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updateLinks="always" codeName="ThisWorkbook"/>
  <mc:AlternateContent xmlns:mc="http://schemas.openxmlformats.org/markup-compatibility/2006">
    <mc:Choice Requires="x15">
      <x15ac:absPath xmlns:x15ac="http://schemas.microsoft.com/office/spreadsheetml/2010/11/ac" url="/Users/mylesfleming/Desktop/OTFL/OTFL Results/2026/Master Files/"/>
    </mc:Choice>
  </mc:AlternateContent>
  <xr:revisionPtr revIDLastSave="0" documentId="13_ncr:1_{BC486944-038C-C444-82D3-8AFC08F7E26C}" xr6:coauthVersionLast="47" xr6:coauthVersionMax="47" xr10:uidLastSave="{00000000-0000-0000-0000-000000000000}"/>
  <bookViews>
    <workbookView xWindow="14620" yWindow="660" windowWidth="21560" windowHeight="17160" tabRatio="906" firstSheet="20" activeTab="24" xr2:uid="{00000000-000D-0000-FFFF-FFFF00000000}"/>
  </bookViews>
  <sheets>
    <sheet name="Read Me First" sheetId="81" r:id="rId1"/>
    <sheet name="HELP" sheetId="107" r:id="rId2"/>
    <sheet name="Team Scores" sheetId="114" r:id="rId3"/>
    <sheet name="Boys" sheetId="91" r:id="rId4"/>
    <sheet name="Girls" sheetId="93" r:id="rId5"/>
    <sheet name="Non Scoring" sheetId="52" r:id="rId6"/>
    <sheet name="Number Allocation" sheetId="94" r:id="rId7"/>
    <sheet name="Abingdon" sheetId="100" r:id="rId8"/>
    <sheet name="Banbury" sheetId="101" r:id="rId9"/>
    <sheet name="Bicester" sheetId="102" r:id="rId10"/>
    <sheet name="Oxford City" sheetId="103" r:id="rId11"/>
    <sheet name="Radley" sheetId="104" r:id="rId12"/>
    <sheet name="Team Kennet" sheetId="105" r:id="rId13"/>
    <sheet name="White Horse" sheetId="112" r:id="rId14"/>
    <sheet name="Witney" sheetId="113" r:id="rId15"/>
    <sheet name="Great Milton" sheetId="106" r:id="rId16"/>
    <sheet name="Height Cards - All" sheetId="115" r:id="rId17"/>
    <sheet name="Distance Cards - Boys" sheetId="116" r:id="rId18"/>
    <sheet name="Distance Cards - Girls" sheetId="122" r:id="rId19"/>
    <sheet name="Field Timetable" sheetId="109" r:id="rId20"/>
    <sheet name="Lane Draw - Full (am)" sheetId="118" r:id="rId21"/>
    <sheet name="Lane Draw - Full (pm)" sheetId="119" r:id="rId22"/>
    <sheet name="Lane Draw - Summary" sheetId="120" r:id="rId23"/>
    <sheet name="DataCalcs" sheetId="90" r:id="rId24"/>
    <sheet name="DataTables" sheetId="111" r:id="rId25"/>
    <sheet name="Stats" sheetId="121" r:id="rId26"/>
  </sheets>
  <definedNames>
    <definedName name="_xlnm._FilterDatabase" localSheetId="3" hidden="1">Boys!$A$4:$AA$76</definedName>
    <definedName name="_xlnm._FilterDatabase" localSheetId="4" hidden="1">Girls!$A$4:$AA$76</definedName>
    <definedName name="_xlnm._FilterDatabase" localSheetId="1" hidden="1">HELP!$A$5:$S$48</definedName>
    <definedName name="_xlnm._FilterDatabase" localSheetId="6" hidden="1">'Number Allocation'!$B$5:$B$1484</definedName>
    <definedName name="League_Points">#REF!</definedName>
    <definedName name="_xlnm.Print_Area" localSheetId="7">Abingdon!#REF!</definedName>
    <definedName name="_xlnm.Print_Area" localSheetId="8">Banbury!#REF!</definedName>
    <definedName name="_xlnm.Print_Area" localSheetId="9">Bicester!#REF!</definedName>
    <definedName name="_xlnm.Print_Area" localSheetId="3">Boys!$E$1:$K$640</definedName>
    <definedName name="_xlnm.Print_Area" localSheetId="17">'Distance Cards - Boys'!$A$10:$Y$1131</definedName>
    <definedName name="_xlnm.Print_Area" localSheetId="18">'Distance Cards - Girls'!$A$10:$Y$1131</definedName>
    <definedName name="_xlnm.Print_Area" localSheetId="19">'Field Timetable'!$A$1:$M$33</definedName>
    <definedName name="_xlnm.Print_Area" localSheetId="4">Girls!$E$1:$K$640</definedName>
    <definedName name="_xlnm.Print_Area" localSheetId="15">'Great Milton'!#REF!</definedName>
    <definedName name="_xlnm.Print_Area" localSheetId="16">'Height Cards - All'!$A$10:$AG$537</definedName>
    <definedName name="_xlnm.Print_Area" localSheetId="20">'Lane Draw - Full (am)'!$A$1:$K$888</definedName>
    <definedName name="_xlnm.Print_Area" localSheetId="21">'Lane Draw - Full (pm)'!$A$1:$K$1126</definedName>
    <definedName name="_xlnm.Print_Area" localSheetId="22">'Lane Draw - Summary'!$A$1:$J$77</definedName>
    <definedName name="_xlnm.Print_Area" localSheetId="5">'Non Scoring'!$A$1:$I$400</definedName>
    <definedName name="_xlnm.Print_Area" localSheetId="6">'Number Allocation'!$A$823:$F$972</definedName>
    <definedName name="_xlnm.Print_Area" localSheetId="10">'Oxford City'!#REF!</definedName>
    <definedName name="_xlnm.Print_Area" localSheetId="11">Radley!#REF!</definedName>
    <definedName name="_xlnm.Print_Area" localSheetId="0">'Read Me First'!$A$1:$P$40</definedName>
    <definedName name="_xlnm.Print_Area" localSheetId="12">'Team Kennet'!#REF!</definedName>
    <definedName name="_xlnm.Print_Area" localSheetId="2">'Team Scores'!$A$1:$H$55</definedName>
    <definedName name="_xlnm.Print_Area" localSheetId="13">'White Horse'!#REF!</definedName>
    <definedName name="_xlnm.Print_Area" localSheetId="14">Witney!#REF!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14" l="1" a="1"/>
  <c r="E37" i="114" s="1"/>
  <c r="E26" i="114" a="1"/>
  <c r="E26" i="114" s="1"/>
  <c r="E16" i="114" a="1"/>
  <c r="E16" i="114" s="1"/>
  <c r="E6" i="114" a="1"/>
  <c r="E6" i="114" s="1"/>
  <c r="A48" i="114" a="1"/>
  <c r="A48" i="114" s="1"/>
  <c r="A37" i="114" a="1"/>
  <c r="A37" i="114" s="1"/>
  <c r="A26" i="114" a="1"/>
  <c r="A26" i="114" s="1"/>
  <c r="A16" i="114" a="1"/>
  <c r="A16" i="114" s="1"/>
  <c r="A6" i="114" a="1"/>
  <c r="A6" i="114" s="1"/>
  <c r="H133" i="93" a="1"/>
  <c r="H133" i="93" s="1"/>
  <c r="H134" i="93" a="1"/>
  <c r="H134" i="93"/>
  <c r="H135" i="93" a="1"/>
  <c r="H135" i="93"/>
  <c r="H136" i="93" a="1"/>
  <c r="H136" i="93"/>
  <c r="H137" i="93" a="1"/>
  <c r="H137" i="93" s="1"/>
  <c r="H138" i="93" a="1"/>
  <c r="H138" i="93"/>
  <c r="H139" i="93" a="1"/>
  <c r="H139" i="93" s="1"/>
  <c r="H132" i="93" a="1"/>
  <c r="H132" i="93" s="1"/>
  <c r="H124" i="93" a="1"/>
  <c r="H124" i="93" s="1"/>
  <c r="H125" i="93" a="1"/>
  <c r="H125" i="93"/>
  <c r="H126" i="93" a="1"/>
  <c r="H126" i="93"/>
  <c r="H127" i="93" a="1"/>
  <c r="H127" i="93"/>
  <c r="H128" i="93" a="1"/>
  <c r="H128" i="93" s="1"/>
  <c r="H129" i="93" a="1"/>
  <c r="H129" i="93"/>
  <c r="H130" i="93" a="1"/>
  <c r="H130" i="93" s="1"/>
  <c r="H123" i="93" a="1"/>
  <c r="H123" i="93" s="1"/>
  <c r="G308" i="122"/>
  <c r="H507" i="93" a="1"/>
  <c r="H507" i="93" s="1"/>
  <c r="H508" i="93" a="1"/>
  <c r="H508" i="93" s="1"/>
  <c r="H509" i="93" a="1"/>
  <c r="H509" i="93" s="1"/>
  <c r="H510" i="93" a="1"/>
  <c r="H510" i="93" s="1"/>
  <c r="H511" i="93" a="1"/>
  <c r="H511" i="93" s="1"/>
  <c r="H512" i="93" a="1"/>
  <c r="H512" i="93"/>
  <c r="H513" i="93" a="1"/>
  <c r="H513" i="93" s="1"/>
  <c r="H506" i="93" a="1"/>
  <c r="H506" i="93" s="1"/>
  <c r="H498" i="93" a="1"/>
  <c r="H498" i="93" s="1"/>
  <c r="H499" i="93" a="1"/>
  <c r="H499" i="93" s="1"/>
  <c r="H500" i="93" a="1"/>
  <c r="H500" i="93"/>
  <c r="H501" i="93" a="1"/>
  <c r="H501" i="93" s="1"/>
  <c r="H502" i="93" a="1"/>
  <c r="H502" i="93" s="1"/>
  <c r="H503" i="93" a="1"/>
  <c r="H503" i="93" s="1"/>
  <c r="H504" i="93" a="1"/>
  <c r="H504" i="93" s="1"/>
  <c r="H497" i="93" a="1"/>
  <c r="H497" i="93" s="1"/>
  <c r="H288" i="93" a="1"/>
  <c r="H288" i="93" s="1"/>
  <c r="H289" i="93" a="1"/>
  <c r="H289" i="93" s="1"/>
  <c r="H290" i="93" a="1"/>
  <c r="H290" i="93" s="1"/>
  <c r="H291" i="93" a="1"/>
  <c r="H291" i="93" s="1"/>
  <c r="H292" i="93" a="1"/>
  <c r="H292" i="93" s="1"/>
  <c r="H293" i="93" a="1"/>
  <c r="H293" i="93" s="1"/>
  <c r="H294" i="93" a="1"/>
  <c r="H294" i="93"/>
  <c r="H287" i="93" a="1"/>
  <c r="H287" i="93" s="1"/>
  <c r="H279" i="93" a="1"/>
  <c r="H279" i="93" s="1"/>
  <c r="H280" i="93" a="1"/>
  <c r="H280" i="93" s="1"/>
  <c r="H281" i="93" a="1"/>
  <c r="H281" i="93"/>
  <c r="H282" i="93" a="1"/>
  <c r="H282" i="93"/>
  <c r="H283" i="93" a="1"/>
  <c r="H283" i="93" s="1"/>
  <c r="H284" i="93" a="1"/>
  <c r="H284" i="93"/>
  <c r="H285" i="93" a="1"/>
  <c r="H285" i="93" s="1"/>
  <c r="H278" i="93" a="1"/>
  <c r="H278" i="93" s="1"/>
  <c r="H288" i="91" a="1"/>
  <c r="H288" i="91" s="1"/>
  <c r="H289" i="91" a="1"/>
  <c r="H289" i="91" s="1"/>
  <c r="H290" i="91" a="1"/>
  <c r="H290" i="91" s="1"/>
  <c r="H291" i="91" a="1"/>
  <c r="H291" i="91" s="1"/>
  <c r="H292" i="91" a="1"/>
  <c r="H292" i="91" s="1"/>
  <c r="H293" i="91" a="1"/>
  <c r="H293" i="91" s="1"/>
  <c r="H294" i="91" a="1"/>
  <c r="H294" i="91" s="1"/>
  <c r="H287" i="91" a="1"/>
  <c r="H287" i="91" s="1"/>
  <c r="H279" i="91" a="1"/>
  <c r="H279" i="91" s="1"/>
  <c r="H280" i="91" a="1"/>
  <c r="H280" i="91" s="1"/>
  <c r="H281" i="91" a="1"/>
  <c r="H281" i="91" s="1"/>
  <c r="H282" i="91" a="1"/>
  <c r="H282" i="91" s="1"/>
  <c r="H283" i="91" a="1"/>
  <c r="H283" i="91" s="1"/>
  <c r="H284" i="91" a="1"/>
  <c r="H284" i="91" s="1"/>
  <c r="H285" i="91" a="1"/>
  <c r="H285" i="91" s="1"/>
  <c r="H278" i="91" a="1"/>
  <c r="H278" i="91" s="1"/>
  <c r="H507" i="91" a="1"/>
  <c r="H507" i="91" s="1"/>
  <c r="H508" i="91" a="1"/>
  <c r="H508" i="91" s="1"/>
  <c r="H509" i="91" a="1"/>
  <c r="H509" i="91" s="1"/>
  <c r="H510" i="91" a="1"/>
  <c r="H510" i="91" s="1"/>
  <c r="H511" i="91" a="1"/>
  <c r="H511" i="91" s="1"/>
  <c r="H512" i="91" a="1"/>
  <c r="H512" i="91" s="1"/>
  <c r="H513" i="91" a="1"/>
  <c r="H513" i="91"/>
  <c r="H506" i="91" a="1"/>
  <c r="H506" i="91" s="1"/>
  <c r="H498" i="91" a="1"/>
  <c r="H498" i="91" s="1"/>
  <c r="H499" i="91" a="1"/>
  <c r="H499" i="91" s="1"/>
  <c r="H500" i="91" a="1"/>
  <c r="H500" i="91" s="1"/>
  <c r="H501" i="91" a="1"/>
  <c r="H501" i="91"/>
  <c r="H502" i="91" a="1"/>
  <c r="H502" i="91" s="1"/>
  <c r="H503" i="91" a="1"/>
  <c r="H503" i="91" s="1"/>
  <c r="H504" i="91" a="1"/>
  <c r="H504" i="91" s="1"/>
  <c r="H497" i="91" a="1"/>
  <c r="H497" i="91" s="1"/>
  <c r="H133" i="91" a="1"/>
  <c r="H133" i="91" s="1"/>
  <c r="H134" i="91" a="1"/>
  <c r="H134" i="91" s="1"/>
  <c r="H135" i="91" a="1"/>
  <c r="H135" i="91" s="1"/>
  <c r="H136" i="91" a="1"/>
  <c r="H136" i="91" s="1"/>
  <c r="H137" i="91" a="1"/>
  <c r="H137" i="91" s="1"/>
  <c r="H138" i="91" a="1"/>
  <c r="H138" i="91" s="1"/>
  <c r="H139" i="91" a="1"/>
  <c r="H139" i="91" s="1"/>
  <c r="H132" i="91" a="1"/>
  <c r="H132" i="91" s="1"/>
  <c r="H124" i="91" a="1"/>
  <c r="H124" i="91" s="1"/>
  <c r="H125" i="91" a="1"/>
  <c r="H125" i="91" s="1"/>
  <c r="H126" i="91" a="1"/>
  <c r="H126" i="91" s="1"/>
  <c r="H127" i="91" a="1"/>
  <c r="H127" i="91" s="1"/>
  <c r="H128" i="91" a="1"/>
  <c r="H128" i="91" s="1"/>
  <c r="H129" i="91" a="1"/>
  <c r="H129" i="91"/>
  <c r="H130" i="91" a="1"/>
  <c r="H130" i="91" s="1"/>
  <c r="H123" i="91" a="1"/>
  <c r="H123" i="91" s="1"/>
  <c r="L1067" i="116" l="1"/>
  <c r="L1100" i="116" s="1"/>
  <c r="G1100" i="116"/>
  <c r="T1066" i="116"/>
  <c r="T1099" i="116" s="1"/>
  <c r="G1100" i="122"/>
  <c r="BX331" i="90" a="1"/>
  <c r="BX331" i="90" s="1"/>
  <c r="L1067" i="122"/>
  <c r="L1100" i="122" s="1"/>
  <c r="T1066" i="122"/>
  <c r="T1099" i="122" s="1"/>
  <c r="T1000" i="122" l="1"/>
  <c r="T934" i="122"/>
  <c r="T868" i="122"/>
  <c r="T802" i="122"/>
  <c r="T736" i="122"/>
  <c r="T670" i="122"/>
  <c r="T604" i="122"/>
  <c r="T637" i="122" s="1"/>
  <c r="T538" i="122"/>
  <c r="T472" i="122"/>
  <c r="T406" i="122"/>
  <c r="T340" i="122"/>
  <c r="T274" i="122"/>
  <c r="T208" i="122"/>
  <c r="T142" i="122"/>
  <c r="T76" i="122"/>
  <c r="L1001" i="122"/>
  <c r="G1001" i="122"/>
  <c r="L935" i="122"/>
  <c r="L968" i="122" s="1"/>
  <c r="G935" i="122"/>
  <c r="L869" i="122"/>
  <c r="G869" i="122"/>
  <c r="L803" i="122"/>
  <c r="L836" i="122" s="1"/>
  <c r="G803" i="122"/>
  <c r="G836" i="122" s="1"/>
  <c r="L737" i="122"/>
  <c r="L770" i="122" s="1"/>
  <c r="G737" i="122"/>
  <c r="L671" i="122"/>
  <c r="L704" i="122" s="1"/>
  <c r="G671" i="122"/>
  <c r="G704" i="122" s="1"/>
  <c r="L605" i="122"/>
  <c r="L638" i="122" s="1"/>
  <c r="G605" i="122"/>
  <c r="L539" i="122"/>
  <c r="G539" i="122"/>
  <c r="G572" i="122" s="1"/>
  <c r="L473" i="122"/>
  <c r="L506" i="122" s="1"/>
  <c r="G473" i="122"/>
  <c r="L407" i="122"/>
  <c r="G407" i="122"/>
  <c r="G440" i="122" s="1"/>
  <c r="L341" i="122"/>
  <c r="G341" i="122"/>
  <c r="L275" i="122"/>
  <c r="L308" i="122" s="1"/>
  <c r="L209" i="122"/>
  <c r="L242" i="122" s="1"/>
  <c r="G209" i="122"/>
  <c r="L143" i="122"/>
  <c r="L176" i="122" s="1"/>
  <c r="G143" i="122"/>
  <c r="L77" i="122"/>
  <c r="L110" i="122" s="1"/>
  <c r="G77" i="122"/>
  <c r="L11" i="122"/>
  <c r="L44" i="122" s="1"/>
  <c r="G11" i="122"/>
  <c r="T10" i="122"/>
  <c r="L1034" i="122"/>
  <c r="G1034" i="122"/>
  <c r="T1033" i="122"/>
  <c r="G968" i="122"/>
  <c r="T967" i="122"/>
  <c r="L902" i="122"/>
  <c r="G902" i="122"/>
  <c r="T901" i="122"/>
  <c r="T835" i="122"/>
  <c r="G770" i="122"/>
  <c r="T769" i="122"/>
  <c r="T703" i="122"/>
  <c r="G638" i="122"/>
  <c r="T571" i="122"/>
  <c r="L572" i="122"/>
  <c r="G506" i="122"/>
  <c r="T505" i="122"/>
  <c r="T439" i="122"/>
  <c r="L440" i="122"/>
  <c r="G374" i="122"/>
  <c r="T373" i="122"/>
  <c r="L374" i="122"/>
  <c r="T307" i="122"/>
  <c r="T241" i="122"/>
  <c r="G176" i="122"/>
  <c r="T175" i="122"/>
  <c r="G110" i="122"/>
  <c r="T109" i="122"/>
  <c r="G44" i="122"/>
  <c r="T43" i="122"/>
  <c r="AZ78" i="106" l="1"/>
  <c r="AY78" i="106"/>
  <c r="AZ77" i="106"/>
  <c r="AY77" i="106"/>
  <c r="AZ76" i="106"/>
  <c r="AY76" i="106"/>
  <c r="AZ75" i="106"/>
  <c r="AY75" i="106"/>
  <c r="AZ74" i="106"/>
  <c r="AY74" i="106"/>
  <c r="AZ73" i="106"/>
  <c r="AY73" i="106"/>
  <c r="AF73" i="106"/>
  <c r="AE73" i="106"/>
  <c r="AD73" i="106"/>
  <c r="AC73" i="106"/>
  <c r="AB73" i="106"/>
  <c r="AA73" i="106"/>
  <c r="Z73" i="106"/>
  <c r="Y73" i="106"/>
  <c r="X73" i="106"/>
  <c r="W73" i="106"/>
  <c r="V73" i="106"/>
  <c r="U73" i="106"/>
  <c r="T73" i="106"/>
  <c r="N73" i="106"/>
  <c r="M73" i="106"/>
  <c r="L73" i="106"/>
  <c r="K73" i="106"/>
  <c r="J73" i="106"/>
  <c r="I73" i="106"/>
  <c r="H73" i="106"/>
  <c r="G73" i="106"/>
  <c r="F73" i="106"/>
  <c r="E73" i="106"/>
  <c r="C73" i="106"/>
  <c r="AZ72" i="106"/>
  <c r="AY72" i="106"/>
  <c r="AE72" i="106"/>
  <c r="AD72" i="106"/>
  <c r="AC72" i="106"/>
  <c r="AB72" i="106"/>
  <c r="AA72" i="106"/>
  <c r="Z72" i="106"/>
  <c r="Y72" i="106"/>
  <c r="X72" i="106"/>
  <c r="W72" i="106"/>
  <c r="V72" i="106"/>
  <c r="U72" i="106"/>
  <c r="M72" i="106"/>
  <c r="L72" i="106"/>
  <c r="K72" i="106"/>
  <c r="J72" i="106"/>
  <c r="I72" i="106"/>
  <c r="H72" i="106"/>
  <c r="G72" i="106"/>
  <c r="F72" i="106"/>
  <c r="E72" i="106"/>
  <c r="D72" i="106"/>
  <c r="AZ71" i="106"/>
  <c r="AY71" i="106"/>
  <c r="AF71" i="106"/>
  <c r="AE71" i="106"/>
  <c r="AD71" i="106"/>
  <c r="AC71" i="106"/>
  <c r="AB71" i="106"/>
  <c r="AA71" i="106"/>
  <c r="Z71" i="106"/>
  <c r="Y71" i="106"/>
  <c r="X71" i="106"/>
  <c r="W71" i="106"/>
  <c r="V71" i="106"/>
  <c r="U71" i="106"/>
  <c r="N71" i="106"/>
  <c r="M71" i="106"/>
  <c r="L71" i="106"/>
  <c r="K71" i="106"/>
  <c r="J71" i="106"/>
  <c r="I71" i="106"/>
  <c r="H71" i="106"/>
  <c r="G71" i="106"/>
  <c r="F71" i="106"/>
  <c r="E71" i="106"/>
  <c r="D71" i="106"/>
  <c r="AZ70" i="106"/>
  <c r="AY70" i="106"/>
  <c r="AI70" i="106"/>
  <c r="AH70" i="106"/>
  <c r="AG70" i="106"/>
  <c r="Q70" i="106"/>
  <c r="P70" i="106"/>
  <c r="O70" i="106"/>
  <c r="AI69" i="106"/>
  <c r="AH69" i="106"/>
  <c r="AG69" i="106"/>
  <c r="Q69" i="106"/>
  <c r="P69" i="106"/>
  <c r="O69" i="106"/>
  <c r="AI68" i="106"/>
  <c r="AH68" i="106"/>
  <c r="AG68" i="106"/>
  <c r="Q68" i="106"/>
  <c r="P68" i="106"/>
  <c r="O68" i="106"/>
  <c r="AI67" i="106"/>
  <c r="AH67" i="106"/>
  <c r="AG67" i="106"/>
  <c r="Q67" i="106"/>
  <c r="P67" i="106"/>
  <c r="O67" i="106"/>
  <c r="AI66" i="106"/>
  <c r="AH66" i="106"/>
  <c r="AG66" i="106"/>
  <c r="Q66" i="106"/>
  <c r="P66" i="106"/>
  <c r="O66" i="106"/>
  <c r="AI65" i="106"/>
  <c r="AH65" i="106"/>
  <c r="AG65" i="106"/>
  <c r="Q65" i="106"/>
  <c r="P65" i="106"/>
  <c r="O65" i="106"/>
  <c r="AI64" i="106"/>
  <c r="AH64" i="106"/>
  <c r="AG64" i="106"/>
  <c r="Q64" i="106"/>
  <c r="P64" i="106"/>
  <c r="O64" i="106"/>
  <c r="AX63" i="106"/>
  <c r="AW63" i="106"/>
  <c r="AV63" i="106"/>
  <c r="AU63" i="106"/>
  <c r="AT63" i="106"/>
  <c r="AS63" i="106"/>
  <c r="AR63" i="106"/>
  <c r="AQ63" i="106"/>
  <c r="AP63" i="106"/>
  <c r="AO63" i="106"/>
  <c r="AN63" i="106"/>
  <c r="AM63" i="106"/>
  <c r="AL63" i="106"/>
  <c r="AI63" i="106"/>
  <c r="AH63" i="106"/>
  <c r="AG63" i="106"/>
  <c r="Q63" i="106"/>
  <c r="P63" i="106"/>
  <c r="O63" i="106"/>
  <c r="AW62" i="106"/>
  <c r="AV62" i="106"/>
  <c r="AU62" i="106"/>
  <c r="AT62" i="106"/>
  <c r="AS62" i="106"/>
  <c r="AR62" i="106"/>
  <c r="AQ62" i="106"/>
  <c r="AP62" i="106"/>
  <c r="AO62" i="106"/>
  <c r="AN62" i="106"/>
  <c r="AM62" i="106"/>
  <c r="AI62" i="106"/>
  <c r="AH62" i="106"/>
  <c r="AG62" i="106"/>
  <c r="Q62" i="106"/>
  <c r="P62" i="106"/>
  <c r="O62" i="106"/>
  <c r="AX61" i="106"/>
  <c r="AW61" i="106"/>
  <c r="AV61" i="106"/>
  <c r="AU61" i="106"/>
  <c r="AT61" i="106"/>
  <c r="AS61" i="106"/>
  <c r="AR61" i="106"/>
  <c r="AQ61" i="106"/>
  <c r="AP61" i="106"/>
  <c r="AO61" i="106"/>
  <c r="AN61" i="106"/>
  <c r="AM61" i="106"/>
  <c r="AI61" i="106"/>
  <c r="AH61" i="106"/>
  <c r="AG61" i="106"/>
  <c r="Q61" i="106"/>
  <c r="P61" i="106"/>
  <c r="O61" i="106"/>
  <c r="AZ60" i="106"/>
  <c r="AY60" i="106"/>
  <c r="AI60" i="106"/>
  <c r="AH60" i="106"/>
  <c r="AG60" i="106"/>
  <c r="Q60" i="106"/>
  <c r="P60" i="106"/>
  <c r="O60" i="106"/>
  <c r="AZ59" i="106"/>
  <c r="AY59" i="106"/>
  <c r="AI59" i="106"/>
  <c r="AH59" i="106"/>
  <c r="AG59" i="106"/>
  <c r="Q59" i="106"/>
  <c r="P59" i="106"/>
  <c r="O59" i="106"/>
  <c r="AZ58" i="106"/>
  <c r="AY58" i="106"/>
  <c r="AI58" i="106"/>
  <c r="AH58" i="106"/>
  <c r="AG58" i="106"/>
  <c r="Q58" i="106"/>
  <c r="P58" i="106"/>
  <c r="O58" i="106"/>
  <c r="AZ57" i="106"/>
  <c r="AY57" i="106"/>
  <c r="AI57" i="106"/>
  <c r="AH57" i="106"/>
  <c r="AG57" i="106"/>
  <c r="Q57" i="106"/>
  <c r="P57" i="106"/>
  <c r="O57" i="106"/>
  <c r="AZ56" i="106"/>
  <c r="AY56" i="106"/>
  <c r="AI56" i="106"/>
  <c r="AH56" i="106"/>
  <c r="AG56" i="106"/>
  <c r="Q56" i="106"/>
  <c r="P56" i="106"/>
  <c r="O56" i="106"/>
  <c r="AZ55" i="106"/>
  <c r="AY55" i="106"/>
  <c r="AI55" i="106"/>
  <c r="AH55" i="106"/>
  <c r="AG55" i="106"/>
  <c r="Q55" i="106"/>
  <c r="P55" i="106"/>
  <c r="O55" i="106"/>
  <c r="AZ54" i="106"/>
  <c r="AY54" i="106"/>
  <c r="AI54" i="106"/>
  <c r="AH54" i="106"/>
  <c r="AG54" i="106"/>
  <c r="Q54" i="106"/>
  <c r="P54" i="106"/>
  <c r="O54" i="106"/>
  <c r="AZ53" i="106"/>
  <c r="AY53" i="106"/>
  <c r="AI53" i="106"/>
  <c r="AH53" i="106"/>
  <c r="AG53" i="106"/>
  <c r="Q53" i="106"/>
  <c r="P53" i="106"/>
  <c r="O53" i="106"/>
  <c r="AZ52" i="106"/>
  <c r="AY52" i="106"/>
  <c r="AI52" i="106"/>
  <c r="AH52" i="106"/>
  <c r="AG52" i="106"/>
  <c r="Q52" i="106"/>
  <c r="P52" i="106"/>
  <c r="O52" i="106"/>
  <c r="AZ51" i="106"/>
  <c r="AY51" i="106"/>
  <c r="AI51" i="106"/>
  <c r="AH51" i="106"/>
  <c r="AG51" i="106"/>
  <c r="Q51" i="106"/>
  <c r="P51" i="106"/>
  <c r="O51" i="106"/>
  <c r="AZ50" i="106"/>
  <c r="AY50" i="106"/>
  <c r="AI50" i="106"/>
  <c r="AH50" i="106"/>
  <c r="AG50" i="106"/>
  <c r="Q50" i="106"/>
  <c r="P50" i="106"/>
  <c r="O50" i="106"/>
  <c r="AZ49" i="106"/>
  <c r="AY49" i="106"/>
  <c r="AI49" i="106"/>
  <c r="AH49" i="106"/>
  <c r="AG49" i="106"/>
  <c r="Q49" i="106"/>
  <c r="P49" i="106"/>
  <c r="O49" i="106"/>
  <c r="AZ48" i="106"/>
  <c r="AY48" i="106"/>
  <c r="AI48" i="106"/>
  <c r="AH48" i="106"/>
  <c r="AG48" i="106"/>
  <c r="Q48" i="106"/>
  <c r="P48" i="106"/>
  <c r="O48" i="106"/>
  <c r="AZ47" i="106"/>
  <c r="AY47" i="106"/>
  <c r="AI47" i="106"/>
  <c r="AH47" i="106"/>
  <c r="AG47" i="106"/>
  <c r="Q47" i="106"/>
  <c r="P47" i="106"/>
  <c r="O47" i="106"/>
  <c r="AZ46" i="106"/>
  <c r="AY46" i="106"/>
  <c r="AI46" i="106"/>
  <c r="AH46" i="106"/>
  <c r="AG46" i="106"/>
  <c r="Q46" i="106"/>
  <c r="P46" i="106"/>
  <c r="O46" i="106"/>
  <c r="AZ45" i="106"/>
  <c r="AY45" i="106"/>
  <c r="AI45" i="106"/>
  <c r="AH45" i="106"/>
  <c r="AG45" i="106"/>
  <c r="Q45" i="106"/>
  <c r="P45" i="106"/>
  <c r="O45" i="106"/>
  <c r="A41" i="106"/>
  <c r="AZ38" i="106"/>
  <c r="AY38" i="106"/>
  <c r="AZ37" i="106"/>
  <c r="AY37" i="106"/>
  <c r="AZ36" i="106"/>
  <c r="AY36" i="106"/>
  <c r="AZ35" i="106"/>
  <c r="AY35" i="106"/>
  <c r="AZ34" i="106"/>
  <c r="AY34" i="106"/>
  <c r="AZ33" i="106"/>
  <c r="AY33" i="106"/>
  <c r="AF33" i="106"/>
  <c r="AE33" i="106"/>
  <c r="AD33" i="106"/>
  <c r="AC33" i="106"/>
  <c r="AB33" i="106"/>
  <c r="AA33" i="106"/>
  <c r="Z33" i="106"/>
  <c r="Y33" i="106"/>
  <c r="X33" i="106"/>
  <c r="W33" i="106"/>
  <c r="V33" i="106"/>
  <c r="U33" i="106"/>
  <c r="T33" i="106"/>
  <c r="N33" i="106"/>
  <c r="M33" i="106"/>
  <c r="L33" i="106"/>
  <c r="K33" i="106"/>
  <c r="J33" i="106"/>
  <c r="I33" i="106"/>
  <c r="H33" i="106"/>
  <c r="G33" i="106"/>
  <c r="F33" i="106"/>
  <c r="E33" i="106"/>
  <c r="D33" i="106"/>
  <c r="C33" i="106"/>
  <c r="AZ32" i="106"/>
  <c r="AY32" i="106"/>
  <c r="AE32" i="106"/>
  <c r="AD32" i="106"/>
  <c r="AC32" i="106"/>
  <c r="AB32" i="106"/>
  <c r="AA32" i="106"/>
  <c r="Z32" i="106"/>
  <c r="Y32" i="106"/>
  <c r="X32" i="106"/>
  <c r="W32" i="106"/>
  <c r="V32" i="106"/>
  <c r="U32" i="106"/>
  <c r="T32" i="106"/>
  <c r="M32" i="106"/>
  <c r="L32" i="106"/>
  <c r="K32" i="106"/>
  <c r="J32" i="106"/>
  <c r="I32" i="106"/>
  <c r="H32" i="106"/>
  <c r="G32" i="106"/>
  <c r="F32" i="106"/>
  <c r="E32" i="106"/>
  <c r="D32" i="106"/>
  <c r="C32" i="106"/>
  <c r="AZ31" i="106"/>
  <c r="AY31" i="106"/>
  <c r="AF31" i="106"/>
  <c r="AE31" i="106"/>
  <c r="AD31" i="106"/>
  <c r="AC31" i="106"/>
  <c r="AB31" i="106"/>
  <c r="AA31" i="106"/>
  <c r="Z31" i="106"/>
  <c r="Y31" i="106"/>
  <c r="X31" i="106"/>
  <c r="W31" i="106"/>
  <c r="V31" i="106"/>
  <c r="U31" i="106"/>
  <c r="T31" i="106"/>
  <c r="N31" i="106"/>
  <c r="M31" i="106"/>
  <c r="L31" i="106"/>
  <c r="K31" i="106"/>
  <c r="J31" i="106"/>
  <c r="I31" i="106"/>
  <c r="H31" i="106"/>
  <c r="G31" i="106"/>
  <c r="F31" i="106"/>
  <c r="E31" i="106"/>
  <c r="D31" i="106"/>
  <c r="C31" i="106"/>
  <c r="AZ30" i="106"/>
  <c r="AY30" i="106"/>
  <c r="AI30" i="106"/>
  <c r="AH30" i="106"/>
  <c r="AG30" i="106"/>
  <c r="Q30" i="106"/>
  <c r="P30" i="106"/>
  <c r="O30" i="106"/>
  <c r="AI29" i="106"/>
  <c r="AH29" i="106"/>
  <c r="AG29" i="106"/>
  <c r="Q29" i="106"/>
  <c r="P29" i="106"/>
  <c r="O29" i="106"/>
  <c r="AI28" i="106"/>
  <c r="AH28" i="106"/>
  <c r="AG28" i="106"/>
  <c r="Q28" i="106"/>
  <c r="P28" i="106"/>
  <c r="O28" i="106"/>
  <c r="AI27" i="106"/>
  <c r="AH27" i="106"/>
  <c r="AG27" i="106"/>
  <c r="Q27" i="106"/>
  <c r="P27" i="106"/>
  <c r="O27" i="106"/>
  <c r="AI26" i="106"/>
  <c r="AH26" i="106"/>
  <c r="AG26" i="106"/>
  <c r="Q26" i="106"/>
  <c r="P26" i="106"/>
  <c r="O26" i="106"/>
  <c r="AI25" i="106"/>
  <c r="AH25" i="106"/>
  <c r="AG25" i="106"/>
  <c r="Q25" i="106"/>
  <c r="P25" i="106"/>
  <c r="O25" i="106"/>
  <c r="AI24" i="106"/>
  <c r="AH24" i="106"/>
  <c r="AG24" i="106"/>
  <c r="Q24" i="106"/>
  <c r="P24" i="106"/>
  <c r="O24" i="106"/>
  <c r="AX23" i="106"/>
  <c r="AW23" i="106"/>
  <c r="AV23" i="106"/>
  <c r="AU23" i="106"/>
  <c r="AT23" i="106"/>
  <c r="AS23" i="106"/>
  <c r="AR23" i="106"/>
  <c r="AQ23" i="106"/>
  <c r="AP23" i="106"/>
  <c r="AO23" i="106"/>
  <c r="AN23" i="106"/>
  <c r="AM23" i="106"/>
  <c r="AL23" i="106"/>
  <c r="AI23" i="106"/>
  <c r="AH23" i="106"/>
  <c r="AG23" i="106"/>
  <c r="Q23" i="106"/>
  <c r="P23" i="106"/>
  <c r="O23" i="106"/>
  <c r="AW22" i="106"/>
  <c r="AV22" i="106"/>
  <c r="AU22" i="106"/>
  <c r="AT22" i="106"/>
  <c r="AS22" i="106"/>
  <c r="AR22" i="106"/>
  <c r="AQ22" i="106"/>
  <c r="AP22" i="106"/>
  <c r="AO22" i="106"/>
  <c r="AN22" i="106"/>
  <c r="AM22" i="106"/>
  <c r="AL22" i="106"/>
  <c r="AI22" i="106"/>
  <c r="AH22" i="106"/>
  <c r="AG22" i="106"/>
  <c r="Q22" i="106"/>
  <c r="P22" i="106"/>
  <c r="O22" i="106"/>
  <c r="AX21" i="106"/>
  <c r="AW21" i="106"/>
  <c r="AV21" i="106"/>
  <c r="AU21" i="106"/>
  <c r="AT21" i="106"/>
  <c r="AS21" i="106"/>
  <c r="AR21" i="106"/>
  <c r="AQ21" i="106"/>
  <c r="AP21" i="106"/>
  <c r="AO21" i="106"/>
  <c r="AN21" i="106"/>
  <c r="AM21" i="106"/>
  <c r="AL21" i="106"/>
  <c r="AI21" i="106"/>
  <c r="AH21" i="106"/>
  <c r="AG21" i="106"/>
  <c r="Q21" i="106"/>
  <c r="P21" i="106"/>
  <c r="O21" i="106"/>
  <c r="AZ20" i="106"/>
  <c r="AY20" i="106"/>
  <c r="AI20" i="106"/>
  <c r="AH20" i="106"/>
  <c r="AG20" i="106"/>
  <c r="Q20" i="106"/>
  <c r="P20" i="106"/>
  <c r="O20" i="106"/>
  <c r="AZ19" i="106"/>
  <c r="AY19" i="106"/>
  <c r="AI19" i="106"/>
  <c r="AH19" i="106"/>
  <c r="AG19" i="106"/>
  <c r="Q19" i="106"/>
  <c r="P19" i="106"/>
  <c r="O19" i="106"/>
  <c r="AZ18" i="106"/>
  <c r="AY18" i="106"/>
  <c r="AI18" i="106"/>
  <c r="AH18" i="106"/>
  <c r="AG18" i="106"/>
  <c r="Q18" i="106"/>
  <c r="P18" i="106"/>
  <c r="O18" i="106"/>
  <c r="AZ17" i="106"/>
  <c r="AY17" i="106"/>
  <c r="AI17" i="106"/>
  <c r="AH17" i="106"/>
  <c r="AG17" i="106"/>
  <c r="Q17" i="106"/>
  <c r="P17" i="106"/>
  <c r="O17" i="106"/>
  <c r="AZ16" i="106"/>
  <c r="AY16" i="106"/>
  <c r="AI16" i="106"/>
  <c r="AH16" i="106"/>
  <c r="AG16" i="106"/>
  <c r="Q16" i="106"/>
  <c r="P16" i="106"/>
  <c r="O16" i="106"/>
  <c r="AZ15" i="106"/>
  <c r="AY15" i="106"/>
  <c r="AI15" i="106"/>
  <c r="AH15" i="106"/>
  <c r="AG15" i="106"/>
  <c r="Q15" i="106"/>
  <c r="P15" i="106"/>
  <c r="O15" i="106"/>
  <c r="AZ14" i="106"/>
  <c r="AY14" i="106"/>
  <c r="AI14" i="106"/>
  <c r="AH14" i="106"/>
  <c r="AG14" i="106"/>
  <c r="Q14" i="106"/>
  <c r="P14" i="106"/>
  <c r="O14" i="106"/>
  <c r="AZ13" i="106"/>
  <c r="AY13" i="106"/>
  <c r="AI13" i="106"/>
  <c r="AH13" i="106"/>
  <c r="AG13" i="106"/>
  <c r="Q13" i="106"/>
  <c r="P13" i="106"/>
  <c r="O13" i="106"/>
  <c r="AZ12" i="106"/>
  <c r="AY12" i="106"/>
  <c r="AI12" i="106"/>
  <c r="AH12" i="106"/>
  <c r="AG12" i="106"/>
  <c r="Q12" i="106"/>
  <c r="P12" i="106"/>
  <c r="O12" i="106"/>
  <c r="AZ11" i="106"/>
  <c r="AY11" i="106"/>
  <c r="AI11" i="106"/>
  <c r="AH11" i="106"/>
  <c r="AG11" i="106"/>
  <c r="Q11" i="106"/>
  <c r="P11" i="106"/>
  <c r="O11" i="106"/>
  <c r="AZ10" i="106"/>
  <c r="AY10" i="106"/>
  <c r="AI10" i="106"/>
  <c r="AH10" i="106"/>
  <c r="AG10" i="106"/>
  <c r="Q10" i="106"/>
  <c r="P10" i="106"/>
  <c r="O10" i="106"/>
  <c r="AZ9" i="106"/>
  <c r="AY9" i="106"/>
  <c r="AI9" i="106"/>
  <c r="AH9" i="106"/>
  <c r="AG9" i="106"/>
  <c r="Q9" i="106"/>
  <c r="P9" i="106"/>
  <c r="O9" i="106"/>
  <c r="AZ8" i="106"/>
  <c r="AY8" i="106"/>
  <c r="AI8" i="106"/>
  <c r="AH8" i="106"/>
  <c r="AG8" i="106"/>
  <c r="Q8" i="106"/>
  <c r="P8" i="106"/>
  <c r="O8" i="106"/>
  <c r="AZ7" i="106"/>
  <c r="AY7" i="106"/>
  <c r="AI7" i="106"/>
  <c r="AH7" i="106"/>
  <c r="AG7" i="106"/>
  <c r="Q7" i="106"/>
  <c r="P7" i="106"/>
  <c r="O7" i="106"/>
  <c r="AZ6" i="106"/>
  <c r="AY6" i="106"/>
  <c r="AI6" i="106"/>
  <c r="AH6" i="106"/>
  <c r="AG6" i="106"/>
  <c r="Q6" i="106"/>
  <c r="P6" i="106"/>
  <c r="O6" i="106"/>
  <c r="AZ5" i="106"/>
  <c r="AY5" i="106"/>
  <c r="AI5" i="106"/>
  <c r="AH5" i="106"/>
  <c r="AG5" i="106"/>
  <c r="Q5" i="106"/>
  <c r="P5" i="106"/>
  <c r="O5" i="106"/>
  <c r="AZ78" i="113"/>
  <c r="AY78" i="113"/>
  <c r="AZ77" i="113"/>
  <c r="AY77" i="113"/>
  <c r="AZ76" i="113"/>
  <c r="AY76" i="113"/>
  <c r="AZ75" i="113"/>
  <c r="AY75" i="113"/>
  <c r="AZ74" i="113"/>
  <c r="AY74" i="113"/>
  <c r="AZ73" i="113"/>
  <c r="AY73" i="113"/>
  <c r="AF73" i="113"/>
  <c r="AE73" i="113"/>
  <c r="AD73" i="113"/>
  <c r="AC73" i="113"/>
  <c r="AB73" i="113"/>
  <c r="AA73" i="113"/>
  <c r="Z73" i="113"/>
  <c r="Y73" i="113"/>
  <c r="X73" i="113"/>
  <c r="W73" i="113"/>
  <c r="V73" i="113"/>
  <c r="U73" i="113"/>
  <c r="T73" i="113"/>
  <c r="N73" i="113"/>
  <c r="M73" i="113"/>
  <c r="L73" i="113"/>
  <c r="K73" i="113"/>
  <c r="J73" i="113"/>
  <c r="I73" i="113"/>
  <c r="H73" i="113"/>
  <c r="G73" i="113"/>
  <c r="F73" i="113"/>
  <c r="E73" i="113"/>
  <c r="C73" i="113"/>
  <c r="AZ72" i="113"/>
  <c r="AY72" i="113"/>
  <c r="AE72" i="113"/>
  <c r="AD72" i="113"/>
  <c r="AC72" i="113"/>
  <c r="AB72" i="113"/>
  <c r="AA72" i="113"/>
  <c r="Z72" i="113"/>
  <c r="Y72" i="113"/>
  <c r="X72" i="113"/>
  <c r="W72" i="113"/>
  <c r="V72" i="113"/>
  <c r="U72" i="113"/>
  <c r="M72" i="113"/>
  <c r="L72" i="113"/>
  <c r="K72" i="113"/>
  <c r="J72" i="113"/>
  <c r="I72" i="113"/>
  <c r="H72" i="113"/>
  <c r="G72" i="113"/>
  <c r="F72" i="113"/>
  <c r="E72" i="113"/>
  <c r="D72" i="113"/>
  <c r="AZ71" i="113"/>
  <c r="AY71" i="113"/>
  <c r="AF71" i="113"/>
  <c r="AE71" i="113"/>
  <c r="AD71" i="113"/>
  <c r="AC71" i="113"/>
  <c r="AB71" i="113"/>
  <c r="AA71" i="113"/>
  <c r="Z71" i="113"/>
  <c r="Y71" i="113"/>
  <c r="X71" i="113"/>
  <c r="W71" i="113"/>
  <c r="V71" i="113"/>
  <c r="U71" i="113"/>
  <c r="N71" i="113"/>
  <c r="M71" i="113"/>
  <c r="L71" i="113"/>
  <c r="K71" i="113"/>
  <c r="J71" i="113"/>
  <c r="I71" i="113"/>
  <c r="H71" i="113"/>
  <c r="G71" i="113"/>
  <c r="F71" i="113"/>
  <c r="E71" i="113"/>
  <c r="D71" i="113"/>
  <c r="AZ70" i="113"/>
  <c r="AY70" i="113"/>
  <c r="AI70" i="113"/>
  <c r="AH70" i="113"/>
  <c r="AG70" i="113"/>
  <c r="Q70" i="113"/>
  <c r="P70" i="113"/>
  <c r="O70" i="113"/>
  <c r="AI69" i="113"/>
  <c r="AH69" i="113"/>
  <c r="AG69" i="113"/>
  <c r="Q69" i="113"/>
  <c r="P69" i="113"/>
  <c r="O69" i="113"/>
  <c r="AI68" i="113"/>
  <c r="AH68" i="113"/>
  <c r="AG68" i="113"/>
  <c r="Q68" i="113"/>
  <c r="P68" i="113"/>
  <c r="O68" i="113"/>
  <c r="AI67" i="113"/>
  <c r="AH67" i="113"/>
  <c r="AG67" i="113"/>
  <c r="Q67" i="113"/>
  <c r="P67" i="113"/>
  <c r="O67" i="113"/>
  <c r="AI66" i="113"/>
  <c r="AH66" i="113"/>
  <c r="AG66" i="113"/>
  <c r="Q66" i="113"/>
  <c r="P66" i="113"/>
  <c r="O66" i="113"/>
  <c r="AI65" i="113"/>
  <c r="AH65" i="113"/>
  <c r="AG65" i="113"/>
  <c r="Q65" i="113"/>
  <c r="P65" i="113"/>
  <c r="O65" i="113"/>
  <c r="AI64" i="113"/>
  <c r="AH64" i="113"/>
  <c r="AG64" i="113"/>
  <c r="Q64" i="113"/>
  <c r="P64" i="113"/>
  <c r="O64" i="113"/>
  <c r="AX63" i="113"/>
  <c r="AW63" i="113"/>
  <c r="AV63" i="113"/>
  <c r="AU63" i="113"/>
  <c r="AT63" i="113"/>
  <c r="AS63" i="113"/>
  <c r="AR63" i="113"/>
  <c r="AQ63" i="113"/>
  <c r="AP63" i="113"/>
  <c r="AO63" i="113"/>
  <c r="AN63" i="113"/>
  <c r="AM63" i="113"/>
  <c r="AL63" i="113"/>
  <c r="AI63" i="113"/>
  <c r="AH63" i="113"/>
  <c r="AG63" i="113"/>
  <c r="Q63" i="113"/>
  <c r="P63" i="113"/>
  <c r="O63" i="113"/>
  <c r="AW62" i="113"/>
  <c r="AV62" i="113"/>
  <c r="AU62" i="113"/>
  <c r="AT62" i="113"/>
  <c r="AS62" i="113"/>
  <c r="AR62" i="113"/>
  <c r="AQ62" i="113"/>
  <c r="AP62" i="113"/>
  <c r="AO62" i="113"/>
  <c r="AN62" i="113"/>
  <c r="AM62" i="113"/>
  <c r="AI62" i="113"/>
  <c r="AH62" i="113"/>
  <c r="AG62" i="113"/>
  <c r="Q62" i="113"/>
  <c r="P62" i="113"/>
  <c r="O62" i="113"/>
  <c r="AX61" i="113"/>
  <c r="AW61" i="113"/>
  <c r="AV61" i="113"/>
  <c r="AU61" i="113"/>
  <c r="AT61" i="113"/>
  <c r="AS61" i="113"/>
  <c r="AR61" i="113"/>
  <c r="AQ61" i="113"/>
  <c r="AP61" i="113"/>
  <c r="AO61" i="113"/>
  <c r="AN61" i="113"/>
  <c r="AM61" i="113"/>
  <c r="AI61" i="113"/>
  <c r="AH61" i="113"/>
  <c r="AG61" i="113"/>
  <c r="Q61" i="113"/>
  <c r="P61" i="113"/>
  <c r="O61" i="113"/>
  <c r="AZ60" i="113"/>
  <c r="AY60" i="113"/>
  <c r="AI60" i="113"/>
  <c r="AH60" i="113"/>
  <c r="AG60" i="113"/>
  <c r="Q60" i="113"/>
  <c r="P60" i="113"/>
  <c r="O60" i="113"/>
  <c r="AZ59" i="113"/>
  <c r="AY59" i="113"/>
  <c r="AI59" i="113"/>
  <c r="AH59" i="113"/>
  <c r="AG59" i="113"/>
  <c r="Q59" i="113"/>
  <c r="P59" i="113"/>
  <c r="O59" i="113"/>
  <c r="AZ58" i="113"/>
  <c r="AY58" i="113"/>
  <c r="AI58" i="113"/>
  <c r="AH58" i="113"/>
  <c r="AG58" i="113"/>
  <c r="Q58" i="113"/>
  <c r="P58" i="113"/>
  <c r="O58" i="113"/>
  <c r="AZ57" i="113"/>
  <c r="AY57" i="113"/>
  <c r="AI57" i="113"/>
  <c r="AH57" i="113"/>
  <c r="AG57" i="113"/>
  <c r="Q57" i="113"/>
  <c r="P57" i="113"/>
  <c r="O57" i="113"/>
  <c r="AZ56" i="113"/>
  <c r="AY56" i="113"/>
  <c r="AI56" i="113"/>
  <c r="AH56" i="113"/>
  <c r="AG56" i="113"/>
  <c r="Q56" i="113"/>
  <c r="P56" i="113"/>
  <c r="O56" i="113"/>
  <c r="AZ55" i="113"/>
  <c r="AY55" i="113"/>
  <c r="AI55" i="113"/>
  <c r="AH55" i="113"/>
  <c r="AG55" i="113"/>
  <c r="Q55" i="113"/>
  <c r="P55" i="113"/>
  <c r="O55" i="113"/>
  <c r="AZ54" i="113"/>
  <c r="AY54" i="113"/>
  <c r="AI54" i="113"/>
  <c r="AH54" i="113"/>
  <c r="AG54" i="113"/>
  <c r="Q54" i="113"/>
  <c r="P54" i="113"/>
  <c r="O54" i="113"/>
  <c r="AZ53" i="113"/>
  <c r="AY53" i="113"/>
  <c r="AI53" i="113"/>
  <c r="AH53" i="113"/>
  <c r="AG53" i="113"/>
  <c r="Q53" i="113"/>
  <c r="P53" i="113"/>
  <c r="O53" i="113"/>
  <c r="AZ52" i="113"/>
  <c r="AY52" i="113"/>
  <c r="AI52" i="113"/>
  <c r="AH52" i="113"/>
  <c r="AG52" i="113"/>
  <c r="Q52" i="113"/>
  <c r="P52" i="113"/>
  <c r="O52" i="113"/>
  <c r="AZ51" i="113"/>
  <c r="AY51" i="113"/>
  <c r="AI51" i="113"/>
  <c r="AH51" i="113"/>
  <c r="AG51" i="113"/>
  <c r="Q51" i="113"/>
  <c r="P51" i="113"/>
  <c r="O51" i="113"/>
  <c r="AZ50" i="113"/>
  <c r="AY50" i="113"/>
  <c r="AI50" i="113"/>
  <c r="AH50" i="113"/>
  <c r="AG50" i="113"/>
  <c r="Q50" i="113"/>
  <c r="P50" i="113"/>
  <c r="O50" i="113"/>
  <c r="AZ49" i="113"/>
  <c r="AY49" i="113"/>
  <c r="AI49" i="113"/>
  <c r="AH49" i="113"/>
  <c r="AG49" i="113"/>
  <c r="Q49" i="113"/>
  <c r="P49" i="113"/>
  <c r="O49" i="113"/>
  <c r="AZ48" i="113"/>
  <c r="AY48" i="113"/>
  <c r="AI48" i="113"/>
  <c r="AH48" i="113"/>
  <c r="AG48" i="113"/>
  <c r="Q48" i="113"/>
  <c r="P48" i="113"/>
  <c r="O48" i="113"/>
  <c r="AZ47" i="113"/>
  <c r="AY47" i="113"/>
  <c r="AI47" i="113"/>
  <c r="AH47" i="113"/>
  <c r="AG47" i="113"/>
  <c r="Q47" i="113"/>
  <c r="P47" i="113"/>
  <c r="O47" i="113"/>
  <c r="AZ46" i="113"/>
  <c r="AY46" i="113"/>
  <c r="AI46" i="113"/>
  <c r="AH46" i="113"/>
  <c r="AG46" i="113"/>
  <c r="Q46" i="113"/>
  <c r="P46" i="113"/>
  <c r="O46" i="113"/>
  <c r="AZ45" i="113"/>
  <c r="AY45" i="113"/>
  <c r="AI45" i="113"/>
  <c r="AH45" i="113"/>
  <c r="AG45" i="113"/>
  <c r="Q45" i="113"/>
  <c r="P45" i="113"/>
  <c r="O45" i="113"/>
  <c r="A41" i="113"/>
  <c r="AZ38" i="113"/>
  <c r="AY38" i="113"/>
  <c r="AZ37" i="113"/>
  <c r="AY37" i="113"/>
  <c r="AZ36" i="113"/>
  <c r="AY36" i="113"/>
  <c r="AZ35" i="113"/>
  <c r="AY35" i="113"/>
  <c r="AZ34" i="113"/>
  <c r="AY34" i="113"/>
  <c r="AZ33" i="113"/>
  <c r="AY33" i="113"/>
  <c r="AF33" i="113"/>
  <c r="AE33" i="113"/>
  <c r="AD33" i="113"/>
  <c r="AC33" i="113"/>
  <c r="AB33" i="113"/>
  <c r="AA33" i="113"/>
  <c r="Z33" i="113"/>
  <c r="Y33" i="113"/>
  <c r="X33" i="113"/>
  <c r="W33" i="113"/>
  <c r="V33" i="113"/>
  <c r="U33" i="113"/>
  <c r="T33" i="113"/>
  <c r="N33" i="113"/>
  <c r="M33" i="113"/>
  <c r="L33" i="113"/>
  <c r="K33" i="113"/>
  <c r="J33" i="113"/>
  <c r="I33" i="113"/>
  <c r="H33" i="113"/>
  <c r="G33" i="113"/>
  <c r="F33" i="113"/>
  <c r="E33" i="113"/>
  <c r="D33" i="113"/>
  <c r="C33" i="113"/>
  <c r="AZ32" i="113"/>
  <c r="AY32" i="113"/>
  <c r="AE32" i="113"/>
  <c r="AD32" i="113"/>
  <c r="AC32" i="113"/>
  <c r="AB32" i="113"/>
  <c r="AA32" i="113"/>
  <c r="Z32" i="113"/>
  <c r="Y32" i="113"/>
  <c r="X32" i="113"/>
  <c r="W32" i="113"/>
  <c r="V32" i="113"/>
  <c r="U32" i="113"/>
  <c r="T32" i="113"/>
  <c r="M32" i="113"/>
  <c r="L32" i="113"/>
  <c r="K32" i="113"/>
  <c r="J32" i="113"/>
  <c r="I32" i="113"/>
  <c r="H32" i="113"/>
  <c r="G32" i="113"/>
  <c r="F32" i="113"/>
  <c r="E32" i="113"/>
  <c r="D32" i="113"/>
  <c r="C32" i="113"/>
  <c r="AZ31" i="113"/>
  <c r="AY31" i="113"/>
  <c r="AF31" i="113"/>
  <c r="AE31" i="113"/>
  <c r="AD31" i="113"/>
  <c r="AC31" i="113"/>
  <c r="AB31" i="113"/>
  <c r="AA31" i="113"/>
  <c r="Z31" i="113"/>
  <c r="Y31" i="113"/>
  <c r="X31" i="113"/>
  <c r="W31" i="113"/>
  <c r="V31" i="113"/>
  <c r="U31" i="113"/>
  <c r="T31" i="113"/>
  <c r="N31" i="113"/>
  <c r="M31" i="113"/>
  <c r="L31" i="113"/>
  <c r="K31" i="113"/>
  <c r="J31" i="113"/>
  <c r="I31" i="113"/>
  <c r="H31" i="113"/>
  <c r="G31" i="113"/>
  <c r="F31" i="113"/>
  <c r="E31" i="113"/>
  <c r="D31" i="113"/>
  <c r="C31" i="113"/>
  <c r="AZ30" i="113"/>
  <c r="AY30" i="113"/>
  <c r="AI30" i="113"/>
  <c r="AH30" i="113"/>
  <c r="AG30" i="113"/>
  <c r="Q30" i="113"/>
  <c r="P30" i="113"/>
  <c r="O30" i="113"/>
  <c r="AI29" i="113"/>
  <c r="AH29" i="113"/>
  <c r="AG29" i="113"/>
  <c r="Q29" i="113"/>
  <c r="P29" i="113"/>
  <c r="O29" i="113"/>
  <c r="AI28" i="113"/>
  <c r="AH28" i="113"/>
  <c r="AG28" i="113"/>
  <c r="Q28" i="113"/>
  <c r="P28" i="113"/>
  <c r="O28" i="113"/>
  <c r="AI27" i="113"/>
  <c r="AH27" i="113"/>
  <c r="AG27" i="113"/>
  <c r="Q27" i="113"/>
  <c r="P27" i="113"/>
  <c r="O27" i="113"/>
  <c r="AI26" i="113"/>
  <c r="AH26" i="113"/>
  <c r="AG26" i="113"/>
  <c r="Q26" i="113"/>
  <c r="P26" i="113"/>
  <c r="O26" i="113"/>
  <c r="AI25" i="113"/>
  <c r="AH25" i="113"/>
  <c r="AG25" i="113"/>
  <c r="Q25" i="113"/>
  <c r="P25" i="113"/>
  <c r="O25" i="113"/>
  <c r="AI24" i="113"/>
  <c r="AH24" i="113"/>
  <c r="AG24" i="113"/>
  <c r="Q24" i="113"/>
  <c r="P24" i="113"/>
  <c r="O24" i="113"/>
  <c r="AX23" i="113"/>
  <c r="AW23" i="113"/>
  <c r="AV23" i="113"/>
  <c r="AU23" i="113"/>
  <c r="AT23" i="113"/>
  <c r="AS23" i="113"/>
  <c r="AR23" i="113"/>
  <c r="AQ23" i="113"/>
  <c r="AP23" i="113"/>
  <c r="AO23" i="113"/>
  <c r="AN23" i="113"/>
  <c r="AM23" i="113"/>
  <c r="AL23" i="113"/>
  <c r="AI23" i="113"/>
  <c r="AH23" i="113"/>
  <c r="AG23" i="113"/>
  <c r="Q23" i="113"/>
  <c r="P23" i="113"/>
  <c r="O23" i="113"/>
  <c r="AW22" i="113"/>
  <c r="AV22" i="113"/>
  <c r="AU22" i="113"/>
  <c r="AT22" i="113"/>
  <c r="AS22" i="113"/>
  <c r="AR22" i="113"/>
  <c r="AQ22" i="113"/>
  <c r="AP22" i="113"/>
  <c r="AO22" i="113"/>
  <c r="AN22" i="113"/>
  <c r="AM22" i="113"/>
  <c r="AL22" i="113"/>
  <c r="AI22" i="113"/>
  <c r="AH22" i="113"/>
  <c r="AG22" i="113"/>
  <c r="Q22" i="113"/>
  <c r="P22" i="113"/>
  <c r="O22" i="113"/>
  <c r="AX21" i="113"/>
  <c r="AW21" i="113"/>
  <c r="AV21" i="113"/>
  <c r="AU21" i="113"/>
  <c r="AT21" i="113"/>
  <c r="AS21" i="113"/>
  <c r="AR21" i="113"/>
  <c r="AQ21" i="113"/>
  <c r="AP21" i="113"/>
  <c r="AO21" i="113"/>
  <c r="AN21" i="113"/>
  <c r="AM21" i="113"/>
  <c r="AL21" i="113"/>
  <c r="AI21" i="113"/>
  <c r="AH21" i="113"/>
  <c r="AG21" i="113"/>
  <c r="Q21" i="113"/>
  <c r="P21" i="113"/>
  <c r="O21" i="113"/>
  <c r="AZ20" i="113"/>
  <c r="AY20" i="113"/>
  <c r="AI20" i="113"/>
  <c r="AH20" i="113"/>
  <c r="AG20" i="113"/>
  <c r="Q20" i="113"/>
  <c r="P20" i="113"/>
  <c r="O20" i="113"/>
  <c r="AZ19" i="113"/>
  <c r="AY19" i="113"/>
  <c r="AI19" i="113"/>
  <c r="AH19" i="113"/>
  <c r="AG19" i="113"/>
  <c r="Q19" i="113"/>
  <c r="P19" i="113"/>
  <c r="O19" i="113"/>
  <c r="AZ18" i="113"/>
  <c r="AY18" i="113"/>
  <c r="AI18" i="113"/>
  <c r="AH18" i="113"/>
  <c r="AG18" i="113"/>
  <c r="Q18" i="113"/>
  <c r="P18" i="113"/>
  <c r="O18" i="113"/>
  <c r="AZ17" i="113"/>
  <c r="AY17" i="113"/>
  <c r="AI17" i="113"/>
  <c r="AH17" i="113"/>
  <c r="AG17" i="113"/>
  <c r="Q17" i="113"/>
  <c r="P17" i="113"/>
  <c r="O17" i="113"/>
  <c r="AZ16" i="113"/>
  <c r="AY16" i="113"/>
  <c r="AI16" i="113"/>
  <c r="AH16" i="113"/>
  <c r="AG16" i="113"/>
  <c r="Q16" i="113"/>
  <c r="P16" i="113"/>
  <c r="O16" i="113"/>
  <c r="AZ15" i="113"/>
  <c r="AY15" i="113"/>
  <c r="AI15" i="113"/>
  <c r="AH15" i="113"/>
  <c r="AG15" i="113"/>
  <c r="Q15" i="113"/>
  <c r="P15" i="113"/>
  <c r="O15" i="113"/>
  <c r="AZ14" i="113"/>
  <c r="AY14" i="113"/>
  <c r="AI14" i="113"/>
  <c r="AH14" i="113"/>
  <c r="AG14" i="113"/>
  <c r="Q14" i="113"/>
  <c r="P14" i="113"/>
  <c r="O14" i="113"/>
  <c r="AZ13" i="113"/>
  <c r="AY13" i="113"/>
  <c r="AI13" i="113"/>
  <c r="AH13" i="113"/>
  <c r="AG13" i="113"/>
  <c r="Q13" i="113"/>
  <c r="P13" i="113"/>
  <c r="O13" i="113"/>
  <c r="AZ12" i="113"/>
  <c r="AY12" i="113"/>
  <c r="AI12" i="113"/>
  <c r="AH12" i="113"/>
  <c r="AG12" i="113"/>
  <c r="Q12" i="113"/>
  <c r="P12" i="113"/>
  <c r="O12" i="113"/>
  <c r="AZ11" i="113"/>
  <c r="AY11" i="113"/>
  <c r="AI11" i="113"/>
  <c r="AH11" i="113"/>
  <c r="AG11" i="113"/>
  <c r="Q11" i="113"/>
  <c r="P11" i="113"/>
  <c r="O11" i="113"/>
  <c r="AZ10" i="113"/>
  <c r="AY10" i="113"/>
  <c r="AI10" i="113"/>
  <c r="AH10" i="113"/>
  <c r="AG10" i="113"/>
  <c r="Q10" i="113"/>
  <c r="P10" i="113"/>
  <c r="O10" i="113"/>
  <c r="AZ9" i="113"/>
  <c r="AY9" i="113"/>
  <c r="AI9" i="113"/>
  <c r="AH9" i="113"/>
  <c r="AG9" i="113"/>
  <c r="Q9" i="113"/>
  <c r="P9" i="113"/>
  <c r="O9" i="113"/>
  <c r="AZ8" i="113"/>
  <c r="AY8" i="113"/>
  <c r="AI8" i="113"/>
  <c r="AH8" i="113"/>
  <c r="AG8" i="113"/>
  <c r="Q8" i="113"/>
  <c r="P8" i="113"/>
  <c r="O8" i="113"/>
  <c r="AZ7" i="113"/>
  <c r="AY7" i="113"/>
  <c r="AI7" i="113"/>
  <c r="AH7" i="113"/>
  <c r="AG7" i="113"/>
  <c r="Q7" i="113"/>
  <c r="P7" i="113"/>
  <c r="O7" i="113"/>
  <c r="AZ6" i="113"/>
  <c r="AY6" i="113"/>
  <c r="AI6" i="113"/>
  <c r="AH6" i="113"/>
  <c r="AG6" i="113"/>
  <c r="Q6" i="113"/>
  <c r="P6" i="113"/>
  <c r="O6" i="113"/>
  <c r="AZ5" i="113"/>
  <c r="AY5" i="113"/>
  <c r="AI5" i="113"/>
  <c r="AH5" i="113"/>
  <c r="AG5" i="113"/>
  <c r="Q5" i="113"/>
  <c r="P5" i="113"/>
  <c r="O5" i="113"/>
  <c r="AZ78" i="112"/>
  <c r="AY78" i="112"/>
  <c r="AZ77" i="112"/>
  <c r="AY77" i="112"/>
  <c r="AZ76" i="112"/>
  <c r="AY76" i="112"/>
  <c r="AZ75" i="112"/>
  <c r="AY75" i="112"/>
  <c r="AZ74" i="112"/>
  <c r="AY74" i="112"/>
  <c r="AZ73" i="112"/>
  <c r="AY73" i="112"/>
  <c r="AF73" i="112"/>
  <c r="AE73" i="112"/>
  <c r="AD73" i="112"/>
  <c r="AC73" i="112"/>
  <c r="AB73" i="112"/>
  <c r="AA73" i="112"/>
  <c r="Z73" i="112"/>
  <c r="Y73" i="112"/>
  <c r="X73" i="112"/>
  <c r="W73" i="112"/>
  <c r="V73" i="112"/>
  <c r="U73" i="112"/>
  <c r="T73" i="112"/>
  <c r="N73" i="112"/>
  <c r="M73" i="112"/>
  <c r="L73" i="112"/>
  <c r="K73" i="112"/>
  <c r="J73" i="112"/>
  <c r="I73" i="112"/>
  <c r="H73" i="112"/>
  <c r="G73" i="112"/>
  <c r="F73" i="112"/>
  <c r="E73" i="112"/>
  <c r="C73" i="112"/>
  <c r="AZ72" i="112"/>
  <c r="AY72" i="112"/>
  <c r="AE72" i="112"/>
  <c r="AD72" i="112"/>
  <c r="AC72" i="112"/>
  <c r="AB72" i="112"/>
  <c r="AA72" i="112"/>
  <c r="Z72" i="112"/>
  <c r="Y72" i="112"/>
  <c r="X72" i="112"/>
  <c r="W72" i="112"/>
  <c r="V72" i="112"/>
  <c r="U72" i="112"/>
  <c r="M72" i="112"/>
  <c r="L72" i="112"/>
  <c r="K72" i="112"/>
  <c r="J72" i="112"/>
  <c r="I72" i="112"/>
  <c r="H72" i="112"/>
  <c r="G72" i="112"/>
  <c r="F72" i="112"/>
  <c r="E72" i="112"/>
  <c r="D72" i="112"/>
  <c r="AZ71" i="112"/>
  <c r="AY71" i="112"/>
  <c r="AF71" i="112"/>
  <c r="AE71" i="112"/>
  <c r="AD71" i="112"/>
  <c r="AC71" i="112"/>
  <c r="AB71" i="112"/>
  <c r="AA71" i="112"/>
  <c r="Z71" i="112"/>
  <c r="Y71" i="112"/>
  <c r="X71" i="112"/>
  <c r="W71" i="112"/>
  <c r="V71" i="112"/>
  <c r="U71" i="112"/>
  <c r="N71" i="112"/>
  <c r="M71" i="112"/>
  <c r="L71" i="112"/>
  <c r="K71" i="112"/>
  <c r="J71" i="112"/>
  <c r="I71" i="112"/>
  <c r="H71" i="112"/>
  <c r="G71" i="112"/>
  <c r="F71" i="112"/>
  <c r="E71" i="112"/>
  <c r="D71" i="112"/>
  <c r="AZ70" i="112"/>
  <c r="AY70" i="112"/>
  <c r="AI70" i="112"/>
  <c r="AH70" i="112"/>
  <c r="AG70" i="112"/>
  <c r="Q70" i="112"/>
  <c r="P70" i="112"/>
  <c r="O70" i="112"/>
  <c r="AI69" i="112"/>
  <c r="AH69" i="112"/>
  <c r="AG69" i="112"/>
  <c r="Q69" i="112"/>
  <c r="P69" i="112"/>
  <c r="O69" i="112"/>
  <c r="AI68" i="112"/>
  <c r="AH68" i="112"/>
  <c r="AG68" i="112"/>
  <c r="Q68" i="112"/>
  <c r="P68" i="112"/>
  <c r="O68" i="112"/>
  <c r="AI67" i="112"/>
  <c r="AH67" i="112"/>
  <c r="AG67" i="112"/>
  <c r="Q67" i="112"/>
  <c r="P67" i="112"/>
  <c r="O67" i="112"/>
  <c r="AI66" i="112"/>
  <c r="AH66" i="112"/>
  <c r="AG66" i="112"/>
  <c r="Q66" i="112"/>
  <c r="P66" i="112"/>
  <c r="O66" i="112"/>
  <c r="AI65" i="112"/>
  <c r="AH65" i="112"/>
  <c r="AG65" i="112"/>
  <c r="Q65" i="112"/>
  <c r="P65" i="112"/>
  <c r="O65" i="112"/>
  <c r="AI64" i="112"/>
  <c r="AH64" i="112"/>
  <c r="AG64" i="112"/>
  <c r="Q64" i="112"/>
  <c r="P64" i="112"/>
  <c r="O64" i="112"/>
  <c r="AX63" i="112"/>
  <c r="AW63" i="112"/>
  <c r="AV63" i="112"/>
  <c r="AU63" i="112"/>
  <c r="AT63" i="112"/>
  <c r="AS63" i="112"/>
  <c r="AR63" i="112"/>
  <c r="AQ63" i="112"/>
  <c r="AP63" i="112"/>
  <c r="AO63" i="112"/>
  <c r="AN63" i="112"/>
  <c r="AM63" i="112"/>
  <c r="AL63" i="112"/>
  <c r="AI63" i="112"/>
  <c r="AH63" i="112"/>
  <c r="AG63" i="112"/>
  <c r="Q63" i="112"/>
  <c r="P63" i="112"/>
  <c r="O63" i="112"/>
  <c r="AW62" i="112"/>
  <c r="AV62" i="112"/>
  <c r="AU62" i="112"/>
  <c r="AT62" i="112"/>
  <c r="AS62" i="112"/>
  <c r="AR62" i="112"/>
  <c r="AQ62" i="112"/>
  <c r="AP62" i="112"/>
  <c r="AO62" i="112"/>
  <c r="AN62" i="112"/>
  <c r="AM62" i="112"/>
  <c r="AI62" i="112"/>
  <c r="AH62" i="112"/>
  <c r="AG62" i="112"/>
  <c r="Q62" i="112"/>
  <c r="P62" i="112"/>
  <c r="O62" i="112"/>
  <c r="AX61" i="112"/>
  <c r="AW61" i="112"/>
  <c r="AV61" i="112"/>
  <c r="AU61" i="112"/>
  <c r="AT61" i="112"/>
  <c r="AS61" i="112"/>
  <c r="AR61" i="112"/>
  <c r="AQ61" i="112"/>
  <c r="AP61" i="112"/>
  <c r="AO61" i="112"/>
  <c r="AN61" i="112"/>
  <c r="AM61" i="112"/>
  <c r="AI61" i="112"/>
  <c r="AH61" i="112"/>
  <c r="AG61" i="112"/>
  <c r="Q61" i="112"/>
  <c r="P61" i="112"/>
  <c r="O61" i="112"/>
  <c r="AZ60" i="112"/>
  <c r="AY60" i="112"/>
  <c r="AI60" i="112"/>
  <c r="AH60" i="112"/>
  <c r="AG60" i="112"/>
  <c r="Q60" i="112"/>
  <c r="P60" i="112"/>
  <c r="O60" i="112"/>
  <c r="AZ59" i="112"/>
  <c r="AY59" i="112"/>
  <c r="AI59" i="112"/>
  <c r="AH59" i="112"/>
  <c r="AG59" i="112"/>
  <c r="Q59" i="112"/>
  <c r="P59" i="112"/>
  <c r="O59" i="112"/>
  <c r="AZ58" i="112"/>
  <c r="AY58" i="112"/>
  <c r="AI58" i="112"/>
  <c r="AH58" i="112"/>
  <c r="AG58" i="112"/>
  <c r="Q58" i="112"/>
  <c r="P58" i="112"/>
  <c r="O58" i="112"/>
  <c r="AZ57" i="112"/>
  <c r="AY57" i="112"/>
  <c r="AI57" i="112"/>
  <c r="AH57" i="112"/>
  <c r="AG57" i="112"/>
  <c r="Q57" i="112"/>
  <c r="P57" i="112"/>
  <c r="O57" i="112"/>
  <c r="AZ56" i="112"/>
  <c r="AY56" i="112"/>
  <c r="AI56" i="112"/>
  <c r="AH56" i="112"/>
  <c r="AG56" i="112"/>
  <c r="Q56" i="112"/>
  <c r="P56" i="112"/>
  <c r="O56" i="112"/>
  <c r="AZ55" i="112"/>
  <c r="AY55" i="112"/>
  <c r="AI55" i="112"/>
  <c r="AH55" i="112"/>
  <c r="AG55" i="112"/>
  <c r="Q55" i="112"/>
  <c r="P55" i="112"/>
  <c r="O55" i="112"/>
  <c r="AZ54" i="112"/>
  <c r="AY54" i="112"/>
  <c r="AI54" i="112"/>
  <c r="AH54" i="112"/>
  <c r="AG54" i="112"/>
  <c r="Q54" i="112"/>
  <c r="P54" i="112"/>
  <c r="O54" i="112"/>
  <c r="AZ53" i="112"/>
  <c r="AY53" i="112"/>
  <c r="AI53" i="112"/>
  <c r="AH53" i="112"/>
  <c r="AG53" i="112"/>
  <c r="Q53" i="112"/>
  <c r="P53" i="112"/>
  <c r="O53" i="112"/>
  <c r="AZ52" i="112"/>
  <c r="AY52" i="112"/>
  <c r="AI52" i="112"/>
  <c r="AH52" i="112"/>
  <c r="AG52" i="112"/>
  <c r="Q52" i="112"/>
  <c r="P52" i="112"/>
  <c r="O52" i="112"/>
  <c r="AZ51" i="112"/>
  <c r="AY51" i="112"/>
  <c r="AI51" i="112"/>
  <c r="AH51" i="112"/>
  <c r="AG51" i="112"/>
  <c r="Q51" i="112"/>
  <c r="P51" i="112"/>
  <c r="O51" i="112"/>
  <c r="AZ50" i="112"/>
  <c r="AY50" i="112"/>
  <c r="AI50" i="112"/>
  <c r="AH50" i="112"/>
  <c r="AG50" i="112"/>
  <c r="Q50" i="112"/>
  <c r="P50" i="112"/>
  <c r="O50" i="112"/>
  <c r="AZ49" i="112"/>
  <c r="AY49" i="112"/>
  <c r="AI49" i="112"/>
  <c r="AH49" i="112"/>
  <c r="AG49" i="112"/>
  <c r="Q49" i="112"/>
  <c r="P49" i="112"/>
  <c r="O49" i="112"/>
  <c r="AZ48" i="112"/>
  <c r="AY48" i="112"/>
  <c r="AI48" i="112"/>
  <c r="AH48" i="112"/>
  <c r="AG48" i="112"/>
  <c r="Q48" i="112"/>
  <c r="P48" i="112"/>
  <c r="O48" i="112"/>
  <c r="AZ47" i="112"/>
  <c r="AY47" i="112"/>
  <c r="AI47" i="112"/>
  <c r="AH47" i="112"/>
  <c r="AG47" i="112"/>
  <c r="Q47" i="112"/>
  <c r="P47" i="112"/>
  <c r="O47" i="112"/>
  <c r="AZ46" i="112"/>
  <c r="AY46" i="112"/>
  <c r="AI46" i="112"/>
  <c r="AH46" i="112"/>
  <c r="AG46" i="112"/>
  <c r="Q46" i="112"/>
  <c r="P46" i="112"/>
  <c r="O46" i="112"/>
  <c r="AZ45" i="112"/>
  <c r="AY45" i="112"/>
  <c r="AI45" i="112"/>
  <c r="AH45" i="112"/>
  <c r="AG45" i="112"/>
  <c r="Q45" i="112"/>
  <c r="P45" i="112"/>
  <c r="O45" i="112"/>
  <c r="A41" i="112"/>
  <c r="AZ38" i="112"/>
  <c r="AY38" i="112"/>
  <c r="AZ37" i="112"/>
  <c r="AY37" i="112"/>
  <c r="AZ36" i="112"/>
  <c r="AY36" i="112"/>
  <c r="AZ35" i="112"/>
  <c r="AY35" i="112"/>
  <c r="AZ34" i="112"/>
  <c r="AY34" i="112"/>
  <c r="AZ33" i="112"/>
  <c r="AY33" i="112"/>
  <c r="AF33" i="112"/>
  <c r="AE33" i="112"/>
  <c r="AD33" i="112"/>
  <c r="AC33" i="112"/>
  <c r="AB33" i="112"/>
  <c r="AA33" i="112"/>
  <c r="Z33" i="112"/>
  <c r="Y33" i="112"/>
  <c r="X33" i="112"/>
  <c r="W33" i="112"/>
  <c r="V33" i="112"/>
  <c r="U33" i="112"/>
  <c r="T33" i="112"/>
  <c r="N33" i="112"/>
  <c r="M33" i="112"/>
  <c r="L33" i="112"/>
  <c r="K33" i="112"/>
  <c r="J33" i="112"/>
  <c r="I33" i="112"/>
  <c r="H33" i="112"/>
  <c r="G33" i="112"/>
  <c r="F33" i="112"/>
  <c r="E33" i="112"/>
  <c r="D33" i="112"/>
  <c r="C33" i="112"/>
  <c r="AZ32" i="112"/>
  <c r="AY32" i="112"/>
  <c r="AE32" i="112"/>
  <c r="AD32" i="112"/>
  <c r="AC32" i="112"/>
  <c r="AB32" i="112"/>
  <c r="AA32" i="112"/>
  <c r="Z32" i="112"/>
  <c r="Y32" i="112"/>
  <c r="X32" i="112"/>
  <c r="W32" i="112"/>
  <c r="V32" i="112"/>
  <c r="U32" i="112"/>
  <c r="T32" i="112"/>
  <c r="M32" i="112"/>
  <c r="L32" i="112"/>
  <c r="K32" i="112"/>
  <c r="J32" i="112"/>
  <c r="I32" i="112"/>
  <c r="H32" i="112"/>
  <c r="G32" i="112"/>
  <c r="F32" i="112"/>
  <c r="E32" i="112"/>
  <c r="D32" i="112"/>
  <c r="C32" i="112"/>
  <c r="AZ31" i="112"/>
  <c r="AY31" i="112"/>
  <c r="AF31" i="112"/>
  <c r="AE31" i="112"/>
  <c r="AD31" i="112"/>
  <c r="AC31" i="112"/>
  <c r="AB31" i="112"/>
  <c r="AA31" i="112"/>
  <c r="Z31" i="112"/>
  <c r="Y31" i="112"/>
  <c r="X31" i="112"/>
  <c r="W31" i="112"/>
  <c r="V31" i="112"/>
  <c r="U31" i="112"/>
  <c r="T31" i="112"/>
  <c r="N31" i="112"/>
  <c r="M31" i="112"/>
  <c r="L31" i="112"/>
  <c r="K31" i="112"/>
  <c r="J31" i="112"/>
  <c r="I31" i="112"/>
  <c r="H31" i="112"/>
  <c r="G31" i="112"/>
  <c r="F31" i="112"/>
  <c r="E31" i="112"/>
  <c r="D31" i="112"/>
  <c r="C31" i="112"/>
  <c r="AZ30" i="112"/>
  <c r="AY30" i="112"/>
  <c r="AI30" i="112"/>
  <c r="AH30" i="112"/>
  <c r="AG30" i="112"/>
  <c r="Q30" i="112"/>
  <c r="P30" i="112"/>
  <c r="O30" i="112"/>
  <c r="AI29" i="112"/>
  <c r="AH29" i="112"/>
  <c r="AG29" i="112"/>
  <c r="Q29" i="112"/>
  <c r="P29" i="112"/>
  <c r="O29" i="112"/>
  <c r="AI28" i="112"/>
  <c r="AH28" i="112"/>
  <c r="AG28" i="112"/>
  <c r="Q28" i="112"/>
  <c r="P28" i="112"/>
  <c r="O28" i="112"/>
  <c r="AI27" i="112"/>
  <c r="AH27" i="112"/>
  <c r="AG27" i="112"/>
  <c r="Q27" i="112"/>
  <c r="P27" i="112"/>
  <c r="O27" i="112"/>
  <c r="AI26" i="112"/>
  <c r="AH26" i="112"/>
  <c r="AG26" i="112"/>
  <c r="Q26" i="112"/>
  <c r="P26" i="112"/>
  <c r="O26" i="112"/>
  <c r="AI25" i="112"/>
  <c r="AH25" i="112"/>
  <c r="AG25" i="112"/>
  <c r="Q25" i="112"/>
  <c r="P25" i="112"/>
  <c r="O25" i="112"/>
  <c r="AI24" i="112"/>
  <c r="AH24" i="112"/>
  <c r="AG24" i="112"/>
  <c r="Q24" i="112"/>
  <c r="P24" i="112"/>
  <c r="O24" i="112"/>
  <c r="AX23" i="112"/>
  <c r="AW23" i="112"/>
  <c r="AV23" i="112"/>
  <c r="AU23" i="112"/>
  <c r="AT23" i="112"/>
  <c r="AS23" i="112"/>
  <c r="AR23" i="112"/>
  <c r="AQ23" i="112"/>
  <c r="AP23" i="112"/>
  <c r="AO23" i="112"/>
  <c r="AN23" i="112"/>
  <c r="AM23" i="112"/>
  <c r="AL23" i="112"/>
  <c r="AI23" i="112"/>
  <c r="AH23" i="112"/>
  <c r="AG23" i="112"/>
  <c r="Q23" i="112"/>
  <c r="P23" i="112"/>
  <c r="O23" i="112"/>
  <c r="AW22" i="112"/>
  <c r="AV22" i="112"/>
  <c r="AU22" i="112"/>
  <c r="AT22" i="112"/>
  <c r="AS22" i="112"/>
  <c r="AR22" i="112"/>
  <c r="AQ22" i="112"/>
  <c r="AP22" i="112"/>
  <c r="AO22" i="112"/>
  <c r="AN22" i="112"/>
  <c r="AM22" i="112"/>
  <c r="AL22" i="112"/>
  <c r="AI22" i="112"/>
  <c r="AH22" i="112"/>
  <c r="AG22" i="112"/>
  <c r="Q22" i="112"/>
  <c r="P22" i="112"/>
  <c r="O22" i="112"/>
  <c r="AX21" i="112"/>
  <c r="AW21" i="112"/>
  <c r="AV21" i="112"/>
  <c r="AU21" i="112"/>
  <c r="AT21" i="112"/>
  <c r="AS21" i="112"/>
  <c r="AR21" i="112"/>
  <c r="AQ21" i="112"/>
  <c r="AP21" i="112"/>
  <c r="AO21" i="112"/>
  <c r="AN21" i="112"/>
  <c r="AM21" i="112"/>
  <c r="AL21" i="112"/>
  <c r="AI21" i="112"/>
  <c r="AH21" i="112"/>
  <c r="AG21" i="112"/>
  <c r="Q21" i="112"/>
  <c r="P21" i="112"/>
  <c r="O21" i="112"/>
  <c r="AZ20" i="112"/>
  <c r="AY20" i="112"/>
  <c r="AI20" i="112"/>
  <c r="AH20" i="112"/>
  <c r="AG20" i="112"/>
  <c r="Q20" i="112"/>
  <c r="P20" i="112"/>
  <c r="O20" i="112"/>
  <c r="AZ19" i="112"/>
  <c r="AY19" i="112"/>
  <c r="AI19" i="112"/>
  <c r="AH19" i="112"/>
  <c r="AG19" i="112"/>
  <c r="Q19" i="112"/>
  <c r="P19" i="112"/>
  <c r="O19" i="112"/>
  <c r="AZ18" i="112"/>
  <c r="AY18" i="112"/>
  <c r="AI18" i="112"/>
  <c r="AH18" i="112"/>
  <c r="AG18" i="112"/>
  <c r="Q18" i="112"/>
  <c r="P18" i="112"/>
  <c r="O18" i="112"/>
  <c r="AZ17" i="112"/>
  <c r="AY17" i="112"/>
  <c r="AI17" i="112"/>
  <c r="AH17" i="112"/>
  <c r="AG17" i="112"/>
  <c r="Q17" i="112"/>
  <c r="P17" i="112"/>
  <c r="O17" i="112"/>
  <c r="AZ16" i="112"/>
  <c r="AY16" i="112"/>
  <c r="AI16" i="112"/>
  <c r="AH16" i="112"/>
  <c r="AG16" i="112"/>
  <c r="Q16" i="112"/>
  <c r="P16" i="112"/>
  <c r="O16" i="112"/>
  <c r="AZ15" i="112"/>
  <c r="AY15" i="112"/>
  <c r="AI15" i="112"/>
  <c r="AH15" i="112"/>
  <c r="AG15" i="112"/>
  <c r="Q15" i="112"/>
  <c r="P15" i="112"/>
  <c r="O15" i="112"/>
  <c r="AZ14" i="112"/>
  <c r="AY14" i="112"/>
  <c r="AI14" i="112"/>
  <c r="AH14" i="112"/>
  <c r="AG14" i="112"/>
  <c r="Q14" i="112"/>
  <c r="P14" i="112"/>
  <c r="O14" i="112"/>
  <c r="AZ13" i="112"/>
  <c r="AY13" i="112"/>
  <c r="AI13" i="112"/>
  <c r="AH13" i="112"/>
  <c r="AG13" i="112"/>
  <c r="Q13" i="112"/>
  <c r="P13" i="112"/>
  <c r="O13" i="112"/>
  <c r="AZ12" i="112"/>
  <c r="AY12" i="112"/>
  <c r="AI12" i="112"/>
  <c r="AH12" i="112"/>
  <c r="AG12" i="112"/>
  <c r="Q12" i="112"/>
  <c r="P12" i="112"/>
  <c r="O12" i="112"/>
  <c r="AZ11" i="112"/>
  <c r="AY11" i="112"/>
  <c r="AI11" i="112"/>
  <c r="AH11" i="112"/>
  <c r="AG11" i="112"/>
  <c r="Q11" i="112"/>
  <c r="P11" i="112"/>
  <c r="O11" i="112"/>
  <c r="AZ10" i="112"/>
  <c r="AY10" i="112"/>
  <c r="AI10" i="112"/>
  <c r="AH10" i="112"/>
  <c r="AG10" i="112"/>
  <c r="Q10" i="112"/>
  <c r="P10" i="112"/>
  <c r="O10" i="112"/>
  <c r="AZ9" i="112"/>
  <c r="AY9" i="112"/>
  <c r="AI9" i="112"/>
  <c r="AH9" i="112"/>
  <c r="AG9" i="112"/>
  <c r="Q9" i="112"/>
  <c r="P9" i="112"/>
  <c r="O9" i="112"/>
  <c r="AZ8" i="112"/>
  <c r="AY8" i="112"/>
  <c r="AI8" i="112"/>
  <c r="AH8" i="112"/>
  <c r="AG8" i="112"/>
  <c r="Q8" i="112"/>
  <c r="P8" i="112"/>
  <c r="O8" i="112"/>
  <c r="AZ7" i="112"/>
  <c r="AY7" i="112"/>
  <c r="AI7" i="112"/>
  <c r="AH7" i="112"/>
  <c r="AG7" i="112"/>
  <c r="Q7" i="112"/>
  <c r="P7" i="112"/>
  <c r="O7" i="112"/>
  <c r="AZ6" i="112"/>
  <c r="AY6" i="112"/>
  <c r="AI6" i="112"/>
  <c r="AH6" i="112"/>
  <c r="AG6" i="112"/>
  <c r="Q6" i="112"/>
  <c r="P6" i="112"/>
  <c r="O6" i="112"/>
  <c r="AZ5" i="112"/>
  <c r="AY5" i="112"/>
  <c r="AI5" i="112"/>
  <c r="AH5" i="112"/>
  <c r="AG5" i="112"/>
  <c r="Q5" i="112"/>
  <c r="P5" i="112"/>
  <c r="O5" i="112"/>
  <c r="AZ78" i="105"/>
  <c r="AY78" i="105"/>
  <c r="AZ77" i="105"/>
  <c r="AY77" i="105"/>
  <c r="AZ76" i="105"/>
  <c r="AY76" i="105"/>
  <c r="AZ75" i="105"/>
  <c r="AY75" i="105"/>
  <c r="AZ74" i="105"/>
  <c r="AY74" i="105"/>
  <c r="AZ73" i="105"/>
  <c r="AY73" i="105"/>
  <c r="AF73" i="105"/>
  <c r="AE73" i="105"/>
  <c r="AD73" i="105"/>
  <c r="AC73" i="105"/>
  <c r="AB73" i="105"/>
  <c r="AA73" i="105"/>
  <c r="Z73" i="105"/>
  <c r="Y73" i="105"/>
  <c r="X73" i="105"/>
  <c r="W73" i="105"/>
  <c r="V73" i="105"/>
  <c r="U73" i="105"/>
  <c r="T73" i="105"/>
  <c r="N73" i="105"/>
  <c r="M73" i="105"/>
  <c r="L73" i="105"/>
  <c r="K73" i="105"/>
  <c r="J73" i="105"/>
  <c r="I73" i="105"/>
  <c r="H73" i="105"/>
  <c r="G73" i="105"/>
  <c r="F73" i="105"/>
  <c r="E73" i="105"/>
  <c r="C73" i="105"/>
  <c r="AZ72" i="105"/>
  <c r="AY72" i="105"/>
  <c r="AE72" i="105"/>
  <c r="AD72" i="105"/>
  <c r="AC72" i="105"/>
  <c r="AB72" i="105"/>
  <c r="AA72" i="105"/>
  <c r="Z72" i="105"/>
  <c r="Y72" i="105"/>
  <c r="X72" i="105"/>
  <c r="W72" i="105"/>
  <c r="V72" i="105"/>
  <c r="U72" i="105"/>
  <c r="M72" i="105"/>
  <c r="L72" i="105"/>
  <c r="K72" i="105"/>
  <c r="J72" i="105"/>
  <c r="I72" i="105"/>
  <c r="H72" i="105"/>
  <c r="G72" i="105"/>
  <c r="F72" i="105"/>
  <c r="E72" i="105"/>
  <c r="D72" i="105"/>
  <c r="AZ71" i="105"/>
  <c r="AY71" i="105"/>
  <c r="AF71" i="105"/>
  <c r="AE71" i="105"/>
  <c r="AD71" i="105"/>
  <c r="AC71" i="105"/>
  <c r="AB71" i="105"/>
  <c r="AA71" i="105"/>
  <c r="Z71" i="105"/>
  <c r="Y71" i="105"/>
  <c r="X71" i="105"/>
  <c r="W71" i="105"/>
  <c r="V71" i="105"/>
  <c r="U71" i="105"/>
  <c r="N71" i="105"/>
  <c r="M71" i="105"/>
  <c r="L71" i="105"/>
  <c r="K71" i="105"/>
  <c r="J71" i="105"/>
  <c r="I71" i="105"/>
  <c r="H71" i="105"/>
  <c r="G71" i="105"/>
  <c r="F71" i="105"/>
  <c r="E71" i="105"/>
  <c r="D71" i="105"/>
  <c r="AZ70" i="105"/>
  <c r="AY70" i="105"/>
  <c r="AI70" i="105"/>
  <c r="AH70" i="105"/>
  <c r="AG70" i="105"/>
  <c r="Q70" i="105"/>
  <c r="P70" i="105"/>
  <c r="O70" i="105"/>
  <c r="AI69" i="105"/>
  <c r="AH69" i="105"/>
  <c r="AG69" i="105"/>
  <c r="Q69" i="105"/>
  <c r="P69" i="105"/>
  <c r="O69" i="105"/>
  <c r="AI68" i="105"/>
  <c r="AH68" i="105"/>
  <c r="AG68" i="105"/>
  <c r="Q68" i="105"/>
  <c r="P68" i="105"/>
  <c r="O68" i="105"/>
  <c r="AI67" i="105"/>
  <c r="AH67" i="105"/>
  <c r="AG67" i="105"/>
  <c r="Q67" i="105"/>
  <c r="P67" i="105"/>
  <c r="O67" i="105"/>
  <c r="AI66" i="105"/>
  <c r="AH66" i="105"/>
  <c r="AG66" i="105"/>
  <c r="Q66" i="105"/>
  <c r="P66" i="105"/>
  <c r="O66" i="105"/>
  <c r="AI65" i="105"/>
  <c r="AH65" i="105"/>
  <c r="AG65" i="105"/>
  <c r="Q65" i="105"/>
  <c r="P65" i="105"/>
  <c r="O65" i="105"/>
  <c r="AI64" i="105"/>
  <c r="AH64" i="105"/>
  <c r="AG64" i="105"/>
  <c r="Q64" i="105"/>
  <c r="P64" i="105"/>
  <c r="O64" i="105"/>
  <c r="AX63" i="105"/>
  <c r="AW63" i="105"/>
  <c r="AV63" i="105"/>
  <c r="AU63" i="105"/>
  <c r="AT63" i="105"/>
  <c r="AS63" i="105"/>
  <c r="AR63" i="105"/>
  <c r="AQ63" i="105"/>
  <c r="AP63" i="105"/>
  <c r="AO63" i="105"/>
  <c r="AN63" i="105"/>
  <c r="AM63" i="105"/>
  <c r="AL63" i="105"/>
  <c r="AI63" i="105"/>
  <c r="AH63" i="105"/>
  <c r="AG63" i="105"/>
  <c r="Q63" i="105"/>
  <c r="P63" i="105"/>
  <c r="O63" i="105"/>
  <c r="AW62" i="105"/>
  <c r="AV62" i="105"/>
  <c r="AU62" i="105"/>
  <c r="AT62" i="105"/>
  <c r="AS62" i="105"/>
  <c r="AR62" i="105"/>
  <c r="AQ62" i="105"/>
  <c r="AP62" i="105"/>
  <c r="AO62" i="105"/>
  <c r="AN62" i="105"/>
  <c r="AM62" i="105"/>
  <c r="AI62" i="105"/>
  <c r="AH62" i="105"/>
  <c r="AG62" i="105"/>
  <c r="Q62" i="105"/>
  <c r="P62" i="105"/>
  <c r="O62" i="105"/>
  <c r="AX61" i="105"/>
  <c r="AW61" i="105"/>
  <c r="AV61" i="105"/>
  <c r="AU61" i="105"/>
  <c r="AT61" i="105"/>
  <c r="AS61" i="105"/>
  <c r="AR61" i="105"/>
  <c r="AQ61" i="105"/>
  <c r="AP61" i="105"/>
  <c r="AO61" i="105"/>
  <c r="AN61" i="105"/>
  <c r="AM61" i="105"/>
  <c r="AI61" i="105"/>
  <c r="AH61" i="105"/>
  <c r="AG61" i="105"/>
  <c r="Q61" i="105"/>
  <c r="P61" i="105"/>
  <c r="O61" i="105"/>
  <c r="AZ60" i="105"/>
  <c r="AY60" i="105"/>
  <c r="AI60" i="105"/>
  <c r="AH60" i="105"/>
  <c r="AG60" i="105"/>
  <c r="Q60" i="105"/>
  <c r="P60" i="105"/>
  <c r="O60" i="105"/>
  <c r="AZ59" i="105"/>
  <c r="AY59" i="105"/>
  <c r="AI59" i="105"/>
  <c r="AH59" i="105"/>
  <c r="AG59" i="105"/>
  <c r="Q59" i="105"/>
  <c r="P59" i="105"/>
  <c r="O59" i="105"/>
  <c r="AZ58" i="105"/>
  <c r="AY58" i="105"/>
  <c r="AI58" i="105"/>
  <c r="AH58" i="105"/>
  <c r="AG58" i="105"/>
  <c r="Q58" i="105"/>
  <c r="P58" i="105"/>
  <c r="O58" i="105"/>
  <c r="AZ57" i="105"/>
  <c r="AY57" i="105"/>
  <c r="AI57" i="105"/>
  <c r="AH57" i="105"/>
  <c r="AG57" i="105"/>
  <c r="Q57" i="105"/>
  <c r="P57" i="105"/>
  <c r="O57" i="105"/>
  <c r="AZ56" i="105"/>
  <c r="AY56" i="105"/>
  <c r="AI56" i="105"/>
  <c r="AH56" i="105"/>
  <c r="AG56" i="105"/>
  <c r="Q56" i="105"/>
  <c r="P56" i="105"/>
  <c r="O56" i="105"/>
  <c r="AZ55" i="105"/>
  <c r="AY55" i="105"/>
  <c r="AI55" i="105"/>
  <c r="AH55" i="105"/>
  <c r="AG55" i="105"/>
  <c r="Q55" i="105"/>
  <c r="P55" i="105"/>
  <c r="O55" i="105"/>
  <c r="AZ54" i="105"/>
  <c r="AY54" i="105"/>
  <c r="AI54" i="105"/>
  <c r="AH54" i="105"/>
  <c r="AG54" i="105"/>
  <c r="Q54" i="105"/>
  <c r="P54" i="105"/>
  <c r="O54" i="105"/>
  <c r="AZ53" i="105"/>
  <c r="AY53" i="105"/>
  <c r="AI53" i="105"/>
  <c r="AH53" i="105"/>
  <c r="AG53" i="105"/>
  <c r="Q53" i="105"/>
  <c r="P53" i="105"/>
  <c r="O53" i="105"/>
  <c r="AZ52" i="105"/>
  <c r="AY52" i="105"/>
  <c r="AI52" i="105"/>
  <c r="AH52" i="105"/>
  <c r="AG52" i="105"/>
  <c r="Q52" i="105"/>
  <c r="P52" i="105"/>
  <c r="O52" i="105"/>
  <c r="AZ51" i="105"/>
  <c r="AY51" i="105"/>
  <c r="AI51" i="105"/>
  <c r="AH51" i="105"/>
  <c r="AG51" i="105"/>
  <c r="Q51" i="105"/>
  <c r="P51" i="105"/>
  <c r="O51" i="105"/>
  <c r="AZ50" i="105"/>
  <c r="AY50" i="105"/>
  <c r="AI50" i="105"/>
  <c r="AH50" i="105"/>
  <c r="AG50" i="105"/>
  <c r="Q50" i="105"/>
  <c r="P50" i="105"/>
  <c r="O50" i="105"/>
  <c r="AZ49" i="105"/>
  <c r="AY49" i="105"/>
  <c r="AI49" i="105"/>
  <c r="AH49" i="105"/>
  <c r="AG49" i="105"/>
  <c r="Q49" i="105"/>
  <c r="P49" i="105"/>
  <c r="O49" i="105"/>
  <c r="AZ48" i="105"/>
  <c r="AY48" i="105"/>
  <c r="AI48" i="105"/>
  <c r="AH48" i="105"/>
  <c r="AG48" i="105"/>
  <c r="Q48" i="105"/>
  <c r="P48" i="105"/>
  <c r="O48" i="105"/>
  <c r="AZ47" i="105"/>
  <c r="AY47" i="105"/>
  <c r="AI47" i="105"/>
  <c r="AH47" i="105"/>
  <c r="AG47" i="105"/>
  <c r="Q47" i="105"/>
  <c r="P47" i="105"/>
  <c r="O47" i="105"/>
  <c r="AZ46" i="105"/>
  <c r="AY46" i="105"/>
  <c r="AI46" i="105"/>
  <c r="AH46" i="105"/>
  <c r="AG46" i="105"/>
  <c r="Q46" i="105"/>
  <c r="P46" i="105"/>
  <c r="O46" i="105"/>
  <c r="AZ45" i="105"/>
  <c r="AY45" i="105"/>
  <c r="AI45" i="105"/>
  <c r="AH45" i="105"/>
  <c r="AG45" i="105"/>
  <c r="Q45" i="105"/>
  <c r="P45" i="105"/>
  <c r="O45" i="105"/>
  <c r="A41" i="105"/>
  <c r="AZ38" i="105"/>
  <c r="AY38" i="105"/>
  <c r="AZ37" i="105"/>
  <c r="AY37" i="105"/>
  <c r="AZ36" i="105"/>
  <c r="AY36" i="105"/>
  <c r="AZ35" i="105"/>
  <c r="AY35" i="105"/>
  <c r="AZ34" i="105"/>
  <c r="AY34" i="105"/>
  <c r="AZ33" i="105"/>
  <c r="AY33" i="105"/>
  <c r="AF33" i="105"/>
  <c r="AE33" i="105"/>
  <c r="AD33" i="105"/>
  <c r="AC33" i="105"/>
  <c r="AB33" i="105"/>
  <c r="AA33" i="105"/>
  <c r="Z33" i="105"/>
  <c r="Y33" i="105"/>
  <c r="X33" i="105"/>
  <c r="W33" i="105"/>
  <c r="V33" i="105"/>
  <c r="U33" i="105"/>
  <c r="T33" i="105"/>
  <c r="N33" i="105"/>
  <c r="M33" i="105"/>
  <c r="L33" i="105"/>
  <c r="K33" i="105"/>
  <c r="J33" i="105"/>
  <c r="I33" i="105"/>
  <c r="H33" i="105"/>
  <c r="G33" i="105"/>
  <c r="F33" i="105"/>
  <c r="E33" i="105"/>
  <c r="D33" i="105"/>
  <c r="C33" i="105"/>
  <c r="AZ32" i="105"/>
  <c r="AY32" i="105"/>
  <c r="AE32" i="105"/>
  <c r="AD32" i="105"/>
  <c r="AC32" i="105"/>
  <c r="AB32" i="105"/>
  <c r="AA32" i="105"/>
  <c r="Z32" i="105"/>
  <c r="Y32" i="105"/>
  <c r="X32" i="105"/>
  <c r="W32" i="105"/>
  <c r="V32" i="105"/>
  <c r="U32" i="105"/>
  <c r="T32" i="105"/>
  <c r="M32" i="105"/>
  <c r="L32" i="105"/>
  <c r="K32" i="105"/>
  <c r="J32" i="105"/>
  <c r="I32" i="105"/>
  <c r="H32" i="105"/>
  <c r="G32" i="105"/>
  <c r="F32" i="105"/>
  <c r="E32" i="105"/>
  <c r="D32" i="105"/>
  <c r="C32" i="105"/>
  <c r="AZ31" i="105"/>
  <c r="AY31" i="105"/>
  <c r="AF31" i="105"/>
  <c r="AE31" i="105"/>
  <c r="AD31" i="105"/>
  <c r="AC31" i="105"/>
  <c r="AB31" i="105"/>
  <c r="AA31" i="105"/>
  <c r="Z31" i="105"/>
  <c r="Y31" i="105"/>
  <c r="X31" i="105"/>
  <c r="W31" i="105"/>
  <c r="V31" i="105"/>
  <c r="U31" i="105"/>
  <c r="T31" i="105"/>
  <c r="N31" i="105"/>
  <c r="M31" i="105"/>
  <c r="L31" i="105"/>
  <c r="K31" i="105"/>
  <c r="J31" i="105"/>
  <c r="I31" i="105"/>
  <c r="H31" i="105"/>
  <c r="G31" i="105"/>
  <c r="F31" i="105"/>
  <c r="E31" i="105"/>
  <c r="D31" i="105"/>
  <c r="C31" i="105"/>
  <c r="AZ30" i="105"/>
  <c r="AY30" i="105"/>
  <c r="AI30" i="105"/>
  <c r="AH30" i="105"/>
  <c r="AG30" i="105"/>
  <c r="Q30" i="105"/>
  <c r="P30" i="105"/>
  <c r="O30" i="105"/>
  <c r="AI29" i="105"/>
  <c r="AH29" i="105"/>
  <c r="AG29" i="105"/>
  <c r="Q29" i="105"/>
  <c r="P29" i="105"/>
  <c r="O29" i="105"/>
  <c r="AI28" i="105"/>
  <c r="AH28" i="105"/>
  <c r="AG28" i="105"/>
  <c r="Q28" i="105"/>
  <c r="P28" i="105"/>
  <c r="O28" i="105"/>
  <c r="AI27" i="105"/>
  <c r="AH27" i="105"/>
  <c r="AG27" i="105"/>
  <c r="Q27" i="105"/>
  <c r="P27" i="105"/>
  <c r="O27" i="105"/>
  <c r="AI26" i="105"/>
  <c r="AH26" i="105"/>
  <c r="AG26" i="105"/>
  <c r="Q26" i="105"/>
  <c r="P26" i="105"/>
  <c r="O26" i="105"/>
  <c r="AI25" i="105"/>
  <c r="AH25" i="105"/>
  <c r="AG25" i="105"/>
  <c r="Q25" i="105"/>
  <c r="P25" i="105"/>
  <c r="O25" i="105"/>
  <c r="AI24" i="105"/>
  <c r="AH24" i="105"/>
  <c r="AG24" i="105"/>
  <c r="Q24" i="105"/>
  <c r="P24" i="105"/>
  <c r="O24" i="105"/>
  <c r="AX23" i="105"/>
  <c r="AW23" i="105"/>
  <c r="AV23" i="105"/>
  <c r="AU23" i="105"/>
  <c r="AT23" i="105"/>
  <c r="AS23" i="105"/>
  <c r="AR23" i="105"/>
  <c r="AQ23" i="105"/>
  <c r="AP23" i="105"/>
  <c r="AO23" i="105"/>
  <c r="AN23" i="105"/>
  <c r="AM23" i="105"/>
  <c r="AL23" i="105"/>
  <c r="AI23" i="105"/>
  <c r="AH23" i="105"/>
  <c r="AG23" i="105"/>
  <c r="Q23" i="105"/>
  <c r="P23" i="105"/>
  <c r="O23" i="105"/>
  <c r="AW22" i="105"/>
  <c r="AV22" i="105"/>
  <c r="AU22" i="105"/>
  <c r="AT22" i="105"/>
  <c r="AS22" i="105"/>
  <c r="AR22" i="105"/>
  <c r="AQ22" i="105"/>
  <c r="AP22" i="105"/>
  <c r="AO22" i="105"/>
  <c r="AN22" i="105"/>
  <c r="AM22" i="105"/>
  <c r="AL22" i="105"/>
  <c r="AI22" i="105"/>
  <c r="AH22" i="105"/>
  <c r="AG22" i="105"/>
  <c r="Q22" i="105"/>
  <c r="P22" i="105"/>
  <c r="O22" i="105"/>
  <c r="AX21" i="105"/>
  <c r="AW21" i="105"/>
  <c r="AV21" i="105"/>
  <c r="AU21" i="105"/>
  <c r="AT21" i="105"/>
  <c r="AS21" i="105"/>
  <c r="AR21" i="105"/>
  <c r="AQ21" i="105"/>
  <c r="AP21" i="105"/>
  <c r="AO21" i="105"/>
  <c r="AN21" i="105"/>
  <c r="AM21" i="105"/>
  <c r="AL21" i="105"/>
  <c r="AI21" i="105"/>
  <c r="AH21" i="105"/>
  <c r="AG21" i="105"/>
  <c r="Q21" i="105"/>
  <c r="P21" i="105"/>
  <c r="O21" i="105"/>
  <c r="AZ20" i="105"/>
  <c r="AY20" i="105"/>
  <c r="AI20" i="105"/>
  <c r="AH20" i="105"/>
  <c r="AG20" i="105"/>
  <c r="Q20" i="105"/>
  <c r="P20" i="105"/>
  <c r="O20" i="105"/>
  <c r="AZ19" i="105"/>
  <c r="AY19" i="105"/>
  <c r="AI19" i="105"/>
  <c r="AH19" i="105"/>
  <c r="AG19" i="105"/>
  <c r="Q19" i="105"/>
  <c r="P19" i="105"/>
  <c r="O19" i="105"/>
  <c r="AZ18" i="105"/>
  <c r="AY18" i="105"/>
  <c r="AI18" i="105"/>
  <c r="AH18" i="105"/>
  <c r="AG18" i="105"/>
  <c r="Q18" i="105"/>
  <c r="P18" i="105"/>
  <c r="O18" i="105"/>
  <c r="AZ17" i="105"/>
  <c r="AY17" i="105"/>
  <c r="AI17" i="105"/>
  <c r="AH17" i="105"/>
  <c r="AG17" i="105"/>
  <c r="Q17" i="105"/>
  <c r="P17" i="105"/>
  <c r="O17" i="105"/>
  <c r="AZ16" i="105"/>
  <c r="AY16" i="105"/>
  <c r="AI16" i="105"/>
  <c r="AH16" i="105"/>
  <c r="AG16" i="105"/>
  <c r="Q16" i="105"/>
  <c r="P16" i="105"/>
  <c r="O16" i="105"/>
  <c r="AZ15" i="105"/>
  <c r="AY15" i="105"/>
  <c r="AI15" i="105"/>
  <c r="AH15" i="105"/>
  <c r="AG15" i="105"/>
  <c r="Q15" i="105"/>
  <c r="P15" i="105"/>
  <c r="O15" i="105"/>
  <c r="AZ14" i="105"/>
  <c r="AY14" i="105"/>
  <c r="AI14" i="105"/>
  <c r="AH14" i="105"/>
  <c r="AG14" i="105"/>
  <c r="Q14" i="105"/>
  <c r="P14" i="105"/>
  <c r="O14" i="105"/>
  <c r="AZ13" i="105"/>
  <c r="AY13" i="105"/>
  <c r="AI13" i="105"/>
  <c r="AH13" i="105"/>
  <c r="AG13" i="105"/>
  <c r="Q13" i="105"/>
  <c r="P13" i="105"/>
  <c r="O13" i="105"/>
  <c r="AZ12" i="105"/>
  <c r="AY12" i="105"/>
  <c r="AI12" i="105"/>
  <c r="AH12" i="105"/>
  <c r="AG12" i="105"/>
  <c r="Q12" i="105"/>
  <c r="P12" i="105"/>
  <c r="O12" i="105"/>
  <c r="AZ11" i="105"/>
  <c r="AY11" i="105"/>
  <c r="AI11" i="105"/>
  <c r="AH11" i="105"/>
  <c r="AG11" i="105"/>
  <c r="Q11" i="105"/>
  <c r="P11" i="105"/>
  <c r="O11" i="105"/>
  <c r="AZ10" i="105"/>
  <c r="AY10" i="105"/>
  <c r="AI10" i="105"/>
  <c r="AH10" i="105"/>
  <c r="AG10" i="105"/>
  <c r="Q10" i="105"/>
  <c r="P10" i="105"/>
  <c r="O10" i="105"/>
  <c r="AZ9" i="105"/>
  <c r="AY9" i="105"/>
  <c r="AI9" i="105"/>
  <c r="AH9" i="105"/>
  <c r="AG9" i="105"/>
  <c r="Q9" i="105"/>
  <c r="P9" i="105"/>
  <c r="O9" i="105"/>
  <c r="AZ8" i="105"/>
  <c r="AY8" i="105"/>
  <c r="AI8" i="105"/>
  <c r="AH8" i="105"/>
  <c r="AG8" i="105"/>
  <c r="Q8" i="105"/>
  <c r="P8" i="105"/>
  <c r="O8" i="105"/>
  <c r="AZ7" i="105"/>
  <c r="AY7" i="105"/>
  <c r="AI7" i="105"/>
  <c r="AH7" i="105"/>
  <c r="AG7" i="105"/>
  <c r="Q7" i="105"/>
  <c r="P7" i="105"/>
  <c r="O7" i="105"/>
  <c r="AZ6" i="105"/>
  <c r="AY6" i="105"/>
  <c r="AI6" i="105"/>
  <c r="AH6" i="105"/>
  <c r="AG6" i="105"/>
  <c r="Q6" i="105"/>
  <c r="P6" i="105"/>
  <c r="O6" i="105"/>
  <c r="AZ5" i="105"/>
  <c r="AY5" i="105"/>
  <c r="AI5" i="105"/>
  <c r="AH5" i="105"/>
  <c r="AG5" i="105"/>
  <c r="Q5" i="105"/>
  <c r="P5" i="105"/>
  <c r="O5" i="105"/>
  <c r="AZ78" i="104"/>
  <c r="AY78" i="104"/>
  <c r="AZ77" i="104"/>
  <c r="AY77" i="104"/>
  <c r="AZ76" i="104"/>
  <c r="AY76" i="104"/>
  <c r="AZ75" i="104"/>
  <c r="AY75" i="104"/>
  <c r="AZ74" i="104"/>
  <c r="AY74" i="104"/>
  <c r="AZ73" i="104"/>
  <c r="AY73" i="104"/>
  <c r="AF73" i="104"/>
  <c r="AE73" i="104"/>
  <c r="AD73" i="104"/>
  <c r="AC73" i="104"/>
  <c r="AB73" i="104"/>
  <c r="AA73" i="104"/>
  <c r="Z73" i="104"/>
  <c r="Y73" i="104"/>
  <c r="X73" i="104"/>
  <c r="W73" i="104"/>
  <c r="V73" i="104"/>
  <c r="U73" i="104"/>
  <c r="T73" i="104"/>
  <c r="N73" i="104"/>
  <c r="M73" i="104"/>
  <c r="L73" i="104"/>
  <c r="K73" i="104"/>
  <c r="J73" i="104"/>
  <c r="I73" i="104"/>
  <c r="H73" i="104"/>
  <c r="G73" i="104"/>
  <c r="F73" i="104"/>
  <c r="E73" i="104"/>
  <c r="C73" i="104"/>
  <c r="AZ72" i="104"/>
  <c r="AY72" i="104"/>
  <c r="AE72" i="104"/>
  <c r="AD72" i="104"/>
  <c r="AC72" i="104"/>
  <c r="AB72" i="104"/>
  <c r="AA72" i="104"/>
  <c r="Z72" i="104"/>
  <c r="Y72" i="104"/>
  <c r="X72" i="104"/>
  <c r="W72" i="104"/>
  <c r="V72" i="104"/>
  <c r="U72" i="104"/>
  <c r="M72" i="104"/>
  <c r="L72" i="104"/>
  <c r="K72" i="104"/>
  <c r="J72" i="104"/>
  <c r="I72" i="104"/>
  <c r="H72" i="104"/>
  <c r="G72" i="104"/>
  <c r="F72" i="104"/>
  <c r="E72" i="104"/>
  <c r="D72" i="104"/>
  <c r="AZ71" i="104"/>
  <c r="AY71" i="104"/>
  <c r="AF71" i="104"/>
  <c r="AE71" i="104"/>
  <c r="AD71" i="104"/>
  <c r="AC71" i="104"/>
  <c r="AB71" i="104"/>
  <c r="AA71" i="104"/>
  <c r="Z71" i="104"/>
  <c r="Y71" i="104"/>
  <c r="X71" i="104"/>
  <c r="W71" i="104"/>
  <c r="V71" i="104"/>
  <c r="U71" i="104"/>
  <c r="N71" i="104"/>
  <c r="M71" i="104"/>
  <c r="L71" i="104"/>
  <c r="K71" i="104"/>
  <c r="J71" i="104"/>
  <c r="I71" i="104"/>
  <c r="H71" i="104"/>
  <c r="G71" i="104"/>
  <c r="F71" i="104"/>
  <c r="E71" i="104"/>
  <c r="D71" i="104"/>
  <c r="AZ70" i="104"/>
  <c r="AY70" i="104"/>
  <c r="AI70" i="104"/>
  <c r="AH70" i="104"/>
  <c r="AG70" i="104"/>
  <c r="Q70" i="104"/>
  <c r="P70" i="104"/>
  <c r="O70" i="104"/>
  <c r="AI69" i="104"/>
  <c r="AH69" i="104"/>
  <c r="AG69" i="104"/>
  <c r="Q69" i="104"/>
  <c r="P69" i="104"/>
  <c r="O69" i="104"/>
  <c r="AI68" i="104"/>
  <c r="AH68" i="104"/>
  <c r="AG68" i="104"/>
  <c r="Q68" i="104"/>
  <c r="P68" i="104"/>
  <c r="O68" i="104"/>
  <c r="AI67" i="104"/>
  <c r="AH67" i="104"/>
  <c r="AG67" i="104"/>
  <c r="Q67" i="104"/>
  <c r="P67" i="104"/>
  <c r="O67" i="104"/>
  <c r="AI66" i="104"/>
  <c r="AH66" i="104"/>
  <c r="AG66" i="104"/>
  <c r="Q66" i="104"/>
  <c r="P66" i="104"/>
  <c r="O66" i="104"/>
  <c r="AI65" i="104"/>
  <c r="AH65" i="104"/>
  <c r="AG65" i="104"/>
  <c r="Q65" i="104"/>
  <c r="P65" i="104"/>
  <c r="O65" i="104"/>
  <c r="AI64" i="104"/>
  <c r="AH64" i="104"/>
  <c r="AG64" i="104"/>
  <c r="Q64" i="104"/>
  <c r="P64" i="104"/>
  <c r="O64" i="104"/>
  <c r="AX63" i="104"/>
  <c r="AW63" i="104"/>
  <c r="AV63" i="104"/>
  <c r="AU63" i="104"/>
  <c r="AT63" i="104"/>
  <c r="AS63" i="104"/>
  <c r="AR63" i="104"/>
  <c r="AQ63" i="104"/>
  <c r="AP63" i="104"/>
  <c r="AO63" i="104"/>
  <c r="AN63" i="104"/>
  <c r="AM63" i="104"/>
  <c r="AL63" i="104"/>
  <c r="AI63" i="104"/>
  <c r="AH63" i="104"/>
  <c r="AG63" i="104"/>
  <c r="Q63" i="104"/>
  <c r="P63" i="104"/>
  <c r="O63" i="104"/>
  <c r="AW62" i="104"/>
  <c r="AV62" i="104"/>
  <c r="AU62" i="104"/>
  <c r="AT62" i="104"/>
  <c r="AS62" i="104"/>
  <c r="AR62" i="104"/>
  <c r="AQ62" i="104"/>
  <c r="AP62" i="104"/>
  <c r="AO62" i="104"/>
  <c r="AN62" i="104"/>
  <c r="AM62" i="104"/>
  <c r="AI62" i="104"/>
  <c r="AH62" i="104"/>
  <c r="AG62" i="104"/>
  <c r="Q62" i="104"/>
  <c r="P62" i="104"/>
  <c r="O62" i="104"/>
  <c r="AX61" i="104"/>
  <c r="AW61" i="104"/>
  <c r="AV61" i="104"/>
  <c r="AU61" i="104"/>
  <c r="AT61" i="104"/>
  <c r="AS61" i="104"/>
  <c r="AR61" i="104"/>
  <c r="AQ61" i="104"/>
  <c r="AP61" i="104"/>
  <c r="AO61" i="104"/>
  <c r="AN61" i="104"/>
  <c r="AM61" i="104"/>
  <c r="AI61" i="104"/>
  <c r="AH61" i="104"/>
  <c r="AG61" i="104"/>
  <c r="Q61" i="104"/>
  <c r="P61" i="104"/>
  <c r="O61" i="104"/>
  <c r="AZ60" i="104"/>
  <c r="AY60" i="104"/>
  <c r="AI60" i="104"/>
  <c r="AH60" i="104"/>
  <c r="AG60" i="104"/>
  <c r="Q60" i="104"/>
  <c r="P60" i="104"/>
  <c r="O60" i="104"/>
  <c r="AZ59" i="104"/>
  <c r="AY59" i="104"/>
  <c r="AI59" i="104"/>
  <c r="AH59" i="104"/>
  <c r="AG59" i="104"/>
  <c r="Q59" i="104"/>
  <c r="P59" i="104"/>
  <c r="O59" i="104"/>
  <c r="AZ58" i="104"/>
  <c r="AY58" i="104"/>
  <c r="AI58" i="104"/>
  <c r="AH58" i="104"/>
  <c r="AG58" i="104"/>
  <c r="Q58" i="104"/>
  <c r="P58" i="104"/>
  <c r="O58" i="104"/>
  <c r="AZ57" i="104"/>
  <c r="AY57" i="104"/>
  <c r="AI57" i="104"/>
  <c r="AH57" i="104"/>
  <c r="AG57" i="104"/>
  <c r="Q57" i="104"/>
  <c r="P57" i="104"/>
  <c r="O57" i="104"/>
  <c r="AZ56" i="104"/>
  <c r="AY56" i="104"/>
  <c r="AI56" i="104"/>
  <c r="AH56" i="104"/>
  <c r="AG56" i="104"/>
  <c r="Q56" i="104"/>
  <c r="P56" i="104"/>
  <c r="O56" i="104"/>
  <c r="AZ55" i="104"/>
  <c r="AY55" i="104"/>
  <c r="AI55" i="104"/>
  <c r="AH55" i="104"/>
  <c r="AG55" i="104"/>
  <c r="Q55" i="104"/>
  <c r="P55" i="104"/>
  <c r="O55" i="104"/>
  <c r="AZ54" i="104"/>
  <c r="AY54" i="104"/>
  <c r="AI54" i="104"/>
  <c r="AH54" i="104"/>
  <c r="AG54" i="104"/>
  <c r="Q54" i="104"/>
  <c r="P54" i="104"/>
  <c r="O54" i="104"/>
  <c r="AZ53" i="104"/>
  <c r="AY53" i="104"/>
  <c r="AI53" i="104"/>
  <c r="AH53" i="104"/>
  <c r="AG53" i="104"/>
  <c r="Q53" i="104"/>
  <c r="P53" i="104"/>
  <c r="O53" i="104"/>
  <c r="AZ52" i="104"/>
  <c r="AY52" i="104"/>
  <c r="AI52" i="104"/>
  <c r="AH52" i="104"/>
  <c r="AG52" i="104"/>
  <c r="Q52" i="104"/>
  <c r="P52" i="104"/>
  <c r="O52" i="104"/>
  <c r="AZ51" i="104"/>
  <c r="AY51" i="104"/>
  <c r="AI51" i="104"/>
  <c r="AH51" i="104"/>
  <c r="AG51" i="104"/>
  <c r="Q51" i="104"/>
  <c r="P51" i="104"/>
  <c r="O51" i="104"/>
  <c r="AZ50" i="104"/>
  <c r="AY50" i="104"/>
  <c r="AI50" i="104"/>
  <c r="AH50" i="104"/>
  <c r="AG50" i="104"/>
  <c r="Q50" i="104"/>
  <c r="P50" i="104"/>
  <c r="O50" i="104"/>
  <c r="AZ49" i="104"/>
  <c r="AY49" i="104"/>
  <c r="AI49" i="104"/>
  <c r="AH49" i="104"/>
  <c r="AG49" i="104"/>
  <c r="Q49" i="104"/>
  <c r="P49" i="104"/>
  <c r="O49" i="104"/>
  <c r="AZ48" i="104"/>
  <c r="AY48" i="104"/>
  <c r="AI48" i="104"/>
  <c r="AH48" i="104"/>
  <c r="AG48" i="104"/>
  <c r="Q48" i="104"/>
  <c r="P48" i="104"/>
  <c r="O48" i="104"/>
  <c r="AZ47" i="104"/>
  <c r="AY47" i="104"/>
  <c r="AI47" i="104"/>
  <c r="AH47" i="104"/>
  <c r="AG47" i="104"/>
  <c r="Q47" i="104"/>
  <c r="P47" i="104"/>
  <c r="O47" i="104"/>
  <c r="AZ46" i="104"/>
  <c r="AY46" i="104"/>
  <c r="AI46" i="104"/>
  <c r="AH46" i="104"/>
  <c r="AG46" i="104"/>
  <c r="Q46" i="104"/>
  <c r="P46" i="104"/>
  <c r="O46" i="104"/>
  <c r="AZ45" i="104"/>
  <c r="AY45" i="104"/>
  <c r="AI45" i="104"/>
  <c r="AH45" i="104"/>
  <c r="AG45" i="104"/>
  <c r="Q45" i="104"/>
  <c r="P45" i="104"/>
  <c r="O45" i="104"/>
  <c r="A41" i="104"/>
  <c r="AZ38" i="104"/>
  <c r="AY38" i="104"/>
  <c r="AZ37" i="104"/>
  <c r="AY37" i="104"/>
  <c r="AZ36" i="104"/>
  <c r="AY36" i="104"/>
  <c r="AZ35" i="104"/>
  <c r="AY35" i="104"/>
  <c r="AZ34" i="104"/>
  <c r="AY34" i="104"/>
  <c r="AZ33" i="104"/>
  <c r="AY33" i="104"/>
  <c r="AF33" i="104"/>
  <c r="AE33" i="104"/>
  <c r="AD33" i="104"/>
  <c r="AC33" i="104"/>
  <c r="AB33" i="104"/>
  <c r="AA33" i="104"/>
  <c r="Z33" i="104"/>
  <c r="Y33" i="104"/>
  <c r="X33" i="104"/>
  <c r="W33" i="104"/>
  <c r="V33" i="104"/>
  <c r="U33" i="104"/>
  <c r="T33" i="104"/>
  <c r="N33" i="104"/>
  <c r="M33" i="104"/>
  <c r="L33" i="104"/>
  <c r="K33" i="104"/>
  <c r="J33" i="104"/>
  <c r="I33" i="104"/>
  <c r="H33" i="104"/>
  <c r="G33" i="104"/>
  <c r="F33" i="104"/>
  <c r="E33" i="104"/>
  <c r="D33" i="104"/>
  <c r="C33" i="104"/>
  <c r="AZ32" i="104"/>
  <c r="AY32" i="104"/>
  <c r="AE32" i="104"/>
  <c r="AD32" i="104"/>
  <c r="AC32" i="104"/>
  <c r="AB32" i="104"/>
  <c r="AA32" i="104"/>
  <c r="Z32" i="104"/>
  <c r="Y32" i="104"/>
  <c r="X32" i="104"/>
  <c r="W32" i="104"/>
  <c r="V32" i="104"/>
  <c r="U32" i="104"/>
  <c r="T32" i="104"/>
  <c r="M32" i="104"/>
  <c r="L32" i="104"/>
  <c r="K32" i="104"/>
  <c r="J32" i="104"/>
  <c r="I32" i="104"/>
  <c r="H32" i="104"/>
  <c r="G32" i="104"/>
  <c r="F32" i="104"/>
  <c r="E32" i="104"/>
  <c r="D32" i="104"/>
  <c r="C32" i="104"/>
  <c r="AZ31" i="104"/>
  <c r="AY31" i="104"/>
  <c r="AF31" i="104"/>
  <c r="AE31" i="104"/>
  <c r="AD31" i="104"/>
  <c r="AC31" i="104"/>
  <c r="AB31" i="104"/>
  <c r="AA31" i="104"/>
  <c r="Z31" i="104"/>
  <c r="Y31" i="104"/>
  <c r="X31" i="104"/>
  <c r="W31" i="104"/>
  <c r="V31" i="104"/>
  <c r="U31" i="104"/>
  <c r="T31" i="104"/>
  <c r="N31" i="104"/>
  <c r="M31" i="104"/>
  <c r="L31" i="104"/>
  <c r="K31" i="104"/>
  <c r="J31" i="104"/>
  <c r="I31" i="104"/>
  <c r="H31" i="104"/>
  <c r="G31" i="104"/>
  <c r="F31" i="104"/>
  <c r="E31" i="104"/>
  <c r="D31" i="104"/>
  <c r="C31" i="104"/>
  <c r="AZ30" i="104"/>
  <c r="AY30" i="104"/>
  <c r="AI30" i="104"/>
  <c r="AH30" i="104"/>
  <c r="AG30" i="104"/>
  <c r="Q30" i="104"/>
  <c r="P30" i="104"/>
  <c r="O30" i="104"/>
  <c r="AI29" i="104"/>
  <c r="AH29" i="104"/>
  <c r="AG29" i="104"/>
  <c r="Q29" i="104"/>
  <c r="P29" i="104"/>
  <c r="O29" i="104"/>
  <c r="AI28" i="104"/>
  <c r="AH28" i="104"/>
  <c r="AG28" i="104"/>
  <c r="Q28" i="104"/>
  <c r="P28" i="104"/>
  <c r="O28" i="104"/>
  <c r="AI27" i="104"/>
  <c r="AH27" i="104"/>
  <c r="AG27" i="104"/>
  <c r="Q27" i="104"/>
  <c r="P27" i="104"/>
  <c r="O27" i="104"/>
  <c r="AI26" i="104"/>
  <c r="AH26" i="104"/>
  <c r="AG26" i="104"/>
  <c r="Q26" i="104"/>
  <c r="P26" i="104"/>
  <c r="O26" i="104"/>
  <c r="AI25" i="104"/>
  <c r="AH25" i="104"/>
  <c r="AG25" i="104"/>
  <c r="Q25" i="104"/>
  <c r="P25" i="104"/>
  <c r="O25" i="104"/>
  <c r="AI24" i="104"/>
  <c r="AH24" i="104"/>
  <c r="AG24" i="104"/>
  <c r="Q24" i="104"/>
  <c r="P24" i="104"/>
  <c r="O24" i="104"/>
  <c r="AX23" i="104"/>
  <c r="AW23" i="104"/>
  <c r="AV23" i="104"/>
  <c r="AU23" i="104"/>
  <c r="AT23" i="104"/>
  <c r="AS23" i="104"/>
  <c r="AR23" i="104"/>
  <c r="AQ23" i="104"/>
  <c r="AP23" i="104"/>
  <c r="AO23" i="104"/>
  <c r="AN23" i="104"/>
  <c r="AM23" i="104"/>
  <c r="AL23" i="104"/>
  <c r="AI23" i="104"/>
  <c r="AH23" i="104"/>
  <c r="AG23" i="104"/>
  <c r="Q23" i="104"/>
  <c r="P23" i="104"/>
  <c r="O23" i="104"/>
  <c r="AW22" i="104"/>
  <c r="AV22" i="104"/>
  <c r="AU22" i="104"/>
  <c r="AT22" i="104"/>
  <c r="AS22" i="104"/>
  <c r="AR22" i="104"/>
  <c r="AQ22" i="104"/>
  <c r="AP22" i="104"/>
  <c r="AO22" i="104"/>
  <c r="AN22" i="104"/>
  <c r="AM22" i="104"/>
  <c r="AL22" i="104"/>
  <c r="AI22" i="104"/>
  <c r="AH22" i="104"/>
  <c r="AG22" i="104"/>
  <c r="Q22" i="104"/>
  <c r="P22" i="104"/>
  <c r="O22" i="104"/>
  <c r="AX21" i="104"/>
  <c r="AW21" i="104"/>
  <c r="AV21" i="104"/>
  <c r="AU21" i="104"/>
  <c r="AT21" i="104"/>
  <c r="AS21" i="104"/>
  <c r="AR21" i="104"/>
  <c r="AQ21" i="104"/>
  <c r="AP21" i="104"/>
  <c r="AO21" i="104"/>
  <c r="AN21" i="104"/>
  <c r="AM21" i="104"/>
  <c r="AL21" i="104"/>
  <c r="AI21" i="104"/>
  <c r="AH21" i="104"/>
  <c r="AG21" i="104"/>
  <c r="Q21" i="104"/>
  <c r="P21" i="104"/>
  <c r="O21" i="104"/>
  <c r="AZ20" i="104"/>
  <c r="AY20" i="104"/>
  <c r="AI20" i="104"/>
  <c r="AH20" i="104"/>
  <c r="AG20" i="104"/>
  <c r="Q20" i="104"/>
  <c r="P20" i="104"/>
  <c r="O20" i="104"/>
  <c r="AZ19" i="104"/>
  <c r="AY19" i="104"/>
  <c r="AI19" i="104"/>
  <c r="AH19" i="104"/>
  <c r="AG19" i="104"/>
  <c r="Q19" i="104"/>
  <c r="P19" i="104"/>
  <c r="O19" i="104"/>
  <c r="AZ18" i="104"/>
  <c r="AY18" i="104"/>
  <c r="AI18" i="104"/>
  <c r="AH18" i="104"/>
  <c r="AG18" i="104"/>
  <c r="Q18" i="104"/>
  <c r="P18" i="104"/>
  <c r="O18" i="104"/>
  <c r="AZ17" i="104"/>
  <c r="AY17" i="104"/>
  <c r="AI17" i="104"/>
  <c r="AH17" i="104"/>
  <c r="AG17" i="104"/>
  <c r="Q17" i="104"/>
  <c r="P17" i="104"/>
  <c r="O17" i="104"/>
  <c r="AZ16" i="104"/>
  <c r="AY16" i="104"/>
  <c r="AI16" i="104"/>
  <c r="AH16" i="104"/>
  <c r="AG16" i="104"/>
  <c r="Q16" i="104"/>
  <c r="P16" i="104"/>
  <c r="O16" i="104"/>
  <c r="AZ15" i="104"/>
  <c r="AY15" i="104"/>
  <c r="AI15" i="104"/>
  <c r="AH15" i="104"/>
  <c r="AG15" i="104"/>
  <c r="Q15" i="104"/>
  <c r="P15" i="104"/>
  <c r="O15" i="104"/>
  <c r="AZ14" i="104"/>
  <c r="AY14" i="104"/>
  <c r="AI14" i="104"/>
  <c r="AH14" i="104"/>
  <c r="AG14" i="104"/>
  <c r="Q14" i="104"/>
  <c r="P14" i="104"/>
  <c r="O14" i="104"/>
  <c r="AZ13" i="104"/>
  <c r="AY13" i="104"/>
  <c r="AI13" i="104"/>
  <c r="AH13" i="104"/>
  <c r="AG13" i="104"/>
  <c r="Q13" i="104"/>
  <c r="P13" i="104"/>
  <c r="O13" i="104"/>
  <c r="AZ12" i="104"/>
  <c r="AY12" i="104"/>
  <c r="AI12" i="104"/>
  <c r="AH12" i="104"/>
  <c r="AG12" i="104"/>
  <c r="Q12" i="104"/>
  <c r="P12" i="104"/>
  <c r="O12" i="104"/>
  <c r="AZ11" i="104"/>
  <c r="AY11" i="104"/>
  <c r="AI11" i="104"/>
  <c r="AH11" i="104"/>
  <c r="AG11" i="104"/>
  <c r="Q11" i="104"/>
  <c r="P11" i="104"/>
  <c r="O11" i="104"/>
  <c r="AZ10" i="104"/>
  <c r="AY10" i="104"/>
  <c r="AI10" i="104"/>
  <c r="AH10" i="104"/>
  <c r="AG10" i="104"/>
  <c r="Q10" i="104"/>
  <c r="P10" i="104"/>
  <c r="O10" i="104"/>
  <c r="AZ9" i="104"/>
  <c r="AY9" i="104"/>
  <c r="AI9" i="104"/>
  <c r="AH9" i="104"/>
  <c r="AG9" i="104"/>
  <c r="Q9" i="104"/>
  <c r="P9" i="104"/>
  <c r="O9" i="104"/>
  <c r="AZ8" i="104"/>
  <c r="AY8" i="104"/>
  <c r="AI8" i="104"/>
  <c r="AH8" i="104"/>
  <c r="AG8" i="104"/>
  <c r="Q8" i="104"/>
  <c r="P8" i="104"/>
  <c r="O8" i="104"/>
  <c r="AZ7" i="104"/>
  <c r="AY7" i="104"/>
  <c r="AI7" i="104"/>
  <c r="AH7" i="104"/>
  <c r="AG7" i="104"/>
  <c r="Q7" i="104"/>
  <c r="P7" i="104"/>
  <c r="O7" i="104"/>
  <c r="AZ6" i="104"/>
  <c r="AY6" i="104"/>
  <c r="AI6" i="104"/>
  <c r="AH6" i="104"/>
  <c r="AG6" i="104"/>
  <c r="Q6" i="104"/>
  <c r="P6" i="104"/>
  <c r="O6" i="104"/>
  <c r="AZ5" i="104"/>
  <c r="AY5" i="104"/>
  <c r="AI5" i="104"/>
  <c r="AH5" i="104"/>
  <c r="AG5" i="104"/>
  <c r="Q5" i="104"/>
  <c r="P5" i="104"/>
  <c r="O5" i="104"/>
  <c r="AZ78" i="103"/>
  <c r="AY78" i="103"/>
  <c r="AZ77" i="103"/>
  <c r="AY77" i="103"/>
  <c r="AZ76" i="103"/>
  <c r="AY76" i="103"/>
  <c r="AZ75" i="103"/>
  <c r="AY75" i="103"/>
  <c r="AZ74" i="103"/>
  <c r="AY74" i="103"/>
  <c r="AZ73" i="103"/>
  <c r="AY73" i="103"/>
  <c r="AF73" i="103"/>
  <c r="AE73" i="103"/>
  <c r="AD73" i="103"/>
  <c r="AC73" i="103"/>
  <c r="AB73" i="103"/>
  <c r="AA73" i="103"/>
  <c r="Z73" i="103"/>
  <c r="Y73" i="103"/>
  <c r="X73" i="103"/>
  <c r="W73" i="103"/>
  <c r="V73" i="103"/>
  <c r="U73" i="103"/>
  <c r="T73" i="103"/>
  <c r="N73" i="103"/>
  <c r="M73" i="103"/>
  <c r="L73" i="103"/>
  <c r="K73" i="103"/>
  <c r="J73" i="103"/>
  <c r="I73" i="103"/>
  <c r="H73" i="103"/>
  <c r="G73" i="103"/>
  <c r="F73" i="103"/>
  <c r="E73" i="103"/>
  <c r="C73" i="103"/>
  <c r="AZ72" i="103"/>
  <c r="AY72" i="103"/>
  <c r="AE72" i="103"/>
  <c r="AD72" i="103"/>
  <c r="AC72" i="103"/>
  <c r="AB72" i="103"/>
  <c r="AA72" i="103"/>
  <c r="Z72" i="103"/>
  <c r="Y72" i="103"/>
  <c r="X72" i="103"/>
  <c r="W72" i="103"/>
  <c r="V72" i="103"/>
  <c r="U72" i="103"/>
  <c r="M72" i="103"/>
  <c r="L72" i="103"/>
  <c r="K72" i="103"/>
  <c r="J72" i="103"/>
  <c r="I72" i="103"/>
  <c r="H72" i="103"/>
  <c r="G72" i="103"/>
  <c r="F72" i="103"/>
  <c r="E72" i="103"/>
  <c r="D72" i="103"/>
  <c r="AZ71" i="103"/>
  <c r="AY71" i="103"/>
  <c r="AF71" i="103"/>
  <c r="AE71" i="103"/>
  <c r="AD71" i="103"/>
  <c r="AC71" i="103"/>
  <c r="AB71" i="103"/>
  <c r="AA71" i="103"/>
  <c r="Z71" i="103"/>
  <c r="Y71" i="103"/>
  <c r="X71" i="103"/>
  <c r="W71" i="103"/>
  <c r="V71" i="103"/>
  <c r="U71" i="103"/>
  <c r="N71" i="103"/>
  <c r="M71" i="103"/>
  <c r="L71" i="103"/>
  <c r="K71" i="103"/>
  <c r="J71" i="103"/>
  <c r="I71" i="103"/>
  <c r="H71" i="103"/>
  <c r="G71" i="103"/>
  <c r="F71" i="103"/>
  <c r="E71" i="103"/>
  <c r="D71" i="103"/>
  <c r="AZ70" i="103"/>
  <c r="AY70" i="103"/>
  <c r="AI70" i="103"/>
  <c r="AH70" i="103"/>
  <c r="AG70" i="103"/>
  <c r="Q70" i="103"/>
  <c r="P70" i="103"/>
  <c r="O70" i="103"/>
  <c r="AI69" i="103"/>
  <c r="AH69" i="103"/>
  <c r="AG69" i="103"/>
  <c r="Q69" i="103"/>
  <c r="P69" i="103"/>
  <c r="O69" i="103"/>
  <c r="AI68" i="103"/>
  <c r="AH68" i="103"/>
  <c r="AG68" i="103"/>
  <c r="Q68" i="103"/>
  <c r="P68" i="103"/>
  <c r="O68" i="103"/>
  <c r="AI67" i="103"/>
  <c r="AH67" i="103"/>
  <c r="AG67" i="103"/>
  <c r="Q67" i="103"/>
  <c r="P67" i="103"/>
  <c r="O67" i="103"/>
  <c r="AI66" i="103"/>
  <c r="AH66" i="103"/>
  <c r="AG66" i="103"/>
  <c r="Q66" i="103"/>
  <c r="P66" i="103"/>
  <c r="O66" i="103"/>
  <c r="AI65" i="103"/>
  <c r="AH65" i="103"/>
  <c r="AG65" i="103"/>
  <c r="Q65" i="103"/>
  <c r="P65" i="103"/>
  <c r="O65" i="103"/>
  <c r="AI64" i="103"/>
  <c r="AH64" i="103"/>
  <c r="AG64" i="103"/>
  <c r="Q64" i="103"/>
  <c r="P64" i="103"/>
  <c r="O64" i="103"/>
  <c r="AX63" i="103"/>
  <c r="AW63" i="103"/>
  <c r="AV63" i="103"/>
  <c r="AU63" i="103"/>
  <c r="AT63" i="103"/>
  <c r="AS63" i="103"/>
  <c r="AR63" i="103"/>
  <c r="AQ63" i="103"/>
  <c r="AP63" i="103"/>
  <c r="AO63" i="103"/>
  <c r="AN63" i="103"/>
  <c r="AM63" i="103"/>
  <c r="AL63" i="103"/>
  <c r="AI63" i="103"/>
  <c r="AH63" i="103"/>
  <c r="AG63" i="103"/>
  <c r="Q63" i="103"/>
  <c r="P63" i="103"/>
  <c r="O63" i="103"/>
  <c r="AW62" i="103"/>
  <c r="AV62" i="103"/>
  <c r="AU62" i="103"/>
  <c r="AT62" i="103"/>
  <c r="AS62" i="103"/>
  <c r="AR62" i="103"/>
  <c r="AQ62" i="103"/>
  <c r="AP62" i="103"/>
  <c r="AO62" i="103"/>
  <c r="AN62" i="103"/>
  <c r="AM62" i="103"/>
  <c r="AI62" i="103"/>
  <c r="AH62" i="103"/>
  <c r="AG62" i="103"/>
  <c r="Q62" i="103"/>
  <c r="P62" i="103"/>
  <c r="O62" i="103"/>
  <c r="AX61" i="103"/>
  <c r="AW61" i="103"/>
  <c r="AV61" i="103"/>
  <c r="AU61" i="103"/>
  <c r="AT61" i="103"/>
  <c r="AS61" i="103"/>
  <c r="AR61" i="103"/>
  <c r="AQ61" i="103"/>
  <c r="AP61" i="103"/>
  <c r="AO61" i="103"/>
  <c r="AN61" i="103"/>
  <c r="AM61" i="103"/>
  <c r="AI61" i="103"/>
  <c r="AH61" i="103"/>
  <c r="AG61" i="103"/>
  <c r="Q61" i="103"/>
  <c r="P61" i="103"/>
  <c r="O61" i="103"/>
  <c r="AZ60" i="103"/>
  <c r="AY60" i="103"/>
  <c r="AI60" i="103"/>
  <c r="AH60" i="103"/>
  <c r="AG60" i="103"/>
  <c r="Q60" i="103"/>
  <c r="P60" i="103"/>
  <c r="O60" i="103"/>
  <c r="AZ59" i="103"/>
  <c r="AY59" i="103"/>
  <c r="AI59" i="103"/>
  <c r="AH59" i="103"/>
  <c r="AG59" i="103"/>
  <c r="Q59" i="103"/>
  <c r="P59" i="103"/>
  <c r="O59" i="103"/>
  <c r="AZ58" i="103"/>
  <c r="AY58" i="103"/>
  <c r="AI58" i="103"/>
  <c r="AH58" i="103"/>
  <c r="AG58" i="103"/>
  <c r="Q58" i="103"/>
  <c r="P58" i="103"/>
  <c r="O58" i="103"/>
  <c r="AZ57" i="103"/>
  <c r="AY57" i="103"/>
  <c r="AI57" i="103"/>
  <c r="AH57" i="103"/>
  <c r="AG57" i="103"/>
  <c r="Q57" i="103"/>
  <c r="P57" i="103"/>
  <c r="O57" i="103"/>
  <c r="AZ56" i="103"/>
  <c r="AY56" i="103"/>
  <c r="AI56" i="103"/>
  <c r="AH56" i="103"/>
  <c r="AG56" i="103"/>
  <c r="Q56" i="103"/>
  <c r="P56" i="103"/>
  <c r="O56" i="103"/>
  <c r="AZ55" i="103"/>
  <c r="AY55" i="103"/>
  <c r="AI55" i="103"/>
  <c r="AH55" i="103"/>
  <c r="AG55" i="103"/>
  <c r="Q55" i="103"/>
  <c r="P55" i="103"/>
  <c r="O55" i="103"/>
  <c r="AZ54" i="103"/>
  <c r="AY54" i="103"/>
  <c r="AI54" i="103"/>
  <c r="AH54" i="103"/>
  <c r="AG54" i="103"/>
  <c r="Q54" i="103"/>
  <c r="P54" i="103"/>
  <c r="O54" i="103"/>
  <c r="AZ53" i="103"/>
  <c r="AY53" i="103"/>
  <c r="AI53" i="103"/>
  <c r="AH53" i="103"/>
  <c r="AG53" i="103"/>
  <c r="Q53" i="103"/>
  <c r="P53" i="103"/>
  <c r="O53" i="103"/>
  <c r="AZ52" i="103"/>
  <c r="AY52" i="103"/>
  <c r="AI52" i="103"/>
  <c r="AH52" i="103"/>
  <c r="AG52" i="103"/>
  <c r="Q52" i="103"/>
  <c r="P52" i="103"/>
  <c r="O52" i="103"/>
  <c r="AZ51" i="103"/>
  <c r="AY51" i="103"/>
  <c r="AI51" i="103"/>
  <c r="AH51" i="103"/>
  <c r="AG51" i="103"/>
  <c r="Q51" i="103"/>
  <c r="P51" i="103"/>
  <c r="O51" i="103"/>
  <c r="AZ50" i="103"/>
  <c r="AY50" i="103"/>
  <c r="AI50" i="103"/>
  <c r="AH50" i="103"/>
  <c r="AG50" i="103"/>
  <c r="Q50" i="103"/>
  <c r="P50" i="103"/>
  <c r="O50" i="103"/>
  <c r="AZ49" i="103"/>
  <c r="AY49" i="103"/>
  <c r="AI49" i="103"/>
  <c r="AH49" i="103"/>
  <c r="AG49" i="103"/>
  <c r="Q49" i="103"/>
  <c r="P49" i="103"/>
  <c r="O49" i="103"/>
  <c r="AZ48" i="103"/>
  <c r="AY48" i="103"/>
  <c r="AI48" i="103"/>
  <c r="AH48" i="103"/>
  <c r="AG48" i="103"/>
  <c r="Q48" i="103"/>
  <c r="P48" i="103"/>
  <c r="O48" i="103"/>
  <c r="AZ47" i="103"/>
  <c r="AY47" i="103"/>
  <c r="AI47" i="103"/>
  <c r="AH47" i="103"/>
  <c r="AG47" i="103"/>
  <c r="Q47" i="103"/>
  <c r="P47" i="103"/>
  <c r="O47" i="103"/>
  <c r="AZ46" i="103"/>
  <c r="AY46" i="103"/>
  <c r="AI46" i="103"/>
  <c r="AH46" i="103"/>
  <c r="AG46" i="103"/>
  <c r="Q46" i="103"/>
  <c r="P46" i="103"/>
  <c r="O46" i="103"/>
  <c r="AZ45" i="103"/>
  <c r="AY45" i="103"/>
  <c r="AI45" i="103"/>
  <c r="AH45" i="103"/>
  <c r="AG45" i="103"/>
  <c r="Q45" i="103"/>
  <c r="P45" i="103"/>
  <c r="O45" i="103"/>
  <c r="A41" i="103"/>
  <c r="AZ38" i="103"/>
  <c r="AY38" i="103"/>
  <c r="AZ37" i="103"/>
  <c r="AY37" i="103"/>
  <c r="AZ36" i="103"/>
  <c r="AY36" i="103"/>
  <c r="AZ35" i="103"/>
  <c r="AY35" i="103"/>
  <c r="AZ34" i="103"/>
  <c r="AY34" i="103"/>
  <c r="AZ33" i="103"/>
  <c r="AY33" i="103"/>
  <c r="AF33" i="103"/>
  <c r="AE33" i="103"/>
  <c r="AD33" i="103"/>
  <c r="AC33" i="103"/>
  <c r="AB33" i="103"/>
  <c r="AA33" i="103"/>
  <c r="Z33" i="103"/>
  <c r="Y33" i="103"/>
  <c r="X33" i="103"/>
  <c r="W33" i="103"/>
  <c r="V33" i="103"/>
  <c r="U33" i="103"/>
  <c r="T33" i="103"/>
  <c r="N33" i="103"/>
  <c r="M33" i="103"/>
  <c r="L33" i="103"/>
  <c r="K33" i="103"/>
  <c r="J33" i="103"/>
  <c r="I33" i="103"/>
  <c r="H33" i="103"/>
  <c r="G33" i="103"/>
  <c r="F33" i="103"/>
  <c r="E33" i="103"/>
  <c r="D33" i="103"/>
  <c r="C33" i="103"/>
  <c r="AZ32" i="103"/>
  <c r="AY32" i="103"/>
  <c r="AE32" i="103"/>
  <c r="AD32" i="103"/>
  <c r="AC32" i="103"/>
  <c r="AB32" i="103"/>
  <c r="AA32" i="103"/>
  <c r="Z32" i="103"/>
  <c r="Y32" i="103"/>
  <c r="X32" i="103"/>
  <c r="W32" i="103"/>
  <c r="V32" i="103"/>
  <c r="U32" i="103"/>
  <c r="T32" i="103"/>
  <c r="M32" i="103"/>
  <c r="L32" i="103"/>
  <c r="K32" i="103"/>
  <c r="J32" i="103"/>
  <c r="I32" i="103"/>
  <c r="H32" i="103"/>
  <c r="G32" i="103"/>
  <c r="F32" i="103"/>
  <c r="E32" i="103"/>
  <c r="D32" i="103"/>
  <c r="C32" i="103"/>
  <c r="AZ31" i="103"/>
  <c r="AY31" i="103"/>
  <c r="AF31" i="103"/>
  <c r="AE31" i="103"/>
  <c r="AD31" i="103"/>
  <c r="AC31" i="103"/>
  <c r="AB31" i="103"/>
  <c r="AA31" i="103"/>
  <c r="Z31" i="103"/>
  <c r="Y31" i="103"/>
  <c r="X31" i="103"/>
  <c r="W31" i="103"/>
  <c r="V31" i="103"/>
  <c r="U31" i="103"/>
  <c r="T31" i="103"/>
  <c r="N31" i="103"/>
  <c r="M31" i="103"/>
  <c r="L31" i="103"/>
  <c r="K31" i="103"/>
  <c r="J31" i="103"/>
  <c r="I31" i="103"/>
  <c r="H31" i="103"/>
  <c r="G31" i="103"/>
  <c r="F31" i="103"/>
  <c r="E31" i="103"/>
  <c r="D31" i="103"/>
  <c r="C31" i="103"/>
  <c r="AZ30" i="103"/>
  <c r="AY30" i="103"/>
  <c r="AI30" i="103"/>
  <c r="AH30" i="103"/>
  <c r="AG30" i="103"/>
  <c r="Q30" i="103"/>
  <c r="P30" i="103"/>
  <c r="O30" i="103"/>
  <c r="AI29" i="103"/>
  <c r="AH29" i="103"/>
  <c r="AG29" i="103"/>
  <c r="Q29" i="103"/>
  <c r="P29" i="103"/>
  <c r="O29" i="103"/>
  <c r="AI28" i="103"/>
  <c r="AH28" i="103"/>
  <c r="AG28" i="103"/>
  <c r="Q28" i="103"/>
  <c r="P28" i="103"/>
  <c r="O28" i="103"/>
  <c r="AI27" i="103"/>
  <c r="AH27" i="103"/>
  <c r="AG27" i="103"/>
  <c r="Q27" i="103"/>
  <c r="P27" i="103"/>
  <c r="O27" i="103"/>
  <c r="AI26" i="103"/>
  <c r="AH26" i="103"/>
  <c r="AG26" i="103"/>
  <c r="Q26" i="103"/>
  <c r="P26" i="103"/>
  <c r="O26" i="103"/>
  <c r="AI25" i="103"/>
  <c r="AH25" i="103"/>
  <c r="AG25" i="103"/>
  <c r="Q25" i="103"/>
  <c r="P25" i="103"/>
  <c r="O25" i="103"/>
  <c r="AI24" i="103"/>
  <c r="AH24" i="103"/>
  <c r="AG24" i="103"/>
  <c r="Q24" i="103"/>
  <c r="P24" i="103"/>
  <c r="O24" i="103"/>
  <c r="AX23" i="103"/>
  <c r="AW23" i="103"/>
  <c r="AV23" i="103"/>
  <c r="AU23" i="103"/>
  <c r="AT23" i="103"/>
  <c r="AS23" i="103"/>
  <c r="AR23" i="103"/>
  <c r="AQ23" i="103"/>
  <c r="AP23" i="103"/>
  <c r="AO23" i="103"/>
  <c r="AN23" i="103"/>
  <c r="AM23" i="103"/>
  <c r="AL23" i="103"/>
  <c r="AI23" i="103"/>
  <c r="AH23" i="103"/>
  <c r="AG23" i="103"/>
  <c r="Q23" i="103"/>
  <c r="P23" i="103"/>
  <c r="O23" i="103"/>
  <c r="AW22" i="103"/>
  <c r="AV22" i="103"/>
  <c r="AU22" i="103"/>
  <c r="AT22" i="103"/>
  <c r="AS22" i="103"/>
  <c r="AR22" i="103"/>
  <c r="AQ22" i="103"/>
  <c r="AP22" i="103"/>
  <c r="AO22" i="103"/>
  <c r="AN22" i="103"/>
  <c r="AM22" i="103"/>
  <c r="AL22" i="103"/>
  <c r="AI22" i="103"/>
  <c r="AH22" i="103"/>
  <c r="AG22" i="103"/>
  <c r="Q22" i="103"/>
  <c r="P22" i="103"/>
  <c r="O22" i="103"/>
  <c r="AX21" i="103"/>
  <c r="AW21" i="103"/>
  <c r="AV21" i="103"/>
  <c r="AU21" i="103"/>
  <c r="AT21" i="103"/>
  <c r="AS21" i="103"/>
  <c r="AR21" i="103"/>
  <c r="AQ21" i="103"/>
  <c r="AP21" i="103"/>
  <c r="AO21" i="103"/>
  <c r="AN21" i="103"/>
  <c r="AM21" i="103"/>
  <c r="AL21" i="103"/>
  <c r="AI21" i="103"/>
  <c r="AH21" i="103"/>
  <c r="AG21" i="103"/>
  <c r="Q21" i="103"/>
  <c r="P21" i="103"/>
  <c r="O21" i="103"/>
  <c r="AZ20" i="103"/>
  <c r="AY20" i="103"/>
  <c r="AI20" i="103"/>
  <c r="AH20" i="103"/>
  <c r="AG20" i="103"/>
  <c r="Q20" i="103"/>
  <c r="P20" i="103"/>
  <c r="O20" i="103"/>
  <c r="AZ19" i="103"/>
  <c r="AY19" i="103"/>
  <c r="AI19" i="103"/>
  <c r="AH19" i="103"/>
  <c r="AG19" i="103"/>
  <c r="Q19" i="103"/>
  <c r="P19" i="103"/>
  <c r="O19" i="103"/>
  <c r="AZ18" i="103"/>
  <c r="AY18" i="103"/>
  <c r="AI18" i="103"/>
  <c r="AH18" i="103"/>
  <c r="AG18" i="103"/>
  <c r="Q18" i="103"/>
  <c r="P18" i="103"/>
  <c r="O18" i="103"/>
  <c r="AZ17" i="103"/>
  <c r="AY17" i="103"/>
  <c r="AI17" i="103"/>
  <c r="AH17" i="103"/>
  <c r="AG17" i="103"/>
  <c r="Q17" i="103"/>
  <c r="P17" i="103"/>
  <c r="O17" i="103"/>
  <c r="AZ16" i="103"/>
  <c r="AY16" i="103"/>
  <c r="AI16" i="103"/>
  <c r="AH16" i="103"/>
  <c r="AG16" i="103"/>
  <c r="Q16" i="103"/>
  <c r="P16" i="103"/>
  <c r="O16" i="103"/>
  <c r="AZ15" i="103"/>
  <c r="AY15" i="103"/>
  <c r="AI15" i="103"/>
  <c r="AH15" i="103"/>
  <c r="AG15" i="103"/>
  <c r="Q15" i="103"/>
  <c r="P15" i="103"/>
  <c r="O15" i="103"/>
  <c r="AZ14" i="103"/>
  <c r="AY14" i="103"/>
  <c r="AI14" i="103"/>
  <c r="AH14" i="103"/>
  <c r="AG14" i="103"/>
  <c r="Q14" i="103"/>
  <c r="P14" i="103"/>
  <c r="O14" i="103"/>
  <c r="AZ13" i="103"/>
  <c r="AY13" i="103"/>
  <c r="AI13" i="103"/>
  <c r="AH13" i="103"/>
  <c r="AG13" i="103"/>
  <c r="Q13" i="103"/>
  <c r="P13" i="103"/>
  <c r="O13" i="103"/>
  <c r="AZ12" i="103"/>
  <c r="AY12" i="103"/>
  <c r="AI12" i="103"/>
  <c r="AH12" i="103"/>
  <c r="AG12" i="103"/>
  <c r="Q12" i="103"/>
  <c r="P12" i="103"/>
  <c r="O12" i="103"/>
  <c r="AZ11" i="103"/>
  <c r="AY11" i="103"/>
  <c r="AI11" i="103"/>
  <c r="AH11" i="103"/>
  <c r="AG11" i="103"/>
  <c r="Q11" i="103"/>
  <c r="P11" i="103"/>
  <c r="O11" i="103"/>
  <c r="AZ10" i="103"/>
  <c r="AY10" i="103"/>
  <c r="AI10" i="103"/>
  <c r="AH10" i="103"/>
  <c r="AG10" i="103"/>
  <c r="Q10" i="103"/>
  <c r="P10" i="103"/>
  <c r="O10" i="103"/>
  <c r="AZ9" i="103"/>
  <c r="AY9" i="103"/>
  <c r="AI9" i="103"/>
  <c r="AH9" i="103"/>
  <c r="AG9" i="103"/>
  <c r="Q9" i="103"/>
  <c r="P9" i="103"/>
  <c r="O9" i="103"/>
  <c r="AZ8" i="103"/>
  <c r="AY8" i="103"/>
  <c r="AI8" i="103"/>
  <c r="AH8" i="103"/>
  <c r="AG8" i="103"/>
  <c r="Q8" i="103"/>
  <c r="P8" i="103"/>
  <c r="O8" i="103"/>
  <c r="AZ7" i="103"/>
  <c r="AY7" i="103"/>
  <c r="AI7" i="103"/>
  <c r="AH7" i="103"/>
  <c r="AG7" i="103"/>
  <c r="Q7" i="103"/>
  <c r="P7" i="103"/>
  <c r="O7" i="103"/>
  <c r="AZ6" i="103"/>
  <c r="AY6" i="103"/>
  <c r="AI6" i="103"/>
  <c r="AH6" i="103"/>
  <c r="AG6" i="103"/>
  <c r="Q6" i="103"/>
  <c r="P6" i="103"/>
  <c r="O6" i="103"/>
  <c r="AZ5" i="103"/>
  <c r="AY5" i="103"/>
  <c r="AI5" i="103"/>
  <c r="AH5" i="103"/>
  <c r="AG5" i="103"/>
  <c r="Q5" i="103"/>
  <c r="P5" i="103"/>
  <c r="O5" i="103"/>
  <c r="AZ78" i="102"/>
  <c r="AY78" i="102"/>
  <c r="AZ77" i="102"/>
  <c r="AY77" i="102"/>
  <c r="AZ76" i="102"/>
  <c r="AY76" i="102"/>
  <c r="AZ75" i="102"/>
  <c r="AY75" i="102"/>
  <c r="AZ74" i="102"/>
  <c r="AY74" i="102"/>
  <c r="AZ73" i="102"/>
  <c r="AY73" i="102"/>
  <c r="AF73" i="102"/>
  <c r="AE73" i="102"/>
  <c r="AD73" i="102"/>
  <c r="AC73" i="102"/>
  <c r="AB73" i="102"/>
  <c r="AA73" i="102"/>
  <c r="Z73" i="102"/>
  <c r="Y73" i="102"/>
  <c r="X73" i="102"/>
  <c r="W73" i="102"/>
  <c r="V73" i="102"/>
  <c r="U73" i="102"/>
  <c r="T73" i="102"/>
  <c r="N73" i="102"/>
  <c r="M73" i="102"/>
  <c r="L73" i="102"/>
  <c r="K73" i="102"/>
  <c r="J73" i="102"/>
  <c r="I73" i="102"/>
  <c r="H73" i="102"/>
  <c r="G73" i="102"/>
  <c r="F73" i="102"/>
  <c r="E73" i="102"/>
  <c r="C73" i="102"/>
  <c r="AZ72" i="102"/>
  <c r="AY72" i="102"/>
  <c r="AE72" i="102"/>
  <c r="AD72" i="102"/>
  <c r="AC72" i="102"/>
  <c r="AB72" i="102"/>
  <c r="AA72" i="102"/>
  <c r="Z72" i="102"/>
  <c r="Y72" i="102"/>
  <c r="X72" i="102"/>
  <c r="W72" i="102"/>
  <c r="V72" i="102"/>
  <c r="U72" i="102"/>
  <c r="M72" i="102"/>
  <c r="L72" i="102"/>
  <c r="K72" i="102"/>
  <c r="J72" i="102"/>
  <c r="I72" i="102"/>
  <c r="H72" i="102"/>
  <c r="G72" i="102"/>
  <c r="F72" i="102"/>
  <c r="E72" i="102"/>
  <c r="D72" i="102"/>
  <c r="AZ71" i="102"/>
  <c r="AY71" i="102"/>
  <c r="AF71" i="102"/>
  <c r="AE71" i="102"/>
  <c r="AD71" i="102"/>
  <c r="AC71" i="102"/>
  <c r="AB71" i="102"/>
  <c r="AA71" i="102"/>
  <c r="Z71" i="102"/>
  <c r="Y71" i="102"/>
  <c r="X71" i="102"/>
  <c r="W71" i="102"/>
  <c r="V71" i="102"/>
  <c r="U71" i="102"/>
  <c r="N71" i="102"/>
  <c r="M71" i="102"/>
  <c r="L71" i="102"/>
  <c r="K71" i="102"/>
  <c r="J71" i="102"/>
  <c r="I71" i="102"/>
  <c r="H71" i="102"/>
  <c r="G71" i="102"/>
  <c r="F71" i="102"/>
  <c r="E71" i="102"/>
  <c r="D71" i="102"/>
  <c r="AZ70" i="102"/>
  <c r="AY70" i="102"/>
  <c r="AI70" i="102"/>
  <c r="AH70" i="102"/>
  <c r="AG70" i="102"/>
  <c r="Q70" i="102"/>
  <c r="P70" i="102"/>
  <c r="O70" i="102"/>
  <c r="AI69" i="102"/>
  <c r="AH69" i="102"/>
  <c r="AG69" i="102"/>
  <c r="Q69" i="102"/>
  <c r="P69" i="102"/>
  <c r="O69" i="102"/>
  <c r="AI68" i="102"/>
  <c r="AH68" i="102"/>
  <c r="AG68" i="102"/>
  <c r="Q68" i="102"/>
  <c r="P68" i="102"/>
  <c r="O68" i="102"/>
  <c r="AI67" i="102"/>
  <c r="AH67" i="102"/>
  <c r="AG67" i="102"/>
  <c r="Q67" i="102"/>
  <c r="P67" i="102"/>
  <c r="O67" i="102"/>
  <c r="AI66" i="102"/>
  <c r="AH66" i="102"/>
  <c r="AG66" i="102"/>
  <c r="Q66" i="102"/>
  <c r="P66" i="102"/>
  <c r="O66" i="102"/>
  <c r="AI65" i="102"/>
  <c r="AH65" i="102"/>
  <c r="AG65" i="102"/>
  <c r="Q65" i="102"/>
  <c r="P65" i="102"/>
  <c r="O65" i="102"/>
  <c r="AI64" i="102"/>
  <c r="AH64" i="102"/>
  <c r="AG64" i="102"/>
  <c r="Q64" i="102"/>
  <c r="P64" i="102"/>
  <c r="O64" i="102"/>
  <c r="AX63" i="102"/>
  <c r="AW63" i="102"/>
  <c r="AV63" i="102"/>
  <c r="AU63" i="102"/>
  <c r="AT63" i="102"/>
  <c r="AS63" i="102"/>
  <c r="AR63" i="102"/>
  <c r="AQ63" i="102"/>
  <c r="AP63" i="102"/>
  <c r="AO63" i="102"/>
  <c r="AN63" i="102"/>
  <c r="AM63" i="102"/>
  <c r="AL63" i="102"/>
  <c r="AI63" i="102"/>
  <c r="AH63" i="102"/>
  <c r="AG63" i="102"/>
  <c r="Q63" i="102"/>
  <c r="P63" i="102"/>
  <c r="O63" i="102"/>
  <c r="AW62" i="102"/>
  <c r="AV62" i="102"/>
  <c r="AU62" i="102"/>
  <c r="AT62" i="102"/>
  <c r="AS62" i="102"/>
  <c r="AR62" i="102"/>
  <c r="AQ62" i="102"/>
  <c r="AP62" i="102"/>
  <c r="AO62" i="102"/>
  <c r="AN62" i="102"/>
  <c r="AM62" i="102"/>
  <c r="AI62" i="102"/>
  <c r="AH62" i="102"/>
  <c r="AG62" i="102"/>
  <c r="Q62" i="102"/>
  <c r="P62" i="102"/>
  <c r="O62" i="102"/>
  <c r="AX61" i="102"/>
  <c r="AW61" i="102"/>
  <c r="AV61" i="102"/>
  <c r="AU61" i="102"/>
  <c r="AT61" i="102"/>
  <c r="AS61" i="102"/>
  <c r="AR61" i="102"/>
  <c r="AQ61" i="102"/>
  <c r="AP61" i="102"/>
  <c r="AO61" i="102"/>
  <c r="AN61" i="102"/>
  <c r="AM61" i="102"/>
  <c r="AI61" i="102"/>
  <c r="AH61" i="102"/>
  <c r="AG61" i="102"/>
  <c r="Q61" i="102"/>
  <c r="P61" i="102"/>
  <c r="O61" i="102"/>
  <c r="AZ60" i="102"/>
  <c r="AY60" i="102"/>
  <c r="AI60" i="102"/>
  <c r="AH60" i="102"/>
  <c r="AG60" i="102"/>
  <c r="Q60" i="102"/>
  <c r="P60" i="102"/>
  <c r="O60" i="102"/>
  <c r="AZ59" i="102"/>
  <c r="AY59" i="102"/>
  <c r="AI59" i="102"/>
  <c r="AH59" i="102"/>
  <c r="AG59" i="102"/>
  <c r="Q59" i="102"/>
  <c r="P59" i="102"/>
  <c r="O59" i="102"/>
  <c r="AZ58" i="102"/>
  <c r="AY58" i="102"/>
  <c r="AI58" i="102"/>
  <c r="AH58" i="102"/>
  <c r="AG58" i="102"/>
  <c r="Q58" i="102"/>
  <c r="P58" i="102"/>
  <c r="O58" i="102"/>
  <c r="AZ57" i="102"/>
  <c r="AY57" i="102"/>
  <c r="AI57" i="102"/>
  <c r="AH57" i="102"/>
  <c r="AG57" i="102"/>
  <c r="Q57" i="102"/>
  <c r="P57" i="102"/>
  <c r="O57" i="102"/>
  <c r="AZ56" i="102"/>
  <c r="AY56" i="102"/>
  <c r="AI56" i="102"/>
  <c r="AH56" i="102"/>
  <c r="AG56" i="102"/>
  <c r="Q56" i="102"/>
  <c r="P56" i="102"/>
  <c r="O56" i="102"/>
  <c r="AZ55" i="102"/>
  <c r="AY55" i="102"/>
  <c r="AI55" i="102"/>
  <c r="AH55" i="102"/>
  <c r="AG55" i="102"/>
  <c r="Q55" i="102"/>
  <c r="P55" i="102"/>
  <c r="O55" i="102"/>
  <c r="AZ54" i="102"/>
  <c r="AY54" i="102"/>
  <c r="AI54" i="102"/>
  <c r="AH54" i="102"/>
  <c r="AG54" i="102"/>
  <c r="Q54" i="102"/>
  <c r="P54" i="102"/>
  <c r="O54" i="102"/>
  <c r="AZ53" i="102"/>
  <c r="AY53" i="102"/>
  <c r="AI53" i="102"/>
  <c r="AH53" i="102"/>
  <c r="AG53" i="102"/>
  <c r="Q53" i="102"/>
  <c r="P53" i="102"/>
  <c r="O53" i="102"/>
  <c r="AZ52" i="102"/>
  <c r="AY52" i="102"/>
  <c r="AI52" i="102"/>
  <c r="AH52" i="102"/>
  <c r="AG52" i="102"/>
  <c r="Q52" i="102"/>
  <c r="P52" i="102"/>
  <c r="O52" i="102"/>
  <c r="AZ51" i="102"/>
  <c r="AY51" i="102"/>
  <c r="AI51" i="102"/>
  <c r="AH51" i="102"/>
  <c r="AG51" i="102"/>
  <c r="Q51" i="102"/>
  <c r="P51" i="102"/>
  <c r="O51" i="102"/>
  <c r="AZ50" i="102"/>
  <c r="AY50" i="102"/>
  <c r="AI50" i="102"/>
  <c r="AH50" i="102"/>
  <c r="AG50" i="102"/>
  <c r="Q50" i="102"/>
  <c r="P50" i="102"/>
  <c r="O50" i="102"/>
  <c r="AZ49" i="102"/>
  <c r="AY49" i="102"/>
  <c r="AI49" i="102"/>
  <c r="AH49" i="102"/>
  <c r="AG49" i="102"/>
  <c r="Q49" i="102"/>
  <c r="P49" i="102"/>
  <c r="O49" i="102"/>
  <c r="AZ48" i="102"/>
  <c r="AY48" i="102"/>
  <c r="AI48" i="102"/>
  <c r="AH48" i="102"/>
  <c r="AG48" i="102"/>
  <c r="Q48" i="102"/>
  <c r="P48" i="102"/>
  <c r="O48" i="102"/>
  <c r="AZ47" i="102"/>
  <c r="AY47" i="102"/>
  <c r="AI47" i="102"/>
  <c r="AH47" i="102"/>
  <c r="AG47" i="102"/>
  <c r="Q47" i="102"/>
  <c r="P47" i="102"/>
  <c r="O47" i="102"/>
  <c r="AZ46" i="102"/>
  <c r="AY46" i="102"/>
  <c r="AI46" i="102"/>
  <c r="AH46" i="102"/>
  <c r="AG46" i="102"/>
  <c r="Q46" i="102"/>
  <c r="P46" i="102"/>
  <c r="O46" i="102"/>
  <c r="AZ45" i="102"/>
  <c r="AY45" i="102"/>
  <c r="AI45" i="102"/>
  <c r="AH45" i="102"/>
  <c r="AG45" i="102"/>
  <c r="Q45" i="102"/>
  <c r="P45" i="102"/>
  <c r="O45" i="102"/>
  <c r="A41" i="102"/>
  <c r="AZ38" i="102"/>
  <c r="AY38" i="102"/>
  <c r="AZ37" i="102"/>
  <c r="AY37" i="102"/>
  <c r="AZ36" i="102"/>
  <c r="AY36" i="102"/>
  <c r="AZ35" i="102"/>
  <c r="AY35" i="102"/>
  <c r="AZ34" i="102"/>
  <c r="AY34" i="102"/>
  <c r="AZ33" i="102"/>
  <c r="AY33" i="102"/>
  <c r="AF33" i="102"/>
  <c r="AE33" i="102"/>
  <c r="AD33" i="102"/>
  <c r="AC33" i="102"/>
  <c r="AB33" i="102"/>
  <c r="AA33" i="102"/>
  <c r="Z33" i="102"/>
  <c r="Y33" i="102"/>
  <c r="X33" i="102"/>
  <c r="W33" i="102"/>
  <c r="V33" i="102"/>
  <c r="U33" i="102"/>
  <c r="T33" i="102"/>
  <c r="N33" i="102"/>
  <c r="M33" i="102"/>
  <c r="L33" i="102"/>
  <c r="K33" i="102"/>
  <c r="J33" i="102"/>
  <c r="I33" i="102"/>
  <c r="H33" i="102"/>
  <c r="G33" i="102"/>
  <c r="F33" i="102"/>
  <c r="E33" i="102"/>
  <c r="D33" i="102"/>
  <c r="C33" i="102"/>
  <c r="AZ32" i="102"/>
  <c r="AY32" i="102"/>
  <c r="AE32" i="102"/>
  <c r="AD32" i="102"/>
  <c r="AC32" i="102"/>
  <c r="AB32" i="102"/>
  <c r="AA32" i="102"/>
  <c r="Z32" i="102"/>
  <c r="Y32" i="102"/>
  <c r="X32" i="102"/>
  <c r="W32" i="102"/>
  <c r="V32" i="102"/>
  <c r="U32" i="102"/>
  <c r="T32" i="102"/>
  <c r="M32" i="102"/>
  <c r="L32" i="102"/>
  <c r="K32" i="102"/>
  <c r="J32" i="102"/>
  <c r="I32" i="102"/>
  <c r="H32" i="102"/>
  <c r="G32" i="102"/>
  <c r="F32" i="102"/>
  <c r="E32" i="102"/>
  <c r="D32" i="102"/>
  <c r="C32" i="102"/>
  <c r="AZ31" i="102"/>
  <c r="AY31" i="102"/>
  <c r="AF31" i="102"/>
  <c r="AE31" i="102"/>
  <c r="AD31" i="102"/>
  <c r="AC31" i="102"/>
  <c r="AB31" i="102"/>
  <c r="AA31" i="102"/>
  <c r="Z31" i="102"/>
  <c r="Y31" i="102"/>
  <c r="X31" i="102"/>
  <c r="W31" i="102"/>
  <c r="V31" i="102"/>
  <c r="U31" i="102"/>
  <c r="T31" i="102"/>
  <c r="N31" i="102"/>
  <c r="M31" i="102"/>
  <c r="L31" i="102"/>
  <c r="K31" i="102"/>
  <c r="J31" i="102"/>
  <c r="I31" i="102"/>
  <c r="H31" i="102"/>
  <c r="G31" i="102"/>
  <c r="F31" i="102"/>
  <c r="E31" i="102"/>
  <c r="D31" i="102"/>
  <c r="C31" i="102"/>
  <c r="AZ30" i="102"/>
  <c r="AY30" i="102"/>
  <c r="AI30" i="102"/>
  <c r="AH30" i="102"/>
  <c r="AG30" i="102"/>
  <c r="Q30" i="102"/>
  <c r="P30" i="102"/>
  <c r="O30" i="102"/>
  <c r="AI29" i="102"/>
  <c r="AH29" i="102"/>
  <c r="AG29" i="102"/>
  <c r="Q29" i="102"/>
  <c r="P29" i="102"/>
  <c r="O29" i="102"/>
  <c r="AI28" i="102"/>
  <c r="AH28" i="102"/>
  <c r="AG28" i="102"/>
  <c r="Q28" i="102"/>
  <c r="P28" i="102"/>
  <c r="O28" i="102"/>
  <c r="AI27" i="102"/>
  <c r="AH27" i="102"/>
  <c r="AG27" i="102"/>
  <c r="Q27" i="102"/>
  <c r="P27" i="102"/>
  <c r="O27" i="102"/>
  <c r="AI26" i="102"/>
  <c r="AH26" i="102"/>
  <c r="AG26" i="102"/>
  <c r="Q26" i="102"/>
  <c r="P26" i="102"/>
  <c r="O26" i="102"/>
  <c r="AI25" i="102"/>
  <c r="AH25" i="102"/>
  <c r="AG25" i="102"/>
  <c r="Q25" i="102"/>
  <c r="P25" i="102"/>
  <c r="O25" i="102"/>
  <c r="AI24" i="102"/>
  <c r="AH24" i="102"/>
  <c r="AG24" i="102"/>
  <c r="Q24" i="102"/>
  <c r="P24" i="102"/>
  <c r="O24" i="102"/>
  <c r="AX23" i="102"/>
  <c r="AW23" i="102"/>
  <c r="AV23" i="102"/>
  <c r="AU23" i="102"/>
  <c r="AT23" i="102"/>
  <c r="AS23" i="102"/>
  <c r="AR23" i="102"/>
  <c r="AQ23" i="102"/>
  <c r="AP23" i="102"/>
  <c r="AO23" i="102"/>
  <c r="AN23" i="102"/>
  <c r="AM23" i="102"/>
  <c r="AL23" i="102"/>
  <c r="AI23" i="102"/>
  <c r="AH23" i="102"/>
  <c r="AG23" i="102"/>
  <c r="Q23" i="102"/>
  <c r="P23" i="102"/>
  <c r="O23" i="102"/>
  <c r="AW22" i="102"/>
  <c r="AV22" i="102"/>
  <c r="AU22" i="102"/>
  <c r="AT22" i="102"/>
  <c r="AS22" i="102"/>
  <c r="AR22" i="102"/>
  <c r="AQ22" i="102"/>
  <c r="AP22" i="102"/>
  <c r="AO22" i="102"/>
  <c r="AN22" i="102"/>
  <c r="AM22" i="102"/>
  <c r="AL22" i="102"/>
  <c r="AI22" i="102"/>
  <c r="AH22" i="102"/>
  <c r="AG22" i="102"/>
  <c r="Q22" i="102"/>
  <c r="P22" i="102"/>
  <c r="O22" i="102"/>
  <c r="AX21" i="102"/>
  <c r="AW21" i="102"/>
  <c r="AV21" i="102"/>
  <c r="AU21" i="102"/>
  <c r="AT21" i="102"/>
  <c r="AS21" i="102"/>
  <c r="AR21" i="102"/>
  <c r="AQ21" i="102"/>
  <c r="AP21" i="102"/>
  <c r="AO21" i="102"/>
  <c r="AN21" i="102"/>
  <c r="AM21" i="102"/>
  <c r="AL21" i="102"/>
  <c r="AI21" i="102"/>
  <c r="AH21" i="102"/>
  <c r="AG21" i="102"/>
  <c r="Q21" i="102"/>
  <c r="P21" i="102"/>
  <c r="O21" i="102"/>
  <c r="AZ20" i="102"/>
  <c r="AY20" i="102"/>
  <c r="AI20" i="102"/>
  <c r="AH20" i="102"/>
  <c r="AG20" i="102"/>
  <c r="Q20" i="102"/>
  <c r="P20" i="102"/>
  <c r="O20" i="102"/>
  <c r="AZ19" i="102"/>
  <c r="AY19" i="102"/>
  <c r="AI19" i="102"/>
  <c r="AH19" i="102"/>
  <c r="AG19" i="102"/>
  <c r="Q19" i="102"/>
  <c r="P19" i="102"/>
  <c r="O19" i="102"/>
  <c r="AZ18" i="102"/>
  <c r="AY18" i="102"/>
  <c r="AI18" i="102"/>
  <c r="AH18" i="102"/>
  <c r="AG18" i="102"/>
  <c r="Q18" i="102"/>
  <c r="P18" i="102"/>
  <c r="O18" i="102"/>
  <c r="AZ17" i="102"/>
  <c r="AY17" i="102"/>
  <c r="AI17" i="102"/>
  <c r="AH17" i="102"/>
  <c r="AG17" i="102"/>
  <c r="Q17" i="102"/>
  <c r="P17" i="102"/>
  <c r="O17" i="102"/>
  <c r="AZ16" i="102"/>
  <c r="AY16" i="102"/>
  <c r="AI16" i="102"/>
  <c r="AH16" i="102"/>
  <c r="AG16" i="102"/>
  <c r="Q16" i="102"/>
  <c r="P16" i="102"/>
  <c r="O16" i="102"/>
  <c r="AZ15" i="102"/>
  <c r="AY15" i="102"/>
  <c r="AI15" i="102"/>
  <c r="AH15" i="102"/>
  <c r="AG15" i="102"/>
  <c r="Q15" i="102"/>
  <c r="P15" i="102"/>
  <c r="O15" i="102"/>
  <c r="AZ14" i="102"/>
  <c r="AY14" i="102"/>
  <c r="AI14" i="102"/>
  <c r="AH14" i="102"/>
  <c r="AG14" i="102"/>
  <c r="Q14" i="102"/>
  <c r="P14" i="102"/>
  <c r="O14" i="102"/>
  <c r="AZ13" i="102"/>
  <c r="AY13" i="102"/>
  <c r="AI13" i="102"/>
  <c r="AH13" i="102"/>
  <c r="AG13" i="102"/>
  <c r="Q13" i="102"/>
  <c r="P13" i="102"/>
  <c r="O13" i="102"/>
  <c r="AZ12" i="102"/>
  <c r="AY12" i="102"/>
  <c r="AI12" i="102"/>
  <c r="AH12" i="102"/>
  <c r="AG12" i="102"/>
  <c r="Q12" i="102"/>
  <c r="P12" i="102"/>
  <c r="O12" i="102"/>
  <c r="AZ11" i="102"/>
  <c r="AY11" i="102"/>
  <c r="AI11" i="102"/>
  <c r="AH11" i="102"/>
  <c r="AG11" i="102"/>
  <c r="Q11" i="102"/>
  <c r="P11" i="102"/>
  <c r="O11" i="102"/>
  <c r="AZ10" i="102"/>
  <c r="AY10" i="102"/>
  <c r="AI10" i="102"/>
  <c r="AH10" i="102"/>
  <c r="AG10" i="102"/>
  <c r="Q10" i="102"/>
  <c r="P10" i="102"/>
  <c r="O10" i="102"/>
  <c r="AZ9" i="102"/>
  <c r="AY9" i="102"/>
  <c r="AI9" i="102"/>
  <c r="AH9" i="102"/>
  <c r="AG9" i="102"/>
  <c r="Q9" i="102"/>
  <c r="P9" i="102"/>
  <c r="O9" i="102"/>
  <c r="AZ8" i="102"/>
  <c r="AY8" i="102"/>
  <c r="AI8" i="102"/>
  <c r="AH8" i="102"/>
  <c r="AG8" i="102"/>
  <c r="Q8" i="102"/>
  <c r="P8" i="102"/>
  <c r="O8" i="102"/>
  <c r="AZ7" i="102"/>
  <c r="AY7" i="102"/>
  <c r="AI7" i="102"/>
  <c r="AH7" i="102"/>
  <c r="AG7" i="102"/>
  <c r="Q7" i="102"/>
  <c r="P7" i="102"/>
  <c r="O7" i="102"/>
  <c r="AZ6" i="102"/>
  <c r="AY6" i="102"/>
  <c r="AI6" i="102"/>
  <c r="AH6" i="102"/>
  <c r="AG6" i="102"/>
  <c r="Q6" i="102"/>
  <c r="P6" i="102"/>
  <c r="O6" i="102"/>
  <c r="AZ5" i="102"/>
  <c r="AY5" i="102"/>
  <c r="AI5" i="102"/>
  <c r="AH5" i="102"/>
  <c r="AG5" i="102"/>
  <c r="Q5" i="102"/>
  <c r="P5" i="102"/>
  <c r="O5" i="102"/>
  <c r="AZ78" i="101"/>
  <c r="AY78" i="101"/>
  <c r="AZ77" i="101"/>
  <c r="AY77" i="101"/>
  <c r="AZ76" i="101"/>
  <c r="AY76" i="101"/>
  <c r="AZ75" i="101"/>
  <c r="AY75" i="101"/>
  <c r="AZ74" i="101"/>
  <c r="AY74" i="101"/>
  <c r="AZ73" i="101"/>
  <c r="AY73" i="101"/>
  <c r="AF73" i="101"/>
  <c r="AE73" i="101"/>
  <c r="AD73" i="101"/>
  <c r="AC73" i="101"/>
  <c r="AB73" i="101"/>
  <c r="AA73" i="101"/>
  <c r="Z73" i="101"/>
  <c r="Y73" i="101"/>
  <c r="X73" i="101"/>
  <c r="W73" i="101"/>
  <c r="V73" i="101"/>
  <c r="U73" i="101"/>
  <c r="T73" i="101"/>
  <c r="N73" i="101"/>
  <c r="M73" i="101"/>
  <c r="L73" i="101"/>
  <c r="K73" i="101"/>
  <c r="J73" i="101"/>
  <c r="I73" i="101"/>
  <c r="H73" i="101"/>
  <c r="G73" i="101"/>
  <c r="F73" i="101"/>
  <c r="E73" i="101"/>
  <c r="C73" i="101"/>
  <c r="AZ72" i="101"/>
  <c r="AY72" i="101"/>
  <c r="AE72" i="101"/>
  <c r="AD72" i="101"/>
  <c r="AC72" i="101"/>
  <c r="AB72" i="101"/>
  <c r="AA72" i="101"/>
  <c r="Z72" i="101"/>
  <c r="Y72" i="101"/>
  <c r="X72" i="101"/>
  <c r="W72" i="101"/>
  <c r="V72" i="101"/>
  <c r="U72" i="101"/>
  <c r="M72" i="101"/>
  <c r="L72" i="101"/>
  <c r="K72" i="101"/>
  <c r="J72" i="101"/>
  <c r="I72" i="101"/>
  <c r="H72" i="101"/>
  <c r="G72" i="101"/>
  <c r="F72" i="101"/>
  <c r="E72" i="101"/>
  <c r="D72" i="101"/>
  <c r="AZ71" i="101"/>
  <c r="AY71" i="101"/>
  <c r="AF71" i="101"/>
  <c r="AE71" i="101"/>
  <c r="AD71" i="101"/>
  <c r="AC71" i="101"/>
  <c r="AB71" i="101"/>
  <c r="AA71" i="101"/>
  <c r="Z71" i="101"/>
  <c r="Y71" i="101"/>
  <c r="X71" i="101"/>
  <c r="W71" i="101"/>
  <c r="V71" i="101"/>
  <c r="U71" i="101"/>
  <c r="N71" i="101"/>
  <c r="M71" i="101"/>
  <c r="L71" i="101"/>
  <c r="K71" i="101"/>
  <c r="J71" i="101"/>
  <c r="I71" i="101"/>
  <c r="H71" i="101"/>
  <c r="G71" i="101"/>
  <c r="F71" i="101"/>
  <c r="E71" i="101"/>
  <c r="D71" i="101"/>
  <c r="AZ70" i="101"/>
  <c r="AY70" i="101"/>
  <c r="AI70" i="101"/>
  <c r="AH70" i="101"/>
  <c r="AG70" i="101"/>
  <c r="Q70" i="101"/>
  <c r="P70" i="101"/>
  <c r="O70" i="101"/>
  <c r="AI69" i="101"/>
  <c r="AH69" i="101"/>
  <c r="AG69" i="101"/>
  <c r="Q69" i="101"/>
  <c r="P69" i="101"/>
  <c r="O69" i="101"/>
  <c r="AI68" i="101"/>
  <c r="AH68" i="101"/>
  <c r="AG68" i="101"/>
  <c r="Q68" i="101"/>
  <c r="P68" i="101"/>
  <c r="O68" i="101"/>
  <c r="AI67" i="101"/>
  <c r="AH67" i="101"/>
  <c r="AG67" i="101"/>
  <c r="Q67" i="101"/>
  <c r="P67" i="101"/>
  <c r="O67" i="101"/>
  <c r="AI66" i="101"/>
  <c r="AH66" i="101"/>
  <c r="AG66" i="101"/>
  <c r="Q66" i="101"/>
  <c r="P66" i="101"/>
  <c r="O66" i="101"/>
  <c r="AI65" i="101"/>
  <c r="AH65" i="101"/>
  <c r="AG65" i="101"/>
  <c r="Q65" i="101"/>
  <c r="P65" i="101"/>
  <c r="O65" i="101"/>
  <c r="AI64" i="101"/>
  <c r="AH64" i="101"/>
  <c r="AG64" i="101"/>
  <c r="Q64" i="101"/>
  <c r="P64" i="101"/>
  <c r="O64" i="101"/>
  <c r="AX63" i="101"/>
  <c r="AW63" i="101"/>
  <c r="AV63" i="101"/>
  <c r="AU63" i="101"/>
  <c r="AT63" i="101"/>
  <c r="AS63" i="101"/>
  <c r="AR63" i="101"/>
  <c r="AQ63" i="101"/>
  <c r="AP63" i="101"/>
  <c r="AO63" i="101"/>
  <c r="AN63" i="101"/>
  <c r="AM63" i="101"/>
  <c r="AL63" i="101"/>
  <c r="AI63" i="101"/>
  <c r="AH63" i="101"/>
  <c r="AG63" i="101"/>
  <c r="Q63" i="101"/>
  <c r="P63" i="101"/>
  <c r="O63" i="101"/>
  <c r="AW62" i="101"/>
  <c r="AV62" i="101"/>
  <c r="AU62" i="101"/>
  <c r="AT62" i="101"/>
  <c r="AS62" i="101"/>
  <c r="AR62" i="101"/>
  <c r="AQ62" i="101"/>
  <c r="AP62" i="101"/>
  <c r="AO62" i="101"/>
  <c r="AN62" i="101"/>
  <c r="AM62" i="101"/>
  <c r="AI62" i="101"/>
  <c r="AH62" i="101"/>
  <c r="AG62" i="101"/>
  <c r="Q62" i="101"/>
  <c r="P62" i="101"/>
  <c r="O62" i="101"/>
  <c r="AX61" i="101"/>
  <c r="AW61" i="101"/>
  <c r="AV61" i="101"/>
  <c r="AU61" i="101"/>
  <c r="AT61" i="101"/>
  <c r="AS61" i="101"/>
  <c r="AR61" i="101"/>
  <c r="AQ61" i="101"/>
  <c r="AP61" i="101"/>
  <c r="AO61" i="101"/>
  <c r="AN61" i="101"/>
  <c r="AM61" i="101"/>
  <c r="AI61" i="101"/>
  <c r="AH61" i="101"/>
  <c r="AG61" i="101"/>
  <c r="Q61" i="101"/>
  <c r="P61" i="101"/>
  <c r="O61" i="101"/>
  <c r="AZ60" i="101"/>
  <c r="AY60" i="101"/>
  <c r="AI60" i="101"/>
  <c r="AH60" i="101"/>
  <c r="AG60" i="101"/>
  <c r="Q60" i="101"/>
  <c r="P60" i="101"/>
  <c r="O60" i="101"/>
  <c r="AZ59" i="101"/>
  <c r="AY59" i="101"/>
  <c r="AI59" i="101"/>
  <c r="AH59" i="101"/>
  <c r="AG59" i="101"/>
  <c r="Q59" i="101"/>
  <c r="P59" i="101"/>
  <c r="O59" i="101"/>
  <c r="AZ58" i="101"/>
  <c r="AY58" i="101"/>
  <c r="AI58" i="101"/>
  <c r="AH58" i="101"/>
  <c r="AG58" i="101"/>
  <c r="Q58" i="101"/>
  <c r="P58" i="101"/>
  <c r="O58" i="101"/>
  <c r="AZ57" i="101"/>
  <c r="AY57" i="101"/>
  <c r="AI57" i="101"/>
  <c r="AH57" i="101"/>
  <c r="AG57" i="101"/>
  <c r="Q57" i="101"/>
  <c r="P57" i="101"/>
  <c r="O57" i="101"/>
  <c r="AZ56" i="101"/>
  <c r="AY56" i="101"/>
  <c r="AI56" i="101"/>
  <c r="AH56" i="101"/>
  <c r="AG56" i="101"/>
  <c r="Q56" i="101"/>
  <c r="P56" i="101"/>
  <c r="O56" i="101"/>
  <c r="AZ55" i="101"/>
  <c r="AY55" i="101"/>
  <c r="AI55" i="101"/>
  <c r="AH55" i="101"/>
  <c r="AG55" i="101"/>
  <c r="Q55" i="101"/>
  <c r="P55" i="101"/>
  <c r="O55" i="101"/>
  <c r="AZ54" i="101"/>
  <c r="AY54" i="101"/>
  <c r="AI54" i="101"/>
  <c r="AH54" i="101"/>
  <c r="AG54" i="101"/>
  <c r="Q54" i="101"/>
  <c r="P54" i="101"/>
  <c r="O54" i="101"/>
  <c r="AZ53" i="101"/>
  <c r="AY53" i="101"/>
  <c r="AI53" i="101"/>
  <c r="AH53" i="101"/>
  <c r="AG53" i="101"/>
  <c r="Q53" i="101"/>
  <c r="P53" i="101"/>
  <c r="O53" i="101"/>
  <c r="AZ52" i="101"/>
  <c r="AY52" i="101"/>
  <c r="AI52" i="101"/>
  <c r="AH52" i="101"/>
  <c r="AG52" i="101"/>
  <c r="Q52" i="101"/>
  <c r="P52" i="101"/>
  <c r="O52" i="101"/>
  <c r="AZ51" i="101"/>
  <c r="AY51" i="101"/>
  <c r="AI51" i="101"/>
  <c r="AH51" i="101"/>
  <c r="AG51" i="101"/>
  <c r="Q51" i="101"/>
  <c r="P51" i="101"/>
  <c r="O51" i="101"/>
  <c r="AZ50" i="101"/>
  <c r="AY50" i="101"/>
  <c r="AI50" i="101"/>
  <c r="AH50" i="101"/>
  <c r="AG50" i="101"/>
  <c r="Q50" i="101"/>
  <c r="P50" i="101"/>
  <c r="O50" i="101"/>
  <c r="AZ49" i="101"/>
  <c r="AY49" i="101"/>
  <c r="AI49" i="101"/>
  <c r="AH49" i="101"/>
  <c r="AG49" i="101"/>
  <c r="Q49" i="101"/>
  <c r="P49" i="101"/>
  <c r="O49" i="101"/>
  <c r="AZ48" i="101"/>
  <c r="AY48" i="101"/>
  <c r="AI48" i="101"/>
  <c r="AH48" i="101"/>
  <c r="AG48" i="101"/>
  <c r="Q48" i="101"/>
  <c r="P48" i="101"/>
  <c r="O48" i="101"/>
  <c r="AZ47" i="101"/>
  <c r="AY47" i="101"/>
  <c r="AI47" i="101"/>
  <c r="AH47" i="101"/>
  <c r="AG47" i="101"/>
  <c r="Q47" i="101"/>
  <c r="P47" i="101"/>
  <c r="O47" i="101"/>
  <c r="AZ46" i="101"/>
  <c r="AY46" i="101"/>
  <c r="AI46" i="101"/>
  <c r="AH46" i="101"/>
  <c r="AG46" i="101"/>
  <c r="Q46" i="101"/>
  <c r="P46" i="101"/>
  <c r="O46" i="101"/>
  <c r="AZ45" i="101"/>
  <c r="AY45" i="101"/>
  <c r="AI45" i="101"/>
  <c r="AH45" i="101"/>
  <c r="AG45" i="101"/>
  <c r="Q45" i="101"/>
  <c r="P45" i="101"/>
  <c r="O45" i="101"/>
  <c r="A41" i="101"/>
  <c r="AZ38" i="101"/>
  <c r="AY38" i="101"/>
  <c r="AZ37" i="101"/>
  <c r="AY37" i="101"/>
  <c r="AZ36" i="101"/>
  <c r="AY36" i="101"/>
  <c r="AZ35" i="101"/>
  <c r="AY35" i="101"/>
  <c r="AZ34" i="101"/>
  <c r="AY34" i="101"/>
  <c r="AZ33" i="101"/>
  <c r="AY33" i="101"/>
  <c r="AF33" i="101"/>
  <c r="AE33" i="101"/>
  <c r="AD33" i="101"/>
  <c r="AC33" i="101"/>
  <c r="AB33" i="101"/>
  <c r="AA33" i="101"/>
  <c r="Z33" i="101"/>
  <c r="Y33" i="101"/>
  <c r="X33" i="101"/>
  <c r="W33" i="101"/>
  <c r="V33" i="101"/>
  <c r="U33" i="101"/>
  <c r="T33" i="101"/>
  <c r="N33" i="101"/>
  <c r="M33" i="101"/>
  <c r="L33" i="101"/>
  <c r="K33" i="101"/>
  <c r="J33" i="101"/>
  <c r="I33" i="101"/>
  <c r="H33" i="101"/>
  <c r="G33" i="101"/>
  <c r="F33" i="101"/>
  <c r="E33" i="101"/>
  <c r="D33" i="101"/>
  <c r="C33" i="101"/>
  <c r="AZ32" i="101"/>
  <c r="AY32" i="101"/>
  <c r="AE32" i="101"/>
  <c r="AD32" i="101"/>
  <c r="AC32" i="101"/>
  <c r="AB32" i="101"/>
  <c r="AA32" i="101"/>
  <c r="Z32" i="101"/>
  <c r="Y32" i="101"/>
  <c r="X32" i="101"/>
  <c r="W32" i="101"/>
  <c r="V32" i="101"/>
  <c r="U32" i="101"/>
  <c r="T32" i="101"/>
  <c r="M32" i="101"/>
  <c r="L32" i="101"/>
  <c r="K32" i="101"/>
  <c r="J32" i="101"/>
  <c r="I32" i="101"/>
  <c r="H32" i="101"/>
  <c r="G32" i="101"/>
  <c r="F32" i="101"/>
  <c r="E32" i="101"/>
  <c r="D32" i="101"/>
  <c r="C32" i="101"/>
  <c r="AZ31" i="101"/>
  <c r="AY31" i="101"/>
  <c r="AF31" i="101"/>
  <c r="AE31" i="101"/>
  <c r="AD31" i="101"/>
  <c r="AC31" i="101"/>
  <c r="AB31" i="101"/>
  <c r="AA31" i="101"/>
  <c r="Z31" i="101"/>
  <c r="Y31" i="101"/>
  <c r="X31" i="101"/>
  <c r="W31" i="101"/>
  <c r="V31" i="101"/>
  <c r="U31" i="101"/>
  <c r="T31" i="101"/>
  <c r="N31" i="101"/>
  <c r="M31" i="101"/>
  <c r="L31" i="101"/>
  <c r="K31" i="101"/>
  <c r="J31" i="101"/>
  <c r="I31" i="101"/>
  <c r="H31" i="101"/>
  <c r="G31" i="101"/>
  <c r="F31" i="101"/>
  <c r="E31" i="101"/>
  <c r="D31" i="101"/>
  <c r="C31" i="101"/>
  <c r="AZ30" i="101"/>
  <c r="AY30" i="101"/>
  <c r="AI30" i="101"/>
  <c r="AH30" i="101"/>
  <c r="AG30" i="101"/>
  <c r="Q30" i="101"/>
  <c r="P30" i="101"/>
  <c r="O30" i="101"/>
  <c r="AI29" i="101"/>
  <c r="AH29" i="101"/>
  <c r="AG29" i="101"/>
  <c r="Q29" i="101"/>
  <c r="P29" i="101"/>
  <c r="O29" i="101"/>
  <c r="AI28" i="101"/>
  <c r="AH28" i="101"/>
  <c r="AG28" i="101"/>
  <c r="Q28" i="101"/>
  <c r="P28" i="101"/>
  <c r="O28" i="101"/>
  <c r="AI27" i="101"/>
  <c r="AH27" i="101"/>
  <c r="AG27" i="101"/>
  <c r="Q27" i="101"/>
  <c r="P27" i="101"/>
  <c r="O27" i="101"/>
  <c r="AI26" i="101"/>
  <c r="AH26" i="101"/>
  <c r="AG26" i="101"/>
  <c r="Q26" i="101"/>
  <c r="P26" i="101"/>
  <c r="O26" i="101"/>
  <c r="AI25" i="101"/>
  <c r="AH25" i="101"/>
  <c r="AG25" i="101"/>
  <c r="Q25" i="101"/>
  <c r="P25" i="101"/>
  <c r="O25" i="101"/>
  <c r="AI24" i="101"/>
  <c r="AH24" i="101"/>
  <c r="AG24" i="101"/>
  <c r="Q24" i="101"/>
  <c r="P24" i="101"/>
  <c r="O24" i="101"/>
  <c r="AX23" i="101"/>
  <c r="AW23" i="101"/>
  <c r="AV23" i="101"/>
  <c r="AU23" i="101"/>
  <c r="AT23" i="101"/>
  <c r="AS23" i="101"/>
  <c r="AR23" i="101"/>
  <c r="AQ23" i="101"/>
  <c r="AP23" i="101"/>
  <c r="AO23" i="101"/>
  <c r="AN23" i="101"/>
  <c r="AM23" i="101"/>
  <c r="AL23" i="101"/>
  <c r="AI23" i="101"/>
  <c r="AH23" i="101"/>
  <c r="AG23" i="101"/>
  <c r="Q23" i="101"/>
  <c r="P23" i="101"/>
  <c r="O23" i="101"/>
  <c r="AW22" i="101"/>
  <c r="AV22" i="101"/>
  <c r="AU22" i="101"/>
  <c r="AT22" i="101"/>
  <c r="AS22" i="101"/>
  <c r="AR22" i="101"/>
  <c r="AQ22" i="101"/>
  <c r="AP22" i="101"/>
  <c r="AO22" i="101"/>
  <c r="AN22" i="101"/>
  <c r="AM22" i="101"/>
  <c r="AL22" i="101"/>
  <c r="AI22" i="101"/>
  <c r="AH22" i="101"/>
  <c r="AG22" i="101"/>
  <c r="Q22" i="101"/>
  <c r="P22" i="101"/>
  <c r="O22" i="101"/>
  <c r="AX21" i="101"/>
  <c r="AW21" i="101"/>
  <c r="AV21" i="101"/>
  <c r="AU21" i="101"/>
  <c r="AT21" i="101"/>
  <c r="AS21" i="101"/>
  <c r="AR21" i="101"/>
  <c r="AQ21" i="101"/>
  <c r="AP21" i="101"/>
  <c r="AO21" i="101"/>
  <c r="AN21" i="101"/>
  <c r="AM21" i="101"/>
  <c r="AL21" i="101"/>
  <c r="AI21" i="101"/>
  <c r="AH21" i="101"/>
  <c r="AG21" i="101"/>
  <c r="Q21" i="101"/>
  <c r="P21" i="101"/>
  <c r="O21" i="101"/>
  <c r="AZ20" i="101"/>
  <c r="AY20" i="101"/>
  <c r="AI20" i="101"/>
  <c r="AH20" i="101"/>
  <c r="AG20" i="101"/>
  <c r="Q20" i="101"/>
  <c r="P20" i="101"/>
  <c r="O20" i="101"/>
  <c r="AZ19" i="101"/>
  <c r="AY19" i="101"/>
  <c r="AI19" i="101"/>
  <c r="AH19" i="101"/>
  <c r="AG19" i="101"/>
  <c r="Q19" i="101"/>
  <c r="P19" i="101"/>
  <c r="O19" i="101"/>
  <c r="AZ18" i="101"/>
  <c r="AY18" i="101"/>
  <c r="AI18" i="101"/>
  <c r="AH18" i="101"/>
  <c r="AG18" i="101"/>
  <c r="Q18" i="101"/>
  <c r="P18" i="101"/>
  <c r="O18" i="101"/>
  <c r="AZ17" i="101"/>
  <c r="AY17" i="101"/>
  <c r="AI17" i="101"/>
  <c r="AH17" i="101"/>
  <c r="AG17" i="101"/>
  <c r="Q17" i="101"/>
  <c r="P17" i="101"/>
  <c r="O17" i="101"/>
  <c r="AZ16" i="101"/>
  <c r="AY16" i="101"/>
  <c r="AI16" i="101"/>
  <c r="AH16" i="101"/>
  <c r="AG16" i="101"/>
  <c r="Q16" i="101"/>
  <c r="P16" i="101"/>
  <c r="O16" i="101"/>
  <c r="AZ15" i="101"/>
  <c r="AY15" i="101"/>
  <c r="AI15" i="101"/>
  <c r="AH15" i="101"/>
  <c r="AG15" i="101"/>
  <c r="Q15" i="101"/>
  <c r="P15" i="101"/>
  <c r="O15" i="101"/>
  <c r="AZ14" i="101"/>
  <c r="AY14" i="101"/>
  <c r="AI14" i="101"/>
  <c r="AH14" i="101"/>
  <c r="AG14" i="101"/>
  <c r="Q14" i="101"/>
  <c r="P14" i="101"/>
  <c r="O14" i="101"/>
  <c r="AZ13" i="101"/>
  <c r="AY13" i="101"/>
  <c r="AI13" i="101"/>
  <c r="AH13" i="101"/>
  <c r="AG13" i="101"/>
  <c r="Q13" i="101"/>
  <c r="P13" i="101"/>
  <c r="O13" i="101"/>
  <c r="AZ12" i="101"/>
  <c r="AY12" i="101"/>
  <c r="AI12" i="101"/>
  <c r="AH12" i="101"/>
  <c r="AG12" i="101"/>
  <c r="Q12" i="101"/>
  <c r="P12" i="101"/>
  <c r="O12" i="101"/>
  <c r="AZ11" i="101"/>
  <c r="AY11" i="101"/>
  <c r="AI11" i="101"/>
  <c r="AH11" i="101"/>
  <c r="AG11" i="101"/>
  <c r="Q11" i="101"/>
  <c r="P11" i="101"/>
  <c r="O11" i="101"/>
  <c r="AZ10" i="101"/>
  <c r="AY10" i="101"/>
  <c r="AI10" i="101"/>
  <c r="AH10" i="101"/>
  <c r="AG10" i="101"/>
  <c r="Q10" i="101"/>
  <c r="P10" i="101"/>
  <c r="O10" i="101"/>
  <c r="AZ9" i="101"/>
  <c r="AY9" i="101"/>
  <c r="AI9" i="101"/>
  <c r="AH9" i="101"/>
  <c r="AG9" i="101"/>
  <c r="Q9" i="101"/>
  <c r="P9" i="101"/>
  <c r="O9" i="101"/>
  <c r="AZ8" i="101"/>
  <c r="AY8" i="101"/>
  <c r="AI8" i="101"/>
  <c r="AH8" i="101"/>
  <c r="AG8" i="101"/>
  <c r="Q8" i="101"/>
  <c r="P8" i="101"/>
  <c r="O8" i="101"/>
  <c r="AZ7" i="101"/>
  <c r="AY7" i="101"/>
  <c r="AI7" i="101"/>
  <c r="AH7" i="101"/>
  <c r="AG7" i="101"/>
  <c r="Q7" i="101"/>
  <c r="P7" i="101"/>
  <c r="O7" i="101"/>
  <c r="AZ6" i="101"/>
  <c r="AY6" i="101"/>
  <c r="AI6" i="101"/>
  <c r="AH6" i="101"/>
  <c r="AG6" i="101"/>
  <c r="Q6" i="101"/>
  <c r="P6" i="101"/>
  <c r="O6" i="101"/>
  <c r="AZ5" i="101"/>
  <c r="AY5" i="101"/>
  <c r="AI5" i="101"/>
  <c r="AH5" i="101"/>
  <c r="AG5" i="101"/>
  <c r="Q5" i="101"/>
  <c r="P5" i="101"/>
  <c r="O5" i="101"/>
  <c r="AZ78" i="100"/>
  <c r="AY78" i="100"/>
  <c r="AZ77" i="100"/>
  <c r="AY77" i="100"/>
  <c r="AZ76" i="100"/>
  <c r="AY76" i="100"/>
  <c r="AZ75" i="100"/>
  <c r="AY75" i="100"/>
  <c r="AZ74" i="100"/>
  <c r="AY74" i="100"/>
  <c r="AZ73" i="100"/>
  <c r="AY73" i="100"/>
  <c r="AF73" i="100"/>
  <c r="AE73" i="100"/>
  <c r="AD73" i="100"/>
  <c r="AC73" i="100"/>
  <c r="AB73" i="100"/>
  <c r="AA73" i="100"/>
  <c r="Z73" i="100"/>
  <c r="Y73" i="100"/>
  <c r="X73" i="100"/>
  <c r="W73" i="100"/>
  <c r="V73" i="100"/>
  <c r="U73" i="100"/>
  <c r="T73" i="100"/>
  <c r="N73" i="100"/>
  <c r="M73" i="100"/>
  <c r="L73" i="100"/>
  <c r="K73" i="100"/>
  <c r="J73" i="100"/>
  <c r="I73" i="100"/>
  <c r="H73" i="100"/>
  <c r="G73" i="100"/>
  <c r="F73" i="100"/>
  <c r="E73" i="100"/>
  <c r="C73" i="100"/>
  <c r="AZ72" i="100"/>
  <c r="AY72" i="100"/>
  <c r="AE72" i="100"/>
  <c r="AD72" i="100"/>
  <c r="AC72" i="100"/>
  <c r="AB72" i="100"/>
  <c r="AA72" i="100"/>
  <c r="Z72" i="100"/>
  <c r="Y72" i="100"/>
  <c r="X72" i="100"/>
  <c r="W72" i="100"/>
  <c r="V72" i="100"/>
  <c r="U72" i="100"/>
  <c r="M72" i="100"/>
  <c r="L72" i="100"/>
  <c r="K72" i="100"/>
  <c r="J72" i="100"/>
  <c r="I72" i="100"/>
  <c r="H72" i="100"/>
  <c r="G72" i="100"/>
  <c r="F72" i="100"/>
  <c r="E72" i="100"/>
  <c r="D72" i="100"/>
  <c r="AZ71" i="100"/>
  <c r="AY71" i="100"/>
  <c r="AF71" i="100"/>
  <c r="AE71" i="100"/>
  <c r="AD71" i="100"/>
  <c r="AC71" i="100"/>
  <c r="AB71" i="100"/>
  <c r="AA71" i="100"/>
  <c r="Z71" i="100"/>
  <c r="Y71" i="100"/>
  <c r="X71" i="100"/>
  <c r="W71" i="100"/>
  <c r="V71" i="100"/>
  <c r="U71" i="100"/>
  <c r="N71" i="100"/>
  <c r="M71" i="100"/>
  <c r="L71" i="100"/>
  <c r="K71" i="100"/>
  <c r="J71" i="100"/>
  <c r="I71" i="100"/>
  <c r="H71" i="100"/>
  <c r="G71" i="100"/>
  <c r="F71" i="100"/>
  <c r="E71" i="100"/>
  <c r="D71" i="100"/>
  <c r="AZ70" i="100"/>
  <c r="AY70" i="100"/>
  <c r="AI70" i="100"/>
  <c r="AH70" i="100"/>
  <c r="AG70" i="100"/>
  <c r="Q70" i="100"/>
  <c r="P70" i="100"/>
  <c r="O70" i="100"/>
  <c r="AI69" i="100"/>
  <c r="AH69" i="100"/>
  <c r="AG69" i="100"/>
  <c r="Q69" i="100"/>
  <c r="P69" i="100"/>
  <c r="O69" i="100"/>
  <c r="AI68" i="100"/>
  <c r="AH68" i="100"/>
  <c r="AG68" i="100"/>
  <c r="Q68" i="100"/>
  <c r="P68" i="100"/>
  <c r="O68" i="100"/>
  <c r="AI67" i="100"/>
  <c r="AH67" i="100"/>
  <c r="AG67" i="100"/>
  <c r="Q67" i="100"/>
  <c r="P67" i="100"/>
  <c r="O67" i="100"/>
  <c r="AI66" i="100"/>
  <c r="AH66" i="100"/>
  <c r="AG66" i="100"/>
  <c r="Q66" i="100"/>
  <c r="P66" i="100"/>
  <c r="O66" i="100"/>
  <c r="AI65" i="100"/>
  <c r="AH65" i="100"/>
  <c r="AG65" i="100"/>
  <c r="Q65" i="100"/>
  <c r="P65" i="100"/>
  <c r="O65" i="100"/>
  <c r="AI64" i="100"/>
  <c r="AH64" i="100"/>
  <c r="AG64" i="100"/>
  <c r="Q64" i="100"/>
  <c r="P64" i="100"/>
  <c r="O64" i="100"/>
  <c r="AX63" i="100"/>
  <c r="AW63" i="100"/>
  <c r="AV63" i="100"/>
  <c r="AU63" i="100"/>
  <c r="AT63" i="100"/>
  <c r="AS63" i="100"/>
  <c r="AR63" i="100"/>
  <c r="AQ63" i="100"/>
  <c r="AP63" i="100"/>
  <c r="AO63" i="100"/>
  <c r="AN63" i="100"/>
  <c r="AM63" i="100"/>
  <c r="AL63" i="100"/>
  <c r="AI63" i="100"/>
  <c r="AH63" i="100"/>
  <c r="AG63" i="100"/>
  <c r="Q63" i="100"/>
  <c r="P63" i="100"/>
  <c r="O63" i="100"/>
  <c r="AW62" i="100"/>
  <c r="AV62" i="100"/>
  <c r="AU62" i="100"/>
  <c r="AT62" i="100"/>
  <c r="AS62" i="100"/>
  <c r="AR62" i="100"/>
  <c r="AQ62" i="100"/>
  <c r="AP62" i="100"/>
  <c r="AO62" i="100"/>
  <c r="AN62" i="100"/>
  <c r="AM62" i="100"/>
  <c r="AI62" i="100"/>
  <c r="AH62" i="100"/>
  <c r="AG62" i="100"/>
  <c r="Q62" i="100"/>
  <c r="P62" i="100"/>
  <c r="O62" i="100"/>
  <c r="AX61" i="100"/>
  <c r="AW61" i="100"/>
  <c r="AV61" i="100"/>
  <c r="AU61" i="100"/>
  <c r="AT61" i="100"/>
  <c r="AS61" i="100"/>
  <c r="AR61" i="100"/>
  <c r="AQ61" i="100"/>
  <c r="AP61" i="100"/>
  <c r="AO61" i="100"/>
  <c r="AN61" i="100"/>
  <c r="AM61" i="100"/>
  <c r="AI61" i="100"/>
  <c r="AH61" i="100"/>
  <c r="AG61" i="100"/>
  <c r="Q61" i="100"/>
  <c r="P61" i="100"/>
  <c r="O61" i="100"/>
  <c r="AZ60" i="100"/>
  <c r="AY60" i="100"/>
  <c r="AI60" i="100"/>
  <c r="AH60" i="100"/>
  <c r="AG60" i="100"/>
  <c r="Q60" i="100"/>
  <c r="P60" i="100"/>
  <c r="O60" i="100"/>
  <c r="AZ59" i="100"/>
  <c r="AY59" i="100"/>
  <c r="AI59" i="100"/>
  <c r="AH59" i="100"/>
  <c r="AG59" i="100"/>
  <c r="Q59" i="100"/>
  <c r="P59" i="100"/>
  <c r="O59" i="100"/>
  <c r="AZ58" i="100"/>
  <c r="AY58" i="100"/>
  <c r="AI58" i="100"/>
  <c r="AH58" i="100"/>
  <c r="AG58" i="100"/>
  <c r="Q58" i="100"/>
  <c r="P58" i="100"/>
  <c r="O58" i="100"/>
  <c r="AZ57" i="100"/>
  <c r="AY57" i="100"/>
  <c r="AI57" i="100"/>
  <c r="AH57" i="100"/>
  <c r="AG57" i="100"/>
  <c r="Q57" i="100"/>
  <c r="P57" i="100"/>
  <c r="O57" i="100"/>
  <c r="AZ56" i="100"/>
  <c r="AY56" i="100"/>
  <c r="AI56" i="100"/>
  <c r="AH56" i="100"/>
  <c r="AG56" i="100"/>
  <c r="Q56" i="100"/>
  <c r="P56" i="100"/>
  <c r="O56" i="100"/>
  <c r="AZ55" i="100"/>
  <c r="AY55" i="100"/>
  <c r="AI55" i="100"/>
  <c r="AH55" i="100"/>
  <c r="AG55" i="100"/>
  <c r="Q55" i="100"/>
  <c r="P55" i="100"/>
  <c r="O55" i="100"/>
  <c r="AZ54" i="100"/>
  <c r="AY54" i="100"/>
  <c r="AI54" i="100"/>
  <c r="AH54" i="100"/>
  <c r="AG54" i="100"/>
  <c r="Q54" i="100"/>
  <c r="P54" i="100"/>
  <c r="O54" i="100"/>
  <c r="AZ53" i="100"/>
  <c r="AY53" i="100"/>
  <c r="AI53" i="100"/>
  <c r="AH53" i="100"/>
  <c r="AG53" i="100"/>
  <c r="Q53" i="100"/>
  <c r="P53" i="100"/>
  <c r="O53" i="100"/>
  <c r="AZ52" i="100"/>
  <c r="AY52" i="100"/>
  <c r="AI52" i="100"/>
  <c r="AH52" i="100"/>
  <c r="AG52" i="100"/>
  <c r="Q52" i="100"/>
  <c r="P52" i="100"/>
  <c r="O52" i="100"/>
  <c r="AZ51" i="100"/>
  <c r="AY51" i="100"/>
  <c r="AI51" i="100"/>
  <c r="AH51" i="100"/>
  <c r="AG51" i="100"/>
  <c r="Q51" i="100"/>
  <c r="P51" i="100"/>
  <c r="O51" i="100"/>
  <c r="AZ50" i="100"/>
  <c r="AY50" i="100"/>
  <c r="AI50" i="100"/>
  <c r="AH50" i="100"/>
  <c r="AG50" i="100"/>
  <c r="Q50" i="100"/>
  <c r="P50" i="100"/>
  <c r="O50" i="100"/>
  <c r="AZ49" i="100"/>
  <c r="AY49" i="100"/>
  <c r="AI49" i="100"/>
  <c r="AH49" i="100"/>
  <c r="AG49" i="100"/>
  <c r="Q49" i="100"/>
  <c r="P49" i="100"/>
  <c r="O49" i="100"/>
  <c r="AZ48" i="100"/>
  <c r="AY48" i="100"/>
  <c r="AI48" i="100"/>
  <c r="AH48" i="100"/>
  <c r="AG48" i="100"/>
  <c r="Q48" i="100"/>
  <c r="P48" i="100"/>
  <c r="O48" i="100"/>
  <c r="AZ47" i="100"/>
  <c r="AY47" i="100"/>
  <c r="AI47" i="100"/>
  <c r="AH47" i="100"/>
  <c r="AG47" i="100"/>
  <c r="Q47" i="100"/>
  <c r="P47" i="100"/>
  <c r="O47" i="100"/>
  <c r="AZ46" i="100"/>
  <c r="AY46" i="100"/>
  <c r="AI46" i="100"/>
  <c r="AH46" i="100"/>
  <c r="AG46" i="100"/>
  <c r="Q46" i="100"/>
  <c r="P46" i="100"/>
  <c r="O46" i="100"/>
  <c r="AZ45" i="100"/>
  <c r="AY45" i="100"/>
  <c r="AI45" i="100"/>
  <c r="AH45" i="100"/>
  <c r="AG45" i="100"/>
  <c r="Q45" i="100"/>
  <c r="P45" i="100"/>
  <c r="O45" i="100"/>
  <c r="AZ38" i="100"/>
  <c r="AY38" i="100"/>
  <c r="AZ37" i="100"/>
  <c r="AY37" i="100"/>
  <c r="AZ36" i="100"/>
  <c r="AY36" i="100"/>
  <c r="AZ35" i="100"/>
  <c r="AY35" i="100"/>
  <c r="AZ34" i="100"/>
  <c r="AY34" i="100"/>
  <c r="AZ33" i="100"/>
  <c r="AY33" i="100"/>
  <c r="AF33" i="100"/>
  <c r="AE33" i="100"/>
  <c r="AD33" i="100"/>
  <c r="AC33" i="100"/>
  <c r="AB33" i="100"/>
  <c r="AA33" i="100"/>
  <c r="Z33" i="100"/>
  <c r="Y33" i="100"/>
  <c r="X33" i="100"/>
  <c r="W33" i="100"/>
  <c r="V33" i="100"/>
  <c r="U33" i="100"/>
  <c r="T33" i="100"/>
  <c r="N33" i="100"/>
  <c r="M33" i="100"/>
  <c r="L33" i="100"/>
  <c r="K33" i="100"/>
  <c r="J33" i="100"/>
  <c r="I33" i="100"/>
  <c r="H33" i="100"/>
  <c r="G33" i="100"/>
  <c r="F33" i="100"/>
  <c r="E33" i="100"/>
  <c r="D33" i="100"/>
  <c r="C33" i="100"/>
  <c r="AZ32" i="100"/>
  <c r="AY32" i="100"/>
  <c r="AE32" i="100"/>
  <c r="AD32" i="100"/>
  <c r="AC32" i="100"/>
  <c r="AB32" i="100"/>
  <c r="AA32" i="100"/>
  <c r="Z32" i="100"/>
  <c r="Y32" i="100"/>
  <c r="X32" i="100"/>
  <c r="W32" i="100"/>
  <c r="V32" i="100"/>
  <c r="U32" i="100"/>
  <c r="T32" i="100"/>
  <c r="M32" i="100"/>
  <c r="L32" i="100"/>
  <c r="K32" i="100"/>
  <c r="J32" i="100"/>
  <c r="I32" i="100"/>
  <c r="H32" i="100"/>
  <c r="G32" i="100"/>
  <c r="F32" i="100"/>
  <c r="E32" i="100"/>
  <c r="D32" i="100"/>
  <c r="C32" i="100"/>
  <c r="AZ31" i="100"/>
  <c r="AY31" i="100"/>
  <c r="AF31" i="100"/>
  <c r="AE31" i="100"/>
  <c r="AD31" i="100"/>
  <c r="AC31" i="100"/>
  <c r="AB31" i="100"/>
  <c r="AA31" i="100"/>
  <c r="Z31" i="100"/>
  <c r="Y31" i="100"/>
  <c r="X31" i="100"/>
  <c r="W31" i="100"/>
  <c r="V31" i="100"/>
  <c r="U31" i="100"/>
  <c r="T31" i="100"/>
  <c r="N31" i="100"/>
  <c r="M31" i="100"/>
  <c r="L31" i="100"/>
  <c r="K31" i="100"/>
  <c r="J31" i="100"/>
  <c r="I31" i="100"/>
  <c r="H31" i="100"/>
  <c r="G31" i="100"/>
  <c r="F31" i="100"/>
  <c r="E31" i="100"/>
  <c r="D31" i="100"/>
  <c r="C31" i="100"/>
  <c r="AZ30" i="100"/>
  <c r="AY30" i="100"/>
  <c r="AI30" i="100"/>
  <c r="AH30" i="100"/>
  <c r="AG30" i="100"/>
  <c r="Q30" i="100"/>
  <c r="P30" i="100"/>
  <c r="O30" i="100"/>
  <c r="AI29" i="100"/>
  <c r="AH29" i="100"/>
  <c r="AG29" i="100"/>
  <c r="Q29" i="100"/>
  <c r="P29" i="100"/>
  <c r="O29" i="100"/>
  <c r="AI28" i="100"/>
  <c r="AH28" i="100"/>
  <c r="AG28" i="100"/>
  <c r="Q28" i="100"/>
  <c r="P28" i="100"/>
  <c r="O28" i="100"/>
  <c r="AI27" i="100"/>
  <c r="AH27" i="100"/>
  <c r="AG27" i="100"/>
  <c r="Q27" i="100"/>
  <c r="P27" i="100"/>
  <c r="O27" i="100"/>
  <c r="AI26" i="100"/>
  <c r="AH26" i="100"/>
  <c r="AG26" i="100"/>
  <c r="Q26" i="100"/>
  <c r="P26" i="100"/>
  <c r="O26" i="100"/>
  <c r="AI25" i="100"/>
  <c r="AH25" i="100"/>
  <c r="AG25" i="100"/>
  <c r="Q25" i="100"/>
  <c r="P25" i="100"/>
  <c r="O25" i="100"/>
  <c r="AI24" i="100"/>
  <c r="AH24" i="100"/>
  <c r="AG24" i="100"/>
  <c r="Q24" i="100"/>
  <c r="P24" i="100"/>
  <c r="O24" i="100"/>
  <c r="AX23" i="100"/>
  <c r="AW23" i="100"/>
  <c r="AV23" i="100"/>
  <c r="AU23" i="100"/>
  <c r="AT23" i="100"/>
  <c r="AS23" i="100"/>
  <c r="AR23" i="100"/>
  <c r="AQ23" i="100"/>
  <c r="AP23" i="100"/>
  <c r="AO23" i="100"/>
  <c r="AN23" i="100"/>
  <c r="AM23" i="100"/>
  <c r="AL23" i="100"/>
  <c r="AI23" i="100"/>
  <c r="AH23" i="100"/>
  <c r="AG23" i="100"/>
  <c r="Q23" i="100"/>
  <c r="P23" i="100"/>
  <c r="O23" i="100"/>
  <c r="AW22" i="100"/>
  <c r="AV22" i="100"/>
  <c r="AU22" i="100"/>
  <c r="AT22" i="100"/>
  <c r="AS22" i="100"/>
  <c r="AR22" i="100"/>
  <c r="AQ22" i="100"/>
  <c r="AP22" i="100"/>
  <c r="AO22" i="100"/>
  <c r="AN22" i="100"/>
  <c r="AM22" i="100"/>
  <c r="AL22" i="100"/>
  <c r="AI22" i="100"/>
  <c r="AH22" i="100"/>
  <c r="AG22" i="100"/>
  <c r="Q22" i="100"/>
  <c r="P22" i="100"/>
  <c r="O22" i="100"/>
  <c r="AX21" i="100"/>
  <c r="AW21" i="100"/>
  <c r="AV21" i="100"/>
  <c r="AU21" i="100"/>
  <c r="AT21" i="100"/>
  <c r="AS21" i="100"/>
  <c r="AR21" i="100"/>
  <c r="AQ21" i="100"/>
  <c r="AP21" i="100"/>
  <c r="AO21" i="100"/>
  <c r="AN21" i="100"/>
  <c r="AM21" i="100"/>
  <c r="AL21" i="100"/>
  <c r="AI21" i="100"/>
  <c r="AH21" i="100"/>
  <c r="AG21" i="100"/>
  <c r="Q21" i="100"/>
  <c r="P21" i="100"/>
  <c r="O21" i="100"/>
  <c r="AZ20" i="100"/>
  <c r="AY20" i="100"/>
  <c r="AI20" i="100"/>
  <c r="AH20" i="100"/>
  <c r="AG20" i="100"/>
  <c r="Q20" i="100"/>
  <c r="P20" i="100"/>
  <c r="O20" i="100"/>
  <c r="AZ19" i="100"/>
  <c r="AY19" i="100"/>
  <c r="AI19" i="100"/>
  <c r="AH19" i="100"/>
  <c r="AG19" i="100"/>
  <c r="Q19" i="100"/>
  <c r="P19" i="100"/>
  <c r="O19" i="100"/>
  <c r="AZ18" i="100"/>
  <c r="AY18" i="100"/>
  <c r="AI18" i="100"/>
  <c r="AH18" i="100"/>
  <c r="AG18" i="100"/>
  <c r="Q18" i="100"/>
  <c r="P18" i="100"/>
  <c r="O18" i="100"/>
  <c r="AZ17" i="100"/>
  <c r="AY17" i="100"/>
  <c r="AI17" i="100"/>
  <c r="AH17" i="100"/>
  <c r="AG17" i="100"/>
  <c r="Q17" i="100"/>
  <c r="P17" i="100"/>
  <c r="O17" i="100"/>
  <c r="AZ16" i="100"/>
  <c r="AY16" i="100"/>
  <c r="AI16" i="100"/>
  <c r="AH16" i="100"/>
  <c r="AG16" i="100"/>
  <c r="Q16" i="100"/>
  <c r="P16" i="100"/>
  <c r="O16" i="100"/>
  <c r="AZ15" i="100"/>
  <c r="AY15" i="100"/>
  <c r="AI15" i="100"/>
  <c r="AH15" i="100"/>
  <c r="AG15" i="100"/>
  <c r="Q15" i="100"/>
  <c r="P15" i="100"/>
  <c r="O15" i="100"/>
  <c r="AZ14" i="100"/>
  <c r="AY14" i="100"/>
  <c r="AI14" i="100"/>
  <c r="AH14" i="100"/>
  <c r="AG14" i="100"/>
  <c r="Q14" i="100"/>
  <c r="P14" i="100"/>
  <c r="O14" i="100"/>
  <c r="AZ13" i="100"/>
  <c r="AY13" i="100"/>
  <c r="AI13" i="100"/>
  <c r="AH13" i="100"/>
  <c r="AG13" i="100"/>
  <c r="Q13" i="100"/>
  <c r="P13" i="100"/>
  <c r="O13" i="100"/>
  <c r="AZ12" i="100"/>
  <c r="AY12" i="100"/>
  <c r="AI12" i="100"/>
  <c r="AH12" i="100"/>
  <c r="AG12" i="100"/>
  <c r="Q12" i="100"/>
  <c r="P12" i="100"/>
  <c r="O12" i="100"/>
  <c r="AZ11" i="100"/>
  <c r="AY11" i="100"/>
  <c r="AI11" i="100"/>
  <c r="AH11" i="100"/>
  <c r="AG11" i="100"/>
  <c r="Q11" i="100"/>
  <c r="P11" i="100"/>
  <c r="O11" i="100"/>
  <c r="AZ10" i="100"/>
  <c r="AY10" i="100"/>
  <c r="AI10" i="100"/>
  <c r="AH10" i="100"/>
  <c r="AG10" i="100"/>
  <c r="Q10" i="100"/>
  <c r="P10" i="100"/>
  <c r="O10" i="100"/>
  <c r="AZ9" i="100"/>
  <c r="AY9" i="100"/>
  <c r="AI9" i="100"/>
  <c r="AH9" i="100"/>
  <c r="AG9" i="100"/>
  <c r="Q9" i="100"/>
  <c r="P9" i="100"/>
  <c r="O9" i="100"/>
  <c r="AZ8" i="100"/>
  <c r="AY8" i="100"/>
  <c r="AI8" i="100"/>
  <c r="AH8" i="100"/>
  <c r="AG8" i="100"/>
  <c r="Q8" i="100"/>
  <c r="P8" i="100"/>
  <c r="O8" i="100"/>
  <c r="AZ7" i="100"/>
  <c r="AY7" i="100"/>
  <c r="AI7" i="100"/>
  <c r="AH7" i="100"/>
  <c r="AG7" i="100"/>
  <c r="Q7" i="100"/>
  <c r="P7" i="100"/>
  <c r="O7" i="100"/>
  <c r="AZ6" i="100"/>
  <c r="AY6" i="100"/>
  <c r="AI6" i="100"/>
  <c r="AH6" i="100"/>
  <c r="AG6" i="100"/>
  <c r="Q6" i="100"/>
  <c r="P6" i="100"/>
  <c r="O6" i="100"/>
  <c r="AZ5" i="100"/>
  <c r="AY5" i="100"/>
  <c r="AI5" i="100"/>
  <c r="AH5" i="100"/>
  <c r="AG5" i="100"/>
  <c r="Q5" i="100"/>
  <c r="P5" i="100"/>
  <c r="O5" i="100"/>
  <c r="H1100" i="119" l="1" a="1"/>
  <c r="H1100" i="119" s="1"/>
  <c r="A1073" i="119"/>
  <c r="H1045" i="119" a="1"/>
  <c r="H1045" i="119" s="1"/>
  <c r="A1018" i="119"/>
  <c r="H990" i="119" a="1"/>
  <c r="H990" i="119" s="1"/>
  <c r="A963" i="119"/>
  <c r="C895" i="119" a="1"/>
  <c r="C895" i="119" s="1"/>
  <c r="A889" i="119"/>
  <c r="A815" i="119"/>
  <c r="A593" i="119"/>
  <c r="A667" i="119"/>
  <c r="A741" i="119"/>
  <c r="A519" i="119"/>
  <c r="A445" i="119"/>
  <c r="A371" i="119"/>
  <c r="A297" i="119"/>
  <c r="A223" i="119"/>
  <c r="A149" i="119"/>
  <c r="A75" i="119"/>
  <c r="A1" i="119"/>
  <c r="A815" i="118"/>
  <c r="A593" i="118"/>
  <c r="B587" i="118" a="1"/>
  <c r="B587" i="118" s="1"/>
  <c r="A75" i="118"/>
  <c r="A149" i="118"/>
  <c r="A1" i="118"/>
  <c r="N138" i="111" l="1" a="1"/>
  <c r="N138" i="111" s="1"/>
  <c r="A1" i="81" l="1"/>
  <c r="B32" i="94" l="1"/>
  <c r="B6" i="94" a="1"/>
  <c r="B6" i="94" s="1"/>
  <c r="B1462" i="94" a="1"/>
  <c r="B1462" i="94" s="1"/>
  <c r="B810" i="94" a="1"/>
  <c r="B810" i="94" s="1"/>
  <c r="B647" i="94" a="1"/>
  <c r="B647" i="94" s="1"/>
  <c r="B484" i="94" a="1"/>
  <c r="B484" i="94" s="1"/>
  <c r="B321" i="94" a="1"/>
  <c r="B321" i="94" s="1"/>
  <c r="B158" i="94" a="1"/>
  <c r="B158" i="94" s="1"/>
  <c r="B1471" i="94"/>
  <c r="B1308" i="94"/>
  <c r="B1145" i="94"/>
  <c r="B982" i="94"/>
  <c r="B819" i="94"/>
  <c r="B656" i="94"/>
  <c r="B493" i="94"/>
  <c r="B330" i="94"/>
  <c r="B167" i="94"/>
  <c r="C1462" i="94" a="1"/>
  <c r="C1462" i="94" s="1"/>
  <c r="C1299" i="94" a="1"/>
  <c r="C1299" i="94" s="1"/>
  <c r="C1136" i="94" a="1"/>
  <c r="C1136" i="94" s="1"/>
  <c r="C973" i="94" a="1"/>
  <c r="C973" i="94" s="1"/>
  <c r="C810" i="94" a="1"/>
  <c r="C810" i="94" s="1"/>
  <c r="C647" i="94" a="1"/>
  <c r="C647" i="94" s="1"/>
  <c r="C484" i="94" a="1"/>
  <c r="C484" i="94" s="1"/>
  <c r="C321" i="94" a="1"/>
  <c r="C321" i="94" s="1"/>
  <c r="C158" i="94" a="1"/>
  <c r="C158" i="94" s="1"/>
  <c r="B1299" i="94" a="1"/>
  <c r="B1299" i="94" s="1"/>
  <c r="B1136" i="94" a="1"/>
  <c r="B1136" i="94" s="1"/>
  <c r="B973" i="94" a="1"/>
  <c r="B973" i="94" s="1"/>
  <c r="C1445" i="94" a="1"/>
  <c r="C1445" i="94" s="1"/>
  <c r="C1282" i="94" a="1"/>
  <c r="C1282" i="94" s="1"/>
  <c r="C1119" i="94" a="1"/>
  <c r="C1119" i="94" s="1"/>
  <c r="C956" i="94" a="1"/>
  <c r="C956" i="94" s="1"/>
  <c r="C793" i="94" a="1"/>
  <c r="C793" i="94" s="1"/>
  <c r="C630" i="94" a="1"/>
  <c r="C630" i="94" s="1"/>
  <c r="C467" i="94" a="1"/>
  <c r="C467" i="94" s="1"/>
  <c r="C304" i="94" a="1"/>
  <c r="C304" i="94" s="1"/>
  <c r="C141" i="94" a="1"/>
  <c r="C141" i="94" s="1"/>
  <c r="B1461" i="94"/>
  <c r="B1298" i="94"/>
  <c r="B1135" i="94"/>
  <c r="B972" i="94"/>
  <c r="B809" i="94"/>
  <c r="B646" i="94"/>
  <c r="B483" i="94"/>
  <c r="B320" i="94"/>
  <c r="B157" i="94"/>
  <c r="B1445" i="94" a="1"/>
  <c r="B1445" i="94" s="1"/>
  <c r="B1119" i="94" a="1"/>
  <c r="B1119" i="94" s="1"/>
  <c r="B956" i="94" a="1"/>
  <c r="B956" i="94" s="1"/>
  <c r="B793" i="94" a="1"/>
  <c r="B793" i="94" s="1"/>
  <c r="B630" i="94" a="1"/>
  <c r="B630" i="94" s="1"/>
  <c r="B467" i="94" a="1"/>
  <c r="B467" i="94" s="1"/>
  <c r="B304" i="94" a="1"/>
  <c r="B304" i="94" s="1"/>
  <c r="B141" i="94" a="1"/>
  <c r="B141" i="94" s="1"/>
  <c r="C1418" i="94" a="1"/>
  <c r="C1418" i="94" s="1"/>
  <c r="C1255" i="94" a="1"/>
  <c r="C1255" i="94" s="1"/>
  <c r="C1092" i="94" a="1"/>
  <c r="C1092" i="94" s="1"/>
  <c r="C929" i="94" a="1"/>
  <c r="C929" i="94" s="1"/>
  <c r="C766" i="94" a="1"/>
  <c r="C766" i="94" s="1"/>
  <c r="C603" i="94" a="1"/>
  <c r="C603" i="94" s="1"/>
  <c r="C440" i="94" a="1"/>
  <c r="C440" i="94" s="1"/>
  <c r="C277" i="94" a="1"/>
  <c r="C277" i="94" s="1"/>
  <c r="C114" i="94" a="1"/>
  <c r="C114" i="94" s="1"/>
  <c r="B1444" i="94"/>
  <c r="B1281" i="94"/>
  <c r="B1118" i="94"/>
  <c r="B955" i="94"/>
  <c r="B792" i="94"/>
  <c r="B629" i="94"/>
  <c r="B466" i="94"/>
  <c r="B303" i="94"/>
  <c r="B140" i="94"/>
  <c r="B1418" i="94" a="1"/>
  <c r="B1418" i="94" s="1"/>
  <c r="B1255" i="94" a="1"/>
  <c r="B1255" i="94" s="1"/>
  <c r="B1092" i="94" a="1"/>
  <c r="B1092" i="94" s="1"/>
  <c r="B929" i="94" a="1"/>
  <c r="B929" i="94" s="1"/>
  <c r="B766" i="94" a="1"/>
  <c r="B766" i="94" s="1"/>
  <c r="B603" i="94" a="1"/>
  <c r="B603" i="94" s="1"/>
  <c r="B440" i="94" a="1"/>
  <c r="B440" i="94" s="1"/>
  <c r="B277" i="94" a="1"/>
  <c r="B277" i="94" s="1"/>
  <c r="B114" i="94" a="1"/>
  <c r="B114" i="94" s="1"/>
  <c r="B1417" i="94"/>
  <c r="B1254" i="94"/>
  <c r="B1091" i="94"/>
  <c r="B928" i="94"/>
  <c r="B765" i="94"/>
  <c r="B602" i="94"/>
  <c r="B439" i="94"/>
  <c r="B276" i="94"/>
  <c r="B113" i="94"/>
  <c r="B1391" i="94" a="1"/>
  <c r="B1391" i="94" s="1"/>
  <c r="B1228" i="94" a="1"/>
  <c r="B1228" i="94" s="1"/>
  <c r="B1065" i="94" a="1"/>
  <c r="B1065" i="94" s="1"/>
  <c r="B902" i="94" a="1"/>
  <c r="B902" i="94" s="1"/>
  <c r="B739" i="94" a="1"/>
  <c r="B739" i="94" s="1"/>
  <c r="B576" i="94" a="1"/>
  <c r="B576" i="94" s="1"/>
  <c r="B413" i="94" a="1"/>
  <c r="B413" i="94" s="1"/>
  <c r="B250" i="94" a="1"/>
  <c r="B250" i="94" s="1"/>
  <c r="B87" i="94" a="1"/>
  <c r="B87" i="94" s="1"/>
  <c r="B1381" i="94" a="1"/>
  <c r="B1381" i="94" s="1"/>
  <c r="B1218" i="94" a="1"/>
  <c r="B1218" i="94" s="1"/>
  <c r="B1055" i="94" a="1"/>
  <c r="B1055" i="94" s="1"/>
  <c r="B892" i="94" a="1"/>
  <c r="B892" i="94" s="1"/>
  <c r="B729" i="94" a="1"/>
  <c r="B729" i="94" s="1"/>
  <c r="B566" i="94" a="1"/>
  <c r="B566" i="94" s="1"/>
  <c r="B403" i="94" a="1"/>
  <c r="B403" i="94" s="1"/>
  <c r="B240" i="94" a="1"/>
  <c r="B240" i="94" s="1"/>
  <c r="B77" i="94" a="1"/>
  <c r="B77" i="94" s="1"/>
  <c r="C1381" i="94" a="1"/>
  <c r="C1381" i="94" s="1"/>
  <c r="C1218" i="94" a="1"/>
  <c r="C1218" i="94" s="1"/>
  <c r="C1055" i="94" a="1"/>
  <c r="C1055" i="94" s="1"/>
  <c r="C892" i="94" a="1"/>
  <c r="C892" i="94" s="1"/>
  <c r="C729" i="94" a="1"/>
  <c r="C729" i="94" s="1"/>
  <c r="C566" i="94" a="1"/>
  <c r="C566" i="94" s="1"/>
  <c r="C403" i="94" a="1"/>
  <c r="C403" i="94" s="1"/>
  <c r="C240" i="94" a="1"/>
  <c r="C240" i="94" s="1"/>
  <c r="C77" i="94" a="1"/>
  <c r="C77" i="94" s="1"/>
  <c r="C1364" i="94" a="1"/>
  <c r="C1364" i="94" s="1"/>
  <c r="C1201" i="94" a="1"/>
  <c r="C1201" i="94" s="1"/>
  <c r="C1038" i="94" a="1"/>
  <c r="C1038" i="94" s="1"/>
  <c r="C875" i="94" a="1"/>
  <c r="C875" i="94" s="1"/>
  <c r="C712" i="94" a="1"/>
  <c r="C712" i="94" s="1"/>
  <c r="C549" i="94" a="1"/>
  <c r="C549" i="94" s="1"/>
  <c r="C386" i="94" a="1"/>
  <c r="C386" i="94" s="1"/>
  <c r="C223" i="94" a="1"/>
  <c r="C223" i="94" s="1"/>
  <c r="C60" i="94" a="1"/>
  <c r="C60" i="94" s="1"/>
  <c r="B1380" i="94"/>
  <c r="B1217" i="94"/>
  <c r="B1054" i="94"/>
  <c r="B891" i="94"/>
  <c r="B728" i="94"/>
  <c r="B565" i="94"/>
  <c r="B402" i="94"/>
  <c r="B239" i="94"/>
  <c r="B76" i="94"/>
  <c r="B1364" i="94" a="1"/>
  <c r="B1364" i="94" s="1"/>
  <c r="B1201" i="94" a="1"/>
  <c r="B1201" i="94" s="1"/>
  <c r="B1038" i="94" a="1"/>
  <c r="B1038" i="94" s="1"/>
  <c r="B875" i="94" a="1"/>
  <c r="B875" i="94" s="1"/>
  <c r="B712" i="94" a="1"/>
  <c r="B712" i="94" s="1"/>
  <c r="B549" i="94" a="1"/>
  <c r="B549" i="94" s="1"/>
  <c r="B386" i="94" a="1"/>
  <c r="B386" i="94" s="1"/>
  <c r="B223" i="94" a="1"/>
  <c r="B223" i="94" s="1"/>
  <c r="B60" i="94" a="1"/>
  <c r="B60" i="94" s="1"/>
  <c r="C1337" i="94" a="1"/>
  <c r="C1337" i="94" s="1"/>
  <c r="C1174" i="94" a="1"/>
  <c r="C1174" i="94" s="1"/>
  <c r="C1011" i="94" a="1"/>
  <c r="C1011" i="94" s="1"/>
  <c r="C848" i="94" a="1"/>
  <c r="C848" i="94" s="1"/>
  <c r="C685" i="94" a="1"/>
  <c r="C685" i="94" s="1"/>
  <c r="C522" i="94" a="1"/>
  <c r="C522" i="94" s="1"/>
  <c r="C359" i="94" a="1"/>
  <c r="C359" i="94" s="1"/>
  <c r="C196" i="94" a="1"/>
  <c r="C196" i="94" s="1"/>
  <c r="C33" i="94" a="1"/>
  <c r="C33" i="94" s="1"/>
  <c r="B1363" i="94"/>
  <c r="B1200" i="94"/>
  <c r="B1037" i="94"/>
  <c r="B874" i="94"/>
  <c r="B711" i="94"/>
  <c r="B548" i="94"/>
  <c r="B385" i="94"/>
  <c r="B222" i="94"/>
  <c r="B59" i="94"/>
  <c r="B1337" i="94" a="1"/>
  <c r="B1337" i="94" s="1"/>
  <c r="B1174" i="94" a="1"/>
  <c r="B1174" i="94" s="1"/>
  <c r="B1011" i="94" a="1"/>
  <c r="B1011" i="94" s="1"/>
  <c r="B848" i="94" a="1"/>
  <c r="B848" i="94" s="1"/>
  <c r="B685" i="94" a="1"/>
  <c r="B685" i="94" s="1"/>
  <c r="B522" i="94" a="1"/>
  <c r="B522" i="94" s="1"/>
  <c r="B359" i="94" a="1"/>
  <c r="B359" i="94" s="1"/>
  <c r="B196" i="94" a="1"/>
  <c r="B196" i="94" s="1"/>
  <c r="B33" i="94" a="1"/>
  <c r="B33" i="94" s="1"/>
  <c r="B1336" i="94"/>
  <c r="B1173" i="94"/>
  <c r="B1010" i="94"/>
  <c r="B847" i="94"/>
  <c r="B684" i="94"/>
  <c r="B521" i="94"/>
  <c r="B358" i="94"/>
  <c r="B195" i="94"/>
  <c r="B1310" i="94" a="1"/>
  <c r="B1310" i="94" s="1"/>
  <c r="B1147" i="94" a="1"/>
  <c r="B1147" i="94" s="1"/>
  <c r="B984" i="94" a="1"/>
  <c r="B984" i="94" s="1"/>
  <c r="B821" i="94" a="1"/>
  <c r="B821" i="94" s="1"/>
  <c r="B658" i="94" a="1"/>
  <c r="B658" i="94" s="1"/>
  <c r="B495" i="94" a="1"/>
  <c r="B495" i="94" s="1"/>
  <c r="B332" i="94" a="1"/>
  <c r="B332" i="94" s="1"/>
  <c r="B169" i="94" a="1"/>
  <c r="B169" i="94" s="1"/>
  <c r="C87" i="94" a="1"/>
  <c r="C87" i="94" s="1"/>
  <c r="B86" i="94"/>
  <c r="C6" i="94" a="1"/>
  <c r="C6" i="94" s="1"/>
  <c r="C1391" i="94" l="1" a="1"/>
  <c r="C1391" i="94" s="1"/>
  <c r="B1390" i="94"/>
  <c r="C1310" i="94" a="1"/>
  <c r="C1310" i="94" s="1"/>
  <c r="C1228" i="94" a="1"/>
  <c r="C1228" i="94" s="1"/>
  <c r="B1227" i="94"/>
  <c r="C1147" i="94" a="1"/>
  <c r="C1147" i="94" s="1"/>
  <c r="C1065" i="94" a="1"/>
  <c r="C1065" i="94" s="1"/>
  <c r="B1064" i="94"/>
  <c r="C984" i="94" a="1"/>
  <c r="C984" i="94" s="1"/>
  <c r="C902" i="94" a="1"/>
  <c r="C902" i="94" s="1"/>
  <c r="B901" i="94"/>
  <c r="C821" i="94" a="1"/>
  <c r="C821" i="94" s="1"/>
  <c r="C739" i="94" a="1"/>
  <c r="C739" i="94" s="1"/>
  <c r="B738" i="94"/>
  <c r="C658" i="94" a="1"/>
  <c r="C658" i="94" s="1"/>
  <c r="C576" i="94" a="1"/>
  <c r="C576" i="94" s="1"/>
  <c r="B575" i="94"/>
  <c r="C495" i="94" a="1"/>
  <c r="C495" i="94" s="1"/>
  <c r="C413" i="94" a="1"/>
  <c r="C413" i="94" s="1"/>
  <c r="B412" i="94"/>
  <c r="C332" i="94" a="1"/>
  <c r="C332" i="94" s="1"/>
  <c r="C250" i="94" a="1"/>
  <c r="C250" i="94" s="1"/>
  <c r="B249" i="94"/>
  <c r="C169" i="94" a="1"/>
  <c r="C169" i="94" s="1"/>
  <c r="U651" i="90" l="1" a="1"/>
  <c r="U651" i="90" s="1"/>
  <c r="V651" i="90" a="1"/>
  <c r="V651" i="90" s="1"/>
  <c r="W651" i="90" a="1"/>
  <c r="W651" i="90" s="1"/>
  <c r="T651" i="90" a="1"/>
  <c r="T651" i="90" s="1"/>
  <c r="U642" i="90" a="1"/>
  <c r="U642" i="90" s="1"/>
  <c r="V642" i="90" a="1"/>
  <c r="V642" i="90" s="1"/>
  <c r="W642" i="90" a="1"/>
  <c r="W642" i="90" s="1"/>
  <c r="T642" i="90" a="1"/>
  <c r="T642" i="90" s="1"/>
  <c r="U633" i="90" a="1"/>
  <c r="U633" i="90" s="1"/>
  <c r="V633" i="90" a="1"/>
  <c r="V633" i="90" s="1"/>
  <c r="W633" i="90" a="1"/>
  <c r="W633" i="90" s="1"/>
  <c r="T633" i="90" a="1"/>
  <c r="T633" i="90" s="1"/>
  <c r="U569" i="90" a="1"/>
  <c r="U569" i="90" s="1"/>
  <c r="V569" i="90" a="1"/>
  <c r="V569" i="90" s="1"/>
  <c r="W569" i="90" a="1"/>
  <c r="W569" i="90" s="1"/>
  <c r="T569" i="90" a="1"/>
  <c r="T569" i="90" s="1"/>
  <c r="W560" i="90" a="1"/>
  <c r="W560" i="90" s="1"/>
  <c r="V560" i="90" a="1"/>
  <c r="V560" i="90" s="1"/>
  <c r="U560" i="90" a="1"/>
  <c r="U560" i="90" s="1"/>
  <c r="T560" i="90" a="1"/>
  <c r="T560" i="90" s="1"/>
  <c r="U558" i="90" a="1"/>
  <c r="U558" i="90" s="1"/>
  <c r="V558" i="90" a="1"/>
  <c r="V558" i="90" s="1"/>
  <c r="W558" i="90" a="1"/>
  <c r="W558" i="90" s="1"/>
  <c r="T558" i="90" a="1"/>
  <c r="T558" i="90" s="1"/>
  <c r="W551" i="90" a="1"/>
  <c r="W551" i="90" s="1"/>
  <c r="V551" i="90" a="1"/>
  <c r="V551" i="90" s="1"/>
  <c r="U551" i="90" a="1"/>
  <c r="U551" i="90" s="1"/>
  <c r="T551" i="90" a="1"/>
  <c r="T551" i="90" s="1"/>
  <c r="U549" i="90" a="1"/>
  <c r="U549" i="90" s="1"/>
  <c r="V549" i="90" a="1"/>
  <c r="V549" i="90" s="1"/>
  <c r="W549" i="90" a="1"/>
  <c r="W549" i="90" s="1"/>
  <c r="T549" i="90" a="1"/>
  <c r="T549" i="90" s="1"/>
  <c r="U487" i="90" a="1"/>
  <c r="U487" i="90" s="1"/>
  <c r="V487" i="90" a="1"/>
  <c r="V487" i="90" s="1"/>
  <c r="W487" i="90" a="1"/>
  <c r="W487" i="90" s="1"/>
  <c r="T487" i="90" a="1"/>
  <c r="T487" i="90" s="1"/>
  <c r="W478" i="90" a="1"/>
  <c r="W478" i="90" s="1"/>
  <c r="V478" i="90" a="1"/>
  <c r="V478" i="90" s="1"/>
  <c r="U478" i="90" a="1"/>
  <c r="U478" i="90" s="1"/>
  <c r="T478" i="90" a="1"/>
  <c r="T478" i="90" s="1"/>
  <c r="U476" i="90" a="1"/>
  <c r="U476" i="90" s="1"/>
  <c r="V476" i="90" a="1"/>
  <c r="V476" i="90" s="1"/>
  <c r="W476" i="90" a="1"/>
  <c r="W476" i="90" s="1"/>
  <c r="T476" i="90" a="1"/>
  <c r="T476" i="90" s="1"/>
  <c r="W469" i="90" a="1"/>
  <c r="W469" i="90" s="1"/>
  <c r="V469" i="90" a="1"/>
  <c r="V469" i="90" s="1"/>
  <c r="U469" i="90" a="1"/>
  <c r="U469" i="90" s="1"/>
  <c r="T469" i="90" a="1"/>
  <c r="T469" i="90" s="1"/>
  <c r="W467" i="90" a="1"/>
  <c r="W467" i="90" s="1"/>
  <c r="U467" i="90" a="1"/>
  <c r="U467" i="90" s="1"/>
  <c r="V467" i="90" a="1"/>
  <c r="V467" i="90" s="1"/>
  <c r="T467" i="90" a="1"/>
  <c r="T467" i="90" s="1"/>
  <c r="U405" i="90" a="1"/>
  <c r="U405" i="90" s="1"/>
  <c r="V405" i="90" a="1"/>
  <c r="V405" i="90" s="1"/>
  <c r="W405" i="90" a="1"/>
  <c r="W405" i="90" s="1"/>
  <c r="T405" i="90" a="1"/>
  <c r="T405" i="90" s="1"/>
  <c r="W396" i="90" a="1"/>
  <c r="W396" i="90" s="1"/>
  <c r="V396" i="90" a="1"/>
  <c r="V396" i="90" s="1"/>
  <c r="U396" i="90" a="1"/>
  <c r="U396" i="90" s="1"/>
  <c r="T396" i="90" a="1"/>
  <c r="T396" i="90" s="1"/>
  <c r="U394" i="90" a="1"/>
  <c r="U394" i="90" s="1"/>
  <c r="V394" i="90" a="1"/>
  <c r="V394" i="90" s="1"/>
  <c r="W394" i="90" a="1"/>
  <c r="W394" i="90" s="1"/>
  <c r="T394" i="90" a="1"/>
  <c r="T394" i="90" s="1"/>
  <c r="W387" i="90" a="1"/>
  <c r="W387" i="90" s="1"/>
  <c r="V387" i="90" a="1"/>
  <c r="V387" i="90" s="1"/>
  <c r="U387" i="90" a="1"/>
  <c r="U387" i="90" s="1"/>
  <c r="T387" i="90" a="1"/>
  <c r="T387" i="90" s="1"/>
  <c r="U385" i="90" a="1"/>
  <c r="U385" i="90" s="1"/>
  <c r="V385" i="90" a="1"/>
  <c r="V385" i="90" s="1"/>
  <c r="W385" i="90" a="1"/>
  <c r="W385" i="90" s="1"/>
  <c r="T385" i="90" a="1"/>
  <c r="T385" i="90" s="1"/>
  <c r="T322" i="90" a="1"/>
  <c r="T322" i="90" s="1"/>
  <c r="W322" i="90" a="1"/>
  <c r="W322" i="90" s="1"/>
  <c r="V322" i="90" a="1"/>
  <c r="V322" i="90" s="1"/>
  <c r="U322" i="90" a="1"/>
  <c r="U322" i="90" s="1"/>
  <c r="U313" i="90" a="1"/>
  <c r="U313" i="90" s="1"/>
  <c r="V313" i="90" a="1"/>
  <c r="V313" i="90" s="1"/>
  <c r="W313" i="90" a="1"/>
  <c r="W313" i="90" s="1"/>
  <c r="T313" i="90" a="1"/>
  <c r="T313" i="90" s="1"/>
  <c r="U304" i="90" a="1"/>
  <c r="U304" i="90" s="1"/>
  <c r="V304" i="90" a="1"/>
  <c r="V304" i="90" s="1"/>
  <c r="W304" i="90" a="1"/>
  <c r="W304" i="90" s="1"/>
  <c r="T304" i="90" a="1"/>
  <c r="T304" i="90" s="1"/>
  <c r="U240" i="90" a="1"/>
  <c r="U240" i="90" s="1"/>
  <c r="V240" i="90" a="1"/>
  <c r="V240" i="90" s="1"/>
  <c r="W240" i="90" a="1"/>
  <c r="W240" i="90" s="1"/>
  <c r="T240" i="90" a="1"/>
  <c r="T240" i="90" s="1"/>
  <c r="W231" i="90" a="1"/>
  <c r="W231" i="90" s="1"/>
  <c r="V231" i="90" a="1"/>
  <c r="V231" i="90" s="1"/>
  <c r="U231" i="90" a="1"/>
  <c r="U231" i="90" s="1"/>
  <c r="T231" i="90" a="1"/>
  <c r="T231" i="90" s="1"/>
  <c r="U229" i="90" a="1"/>
  <c r="U229" i="90" s="1"/>
  <c r="V229" i="90" a="1"/>
  <c r="V229" i="90" s="1"/>
  <c r="W229" i="90" a="1"/>
  <c r="W229" i="90" s="1"/>
  <c r="T229" i="90" a="1"/>
  <c r="T229" i="90" s="1"/>
  <c r="W222" i="90" a="1"/>
  <c r="W222" i="90" s="1"/>
  <c r="V222" i="90" a="1"/>
  <c r="V222" i="90" s="1"/>
  <c r="U222" i="90" a="1"/>
  <c r="U222" i="90" s="1"/>
  <c r="T222" i="90" a="1"/>
  <c r="T222" i="90" s="1"/>
  <c r="U220" i="90" a="1"/>
  <c r="U220" i="90" s="1"/>
  <c r="V220" i="90" a="1"/>
  <c r="V220" i="90" s="1"/>
  <c r="W220" i="90" a="1"/>
  <c r="W220" i="90"/>
  <c r="T220" i="90" a="1"/>
  <c r="T220" i="90" s="1"/>
  <c r="U158" i="90" a="1"/>
  <c r="U158" i="90" s="1"/>
  <c r="V158" i="90" a="1"/>
  <c r="V158" i="90" s="1"/>
  <c r="W158" i="90" a="1"/>
  <c r="W158" i="90" s="1"/>
  <c r="T158" i="90" a="1"/>
  <c r="T158" i="90" s="1"/>
  <c r="W149" i="90" a="1"/>
  <c r="W149" i="90" s="1"/>
  <c r="V149" i="90" a="1"/>
  <c r="V149" i="90" s="1"/>
  <c r="U149" i="90" a="1"/>
  <c r="U149" i="90" s="1"/>
  <c r="T149" i="90" a="1"/>
  <c r="T149" i="90" s="1"/>
  <c r="U147" i="90" a="1"/>
  <c r="U147" i="90" s="1"/>
  <c r="V147" i="90" a="1"/>
  <c r="V147" i="90" s="1"/>
  <c r="W147" i="90" a="1"/>
  <c r="W147" i="90" s="1"/>
  <c r="T147" i="90" a="1"/>
  <c r="T147" i="90" s="1"/>
  <c r="W140" i="90" a="1"/>
  <c r="W140" i="90" s="1"/>
  <c r="V140" i="90" a="1"/>
  <c r="V140" i="90" s="1"/>
  <c r="U140" i="90" a="1"/>
  <c r="U140" i="90" s="1"/>
  <c r="T140" i="90" a="1"/>
  <c r="T140" i="90" s="1"/>
  <c r="U138" i="90" a="1"/>
  <c r="U138" i="90" s="1"/>
  <c r="V138" i="90" a="1"/>
  <c r="V138" i="90" s="1"/>
  <c r="W138" i="90" a="1"/>
  <c r="W138" i="90" s="1"/>
  <c r="T138" i="90" a="1"/>
  <c r="T138" i="90" s="1"/>
  <c r="U76" i="90" a="1"/>
  <c r="U76" i="90" s="1"/>
  <c r="V76" i="90" a="1"/>
  <c r="V76" i="90" s="1"/>
  <c r="W76" i="90" a="1"/>
  <c r="W76" i="90" s="1"/>
  <c r="T76" i="90" a="1"/>
  <c r="T76" i="90" s="1"/>
  <c r="W67" i="90" a="1"/>
  <c r="W67" i="90" s="1"/>
  <c r="V67" i="90" a="1"/>
  <c r="V67" i="90" s="1"/>
  <c r="U67" i="90" a="1"/>
  <c r="U67" i="90" s="1"/>
  <c r="T67" i="90" a="1"/>
  <c r="T67" i="90" s="1"/>
  <c r="U65" i="90" a="1"/>
  <c r="U65" i="90" s="1"/>
  <c r="V65" i="90" a="1"/>
  <c r="V65" i="90" s="1"/>
  <c r="W65" i="90" a="1"/>
  <c r="W65" i="90" s="1"/>
  <c r="T65" i="90" a="1"/>
  <c r="T65" i="90" s="1"/>
  <c r="W58" i="90" a="1"/>
  <c r="W58" i="90" s="1"/>
  <c r="V58" i="90" a="1"/>
  <c r="V58" i="90" s="1"/>
  <c r="U58" i="90" a="1"/>
  <c r="U58" i="90" s="1"/>
  <c r="T58" i="90" a="1"/>
  <c r="T58" i="90" s="1"/>
  <c r="U56" i="90" a="1"/>
  <c r="U56" i="90" s="1"/>
  <c r="V56" i="90" a="1"/>
  <c r="V56" i="90" s="1"/>
  <c r="W56" i="90" a="1"/>
  <c r="W56" i="90" s="1"/>
  <c r="T56" i="90" a="1"/>
  <c r="T56" i="90" s="1"/>
  <c r="AJ2" i="106" l="1"/>
  <c r="AJ42" i="106" s="1"/>
  <c r="AJ2" i="113"/>
  <c r="AJ42" i="113" s="1"/>
  <c r="AJ2" i="112"/>
  <c r="AJ42" i="112" s="1"/>
  <c r="A1" i="106"/>
  <c r="A1" i="113"/>
  <c r="A1" i="112"/>
  <c r="U624" i="90" a="1"/>
  <c r="U624" i="90" s="1"/>
  <c r="V624" i="90" a="1"/>
  <c r="V624" i="90" s="1"/>
  <c r="W624" i="90" a="1"/>
  <c r="W624" i="90" s="1"/>
  <c r="T624" i="90" a="1"/>
  <c r="T624" i="90" s="1"/>
  <c r="U615" i="90" a="1"/>
  <c r="U615" i="90" s="1"/>
  <c r="V615" i="90" a="1"/>
  <c r="V615" i="90" s="1"/>
  <c r="W615" i="90" a="1"/>
  <c r="W615" i="90" s="1"/>
  <c r="T615" i="90" a="1"/>
  <c r="T615" i="90" s="1"/>
  <c r="U606" i="90" a="1"/>
  <c r="U606" i="90" s="1"/>
  <c r="V606" i="90" a="1"/>
  <c r="V606" i="90" s="1"/>
  <c r="W606" i="90" a="1"/>
  <c r="W606" i="90" s="1"/>
  <c r="T606" i="90" a="1"/>
  <c r="T606" i="90" s="1"/>
  <c r="U597" i="90" a="1"/>
  <c r="U597" i="90" s="1"/>
  <c r="V597" i="90" a="1"/>
  <c r="V597" i="90" s="1"/>
  <c r="W597" i="90" a="1"/>
  <c r="W597" i="90" s="1"/>
  <c r="T597" i="90" a="1"/>
  <c r="T597" i="90" s="1"/>
  <c r="U588" i="90" a="1"/>
  <c r="U588" i="90" s="1"/>
  <c r="V588" i="90" a="1"/>
  <c r="V588" i="90" s="1"/>
  <c r="W588" i="90" a="1"/>
  <c r="W588" i="90" s="1"/>
  <c r="T588" i="90" a="1"/>
  <c r="T588" i="90" s="1"/>
  <c r="U579" i="90" a="1"/>
  <c r="U579" i="90" s="1"/>
  <c r="V579" i="90" a="1"/>
  <c r="V579" i="90" s="1"/>
  <c r="W579" i="90" a="1"/>
  <c r="W579" i="90" s="1"/>
  <c r="T579" i="90" a="1"/>
  <c r="T579" i="90" s="1"/>
  <c r="W542" i="90" a="1"/>
  <c r="W542" i="90" s="1"/>
  <c r="V542" i="90" a="1"/>
  <c r="V542" i="90" s="1"/>
  <c r="U542" i="90" a="1"/>
  <c r="U542" i="90" s="1"/>
  <c r="T542" i="90" a="1"/>
  <c r="T542" i="90" s="1"/>
  <c r="W540" i="90" a="1"/>
  <c r="W540" i="90" s="1"/>
  <c r="U540" i="90" a="1"/>
  <c r="U540" i="90" s="1"/>
  <c r="V540" i="90" a="1"/>
  <c r="V540" i="90" s="1"/>
  <c r="T540" i="90" a="1"/>
  <c r="T540" i="90" s="1"/>
  <c r="W533" i="90" a="1"/>
  <c r="W533" i="90" s="1"/>
  <c r="V533" i="90" a="1"/>
  <c r="V533" i="90" s="1"/>
  <c r="U533" i="90" a="1"/>
  <c r="U533" i="90" s="1"/>
  <c r="T533" i="90" a="1"/>
  <c r="T533" i="90" s="1"/>
  <c r="U531" i="90" a="1"/>
  <c r="U531" i="90" s="1"/>
  <c r="V531" i="90" a="1"/>
  <c r="V531" i="90" s="1"/>
  <c r="W531" i="90" a="1"/>
  <c r="W531" i="90" s="1"/>
  <c r="T531" i="90" a="1"/>
  <c r="T531" i="90" s="1"/>
  <c r="W524" i="90" a="1"/>
  <c r="W524" i="90" s="1"/>
  <c r="V524" i="90" a="1"/>
  <c r="V524" i="90" s="1"/>
  <c r="U524" i="90" a="1"/>
  <c r="U524" i="90" s="1"/>
  <c r="T524" i="90" a="1"/>
  <c r="T524" i="90" s="1"/>
  <c r="U522" i="90" a="1"/>
  <c r="U522" i="90" s="1"/>
  <c r="V522" i="90" a="1"/>
  <c r="V522" i="90" s="1"/>
  <c r="W522" i="90" a="1"/>
  <c r="W522" i="90" s="1"/>
  <c r="T522" i="90" a="1"/>
  <c r="T522" i="90" s="1"/>
  <c r="W515" i="90" a="1"/>
  <c r="W515" i="90" s="1"/>
  <c r="V515" i="90" a="1"/>
  <c r="V515" i="90" s="1"/>
  <c r="U515" i="90" a="1"/>
  <c r="U515" i="90" s="1"/>
  <c r="T515" i="90" a="1"/>
  <c r="T515" i="90" s="1"/>
  <c r="U513" i="90" a="1"/>
  <c r="U513" i="90" s="1"/>
  <c r="V513" i="90" a="1"/>
  <c r="V513" i="90" s="1"/>
  <c r="W513" i="90" a="1"/>
  <c r="W513" i="90" s="1"/>
  <c r="T513" i="90" a="1"/>
  <c r="T513" i="90" s="1"/>
  <c r="W506" i="90" a="1"/>
  <c r="W506" i="90" s="1"/>
  <c r="V506" i="90" a="1"/>
  <c r="V506" i="90" s="1"/>
  <c r="U506" i="90" a="1"/>
  <c r="U506" i="90" s="1"/>
  <c r="T506" i="90" a="1"/>
  <c r="T506" i="90" s="1"/>
  <c r="U504" i="90" a="1"/>
  <c r="U504" i="90" s="1"/>
  <c r="V504" i="90" a="1"/>
  <c r="V504" i="90" s="1"/>
  <c r="W504" i="90" a="1"/>
  <c r="W504" i="90" s="1"/>
  <c r="T504" i="90" a="1"/>
  <c r="T504" i="90" s="1"/>
  <c r="W497" i="90" a="1"/>
  <c r="W497" i="90" s="1"/>
  <c r="V497" i="90" a="1"/>
  <c r="V497" i="90" s="1"/>
  <c r="U497" i="90" a="1"/>
  <c r="U497" i="90" s="1"/>
  <c r="T497" i="90" a="1"/>
  <c r="T497" i="90" s="1"/>
  <c r="U495" i="90" a="1"/>
  <c r="U495" i="90" s="1"/>
  <c r="V495" i="90" a="1"/>
  <c r="V495" i="90" s="1"/>
  <c r="W495" i="90" a="1"/>
  <c r="W495" i="90" s="1"/>
  <c r="T495" i="90" a="1"/>
  <c r="T495" i="90" s="1"/>
  <c r="B1282" i="94" l="1" a="1"/>
  <c r="B1282" i="94" s="1"/>
  <c r="D984" i="94"/>
  <c r="W1" i="93"/>
  <c r="I639" i="93"/>
  <c r="I420" i="93"/>
  <c r="I202" i="93"/>
  <c r="I639" i="91"/>
  <c r="I420" i="91"/>
  <c r="I202" i="91"/>
  <c r="W1" i="91"/>
  <c r="L144" i="111"/>
  <c r="A631" i="90"/>
  <c r="A632" i="90" s="1"/>
  <c r="A633" i="90" s="1"/>
  <c r="A634" i="90" s="1"/>
  <c r="A635" i="90" s="1"/>
  <c r="A636" i="90" s="1"/>
  <c r="A637" i="90" s="1"/>
  <c r="A638" i="90" s="1"/>
  <c r="A467" i="90"/>
  <c r="A468" i="90" s="1"/>
  <c r="A469" i="90" s="1"/>
  <c r="A470" i="90" s="1"/>
  <c r="A471" i="90" s="1"/>
  <c r="A472" i="90" s="1"/>
  <c r="A473" i="90" s="1"/>
  <c r="A474" i="90" s="1"/>
  <c r="A302" i="90"/>
  <c r="A303" i="90" s="1"/>
  <c r="A304" i="90" s="1"/>
  <c r="A305" i="90" s="1"/>
  <c r="A306" i="90" s="1"/>
  <c r="A307" i="90" s="1"/>
  <c r="A308" i="90" s="1"/>
  <c r="A309" i="90" s="1"/>
  <c r="A138" i="90"/>
  <c r="A139" i="90" s="1"/>
  <c r="A140" i="90" s="1"/>
  <c r="A141" i="90" s="1"/>
  <c r="A142" i="90" s="1"/>
  <c r="A143" i="90" s="1"/>
  <c r="A144" i="90" s="1"/>
  <c r="A145" i="90" s="1"/>
  <c r="A56" i="90"/>
  <c r="A57" i="90" s="1"/>
  <c r="A58" i="90" s="1"/>
  <c r="A59" i="90" s="1"/>
  <c r="A60" i="90" s="1"/>
  <c r="A61" i="90" s="1"/>
  <c r="A62" i="90" s="1"/>
  <c r="A63" i="90" s="1"/>
  <c r="A549" i="90"/>
  <c r="A550" i="90" s="1"/>
  <c r="A551" i="90" s="1"/>
  <c r="A552" i="90" s="1"/>
  <c r="A553" i="90" s="1"/>
  <c r="A554" i="90" s="1"/>
  <c r="A555" i="90" s="1"/>
  <c r="A556" i="90" s="1"/>
  <c r="A220" i="90"/>
  <c r="A221" i="90" s="1"/>
  <c r="A222" i="90" s="1"/>
  <c r="A223" i="90" s="1"/>
  <c r="A224" i="90" s="1"/>
  <c r="A225" i="90" s="1"/>
  <c r="A226" i="90" s="1"/>
  <c r="A227" i="90" s="1"/>
  <c r="A385" i="90"/>
  <c r="A386" i="90" s="1"/>
  <c r="A387" i="90" s="1"/>
  <c r="A388" i="90" s="1"/>
  <c r="A389" i="90" s="1"/>
  <c r="A390" i="90" s="1"/>
  <c r="A391" i="90" s="1"/>
  <c r="A392" i="90" s="1"/>
  <c r="D1147" i="94"/>
  <c r="X1" i="93"/>
  <c r="I640" i="93"/>
  <c r="I421" i="93"/>
  <c r="I203" i="93"/>
  <c r="I640" i="91"/>
  <c r="I421" i="91"/>
  <c r="I203" i="91"/>
  <c r="L145" i="111"/>
  <c r="X1" i="91"/>
  <c r="D1310" i="94"/>
  <c r="L148" i="111"/>
  <c r="A567" i="90"/>
  <c r="A568" i="90" s="1"/>
  <c r="A569" i="90" s="1"/>
  <c r="A570" i="90" s="1"/>
  <c r="A571" i="90" s="1"/>
  <c r="A572" i="90" s="1"/>
  <c r="A573" i="90" s="1"/>
  <c r="A574" i="90" s="1"/>
  <c r="A238" i="90"/>
  <c r="A239" i="90" s="1"/>
  <c r="A240" i="90" s="1"/>
  <c r="A241" i="90" s="1"/>
  <c r="A242" i="90" s="1"/>
  <c r="A243" i="90" s="1"/>
  <c r="A244" i="90" s="1"/>
  <c r="A245" i="90" s="1"/>
  <c r="A403" i="90"/>
  <c r="A404" i="90" s="1"/>
  <c r="A405" i="90" s="1"/>
  <c r="A406" i="90" s="1"/>
  <c r="A407" i="90" s="1"/>
  <c r="A408" i="90" s="1"/>
  <c r="A409" i="90" s="1"/>
  <c r="A410" i="90" s="1"/>
  <c r="A485" i="90"/>
  <c r="A486" i="90" s="1"/>
  <c r="A487" i="90" s="1"/>
  <c r="A488" i="90" s="1"/>
  <c r="A489" i="90" s="1"/>
  <c r="A490" i="90" s="1"/>
  <c r="A491" i="90" s="1"/>
  <c r="A492" i="90" s="1"/>
  <c r="A649" i="90"/>
  <c r="A650" i="90" s="1"/>
  <c r="A651" i="90" s="1"/>
  <c r="A652" i="90" s="1"/>
  <c r="A653" i="90" s="1"/>
  <c r="A654" i="90" s="1"/>
  <c r="A655" i="90" s="1"/>
  <c r="A656" i="90" s="1"/>
  <c r="A320" i="90"/>
  <c r="A321" i="90" s="1"/>
  <c r="A322" i="90" s="1"/>
  <c r="A323" i="90" s="1"/>
  <c r="A324" i="90" s="1"/>
  <c r="A325" i="90" s="1"/>
  <c r="A326" i="90" s="1"/>
  <c r="A327" i="90" s="1"/>
  <c r="A74" i="90"/>
  <c r="A75" i="90" s="1"/>
  <c r="A76" i="90" s="1"/>
  <c r="A156" i="90"/>
  <c r="A157" i="90" s="1"/>
  <c r="A158" i="90" s="1"/>
  <c r="A159" i="90" s="1"/>
  <c r="A160" i="90" s="1"/>
  <c r="A161" i="90" s="1"/>
  <c r="A162" i="90" s="1"/>
  <c r="A163" i="90" s="1"/>
  <c r="AV2" i="113"/>
  <c r="AV42" i="113" s="1"/>
  <c r="A394" i="90"/>
  <c r="A311" i="90"/>
  <c r="A312" i="90" s="1"/>
  <c r="A313" i="90" s="1"/>
  <c r="A314" i="90" s="1"/>
  <c r="A315" i="90" s="1"/>
  <c r="A316" i="90" s="1"/>
  <c r="A317" i="90" s="1"/>
  <c r="A318" i="90" s="1"/>
  <c r="A229" i="90"/>
  <c r="A230" i="90" s="1"/>
  <c r="A231" i="90" s="1"/>
  <c r="A232" i="90" s="1"/>
  <c r="A233" i="90" s="1"/>
  <c r="A234" i="90" s="1"/>
  <c r="A235" i="90" s="1"/>
  <c r="A236" i="90" s="1"/>
  <c r="A65" i="90"/>
  <c r="A640" i="90"/>
  <c r="A641" i="90" s="1"/>
  <c r="A642" i="90" s="1"/>
  <c r="A643" i="90" s="1"/>
  <c r="A644" i="90" s="1"/>
  <c r="A645" i="90" s="1"/>
  <c r="A646" i="90" s="1"/>
  <c r="A647" i="90" s="1"/>
  <c r="A558" i="90"/>
  <c r="A559" i="90" s="1"/>
  <c r="A560" i="90" s="1"/>
  <c r="A561" i="90" s="1"/>
  <c r="A562" i="90" s="1"/>
  <c r="A563" i="90" s="1"/>
  <c r="A564" i="90" s="1"/>
  <c r="A565" i="90" s="1"/>
  <c r="A476" i="90"/>
  <c r="A477" i="90" s="1"/>
  <c r="A478" i="90" s="1"/>
  <c r="A479" i="90" s="1"/>
  <c r="A480" i="90" s="1"/>
  <c r="A481" i="90" s="1"/>
  <c r="A482" i="90" s="1"/>
  <c r="A483" i="90" s="1"/>
  <c r="A147" i="90"/>
  <c r="A148" i="90" s="1"/>
  <c r="A149" i="90" s="1"/>
  <c r="A150" i="90" s="1"/>
  <c r="A151" i="90" s="1"/>
  <c r="A152" i="90" s="1"/>
  <c r="A153" i="90" s="1"/>
  <c r="A154" i="90" s="1"/>
  <c r="AV1" i="112"/>
  <c r="AV1" i="106"/>
  <c r="AV1" i="113"/>
  <c r="AV2" i="106"/>
  <c r="AV42" i="106" s="1"/>
  <c r="AV2" i="112"/>
  <c r="AV42" i="112" s="1"/>
  <c r="W460" i="90" a="1"/>
  <c r="W460" i="90" s="1"/>
  <c r="V460" i="90" a="1"/>
  <c r="V460" i="90" s="1"/>
  <c r="U460" i="90" a="1"/>
  <c r="U460" i="90" s="1"/>
  <c r="T460" i="90" a="1"/>
  <c r="T460" i="90" s="1"/>
  <c r="U458" i="90" a="1"/>
  <c r="U458" i="90" s="1"/>
  <c r="V458" i="90" a="1"/>
  <c r="V458" i="90" s="1"/>
  <c r="W458" i="90" a="1"/>
  <c r="W458" i="90" s="1"/>
  <c r="T458" i="90" a="1"/>
  <c r="T458" i="90" s="1"/>
  <c r="W451" i="90" a="1"/>
  <c r="W451" i="90" s="1"/>
  <c r="V451" i="90" a="1"/>
  <c r="V451" i="90" s="1"/>
  <c r="U451" i="90" a="1"/>
  <c r="U451" i="90" s="1"/>
  <c r="T451" i="90" a="1"/>
  <c r="T451" i="90" s="1"/>
  <c r="U449" i="90" a="1"/>
  <c r="U449" i="90" s="1"/>
  <c r="V449" i="90" a="1"/>
  <c r="V449" i="90" s="1"/>
  <c r="W449" i="90" a="1"/>
  <c r="W449" i="90" s="1"/>
  <c r="T449" i="90" a="1"/>
  <c r="T449" i="90" s="1"/>
  <c r="W442" i="90" a="1"/>
  <c r="W442" i="90" s="1"/>
  <c r="V442" i="90" a="1"/>
  <c r="V442" i="90" s="1"/>
  <c r="U442" i="90" a="1"/>
  <c r="U442" i="90" s="1"/>
  <c r="T442" i="90" a="1"/>
  <c r="T442" i="90" s="1"/>
  <c r="U440" i="90" a="1"/>
  <c r="U440" i="90" s="1"/>
  <c r="V440" i="90" a="1"/>
  <c r="V440" i="90" s="1"/>
  <c r="W440" i="90" a="1"/>
  <c r="W440" i="90" s="1"/>
  <c r="T440" i="90" a="1"/>
  <c r="T440" i="90" s="1"/>
  <c r="W433" i="90" a="1"/>
  <c r="W433" i="90" s="1"/>
  <c r="V433" i="90" a="1"/>
  <c r="V433" i="90" s="1"/>
  <c r="U433" i="90" a="1"/>
  <c r="U433" i="90" s="1"/>
  <c r="T433" i="90" a="1"/>
  <c r="T433" i="90" s="1"/>
  <c r="U431" i="90" a="1"/>
  <c r="U431" i="90" s="1"/>
  <c r="V431" i="90" a="1"/>
  <c r="V431" i="90" s="1"/>
  <c r="W431" i="90" a="1"/>
  <c r="W431" i="90" s="1"/>
  <c r="T431" i="90" a="1"/>
  <c r="T431" i="90" s="1"/>
  <c r="W424" i="90" a="1"/>
  <c r="W424" i="90" s="1"/>
  <c r="V424" i="90" a="1"/>
  <c r="V424" i="90" s="1"/>
  <c r="U424" i="90" a="1"/>
  <c r="U424" i="90" s="1"/>
  <c r="T424" i="90" a="1"/>
  <c r="T424" i="90" s="1"/>
  <c r="U422" i="90" a="1"/>
  <c r="U422" i="90" s="1"/>
  <c r="V422" i="90" a="1"/>
  <c r="V422" i="90" s="1"/>
  <c r="W422" i="90" a="1"/>
  <c r="W422" i="90" s="1"/>
  <c r="T422" i="90" a="1"/>
  <c r="T422" i="90" s="1"/>
  <c r="W415" i="90" a="1"/>
  <c r="W415" i="90" s="1"/>
  <c r="V415" i="90" a="1"/>
  <c r="V415" i="90" s="1"/>
  <c r="U415" i="90" a="1"/>
  <c r="U415" i="90" s="1"/>
  <c r="T415" i="90" a="1"/>
  <c r="T415" i="90" s="1"/>
  <c r="U413" i="90" a="1"/>
  <c r="U413" i="90" s="1"/>
  <c r="V413" i="90" a="1"/>
  <c r="V413" i="90" s="1"/>
  <c r="W413" i="90" a="1"/>
  <c r="W413" i="90" s="1"/>
  <c r="T413" i="90" a="1"/>
  <c r="T413" i="90" s="1"/>
  <c r="W378" i="90" a="1"/>
  <c r="W378" i="90" s="1"/>
  <c r="V378" i="90" a="1"/>
  <c r="V378" i="90" s="1"/>
  <c r="U378" i="90" a="1"/>
  <c r="U378" i="90" s="1"/>
  <c r="T378" i="90" a="1"/>
  <c r="T378" i="90" s="1"/>
  <c r="U376" i="90" a="1"/>
  <c r="U376" i="90" s="1"/>
  <c r="V376" i="90" a="1"/>
  <c r="V376" i="90" s="1"/>
  <c r="W376" i="90" a="1"/>
  <c r="W376" i="90" s="1"/>
  <c r="T376" i="90" a="1"/>
  <c r="T376" i="90" s="1"/>
  <c r="W369" i="90" a="1"/>
  <c r="W369" i="90" s="1"/>
  <c r="V369" i="90" a="1"/>
  <c r="V369" i="90" s="1"/>
  <c r="U369" i="90" a="1"/>
  <c r="U369" i="90" s="1"/>
  <c r="T369" i="90" a="1"/>
  <c r="T369" i="90" s="1"/>
  <c r="U367" i="90" a="1"/>
  <c r="U367" i="90" s="1"/>
  <c r="V367" i="90" a="1"/>
  <c r="V367" i="90" s="1"/>
  <c r="W367" i="90" a="1"/>
  <c r="W367" i="90" s="1"/>
  <c r="T367" i="90" a="1"/>
  <c r="T367" i="90" s="1"/>
  <c r="W360" i="90" a="1"/>
  <c r="W360" i="90" s="1"/>
  <c r="V360" i="90" a="1"/>
  <c r="V360" i="90" s="1"/>
  <c r="U360" i="90" a="1"/>
  <c r="U360" i="90" s="1"/>
  <c r="T360" i="90" a="1"/>
  <c r="T360" i="90" s="1"/>
  <c r="U358" i="90" a="1"/>
  <c r="U358" i="90" s="1"/>
  <c r="V358" i="90" a="1"/>
  <c r="V358" i="90" s="1"/>
  <c r="W358" i="90" a="1"/>
  <c r="W358" i="90" s="1"/>
  <c r="T358" i="90" a="1"/>
  <c r="T358" i="90" s="1"/>
  <c r="W351" i="90" a="1"/>
  <c r="W351" i="90" s="1"/>
  <c r="V351" i="90" a="1"/>
  <c r="V351" i="90" s="1"/>
  <c r="U351" i="90" a="1"/>
  <c r="U351" i="90" s="1"/>
  <c r="T351" i="90" a="1"/>
  <c r="T351" i="90" s="1"/>
  <c r="U349" i="90" a="1"/>
  <c r="U349" i="90" s="1"/>
  <c r="V349" i="90" a="1"/>
  <c r="V349" i="90" s="1"/>
  <c r="W349" i="90" a="1"/>
  <c r="W349" i="90" s="1"/>
  <c r="T349" i="90" a="1"/>
  <c r="T349" i="90" s="1"/>
  <c r="W342" i="90" a="1"/>
  <c r="W342" i="90" s="1"/>
  <c r="V342" i="90" a="1"/>
  <c r="V342" i="90" s="1"/>
  <c r="U342" i="90" a="1"/>
  <c r="U342" i="90" s="1"/>
  <c r="T342" i="90" a="1"/>
  <c r="T342" i="90" s="1"/>
  <c r="U340" i="90" a="1"/>
  <c r="U340" i="90" s="1"/>
  <c r="V340" i="90" a="1"/>
  <c r="V340" i="90" s="1"/>
  <c r="W340" i="90" a="1"/>
  <c r="W340" i="90" s="1"/>
  <c r="T340" i="90" a="1"/>
  <c r="T340" i="90" s="1"/>
  <c r="W333" i="90" a="1"/>
  <c r="W333" i="90" s="1"/>
  <c r="V333" i="90" a="1"/>
  <c r="V333" i="90" s="1"/>
  <c r="U333" i="90" a="1"/>
  <c r="U333" i="90" s="1"/>
  <c r="T333" i="90" a="1"/>
  <c r="T333" i="90" s="1"/>
  <c r="U331" i="90" a="1"/>
  <c r="U331" i="90" s="1"/>
  <c r="V331" i="90" a="1"/>
  <c r="V331" i="90" s="1"/>
  <c r="W331" i="90" a="1"/>
  <c r="W331" i="90" s="1"/>
  <c r="T331" i="90" a="1"/>
  <c r="T331" i="90" s="1"/>
  <c r="U295" i="90" a="1"/>
  <c r="U295" i="90" s="1"/>
  <c r="V295" i="90" a="1"/>
  <c r="V295" i="90" s="1"/>
  <c r="W295" i="90" a="1"/>
  <c r="W295" i="90" s="1"/>
  <c r="T295" i="90" a="1"/>
  <c r="T295" i="90" s="1"/>
  <c r="U286" i="90" a="1"/>
  <c r="U286" i="90" s="1"/>
  <c r="V286" i="90" a="1"/>
  <c r="V286" i="90" s="1"/>
  <c r="W286" i="90" a="1"/>
  <c r="W286" i="90" s="1"/>
  <c r="T286" i="90" a="1"/>
  <c r="T286" i="90" s="1"/>
  <c r="U277" i="90" a="1"/>
  <c r="U277" i="90" s="1"/>
  <c r="V277" i="90" a="1"/>
  <c r="V277" i="90" s="1"/>
  <c r="W277" i="90" a="1"/>
  <c r="W277" i="90" s="1"/>
  <c r="T277" i="90" a="1"/>
  <c r="T277" i="90" s="1"/>
  <c r="U268" i="90" a="1"/>
  <c r="U268" i="90" s="1"/>
  <c r="V268" i="90" a="1"/>
  <c r="V268" i="90" s="1"/>
  <c r="W268" i="90" a="1"/>
  <c r="W268" i="90" s="1"/>
  <c r="U259" i="90" a="1"/>
  <c r="U259" i="90" s="1"/>
  <c r="V259" i="90" a="1"/>
  <c r="V259" i="90" s="1"/>
  <c r="W259" i="90" a="1"/>
  <c r="W259" i="90" s="1"/>
  <c r="T259" i="90" a="1"/>
  <c r="T259" i="90" s="1"/>
  <c r="T268" i="90" a="1"/>
  <c r="T268" i="90" s="1"/>
  <c r="U250" i="90" a="1"/>
  <c r="U250" i="90" s="1"/>
  <c r="V250" i="90" a="1"/>
  <c r="V250" i="90" s="1"/>
  <c r="W250" i="90" a="1"/>
  <c r="W250" i="90" s="1"/>
  <c r="T250" i="90" a="1"/>
  <c r="T250" i="90" s="1"/>
  <c r="W213" i="90" a="1"/>
  <c r="W213" i="90" s="1"/>
  <c r="V213" i="90" a="1"/>
  <c r="V213" i="90" s="1"/>
  <c r="U213" i="90" a="1"/>
  <c r="U213" i="90" s="1"/>
  <c r="T213" i="90" a="1"/>
  <c r="T213" i="90" s="1"/>
  <c r="U211" i="90" a="1"/>
  <c r="U211" i="90" s="1"/>
  <c r="V211" i="90" a="1"/>
  <c r="V211" i="90" s="1"/>
  <c r="W211" i="90" a="1"/>
  <c r="W211" i="90" s="1"/>
  <c r="T211" i="90" a="1"/>
  <c r="T211" i="90" s="1"/>
  <c r="W204" i="90" a="1"/>
  <c r="W204" i="90" s="1"/>
  <c r="V204" i="90" a="1"/>
  <c r="V204" i="90" s="1"/>
  <c r="U204" i="90" a="1"/>
  <c r="U204" i="90" s="1"/>
  <c r="T204" i="90" a="1"/>
  <c r="T204" i="90" s="1"/>
  <c r="U202" i="90" a="1"/>
  <c r="U202" i="90" s="1"/>
  <c r="V202" i="90" a="1"/>
  <c r="V202" i="90" s="1"/>
  <c r="W202" i="90" a="1"/>
  <c r="W202" i="90"/>
  <c r="T202" i="90" a="1"/>
  <c r="T202" i="90" s="1"/>
  <c r="W195" i="90" a="1"/>
  <c r="W195" i="90" s="1"/>
  <c r="V195" i="90" a="1"/>
  <c r="V195" i="90" s="1"/>
  <c r="U195" i="90" a="1"/>
  <c r="U195" i="90" s="1"/>
  <c r="T195" i="90" a="1"/>
  <c r="T195" i="90" s="1"/>
  <c r="U193" i="90" a="1"/>
  <c r="U193" i="90" s="1"/>
  <c r="V193" i="90" a="1"/>
  <c r="V193" i="90" s="1"/>
  <c r="W193" i="90" a="1"/>
  <c r="W193" i="90" s="1"/>
  <c r="T193" i="90" a="1"/>
  <c r="T193" i="90" s="1"/>
  <c r="W186" i="90" a="1"/>
  <c r="W186" i="90" s="1"/>
  <c r="V186" i="90" a="1"/>
  <c r="V186" i="90" s="1"/>
  <c r="U186" i="90" a="1"/>
  <c r="U186" i="90" s="1"/>
  <c r="T186" i="90" a="1"/>
  <c r="T186" i="90" s="1"/>
  <c r="U184" i="90" a="1"/>
  <c r="U184" i="90" s="1"/>
  <c r="V184" i="90" a="1"/>
  <c r="V184" i="90" s="1"/>
  <c r="W184" i="90" a="1"/>
  <c r="W184" i="90" s="1"/>
  <c r="T184" i="90" a="1"/>
  <c r="T184" i="90" s="1"/>
  <c r="W177" i="90" a="1"/>
  <c r="W177" i="90" s="1"/>
  <c r="V177" i="90" a="1"/>
  <c r="V177" i="90" s="1"/>
  <c r="U177" i="90" a="1"/>
  <c r="U177" i="90" s="1"/>
  <c r="T177" i="90" a="1"/>
  <c r="T177" i="90" s="1"/>
  <c r="W175" i="90" a="1"/>
  <c r="W175" i="90" s="1"/>
  <c r="V175" i="90" a="1"/>
  <c r="V175" i="90" s="1"/>
  <c r="U175" i="90" a="1"/>
  <c r="U175" i="90" s="1"/>
  <c r="T175" i="90" a="1"/>
  <c r="T175" i="90" s="1"/>
  <c r="W168" i="90" a="1"/>
  <c r="W168" i="90" s="1"/>
  <c r="V168" i="90" a="1"/>
  <c r="V168" i="90" s="1"/>
  <c r="U168" i="90" a="1"/>
  <c r="U168" i="90" s="1"/>
  <c r="T168" i="90" a="1"/>
  <c r="T168" i="90" s="1"/>
  <c r="U166" i="90" a="1"/>
  <c r="U166" i="90" s="1"/>
  <c r="V166" i="90" a="1"/>
  <c r="V166" i="90" s="1"/>
  <c r="W166" i="90" a="1"/>
  <c r="W166" i="90" s="1"/>
  <c r="T166" i="90" a="1"/>
  <c r="T166" i="90" s="1"/>
  <c r="W131" i="90" a="1"/>
  <c r="W131" i="90" s="1"/>
  <c r="V131" i="90" a="1"/>
  <c r="V131" i="90" s="1"/>
  <c r="U131" i="90" a="1"/>
  <c r="U131" i="90" s="1"/>
  <c r="T131" i="90" a="1"/>
  <c r="T131" i="90" s="1"/>
  <c r="U129" i="90" a="1"/>
  <c r="U129" i="90" s="1"/>
  <c r="V129" i="90" a="1"/>
  <c r="V129" i="90" s="1"/>
  <c r="W129" i="90" a="1"/>
  <c r="W129" i="90" s="1"/>
  <c r="T129" i="90" a="1"/>
  <c r="T129" i="90" s="1"/>
  <c r="W122" i="90" a="1"/>
  <c r="W122" i="90" s="1"/>
  <c r="V122" i="90" a="1"/>
  <c r="V122" i="90" s="1"/>
  <c r="U122" i="90" a="1"/>
  <c r="U122" i="90" s="1"/>
  <c r="T122" i="90" a="1"/>
  <c r="T122" i="90" s="1"/>
  <c r="U120" i="90" a="1"/>
  <c r="U120" i="90" s="1"/>
  <c r="V120" i="90" a="1"/>
  <c r="V120" i="90" s="1"/>
  <c r="W120" i="90" a="1"/>
  <c r="W120" i="90" s="1"/>
  <c r="T120" i="90" a="1"/>
  <c r="T120" i="90" s="1"/>
  <c r="T113" i="90" a="1"/>
  <c r="T113" i="90" s="1"/>
  <c r="U113" i="90" a="1"/>
  <c r="U113" i="90" s="1"/>
  <c r="V113" i="90" a="1"/>
  <c r="V113" i="90" s="1"/>
  <c r="W113" i="90" a="1"/>
  <c r="W113" i="90" s="1"/>
  <c r="U111" i="90" a="1"/>
  <c r="U111" i="90" s="1"/>
  <c r="V111" i="90" a="1"/>
  <c r="V111" i="90" s="1"/>
  <c r="W111" i="90" a="1"/>
  <c r="W111" i="90" s="1"/>
  <c r="T111" i="90" a="1"/>
  <c r="T111" i="90" s="1"/>
  <c r="T104" i="90" a="1"/>
  <c r="T104" i="90" s="1"/>
  <c r="U104" i="90" a="1"/>
  <c r="U104" i="90" s="1"/>
  <c r="V104" i="90" a="1"/>
  <c r="V104" i="90" s="1"/>
  <c r="W104" i="90" a="1"/>
  <c r="W104" i="90" s="1"/>
  <c r="U102" i="90" a="1"/>
  <c r="U102" i="90" s="1"/>
  <c r="V102" i="90" a="1"/>
  <c r="V102" i="90" s="1"/>
  <c r="W102" i="90" a="1"/>
  <c r="W102" i="90" s="1"/>
  <c r="T102" i="90" a="1"/>
  <c r="T102" i="90" s="1"/>
  <c r="W95" i="90" a="1"/>
  <c r="W95" i="90" s="1"/>
  <c r="V95" i="90" a="1"/>
  <c r="V95" i="90" s="1"/>
  <c r="U95" i="90" a="1"/>
  <c r="U95" i="90" s="1"/>
  <c r="T95" i="90" a="1"/>
  <c r="T95" i="90" s="1"/>
  <c r="U93" i="90" a="1"/>
  <c r="U93" i="90" s="1"/>
  <c r="V93" i="90" a="1"/>
  <c r="V93" i="90" s="1"/>
  <c r="W93" i="90" a="1"/>
  <c r="W93" i="90" s="1"/>
  <c r="T93" i="90" a="1"/>
  <c r="T93" i="90" s="1"/>
  <c r="W86" i="90" a="1"/>
  <c r="W86" i="90" s="1"/>
  <c r="V86" i="90" a="1"/>
  <c r="V86" i="90" s="1"/>
  <c r="U86" i="90" a="1"/>
  <c r="U86" i="90" s="1"/>
  <c r="T86" i="90" a="1"/>
  <c r="T86" i="90" s="1"/>
  <c r="U84" i="90" a="1"/>
  <c r="U84" i="90" s="1"/>
  <c r="V84" i="90" a="1"/>
  <c r="V84" i="90" s="1"/>
  <c r="W84" i="90" a="1"/>
  <c r="W84" i="90" s="1"/>
  <c r="T84" i="90" a="1"/>
  <c r="T84" i="90" s="1"/>
  <c r="U49" i="90" a="1"/>
  <c r="U49" i="90" s="1"/>
  <c r="V49" i="90" a="1"/>
  <c r="V49" i="90" s="1"/>
  <c r="W49" i="90" a="1"/>
  <c r="W49" i="90" s="1"/>
  <c r="T49" i="90" a="1"/>
  <c r="T49" i="90" s="1"/>
  <c r="U47" i="90" a="1"/>
  <c r="U47" i="90" s="1"/>
  <c r="V47" i="90" a="1"/>
  <c r="V47" i="90" s="1"/>
  <c r="W47" i="90" a="1"/>
  <c r="W47" i="90" s="1"/>
  <c r="T47" i="90" a="1"/>
  <c r="T47" i="90" s="1"/>
  <c r="U40" i="90" a="1"/>
  <c r="U40" i="90" s="1"/>
  <c r="V40" i="90" a="1"/>
  <c r="V40" i="90" s="1"/>
  <c r="W40" i="90" a="1"/>
  <c r="W40" i="90" s="1"/>
  <c r="T40" i="90" a="1"/>
  <c r="T40" i="90" s="1"/>
  <c r="U38" i="90" a="1"/>
  <c r="U38" i="90" s="1"/>
  <c r="V38" i="90" a="1"/>
  <c r="V38" i="90" s="1"/>
  <c r="W38" i="90" a="1"/>
  <c r="W38" i="90" s="1"/>
  <c r="T38" i="90" a="1"/>
  <c r="T38" i="90" s="1"/>
  <c r="W31" i="90" a="1"/>
  <c r="W31" i="90" s="1"/>
  <c r="U31" i="90" a="1"/>
  <c r="U31" i="90" s="1"/>
  <c r="V31" i="90" a="1"/>
  <c r="V31" i="90" s="1"/>
  <c r="T31" i="90" a="1"/>
  <c r="T31" i="90" s="1"/>
  <c r="U29" i="90" a="1"/>
  <c r="U29" i="90" s="1"/>
  <c r="V29" i="90" a="1"/>
  <c r="V29" i="90" s="1"/>
  <c r="W29" i="90" a="1"/>
  <c r="W29" i="90" s="1"/>
  <c r="T29" i="90" a="1"/>
  <c r="T29" i="90" s="1"/>
  <c r="U22" i="90" a="1"/>
  <c r="U22" i="90" s="1"/>
  <c r="V22" i="90" a="1"/>
  <c r="V22" i="90" s="1"/>
  <c r="W22" i="90" a="1"/>
  <c r="W22" i="90" s="1"/>
  <c r="T22" i="90" a="1"/>
  <c r="T22" i="90" s="1"/>
  <c r="U20" i="90" a="1"/>
  <c r="U20" i="90" s="1"/>
  <c r="V20" i="90" a="1"/>
  <c r="V20" i="90" s="1"/>
  <c r="W20" i="90" a="1"/>
  <c r="W20" i="90" s="1"/>
  <c r="T20" i="90" a="1"/>
  <c r="T20" i="90" s="1"/>
  <c r="U13" i="90" a="1"/>
  <c r="U13" i="90" s="1"/>
  <c r="V13" i="90" a="1"/>
  <c r="V13" i="90" s="1"/>
  <c r="W13" i="90" a="1"/>
  <c r="W13" i="90" s="1"/>
  <c r="T13" i="90" a="1"/>
  <c r="T13" i="90" s="1"/>
  <c r="U11" i="90" a="1"/>
  <c r="U11" i="90" s="1"/>
  <c r="V11" i="90" a="1"/>
  <c r="V11" i="90" s="1"/>
  <c r="W11" i="90" a="1"/>
  <c r="W11" i="90" s="1"/>
  <c r="T11" i="90" a="1"/>
  <c r="T11" i="90" s="1"/>
  <c r="U4" i="90" a="1"/>
  <c r="U4" i="90" s="1"/>
  <c r="V4" i="90" a="1"/>
  <c r="V4" i="90" s="1"/>
  <c r="W4" i="90" a="1"/>
  <c r="W4" i="90" s="1"/>
  <c r="T4" i="90" a="1"/>
  <c r="T4" i="90" s="1"/>
  <c r="U2" i="90" a="1"/>
  <c r="U2" i="90" s="1"/>
  <c r="V2" i="90" a="1"/>
  <c r="V2" i="90" s="1"/>
  <c r="W2" i="90" a="1"/>
  <c r="W2" i="90" s="1"/>
  <c r="T2" i="90" a="1"/>
  <c r="T2" i="90" s="1"/>
  <c r="AJ2" i="105"/>
  <c r="AJ42" i="105" s="1"/>
  <c r="AJ2" i="104"/>
  <c r="AJ42" i="104" s="1"/>
  <c r="AJ2" i="103"/>
  <c r="AJ42" i="103" s="1"/>
  <c r="AJ2" i="102"/>
  <c r="AJ2" i="101"/>
  <c r="A1" i="105"/>
  <c r="A1" i="104"/>
  <c r="A1" i="103"/>
  <c r="K148" i="111" l="1"/>
  <c r="BB46" i="106" a="1"/>
  <c r="BB46" i="106" s="1"/>
  <c r="BD6" i="106" a="1"/>
  <c r="BD6" i="106" s="1"/>
  <c r="AV41" i="106"/>
  <c r="BC6" i="106" a="1"/>
  <c r="BC6" i="106" s="1"/>
  <c r="BB6" i="106" a="1"/>
  <c r="BB6" i="106" s="1"/>
  <c r="BD46" i="106" a="1"/>
  <c r="BD46" i="106" s="1"/>
  <c r="BC46" i="106" a="1"/>
  <c r="BC46" i="106" s="1"/>
  <c r="A586" i="90"/>
  <c r="A587" i="90" s="1"/>
  <c r="AJ42" i="101"/>
  <c r="K145" i="111"/>
  <c r="M13" i="91"/>
  <c r="M13" i="93"/>
  <c r="M22" i="93" s="1"/>
  <c r="M31" i="93" s="1"/>
  <c r="M40" i="93" s="1"/>
  <c r="M49" i="93" s="1"/>
  <c r="M58" i="93" s="1"/>
  <c r="M67" i="93" s="1"/>
  <c r="M76" i="93" s="1"/>
  <c r="M85" i="93" s="1"/>
  <c r="M94" i="93" s="1"/>
  <c r="M103" i="93" s="1"/>
  <c r="M112" i="93" s="1"/>
  <c r="M121" i="93" s="1"/>
  <c r="M130" i="93" s="1"/>
  <c r="M139" i="93" s="1"/>
  <c r="M148" i="93" s="1"/>
  <c r="M157" i="93" s="1"/>
  <c r="M166" i="93" s="1"/>
  <c r="M175" i="93" s="1"/>
  <c r="M184" i="93" s="1"/>
  <c r="M193" i="93" s="1"/>
  <c r="M213" i="93" s="1"/>
  <c r="M222" i="93" s="1"/>
  <c r="M231" i="93" s="1"/>
  <c r="M240" i="93" s="1"/>
  <c r="M249" i="93" s="1"/>
  <c r="M258" i="93" s="1"/>
  <c r="M267" i="93" s="1"/>
  <c r="M276" i="93" s="1"/>
  <c r="M285" i="93" s="1"/>
  <c r="M294" i="93" s="1"/>
  <c r="M303" i="93" s="1"/>
  <c r="M312" i="93" s="1"/>
  <c r="M321" i="93" s="1"/>
  <c r="M330" i="93" s="1"/>
  <c r="M339" i="93" s="1"/>
  <c r="M348" i="93" s="1"/>
  <c r="M357" i="93" s="1"/>
  <c r="M366" i="93" s="1"/>
  <c r="M375" i="93" s="1"/>
  <c r="M384" i="93" s="1"/>
  <c r="M393" i="93" s="1"/>
  <c r="M402" i="93" s="1"/>
  <c r="M411" i="93" s="1"/>
  <c r="M432" i="93" s="1"/>
  <c r="M441" i="93" s="1"/>
  <c r="M450" i="93" s="1"/>
  <c r="M459" i="93" s="1"/>
  <c r="M468" i="93" s="1"/>
  <c r="M477" i="93" s="1"/>
  <c r="M486" i="93" s="1"/>
  <c r="M495" i="93" s="1"/>
  <c r="M504" i="93" s="1"/>
  <c r="M513" i="93" s="1"/>
  <c r="M522" i="93" s="1"/>
  <c r="M531" i="93" s="1"/>
  <c r="M540" i="93" s="1"/>
  <c r="M549" i="93" s="1"/>
  <c r="M558" i="93" s="1"/>
  <c r="M567" i="93" s="1"/>
  <c r="M576" i="93" s="1"/>
  <c r="M585" i="93" s="1"/>
  <c r="M594" i="93" s="1"/>
  <c r="M603" i="93" s="1"/>
  <c r="M612" i="93" s="1"/>
  <c r="M621" i="93" s="1"/>
  <c r="M630" i="93" s="1"/>
  <c r="BD6" i="113" a="1"/>
  <c r="BD6" i="113" s="1"/>
  <c r="AV41" i="113"/>
  <c r="BC6" i="113" a="1"/>
  <c r="BC6" i="113" s="1"/>
  <c r="BB6" i="113" a="1"/>
  <c r="BB6" i="113" s="1"/>
  <c r="BD46" i="113" a="1"/>
  <c r="BD46" i="113" s="1"/>
  <c r="BC46" i="113" a="1"/>
  <c r="BC46" i="113" s="1"/>
  <c r="BB46" i="113" a="1"/>
  <c r="BB46" i="113" s="1"/>
  <c r="A513" i="90"/>
  <c r="A514" i="90" s="1"/>
  <c r="AJ42" i="102"/>
  <c r="M12" i="93"/>
  <c r="M21" i="93" s="1"/>
  <c r="M30" i="93" s="1"/>
  <c r="M39" i="93" s="1"/>
  <c r="M48" i="93" s="1"/>
  <c r="M57" i="93" s="1"/>
  <c r="M66" i="93" s="1"/>
  <c r="M75" i="93" s="1"/>
  <c r="M84" i="93" s="1"/>
  <c r="M93" i="93" s="1"/>
  <c r="M102" i="93" s="1"/>
  <c r="M111" i="93" s="1"/>
  <c r="M120" i="93" s="1"/>
  <c r="M129" i="93" s="1"/>
  <c r="M138" i="93" s="1"/>
  <c r="M147" i="93" s="1"/>
  <c r="M156" i="93" s="1"/>
  <c r="M165" i="93" s="1"/>
  <c r="M174" i="93" s="1"/>
  <c r="M183" i="93" s="1"/>
  <c r="M192" i="93" s="1"/>
  <c r="M212" i="93" s="1"/>
  <c r="M221" i="93" s="1"/>
  <c r="M230" i="93" s="1"/>
  <c r="M239" i="93" s="1"/>
  <c r="M248" i="93" s="1"/>
  <c r="M257" i="93" s="1"/>
  <c r="M266" i="93" s="1"/>
  <c r="M275" i="93" s="1"/>
  <c r="M284" i="93" s="1"/>
  <c r="M293" i="93" s="1"/>
  <c r="M302" i="93" s="1"/>
  <c r="M311" i="93" s="1"/>
  <c r="M320" i="93" s="1"/>
  <c r="M329" i="93" s="1"/>
  <c r="M338" i="93" s="1"/>
  <c r="M347" i="93" s="1"/>
  <c r="M356" i="93" s="1"/>
  <c r="M365" i="93" s="1"/>
  <c r="M374" i="93" s="1"/>
  <c r="M383" i="93" s="1"/>
  <c r="M392" i="93" s="1"/>
  <c r="M401" i="93" s="1"/>
  <c r="M410" i="93" s="1"/>
  <c r="M431" i="93" s="1"/>
  <c r="M440" i="93" s="1"/>
  <c r="M449" i="93" s="1"/>
  <c r="M458" i="93" s="1"/>
  <c r="M467" i="93" s="1"/>
  <c r="M476" i="93" s="1"/>
  <c r="M485" i="93" s="1"/>
  <c r="M494" i="93" s="1"/>
  <c r="M503" i="93" s="1"/>
  <c r="M512" i="93" s="1"/>
  <c r="M521" i="93" s="1"/>
  <c r="M530" i="93" s="1"/>
  <c r="M539" i="93" s="1"/>
  <c r="M548" i="93" s="1"/>
  <c r="M557" i="93" s="1"/>
  <c r="M566" i="93" s="1"/>
  <c r="M575" i="93" s="1"/>
  <c r="M584" i="93" s="1"/>
  <c r="M593" i="93" s="1"/>
  <c r="M602" i="93" s="1"/>
  <c r="M611" i="93" s="1"/>
  <c r="M620" i="93" s="1"/>
  <c r="M629" i="93" s="1"/>
  <c r="M12" i="91"/>
  <c r="AV41" i="112"/>
  <c r="BC6" i="112" a="1"/>
  <c r="BC6" i="112" s="1"/>
  <c r="BD46" i="112" a="1"/>
  <c r="BD46" i="112" s="1"/>
  <c r="BB6" i="112" a="1"/>
  <c r="BB6" i="112" s="1"/>
  <c r="BC46" i="112" a="1"/>
  <c r="BC46" i="112" s="1"/>
  <c r="BB46" i="112" a="1"/>
  <c r="BB46" i="112" s="1"/>
  <c r="BD6" i="112" a="1"/>
  <c r="BD6" i="112" s="1"/>
  <c r="A422" i="90"/>
  <c r="A423" i="90" s="1"/>
  <c r="A504" i="90"/>
  <c r="A505" i="90" s="1"/>
  <c r="D332" i="94"/>
  <c r="S1" i="93"/>
  <c r="I635" i="93"/>
  <c r="I416" i="93"/>
  <c r="I198" i="93"/>
  <c r="I635" i="91"/>
  <c r="I416" i="91"/>
  <c r="I198" i="91"/>
  <c r="L140" i="111"/>
  <c r="S1" i="91"/>
  <c r="D1453" i="94"/>
  <c r="D1399" i="94"/>
  <c r="D1360" i="94"/>
  <c r="D1333" i="94"/>
  <c r="D1314" i="94"/>
  <c r="D1436" i="94"/>
  <c r="D1393" i="94"/>
  <c r="D1331" i="94"/>
  <c r="D1312" i="94"/>
  <c r="D1355" i="94"/>
  <c r="D1420" i="94"/>
  <c r="D1434" i="94"/>
  <c r="D1388" i="94"/>
  <c r="D1352" i="94"/>
  <c r="D1330" i="94"/>
  <c r="D1471" i="94"/>
  <c r="D1428" i="94"/>
  <c r="D1377" i="94"/>
  <c r="D1350" i="94"/>
  <c r="D1328" i="94"/>
  <c r="D1426" i="94"/>
  <c r="D1376" i="94"/>
  <c r="D1349" i="94"/>
  <c r="D1325" i="94"/>
  <c r="D1418" i="94"/>
  <c r="D1371" i="94"/>
  <c r="D1347" i="94"/>
  <c r="D1320" i="94"/>
  <c r="D1407" i="94"/>
  <c r="D1369" i="94"/>
  <c r="D1344" i="94"/>
  <c r="D1317" i="94"/>
  <c r="D1401" i="94"/>
  <c r="D1368" i="94"/>
  <c r="D1339" i="94"/>
  <c r="D1315" i="94"/>
  <c r="D1322" i="94"/>
  <c r="D1358" i="94"/>
  <c r="D1332" i="94"/>
  <c r="D1392" i="94"/>
  <c r="D1446" i="94"/>
  <c r="D1361" i="94"/>
  <c r="D1417" i="94"/>
  <c r="D1354" i="94"/>
  <c r="D1411" i="94"/>
  <c r="D1374" i="94"/>
  <c r="D1450" i="94"/>
  <c r="D1336" i="94"/>
  <c r="D1397" i="94"/>
  <c r="D1462" i="94"/>
  <c r="D1387" i="94"/>
  <c r="D1460" i="94"/>
  <c r="D1341" i="94"/>
  <c r="D1382" i="94"/>
  <c r="D1409" i="94"/>
  <c r="D1391" i="94"/>
  <c r="D1357" i="94"/>
  <c r="D1379" i="94"/>
  <c r="D1343" i="94"/>
  <c r="D1408" i="94"/>
  <c r="D1442" i="94"/>
  <c r="D1323" i="94"/>
  <c r="D1342" i="94"/>
  <c r="D1415" i="94"/>
  <c r="D1381" i="94"/>
  <c r="D1454" i="94"/>
  <c r="D1455" i="94"/>
  <c r="D1353" i="94"/>
  <c r="D1421" i="94"/>
  <c r="D1445" i="94"/>
  <c r="D1316" i="94"/>
  <c r="D1416" i="94"/>
  <c r="D1372" i="94"/>
  <c r="D1444" i="94"/>
  <c r="D1338" i="94"/>
  <c r="D1403" i="94"/>
  <c r="D1385" i="94"/>
  <c r="D1469" i="94"/>
  <c r="D1356" i="94"/>
  <c r="D1432" i="94"/>
  <c r="D1463" i="94"/>
  <c r="D1324" i="94"/>
  <c r="D1427" i="94"/>
  <c r="D1364" i="94"/>
  <c r="D1448" i="94"/>
  <c r="D1319" i="94"/>
  <c r="D1384" i="94"/>
  <c r="D1366" i="94"/>
  <c r="D1367" i="94"/>
  <c r="D1459" i="94"/>
  <c r="D1441" i="94"/>
  <c r="D1351" i="94"/>
  <c r="D1435" i="94"/>
  <c r="D1383" i="94"/>
  <c r="D1456" i="94"/>
  <c r="D1327" i="94"/>
  <c r="D1395" i="94"/>
  <c r="D1396" i="94"/>
  <c r="D1375" i="94"/>
  <c r="D1470" i="94"/>
  <c r="D1452" i="94"/>
  <c r="D1378" i="94"/>
  <c r="D1465" i="94"/>
  <c r="D1326" i="94"/>
  <c r="D1402" i="94"/>
  <c r="D1362" i="94"/>
  <c r="D1438" i="94"/>
  <c r="D1423" i="94"/>
  <c r="D1329" i="94"/>
  <c r="D1413" i="94"/>
  <c r="D1406" i="94"/>
  <c r="D1389" i="94"/>
  <c r="D1334" i="94"/>
  <c r="D1410" i="94"/>
  <c r="D1365" i="94"/>
  <c r="D1449" i="94"/>
  <c r="D1431" i="94"/>
  <c r="D1340" i="94"/>
  <c r="D1424" i="94"/>
  <c r="D1414" i="94"/>
  <c r="D1400" i="94"/>
  <c r="D1447" i="94"/>
  <c r="D1337" i="94"/>
  <c r="D1429" i="94"/>
  <c r="D1373" i="94"/>
  <c r="D1457" i="94"/>
  <c r="D1439" i="94"/>
  <c r="D1348" i="94"/>
  <c r="D1440" i="94"/>
  <c r="D1425" i="94"/>
  <c r="D1468" i="94"/>
  <c r="D1405" i="94"/>
  <c r="D1412" i="94"/>
  <c r="D1433" i="94"/>
  <c r="D1370" i="94"/>
  <c r="D1345" i="94"/>
  <c r="D1335" i="94"/>
  <c r="D1313" i="94"/>
  <c r="D1321" i="94"/>
  <c r="D1464" i="94"/>
  <c r="D1461" i="94"/>
  <c r="D1437" i="94"/>
  <c r="D1422" i="94"/>
  <c r="D1386" i="94"/>
  <c r="D1404" i="94"/>
  <c r="D1451" i="94"/>
  <c r="D1398" i="94"/>
  <c r="D1359" i="94"/>
  <c r="D1466" i="94"/>
  <c r="D1318" i="94"/>
  <c r="D1311" i="94"/>
  <c r="D1458" i="94"/>
  <c r="D1419" i="94"/>
  <c r="D1390" i="94"/>
  <c r="D1346" i="94"/>
  <c r="D1443" i="94"/>
  <c r="D1394" i="94"/>
  <c r="D1380" i="94"/>
  <c r="D1363" i="94"/>
  <c r="D1467" i="94"/>
  <c r="D1430" i="94"/>
  <c r="A531" i="90"/>
  <c r="A532" i="90" s="1"/>
  <c r="D658" i="94"/>
  <c r="U1" i="93"/>
  <c r="I637" i="93"/>
  <c r="I418" i="93"/>
  <c r="I637" i="91"/>
  <c r="I418" i="91"/>
  <c r="I200" i="93"/>
  <c r="I200" i="91"/>
  <c r="U1" i="91"/>
  <c r="L142" i="111"/>
  <c r="A293" i="90"/>
  <c r="A294" i="90" s="1"/>
  <c r="D821" i="94"/>
  <c r="V1" i="93"/>
  <c r="I638" i="93"/>
  <c r="I419" i="93"/>
  <c r="I201" i="93"/>
  <c r="I638" i="91"/>
  <c r="I419" i="91"/>
  <c r="I201" i="91"/>
  <c r="V1" i="91"/>
  <c r="L143" i="111"/>
  <c r="D1292" i="94"/>
  <c r="D1280" i="94"/>
  <c r="D1267" i="94"/>
  <c r="D1255" i="94"/>
  <c r="D1243" i="94"/>
  <c r="D1229" i="94"/>
  <c r="D1217" i="94"/>
  <c r="D1206" i="94"/>
  <c r="D1191" i="94"/>
  <c r="D1179" i="94"/>
  <c r="D1167" i="94"/>
  <c r="D1156" i="94"/>
  <c r="D1291" i="94"/>
  <c r="D1279" i="94"/>
  <c r="D1265" i="94"/>
  <c r="D1240" i="94"/>
  <c r="D1228" i="94"/>
  <c r="D1216" i="94"/>
  <c r="D1205" i="94"/>
  <c r="D1189" i="94"/>
  <c r="D1178" i="94"/>
  <c r="D1165" i="94"/>
  <c r="D1154" i="94"/>
  <c r="D1253" i="94"/>
  <c r="D1290" i="94"/>
  <c r="D1278" i="94"/>
  <c r="D1264" i="94"/>
  <c r="D1252" i="94"/>
  <c r="D1238" i="94"/>
  <c r="D1226" i="94"/>
  <c r="D1215" i="94"/>
  <c r="D1202" i="94"/>
  <c r="D1188" i="94"/>
  <c r="D1176" i="94"/>
  <c r="D1164" i="94"/>
  <c r="D1153" i="94"/>
  <c r="D1302" i="94"/>
  <c r="D1289" i="94"/>
  <c r="D1275" i="94"/>
  <c r="D1263" i="94"/>
  <c r="D1251" i="94"/>
  <c r="D1237" i="94"/>
  <c r="D1225" i="94"/>
  <c r="D1214" i="94"/>
  <c r="D1199" i="94"/>
  <c r="D1187" i="94"/>
  <c r="D1175" i="94"/>
  <c r="D1162" i="94"/>
  <c r="D1152" i="94"/>
  <c r="D1300" i="94"/>
  <c r="D1286" i="94"/>
  <c r="D1273" i="94"/>
  <c r="D1262" i="94"/>
  <c r="D1248" i="94"/>
  <c r="D1236" i="94"/>
  <c r="D1224" i="94"/>
  <c r="D1213" i="94"/>
  <c r="D1197" i="94"/>
  <c r="D1186" i="94"/>
  <c r="D1172" i="94"/>
  <c r="D1161" i="94"/>
  <c r="D1151" i="94"/>
  <c r="D1298" i="94"/>
  <c r="D1284" i="94"/>
  <c r="D1272" i="94"/>
  <c r="D1259" i="94"/>
  <c r="D1246" i="94"/>
  <c r="D1235" i="94"/>
  <c r="D1221" i="94"/>
  <c r="D1210" i="94"/>
  <c r="D1196" i="94"/>
  <c r="D1183" i="94"/>
  <c r="D1170" i="94"/>
  <c r="D1160" i="94"/>
  <c r="D1149" i="94"/>
  <c r="D1305" i="94"/>
  <c r="D1297" i="94"/>
  <c r="D1283" i="94"/>
  <c r="D1271" i="94"/>
  <c r="D1257" i="94"/>
  <c r="D1245" i="94"/>
  <c r="D1256" i="94"/>
  <c r="D1195" i="94"/>
  <c r="D1148" i="94"/>
  <c r="D1244" i="94"/>
  <c r="D1194" i="94"/>
  <c r="D1303" i="94"/>
  <c r="D1232" i="94"/>
  <c r="D1181" i="94"/>
  <c r="D1230" i="94"/>
  <c r="D1180" i="94"/>
  <c r="D1219" i="94"/>
  <c r="D1169" i="94"/>
  <c r="D1294" i="94"/>
  <c r="D1218" i="94"/>
  <c r="D1168" i="94"/>
  <c r="D1282" i="94"/>
  <c r="D1208" i="94"/>
  <c r="D1159" i="94"/>
  <c r="D1270" i="94"/>
  <c r="D1207" i="94"/>
  <c r="D1157" i="94"/>
  <c r="D1155" i="94"/>
  <c r="D1209" i="94"/>
  <c r="D1266" i="94"/>
  <c r="D1222" i="94"/>
  <c r="D1295" i="94"/>
  <c r="D1173" i="94"/>
  <c r="D1234" i="94"/>
  <c r="D1299" i="94"/>
  <c r="D1198" i="94"/>
  <c r="D1258" i="94"/>
  <c r="D1227" i="94"/>
  <c r="D1293" i="94"/>
  <c r="D1192" i="94"/>
  <c r="D1276" i="94"/>
  <c r="D1204" i="94"/>
  <c r="D1182" i="94"/>
  <c r="D1231" i="94"/>
  <c r="D1184" i="94"/>
  <c r="D1287" i="94"/>
  <c r="D1193" i="94"/>
  <c r="D1277" i="94"/>
  <c r="D1220" i="94"/>
  <c r="D1260" i="94"/>
  <c r="D1150" i="94"/>
  <c r="D1242" i="94"/>
  <c r="D1301" i="94"/>
  <c r="D1239" i="94"/>
  <c r="D1268" i="94"/>
  <c r="D1158" i="94"/>
  <c r="D1250" i="94"/>
  <c r="D1308" i="94"/>
  <c r="D1171" i="94"/>
  <c r="D1274" i="94"/>
  <c r="D1211" i="94"/>
  <c r="D1185" i="94"/>
  <c r="D1288" i="94"/>
  <c r="D1174" i="94"/>
  <c r="D1281" i="94"/>
  <c r="D1233" i="94"/>
  <c r="D1200" i="94"/>
  <c r="D1296" i="94"/>
  <c r="D1190" i="94"/>
  <c r="D1285" i="94"/>
  <c r="D1241" i="94"/>
  <c r="D1212" i="94"/>
  <c r="D1307" i="94"/>
  <c r="D1254" i="94"/>
  <c r="D1249" i="94"/>
  <c r="D1261" i="94"/>
  <c r="D1163" i="94"/>
  <c r="D1166" i="94"/>
  <c r="D1247" i="94"/>
  <c r="D1203" i="94"/>
  <c r="D1223" i="94"/>
  <c r="D1304" i="94"/>
  <c r="D1306" i="94"/>
  <c r="D1269" i="94"/>
  <c r="D1201" i="94"/>
  <c r="D1177" i="94"/>
  <c r="A193" i="90"/>
  <c r="A194" i="90" s="1"/>
  <c r="D495" i="94"/>
  <c r="I199" i="91"/>
  <c r="I417" i="91"/>
  <c r="I636" i="93"/>
  <c r="T1" i="93"/>
  <c r="I417" i="93"/>
  <c r="I199" i="93"/>
  <c r="I636" i="91"/>
  <c r="T1" i="91"/>
  <c r="L141" i="111"/>
  <c r="A595" i="90"/>
  <c r="A596" i="90" s="1"/>
  <c r="A29" i="90"/>
  <c r="A30" i="90" s="1"/>
  <c r="A31" i="90" s="1"/>
  <c r="A32" i="90" s="1"/>
  <c r="A33" i="90" s="1"/>
  <c r="A34" i="90" s="1"/>
  <c r="A35" i="90" s="1"/>
  <c r="A36" i="90" s="1"/>
  <c r="AV1" i="103"/>
  <c r="N13" i="93"/>
  <c r="N22" i="93" s="1"/>
  <c r="N31" i="93" s="1"/>
  <c r="N40" i="93" s="1"/>
  <c r="N49" i="93" s="1"/>
  <c r="N58" i="93" s="1"/>
  <c r="N67" i="93" s="1"/>
  <c r="N76" i="93" s="1"/>
  <c r="N85" i="93" s="1"/>
  <c r="N94" i="93" s="1"/>
  <c r="N103" i="93" s="1"/>
  <c r="N112" i="93" s="1"/>
  <c r="N121" i="93" s="1"/>
  <c r="N130" i="93" s="1"/>
  <c r="N139" i="93" s="1"/>
  <c r="N148" i="93" s="1"/>
  <c r="N157" i="93" s="1"/>
  <c r="N166" i="93" s="1"/>
  <c r="N175" i="93" s="1"/>
  <c r="N184" i="93" s="1"/>
  <c r="N193" i="93" s="1"/>
  <c r="N213" i="93" s="1"/>
  <c r="N222" i="93" s="1"/>
  <c r="N231" i="93" s="1"/>
  <c r="N240" i="93" s="1"/>
  <c r="N249" i="93" s="1"/>
  <c r="N258" i="93" s="1"/>
  <c r="N267" i="93" s="1"/>
  <c r="N276" i="93" s="1"/>
  <c r="N285" i="93" s="1"/>
  <c r="N294" i="93" s="1"/>
  <c r="N303" i="93" s="1"/>
  <c r="N312" i="93" s="1"/>
  <c r="N321" i="93" s="1"/>
  <c r="N330" i="93" s="1"/>
  <c r="N339" i="93" s="1"/>
  <c r="N348" i="93" s="1"/>
  <c r="N357" i="93" s="1"/>
  <c r="N366" i="93" s="1"/>
  <c r="N375" i="93" s="1"/>
  <c r="N384" i="93" s="1"/>
  <c r="N393" i="93" s="1"/>
  <c r="N402" i="93" s="1"/>
  <c r="N411" i="93" s="1"/>
  <c r="N432" i="93" s="1"/>
  <c r="N441" i="93" s="1"/>
  <c r="N450" i="93" s="1"/>
  <c r="N459" i="93" s="1"/>
  <c r="N468" i="93" s="1"/>
  <c r="N477" i="93" s="1"/>
  <c r="N486" i="93" s="1"/>
  <c r="N495" i="93" s="1"/>
  <c r="N504" i="93" s="1"/>
  <c r="N513" i="93" s="1"/>
  <c r="N522" i="93" s="1"/>
  <c r="N531" i="93" s="1"/>
  <c r="N540" i="93" s="1"/>
  <c r="N549" i="93" s="1"/>
  <c r="N558" i="93" s="1"/>
  <c r="N567" i="93" s="1"/>
  <c r="N576" i="93" s="1"/>
  <c r="N585" i="93" s="1"/>
  <c r="N594" i="93" s="1"/>
  <c r="N603" i="93" s="1"/>
  <c r="N612" i="93" s="1"/>
  <c r="N621" i="93" s="1"/>
  <c r="N630" i="93" s="1"/>
  <c r="N13" i="91"/>
  <c r="N22" i="91" s="1"/>
  <c r="N31" i="91" s="1"/>
  <c r="N40" i="91" s="1"/>
  <c r="N49" i="91" s="1"/>
  <c r="N58" i="91" s="1"/>
  <c r="N67" i="91" s="1"/>
  <c r="N76" i="91" s="1"/>
  <c r="N85" i="91" s="1"/>
  <c r="N94" i="91" s="1"/>
  <c r="N103" i="91" s="1"/>
  <c r="N112" i="91" s="1"/>
  <c r="N121" i="91" s="1"/>
  <c r="N130" i="91" s="1"/>
  <c r="N139" i="91" s="1"/>
  <c r="N148" i="91" s="1"/>
  <c r="N157" i="91" s="1"/>
  <c r="N166" i="91" s="1"/>
  <c r="N175" i="91" s="1"/>
  <c r="N184" i="91" s="1"/>
  <c r="N193" i="91" s="1"/>
  <c r="N213" i="91" s="1"/>
  <c r="N222" i="91" s="1"/>
  <c r="N231" i="91" s="1"/>
  <c r="N240" i="91" s="1"/>
  <c r="N249" i="91" s="1"/>
  <c r="N258" i="91" s="1"/>
  <c r="N267" i="91" s="1"/>
  <c r="N276" i="91" s="1"/>
  <c r="N285" i="91" s="1"/>
  <c r="N294" i="91" s="1"/>
  <c r="N303" i="91" s="1"/>
  <c r="N312" i="91" s="1"/>
  <c r="N321" i="91" s="1"/>
  <c r="N330" i="91" s="1"/>
  <c r="N339" i="91" s="1"/>
  <c r="N348" i="91" s="1"/>
  <c r="N357" i="91" s="1"/>
  <c r="N366" i="91" s="1"/>
  <c r="N375" i="91" s="1"/>
  <c r="N384" i="91" s="1"/>
  <c r="N393" i="91" s="1"/>
  <c r="N402" i="91" s="1"/>
  <c r="N411" i="91" s="1"/>
  <c r="N432" i="91" s="1"/>
  <c r="N441" i="91" s="1"/>
  <c r="N450" i="91" s="1"/>
  <c r="N459" i="91" s="1"/>
  <c r="N468" i="91" s="1"/>
  <c r="N477" i="91" s="1"/>
  <c r="N486" i="91" s="1"/>
  <c r="N495" i="91" s="1"/>
  <c r="N504" i="91" s="1"/>
  <c r="N513" i="91" s="1"/>
  <c r="N522" i="91" s="1"/>
  <c r="N531" i="91" s="1"/>
  <c r="N540" i="91" s="1"/>
  <c r="N549" i="91" s="1"/>
  <c r="N558" i="91" s="1"/>
  <c r="N567" i="91" s="1"/>
  <c r="N576" i="91" s="1"/>
  <c r="N585" i="91" s="1"/>
  <c r="N594" i="91" s="1"/>
  <c r="N603" i="91" s="1"/>
  <c r="N612" i="91" s="1"/>
  <c r="N621" i="91" s="1"/>
  <c r="N630" i="91" s="1"/>
  <c r="M22" i="91"/>
  <c r="M31" i="91" s="1"/>
  <c r="M40" i="91" s="1"/>
  <c r="M49" i="91" s="1"/>
  <c r="M58" i="91" s="1"/>
  <c r="M67" i="91" s="1"/>
  <c r="M76" i="91" s="1"/>
  <c r="M85" i="91" s="1"/>
  <c r="M94" i="91" s="1"/>
  <c r="M103" i="91" s="1"/>
  <c r="M112" i="91" s="1"/>
  <c r="M121" i="91" s="1"/>
  <c r="M130" i="91" s="1"/>
  <c r="M139" i="91" s="1"/>
  <c r="M148" i="91" s="1"/>
  <c r="M157" i="91" s="1"/>
  <c r="M166" i="91" s="1"/>
  <c r="M175" i="91" s="1"/>
  <c r="M184" i="91" s="1"/>
  <c r="M193" i="91" s="1"/>
  <c r="M213" i="91" s="1"/>
  <c r="M222" i="91" s="1"/>
  <c r="M231" i="91" s="1"/>
  <c r="M240" i="91" s="1"/>
  <c r="M249" i="91" s="1"/>
  <c r="M258" i="91" s="1"/>
  <c r="M267" i="91" s="1"/>
  <c r="M276" i="91" s="1"/>
  <c r="M285" i="91" s="1"/>
  <c r="M294" i="91" s="1"/>
  <c r="M303" i="91" s="1"/>
  <c r="M312" i="91" s="1"/>
  <c r="M321" i="91" s="1"/>
  <c r="M330" i="91" s="1"/>
  <c r="M339" i="91" s="1"/>
  <c r="M348" i="91" s="1"/>
  <c r="M357" i="91" s="1"/>
  <c r="M366" i="91" s="1"/>
  <c r="M375" i="91" s="1"/>
  <c r="M384" i="91" s="1"/>
  <c r="M393" i="91" s="1"/>
  <c r="M402" i="91" s="1"/>
  <c r="M411" i="91" s="1"/>
  <c r="M432" i="91" s="1"/>
  <c r="M441" i="91" s="1"/>
  <c r="M450" i="91" s="1"/>
  <c r="M459" i="91" s="1"/>
  <c r="M468" i="91" s="1"/>
  <c r="M477" i="91" s="1"/>
  <c r="M486" i="91" s="1"/>
  <c r="M495" i="91" s="1"/>
  <c r="M504" i="91" s="1"/>
  <c r="M513" i="91" s="1"/>
  <c r="M522" i="91" s="1"/>
  <c r="M531" i="91" s="1"/>
  <c r="M540" i="91" s="1"/>
  <c r="M549" i="91" s="1"/>
  <c r="M558" i="91" s="1"/>
  <c r="M567" i="91" s="1"/>
  <c r="M576" i="91" s="1"/>
  <c r="M585" i="91" s="1"/>
  <c r="M594" i="91" s="1"/>
  <c r="M603" i="91" s="1"/>
  <c r="M612" i="91" s="1"/>
  <c r="M621" i="91" s="1"/>
  <c r="M630" i="91" s="1"/>
  <c r="AV2" i="103"/>
  <c r="M21" i="91"/>
  <c r="M30" i="91" s="1"/>
  <c r="M39" i="91" s="1"/>
  <c r="M48" i="91" s="1"/>
  <c r="M57" i="91" s="1"/>
  <c r="M66" i="91" s="1"/>
  <c r="M75" i="91" s="1"/>
  <c r="M84" i="91" s="1"/>
  <c r="M93" i="91" s="1"/>
  <c r="M102" i="91" s="1"/>
  <c r="M111" i="91" s="1"/>
  <c r="M120" i="91" s="1"/>
  <c r="M129" i="91" s="1"/>
  <c r="M138" i="91" s="1"/>
  <c r="M147" i="91" s="1"/>
  <c r="M156" i="91" s="1"/>
  <c r="M165" i="91" s="1"/>
  <c r="M174" i="91" s="1"/>
  <c r="M183" i="91" s="1"/>
  <c r="M192" i="91" s="1"/>
  <c r="M212" i="91" s="1"/>
  <c r="M221" i="91" s="1"/>
  <c r="M230" i="91" s="1"/>
  <c r="M239" i="91" s="1"/>
  <c r="M248" i="91" s="1"/>
  <c r="M257" i="91" s="1"/>
  <c r="M266" i="91" s="1"/>
  <c r="M275" i="91" s="1"/>
  <c r="M284" i="91" s="1"/>
  <c r="M293" i="91" s="1"/>
  <c r="M302" i="91" s="1"/>
  <c r="M311" i="91" s="1"/>
  <c r="M320" i="91" s="1"/>
  <c r="M329" i="91" s="1"/>
  <c r="M338" i="91" s="1"/>
  <c r="M347" i="91" s="1"/>
  <c r="M356" i="91" s="1"/>
  <c r="M365" i="91" s="1"/>
  <c r="M374" i="91" s="1"/>
  <c r="M383" i="91" s="1"/>
  <c r="M392" i="91" s="1"/>
  <c r="M401" i="91" s="1"/>
  <c r="M410" i="91" s="1"/>
  <c r="M431" i="91" s="1"/>
  <c r="M440" i="91" s="1"/>
  <c r="M449" i="91" s="1"/>
  <c r="M458" i="91" s="1"/>
  <c r="M467" i="91" s="1"/>
  <c r="M476" i="91" s="1"/>
  <c r="M485" i="91" s="1"/>
  <c r="M494" i="91" s="1"/>
  <c r="M503" i="91" s="1"/>
  <c r="M512" i="91" s="1"/>
  <c r="M521" i="91" s="1"/>
  <c r="M530" i="91" s="1"/>
  <c r="M539" i="91" s="1"/>
  <c r="M548" i="91" s="1"/>
  <c r="M557" i="91" s="1"/>
  <c r="M566" i="91" s="1"/>
  <c r="M575" i="91" s="1"/>
  <c r="M584" i="91" s="1"/>
  <c r="M593" i="91" s="1"/>
  <c r="M602" i="91" s="1"/>
  <c r="M611" i="91" s="1"/>
  <c r="M620" i="91" s="1"/>
  <c r="M629" i="91" s="1"/>
  <c r="N12" i="93"/>
  <c r="N21" i="93" s="1"/>
  <c r="N30" i="93" s="1"/>
  <c r="N39" i="93" s="1"/>
  <c r="N48" i="93" s="1"/>
  <c r="N57" i="93" s="1"/>
  <c r="N66" i="93" s="1"/>
  <c r="N75" i="93" s="1"/>
  <c r="N84" i="93" s="1"/>
  <c r="N93" i="93" s="1"/>
  <c r="N102" i="93" s="1"/>
  <c r="N111" i="93" s="1"/>
  <c r="N120" i="93" s="1"/>
  <c r="N129" i="93" s="1"/>
  <c r="N138" i="93" s="1"/>
  <c r="N147" i="93" s="1"/>
  <c r="N156" i="93" s="1"/>
  <c r="N165" i="93" s="1"/>
  <c r="N174" i="93" s="1"/>
  <c r="N183" i="93" s="1"/>
  <c r="N192" i="93" s="1"/>
  <c r="N212" i="93" s="1"/>
  <c r="N221" i="93" s="1"/>
  <c r="N230" i="93" s="1"/>
  <c r="N239" i="93" s="1"/>
  <c r="N248" i="93" s="1"/>
  <c r="N257" i="93" s="1"/>
  <c r="N266" i="93" s="1"/>
  <c r="N275" i="93" s="1"/>
  <c r="N284" i="93" s="1"/>
  <c r="N293" i="93" s="1"/>
  <c r="N302" i="93" s="1"/>
  <c r="N311" i="93" s="1"/>
  <c r="N320" i="93" s="1"/>
  <c r="N329" i="93" s="1"/>
  <c r="N338" i="93" s="1"/>
  <c r="N347" i="93" s="1"/>
  <c r="N356" i="93" s="1"/>
  <c r="N365" i="93" s="1"/>
  <c r="N374" i="93" s="1"/>
  <c r="N383" i="93" s="1"/>
  <c r="N392" i="93" s="1"/>
  <c r="N401" i="93" s="1"/>
  <c r="N410" i="93" s="1"/>
  <c r="N431" i="93" s="1"/>
  <c r="N440" i="93" s="1"/>
  <c r="N449" i="93" s="1"/>
  <c r="N458" i="93" s="1"/>
  <c r="N467" i="93" s="1"/>
  <c r="N476" i="93" s="1"/>
  <c r="N485" i="93" s="1"/>
  <c r="N494" i="93" s="1"/>
  <c r="N503" i="93" s="1"/>
  <c r="N512" i="93" s="1"/>
  <c r="N521" i="93" s="1"/>
  <c r="N530" i="93" s="1"/>
  <c r="N539" i="93" s="1"/>
  <c r="N548" i="93" s="1"/>
  <c r="N557" i="93" s="1"/>
  <c r="N566" i="93" s="1"/>
  <c r="N575" i="93" s="1"/>
  <c r="N584" i="93" s="1"/>
  <c r="N593" i="93" s="1"/>
  <c r="N602" i="93" s="1"/>
  <c r="N611" i="93" s="1"/>
  <c r="N620" i="93" s="1"/>
  <c r="N629" i="93" s="1"/>
  <c r="N12" i="91"/>
  <c r="N21" i="91" s="1"/>
  <c r="N30" i="91" s="1"/>
  <c r="N39" i="91" s="1"/>
  <c r="N48" i="91" s="1"/>
  <c r="N57" i="91" s="1"/>
  <c r="N66" i="91" s="1"/>
  <c r="N75" i="91" s="1"/>
  <c r="N84" i="91" s="1"/>
  <c r="N93" i="91" s="1"/>
  <c r="N102" i="91" s="1"/>
  <c r="N111" i="91" s="1"/>
  <c r="N120" i="91" s="1"/>
  <c r="N129" i="91" s="1"/>
  <c r="N138" i="91" s="1"/>
  <c r="N147" i="91" s="1"/>
  <c r="N156" i="91" s="1"/>
  <c r="N165" i="91" s="1"/>
  <c r="N174" i="91" s="1"/>
  <c r="N183" i="91" s="1"/>
  <c r="N192" i="91" s="1"/>
  <c r="N212" i="91" s="1"/>
  <c r="N221" i="91" s="1"/>
  <c r="N230" i="91" s="1"/>
  <c r="N239" i="91" s="1"/>
  <c r="N248" i="91" s="1"/>
  <c r="N257" i="91" s="1"/>
  <c r="N266" i="91" s="1"/>
  <c r="N275" i="91" s="1"/>
  <c r="N284" i="91" s="1"/>
  <c r="N293" i="91" s="1"/>
  <c r="N302" i="91" s="1"/>
  <c r="N311" i="91" s="1"/>
  <c r="N320" i="91" s="1"/>
  <c r="N329" i="91" s="1"/>
  <c r="N338" i="91" s="1"/>
  <c r="N347" i="91" s="1"/>
  <c r="N356" i="91" s="1"/>
  <c r="N365" i="91" s="1"/>
  <c r="N374" i="91" s="1"/>
  <c r="N383" i="91" s="1"/>
  <c r="N392" i="91" s="1"/>
  <c r="N401" i="91" s="1"/>
  <c r="N410" i="91" s="1"/>
  <c r="N431" i="91" s="1"/>
  <c r="N440" i="91" s="1"/>
  <c r="N449" i="91" s="1"/>
  <c r="N458" i="91" s="1"/>
  <c r="N467" i="91" s="1"/>
  <c r="N476" i="91" s="1"/>
  <c r="N485" i="91" s="1"/>
  <c r="N494" i="91" s="1"/>
  <c r="N503" i="91" s="1"/>
  <c r="N512" i="91" s="1"/>
  <c r="N521" i="91" s="1"/>
  <c r="N530" i="91" s="1"/>
  <c r="N539" i="91" s="1"/>
  <c r="N548" i="91" s="1"/>
  <c r="N557" i="91" s="1"/>
  <c r="N566" i="91" s="1"/>
  <c r="N575" i="91" s="1"/>
  <c r="N584" i="91" s="1"/>
  <c r="N593" i="91" s="1"/>
  <c r="N602" i="91" s="1"/>
  <c r="N611" i="91" s="1"/>
  <c r="N620" i="91" s="1"/>
  <c r="N629" i="91" s="1"/>
  <c r="B632" i="90"/>
  <c r="B468" i="90"/>
  <c r="B303" i="90"/>
  <c r="B139" i="90"/>
  <c r="B550" i="90"/>
  <c r="B386" i="90"/>
  <c r="B221" i="90"/>
  <c r="B57" i="90"/>
  <c r="D1140" i="94"/>
  <c r="D1110" i="94"/>
  <c r="D1083" i="94"/>
  <c r="D1063" i="94"/>
  <c r="D1045" i="94"/>
  <c r="D1026" i="94"/>
  <c r="D1010" i="94"/>
  <c r="D998" i="94"/>
  <c r="D985" i="94"/>
  <c r="D1139" i="94"/>
  <c r="D1109" i="94"/>
  <c r="D1058" i="94"/>
  <c r="D1044" i="94"/>
  <c r="D1025" i="94"/>
  <c r="D1009" i="94"/>
  <c r="D996" i="94"/>
  <c r="D1142" i="94"/>
  <c r="D1082" i="94"/>
  <c r="D1135" i="94"/>
  <c r="D1102" i="94"/>
  <c r="D1077" i="94"/>
  <c r="D1129" i="94"/>
  <c r="D1101" i="94"/>
  <c r="D1075" i="94"/>
  <c r="D1128" i="94"/>
  <c r="D1121" i="94"/>
  <c r="D1093" i="94"/>
  <c r="D1069" i="94"/>
  <c r="D1053" i="94"/>
  <c r="D1033" i="94"/>
  <c r="D1017" i="94"/>
  <c r="D1003" i="94"/>
  <c r="D990" i="94"/>
  <c r="D1067" i="94"/>
  <c r="D1036" i="94"/>
  <c r="D1012" i="94"/>
  <c r="D991" i="94"/>
  <c r="D1066" i="94"/>
  <c r="D1034" i="94"/>
  <c r="D1007" i="94"/>
  <c r="D988" i="94"/>
  <c r="D1120" i="94"/>
  <c r="D1056" i="94"/>
  <c r="D1030" i="94"/>
  <c r="D1006" i="94"/>
  <c r="D987" i="94"/>
  <c r="D1117" i="94"/>
  <c r="D1055" i="94"/>
  <c r="D1028" i="94"/>
  <c r="D1004" i="94"/>
  <c r="D1094" i="94"/>
  <c r="D1054" i="94"/>
  <c r="D1022" i="94"/>
  <c r="D1001" i="94"/>
  <c r="D1090" i="94"/>
  <c r="D1052" i="94"/>
  <c r="D1020" i="94"/>
  <c r="D999" i="94"/>
  <c r="D1085" i="94"/>
  <c r="D1047" i="94"/>
  <c r="D1018" i="94"/>
  <c r="D995" i="94"/>
  <c r="D1074" i="94"/>
  <c r="D1039" i="94"/>
  <c r="D1014" i="94"/>
  <c r="D993" i="94"/>
  <c r="D1002" i="94"/>
  <c r="D1078" i="94"/>
  <c r="D1071" i="94"/>
  <c r="D1136" i="94"/>
  <c r="D1042" i="94"/>
  <c r="D1115" i="94"/>
  <c r="D989" i="94"/>
  <c r="D1062" i="94"/>
  <c r="D1116" i="94"/>
  <c r="D1035" i="94"/>
  <c r="D1091" i="94"/>
  <c r="D1040" i="94"/>
  <c r="D1124" i="94"/>
  <c r="D1048" i="94"/>
  <c r="D1143" i="94"/>
  <c r="D1087" i="94"/>
  <c r="D1080" i="94"/>
  <c r="D1005" i="94"/>
  <c r="D1081" i="94"/>
  <c r="D1145" i="94"/>
  <c r="D1086" i="94"/>
  <c r="D1021" i="94"/>
  <c r="D1132" i="94"/>
  <c r="D1041" i="94"/>
  <c r="D1133" i="94"/>
  <c r="D1061" i="94"/>
  <c r="D1043" i="94"/>
  <c r="D1119" i="94"/>
  <c r="D1011" i="94"/>
  <c r="D1076" i="94"/>
  <c r="D1141" i="94"/>
  <c r="D1097" i="94"/>
  <c r="D1079" i="94"/>
  <c r="D1015" i="94"/>
  <c r="D1126" i="94"/>
  <c r="D1065" i="94"/>
  <c r="D1046" i="94"/>
  <c r="D1118" i="94"/>
  <c r="D1105" i="94"/>
  <c r="D1098" i="94"/>
  <c r="D1023" i="94"/>
  <c r="D1134" i="94"/>
  <c r="D1073" i="94"/>
  <c r="D1057" i="94"/>
  <c r="D1122" i="94"/>
  <c r="D1013" i="94"/>
  <c r="D1125" i="94"/>
  <c r="D1072" i="94"/>
  <c r="D1016" i="94"/>
  <c r="D1100" i="94"/>
  <c r="D1008" i="94"/>
  <c r="D1084" i="94"/>
  <c r="D1112" i="94"/>
  <c r="D1029" i="94"/>
  <c r="D1037" i="94"/>
  <c r="D1144" i="94"/>
  <c r="D1088" i="94"/>
  <c r="D1024" i="94"/>
  <c r="D1108" i="94"/>
  <c r="D1019" i="94"/>
  <c r="D1095" i="94"/>
  <c r="D1123" i="94"/>
  <c r="D1059" i="94"/>
  <c r="D1049" i="94"/>
  <c r="D1099" i="94"/>
  <c r="D1032" i="94"/>
  <c r="D1127" i="94"/>
  <c r="D1027" i="94"/>
  <c r="D1103" i="94"/>
  <c r="D1131" i="94"/>
  <c r="D1106" i="94"/>
  <c r="D997" i="94"/>
  <c r="D1130" i="94"/>
  <c r="D1000" i="94"/>
  <c r="D1113" i="94"/>
  <c r="D1050" i="94"/>
  <c r="D1138" i="94"/>
  <c r="D1104" i="94"/>
  <c r="D1107" i="94"/>
  <c r="D1068" i="94"/>
  <c r="D986" i="94"/>
  <c r="D1114" i="94"/>
  <c r="D1051" i="94"/>
  <c r="D994" i="94"/>
  <c r="D1089" i="94"/>
  <c r="D992" i="94"/>
  <c r="D1070" i="94"/>
  <c r="D1031" i="94"/>
  <c r="D1092" i="94"/>
  <c r="D1096" i="94"/>
  <c r="D1038" i="94"/>
  <c r="D1064" i="94"/>
  <c r="D1137" i="94"/>
  <c r="D1060" i="94"/>
  <c r="D1111" i="94"/>
  <c r="K144" i="111"/>
  <c r="B631" i="90"/>
  <c r="B467" i="90"/>
  <c r="B302" i="90"/>
  <c r="B138" i="90"/>
  <c r="B56" i="90"/>
  <c r="B549" i="90"/>
  <c r="B385" i="90"/>
  <c r="B220" i="90"/>
  <c r="A431" i="90"/>
  <c r="A432" i="90" s="1"/>
  <c r="D169" i="94"/>
  <c r="R1" i="93"/>
  <c r="I634" i="93"/>
  <c r="I415" i="93"/>
  <c r="I197" i="93"/>
  <c r="I634" i="91"/>
  <c r="I415" i="91"/>
  <c r="I197" i="91"/>
  <c r="R1" i="91"/>
  <c r="L139" i="111"/>
  <c r="A77" i="90"/>
  <c r="A78" i="90" s="1"/>
  <c r="A79" i="90" s="1"/>
  <c r="A80" i="90" s="1"/>
  <c r="A81" i="90" s="1"/>
  <c r="B649" i="90"/>
  <c r="B320" i="90"/>
  <c r="B485" i="90"/>
  <c r="B156" i="90"/>
  <c r="B74" i="90"/>
  <c r="B238" i="90"/>
  <c r="B403" i="90"/>
  <c r="B567" i="90"/>
  <c r="B311" i="90"/>
  <c r="B229" i="90"/>
  <c r="B147" i="90"/>
  <c r="B65" i="90"/>
  <c r="B640" i="90"/>
  <c r="B558" i="90"/>
  <c r="B476" i="90"/>
  <c r="B394" i="90"/>
  <c r="A66" i="90"/>
  <c r="A67" i="90" s="1"/>
  <c r="A68" i="90" s="1"/>
  <c r="A69" i="90" s="1"/>
  <c r="A70" i="90" s="1"/>
  <c r="A71" i="90" s="1"/>
  <c r="A72" i="90" s="1"/>
  <c r="A395" i="90"/>
  <c r="A396" i="90" s="1"/>
  <c r="A397" i="90" s="1"/>
  <c r="A398" i="90" s="1"/>
  <c r="A399" i="90" s="1"/>
  <c r="A400" i="90" s="1"/>
  <c r="A401" i="90" s="1"/>
  <c r="B230" i="90"/>
  <c r="B148" i="90"/>
  <c r="B66" i="90"/>
  <c r="B641" i="90"/>
  <c r="B477" i="90"/>
  <c r="B395" i="90"/>
  <c r="B312" i="90"/>
  <c r="B559" i="90"/>
  <c r="AV1" i="105"/>
  <c r="A604" i="90"/>
  <c r="A605" i="90" s="1"/>
  <c r="A129" i="90"/>
  <c r="A130" i="90" s="1"/>
  <c r="A202" i="90"/>
  <c r="A203" i="90" s="1"/>
  <c r="A522" i="90"/>
  <c r="A523" i="90" s="1"/>
  <c r="A613" i="90"/>
  <c r="A614" i="90" s="1"/>
  <c r="A211" i="90"/>
  <c r="A38" i="90"/>
  <c r="A39" i="90" s="1"/>
  <c r="A40" i="90" s="1"/>
  <c r="A41" i="90" s="1"/>
  <c r="A42" i="90" s="1"/>
  <c r="A43" i="90" s="1"/>
  <c r="A44" i="90" s="1"/>
  <c r="A45" i="90" s="1"/>
  <c r="A120" i="90"/>
  <c r="A121" i="90" s="1"/>
  <c r="A376" i="90"/>
  <c r="A377" i="90" s="1"/>
  <c r="A458" i="90"/>
  <c r="A459" i="90" s="1"/>
  <c r="AV1" i="104"/>
  <c r="A111" i="90"/>
  <c r="A112" i="90" s="1"/>
  <c r="A367" i="90"/>
  <c r="A368" i="90" s="1"/>
  <c r="A540" i="90"/>
  <c r="A541" i="90" s="1"/>
  <c r="A622" i="90"/>
  <c r="A623" i="90" s="1"/>
  <c r="A275" i="90"/>
  <c r="A276" i="90" s="1"/>
  <c r="A358" i="90"/>
  <c r="A359" i="90" s="1"/>
  <c r="A440" i="90"/>
  <c r="A441" i="90" s="1"/>
  <c r="A449" i="90"/>
  <c r="A450" i="90" s="1"/>
  <c r="A47" i="90"/>
  <c r="A48" i="90" s="1"/>
  <c r="A49" i="90" s="1"/>
  <c r="A50" i="90" s="1"/>
  <c r="A51" i="90" s="1"/>
  <c r="A52" i="90" s="1"/>
  <c r="A53" i="90" s="1"/>
  <c r="A54" i="90" s="1"/>
  <c r="A284" i="90"/>
  <c r="A285" i="90" s="1"/>
  <c r="B358" i="90"/>
  <c r="AV2" i="105"/>
  <c r="AV42" i="105" s="1"/>
  <c r="AV2" i="104"/>
  <c r="AV42" i="104" s="1"/>
  <c r="A349" i="90"/>
  <c r="A350" i="90" s="1"/>
  <c r="A340" i="90"/>
  <c r="A341" i="90" s="1"/>
  <c r="A266" i="90"/>
  <c r="A267" i="90" s="1"/>
  <c r="A257" i="90"/>
  <c r="A258" i="90" s="1"/>
  <c r="A184" i="90"/>
  <c r="A185" i="90" s="1"/>
  <c r="J179" i="90" a="1"/>
  <c r="J179" i="90" s="1"/>
  <c r="A175" i="90"/>
  <c r="A176" i="90" s="1"/>
  <c r="A102" i="90"/>
  <c r="A103" i="90" s="1"/>
  <c r="M95" i="90" a="1"/>
  <c r="M95" i="90" s="1"/>
  <c r="E97" i="90" a="1"/>
  <c r="E97" i="90" s="1"/>
  <c r="A93" i="90"/>
  <c r="A94" i="90" s="1"/>
  <c r="L24" i="90" a="1"/>
  <c r="L24" i="90" s="1"/>
  <c r="L13" i="90" a="1"/>
  <c r="L13" i="90" s="1"/>
  <c r="A20" i="90"/>
  <c r="A21" i="90" s="1"/>
  <c r="A22" i="90" s="1"/>
  <c r="A23" i="90" s="1"/>
  <c r="A24" i="90" s="1"/>
  <c r="A25" i="90" s="1"/>
  <c r="A26" i="90" s="1"/>
  <c r="A27" i="90" s="1"/>
  <c r="A11" i="90"/>
  <c r="A12" i="90" s="1"/>
  <c r="AV2" i="102"/>
  <c r="AV42" i="102" s="1"/>
  <c r="AV1" i="102"/>
  <c r="A1" i="102"/>
  <c r="AV1" i="101"/>
  <c r="AV2" i="101"/>
  <c r="AV42" i="101" s="1"/>
  <c r="A1" i="101"/>
  <c r="O579" i="90" a="1"/>
  <c r="O579" i="90" s="1"/>
  <c r="I580" i="90" a="1"/>
  <c r="I580" i="90" s="1"/>
  <c r="E576" i="90"/>
  <c r="E579" i="90" s="1" a="1"/>
  <c r="E579" i="90" s="1"/>
  <c r="F576" i="90"/>
  <c r="G576" i="90"/>
  <c r="H576" i="90"/>
  <c r="I576" i="90"/>
  <c r="J576" i="90"/>
  <c r="K576" i="90"/>
  <c r="L576" i="90"/>
  <c r="M576" i="90"/>
  <c r="N576" i="90"/>
  <c r="N579" i="90" s="1" a="1"/>
  <c r="N579" i="90" s="1"/>
  <c r="O576" i="90"/>
  <c r="O581" i="90" s="1" a="1"/>
  <c r="O581" i="90" s="1"/>
  <c r="D576" i="90"/>
  <c r="G496" i="90" a="1"/>
  <c r="G496" i="90" s="1"/>
  <c r="M497" i="90" a="1"/>
  <c r="M497" i="90" s="1"/>
  <c r="K499" i="90" a="1"/>
  <c r="K499" i="90" s="1"/>
  <c r="M499" i="90" a="1"/>
  <c r="M499" i="90" s="1"/>
  <c r="M501" i="90" a="1"/>
  <c r="M501" i="90" s="1"/>
  <c r="E495" i="90" a="1"/>
  <c r="E495" i="90" s="1"/>
  <c r="K495" i="90" a="1"/>
  <c r="K495" i="90" s="1"/>
  <c r="E494" i="90"/>
  <c r="E497" i="90" s="1" a="1"/>
  <c r="E497" i="90" s="1"/>
  <c r="F494" i="90"/>
  <c r="G494" i="90"/>
  <c r="H494" i="90"/>
  <c r="I494" i="90"/>
  <c r="J494" i="90"/>
  <c r="K494" i="90"/>
  <c r="K501" i="90" s="1" a="1"/>
  <c r="K501" i="90" s="1"/>
  <c r="L494" i="90"/>
  <c r="L501" i="90" s="1" a="1"/>
  <c r="L501" i="90" s="1"/>
  <c r="M494" i="90"/>
  <c r="M502" i="90" s="1" a="1"/>
  <c r="M502" i="90" s="1"/>
  <c r="N494" i="90"/>
  <c r="O494" i="90"/>
  <c r="O500" i="90" s="1" a="1"/>
  <c r="O500" i="90" s="1"/>
  <c r="D494" i="90"/>
  <c r="L415" i="90" a="1"/>
  <c r="L415" i="90" s="1"/>
  <c r="K420" i="90" a="1"/>
  <c r="K420" i="90" s="1"/>
  <c r="L420" i="90" a="1"/>
  <c r="L420" i="90" s="1"/>
  <c r="E412" i="90"/>
  <c r="F412" i="90"/>
  <c r="G412" i="90"/>
  <c r="H412" i="90"/>
  <c r="H414" i="90" s="1" a="1"/>
  <c r="H414" i="90" s="1"/>
  <c r="I412" i="90"/>
  <c r="I413" i="90" s="1" a="1"/>
  <c r="I413" i="90" s="1"/>
  <c r="J412" i="90"/>
  <c r="K412" i="90"/>
  <c r="K419" i="90" s="1" a="1"/>
  <c r="K419" i="90" s="1"/>
  <c r="L412" i="90"/>
  <c r="M412" i="90"/>
  <c r="N412" i="90"/>
  <c r="O412" i="90"/>
  <c r="D412" i="90"/>
  <c r="L333" i="90" a="1"/>
  <c r="L333" i="90" s="1"/>
  <c r="M338" i="90" a="1"/>
  <c r="M338" i="90" s="1"/>
  <c r="E167" i="90" a="1"/>
  <c r="E167" i="90" s="1"/>
  <c r="E330" i="90"/>
  <c r="E336" i="90" s="1" a="1"/>
  <c r="E336" i="90" s="1"/>
  <c r="F330" i="90"/>
  <c r="G330" i="90"/>
  <c r="H330" i="90"/>
  <c r="H332" i="90" s="1" a="1"/>
  <c r="H332" i="90" s="1"/>
  <c r="I330" i="90"/>
  <c r="J330" i="90"/>
  <c r="K330" i="90"/>
  <c r="L330" i="90"/>
  <c r="M330" i="90"/>
  <c r="N330" i="90"/>
  <c r="D330" i="90"/>
  <c r="E247" i="90"/>
  <c r="F247" i="90"/>
  <c r="G247" i="90"/>
  <c r="H247" i="90"/>
  <c r="I247" i="90"/>
  <c r="J247" i="90"/>
  <c r="K247" i="90"/>
  <c r="K249" i="90" s="1" a="1"/>
  <c r="K249" i="90" s="1"/>
  <c r="L247" i="90"/>
  <c r="L254" i="90" s="1" a="1"/>
  <c r="L254" i="90" s="1"/>
  <c r="M247" i="90"/>
  <c r="N247" i="90"/>
  <c r="O247" i="90"/>
  <c r="O254" i="90" s="1" a="1"/>
  <c r="O254" i="90" s="1"/>
  <c r="D247" i="90"/>
  <c r="E165" i="90"/>
  <c r="F165" i="90"/>
  <c r="F190" i="90" s="1" a="1"/>
  <c r="F190" i="90" s="1"/>
  <c r="G165" i="90"/>
  <c r="G186" i="90" s="1" a="1"/>
  <c r="G186" i="90" s="1"/>
  <c r="H165" i="90"/>
  <c r="H167" i="90" s="1" a="1"/>
  <c r="H167" i="90" s="1"/>
  <c r="I165" i="90"/>
  <c r="J165" i="90"/>
  <c r="J175" i="90" s="1" a="1"/>
  <c r="J175" i="90" s="1"/>
  <c r="K165" i="90"/>
  <c r="L165" i="90"/>
  <c r="M165" i="90"/>
  <c r="N165" i="90"/>
  <c r="N178" i="90" s="1" a="1"/>
  <c r="N178" i="90" s="1"/>
  <c r="O165" i="90"/>
  <c r="O182" i="90" s="1" a="1"/>
  <c r="O182" i="90" s="1"/>
  <c r="D165" i="90"/>
  <c r="D170" i="90" s="1" a="1"/>
  <c r="D170" i="90" s="1"/>
  <c r="M86" i="90" a="1"/>
  <c r="M86" i="90" s="1"/>
  <c r="M90" i="90" a="1"/>
  <c r="M90" i="90" s="1"/>
  <c r="E91" i="90" a="1"/>
  <c r="E91" i="90" s="1"/>
  <c r="E84" i="90" a="1"/>
  <c r="E84" i="90" s="1"/>
  <c r="M84" i="90" a="1"/>
  <c r="M84" i="90" s="1"/>
  <c r="O83" i="90"/>
  <c r="O97" i="90" s="1" a="1"/>
  <c r="O97" i="90" s="1"/>
  <c r="E83" i="90"/>
  <c r="E90" i="90" s="1" a="1"/>
  <c r="E90" i="90" s="1"/>
  <c r="F83" i="90"/>
  <c r="F88" i="90" s="1" a="1"/>
  <c r="F88" i="90" s="1"/>
  <c r="G83" i="90"/>
  <c r="H83" i="90"/>
  <c r="H103" i="90" s="1" a="1"/>
  <c r="H103" i="90" s="1"/>
  <c r="I83" i="90"/>
  <c r="J83" i="90"/>
  <c r="K83" i="90"/>
  <c r="K102" i="90" s="1" a="1"/>
  <c r="K102" i="90" s="1"/>
  <c r="L83" i="90"/>
  <c r="L108" i="90" s="1" a="1"/>
  <c r="L108" i="90" s="1"/>
  <c r="M83" i="90"/>
  <c r="M108" i="90" s="1" a="1"/>
  <c r="M108" i="90" s="1"/>
  <c r="N83" i="90"/>
  <c r="D83" i="90"/>
  <c r="L3" i="90" a="1"/>
  <c r="L3" i="90" s="1"/>
  <c r="L4" i="90" a="1"/>
  <c r="L4" i="90" s="1"/>
  <c r="L8" i="90" a="1"/>
  <c r="L8" i="90" s="1"/>
  <c r="G9" i="90" a="1"/>
  <c r="G9" i="90" s="1"/>
  <c r="L9" i="90" a="1"/>
  <c r="L9" i="90" s="1"/>
  <c r="D1" i="90"/>
  <c r="E1" i="90"/>
  <c r="F1" i="90"/>
  <c r="G1" i="90"/>
  <c r="G24" i="90" s="1" a="1"/>
  <c r="G24" i="90" s="1"/>
  <c r="H1" i="90"/>
  <c r="H14" i="90" s="1" a="1"/>
  <c r="H14" i="90" s="1"/>
  <c r="I1" i="90"/>
  <c r="I5" i="90" s="1" a="1"/>
  <c r="I5" i="90" s="1"/>
  <c r="J1" i="90"/>
  <c r="K1" i="90"/>
  <c r="L1" i="90"/>
  <c r="L18" i="90" s="1" a="1"/>
  <c r="L18" i="90" s="1"/>
  <c r="M1" i="90"/>
  <c r="N1" i="90"/>
  <c r="B276" i="90" l="1"/>
  <c r="AV42" i="103"/>
  <c r="K142" i="111"/>
  <c r="M10" i="93"/>
  <c r="M10" i="91"/>
  <c r="AV41" i="104"/>
  <c r="BC6" i="104" a="1"/>
  <c r="BC6" i="104" s="1"/>
  <c r="BD46" i="104" a="1"/>
  <c r="BD46" i="104" s="1"/>
  <c r="BB6" i="104" a="1"/>
  <c r="BB6" i="104" s="1"/>
  <c r="BC46" i="104" a="1"/>
  <c r="BC46" i="104" s="1"/>
  <c r="BB46" i="104" a="1"/>
  <c r="BB46" i="104" s="1"/>
  <c r="BD6" i="104" a="1"/>
  <c r="BD6" i="104" s="1"/>
  <c r="K139" i="111"/>
  <c r="M7" i="93"/>
  <c r="M7" i="91"/>
  <c r="BC46" i="101" a="1"/>
  <c r="BC46" i="101" s="1"/>
  <c r="BB46" i="101" a="1"/>
  <c r="BB46" i="101" s="1"/>
  <c r="BD6" i="101" a="1"/>
  <c r="BD6" i="101" s="1"/>
  <c r="AV41" i="101"/>
  <c r="BC6" i="101" a="1"/>
  <c r="BC6" i="101" s="1"/>
  <c r="BB6" i="101" a="1"/>
  <c r="BB6" i="101" s="1"/>
  <c r="BD46" i="101" a="1"/>
  <c r="BD46" i="101" s="1"/>
  <c r="K140" i="111"/>
  <c r="M8" i="93"/>
  <c r="M8" i="91"/>
  <c r="BC6" i="102" a="1"/>
  <c r="BC6" i="102" s="1"/>
  <c r="BC46" i="102" a="1"/>
  <c r="BC46" i="102" s="1"/>
  <c r="BB6" i="102" a="1"/>
  <c r="BB6" i="102" s="1"/>
  <c r="BB46" i="102" a="1"/>
  <c r="BB46" i="102" s="1"/>
  <c r="AV41" i="102"/>
  <c r="BD6" i="102" a="1"/>
  <c r="BD6" i="102" s="1"/>
  <c r="BD46" i="102" a="1"/>
  <c r="BD46" i="102" s="1"/>
  <c r="K143" i="111"/>
  <c r="M11" i="93"/>
  <c r="M11" i="91"/>
  <c r="AV41" i="105"/>
  <c r="BD6" i="105" a="1"/>
  <c r="BD6" i="105" s="1"/>
  <c r="BD46" i="105" a="1"/>
  <c r="BD46" i="105" s="1"/>
  <c r="BC6" i="105" a="1"/>
  <c r="BC6" i="105" s="1"/>
  <c r="BB6" i="105" a="1"/>
  <c r="BB6" i="105" s="1"/>
  <c r="BC46" i="105" a="1"/>
  <c r="BC46" i="105" s="1"/>
  <c r="BB46" i="105" a="1"/>
  <c r="BB46" i="105" s="1"/>
  <c r="B193" i="90"/>
  <c r="M9" i="93"/>
  <c r="M18" i="93" s="1"/>
  <c r="M27" i="93" s="1"/>
  <c r="M36" i="93" s="1"/>
  <c r="M45" i="93" s="1"/>
  <c r="M54" i="93" s="1"/>
  <c r="M63" i="93" s="1"/>
  <c r="M72" i="93" s="1"/>
  <c r="M81" i="93" s="1"/>
  <c r="M90" i="93" s="1"/>
  <c r="M99" i="93" s="1"/>
  <c r="M108" i="93" s="1"/>
  <c r="M117" i="93" s="1"/>
  <c r="M126" i="93" s="1"/>
  <c r="M135" i="93" s="1"/>
  <c r="M144" i="93" s="1"/>
  <c r="M153" i="93" s="1"/>
  <c r="M162" i="93" s="1"/>
  <c r="M171" i="93" s="1"/>
  <c r="M180" i="93" s="1"/>
  <c r="M189" i="93" s="1"/>
  <c r="M209" i="93" s="1"/>
  <c r="M218" i="93" s="1"/>
  <c r="M227" i="93" s="1"/>
  <c r="M236" i="93" s="1"/>
  <c r="M245" i="93" s="1"/>
  <c r="M254" i="93" s="1"/>
  <c r="M263" i="93" s="1"/>
  <c r="M272" i="93" s="1"/>
  <c r="M281" i="93" s="1"/>
  <c r="M290" i="93" s="1"/>
  <c r="M299" i="93" s="1"/>
  <c r="M308" i="93" s="1"/>
  <c r="M317" i="93" s="1"/>
  <c r="M326" i="93" s="1"/>
  <c r="M335" i="93" s="1"/>
  <c r="M344" i="93" s="1"/>
  <c r="M353" i="93" s="1"/>
  <c r="M362" i="93" s="1"/>
  <c r="M371" i="93" s="1"/>
  <c r="M380" i="93" s="1"/>
  <c r="M389" i="93" s="1"/>
  <c r="M398" i="93" s="1"/>
  <c r="M407" i="93" s="1"/>
  <c r="M428" i="93" s="1"/>
  <c r="M437" i="93" s="1"/>
  <c r="M446" i="93" s="1"/>
  <c r="M455" i="93" s="1"/>
  <c r="M464" i="93" s="1"/>
  <c r="M473" i="93" s="1"/>
  <c r="M482" i="93" s="1"/>
  <c r="M491" i="93" s="1"/>
  <c r="M500" i="93" s="1"/>
  <c r="M509" i="93" s="1"/>
  <c r="M518" i="93" s="1"/>
  <c r="M527" i="93" s="1"/>
  <c r="M536" i="93" s="1"/>
  <c r="M545" i="93" s="1"/>
  <c r="M554" i="93" s="1"/>
  <c r="M563" i="93" s="1"/>
  <c r="M572" i="93" s="1"/>
  <c r="M581" i="93" s="1"/>
  <c r="M590" i="93" s="1"/>
  <c r="M599" i="93" s="1"/>
  <c r="M608" i="93" s="1"/>
  <c r="M617" i="93" s="1"/>
  <c r="M626" i="93" s="1"/>
  <c r="M9" i="91"/>
  <c r="AV41" i="103"/>
  <c r="BC6" i="103" a="1"/>
  <c r="BC6" i="103" s="1"/>
  <c r="BD46" i="103" a="1"/>
  <c r="BD46" i="103" s="1"/>
  <c r="BB6" i="103" a="1"/>
  <c r="BB6" i="103" s="1"/>
  <c r="BC46" i="103" a="1"/>
  <c r="BC46" i="103" s="1"/>
  <c r="BB46" i="103" a="1"/>
  <c r="BB46" i="103" s="1"/>
  <c r="BD6" i="103" a="1"/>
  <c r="BD6" i="103" s="1"/>
  <c r="B359" i="90"/>
  <c r="B112" i="90"/>
  <c r="B194" i="90"/>
  <c r="B622" i="90"/>
  <c r="B129" i="90"/>
  <c r="B540" i="90"/>
  <c r="B523" i="90"/>
  <c r="B441" i="90"/>
  <c r="B30" i="90"/>
  <c r="B376" i="90"/>
  <c r="D325" i="94"/>
  <c r="D267" i="94"/>
  <c r="D197" i="94"/>
  <c r="D324" i="94"/>
  <c r="D314" i="94"/>
  <c r="D288" i="94"/>
  <c r="D237" i="94"/>
  <c r="D170" i="94"/>
  <c r="D276" i="94"/>
  <c r="D192" i="94"/>
  <c r="D251" i="94"/>
  <c r="D191" i="94"/>
  <c r="D241" i="94"/>
  <c r="D186" i="94"/>
  <c r="D240" i="94"/>
  <c r="D307" i="94"/>
  <c r="D315" i="94"/>
  <c r="D238" i="94"/>
  <c r="D303" i="94"/>
  <c r="D232" i="94"/>
  <c r="D289" i="94"/>
  <c r="D211" i="94"/>
  <c r="D287" i="94"/>
  <c r="D196" i="94"/>
  <c r="D221" i="94"/>
  <c r="D304" i="94"/>
  <c r="D250" i="94"/>
  <c r="D182" i="94"/>
  <c r="D273" i="94"/>
  <c r="D200" i="94"/>
  <c r="D299" i="94"/>
  <c r="D226" i="94"/>
  <c r="D172" i="94"/>
  <c r="D263" i="94"/>
  <c r="D187" i="94"/>
  <c r="D286" i="94"/>
  <c r="D218" i="94"/>
  <c r="D326" i="94"/>
  <c r="D224" i="94"/>
  <c r="D327" i="94"/>
  <c r="D280" i="94"/>
  <c r="D301" i="94"/>
  <c r="D247" i="94"/>
  <c r="D174" i="94"/>
  <c r="D265" i="94"/>
  <c r="D189" i="94"/>
  <c r="D175" i="94"/>
  <c r="D230" i="94"/>
  <c r="D313" i="94"/>
  <c r="D281" i="94"/>
  <c r="D261" i="94"/>
  <c r="D293" i="94"/>
  <c r="D217" i="94"/>
  <c r="D292" i="94"/>
  <c r="D181" i="94"/>
  <c r="D272" i="94"/>
  <c r="D199" i="94"/>
  <c r="D290" i="94"/>
  <c r="D206" i="94"/>
  <c r="D260" i="94"/>
  <c r="D242" i="94"/>
  <c r="D194" i="94"/>
  <c r="D295" i="94"/>
  <c r="D183" i="94"/>
  <c r="D306" i="94"/>
  <c r="D297" i="94"/>
  <c r="D312" i="94"/>
  <c r="D209" i="94"/>
  <c r="D257" i="94"/>
  <c r="D321" i="94"/>
  <c r="D234" i="94"/>
  <c r="D317" i="94"/>
  <c r="D225" i="94"/>
  <c r="D249" i="94"/>
  <c r="D268" i="94"/>
  <c r="D253" i="94"/>
  <c r="D320" i="94"/>
  <c r="D285" i="94"/>
  <c r="D201" i="94"/>
  <c r="D246" i="94"/>
  <c r="D318" i="94"/>
  <c r="D222" i="94"/>
  <c r="D309" i="94"/>
  <c r="D214" i="94"/>
  <c r="D302" i="94"/>
  <c r="D278" i="94"/>
  <c r="D269" i="94"/>
  <c r="D204" i="94"/>
  <c r="D274" i="94"/>
  <c r="D322" i="94"/>
  <c r="D227" i="94"/>
  <c r="D291" i="94"/>
  <c r="D207" i="94"/>
  <c r="D282" i="94"/>
  <c r="D179" i="94"/>
  <c r="D177" i="94"/>
  <c r="D316" i="94"/>
  <c r="D178" i="94"/>
  <c r="D305" i="94"/>
  <c r="D229" i="94"/>
  <c r="D212" i="94"/>
  <c r="D184" i="94"/>
  <c r="D266" i="94"/>
  <c r="D319" i="94"/>
  <c r="D216" i="94"/>
  <c r="D283" i="94"/>
  <c r="D195" i="94"/>
  <c r="D271" i="94"/>
  <c r="D190" i="94"/>
  <c r="D310" i="94"/>
  <c r="D298" i="94"/>
  <c r="D231" i="94"/>
  <c r="D202" i="94"/>
  <c r="D239" i="94"/>
  <c r="D296" i="94"/>
  <c r="D277" i="94"/>
  <c r="D235" i="94"/>
  <c r="D215" i="94"/>
  <c r="D198" i="94"/>
  <c r="D220" i="94"/>
  <c r="D176" i="94"/>
  <c r="D258" i="94"/>
  <c r="D208" i="94"/>
  <c r="D188" i="94"/>
  <c r="D171" i="94"/>
  <c r="D213" i="94"/>
  <c r="D259" i="94"/>
  <c r="D300" i="94"/>
  <c r="D328" i="94"/>
  <c r="D254" i="94"/>
  <c r="D173" i="94"/>
  <c r="D193" i="94"/>
  <c r="D262" i="94"/>
  <c r="D275" i="94"/>
  <c r="D284" i="94"/>
  <c r="D255" i="94"/>
  <c r="D270" i="94"/>
  <c r="D244" i="94"/>
  <c r="D323" i="94"/>
  <c r="D264" i="94"/>
  <c r="D185" i="94"/>
  <c r="D252" i="94"/>
  <c r="D203" i="94"/>
  <c r="D236" i="94"/>
  <c r="D256" i="94"/>
  <c r="D210" i="94"/>
  <c r="D294" i="94"/>
  <c r="D219" i="94"/>
  <c r="D228" i="94"/>
  <c r="D245" i="94"/>
  <c r="D308" i="94"/>
  <c r="D243" i="94"/>
  <c r="D205" i="94"/>
  <c r="D311" i="94"/>
  <c r="D180" i="94"/>
  <c r="D279" i="94"/>
  <c r="D329" i="94"/>
  <c r="D233" i="94"/>
  <c r="D223" i="94"/>
  <c r="D248" i="94"/>
  <c r="D330" i="94"/>
  <c r="K141" i="111"/>
  <c r="D802" i="94"/>
  <c r="D751" i="94"/>
  <c r="D707" i="94"/>
  <c r="D672" i="94"/>
  <c r="D797" i="94"/>
  <c r="D741" i="94"/>
  <c r="D702" i="94"/>
  <c r="D664" i="94"/>
  <c r="D815" i="94"/>
  <c r="D758" i="94"/>
  <c r="D727" i="94"/>
  <c r="D682" i="94"/>
  <c r="D783" i="94"/>
  <c r="D709" i="94"/>
  <c r="D777" i="94"/>
  <c r="D701" i="94"/>
  <c r="D757" i="94"/>
  <c r="D693" i="94"/>
  <c r="D756" i="94"/>
  <c r="D685" i="94"/>
  <c r="D731" i="94"/>
  <c r="D681" i="94"/>
  <c r="D730" i="94"/>
  <c r="D680" i="94"/>
  <c r="D813" i="94"/>
  <c r="D729" i="94"/>
  <c r="D659" i="94"/>
  <c r="D792" i="94"/>
  <c r="D721" i="94"/>
  <c r="D809" i="94"/>
  <c r="D712" i="94"/>
  <c r="D776" i="94"/>
  <c r="D713" i="94"/>
  <c r="D769" i="94"/>
  <c r="D719" i="94"/>
  <c r="D781" i="94"/>
  <c r="D705" i="94"/>
  <c r="D807" i="94"/>
  <c r="D734" i="94"/>
  <c r="D677" i="94"/>
  <c r="D771" i="94"/>
  <c r="D695" i="94"/>
  <c r="D812" i="94"/>
  <c r="D755" i="94"/>
  <c r="D690" i="94"/>
  <c r="D765" i="94"/>
  <c r="D732" i="94"/>
  <c r="D804" i="94"/>
  <c r="D666" i="94"/>
  <c r="D726" i="94"/>
  <c r="D803" i="94"/>
  <c r="D691" i="94"/>
  <c r="D728" i="94"/>
  <c r="D694" i="94"/>
  <c r="D762" i="94"/>
  <c r="D678" i="94"/>
  <c r="D772" i="94"/>
  <c r="D696" i="94"/>
  <c r="D787" i="94"/>
  <c r="D703" i="94"/>
  <c r="D801" i="94"/>
  <c r="D739" i="94"/>
  <c r="D663" i="94"/>
  <c r="D718" i="94"/>
  <c r="D767" i="94"/>
  <c r="D692" i="94"/>
  <c r="D770" i="94"/>
  <c r="D789" i="94"/>
  <c r="D689" i="94"/>
  <c r="D761" i="94"/>
  <c r="D684" i="94"/>
  <c r="D752" i="94"/>
  <c r="D660" i="94"/>
  <c r="D766" i="94"/>
  <c r="D679" i="94"/>
  <c r="D796" i="94"/>
  <c r="D740" i="94"/>
  <c r="D708" i="94"/>
  <c r="D700" i="94"/>
  <c r="D743" i="94"/>
  <c r="D764" i="94"/>
  <c r="D746" i="94"/>
  <c r="D818" i="94"/>
  <c r="D723" i="94"/>
  <c r="D817" i="94"/>
  <c r="D722" i="94"/>
  <c r="D819" i="94"/>
  <c r="D736" i="94"/>
  <c r="D699" i="94"/>
  <c r="D742" i="94"/>
  <c r="D667" i="94"/>
  <c r="D794" i="94"/>
  <c r="D795" i="94"/>
  <c r="D811" i="94"/>
  <c r="D697" i="94"/>
  <c r="D745" i="94"/>
  <c r="D798" i="94"/>
  <c r="D668" i="94"/>
  <c r="D747" i="94"/>
  <c r="D750" i="94"/>
  <c r="D675" i="94"/>
  <c r="D768" i="94"/>
  <c r="D710" i="94"/>
  <c r="D754" i="94"/>
  <c r="D799" i="94"/>
  <c r="D688" i="94"/>
  <c r="D733" i="94"/>
  <c r="D790" i="94"/>
  <c r="D698" i="94"/>
  <c r="D778" i="94"/>
  <c r="D805" i="94"/>
  <c r="D673" i="94"/>
  <c r="D670" i="94"/>
  <c r="D704" i="94"/>
  <c r="D687" i="94"/>
  <c r="D725" i="94"/>
  <c r="D686" i="94"/>
  <c r="D808" i="94"/>
  <c r="D665" i="94"/>
  <c r="D738" i="94"/>
  <c r="D662" i="94"/>
  <c r="D669" i="94"/>
  <c r="D676" i="94"/>
  <c r="D717" i="94"/>
  <c r="D749" i="94"/>
  <c r="D683" i="94"/>
  <c r="D773" i="94"/>
  <c r="D780" i="94"/>
  <c r="D779" i="94"/>
  <c r="D793" i="94"/>
  <c r="D674" i="94"/>
  <c r="D737" i="94"/>
  <c r="D735" i="94"/>
  <c r="D753" i="94"/>
  <c r="D760" i="94"/>
  <c r="D782" i="94"/>
  <c r="D720" i="94"/>
  <c r="D759" i="94"/>
  <c r="D748" i="94"/>
  <c r="D724" i="94"/>
  <c r="D715" i="94"/>
  <c r="D744" i="94"/>
  <c r="D774" i="94"/>
  <c r="D775" i="94"/>
  <c r="D810" i="94"/>
  <c r="D763" i="94"/>
  <c r="D806" i="94"/>
  <c r="D714" i="94"/>
  <c r="D800" i="94"/>
  <c r="D784" i="94"/>
  <c r="D716" i="94"/>
  <c r="D785" i="94"/>
  <c r="D788" i="94"/>
  <c r="D706" i="94"/>
  <c r="D711" i="94"/>
  <c r="D671" i="94"/>
  <c r="D661" i="94"/>
  <c r="D791" i="94"/>
  <c r="D786" i="94"/>
  <c r="D816" i="94"/>
  <c r="D814" i="94"/>
  <c r="B275" i="90"/>
  <c r="B29" i="90"/>
  <c r="B211" i="90"/>
  <c r="B47" i="90"/>
  <c r="B111" i="90"/>
  <c r="B103" i="90"/>
  <c r="M17" i="91"/>
  <c r="M26" i="91" s="1"/>
  <c r="M35" i="91" s="1"/>
  <c r="M44" i="91" s="1"/>
  <c r="M53" i="91" s="1"/>
  <c r="M62" i="91" s="1"/>
  <c r="M71" i="91" s="1"/>
  <c r="M80" i="91" s="1"/>
  <c r="M89" i="91" s="1"/>
  <c r="M98" i="91" s="1"/>
  <c r="M107" i="91" s="1"/>
  <c r="M116" i="91" s="1"/>
  <c r="M125" i="91" s="1"/>
  <c r="M134" i="91" s="1"/>
  <c r="M143" i="91" s="1"/>
  <c r="M152" i="91" s="1"/>
  <c r="M161" i="91" s="1"/>
  <c r="M170" i="91" s="1"/>
  <c r="M179" i="91" s="1"/>
  <c r="M188" i="91" s="1"/>
  <c r="M208" i="91" s="1"/>
  <c r="M217" i="91" s="1"/>
  <c r="M226" i="91" s="1"/>
  <c r="M235" i="91" s="1"/>
  <c r="M244" i="91" s="1"/>
  <c r="M253" i="91" s="1"/>
  <c r="M262" i="91" s="1"/>
  <c r="M271" i="91" s="1"/>
  <c r="M280" i="91" s="1"/>
  <c r="M289" i="91" s="1"/>
  <c r="M298" i="91" s="1"/>
  <c r="M307" i="91" s="1"/>
  <c r="M316" i="91" s="1"/>
  <c r="M325" i="91" s="1"/>
  <c r="M334" i="91" s="1"/>
  <c r="M343" i="91" s="1"/>
  <c r="M352" i="91" s="1"/>
  <c r="M361" i="91" s="1"/>
  <c r="M370" i="91" s="1"/>
  <c r="M379" i="91" s="1"/>
  <c r="M388" i="91" s="1"/>
  <c r="M397" i="91" s="1"/>
  <c r="M406" i="91" s="1"/>
  <c r="M427" i="91" s="1"/>
  <c r="M436" i="91" s="1"/>
  <c r="M445" i="91" s="1"/>
  <c r="M454" i="91" s="1"/>
  <c r="M463" i="91" s="1"/>
  <c r="M472" i="91" s="1"/>
  <c r="M481" i="91" s="1"/>
  <c r="M490" i="91" s="1"/>
  <c r="M499" i="91" s="1"/>
  <c r="M508" i="91" s="1"/>
  <c r="M517" i="91" s="1"/>
  <c r="M526" i="91" s="1"/>
  <c r="M535" i="91" s="1"/>
  <c r="M544" i="91" s="1"/>
  <c r="M553" i="91" s="1"/>
  <c r="M562" i="91" s="1"/>
  <c r="M571" i="91" s="1"/>
  <c r="M580" i="91" s="1"/>
  <c r="M589" i="91" s="1"/>
  <c r="M598" i="91" s="1"/>
  <c r="M607" i="91" s="1"/>
  <c r="M616" i="91" s="1"/>
  <c r="M625" i="91" s="1"/>
  <c r="N8" i="93"/>
  <c r="N17" i="93" s="1"/>
  <c r="N26" i="93" s="1"/>
  <c r="N35" i="93" s="1"/>
  <c r="N44" i="93" s="1"/>
  <c r="N53" i="93" s="1"/>
  <c r="N62" i="93" s="1"/>
  <c r="N71" i="93" s="1"/>
  <c r="N80" i="93" s="1"/>
  <c r="N89" i="93" s="1"/>
  <c r="N98" i="93" s="1"/>
  <c r="N107" i="93" s="1"/>
  <c r="N116" i="93" s="1"/>
  <c r="N125" i="93" s="1"/>
  <c r="N134" i="93" s="1"/>
  <c r="N143" i="93" s="1"/>
  <c r="N152" i="93" s="1"/>
  <c r="N161" i="93" s="1"/>
  <c r="N170" i="93" s="1"/>
  <c r="N179" i="93" s="1"/>
  <c r="N188" i="93" s="1"/>
  <c r="N208" i="93" s="1"/>
  <c r="N217" i="93" s="1"/>
  <c r="N226" i="93" s="1"/>
  <c r="N235" i="93" s="1"/>
  <c r="N244" i="93" s="1"/>
  <c r="N253" i="93" s="1"/>
  <c r="N262" i="93" s="1"/>
  <c r="N271" i="93" s="1"/>
  <c r="N280" i="93" s="1"/>
  <c r="N289" i="93" s="1"/>
  <c r="N298" i="93" s="1"/>
  <c r="N307" i="93" s="1"/>
  <c r="N316" i="93" s="1"/>
  <c r="N325" i="93" s="1"/>
  <c r="N334" i="93" s="1"/>
  <c r="N343" i="93" s="1"/>
  <c r="N352" i="93" s="1"/>
  <c r="N361" i="93" s="1"/>
  <c r="N370" i="93" s="1"/>
  <c r="N379" i="93" s="1"/>
  <c r="N388" i="93" s="1"/>
  <c r="N397" i="93" s="1"/>
  <c r="N406" i="93" s="1"/>
  <c r="N427" i="93" s="1"/>
  <c r="N436" i="93" s="1"/>
  <c r="N445" i="93" s="1"/>
  <c r="N454" i="93" s="1"/>
  <c r="N463" i="93" s="1"/>
  <c r="N472" i="93" s="1"/>
  <c r="N481" i="93" s="1"/>
  <c r="N490" i="93" s="1"/>
  <c r="N499" i="93" s="1"/>
  <c r="N508" i="93" s="1"/>
  <c r="N517" i="93" s="1"/>
  <c r="N526" i="93" s="1"/>
  <c r="N535" i="93" s="1"/>
  <c r="N544" i="93" s="1"/>
  <c r="N553" i="93" s="1"/>
  <c r="N562" i="93" s="1"/>
  <c r="N571" i="93" s="1"/>
  <c r="N580" i="93" s="1"/>
  <c r="N589" i="93" s="1"/>
  <c r="N598" i="93" s="1"/>
  <c r="N607" i="93" s="1"/>
  <c r="N616" i="93" s="1"/>
  <c r="N625" i="93" s="1"/>
  <c r="M17" i="93"/>
  <c r="M26" i="93" s="1"/>
  <c r="M35" i="93" s="1"/>
  <c r="M44" i="93" s="1"/>
  <c r="M53" i="93" s="1"/>
  <c r="M62" i="93" s="1"/>
  <c r="M71" i="93" s="1"/>
  <c r="M80" i="93" s="1"/>
  <c r="M89" i="93" s="1"/>
  <c r="M98" i="93" s="1"/>
  <c r="M107" i="93" s="1"/>
  <c r="M116" i="93" s="1"/>
  <c r="M125" i="93" s="1"/>
  <c r="M134" i="93" s="1"/>
  <c r="M143" i="93" s="1"/>
  <c r="M152" i="93" s="1"/>
  <c r="M161" i="93" s="1"/>
  <c r="M170" i="93" s="1"/>
  <c r="M179" i="93" s="1"/>
  <c r="M188" i="93" s="1"/>
  <c r="M208" i="93" s="1"/>
  <c r="M217" i="93" s="1"/>
  <c r="M226" i="93" s="1"/>
  <c r="M235" i="93" s="1"/>
  <c r="M244" i="93" s="1"/>
  <c r="M253" i="93" s="1"/>
  <c r="M262" i="93" s="1"/>
  <c r="M271" i="93" s="1"/>
  <c r="M280" i="93" s="1"/>
  <c r="M289" i="93" s="1"/>
  <c r="M298" i="93" s="1"/>
  <c r="M307" i="93" s="1"/>
  <c r="M316" i="93" s="1"/>
  <c r="M325" i="93" s="1"/>
  <c r="M334" i="93" s="1"/>
  <c r="M343" i="93" s="1"/>
  <c r="M352" i="93" s="1"/>
  <c r="M361" i="93" s="1"/>
  <c r="M370" i="93" s="1"/>
  <c r="M379" i="93" s="1"/>
  <c r="M388" i="93" s="1"/>
  <c r="M397" i="93" s="1"/>
  <c r="M406" i="93" s="1"/>
  <c r="M427" i="93" s="1"/>
  <c r="M436" i="93" s="1"/>
  <c r="M445" i="93" s="1"/>
  <c r="M454" i="93" s="1"/>
  <c r="M463" i="93" s="1"/>
  <c r="M472" i="93" s="1"/>
  <c r="M481" i="93" s="1"/>
  <c r="M490" i="93" s="1"/>
  <c r="M499" i="93" s="1"/>
  <c r="M508" i="93" s="1"/>
  <c r="M517" i="93" s="1"/>
  <c r="M526" i="93" s="1"/>
  <c r="M535" i="93" s="1"/>
  <c r="M544" i="93" s="1"/>
  <c r="M553" i="93" s="1"/>
  <c r="M562" i="93" s="1"/>
  <c r="M571" i="93" s="1"/>
  <c r="M580" i="93" s="1"/>
  <c r="M589" i="93" s="1"/>
  <c r="M598" i="93" s="1"/>
  <c r="M607" i="93" s="1"/>
  <c r="M616" i="93" s="1"/>
  <c r="M625" i="93" s="1"/>
  <c r="N8" i="91"/>
  <c r="N17" i="91" s="1"/>
  <c r="N26" i="91" s="1"/>
  <c r="N35" i="91" s="1"/>
  <c r="N44" i="91" s="1"/>
  <c r="N53" i="91" s="1"/>
  <c r="N62" i="91" s="1"/>
  <c r="N71" i="91" s="1"/>
  <c r="N80" i="91" s="1"/>
  <c r="N89" i="91" s="1"/>
  <c r="N98" i="91" s="1"/>
  <c r="N107" i="91" s="1"/>
  <c r="N116" i="91" s="1"/>
  <c r="N125" i="91" s="1"/>
  <c r="N134" i="91" s="1"/>
  <c r="N143" i="91" s="1"/>
  <c r="N152" i="91" s="1"/>
  <c r="N161" i="91" s="1"/>
  <c r="N170" i="91" s="1"/>
  <c r="N179" i="91" s="1"/>
  <c r="N188" i="91" s="1"/>
  <c r="N208" i="91" s="1"/>
  <c r="N217" i="91" s="1"/>
  <c r="N226" i="91" s="1"/>
  <c r="N235" i="91" s="1"/>
  <c r="N244" i="91" s="1"/>
  <c r="N253" i="91" s="1"/>
  <c r="N262" i="91" s="1"/>
  <c r="N271" i="91" s="1"/>
  <c r="N280" i="91" s="1"/>
  <c r="N289" i="91" s="1"/>
  <c r="N298" i="91" s="1"/>
  <c r="N307" i="91" s="1"/>
  <c r="N316" i="91" s="1"/>
  <c r="N325" i="91" s="1"/>
  <c r="N334" i="91" s="1"/>
  <c r="N343" i="91" s="1"/>
  <c r="N352" i="91" s="1"/>
  <c r="N361" i="91" s="1"/>
  <c r="N370" i="91" s="1"/>
  <c r="N379" i="91" s="1"/>
  <c r="N388" i="91" s="1"/>
  <c r="N397" i="91" s="1"/>
  <c r="N406" i="91" s="1"/>
  <c r="N427" i="91" s="1"/>
  <c r="N436" i="91" s="1"/>
  <c r="N445" i="91" s="1"/>
  <c r="N454" i="91" s="1"/>
  <c r="N463" i="91" s="1"/>
  <c r="N472" i="91" s="1"/>
  <c r="N481" i="91" s="1"/>
  <c r="N490" i="91" s="1"/>
  <c r="N499" i="91" s="1"/>
  <c r="N508" i="91" s="1"/>
  <c r="N517" i="91" s="1"/>
  <c r="N526" i="91" s="1"/>
  <c r="N535" i="91" s="1"/>
  <c r="N544" i="91" s="1"/>
  <c r="N553" i="91" s="1"/>
  <c r="N562" i="91" s="1"/>
  <c r="N571" i="91" s="1"/>
  <c r="N580" i="91" s="1"/>
  <c r="N589" i="91" s="1"/>
  <c r="N598" i="91" s="1"/>
  <c r="N607" i="91" s="1"/>
  <c r="N616" i="91" s="1"/>
  <c r="N625" i="91" s="1"/>
  <c r="B458" i="90"/>
  <c r="N9" i="93"/>
  <c r="N18" i="93" s="1"/>
  <c r="N27" i="93" s="1"/>
  <c r="N36" i="93" s="1"/>
  <c r="N45" i="93" s="1"/>
  <c r="N54" i="93" s="1"/>
  <c r="N63" i="93" s="1"/>
  <c r="N72" i="93" s="1"/>
  <c r="N81" i="93" s="1"/>
  <c r="N90" i="93" s="1"/>
  <c r="N99" i="93" s="1"/>
  <c r="N108" i="93" s="1"/>
  <c r="N117" i="93" s="1"/>
  <c r="N126" i="93" s="1"/>
  <c r="N135" i="93" s="1"/>
  <c r="N144" i="93" s="1"/>
  <c r="N153" i="93" s="1"/>
  <c r="N162" i="93" s="1"/>
  <c r="N171" i="93" s="1"/>
  <c r="N180" i="93" s="1"/>
  <c r="N189" i="93" s="1"/>
  <c r="N209" i="93" s="1"/>
  <c r="N218" i="93" s="1"/>
  <c r="N227" i="93" s="1"/>
  <c r="N236" i="93" s="1"/>
  <c r="N245" i="93" s="1"/>
  <c r="N254" i="93" s="1"/>
  <c r="N263" i="93" s="1"/>
  <c r="N272" i="93" s="1"/>
  <c r="N281" i="93" s="1"/>
  <c r="N290" i="93" s="1"/>
  <c r="N299" i="93" s="1"/>
  <c r="N308" i="93" s="1"/>
  <c r="N317" i="93" s="1"/>
  <c r="N326" i="93" s="1"/>
  <c r="N335" i="93" s="1"/>
  <c r="N344" i="93" s="1"/>
  <c r="N353" i="93" s="1"/>
  <c r="N362" i="93" s="1"/>
  <c r="N371" i="93" s="1"/>
  <c r="N380" i="93" s="1"/>
  <c r="N389" i="93" s="1"/>
  <c r="N398" i="93" s="1"/>
  <c r="N407" i="93" s="1"/>
  <c r="N428" i="93" s="1"/>
  <c r="N437" i="93" s="1"/>
  <c r="N446" i="93" s="1"/>
  <c r="N455" i="93" s="1"/>
  <c r="N464" i="93" s="1"/>
  <c r="N473" i="93" s="1"/>
  <c r="N482" i="93" s="1"/>
  <c r="N491" i="93" s="1"/>
  <c r="N500" i="93" s="1"/>
  <c r="N509" i="93" s="1"/>
  <c r="N518" i="93" s="1"/>
  <c r="N527" i="93" s="1"/>
  <c r="N536" i="93" s="1"/>
  <c r="N545" i="93" s="1"/>
  <c r="N554" i="93" s="1"/>
  <c r="N563" i="93" s="1"/>
  <c r="N572" i="93" s="1"/>
  <c r="N581" i="93" s="1"/>
  <c r="N590" i="93" s="1"/>
  <c r="N599" i="93" s="1"/>
  <c r="N608" i="93" s="1"/>
  <c r="N617" i="93" s="1"/>
  <c r="N626" i="93" s="1"/>
  <c r="N9" i="91"/>
  <c r="N18" i="91" s="1"/>
  <c r="N27" i="91" s="1"/>
  <c r="N36" i="91" s="1"/>
  <c r="N45" i="91" s="1"/>
  <c r="N54" i="91" s="1"/>
  <c r="N63" i="91" s="1"/>
  <c r="N72" i="91" s="1"/>
  <c r="N81" i="91" s="1"/>
  <c r="N90" i="91" s="1"/>
  <c r="N99" i="91" s="1"/>
  <c r="N108" i="91" s="1"/>
  <c r="N117" i="91" s="1"/>
  <c r="N126" i="91" s="1"/>
  <c r="N135" i="91" s="1"/>
  <c r="N144" i="91" s="1"/>
  <c r="N153" i="91" s="1"/>
  <c r="N162" i="91" s="1"/>
  <c r="N171" i="91" s="1"/>
  <c r="N180" i="91" s="1"/>
  <c r="N189" i="91" s="1"/>
  <c r="N209" i="91" s="1"/>
  <c r="N218" i="91" s="1"/>
  <c r="N227" i="91" s="1"/>
  <c r="N236" i="91" s="1"/>
  <c r="N245" i="91" s="1"/>
  <c r="N254" i="91" s="1"/>
  <c r="N263" i="91" s="1"/>
  <c r="N272" i="91" s="1"/>
  <c r="N281" i="91" s="1"/>
  <c r="N290" i="91" s="1"/>
  <c r="N299" i="91" s="1"/>
  <c r="N308" i="91" s="1"/>
  <c r="N317" i="91" s="1"/>
  <c r="N326" i="91" s="1"/>
  <c r="N335" i="91" s="1"/>
  <c r="N344" i="91" s="1"/>
  <c r="N353" i="91" s="1"/>
  <c r="N362" i="91" s="1"/>
  <c r="N371" i="91" s="1"/>
  <c r="N380" i="91" s="1"/>
  <c r="N389" i="91" s="1"/>
  <c r="N398" i="91" s="1"/>
  <c r="N407" i="91" s="1"/>
  <c r="N428" i="91" s="1"/>
  <c r="N437" i="91" s="1"/>
  <c r="N446" i="91" s="1"/>
  <c r="N455" i="91" s="1"/>
  <c r="N464" i="91" s="1"/>
  <c r="N473" i="91" s="1"/>
  <c r="N482" i="91" s="1"/>
  <c r="N491" i="91" s="1"/>
  <c r="N500" i="91" s="1"/>
  <c r="N509" i="91" s="1"/>
  <c r="N518" i="91" s="1"/>
  <c r="N527" i="91" s="1"/>
  <c r="N536" i="91" s="1"/>
  <c r="N545" i="91" s="1"/>
  <c r="N554" i="91" s="1"/>
  <c r="N563" i="91" s="1"/>
  <c r="N572" i="91" s="1"/>
  <c r="N581" i="91" s="1"/>
  <c r="N590" i="91" s="1"/>
  <c r="N599" i="91" s="1"/>
  <c r="N608" i="91" s="1"/>
  <c r="N617" i="91" s="1"/>
  <c r="N626" i="91" s="1"/>
  <c r="M18" i="91"/>
  <c r="M27" i="91" s="1"/>
  <c r="M36" i="91" s="1"/>
  <c r="M45" i="91" s="1"/>
  <c r="M54" i="91" s="1"/>
  <c r="M63" i="91" s="1"/>
  <c r="M72" i="91" s="1"/>
  <c r="M81" i="91" s="1"/>
  <c r="M90" i="91" s="1"/>
  <c r="M99" i="91" s="1"/>
  <c r="M108" i="91" s="1"/>
  <c r="M117" i="91" s="1"/>
  <c r="M126" i="91" s="1"/>
  <c r="M135" i="91" s="1"/>
  <c r="M144" i="91" s="1"/>
  <c r="M153" i="91" s="1"/>
  <c r="M162" i="91" s="1"/>
  <c r="M171" i="91" s="1"/>
  <c r="M180" i="91" s="1"/>
  <c r="M189" i="91" s="1"/>
  <c r="M209" i="91" s="1"/>
  <c r="M218" i="91" s="1"/>
  <c r="M227" i="91" s="1"/>
  <c r="M236" i="91" s="1"/>
  <c r="M245" i="91" s="1"/>
  <c r="M254" i="91" s="1"/>
  <c r="M263" i="91" s="1"/>
  <c r="M272" i="91" s="1"/>
  <c r="M281" i="91" s="1"/>
  <c r="M290" i="91" s="1"/>
  <c r="M299" i="91" s="1"/>
  <c r="M308" i="91" s="1"/>
  <c r="M317" i="91" s="1"/>
  <c r="M326" i="91" s="1"/>
  <c r="M335" i="91" s="1"/>
  <c r="M344" i="91" s="1"/>
  <c r="M353" i="91" s="1"/>
  <c r="M362" i="91" s="1"/>
  <c r="M371" i="91" s="1"/>
  <c r="M380" i="91" s="1"/>
  <c r="M389" i="91" s="1"/>
  <c r="M398" i="91" s="1"/>
  <c r="M407" i="91" s="1"/>
  <c r="M428" i="91" s="1"/>
  <c r="M437" i="91" s="1"/>
  <c r="M446" i="91" s="1"/>
  <c r="M455" i="91" s="1"/>
  <c r="M464" i="91" s="1"/>
  <c r="M473" i="91" s="1"/>
  <c r="M482" i="91" s="1"/>
  <c r="M491" i="91" s="1"/>
  <c r="M500" i="91" s="1"/>
  <c r="M509" i="91" s="1"/>
  <c r="M518" i="91" s="1"/>
  <c r="M527" i="91" s="1"/>
  <c r="M536" i="91" s="1"/>
  <c r="M545" i="91" s="1"/>
  <c r="M554" i="91" s="1"/>
  <c r="M563" i="91" s="1"/>
  <c r="M572" i="91" s="1"/>
  <c r="M581" i="91" s="1"/>
  <c r="M590" i="91" s="1"/>
  <c r="M599" i="91" s="1"/>
  <c r="M608" i="91" s="1"/>
  <c r="M617" i="91" s="1"/>
  <c r="M626" i="91" s="1"/>
  <c r="D901" i="94"/>
  <c r="D873" i="94"/>
  <c r="D836" i="94"/>
  <c r="D894" i="94"/>
  <c r="D864" i="94"/>
  <c r="D835" i="94"/>
  <c r="D954" i="94"/>
  <c r="D929" i="94"/>
  <c r="D878" i="94"/>
  <c r="D848" i="94"/>
  <c r="D825" i="94"/>
  <c r="D892" i="94"/>
  <c r="D844" i="94"/>
  <c r="D886" i="94"/>
  <c r="D841" i="94"/>
  <c r="D879" i="94"/>
  <c r="D834" i="94"/>
  <c r="D981" i="94"/>
  <c r="D877" i="94"/>
  <c r="D833" i="94"/>
  <c r="D972" i="94"/>
  <c r="D874" i="94"/>
  <c r="D828" i="94"/>
  <c r="D960" i="94"/>
  <c r="D857" i="94"/>
  <c r="D964" i="94"/>
  <c r="D922" i="94"/>
  <c r="D856" i="94"/>
  <c r="D910" i="94"/>
  <c r="D854" i="94"/>
  <c r="D888" i="94"/>
  <c r="D852" i="94"/>
  <c r="D938" i="94"/>
  <c r="D876" i="94"/>
  <c r="D911" i="94"/>
  <c r="D945" i="94"/>
  <c r="D923" i="94"/>
  <c r="D939" i="94"/>
  <c r="D871" i="94"/>
  <c r="D952" i="94"/>
  <c r="D829" i="94"/>
  <c r="D902" i="94"/>
  <c r="D838" i="94"/>
  <c r="D903" i="94"/>
  <c r="D839" i="94"/>
  <c r="D928" i="94"/>
  <c r="D941" i="94"/>
  <c r="D866" i="94"/>
  <c r="D842" i="94"/>
  <c r="D865" i="94"/>
  <c r="D824" i="94"/>
  <c r="D900" i="94"/>
  <c r="D862" i="94"/>
  <c r="D979" i="94"/>
  <c r="D955" i="94"/>
  <c r="D907" i="94"/>
  <c r="D912" i="94"/>
  <c r="D975" i="94"/>
  <c r="D909" i="94"/>
  <c r="D880" i="94"/>
  <c r="D830" i="94"/>
  <c r="D916" i="94"/>
  <c r="D860" i="94"/>
  <c r="D956" i="94"/>
  <c r="D827" i="94"/>
  <c r="D906" i="94"/>
  <c r="D885" i="94"/>
  <c r="D943" i="94"/>
  <c r="D826" i="94"/>
  <c r="D847" i="94"/>
  <c r="D957" i="94"/>
  <c r="D940" i="94"/>
  <c r="D926" i="94"/>
  <c r="D915" i="94"/>
  <c r="D904" i="94"/>
  <c r="D971" i="94"/>
  <c r="D837" i="94"/>
  <c r="D933" i="94"/>
  <c r="D881" i="94"/>
  <c r="D831" i="94"/>
  <c r="D949" i="94"/>
  <c r="D843" i="94"/>
  <c r="D884" i="94"/>
  <c r="D921" i="94"/>
  <c r="D980" i="94"/>
  <c r="D966" i="94"/>
  <c r="D863" i="94"/>
  <c r="D917" i="94"/>
  <c r="D914" i="94"/>
  <c r="D868" i="94"/>
  <c r="D851" i="94"/>
  <c r="D976" i="94"/>
  <c r="D840" i="94"/>
  <c r="D978" i="94"/>
  <c r="D930" i="94"/>
  <c r="D942" i="94"/>
  <c r="D920" i="94"/>
  <c r="D963" i="94"/>
  <c r="D849" i="94"/>
  <c r="D822" i="94"/>
  <c r="D948" i="94"/>
  <c r="D905" i="94"/>
  <c r="D889" i="94"/>
  <c r="D832" i="94"/>
  <c r="D872" i="94"/>
  <c r="D969" i="94"/>
  <c r="D931" i="94"/>
  <c r="D936" i="94"/>
  <c r="D927" i="94"/>
  <c r="D935" i="94"/>
  <c r="D937" i="94"/>
  <c r="D861" i="94"/>
  <c r="D908" i="94"/>
  <c r="D961" i="94"/>
  <c r="D893" i="94"/>
  <c r="D925" i="94"/>
  <c r="D946" i="94"/>
  <c r="D967" i="94"/>
  <c r="D968" i="94"/>
  <c r="D919" i="94"/>
  <c r="D924" i="94"/>
  <c r="D896" i="94"/>
  <c r="D855" i="94"/>
  <c r="D845" i="94"/>
  <c r="D850" i="94"/>
  <c r="D869" i="94"/>
  <c r="D951" i="94"/>
  <c r="D962" i="94"/>
  <c r="D977" i="94"/>
  <c r="D982" i="94"/>
  <c r="D858" i="94"/>
  <c r="D859" i="94"/>
  <c r="D883" i="94"/>
  <c r="D970" i="94"/>
  <c r="D913" i="94"/>
  <c r="D958" i="94"/>
  <c r="D974" i="94"/>
  <c r="D867" i="94"/>
  <c r="D891" i="94"/>
  <c r="D899" i="94"/>
  <c r="D959" i="94"/>
  <c r="D898" i="94"/>
  <c r="D918" i="94"/>
  <c r="D934" i="94"/>
  <c r="D947" i="94"/>
  <c r="D890" i="94"/>
  <c r="D853" i="94"/>
  <c r="D973" i="94"/>
  <c r="D953" i="94"/>
  <c r="D944" i="94"/>
  <c r="D932" i="94"/>
  <c r="D887" i="94"/>
  <c r="D950" i="94"/>
  <c r="D895" i="94"/>
  <c r="D965" i="94"/>
  <c r="D870" i="94"/>
  <c r="D846" i="94"/>
  <c r="D875" i="94"/>
  <c r="D897" i="94"/>
  <c r="D882" i="94"/>
  <c r="D823" i="94"/>
  <c r="N10" i="93"/>
  <c r="N19" i="93" s="1"/>
  <c r="N28" i="93" s="1"/>
  <c r="N37" i="93" s="1"/>
  <c r="N46" i="93" s="1"/>
  <c r="N55" i="93" s="1"/>
  <c r="N64" i="93" s="1"/>
  <c r="N73" i="93" s="1"/>
  <c r="N82" i="93" s="1"/>
  <c r="N91" i="93" s="1"/>
  <c r="N100" i="93" s="1"/>
  <c r="N109" i="93" s="1"/>
  <c r="N118" i="93" s="1"/>
  <c r="N127" i="93" s="1"/>
  <c r="N136" i="93" s="1"/>
  <c r="N145" i="93" s="1"/>
  <c r="N154" i="93" s="1"/>
  <c r="N163" i="93" s="1"/>
  <c r="N172" i="93" s="1"/>
  <c r="N181" i="93" s="1"/>
  <c r="N190" i="93" s="1"/>
  <c r="N210" i="93" s="1"/>
  <c r="N219" i="93" s="1"/>
  <c r="N228" i="93" s="1"/>
  <c r="N237" i="93" s="1"/>
  <c r="N246" i="93" s="1"/>
  <c r="N255" i="93" s="1"/>
  <c r="N264" i="93" s="1"/>
  <c r="N273" i="93" s="1"/>
  <c r="N282" i="93" s="1"/>
  <c r="N291" i="93" s="1"/>
  <c r="N300" i="93" s="1"/>
  <c r="N309" i="93" s="1"/>
  <c r="N318" i="93" s="1"/>
  <c r="N327" i="93" s="1"/>
  <c r="N336" i="93" s="1"/>
  <c r="N345" i="93" s="1"/>
  <c r="N354" i="93" s="1"/>
  <c r="N363" i="93" s="1"/>
  <c r="N372" i="93" s="1"/>
  <c r="N381" i="93" s="1"/>
  <c r="N390" i="93" s="1"/>
  <c r="N399" i="93" s="1"/>
  <c r="N408" i="93" s="1"/>
  <c r="N429" i="93" s="1"/>
  <c r="N438" i="93" s="1"/>
  <c r="N447" i="93" s="1"/>
  <c r="N456" i="93" s="1"/>
  <c r="N465" i="93" s="1"/>
  <c r="N474" i="93" s="1"/>
  <c r="N483" i="93" s="1"/>
  <c r="N492" i="93" s="1"/>
  <c r="N501" i="93" s="1"/>
  <c r="N510" i="93" s="1"/>
  <c r="N519" i="93" s="1"/>
  <c r="N528" i="93" s="1"/>
  <c r="N537" i="93" s="1"/>
  <c r="N546" i="93" s="1"/>
  <c r="N555" i="93" s="1"/>
  <c r="N564" i="93" s="1"/>
  <c r="N573" i="93" s="1"/>
  <c r="N582" i="93" s="1"/>
  <c r="N591" i="93" s="1"/>
  <c r="N600" i="93" s="1"/>
  <c r="N609" i="93" s="1"/>
  <c r="N618" i="93" s="1"/>
  <c r="N627" i="93" s="1"/>
  <c r="M19" i="93"/>
  <c r="M28" i="93" s="1"/>
  <c r="M37" i="93" s="1"/>
  <c r="M46" i="93" s="1"/>
  <c r="M55" i="93" s="1"/>
  <c r="M64" i="93" s="1"/>
  <c r="M73" i="93" s="1"/>
  <c r="M82" i="93" s="1"/>
  <c r="M91" i="93" s="1"/>
  <c r="M100" i="93" s="1"/>
  <c r="M109" i="93" s="1"/>
  <c r="M118" i="93" s="1"/>
  <c r="M127" i="93" s="1"/>
  <c r="M136" i="93" s="1"/>
  <c r="M145" i="93" s="1"/>
  <c r="M154" i="93" s="1"/>
  <c r="M163" i="93" s="1"/>
  <c r="M172" i="93" s="1"/>
  <c r="M181" i="93" s="1"/>
  <c r="M190" i="93" s="1"/>
  <c r="M210" i="93" s="1"/>
  <c r="M219" i="93" s="1"/>
  <c r="M228" i="93" s="1"/>
  <c r="M237" i="93" s="1"/>
  <c r="M246" i="93" s="1"/>
  <c r="M255" i="93" s="1"/>
  <c r="M264" i="93" s="1"/>
  <c r="M273" i="93" s="1"/>
  <c r="M282" i="93" s="1"/>
  <c r="M291" i="93" s="1"/>
  <c r="M300" i="93" s="1"/>
  <c r="M309" i="93" s="1"/>
  <c r="M318" i="93" s="1"/>
  <c r="M327" i="93" s="1"/>
  <c r="M336" i="93" s="1"/>
  <c r="M345" i="93" s="1"/>
  <c r="M354" i="93" s="1"/>
  <c r="M363" i="93" s="1"/>
  <c r="M372" i="93" s="1"/>
  <c r="M381" i="93" s="1"/>
  <c r="M390" i="93" s="1"/>
  <c r="M399" i="93" s="1"/>
  <c r="M408" i="93" s="1"/>
  <c r="M429" i="93" s="1"/>
  <c r="M438" i="93" s="1"/>
  <c r="M447" i="93" s="1"/>
  <c r="M456" i="93" s="1"/>
  <c r="M465" i="93" s="1"/>
  <c r="M474" i="93" s="1"/>
  <c r="M483" i="93" s="1"/>
  <c r="M492" i="93" s="1"/>
  <c r="M501" i="93" s="1"/>
  <c r="M510" i="93" s="1"/>
  <c r="M519" i="93" s="1"/>
  <c r="M528" i="93" s="1"/>
  <c r="M537" i="93" s="1"/>
  <c r="M546" i="93" s="1"/>
  <c r="M555" i="93" s="1"/>
  <c r="M564" i="93" s="1"/>
  <c r="M573" i="93" s="1"/>
  <c r="M582" i="93" s="1"/>
  <c r="M591" i="93" s="1"/>
  <c r="M600" i="93" s="1"/>
  <c r="M609" i="93" s="1"/>
  <c r="M618" i="93" s="1"/>
  <c r="M627" i="93" s="1"/>
  <c r="M19" i="91"/>
  <c r="M28" i="91" s="1"/>
  <c r="M37" i="91" s="1"/>
  <c r="M46" i="91" s="1"/>
  <c r="M55" i="91" s="1"/>
  <c r="M64" i="91" s="1"/>
  <c r="M73" i="91" s="1"/>
  <c r="M82" i="91" s="1"/>
  <c r="M91" i="91" s="1"/>
  <c r="M100" i="91" s="1"/>
  <c r="M109" i="91" s="1"/>
  <c r="M118" i="91" s="1"/>
  <c r="M127" i="91" s="1"/>
  <c r="M136" i="91" s="1"/>
  <c r="M145" i="91" s="1"/>
  <c r="M154" i="91" s="1"/>
  <c r="M163" i="91" s="1"/>
  <c r="M172" i="91" s="1"/>
  <c r="M181" i="91" s="1"/>
  <c r="M190" i="91" s="1"/>
  <c r="M210" i="91" s="1"/>
  <c r="M219" i="91" s="1"/>
  <c r="M228" i="91" s="1"/>
  <c r="M237" i="91" s="1"/>
  <c r="M246" i="91" s="1"/>
  <c r="M255" i="91" s="1"/>
  <c r="M264" i="91" s="1"/>
  <c r="M273" i="91" s="1"/>
  <c r="M282" i="91" s="1"/>
  <c r="M291" i="91" s="1"/>
  <c r="M300" i="91" s="1"/>
  <c r="M309" i="91" s="1"/>
  <c r="M318" i="91" s="1"/>
  <c r="M327" i="91" s="1"/>
  <c r="M336" i="91" s="1"/>
  <c r="M345" i="91" s="1"/>
  <c r="M354" i="91" s="1"/>
  <c r="M363" i="91" s="1"/>
  <c r="M372" i="91" s="1"/>
  <c r="M381" i="91" s="1"/>
  <c r="M390" i="91" s="1"/>
  <c r="M399" i="91" s="1"/>
  <c r="M408" i="91" s="1"/>
  <c r="M429" i="91" s="1"/>
  <c r="M438" i="91" s="1"/>
  <c r="M447" i="91" s="1"/>
  <c r="M456" i="91" s="1"/>
  <c r="M465" i="91" s="1"/>
  <c r="M474" i="91" s="1"/>
  <c r="M483" i="91" s="1"/>
  <c r="M492" i="91" s="1"/>
  <c r="M501" i="91" s="1"/>
  <c r="M510" i="91" s="1"/>
  <c r="M519" i="91" s="1"/>
  <c r="M528" i="91" s="1"/>
  <c r="M537" i="91" s="1"/>
  <c r="M546" i="91" s="1"/>
  <c r="M555" i="91" s="1"/>
  <c r="M564" i="91" s="1"/>
  <c r="M573" i="91" s="1"/>
  <c r="M582" i="91" s="1"/>
  <c r="M591" i="91" s="1"/>
  <c r="M600" i="91" s="1"/>
  <c r="M609" i="91" s="1"/>
  <c r="M618" i="91" s="1"/>
  <c r="M627" i="91" s="1"/>
  <c r="N10" i="91"/>
  <c r="N19" i="91" s="1"/>
  <c r="N28" i="91" s="1"/>
  <c r="N37" i="91" s="1"/>
  <c r="N46" i="91" s="1"/>
  <c r="N55" i="91" s="1"/>
  <c r="N64" i="91" s="1"/>
  <c r="N73" i="91" s="1"/>
  <c r="N82" i="91" s="1"/>
  <c r="N91" i="91" s="1"/>
  <c r="N100" i="91" s="1"/>
  <c r="N109" i="91" s="1"/>
  <c r="N118" i="91" s="1"/>
  <c r="N127" i="91" s="1"/>
  <c r="N136" i="91" s="1"/>
  <c r="N145" i="91" s="1"/>
  <c r="N154" i="91" s="1"/>
  <c r="N163" i="91" s="1"/>
  <c r="N172" i="91" s="1"/>
  <c r="N181" i="91" s="1"/>
  <c r="N190" i="91" s="1"/>
  <c r="N210" i="91" s="1"/>
  <c r="N219" i="91" s="1"/>
  <c r="N228" i="91" s="1"/>
  <c r="N237" i="91" s="1"/>
  <c r="N246" i="91" s="1"/>
  <c r="N255" i="91" s="1"/>
  <c r="N264" i="91" s="1"/>
  <c r="N273" i="91" s="1"/>
  <c r="N282" i="91" s="1"/>
  <c r="N291" i="91" s="1"/>
  <c r="N300" i="91" s="1"/>
  <c r="N309" i="91" s="1"/>
  <c r="N318" i="91" s="1"/>
  <c r="N327" i="91" s="1"/>
  <c r="N336" i="91" s="1"/>
  <c r="N345" i="91" s="1"/>
  <c r="N354" i="91" s="1"/>
  <c r="N363" i="91" s="1"/>
  <c r="N372" i="91" s="1"/>
  <c r="N381" i="91" s="1"/>
  <c r="N390" i="91" s="1"/>
  <c r="N399" i="91" s="1"/>
  <c r="N408" i="91" s="1"/>
  <c r="N429" i="91" s="1"/>
  <c r="N438" i="91" s="1"/>
  <c r="N447" i="91" s="1"/>
  <c r="N456" i="91" s="1"/>
  <c r="N465" i="91" s="1"/>
  <c r="N474" i="91" s="1"/>
  <c r="N483" i="91" s="1"/>
  <c r="N492" i="91" s="1"/>
  <c r="N501" i="91" s="1"/>
  <c r="N510" i="91" s="1"/>
  <c r="N519" i="91" s="1"/>
  <c r="N528" i="91" s="1"/>
  <c r="N537" i="91" s="1"/>
  <c r="N546" i="91" s="1"/>
  <c r="N555" i="91" s="1"/>
  <c r="N564" i="91" s="1"/>
  <c r="N573" i="91" s="1"/>
  <c r="N582" i="91" s="1"/>
  <c r="N591" i="91" s="1"/>
  <c r="N600" i="91" s="1"/>
  <c r="N609" i="91" s="1"/>
  <c r="N618" i="91" s="1"/>
  <c r="N627" i="91" s="1"/>
  <c r="B604" i="90"/>
  <c r="B605" i="90"/>
  <c r="B522" i="90"/>
  <c r="B293" i="90"/>
  <c r="D568" i="94"/>
  <c r="D558" i="94"/>
  <c r="D608" i="94"/>
  <c r="D618" i="94"/>
  <c r="D505" i="94"/>
  <c r="D635" i="94"/>
  <c r="D617" i="94"/>
  <c r="D616" i="94"/>
  <c r="D550" i="94"/>
  <c r="D549" i="94"/>
  <c r="D517" i="94"/>
  <c r="D504" i="94"/>
  <c r="D503" i="94"/>
  <c r="D598" i="94"/>
  <c r="D639" i="94"/>
  <c r="D585" i="94"/>
  <c r="D638" i="94"/>
  <c r="D584" i="94"/>
  <c r="D516" i="94"/>
  <c r="D605" i="94"/>
  <c r="D537" i="94"/>
  <c r="D626" i="94"/>
  <c r="D528" i="94"/>
  <c r="D614" i="94"/>
  <c r="D647" i="94"/>
  <c r="D552" i="94"/>
  <c r="D623" i="94"/>
  <c r="D534" i="94"/>
  <c r="D607" i="94"/>
  <c r="D636" i="94"/>
  <c r="D655" i="94"/>
  <c r="D606" i="94"/>
  <c r="D631" i="94"/>
  <c r="D577" i="94"/>
  <c r="D630" i="94"/>
  <c r="D576" i="94"/>
  <c r="D508" i="94"/>
  <c r="D594" i="94"/>
  <c r="D529" i="94"/>
  <c r="D615" i="94"/>
  <c r="D521" i="94"/>
  <c r="D595" i="94"/>
  <c r="D643" i="94"/>
  <c r="D547" i="94"/>
  <c r="D609" i="94"/>
  <c r="D524" i="94"/>
  <c r="D540" i="94"/>
  <c r="D583" i="94"/>
  <c r="D612" i="94"/>
  <c r="D563" i="94"/>
  <c r="D611" i="94"/>
  <c r="D554" i="94"/>
  <c r="D640" i="94"/>
  <c r="D567" i="94"/>
  <c r="D502" i="94"/>
  <c r="D575" i="94"/>
  <c r="D648" i="94"/>
  <c r="D538" i="94"/>
  <c r="D591" i="94"/>
  <c r="D520" i="94"/>
  <c r="D579" i="94"/>
  <c r="D497" i="94"/>
  <c r="D599" i="94"/>
  <c r="D650" i="94"/>
  <c r="D566" i="94"/>
  <c r="D592" i="94"/>
  <c r="D632" i="94"/>
  <c r="D518" i="94"/>
  <c r="D548" i="94"/>
  <c r="D553" i="94"/>
  <c r="D565" i="94"/>
  <c r="D571" i="94"/>
  <c r="D542" i="94"/>
  <c r="D637" i="94"/>
  <c r="D653" i="94"/>
  <c r="D555" i="94"/>
  <c r="D562" i="94"/>
  <c r="D586" i="94"/>
  <c r="D634" i="94"/>
  <c r="D633" i="94"/>
  <c r="D580" i="94"/>
  <c r="D590" i="94"/>
  <c r="D587" i="94"/>
  <c r="D570" i="94"/>
  <c r="D496" i="94"/>
  <c r="D646" i="94"/>
  <c r="D656" i="94"/>
  <c r="D543" i="94"/>
  <c r="D578" i="94"/>
  <c r="D596" i="94"/>
  <c r="D625" i="94"/>
  <c r="D572" i="94"/>
  <c r="D551" i="94"/>
  <c r="D622" i="94"/>
  <c r="D588" i="94"/>
  <c r="D514" i="94"/>
  <c r="D620" i="94"/>
  <c r="D627" i="94"/>
  <c r="D527" i="94"/>
  <c r="D556" i="94"/>
  <c r="D557" i="94"/>
  <c r="D526" i="94"/>
  <c r="D525" i="94"/>
  <c r="D519" i="94"/>
  <c r="D561" i="94"/>
  <c r="D604" i="94"/>
  <c r="D619" i="94"/>
  <c r="D500" i="94"/>
  <c r="D545" i="94"/>
  <c r="D539" i="94"/>
  <c r="D511" i="94"/>
  <c r="D509" i="94"/>
  <c r="D507" i="94"/>
  <c r="D541" i="94"/>
  <c r="D649" i="94"/>
  <c r="D564" i="94"/>
  <c r="D581" i="94"/>
  <c r="D546" i="94"/>
  <c r="D654" i="94"/>
  <c r="D628" i="94"/>
  <c r="D535" i="94"/>
  <c r="D582" i="94"/>
  <c r="D536" i="94"/>
  <c r="D506" i="94"/>
  <c r="D523" i="94"/>
  <c r="D641" i="94"/>
  <c r="D601" i="94"/>
  <c r="D651" i="94"/>
  <c r="D512" i="94"/>
  <c r="D498" i="94"/>
  <c r="D522" i="94"/>
  <c r="D613" i="94"/>
  <c r="D610" i="94"/>
  <c r="D513" i="94"/>
  <c r="D652" i="94"/>
  <c r="D530" i="94"/>
  <c r="D510" i="94"/>
  <c r="D642" i="94"/>
  <c r="D544" i="94"/>
  <c r="D593" i="94"/>
  <c r="D602" i="94"/>
  <c r="D560" i="94"/>
  <c r="D532" i="94"/>
  <c r="D603" i="94"/>
  <c r="D501" i="94"/>
  <c r="D531" i="94"/>
  <c r="D629" i="94"/>
  <c r="D600" i="94"/>
  <c r="D644" i="94"/>
  <c r="D597" i="94"/>
  <c r="D573" i="94"/>
  <c r="D499" i="94"/>
  <c r="D559" i="94"/>
  <c r="D621" i="94"/>
  <c r="D624" i="94"/>
  <c r="D569" i="94"/>
  <c r="D645" i="94"/>
  <c r="D515" i="94"/>
  <c r="D589" i="94"/>
  <c r="D533" i="94"/>
  <c r="D574" i="94"/>
  <c r="M20" i="93"/>
  <c r="M29" i="93" s="1"/>
  <c r="M38" i="93" s="1"/>
  <c r="M47" i="93" s="1"/>
  <c r="M56" i="93" s="1"/>
  <c r="M65" i="93" s="1"/>
  <c r="M74" i="93" s="1"/>
  <c r="M83" i="93" s="1"/>
  <c r="M92" i="93" s="1"/>
  <c r="M101" i="93" s="1"/>
  <c r="M110" i="93" s="1"/>
  <c r="M119" i="93" s="1"/>
  <c r="M128" i="93" s="1"/>
  <c r="M137" i="93" s="1"/>
  <c r="M146" i="93" s="1"/>
  <c r="M155" i="93" s="1"/>
  <c r="M164" i="93" s="1"/>
  <c r="M173" i="93" s="1"/>
  <c r="M182" i="93" s="1"/>
  <c r="M191" i="93" s="1"/>
  <c r="M211" i="93" s="1"/>
  <c r="M220" i="93" s="1"/>
  <c r="M229" i="93" s="1"/>
  <c r="M238" i="93" s="1"/>
  <c r="M247" i="93" s="1"/>
  <c r="M256" i="93" s="1"/>
  <c r="M265" i="93" s="1"/>
  <c r="M274" i="93" s="1"/>
  <c r="M283" i="93" s="1"/>
  <c r="M292" i="93" s="1"/>
  <c r="M301" i="93" s="1"/>
  <c r="M310" i="93" s="1"/>
  <c r="M319" i="93" s="1"/>
  <c r="M328" i="93" s="1"/>
  <c r="M337" i="93" s="1"/>
  <c r="M346" i="93" s="1"/>
  <c r="M355" i="93" s="1"/>
  <c r="M364" i="93" s="1"/>
  <c r="M373" i="93" s="1"/>
  <c r="M382" i="93" s="1"/>
  <c r="M391" i="93" s="1"/>
  <c r="M400" i="93" s="1"/>
  <c r="M409" i="93" s="1"/>
  <c r="M430" i="93" s="1"/>
  <c r="M439" i="93" s="1"/>
  <c r="M448" i="93" s="1"/>
  <c r="M457" i="93" s="1"/>
  <c r="M466" i="93" s="1"/>
  <c r="M475" i="93" s="1"/>
  <c r="M484" i="93" s="1"/>
  <c r="M493" i="93" s="1"/>
  <c r="M502" i="93" s="1"/>
  <c r="M511" i="93" s="1"/>
  <c r="M520" i="93" s="1"/>
  <c r="M529" i="93" s="1"/>
  <c r="M538" i="93" s="1"/>
  <c r="M547" i="93" s="1"/>
  <c r="M556" i="93" s="1"/>
  <c r="M565" i="93" s="1"/>
  <c r="M574" i="93" s="1"/>
  <c r="M583" i="93" s="1"/>
  <c r="M592" i="93" s="1"/>
  <c r="M601" i="93" s="1"/>
  <c r="M610" i="93" s="1"/>
  <c r="M619" i="93" s="1"/>
  <c r="M628" i="93" s="1"/>
  <c r="N11" i="91"/>
  <c r="N20" i="91" s="1"/>
  <c r="N29" i="91" s="1"/>
  <c r="N38" i="91" s="1"/>
  <c r="N47" i="91" s="1"/>
  <c r="N56" i="91" s="1"/>
  <c r="N65" i="91" s="1"/>
  <c r="N74" i="91" s="1"/>
  <c r="N83" i="91" s="1"/>
  <c r="N92" i="91" s="1"/>
  <c r="N101" i="91" s="1"/>
  <c r="N110" i="91" s="1"/>
  <c r="N119" i="91" s="1"/>
  <c r="N128" i="91" s="1"/>
  <c r="N137" i="91" s="1"/>
  <c r="N146" i="91" s="1"/>
  <c r="N155" i="91" s="1"/>
  <c r="N164" i="91" s="1"/>
  <c r="N173" i="91" s="1"/>
  <c r="N182" i="91" s="1"/>
  <c r="N191" i="91" s="1"/>
  <c r="N211" i="91" s="1"/>
  <c r="N220" i="91" s="1"/>
  <c r="N229" i="91" s="1"/>
  <c r="N238" i="91" s="1"/>
  <c r="N247" i="91" s="1"/>
  <c r="N256" i="91" s="1"/>
  <c r="N265" i="91" s="1"/>
  <c r="N274" i="91" s="1"/>
  <c r="N283" i="91" s="1"/>
  <c r="N292" i="91" s="1"/>
  <c r="N301" i="91" s="1"/>
  <c r="N310" i="91" s="1"/>
  <c r="N319" i="91" s="1"/>
  <c r="N328" i="91" s="1"/>
  <c r="N337" i="91" s="1"/>
  <c r="N346" i="91" s="1"/>
  <c r="N355" i="91" s="1"/>
  <c r="N364" i="91" s="1"/>
  <c r="N373" i="91" s="1"/>
  <c r="N382" i="91" s="1"/>
  <c r="N391" i="91" s="1"/>
  <c r="N400" i="91" s="1"/>
  <c r="N409" i="91" s="1"/>
  <c r="N430" i="91" s="1"/>
  <c r="N439" i="91" s="1"/>
  <c r="N448" i="91" s="1"/>
  <c r="N457" i="91" s="1"/>
  <c r="N466" i="91" s="1"/>
  <c r="N475" i="91" s="1"/>
  <c r="N484" i="91" s="1"/>
  <c r="N493" i="91" s="1"/>
  <c r="N502" i="91" s="1"/>
  <c r="N511" i="91" s="1"/>
  <c r="N520" i="91" s="1"/>
  <c r="N529" i="91" s="1"/>
  <c r="N538" i="91" s="1"/>
  <c r="N547" i="91" s="1"/>
  <c r="N556" i="91" s="1"/>
  <c r="N565" i="91" s="1"/>
  <c r="N574" i="91" s="1"/>
  <c r="N583" i="91" s="1"/>
  <c r="N592" i="91" s="1"/>
  <c r="N601" i="91" s="1"/>
  <c r="N610" i="91" s="1"/>
  <c r="N619" i="91" s="1"/>
  <c r="N628" i="91" s="1"/>
  <c r="N11" i="93"/>
  <c r="N20" i="93" s="1"/>
  <c r="N29" i="93" s="1"/>
  <c r="N38" i="93" s="1"/>
  <c r="N47" i="93" s="1"/>
  <c r="N56" i="93" s="1"/>
  <c r="N65" i="93" s="1"/>
  <c r="N74" i="93" s="1"/>
  <c r="N83" i="93" s="1"/>
  <c r="N92" i="93" s="1"/>
  <c r="N101" i="93" s="1"/>
  <c r="N110" i="93" s="1"/>
  <c r="N119" i="93" s="1"/>
  <c r="N128" i="93" s="1"/>
  <c r="N137" i="93" s="1"/>
  <c r="N146" i="93" s="1"/>
  <c r="N155" i="93" s="1"/>
  <c r="N164" i="93" s="1"/>
  <c r="N173" i="93" s="1"/>
  <c r="N182" i="93" s="1"/>
  <c r="N191" i="93" s="1"/>
  <c r="N211" i="93" s="1"/>
  <c r="N220" i="93" s="1"/>
  <c r="N229" i="93" s="1"/>
  <c r="N238" i="93" s="1"/>
  <c r="N247" i="93" s="1"/>
  <c r="N256" i="93" s="1"/>
  <c r="N265" i="93" s="1"/>
  <c r="N274" i="93" s="1"/>
  <c r="N283" i="93" s="1"/>
  <c r="N292" i="93" s="1"/>
  <c r="N301" i="93" s="1"/>
  <c r="N310" i="93" s="1"/>
  <c r="N319" i="93" s="1"/>
  <c r="N328" i="93" s="1"/>
  <c r="N337" i="93" s="1"/>
  <c r="N346" i="93" s="1"/>
  <c r="N355" i="93" s="1"/>
  <c r="N364" i="93" s="1"/>
  <c r="N373" i="93" s="1"/>
  <c r="N382" i="93" s="1"/>
  <c r="N391" i="93" s="1"/>
  <c r="N400" i="93" s="1"/>
  <c r="N409" i="93" s="1"/>
  <c r="N430" i="93" s="1"/>
  <c r="N439" i="93" s="1"/>
  <c r="N448" i="93" s="1"/>
  <c r="N457" i="93" s="1"/>
  <c r="N466" i="93" s="1"/>
  <c r="N475" i="93" s="1"/>
  <c r="N484" i="93" s="1"/>
  <c r="N493" i="93" s="1"/>
  <c r="N502" i="93" s="1"/>
  <c r="N511" i="93" s="1"/>
  <c r="N520" i="93" s="1"/>
  <c r="N529" i="93" s="1"/>
  <c r="N538" i="93" s="1"/>
  <c r="N547" i="93" s="1"/>
  <c r="N556" i="93" s="1"/>
  <c r="N565" i="93" s="1"/>
  <c r="N574" i="93" s="1"/>
  <c r="N583" i="93" s="1"/>
  <c r="N592" i="93" s="1"/>
  <c r="N601" i="93" s="1"/>
  <c r="N610" i="93" s="1"/>
  <c r="N619" i="93" s="1"/>
  <c r="N628" i="93" s="1"/>
  <c r="M20" i="91"/>
  <c r="M29" i="91" s="1"/>
  <c r="M38" i="91" s="1"/>
  <c r="M47" i="91" s="1"/>
  <c r="M56" i="91" s="1"/>
  <c r="M65" i="91" s="1"/>
  <c r="M74" i="91" s="1"/>
  <c r="M83" i="91" s="1"/>
  <c r="M92" i="91" s="1"/>
  <c r="M101" i="91" s="1"/>
  <c r="M110" i="91" s="1"/>
  <c r="M119" i="91" s="1"/>
  <c r="M128" i="91" s="1"/>
  <c r="M137" i="91" s="1"/>
  <c r="M146" i="91" s="1"/>
  <c r="M155" i="91" s="1"/>
  <c r="M164" i="91" s="1"/>
  <c r="M173" i="91" s="1"/>
  <c r="M182" i="91" s="1"/>
  <c r="M191" i="91" s="1"/>
  <c r="M211" i="91" s="1"/>
  <c r="M220" i="91" s="1"/>
  <c r="M229" i="91" s="1"/>
  <c r="M238" i="91" s="1"/>
  <c r="M247" i="91" s="1"/>
  <c r="M256" i="91" s="1"/>
  <c r="M265" i="91" s="1"/>
  <c r="M274" i="91" s="1"/>
  <c r="M283" i="91" s="1"/>
  <c r="M292" i="91" s="1"/>
  <c r="M301" i="91" s="1"/>
  <c r="M310" i="91" s="1"/>
  <c r="M319" i="91" s="1"/>
  <c r="M328" i="91" s="1"/>
  <c r="M337" i="91" s="1"/>
  <c r="M346" i="91" s="1"/>
  <c r="M355" i="91" s="1"/>
  <c r="M364" i="91" s="1"/>
  <c r="M373" i="91" s="1"/>
  <c r="M382" i="91" s="1"/>
  <c r="M391" i="91" s="1"/>
  <c r="M400" i="91" s="1"/>
  <c r="M409" i="91" s="1"/>
  <c r="M430" i="91" s="1"/>
  <c r="M439" i="91" s="1"/>
  <c r="M448" i="91" s="1"/>
  <c r="M457" i="91" s="1"/>
  <c r="M466" i="91" s="1"/>
  <c r="M475" i="91" s="1"/>
  <c r="M484" i="91" s="1"/>
  <c r="M493" i="91" s="1"/>
  <c r="M502" i="91" s="1"/>
  <c r="M511" i="91" s="1"/>
  <c r="M520" i="91" s="1"/>
  <c r="M529" i="91" s="1"/>
  <c r="M538" i="91" s="1"/>
  <c r="M547" i="91" s="1"/>
  <c r="M556" i="91" s="1"/>
  <c r="M565" i="91" s="1"/>
  <c r="M574" i="91" s="1"/>
  <c r="M583" i="91" s="1"/>
  <c r="M592" i="91" s="1"/>
  <c r="M601" i="91" s="1"/>
  <c r="M610" i="91" s="1"/>
  <c r="M619" i="91" s="1"/>
  <c r="M628" i="91" s="1"/>
  <c r="B650" i="90"/>
  <c r="B486" i="90"/>
  <c r="B321" i="90"/>
  <c r="B157" i="90"/>
  <c r="B239" i="90"/>
  <c r="B75" i="90"/>
  <c r="B568" i="90"/>
  <c r="B404" i="90"/>
  <c r="B176" i="90"/>
  <c r="M16" i="93"/>
  <c r="M25" i="93" s="1"/>
  <c r="M34" i="93" s="1"/>
  <c r="M43" i="93" s="1"/>
  <c r="M52" i="93" s="1"/>
  <c r="M61" i="93" s="1"/>
  <c r="M70" i="93" s="1"/>
  <c r="M79" i="93" s="1"/>
  <c r="M88" i="93" s="1"/>
  <c r="M97" i="93" s="1"/>
  <c r="M106" i="93" s="1"/>
  <c r="M115" i="93" s="1"/>
  <c r="M124" i="93" s="1"/>
  <c r="M133" i="93" s="1"/>
  <c r="M142" i="93" s="1"/>
  <c r="M151" i="93" s="1"/>
  <c r="M160" i="93" s="1"/>
  <c r="M169" i="93" s="1"/>
  <c r="M178" i="93" s="1"/>
  <c r="M187" i="93" s="1"/>
  <c r="M207" i="93" s="1"/>
  <c r="M216" i="93" s="1"/>
  <c r="M225" i="93" s="1"/>
  <c r="M234" i="93" s="1"/>
  <c r="M243" i="93" s="1"/>
  <c r="M252" i="93" s="1"/>
  <c r="M261" i="93" s="1"/>
  <c r="M270" i="93" s="1"/>
  <c r="M279" i="93" s="1"/>
  <c r="M288" i="93" s="1"/>
  <c r="M297" i="93" s="1"/>
  <c r="M306" i="93" s="1"/>
  <c r="M315" i="93" s="1"/>
  <c r="M324" i="93" s="1"/>
  <c r="M333" i="93" s="1"/>
  <c r="M342" i="93" s="1"/>
  <c r="M351" i="93" s="1"/>
  <c r="M360" i="93" s="1"/>
  <c r="M369" i="93" s="1"/>
  <c r="M378" i="93" s="1"/>
  <c r="M387" i="93" s="1"/>
  <c r="M396" i="93" s="1"/>
  <c r="M405" i="93" s="1"/>
  <c r="M426" i="93" s="1"/>
  <c r="M435" i="93" s="1"/>
  <c r="M444" i="93" s="1"/>
  <c r="M453" i="93" s="1"/>
  <c r="M462" i="93" s="1"/>
  <c r="M471" i="93" s="1"/>
  <c r="M480" i="93" s="1"/>
  <c r="M489" i="93" s="1"/>
  <c r="M498" i="93" s="1"/>
  <c r="M507" i="93" s="1"/>
  <c r="M516" i="93" s="1"/>
  <c r="M525" i="93" s="1"/>
  <c r="M534" i="93" s="1"/>
  <c r="M543" i="93" s="1"/>
  <c r="M552" i="93" s="1"/>
  <c r="M561" i="93" s="1"/>
  <c r="M570" i="93" s="1"/>
  <c r="M579" i="93" s="1"/>
  <c r="M588" i="93" s="1"/>
  <c r="M597" i="93" s="1"/>
  <c r="M606" i="93" s="1"/>
  <c r="M615" i="93" s="1"/>
  <c r="M624" i="93" s="1"/>
  <c r="N7" i="91"/>
  <c r="N16" i="91" s="1"/>
  <c r="N25" i="91" s="1"/>
  <c r="N34" i="91" s="1"/>
  <c r="N43" i="91" s="1"/>
  <c r="N52" i="91" s="1"/>
  <c r="N61" i="91" s="1"/>
  <c r="N70" i="91" s="1"/>
  <c r="N79" i="91" s="1"/>
  <c r="N88" i="91" s="1"/>
  <c r="N97" i="91" s="1"/>
  <c r="N106" i="91" s="1"/>
  <c r="N115" i="91" s="1"/>
  <c r="N124" i="91" s="1"/>
  <c r="N133" i="91" s="1"/>
  <c r="N142" i="91" s="1"/>
  <c r="N151" i="91" s="1"/>
  <c r="N160" i="91" s="1"/>
  <c r="N169" i="91" s="1"/>
  <c r="N178" i="91" s="1"/>
  <c r="N187" i="91" s="1"/>
  <c r="N207" i="91" s="1"/>
  <c r="N216" i="91" s="1"/>
  <c r="N225" i="91" s="1"/>
  <c r="N234" i="91" s="1"/>
  <c r="N243" i="91" s="1"/>
  <c r="N252" i="91" s="1"/>
  <c r="N261" i="91" s="1"/>
  <c r="N270" i="91" s="1"/>
  <c r="N279" i="91" s="1"/>
  <c r="N288" i="91" s="1"/>
  <c r="N297" i="91" s="1"/>
  <c r="N306" i="91" s="1"/>
  <c r="N315" i="91" s="1"/>
  <c r="N324" i="91" s="1"/>
  <c r="N333" i="91" s="1"/>
  <c r="N342" i="91" s="1"/>
  <c r="N351" i="91" s="1"/>
  <c r="N360" i="91" s="1"/>
  <c r="N369" i="91" s="1"/>
  <c r="N378" i="91" s="1"/>
  <c r="N387" i="91" s="1"/>
  <c r="N396" i="91" s="1"/>
  <c r="N405" i="91" s="1"/>
  <c r="N426" i="91" s="1"/>
  <c r="N435" i="91" s="1"/>
  <c r="N444" i="91" s="1"/>
  <c r="N453" i="91" s="1"/>
  <c r="N462" i="91" s="1"/>
  <c r="N471" i="91" s="1"/>
  <c r="N480" i="91" s="1"/>
  <c r="N489" i="91" s="1"/>
  <c r="N498" i="91" s="1"/>
  <c r="N507" i="91" s="1"/>
  <c r="N516" i="91" s="1"/>
  <c r="N525" i="91" s="1"/>
  <c r="N534" i="91" s="1"/>
  <c r="N543" i="91" s="1"/>
  <c r="N552" i="91" s="1"/>
  <c r="N561" i="91" s="1"/>
  <c r="N570" i="91" s="1"/>
  <c r="N579" i="91" s="1"/>
  <c r="N588" i="91" s="1"/>
  <c r="N597" i="91" s="1"/>
  <c r="N606" i="91" s="1"/>
  <c r="N615" i="91" s="1"/>
  <c r="N624" i="91" s="1"/>
  <c r="N7" i="93"/>
  <c r="N16" i="93" s="1"/>
  <c r="N25" i="93" s="1"/>
  <c r="N34" i="93" s="1"/>
  <c r="N43" i="93" s="1"/>
  <c r="N52" i="93" s="1"/>
  <c r="N61" i="93" s="1"/>
  <c r="N70" i="93" s="1"/>
  <c r="N79" i="93" s="1"/>
  <c r="N88" i="93" s="1"/>
  <c r="N97" i="93" s="1"/>
  <c r="N106" i="93" s="1"/>
  <c r="N115" i="93" s="1"/>
  <c r="N124" i="93" s="1"/>
  <c r="N133" i="93" s="1"/>
  <c r="N142" i="93" s="1"/>
  <c r="N151" i="93" s="1"/>
  <c r="N160" i="93" s="1"/>
  <c r="N169" i="93" s="1"/>
  <c r="N178" i="93" s="1"/>
  <c r="N187" i="93" s="1"/>
  <c r="N207" i="93" s="1"/>
  <c r="N216" i="93" s="1"/>
  <c r="N225" i="93" s="1"/>
  <c r="N234" i="93" s="1"/>
  <c r="N243" i="93" s="1"/>
  <c r="N252" i="93" s="1"/>
  <c r="N261" i="93" s="1"/>
  <c r="N270" i="93" s="1"/>
  <c r="N279" i="93" s="1"/>
  <c r="N288" i="93" s="1"/>
  <c r="N297" i="93" s="1"/>
  <c r="N306" i="93" s="1"/>
  <c r="N315" i="93" s="1"/>
  <c r="N324" i="93" s="1"/>
  <c r="N333" i="93" s="1"/>
  <c r="N342" i="93" s="1"/>
  <c r="N351" i="93" s="1"/>
  <c r="N360" i="93" s="1"/>
  <c r="N369" i="93" s="1"/>
  <c r="N378" i="93" s="1"/>
  <c r="N387" i="93" s="1"/>
  <c r="N396" i="93" s="1"/>
  <c r="N405" i="93" s="1"/>
  <c r="N426" i="93" s="1"/>
  <c r="N435" i="93" s="1"/>
  <c r="N444" i="93" s="1"/>
  <c r="N453" i="93" s="1"/>
  <c r="N462" i="93" s="1"/>
  <c r="N471" i="93" s="1"/>
  <c r="N480" i="93" s="1"/>
  <c r="N489" i="93" s="1"/>
  <c r="N498" i="93" s="1"/>
  <c r="N507" i="93" s="1"/>
  <c r="N516" i="93" s="1"/>
  <c r="N525" i="93" s="1"/>
  <c r="N534" i="93" s="1"/>
  <c r="N543" i="93" s="1"/>
  <c r="N552" i="93" s="1"/>
  <c r="N561" i="93" s="1"/>
  <c r="N570" i="93" s="1"/>
  <c r="N579" i="93" s="1"/>
  <c r="N588" i="93" s="1"/>
  <c r="N597" i="93" s="1"/>
  <c r="N606" i="93" s="1"/>
  <c r="N615" i="93" s="1"/>
  <c r="N624" i="93" s="1"/>
  <c r="M16" i="91"/>
  <c r="M25" i="91" s="1"/>
  <c r="M34" i="91" s="1"/>
  <c r="M43" i="91" s="1"/>
  <c r="M52" i="91" s="1"/>
  <c r="M61" i="91" s="1"/>
  <c r="M70" i="91" s="1"/>
  <c r="M79" i="91" s="1"/>
  <c r="M88" i="91" s="1"/>
  <c r="M97" i="91" s="1"/>
  <c r="M106" i="91" s="1"/>
  <c r="M115" i="91" s="1"/>
  <c r="M124" i="91" s="1"/>
  <c r="M133" i="91" s="1"/>
  <c r="M142" i="91" s="1"/>
  <c r="M151" i="91" s="1"/>
  <c r="M160" i="91" s="1"/>
  <c r="M169" i="91" s="1"/>
  <c r="M178" i="91" s="1"/>
  <c r="M187" i="91" s="1"/>
  <c r="M207" i="91" s="1"/>
  <c r="M216" i="91" s="1"/>
  <c r="M225" i="91" s="1"/>
  <c r="M234" i="91" s="1"/>
  <c r="M243" i="91" s="1"/>
  <c r="M252" i="91" s="1"/>
  <c r="M261" i="91" s="1"/>
  <c r="M270" i="91" s="1"/>
  <c r="M279" i="91" s="1"/>
  <c r="M288" i="91" s="1"/>
  <c r="M297" i="91" s="1"/>
  <c r="M306" i="91" s="1"/>
  <c r="M315" i="91" s="1"/>
  <c r="M324" i="91" s="1"/>
  <c r="M333" i="91" s="1"/>
  <c r="M342" i="91" s="1"/>
  <c r="M351" i="91" s="1"/>
  <c r="M360" i="91" s="1"/>
  <c r="M369" i="91" s="1"/>
  <c r="M378" i="91" s="1"/>
  <c r="M387" i="91" s="1"/>
  <c r="M396" i="91" s="1"/>
  <c r="M405" i="91" s="1"/>
  <c r="M426" i="91" s="1"/>
  <c r="M435" i="91" s="1"/>
  <c r="M444" i="91" s="1"/>
  <c r="M453" i="91" s="1"/>
  <c r="M462" i="91" s="1"/>
  <c r="M471" i="91" s="1"/>
  <c r="M480" i="91" s="1"/>
  <c r="M489" i="91" s="1"/>
  <c r="M498" i="91" s="1"/>
  <c r="M507" i="91" s="1"/>
  <c r="M516" i="91" s="1"/>
  <c r="M525" i="91" s="1"/>
  <c r="M534" i="91" s="1"/>
  <c r="M543" i="91" s="1"/>
  <c r="M552" i="91" s="1"/>
  <c r="M561" i="91" s="1"/>
  <c r="M570" i="91" s="1"/>
  <c r="M579" i="91" s="1"/>
  <c r="M588" i="91" s="1"/>
  <c r="M597" i="91" s="1"/>
  <c r="M606" i="91" s="1"/>
  <c r="M615" i="91" s="1"/>
  <c r="M624" i="91" s="1"/>
  <c r="B440" i="90"/>
  <c r="D489" i="94"/>
  <c r="D466" i="94"/>
  <c r="D435" i="94"/>
  <c r="D412" i="94"/>
  <c r="D391" i="94"/>
  <c r="D361" i="94"/>
  <c r="D346" i="94"/>
  <c r="D485" i="94"/>
  <c r="D459" i="94"/>
  <c r="D434" i="94"/>
  <c r="D407" i="94"/>
  <c r="D380" i="94"/>
  <c r="D360" i="94"/>
  <c r="D345" i="94"/>
  <c r="D474" i="94"/>
  <c r="D448" i="94"/>
  <c r="D418" i="94"/>
  <c r="D399" i="94"/>
  <c r="D371" i="94"/>
  <c r="D351" i="94"/>
  <c r="D336" i="94"/>
  <c r="D487" i="94"/>
  <c r="D449" i="94"/>
  <c r="D406" i="94"/>
  <c r="D370" i="94"/>
  <c r="D338" i="94"/>
  <c r="D486" i="94"/>
  <c r="D447" i="94"/>
  <c r="D402" i="94"/>
  <c r="D362" i="94"/>
  <c r="D337" i="94"/>
  <c r="D482" i="94"/>
  <c r="D436" i="94"/>
  <c r="D400" i="94"/>
  <c r="D359" i="94"/>
  <c r="D335" i="94"/>
  <c r="D475" i="94"/>
  <c r="D428" i="94"/>
  <c r="D394" i="94"/>
  <c r="D357" i="94"/>
  <c r="D333" i="94"/>
  <c r="D473" i="94"/>
  <c r="D427" i="94"/>
  <c r="D392" i="94"/>
  <c r="D356" i="94"/>
  <c r="D472" i="94"/>
  <c r="D426" i="94"/>
  <c r="D379" i="94"/>
  <c r="D349" i="94"/>
  <c r="D457" i="94"/>
  <c r="D417" i="94"/>
  <c r="D378" i="94"/>
  <c r="D348" i="94"/>
  <c r="D451" i="94"/>
  <c r="D416" i="94"/>
  <c r="D377" i="94"/>
  <c r="D344" i="94"/>
  <c r="D340" i="94"/>
  <c r="D483" i="94"/>
  <c r="D462" i="94"/>
  <c r="D442" i="94"/>
  <c r="D374" i="94"/>
  <c r="D460" i="94"/>
  <c r="D381" i="94"/>
  <c r="D453" i="94"/>
  <c r="D364" i="94"/>
  <c r="D443" i="94"/>
  <c r="D384" i="94"/>
  <c r="D445" i="94"/>
  <c r="D389" i="94"/>
  <c r="D470" i="94"/>
  <c r="D353" i="94"/>
  <c r="D342" i="94"/>
  <c r="D403" i="94"/>
  <c r="D390" i="94"/>
  <c r="D437" i="94"/>
  <c r="D488" i="94"/>
  <c r="D404" i="94"/>
  <c r="D490" i="94"/>
  <c r="D363" i="94"/>
  <c r="D441" i="94"/>
  <c r="D383" i="94"/>
  <c r="D467" i="94"/>
  <c r="D343" i="94"/>
  <c r="D422" i="94"/>
  <c r="D376" i="94"/>
  <c r="D481" i="94"/>
  <c r="D369" i="94"/>
  <c r="D469" i="94"/>
  <c r="D382" i="94"/>
  <c r="D444" i="94"/>
  <c r="D420" i="94"/>
  <c r="D373" i="94"/>
  <c r="D478" i="94"/>
  <c r="D365" i="94"/>
  <c r="D455" i="94"/>
  <c r="D433" i="94"/>
  <c r="D405" i="94"/>
  <c r="D458" i="94"/>
  <c r="D366" i="94"/>
  <c r="D341" i="94"/>
  <c r="D429" i="94"/>
  <c r="D368" i="94"/>
  <c r="D440" i="94"/>
  <c r="D431" i="94"/>
  <c r="D347" i="94"/>
  <c r="D358" i="94"/>
  <c r="D463" i="94"/>
  <c r="D409" i="94"/>
  <c r="D397" i="94"/>
  <c r="D480" i="94"/>
  <c r="D367" i="94"/>
  <c r="D484" i="94"/>
  <c r="D385" i="94"/>
  <c r="D415" i="94"/>
  <c r="D350" i="94"/>
  <c r="D396" i="94"/>
  <c r="D439" i="94"/>
  <c r="D425" i="94"/>
  <c r="D339" i="94"/>
  <c r="D408" i="94"/>
  <c r="D464" i="94"/>
  <c r="D388" i="94"/>
  <c r="D424" i="94"/>
  <c r="D401" i="94"/>
  <c r="D395" i="94"/>
  <c r="D334" i="94"/>
  <c r="D456" i="94"/>
  <c r="D476" i="94"/>
  <c r="D375" i="94"/>
  <c r="D393" i="94"/>
  <c r="D438" i="94"/>
  <c r="D387" i="94"/>
  <c r="D352" i="94"/>
  <c r="D493" i="94"/>
  <c r="D355" i="94"/>
  <c r="D421" i="94"/>
  <c r="D471" i="94"/>
  <c r="D454" i="94"/>
  <c r="D413" i="94"/>
  <c r="D398" i="94"/>
  <c r="D419" i="94"/>
  <c r="D477" i="94"/>
  <c r="D452" i="94"/>
  <c r="D492" i="94"/>
  <c r="D432" i="94"/>
  <c r="D411" i="94"/>
  <c r="D461" i="94"/>
  <c r="D450" i="94"/>
  <c r="D372" i="94"/>
  <c r="D465" i="94"/>
  <c r="D414" i="94"/>
  <c r="D354" i="94"/>
  <c r="D430" i="94"/>
  <c r="D423" i="94"/>
  <c r="D386" i="94"/>
  <c r="D410" i="94"/>
  <c r="D468" i="94"/>
  <c r="D479" i="94"/>
  <c r="D446" i="94"/>
  <c r="D491" i="94"/>
  <c r="D651" i="90" a="1"/>
  <c r="D651" i="90" s="1"/>
  <c r="D653" i="90" a="1"/>
  <c r="D653" i="90" s="1"/>
  <c r="D644" i="90" a="1"/>
  <c r="D644" i="90" s="1"/>
  <c r="D646" i="90" a="1"/>
  <c r="D646" i="90" s="1"/>
  <c r="D650" i="90" a="1"/>
  <c r="D650" i="90" s="1"/>
  <c r="D649" i="90" a="1"/>
  <c r="D649" i="90" s="1"/>
  <c r="D652" i="90" a="1"/>
  <c r="D652" i="90" s="1"/>
  <c r="D654" i="90" a="1"/>
  <c r="D654" i="90" s="1"/>
  <c r="D656" i="90" a="1"/>
  <c r="D656" i="90" s="1"/>
  <c r="D641" i="90" a="1"/>
  <c r="D641" i="90" s="1"/>
  <c r="D643" i="90" a="1"/>
  <c r="D643" i="90" s="1"/>
  <c r="D645" i="90" a="1"/>
  <c r="D645" i="90" s="1"/>
  <c r="D655" i="90" a="1"/>
  <c r="D655" i="90" s="1"/>
  <c r="D642" i="90" a="1"/>
  <c r="D642" i="90" s="1"/>
  <c r="D647" i="90" a="1"/>
  <c r="D647" i="90" s="1"/>
  <c r="H650" i="90" a="1"/>
  <c r="H650" i="90" s="1"/>
  <c r="H652" i="90" a="1"/>
  <c r="H652" i="90" s="1"/>
  <c r="H654" i="90" a="1"/>
  <c r="H654" i="90" s="1"/>
  <c r="H643" i="90" a="1"/>
  <c r="H643" i="90" s="1"/>
  <c r="H645" i="90" a="1"/>
  <c r="H645" i="90" s="1"/>
  <c r="H647" i="90" a="1"/>
  <c r="H647" i="90" s="1"/>
  <c r="H641" i="90" a="1"/>
  <c r="H641" i="90" s="1"/>
  <c r="H649" i="90" a="1"/>
  <c r="H649" i="90" s="1"/>
  <c r="H642" i="90" a="1"/>
  <c r="H642" i="90" s="1"/>
  <c r="H651" i="90" a="1"/>
  <c r="H651" i="90" s="1"/>
  <c r="H653" i="90" a="1"/>
  <c r="H653" i="90" s="1"/>
  <c r="H655" i="90" a="1"/>
  <c r="H655" i="90" s="1"/>
  <c r="H646" i="90" a="1"/>
  <c r="H646" i="90" s="1"/>
  <c r="H656" i="90" a="1"/>
  <c r="H656" i="90" s="1"/>
  <c r="H644" i="90" a="1"/>
  <c r="H644" i="90" s="1"/>
  <c r="H107" i="90" a="1"/>
  <c r="H107" i="90" s="1"/>
  <c r="K255" i="90" a="1"/>
  <c r="K255" i="90" s="1"/>
  <c r="L499" i="90" a="1"/>
  <c r="L499" i="90" s="1"/>
  <c r="O645" i="90" a="1"/>
  <c r="O645" i="90" s="1"/>
  <c r="O649" i="90" a="1"/>
  <c r="O649" i="90" s="1"/>
  <c r="O650" i="90" a="1"/>
  <c r="O650" i="90" s="1"/>
  <c r="O654" i="90" a="1"/>
  <c r="O654" i="90" s="1"/>
  <c r="O651" i="90" a="1"/>
  <c r="O651" i="90" s="1"/>
  <c r="O653" i="90" a="1"/>
  <c r="O653" i="90" s="1"/>
  <c r="O655" i="90" a="1"/>
  <c r="O655" i="90" s="1"/>
  <c r="O642" i="90" a="1"/>
  <c r="O642" i="90" s="1"/>
  <c r="O644" i="90" a="1"/>
  <c r="O644" i="90" s="1"/>
  <c r="O646" i="90" a="1"/>
  <c r="O646" i="90" s="1"/>
  <c r="O641" i="90" a="1"/>
  <c r="O641" i="90" s="1"/>
  <c r="O643" i="90" a="1"/>
  <c r="O643" i="90" s="1"/>
  <c r="O647" i="90" a="1"/>
  <c r="O647" i="90" s="1"/>
  <c r="O652" i="90" a="1"/>
  <c r="O652" i="90" s="1"/>
  <c r="O656" i="90" a="1"/>
  <c r="O656" i="90" s="1"/>
  <c r="G581" i="90" a="1"/>
  <c r="G581" i="90" s="1"/>
  <c r="G643" i="90" a="1"/>
  <c r="G643" i="90" s="1"/>
  <c r="G647" i="90" a="1"/>
  <c r="G647" i="90" s="1"/>
  <c r="G641" i="90" a="1"/>
  <c r="G641" i="90" s="1"/>
  <c r="G642" i="90" a="1"/>
  <c r="G642" i="90" s="1"/>
  <c r="G652" i="90" a="1"/>
  <c r="G652" i="90" s="1"/>
  <c r="G656" i="90" a="1"/>
  <c r="G656" i="90" s="1"/>
  <c r="G649" i="90" a="1"/>
  <c r="G649" i="90" s="1"/>
  <c r="G651" i="90" a="1"/>
  <c r="G651" i="90" s="1"/>
  <c r="G653" i="90" a="1"/>
  <c r="G653" i="90" s="1"/>
  <c r="G655" i="90" a="1"/>
  <c r="G655" i="90" s="1"/>
  <c r="G644" i="90" a="1"/>
  <c r="G644" i="90" s="1"/>
  <c r="G646" i="90" a="1"/>
  <c r="G646" i="90" s="1"/>
  <c r="G645" i="90" a="1"/>
  <c r="G645" i="90" s="1"/>
  <c r="G650" i="90" a="1"/>
  <c r="G650" i="90" s="1"/>
  <c r="G654" i="90" a="1"/>
  <c r="G654" i="90" s="1"/>
  <c r="N581" i="90" a="1"/>
  <c r="N581" i="90" s="1"/>
  <c r="L25" i="90" a="1"/>
  <c r="L25" i="90" s="1"/>
  <c r="L96" i="90" a="1"/>
  <c r="L96" i="90" s="1"/>
  <c r="M106" i="90" a="1"/>
  <c r="M106" i="90" s="1"/>
  <c r="O95" i="90" a="1"/>
  <c r="O95" i="90" s="1"/>
  <c r="L106" i="90" a="1"/>
  <c r="L106" i="90" s="1"/>
  <c r="N577" i="90" a="1"/>
  <c r="N577" i="90" s="1"/>
  <c r="L93" i="90" a="1"/>
  <c r="L93" i="90" s="1"/>
  <c r="E104" i="90" a="1"/>
  <c r="E104" i="90" s="1"/>
  <c r="F649" i="90" a="1"/>
  <c r="F649" i="90" s="1"/>
  <c r="F642" i="90" a="1"/>
  <c r="F642" i="90" s="1"/>
  <c r="F653" i="90" a="1"/>
  <c r="F653" i="90" s="1"/>
  <c r="F655" i="90" a="1"/>
  <c r="F655" i="90" s="1"/>
  <c r="F643" i="90" a="1"/>
  <c r="F643" i="90" s="1"/>
  <c r="F645" i="90" a="1"/>
  <c r="F645" i="90" s="1"/>
  <c r="F651" i="90" a="1"/>
  <c r="F651" i="90" s="1"/>
  <c r="F644" i="90" a="1"/>
  <c r="F644" i="90" s="1"/>
  <c r="F646" i="90" a="1"/>
  <c r="F646" i="90" s="1"/>
  <c r="F650" i="90" a="1"/>
  <c r="F650" i="90" s="1"/>
  <c r="F652" i="90" a="1"/>
  <c r="F652" i="90" s="1"/>
  <c r="F656" i="90" a="1"/>
  <c r="F656" i="90" s="1"/>
  <c r="F641" i="90" a="1"/>
  <c r="F641" i="90" s="1"/>
  <c r="F647" i="90" a="1"/>
  <c r="F647" i="90" s="1"/>
  <c r="F654" i="90" a="1"/>
  <c r="F654" i="90" s="1"/>
  <c r="M579" i="90" a="1"/>
  <c r="M579" i="90" s="1"/>
  <c r="M651" i="90" a="1"/>
  <c r="M651" i="90" s="1"/>
  <c r="M653" i="90" a="1"/>
  <c r="M653" i="90" s="1"/>
  <c r="M655" i="90" a="1"/>
  <c r="M655" i="90" s="1"/>
  <c r="M641" i="90" a="1"/>
  <c r="M641" i="90" s="1"/>
  <c r="M642" i="90" a="1"/>
  <c r="M642" i="90" s="1"/>
  <c r="M646" i="90" a="1"/>
  <c r="M646" i="90" s="1"/>
  <c r="M644" i="90" a="1"/>
  <c r="M644" i="90" s="1"/>
  <c r="M649" i="90" a="1"/>
  <c r="M649" i="90" s="1"/>
  <c r="M643" i="90" a="1"/>
  <c r="M643" i="90" s="1"/>
  <c r="M647" i="90" a="1"/>
  <c r="M647" i="90" s="1"/>
  <c r="M650" i="90" a="1"/>
  <c r="M650" i="90" s="1"/>
  <c r="M652" i="90" a="1"/>
  <c r="M652" i="90" s="1"/>
  <c r="M654" i="90" a="1"/>
  <c r="M654" i="90" s="1"/>
  <c r="M656" i="90" a="1"/>
  <c r="M656" i="90" s="1"/>
  <c r="M645" i="90" a="1"/>
  <c r="M645" i="90" s="1"/>
  <c r="L497" i="90" a="1"/>
  <c r="L497" i="90" s="1"/>
  <c r="L655" i="90" a="1"/>
  <c r="L655" i="90" s="1"/>
  <c r="L641" i="90" a="1"/>
  <c r="L641" i="90" s="1"/>
  <c r="L644" i="90" a="1"/>
  <c r="L644" i="90" s="1"/>
  <c r="L646" i="90" a="1"/>
  <c r="L646" i="90" s="1"/>
  <c r="L649" i="90" a="1"/>
  <c r="L649" i="90" s="1"/>
  <c r="L650" i="90" a="1"/>
  <c r="L650" i="90" s="1"/>
  <c r="L652" i="90" a="1"/>
  <c r="L652" i="90" s="1"/>
  <c r="L654" i="90" a="1"/>
  <c r="L654" i="90" s="1"/>
  <c r="L656" i="90" a="1"/>
  <c r="L656" i="90" s="1"/>
  <c r="L643" i="90" a="1"/>
  <c r="L643" i="90" s="1"/>
  <c r="L647" i="90" a="1"/>
  <c r="L647" i="90" s="1"/>
  <c r="L651" i="90" a="1"/>
  <c r="L651" i="90" s="1"/>
  <c r="L653" i="90" a="1"/>
  <c r="L653" i="90" s="1"/>
  <c r="L642" i="90" a="1"/>
  <c r="L642" i="90" s="1"/>
  <c r="L645" i="90" a="1"/>
  <c r="L645" i="90" s="1"/>
  <c r="E89" i="90" a="1"/>
  <c r="E89" i="90" s="1"/>
  <c r="K497" i="90" a="1"/>
  <c r="K497" i="90" s="1"/>
  <c r="K644" i="90" a="1"/>
  <c r="K644" i="90" s="1"/>
  <c r="K653" i="90" a="1"/>
  <c r="K653" i="90" s="1"/>
  <c r="K641" i="90" a="1"/>
  <c r="K641" i="90" s="1"/>
  <c r="K642" i="90" a="1"/>
  <c r="K642" i="90" s="1"/>
  <c r="K650" i="90" a="1"/>
  <c r="K650" i="90" s="1"/>
  <c r="K652" i="90" a="1"/>
  <c r="K652" i="90" s="1"/>
  <c r="K654" i="90" a="1"/>
  <c r="K654" i="90" s="1"/>
  <c r="K656" i="90" a="1"/>
  <c r="K656" i="90" s="1"/>
  <c r="K643" i="90" a="1"/>
  <c r="K643" i="90" s="1"/>
  <c r="K645" i="90" a="1"/>
  <c r="K645" i="90" s="1"/>
  <c r="K647" i="90" a="1"/>
  <c r="K647" i="90" s="1"/>
  <c r="K646" i="90" a="1"/>
  <c r="K646" i="90" s="1"/>
  <c r="K649" i="90" a="1"/>
  <c r="K649" i="90" s="1"/>
  <c r="K651" i="90" a="1"/>
  <c r="K651" i="90" s="1"/>
  <c r="K655" i="90" a="1"/>
  <c r="K655" i="90" s="1"/>
  <c r="O583" i="90" a="1"/>
  <c r="O583" i="90" s="1"/>
  <c r="L100" i="90" a="1"/>
  <c r="L100" i="90" s="1"/>
  <c r="E102" i="90" a="1"/>
  <c r="E102" i="90" s="1"/>
  <c r="O103" i="90" a="1"/>
  <c r="O103" i="90" s="1"/>
  <c r="N649" i="90" a="1"/>
  <c r="N649" i="90" s="1"/>
  <c r="N651" i="90" a="1"/>
  <c r="N651" i="90" s="1"/>
  <c r="N643" i="90" a="1"/>
  <c r="N643" i="90" s="1"/>
  <c r="N645" i="90" a="1"/>
  <c r="N645" i="90" s="1"/>
  <c r="N647" i="90" a="1"/>
  <c r="N647" i="90" s="1"/>
  <c r="N653" i="90" a="1"/>
  <c r="N653" i="90" s="1"/>
  <c r="N655" i="90" a="1"/>
  <c r="N655" i="90" s="1"/>
  <c r="N642" i="90" a="1"/>
  <c r="N642" i="90" s="1"/>
  <c r="N641" i="90" a="1"/>
  <c r="N641" i="90" s="1"/>
  <c r="N644" i="90" a="1"/>
  <c r="N644" i="90" s="1"/>
  <c r="N646" i="90" a="1"/>
  <c r="N646" i="90" s="1"/>
  <c r="N650" i="90" a="1"/>
  <c r="N650" i="90" s="1"/>
  <c r="N652" i="90" a="1"/>
  <c r="N652" i="90" s="1"/>
  <c r="N654" i="90" a="1"/>
  <c r="N654" i="90" s="1"/>
  <c r="N656" i="90" a="1"/>
  <c r="N656" i="90" s="1"/>
  <c r="J584" i="90" a="1"/>
  <c r="J584" i="90" s="1"/>
  <c r="J650" i="90" a="1"/>
  <c r="J650" i="90" s="1"/>
  <c r="J652" i="90" a="1"/>
  <c r="J652" i="90" s="1"/>
  <c r="J654" i="90" a="1"/>
  <c r="J654" i="90" s="1"/>
  <c r="J656" i="90" a="1"/>
  <c r="J656" i="90" s="1"/>
  <c r="J644" i="90" a="1"/>
  <c r="J644" i="90" s="1"/>
  <c r="J643" i="90" a="1"/>
  <c r="J643" i="90" s="1"/>
  <c r="J645" i="90" a="1"/>
  <c r="J645" i="90" s="1"/>
  <c r="J647" i="90" a="1"/>
  <c r="J647" i="90" s="1"/>
  <c r="J651" i="90" a="1"/>
  <c r="J651" i="90" s="1"/>
  <c r="J653" i="90" a="1"/>
  <c r="J653" i="90" s="1"/>
  <c r="J655" i="90" a="1"/>
  <c r="J655" i="90" s="1"/>
  <c r="J646" i="90" a="1"/>
  <c r="J646" i="90" s="1"/>
  <c r="J649" i="90" a="1"/>
  <c r="J649" i="90" s="1"/>
  <c r="J641" i="90" a="1"/>
  <c r="J641" i="90" s="1"/>
  <c r="J642" i="90" a="1"/>
  <c r="J642" i="90" s="1"/>
  <c r="N583" i="90" a="1"/>
  <c r="N583" i="90" s="1"/>
  <c r="O99" i="90" a="1"/>
  <c r="O99" i="90" s="1"/>
  <c r="O109" i="90" a="1"/>
  <c r="O109" i="90" s="1"/>
  <c r="E649" i="90" a="1"/>
  <c r="E649" i="90" s="1"/>
  <c r="E651" i="90" a="1"/>
  <c r="E651" i="90" s="1"/>
  <c r="E653" i="90" a="1"/>
  <c r="E653" i="90" s="1"/>
  <c r="E655" i="90" a="1"/>
  <c r="E655" i="90" s="1"/>
  <c r="E644" i="90" a="1"/>
  <c r="E644" i="90" s="1"/>
  <c r="E646" i="90" a="1"/>
  <c r="E646" i="90" s="1"/>
  <c r="E650" i="90" a="1"/>
  <c r="E650" i="90" s="1"/>
  <c r="E645" i="90" a="1"/>
  <c r="E645" i="90" s="1"/>
  <c r="E642" i="90" a="1"/>
  <c r="E642" i="90" s="1"/>
  <c r="E652" i="90" a="1"/>
  <c r="E652" i="90" s="1"/>
  <c r="E654" i="90" a="1"/>
  <c r="E654" i="90" s="1"/>
  <c r="E656" i="90" a="1"/>
  <c r="E656" i="90" s="1"/>
  <c r="E641" i="90" a="1"/>
  <c r="E641" i="90" s="1"/>
  <c r="E643" i="90" a="1"/>
  <c r="E643" i="90" s="1"/>
  <c r="E647" i="90" a="1"/>
  <c r="E647" i="90" s="1"/>
  <c r="D580" i="90" a="1"/>
  <c r="D580" i="90" s="1"/>
  <c r="L104" i="90" a="1"/>
  <c r="L104" i="90" s="1"/>
  <c r="E87" i="90" a="1"/>
  <c r="E87" i="90" s="1"/>
  <c r="J173" i="90" a="1"/>
  <c r="J173" i="90" s="1"/>
  <c r="E501" i="90" a="1"/>
  <c r="E501" i="90" s="1"/>
  <c r="E496" i="90" a="1"/>
  <c r="E496" i="90" s="1"/>
  <c r="I650" i="90" a="1"/>
  <c r="I650" i="90" s="1"/>
  <c r="I652" i="90" a="1"/>
  <c r="I652" i="90" s="1"/>
  <c r="I654" i="90" a="1"/>
  <c r="I654" i="90" s="1"/>
  <c r="I656" i="90" a="1"/>
  <c r="I656" i="90" s="1"/>
  <c r="I643" i="90" a="1"/>
  <c r="I643" i="90" s="1"/>
  <c r="I645" i="90" a="1"/>
  <c r="I645" i="90" s="1"/>
  <c r="I647" i="90" a="1"/>
  <c r="I647" i="90" s="1"/>
  <c r="I641" i="90" a="1"/>
  <c r="I641" i="90" s="1"/>
  <c r="I649" i="90" a="1"/>
  <c r="I649" i="90" s="1"/>
  <c r="I642" i="90" a="1"/>
  <c r="I642" i="90" s="1"/>
  <c r="I646" i="90" a="1"/>
  <c r="I646" i="90" s="1"/>
  <c r="I651" i="90" a="1"/>
  <c r="I651" i="90" s="1"/>
  <c r="I653" i="90" a="1"/>
  <c r="I653" i="90" s="1"/>
  <c r="I655" i="90" a="1"/>
  <c r="I655" i="90" s="1"/>
  <c r="I644" i="90" a="1"/>
  <c r="I644" i="90" s="1"/>
  <c r="D582" i="90" a="1"/>
  <c r="D582" i="90" s="1"/>
  <c r="M99" i="90" a="1"/>
  <c r="M99" i="90" s="1"/>
  <c r="O107" i="90" a="1"/>
  <c r="O107" i="90" s="1"/>
  <c r="F180" i="90" a="1"/>
  <c r="F180" i="90" s="1"/>
  <c r="G176" i="90" a="1"/>
  <c r="G176" i="90" s="1"/>
  <c r="N190" i="90" a="1"/>
  <c r="N190" i="90" s="1"/>
  <c r="N186" i="90" a="1"/>
  <c r="N186" i="90" s="1"/>
  <c r="K78" i="90" a="1"/>
  <c r="K78" i="90" s="1"/>
  <c r="K68" i="90" a="1"/>
  <c r="K68" i="90" s="1"/>
  <c r="K69" i="90" a="1"/>
  <c r="K69" i="90" s="1"/>
  <c r="K72" i="90" a="1"/>
  <c r="K72" i="90" s="1"/>
  <c r="K81" i="90" a="1"/>
  <c r="K81" i="90" s="1"/>
  <c r="K66" i="90" a="1"/>
  <c r="K66" i="90" s="1"/>
  <c r="K71" i="90" a="1"/>
  <c r="K71" i="90" s="1"/>
  <c r="K70" i="90" a="1"/>
  <c r="K70" i="90" s="1"/>
  <c r="K76" i="90" a="1"/>
  <c r="K76" i="90" s="1"/>
  <c r="K79" i="90" a="1"/>
  <c r="K79" i="90" s="1"/>
  <c r="K74" i="90" a="1"/>
  <c r="K74" i="90" s="1"/>
  <c r="K77" i="90" a="1"/>
  <c r="K77" i="90" s="1"/>
  <c r="K75" i="90" a="1"/>
  <c r="K75" i="90" s="1"/>
  <c r="K67" i="90" a="1"/>
  <c r="K67" i="90" s="1"/>
  <c r="K80" i="90" a="1"/>
  <c r="K80" i="90" s="1"/>
  <c r="K65" i="90" a="1"/>
  <c r="K65" i="90" s="1"/>
  <c r="K106" i="90" a="1"/>
  <c r="K106" i="90" s="1"/>
  <c r="K156" i="90" a="1"/>
  <c r="K156" i="90" s="1"/>
  <c r="K158" i="90" a="1"/>
  <c r="K158" i="90" s="1"/>
  <c r="K160" i="90" a="1"/>
  <c r="K160" i="90" s="1"/>
  <c r="K162" i="90" a="1"/>
  <c r="K162" i="90" s="1"/>
  <c r="K139" i="90" a="1"/>
  <c r="K139" i="90" s="1"/>
  <c r="K149" i="90" a="1"/>
  <c r="K149" i="90" s="1"/>
  <c r="K151" i="90" a="1"/>
  <c r="K151" i="90" s="1"/>
  <c r="K153" i="90" a="1"/>
  <c r="K153" i="90" s="1"/>
  <c r="K141" i="90" a="1"/>
  <c r="K141" i="90" s="1"/>
  <c r="K144" i="90" a="1"/>
  <c r="K144" i="90" s="1"/>
  <c r="K145" i="90" a="1"/>
  <c r="K145" i="90" s="1"/>
  <c r="K163" i="90" a="1"/>
  <c r="K163" i="90" s="1"/>
  <c r="K154" i="90" a="1"/>
  <c r="K154" i="90" s="1"/>
  <c r="K157" i="90" a="1"/>
  <c r="K157" i="90" s="1"/>
  <c r="K161" i="90" a="1"/>
  <c r="K161" i="90" s="1"/>
  <c r="K142" i="90" a="1"/>
  <c r="K142" i="90" s="1"/>
  <c r="K140" i="90" a="1"/>
  <c r="K140" i="90" s="1"/>
  <c r="K148" i="90" a="1"/>
  <c r="K148" i="90" s="1"/>
  <c r="K152" i="90" a="1"/>
  <c r="K152" i="90" s="1"/>
  <c r="K147" i="90" a="1"/>
  <c r="K147" i="90" s="1"/>
  <c r="K159" i="90" a="1"/>
  <c r="K159" i="90" s="1"/>
  <c r="K143" i="90" a="1"/>
  <c r="K143" i="90" s="1"/>
  <c r="K150" i="90" a="1"/>
  <c r="K150" i="90" s="1"/>
  <c r="K138" i="90" a="1"/>
  <c r="K138" i="90" s="1"/>
  <c r="F176" i="90" a="1"/>
  <c r="F176" i="90" s="1"/>
  <c r="G190" i="90" a="1"/>
  <c r="G190" i="90" s="1"/>
  <c r="J25" i="90" a="1"/>
  <c r="J25" i="90" s="1"/>
  <c r="J81" i="90" a="1"/>
  <c r="J81" i="90" s="1"/>
  <c r="J66" i="90" a="1"/>
  <c r="J66" i="90" s="1"/>
  <c r="J71" i="90" a="1"/>
  <c r="J71" i="90" s="1"/>
  <c r="J76" i="90" a="1"/>
  <c r="J76" i="90" s="1"/>
  <c r="J80" i="90" a="1"/>
  <c r="J80" i="90" s="1"/>
  <c r="J70" i="90" a="1"/>
  <c r="J70" i="90" s="1"/>
  <c r="J65" i="90" a="1"/>
  <c r="J65" i="90" s="1"/>
  <c r="J79" i="90" a="1"/>
  <c r="J79" i="90" s="1"/>
  <c r="J74" i="90" a="1"/>
  <c r="J74" i="90" s="1"/>
  <c r="J69" i="90" a="1"/>
  <c r="J69" i="90" s="1"/>
  <c r="J72" i="90" a="1"/>
  <c r="J72" i="90" s="1"/>
  <c r="J77" i="90" a="1"/>
  <c r="J77" i="90" s="1"/>
  <c r="J67" i="90" a="1"/>
  <c r="J67" i="90" s="1"/>
  <c r="J78" i="90" a="1"/>
  <c r="J78" i="90" s="1"/>
  <c r="J68" i="90" a="1"/>
  <c r="J68" i="90" s="1"/>
  <c r="J75" i="90" a="1"/>
  <c r="J75" i="90" s="1"/>
  <c r="O185" i="90" a="1"/>
  <c r="O185" i="90" s="1"/>
  <c r="O239" i="90" a="1"/>
  <c r="O239" i="90" s="1"/>
  <c r="O241" i="90" a="1"/>
  <c r="O241" i="90" s="1"/>
  <c r="O243" i="90" a="1"/>
  <c r="O243" i="90" s="1"/>
  <c r="O245" i="90" a="1"/>
  <c r="O245" i="90" s="1"/>
  <c r="O233" i="90" a="1"/>
  <c r="O233" i="90" s="1"/>
  <c r="O236" i="90" a="1"/>
  <c r="O236" i="90" s="1"/>
  <c r="O234" i="90" a="1"/>
  <c r="O234" i="90" s="1"/>
  <c r="O220" i="90" a="1"/>
  <c r="O220" i="90" s="1"/>
  <c r="O242" i="90" a="1"/>
  <c r="O242" i="90" s="1"/>
  <c r="O238" i="90" a="1"/>
  <c r="O238" i="90" s="1"/>
  <c r="O223" i="90" a="1"/>
  <c r="O223" i="90" s="1"/>
  <c r="O225" i="90" a="1"/>
  <c r="O225" i="90" s="1"/>
  <c r="O227" i="90" a="1"/>
  <c r="O227" i="90" s="1"/>
  <c r="O244" i="90" a="1"/>
  <c r="O244" i="90" s="1"/>
  <c r="O231" i="90" a="1"/>
  <c r="O231" i="90" s="1"/>
  <c r="O240" i="90" a="1"/>
  <c r="O240" i="90" s="1"/>
  <c r="O222" i="90" a="1"/>
  <c r="O222" i="90" s="1"/>
  <c r="O229" i="90" a="1"/>
  <c r="O229" i="90" s="1"/>
  <c r="O221" i="90" a="1"/>
  <c r="O221" i="90" s="1"/>
  <c r="O224" i="90" a="1"/>
  <c r="O224" i="90" s="1"/>
  <c r="O232" i="90" a="1"/>
  <c r="O232" i="90" s="1"/>
  <c r="O230" i="90" a="1"/>
  <c r="O230" i="90" s="1"/>
  <c r="O235" i="90" a="1"/>
  <c r="O235" i="90" s="1"/>
  <c r="O226" i="90" a="1"/>
  <c r="O226" i="90" s="1"/>
  <c r="G185" i="90" a="1"/>
  <c r="G185" i="90" s="1"/>
  <c r="G241" i="90" a="1"/>
  <c r="G241" i="90" s="1"/>
  <c r="G243" i="90" a="1"/>
  <c r="G243" i="90" s="1"/>
  <c r="G245" i="90" a="1"/>
  <c r="G245" i="90" s="1"/>
  <c r="G240" i="90" a="1"/>
  <c r="G240" i="90" s="1"/>
  <c r="G238" i="90" a="1"/>
  <c r="G238" i="90" s="1"/>
  <c r="G231" i="90" a="1"/>
  <c r="G231" i="90" s="1"/>
  <c r="G236" i="90" a="1"/>
  <c r="G236" i="90" s="1"/>
  <c r="G230" i="90" a="1"/>
  <c r="G230" i="90" s="1"/>
  <c r="G233" i="90" a="1"/>
  <c r="G233" i="90" s="1"/>
  <c r="G220" i="90" a="1"/>
  <c r="G220" i="90" s="1"/>
  <c r="G239" i="90" a="1"/>
  <c r="G239" i="90" s="1"/>
  <c r="G244" i="90" a="1"/>
  <c r="G244" i="90" s="1"/>
  <c r="G232" i="90" a="1"/>
  <c r="G232" i="90" s="1"/>
  <c r="G223" i="90" a="1"/>
  <c r="G223" i="90" s="1"/>
  <c r="G225" i="90" a="1"/>
  <c r="G225" i="90" s="1"/>
  <c r="G227" i="90" a="1"/>
  <c r="G227" i="90" s="1"/>
  <c r="G234" i="90" a="1"/>
  <c r="G234" i="90" s="1"/>
  <c r="G226" i="90" a="1"/>
  <c r="G226" i="90" s="1"/>
  <c r="G242" i="90" a="1"/>
  <c r="G242" i="90" s="1"/>
  <c r="G222" i="90" a="1"/>
  <c r="G222" i="90" s="1"/>
  <c r="G235" i="90" a="1"/>
  <c r="G235" i="90" s="1"/>
  <c r="G229" i="90" a="1"/>
  <c r="G229" i="90" s="1"/>
  <c r="G221" i="90" a="1"/>
  <c r="G221" i="90" s="1"/>
  <c r="G224" i="90" a="1"/>
  <c r="G224" i="90" s="1"/>
  <c r="K259" i="90" a="1"/>
  <c r="K259" i="90" s="1"/>
  <c r="K326" i="90" a="1"/>
  <c r="K326" i="90" s="1"/>
  <c r="K327" i="90" a="1"/>
  <c r="K327" i="90" s="1"/>
  <c r="K311" i="90" a="1"/>
  <c r="K311" i="90" s="1"/>
  <c r="K323" i="90" a="1"/>
  <c r="K323" i="90" s="1"/>
  <c r="K325" i="90" a="1"/>
  <c r="K325" i="90" s="1"/>
  <c r="K313" i="90" a="1"/>
  <c r="K313" i="90" s="1"/>
  <c r="K315" i="90" a="1"/>
  <c r="K315" i="90" s="1"/>
  <c r="K317" i="90" a="1"/>
  <c r="K317" i="90" s="1"/>
  <c r="K304" i="90" a="1"/>
  <c r="K304" i="90" s="1"/>
  <c r="K306" i="90" a="1"/>
  <c r="K306" i="90" s="1"/>
  <c r="K308" i="90" a="1"/>
  <c r="K308" i="90" s="1"/>
  <c r="K302" i="90" a="1"/>
  <c r="K302" i="90" s="1"/>
  <c r="K324" i="90" a="1"/>
  <c r="K324" i="90" s="1"/>
  <c r="K320" i="90" a="1"/>
  <c r="K320" i="90" s="1"/>
  <c r="K314" i="90" a="1"/>
  <c r="K314" i="90" s="1"/>
  <c r="K316" i="90" a="1"/>
  <c r="K316" i="90" s="1"/>
  <c r="K318" i="90" a="1"/>
  <c r="K318" i="90" s="1"/>
  <c r="K321" i="90" a="1"/>
  <c r="K321" i="90" s="1"/>
  <c r="K322" i="90" a="1"/>
  <c r="K322" i="90" s="1"/>
  <c r="K303" i="90" a="1"/>
  <c r="K303" i="90" s="1"/>
  <c r="K307" i="90" a="1"/>
  <c r="K307" i="90" s="1"/>
  <c r="K312" i="90" a="1"/>
  <c r="K312" i="90" s="1"/>
  <c r="K309" i="90" a="1"/>
  <c r="K309" i="90" s="1"/>
  <c r="K305" i="90" a="1"/>
  <c r="K305" i="90" s="1"/>
  <c r="D410" i="90" a="1"/>
  <c r="D410" i="90" s="1"/>
  <c r="D398" i="90" a="1"/>
  <c r="D398" i="90" s="1"/>
  <c r="D389" i="90" a="1"/>
  <c r="D389" i="90" s="1"/>
  <c r="D405" i="90" a="1"/>
  <c r="D405" i="90" s="1"/>
  <c r="D401" i="90" a="1"/>
  <c r="D401" i="90" s="1"/>
  <c r="D392" i="90" a="1"/>
  <c r="D392" i="90" s="1"/>
  <c r="D408" i="90" a="1"/>
  <c r="D408" i="90" s="1"/>
  <c r="D396" i="90" a="1"/>
  <c r="D396" i="90" s="1"/>
  <c r="D409" i="90" a="1"/>
  <c r="D409" i="90" s="1"/>
  <c r="D403" i="90" a="1"/>
  <c r="D403" i="90" s="1"/>
  <c r="D397" i="90" a="1"/>
  <c r="D397" i="90" s="1"/>
  <c r="D388" i="90" a="1"/>
  <c r="D388" i="90" s="1"/>
  <c r="D404" i="90" a="1"/>
  <c r="D404" i="90" s="1"/>
  <c r="D400" i="90" a="1"/>
  <c r="D400" i="90" s="1"/>
  <c r="D394" i="90" a="1"/>
  <c r="D394" i="90" s="1"/>
  <c r="D387" i="90" a="1"/>
  <c r="D387" i="90" s="1"/>
  <c r="D391" i="90" a="1"/>
  <c r="D391" i="90" s="1"/>
  <c r="D385" i="90" a="1"/>
  <c r="D385" i="90" s="1"/>
  <c r="D406" i="90" a="1"/>
  <c r="D406" i="90" s="1"/>
  <c r="D407" i="90" a="1"/>
  <c r="D407" i="90" s="1"/>
  <c r="D399" i="90" a="1"/>
  <c r="D399" i="90" s="1"/>
  <c r="D390" i="90" a="1"/>
  <c r="D390" i="90" s="1"/>
  <c r="D395" i="90" a="1"/>
  <c r="D395" i="90" s="1"/>
  <c r="D386" i="90" a="1"/>
  <c r="D386" i="90" s="1"/>
  <c r="O171" i="90" a="1"/>
  <c r="O171" i="90" s="1"/>
  <c r="I579" i="90" a="1"/>
  <c r="I579" i="90" s="1"/>
  <c r="I631" i="90" a="1"/>
  <c r="I631" i="90" s="1"/>
  <c r="I633" i="90" a="1"/>
  <c r="I633" i="90" s="1"/>
  <c r="I635" i="90" a="1"/>
  <c r="I635" i="90" s="1"/>
  <c r="I637" i="90" a="1"/>
  <c r="I637" i="90" s="1"/>
  <c r="I640" i="90" a="1"/>
  <c r="I640" i="90" s="1"/>
  <c r="I634" i="90" a="1"/>
  <c r="I634" i="90" s="1"/>
  <c r="I638" i="90" a="1"/>
  <c r="I638" i="90" s="1"/>
  <c r="I632" i="90" a="1"/>
  <c r="I632" i="90" s="1"/>
  <c r="I636" i="90" a="1"/>
  <c r="I636" i="90" s="1"/>
  <c r="I577" i="90" a="1"/>
  <c r="I577" i="90" s="1"/>
  <c r="J578" i="90" a="1"/>
  <c r="J578" i="90" s="1"/>
  <c r="I23" i="90" a="1"/>
  <c r="I23" i="90" s="1"/>
  <c r="I76" i="90" a="1"/>
  <c r="I76" i="90" s="1"/>
  <c r="I78" i="90" a="1"/>
  <c r="I78" i="90" s="1"/>
  <c r="I68" i="90" a="1"/>
  <c r="I68" i="90" s="1"/>
  <c r="I79" i="90" a="1"/>
  <c r="I79" i="90" s="1"/>
  <c r="I74" i="90" a="1"/>
  <c r="I74" i="90" s="1"/>
  <c r="I69" i="90" a="1"/>
  <c r="I69" i="90" s="1"/>
  <c r="I72" i="90" a="1"/>
  <c r="I72" i="90" s="1"/>
  <c r="I75" i="90" a="1"/>
  <c r="I75" i="90" s="1"/>
  <c r="I66" i="90" a="1"/>
  <c r="I66" i="90" s="1"/>
  <c r="I77" i="90" a="1"/>
  <c r="I77" i="90" s="1"/>
  <c r="I67" i="90" a="1"/>
  <c r="I67" i="90" s="1"/>
  <c r="I80" i="90" a="1"/>
  <c r="I80" i="90" s="1"/>
  <c r="I70" i="90" a="1"/>
  <c r="I70" i="90" s="1"/>
  <c r="I65" i="90" a="1"/>
  <c r="I65" i="90" s="1"/>
  <c r="I81" i="90" a="1"/>
  <c r="I81" i="90" s="1"/>
  <c r="I71" i="90" a="1"/>
  <c r="I71" i="90" s="1"/>
  <c r="I9" i="90" a="1"/>
  <c r="I9" i="90" s="1"/>
  <c r="I100" i="90" a="1"/>
  <c r="I100" i="90" s="1"/>
  <c r="I149" i="90" a="1"/>
  <c r="I149" i="90" s="1"/>
  <c r="I151" i="90" a="1"/>
  <c r="I151" i="90" s="1"/>
  <c r="I153" i="90" a="1"/>
  <c r="I153" i="90" s="1"/>
  <c r="I147" i="90" a="1"/>
  <c r="I147" i="90" s="1"/>
  <c r="I157" i="90" a="1"/>
  <c r="I157" i="90" s="1"/>
  <c r="I158" i="90" a="1"/>
  <c r="I158" i="90" s="1"/>
  <c r="I160" i="90" a="1"/>
  <c r="I160" i="90" s="1"/>
  <c r="I162" i="90" a="1"/>
  <c r="I162" i="90" s="1"/>
  <c r="I148" i="90" a="1"/>
  <c r="I148" i="90" s="1"/>
  <c r="I152" i="90" a="1"/>
  <c r="I152" i="90" s="1"/>
  <c r="I139" i="90" a="1"/>
  <c r="I139" i="90" s="1"/>
  <c r="I144" i="90" a="1"/>
  <c r="I144" i="90" s="1"/>
  <c r="I142" i="90" a="1"/>
  <c r="I142" i="90" s="1"/>
  <c r="I145" i="90" a="1"/>
  <c r="I145" i="90" s="1"/>
  <c r="I159" i="90" a="1"/>
  <c r="I159" i="90" s="1"/>
  <c r="I163" i="90" a="1"/>
  <c r="I163" i="90" s="1"/>
  <c r="I156" i="90" a="1"/>
  <c r="I156" i="90" s="1"/>
  <c r="I150" i="90" a="1"/>
  <c r="I150" i="90" s="1"/>
  <c r="I154" i="90" a="1"/>
  <c r="I154" i="90" s="1"/>
  <c r="I140" i="90" a="1"/>
  <c r="I140" i="90" s="1"/>
  <c r="I143" i="90" a="1"/>
  <c r="I143" i="90" s="1"/>
  <c r="I138" i="90" a="1"/>
  <c r="I138" i="90" s="1"/>
  <c r="I161" i="90" a="1"/>
  <c r="I161" i="90" s="1"/>
  <c r="I141" i="90" a="1"/>
  <c r="I141" i="90" s="1"/>
  <c r="D419" i="90" a="1"/>
  <c r="D419" i="90" s="1"/>
  <c r="D468" i="90" a="1"/>
  <c r="D468" i="90" s="1"/>
  <c r="D487" i="90" a="1"/>
  <c r="D487" i="90" s="1"/>
  <c r="D489" i="90" a="1"/>
  <c r="D489" i="90" s="1"/>
  <c r="D491" i="90" a="1"/>
  <c r="D491" i="90" s="1"/>
  <c r="D479" i="90" a="1"/>
  <c r="D479" i="90" s="1"/>
  <c r="D481" i="90" a="1"/>
  <c r="D481" i="90" s="1"/>
  <c r="D483" i="90" a="1"/>
  <c r="D483" i="90" s="1"/>
  <c r="D476" i="90" a="1"/>
  <c r="D476" i="90" s="1"/>
  <c r="D488" i="90" a="1"/>
  <c r="D488" i="90" s="1"/>
  <c r="D492" i="90" a="1"/>
  <c r="D492" i="90" s="1"/>
  <c r="D469" i="90" a="1"/>
  <c r="D469" i="90" s="1"/>
  <c r="D472" i="90" a="1"/>
  <c r="D472" i="90" s="1"/>
  <c r="D478" i="90" a="1"/>
  <c r="D478" i="90" s="1"/>
  <c r="D482" i="90" a="1"/>
  <c r="D482" i="90" s="1"/>
  <c r="D480" i="90" a="1"/>
  <c r="D480" i="90" s="1"/>
  <c r="D467" i="90" a="1"/>
  <c r="D467" i="90" s="1"/>
  <c r="D470" i="90" a="1"/>
  <c r="D470" i="90" s="1"/>
  <c r="D473" i="90" a="1"/>
  <c r="D473" i="90" s="1"/>
  <c r="D490" i="90" a="1"/>
  <c r="D490" i="90" s="1"/>
  <c r="D486" i="90" a="1"/>
  <c r="D486" i="90" s="1"/>
  <c r="D477" i="90" a="1"/>
  <c r="D477" i="90" s="1"/>
  <c r="D485" i="90" a="1"/>
  <c r="D485" i="90" s="1"/>
  <c r="D471" i="90" a="1"/>
  <c r="D471" i="90" s="1"/>
  <c r="D474" i="90" a="1"/>
  <c r="D474" i="90" s="1"/>
  <c r="H413" i="90" a="1"/>
  <c r="H413" i="90" s="1"/>
  <c r="H486" i="90" a="1"/>
  <c r="H486" i="90" s="1"/>
  <c r="H488" i="90" a="1"/>
  <c r="H488" i="90" s="1"/>
  <c r="H490" i="90" a="1"/>
  <c r="H490" i="90" s="1"/>
  <c r="H492" i="90" a="1"/>
  <c r="H492" i="90" s="1"/>
  <c r="H478" i="90" a="1"/>
  <c r="H478" i="90" s="1"/>
  <c r="H480" i="90" a="1"/>
  <c r="H480" i="90" s="1"/>
  <c r="H482" i="90" a="1"/>
  <c r="H482" i="90" s="1"/>
  <c r="H476" i="90" a="1"/>
  <c r="H476" i="90" s="1"/>
  <c r="H489" i="90" a="1"/>
  <c r="H489" i="90" s="1"/>
  <c r="H479" i="90" a="1"/>
  <c r="H479" i="90" s="1"/>
  <c r="H483" i="90" a="1"/>
  <c r="H483" i="90" s="1"/>
  <c r="H471" i="90" a="1"/>
  <c r="H471" i="90" s="1"/>
  <c r="H474" i="90" a="1"/>
  <c r="H474" i="90" s="1"/>
  <c r="H477" i="90" a="1"/>
  <c r="H477" i="90" s="1"/>
  <c r="H481" i="90" a="1"/>
  <c r="H481" i="90" s="1"/>
  <c r="H467" i="90" a="1"/>
  <c r="H467" i="90" s="1"/>
  <c r="H487" i="90" a="1"/>
  <c r="H487" i="90" s="1"/>
  <c r="H473" i="90" a="1"/>
  <c r="H473" i="90" s="1"/>
  <c r="H491" i="90" a="1"/>
  <c r="H491" i="90" s="1"/>
  <c r="H469" i="90" a="1"/>
  <c r="H469" i="90" s="1"/>
  <c r="H472" i="90" a="1"/>
  <c r="H472" i="90" s="1"/>
  <c r="H470" i="90" a="1"/>
  <c r="H470" i="90" s="1"/>
  <c r="H468" i="90" a="1"/>
  <c r="H468" i="90" s="1"/>
  <c r="H485" i="90" a="1"/>
  <c r="H485" i="90" s="1"/>
  <c r="N182" i="90" a="1"/>
  <c r="N182" i="90" s="1"/>
  <c r="O178" i="90" a="1"/>
  <c r="O178" i="90" s="1"/>
  <c r="I478" i="90" a="1"/>
  <c r="I478" i="90" s="1"/>
  <c r="I480" i="90" a="1"/>
  <c r="I480" i="90" s="1"/>
  <c r="I482" i="90" a="1"/>
  <c r="I482" i="90" s="1"/>
  <c r="I476" i="90" a="1"/>
  <c r="I476" i="90" s="1"/>
  <c r="I487" i="90" a="1"/>
  <c r="I487" i="90" s="1"/>
  <c r="I489" i="90" a="1"/>
  <c r="I489" i="90" s="1"/>
  <c r="I491" i="90" a="1"/>
  <c r="I491" i="90" s="1"/>
  <c r="I485" i="90" a="1"/>
  <c r="I485" i="90" s="1"/>
  <c r="I468" i="90" a="1"/>
  <c r="I468" i="90" s="1"/>
  <c r="I470" i="90" a="1"/>
  <c r="I470" i="90" s="1"/>
  <c r="I488" i="90" a="1"/>
  <c r="I488" i="90" s="1"/>
  <c r="I492" i="90" a="1"/>
  <c r="I492" i="90" s="1"/>
  <c r="I479" i="90" a="1"/>
  <c r="I479" i="90" s="1"/>
  <c r="I483" i="90" a="1"/>
  <c r="I483" i="90" s="1"/>
  <c r="I471" i="90" a="1"/>
  <c r="I471" i="90" s="1"/>
  <c r="I486" i="90" a="1"/>
  <c r="I486" i="90" s="1"/>
  <c r="I490" i="90" a="1"/>
  <c r="I490" i="90" s="1"/>
  <c r="I469" i="90" a="1"/>
  <c r="I469" i="90" s="1"/>
  <c r="I472" i="90" a="1"/>
  <c r="I472" i="90" s="1"/>
  <c r="I474" i="90" a="1"/>
  <c r="I474" i="90" s="1"/>
  <c r="I481" i="90" a="1"/>
  <c r="I481" i="90" s="1"/>
  <c r="I473" i="90" a="1"/>
  <c r="I473" i="90" s="1"/>
  <c r="I477" i="90" a="1"/>
  <c r="I477" i="90" s="1"/>
  <c r="I467" i="90" a="1"/>
  <c r="I467" i="90" s="1"/>
  <c r="O184" i="90" a="1"/>
  <c r="O184" i="90" s="1"/>
  <c r="O188" i="90" a="1"/>
  <c r="O188" i="90" s="1"/>
  <c r="D27" i="90" a="1"/>
  <c r="D27" i="90" s="1"/>
  <c r="D75" i="90" a="1"/>
  <c r="D75" i="90" s="1"/>
  <c r="D66" i="90" a="1"/>
  <c r="D66" i="90" s="1"/>
  <c r="D78" i="90" a="1"/>
  <c r="D78" i="90" s="1"/>
  <c r="D68" i="90" a="1"/>
  <c r="D68" i="90" s="1"/>
  <c r="D77" i="90" a="1"/>
  <c r="D77" i="90" s="1"/>
  <c r="D67" i="90" a="1"/>
  <c r="D67" i="90" s="1"/>
  <c r="D81" i="90" a="1"/>
  <c r="D81" i="90" s="1"/>
  <c r="D71" i="90" a="1"/>
  <c r="D71" i="90" s="1"/>
  <c r="D72" i="90" a="1"/>
  <c r="D72" i="90" s="1"/>
  <c r="D76" i="90" a="1"/>
  <c r="D76" i="90" s="1"/>
  <c r="D79" i="90" a="1"/>
  <c r="D79" i="90" s="1"/>
  <c r="D69" i="90" a="1"/>
  <c r="D69" i="90" s="1"/>
  <c r="D80" i="90" a="1"/>
  <c r="D80" i="90" s="1"/>
  <c r="D74" i="90" a="1"/>
  <c r="D74" i="90" s="1"/>
  <c r="D70" i="90" a="1"/>
  <c r="D70" i="90" s="1"/>
  <c r="J414" i="90" a="1"/>
  <c r="J414" i="90" s="1"/>
  <c r="J487" i="90" a="1"/>
  <c r="J487" i="90" s="1"/>
  <c r="J489" i="90" a="1"/>
  <c r="J489" i="90" s="1"/>
  <c r="J491" i="90" a="1"/>
  <c r="J491" i="90" s="1"/>
  <c r="J478" i="90" a="1"/>
  <c r="J478" i="90" s="1"/>
  <c r="J480" i="90" a="1"/>
  <c r="J480" i="90" s="1"/>
  <c r="J482" i="90" a="1"/>
  <c r="J482" i="90" s="1"/>
  <c r="J476" i="90" a="1"/>
  <c r="J476" i="90" s="1"/>
  <c r="J470" i="90" a="1"/>
  <c r="J470" i="90" s="1"/>
  <c r="J472" i="90" a="1"/>
  <c r="J472" i="90" s="1"/>
  <c r="J485" i="90" a="1"/>
  <c r="J485" i="90" s="1"/>
  <c r="J473" i="90" a="1"/>
  <c r="J473" i="90" s="1"/>
  <c r="J468" i="90" a="1"/>
  <c r="J468" i="90" s="1"/>
  <c r="J488" i="90" a="1"/>
  <c r="J488" i="90" s="1"/>
  <c r="J492" i="90" a="1"/>
  <c r="J492" i="90" s="1"/>
  <c r="J483" i="90" a="1"/>
  <c r="J483" i="90" s="1"/>
  <c r="J471" i="90" a="1"/>
  <c r="J471" i="90" s="1"/>
  <c r="J474" i="90" a="1"/>
  <c r="J474" i="90" s="1"/>
  <c r="J490" i="90" a="1"/>
  <c r="J490" i="90" s="1"/>
  <c r="J477" i="90" a="1"/>
  <c r="J477" i="90" s="1"/>
  <c r="J467" i="90" a="1"/>
  <c r="J467" i="90" s="1"/>
  <c r="J479" i="90" a="1"/>
  <c r="J479" i="90" s="1"/>
  <c r="J486" i="90" a="1"/>
  <c r="J486" i="90" s="1"/>
  <c r="J469" i="90" a="1"/>
  <c r="J469" i="90" s="1"/>
  <c r="J481" i="90" a="1"/>
  <c r="J481" i="90" s="1"/>
  <c r="J568" i="90" a="1"/>
  <c r="J568" i="90" s="1"/>
  <c r="J570" i="90" a="1"/>
  <c r="J570" i="90" s="1"/>
  <c r="J572" i="90" a="1"/>
  <c r="J572" i="90" s="1"/>
  <c r="J574" i="90" a="1"/>
  <c r="J574" i="90" s="1"/>
  <c r="J553" i="90" a="1"/>
  <c r="J553" i="90" s="1"/>
  <c r="J555" i="90" a="1"/>
  <c r="J555" i="90" s="1"/>
  <c r="J559" i="90" a="1"/>
  <c r="J559" i="90" s="1"/>
  <c r="J561" i="90" a="1"/>
  <c r="J561" i="90" s="1"/>
  <c r="J563" i="90" a="1"/>
  <c r="J563" i="90" s="1"/>
  <c r="J565" i="90" a="1"/>
  <c r="J565" i="90" s="1"/>
  <c r="J549" i="90" a="1"/>
  <c r="J549" i="90" s="1"/>
  <c r="J567" i="90" a="1"/>
  <c r="J567" i="90" s="1"/>
  <c r="J571" i="90" a="1"/>
  <c r="J571" i="90" s="1"/>
  <c r="J552" i="90" a="1"/>
  <c r="J552" i="90" s="1"/>
  <c r="J556" i="90" a="1"/>
  <c r="J556" i="90" s="1"/>
  <c r="J562" i="90" a="1"/>
  <c r="J562" i="90" s="1"/>
  <c r="J558" i="90" a="1"/>
  <c r="J558" i="90" s="1"/>
  <c r="J550" i="90" a="1"/>
  <c r="J550" i="90" s="1"/>
  <c r="J569" i="90" a="1"/>
  <c r="J569" i="90" s="1"/>
  <c r="J573" i="90" a="1"/>
  <c r="J573" i="90" s="1"/>
  <c r="J564" i="90" a="1"/>
  <c r="J564" i="90" s="1"/>
  <c r="J551" i="90" a="1"/>
  <c r="J551" i="90" s="1"/>
  <c r="J554" i="90" a="1"/>
  <c r="J554" i="90" s="1"/>
  <c r="J560" i="90" a="1"/>
  <c r="J560" i="90" s="1"/>
  <c r="G409" i="90" a="1"/>
  <c r="G409" i="90" s="1"/>
  <c r="G397" i="90" a="1"/>
  <c r="G397" i="90" s="1"/>
  <c r="G404" i="90" a="1"/>
  <c r="G404" i="90" s="1"/>
  <c r="G400" i="90" a="1"/>
  <c r="G400" i="90" s="1"/>
  <c r="G391" i="90" a="1"/>
  <c r="G391" i="90" s="1"/>
  <c r="G407" i="90" a="1"/>
  <c r="G407" i="90" s="1"/>
  <c r="G395" i="90" a="1"/>
  <c r="G395" i="90" s="1"/>
  <c r="G387" i="90" a="1"/>
  <c r="G387" i="90" s="1"/>
  <c r="G408" i="90" a="1"/>
  <c r="G408" i="90" s="1"/>
  <c r="G396" i="90" a="1"/>
  <c r="G396" i="90" s="1"/>
  <c r="G394" i="90" a="1"/>
  <c r="G394" i="90" s="1"/>
  <c r="G385" i="90" a="1"/>
  <c r="G385" i="90" s="1"/>
  <c r="G398" i="90" a="1"/>
  <c r="G398" i="90" s="1"/>
  <c r="G389" i="90" a="1"/>
  <c r="G389" i="90" s="1"/>
  <c r="G405" i="90" a="1"/>
  <c r="G405" i="90" s="1"/>
  <c r="G403" i="90" a="1"/>
  <c r="G403" i="90" s="1"/>
  <c r="G401" i="90" a="1"/>
  <c r="G401" i="90" s="1"/>
  <c r="G392" i="90" a="1"/>
  <c r="G392" i="90" s="1"/>
  <c r="G406" i="90" a="1"/>
  <c r="G406" i="90" s="1"/>
  <c r="G410" i="90" a="1"/>
  <c r="G410" i="90" s="1"/>
  <c r="G390" i="90" a="1"/>
  <c r="G390" i="90" s="1"/>
  <c r="G386" i="90" a="1"/>
  <c r="G386" i="90" s="1"/>
  <c r="G388" i="90" a="1"/>
  <c r="G388" i="90" s="1"/>
  <c r="G399" i="90" a="1"/>
  <c r="G399" i="90" s="1"/>
  <c r="I559" i="90" a="1"/>
  <c r="I559" i="90" s="1"/>
  <c r="I561" i="90" a="1"/>
  <c r="I561" i="90" s="1"/>
  <c r="I563" i="90" a="1"/>
  <c r="I563" i="90" s="1"/>
  <c r="I565" i="90" a="1"/>
  <c r="I565" i="90" s="1"/>
  <c r="I567" i="90" a="1"/>
  <c r="I567" i="90" s="1"/>
  <c r="I552" i="90" a="1"/>
  <c r="I552" i="90" s="1"/>
  <c r="I570" i="90" a="1"/>
  <c r="I570" i="90" s="1"/>
  <c r="I572" i="90" a="1"/>
  <c r="I572" i="90" s="1"/>
  <c r="I574" i="90" a="1"/>
  <c r="I574" i="90" s="1"/>
  <c r="I553" i="90" a="1"/>
  <c r="I553" i="90" s="1"/>
  <c r="I555" i="90" a="1"/>
  <c r="I555" i="90" s="1"/>
  <c r="I568" i="90" a="1"/>
  <c r="I568" i="90" s="1"/>
  <c r="I549" i="90" a="1"/>
  <c r="I549" i="90" s="1"/>
  <c r="I571" i="90" a="1"/>
  <c r="I571" i="90" s="1"/>
  <c r="I551" i="90" a="1"/>
  <c r="I551" i="90" s="1"/>
  <c r="I556" i="90" a="1"/>
  <c r="I556" i="90" s="1"/>
  <c r="I562" i="90" a="1"/>
  <c r="I562" i="90" s="1"/>
  <c r="I558" i="90" a="1"/>
  <c r="I558" i="90" s="1"/>
  <c r="I550" i="90" a="1"/>
  <c r="I550" i="90" s="1"/>
  <c r="I569" i="90" a="1"/>
  <c r="I569" i="90" s="1"/>
  <c r="I573" i="90" a="1"/>
  <c r="I573" i="90" s="1"/>
  <c r="I554" i="90" a="1"/>
  <c r="I554" i="90" s="1"/>
  <c r="I560" i="90" a="1"/>
  <c r="I560" i="90" s="1"/>
  <c r="I564" i="90" a="1"/>
  <c r="I564" i="90" s="1"/>
  <c r="J495" i="90" a="1"/>
  <c r="J495" i="90" s="1"/>
  <c r="K87" i="90" a="1"/>
  <c r="K87" i="90" s="1"/>
  <c r="N185" i="90" a="1"/>
  <c r="N185" i="90" s="1"/>
  <c r="N241" i="90" a="1"/>
  <c r="N241" i="90" s="1"/>
  <c r="N243" i="90" a="1"/>
  <c r="N243" i="90" s="1"/>
  <c r="N245" i="90" a="1"/>
  <c r="N245" i="90" s="1"/>
  <c r="N230" i="90" a="1"/>
  <c r="N230" i="90" s="1"/>
  <c r="N240" i="90" a="1"/>
  <c r="N240" i="90" s="1"/>
  <c r="N242" i="90" a="1"/>
  <c r="N242" i="90" s="1"/>
  <c r="N244" i="90" a="1"/>
  <c r="N244" i="90" s="1"/>
  <c r="N238" i="90" a="1"/>
  <c r="N238" i="90" s="1"/>
  <c r="N234" i="90" a="1"/>
  <c r="N234" i="90" s="1"/>
  <c r="N220" i="90" a="1"/>
  <c r="N220" i="90" s="1"/>
  <c r="N222" i="90" a="1"/>
  <c r="N222" i="90" s="1"/>
  <c r="N224" i="90" a="1"/>
  <c r="N224" i="90" s="1"/>
  <c r="N226" i="90" a="1"/>
  <c r="N226" i="90" s="1"/>
  <c r="N233" i="90" a="1"/>
  <c r="N233" i="90" s="1"/>
  <c r="N236" i="90" a="1"/>
  <c r="N236" i="90" s="1"/>
  <c r="N231" i="90" a="1"/>
  <c r="N231" i="90" s="1"/>
  <c r="N229" i="90" a="1"/>
  <c r="N229" i="90" s="1"/>
  <c r="N221" i="90" a="1"/>
  <c r="N221" i="90" s="1"/>
  <c r="N225" i="90" a="1"/>
  <c r="N225" i="90" s="1"/>
  <c r="N223" i="90" a="1"/>
  <c r="N223" i="90" s="1"/>
  <c r="N239" i="90" a="1"/>
  <c r="N239" i="90" s="1"/>
  <c r="N232" i="90" a="1"/>
  <c r="N232" i="90" s="1"/>
  <c r="N235" i="90" a="1"/>
  <c r="N235" i="90" s="1"/>
  <c r="N227" i="90" a="1"/>
  <c r="N227" i="90" s="1"/>
  <c r="F185" i="90" a="1"/>
  <c r="F185" i="90" s="1"/>
  <c r="F241" i="90" a="1"/>
  <c r="F241" i="90" s="1"/>
  <c r="F243" i="90" a="1"/>
  <c r="F243" i="90" s="1"/>
  <c r="F245" i="90" a="1"/>
  <c r="F245" i="90" s="1"/>
  <c r="F230" i="90" a="1"/>
  <c r="F230" i="90" s="1"/>
  <c r="F239" i="90" a="1"/>
  <c r="F239" i="90" s="1"/>
  <c r="F242" i="90" a="1"/>
  <c r="F242" i="90" s="1"/>
  <c r="F244" i="90" a="1"/>
  <c r="F244" i="90" s="1"/>
  <c r="F233" i="90" a="1"/>
  <c r="F233" i="90" s="1"/>
  <c r="F220" i="90" a="1"/>
  <c r="F220" i="90" s="1"/>
  <c r="F238" i="90" a="1"/>
  <c r="F238" i="90" s="1"/>
  <c r="F234" i="90" a="1"/>
  <c r="F234" i="90" s="1"/>
  <c r="F229" i="90" a="1"/>
  <c r="F229" i="90" s="1"/>
  <c r="F222" i="90" a="1"/>
  <c r="F222" i="90" s="1"/>
  <c r="F224" i="90" a="1"/>
  <c r="F224" i="90" s="1"/>
  <c r="F226" i="90" a="1"/>
  <c r="F226" i="90" s="1"/>
  <c r="F231" i="90" a="1"/>
  <c r="F231" i="90" s="1"/>
  <c r="F236" i="90" a="1"/>
  <c r="F236" i="90" s="1"/>
  <c r="F221" i="90" a="1"/>
  <c r="F221" i="90" s="1"/>
  <c r="F240" i="90" a="1"/>
  <c r="F240" i="90" s="1"/>
  <c r="F235" i="90" a="1"/>
  <c r="F235" i="90" s="1"/>
  <c r="F225" i="90" a="1"/>
  <c r="F225" i="90" s="1"/>
  <c r="F232" i="90" a="1"/>
  <c r="F232" i="90" s="1"/>
  <c r="F223" i="90" a="1"/>
  <c r="F223" i="90" s="1"/>
  <c r="F227" i="90" a="1"/>
  <c r="F227" i="90" s="1"/>
  <c r="J266" i="90" a="1"/>
  <c r="J266" i="90" s="1"/>
  <c r="J327" i="90" a="1"/>
  <c r="J327" i="90" s="1"/>
  <c r="J323" i="90" a="1"/>
  <c r="J323" i="90" s="1"/>
  <c r="J325" i="90" a="1"/>
  <c r="J325" i="90" s="1"/>
  <c r="J313" i="90" a="1"/>
  <c r="J313" i="90" s="1"/>
  <c r="J315" i="90" a="1"/>
  <c r="J315" i="90" s="1"/>
  <c r="J317" i="90" a="1"/>
  <c r="J317" i="90" s="1"/>
  <c r="J304" i="90" a="1"/>
  <c r="J304" i="90" s="1"/>
  <c r="J306" i="90" a="1"/>
  <c r="J306" i="90" s="1"/>
  <c r="J308" i="90" a="1"/>
  <c r="J308" i="90" s="1"/>
  <c r="J302" i="90" a="1"/>
  <c r="J302" i="90" s="1"/>
  <c r="J322" i="90" a="1"/>
  <c r="J322" i="90" s="1"/>
  <c r="J303" i="90" a="1"/>
  <c r="J303" i="90" s="1"/>
  <c r="J305" i="90" a="1"/>
  <c r="J305" i="90" s="1"/>
  <c r="J307" i="90" a="1"/>
  <c r="J307" i="90" s="1"/>
  <c r="J309" i="90" a="1"/>
  <c r="J309" i="90" s="1"/>
  <c r="J326" i="90" a="1"/>
  <c r="J326" i="90" s="1"/>
  <c r="J311" i="90" a="1"/>
  <c r="J311" i="90" s="1"/>
  <c r="J321" i="90" a="1"/>
  <c r="J321" i="90" s="1"/>
  <c r="J324" i="90" a="1"/>
  <c r="J324" i="90" s="1"/>
  <c r="J314" i="90" a="1"/>
  <c r="J314" i="90" s="1"/>
  <c r="J318" i="90" a="1"/>
  <c r="J318" i="90" s="1"/>
  <c r="J312" i="90" a="1"/>
  <c r="J312" i="90" s="1"/>
  <c r="J316" i="90" a="1"/>
  <c r="J316" i="90" s="1"/>
  <c r="J320" i="90" a="1"/>
  <c r="J320" i="90" s="1"/>
  <c r="N338" i="90" a="1"/>
  <c r="N338" i="90" s="1"/>
  <c r="N404" i="90" a="1"/>
  <c r="N404" i="90" s="1"/>
  <c r="N400" i="90" a="1"/>
  <c r="N400" i="90" s="1"/>
  <c r="N391" i="90" a="1"/>
  <c r="N391" i="90" s="1"/>
  <c r="N407" i="90" a="1"/>
  <c r="N407" i="90" s="1"/>
  <c r="N395" i="90" a="1"/>
  <c r="N395" i="90" s="1"/>
  <c r="N410" i="90" a="1"/>
  <c r="N410" i="90" s="1"/>
  <c r="N398" i="90" a="1"/>
  <c r="N398" i="90" s="1"/>
  <c r="N387" i="90" a="1"/>
  <c r="N387" i="90" s="1"/>
  <c r="N389" i="90" a="1"/>
  <c r="N389" i="90" s="1"/>
  <c r="N399" i="90" a="1"/>
  <c r="N399" i="90" s="1"/>
  <c r="N386" i="90" a="1"/>
  <c r="N386" i="90" s="1"/>
  <c r="N390" i="90" a="1"/>
  <c r="N390" i="90" s="1"/>
  <c r="N396" i="90" a="1"/>
  <c r="N396" i="90" s="1"/>
  <c r="N394" i="90" a="1"/>
  <c r="N394" i="90" s="1"/>
  <c r="N385" i="90" a="1"/>
  <c r="N385" i="90" s="1"/>
  <c r="N406" i="90" a="1"/>
  <c r="N406" i="90" s="1"/>
  <c r="N408" i="90" a="1"/>
  <c r="N408" i="90" s="1"/>
  <c r="N397" i="90" a="1"/>
  <c r="N397" i="90" s="1"/>
  <c r="N388" i="90" a="1"/>
  <c r="N388" i="90" s="1"/>
  <c r="N409" i="90" a="1"/>
  <c r="N409" i="90" s="1"/>
  <c r="N401" i="90" a="1"/>
  <c r="N401" i="90" s="1"/>
  <c r="N392" i="90" a="1"/>
  <c r="N392" i="90" s="1"/>
  <c r="N405" i="90" a="1"/>
  <c r="N405" i="90" s="1"/>
  <c r="N403" i="90" a="1"/>
  <c r="N403" i="90" s="1"/>
  <c r="F332" i="90" a="1"/>
  <c r="F332" i="90" s="1"/>
  <c r="F404" i="90" a="1"/>
  <c r="F404" i="90" s="1"/>
  <c r="F400" i="90" a="1"/>
  <c r="F400" i="90" s="1"/>
  <c r="F387" i="90" a="1"/>
  <c r="F387" i="90" s="1"/>
  <c r="F391" i="90" a="1"/>
  <c r="F391" i="90" s="1"/>
  <c r="F407" i="90" a="1"/>
  <c r="F407" i="90" s="1"/>
  <c r="F395" i="90" a="1"/>
  <c r="F395" i="90" s="1"/>
  <c r="F410" i="90" a="1"/>
  <c r="F410" i="90" s="1"/>
  <c r="F398" i="90" a="1"/>
  <c r="F398" i="90" s="1"/>
  <c r="F386" i="90" a="1"/>
  <c r="F386" i="90" s="1"/>
  <c r="F389" i="90" a="1"/>
  <c r="F389" i="90" s="1"/>
  <c r="F399" i="90" a="1"/>
  <c r="F399" i="90" s="1"/>
  <c r="F390" i="90" a="1"/>
  <c r="F390" i="90" s="1"/>
  <c r="F405" i="90" a="1"/>
  <c r="F405" i="90" s="1"/>
  <c r="F403" i="90" a="1"/>
  <c r="F403" i="90" s="1"/>
  <c r="F401" i="90" a="1"/>
  <c r="F401" i="90" s="1"/>
  <c r="F392" i="90" a="1"/>
  <c r="F392" i="90" s="1"/>
  <c r="F408" i="90" a="1"/>
  <c r="F408" i="90" s="1"/>
  <c r="F388" i="90" a="1"/>
  <c r="F388" i="90" s="1"/>
  <c r="F396" i="90" a="1"/>
  <c r="F396" i="90" s="1"/>
  <c r="F394" i="90" a="1"/>
  <c r="F394" i="90" s="1"/>
  <c r="F385" i="90" a="1"/>
  <c r="F385" i="90" s="1"/>
  <c r="F409" i="90" a="1"/>
  <c r="F409" i="90" s="1"/>
  <c r="F406" i="90" a="1"/>
  <c r="F406" i="90" s="1"/>
  <c r="F397" i="90" a="1"/>
  <c r="F397" i="90" s="1"/>
  <c r="G171" i="90" a="1"/>
  <c r="G171" i="90" s="1"/>
  <c r="D579" i="90" a="1"/>
  <c r="D579" i="90" s="1"/>
  <c r="D634" i="90" a="1"/>
  <c r="D634" i="90" s="1"/>
  <c r="D636" i="90" a="1"/>
  <c r="D636" i="90" s="1"/>
  <c r="D638" i="90" a="1"/>
  <c r="D638" i="90" s="1"/>
  <c r="D632" i="90" a="1"/>
  <c r="D632" i="90" s="1"/>
  <c r="D631" i="90" a="1"/>
  <c r="D631" i="90" s="1"/>
  <c r="D633" i="90" a="1"/>
  <c r="D633" i="90" s="1"/>
  <c r="D637" i="90" a="1"/>
  <c r="D637" i="90" s="1"/>
  <c r="D640" i="90" a="1"/>
  <c r="D640" i="90" s="1"/>
  <c r="D635" i="90" a="1"/>
  <c r="D635" i="90" s="1"/>
  <c r="H578" i="90" a="1"/>
  <c r="H578" i="90" s="1"/>
  <c r="H633" i="90" a="1"/>
  <c r="H633" i="90" s="1"/>
  <c r="H635" i="90" a="1"/>
  <c r="H635" i="90" s="1"/>
  <c r="H637" i="90" a="1"/>
  <c r="H637" i="90" s="1"/>
  <c r="H640" i="90" a="1"/>
  <c r="H640" i="90" s="1"/>
  <c r="H631" i="90" a="1"/>
  <c r="H631" i="90" s="1"/>
  <c r="H634" i="90" a="1"/>
  <c r="H634" i="90" s="1"/>
  <c r="H638" i="90" a="1"/>
  <c r="H638" i="90" s="1"/>
  <c r="H632" i="90" a="1"/>
  <c r="H632" i="90" s="1"/>
  <c r="H636" i="90" a="1"/>
  <c r="H636" i="90" s="1"/>
  <c r="H577" i="90" a="1"/>
  <c r="H577" i="90" s="1"/>
  <c r="I583" i="90" a="1"/>
  <c r="I583" i="90" s="1"/>
  <c r="H26" i="90" a="1"/>
  <c r="H26" i="90" s="1"/>
  <c r="H79" i="90" a="1"/>
  <c r="H79" i="90" s="1"/>
  <c r="H74" i="90" a="1"/>
  <c r="H74" i="90" s="1"/>
  <c r="H69" i="90" a="1"/>
  <c r="H69" i="90" s="1"/>
  <c r="H66" i="90" a="1"/>
  <c r="H66" i="90" s="1"/>
  <c r="H72" i="90" a="1"/>
  <c r="H72" i="90" s="1"/>
  <c r="H70" i="90" a="1"/>
  <c r="H70" i="90" s="1"/>
  <c r="H65" i="90" a="1"/>
  <c r="H65" i="90" s="1"/>
  <c r="H78" i="90" a="1"/>
  <c r="H78" i="90" s="1"/>
  <c r="H68" i="90" a="1"/>
  <c r="H68" i="90" s="1"/>
  <c r="H81" i="90" a="1"/>
  <c r="H81" i="90" s="1"/>
  <c r="H77" i="90" a="1"/>
  <c r="H77" i="90" s="1"/>
  <c r="H67" i="90" a="1"/>
  <c r="H67" i="90" s="1"/>
  <c r="H80" i="90" a="1"/>
  <c r="H80" i="90" s="1"/>
  <c r="H75" i="90" a="1"/>
  <c r="H75" i="90" s="1"/>
  <c r="H71" i="90" a="1"/>
  <c r="H71" i="90" s="1"/>
  <c r="H76" i="90" a="1"/>
  <c r="H76" i="90" s="1"/>
  <c r="I3" i="90" a="1"/>
  <c r="I3" i="90" s="1"/>
  <c r="H95" i="90" a="1"/>
  <c r="H95" i="90" s="1"/>
  <c r="H157" i="90" a="1"/>
  <c r="H157" i="90" s="1"/>
  <c r="H159" i="90" a="1"/>
  <c r="H159" i="90" s="1"/>
  <c r="H161" i="90" a="1"/>
  <c r="H161" i="90" s="1"/>
  <c r="H163" i="90" a="1"/>
  <c r="H163" i="90" s="1"/>
  <c r="H140" i="90" a="1"/>
  <c r="H140" i="90" s="1"/>
  <c r="H149" i="90" a="1"/>
  <c r="H149" i="90" s="1"/>
  <c r="H151" i="90" a="1"/>
  <c r="H151" i="90" s="1"/>
  <c r="H153" i="90" a="1"/>
  <c r="H153" i="90" s="1"/>
  <c r="H142" i="90" a="1"/>
  <c r="H142" i="90" s="1"/>
  <c r="H145" i="90" a="1"/>
  <c r="H145" i="90" s="1"/>
  <c r="H143" i="90" a="1"/>
  <c r="H143" i="90" s="1"/>
  <c r="H141" i="90" a="1"/>
  <c r="H141" i="90" s="1"/>
  <c r="H156" i="90" a="1"/>
  <c r="H156" i="90" s="1"/>
  <c r="H150" i="90" a="1"/>
  <c r="H150" i="90" s="1"/>
  <c r="H154" i="90" a="1"/>
  <c r="H154" i="90" s="1"/>
  <c r="H138" i="90" a="1"/>
  <c r="H138" i="90" s="1"/>
  <c r="H144" i="90" a="1"/>
  <c r="H144" i="90" s="1"/>
  <c r="H160" i="90" a="1"/>
  <c r="H160" i="90" s="1"/>
  <c r="H158" i="90" a="1"/>
  <c r="H158" i="90" s="1"/>
  <c r="H147" i="90" a="1"/>
  <c r="H147" i="90" s="1"/>
  <c r="H139" i="90" a="1"/>
  <c r="H139" i="90" s="1"/>
  <c r="H162" i="90" a="1"/>
  <c r="H162" i="90" s="1"/>
  <c r="H148" i="90" a="1"/>
  <c r="H148" i="90" s="1"/>
  <c r="H152" i="90" a="1"/>
  <c r="H152" i="90" s="1"/>
  <c r="I322" i="90" a="1"/>
  <c r="I322" i="90" s="1"/>
  <c r="I304" i="90" a="1"/>
  <c r="I304" i="90" s="1"/>
  <c r="I306" i="90" a="1"/>
  <c r="I306" i="90" s="1"/>
  <c r="I308" i="90" a="1"/>
  <c r="I308" i="90" s="1"/>
  <c r="I302" i="90" a="1"/>
  <c r="I302" i="90" s="1"/>
  <c r="I312" i="90" a="1"/>
  <c r="I312" i="90" s="1"/>
  <c r="I321" i="90" a="1"/>
  <c r="I321" i="90" s="1"/>
  <c r="I325" i="90" a="1"/>
  <c r="I325" i="90" s="1"/>
  <c r="I315" i="90" a="1"/>
  <c r="I315" i="90" s="1"/>
  <c r="I324" i="90" a="1"/>
  <c r="I324" i="90" s="1"/>
  <c r="I314" i="90" a="1"/>
  <c r="I314" i="90" s="1"/>
  <c r="I318" i="90" a="1"/>
  <c r="I318" i="90" s="1"/>
  <c r="I305" i="90" a="1"/>
  <c r="I305" i="90" s="1"/>
  <c r="I309" i="90" a="1"/>
  <c r="I309" i="90" s="1"/>
  <c r="I326" i="90" a="1"/>
  <c r="I326" i="90" s="1"/>
  <c r="I311" i="90" a="1"/>
  <c r="I311" i="90" s="1"/>
  <c r="I317" i="90" a="1"/>
  <c r="I317" i="90" s="1"/>
  <c r="I303" i="90" a="1"/>
  <c r="I303" i="90" s="1"/>
  <c r="I327" i="90" a="1"/>
  <c r="I327" i="90" s="1"/>
  <c r="I323" i="90" a="1"/>
  <c r="I323" i="90" s="1"/>
  <c r="I313" i="90" a="1"/>
  <c r="I313" i="90" s="1"/>
  <c r="I307" i="90" a="1"/>
  <c r="I307" i="90" s="1"/>
  <c r="I320" i="90" a="1"/>
  <c r="I320" i="90" s="1"/>
  <c r="I316" i="90" a="1"/>
  <c r="I316" i="90" s="1"/>
  <c r="G486" i="90" a="1"/>
  <c r="G486" i="90" s="1"/>
  <c r="G488" i="90" a="1"/>
  <c r="G488" i="90" s="1"/>
  <c r="G490" i="90" a="1"/>
  <c r="G490" i="90" s="1"/>
  <c r="G492" i="90" a="1"/>
  <c r="G492" i="90" s="1"/>
  <c r="G477" i="90" a="1"/>
  <c r="G477" i="90" s="1"/>
  <c r="G479" i="90" a="1"/>
  <c r="G479" i="90" s="1"/>
  <c r="G481" i="90" a="1"/>
  <c r="G481" i="90" s="1"/>
  <c r="G483" i="90" a="1"/>
  <c r="G483" i="90" s="1"/>
  <c r="G480" i="90" a="1"/>
  <c r="G480" i="90" s="1"/>
  <c r="G476" i="90" a="1"/>
  <c r="G476" i="90" s="1"/>
  <c r="G471" i="90" a="1"/>
  <c r="G471" i="90" s="1"/>
  <c r="G474" i="90" a="1"/>
  <c r="G474" i="90" s="1"/>
  <c r="G473" i="90" a="1"/>
  <c r="G473" i="90" s="1"/>
  <c r="G487" i="90" a="1"/>
  <c r="G487" i="90" s="1"/>
  <c r="G478" i="90" a="1"/>
  <c r="G478" i="90" s="1"/>
  <c r="G485" i="90" a="1"/>
  <c r="G485" i="90" s="1"/>
  <c r="G470" i="90" a="1"/>
  <c r="G470" i="90" s="1"/>
  <c r="G482" i="90" a="1"/>
  <c r="G482" i="90" s="1"/>
  <c r="G467" i="90" a="1"/>
  <c r="G467" i="90" s="1"/>
  <c r="G489" i="90" a="1"/>
  <c r="G489" i="90" s="1"/>
  <c r="G491" i="90" a="1"/>
  <c r="G491" i="90" s="1"/>
  <c r="G472" i="90" a="1"/>
  <c r="G472" i="90" s="1"/>
  <c r="G469" i="90" a="1"/>
  <c r="G469" i="90" s="1"/>
  <c r="G468" i="90" a="1"/>
  <c r="G468" i="90" s="1"/>
  <c r="L230" i="90" a="1"/>
  <c r="L230" i="90" s="1"/>
  <c r="L232" i="90" a="1"/>
  <c r="L232" i="90" s="1"/>
  <c r="L234" i="90" a="1"/>
  <c r="L234" i="90" s="1"/>
  <c r="L240" i="90" a="1"/>
  <c r="L240" i="90" s="1"/>
  <c r="L241" i="90" a="1"/>
  <c r="L241" i="90" s="1"/>
  <c r="L245" i="90" a="1"/>
  <c r="L245" i="90" s="1"/>
  <c r="L222" i="90" a="1"/>
  <c r="L222" i="90" s="1"/>
  <c r="L224" i="90" a="1"/>
  <c r="L224" i="90" s="1"/>
  <c r="L226" i="90" a="1"/>
  <c r="L226" i="90" s="1"/>
  <c r="L244" i="90" a="1"/>
  <c r="L244" i="90" s="1"/>
  <c r="L239" i="90" a="1"/>
  <c r="L239" i="90" s="1"/>
  <c r="L231" i="90" a="1"/>
  <c r="L231" i="90" s="1"/>
  <c r="L235" i="90" a="1"/>
  <c r="L235" i="90" s="1"/>
  <c r="L229" i="90" a="1"/>
  <c r="L229" i="90" s="1"/>
  <c r="L221" i="90" a="1"/>
  <c r="L221" i="90" s="1"/>
  <c r="L220" i="90" a="1"/>
  <c r="L220" i="90" s="1"/>
  <c r="L243" i="90" a="1"/>
  <c r="L243" i="90" s="1"/>
  <c r="L225" i="90" a="1"/>
  <c r="L225" i="90" s="1"/>
  <c r="L238" i="90" a="1"/>
  <c r="L238" i="90" s="1"/>
  <c r="L233" i="90" a="1"/>
  <c r="L233" i="90" s="1"/>
  <c r="L236" i="90" a="1"/>
  <c r="L236" i="90" s="1"/>
  <c r="L242" i="90" a="1"/>
  <c r="L242" i="90" s="1"/>
  <c r="L223" i="90" a="1"/>
  <c r="L223" i="90" s="1"/>
  <c r="L227" i="90" a="1"/>
  <c r="L227" i="90" s="1"/>
  <c r="D322" i="90" a="1"/>
  <c r="D322" i="90" s="1"/>
  <c r="D302" i="90" a="1"/>
  <c r="D302" i="90" s="1"/>
  <c r="D327" i="90" a="1"/>
  <c r="D327" i="90" s="1"/>
  <c r="D325" i="90" a="1"/>
  <c r="D325" i="90" s="1"/>
  <c r="D320" i="90" a="1"/>
  <c r="D320" i="90" s="1"/>
  <c r="D313" i="90" a="1"/>
  <c r="D313" i="90" s="1"/>
  <c r="D315" i="90" a="1"/>
  <c r="D315" i="90" s="1"/>
  <c r="D317" i="90" a="1"/>
  <c r="D317" i="90" s="1"/>
  <c r="D321" i="90" a="1"/>
  <c r="D321" i="90" s="1"/>
  <c r="D311" i="90" a="1"/>
  <c r="D311" i="90" s="1"/>
  <c r="D305" i="90" a="1"/>
  <c r="D305" i="90" s="1"/>
  <c r="D309" i="90" a="1"/>
  <c r="D309" i="90" s="1"/>
  <c r="D323" i="90" a="1"/>
  <c r="D323" i="90" s="1"/>
  <c r="D312" i="90" a="1"/>
  <c r="D312" i="90" s="1"/>
  <c r="D304" i="90" a="1"/>
  <c r="D304" i="90" s="1"/>
  <c r="D308" i="90" a="1"/>
  <c r="D308" i="90" s="1"/>
  <c r="D324" i="90" a="1"/>
  <c r="D324" i="90" s="1"/>
  <c r="D314" i="90" a="1"/>
  <c r="D314" i="90" s="1"/>
  <c r="D318" i="90" a="1"/>
  <c r="D318" i="90" s="1"/>
  <c r="D326" i="90" a="1"/>
  <c r="D326" i="90" s="1"/>
  <c r="D306" i="90" a="1"/>
  <c r="D306" i="90" s="1"/>
  <c r="D316" i="90" a="1"/>
  <c r="D316" i="90" s="1"/>
  <c r="D303" i="90" a="1"/>
  <c r="D303" i="90" s="1"/>
  <c r="D307" i="90" a="1"/>
  <c r="D307" i="90" s="1"/>
  <c r="H312" i="90" a="1"/>
  <c r="H312" i="90" s="1"/>
  <c r="H321" i="90" a="1"/>
  <c r="H321" i="90" s="1"/>
  <c r="H324" i="90" a="1"/>
  <c r="H324" i="90" s="1"/>
  <c r="H320" i="90" a="1"/>
  <c r="H320" i="90" s="1"/>
  <c r="H314" i="90" a="1"/>
  <c r="H314" i="90" s="1"/>
  <c r="H316" i="90" a="1"/>
  <c r="H316" i="90" s="1"/>
  <c r="H318" i="90" a="1"/>
  <c r="H318" i="90" s="1"/>
  <c r="H326" i="90" a="1"/>
  <c r="H326" i="90" s="1"/>
  <c r="H311" i="90" a="1"/>
  <c r="H311" i="90" s="1"/>
  <c r="H306" i="90" a="1"/>
  <c r="H306" i="90" s="1"/>
  <c r="H302" i="90" a="1"/>
  <c r="H302" i="90" s="1"/>
  <c r="H305" i="90" a="1"/>
  <c r="H305" i="90" s="1"/>
  <c r="H309" i="90" a="1"/>
  <c r="H309" i="90" s="1"/>
  <c r="H325" i="90" a="1"/>
  <c r="H325" i="90" s="1"/>
  <c r="H315" i="90" a="1"/>
  <c r="H315" i="90" s="1"/>
  <c r="H308" i="90" a="1"/>
  <c r="H308" i="90" s="1"/>
  <c r="H313" i="90" a="1"/>
  <c r="H313" i="90" s="1"/>
  <c r="H317" i="90" a="1"/>
  <c r="H317" i="90" s="1"/>
  <c r="H303" i="90" a="1"/>
  <c r="H303" i="90" s="1"/>
  <c r="H322" i="90" a="1"/>
  <c r="H322" i="90" s="1"/>
  <c r="H327" i="90" a="1"/>
  <c r="H327" i="90" s="1"/>
  <c r="H323" i="90" a="1"/>
  <c r="H323" i="90" s="1"/>
  <c r="H304" i="90" a="1"/>
  <c r="H304" i="90" s="1"/>
  <c r="H307" i="90" a="1"/>
  <c r="H307" i="90" s="1"/>
  <c r="K252" i="90" a="1"/>
  <c r="K252" i="90" s="1"/>
  <c r="L355" i="90" a="1"/>
  <c r="L355" i="90" s="1"/>
  <c r="L410" i="90" a="1"/>
  <c r="L410" i="90" s="1"/>
  <c r="L398" i="90" a="1"/>
  <c r="L398" i="90" s="1"/>
  <c r="L387" i="90" a="1"/>
  <c r="L387" i="90" s="1"/>
  <c r="L389" i="90" a="1"/>
  <c r="L389" i="90" s="1"/>
  <c r="L405" i="90" a="1"/>
  <c r="L405" i="90" s="1"/>
  <c r="L403" i="90" a="1"/>
  <c r="L403" i="90" s="1"/>
  <c r="L401" i="90" a="1"/>
  <c r="L401" i="90" s="1"/>
  <c r="L392" i="90" a="1"/>
  <c r="L392" i="90" s="1"/>
  <c r="L408" i="90" a="1"/>
  <c r="L408" i="90" s="1"/>
  <c r="L396" i="90" a="1"/>
  <c r="L396" i="90" s="1"/>
  <c r="L394" i="90" a="1"/>
  <c r="L394" i="90" s="1"/>
  <c r="L386" i="90" a="1"/>
  <c r="L386" i="90" s="1"/>
  <c r="L385" i="90" a="1"/>
  <c r="L385" i="90" s="1"/>
  <c r="L409" i="90" a="1"/>
  <c r="L409" i="90" s="1"/>
  <c r="L397" i="90" a="1"/>
  <c r="L397" i="90" s="1"/>
  <c r="L388" i="90" a="1"/>
  <c r="L388" i="90" s="1"/>
  <c r="L399" i="90" a="1"/>
  <c r="L399" i="90" s="1"/>
  <c r="L390" i="90" a="1"/>
  <c r="L390" i="90" s="1"/>
  <c r="L406" i="90" a="1"/>
  <c r="L406" i="90" s="1"/>
  <c r="L395" i="90" a="1"/>
  <c r="L395" i="90" s="1"/>
  <c r="L400" i="90" a="1"/>
  <c r="L400" i="90" s="1"/>
  <c r="L391" i="90" a="1"/>
  <c r="L391" i="90" s="1"/>
  <c r="L404" i="90" a="1"/>
  <c r="L404" i="90" s="1"/>
  <c r="L407" i="90" a="1"/>
  <c r="L407" i="90" s="1"/>
  <c r="O173" i="90" a="1"/>
  <c r="O173" i="90" s="1"/>
  <c r="O169" i="90" a="1"/>
  <c r="O169" i="90" s="1"/>
  <c r="N486" i="90" a="1"/>
  <c r="N486" i="90" s="1"/>
  <c r="N488" i="90" a="1"/>
  <c r="N488" i="90" s="1"/>
  <c r="N490" i="90" a="1"/>
  <c r="N490" i="90" s="1"/>
  <c r="N492" i="90" a="1"/>
  <c r="N492" i="90" s="1"/>
  <c r="N477" i="90" a="1"/>
  <c r="N477" i="90" s="1"/>
  <c r="N479" i="90" a="1"/>
  <c r="N479" i="90" s="1"/>
  <c r="N481" i="90" a="1"/>
  <c r="N481" i="90" s="1"/>
  <c r="N483" i="90" a="1"/>
  <c r="N483" i="90" s="1"/>
  <c r="N469" i="90" a="1"/>
  <c r="N469" i="90" s="1"/>
  <c r="N471" i="90" a="1"/>
  <c r="N471" i="90" s="1"/>
  <c r="N474" i="90" a="1"/>
  <c r="N474" i="90" s="1"/>
  <c r="N485" i="90" a="1"/>
  <c r="N485" i="90" s="1"/>
  <c r="N472" i="90" a="1"/>
  <c r="N472" i="90" s="1"/>
  <c r="N489" i="90" a="1"/>
  <c r="N489" i="90" s="1"/>
  <c r="N468" i="90" a="1"/>
  <c r="N468" i="90" s="1"/>
  <c r="N480" i="90" a="1"/>
  <c r="N480" i="90" s="1"/>
  <c r="N467" i="90" a="1"/>
  <c r="N467" i="90" s="1"/>
  <c r="N487" i="90" a="1"/>
  <c r="N487" i="90" s="1"/>
  <c r="N470" i="90" a="1"/>
  <c r="N470" i="90" s="1"/>
  <c r="N473" i="90" a="1"/>
  <c r="N473" i="90" s="1"/>
  <c r="N482" i="90" a="1"/>
  <c r="N482" i="90" s="1"/>
  <c r="N478" i="90" a="1"/>
  <c r="N478" i="90" s="1"/>
  <c r="N476" i="90" a="1"/>
  <c r="N476" i="90" s="1"/>
  <c r="N491" i="90" a="1"/>
  <c r="N491" i="90" s="1"/>
  <c r="F486" i="90" a="1"/>
  <c r="F486" i="90" s="1"/>
  <c r="F488" i="90" a="1"/>
  <c r="F488" i="90" s="1"/>
  <c r="F490" i="90" a="1"/>
  <c r="F490" i="90" s="1"/>
  <c r="F492" i="90" a="1"/>
  <c r="F492" i="90" s="1"/>
  <c r="F477" i="90" a="1"/>
  <c r="F477" i="90" s="1"/>
  <c r="F479" i="90" a="1"/>
  <c r="F479" i="90" s="1"/>
  <c r="F481" i="90" a="1"/>
  <c r="F481" i="90" s="1"/>
  <c r="F483" i="90" a="1"/>
  <c r="F483" i="90" s="1"/>
  <c r="F468" i="90" a="1"/>
  <c r="F468" i="90" s="1"/>
  <c r="F471" i="90" a="1"/>
  <c r="F471" i="90" s="1"/>
  <c r="F473" i="90" a="1"/>
  <c r="F473" i="90" s="1"/>
  <c r="F474" i="90" a="1"/>
  <c r="F474" i="90" s="1"/>
  <c r="F487" i="90" a="1"/>
  <c r="F487" i="90" s="1"/>
  <c r="F491" i="90" a="1"/>
  <c r="F491" i="90" s="1"/>
  <c r="F469" i="90" a="1"/>
  <c r="F469" i="90" s="1"/>
  <c r="F472" i="90" a="1"/>
  <c r="F472" i="90" s="1"/>
  <c r="F485" i="90" a="1"/>
  <c r="F485" i="90" s="1"/>
  <c r="F470" i="90" a="1"/>
  <c r="F470" i="90" s="1"/>
  <c r="F478" i="90" a="1"/>
  <c r="F478" i="90" s="1"/>
  <c r="F476" i="90" a="1"/>
  <c r="F476" i="90" s="1"/>
  <c r="F489" i="90" a="1"/>
  <c r="F489" i="90" s="1"/>
  <c r="F480" i="90" a="1"/>
  <c r="F480" i="90" s="1"/>
  <c r="F467" i="90" a="1"/>
  <c r="F467" i="90" s="1"/>
  <c r="F482" i="90" a="1"/>
  <c r="F482" i="90" s="1"/>
  <c r="J418" i="90" a="1"/>
  <c r="J418" i="90" s="1"/>
  <c r="N496" i="90" a="1"/>
  <c r="N496" i="90" s="1"/>
  <c r="N569" i="90" a="1"/>
  <c r="N569" i="90" s="1"/>
  <c r="N571" i="90" a="1"/>
  <c r="N571" i="90" s="1"/>
  <c r="N573" i="90" a="1"/>
  <c r="N573" i="90" s="1"/>
  <c r="N552" i="90" a="1"/>
  <c r="N552" i="90" s="1"/>
  <c r="N554" i="90" a="1"/>
  <c r="N554" i="90" s="1"/>
  <c r="N556" i="90" a="1"/>
  <c r="N556" i="90" s="1"/>
  <c r="N560" i="90" a="1"/>
  <c r="N560" i="90" s="1"/>
  <c r="N562" i="90" a="1"/>
  <c r="N562" i="90" s="1"/>
  <c r="N564" i="90" a="1"/>
  <c r="N564" i="90" s="1"/>
  <c r="N558" i="90" a="1"/>
  <c r="N558" i="90" s="1"/>
  <c r="N551" i="90" a="1"/>
  <c r="N551" i="90" s="1"/>
  <c r="N567" i="90" a="1"/>
  <c r="N567" i="90" s="1"/>
  <c r="N549" i="90" a="1"/>
  <c r="N549" i="90" s="1"/>
  <c r="N568" i="90" a="1"/>
  <c r="N568" i="90" s="1"/>
  <c r="N572" i="90" a="1"/>
  <c r="N572" i="90" s="1"/>
  <c r="N553" i="90" a="1"/>
  <c r="N553" i="90" s="1"/>
  <c r="N559" i="90" a="1"/>
  <c r="N559" i="90" s="1"/>
  <c r="N563" i="90" a="1"/>
  <c r="N563" i="90" s="1"/>
  <c r="N550" i="90" a="1"/>
  <c r="N550" i="90" s="1"/>
  <c r="N570" i="90" a="1"/>
  <c r="N570" i="90" s="1"/>
  <c r="N574" i="90" a="1"/>
  <c r="N574" i="90" s="1"/>
  <c r="N565" i="90" a="1"/>
  <c r="N565" i="90" s="1"/>
  <c r="N561" i="90" a="1"/>
  <c r="N561" i="90" s="1"/>
  <c r="N555" i="90" a="1"/>
  <c r="N555" i="90" s="1"/>
  <c r="F502" i="90" a="1"/>
  <c r="F502" i="90" s="1"/>
  <c r="F569" i="90" a="1"/>
  <c r="F569" i="90" s="1"/>
  <c r="F571" i="90" a="1"/>
  <c r="F571" i="90" s="1"/>
  <c r="F573" i="90" a="1"/>
  <c r="F573" i="90" s="1"/>
  <c r="F558" i="90" a="1"/>
  <c r="F558" i="90" s="1"/>
  <c r="F551" i="90" a="1"/>
  <c r="F551" i="90" s="1"/>
  <c r="F554" i="90" a="1"/>
  <c r="F554" i="90" s="1"/>
  <c r="F556" i="90" a="1"/>
  <c r="F556" i="90" s="1"/>
  <c r="F560" i="90" a="1"/>
  <c r="F560" i="90" s="1"/>
  <c r="F562" i="90" a="1"/>
  <c r="F562" i="90" s="1"/>
  <c r="F564" i="90" a="1"/>
  <c r="F564" i="90" s="1"/>
  <c r="F550" i="90" a="1"/>
  <c r="F550" i="90" s="1"/>
  <c r="F567" i="90" a="1"/>
  <c r="F567" i="90" s="1"/>
  <c r="F552" i="90" a="1"/>
  <c r="F552" i="90" s="1"/>
  <c r="F570" i="90" a="1"/>
  <c r="F570" i="90" s="1"/>
  <c r="F574" i="90" a="1"/>
  <c r="F574" i="90" s="1"/>
  <c r="F555" i="90" a="1"/>
  <c r="F555" i="90" s="1"/>
  <c r="F561" i="90" a="1"/>
  <c r="F561" i="90" s="1"/>
  <c r="F565" i="90" a="1"/>
  <c r="F565" i="90" s="1"/>
  <c r="F568" i="90" a="1"/>
  <c r="F568" i="90" s="1"/>
  <c r="F549" i="90" a="1"/>
  <c r="F549" i="90" s="1"/>
  <c r="F572" i="90" a="1"/>
  <c r="F572" i="90" s="1"/>
  <c r="F559" i="90" a="1"/>
  <c r="F559" i="90" s="1"/>
  <c r="F553" i="90" a="1"/>
  <c r="F553" i="90" s="1"/>
  <c r="F563" i="90" a="1"/>
  <c r="F563" i="90" s="1"/>
  <c r="E499" i="90" a="1"/>
  <c r="E499" i="90" s="1"/>
  <c r="N632" i="90" a="1"/>
  <c r="N632" i="90" s="1"/>
  <c r="N634" i="90" a="1"/>
  <c r="N634" i="90" s="1"/>
  <c r="N636" i="90" a="1"/>
  <c r="N636" i="90" s="1"/>
  <c r="N638" i="90" a="1"/>
  <c r="N638" i="90" s="1"/>
  <c r="N633" i="90" a="1"/>
  <c r="N633" i="90" s="1"/>
  <c r="N637" i="90" a="1"/>
  <c r="N637" i="90" s="1"/>
  <c r="N640" i="90" a="1"/>
  <c r="N640" i="90" s="1"/>
  <c r="N631" i="90" a="1"/>
  <c r="N631" i="90" s="1"/>
  <c r="N635" i="90" a="1"/>
  <c r="N635" i="90" s="1"/>
  <c r="F640" i="90" a="1"/>
  <c r="F640" i="90" s="1"/>
  <c r="F632" i="90" a="1"/>
  <c r="F632" i="90" s="1"/>
  <c r="F634" i="90" a="1"/>
  <c r="F634" i="90" s="1"/>
  <c r="F636" i="90" a="1"/>
  <c r="F636" i="90" s="1"/>
  <c r="F638" i="90" a="1"/>
  <c r="F638" i="90" s="1"/>
  <c r="F635" i="90" a="1"/>
  <c r="F635" i="90" s="1"/>
  <c r="F633" i="90" a="1"/>
  <c r="F633" i="90" s="1"/>
  <c r="F637" i="90" a="1"/>
  <c r="F637" i="90" s="1"/>
  <c r="F631" i="90" a="1"/>
  <c r="F631" i="90" s="1"/>
  <c r="F577" i="90" a="1"/>
  <c r="F577" i="90" s="1"/>
  <c r="G583" i="90" a="1"/>
  <c r="G583" i="90" s="1"/>
  <c r="H581" i="90" a="1"/>
  <c r="H581" i="90" s="1"/>
  <c r="L11" i="90" a="1"/>
  <c r="L11" i="90" s="1"/>
  <c r="E99" i="90" a="1"/>
  <c r="E99" i="90" s="1"/>
  <c r="E95" i="90" a="1"/>
  <c r="E95" i="90" s="1"/>
  <c r="E106" i="90" a="1"/>
  <c r="E106" i="90" s="1"/>
  <c r="F182" i="90" a="1"/>
  <c r="F182" i="90" s="1"/>
  <c r="G178" i="90" a="1"/>
  <c r="G178" i="90" s="1"/>
  <c r="N184" i="90" a="1"/>
  <c r="N184" i="90" s="1"/>
  <c r="N188" i="90" a="1"/>
  <c r="N188" i="90" s="1"/>
  <c r="H406" i="90" a="1"/>
  <c r="H406" i="90" s="1"/>
  <c r="H388" i="90" a="1"/>
  <c r="H388" i="90" s="1"/>
  <c r="H409" i="90" a="1"/>
  <c r="H409" i="90" s="1"/>
  <c r="H397" i="90" a="1"/>
  <c r="H397" i="90" s="1"/>
  <c r="H404" i="90" a="1"/>
  <c r="H404" i="90" s="1"/>
  <c r="H400" i="90" a="1"/>
  <c r="H400" i="90" s="1"/>
  <c r="H391" i="90" a="1"/>
  <c r="H391" i="90" s="1"/>
  <c r="H405" i="90" a="1"/>
  <c r="H405" i="90" s="1"/>
  <c r="H403" i="90" a="1"/>
  <c r="H403" i="90" s="1"/>
  <c r="H401" i="90" a="1"/>
  <c r="H401" i="90" s="1"/>
  <c r="H386" i="90" a="1"/>
  <c r="H386" i="90" s="1"/>
  <c r="H392" i="90" a="1"/>
  <c r="H392" i="90" s="1"/>
  <c r="H395" i="90" a="1"/>
  <c r="H395" i="90" s="1"/>
  <c r="H398" i="90" a="1"/>
  <c r="H398" i="90" s="1"/>
  <c r="H389" i="90" a="1"/>
  <c r="H389" i="90" s="1"/>
  <c r="H408" i="90" a="1"/>
  <c r="H408" i="90" s="1"/>
  <c r="H410" i="90" a="1"/>
  <c r="H410" i="90" s="1"/>
  <c r="H407" i="90" a="1"/>
  <c r="H407" i="90" s="1"/>
  <c r="H387" i="90" a="1"/>
  <c r="H387" i="90" s="1"/>
  <c r="H399" i="90" a="1"/>
  <c r="H399" i="90" s="1"/>
  <c r="H394" i="90" a="1"/>
  <c r="H394" i="90" s="1"/>
  <c r="H396" i="90" a="1"/>
  <c r="H396" i="90" s="1"/>
  <c r="H390" i="90" a="1"/>
  <c r="H390" i="90" s="1"/>
  <c r="H385" i="90" a="1"/>
  <c r="H385" i="90" s="1"/>
  <c r="D172" i="90" a="1"/>
  <c r="D172" i="90" s="1"/>
  <c r="D499" i="90" a="1"/>
  <c r="D499" i="90" s="1"/>
  <c r="D568" i="90" a="1"/>
  <c r="D568" i="90" s="1"/>
  <c r="D567" i="90" a="1"/>
  <c r="D567" i="90" s="1"/>
  <c r="D570" i="90" a="1"/>
  <c r="D570" i="90" s="1"/>
  <c r="D572" i="90" a="1"/>
  <c r="D572" i="90" s="1"/>
  <c r="D574" i="90" a="1"/>
  <c r="D574" i="90" s="1"/>
  <c r="D559" i="90" a="1"/>
  <c r="D559" i="90" s="1"/>
  <c r="D553" i="90" a="1"/>
  <c r="D553" i="90" s="1"/>
  <c r="D555" i="90" a="1"/>
  <c r="D555" i="90" s="1"/>
  <c r="D560" i="90" a="1"/>
  <c r="D560" i="90" s="1"/>
  <c r="D562" i="90" a="1"/>
  <c r="D562" i="90" s="1"/>
  <c r="D564" i="90" a="1"/>
  <c r="D564" i="90" s="1"/>
  <c r="D571" i="90" a="1"/>
  <c r="D571" i="90" s="1"/>
  <c r="D550" i="90" a="1"/>
  <c r="D550" i="90" s="1"/>
  <c r="D556" i="90" a="1"/>
  <c r="D556" i="90" s="1"/>
  <c r="D561" i="90" a="1"/>
  <c r="D561" i="90" s="1"/>
  <c r="D565" i="90" a="1"/>
  <c r="D565" i="90" s="1"/>
  <c r="D569" i="90" a="1"/>
  <c r="D569" i="90" s="1"/>
  <c r="D573" i="90" a="1"/>
  <c r="D573" i="90" s="1"/>
  <c r="D563" i="90" a="1"/>
  <c r="D563" i="90" s="1"/>
  <c r="D554" i="90" a="1"/>
  <c r="D554" i="90" s="1"/>
  <c r="D552" i="90" a="1"/>
  <c r="D552" i="90" s="1"/>
  <c r="D551" i="90" a="1"/>
  <c r="D551" i="90" s="1"/>
  <c r="D549" i="90" a="1"/>
  <c r="D549" i="90" s="1"/>
  <c r="D558" i="90" a="1"/>
  <c r="D558" i="90" s="1"/>
  <c r="H500" i="90" a="1"/>
  <c r="H500" i="90" s="1"/>
  <c r="H567" i="90" a="1"/>
  <c r="H567" i="90" s="1"/>
  <c r="H552" i="90" a="1"/>
  <c r="H552" i="90" s="1"/>
  <c r="H569" i="90" a="1"/>
  <c r="H569" i="90" s="1"/>
  <c r="H571" i="90" a="1"/>
  <c r="H571" i="90" s="1"/>
  <c r="H573" i="90" a="1"/>
  <c r="H573" i="90" s="1"/>
  <c r="H551" i="90" a="1"/>
  <c r="H551" i="90" s="1"/>
  <c r="H554" i="90" a="1"/>
  <c r="H554" i="90" s="1"/>
  <c r="H556" i="90" a="1"/>
  <c r="H556" i="90" s="1"/>
  <c r="H559" i="90" a="1"/>
  <c r="H559" i="90" s="1"/>
  <c r="H561" i="90" a="1"/>
  <c r="H561" i="90" s="1"/>
  <c r="H563" i="90" a="1"/>
  <c r="H563" i="90" s="1"/>
  <c r="H565" i="90" a="1"/>
  <c r="H565" i="90" s="1"/>
  <c r="H572" i="90" a="1"/>
  <c r="H572" i="90" s="1"/>
  <c r="H553" i="90" a="1"/>
  <c r="H553" i="90" s="1"/>
  <c r="H562" i="90" a="1"/>
  <c r="H562" i="90" s="1"/>
  <c r="H558" i="90" a="1"/>
  <c r="H558" i="90" s="1"/>
  <c r="H550" i="90" a="1"/>
  <c r="H550" i="90" s="1"/>
  <c r="H570" i="90" a="1"/>
  <c r="H570" i="90" s="1"/>
  <c r="H574" i="90" a="1"/>
  <c r="H574" i="90" s="1"/>
  <c r="H560" i="90" a="1"/>
  <c r="H560" i="90" s="1"/>
  <c r="H564" i="90" a="1"/>
  <c r="H564" i="90" s="1"/>
  <c r="H555" i="90" a="1"/>
  <c r="H555" i="90" s="1"/>
  <c r="H568" i="90" a="1"/>
  <c r="H568" i="90" s="1"/>
  <c r="H549" i="90" a="1"/>
  <c r="H549" i="90" s="1"/>
  <c r="I578" i="90" a="1"/>
  <c r="I578" i="90" s="1"/>
  <c r="M190" i="90" a="1"/>
  <c r="M190" i="90" s="1"/>
  <c r="M241" i="90" a="1"/>
  <c r="M241" i="90" s="1"/>
  <c r="M243" i="90" a="1"/>
  <c r="M243" i="90" s="1"/>
  <c r="M245" i="90" a="1"/>
  <c r="M245" i="90" s="1"/>
  <c r="M230" i="90" a="1"/>
  <c r="M230" i="90" s="1"/>
  <c r="M232" i="90" a="1"/>
  <c r="M232" i="90" s="1"/>
  <c r="M239" i="90" a="1"/>
  <c r="M239" i="90" s="1"/>
  <c r="M234" i="90" a="1"/>
  <c r="M234" i="90" s="1"/>
  <c r="M220" i="90" a="1"/>
  <c r="M220" i="90" s="1"/>
  <c r="M240" i="90" a="1"/>
  <c r="M240" i="90" s="1"/>
  <c r="M222" i="90" a="1"/>
  <c r="M222" i="90" s="1"/>
  <c r="M224" i="90" a="1"/>
  <c r="M224" i="90" s="1"/>
  <c r="M226" i="90" a="1"/>
  <c r="M226" i="90" s="1"/>
  <c r="M244" i="90" a="1"/>
  <c r="M244" i="90" s="1"/>
  <c r="M231" i="90" a="1"/>
  <c r="M231" i="90" s="1"/>
  <c r="M221" i="90" a="1"/>
  <c r="M221" i="90" s="1"/>
  <c r="M225" i="90" a="1"/>
  <c r="M225" i="90" s="1"/>
  <c r="M223" i="90" a="1"/>
  <c r="M223" i="90" s="1"/>
  <c r="M238" i="90" a="1"/>
  <c r="M238" i="90" s="1"/>
  <c r="M233" i="90" a="1"/>
  <c r="M233" i="90" s="1"/>
  <c r="M236" i="90" a="1"/>
  <c r="M236" i="90" s="1"/>
  <c r="M235" i="90" a="1"/>
  <c r="M235" i="90" s="1"/>
  <c r="M227" i="90" a="1"/>
  <c r="M227" i="90" s="1"/>
  <c r="M242" i="90" a="1"/>
  <c r="M242" i="90" s="1"/>
  <c r="M229" i="90" a="1"/>
  <c r="M229" i="90" s="1"/>
  <c r="E176" i="90" a="1"/>
  <c r="E176" i="90" s="1"/>
  <c r="E241" i="90" a="1"/>
  <c r="E241" i="90" s="1"/>
  <c r="E243" i="90" a="1"/>
  <c r="E243" i="90" s="1"/>
  <c r="E245" i="90" a="1"/>
  <c r="E245" i="90" s="1"/>
  <c r="E230" i="90" a="1"/>
  <c r="E230" i="90" s="1"/>
  <c r="E232" i="90" a="1"/>
  <c r="E232" i="90" s="1"/>
  <c r="E240" i="90" a="1"/>
  <c r="E240" i="90" s="1"/>
  <c r="E231" i="90" a="1"/>
  <c r="E231" i="90" s="1"/>
  <c r="E222" i="90" a="1"/>
  <c r="E222" i="90" s="1"/>
  <c r="E220" i="90" a="1"/>
  <c r="E220" i="90" s="1"/>
  <c r="E238" i="90" a="1"/>
  <c r="E238" i="90" s="1"/>
  <c r="E234" i="90" a="1"/>
  <c r="E234" i="90" s="1"/>
  <c r="E229" i="90" a="1"/>
  <c r="E229" i="90" s="1"/>
  <c r="E221" i="90" a="1"/>
  <c r="E221" i="90" s="1"/>
  <c r="E224" i="90" a="1"/>
  <c r="E224" i="90" s="1"/>
  <c r="E226" i="90" a="1"/>
  <c r="E226" i="90" s="1"/>
  <c r="E242" i="90" a="1"/>
  <c r="E242" i="90" s="1"/>
  <c r="E233" i="90" a="1"/>
  <c r="E233" i="90" s="1"/>
  <c r="E235" i="90" a="1"/>
  <c r="E235" i="90" s="1"/>
  <c r="E225" i="90" a="1"/>
  <c r="E225" i="90" s="1"/>
  <c r="E239" i="90" a="1"/>
  <c r="E239" i="90" s="1"/>
  <c r="E223" i="90" a="1"/>
  <c r="E223" i="90" s="1"/>
  <c r="E227" i="90" a="1"/>
  <c r="E227" i="90" s="1"/>
  <c r="E244" i="90" a="1"/>
  <c r="E244" i="90" s="1"/>
  <c r="E236" i="90" a="1"/>
  <c r="E236" i="90" s="1"/>
  <c r="K253" i="90" a="1"/>
  <c r="K253" i="90" s="1"/>
  <c r="M407" i="90" a="1"/>
  <c r="M407" i="90" s="1"/>
  <c r="M395" i="90" a="1"/>
  <c r="M395" i="90" s="1"/>
  <c r="M410" i="90" a="1"/>
  <c r="M410" i="90" s="1"/>
  <c r="M398" i="90" a="1"/>
  <c r="M398" i="90" s="1"/>
  <c r="M387" i="90" a="1"/>
  <c r="M387" i="90" s="1"/>
  <c r="M389" i="90" a="1"/>
  <c r="M389" i="90" s="1"/>
  <c r="M405" i="90" a="1"/>
  <c r="M405" i="90" s="1"/>
  <c r="M403" i="90" a="1"/>
  <c r="M403" i="90" s="1"/>
  <c r="M401" i="90" a="1"/>
  <c r="M401" i="90" s="1"/>
  <c r="M392" i="90" a="1"/>
  <c r="M392" i="90" s="1"/>
  <c r="M406" i="90" a="1"/>
  <c r="M406" i="90" s="1"/>
  <c r="M396" i="90" a="1"/>
  <c r="M396" i="90" s="1"/>
  <c r="M394" i="90" a="1"/>
  <c r="M394" i="90" s="1"/>
  <c r="M386" i="90" a="1"/>
  <c r="M386" i="90" s="1"/>
  <c r="M385" i="90" a="1"/>
  <c r="M385" i="90" s="1"/>
  <c r="M399" i="90" a="1"/>
  <c r="M399" i="90" s="1"/>
  <c r="M390" i="90" a="1"/>
  <c r="M390" i="90" s="1"/>
  <c r="M409" i="90" a="1"/>
  <c r="M409" i="90" s="1"/>
  <c r="M400" i="90" a="1"/>
  <c r="M400" i="90" s="1"/>
  <c r="M391" i="90" a="1"/>
  <c r="M391" i="90" s="1"/>
  <c r="M397" i="90" a="1"/>
  <c r="M397" i="90" s="1"/>
  <c r="M388" i="90" a="1"/>
  <c r="M388" i="90" s="1"/>
  <c r="M404" i="90" a="1"/>
  <c r="M404" i="90" s="1"/>
  <c r="M408" i="90" a="1"/>
  <c r="M408" i="90" s="1"/>
  <c r="E407" i="90" a="1"/>
  <c r="E407" i="90" s="1"/>
  <c r="E386" i="90" a="1"/>
  <c r="E386" i="90" s="1"/>
  <c r="E410" i="90" a="1"/>
  <c r="E410" i="90" s="1"/>
  <c r="E398" i="90" a="1"/>
  <c r="E398" i="90" s="1"/>
  <c r="E389" i="90" a="1"/>
  <c r="E389" i="90" s="1"/>
  <c r="E405" i="90" a="1"/>
  <c r="E405" i="90" s="1"/>
  <c r="E401" i="90" a="1"/>
  <c r="E401" i="90" s="1"/>
  <c r="E392" i="90" a="1"/>
  <c r="E392" i="90" s="1"/>
  <c r="E406" i="90" a="1"/>
  <c r="E406" i="90" s="1"/>
  <c r="E394" i="90" a="1"/>
  <c r="E394" i="90" s="1"/>
  <c r="E388" i="90" a="1"/>
  <c r="E388" i="90" s="1"/>
  <c r="E385" i="90" a="1"/>
  <c r="E385" i="90" s="1"/>
  <c r="E408" i="90" a="1"/>
  <c r="E408" i="90" s="1"/>
  <c r="E397" i="90" a="1"/>
  <c r="E397" i="90" s="1"/>
  <c r="E403" i="90" a="1"/>
  <c r="E403" i="90" s="1"/>
  <c r="E399" i="90" a="1"/>
  <c r="E399" i="90" s="1"/>
  <c r="E390" i="90" a="1"/>
  <c r="E390" i="90" s="1"/>
  <c r="E395" i="90" a="1"/>
  <c r="E395" i="90" s="1"/>
  <c r="E404" i="90" a="1"/>
  <c r="E404" i="90" s="1"/>
  <c r="E387" i="90" a="1"/>
  <c r="E387" i="90" s="1"/>
  <c r="E396" i="90" a="1"/>
  <c r="E396" i="90" s="1"/>
  <c r="E409" i="90" a="1"/>
  <c r="E409" i="90" s="1"/>
  <c r="E400" i="90" a="1"/>
  <c r="E400" i="90" s="1"/>
  <c r="E391" i="90" a="1"/>
  <c r="E391" i="90" s="1"/>
  <c r="H336" i="90" a="1"/>
  <c r="H336" i="90" s="1"/>
  <c r="O486" i="90" a="1"/>
  <c r="O486" i="90" s="1"/>
  <c r="O488" i="90" a="1"/>
  <c r="O488" i="90" s="1"/>
  <c r="O490" i="90" a="1"/>
  <c r="O490" i="90" s="1"/>
  <c r="O492" i="90" a="1"/>
  <c r="O492" i="90" s="1"/>
  <c r="O477" i="90" a="1"/>
  <c r="O477" i="90" s="1"/>
  <c r="O479" i="90" a="1"/>
  <c r="O479" i="90" s="1"/>
  <c r="O481" i="90" a="1"/>
  <c r="O481" i="90" s="1"/>
  <c r="O483" i="90" a="1"/>
  <c r="O483" i="90" s="1"/>
  <c r="O478" i="90" a="1"/>
  <c r="O478" i="90" s="1"/>
  <c r="O482" i="90" a="1"/>
  <c r="O482" i="90" s="1"/>
  <c r="O474" i="90" a="1"/>
  <c r="O474" i="90" s="1"/>
  <c r="O485" i="90" a="1"/>
  <c r="O485" i="90" s="1"/>
  <c r="O469" i="90" a="1"/>
  <c r="O469" i="90" s="1"/>
  <c r="O472" i="90" a="1"/>
  <c r="O472" i="90" s="1"/>
  <c r="O470" i="90" a="1"/>
  <c r="O470" i="90" s="1"/>
  <c r="O473" i="90" a="1"/>
  <c r="O473" i="90" s="1"/>
  <c r="O489" i="90" a="1"/>
  <c r="O489" i="90" s="1"/>
  <c r="O480" i="90" a="1"/>
  <c r="O480" i="90" s="1"/>
  <c r="O467" i="90" a="1"/>
  <c r="O467" i="90" s="1"/>
  <c r="O476" i="90" a="1"/>
  <c r="O476" i="90" s="1"/>
  <c r="O487" i="90" a="1"/>
  <c r="O487" i="90" s="1"/>
  <c r="O471" i="90" a="1"/>
  <c r="O471" i="90" s="1"/>
  <c r="O491" i="90" a="1"/>
  <c r="O491" i="90" s="1"/>
  <c r="O468" i="90" a="1"/>
  <c r="O468" i="90" s="1"/>
  <c r="O567" i="90" a="1"/>
  <c r="O567" i="90" s="1"/>
  <c r="O569" i="90" a="1"/>
  <c r="O569" i="90" s="1"/>
  <c r="O571" i="90" a="1"/>
  <c r="O571" i="90" s="1"/>
  <c r="O573" i="90" a="1"/>
  <c r="O573" i="90" s="1"/>
  <c r="O552" i="90" a="1"/>
  <c r="O552" i="90" s="1"/>
  <c r="O554" i="90" a="1"/>
  <c r="O554" i="90" s="1"/>
  <c r="O556" i="90" a="1"/>
  <c r="O556" i="90" s="1"/>
  <c r="O560" i="90" a="1"/>
  <c r="O560" i="90" s="1"/>
  <c r="O562" i="90" a="1"/>
  <c r="O562" i="90" s="1"/>
  <c r="O564" i="90" a="1"/>
  <c r="O564" i="90" s="1"/>
  <c r="O561" i="90" a="1"/>
  <c r="O561" i="90" s="1"/>
  <c r="O565" i="90" a="1"/>
  <c r="O565" i="90" s="1"/>
  <c r="O549" i="90" a="1"/>
  <c r="O549" i="90" s="1"/>
  <c r="O568" i="90" a="1"/>
  <c r="O568" i="90" s="1"/>
  <c r="O572" i="90" a="1"/>
  <c r="O572" i="90" s="1"/>
  <c r="O559" i="90" a="1"/>
  <c r="O559" i="90" s="1"/>
  <c r="O563" i="90" a="1"/>
  <c r="O563" i="90" s="1"/>
  <c r="O551" i="90" a="1"/>
  <c r="O551" i="90" s="1"/>
  <c r="O570" i="90" a="1"/>
  <c r="O570" i="90" s="1"/>
  <c r="O553" i="90" a="1"/>
  <c r="O553" i="90" s="1"/>
  <c r="O555" i="90" a="1"/>
  <c r="O555" i="90" s="1"/>
  <c r="O574" i="90" a="1"/>
  <c r="O574" i="90" s="1"/>
  <c r="O558" i="90" a="1"/>
  <c r="O558" i="90" s="1"/>
  <c r="O550" i="90" a="1"/>
  <c r="O550" i="90" s="1"/>
  <c r="G498" i="90" a="1"/>
  <c r="G498" i="90" s="1"/>
  <c r="G567" i="90" a="1"/>
  <c r="G567" i="90" s="1"/>
  <c r="G552" i="90" a="1"/>
  <c r="G552" i="90" s="1"/>
  <c r="G569" i="90" a="1"/>
  <c r="G569" i="90" s="1"/>
  <c r="G571" i="90" a="1"/>
  <c r="G571" i="90" s="1"/>
  <c r="G573" i="90" a="1"/>
  <c r="G573" i="90" s="1"/>
  <c r="G551" i="90" a="1"/>
  <c r="G551" i="90" s="1"/>
  <c r="G554" i="90" a="1"/>
  <c r="G554" i="90" s="1"/>
  <c r="G556" i="90" a="1"/>
  <c r="G556" i="90" s="1"/>
  <c r="G560" i="90" a="1"/>
  <c r="G560" i="90" s="1"/>
  <c r="G562" i="90" a="1"/>
  <c r="G562" i="90" s="1"/>
  <c r="G564" i="90" a="1"/>
  <c r="G564" i="90" s="1"/>
  <c r="G558" i="90" a="1"/>
  <c r="G558" i="90" s="1"/>
  <c r="G550" i="90" a="1"/>
  <c r="G550" i="90" s="1"/>
  <c r="G559" i="90" a="1"/>
  <c r="G559" i="90" s="1"/>
  <c r="G563" i="90" a="1"/>
  <c r="G563" i="90" s="1"/>
  <c r="G570" i="90" a="1"/>
  <c r="G570" i="90" s="1"/>
  <c r="G574" i="90" a="1"/>
  <c r="G574" i="90" s="1"/>
  <c r="G561" i="90" a="1"/>
  <c r="G561" i="90" s="1"/>
  <c r="G565" i="90" a="1"/>
  <c r="G565" i="90" s="1"/>
  <c r="G568" i="90" a="1"/>
  <c r="G568" i="90" s="1"/>
  <c r="G572" i="90" a="1"/>
  <c r="G572" i="90" s="1"/>
  <c r="G549" i="90" a="1"/>
  <c r="G549" i="90" s="1"/>
  <c r="G553" i="90" a="1"/>
  <c r="G553" i="90" s="1"/>
  <c r="G555" i="90" a="1"/>
  <c r="G555" i="90" s="1"/>
  <c r="O502" i="90" a="1"/>
  <c r="O502" i="90" s="1"/>
  <c r="G182" i="90" a="1"/>
  <c r="G182" i="90" s="1"/>
  <c r="G72" i="90" a="1"/>
  <c r="G72" i="90" s="1"/>
  <c r="G81" i="90" a="1"/>
  <c r="G81" i="90" s="1"/>
  <c r="G71" i="90" a="1"/>
  <c r="G71" i="90" s="1"/>
  <c r="G77" i="90" a="1"/>
  <c r="G77" i="90" s="1"/>
  <c r="G67" i="90" a="1"/>
  <c r="G67" i="90" s="1"/>
  <c r="G65" i="90" a="1"/>
  <c r="G65" i="90" s="1"/>
  <c r="G76" i="90" a="1"/>
  <c r="G76" i="90" s="1"/>
  <c r="G80" i="90" a="1"/>
  <c r="G80" i="90" s="1"/>
  <c r="G70" i="90" a="1"/>
  <c r="G70" i="90" s="1"/>
  <c r="G75" i="90" a="1"/>
  <c r="G75" i="90" s="1"/>
  <c r="G78" i="90" a="1"/>
  <c r="G78" i="90" s="1"/>
  <c r="G66" i="90" a="1"/>
  <c r="G66" i="90" s="1"/>
  <c r="G68" i="90" a="1"/>
  <c r="G68" i="90" s="1"/>
  <c r="G79" i="90" a="1"/>
  <c r="G79" i="90" s="1"/>
  <c r="G74" i="90" a="1"/>
  <c r="G74" i="90" s="1"/>
  <c r="G69" i="90" a="1"/>
  <c r="G69" i="90" s="1"/>
  <c r="G169" i="90" a="1"/>
  <c r="G169" i="90" s="1"/>
  <c r="N335" i="90" a="1"/>
  <c r="N335" i="90" s="1"/>
  <c r="M477" i="90" a="1"/>
  <c r="M477" i="90" s="1"/>
  <c r="M479" i="90" a="1"/>
  <c r="M479" i="90" s="1"/>
  <c r="M481" i="90" a="1"/>
  <c r="M481" i="90" s="1"/>
  <c r="M483" i="90" a="1"/>
  <c r="M483" i="90" s="1"/>
  <c r="M485" i="90" a="1"/>
  <c r="M485" i="90" s="1"/>
  <c r="M486" i="90" a="1"/>
  <c r="M486" i="90" s="1"/>
  <c r="M488" i="90" a="1"/>
  <c r="M488" i="90" s="1"/>
  <c r="M490" i="90" a="1"/>
  <c r="M490" i="90" s="1"/>
  <c r="M492" i="90" a="1"/>
  <c r="M492" i="90" s="1"/>
  <c r="M472" i="90" a="1"/>
  <c r="M472" i="90" s="1"/>
  <c r="M489" i="90" a="1"/>
  <c r="M489" i="90" s="1"/>
  <c r="M469" i="90" a="1"/>
  <c r="M469" i="90" s="1"/>
  <c r="M480" i="90" a="1"/>
  <c r="M480" i="90" s="1"/>
  <c r="M476" i="90" a="1"/>
  <c r="M476" i="90" s="1"/>
  <c r="M467" i="90" a="1"/>
  <c r="M467" i="90" s="1"/>
  <c r="M487" i="90" a="1"/>
  <c r="M487" i="90" s="1"/>
  <c r="M491" i="90" a="1"/>
  <c r="M491" i="90" s="1"/>
  <c r="M468" i="90" a="1"/>
  <c r="M468" i="90" s="1"/>
  <c r="M478" i="90" a="1"/>
  <c r="M478" i="90" s="1"/>
  <c r="M471" i="90" a="1"/>
  <c r="M471" i="90" s="1"/>
  <c r="M470" i="90" a="1"/>
  <c r="M470" i="90" s="1"/>
  <c r="M473" i="90" a="1"/>
  <c r="M473" i="90" s="1"/>
  <c r="M482" i="90" a="1"/>
  <c r="M482" i="90" s="1"/>
  <c r="M474" i="90" a="1"/>
  <c r="M474" i="90" s="1"/>
  <c r="E479" i="90" a="1"/>
  <c r="E479" i="90" s="1"/>
  <c r="E481" i="90" a="1"/>
  <c r="E481" i="90" s="1"/>
  <c r="E483" i="90" a="1"/>
  <c r="E483" i="90" s="1"/>
  <c r="E468" i="90" a="1"/>
  <c r="E468" i="90" s="1"/>
  <c r="E485" i="90" a="1"/>
  <c r="E485" i="90" s="1"/>
  <c r="E486" i="90" a="1"/>
  <c r="E486" i="90" s="1"/>
  <c r="E488" i="90" a="1"/>
  <c r="E488" i="90" s="1"/>
  <c r="E490" i="90" a="1"/>
  <c r="E490" i="90" s="1"/>
  <c r="E492" i="90" a="1"/>
  <c r="E492" i="90" s="1"/>
  <c r="E477" i="90" a="1"/>
  <c r="E477" i="90" s="1"/>
  <c r="E487" i="90" a="1"/>
  <c r="E487" i="90" s="1"/>
  <c r="E491" i="90" a="1"/>
  <c r="E491" i="90" s="1"/>
  <c r="E469" i="90" a="1"/>
  <c r="E469" i="90" s="1"/>
  <c r="E472" i="90" a="1"/>
  <c r="E472" i="90" s="1"/>
  <c r="E478" i="90" a="1"/>
  <c r="E478" i="90" s="1"/>
  <c r="E482" i="90" a="1"/>
  <c r="E482" i="90" s="1"/>
  <c r="E467" i="90" a="1"/>
  <c r="E467" i="90" s="1"/>
  <c r="E489" i="90" a="1"/>
  <c r="E489" i="90" s="1"/>
  <c r="E476" i="90" a="1"/>
  <c r="E476" i="90" s="1"/>
  <c r="E470" i="90" a="1"/>
  <c r="E470" i="90" s="1"/>
  <c r="E473" i="90" a="1"/>
  <c r="E473" i="90" s="1"/>
  <c r="E471" i="90" a="1"/>
  <c r="E471" i="90" s="1"/>
  <c r="E480" i="90" a="1"/>
  <c r="E480" i="90" s="1"/>
  <c r="E474" i="90" a="1"/>
  <c r="E474" i="90" s="1"/>
  <c r="H418" i="90" a="1"/>
  <c r="H418" i="90" s="1"/>
  <c r="M560" i="90" a="1"/>
  <c r="M560" i="90" s="1"/>
  <c r="M562" i="90" a="1"/>
  <c r="M562" i="90" s="1"/>
  <c r="M564" i="90" a="1"/>
  <c r="M564" i="90" s="1"/>
  <c r="M551" i="90" a="1"/>
  <c r="M551" i="90" s="1"/>
  <c r="M558" i="90" a="1"/>
  <c r="M558" i="90" s="1"/>
  <c r="M550" i="90" a="1"/>
  <c r="M550" i="90" s="1"/>
  <c r="M549" i="90" a="1"/>
  <c r="M549" i="90" s="1"/>
  <c r="M569" i="90" a="1"/>
  <c r="M569" i="90" s="1"/>
  <c r="M571" i="90" a="1"/>
  <c r="M571" i="90" s="1"/>
  <c r="M573" i="90" a="1"/>
  <c r="M573" i="90" s="1"/>
  <c r="M552" i="90" a="1"/>
  <c r="M552" i="90" s="1"/>
  <c r="M554" i="90" a="1"/>
  <c r="M554" i="90" s="1"/>
  <c r="M556" i="90" a="1"/>
  <c r="M556" i="90" s="1"/>
  <c r="M568" i="90" a="1"/>
  <c r="M568" i="90" s="1"/>
  <c r="M572" i="90" a="1"/>
  <c r="M572" i="90" s="1"/>
  <c r="M553" i="90" a="1"/>
  <c r="M553" i="90" s="1"/>
  <c r="M559" i="90" a="1"/>
  <c r="M559" i="90" s="1"/>
  <c r="M563" i="90" a="1"/>
  <c r="M563" i="90" s="1"/>
  <c r="M567" i="90" a="1"/>
  <c r="M567" i="90" s="1"/>
  <c r="M570" i="90" a="1"/>
  <c r="M570" i="90" s="1"/>
  <c r="M574" i="90" a="1"/>
  <c r="M574" i="90" s="1"/>
  <c r="M555" i="90" a="1"/>
  <c r="M555" i="90" s="1"/>
  <c r="M561" i="90" a="1"/>
  <c r="M561" i="90" s="1"/>
  <c r="M565" i="90" a="1"/>
  <c r="M565" i="90" s="1"/>
  <c r="E560" i="90" a="1"/>
  <c r="E560" i="90" s="1"/>
  <c r="E562" i="90" a="1"/>
  <c r="E562" i="90" s="1"/>
  <c r="E564" i="90" a="1"/>
  <c r="E564" i="90" s="1"/>
  <c r="E568" i="90" a="1"/>
  <c r="E568" i="90" s="1"/>
  <c r="E549" i="90" a="1"/>
  <c r="E549" i="90" s="1"/>
  <c r="E569" i="90" a="1"/>
  <c r="E569" i="90" s="1"/>
  <c r="E571" i="90" a="1"/>
  <c r="E571" i="90" s="1"/>
  <c r="E573" i="90" a="1"/>
  <c r="E573" i="90" s="1"/>
  <c r="E558" i="90" a="1"/>
  <c r="E558" i="90" s="1"/>
  <c r="E550" i="90" a="1"/>
  <c r="E550" i="90" s="1"/>
  <c r="E554" i="90" a="1"/>
  <c r="E554" i="90" s="1"/>
  <c r="E556" i="90" a="1"/>
  <c r="E556" i="90" s="1"/>
  <c r="E567" i="90" a="1"/>
  <c r="E567" i="90" s="1"/>
  <c r="E551" i="90" a="1"/>
  <c r="E551" i="90" s="1"/>
  <c r="E570" i="90" a="1"/>
  <c r="E570" i="90" s="1"/>
  <c r="E574" i="90" a="1"/>
  <c r="E574" i="90" s="1"/>
  <c r="E555" i="90" a="1"/>
  <c r="E555" i="90" s="1"/>
  <c r="E561" i="90" a="1"/>
  <c r="E561" i="90" s="1"/>
  <c r="E565" i="90" a="1"/>
  <c r="E565" i="90" s="1"/>
  <c r="E572" i="90" a="1"/>
  <c r="E572" i="90" s="1"/>
  <c r="E559" i="90" a="1"/>
  <c r="E559" i="90" s="1"/>
  <c r="E553" i="90" a="1"/>
  <c r="E553" i="90" s="1"/>
  <c r="E563" i="90" a="1"/>
  <c r="E563" i="90" s="1"/>
  <c r="E552" i="90" a="1"/>
  <c r="E552" i="90" s="1"/>
  <c r="H502" i="90" a="1"/>
  <c r="H502" i="90" s="1"/>
  <c r="M500" i="90" a="1"/>
  <c r="M500" i="90" s="1"/>
  <c r="M498" i="90" a="1"/>
  <c r="M498" i="90" s="1"/>
  <c r="D497" i="90" a="1"/>
  <c r="D497" i="90" s="1"/>
  <c r="M583" i="90" a="1"/>
  <c r="M583" i="90" s="1"/>
  <c r="M632" i="90" a="1"/>
  <c r="M632" i="90" s="1"/>
  <c r="M634" i="90" a="1"/>
  <c r="M634" i="90" s="1"/>
  <c r="M636" i="90" a="1"/>
  <c r="M636" i="90" s="1"/>
  <c r="M638" i="90" a="1"/>
  <c r="M638" i="90" s="1"/>
  <c r="M640" i="90" a="1"/>
  <c r="M640" i="90" s="1"/>
  <c r="M631" i="90" a="1"/>
  <c r="M631" i="90" s="1"/>
  <c r="M635" i="90" a="1"/>
  <c r="M635" i="90" s="1"/>
  <c r="M633" i="90" a="1"/>
  <c r="M633" i="90" s="1"/>
  <c r="M637" i="90" a="1"/>
  <c r="M637" i="90" s="1"/>
  <c r="E583" i="90" a="1"/>
  <c r="E583" i="90" s="1"/>
  <c r="E640" i="90" a="1"/>
  <c r="E640" i="90" s="1"/>
  <c r="E632" i="90" a="1"/>
  <c r="E632" i="90" s="1"/>
  <c r="E634" i="90" a="1"/>
  <c r="E634" i="90" s="1"/>
  <c r="E636" i="90" a="1"/>
  <c r="E636" i="90" s="1"/>
  <c r="E638" i="90" a="1"/>
  <c r="E638" i="90" s="1"/>
  <c r="E633" i="90" a="1"/>
  <c r="E633" i="90" s="1"/>
  <c r="E637" i="90" a="1"/>
  <c r="E637" i="90" s="1"/>
  <c r="E631" i="90" a="1"/>
  <c r="E631" i="90" s="1"/>
  <c r="E635" i="90" a="1"/>
  <c r="E635" i="90" s="1"/>
  <c r="F583" i="90" a="1"/>
  <c r="F583" i="90" s="1"/>
  <c r="H579" i="90" a="1"/>
  <c r="H579" i="90" s="1"/>
  <c r="G23" i="90" a="1"/>
  <c r="G23" i="90" s="1"/>
  <c r="L98" i="90" a="1"/>
  <c r="L98" i="90" s="1"/>
  <c r="L94" i="90" a="1"/>
  <c r="L94" i="90" s="1"/>
  <c r="O105" i="90" a="1"/>
  <c r="O105" i="90" s="1"/>
  <c r="O180" i="90" a="1"/>
  <c r="O180" i="90" s="1"/>
  <c r="F178" i="90" a="1"/>
  <c r="F178" i="90" s="1"/>
  <c r="G184" i="90" a="1"/>
  <c r="G184" i="90" s="1"/>
  <c r="G188" i="90" a="1"/>
  <c r="G188" i="90" s="1"/>
  <c r="J631" i="90" a="1"/>
  <c r="J631" i="90" s="1"/>
  <c r="J633" i="90" a="1"/>
  <c r="J633" i="90" s="1"/>
  <c r="J635" i="90" a="1"/>
  <c r="J635" i="90" s="1"/>
  <c r="J637" i="90" a="1"/>
  <c r="J637" i="90" s="1"/>
  <c r="J640" i="90" a="1"/>
  <c r="J640" i="90" s="1"/>
  <c r="J632" i="90" a="1"/>
  <c r="J632" i="90" s="1"/>
  <c r="J636" i="90" a="1"/>
  <c r="J636" i="90" s="1"/>
  <c r="J634" i="90" a="1"/>
  <c r="J634" i="90" s="1"/>
  <c r="J638" i="90" a="1"/>
  <c r="J638" i="90" s="1"/>
  <c r="J499" i="90" a="1"/>
  <c r="J499" i="90" s="1"/>
  <c r="J497" i="90" a="1"/>
  <c r="J497" i="90" s="1"/>
  <c r="O578" i="90" a="1"/>
  <c r="O578" i="90" s="1"/>
  <c r="O633" i="90" a="1"/>
  <c r="O633" i="90" s="1"/>
  <c r="O635" i="90" a="1"/>
  <c r="O635" i="90" s="1"/>
  <c r="O637" i="90" a="1"/>
  <c r="O637" i="90" s="1"/>
  <c r="O632" i="90" a="1"/>
  <c r="O632" i="90" s="1"/>
  <c r="O636" i="90" a="1"/>
  <c r="O636" i="90" s="1"/>
  <c r="O640" i="90" a="1"/>
  <c r="O640" i="90" s="1"/>
  <c r="O631" i="90" a="1"/>
  <c r="O631" i="90" s="1"/>
  <c r="O634" i="90" a="1"/>
  <c r="O634" i="90" s="1"/>
  <c r="O638" i="90" a="1"/>
  <c r="O638" i="90" s="1"/>
  <c r="G578" i="90" a="1"/>
  <c r="G578" i="90" s="1"/>
  <c r="G640" i="90" a="1"/>
  <c r="G640" i="90" s="1"/>
  <c r="G633" i="90" a="1"/>
  <c r="G633" i="90" s="1"/>
  <c r="G635" i="90" a="1"/>
  <c r="G635" i="90" s="1"/>
  <c r="G637" i="90" a="1"/>
  <c r="G637" i="90" s="1"/>
  <c r="G631" i="90" a="1"/>
  <c r="G631" i="90" s="1"/>
  <c r="G634" i="90" a="1"/>
  <c r="G634" i="90" s="1"/>
  <c r="G638" i="90" a="1"/>
  <c r="G638" i="90" s="1"/>
  <c r="G632" i="90" a="1"/>
  <c r="G632" i="90" s="1"/>
  <c r="G636" i="90" a="1"/>
  <c r="G636" i="90" s="1"/>
  <c r="G577" i="90" a="1"/>
  <c r="G577" i="90" s="1"/>
  <c r="H583" i="90" a="1"/>
  <c r="H583" i="90" s="1"/>
  <c r="I581" i="90" a="1"/>
  <c r="I581" i="90" s="1"/>
  <c r="D578" i="90" a="1"/>
  <c r="D578" i="90" s="1"/>
  <c r="H109" i="90" a="1"/>
  <c r="H109" i="90" s="1"/>
  <c r="I8" i="90" a="1"/>
  <c r="I8" i="90" s="1"/>
  <c r="F106" i="90" a="1"/>
  <c r="F106" i="90" s="1"/>
  <c r="F159" i="90" a="1"/>
  <c r="F159" i="90" s="1"/>
  <c r="F161" i="90" a="1"/>
  <c r="F161" i="90" s="1"/>
  <c r="F163" i="90" a="1"/>
  <c r="F163" i="90" s="1"/>
  <c r="F140" i="90" a="1"/>
  <c r="F140" i="90" s="1"/>
  <c r="F142" i="90" a="1"/>
  <c r="F142" i="90" s="1"/>
  <c r="F144" i="90" a="1"/>
  <c r="F144" i="90" s="1"/>
  <c r="F148" i="90" a="1"/>
  <c r="F148" i="90" s="1"/>
  <c r="F150" i="90" a="1"/>
  <c r="F150" i="90" s="1"/>
  <c r="F152" i="90" a="1"/>
  <c r="F152" i="90" s="1"/>
  <c r="F154" i="90" a="1"/>
  <c r="F154" i="90" s="1"/>
  <c r="F157" i="90" a="1"/>
  <c r="F157" i="90" s="1"/>
  <c r="F160" i="90" a="1"/>
  <c r="F160" i="90" s="1"/>
  <c r="F138" i="90" a="1"/>
  <c r="F138" i="90" s="1"/>
  <c r="F151" i="90" a="1"/>
  <c r="F151" i="90" s="1"/>
  <c r="F147" i="90" a="1"/>
  <c r="F147" i="90" s="1"/>
  <c r="F143" i="90" a="1"/>
  <c r="F143" i="90" s="1"/>
  <c r="F149" i="90" a="1"/>
  <c r="F149" i="90" s="1"/>
  <c r="F139" i="90" a="1"/>
  <c r="F139" i="90" s="1"/>
  <c r="F145" i="90" a="1"/>
  <c r="F145" i="90" s="1"/>
  <c r="F158" i="90" a="1"/>
  <c r="F158" i="90" s="1"/>
  <c r="F162" i="90" a="1"/>
  <c r="F162" i="90" s="1"/>
  <c r="F141" i="90" a="1"/>
  <c r="F141" i="90" s="1"/>
  <c r="F153" i="90" a="1"/>
  <c r="F153" i="90" s="1"/>
  <c r="F156" i="90" a="1"/>
  <c r="F156" i="90" s="1"/>
  <c r="F85" i="90" a="1"/>
  <c r="F85" i="90" s="1"/>
  <c r="I252" i="90" a="1"/>
  <c r="I252" i="90" s="1"/>
  <c r="G6" i="90" a="1"/>
  <c r="G6" i="90" s="1"/>
  <c r="N326" i="90" a="1"/>
  <c r="N326" i="90" s="1"/>
  <c r="N324" i="90" a="1"/>
  <c r="N324" i="90" s="1"/>
  <c r="N320" i="90" a="1"/>
  <c r="N320" i="90" s="1"/>
  <c r="N312" i="90" a="1"/>
  <c r="N312" i="90" s="1"/>
  <c r="N314" i="90" a="1"/>
  <c r="N314" i="90" s="1"/>
  <c r="N316" i="90" a="1"/>
  <c r="N316" i="90" s="1"/>
  <c r="N318" i="90" a="1"/>
  <c r="N318" i="90" s="1"/>
  <c r="N322" i="90" a="1"/>
  <c r="N322" i="90" s="1"/>
  <c r="N303" i="90" a="1"/>
  <c r="N303" i="90" s="1"/>
  <c r="N305" i="90" a="1"/>
  <c r="N305" i="90" s="1"/>
  <c r="N307" i="90" a="1"/>
  <c r="N307" i="90" s="1"/>
  <c r="N309" i="90" a="1"/>
  <c r="N309" i="90" s="1"/>
  <c r="N304" i="90" a="1"/>
  <c r="N304" i="90" s="1"/>
  <c r="N306" i="90" a="1"/>
  <c r="N306" i="90" s="1"/>
  <c r="N308" i="90" a="1"/>
  <c r="N308" i="90" s="1"/>
  <c r="N311" i="90" a="1"/>
  <c r="N311" i="90" s="1"/>
  <c r="N325" i="90" a="1"/>
  <c r="N325" i="90" s="1"/>
  <c r="N315" i="90" a="1"/>
  <c r="N315" i="90" s="1"/>
  <c r="N323" i="90" a="1"/>
  <c r="N323" i="90" s="1"/>
  <c r="N321" i="90" a="1"/>
  <c r="N321" i="90" s="1"/>
  <c r="N302" i="90" a="1"/>
  <c r="N302" i="90" s="1"/>
  <c r="N317" i="90" a="1"/>
  <c r="N317" i="90" s="1"/>
  <c r="N313" i="90" a="1"/>
  <c r="N313" i="90" s="1"/>
  <c r="N327" i="90" a="1"/>
  <c r="N327" i="90" s="1"/>
  <c r="J350" i="90" a="1"/>
  <c r="J350" i="90" s="1"/>
  <c r="J408" i="90" a="1"/>
  <c r="J408" i="90" s="1"/>
  <c r="J396" i="90" a="1"/>
  <c r="J396" i="90" s="1"/>
  <c r="J394" i="90" a="1"/>
  <c r="J394" i="90" s="1"/>
  <c r="J386" i="90" a="1"/>
  <c r="J386" i="90" s="1"/>
  <c r="J385" i="90" a="1"/>
  <c r="J385" i="90" s="1"/>
  <c r="J399" i="90" a="1"/>
  <c r="J399" i="90" s="1"/>
  <c r="J390" i="90" a="1"/>
  <c r="J390" i="90" s="1"/>
  <c r="J406" i="90" a="1"/>
  <c r="J406" i="90" s="1"/>
  <c r="J388" i="90" a="1"/>
  <c r="J388" i="90" s="1"/>
  <c r="J407" i="90" a="1"/>
  <c r="J407" i="90" s="1"/>
  <c r="J395" i="90" a="1"/>
  <c r="J395" i="90" s="1"/>
  <c r="J387" i="90" a="1"/>
  <c r="J387" i="90" s="1"/>
  <c r="J409" i="90" a="1"/>
  <c r="J409" i="90" s="1"/>
  <c r="J398" i="90" a="1"/>
  <c r="J398" i="90" s="1"/>
  <c r="J389" i="90" a="1"/>
  <c r="J389" i="90" s="1"/>
  <c r="J404" i="90" a="1"/>
  <c r="J404" i="90" s="1"/>
  <c r="J400" i="90" a="1"/>
  <c r="J400" i="90" s="1"/>
  <c r="J391" i="90" a="1"/>
  <c r="J391" i="90" s="1"/>
  <c r="J401" i="90" a="1"/>
  <c r="J401" i="90" s="1"/>
  <c r="J392" i="90" a="1"/>
  <c r="J392" i="90" s="1"/>
  <c r="J405" i="90" a="1"/>
  <c r="J405" i="90" s="1"/>
  <c r="J403" i="90" a="1"/>
  <c r="J403" i="90" s="1"/>
  <c r="J397" i="90" a="1"/>
  <c r="J397" i="90" s="1"/>
  <c r="J410" i="90" a="1"/>
  <c r="J410" i="90" s="1"/>
  <c r="H335" i="90" a="1"/>
  <c r="H335" i="90" s="1"/>
  <c r="M495" i="90" a="1"/>
  <c r="M495" i="90" s="1"/>
  <c r="F498" i="90" a="1"/>
  <c r="F498" i="90" s="1"/>
  <c r="L584" i="90" a="1"/>
  <c r="L584" i="90" s="1"/>
  <c r="L632" i="90" a="1"/>
  <c r="L632" i="90" s="1"/>
  <c r="L634" i="90" a="1"/>
  <c r="L634" i="90" s="1"/>
  <c r="L636" i="90" a="1"/>
  <c r="L636" i="90" s="1"/>
  <c r="L638" i="90" a="1"/>
  <c r="L638" i="90" s="1"/>
  <c r="L640" i="90" a="1"/>
  <c r="L640" i="90" s="1"/>
  <c r="L631" i="90" a="1"/>
  <c r="L631" i="90" s="1"/>
  <c r="L635" i="90" a="1"/>
  <c r="L635" i="90" s="1"/>
  <c r="L633" i="90" a="1"/>
  <c r="L633" i="90" s="1"/>
  <c r="L637" i="90" a="1"/>
  <c r="L637" i="90" s="1"/>
  <c r="I584" i="90" a="1"/>
  <c r="I584" i="90" s="1"/>
  <c r="L582" i="90" a="1"/>
  <c r="L582" i="90" s="1"/>
  <c r="F581" i="90" a="1"/>
  <c r="F581" i="90" s="1"/>
  <c r="G579" i="90" a="1"/>
  <c r="G579" i="90" s="1"/>
  <c r="G18" i="90" a="1"/>
  <c r="G18" i="90" s="1"/>
  <c r="K108" i="90" a="1"/>
  <c r="K108" i="90" s="1"/>
  <c r="H105" i="90" a="1"/>
  <c r="H105" i="90" s="1"/>
  <c r="O175" i="90" a="1"/>
  <c r="O175" i="90" s="1"/>
  <c r="N180" i="90" a="1"/>
  <c r="N180" i="90" s="1"/>
  <c r="O176" i="90" a="1"/>
  <c r="O176" i="90" s="1"/>
  <c r="F184" i="90" a="1"/>
  <c r="F184" i="90" s="1"/>
  <c r="F188" i="90" a="1"/>
  <c r="F188" i="90" s="1"/>
  <c r="D230" i="90" a="1"/>
  <c r="D230" i="90" s="1"/>
  <c r="D232" i="90" a="1"/>
  <c r="D232" i="90" s="1"/>
  <c r="D234" i="90" a="1"/>
  <c r="D234" i="90" s="1"/>
  <c r="D236" i="90" a="1"/>
  <c r="D236" i="90" s="1"/>
  <c r="D240" i="90" a="1"/>
  <c r="D240" i="90" s="1"/>
  <c r="D239" i="90" a="1"/>
  <c r="D239" i="90" s="1"/>
  <c r="D243" i="90" a="1"/>
  <c r="D243" i="90" s="1"/>
  <c r="D238" i="90" a="1"/>
  <c r="D238" i="90" s="1"/>
  <c r="D221" i="90" a="1"/>
  <c r="D221" i="90" s="1"/>
  <c r="D224" i="90" a="1"/>
  <c r="D224" i="90" s="1"/>
  <c r="D226" i="90" a="1"/>
  <c r="D226" i="90" s="1"/>
  <c r="D242" i="90" a="1"/>
  <c r="D242" i="90" s="1"/>
  <c r="D229" i="90" a="1"/>
  <c r="D229" i="90" s="1"/>
  <c r="D222" i="90" a="1"/>
  <c r="D222" i="90" s="1"/>
  <c r="D241" i="90" a="1"/>
  <c r="D241" i="90" s="1"/>
  <c r="D223" i="90" a="1"/>
  <c r="D223" i="90" s="1"/>
  <c r="D227" i="90" a="1"/>
  <c r="D227" i="90" s="1"/>
  <c r="D233" i="90" a="1"/>
  <c r="D233" i="90" s="1"/>
  <c r="D244" i="90" a="1"/>
  <c r="D244" i="90" s="1"/>
  <c r="D231" i="90" a="1"/>
  <c r="D231" i="90" s="1"/>
  <c r="D235" i="90" a="1"/>
  <c r="D235" i="90" s="1"/>
  <c r="D220" i="90" a="1"/>
  <c r="D220" i="90" s="1"/>
  <c r="D245" i="90" a="1"/>
  <c r="D245" i="90" s="1"/>
  <c r="D225" i="90" a="1"/>
  <c r="D225" i="90" s="1"/>
  <c r="H231" i="90" a="1"/>
  <c r="H231" i="90" s="1"/>
  <c r="H233" i="90" a="1"/>
  <c r="H233" i="90" s="1"/>
  <c r="H235" i="90" a="1"/>
  <c r="H235" i="90" s="1"/>
  <c r="H239" i="90" a="1"/>
  <c r="H239" i="90" s="1"/>
  <c r="H244" i="90" a="1"/>
  <c r="H244" i="90" s="1"/>
  <c r="H232" i="90" a="1"/>
  <c r="H232" i="90" s="1"/>
  <c r="H223" i="90" a="1"/>
  <c r="H223" i="90" s="1"/>
  <c r="H225" i="90" a="1"/>
  <c r="H225" i="90" s="1"/>
  <c r="H227" i="90" a="1"/>
  <c r="H227" i="90" s="1"/>
  <c r="H243" i="90" a="1"/>
  <c r="H243" i="90" s="1"/>
  <c r="H236" i="90" a="1"/>
  <c r="H236" i="90" s="1"/>
  <c r="H230" i="90" a="1"/>
  <c r="H230" i="90" s="1"/>
  <c r="H240" i="90" a="1"/>
  <c r="H240" i="90" s="1"/>
  <c r="H238" i="90" a="1"/>
  <c r="H238" i="90" s="1"/>
  <c r="H224" i="90" a="1"/>
  <c r="H224" i="90" s="1"/>
  <c r="H245" i="90" a="1"/>
  <c r="H245" i="90" s="1"/>
  <c r="H221" i="90" a="1"/>
  <c r="H221" i="90" s="1"/>
  <c r="H241" i="90" a="1"/>
  <c r="H241" i="90" s="1"/>
  <c r="H242" i="90" a="1"/>
  <c r="H242" i="90" s="1"/>
  <c r="H234" i="90" a="1"/>
  <c r="H234" i="90" s="1"/>
  <c r="H222" i="90" a="1"/>
  <c r="H222" i="90" s="1"/>
  <c r="H226" i="90" a="1"/>
  <c r="H226" i="90" s="1"/>
  <c r="H229" i="90" a="1"/>
  <c r="H229" i="90" s="1"/>
  <c r="H220" i="90" a="1"/>
  <c r="H220" i="90" s="1"/>
  <c r="L255" i="90" a="1"/>
  <c r="L255" i="90" s="1"/>
  <c r="L326" i="90" a="1"/>
  <c r="L326" i="90" s="1"/>
  <c r="L327" i="90" a="1"/>
  <c r="L327" i="90" s="1"/>
  <c r="L311" i="90" a="1"/>
  <c r="L311" i="90" s="1"/>
  <c r="L323" i="90" a="1"/>
  <c r="L323" i="90" s="1"/>
  <c r="L325" i="90" a="1"/>
  <c r="L325" i="90" s="1"/>
  <c r="L313" i="90" a="1"/>
  <c r="L313" i="90" s="1"/>
  <c r="L315" i="90" a="1"/>
  <c r="L315" i="90" s="1"/>
  <c r="L317" i="90" a="1"/>
  <c r="L317" i="90" s="1"/>
  <c r="L321" i="90" a="1"/>
  <c r="L321" i="90" s="1"/>
  <c r="L312" i="90" a="1"/>
  <c r="L312" i="90" s="1"/>
  <c r="L322" i="90" a="1"/>
  <c r="L322" i="90" s="1"/>
  <c r="L303" i="90" a="1"/>
  <c r="L303" i="90" s="1"/>
  <c r="L307" i="90" a="1"/>
  <c r="L307" i="90" s="1"/>
  <c r="L306" i="90" a="1"/>
  <c r="L306" i="90" s="1"/>
  <c r="L302" i="90" a="1"/>
  <c r="L302" i="90" s="1"/>
  <c r="L320" i="90" a="1"/>
  <c r="L320" i="90" s="1"/>
  <c r="L316" i="90" a="1"/>
  <c r="L316" i="90" s="1"/>
  <c r="L305" i="90" a="1"/>
  <c r="L305" i="90" s="1"/>
  <c r="L308" i="90" a="1"/>
  <c r="L308" i="90" s="1"/>
  <c r="L324" i="90" a="1"/>
  <c r="L324" i="90" s="1"/>
  <c r="L318" i="90" a="1"/>
  <c r="L318" i="90" s="1"/>
  <c r="L309" i="90" a="1"/>
  <c r="L309" i="90" s="1"/>
  <c r="L304" i="90" a="1"/>
  <c r="L304" i="90" s="1"/>
  <c r="L314" i="90" a="1"/>
  <c r="L314" i="90" s="1"/>
  <c r="J96" i="90" a="1"/>
  <c r="J96" i="90" s="1"/>
  <c r="J158" i="90" a="1"/>
  <c r="J158" i="90" s="1"/>
  <c r="J160" i="90" a="1"/>
  <c r="J160" i="90" s="1"/>
  <c r="J162" i="90" a="1"/>
  <c r="J162" i="90" s="1"/>
  <c r="J139" i="90" a="1"/>
  <c r="J139" i="90" s="1"/>
  <c r="J141" i="90" a="1"/>
  <c r="J141" i="90" s="1"/>
  <c r="J143" i="90" a="1"/>
  <c r="J143" i="90" s="1"/>
  <c r="J145" i="90" a="1"/>
  <c r="J145" i="90" s="1"/>
  <c r="J149" i="90" a="1"/>
  <c r="J149" i="90" s="1"/>
  <c r="J151" i="90" a="1"/>
  <c r="J151" i="90" s="1"/>
  <c r="J153" i="90" a="1"/>
  <c r="J153" i="90" s="1"/>
  <c r="J147" i="90" a="1"/>
  <c r="J147" i="90" s="1"/>
  <c r="J156" i="90" a="1"/>
  <c r="J156" i="90" s="1"/>
  <c r="J157" i="90" a="1"/>
  <c r="J157" i="90" s="1"/>
  <c r="J161" i="90" a="1"/>
  <c r="J161" i="90" s="1"/>
  <c r="J148" i="90" a="1"/>
  <c r="J148" i="90" s="1"/>
  <c r="J152" i="90" a="1"/>
  <c r="J152" i="90" s="1"/>
  <c r="J154" i="90" a="1"/>
  <c r="J154" i="90" s="1"/>
  <c r="J142" i="90" a="1"/>
  <c r="J142" i="90" s="1"/>
  <c r="J150" i="90" a="1"/>
  <c r="J150" i="90" s="1"/>
  <c r="J159" i="90" a="1"/>
  <c r="J159" i="90" s="1"/>
  <c r="J163" i="90" a="1"/>
  <c r="J163" i="90" s="1"/>
  <c r="J140" i="90" a="1"/>
  <c r="J140" i="90" s="1"/>
  <c r="J138" i="90" a="1"/>
  <c r="J138" i="90" s="1"/>
  <c r="J144" i="90" a="1"/>
  <c r="J144" i="90" s="1"/>
  <c r="K84" i="90" a="1"/>
  <c r="K84" i="90" s="1"/>
  <c r="D94" i="90" a="1"/>
  <c r="D94" i="90" s="1"/>
  <c r="D147" i="90" a="1"/>
  <c r="D147" i="90" s="1"/>
  <c r="D139" i="90" a="1"/>
  <c r="D139" i="90" s="1"/>
  <c r="D158" i="90" a="1"/>
  <c r="D158" i="90" s="1"/>
  <c r="D160" i="90" a="1"/>
  <c r="D160" i="90" s="1"/>
  <c r="D162" i="90" a="1"/>
  <c r="D162" i="90" s="1"/>
  <c r="D150" i="90" a="1"/>
  <c r="D150" i="90" s="1"/>
  <c r="D152" i="90" a="1"/>
  <c r="D152" i="90" s="1"/>
  <c r="D154" i="90" a="1"/>
  <c r="D154" i="90" s="1"/>
  <c r="D144" i="90" a="1"/>
  <c r="D144" i="90" s="1"/>
  <c r="D149" i="90" a="1"/>
  <c r="D149" i="90" s="1"/>
  <c r="D153" i="90" a="1"/>
  <c r="D153" i="90" s="1"/>
  <c r="D138" i="90" a="1"/>
  <c r="D138" i="90" s="1"/>
  <c r="D161" i="90" a="1"/>
  <c r="D161" i="90" s="1"/>
  <c r="D148" i="90" a="1"/>
  <c r="D148" i="90" s="1"/>
  <c r="D159" i="90" a="1"/>
  <c r="D159" i="90" s="1"/>
  <c r="D163" i="90" a="1"/>
  <c r="D163" i="90" s="1"/>
  <c r="D140" i="90" a="1"/>
  <c r="D140" i="90" s="1"/>
  <c r="D141" i="90" a="1"/>
  <c r="D141" i="90" s="1"/>
  <c r="D142" i="90" a="1"/>
  <c r="D142" i="90" s="1"/>
  <c r="D157" i="90" a="1"/>
  <c r="D157" i="90" s="1"/>
  <c r="D145" i="90" a="1"/>
  <c r="D145" i="90" s="1"/>
  <c r="D156" i="90" a="1"/>
  <c r="D156" i="90" s="1"/>
  <c r="D151" i="90" a="1"/>
  <c r="D151" i="90" s="1"/>
  <c r="D143" i="90" a="1"/>
  <c r="D143" i="90" s="1"/>
  <c r="G102" i="90" a="1"/>
  <c r="G102" i="90" s="1"/>
  <c r="G157" i="90" a="1"/>
  <c r="G157" i="90" s="1"/>
  <c r="G159" i="90" a="1"/>
  <c r="G159" i="90" s="1"/>
  <c r="G161" i="90" a="1"/>
  <c r="G161" i="90" s="1"/>
  <c r="G163" i="90" a="1"/>
  <c r="G163" i="90" s="1"/>
  <c r="G140" i="90" a="1"/>
  <c r="G140" i="90" s="1"/>
  <c r="G148" i="90" a="1"/>
  <c r="G148" i="90" s="1"/>
  <c r="G150" i="90" a="1"/>
  <c r="G150" i="90" s="1"/>
  <c r="G152" i="90" a="1"/>
  <c r="G152" i="90" s="1"/>
  <c r="G154" i="90" a="1"/>
  <c r="G154" i="90" s="1"/>
  <c r="G156" i="90" a="1"/>
  <c r="G156" i="90" s="1"/>
  <c r="G138" i="90" a="1"/>
  <c r="G138" i="90" s="1"/>
  <c r="G147" i="90" a="1"/>
  <c r="G147" i="90" s="1"/>
  <c r="G158" i="90" a="1"/>
  <c r="G158" i="90" s="1"/>
  <c r="G149" i="90" a="1"/>
  <c r="G149" i="90" s="1"/>
  <c r="G160" i="90" a="1"/>
  <c r="G160" i="90" s="1"/>
  <c r="G141" i="90" a="1"/>
  <c r="G141" i="90" s="1"/>
  <c r="G153" i="90" a="1"/>
  <c r="G153" i="90" s="1"/>
  <c r="G151" i="90" a="1"/>
  <c r="G151" i="90" s="1"/>
  <c r="G143" i="90" a="1"/>
  <c r="G143" i="90" s="1"/>
  <c r="G139" i="90" a="1"/>
  <c r="G139" i="90" s="1"/>
  <c r="G162" i="90" a="1"/>
  <c r="G162" i="90" s="1"/>
  <c r="G144" i="90" a="1"/>
  <c r="G144" i="90" s="1"/>
  <c r="G145" i="90" a="1"/>
  <c r="G145" i="90" s="1"/>
  <c r="G142" i="90" a="1"/>
  <c r="G142" i="90" s="1"/>
  <c r="N20" i="90" a="1"/>
  <c r="N20" i="90" s="1"/>
  <c r="N77" i="90" a="1"/>
  <c r="N77" i="90" s="1"/>
  <c r="N67" i="90" a="1"/>
  <c r="N67" i="90" s="1"/>
  <c r="N80" i="90" a="1"/>
  <c r="N80" i="90" s="1"/>
  <c r="N70" i="90" a="1"/>
  <c r="N70" i="90" s="1"/>
  <c r="N65" i="90" a="1"/>
  <c r="N65" i="90" s="1"/>
  <c r="N76" i="90" a="1"/>
  <c r="N76" i="90" s="1"/>
  <c r="N79" i="90" a="1"/>
  <c r="N79" i="90" s="1"/>
  <c r="N75" i="90" a="1"/>
  <c r="N75" i="90" s="1"/>
  <c r="N74" i="90" a="1"/>
  <c r="N74" i="90" s="1"/>
  <c r="N66" i="90" a="1"/>
  <c r="N66" i="90" s="1"/>
  <c r="N78" i="90" a="1"/>
  <c r="N78" i="90" s="1"/>
  <c r="N68" i="90" a="1"/>
  <c r="N68" i="90" s="1"/>
  <c r="N81" i="90" a="1"/>
  <c r="N81" i="90" s="1"/>
  <c r="N71" i="90" a="1"/>
  <c r="N71" i="90" s="1"/>
  <c r="N72" i="90" a="1"/>
  <c r="N72" i="90" s="1"/>
  <c r="N69" i="90" a="1"/>
  <c r="N69" i="90" s="1"/>
  <c r="F26" i="90" a="1"/>
  <c r="F26" i="90" s="1"/>
  <c r="F77" i="90" a="1"/>
  <c r="F77" i="90" s="1"/>
  <c r="F67" i="90" a="1"/>
  <c r="F67" i="90" s="1"/>
  <c r="F65" i="90" a="1"/>
  <c r="F65" i="90" s="1"/>
  <c r="F76" i="90" a="1"/>
  <c r="F76" i="90" s="1"/>
  <c r="F80" i="90" a="1"/>
  <c r="F80" i="90" s="1"/>
  <c r="F70" i="90" a="1"/>
  <c r="F70" i="90" s="1"/>
  <c r="F75" i="90" a="1"/>
  <c r="F75" i="90" s="1"/>
  <c r="F79" i="90" a="1"/>
  <c r="F79" i="90" s="1"/>
  <c r="F69" i="90" a="1"/>
  <c r="F69" i="90" s="1"/>
  <c r="F78" i="90" a="1"/>
  <c r="F78" i="90" s="1"/>
  <c r="F66" i="90" a="1"/>
  <c r="F66" i="90" s="1"/>
  <c r="F68" i="90" a="1"/>
  <c r="F68" i="90" s="1"/>
  <c r="F81" i="90" a="1"/>
  <c r="F81" i="90" s="1"/>
  <c r="F71" i="90" a="1"/>
  <c r="F71" i="90" s="1"/>
  <c r="F72" i="90" a="1"/>
  <c r="F72" i="90" s="1"/>
  <c r="F74" i="90" a="1"/>
  <c r="F74" i="90" s="1"/>
  <c r="N104" i="90" a="1"/>
  <c r="N104" i="90" s="1"/>
  <c r="N157" i="90" a="1"/>
  <c r="N157" i="90" s="1"/>
  <c r="N159" i="90" a="1"/>
  <c r="N159" i="90" s="1"/>
  <c r="N161" i="90" a="1"/>
  <c r="N161" i="90" s="1"/>
  <c r="N163" i="90" a="1"/>
  <c r="N163" i="90" s="1"/>
  <c r="N140" i="90" a="1"/>
  <c r="N140" i="90" s="1"/>
  <c r="N142" i="90" a="1"/>
  <c r="N142" i="90" s="1"/>
  <c r="N144" i="90" a="1"/>
  <c r="N144" i="90" s="1"/>
  <c r="N148" i="90" a="1"/>
  <c r="N148" i="90" s="1"/>
  <c r="N150" i="90" a="1"/>
  <c r="N150" i="90" s="1"/>
  <c r="N152" i="90" a="1"/>
  <c r="N152" i="90" s="1"/>
  <c r="N154" i="90" a="1"/>
  <c r="N154" i="90" s="1"/>
  <c r="N158" i="90" a="1"/>
  <c r="N158" i="90" s="1"/>
  <c r="N162" i="90" a="1"/>
  <c r="N162" i="90" s="1"/>
  <c r="N147" i="90" a="1"/>
  <c r="N147" i="90" s="1"/>
  <c r="N139" i="90" a="1"/>
  <c r="N139" i="90" s="1"/>
  <c r="N143" i="90" a="1"/>
  <c r="N143" i="90" s="1"/>
  <c r="N151" i="90" a="1"/>
  <c r="N151" i="90" s="1"/>
  <c r="N145" i="90" a="1"/>
  <c r="N145" i="90" s="1"/>
  <c r="N149" i="90" a="1"/>
  <c r="N149" i="90" s="1"/>
  <c r="N153" i="90" a="1"/>
  <c r="N153" i="90" s="1"/>
  <c r="N138" i="90" a="1"/>
  <c r="N138" i="90" s="1"/>
  <c r="N156" i="90" a="1"/>
  <c r="N156" i="90" s="1"/>
  <c r="N141" i="90" a="1"/>
  <c r="N141" i="90" s="1"/>
  <c r="N160" i="90" a="1"/>
  <c r="N160" i="90" s="1"/>
  <c r="K90" i="90" a="1"/>
  <c r="K90" i="90" s="1"/>
  <c r="K191" i="90" a="1"/>
  <c r="K191" i="90" s="1"/>
  <c r="K240" i="90" a="1"/>
  <c r="K240" i="90" s="1"/>
  <c r="K242" i="90" a="1"/>
  <c r="K242" i="90" s="1"/>
  <c r="K244" i="90" a="1"/>
  <c r="K244" i="90" s="1"/>
  <c r="K238" i="90" a="1"/>
  <c r="K238" i="90" s="1"/>
  <c r="K239" i="90" a="1"/>
  <c r="K239" i="90" s="1"/>
  <c r="K231" i="90" a="1"/>
  <c r="K231" i="90" s="1"/>
  <c r="K235" i="90" a="1"/>
  <c r="K235" i="90" s="1"/>
  <c r="K229" i="90" a="1"/>
  <c r="K229" i="90" s="1"/>
  <c r="K221" i="90" a="1"/>
  <c r="K221" i="90" s="1"/>
  <c r="K241" i="90" a="1"/>
  <c r="K241" i="90" s="1"/>
  <c r="K245" i="90" a="1"/>
  <c r="K245" i="90" s="1"/>
  <c r="K234" i="90" a="1"/>
  <c r="K234" i="90" s="1"/>
  <c r="K222" i="90" a="1"/>
  <c r="K222" i="90" s="1"/>
  <c r="K224" i="90" a="1"/>
  <c r="K224" i="90" s="1"/>
  <c r="K226" i="90" a="1"/>
  <c r="K226" i="90" s="1"/>
  <c r="K233" i="90" a="1"/>
  <c r="K233" i="90" s="1"/>
  <c r="K236" i="90" a="1"/>
  <c r="K236" i="90" s="1"/>
  <c r="K232" i="90" a="1"/>
  <c r="K232" i="90" s="1"/>
  <c r="K227" i="90" a="1"/>
  <c r="K227" i="90" s="1"/>
  <c r="K220" i="90" a="1"/>
  <c r="K220" i="90" s="1"/>
  <c r="K243" i="90" a="1"/>
  <c r="K243" i="90" s="1"/>
  <c r="K223" i="90" a="1"/>
  <c r="K223" i="90" s="1"/>
  <c r="K230" i="90" a="1"/>
  <c r="K230" i="90" s="1"/>
  <c r="K225" i="90" a="1"/>
  <c r="K225" i="90" s="1"/>
  <c r="O326" i="90" a="1"/>
  <c r="O326" i="90" s="1"/>
  <c r="O324" i="90" a="1"/>
  <c r="O324" i="90" s="1"/>
  <c r="O320" i="90" a="1"/>
  <c r="O320" i="90" s="1"/>
  <c r="O312" i="90" a="1"/>
  <c r="O312" i="90" s="1"/>
  <c r="O314" i="90" a="1"/>
  <c r="O314" i="90" s="1"/>
  <c r="O316" i="90" a="1"/>
  <c r="O316" i="90" s="1"/>
  <c r="O318" i="90" a="1"/>
  <c r="O318" i="90" s="1"/>
  <c r="O322" i="90" a="1"/>
  <c r="O322" i="90" s="1"/>
  <c r="O303" i="90" a="1"/>
  <c r="O303" i="90" s="1"/>
  <c r="O305" i="90" a="1"/>
  <c r="O305" i="90" s="1"/>
  <c r="O307" i="90" a="1"/>
  <c r="O307" i="90" s="1"/>
  <c r="O309" i="90" a="1"/>
  <c r="O309" i="90" s="1"/>
  <c r="O323" i="90" a="1"/>
  <c r="O323" i="90" s="1"/>
  <c r="O325" i="90" a="1"/>
  <c r="O325" i="90" s="1"/>
  <c r="O313" i="90" a="1"/>
  <c r="O313" i="90" s="1"/>
  <c r="O315" i="90" a="1"/>
  <c r="O315" i="90" s="1"/>
  <c r="O317" i="90" a="1"/>
  <c r="O317" i="90" s="1"/>
  <c r="O311" i="90" a="1"/>
  <c r="O311" i="90" s="1"/>
  <c r="O304" i="90" a="1"/>
  <c r="O304" i="90" s="1"/>
  <c r="O308" i="90" a="1"/>
  <c r="O308" i="90" s="1"/>
  <c r="O321" i="90" a="1"/>
  <c r="O321" i="90" s="1"/>
  <c r="O302" i="90" a="1"/>
  <c r="O302" i="90" s="1"/>
  <c r="O306" i="90" a="1"/>
  <c r="O306" i="90" s="1"/>
  <c r="O327" i="90" a="1"/>
  <c r="O327" i="90" s="1"/>
  <c r="G321" i="90" a="1"/>
  <c r="G321" i="90" s="1"/>
  <c r="G324" i="90" a="1"/>
  <c r="G324" i="90" s="1"/>
  <c r="G320" i="90" a="1"/>
  <c r="G320" i="90" s="1"/>
  <c r="G314" i="90" a="1"/>
  <c r="G314" i="90" s="1"/>
  <c r="G316" i="90" a="1"/>
  <c r="G316" i="90" s="1"/>
  <c r="G318" i="90" a="1"/>
  <c r="G318" i="90" s="1"/>
  <c r="G303" i="90" a="1"/>
  <c r="G303" i="90" s="1"/>
  <c r="G305" i="90" a="1"/>
  <c r="G305" i="90" s="1"/>
  <c r="G307" i="90" a="1"/>
  <c r="G307" i="90" s="1"/>
  <c r="G309" i="90" a="1"/>
  <c r="G309" i="90" s="1"/>
  <c r="G327" i="90" a="1"/>
  <c r="G327" i="90" s="1"/>
  <c r="G323" i="90" a="1"/>
  <c r="G323" i="90" s="1"/>
  <c r="G325" i="90" a="1"/>
  <c r="G325" i="90" s="1"/>
  <c r="G313" i="90" a="1"/>
  <c r="G313" i="90" s="1"/>
  <c r="G315" i="90" a="1"/>
  <c r="G315" i="90" s="1"/>
  <c r="G317" i="90" a="1"/>
  <c r="G317" i="90" s="1"/>
  <c r="G302" i="90" a="1"/>
  <c r="G302" i="90" s="1"/>
  <c r="G306" i="90" a="1"/>
  <c r="G306" i="90" s="1"/>
  <c r="G312" i="90" a="1"/>
  <c r="G312" i="90" s="1"/>
  <c r="G311" i="90" a="1"/>
  <c r="G311" i="90" s="1"/>
  <c r="G322" i="90" a="1"/>
  <c r="G322" i="90" s="1"/>
  <c r="G304" i="90" a="1"/>
  <c r="G304" i="90" s="1"/>
  <c r="G326" i="90" a="1"/>
  <c r="G326" i="90" s="1"/>
  <c r="G308" i="90" a="1"/>
  <c r="G308" i="90" s="1"/>
  <c r="K350" i="90" a="1"/>
  <c r="K350" i="90" s="1"/>
  <c r="K405" i="90" a="1"/>
  <c r="K405" i="90" s="1"/>
  <c r="K403" i="90" a="1"/>
  <c r="K403" i="90" s="1"/>
  <c r="K401" i="90" a="1"/>
  <c r="K401" i="90" s="1"/>
  <c r="K392" i="90" a="1"/>
  <c r="K392" i="90" s="1"/>
  <c r="K408" i="90" a="1"/>
  <c r="K408" i="90" s="1"/>
  <c r="K396" i="90" a="1"/>
  <c r="K396" i="90" s="1"/>
  <c r="K394" i="90" a="1"/>
  <c r="K394" i="90" s="1"/>
  <c r="K386" i="90" a="1"/>
  <c r="K386" i="90" s="1"/>
  <c r="K385" i="90" a="1"/>
  <c r="K385" i="90" s="1"/>
  <c r="K399" i="90" a="1"/>
  <c r="K399" i="90" s="1"/>
  <c r="K390" i="90" a="1"/>
  <c r="K390" i="90" s="1"/>
  <c r="K404" i="90" a="1"/>
  <c r="K404" i="90" s="1"/>
  <c r="K400" i="90" a="1"/>
  <c r="K400" i="90" s="1"/>
  <c r="K391" i="90" a="1"/>
  <c r="K391" i="90" s="1"/>
  <c r="K406" i="90" a="1"/>
  <c r="K406" i="90" s="1"/>
  <c r="K409" i="90" a="1"/>
  <c r="K409" i="90" s="1"/>
  <c r="K395" i="90" a="1"/>
  <c r="K395" i="90" s="1"/>
  <c r="K397" i="90" a="1"/>
  <c r="K397" i="90" s="1"/>
  <c r="K398" i="90" a="1"/>
  <c r="K398" i="90" s="1"/>
  <c r="K389" i="90" a="1"/>
  <c r="K389" i="90" s="1"/>
  <c r="K410" i="90" a="1"/>
  <c r="K410" i="90" s="1"/>
  <c r="K387" i="90" a="1"/>
  <c r="K387" i="90" s="1"/>
  <c r="K388" i="90" a="1"/>
  <c r="K388" i="90" s="1"/>
  <c r="K407" i="90" a="1"/>
  <c r="K407" i="90" s="1"/>
  <c r="M80" i="90" a="1"/>
  <c r="M80" i="90" s="1"/>
  <c r="M70" i="90" a="1"/>
  <c r="M70" i="90" s="1"/>
  <c r="M65" i="90" a="1"/>
  <c r="M65" i="90" s="1"/>
  <c r="M79" i="90" a="1"/>
  <c r="M79" i="90" s="1"/>
  <c r="M75" i="90" a="1"/>
  <c r="M75" i="90" s="1"/>
  <c r="M74" i="90" a="1"/>
  <c r="M74" i="90" s="1"/>
  <c r="M78" i="90" a="1"/>
  <c r="M78" i="90" s="1"/>
  <c r="M68" i="90" a="1"/>
  <c r="M68" i="90" s="1"/>
  <c r="M69" i="90" a="1"/>
  <c r="M69" i="90" s="1"/>
  <c r="M72" i="90" a="1"/>
  <c r="M72" i="90" s="1"/>
  <c r="M81" i="90" a="1"/>
  <c r="M81" i="90" s="1"/>
  <c r="M66" i="90" a="1"/>
  <c r="M66" i="90" s="1"/>
  <c r="M71" i="90" a="1"/>
  <c r="M71" i="90" s="1"/>
  <c r="M76" i="90" a="1"/>
  <c r="M76" i="90" s="1"/>
  <c r="M77" i="90" a="1"/>
  <c r="M77" i="90" s="1"/>
  <c r="M67" i="90" a="1"/>
  <c r="M67" i="90" s="1"/>
  <c r="E22" i="90" a="1"/>
  <c r="E22" i="90" s="1"/>
  <c r="E80" i="90" a="1"/>
  <c r="E80" i="90" s="1"/>
  <c r="E70" i="90" a="1"/>
  <c r="E70" i="90" s="1"/>
  <c r="E69" i="90" a="1"/>
  <c r="E69" i="90" s="1"/>
  <c r="E74" i="90" a="1"/>
  <c r="E74" i="90" s="1"/>
  <c r="E72" i="90" a="1"/>
  <c r="E72" i="90" s="1"/>
  <c r="E75" i="90" a="1"/>
  <c r="E75" i="90" s="1"/>
  <c r="E66" i="90" a="1"/>
  <c r="E66" i="90" s="1"/>
  <c r="E78" i="90" a="1"/>
  <c r="E78" i="90" s="1"/>
  <c r="E68" i="90" a="1"/>
  <c r="E68" i="90" s="1"/>
  <c r="E71" i="90" a="1"/>
  <c r="E71" i="90" s="1"/>
  <c r="E79" i="90" a="1"/>
  <c r="E79" i="90" s="1"/>
  <c r="E81" i="90" a="1"/>
  <c r="E81" i="90" s="1"/>
  <c r="E76" i="90" a="1"/>
  <c r="E76" i="90" s="1"/>
  <c r="E77" i="90" a="1"/>
  <c r="E77" i="90" s="1"/>
  <c r="E67" i="90" a="1"/>
  <c r="E67" i="90" s="1"/>
  <c r="M94" i="90" a="1"/>
  <c r="M94" i="90" s="1"/>
  <c r="M148" i="90" a="1"/>
  <c r="M148" i="90" s="1"/>
  <c r="M150" i="90" a="1"/>
  <c r="M150" i="90" s="1"/>
  <c r="M152" i="90" a="1"/>
  <c r="M152" i="90" s="1"/>
  <c r="M154" i="90" a="1"/>
  <c r="M154" i="90" s="1"/>
  <c r="M156" i="90" a="1"/>
  <c r="M156" i="90" s="1"/>
  <c r="M157" i="90" a="1"/>
  <c r="M157" i="90" s="1"/>
  <c r="M159" i="90" a="1"/>
  <c r="M159" i="90" s="1"/>
  <c r="M161" i="90" a="1"/>
  <c r="M161" i="90" s="1"/>
  <c r="M163" i="90" a="1"/>
  <c r="M163" i="90" s="1"/>
  <c r="M149" i="90" a="1"/>
  <c r="M149" i="90" s="1"/>
  <c r="M153" i="90" a="1"/>
  <c r="M153" i="90" s="1"/>
  <c r="M140" i="90" a="1"/>
  <c r="M140" i="90" s="1"/>
  <c r="M138" i="90" a="1"/>
  <c r="M138" i="90" s="1"/>
  <c r="M142" i="90" a="1"/>
  <c r="M142" i="90" s="1"/>
  <c r="M141" i="90" a="1"/>
  <c r="M141" i="90" s="1"/>
  <c r="M144" i="90" a="1"/>
  <c r="M144" i="90" s="1"/>
  <c r="M160" i="90" a="1"/>
  <c r="M160" i="90" s="1"/>
  <c r="M151" i="90" a="1"/>
  <c r="M151" i="90" s="1"/>
  <c r="M145" i="90" a="1"/>
  <c r="M145" i="90" s="1"/>
  <c r="M162" i="90" a="1"/>
  <c r="M162" i="90" s="1"/>
  <c r="M158" i="90" a="1"/>
  <c r="M158" i="90" s="1"/>
  <c r="M147" i="90" a="1"/>
  <c r="M147" i="90" s="1"/>
  <c r="M139" i="90" a="1"/>
  <c r="M139" i="90" s="1"/>
  <c r="M143" i="90" a="1"/>
  <c r="M143" i="90" s="1"/>
  <c r="E93" i="90" a="1"/>
  <c r="E93" i="90" s="1"/>
  <c r="E150" i="90" a="1"/>
  <c r="E150" i="90" s="1"/>
  <c r="E152" i="90" a="1"/>
  <c r="E152" i="90" s="1"/>
  <c r="E154" i="90" a="1"/>
  <c r="E154" i="90" s="1"/>
  <c r="E156" i="90" a="1"/>
  <c r="E156" i="90" s="1"/>
  <c r="E139" i="90" a="1"/>
  <c r="E139" i="90" s="1"/>
  <c r="E159" i="90" a="1"/>
  <c r="E159" i="90" s="1"/>
  <c r="E161" i="90" a="1"/>
  <c r="E161" i="90" s="1"/>
  <c r="E163" i="90" a="1"/>
  <c r="E163" i="90" s="1"/>
  <c r="E148" i="90" a="1"/>
  <c r="E148" i="90" s="1"/>
  <c r="E151" i="90" a="1"/>
  <c r="E151" i="90" s="1"/>
  <c r="E147" i="90" a="1"/>
  <c r="E147" i="90" s="1"/>
  <c r="E143" i="90" a="1"/>
  <c r="E143" i="90" s="1"/>
  <c r="E158" i="90" a="1"/>
  <c r="E158" i="90" s="1"/>
  <c r="E162" i="90" a="1"/>
  <c r="E162" i="90" s="1"/>
  <c r="E141" i="90" a="1"/>
  <c r="E141" i="90" s="1"/>
  <c r="E140" i="90" a="1"/>
  <c r="E140" i="90" s="1"/>
  <c r="E157" i="90" a="1"/>
  <c r="E157" i="90" s="1"/>
  <c r="E144" i="90" a="1"/>
  <c r="E144" i="90" s="1"/>
  <c r="E145" i="90" a="1"/>
  <c r="E145" i="90" s="1"/>
  <c r="E142" i="90" a="1"/>
  <c r="E142" i="90" s="1"/>
  <c r="E149" i="90" a="1"/>
  <c r="E149" i="90" s="1"/>
  <c r="E153" i="90" a="1"/>
  <c r="E153" i="90" s="1"/>
  <c r="E138" i="90" a="1"/>
  <c r="E138" i="90" s="1"/>
  <c r="E160" i="90" a="1"/>
  <c r="E160" i="90" s="1"/>
  <c r="E85" i="90" a="1"/>
  <c r="E85" i="90" s="1"/>
  <c r="J191" i="90" a="1"/>
  <c r="J191" i="90" s="1"/>
  <c r="J240" i="90" a="1"/>
  <c r="J240" i="90" s="1"/>
  <c r="J242" i="90" a="1"/>
  <c r="J242" i="90" s="1"/>
  <c r="J244" i="90" a="1"/>
  <c r="J244" i="90" s="1"/>
  <c r="J238" i="90" a="1"/>
  <c r="J238" i="90" s="1"/>
  <c r="J239" i="90" a="1"/>
  <c r="J239" i="90" s="1"/>
  <c r="J231" i="90" a="1"/>
  <c r="J231" i="90" s="1"/>
  <c r="J241" i="90" a="1"/>
  <c r="J241" i="90" s="1"/>
  <c r="J243" i="90" a="1"/>
  <c r="J243" i="90" s="1"/>
  <c r="J245" i="90" a="1"/>
  <c r="J245" i="90" s="1"/>
  <c r="J235" i="90" a="1"/>
  <c r="J235" i="90" s="1"/>
  <c r="J221" i="90" a="1"/>
  <c r="J221" i="90" s="1"/>
  <c r="J232" i="90" a="1"/>
  <c r="J232" i="90" s="1"/>
  <c r="J223" i="90" a="1"/>
  <c r="J223" i="90" s="1"/>
  <c r="J225" i="90" a="1"/>
  <c r="J225" i="90" s="1"/>
  <c r="J227" i="90" a="1"/>
  <c r="J227" i="90" s="1"/>
  <c r="J229" i="90" a="1"/>
  <c r="J229" i="90" s="1"/>
  <c r="J226" i="90" a="1"/>
  <c r="J226" i="90" s="1"/>
  <c r="J220" i="90" a="1"/>
  <c r="J220" i="90" s="1"/>
  <c r="J224" i="90" a="1"/>
  <c r="J224" i="90" s="1"/>
  <c r="J230" i="90" a="1"/>
  <c r="J230" i="90" s="1"/>
  <c r="J236" i="90" a="1"/>
  <c r="J236" i="90" s="1"/>
  <c r="J234" i="90" a="1"/>
  <c r="J234" i="90" s="1"/>
  <c r="J222" i="90" a="1"/>
  <c r="J222" i="90" s="1"/>
  <c r="J233" i="90" a="1"/>
  <c r="J233" i="90" s="1"/>
  <c r="F326" i="90" a="1"/>
  <c r="F326" i="90" s="1"/>
  <c r="F324" i="90" a="1"/>
  <c r="F324" i="90" s="1"/>
  <c r="F314" i="90" a="1"/>
  <c r="F314" i="90" s="1"/>
  <c r="F316" i="90" a="1"/>
  <c r="F316" i="90" s="1"/>
  <c r="F318" i="90" a="1"/>
  <c r="F318" i="90" s="1"/>
  <c r="F303" i="90" a="1"/>
  <c r="F303" i="90" s="1"/>
  <c r="F305" i="90" a="1"/>
  <c r="F305" i="90" s="1"/>
  <c r="F307" i="90" a="1"/>
  <c r="F307" i="90" s="1"/>
  <c r="F309" i="90" a="1"/>
  <c r="F309" i="90" s="1"/>
  <c r="F322" i="90" a="1"/>
  <c r="F322" i="90" s="1"/>
  <c r="F304" i="90" a="1"/>
  <c r="F304" i="90" s="1"/>
  <c r="F306" i="90" a="1"/>
  <c r="F306" i="90" s="1"/>
  <c r="F308" i="90" a="1"/>
  <c r="F308" i="90" s="1"/>
  <c r="F321" i="90" a="1"/>
  <c r="F321" i="90" s="1"/>
  <c r="F327" i="90" a="1"/>
  <c r="F327" i="90" s="1"/>
  <c r="F323" i="90" a="1"/>
  <c r="F323" i="90" s="1"/>
  <c r="F313" i="90" a="1"/>
  <c r="F313" i="90" s="1"/>
  <c r="F317" i="90" a="1"/>
  <c r="F317" i="90" s="1"/>
  <c r="F302" i="90" a="1"/>
  <c r="F302" i="90" s="1"/>
  <c r="F325" i="90" a="1"/>
  <c r="F325" i="90" s="1"/>
  <c r="F315" i="90" a="1"/>
  <c r="F315" i="90" s="1"/>
  <c r="F312" i="90" a="1"/>
  <c r="F312" i="90" s="1"/>
  <c r="F320" i="90" a="1"/>
  <c r="F320" i="90" s="1"/>
  <c r="F311" i="90" a="1"/>
  <c r="F311" i="90" s="1"/>
  <c r="F252" i="90" a="1"/>
  <c r="F252" i="90" s="1"/>
  <c r="H173" i="90" a="1"/>
  <c r="H173" i="90" s="1"/>
  <c r="E168" i="90" a="1"/>
  <c r="E168" i="90" s="1"/>
  <c r="L485" i="90" a="1"/>
  <c r="L485" i="90" s="1"/>
  <c r="L487" i="90" a="1"/>
  <c r="L487" i="90" s="1"/>
  <c r="L489" i="90" a="1"/>
  <c r="L489" i="90" s="1"/>
  <c r="L491" i="90" a="1"/>
  <c r="L491" i="90" s="1"/>
  <c r="L468" i="90" a="1"/>
  <c r="L468" i="90" s="1"/>
  <c r="L477" i="90" a="1"/>
  <c r="L477" i="90" s="1"/>
  <c r="L479" i="90" a="1"/>
  <c r="L479" i="90" s="1"/>
  <c r="L481" i="90" a="1"/>
  <c r="L481" i="90" s="1"/>
  <c r="L483" i="90" a="1"/>
  <c r="L483" i="90" s="1"/>
  <c r="L486" i="90" a="1"/>
  <c r="L486" i="90" s="1"/>
  <c r="L490" i="90" a="1"/>
  <c r="L490" i="90" s="1"/>
  <c r="L469" i="90" a="1"/>
  <c r="L469" i="90" s="1"/>
  <c r="L480" i="90" a="1"/>
  <c r="L480" i="90" s="1"/>
  <c r="L476" i="90" a="1"/>
  <c r="L476" i="90" s="1"/>
  <c r="L467" i="90" a="1"/>
  <c r="L467" i="90" s="1"/>
  <c r="L470" i="90" a="1"/>
  <c r="L470" i="90" s="1"/>
  <c r="L473" i="90" a="1"/>
  <c r="L473" i="90" s="1"/>
  <c r="L478" i="90" a="1"/>
  <c r="L478" i="90" s="1"/>
  <c r="L482" i="90" a="1"/>
  <c r="L482" i="90" s="1"/>
  <c r="L471" i="90" a="1"/>
  <c r="L471" i="90" s="1"/>
  <c r="L492" i="90" a="1"/>
  <c r="L492" i="90" s="1"/>
  <c r="L474" i="90" a="1"/>
  <c r="L474" i="90" s="1"/>
  <c r="L488" i="90" a="1"/>
  <c r="L488" i="90" s="1"/>
  <c r="L472" i="90" a="1"/>
  <c r="L472" i="90" s="1"/>
  <c r="L416" i="90" a="1"/>
  <c r="L416" i="90" s="1"/>
  <c r="L496" i="90" a="1"/>
  <c r="L496" i="90" s="1"/>
  <c r="L558" i="90" a="1"/>
  <c r="L558" i="90" s="1"/>
  <c r="L550" i="90" a="1"/>
  <c r="L550" i="90" s="1"/>
  <c r="L549" i="90" a="1"/>
  <c r="L549" i="90" s="1"/>
  <c r="L568" i="90" a="1"/>
  <c r="L568" i="90" s="1"/>
  <c r="L570" i="90" a="1"/>
  <c r="L570" i="90" s="1"/>
  <c r="L572" i="90" a="1"/>
  <c r="L572" i="90" s="1"/>
  <c r="L574" i="90" a="1"/>
  <c r="L574" i="90" s="1"/>
  <c r="L553" i="90" a="1"/>
  <c r="L553" i="90" s="1"/>
  <c r="L555" i="90" a="1"/>
  <c r="L555" i="90" s="1"/>
  <c r="L560" i="90" a="1"/>
  <c r="L560" i="90" s="1"/>
  <c r="L562" i="90" a="1"/>
  <c r="L562" i="90" s="1"/>
  <c r="L564" i="90" a="1"/>
  <c r="L564" i="90" s="1"/>
  <c r="L551" i="90" a="1"/>
  <c r="L551" i="90" s="1"/>
  <c r="L569" i="90" a="1"/>
  <c r="L569" i="90" s="1"/>
  <c r="L573" i="90" a="1"/>
  <c r="L573" i="90" s="1"/>
  <c r="L554" i="90" a="1"/>
  <c r="L554" i="90" s="1"/>
  <c r="L559" i="90" a="1"/>
  <c r="L559" i="90" s="1"/>
  <c r="L563" i="90" a="1"/>
  <c r="L563" i="90" s="1"/>
  <c r="L567" i="90" a="1"/>
  <c r="L567" i="90" s="1"/>
  <c r="L571" i="90" a="1"/>
  <c r="L571" i="90" s="1"/>
  <c r="L561" i="90" a="1"/>
  <c r="L561" i="90" s="1"/>
  <c r="L565" i="90" a="1"/>
  <c r="L565" i="90" s="1"/>
  <c r="L556" i="90" a="1"/>
  <c r="L556" i="90" s="1"/>
  <c r="L552" i="90" a="1"/>
  <c r="L552" i="90" s="1"/>
  <c r="G502" i="90" a="1"/>
  <c r="G502" i="90" s="1"/>
  <c r="G500" i="90" a="1"/>
  <c r="G500" i="90" s="1"/>
  <c r="O496" i="90" a="1"/>
  <c r="O496" i="90" s="1"/>
  <c r="D577" i="90" a="1"/>
  <c r="D577" i="90" s="1"/>
  <c r="L27" i="90" a="1"/>
  <c r="L27" i="90" s="1"/>
  <c r="L75" i="90" a="1"/>
  <c r="L75" i="90" s="1"/>
  <c r="L78" i="90" a="1"/>
  <c r="L78" i="90" s="1"/>
  <c r="L68" i="90" a="1"/>
  <c r="L68" i="90" s="1"/>
  <c r="L81" i="90" a="1"/>
  <c r="L81" i="90" s="1"/>
  <c r="L66" i="90" a="1"/>
  <c r="L66" i="90" s="1"/>
  <c r="L71" i="90" a="1"/>
  <c r="L71" i="90" s="1"/>
  <c r="L76" i="90" a="1"/>
  <c r="L76" i="90" s="1"/>
  <c r="L79" i="90" a="1"/>
  <c r="L79" i="90" s="1"/>
  <c r="L74" i="90" a="1"/>
  <c r="L74" i="90" s="1"/>
  <c r="L69" i="90" a="1"/>
  <c r="L69" i="90" s="1"/>
  <c r="L80" i="90" a="1"/>
  <c r="L80" i="90" s="1"/>
  <c r="L70" i="90" a="1"/>
  <c r="L70" i="90" s="1"/>
  <c r="L65" i="90" a="1"/>
  <c r="L65" i="90" s="1"/>
  <c r="L72" i="90" a="1"/>
  <c r="L72" i="90" s="1"/>
  <c r="L77" i="90" a="1"/>
  <c r="L77" i="90" s="1"/>
  <c r="L67" i="90" a="1"/>
  <c r="L67" i="90" s="1"/>
  <c r="D4" i="90" a="1"/>
  <c r="D4" i="90" s="1"/>
  <c r="E6" i="90" a="1"/>
  <c r="E6" i="90" s="1"/>
  <c r="L95" i="90" a="1"/>
  <c r="L95" i="90" s="1"/>
  <c r="L156" i="90" a="1"/>
  <c r="L156" i="90" s="1"/>
  <c r="L158" i="90" a="1"/>
  <c r="L158" i="90" s="1"/>
  <c r="L160" i="90" a="1"/>
  <c r="L160" i="90" s="1"/>
  <c r="L162" i="90" a="1"/>
  <c r="L162" i="90" s="1"/>
  <c r="L139" i="90" a="1"/>
  <c r="L139" i="90" s="1"/>
  <c r="L148" i="90" a="1"/>
  <c r="L148" i="90" s="1"/>
  <c r="L150" i="90" a="1"/>
  <c r="L150" i="90" s="1"/>
  <c r="L152" i="90" a="1"/>
  <c r="L152" i="90" s="1"/>
  <c r="L144" i="90" a="1"/>
  <c r="L144" i="90" s="1"/>
  <c r="L145" i="90" a="1"/>
  <c r="L145" i="90" s="1"/>
  <c r="L141" i="90" a="1"/>
  <c r="L141" i="90" s="1"/>
  <c r="L159" i="90" a="1"/>
  <c r="L159" i="90" s="1"/>
  <c r="L143" i="90" a="1"/>
  <c r="L143" i="90" s="1"/>
  <c r="L157" i="90" a="1"/>
  <c r="L157" i="90" s="1"/>
  <c r="L161" i="90" a="1"/>
  <c r="L161" i="90" s="1"/>
  <c r="L151" i="90" a="1"/>
  <c r="L151" i="90" s="1"/>
  <c r="L163" i="90" a="1"/>
  <c r="L163" i="90" s="1"/>
  <c r="L142" i="90" a="1"/>
  <c r="L142" i="90" s="1"/>
  <c r="L147" i="90" a="1"/>
  <c r="L147" i="90" s="1"/>
  <c r="L154" i="90" a="1"/>
  <c r="L154" i="90" s="1"/>
  <c r="L140" i="90" a="1"/>
  <c r="L140" i="90" s="1"/>
  <c r="L149" i="90" a="1"/>
  <c r="L149" i="90" s="1"/>
  <c r="L138" i="90" a="1"/>
  <c r="L138" i="90" s="1"/>
  <c r="L153" i="90" a="1"/>
  <c r="L153" i="90" s="1"/>
  <c r="O94" i="90" a="1"/>
  <c r="O94" i="90" s="1"/>
  <c r="O157" i="90" a="1"/>
  <c r="O157" i="90" s="1"/>
  <c r="O159" i="90" a="1"/>
  <c r="O159" i="90" s="1"/>
  <c r="O161" i="90" a="1"/>
  <c r="O161" i="90" s="1"/>
  <c r="O163" i="90" a="1"/>
  <c r="O163" i="90" s="1"/>
  <c r="O148" i="90" a="1"/>
  <c r="O148" i="90" s="1"/>
  <c r="O150" i="90" a="1"/>
  <c r="O150" i="90" s="1"/>
  <c r="O152" i="90" a="1"/>
  <c r="O152" i="90" s="1"/>
  <c r="O154" i="90" a="1"/>
  <c r="O154" i="90" s="1"/>
  <c r="O158" i="90" a="1"/>
  <c r="O158" i="90" s="1"/>
  <c r="O162" i="90" a="1"/>
  <c r="O162" i="90" s="1"/>
  <c r="O147" i="90" a="1"/>
  <c r="O147" i="90" s="1"/>
  <c r="O139" i="90" a="1"/>
  <c r="O139" i="90" s="1"/>
  <c r="O140" i="90" a="1"/>
  <c r="O140" i="90" s="1"/>
  <c r="O143" i="90" a="1"/>
  <c r="O143" i="90" s="1"/>
  <c r="O144" i="90" a="1"/>
  <c r="O144" i="90" s="1"/>
  <c r="O160" i="90" a="1"/>
  <c r="O160" i="90" s="1"/>
  <c r="O145" i="90" a="1"/>
  <c r="O145" i="90" s="1"/>
  <c r="O149" i="90" a="1"/>
  <c r="O149" i="90" s="1"/>
  <c r="O153" i="90" a="1"/>
  <c r="O153" i="90" s="1"/>
  <c r="O138" i="90" a="1"/>
  <c r="O138" i="90" s="1"/>
  <c r="O151" i="90" a="1"/>
  <c r="O151" i="90" s="1"/>
  <c r="O156" i="90" a="1"/>
  <c r="O156" i="90" s="1"/>
  <c r="O141" i="90" a="1"/>
  <c r="O141" i="90" s="1"/>
  <c r="O142" i="90" a="1"/>
  <c r="O142" i="90" s="1"/>
  <c r="F89" i="90" a="1"/>
  <c r="F89" i="90" s="1"/>
  <c r="O89" i="90" a="1"/>
  <c r="O89" i="90" s="1"/>
  <c r="I191" i="90" a="1"/>
  <c r="I191" i="90" s="1"/>
  <c r="I239" i="90" a="1"/>
  <c r="I239" i="90" s="1"/>
  <c r="I242" i="90" a="1"/>
  <c r="I242" i="90" s="1"/>
  <c r="I244" i="90" a="1"/>
  <c r="I244" i="90" s="1"/>
  <c r="I238" i="90" a="1"/>
  <c r="I238" i="90" s="1"/>
  <c r="I231" i="90" a="1"/>
  <c r="I231" i="90" s="1"/>
  <c r="I230" i="90" a="1"/>
  <c r="I230" i="90" s="1"/>
  <c r="I240" i="90" a="1"/>
  <c r="I240" i="90" s="1"/>
  <c r="I232" i="90" a="1"/>
  <c r="I232" i="90" s="1"/>
  <c r="I223" i="90" a="1"/>
  <c r="I223" i="90" s="1"/>
  <c r="I225" i="90" a="1"/>
  <c r="I225" i="90" s="1"/>
  <c r="I227" i="90" a="1"/>
  <c r="I227" i="90" s="1"/>
  <c r="I243" i="90" a="1"/>
  <c r="I243" i="90" s="1"/>
  <c r="I233" i="90" a="1"/>
  <c r="I233" i="90" s="1"/>
  <c r="I236" i="90" a="1"/>
  <c r="I236" i="90" s="1"/>
  <c r="I235" i="90" a="1"/>
  <c r="I235" i="90" s="1"/>
  <c r="I220" i="90" a="1"/>
  <c r="I220" i="90" s="1"/>
  <c r="I221" i="90" a="1"/>
  <c r="I221" i="90" s="1"/>
  <c r="I224" i="90" a="1"/>
  <c r="I224" i="90" s="1"/>
  <c r="I234" i="90" a="1"/>
  <c r="I234" i="90" s="1"/>
  <c r="I229" i="90" a="1"/>
  <c r="I229" i="90" s="1"/>
  <c r="I241" i="90" a="1"/>
  <c r="I241" i="90" s="1"/>
  <c r="I222" i="90" a="1"/>
  <c r="I222" i="90" s="1"/>
  <c r="I245" i="90" a="1"/>
  <c r="I245" i="90" s="1"/>
  <c r="I226" i="90" a="1"/>
  <c r="I226" i="90" s="1"/>
  <c r="M326" i="90" a="1"/>
  <c r="M326" i="90" s="1"/>
  <c r="M321" i="90" a="1"/>
  <c r="M321" i="90" s="1"/>
  <c r="M322" i="90" a="1"/>
  <c r="M322" i="90" s="1"/>
  <c r="M303" i="90" a="1"/>
  <c r="M303" i="90" s="1"/>
  <c r="M305" i="90" a="1"/>
  <c r="M305" i="90" s="1"/>
  <c r="M307" i="90" a="1"/>
  <c r="M307" i="90" s="1"/>
  <c r="M309" i="90" a="1"/>
  <c r="M309" i="90" s="1"/>
  <c r="M327" i="90" a="1"/>
  <c r="M327" i="90" s="1"/>
  <c r="M311" i="90" a="1"/>
  <c r="M311" i="90" s="1"/>
  <c r="M302" i="90" a="1"/>
  <c r="M302" i="90" s="1"/>
  <c r="M320" i="90" a="1"/>
  <c r="M320" i="90" s="1"/>
  <c r="M316" i="90" a="1"/>
  <c r="M316" i="90" s="1"/>
  <c r="M325" i="90" a="1"/>
  <c r="M325" i="90" s="1"/>
  <c r="M315" i="90" a="1"/>
  <c r="M315" i="90" s="1"/>
  <c r="M306" i="90" a="1"/>
  <c r="M306" i="90" s="1"/>
  <c r="M312" i="90" a="1"/>
  <c r="M312" i="90" s="1"/>
  <c r="M324" i="90" a="1"/>
  <c r="M324" i="90" s="1"/>
  <c r="M314" i="90" a="1"/>
  <c r="M314" i="90" s="1"/>
  <c r="M317" i="90" a="1"/>
  <c r="M317" i="90" s="1"/>
  <c r="M308" i="90" a="1"/>
  <c r="M308" i="90" s="1"/>
  <c r="M304" i="90" a="1"/>
  <c r="M304" i="90" s="1"/>
  <c r="M318" i="90" a="1"/>
  <c r="M318" i="90" s="1"/>
  <c r="M313" i="90" a="1"/>
  <c r="M313" i="90" s="1"/>
  <c r="M323" i="90" a="1"/>
  <c r="M323" i="90" s="1"/>
  <c r="E326" i="90" a="1"/>
  <c r="E326" i="90" s="1"/>
  <c r="E323" i="90" a="1"/>
  <c r="E323" i="90" s="1"/>
  <c r="E305" i="90" a="1"/>
  <c r="E305" i="90" s="1"/>
  <c r="E307" i="90" a="1"/>
  <c r="E307" i="90" s="1"/>
  <c r="E309" i="90" a="1"/>
  <c r="E309" i="90" s="1"/>
  <c r="E322" i="90" a="1"/>
  <c r="E322" i="90" s="1"/>
  <c r="E311" i="90" a="1"/>
  <c r="E311" i="90" s="1"/>
  <c r="E324" i="90" a="1"/>
  <c r="E324" i="90" s="1"/>
  <c r="E314" i="90" a="1"/>
  <c r="E314" i="90" s="1"/>
  <c r="E318" i="90" a="1"/>
  <c r="E318" i="90" s="1"/>
  <c r="E327" i="90" a="1"/>
  <c r="E327" i="90" s="1"/>
  <c r="E313" i="90" a="1"/>
  <c r="E313" i="90" s="1"/>
  <c r="E317" i="90" a="1"/>
  <c r="E317" i="90" s="1"/>
  <c r="E312" i="90" a="1"/>
  <c r="E312" i="90" s="1"/>
  <c r="E304" i="90" a="1"/>
  <c r="E304" i="90" s="1"/>
  <c r="E308" i="90" a="1"/>
  <c r="E308" i="90" s="1"/>
  <c r="E321" i="90" a="1"/>
  <c r="E321" i="90" s="1"/>
  <c r="E303" i="90" a="1"/>
  <c r="E303" i="90" s="1"/>
  <c r="E325" i="90" a="1"/>
  <c r="E325" i="90" s="1"/>
  <c r="E315" i="90" a="1"/>
  <c r="E315" i="90" s="1"/>
  <c r="E306" i="90" a="1"/>
  <c r="E306" i="90" s="1"/>
  <c r="E320" i="90" a="1"/>
  <c r="E320" i="90" s="1"/>
  <c r="E302" i="90" a="1"/>
  <c r="E302" i="90" s="1"/>
  <c r="E316" i="90" a="1"/>
  <c r="E316" i="90" s="1"/>
  <c r="K251" i="90" a="1"/>
  <c r="K251" i="90" s="1"/>
  <c r="I399" i="90" a="1"/>
  <c r="I399" i="90" s="1"/>
  <c r="I390" i="90" a="1"/>
  <c r="I390" i="90" s="1"/>
  <c r="I406" i="90" a="1"/>
  <c r="I406" i="90" s="1"/>
  <c r="I388" i="90" a="1"/>
  <c r="I388" i="90" s="1"/>
  <c r="I409" i="90" a="1"/>
  <c r="I409" i="90" s="1"/>
  <c r="I397" i="90" a="1"/>
  <c r="I397" i="90" s="1"/>
  <c r="I410" i="90" a="1"/>
  <c r="I410" i="90" s="1"/>
  <c r="I398" i="90" a="1"/>
  <c r="I398" i="90" s="1"/>
  <c r="I389" i="90" a="1"/>
  <c r="I389" i="90" s="1"/>
  <c r="I395" i="90" a="1"/>
  <c r="I395" i="90" s="1"/>
  <c r="I405" i="90" a="1"/>
  <c r="I405" i="90" s="1"/>
  <c r="I403" i="90" a="1"/>
  <c r="I403" i="90" s="1"/>
  <c r="I401" i="90" a="1"/>
  <c r="I401" i="90" s="1"/>
  <c r="I392" i="90" a="1"/>
  <c r="I392" i="90" s="1"/>
  <c r="I407" i="90" a="1"/>
  <c r="I407" i="90" s="1"/>
  <c r="I387" i="90" a="1"/>
  <c r="I387" i="90" s="1"/>
  <c r="I404" i="90" a="1"/>
  <c r="I404" i="90" s="1"/>
  <c r="I386" i="90" a="1"/>
  <c r="I386" i="90" s="1"/>
  <c r="I385" i="90" a="1"/>
  <c r="I385" i="90" s="1"/>
  <c r="I400" i="90" a="1"/>
  <c r="I400" i="90" s="1"/>
  <c r="I391" i="90" a="1"/>
  <c r="I391" i="90" s="1"/>
  <c r="I396" i="90" a="1"/>
  <c r="I396" i="90" s="1"/>
  <c r="I394" i="90" a="1"/>
  <c r="I394" i="90" s="1"/>
  <c r="I408" i="90" a="1"/>
  <c r="I408" i="90" s="1"/>
  <c r="G173" i="90" a="1"/>
  <c r="G173" i="90" s="1"/>
  <c r="O167" i="90" a="1"/>
  <c r="O167" i="90" s="1"/>
  <c r="H334" i="90" a="1"/>
  <c r="H334" i="90" s="1"/>
  <c r="K415" i="90" a="1"/>
  <c r="K415" i="90" s="1"/>
  <c r="K485" i="90" a="1"/>
  <c r="K485" i="90" s="1"/>
  <c r="K487" i="90" a="1"/>
  <c r="K487" i="90" s="1"/>
  <c r="K489" i="90" a="1"/>
  <c r="K489" i="90" s="1"/>
  <c r="K491" i="90" a="1"/>
  <c r="K491" i="90" s="1"/>
  <c r="K478" i="90" a="1"/>
  <c r="K478" i="90" s="1"/>
  <c r="K480" i="90" a="1"/>
  <c r="K480" i="90" s="1"/>
  <c r="K482" i="90" a="1"/>
  <c r="K482" i="90" s="1"/>
  <c r="K476" i="90" a="1"/>
  <c r="K476" i="90" s="1"/>
  <c r="K477" i="90" a="1"/>
  <c r="K477" i="90" s="1"/>
  <c r="K481" i="90" a="1"/>
  <c r="K481" i="90" s="1"/>
  <c r="K467" i="90" a="1"/>
  <c r="K467" i="90" s="1"/>
  <c r="K470" i="90" a="1"/>
  <c r="K470" i="90" s="1"/>
  <c r="K473" i="90" a="1"/>
  <c r="K473" i="90" s="1"/>
  <c r="K474" i="90" a="1"/>
  <c r="K474" i="90" s="1"/>
  <c r="K492" i="90" a="1"/>
  <c r="K492" i="90" s="1"/>
  <c r="K468" i="90" a="1"/>
  <c r="K468" i="90" s="1"/>
  <c r="K483" i="90" a="1"/>
  <c r="K483" i="90" s="1"/>
  <c r="K471" i="90" a="1"/>
  <c r="K471" i="90" s="1"/>
  <c r="K479" i="90" a="1"/>
  <c r="K479" i="90" s="1"/>
  <c r="K469" i="90" a="1"/>
  <c r="K469" i="90" s="1"/>
  <c r="K490" i="90" a="1"/>
  <c r="K490" i="90" s="1"/>
  <c r="K486" i="90" a="1"/>
  <c r="K486" i="90" s="1"/>
  <c r="K472" i="90" a="1"/>
  <c r="K472" i="90" s="1"/>
  <c r="K488" i="90" a="1"/>
  <c r="K488" i="90" s="1"/>
  <c r="J413" i="90" a="1"/>
  <c r="J413" i="90" s="1"/>
  <c r="K416" i="90" a="1"/>
  <c r="K416" i="90" s="1"/>
  <c r="K496" i="90" a="1"/>
  <c r="K496" i="90" s="1"/>
  <c r="K549" i="90" a="1"/>
  <c r="K549" i="90" s="1"/>
  <c r="K568" i="90" a="1"/>
  <c r="K568" i="90" s="1"/>
  <c r="K570" i="90" a="1"/>
  <c r="K570" i="90" s="1"/>
  <c r="K572" i="90" a="1"/>
  <c r="K572" i="90" s="1"/>
  <c r="K574" i="90" a="1"/>
  <c r="K574" i="90" s="1"/>
  <c r="K553" i="90" a="1"/>
  <c r="K553" i="90" s="1"/>
  <c r="K555" i="90" a="1"/>
  <c r="K555" i="90" s="1"/>
  <c r="K559" i="90" a="1"/>
  <c r="K559" i="90" s="1"/>
  <c r="K561" i="90" a="1"/>
  <c r="K561" i="90" s="1"/>
  <c r="K563" i="90" a="1"/>
  <c r="K563" i="90" s="1"/>
  <c r="K565" i="90" a="1"/>
  <c r="K565" i="90" s="1"/>
  <c r="K558" i="90" a="1"/>
  <c r="K558" i="90" s="1"/>
  <c r="K550" i="90" a="1"/>
  <c r="K550" i="90" s="1"/>
  <c r="K560" i="90" a="1"/>
  <c r="K560" i="90" s="1"/>
  <c r="K564" i="90" a="1"/>
  <c r="K564" i="90" s="1"/>
  <c r="K567" i="90" a="1"/>
  <c r="K567" i="90" s="1"/>
  <c r="K571" i="90" a="1"/>
  <c r="K571" i="90" s="1"/>
  <c r="K562" i="90" a="1"/>
  <c r="K562" i="90" s="1"/>
  <c r="K556" i="90" a="1"/>
  <c r="K556" i="90" s="1"/>
  <c r="K551" i="90" a="1"/>
  <c r="K551" i="90" s="1"/>
  <c r="K573" i="90" a="1"/>
  <c r="K573" i="90" s="1"/>
  <c r="K569" i="90" a="1"/>
  <c r="K569" i="90" s="1"/>
  <c r="K552" i="90" a="1"/>
  <c r="K552" i="90" s="1"/>
  <c r="K554" i="90" a="1"/>
  <c r="K554" i="90" s="1"/>
  <c r="L495" i="90" a="1"/>
  <c r="L495" i="90" s="1"/>
  <c r="E502" i="90" a="1"/>
  <c r="E502" i="90" s="1"/>
  <c r="E500" i="90" a="1"/>
  <c r="E500" i="90" s="1"/>
  <c r="E498" i="90" a="1"/>
  <c r="E498" i="90" s="1"/>
  <c r="M496" i="90" a="1"/>
  <c r="M496" i="90" s="1"/>
  <c r="K580" i="90" a="1"/>
  <c r="K580" i="90" s="1"/>
  <c r="K640" i="90" a="1"/>
  <c r="K640" i="90" s="1"/>
  <c r="K631" i="90" a="1"/>
  <c r="K631" i="90" s="1"/>
  <c r="K632" i="90" a="1"/>
  <c r="K632" i="90" s="1"/>
  <c r="K634" i="90" a="1"/>
  <c r="K634" i="90" s="1"/>
  <c r="K636" i="90" a="1"/>
  <c r="K636" i="90" s="1"/>
  <c r="K638" i="90" a="1"/>
  <c r="K638" i="90" s="1"/>
  <c r="K635" i="90" a="1"/>
  <c r="K635" i="90" s="1"/>
  <c r="K633" i="90" a="1"/>
  <c r="K633" i="90" s="1"/>
  <c r="K637" i="90" a="1"/>
  <c r="K637" i="90" s="1"/>
  <c r="O577" i="90" a="1"/>
  <c r="O577" i="90" s="1"/>
  <c r="D584" i="90" a="1"/>
  <c r="D584" i="90" s="1"/>
  <c r="I582" i="90" a="1"/>
  <c r="I582" i="90" s="1"/>
  <c r="E581" i="90" a="1"/>
  <c r="E581" i="90" s="1"/>
  <c r="F579" i="90" a="1"/>
  <c r="F579" i="90" s="1"/>
  <c r="G17" i="90" a="1"/>
  <c r="G17" i="90" s="1"/>
  <c r="M93" i="90" a="1"/>
  <c r="M93" i="90" s="1"/>
  <c r="M97" i="90" a="1"/>
  <c r="M97" i="90" s="1"/>
  <c r="L102" i="90" a="1"/>
  <c r="L102" i="90" s="1"/>
  <c r="E108" i="90" a="1"/>
  <c r="E108" i="90" s="1"/>
  <c r="M104" i="90" a="1"/>
  <c r="M104" i="90" s="1"/>
  <c r="N175" i="90" a="1"/>
  <c r="N175" i="90" s="1"/>
  <c r="G180" i="90" a="1"/>
  <c r="G180" i="90" s="1"/>
  <c r="N176" i="90" a="1"/>
  <c r="N176" i="90" s="1"/>
  <c r="O190" i="90" a="1"/>
  <c r="O190" i="90" s="1"/>
  <c r="O186" i="90" a="1"/>
  <c r="O186" i="90" s="1"/>
  <c r="J85" i="90" a="1"/>
  <c r="J85" i="90" s="1"/>
  <c r="L172" i="90" a="1"/>
  <c r="L172" i="90" s="1"/>
  <c r="L212" i="90" a="1"/>
  <c r="L212" i="90" s="1"/>
  <c r="L214" i="90" a="1"/>
  <c r="L214" i="90" s="1"/>
  <c r="L216" i="90" a="1"/>
  <c r="L216" i="90" s="1"/>
  <c r="L218" i="90" a="1"/>
  <c r="L218" i="90" s="1"/>
  <c r="L204" i="90" a="1"/>
  <c r="L204" i="90" s="1"/>
  <c r="L206" i="90" a="1"/>
  <c r="L206" i="90" s="1"/>
  <c r="L208" i="90" a="1"/>
  <c r="L208" i="90" s="1"/>
  <c r="L195" i="90" a="1"/>
  <c r="L195" i="90" s="1"/>
  <c r="L197" i="90" a="1"/>
  <c r="L197" i="90" s="1"/>
  <c r="L199" i="90" a="1"/>
  <c r="L199" i="90" s="1"/>
  <c r="L203" i="90" a="1"/>
  <c r="L203" i="90" s="1"/>
  <c r="L202" i="90" a="1"/>
  <c r="L202" i="90" s="1"/>
  <c r="L193" i="90" a="1"/>
  <c r="L193" i="90" s="1"/>
  <c r="L213" i="90" a="1"/>
  <c r="L213" i="90" s="1"/>
  <c r="L217" i="90" a="1"/>
  <c r="L217" i="90" s="1"/>
  <c r="L205" i="90" a="1"/>
  <c r="L205" i="90" s="1"/>
  <c r="L209" i="90" a="1"/>
  <c r="L209" i="90" s="1"/>
  <c r="L194" i="90" a="1"/>
  <c r="L194" i="90" s="1"/>
  <c r="L198" i="90" a="1"/>
  <c r="L198" i="90" s="1"/>
  <c r="L207" i="90" a="1"/>
  <c r="L207" i="90" s="1"/>
  <c r="L196" i="90" a="1"/>
  <c r="L196" i="90" s="1"/>
  <c r="L215" i="90" a="1"/>
  <c r="L215" i="90" s="1"/>
  <c r="L200" i="90" a="1"/>
  <c r="L200" i="90" s="1"/>
  <c r="L211" i="90" a="1"/>
  <c r="L211" i="90" s="1"/>
  <c r="L175" i="90" a="1"/>
  <c r="L175" i="90" s="1"/>
  <c r="L176" i="90" a="1"/>
  <c r="L176" i="90" s="1"/>
  <c r="L178" i="90" a="1"/>
  <c r="L178" i="90" s="1"/>
  <c r="L180" i="90" a="1"/>
  <c r="L180" i="90" s="1"/>
  <c r="L182" i="90" a="1"/>
  <c r="L182" i="90" s="1"/>
  <c r="L186" i="90" a="1"/>
  <c r="L186" i="90" s="1"/>
  <c r="L188" i="90" a="1"/>
  <c r="L188" i="90" s="1"/>
  <c r="L185" i="90" a="1"/>
  <c r="L185" i="90" s="1"/>
  <c r="L187" i="90" a="1"/>
  <c r="L187" i="90" s="1"/>
  <c r="L189" i="90" a="1"/>
  <c r="L189" i="90" s="1"/>
  <c r="L191" i="90" a="1"/>
  <c r="L191" i="90" s="1"/>
  <c r="D250" i="90" a="1"/>
  <c r="D250" i="90" s="1"/>
  <c r="D295" i="90" a="1"/>
  <c r="D295" i="90" s="1"/>
  <c r="D284" i="90" a="1"/>
  <c r="D284" i="90" s="1"/>
  <c r="D277" i="90" a="1"/>
  <c r="D277" i="90" s="1"/>
  <c r="D296" i="90" a="1"/>
  <c r="D296" i="90" s="1"/>
  <c r="D299" i="90" a="1"/>
  <c r="D299" i="90" s="1"/>
  <c r="D287" i="90" a="1"/>
  <c r="D287" i="90" s="1"/>
  <c r="D289" i="90" a="1"/>
  <c r="D289" i="90" s="1"/>
  <c r="D291" i="90" a="1"/>
  <c r="D291" i="90" s="1"/>
  <c r="D276" i="90" a="1"/>
  <c r="D276" i="90" s="1"/>
  <c r="D298" i="90" a="1"/>
  <c r="D298" i="90" s="1"/>
  <c r="D278" i="90" a="1"/>
  <c r="D278" i="90" s="1"/>
  <c r="D280" i="90" a="1"/>
  <c r="D280" i="90" s="1"/>
  <c r="D282" i="90" a="1"/>
  <c r="D282" i="90" s="1"/>
  <c r="D288" i="90" a="1"/>
  <c r="D288" i="90" s="1"/>
  <c r="D275" i="90" a="1"/>
  <c r="D275" i="90" s="1"/>
  <c r="D279" i="90" a="1"/>
  <c r="D279" i="90" s="1"/>
  <c r="D293" i="90" a="1"/>
  <c r="D293" i="90" s="1"/>
  <c r="D286" i="90" a="1"/>
  <c r="D286" i="90" s="1"/>
  <c r="D294" i="90" a="1"/>
  <c r="D294" i="90" s="1"/>
  <c r="D297" i="90" a="1"/>
  <c r="D297" i="90" s="1"/>
  <c r="D285" i="90" a="1"/>
  <c r="D285" i="90" s="1"/>
  <c r="D281" i="90" a="1"/>
  <c r="D281" i="90" s="1"/>
  <c r="D290" i="90" a="1"/>
  <c r="D290" i="90" s="1"/>
  <c r="D300" i="90" a="1"/>
  <c r="D300" i="90" s="1"/>
  <c r="D260" i="90" a="1"/>
  <c r="D260" i="90" s="1"/>
  <c r="D262" i="90" a="1"/>
  <c r="D262" i="90" s="1"/>
  <c r="D264" i="90" a="1"/>
  <c r="D264" i="90" s="1"/>
  <c r="D268" i="90" a="1"/>
  <c r="D268" i="90" s="1"/>
  <c r="D270" i="90" a="1"/>
  <c r="D270" i="90" s="1"/>
  <c r="D272" i="90" a="1"/>
  <c r="D272" i="90" s="1"/>
  <c r="D266" i="90" a="1"/>
  <c r="D266" i="90" s="1"/>
  <c r="D259" i="90" a="1"/>
  <c r="D259" i="90" s="1"/>
  <c r="D261" i="90" a="1"/>
  <c r="D261" i="90" s="1"/>
  <c r="D263" i="90" a="1"/>
  <c r="D263" i="90" s="1"/>
  <c r="D257" i="90" a="1"/>
  <c r="D257" i="90" s="1"/>
  <c r="D267" i="90" a="1"/>
  <c r="D267" i="90" s="1"/>
  <c r="D269" i="90" a="1"/>
  <c r="D269" i="90" s="1"/>
  <c r="D271" i="90" a="1"/>
  <c r="D271" i="90" s="1"/>
  <c r="D273" i="90" a="1"/>
  <c r="D273" i="90" s="1"/>
  <c r="D258" i="90" a="1"/>
  <c r="D258" i="90" s="1"/>
  <c r="H297" i="90" a="1"/>
  <c r="H297" i="90" s="1"/>
  <c r="H300" i="90" a="1"/>
  <c r="H300" i="90" s="1"/>
  <c r="H294" i="90" a="1"/>
  <c r="H294" i="90" s="1"/>
  <c r="H284" i="90" a="1"/>
  <c r="H284" i="90" s="1"/>
  <c r="H286" i="90" a="1"/>
  <c r="H286" i="90" s="1"/>
  <c r="H288" i="90" a="1"/>
  <c r="H288" i="90" s="1"/>
  <c r="H290" i="90" a="1"/>
  <c r="H290" i="90" s="1"/>
  <c r="H276" i="90" a="1"/>
  <c r="H276" i="90" s="1"/>
  <c r="H279" i="90" a="1"/>
  <c r="H279" i="90" s="1"/>
  <c r="H281" i="90" a="1"/>
  <c r="H281" i="90" s="1"/>
  <c r="H289" i="90" a="1"/>
  <c r="H289" i="90" s="1"/>
  <c r="H277" i="90" a="1"/>
  <c r="H277" i="90" s="1"/>
  <c r="H280" i="90" a="1"/>
  <c r="H280" i="90" s="1"/>
  <c r="H299" i="90" a="1"/>
  <c r="H299" i="90" s="1"/>
  <c r="H293" i="90" a="1"/>
  <c r="H293" i="90" s="1"/>
  <c r="H287" i="90" a="1"/>
  <c r="H287" i="90" s="1"/>
  <c r="H291" i="90" a="1"/>
  <c r="H291" i="90" s="1"/>
  <c r="H298" i="90" a="1"/>
  <c r="H298" i="90" s="1"/>
  <c r="H285" i="90" a="1"/>
  <c r="H285" i="90" s="1"/>
  <c r="H278" i="90" a="1"/>
  <c r="H278" i="90" s="1"/>
  <c r="H295" i="90" a="1"/>
  <c r="H295" i="90" s="1"/>
  <c r="H282" i="90" a="1"/>
  <c r="H282" i="90" s="1"/>
  <c r="H296" i="90" a="1"/>
  <c r="H296" i="90" s="1"/>
  <c r="H275" i="90" a="1"/>
  <c r="H275" i="90" s="1"/>
  <c r="H259" i="90" a="1"/>
  <c r="H259" i="90" s="1"/>
  <c r="H261" i="90" a="1"/>
  <c r="H261" i="90" s="1"/>
  <c r="H263" i="90" a="1"/>
  <c r="H263" i="90" s="1"/>
  <c r="H257" i="90" a="1"/>
  <c r="H257" i="90" s="1"/>
  <c r="H254" i="90" a="1"/>
  <c r="H254" i="90" s="1"/>
  <c r="H267" i="90" a="1"/>
  <c r="H267" i="90" s="1"/>
  <c r="H269" i="90" a="1"/>
  <c r="H269" i="90" s="1"/>
  <c r="H271" i="90" a="1"/>
  <c r="H271" i="90" s="1"/>
  <c r="H273" i="90" a="1"/>
  <c r="H273" i="90" s="1"/>
  <c r="H258" i="90" a="1"/>
  <c r="H258" i="90" s="1"/>
  <c r="H260" i="90" a="1"/>
  <c r="H260" i="90" s="1"/>
  <c r="H262" i="90" a="1"/>
  <c r="H262" i="90" s="1"/>
  <c r="H264" i="90" a="1"/>
  <c r="H264" i="90" s="1"/>
  <c r="H268" i="90" a="1"/>
  <c r="H268" i="90" s="1"/>
  <c r="H270" i="90" a="1"/>
  <c r="H270" i="90" s="1"/>
  <c r="H272" i="90" a="1"/>
  <c r="H272" i="90" s="1"/>
  <c r="H266" i="90" a="1"/>
  <c r="H266" i="90" s="1"/>
  <c r="I541" i="90" a="1"/>
  <c r="I541" i="90" s="1"/>
  <c r="I524" i="90" a="1"/>
  <c r="I524" i="90" s="1"/>
  <c r="I526" i="90" a="1"/>
  <c r="I526" i="90" s="1"/>
  <c r="I528" i="90" a="1"/>
  <c r="I528" i="90" s="1"/>
  <c r="I542" i="90" a="1"/>
  <c r="I542" i="90" s="1"/>
  <c r="I544" i="90" a="1"/>
  <c r="I544" i="90" s="1"/>
  <c r="I536" i="90" a="1"/>
  <c r="I536" i="90" s="1"/>
  <c r="I525" i="90" a="1"/>
  <c r="I525" i="90" s="1"/>
  <c r="I537" i="90" a="1"/>
  <c r="I537" i="90" s="1"/>
  <c r="I538" i="90" a="1"/>
  <c r="I538" i="90" s="1"/>
  <c r="I527" i="90" a="1"/>
  <c r="I527" i="90" s="1"/>
  <c r="I547" i="90" a="1"/>
  <c r="I547" i="90" s="1"/>
  <c r="I535" i="90" a="1"/>
  <c r="I535" i="90" s="1"/>
  <c r="I540" i="90" a="1"/>
  <c r="I540" i="90" s="1"/>
  <c r="I529" i="90" a="1"/>
  <c r="I529" i="90" s="1"/>
  <c r="I545" i="90" a="1"/>
  <c r="I545" i="90" s="1"/>
  <c r="I531" i="90" a="1"/>
  <c r="I531" i="90" s="1"/>
  <c r="I534" i="90" a="1"/>
  <c r="I534" i="90" s="1"/>
  <c r="I543" i="90" a="1"/>
  <c r="I543" i="90" s="1"/>
  <c r="I546" i="90" a="1"/>
  <c r="I546" i="90" s="1"/>
  <c r="I532" i="90" a="1"/>
  <c r="I532" i="90" s="1"/>
  <c r="I523" i="90" a="1"/>
  <c r="I523" i="90" s="1"/>
  <c r="I522" i="90" a="1"/>
  <c r="I522" i="90" s="1"/>
  <c r="I533" i="90" a="1"/>
  <c r="I533" i="90" s="1"/>
  <c r="I505" i="90" a="1"/>
  <c r="I505" i="90" s="1"/>
  <c r="I507" i="90" a="1"/>
  <c r="I507" i="90" s="1"/>
  <c r="I509" i="90" a="1"/>
  <c r="I509" i="90" s="1"/>
  <c r="I511" i="90" a="1"/>
  <c r="I511" i="90" s="1"/>
  <c r="I515" i="90" a="1"/>
  <c r="I515" i="90" s="1"/>
  <c r="I517" i="90" a="1"/>
  <c r="I517" i="90" s="1"/>
  <c r="I519" i="90" a="1"/>
  <c r="I519" i="90" s="1"/>
  <c r="I513" i="90" a="1"/>
  <c r="I513" i="90" s="1"/>
  <c r="I514" i="90" a="1"/>
  <c r="I514" i="90" s="1"/>
  <c r="I518" i="90" a="1"/>
  <c r="I518" i="90" s="1"/>
  <c r="I506" i="90" a="1"/>
  <c r="I506" i="90" s="1"/>
  <c r="I510" i="90" a="1"/>
  <c r="I510" i="90" s="1"/>
  <c r="I516" i="90" a="1"/>
  <c r="I516" i="90" s="1"/>
  <c r="I504" i="90" a="1"/>
  <c r="I504" i="90" s="1"/>
  <c r="I520" i="90" a="1"/>
  <c r="I520" i="90" s="1"/>
  <c r="I508" i="90" a="1"/>
  <c r="I508" i="90" s="1"/>
  <c r="I495" i="90" a="1"/>
  <c r="I495" i="90" s="1"/>
  <c r="I496" i="90" a="1"/>
  <c r="I496" i="90" s="1"/>
  <c r="I501" i="90" a="1"/>
  <c r="I501" i="90" s="1"/>
  <c r="M58" i="90" a="1"/>
  <c r="M58" i="90" s="1"/>
  <c r="M63" i="90" a="1"/>
  <c r="M63" i="90" s="1"/>
  <c r="M61" i="90" a="1"/>
  <c r="M61" i="90" s="1"/>
  <c r="M56" i="90" a="1"/>
  <c r="M56" i="90" s="1"/>
  <c r="M62" i="90" a="1"/>
  <c r="M62" i="90" s="1"/>
  <c r="M59" i="90" a="1"/>
  <c r="M59" i="90" s="1"/>
  <c r="M57" i="90" a="1"/>
  <c r="M57" i="90" s="1"/>
  <c r="M60" i="90" a="1"/>
  <c r="M60" i="90" s="1"/>
  <c r="M50" i="90" a="1"/>
  <c r="M50" i="90" s="1"/>
  <c r="M48" i="90" a="1"/>
  <c r="M48" i="90" s="1"/>
  <c r="M31" i="90" a="1"/>
  <c r="M31" i="90" s="1"/>
  <c r="M41" i="90" a="1"/>
  <c r="M41" i="90" s="1"/>
  <c r="M34" i="90" a="1"/>
  <c r="M34" i="90" s="1"/>
  <c r="M29" i="90" a="1"/>
  <c r="M29" i="90" s="1"/>
  <c r="M44" i="90" a="1"/>
  <c r="M44" i="90" s="1"/>
  <c r="M54" i="90" a="1"/>
  <c r="M54" i="90" s="1"/>
  <c r="M47" i="90" a="1"/>
  <c r="M47" i="90" s="1"/>
  <c r="M43" i="90" a="1"/>
  <c r="M43" i="90" s="1"/>
  <c r="M36" i="90" a="1"/>
  <c r="M36" i="90" s="1"/>
  <c r="M49" i="90" a="1"/>
  <c r="M49" i="90" s="1"/>
  <c r="M52" i="90" a="1"/>
  <c r="M52" i="90" s="1"/>
  <c r="M30" i="90" a="1"/>
  <c r="M30" i="90" s="1"/>
  <c r="M40" i="90" a="1"/>
  <c r="M40" i="90" s="1"/>
  <c r="M38" i="90" a="1"/>
  <c r="M38" i="90" s="1"/>
  <c r="M33" i="90" a="1"/>
  <c r="M33" i="90" s="1"/>
  <c r="M42" i="90" a="1"/>
  <c r="M42" i="90" s="1"/>
  <c r="M39" i="90" a="1"/>
  <c r="M39" i="90" s="1"/>
  <c r="M51" i="90" a="1"/>
  <c r="M51" i="90" s="1"/>
  <c r="M53" i="90" a="1"/>
  <c r="M53" i="90" s="1"/>
  <c r="M35" i="90" a="1"/>
  <c r="M35" i="90" s="1"/>
  <c r="M32" i="90" a="1"/>
  <c r="M32" i="90" s="1"/>
  <c r="M45" i="90" a="1"/>
  <c r="M45" i="90" s="1"/>
  <c r="M14" i="90" a="1"/>
  <c r="M14" i="90" s="1"/>
  <c r="M11" i="90" a="1"/>
  <c r="M11" i="90" s="1"/>
  <c r="M23" i="90" a="1"/>
  <c r="M23" i="90" s="1"/>
  <c r="M20" i="90" a="1"/>
  <c r="M20" i="90" s="1"/>
  <c r="M17" i="90" a="1"/>
  <c r="M17" i="90" s="1"/>
  <c r="M26" i="90" a="1"/>
  <c r="M26" i="90" s="1"/>
  <c r="M12" i="90" a="1"/>
  <c r="M12" i="90" s="1"/>
  <c r="M25" i="90" a="1"/>
  <c r="M25" i="90" s="1"/>
  <c r="O252" i="90" a="1"/>
  <c r="O252" i="90" s="1"/>
  <c r="O295" i="90" a="1"/>
  <c r="O295" i="90" s="1"/>
  <c r="O297" i="90" a="1"/>
  <c r="O297" i="90" s="1"/>
  <c r="O299" i="90" a="1"/>
  <c r="O299" i="90" s="1"/>
  <c r="O284" i="90" a="1"/>
  <c r="O284" i="90" s="1"/>
  <c r="O276" i="90" a="1"/>
  <c r="O276" i="90" s="1"/>
  <c r="O298" i="90" a="1"/>
  <c r="O298" i="90" s="1"/>
  <c r="O286" i="90" a="1"/>
  <c r="O286" i="90" s="1"/>
  <c r="O288" i="90" a="1"/>
  <c r="O288" i="90" s="1"/>
  <c r="O290" i="90" a="1"/>
  <c r="O290" i="90" s="1"/>
  <c r="O278" i="90" a="1"/>
  <c r="O278" i="90" s="1"/>
  <c r="O280" i="90" a="1"/>
  <c r="O280" i="90" s="1"/>
  <c r="O282" i="90" a="1"/>
  <c r="O282" i="90" s="1"/>
  <c r="O294" i="90" a="1"/>
  <c r="O294" i="90" s="1"/>
  <c r="O279" i="90" a="1"/>
  <c r="O279" i="90" s="1"/>
  <c r="O293" i="90" a="1"/>
  <c r="O293" i="90" s="1"/>
  <c r="O285" i="90" a="1"/>
  <c r="O285" i="90" s="1"/>
  <c r="O289" i="90" a="1"/>
  <c r="O289" i="90" s="1"/>
  <c r="O287" i="90" a="1"/>
  <c r="O287" i="90" s="1"/>
  <c r="O291" i="90" a="1"/>
  <c r="O291" i="90" s="1"/>
  <c r="O275" i="90" a="1"/>
  <c r="O275" i="90" s="1"/>
  <c r="O300" i="90" a="1"/>
  <c r="O300" i="90" s="1"/>
  <c r="O277" i="90" a="1"/>
  <c r="O277" i="90" s="1"/>
  <c r="O296" i="90" a="1"/>
  <c r="O296" i="90" s="1"/>
  <c r="O281" i="90" a="1"/>
  <c r="O281" i="90" s="1"/>
  <c r="O267" i="90" a="1"/>
  <c r="O267" i="90" s="1"/>
  <c r="O269" i="90" a="1"/>
  <c r="O269" i="90" s="1"/>
  <c r="O271" i="90" a="1"/>
  <c r="O271" i="90" s="1"/>
  <c r="O273" i="90" a="1"/>
  <c r="O273" i="90" s="1"/>
  <c r="O266" i="90" a="1"/>
  <c r="O266" i="90" s="1"/>
  <c r="O257" i="90" a="1"/>
  <c r="O257" i="90" s="1"/>
  <c r="O258" i="90" a="1"/>
  <c r="O258" i="90" s="1"/>
  <c r="O260" i="90" a="1"/>
  <c r="O260" i="90" s="1"/>
  <c r="O262" i="90" a="1"/>
  <c r="O262" i="90" s="1"/>
  <c r="O264" i="90" a="1"/>
  <c r="O264" i="90" s="1"/>
  <c r="O268" i="90" a="1"/>
  <c r="O268" i="90" s="1"/>
  <c r="O270" i="90" a="1"/>
  <c r="O270" i="90" s="1"/>
  <c r="O272" i="90" a="1"/>
  <c r="O272" i="90" s="1"/>
  <c r="O259" i="90" a="1"/>
  <c r="O259" i="90" s="1"/>
  <c r="O261" i="90" a="1"/>
  <c r="O261" i="90" s="1"/>
  <c r="O263" i="90" a="1"/>
  <c r="O263" i="90" s="1"/>
  <c r="G249" i="90" a="1"/>
  <c r="G249" i="90" s="1"/>
  <c r="G295" i="90" a="1"/>
  <c r="G295" i="90" s="1"/>
  <c r="G297" i="90" a="1"/>
  <c r="G297" i="90" s="1"/>
  <c r="G299" i="90" a="1"/>
  <c r="G299" i="90" s="1"/>
  <c r="G294" i="90" a="1"/>
  <c r="G294" i="90" s="1"/>
  <c r="G284" i="90" a="1"/>
  <c r="G284" i="90" s="1"/>
  <c r="G286" i="90" a="1"/>
  <c r="G286" i="90" s="1"/>
  <c r="G288" i="90" a="1"/>
  <c r="G288" i="90" s="1"/>
  <c r="G290" i="90" a="1"/>
  <c r="G290" i="90" s="1"/>
  <c r="G298" i="90" a="1"/>
  <c r="G298" i="90" s="1"/>
  <c r="G293" i="90" a="1"/>
  <c r="G293" i="90" s="1"/>
  <c r="G285" i="90" a="1"/>
  <c r="G285" i="90" s="1"/>
  <c r="G278" i="90" a="1"/>
  <c r="G278" i="90" s="1"/>
  <c r="G280" i="90" a="1"/>
  <c r="G280" i="90" s="1"/>
  <c r="G282" i="90" a="1"/>
  <c r="G282" i="90" s="1"/>
  <c r="G300" i="90" a="1"/>
  <c r="G300" i="90" s="1"/>
  <c r="G276" i="90" a="1"/>
  <c r="G276" i="90" s="1"/>
  <c r="G281" i="90" a="1"/>
  <c r="G281" i="90" s="1"/>
  <c r="G296" i="90" a="1"/>
  <c r="G296" i="90" s="1"/>
  <c r="G287" i="90" a="1"/>
  <c r="G287" i="90" s="1"/>
  <c r="G291" i="90" a="1"/>
  <c r="G291" i="90" s="1"/>
  <c r="G275" i="90" a="1"/>
  <c r="G275" i="90" s="1"/>
  <c r="G289" i="90" a="1"/>
  <c r="G289" i="90" s="1"/>
  <c r="G277" i="90" a="1"/>
  <c r="G277" i="90" s="1"/>
  <c r="G279" i="90" a="1"/>
  <c r="G279" i="90" s="1"/>
  <c r="G267" i="90" a="1"/>
  <c r="G267" i="90" s="1"/>
  <c r="G269" i="90" a="1"/>
  <c r="G269" i="90" s="1"/>
  <c r="G271" i="90" a="1"/>
  <c r="G271" i="90" s="1"/>
  <c r="G273" i="90" a="1"/>
  <c r="G273" i="90" s="1"/>
  <c r="G258" i="90" a="1"/>
  <c r="G258" i="90" s="1"/>
  <c r="G260" i="90" a="1"/>
  <c r="G260" i="90" s="1"/>
  <c r="G262" i="90" a="1"/>
  <c r="G262" i="90" s="1"/>
  <c r="G264" i="90" a="1"/>
  <c r="G264" i="90" s="1"/>
  <c r="G268" i="90" a="1"/>
  <c r="G268" i="90" s="1"/>
  <c r="G270" i="90" a="1"/>
  <c r="G270" i="90" s="1"/>
  <c r="G272" i="90" a="1"/>
  <c r="G272" i="90" s="1"/>
  <c r="G266" i="90" a="1"/>
  <c r="G266" i="90" s="1"/>
  <c r="G257" i="90" a="1"/>
  <c r="G257" i="90" s="1"/>
  <c r="G259" i="90" a="1"/>
  <c r="G259" i="90" s="1"/>
  <c r="G261" i="90" a="1"/>
  <c r="G261" i="90" s="1"/>
  <c r="G263" i="90" a="1"/>
  <c r="G263" i="90" s="1"/>
  <c r="K59" i="90" a="1"/>
  <c r="K59" i="90" s="1"/>
  <c r="K60" i="90" a="1"/>
  <c r="K60" i="90" s="1"/>
  <c r="K62" i="90" a="1"/>
  <c r="K62" i="90" s="1"/>
  <c r="K57" i="90" a="1"/>
  <c r="K57" i="90" s="1"/>
  <c r="K61" i="90" a="1"/>
  <c r="K61" i="90" s="1"/>
  <c r="K56" i="90" a="1"/>
  <c r="K56" i="90" s="1"/>
  <c r="K63" i="90" a="1"/>
  <c r="K63" i="90" s="1"/>
  <c r="K58" i="90" a="1"/>
  <c r="K58" i="90" s="1"/>
  <c r="K48" i="90" a="1"/>
  <c r="K48" i="90" s="1"/>
  <c r="K51" i="90" a="1"/>
  <c r="K51" i="90" s="1"/>
  <c r="K50" i="90" a="1"/>
  <c r="K50" i="90" s="1"/>
  <c r="K44" i="90" a="1"/>
  <c r="K44" i="90" s="1"/>
  <c r="K49" i="90" a="1"/>
  <c r="K49" i="90" s="1"/>
  <c r="K39" i="90" a="1"/>
  <c r="K39" i="90" s="1"/>
  <c r="K32" i="90" a="1"/>
  <c r="K32" i="90" s="1"/>
  <c r="K52" i="90" a="1"/>
  <c r="K52" i="90" s="1"/>
  <c r="K42" i="90" a="1"/>
  <c r="K42" i="90" s="1"/>
  <c r="K35" i="90" a="1"/>
  <c r="K35" i="90" s="1"/>
  <c r="K41" i="90" a="1"/>
  <c r="K41" i="90" s="1"/>
  <c r="K34" i="90" a="1"/>
  <c r="K34" i="90" s="1"/>
  <c r="K29" i="90" a="1"/>
  <c r="K29" i="90" s="1"/>
  <c r="K31" i="90" a="1"/>
  <c r="K31" i="90" s="1"/>
  <c r="K36" i="90" a="1"/>
  <c r="K36" i="90" s="1"/>
  <c r="K30" i="90" a="1"/>
  <c r="K30" i="90" s="1"/>
  <c r="K54" i="90" a="1"/>
  <c r="K54" i="90" s="1"/>
  <c r="K40" i="90" a="1"/>
  <c r="K40" i="90" s="1"/>
  <c r="K38" i="90" a="1"/>
  <c r="K38" i="90" s="1"/>
  <c r="K33" i="90" a="1"/>
  <c r="K33" i="90" s="1"/>
  <c r="K43" i="90" a="1"/>
  <c r="K43" i="90" s="1"/>
  <c r="K47" i="90" a="1"/>
  <c r="K47" i="90" s="1"/>
  <c r="K53" i="90" a="1"/>
  <c r="K53" i="90" s="1"/>
  <c r="K45" i="90" a="1"/>
  <c r="K45" i="90" s="1"/>
  <c r="K26" i="90" a="1"/>
  <c r="K26" i="90" s="1"/>
  <c r="K21" i="90" a="1"/>
  <c r="K21" i="90" s="1"/>
  <c r="K15" i="90" a="1"/>
  <c r="K15" i="90" s="1"/>
  <c r="K7" i="90" a="1"/>
  <c r="K7" i="90" s="1"/>
  <c r="K24" i="90" a="1"/>
  <c r="K24" i="90" s="1"/>
  <c r="K18" i="90" a="1"/>
  <c r="K18" i="90" s="1"/>
  <c r="K23" i="90" a="1"/>
  <c r="K23" i="90" s="1"/>
  <c r="K12" i="90" a="1"/>
  <c r="K12" i="90" s="1"/>
  <c r="K17" i="90" a="1"/>
  <c r="K17" i="90" s="1"/>
  <c r="E7" i="90" a="1"/>
  <c r="E7" i="90" s="1"/>
  <c r="F91" i="90" a="1"/>
  <c r="F91" i="90" s="1"/>
  <c r="D89" i="90" a="1"/>
  <c r="D89" i="90" s="1"/>
  <c r="N337" i="90" a="1"/>
  <c r="N337" i="90" s="1"/>
  <c r="N458" i="90" a="1"/>
  <c r="N458" i="90" s="1"/>
  <c r="N449" i="90" a="1"/>
  <c r="N449" i="90" s="1"/>
  <c r="N460" i="90" a="1"/>
  <c r="N460" i="90" s="1"/>
  <c r="N465" i="90" a="1"/>
  <c r="N465" i="90" s="1"/>
  <c r="N462" i="90" a="1"/>
  <c r="N462" i="90" s="1"/>
  <c r="N459" i="90" a="1"/>
  <c r="N459" i="90" s="1"/>
  <c r="N451" i="90" a="1"/>
  <c r="N451" i="90" s="1"/>
  <c r="N454" i="90" a="1"/>
  <c r="N454" i="90" s="1"/>
  <c r="N442" i="90" a="1"/>
  <c r="N442" i="90" s="1"/>
  <c r="N444" i="90" a="1"/>
  <c r="N444" i="90" s="1"/>
  <c r="N446" i="90" a="1"/>
  <c r="N446" i="90" s="1"/>
  <c r="N441" i="90" a="1"/>
  <c r="N441" i="90" s="1"/>
  <c r="N450" i="90" a="1"/>
  <c r="N450" i="90" s="1"/>
  <c r="N443" i="90" a="1"/>
  <c r="N443" i="90" s="1"/>
  <c r="N463" i="90" a="1"/>
  <c r="N463" i="90" s="1"/>
  <c r="N452" i="90" a="1"/>
  <c r="N452" i="90" s="1"/>
  <c r="N453" i="90" a="1"/>
  <c r="N453" i="90" s="1"/>
  <c r="N456" i="90" a="1"/>
  <c r="N456" i="90" s="1"/>
  <c r="N440" i="90" a="1"/>
  <c r="N440" i="90" s="1"/>
  <c r="N461" i="90" a="1"/>
  <c r="N461" i="90" s="1"/>
  <c r="N447" i="90" a="1"/>
  <c r="N447" i="90" s="1"/>
  <c r="N464" i="90" a="1"/>
  <c r="N464" i="90" s="1"/>
  <c r="N455" i="90" a="1"/>
  <c r="N455" i="90" s="1"/>
  <c r="N432" i="90" a="1"/>
  <c r="N432" i="90" s="1"/>
  <c r="N431" i="90" a="1"/>
  <c r="N431" i="90" s="1"/>
  <c r="N445" i="90" a="1"/>
  <c r="N445" i="90" s="1"/>
  <c r="N433" i="90" a="1"/>
  <c r="N433" i="90" s="1"/>
  <c r="N435" i="90" a="1"/>
  <c r="N435" i="90" s="1"/>
  <c r="N437" i="90" a="1"/>
  <c r="N437" i="90" s="1"/>
  <c r="N436" i="90" a="1"/>
  <c r="N436" i="90" s="1"/>
  <c r="N422" i="90" a="1"/>
  <c r="N422" i="90" s="1"/>
  <c r="N425" i="90" a="1"/>
  <c r="N425" i="90" s="1"/>
  <c r="N434" i="90" a="1"/>
  <c r="N434" i="90" s="1"/>
  <c r="N426" i="90" a="1"/>
  <c r="N426" i="90" s="1"/>
  <c r="N427" i="90" a="1"/>
  <c r="N427" i="90" s="1"/>
  <c r="N428" i="90" a="1"/>
  <c r="N428" i="90" s="1"/>
  <c r="N424" i="90" a="1"/>
  <c r="N424" i="90" s="1"/>
  <c r="N438" i="90" a="1"/>
  <c r="N438" i="90" s="1"/>
  <c r="N423" i="90" a="1"/>
  <c r="N423" i="90" s="1"/>
  <c r="N429" i="90" a="1"/>
  <c r="N429" i="90" s="1"/>
  <c r="F458" i="90" a="1"/>
  <c r="F458" i="90" s="1"/>
  <c r="F449" i="90" a="1"/>
  <c r="F449" i="90" s="1"/>
  <c r="F459" i="90" a="1"/>
  <c r="F459" i="90" s="1"/>
  <c r="F451" i="90" a="1"/>
  <c r="F451" i="90" s="1"/>
  <c r="F454" i="90" a="1"/>
  <c r="F454" i="90" s="1"/>
  <c r="F460" i="90" a="1"/>
  <c r="F460" i="90" s="1"/>
  <c r="F442" i="90" a="1"/>
  <c r="F442" i="90" s="1"/>
  <c r="F444" i="90" a="1"/>
  <c r="F444" i="90" s="1"/>
  <c r="F446" i="90" a="1"/>
  <c r="F446" i="90" s="1"/>
  <c r="F447" i="90" a="1"/>
  <c r="F447" i="90" s="1"/>
  <c r="F464" i="90" a="1"/>
  <c r="F464" i="90" s="1"/>
  <c r="F455" i="90" a="1"/>
  <c r="F455" i="90" s="1"/>
  <c r="F441" i="90" a="1"/>
  <c r="F441" i="90" s="1"/>
  <c r="F452" i="90" a="1"/>
  <c r="F452" i="90" s="1"/>
  <c r="F453" i="90" a="1"/>
  <c r="F453" i="90" s="1"/>
  <c r="F456" i="90" a="1"/>
  <c r="F456" i="90" s="1"/>
  <c r="F461" i="90" a="1"/>
  <c r="F461" i="90" s="1"/>
  <c r="F465" i="90" a="1"/>
  <c r="F465" i="90" s="1"/>
  <c r="F443" i="90" a="1"/>
  <c r="F443" i="90" s="1"/>
  <c r="F462" i="90" a="1"/>
  <c r="F462" i="90" s="1"/>
  <c r="F450" i="90" a="1"/>
  <c r="F450" i="90" s="1"/>
  <c r="F440" i="90" a="1"/>
  <c r="F440" i="90" s="1"/>
  <c r="F425" i="90" a="1"/>
  <c r="F425" i="90" s="1"/>
  <c r="F423" i="90" a="1"/>
  <c r="F423" i="90" s="1"/>
  <c r="F424" i="90" a="1"/>
  <c r="F424" i="90" s="1"/>
  <c r="F445" i="90" a="1"/>
  <c r="F445" i="90" s="1"/>
  <c r="F432" i="90" a="1"/>
  <c r="F432" i="90" s="1"/>
  <c r="F433" i="90" a="1"/>
  <c r="F433" i="90" s="1"/>
  <c r="F435" i="90" a="1"/>
  <c r="F435" i="90" s="1"/>
  <c r="F437" i="90" a="1"/>
  <c r="F437" i="90" s="1"/>
  <c r="F434" i="90" a="1"/>
  <c r="F434" i="90" s="1"/>
  <c r="F438" i="90" a="1"/>
  <c r="F438" i="90" s="1"/>
  <c r="F431" i="90" a="1"/>
  <c r="F431" i="90" s="1"/>
  <c r="F428" i="90" a="1"/>
  <c r="F428" i="90" s="1"/>
  <c r="F429" i="90" a="1"/>
  <c r="F429" i="90" s="1"/>
  <c r="F463" i="90" a="1"/>
  <c r="F463" i="90" s="1"/>
  <c r="F422" i="90" a="1"/>
  <c r="F422" i="90" s="1"/>
  <c r="F436" i="90" a="1"/>
  <c r="F436" i="90" s="1"/>
  <c r="F426" i="90" a="1"/>
  <c r="F426" i="90" s="1"/>
  <c r="F427" i="90" a="1"/>
  <c r="F427" i="90" s="1"/>
  <c r="N495" i="90" a="1"/>
  <c r="N495" i="90" s="1"/>
  <c r="N502" i="90" a="1"/>
  <c r="N502" i="90" s="1"/>
  <c r="F11" i="90" a="1"/>
  <c r="F11" i="90" s="1"/>
  <c r="J17" i="90" a="1"/>
  <c r="J17" i="90" s="1"/>
  <c r="E16" i="90" a="1"/>
  <c r="E16" i="90" s="1"/>
  <c r="K14" i="90" a="1"/>
  <c r="K14" i="90" s="1"/>
  <c r="F13" i="90" a="1"/>
  <c r="F13" i="90" s="1"/>
  <c r="D12" i="90" a="1"/>
  <c r="D12" i="90" s="1"/>
  <c r="N27" i="90" a="1"/>
  <c r="N27" i="90" s="1"/>
  <c r="I26" i="90" a="1"/>
  <c r="I26" i="90" s="1"/>
  <c r="D25" i="90" a="1"/>
  <c r="D25" i="90" s="1"/>
  <c r="J23" i="90" a="1"/>
  <c r="J23" i="90" s="1"/>
  <c r="I98" i="90" a="1"/>
  <c r="I98" i="90" s="1"/>
  <c r="I94" i="90" a="1"/>
  <c r="I94" i="90" s="1"/>
  <c r="J102" i="90" a="1"/>
  <c r="J102" i="90" s="1"/>
  <c r="G109" i="90" a="1"/>
  <c r="G109" i="90" s="1"/>
  <c r="G105" i="90" a="1"/>
  <c r="G105" i="90" s="1"/>
  <c r="J181" i="90" a="1"/>
  <c r="J181" i="90" s="1"/>
  <c r="J177" i="90" a="1"/>
  <c r="J177" i="90" s="1"/>
  <c r="J189" i="90" a="1"/>
  <c r="J189" i="90" s="1"/>
  <c r="E65" i="90" a="1"/>
  <c r="E65" i="90" s="1"/>
  <c r="E58" i="90" a="1"/>
  <c r="E58" i="90" s="1"/>
  <c r="E61" i="90" a="1"/>
  <c r="E61" i="90" s="1"/>
  <c r="E59" i="90" a="1"/>
  <c r="E59" i="90" s="1"/>
  <c r="E63" i="90" a="1"/>
  <c r="E63" i="90" s="1"/>
  <c r="E57" i="90" a="1"/>
  <c r="E57" i="90" s="1"/>
  <c r="E56" i="90" a="1"/>
  <c r="E56" i="90" s="1"/>
  <c r="E62" i="90" a="1"/>
  <c r="E62" i="90" s="1"/>
  <c r="E60" i="90" a="1"/>
  <c r="E60" i="90" s="1"/>
  <c r="E50" i="90" a="1"/>
  <c r="E50" i="90" s="1"/>
  <c r="E48" i="90" a="1"/>
  <c r="E48" i="90" s="1"/>
  <c r="E52" i="90" a="1"/>
  <c r="E52" i="90" s="1"/>
  <c r="E54" i="90" a="1"/>
  <c r="E54" i="90" s="1"/>
  <c r="E38" i="90" a="1"/>
  <c r="E38" i="90" s="1"/>
  <c r="E31" i="90" a="1"/>
  <c r="E31" i="90" s="1"/>
  <c r="E51" i="90" a="1"/>
  <c r="E51" i="90" s="1"/>
  <c r="E47" i="90" a="1"/>
  <c r="E47" i="90" s="1"/>
  <c r="E41" i="90" a="1"/>
  <c r="E41" i="90" s="1"/>
  <c r="E34" i="90" a="1"/>
  <c r="E34" i="90" s="1"/>
  <c r="E44" i="90" a="1"/>
  <c r="E44" i="90" s="1"/>
  <c r="E49" i="90" a="1"/>
  <c r="E49" i="90" s="1"/>
  <c r="E43" i="90" a="1"/>
  <c r="E43" i="90" s="1"/>
  <c r="E36" i="90" a="1"/>
  <c r="E36" i="90" s="1"/>
  <c r="E40" i="90" a="1"/>
  <c r="E40" i="90" s="1"/>
  <c r="E33" i="90" a="1"/>
  <c r="E33" i="90" s="1"/>
  <c r="E45" i="90" a="1"/>
  <c r="E45" i="90" s="1"/>
  <c r="E39" i="90" a="1"/>
  <c r="E39" i="90" s="1"/>
  <c r="E32" i="90" a="1"/>
  <c r="E32" i="90" s="1"/>
  <c r="E29" i="90" a="1"/>
  <c r="E29" i="90" s="1"/>
  <c r="E42" i="90" a="1"/>
  <c r="E42" i="90" s="1"/>
  <c r="E35" i="90" a="1"/>
  <c r="E35" i="90" s="1"/>
  <c r="E53" i="90" a="1"/>
  <c r="E53" i="90" s="1"/>
  <c r="E30" i="90" a="1"/>
  <c r="E30" i="90" s="1"/>
  <c r="E12" i="90" a="1"/>
  <c r="E12" i="90" s="1"/>
  <c r="E14" i="90" a="1"/>
  <c r="E14" i="90" s="1"/>
  <c r="E4" i="90" a="1"/>
  <c r="E4" i="90" s="1"/>
  <c r="E23" i="90" a="1"/>
  <c r="E23" i="90" s="1"/>
  <c r="E17" i="90" a="1"/>
  <c r="E17" i="90" s="1"/>
  <c r="E26" i="90" a="1"/>
  <c r="E26" i="90" s="1"/>
  <c r="E25" i="90" a="1"/>
  <c r="E25" i="90" s="1"/>
  <c r="M7" i="90" a="1"/>
  <c r="M7" i="90" s="1"/>
  <c r="J6" i="90" a="1"/>
  <c r="J6" i="90" s="1"/>
  <c r="K4" i="90" a="1"/>
  <c r="K4" i="90" s="1"/>
  <c r="D416" i="90" a="1"/>
  <c r="D416" i="90" s="1"/>
  <c r="N88" i="90" a="1"/>
  <c r="N88" i="90" s="1"/>
  <c r="F86" i="90" a="1"/>
  <c r="F86" i="90" s="1"/>
  <c r="A13" i="90"/>
  <c r="A15" i="90" s="1"/>
  <c r="A17" i="90" s="1"/>
  <c r="N18" i="90" a="1"/>
  <c r="N18" i="90" s="1"/>
  <c r="I17" i="90" a="1"/>
  <c r="I17" i="90" s="1"/>
  <c r="D16" i="90" a="1"/>
  <c r="D16" i="90" s="1"/>
  <c r="J14" i="90" a="1"/>
  <c r="J14" i="90" s="1"/>
  <c r="E13" i="90" a="1"/>
  <c r="E13" i="90" s="1"/>
  <c r="D20" i="90" a="1"/>
  <c r="D20" i="90" s="1"/>
  <c r="M27" i="90" a="1"/>
  <c r="M27" i="90" s="1"/>
  <c r="N24" i="90" a="1"/>
  <c r="N24" i="90" s="1"/>
  <c r="D22" i="90" a="1"/>
  <c r="D22" i="90" s="1"/>
  <c r="N93" i="90" a="1"/>
  <c r="N93" i="90" s="1"/>
  <c r="H99" i="90" a="1"/>
  <c r="H99" i="90" s="1"/>
  <c r="D98" i="90" a="1"/>
  <c r="D98" i="90" s="1"/>
  <c r="N108" i="90" a="1"/>
  <c r="N108" i="90" s="1"/>
  <c r="J107" i="90" a="1"/>
  <c r="J107" i="90" s="1"/>
  <c r="J103" i="90" a="1"/>
  <c r="J103" i="90" s="1"/>
  <c r="M182" i="90" a="1"/>
  <c r="M182" i="90" s="1"/>
  <c r="I181" i="90" a="1"/>
  <c r="I181" i="90" s="1"/>
  <c r="E180" i="90" a="1"/>
  <c r="E180" i="90" s="1"/>
  <c r="M178" i="90" a="1"/>
  <c r="M178" i="90" s="1"/>
  <c r="I177" i="90" a="1"/>
  <c r="I177" i="90" s="1"/>
  <c r="N4" i="90" a="1"/>
  <c r="N4" i="90" s="1"/>
  <c r="D84" i="90" a="1"/>
  <c r="D84" i="90" s="1"/>
  <c r="D131" i="90" a="1"/>
  <c r="D131" i="90" s="1"/>
  <c r="D133" i="90" a="1"/>
  <c r="D133" i="90" s="1"/>
  <c r="D135" i="90" a="1"/>
  <c r="D135" i="90" s="1"/>
  <c r="D114" i="90" a="1"/>
  <c r="D114" i="90" s="1"/>
  <c r="D116" i="90" a="1"/>
  <c r="D116" i="90" s="1"/>
  <c r="D118" i="90" a="1"/>
  <c r="D118" i="90" s="1"/>
  <c r="D111" i="90" a="1"/>
  <c r="D111" i="90" s="1"/>
  <c r="D130" i="90" a="1"/>
  <c r="D130" i="90" s="1"/>
  <c r="D122" i="90" a="1"/>
  <c r="D122" i="90" s="1"/>
  <c r="D124" i="90" a="1"/>
  <c r="D124" i="90" s="1"/>
  <c r="D126" i="90" a="1"/>
  <c r="D126" i="90" s="1"/>
  <c r="D125" i="90" a="1"/>
  <c r="D125" i="90" s="1"/>
  <c r="D112" i="90" a="1"/>
  <c r="D112" i="90" s="1"/>
  <c r="D132" i="90" a="1"/>
  <c r="D132" i="90" s="1"/>
  <c r="D136" i="90" a="1"/>
  <c r="D136" i="90" s="1"/>
  <c r="D115" i="90" a="1"/>
  <c r="D115" i="90" s="1"/>
  <c r="D120" i="90" a="1"/>
  <c r="D120" i="90" s="1"/>
  <c r="D134" i="90" a="1"/>
  <c r="D134" i="90" s="1"/>
  <c r="D113" i="90" a="1"/>
  <c r="D113" i="90" s="1"/>
  <c r="D129" i="90" a="1"/>
  <c r="D129" i="90" s="1"/>
  <c r="D123" i="90" a="1"/>
  <c r="D123" i="90" s="1"/>
  <c r="D121" i="90" a="1"/>
  <c r="D121" i="90" s="1"/>
  <c r="D117" i="90" a="1"/>
  <c r="D117" i="90" s="1"/>
  <c r="D127" i="90" a="1"/>
  <c r="D127" i="90" s="1"/>
  <c r="D103" i="90" a="1"/>
  <c r="D103" i="90" s="1"/>
  <c r="D105" i="90" a="1"/>
  <c r="D105" i="90" s="1"/>
  <c r="D107" i="90" a="1"/>
  <c r="D107" i="90" s="1"/>
  <c r="D109" i="90" a="1"/>
  <c r="D109" i="90" s="1"/>
  <c r="D93" i="90" a="1"/>
  <c r="D93" i="90" s="1"/>
  <c r="D95" i="90" a="1"/>
  <c r="D95" i="90" s="1"/>
  <c r="D97" i="90" a="1"/>
  <c r="D97" i="90" s="1"/>
  <c r="D99" i="90" a="1"/>
  <c r="D99" i="90" s="1"/>
  <c r="G88" i="90" a="1"/>
  <c r="G88" i="90" s="1"/>
  <c r="G121" i="90" a="1"/>
  <c r="G121" i="90" s="1"/>
  <c r="G123" i="90" a="1"/>
  <c r="G123" i="90" s="1"/>
  <c r="G125" i="90" a="1"/>
  <c r="G125" i="90" s="1"/>
  <c r="G127" i="90" a="1"/>
  <c r="G127" i="90" s="1"/>
  <c r="G129" i="90" a="1"/>
  <c r="G129" i="90" s="1"/>
  <c r="G112" i="90" a="1"/>
  <c r="G112" i="90" s="1"/>
  <c r="G132" i="90" a="1"/>
  <c r="G132" i="90" s="1"/>
  <c r="G134" i="90" a="1"/>
  <c r="G134" i="90" s="1"/>
  <c r="G136" i="90" a="1"/>
  <c r="G136" i="90" s="1"/>
  <c r="G113" i="90" a="1"/>
  <c r="G113" i="90" s="1"/>
  <c r="G115" i="90" a="1"/>
  <c r="G115" i="90" s="1"/>
  <c r="G117" i="90" a="1"/>
  <c r="G117" i="90" s="1"/>
  <c r="G111" i="90" a="1"/>
  <c r="G111" i="90" s="1"/>
  <c r="G133" i="90" a="1"/>
  <c r="G133" i="90" s="1"/>
  <c r="G116" i="90" a="1"/>
  <c r="G116" i="90" s="1"/>
  <c r="G120" i="90" a="1"/>
  <c r="G120" i="90" s="1"/>
  <c r="G130" i="90" a="1"/>
  <c r="G130" i="90" s="1"/>
  <c r="G122" i="90" a="1"/>
  <c r="G122" i="90" s="1"/>
  <c r="G126" i="90" a="1"/>
  <c r="G126" i="90" s="1"/>
  <c r="G135" i="90" a="1"/>
  <c r="G135" i="90" s="1"/>
  <c r="G114" i="90" a="1"/>
  <c r="G114" i="90" s="1"/>
  <c r="G124" i="90" a="1"/>
  <c r="G124" i="90" s="1"/>
  <c r="G131" i="90" a="1"/>
  <c r="G131" i="90" s="1"/>
  <c r="G118" i="90" a="1"/>
  <c r="G118" i="90" s="1"/>
  <c r="G91" i="90" a="1"/>
  <c r="G91" i="90" s="1"/>
  <c r="G94" i="90" a="1"/>
  <c r="G94" i="90" s="1"/>
  <c r="G96" i="90" a="1"/>
  <c r="G96" i="90" s="1"/>
  <c r="G98" i="90" a="1"/>
  <c r="G98" i="90" s="1"/>
  <c r="G100" i="90" a="1"/>
  <c r="G100" i="90" s="1"/>
  <c r="G104" i="90" a="1"/>
  <c r="G104" i="90" s="1"/>
  <c r="G106" i="90" a="1"/>
  <c r="G106" i="90" s="1"/>
  <c r="G108" i="90" a="1"/>
  <c r="G108" i="90" s="1"/>
  <c r="N87" i="90" a="1"/>
  <c r="N87" i="90" s="1"/>
  <c r="N121" i="90" a="1"/>
  <c r="N121" i="90" s="1"/>
  <c r="N123" i="90" a="1"/>
  <c r="N123" i="90" s="1"/>
  <c r="N125" i="90" a="1"/>
  <c r="N125" i="90" s="1"/>
  <c r="N127" i="90" a="1"/>
  <c r="N127" i="90" s="1"/>
  <c r="N129" i="90" a="1"/>
  <c r="N129" i="90" s="1"/>
  <c r="N131" i="90" a="1"/>
  <c r="N131" i="90" s="1"/>
  <c r="N133" i="90" a="1"/>
  <c r="N133" i="90" s="1"/>
  <c r="N135" i="90" a="1"/>
  <c r="N135" i="90" s="1"/>
  <c r="N112" i="90" a="1"/>
  <c r="N112" i="90" s="1"/>
  <c r="N114" i="90" a="1"/>
  <c r="N114" i="90" s="1"/>
  <c r="N116" i="90" a="1"/>
  <c r="N116" i="90" s="1"/>
  <c r="N118" i="90" a="1"/>
  <c r="N118" i="90" s="1"/>
  <c r="N132" i="90" a="1"/>
  <c r="N132" i="90" s="1"/>
  <c r="N136" i="90" a="1"/>
  <c r="N136" i="90" s="1"/>
  <c r="N115" i="90" a="1"/>
  <c r="N115" i="90" s="1"/>
  <c r="N111" i="90" a="1"/>
  <c r="N111" i="90" s="1"/>
  <c r="N122" i="90" a="1"/>
  <c r="N122" i="90" s="1"/>
  <c r="N126" i="90" a="1"/>
  <c r="N126" i="90" s="1"/>
  <c r="N124" i="90" a="1"/>
  <c r="N124" i="90" s="1"/>
  <c r="N120" i="90" a="1"/>
  <c r="N120" i="90" s="1"/>
  <c r="N134" i="90" a="1"/>
  <c r="N134" i="90" s="1"/>
  <c r="N113" i="90" a="1"/>
  <c r="N113" i="90" s="1"/>
  <c r="N117" i="90" a="1"/>
  <c r="N117" i="90" s="1"/>
  <c r="N130" i="90" a="1"/>
  <c r="N130" i="90" s="1"/>
  <c r="N94" i="90" a="1"/>
  <c r="N94" i="90" s="1"/>
  <c r="N96" i="90" a="1"/>
  <c r="N96" i="90" s="1"/>
  <c r="N98" i="90" a="1"/>
  <c r="N98" i="90" s="1"/>
  <c r="N100" i="90" a="1"/>
  <c r="N100" i="90" s="1"/>
  <c r="N85" i="90" a="1"/>
  <c r="N85" i="90" s="1"/>
  <c r="N102" i="90" a="1"/>
  <c r="N102" i="90" s="1"/>
  <c r="N103" i="90" a="1"/>
  <c r="N103" i="90" s="1"/>
  <c r="N105" i="90" a="1"/>
  <c r="N105" i="90" s="1"/>
  <c r="N107" i="90" a="1"/>
  <c r="N107" i="90" s="1"/>
  <c r="N109" i="90" a="1"/>
  <c r="N109" i="90" s="1"/>
  <c r="F87" i="90" a="1"/>
  <c r="F87" i="90" s="1"/>
  <c r="F123" i="90" a="1"/>
  <c r="F123" i="90" s="1"/>
  <c r="F125" i="90" a="1"/>
  <c r="F125" i="90" s="1"/>
  <c r="F127" i="90" a="1"/>
  <c r="F127" i="90" s="1"/>
  <c r="F129" i="90" a="1"/>
  <c r="F129" i="90" s="1"/>
  <c r="F112" i="90" a="1"/>
  <c r="F112" i="90" s="1"/>
  <c r="F131" i="90" a="1"/>
  <c r="F131" i="90" s="1"/>
  <c r="F133" i="90" a="1"/>
  <c r="F133" i="90" s="1"/>
  <c r="F135" i="90" a="1"/>
  <c r="F135" i="90" s="1"/>
  <c r="F114" i="90" a="1"/>
  <c r="F114" i="90" s="1"/>
  <c r="F116" i="90" a="1"/>
  <c r="F116" i="90" s="1"/>
  <c r="F118" i="90" a="1"/>
  <c r="F118" i="90" s="1"/>
  <c r="F134" i="90" a="1"/>
  <c r="F134" i="90" s="1"/>
  <c r="F121" i="90" a="1"/>
  <c r="F121" i="90" s="1"/>
  <c r="F113" i="90" a="1"/>
  <c r="F113" i="90" s="1"/>
  <c r="F117" i="90" a="1"/>
  <c r="F117" i="90" s="1"/>
  <c r="F120" i="90" a="1"/>
  <c r="F120" i="90" s="1"/>
  <c r="F124" i="90" a="1"/>
  <c r="F124" i="90" s="1"/>
  <c r="F122" i="90" a="1"/>
  <c r="F122" i="90" s="1"/>
  <c r="F111" i="90" a="1"/>
  <c r="F111" i="90" s="1"/>
  <c r="F132" i="90" a="1"/>
  <c r="F132" i="90" s="1"/>
  <c r="F130" i="90" a="1"/>
  <c r="F130" i="90" s="1"/>
  <c r="F126" i="90" a="1"/>
  <c r="F126" i="90" s="1"/>
  <c r="F115" i="90" a="1"/>
  <c r="F115" i="90" s="1"/>
  <c r="F136" i="90" a="1"/>
  <c r="F136" i="90" s="1"/>
  <c r="F94" i="90" a="1"/>
  <c r="F94" i="90" s="1"/>
  <c r="F96" i="90" a="1"/>
  <c r="F96" i="90" s="1"/>
  <c r="F98" i="90" a="1"/>
  <c r="F98" i="90" s="1"/>
  <c r="F100" i="90" a="1"/>
  <c r="F100" i="90" s="1"/>
  <c r="F103" i="90" a="1"/>
  <c r="F103" i="90" s="1"/>
  <c r="F105" i="90" a="1"/>
  <c r="F105" i="90" s="1"/>
  <c r="F107" i="90" a="1"/>
  <c r="F107" i="90" s="1"/>
  <c r="F109" i="90" a="1"/>
  <c r="F109" i="90" s="1"/>
  <c r="N91" i="90" a="1"/>
  <c r="N91" i="90" s="1"/>
  <c r="N86" i="90" a="1"/>
  <c r="N86" i="90" s="1"/>
  <c r="D166" i="90" a="1"/>
  <c r="D166" i="90" s="1"/>
  <c r="D214" i="90" a="1"/>
  <c r="D214" i="90" s="1"/>
  <c r="D216" i="90" a="1"/>
  <c r="D216" i="90" s="1"/>
  <c r="D218" i="90" a="1"/>
  <c r="D218" i="90" s="1"/>
  <c r="D203" i="90" a="1"/>
  <c r="D203" i="90" s="1"/>
  <c r="D206" i="90" a="1"/>
  <c r="D206" i="90" s="1"/>
  <c r="D208" i="90" a="1"/>
  <c r="D208" i="90" s="1"/>
  <c r="D193" i="90" a="1"/>
  <c r="D193" i="90" s="1"/>
  <c r="D195" i="90" a="1"/>
  <c r="D195" i="90" s="1"/>
  <c r="D197" i="90" a="1"/>
  <c r="D197" i="90" s="1"/>
  <c r="D199" i="90" a="1"/>
  <c r="D199" i="90" s="1"/>
  <c r="D212" i="90" a="1"/>
  <c r="D212" i="90" s="1"/>
  <c r="D211" i="90" a="1"/>
  <c r="D211" i="90" s="1"/>
  <c r="D204" i="90" a="1"/>
  <c r="D204" i="90" s="1"/>
  <c r="D202" i="90" a="1"/>
  <c r="D202" i="90" s="1"/>
  <c r="D215" i="90" a="1"/>
  <c r="D215" i="90" s="1"/>
  <c r="D207" i="90" a="1"/>
  <c r="D207" i="90" s="1"/>
  <c r="D194" i="90" a="1"/>
  <c r="D194" i="90" s="1"/>
  <c r="D196" i="90" a="1"/>
  <c r="D196" i="90" s="1"/>
  <c r="D200" i="90" a="1"/>
  <c r="D200" i="90" s="1"/>
  <c r="D217" i="90" a="1"/>
  <c r="D217" i="90" s="1"/>
  <c r="D205" i="90" a="1"/>
  <c r="D205" i="90" s="1"/>
  <c r="D213" i="90" a="1"/>
  <c r="D213" i="90" s="1"/>
  <c r="D209" i="90" a="1"/>
  <c r="D209" i="90" s="1"/>
  <c r="D198" i="90" a="1"/>
  <c r="D198" i="90" s="1"/>
  <c r="D176" i="90" a="1"/>
  <c r="D176" i="90" s="1"/>
  <c r="D178" i="90" a="1"/>
  <c r="D178" i="90" s="1"/>
  <c r="D180" i="90" a="1"/>
  <c r="D180" i="90" s="1"/>
  <c r="D182" i="90" a="1"/>
  <c r="D182" i="90" s="1"/>
  <c r="D186" i="90" a="1"/>
  <c r="D186" i="90" s="1"/>
  <c r="D188" i="90" a="1"/>
  <c r="D188" i="90" s="1"/>
  <c r="D185" i="90" a="1"/>
  <c r="D185" i="90" s="1"/>
  <c r="D187" i="90" a="1"/>
  <c r="D187" i="90" s="1"/>
  <c r="D189" i="90" a="1"/>
  <c r="D189" i="90" s="1"/>
  <c r="D191" i="90" a="1"/>
  <c r="D191" i="90" s="1"/>
  <c r="D184" i="90" a="1"/>
  <c r="D184" i="90" s="1"/>
  <c r="H166" i="90" a="1"/>
  <c r="H166" i="90" s="1"/>
  <c r="H213" i="90" a="1"/>
  <c r="H213" i="90" s="1"/>
  <c r="H215" i="90" a="1"/>
  <c r="H215" i="90" s="1"/>
  <c r="H217" i="90" a="1"/>
  <c r="H217" i="90" s="1"/>
  <c r="H205" i="90" a="1"/>
  <c r="H205" i="90" s="1"/>
  <c r="H207" i="90" a="1"/>
  <c r="H207" i="90" s="1"/>
  <c r="H209" i="90" a="1"/>
  <c r="H209" i="90" s="1"/>
  <c r="H194" i="90" a="1"/>
  <c r="H194" i="90" s="1"/>
  <c r="H196" i="90" a="1"/>
  <c r="H196" i="90" s="1"/>
  <c r="H198" i="90" a="1"/>
  <c r="H198" i="90" s="1"/>
  <c r="H200" i="90" a="1"/>
  <c r="H200" i="90" s="1"/>
  <c r="H211" i="90" a="1"/>
  <c r="H211" i="90" s="1"/>
  <c r="H212" i="90" a="1"/>
  <c r="H212" i="90" s="1"/>
  <c r="H216" i="90" a="1"/>
  <c r="H216" i="90" s="1"/>
  <c r="H204" i="90" a="1"/>
  <c r="H204" i="90" s="1"/>
  <c r="H208" i="90" a="1"/>
  <c r="H208" i="90" s="1"/>
  <c r="H197" i="90" a="1"/>
  <c r="H197" i="90" s="1"/>
  <c r="H193" i="90" a="1"/>
  <c r="H193" i="90" s="1"/>
  <c r="H214" i="90" a="1"/>
  <c r="H214" i="90" s="1"/>
  <c r="H203" i="90" a="1"/>
  <c r="H203" i="90" s="1"/>
  <c r="H199" i="90" a="1"/>
  <c r="H199" i="90" s="1"/>
  <c r="H218" i="90" a="1"/>
  <c r="H218" i="90" s="1"/>
  <c r="H206" i="90" a="1"/>
  <c r="H206" i="90" s="1"/>
  <c r="H195" i="90" a="1"/>
  <c r="H195" i="90" s="1"/>
  <c r="H202" i="90" a="1"/>
  <c r="H202" i="90" s="1"/>
  <c r="H168" i="90" a="1"/>
  <c r="H168" i="90" s="1"/>
  <c r="H170" i="90" a="1"/>
  <c r="H170" i="90" s="1"/>
  <c r="H172" i="90" a="1"/>
  <c r="H172" i="90" s="1"/>
  <c r="H177" i="90" a="1"/>
  <c r="H177" i="90" s="1"/>
  <c r="H179" i="90" a="1"/>
  <c r="H179" i="90" s="1"/>
  <c r="H181" i="90" a="1"/>
  <c r="H181" i="90" s="1"/>
  <c r="H175" i="90" a="1"/>
  <c r="H175" i="90" s="1"/>
  <c r="H185" i="90" a="1"/>
  <c r="H185" i="90" s="1"/>
  <c r="H187" i="90" a="1"/>
  <c r="H187" i="90" s="1"/>
  <c r="H189" i="90" a="1"/>
  <c r="H189" i="90" s="1"/>
  <c r="H186" i="90" a="1"/>
  <c r="H186" i="90" s="1"/>
  <c r="H188" i="90" a="1"/>
  <c r="H188" i="90" s="1"/>
  <c r="H190" i="90" a="1"/>
  <c r="H190" i="90" s="1"/>
  <c r="L252" i="90" a="1"/>
  <c r="L252" i="90" s="1"/>
  <c r="L293" i="90" a="1"/>
  <c r="L293" i="90" s="1"/>
  <c r="L285" i="90" a="1"/>
  <c r="L285" i="90" s="1"/>
  <c r="L296" i="90" a="1"/>
  <c r="L296" i="90" s="1"/>
  <c r="L299" i="90" a="1"/>
  <c r="L299" i="90" s="1"/>
  <c r="L287" i="90" a="1"/>
  <c r="L287" i="90" s="1"/>
  <c r="L289" i="90" a="1"/>
  <c r="L289" i="90" s="1"/>
  <c r="L291" i="90" a="1"/>
  <c r="L291" i="90" s="1"/>
  <c r="L275" i="90" a="1"/>
  <c r="L275" i="90" s="1"/>
  <c r="L295" i="90" a="1"/>
  <c r="L295" i="90" s="1"/>
  <c r="L278" i="90" a="1"/>
  <c r="L278" i="90" s="1"/>
  <c r="L280" i="90" a="1"/>
  <c r="L280" i="90" s="1"/>
  <c r="L282" i="90" a="1"/>
  <c r="L282" i="90" s="1"/>
  <c r="L298" i="90" a="1"/>
  <c r="L298" i="90" s="1"/>
  <c r="L286" i="90" a="1"/>
  <c r="L286" i="90" s="1"/>
  <c r="L290" i="90" a="1"/>
  <c r="L290" i="90" s="1"/>
  <c r="L300" i="90" a="1"/>
  <c r="L300" i="90" s="1"/>
  <c r="L277" i="90" a="1"/>
  <c r="L277" i="90" s="1"/>
  <c r="L281" i="90" a="1"/>
  <c r="L281" i="90" s="1"/>
  <c r="L294" i="90" a="1"/>
  <c r="L294" i="90" s="1"/>
  <c r="L297" i="90" a="1"/>
  <c r="L297" i="90" s="1"/>
  <c r="L276" i="90" a="1"/>
  <c r="L276" i="90" s="1"/>
  <c r="L284" i="90" a="1"/>
  <c r="L284" i="90" s="1"/>
  <c r="L288" i="90" a="1"/>
  <c r="L288" i="90" s="1"/>
  <c r="L279" i="90" a="1"/>
  <c r="L279" i="90" s="1"/>
  <c r="L258" i="90" a="1"/>
  <c r="L258" i="90" s="1"/>
  <c r="L260" i="90" a="1"/>
  <c r="L260" i="90" s="1"/>
  <c r="L262" i="90" a="1"/>
  <c r="L262" i="90" s="1"/>
  <c r="L264" i="90" a="1"/>
  <c r="L264" i="90" s="1"/>
  <c r="L249" i="90" a="1"/>
  <c r="L249" i="90" s="1"/>
  <c r="L253" i="90" a="1"/>
  <c r="L253" i="90" s="1"/>
  <c r="L268" i="90" a="1"/>
  <c r="L268" i="90" s="1"/>
  <c r="L270" i="90" a="1"/>
  <c r="L270" i="90" s="1"/>
  <c r="L272" i="90" a="1"/>
  <c r="L272" i="90" s="1"/>
  <c r="L259" i="90" a="1"/>
  <c r="L259" i="90" s="1"/>
  <c r="L261" i="90" a="1"/>
  <c r="L261" i="90" s="1"/>
  <c r="L263" i="90" a="1"/>
  <c r="L263" i="90" s="1"/>
  <c r="L267" i="90" a="1"/>
  <c r="L267" i="90" s="1"/>
  <c r="L269" i="90" a="1"/>
  <c r="L269" i="90" s="1"/>
  <c r="L271" i="90" a="1"/>
  <c r="L271" i="90" s="1"/>
  <c r="L273" i="90" a="1"/>
  <c r="L273" i="90" s="1"/>
  <c r="L266" i="90" a="1"/>
  <c r="L266" i="90" s="1"/>
  <c r="L257" i="90" a="1"/>
  <c r="L257" i="90" s="1"/>
  <c r="L248" i="90" a="1"/>
  <c r="L248" i="90" s="1"/>
  <c r="I7" i="90" a="1"/>
  <c r="I7" i="90" s="1"/>
  <c r="I57" i="90" a="1"/>
  <c r="I57" i="90" s="1"/>
  <c r="I62" i="90" a="1"/>
  <c r="I62" i="90" s="1"/>
  <c r="I63" i="90" a="1"/>
  <c r="I63" i="90" s="1"/>
  <c r="I58" i="90" a="1"/>
  <c r="I58" i="90" s="1"/>
  <c r="I60" i="90" a="1"/>
  <c r="I60" i="90" s="1"/>
  <c r="I59" i="90" a="1"/>
  <c r="I59" i="90" s="1"/>
  <c r="I61" i="90" a="1"/>
  <c r="I61" i="90" s="1"/>
  <c r="I56" i="90" a="1"/>
  <c r="I56" i="90" s="1"/>
  <c r="I54" i="90" a="1"/>
  <c r="I54" i="90" s="1"/>
  <c r="I49" i="90" a="1"/>
  <c r="I49" i="90" s="1"/>
  <c r="I52" i="90" a="1"/>
  <c r="I52" i="90" s="1"/>
  <c r="I51" i="90" a="1"/>
  <c r="I51" i="90" s="1"/>
  <c r="I39" i="90" a="1"/>
  <c r="I39" i="90" s="1"/>
  <c r="I42" i="90" a="1"/>
  <c r="I42" i="90" s="1"/>
  <c r="I30" i="90" a="1"/>
  <c r="I30" i="90" s="1"/>
  <c r="I35" i="90" a="1"/>
  <c r="I35" i="90" s="1"/>
  <c r="I45" i="90" a="1"/>
  <c r="I45" i="90" s="1"/>
  <c r="I53" i="90" a="1"/>
  <c r="I53" i="90" s="1"/>
  <c r="I40" i="90" a="1"/>
  <c r="I40" i="90" s="1"/>
  <c r="I38" i="90" a="1"/>
  <c r="I38" i="90" s="1"/>
  <c r="I33" i="90" a="1"/>
  <c r="I33" i="90" s="1"/>
  <c r="I32" i="90" a="1"/>
  <c r="I32" i="90" s="1"/>
  <c r="I44" i="90" a="1"/>
  <c r="I44" i="90" s="1"/>
  <c r="I43" i="90" a="1"/>
  <c r="I43" i="90" s="1"/>
  <c r="I36" i="90" a="1"/>
  <c r="I36" i="90" s="1"/>
  <c r="I50" i="90" a="1"/>
  <c r="I50" i="90" s="1"/>
  <c r="I29" i="90" a="1"/>
  <c r="I29" i="90" s="1"/>
  <c r="I34" i="90" a="1"/>
  <c r="I34" i="90" s="1"/>
  <c r="I31" i="90" a="1"/>
  <c r="I31" i="90" s="1"/>
  <c r="I48" i="90" a="1"/>
  <c r="I48" i="90" s="1"/>
  <c r="I47" i="90" a="1"/>
  <c r="I47" i="90" s="1"/>
  <c r="I41" i="90" a="1"/>
  <c r="I41" i="90" s="1"/>
  <c r="I24" i="90" a="1"/>
  <c r="I24" i="90" s="1"/>
  <c r="I18" i="90" a="1"/>
  <c r="I18" i="90" s="1"/>
  <c r="I27" i="90" a="1"/>
  <c r="I27" i="90" s="1"/>
  <c r="I13" i="90" a="1"/>
  <c r="I13" i="90" s="1"/>
  <c r="I4" i="90" a="1"/>
  <c r="I4" i="90" s="1"/>
  <c r="I22" i="90" a="1"/>
  <c r="I22" i="90" s="1"/>
  <c r="I16" i="90" a="1"/>
  <c r="I16" i="90" s="1"/>
  <c r="I11" i="90" a="1"/>
  <c r="I11" i="90" s="1"/>
  <c r="I21" i="90" a="1"/>
  <c r="I21" i="90" s="1"/>
  <c r="I15" i="90" a="1"/>
  <c r="I15" i="90" s="1"/>
  <c r="E2" i="90" a="1"/>
  <c r="E2" i="90" s="1"/>
  <c r="M332" i="90" a="1"/>
  <c r="M332" i="90" s="1"/>
  <c r="M382" i="90" a="1"/>
  <c r="M382" i="90" s="1"/>
  <c r="M370" i="90" a="1"/>
  <c r="M370" i="90" s="1"/>
  <c r="M360" i="90" a="1"/>
  <c r="M360" i="90" s="1"/>
  <c r="M371" i="90" a="1"/>
  <c r="M371" i="90" s="1"/>
  <c r="M362" i="90" a="1"/>
  <c r="M362" i="90" s="1"/>
  <c r="M380" i="90" a="1"/>
  <c r="M380" i="90" s="1"/>
  <c r="M372" i="90" a="1"/>
  <c r="M372" i="90" s="1"/>
  <c r="M359" i="90" a="1"/>
  <c r="M359" i="90" s="1"/>
  <c r="M383" i="90" a="1"/>
  <c r="M383" i="90" s="1"/>
  <c r="M376" i="90" a="1"/>
  <c r="M376" i="90" s="1"/>
  <c r="M367" i="90" a="1"/>
  <c r="M367" i="90" s="1"/>
  <c r="M363" i="90" a="1"/>
  <c r="M363" i="90" s="1"/>
  <c r="M381" i="90" a="1"/>
  <c r="M381" i="90" s="1"/>
  <c r="M368" i="90" a="1"/>
  <c r="M368" i="90" s="1"/>
  <c r="M364" i="90" a="1"/>
  <c r="M364" i="90" s="1"/>
  <c r="M361" i="90" a="1"/>
  <c r="M361" i="90" s="1"/>
  <c r="M378" i="90" a="1"/>
  <c r="M378" i="90" s="1"/>
  <c r="M374" i="90" a="1"/>
  <c r="M374" i="90" s="1"/>
  <c r="M377" i="90" a="1"/>
  <c r="M377" i="90" s="1"/>
  <c r="M373" i="90" a="1"/>
  <c r="M373" i="90" s="1"/>
  <c r="M365" i="90" a="1"/>
  <c r="M365" i="90" s="1"/>
  <c r="M358" i="90" a="1"/>
  <c r="M358" i="90" s="1"/>
  <c r="M369" i="90" a="1"/>
  <c r="M369" i="90" s="1"/>
  <c r="M379" i="90" a="1"/>
  <c r="M379" i="90" s="1"/>
  <c r="M351" i="90" a="1"/>
  <c r="M351" i="90" s="1"/>
  <c r="M343" i="90" a="1"/>
  <c r="M343" i="90" s="1"/>
  <c r="M340" i="90" a="1"/>
  <c r="M340" i="90" s="1"/>
  <c r="M354" i="90" a="1"/>
  <c r="M354" i="90" s="1"/>
  <c r="M346" i="90" a="1"/>
  <c r="M346" i="90" s="1"/>
  <c r="M331" i="90" a="1"/>
  <c r="M331" i="90" s="1"/>
  <c r="M341" i="90" a="1"/>
  <c r="M341" i="90" s="1"/>
  <c r="M352" i="90" a="1"/>
  <c r="M352" i="90" s="1"/>
  <c r="M349" i="90" a="1"/>
  <c r="M349" i="90" s="1"/>
  <c r="M344" i="90" a="1"/>
  <c r="M344" i="90" s="1"/>
  <c r="M355" i="90" a="1"/>
  <c r="M355" i="90" s="1"/>
  <c r="M347" i="90" a="1"/>
  <c r="M347" i="90" s="1"/>
  <c r="M350" i="90" a="1"/>
  <c r="M350" i="90" s="1"/>
  <c r="M342" i="90" a="1"/>
  <c r="M342" i="90" s="1"/>
  <c r="M353" i="90" a="1"/>
  <c r="M353" i="90" s="1"/>
  <c r="M345" i="90" a="1"/>
  <c r="M345" i="90" s="1"/>
  <c r="M356" i="90" a="1"/>
  <c r="M356" i="90" s="1"/>
  <c r="E382" i="90" a="1"/>
  <c r="E382" i="90" s="1"/>
  <c r="E370" i="90" a="1"/>
  <c r="E370" i="90" s="1"/>
  <c r="E360" i="90" a="1"/>
  <c r="E360" i="90" s="1"/>
  <c r="E379" i="90" a="1"/>
  <c r="E379" i="90" s="1"/>
  <c r="E383" i="90" a="1"/>
  <c r="E383" i="90" s="1"/>
  <c r="E363" i="90" a="1"/>
  <c r="E363" i="90" s="1"/>
  <c r="E367" i="90" a="1"/>
  <c r="E367" i="90" s="1"/>
  <c r="E361" i="90" a="1"/>
  <c r="E361" i="90" s="1"/>
  <c r="E358" i="90" a="1"/>
  <c r="E358" i="90" s="1"/>
  <c r="E374" i="90" a="1"/>
  <c r="E374" i="90" s="1"/>
  <c r="E376" i="90" a="1"/>
  <c r="E376" i="90" s="1"/>
  <c r="E373" i="90" a="1"/>
  <c r="E373" i="90" s="1"/>
  <c r="E368" i="90" a="1"/>
  <c r="E368" i="90" s="1"/>
  <c r="E369" i="90" a="1"/>
  <c r="E369" i="90" s="1"/>
  <c r="E365" i="90" a="1"/>
  <c r="E365" i="90" s="1"/>
  <c r="E377" i="90" a="1"/>
  <c r="E377" i="90" s="1"/>
  <c r="E362" i="90" a="1"/>
  <c r="E362" i="90" s="1"/>
  <c r="E378" i="90" a="1"/>
  <c r="E378" i="90" s="1"/>
  <c r="E381" i="90" a="1"/>
  <c r="E381" i="90" s="1"/>
  <c r="E372" i="90" a="1"/>
  <c r="E372" i="90" s="1"/>
  <c r="E380" i="90" a="1"/>
  <c r="E380" i="90" s="1"/>
  <c r="E371" i="90" a="1"/>
  <c r="E371" i="90" s="1"/>
  <c r="E359" i="90" a="1"/>
  <c r="E359" i="90" s="1"/>
  <c r="E364" i="90" a="1"/>
  <c r="E364" i="90" s="1"/>
  <c r="E351" i="90" a="1"/>
  <c r="E351" i="90" s="1"/>
  <c r="E343" i="90" a="1"/>
  <c r="E343" i="90" s="1"/>
  <c r="E354" i="90" a="1"/>
  <c r="E354" i="90" s="1"/>
  <c r="E346" i="90" a="1"/>
  <c r="E346" i="90" s="1"/>
  <c r="E335" i="90" a="1"/>
  <c r="E335" i="90" s="1"/>
  <c r="E341" i="90" a="1"/>
  <c r="E341" i="90" s="1"/>
  <c r="E331" i="90" a="1"/>
  <c r="E331" i="90" s="1"/>
  <c r="E350" i="90" a="1"/>
  <c r="E350" i="90" s="1"/>
  <c r="E352" i="90" a="1"/>
  <c r="E352" i="90" s="1"/>
  <c r="E344" i="90" a="1"/>
  <c r="E344" i="90" s="1"/>
  <c r="E340" i="90" a="1"/>
  <c r="E340" i="90" s="1"/>
  <c r="E355" i="90" a="1"/>
  <c r="E355" i="90" s="1"/>
  <c r="E347" i="90" a="1"/>
  <c r="E347" i="90" s="1"/>
  <c r="E342" i="90" a="1"/>
  <c r="E342" i="90" s="1"/>
  <c r="E353" i="90" a="1"/>
  <c r="E353" i="90" s="1"/>
  <c r="E349" i="90" a="1"/>
  <c r="E349" i="90" s="1"/>
  <c r="E345" i="90" a="1"/>
  <c r="E345" i="90" s="1"/>
  <c r="E356" i="90" a="1"/>
  <c r="E356" i="90" s="1"/>
  <c r="H171" i="90" a="1"/>
  <c r="H171" i="90" s="1"/>
  <c r="I498" i="90" a="1"/>
  <c r="I498" i="90" s="1"/>
  <c r="K615" i="90" a="1"/>
  <c r="K615" i="90" s="1"/>
  <c r="K617" i="90" a="1"/>
  <c r="K617" i="90" s="1"/>
  <c r="K619" i="90" a="1"/>
  <c r="K619" i="90" s="1"/>
  <c r="K606" i="90" a="1"/>
  <c r="K606" i="90" s="1"/>
  <c r="K608" i="90" a="1"/>
  <c r="K608" i="90" s="1"/>
  <c r="K610" i="90" a="1"/>
  <c r="K610" i="90" s="1"/>
  <c r="K624" i="90" a="1"/>
  <c r="K624" i="90" s="1"/>
  <c r="K613" i="90" a="1"/>
  <c r="K613" i="90" s="1"/>
  <c r="K604" i="90" a="1"/>
  <c r="K604" i="90" s="1"/>
  <c r="K618" i="90" a="1"/>
  <c r="K618" i="90" s="1"/>
  <c r="K629" i="90" a="1"/>
  <c r="K629" i="90" s="1"/>
  <c r="K611" i="90" a="1"/>
  <c r="K611" i="90" s="1"/>
  <c r="K626" i="90" a="1"/>
  <c r="K626" i="90" s="1"/>
  <c r="K620" i="90" a="1"/>
  <c r="K620" i="90" s="1"/>
  <c r="K627" i="90" a="1"/>
  <c r="K627" i="90" s="1"/>
  <c r="K622" i="90" a="1"/>
  <c r="K622" i="90" s="1"/>
  <c r="K609" i="90" a="1"/>
  <c r="K609" i="90" s="1"/>
  <c r="K605" i="90" a="1"/>
  <c r="K605" i="90" s="1"/>
  <c r="K623" i="90" a="1"/>
  <c r="K623" i="90" s="1"/>
  <c r="K616" i="90" a="1"/>
  <c r="K616" i="90" s="1"/>
  <c r="K607" i="90" a="1"/>
  <c r="K607" i="90" s="1"/>
  <c r="K599" i="90" a="1"/>
  <c r="K599" i="90" s="1"/>
  <c r="K601" i="90" a="1"/>
  <c r="K601" i="90" s="1"/>
  <c r="K625" i="90" a="1"/>
  <c r="K625" i="90" s="1"/>
  <c r="K595" i="90" a="1"/>
  <c r="K595" i="90" s="1"/>
  <c r="K587" i="90" a="1"/>
  <c r="K587" i="90" s="1"/>
  <c r="K589" i="90" a="1"/>
  <c r="K589" i="90" s="1"/>
  <c r="K591" i="90" a="1"/>
  <c r="K591" i="90" s="1"/>
  <c r="K593" i="90" a="1"/>
  <c r="K593" i="90" s="1"/>
  <c r="K614" i="90" a="1"/>
  <c r="K614" i="90" s="1"/>
  <c r="K596" i="90" a="1"/>
  <c r="K596" i="90" s="1"/>
  <c r="K586" i="90" a="1"/>
  <c r="K586" i="90" s="1"/>
  <c r="K597" i="90" a="1"/>
  <c r="K597" i="90" s="1"/>
  <c r="K590" i="90" a="1"/>
  <c r="K590" i="90" s="1"/>
  <c r="K592" i="90" a="1"/>
  <c r="K592" i="90" s="1"/>
  <c r="K602" i="90" a="1"/>
  <c r="K602" i="90" s="1"/>
  <c r="K600" i="90" a="1"/>
  <c r="K600" i="90" s="1"/>
  <c r="K598" i="90" a="1"/>
  <c r="K598" i="90" s="1"/>
  <c r="K628" i="90" a="1"/>
  <c r="K628" i="90" s="1"/>
  <c r="K588" i="90" a="1"/>
  <c r="K588" i="90" s="1"/>
  <c r="K577" i="90" a="1"/>
  <c r="K577" i="90" s="1"/>
  <c r="K579" i="90" a="1"/>
  <c r="K579" i="90" s="1"/>
  <c r="K581" i="90" a="1"/>
  <c r="K581" i="90" s="1"/>
  <c r="K583" i="90" a="1"/>
  <c r="K583" i="90" s="1"/>
  <c r="L580" i="90" a="1"/>
  <c r="L580" i="90" s="1"/>
  <c r="H6" i="90" a="1"/>
  <c r="H6" i="90" s="1"/>
  <c r="H58" i="90" a="1"/>
  <c r="H58" i="90" s="1"/>
  <c r="H61" i="90" a="1"/>
  <c r="H61" i="90" s="1"/>
  <c r="H60" i="90" a="1"/>
  <c r="H60" i="90" s="1"/>
  <c r="H63" i="90" a="1"/>
  <c r="H63" i="90" s="1"/>
  <c r="H56" i="90" a="1"/>
  <c r="H56" i="90" s="1"/>
  <c r="H57" i="90" a="1"/>
  <c r="H57" i="90" s="1"/>
  <c r="H59" i="90" a="1"/>
  <c r="H59" i="90" s="1"/>
  <c r="H62" i="90" a="1"/>
  <c r="H62" i="90" s="1"/>
  <c r="H49" i="90" a="1"/>
  <c r="H49" i="90" s="1"/>
  <c r="H47" i="90" a="1"/>
  <c r="H47" i="90" s="1"/>
  <c r="H52" i="90" a="1"/>
  <c r="H52" i="90" s="1"/>
  <c r="H45" i="90" a="1"/>
  <c r="H45" i="90" s="1"/>
  <c r="H53" i="90" a="1"/>
  <c r="H53" i="90" s="1"/>
  <c r="H40" i="90" a="1"/>
  <c r="H40" i="90" s="1"/>
  <c r="H38" i="90" a="1"/>
  <c r="H38" i="90" s="1"/>
  <c r="H33" i="90" a="1"/>
  <c r="H33" i="90" s="1"/>
  <c r="H43" i="90" a="1"/>
  <c r="H43" i="90" s="1"/>
  <c r="H36" i="90" a="1"/>
  <c r="H36" i="90" s="1"/>
  <c r="H39" i="90" a="1"/>
  <c r="H39" i="90" s="1"/>
  <c r="H42" i="90" a="1"/>
  <c r="H42" i="90" s="1"/>
  <c r="H30" i="90" a="1"/>
  <c r="H30" i="90" s="1"/>
  <c r="H35" i="90" a="1"/>
  <c r="H35" i="90" s="1"/>
  <c r="H54" i="90" a="1"/>
  <c r="H54" i="90" s="1"/>
  <c r="H50" i="90" a="1"/>
  <c r="H50" i="90" s="1"/>
  <c r="H32" i="90" a="1"/>
  <c r="H32" i="90" s="1"/>
  <c r="H29" i="90" a="1"/>
  <c r="H29" i="90" s="1"/>
  <c r="H51" i="90" a="1"/>
  <c r="H51" i="90" s="1"/>
  <c r="H34" i="90" a="1"/>
  <c r="H34" i="90" s="1"/>
  <c r="H44" i="90" a="1"/>
  <c r="H44" i="90" s="1"/>
  <c r="H48" i="90" a="1"/>
  <c r="H48" i="90" s="1"/>
  <c r="H41" i="90" a="1"/>
  <c r="H41" i="90" s="1"/>
  <c r="H31" i="90" a="1"/>
  <c r="H31" i="90" s="1"/>
  <c r="H27" i="90" a="1"/>
  <c r="H27" i="90" s="1"/>
  <c r="H13" i="90" a="1"/>
  <c r="H13" i="90" s="1"/>
  <c r="H11" i="90" a="1"/>
  <c r="H11" i="90" s="1"/>
  <c r="H7" i="90" a="1"/>
  <c r="H7" i="90" s="1"/>
  <c r="H22" i="90" a="1"/>
  <c r="H22" i="90" s="1"/>
  <c r="H20" i="90" a="1"/>
  <c r="H20" i="90" s="1"/>
  <c r="H16" i="90" a="1"/>
  <c r="H16" i="90" s="1"/>
  <c r="H25" i="90" a="1"/>
  <c r="H25" i="90" s="1"/>
  <c r="H24" i="90" a="1"/>
  <c r="H24" i="90" s="1"/>
  <c r="H18" i="90" a="1"/>
  <c r="H18" i="90" s="1"/>
  <c r="I2" i="90" a="1"/>
  <c r="I2" i="90" s="1"/>
  <c r="K8" i="90" a="1"/>
  <c r="K8" i="90" s="1"/>
  <c r="J4" i="90" a="1"/>
  <c r="J4" i="90" s="1"/>
  <c r="D168" i="90" a="1"/>
  <c r="D168" i="90" s="1"/>
  <c r="M337" i="90" a="1"/>
  <c r="M337" i="90" s="1"/>
  <c r="F334" i="90" a="1"/>
  <c r="F334" i="90" s="1"/>
  <c r="H419" i="90" a="1"/>
  <c r="H419" i="90" s="1"/>
  <c r="I500" i="90" a="1"/>
  <c r="I500" i="90" s="1"/>
  <c r="H498" i="90" a="1"/>
  <c r="H498" i="90" s="1"/>
  <c r="I497" i="90" a="1"/>
  <c r="I497" i="90" s="1"/>
  <c r="F496" i="90" a="1"/>
  <c r="F496" i="90" s="1"/>
  <c r="J614" i="90" a="1"/>
  <c r="J614" i="90" s="1"/>
  <c r="J616" i="90" a="1"/>
  <c r="J616" i="90" s="1"/>
  <c r="J618" i="90" a="1"/>
  <c r="J618" i="90" s="1"/>
  <c r="J620" i="90" a="1"/>
  <c r="J620" i="90" s="1"/>
  <c r="J605" i="90" a="1"/>
  <c r="J605" i="90" s="1"/>
  <c r="J607" i="90" a="1"/>
  <c r="J607" i="90" s="1"/>
  <c r="J609" i="90" a="1"/>
  <c r="J609" i="90" s="1"/>
  <c r="J611" i="90" a="1"/>
  <c r="J611" i="90" s="1"/>
  <c r="J623" i="90" a="1"/>
  <c r="J623" i="90" s="1"/>
  <c r="J625" i="90" a="1"/>
  <c r="J625" i="90" s="1"/>
  <c r="J627" i="90" a="1"/>
  <c r="J627" i="90" s="1"/>
  <c r="J629" i="90" a="1"/>
  <c r="J629" i="90" s="1"/>
  <c r="J624" i="90" a="1"/>
  <c r="J624" i="90" s="1"/>
  <c r="J606" i="90" a="1"/>
  <c r="J606" i="90" s="1"/>
  <c r="J626" i="90" a="1"/>
  <c r="J626" i="90" s="1"/>
  <c r="J615" i="90" a="1"/>
  <c r="J615" i="90" s="1"/>
  <c r="J608" i="90" a="1"/>
  <c r="J608" i="90" s="1"/>
  <c r="J622" i="90" a="1"/>
  <c r="J622" i="90" s="1"/>
  <c r="J619" i="90" a="1"/>
  <c r="J619" i="90" s="1"/>
  <c r="J604" i="90" a="1"/>
  <c r="J604" i="90" s="1"/>
  <c r="J613" i="90" a="1"/>
  <c r="J613" i="90" s="1"/>
  <c r="J599" i="90" a="1"/>
  <c r="J599" i="90" s="1"/>
  <c r="J601" i="90" a="1"/>
  <c r="J601" i="90" s="1"/>
  <c r="J617" i="90" a="1"/>
  <c r="J617" i="90" s="1"/>
  <c r="J595" i="90" a="1"/>
  <c r="J595" i="90" s="1"/>
  <c r="J587" i="90" a="1"/>
  <c r="J587" i="90" s="1"/>
  <c r="J589" i="90" a="1"/>
  <c r="J589" i="90" s="1"/>
  <c r="J591" i="90" a="1"/>
  <c r="J591" i="90" s="1"/>
  <c r="J593" i="90" a="1"/>
  <c r="J593" i="90" s="1"/>
  <c r="J628" i="90" a="1"/>
  <c r="J628" i="90" s="1"/>
  <c r="J610" i="90" a="1"/>
  <c r="J610" i="90" s="1"/>
  <c r="J596" i="90" a="1"/>
  <c r="J596" i="90" s="1"/>
  <c r="J590" i="90" a="1"/>
  <c r="J590" i="90" s="1"/>
  <c r="J586" i="90" a="1"/>
  <c r="J586" i="90" s="1"/>
  <c r="J600" i="90" a="1"/>
  <c r="J600" i="90" s="1"/>
  <c r="J588" i="90" a="1"/>
  <c r="J588" i="90" s="1"/>
  <c r="J592" i="90" a="1"/>
  <c r="J592" i="90" s="1"/>
  <c r="J602" i="90" a="1"/>
  <c r="J602" i="90" s="1"/>
  <c r="J597" i="90" a="1"/>
  <c r="J597" i="90" s="1"/>
  <c r="J598" i="90" a="1"/>
  <c r="J598" i="90" s="1"/>
  <c r="J579" i="90" a="1"/>
  <c r="J579" i="90" s="1"/>
  <c r="J581" i="90" a="1"/>
  <c r="J581" i="90" s="1"/>
  <c r="J583" i="90" a="1"/>
  <c r="J583" i="90" s="1"/>
  <c r="J577" i="90" a="1"/>
  <c r="J577" i="90" s="1"/>
  <c r="G4" i="90" a="1"/>
  <c r="G4" i="90" s="1"/>
  <c r="G60" i="90" a="1"/>
  <c r="G60" i="90" s="1"/>
  <c r="G61" i="90" a="1"/>
  <c r="G61" i="90" s="1"/>
  <c r="G63" i="90" a="1"/>
  <c r="G63" i="90" s="1"/>
  <c r="G58" i="90" a="1"/>
  <c r="G58" i="90" s="1"/>
  <c r="G56" i="90" a="1"/>
  <c r="G56" i="90" s="1"/>
  <c r="G59" i="90" a="1"/>
  <c r="G59" i="90" s="1"/>
  <c r="G57" i="90" a="1"/>
  <c r="G57" i="90" s="1"/>
  <c r="G62" i="90" a="1"/>
  <c r="G62" i="90" s="1"/>
  <c r="G52" i="90" a="1"/>
  <c r="G52" i="90" s="1"/>
  <c r="G50" i="90" a="1"/>
  <c r="G50" i="90" s="1"/>
  <c r="G49" i="90" a="1"/>
  <c r="G49" i="90" s="1"/>
  <c r="G53" i="90" a="1"/>
  <c r="G53" i="90" s="1"/>
  <c r="G40" i="90" a="1"/>
  <c r="G40" i="90" s="1"/>
  <c r="G38" i="90" a="1"/>
  <c r="G38" i="90" s="1"/>
  <c r="G33" i="90" a="1"/>
  <c r="G33" i="90" s="1"/>
  <c r="G43" i="90" a="1"/>
  <c r="G43" i="90" s="1"/>
  <c r="G36" i="90" a="1"/>
  <c r="G36" i="90" s="1"/>
  <c r="G48" i="90" a="1"/>
  <c r="G48" i="90" s="1"/>
  <c r="G54" i="90" a="1"/>
  <c r="G54" i="90" s="1"/>
  <c r="G47" i="90" a="1"/>
  <c r="G47" i="90" s="1"/>
  <c r="G31" i="90" a="1"/>
  <c r="G31" i="90" s="1"/>
  <c r="G29" i="90" a="1"/>
  <c r="G29" i="90" s="1"/>
  <c r="G45" i="90" a="1"/>
  <c r="G45" i="90" s="1"/>
  <c r="G30" i="90" a="1"/>
  <c r="G30" i="90" s="1"/>
  <c r="G32" i="90" a="1"/>
  <c r="G32" i="90" s="1"/>
  <c r="G39" i="90" a="1"/>
  <c r="G39" i="90" s="1"/>
  <c r="G42" i="90" a="1"/>
  <c r="G42" i="90" s="1"/>
  <c r="G35" i="90" a="1"/>
  <c r="G35" i="90" s="1"/>
  <c r="G51" i="90" a="1"/>
  <c r="G51" i="90" s="1"/>
  <c r="G34" i="90" a="1"/>
  <c r="G34" i="90" s="1"/>
  <c r="G44" i="90" a="1"/>
  <c r="G44" i="90" s="1"/>
  <c r="G41" i="90" a="1"/>
  <c r="G41" i="90" s="1"/>
  <c r="G22" i="90" a="1"/>
  <c r="G22" i="90" s="1"/>
  <c r="G20" i="90" a="1"/>
  <c r="G20" i="90" s="1"/>
  <c r="G16" i="90" a="1"/>
  <c r="G16" i="90" s="1"/>
  <c r="G25" i="90" a="1"/>
  <c r="G25" i="90" s="1"/>
  <c r="G12" i="90" a="1"/>
  <c r="G12" i="90" s="1"/>
  <c r="G14" i="90" a="1"/>
  <c r="G14" i="90" s="1"/>
  <c r="G27" i="90" a="1"/>
  <c r="G27" i="90" s="1"/>
  <c r="G13" i="90" a="1"/>
  <c r="G13" i="90" s="1"/>
  <c r="G11" i="90" a="1"/>
  <c r="G11" i="90" s="1"/>
  <c r="G2" i="90" a="1"/>
  <c r="G2" i="90" s="1"/>
  <c r="J8" i="90" a="1"/>
  <c r="J8" i="90" s="1"/>
  <c r="F6" i="90" a="1"/>
  <c r="F6" i="90" s="1"/>
  <c r="M3" i="90" a="1"/>
  <c r="M3" i="90" s="1"/>
  <c r="K91" i="90" a="1"/>
  <c r="K91" i="90" s="1"/>
  <c r="K120" i="90" a="1"/>
  <c r="K120" i="90" s="1"/>
  <c r="K122" i="90" a="1"/>
  <c r="K122" i="90" s="1"/>
  <c r="K124" i="90" a="1"/>
  <c r="K124" i="90" s="1"/>
  <c r="K126" i="90" a="1"/>
  <c r="K126" i="90" s="1"/>
  <c r="K130" i="90" a="1"/>
  <c r="K130" i="90" s="1"/>
  <c r="K131" i="90" a="1"/>
  <c r="K131" i="90" s="1"/>
  <c r="K133" i="90" a="1"/>
  <c r="K133" i="90" s="1"/>
  <c r="K135" i="90" a="1"/>
  <c r="K135" i="90" s="1"/>
  <c r="K112" i="90" a="1"/>
  <c r="K112" i="90" s="1"/>
  <c r="K114" i="90" a="1"/>
  <c r="K114" i="90" s="1"/>
  <c r="K116" i="90" a="1"/>
  <c r="K116" i="90" s="1"/>
  <c r="K118" i="90" a="1"/>
  <c r="K118" i="90" s="1"/>
  <c r="K134" i="90" a="1"/>
  <c r="K134" i="90" s="1"/>
  <c r="K113" i="90" a="1"/>
  <c r="K113" i="90" s="1"/>
  <c r="K117" i="90" a="1"/>
  <c r="K117" i="90" s="1"/>
  <c r="K123" i="90" a="1"/>
  <c r="K123" i="90" s="1"/>
  <c r="K127" i="90" a="1"/>
  <c r="K127" i="90" s="1"/>
  <c r="K125" i="90" a="1"/>
  <c r="K125" i="90" s="1"/>
  <c r="K111" i="90" a="1"/>
  <c r="K111" i="90" s="1"/>
  <c r="K129" i="90" a="1"/>
  <c r="K129" i="90" s="1"/>
  <c r="K132" i="90" a="1"/>
  <c r="K132" i="90" s="1"/>
  <c r="K121" i="90" a="1"/>
  <c r="K121" i="90" s="1"/>
  <c r="K115" i="90" a="1"/>
  <c r="K115" i="90" s="1"/>
  <c r="K136" i="90" a="1"/>
  <c r="K136" i="90" s="1"/>
  <c r="K89" i="90" a="1"/>
  <c r="K89" i="90" s="1"/>
  <c r="K95" i="90" a="1"/>
  <c r="K95" i="90" s="1"/>
  <c r="K97" i="90" a="1"/>
  <c r="K97" i="90" s="1"/>
  <c r="K99" i="90" a="1"/>
  <c r="K99" i="90" s="1"/>
  <c r="K93" i="90" a="1"/>
  <c r="K93" i="90" s="1"/>
  <c r="K103" i="90" a="1"/>
  <c r="K103" i="90" s="1"/>
  <c r="K105" i="90" a="1"/>
  <c r="K105" i="90" s="1"/>
  <c r="K107" i="90" a="1"/>
  <c r="K107" i="90" s="1"/>
  <c r="K109" i="90" a="1"/>
  <c r="K109" i="90" s="1"/>
  <c r="K88" i="90" a="1"/>
  <c r="K88" i="90" s="1"/>
  <c r="K85" i="90" a="1"/>
  <c r="K85" i="90" s="1"/>
  <c r="M167" i="90" a="1"/>
  <c r="M167" i="90" s="1"/>
  <c r="M202" i="90" a="1"/>
  <c r="M202" i="90" s="1"/>
  <c r="M212" i="90" a="1"/>
  <c r="M212" i="90" s="1"/>
  <c r="M214" i="90" a="1"/>
  <c r="M214" i="90" s="1"/>
  <c r="M216" i="90" a="1"/>
  <c r="M216" i="90" s="1"/>
  <c r="M218" i="90" a="1"/>
  <c r="M218" i="90" s="1"/>
  <c r="M204" i="90" a="1"/>
  <c r="M204" i="90" s="1"/>
  <c r="M206" i="90" a="1"/>
  <c r="M206" i="90" s="1"/>
  <c r="M208" i="90" a="1"/>
  <c r="M208" i="90" s="1"/>
  <c r="M195" i="90" a="1"/>
  <c r="M195" i="90" s="1"/>
  <c r="M197" i="90" a="1"/>
  <c r="M197" i="90" s="1"/>
  <c r="M199" i="90" a="1"/>
  <c r="M199" i="90" s="1"/>
  <c r="M194" i="90" a="1"/>
  <c r="M194" i="90" s="1"/>
  <c r="M198" i="90" a="1"/>
  <c r="M198" i="90" s="1"/>
  <c r="M193" i="90" a="1"/>
  <c r="M193" i="90" s="1"/>
  <c r="M215" i="90" a="1"/>
  <c r="M215" i="90" s="1"/>
  <c r="M207" i="90" a="1"/>
  <c r="M207" i="90" s="1"/>
  <c r="M211" i="90" a="1"/>
  <c r="M211" i="90" s="1"/>
  <c r="M217" i="90" a="1"/>
  <c r="M217" i="90" s="1"/>
  <c r="M205" i="90" a="1"/>
  <c r="M205" i="90" s="1"/>
  <c r="M196" i="90" a="1"/>
  <c r="M196" i="90" s="1"/>
  <c r="M203" i="90" a="1"/>
  <c r="M203" i="90" s="1"/>
  <c r="M213" i="90" a="1"/>
  <c r="M213" i="90" s="1"/>
  <c r="M209" i="90" a="1"/>
  <c r="M209" i="90" s="1"/>
  <c r="M200" i="90" a="1"/>
  <c r="M200" i="90" s="1"/>
  <c r="M185" i="90" a="1"/>
  <c r="M185" i="90" s="1"/>
  <c r="M187" i="90" a="1"/>
  <c r="M187" i="90" s="1"/>
  <c r="M189" i="90" a="1"/>
  <c r="M189" i="90" s="1"/>
  <c r="M191" i="90" a="1"/>
  <c r="M191" i="90" s="1"/>
  <c r="M175" i="90" a="1"/>
  <c r="M175" i="90" s="1"/>
  <c r="M168" i="90" a="1"/>
  <c r="M168" i="90" s="1"/>
  <c r="M170" i="90" a="1"/>
  <c r="M170" i="90" s="1"/>
  <c r="M172" i="90" a="1"/>
  <c r="M172" i="90" s="1"/>
  <c r="M166" i="90" a="1"/>
  <c r="M166" i="90" s="1"/>
  <c r="M186" i="90" a="1"/>
  <c r="M186" i="90" s="1"/>
  <c r="M188" i="90" a="1"/>
  <c r="M188" i="90" s="1"/>
  <c r="M177" i="90" a="1"/>
  <c r="M177" i="90" s="1"/>
  <c r="M179" i="90" a="1"/>
  <c r="M179" i="90" s="1"/>
  <c r="M181" i="90" a="1"/>
  <c r="M181" i="90" s="1"/>
  <c r="E169" i="90" a="1"/>
  <c r="E169" i="90" s="1"/>
  <c r="E212" i="90" a="1"/>
  <c r="E212" i="90" s="1"/>
  <c r="E204" i="90" a="1"/>
  <c r="E204" i="90" s="1"/>
  <c r="E202" i="90" a="1"/>
  <c r="E202" i="90" s="1"/>
  <c r="E214" i="90" a="1"/>
  <c r="E214" i="90" s="1"/>
  <c r="E216" i="90" a="1"/>
  <c r="E216" i="90" s="1"/>
  <c r="E218" i="90" a="1"/>
  <c r="E218" i="90" s="1"/>
  <c r="E203" i="90" a="1"/>
  <c r="E203" i="90" s="1"/>
  <c r="E206" i="90" a="1"/>
  <c r="E206" i="90" s="1"/>
  <c r="E208" i="90" a="1"/>
  <c r="E208" i="90" s="1"/>
  <c r="E193" i="90" a="1"/>
  <c r="E193" i="90" s="1"/>
  <c r="E195" i="90" a="1"/>
  <c r="E195" i="90" s="1"/>
  <c r="E197" i="90" a="1"/>
  <c r="E197" i="90" s="1"/>
  <c r="E199" i="90" a="1"/>
  <c r="E199" i="90" s="1"/>
  <c r="E196" i="90" a="1"/>
  <c r="E196" i="90" s="1"/>
  <c r="E200" i="90" a="1"/>
  <c r="E200" i="90" s="1"/>
  <c r="E211" i="90" a="1"/>
  <c r="E211" i="90" s="1"/>
  <c r="E213" i="90" a="1"/>
  <c r="E213" i="90" s="1"/>
  <c r="E217" i="90" a="1"/>
  <c r="E217" i="90" s="1"/>
  <c r="E205" i="90" a="1"/>
  <c r="E205" i="90" s="1"/>
  <c r="E209" i="90" a="1"/>
  <c r="E209" i="90" s="1"/>
  <c r="E215" i="90" a="1"/>
  <c r="E215" i="90" s="1"/>
  <c r="E194" i="90" a="1"/>
  <c r="E194" i="90" s="1"/>
  <c r="E207" i="90" a="1"/>
  <c r="E207" i="90" s="1"/>
  <c r="E198" i="90" a="1"/>
  <c r="E198" i="90" s="1"/>
  <c r="E185" i="90" a="1"/>
  <c r="E185" i="90" s="1"/>
  <c r="E187" i="90" a="1"/>
  <c r="E187" i="90" s="1"/>
  <c r="E189" i="90" a="1"/>
  <c r="E189" i="90" s="1"/>
  <c r="E191" i="90" a="1"/>
  <c r="E191" i="90" s="1"/>
  <c r="E170" i="90" a="1"/>
  <c r="E170" i="90" s="1"/>
  <c r="E172" i="90" a="1"/>
  <c r="E172" i="90" s="1"/>
  <c r="E166" i="90" a="1"/>
  <c r="E166" i="90" s="1"/>
  <c r="E186" i="90" a="1"/>
  <c r="E186" i="90" s="1"/>
  <c r="E188" i="90" a="1"/>
  <c r="E188" i="90" s="1"/>
  <c r="E177" i="90" a="1"/>
  <c r="E177" i="90" s="1"/>
  <c r="E179" i="90" a="1"/>
  <c r="E179" i="90" s="1"/>
  <c r="E181" i="90" a="1"/>
  <c r="E181" i="90" s="1"/>
  <c r="I255" i="90" a="1"/>
  <c r="I255" i="90" s="1"/>
  <c r="I276" i="90" a="1"/>
  <c r="I276" i="90" s="1"/>
  <c r="I279" i="90" a="1"/>
  <c r="I279" i="90" s="1"/>
  <c r="I281" i="90" a="1"/>
  <c r="I281" i="90" s="1"/>
  <c r="I297" i="90" a="1"/>
  <c r="I297" i="90" s="1"/>
  <c r="I300" i="90" a="1"/>
  <c r="I300" i="90" s="1"/>
  <c r="I294" i="90" a="1"/>
  <c r="I294" i="90" s="1"/>
  <c r="I284" i="90" a="1"/>
  <c r="I284" i="90" s="1"/>
  <c r="I296" i="90" a="1"/>
  <c r="I296" i="90" s="1"/>
  <c r="I287" i="90" a="1"/>
  <c r="I287" i="90" s="1"/>
  <c r="I289" i="90" a="1"/>
  <c r="I289" i="90" s="1"/>
  <c r="I291" i="90" a="1"/>
  <c r="I291" i="90" s="1"/>
  <c r="I277" i="90" a="1"/>
  <c r="I277" i="90" s="1"/>
  <c r="I275" i="90" a="1"/>
  <c r="I275" i="90" s="1"/>
  <c r="I288" i="90" a="1"/>
  <c r="I288" i="90" s="1"/>
  <c r="I280" i="90" a="1"/>
  <c r="I280" i="90" s="1"/>
  <c r="I290" i="90" a="1"/>
  <c r="I290" i="90" s="1"/>
  <c r="I293" i="90" a="1"/>
  <c r="I293" i="90" s="1"/>
  <c r="I298" i="90" a="1"/>
  <c r="I298" i="90" s="1"/>
  <c r="I299" i="90" a="1"/>
  <c r="I299" i="90" s="1"/>
  <c r="I285" i="90" a="1"/>
  <c r="I285" i="90" s="1"/>
  <c r="I278" i="90" a="1"/>
  <c r="I278" i="90" s="1"/>
  <c r="I295" i="90" a="1"/>
  <c r="I295" i="90" s="1"/>
  <c r="I282" i="90" a="1"/>
  <c r="I282" i="90" s="1"/>
  <c r="I286" i="90" a="1"/>
  <c r="I286" i="90" s="1"/>
  <c r="I266" i="90" a="1"/>
  <c r="I266" i="90" s="1"/>
  <c r="I259" i="90" a="1"/>
  <c r="I259" i="90" s="1"/>
  <c r="I261" i="90" a="1"/>
  <c r="I261" i="90" s="1"/>
  <c r="I263" i="90" a="1"/>
  <c r="I263" i="90" s="1"/>
  <c r="I248" i="90" a="1"/>
  <c r="I248" i="90" s="1"/>
  <c r="I257" i="90" a="1"/>
  <c r="I257" i="90" s="1"/>
  <c r="I267" i="90" a="1"/>
  <c r="I267" i="90" s="1"/>
  <c r="I269" i="90" a="1"/>
  <c r="I269" i="90" s="1"/>
  <c r="I271" i="90" a="1"/>
  <c r="I271" i="90" s="1"/>
  <c r="I273" i="90" a="1"/>
  <c r="I273" i="90" s="1"/>
  <c r="I258" i="90" a="1"/>
  <c r="I258" i="90" s="1"/>
  <c r="I260" i="90" a="1"/>
  <c r="I260" i="90" s="1"/>
  <c r="I262" i="90" a="1"/>
  <c r="I262" i="90" s="1"/>
  <c r="I264" i="90" a="1"/>
  <c r="I264" i="90" s="1"/>
  <c r="I268" i="90" a="1"/>
  <c r="I268" i="90" s="1"/>
  <c r="I270" i="90" a="1"/>
  <c r="I270" i="90" s="1"/>
  <c r="I272" i="90" a="1"/>
  <c r="I272" i="90" s="1"/>
  <c r="H255" i="90" a="1"/>
  <c r="H255" i="90" s="1"/>
  <c r="L251" i="90" a="1"/>
  <c r="L251" i="90" s="1"/>
  <c r="D171" i="90" a="1"/>
  <c r="D171" i="90" s="1"/>
  <c r="N333" i="90" a="1"/>
  <c r="N333" i="90" s="1"/>
  <c r="J533" i="90" a="1"/>
  <c r="J533" i="90" s="1"/>
  <c r="J535" i="90" a="1"/>
  <c r="J535" i="90" s="1"/>
  <c r="J537" i="90" a="1"/>
  <c r="J537" i="90" s="1"/>
  <c r="J531" i="90" a="1"/>
  <c r="J531" i="90" s="1"/>
  <c r="J534" i="90" a="1"/>
  <c r="J534" i="90" s="1"/>
  <c r="J523" i="90" a="1"/>
  <c r="J523" i="90" s="1"/>
  <c r="J547" i="90" a="1"/>
  <c r="J547" i="90" s="1"/>
  <c r="J540" i="90" a="1"/>
  <c r="J540" i="90" s="1"/>
  <c r="J526" i="90" a="1"/>
  <c r="J526" i="90" s="1"/>
  <c r="J546" i="90" a="1"/>
  <c r="J546" i="90" s="1"/>
  <c r="J524" i="90" a="1"/>
  <c r="J524" i="90" s="1"/>
  <c r="J522" i="90" a="1"/>
  <c r="J522" i="90" s="1"/>
  <c r="J542" i="90" a="1"/>
  <c r="J542" i="90" s="1"/>
  <c r="J545" i="90" a="1"/>
  <c r="J545" i="90" s="1"/>
  <c r="J538" i="90" a="1"/>
  <c r="J538" i="90" s="1"/>
  <c r="J525" i="90" a="1"/>
  <c r="J525" i="90" s="1"/>
  <c r="J529" i="90" a="1"/>
  <c r="J529" i="90" s="1"/>
  <c r="J544" i="90" a="1"/>
  <c r="J544" i="90" s="1"/>
  <c r="J528" i="90" a="1"/>
  <c r="J528" i="90" s="1"/>
  <c r="J532" i="90" a="1"/>
  <c r="J532" i="90" s="1"/>
  <c r="J543" i="90" a="1"/>
  <c r="J543" i="90" s="1"/>
  <c r="J536" i="90" a="1"/>
  <c r="J536" i="90" s="1"/>
  <c r="J505" i="90" a="1"/>
  <c r="J505" i="90" s="1"/>
  <c r="J507" i="90" a="1"/>
  <c r="J507" i="90" s="1"/>
  <c r="J509" i="90" a="1"/>
  <c r="J509" i="90" s="1"/>
  <c r="J511" i="90" a="1"/>
  <c r="J511" i="90" s="1"/>
  <c r="J515" i="90" a="1"/>
  <c r="J515" i="90" s="1"/>
  <c r="J517" i="90" a="1"/>
  <c r="J517" i="90" s="1"/>
  <c r="J519" i="90" a="1"/>
  <c r="J519" i="90" s="1"/>
  <c r="J513" i="90" a="1"/>
  <c r="J513" i="90" s="1"/>
  <c r="J527" i="90" a="1"/>
  <c r="J527" i="90" s="1"/>
  <c r="J506" i="90" a="1"/>
  <c r="J506" i="90" s="1"/>
  <c r="J510" i="90" a="1"/>
  <c r="J510" i="90" s="1"/>
  <c r="J541" i="90" a="1"/>
  <c r="J541" i="90" s="1"/>
  <c r="J514" i="90" a="1"/>
  <c r="J514" i="90" s="1"/>
  <c r="J518" i="90" a="1"/>
  <c r="J518" i="90" s="1"/>
  <c r="J516" i="90" a="1"/>
  <c r="J516" i="90" s="1"/>
  <c r="J508" i="90" a="1"/>
  <c r="J508" i="90" s="1"/>
  <c r="J504" i="90" a="1"/>
  <c r="J504" i="90" s="1"/>
  <c r="J520" i="90" a="1"/>
  <c r="J520" i="90" s="1"/>
  <c r="J496" i="90" a="1"/>
  <c r="J496" i="90" s="1"/>
  <c r="J498" i="90" a="1"/>
  <c r="J498" i="90" s="1"/>
  <c r="J500" i="90" a="1"/>
  <c r="J500" i="90" s="1"/>
  <c r="J502" i="90" a="1"/>
  <c r="J502" i="90" s="1"/>
  <c r="I502" i="90" a="1"/>
  <c r="I502" i="90" s="1"/>
  <c r="J501" i="90" a="1"/>
  <c r="J501" i="90" s="1"/>
  <c r="I499" i="90" a="1"/>
  <c r="I499" i="90" s="1"/>
  <c r="M581" i="90" a="1"/>
  <c r="M581" i="90" s="1"/>
  <c r="J580" i="90" a="1"/>
  <c r="J580" i="90" s="1"/>
  <c r="D11" i="90" a="1"/>
  <c r="D11" i="90" s="1"/>
  <c r="M18" i="90" a="1"/>
  <c r="M18" i="90" s="1"/>
  <c r="H17" i="90" a="1"/>
  <c r="H17" i="90" s="1"/>
  <c r="N15" i="90" a="1"/>
  <c r="N15" i="90" s="1"/>
  <c r="I14" i="90" a="1"/>
  <c r="I14" i="90" s="1"/>
  <c r="D13" i="90" a="1"/>
  <c r="D13" i="90" s="1"/>
  <c r="E20" i="90" a="1"/>
  <c r="E20" i="90" s="1"/>
  <c r="G26" i="90" a="1"/>
  <c r="G26" i="90" s="1"/>
  <c r="M24" i="90" a="1"/>
  <c r="M24" i="90" s="1"/>
  <c r="H23" i="90" a="1"/>
  <c r="H23" i="90" s="1"/>
  <c r="N21" i="90" a="1"/>
  <c r="N21" i="90" s="1"/>
  <c r="K100" i="90" a="1"/>
  <c r="K100" i="90" s="1"/>
  <c r="G99" i="90" a="1"/>
  <c r="G99" i="90" s="1"/>
  <c r="K96" i="90" a="1"/>
  <c r="K96" i="90" s="1"/>
  <c r="G95" i="90" a="1"/>
  <c r="G95" i="90" s="1"/>
  <c r="F102" i="90" a="1"/>
  <c r="F102" i="90" s="1"/>
  <c r="I107" i="90" a="1"/>
  <c r="I107" i="90" s="1"/>
  <c r="I103" i="90" a="1"/>
  <c r="I103" i="90" s="1"/>
  <c r="K175" i="90" a="1"/>
  <c r="K175" i="90" s="1"/>
  <c r="H182" i="90" a="1"/>
  <c r="H182" i="90" s="1"/>
  <c r="D181" i="90" a="1"/>
  <c r="D181" i="90" s="1"/>
  <c r="L179" i="90" a="1"/>
  <c r="L179" i="90" s="1"/>
  <c r="H178" i="90" a="1"/>
  <c r="H178" i="90" s="1"/>
  <c r="D177" i="90" a="1"/>
  <c r="D177" i="90" s="1"/>
  <c r="E184" i="90" a="1"/>
  <c r="E184" i="90" s="1"/>
  <c r="L190" i="90" a="1"/>
  <c r="L190" i="90" s="1"/>
  <c r="E11" i="90" a="1"/>
  <c r="E11" i="90" s="1"/>
  <c r="M15" i="90" a="1"/>
  <c r="M15" i="90" s="1"/>
  <c r="N12" i="90" a="1"/>
  <c r="N12" i="90" s="1"/>
  <c r="K27" i="90" a="1"/>
  <c r="K27" i="90" s="1"/>
  <c r="M21" i="90" a="1"/>
  <c r="M21" i="90" s="1"/>
  <c r="J100" i="90" a="1"/>
  <c r="J100" i="90" s="1"/>
  <c r="F99" i="90" a="1"/>
  <c r="F99" i="90" s="1"/>
  <c r="N97" i="90" a="1"/>
  <c r="N97" i="90" s="1"/>
  <c r="F95" i="90" a="1"/>
  <c r="F95" i="90" s="1"/>
  <c r="D102" i="90" a="1"/>
  <c r="D102" i="90" s="1"/>
  <c r="D106" i="90" a="1"/>
  <c r="D106" i="90" s="1"/>
  <c r="K179" i="90" a="1"/>
  <c r="K179" i="90" s="1"/>
  <c r="F500" i="90" a="1"/>
  <c r="F500" i="90" s="1"/>
  <c r="L578" i="90" a="1"/>
  <c r="L578" i="90" s="1"/>
  <c r="H21" i="90" a="1"/>
  <c r="H21" i="90" s="1"/>
  <c r="I96" i="90" a="1"/>
  <c r="I96" i="90" s="1"/>
  <c r="G107" i="90" a="1"/>
  <c r="G107" i="90" s="1"/>
  <c r="N63" i="90" a="1"/>
  <c r="N63" i="90" s="1"/>
  <c r="N58" i="90" a="1"/>
  <c r="N58" i="90" s="1"/>
  <c r="N60" i="90" a="1"/>
  <c r="N60" i="90" s="1"/>
  <c r="N61" i="90" a="1"/>
  <c r="N61" i="90" s="1"/>
  <c r="N56" i="90" a="1"/>
  <c r="N56" i="90" s="1"/>
  <c r="N59" i="90" a="1"/>
  <c r="N59" i="90" s="1"/>
  <c r="N62" i="90" a="1"/>
  <c r="N62" i="90" s="1"/>
  <c r="N57" i="90" a="1"/>
  <c r="N57" i="90" s="1"/>
  <c r="N50" i="90" a="1"/>
  <c r="N50" i="90" s="1"/>
  <c r="N54" i="90" a="1"/>
  <c r="N54" i="90" s="1"/>
  <c r="N47" i="90" a="1"/>
  <c r="N47" i="90" s="1"/>
  <c r="N43" i="90" a="1"/>
  <c r="N43" i="90" s="1"/>
  <c r="N36" i="90" a="1"/>
  <c r="N36" i="90" s="1"/>
  <c r="N31" i="90" a="1"/>
  <c r="N31" i="90" s="1"/>
  <c r="N41" i="90" a="1"/>
  <c r="N41" i="90" s="1"/>
  <c r="N34" i="90" a="1"/>
  <c r="N34" i="90" s="1"/>
  <c r="N29" i="90" a="1"/>
  <c r="N29" i="90" s="1"/>
  <c r="N40" i="90" a="1"/>
  <c r="N40" i="90" s="1"/>
  <c r="N38" i="90" a="1"/>
  <c r="N38" i="90" s="1"/>
  <c r="N33" i="90" a="1"/>
  <c r="N33" i="90" s="1"/>
  <c r="N51" i="90" a="1"/>
  <c r="N51" i="90" s="1"/>
  <c r="N53" i="90" a="1"/>
  <c r="N53" i="90" s="1"/>
  <c r="N45" i="90" a="1"/>
  <c r="N45" i="90" s="1"/>
  <c r="N52" i="90" a="1"/>
  <c r="N52" i="90" s="1"/>
  <c r="N44" i="90" a="1"/>
  <c r="N44" i="90" s="1"/>
  <c r="N49" i="90" a="1"/>
  <c r="N49" i="90" s="1"/>
  <c r="N30" i="90" a="1"/>
  <c r="N30" i="90" s="1"/>
  <c r="N42" i="90" a="1"/>
  <c r="N42" i="90" s="1"/>
  <c r="N39" i="90" a="1"/>
  <c r="N39" i="90" s="1"/>
  <c r="N35" i="90" a="1"/>
  <c r="N35" i="90" s="1"/>
  <c r="N48" i="90" a="1"/>
  <c r="N48" i="90" s="1"/>
  <c r="N32" i="90" a="1"/>
  <c r="N32" i="90" s="1"/>
  <c r="N25" i="90" a="1"/>
  <c r="N25" i="90" s="1"/>
  <c r="N14" i="90" a="1"/>
  <c r="N14" i="90" s="1"/>
  <c r="N23" i="90" a="1"/>
  <c r="N23" i="90" s="1"/>
  <c r="N17" i="90" a="1"/>
  <c r="N17" i="90" s="1"/>
  <c r="N11" i="90" a="1"/>
  <c r="N11" i="90" s="1"/>
  <c r="N22" i="90" a="1"/>
  <c r="N22" i="90" s="1"/>
  <c r="N16" i="90" a="1"/>
  <c r="N16" i="90" s="1"/>
  <c r="F3" i="90" a="1"/>
  <c r="F3" i="90" s="1"/>
  <c r="F63" i="90" a="1"/>
  <c r="F63" i="90" s="1"/>
  <c r="F59" i="90" a="1"/>
  <c r="F59" i="90" s="1"/>
  <c r="F60" i="90" a="1"/>
  <c r="F60" i="90" s="1"/>
  <c r="F58" i="90" a="1"/>
  <c r="F58" i="90" s="1"/>
  <c r="F56" i="90" a="1"/>
  <c r="F56" i="90" s="1"/>
  <c r="F61" i="90" a="1"/>
  <c r="F61" i="90" s="1"/>
  <c r="F57" i="90" a="1"/>
  <c r="F57" i="90" s="1"/>
  <c r="F62" i="90" a="1"/>
  <c r="F62" i="90" s="1"/>
  <c r="F50" i="90" a="1"/>
  <c r="F50" i="90" s="1"/>
  <c r="F52" i="90" a="1"/>
  <c r="F52" i="90" s="1"/>
  <c r="F49" i="90" a="1"/>
  <c r="F49" i="90" s="1"/>
  <c r="F43" i="90" a="1"/>
  <c r="F43" i="90" s="1"/>
  <c r="F36" i="90" a="1"/>
  <c r="F36" i="90" s="1"/>
  <c r="F48" i="90" a="1"/>
  <c r="F48" i="90" s="1"/>
  <c r="F54" i="90" a="1"/>
  <c r="F54" i="90" s="1"/>
  <c r="F47" i="90" a="1"/>
  <c r="F47" i="90" s="1"/>
  <c r="F31" i="90" a="1"/>
  <c r="F31" i="90" s="1"/>
  <c r="F29" i="90" a="1"/>
  <c r="F29" i="90" s="1"/>
  <c r="F51" i="90" a="1"/>
  <c r="F51" i="90" s="1"/>
  <c r="F41" i="90" a="1"/>
  <c r="F41" i="90" s="1"/>
  <c r="F34" i="90" a="1"/>
  <c r="F34" i="90" s="1"/>
  <c r="F53" i="90" a="1"/>
  <c r="F53" i="90" s="1"/>
  <c r="F40" i="90" a="1"/>
  <c r="F40" i="90" s="1"/>
  <c r="F38" i="90" a="1"/>
  <c r="F38" i="90" s="1"/>
  <c r="F33" i="90" a="1"/>
  <c r="F33" i="90" s="1"/>
  <c r="F42" i="90" a="1"/>
  <c r="F42" i="90" s="1"/>
  <c r="F32" i="90" a="1"/>
  <c r="F32" i="90" s="1"/>
  <c r="F39" i="90" a="1"/>
  <c r="F39" i="90" s="1"/>
  <c r="F35" i="90" a="1"/>
  <c r="F35" i="90" s="1"/>
  <c r="F45" i="90" a="1"/>
  <c r="F45" i="90" s="1"/>
  <c r="F44" i="90" a="1"/>
  <c r="F44" i="90" s="1"/>
  <c r="F30" i="90" a="1"/>
  <c r="F30" i="90" s="1"/>
  <c r="F25" i="90" a="1"/>
  <c r="F25" i="90" s="1"/>
  <c r="F12" i="90" a="1"/>
  <c r="F12" i="90" s="1"/>
  <c r="F14" i="90" a="1"/>
  <c r="F14" i="90" s="1"/>
  <c r="F23" i="90" a="1"/>
  <c r="F23" i="90" s="1"/>
  <c r="F17" i="90" a="1"/>
  <c r="F17" i="90" s="1"/>
  <c r="F22" i="90" a="1"/>
  <c r="F22" i="90" s="1"/>
  <c r="F20" i="90" a="1"/>
  <c r="F20" i="90" s="1"/>
  <c r="F16" i="90" a="1"/>
  <c r="F16" i="90" s="1"/>
  <c r="F2" i="90" a="1"/>
  <c r="F2" i="90" s="1"/>
  <c r="J122" i="90" a="1"/>
  <c r="J122" i="90" s="1"/>
  <c r="J124" i="90" a="1"/>
  <c r="J124" i="90" s="1"/>
  <c r="J126" i="90" a="1"/>
  <c r="J126" i="90" s="1"/>
  <c r="J130" i="90" a="1"/>
  <c r="J130" i="90" s="1"/>
  <c r="J132" i="90" a="1"/>
  <c r="J132" i="90" s="1"/>
  <c r="J134" i="90" a="1"/>
  <c r="J134" i="90" s="1"/>
  <c r="J136" i="90" a="1"/>
  <c r="J136" i="90" s="1"/>
  <c r="J113" i="90" a="1"/>
  <c r="J113" i="90" s="1"/>
  <c r="J115" i="90" a="1"/>
  <c r="J115" i="90" s="1"/>
  <c r="J117" i="90" a="1"/>
  <c r="J117" i="90" s="1"/>
  <c r="J111" i="90" a="1"/>
  <c r="J111" i="90" s="1"/>
  <c r="J120" i="90" a="1"/>
  <c r="J120" i="90" s="1"/>
  <c r="J131" i="90" a="1"/>
  <c r="J131" i="90" s="1"/>
  <c r="J135" i="90" a="1"/>
  <c r="J135" i="90" s="1"/>
  <c r="J114" i="90" a="1"/>
  <c r="J114" i="90" s="1"/>
  <c r="J118" i="90" a="1"/>
  <c r="J118" i="90" s="1"/>
  <c r="J121" i="90" a="1"/>
  <c r="J121" i="90" s="1"/>
  <c r="J125" i="90" a="1"/>
  <c r="J125" i="90" s="1"/>
  <c r="J127" i="90" a="1"/>
  <c r="J127" i="90" s="1"/>
  <c r="J129" i="90" a="1"/>
  <c r="J129" i="90" s="1"/>
  <c r="J116" i="90" a="1"/>
  <c r="J116" i="90" s="1"/>
  <c r="J123" i="90" a="1"/>
  <c r="J123" i="90" s="1"/>
  <c r="J133" i="90" a="1"/>
  <c r="J133" i="90" s="1"/>
  <c r="J112" i="90" a="1"/>
  <c r="J112" i="90" s="1"/>
  <c r="J95" i="90" a="1"/>
  <c r="J95" i="90" s="1"/>
  <c r="J97" i="90" a="1"/>
  <c r="J97" i="90" s="1"/>
  <c r="J99" i="90" a="1"/>
  <c r="J99" i="90" s="1"/>
  <c r="J93" i="90" a="1"/>
  <c r="J93" i="90" s="1"/>
  <c r="J104" i="90" a="1"/>
  <c r="J104" i="90" s="1"/>
  <c r="J106" i="90" a="1"/>
  <c r="J106" i="90" s="1"/>
  <c r="J108" i="90" a="1"/>
  <c r="J108" i="90" s="1"/>
  <c r="K166" i="90" a="1"/>
  <c r="K166" i="90" s="1"/>
  <c r="K195" i="90" a="1"/>
  <c r="K195" i="90" s="1"/>
  <c r="K197" i="90" a="1"/>
  <c r="K197" i="90" s="1"/>
  <c r="K199" i="90" a="1"/>
  <c r="K199" i="90" s="1"/>
  <c r="K203" i="90" a="1"/>
  <c r="K203" i="90" s="1"/>
  <c r="K211" i="90" a="1"/>
  <c r="K211" i="90" s="1"/>
  <c r="K193" i="90" a="1"/>
  <c r="K193" i="90" s="1"/>
  <c r="K212" i="90" a="1"/>
  <c r="K212" i="90" s="1"/>
  <c r="K214" i="90" a="1"/>
  <c r="K214" i="90" s="1"/>
  <c r="K216" i="90" a="1"/>
  <c r="K216" i="90" s="1"/>
  <c r="K218" i="90" a="1"/>
  <c r="K218" i="90" s="1"/>
  <c r="K204" i="90" a="1"/>
  <c r="K204" i="90" s="1"/>
  <c r="K206" i="90" a="1"/>
  <c r="K206" i="90" s="1"/>
  <c r="K208" i="90" a="1"/>
  <c r="K208" i="90" s="1"/>
  <c r="K202" i="90" a="1"/>
  <c r="K202" i="90" s="1"/>
  <c r="K213" i="90" a="1"/>
  <c r="K213" i="90" s="1"/>
  <c r="K217" i="90" a="1"/>
  <c r="K217" i="90" s="1"/>
  <c r="K205" i="90" a="1"/>
  <c r="K205" i="90" s="1"/>
  <c r="K209" i="90" a="1"/>
  <c r="K209" i="90" s="1"/>
  <c r="K196" i="90" a="1"/>
  <c r="K196" i="90" s="1"/>
  <c r="K200" i="90" a="1"/>
  <c r="K200" i="90" s="1"/>
  <c r="K198" i="90" a="1"/>
  <c r="K198" i="90" s="1"/>
  <c r="K215" i="90" a="1"/>
  <c r="K215" i="90" s="1"/>
  <c r="K194" i="90" a="1"/>
  <c r="K194" i="90" s="1"/>
  <c r="K207" i="90" a="1"/>
  <c r="K207" i="90" s="1"/>
  <c r="K176" i="90" a="1"/>
  <c r="K176" i="90" s="1"/>
  <c r="K178" i="90" a="1"/>
  <c r="K178" i="90" s="1"/>
  <c r="K180" i="90" a="1"/>
  <c r="K180" i="90" s="1"/>
  <c r="K182" i="90" a="1"/>
  <c r="K182" i="90" s="1"/>
  <c r="K186" i="90" a="1"/>
  <c r="K186" i="90" s="1"/>
  <c r="K188" i="90" a="1"/>
  <c r="K188" i="90" s="1"/>
  <c r="K190" i="90" a="1"/>
  <c r="K190" i="90" s="1"/>
  <c r="K184" i="90" a="1"/>
  <c r="K184" i="90" s="1"/>
  <c r="K185" i="90" a="1"/>
  <c r="K185" i="90" s="1"/>
  <c r="I335" i="90" a="1"/>
  <c r="I335" i="90" s="1"/>
  <c r="I376" i="90" a="1"/>
  <c r="I376" i="90" s="1"/>
  <c r="I374" i="90" a="1"/>
  <c r="I374" i="90" s="1"/>
  <c r="I364" i="90" a="1"/>
  <c r="I364" i="90" s="1"/>
  <c r="I377" i="90" a="1"/>
  <c r="I377" i="90" s="1"/>
  <c r="I378" i="90" a="1"/>
  <c r="I378" i="90" s="1"/>
  <c r="I381" i="90" a="1"/>
  <c r="I381" i="90" s="1"/>
  <c r="I368" i="90" a="1"/>
  <c r="I368" i="90" s="1"/>
  <c r="I373" i="90" a="1"/>
  <c r="I373" i="90" s="1"/>
  <c r="I382" i="90" a="1"/>
  <c r="I382" i="90" s="1"/>
  <c r="I380" i="90" a="1"/>
  <c r="I380" i="90" s="1"/>
  <c r="I379" i="90" a="1"/>
  <c r="I379" i="90" s="1"/>
  <c r="I371" i="90" a="1"/>
  <c r="I371" i="90" s="1"/>
  <c r="I363" i="90" a="1"/>
  <c r="I363" i="90" s="1"/>
  <c r="I358" i="90" a="1"/>
  <c r="I358" i="90" s="1"/>
  <c r="I383" i="90" a="1"/>
  <c r="I383" i="90" s="1"/>
  <c r="I370" i="90" a="1"/>
  <c r="I370" i="90" s="1"/>
  <c r="I362" i="90" a="1"/>
  <c r="I362" i="90" s="1"/>
  <c r="I359" i="90" a="1"/>
  <c r="I359" i="90" s="1"/>
  <c r="I369" i="90" a="1"/>
  <c r="I369" i="90" s="1"/>
  <c r="I365" i="90" a="1"/>
  <c r="I365" i="90" s="1"/>
  <c r="I360" i="90" a="1"/>
  <c r="I360" i="90" s="1"/>
  <c r="I367" i="90" a="1"/>
  <c r="I367" i="90" s="1"/>
  <c r="I361" i="90" a="1"/>
  <c r="I361" i="90" s="1"/>
  <c r="I372" i="90" a="1"/>
  <c r="I372" i="90" s="1"/>
  <c r="I350" i="90" a="1"/>
  <c r="I350" i="90" s="1"/>
  <c r="I355" i="90" a="1"/>
  <c r="I355" i="90" s="1"/>
  <c r="I347" i="90" a="1"/>
  <c r="I347" i="90" s="1"/>
  <c r="I336" i="90" a="1"/>
  <c r="I336" i="90" s="1"/>
  <c r="I342" i="90" a="1"/>
  <c r="I342" i="90" s="1"/>
  <c r="I353" i="90" a="1"/>
  <c r="I353" i="90" s="1"/>
  <c r="I345" i="90" a="1"/>
  <c r="I345" i="90" s="1"/>
  <c r="I340" i="90" a="1"/>
  <c r="I340" i="90" s="1"/>
  <c r="I333" i="90" a="1"/>
  <c r="I333" i="90" s="1"/>
  <c r="I356" i="90" a="1"/>
  <c r="I356" i="90" s="1"/>
  <c r="I351" i="90" a="1"/>
  <c r="I351" i="90" s="1"/>
  <c r="I343" i="90" a="1"/>
  <c r="I343" i="90" s="1"/>
  <c r="I354" i="90" a="1"/>
  <c r="I354" i="90" s="1"/>
  <c r="I349" i="90" a="1"/>
  <c r="I349" i="90" s="1"/>
  <c r="I346" i="90" a="1"/>
  <c r="I346" i="90" s="1"/>
  <c r="I341" i="90" a="1"/>
  <c r="I341" i="90" s="1"/>
  <c r="I352" i="90" a="1"/>
  <c r="I352" i="90" s="1"/>
  <c r="I344" i="90" a="1"/>
  <c r="I344" i="90" s="1"/>
  <c r="J415" i="90" a="1"/>
  <c r="J415" i="90" s="1"/>
  <c r="J459" i="90" a="1"/>
  <c r="J459" i="90" s="1"/>
  <c r="J462" i="90" a="1"/>
  <c r="J462" i="90" s="1"/>
  <c r="J463" i="90" a="1"/>
  <c r="J463" i="90" s="1"/>
  <c r="J456" i="90" a="1"/>
  <c r="J456" i="90" s="1"/>
  <c r="J464" i="90" a="1"/>
  <c r="J464" i="90" s="1"/>
  <c r="J443" i="90" a="1"/>
  <c r="J443" i="90" s="1"/>
  <c r="J445" i="90" a="1"/>
  <c r="J445" i="90" s="1"/>
  <c r="J447" i="90" a="1"/>
  <c r="J447" i="90" s="1"/>
  <c r="J458" i="90" a="1"/>
  <c r="J458" i="90" s="1"/>
  <c r="J444" i="90" a="1"/>
  <c r="J444" i="90" s="1"/>
  <c r="J465" i="90" a="1"/>
  <c r="J465" i="90" s="1"/>
  <c r="J461" i="90" a="1"/>
  <c r="J461" i="90" s="1"/>
  <c r="J446" i="90" a="1"/>
  <c r="J446" i="90" s="1"/>
  <c r="J454" i="90" a="1"/>
  <c r="J454" i="90" s="1"/>
  <c r="J452" i="90" a="1"/>
  <c r="J452" i="90" s="1"/>
  <c r="J441" i="90" a="1"/>
  <c r="J441" i="90" s="1"/>
  <c r="J442" i="90" a="1"/>
  <c r="J442" i="90" s="1"/>
  <c r="J460" i="90" a="1"/>
  <c r="J460" i="90" s="1"/>
  <c r="J450" i="90" a="1"/>
  <c r="J450" i="90" s="1"/>
  <c r="J440" i="90" a="1"/>
  <c r="J440" i="90" s="1"/>
  <c r="J449" i="90" a="1"/>
  <c r="J449" i="90" s="1"/>
  <c r="J453" i="90" a="1"/>
  <c r="J453" i="90" s="1"/>
  <c r="J434" i="90" a="1"/>
  <c r="J434" i="90" s="1"/>
  <c r="J436" i="90" a="1"/>
  <c r="J436" i="90" s="1"/>
  <c r="J435" i="90" a="1"/>
  <c r="J435" i="90" s="1"/>
  <c r="J423" i="90" a="1"/>
  <c r="J423" i="90" s="1"/>
  <c r="J426" i="90" a="1"/>
  <c r="J426" i="90" s="1"/>
  <c r="J427" i="90" a="1"/>
  <c r="J427" i="90" s="1"/>
  <c r="J428" i="90" a="1"/>
  <c r="J428" i="90" s="1"/>
  <c r="J451" i="90" a="1"/>
  <c r="J451" i="90" s="1"/>
  <c r="J433" i="90" a="1"/>
  <c r="J433" i="90" s="1"/>
  <c r="J437" i="90" a="1"/>
  <c r="J437" i="90" s="1"/>
  <c r="J438" i="90" a="1"/>
  <c r="J438" i="90" s="1"/>
  <c r="J455" i="90" a="1"/>
  <c r="J455" i="90" s="1"/>
  <c r="J422" i="90" a="1"/>
  <c r="J422" i="90" s="1"/>
  <c r="J424" i="90" a="1"/>
  <c r="J424" i="90" s="1"/>
  <c r="J429" i="90" a="1"/>
  <c r="J429" i="90" s="1"/>
  <c r="J425" i="90" a="1"/>
  <c r="J425" i="90" s="1"/>
  <c r="J431" i="90" a="1"/>
  <c r="J431" i="90" s="1"/>
  <c r="J432" i="90" a="1"/>
  <c r="J432" i="90" s="1"/>
  <c r="J417" i="90" a="1"/>
  <c r="J417" i="90" s="1"/>
  <c r="J420" i="90" a="1"/>
  <c r="J420" i="90" s="1"/>
  <c r="D542" i="90" a="1"/>
  <c r="D542" i="90" s="1"/>
  <c r="D544" i="90" a="1"/>
  <c r="D544" i="90" s="1"/>
  <c r="D546" i="90" a="1"/>
  <c r="D546" i="90" s="1"/>
  <c r="D543" i="90" a="1"/>
  <c r="D543" i="90" s="1"/>
  <c r="D533" i="90" a="1"/>
  <c r="D533" i="90" s="1"/>
  <c r="D536" i="90" a="1"/>
  <c r="D536" i="90" s="1"/>
  <c r="D525" i="90" a="1"/>
  <c r="D525" i="90" s="1"/>
  <c r="D522" i="90" a="1"/>
  <c r="D522" i="90" s="1"/>
  <c r="D541" i="90" a="1"/>
  <c r="D541" i="90" s="1"/>
  <c r="D528" i="90" a="1"/>
  <c r="D528" i="90" s="1"/>
  <c r="D534" i="90" a="1"/>
  <c r="D534" i="90" s="1"/>
  <c r="D523" i="90" a="1"/>
  <c r="D523" i="90" s="1"/>
  <c r="D532" i="90" a="1"/>
  <c r="D532" i="90" s="1"/>
  <c r="D538" i="90" a="1"/>
  <c r="D538" i="90" s="1"/>
  <c r="D527" i="90" a="1"/>
  <c r="D527" i="90" s="1"/>
  <c r="D547" i="90" a="1"/>
  <c r="D547" i="90" s="1"/>
  <c r="D524" i="90" a="1"/>
  <c r="D524" i="90" s="1"/>
  <c r="D537" i="90" a="1"/>
  <c r="D537" i="90" s="1"/>
  <c r="D531" i="90" a="1"/>
  <c r="D531" i="90" s="1"/>
  <c r="D540" i="90" a="1"/>
  <c r="D540" i="90" s="1"/>
  <c r="D526" i="90" a="1"/>
  <c r="D526" i="90" s="1"/>
  <c r="D535" i="90" a="1"/>
  <c r="D535" i="90" s="1"/>
  <c r="D529" i="90" a="1"/>
  <c r="D529" i="90" s="1"/>
  <c r="D514" i="90" a="1"/>
  <c r="D514" i="90" s="1"/>
  <c r="D516" i="90" a="1"/>
  <c r="D516" i="90" s="1"/>
  <c r="D518" i="90" a="1"/>
  <c r="D518" i="90" s="1"/>
  <c r="D520" i="90" a="1"/>
  <c r="D520" i="90" s="1"/>
  <c r="D545" i="90" a="1"/>
  <c r="D545" i="90" s="1"/>
  <c r="D513" i="90" a="1"/>
  <c r="D513" i="90" s="1"/>
  <c r="D506" i="90" a="1"/>
  <c r="D506" i="90" s="1"/>
  <c r="D508" i="90" a="1"/>
  <c r="D508" i="90" s="1"/>
  <c r="D510" i="90" a="1"/>
  <c r="D510" i="90" s="1"/>
  <c r="D517" i="90" a="1"/>
  <c r="D517" i="90" s="1"/>
  <c r="D505" i="90" a="1"/>
  <c r="D505" i="90" s="1"/>
  <c r="D509" i="90" a="1"/>
  <c r="D509" i="90" s="1"/>
  <c r="D504" i="90" a="1"/>
  <c r="D504" i="90" s="1"/>
  <c r="D515" i="90" a="1"/>
  <c r="D515" i="90" s="1"/>
  <c r="D519" i="90" a="1"/>
  <c r="D519" i="90" s="1"/>
  <c r="D507" i="90" a="1"/>
  <c r="D507" i="90" s="1"/>
  <c r="D511" i="90" a="1"/>
  <c r="D511" i="90" s="1"/>
  <c r="D495" i="90" a="1"/>
  <c r="D495" i="90" s="1"/>
  <c r="D496" i="90" a="1"/>
  <c r="D496" i="90" s="1"/>
  <c r="D498" i="90" a="1"/>
  <c r="D498" i="90" s="1"/>
  <c r="D500" i="90" a="1"/>
  <c r="D500" i="90" s="1"/>
  <c r="D502" i="90" a="1"/>
  <c r="D502" i="90" s="1"/>
  <c r="H543" i="90" a="1"/>
  <c r="H543" i="90" s="1"/>
  <c r="H545" i="90" a="1"/>
  <c r="H545" i="90" s="1"/>
  <c r="H547" i="90" a="1"/>
  <c r="H547" i="90" s="1"/>
  <c r="H541" i="90" a="1"/>
  <c r="H541" i="90" s="1"/>
  <c r="H546" i="90" a="1"/>
  <c r="H546" i="90" s="1"/>
  <c r="H538" i="90" a="1"/>
  <c r="H538" i="90" s="1"/>
  <c r="H527" i="90" a="1"/>
  <c r="H527" i="90" s="1"/>
  <c r="H522" i="90" a="1"/>
  <c r="H522" i="90" s="1"/>
  <c r="H540" i="90" a="1"/>
  <c r="H540" i="90" s="1"/>
  <c r="H532" i="90" a="1"/>
  <c r="H532" i="90" s="1"/>
  <c r="H536" i="90" a="1"/>
  <c r="H536" i="90" s="1"/>
  <c r="H525" i="90" a="1"/>
  <c r="H525" i="90" s="1"/>
  <c r="H535" i="90" a="1"/>
  <c r="H535" i="90" s="1"/>
  <c r="H544" i="90" a="1"/>
  <c r="H544" i="90" s="1"/>
  <c r="H528" i="90" a="1"/>
  <c r="H528" i="90" s="1"/>
  <c r="H534" i="90" a="1"/>
  <c r="H534" i="90" s="1"/>
  <c r="H542" i="90" a="1"/>
  <c r="H542" i="90" s="1"/>
  <c r="H529" i="90" a="1"/>
  <c r="H529" i="90" s="1"/>
  <c r="H537" i="90" a="1"/>
  <c r="H537" i="90" s="1"/>
  <c r="H523" i="90" a="1"/>
  <c r="H523" i="90" s="1"/>
  <c r="H526" i="90" a="1"/>
  <c r="H526" i="90" s="1"/>
  <c r="H531" i="90" a="1"/>
  <c r="H531" i="90" s="1"/>
  <c r="H515" i="90" a="1"/>
  <c r="H515" i="90" s="1"/>
  <c r="H517" i="90" a="1"/>
  <c r="H517" i="90" s="1"/>
  <c r="H519" i="90" a="1"/>
  <c r="H519" i="90" s="1"/>
  <c r="H513" i="90" a="1"/>
  <c r="H513" i="90" s="1"/>
  <c r="H533" i="90" a="1"/>
  <c r="H533" i="90" s="1"/>
  <c r="H524" i="90" a="1"/>
  <c r="H524" i="90" s="1"/>
  <c r="H505" i="90" a="1"/>
  <c r="H505" i="90" s="1"/>
  <c r="H507" i="90" a="1"/>
  <c r="H507" i="90" s="1"/>
  <c r="H509" i="90" a="1"/>
  <c r="H509" i="90" s="1"/>
  <c r="H511" i="90" a="1"/>
  <c r="H511" i="90" s="1"/>
  <c r="H514" i="90" a="1"/>
  <c r="H514" i="90" s="1"/>
  <c r="H518" i="90" a="1"/>
  <c r="H518" i="90" s="1"/>
  <c r="H506" i="90" a="1"/>
  <c r="H506" i="90" s="1"/>
  <c r="H510" i="90" a="1"/>
  <c r="H510" i="90" s="1"/>
  <c r="H516" i="90" a="1"/>
  <c r="H516" i="90" s="1"/>
  <c r="H520" i="90" a="1"/>
  <c r="H520" i="90" s="1"/>
  <c r="H508" i="90" a="1"/>
  <c r="H508" i="90" s="1"/>
  <c r="H504" i="90" a="1"/>
  <c r="H504" i="90" s="1"/>
  <c r="H495" i="90" a="1"/>
  <c r="H495" i="90" s="1"/>
  <c r="H497" i="90" a="1"/>
  <c r="H497" i="90" s="1"/>
  <c r="H499" i="90" a="1"/>
  <c r="H499" i="90" s="1"/>
  <c r="H501" i="90" a="1"/>
  <c r="H501" i="90" s="1"/>
  <c r="K582" i="90" a="1"/>
  <c r="K582" i="90" s="1"/>
  <c r="M16" i="90" a="1"/>
  <c r="M16" i="90" s="1"/>
  <c r="H15" i="90" a="1"/>
  <c r="H15" i="90" s="1"/>
  <c r="N13" i="90" a="1"/>
  <c r="N13" i="90" s="1"/>
  <c r="J12" i="90" a="1"/>
  <c r="J12" i="90" s="1"/>
  <c r="K20" i="90" a="1"/>
  <c r="K20" i="90" s="1"/>
  <c r="F27" i="90" a="1"/>
  <c r="F27" i="90" s="1"/>
  <c r="M22" i="90" a="1"/>
  <c r="M22" i="90" s="1"/>
  <c r="K104" i="90" a="1"/>
  <c r="K104" i="90" s="1"/>
  <c r="G103" i="90" a="1"/>
  <c r="G103" i="90" s="1"/>
  <c r="I175" i="90" a="1"/>
  <c r="I175" i="90" s="1"/>
  <c r="L61" i="90" a="1"/>
  <c r="L61" i="90" s="1"/>
  <c r="L56" i="90" a="1"/>
  <c r="L56" i="90" s="1"/>
  <c r="L57" i="90" a="1"/>
  <c r="L57" i="90" s="1"/>
  <c r="L62" i="90" a="1"/>
  <c r="L62" i="90" s="1"/>
  <c r="L58" i="90" a="1"/>
  <c r="L58" i="90" s="1"/>
  <c r="L59" i="90" a="1"/>
  <c r="L59" i="90" s="1"/>
  <c r="L60" i="90" a="1"/>
  <c r="L60" i="90" s="1"/>
  <c r="L63" i="90" a="1"/>
  <c r="L63" i="90" s="1"/>
  <c r="L53" i="90" a="1"/>
  <c r="L53" i="90" s="1"/>
  <c r="L48" i="90" a="1"/>
  <c r="L48" i="90" s="1"/>
  <c r="L51" i="90" a="1"/>
  <c r="L51" i="90" s="1"/>
  <c r="L50" i="90" a="1"/>
  <c r="L50" i="90" s="1"/>
  <c r="L41" i="90" a="1"/>
  <c r="L41" i="90" s="1"/>
  <c r="L34" i="90" a="1"/>
  <c r="L34" i="90" s="1"/>
  <c r="L29" i="90" a="1"/>
  <c r="L29" i="90" s="1"/>
  <c r="L44" i="90" a="1"/>
  <c r="L44" i="90" s="1"/>
  <c r="L49" i="90" a="1"/>
  <c r="L49" i="90" s="1"/>
  <c r="L39" i="90" a="1"/>
  <c r="L39" i="90" s="1"/>
  <c r="L32" i="90" a="1"/>
  <c r="L32" i="90" s="1"/>
  <c r="L31" i="90" a="1"/>
  <c r="L31" i="90" s="1"/>
  <c r="L47" i="90" a="1"/>
  <c r="L47" i="90" s="1"/>
  <c r="L40" i="90" a="1"/>
  <c r="L40" i="90" s="1"/>
  <c r="L52" i="90" a="1"/>
  <c r="L52" i="90" s="1"/>
  <c r="L38" i="90" a="1"/>
  <c r="L38" i="90" s="1"/>
  <c r="L33" i="90" a="1"/>
  <c r="L33" i="90" s="1"/>
  <c r="L30" i="90" a="1"/>
  <c r="L30" i="90" s="1"/>
  <c r="L54" i="90" a="1"/>
  <c r="L54" i="90" s="1"/>
  <c r="L43" i="90" a="1"/>
  <c r="L43" i="90" s="1"/>
  <c r="L36" i="90" a="1"/>
  <c r="L36" i="90" s="1"/>
  <c r="L35" i="90" a="1"/>
  <c r="L35" i="90" s="1"/>
  <c r="L45" i="90" a="1"/>
  <c r="L45" i="90" s="1"/>
  <c r="L42" i="90" a="1"/>
  <c r="L42" i="90" s="1"/>
  <c r="L23" i="90" a="1"/>
  <c r="L23" i="90" s="1"/>
  <c r="L17" i="90" a="1"/>
  <c r="L17" i="90" s="1"/>
  <c r="L26" i="90" a="1"/>
  <c r="L26" i="90" s="1"/>
  <c r="L12" i="90" a="1"/>
  <c r="L12" i="90" s="1"/>
  <c r="L5" i="90" a="1"/>
  <c r="L5" i="90" s="1"/>
  <c r="L21" i="90" a="1"/>
  <c r="L21" i="90" s="1"/>
  <c r="L15" i="90" a="1"/>
  <c r="L15" i="90" s="1"/>
  <c r="L20" i="90" a="1"/>
  <c r="L20" i="90" s="1"/>
  <c r="L14" i="90" a="1"/>
  <c r="L14" i="90" s="1"/>
  <c r="D5" i="90" a="1"/>
  <c r="D5" i="90" s="1"/>
  <c r="J9" i="90" a="1"/>
  <c r="J9" i="90" s="1"/>
  <c r="L7" i="90" a="1"/>
  <c r="L7" i="90" s="1"/>
  <c r="G5" i="90" a="1"/>
  <c r="G5" i="90" s="1"/>
  <c r="G3" i="90" a="1"/>
  <c r="G3" i="90" s="1"/>
  <c r="H87" i="90" a="1"/>
  <c r="H87" i="90" s="1"/>
  <c r="H132" i="90" a="1"/>
  <c r="H132" i="90" s="1"/>
  <c r="H134" i="90" a="1"/>
  <c r="H134" i="90" s="1"/>
  <c r="H136" i="90" a="1"/>
  <c r="H136" i="90" s="1"/>
  <c r="H113" i="90" a="1"/>
  <c r="H113" i="90" s="1"/>
  <c r="H115" i="90" a="1"/>
  <c r="H115" i="90" s="1"/>
  <c r="H117" i="90" a="1"/>
  <c r="H117" i="90" s="1"/>
  <c r="H111" i="90" a="1"/>
  <c r="H111" i="90" s="1"/>
  <c r="H121" i="90" a="1"/>
  <c r="H121" i="90" s="1"/>
  <c r="H123" i="90" a="1"/>
  <c r="H123" i="90" s="1"/>
  <c r="H125" i="90" a="1"/>
  <c r="H125" i="90" s="1"/>
  <c r="H127" i="90" a="1"/>
  <c r="H127" i="90" s="1"/>
  <c r="H130" i="90" a="1"/>
  <c r="H130" i="90" s="1"/>
  <c r="H122" i="90" a="1"/>
  <c r="H122" i="90" s="1"/>
  <c r="H126" i="90" a="1"/>
  <c r="H126" i="90" s="1"/>
  <c r="H129" i="90" a="1"/>
  <c r="H129" i="90" s="1"/>
  <c r="H112" i="90" a="1"/>
  <c r="H112" i="90" s="1"/>
  <c r="H133" i="90" a="1"/>
  <c r="H133" i="90" s="1"/>
  <c r="H116" i="90" a="1"/>
  <c r="H116" i="90" s="1"/>
  <c r="H131" i="90" a="1"/>
  <c r="H131" i="90" s="1"/>
  <c r="H118" i="90" a="1"/>
  <c r="H118" i="90" s="1"/>
  <c r="H120" i="90" a="1"/>
  <c r="H120" i="90" s="1"/>
  <c r="H135" i="90" a="1"/>
  <c r="H135" i="90" s="1"/>
  <c r="H114" i="90" a="1"/>
  <c r="H114" i="90" s="1"/>
  <c r="H124" i="90" a="1"/>
  <c r="H124" i="90" s="1"/>
  <c r="H104" i="90" a="1"/>
  <c r="H104" i="90" s="1"/>
  <c r="H106" i="90" a="1"/>
  <c r="H106" i="90" s="1"/>
  <c r="H108" i="90" a="1"/>
  <c r="H108" i="90" s="1"/>
  <c r="H102" i="90" a="1"/>
  <c r="H102" i="90" s="1"/>
  <c r="H94" i="90" a="1"/>
  <c r="H94" i="90" s="1"/>
  <c r="H96" i="90" a="1"/>
  <c r="H96" i="90" s="1"/>
  <c r="H98" i="90" a="1"/>
  <c r="H98" i="90" s="1"/>
  <c r="H100" i="90" a="1"/>
  <c r="H100" i="90" s="1"/>
  <c r="F84" i="90" a="1"/>
  <c r="F84" i="90" s="1"/>
  <c r="N89" i="90" a="1"/>
  <c r="N89" i="90" s="1"/>
  <c r="J87" i="90" a="1"/>
  <c r="J87" i="90" s="1"/>
  <c r="J169" i="90" a="1"/>
  <c r="J169" i="90" s="1"/>
  <c r="J203" i="90" a="1"/>
  <c r="J203" i="90" s="1"/>
  <c r="J193" i="90" a="1"/>
  <c r="J193" i="90" s="1"/>
  <c r="J211" i="90" a="1"/>
  <c r="J211" i="90" s="1"/>
  <c r="J213" i="90" a="1"/>
  <c r="J213" i="90" s="1"/>
  <c r="J215" i="90" a="1"/>
  <c r="J215" i="90" s="1"/>
  <c r="J217" i="90" a="1"/>
  <c r="J217" i="90" s="1"/>
  <c r="J205" i="90" a="1"/>
  <c r="J205" i="90" s="1"/>
  <c r="J207" i="90" a="1"/>
  <c r="J207" i="90" s="1"/>
  <c r="J209" i="90" a="1"/>
  <c r="J209" i="90" s="1"/>
  <c r="J195" i="90" a="1"/>
  <c r="J195" i="90" s="1"/>
  <c r="J197" i="90" a="1"/>
  <c r="J197" i="90" s="1"/>
  <c r="J199" i="90" a="1"/>
  <c r="J199" i="90" s="1"/>
  <c r="J214" i="90" a="1"/>
  <c r="J214" i="90" s="1"/>
  <c r="J218" i="90" a="1"/>
  <c r="J218" i="90" s="1"/>
  <c r="J206" i="90" a="1"/>
  <c r="J206" i="90" s="1"/>
  <c r="J196" i="90" a="1"/>
  <c r="J196" i="90" s="1"/>
  <c r="J200" i="90" a="1"/>
  <c r="J200" i="90" s="1"/>
  <c r="J202" i="90" a="1"/>
  <c r="J202" i="90" s="1"/>
  <c r="J212" i="90" a="1"/>
  <c r="J212" i="90" s="1"/>
  <c r="J208" i="90" a="1"/>
  <c r="J208" i="90" s="1"/>
  <c r="J194" i="90" a="1"/>
  <c r="J194" i="90" s="1"/>
  <c r="J216" i="90" a="1"/>
  <c r="J216" i="90" s="1"/>
  <c r="J204" i="90" a="1"/>
  <c r="J204" i="90" s="1"/>
  <c r="J198" i="90" a="1"/>
  <c r="J198" i="90" s="1"/>
  <c r="J176" i="90" a="1"/>
  <c r="J176" i="90" s="1"/>
  <c r="J178" i="90" a="1"/>
  <c r="J178" i="90" s="1"/>
  <c r="J180" i="90" a="1"/>
  <c r="J180" i="90" s="1"/>
  <c r="J182" i="90" a="1"/>
  <c r="J182" i="90" s="1"/>
  <c r="J186" i="90" a="1"/>
  <c r="J186" i="90" s="1"/>
  <c r="J188" i="90" a="1"/>
  <c r="J188" i="90" s="1"/>
  <c r="J190" i="90" a="1"/>
  <c r="J190" i="90" s="1"/>
  <c r="J184" i="90" a="1"/>
  <c r="J184" i="90" s="1"/>
  <c r="J185" i="90" a="1"/>
  <c r="J185" i="90" s="1"/>
  <c r="N252" i="90" a="1"/>
  <c r="N252" i="90" s="1"/>
  <c r="N298" i="90" a="1"/>
  <c r="N298" i="90" s="1"/>
  <c r="N286" i="90" a="1"/>
  <c r="N286" i="90" s="1"/>
  <c r="N288" i="90" a="1"/>
  <c r="N288" i="90" s="1"/>
  <c r="N290" i="90" a="1"/>
  <c r="N290" i="90" s="1"/>
  <c r="N295" i="90" a="1"/>
  <c r="N295" i="90" s="1"/>
  <c r="N278" i="90" a="1"/>
  <c r="N278" i="90" s="1"/>
  <c r="N280" i="90" a="1"/>
  <c r="N280" i="90" s="1"/>
  <c r="N282" i="90" a="1"/>
  <c r="N282" i="90" s="1"/>
  <c r="N293" i="90" a="1"/>
  <c r="N293" i="90" s="1"/>
  <c r="N284" i="90" a="1"/>
  <c r="N284" i="90" s="1"/>
  <c r="N276" i="90" a="1"/>
  <c r="N276" i="90" s="1"/>
  <c r="N285" i="90" a="1"/>
  <c r="N285" i="90" s="1"/>
  <c r="N289" i="90" a="1"/>
  <c r="N289" i="90" s="1"/>
  <c r="N300" i="90" a="1"/>
  <c r="N300" i="90" s="1"/>
  <c r="N277" i="90" a="1"/>
  <c r="N277" i="90" s="1"/>
  <c r="N281" i="90" a="1"/>
  <c r="N281" i="90" s="1"/>
  <c r="N279" i="90" a="1"/>
  <c r="N279" i="90" s="1"/>
  <c r="N296" i="90" a="1"/>
  <c r="N296" i="90" s="1"/>
  <c r="N275" i="90" a="1"/>
  <c r="N275" i="90" s="1"/>
  <c r="N287" i="90" a="1"/>
  <c r="N287" i="90" s="1"/>
  <c r="N297" i="90" a="1"/>
  <c r="N297" i="90" s="1"/>
  <c r="N294" i="90" a="1"/>
  <c r="N294" i="90" s="1"/>
  <c r="N291" i="90" a="1"/>
  <c r="N291" i="90" s="1"/>
  <c r="N299" i="90" a="1"/>
  <c r="N299" i="90" s="1"/>
  <c r="N267" i="90" a="1"/>
  <c r="N267" i="90" s="1"/>
  <c r="N269" i="90" a="1"/>
  <c r="N269" i="90" s="1"/>
  <c r="N271" i="90" a="1"/>
  <c r="N271" i="90" s="1"/>
  <c r="N273" i="90" a="1"/>
  <c r="N273" i="90" s="1"/>
  <c r="N255" i="90" a="1"/>
  <c r="N255" i="90" s="1"/>
  <c r="N266" i="90" a="1"/>
  <c r="N266" i="90" s="1"/>
  <c r="N257" i="90" a="1"/>
  <c r="N257" i="90" s="1"/>
  <c r="N258" i="90" a="1"/>
  <c r="N258" i="90" s="1"/>
  <c r="N260" i="90" a="1"/>
  <c r="N260" i="90" s="1"/>
  <c r="N262" i="90" a="1"/>
  <c r="N262" i="90" s="1"/>
  <c r="N264" i="90" a="1"/>
  <c r="N264" i="90" s="1"/>
  <c r="N268" i="90" a="1"/>
  <c r="N268" i="90" s="1"/>
  <c r="N270" i="90" a="1"/>
  <c r="N270" i="90" s="1"/>
  <c r="N272" i="90" a="1"/>
  <c r="N272" i="90" s="1"/>
  <c r="N259" i="90" a="1"/>
  <c r="N259" i="90" s="1"/>
  <c r="N261" i="90" a="1"/>
  <c r="N261" i="90" s="1"/>
  <c r="N263" i="90" a="1"/>
  <c r="N263" i="90" s="1"/>
  <c r="F249" i="90" a="1"/>
  <c r="F249" i="90" s="1"/>
  <c r="F293" i="90" a="1"/>
  <c r="F293" i="90" s="1"/>
  <c r="F286" i="90" a="1"/>
  <c r="F286" i="90" s="1"/>
  <c r="F288" i="90" a="1"/>
  <c r="F288" i="90" s="1"/>
  <c r="F290" i="90" a="1"/>
  <c r="F290" i="90" s="1"/>
  <c r="F298" i="90" a="1"/>
  <c r="F298" i="90" s="1"/>
  <c r="F285" i="90" a="1"/>
  <c r="F285" i="90" s="1"/>
  <c r="F278" i="90" a="1"/>
  <c r="F278" i="90" s="1"/>
  <c r="F280" i="90" a="1"/>
  <c r="F280" i="90" s="1"/>
  <c r="F282" i="90" a="1"/>
  <c r="F282" i="90" s="1"/>
  <c r="F295" i="90" a="1"/>
  <c r="F295" i="90" s="1"/>
  <c r="F294" i="90" a="1"/>
  <c r="F294" i="90" s="1"/>
  <c r="F297" i="90" a="1"/>
  <c r="F297" i="90" s="1"/>
  <c r="F284" i="90" a="1"/>
  <c r="F284" i="90" s="1"/>
  <c r="F300" i="90" a="1"/>
  <c r="F300" i="90" s="1"/>
  <c r="F296" i="90" a="1"/>
  <c r="F296" i="90" s="1"/>
  <c r="F299" i="90" a="1"/>
  <c r="F299" i="90" s="1"/>
  <c r="F287" i="90" a="1"/>
  <c r="F287" i="90" s="1"/>
  <c r="F291" i="90" a="1"/>
  <c r="F291" i="90" s="1"/>
  <c r="F275" i="90" a="1"/>
  <c r="F275" i="90" s="1"/>
  <c r="F279" i="90" a="1"/>
  <c r="F279" i="90" s="1"/>
  <c r="F276" i="90" a="1"/>
  <c r="F276" i="90" s="1"/>
  <c r="F281" i="90" a="1"/>
  <c r="F281" i="90" s="1"/>
  <c r="F277" i="90" a="1"/>
  <c r="F277" i="90" s="1"/>
  <c r="F289" i="90" a="1"/>
  <c r="F289" i="90" s="1"/>
  <c r="F267" i="90" a="1"/>
  <c r="F267" i="90" s="1"/>
  <c r="F269" i="90" a="1"/>
  <c r="F269" i="90" s="1"/>
  <c r="F271" i="90" a="1"/>
  <c r="F271" i="90" s="1"/>
  <c r="F273" i="90" a="1"/>
  <c r="F273" i="90" s="1"/>
  <c r="F258" i="90" a="1"/>
  <c r="F258" i="90" s="1"/>
  <c r="F260" i="90" a="1"/>
  <c r="F260" i="90" s="1"/>
  <c r="F262" i="90" a="1"/>
  <c r="F262" i="90" s="1"/>
  <c r="F264" i="90" a="1"/>
  <c r="F264" i="90" s="1"/>
  <c r="F266" i="90" a="1"/>
  <c r="F266" i="90" s="1"/>
  <c r="F268" i="90" a="1"/>
  <c r="F268" i="90" s="1"/>
  <c r="F270" i="90" a="1"/>
  <c r="F270" i="90" s="1"/>
  <c r="F272" i="90" a="1"/>
  <c r="F272" i="90" s="1"/>
  <c r="F257" i="90" a="1"/>
  <c r="F257" i="90" s="1"/>
  <c r="F259" i="90" a="1"/>
  <c r="F259" i="90" s="1"/>
  <c r="F261" i="90" a="1"/>
  <c r="F261" i="90" s="1"/>
  <c r="F263" i="90" a="1"/>
  <c r="F263" i="90" s="1"/>
  <c r="I254" i="90" a="1"/>
  <c r="I254" i="90" s="1"/>
  <c r="I249" i="90" a="1"/>
  <c r="I249" i="90" s="1"/>
  <c r="H338" i="90" a="1"/>
  <c r="H338" i="90" s="1"/>
  <c r="H381" i="90" a="1"/>
  <c r="H381" i="90" s="1"/>
  <c r="H369" i="90" a="1"/>
  <c r="H369" i="90" s="1"/>
  <c r="H367" i="90" a="1"/>
  <c r="H367" i="90" s="1"/>
  <c r="H360" i="90" a="1"/>
  <c r="H360" i="90" s="1"/>
  <c r="H365" i="90" a="1"/>
  <c r="H365" i="90" s="1"/>
  <c r="H358" i="90" a="1"/>
  <c r="H358" i="90" s="1"/>
  <c r="H370" i="90" a="1"/>
  <c r="H370" i="90" s="1"/>
  <c r="H361" i="90" a="1"/>
  <c r="H361" i="90" s="1"/>
  <c r="H378" i="90" a="1"/>
  <c r="H378" i="90" s="1"/>
  <c r="H368" i="90" a="1"/>
  <c r="H368" i="90" s="1"/>
  <c r="H373" i="90" a="1"/>
  <c r="H373" i="90" s="1"/>
  <c r="H364" i="90" a="1"/>
  <c r="H364" i="90" s="1"/>
  <c r="H383" i="90" a="1"/>
  <c r="H383" i="90" s="1"/>
  <c r="H362" i="90" a="1"/>
  <c r="H362" i="90" s="1"/>
  <c r="H374" i="90" a="1"/>
  <c r="H374" i="90" s="1"/>
  <c r="H377" i="90" a="1"/>
  <c r="H377" i="90" s="1"/>
  <c r="H382" i="90" a="1"/>
  <c r="H382" i="90" s="1"/>
  <c r="H379" i="90" a="1"/>
  <c r="H379" i="90" s="1"/>
  <c r="H380" i="90" a="1"/>
  <c r="H380" i="90" s="1"/>
  <c r="H371" i="90" a="1"/>
  <c r="H371" i="90" s="1"/>
  <c r="H363" i="90" a="1"/>
  <c r="H363" i="90" s="1"/>
  <c r="H359" i="90" a="1"/>
  <c r="H359" i="90" s="1"/>
  <c r="H376" i="90" a="1"/>
  <c r="H376" i="90" s="1"/>
  <c r="H372" i="90" a="1"/>
  <c r="H372" i="90" s="1"/>
  <c r="H342" i="90" a="1"/>
  <c r="H342" i="90" s="1"/>
  <c r="H340" i="90" a="1"/>
  <c r="H340" i="90" s="1"/>
  <c r="H353" i="90" a="1"/>
  <c r="H353" i="90" s="1"/>
  <c r="H345" i="90" a="1"/>
  <c r="H345" i="90" s="1"/>
  <c r="H356" i="90" a="1"/>
  <c r="H356" i="90" s="1"/>
  <c r="H337" i="90" a="1"/>
  <c r="H337" i="90" s="1"/>
  <c r="H351" i="90" a="1"/>
  <c r="H351" i="90" s="1"/>
  <c r="H349" i="90" a="1"/>
  <c r="H349" i="90" s="1"/>
  <c r="H343" i="90" a="1"/>
  <c r="H343" i="90" s="1"/>
  <c r="H354" i="90" a="1"/>
  <c r="H354" i="90" s="1"/>
  <c r="H346" i="90" a="1"/>
  <c r="H346" i="90" s="1"/>
  <c r="H341" i="90" a="1"/>
  <c r="H341" i="90" s="1"/>
  <c r="H352" i="90" a="1"/>
  <c r="H352" i="90" s="1"/>
  <c r="H344" i="90" a="1"/>
  <c r="H344" i="90" s="1"/>
  <c r="H350" i="90" a="1"/>
  <c r="H350" i="90" s="1"/>
  <c r="H355" i="90" a="1"/>
  <c r="H355" i="90" s="1"/>
  <c r="H347" i="90" a="1"/>
  <c r="H347" i="90" s="1"/>
  <c r="D173" i="90" a="1"/>
  <c r="D173" i="90" s="1"/>
  <c r="H169" i="90" a="1"/>
  <c r="H169" i="90" s="1"/>
  <c r="M335" i="90" a="1"/>
  <c r="M335" i="90" s="1"/>
  <c r="I415" i="90" a="1"/>
  <c r="I415" i="90" s="1"/>
  <c r="I459" i="90" a="1"/>
  <c r="I459" i="90" s="1"/>
  <c r="I465" i="90" a="1"/>
  <c r="I465" i="90" s="1"/>
  <c r="I450" i="90" a="1"/>
  <c r="I450" i="90" s="1"/>
  <c r="I452" i="90" a="1"/>
  <c r="I452" i="90" s="1"/>
  <c r="I454" i="90" a="1"/>
  <c r="I454" i="90" s="1"/>
  <c r="I456" i="90" a="1"/>
  <c r="I456" i="90" s="1"/>
  <c r="I442" i="90" a="1"/>
  <c r="I442" i="90" s="1"/>
  <c r="I453" i="90" a="1"/>
  <c r="I453" i="90" s="1"/>
  <c r="I462" i="90" a="1"/>
  <c r="I462" i="90" s="1"/>
  <c r="I463" i="90" a="1"/>
  <c r="I463" i="90" s="1"/>
  <c r="I461" i="90" a="1"/>
  <c r="I461" i="90" s="1"/>
  <c r="I445" i="90" a="1"/>
  <c r="I445" i="90" s="1"/>
  <c r="I464" i="90" a="1"/>
  <c r="I464" i="90" s="1"/>
  <c r="I449" i="90" a="1"/>
  <c r="I449" i="90" s="1"/>
  <c r="I440" i="90" a="1"/>
  <c r="I440" i="90" s="1"/>
  <c r="I458" i="90" a="1"/>
  <c r="I458" i="90" s="1"/>
  <c r="I443" i="90" a="1"/>
  <c r="I443" i="90" s="1"/>
  <c r="I444" i="90" a="1"/>
  <c r="I444" i="90" s="1"/>
  <c r="I446" i="90" a="1"/>
  <c r="I446" i="90" s="1"/>
  <c r="I441" i="90" a="1"/>
  <c r="I441" i="90" s="1"/>
  <c r="I460" i="90" a="1"/>
  <c r="I460" i="90" s="1"/>
  <c r="I447" i="90" a="1"/>
  <c r="I447" i="90" s="1"/>
  <c r="I433" i="90" a="1"/>
  <c r="I433" i="90" s="1"/>
  <c r="I435" i="90" a="1"/>
  <c r="I435" i="90" s="1"/>
  <c r="I437" i="90" a="1"/>
  <c r="I437" i="90" s="1"/>
  <c r="I451" i="90" a="1"/>
  <c r="I451" i="90" s="1"/>
  <c r="I455" i="90" a="1"/>
  <c r="I455" i="90" s="1"/>
  <c r="I424" i="90" a="1"/>
  <c r="I424" i="90" s="1"/>
  <c r="I427" i="90" a="1"/>
  <c r="I427" i="90" s="1"/>
  <c r="I428" i="90" a="1"/>
  <c r="I428" i="90" s="1"/>
  <c r="I431" i="90" a="1"/>
  <c r="I431" i="90" s="1"/>
  <c r="I425" i="90" a="1"/>
  <c r="I425" i="90" s="1"/>
  <c r="I438" i="90" a="1"/>
  <c r="I438" i="90" s="1"/>
  <c r="I434" i="90" a="1"/>
  <c r="I434" i="90" s="1"/>
  <c r="I429" i="90" a="1"/>
  <c r="I429" i="90" s="1"/>
  <c r="I436" i="90" a="1"/>
  <c r="I436" i="90" s="1"/>
  <c r="I426" i="90" a="1"/>
  <c r="I426" i="90" s="1"/>
  <c r="I422" i="90" a="1"/>
  <c r="I422" i="90" s="1"/>
  <c r="I423" i="90" a="1"/>
  <c r="I423" i="90" s="1"/>
  <c r="I432" i="90" a="1"/>
  <c r="I432" i="90" s="1"/>
  <c r="O522" i="90" a="1"/>
  <c r="O522" i="90" s="1"/>
  <c r="O543" i="90" a="1"/>
  <c r="O543" i="90" s="1"/>
  <c r="O544" i="90" a="1"/>
  <c r="O544" i="90" s="1"/>
  <c r="O532" i="90" a="1"/>
  <c r="O532" i="90" s="1"/>
  <c r="O531" i="90" a="1"/>
  <c r="O531" i="90" s="1"/>
  <c r="O528" i="90" a="1"/>
  <c r="O528" i="90" s="1"/>
  <c r="O545" i="90" a="1"/>
  <c r="O545" i="90" s="1"/>
  <c r="O534" i="90" a="1"/>
  <c r="O534" i="90" s="1"/>
  <c r="O523" i="90" a="1"/>
  <c r="O523" i="90" s="1"/>
  <c r="O538" i="90" a="1"/>
  <c r="O538" i="90" s="1"/>
  <c r="O527" i="90" a="1"/>
  <c r="O527" i="90" s="1"/>
  <c r="O536" i="90" a="1"/>
  <c r="O536" i="90" s="1"/>
  <c r="O542" i="90" a="1"/>
  <c r="O542" i="90" s="1"/>
  <c r="O526" i="90" a="1"/>
  <c r="O526" i="90" s="1"/>
  <c r="O529" i="90" a="1"/>
  <c r="O529" i="90" s="1"/>
  <c r="O546" i="90" a="1"/>
  <c r="O546" i="90" s="1"/>
  <c r="O533" i="90" a="1"/>
  <c r="O533" i="90" s="1"/>
  <c r="O537" i="90" a="1"/>
  <c r="O537" i="90" s="1"/>
  <c r="O540" i="90" a="1"/>
  <c r="O540" i="90" s="1"/>
  <c r="O525" i="90" a="1"/>
  <c r="O525" i="90" s="1"/>
  <c r="O524" i="90" a="1"/>
  <c r="O524" i="90" s="1"/>
  <c r="O513" i="90" a="1"/>
  <c r="O513" i="90" s="1"/>
  <c r="O535" i="90" a="1"/>
  <c r="O535" i="90" s="1"/>
  <c r="O506" i="90" a="1"/>
  <c r="O506" i="90" s="1"/>
  <c r="O508" i="90" a="1"/>
  <c r="O508" i="90" s="1"/>
  <c r="O510" i="90" a="1"/>
  <c r="O510" i="90" s="1"/>
  <c r="O541" i="90" a="1"/>
  <c r="O541" i="90" s="1"/>
  <c r="O515" i="90" a="1"/>
  <c r="O515" i="90" s="1"/>
  <c r="O517" i="90" a="1"/>
  <c r="O517" i="90" s="1"/>
  <c r="O519" i="90" a="1"/>
  <c r="O519" i="90" s="1"/>
  <c r="O504" i="90" a="1"/>
  <c r="O504" i="90" s="1"/>
  <c r="O547" i="90" a="1"/>
  <c r="O547" i="90" s="1"/>
  <c r="O514" i="90" a="1"/>
  <c r="O514" i="90" s="1"/>
  <c r="O507" i="90" a="1"/>
  <c r="O507" i="90" s="1"/>
  <c r="O505" i="90" a="1"/>
  <c r="O505" i="90" s="1"/>
  <c r="O516" i="90" a="1"/>
  <c r="O516" i="90" s="1"/>
  <c r="O509" i="90" a="1"/>
  <c r="O509" i="90" s="1"/>
  <c r="O518" i="90" a="1"/>
  <c r="O518" i="90" s="1"/>
  <c r="O511" i="90" a="1"/>
  <c r="O511" i="90" s="1"/>
  <c r="O520" i="90" a="1"/>
  <c r="O520" i="90" s="1"/>
  <c r="O495" i="90" a="1"/>
  <c r="O495" i="90" s="1"/>
  <c r="O497" i="90" a="1"/>
  <c r="O497" i="90" s="1"/>
  <c r="O499" i="90" a="1"/>
  <c r="O499" i="90" s="1"/>
  <c r="O501" i="90" a="1"/>
  <c r="O501" i="90" s="1"/>
  <c r="G532" i="90" a="1"/>
  <c r="G532" i="90" s="1"/>
  <c r="G535" i="90" a="1"/>
  <c r="G535" i="90" s="1"/>
  <c r="G524" i="90" a="1"/>
  <c r="G524" i="90" s="1"/>
  <c r="G537" i="90" a="1"/>
  <c r="G537" i="90" s="1"/>
  <c r="G526" i="90" a="1"/>
  <c r="G526" i="90" s="1"/>
  <c r="G531" i="90" a="1"/>
  <c r="G531" i="90" s="1"/>
  <c r="G528" i="90" a="1"/>
  <c r="G528" i="90" s="1"/>
  <c r="G540" i="90" a="1"/>
  <c r="G540" i="90" s="1"/>
  <c r="G544" i="90" a="1"/>
  <c r="G544" i="90" s="1"/>
  <c r="G538" i="90" a="1"/>
  <c r="G538" i="90" s="1"/>
  <c r="G525" i="90" a="1"/>
  <c r="G525" i="90" s="1"/>
  <c r="G541" i="90" a="1"/>
  <c r="G541" i="90" s="1"/>
  <c r="G534" i="90" a="1"/>
  <c r="G534" i="90" s="1"/>
  <c r="G547" i="90" a="1"/>
  <c r="G547" i="90" s="1"/>
  <c r="G543" i="90" a="1"/>
  <c r="G543" i="90" s="1"/>
  <c r="G546" i="90" a="1"/>
  <c r="G546" i="90" s="1"/>
  <c r="G523" i="90" a="1"/>
  <c r="G523" i="90" s="1"/>
  <c r="G529" i="90" a="1"/>
  <c r="G529" i="90" s="1"/>
  <c r="G542" i="90" a="1"/>
  <c r="G542" i="90" s="1"/>
  <c r="G545" i="90" a="1"/>
  <c r="G545" i="90" s="1"/>
  <c r="G527" i="90" a="1"/>
  <c r="G527" i="90" s="1"/>
  <c r="G506" i="90" a="1"/>
  <c r="G506" i="90" s="1"/>
  <c r="G508" i="90" a="1"/>
  <c r="G508" i="90" s="1"/>
  <c r="G510" i="90" a="1"/>
  <c r="G510" i="90" s="1"/>
  <c r="G504" i="90" a="1"/>
  <c r="G504" i="90" s="1"/>
  <c r="G536" i="90" a="1"/>
  <c r="G536" i="90" s="1"/>
  <c r="G533" i="90" a="1"/>
  <c r="G533" i="90" s="1"/>
  <c r="G522" i="90" a="1"/>
  <c r="G522" i="90" s="1"/>
  <c r="G515" i="90" a="1"/>
  <c r="G515" i="90" s="1"/>
  <c r="G517" i="90" a="1"/>
  <c r="G517" i="90" s="1"/>
  <c r="G519" i="90" a="1"/>
  <c r="G519" i="90" s="1"/>
  <c r="G513" i="90" a="1"/>
  <c r="G513" i="90" s="1"/>
  <c r="G505" i="90" a="1"/>
  <c r="G505" i="90" s="1"/>
  <c r="G520" i="90" a="1"/>
  <c r="G520" i="90" s="1"/>
  <c r="G514" i="90" a="1"/>
  <c r="G514" i="90" s="1"/>
  <c r="G507" i="90" a="1"/>
  <c r="G507" i="90" s="1"/>
  <c r="G518" i="90" a="1"/>
  <c r="G518" i="90" s="1"/>
  <c r="G511" i="90" a="1"/>
  <c r="G511" i="90" s="1"/>
  <c r="G516" i="90" a="1"/>
  <c r="G516" i="90" s="1"/>
  <c r="G509" i="90" a="1"/>
  <c r="G509" i="90" s="1"/>
  <c r="G495" i="90" a="1"/>
  <c r="G495" i="90" s="1"/>
  <c r="G497" i="90" a="1"/>
  <c r="G497" i="90" s="1"/>
  <c r="G499" i="90" a="1"/>
  <c r="G499" i="90" s="1"/>
  <c r="G501" i="90" a="1"/>
  <c r="G501" i="90" s="1"/>
  <c r="F495" i="90" a="1"/>
  <c r="F495" i="90" s="1"/>
  <c r="D501" i="90" a="1"/>
  <c r="D501" i="90" s="1"/>
  <c r="O498" i="90" a="1"/>
  <c r="O498" i="90" s="1"/>
  <c r="J582" i="90" a="1"/>
  <c r="J582" i="90" s="1"/>
  <c r="K578" i="90" a="1"/>
  <c r="K578" i="90" s="1"/>
  <c r="K11" i="90" a="1"/>
  <c r="K11" i="90" s="1"/>
  <c r="F18" i="90" a="1"/>
  <c r="F18" i="90" s="1"/>
  <c r="L16" i="90" a="1"/>
  <c r="L16" i="90" s="1"/>
  <c r="G15" i="90" a="1"/>
  <c r="G15" i="90" s="1"/>
  <c r="M13" i="90" a="1"/>
  <c r="M13" i="90" s="1"/>
  <c r="I12" i="90" a="1"/>
  <c r="I12" i="90" s="1"/>
  <c r="J20" i="90" a="1"/>
  <c r="J20" i="90" s="1"/>
  <c r="E27" i="90" a="1"/>
  <c r="E27" i="90" s="1"/>
  <c r="K25" i="90" a="1"/>
  <c r="K25" i="90" s="1"/>
  <c r="F24" i="90" a="1"/>
  <c r="F24" i="90" s="1"/>
  <c r="L22" i="90" a="1"/>
  <c r="L22" i="90" s="1"/>
  <c r="G21" i="90" a="1"/>
  <c r="G21" i="90" s="1"/>
  <c r="H93" i="90" a="1"/>
  <c r="H93" i="90" s="1"/>
  <c r="D100" i="90" a="1"/>
  <c r="D100" i="90" s="1"/>
  <c r="H97" i="90" a="1"/>
  <c r="H97" i="90" s="1"/>
  <c r="D96" i="90" a="1"/>
  <c r="D96" i="90" s="1"/>
  <c r="J109" i="90" a="1"/>
  <c r="J109" i="90" s="1"/>
  <c r="F108" i="90" a="1"/>
  <c r="F108" i="90" s="1"/>
  <c r="N106" i="90" a="1"/>
  <c r="N106" i="90" s="1"/>
  <c r="J105" i="90" a="1"/>
  <c r="J105" i="90" s="1"/>
  <c r="F104" i="90" a="1"/>
  <c r="F104" i="90" s="1"/>
  <c r="E182" i="90" a="1"/>
  <c r="E182" i="90" s="1"/>
  <c r="M180" i="90" a="1"/>
  <c r="M180" i="90" s="1"/>
  <c r="I179" i="90" a="1"/>
  <c r="I179" i="90" s="1"/>
  <c r="E178" i="90" a="1"/>
  <c r="E178" i="90" s="1"/>
  <c r="M176" i="90" a="1"/>
  <c r="M176" i="90" s="1"/>
  <c r="M184" i="90" a="1"/>
  <c r="M184" i="90" s="1"/>
  <c r="E190" i="90" a="1"/>
  <c r="E190" i="90" s="1"/>
  <c r="K187" i="90" a="1"/>
  <c r="K187" i="90" s="1"/>
  <c r="I90" i="90" a="1"/>
  <c r="I90" i="90" s="1"/>
  <c r="I132" i="90" a="1"/>
  <c r="I132" i="90" s="1"/>
  <c r="I134" i="90" a="1"/>
  <c r="I134" i="90" s="1"/>
  <c r="I136" i="90" a="1"/>
  <c r="I136" i="90" s="1"/>
  <c r="I113" i="90" a="1"/>
  <c r="I113" i="90" s="1"/>
  <c r="I115" i="90" a="1"/>
  <c r="I115" i="90" s="1"/>
  <c r="I117" i="90" a="1"/>
  <c r="I117" i="90" s="1"/>
  <c r="I111" i="90" a="1"/>
  <c r="I111" i="90" s="1"/>
  <c r="I121" i="90" a="1"/>
  <c r="I121" i="90" s="1"/>
  <c r="I130" i="90" a="1"/>
  <c r="I130" i="90" s="1"/>
  <c r="I122" i="90" a="1"/>
  <c r="I122" i="90" s="1"/>
  <c r="I124" i="90" a="1"/>
  <c r="I124" i="90" s="1"/>
  <c r="I126" i="90" a="1"/>
  <c r="I126" i="90" s="1"/>
  <c r="I125" i="90" a="1"/>
  <c r="I125" i="90" s="1"/>
  <c r="I129" i="90" a="1"/>
  <c r="I129" i="90" s="1"/>
  <c r="I112" i="90" a="1"/>
  <c r="I112" i="90" s="1"/>
  <c r="I131" i="90" a="1"/>
  <c r="I131" i="90" s="1"/>
  <c r="I135" i="90" a="1"/>
  <c r="I135" i="90" s="1"/>
  <c r="I114" i="90" a="1"/>
  <c r="I114" i="90" s="1"/>
  <c r="I118" i="90" a="1"/>
  <c r="I118" i="90" s="1"/>
  <c r="I116" i="90" a="1"/>
  <c r="I116" i="90" s="1"/>
  <c r="I120" i="90" a="1"/>
  <c r="I120" i="90" s="1"/>
  <c r="I123" i="90" a="1"/>
  <c r="I123" i="90" s="1"/>
  <c r="I133" i="90" a="1"/>
  <c r="I133" i="90" s="1"/>
  <c r="I127" i="90" a="1"/>
  <c r="I127" i="90" s="1"/>
  <c r="I104" i="90" a="1"/>
  <c r="I104" i="90" s="1"/>
  <c r="I106" i="90" a="1"/>
  <c r="I106" i="90" s="1"/>
  <c r="I108" i="90" a="1"/>
  <c r="I108" i="90" s="1"/>
  <c r="I102" i="90" a="1"/>
  <c r="I102" i="90" s="1"/>
  <c r="I95" i="90" a="1"/>
  <c r="I95" i="90" s="1"/>
  <c r="I97" i="90" a="1"/>
  <c r="I97" i="90" s="1"/>
  <c r="I99" i="90" a="1"/>
  <c r="I99" i="90" s="1"/>
  <c r="I93" i="90" a="1"/>
  <c r="I93" i="90" s="1"/>
  <c r="J84" i="90" a="1"/>
  <c r="J84" i="90" s="1"/>
  <c r="I211" i="90" a="1"/>
  <c r="I211" i="90" s="1"/>
  <c r="I213" i="90" a="1"/>
  <c r="I213" i="90" s="1"/>
  <c r="I215" i="90" a="1"/>
  <c r="I215" i="90" s="1"/>
  <c r="I217" i="90" a="1"/>
  <c r="I217" i="90" s="1"/>
  <c r="I205" i="90" a="1"/>
  <c r="I205" i="90" s="1"/>
  <c r="I207" i="90" a="1"/>
  <c r="I207" i="90" s="1"/>
  <c r="I209" i="90" a="1"/>
  <c r="I209" i="90" s="1"/>
  <c r="I194" i="90" a="1"/>
  <c r="I194" i="90" s="1"/>
  <c r="I196" i="90" a="1"/>
  <c r="I196" i="90" s="1"/>
  <c r="I198" i="90" a="1"/>
  <c r="I198" i="90" s="1"/>
  <c r="I200" i="90" a="1"/>
  <c r="I200" i="90" s="1"/>
  <c r="I193" i="90" a="1"/>
  <c r="I193" i="90" s="1"/>
  <c r="I197" i="90" a="1"/>
  <c r="I197" i="90" s="1"/>
  <c r="I212" i="90" a="1"/>
  <c r="I212" i="90" s="1"/>
  <c r="I214" i="90" a="1"/>
  <c r="I214" i="90" s="1"/>
  <c r="I218" i="90" a="1"/>
  <c r="I218" i="90" s="1"/>
  <c r="I206" i="90" a="1"/>
  <c r="I206" i="90" s="1"/>
  <c r="I202" i="90" a="1"/>
  <c r="I202" i="90" s="1"/>
  <c r="I208" i="90" a="1"/>
  <c r="I208" i="90" s="1"/>
  <c r="I203" i="90" a="1"/>
  <c r="I203" i="90" s="1"/>
  <c r="I199" i="90" a="1"/>
  <c r="I199" i="90" s="1"/>
  <c r="I216" i="90" a="1"/>
  <c r="I216" i="90" s="1"/>
  <c r="I204" i="90" a="1"/>
  <c r="I204" i="90" s="1"/>
  <c r="I195" i="90" a="1"/>
  <c r="I195" i="90" s="1"/>
  <c r="I186" i="90" a="1"/>
  <c r="I186" i="90" s="1"/>
  <c r="I188" i="90" a="1"/>
  <c r="I188" i="90" s="1"/>
  <c r="I190" i="90" a="1"/>
  <c r="I190" i="90" s="1"/>
  <c r="I184" i="90" a="1"/>
  <c r="I184" i="90" s="1"/>
  <c r="I185" i="90" a="1"/>
  <c r="I185" i="90" s="1"/>
  <c r="I187" i="90" a="1"/>
  <c r="I187" i="90" s="1"/>
  <c r="I189" i="90" a="1"/>
  <c r="I189" i="90" s="1"/>
  <c r="I176" i="90" a="1"/>
  <c r="I176" i="90" s="1"/>
  <c r="I178" i="90" a="1"/>
  <c r="I178" i="90" s="1"/>
  <c r="I180" i="90" a="1"/>
  <c r="I180" i="90" s="1"/>
  <c r="I182" i="90" a="1"/>
  <c r="I182" i="90" s="1"/>
  <c r="M295" i="90" a="1"/>
  <c r="M295" i="90" s="1"/>
  <c r="M278" i="90" a="1"/>
  <c r="M278" i="90" s="1"/>
  <c r="M280" i="90" a="1"/>
  <c r="M280" i="90" s="1"/>
  <c r="M282" i="90" a="1"/>
  <c r="M282" i="90" s="1"/>
  <c r="M293" i="90" a="1"/>
  <c r="M293" i="90" s="1"/>
  <c r="M285" i="90" a="1"/>
  <c r="M285" i="90" s="1"/>
  <c r="M296" i="90" a="1"/>
  <c r="M296" i="90" s="1"/>
  <c r="M299" i="90" a="1"/>
  <c r="M299" i="90" s="1"/>
  <c r="M298" i="90" a="1"/>
  <c r="M298" i="90" s="1"/>
  <c r="M286" i="90" a="1"/>
  <c r="M286" i="90" s="1"/>
  <c r="M288" i="90" a="1"/>
  <c r="M288" i="90" s="1"/>
  <c r="M290" i="90" a="1"/>
  <c r="M290" i="90" s="1"/>
  <c r="M289" i="90" a="1"/>
  <c r="M289" i="90" s="1"/>
  <c r="M300" i="90" a="1"/>
  <c r="M300" i="90" s="1"/>
  <c r="M277" i="90" a="1"/>
  <c r="M277" i="90" s="1"/>
  <c r="M281" i="90" a="1"/>
  <c r="M281" i="90" s="1"/>
  <c r="M294" i="90" a="1"/>
  <c r="M294" i="90" s="1"/>
  <c r="M297" i="90" a="1"/>
  <c r="M297" i="90" s="1"/>
  <c r="M276" i="90" a="1"/>
  <c r="M276" i="90" s="1"/>
  <c r="M279" i="90" a="1"/>
  <c r="M279" i="90" s="1"/>
  <c r="M275" i="90" a="1"/>
  <c r="M275" i="90" s="1"/>
  <c r="M287" i="90" a="1"/>
  <c r="M287" i="90" s="1"/>
  <c r="M291" i="90" a="1"/>
  <c r="M291" i="90" s="1"/>
  <c r="M284" i="90" a="1"/>
  <c r="M284" i="90" s="1"/>
  <c r="M266" i="90" a="1"/>
  <c r="M266" i="90" s="1"/>
  <c r="M257" i="90" a="1"/>
  <c r="M257" i="90" s="1"/>
  <c r="M258" i="90" a="1"/>
  <c r="M258" i="90" s="1"/>
  <c r="M260" i="90" a="1"/>
  <c r="M260" i="90" s="1"/>
  <c r="M262" i="90" a="1"/>
  <c r="M262" i="90" s="1"/>
  <c r="M264" i="90" a="1"/>
  <c r="M264" i="90" s="1"/>
  <c r="M268" i="90" a="1"/>
  <c r="M268" i="90" s="1"/>
  <c r="M270" i="90" a="1"/>
  <c r="M270" i="90" s="1"/>
  <c r="M272" i="90" a="1"/>
  <c r="M272" i="90" s="1"/>
  <c r="M259" i="90" a="1"/>
  <c r="M259" i="90" s="1"/>
  <c r="M261" i="90" a="1"/>
  <c r="M261" i="90" s="1"/>
  <c r="M263" i="90" a="1"/>
  <c r="M263" i="90" s="1"/>
  <c r="M267" i="90" a="1"/>
  <c r="M267" i="90" s="1"/>
  <c r="M269" i="90" a="1"/>
  <c r="M269" i="90" s="1"/>
  <c r="M271" i="90" a="1"/>
  <c r="M271" i="90" s="1"/>
  <c r="M273" i="90" a="1"/>
  <c r="M273" i="90" s="1"/>
  <c r="E298" i="90" a="1"/>
  <c r="E298" i="90" s="1"/>
  <c r="E278" i="90" a="1"/>
  <c r="E278" i="90" s="1"/>
  <c r="E280" i="90" a="1"/>
  <c r="E280" i="90" s="1"/>
  <c r="E282" i="90" a="1"/>
  <c r="E282" i="90" s="1"/>
  <c r="E295" i="90" a="1"/>
  <c r="E295" i="90" s="1"/>
  <c r="E277" i="90" a="1"/>
  <c r="E277" i="90" s="1"/>
  <c r="E293" i="90" a="1"/>
  <c r="E293" i="90" s="1"/>
  <c r="E285" i="90" a="1"/>
  <c r="E285" i="90" s="1"/>
  <c r="E288" i="90" a="1"/>
  <c r="E288" i="90" s="1"/>
  <c r="E290" i="90" a="1"/>
  <c r="E290" i="90" s="1"/>
  <c r="E294" i="90" a="1"/>
  <c r="E294" i="90" s="1"/>
  <c r="E297" i="90" a="1"/>
  <c r="E297" i="90" s="1"/>
  <c r="E284" i="90" a="1"/>
  <c r="E284" i="90" s="1"/>
  <c r="E296" i="90" a="1"/>
  <c r="E296" i="90" s="1"/>
  <c r="E299" i="90" a="1"/>
  <c r="E299" i="90" s="1"/>
  <c r="E287" i="90" a="1"/>
  <c r="E287" i="90" s="1"/>
  <c r="E291" i="90" a="1"/>
  <c r="E291" i="90" s="1"/>
  <c r="E275" i="90" a="1"/>
  <c r="E275" i="90" s="1"/>
  <c r="E279" i="90" a="1"/>
  <c r="E279" i="90" s="1"/>
  <c r="E300" i="90" a="1"/>
  <c r="E300" i="90" s="1"/>
  <c r="E281" i="90" a="1"/>
  <c r="E281" i="90" s="1"/>
  <c r="E289" i="90" a="1"/>
  <c r="E289" i="90" s="1"/>
  <c r="E276" i="90" a="1"/>
  <c r="E276" i="90" s="1"/>
  <c r="E286" i="90" a="1"/>
  <c r="E286" i="90" s="1"/>
  <c r="E258" i="90" a="1"/>
  <c r="E258" i="90" s="1"/>
  <c r="E260" i="90" a="1"/>
  <c r="E260" i="90" s="1"/>
  <c r="E262" i="90" a="1"/>
  <c r="E262" i="90" s="1"/>
  <c r="E264" i="90" a="1"/>
  <c r="E264" i="90" s="1"/>
  <c r="E266" i="90" a="1"/>
  <c r="E266" i="90" s="1"/>
  <c r="E268" i="90" a="1"/>
  <c r="E268" i="90" s="1"/>
  <c r="E270" i="90" a="1"/>
  <c r="E270" i="90" s="1"/>
  <c r="E272" i="90" a="1"/>
  <c r="E272" i="90" s="1"/>
  <c r="E257" i="90" a="1"/>
  <c r="E257" i="90" s="1"/>
  <c r="E259" i="90" a="1"/>
  <c r="E259" i="90" s="1"/>
  <c r="E261" i="90" a="1"/>
  <c r="E261" i="90" s="1"/>
  <c r="E263" i="90" a="1"/>
  <c r="E263" i="90" s="1"/>
  <c r="E267" i="90" a="1"/>
  <c r="E267" i="90" s="1"/>
  <c r="E269" i="90" a="1"/>
  <c r="E269" i="90" s="1"/>
  <c r="E271" i="90" a="1"/>
  <c r="E271" i="90" s="1"/>
  <c r="E273" i="90" a="1"/>
  <c r="E273" i="90" s="1"/>
  <c r="D414" i="90" a="1"/>
  <c r="D414" i="90" s="1"/>
  <c r="D460" i="90" a="1"/>
  <c r="D460" i="90" s="1"/>
  <c r="D462" i="90" a="1"/>
  <c r="D462" i="90" s="1"/>
  <c r="D464" i="90" a="1"/>
  <c r="D464" i="90" s="1"/>
  <c r="D461" i="90" a="1"/>
  <c r="D461" i="90" s="1"/>
  <c r="D441" i="90" a="1"/>
  <c r="D441" i="90" s="1"/>
  <c r="D440" i="90" a="1"/>
  <c r="D440" i="90" s="1"/>
  <c r="D465" i="90" a="1"/>
  <c r="D465" i="90" s="1"/>
  <c r="D451" i="90" a="1"/>
  <c r="D451" i="90" s="1"/>
  <c r="D449" i="90" a="1"/>
  <c r="D449" i="90" s="1"/>
  <c r="D452" i="90" a="1"/>
  <c r="D452" i="90" s="1"/>
  <c r="D455" i="90" a="1"/>
  <c r="D455" i="90" s="1"/>
  <c r="D456" i="90" a="1"/>
  <c r="D456" i="90" s="1"/>
  <c r="D453" i="90" a="1"/>
  <c r="D453" i="90" s="1"/>
  <c r="D454" i="90" a="1"/>
  <c r="D454" i="90" s="1"/>
  <c r="D459" i="90" a="1"/>
  <c r="D459" i="90" s="1"/>
  <c r="D463" i="90" a="1"/>
  <c r="D463" i="90" s="1"/>
  <c r="D458" i="90" a="1"/>
  <c r="D458" i="90" s="1"/>
  <c r="D442" i="90" a="1"/>
  <c r="D442" i="90" s="1"/>
  <c r="D443" i="90" a="1"/>
  <c r="D443" i="90" s="1"/>
  <c r="D450" i="90" a="1"/>
  <c r="D450" i="90" s="1"/>
  <c r="D445" i="90" a="1"/>
  <c r="D445" i="90" s="1"/>
  <c r="D446" i="90" a="1"/>
  <c r="D446" i="90" s="1"/>
  <c r="D436" i="90" a="1"/>
  <c r="D436" i="90" s="1"/>
  <c r="D438" i="90" a="1"/>
  <c r="D438" i="90" s="1"/>
  <c r="D427" i="90" a="1"/>
  <c r="D427" i="90" s="1"/>
  <c r="D434" i="90" a="1"/>
  <c r="D434" i="90" s="1"/>
  <c r="D429" i="90" a="1"/>
  <c r="D429" i="90" s="1"/>
  <c r="D422" i="90" a="1"/>
  <c r="D422" i="90" s="1"/>
  <c r="D447" i="90" a="1"/>
  <c r="D447" i="90" s="1"/>
  <c r="D444" i="90" a="1"/>
  <c r="D444" i="90" s="1"/>
  <c r="D431" i="90" a="1"/>
  <c r="D431" i="90" s="1"/>
  <c r="D425" i="90" a="1"/>
  <c r="D425" i="90" s="1"/>
  <c r="D433" i="90" a="1"/>
  <c r="D433" i="90" s="1"/>
  <c r="D437" i="90" a="1"/>
  <c r="D437" i="90" s="1"/>
  <c r="D423" i="90" a="1"/>
  <c r="D423" i="90" s="1"/>
  <c r="D426" i="90" a="1"/>
  <c r="D426" i="90" s="1"/>
  <c r="D432" i="90" a="1"/>
  <c r="D432" i="90" s="1"/>
  <c r="D435" i="90" a="1"/>
  <c r="D435" i="90" s="1"/>
  <c r="D428" i="90" a="1"/>
  <c r="D428" i="90" s="1"/>
  <c r="D424" i="90" a="1"/>
  <c r="D424" i="90" s="1"/>
  <c r="D415" i="90" a="1"/>
  <c r="D415" i="90" s="1"/>
  <c r="D417" i="90" a="1"/>
  <c r="D417" i="90" s="1"/>
  <c r="D420" i="90" a="1"/>
  <c r="D420" i="90" s="1"/>
  <c r="H416" i="90" a="1"/>
  <c r="H416" i="90" s="1"/>
  <c r="H461" i="90" a="1"/>
  <c r="H461" i="90" s="1"/>
  <c r="H463" i="90" a="1"/>
  <c r="H463" i="90" s="1"/>
  <c r="H441" i="90" a="1"/>
  <c r="H441" i="90" s="1"/>
  <c r="H464" i="90" a="1"/>
  <c r="H464" i="90" s="1"/>
  <c r="H450" i="90" a="1"/>
  <c r="H450" i="90" s="1"/>
  <c r="H449" i="90" a="1"/>
  <c r="H449" i="90" s="1"/>
  <c r="H440" i="90" a="1"/>
  <c r="H440" i="90" s="1"/>
  <c r="H459" i="90" a="1"/>
  <c r="H459" i="90" s="1"/>
  <c r="H451" i="90" a="1"/>
  <c r="H451" i="90" s="1"/>
  <c r="H453" i="90" a="1"/>
  <c r="H453" i="90" s="1"/>
  <c r="H456" i="90" a="1"/>
  <c r="H456" i="90" s="1"/>
  <c r="H465" i="90" a="1"/>
  <c r="H465" i="90" s="1"/>
  <c r="H445" i="90" a="1"/>
  <c r="H445" i="90" s="1"/>
  <c r="H446" i="90" a="1"/>
  <c r="H446" i="90" s="1"/>
  <c r="H460" i="90" a="1"/>
  <c r="H460" i="90" s="1"/>
  <c r="H447" i="90" a="1"/>
  <c r="H447" i="90" s="1"/>
  <c r="H462" i="90" a="1"/>
  <c r="H462" i="90" s="1"/>
  <c r="H454" i="90" a="1"/>
  <c r="H454" i="90" s="1"/>
  <c r="H452" i="90" a="1"/>
  <c r="H452" i="90" s="1"/>
  <c r="H458" i="90" a="1"/>
  <c r="H458" i="90" s="1"/>
  <c r="H444" i="90" a="1"/>
  <c r="H444" i="90" s="1"/>
  <c r="H433" i="90" a="1"/>
  <c r="H433" i="90" s="1"/>
  <c r="H437" i="90" a="1"/>
  <c r="H437" i="90" s="1"/>
  <c r="H426" i="90" a="1"/>
  <c r="H426" i="90" s="1"/>
  <c r="H428" i="90" a="1"/>
  <c r="H428" i="90" s="1"/>
  <c r="H422" i="90" a="1"/>
  <c r="H422" i="90" s="1"/>
  <c r="H435" i="90" a="1"/>
  <c r="H435" i="90" s="1"/>
  <c r="H455" i="90" a="1"/>
  <c r="H455" i="90" s="1"/>
  <c r="H431" i="90" a="1"/>
  <c r="H431" i="90" s="1"/>
  <c r="H443" i="90" a="1"/>
  <c r="H443" i="90" s="1"/>
  <c r="H424" i="90" a="1"/>
  <c r="H424" i="90" s="1"/>
  <c r="H427" i="90" a="1"/>
  <c r="H427" i="90" s="1"/>
  <c r="H434" i="90" a="1"/>
  <c r="H434" i="90" s="1"/>
  <c r="H438" i="90" a="1"/>
  <c r="H438" i="90" s="1"/>
  <c r="H429" i="90" a="1"/>
  <c r="H429" i="90" s="1"/>
  <c r="H432" i="90" a="1"/>
  <c r="H432" i="90" s="1"/>
  <c r="H436" i="90" a="1"/>
  <c r="H436" i="90" s="1"/>
  <c r="H425" i="90" a="1"/>
  <c r="H425" i="90" s="1"/>
  <c r="H423" i="90" a="1"/>
  <c r="H423" i="90" s="1"/>
  <c r="H442" i="90" a="1"/>
  <c r="H442" i="90" s="1"/>
  <c r="H415" i="90" a="1"/>
  <c r="H415" i="90" s="1"/>
  <c r="H417" i="90" a="1"/>
  <c r="H417" i="90" s="1"/>
  <c r="N532" i="90" a="1"/>
  <c r="N532" i="90" s="1"/>
  <c r="N534" i="90" a="1"/>
  <c r="N534" i="90" s="1"/>
  <c r="N536" i="90" a="1"/>
  <c r="N536" i="90" s="1"/>
  <c r="N538" i="90" a="1"/>
  <c r="N538" i="90" s="1"/>
  <c r="N544" i="90" a="1"/>
  <c r="N544" i="90" s="1"/>
  <c r="N547" i="90" a="1"/>
  <c r="N547" i="90" s="1"/>
  <c r="N531" i="90" a="1"/>
  <c r="N531" i="90" s="1"/>
  <c r="N525" i="90" a="1"/>
  <c r="N525" i="90" s="1"/>
  <c r="N528" i="90" a="1"/>
  <c r="N528" i="90" s="1"/>
  <c r="N541" i="90" a="1"/>
  <c r="N541" i="90" s="1"/>
  <c r="N542" i="90" a="1"/>
  <c r="N542" i="90" s="1"/>
  <c r="N543" i="90" a="1"/>
  <c r="N543" i="90" s="1"/>
  <c r="N533" i="90" a="1"/>
  <c r="N533" i="90" s="1"/>
  <c r="N529" i="90" a="1"/>
  <c r="N529" i="90" s="1"/>
  <c r="N546" i="90" a="1"/>
  <c r="N546" i="90" s="1"/>
  <c r="N545" i="90" a="1"/>
  <c r="N545" i="90" s="1"/>
  <c r="N526" i="90" a="1"/>
  <c r="N526" i="90" s="1"/>
  <c r="N522" i="90" a="1"/>
  <c r="N522" i="90" s="1"/>
  <c r="N540" i="90" a="1"/>
  <c r="N540" i="90" s="1"/>
  <c r="N535" i="90" a="1"/>
  <c r="N535" i="90" s="1"/>
  <c r="N523" i="90" a="1"/>
  <c r="N523" i="90" s="1"/>
  <c r="N527" i="90" a="1"/>
  <c r="N527" i="90" s="1"/>
  <c r="N537" i="90" a="1"/>
  <c r="N537" i="90" s="1"/>
  <c r="N524" i="90" a="1"/>
  <c r="N524" i="90" s="1"/>
  <c r="N506" i="90" a="1"/>
  <c r="N506" i="90" s="1"/>
  <c r="N508" i="90" a="1"/>
  <c r="N508" i="90" s="1"/>
  <c r="N510" i="90" a="1"/>
  <c r="N510" i="90" s="1"/>
  <c r="N514" i="90" a="1"/>
  <c r="N514" i="90" s="1"/>
  <c r="N516" i="90" a="1"/>
  <c r="N516" i="90" s="1"/>
  <c r="N518" i="90" a="1"/>
  <c r="N518" i="90" s="1"/>
  <c r="N520" i="90" a="1"/>
  <c r="N520" i="90" s="1"/>
  <c r="N504" i="90" a="1"/>
  <c r="N504" i="90" s="1"/>
  <c r="N513" i="90" a="1"/>
  <c r="N513" i="90" s="1"/>
  <c r="N515" i="90" a="1"/>
  <c r="N515" i="90" s="1"/>
  <c r="N519" i="90" a="1"/>
  <c r="N519" i="90" s="1"/>
  <c r="N507" i="90" a="1"/>
  <c r="N507" i="90" s="1"/>
  <c r="N511" i="90" a="1"/>
  <c r="N511" i="90" s="1"/>
  <c r="N509" i="90" a="1"/>
  <c r="N509" i="90" s="1"/>
  <c r="N505" i="90" a="1"/>
  <c r="N505" i="90" s="1"/>
  <c r="N517" i="90" a="1"/>
  <c r="N517" i="90" s="1"/>
  <c r="N497" i="90" a="1"/>
  <c r="N497" i="90" s="1"/>
  <c r="N499" i="90" a="1"/>
  <c r="N499" i="90" s="1"/>
  <c r="N501" i="90" a="1"/>
  <c r="N501" i="90" s="1"/>
  <c r="F532" i="90" a="1"/>
  <c r="F532" i="90" s="1"/>
  <c r="F534" i="90" a="1"/>
  <c r="F534" i="90" s="1"/>
  <c r="F536" i="90" a="1"/>
  <c r="F536" i="90" s="1"/>
  <c r="F538" i="90" a="1"/>
  <c r="F538" i="90" s="1"/>
  <c r="F541" i="90" a="1"/>
  <c r="F541" i="90" s="1"/>
  <c r="F542" i="90" a="1"/>
  <c r="F542" i="90" s="1"/>
  <c r="F531" i="90" a="1"/>
  <c r="F531" i="90" s="1"/>
  <c r="F527" i="90" a="1"/>
  <c r="F527" i="90" s="1"/>
  <c r="F543" i="90" a="1"/>
  <c r="F543" i="90" s="1"/>
  <c r="F544" i="90" a="1"/>
  <c r="F544" i="90" s="1"/>
  <c r="F533" i="90" a="1"/>
  <c r="F533" i="90" s="1"/>
  <c r="F529" i="90" a="1"/>
  <c r="F529" i="90" s="1"/>
  <c r="F537" i="90" a="1"/>
  <c r="F537" i="90" s="1"/>
  <c r="F526" i="90" a="1"/>
  <c r="F526" i="90" s="1"/>
  <c r="F528" i="90" a="1"/>
  <c r="F528" i="90" s="1"/>
  <c r="F547" i="90" a="1"/>
  <c r="F547" i="90" s="1"/>
  <c r="F524" i="90" a="1"/>
  <c r="F524" i="90" s="1"/>
  <c r="F535" i="90" a="1"/>
  <c r="F535" i="90" s="1"/>
  <c r="F525" i="90" a="1"/>
  <c r="F525" i="90" s="1"/>
  <c r="F546" i="90" a="1"/>
  <c r="F546" i="90" s="1"/>
  <c r="F523" i="90" a="1"/>
  <c r="F523" i="90" s="1"/>
  <c r="F540" i="90" a="1"/>
  <c r="F540" i="90" s="1"/>
  <c r="F504" i="90" a="1"/>
  <c r="F504" i="90" s="1"/>
  <c r="F506" i="90" a="1"/>
  <c r="F506" i="90" s="1"/>
  <c r="F508" i="90" a="1"/>
  <c r="F508" i="90" s="1"/>
  <c r="F510" i="90" a="1"/>
  <c r="F510" i="90" s="1"/>
  <c r="F545" i="90" a="1"/>
  <c r="F545" i="90" s="1"/>
  <c r="F514" i="90" a="1"/>
  <c r="F514" i="90" s="1"/>
  <c r="F516" i="90" a="1"/>
  <c r="F516" i="90" s="1"/>
  <c r="F518" i="90" a="1"/>
  <c r="F518" i="90" s="1"/>
  <c r="F520" i="90" a="1"/>
  <c r="F520" i="90" s="1"/>
  <c r="F522" i="90" a="1"/>
  <c r="F522" i="90" s="1"/>
  <c r="F513" i="90" a="1"/>
  <c r="F513" i="90" s="1"/>
  <c r="F509" i="90" a="1"/>
  <c r="F509" i="90" s="1"/>
  <c r="F517" i="90" a="1"/>
  <c r="F517" i="90" s="1"/>
  <c r="F505" i="90" a="1"/>
  <c r="F505" i="90" s="1"/>
  <c r="F519" i="90" a="1"/>
  <c r="F519" i="90" s="1"/>
  <c r="F507" i="90" a="1"/>
  <c r="F507" i="90" s="1"/>
  <c r="F515" i="90" a="1"/>
  <c r="F515" i="90" s="1"/>
  <c r="F511" i="90" a="1"/>
  <c r="F511" i="90" s="1"/>
  <c r="F497" i="90" a="1"/>
  <c r="F497" i="90" s="1"/>
  <c r="F499" i="90" a="1"/>
  <c r="F499" i="90" s="1"/>
  <c r="F501" i="90" a="1"/>
  <c r="F501" i="90" s="1"/>
  <c r="N498" i="90" a="1"/>
  <c r="N498" i="90" s="1"/>
  <c r="M623" i="90" a="1"/>
  <c r="M623" i="90" s="1"/>
  <c r="M625" i="90" a="1"/>
  <c r="M625" i="90" s="1"/>
  <c r="M627" i="90" a="1"/>
  <c r="M627" i="90" s="1"/>
  <c r="M629" i="90" a="1"/>
  <c r="M629" i="90" s="1"/>
  <c r="M622" i="90" a="1"/>
  <c r="M622" i="90" s="1"/>
  <c r="M619" i="90" a="1"/>
  <c r="M619" i="90" s="1"/>
  <c r="M610" i="90" a="1"/>
  <c r="M610" i="90" s="1"/>
  <c r="M614" i="90" a="1"/>
  <c r="M614" i="90" s="1"/>
  <c r="M615" i="90" a="1"/>
  <c r="M615" i="90" s="1"/>
  <c r="M616" i="90" a="1"/>
  <c r="M616" i="90" s="1"/>
  <c r="M617" i="90" a="1"/>
  <c r="M617" i="90" s="1"/>
  <c r="M618" i="90" a="1"/>
  <c r="M618" i="90" s="1"/>
  <c r="M624" i="90" a="1"/>
  <c r="M624" i="90" s="1"/>
  <c r="M626" i="90" a="1"/>
  <c r="M626" i="90" s="1"/>
  <c r="M628" i="90" a="1"/>
  <c r="M628" i="90" s="1"/>
  <c r="M620" i="90" a="1"/>
  <c r="M620" i="90" s="1"/>
  <c r="M605" i="90" a="1"/>
  <c r="M605" i="90" s="1"/>
  <c r="M606" i="90" a="1"/>
  <c r="M606" i="90" s="1"/>
  <c r="M607" i="90" a="1"/>
  <c r="M607" i="90" s="1"/>
  <c r="M608" i="90" a="1"/>
  <c r="M608" i="90" s="1"/>
  <c r="M609" i="90" a="1"/>
  <c r="M609" i="90" s="1"/>
  <c r="M611" i="90" a="1"/>
  <c r="M611" i="90" s="1"/>
  <c r="M613" i="90" a="1"/>
  <c r="M613" i="90" s="1"/>
  <c r="M604" i="90" a="1"/>
  <c r="M604" i="90" s="1"/>
  <c r="M597" i="90" a="1"/>
  <c r="M597" i="90" s="1"/>
  <c r="M588" i="90" a="1"/>
  <c r="M588" i="90" s="1"/>
  <c r="M590" i="90" a="1"/>
  <c r="M590" i="90" s="1"/>
  <c r="M592" i="90" a="1"/>
  <c r="M592" i="90" s="1"/>
  <c r="M596" i="90" a="1"/>
  <c r="M596" i="90" s="1"/>
  <c r="M586" i="90" a="1"/>
  <c r="M586" i="90" s="1"/>
  <c r="M598" i="90" a="1"/>
  <c r="M598" i="90" s="1"/>
  <c r="M600" i="90" a="1"/>
  <c r="M600" i="90" s="1"/>
  <c r="M602" i="90" a="1"/>
  <c r="M602" i="90" s="1"/>
  <c r="M601" i="90" a="1"/>
  <c r="M601" i="90" s="1"/>
  <c r="M593" i="90" a="1"/>
  <c r="M593" i="90" s="1"/>
  <c r="M587" i="90" a="1"/>
  <c r="M587" i="90" s="1"/>
  <c r="M595" i="90" a="1"/>
  <c r="M595" i="90" s="1"/>
  <c r="M591" i="90" a="1"/>
  <c r="M591" i="90" s="1"/>
  <c r="M599" i="90" a="1"/>
  <c r="M599" i="90" s="1"/>
  <c r="M589" i="90" a="1"/>
  <c r="M589" i="90" s="1"/>
  <c r="M577" i="90" a="1"/>
  <c r="M577" i="90" s="1"/>
  <c r="M578" i="90" a="1"/>
  <c r="M578" i="90" s="1"/>
  <c r="M580" i="90" a="1"/>
  <c r="M580" i="90" s="1"/>
  <c r="M582" i="90" a="1"/>
  <c r="M582" i="90" s="1"/>
  <c r="M584" i="90" a="1"/>
  <c r="M584" i="90" s="1"/>
  <c r="E625" i="90" a="1"/>
  <c r="E625" i="90" s="1"/>
  <c r="E627" i="90" a="1"/>
  <c r="E627" i="90" s="1"/>
  <c r="E629" i="90" a="1"/>
  <c r="E629" i="90" s="1"/>
  <c r="E628" i="90" a="1"/>
  <c r="E628" i="90" s="1"/>
  <c r="E617" i="90" a="1"/>
  <c r="E617" i="90" s="1"/>
  <c r="E608" i="90" a="1"/>
  <c r="E608" i="90" s="1"/>
  <c r="E622" i="90" a="1"/>
  <c r="E622" i="90" s="1"/>
  <c r="E604" i="90" a="1"/>
  <c r="E604" i="90" s="1"/>
  <c r="E624" i="90" a="1"/>
  <c r="E624" i="90" s="1"/>
  <c r="E626" i="90" a="1"/>
  <c r="E626" i="90" s="1"/>
  <c r="E614" i="90" a="1"/>
  <c r="E614" i="90" s="1"/>
  <c r="E618" i="90" a="1"/>
  <c r="E618" i="90" s="1"/>
  <c r="E619" i="90" a="1"/>
  <c r="E619" i="90" s="1"/>
  <c r="E620" i="90" a="1"/>
  <c r="E620" i="90" s="1"/>
  <c r="E605" i="90" a="1"/>
  <c r="E605" i="90" s="1"/>
  <c r="E606" i="90" a="1"/>
  <c r="E606" i="90" s="1"/>
  <c r="E607" i="90" a="1"/>
  <c r="E607" i="90" s="1"/>
  <c r="E623" i="90" a="1"/>
  <c r="E623" i="90" s="1"/>
  <c r="E610" i="90" a="1"/>
  <c r="E610" i="90" s="1"/>
  <c r="E616" i="90" a="1"/>
  <c r="E616" i="90" s="1"/>
  <c r="E609" i="90" a="1"/>
  <c r="E609" i="90" s="1"/>
  <c r="E615" i="90" a="1"/>
  <c r="E615" i="90" s="1"/>
  <c r="E611" i="90" a="1"/>
  <c r="E611" i="90" s="1"/>
  <c r="E588" i="90" a="1"/>
  <c r="E588" i="90" s="1"/>
  <c r="E590" i="90" a="1"/>
  <c r="E590" i="90" s="1"/>
  <c r="E592" i="90" a="1"/>
  <c r="E592" i="90" s="1"/>
  <c r="E595" i="90" a="1"/>
  <c r="E595" i="90" s="1"/>
  <c r="E596" i="90" a="1"/>
  <c r="E596" i="90" s="1"/>
  <c r="E600" i="90" a="1"/>
  <c r="E600" i="90" s="1"/>
  <c r="E602" i="90" a="1"/>
  <c r="E602" i="90" s="1"/>
  <c r="E586" i="90" a="1"/>
  <c r="E586" i="90" s="1"/>
  <c r="E613" i="90" a="1"/>
  <c r="E613" i="90" s="1"/>
  <c r="E599" i="90" a="1"/>
  <c r="E599" i="90" s="1"/>
  <c r="E587" i="90" a="1"/>
  <c r="E587" i="90" s="1"/>
  <c r="E597" i="90" a="1"/>
  <c r="E597" i="90" s="1"/>
  <c r="E601" i="90" a="1"/>
  <c r="E601" i="90" s="1"/>
  <c r="E591" i="90" a="1"/>
  <c r="E591" i="90" s="1"/>
  <c r="E598" i="90" a="1"/>
  <c r="E598" i="90" s="1"/>
  <c r="E593" i="90" a="1"/>
  <c r="E593" i="90" s="1"/>
  <c r="E589" i="90" a="1"/>
  <c r="E589" i="90" s="1"/>
  <c r="E577" i="90" a="1"/>
  <c r="E577" i="90" s="1"/>
  <c r="E578" i="90" a="1"/>
  <c r="E578" i="90" s="1"/>
  <c r="E580" i="90" a="1"/>
  <c r="E580" i="90" s="1"/>
  <c r="E582" i="90" a="1"/>
  <c r="E582" i="90" s="1"/>
  <c r="E584" i="90" a="1"/>
  <c r="E584" i="90" s="1"/>
  <c r="J11" i="90" a="1"/>
  <c r="J11" i="90" s="1"/>
  <c r="E18" i="90" a="1"/>
  <c r="E18" i="90" s="1"/>
  <c r="K16" i="90" a="1"/>
  <c r="K16" i="90" s="1"/>
  <c r="F15" i="90" a="1"/>
  <c r="F15" i="90" s="1"/>
  <c r="H12" i="90" a="1"/>
  <c r="H12" i="90" s="1"/>
  <c r="E24" i="90" a="1"/>
  <c r="E24" i="90" s="1"/>
  <c r="K22" i="90" a="1"/>
  <c r="K22" i="90" s="1"/>
  <c r="F21" i="90" a="1"/>
  <c r="F21" i="90" s="1"/>
  <c r="G93" i="90" a="1"/>
  <c r="G93" i="90" s="1"/>
  <c r="K98" i="90" a="1"/>
  <c r="K98" i="90" s="1"/>
  <c r="G97" i="90" a="1"/>
  <c r="G97" i="90" s="1"/>
  <c r="K94" i="90" a="1"/>
  <c r="K94" i="90" s="1"/>
  <c r="I109" i="90" a="1"/>
  <c r="I109" i="90" s="1"/>
  <c r="I105" i="90" a="1"/>
  <c r="I105" i="90" s="1"/>
  <c r="D175" i="90" a="1"/>
  <c r="D175" i="90" s="1"/>
  <c r="E175" i="90" a="1"/>
  <c r="E175" i="90" s="1"/>
  <c r="L181" i="90" a="1"/>
  <c r="L181" i="90" s="1"/>
  <c r="H180" i="90" a="1"/>
  <c r="H180" i="90" s="1"/>
  <c r="D179" i="90" a="1"/>
  <c r="D179" i="90" s="1"/>
  <c r="L177" i="90" a="1"/>
  <c r="L177" i="90" s="1"/>
  <c r="H176" i="90" a="1"/>
  <c r="H176" i="90" s="1"/>
  <c r="L184" i="90" a="1"/>
  <c r="L184" i="90" s="1"/>
  <c r="H191" i="90" a="1"/>
  <c r="H191" i="90" s="1"/>
  <c r="D190" i="90" a="1"/>
  <c r="D190" i="90" s="1"/>
  <c r="J187" i="90" a="1"/>
  <c r="J187" i="90" s="1"/>
  <c r="F7" i="90" a="1"/>
  <c r="F7" i="90" s="1"/>
  <c r="D335" i="90" a="1"/>
  <c r="D335" i="90" s="1"/>
  <c r="D368" i="90" a="1"/>
  <c r="D368" i="90" s="1"/>
  <c r="D373" i="90" a="1"/>
  <c r="D373" i="90" s="1"/>
  <c r="D367" i="90" a="1"/>
  <c r="D367" i="90" s="1"/>
  <c r="D363" i="90" a="1"/>
  <c r="D363" i="90" s="1"/>
  <c r="D377" i="90" a="1"/>
  <c r="D377" i="90" s="1"/>
  <c r="D371" i="90" a="1"/>
  <c r="D371" i="90" s="1"/>
  <c r="D359" i="90" a="1"/>
  <c r="D359" i="90" s="1"/>
  <c r="D362" i="90" a="1"/>
  <c r="D362" i="90" s="1"/>
  <c r="D358" i="90" a="1"/>
  <c r="D358" i="90" s="1"/>
  <c r="D380" i="90" a="1"/>
  <c r="D380" i="90" s="1"/>
  <c r="D376" i="90" a="1"/>
  <c r="D376" i="90" s="1"/>
  <c r="D372" i="90" a="1"/>
  <c r="D372" i="90" s="1"/>
  <c r="D379" i="90" a="1"/>
  <c r="D379" i="90" s="1"/>
  <c r="D383" i="90" a="1"/>
  <c r="D383" i="90" s="1"/>
  <c r="D370" i="90" a="1"/>
  <c r="D370" i="90" s="1"/>
  <c r="D382" i="90" a="1"/>
  <c r="D382" i="90" s="1"/>
  <c r="D369" i="90" a="1"/>
  <c r="D369" i="90" s="1"/>
  <c r="D361" i="90" a="1"/>
  <c r="D361" i="90" s="1"/>
  <c r="D365" i="90" a="1"/>
  <c r="D365" i="90" s="1"/>
  <c r="D381" i="90" a="1"/>
  <c r="D381" i="90" s="1"/>
  <c r="D364" i="90" a="1"/>
  <c r="D364" i="90" s="1"/>
  <c r="D374" i="90" a="1"/>
  <c r="D374" i="90" s="1"/>
  <c r="D360" i="90" a="1"/>
  <c r="D360" i="90" s="1"/>
  <c r="D378" i="90" a="1"/>
  <c r="D378" i="90" s="1"/>
  <c r="D354" i="90" a="1"/>
  <c r="D354" i="90" s="1"/>
  <c r="D346" i="90" a="1"/>
  <c r="D346" i="90" s="1"/>
  <c r="D341" i="90" a="1"/>
  <c r="D341" i="90" s="1"/>
  <c r="D350" i="90" a="1"/>
  <c r="D350" i="90" s="1"/>
  <c r="D352" i="90" a="1"/>
  <c r="D352" i="90" s="1"/>
  <c r="D344" i="90" a="1"/>
  <c r="D344" i="90" s="1"/>
  <c r="D355" i="90" a="1"/>
  <c r="D355" i="90" s="1"/>
  <c r="D347" i="90" a="1"/>
  <c r="D347" i="90" s="1"/>
  <c r="D342" i="90" a="1"/>
  <c r="D342" i="90" s="1"/>
  <c r="D340" i="90" a="1"/>
  <c r="D340" i="90" s="1"/>
  <c r="D353" i="90" a="1"/>
  <c r="D353" i="90" s="1"/>
  <c r="D345" i="90" a="1"/>
  <c r="D345" i="90" s="1"/>
  <c r="D356" i="90" a="1"/>
  <c r="D356" i="90" s="1"/>
  <c r="D351" i="90" a="1"/>
  <c r="D351" i="90" s="1"/>
  <c r="D349" i="90" a="1"/>
  <c r="D349" i="90" s="1"/>
  <c r="D343" i="90" a="1"/>
  <c r="D343" i="90" s="1"/>
  <c r="G332" i="90" a="1"/>
  <c r="G332" i="90" s="1"/>
  <c r="G372" i="90" a="1"/>
  <c r="G372" i="90" s="1"/>
  <c r="G362" i="90" a="1"/>
  <c r="G362" i="90" s="1"/>
  <c r="G382" i="90" a="1"/>
  <c r="G382" i="90" s="1"/>
  <c r="G369" i="90" a="1"/>
  <c r="G369" i="90" s="1"/>
  <c r="G374" i="90" a="1"/>
  <c r="G374" i="90" s="1"/>
  <c r="G367" i="90" a="1"/>
  <c r="G367" i="90" s="1"/>
  <c r="G379" i="90" a="1"/>
  <c r="G379" i="90" s="1"/>
  <c r="G383" i="90" a="1"/>
  <c r="G383" i="90" s="1"/>
  <c r="G376" i="90" a="1"/>
  <c r="G376" i="90" s="1"/>
  <c r="G381" i="90" a="1"/>
  <c r="G381" i="90" s="1"/>
  <c r="G360" i="90" a="1"/>
  <c r="G360" i="90" s="1"/>
  <c r="G365" i="90" a="1"/>
  <c r="G365" i="90" s="1"/>
  <c r="G358" i="90" a="1"/>
  <c r="G358" i="90" s="1"/>
  <c r="G378" i="90" a="1"/>
  <c r="G378" i="90" s="1"/>
  <c r="G370" i="90" a="1"/>
  <c r="G370" i="90" s="1"/>
  <c r="G377" i="90" a="1"/>
  <c r="G377" i="90" s="1"/>
  <c r="G361" i="90" a="1"/>
  <c r="G361" i="90" s="1"/>
  <c r="G380" i="90" a="1"/>
  <c r="G380" i="90" s="1"/>
  <c r="G371" i="90" a="1"/>
  <c r="G371" i="90" s="1"/>
  <c r="G368" i="90" a="1"/>
  <c r="G368" i="90" s="1"/>
  <c r="G359" i="90" a="1"/>
  <c r="G359" i="90" s="1"/>
  <c r="G364" i="90" a="1"/>
  <c r="G364" i="90" s="1"/>
  <c r="G363" i="90" a="1"/>
  <c r="G363" i="90" s="1"/>
  <c r="G373" i="90" a="1"/>
  <c r="G373" i="90" s="1"/>
  <c r="G353" i="90" a="1"/>
  <c r="G353" i="90" s="1"/>
  <c r="G345" i="90" a="1"/>
  <c r="G345" i="90" s="1"/>
  <c r="G356" i="90" a="1"/>
  <c r="G356" i="90" s="1"/>
  <c r="G351" i="90" a="1"/>
  <c r="G351" i="90" s="1"/>
  <c r="G349" i="90" a="1"/>
  <c r="G349" i="90" s="1"/>
  <c r="G343" i="90" a="1"/>
  <c r="G343" i="90" s="1"/>
  <c r="G354" i="90" a="1"/>
  <c r="G354" i="90" s="1"/>
  <c r="G346" i="90" a="1"/>
  <c r="G346" i="90" s="1"/>
  <c r="G341" i="90" a="1"/>
  <c r="G341" i="90" s="1"/>
  <c r="G350" i="90" a="1"/>
  <c r="G350" i="90" s="1"/>
  <c r="G352" i="90" a="1"/>
  <c r="G352" i="90" s="1"/>
  <c r="G344" i="90" a="1"/>
  <c r="G344" i="90" s="1"/>
  <c r="G355" i="90" a="1"/>
  <c r="G355" i="90" s="1"/>
  <c r="G347" i="90" a="1"/>
  <c r="G347" i="90" s="1"/>
  <c r="G342" i="90" a="1"/>
  <c r="G342" i="90" s="1"/>
  <c r="G340" i="90" a="1"/>
  <c r="G340" i="90" s="1"/>
  <c r="J3" i="90" a="1"/>
  <c r="J3" i="90" s="1"/>
  <c r="J59" i="90" a="1"/>
  <c r="J59" i="90" s="1"/>
  <c r="J63" i="90" a="1"/>
  <c r="J63" i="90" s="1"/>
  <c r="J57" i="90" a="1"/>
  <c r="J57" i="90" s="1"/>
  <c r="J62" i="90" a="1"/>
  <c r="J62" i="90" s="1"/>
  <c r="J60" i="90" a="1"/>
  <c r="J60" i="90" s="1"/>
  <c r="J58" i="90" a="1"/>
  <c r="J58" i="90" s="1"/>
  <c r="J61" i="90" a="1"/>
  <c r="J61" i="90" s="1"/>
  <c r="J56" i="90" a="1"/>
  <c r="J56" i="90" s="1"/>
  <c r="J51" i="90" a="1"/>
  <c r="J51" i="90" s="1"/>
  <c r="J39" i="90" a="1"/>
  <c r="J39" i="90" s="1"/>
  <c r="J49" i="90" a="1"/>
  <c r="J49" i="90" s="1"/>
  <c r="J48" i="90" a="1"/>
  <c r="J48" i="90" s="1"/>
  <c r="J32" i="90" a="1"/>
  <c r="J32" i="90" s="1"/>
  <c r="J52" i="90" a="1"/>
  <c r="J52" i="90" s="1"/>
  <c r="J42" i="90" a="1"/>
  <c r="J42" i="90" s="1"/>
  <c r="J35" i="90" a="1"/>
  <c r="J35" i="90" s="1"/>
  <c r="J45" i="90" a="1"/>
  <c r="J45" i="90" s="1"/>
  <c r="J30" i="90" a="1"/>
  <c r="J30" i="90" s="1"/>
  <c r="J50" i="90" a="1"/>
  <c r="J50" i="90" s="1"/>
  <c r="J44" i="90" a="1"/>
  <c r="J44" i="90" s="1"/>
  <c r="J41" i="90" a="1"/>
  <c r="J41" i="90" s="1"/>
  <c r="J34" i="90" a="1"/>
  <c r="J34" i="90" s="1"/>
  <c r="J29" i="90" a="1"/>
  <c r="J29" i="90" s="1"/>
  <c r="J40" i="90" a="1"/>
  <c r="J40" i="90" s="1"/>
  <c r="J38" i="90" a="1"/>
  <c r="J38" i="90" s="1"/>
  <c r="J33" i="90" a="1"/>
  <c r="J33" i="90" s="1"/>
  <c r="J54" i="90" a="1"/>
  <c r="J54" i="90" s="1"/>
  <c r="J43" i="90" a="1"/>
  <c r="J43" i="90" s="1"/>
  <c r="J36" i="90" a="1"/>
  <c r="J36" i="90" s="1"/>
  <c r="J53" i="90" a="1"/>
  <c r="J53" i="90" s="1"/>
  <c r="J31" i="90" a="1"/>
  <c r="J31" i="90" s="1"/>
  <c r="J47" i="90" a="1"/>
  <c r="J47" i="90" s="1"/>
  <c r="J21" i="90" a="1"/>
  <c r="J21" i="90" s="1"/>
  <c r="J15" i="90" a="1"/>
  <c r="J15" i="90" s="1"/>
  <c r="J5" i="90" a="1"/>
  <c r="J5" i="90" s="1"/>
  <c r="J24" i="90" a="1"/>
  <c r="J24" i="90" s="1"/>
  <c r="J18" i="90" a="1"/>
  <c r="J18" i="90" s="1"/>
  <c r="J27" i="90" a="1"/>
  <c r="J27" i="90" s="1"/>
  <c r="J13" i="90" a="1"/>
  <c r="J13" i="90" s="1"/>
  <c r="J26" i="90" a="1"/>
  <c r="J26" i="90" s="1"/>
  <c r="D2" i="90" a="1"/>
  <c r="D2" i="90" s="1"/>
  <c r="D61" i="90" a="1"/>
  <c r="D61" i="90" s="1"/>
  <c r="D56" i="90" a="1"/>
  <c r="D56" i="90" s="1"/>
  <c r="D65" i="90" a="1"/>
  <c r="D65" i="90" s="1"/>
  <c r="D57" i="90" a="1"/>
  <c r="D57" i="90" s="1"/>
  <c r="D59" i="90" a="1"/>
  <c r="D59" i="90" s="1"/>
  <c r="D62" i="90" a="1"/>
  <c r="D62" i="90" s="1"/>
  <c r="D60" i="90" a="1"/>
  <c r="D60" i="90" s="1"/>
  <c r="D63" i="90" a="1"/>
  <c r="D63" i="90" s="1"/>
  <c r="D58" i="90" a="1"/>
  <c r="D58" i="90" s="1"/>
  <c r="D53" i="90" a="1"/>
  <c r="D53" i="90" s="1"/>
  <c r="D47" i="90" a="1"/>
  <c r="D47" i="90" s="1"/>
  <c r="D48" i="90" a="1"/>
  <c r="D48" i="90" s="1"/>
  <c r="D51" i="90" a="1"/>
  <c r="D51" i="90" s="1"/>
  <c r="D50" i="90" a="1"/>
  <c r="D50" i="90" s="1"/>
  <c r="D41" i="90" a="1"/>
  <c r="D41" i="90" s="1"/>
  <c r="D34" i="90" a="1"/>
  <c r="D34" i="90" s="1"/>
  <c r="D44" i="90" a="1"/>
  <c r="D44" i="90" s="1"/>
  <c r="D38" i="90" a="1"/>
  <c r="D38" i="90" s="1"/>
  <c r="D39" i="90" a="1"/>
  <c r="D39" i="90" s="1"/>
  <c r="D30" i="90" a="1"/>
  <c r="D30" i="90" s="1"/>
  <c r="D32" i="90" a="1"/>
  <c r="D32" i="90" s="1"/>
  <c r="D52" i="90" a="1"/>
  <c r="D52" i="90" s="1"/>
  <c r="D54" i="90" a="1"/>
  <c r="D54" i="90" s="1"/>
  <c r="D31" i="90" a="1"/>
  <c r="D31" i="90" s="1"/>
  <c r="D49" i="90" a="1"/>
  <c r="D49" i="90" s="1"/>
  <c r="D43" i="90" a="1"/>
  <c r="D43" i="90" s="1"/>
  <c r="D36" i="90" a="1"/>
  <c r="D36" i="90" s="1"/>
  <c r="D42" i="90" a="1"/>
  <c r="D42" i="90" s="1"/>
  <c r="D35" i="90" a="1"/>
  <c r="D35" i="90" s="1"/>
  <c r="D45" i="90" a="1"/>
  <c r="D45" i="90" s="1"/>
  <c r="D29" i="90" a="1"/>
  <c r="D29" i="90" s="1"/>
  <c r="D33" i="90" a="1"/>
  <c r="D33" i="90" s="1"/>
  <c r="D40" i="90" a="1"/>
  <c r="D40" i="90" s="1"/>
  <c r="D23" i="90" a="1"/>
  <c r="D23" i="90" s="1"/>
  <c r="D17" i="90" a="1"/>
  <c r="D17" i="90" s="1"/>
  <c r="D26" i="90" a="1"/>
  <c r="D26" i="90" s="1"/>
  <c r="D21" i="90" a="1"/>
  <c r="D21" i="90" s="1"/>
  <c r="D15" i="90" a="1"/>
  <c r="D15" i="90" s="1"/>
  <c r="D14" i="90" a="1"/>
  <c r="D14" i="90" s="1"/>
  <c r="N336" i="90" a="1"/>
  <c r="N336" i="90" s="1"/>
  <c r="N379" i="90" a="1"/>
  <c r="N379" i="90" s="1"/>
  <c r="N365" i="90" a="1"/>
  <c r="N365" i="90" s="1"/>
  <c r="N383" i="90" a="1"/>
  <c r="N383" i="90" s="1"/>
  <c r="N376" i="90" a="1"/>
  <c r="N376" i="90" s="1"/>
  <c r="N377" i="90" a="1"/>
  <c r="N377" i="90" s="1"/>
  <c r="N363" i="90" a="1"/>
  <c r="N363" i="90" s="1"/>
  <c r="N370" i="90" a="1"/>
  <c r="N370" i="90" s="1"/>
  <c r="N361" i="90" a="1"/>
  <c r="N361" i="90" s="1"/>
  <c r="N381" i="90" a="1"/>
  <c r="N381" i="90" s="1"/>
  <c r="N368" i="90" a="1"/>
  <c r="N368" i="90" s="1"/>
  <c r="N372" i="90" a="1"/>
  <c r="N372" i="90" s="1"/>
  <c r="N360" i="90" a="1"/>
  <c r="N360" i="90" s="1"/>
  <c r="N364" i="90" a="1"/>
  <c r="N364" i="90" s="1"/>
  <c r="N380" i="90" a="1"/>
  <c r="N380" i="90" s="1"/>
  <c r="N371" i="90" a="1"/>
  <c r="N371" i="90" s="1"/>
  <c r="N367" i="90" a="1"/>
  <c r="N367" i="90" s="1"/>
  <c r="N359" i="90" a="1"/>
  <c r="N359" i="90" s="1"/>
  <c r="N369" i="90" a="1"/>
  <c r="N369" i="90" s="1"/>
  <c r="N382" i="90" a="1"/>
  <c r="N382" i="90" s="1"/>
  <c r="N373" i="90" a="1"/>
  <c r="N373" i="90" s="1"/>
  <c r="N378" i="90" a="1"/>
  <c r="N378" i="90" s="1"/>
  <c r="N362" i="90" a="1"/>
  <c r="N362" i="90" s="1"/>
  <c r="N374" i="90" a="1"/>
  <c r="N374" i="90" s="1"/>
  <c r="N358" i="90" a="1"/>
  <c r="N358" i="90" s="1"/>
  <c r="N356" i="90" a="1"/>
  <c r="N356" i="90" s="1"/>
  <c r="N332" i="90" a="1"/>
  <c r="N332" i="90" s="1"/>
  <c r="N334" i="90" a="1"/>
  <c r="N334" i="90" s="1"/>
  <c r="N351" i="90" a="1"/>
  <c r="N351" i="90" s="1"/>
  <c r="N343" i="90" a="1"/>
  <c r="N343" i="90" s="1"/>
  <c r="N354" i="90" a="1"/>
  <c r="N354" i="90" s="1"/>
  <c r="N346" i="90" a="1"/>
  <c r="N346" i="90" s="1"/>
  <c r="N340" i="90" a="1"/>
  <c r="N340" i="90" s="1"/>
  <c r="N341" i="90" a="1"/>
  <c r="N341" i="90" s="1"/>
  <c r="N352" i="90" a="1"/>
  <c r="N352" i="90" s="1"/>
  <c r="N344" i="90" a="1"/>
  <c r="N344" i="90" s="1"/>
  <c r="N355" i="90" a="1"/>
  <c r="N355" i="90" s="1"/>
  <c r="N349" i="90" a="1"/>
  <c r="N349" i="90" s="1"/>
  <c r="N347" i="90" a="1"/>
  <c r="N347" i="90" s="1"/>
  <c r="N350" i="90" a="1"/>
  <c r="N350" i="90" s="1"/>
  <c r="N342" i="90" a="1"/>
  <c r="N342" i="90" s="1"/>
  <c r="N353" i="90" a="1"/>
  <c r="N353" i="90" s="1"/>
  <c r="N345" i="90" a="1"/>
  <c r="N345" i="90" s="1"/>
  <c r="F336" i="90" a="1"/>
  <c r="F336" i="90" s="1"/>
  <c r="F378" i="90" a="1"/>
  <c r="F378" i="90" s="1"/>
  <c r="F365" i="90" a="1"/>
  <c r="F365" i="90" s="1"/>
  <c r="F370" i="90" a="1"/>
  <c r="F370" i="90" s="1"/>
  <c r="F361" i="90" a="1"/>
  <c r="F361" i="90" s="1"/>
  <c r="F371" i="90" a="1"/>
  <c r="F371" i="90" s="1"/>
  <c r="F362" i="90" a="1"/>
  <c r="F362" i="90" s="1"/>
  <c r="F382" i="90" a="1"/>
  <c r="F382" i="90" s="1"/>
  <c r="F369" i="90" a="1"/>
  <c r="F369" i="90" s="1"/>
  <c r="F374" i="90" a="1"/>
  <c r="F374" i="90" s="1"/>
  <c r="F367" i="90" a="1"/>
  <c r="F367" i="90" s="1"/>
  <c r="F377" i="90" a="1"/>
  <c r="F377" i="90" s="1"/>
  <c r="F373" i="90" a="1"/>
  <c r="F373" i="90" s="1"/>
  <c r="F383" i="90" a="1"/>
  <c r="F383" i="90" s="1"/>
  <c r="F358" i="90" a="1"/>
  <c r="F358" i="90" s="1"/>
  <c r="F381" i="90" a="1"/>
  <c r="F381" i="90" s="1"/>
  <c r="F376" i="90" a="1"/>
  <c r="F376" i="90" s="1"/>
  <c r="F372" i="90" a="1"/>
  <c r="F372" i="90" s="1"/>
  <c r="F360" i="90" a="1"/>
  <c r="F360" i="90" s="1"/>
  <c r="F363" i="90" a="1"/>
  <c r="F363" i="90" s="1"/>
  <c r="F368" i="90" a="1"/>
  <c r="F368" i="90" s="1"/>
  <c r="F380" i="90" a="1"/>
  <c r="F380" i="90" s="1"/>
  <c r="F364" i="90" a="1"/>
  <c r="F364" i="90" s="1"/>
  <c r="F359" i="90" a="1"/>
  <c r="F359" i="90" s="1"/>
  <c r="F379" i="90" a="1"/>
  <c r="F379" i="90" s="1"/>
  <c r="F356" i="90" a="1"/>
  <c r="F356" i="90" s="1"/>
  <c r="F351" i="90" a="1"/>
  <c r="F351" i="90" s="1"/>
  <c r="F349" i="90" a="1"/>
  <c r="F349" i="90" s="1"/>
  <c r="F343" i="90" a="1"/>
  <c r="F343" i="90" s="1"/>
  <c r="F333" i="90" a="1"/>
  <c r="F333" i="90" s="1"/>
  <c r="F337" i="90" a="1"/>
  <c r="F337" i="90" s="1"/>
  <c r="F354" i="90" a="1"/>
  <c r="F354" i="90" s="1"/>
  <c r="F346" i="90" a="1"/>
  <c r="F346" i="90" s="1"/>
  <c r="F335" i="90" a="1"/>
  <c r="F335" i="90" s="1"/>
  <c r="F341" i="90" a="1"/>
  <c r="F341" i="90" s="1"/>
  <c r="F350" i="90" a="1"/>
  <c r="F350" i="90" s="1"/>
  <c r="F352" i="90" a="1"/>
  <c r="F352" i="90" s="1"/>
  <c r="F344" i="90" a="1"/>
  <c r="F344" i="90" s="1"/>
  <c r="F355" i="90" a="1"/>
  <c r="F355" i="90" s="1"/>
  <c r="F347" i="90" a="1"/>
  <c r="F347" i="90" s="1"/>
  <c r="F342" i="90" a="1"/>
  <c r="F342" i="90" s="1"/>
  <c r="F340" i="90" a="1"/>
  <c r="F340" i="90" s="1"/>
  <c r="F353" i="90" a="1"/>
  <c r="F353" i="90" s="1"/>
  <c r="F345" i="90" a="1"/>
  <c r="F345" i="90" s="1"/>
  <c r="D169" i="90" a="1"/>
  <c r="D169" i="90" s="1"/>
  <c r="G338" i="90" a="1"/>
  <c r="G338" i="90" s="1"/>
  <c r="I334" i="90" a="1"/>
  <c r="I334" i="90" s="1"/>
  <c r="O459" i="90" a="1"/>
  <c r="O459" i="90" s="1"/>
  <c r="O451" i="90" a="1"/>
  <c r="O451" i="90" s="1"/>
  <c r="O454" i="90" a="1"/>
  <c r="O454" i="90" s="1"/>
  <c r="O442" i="90" a="1"/>
  <c r="O442" i="90" s="1"/>
  <c r="O444" i="90" a="1"/>
  <c r="O444" i="90" s="1"/>
  <c r="O446" i="90" a="1"/>
  <c r="O446" i="90" s="1"/>
  <c r="O461" i="90" a="1"/>
  <c r="O461" i="90" s="1"/>
  <c r="O458" i="90" a="1"/>
  <c r="O458" i="90" s="1"/>
  <c r="O440" i="90" a="1"/>
  <c r="O440" i="90" s="1"/>
  <c r="O463" i="90" a="1"/>
  <c r="O463" i="90" s="1"/>
  <c r="O452" i="90" a="1"/>
  <c r="O452" i="90" s="1"/>
  <c r="O453" i="90" a="1"/>
  <c r="O453" i="90" s="1"/>
  <c r="O456" i="90" a="1"/>
  <c r="O456" i="90" s="1"/>
  <c r="O462" i="90" a="1"/>
  <c r="O462" i="90" s="1"/>
  <c r="O441" i="90" a="1"/>
  <c r="O441" i="90" s="1"/>
  <c r="O450" i="90" a="1"/>
  <c r="O450" i="90" s="1"/>
  <c r="O455" i="90" a="1"/>
  <c r="O455" i="90" s="1"/>
  <c r="O449" i="90" a="1"/>
  <c r="O449" i="90" s="1"/>
  <c r="O447" i="90" a="1"/>
  <c r="O447" i="90" s="1"/>
  <c r="O464" i="90" a="1"/>
  <c r="O464" i="90" s="1"/>
  <c r="O460" i="90" a="1"/>
  <c r="O460" i="90" s="1"/>
  <c r="O433" i="90" a="1"/>
  <c r="O433" i="90" s="1"/>
  <c r="O435" i="90" a="1"/>
  <c r="O435" i="90" s="1"/>
  <c r="O437" i="90" a="1"/>
  <c r="O437" i="90" s="1"/>
  <c r="O426" i="90" a="1"/>
  <c r="O426" i="90" s="1"/>
  <c r="O428" i="90" a="1"/>
  <c r="O428" i="90" s="1"/>
  <c r="O422" i="90" a="1"/>
  <c r="O422" i="90" s="1"/>
  <c r="O443" i="90" a="1"/>
  <c r="O443" i="90" s="1"/>
  <c r="O465" i="90" a="1"/>
  <c r="O465" i="90" s="1"/>
  <c r="O432" i="90" a="1"/>
  <c r="O432" i="90" s="1"/>
  <c r="O445" i="90" a="1"/>
  <c r="O445" i="90" s="1"/>
  <c r="O436" i="90" a="1"/>
  <c r="O436" i="90" s="1"/>
  <c r="O425" i="90" a="1"/>
  <c r="O425" i="90" s="1"/>
  <c r="O423" i="90" a="1"/>
  <c r="O423" i="90" s="1"/>
  <c r="O427" i="90" a="1"/>
  <c r="O427" i="90" s="1"/>
  <c r="O424" i="90" a="1"/>
  <c r="O424" i="90" s="1"/>
  <c r="O438" i="90" a="1"/>
  <c r="O438" i="90" s="1"/>
  <c r="O434" i="90" a="1"/>
  <c r="O434" i="90" s="1"/>
  <c r="O429" i="90" a="1"/>
  <c r="O429" i="90" s="1"/>
  <c r="O431" i="90" a="1"/>
  <c r="O431" i="90" s="1"/>
  <c r="G460" i="90" a="1"/>
  <c r="G460" i="90" s="1"/>
  <c r="G463" i="90" a="1"/>
  <c r="G463" i="90" s="1"/>
  <c r="G444" i="90" a="1"/>
  <c r="G444" i="90" s="1"/>
  <c r="G446" i="90" a="1"/>
  <c r="G446" i="90" s="1"/>
  <c r="G465" i="90" a="1"/>
  <c r="G465" i="90" s="1"/>
  <c r="G464" i="90" a="1"/>
  <c r="G464" i="90" s="1"/>
  <c r="G450" i="90" a="1"/>
  <c r="G450" i="90" s="1"/>
  <c r="G449" i="90" a="1"/>
  <c r="G449" i="90" s="1"/>
  <c r="G440" i="90" a="1"/>
  <c r="G440" i="90" s="1"/>
  <c r="G461" i="90" a="1"/>
  <c r="G461" i="90" s="1"/>
  <c r="G454" i="90" a="1"/>
  <c r="G454" i="90" s="1"/>
  <c r="G455" i="90" a="1"/>
  <c r="G455" i="90" s="1"/>
  <c r="G445" i="90" a="1"/>
  <c r="G445" i="90" s="1"/>
  <c r="G452" i="90" a="1"/>
  <c r="G452" i="90" s="1"/>
  <c r="G456" i="90" a="1"/>
  <c r="G456" i="90" s="1"/>
  <c r="G441" i="90" a="1"/>
  <c r="G441" i="90" s="1"/>
  <c r="G459" i="90" a="1"/>
  <c r="G459" i="90" s="1"/>
  <c r="G443" i="90" a="1"/>
  <c r="G443" i="90" s="1"/>
  <c r="G462" i="90" a="1"/>
  <c r="G462" i="90" s="1"/>
  <c r="G458" i="90" a="1"/>
  <c r="G458" i="90" s="1"/>
  <c r="G433" i="90" a="1"/>
  <c r="G433" i="90" s="1"/>
  <c r="G435" i="90" a="1"/>
  <c r="G435" i="90" s="1"/>
  <c r="G437" i="90" a="1"/>
  <c r="G437" i="90" s="1"/>
  <c r="G431" i="90" a="1"/>
  <c r="G431" i="90" s="1"/>
  <c r="G426" i="90" a="1"/>
  <c r="G426" i="90" s="1"/>
  <c r="G428" i="90" a="1"/>
  <c r="G428" i="90" s="1"/>
  <c r="G425" i="90" a="1"/>
  <c r="G425" i="90" s="1"/>
  <c r="G451" i="90" a="1"/>
  <c r="G451" i="90" s="1"/>
  <c r="G432" i="90" a="1"/>
  <c r="G432" i="90" s="1"/>
  <c r="G423" i="90" a="1"/>
  <c r="G423" i="90" s="1"/>
  <c r="G442" i="90" a="1"/>
  <c r="G442" i="90" s="1"/>
  <c r="G453" i="90" a="1"/>
  <c r="G453" i="90" s="1"/>
  <c r="G447" i="90" a="1"/>
  <c r="G447" i="90" s="1"/>
  <c r="G434" i="90" a="1"/>
  <c r="G434" i="90" s="1"/>
  <c r="G438" i="90" a="1"/>
  <c r="G438" i="90" s="1"/>
  <c r="G429" i="90" a="1"/>
  <c r="G429" i="90" s="1"/>
  <c r="G422" i="90" a="1"/>
  <c r="G422" i="90" s="1"/>
  <c r="G424" i="90" a="1"/>
  <c r="G424" i="90" s="1"/>
  <c r="G427" i="90" a="1"/>
  <c r="G427" i="90" s="1"/>
  <c r="G436" i="90" a="1"/>
  <c r="G436" i="90" s="1"/>
  <c r="J416" i="90" a="1"/>
  <c r="J416" i="90" s="1"/>
  <c r="N500" i="90" a="1"/>
  <c r="N500" i="90" s="1"/>
  <c r="H496" i="90" a="1"/>
  <c r="H496" i="90" s="1"/>
  <c r="L613" i="90" a="1"/>
  <c r="L613" i="90" s="1"/>
  <c r="L604" i="90" a="1"/>
  <c r="L604" i="90" s="1"/>
  <c r="L623" i="90" a="1"/>
  <c r="L623" i="90" s="1"/>
  <c r="L622" i="90" a="1"/>
  <c r="L622" i="90" s="1"/>
  <c r="L620" i="90" a="1"/>
  <c r="L620" i="90" s="1"/>
  <c r="L611" i="90" a="1"/>
  <c r="L611" i="90" s="1"/>
  <c r="L614" i="90" a="1"/>
  <c r="L614" i="90" s="1"/>
  <c r="L615" i="90" a="1"/>
  <c r="L615" i="90" s="1"/>
  <c r="L616" i="90" a="1"/>
  <c r="L616" i="90" s="1"/>
  <c r="L617" i="90" a="1"/>
  <c r="L617" i="90" s="1"/>
  <c r="L618" i="90" a="1"/>
  <c r="L618" i="90" s="1"/>
  <c r="L619" i="90" a="1"/>
  <c r="L619" i="90" s="1"/>
  <c r="L627" i="90" a="1"/>
  <c r="L627" i="90" s="1"/>
  <c r="L609" i="90" a="1"/>
  <c r="L609" i="90" s="1"/>
  <c r="L624" i="90" a="1"/>
  <c r="L624" i="90" s="1"/>
  <c r="L606" i="90" a="1"/>
  <c r="L606" i="90" s="1"/>
  <c r="L629" i="90" a="1"/>
  <c r="L629" i="90" s="1"/>
  <c r="L626" i="90" a="1"/>
  <c r="L626" i="90" s="1"/>
  <c r="L608" i="90" a="1"/>
  <c r="L608" i="90" s="1"/>
  <c r="L605" i="90" a="1"/>
  <c r="L605" i="90" s="1"/>
  <c r="L625" i="90" a="1"/>
  <c r="L625" i="90" s="1"/>
  <c r="L607" i="90" a="1"/>
  <c r="L607" i="90" s="1"/>
  <c r="L596" i="90" a="1"/>
  <c r="L596" i="90" s="1"/>
  <c r="L586" i="90" a="1"/>
  <c r="L586" i="90" s="1"/>
  <c r="L599" i="90" a="1"/>
  <c r="L599" i="90" s="1"/>
  <c r="L601" i="90" a="1"/>
  <c r="L601" i="90" s="1"/>
  <c r="L628" i="90" a="1"/>
  <c r="L628" i="90" s="1"/>
  <c r="L597" i="90" a="1"/>
  <c r="L597" i="90" s="1"/>
  <c r="L588" i="90" a="1"/>
  <c r="L588" i="90" s="1"/>
  <c r="L590" i="90" a="1"/>
  <c r="L590" i="90" s="1"/>
  <c r="L592" i="90" a="1"/>
  <c r="L592" i="90" s="1"/>
  <c r="L598" i="90" a="1"/>
  <c r="L598" i="90" s="1"/>
  <c r="L602" i="90" a="1"/>
  <c r="L602" i="90" s="1"/>
  <c r="L610" i="90" a="1"/>
  <c r="L610" i="90" s="1"/>
  <c r="L589" i="90" a="1"/>
  <c r="L589" i="90" s="1"/>
  <c r="L593" i="90" a="1"/>
  <c r="L593" i="90" s="1"/>
  <c r="L600" i="90" a="1"/>
  <c r="L600" i="90" s="1"/>
  <c r="L587" i="90" a="1"/>
  <c r="L587" i="90" s="1"/>
  <c r="L595" i="90" a="1"/>
  <c r="L595" i="90" s="1"/>
  <c r="L591" i="90" a="1"/>
  <c r="L591" i="90" s="1"/>
  <c r="L577" i="90" a="1"/>
  <c r="L577" i="90" s="1"/>
  <c r="L579" i="90" a="1"/>
  <c r="L579" i="90" s="1"/>
  <c r="L581" i="90" a="1"/>
  <c r="L581" i="90" s="1"/>
  <c r="L583" i="90" a="1"/>
  <c r="L583" i="90" s="1"/>
  <c r="K584" i="90" a="1"/>
  <c r="K584" i="90" s="1"/>
  <c r="D18" i="90" a="1"/>
  <c r="D18" i="90" s="1"/>
  <c r="J16" i="90" a="1"/>
  <c r="J16" i="90" s="1"/>
  <c r="E15" i="90" a="1"/>
  <c r="E15" i="90" s="1"/>
  <c r="K13" i="90" a="1"/>
  <c r="K13" i="90" s="1"/>
  <c r="I20" i="90" a="1"/>
  <c r="I20" i="90" s="1"/>
  <c r="N26" i="90" a="1"/>
  <c r="N26" i="90" s="1"/>
  <c r="I25" i="90" a="1"/>
  <c r="I25" i="90" s="1"/>
  <c r="D24" i="90" a="1"/>
  <c r="D24" i="90" s="1"/>
  <c r="J22" i="90" a="1"/>
  <c r="J22" i="90" s="1"/>
  <c r="E21" i="90" a="1"/>
  <c r="E21" i="90" s="1"/>
  <c r="F93" i="90" a="1"/>
  <c r="F93" i="90" s="1"/>
  <c r="N99" i="90" a="1"/>
  <c r="N99" i="90" s="1"/>
  <c r="J98" i="90" a="1"/>
  <c r="J98" i="90" s="1"/>
  <c r="F97" i="90" a="1"/>
  <c r="F97" i="90" s="1"/>
  <c r="N95" i="90" a="1"/>
  <c r="N95" i="90" s="1"/>
  <c r="J94" i="90" a="1"/>
  <c r="J94" i="90" s="1"/>
  <c r="D108" i="90" a="1"/>
  <c r="D108" i="90" s="1"/>
  <c r="D104" i="90" a="1"/>
  <c r="D104" i="90" s="1"/>
  <c r="K181" i="90" a="1"/>
  <c r="K181" i="90" s="1"/>
  <c r="K177" i="90" a="1"/>
  <c r="K177" i="90" s="1"/>
  <c r="H184" i="90" a="1"/>
  <c r="H184" i="90" s="1"/>
  <c r="K189" i="90" a="1"/>
  <c r="K189" i="90" s="1"/>
  <c r="N615" i="90" a="1"/>
  <c r="N615" i="90" s="1"/>
  <c r="N617" i="90" a="1"/>
  <c r="N617" i="90" s="1"/>
  <c r="N619" i="90" a="1"/>
  <c r="N619" i="90" s="1"/>
  <c r="N606" i="90" a="1"/>
  <c r="N606" i="90" s="1"/>
  <c r="N608" i="90" a="1"/>
  <c r="N608" i="90" s="1"/>
  <c r="N610" i="90" a="1"/>
  <c r="N610" i="90" s="1"/>
  <c r="N624" i="90" a="1"/>
  <c r="N624" i="90" s="1"/>
  <c r="N626" i="90" a="1"/>
  <c r="N626" i="90" s="1"/>
  <c r="N628" i="90" a="1"/>
  <c r="N628" i="90" s="1"/>
  <c r="N618" i="90" a="1"/>
  <c r="N618" i="90" s="1"/>
  <c r="N609" i="90" a="1"/>
  <c r="N609" i="90" s="1"/>
  <c r="N620" i="90" a="1"/>
  <c r="N620" i="90" s="1"/>
  <c r="N605" i="90" a="1"/>
  <c r="N605" i="90" s="1"/>
  <c r="N607" i="90" a="1"/>
  <c r="N607" i="90" s="1"/>
  <c r="N623" i="90" a="1"/>
  <c r="N623" i="90" s="1"/>
  <c r="N625" i="90" a="1"/>
  <c r="N625" i="90" s="1"/>
  <c r="N627" i="90" a="1"/>
  <c r="N627" i="90" s="1"/>
  <c r="N629" i="90" a="1"/>
  <c r="N629" i="90" s="1"/>
  <c r="N622" i="90" a="1"/>
  <c r="N622" i="90" s="1"/>
  <c r="N613" i="90" a="1"/>
  <c r="N613" i="90" s="1"/>
  <c r="N611" i="90" a="1"/>
  <c r="N611" i="90" s="1"/>
  <c r="N616" i="90" a="1"/>
  <c r="N616" i="90" s="1"/>
  <c r="N604" i="90" a="1"/>
  <c r="N604" i="90" s="1"/>
  <c r="N614" i="90" a="1"/>
  <c r="N614" i="90" s="1"/>
  <c r="N598" i="90" a="1"/>
  <c r="N598" i="90" s="1"/>
  <c r="N600" i="90" a="1"/>
  <c r="N600" i="90" s="1"/>
  <c r="N602" i="90" a="1"/>
  <c r="N602" i="90" s="1"/>
  <c r="N588" i="90" a="1"/>
  <c r="N588" i="90" s="1"/>
  <c r="N590" i="90" a="1"/>
  <c r="N590" i="90" s="1"/>
  <c r="N592" i="90" a="1"/>
  <c r="N592" i="90" s="1"/>
  <c r="N597" i="90" a="1"/>
  <c r="N597" i="90" s="1"/>
  <c r="N595" i="90" a="1"/>
  <c r="N595" i="90" s="1"/>
  <c r="N587" i="90" a="1"/>
  <c r="N587" i="90" s="1"/>
  <c r="N591" i="90" a="1"/>
  <c r="N591" i="90" s="1"/>
  <c r="N596" i="90" a="1"/>
  <c r="N596" i="90" s="1"/>
  <c r="N601" i="90" a="1"/>
  <c r="N601" i="90" s="1"/>
  <c r="N586" i="90" a="1"/>
  <c r="N586" i="90" s="1"/>
  <c r="N589" i="90" a="1"/>
  <c r="N589" i="90" s="1"/>
  <c r="N593" i="90" a="1"/>
  <c r="N593" i="90" s="1"/>
  <c r="N599" i="90" a="1"/>
  <c r="N599" i="90" s="1"/>
  <c r="F615" i="90" a="1"/>
  <c r="F615" i="90" s="1"/>
  <c r="F617" i="90" a="1"/>
  <c r="F617" i="90" s="1"/>
  <c r="F619" i="90" a="1"/>
  <c r="F619" i="90" s="1"/>
  <c r="F606" i="90" a="1"/>
  <c r="F606" i="90" s="1"/>
  <c r="F608" i="90" a="1"/>
  <c r="F608" i="90" s="1"/>
  <c r="F610" i="90" a="1"/>
  <c r="F610" i="90" s="1"/>
  <c r="F624" i="90" a="1"/>
  <c r="F624" i="90" s="1"/>
  <c r="F626" i="90" a="1"/>
  <c r="F626" i="90" s="1"/>
  <c r="F628" i="90" a="1"/>
  <c r="F628" i="90" s="1"/>
  <c r="F616" i="90" a="1"/>
  <c r="F616" i="90" s="1"/>
  <c r="F607" i="90" a="1"/>
  <c r="F607" i="90" s="1"/>
  <c r="F623" i="90" a="1"/>
  <c r="F623" i="90" s="1"/>
  <c r="F625" i="90" a="1"/>
  <c r="F625" i="90" s="1"/>
  <c r="F627" i="90" a="1"/>
  <c r="F627" i="90" s="1"/>
  <c r="F613" i="90" a="1"/>
  <c r="F613" i="90" s="1"/>
  <c r="F609" i="90" a="1"/>
  <c r="F609" i="90" s="1"/>
  <c r="F611" i="90" a="1"/>
  <c r="F611" i="90" s="1"/>
  <c r="F605" i="90" a="1"/>
  <c r="F605" i="90" s="1"/>
  <c r="F614" i="90" a="1"/>
  <c r="F614" i="90" s="1"/>
  <c r="F620" i="90" a="1"/>
  <c r="F620" i="90" s="1"/>
  <c r="F622" i="90" a="1"/>
  <c r="F622" i="90" s="1"/>
  <c r="F604" i="90" a="1"/>
  <c r="F604" i="90" s="1"/>
  <c r="F629" i="90" a="1"/>
  <c r="F629" i="90" s="1"/>
  <c r="F597" i="90" a="1"/>
  <c r="F597" i="90" s="1"/>
  <c r="F600" i="90" a="1"/>
  <c r="F600" i="90" s="1"/>
  <c r="F602" i="90" a="1"/>
  <c r="F602" i="90" s="1"/>
  <c r="F586" i="90" a="1"/>
  <c r="F586" i="90" s="1"/>
  <c r="F596" i="90" a="1"/>
  <c r="F596" i="90" s="1"/>
  <c r="F588" i="90" a="1"/>
  <c r="F588" i="90" s="1"/>
  <c r="F590" i="90" a="1"/>
  <c r="F590" i="90" s="1"/>
  <c r="F592" i="90" a="1"/>
  <c r="F592" i="90" s="1"/>
  <c r="F618" i="90" a="1"/>
  <c r="F618" i="90" s="1"/>
  <c r="F598" i="90" a="1"/>
  <c r="F598" i="90" s="1"/>
  <c r="F589" i="90" a="1"/>
  <c r="F589" i="90" s="1"/>
  <c r="F593" i="90" a="1"/>
  <c r="F593" i="90" s="1"/>
  <c r="F599" i="90" a="1"/>
  <c r="F599" i="90" s="1"/>
  <c r="F595" i="90" a="1"/>
  <c r="F595" i="90" s="1"/>
  <c r="F587" i="90" a="1"/>
  <c r="F587" i="90" s="1"/>
  <c r="F591" i="90" a="1"/>
  <c r="F591" i="90" s="1"/>
  <c r="F601" i="90" a="1"/>
  <c r="F601" i="90" s="1"/>
  <c r="O93" i="90" a="1"/>
  <c r="O93" i="90" s="1"/>
  <c r="M100" i="90" a="1"/>
  <c r="M100" i="90" s="1"/>
  <c r="E100" i="90" a="1"/>
  <c r="E100" i="90" s="1"/>
  <c r="M98" i="90" a="1"/>
  <c r="M98" i="90" s="1"/>
  <c r="E98" i="90" a="1"/>
  <c r="E98" i="90" s="1"/>
  <c r="M96" i="90" a="1"/>
  <c r="M96" i="90" s="1"/>
  <c r="E96" i="90" a="1"/>
  <c r="E96" i="90" s="1"/>
  <c r="E94" i="90" a="1"/>
  <c r="E94" i="90" s="1"/>
  <c r="O108" i="90" a="1"/>
  <c r="O108" i="90" s="1"/>
  <c r="O106" i="90" a="1"/>
  <c r="O106" i="90" s="1"/>
  <c r="O104" i="90" a="1"/>
  <c r="O104" i="90" s="1"/>
  <c r="F175" i="90" a="1"/>
  <c r="F175" i="90" s="1"/>
  <c r="K264" i="90" a="1"/>
  <c r="K264" i="90" s="1"/>
  <c r="K262" i="90" a="1"/>
  <c r="K262" i="90" s="1"/>
  <c r="K260" i="90" a="1"/>
  <c r="K260" i="90" s="1"/>
  <c r="K258" i="90" a="1"/>
  <c r="K258" i="90" s="1"/>
  <c r="K346" i="90" a="1"/>
  <c r="K346" i="90" s="1"/>
  <c r="L343" i="90" a="1"/>
  <c r="L343" i="90" s="1"/>
  <c r="J341" i="90" a="1"/>
  <c r="J341" i="90" s="1"/>
  <c r="J349" i="90" a="1"/>
  <c r="J349" i="90" s="1"/>
  <c r="K354" i="90" a="1"/>
  <c r="K354" i="90" s="1"/>
  <c r="L351" i="90" a="1"/>
  <c r="L351" i="90" s="1"/>
  <c r="J264" i="90" a="1"/>
  <c r="J264" i="90" s="1"/>
  <c r="J262" i="90" a="1"/>
  <c r="J262" i="90" s="1"/>
  <c r="J260" i="90" a="1"/>
  <c r="J260" i="90" s="1"/>
  <c r="J258" i="90" a="1"/>
  <c r="J258" i="90" s="1"/>
  <c r="L340" i="90" a="1"/>
  <c r="L340" i="90" s="1"/>
  <c r="J346" i="90" a="1"/>
  <c r="J346" i="90" s="1"/>
  <c r="K343" i="90" a="1"/>
  <c r="K343" i="90" s="1"/>
  <c r="L356" i="90" a="1"/>
  <c r="L356" i="90" s="1"/>
  <c r="J354" i="90" a="1"/>
  <c r="J354" i="90" s="1"/>
  <c r="K351" i="90" a="1"/>
  <c r="K351" i="90" s="1"/>
  <c r="F186" i="90" a="1"/>
  <c r="F186" i="90" s="1"/>
  <c r="K273" i="90" a="1"/>
  <c r="K273" i="90" s="1"/>
  <c r="K271" i="90" a="1"/>
  <c r="K271" i="90" s="1"/>
  <c r="K269" i="90" a="1"/>
  <c r="K269" i="90" s="1"/>
  <c r="K267" i="90" a="1"/>
  <c r="K267" i="90" s="1"/>
  <c r="K340" i="90" a="1"/>
  <c r="K340" i="90" s="1"/>
  <c r="L345" i="90" a="1"/>
  <c r="L345" i="90" s="1"/>
  <c r="J343" i="90" a="1"/>
  <c r="J343" i="90" s="1"/>
  <c r="K356" i="90" a="1"/>
  <c r="K356" i="90" s="1"/>
  <c r="L353" i="90" a="1"/>
  <c r="L353" i="90" s="1"/>
  <c r="J351" i="90" a="1"/>
  <c r="J351" i="90" s="1"/>
  <c r="K257" i="90" a="1"/>
  <c r="K257" i="90" s="1"/>
  <c r="K266" i="90" a="1"/>
  <c r="K266" i="90" s="1"/>
  <c r="J273" i="90" a="1"/>
  <c r="J273" i="90" s="1"/>
  <c r="J271" i="90" a="1"/>
  <c r="J271" i="90" s="1"/>
  <c r="J269" i="90" a="1"/>
  <c r="J269" i="90" s="1"/>
  <c r="J267" i="90" a="1"/>
  <c r="J267" i="90" s="1"/>
  <c r="J340" i="90" a="1"/>
  <c r="J340" i="90" s="1"/>
  <c r="K345" i="90" a="1"/>
  <c r="K345" i="90" s="1"/>
  <c r="L342" i="90" a="1"/>
  <c r="L342" i="90" s="1"/>
  <c r="J356" i="90" a="1"/>
  <c r="J356" i="90" s="1"/>
  <c r="K353" i="90" a="1"/>
  <c r="K353" i="90" s="1"/>
  <c r="L350" i="90" a="1"/>
  <c r="L350" i="90" s="1"/>
  <c r="J257" i="90" a="1"/>
  <c r="J257" i="90" s="1"/>
  <c r="K263" i="90" a="1"/>
  <c r="K263" i="90" s="1"/>
  <c r="K261" i="90" a="1"/>
  <c r="K261" i="90" s="1"/>
  <c r="L347" i="90" a="1"/>
  <c r="L347" i="90" s="1"/>
  <c r="J345" i="90" a="1"/>
  <c r="J345" i="90" s="1"/>
  <c r="K342" i="90" a="1"/>
  <c r="K342" i="90" s="1"/>
  <c r="J353" i="90" a="1"/>
  <c r="J353" i="90" s="1"/>
  <c r="L378" i="90" a="1"/>
  <c r="L378" i="90" s="1"/>
  <c r="L373" i="90" a="1"/>
  <c r="L373" i="90" s="1"/>
  <c r="L363" i="90" a="1"/>
  <c r="L363" i="90" s="1"/>
  <c r="L377" i="90" a="1"/>
  <c r="L377" i="90" s="1"/>
  <c r="L379" i="90" a="1"/>
  <c r="L379" i="90" s="1"/>
  <c r="L368" i="90" a="1"/>
  <c r="L368" i="90" s="1"/>
  <c r="L364" i="90" a="1"/>
  <c r="L364" i="90" s="1"/>
  <c r="L371" i="90" a="1"/>
  <c r="L371" i="90" s="1"/>
  <c r="L362" i="90" a="1"/>
  <c r="L362" i="90" s="1"/>
  <c r="L380" i="90" a="1"/>
  <c r="L380" i="90" s="1"/>
  <c r="L376" i="90" a="1"/>
  <c r="L376" i="90" s="1"/>
  <c r="L367" i="90" a="1"/>
  <c r="L367" i="90" s="1"/>
  <c r="L359" i="90" a="1"/>
  <c r="L359" i="90" s="1"/>
  <c r="L358" i="90" a="1"/>
  <c r="L358" i="90" s="1"/>
  <c r="L372" i="90" a="1"/>
  <c r="L372" i="90" s="1"/>
  <c r="L360" i="90" a="1"/>
  <c r="L360" i="90" s="1"/>
  <c r="L383" i="90" a="1"/>
  <c r="L383" i="90" s="1"/>
  <c r="L374" i="90" a="1"/>
  <c r="L374" i="90" s="1"/>
  <c r="L369" i="90" a="1"/>
  <c r="L369" i="90" s="1"/>
  <c r="L365" i="90" a="1"/>
  <c r="L365" i="90" s="1"/>
  <c r="L370" i="90" a="1"/>
  <c r="L370" i="90" s="1"/>
  <c r="L382" i="90" a="1"/>
  <c r="L382" i="90" s="1"/>
  <c r="L361" i="90" a="1"/>
  <c r="L361" i="90" s="1"/>
  <c r="L381" i="90" a="1"/>
  <c r="L381" i="90" s="1"/>
  <c r="M461" i="90" a="1"/>
  <c r="M461" i="90" s="1"/>
  <c r="M464" i="90" a="1"/>
  <c r="M464" i="90" s="1"/>
  <c r="M451" i="90" a="1"/>
  <c r="M451" i="90" s="1"/>
  <c r="M453" i="90" a="1"/>
  <c r="M453" i="90" s="1"/>
  <c r="M455" i="90" a="1"/>
  <c r="M455" i="90" s="1"/>
  <c r="M460" i="90" a="1"/>
  <c r="M460" i="90" s="1"/>
  <c r="M465" i="90" a="1"/>
  <c r="M465" i="90" s="1"/>
  <c r="M459" i="90" a="1"/>
  <c r="M459" i="90" s="1"/>
  <c r="M462" i="90" a="1"/>
  <c r="M462" i="90" s="1"/>
  <c r="M450" i="90" a="1"/>
  <c r="M450" i="90" s="1"/>
  <c r="M458" i="90" a="1"/>
  <c r="M458" i="90" s="1"/>
  <c r="M442" i="90" a="1"/>
  <c r="M442" i="90" s="1"/>
  <c r="M443" i="90" a="1"/>
  <c r="M443" i="90" s="1"/>
  <c r="M454" i="90" a="1"/>
  <c r="M454" i="90" s="1"/>
  <c r="M441" i="90" a="1"/>
  <c r="M441" i="90" s="1"/>
  <c r="M444" i="90" a="1"/>
  <c r="M444" i="90" s="1"/>
  <c r="M447" i="90" a="1"/>
  <c r="M447" i="90" s="1"/>
  <c r="M463" i="90" a="1"/>
  <c r="M463" i="90" s="1"/>
  <c r="M449" i="90" a="1"/>
  <c r="M449" i="90" s="1"/>
  <c r="M432" i="90" a="1"/>
  <c r="M432" i="90" s="1"/>
  <c r="M425" i="90" a="1"/>
  <c r="M425" i="90" s="1"/>
  <c r="M431" i="90" a="1"/>
  <c r="M431" i="90" s="1"/>
  <c r="M424" i="90" a="1"/>
  <c r="M424" i="90" s="1"/>
  <c r="M445" i="90" a="1"/>
  <c r="M445" i="90" s="1"/>
  <c r="M434" i="90" a="1"/>
  <c r="M434" i="90" s="1"/>
  <c r="M436" i="90" a="1"/>
  <c r="M436" i="90" s="1"/>
  <c r="M438" i="90" a="1"/>
  <c r="M438" i="90" s="1"/>
  <c r="M440" i="90" a="1"/>
  <c r="M440" i="90" s="1"/>
  <c r="M423" i="90" a="1"/>
  <c r="M423" i="90" s="1"/>
  <c r="M446" i="90" a="1"/>
  <c r="M446" i="90" s="1"/>
  <c r="M452" i="90" a="1"/>
  <c r="M452" i="90" s="1"/>
  <c r="M435" i="90" a="1"/>
  <c r="M435" i="90" s="1"/>
  <c r="M426" i="90" a="1"/>
  <c r="M426" i="90" s="1"/>
  <c r="M427" i="90" a="1"/>
  <c r="M427" i="90" s="1"/>
  <c r="M456" i="90" a="1"/>
  <c r="M456" i="90" s="1"/>
  <c r="M433" i="90" a="1"/>
  <c r="M433" i="90" s="1"/>
  <c r="M437" i="90" a="1"/>
  <c r="M437" i="90" s="1"/>
  <c r="M428" i="90" a="1"/>
  <c r="M428" i="90" s="1"/>
  <c r="M422" i="90" a="1"/>
  <c r="M422" i="90" s="1"/>
  <c r="M429" i="90" a="1"/>
  <c r="M429" i="90" s="1"/>
  <c r="E464" i="90" a="1"/>
  <c r="E464" i="90" s="1"/>
  <c r="E451" i="90" a="1"/>
  <c r="E451" i="90" s="1"/>
  <c r="E453" i="90" a="1"/>
  <c r="E453" i="90" s="1"/>
  <c r="E455" i="90" a="1"/>
  <c r="E455" i="90" s="1"/>
  <c r="E465" i="90" a="1"/>
  <c r="E465" i="90" s="1"/>
  <c r="E461" i="90" a="1"/>
  <c r="E461" i="90" s="1"/>
  <c r="E458" i="90" a="1"/>
  <c r="E458" i="90" s="1"/>
  <c r="E454" i="90" a="1"/>
  <c r="E454" i="90" s="1"/>
  <c r="E441" i="90" a="1"/>
  <c r="E441" i="90" s="1"/>
  <c r="E440" i="90" a="1"/>
  <c r="E440" i="90" s="1"/>
  <c r="E460" i="90" a="1"/>
  <c r="E460" i="90" s="1"/>
  <c r="E452" i="90" a="1"/>
  <c r="E452" i="90" s="1"/>
  <c r="E456" i="90" a="1"/>
  <c r="E456" i="90" s="1"/>
  <c r="E449" i="90" a="1"/>
  <c r="E449" i="90" s="1"/>
  <c r="E446" i="90" a="1"/>
  <c r="E446" i="90" s="1"/>
  <c r="E447" i="90" a="1"/>
  <c r="E447" i="90" s="1"/>
  <c r="E459" i="90" a="1"/>
  <c r="E459" i="90" s="1"/>
  <c r="E443" i="90" a="1"/>
  <c r="E443" i="90" s="1"/>
  <c r="E462" i="90" a="1"/>
  <c r="E462" i="90" s="1"/>
  <c r="E450" i="90" a="1"/>
  <c r="E450" i="90" s="1"/>
  <c r="E445" i="90" a="1"/>
  <c r="E445" i="90" s="1"/>
  <c r="E444" i="90" a="1"/>
  <c r="E444" i="90" s="1"/>
  <c r="E442" i="90" a="1"/>
  <c r="E442" i="90" s="1"/>
  <c r="E434" i="90" a="1"/>
  <c r="E434" i="90" s="1"/>
  <c r="E436" i="90" a="1"/>
  <c r="E436" i="90" s="1"/>
  <c r="E438" i="90" a="1"/>
  <c r="E438" i="90" s="1"/>
  <c r="E463" i="90" a="1"/>
  <c r="E463" i="90" s="1"/>
  <c r="E432" i="90" a="1"/>
  <c r="E432" i="90" s="1"/>
  <c r="E422" i="90" a="1"/>
  <c r="E422" i="90" s="1"/>
  <c r="E425" i="90" a="1"/>
  <c r="E425" i="90" s="1"/>
  <c r="E433" i="90" a="1"/>
  <c r="E433" i="90" s="1"/>
  <c r="E426" i="90" a="1"/>
  <c r="E426" i="90" s="1"/>
  <c r="E423" i="90" a="1"/>
  <c r="E423" i="90" s="1"/>
  <c r="E429" i="90" a="1"/>
  <c r="E429" i="90" s="1"/>
  <c r="E431" i="90" a="1"/>
  <c r="E431" i="90" s="1"/>
  <c r="E427" i="90" a="1"/>
  <c r="E427" i="90" s="1"/>
  <c r="E437" i="90" a="1"/>
  <c r="E437" i="90" s="1"/>
  <c r="E428" i="90" a="1"/>
  <c r="E428" i="90" s="1"/>
  <c r="E435" i="90" a="1"/>
  <c r="E435" i="90" s="1"/>
  <c r="E424" i="90" a="1"/>
  <c r="E424" i="90" s="1"/>
  <c r="M523" i="90" a="1"/>
  <c r="M523" i="90" s="1"/>
  <c r="M525" i="90" a="1"/>
  <c r="M525" i="90" s="1"/>
  <c r="M527" i="90" a="1"/>
  <c r="M527" i="90" s="1"/>
  <c r="M529" i="90" a="1"/>
  <c r="M529" i="90" s="1"/>
  <c r="M541" i="90" a="1"/>
  <c r="M541" i="90" s="1"/>
  <c r="M543" i="90" a="1"/>
  <c r="M543" i="90" s="1"/>
  <c r="M533" i="90" a="1"/>
  <c r="M533" i="90" s="1"/>
  <c r="M536" i="90" a="1"/>
  <c r="M536" i="90" s="1"/>
  <c r="M545" i="90" a="1"/>
  <c r="M545" i="90" s="1"/>
  <c r="M535" i="90" a="1"/>
  <c r="M535" i="90" s="1"/>
  <c r="M524" i="90" a="1"/>
  <c r="M524" i="90" s="1"/>
  <c r="M542" i="90" a="1"/>
  <c r="M542" i="90" s="1"/>
  <c r="M544" i="90" a="1"/>
  <c r="M544" i="90" s="1"/>
  <c r="M532" i="90" a="1"/>
  <c r="M532" i="90" s="1"/>
  <c r="M531" i="90" a="1"/>
  <c r="M531" i="90" s="1"/>
  <c r="M528" i="90" a="1"/>
  <c r="M528" i="90" s="1"/>
  <c r="M526" i="90" a="1"/>
  <c r="M526" i="90" s="1"/>
  <c r="M522" i="90" a="1"/>
  <c r="M522" i="90" s="1"/>
  <c r="M540" i="90" a="1"/>
  <c r="M540" i="90" s="1"/>
  <c r="M534" i="90" a="1"/>
  <c r="M534" i="90" s="1"/>
  <c r="M537" i="90" a="1"/>
  <c r="M537" i="90" s="1"/>
  <c r="M546" i="90" a="1"/>
  <c r="M546" i="90" s="1"/>
  <c r="M506" i="90" a="1"/>
  <c r="M506" i="90" s="1"/>
  <c r="M508" i="90" a="1"/>
  <c r="M508" i="90" s="1"/>
  <c r="M510" i="90" a="1"/>
  <c r="M510" i="90" s="1"/>
  <c r="M504" i="90" a="1"/>
  <c r="M504" i="90" s="1"/>
  <c r="M514" i="90" a="1"/>
  <c r="M514" i="90" s="1"/>
  <c r="M516" i="90" a="1"/>
  <c r="M516" i="90" s="1"/>
  <c r="M518" i="90" a="1"/>
  <c r="M518" i="90" s="1"/>
  <c r="M520" i="90" a="1"/>
  <c r="M520" i="90" s="1"/>
  <c r="M515" i="90" a="1"/>
  <c r="M515" i="90" s="1"/>
  <c r="M519" i="90" a="1"/>
  <c r="M519" i="90" s="1"/>
  <c r="M507" i="90" a="1"/>
  <c r="M507" i="90" s="1"/>
  <c r="M511" i="90" a="1"/>
  <c r="M511" i="90" s="1"/>
  <c r="M547" i="90" a="1"/>
  <c r="M547" i="90" s="1"/>
  <c r="M538" i="90" a="1"/>
  <c r="M538" i="90" s="1"/>
  <c r="M509" i="90" a="1"/>
  <c r="M509" i="90" s="1"/>
  <c r="M505" i="90" a="1"/>
  <c r="M505" i="90" s="1"/>
  <c r="M513" i="90" a="1"/>
  <c r="M513" i="90" s="1"/>
  <c r="M517" i="90" a="1"/>
  <c r="M517" i="90" s="1"/>
  <c r="E540" i="90" a="1"/>
  <c r="E540" i="90" s="1"/>
  <c r="E523" i="90" a="1"/>
  <c r="E523" i="90" s="1"/>
  <c r="E525" i="90" a="1"/>
  <c r="E525" i="90" s="1"/>
  <c r="E527" i="90" a="1"/>
  <c r="E527" i="90" s="1"/>
  <c r="E529" i="90" a="1"/>
  <c r="E529" i="90" s="1"/>
  <c r="E543" i="90" a="1"/>
  <c r="E543" i="90" s="1"/>
  <c r="E547" i="90" a="1"/>
  <c r="E547" i="90" s="1"/>
  <c r="E528" i="90" a="1"/>
  <c r="E528" i="90" s="1"/>
  <c r="E532" i="90" a="1"/>
  <c r="E532" i="90" s="1"/>
  <c r="E538" i="90" a="1"/>
  <c r="E538" i="90" s="1"/>
  <c r="E531" i="90" a="1"/>
  <c r="E531" i="90" s="1"/>
  <c r="E542" i="90" a="1"/>
  <c r="E542" i="90" s="1"/>
  <c r="E545" i="90" a="1"/>
  <c r="E545" i="90" s="1"/>
  <c r="E522" i="90" a="1"/>
  <c r="E522" i="90" s="1"/>
  <c r="E541" i="90" a="1"/>
  <c r="E541" i="90" s="1"/>
  <c r="E534" i="90" a="1"/>
  <c r="E534" i="90" s="1"/>
  <c r="E524" i="90" a="1"/>
  <c r="E524" i="90" s="1"/>
  <c r="E546" i="90" a="1"/>
  <c r="E546" i="90" s="1"/>
  <c r="E533" i="90" a="1"/>
  <c r="E533" i="90" s="1"/>
  <c r="E537" i="90" a="1"/>
  <c r="E537" i="90" s="1"/>
  <c r="E544" i="90" a="1"/>
  <c r="E544" i="90" s="1"/>
  <c r="E526" i="90" a="1"/>
  <c r="E526" i="90" s="1"/>
  <c r="E535" i="90" a="1"/>
  <c r="E535" i="90" s="1"/>
  <c r="E506" i="90" a="1"/>
  <c r="E506" i="90" s="1"/>
  <c r="E508" i="90" a="1"/>
  <c r="E508" i="90" s="1"/>
  <c r="E510" i="90" a="1"/>
  <c r="E510" i="90" s="1"/>
  <c r="E514" i="90" a="1"/>
  <c r="E514" i="90" s="1"/>
  <c r="E516" i="90" a="1"/>
  <c r="E516" i="90" s="1"/>
  <c r="E518" i="90" a="1"/>
  <c r="E518" i="90" s="1"/>
  <c r="E520" i="90" a="1"/>
  <c r="E520" i="90" s="1"/>
  <c r="E536" i="90" a="1"/>
  <c r="E536" i="90" s="1"/>
  <c r="E504" i="90" a="1"/>
  <c r="E504" i="90" s="1"/>
  <c r="E513" i="90" a="1"/>
  <c r="E513" i="90" s="1"/>
  <c r="E517" i="90" a="1"/>
  <c r="E517" i="90" s="1"/>
  <c r="E505" i="90" a="1"/>
  <c r="E505" i="90" s="1"/>
  <c r="E509" i="90" a="1"/>
  <c r="E509" i="90" s="1"/>
  <c r="E519" i="90" a="1"/>
  <c r="E519" i="90" s="1"/>
  <c r="E507" i="90" a="1"/>
  <c r="E507" i="90" s="1"/>
  <c r="E515" i="90" a="1"/>
  <c r="E515" i="90" s="1"/>
  <c r="E511" i="90" a="1"/>
  <c r="E511" i="90" s="1"/>
  <c r="L502" i="90" a="1"/>
  <c r="L502" i="90" s="1"/>
  <c r="L500" i="90" a="1"/>
  <c r="L500" i="90" s="1"/>
  <c r="L498" i="90" a="1"/>
  <c r="L498" i="90" s="1"/>
  <c r="I624" i="90" a="1"/>
  <c r="I624" i="90" s="1"/>
  <c r="I626" i="90" a="1"/>
  <c r="I626" i="90" s="1"/>
  <c r="I628" i="90" a="1"/>
  <c r="I628" i="90" s="1"/>
  <c r="I622" i="90" a="1"/>
  <c r="I622" i="90" s="1"/>
  <c r="I625" i="90" a="1"/>
  <c r="I625" i="90" s="1"/>
  <c r="I614" i="90" a="1"/>
  <c r="I614" i="90" s="1"/>
  <c r="I605" i="90" a="1"/>
  <c r="I605" i="90" s="1"/>
  <c r="I629" i="90" a="1"/>
  <c r="I629" i="90" s="1"/>
  <c r="I615" i="90" a="1"/>
  <c r="I615" i="90" s="1"/>
  <c r="I611" i="90" a="1"/>
  <c r="I611" i="90" s="1"/>
  <c r="I620" i="90" a="1"/>
  <c r="I620" i="90" s="1"/>
  <c r="I608" i="90" a="1"/>
  <c r="I608" i="90" s="1"/>
  <c r="I617" i="90" a="1"/>
  <c r="I617" i="90" s="1"/>
  <c r="I618" i="90" a="1"/>
  <c r="I618" i="90" s="1"/>
  <c r="I606" i="90" a="1"/>
  <c r="I606" i="90" s="1"/>
  <c r="I623" i="90" a="1"/>
  <c r="I623" i="90" s="1"/>
  <c r="I619" i="90" a="1"/>
  <c r="I619" i="90" s="1"/>
  <c r="I604" i="90" a="1"/>
  <c r="I604" i="90" s="1"/>
  <c r="I616" i="90" a="1"/>
  <c r="I616" i="90" s="1"/>
  <c r="I627" i="90" a="1"/>
  <c r="I627" i="90" s="1"/>
  <c r="I609" i="90" a="1"/>
  <c r="I609" i="90" s="1"/>
  <c r="I607" i="90" a="1"/>
  <c r="I607" i="90" s="1"/>
  <c r="I587" i="90" a="1"/>
  <c r="I587" i="90" s="1"/>
  <c r="I589" i="90" a="1"/>
  <c r="I589" i="90" s="1"/>
  <c r="I591" i="90" a="1"/>
  <c r="I591" i="90" s="1"/>
  <c r="I593" i="90" a="1"/>
  <c r="I593" i="90" s="1"/>
  <c r="I610" i="90" a="1"/>
  <c r="I610" i="90" s="1"/>
  <c r="I598" i="90" a="1"/>
  <c r="I598" i="90" s="1"/>
  <c r="I613" i="90" a="1"/>
  <c r="I613" i="90" s="1"/>
  <c r="I599" i="90" a="1"/>
  <c r="I599" i="90" s="1"/>
  <c r="I601" i="90" a="1"/>
  <c r="I601" i="90" s="1"/>
  <c r="I595" i="90" a="1"/>
  <c r="I595" i="90" s="1"/>
  <c r="I600" i="90" a="1"/>
  <c r="I600" i="90" s="1"/>
  <c r="I596" i="90" a="1"/>
  <c r="I596" i="90" s="1"/>
  <c r="I586" i="90" a="1"/>
  <c r="I586" i="90" s="1"/>
  <c r="I590" i="90" a="1"/>
  <c r="I590" i="90" s="1"/>
  <c r="I588" i="90" a="1"/>
  <c r="I588" i="90" s="1"/>
  <c r="I597" i="90" a="1"/>
  <c r="I597" i="90" s="1"/>
  <c r="I602" i="90" a="1"/>
  <c r="I602" i="90" s="1"/>
  <c r="I592" i="90" a="1"/>
  <c r="I592" i="90" s="1"/>
  <c r="H584" i="90" a="1"/>
  <c r="H584" i="90" s="1"/>
  <c r="D583" i="90" a="1"/>
  <c r="D583" i="90" s="1"/>
  <c r="H582" i="90" a="1"/>
  <c r="H582" i="90" s="1"/>
  <c r="D581" i="90" a="1"/>
  <c r="D581" i="90" s="1"/>
  <c r="H580" i="90" a="1"/>
  <c r="H580" i="90" s="1"/>
  <c r="L99" i="90" a="1"/>
  <c r="L99" i="90" s="1"/>
  <c r="L97" i="90" a="1"/>
  <c r="L97" i="90" s="1"/>
  <c r="O102" i="90" a="1"/>
  <c r="O102" i="90" s="1"/>
  <c r="O191" i="90" a="1"/>
  <c r="O191" i="90" s="1"/>
  <c r="G191" i="90" a="1"/>
  <c r="G191" i="90" s="1"/>
  <c r="O189" i="90" a="1"/>
  <c r="O189" i="90" s="1"/>
  <c r="G189" i="90" a="1"/>
  <c r="G189" i="90" s="1"/>
  <c r="O187" i="90" a="1"/>
  <c r="O187" i="90" s="1"/>
  <c r="G187" i="90" a="1"/>
  <c r="G187" i="90" s="1"/>
  <c r="J263" i="90" a="1"/>
  <c r="J263" i="90" s="1"/>
  <c r="J261" i="90" a="1"/>
  <c r="J261" i="90" s="1"/>
  <c r="J259" i="90" a="1"/>
  <c r="J259" i="90" s="1"/>
  <c r="K347" i="90" a="1"/>
  <c r="K347" i="90" s="1"/>
  <c r="L344" i="90" a="1"/>
  <c r="L344" i="90" s="1"/>
  <c r="J342" i="90" a="1"/>
  <c r="J342" i="90" s="1"/>
  <c r="K355" i="90" a="1"/>
  <c r="K355" i="90" s="1"/>
  <c r="L352" i="90" a="1"/>
  <c r="L352" i="90" s="1"/>
  <c r="M88" i="90" a="1"/>
  <c r="M88" i="90" s="1"/>
  <c r="M129" i="90" a="1"/>
  <c r="M129" i="90" s="1"/>
  <c r="M131" i="90" a="1"/>
  <c r="M131" i="90" s="1"/>
  <c r="M133" i="90" a="1"/>
  <c r="M133" i="90" s="1"/>
  <c r="M135" i="90" a="1"/>
  <c r="M135" i="90" s="1"/>
  <c r="M112" i="90" a="1"/>
  <c r="M112" i="90" s="1"/>
  <c r="M114" i="90" a="1"/>
  <c r="M114" i="90" s="1"/>
  <c r="M116" i="90" a="1"/>
  <c r="M116" i="90" s="1"/>
  <c r="M118" i="90" a="1"/>
  <c r="M118" i="90" s="1"/>
  <c r="M120" i="90" a="1"/>
  <c r="M120" i="90" s="1"/>
  <c r="M121" i="90" a="1"/>
  <c r="M121" i="90" s="1"/>
  <c r="M123" i="90" a="1"/>
  <c r="M123" i="90" s="1"/>
  <c r="M125" i="90" a="1"/>
  <c r="M125" i="90" s="1"/>
  <c r="M127" i="90" a="1"/>
  <c r="M127" i="90" s="1"/>
  <c r="M122" i="90" a="1"/>
  <c r="M122" i="90" s="1"/>
  <c r="M126" i="90" a="1"/>
  <c r="M126" i="90" s="1"/>
  <c r="M130" i="90" a="1"/>
  <c r="M130" i="90" s="1"/>
  <c r="M132" i="90" a="1"/>
  <c r="M132" i="90" s="1"/>
  <c r="M136" i="90" a="1"/>
  <c r="M136" i="90" s="1"/>
  <c r="M115" i="90" a="1"/>
  <c r="M115" i="90" s="1"/>
  <c r="M111" i="90" a="1"/>
  <c r="M111" i="90" s="1"/>
  <c r="M134" i="90" a="1"/>
  <c r="M134" i="90" s="1"/>
  <c r="M113" i="90" a="1"/>
  <c r="M113" i="90" s="1"/>
  <c r="M124" i="90" a="1"/>
  <c r="M124" i="90" s="1"/>
  <c r="M117" i="90" a="1"/>
  <c r="M117" i="90" s="1"/>
  <c r="E129" i="90" a="1"/>
  <c r="E129" i="90" s="1"/>
  <c r="E131" i="90" a="1"/>
  <c r="E131" i="90" s="1"/>
  <c r="E133" i="90" a="1"/>
  <c r="E133" i="90" s="1"/>
  <c r="E135" i="90" a="1"/>
  <c r="E135" i="90" s="1"/>
  <c r="E114" i="90" a="1"/>
  <c r="E114" i="90" s="1"/>
  <c r="E116" i="90" a="1"/>
  <c r="E116" i="90" s="1"/>
  <c r="E118" i="90" a="1"/>
  <c r="E118" i="90" s="1"/>
  <c r="E130" i="90" a="1"/>
  <c r="E130" i="90" s="1"/>
  <c r="E120" i="90" a="1"/>
  <c r="E120" i="90" s="1"/>
  <c r="E123" i="90" a="1"/>
  <c r="E123" i="90" s="1"/>
  <c r="E125" i="90" a="1"/>
  <c r="E125" i="90" s="1"/>
  <c r="E127" i="90" a="1"/>
  <c r="E127" i="90" s="1"/>
  <c r="E112" i="90" a="1"/>
  <c r="E112" i="90" s="1"/>
  <c r="E124" i="90" a="1"/>
  <c r="E124" i="90" s="1"/>
  <c r="E111" i="90" a="1"/>
  <c r="E111" i="90" s="1"/>
  <c r="E134" i="90" a="1"/>
  <c r="E134" i="90" s="1"/>
  <c r="E121" i="90" a="1"/>
  <c r="E121" i="90" s="1"/>
  <c r="E113" i="90" a="1"/>
  <c r="E113" i="90" s="1"/>
  <c r="E117" i="90" a="1"/>
  <c r="E117" i="90" s="1"/>
  <c r="E126" i="90" a="1"/>
  <c r="E126" i="90" s="1"/>
  <c r="E132" i="90" a="1"/>
  <c r="E132" i="90" s="1"/>
  <c r="E136" i="90" a="1"/>
  <c r="E136" i="90" s="1"/>
  <c r="E115" i="90" a="1"/>
  <c r="E115" i="90" s="1"/>
  <c r="E122" i="90" a="1"/>
  <c r="E122" i="90" s="1"/>
  <c r="M91" i="90" a="1"/>
  <c r="M91" i="90" s="1"/>
  <c r="M89" i="90" a="1"/>
  <c r="M89" i="90" s="1"/>
  <c r="E88" i="90" a="1"/>
  <c r="E88" i="90" s="1"/>
  <c r="E86" i="90" a="1"/>
  <c r="E86" i="90" s="1"/>
  <c r="O166" i="90" a="1"/>
  <c r="O166" i="90" s="1"/>
  <c r="O194" i="90" a="1"/>
  <c r="O194" i="90" s="1"/>
  <c r="O196" i="90" a="1"/>
  <c r="O196" i="90" s="1"/>
  <c r="O198" i="90" a="1"/>
  <c r="O198" i="90" s="1"/>
  <c r="O200" i="90" a="1"/>
  <c r="O200" i="90" s="1"/>
  <c r="O202" i="90" a="1"/>
  <c r="O202" i="90" s="1"/>
  <c r="O213" i="90" a="1"/>
  <c r="O213" i="90" s="1"/>
  <c r="O215" i="90" a="1"/>
  <c r="O215" i="90" s="1"/>
  <c r="O217" i="90" a="1"/>
  <c r="O217" i="90" s="1"/>
  <c r="O205" i="90" a="1"/>
  <c r="O205" i="90" s="1"/>
  <c r="O207" i="90" a="1"/>
  <c r="O207" i="90" s="1"/>
  <c r="O209" i="90" a="1"/>
  <c r="O209" i="90" s="1"/>
  <c r="O193" i="90" a="1"/>
  <c r="O193" i="90" s="1"/>
  <c r="O211" i="90" a="1"/>
  <c r="O211" i="90" s="1"/>
  <c r="O203" i="90" a="1"/>
  <c r="O203" i="90" s="1"/>
  <c r="O214" i="90" a="1"/>
  <c r="O214" i="90" s="1"/>
  <c r="O218" i="90" a="1"/>
  <c r="O218" i="90" s="1"/>
  <c r="O206" i="90" a="1"/>
  <c r="O206" i="90" s="1"/>
  <c r="O197" i="90" a="1"/>
  <c r="O197" i="90" s="1"/>
  <c r="O195" i="90" a="1"/>
  <c r="O195" i="90" s="1"/>
  <c r="O208" i="90" a="1"/>
  <c r="O208" i="90" s="1"/>
  <c r="O212" i="90" a="1"/>
  <c r="O212" i="90" s="1"/>
  <c r="O199" i="90" a="1"/>
  <c r="O199" i="90" s="1"/>
  <c r="O216" i="90" a="1"/>
  <c r="O216" i="90" s="1"/>
  <c r="O204" i="90" a="1"/>
  <c r="O204" i="90" s="1"/>
  <c r="G167" i="90" a="1"/>
  <c r="G167" i="90" s="1"/>
  <c r="G194" i="90" a="1"/>
  <c r="G194" i="90" s="1"/>
  <c r="G196" i="90" a="1"/>
  <c r="G196" i="90" s="1"/>
  <c r="G198" i="90" a="1"/>
  <c r="G198" i="90" s="1"/>
  <c r="G200" i="90" a="1"/>
  <c r="G200" i="90" s="1"/>
  <c r="G202" i="90" a="1"/>
  <c r="G202" i="90" s="1"/>
  <c r="G213" i="90" a="1"/>
  <c r="G213" i="90" s="1"/>
  <c r="G215" i="90" a="1"/>
  <c r="G215" i="90" s="1"/>
  <c r="G217" i="90" a="1"/>
  <c r="G217" i="90" s="1"/>
  <c r="G205" i="90" a="1"/>
  <c r="G205" i="90" s="1"/>
  <c r="G207" i="90" a="1"/>
  <c r="G207" i="90" s="1"/>
  <c r="G209" i="90" a="1"/>
  <c r="G209" i="90" s="1"/>
  <c r="G212" i="90" a="1"/>
  <c r="G212" i="90" s="1"/>
  <c r="G216" i="90" a="1"/>
  <c r="G216" i="90" s="1"/>
  <c r="G204" i="90" a="1"/>
  <c r="G204" i="90" s="1"/>
  <c r="G208" i="90" a="1"/>
  <c r="G208" i="90" s="1"/>
  <c r="G203" i="90" a="1"/>
  <c r="G203" i="90" s="1"/>
  <c r="G195" i="90" a="1"/>
  <c r="G195" i="90" s="1"/>
  <c r="G199" i="90" a="1"/>
  <c r="G199" i="90" s="1"/>
  <c r="G193" i="90" a="1"/>
  <c r="G193" i="90" s="1"/>
  <c r="G206" i="90" a="1"/>
  <c r="G206" i="90" s="1"/>
  <c r="G218" i="90" a="1"/>
  <c r="G218" i="90" s="1"/>
  <c r="G197" i="90" a="1"/>
  <c r="G197" i="90" s="1"/>
  <c r="G214" i="90" a="1"/>
  <c r="G214" i="90" s="1"/>
  <c r="G211" i="90" a="1"/>
  <c r="G211" i="90" s="1"/>
  <c r="K248" i="90" a="1"/>
  <c r="K248" i="90" s="1"/>
  <c r="K294" i="90" a="1"/>
  <c r="K294" i="90" s="1"/>
  <c r="K296" i="90" a="1"/>
  <c r="K296" i="90" s="1"/>
  <c r="K298" i="90" a="1"/>
  <c r="K298" i="90" s="1"/>
  <c r="K300" i="90" a="1"/>
  <c r="K300" i="90" s="1"/>
  <c r="K299" i="90" a="1"/>
  <c r="K299" i="90" s="1"/>
  <c r="K287" i="90" a="1"/>
  <c r="K287" i="90" s="1"/>
  <c r="K289" i="90" a="1"/>
  <c r="K289" i="90" s="1"/>
  <c r="K291" i="90" a="1"/>
  <c r="K291" i="90" s="1"/>
  <c r="K275" i="90" a="1"/>
  <c r="K275" i="90" s="1"/>
  <c r="K277" i="90" a="1"/>
  <c r="K277" i="90" s="1"/>
  <c r="K279" i="90" a="1"/>
  <c r="K279" i="90" s="1"/>
  <c r="K281" i="90" a="1"/>
  <c r="K281" i="90" s="1"/>
  <c r="K293" i="90" a="1"/>
  <c r="K293" i="90" s="1"/>
  <c r="K285" i="90" a="1"/>
  <c r="K285" i="90" s="1"/>
  <c r="K295" i="90" a="1"/>
  <c r="K295" i="90" s="1"/>
  <c r="K278" i="90" a="1"/>
  <c r="K278" i="90" s="1"/>
  <c r="K282" i="90" a="1"/>
  <c r="K282" i="90" s="1"/>
  <c r="K297" i="90" a="1"/>
  <c r="K297" i="90" s="1"/>
  <c r="K276" i="90" a="1"/>
  <c r="K276" i="90" s="1"/>
  <c r="K284" i="90" a="1"/>
  <c r="K284" i="90" s="1"/>
  <c r="K288" i="90" a="1"/>
  <c r="K288" i="90" s="1"/>
  <c r="K286" i="90" a="1"/>
  <c r="K286" i="90" s="1"/>
  <c r="K290" i="90" a="1"/>
  <c r="K290" i="90" s="1"/>
  <c r="K280" i="90" a="1"/>
  <c r="K280" i="90" s="1"/>
  <c r="K250" i="90" a="1"/>
  <c r="K250" i="90" s="1"/>
  <c r="K336" i="90" a="1"/>
  <c r="K336" i="90" s="1"/>
  <c r="K380" i="90" a="1"/>
  <c r="K380" i="90" s="1"/>
  <c r="K368" i="90" a="1"/>
  <c r="K368" i="90" s="1"/>
  <c r="K372" i="90" a="1"/>
  <c r="K372" i="90" s="1"/>
  <c r="K359" i="90" a="1"/>
  <c r="K359" i="90" s="1"/>
  <c r="K363" i="90" a="1"/>
  <c r="K363" i="90" s="1"/>
  <c r="K381" i="90" a="1"/>
  <c r="K381" i="90" s="1"/>
  <c r="K373" i="90" a="1"/>
  <c r="K373" i="90" s="1"/>
  <c r="K377" i="90" a="1"/>
  <c r="K377" i="90" s="1"/>
  <c r="K371" i="90" a="1"/>
  <c r="K371" i="90" s="1"/>
  <c r="K358" i="90" a="1"/>
  <c r="K358" i="90" s="1"/>
  <c r="K378" i="90" a="1"/>
  <c r="K378" i="90" s="1"/>
  <c r="K379" i="90" a="1"/>
  <c r="K379" i="90" s="1"/>
  <c r="K383" i="90" a="1"/>
  <c r="K383" i="90" s="1"/>
  <c r="K374" i="90" a="1"/>
  <c r="K374" i="90" s="1"/>
  <c r="K376" i="90" a="1"/>
  <c r="K376" i="90" s="1"/>
  <c r="K367" i="90" a="1"/>
  <c r="K367" i="90" s="1"/>
  <c r="K364" i="90" a="1"/>
  <c r="K364" i="90" s="1"/>
  <c r="K362" i="90" a="1"/>
  <c r="K362" i="90" s="1"/>
  <c r="K369" i="90" a="1"/>
  <c r="K369" i="90" s="1"/>
  <c r="K365" i="90" a="1"/>
  <c r="K365" i="90" s="1"/>
  <c r="K382" i="90" a="1"/>
  <c r="K382" i="90" s="1"/>
  <c r="K360" i="90" a="1"/>
  <c r="K360" i="90" s="1"/>
  <c r="K370" i="90" a="1"/>
  <c r="K370" i="90" s="1"/>
  <c r="K361" i="90" a="1"/>
  <c r="K361" i="90" s="1"/>
  <c r="G166" i="90" a="1"/>
  <c r="G166" i="90" s="1"/>
  <c r="L414" i="90" a="1"/>
  <c r="L414" i="90" s="1"/>
  <c r="L460" i="90" a="1"/>
  <c r="L460" i="90" s="1"/>
  <c r="L462" i="90" a="1"/>
  <c r="L462" i="90" s="1"/>
  <c r="L461" i="90" a="1"/>
  <c r="L461" i="90" s="1"/>
  <c r="L458" i="90" a="1"/>
  <c r="L458" i="90" s="1"/>
  <c r="L452" i="90" a="1"/>
  <c r="L452" i="90" s="1"/>
  <c r="L455" i="90" a="1"/>
  <c r="L455" i="90" s="1"/>
  <c r="L463" i="90" a="1"/>
  <c r="L463" i="90" s="1"/>
  <c r="L442" i="90" a="1"/>
  <c r="L442" i="90" s="1"/>
  <c r="L443" i="90" a="1"/>
  <c r="L443" i="90" s="1"/>
  <c r="L444" i="90" a="1"/>
  <c r="L444" i="90" s="1"/>
  <c r="L445" i="90" a="1"/>
  <c r="L445" i="90" s="1"/>
  <c r="L459" i="90" a="1"/>
  <c r="L459" i="90" s="1"/>
  <c r="L450" i="90" a="1"/>
  <c r="L450" i="90" s="1"/>
  <c r="L451" i="90" a="1"/>
  <c r="L451" i="90" s="1"/>
  <c r="L464" i="90" a="1"/>
  <c r="L464" i="90" s="1"/>
  <c r="L456" i="90" a="1"/>
  <c r="L456" i="90" s="1"/>
  <c r="L446" i="90" a="1"/>
  <c r="L446" i="90" s="1"/>
  <c r="L453" i="90" a="1"/>
  <c r="L453" i="90" s="1"/>
  <c r="L447" i="90" a="1"/>
  <c r="L447" i="90" s="1"/>
  <c r="L449" i="90" a="1"/>
  <c r="L449" i="90" s="1"/>
  <c r="L431" i="90" a="1"/>
  <c r="L431" i="90" s="1"/>
  <c r="L424" i="90" a="1"/>
  <c r="L424" i="90" s="1"/>
  <c r="L434" i="90" a="1"/>
  <c r="L434" i="90" s="1"/>
  <c r="L429" i="90" a="1"/>
  <c r="L429" i="90" s="1"/>
  <c r="L454" i="90" a="1"/>
  <c r="L454" i="90" s="1"/>
  <c r="L441" i="90" a="1"/>
  <c r="L441" i="90" s="1"/>
  <c r="L436" i="90" a="1"/>
  <c r="L436" i="90" s="1"/>
  <c r="L438" i="90" a="1"/>
  <c r="L438" i="90" s="1"/>
  <c r="L423" i="90" a="1"/>
  <c r="L423" i="90" s="1"/>
  <c r="L427" i="90" a="1"/>
  <c r="L427" i="90" s="1"/>
  <c r="L440" i="90" a="1"/>
  <c r="L440" i="90" s="1"/>
  <c r="L465" i="90" a="1"/>
  <c r="L465" i="90" s="1"/>
  <c r="L432" i="90" a="1"/>
  <c r="L432" i="90" s="1"/>
  <c r="L425" i="90" a="1"/>
  <c r="L425" i="90" s="1"/>
  <c r="L435" i="90" a="1"/>
  <c r="L435" i="90" s="1"/>
  <c r="L426" i="90" a="1"/>
  <c r="L426" i="90" s="1"/>
  <c r="L433" i="90" a="1"/>
  <c r="L433" i="90" s="1"/>
  <c r="L422" i="90" a="1"/>
  <c r="L422" i="90" s="1"/>
  <c r="L437" i="90" a="1"/>
  <c r="L437" i="90" s="1"/>
  <c r="L428" i="90" a="1"/>
  <c r="L428" i="90" s="1"/>
  <c r="L542" i="90" a="1"/>
  <c r="L542" i="90" s="1"/>
  <c r="L544" i="90" a="1"/>
  <c r="L544" i="90" s="1"/>
  <c r="L546" i="90" a="1"/>
  <c r="L546" i="90" s="1"/>
  <c r="L540" i="90" a="1"/>
  <c r="L540" i="90" s="1"/>
  <c r="L534" i="90" a="1"/>
  <c r="L534" i="90" s="1"/>
  <c r="L523" i="90" a="1"/>
  <c r="L523" i="90" s="1"/>
  <c r="L547" i="90" a="1"/>
  <c r="L547" i="90" s="1"/>
  <c r="L541" i="90" a="1"/>
  <c r="L541" i="90" s="1"/>
  <c r="L543" i="90" a="1"/>
  <c r="L543" i="90" s="1"/>
  <c r="L545" i="90" a="1"/>
  <c r="L545" i="90" s="1"/>
  <c r="L533" i="90" a="1"/>
  <c r="L533" i="90" s="1"/>
  <c r="L529" i="90" a="1"/>
  <c r="L529" i="90" s="1"/>
  <c r="L532" i="90" a="1"/>
  <c r="L532" i="90" s="1"/>
  <c r="L535" i="90" a="1"/>
  <c r="L535" i="90" s="1"/>
  <c r="L531" i="90" a="1"/>
  <c r="L531" i="90" s="1"/>
  <c r="L525" i="90" a="1"/>
  <c r="L525" i="90" s="1"/>
  <c r="L536" i="90" a="1"/>
  <c r="L536" i="90" s="1"/>
  <c r="L526" i="90" a="1"/>
  <c r="L526" i="90" s="1"/>
  <c r="L522" i="90" a="1"/>
  <c r="L522" i="90" s="1"/>
  <c r="L537" i="90" a="1"/>
  <c r="L537" i="90" s="1"/>
  <c r="L528" i="90" a="1"/>
  <c r="L528" i="90" s="1"/>
  <c r="L527" i="90" a="1"/>
  <c r="L527" i="90" s="1"/>
  <c r="L524" i="90" a="1"/>
  <c r="L524" i="90" s="1"/>
  <c r="L514" i="90" a="1"/>
  <c r="L514" i="90" s="1"/>
  <c r="L516" i="90" a="1"/>
  <c r="L516" i="90" s="1"/>
  <c r="L518" i="90" a="1"/>
  <c r="L518" i="90" s="1"/>
  <c r="L520" i="90" a="1"/>
  <c r="L520" i="90" s="1"/>
  <c r="L504" i="90" a="1"/>
  <c r="L504" i="90" s="1"/>
  <c r="L506" i="90" a="1"/>
  <c r="L506" i="90" s="1"/>
  <c r="L508" i="90" a="1"/>
  <c r="L508" i="90" s="1"/>
  <c r="L510" i="90" a="1"/>
  <c r="L510" i="90" s="1"/>
  <c r="L515" i="90" a="1"/>
  <c r="L515" i="90" s="1"/>
  <c r="L519" i="90" a="1"/>
  <c r="L519" i="90" s="1"/>
  <c r="L507" i="90" a="1"/>
  <c r="L507" i="90" s="1"/>
  <c r="L511" i="90" a="1"/>
  <c r="L511" i="90" s="1"/>
  <c r="L517" i="90" a="1"/>
  <c r="L517" i="90" s="1"/>
  <c r="L505" i="90" a="1"/>
  <c r="L505" i="90" s="1"/>
  <c r="L509" i="90" a="1"/>
  <c r="L509" i="90" s="1"/>
  <c r="L538" i="90" a="1"/>
  <c r="L538" i="90" s="1"/>
  <c r="L513" i="90" a="1"/>
  <c r="L513" i="90" s="1"/>
  <c r="K502" i="90" a="1"/>
  <c r="K502" i="90" s="1"/>
  <c r="K500" i="90" a="1"/>
  <c r="K500" i="90" s="1"/>
  <c r="K498" i="90" a="1"/>
  <c r="K498" i="90" s="1"/>
  <c r="D622" i="90" a="1"/>
  <c r="D622" i="90" s="1"/>
  <c r="D629" i="90" a="1"/>
  <c r="D629" i="90" s="1"/>
  <c r="D618" i="90" a="1"/>
  <c r="D618" i="90" s="1"/>
  <c r="D609" i="90" a="1"/>
  <c r="D609" i="90" s="1"/>
  <c r="D623" i="90" a="1"/>
  <c r="D623" i="90" s="1"/>
  <c r="D613" i="90" a="1"/>
  <c r="D613" i="90" s="1"/>
  <c r="D610" i="90" a="1"/>
  <c r="D610" i="90" s="1"/>
  <c r="D611" i="90" a="1"/>
  <c r="D611" i="90" s="1"/>
  <c r="D615" i="90" a="1"/>
  <c r="D615" i="90" s="1"/>
  <c r="D616" i="90" a="1"/>
  <c r="D616" i="90" s="1"/>
  <c r="D617" i="90" a="1"/>
  <c r="D617" i="90" s="1"/>
  <c r="D604" i="90" a="1"/>
  <c r="D604" i="90" s="1"/>
  <c r="D614" i="90" a="1"/>
  <c r="D614" i="90" s="1"/>
  <c r="D605" i="90" a="1"/>
  <c r="D605" i="90" s="1"/>
  <c r="D628" i="90" a="1"/>
  <c r="D628" i="90" s="1"/>
  <c r="D619" i="90" a="1"/>
  <c r="D619" i="90" s="1"/>
  <c r="D625" i="90" a="1"/>
  <c r="D625" i="90" s="1"/>
  <c r="D607" i="90" a="1"/>
  <c r="D607" i="90" s="1"/>
  <c r="D626" i="90" a="1"/>
  <c r="D626" i="90" s="1"/>
  <c r="D608" i="90" a="1"/>
  <c r="D608" i="90" s="1"/>
  <c r="D627" i="90" a="1"/>
  <c r="D627" i="90" s="1"/>
  <c r="D624" i="90" a="1"/>
  <c r="D624" i="90" s="1"/>
  <c r="D606" i="90" a="1"/>
  <c r="D606" i="90" s="1"/>
  <c r="D620" i="90" a="1"/>
  <c r="D620" i="90" s="1"/>
  <c r="D595" i="90" a="1"/>
  <c r="D595" i="90" s="1"/>
  <c r="D599" i="90" a="1"/>
  <c r="D599" i="90" s="1"/>
  <c r="D601" i="90" a="1"/>
  <c r="D601" i="90" s="1"/>
  <c r="D587" i="90" a="1"/>
  <c r="D587" i="90" s="1"/>
  <c r="D588" i="90" a="1"/>
  <c r="D588" i="90" s="1"/>
  <c r="D590" i="90" a="1"/>
  <c r="D590" i="90" s="1"/>
  <c r="D592" i="90" a="1"/>
  <c r="D592" i="90" s="1"/>
  <c r="D600" i="90" a="1"/>
  <c r="D600" i="90" s="1"/>
  <c r="D598" i="90" a="1"/>
  <c r="D598" i="90" s="1"/>
  <c r="D591" i="90" a="1"/>
  <c r="D591" i="90" s="1"/>
  <c r="D596" i="90" a="1"/>
  <c r="D596" i="90" s="1"/>
  <c r="D602" i="90" a="1"/>
  <c r="D602" i="90" s="1"/>
  <c r="D586" i="90" a="1"/>
  <c r="D586" i="90" s="1"/>
  <c r="D593" i="90" a="1"/>
  <c r="D593" i="90" s="1"/>
  <c r="D597" i="90" a="1"/>
  <c r="D597" i="90" s="1"/>
  <c r="D589" i="90" a="1"/>
  <c r="D589" i="90" s="1"/>
  <c r="H626" i="90" a="1"/>
  <c r="H626" i="90" s="1"/>
  <c r="H615" i="90" a="1"/>
  <c r="H615" i="90" s="1"/>
  <c r="H606" i="90" a="1"/>
  <c r="H606" i="90" s="1"/>
  <c r="H604" i="90" a="1"/>
  <c r="H604" i="90" s="1"/>
  <c r="H620" i="90" a="1"/>
  <c r="H620" i="90" s="1"/>
  <c r="H608" i="90" a="1"/>
  <c r="H608" i="90" s="1"/>
  <c r="H617" i="90" a="1"/>
  <c r="H617" i="90" s="1"/>
  <c r="H623" i="90" a="1"/>
  <c r="H623" i="90" s="1"/>
  <c r="H628" i="90" a="1"/>
  <c r="H628" i="90" s="1"/>
  <c r="H605" i="90" a="1"/>
  <c r="H605" i="90" s="1"/>
  <c r="H610" i="90" a="1"/>
  <c r="H610" i="90" s="1"/>
  <c r="H624" i="90" a="1"/>
  <c r="H624" i="90" s="1"/>
  <c r="H629" i="90" a="1"/>
  <c r="H629" i="90" s="1"/>
  <c r="H611" i="90" a="1"/>
  <c r="H611" i="90" s="1"/>
  <c r="H619" i="90" a="1"/>
  <c r="H619" i="90" s="1"/>
  <c r="H622" i="90" a="1"/>
  <c r="H622" i="90" s="1"/>
  <c r="H616" i="90" a="1"/>
  <c r="H616" i="90" s="1"/>
  <c r="H627" i="90" a="1"/>
  <c r="H627" i="90" s="1"/>
  <c r="H609" i="90" a="1"/>
  <c r="H609" i="90" s="1"/>
  <c r="H618" i="90" a="1"/>
  <c r="H618" i="90" s="1"/>
  <c r="H625" i="90" a="1"/>
  <c r="H625" i="90" s="1"/>
  <c r="H598" i="90" a="1"/>
  <c r="H598" i="90" s="1"/>
  <c r="H597" i="90" a="1"/>
  <c r="H597" i="90" s="1"/>
  <c r="H600" i="90" a="1"/>
  <c r="H600" i="90" s="1"/>
  <c r="H602" i="90" a="1"/>
  <c r="H602" i="90" s="1"/>
  <c r="H613" i="90" a="1"/>
  <c r="H613" i="90" s="1"/>
  <c r="H614" i="90" a="1"/>
  <c r="H614" i="90" s="1"/>
  <c r="H607" i="90" a="1"/>
  <c r="H607" i="90" s="1"/>
  <c r="H587" i="90" a="1"/>
  <c r="H587" i="90" s="1"/>
  <c r="H589" i="90" a="1"/>
  <c r="H589" i="90" s="1"/>
  <c r="H591" i="90" a="1"/>
  <c r="H591" i="90" s="1"/>
  <c r="H593" i="90" a="1"/>
  <c r="H593" i="90" s="1"/>
  <c r="H601" i="90" a="1"/>
  <c r="H601" i="90" s="1"/>
  <c r="H588" i="90" a="1"/>
  <c r="H588" i="90" s="1"/>
  <c r="H592" i="90" a="1"/>
  <c r="H592" i="90" s="1"/>
  <c r="H599" i="90" a="1"/>
  <c r="H599" i="90" s="1"/>
  <c r="H595" i="90" a="1"/>
  <c r="H595" i="90" s="1"/>
  <c r="H590" i="90" a="1"/>
  <c r="H590" i="90" s="1"/>
  <c r="H596" i="90" a="1"/>
  <c r="H596" i="90" s="1"/>
  <c r="H586" i="90" a="1"/>
  <c r="H586" i="90" s="1"/>
  <c r="O584" i="90" a="1"/>
  <c r="O584" i="90" s="1"/>
  <c r="G584" i="90" a="1"/>
  <c r="G584" i="90" s="1"/>
  <c r="O582" i="90" a="1"/>
  <c r="O582" i="90" s="1"/>
  <c r="G582" i="90" a="1"/>
  <c r="G582" i="90" s="1"/>
  <c r="O580" i="90" a="1"/>
  <c r="O580" i="90" s="1"/>
  <c r="G580" i="90" a="1"/>
  <c r="G580" i="90" s="1"/>
  <c r="O100" i="90" a="1"/>
  <c r="O100" i="90" s="1"/>
  <c r="O98" i="90" a="1"/>
  <c r="O98" i="90" s="1"/>
  <c r="O96" i="90" a="1"/>
  <c r="O96" i="90" s="1"/>
  <c r="M109" i="90" a="1"/>
  <c r="M109" i="90" s="1"/>
  <c r="E109" i="90" a="1"/>
  <c r="E109" i="90" s="1"/>
  <c r="M107" i="90" a="1"/>
  <c r="M107" i="90" s="1"/>
  <c r="E107" i="90" a="1"/>
  <c r="E107" i="90" s="1"/>
  <c r="M105" i="90" a="1"/>
  <c r="M105" i="90" s="1"/>
  <c r="E105" i="90" a="1"/>
  <c r="E105" i="90" s="1"/>
  <c r="M103" i="90" a="1"/>
  <c r="M103" i="90" s="1"/>
  <c r="E103" i="90" a="1"/>
  <c r="E103" i="90" s="1"/>
  <c r="O181" i="90" a="1"/>
  <c r="O181" i="90" s="1"/>
  <c r="G181" i="90" a="1"/>
  <c r="G181" i="90" s="1"/>
  <c r="O179" i="90" a="1"/>
  <c r="O179" i="90" s="1"/>
  <c r="G179" i="90" a="1"/>
  <c r="G179" i="90" s="1"/>
  <c r="O177" i="90" a="1"/>
  <c r="O177" i="90" s="1"/>
  <c r="G177" i="90" a="1"/>
  <c r="G177" i="90" s="1"/>
  <c r="N191" i="90" a="1"/>
  <c r="N191" i="90" s="1"/>
  <c r="F191" i="90" a="1"/>
  <c r="F191" i="90" s="1"/>
  <c r="N189" i="90" a="1"/>
  <c r="N189" i="90" s="1"/>
  <c r="F189" i="90" a="1"/>
  <c r="F189" i="90" s="1"/>
  <c r="N187" i="90" a="1"/>
  <c r="N187" i="90" s="1"/>
  <c r="F187" i="90" a="1"/>
  <c r="F187" i="90" s="1"/>
  <c r="K272" i="90" a="1"/>
  <c r="K272" i="90" s="1"/>
  <c r="K270" i="90" a="1"/>
  <c r="K270" i="90" s="1"/>
  <c r="K268" i="90" a="1"/>
  <c r="K268" i="90" s="1"/>
  <c r="J347" i="90" a="1"/>
  <c r="J347" i="90" s="1"/>
  <c r="K344" i="90" a="1"/>
  <c r="K344" i="90" s="1"/>
  <c r="L341" i="90" a="1"/>
  <c r="L341" i="90" s="1"/>
  <c r="L349" i="90" a="1"/>
  <c r="L349" i="90" s="1"/>
  <c r="J355" i="90" a="1"/>
  <c r="J355" i="90" s="1"/>
  <c r="K352" i="90" a="1"/>
  <c r="K352" i="90" s="1"/>
  <c r="L89" i="90" a="1"/>
  <c r="L89" i="90" s="1"/>
  <c r="L131" i="90" a="1"/>
  <c r="L131" i="90" s="1"/>
  <c r="L133" i="90" a="1"/>
  <c r="L133" i="90" s="1"/>
  <c r="L135" i="90" a="1"/>
  <c r="L135" i="90" s="1"/>
  <c r="L112" i="90" a="1"/>
  <c r="L112" i="90" s="1"/>
  <c r="L114" i="90" a="1"/>
  <c r="L114" i="90" s="1"/>
  <c r="L116" i="90" a="1"/>
  <c r="L116" i="90" s="1"/>
  <c r="L118" i="90" a="1"/>
  <c r="L118" i="90" s="1"/>
  <c r="L120" i="90" a="1"/>
  <c r="L120" i="90" s="1"/>
  <c r="L122" i="90" a="1"/>
  <c r="L122" i="90" s="1"/>
  <c r="L124" i="90" a="1"/>
  <c r="L124" i="90" s="1"/>
  <c r="L126" i="90" a="1"/>
  <c r="L126" i="90" s="1"/>
  <c r="L129" i="90" a="1"/>
  <c r="L129" i="90" s="1"/>
  <c r="L123" i="90" a="1"/>
  <c r="L123" i="90" s="1"/>
  <c r="L127" i="90" a="1"/>
  <c r="L127" i="90" s="1"/>
  <c r="L130" i="90" a="1"/>
  <c r="L130" i="90" s="1"/>
  <c r="L134" i="90" a="1"/>
  <c r="L134" i="90" s="1"/>
  <c r="L113" i="90" a="1"/>
  <c r="L113" i="90" s="1"/>
  <c r="L117" i="90" a="1"/>
  <c r="L117" i="90" s="1"/>
  <c r="L136" i="90" a="1"/>
  <c r="L136" i="90" s="1"/>
  <c r="L115" i="90" a="1"/>
  <c r="L115" i="90" s="1"/>
  <c r="L125" i="90" a="1"/>
  <c r="L125" i="90" s="1"/>
  <c r="L132" i="90" a="1"/>
  <c r="L132" i="90" s="1"/>
  <c r="L111" i="90" a="1"/>
  <c r="L111" i="90" s="1"/>
  <c r="L121" i="90" a="1"/>
  <c r="L121" i="90" s="1"/>
  <c r="O86" i="90" a="1"/>
  <c r="O86" i="90" s="1"/>
  <c r="O121" i="90" a="1"/>
  <c r="O121" i="90" s="1"/>
  <c r="O123" i="90" a="1"/>
  <c r="O123" i="90" s="1"/>
  <c r="O125" i="90" a="1"/>
  <c r="O125" i="90" s="1"/>
  <c r="O127" i="90" a="1"/>
  <c r="O127" i="90" s="1"/>
  <c r="O129" i="90" a="1"/>
  <c r="O129" i="90" s="1"/>
  <c r="O130" i="90" a="1"/>
  <c r="O130" i="90" s="1"/>
  <c r="O132" i="90" a="1"/>
  <c r="O132" i="90" s="1"/>
  <c r="O134" i="90" a="1"/>
  <c r="O134" i="90" s="1"/>
  <c r="O136" i="90" a="1"/>
  <c r="O136" i="90" s="1"/>
  <c r="O113" i="90" a="1"/>
  <c r="O113" i="90" s="1"/>
  <c r="O115" i="90" a="1"/>
  <c r="O115" i="90" s="1"/>
  <c r="O117" i="90" a="1"/>
  <c r="O117" i="90" s="1"/>
  <c r="O111" i="90" a="1"/>
  <c r="O111" i="90" s="1"/>
  <c r="O131" i="90" a="1"/>
  <c r="O131" i="90" s="1"/>
  <c r="O135" i="90" a="1"/>
  <c r="O135" i="90" s="1"/>
  <c r="O114" i="90" a="1"/>
  <c r="O114" i="90" s="1"/>
  <c r="O118" i="90" a="1"/>
  <c r="O118" i="90" s="1"/>
  <c r="O124" i="90" a="1"/>
  <c r="O124" i="90" s="1"/>
  <c r="O116" i="90" a="1"/>
  <c r="O116" i="90" s="1"/>
  <c r="O122" i="90" a="1"/>
  <c r="O122" i="90" s="1"/>
  <c r="O120" i="90" a="1"/>
  <c r="O120" i="90" s="1"/>
  <c r="O126" i="90" a="1"/>
  <c r="O126" i="90" s="1"/>
  <c r="O133" i="90" a="1"/>
  <c r="O133" i="90" s="1"/>
  <c r="O112" i="90" a="1"/>
  <c r="O112" i="90" s="1"/>
  <c r="M87" i="90" a="1"/>
  <c r="M87" i="90" s="1"/>
  <c r="N202" i="90" a="1"/>
  <c r="N202" i="90" s="1"/>
  <c r="N212" i="90" a="1"/>
  <c r="N212" i="90" s="1"/>
  <c r="N214" i="90" a="1"/>
  <c r="N214" i="90" s="1"/>
  <c r="N216" i="90" a="1"/>
  <c r="N216" i="90" s="1"/>
  <c r="N218" i="90" a="1"/>
  <c r="N218" i="90" s="1"/>
  <c r="N204" i="90" a="1"/>
  <c r="N204" i="90" s="1"/>
  <c r="N206" i="90" a="1"/>
  <c r="N206" i="90" s="1"/>
  <c r="N208" i="90" a="1"/>
  <c r="N208" i="90" s="1"/>
  <c r="N194" i="90" a="1"/>
  <c r="N194" i="90" s="1"/>
  <c r="N196" i="90" a="1"/>
  <c r="N196" i="90" s="1"/>
  <c r="N198" i="90" a="1"/>
  <c r="N198" i="90" s="1"/>
  <c r="N200" i="90" a="1"/>
  <c r="N200" i="90" s="1"/>
  <c r="N215" i="90" a="1"/>
  <c r="N215" i="90" s="1"/>
  <c r="N207" i="90" a="1"/>
  <c r="N207" i="90" s="1"/>
  <c r="N197" i="90" a="1"/>
  <c r="N197" i="90" s="1"/>
  <c r="N211" i="90" a="1"/>
  <c r="N211" i="90" s="1"/>
  <c r="N203" i="90" a="1"/>
  <c r="N203" i="90" s="1"/>
  <c r="N193" i="90" a="1"/>
  <c r="N193" i="90" s="1"/>
  <c r="N199" i="90" a="1"/>
  <c r="N199" i="90" s="1"/>
  <c r="N217" i="90" a="1"/>
  <c r="N217" i="90" s="1"/>
  <c r="N205" i="90" a="1"/>
  <c r="N205" i="90" s="1"/>
  <c r="N213" i="90" a="1"/>
  <c r="N213" i="90" s="1"/>
  <c r="N209" i="90" a="1"/>
  <c r="N209" i="90" s="1"/>
  <c r="N195" i="90" a="1"/>
  <c r="N195" i="90" s="1"/>
  <c r="F172" i="90" a="1"/>
  <c r="F172" i="90" s="1"/>
  <c r="F202" i="90" a="1"/>
  <c r="F202" i="90" s="1"/>
  <c r="F212" i="90" a="1"/>
  <c r="F212" i="90" s="1"/>
  <c r="F214" i="90" a="1"/>
  <c r="F214" i="90" s="1"/>
  <c r="F216" i="90" a="1"/>
  <c r="F216" i="90" s="1"/>
  <c r="F218" i="90" a="1"/>
  <c r="F218" i="90" s="1"/>
  <c r="F204" i="90" a="1"/>
  <c r="F204" i="90" s="1"/>
  <c r="F206" i="90" a="1"/>
  <c r="F206" i="90" s="1"/>
  <c r="F208" i="90" a="1"/>
  <c r="F208" i="90" s="1"/>
  <c r="F193" i="90" a="1"/>
  <c r="F193" i="90" s="1"/>
  <c r="F194" i="90" a="1"/>
  <c r="F194" i="90" s="1"/>
  <c r="F196" i="90" a="1"/>
  <c r="F196" i="90" s="1"/>
  <c r="F198" i="90" a="1"/>
  <c r="F198" i="90" s="1"/>
  <c r="F200" i="90" a="1"/>
  <c r="F200" i="90" s="1"/>
  <c r="F213" i="90" a="1"/>
  <c r="F213" i="90" s="1"/>
  <c r="F217" i="90" a="1"/>
  <c r="F217" i="90" s="1"/>
  <c r="F205" i="90" a="1"/>
  <c r="F205" i="90" s="1"/>
  <c r="F209" i="90" a="1"/>
  <c r="F209" i="90" s="1"/>
  <c r="F203" i="90" a="1"/>
  <c r="F203" i="90" s="1"/>
  <c r="F195" i="90" a="1"/>
  <c r="F195" i="90" s="1"/>
  <c r="F199" i="90" a="1"/>
  <c r="F199" i="90" s="1"/>
  <c r="F197" i="90" a="1"/>
  <c r="F197" i="90" s="1"/>
  <c r="F215" i="90" a="1"/>
  <c r="F215" i="90" s="1"/>
  <c r="F211" i="90" a="1"/>
  <c r="F211" i="90" s="1"/>
  <c r="F207" i="90" a="1"/>
  <c r="F207" i="90" s="1"/>
  <c r="J296" i="90" a="1"/>
  <c r="J296" i="90" s="1"/>
  <c r="J287" i="90" a="1"/>
  <c r="J287" i="90" s="1"/>
  <c r="J289" i="90" a="1"/>
  <c r="J289" i="90" s="1"/>
  <c r="J291" i="90" a="1"/>
  <c r="J291" i="90" s="1"/>
  <c r="J275" i="90" a="1"/>
  <c r="J275" i="90" s="1"/>
  <c r="J277" i="90" a="1"/>
  <c r="J277" i="90" s="1"/>
  <c r="J279" i="90" a="1"/>
  <c r="J279" i="90" s="1"/>
  <c r="J281" i="90" a="1"/>
  <c r="J281" i="90" s="1"/>
  <c r="J297" i="90" a="1"/>
  <c r="J297" i="90" s="1"/>
  <c r="J300" i="90" a="1"/>
  <c r="J300" i="90" s="1"/>
  <c r="J276" i="90" a="1"/>
  <c r="J276" i="90" s="1"/>
  <c r="J299" i="90" a="1"/>
  <c r="J299" i="90" s="1"/>
  <c r="J285" i="90" a="1"/>
  <c r="J285" i="90" s="1"/>
  <c r="J294" i="90" a="1"/>
  <c r="J294" i="90" s="1"/>
  <c r="J284" i="90" a="1"/>
  <c r="J284" i="90" s="1"/>
  <c r="J288" i="90" a="1"/>
  <c r="J288" i="90" s="1"/>
  <c r="J280" i="90" a="1"/>
  <c r="J280" i="90" s="1"/>
  <c r="J295" i="90" a="1"/>
  <c r="J295" i="90" s="1"/>
  <c r="J298" i="90" a="1"/>
  <c r="J298" i="90" s="1"/>
  <c r="J293" i="90" a="1"/>
  <c r="J293" i="90" s="1"/>
  <c r="J278" i="90" a="1"/>
  <c r="J278" i="90" s="1"/>
  <c r="J282" i="90" a="1"/>
  <c r="J282" i="90" s="1"/>
  <c r="J286" i="90" a="1"/>
  <c r="J286" i="90" s="1"/>
  <c r="J290" i="90" a="1"/>
  <c r="J290" i="90" s="1"/>
  <c r="J336" i="90" a="1"/>
  <c r="J336" i="90" s="1"/>
  <c r="J383" i="90" a="1"/>
  <c r="J383" i="90" s="1"/>
  <c r="J371" i="90" a="1"/>
  <c r="J371" i="90" s="1"/>
  <c r="J361" i="90" a="1"/>
  <c r="J361" i="90" s="1"/>
  <c r="J380" i="90" a="1"/>
  <c r="J380" i="90" s="1"/>
  <c r="J364" i="90" a="1"/>
  <c r="J364" i="90" s="1"/>
  <c r="J369" i="90" a="1"/>
  <c r="J369" i="90" s="1"/>
  <c r="J374" i="90" a="1"/>
  <c r="J374" i="90" s="1"/>
  <c r="J367" i="90" a="1"/>
  <c r="J367" i="90" s="1"/>
  <c r="J360" i="90" a="1"/>
  <c r="J360" i="90" s="1"/>
  <c r="J365" i="90" a="1"/>
  <c r="J365" i="90" s="1"/>
  <c r="J358" i="90" a="1"/>
  <c r="J358" i="90" s="1"/>
  <c r="J372" i="90" a="1"/>
  <c r="J372" i="90" s="1"/>
  <c r="J359" i="90" a="1"/>
  <c r="J359" i="90" s="1"/>
  <c r="J363" i="90" a="1"/>
  <c r="J363" i="90" s="1"/>
  <c r="J378" i="90" a="1"/>
  <c r="J378" i="90" s="1"/>
  <c r="J379" i="90" a="1"/>
  <c r="J379" i="90" s="1"/>
  <c r="J370" i="90" a="1"/>
  <c r="J370" i="90" s="1"/>
  <c r="J362" i="90" a="1"/>
  <c r="J362" i="90" s="1"/>
  <c r="J368" i="90" a="1"/>
  <c r="J368" i="90" s="1"/>
  <c r="J381" i="90" a="1"/>
  <c r="J381" i="90" s="1"/>
  <c r="J382" i="90" a="1"/>
  <c r="J382" i="90" s="1"/>
  <c r="J376" i="90" a="1"/>
  <c r="J376" i="90" s="1"/>
  <c r="J377" i="90" a="1"/>
  <c r="J377" i="90" s="1"/>
  <c r="J373" i="90" a="1"/>
  <c r="J373" i="90" s="1"/>
  <c r="F168" i="90" a="1"/>
  <c r="F168" i="90" s="1"/>
  <c r="L331" i="90" a="1"/>
  <c r="L331" i="90" s="1"/>
  <c r="K414" i="90" a="1"/>
  <c r="K414" i="90" s="1"/>
  <c r="K462" i="90" a="1"/>
  <c r="K462" i="90" s="1"/>
  <c r="K441" i="90" a="1"/>
  <c r="K441" i="90" s="1"/>
  <c r="K443" i="90" a="1"/>
  <c r="K443" i="90" s="1"/>
  <c r="K445" i="90" a="1"/>
  <c r="K445" i="90" s="1"/>
  <c r="K447" i="90" a="1"/>
  <c r="K447" i="90" s="1"/>
  <c r="K450" i="90" a="1"/>
  <c r="K450" i="90" s="1"/>
  <c r="K461" i="90" a="1"/>
  <c r="K461" i="90" s="1"/>
  <c r="K458" i="90" a="1"/>
  <c r="K458" i="90" s="1"/>
  <c r="K452" i="90" a="1"/>
  <c r="K452" i="90" s="1"/>
  <c r="K455" i="90" a="1"/>
  <c r="K455" i="90" s="1"/>
  <c r="K444" i="90" a="1"/>
  <c r="K444" i="90" s="1"/>
  <c r="K465" i="90" a="1"/>
  <c r="K465" i="90" s="1"/>
  <c r="K442" i="90" a="1"/>
  <c r="K442" i="90" s="1"/>
  <c r="K464" i="90" a="1"/>
  <c r="K464" i="90" s="1"/>
  <c r="K456" i="90" a="1"/>
  <c r="K456" i="90" s="1"/>
  <c r="K446" i="90" a="1"/>
  <c r="K446" i="90" s="1"/>
  <c r="K454" i="90" a="1"/>
  <c r="K454" i="90" s="1"/>
  <c r="K459" i="90" a="1"/>
  <c r="K459" i="90" s="1"/>
  <c r="K451" i="90" a="1"/>
  <c r="K451" i="90" s="1"/>
  <c r="K453" i="90" a="1"/>
  <c r="K453" i="90" s="1"/>
  <c r="K434" i="90" a="1"/>
  <c r="K434" i="90" s="1"/>
  <c r="K436" i="90" a="1"/>
  <c r="K436" i="90" s="1"/>
  <c r="K438" i="90" a="1"/>
  <c r="K438" i="90" s="1"/>
  <c r="K423" i="90" a="1"/>
  <c r="K423" i="90" s="1"/>
  <c r="K427" i="90" a="1"/>
  <c r="K427" i="90" s="1"/>
  <c r="K429" i="90" a="1"/>
  <c r="K429" i="90" s="1"/>
  <c r="K460" i="90" a="1"/>
  <c r="K460" i="90" s="1"/>
  <c r="K440" i="90" a="1"/>
  <c r="K440" i="90" s="1"/>
  <c r="K449" i="90" a="1"/>
  <c r="K449" i="90" s="1"/>
  <c r="K435" i="90" a="1"/>
  <c r="K435" i="90" s="1"/>
  <c r="K426" i="90" a="1"/>
  <c r="K426" i="90" s="1"/>
  <c r="K463" i="90" a="1"/>
  <c r="K463" i="90" s="1"/>
  <c r="K424" i="90" a="1"/>
  <c r="K424" i="90" s="1"/>
  <c r="K425" i="90" a="1"/>
  <c r="K425" i="90" s="1"/>
  <c r="K433" i="90" a="1"/>
  <c r="K433" i="90" s="1"/>
  <c r="K422" i="90" a="1"/>
  <c r="K422" i="90" s="1"/>
  <c r="K437" i="90" a="1"/>
  <c r="K437" i="90" s="1"/>
  <c r="K431" i="90" a="1"/>
  <c r="K431" i="90" s="1"/>
  <c r="K428" i="90" a="1"/>
  <c r="K428" i="90" s="1"/>
  <c r="K432" i="90" a="1"/>
  <c r="K432" i="90" s="1"/>
  <c r="K413" i="90" a="1"/>
  <c r="K413" i="90" s="1"/>
  <c r="L419" i="90" a="1"/>
  <c r="L419" i="90" s="1"/>
  <c r="K545" i="90" a="1"/>
  <c r="K545" i="90" s="1"/>
  <c r="K540" i="90" a="1"/>
  <c r="K540" i="90" s="1"/>
  <c r="K537" i="90" a="1"/>
  <c r="K537" i="90" s="1"/>
  <c r="K526" i="90" a="1"/>
  <c r="K526" i="90" s="1"/>
  <c r="K529" i="90" a="1"/>
  <c r="K529" i="90" s="1"/>
  <c r="K546" i="90" a="1"/>
  <c r="K546" i="90" s="1"/>
  <c r="K535" i="90" a="1"/>
  <c r="K535" i="90" s="1"/>
  <c r="K524" i="90" a="1"/>
  <c r="K524" i="90" s="1"/>
  <c r="K522" i="90" a="1"/>
  <c r="K522" i="90" s="1"/>
  <c r="K536" i="90" a="1"/>
  <c r="K536" i="90" s="1"/>
  <c r="K525" i="90" a="1"/>
  <c r="K525" i="90" s="1"/>
  <c r="K534" i="90" a="1"/>
  <c r="K534" i="90" s="1"/>
  <c r="K523" i="90" a="1"/>
  <c r="K523" i="90" s="1"/>
  <c r="K532" i="90" a="1"/>
  <c r="K532" i="90" s="1"/>
  <c r="K531" i="90" a="1"/>
  <c r="K531" i="90" s="1"/>
  <c r="K542" i="90" a="1"/>
  <c r="K542" i="90" s="1"/>
  <c r="K538" i="90" a="1"/>
  <c r="K538" i="90" s="1"/>
  <c r="K528" i="90" a="1"/>
  <c r="K528" i="90" s="1"/>
  <c r="K543" i="90" a="1"/>
  <c r="K543" i="90" s="1"/>
  <c r="K533" i="90" a="1"/>
  <c r="K533" i="90" s="1"/>
  <c r="K544" i="90" a="1"/>
  <c r="K544" i="90" s="1"/>
  <c r="K505" i="90" a="1"/>
  <c r="K505" i="90" s="1"/>
  <c r="K507" i="90" a="1"/>
  <c r="K507" i="90" s="1"/>
  <c r="K509" i="90" a="1"/>
  <c r="K509" i="90" s="1"/>
  <c r="K511" i="90" a="1"/>
  <c r="K511" i="90" s="1"/>
  <c r="K547" i="90" a="1"/>
  <c r="K547" i="90" s="1"/>
  <c r="K541" i="90" a="1"/>
  <c r="K541" i="90" s="1"/>
  <c r="K514" i="90" a="1"/>
  <c r="K514" i="90" s="1"/>
  <c r="K516" i="90" a="1"/>
  <c r="K516" i="90" s="1"/>
  <c r="K518" i="90" a="1"/>
  <c r="K518" i="90" s="1"/>
  <c r="K520" i="90" a="1"/>
  <c r="K520" i="90" s="1"/>
  <c r="K504" i="90" a="1"/>
  <c r="K504" i="90" s="1"/>
  <c r="K513" i="90" a="1"/>
  <c r="K513" i="90" s="1"/>
  <c r="K515" i="90" a="1"/>
  <c r="K515" i="90" s="1"/>
  <c r="K508" i="90" a="1"/>
  <c r="K508" i="90" s="1"/>
  <c r="K527" i="90" a="1"/>
  <c r="K527" i="90" s="1"/>
  <c r="K510" i="90" a="1"/>
  <c r="K510" i="90" s="1"/>
  <c r="K519" i="90" a="1"/>
  <c r="K519" i="90" s="1"/>
  <c r="K506" i="90" a="1"/>
  <c r="K506" i="90" s="1"/>
  <c r="K517" i="90" a="1"/>
  <c r="K517" i="90" s="1"/>
  <c r="O613" i="90" a="1"/>
  <c r="O613" i="90" s="1"/>
  <c r="O604" i="90" a="1"/>
  <c r="O604" i="90" s="1"/>
  <c r="O614" i="90" a="1"/>
  <c r="O614" i="90" s="1"/>
  <c r="O616" i="90" a="1"/>
  <c r="O616" i="90" s="1"/>
  <c r="O618" i="90" a="1"/>
  <c r="O618" i="90" s="1"/>
  <c r="O620" i="90" a="1"/>
  <c r="O620" i="90" s="1"/>
  <c r="O605" i="90" a="1"/>
  <c r="O605" i="90" s="1"/>
  <c r="O607" i="90" a="1"/>
  <c r="O607" i="90" s="1"/>
  <c r="O609" i="90" a="1"/>
  <c r="O609" i="90" s="1"/>
  <c r="O611" i="90" a="1"/>
  <c r="O611" i="90" s="1"/>
  <c r="O629" i="90" a="1"/>
  <c r="O629" i="90" s="1"/>
  <c r="O623" i="90" a="1"/>
  <c r="O623" i="90" s="1"/>
  <c r="O624" i="90" a="1"/>
  <c r="O624" i="90" s="1"/>
  <c r="O625" i="90" a="1"/>
  <c r="O625" i="90" s="1"/>
  <c r="O626" i="90" a="1"/>
  <c r="O626" i="90" s="1"/>
  <c r="O627" i="90" a="1"/>
  <c r="O627" i="90" s="1"/>
  <c r="O628" i="90" a="1"/>
  <c r="O628" i="90" s="1"/>
  <c r="O622" i="90" a="1"/>
  <c r="O622" i="90" s="1"/>
  <c r="O619" i="90" a="1"/>
  <c r="O619" i="90" s="1"/>
  <c r="O606" i="90" a="1"/>
  <c r="O606" i="90" s="1"/>
  <c r="O608" i="90" a="1"/>
  <c r="O608" i="90" s="1"/>
  <c r="O610" i="90" a="1"/>
  <c r="O610" i="90" s="1"/>
  <c r="O615" i="90" a="1"/>
  <c r="O615" i="90" s="1"/>
  <c r="O598" i="90" a="1"/>
  <c r="O598" i="90" s="1"/>
  <c r="O600" i="90" a="1"/>
  <c r="O600" i="90" s="1"/>
  <c r="O602" i="90" a="1"/>
  <c r="O602" i="90" s="1"/>
  <c r="O617" i="90" a="1"/>
  <c r="O617" i="90" s="1"/>
  <c r="O588" i="90" a="1"/>
  <c r="O588" i="90" s="1"/>
  <c r="O590" i="90" a="1"/>
  <c r="O590" i="90" s="1"/>
  <c r="O592" i="90" a="1"/>
  <c r="O592" i="90" s="1"/>
  <c r="O595" i="90" a="1"/>
  <c r="O595" i="90" s="1"/>
  <c r="O597" i="90" a="1"/>
  <c r="O597" i="90" s="1"/>
  <c r="O587" i="90" a="1"/>
  <c r="O587" i="90" s="1"/>
  <c r="O591" i="90" a="1"/>
  <c r="O591" i="90" s="1"/>
  <c r="O596" i="90" a="1"/>
  <c r="O596" i="90" s="1"/>
  <c r="O589" i="90" a="1"/>
  <c r="O589" i="90" s="1"/>
  <c r="O599" i="90" a="1"/>
  <c r="O599" i="90" s="1"/>
  <c r="O593" i="90" a="1"/>
  <c r="O593" i="90" s="1"/>
  <c r="O601" i="90" a="1"/>
  <c r="O601" i="90" s="1"/>
  <c r="O586" i="90" a="1"/>
  <c r="O586" i="90" s="1"/>
  <c r="G613" i="90" a="1"/>
  <c r="G613" i="90" s="1"/>
  <c r="G604" i="90" a="1"/>
  <c r="G604" i="90" s="1"/>
  <c r="G614" i="90" a="1"/>
  <c r="G614" i="90" s="1"/>
  <c r="G616" i="90" a="1"/>
  <c r="G616" i="90" s="1"/>
  <c r="G618" i="90" a="1"/>
  <c r="G618" i="90" s="1"/>
  <c r="G620" i="90" a="1"/>
  <c r="G620" i="90" s="1"/>
  <c r="G605" i="90" a="1"/>
  <c r="G605" i="90" s="1"/>
  <c r="G607" i="90" a="1"/>
  <c r="G607" i="90" s="1"/>
  <c r="G609" i="90" a="1"/>
  <c r="G609" i="90" s="1"/>
  <c r="G611" i="90" a="1"/>
  <c r="G611" i="90" s="1"/>
  <c r="G627" i="90" a="1"/>
  <c r="G627" i="90" s="1"/>
  <c r="G628" i="90" a="1"/>
  <c r="G628" i="90" s="1"/>
  <c r="G629" i="90" a="1"/>
  <c r="G629" i="90" s="1"/>
  <c r="G622" i="90" a="1"/>
  <c r="G622" i="90" s="1"/>
  <c r="G608" i="90" a="1"/>
  <c r="G608" i="90" s="1"/>
  <c r="G610" i="90" a="1"/>
  <c r="G610" i="90" s="1"/>
  <c r="G626" i="90" a="1"/>
  <c r="G626" i="90" s="1"/>
  <c r="G617" i="90" a="1"/>
  <c r="G617" i="90" s="1"/>
  <c r="G623" i="90" a="1"/>
  <c r="G623" i="90" s="1"/>
  <c r="G619" i="90" a="1"/>
  <c r="G619" i="90" s="1"/>
  <c r="G615" i="90" a="1"/>
  <c r="G615" i="90" s="1"/>
  <c r="G624" i="90" a="1"/>
  <c r="G624" i="90" s="1"/>
  <c r="G606" i="90" a="1"/>
  <c r="G606" i="90" s="1"/>
  <c r="G625" i="90" a="1"/>
  <c r="G625" i="90" s="1"/>
  <c r="G598" i="90" a="1"/>
  <c r="G598" i="90" s="1"/>
  <c r="G597" i="90" a="1"/>
  <c r="G597" i="90" s="1"/>
  <c r="G600" i="90" a="1"/>
  <c r="G600" i="90" s="1"/>
  <c r="G602" i="90" a="1"/>
  <c r="G602" i="90" s="1"/>
  <c r="G596" i="90" a="1"/>
  <c r="G596" i="90" s="1"/>
  <c r="G588" i="90" a="1"/>
  <c r="G588" i="90" s="1"/>
  <c r="G590" i="90" a="1"/>
  <c r="G590" i="90" s="1"/>
  <c r="G592" i="90" a="1"/>
  <c r="G592" i="90" s="1"/>
  <c r="G586" i="90" a="1"/>
  <c r="G586" i="90" s="1"/>
  <c r="G589" i="90" a="1"/>
  <c r="G589" i="90" s="1"/>
  <c r="G593" i="90" a="1"/>
  <c r="G593" i="90" s="1"/>
  <c r="G587" i="90" a="1"/>
  <c r="G587" i="90" s="1"/>
  <c r="G601" i="90" a="1"/>
  <c r="G601" i="90" s="1"/>
  <c r="G591" i="90" a="1"/>
  <c r="G591" i="90" s="1"/>
  <c r="G599" i="90" a="1"/>
  <c r="G599" i="90" s="1"/>
  <c r="G595" i="90" a="1"/>
  <c r="G595" i="90" s="1"/>
  <c r="N584" i="90" a="1"/>
  <c r="N584" i="90" s="1"/>
  <c r="F584" i="90" a="1"/>
  <c r="F584" i="90" s="1"/>
  <c r="N582" i="90" a="1"/>
  <c r="N582" i="90" s="1"/>
  <c r="F582" i="90" a="1"/>
  <c r="F582" i="90" s="1"/>
  <c r="N580" i="90" a="1"/>
  <c r="N580" i="90" s="1"/>
  <c r="F580" i="90" a="1"/>
  <c r="F580" i="90" s="1"/>
  <c r="N578" i="90" a="1"/>
  <c r="N578" i="90" s="1"/>
  <c r="F578" i="90" a="1"/>
  <c r="F578" i="90" s="1"/>
  <c r="M102" i="90" a="1"/>
  <c r="M102" i="90" s="1"/>
  <c r="L109" i="90" a="1"/>
  <c r="L109" i="90" s="1"/>
  <c r="L107" i="90" a="1"/>
  <c r="L107" i="90" s="1"/>
  <c r="L105" i="90" a="1"/>
  <c r="L105" i="90" s="1"/>
  <c r="L103" i="90" a="1"/>
  <c r="L103" i="90" s="1"/>
  <c r="G175" i="90" a="1"/>
  <c r="G175" i="90" s="1"/>
  <c r="N181" i="90" a="1"/>
  <c r="N181" i="90" s="1"/>
  <c r="F181" i="90" a="1"/>
  <c r="F181" i="90" s="1"/>
  <c r="N179" i="90" a="1"/>
  <c r="N179" i="90" s="1"/>
  <c r="F179" i="90" a="1"/>
  <c r="F179" i="90" s="1"/>
  <c r="N177" i="90" a="1"/>
  <c r="N177" i="90" s="1"/>
  <c r="F177" i="90" a="1"/>
  <c r="F177" i="90" s="1"/>
  <c r="J272" i="90" a="1"/>
  <c r="J272" i="90" s="1"/>
  <c r="J270" i="90" a="1"/>
  <c r="J270" i="90" s="1"/>
  <c r="J268" i="90" a="1"/>
  <c r="J268" i="90" s="1"/>
  <c r="L346" i="90" a="1"/>
  <c r="L346" i="90" s="1"/>
  <c r="J344" i="90" a="1"/>
  <c r="J344" i="90" s="1"/>
  <c r="K341" i="90" a="1"/>
  <c r="K341" i="90" s="1"/>
  <c r="K349" i="90" a="1"/>
  <c r="K349" i="90" s="1"/>
  <c r="L354" i="90" a="1"/>
  <c r="L354" i="90" s="1"/>
  <c r="J352" i="90" a="1"/>
  <c r="J352" i="90" s="1"/>
  <c r="B450" i="90"/>
  <c r="B368" i="90"/>
  <c r="B121" i="90"/>
  <c r="B39" i="90"/>
  <c r="B614" i="90"/>
  <c r="B203" i="90"/>
  <c r="B532" i="90"/>
  <c r="B285" i="90"/>
  <c r="B623" i="90"/>
  <c r="B541" i="90"/>
  <c r="B459" i="90"/>
  <c r="B377" i="90"/>
  <c r="B212" i="90"/>
  <c r="B130" i="90"/>
  <c r="B294" i="90"/>
  <c r="B48" i="90"/>
  <c r="B367" i="90"/>
  <c r="B120" i="90"/>
  <c r="B38" i="90"/>
  <c r="B613" i="90"/>
  <c r="B202" i="90"/>
  <c r="B531" i="90"/>
  <c r="B449" i="90"/>
  <c r="B284" i="90"/>
  <c r="A213" i="90"/>
  <c r="A212" i="90"/>
  <c r="B431" i="90"/>
  <c r="B595" i="90"/>
  <c r="B513" i="90"/>
  <c r="B266" i="90"/>
  <c r="B596" i="90"/>
  <c r="B432" i="90"/>
  <c r="B514" i="90"/>
  <c r="B20" i="90"/>
  <c r="B267" i="90"/>
  <c r="B349" i="90"/>
  <c r="B21" i="90"/>
  <c r="B350" i="90"/>
  <c r="B184" i="90"/>
  <c r="B102" i="90"/>
  <c r="B185" i="90"/>
  <c r="B94" i="90"/>
  <c r="B422" i="90"/>
  <c r="B586" i="90"/>
  <c r="B504" i="90"/>
  <c r="B587" i="90"/>
  <c r="B505" i="90"/>
  <c r="B423" i="90"/>
  <c r="B340" i="90"/>
  <c r="B11" i="90"/>
  <c r="B257" i="90"/>
  <c r="B341" i="90"/>
  <c r="B12" i="90"/>
  <c r="B258" i="90"/>
  <c r="B93" i="90"/>
  <c r="B175" i="90"/>
  <c r="A14" i="90"/>
  <c r="A16" i="90" s="1"/>
  <c r="A18" i="90" s="1"/>
  <c r="H88" i="90" a="1"/>
  <c r="H88" i="90" s="1"/>
  <c r="O85" i="90" a="1"/>
  <c r="O85" i="90" s="1"/>
  <c r="I168" i="90" a="1"/>
  <c r="I168" i="90" s="1"/>
  <c r="I170" i="90" a="1"/>
  <c r="I170" i="90" s="1"/>
  <c r="I172" i="90" a="1"/>
  <c r="I172" i="90" s="1"/>
  <c r="I166" i="90" a="1"/>
  <c r="I166" i="90" s="1"/>
  <c r="M254" i="90" a="1"/>
  <c r="M254" i="90" s="1"/>
  <c r="M252" i="90" a="1"/>
  <c r="M252" i="90" s="1"/>
  <c r="E249" i="90" a="1"/>
  <c r="E249" i="90" s="1"/>
  <c r="E252" i="90" a="1"/>
  <c r="E252" i="90" s="1"/>
  <c r="E253" i="90" a="1"/>
  <c r="E253" i="90" s="1"/>
  <c r="E251" i="90" a="1"/>
  <c r="E251" i="90" s="1"/>
  <c r="L2" i="90" a="1"/>
  <c r="L2" i="90" s="1"/>
  <c r="L6" i="90" a="1"/>
  <c r="L6" i="90" s="1"/>
  <c r="D9" i="90" a="1"/>
  <c r="D9" i="90" s="1"/>
  <c r="H5" i="90" a="1"/>
  <c r="H5" i="90" s="1"/>
  <c r="J86" i="90" a="1"/>
  <c r="J86" i="90" s="1"/>
  <c r="J89" i="90" a="1"/>
  <c r="J89" i="90" s="1"/>
  <c r="J88" i="90" a="1"/>
  <c r="J88" i="90" s="1"/>
  <c r="L84" i="90" a="1"/>
  <c r="L84" i="90" s="1"/>
  <c r="J91" i="90" a="1"/>
  <c r="J91" i="90" s="1"/>
  <c r="D85" i="90" a="1"/>
  <c r="D85" i="90" s="1"/>
  <c r="M248" i="90" a="1"/>
  <c r="M248" i="90" s="1"/>
  <c r="E255" i="90" a="1"/>
  <c r="E255" i="90" s="1"/>
  <c r="O253" i="90" a="1"/>
  <c r="O253" i="90" s="1"/>
  <c r="M251" i="90" a="1"/>
  <c r="M251" i="90" s="1"/>
  <c r="F250" i="90" a="1"/>
  <c r="F250" i="90" s="1"/>
  <c r="L334" i="90" a="1"/>
  <c r="L334" i="90" s="1"/>
  <c r="L337" i="90" a="1"/>
  <c r="L337" i="90" s="1"/>
  <c r="L332" i="90" a="1"/>
  <c r="L332" i="90" s="1"/>
  <c r="L336" i="90" a="1"/>
  <c r="L336" i="90" s="1"/>
  <c r="L338" i="90" a="1"/>
  <c r="L338" i="90" s="1"/>
  <c r="D248" i="90" a="1"/>
  <c r="D248" i="90" s="1"/>
  <c r="J331" i="90" a="1"/>
  <c r="J331" i="90" s="1"/>
  <c r="D338" i="90" a="1"/>
  <c r="D338" i="90" s="1"/>
  <c r="N417" i="90" a="1"/>
  <c r="N417" i="90" s="1"/>
  <c r="N413" i="90" a="1"/>
  <c r="N413" i="90" s="1"/>
  <c r="N414" i="90" a="1"/>
  <c r="N414" i="90" s="1"/>
  <c r="N418" i="90" a="1"/>
  <c r="N418" i="90" s="1"/>
  <c r="N415" i="90" a="1"/>
  <c r="N415" i="90" s="1"/>
  <c r="N419" i="90" a="1"/>
  <c r="N419" i="90" s="1"/>
  <c r="N416" i="90" a="1"/>
  <c r="N416" i="90" s="1"/>
  <c r="N420" i="90" a="1"/>
  <c r="N420" i="90" s="1"/>
  <c r="F413" i="90" a="1"/>
  <c r="F413" i="90" s="1"/>
  <c r="F417" i="90" a="1"/>
  <c r="F417" i="90" s="1"/>
  <c r="F414" i="90" a="1"/>
  <c r="F414" i="90" s="1"/>
  <c r="F415" i="90" a="1"/>
  <c r="F415" i="90" s="1"/>
  <c r="F419" i="90" a="1"/>
  <c r="F419" i="90" s="1"/>
  <c r="F420" i="90" a="1"/>
  <c r="F420" i="90" s="1"/>
  <c r="F416" i="90" a="1"/>
  <c r="F416" i="90" s="1"/>
  <c r="N5" i="90" a="1"/>
  <c r="N5" i="90" s="1"/>
  <c r="N9" i="90" a="1"/>
  <c r="N9" i="90" s="1"/>
  <c r="F5" i="90" a="1"/>
  <c r="F5" i="90" s="1"/>
  <c r="F9" i="90" a="1"/>
  <c r="F9" i="90" s="1"/>
  <c r="F4" i="90" a="1"/>
  <c r="F4" i="90" s="1"/>
  <c r="N2" i="90" a="1"/>
  <c r="N2" i="90" s="1"/>
  <c r="F8" i="90" a="1"/>
  <c r="F8" i="90" s="1"/>
  <c r="N6" i="90" a="1"/>
  <c r="N6" i="90" s="1"/>
  <c r="K6" i="90" a="1"/>
  <c r="K6" i="90" s="1"/>
  <c r="K3" i="90" a="1"/>
  <c r="K3" i="90" s="1"/>
  <c r="K5" i="90" a="1"/>
  <c r="K5" i="90" s="1"/>
  <c r="K9" i="90" a="1"/>
  <c r="K9" i="90" s="1"/>
  <c r="D8" i="90" a="1"/>
  <c r="D8" i="90" s="1"/>
  <c r="H2" i="90" a="1"/>
  <c r="H2" i="90" s="1"/>
  <c r="N8" i="90" a="1"/>
  <c r="N8" i="90" s="1"/>
  <c r="N3" i="90" a="1"/>
  <c r="N3" i="90" s="1"/>
  <c r="I89" i="90" a="1"/>
  <c r="I89" i="90" s="1"/>
  <c r="I85" i="90" a="1"/>
  <c r="I85" i="90" s="1"/>
  <c r="I84" i="90" a="1"/>
  <c r="I84" i="90" s="1"/>
  <c r="I91" i="90" a="1"/>
  <c r="I91" i="90" s="1"/>
  <c r="H91" i="90" a="1"/>
  <c r="H91" i="90" s="1"/>
  <c r="H90" i="90" a="1"/>
  <c r="H90" i="90" s="1"/>
  <c r="L86" i="90" a="1"/>
  <c r="L86" i="90" s="1"/>
  <c r="L85" i="90" a="1"/>
  <c r="L85" i="90" s="1"/>
  <c r="O84" i="90" a="1"/>
  <c r="O84" i="90" s="1"/>
  <c r="N167" i="90" a="1"/>
  <c r="N167" i="90" s="1"/>
  <c r="N169" i="90" a="1"/>
  <c r="N169" i="90" s="1"/>
  <c r="N171" i="90" a="1"/>
  <c r="N171" i="90" s="1"/>
  <c r="N173" i="90" a="1"/>
  <c r="N173" i="90" s="1"/>
  <c r="N166" i="90" a="1"/>
  <c r="N166" i="90" s="1"/>
  <c r="F167" i="90" a="1"/>
  <c r="F167" i="90" s="1"/>
  <c r="F169" i="90" a="1"/>
  <c r="F169" i="90" s="1"/>
  <c r="F171" i="90" a="1"/>
  <c r="F171" i="90" s="1"/>
  <c r="F173" i="90" a="1"/>
  <c r="F173" i="90" s="1"/>
  <c r="J249" i="90" a="1"/>
  <c r="J249" i="90" s="1"/>
  <c r="J248" i="90" a="1"/>
  <c r="J248" i="90" s="1"/>
  <c r="J255" i="90" a="1"/>
  <c r="J255" i="90" s="1"/>
  <c r="J252" i="90" a="1"/>
  <c r="J252" i="90" s="1"/>
  <c r="E248" i="90" a="1"/>
  <c r="E248" i="90" s="1"/>
  <c r="D255" i="90" a="1"/>
  <c r="D255" i="90" s="1"/>
  <c r="M253" i="90" a="1"/>
  <c r="M253" i="90" s="1"/>
  <c r="M250" i="90" a="1"/>
  <c r="M250" i="90" s="1"/>
  <c r="E250" i="90" a="1"/>
  <c r="E250" i="90" s="1"/>
  <c r="K332" i="90" a="1"/>
  <c r="K332" i="90" s="1"/>
  <c r="K337" i="90" a="1"/>
  <c r="K337" i="90" s="1"/>
  <c r="K335" i="90" a="1"/>
  <c r="K335" i="90" s="1"/>
  <c r="K334" i="90" a="1"/>
  <c r="K334" i="90" s="1"/>
  <c r="N168" i="90" a="1"/>
  <c r="N168" i="90" s="1"/>
  <c r="G331" i="90" a="1"/>
  <c r="G331" i="90" s="1"/>
  <c r="M417" i="90" a="1"/>
  <c r="M417" i="90" s="1"/>
  <c r="M414" i="90" a="1"/>
  <c r="M414" i="90" s="1"/>
  <c r="M418" i="90" a="1"/>
  <c r="M418" i="90" s="1"/>
  <c r="M415" i="90" a="1"/>
  <c r="M415" i="90" s="1"/>
  <c r="M419" i="90" a="1"/>
  <c r="M419" i="90" s="1"/>
  <c r="M416" i="90" a="1"/>
  <c r="M416" i="90" s="1"/>
  <c r="M420" i="90" a="1"/>
  <c r="M420" i="90" s="1"/>
  <c r="M413" i="90" a="1"/>
  <c r="M413" i="90" s="1"/>
  <c r="E417" i="90" a="1"/>
  <c r="E417" i="90" s="1"/>
  <c r="E418" i="90" a="1"/>
  <c r="E418" i="90" s="1"/>
  <c r="E414" i="90" a="1"/>
  <c r="E414" i="90" s="1"/>
  <c r="E415" i="90" a="1"/>
  <c r="E415" i="90" s="1"/>
  <c r="E419" i="90" a="1"/>
  <c r="E419" i="90" s="1"/>
  <c r="E416" i="90" a="1"/>
  <c r="E416" i="90" s="1"/>
  <c r="E420" i="90" a="1"/>
  <c r="E420" i="90" s="1"/>
  <c r="E413" i="90" a="1"/>
  <c r="E413" i="90" s="1"/>
  <c r="F418" i="90" a="1"/>
  <c r="F418" i="90" s="1"/>
  <c r="J335" i="90" a="1"/>
  <c r="J335" i="90" s="1"/>
  <c r="J334" i="90" a="1"/>
  <c r="J334" i="90" s="1"/>
  <c r="J332" i="90" a="1"/>
  <c r="J332" i="90" s="1"/>
  <c r="E254" i="90" a="1"/>
  <c r="E254" i="90" s="1"/>
  <c r="F166" i="90" a="1"/>
  <c r="F166" i="90" s="1"/>
  <c r="N170" i="90" a="1"/>
  <c r="N170" i="90" s="1"/>
  <c r="L167" i="90" a="1"/>
  <c r="L167" i="90" s="1"/>
  <c r="D86" i="90" a="1"/>
  <c r="D86" i="90" s="1"/>
  <c r="D88" i="90" a="1"/>
  <c r="D88" i="90" s="1"/>
  <c r="D91" i="90" a="1"/>
  <c r="D91" i="90" s="1"/>
  <c r="D87" i="90" a="1"/>
  <c r="D87" i="90" s="1"/>
  <c r="D90" i="90" a="1"/>
  <c r="D90" i="90" s="1"/>
  <c r="G87" i="90" a="1"/>
  <c r="G87" i="90" s="1"/>
  <c r="G90" i="90" a="1"/>
  <c r="G90" i="90" s="1"/>
  <c r="G89" i="90" a="1"/>
  <c r="G89" i="90" s="1"/>
  <c r="G84" i="90" a="1"/>
  <c r="G84" i="90" s="1"/>
  <c r="I86" i="90" a="1"/>
  <c r="I86" i="90" s="1"/>
  <c r="D249" i="90" a="1"/>
  <c r="D249" i="90" s="1"/>
  <c r="D252" i="90" a="1"/>
  <c r="D252" i="90" s="1"/>
  <c r="D254" i="90" a="1"/>
  <c r="D254" i="90" s="1"/>
  <c r="H250" i="90" a="1"/>
  <c r="H250" i="90" s="1"/>
  <c r="H251" i="90" a="1"/>
  <c r="H251" i="90" s="1"/>
  <c r="H253" i="90" a="1"/>
  <c r="H253" i="90" s="1"/>
  <c r="H249" i="90" a="1"/>
  <c r="H249" i="90" s="1"/>
  <c r="M255" i="90" a="1"/>
  <c r="M255" i="90" s="1"/>
  <c r="J251" i="90" a="1"/>
  <c r="J251" i="90" s="1"/>
  <c r="N172" i="90" a="1"/>
  <c r="N172" i="90" s="1"/>
  <c r="L169" i="90" a="1"/>
  <c r="L169" i="90" s="1"/>
  <c r="L168" i="90" a="1"/>
  <c r="L168" i="90" s="1"/>
  <c r="J167" i="90" a="1"/>
  <c r="J167" i="90" s="1"/>
  <c r="J337" i="90" a="1"/>
  <c r="J337" i="90" s="1"/>
  <c r="K333" i="90" a="1"/>
  <c r="K333" i="90" s="1"/>
  <c r="I87" i="90" a="1"/>
  <c r="I87" i="90" s="1"/>
  <c r="O87" i="90" a="1"/>
  <c r="O87" i="90" s="1"/>
  <c r="K167" i="90" a="1"/>
  <c r="K167" i="90" s="1"/>
  <c r="K169" i="90" a="1"/>
  <c r="K169" i="90" s="1"/>
  <c r="K171" i="90" a="1"/>
  <c r="K171" i="90" s="1"/>
  <c r="K173" i="90" a="1"/>
  <c r="K173" i="90" s="1"/>
  <c r="O249" i="90" a="1"/>
  <c r="O249" i="90" s="1"/>
  <c r="O248" i="90" a="1"/>
  <c r="O248" i="90" s="1"/>
  <c r="O250" i="90" a="1"/>
  <c r="O250" i="90" s="1"/>
  <c r="O255" i="90" a="1"/>
  <c r="O255" i="90" s="1"/>
  <c r="G250" i="90" a="1"/>
  <c r="G250" i="90" s="1"/>
  <c r="G251" i="90" a="1"/>
  <c r="G251" i="90" s="1"/>
  <c r="G255" i="90" a="1"/>
  <c r="G255" i="90" s="1"/>
  <c r="J254" i="90" a="1"/>
  <c r="J254" i="90" s="1"/>
  <c r="J253" i="90" a="1"/>
  <c r="J253" i="90" s="1"/>
  <c r="H252" i="90" a="1"/>
  <c r="H252" i="90" s="1"/>
  <c r="M249" i="90" a="1"/>
  <c r="M249" i="90" s="1"/>
  <c r="L171" i="90" a="1"/>
  <c r="L171" i="90" s="1"/>
  <c r="L170" i="90" a="1"/>
  <c r="L170" i="90" s="1"/>
  <c r="K168" i="90" a="1"/>
  <c r="K168" i="90" s="1"/>
  <c r="K338" i="90" a="1"/>
  <c r="K338" i="90" s="1"/>
  <c r="J333" i="90" a="1"/>
  <c r="J333" i="90" s="1"/>
  <c r="H4" i="90" a="1"/>
  <c r="H4" i="90" s="1"/>
  <c r="H8" i="90" a="1"/>
  <c r="H8" i="90" s="1"/>
  <c r="D6" i="90" a="1"/>
  <c r="D6" i="90" s="1"/>
  <c r="D7" i="90" a="1"/>
  <c r="D7" i="90" s="1"/>
  <c r="D3" i="90" a="1"/>
  <c r="D3" i="90" s="1"/>
  <c r="H3" i="90" a="1"/>
  <c r="H3" i="90" s="1"/>
  <c r="I88" i="90" a="1"/>
  <c r="I88" i="90" s="1"/>
  <c r="G86" i="90" a="1"/>
  <c r="G86" i="90" s="1"/>
  <c r="G85" i="90" a="1"/>
  <c r="G85" i="90" s="1"/>
  <c r="J168" i="90" a="1"/>
  <c r="J168" i="90" s="1"/>
  <c r="J170" i="90" a="1"/>
  <c r="J170" i="90" s="1"/>
  <c r="J172" i="90" a="1"/>
  <c r="J172" i="90" s="1"/>
  <c r="J166" i="90" a="1"/>
  <c r="J166" i="90" s="1"/>
  <c r="N250" i="90" a="1"/>
  <c r="N250" i="90" s="1"/>
  <c r="N254" i="90" a="1"/>
  <c r="N254" i="90" s="1"/>
  <c r="N249" i="90" a="1"/>
  <c r="N249" i="90" s="1"/>
  <c r="N251" i="90" a="1"/>
  <c r="N251" i="90" s="1"/>
  <c r="N253" i="90" a="1"/>
  <c r="N253" i="90" s="1"/>
  <c r="N248" i="90" a="1"/>
  <c r="N248" i="90" s="1"/>
  <c r="F254" i="90" a="1"/>
  <c r="F254" i="90" s="1"/>
  <c r="F248" i="90" a="1"/>
  <c r="F248" i="90" s="1"/>
  <c r="F253" i="90" a="1"/>
  <c r="F253" i="90" s="1"/>
  <c r="H248" i="90" a="1"/>
  <c r="H248" i="90" s="1"/>
  <c r="G253" i="90" a="1"/>
  <c r="G253" i="90" s="1"/>
  <c r="G252" i="90" a="1"/>
  <c r="G252" i="90" s="1"/>
  <c r="F251" i="90" a="1"/>
  <c r="F251" i="90" s="1"/>
  <c r="J250" i="90" a="1"/>
  <c r="J250" i="90" s="1"/>
  <c r="D332" i="90" a="1"/>
  <c r="D332" i="90" s="1"/>
  <c r="D334" i="90" a="1"/>
  <c r="D334" i="90" s="1"/>
  <c r="D331" i="90" a="1"/>
  <c r="D331" i="90" s="1"/>
  <c r="D337" i="90" a="1"/>
  <c r="D337" i="90" s="1"/>
  <c r="D336" i="90" a="1"/>
  <c r="D336" i="90" s="1"/>
  <c r="G333" i="90" a="1"/>
  <c r="G333" i="90" s="1"/>
  <c r="G336" i="90" a="1"/>
  <c r="G336" i="90" s="1"/>
  <c r="G335" i="90" a="1"/>
  <c r="G335" i="90" s="1"/>
  <c r="L166" i="90" a="1"/>
  <c r="L166" i="90" s="1"/>
  <c r="L173" i="90" a="1"/>
  <c r="L173" i="90" s="1"/>
  <c r="J171" i="90" a="1"/>
  <c r="J171" i="90" s="1"/>
  <c r="K170" i="90" a="1"/>
  <c r="K170" i="90" s="1"/>
  <c r="I169" i="90" a="1"/>
  <c r="I169" i="90" s="1"/>
  <c r="I167" i="90" a="1"/>
  <c r="I167" i="90" s="1"/>
  <c r="J338" i="90" a="1"/>
  <c r="J338" i="90" s="1"/>
  <c r="G337" i="90" a="1"/>
  <c r="G337" i="90" s="1"/>
  <c r="L88" i="90" a="1"/>
  <c r="L88" i="90" s="1"/>
  <c r="L91" i="90" a="1"/>
  <c r="L91" i="90" s="1"/>
  <c r="L87" i="90" a="1"/>
  <c r="L87" i="90" s="1"/>
  <c r="L90" i="90" a="1"/>
  <c r="L90" i="90" s="1"/>
  <c r="O90" i="90" a="1"/>
  <c r="O90" i="90" s="1"/>
  <c r="O91" i="90" a="1"/>
  <c r="O91" i="90" s="1"/>
  <c r="O88" i="90" a="1"/>
  <c r="O88" i="90" s="1"/>
  <c r="H85" i="90" a="1"/>
  <c r="H85" i="90" s="1"/>
  <c r="H84" i="90" a="1"/>
  <c r="H84" i="90" s="1"/>
  <c r="H86" i="90" a="1"/>
  <c r="H86" i="90" s="1"/>
  <c r="K172" i="90" a="1"/>
  <c r="K172" i="90" s="1"/>
  <c r="I171" i="90" a="1"/>
  <c r="I171" i="90" s="1"/>
  <c r="M5" i="90" a="1"/>
  <c r="M5" i="90" s="1"/>
  <c r="M9" i="90" a="1"/>
  <c r="M9" i="90" s="1"/>
  <c r="M2" i="90" a="1"/>
  <c r="M2" i="90" s="1"/>
  <c r="M4" i="90" a="1"/>
  <c r="M4" i="90" s="1"/>
  <c r="M8" i="90" a="1"/>
  <c r="M8" i="90" s="1"/>
  <c r="E5" i="90" a="1"/>
  <c r="E5" i="90" s="1"/>
  <c r="E9" i="90" a="1"/>
  <c r="E9" i="90" s="1"/>
  <c r="E3" i="90" a="1"/>
  <c r="E3" i="90" s="1"/>
  <c r="E8" i="90" a="1"/>
  <c r="E8" i="90" s="1"/>
  <c r="K2" i="90" a="1"/>
  <c r="K2" i="90" s="1"/>
  <c r="H9" i="90" a="1"/>
  <c r="H9" i="90" s="1"/>
  <c r="N7" i="90" a="1"/>
  <c r="N7" i="90" s="1"/>
  <c r="M6" i="90" a="1"/>
  <c r="M6" i="90" s="1"/>
  <c r="J90" i="90" a="1"/>
  <c r="J90" i="90" s="1"/>
  <c r="H89" i="90" a="1"/>
  <c r="H89" i="90" s="1"/>
  <c r="G248" i="90" a="1"/>
  <c r="G248" i="90" s="1"/>
  <c r="F255" i="90" a="1"/>
  <c r="F255" i="90" s="1"/>
  <c r="G254" i="90" a="1"/>
  <c r="G254" i="90" s="1"/>
  <c r="D253" i="90" a="1"/>
  <c r="D253" i="90" s="1"/>
  <c r="O251" i="90" a="1"/>
  <c r="O251" i="90" s="1"/>
  <c r="D251" i="90" a="1"/>
  <c r="D251" i="90" s="1"/>
  <c r="M334" i="90" a="1"/>
  <c r="M334" i="90" s="1"/>
  <c r="M333" i="90" a="1"/>
  <c r="M333" i="90" s="1"/>
  <c r="E332" i="90" a="1"/>
  <c r="E332" i="90" s="1"/>
  <c r="E334" i="90" a="1"/>
  <c r="E334" i="90" s="1"/>
  <c r="E337" i="90" a="1"/>
  <c r="E337" i="90" s="1"/>
  <c r="E333" i="90" a="1"/>
  <c r="E333" i="90" s="1"/>
  <c r="I173" i="90" a="1"/>
  <c r="I173" i="90" s="1"/>
  <c r="F170" i="90" a="1"/>
  <c r="F170" i="90" s="1"/>
  <c r="K331" i="90" a="1"/>
  <c r="K331" i="90" s="1"/>
  <c r="E338" i="90" a="1"/>
  <c r="E338" i="90" s="1"/>
  <c r="M336" i="90" a="1"/>
  <c r="M336" i="90" s="1"/>
  <c r="L335" i="90" a="1"/>
  <c r="L335" i="90" s="1"/>
  <c r="G334" i="90" a="1"/>
  <c r="G334" i="90" s="1"/>
  <c r="D333" i="90" a="1"/>
  <c r="D333" i="90" s="1"/>
  <c r="O413" i="90" a="1"/>
  <c r="O413" i="90" s="1"/>
  <c r="O414" i="90" a="1"/>
  <c r="O414" i="90" s="1"/>
  <c r="O417" i="90" a="1"/>
  <c r="O417" i="90" s="1"/>
  <c r="O418" i="90" a="1"/>
  <c r="O418" i="90" s="1"/>
  <c r="O415" i="90" a="1"/>
  <c r="O415" i="90" s="1"/>
  <c r="O419" i="90" a="1"/>
  <c r="O419" i="90" s="1"/>
  <c r="O416" i="90" a="1"/>
  <c r="O416" i="90" s="1"/>
  <c r="O420" i="90" a="1"/>
  <c r="O420" i="90" s="1"/>
  <c r="G416" i="90" a="1"/>
  <c r="G416" i="90" s="1"/>
  <c r="G420" i="90" a="1"/>
  <c r="G420" i="90" s="1"/>
  <c r="G413" i="90" a="1"/>
  <c r="G413" i="90" s="1"/>
  <c r="G417" i="90" a="1"/>
  <c r="G417" i="90" s="1"/>
  <c r="G414" i="90" a="1"/>
  <c r="G414" i="90" s="1"/>
  <c r="G418" i="90" a="1"/>
  <c r="G418" i="90" s="1"/>
  <c r="G415" i="90" a="1"/>
  <c r="G415" i="90" s="1"/>
  <c r="G419" i="90" a="1"/>
  <c r="G419" i="90" s="1"/>
  <c r="L417" i="90" a="1"/>
  <c r="L417" i="90" s="1"/>
  <c r="J2" i="90" a="1"/>
  <c r="J2" i="90" s="1"/>
  <c r="G7" i="90" a="1"/>
  <c r="G7" i="90" s="1"/>
  <c r="I6" i="90" a="1"/>
  <c r="I6" i="90" s="1"/>
  <c r="N84" i="90" a="1"/>
  <c r="N84" i="90" s="1"/>
  <c r="M85" i="90" a="1"/>
  <c r="M85" i="90" s="1"/>
  <c r="K254" i="90" a="1"/>
  <c r="K254" i="90" s="1"/>
  <c r="L250" i="90" a="1"/>
  <c r="L250" i="90" s="1"/>
  <c r="O172" i="90" a="1"/>
  <c r="O172" i="90" s="1"/>
  <c r="G172" i="90" a="1"/>
  <c r="G172" i="90" s="1"/>
  <c r="O170" i="90" a="1"/>
  <c r="O170" i="90" s="1"/>
  <c r="G170" i="90" a="1"/>
  <c r="G170" i="90" s="1"/>
  <c r="O168" i="90" a="1"/>
  <c r="O168" i="90" s="1"/>
  <c r="G168" i="90" a="1"/>
  <c r="G168" i="90" s="1"/>
  <c r="D167" i="90" a="1"/>
  <c r="D167" i="90" s="1"/>
  <c r="N331" i="90" a="1"/>
  <c r="N331" i="90" s="1"/>
  <c r="F331" i="90" a="1"/>
  <c r="F331" i="90" s="1"/>
  <c r="F338" i="90" a="1"/>
  <c r="F338" i="90" s="1"/>
  <c r="I337" i="90" a="1"/>
  <c r="I337" i="90" s="1"/>
  <c r="I332" i="90" a="1"/>
  <c r="I332" i="90" s="1"/>
  <c r="L413" i="90" a="1"/>
  <c r="L413" i="90" s="1"/>
  <c r="I418" i="90" a="1"/>
  <c r="I418" i="90" s="1"/>
  <c r="K417" i="90" a="1"/>
  <c r="K417" i="90" s="1"/>
  <c r="I414" i="90" a="1"/>
  <c r="I414" i="90" s="1"/>
  <c r="I417" i="90" a="1"/>
  <c r="I417" i="90" s="1"/>
  <c r="I420" i="90" a="1"/>
  <c r="I420" i="90" s="1"/>
  <c r="I416" i="90" a="1"/>
  <c r="I416" i="90" s="1"/>
  <c r="J7" i="90" a="1"/>
  <c r="J7" i="90" s="1"/>
  <c r="K86" i="90" a="1"/>
  <c r="K86" i="90" s="1"/>
  <c r="I253" i="90" a="1"/>
  <c r="I253" i="90" s="1"/>
  <c r="I251" i="90" a="1"/>
  <c r="I251" i="90" s="1"/>
  <c r="I250" i="90" a="1"/>
  <c r="I250" i="90" s="1"/>
  <c r="I331" i="90" a="1"/>
  <c r="I331" i="90" s="1"/>
  <c r="I338" i="90" a="1"/>
  <c r="I338" i="90" s="1"/>
  <c r="H333" i="90" a="1"/>
  <c r="H333" i="90" s="1"/>
  <c r="D413" i="90" a="1"/>
  <c r="D413" i="90" s="1"/>
  <c r="H420" i="90" a="1"/>
  <c r="H420" i="90" s="1"/>
  <c r="J419" i="90" a="1"/>
  <c r="J419" i="90" s="1"/>
  <c r="L418" i="90" a="1"/>
  <c r="L418" i="90" s="1"/>
  <c r="D418" i="90" a="1"/>
  <c r="D418" i="90" s="1"/>
  <c r="G8" i="90" a="1"/>
  <c r="G8" i="90" s="1"/>
  <c r="N90" i="90" a="1"/>
  <c r="N90" i="90" s="1"/>
  <c r="F90" i="90" a="1"/>
  <c r="F90" i="90" s="1"/>
  <c r="M173" i="90" a="1"/>
  <c r="M173" i="90" s="1"/>
  <c r="E173" i="90" a="1"/>
  <c r="E173" i="90" s="1"/>
  <c r="M171" i="90" a="1"/>
  <c r="M171" i="90" s="1"/>
  <c r="E171" i="90" a="1"/>
  <c r="E171" i="90" s="1"/>
  <c r="M169" i="90" a="1"/>
  <c r="M169" i="90" s="1"/>
  <c r="H331" i="90" a="1"/>
  <c r="H331" i="90" s="1"/>
  <c r="I419" i="90" a="1"/>
  <c r="I419" i="90" s="1"/>
  <c r="K418" i="90" a="1"/>
  <c r="K418" i="90" s="1"/>
  <c r="AJ2" i="100"/>
  <c r="AJ42" i="100" s="1"/>
  <c r="A1" i="100"/>
  <c r="A41" i="100" s="1"/>
  <c r="CN50" i="90" l="1" a="1"/>
  <c r="CN50" i="90" s="1"/>
  <c r="AV2" i="100"/>
  <c r="B414" i="90" s="1"/>
  <c r="D6" i="94"/>
  <c r="Q1" i="93"/>
  <c r="I633" i="93"/>
  <c r="I414" i="93"/>
  <c r="I196" i="93"/>
  <c r="I633" i="91"/>
  <c r="I414" i="91"/>
  <c r="I196" i="91"/>
  <c r="L138" i="111"/>
  <c r="Q1" i="91"/>
  <c r="A248" i="90"/>
  <c r="A84" i="90"/>
  <c r="A495" i="90"/>
  <c r="A331" i="90"/>
  <c r="A2" i="90"/>
  <c r="A166" i="90"/>
  <c r="A577" i="90"/>
  <c r="A413" i="90"/>
  <c r="AV1" i="100"/>
  <c r="BC46" i="100" l="1" a="1"/>
  <c r="BC46" i="100" s="1"/>
  <c r="BB6" i="100" a="1"/>
  <c r="BB6" i="100" s="1"/>
  <c r="BC6" i="100" a="1"/>
  <c r="BC6" i="100" s="1"/>
  <c r="BD46" i="100" a="1"/>
  <c r="BD46" i="100" s="1"/>
  <c r="BD6" i="100" a="1"/>
  <c r="BD6" i="100" s="1"/>
  <c r="BB46" i="100" a="1"/>
  <c r="BB46" i="100" s="1"/>
  <c r="B167" i="90"/>
  <c r="B85" i="90"/>
  <c r="B332" i="90"/>
  <c r="B249" i="90"/>
  <c r="B3" i="90"/>
  <c r="B578" i="90"/>
  <c r="B496" i="90"/>
  <c r="AV42" i="100"/>
  <c r="A4" i="90"/>
  <c r="A6" i="90" s="1"/>
  <c r="A8" i="90" s="1"/>
  <c r="D134" i="94"/>
  <c r="D158" i="94"/>
  <c r="D35" i="94"/>
  <c r="D155" i="94"/>
  <c r="D60" i="94"/>
  <c r="D30" i="94"/>
  <c r="D9" i="94"/>
  <c r="D145" i="94"/>
  <c r="D109" i="94"/>
  <c r="D93" i="94"/>
  <c r="D76" i="94"/>
  <c r="D18" i="94"/>
  <c r="D119" i="94"/>
  <c r="D31" i="94"/>
  <c r="H31" i="94" s="1"/>
  <c r="D144" i="94"/>
  <c r="D59" i="94"/>
  <c r="D97" i="94"/>
  <c r="D29" i="94"/>
  <c r="D131" i="94"/>
  <c r="D77" i="94"/>
  <c r="D149" i="94"/>
  <c r="D95" i="94"/>
  <c r="D27" i="94"/>
  <c r="D121" i="94"/>
  <c r="D45" i="94"/>
  <c r="D90" i="94"/>
  <c r="D86" i="94"/>
  <c r="D99" i="94"/>
  <c r="D152" i="94"/>
  <c r="D50" i="94"/>
  <c r="D165" i="94"/>
  <c r="D61" i="94"/>
  <c r="D17" i="94"/>
  <c r="D69" i="94"/>
  <c r="D162" i="94"/>
  <c r="D89" i="94"/>
  <c r="D21" i="94"/>
  <c r="D123" i="94"/>
  <c r="D74" i="94"/>
  <c r="D141" i="94"/>
  <c r="D87" i="94"/>
  <c r="D19" i="94"/>
  <c r="D37" i="94"/>
  <c r="D106" i="94"/>
  <c r="D164" i="94"/>
  <c r="D92" i="94"/>
  <c r="D8" i="94"/>
  <c r="D117" i="94"/>
  <c r="D127" i="94"/>
  <c r="D132" i="94"/>
  <c r="D67" i="94"/>
  <c r="D157" i="94"/>
  <c r="D104" i="94"/>
  <c r="D47" i="94"/>
  <c r="D122" i="94"/>
  <c r="D65" i="94"/>
  <c r="D156" i="94"/>
  <c r="D83" i="94"/>
  <c r="D33" i="94"/>
  <c r="D163" i="94"/>
  <c r="D91" i="94"/>
  <c r="D34" i="94"/>
  <c r="D79" i="94"/>
  <c r="D151" i="94"/>
  <c r="D48" i="94"/>
  <c r="D112" i="94"/>
  <c r="D160" i="94"/>
  <c r="D54" i="94"/>
  <c r="D110" i="94"/>
  <c r="D49" i="94"/>
  <c r="D98" i="94"/>
  <c r="D32" i="94"/>
  <c r="D82" i="94"/>
  <c r="D7" i="94"/>
  <c r="D25" i="94"/>
  <c r="D143" i="94"/>
  <c r="D13" i="94"/>
  <c r="D85" i="94"/>
  <c r="D111" i="94"/>
  <c r="D148" i="94"/>
  <c r="D16" i="94"/>
  <c r="D120" i="94"/>
  <c r="D113" i="94"/>
  <c r="D140" i="94"/>
  <c r="D118" i="94"/>
  <c r="D107" i="94"/>
  <c r="D44" i="94"/>
  <c r="D124" i="94"/>
  <c r="D161" i="94"/>
  <c r="D66" i="94"/>
  <c r="D103" i="94"/>
  <c r="D137" i="94"/>
  <c r="D26" i="94"/>
  <c r="D136" i="94"/>
  <c r="D125" i="94"/>
  <c r="D51" i="94"/>
  <c r="D71" i="94"/>
  <c r="D153" i="94"/>
  <c r="D105" i="94"/>
  <c r="D142" i="94"/>
  <c r="D39" i="94"/>
  <c r="D73" i="94"/>
  <c r="D102" i="94"/>
  <c r="D80" i="94"/>
  <c r="D10" i="94"/>
  <c r="D12" i="94"/>
  <c r="D24" i="94"/>
  <c r="D28" i="94"/>
  <c r="D108" i="94"/>
  <c r="D78" i="94"/>
  <c r="D139" i="94"/>
  <c r="D167" i="94"/>
  <c r="D46" i="94"/>
  <c r="D94" i="94"/>
  <c r="D128" i="94"/>
  <c r="D20" i="94"/>
  <c r="D101" i="94"/>
  <c r="D150" i="94"/>
  <c r="D84" i="94"/>
  <c r="D70" i="94"/>
  <c r="D43" i="94"/>
  <c r="D135" i="94"/>
  <c r="D116" i="94"/>
  <c r="D55" i="94"/>
  <c r="D129" i="94"/>
  <c r="D57" i="94"/>
  <c r="D63" i="94"/>
  <c r="D36" i="94"/>
  <c r="D75" i="94"/>
  <c r="D138" i="94"/>
  <c r="D72" i="94"/>
  <c r="D62" i="94"/>
  <c r="D115" i="94"/>
  <c r="D64" i="94"/>
  <c r="D41" i="94"/>
  <c r="D23" i="94"/>
  <c r="D88" i="94"/>
  <c r="D96" i="94"/>
  <c r="D53" i="94"/>
  <c r="D146" i="94"/>
  <c r="D42" i="94"/>
  <c r="D52" i="94"/>
  <c r="D154" i="94"/>
  <c r="D58" i="94"/>
  <c r="D166" i="94"/>
  <c r="D114" i="94"/>
  <c r="D68" i="94"/>
  <c r="D81" i="94"/>
  <c r="D38" i="94"/>
  <c r="D100" i="94"/>
  <c r="D15" i="94"/>
  <c r="D56" i="94"/>
  <c r="D11" i="94"/>
  <c r="D126" i="94"/>
  <c r="D40" i="94"/>
  <c r="D159" i="94"/>
  <c r="D22" i="94"/>
  <c r="D14" i="94"/>
  <c r="D147" i="94"/>
  <c r="D130" i="94"/>
  <c r="D133" i="94"/>
  <c r="M6" i="93"/>
  <c r="M15" i="93" s="1"/>
  <c r="M24" i="93" s="1"/>
  <c r="M33" i="93" s="1"/>
  <c r="M42" i="93" s="1"/>
  <c r="M51" i="93" s="1"/>
  <c r="M60" i="93" s="1"/>
  <c r="M69" i="93" s="1"/>
  <c r="M78" i="93" s="1"/>
  <c r="M87" i="93" s="1"/>
  <c r="M96" i="93" s="1"/>
  <c r="M105" i="93" s="1"/>
  <c r="M114" i="93" s="1"/>
  <c r="M123" i="93" s="1"/>
  <c r="M132" i="93" s="1"/>
  <c r="M141" i="93" s="1"/>
  <c r="M150" i="93" s="1"/>
  <c r="M159" i="93" s="1"/>
  <c r="M168" i="93" s="1"/>
  <c r="M177" i="93" s="1"/>
  <c r="M186" i="93" s="1"/>
  <c r="M206" i="93" s="1"/>
  <c r="M215" i="93" s="1"/>
  <c r="M224" i="93" s="1"/>
  <c r="M233" i="93" s="1"/>
  <c r="M242" i="93" s="1"/>
  <c r="M251" i="93" s="1"/>
  <c r="M260" i="93" s="1"/>
  <c r="M269" i="93" s="1"/>
  <c r="M278" i="93" s="1"/>
  <c r="M287" i="93" s="1"/>
  <c r="M296" i="93" s="1"/>
  <c r="M305" i="93" s="1"/>
  <c r="M314" i="93" s="1"/>
  <c r="M323" i="93" s="1"/>
  <c r="M332" i="93" s="1"/>
  <c r="M341" i="93" s="1"/>
  <c r="M350" i="93" s="1"/>
  <c r="M359" i="93" s="1"/>
  <c r="M368" i="93" s="1"/>
  <c r="M377" i="93" s="1"/>
  <c r="M386" i="93" s="1"/>
  <c r="M395" i="93" s="1"/>
  <c r="M404" i="93" s="1"/>
  <c r="M425" i="93" s="1"/>
  <c r="M434" i="93" s="1"/>
  <c r="M443" i="93" s="1"/>
  <c r="M452" i="93" s="1"/>
  <c r="M461" i="93" s="1"/>
  <c r="M470" i="93" s="1"/>
  <c r="M479" i="93" s="1"/>
  <c r="M488" i="93" s="1"/>
  <c r="M497" i="93" s="1"/>
  <c r="M506" i="93" s="1"/>
  <c r="M515" i="93" s="1"/>
  <c r="M524" i="93" s="1"/>
  <c r="M533" i="93" s="1"/>
  <c r="M542" i="93" s="1"/>
  <c r="M551" i="93" s="1"/>
  <c r="M560" i="93" s="1"/>
  <c r="M569" i="93" s="1"/>
  <c r="M578" i="93" s="1"/>
  <c r="M587" i="93" s="1"/>
  <c r="M596" i="93" s="1"/>
  <c r="M605" i="93" s="1"/>
  <c r="M614" i="93" s="1"/>
  <c r="M623" i="93" s="1"/>
  <c r="M6" i="91"/>
  <c r="M15" i="91" s="1"/>
  <c r="M24" i="91" s="1"/>
  <c r="M33" i="91" s="1"/>
  <c r="M42" i="91" s="1"/>
  <c r="M51" i="91" s="1"/>
  <c r="M60" i="91" s="1"/>
  <c r="M69" i="91" s="1"/>
  <c r="M78" i="91" s="1"/>
  <c r="M87" i="91" s="1"/>
  <c r="M96" i="91" s="1"/>
  <c r="M105" i="91" s="1"/>
  <c r="M114" i="91" s="1"/>
  <c r="M123" i="91" s="1"/>
  <c r="M132" i="91" s="1"/>
  <c r="M141" i="91" s="1"/>
  <c r="M150" i="91" s="1"/>
  <c r="M159" i="91" s="1"/>
  <c r="M168" i="91" s="1"/>
  <c r="M177" i="91" s="1"/>
  <c r="M186" i="91" s="1"/>
  <c r="M206" i="91" s="1"/>
  <c r="M215" i="91" s="1"/>
  <c r="M224" i="91" s="1"/>
  <c r="M233" i="91" s="1"/>
  <c r="M242" i="91" s="1"/>
  <c r="M251" i="91" s="1"/>
  <c r="M260" i="91" s="1"/>
  <c r="M269" i="91" s="1"/>
  <c r="M278" i="91" s="1"/>
  <c r="M287" i="91" s="1"/>
  <c r="M296" i="91" s="1"/>
  <c r="M305" i="91" s="1"/>
  <c r="M314" i="91" s="1"/>
  <c r="M323" i="91" s="1"/>
  <c r="M332" i="91" s="1"/>
  <c r="M341" i="91" s="1"/>
  <c r="M350" i="91" s="1"/>
  <c r="M359" i="91" s="1"/>
  <c r="M368" i="91" s="1"/>
  <c r="M377" i="91" s="1"/>
  <c r="M386" i="91" s="1"/>
  <c r="M395" i="91" s="1"/>
  <c r="M404" i="91" s="1"/>
  <c r="M425" i="91" s="1"/>
  <c r="M434" i="91" s="1"/>
  <c r="M443" i="91" s="1"/>
  <c r="M452" i="91" s="1"/>
  <c r="M461" i="91" s="1"/>
  <c r="M470" i="91" s="1"/>
  <c r="M479" i="91" s="1"/>
  <c r="M488" i="91" s="1"/>
  <c r="M497" i="91" s="1"/>
  <c r="M506" i="91" s="1"/>
  <c r="M515" i="91" s="1"/>
  <c r="M524" i="91" s="1"/>
  <c r="M533" i="91" s="1"/>
  <c r="M542" i="91" s="1"/>
  <c r="M551" i="91" s="1"/>
  <c r="M560" i="91" s="1"/>
  <c r="M569" i="91" s="1"/>
  <c r="M578" i="91" s="1"/>
  <c r="M587" i="91" s="1"/>
  <c r="M596" i="91" s="1"/>
  <c r="M605" i="91" s="1"/>
  <c r="M614" i="91" s="1"/>
  <c r="M623" i="91" s="1"/>
  <c r="K138" i="111"/>
  <c r="N6" i="93"/>
  <c r="N15" i="93" s="1"/>
  <c r="N24" i="93" s="1"/>
  <c r="N33" i="93" s="1"/>
  <c r="N42" i="93" s="1"/>
  <c r="N51" i="93" s="1"/>
  <c r="N60" i="93" s="1"/>
  <c r="N69" i="93" s="1"/>
  <c r="N78" i="93" s="1"/>
  <c r="N87" i="93" s="1"/>
  <c r="N96" i="93" s="1"/>
  <c r="N105" i="93" s="1"/>
  <c r="N114" i="93" s="1"/>
  <c r="N123" i="93" s="1"/>
  <c r="N132" i="93" s="1"/>
  <c r="N141" i="93" s="1"/>
  <c r="N150" i="93" s="1"/>
  <c r="N159" i="93" s="1"/>
  <c r="N168" i="93" s="1"/>
  <c r="N177" i="93" s="1"/>
  <c r="N186" i="93" s="1"/>
  <c r="N206" i="93" s="1"/>
  <c r="N215" i="93" s="1"/>
  <c r="N224" i="93" s="1"/>
  <c r="N233" i="93" s="1"/>
  <c r="N242" i="93" s="1"/>
  <c r="N251" i="93" s="1"/>
  <c r="N260" i="93" s="1"/>
  <c r="N269" i="93" s="1"/>
  <c r="N278" i="93" s="1"/>
  <c r="N287" i="93" s="1"/>
  <c r="N296" i="93" s="1"/>
  <c r="N305" i="93" s="1"/>
  <c r="N314" i="93" s="1"/>
  <c r="N323" i="93" s="1"/>
  <c r="N332" i="93" s="1"/>
  <c r="N341" i="93" s="1"/>
  <c r="N350" i="93" s="1"/>
  <c r="N359" i="93" s="1"/>
  <c r="N368" i="93" s="1"/>
  <c r="N377" i="93" s="1"/>
  <c r="N386" i="93" s="1"/>
  <c r="N395" i="93" s="1"/>
  <c r="N404" i="93" s="1"/>
  <c r="N425" i="93" s="1"/>
  <c r="N434" i="93" s="1"/>
  <c r="N443" i="93" s="1"/>
  <c r="N452" i="93" s="1"/>
  <c r="N461" i="93" s="1"/>
  <c r="N470" i="93" s="1"/>
  <c r="N479" i="93" s="1"/>
  <c r="N488" i="93" s="1"/>
  <c r="N497" i="93" s="1"/>
  <c r="N506" i="93" s="1"/>
  <c r="N515" i="93" s="1"/>
  <c r="N524" i="93" s="1"/>
  <c r="N533" i="93" s="1"/>
  <c r="N542" i="93" s="1"/>
  <c r="N551" i="93" s="1"/>
  <c r="N560" i="93" s="1"/>
  <c r="N569" i="93" s="1"/>
  <c r="N578" i="93" s="1"/>
  <c r="N587" i="93" s="1"/>
  <c r="N596" i="93" s="1"/>
  <c r="N605" i="93" s="1"/>
  <c r="N614" i="93" s="1"/>
  <c r="N623" i="93" s="1"/>
  <c r="N6" i="91"/>
  <c r="N15" i="91" s="1"/>
  <c r="N24" i="91" s="1"/>
  <c r="N33" i="91" s="1"/>
  <c r="N42" i="91" s="1"/>
  <c r="N51" i="91" s="1"/>
  <c r="N60" i="91" s="1"/>
  <c r="N69" i="91" s="1"/>
  <c r="N78" i="91" s="1"/>
  <c r="N87" i="91" s="1"/>
  <c r="N96" i="91" s="1"/>
  <c r="N105" i="91" s="1"/>
  <c r="N114" i="91" s="1"/>
  <c r="N123" i="91" s="1"/>
  <c r="N132" i="91" s="1"/>
  <c r="N141" i="91" s="1"/>
  <c r="N150" i="91" s="1"/>
  <c r="N159" i="91" s="1"/>
  <c r="N168" i="91" s="1"/>
  <c r="N177" i="91" s="1"/>
  <c r="N186" i="91" s="1"/>
  <c r="N206" i="91" s="1"/>
  <c r="N215" i="91" s="1"/>
  <c r="N224" i="91" s="1"/>
  <c r="N233" i="91" s="1"/>
  <c r="N242" i="91" s="1"/>
  <c r="N251" i="91" s="1"/>
  <c r="N260" i="91" s="1"/>
  <c r="N269" i="91" s="1"/>
  <c r="N278" i="91" s="1"/>
  <c r="N287" i="91" s="1"/>
  <c r="N296" i="91" s="1"/>
  <c r="N305" i="91" s="1"/>
  <c r="N314" i="91" s="1"/>
  <c r="N323" i="91" s="1"/>
  <c r="N332" i="91" s="1"/>
  <c r="N341" i="91" s="1"/>
  <c r="N350" i="91" s="1"/>
  <c r="N359" i="91" s="1"/>
  <c r="N368" i="91" s="1"/>
  <c r="N377" i="91" s="1"/>
  <c r="N386" i="91" s="1"/>
  <c r="N395" i="91" s="1"/>
  <c r="N404" i="91" s="1"/>
  <c r="N425" i="91" s="1"/>
  <c r="N434" i="91" s="1"/>
  <c r="N443" i="91" s="1"/>
  <c r="N452" i="91" s="1"/>
  <c r="N461" i="91" s="1"/>
  <c r="N470" i="91" s="1"/>
  <c r="N479" i="91" s="1"/>
  <c r="N488" i="91" s="1"/>
  <c r="N497" i="91" s="1"/>
  <c r="N506" i="91" s="1"/>
  <c r="N515" i="91" s="1"/>
  <c r="N524" i="91" s="1"/>
  <c r="N533" i="91" s="1"/>
  <c r="N542" i="91" s="1"/>
  <c r="N551" i="91" s="1"/>
  <c r="N560" i="91" s="1"/>
  <c r="N569" i="91" s="1"/>
  <c r="N578" i="91" s="1"/>
  <c r="N587" i="91" s="1"/>
  <c r="N596" i="91" s="1"/>
  <c r="N605" i="91" s="1"/>
  <c r="N614" i="91" s="1"/>
  <c r="N623" i="91" s="1"/>
  <c r="A578" i="90"/>
  <c r="A580" i="90" s="1"/>
  <c r="A582" i="90" s="1"/>
  <c r="A584" i="90" s="1"/>
  <c r="A579" i="90"/>
  <c r="A581" i="90" s="1"/>
  <c r="A583" i="90" s="1"/>
  <c r="A168" i="90"/>
  <c r="A170" i="90" s="1"/>
  <c r="A172" i="90" s="1"/>
  <c r="A167" i="90"/>
  <c r="A169" i="90" s="1"/>
  <c r="A171" i="90" s="1"/>
  <c r="A173" i="90" s="1"/>
  <c r="A3" i="90"/>
  <c r="A5" i="90" s="1"/>
  <c r="A7" i="90" s="1"/>
  <c r="A9" i="90" s="1"/>
  <c r="B331" i="90"/>
  <c r="B495" i="90"/>
  <c r="B166" i="90"/>
  <c r="B84" i="90"/>
  <c r="B248" i="90"/>
  <c r="B413" i="90"/>
  <c r="B577" i="90"/>
  <c r="B2" i="90"/>
  <c r="AV41" i="100"/>
  <c r="A250" i="90"/>
  <c r="A252" i="90" s="1"/>
  <c r="A254" i="90" s="1"/>
  <c r="A249" i="90"/>
  <c r="A251" i="90" s="1"/>
  <c r="A253" i="90" s="1"/>
  <c r="A255" i="90" s="1"/>
  <c r="A333" i="90"/>
  <c r="A335" i="90" s="1"/>
  <c r="A337" i="90" s="1"/>
  <c r="A332" i="90"/>
  <c r="A334" i="90" s="1"/>
  <c r="A336" i="90" s="1"/>
  <c r="A338" i="90" s="1"/>
  <c r="A497" i="90"/>
  <c r="A499" i="90" s="1"/>
  <c r="A501" i="90" s="1"/>
  <c r="A496" i="90"/>
  <c r="A498" i="90" s="1"/>
  <c r="A500" i="90" s="1"/>
  <c r="A502" i="90" s="1"/>
  <c r="A86" i="90"/>
  <c r="A88" i="90" s="1"/>
  <c r="A90" i="90" s="1"/>
  <c r="A85" i="90"/>
  <c r="A87" i="90" s="1"/>
  <c r="A89" i="90" s="1"/>
  <c r="A91" i="90" s="1"/>
  <c r="A415" i="90"/>
  <c r="A417" i="90" s="1"/>
  <c r="A419" i="90" s="1"/>
  <c r="A414" i="90"/>
  <c r="A416" i="90" s="1"/>
  <c r="A418" i="90" s="1"/>
  <c r="A420" i="90" s="1"/>
  <c r="X473" i="115"/>
  <c r="X407" i="115"/>
  <c r="X341" i="115"/>
  <c r="X275" i="115"/>
  <c r="X209" i="115"/>
  <c r="X143" i="115"/>
  <c r="X77" i="115"/>
  <c r="X11" i="115"/>
  <c r="Q734" i="90"/>
  <c r="O756" i="90" a="1"/>
  <c r="O756" i="90" s="1"/>
  <c r="N756" i="90" a="1"/>
  <c r="N756" i="90" s="1"/>
  <c r="M756" i="90" a="1"/>
  <c r="M756" i="90" s="1"/>
  <c r="L756" i="90" a="1"/>
  <c r="L756" i="90" s="1"/>
  <c r="K756" i="90" a="1"/>
  <c r="K756" i="90" s="1"/>
  <c r="J756" i="90" a="1"/>
  <c r="J756" i="90" s="1"/>
  <c r="I756" i="90" a="1"/>
  <c r="I756" i="90" s="1"/>
  <c r="H756" i="90" a="1"/>
  <c r="H756" i="90" s="1"/>
  <c r="G756" i="90" a="1"/>
  <c r="G756" i="90" s="1"/>
  <c r="F756" i="90" a="1"/>
  <c r="F756" i="90" s="1"/>
  <c r="E756" i="90" a="1"/>
  <c r="E756" i="90" s="1"/>
  <c r="D756" i="90" a="1"/>
  <c r="D756" i="90" s="1"/>
  <c r="P756" i="90" a="1"/>
  <c r="P756" i="90" s="1"/>
  <c r="U756" i="90" a="1"/>
  <c r="U756" i="90" s="1"/>
  <c r="AJ752" i="90"/>
  <c r="AJ751" i="90"/>
  <c r="AJ750" i="90"/>
  <c r="AJ749" i="90"/>
  <c r="AJ748" i="90"/>
  <c r="AJ747" i="90"/>
  <c r="AJ746" i="90"/>
  <c r="AJ745" i="90"/>
  <c r="AI744" i="90"/>
  <c r="AH744" i="90"/>
  <c r="AG744" i="90"/>
  <c r="AF744" i="90"/>
  <c r="AE744" i="90"/>
  <c r="AD744" i="90"/>
  <c r="AC744" i="90"/>
  <c r="AB744" i="90"/>
  <c r="AA744" i="90"/>
  <c r="Z744" i="90"/>
  <c r="Y744" i="90"/>
  <c r="X744" i="90"/>
  <c r="W744" i="90"/>
  <c r="AJ741" i="90"/>
  <c r="AJ740" i="90"/>
  <c r="AJ739" i="90"/>
  <c r="AJ738" i="90"/>
  <c r="AJ737" i="90"/>
  <c r="AJ736" i="90"/>
  <c r="AJ735" i="90"/>
  <c r="AJ734" i="90"/>
  <c r="AI733" i="90"/>
  <c r="AH733" i="90"/>
  <c r="AG733" i="90"/>
  <c r="AF733" i="90"/>
  <c r="AE733" i="90"/>
  <c r="AD733" i="90"/>
  <c r="AC733" i="90"/>
  <c r="AB733" i="90"/>
  <c r="AA733" i="90"/>
  <c r="Z733" i="90"/>
  <c r="Y733" i="90"/>
  <c r="X733" i="90"/>
  <c r="W733" i="90"/>
  <c r="AJ730" i="90"/>
  <c r="AJ729" i="90"/>
  <c r="AJ728" i="90"/>
  <c r="AJ727" i="90"/>
  <c r="AJ726" i="90"/>
  <c r="AJ725" i="90"/>
  <c r="AJ724" i="90"/>
  <c r="AJ723" i="90"/>
  <c r="AI722" i="90"/>
  <c r="AH722" i="90"/>
  <c r="AG722" i="90"/>
  <c r="AF722" i="90"/>
  <c r="AE722" i="90"/>
  <c r="AD722" i="90"/>
  <c r="AC722" i="90"/>
  <c r="AB722" i="90"/>
  <c r="AA722" i="90"/>
  <c r="Z722" i="90"/>
  <c r="Y722" i="90"/>
  <c r="X722" i="90"/>
  <c r="W722" i="90"/>
  <c r="AJ719" i="90"/>
  <c r="AJ718" i="90"/>
  <c r="AJ717" i="90"/>
  <c r="AJ716" i="90"/>
  <c r="AJ715" i="90"/>
  <c r="AJ714" i="90"/>
  <c r="AJ713" i="90"/>
  <c r="AJ712" i="90"/>
  <c r="AI711" i="90"/>
  <c r="AH711" i="90"/>
  <c r="AG711" i="90"/>
  <c r="AF711" i="90"/>
  <c r="AE711" i="90"/>
  <c r="AD711" i="90"/>
  <c r="AC711" i="90"/>
  <c r="AB711" i="90"/>
  <c r="AA711" i="90"/>
  <c r="Z711" i="90"/>
  <c r="Y711" i="90"/>
  <c r="X711" i="90"/>
  <c r="W711" i="90"/>
  <c r="AJ707" i="90"/>
  <c r="AJ706" i="90"/>
  <c r="AJ705" i="90"/>
  <c r="AJ704" i="90"/>
  <c r="AJ703" i="90"/>
  <c r="AJ702" i="90"/>
  <c r="AJ701" i="90"/>
  <c r="AJ700" i="90"/>
  <c r="AI699" i="90"/>
  <c r="AH699" i="90"/>
  <c r="AG699" i="90"/>
  <c r="AF699" i="90"/>
  <c r="AE699" i="90"/>
  <c r="AD699" i="90"/>
  <c r="AC699" i="90"/>
  <c r="AB699" i="90"/>
  <c r="AA699" i="90"/>
  <c r="Z699" i="90"/>
  <c r="Y699" i="90"/>
  <c r="X699" i="90"/>
  <c r="W699" i="90"/>
  <c r="AJ696" i="90"/>
  <c r="AJ695" i="90"/>
  <c r="AJ694" i="90"/>
  <c r="AJ693" i="90"/>
  <c r="AJ692" i="90"/>
  <c r="AJ691" i="90"/>
  <c r="AJ690" i="90"/>
  <c r="AJ689" i="90"/>
  <c r="AI688" i="90"/>
  <c r="AH688" i="90"/>
  <c r="AG688" i="90"/>
  <c r="AF688" i="90"/>
  <c r="AE688" i="90"/>
  <c r="AD688" i="90"/>
  <c r="AC688" i="90"/>
  <c r="AB688" i="90"/>
  <c r="AA688" i="90"/>
  <c r="Z688" i="90"/>
  <c r="Y688" i="90"/>
  <c r="X688" i="90"/>
  <c r="W688" i="90"/>
  <c r="AJ685" i="90"/>
  <c r="AJ684" i="90"/>
  <c r="AJ683" i="90"/>
  <c r="AJ682" i="90"/>
  <c r="AJ681" i="90"/>
  <c r="AJ680" i="90"/>
  <c r="AJ679" i="90"/>
  <c r="AJ678" i="90"/>
  <c r="AI677" i="90"/>
  <c r="AH677" i="90"/>
  <c r="AG677" i="90"/>
  <c r="AF677" i="90"/>
  <c r="AE677" i="90"/>
  <c r="AD677" i="90"/>
  <c r="AC677" i="90"/>
  <c r="AB677" i="90"/>
  <c r="AA677" i="90"/>
  <c r="Z677" i="90"/>
  <c r="Y677" i="90"/>
  <c r="X677" i="90"/>
  <c r="W677" i="90"/>
  <c r="AJ674" i="90"/>
  <c r="AJ673" i="90"/>
  <c r="AJ672" i="90"/>
  <c r="AJ671" i="90"/>
  <c r="AJ670" i="90"/>
  <c r="AJ669" i="90"/>
  <c r="AJ668" i="90"/>
  <c r="AJ667" i="90"/>
  <c r="AI666" i="90"/>
  <c r="AH666" i="90"/>
  <c r="AG666" i="90"/>
  <c r="AF666" i="90"/>
  <c r="AE666" i="90"/>
  <c r="AD666" i="90"/>
  <c r="AC666" i="90"/>
  <c r="AB666" i="90"/>
  <c r="AA666" i="90"/>
  <c r="Z666" i="90"/>
  <c r="Y666" i="90"/>
  <c r="X666" i="90"/>
  <c r="W666" i="90"/>
  <c r="U473" i="115"/>
  <c r="O473" i="115"/>
  <c r="H473" i="115"/>
  <c r="U407" i="115"/>
  <c r="O407" i="115"/>
  <c r="H407" i="115"/>
  <c r="O341" i="115"/>
  <c r="U341" i="115"/>
  <c r="H341" i="115"/>
  <c r="U275" i="115"/>
  <c r="O275" i="115"/>
  <c r="H275" i="115"/>
  <c r="U209" i="115"/>
  <c r="O209" i="115"/>
  <c r="H209" i="115"/>
  <c r="U143" i="115"/>
  <c r="O143" i="115"/>
  <c r="H143" i="115"/>
  <c r="U77" i="115"/>
  <c r="O77" i="115"/>
  <c r="H77" i="115"/>
  <c r="G11" i="116"/>
  <c r="CN10" i="90" l="1" a="1"/>
  <c r="CN10" i="90" s="1"/>
  <c r="CN2" i="90" a="1"/>
  <c r="CN18" i="90" a="1"/>
  <c r="CN18" i="90" s="1"/>
  <c r="B553" i="118" a="1"/>
  <c r="B553" i="118" s="1"/>
  <c r="L1001" i="116"/>
  <c r="L1034" i="116" s="1"/>
  <c r="L935" i="116"/>
  <c r="L968" i="116" s="1"/>
  <c r="G935" i="116"/>
  <c r="G968" i="116" s="1"/>
  <c r="G1001" i="116"/>
  <c r="G1034" i="116" s="1"/>
  <c r="L869" i="116"/>
  <c r="L902" i="116" s="1"/>
  <c r="G869" i="116"/>
  <c r="G902" i="116" s="1"/>
  <c r="L803" i="116"/>
  <c r="L836" i="116" s="1"/>
  <c r="G803" i="116"/>
  <c r="G836" i="116" s="1"/>
  <c r="L737" i="116"/>
  <c r="L770" i="116" s="1"/>
  <c r="G737" i="116"/>
  <c r="G770" i="116" s="1"/>
  <c r="L671" i="116"/>
  <c r="L704" i="116" s="1"/>
  <c r="G671" i="116"/>
  <c r="G704" i="116" s="1"/>
  <c r="L605" i="116"/>
  <c r="L638" i="116" s="1"/>
  <c r="G605" i="116"/>
  <c r="G638" i="116" s="1"/>
  <c r="L539" i="116"/>
  <c r="L572" i="116" s="1"/>
  <c r="G539" i="116"/>
  <c r="G572" i="116" s="1"/>
  <c r="L473" i="116"/>
  <c r="L506" i="116" s="1"/>
  <c r="G473" i="116"/>
  <c r="G506" i="116" s="1"/>
  <c r="L407" i="116"/>
  <c r="L440" i="116" s="1"/>
  <c r="G407" i="116"/>
  <c r="G440" i="116" s="1"/>
  <c r="L341" i="116"/>
  <c r="L374" i="116" s="1"/>
  <c r="G341" i="116"/>
  <c r="G374" i="116" s="1"/>
  <c r="L275" i="116"/>
  <c r="L308" i="116" s="1"/>
  <c r="G275" i="116"/>
  <c r="G308" i="116" s="1"/>
  <c r="L209" i="116"/>
  <c r="L242" i="116" s="1"/>
  <c r="G209" i="116"/>
  <c r="G143" i="116"/>
  <c r="G176" i="116" s="1"/>
  <c r="L143" i="116"/>
  <c r="L176" i="116" s="1"/>
  <c r="L77" i="116"/>
  <c r="L110" i="116" s="1"/>
  <c r="G77" i="116"/>
  <c r="G110" i="116" s="1"/>
  <c r="G44" i="116"/>
  <c r="L11" i="116"/>
  <c r="L44" i="116" s="1"/>
  <c r="X44" i="115"/>
  <c r="H11" i="115"/>
  <c r="H44" i="115" s="1"/>
  <c r="X506" i="115"/>
  <c r="R506" i="115"/>
  <c r="L506" i="115"/>
  <c r="H506" i="115"/>
  <c r="E506" i="115"/>
  <c r="A506" i="115"/>
  <c r="X505" i="115"/>
  <c r="L505" i="115"/>
  <c r="E505" i="115"/>
  <c r="A505" i="115"/>
  <c r="U506" i="115"/>
  <c r="O506" i="115"/>
  <c r="U440" i="115"/>
  <c r="O440" i="115"/>
  <c r="X440" i="115"/>
  <c r="R440" i="115"/>
  <c r="L440" i="115"/>
  <c r="H440" i="115"/>
  <c r="E440" i="115"/>
  <c r="A440" i="115"/>
  <c r="X439" i="115"/>
  <c r="L439" i="115"/>
  <c r="E439" i="115"/>
  <c r="A439" i="115"/>
  <c r="X176" i="115"/>
  <c r="R176" i="115"/>
  <c r="L176" i="115"/>
  <c r="H176" i="115"/>
  <c r="E176" i="115"/>
  <c r="A176" i="115"/>
  <c r="X175" i="115"/>
  <c r="L175" i="115"/>
  <c r="E175" i="115"/>
  <c r="A175" i="115"/>
  <c r="U176" i="115"/>
  <c r="O176" i="115"/>
  <c r="U374" i="115"/>
  <c r="O374" i="115"/>
  <c r="X374" i="115"/>
  <c r="R374" i="115"/>
  <c r="L374" i="115"/>
  <c r="H374" i="115"/>
  <c r="E374" i="115"/>
  <c r="A374" i="115"/>
  <c r="X373" i="115"/>
  <c r="L373" i="115"/>
  <c r="E373" i="115"/>
  <c r="A373" i="115"/>
  <c r="U308" i="115"/>
  <c r="O308" i="115"/>
  <c r="X308" i="115"/>
  <c r="R308" i="115"/>
  <c r="L308" i="115"/>
  <c r="H308" i="115"/>
  <c r="E308" i="115"/>
  <c r="A308" i="115"/>
  <c r="X307" i="115"/>
  <c r="L307" i="115"/>
  <c r="E307" i="115"/>
  <c r="A307" i="115"/>
  <c r="U242" i="115"/>
  <c r="O242" i="115"/>
  <c r="X242" i="115"/>
  <c r="R242" i="115"/>
  <c r="L242" i="115"/>
  <c r="H242" i="115"/>
  <c r="E242" i="115"/>
  <c r="A242" i="115"/>
  <c r="X241" i="115"/>
  <c r="L241" i="115"/>
  <c r="E241" i="115"/>
  <c r="A241" i="115"/>
  <c r="A109" i="115"/>
  <c r="E109" i="115"/>
  <c r="L109" i="115"/>
  <c r="X109" i="115"/>
  <c r="A110" i="115"/>
  <c r="E110" i="115"/>
  <c r="H110" i="115"/>
  <c r="L110" i="115"/>
  <c r="R110" i="115"/>
  <c r="X110" i="115"/>
  <c r="A43" i="115"/>
  <c r="E43" i="115"/>
  <c r="L43" i="115"/>
  <c r="X43" i="115"/>
  <c r="A44" i="115"/>
  <c r="E44" i="115"/>
  <c r="L44" i="115"/>
  <c r="R44" i="115"/>
  <c r="U110" i="115"/>
  <c r="O110" i="115"/>
  <c r="U11" i="115"/>
  <c r="U44" i="115" s="1"/>
  <c r="O11" i="115"/>
  <c r="O44" i="115" s="1"/>
  <c r="AA11" i="91"/>
  <c r="K10" i="91"/>
  <c r="AA7" i="91"/>
  <c r="H8" i="52" a="1"/>
  <c r="H8" i="52" s="1"/>
  <c r="H9" i="52" a="1"/>
  <c r="H9" i="52" s="1"/>
  <c r="H10" i="52" a="1"/>
  <c r="H10" i="52" s="1"/>
  <c r="H11" i="52" a="1"/>
  <c r="H11" i="52" s="1"/>
  <c r="H12" i="52" a="1"/>
  <c r="H12" i="52" s="1"/>
  <c r="H13" i="52" a="1"/>
  <c r="H13" i="52" s="1"/>
  <c r="H14" i="52" a="1"/>
  <c r="H14" i="52" s="1"/>
  <c r="H15" i="52" a="1"/>
  <c r="H15" i="52" s="1"/>
  <c r="H16" i="52" a="1"/>
  <c r="H16" i="52" s="1"/>
  <c r="H17" i="52" a="1"/>
  <c r="H17" i="52" s="1"/>
  <c r="H18" i="52" a="1"/>
  <c r="H18" i="52" s="1"/>
  <c r="H19" i="52" a="1"/>
  <c r="H19" i="52" s="1"/>
  <c r="H20" i="52" a="1"/>
  <c r="H20" i="52" s="1"/>
  <c r="H21" i="52" a="1"/>
  <c r="H21" i="52" s="1"/>
  <c r="H22" i="52" a="1"/>
  <c r="H22" i="52" s="1"/>
  <c r="H23" i="52" a="1"/>
  <c r="H23" i="52" s="1"/>
  <c r="H24" i="52" a="1"/>
  <c r="H24" i="52" s="1"/>
  <c r="H25" i="52" a="1"/>
  <c r="H25" i="52" s="1"/>
  <c r="H26" i="52" a="1"/>
  <c r="H26" i="52" s="1"/>
  <c r="H27" i="52" a="1"/>
  <c r="H27" i="52" s="1"/>
  <c r="H28" i="52" a="1"/>
  <c r="H28" i="52" s="1"/>
  <c r="H29" i="52" a="1"/>
  <c r="H29" i="52" s="1"/>
  <c r="H30" i="52" a="1"/>
  <c r="H30" i="52" s="1"/>
  <c r="H31" i="52" a="1"/>
  <c r="H31" i="52" s="1"/>
  <c r="H32" i="52" a="1"/>
  <c r="H32" i="52" s="1"/>
  <c r="H33" i="52" a="1"/>
  <c r="H33" i="52" s="1"/>
  <c r="H34" i="52" a="1"/>
  <c r="H34" i="52" s="1"/>
  <c r="H35" i="52" a="1"/>
  <c r="H35" i="52" s="1"/>
  <c r="H36" i="52" a="1"/>
  <c r="H36" i="52" s="1"/>
  <c r="H37" i="52" a="1"/>
  <c r="H37" i="52" s="1"/>
  <c r="H38" i="52" a="1"/>
  <c r="H38" i="52" s="1"/>
  <c r="H39" i="52" a="1"/>
  <c r="H39" i="52" s="1"/>
  <c r="H40" i="52" a="1"/>
  <c r="H40" i="52" s="1"/>
  <c r="H41" i="52" a="1"/>
  <c r="H41" i="52" s="1"/>
  <c r="H42" i="52" a="1"/>
  <c r="H42" i="52" s="1"/>
  <c r="H43" i="52" a="1"/>
  <c r="H43" i="52" s="1"/>
  <c r="H44" i="52" a="1"/>
  <c r="H44" i="52" s="1"/>
  <c r="H45" i="52" a="1"/>
  <c r="H45" i="52" s="1"/>
  <c r="H46" i="52" a="1"/>
  <c r="H46" i="52" s="1"/>
  <c r="H47" i="52" a="1"/>
  <c r="H47" i="52" s="1"/>
  <c r="H48" i="52" a="1"/>
  <c r="H48" i="52" s="1"/>
  <c r="H50" i="52" a="1"/>
  <c r="H50" i="52" s="1"/>
  <c r="H51" i="52" a="1"/>
  <c r="H51" i="52" s="1"/>
  <c r="H52" i="52" a="1"/>
  <c r="H52" i="52" s="1"/>
  <c r="H53" i="52" a="1"/>
  <c r="H53" i="52" s="1"/>
  <c r="H54" i="52" a="1"/>
  <c r="H54" i="52" s="1"/>
  <c r="H55" i="52" a="1"/>
  <c r="H55" i="52" s="1"/>
  <c r="H56" i="52" a="1"/>
  <c r="H56" i="52" s="1"/>
  <c r="H57" i="52" a="1"/>
  <c r="H57" i="52" s="1"/>
  <c r="H58" i="52" a="1"/>
  <c r="H58" i="52" s="1"/>
  <c r="H59" i="52" a="1"/>
  <c r="H59" i="52" s="1"/>
  <c r="H60" i="52" a="1"/>
  <c r="H60" i="52" s="1"/>
  <c r="H61" i="52" a="1"/>
  <c r="H61" i="52" s="1"/>
  <c r="H62" i="52" a="1"/>
  <c r="H62" i="52" s="1"/>
  <c r="H63" i="52" a="1"/>
  <c r="H63" i="52" s="1"/>
  <c r="H64" i="52" a="1"/>
  <c r="H64" i="52" s="1"/>
  <c r="H65" i="52" a="1"/>
  <c r="H65" i="52" s="1"/>
  <c r="H66" i="52" a="1"/>
  <c r="H66" i="52" s="1"/>
  <c r="H67" i="52" a="1"/>
  <c r="H67" i="52" s="1"/>
  <c r="H68" i="52" a="1"/>
  <c r="H68" i="52" s="1"/>
  <c r="H69" i="52" a="1"/>
  <c r="H69" i="52" s="1"/>
  <c r="H70" i="52" a="1"/>
  <c r="H70" i="52" s="1"/>
  <c r="H71" i="52" a="1"/>
  <c r="H71" i="52" s="1"/>
  <c r="H72" i="52" a="1"/>
  <c r="H72" i="52" s="1"/>
  <c r="H73" i="52" a="1"/>
  <c r="H73" i="52" s="1"/>
  <c r="H74" i="52" a="1"/>
  <c r="H74" i="52" s="1"/>
  <c r="H75" i="52" a="1"/>
  <c r="H75" i="52" s="1"/>
  <c r="H76" i="52" a="1"/>
  <c r="H76" i="52" s="1"/>
  <c r="H77" i="52" a="1"/>
  <c r="H77" i="52" s="1"/>
  <c r="H78" i="52" a="1"/>
  <c r="H78" i="52" s="1"/>
  <c r="H79" i="52" a="1"/>
  <c r="H79" i="52" s="1"/>
  <c r="H80" i="52" a="1"/>
  <c r="H80" i="52" s="1"/>
  <c r="H81" i="52" a="1"/>
  <c r="H81" i="52" s="1"/>
  <c r="H82" i="52" a="1"/>
  <c r="H82" i="52" s="1"/>
  <c r="H83" i="52" a="1"/>
  <c r="H83" i="52" s="1"/>
  <c r="H84" i="52" a="1"/>
  <c r="H84" i="52" s="1"/>
  <c r="H85" i="52" a="1"/>
  <c r="H85" i="52" s="1"/>
  <c r="H86" i="52" a="1"/>
  <c r="H86" i="52" s="1"/>
  <c r="H87" i="52" a="1"/>
  <c r="H87" i="52" s="1"/>
  <c r="H88" i="52" a="1"/>
  <c r="H88" i="52" s="1"/>
  <c r="H89" i="52" a="1"/>
  <c r="H89" i="52" s="1"/>
  <c r="H90" i="52" a="1"/>
  <c r="H90" i="52" s="1"/>
  <c r="H91" i="52" a="1"/>
  <c r="H91" i="52" s="1"/>
  <c r="H92" i="52" a="1"/>
  <c r="H92" i="52" s="1"/>
  <c r="H93" i="52" a="1"/>
  <c r="H93" i="52" s="1"/>
  <c r="H94" i="52" a="1"/>
  <c r="H94" i="52" s="1"/>
  <c r="H95" i="52" a="1"/>
  <c r="H95" i="52" s="1"/>
  <c r="H96" i="52" a="1"/>
  <c r="H96" i="52" s="1"/>
  <c r="H97" i="52" a="1"/>
  <c r="H97" i="52" s="1"/>
  <c r="H98" i="52" a="1"/>
  <c r="H98" i="52" s="1"/>
  <c r="H99" i="52" a="1"/>
  <c r="H99" i="52" s="1"/>
  <c r="H100" i="52" a="1"/>
  <c r="H100" i="52" s="1"/>
  <c r="H101" i="52" a="1"/>
  <c r="H101" i="52" s="1"/>
  <c r="H102" i="52" a="1"/>
  <c r="H102" i="52" s="1"/>
  <c r="H103" i="52" a="1"/>
  <c r="H103" i="52" s="1"/>
  <c r="H104" i="52" a="1"/>
  <c r="H104" i="52" s="1"/>
  <c r="H105" i="52" a="1"/>
  <c r="H105" i="52" s="1"/>
  <c r="H106" i="52" a="1"/>
  <c r="H106" i="52" s="1"/>
  <c r="H107" i="52" a="1"/>
  <c r="H107" i="52" s="1"/>
  <c r="H108" i="52" a="1"/>
  <c r="H108" i="52" s="1"/>
  <c r="H109" i="52" a="1"/>
  <c r="H109" i="52" s="1"/>
  <c r="H110" i="52" a="1"/>
  <c r="H110" i="52" s="1"/>
  <c r="H111" i="52" a="1"/>
  <c r="H111" i="52" s="1"/>
  <c r="H112" i="52" a="1"/>
  <c r="H112" i="52" s="1"/>
  <c r="H113" i="52" a="1"/>
  <c r="H113" i="52" s="1"/>
  <c r="H114" i="52" a="1"/>
  <c r="H114" i="52" s="1"/>
  <c r="H115" i="52" a="1"/>
  <c r="H115" i="52" s="1"/>
  <c r="H116" i="52" a="1"/>
  <c r="H116" i="52" s="1"/>
  <c r="H117" i="52" a="1"/>
  <c r="H117" i="52" s="1"/>
  <c r="H118" i="52" a="1"/>
  <c r="H118" i="52" s="1"/>
  <c r="H119" i="52" a="1"/>
  <c r="H119" i="52" s="1"/>
  <c r="H120" i="52" a="1"/>
  <c r="H120" i="52" s="1"/>
  <c r="H121" i="52" a="1"/>
  <c r="H121" i="52" s="1"/>
  <c r="H122" i="52" a="1"/>
  <c r="H122" i="52" s="1"/>
  <c r="H123" i="52" a="1"/>
  <c r="H123" i="52" s="1"/>
  <c r="H124" i="52" a="1"/>
  <c r="H124" i="52" s="1"/>
  <c r="H125" i="52" a="1"/>
  <c r="H125" i="52" s="1"/>
  <c r="H126" i="52" a="1"/>
  <c r="H126" i="52" s="1"/>
  <c r="H127" i="52" a="1"/>
  <c r="H127" i="52" s="1"/>
  <c r="H128" i="52" a="1"/>
  <c r="H128" i="52" s="1"/>
  <c r="H129" i="52" a="1"/>
  <c r="H129" i="52" s="1"/>
  <c r="H130" i="52" a="1"/>
  <c r="H130" i="52" s="1"/>
  <c r="H131" i="52" a="1"/>
  <c r="H131" i="52" s="1"/>
  <c r="H132" i="52" a="1"/>
  <c r="H132" i="52" s="1"/>
  <c r="H133" i="52" a="1"/>
  <c r="H133" i="52" s="1"/>
  <c r="H134" i="52" a="1"/>
  <c r="H134" i="52" s="1"/>
  <c r="H135" i="52" a="1"/>
  <c r="H135" i="52" s="1"/>
  <c r="H136" i="52" a="1"/>
  <c r="H136" i="52" s="1"/>
  <c r="H137" i="52" a="1"/>
  <c r="H137" i="52" s="1"/>
  <c r="H138" i="52" a="1"/>
  <c r="H138" i="52" s="1"/>
  <c r="H139" i="52" a="1"/>
  <c r="H139" i="52" s="1"/>
  <c r="H140" i="52" a="1"/>
  <c r="H140" i="52" s="1"/>
  <c r="H141" i="52" a="1"/>
  <c r="H141" i="52" s="1"/>
  <c r="H142" i="52" a="1"/>
  <c r="H142" i="52" s="1"/>
  <c r="H143" i="52" a="1"/>
  <c r="H143" i="52" s="1"/>
  <c r="H144" i="52" a="1"/>
  <c r="H144" i="52" s="1"/>
  <c r="H145" i="52" a="1"/>
  <c r="H145" i="52" s="1"/>
  <c r="H146" i="52" a="1"/>
  <c r="H146" i="52" s="1"/>
  <c r="H147" i="52" a="1"/>
  <c r="H147" i="52" s="1"/>
  <c r="H148" i="52" a="1"/>
  <c r="H148" i="52" s="1"/>
  <c r="H149" i="52" a="1"/>
  <c r="H149" i="52" s="1"/>
  <c r="H150" i="52" a="1"/>
  <c r="H150" i="52" s="1"/>
  <c r="H151" i="52" a="1"/>
  <c r="H151" i="52" s="1"/>
  <c r="H152" i="52" a="1"/>
  <c r="H152" i="52" s="1"/>
  <c r="H153" i="52" a="1"/>
  <c r="H153" i="52" s="1"/>
  <c r="H154" i="52" a="1"/>
  <c r="H154" i="52" s="1"/>
  <c r="H155" i="52" a="1"/>
  <c r="H155" i="52" s="1"/>
  <c r="H156" i="52" a="1"/>
  <c r="H156" i="52" s="1"/>
  <c r="H157" i="52" a="1"/>
  <c r="H157" i="52" s="1"/>
  <c r="H158" i="52" a="1"/>
  <c r="H158" i="52" s="1"/>
  <c r="H159" i="52" a="1"/>
  <c r="H159" i="52" s="1"/>
  <c r="H160" i="52" a="1"/>
  <c r="H160" i="52" s="1"/>
  <c r="H161" i="52" a="1"/>
  <c r="H161" i="52" s="1"/>
  <c r="H162" i="52" a="1"/>
  <c r="H162" i="52" s="1"/>
  <c r="H163" i="52" a="1"/>
  <c r="H163" i="52" s="1"/>
  <c r="H164" i="52" a="1"/>
  <c r="H164" i="52" s="1"/>
  <c r="H165" i="52" a="1"/>
  <c r="H165" i="52" s="1"/>
  <c r="H166" i="52" a="1"/>
  <c r="H166" i="52" s="1"/>
  <c r="H167" i="52" a="1"/>
  <c r="H167" i="52" s="1"/>
  <c r="H168" i="52" a="1"/>
  <c r="H168" i="52" s="1"/>
  <c r="H169" i="52" a="1"/>
  <c r="H169" i="52" s="1"/>
  <c r="H170" i="52" a="1"/>
  <c r="H170" i="52" s="1"/>
  <c r="H171" i="52" a="1"/>
  <c r="H171" i="52" s="1"/>
  <c r="H172" i="52" a="1"/>
  <c r="H172" i="52" s="1"/>
  <c r="H173" i="52" a="1"/>
  <c r="H173" i="52" s="1"/>
  <c r="H174" i="52" a="1"/>
  <c r="H174" i="52" s="1"/>
  <c r="H175" i="52" a="1"/>
  <c r="H175" i="52" s="1"/>
  <c r="H176" i="52" a="1"/>
  <c r="H176" i="52" s="1"/>
  <c r="H177" i="52" a="1"/>
  <c r="H177" i="52" s="1"/>
  <c r="H178" i="52" a="1"/>
  <c r="H178" i="52" s="1"/>
  <c r="H179" i="52" a="1"/>
  <c r="H179" i="52" s="1"/>
  <c r="H180" i="52" a="1"/>
  <c r="H180" i="52" s="1"/>
  <c r="H181" i="52" a="1"/>
  <c r="H181" i="52" s="1"/>
  <c r="H182" i="52" a="1"/>
  <c r="H182" i="52" s="1"/>
  <c r="H183" i="52" a="1"/>
  <c r="H183" i="52" s="1"/>
  <c r="H184" i="52" a="1"/>
  <c r="H184" i="52" s="1"/>
  <c r="H185" i="52" a="1"/>
  <c r="H185" i="52" s="1"/>
  <c r="H186" i="52" a="1"/>
  <c r="H186" i="52" s="1"/>
  <c r="H187" i="52" a="1"/>
  <c r="H187" i="52" s="1"/>
  <c r="H188" i="52" a="1"/>
  <c r="H188" i="52" s="1"/>
  <c r="H189" i="52" a="1"/>
  <c r="H189" i="52" s="1"/>
  <c r="H190" i="52" a="1"/>
  <c r="H190" i="52" s="1"/>
  <c r="H191" i="52" a="1"/>
  <c r="H191" i="52" s="1"/>
  <c r="H192" i="52" a="1"/>
  <c r="H192" i="52" s="1"/>
  <c r="H193" i="52" a="1"/>
  <c r="H193" i="52" s="1"/>
  <c r="H194" i="52" a="1"/>
  <c r="H194" i="52" s="1"/>
  <c r="H195" i="52" a="1"/>
  <c r="H195" i="52" s="1"/>
  <c r="H196" i="52" a="1"/>
  <c r="H196" i="52" s="1"/>
  <c r="H197" i="52" a="1"/>
  <c r="H197" i="52" s="1"/>
  <c r="H198" i="52" a="1"/>
  <c r="H198" i="52" s="1"/>
  <c r="H199" i="52" a="1"/>
  <c r="H199" i="52" s="1"/>
  <c r="H200" i="52" a="1"/>
  <c r="H200" i="52" s="1"/>
  <c r="H201" i="52" a="1"/>
  <c r="H201" i="52" s="1"/>
  <c r="H202" i="52" a="1"/>
  <c r="H202" i="52" s="1"/>
  <c r="H203" i="52" a="1"/>
  <c r="H203" i="52" s="1"/>
  <c r="H204" i="52" a="1"/>
  <c r="H204" i="52" s="1"/>
  <c r="H205" i="52" a="1"/>
  <c r="H205" i="52" s="1"/>
  <c r="H206" i="52" a="1"/>
  <c r="H206" i="52" s="1"/>
  <c r="H207" i="52" a="1"/>
  <c r="H207" i="52" s="1"/>
  <c r="H208" i="52" a="1"/>
  <c r="H208" i="52" s="1"/>
  <c r="H209" i="52" a="1"/>
  <c r="H209" i="52" s="1"/>
  <c r="H210" i="52" a="1"/>
  <c r="H210" i="52" s="1"/>
  <c r="H211" i="52" a="1"/>
  <c r="H211" i="52" s="1"/>
  <c r="H212" i="52" a="1"/>
  <c r="H212" i="52" s="1"/>
  <c r="H213" i="52" a="1"/>
  <c r="H213" i="52" s="1"/>
  <c r="H214" i="52" a="1"/>
  <c r="H214" i="52" s="1"/>
  <c r="H215" i="52" a="1"/>
  <c r="H215" i="52" s="1"/>
  <c r="H216" i="52" a="1"/>
  <c r="H216" i="52" s="1"/>
  <c r="H217" i="52" a="1"/>
  <c r="H217" i="52" s="1"/>
  <c r="H218" i="52" a="1"/>
  <c r="H218" i="52" s="1"/>
  <c r="H219" i="52" a="1"/>
  <c r="H219" i="52" s="1"/>
  <c r="H220" i="52" a="1"/>
  <c r="H220" i="52" s="1"/>
  <c r="H221" i="52" a="1"/>
  <c r="H221" i="52" s="1"/>
  <c r="H222" i="52" a="1"/>
  <c r="H222" i="52" s="1"/>
  <c r="H223" i="52" a="1"/>
  <c r="H223" i="52" s="1"/>
  <c r="H224" i="52" a="1"/>
  <c r="H224" i="52" s="1"/>
  <c r="H225" i="52" a="1"/>
  <c r="H225" i="52" s="1"/>
  <c r="H226" i="52" a="1"/>
  <c r="H226" i="52" s="1"/>
  <c r="H227" i="52" a="1"/>
  <c r="H227" i="52" s="1"/>
  <c r="H228" i="52" a="1"/>
  <c r="H228" i="52" s="1"/>
  <c r="H229" i="52" a="1"/>
  <c r="H229" i="52" s="1"/>
  <c r="H230" i="52" a="1"/>
  <c r="H230" i="52" s="1"/>
  <c r="H231" i="52" a="1"/>
  <c r="H231" i="52" s="1"/>
  <c r="H232" i="52" a="1"/>
  <c r="H232" i="52" s="1"/>
  <c r="H233" i="52" a="1"/>
  <c r="H233" i="52" s="1"/>
  <c r="H234" i="52" a="1"/>
  <c r="H234" i="52" s="1"/>
  <c r="H235" i="52" a="1"/>
  <c r="H235" i="52" s="1"/>
  <c r="H236" i="52" a="1"/>
  <c r="H236" i="52" s="1"/>
  <c r="H237" i="52" a="1"/>
  <c r="H237" i="52" s="1"/>
  <c r="H238" i="52" a="1"/>
  <c r="H238" i="52" s="1"/>
  <c r="H239" i="52" a="1"/>
  <c r="H239" i="52" s="1"/>
  <c r="H240" i="52" a="1"/>
  <c r="H240" i="52" s="1"/>
  <c r="H241" i="52" a="1"/>
  <c r="H241" i="52" s="1"/>
  <c r="H242" i="52" a="1"/>
  <c r="H242" i="52" s="1"/>
  <c r="H243" i="52" a="1"/>
  <c r="H243" i="52" s="1"/>
  <c r="H244" i="52" a="1"/>
  <c r="H244" i="52" s="1"/>
  <c r="H245" i="52" a="1"/>
  <c r="H245" i="52" s="1"/>
  <c r="H246" i="52" a="1"/>
  <c r="H246" i="52" s="1"/>
  <c r="H247" i="52" a="1"/>
  <c r="H247" i="52" s="1"/>
  <c r="H248" i="52" a="1"/>
  <c r="H248" i="52" s="1"/>
  <c r="H249" i="52" a="1"/>
  <c r="H249" i="52" s="1"/>
  <c r="H250" i="52" a="1"/>
  <c r="H250" i="52" s="1"/>
  <c r="H251" i="52" a="1"/>
  <c r="H251" i="52" s="1"/>
  <c r="H252" i="52" a="1"/>
  <c r="H252" i="52" s="1"/>
  <c r="H253" i="52" a="1"/>
  <c r="H253" i="52" s="1"/>
  <c r="H254" i="52" a="1"/>
  <c r="H254" i="52" s="1"/>
  <c r="H255" i="52" a="1"/>
  <c r="H255" i="52" s="1"/>
  <c r="H256" i="52" a="1"/>
  <c r="H256" i="52" s="1"/>
  <c r="H257" i="52" a="1"/>
  <c r="H257" i="52" s="1"/>
  <c r="H258" i="52" a="1"/>
  <c r="H258" i="52" s="1"/>
  <c r="H259" i="52" a="1"/>
  <c r="H259" i="52" s="1"/>
  <c r="H260" i="52" a="1"/>
  <c r="H260" i="52" s="1"/>
  <c r="H261" i="52" a="1"/>
  <c r="H261" i="52" s="1"/>
  <c r="H262" i="52" a="1"/>
  <c r="H262" i="52" s="1"/>
  <c r="H263" i="52" a="1"/>
  <c r="H263" i="52" s="1"/>
  <c r="H264" i="52" a="1"/>
  <c r="H264" i="52" s="1"/>
  <c r="H265" i="52" a="1"/>
  <c r="H265" i="52" s="1"/>
  <c r="H266" i="52" a="1"/>
  <c r="H266" i="52" s="1"/>
  <c r="H267" i="52" a="1"/>
  <c r="H267" i="52" s="1"/>
  <c r="H268" i="52" a="1"/>
  <c r="H268" i="52" s="1"/>
  <c r="H269" i="52" a="1"/>
  <c r="H269" i="52" s="1"/>
  <c r="H270" i="52" a="1"/>
  <c r="H270" i="52" s="1"/>
  <c r="H271" i="52" a="1"/>
  <c r="H271" i="52" s="1"/>
  <c r="H272" i="52" a="1"/>
  <c r="H272" i="52" s="1"/>
  <c r="H273" i="52" a="1"/>
  <c r="H273" i="52" s="1"/>
  <c r="H274" i="52" a="1"/>
  <c r="H274" i="52" s="1"/>
  <c r="H275" i="52" a="1"/>
  <c r="H275" i="52" s="1"/>
  <c r="H276" i="52" a="1"/>
  <c r="H276" i="52" s="1"/>
  <c r="H277" i="52" a="1"/>
  <c r="H277" i="52" s="1"/>
  <c r="H278" i="52" a="1"/>
  <c r="H278" i="52" s="1"/>
  <c r="H279" i="52" a="1"/>
  <c r="H279" i="52" s="1"/>
  <c r="H280" i="52" a="1"/>
  <c r="H280" i="52" s="1"/>
  <c r="H281" i="52" a="1"/>
  <c r="H281" i="52" s="1"/>
  <c r="H282" i="52" a="1"/>
  <c r="H282" i="52" s="1"/>
  <c r="H283" i="52" a="1"/>
  <c r="H283" i="52" s="1"/>
  <c r="H284" i="52" a="1"/>
  <c r="H284" i="52" s="1"/>
  <c r="H285" i="52" a="1"/>
  <c r="H285" i="52" s="1"/>
  <c r="H286" i="52" a="1"/>
  <c r="H286" i="52" s="1"/>
  <c r="H287" i="52" a="1"/>
  <c r="H287" i="52" s="1"/>
  <c r="H288" i="52" a="1"/>
  <c r="H288" i="52" s="1"/>
  <c r="H289" i="52" a="1"/>
  <c r="H289" i="52" s="1"/>
  <c r="H290" i="52" a="1"/>
  <c r="H290" i="52" s="1"/>
  <c r="H291" i="52" a="1"/>
  <c r="H291" i="52" s="1"/>
  <c r="H292" i="52" a="1"/>
  <c r="H292" i="52" s="1"/>
  <c r="H293" i="52" a="1"/>
  <c r="H293" i="52" s="1"/>
  <c r="H294" i="52" a="1"/>
  <c r="H294" i="52" s="1"/>
  <c r="H295" i="52" a="1"/>
  <c r="H295" i="52" s="1"/>
  <c r="H296" i="52" a="1"/>
  <c r="H296" i="52" s="1"/>
  <c r="H297" i="52" a="1"/>
  <c r="H297" i="52" s="1"/>
  <c r="H298" i="52" a="1"/>
  <c r="H298" i="52" s="1"/>
  <c r="H299" i="52" a="1"/>
  <c r="H299" i="52" s="1"/>
  <c r="H300" i="52" a="1"/>
  <c r="H300" i="52" s="1"/>
  <c r="H301" i="52" a="1"/>
  <c r="H301" i="52" s="1"/>
  <c r="H302" i="52" a="1"/>
  <c r="H302" i="52" s="1"/>
  <c r="H303" i="52" a="1"/>
  <c r="H303" i="52" s="1"/>
  <c r="H304" i="52" a="1"/>
  <c r="H304" i="52" s="1"/>
  <c r="H305" i="52" a="1"/>
  <c r="H305" i="52" s="1"/>
  <c r="H306" i="52" a="1"/>
  <c r="H306" i="52" s="1"/>
  <c r="H307" i="52" a="1"/>
  <c r="H307" i="52" s="1"/>
  <c r="H308" i="52" a="1"/>
  <c r="H308" i="52" s="1"/>
  <c r="H309" i="52" a="1"/>
  <c r="H309" i="52" s="1"/>
  <c r="H310" i="52" a="1"/>
  <c r="H310" i="52" s="1"/>
  <c r="H311" i="52" a="1"/>
  <c r="H311" i="52" s="1"/>
  <c r="H312" i="52" a="1"/>
  <c r="H312" i="52" s="1"/>
  <c r="H313" i="52" a="1"/>
  <c r="H313" i="52" s="1"/>
  <c r="H314" i="52" a="1"/>
  <c r="H314" i="52" s="1"/>
  <c r="H315" i="52" a="1"/>
  <c r="H315" i="52" s="1"/>
  <c r="H316" i="52" a="1"/>
  <c r="H316" i="52" s="1"/>
  <c r="H317" i="52" a="1"/>
  <c r="H317" i="52" s="1"/>
  <c r="H318" i="52" a="1"/>
  <c r="H318" i="52" s="1"/>
  <c r="H319" i="52" a="1"/>
  <c r="H319" i="52" s="1"/>
  <c r="H320" i="52" a="1"/>
  <c r="H320" i="52" s="1"/>
  <c r="H321" i="52" a="1"/>
  <c r="H321" i="52" s="1"/>
  <c r="H322" i="52" a="1"/>
  <c r="H322" i="52" s="1"/>
  <c r="H323" i="52" a="1"/>
  <c r="H323" i="52" s="1"/>
  <c r="H324" i="52" a="1"/>
  <c r="H324" i="52" s="1"/>
  <c r="H325" i="52" a="1"/>
  <c r="H325" i="52" s="1"/>
  <c r="H326" i="52" a="1"/>
  <c r="H326" i="52" s="1"/>
  <c r="H327" i="52" a="1"/>
  <c r="H327" i="52" s="1"/>
  <c r="H328" i="52" a="1"/>
  <c r="H328" i="52" s="1"/>
  <c r="H329" i="52" a="1"/>
  <c r="H329" i="52" s="1"/>
  <c r="H330" i="52" a="1"/>
  <c r="H330" i="52" s="1"/>
  <c r="H331" i="52" a="1"/>
  <c r="H331" i="52" s="1"/>
  <c r="H332" i="52" a="1"/>
  <c r="H332" i="52" s="1"/>
  <c r="H333" i="52" a="1"/>
  <c r="H333" i="52" s="1"/>
  <c r="H334" i="52" a="1"/>
  <c r="H334" i="52" s="1"/>
  <c r="H335" i="52" a="1"/>
  <c r="H335" i="52" s="1"/>
  <c r="H336" i="52" a="1"/>
  <c r="H336" i="52" s="1"/>
  <c r="H337" i="52" a="1"/>
  <c r="H337" i="52" s="1"/>
  <c r="H338" i="52" a="1"/>
  <c r="H338" i="52" s="1"/>
  <c r="H339" i="52" a="1"/>
  <c r="H339" i="52" s="1"/>
  <c r="H340" i="52" a="1"/>
  <c r="H340" i="52" s="1"/>
  <c r="H341" i="52" a="1"/>
  <c r="H341" i="52" s="1"/>
  <c r="H342" i="52" a="1"/>
  <c r="H342" i="52" s="1"/>
  <c r="H343" i="52" a="1"/>
  <c r="H343" i="52" s="1"/>
  <c r="H344" i="52" a="1"/>
  <c r="H344" i="52" s="1"/>
  <c r="H345" i="52" a="1"/>
  <c r="H345" i="52" s="1"/>
  <c r="H346" i="52" a="1"/>
  <c r="H346" i="52" s="1"/>
  <c r="H347" i="52" a="1"/>
  <c r="H347" i="52" s="1"/>
  <c r="H348" i="52" a="1"/>
  <c r="H348" i="52" s="1"/>
  <c r="H349" i="52" a="1"/>
  <c r="H349" i="52" s="1"/>
  <c r="H350" i="52" a="1"/>
  <c r="H350" i="52" s="1"/>
  <c r="H351" i="52" a="1"/>
  <c r="H351" i="52" s="1"/>
  <c r="H352" i="52" a="1"/>
  <c r="H352" i="52" s="1"/>
  <c r="H353" i="52" a="1"/>
  <c r="H353" i="52" s="1"/>
  <c r="H354" i="52" a="1"/>
  <c r="H354" i="52" s="1"/>
  <c r="H355" i="52" a="1"/>
  <c r="H355" i="52" s="1"/>
  <c r="H356" i="52" a="1"/>
  <c r="H356" i="52" s="1"/>
  <c r="H357" i="52" a="1"/>
  <c r="H357" i="52" s="1"/>
  <c r="H358" i="52" a="1"/>
  <c r="H358" i="52" s="1"/>
  <c r="H359" i="52" a="1"/>
  <c r="H359" i="52" s="1"/>
  <c r="H360" i="52" a="1"/>
  <c r="H360" i="52" s="1"/>
  <c r="H361" i="52" a="1"/>
  <c r="H361" i="52" s="1"/>
  <c r="H362" i="52" a="1"/>
  <c r="H362" i="52" s="1"/>
  <c r="H363" i="52" a="1"/>
  <c r="H363" i="52" s="1"/>
  <c r="H364" i="52" a="1"/>
  <c r="H364" i="52" s="1"/>
  <c r="H365" i="52" a="1"/>
  <c r="H365" i="52" s="1"/>
  <c r="H366" i="52" a="1"/>
  <c r="H366" i="52" s="1"/>
  <c r="H367" i="52" a="1"/>
  <c r="H367" i="52" s="1"/>
  <c r="H368" i="52" a="1"/>
  <c r="H368" i="52" s="1"/>
  <c r="H369" i="52" a="1"/>
  <c r="H369" i="52" s="1"/>
  <c r="H370" i="52" a="1"/>
  <c r="H370" i="52" s="1"/>
  <c r="H371" i="52" a="1"/>
  <c r="H371" i="52" s="1"/>
  <c r="H372" i="52" a="1"/>
  <c r="H372" i="52" s="1"/>
  <c r="H373" i="52" a="1"/>
  <c r="H373" i="52" s="1"/>
  <c r="H374" i="52" a="1"/>
  <c r="H374" i="52" s="1"/>
  <c r="H375" i="52" a="1"/>
  <c r="H375" i="52" s="1"/>
  <c r="H376" i="52" a="1"/>
  <c r="H376" i="52" s="1"/>
  <c r="H377" i="52" a="1"/>
  <c r="H377" i="52" s="1"/>
  <c r="H378" i="52" a="1"/>
  <c r="H378" i="52" s="1"/>
  <c r="H379" i="52" a="1"/>
  <c r="H379" i="52" s="1"/>
  <c r="H380" i="52" a="1"/>
  <c r="H380" i="52" s="1"/>
  <c r="H381" i="52" a="1"/>
  <c r="H381" i="52" s="1"/>
  <c r="H382" i="52" a="1"/>
  <c r="H382" i="52" s="1"/>
  <c r="H383" i="52" a="1"/>
  <c r="H383" i="52" s="1"/>
  <c r="H384" i="52" a="1"/>
  <c r="H384" i="52" s="1"/>
  <c r="H385" i="52" a="1"/>
  <c r="H385" i="52" s="1"/>
  <c r="H386" i="52" a="1"/>
  <c r="H386" i="52" s="1"/>
  <c r="H387" i="52" a="1"/>
  <c r="H387" i="52" s="1"/>
  <c r="H388" i="52" a="1"/>
  <c r="H388" i="52" s="1"/>
  <c r="H389" i="52" a="1"/>
  <c r="H389" i="52" s="1"/>
  <c r="H390" i="52" a="1"/>
  <c r="H390" i="52" s="1"/>
  <c r="H391" i="52" a="1"/>
  <c r="H391" i="52" s="1"/>
  <c r="H392" i="52" a="1"/>
  <c r="H392" i="52" s="1"/>
  <c r="H393" i="52" a="1"/>
  <c r="H393" i="52" s="1"/>
  <c r="H394" i="52" a="1"/>
  <c r="H394" i="52" s="1"/>
  <c r="H395" i="52" a="1"/>
  <c r="H395" i="52" s="1"/>
  <c r="H396" i="52" a="1"/>
  <c r="H396" i="52" s="1"/>
  <c r="H397" i="52" a="1"/>
  <c r="H397" i="52" s="1"/>
  <c r="H398" i="52" a="1"/>
  <c r="H398" i="52" s="1"/>
  <c r="H399" i="52" a="1"/>
  <c r="H399" i="52" s="1"/>
  <c r="H400" i="52" a="1"/>
  <c r="H400" i="52" s="1"/>
  <c r="A123" i="111"/>
  <c r="A124" i="111"/>
  <c r="A125" i="111"/>
  <c r="A126" i="111"/>
  <c r="A127" i="111"/>
  <c r="A128" i="111"/>
  <c r="A129" i="111"/>
  <c r="A130" i="111"/>
  <c r="A131" i="111"/>
  <c r="A132" i="111"/>
  <c r="A133" i="111"/>
  <c r="A134" i="111"/>
  <c r="A122" i="111"/>
  <c r="A108" i="111"/>
  <c r="A109" i="111"/>
  <c r="A110" i="111"/>
  <c r="A111" i="111"/>
  <c r="A112" i="111"/>
  <c r="A113" i="111"/>
  <c r="A114" i="111"/>
  <c r="A115" i="111"/>
  <c r="A116" i="111"/>
  <c r="A117" i="111"/>
  <c r="A118" i="111"/>
  <c r="A119" i="111"/>
  <c r="A107" i="111"/>
  <c r="A93" i="111"/>
  <c r="A94" i="111"/>
  <c r="A95" i="111"/>
  <c r="A96" i="111"/>
  <c r="A97" i="111"/>
  <c r="A98" i="111"/>
  <c r="A99" i="111"/>
  <c r="A100" i="111"/>
  <c r="A101" i="111"/>
  <c r="A102" i="111"/>
  <c r="A103" i="111"/>
  <c r="A104" i="111"/>
  <c r="A92" i="111"/>
  <c r="A80" i="111"/>
  <c r="A81" i="111"/>
  <c r="A82" i="111"/>
  <c r="A83" i="111"/>
  <c r="A84" i="111"/>
  <c r="A85" i="111"/>
  <c r="A86" i="111"/>
  <c r="A87" i="111"/>
  <c r="A88" i="111"/>
  <c r="A89" i="111"/>
  <c r="A79" i="111"/>
  <c r="A56" i="111"/>
  <c r="A57" i="111"/>
  <c r="A58" i="111"/>
  <c r="A59" i="111"/>
  <c r="A60" i="111"/>
  <c r="A61" i="111"/>
  <c r="A62" i="111"/>
  <c r="A63" i="111"/>
  <c r="A64" i="111"/>
  <c r="A65" i="111"/>
  <c r="A66" i="111"/>
  <c r="A67" i="111"/>
  <c r="A55" i="111"/>
  <c r="A41" i="111"/>
  <c r="A42" i="111"/>
  <c r="A43" i="111"/>
  <c r="A44" i="111"/>
  <c r="A45" i="111"/>
  <c r="A46" i="111"/>
  <c r="A47" i="111"/>
  <c r="A48" i="111"/>
  <c r="A49" i="111"/>
  <c r="A50" i="111"/>
  <c r="A51" i="111"/>
  <c r="A52" i="111"/>
  <c r="A40" i="111"/>
  <c r="A26" i="111"/>
  <c r="A27" i="111"/>
  <c r="A28" i="111"/>
  <c r="A29" i="111"/>
  <c r="A30" i="111"/>
  <c r="A31" i="111"/>
  <c r="A32" i="111"/>
  <c r="A33" i="111"/>
  <c r="A34" i="111"/>
  <c r="A35" i="111"/>
  <c r="A36" i="111"/>
  <c r="A37" i="111"/>
  <c r="A25" i="111"/>
  <c r="A13" i="111"/>
  <c r="A14" i="111"/>
  <c r="A15" i="111"/>
  <c r="A16" i="111"/>
  <c r="A17" i="111"/>
  <c r="A18" i="111"/>
  <c r="A19" i="111"/>
  <c r="A20" i="111"/>
  <c r="A21" i="111"/>
  <c r="A22" i="111"/>
  <c r="A12" i="111"/>
  <c r="A3" i="114"/>
  <c r="F3" i="114" s="1"/>
  <c r="Q752" i="90"/>
  <c r="Q751" i="90"/>
  <c r="Q741" i="90"/>
  <c r="Q740" i="90"/>
  <c r="Q730" i="90"/>
  <c r="Q729" i="90"/>
  <c r="Q719" i="90"/>
  <c r="Q718" i="90"/>
  <c r="X615" i="90"/>
  <c r="X579" i="90"/>
  <c r="X558" i="90"/>
  <c r="K477" i="93"/>
  <c r="K476" i="93"/>
  <c r="K475" i="93"/>
  <c r="K474" i="93"/>
  <c r="K473" i="93"/>
  <c r="K472" i="93"/>
  <c r="K471" i="93"/>
  <c r="K470" i="93"/>
  <c r="K468" i="93"/>
  <c r="K467" i="93"/>
  <c r="K466" i="93"/>
  <c r="K465" i="93"/>
  <c r="K464" i="93"/>
  <c r="K463" i="93"/>
  <c r="K462" i="93"/>
  <c r="K461" i="93"/>
  <c r="K459" i="93"/>
  <c r="K458" i="93"/>
  <c r="K457" i="93"/>
  <c r="K456" i="93"/>
  <c r="K455" i="93"/>
  <c r="K454" i="93"/>
  <c r="K453" i="93"/>
  <c r="K452" i="93"/>
  <c r="K450" i="93"/>
  <c r="K449" i="93"/>
  <c r="K448" i="93"/>
  <c r="K447" i="93"/>
  <c r="K446" i="93"/>
  <c r="K445" i="93"/>
  <c r="K444" i="93"/>
  <c r="K443" i="93"/>
  <c r="K441" i="93"/>
  <c r="K440" i="93"/>
  <c r="K439" i="93"/>
  <c r="K438" i="93"/>
  <c r="K437" i="93"/>
  <c r="K436" i="93"/>
  <c r="K435" i="93"/>
  <c r="K434" i="93"/>
  <c r="K432" i="93"/>
  <c r="K431" i="93"/>
  <c r="K430" i="93"/>
  <c r="K429" i="93"/>
  <c r="K428" i="93"/>
  <c r="K427" i="93"/>
  <c r="K426" i="93"/>
  <c r="K425" i="93"/>
  <c r="K258" i="93"/>
  <c r="K257" i="93"/>
  <c r="K256" i="93"/>
  <c r="K255" i="93"/>
  <c r="K254" i="93"/>
  <c r="K253" i="93"/>
  <c r="K252" i="93"/>
  <c r="K251" i="93"/>
  <c r="K249" i="93"/>
  <c r="K248" i="93"/>
  <c r="K247" i="93"/>
  <c r="K246" i="93"/>
  <c r="K245" i="93"/>
  <c r="K244" i="93"/>
  <c r="K243" i="93"/>
  <c r="K242" i="93"/>
  <c r="K240" i="93"/>
  <c r="K239" i="93"/>
  <c r="K238" i="93"/>
  <c r="K237" i="93"/>
  <c r="K236" i="93"/>
  <c r="K235" i="93"/>
  <c r="K234" i="93"/>
  <c r="K233" i="93"/>
  <c r="K231" i="93"/>
  <c r="K230" i="93"/>
  <c r="K229" i="93"/>
  <c r="K228" i="93"/>
  <c r="K227" i="93"/>
  <c r="K226" i="93"/>
  <c r="K225" i="93"/>
  <c r="K224" i="93"/>
  <c r="K222" i="93"/>
  <c r="K221" i="93"/>
  <c r="K220" i="93"/>
  <c r="K219" i="93"/>
  <c r="K218" i="93"/>
  <c r="K217" i="93"/>
  <c r="K216" i="93"/>
  <c r="K215" i="93"/>
  <c r="K213" i="93"/>
  <c r="K212" i="93"/>
  <c r="K211" i="93"/>
  <c r="K210" i="93"/>
  <c r="K209" i="93"/>
  <c r="K208" i="93"/>
  <c r="K207" i="93"/>
  <c r="K206" i="93"/>
  <c r="AA630" i="93"/>
  <c r="Z630" i="93"/>
  <c r="AA629" i="93"/>
  <c r="Z629" i="93"/>
  <c r="AA628" i="93"/>
  <c r="Z628" i="93"/>
  <c r="AA627" i="93"/>
  <c r="Z627" i="93"/>
  <c r="AA626" i="93"/>
  <c r="Z626" i="93"/>
  <c r="AA625" i="93"/>
  <c r="Z625" i="93"/>
  <c r="AA624" i="93"/>
  <c r="Z624" i="93"/>
  <c r="AA623" i="93"/>
  <c r="Z623" i="93"/>
  <c r="AA621" i="93"/>
  <c r="Z621" i="93"/>
  <c r="AA620" i="93"/>
  <c r="Z620" i="93"/>
  <c r="AA619" i="93"/>
  <c r="Z619" i="93"/>
  <c r="AA618" i="93"/>
  <c r="Z618" i="93"/>
  <c r="AA617" i="93"/>
  <c r="Z617" i="93"/>
  <c r="AA616" i="93"/>
  <c r="Z616" i="93"/>
  <c r="AA615" i="93"/>
  <c r="Z615" i="93"/>
  <c r="AA614" i="93"/>
  <c r="Z614" i="93"/>
  <c r="AA612" i="93"/>
  <c r="Z612" i="93"/>
  <c r="AA611" i="93"/>
  <c r="Z611" i="93"/>
  <c r="AA610" i="93"/>
  <c r="Z610" i="93"/>
  <c r="AA609" i="93"/>
  <c r="Z609" i="93"/>
  <c r="AA608" i="93"/>
  <c r="Z608" i="93"/>
  <c r="AA607" i="93"/>
  <c r="Z607" i="93"/>
  <c r="AA606" i="93"/>
  <c r="Z606" i="93"/>
  <c r="AA605" i="93"/>
  <c r="Z605" i="93"/>
  <c r="AA603" i="93"/>
  <c r="Z603" i="93"/>
  <c r="AA602" i="93"/>
  <c r="Z602" i="93"/>
  <c r="AA601" i="93"/>
  <c r="Z601" i="93"/>
  <c r="AA600" i="93"/>
  <c r="Z600" i="93"/>
  <c r="AA599" i="93"/>
  <c r="Z599" i="93"/>
  <c r="AA598" i="93"/>
  <c r="Z598" i="93"/>
  <c r="AA597" i="93"/>
  <c r="Z597" i="93"/>
  <c r="AA596" i="93"/>
  <c r="Z596" i="93"/>
  <c r="AA594" i="93"/>
  <c r="Z594" i="93"/>
  <c r="AA593" i="93"/>
  <c r="Z593" i="93"/>
  <c r="AA592" i="93"/>
  <c r="Z592" i="93"/>
  <c r="AA591" i="93"/>
  <c r="Z591" i="93"/>
  <c r="AA590" i="93"/>
  <c r="Z590" i="93"/>
  <c r="AA589" i="93"/>
  <c r="Z589" i="93"/>
  <c r="AA588" i="93"/>
  <c r="Z588" i="93"/>
  <c r="AA587" i="93"/>
  <c r="Z587" i="93"/>
  <c r="AA585" i="93"/>
  <c r="Z585" i="93"/>
  <c r="AA584" i="93"/>
  <c r="Z584" i="93"/>
  <c r="AA583" i="93"/>
  <c r="Z583" i="93"/>
  <c r="AA582" i="93"/>
  <c r="Z582" i="93"/>
  <c r="AA581" i="93"/>
  <c r="Z581" i="93"/>
  <c r="AA580" i="93"/>
  <c r="Z580" i="93"/>
  <c r="AA579" i="93"/>
  <c r="Z579" i="93"/>
  <c r="AA578" i="93"/>
  <c r="Z578" i="93"/>
  <c r="AA576" i="93"/>
  <c r="Z576" i="93"/>
  <c r="AA575" i="93"/>
  <c r="Z575" i="93"/>
  <c r="AA574" i="93"/>
  <c r="Z574" i="93"/>
  <c r="AA573" i="93"/>
  <c r="Z573" i="93"/>
  <c r="AA572" i="93"/>
  <c r="Z572" i="93"/>
  <c r="AA571" i="93"/>
  <c r="Z571" i="93"/>
  <c r="AA570" i="93"/>
  <c r="Z570" i="93"/>
  <c r="AA569" i="93"/>
  <c r="Z569" i="93"/>
  <c r="AA567" i="93"/>
  <c r="Z567" i="93"/>
  <c r="AA566" i="93"/>
  <c r="Z566" i="93"/>
  <c r="AA565" i="93"/>
  <c r="Z565" i="93"/>
  <c r="AA564" i="93"/>
  <c r="Z564" i="93"/>
  <c r="AA563" i="93"/>
  <c r="Z563" i="93"/>
  <c r="AA562" i="93"/>
  <c r="Z562" i="93"/>
  <c r="AA561" i="93"/>
  <c r="Z561" i="93"/>
  <c r="AA560" i="93"/>
  <c r="Z560" i="93"/>
  <c r="AA558" i="93"/>
  <c r="Z558" i="93"/>
  <c r="AA557" i="93"/>
  <c r="Z557" i="93"/>
  <c r="AA556" i="93"/>
  <c r="Z556" i="93"/>
  <c r="AA555" i="93"/>
  <c r="Z555" i="93"/>
  <c r="AA554" i="93"/>
  <c r="Z554" i="93"/>
  <c r="AA553" i="93"/>
  <c r="Z553" i="93"/>
  <c r="AA552" i="93"/>
  <c r="Z552" i="93"/>
  <c r="AA551" i="93"/>
  <c r="Z551" i="93"/>
  <c r="AA549" i="93"/>
  <c r="Z549" i="93"/>
  <c r="AA548" i="93"/>
  <c r="Z548" i="93"/>
  <c r="AA547" i="93"/>
  <c r="Z547" i="93"/>
  <c r="AA546" i="93"/>
  <c r="Z546" i="93"/>
  <c r="AA545" i="93"/>
  <c r="Z545" i="93"/>
  <c r="AA544" i="93"/>
  <c r="Z544" i="93"/>
  <c r="AA543" i="93"/>
  <c r="Z543" i="93"/>
  <c r="AA542" i="93"/>
  <c r="Z542" i="93"/>
  <c r="AA540" i="93"/>
  <c r="Z540" i="93"/>
  <c r="AA539" i="93"/>
  <c r="Z539" i="93"/>
  <c r="AA538" i="93"/>
  <c r="Z538" i="93"/>
  <c r="AA537" i="93"/>
  <c r="Z537" i="93"/>
  <c r="AA536" i="93"/>
  <c r="Z536" i="93"/>
  <c r="AA535" i="93"/>
  <c r="Z535" i="93"/>
  <c r="AA534" i="93"/>
  <c r="Z534" i="93"/>
  <c r="AA533" i="93"/>
  <c r="Z533" i="93"/>
  <c r="AA531" i="93"/>
  <c r="Z531" i="93"/>
  <c r="AA530" i="93"/>
  <c r="Z530" i="93"/>
  <c r="AA529" i="93"/>
  <c r="Z529" i="93"/>
  <c r="AA528" i="93"/>
  <c r="Z528" i="93"/>
  <c r="AA527" i="93"/>
  <c r="Z527" i="93"/>
  <c r="AA526" i="93"/>
  <c r="Z526" i="93"/>
  <c r="AA525" i="93"/>
  <c r="Z525" i="93"/>
  <c r="AA524" i="93"/>
  <c r="Z524" i="93"/>
  <c r="AA522" i="93"/>
  <c r="Z522" i="93"/>
  <c r="AA521" i="93"/>
  <c r="Z521" i="93"/>
  <c r="AA520" i="93"/>
  <c r="Z520" i="93"/>
  <c r="AA519" i="93"/>
  <c r="Z519" i="93"/>
  <c r="AA518" i="93"/>
  <c r="Z518" i="93"/>
  <c r="AA517" i="93"/>
  <c r="Z517" i="93"/>
  <c r="AA516" i="93"/>
  <c r="Z516" i="93"/>
  <c r="AA515" i="93"/>
  <c r="Z515" i="93"/>
  <c r="AA513" i="93"/>
  <c r="Z513" i="93"/>
  <c r="AA512" i="93"/>
  <c r="Z512" i="93"/>
  <c r="AA511" i="93"/>
  <c r="Z511" i="93"/>
  <c r="AA510" i="93"/>
  <c r="Z510" i="93"/>
  <c r="AA509" i="93"/>
  <c r="Z509" i="93"/>
  <c r="AA508" i="93"/>
  <c r="Z508" i="93"/>
  <c r="AA507" i="93"/>
  <c r="Z507" i="93"/>
  <c r="AA506" i="93"/>
  <c r="Z506" i="93"/>
  <c r="AA504" i="93"/>
  <c r="Z504" i="93"/>
  <c r="AA503" i="93"/>
  <c r="Z503" i="93"/>
  <c r="AA502" i="93"/>
  <c r="Z502" i="93"/>
  <c r="AA501" i="93"/>
  <c r="Z501" i="93"/>
  <c r="AA500" i="93"/>
  <c r="Z500" i="93"/>
  <c r="AA499" i="93"/>
  <c r="Z499" i="93"/>
  <c r="AA498" i="93"/>
  <c r="Z498" i="93"/>
  <c r="AA497" i="93"/>
  <c r="Z497" i="93"/>
  <c r="AA495" i="93"/>
  <c r="Z495" i="93"/>
  <c r="AA494" i="93"/>
  <c r="Z494" i="93"/>
  <c r="AA493" i="93"/>
  <c r="Z493" i="93"/>
  <c r="AA492" i="93"/>
  <c r="Z492" i="93"/>
  <c r="AA491" i="93"/>
  <c r="Z491" i="93"/>
  <c r="AA490" i="93"/>
  <c r="Z490" i="93"/>
  <c r="AA489" i="93"/>
  <c r="Z489" i="93"/>
  <c r="AA488" i="93"/>
  <c r="Z488" i="93"/>
  <c r="AA486" i="93"/>
  <c r="Z486" i="93"/>
  <c r="AA485" i="93"/>
  <c r="Z485" i="93"/>
  <c r="AA484" i="93"/>
  <c r="Z484" i="93"/>
  <c r="AA483" i="93"/>
  <c r="Z483" i="93"/>
  <c r="AA482" i="93"/>
  <c r="Z482" i="93"/>
  <c r="AA481" i="93"/>
  <c r="Z481" i="93"/>
  <c r="AA480" i="93"/>
  <c r="Z480" i="93"/>
  <c r="AA479" i="93"/>
  <c r="Z479" i="93"/>
  <c r="AA477" i="93"/>
  <c r="Z477" i="93"/>
  <c r="AA476" i="93"/>
  <c r="Z476" i="93"/>
  <c r="AA475" i="93"/>
  <c r="Z475" i="93"/>
  <c r="AA474" i="93"/>
  <c r="Z474" i="93"/>
  <c r="AA473" i="93"/>
  <c r="Z473" i="93"/>
  <c r="AA472" i="93"/>
  <c r="Z472" i="93"/>
  <c r="AA471" i="93"/>
  <c r="Z471" i="93"/>
  <c r="AA470" i="93"/>
  <c r="Z470" i="93"/>
  <c r="AA468" i="93"/>
  <c r="Z468" i="93"/>
  <c r="AA467" i="93"/>
  <c r="Z467" i="93"/>
  <c r="AA466" i="93"/>
  <c r="Z466" i="93"/>
  <c r="AA465" i="93"/>
  <c r="Z465" i="93"/>
  <c r="AA464" i="93"/>
  <c r="Z464" i="93"/>
  <c r="AA463" i="93"/>
  <c r="Z463" i="93"/>
  <c r="AA462" i="93"/>
  <c r="Z462" i="93"/>
  <c r="AA461" i="93"/>
  <c r="Z461" i="93"/>
  <c r="AA459" i="93"/>
  <c r="Z459" i="93"/>
  <c r="AA458" i="93"/>
  <c r="Z458" i="93"/>
  <c r="AA457" i="93"/>
  <c r="Z457" i="93"/>
  <c r="AA456" i="93"/>
  <c r="Z456" i="93"/>
  <c r="AA455" i="93"/>
  <c r="Z455" i="93"/>
  <c r="AA454" i="93"/>
  <c r="Z454" i="93"/>
  <c r="AA453" i="93"/>
  <c r="Z453" i="93"/>
  <c r="AA452" i="93"/>
  <c r="Z452" i="93"/>
  <c r="AA450" i="93"/>
  <c r="Z450" i="93"/>
  <c r="AA449" i="93"/>
  <c r="Z449" i="93"/>
  <c r="AA448" i="93"/>
  <c r="Z448" i="93"/>
  <c r="AA447" i="93"/>
  <c r="Z447" i="93"/>
  <c r="AA446" i="93"/>
  <c r="Z446" i="93"/>
  <c r="AA445" i="93"/>
  <c r="Z445" i="93"/>
  <c r="AA444" i="93"/>
  <c r="Z444" i="93"/>
  <c r="AA443" i="93"/>
  <c r="Z443" i="93"/>
  <c r="AA441" i="93"/>
  <c r="Z441" i="93"/>
  <c r="AA440" i="93"/>
  <c r="Z440" i="93"/>
  <c r="AA439" i="93"/>
  <c r="Z439" i="93"/>
  <c r="AA438" i="93"/>
  <c r="Z438" i="93"/>
  <c r="AA437" i="93"/>
  <c r="Z437" i="93"/>
  <c r="AA436" i="93"/>
  <c r="Z436" i="93"/>
  <c r="AA435" i="93"/>
  <c r="Z435" i="93"/>
  <c r="AA434" i="93"/>
  <c r="Z434" i="93"/>
  <c r="AA432" i="93"/>
  <c r="Z432" i="93"/>
  <c r="AA431" i="93"/>
  <c r="Z431" i="93"/>
  <c r="AA430" i="93"/>
  <c r="Z430" i="93"/>
  <c r="AA429" i="93"/>
  <c r="Z429" i="93"/>
  <c r="AA428" i="93"/>
  <c r="Z428" i="93"/>
  <c r="AA427" i="93"/>
  <c r="Z427" i="93"/>
  <c r="AA426" i="93"/>
  <c r="Z426" i="93"/>
  <c r="AA425" i="93"/>
  <c r="Z425" i="93"/>
  <c r="AA411" i="93"/>
  <c r="Z411" i="93"/>
  <c r="AA410" i="93"/>
  <c r="Z410" i="93"/>
  <c r="AA409" i="93"/>
  <c r="Z409" i="93"/>
  <c r="AA408" i="93"/>
  <c r="Z408" i="93"/>
  <c r="AA407" i="93"/>
  <c r="Z407" i="93"/>
  <c r="AA406" i="93"/>
  <c r="Z406" i="93"/>
  <c r="AA405" i="93"/>
  <c r="Z405" i="93"/>
  <c r="AA404" i="93"/>
  <c r="Z404" i="93"/>
  <c r="AA402" i="93"/>
  <c r="Z402" i="93"/>
  <c r="AA401" i="93"/>
  <c r="Z401" i="93"/>
  <c r="AA400" i="93"/>
  <c r="Z400" i="93"/>
  <c r="AA399" i="93"/>
  <c r="Z399" i="93"/>
  <c r="AA398" i="93"/>
  <c r="Z398" i="93"/>
  <c r="AA397" i="93"/>
  <c r="Z397" i="93"/>
  <c r="AA396" i="93"/>
  <c r="Z396" i="93"/>
  <c r="AA395" i="93"/>
  <c r="Z395" i="93"/>
  <c r="AA393" i="93"/>
  <c r="Z393" i="93"/>
  <c r="AA392" i="93"/>
  <c r="Z392" i="93"/>
  <c r="AA391" i="93"/>
  <c r="Z391" i="93"/>
  <c r="AA390" i="93"/>
  <c r="Z390" i="93"/>
  <c r="AA389" i="93"/>
  <c r="Z389" i="93"/>
  <c r="AA388" i="93"/>
  <c r="Z388" i="93"/>
  <c r="AA387" i="93"/>
  <c r="Z387" i="93"/>
  <c r="AA386" i="93"/>
  <c r="Z386" i="93"/>
  <c r="AA384" i="93"/>
  <c r="Z384" i="93"/>
  <c r="AA383" i="93"/>
  <c r="Z383" i="93"/>
  <c r="AA382" i="93"/>
  <c r="Z382" i="93"/>
  <c r="AA381" i="93"/>
  <c r="Z381" i="93"/>
  <c r="AA380" i="93"/>
  <c r="Z380" i="93"/>
  <c r="AA379" i="93"/>
  <c r="Z379" i="93"/>
  <c r="AA378" i="93"/>
  <c r="Z378" i="93"/>
  <c r="AA377" i="93"/>
  <c r="Z377" i="93"/>
  <c r="AA375" i="93"/>
  <c r="Z375" i="93"/>
  <c r="AA374" i="93"/>
  <c r="Z374" i="93"/>
  <c r="AA373" i="93"/>
  <c r="Z373" i="93"/>
  <c r="AA372" i="93"/>
  <c r="Z372" i="93"/>
  <c r="AA371" i="93"/>
  <c r="Z371" i="93"/>
  <c r="AA370" i="93"/>
  <c r="Z370" i="93"/>
  <c r="AA369" i="93"/>
  <c r="Z369" i="93"/>
  <c r="AA368" i="93"/>
  <c r="Z368" i="93"/>
  <c r="AA366" i="93"/>
  <c r="Z366" i="93"/>
  <c r="AA365" i="93"/>
  <c r="Z365" i="93"/>
  <c r="AA364" i="93"/>
  <c r="Z364" i="93"/>
  <c r="AA363" i="93"/>
  <c r="Z363" i="93"/>
  <c r="AA362" i="93"/>
  <c r="Z362" i="93"/>
  <c r="AA361" i="93"/>
  <c r="Z361" i="93"/>
  <c r="AA360" i="93"/>
  <c r="Z360" i="93"/>
  <c r="AA359" i="93"/>
  <c r="Z359" i="93"/>
  <c r="AA357" i="93"/>
  <c r="Z357" i="93"/>
  <c r="AA356" i="93"/>
  <c r="Z356" i="93"/>
  <c r="AA355" i="93"/>
  <c r="Z355" i="93"/>
  <c r="AA354" i="93"/>
  <c r="Z354" i="93"/>
  <c r="AA353" i="93"/>
  <c r="Z353" i="93"/>
  <c r="AA352" i="93"/>
  <c r="Z352" i="93"/>
  <c r="AA351" i="93"/>
  <c r="Z351" i="93"/>
  <c r="AA350" i="93"/>
  <c r="Z350" i="93"/>
  <c r="AA348" i="93"/>
  <c r="Z348" i="93"/>
  <c r="AA347" i="93"/>
  <c r="Z347" i="93"/>
  <c r="AA346" i="93"/>
  <c r="Z346" i="93"/>
  <c r="AA345" i="93"/>
  <c r="Z345" i="93"/>
  <c r="AA344" i="93"/>
  <c r="Z344" i="93"/>
  <c r="AA343" i="93"/>
  <c r="Z343" i="93"/>
  <c r="AA342" i="93"/>
  <c r="Z342" i="93"/>
  <c r="AA341" i="93"/>
  <c r="Z341" i="93"/>
  <c r="AA339" i="93"/>
  <c r="Z339" i="93"/>
  <c r="AA338" i="93"/>
  <c r="Z338" i="93"/>
  <c r="AA337" i="93"/>
  <c r="Z337" i="93"/>
  <c r="AA336" i="93"/>
  <c r="Z336" i="93"/>
  <c r="AA335" i="93"/>
  <c r="Z335" i="93"/>
  <c r="AA334" i="93"/>
  <c r="Z334" i="93"/>
  <c r="AA333" i="93"/>
  <c r="Z333" i="93"/>
  <c r="AA332" i="93"/>
  <c r="Z332" i="93"/>
  <c r="AA330" i="93"/>
  <c r="Z330" i="93"/>
  <c r="AA329" i="93"/>
  <c r="Z329" i="93"/>
  <c r="AA328" i="93"/>
  <c r="Z328" i="93"/>
  <c r="AA327" i="93"/>
  <c r="Z327" i="93"/>
  <c r="AA326" i="93"/>
  <c r="Z326" i="93"/>
  <c r="AA325" i="93"/>
  <c r="Z325" i="93"/>
  <c r="AA324" i="93"/>
  <c r="Z324" i="93"/>
  <c r="AA323" i="93"/>
  <c r="Z323" i="93"/>
  <c r="AA321" i="93"/>
  <c r="Z321" i="93"/>
  <c r="AA320" i="93"/>
  <c r="Z320" i="93"/>
  <c r="AA319" i="93"/>
  <c r="Z319" i="93"/>
  <c r="AA318" i="93"/>
  <c r="Z318" i="93"/>
  <c r="AA317" i="93"/>
  <c r="Z317" i="93"/>
  <c r="AA316" i="93"/>
  <c r="Z316" i="93"/>
  <c r="AA315" i="93"/>
  <c r="Z315" i="93"/>
  <c r="AA314" i="93"/>
  <c r="Z314" i="93"/>
  <c r="AA312" i="93"/>
  <c r="Z312" i="93"/>
  <c r="AA311" i="93"/>
  <c r="Z311" i="93"/>
  <c r="AA310" i="93"/>
  <c r="Z310" i="93"/>
  <c r="AA309" i="93"/>
  <c r="Z309" i="93"/>
  <c r="AA308" i="93"/>
  <c r="Z308" i="93"/>
  <c r="AA307" i="93"/>
  <c r="Z307" i="93"/>
  <c r="AA306" i="93"/>
  <c r="Z306" i="93"/>
  <c r="AA305" i="93"/>
  <c r="Z305" i="93"/>
  <c r="AA303" i="93"/>
  <c r="Z303" i="93"/>
  <c r="AA302" i="93"/>
  <c r="Z302" i="93"/>
  <c r="AA301" i="93"/>
  <c r="Z301" i="93"/>
  <c r="AA300" i="93"/>
  <c r="Z300" i="93"/>
  <c r="AA299" i="93"/>
  <c r="Z299" i="93"/>
  <c r="AA298" i="93"/>
  <c r="Z298" i="93"/>
  <c r="AA297" i="93"/>
  <c r="Z297" i="93"/>
  <c r="AA296" i="93"/>
  <c r="Z296" i="93"/>
  <c r="AA294" i="93"/>
  <c r="Z294" i="93"/>
  <c r="AA293" i="93"/>
  <c r="Z293" i="93"/>
  <c r="AA292" i="93"/>
  <c r="Z292" i="93"/>
  <c r="AA291" i="93"/>
  <c r="Z291" i="93"/>
  <c r="AA290" i="93"/>
  <c r="Z290" i="93"/>
  <c r="AA289" i="93"/>
  <c r="Z289" i="93"/>
  <c r="AA288" i="93"/>
  <c r="Z288" i="93"/>
  <c r="AA287" i="93"/>
  <c r="Z287" i="93"/>
  <c r="AA285" i="93"/>
  <c r="Z285" i="93"/>
  <c r="AA284" i="93"/>
  <c r="Z284" i="93"/>
  <c r="AA283" i="93"/>
  <c r="Z283" i="93"/>
  <c r="AA282" i="93"/>
  <c r="Z282" i="93"/>
  <c r="AA281" i="93"/>
  <c r="Z281" i="93"/>
  <c r="AA280" i="93"/>
  <c r="Z280" i="93"/>
  <c r="AA279" i="93"/>
  <c r="Z279" i="93"/>
  <c r="AA278" i="93"/>
  <c r="Z278" i="93"/>
  <c r="AA276" i="93"/>
  <c r="Z276" i="93"/>
  <c r="AA275" i="93"/>
  <c r="Z275" i="93"/>
  <c r="AA274" i="93"/>
  <c r="Z274" i="93"/>
  <c r="AA273" i="93"/>
  <c r="Z273" i="93"/>
  <c r="AA272" i="93"/>
  <c r="Z272" i="93"/>
  <c r="AA271" i="93"/>
  <c r="Z271" i="93"/>
  <c r="AA270" i="93"/>
  <c r="Z270" i="93"/>
  <c r="AA269" i="93"/>
  <c r="Z269" i="93"/>
  <c r="AA267" i="93"/>
  <c r="Z267" i="93"/>
  <c r="AA266" i="93"/>
  <c r="Z266" i="93"/>
  <c r="AA265" i="93"/>
  <c r="Z265" i="93"/>
  <c r="AA264" i="93"/>
  <c r="Z264" i="93"/>
  <c r="AA263" i="93"/>
  <c r="Z263" i="93"/>
  <c r="AA262" i="93"/>
  <c r="Z262" i="93"/>
  <c r="AA261" i="93"/>
  <c r="Z261" i="93"/>
  <c r="AA260" i="93"/>
  <c r="Z260" i="93"/>
  <c r="AA258" i="93"/>
  <c r="Z258" i="93"/>
  <c r="AA257" i="93"/>
  <c r="Z257" i="93"/>
  <c r="AA256" i="93"/>
  <c r="Z256" i="93"/>
  <c r="AA255" i="93"/>
  <c r="Z255" i="93"/>
  <c r="AA254" i="93"/>
  <c r="Z254" i="93"/>
  <c r="AA253" i="93"/>
  <c r="Z253" i="93"/>
  <c r="AA252" i="93"/>
  <c r="Z252" i="93"/>
  <c r="AA251" i="93"/>
  <c r="Z251" i="93"/>
  <c r="AA249" i="93"/>
  <c r="Z249" i="93"/>
  <c r="AA248" i="93"/>
  <c r="Z248" i="93"/>
  <c r="AA247" i="93"/>
  <c r="Z247" i="93"/>
  <c r="AA246" i="93"/>
  <c r="Z246" i="93"/>
  <c r="AA245" i="93"/>
  <c r="Z245" i="93"/>
  <c r="AA244" i="93"/>
  <c r="Z244" i="93"/>
  <c r="AA243" i="93"/>
  <c r="Z243" i="93"/>
  <c r="AA242" i="93"/>
  <c r="Z242" i="93"/>
  <c r="AA240" i="93"/>
  <c r="Z240" i="93"/>
  <c r="AA239" i="93"/>
  <c r="Z239" i="93"/>
  <c r="AA238" i="93"/>
  <c r="Z238" i="93"/>
  <c r="AA237" i="93"/>
  <c r="Z237" i="93"/>
  <c r="AA236" i="93"/>
  <c r="Z236" i="93"/>
  <c r="AA235" i="93"/>
  <c r="Z235" i="93"/>
  <c r="AA234" i="93"/>
  <c r="Z234" i="93"/>
  <c r="AA233" i="93"/>
  <c r="Z233" i="93"/>
  <c r="AA231" i="93"/>
  <c r="Z231" i="93"/>
  <c r="AA230" i="93"/>
  <c r="Z230" i="93"/>
  <c r="AA229" i="93"/>
  <c r="Z229" i="93"/>
  <c r="AA228" i="93"/>
  <c r="Z228" i="93"/>
  <c r="AA227" i="93"/>
  <c r="Z227" i="93"/>
  <c r="AA226" i="93"/>
  <c r="Z226" i="93"/>
  <c r="AA225" i="93"/>
  <c r="Z225" i="93"/>
  <c r="AA224" i="93"/>
  <c r="Z224" i="93"/>
  <c r="AA222" i="93"/>
  <c r="Z222" i="93"/>
  <c r="AA221" i="93"/>
  <c r="Z221" i="93"/>
  <c r="AA220" i="93"/>
  <c r="Z220" i="93"/>
  <c r="AA219" i="93"/>
  <c r="Z219" i="93"/>
  <c r="AA218" i="93"/>
  <c r="Z218" i="93"/>
  <c r="AA217" i="93"/>
  <c r="Z217" i="93"/>
  <c r="AA216" i="93"/>
  <c r="Z216" i="93"/>
  <c r="AA215" i="93"/>
  <c r="Z215" i="93"/>
  <c r="AA213" i="93"/>
  <c r="Z213" i="93"/>
  <c r="AA212" i="93"/>
  <c r="Z212" i="93"/>
  <c r="AA211" i="93"/>
  <c r="Z211" i="93"/>
  <c r="AA210" i="93"/>
  <c r="Z210" i="93"/>
  <c r="AA209" i="93"/>
  <c r="Z209" i="93"/>
  <c r="AA208" i="93"/>
  <c r="Z208" i="93"/>
  <c r="AA207" i="93"/>
  <c r="Z207" i="93"/>
  <c r="AA206" i="93"/>
  <c r="Z206" i="93"/>
  <c r="AA193" i="93"/>
  <c r="Z193" i="93"/>
  <c r="AA192" i="93"/>
  <c r="Z192" i="93"/>
  <c r="AA191" i="93"/>
  <c r="Z191" i="93"/>
  <c r="AA190" i="93"/>
  <c r="Z190" i="93"/>
  <c r="AA189" i="93"/>
  <c r="Z189" i="93"/>
  <c r="AA188" i="93"/>
  <c r="Z188" i="93"/>
  <c r="AA187" i="93"/>
  <c r="Z187" i="93"/>
  <c r="AA186" i="93"/>
  <c r="Z186" i="93"/>
  <c r="AA184" i="93"/>
  <c r="Z184" i="93"/>
  <c r="AA183" i="93"/>
  <c r="Z183" i="93"/>
  <c r="AA182" i="93"/>
  <c r="Z182" i="93"/>
  <c r="AA181" i="93"/>
  <c r="Z181" i="93"/>
  <c r="AA180" i="93"/>
  <c r="Z180" i="93"/>
  <c r="AA179" i="93"/>
  <c r="Z179" i="93"/>
  <c r="AA178" i="93"/>
  <c r="Z178" i="93"/>
  <c r="AA177" i="93"/>
  <c r="Z177" i="93"/>
  <c r="AA175" i="93"/>
  <c r="Z175" i="93"/>
  <c r="AA174" i="93"/>
  <c r="Z174" i="93"/>
  <c r="AA173" i="93"/>
  <c r="Z173" i="93"/>
  <c r="AA172" i="93"/>
  <c r="Z172" i="93"/>
  <c r="AA171" i="93"/>
  <c r="Z171" i="93"/>
  <c r="AA170" i="93"/>
  <c r="Z170" i="93"/>
  <c r="AA169" i="93"/>
  <c r="Z169" i="93"/>
  <c r="AA168" i="93"/>
  <c r="Z168" i="93"/>
  <c r="AA166" i="93"/>
  <c r="Z166" i="93"/>
  <c r="AA165" i="93"/>
  <c r="Z165" i="93"/>
  <c r="AA164" i="93"/>
  <c r="Z164" i="93"/>
  <c r="AA163" i="93"/>
  <c r="Z163" i="93"/>
  <c r="AA162" i="93"/>
  <c r="Z162" i="93"/>
  <c r="AA161" i="93"/>
  <c r="Z161" i="93"/>
  <c r="AA160" i="93"/>
  <c r="Z160" i="93"/>
  <c r="AA159" i="93"/>
  <c r="Z159" i="93"/>
  <c r="AA157" i="93"/>
  <c r="Z157" i="93"/>
  <c r="AA156" i="93"/>
  <c r="Z156" i="93"/>
  <c r="AA155" i="93"/>
  <c r="Z155" i="93"/>
  <c r="AA154" i="93"/>
  <c r="Z154" i="93"/>
  <c r="AA153" i="93"/>
  <c r="Z153" i="93"/>
  <c r="AA152" i="93"/>
  <c r="Z152" i="93"/>
  <c r="AA151" i="93"/>
  <c r="Z151" i="93"/>
  <c r="AA150" i="93"/>
  <c r="Z150" i="93"/>
  <c r="AA148" i="93"/>
  <c r="Z148" i="93"/>
  <c r="AA147" i="93"/>
  <c r="Z147" i="93"/>
  <c r="AA146" i="93"/>
  <c r="Z146" i="93"/>
  <c r="AA145" i="93"/>
  <c r="Z145" i="93"/>
  <c r="AA144" i="93"/>
  <c r="Z144" i="93"/>
  <c r="AA143" i="93"/>
  <c r="Z143" i="93"/>
  <c r="AA142" i="93"/>
  <c r="Z142" i="93"/>
  <c r="AA141" i="93"/>
  <c r="Z141" i="93"/>
  <c r="AA139" i="93"/>
  <c r="Z139" i="93"/>
  <c r="AA138" i="93"/>
  <c r="Z138" i="93"/>
  <c r="AA137" i="93"/>
  <c r="Z137" i="93"/>
  <c r="AA136" i="93"/>
  <c r="Z136" i="93"/>
  <c r="AA135" i="93"/>
  <c r="Z135" i="93"/>
  <c r="AA134" i="93"/>
  <c r="Z134" i="93"/>
  <c r="AA133" i="93"/>
  <c r="Z133" i="93"/>
  <c r="AA132" i="93"/>
  <c r="Z132" i="93"/>
  <c r="AA130" i="93"/>
  <c r="Z130" i="93"/>
  <c r="AA129" i="93"/>
  <c r="Z129" i="93"/>
  <c r="AA128" i="93"/>
  <c r="Z128" i="93"/>
  <c r="AA127" i="93"/>
  <c r="Z127" i="93"/>
  <c r="AA126" i="93"/>
  <c r="Z126" i="93"/>
  <c r="AA125" i="93"/>
  <c r="Z125" i="93"/>
  <c r="AA124" i="93"/>
  <c r="Z124" i="93"/>
  <c r="AA123" i="93"/>
  <c r="Z123" i="93"/>
  <c r="AA121" i="93"/>
  <c r="Z121" i="93"/>
  <c r="AA120" i="93"/>
  <c r="Z120" i="93"/>
  <c r="AA119" i="93"/>
  <c r="Z119" i="93"/>
  <c r="AA118" i="93"/>
  <c r="Z118" i="93"/>
  <c r="AA117" i="93"/>
  <c r="Z117" i="93"/>
  <c r="AA116" i="93"/>
  <c r="Z116" i="93"/>
  <c r="AA115" i="93"/>
  <c r="Z115" i="93"/>
  <c r="AA114" i="93"/>
  <c r="Z114" i="93"/>
  <c r="AA112" i="93"/>
  <c r="Z112" i="93"/>
  <c r="AA111" i="93"/>
  <c r="Z111" i="93"/>
  <c r="AA110" i="93"/>
  <c r="Z110" i="93"/>
  <c r="AA109" i="93"/>
  <c r="Z109" i="93"/>
  <c r="AA108" i="93"/>
  <c r="Z108" i="93"/>
  <c r="AA107" i="93"/>
  <c r="Z107" i="93"/>
  <c r="AA106" i="93"/>
  <c r="Z106" i="93"/>
  <c r="AA105" i="93"/>
  <c r="Z105" i="93"/>
  <c r="AA103" i="93"/>
  <c r="Z103" i="93"/>
  <c r="AA102" i="93"/>
  <c r="Z102" i="93"/>
  <c r="AA101" i="93"/>
  <c r="Z101" i="93"/>
  <c r="AA100" i="93"/>
  <c r="Z100" i="93"/>
  <c r="AA99" i="93"/>
  <c r="Z99" i="93"/>
  <c r="AA98" i="93"/>
  <c r="Z98" i="93"/>
  <c r="AA97" i="93"/>
  <c r="Z97" i="93"/>
  <c r="AA96" i="93"/>
  <c r="Z96" i="93"/>
  <c r="AA94" i="93"/>
  <c r="Z94" i="93"/>
  <c r="AA93" i="93"/>
  <c r="Z93" i="93"/>
  <c r="AA92" i="93"/>
  <c r="Z92" i="93"/>
  <c r="AA91" i="93"/>
  <c r="Z91" i="93"/>
  <c r="AA90" i="93"/>
  <c r="Z90" i="93"/>
  <c r="AA89" i="93"/>
  <c r="Z89" i="93"/>
  <c r="AA88" i="93"/>
  <c r="Z88" i="93"/>
  <c r="AA87" i="93"/>
  <c r="Z87" i="93"/>
  <c r="AA85" i="93"/>
  <c r="Z85" i="93"/>
  <c r="AA84" i="93"/>
  <c r="Z84" i="93"/>
  <c r="AA83" i="93"/>
  <c r="Z83" i="93"/>
  <c r="AA82" i="93"/>
  <c r="Z82" i="93"/>
  <c r="AA81" i="93"/>
  <c r="Z81" i="93"/>
  <c r="AA80" i="93"/>
  <c r="Z80" i="93"/>
  <c r="AA79" i="93"/>
  <c r="Z79" i="93"/>
  <c r="AA78" i="93"/>
  <c r="Z78" i="93"/>
  <c r="AA76" i="93"/>
  <c r="Z76" i="93"/>
  <c r="AA75" i="93"/>
  <c r="Z75" i="93"/>
  <c r="AA74" i="93"/>
  <c r="Z74" i="93"/>
  <c r="AA73" i="93"/>
  <c r="Z73" i="93"/>
  <c r="AA72" i="93"/>
  <c r="Z72" i="93"/>
  <c r="AA71" i="93"/>
  <c r="Z71" i="93"/>
  <c r="AA70" i="93"/>
  <c r="Z70" i="93"/>
  <c r="AA69" i="93"/>
  <c r="Z69" i="93"/>
  <c r="AA67" i="93"/>
  <c r="Z67" i="93"/>
  <c r="AA66" i="93"/>
  <c r="Z66" i="93"/>
  <c r="AA65" i="93"/>
  <c r="Z65" i="93"/>
  <c r="AA64" i="93"/>
  <c r="Z64" i="93"/>
  <c r="AA63" i="93"/>
  <c r="Z63" i="93"/>
  <c r="AA62" i="93"/>
  <c r="Z62" i="93"/>
  <c r="AA61" i="93"/>
  <c r="Z61" i="93"/>
  <c r="AA60" i="93"/>
  <c r="Z60" i="93"/>
  <c r="AA58" i="93"/>
  <c r="Z58" i="93"/>
  <c r="AA57" i="93"/>
  <c r="Z57" i="93"/>
  <c r="AA56" i="93"/>
  <c r="Z56" i="93"/>
  <c r="AA55" i="93"/>
  <c r="Z55" i="93"/>
  <c r="AA54" i="93"/>
  <c r="Z54" i="93"/>
  <c r="AA53" i="93"/>
  <c r="Z53" i="93"/>
  <c r="AA52" i="93"/>
  <c r="Z52" i="93"/>
  <c r="AA51" i="93"/>
  <c r="Z51" i="93"/>
  <c r="AA49" i="93"/>
  <c r="Z49" i="93"/>
  <c r="AA48" i="93"/>
  <c r="Z48" i="93"/>
  <c r="AA47" i="93"/>
  <c r="Z47" i="93"/>
  <c r="AA46" i="93"/>
  <c r="Z46" i="93"/>
  <c r="AA45" i="93"/>
  <c r="Z45" i="93"/>
  <c r="AA44" i="93"/>
  <c r="Z44" i="93"/>
  <c r="AA43" i="93"/>
  <c r="Z43" i="93"/>
  <c r="AA42" i="93"/>
  <c r="Z42" i="93"/>
  <c r="AA40" i="93"/>
  <c r="Z40" i="93"/>
  <c r="AA39" i="93"/>
  <c r="Z39" i="93"/>
  <c r="AA38" i="93"/>
  <c r="Z38" i="93"/>
  <c r="AA37" i="93"/>
  <c r="Z37" i="93"/>
  <c r="AA36" i="93"/>
  <c r="Z36" i="93"/>
  <c r="AA35" i="93"/>
  <c r="Z35" i="93"/>
  <c r="AA34" i="93"/>
  <c r="Z34" i="93"/>
  <c r="AA33" i="93"/>
  <c r="Z33" i="93"/>
  <c r="AA31" i="93"/>
  <c r="Z31" i="93"/>
  <c r="AA30" i="93"/>
  <c r="Z30" i="93"/>
  <c r="AA29" i="93"/>
  <c r="Z29" i="93"/>
  <c r="AA28" i="93"/>
  <c r="Z28" i="93"/>
  <c r="AA27" i="93"/>
  <c r="Z27" i="93"/>
  <c r="AA26" i="93"/>
  <c r="Z26" i="93"/>
  <c r="AA25" i="93"/>
  <c r="Z25" i="93"/>
  <c r="AA24" i="93"/>
  <c r="Z24" i="93"/>
  <c r="AA22" i="93"/>
  <c r="Z22" i="93"/>
  <c r="AA21" i="93"/>
  <c r="Z21" i="93"/>
  <c r="AA20" i="93"/>
  <c r="Z20" i="93"/>
  <c r="AA19" i="93"/>
  <c r="Z19" i="93"/>
  <c r="AA18" i="93"/>
  <c r="Z18" i="93"/>
  <c r="AA17" i="93"/>
  <c r="Z17" i="93"/>
  <c r="AA16" i="93"/>
  <c r="Z16" i="93"/>
  <c r="AA15" i="93"/>
  <c r="Z15" i="93"/>
  <c r="AA13" i="93"/>
  <c r="Z13" i="93"/>
  <c r="AA12" i="93"/>
  <c r="Z12" i="93"/>
  <c r="AA11" i="93"/>
  <c r="Z11" i="93"/>
  <c r="AA10" i="93"/>
  <c r="Z10" i="93"/>
  <c r="AA9" i="93"/>
  <c r="Z9" i="93"/>
  <c r="AA8" i="93"/>
  <c r="Z8" i="93"/>
  <c r="AA7" i="93"/>
  <c r="Z7" i="93"/>
  <c r="AA6" i="93"/>
  <c r="Z6" i="93"/>
  <c r="K58" i="93"/>
  <c r="K57" i="93"/>
  <c r="K56" i="93"/>
  <c r="K55" i="93"/>
  <c r="K54" i="93"/>
  <c r="K53" i="93"/>
  <c r="K52" i="93"/>
  <c r="K51" i="93"/>
  <c r="K49" i="93"/>
  <c r="K48" i="93"/>
  <c r="K47" i="93"/>
  <c r="K46" i="93"/>
  <c r="K45" i="93"/>
  <c r="K44" i="93"/>
  <c r="K43" i="93"/>
  <c r="K42" i="93"/>
  <c r="K40" i="93"/>
  <c r="K39" i="93"/>
  <c r="K38" i="93"/>
  <c r="K37" i="93"/>
  <c r="K36" i="93"/>
  <c r="K35" i="93"/>
  <c r="K34" i="93"/>
  <c r="K33" i="93"/>
  <c r="K31" i="93"/>
  <c r="K30" i="93"/>
  <c r="K29" i="93"/>
  <c r="K28" i="93"/>
  <c r="K27" i="93"/>
  <c r="K26" i="93"/>
  <c r="K25" i="93"/>
  <c r="K24" i="93"/>
  <c r="K22" i="93"/>
  <c r="K21" i="93"/>
  <c r="K20" i="93"/>
  <c r="K19" i="93"/>
  <c r="K18" i="93"/>
  <c r="K17" i="93"/>
  <c r="K16" i="93"/>
  <c r="K15" i="93"/>
  <c r="K13" i="93"/>
  <c r="K12" i="93"/>
  <c r="K11" i="93"/>
  <c r="K10" i="93"/>
  <c r="K9" i="93"/>
  <c r="K8" i="93"/>
  <c r="K7" i="93"/>
  <c r="K6" i="93"/>
  <c r="AA628" i="91"/>
  <c r="AA624" i="91"/>
  <c r="AD649" i="90"/>
  <c r="AD648" i="90"/>
  <c r="BB387" i="90"/>
  <c r="BB386" i="90"/>
  <c r="AD320" i="90"/>
  <c r="AD319" i="90"/>
  <c r="BB58" i="90"/>
  <c r="BB57" i="90"/>
  <c r="Q750" i="90"/>
  <c r="Q749" i="90"/>
  <c r="Q748" i="90"/>
  <c r="Q747" i="90"/>
  <c r="Q746" i="90"/>
  <c r="Q745" i="90"/>
  <c r="Q707" i="90"/>
  <c r="Q706" i="90"/>
  <c r="Q696" i="90"/>
  <c r="Q695" i="90"/>
  <c r="Q705" i="90"/>
  <c r="Q704" i="90"/>
  <c r="Q703" i="90"/>
  <c r="Q702" i="90"/>
  <c r="Q701" i="90"/>
  <c r="Q700" i="90"/>
  <c r="Q684" i="90"/>
  <c r="Q685" i="90"/>
  <c r="Q673" i="90"/>
  <c r="Q674" i="90"/>
  <c r="K471" i="91"/>
  <c r="K472" i="91"/>
  <c r="K473" i="91"/>
  <c r="K474" i="91"/>
  <c r="K475" i="91"/>
  <c r="K476" i="91"/>
  <c r="K477" i="91"/>
  <c r="K470" i="91"/>
  <c r="K462" i="91"/>
  <c r="K463" i="91"/>
  <c r="K464" i="91"/>
  <c r="K465" i="91"/>
  <c r="K466" i="91"/>
  <c r="K467" i="91"/>
  <c r="K468" i="91"/>
  <c r="K461" i="91"/>
  <c r="K453" i="91"/>
  <c r="K454" i="91"/>
  <c r="K455" i="91"/>
  <c r="K456" i="91"/>
  <c r="K457" i="91"/>
  <c r="K458" i="91"/>
  <c r="K459" i="91"/>
  <c r="K452" i="91"/>
  <c r="K444" i="91"/>
  <c r="K445" i="91"/>
  <c r="K446" i="91"/>
  <c r="K447" i="91"/>
  <c r="K448" i="91"/>
  <c r="K449" i="91"/>
  <c r="K450" i="91"/>
  <c r="K443" i="91"/>
  <c r="K435" i="91"/>
  <c r="K436" i="91"/>
  <c r="K437" i="91"/>
  <c r="K438" i="91"/>
  <c r="K439" i="91"/>
  <c r="K440" i="91"/>
  <c r="K441" i="91"/>
  <c r="K434" i="91"/>
  <c r="K426" i="91"/>
  <c r="K427" i="91"/>
  <c r="K428" i="91"/>
  <c r="K429" i="91"/>
  <c r="K430" i="91"/>
  <c r="K431" i="91"/>
  <c r="K432" i="91"/>
  <c r="K425" i="91"/>
  <c r="K252" i="91"/>
  <c r="K253" i="91"/>
  <c r="K254" i="91"/>
  <c r="K255" i="91"/>
  <c r="K256" i="91"/>
  <c r="K257" i="91"/>
  <c r="K258" i="91"/>
  <c r="K251" i="91"/>
  <c r="K243" i="91"/>
  <c r="K244" i="91"/>
  <c r="K245" i="91"/>
  <c r="K246" i="91"/>
  <c r="K247" i="91"/>
  <c r="K248" i="91"/>
  <c r="K249" i="91"/>
  <c r="K242" i="91"/>
  <c r="K234" i="91"/>
  <c r="K235" i="91"/>
  <c r="K236" i="91"/>
  <c r="K237" i="91"/>
  <c r="K238" i="91"/>
  <c r="K239" i="91"/>
  <c r="K240" i="91"/>
  <c r="K233" i="91"/>
  <c r="K225" i="91"/>
  <c r="K226" i="91"/>
  <c r="K227" i="91"/>
  <c r="K228" i="91"/>
  <c r="K229" i="91"/>
  <c r="K230" i="91"/>
  <c r="K231" i="91"/>
  <c r="K224" i="91"/>
  <c r="K216" i="91"/>
  <c r="K217" i="91"/>
  <c r="K218" i="91"/>
  <c r="K219" i="91"/>
  <c r="K220" i="91"/>
  <c r="K221" i="91"/>
  <c r="K222" i="91"/>
  <c r="K215" i="91"/>
  <c r="K207" i="91"/>
  <c r="K208" i="91"/>
  <c r="K209" i="91"/>
  <c r="K210" i="91"/>
  <c r="K211" i="91"/>
  <c r="K212" i="91"/>
  <c r="K213" i="91"/>
  <c r="K206" i="91"/>
  <c r="X313" i="90"/>
  <c r="X304" i="90"/>
  <c r="X138" i="90"/>
  <c r="K58" i="91"/>
  <c r="K52" i="91"/>
  <c r="K53" i="91"/>
  <c r="K54" i="91"/>
  <c r="K55" i="91"/>
  <c r="K56" i="91"/>
  <c r="K57" i="91"/>
  <c r="K51" i="91"/>
  <c r="K43" i="91"/>
  <c r="K44" i="91"/>
  <c r="K45" i="91"/>
  <c r="K46" i="91"/>
  <c r="K47" i="91"/>
  <c r="K48" i="91"/>
  <c r="K49" i="91"/>
  <c r="K42" i="91"/>
  <c r="K40" i="91"/>
  <c r="K34" i="91"/>
  <c r="K35" i="91"/>
  <c r="K36" i="91"/>
  <c r="K37" i="91"/>
  <c r="K38" i="91"/>
  <c r="K39" i="91"/>
  <c r="K33" i="91"/>
  <c r="K25" i="91"/>
  <c r="K26" i="91"/>
  <c r="K27" i="91"/>
  <c r="K28" i="91"/>
  <c r="K29" i="91"/>
  <c r="K30" i="91"/>
  <c r="K31" i="91"/>
  <c r="K24" i="91"/>
  <c r="K16" i="91"/>
  <c r="K17" i="91"/>
  <c r="K18" i="91"/>
  <c r="K19" i="91"/>
  <c r="K20" i="91"/>
  <c r="K21" i="91"/>
  <c r="K22" i="91"/>
  <c r="K15" i="91"/>
  <c r="K8" i="91"/>
  <c r="K9" i="91"/>
  <c r="K11" i="91"/>
  <c r="K12" i="91"/>
  <c r="K13" i="91"/>
  <c r="K1470" i="94"/>
  <c r="K1307" i="94"/>
  <c r="K1144" i="94"/>
  <c r="K981" i="94"/>
  <c r="K818" i="94"/>
  <c r="K655" i="94"/>
  <c r="K492" i="94"/>
  <c r="K329" i="94"/>
  <c r="K1389" i="94"/>
  <c r="K1226" i="94"/>
  <c r="K1063" i="94"/>
  <c r="K574" i="94"/>
  <c r="K411" i="94"/>
  <c r="K248" i="94"/>
  <c r="K85" i="94"/>
  <c r="K1297" i="94"/>
  <c r="K1280" i="94"/>
  <c r="K1253" i="94"/>
  <c r="K1216" i="94"/>
  <c r="K1199" i="94"/>
  <c r="K1172" i="94"/>
  <c r="K1134" i="94"/>
  <c r="K1117" i="94"/>
  <c r="K1090" i="94"/>
  <c r="K1053" i="94"/>
  <c r="K1036" i="94"/>
  <c r="K1009" i="94"/>
  <c r="J1307" i="94"/>
  <c r="I1307" i="94"/>
  <c r="J1297" i="94"/>
  <c r="I1297" i="94"/>
  <c r="J1280" i="94"/>
  <c r="I1280" i="94"/>
  <c r="J1253" i="94"/>
  <c r="I1253" i="94"/>
  <c r="J1226" i="94"/>
  <c r="I1226" i="94"/>
  <c r="J1216" i="94"/>
  <c r="I1216" i="94"/>
  <c r="J1199" i="94"/>
  <c r="I1199" i="94"/>
  <c r="J1172" i="94"/>
  <c r="I1172" i="94"/>
  <c r="J1144" i="94"/>
  <c r="I1144" i="94"/>
  <c r="J1134" i="94"/>
  <c r="I1134" i="94"/>
  <c r="J1117" i="94"/>
  <c r="I1117" i="94"/>
  <c r="J1090" i="94"/>
  <c r="I1090" i="94"/>
  <c r="J1063" i="94"/>
  <c r="I1063" i="94"/>
  <c r="J1053" i="94"/>
  <c r="I1053" i="94"/>
  <c r="J1036" i="94"/>
  <c r="I1036" i="94"/>
  <c r="J1009" i="94"/>
  <c r="I1009" i="94"/>
  <c r="O119" i="111"/>
  <c r="O118" i="111"/>
  <c r="O117" i="111"/>
  <c r="O116" i="111"/>
  <c r="O115" i="111"/>
  <c r="O114" i="111"/>
  <c r="O112" i="111"/>
  <c r="O111" i="111"/>
  <c r="O110" i="111"/>
  <c r="O109" i="111"/>
  <c r="O108" i="111"/>
  <c r="O107" i="111"/>
  <c r="O104" i="111"/>
  <c r="O103" i="111"/>
  <c r="O102" i="111"/>
  <c r="O101" i="111"/>
  <c r="O100" i="111"/>
  <c r="O99" i="111"/>
  <c r="O97" i="111"/>
  <c r="O96" i="111"/>
  <c r="O95" i="111"/>
  <c r="O94" i="111"/>
  <c r="O93" i="111"/>
  <c r="O92" i="111"/>
  <c r="O89" i="111"/>
  <c r="O88" i="111"/>
  <c r="O87" i="111"/>
  <c r="O86" i="111"/>
  <c r="O85" i="111"/>
  <c r="O83" i="111"/>
  <c r="O82" i="111"/>
  <c r="O81" i="111"/>
  <c r="O80" i="111"/>
  <c r="O79" i="111"/>
  <c r="O52" i="111"/>
  <c r="O51" i="111"/>
  <c r="O50" i="111"/>
  <c r="O49" i="111"/>
  <c r="O48" i="111"/>
  <c r="O47" i="111"/>
  <c r="O45" i="111"/>
  <c r="O44" i="111"/>
  <c r="O43" i="111"/>
  <c r="O42" i="111"/>
  <c r="O41" i="111"/>
  <c r="O40" i="111"/>
  <c r="O37" i="111"/>
  <c r="O36" i="111"/>
  <c r="O35" i="111"/>
  <c r="O34" i="111"/>
  <c r="O33" i="111"/>
  <c r="O32" i="111"/>
  <c r="O30" i="111"/>
  <c r="O29" i="111"/>
  <c r="O28" i="111"/>
  <c r="O27" i="111"/>
  <c r="O26" i="111"/>
  <c r="O25" i="111"/>
  <c r="O22" i="111"/>
  <c r="O21" i="111"/>
  <c r="O20" i="111"/>
  <c r="O19" i="111"/>
  <c r="O18" i="111"/>
  <c r="O16" i="111"/>
  <c r="O15" i="111"/>
  <c r="O14" i="111"/>
  <c r="O13" i="111"/>
  <c r="O12" i="111"/>
  <c r="G400" i="52"/>
  <c r="F400" i="52"/>
  <c r="G399" i="52"/>
  <c r="F399" i="52"/>
  <c r="G398" i="52"/>
  <c r="F398" i="52"/>
  <c r="G397" i="52"/>
  <c r="F397" i="52"/>
  <c r="G396" i="52"/>
  <c r="F396" i="52"/>
  <c r="G395" i="52"/>
  <c r="F395" i="52"/>
  <c r="G394" i="52"/>
  <c r="F394" i="52"/>
  <c r="G393" i="52"/>
  <c r="F393" i="52"/>
  <c r="G392" i="52"/>
  <c r="F392" i="52"/>
  <c r="G391" i="52"/>
  <c r="F391" i="52"/>
  <c r="G390" i="52"/>
  <c r="F390" i="52"/>
  <c r="G389" i="52"/>
  <c r="F389" i="52"/>
  <c r="G388" i="52"/>
  <c r="F388" i="52"/>
  <c r="G387" i="52"/>
  <c r="F387" i="52"/>
  <c r="G386" i="52"/>
  <c r="F386" i="52"/>
  <c r="G385" i="52"/>
  <c r="F385" i="52"/>
  <c r="G384" i="52"/>
  <c r="F384" i="52"/>
  <c r="G383" i="52"/>
  <c r="F383" i="52"/>
  <c r="G382" i="52"/>
  <c r="F382" i="52"/>
  <c r="G381" i="52"/>
  <c r="F381" i="52"/>
  <c r="G380" i="52"/>
  <c r="F380" i="52"/>
  <c r="G379" i="52"/>
  <c r="F379" i="52"/>
  <c r="G378" i="52"/>
  <c r="F378" i="52"/>
  <c r="G377" i="52"/>
  <c r="F377" i="52"/>
  <c r="G376" i="52"/>
  <c r="F376" i="52"/>
  <c r="G375" i="52"/>
  <c r="F375" i="52"/>
  <c r="G374" i="52"/>
  <c r="F374" i="52"/>
  <c r="G373" i="52"/>
  <c r="F373" i="52"/>
  <c r="G372" i="52"/>
  <c r="F372" i="52"/>
  <c r="G371" i="52"/>
  <c r="F371" i="52"/>
  <c r="G370" i="52"/>
  <c r="F370" i="52"/>
  <c r="G369" i="52"/>
  <c r="F369" i="52"/>
  <c r="G368" i="52"/>
  <c r="F368" i="52"/>
  <c r="G367" i="52"/>
  <c r="F367" i="52"/>
  <c r="G366" i="52"/>
  <c r="F366" i="52"/>
  <c r="G365" i="52"/>
  <c r="F365" i="52"/>
  <c r="G364" i="52"/>
  <c r="F364" i="52"/>
  <c r="G363" i="52"/>
  <c r="F363" i="52"/>
  <c r="G362" i="52"/>
  <c r="F362" i="52"/>
  <c r="G361" i="52"/>
  <c r="F361" i="52"/>
  <c r="G360" i="52"/>
  <c r="F360" i="52"/>
  <c r="G359" i="52"/>
  <c r="F359" i="52"/>
  <c r="G358" i="52"/>
  <c r="F358" i="52"/>
  <c r="G357" i="52"/>
  <c r="F357" i="52"/>
  <c r="G356" i="52"/>
  <c r="F356" i="52"/>
  <c r="G355" i="52"/>
  <c r="F355" i="52"/>
  <c r="G354" i="52"/>
  <c r="F354" i="52"/>
  <c r="G353" i="52"/>
  <c r="F353" i="52"/>
  <c r="G352" i="52"/>
  <c r="F352" i="52"/>
  <c r="G351" i="52"/>
  <c r="F351" i="52"/>
  <c r="G350" i="52"/>
  <c r="F350" i="52"/>
  <c r="G349" i="52"/>
  <c r="F349" i="52"/>
  <c r="G348" i="52"/>
  <c r="F348" i="52"/>
  <c r="G347" i="52"/>
  <c r="F347" i="52"/>
  <c r="G346" i="52"/>
  <c r="F346" i="52"/>
  <c r="G345" i="52"/>
  <c r="F345" i="52"/>
  <c r="G344" i="52"/>
  <c r="F344" i="52"/>
  <c r="G343" i="52"/>
  <c r="F343" i="52"/>
  <c r="G342" i="52"/>
  <c r="F342" i="52"/>
  <c r="G341" i="52"/>
  <c r="F341" i="52"/>
  <c r="G340" i="52"/>
  <c r="F340" i="52"/>
  <c r="G339" i="52"/>
  <c r="F339" i="52"/>
  <c r="G338" i="52"/>
  <c r="F338" i="52"/>
  <c r="G337" i="52"/>
  <c r="F337" i="52"/>
  <c r="G336" i="52"/>
  <c r="F336" i="52"/>
  <c r="G335" i="52"/>
  <c r="F335" i="52"/>
  <c r="G334" i="52"/>
  <c r="F334" i="52"/>
  <c r="G333" i="52"/>
  <c r="F333" i="52"/>
  <c r="G332" i="52"/>
  <c r="F332" i="52"/>
  <c r="G331" i="52"/>
  <c r="F331" i="52"/>
  <c r="G330" i="52"/>
  <c r="F330" i="52"/>
  <c r="G329" i="52"/>
  <c r="F329" i="52"/>
  <c r="G328" i="52"/>
  <c r="F328" i="52"/>
  <c r="G327" i="52"/>
  <c r="F327" i="52"/>
  <c r="G326" i="52"/>
  <c r="F326" i="52"/>
  <c r="G325" i="52"/>
  <c r="F325" i="52"/>
  <c r="G324" i="52"/>
  <c r="F324" i="52"/>
  <c r="G323" i="52"/>
  <c r="F323" i="52"/>
  <c r="G322" i="52"/>
  <c r="F322" i="52"/>
  <c r="G321" i="52"/>
  <c r="F321" i="52"/>
  <c r="G320" i="52"/>
  <c r="F320" i="52"/>
  <c r="G319" i="52"/>
  <c r="F319" i="52"/>
  <c r="G318" i="52"/>
  <c r="F318" i="52"/>
  <c r="G317" i="52"/>
  <c r="F317" i="52"/>
  <c r="G316" i="52"/>
  <c r="F316" i="52"/>
  <c r="G315" i="52"/>
  <c r="F315" i="52"/>
  <c r="G314" i="52"/>
  <c r="F314" i="52"/>
  <c r="G313" i="52"/>
  <c r="F313" i="52"/>
  <c r="G312" i="52"/>
  <c r="F312" i="52"/>
  <c r="G311" i="52"/>
  <c r="F311" i="52"/>
  <c r="G310" i="52"/>
  <c r="F310" i="52"/>
  <c r="G309" i="52"/>
  <c r="F309" i="52"/>
  <c r="G308" i="52"/>
  <c r="F308" i="52"/>
  <c r="G307" i="52"/>
  <c r="F307" i="52"/>
  <c r="G306" i="52"/>
  <c r="F306" i="52"/>
  <c r="G305" i="52"/>
  <c r="F305" i="52"/>
  <c r="G304" i="52"/>
  <c r="F304" i="52"/>
  <c r="G303" i="52"/>
  <c r="F303" i="52"/>
  <c r="G302" i="52"/>
  <c r="F302" i="52"/>
  <c r="G301" i="52"/>
  <c r="F301" i="52"/>
  <c r="G300" i="52"/>
  <c r="F300" i="52"/>
  <c r="G299" i="52"/>
  <c r="F299" i="52"/>
  <c r="G298" i="52"/>
  <c r="F298" i="52"/>
  <c r="G297" i="52"/>
  <c r="F297" i="52"/>
  <c r="G296" i="52"/>
  <c r="F296" i="52"/>
  <c r="G295" i="52"/>
  <c r="F295" i="52"/>
  <c r="G294" i="52"/>
  <c r="F294" i="52"/>
  <c r="G293" i="52"/>
  <c r="F293" i="52"/>
  <c r="G292" i="52"/>
  <c r="F292" i="52"/>
  <c r="G291" i="52"/>
  <c r="F291" i="52"/>
  <c r="G290" i="52"/>
  <c r="F290" i="52"/>
  <c r="G289" i="52"/>
  <c r="F289" i="52"/>
  <c r="G288" i="52"/>
  <c r="F288" i="52"/>
  <c r="G287" i="52"/>
  <c r="F287" i="52"/>
  <c r="G286" i="52"/>
  <c r="F286" i="52"/>
  <c r="G285" i="52"/>
  <c r="F285" i="52"/>
  <c r="G284" i="52"/>
  <c r="F284" i="52"/>
  <c r="G283" i="52"/>
  <c r="F283" i="52"/>
  <c r="G282" i="52"/>
  <c r="F282" i="52"/>
  <c r="G281" i="52"/>
  <c r="F281" i="52"/>
  <c r="G280" i="52"/>
  <c r="F280" i="52"/>
  <c r="G279" i="52"/>
  <c r="F279" i="52"/>
  <c r="G278" i="52"/>
  <c r="F278" i="52"/>
  <c r="G277" i="52"/>
  <c r="F277" i="52"/>
  <c r="G276" i="52"/>
  <c r="F276" i="52"/>
  <c r="G275" i="52"/>
  <c r="F275" i="52"/>
  <c r="G274" i="52"/>
  <c r="F274" i="52"/>
  <c r="G273" i="52"/>
  <c r="F273" i="52"/>
  <c r="G272" i="52"/>
  <c r="F272" i="52"/>
  <c r="G271" i="52"/>
  <c r="F271" i="52"/>
  <c r="G270" i="52"/>
  <c r="F270" i="52"/>
  <c r="G269" i="52"/>
  <c r="F269" i="52"/>
  <c r="G268" i="52"/>
  <c r="F268" i="52"/>
  <c r="G267" i="52"/>
  <c r="F267" i="52"/>
  <c r="G266" i="52"/>
  <c r="F266" i="52"/>
  <c r="G265" i="52"/>
  <c r="F265" i="52"/>
  <c r="G264" i="52"/>
  <c r="F264" i="52"/>
  <c r="G263" i="52"/>
  <c r="F263" i="52"/>
  <c r="G262" i="52"/>
  <c r="F262" i="52"/>
  <c r="G261" i="52"/>
  <c r="F261" i="52"/>
  <c r="G260" i="52"/>
  <c r="F260" i="52"/>
  <c r="G259" i="52"/>
  <c r="F259" i="52"/>
  <c r="G258" i="52"/>
  <c r="F258" i="52"/>
  <c r="G257" i="52"/>
  <c r="F257" i="52"/>
  <c r="G256" i="52"/>
  <c r="F256" i="52"/>
  <c r="G255" i="52"/>
  <c r="F255" i="52"/>
  <c r="G254" i="52"/>
  <c r="F254" i="52"/>
  <c r="G253" i="52"/>
  <c r="F253" i="52"/>
  <c r="G252" i="52"/>
  <c r="F252" i="52"/>
  <c r="G251" i="52"/>
  <c r="F251" i="52"/>
  <c r="G250" i="52"/>
  <c r="F250" i="52"/>
  <c r="G249" i="52"/>
  <c r="F249" i="52"/>
  <c r="G248" i="52"/>
  <c r="F248" i="52"/>
  <c r="G247" i="52"/>
  <c r="F247" i="52"/>
  <c r="G246" i="52"/>
  <c r="F246" i="52"/>
  <c r="G245" i="52"/>
  <c r="F245" i="52"/>
  <c r="G244" i="52"/>
  <c r="F244" i="52"/>
  <c r="G243" i="52"/>
  <c r="F243" i="52"/>
  <c r="G242" i="52"/>
  <c r="F242" i="52"/>
  <c r="G241" i="52"/>
  <c r="F241" i="52"/>
  <c r="G240" i="52"/>
  <c r="F240" i="52"/>
  <c r="G239" i="52"/>
  <c r="F239" i="52"/>
  <c r="G238" i="52"/>
  <c r="F238" i="52"/>
  <c r="G237" i="52"/>
  <c r="F237" i="52"/>
  <c r="F74" i="52"/>
  <c r="G74" i="52"/>
  <c r="F75" i="52"/>
  <c r="G75" i="52"/>
  <c r="F76" i="52"/>
  <c r="G76" i="52"/>
  <c r="F77" i="52"/>
  <c r="F78" i="52"/>
  <c r="AA40" i="91"/>
  <c r="Z40" i="91"/>
  <c r="AA39" i="91"/>
  <c r="Z39" i="91"/>
  <c r="AA38" i="91"/>
  <c r="Z38" i="91"/>
  <c r="J38" i="91" a="1"/>
  <c r="J38" i="91" s="1"/>
  <c r="AA37" i="91"/>
  <c r="Z37" i="91"/>
  <c r="J37" i="91" a="1"/>
  <c r="J37" i="91" s="1"/>
  <c r="AA36" i="91"/>
  <c r="Z36" i="91"/>
  <c r="J36" i="91" a="1"/>
  <c r="J36" i="91" s="1"/>
  <c r="AA35" i="91"/>
  <c r="Z35" i="91"/>
  <c r="J35" i="91" a="1"/>
  <c r="J35" i="91" s="1"/>
  <c r="AA34" i="91"/>
  <c r="Z34" i="91"/>
  <c r="J34" i="91" a="1"/>
  <c r="J34" i="91" s="1"/>
  <c r="AA33" i="91"/>
  <c r="Z33" i="91"/>
  <c r="J33" i="91" a="1"/>
  <c r="J33" i="91" s="1"/>
  <c r="Z31" i="91"/>
  <c r="Z30" i="91"/>
  <c r="Z29" i="91"/>
  <c r="Z28" i="91"/>
  <c r="Z27" i="91"/>
  <c r="Z26" i="91"/>
  <c r="Z25" i="91"/>
  <c r="Z24" i="91"/>
  <c r="K156" i="94"/>
  <c r="M21" i="107"/>
  <c r="N22" i="107"/>
  <c r="O23" i="107"/>
  <c r="P24" i="107"/>
  <c r="Q25" i="107"/>
  <c r="R26" i="107"/>
  <c r="S27" i="107"/>
  <c r="E3" i="91"/>
  <c r="I3" i="91" s="1"/>
  <c r="Q667" i="90"/>
  <c r="A3" i="52"/>
  <c r="F3" i="52" s="1"/>
  <c r="E3" i="93"/>
  <c r="I3" i="93" s="1"/>
  <c r="X506" i="90"/>
  <c r="K655" i="91"/>
  <c r="H534" i="91"/>
  <c r="I534" i="91"/>
  <c r="H535" i="91"/>
  <c r="I535" i="91"/>
  <c r="H536" i="91"/>
  <c r="I536" i="91"/>
  <c r="H537" i="91"/>
  <c r="I537" i="91"/>
  <c r="H538" i="91"/>
  <c r="I538" i="91"/>
  <c r="H539" i="91"/>
  <c r="I539" i="91"/>
  <c r="H540" i="91"/>
  <c r="I540" i="91"/>
  <c r="I612" i="91"/>
  <c r="H612" i="91" a="1"/>
  <c r="H612" i="91" s="1"/>
  <c r="I611" i="91"/>
  <c r="H611" i="91" a="1"/>
  <c r="H611" i="91" s="1"/>
  <c r="I610" i="91"/>
  <c r="H610" i="91" a="1"/>
  <c r="H610" i="91" s="1"/>
  <c r="I608" i="91"/>
  <c r="H608" i="91" a="1"/>
  <c r="H608" i="91" s="1"/>
  <c r="I607" i="91"/>
  <c r="H607" i="91" a="1"/>
  <c r="H607" i="91" s="1"/>
  <c r="I606" i="91"/>
  <c r="H606" i="91" a="1"/>
  <c r="H606" i="91" s="1"/>
  <c r="I605" i="91"/>
  <c r="H605" i="91" a="1"/>
  <c r="H605" i="91" s="1"/>
  <c r="I603" i="91"/>
  <c r="H603" i="91" a="1"/>
  <c r="H603" i="91" s="1"/>
  <c r="I602" i="91"/>
  <c r="H602" i="91" a="1"/>
  <c r="H602" i="91" s="1"/>
  <c r="I601" i="91"/>
  <c r="H601" i="91" a="1"/>
  <c r="H601" i="91" s="1"/>
  <c r="I600" i="91"/>
  <c r="H600" i="91" a="1"/>
  <c r="H600" i="91" s="1"/>
  <c r="I599" i="91"/>
  <c r="H599" i="91" a="1"/>
  <c r="H599" i="91" s="1"/>
  <c r="I598" i="91"/>
  <c r="H598" i="91" a="1"/>
  <c r="H598" i="91" s="1"/>
  <c r="I597" i="91"/>
  <c r="H597" i="91" a="1"/>
  <c r="H597" i="91" s="1"/>
  <c r="I594" i="91"/>
  <c r="H594" i="91" a="1"/>
  <c r="H594" i="91" s="1"/>
  <c r="I593" i="91"/>
  <c r="H593" i="91" a="1"/>
  <c r="H593" i="91" s="1"/>
  <c r="I592" i="91"/>
  <c r="H592" i="91" a="1"/>
  <c r="H592" i="91" s="1"/>
  <c r="I591" i="91"/>
  <c r="H591" i="91" a="1"/>
  <c r="H591" i="91" s="1"/>
  <c r="I590" i="91"/>
  <c r="H590" i="91" a="1"/>
  <c r="H590" i="91" s="1"/>
  <c r="I589" i="91"/>
  <c r="H589" i="91" a="1"/>
  <c r="H589" i="91" s="1"/>
  <c r="I588" i="91"/>
  <c r="H588" i="91" a="1"/>
  <c r="H588" i="91" s="1"/>
  <c r="I585" i="91"/>
  <c r="H585" i="91" a="1"/>
  <c r="H585" i="91" s="1"/>
  <c r="I584" i="91"/>
  <c r="H584" i="91" a="1"/>
  <c r="H584" i="91" s="1"/>
  <c r="I583" i="91"/>
  <c r="H583" i="91" a="1"/>
  <c r="H583" i="91" s="1"/>
  <c r="I582" i="91"/>
  <c r="H582" i="91" a="1"/>
  <c r="H582" i="91" s="1"/>
  <c r="I581" i="91"/>
  <c r="H581" i="91" a="1"/>
  <c r="H581" i="91" s="1"/>
  <c r="I580" i="91"/>
  <c r="H580" i="91" a="1"/>
  <c r="H580" i="91" s="1"/>
  <c r="I576" i="91"/>
  <c r="H576" i="91" a="1"/>
  <c r="H576" i="91" s="1"/>
  <c r="I575" i="91"/>
  <c r="H575" i="91" a="1"/>
  <c r="H575" i="91" s="1"/>
  <c r="I574" i="91"/>
  <c r="H574" i="91" a="1"/>
  <c r="H574" i="91" s="1"/>
  <c r="I573" i="91"/>
  <c r="H573" i="91" a="1"/>
  <c r="H573" i="91" s="1"/>
  <c r="I572" i="91"/>
  <c r="H572" i="91" a="1"/>
  <c r="H572" i="91" s="1"/>
  <c r="I571" i="91"/>
  <c r="H571" i="91" a="1"/>
  <c r="H571" i="91" s="1"/>
  <c r="I570" i="91"/>
  <c r="H570" i="91" a="1"/>
  <c r="H570" i="91" s="1"/>
  <c r="I567" i="91"/>
  <c r="H567" i="91" a="1"/>
  <c r="H567" i="91" s="1"/>
  <c r="I566" i="91"/>
  <c r="H566" i="91" a="1"/>
  <c r="H566" i="91" s="1"/>
  <c r="I565" i="91"/>
  <c r="H565" i="91" a="1"/>
  <c r="H565" i="91" s="1"/>
  <c r="I564" i="91"/>
  <c r="H564" i="91" a="1"/>
  <c r="H564" i="91" s="1"/>
  <c r="I563" i="91"/>
  <c r="H563" i="91" a="1"/>
  <c r="H563" i="91" s="1"/>
  <c r="I562" i="91"/>
  <c r="H562" i="91" a="1"/>
  <c r="H562" i="91" s="1"/>
  <c r="I561" i="91"/>
  <c r="H561" i="91" a="1"/>
  <c r="H561" i="91" s="1"/>
  <c r="I558" i="91"/>
  <c r="H558" i="91" a="1"/>
  <c r="H558" i="91" s="1"/>
  <c r="I557" i="91"/>
  <c r="H557" i="91" a="1"/>
  <c r="H557" i="91" s="1"/>
  <c r="I556" i="91"/>
  <c r="H556" i="91" a="1"/>
  <c r="H556" i="91" s="1"/>
  <c r="I555" i="91"/>
  <c r="H555" i="91" a="1"/>
  <c r="H555" i="91" s="1"/>
  <c r="I554" i="91"/>
  <c r="H554" i="91" a="1"/>
  <c r="H554" i="91" s="1"/>
  <c r="I553" i="91"/>
  <c r="H553" i="91" a="1"/>
  <c r="H553" i="91" s="1"/>
  <c r="I552" i="91"/>
  <c r="H552" i="91" a="1"/>
  <c r="H552" i="91" s="1"/>
  <c r="I551" i="91"/>
  <c r="H551" i="91" a="1"/>
  <c r="H551" i="91" s="1"/>
  <c r="I549" i="91"/>
  <c r="H549" i="91" a="1"/>
  <c r="H549" i="91" s="1"/>
  <c r="I548" i="91"/>
  <c r="H548" i="91" a="1"/>
  <c r="H548" i="91" s="1"/>
  <c r="I547" i="91"/>
  <c r="H547" i="91" a="1"/>
  <c r="H547" i="91" s="1"/>
  <c r="I546" i="91"/>
  <c r="H546" i="91" a="1"/>
  <c r="H546" i="91" s="1"/>
  <c r="I545" i="91"/>
  <c r="H545" i="91" a="1"/>
  <c r="H545" i="91" s="1"/>
  <c r="I544" i="91"/>
  <c r="H544" i="91" a="1"/>
  <c r="H544" i="91" s="1"/>
  <c r="I543" i="91"/>
  <c r="H543" i="91" a="1"/>
  <c r="H543" i="91" s="1"/>
  <c r="I542" i="91"/>
  <c r="H542" i="91" a="1"/>
  <c r="H542" i="91" s="1"/>
  <c r="I531" i="91"/>
  <c r="H531" i="91" a="1"/>
  <c r="H531" i="91" s="1"/>
  <c r="I530" i="91"/>
  <c r="H530" i="91" a="1"/>
  <c r="H530" i="91" s="1"/>
  <c r="I529" i="91"/>
  <c r="H529" i="91" a="1"/>
  <c r="H529" i="91" s="1"/>
  <c r="I528" i="91"/>
  <c r="H528" i="91" a="1"/>
  <c r="H528" i="91" s="1"/>
  <c r="I527" i="91"/>
  <c r="H527" i="91" a="1"/>
  <c r="H527" i="91" s="1"/>
  <c r="I526" i="91"/>
  <c r="H526" i="91" a="1"/>
  <c r="H526" i="91" s="1"/>
  <c r="I525" i="91"/>
  <c r="H525" i="91" a="1"/>
  <c r="H525" i="91" s="1"/>
  <c r="I524" i="91"/>
  <c r="H524" i="91" a="1"/>
  <c r="H524" i="91" s="1"/>
  <c r="I522" i="91"/>
  <c r="H522" i="91" a="1"/>
  <c r="H522" i="91" s="1"/>
  <c r="I521" i="91"/>
  <c r="H521" i="91" a="1"/>
  <c r="H521" i="91" s="1"/>
  <c r="I520" i="91"/>
  <c r="H520" i="91" a="1"/>
  <c r="H520" i="91" s="1"/>
  <c r="I519" i="91"/>
  <c r="H519" i="91" a="1"/>
  <c r="H519" i="91" s="1"/>
  <c r="I518" i="91"/>
  <c r="H518" i="91" a="1"/>
  <c r="H518" i="91" s="1"/>
  <c r="I517" i="91"/>
  <c r="H517" i="91" a="1"/>
  <c r="H517" i="91" s="1"/>
  <c r="I516" i="91"/>
  <c r="H516" i="91" a="1"/>
  <c r="H516" i="91" s="1"/>
  <c r="I513" i="91"/>
  <c r="I512" i="91"/>
  <c r="I511" i="91"/>
  <c r="I510" i="91"/>
  <c r="I509" i="91"/>
  <c r="I508" i="91"/>
  <c r="I507" i="91"/>
  <c r="I506" i="91"/>
  <c r="I504" i="91"/>
  <c r="I503" i="91"/>
  <c r="I502" i="91"/>
  <c r="I501" i="91"/>
  <c r="I500" i="91"/>
  <c r="I499" i="91"/>
  <c r="I495" i="91"/>
  <c r="H495" i="91" a="1"/>
  <c r="H495" i="91" s="1"/>
  <c r="I494" i="91"/>
  <c r="H494" i="91" a="1"/>
  <c r="H494" i="91" s="1"/>
  <c r="I493" i="91"/>
  <c r="H493" i="91" a="1"/>
  <c r="H493" i="91" s="1"/>
  <c r="I492" i="91"/>
  <c r="H492" i="91" a="1"/>
  <c r="H492" i="91" s="1"/>
  <c r="I491" i="91"/>
  <c r="H491" i="91" a="1"/>
  <c r="H491" i="91" s="1"/>
  <c r="I490" i="91"/>
  <c r="H490" i="91" a="1"/>
  <c r="H490" i="91" s="1"/>
  <c r="I489" i="91"/>
  <c r="H489" i="91" a="1"/>
  <c r="H489" i="91" s="1"/>
  <c r="I488" i="91"/>
  <c r="H488" i="91" a="1"/>
  <c r="H488" i="91" s="1"/>
  <c r="I486" i="91"/>
  <c r="H486" i="91" a="1"/>
  <c r="H486" i="91" s="1"/>
  <c r="I485" i="91"/>
  <c r="H485" i="91" a="1"/>
  <c r="H485" i="91" s="1"/>
  <c r="I484" i="91"/>
  <c r="H484" i="91" a="1"/>
  <c r="H484" i="91" s="1"/>
  <c r="I483" i="91"/>
  <c r="H483" i="91" a="1"/>
  <c r="H483" i="91" s="1"/>
  <c r="I482" i="91"/>
  <c r="H482" i="91" a="1"/>
  <c r="H482" i="91" s="1"/>
  <c r="I481" i="91"/>
  <c r="H481" i="91" a="1"/>
  <c r="H481" i="91" s="1"/>
  <c r="I477" i="91"/>
  <c r="H477" i="91" a="1"/>
  <c r="H477" i="91" s="1"/>
  <c r="I476" i="91"/>
  <c r="H476" i="91" a="1"/>
  <c r="H476" i="91" s="1"/>
  <c r="I475" i="91"/>
  <c r="H475" i="91" a="1"/>
  <c r="H475" i="91" s="1"/>
  <c r="I474" i="91"/>
  <c r="H474" i="91" a="1"/>
  <c r="H474" i="91" s="1"/>
  <c r="I473" i="91"/>
  <c r="H473" i="91" a="1"/>
  <c r="H473" i="91" s="1"/>
  <c r="I472" i="91"/>
  <c r="H472" i="91" a="1"/>
  <c r="H472" i="91" s="1"/>
  <c r="I471" i="91"/>
  <c r="H471" i="91" a="1"/>
  <c r="H471" i="91" s="1"/>
  <c r="I468" i="91"/>
  <c r="H468" i="91" a="1"/>
  <c r="H468" i="91" s="1"/>
  <c r="I467" i="91"/>
  <c r="H467" i="91" a="1"/>
  <c r="H467" i="91" s="1"/>
  <c r="I466" i="91"/>
  <c r="H466" i="91" a="1"/>
  <c r="H466" i="91" s="1"/>
  <c r="I465" i="91"/>
  <c r="H465" i="91" a="1"/>
  <c r="H465" i="91" s="1"/>
  <c r="I464" i="91"/>
  <c r="H464" i="91" a="1"/>
  <c r="H464" i="91" s="1"/>
  <c r="I463" i="91"/>
  <c r="H463" i="91" a="1"/>
  <c r="H463" i="91" s="1"/>
  <c r="I459" i="91"/>
  <c r="H459" i="91" a="1"/>
  <c r="H459" i="91" s="1"/>
  <c r="I458" i="91"/>
  <c r="H458" i="91" a="1"/>
  <c r="H458" i="91" s="1"/>
  <c r="I457" i="91"/>
  <c r="H457" i="91" a="1"/>
  <c r="H457" i="91" s="1"/>
  <c r="I456" i="91"/>
  <c r="H456" i="91" a="1"/>
  <c r="H456" i="91" s="1"/>
  <c r="I455" i="91"/>
  <c r="H455" i="91" a="1"/>
  <c r="H455" i="91" s="1"/>
  <c r="I454" i="91"/>
  <c r="H454" i="91" a="1"/>
  <c r="H454" i="91" s="1"/>
  <c r="I450" i="91"/>
  <c r="H450" i="91" a="1"/>
  <c r="H450" i="91" s="1"/>
  <c r="I449" i="91"/>
  <c r="H449" i="91" a="1"/>
  <c r="H449" i="91" s="1"/>
  <c r="I448" i="91"/>
  <c r="H448" i="91" a="1"/>
  <c r="H448" i="91" s="1"/>
  <c r="I447" i="91"/>
  <c r="H447" i="91" a="1"/>
  <c r="H447" i="91" s="1"/>
  <c r="I446" i="91"/>
  <c r="H446" i="91" a="1"/>
  <c r="H446" i="91" s="1"/>
  <c r="I441" i="91"/>
  <c r="H441" i="91" a="1"/>
  <c r="H441" i="91" s="1"/>
  <c r="I440" i="91"/>
  <c r="H440" i="91" a="1"/>
  <c r="H440" i="91" s="1"/>
  <c r="I439" i="91"/>
  <c r="H439" i="91" a="1"/>
  <c r="H439" i="91" s="1"/>
  <c r="I438" i="91"/>
  <c r="H438" i="91" a="1"/>
  <c r="H438" i="91" s="1"/>
  <c r="I437" i="91"/>
  <c r="H437" i="91" a="1"/>
  <c r="H437" i="91" s="1"/>
  <c r="I436" i="91"/>
  <c r="H436" i="91" a="1"/>
  <c r="H436" i="91" s="1"/>
  <c r="I435" i="91"/>
  <c r="H435" i="91" a="1"/>
  <c r="H435" i="91" s="1"/>
  <c r="I434" i="91"/>
  <c r="H434" i="91" a="1"/>
  <c r="H434" i="91" s="1"/>
  <c r="H427" i="91" a="1"/>
  <c r="H427" i="91" s="1"/>
  <c r="I427" i="91"/>
  <c r="H428" i="91" a="1"/>
  <c r="H428" i="91" s="1"/>
  <c r="I428" i="91"/>
  <c r="H429" i="91" a="1"/>
  <c r="H429" i="91" s="1"/>
  <c r="I429" i="91"/>
  <c r="H430" i="91" a="1"/>
  <c r="H430" i="91" s="1"/>
  <c r="I430" i="91"/>
  <c r="H431" i="91" a="1"/>
  <c r="H431" i="91" s="1"/>
  <c r="I431" i="91"/>
  <c r="H432" i="91" a="1"/>
  <c r="H432" i="91" s="1"/>
  <c r="I432" i="91"/>
  <c r="Q717" i="90"/>
  <c r="I317" i="91"/>
  <c r="I318" i="91"/>
  <c r="I319" i="91"/>
  <c r="H320" i="91"/>
  <c r="I320" i="91"/>
  <c r="H321" i="91"/>
  <c r="I321" i="91"/>
  <c r="I411" i="91"/>
  <c r="I409" i="91"/>
  <c r="H409" i="91" a="1"/>
  <c r="H409" i="91" s="1"/>
  <c r="I408" i="91"/>
  <c r="H408" i="91" a="1"/>
  <c r="H408" i="91" s="1"/>
  <c r="I407" i="91"/>
  <c r="H407" i="91" a="1"/>
  <c r="H407" i="91" s="1"/>
  <c r="I406" i="91"/>
  <c r="H406" i="91" a="1"/>
  <c r="H406" i="91" s="1"/>
  <c r="I402" i="91"/>
  <c r="I401" i="91"/>
  <c r="I400" i="91"/>
  <c r="H400" i="91" a="1"/>
  <c r="H400" i="91" s="1"/>
  <c r="I399" i="91"/>
  <c r="H399" i="91" a="1"/>
  <c r="H399" i="91" s="1"/>
  <c r="I398" i="91"/>
  <c r="H398" i="91" a="1"/>
  <c r="H398" i="91" s="1"/>
  <c r="I393" i="91"/>
  <c r="I392" i="91"/>
  <c r="I391" i="91"/>
  <c r="H391" i="91" a="1"/>
  <c r="H391" i="91" s="1"/>
  <c r="I390" i="91"/>
  <c r="H390" i="91" a="1"/>
  <c r="H390" i="91" s="1"/>
  <c r="I389" i="91"/>
  <c r="H389" i="91" a="1"/>
  <c r="H389" i="91" s="1"/>
  <c r="I388" i="91"/>
  <c r="H388" i="91" a="1"/>
  <c r="H388" i="91" s="1"/>
  <c r="I384" i="91"/>
  <c r="I383" i="91"/>
  <c r="I382" i="91"/>
  <c r="H382" i="91" a="1"/>
  <c r="H382" i="91" s="1"/>
  <c r="I381" i="91"/>
  <c r="H381" i="91" a="1"/>
  <c r="H381" i="91" s="1"/>
  <c r="I380" i="91"/>
  <c r="H380" i="91" a="1"/>
  <c r="H380" i="91" s="1"/>
  <c r="I375" i="91"/>
  <c r="I374" i="91"/>
  <c r="I373" i="91"/>
  <c r="H373" i="91" a="1"/>
  <c r="H373" i="91" s="1"/>
  <c r="I372" i="91"/>
  <c r="H372" i="91" a="1"/>
  <c r="H372" i="91" s="1"/>
  <c r="I371" i="91"/>
  <c r="H371" i="91" a="1"/>
  <c r="H371" i="91" s="1"/>
  <c r="I370" i="91"/>
  <c r="H370" i="91" a="1"/>
  <c r="H370" i="91" s="1"/>
  <c r="I366" i="91"/>
  <c r="I365" i="91"/>
  <c r="I364" i="91"/>
  <c r="H364" i="91" a="1"/>
  <c r="H364" i="91" s="1"/>
  <c r="I363" i="91"/>
  <c r="H363" i="91" a="1"/>
  <c r="H363" i="91" s="1"/>
  <c r="I362" i="91"/>
  <c r="H362" i="91" a="1"/>
  <c r="H362" i="91" s="1"/>
  <c r="I361" i="91"/>
  <c r="H361" i="91" a="1"/>
  <c r="H361" i="91" s="1"/>
  <c r="I357" i="91"/>
  <c r="I356" i="91"/>
  <c r="I355" i="91"/>
  <c r="H355" i="91" a="1"/>
  <c r="H355" i="91" s="1"/>
  <c r="I354" i="91"/>
  <c r="H354" i="91" a="1"/>
  <c r="H354" i="91" s="1"/>
  <c r="I353" i="91"/>
  <c r="H353" i="91" a="1"/>
  <c r="H353" i="91" s="1"/>
  <c r="I348" i="91"/>
  <c r="I347" i="91"/>
  <c r="I346" i="91"/>
  <c r="H346" i="91" a="1"/>
  <c r="H346" i="91" s="1"/>
  <c r="I345" i="91"/>
  <c r="H345" i="91" a="1"/>
  <c r="H345" i="91" s="1"/>
  <c r="I339" i="91"/>
  <c r="I338" i="91"/>
  <c r="I337" i="91"/>
  <c r="H337" i="91" a="1"/>
  <c r="H337" i="91" s="1"/>
  <c r="I336" i="91"/>
  <c r="H336" i="91" a="1"/>
  <c r="H336" i="91" s="1"/>
  <c r="I335" i="91"/>
  <c r="H335" i="91" a="1"/>
  <c r="H335" i="91" s="1"/>
  <c r="I334" i="91"/>
  <c r="H334" i="91" a="1"/>
  <c r="H334" i="91" s="1"/>
  <c r="I333" i="91"/>
  <c r="H333" i="91" a="1"/>
  <c r="H333" i="91" s="1"/>
  <c r="I330" i="91"/>
  <c r="I329" i="91"/>
  <c r="I328" i="91"/>
  <c r="H328" i="91" a="1"/>
  <c r="H328" i="91" s="1"/>
  <c r="I327" i="91"/>
  <c r="H327" i="91" a="1"/>
  <c r="H327" i="91" s="1"/>
  <c r="I326" i="91"/>
  <c r="H326" i="91" a="1"/>
  <c r="H326" i="91" s="1"/>
  <c r="I325" i="91"/>
  <c r="H325" i="91" a="1"/>
  <c r="H325" i="91" s="1"/>
  <c r="I312" i="91"/>
  <c r="I311" i="91"/>
  <c r="I310" i="91"/>
  <c r="H310" i="91" a="1"/>
  <c r="H310" i="91" s="1"/>
  <c r="I309" i="91"/>
  <c r="H309" i="91" a="1"/>
  <c r="H309" i="91" s="1"/>
  <c r="I308" i="91"/>
  <c r="H308" i="91" a="1"/>
  <c r="H308" i="91" s="1"/>
  <c r="I307" i="91"/>
  <c r="H307" i="91" a="1"/>
  <c r="H307" i="91" s="1"/>
  <c r="I306" i="91"/>
  <c r="H306" i="91" a="1"/>
  <c r="H306" i="91" s="1"/>
  <c r="I303" i="91"/>
  <c r="I302" i="91"/>
  <c r="I301" i="91"/>
  <c r="H301" i="91" a="1"/>
  <c r="H301" i="91" s="1"/>
  <c r="I294" i="91"/>
  <c r="I293" i="91"/>
  <c r="I292" i="91"/>
  <c r="I291" i="91"/>
  <c r="I290" i="91"/>
  <c r="I289" i="91"/>
  <c r="I285" i="91"/>
  <c r="I284" i="91"/>
  <c r="I283" i="91"/>
  <c r="I282" i="91"/>
  <c r="I281" i="91"/>
  <c r="I280" i="91"/>
  <c r="I276" i="91"/>
  <c r="I275" i="91"/>
  <c r="I274" i="91"/>
  <c r="H274" i="91" a="1"/>
  <c r="H274" i="91" s="1"/>
  <c r="I273" i="91"/>
  <c r="H273" i="91" a="1"/>
  <c r="H273" i="91" s="1"/>
  <c r="I272" i="91"/>
  <c r="H272" i="91" a="1"/>
  <c r="H272" i="91" s="1"/>
  <c r="I271" i="91"/>
  <c r="H271" i="91" a="1"/>
  <c r="H271" i="91" s="1"/>
  <c r="I270" i="91"/>
  <c r="H270" i="91" a="1"/>
  <c r="H270" i="91" s="1"/>
  <c r="I269" i="91"/>
  <c r="H269" i="91" a="1"/>
  <c r="H269" i="91" s="1"/>
  <c r="I267" i="91"/>
  <c r="I266" i="91"/>
  <c r="I265" i="91"/>
  <c r="H265" i="91" a="1"/>
  <c r="H265" i="91" s="1"/>
  <c r="I264" i="91"/>
  <c r="H264" i="91" a="1"/>
  <c r="H264" i="91" s="1"/>
  <c r="I258" i="91"/>
  <c r="I257" i="91"/>
  <c r="I256" i="91"/>
  <c r="H256" i="91" a="1"/>
  <c r="H256" i="91" s="1"/>
  <c r="I255" i="91"/>
  <c r="H255" i="91" a="1"/>
  <c r="H255" i="91" s="1"/>
  <c r="I254" i="91"/>
  <c r="H254" i="91" a="1"/>
  <c r="H254" i="91" s="1"/>
  <c r="I249" i="91"/>
  <c r="I248" i="91"/>
  <c r="I247" i="91"/>
  <c r="H247" i="91" a="1"/>
  <c r="H247" i="91" s="1"/>
  <c r="I240" i="91"/>
  <c r="I239" i="91"/>
  <c r="I238" i="91"/>
  <c r="H238" i="91" a="1"/>
  <c r="H238" i="91" s="1"/>
  <c r="I237" i="91"/>
  <c r="H237" i="91" a="1"/>
  <c r="H237" i="91" s="1"/>
  <c r="I236" i="91"/>
  <c r="H236" i="91" a="1"/>
  <c r="H236" i="91" s="1"/>
  <c r="I231" i="91"/>
  <c r="I230" i="91"/>
  <c r="I229" i="91"/>
  <c r="H229" i="91" a="1"/>
  <c r="H229" i="91" s="1"/>
  <c r="I222" i="91"/>
  <c r="I221" i="91"/>
  <c r="I220" i="91"/>
  <c r="H220" i="91" a="1"/>
  <c r="H220" i="91" s="1"/>
  <c r="I219" i="91"/>
  <c r="H219" i="91" a="1"/>
  <c r="H219" i="91" s="1"/>
  <c r="I218" i="91"/>
  <c r="H218" i="91" a="1"/>
  <c r="H218" i="91" s="1"/>
  <c r="I217" i="91"/>
  <c r="H217" i="91" a="1"/>
  <c r="H217" i="91" s="1"/>
  <c r="I216" i="91"/>
  <c r="H216" i="91" a="1"/>
  <c r="H216" i="91" s="1"/>
  <c r="I215" i="91"/>
  <c r="H215" i="91" a="1"/>
  <c r="H215" i="91" s="1"/>
  <c r="H207" i="91" a="1"/>
  <c r="H207" i="91" s="1"/>
  <c r="I207" i="91"/>
  <c r="H208" i="91" a="1"/>
  <c r="H208" i="91" s="1"/>
  <c r="I208" i="91"/>
  <c r="H209" i="91" a="1"/>
  <c r="H209" i="91" s="1"/>
  <c r="I209" i="91"/>
  <c r="H210" i="91" a="1"/>
  <c r="H210" i="91" s="1"/>
  <c r="I210" i="91"/>
  <c r="H211" i="91" a="1"/>
  <c r="H211" i="91" s="1"/>
  <c r="I211" i="91"/>
  <c r="I212" i="91"/>
  <c r="I213" i="91"/>
  <c r="X104" i="90"/>
  <c r="X93" i="90"/>
  <c r="H101" i="91"/>
  <c r="H102" i="91"/>
  <c r="H103" i="91"/>
  <c r="I101" i="91"/>
  <c r="I102" i="91"/>
  <c r="I103" i="91"/>
  <c r="K1416" i="94"/>
  <c r="K1460" i="94"/>
  <c r="K1443" i="94"/>
  <c r="K1379" i="94"/>
  <c r="K1362" i="94"/>
  <c r="K1335" i="94"/>
  <c r="J1470" i="94"/>
  <c r="I1470" i="94"/>
  <c r="J1460" i="94"/>
  <c r="I1460" i="94"/>
  <c r="J1443" i="94"/>
  <c r="I1443" i="94"/>
  <c r="J1416" i="94"/>
  <c r="I1416" i="94"/>
  <c r="J1389" i="94"/>
  <c r="I1389" i="94"/>
  <c r="J1379" i="94"/>
  <c r="I1379" i="94"/>
  <c r="J1362" i="94"/>
  <c r="I1362" i="94"/>
  <c r="J1335" i="94"/>
  <c r="I1335" i="94"/>
  <c r="I193" i="91"/>
  <c r="H193" i="91" a="1"/>
  <c r="H193" i="91" s="1"/>
  <c r="I192" i="91"/>
  <c r="H192" i="91" a="1"/>
  <c r="H192" i="91" s="1"/>
  <c r="I184" i="91"/>
  <c r="H184" i="91" a="1"/>
  <c r="H184" i="91" s="1"/>
  <c r="I183" i="91"/>
  <c r="H183" i="91" a="1"/>
  <c r="H183" i="91" s="1"/>
  <c r="I175" i="91"/>
  <c r="H175" i="91" a="1"/>
  <c r="H175" i="91" s="1"/>
  <c r="I174" i="91"/>
  <c r="H174" i="91" a="1"/>
  <c r="H174" i="91" s="1"/>
  <c r="I166" i="91"/>
  <c r="H166" i="91" a="1"/>
  <c r="H166" i="91" s="1"/>
  <c r="I165" i="91"/>
  <c r="H165" i="91" a="1"/>
  <c r="H165" i="91" s="1"/>
  <c r="I157" i="91"/>
  <c r="H157" i="91" a="1"/>
  <c r="H157" i="91" s="1"/>
  <c r="I156" i="91"/>
  <c r="H156" i="91" a="1"/>
  <c r="H156" i="91" s="1"/>
  <c r="I148" i="91"/>
  <c r="H148" i="91" a="1"/>
  <c r="H148" i="91" s="1"/>
  <c r="I147" i="91"/>
  <c r="H147" i="91" a="1"/>
  <c r="H147" i="91" s="1"/>
  <c r="I139" i="91"/>
  <c r="I138" i="91"/>
  <c r="I130" i="91"/>
  <c r="I129" i="91"/>
  <c r="I121" i="91"/>
  <c r="H121" i="91" a="1"/>
  <c r="H121" i="91" s="1"/>
  <c r="I120" i="91"/>
  <c r="H120" i="91" a="1"/>
  <c r="H120" i="91" s="1"/>
  <c r="I112" i="91"/>
  <c r="H112" i="91" a="1"/>
  <c r="H112" i="91" s="1"/>
  <c r="I111" i="91"/>
  <c r="H111" i="91" a="1"/>
  <c r="H111" i="91" s="1"/>
  <c r="I94" i="91"/>
  <c r="H94" i="91" a="1"/>
  <c r="H94" i="91" s="1"/>
  <c r="I93" i="91"/>
  <c r="H93" i="91" a="1"/>
  <c r="H93" i="91" s="1"/>
  <c r="I85" i="91"/>
  <c r="H85" i="91" a="1"/>
  <c r="H85" i="91" s="1"/>
  <c r="I84" i="91"/>
  <c r="H84" i="91" a="1"/>
  <c r="H84" i="91" s="1"/>
  <c r="I76" i="91"/>
  <c r="H76" i="91" a="1"/>
  <c r="H76" i="91" s="1"/>
  <c r="I75" i="91"/>
  <c r="H75" i="91" a="1"/>
  <c r="H75" i="91" s="1"/>
  <c r="I67" i="91"/>
  <c r="H67" i="91" a="1"/>
  <c r="H67" i="91" s="1"/>
  <c r="I66" i="91"/>
  <c r="H66" i="91" a="1"/>
  <c r="H66" i="91" s="1"/>
  <c r="I58" i="91"/>
  <c r="H58" i="91" a="1"/>
  <c r="H58" i="91" s="1"/>
  <c r="I57" i="91"/>
  <c r="H57" i="91" a="1"/>
  <c r="H57" i="91" s="1"/>
  <c r="I49" i="91"/>
  <c r="H49" i="91" a="1"/>
  <c r="H49" i="91" s="1"/>
  <c r="I48" i="91"/>
  <c r="H48" i="91" a="1"/>
  <c r="H48" i="91" s="1"/>
  <c r="I40" i="91"/>
  <c r="H40" i="91" a="1"/>
  <c r="H40" i="91" s="1"/>
  <c r="I39" i="91"/>
  <c r="H39" i="91" a="1"/>
  <c r="H39" i="91" s="1"/>
  <c r="I31" i="91"/>
  <c r="H31" i="91" a="1"/>
  <c r="H31" i="91" s="1"/>
  <c r="I30" i="91"/>
  <c r="H30" i="91" a="1"/>
  <c r="H30" i="91" s="1"/>
  <c r="I22" i="91"/>
  <c r="H22" i="91" a="1"/>
  <c r="H22" i="91" s="1"/>
  <c r="I21" i="91"/>
  <c r="H21" i="91" a="1"/>
  <c r="H21" i="91" s="1"/>
  <c r="J24" i="91" a="1"/>
  <c r="J24" i="91" s="1"/>
  <c r="J25" i="91" a="1"/>
  <c r="J25" i="91" s="1"/>
  <c r="J26" i="91" a="1"/>
  <c r="J26" i="91" s="1"/>
  <c r="J27" i="91" a="1"/>
  <c r="J27" i="91" s="1"/>
  <c r="J28" i="91" a="1"/>
  <c r="J28" i="91" s="1"/>
  <c r="J29" i="91" a="1"/>
  <c r="J29" i="91" s="1"/>
  <c r="J30" i="91" a="1"/>
  <c r="J30" i="91" s="1"/>
  <c r="J31" i="91" a="1"/>
  <c r="J31" i="91" s="1"/>
  <c r="J39" i="91" a="1"/>
  <c r="J39" i="91" s="1"/>
  <c r="J40" i="91" a="1"/>
  <c r="J40" i="91" s="1"/>
  <c r="K971" i="94"/>
  <c r="K954" i="94"/>
  <c r="K927" i="94"/>
  <c r="K890" i="94"/>
  <c r="K873" i="94"/>
  <c r="K846" i="94"/>
  <c r="F48" i="52"/>
  <c r="J981" i="94"/>
  <c r="I981" i="94"/>
  <c r="J971" i="94"/>
  <c r="I971" i="94"/>
  <c r="J954" i="94"/>
  <c r="I954" i="94"/>
  <c r="J927" i="94"/>
  <c r="I927" i="94"/>
  <c r="J900" i="94"/>
  <c r="I900" i="94"/>
  <c r="J890" i="94"/>
  <c r="I890" i="94"/>
  <c r="J873" i="94"/>
  <c r="I873" i="94"/>
  <c r="J846" i="94"/>
  <c r="I846" i="94"/>
  <c r="K808" i="94"/>
  <c r="K791" i="94"/>
  <c r="K764" i="94"/>
  <c r="F61" i="52"/>
  <c r="K710" i="94"/>
  <c r="K683" i="94"/>
  <c r="K645" i="94"/>
  <c r="K628" i="94"/>
  <c r="K601" i="94"/>
  <c r="F11" i="52"/>
  <c r="K547" i="94"/>
  <c r="K520" i="94"/>
  <c r="J818" i="94"/>
  <c r="I818" i="94"/>
  <c r="J808" i="94"/>
  <c r="I808" i="94"/>
  <c r="J791" i="94"/>
  <c r="I791" i="94"/>
  <c r="J764" i="94"/>
  <c r="I764" i="94"/>
  <c r="J737" i="94"/>
  <c r="I737" i="94"/>
  <c r="J727" i="94"/>
  <c r="I727" i="94"/>
  <c r="J710" i="94"/>
  <c r="I710" i="94"/>
  <c r="J683" i="94"/>
  <c r="I683" i="94"/>
  <c r="J655" i="94"/>
  <c r="I655" i="94"/>
  <c r="J645" i="94"/>
  <c r="I645" i="94"/>
  <c r="J628" i="94"/>
  <c r="I628" i="94"/>
  <c r="J601" i="94"/>
  <c r="I601" i="94"/>
  <c r="J574" i="94"/>
  <c r="I574" i="94"/>
  <c r="J564" i="94"/>
  <c r="I564" i="94"/>
  <c r="J547" i="94"/>
  <c r="I547" i="94"/>
  <c r="J520" i="94"/>
  <c r="I520" i="94"/>
  <c r="K482" i="94"/>
  <c r="K465" i="94"/>
  <c r="F30" i="52"/>
  <c r="K438" i="94"/>
  <c r="F8" i="52"/>
  <c r="K275" i="94"/>
  <c r="K401" i="94"/>
  <c r="K384" i="94"/>
  <c r="F55" i="52"/>
  <c r="K194" i="94"/>
  <c r="K319" i="94"/>
  <c r="K302" i="94"/>
  <c r="K238" i="94"/>
  <c r="K221" i="94"/>
  <c r="J492" i="94"/>
  <c r="I492" i="94"/>
  <c r="J482" i="94"/>
  <c r="I482" i="94"/>
  <c r="J465" i="94"/>
  <c r="I465" i="94"/>
  <c r="J438" i="94"/>
  <c r="I438" i="94"/>
  <c r="J411" i="94"/>
  <c r="I411" i="94"/>
  <c r="J401" i="94"/>
  <c r="I401" i="94"/>
  <c r="J384" i="94"/>
  <c r="I384" i="94"/>
  <c r="J357" i="94"/>
  <c r="I357" i="94"/>
  <c r="J329" i="94"/>
  <c r="I329" i="94"/>
  <c r="J319" i="94"/>
  <c r="I319" i="94"/>
  <c r="J302" i="94"/>
  <c r="I302" i="94"/>
  <c r="J275" i="94"/>
  <c r="I275" i="94"/>
  <c r="J248" i="94"/>
  <c r="I248" i="94"/>
  <c r="J238" i="94"/>
  <c r="I238" i="94"/>
  <c r="J221" i="94"/>
  <c r="I221" i="94"/>
  <c r="J194" i="94"/>
  <c r="I194" i="94"/>
  <c r="F40" i="52"/>
  <c r="K139" i="94"/>
  <c r="K112" i="94"/>
  <c r="J166" i="94"/>
  <c r="I166" i="94"/>
  <c r="J156" i="94"/>
  <c r="I156" i="94"/>
  <c r="J139" i="94"/>
  <c r="I139" i="94"/>
  <c r="J112" i="94"/>
  <c r="I112" i="94"/>
  <c r="K75" i="94"/>
  <c r="K58" i="94"/>
  <c r="A1" i="120"/>
  <c r="I665" i="93"/>
  <c r="J665" i="93"/>
  <c r="K665" i="93"/>
  <c r="I655" i="93"/>
  <c r="J655" i="93"/>
  <c r="K655" i="93"/>
  <c r="I645" i="93"/>
  <c r="J645" i="93"/>
  <c r="K645" i="93"/>
  <c r="I665" i="91"/>
  <c r="J665" i="91"/>
  <c r="K665" i="91"/>
  <c r="I655" i="91"/>
  <c r="J655" i="91"/>
  <c r="I645" i="91"/>
  <c r="J645" i="91"/>
  <c r="K645" i="91"/>
  <c r="J322" i="91"/>
  <c r="J313" i="91"/>
  <c r="J85" i="94"/>
  <c r="I85" i="94"/>
  <c r="J75" i="94"/>
  <c r="I75" i="94"/>
  <c r="J58" i="94"/>
  <c r="I58" i="94"/>
  <c r="J31" i="94"/>
  <c r="I31" i="94"/>
  <c r="Q739" i="90"/>
  <c r="Q738" i="90"/>
  <c r="Q737" i="90"/>
  <c r="Q736" i="90"/>
  <c r="Q735" i="90"/>
  <c r="Q728" i="90"/>
  <c r="Q727" i="90"/>
  <c r="Q726" i="90"/>
  <c r="Q725" i="90"/>
  <c r="Q724" i="90"/>
  <c r="Q680" i="90"/>
  <c r="Q681" i="90"/>
  <c r="Q682" i="90"/>
  <c r="Q683" i="90"/>
  <c r="Q679" i="90"/>
  <c r="Q669" i="90"/>
  <c r="Q670" i="90"/>
  <c r="Q671" i="90"/>
  <c r="Q672" i="90"/>
  <c r="Q668" i="90"/>
  <c r="F46" i="52"/>
  <c r="F60" i="52"/>
  <c r="F66" i="52"/>
  <c r="F21" i="52"/>
  <c r="F23" i="52"/>
  <c r="F22" i="52"/>
  <c r="F28" i="52"/>
  <c r="F34" i="52"/>
  <c r="F41" i="52"/>
  <c r="F42" i="52"/>
  <c r="F43" i="52"/>
  <c r="F47" i="52"/>
  <c r="F9" i="52"/>
  <c r="F67" i="52"/>
  <c r="F68" i="52"/>
  <c r="F10" i="52"/>
  <c r="F54" i="52"/>
  <c r="F50" i="52"/>
  <c r="F52" i="52"/>
  <c r="F31" i="52"/>
  <c r="F33" i="52"/>
  <c r="F36" i="52"/>
  <c r="G36" i="52"/>
  <c r="F37" i="52"/>
  <c r="F38" i="52"/>
  <c r="F39" i="52"/>
  <c r="F45" i="52"/>
  <c r="F12" i="52"/>
  <c r="F44" i="52"/>
  <c r="F64" i="52"/>
  <c r="F62" i="52"/>
  <c r="F14" i="52"/>
  <c r="F24" i="52"/>
  <c r="F25" i="52"/>
  <c r="F26" i="52"/>
  <c r="F27" i="52"/>
  <c r="G27" i="52"/>
  <c r="F35" i="52"/>
  <c r="F49" i="52"/>
  <c r="F56" i="52"/>
  <c r="F15" i="52"/>
  <c r="F16" i="52"/>
  <c r="F17" i="52"/>
  <c r="F71" i="52"/>
  <c r="F18" i="52"/>
  <c r="G18" i="52"/>
  <c r="F29" i="52"/>
  <c r="F57" i="52"/>
  <c r="G57" i="52"/>
  <c r="F58" i="52"/>
  <c r="F79" i="52"/>
  <c r="G79" i="52"/>
  <c r="F80" i="52"/>
  <c r="G80" i="52"/>
  <c r="F81" i="52"/>
  <c r="G81" i="52"/>
  <c r="F82" i="52"/>
  <c r="G82" i="52"/>
  <c r="F83" i="52"/>
  <c r="G83" i="52"/>
  <c r="F84" i="52"/>
  <c r="G84" i="52"/>
  <c r="F85" i="52"/>
  <c r="G85" i="52"/>
  <c r="F86" i="52"/>
  <c r="G86" i="52"/>
  <c r="F87" i="52"/>
  <c r="G87" i="52"/>
  <c r="F88" i="52"/>
  <c r="G88" i="52"/>
  <c r="F89" i="52"/>
  <c r="G89" i="52"/>
  <c r="F90" i="52"/>
  <c r="G90" i="52"/>
  <c r="F91" i="52"/>
  <c r="G91" i="52"/>
  <c r="F92" i="52"/>
  <c r="G92" i="52"/>
  <c r="F93" i="52"/>
  <c r="G93" i="52"/>
  <c r="F94" i="52"/>
  <c r="G94" i="52"/>
  <c r="F95" i="52"/>
  <c r="G95" i="52"/>
  <c r="F96" i="52"/>
  <c r="G96" i="52"/>
  <c r="F97" i="52"/>
  <c r="G97" i="52"/>
  <c r="F98" i="52"/>
  <c r="G98" i="52"/>
  <c r="F99" i="52"/>
  <c r="G99" i="52"/>
  <c r="F100" i="52"/>
  <c r="G100" i="52"/>
  <c r="F101" i="52"/>
  <c r="G101" i="52"/>
  <c r="F102" i="52"/>
  <c r="G102" i="52"/>
  <c r="F103" i="52"/>
  <c r="G103" i="52"/>
  <c r="F104" i="52"/>
  <c r="G104" i="52"/>
  <c r="F105" i="52"/>
  <c r="G105" i="52"/>
  <c r="F106" i="52"/>
  <c r="G106" i="52"/>
  <c r="F107" i="52"/>
  <c r="G107" i="52"/>
  <c r="F108" i="52"/>
  <c r="G108" i="52"/>
  <c r="F109" i="52"/>
  <c r="G109" i="52"/>
  <c r="F110" i="52"/>
  <c r="G110" i="52"/>
  <c r="F111" i="52"/>
  <c r="G111" i="52"/>
  <c r="F112" i="52"/>
  <c r="G112" i="52"/>
  <c r="F113" i="52"/>
  <c r="G113" i="52"/>
  <c r="F114" i="52"/>
  <c r="G114" i="52"/>
  <c r="F115" i="52"/>
  <c r="G115" i="52"/>
  <c r="F116" i="52"/>
  <c r="G116" i="52"/>
  <c r="F117" i="52"/>
  <c r="G117" i="52"/>
  <c r="F118" i="52"/>
  <c r="G118" i="52"/>
  <c r="F119" i="52"/>
  <c r="G119" i="52"/>
  <c r="F120" i="52"/>
  <c r="G120" i="52"/>
  <c r="F121" i="52"/>
  <c r="G121" i="52"/>
  <c r="F122" i="52"/>
  <c r="G122" i="52"/>
  <c r="F123" i="52"/>
  <c r="G123" i="52"/>
  <c r="F124" i="52"/>
  <c r="G124" i="52"/>
  <c r="F125" i="52"/>
  <c r="G125" i="52"/>
  <c r="F126" i="52"/>
  <c r="G126" i="52"/>
  <c r="F127" i="52"/>
  <c r="G127" i="52"/>
  <c r="F128" i="52"/>
  <c r="G128" i="52"/>
  <c r="F129" i="52"/>
  <c r="G129" i="52"/>
  <c r="F130" i="52"/>
  <c r="G130" i="52"/>
  <c r="F131" i="52"/>
  <c r="G131" i="52"/>
  <c r="F132" i="52"/>
  <c r="G132" i="52"/>
  <c r="F133" i="52"/>
  <c r="G133" i="52"/>
  <c r="F134" i="52"/>
  <c r="G134" i="52"/>
  <c r="F135" i="52"/>
  <c r="G135" i="52"/>
  <c r="F136" i="52"/>
  <c r="G136" i="52"/>
  <c r="F137" i="52"/>
  <c r="G137" i="52"/>
  <c r="F138" i="52"/>
  <c r="G138" i="52"/>
  <c r="F139" i="52"/>
  <c r="G139" i="52"/>
  <c r="F140" i="52"/>
  <c r="G140" i="52"/>
  <c r="F141" i="52"/>
  <c r="G141" i="52"/>
  <c r="F142" i="52"/>
  <c r="G142" i="52"/>
  <c r="F143" i="52"/>
  <c r="G143" i="52"/>
  <c r="F144" i="52"/>
  <c r="G144" i="52"/>
  <c r="F145" i="52"/>
  <c r="G145" i="52"/>
  <c r="F146" i="52"/>
  <c r="G146" i="52"/>
  <c r="F147" i="52"/>
  <c r="G147" i="52"/>
  <c r="F148" i="52"/>
  <c r="G148" i="52"/>
  <c r="F149" i="52"/>
  <c r="G149" i="52"/>
  <c r="F150" i="52"/>
  <c r="G150" i="52"/>
  <c r="F151" i="52"/>
  <c r="G151" i="52"/>
  <c r="F152" i="52"/>
  <c r="G152" i="52"/>
  <c r="F153" i="52"/>
  <c r="G153" i="52"/>
  <c r="F154" i="52"/>
  <c r="G154" i="52"/>
  <c r="F155" i="52"/>
  <c r="G155" i="52"/>
  <c r="F156" i="52"/>
  <c r="G156" i="52"/>
  <c r="F157" i="52"/>
  <c r="G157" i="52"/>
  <c r="F158" i="52"/>
  <c r="G158" i="52"/>
  <c r="F159" i="52"/>
  <c r="G159" i="52"/>
  <c r="F160" i="52"/>
  <c r="G160" i="52"/>
  <c r="F161" i="52"/>
  <c r="G161" i="52"/>
  <c r="F162" i="52"/>
  <c r="G162" i="52"/>
  <c r="F163" i="52"/>
  <c r="G163" i="52"/>
  <c r="F164" i="52"/>
  <c r="G164" i="52"/>
  <c r="F165" i="52"/>
  <c r="G165" i="52"/>
  <c r="F166" i="52"/>
  <c r="G166" i="52"/>
  <c r="F167" i="52"/>
  <c r="G167" i="52"/>
  <c r="F168" i="52"/>
  <c r="G168" i="52"/>
  <c r="F169" i="52"/>
  <c r="G169" i="52"/>
  <c r="F170" i="52"/>
  <c r="G170" i="52"/>
  <c r="F171" i="52"/>
  <c r="G171" i="52"/>
  <c r="F172" i="52"/>
  <c r="G172" i="52"/>
  <c r="F173" i="52"/>
  <c r="G173" i="52"/>
  <c r="F174" i="52"/>
  <c r="G174" i="52"/>
  <c r="F175" i="52"/>
  <c r="G175" i="52"/>
  <c r="F176" i="52"/>
  <c r="G176" i="52"/>
  <c r="F177" i="52"/>
  <c r="G177" i="52"/>
  <c r="F178" i="52"/>
  <c r="G178" i="52"/>
  <c r="F179" i="52"/>
  <c r="G179" i="52"/>
  <c r="F180" i="52"/>
  <c r="G180" i="52"/>
  <c r="F181" i="52"/>
  <c r="G181" i="52"/>
  <c r="F182" i="52"/>
  <c r="G182" i="52"/>
  <c r="F183" i="52"/>
  <c r="G183" i="52"/>
  <c r="F184" i="52"/>
  <c r="G184" i="52"/>
  <c r="F185" i="52"/>
  <c r="G185" i="52"/>
  <c r="F186" i="52"/>
  <c r="G186" i="52"/>
  <c r="F187" i="52"/>
  <c r="G187" i="52"/>
  <c r="F188" i="52"/>
  <c r="G188" i="52"/>
  <c r="F189" i="52"/>
  <c r="G189" i="52"/>
  <c r="F190" i="52"/>
  <c r="G190" i="52"/>
  <c r="F191" i="52"/>
  <c r="G191" i="52"/>
  <c r="F192" i="52"/>
  <c r="G192" i="52"/>
  <c r="F193" i="52"/>
  <c r="G193" i="52"/>
  <c r="F194" i="52"/>
  <c r="G194" i="52"/>
  <c r="F195" i="52"/>
  <c r="G195" i="52"/>
  <c r="F196" i="52"/>
  <c r="G196" i="52"/>
  <c r="F197" i="52"/>
  <c r="G197" i="52"/>
  <c r="F198" i="52"/>
  <c r="G198" i="52"/>
  <c r="F199" i="52"/>
  <c r="G199" i="52"/>
  <c r="F200" i="52"/>
  <c r="G200" i="52"/>
  <c r="F201" i="52"/>
  <c r="G201" i="52"/>
  <c r="F202" i="52"/>
  <c r="G202" i="52"/>
  <c r="F203" i="52"/>
  <c r="G203" i="52"/>
  <c r="F204" i="52"/>
  <c r="G204" i="52"/>
  <c r="F205" i="52"/>
  <c r="G205" i="52"/>
  <c r="F206" i="52"/>
  <c r="G206" i="52"/>
  <c r="F207" i="52"/>
  <c r="G207" i="52"/>
  <c r="F208" i="52"/>
  <c r="G208" i="52"/>
  <c r="F209" i="52"/>
  <c r="G209" i="52"/>
  <c r="F210" i="52"/>
  <c r="G210" i="52"/>
  <c r="F211" i="52"/>
  <c r="G211" i="52"/>
  <c r="F212" i="52"/>
  <c r="G212" i="52"/>
  <c r="F213" i="52"/>
  <c r="G213" i="52"/>
  <c r="F214" i="52"/>
  <c r="G214" i="52"/>
  <c r="F215" i="52"/>
  <c r="G215" i="52"/>
  <c r="F216" i="52"/>
  <c r="G216" i="52"/>
  <c r="F217" i="52"/>
  <c r="G217" i="52"/>
  <c r="F218" i="52"/>
  <c r="G218" i="52"/>
  <c r="F219" i="52"/>
  <c r="G219" i="52"/>
  <c r="F220" i="52"/>
  <c r="G220" i="52"/>
  <c r="F221" i="52"/>
  <c r="G221" i="52"/>
  <c r="F222" i="52"/>
  <c r="G222" i="52"/>
  <c r="F223" i="52"/>
  <c r="G223" i="52"/>
  <c r="F224" i="52"/>
  <c r="G224" i="52"/>
  <c r="F225" i="52"/>
  <c r="G225" i="52"/>
  <c r="F226" i="52"/>
  <c r="G226" i="52"/>
  <c r="F227" i="52"/>
  <c r="G227" i="52"/>
  <c r="F228" i="52"/>
  <c r="G228" i="52"/>
  <c r="F229" i="52"/>
  <c r="G229" i="52"/>
  <c r="F230" i="52"/>
  <c r="G230" i="52"/>
  <c r="F231" i="52"/>
  <c r="G231" i="52"/>
  <c r="F232" i="52"/>
  <c r="G232" i="52"/>
  <c r="F233" i="52"/>
  <c r="G233" i="52"/>
  <c r="F234" i="52"/>
  <c r="G234" i="52"/>
  <c r="F235" i="52"/>
  <c r="G235" i="52"/>
  <c r="F236" i="52"/>
  <c r="G236" i="52"/>
  <c r="F59" i="52"/>
  <c r="J630" i="93" a="1"/>
  <c r="J630" i="93" s="1"/>
  <c r="J629" i="93" a="1"/>
  <c r="J629" i="93" s="1"/>
  <c r="J628" i="93" a="1"/>
  <c r="J628" i="93" s="1"/>
  <c r="J627" i="93" a="1"/>
  <c r="J627" i="93" s="1"/>
  <c r="J626" i="93" a="1"/>
  <c r="J626" i="93" s="1"/>
  <c r="J625" i="93" a="1"/>
  <c r="J625" i="93" s="1"/>
  <c r="J624" i="93" a="1"/>
  <c r="J624" i="93" s="1"/>
  <c r="J623" i="93" a="1"/>
  <c r="J623" i="93" s="1"/>
  <c r="J621" i="93" a="1"/>
  <c r="J621" i="93" s="1"/>
  <c r="J620" i="93" a="1"/>
  <c r="J620" i="93" s="1"/>
  <c r="J619" i="93" a="1"/>
  <c r="J619" i="93" s="1"/>
  <c r="J618" i="93" a="1"/>
  <c r="J618" i="93" s="1"/>
  <c r="J617" i="93" a="1"/>
  <c r="J617" i="93" s="1"/>
  <c r="J616" i="93" a="1"/>
  <c r="J616" i="93" s="1"/>
  <c r="J615" i="93" a="1"/>
  <c r="J615" i="93" s="1"/>
  <c r="J614" i="93" a="1"/>
  <c r="J614" i="93" s="1"/>
  <c r="J612" i="93" a="1"/>
  <c r="J612" i="93" s="1"/>
  <c r="J611" i="93" a="1"/>
  <c r="J611" i="93" s="1"/>
  <c r="J610" i="93" a="1"/>
  <c r="J610" i="93" s="1"/>
  <c r="J609" i="93" a="1"/>
  <c r="J609" i="93" s="1"/>
  <c r="J608" i="93" a="1"/>
  <c r="J608" i="93" s="1"/>
  <c r="J607" i="93" a="1"/>
  <c r="J607" i="93" s="1"/>
  <c r="J606" i="93" a="1"/>
  <c r="J606" i="93" s="1"/>
  <c r="J605" i="93" a="1"/>
  <c r="J605" i="93" s="1"/>
  <c r="J603" i="93" a="1"/>
  <c r="J603" i="93" s="1"/>
  <c r="J602" i="93" a="1"/>
  <c r="J602" i="93" s="1"/>
  <c r="J601" i="93" a="1"/>
  <c r="J601" i="93" s="1"/>
  <c r="J600" i="93" a="1"/>
  <c r="J600" i="93" s="1"/>
  <c r="J599" i="93" a="1"/>
  <c r="J599" i="93" s="1"/>
  <c r="J598" i="93" a="1"/>
  <c r="J598" i="93" s="1"/>
  <c r="J597" i="93" a="1"/>
  <c r="J597" i="93" s="1"/>
  <c r="J596" i="93" a="1"/>
  <c r="J596" i="93" s="1"/>
  <c r="J594" i="93" a="1"/>
  <c r="J594" i="93" s="1"/>
  <c r="J593" i="93" a="1"/>
  <c r="J593" i="93" s="1"/>
  <c r="J592" i="93" a="1"/>
  <c r="J592" i="93" s="1"/>
  <c r="J591" i="93" a="1"/>
  <c r="J591" i="93" s="1"/>
  <c r="J590" i="93" a="1"/>
  <c r="J590" i="93" s="1"/>
  <c r="J589" i="93" a="1"/>
  <c r="J589" i="93" s="1"/>
  <c r="J588" i="93" a="1"/>
  <c r="J588" i="93" s="1"/>
  <c r="J587" i="93" a="1"/>
  <c r="J587" i="93" s="1"/>
  <c r="J585" i="93" a="1"/>
  <c r="J585" i="93" s="1"/>
  <c r="J584" i="93" a="1"/>
  <c r="J584" i="93" s="1"/>
  <c r="J583" i="93" a="1"/>
  <c r="J583" i="93" s="1"/>
  <c r="J582" i="93" a="1"/>
  <c r="J582" i="93" s="1"/>
  <c r="J581" i="93" a="1"/>
  <c r="J581" i="93" s="1"/>
  <c r="J580" i="93" a="1"/>
  <c r="J580" i="93" s="1"/>
  <c r="J579" i="93" a="1"/>
  <c r="J579" i="93" s="1"/>
  <c r="J578" i="93" a="1"/>
  <c r="J578" i="93" s="1"/>
  <c r="J576" i="93" a="1"/>
  <c r="J576" i="93" s="1"/>
  <c r="J575" i="93" a="1"/>
  <c r="J575" i="93" s="1"/>
  <c r="J574" i="93" a="1"/>
  <c r="J574" i="93" s="1"/>
  <c r="J573" i="93" a="1"/>
  <c r="J573" i="93" s="1"/>
  <c r="J572" i="93" a="1"/>
  <c r="J572" i="93" s="1"/>
  <c r="J571" i="93" a="1"/>
  <c r="J571" i="93" s="1"/>
  <c r="J570" i="93" a="1"/>
  <c r="J570" i="93" s="1"/>
  <c r="J569" i="93" a="1"/>
  <c r="J569" i="93" s="1"/>
  <c r="J567" i="93" a="1"/>
  <c r="J567" i="93" s="1"/>
  <c r="J566" i="93" a="1"/>
  <c r="J566" i="93" s="1"/>
  <c r="J565" i="93" a="1"/>
  <c r="J565" i="93" s="1"/>
  <c r="J564" i="93" a="1"/>
  <c r="J564" i="93" s="1"/>
  <c r="J563" i="93" a="1"/>
  <c r="J563" i="93" s="1"/>
  <c r="J562" i="93" a="1"/>
  <c r="J562" i="93" s="1"/>
  <c r="J561" i="93" a="1"/>
  <c r="J561" i="93" s="1"/>
  <c r="J560" i="93" a="1"/>
  <c r="J560" i="93" s="1"/>
  <c r="J558" i="93" a="1"/>
  <c r="J558" i="93" s="1"/>
  <c r="J557" i="93" a="1"/>
  <c r="J557" i="93" s="1"/>
  <c r="J556" i="93" a="1"/>
  <c r="J556" i="93" s="1"/>
  <c r="J555" i="93" a="1"/>
  <c r="J555" i="93" s="1"/>
  <c r="J554" i="93" a="1"/>
  <c r="J554" i="93" s="1"/>
  <c r="J553" i="93" a="1"/>
  <c r="J553" i="93" s="1"/>
  <c r="J552" i="93" a="1"/>
  <c r="J552" i="93" s="1"/>
  <c r="J551" i="93" a="1"/>
  <c r="J551" i="93" s="1"/>
  <c r="J543" i="93" a="1"/>
  <c r="J543" i="93" s="1"/>
  <c r="J544" i="93" a="1"/>
  <c r="J544" i="93" s="1"/>
  <c r="J545" i="93" a="1"/>
  <c r="J545" i="93" s="1"/>
  <c r="J546" i="93" a="1"/>
  <c r="J546" i="93" s="1"/>
  <c r="J547" i="93" a="1"/>
  <c r="J547" i="93" s="1"/>
  <c r="J548" i="93" a="1"/>
  <c r="J548" i="93" s="1"/>
  <c r="J549" i="93" a="1"/>
  <c r="J549" i="93" s="1"/>
  <c r="J542" i="93" a="1"/>
  <c r="J542" i="93" s="1"/>
  <c r="J531" i="93" a="1"/>
  <c r="J531" i="93" s="1"/>
  <c r="J530" i="93" a="1"/>
  <c r="J530" i="93" s="1"/>
  <c r="J529" i="93" a="1"/>
  <c r="J529" i="93" s="1"/>
  <c r="J528" i="93" a="1"/>
  <c r="J528" i="93" s="1"/>
  <c r="J527" i="93" a="1"/>
  <c r="J527" i="93" s="1"/>
  <c r="J526" i="93" a="1"/>
  <c r="J526" i="93" s="1"/>
  <c r="J525" i="93" a="1"/>
  <c r="J525" i="93" s="1"/>
  <c r="J524" i="93" a="1"/>
  <c r="J524" i="93" s="1"/>
  <c r="J516" i="93" a="1"/>
  <c r="J516" i="93" s="1"/>
  <c r="J517" i="93" a="1"/>
  <c r="J517" i="93" s="1"/>
  <c r="J518" i="93" a="1"/>
  <c r="J518" i="93" s="1"/>
  <c r="J519" i="93" a="1"/>
  <c r="J519" i="93" s="1"/>
  <c r="J520" i="93" a="1"/>
  <c r="J520" i="93" s="1"/>
  <c r="J521" i="93" a="1"/>
  <c r="J521" i="93" s="1"/>
  <c r="J522" i="93" a="1"/>
  <c r="J522" i="93" s="1"/>
  <c r="J515" i="93" a="1"/>
  <c r="J515" i="93" s="1"/>
  <c r="J513" i="93" a="1"/>
  <c r="J513" i="93" s="1"/>
  <c r="J512" i="93" a="1"/>
  <c r="J512" i="93" s="1"/>
  <c r="J511" i="93" a="1"/>
  <c r="J511" i="93" s="1"/>
  <c r="J510" i="93" a="1"/>
  <c r="J510" i="93" s="1"/>
  <c r="J509" i="93" a="1"/>
  <c r="J509" i="93" s="1"/>
  <c r="J508" i="93" a="1"/>
  <c r="J508" i="93" s="1"/>
  <c r="J507" i="93" a="1"/>
  <c r="J507" i="93" s="1"/>
  <c r="J506" i="93" a="1"/>
  <c r="J506" i="93" s="1"/>
  <c r="J504" i="93" a="1"/>
  <c r="J504" i="93" s="1"/>
  <c r="J503" i="93" a="1"/>
  <c r="J503" i="93" s="1"/>
  <c r="J502" i="93" a="1"/>
  <c r="J502" i="93" s="1"/>
  <c r="J501" i="93" a="1"/>
  <c r="J501" i="93" s="1"/>
  <c r="J500" i="93" a="1"/>
  <c r="J500" i="93" s="1"/>
  <c r="J499" i="93" a="1"/>
  <c r="J499" i="93" s="1"/>
  <c r="J498" i="93" a="1"/>
  <c r="J498" i="93" s="1"/>
  <c r="J497" i="93" a="1"/>
  <c r="J497" i="93" s="1"/>
  <c r="J495" i="93" a="1"/>
  <c r="J495" i="93" s="1"/>
  <c r="J494" i="93" a="1"/>
  <c r="J494" i="93" s="1"/>
  <c r="J493" i="93" a="1"/>
  <c r="J493" i="93" s="1"/>
  <c r="J492" i="93" a="1"/>
  <c r="J492" i="93" s="1"/>
  <c r="J491" i="93" a="1"/>
  <c r="J491" i="93" s="1"/>
  <c r="J490" i="93" a="1"/>
  <c r="J490" i="93" s="1"/>
  <c r="J489" i="93" a="1"/>
  <c r="J489" i="93" s="1"/>
  <c r="J488" i="93" a="1"/>
  <c r="J488" i="93" s="1"/>
  <c r="J486" i="93" a="1"/>
  <c r="J486" i="93" s="1"/>
  <c r="J485" i="93" a="1"/>
  <c r="J485" i="93" s="1"/>
  <c r="J484" i="93" a="1"/>
  <c r="J484" i="93" s="1"/>
  <c r="J483" i="93" a="1"/>
  <c r="J483" i="93" s="1"/>
  <c r="J482" i="93" a="1"/>
  <c r="J482" i="93" s="1"/>
  <c r="J481" i="93" a="1"/>
  <c r="J481" i="93" s="1"/>
  <c r="J480" i="93" a="1"/>
  <c r="J480" i="93" s="1"/>
  <c r="J479" i="93" a="1"/>
  <c r="J479" i="93" s="1"/>
  <c r="J477" i="93" a="1"/>
  <c r="J477" i="93" s="1"/>
  <c r="J476" i="93" a="1"/>
  <c r="J476" i="93" s="1"/>
  <c r="J475" i="93" a="1"/>
  <c r="J475" i="93" s="1"/>
  <c r="J474" i="93" a="1"/>
  <c r="J474" i="93" s="1"/>
  <c r="J473" i="93" a="1"/>
  <c r="J473" i="93" s="1"/>
  <c r="J472" i="93" a="1"/>
  <c r="J472" i="93" s="1"/>
  <c r="J471" i="93" a="1"/>
  <c r="J471" i="93" s="1"/>
  <c r="J470" i="93" a="1"/>
  <c r="J470" i="93" s="1"/>
  <c r="J468" i="93" a="1"/>
  <c r="J468" i="93" s="1"/>
  <c r="J467" i="93" a="1"/>
  <c r="J467" i="93" s="1"/>
  <c r="J466" i="93" a="1"/>
  <c r="J466" i="93" s="1"/>
  <c r="J465" i="93" a="1"/>
  <c r="J465" i="93" s="1"/>
  <c r="J464" i="93" a="1"/>
  <c r="J464" i="93" s="1"/>
  <c r="J463" i="93" a="1"/>
  <c r="J463" i="93" s="1"/>
  <c r="J462" i="93" a="1"/>
  <c r="J462" i="93" s="1"/>
  <c r="J461" i="93" a="1"/>
  <c r="J461" i="93" s="1"/>
  <c r="J459" i="93" a="1"/>
  <c r="J459" i="93" s="1"/>
  <c r="J458" i="93" a="1"/>
  <c r="J458" i="93" s="1"/>
  <c r="J457" i="93" a="1"/>
  <c r="J457" i="93" s="1"/>
  <c r="J456" i="93" a="1"/>
  <c r="J456" i="93" s="1"/>
  <c r="J455" i="93" a="1"/>
  <c r="J455" i="93" s="1"/>
  <c r="J454" i="93" a="1"/>
  <c r="J454" i="93" s="1"/>
  <c r="J453" i="93" a="1"/>
  <c r="J453" i="93" s="1"/>
  <c r="J452" i="93" a="1"/>
  <c r="J452" i="93" s="1"/>
  <c r="J450" i="93" a="1"/>
  <c r="J450" i="93" s="1"/>
  <c r="J449" i="93" a="1"/>
  <c r="J449" i="93" s="1"/>
  <c r="J448" i="93" a="1"/>
  <c r="J448" i="93" s="1"/>
  <c r="J447" i="93" a="1"/>
  <c r="J447" i="93" s="1"/>
  <c r="J446" i="93" a="1"/>
  <c r="J446" i="93" s="1"/>
  <c r="J445" i="93" a="1"/>
  <c r="J445" i="93" s="1"/>
  <c r="J444" i="93" a="1"/>
  <c r="J444" i="93" s="1"/>
  <c r="J443" i="93" a="1"/>
  <c r="J443" i="93" s="1"/>
  <c r="J441" i="93" a="1"/>
  <c r="J441" i="93" s="1"/>
  <c r="J440" i="93" a="1"/>
  <c r="J440" i="93" s="1"/>
  <c r="J439" i="93" a="1"/>
  <c r="J439" i="93" s="1"/>
  <c r="J438" i="93" a="1"/>
  <c r="J438" i="93" s="1"/>
  <c r="J437" i="93" a="1"/>
  <c r="J437" i="93" s="1"/>
  <c r="J436" i="93" a="1"/>
  <c r="J436" i="93" s="1"/>
  <c r="J435" i="93" a="1"/>
  <c r="J435" i="93" s="1"/>
  <c r="J434" i="93" a="1"/>
  <c r="J434" i="93" s="1"/>
  <c r="J426" i="93" a="1"/>
  <c r="J426" i="93" s="1"/>
  <c r="J427" i="93" a="1"/>
  <c r="J427" i="93" s="1"/>
  <c r="J428" i="93" a="1"/>
  <c r="J428" i="93" s="1"/>
  <c r="J429" i="93" a="1"/>
  <c r="J429" i="93" s="1"/>
  <c r="J430" i="93" a="1"/>
  <c r="J430" i="93" s="1"/>
  <c r="J431" i="93" a="1"/>
  <c r="J431" i="93" s="1"/>
  <c r="J432" i="93" a="1"/>
  <c r="J432" i="93" s="1"/>
  <c r="J425" i="93" a="1"/>
  <c r="J425" i="93" s="1"/>
  <c r="J613" i="93"/>
  <c r="J595" i="93"/>
  <c r="J577" i="93"/>
  <c r="J559" i="93"/>
  <c r="J541" i="93"/>
  <c r="J532" i="93"/>
  <c r="J514" i="93"/>
  <c r="J496" i="93"/>
  <c r="J478" i="93"/>
  <c r="J460" i="93"/>
  <c r="J442" i="93"/>
  <c r="J424" i="93"/>
  <c r="J411" i="93" a="1"/>
  <c r="J411" i="93" s="1"/>
  <c r="J410" i="93" a="1"/>
  <c r="J410" i="93" s="1"/>
  <c r="J409" i="93" a="1"/>
  <c r="J409" i="93" s="1"/>
  <c r="J408" i="93" a="1"/>
  <c r="J408" i="93" s="1"/>
  <c r="J407" i="93" a="1"/>
  <c r="J407" i="93" s="1"/>
  <c r="J406" i="93" a="1"/>
  <c r="J406" i="93" s="1"/>
  <c r="J405" i="93" a="1"/>
  <c r="J405" i="93" s="1"/>
  <c r="J404" i="93" a="1"/>
  <c r="J404" i="93" s="1"/>
  <c r="J402" i="93" a="1"/>
  <c r="J402" i="93" s="1"/>
  <c r="J401" i="93" a="1"/>
  <c r="J401" i="93" s="1"/>
  <c r="J400" i="93" a="1"/>
  <c r="J400" i="93" s="1"/>
  <c r="J399" i="93" a="1"/>
  <c r="J399" i="93" s="1"/>
  <c r="J398" i="93" a="1"/>
  <c r="J398" i="93" s="1"/>
  <c r="J397" i="93" a="1"/>
  <c r="J397" i="93" s="1"/>
  <c r="J396" i="93" a="1"/>
  <c r="J396" i="93" s="1"/>
  <c r="J395" i="93" a="1"/>
  <c r="J395" i="93" s="1"/>
  <c r="J393" i="93" a="1"/>
  <c r="J393" i="93" s="1"/>
  <c r="J392" i="93" a="1"/>
  <c r="J392" i="93" s="1"/>
  <c r="J391" i="93" a="1"/>
  <c r="J391" i="93" s="1"/>
  <c r="J390" i="93" a="1"/>
  <c r="J390" i="93" s="1"/>
  <c r="J389" i="93" a="1"/>
  <c r="J389" i="93" s="1"/>
  <c r="J388" i="93" a="1"/>
  <c r="J388" i="93" s="1"/>
  <c r="J387" i="93" a="1"/>
  <c r="J387" i="93" s="1"/>
  <c r="J386" i="93" a="1"/>
  <c r="J386" i="93" s="1"/>
  <c r="J384" i="93" a="1"/>
  <c r="J384" i="93" s="1"/>
  <c r="J383" i="93" a="1"/>
  <c r="J383" i="93" s="1"/>
  <c r="J382" i="93" a="1"/>
  <c r="J382" i="93" s="1"/>
  <c r="J381" i="93" a="1"/>
  <c r="J381" i="93" s="1"/>
  <c r="J380" i="93" a="1"/>
  <c r="J380" i="93" s="1"/>
  <c r="J379" i="93" a="1"/>
  <c r="J379" i="93" s="1"/>
  <c r="J378" i="93" a="1"/>
  <c r="J378" i="93" s="1"/>
  <c r="J377" i="93" a="1"/>
  <c r="J377" i="93" s="1"/>
  <c r="J375" i="93" a="1"/>
  <c r="J375" i="93" s="1"/>
  <c r="J374" i="93" a="1"/>
  <c r="J374" i="93" s="1"/>
  <c r="J373" i="93" a="1"/>
  <c r="J373" i="93" s="1"/>
  <c r="J372" i="93" a="1"/>
  <c r="J372" i="93" s="1"/>
  <c r="J371" i="93" a="1"/>
  <c r="J371" i="93" s="1"/>
  <c r="J370" i="93" a="1"/>
  <c r="J370" i="93" s="1"/>
  <c r="J369" i="93" a="1"/>
  <c r="J369" i="93" s="1"/>
  <c r="J368" i="93" a="1"/>
  <c r="J368" i="93" s="1"/>
  <c r="J366" i="93" a="1"/>
  <c r="J366" i="93" s="1"/>
  <c r="J365" i="93" a="1"/>
  <c r="J365" i="93" s="1"/>
  <c r="J364" i="93" a="1"/>
  <c r="J364" i="93" s="1"/>
  <c r="J363" i="93" a="1"/>
  <c r="J363" i="93" s="1"/>
  <c r="J362" i="93" a="1"/>
  <c r="J362" i="93" s="1"/>
  <c r="J361" i="93" a="1"/>
  <c r="J361" i="93" s="1"/>
  <c r="J360" i="93" a="1"/>
  <c r="J360" i="93" s="1"/>
  <c r="J359" i="93" a="1"/>
  <c r="J359" i="93" s="1"/>
  <c r="J357" i="93" a="1"/>
  <c r="J357" i="93" s="1"/>
  <c r="J356" i="93" a="1"/>
  <c r="J356" i="93" s="1"/>
  <c r="J355" i="93" a="1"/>
  <c r="J355" i="93" s="1"/>
  <c r="J354" i="93" a="1"/>
  <c r="J354" i="93" s="1"/>
  <c r="J353" i="93" a="1"/>
  <c r="J353" i="93" s="1"/>
  <c r="J352" i="93" a="1"/>
  <c r="J352" i="93" s="1"/>
  <c r="J351" i="93" a="1"/>
  <c r="J351" i="93" s="1"/>
  <c r="J350" i="93" a="1"/>
  <c r="J350" i="93" s="1"/>
  <c r="J348" i="93" a="1"/>
  <c r="J348" i="93" s="1"/>
  <c r="J347" i="93" a="1"/>
  <c r="J347" i="93" s="1"/>
  <c r="J346" i="93" a="1"/>
  <c r="J346" i="93" s="1"/>
  <c r="J345" i="93" a="1"/>
  <c r="J345" i="93" s="1"/>
  <c r="J344" i="93" a="1"/>
  <c r="J344" i="93" s="1"/>
  <c r="J343" i="93" a="1"/>
  <c r="J343" i="93" s="1"/>
  <c r="J342" i="93" a="1"/>
  <c r="J342" i="93" s="1"/>
  <c r="J341" i="93" a="1"/>
  <c r="J341" i="93" s="1"/>
  <c r="J339" i="93" a="1"/>
  <c r="J339" i="93" s="1"/>
  <c r="J338" i="93" a="1"/>
  <c r="J338" i="93" s="1"/>
  <c r="J337" i="93" a="1"/>
  <c r="J337" i="93" s="1"/>
  <c r="J336" i="93" a="1"/>
  <c r="J336" i="93" s="1"/>
  <c r="J335" i="93" a="1"/>
  <c r="J335" i="93" s="1"/>
  <c r="J334" i="93" a="1"/>
  <c r="J334" i="93" s="1"/>
  <c r="J333" i="93" a="1"/>
  <c r="J333" i="93" s="1"/>
  <c r="J332" i="93" a="1"/>
  <c r="J332" i="93" s="1"/>
  <c r="J330" i="93" a="1"/>
  <c r="J330" i="93" s="1"/>
  <c r="J329" i="93" a="1"/>
  <c r="J329" i="93" s="1"/>
  <c r="J328" i="93" a="1"/>
  <c r="J328" i="93" s="1"/>
  <c r="J327" i="93" a="1"/>
  <c r="J327" i="93" s="1"/>
  <c r="J326" i="93" a="1"/>
  <c r="J326" i="93" s="1"/>
  <c r="J325" i="93" a="1"/>
  <c r="J325" i="93" s="1"/>
  <c r="J324" i="93" a="1"/>
  <c r="J324" i="93" s="1"/>
  <c r="J323" i="93" a="1"/>
  <c r="J323" i="93" s="1"/>
  <c r="J312" i="93" a="1"/>
  <c r="J312" i="93" s="1"/>
  <c r="J311" i="93" a="1"/>
  <c r="J311" i="93" s="1"/>
  <c r="J310" i="93" a="1"/>
  <c r="J310" i="93" s="1"/>
  <c r="J309" i="93" a="1"/>
  <c r="J309" i="93" s="1"/>
  <c r="J308" i="93" a="1"/>
  <c r="J308" i="93" s="1"/>
  <c r="J307" i="93" a="1"/>
  <c r="J307" i="93" s="1"/>
  <c r="J306" i="93" a="1"/>
  <c r="J306" i="93" s="1"/>
  <c r="J305" i="93" a="1"/>
  <c r="J305" i="93" s="1"/>
  <c r="J303" i="93" a="1"/>
  <c r="J303" i="93" s="1"/>
  <c r="J302" i="93" a="1"/>
  <c r="J302" i="93" s="1"/>
  <c r="J301" i="93" a="1"/>
  <c r="J301" i="93" s="1"/>
  <c r="J300" i="93" a="1"/>
  <c r="J300" i="93" s="1"/>
  <c r="J299" i="93" a="1"/>
  <c r="J299" i="93" s="1"/>
  <c r="J298" i="93" a="1"/>
  <c r="J298" i="93" s="1"/>
  <c r="J297" i="93" a="1"/>
  <c r="J297" i="93" s="1"/>
  <c r="J296" i="93" a="1"/>
  <c r="J296" i="93" s="1"/>
  <c r="J294" i="93" a="1"/>
  <c r="J294" i="93" s="1"/>
  <c r="J293" i="93" a="1"/>
  <c r="J293" i="93" s="1"/>
  <c r="J292" i="93" a="1"/>
  <c r="J292" i="93" s="1"/>
  <c r="J291" i="93" a="1"/>
  <c r="J291" i="93" s="1"/>
  <c r="J290" i="93" a="1"/>
  <c r="J290" i="93" s="1"/>
  <c r="J289" i="93" a="1"/>
  <c r="J289" i="93" s="1"/>
  <c r="J288" i="93" a="1"/>
  <c r="J288" i="93" s="1"/>
  <c r="J287" i="93" a="1"/>
  <c r="J287" i="93" s="1"/>
  <c r="J285" i="93" a="1"/>
  <c r="J285" i="93" s="1"/>
  <c r="J284" i="93" a="1"/>
  <c r="J284" i="93" s="1"/>
  <c r="J283" i="93" a="1"/>
  <c r="J283" i="93" s="1"/>
  <c r="J282" i="93" a="1"/>
  <c r="J282" i="93" s="1"/>
  <c r="J281" i="93" a="1"/>
  <c r="J281" i="93" s="1"/>
  <c r="J280" i="93" a="1"/>
  <c r="J280" i="93" s="1"/>
  <c r="J279" i="93" a="1"/>
  <c r="J279" i="93" s="1"/>
  <c r="J278" i="93" a="1"/>
  <c r="J278" i="93" s="1"/>
  <c r="J276" i="93" a="1"/>
  <c r="J276" i="93" s="1"/>
  <c r="J275" i="93" a="1"/>
  <c r="J275" i="93" s="1"/>
  <c r="J274" i="93" a="1"/>
  <c r="J274" i="93" s="1"/>
  <c r="J273" i="93" a="1"/>
  <c r="J273" i="93" s="1"/>
  <c r="J272" i="93" a="1"/>
  <c r="J272" i="93" s="1"/>
  <c r="J271" i="93" a="1"/>
  <c r="J271" i="93" s="1"/>
  <c r="J270" i="93" a="1"/>
  <c r="J270" i="93" s="1"/>
  <c r="J269" i="93" a="1"/>
  <c r="J269" i="93" s="1"/>
  <c r="J267" i="93" a="1"/>
  <c r="J267" i="93" s="1"/>
  <c r="J266" i="93" a="1"/>
  <c r="J266" i="93" s="1"/>
  <c r="J265" i="93" a="1"/>
  <c r="J265" i="93" s="1"/>
  <c r="J264" i="93" a="1"/>
  <c r="J264" i="93" s="1"/>
  <c r="J263" i="93" a="1"/>
  <c r="J263" i="93" s="1"/>
  <c r="J262" i="93" a="1"/>
  <c r="J262" i="93" s="1"/>
  <c r="J261" i="93" a="1"/>
  <c r="J261" i="93" s="1"/>
  <c r="J260" i="93" a="1"/>
  <c r="J260" i="93" s="1"/>
  <c r="J258" i="93" a="1"/>
  <c r="J258" i="93" s="1"/>
  <c r="J257" i="93" a="1"/>
  <c r="J257" i="93" s="1"/>
  <c r="J256" i="93" a="1"/>
  <c r="J256" i="93" s="1"/>
  <c r="J255" i="93" a="1"/>
  <c r="J255" i="93" s="1"/>
  <c r="J254" i="93" a="1"/>
  <c r="J254" i="93" s="1"/>
  <c r="J253" i="93" a="1"/>
  <c r="J253" i="93" s="1"/>
  <c r="J252" i="93" a="1"/>
  <c r="J252" i="93" s="1"/>
  <c r="J251" i="93" a="1"/>
  <c r="J251" i="93" s="1"/>
  <c r="J249" i="93" a="1"/>
  <c r="J249" i="93" s="1"/>
  <c r="J248" i="93" a="1"/>
  <c r="J248" i="93" s="1"/>
  <c r="J247" i="93" a="1"/>
  <c r="J247" i="93" s="1"/>
  <c r="J246" i="93" a="1"/>
  <c r="J246" i="93" s="1"/>
  <c r="J245" i="93" a="1"/>
  <c r="J245" i="93" s="1"/>
  <c r="J244" i="93" a="1"/>
  <c r="J244" i="93" s="1"/>
  <c r="J243" i="93" a="1"/>
  <c r="J243" i="93" s="1"/>
  <c r="J242" i="93" a="1"/>
  <c r="J242" i="93" s="1"/>
  <c r="J240" i="93" a="1"/>
  <c r="J240" i="93" s="1"/>
  <c r="J239" i="93" a="1"/>
  <c r="J239" i="93" s="1"/>
  <c r="J238" i="93" a="1"/>
  <c r="J238" i="93" s="1"/>
  <c r="J237" i="93" a="1"/>
  <c r="J237" i="93" s="1"/>
  <c r="J236" i="93" a="1"/>
  <c r="J236" i="93" s="1"/>
  <c r="J235" i="93" a="1"/>
  <c r="J235" i="93" s="1"/>
  <c r="J234" i="93" a="1"/>
  <c r="J234" i="93" s="1"/>
  <c r="J233" i="93" a="1"/>
  <c r="J233" i="93" s="1"/>
  <c r="J231" i="93" a="1"/>
  <c r="J231" i="93" s="1"/>
  <c r="J230" i="93" a="1"/>
  <c r="J230" i="93" s="1"/>
  <c r="J229" i="93" a="1"/>
  <c r="J229" i="93" s="1"/>
  <c r="J228" i="93" a="1"/>
  <c r="J228" i="93" s="1"/>
  <c r="J227" i="93" a="1"/>
  <c r="J227" i="93" s="1"/>
  <c r="J226" i="93" a="1"/>
  <c r="J226" i="93" s="1"/>
  <c r="J225" i="93" a="1"/>
  <c r="J225" i="93" s="1"/>
  <c r="J224" i="93" a="1"/>
  <c r="J224" i="93" s="1"/>
  <c r="J222" i="93" a="1"/>
  <c r="J222" i="93" s="1"/>
  <c r="J221" i="93" a="1"/>
  <c r="J221" i="93" s="1"/>
  <c r="J220" i="93" a="1"/>
  <c r="J220" i="93" s="1"/>
  <c r="J219" i="93" a="1"/>
  <c r="J219" i="93" s="1"/>
  <c r="J218" i="93" a="1"/>
  <c r="J218" i="93" s="1"/>
  <c r="J217" i="93" a="1"/>
  <c r="J217" i="93" s="1"/>
  <c r="J216" i="93" a="1"/>
  <c r="J216" i="93" s="1"/>
  <c r="J215" i="93" a="1"/>
  <c r="J215" i="93" s="1"/>
  <c r="J213" i="93" a="1"/>
  <c r="J213" i="93" s="1"/>
  <c r="J212" i="93" a="1"/>
  <c r="J212" i="93" s="1"/>
  <c r="J211" i="93" a="1"/>
  <c r="J211" i="93" s="1"/>
  <c r="J210" i="93" a="1"/>
  <c r="J210" i="93" s="1"/>
  <c r="J209" i="93" a="1"/>
  <c r="J209" i="93" s="1"/>
  <c r="J208" i="93" a="1"/>
  <c r="J208" i="93" s="1"/>
  <c r="J207" i="93" a="1"/>
  <c r="J207" i="93" s="1"/>
  <c r="J206" i="93" a="1"/>
  <c r="J206" i="93" s="1"/>
  <c r="J394" i="93"/>
  <c r="J376" i="93"/>
  <c r="J358" i="93"/>
  <c r="J340" i="93"/>
  <c r="J322" i="93"/>
  <c r="J313" i="93"/>
  <c r="J295" i="93"/>
  <c r="J277" i="93"/>
  <c r="J259" i="93"/>
  <c r="J241" i="93"/>
  <c r="J223" i="93"/>
  <c r="J205" i="93"/>
  <c r="J193" i="93" a="1"/>
  <c r="J193" i="93" s="1"/>
  <c r="J192" i="93" a="1"/>
  <c r="J192" i="93" s="1"/>
  <c r="J191" i="93" a="1"/>
  <c r="J191" i="93" s="1"/>
  <c r="J190" i="93" a="1"/>
  <c r="J190" i="93" s="1"/>
  <c r="J189" i="93" a="1"/>
  <c r="J189" i="93" s="1"/>
  <c r="J188" i="93" a="1"/>
  <c r="J188" i="93" s="1"/>
  <c r="J187" i="93" a="1"/>
  <c r="J187" i="93" s="1"/>
  <c r="J186" i="93" a="1"/>
  <c r="J186" i="93" s="1"/>
  <c r="J184" i="93" a="1"/>
  <c r="J184" i="93" s="1"/>
  <c r="J183" i="93" a="1"/>
  <c r="J183" i="93" s="1"/>
  <c r="J182" i="93" a="1"/>
  <c r="J182" i="93" s="1"/>
  <c r="J181" i="93" a="1"/>
  <c r="J181" i="93" s="1"/>
  <c r="J180" i="93" a="1"/>
  <c r="J180" i="93" s="1"/>
  <c r="J179" i="93" a="1"/>
  <c r="J179" i="93" s="1"/>
  <c r="J178" i="93" a="1"/>
  <c r="J178" i="93" s="1"/>
  <c r="J177" i="93" a="1"/>
  <c r="J177" i="93" s="1"/>
  <c r="J175" i="93" a="1"/>
  <c r="J175" i="93" s="1"/>
  <c r="J174" i="93" a="1"/>
  <c r="J174" i="93" s="1"/>
  <c r="J173" i="93" a="1"/>
  <c r="J173" i="93" s="1"/>
  <c r="J172" i="93" a="1"/>
  <c r="J172" i="93" s="1"/>
  <c r="J171" i="93" a="1"/>
  <c r="J171" i="93" s="1"/>
  <c r="J170" i="93" a="1"/>
  <c r="J170" i="93" s="1"/>
  <c r="J169" i="93" a="1"/>
  <c r="J169" i="93" s="1"/>
  <c r="J168" i="93" a="1"/>
  <c r="J168" i="93" s="1"/>
  <c r="J166" i="93" a="1"/>
  <c r="J166" i="93" s="1"/>
  <c r="J165" i="93" a="1"/>
  <c r="J165" i="93" s="1"/>
  <c r="J164" i="93" a="1"/>
  <c r="J164" i="93" s="1"/>
  <c r="J163" i="93" a="1"/>
  <c r="J163" i="93" s="1"/>
  <c r="J162" i="93" a="1"/>
  <c r="J162" i="93" s="1"/>
  <c r="J161" i="93" a="1"/>
  <c r="J161" i="93" s="1"/>
  <c r="J160" i="93" a="1"/>
  <c r="J160" i="93" s="1"/>
  <c r="J159" i="93" a="1"/>
  <c r="J159" i="93" s="1"/>
  <c r="J157" i="93" a="1"/>
  <c r="J157" i="93" s="1"/>
  <c r="J156" i="93" a="1"/>
  <c r="J156" i="93" s="1"/>
  <c r="J155" i="93" a="1"/>
  <c r="J155" i="93" s="1"/>
  <c r="J154" i="93" a="1"/>
  <c r="J154" i="93" s="1"/>
  <c r="J153" i="93" a="1"/>
  <c r="J153" i="93" s="1"/>
  <c r="J152" i="93" a="1"/>
  <c r="J152" i="93" s="1"/>
  <c r="J151" i="93" a="1"/>
  <c r="J151" i="93" s="1"/>
  <c r="J150" i="93" a="1"/>
  <c r="J150" i="93" s="1"/>
  <c r="J148" i="93" a="1"/>
  <c r="J148" i="93" s="1"/>
  <c r="J147" i="93" a="1"/>
  <c r="J147" i="93" s="1"/>
  <c r="J146" i="93" a="1"/>
  <c r="J146" i="93" s="1"/>
  <c r="J145" i="93" a="1"/>
  <c r="J145" i="93" s="1"/>
  <c r="J144" i="93" a="1"/>
  <c r="J144" i="93" s="1"/>
  <c r="J143" i="93" a="1"/>
  <c r="J143" i="93" s="1"/>
  <c r="J142" i="93" a="1"/>
  <c r="J142" i="93" s="1"/>
  <c r="J141" i="93" a="1"/>
  <c r="J141" i="93" s="1"/>
  <c r="J139" i="93" a="1"/>
  <c r="J139" i="93" s="1"/>
  <c r="J138" i="93" a="1"/>
  <c r="J138" i="93" s="1"/>
  <c r="J137" i="93" a="1"/>
  <c r="J137" i="93" s="1"/>
  <c r="J136" i="93" a="1"/>
  <c r="J136" i="93" s="1"/>
  <c r="J135" i="93" a="1"/>
  <c r="J135" i="93" s="1"/>
  <c r="J134" i="93" a="1"/>
  <c r="J134" i="93" s="1"/>
  <c r="J133" i="93" a="1"/>
  <c r="J133" i="93" s="1"/>
  <c r="J132" i="93" a="1"/>
  <c r="J132" i="93" s="1"/>
  <c r="J124" i="93" a="1"/>
  <c r="J124" i="93" s="1"/>
  <c r="J125" i="93" a="1"/>
  <c r="J125" i="93" s="1"/>
  <c r="J126" i="93" a="1"/>
  <c r="J126" i="93" s="1"/>
  <c r="J127" i="93" a="1"/>
  <c r="J127" i="93" s="1"/>
  <c r="J128" i="93" a="1"/>
  <c r="J128" i="93" s="1"/>
  <c r="J129" i="93" a="1"/>
  <c r="J129" i="93" s="1"/>
  <c r="J130" i="93" a="1"/>
  <c r="J130" i="93" s="1"/>
  <c r="J123" i="93" a="1"/>
  <c r="J123" i="93" s="1"/>
  <c r="J121" i="93" a="1"/>
  <c r="J121" i="93" s="1"/>
  <c r="J120" i="93" a="1"/>
  <c r="J120" i="93" s="1"/>
  <c r="J119" i="93" a="1"/>
  <c r="J119" i="93" s="1"/>
  <c r="J118" i="93" a="1"/>
  <c r="J118" i="93" s="1"/>
  <c r="J117" i="93" a="1"/>
  <c r="J117" i="93" s="1"/>
  <c r="J116" i="93" a="1"/>
  <c r="J116" i="93" s="1"/>
  <c r="J115" i="93" a="1"/>
  <c r="J115" i="93" s="1"/>
  <c r="J114" i="93" a="1"/>
  <c r="J114" i="93" s="1"/>
  <c r="J106" i="93" a="1"/>
  <c r="J106" i="93" s="1"/>
  <c r="J107" i="93" a="1"/>
  <c r="J107" i="93" s="1"/>
  <c r="J108" i="93" a="1"/>
  <c r="J108" i="93" s="1"/>
  <c r="J109" i="93" a="1"/>
  <c r="J109" i="93" s="1"/>
  <c r="J110" i="93" a="1"/>
  <c r="J110" i="93" s="1"/>
  <c r="J111" i="93" a="1"/>
  <c r="J111" i="93" s="1"/>
  <c r="J112" i="93" a="1"/>
  <c r="J112" i="93" s="1"/>
  <c r="J105" i="93" a="1"/>
  <c r="J105" i="93" s="1"/>
  <c r="J94" i="93" a="1"/>
  <c r="J94" i="93" s="1"/>
  <c r="J93" i="93" a="1"/>
  <c r="J93" i="93" s="1"/>
  <c r="J92" i="93" a="1"/>
  <c r="J92" i="93" s="1"/>
  <c r="J91" i="93" a="1"/>
  <c r="J91" i="93" s="1"/>
  <c r="J90" i="93" a="1"/>
  <c r="J90" i="93" s="1"/>
  <c r="J89" i="93" a="1"/>
  <c r="J89" i="93" s="1"/>
  <c r="J88" i="93" a="1"/>
  <c r="J88" i="93" s="1"/>
  <c r="J87" i="93" a="1"/>
  <c r="J87" i="93" s="1"/>
  <c r="J85" i="93" a="1"/>
  <c r="J85" i="93" s="1"/>
  <c r="J84" i="93" a="1"/>
  <c r="J84" i="93" s="1"/>
  <c r="J83" i="93" a="1"/>
  <c r="J83" i="93" s="1"/>
  <c r="J82" i="93" a="1"/>
  <c r="J82" i="93" s="1"/>
  <c r="J81" i="93" a="1"/>
  <c r="J81" i="93" s="1"/>
  <c r="J80" i="93" a="1"/>
  <c r="J80" i="93" s="1"/>
  <c r="J79" i="93" a="1"/>
  <c r="J79" i="93" s="1"/>
  <c r="J78" i="93" a="1"/>
  <c r="J78" i="93" s="1"/>
  <c r="J76" i="93" a="1"/>
  <c r="J76" i="93" s="1"/>
  <c r="J75" i="93" a="1"/>
  <c r="J75" i="93" s="1"/>
  <c r="J74" i="93" a="1"/>
  <c r="J74" i="93" s="1"/>
  <c r="J73" i="93" a="1"/>
  <c r="J73" i="93" s="1"/>
  <c r="J72" i="93" a="1"/>
  <c r="J72" i="93" s="1"/>
  <c r="J71" i="93" a="1"/>
  <c r="J71" i="93" s="1"/>
  <c r="J70" i="93" a="1"/>
  <c r="J70" i="93" s="1"/>
  <c r="J69" i="93" a="1"/>
  <c r="J69" i="93" s="1"/>
  <c r="J61" i="93" a="1"/>
  <c r="J61" i="93" s="1"/>
  <c r="J62" i="93" a="1"/>
  <c r="J62" i="93" s="1"/>
  <c r="J63" i="93" a="1"/>
  <c r="J63" i="93" s="1"/>
  <c r="J64" i="93" a="1"/>
  <c r="J64" i="93" s="1"/>
  <c r="J65" i="93" a="1"/>
  <c r="J65" i="93" s="1"/>
  <c r="J66" i="93" a="1"/>
  <c r="J66" i="93" s="1"/>
  <c r="J67" i="93" a="1"/>
  <c r="J67" i="93" s="1"/>
  <c r="J60" i="93" a="1"/>
  <c r="J60" i="93" s="1"/>
  <c r="J58" i="93" a="1"/>
  <c r="J58" i="93" s="1"/>
  <c r="J57" i="93" a="1"/>
  <c r="J57" i="93" s="1"/>
  <c r="J56" i="93" a="1"/>
  <c r="J56" i="93" s="1"/>
  <c r="J55" i="93" a="1"/>
  <c r="J55" i="93" s="1"/>
  <c r="J54" i="93" a="1"/>
  <c r="J54" i="93" s="1"/>
  <c r="J53" i="93" a="1"/>
  <c r="J53" i="93" s="1"/>
  <c r="J52" i="93" a="1"/>
  <c r="J52" i="93" s="1"/>
  <c r="J51" i="93" a="1"/>
  <c r="J51" i="93" s="1"/>
  <c r="J43" i="93" a="1"/>
  <c r="J43" i="93" s="1"/>
  <c r="J44" i="93" a="1"/>
  <c r="J44" i="93" s="1"/>
  <c r="J45" i="93" a="1"/>
  <c r="J45" i="93" s="1"/>
  <c r="J46" i="93" a="1"/>
  <c r="J46" i="93" s="1"/>
  <c r="J47" i="93" a="1"/>
  <c r="J47" i="93" s="1"/>
  <c r="J48" i="93" a="1"/>
  <c r="J48" i="93" s="1"/>
  <c r="J49" i="93" a="1"/>
  <c r="J49" i="93" s="1"/>
  <c r="J42" i="93" a="1"/>
  <c r="J42" i="93" s="1"/>
  <c r="J40" i="93" a="1"/>
  <c r="J40" i="93" s="1"/>
  <c r="J39" i="93" a="1"/>
  <c r="J39" i="93" s="1"/>
  <c r="J38" i="93" a="1"/>
  <c r="J38" i="93" s="1"/>
  <c r="J37" i="93" a="1"/>
  <c r="J37" i="93" s="1"/>
  <c r="J36" i="93" a="1"/>
  <c r="J36" i="93" s="1"/>
  <c r="J35" i="93" a="1"/>
  <c r="J35" i="93" s="1"/>
  <c r="J34" i="93" a="1"/>
  <c r="J34" i="93" s="1"/>
  <c r="J33" i="93" a="1"/>
  <c r="J33" i="93" s="1"/>
  <c r="J25" i="93" a="1"/>
  <c r="J25" i="93" s="1"/>
  <c r="J26" i="93" a="1"/>
  <c r="J26" i="93" s="1"/>
  <c r="J27" i="93" a="1"/>
  <c r="J27" i="93" s="1"/>
  <c r="J28" i="93" a="1"/>
  <c r="J28" i="93" s="1"/>
  <c r="J29" i="93" a="1"/>
  <c r="J29" i="93" s="1"/>
  <c r="J30" i="93" a="1"/>
  <c r="J30" i="93" s="1"/>
  <c r="J31" i="93" a="1"/>
  <c r="J31" i="93" s="1"/>
  <c r="J24" i="93" a="1"/>
  <c r="J24" i="93" s="1"/>
  <c r="J22" i="93" a="1"/>
  <c r="J22" i="93" s="1"/>
  <c r="J21" i="93" a="1"/>
  <c r="J21" i="93" s="1"/>
  <c r="J20" i="93" a="1"/>
  <c r="J20" i="93" s="1"/>
  <c r="J19" i="93" a="1"/>
  <c r="J19" i="93" s="1"/>
  <c r="J18" i="93" a="1"/>
  <c r="J18" i="93" s="1"/>
  <c r="J17" i="93" a="1"/>
  <c r="J17" i="93" s="1"/>
  <c r="J16" i="93" a="1"/>
  <c r="J16" i="93" s="1"/>
  <c r="J15" i="93" a="1"/>
  <c r="J15" i="93" s="1"/>
  <c r="J7" i="93" a="1"/>
  <c r="J7" i="93" s="1"/>
  <c r="J8" i="93" a="1"/>
  <c r="J8" i="93" s="1"/>
  <c r="J9" i="93" a="1"/>
  <c r="J9" i="93" s="1"/>
  <c r="J10" i="93" a="1"/>
  <c r="J10" i="93" s="1"/>
  <c r="J11" i="93" a="1"/>
  <c r="J11" i="93" s="1"/>
  <c r="J12" i="93" a="1"/>
  <c r="J12" i="93" s="1"/>
  <c r="J13" i="93" a="1"/>
  <c r="J13" i="93" s="1"/>
  <c r="J6" i="93" a="1"/>
  <c r="J6" i="93" s="1"/>
  <c r="J176" i="93"/>
  <c r="J158" i="93"/>
  <c r="J140" i="93"/>
  <c r="J122" i="93"/>
  <c r="J104" i="93"/>
  <c r="J95" i="93"/>
  <c r="J77" i="93"/>
  <c r="J59" i="93"/>
  <c r="J41" i="93"/>
  <c r="J23" i="93"/>
  <c r="J5" i="93"/>
  <c r="AA627" i="91"/>
  <c r="AA623" i="91"/>
  <c r="AA615" i="91"/>
  <c r="AA616" i="91"/>
  <c r="AA617" i="91"/>
  <c r="AA618" i="91"/>
  <c r="AA619" i="91"/>
  <c r="AA620" i="91"/>
  <c r="AA621" i="91"/>
  <c r="AA614" i="91"/>
  <c r="Z627" i="91"/>
  <c r="Z623" i="91"/>
  <c r="Z618" i="91"/>
  <c r="Z614" i="91"/>
  <c r="J630" i="91" a="1"/>
  <c r="J630" i="91" s="1"/>
  <c r="J629" i="91" a="1"/>
  <c r="J629" i="91" s="1"/>
  <c r="J628" i="91" a="1"/>
  <c r="J628" i="91" s="1"/>
  <c r="J627" i="91" a="1"/>
  <c r="J627" i="91" s="1"/>
  <c r="J626" i="91" a="1"/>
  <c r="J626" i="91" s="1"/>
  <c r="J625" i="91" a="1"/>
  <c r="J625" i="91" s="1"/>
  <c r="J624" i="91" a="1"/>
  <c r="J624" i="91" s="1"/>
  <c r="J623" i="91" a="1"/>
  <c r="J623" i="91" s="1"/>
  <c r="J615" i="91" a="1"/>
  <c r="J615" i="91" s="1"/>
  <c r="J616" i="91" a="1"/>
  <c r="J616" i="91" s="1"/>
  <c r="J617" i="91" a="1"/>
  <c r="J617" i="91" s="1"/>
  <c r="J618" i="91" a="1"/>
  <c r="J618" i="91" s="1"/>
  <c r="J619" i="91" a="1"/>
  <c r="J619" i="91" s="1"/>
  <c r="J620" i="91" a="1"/>
  <c r="J620" i="91" s="1"/>
  <c r="J621" i="91" a="1"/>
  <c r="J621" i="91" s="1"/>
  <c r="J614" i="91" a="1"/>
  <c r="J614" i="91" s="1"/>
  <c r="J613" i="91"/>
  <c r="J612" i="91" a="1"/>
  <c r="J612" i="91" s="1"/>
  <c r="J611" i="91" a="1"/>
  <c r="J611" i="91" s="1"/>
  <c r="J610" i="91" a="1"/>
  <c r="J610" i="91" s="1"/>
  <c r="J609" i="91" a="1"/>
  <c r="J609" i="91" s="1"/>
  <c r="J608" i="91" a="1"/>
  <c r="J608" i="91" s="1"/>
  <c r="J607" i="91" a="1"/>
  <c r="J607" i="91" s="1"/>
  <c r="J606" i="91" a="1"/>
  <c r="J606" i="91" s="1"/>
  <c r="J605" i="91" a="1"/>
  <c r="J605" i="91" s="1"/>
  <c r="J597" i="91" a="1"/>
  <c r="J597" i="91" s="1"/>
  <c r="J598" i="91" a="1"/>
  <c r="J598" i="91" s="1"/>
  <c r="J599" i="91" a="1"/>
  <c r="J599" i="91" s="1"/>
  <c r="J600" i="91" a="1"/>
  <c r="J600" i="91" s="1"/>
  <c r="J601" i="91" a="1"/>
  <c r="J601" i="91" s="1"/>
  <c r="J602" i="91" a="1"/>
  <c r="J602" i="91" s="1"/>
  <c r="J603" i="91" a="1"/>
  <c r="J603" i="91" s="1"/>
  <c r="J596" i="91" a="1"/>
  <c r="J596" i="91" s="1"/>
  <c r="J595" i="91"/>
  <c r="AB612" i="91" s="1"/>
  <c r="J594" i="91" a="1"/>
  <c r="J594" i="91" s="1"/>
  <c r="J593" i="91" a="1"/>
  <c r="J593" i="91" s="1"/>
  <c r="J592" i="91" a="1"/>
  <c r="J592" i="91" s="1"/>
  <c r="J591" i="91" a="1"/>
  <c r="J591" i="91" s="1"/>
  <c r="J590" i="91" a="1"/>
  <c r="J590" i="91" s="1"/>
  <c r="J589" i="91" a="1"/>
  <c r="J589" i="91" s="1"/>
  <c r="J588" i="91" a="1"/>
  <c r="J588" i="91" s="1"/>
  <c r="J587" i="91" a="1"/>
  <c r="J587" i="91" s="1"/>
  <c r="J585" i="91" a="1"/>
  <c r="J585" i="91" s="1"/>
  <c r="J584" i="91" a="1"/>
  <c r="J584" i="91" s="1"/>
  <c r="J583" i="91" a="1"/>
  <c r="J583" i="91" s="1"/>
  <c r="J582" i="91" a="1"/>
  <c r="J582" i="91" s="1"/>
  <c r="J581" i="91" a="1"/>
  <c r="J581" i="91" s="1"/>
  <c r="J580" i="91" a="1"/>
  <c r="J580" i="91" s="1"/>
  <c r="J579" i="91" a="1"/>
  <c r="J579" i="91" s="1"/>
  <c r="J578" i="91" a="1"/>
  <c r="J578" i="91" s="1"/>
  <c r="J577" i="91"/>
  <c r="AA612" i="91"/>
  <c r="AA611" i="91"/>
  <c r="AA610" i="91"/>
  <c r="AA609" i="91"/>
  <c r="AA608" i="91"/>
  <c r="AA607" i="91"/>
  <c r="AA606" i="91"/>
  <c r="AA605" i="91"/>
  <c r="AA596" i="91"/>
  <c r="AA603" i="91"/>
  <c r="AA602" i="91"/>
  <c r="AA601" i="91"/>
  <c r="AA600" i="91"/>
  <c r="AA599" i="91"/>
  <c r="AA598" i="91"/>
  <c r="AA597" i="91"/>
  <c r="Z612" i="91"/>
  <c r="Z611" i="91"/>
  <c r="Z610" i="91"/>
  <c r="Z609" i="91"/>
  <c r="Z608" i="91"/>
  <c r="Z607" i="91"/>
  <c r="Z606" i="91"/>
  <c r="Z605" i="91"/>
  <c r="Z603" i="91"/>
  <c r="Z602" i="91"/>
  <c r="Z601" i="91"/>
  <c r="Z600" i="91"/>
  <c r="Z599" i="91"/>
  <c r="Z598" i="91"/>
  <c r="Z597" i="91"/>
  <c r="Z596" i="91"/>
  <c r="AA588" i="91"/>
  <c r="AA589" i="91"/>
  <c r="AA590" i="91"/>
  <c r="AA591" i="91"/>
  <c r="AA592" i="91"/>
  <c r="AA593" i="91"/>
  <c r="AA594" i="91"/>
  <c r="AA587" i="91"/>
  <c r="AA585" i="91"/>
  <c r="AA584" i="91"/>
  <c r="AA583" i="91"/>
  <c r="AA582" i="91"/>
  <c r="AA581" i="91"/>
  <c r="AA580" i="91"/>
  <c r="AA579" i="91"/>
  <c r="AA578" i="91"/>
  <c r="Z594" i="91"/>
  <c r="Z593" i="91"/>
  <c r="Z592" i="91"/>
  <c r="Z591" i="91"/>
  <c r="Z590" i="91"/>
  <c r="Z589" i="91"/>
  <c r="Z588" i="91"/>
  <c r="Z587" i="91"/>
  <c r="Z579" i="91"/>
  <c r="Z580" i="91"/>
  <c r="Z581" i="91"/>
  <c r="Z582" i="91"/>
  <c r="Z583" i="91"/>
  <c r="Z584" i="91"/>
  <c r="Z585" i="91"/>
  <c r="Z578" i="91"/>
  <c r="AA570" i="91"/>
  <c r="AA571" i="91"/>
  <c r="AA572" i="91"/>
  <c r="AA573" i="91"/>
  <c r="AA574" i="91"/>
  <c r="AA575" i="91"/>
  <c r="AA576" i="91"/>
  <c r="AA569" i="91"/>
  <c r="AA561" i="91"/>
  <c r="AA562" i="91"/>
  <c r="AA563" i="91"/>
  <c r="AA564" i="91"/>
  <c r="AA565" i="91"/>
  <c r="AA566" i="91"/>
  <c r="AA567" i="91"/>
  <c r="AA560" i="91"/>
  <c r="Z576" i="91"/>
  <c r="Z575" i="91"/>
  <c r="Z574" i="91"/>
  <c r="Z573" i="91"/>
  <c r="Z572" i="91"/>
  <c r="Z571" i="91"/>
  <c r="Z570" i="91"/>
  <c r="Z569" i="91"/>
  <c r="Z567" i="91"/>
  <c r="Z566" i="91"/>
  <c r="Z565" i="91"/>
  <c r="Z564" i="91"/>
  <c r="Z563" i="91"/>
  <c r="Z562" i="91"/>
  <c r="Z561" i="91"/>
  <c r="Z560" i="91"/>
  <c r="J576" i="91" a="1"/>
  <c r="J576" i="91" s="1"/>
  <c r="J575" i="91" a="1"/>
  <c r="J575" i="91" s="1"/>
  <c r="J574" i="91" a="1"/>
  <c r="J574" i="91" s="1"/>
  <c r="J573" i="91" a="1"/>
  <c r="J573" i="91" s="1"/>
  <c r="J572" i="91" a="1"/>
  <c r="J572" i="91" s="1"/>
  <c r="J571" i="91" a="1"/>
  <c r="J571" i="91" s="1"/>
  <c r="J570" i="91" a="1"/>
  <c r="J570" i="91" s="1"/>
  <c r="J569" i="91" a="1"/>
  <c r="J569" i="91" s="1"/>
  <c r="J561" i="91" a="1"/>
  <c r="J561" i="91" s="1"/>
  <c r="J562" i="91" a="1"/>
  <c r="J562" i="91" s="1"/>
  <c r="J563" i="91" a="1"/>
  <c r="J563" i="91" s="1"/>
  <c r="J564" i="91" a="1"/>
  <c r="J564" i="91" s="1"/>
  <c r="J565" i="91" a="1"/>
  <c r="J565" i="91" s="1"/>
  <c r="J566" i="91" a="1"/>
  <c r="J566" i="91" s="1"/>
  <c r="J567" i="91" a="1"/>
  <c r="J567" i="91" s="1"/>
  <c r="J560" i="91" a="1"/>
  <c r="J560" i="91" s="1"/>
  <c r="J559" i="91"/>
  <c r="AA552" i="91"/>
  <c r="AA553" i="91"/>
  <c r="AA554" i="91"/>
  <c r="AA555" i="91"/>
  <c r="AA556" i="91"/>
  <c r="AA557" i="91"/>
  <c r="AA558" i="91"/>
  <c r="AA551" i="91"/>
  <c r="AA543" i="91"/>
  <c r="AA544" i="91"/>
  <c r="AA545" i="91"/>
  <c r="AA546" i="91"/>
  <c r="AA547" i="91"/>
  <c r="AA548" i="91"/>
  <c r="AA549" i="91"/>
  <c r="AA542" i="91"/>
  <c r="Z552" i="91"/>
  <c r="Z553" i="91"/>
  <c r="Z554" i="91"/>
  <c r="Z555" i="91"/>
  <c r="Z556" i="91"/>
  <c r="Z557" i="91"/>
  <c r="Z558" i="91"/>
  <c r="Z551" i="91"/>
  <c r="Z543" i="91"/>
  <c r="Z544" i="91"/>
  <c r="Z545" i="91"/>
  <c r="Z546" i="91"/>
  <c r="Z547" i="91"/>
  <c r="Z548" i="91"/>
  <c r="Z549" i="91"/>
  <c r="Z542" i="91"/>
  <c r="J558" i="91" a="1"/>
  <c r="J558" i="91" s="1"/>
  <c r="J557" i="91" a="1"/>
  <c r="J557" i="91" s="1"/>
  <c r="J556" i="91" a="1"/>
  <c r="J556" i="91" s="1"/>
  <c r="J555" i="91" a="1"/>
  <c r="J555" i="91" s="1"/>
  <c r="J554" i="91" a="1"/>
  <c r="J554" i="91" s="1"/>
  <c r="J553" i="91" a="1"/>
  <c r="J553" i="91" s="1"/>
  <c r="J552" i="91" a="1"/>
  <c r="J552" i="91" s="1"/>
  <c r="J551" i="91" a="1"/>
  <c r="J551" i="91"/>
  <c r="J549" i="91" a="1"/>
  <c r="J549" i="91" s="1"/>
  <c r="J543" i="91" a="1"/>
  <c r="J543" i="91" s="1"/>
  <c r="J544" i="91" a="1"/>
  <c r="J544" i="91" s="1"/>
  <c r="J545" i="91" a="1"/>
  <c r="J545" i="91" s="1"/>
  <c r="J546" i="91" a="1"/>
  <c r="J546" i="91" s="1"/>
  <c r="J547" i="91" a="1"/>
  <c r="J547" i="91" s="1"/>
  <c r="J548" i="91" a="1"/>
  <c r="J548" i="91" s="1"/>
  <c r="J542" i="91" a="1"/>
  <c r="J542" i="91" s="1"/>
  <c r="J532" i="91"/>
  <c r="J541" i="91"/>
  <c r="AA534" i="91"/>
  <c r="AA535" i="91"/>
  <c r="AA536" i="91"/>
  <c r="AA537" i="91"/>
  <c r="AA538" i="91"/>
  <c r="AA539" i="91"/>
  <c r="AA540" i="91"/>
  <c r="AA533" i="91"/>
  <c r="Z534" i="91"/>
  <c r="Z535" i="91"/>
  <c r="Z536" i="91"/>
  <c r="Z537" i="91"/>
  <c r="Z538" i="91"/>
  <c r="Z539" i="91"/>
  <c r="Z540" i="91"/>
  <c r="Z533" i="91"/>
  <c r="AA525" i="91"/>
  <c r="AA526" i="91"/>
  <c r="AA527" i="91"/>
  <c r="AA528" i="91"/>
  <c r="AA529" i="91"/>
  <c r="AA530" i="91"/>
  <c r="AA531" i="91"/>
  <c r="AA524" i="91"/>
  <c r="AA522" i="91"/>
  <c r="AA521" i="91"/>
  <c r="AA520" i="91"/>
  <c r="AA519" i="91"/>
  <c r="AA518" i="91"/>
  <c r="AA517" i="91"/>
  <c r="AA516" i="91"/>
  <c r="AA515" i="91"/>
  <c r="Z531" i="91"/>
  <c r="Z530" i="91"/>
  <c r="Z529" i="91"/>
  <c r="Z528" i="91"/>
  <c r="Z527" i="91"/>
  <c r="Z526" i="91"/>
  <c r="Z525" i="91"/>
  <c r="Z524" i="91"/>
  <c r="Z516" i="91"/>
  <c r="Z517" i="91"/>
  <c r="Z518" i="91"/>
  <c r="Z519" i="91"/>
  <c r="Z520" i="91"/>
  <c r="Z521" i="91"/>
  <c r="Z522" i="91"/>
  <c r="Z515" i="91"/>
  <c r="J531" i="91" a="1"/>
  <c r="J531" i="91" s="1"/>
  <c r="J530" i="91" a="1"/>
  <c r="J530" i="91" s="1"/>
  <c r="J529" i="91" a="1"/>
  <c r="J529" i="91" s="1"/>
  <c r="J528" i="91" a="1"/>
  <c r="J528" i="91" s="1"/>
  <c r="J527" i="91" a="1"/>
  <c r="J527" i="91" s="1"/>
  <c r="J526" i="91" a="1"/>
  <c r="J526" i="91" s="1"/>
  <c r="J525" i="91" a="1"/>
  <c r="J525" i="91" s="1"/>
  <c r="J524" i="91" a="1"/>
  <c r="J524" i="91" s="1"/>
  <c r="J522" i="91" a="1"/>
  <c r="J522" i="91" s="1"/>
  <c r="J521" i="91" a="1"/>
  <c r="J521" i="91" s="1"/>
  <c r="J520" i="91" a="1"/>
  <c r="J520" i="91" s="1"/>
  <c r="J519" i="91" a="1"/>
  <c r="J519" i="91" s="1"/>
  <c r="J518" i="91" a="1"/>
  <c r="J518" i="91" s="1"/>
  <c r="J517" i="91" a="1"/>
  <c r="J517" i="91" s="1"/>
  <c r="J516" i="91" a="1"/>
  <c r="J516" i="91" s="1"/>
  <c r="J515" i="91" a="1"/>
  <c r="J515" i="91" s="1"/>
  <c r="J514" i="91"/>
  <c r="AA513" i="91"/>
  <c r="AA512" i="91"/>
  <c r="AA511" i="91"/>
  <c r="AA510" i="91"/>
  <c r="AA509" i="91"/>
  <c r="AA508" i="91"/>
  <c r="AA507" i="91"/>
  <c r="AA506" i="91"/>
  <c r="AA504" i="91"/>
  <c r="AA503" i="91"/>
  <c r="AA502" i="91"/>
  <c r="AA501" i="91"/>
  <c r="AA500" i="91"/>
  <c r="AA499" i="91"/>
  <c r="AA498" i="91"/>
  <c r="AA497" i="91"/>
  <c r="Z513" i="91"/>
  <c r="Z512" i="91"/>
  <c r="Z511" i="91"/>
  <c r="Z510" i="91"/>
  <c r="Z509" i="91"/>
  <c r="Z508" i="91"/>
  <c r="Z507" i="91"/>
  <c r="Z506" i="91"/>
  <c r="Z504" i="91"/>
  <c r="Z503" i="91"/>
  <c r="Z502" i="91"/>
  <c r="Z501" i="91"/>
  <c r="Z500" i="91"/>
  <c r="Z499" i="91"/>
  <c r="Z498" i="91"/>
  <c r="Z497" i="91"/>
  <c r="J513" i="91" a="1"/>
  <c r="J513" i="91" s="1"/>
  <c r="J512" i="91" a="1"/>
  <c r="J512" i="91" s="1"/>
  <c r="J511" i="91" a="1"/>
  <c r="J511" i="91" s="1"/>
  <c r="J510" i="91" a="1"/>
  <c r="J510" i="91" s="1"/>
  <c r="J509" i="91" a="1"/>
  <c r="J509" i="91" s="1"/>
  <c r="J508" i="91" a="1"/>
  <c r="J508" i="91" s="1"/>
  <c r="J507" i="91" a="1"/>
  <c r="J507" i="91" s="1"/>
  <c r="J506" i="91" a="1"/>
  <c r="J506" i="91" s="1"/>
  <c r="J498" i="91" a="1"/>
  <c r="J498" i="91" s="1"/>
  <c r="J499" i="91" a="1"/>
  <c r="J499" i="91" s="1"/>
  <c r="J500" i="91" a="1"/>
  <c r="J500" i="91" s="1"/>
  <c r="J501" i="91" a="1"/>
  <c r="J501" i="91" s="1"/>
  <c r="J502" i="91" a="1"/>
  <c r="J502" i="91" s="1"/>
  <c r="J503" i="91" a="1"/>
  <c r="J503" i="91" s="1"/>
  <c r="J504" i="91" a="1"/>
  <c r="J504" i="91" s="1"/>
  <c r="J497" i="91" a="1"/>
  <c r="J497" i="91" s="1"/>
  <c r="J496" i="91"/>
  <c r="AA489" i="91"/>
  <c r="AA490" i="91"/>
  <c r="AA491" i="91"/>
  <c r="AA492" i="91"/>
  <c r="AA493" i="91"/>
  <c r="AA494" i="91"/>
  <c r="AA495" i="91"/>
  <c r="AA488" i="91"/>
  <c r="AA486" i="91"/>
  <c r="AA485" i="91"/>
  <c r="AA484" i="91"/>
  <c r="AA483" i="91"/>
  <c r="AA482" i="91"/>
  <c r="AA481" i="91"/>
  <c r="AA480" i="91"/>
  <c r="AA479" i="91"/>
  <c r="Z495" i="91"/>
  <c r="Z494" i="91"/>
  <c r="Z493" i="91"/>
  <c r="Z492" i="91"/>
  <c r="Z491" i="91"/>
  <c r="Z490" i="91"/>
  <c r="Z489" i="91"/>
  <c r="Z488" i="91"/>
  <c r="Z486" i="91"/>
  <c r="Z485" i="91"/>
  <c r="Z484" i="91"/>
  <c r="Z483" i="91"/>
  <c r="Z482" i="91"/>
  <c r="Z481" i="91"/>
  <c r="Z480" i="91"/>
  <c r="Z479" i="91"/>
  <c r="J495" i="91" a="1"/>
  <c r="J495" i="91" s="1"/>
  <c r="J494" i="91" a="1"/>
  <c r="J494" i="91" s="1"/>
  <c r="J493" i="91" a="1"/>
  <c r="J493" i="91" s="1"/>
  <c r="J492" i="91" a="1"/>
  <c r="J492" i="91" s="1"/>
  <c r="J491" i="91" a="1"/>
  <c r="J491" i="91" s="1"/>
  <c r="J490" i="91" a="1"/>
  <c r="J490" i="91" s="1"/>
  <c r="J489" i="91" a="1"/>
  <c r="J489" i="91" s="1"/>
  <c r="J488" i="91" a="1"/>
  <c r="J488" i="91" s="1"/>
  <c r="J480" i="91" a="1"/>
  <c r="J480" i="91" s="1"/>
  <c r="J481" i="91" a="1"/>
  <c r="J481" i="91" s="1"/>
  <c r="J482" i="91" a="1"/>
  <c r="J482" i="91" s="1"/>
  <c r="J483" i="91" a="1"/>
  <c r="J483" i="91" s="1"/>
  <c r="J484" i="91" a="1"/>
  <c r="J484" i="91" s="1"/>
  <c r="J485" i="91" a="1"/>
  <c r="J485" i="91" s="1"/>
  <c r="J486" i="91" a="1"/>
  <c r="J486" i="91" s="1"/>
  <c r="J479" i="91" a="1"/>
  <c r="J479" i="91" s="1"/>
  <c r="J478" i="91"/>
  <c r="AA471" i="91"/>
  <c r="AA472" i="91"/>
  <c r="AA473" i="91"/>
  <c r="AA474" i="91"/>
  <c r="AA475" i="91"/>
  <c r="AA476" i="91"/>
  <c r="AA477" i="91"/>
  <c r="AA470" i="91"/>
  <c r="AA462" i="91"/>
  <c r="AA463" i="91"/>
  <c r="AA464" i="91"/>
  <c r="AA465" i="91"/>
  <c r="AA466" i="91"/>
  <c r="AA467" i="91"/>
  <c r="AA468" i="91"/>
  <c r="AA461" i="91"/>
  <c r="AA453" i="91"/>
  <c r="AA454" i="91"/>
  <c r="AA455" i="91"/>
  <c r="AA456" i="91"/>
  <c r="AA457" i="91"/>
  <c r="AA458" i="91"/>
  <c r="AA459" i="91"/>
  <c r="AA452" i="91"/>
  <c r="Z477" i="91"/>
  <c r="Z476" i="91"/>
  <c r="Z475" i="91"/>
  <c r="Z474" i="91"/>
  <c r="Z473" i="91"/>
  <c r="Z472" i="91"/>
  <c r="Z471" i="91"/>
  <c r="Z470" i="91"/>
  <c r="Z462" i="91"/>
  <c r="Z463" i="91"/>
  <c r="Z464" i="91"/>
  <c r="Z465" i="91"/>
  <c r="Z466" i="91"/>
  <c r="Z467" i="91"/>
  <c r="Z468" i="91"/>
  <c r="Z461" i="91"/>
  <c r="J477" i="91" a="1"/>
  <c r="J477" i="91" s="1"/>
  <c r="J476" i="91" a="1"/>
  <c r="J476" i="91" s="1"/>
  <c r="J475" i="91" a="1"/>
  <c r="J475" i="91" s="1"/>
  <c r="J474" i="91" a="1"/>
  <c r="J474" i="91" s="1"/>
  <c r="J473" i="91" a="1"/>
  <c r="J473" i="91" s="1"/>
  <c r="J472" i="91" a="1"/>
  <c r="J472" i="91" s="1"/>
  <c r="J471" i="91" a="1"/>
  <c r="J471" i="91" s="1"/>
  <c r="J470" i="91" a="1"/>
  <c r="J470" i="91" s="1"/>
  <c r="J462" i="91" a="1"/>
  <c r="J462" i="91" s="1"/>
  <c r="J463" i="91" a="1"/>
  <c r="J463" i="91" s="1"/>
  <c r="J464" i="91" a="1"/>
  <c r="J464" i="91" s="1"/>
  <c r="J465" i="91" a="1"/>
  <c r="J465" i="91" s="1"/>
  <c r="J466" i="91" a="1"/>
  <c r="J466" i="91" s="1"/>
  <c r="J467" i="91" a="1"/>
  <c r="J467" i="91" s="1"/>
  <c r="J468" i="91" a="1"/>
  <c r="J468" i="91" s="1"/>
  <c r="J461" i="91" a="1"/>
  <c r="J461" i="91" s="1"/>
  <c r="J460" i="91"/>
  <c r="AA444" i="91"/>
  <c r="AA445" i="91"/>
  <c r="AA446" i="91"/>
  <c r="AA447" i="91"/>
  <c r="AA448" i="91"/>
  <c r="AA449" i="91"/>
  <c r="AA450" i="91"/>
  <c r="AA443" i="91"/>
  <c r="Z459" i="91"/>
  <c r="Z458" i="91"/>
  <c r="Z457" i="91"/>
  <c r="Z456" i="91"/>
  <c r="Z455" i="91"/>
  <c r="Z454" i="91"/>
  <c r="Z453" i="91"/>
  <c r="Z452" i="91"/>
  <c r="Z444" i="91"/>
  <c r="Z445" i="91"/>
  <c r="Z446" i="91"/>
  <c r="Z447" i="91"/>
  <c r="Z448" i="91"/>
  <c r="Z449" i="91"/>
  <c r="Z450" i="91"/>
  <c r="Z443" i="91"/>
  <c r="J459" i="91" a="1"/>
  <c r="J459" i="91" s="1"/>
  <c r="J458" i="91" a="1"/>
  <c r="J458" i="91" s="1"/>
  <c r="J457" i="91" a="1"/>
  <c r="J457" i="91" s="1"/>
  <c r="J456" i="91" a="1"/>
  <c r="J456" i="91" s="1"/>
  <c r="J455" i="91" a="1"/>
  <c r="J455" i="91" s="1"/>
  <c r="J454" i="91" a="1"/>
  <c r="J454" i="91" s="1"/>
  <c r="J453" i="91" a="1"/>
  <c r="J453" i="91" s="1"/>
  <c r="J452" i="91" a="1"/>
  <c r="J452" i="91" s="1"/>
  <c r="J444" i="91" a="1"/>
  <c r="J444" i="91" s="1"/>
  <c r="J445" i="91" a="1"/>
  <c r="J445" i="91" s="1"/>
  <c r="J446" i="91" a="1"/>
  <c r="J446" i="91" s="1"/>
  <c r="J447" i="91" a="1"/>
  <c r="J447" i="91" s="1"/>
  <c r="J448" i="91" a="1"/>
  <c r="J448" i="91" s="1"/>
  <c r="J449" i="91" a="1"/>
  <c r="J449" i="91" s="1"/>
  <c r="J450" i="91" a="1"/>
  <c r="J450" i="91" s="1"/>
  <c r="J443" i="91" a="1"/>
  <c r="J443" i="91" s="1"/>
  <c r="J442" i="91"/>
  <c r="J441" i="91" a="1"/>
  <c r="J441" i="91" s="1"/>
  <c r="J440" i="91" a="1"/>
  <c r="J440" i="91" s="1"/>
  <c r="J439" i="91" a="1"/>
  <c r="J439" i="91" s="1"/>
  <c r="J438" i="91" a="1"/>
  <c r="J438" i="91" s="1"/>
  <c r="J437" i="91" a="1"/>
  <c r="J437" i="91" s="1"/>
  <c r="J436" i="91" a="1"/>
  <c r="J436" i="91" s="1"/>
  <c r="J435" i="91" a="1"/>
  <c r="J435" i="91" s="1"/>
  <c r="J434" i="91" a="1"/>
  <c r="J434" i="91" s="1"/>
  <c r="J426" i="91" a="1"/>
  <c r="J426" i="91" s="1"/>
  <c r="J427" i="91" a="1"/>
  <c r="J427" i="91" s="1"/>
  <c r="J428" i="91" a="1"/>
  <c r="J428" i="91" s="1"/>
  <c r="J429" i="91" a="1"/>
  <c r="J429" i="91" s="1"/>
  <c r="J430" i="91" a="1"/>
  <c r="J430" i="91" s="1"/>
  <c r="J431" i="91" a="1"/>
  <c r="J431" i="91" s="1"/>
  <c r="J432" i="91" a="1"/>
  <c r="J432" i="91" s="1"/>
  <c r="J425" i="91" a="1"/>
  <c r="J425" i="91" s="1"/>
  <c r="AA435" i="91"/>
  <c r="AA436" i="91"/>
  <c r="AA437" i="91"/>
  <c r="AA438" i="91"/>
  <c r="AA439" i="91"/>
  <c r="AA440" i="91"/>
  <c r="AA441" i="91"/>
  <c r="AA434" i="91"/>
  <c r="Z441" i="91"/>
  <c r="Z440" i="91"/>
  <c r="Z439" i="91"/>
  <c r="Z438" i="91"/>
  <c r="Z437" i="91"/>
  <c r="Z436" i="91"/>
  <c r="Z435" i="91"/>
  <c r="Z434" i="91"/>
  <c r="Z432" i="91"/>
  <c r="J424" i="91"/>
  <c r="Z426" i="91"/>
  <c r="AA426" i="91"/>
  <c r="Z427" i="91"/>
  <c r="AA427" i="91"/>
  <c r="Z428" i="91"/>
  <c r="AA428" i="91"/>
  <c r="Z429" i="91"/>
  <c r="AA429" i="91"/>
  <c r="Z430" i="91"/>
  <c r="AA430" i="91"/>
  <c r="Z431" i="91"/>
  <c r="AA431" i="91"/>
  <c r="AA432" i="91"/>
  <c r="AA425" i="91"/>
  <c r="Z425" i="91"/>
  <c r="AA405" i="91"/>
  <c r="AA406" i="91"/>
  <c r="AA407" i="91"/>
  <c r="AA408" i="91"/>
  <c r="AA409" i="91"/>
  <c r="AA410" i="91"/>
  <c r="AA411" i="91"/>
  <c r="AA404" i="91"/>
  <c r="AA396" i="91"/>
  <c r="AA397" i="91"/>
  <c r="AA398" i="91"/>
  <c r="AA399" i="91"/>
  <c r="AA400" i="91"/>
  <c r="AA401" i="91"/>
  <c r="AA402" i="91"/>
  <c r="AA395" i="91"/>
  <c r="Z411" i="91"/>
  <c r="Z410" i="91"/>
  <c r="Z409" i="91"/>
  <c r="Z408" i="91"/>
  <c r="Z407" i="91"/>
  <c r="Z406" i="91"/>
  <c r="Z405" i="91"/>
  <c r="Z404" i="91"/>
  <c r="Z402" i="91"/>
  <c r="Z401" i="91"/>
  <c r="Z400" i="91"/>
  <c r="Z399" i="91"/>
  <c r="Z398" i="91"/>
  <c r="Z397" i="91"/>
  <c r="Z396" i="91"/>
  <c r="Z395" i="91"/>
  <c r="J411" i="91" a="1"/>
  <c r="J411" i="91" s="1"/>
  <c r="J410" i="91" a="1"/>
  <c r="J410" i="91" s="1"/>
  <c r="J409" i="91" a="1"/>
  <c r="J409" i="91" s="1"/>
  <c r="J408" i="91" a="1"/>
  <c r="J408" i="91" s="1"/>
  <c r="J407" i="91" a="1"/>
  <c r="J407" i="91" s="1"/>
  <c r="J406" i="91" a="1"/>
  <c r="J406" i="91" s="1"/>
  <c r="J405" i="91" a="1"/>
  <c r="J405" i="91" s="1"/>
  <c r="J404" i="91" a="1"/>
  <c r="J404" i="91" s="1"/>
  <c r="J396" i="91" a="1"/>
  <c r="J396" i="91" s="1"/>
  <c r="J397" i="91" a="1"/>
  <c r="J397" i="91" s="1"/>
  <c r="J398" i="91" a="1"/>
  <c r="J398" i="91" s="1"/>
  <c r="J399" i="91" a="1"/>
  <c r="J399" i="91" s="1"/>
  <c r="J400" i="91" a="1"/>
  <c r="J400" i="91" s="1"/>
  <c r="J401" i="91" a="1"/>
  <c r="J401" i="91" s="1"/>
  <c r="J402" i="91" a="1"/>
  <c r="J402" i="91" s="1"/>
  <c r="J395" i="91" a="1"/>
  <c r="J395" i="91" s="1"/>
  <c r="J394" i="91"/>
  <c r="AA387" i="91"/>
  <c r="AA388" i="91"/>
  <c r="AA389" i="91"/>
  <c r="AA390" i="91"/>
  <c r="AA391" i="91"/>
  <c r="AA392" i="91"/>
  <c r="AA393" i="91"/>
  <c r="AA386" i="91"/>
  <c r="AA378" i="91"/>
  <c r="AA379" i="91"/>
  <c r="AA380" i="91"/>
  <c r="AA381" i="91"/>
  <c r="AA382" i="91"/>
  <c r="AA383" i="91"/>
  <c r="AA384" i="91"/>
  <c r="AA377" i="91"/>
  <c r="Z393" i="91"/>
  <c r="Z392" i="91"/>
  <c r="Z391" i="91"/>
  <c r="Z390" i="91"/>
  <c r="Z389" i="91"/>
  <c r="Z388" i="91"/>
  <c r="Z387" i="91"/>
  <c r="Z386" i="91"/>
  <c r="Z378" i="91"/>
  <c r="Z379" i="91"/>
  <c r="Z380" i="91"/>
  <c r="Z381" i="91"/>
  <c r="Z382" i="91"/>
  <c r="Z383" i="91"/>
  <c r="Z384" i="91"/>
  <c r="Z377" i="91"/>
  <c r="J393" i="91" a="1"/>
  <c r="J393" i="91" s="1"/>
  <c r="J392" i="91" a="1"/>
  <c r="J392" i="91" s="1"/>
  <c r="J391" i="91" a="1"/>
  <c r="J391" i="91" s="1"/>
  <c r="J390" i="91" a="1"/>
  <c r="J390" i="91" s="1"/>
  <c r="J389" i="91" a="1"/>
  <c r="J389" i="91" s="1"/>
  <c r="J388" i="91" a="1"/>
  <c r="J388" i="91" s="1"/>
  <c r="J387" i="91" a="1"/>
  <c r="J387" i="91" s="1"/>
  <c r="J386" i="91" a="1"/>
  <c r="J386" i="91" s="1"/>
  <c r="J378" i="91" a="1"/>
  <c r="J378" i="91" s="1"/>
  <c r="J379" i="91" a="1"/>
  <c r="J379" i="91" s="1"/>
  <c r="J380" i="91" a="1"/>
  <c r="J380" i="91" s="1"/>
  <c r="J381" i="91" a="1"/>
  <c r="J381" i="91" s="1"/>
  <c r="J382" i="91" a="1"/>
  <c r="J382" i="91" s="1"/>
  <c r="J383" i="91" a="1"/>
  <c r="J383" i="91" s="1"/>
  <c r="J384" i="91" a="1"/>
  <c r="J384" i="91" s="1"/>
  <c r="J377" i="91" a="1"/>
  <c r="J377" i="91" s="1"/>
  <c r="J376" i="91"/>
  <c r="AA369" i="91"/>
  <c r="AA370" i="91"/>
  <c r="AA371" i="91"/>
  <c r="AA372" i="91"/>
  <c r="AA373" i="91"/>
  <c r="AA374" i="91"/>
  <c r="AA375" i="91"/>
  <c r="AA368" i="91"/>
  <c r="AA366" i="91"/>
  <c r="AA365" i="91"/>
  <c r="AA364" i="91"/>
  <c r="AA363" i="91"/>
  <c r="AA362" i="91"/>
  <c r="AA361" i="91"/>
  <c r="AA360" i="91"/>
  <c r="AA359" i="91"/>
  <c r="Z375" i="91"/>
  <c r="Z374" i="91"/>
  <c r="Z373" i="91"/>
  <c r="Z372" i="91"/>
  <c r="Z371" i="91"/>
  <c r="Z370" i="91"/>
  <c r="Z369" i="91"/>
  <c r="Z368" i="91"/>
  <c r="Z360" i="91"/>
  <c r="Z361" i="91"/>
  <c r="Z362" i="91"/>
  <c r="Z363" i="91"/>
  <c r="Z364" i="91"/>
  <c r="Z365" i="91"/>
  <c r="Z366" i="91"/>
  <c r="Z359" i="91"/>
  <c r="J358" i="91"/>
  <c r="J375" i="91" a="1"/>
  <c r="J375" i="91" s="1"/>
  <c r="J374" i="91" a="1"/>
  <c r="J374" i="91" s="1"/>
  <c r="J373" i="91" a="1"/>
  <c r="J373" i="91" s="1"/>
  <c r="J372" i="91" a="1"/>
  <c r="J372" i="91" s="1"/>
  <c r="J371" i="91" a="1"/>
  <c r="J371" i="91" s="1"/>
  <c r="J370" i="91" a="1"/>
  <c r="J370" i="91" s="1"/>
  <c r="J369" i="91" a="1"/>
  <c r="J369" i="91" s="1"/>
  <c r="J368" i="91" a="1"/>
  <c r="J368" i="91" s="1"/>
  <c r="J360" i="91" a="1"/>
  <c r="J360" i="91" s="1"/>
  <c r="J361" i="91" a="1"/>
  <c r="J361" i="91" s="1"/>
  <c r="J362" i="91" a="1"/>
  <c r="J362" i="91" s="1"/>
  <c r="J363" i="91" a="1"/>
  <c r="J363" i="91" s="1"/>
  <c r="J364" i="91" a="1"/>
  <c r="J364" i="91" s="1"/>
  <c r="J365" i="91" a="1"/>
  <c r="J365" i="91" s="1"/>
  <c r="J366" i="91" a="1"/>
  <c r="J366" i="91" s="1"/>
  <c r="J359" i="91" a="1"/>
  <c r="J359" i="91" s="1"/>
  <c r="AA351" i="91"/>
  <c r="AA352" i="91"/>
  <c r="AA353" i="91"/>
  <c r="AA354" i="91"/>
  <c r="AA355" i="91"/>
  <c r="AA356" i="91"/>
  <c r="AA357" i="91"/>
  <c r="AA350" i="91"/>
  <c r="AA342" i="91"/>
  <c r="AA343" i="91"/>
  <c r="AA344" i="91"/>
  <c r="AA345" i="91"/>
  <c r="AA346" i="91"/>
  <c r="AA347" i="91"/>
  <c r="AA348" i="91"/>
  <c r="AA341" i="91"/>
  <c r="Z357" i="91"/>
  <c r="Z356" i="91"/>
  <c r="Z355" i="91"/>
  <c r="Z354" i="91"/>
  <c r="Z353" i="91"/>
  <c r="Z352" i="91"/>
  <c r="Z351" i="91"/>
  <c r="Z350" i="91"/>
  <c r="Z342" i="91"/>
  <c r="Z343" i="91"/>
  <c r="Z344" i="91"/>
  <c r="Z345" i="91"/>
  <c r="Z346" i="91"/>
  <c r="Z347" i="91"/>
  <c r="Z348" i="91"/>
  <c r="Z341" i="91"/>
  <c r="J357" i="91" a="1"/>
  <c r="J357" i="91" s="1"/>
  <c r="J356" i="91" a="1"/>
  <c r="J356" i="91" s="1"/>
  <c r="J355" i="91" a="1"/>
  <c r="J355" i="91" s="1"/>
  <c r="J354" i="91" a="1"/>
  <c r="J354" i="91" s="1"/>
  <c r="J353" i="91" a="1"/>
  <c r="J353" i="91" s="1"/>
  <c r="J352" i="91" a="1"/>
  <c r="J352" i="91" s="1"/>
  <c r="J351" i="91" a="1"/>
  <c r="J351" i="91" s="1"/>
  <c r="J350" i="91" a="1"/>
  <c r="J350" i="91" s="1"/>
  <c r="J342" i="91" a="1"/>
  <c r="J342" i="91" s="1"/>
  <c r="J343" i="91" a="1"/>
  <c r="J343" i="91" s="1"/>
  <c r="J344" i="91" a="1"/>
  <c r="J344" i="91" s="1"/>
  <c r="J345" i="91" a="1"/>
  <c r="J345" i="91" s="1"/>
  <c r="J346" i="91" a="1"/>
  <c r="J346" i="91" s="1"/>
  <c r="J347" i="91" a="1"/>
  <c r="J347" i="91" s="1"/>
  <c r="J348" i="91" a="1"/>
  <c r="J348" i="91" s="1"/>
  <c r="J341" i="91" a="1"/>
  <c r="J341" i="91" s="1"/>
  <c r="J340" i="91"/>
  <c r="AA333" i="91"/>
  <c r="AA334" i="91"/>
  <c r="AA335" i="91"/>
  <c r="AA336" i="91"/>
  <c r="AA337" i="91"/>
  <c r="AA338" i="91"/>
  <c r="AA339" i="91"/>
  <c r="AA332" i="91"/>
  <c r="AA324" i="91"/>
  <c r="AA325" i="91"/>
  <c r="AA326" i="91"/>
  <c r="AA327" i="91"/>
  <c r="AA328" i="91"/>
  <c r="AA329" i="91"/>
  <c r="AA330" i="91"/>
  <c r="AA323" i="91"/>
  <c r="Z339" i="91"/>
  <c r="Z338" i="91"/>
  <c r="Z337" i="91"/>
  <c r="Z336" i="91"/>
  <c r="Z335" i="91"/>
  <c r="Z334" i="91"/>
  <c r="Z333" i="91"/>
  <c r="Z332" i="91"/>
  <c r="Z324" i="91"/>
  <c r="Z325" i="91"/>
  <c r="Z326" i="91"/>
  <c r="Z327" i="91"/>
  <c r="Z328" i="91"/>
  <c r="Z329" i="91"/>
  <c r="Z330" i="91"/>
  <c r="Z323" i="91"/>
  <c r="J339" i="91" a="1"/>
  <c r="J339" i="91" s="1"/>
  <c r="J338" i="91" a="1"/>
  <c r="J338" i="91" s="1"/>
  <c r="J337" i="91" a="1"/>
  <c r="J337" i="91" s="1"/>
  <c r="J336" i="91" a="1"/>
  <c r="J336" i="91" s="1"/>
  <c r="J335" i="91" a="1"/>
  <c r="J335" i="91" s="1"/>
  <c r="J334" i="91" a="1"/>
  <c r="J334" i="91" s="1"/>
  <c r="J333" i="91" a="1"/>
  <c r="J333" i="91" s="1"/>
  <c r="J332" i="91" a="1"/>
  <c r="J332" i="91" s="1"/>
  <c r="J330" i="91" a="1"/>
  <c r="J330" i="91" s="1"/>
  <c r="J329" i="91" a="1"/>
  <c r="J329" i="91" s="1"/>
  <c r="J328" i="91" a="1"/>
  <c r="J328" i="91" s="1"/>
  <c r="J327" i="91" a="1"/>
  <c r="J327" i="91" s="1"/>
  <c r="J326" i="91" a="1"/>
  <c r="J326" i="91" s="1"/>
  <c r="J325" i="91" a="1"/>
  <c r="J325" i="91" s="1"/>
  <c r="J324" i="91" a="1"/>
  <c r="J324" i="91" s="1"/>
  <c r="J323" i="91" a="1"/>
  <c r="J323" i="91" s="1"/>
  <c r="AA315" i="91"/>
  <c r="AA316" i="91"/>
  <c r="AA317" i="91"/>
  <c r="AA318" i="91"/>
  <c r="AA319" i="91"/>
  <c r="AA320" i="91"/>
  <c r="AA321" i="91"/>
  <c r="AA314" i="91"/>
  <c r="Z315" i="91"/>
  <c r="Z316" i="91"/>
  <c r="Z317" i="91"/>
  <c r="Z318" i="91"/>
  <c r="Z319" i="91"/>
  <c r="Z320" i="91"/>
  <c r="Z321" i="91"/>
  <c r="Z314" i="91"/>
  <c r="AA312" i="91"/>
  <c r="AA311" i="91"/>
  <c r="AA310" i="91"/>
  <c r="AA309" i="91"/>
  <c r="AA308" i="91"/>
  <c r="AA307" i="91"/>
  <c r="AA306" i="91"/>
  <c r="AA305" i="91"/>
  <c r="AA303" i="91"/>
  <c r="AA302" i="91"/>
  <c r="AA301" i="91"/>
  <c r="AA300" i="91"/>
  <c r="AA299" i="91"/>
  <c r="AA298" i="91"/>
  <c r="AA297" i="91"/>
  <c r="AA296" i="91"/>
  <c r="Z312" i="91"/>
  <c r="Z311" i="91"/>
  <c r="Z310" i="91"/>
  <c r="Z309" i="91"/>
  <c r="Z308" i="91"/>
  <c r="Z307" i="91"/>
  <c r="Z306" i="91"/>
  <c r="Z305" i="91"/>
  <c r="Z303" i="91"/>
  <c r="Z302" i="91"/>
  <c r="Z301" i="91"/>
  <c r="Z300" i="91"/>
  <c r="Z299" i="91"/>
  <c r="Z298" i="91"/>
  <c r="Z297" i="91"/>
  <c r="Z296" i="91"/>
  <c r="J312" i="91" a="1"/>
  <c r="J312" i="91" s="1"/>
  <c r="J311" i="91" a="1"/>
  <c r="J311" i="91" s="1"/>
  <c r="J310" i="91" a="1"/>
  <c r="J310" i="91" s="1"/>
  <c r="J309" i="91" a="1"/>
  <c r="J309" i="91" s="1"/>
  <c r="J308" i="91" a="1"/>
  <c r="J308" i="91" s="1"/>
  <c r="J307" i="91" a="1"/>
  <c r="J307" i="91" s="1"/>
  <c r="J306" i="91" a="1"/>
  <c r="J306" i="91" s="1"/>
  <c r="J305" i="91" a="1"/>
  <c r="J305" i="91" s="1"/>
  <c r="J297" i="91" a="1"/>
  <c r="J297" i="91" s="1"/>
  <c r="J298" i="91" a="1"/>
  <c r="J298" i="91" s="1"/>
  <c r="J299" i="91" a="1"/>
  <c r="J299" i="91" s="1"/>
  <c r="J300" i="91" a="1"/>
  <c r="J300" i="91" s="1"/>
  <c r="J301" i="91" a="1"/>
  <c r="J301" i="91" s="1"/>
  <c r="J302" i="91" a="1"/>
  <c r="J302" i="91" s="1"/>
  <c r="J303" i="91" a="1"/>
  <c r="J303" i="91" s="1"/>
  <c r="J296" i="91" a="1"/>
  <c r="J296" i="91" s="1"/>
  <c r="J295" i="91"/>
  <c r="AA288" i="91"/>
  <c r="AA289" i="91"/>
  <c r="AA290" i="91"/>
  <c r="AA291" i="91"/>
  <c r="AA292" i="91"/>
  <c r="AA293" i="91"/>
  <c r="AA294" i="91"/>
  <c r="AA287" i="91"/>
  <c r="AA285" i="91"/>
  <c r="AA284" i="91"/>
  <c r="AA283" i="91"/>
  <c r="AA282" i="91"/>
  <c r="AA281" i="91"/>
  <c r="AA280" i="91"/>
  <c r="AA279" i="91"/>
  <c r="AA278" i="91"/>
  <c r="Z288" i="91"/>
  <c r="Z289" i="91"/>
  <c r="Z290" i="91"/>
  <c r="Z291" i="91"/>
  <c r="Z292" i="91"/>
  <c r="Z293" i="91"/>
  <c r="Z294" i="91"/>
  <c r="Z287" i="91"/>
  <c r="Z279" i="91"/>
  <c r="Z280" i="91"/>
  <c r="Z281" i="91"/>
  <c r="Z282" i="91"/>
  <c r="Z283" i="91"/>
  <c r="Z284" i="91"/>
  <c r="Z285" i="91"/>
  <c r="Z278" i="91"/>
  <c r="J294" i="91" a="1"/>
  <c r="J294" i="91" s="1"/>
  <c r="J293" i="91" a="1"/>
  <c r="J293" i="91" s="1"/>
  <c r="J292" i="91" a="1"/>
  <c r="J292" i="91" s="1"/>
  <c r="J291" i="91" a="1"/>
  <c r="J291" i="91" s="1"/>
  <c r="J290" i="91" a="1"/>
  <c r="J290" i="91" s="1"/>
  <c r="J289" i="91" a="1"/>
  <c r="J289" i="91" s="1"/>
  <c r="J288" i="91" a="1"/>
  <c r="J288" i="91" s="1"/>
  <c r="J287" i="91" a="1"/>
  <c r="J287" i="91" s="1"/>
  <c r="J279" i="91" a="1"/>
  <c r="J279" i="91" s="1"/>
  <c r="J280" i="91" a="1"/>
  <c r="J280" i="91" s="1"/>
  <c r="J281" i="91" a="1"/>
  <c r="J281" i="91" s="1"/>
  <c r="J282" i="91" a="1"/>
  <c r="J282" i="91" s="1"/>
  <c r="J283" i="91" a="1"/>
  <c r="J283" i="91" s="1"/>
  <c r="J284" i="91" a="1"/>
  <c r="J284" i="91" s="1"/>
  <c r="J285" i="91" a="1"/>
  <c r="J285" i="91" s="1"/>
  <c r="J278" i="91" a="1"/>
  <c r="J278" i="91" s="1"/>
  <c r="J277" i="91"/>
  <c r="AA270" i="91"/>
  <c r="AA271" i="91"/>
  <c r="AA272" i="91"/>
  <c r="AA273" i="91"/>
  <c r="AA274" i="91"/>
  <c r="AA275" i="91"/>
  <c r="AA276" i="91"/>
  <c r="AA269" i="91"/>
  <c r="AA267" i="91"/>
  <c r="AA266" i="91"/>
  <c r="AA265" i="91"/>
  <c r="AA264" i="91"/>
  <c r="AA263" i="91"/>
  <c r="AA262" i="91"/>
  <c r="AA261" i="91"/>
  <c r="AA260" i="91"/>
  <c r="Z276" i="91"/>
  <c r="Z275" i="91"/>
  <c r="Z274" i="91"/>
  <c r="Z273" i="91"/>
  <c r="Z272" i="91"/>
  <c r="Z271" i="91"/>
  <c r="Z270" i="91"/>
  <c r="Z269" i="91"/>
  <c r="Z267" i="91"/>
  <c r="Z266" i="91"/>
  <c r="Z265" i="91"/>
  <c r="Z264" i="91"/>
  <c r="Z263" i="91"/>
  <c r="Z262" i="91"/>
  <c r="Z261" i="91"/>
  <c r="Z260" i="91"/>
  <c r="J276" i="91" a="1"/>
  <c r="J276" i="91" s="1"/>
  <c r="J275" i="91" a="1"/>
  <c r="J275" i="91" s="1"/>
  <c r="J274" i="91" a="1"/>
  <c r="J274" i="91" s="1"/>
  <c r="J273" i="91" a="1"/>
  <c r="J273" i="91" s="1"/>
  <c r="J272" i="91" a="1"/>
  <c r="J272" i="91" s="1"/>
  <c r="J271" i="91" a="1"/>
  <c r="J271" i="91" s="1"/>
  <c r="J270" i="91" a="1"/>
  <c r="J270" i="91" s="1"/>
  <c r="J269" i="91" a="1"/>
  <c r="J269" i="91" s="1"/>
  <c r="J267" i="91" a="1"/>
  <c r="J267" i="91" s="1"/>
  <c r="J266" i="91" a="1"/>
  <c r="J266" i="91" s="1"/>
  <c r="J265" i="91" a="1"/>
  <c r="J265" i="91" s="1"/>
  <c r="J264" i="91" a="1"/>
  <c r="J264" i="91" s="1"/>
  <c r="J263" i="91" a="1"/>
  <c r="J263" i="91" s="1"/>
  <c r="J262" i="91" a="1"/>
  <c r="J262" i="91" s="1"/>
  <c r="J261" i="91" a="1"/>
  <c r="J261" i="91" s="1"/>
  <c r="J260" i="91" a="1"/>
  <c r="J260" i="91" s="1"/>
  <c r="J259" i="91"/>
  <c r="AA252" i="91"/>
  <c r="AA253" i="91"/>
  <c r="AA254" i="91"/>
  <c r="AA255" i="91"/>
  <c r="AA256" i="91"/>
  <c r="AA257" i="91"/>
  <c r="AA258" i="91"/>
  <c r="AA251" i="91"/>
  <c r="AA243" i="91"/>
  <c r="AA244" i="91"/>
  <c r="AA245" i="91"/>
  <c r="AA246" i="91"/>
  <c r="AA247" i="91"/>
  <c r="AA248" i="91"/>
  <c r="AA249" i="91"/>
  <c r="AA242" i="91"/>
  <c r="Z252" i="91"/>
  <c r="Z253" i="91"/>
  <c r="Z254" i="91"/>
  <c r="Z255" i="91"/>
  <c r="Z256" i="91"/>
  <c r="Z257" i="91"/>
  <c r="Z258" i="91"/>
  <c r="Z251" i="91"/>
  <c r="Z249" i="91"/>
  <c r="Z248" i="91"/>
  <c r="Z247" i="91"/>
  <c r="Z246" i="91"/>
  <c r="Z245" i="91"/>
  <c r="Z244" i="91"/>
  <c r="Z243" i="91"/>
  <c r="Z242" i="91"/>
  <c r="J252" i="91" a="1"/>
  <c r="J252" i="91" s="1"/>
  <c r="J253" i="91" a="1"/>
  <c r="J253" i="91" s="1"/>
  <c r="J254" i="91" a="1"/>
  <c r="J254" i="91" s="1"/>
  <c r="J255" i="91" a="1"/>
  <c r="J255" i="91" s="1"/>
  <c r="J256" i="91" a="1"/>
  <c r="J256" i="91" s="1"/>
  <c r="J257" i="91" a="1"/>
  <c r="J257" i="91" s="1"/>
  <c r="J258" i="91" a="1"/>
  <c r="J258" i="91" s="1"/>
  <c r="J251" i="91" a="1"/>
  <c r="J251" i="91" s="1"/>
  <c r="J243" i="91" a="1"/>
  <c r="J243" i="91" s="1"/>
  <c r="J244" i="91" a="1"/>
  <c r="J244" i="91" s="1"/>
  <c r="J245" i="91" a="1"/>
  <c r="J245" i="91" s="1"/>
  <c r="J246" i="91" a="1"/>
  <c r="J246" i="91" s="1"/>
  <c r="J247" i="91" a="1"/>
  <c r="J247" i="91" s="1"/>
  <c r="J248" i="91" a="1"/>
  <c r="J248" i="91" s="1"/>
  <c r="J249" i="91" a="1"/>
  <c r="J249" i="91" s="1"/>
  <c r="J242" i="91" a="1"/>
  <c r="J242" i="91" s="1"/>
  <c r="J241" i="91"/>
  <c r="AA234" i="91"/>
  <c r="AA235" i="91"/>
  <c r="AA236" i="91"/>
  <c r="AA237" i="91"/>
  <c r="AA238" i="91"/>
  <c r="AA239" i="91"/>
  <c r="AA240" i="91"/>
  <c r="AA233" i="91"/>
  <c r="AA231" i="91"/>
  <c r="AA230" i="91"/>
  <c r="AA229" i="91"/>
  <c r="AA228" i="91"/>
  <c r="AA227" i="91"/>
  <c r="AA226" i="91"/>
  <c r="AA225" i="91"/>
  <c r="AA224" i="91"/>
  <c r="Z240" i="91"/>
  <c r="Z239" i="91"/>
  <c r="Z238" i="91"/>
  <c r="Z237" i="91"/>
  <c r="Z236" i="91"/>
  <c r="Z235" i="91"/>
  <c r="Z234" i="91"/>
  <c r="Z233" i="91"/>
  <c r="Z231" i="91"/>
  <c r="Z230" i="91"/>
  <c r="Z229" i="91"/>
  <c r="Z228" i="91"/>
  <c r="Z227" i="91"/>
  <c r="Z226" i="91"/>
  <c r="Z225" i="91"/>
  <c r="Z224" i="91"/>
  <c r="J240" i="91" a="1"/>
  <c r="J240" i="91" s="1"/>
  <c r="J239" i="91" a="1"/>
  <c r="J239" i="91" s="1"/>
  <c r="J238" i="91" a="1"/>
  <c r="J238" i="91" s="1"/>
  <c r="J237" i="91" a="1"/>
  <c r="J237" i="91" s="1"/>
  <c r="J236" i="91" a="1"/>
  <c r="J236" i="91" s="1"/>
  <c r="J235" i="91" a="1"/>
  <c r="J235" i="91" s="1"/>
  <c r="J234" i="91" a="1"/>
  <c r="J234" i="91" s="1"/>
  <c r="J233" i="91" a="1"/>
  <c r="J233" i="91" s="1"/>
  <c r="J231" i="91" a="1"/>
  <c r="J231" i="91" s="1"/>
  <c r="J230" i="91" a="1"/>
  <c r="J230" i="91" s="1"/>
  <c r="J229" i="91" a="1"/>
  <c r="J229" i="91" s="1"/>
  <c r="J228" i="91" a="1"/>
  <c r="J228" i="91" s="1"/>
  <c r="J227" i="91" a="1"/>
  <c r="J227" i="91" s="1"/>
  <c r="J226" i="91" a="1"/>
  <c r="J226" i="91" s="1"/>
  <c r="J225" i="91" a="1"/>
  <c r="J225" i="91" s="1"/>
  <c r="J224" i="91" a="1"/>
  <c r="J224" i="91" s="1"/>
  <c r="J223" i="91"/>
  <c r="AA216" i="91"/>
  <c r="AA217" i="91"/>
  <c r="AA218" i="91"/>
  <c r="AA219" i="91"/>
  <c r="AA220" i="91"/>
  <c r="AA221" i="91"/>
  <c r="AA222" i="91"/>
  <c r="AA215" i="91"/>
  <c r="AA207" i="91"/>
  <c r="AA208" i="91"/>
  <c r="AA209" i="91"/>
  <c r="AA210" i="91"/>
  <c r="AA211" i="91"/>
  <c r="AA212" i="91"/>
  <c r="AA213" i="91"/>
  <c r="AA206" i="91"/>
  <c r="Z222" i="91"/>
  <c r="Z221" i="91"/>
  <c r="Z220" i="91"/>
  <c r="Z219" i="91"/>
  <c r="Z218" i="91"/>
  <c r="Z217" i="91"/>
  <c r="Z216" i="91"/>
  <c r="Z215" i="91"/>
  <c r="Z207" i="91"/>
  <c r="Z208" i="91"/>
  <c r="Z209" i="91"/>
  <c r="Z210" i="91"/>
  <c r="Z211" i="91"/>
  <c r="Z212" i="91"/>
  <c r="Z213" i="91"/>
  <c r="Z206" i="91"/>
  <c r="J216" i="91" a="1"/>
  <c r="J216" i="91" s="1"/>
  <c r="J217" i="91" a="1"/>
  <c r="J217" i="91" s="1"/>
  <c r="J218" i="91" a="1"/>
  <c r="J218" i="91" s="1"/>
  <c r="J219" i="91" a="1"/>
  <c r="J219" i="91" s="1"/>
  <c r="J220" i="91" a="1"/>
  <c r="J220" i="91" s="1"/>
  <c r="J221" i="91" a="1"/>
  <c r="J221" i="91" s="1"/>
  <c r="J222" i="91" a="1"/>
  <c r="J222" i="91" s="1"/>
  <c r="J215" i="91" a="1"/>
  <c r="J215" i="91" s="1"/>
  <c r="J213" i="91" a="1"/>
  <c r="J213" i="91" s="1"/>
  <c r="J212" i="91" a="1"/>
  <c r="J212" i="91" s="1"/>
  <c r="J211" i="91" a="1"/>
  <c r="J211" i="91" s="1"/>
  <c r="J210" i="91" a="1"/>
  <c r="J210" i="91" s="1"/>
  <c r="J209" i="91" a="1"/>
  <c r="J209" i="91" s="1"/>
  <c r="J208" i="91" a="1"/>
  <c r="J208" i="91" s="1"/>
  <c r="J207" i="91" a="1"/>
  <c r="J207" i="91" s="1"/>
  <c r="J206" i="91" a="1"/>
  <c r="J206" i="91" s="1"/>
  <c r="J205" i="91"/>
  <c r="AA186" i="91"/>
  <c r="AA187" i="91"/>
  <c r="AA188" i="91"/>
  <c r="AA189" i="91"/>
  <c r="AA190" i="91"/>
  <c r="AA191" i="91"/>
  <c r="AA192" i="91"/>
  <c r="AA193" i="91"/>
  <c r="AA178" i="91"/>
  <c r="AA179" i="91"/>
  <c r="AA180" i="91"/>
  <c r="AA181" i="91"/>
  <c r="AA182" i="91"/>
  <c r="AA183" i="91"/>
  <c r="AA184" i="91"/>
  <c r="AA177" i="91"/>
  <c r="Z193" i="91"/>
  <c r="Z192" i="91"/>
  <c r="Z191" i="91"/>
  <c r="Z190" i="91"/>
  <c r="Z189" i="91"/>
  <c r="Z188" i="91"/>
  <c r="Z187" i="91"/>
  <c r="Z186" i="91"/>
  <c r="Z184" i="91"/>
  <c r="Z183" i="91"/>
  <c r="Z182" i="91"/>
  <c r="Z181" i="91"/>
  <c r="Z180" i="91"/>
  <c r="Z179" i="91"/>
  <c r="Z178" i="91"/>
  <c r="Z177" i="91"/>
  <c r="J193" i="91" a="1"/>
  <c r="J193" i="91" s="1"/>
  <c r="J192" i="91" a="1"/>
  <c r="J192" i="91" s="1"/>
  <c r="J191" i="91" a="1"/>
  <c r="J191" i="91" s="1"/>
  <c r="J190" i="91" a="1"/>
  <c r="J190" i="91" s="1"/>
  <c r="J189" i="91" a="1"/>
  <c r="J189" i="91" s="1"/>
  <c r="J188" i="91" a="1"/>
  <c r="J188" i="91" s="1"/>
  <c r="J187" i="91" a="1"/>
  <c r="J187" i="91" s="1"/>
  <c r="J186" i="91" a="1"/>
  <c r="J186" i="91" s="1"/>
  <c r="J184" i="91" a="1"/>
  <c r="J184" i="91" s="1"/>
  <c r="J183" i="91" a="1"/>
  <c r="J183" i="91" s="1"/>
  <c r="J182" i="91" a="1"/>
  <c r="J182" i="91" s="1"/>
  <c r="J181" i="91" a="1"/>
  <c r="J181" i="91" s="1"/>
  <c r="J180" i="91" a="1"/>
  <c r="J180" i="91" s="1"/>
  <c r="J179" i="91" a="1"/>
  <c r="J179" i="91" s="1"/>
  <c r="J178" i="91" a="1"/>
  <c r="J178" i="91" s="1"/>
  <c r="J177" i="91" a="1"/>
  <c r="J177" i="91" s="1"/>
  <c r="J176" i="91"/>
  <c r="AA169" i="91"/>
  <c r="AA170" i="91"/>
  <c r="AA171" i="91"/>
  <c r="AA172" i="91"/>
  <c r="AA173" i="91"/>
  <c r="AA174" i="91"/>
  <c r="AA175" i="91"/>
  <c r="AA168" i="91"/>
  <c r="AA160" i="91"/>
  <c r="AA161" i="91"/>
  <c r="AA162" i="91"/>
  <c r="AA163" i="91"/>
  <c r="AA164" i="91"/>
  <c r="AA165" i="91"/>
  <c r="AA166" i="91"/>
  <c r="AA159" i="91"/>
  <c r="Z175" i="91"/>
  <c r="Z174" i="91"/>
  <c r="Z173" i="91"/>
  <c r="Z172" i="91"/>
  <c r="Z171" i="91"/>
  <c r="Z170" i="91"/>
  <c r="Z169" i="91"/>
  <c r="Z168" i="91"/>
  <c r="Z160" i="91"/>
  <c r="Z161" i="91"/>
  <c r="Z162" i="91"/>
  <c r="Z163" i="91"/>
  <c r="Z164" i="91"/>
  <c r="Z165" i="91"/>
  <c r="Z166" i="91"/>
  <c r="Z159" i="91"/>
  <c r="J175" i="91" a="1"/>
  <c r="J175" i="91" s="1"/>
  <c r="J174" i="91" a="1"/>
  <c r="J174" i="91" s="1"/>
  <c r="J173" i="91" a="1"/>
  <c r="J173" i="91" s="1"/>
  <c r="J172" i="91" a="1"/>
  <c r="J172" i="91" s="1"/>
  <c r="J171" i="91" a="1"/>
  <c r="J171" i="91" s="1"/>
  <c r="J170" i="91" a="1"/>
  <c r="J170" i="91" s="1"/>
  <c r="J169" i="91" a="1"/>
  <c r="J169" i="91" s="1"/>
  <c r="J168" i="91" a="1"/>
  <c r="J168" i="91" s="1"/>
  <c r="J160" i="91" a="1"/>
  <c r="J160" i="91" s="1"/>
  <c r="J161" i="91" a="1"/>
  <c r="J161" i="91" s="1"/>
  <c r="J162" i="91" a="1"/>
  <c r="J162" i="91" s="1"/>
  <c r="J163" i="91" a="1"/>
  <c r="J163" i="91" s="1"/>
  <c r="J164" i="91" a="1"/>
  <c r="J164" i="91" s="1"/>
  <c r="J165" i="91" a="1"/>
  <c r="J165" i="91" s="1"/>
  <c r="J166" i="91" a="1"/>
  <c r="J166" i="91" s="1"/>
  <c r="J159" i="91" a="1"/>
  <c r="J159" i="91" s="1"/>
  <c r="J158" i="91"/>
  <c r="AA151" i="91"/>
  <c r="AA152" i="91"/>
  <c r="AA153" i="91"/>
  <c r="AA154" i="91"/>
  <c r="AA155" i="91"/>
  <c r="AA156" i="91"/>
  <c r="AA157" i="91"/>
  <c r="AA150" i="91"/>
  <c r="AA142" i="91"/>
  <c r="AA143" i="91"/>
  <c r="AA144" i="91"/>
  <c r="AA145" i="91"/>
  <c r="AA146" i="91"/>
  <c r="AA147" i="91"/>
  <c r="AA148" i="91"/>
  <c r="AA141" i="91"/>
  <c r="Z151" i="91"/>
  <c r="Z152" i="91"/>
  <c r="Z153" i="91"/>
  <c r="Z154" i="91"/>
  <c r="Z155" i="91"/>
  <c r="Z156" i="91"/>
  <c r="Z157" i="91"/>
  <c r="Z150" i="91"/>
  <c r="Z148" i="91"/>
  <c r="Z142" i="91"/>
  <c r="Z143" i="91"/>
  <c r="Z144" i="91"/>
  <c r="Z145" i="91"/>
  <c r="Z146" i="91"/>
  <c r="Z147" i="91"/>
  <c r="Z141" i="91"/>
  <c r="J151" i="91" a="1"/>
  <c r="J151" i="91" s="1"/>
  <c r="J152" i="91" a="1"/>
  <c r="J152" i="91" s="1"/>
  <c r="J153" i="91" a="1"/>
  <c r="J153" i="91" s="1"/>
  <c r="J154" i="91" a="1"/>
  <c r="J154" i="91" s="1"/>
  <c r="J155" i="91" a="1"/>
  <c r="J155" i="91" s="1"/>
  <c r="J156" i="91" a="1"/>
  <c r="J156" i="91" s="1"/>
  <c r="J157" i="91" a="1"/>
  <c r="J157" i="91" s="1"/>
  <c r="J150" i="91" a="1"/>
  <c r="J150" i="91" s="1"/>
  <c r="J142" i="91" a="1"/>
  <c r="J142" i="91" s="1"/>
  <c r="J143" i="91" a="1"/>
  <c r="J143" i="91" s="1"/>
  <c r="J144" i="91" a="1"/>
  <c r="J144" i="91" s="1"/>
  <c r="J145" i="91" a="1"/>
  <c r="J145" i="91" s="1"/>
  <c r="J146" i="91" a="1"/>
  <c r="J146" i="91" s="1"/>
  <c r="J147" i="91" a="1"/>
  <c r="J147" i="91" s="1"/>
  <c r="J148" i="91" a="1"/>
  <c r="J148" i="91" s="1"/>
  <c r="J141" i="91" a="1"/>
  <c r="J141" i="91" s="1"/>
  <c r="J140" i="91"/>
  <c r="AA133" i="91"/>
  <c r="AA134" i="91"/>
  <c r="AA135" i="91"/>
  <c r="AA136" i="91"/>
  <c r="AA137" i="91"/>
  <c r="AA138" i="91"/>
  <c r="AA139" i="91"/>
  <c r="AA132" i="91"/>
  <c r="AA124" i="91"/>
  <c r="AA125" i="91"/>
  <c r="AA126" i="91"/>
  <c r="AA127" i="91"/>
  <c r="AA128" i="91"/>
  <c r="AA129" i="91"/>
  <c r="AA130" i="91"/>
  <c r="AA123" i="91"/>
  <c r="Z133" i="91"/>
  <c r="Z134" i="91"/>
  <c r="Z135" i="91"/>
  <c r="Z136" i="91"/>
  <c r="Z137" i="91"/>
  <c r="Z138" i="91"/>
  <c r="Z139" i="91"/>
  <c r="Z132" i="91"/>
  <c r="Z124" i="91"/>
  <c r="Z125" i="91"/>
  <c r="Z126" i="91"/>
  <c r="Z127" i="91"/>
  <c r="Z128" i="91"/>
  <c r="Z129" i="91"/>
  <c r="Z130" i="91"/>
  <c r="Z123" i="91"/>
  <c r="J139" i="91" a="1"/>
  <c r="J139" i="91" s="1"/>
  <c r="J138" i="91" a="1"/>
  <c r="J138" i="91" s="1"/>
  <c r="J137" i="91" a="1"/>
  <c r="J137" i="91" s="1"/>
  <c r="J136" i="91" a="1"/>
  <c r="J136" i="91" s="1"/>
  <c r="J135" i="91" a="1"/>
  <c r="J135" i="91" s="1"/>
  <c r="J134" i="91" a="1"/>
  <c r="J134" i="91" s="1"/>
  <c r="J133" i="91" a="1"/>
  <c r="J133" i="91" s="1"/>
  <c r="J132" i="91" a="1"/>
  <c r="J132" i="91" s="1"/>
  <c r="J130" i="91" a="1"/>
  <c r="J130" i="91" s="1"/>
  <c r="J129" i="91" a="1"/>
  <c r="J129" i="91" s="1"/>
  <c r="J128" i="91" a="1"/>
  <c r="J128" i="91" s="1"/>
  <c r="J127" i="91" a="1"/>
  <c r="J127" i="91" s="1"/>
  <c r="J126" i="91" a="1"/>
  <c r="J126" i="91" s="1"/>
  <c r="J125" i="91" a="1"/>
  <c r="J125" i="91" s="1"/>
  <c r="J124" i="91" a="1"/>
  <c r="J124" i="91" s="1"/>
  <c r="J123" i="91" a="1"/>
  <c r="J123" i="91" s="1"/>
  <c r="J122" i="91"/>
  <c r="J121" i="91" a="1"/>
  <c r="J121" i="91" s="1"/>
  <c r="J120" i="91" a="1"/>
  <c r="J120" i="91" s="1"/>
  <c r="J119" i="91" a="1"/>
  <c r="J119" i="91" s="1"/>
  <c r="J118" i="91" a="1"/>
  <c r="J118" i="91" s="1"/>
  <c r="J117" i="91" a="1"/>
  <c r="J117" i="91" s="1"/>
  <c r="J116" i="91" a="1"/>
  <c r="J116" i="91" s="1"/>
  <c r="J115" i="91" a="1"/>
  <c r="J115" i="91" s="1"/>
  <c r="J114" i="91" a="1"/>
  <c r="J114" i="91" s="1"/>
  <c r="J106" i="91" a="1"/>
  <c r="J106" i="91" s="1"/>
  <c r="J107" i="91" a="1"/>
  <c r="J107" i="91" s="1"/>
  <c r="J108" i="91" a="1"/>
  <c r="J108" i="91" s="1"/>
  <c r="J109" i="91" a="1"/>
  <c r="J109" i="91" s="1"/>
  <c r="J110" i="91" a="1"/>
  <c r="J110" i="91" s="1"/>
  <c r="J111" i="91" a="1"/>
  <c r="J111" i="91" s="1"/>
  <c r="J112" i="91" a="1"/>
  <c r="J112" i="91" s="1"/>
  <c r="J105" i="91" a="1"/>
  <c r="J105" i="91" s="1"/>
  <c r="Z115" i="91"/>
  <c r="AA115" i="91"/>
  <c r="Z116" i="91"/>
  <c r="AA116" i="91"/>
  <c r="Z117" i="91"/>
  <c r="AA117" i="91"/>
  <c r="Z118" i="91"/>
  <c r="AA118" i="91"/>
  <c r="Z119" i="91"/>
  <c r="AA119" i="91"/>
  <c r="Z120" i="91"/>
  <c r="AA120" i="91"/>
  <c r="Z121" i="91"/>
  <c r="AA121" i="91"/>
  <c r="AA114" i="91"/>
  <c r="Z114" i="91"/>
  <c r="Z106" i="91"/>
  <c r="AA106" i="91"/>
  <c r="Z107" i="91"/>
  <c r="AA107" i="91"/>
  <c r="Z108" i="91"/>
  <c r="AA108" i="91"/>
  <c r="Z109" i="91"/>
  <c r="AA109" i="91"/>
  <c r="Z110" i="91"/>
  <c r="AA110" i="91"/>
  <c r="Z111" i="91"/>
  <c r="AA111" i="91"/>
  <c r="Z112" i="91"/>
  <c r="AA112" i="91"/>
  <c r="AA105" i="91"/>
  <c r="Z105" i="91"/>
  <c r="J104" i="91"/>
  <c r="Z97" i="91"/>
  <c r="AA97" i="91"/>
  <c r="Z98" i="91"/>
  <c r="AA98" i="91"/>
  <c r="Z99" i="91"/>
  <c r="AA99" i="91"/>
  <c r="Z100" i="91"/>
  <c r="AA100" i="91"/>
  <c r="Z101" i="91"/>
  <c r="AA101" i="91"/>
  <c r="Z102" i="91"/>
  <c r="AA102" i="91"/>
  <c r="Z103" i="91"/>
  <c r="AA103" i="91"/>
  <c r="AA96" i="91"/>
  <c r="Z96" i="91"/>
  <c r="J95" i="91"/>
  <c r="AA88" i="91"/>
  <c r="AA89" i="91"/>
  <c r="AA90" i="91"/>
  <c r="AA91" i="91"/>
  <c r="AA92" i="91"/>
  <c r="AA93" i="91"/>
  <c r="AA94" i="91"/>
  <c r="AA87" i="91"/>
  <c r="Z87" i="91"/>
  <c r="J88" i="91" a="1"/>
  <c r="J88" i="91" s="1"/>
  <c r="J89" i="91" a="1"/>
  <c r="J89" i="91" s="1"/>
  <c r="J90" i="91" a="1"/>
  <c r="J90" i="91" s="1"/>
  <c r="J91" i="91" a="1"/>
  <c r="J91" i="91" s="1"/>
  <c r="J92" i="91" a="1"/>
  <c r="J92" i="91" s="1"/>
  <c r="J93" i="91" a="1"/>
  <c r="J93" i="91" s="1"/>
  <c r="J94" i="91" a="1"/>
  <c r="J94" i="91" s="1"/>
  <c r="Z88" i="91"/>
  <c r="Z89" i="91"/>
  <c r="Z90" i="91"/>
  <c r="Z91" i="91"/>
  <c r="Z92" i="91"/>
  <c r="Z93" i="91"/>
  <c r="Z94" i="91"/>
  <c r="J87" i="91" a="1"/>
  <c r="J87" i="91" s="1"/>
  <c r="Z79" i="91"/>
  <c r="AA79" i="91"/>
  <c r="Z80" i="91"/>
  <c r="AA80" i="91"/>
  <c r="Z81" i="91"/>
  <c r="AA81" i="91"/>
  <c r="Z82" i="91"/>
  <c r="AA82" i="91"/>
  <c r="Z83" i="91"/>
  <c r="AA83" i="91"/>
  <c r="Z84" i="91"/>
  <c r="AA84" i="91"/>
  <c r="Z85" i="91"/>
  <c r="AA85" i="91"/>
  <c r="J79" i="91" a="1"/>
  <c r="J79" i="91" s="1"/>
  <c r="J80" i="91" a="1"/>
  <c r="J80" i="91" s="1"/>
  <c r="J81" i="91" a="1"/>
  <c r="J81" i="91" s="1"/>
  <c r="J82" i="91" a="1"/>
  <c r="J82" i="91" s="1"/>
  <c r="J83" i="91" a="1"/>
  <c r="J83" i="91" s="1"/>
  <c r="J84" i="91" a="1"/>
  <c r="J84" i="91" s="1"/>
  <c r="J85" i="91" a="1"/>
  <c r="J85" i="91" s="1"/>
  <c r="AA78" i="91"/>
  <c r="Z78" i="91"/>
  <c r="J78" i="91" a="1"/>
  <c r="J78" i="91" s="1"/>
  <c r="J77" i="91"/>
  <c r="J42" i="91" a="1"/>
  <c r="J42" i="91" s="1"/>
  <c r="J43" i="91" a="1"/>
  <c r="J43" i="91" s="1"/>
  <c r="J44" i="91" a="1"/>
  <c r="J44" i="91" s="1"/>
  <c r="J45" i="91" a="1"/>
  <c r="J45" i="91" s="1"/>
  <c r="J46" i="91" a="1"/>
  <c r="J46" i="91" s="1"/>
  <c r="J47" i="91" a="1"/>
  <c r="J47" i="91" s="1"/>
  <c r="J48" i="91" a="1"/>
  <c r="J48" i="91" s="1"/>
  <c r="J49" i="91" a="1"/>
  <c r="J49" i="91" s="1"/>
  <c r="AA70" i="91"/>
  <c r="AA71" i="91"/>
  <c r="AA72" i="91"/>
  <c r="AA73" i="91"/>
  <c r="AA74" i="91"/>
  <c r="AA75" i="91"/>
  <c r="AA76" i="91"/>
  <c r="AA69" i="91"/>
  <c r="Z69" i="91"/>
  <c r="Z76" i="91"/>
  <c r="Z75" i="91"/>
  <c r="Z74" i="91"/>
  <c r="Z73" i="91"/>
  <c r="Z72" i="91"/>
  <c r="Z71" i="91"/>
  <c r="Z70" i="91"/>
  <c r="J70" i="91" a="1"/>
  <c r="J70" i="91" s="1"/>
  <c r="J71" i="91" a="1"/>
  <c r="J71" i="91" s="1"/>
  <c r="J72" i="91" a="1"/>
  <c r="J72" i="91" s="1"/>
  <c r="J73" i="91" a="1"/>
  <c r="J73" i="91" s="1"/>
  <c r="J74" i="91" a="1"/>
  <c r="J74" i="91" s="1"/>
  <c r="J75" i="91" a="1"/>
  <c r="J75" i="91" s="1"/>
  <c r="J76" i="91" a="1"/>
  <c r="J76" i="91" s="1"/>
  <c r="J69" i="91" a="1"/>
  <c r="J69" i="91" s="1"/>
  <c r="Z61" i="91"/>
  <c r="AA61" i="91"/>
  <c r="Z62" i="91"/>
  <c r="AA62" i="91"/>
  <c r="Z63" i="91"/>
  <c r="AA63" i="91"/>
  <c r="Z64" i="91"/>
  <c r="AA64" i="91"/>
  <c r="Z65" i="91"/>
  <c r="AA65" i="91"/>
  <c r="Z66" i="91"/>
  <c r="AA66" i="91"/>
  <c r="Z67" i="91"/>
  <c r="AA67" i="91"/>
  <c r="J61" i="91" a="1"/>
  <c r="J61" i="91" s="1"/>
  <c r="J62" i="91" a="1"/>
  <c r="J62" i="91" s="1"/>
  <c r="J63" i="91" a="1"/>
  <c r="J63" i="91" s="1"/>
  <c r="J64" i="91" a="1"/>
  <c r="J64" i="91" s="1"/>
  <c r="J65" i="91" a="1"/>
  <c r="J65" i="91" s="1"/>
  <c r="J66" i="91" a="1"/>
  <c r="J66" i="91" s="1"/>
  <c r="J67" i="91" a="1"/>
  <c r="J67" i="91" s="1"/>
  <c r="AA60" i="91"/>
  <c r="Z60" i="91"/>
  <c r="J60" i="91" a="1"/>
  <c r="J60" i="91" s="1"/>
  <c r="J59" i="91"/>
  <c r="J41" i="91"/>
  <c r="Z52" i="91"/>
  <c r="AA52" i="91"/>
  <c r="Z53" i="91"/>
  <c r="AA53" i="91"/>
  <c r="Z54" i="91"/>
  <c r="AA54" i="91"/>
  <c r="Z55" i="91"/>
  <c r="AA55" i="91"/>
  <c r="Z56" i="91"/>
  <c r="AA56" i="91"/>
  <c r="Z57" i="91"/>
  <c r="AA57" i="91"/>
  <c r="Z58" i="91"/>
  <c r="AA58" i="91"/>
  <c r="AA51" i="91"/>
  <c r="Z51" i="91"/>
  <c r="J52" i="91" a="1"/>
  <c r="J52" i="91" s="1"/>
  <c r="J53" i="91" a="1"/>
  <c r="J53" i="91" s="1"/>
  <c r="J54" i="91" a="1"/>
  <c r="J54" i="91" s="1"/>
  <c r="J55" i="91" a="1"/>
  <c r="J55" i="91" s="1"/>
  <c r="J56" i="91" a="1"/>
  <c r="J56" i="91" s="1"/>
  <c r="J57" i="91" a="1"/>
  <c r="J57" i="91" s="1"/>
  <c r="J58" i="91" a="1"/>
  <c r="J58" i="91" s="1"/>
  <c r="J51" i="91" a="1"/>
  <c r="J51" i="91" s="1"/>
  <c r="Z43" i="91"/>
  <c r="AA43" i="91"/>
  <c r="Z44" i="91"/>
  <c r="AA44" i="91"/>
  <c r="Z45" i="91"/>
  <c r="AA45" i="91"/>
  <c r="Z46" i="91"/>
  <c r="AA46" i="91"/>
  <c r="Z47" i="91"/>
  <c r="AA47" i="91"/>
  <c r="Z48" i="91"/>
  <c r="AA48" i="91"/>
  <c r="Z49" i="91"/>
  <c r="AA49" i="91"/>
  <c r="AA42" i="91"/>
  <c r="Z42" i="91"/>
  <c r="AA25" i="91"/>
  <c r="AA26" i="91"/>
  <c r="AA27" i="91"/>
  <c r="AA28" i="91"/>
  <c r="AA29" i="91"/>
  <c r="AA30" i="91"/>
  <c r="AA31" i="91"/>
  <c r="AA24" i="91"/>
  <c r="J23" i="91"/>
  <c r="J16" i="91" a="1"/>
  <c r="J16" i="91" s="1"/>
  <c r="J17" i="91" a="1"/>
  <c r="J17" i="91" s="1"/>
  <c r="J18" i="91" a="1"/>
  <c r="J18" i="91" s="1"/>
  <c r="J19" i="91" a="1"/>
  <c r="J19" i="91" s="1"/>
  <c r="J20" i="91" a="1"/>
  <c r="J20" i="91" s="1"/>
  <c r="J21" i="91" a="1"/>
  <c r="J21" i="91" s="1"/>
  <c r="J22" i="91" a="1"/>
  <c r="J22" i="91" s="1"/>
  <c r="J15" i="91" a="1"/>
  <c r="J15" i="91" s="1"/>
  <c r="J7" i="91" a="1"/>
  <c r="J7" i="91" s="1"/>
  <c r="J8" i="91" a="1"/>
  <c r="J8" i="91" s="1"/>
  <c r="J9" i="91" a="1"/>
  <c r="J9" i="91" s="1"/>
  <c r="J10" i="91" a="1"/>
  <c r="J10" i="91" s="1"/>
  <c r="J11" i="91" a="1"/>
  <c r="J11" i="91" s="1"/>
  <c r="J12" i="91" a="1"/>
  <c r="J12" i="91" s="1"/>
  <c r="J13" i="91" a="1"/>
  <c r="J13" i="91" s="1"/>
  <c r="J6" i="91" a="1"/>
  <c r="J6" i="91" s="1"/>
  <c r="J5" i="91"/>
  <c r="AA15" i="91"/>
  <c r="AA16" i="91"/>
  <c r="AA17" i="91"/>
  <c r="AA18" i="91"/>
  <c r="AA19" i="91"/>
  <c r="AA20" i="91"/>
  <c r="AA21" i="91"/>
  <c r="AA22" i="91"/>
  <c r="Q678" i="90"/>
  <c r="Q723" i="90"/>
  <c r="Q712" i="90"/>
  <c r="G60" i="52"/>
  <c r="H19" i="91" a="1"/>
  <c r="H19" i="91" s="1"/>
  <c r="I151" i="91"/>
  <c r="I163" i="91"/>
  <c r="H15" i="91" a="1"/>
  <c r="H15" i="91" s="1"/>
  <c r="H181" i="91" a="1"/>
  <c r="H181" i="91" s="1"/>
  <c r="I15" i="91"/>
  <c r="I108" i="91"/>
  <c r="I20" i="91"/>
  <c r="H16" i="91" a="1"/>
  <c r="H16" i="91" s="1"/>
  <c r="H108" i="91" a="1"/>
  <c r="H108" i="91" s="1"/>
  <c r="I145" i="91"/>
  <c r="H18" i="91" a="1"/>
  <c r="H18" i="91" s="1"/>
  <c r="I16" i="91"/>
  <c r="H146" i="91" a="1"/>
  <c r="H146" i="91" s="1"/>
  <c r="I115" i="91"/>
  <c r="H189" i="91" a="1"/>
  <c r="H189" i="91" s="1"/>
  <c r="H115" i="91" a="1"/>
  <c r="H115" i="91" s="1"/>
  <c r="I92" i="91"/>
  <c r="I146" i="91"/>
  <c r="I154" i="91"/>
  <c r="H83" i="91" a="1"/>
  <c r="H83" i="91" s="1"/>
  <c r="H74" i="91" a="1"/>
  <c r="H74" i="91" s="1"/>
  <c r="I83" i="91"/>
  <c r="H90" i="91" a="1"/>
  <c r="H90" i="91" s="1"/>
  <c r="I74" i="91"/>
  <c r="I117" i="91"/>
  <c r="H172" i="91" a="1"/>
  <c r="H172" i="91" s="1"/>
  <c r="I153" i="91"/>
  <c r="H88" i="91" a="1"/>
  <c r="H88" i="91" s="1"/>
  <c r="I172" i="91"/>
  <c r="I87" i="91"/>
  <c r="I118" i="91"/>
  <c r="I110" i="91"/>
  <c r="H191" i="91" a="1"/>
  <c r="H191" i="91" s="1"/>
  <c r="I119" i="91"/>
  <c r="H117" i="91" a="1"/>
  <c r="H117" i="91" s="1"/>
  <c r="I180" i="91"/>
  <c r="H190" i="91" a="1"/>
  <c r="H190" i="91" s="1"/>
  <c r="I171" i="91"/>
  <c r="I188" i="91"/>
  <c r="H155" i="91" a="1"/>
  <c r="H155" i="91" s="1"/>
  <c r="H182" i="91" a="1"/>
  <c r="H182" i="91" s="1"/>
  <c r="H154" i="91" a="1"/>
  <c r="H154" i="91" s="1"/>
  <c r="I181" i="91"/>
  <c r="I136" i="91"/>
  <c r="H56" i="91" a="1"/>
  <c r="H56" i="91" s="1"/>
  <c r="H109" i="91" a="1"/>
  <c r="H109" i="91" s="1"/>
  <c r="I170" i="91"/>
  <c r="H180" i="91" a="1"/>
  <c r="H180" i="91" s="1"/>
  <c r="H153" i="91" a="1"/>
  <c r="H153" i="91" s="1"/>
  <c r="I189" i="91"/>
  <c r="H145" i="91" a="1"/>
  <c r="H145" i="91" s="1"/>
  <c r="H162" i="91" a="1"/>
  <c r="H162" i="91" s="1"/>
  <c r="I190" i="91"/>
  <c r="I182" i="91"/>
  <c r="I88" i="91"/>
  <c r="I19" i="91"/>
  <c r="I91" i="91"/>
  <c r="H170" i="91" a="1"/>
  <c r="H170" i="91" s="1"/>
  <c r="H171" i="91" a="1"/>
  <c r="H171" i="91" s="1"/>
  <c r="H151" i="91" a="1"/>
  <c r="H151" i="91" s="1"/>
  <c r="H152" i="91" a="1"/>
  <c r="H152" i="91" s="1"/>
  <c r="H89" i="91" a="1"/>
  <c r="H89" i="91" s="1"/>
  <c r="H173" i="91" a="1"/>
  <c r="H173" i="91" s="1"/>
  <c r="I155" i="91"/>
  <c r="H164" i="91" a="1"/>
  <c r="H164" i="91" s="1"/>
  <c r="I116" i="91"/>
  <c r="H91" i="91" a="1"/>
  <c r="H91" i="91" s="1"/>
  <c r="I107" i="91"/>
  <c r="I164" i="91"/>
  <c r="H17" i="91" a="1"/>
  <c r="H17" i="91" s="1"/>
  <c r="I90" i="91"/>
  <c r="H163" i="91" a="1"/>
  <c r="H163" i="91" s="1"/>
  <c r="H87" i="91" a="1"/>
  <c r="H87" i="91" s="1"/>
  <c r="I137" i="91"/>
  <c r="H118" i="91" a="1"/>
  <c r="H118" i="91" s="1"/>
  <c r="I89" i="91"/>
  <c r="I17" i="91"/>
  <c r="I152" i="91"/>
  <c r="H20" i="91" a="1"/>
  <c r="H20" i="91" s="1"/>
  <c r="H188" i="91" a="1"/>
  <c r="H188" i="91" s="1"/>
  <c r="I173" i="91"/>
  <c r="I109" i="91"/>
  <c r="H116" i="91" a="1"/>
  <c r="H116" i="91" s="1"/>
  <c r="H92" i="91" a="1"/>
  <c r="H92" i="91" s="1"/>
  <c r="I191" i="91"/>
  <c r="I18" i="91"/>
  <c r="I56" i="91"/>
  <c r="H119" i="91" a="1"/>
  <c r="H119" i="91" s="1"/>
  <c r="H107" i="91" a="1"/>
  <c r="H107" i="91" s="1"/>
  <c r="H110" i="91" a="1"/>
  <c r="H110" i="91" s="1"/>
  <c r="I162" i="91"/>
  <c r="Q716" i="90"/>
  <c r="Q715" i="90"/>
  <c r="Q714" i="90"/>
  <c r="Q713" i="90"/>
  <c r="F19" i="52"/>
  <c r="F20" i="52"/>
  <c r="F13" i="52"/>
  <c r="F70" i="52"/>
  <c r="F72" i="52"/>
  <c r="F51" i="52"/>
  <c r="F73" i="52"/>
  <c r="F69" i="52"/>
  <c r="F63" i="52"/>
  <c r="F53" i="52"/>
  <c r="F65" i="52"/>
  <c r="G22" i="52"/>
  <c r="G58" i="52"/>
  <c r="G26" i="52"/>
  <c r="G77" i="52"/>
  <c r="G53" i="52"/>
  <c r="G37" i="52"/>
  <c r="G23" i="52"/>
  <c r="G59" i="52"/>
  <c r="G69" i="52"/>
  <c r="G47" i="52"/>
  <c r="G24" i="52"/>
  <c r="F32" i="52"/>
  <c r="G16" i="52"/>
  <c r="G63" i="52"/>
  <c r="G65" i="52"/>
  <c r="G25" i="52"/>
  <c r="G12" i="52"/>
  <c r="G51" i="52"/>
  <c r="G44" i="52"/>
  <c r="G11" i="52"/>
  <c r="G56" i="52"/>
  <c r="G45" i="52"/>
  <c r="G78" i="52"/>
  <c r="G35" i="52"/>
  <c r="G62" i="52"/>
  <c r="G15" i="52"/>
  <c r="G17" i="52"/>
  <c r="G40" i="52"/>
  <c r="G38" i="52"/>
  <c r="G67" i="52"/>
  <c r="G21" i="52"/>
  <c r="G20" i="52"/>
  <c r="G19" i="52"/>
  <c r="G29" i="52"/>
  <c r="G31" i="52"/>
  <c r="G28" i="52"/>
  <c r="G43" i="52"/>
  <c r="G34" i="52"/>
  <c r="G41" i="52"/>
  <c r="G32" i="52"/>
  <c r="G71" i="52"/>
  <c r="G73" i="52"/>
  <c r="G39" i="52"/>
  <c r="G30" i="52"/>
  <c r="G70" i="52"/>
  <c r="G72" i="52"/>
  <c r="G42" i="52"/>
  <c r="G33" i="52"/>
  <c r="G55" i="52"/>
  <c r="G54" i="52"/>
  <c r="G50" i="52"/>
  <c r="G48" i="52"/>
  <c r="H297" i="91" a="1"/>
  <c r="H297" i="91" s="1"/>
  <c r="G66" i="52"/>
  <c r="G68" i="52"/>
  <c r="I297" i="91"/>
  <c r="I614" i="91"/>
  <c r="I426" i="91"/>
  <c r="I515" i="91"/>
  <c r="I452" i="91"/>
  <c r="H453" i="91" a="1"/>
  <c r="H453" i="91" s="1"/>
  <c r="I533" i="91"/>
  <c r="I444" i="91"/>
  <c r="I498" i="91"/>
  <c r="H425" i="91" a="1"/>
  <c r="H425" i="91" s="1"/>
  <c r="H479" i="91" a="1"/>
  <c r="H479" i="91" s="1"/>
  <c r="I425" i="91"/>
  <c r="H462" i="91" a="1"/>
  <c r="H462" i="91" s="1"/>
  <c r="I479" i="91"/>
  <c r="I480" i="91"/>
  <c r="I462" i="91"/>
  <c r="I560" i="91"/>
  <c r="H426" i="91" a="1"/>
  <c r="H426" i="91" s="1"/>
  <c r="H587" i="91" a="1"/>
  <c r="H587" i="91" s="1"/>
  <c r="I569" i="91"/>
  <c r="I579" i="91"/>
  <c r="H444" i="91" a="1"/>
  <c r="H444" i="91" s="1"/>
  <c r="H480" i="91" a="1"/>
  <c r="H480" i="91" s="1"/>
  <c r="I596" i="91"/>
  <c r="H470" i="91" a="1"/>
  <c r="H470" i="91" s="1"/>
  <c r="I578" i="91"/>
  <c r="H560" i="91" a="1"/>
  <c r="H560" i="91" s="1"/>
  <c r="H533" i="91"/>
  <c r="H443" i="91" a="1"/>
  <c r="H443" i="91" s="1"/>
  <c r="H579" i="91" a="1"/>
  <c r="H579" i="91" s="1"/>
  <c r="I461" i="91"/>
  <c r="H569" i="91" a="1"/>
  <c r="H569" i="91" s="1"/>
  <c r="H515" i="91" a="1"/>
  <c r="H515" i="91" s="1"/>
  <c r="H461" i="91" a="1"/>
  <c r="H461" i="91" s="1"/>
  <c r="H596" i="91" a="1"/>
  <c r="H596" i="91" s="1"/>
  <c r="H578" i="91" a="1"/>
  <c r="H578" i="91" s="1"/>
  <c r="H614" i="91" a="1"/>
  <c r="H614" i="91" s="1"/>
  <c r="I443" i="91"/>
  <c r="H452" i="91" a="1"/>
  <c r="H452" i="91" s="1"/>
  <c r="H445" i="91" a="1"/>
  <c r="H445" i="91" s="1"/>
  <c r="I445" i="91"/>
  <c r="I587" i="91"/>
  <c r="I453" i="91"/>
  <c r="I470" i="91"/>
  <c r="H233" i="91" a="1"/>
  <c r="H233" i="91" s="1"/>
  <c r="I314" i="91"/>
  <c r="H262" i="91" a="1"/>
  <c r="H262" i="91" s="1"/>
  <c r="I262" i="91"/>
  <c r="H379" i="91" a="1"/>
  <c r="H379" i="91" s="1"/>
  <c r="H323" i="91" a="1"/>
  <c r="H323" i="91" s="1"/>
  <c r="H305" i="91" a="1"/>
  <c r="H305" i="91" s="1"/>
  <c r="H341" i="91" a="1"/>
  <c r="H341" i="91" s="1"/>
  <c r="H397" i="91" a="1"/>
  <c r="H397" i="91" s="1"/>
  <c r="I298" i="91"/>
  <c r="H344" i="91" a="1"/>
  <c r="H344" i="91" s="1"/>
  <c r="I242" i="91"/>
  <c r="I245" i="91"/>
  <c r="I387" i="91"/>
  <c r="I244" i="91"/>
  <c r="I350" i="91"/>
  <c r="H396" i="91" a="1"/>
  <c r="H396" i="91" s="1"/>
  <c r="H226" i="91" a="1"/>
  <c r="H226" i="91" s="1"/>
  <c r="I369" i="91"/>
  <c r="I315" i="91"/>
  <c r="H350" i="91" a="1"/>
  <c r="H350" i="91" s="1"/>
  <c r="H245" i="91" a="1"/>
  <c r="H245" i="91" s="1"/>
  <c r="H253" i="91" a="1"/>
  <c r="H253" i="91" s="1"/>
  <c r="I405" i="91"/>
  <c r="H235" i="91" a="1"/>
  <c r="H235" i="91" s="1"/>
  <c r="H244" i="91" a="1"/>
  <c r="H244" i="91" s="1"/>
  <c r="I235" i="91"/>
  <c r="H359" i="91" a="1"/>
  <c r="H359" i="91" s="1"/>
  <c r="I396" i="91"/>
  <c r="I342" i="91"/>
  <c r="H263" i="91" a="1"/>
  <c r="H263" i="91" s="1"/>
  <c r="H378" i="91" a="1"/>
  <c r="H378" i="91" s="1"/>
  <c r="I234" i="91"/>
  <c r="I300" i="91"/>
  <c r="I378" i="91"/>
  <c r="I226" i="91"/>
  <c r="I279" i="91"/>
  <c r="H242" i="91" a="1"/>
  <c r="H242" i="91" s="1"/>
  <c r="H206" i="91" a="1"/>
  <c r="H206" i="91" s="1"/>
  <c r="I404" i="91"/>
  <c r="I251" i="91"/>
  <c r="H343" i="91" a="1"/>
  <c r="H343" i="91" s="1"/>
  <c r="H369" i="91" a="1"/>
  <c r="H369" i="91" s="1"/>
  <c r="I225" i="91"/>
  <c r="I368" i="91"/>
  <c r="H260" i="91" a="1"/>
  <c r="H260" i="91" s="1"/>
  <c r="H405" i="91" a="1"/>
  <c r="H405" i="91" s="1"/>
  <c r="H252" i="91" a="1"/>
  <c r="H252" i="91" s="1"/>
  <c r="H368" i="91" a="1"/>
  <c r="H368" i="91" s="1"/>
  <c r="I360" i="91"/>
  <c r="I227" i="91"/>
  <c r="I344" i="91"/>
  <c r="I263" i="91"/>
  <c r="I352" i="91"/>
  <c r="I324" i="91"/>
  <c r="H360" i="91" a="1"/>
  <c r="H360" i="91" s="1"/>
  <c r="H332" i="91" a="1"/>
  <c r="H332" i="91" s="1"/>
  <c r="I343" i="91"/>
  <c r="H377" i="91" a="1"/>
  <c r="H377" i="91" s="1"/>
  <c r="I233" i="91"/>
  <c r="H342" i="91" a="1"/>
  <c r="H342" i="91" s="1"/>
  <c r="I288" i="91"/>
  <c r="I206" i="91"/>
  <c r="H404" i="91" a="1"/>
  <c r="H404" i="91" s="1"/>
  <c r="I287" i="91"/>
  <c r="H351" i="91" a="1"/>
  <c r="H351" i="91" s="1"/>
  <c r="I359" i="91"/>
  <c r="H225" i="91" a="1"/>
  <c r="H225" i="91" s="1"/>
  <c r="I316" i="91"/>
  <c r="H234" i="91" a="1"/>
  <c r="H234" i="91" s="1"/>
  <c r="I386" i="91"/>
  <c r="H224" i="91" a="1"/>
  <c r="H224" i="91" s="1"/>
  <c r="H386" i="91" a="1"/>
  <c r="H386" i="91" s="1"/>
  <c r="I379" i="91"/>
  <c r="H251" i="91" a="1"/>
  <c r="H251" i="91" s="1"/>
  <c r="H352" i="91" a="1"/>
  <c r="H352" i="91" s="1"/>
  <c r="I224" i="91"/>
  <c r="I278" i="91"/>
  <c r="I341" i="91"/>
  <c r="I377" i="91"/>
  <c r="H387" i="91" a="1"/>
  <c r="H387" i="91" s="1"/>
  <c r="H324" i="91" a="1"/>
  <c r="H324" i="91" s="1"/>
  <c r="H243" i="91" a="1"/>
  <c r="H243" i="91" s="1"/>
  <c r="I243" i="91"/>
  <c r="H299" i="91" a="1"/>
  <c r="H299" i="91" s="1"/>
  <c r="I332" i="91"/>
  <c r="I299" i="91"/>
  <c r="I323" i="91"/>
  <c r="H227" i="91" a="1"/>
  <c r="H227" i="91" s="1"/>
  <c r="I397" i="91"/>
  <c r="H298" i="91" a="1"/>
  <c r="H298" i="91" s="1"/>
  <c r="I253" i="91"/>
  <c r="I260" i="91"/>
  <c r="I305" i="91"/>
  <c r="I351" i="91"/>
  <c r="H300" i="91" a="1"/>
  <c r="H300" i="91" s="1"/>
  <c r="I252" i="91"/>
  <c r="G14" i="52"/>
  <c r="G52" i="52"/>
  <c r="G46" i="52"/>
  <c r="H65" i="91" a="1"/>
  <c r="H65" i="91" s="1"/>
  <c r="H28" i="91" a="1"/>
  <c r="H28" i="91" s="1"/>
  <c r="I179" i="91"/>
  <c r="H179" i="91" a="1"/>
  <c r="H179" i="91" s="1"/>
  <c r="H46" i="91" a="1"/>
  <c r="H46" i="91" s="1"/>
  <c r="I82" i="91"/>
  <c r="I132" i="91"/>
  <c r="I46" i="91"/>
  <c r="I178" i="91"/>
  <c r="H79" i="91" a="1"/>
  <c r="H79" i="91" s="1"/>
  <c r="I64" i="91"/>
  <c r="I186" i="91"/>
  <c r="I60" i="91"/>
  <c r="H169" i="91" a="1"/>
  <c r="H169" i="91" s="1"/>
  <c r="I28" i="91"/>
  <c r="H105" i="91" a="1"/>
  <c r="H105" i="91" s="1"/>
  <c r="I100" i="91"/>
  <c r="I35" i="91"/>
  <c r="I161" i="91"/>
  <c r="H178" i="91" a="1"/>
  <c r="H178" i="91" s="1"/>
  <c r="H35" i="91" a="1"/>
  <c r="H35" i="91" s="1"/>
  <c r="I72" i="91"/>
  <c r="I36" i="91"/>
  <c r="H62" i="91" a="1"/>
  <c r="H62" i="91" s="1"/>
  <c r="I37" i="91"/>
  <c r="H29" i="91" a="1"/>
  <c r="H29" i="91" s="1"/>
  <c r="I96" i="91"/>
  <c r="H96" i="91"/>
  <c r="I73" i="91"/>
  <c r="I29" i="91"/>
  <c r="H187" i="91" a="1"/>
  <c r="H187" i="91" s="1"/>
  <c r="I128" i="91"/>
  <c r="H53" i="91" a="1"/>
  <c r="H53" i="91" s="1"/>
  <c r="H114" i="91" a="1"/>
  <c r="H114" i="91" s="1"/>
  <c r="I69" i="91"/>
  <c r="I141" i="91"/>
  <c r="I169" i="91"/>
  <c r="I160" i="91"/>
  <c r="I126" i="91"/>
  <c r="H64" i="91" a="1"/>
  <c r="H64" i="91" s="1"/>
  <c r="H186" i="91" a="1"/>
  <c r="H186" i="91" s="1"/>
  <c r="I123" i="91"/>
  <c r="H143" i="91" a="1"/>
  <c r="H143" i="91" s="1"/>
  <c r="H141" i="91" a="1"/>
  <c r="H141" i="91" s="1"/>
  <c r="H72" i="91" a="1"/>
  <c r="H72" i="91" s="1"/>
  <c r="H51" i="91" a="1"/>
  <c r="H51" i="91" s="1"/>
  <c r="I25" i="91"/>
  <c r="I43" i="91"/>
  <c r="H47" i="91" a="1"/>
  <c r="H47" i="91" s="1"/>
  <c r="I54" i="91"/>
  <c r="I133" i="91"/>
  <c r="H43" i="91" a="1"/>
  <c r="H43" i="91" s="1"/>
  <c r="H69" i="91" a="1"/>
  <c r="H69" i="91" s="1"/>
  <c r="I114" i="91"/>
  <c r="H60" i="91" a="1"/>
  <c r="H60" i="91" s="1"/>
  <c r="I38" i="91"/>
  <c r="H73" i="91" a="1"/>
  <c r="H73" i="91" s="1"/>
  <c r="H54" i="91" a="1"/>
  <c r="H54" i="91" s="1"/>
  <c r="H36" i="91" a="1"/>
  <c r="H36" i="91" s="1"/>
  <c r="H38" i="91" a="1"/>
  <c r="H38" i="91" s="1"/>
  <c r="I42" i="91"/>
  <c r="I124" i="91"/>
  <c r="I78" i="91"/>
  <c r="I187" i="91"/>
  <c r="H161" i="91" a="1"/>
  <c r="H161" i="91" s="1"/>
  <c r="H24" i="91" a="1"/>
  <c r="H24" i="91" s="1"/>
  <c r="H37" i="91" a="1"/>
  <c r="H37" i="91" s="1"/>
  <c r="I144" i="91"/>
  <c r="I65" i="91"/>
  <c r="I24" i="91"/>
  <c r="H78" i="91" a="1"/>
  <c r="H78" i="91" s="1"/>
  <c r="I79" i="91"/>
  <c r="H42" i="91" a="1"/>
  <c r="H42" i="91" s="1"/>
  <c r="I143" i="91"/>
  <c r="I53" i="91"/>
  <c r="H144" i="91" a="1"/>
  <c r="H144" i="91" s="1"/>
  <c r="H160" i="91" a="1"/>
  <c r="H160" i="91" s="1"/>
  <c r="H100" i="91"/>
  <c r="I47" i="91"/>
  <c r="H98" i="91"/>
  <c r="I51" i="91"/>
  <c r="I98" i="91"/>
  <c r="H82" i="91" a="1"/>
  <c r="H82" i="91" s="1"/>
  <c r="I62" i="91"/>
  <c r="H25" i="91" a="1"/>
  <c r="H25" i="91" s="1"/>
  <c r="I105" i="91"/>
  <c r="G61" i="52"/>
  <c r="G64" i="52"/>
  <c r="H296" i="91" a="1"/>
  <c r="H296" i="91" s="1"/>
  <c r="H246" i="91" a="1"/>
  <c r="H246" i="91" s="1"/>
  <c r="I228" i="91"/>
  <c r="I246" i="91"/>
  <c r="I296" i="91"/>
  <c r="H228" i="91" a="1"/>
  <c r="H228" i="91" s="1"/>
  <c r="I134" i="91"/>
  <c r="I125" i="91"/>
  <c r="I44" i="91"/>
  <c r="H26" i="91" a="1"/>
  <c r="H26" i="91" s="1"/>
  <c r="H44" i="91" a="1"/>
  <c r="H44" i="91" s="1"/>
  <c r="H61" i="91" a="1"/>
  <c r="H61" i="91" s="1"/>
  <c r="H52" i="91" a="1"/>
  <c r="H52" i="91" s="1"/>
  <c r="I80" i="91"/>
  <c r="I70" i="91"/>
  <c r="I33" i="91"/>
  <c r="H97" i="91"/>
  <c r="H70" i="91" a="1"/>
  <c r="H70" i="91" s="1"/>
  <c r="I97" i="91"/>
  <c r="H33" i="91" a="1"/>
  <c r="H33" i="91" s="1"/>
  <c r="I61" i="91"/>
  <c r="I52" i="91"/>
  <c r="H80" i="91" a="1"/>
  <c r="H80" i="91" s="1"/>
  <c r="I26" i="91"/>
  <c r="H63" i="91" a="1"/>
  <c r="H63" i="91" s="1"/>
  <c r="I71" i="91"/>
  <c r="I63" i="91"/>
  <c r="I127" i="91"/>
  <c r="I150" i="91"/>
  <c r="I99" i="91"/>
  <c r="I135" i="91"/>
  <c r="H150" i="91" a="1"/>
  <c r="H150" i="91" s="1"/>
  <c r="H71" i="91" a="1"/>
  <c r="H71" i="91" s="1"/>
  <c r="I142" i="91"/>
  <c r="H99" i="91"/>
  <c r="H142" i="91" a="1"/>
  <c r="H142" i="91" s="1"/>
  <c r="I261" i="91"/>
  <c r="H261" i="91" a="1"/>
  <c r="H261" i="91" s="1"/>
  <c r="I497" i="91"/>
  <c r="I177" i="91"/>
  <c r="I45" i="91"/>
  <c r="I27" i="91"/>
  <c r="I106" i="91"/>
  <c r="I55" i="91"/>
  <c r="I81" i="91"/>
  <c r="I168" i="91"/>
  <c r="I159" i="91"/>
  <c r="H106" i="91" a="1"/>
  <c r="H106" i="91" s="1"/>
  <c r="H177" i="91" a="1"/>
  <c r="H177" i="91" s="1"/>
  <c r="H81" i="91" a="1"/>
  <c r="H81" i="91" s="1"/>
  <c r="I34" i="91"/>
  <c r="H45" i="91" a="1"/>
  <c r="H45" i="91" s="1"/>
  <c r="H55" i="91" a="1"/>
  <c r="H55" i="91" s="1"/>
  <c r="H168" i="91" a="1"/>
  <c r="H168" i="91" s="1"/>
  <c r="H27" i="91" a="1"/>
  <c r="H27" i="91" s="1"/>
  <c r="H159" i="91" a="1"/>
  <c r="H159" i="91" s="1"/>
  <c r="H34" i="91" a="1"/>
  <c r="H34" i="91" s="1"/>
  <c r="H276" i="91" a="1"/>
  <c r="H276" i="91" s="1"/>
  <c r="H267" i="91" a="1"/>
  <c r="H267" i="91" s="1"/>
  <c r="H275" i="91" a="1"/>
  <c r="H275" i="91" s="1"/>
  <c r="H266" i="91" a="1"/>
  <c r="H266" i="91" s="1"/>
  <c r="H240" i="91" a="1"/>
  <c r="H240" i="91" s="1"/>
  <c r="H231" i="91" a="1"/>
  <c r="H231" i="91" s="1"/>
  <c r="H230" i="91" a="1"/>
  <c r="H230" i="91" s="1"/>
  <c r="H239" i="91" a="1"/>
  <c r="H239" i="91" s="1"/>
  <c r="H357" i="91" a="1"/>
  <c r="H357" i="91" s="1"/>
  <c r="H348" i="91" a="1"/>
  <c r="H348" i="91" s="1"/>
  <c r="H356" i="91" a="1"/>
  <c r="H356" i="91" s="1"/>
  <c r="H347" i="91" a="1"/>
  <c r="H347" i="91" s="1"/>
  <c r="H366" i="91" a="1"/>
  <c r="H366" i="91" s="1"/>
  <c r="H374" i="91" a="1"/>
  <c r="H374" i="91" s="1"/>
  <c r="H375" i="91" a="1"/>
  <c r="H375" i="91" s="1"/>
  <c r="H365" i="91" a="1"/>
  <c r="H365" i="91" s="1"/>
  <c r="H213" i="91" a="1"/>
  <c r="H213" i="91" s="1"/>
  <c r="H221" i="91" a="1"/>
  <c r="H221" i="91" s="1"/>
  <c r="H222" i="91" a="1"/>
  <c r="H222" i="91" s="1"/>
  <c r="H212" i="91" a="1"/>
  <c r="H212" i="91" s="1"/>
  <c r="H393" i="91" a="1"/>
  <c r="H393" i="91" s="1"/>
  <c r="H384" i="91" a="1"/>
  <c r="H384" i="91" s="1"/>
  <c r="H383" i="91" a="1"/>
  <c r="H383" i="91" s="1"/>
  <c r="H392" i="91" a="1"/>
  <c r="H392" i="91" s="1"/>
  <c r="H330" i="91" a="1"/>
  <c r="H330" i="91" s="1"/>
  <c r="H338" i="91" a="1"/>
  <c r="H338" i="91" s="1"/>
  <c r="H339" i="91" a="1"/>
  <c r="H339" i="91" s="1"/>
  <c r="H329" i="91" a="1"/>
  <c r="H329" i="91" s="1"/>
  <c r="H303" i="91" a="1"/>
  <c r="H303" i="91" s="1"/>
  <c r="H311" i="91" a="1"/>
  <c r="H311" i="91" s="1"/>
  <c r="H312" i="91" a="1"/>
  <c r="H312" i="91" s="1"/>
  <c r="H302" i="91" a="1"/>
  <c r="H302" i="91" s="1"/>
  <c r="H411" i="91" a="1"/>
  <c r="H411" i="91" s="1"/>
  <c r="H402" i="91" a="1"/>
  <c r="H402" i="91" s="1"/>
  <c r="H401" i="91" a="1"/>
  <c r="H401" i="91" s="1"/>
  <c r="H258" i="91" a="1"/>
  <c r="H258" i="91" s="1"/>
  <c r="H249" i="91" a="1"/>
  <c r="H249" i="91" s="1"/>
  <c r="H257" i="91" a="1"/>
  <c r="H257" i="91" s="1"/>
  <c r="H248" i="91" a="1"/>
  <c r="H248" i="91" s="1"/>
  <c r="H318" i="91"/>
  <c r="E1" i="93"/>
  <c r="A1" i="52"/>
  <c r="A1" i="109"/>
  <c r="E1" i="91"/>
  <c r="A1" i="94"/>
  <c r="A8" i="52" s="1"/>
  <c r="H316" i="91"/>
  <c r="H315" i="91"/>
  <c r="H319" i="91"/>
  <c r="H317" i="91"/>
  <c r="H314" i="91"/>
  <c r="A142" i="52"/>
  <c r="A167" i="52"/>
  <c r="B47" i="52"/>
  <c r="B55" i="52"/>
  <c r="A128" i="52"/>
  <c r="B23" i="52"/>
  <c r="I667" i="91"/>
  <c r="I678" i="91" s="1"/>
  <c r="I689" i="91" s="1"/>
  <c r="I649" i="91"/>
  <c r="C3" i="52"/>
  <c r="I660" i="91"/>
  <c r="I650" i="91"/>
  <c r="I671" i="93"/>
  <c r="I682" i="93" s="1"/>
  <c r="I661" i="93"/>
  <c r="A461" i="90"/>
  <c r="A463" i="90" s="1"/>
  <c r="A131" i="90"/>
  <c r="A133" i="90" s="1"/>
  <c r="A135" i="90" s="1"/>
  <c r="I671" i="91"/>
  <c r="I682" i="91" s="1"/>
  <c r="I693" i="91" s="1"/>
  <c r="I646" i="93"/>
  <c r="I667" i="93"/>
  <c r="I678" i="93" s="1"/>
  <c r="I647" i="93"/>
  <c r="A589" i="90"/>
  <c r="A591" i="90" s="1"/>
  <c r="A593" i="90" s="1"/>
  <c r="A606" i="90"/>
  <c r="A608" i="90" s="1"/>
  <c r="A610" i="90" s="1"/>
  <c r="I669" i="93"/>
  <c r="I680" i="93" s="1"/>
  <c r="I662" i="93"/>
  <c r="I672" i="93"/>
  <c r="I683" i="93" s="1"/>
  <c r="I662" i="91"/>
  <c r="I672" i="91"/>
  <c r="I683" i="91" s="1"/>
  <c r="I694" i="91" s="1"/>
  <c r="A451" i="90"/>
  <c r="A453" i="90" s="1"/>
  <c r="A455" i="90" s="1"/>
  <c r="I648" i="93"/>
  <c r="A515" i="90"/>
  <c r="A517" i="90" s="1"/>
  <c r="A519" i="90" s="1"/>
  <c r="I658" i="93"/>
  <c r="I668" i="93"/>
  <c r="I679" i="93" s="1"/>
  <c r="I670" i="93"/>
  <c r="I681" i="93" s="1"/>
  <c r="I650" i="93"/>
  <c r="I660" i="93"/>
  <c r="X549" i="90"/>
  <c r="X560" i="90"/>
  <c r="X551" i="90"/>
  <c r="X478" i="90"/>
  <c r="X467" i="90"/>
  <c r="X469" i="90"/>
  <c r="X385" i="90"/>
  <c r="X394" i="90"/>
  <c r="X396" i="90"/>
  <c r="X387" i="90"/>
  <c r="AB264" i="90" a="1"/>
  <c r="AB264" i="90" s="1"/>
  <c r="AB288" i="90" a="1"/>
  <c r="AB288" i="90" s="1"/>
  <c r="AB256" i="90" a="1"/>
  <c r="AB256" i="90" s="1"/>
  <c r="AB280" i="90" a="1"/>
  <c r="AB280" i="90" s="1"/>
  <c r="AB248" i="90" a="1"/>
  <c r="AB248" i="90" s="1"/>
  <c r="AB272" i="90" a="1"/>
  <c r="AB272" i="90" s="1"/>
  <c r="I653" i="91"/>
  <c r="I673" i="91"/>
  <c r="I684" i="91" s="1"/>
  <c r="I695" i="91" s="1"/>
  <c r="I663" i="91"/>
  <c r="I653" i="93"/>
  <c r="I663" i="93"/>
  <c r="I673" i="93"/>
  <c r="I684" i="93" s="1"/>
  <c r="Z624" i="91"/>
  <c r="AA626" i="91"/>
  <c r="Z621" i="91"/>
  <c r="AA630" i="91"/>
  <c r="Z620" i="91"/>
  <c r="Z616" i="91"/>
  <c r="Z625" i="91"/>
  <c r="Z629" i="91"/>
  <c r="AA629" i="91"/>
  <c r="AA625" i="91"/>
  <c r="Z617" i="91"/>
  <c r="Z628" i="91"/>
  <c r="Z619" i="91"/>
  <c r="Z615" i="91"/>
  <c r="Z626" i="91"/>
  <c r="Z630" i="91"/>
  <c r="X111" i="90"/>
  <c r="X131" i="90"/>
  <c r="X331" i="90"/>
  <c r="X333" i="90"/>
  <c r="X349" i="90"/>
  <c r="X358" i="90"/>
  <c r="X424" i="90"/>
  <c r="X422" i="90"/>
  <c r="X442" i="90"/>
  <c r="X458" i="90"/>
  <c r="X497" i="90"/>
  <c r="X495" i="90"/>
  <c r="X504" i="90"/>
  <c r="X524" i="90"/>
  <c r="X597" i="90"/>
  <c r="X606" i="90"/>
  <c r="X250" i="90"/>
  <c r="X259" i="90"/>
  <c r="AZ18" i="90" a="1"/>
  <c r="AZ18" i="90" s="1"/>
  <c r="AZ26" i="90" a="1"/>
  <c r="AZ26" i="90" s="1"/>
  <c r="AZ2" i="90" a="1"/>
  <c r="AZ2" i="90" s="1"/>
  <c r="AZ34" i="90" a="1"/>
  <c r="AZ34" i="90" s="1"/>
  <c r="AZ10" i="90" a="1"/>
  <c r="AZ10" i="90" s="1"/>
  <c r="AZ42" i="90" a="1"/>
  <c r="AZ42" i="90" s="1"/>
  <c r="X95" i="90"/>
  <c r="X113" i="90"/>
  <c r="X342" i="90"/>
  <c r="X340" i="90"/>
  <c r="X431" i="90"/>
  <c r="X449" i="90"/>
  <c r="X522" i="90"/>
  <c r="X533" i="90"/>
  <c r="X542" i="90"/>
  <c r="X540" i="90"/>
  <c r="X588" i="90"/>
  <c r="X651" i="90"/>
  <c r="X268" i="90"/>
  <c r="X175" i="90"/>
  <c r="X378" i="90"/>
  <c r="X376" i="90"/>
  <c r="X177" i="90"/>
  <c r="X369" i="90"/>
  <c r="X102" i="90"/>
  <c r="X220" i="90"/>
  <c r="X433" i="90"/>
  <c r="X140" i="90"/>
  <c r="X222" i="90"/>
  <c r="X149" i="90"/>
  <c r="X229" i="90"/>
  <c r="X231" i="90"/>
  <c r="X147" i="90"/>
  <c r="Q689" i="90"/>
  <c r="Q692" i="90"/>
  <c r="Q691" i="90"/>
  <c r="Q694" i="90"/>
  <c r="Q690" i="90"/>
  <c r="Q693" i="90"/>
  <c r="F6" i="52"/>
  <c r="X11" i="90"/>
  <c r="X13" i="90"/>
  <c r="Z12" i="91"/>
  <c r="Z8" i="91"/>
  <c r="Z18" i="91"/>
  <c r="AA10" i="91"/>
  <c r="AA6" i="91"/>
  <c r="Z7" i="91"/>
  <c r="AA9" i="91"/>
  <c r="K7" i="91"/>
  <c r="Z10" i="91"/>
  <c r="Z16" i="91"/>
  <c r="Z20" i="91"/>
  <c r="AA12" i="91"/>
  <c r="AA8" i="91"/>
  <c r="K6" i="91"/>
  <c r="Z6" i="91"/>
  <c r="Z11" i="91"/>
  <c r="Z19" i="91"/>
  <c r="AA13" i="91"/>
  <c r="Z15" i="91"/>
  <c r="Z13" i="91"/>
  <c r="Z9" i="91"/>
  <c r="Z17" i="91"/>
  <c r="Z21" i="91"/>
  <c r="Z22" i="91"/>
  <c r="C3" i="114"/>
  <c r="A442" i="90"/>
  <c r="A444" i="90" s="1"/>
  <c r="A446" i="90" s="1"/>
  <c r="A196" i="90"/>
  <c r="A198" i="90" s="1"/>
  <c r="A200" i="90" s="1"/>
  <c r="H655" i="94"/>
  <c r="I649" i="93"/>
  <c r="I659" i="93"/>
  <c r="I669" i="91"/>
  <c r="I680" i="91" s="1"/>
  <c r="I691" i="91" s="1"/>
  <c r="I659" i="91"/>
  <c r="I647" i="91"/>
  <c r="I657" i="91"/>
  <c r="I657" i="93"/>
  <c r="I651" i="93"/>
  <c r="A214" i="90"/>
  <c r="A216" i="90" s="1"/>
  <c r="A218" i="90" s="1"/>
  <c r="I648" i="91"/>
  <c r="I670" i="91"/>
  <c r="I681" i="91" s="1"/>
  <c r="I692" i="91" s="1"/>
  <c r="A286" i="90"/>
  <c r="A288" i="90" s="1"/>
  <c r="A290" i="90" s="1"/>
  <c r="A122" i="90"/>
  <c r="A124" i="90" s="1"/>
  <c r="A126" i="90" s="1"/>
  <c r="A113" i="90"/>
  <c r="A115" i="90" s="1"/>
  <c r="A117" i="90" s="1"/>
  <c r="G3" i="93"/>
  <c r="I651" i="91"/>
  <c r="I661" i="91"/>
  <c r="I658" i="91"/>
  <c r="A351" i="90"/>
  <c r="A353" i="90" s="1"/>
  <c r="A355" i="90" s="1"/>
  <c r="A104" i="90"/>
  <c r="A106" i="90" s="1"/>
  <c r="A108" i="90" s="1"/>
  <c r="I668" i="91"/>
  <c r="I679" i="91" s="1"/>
  <c r="I690" i="91" s="1"/>
  <c r="A378" i="90"/>
  <c r="A380" i="90" s="1"/>
  <c r="A382" i="90" s="1"/>
  <c r="X86" i="90"/>
  <c r="X413" i="90"/>
  <c r="G9" i="52"/>
  <c r="G8" i="52"/>
  <c r="G13" i="52"/>
  <c r="G10" i="52"/>
  <c r="L1066" i="116" l="1"/>
  <c r="L1099" i="116" s="1"/>
  <c r="L10" i="122"/>
  <c r="CN2" i="90"/>
  <c r="B213" i="116" a="1"/>
  <c r="B213" i="116" s="1"/>
  <c r="B53" i="52"/>
  <c r="A244" i="52"/>
  <c r="B110" i="52"/>
  <c r="A111" i="52"/>
  <c r="B116" i="52"/>
  <c r="B143" i="52"/>
  <c r="B64" i="52"/>
  <c r="A343" i="52"/>
  <c r="B361" i="52"/>
  <c r="B102" i="52"/>
  <c r="B75" i="52"/>
  <c r="A116" i="52"/>
  <c r="B374" i="52"/>
  <c r="B178" i="52"/>
  <c r="A34" i="52"/>
  <c r="A349" i="52"/>
  <c r="G3" i="91"/>
  <c r="B136" i="52"/>
  <c r="A259" i="52"/>
  <c r="A397" i="52"/>
  <c r="A85" i="52"/>
  <c r="A57" i="52"/>
  <c r="A256" i="52"/>
  <c r="B104" i="52"/>
  <c r="B190" i="52"/>
  <c r="B63" i="52"/>
  <c r="A160" i="52"/>
  <c r="B131" i="52"/>
  <c r="B194" i="52"/>
  <c r="A25" i="52"/>
  <c r="A147" i="52"/>
  <c r="B97" i="52"/>
  <c r="A199" i="52"/>
  <c r="A305" i="52"/>
  <c r="A65" i="52"/>
  <c r="B309" i="52"/>
  <c r="B349" i="52"/>
  <c r="B20" i="52"/>
  <c r="B41" i="52"/>
  <c r="B231" i="52"/>
  <c r="B209" i="52"/>
  <c r="A13" i="52"/>
  <c r="B57" i="52"/>
  <c r="A221" i="52"/>
  <c r="A287" i="52"/>
  <c r="A10" i="52"/>
  <c r="B184" i="52"/>
  <c r="A74" i="52"/>
  <c r="A186" i="52"/>
  <c r="A300" i="52"/>
  <c r="A82" i="52"/>
  <c r="B390" i="52"/>
  <c r="B24" i="52"/>
  <c r="B17" i="52"/>
  <c r="B201" i="52"/>
  <c r="B212" i="52"/>
  <c r="A22" i="52"/>
  <c r="B59" i="52"/>
  <c r="A191" i="52"/>
  <c r="A337" i="52"/>
  <c r="B248" i="52"/>
  <c r="B91" i="52"/>
  <c r="A55" i="52"/>
  <c r="A158" i="52"/>
  <c r="B253" i="52"/>
  <c r="A20" i="52"/>
  <c r="A66" i="52"/>
  <c r="B204" i="52"/>
  <c r="B156" i="52"/>
  <c r="B50" i="52"/>
  <c r="B135" i="52"/>
  <c r="A263" i="52"/>
  <c r="B170" i="52"/>
  <c r="A164" i="52"/>
  <c r="A228" i="52"/>
  <c r="A278" i="52"/>
  <c r="B174" i="52"/>
  <c r="A275" i="52"/>
  <c r="A124" i="52"/>
  <c r="B266" i="52"/>
  <c r="A358" i="52"/>
  <c r="B42" i="52"/>
  <c r="B90" i="52"/>
  <c r="B96" i="52"/>
  <c r="A218" i="52"/>
  <c r="A298" i="52"/>
  <c r="B100" i="52"/>
  <c r="A133" i="52"/>
  <c r="A205" i="52"/>
  <c r="A336" i="52"/>
  <c r="B37" i="52"/>
  <c r="A329" i="52"/>
  <c r="A81" i="52"/>
  <c r="B281" i="52"/>
  <c r="B318" i="52"/>
  <c r="B87" i="52"/>
  <c r="B177" i="52"/>
  <c r="B32" i="52"/>
  <c r="A187" i="52"/>
  <c r="A360" i="52"/>
  <c r="B189" i="52"/>
  <c r="A91" i="52"/>
  <c r="A179" i="52"/>
  <c r="B146" i="52"/>
  <c r="A231" i="52"/>
  <c r="A273" i="52"/>
  <c r="A44" i="52"/>
  <c r="B297" i="52"/>
  <c r="B333" i="52"/>
  <c r="X487" i="90"/>
  <c r="X476" i="90"/>
  <c r="X451" i="90"/>
  <c r="X531" i="90"/>
  <c r="X351" i="90"/>
  <c r="AB296" i="90" a="1"/>
  <c r="AB296" i="90" s="1"/>
  <c r="AB304" i="90" a="1"/>
  <c r="AB304" i="90" s="1"/>
  <c r="X4" i="90"/>
  <c r="X2" i="90"/>
  <c r="T1000" i="116"/>
  <c r="T1033" i="116" s="1"/>
  <c r="B6" i="52"/>
  <c r="B221" i="52"/>
  <c r="B27" i="52"/>
  <c r="B173" i="52"/>
  <c r="B172" i="52"/>
  <c r="B51" i="52"/>
  <c r="B62" i="52"/>
  <c r="B95" i="52"/>
  <c r="B69" i="52"/>
  <c r="B13" i="52"/>
  <c r="B235" i="52"/>
  <c r="B164" i="52"/>
  <c r="B132" i="52"/>
  <c r="A208" i="52"/>
  <c r="A155" i="52"/>
  <c r="A79" i="52"/>
  <c r="B242" i="52"/>
  <c r="A306" i="52"/>
  <c r="B52" i="52"/>
  <c r="B31" i="52"/>
  <c r="B229" i="52"/>
  <c r="B79" i="52"/>
  <c r="B168" i="52"/>
  <c r="B176" i="52"/>
  <c r="A185" i="52"/>
  <c r="A120" i="52"/>
  <c r="A12" i="52"/>
  <c r="A262" i="52"/>
  <c r="A369" i="52"/>
  <c r="A200" i="52"/>
  <c r="A139" i="52"/>
  <c r="A35" i="52"/>
  <c r="A255" i="52"/>
  <c r="A352" i="52"/>
  <c r="B118" i="52"/>
  <c r="B199" i="52"/>
  <c r="B187" i="52"/>
  <c r="B169" i="52"/>
  <c r="A193" i="52"/>
  <c r="A101" i="52"/>
  <c r="B243" i="52"/>
  <c r="A361" i="52"/>
  <c r="A309" i="52"/>
  <c r="A206" i="52"/>
  <c r="A154" i="52"/>
  <c r="A58" i="52"/>
  <c r="A239" i="52"/>
  <c r="A260" i="52"/>
  <c r="B257" i="52"/>
  <c r="B285" i="52"/>
  <c r="B313" i="52"/>
  <c r="A130" i="52"/>
  <c r="A23" i="52"/>
  <c r="B321" i="52"/>
  <c r="B350" i="52"/>
  <c r="B381" i="52"/>
  <c r="A59" i="52"/>
  <c r="F7" i="52"/>
  <c r="T736" i="116"/>
  <c r="T769" i="116" s="1"/>
  <c r="B65" i="52"/>
  <c r="B203" i="52"/>
  <c r="B28" i="52"/>
  <c r="B214" i="52"/>
  <c r="B149" i="52"/>
  <c r="B234" i="52"/>
  <c r="B61" i="52"/>
  <c r="B230" i="52"/>
  <c r="B198" i="52"/>
  <c r="B15" i="52"/>
  <c r="B165" i="52"/>
  <c r="B185" i="52"/>
  <c r="B74" i="52"/>
  <c r="B99" i="52"/>
  <c r="A203" i="52"/>
  <c r="A143" i="52"/>
  <c r="A7" i="52"/>
  <c r="B246" i="52"/>
  <c r="A328" i="52"/>
  <c r="B183" i="52"/>
  <c r="B88" i="52"/>
  <c r="B39" i="52"/>
  <c r="B68" i="52"/>
  <c r="B193" i="52"/>
  <c r="A229" i="52"/>
  <c r="A180" i="52"/>
  <c r="A112" i="52"/>
  <c r="A50" i="52"/>
  <c r="A265" i="52"/>
  <c r="A385" i="52"/>
  <c r="A189" i="52"/>
  <c r="A132" i="52"/>
  <c r="A62" i="52"/>
  <c r="A261" i="52"/>
  <c r="A368" i="52"/>
  <c r="B191" i="52"/>
  <c r="B128" i="52"/>
  <c r="B29" i="52"/>
  <c r="B10" i="52"/>
  <c r="A177" i="52"/>
  <c r="A95" i="52"/>
  <c r="B251" i="52"/>
  <c r="A393" i="52"/>
  <c r="A317" i="52"/>
  <c r="A202" i="52"/>
  <c r="A140" i="52"/>
  <c r="A6" i="52"/>
  <c r="A240" i="52"/>
  <c r="A284" i="52"/>
  <c r="B258" i="52"/>
  <c r="B289" i="52"/>
  <c r="A323" i="52"/>
  <c r="A114" i="52"/>
  <c r="A326" i="52"/>
  <c r="B326" i="52"/>
  <c r="B353" i="52"/>
  <c r="B382" i="52"/>
  <c r="A1" i="114"/>
  <c r="B93" i="52"/>
  <c r="B147" i="52"/>
  <c r="B111" i="52"/>
  <c r="B127" i="52"/>
  <c r="B30" i="52"/>
  <c r="B109" i="52"/>
  <c r="B58" i="52"/>
  <c r="B22" i="52"/>
  <c r="B98" i="52"/>
  <c r="B222" i="52"/>
  <c r="B228" i="52"/>
  <c r="B49" i="52"/>
  <c r="B71" i="52"/>
  <c r="B139" i="52"/>
  <c r="A197" i="52"/>
  <c r="A136" i="52"/>
  <c r="A26" i="52"/>
  <c r="B250" i="52"/>
  <c r="A344" i="52"/>
  <c r="B213" i="52"/>
  <c r="B225" i="52"/>
  <c r="B171" i="52"/>
  <c r="B148" i="52"/>
  <c r="B166" i="52"/>
  <c r="A225" i="52"/>
  <c r="A169" i="52"/>
  <c r="A105" i="52"/>
  <c r="A67" i="52"/>
  <c r="A279" i="52"/>
  <c r="A236" i="52"/>
  <c r="A184" i="52"/>
  <c r="A117" i="52"/>
  <c r="A45" i="52"/>
  <c r="A270" i="52"/>
  <c r="B163" i="52"/>
  <c r="B217" i="52"/>
  <c r="B154" i="52"/>
  <c r="B224" i="52"/>
  <c r="B197" i="52"/>
  <c r="A172" i="52"/>
  <c r="A29" i="52"/>
  <c r="A254" i="52"/>
  <c r="A269" i="52"/>
  <c r="A333" i="52"/>
  <c r="A194" i="52"/>
  <c r="A135" i="52"/>
  <c r="A24" i="52"/>
  <c r="A241" i="52"/>
  <c r="A288" i="52"/>
  <c r="B265" i="52"/>
  <c r="B290" i="52"/>
  <c r="A339" i="52"/>
  <c r="A98" i="52"/>
  <c r="A342" i="52"/>
  <c r="B329" i="52"/>
  <c r="B358" i="52"/>
  <c r="B385" i="52"/>
  <c r="AA208" i="115"/>
  <c r="AA241" i="115" s="1"/>
  <c r="AA10" i="115"/>
  <c r="AA43" i="115" s="1"/>
  <c r="AA406" i="115"/>
  <c r="AA439" i="115" s="1"/>
  <c r="B211" i="52"/>
  <c r="B124" i="52"/>
  <c r="B122" i="52"/>
  <c r="B208" i="52"/>
  <c r="B218" i="52"/>
  <c r="B141" i="52"/>
  <c r="B44" i="52"/>
  <c r="B26" i="52"/>
  <c r="B175" i="52"/>
  <c r="B35" i="52"/>
  <c r="B126" i="52"/>
  <c r="B134" i="52"/>
  <c r="B129" i="52"/>
  <c r="A234" i="52"/>
  <c r="A181" i="52"/>
  <c r="A115" i="52"/>
  <c r="A36" i="52"/>
  <c r="A266" i="52"/>
  <c r="A392" i="52"/>
  <c r="B33" i="52"/>
  <c r="B66" i="52"/>
  <c r="B56" i="52"/>
  <c r="B73" i="52"/>
  <c r="B18" i="52"/>
  <c r="A212" i="52"/>
  <c r="A159" i="52"/>
  <c r="A84" i="52"/>
  <c r="B237" i="52"/>
  <c r="A295" i="52"/>
  <c r="A224" i="52"/>
  <c r="A168" i="52"/>
  <c r="A104" i="52"/>
  <c r="A47" i="52"/>
  <c r="A294" i="52"/>
  <c r="B107" i="52"/>
  <c r="B14" i="52"/>
  <c r="B92" i="52"/>
  <c r="B9" i="52"/>
  <c r="A227" i="52"/>
  <c r="A151" i="52"/>
  <c r="A48" i="52"/>
  <c r="A283" i="52"/>
  <c r="A285" i="52"/>
  <c r="A357" i="52"/>
  <c r="A178" i="52"/>
  <c r="A113" i="52"/>
  <c r="A31" i="52"/>
  <c r="A245" i="52"/>
  <c r="A324" i="52"/>
  <c r="B269" i="52"/>
  <c r="B298" i="52"/>
  <c r="A371" i="52"/>
  <c r="A78" i="52"/>
  <c r="A374" i="52"/>
  <c r="B337" i="52"/>
  <c r="B365" i="52"/>
  <c r="B393" i="52"/>
  <c r="B21" i="52"/>
  <c r="B12" i="52"/>
  <c r="B179" i="52"/>
  <c r="B60" i="52"/>
  <c r="B155" i="52"/>
  <c r="B196" i="52"/>
  <c r="B112" i="52"/>
  <c r="B210" i="52"/>
  <c r="B106" i="52"/>
  <c r="B161" i="52"/>
  <c r="B105" i="52"/>
  <c r="B16" i="52"/>
  <c r="B94" i="52"/>
  <c r="A226" i="52"/>
  <c r="A176" i="52"/>
  <c r="A107" i="52"/>
  <c r="A63" i="52"/>
  <c r="A274" i="52"/>
  <c r="B78" i="52"/>
  <c r="B219" i="52"/>
  <c r="B181" i="52"/>
  <c r="B43" i="52"/>
  <c r="B142" i="52"/>
  <c r="B130" i="52"/>
  <c r="A207" i="52"/>
  <c r="A148" i="52"/>
  <c r="A77" i="52"/>
  <c r="B241" i="52"/>
  <c r="A311" i="52"/>
  <c r="A220" i="52"/>
  <c r="A163" i="52"/>
  <c r="A89" i="52"/>
  <c r="A76" i="52"/>
  <c r="A302" i="52"/>
  <c r="B114" i="52"/>
  <c r="B232" i="52"/>
  <c r="B120" i="52"/>
  <c r="B81" i="52"/>
  <c r="A219" i="52"/>
  <c r="A144" i="52"/>
  <c r="A52" i="52"/>
  <c r="A291" i="52"/>
  <c r="A289" i="52"/>
  <c r="A381" i="52"/>
  <c r="A174" i="52"/>
  <c r="A103" i="52"/>
  <c r="A68" i="52"/>
  <c r="A248" i="52"/>
  <c r="A348" i="52"/>
  <c r="B274" i="52"/>
  <c r="B301" i="52"/>
  <c r="A375" i="52"/>
  <c r="A61" i="52"/>
  <c r="A378" i="52"/>
  <c r="B341" i="52"/>
  <c r="B369" i="52"/>
  <c r="B397" i="52"/>
  <c r="B76" i="52"/>
  <c r="B202" i="52"/>
  <c r="B119" i="52"/>
  <c r="B205" i="52"/>
  <c r="B25" i="52"/>
  <c r="B89" i="52"/>
  <c r="B206" i="52"/>
  <c r="B84" i="52"/>
  <c r="B133" i="52"/>
  <c r="B186" i="52"/>
  <c r="B162" i="52"/>
  <c r="B125" i="52"/>
  <c r="B192" i="52"/>
  <c r="A222" i="52"/>
  <c r="A165" i="52"/>
  <c r="A100" i="52"/>
  <c r="A40" i="52"/>
  <c r="A290" i="52"/>
  <c r="B72" i="52"/>
  <c r="B77" i="52"/>
  <c r="B167" i="52"/>
  <c r="B233" i="52"/>
  <c r="B160" i="52"/>
  <c r="B85" i="52"/>
  <c r="A201" i="52"/>
  <c r="A141" i="52"/>
  <c r="A56" i="52"/>
  <c r="B245" i="52"/>
  <c r="A321" i="52"/>
  <c r="A211" i="52"/>
  <c r="A157" i="52"/>
  <c r="A83" i="52"/>
  <c r="B244" i="52"/>
  <c r="A310" i="52"/>
  <c r="B215" i="52"/>
  <c r="B188" i="52"/>
  <c r="B144" i="52"/>
  <c r="B180" i="52"/>
  <c r="A209" i="52"/>
  <c r="A131" i="52"/>
  <c r="A70" i="52"/>
  <c r="A315" i="52"/>
  <c r="A293" i="52"/>
  <c r="A389" i="52"/>
  <c r="A162" i="52"/>
  <c r="A97" i="52"/>
  <c r="A53" i="52"/>
  <c r="A250" i="52"/>
  <c r="A380" i="52"/>
  <c r="B277" i="52"/>
  <c r="B306" i="52"/>
  <c r="A387" i="52"/>
  <c r="A39" i="52"/>
  <c r="B317" i="52"/>
  <c r="B342" i="52"/>
  <c r="B373" i="52"/>
  <c r="I666" i="93"/>
  <c r="I677" i="93" s="1"/>
  <c r="I656" i="91"/>
  <c r="I666" i="91"/>
  <c r="I677" i="91" s="1"/>
  <c r="I688" i="91" s="1"/>
  <c r="I646" i="91"/>
  <c r="I656" i="93"/>
  <c r="A28" i="52"/>
  <c r="B400" i="52"/>
  <c r="B396" i="52"/>
  <c r="B392" i="52"/>
  <c r="B388" i="52"/>
  <c r="B384" i="52"/>
  <c r="B380" i="52"/>
  <c r="B376" i="52"/>
  <c r="B372" i="52"/>
  <c r="B368" i="52"/>
  <c r="B364" i="52"/>
  <c r="B360" i="52"/>
  <c r="B356" i="52"/>
  <c r="B352" i="52"/>
  <c r="B348" i="52"/>
  <c r="B344" i="52"/>
  <c r="B340" i="52"/>
  <c r="B336" i="52"/>
  <c r="B332" i="52"/>
  <c r="B328" i="52"/>
  <c r="B324" i="52"/>
  <c r="B320" i="52"/>
  <c r="B316" i="52"/>
  <c r="A386" i="52"/>
  <c r="A370" i="52"/>
  <c r="A354" i="52"/>
  <c r="A338" i="52"/>
  <c r="A322" i="52"/>
  <c r="A41" i="52"/>
  <c r="A30" i="52"/>
  <c r="A14" i="52"/>
  <c r="A18" i="52"/>
  <c r="A86" i="52"/>
  <c r="A102" i="52"/>
  <c r="A118" i="52"/>
  <c r="A134" i="52"/>
  <c r="A399" i="52"/>
  <c r="A383" i="52"/>
  <c r="A367" i="52"/>
  <c r="A351" i="52"/>
  <c r="A335" i="52"/>
  <c r="A319" i="52"/>
  <c r="B312" i="52"/>
  <c r="B308" i="52"/>
  <c r="B304" i="52"/>
  <c r="B300" i="52"/>
  <c r="B296" i="52"/>
  <c r="B292" i="52"/>
  <c r="B288" i="52"/>
  <c r="B284" i="52"/>
  <c r="B280" i="52"/>
  <c r="B276" i="52"/>
  <c r="B272" i="52"/>
  <c r="B268" i="52"/>
  <c r="B264" i="52"/>
  <c r="B260" i="52"/>
  <c r="B256" i="52"/>
  <c r="B252" i="52"/>
  <c r="A372" i="52"/>
  <c r="A340" i="52"/>
  <c r="A312" i="52"/>
  <c r="A296" i="52"/>
  <c r="A280" i="52"/>
  <c r="A264" i="52"/>
  <c r="A251" i="52"/>
  <c r="A247" i="52"/>
  <c r="A46" i="52"/>
  <c r="B399" i="52"/>
  <c r="B395" i="52"/>
  <c r="B391" i="52"/>
  <c r="B387" i="52"/>
  <c r="B383" i="52"/>
  <c r="B379" i="52"/>
  <c r="B375" i="52"/>
  <c r="B371" i="52"/>
  <c r="B367" i="52"/>
  <c r="B363" i="52"/>
  <c r="B359" i="52"/>
  <c r="B355" i="52"/>
  <c r="B351" i="52"/>
  <c r="B347" i="52"/>
  <c r="B343" i="52"/>
  <c r="B339" i="52"/>
  <c r="B335" i="52"/>
  <c r="B331" i="52"/>
  <c r="B327" i="52"/>
  <c r="B323" i="52"/>
  <c r="B319" i="52"/>
  <c r="A398" i="52"/>
  <c r="A382" i="52"/>
  <c r="A366" i="52"/>
  <c r="A350" i="52"/>
  <c r="A334" i="52"/>
  <c r="A318" i="52"/>
  <c r="A9" i="52"/>
  <c r="A11" i="52"/>
  <c r="A27" i="52"/>
  <c r="A19" i="52"/>
  <c r="A90" i="52"/>
  <c r="A106" i="52"/>
  <c r="A122" i="52"/>
  <c r="A138" i="52"/>
  <c r="A395" i="52"/>
  <c r="A379" i="52"/>
  <c r="A363" i="52"/>
  <c r="A347" i="52"/>
  <c r="A331" i="52"/>
  <c r="B315" i="52"/>
  <c r="B311" i="52"/>
  <c r="B307" i="52"/>
  <c r="B303" i="52"/>
  <c r="B299" i="52"/>
  <c r="B295" i="52"/>
  <c r="B291" i="52"/>
  <c r="B287" i="52"/>
  <c r="B283" i="52"/>
  <c r="B279" i="52"/>
  <c r="B275" i="52"/>
  <c r="B271" i="52"/>
  <c r="B267" i="52"/>
  <c r="B263" i="52"/>
  <c r="B259" i="52"/>
  <c r="B255" i="52"/>
  <c r="A396" i="52"/>
  <c r="A364" i="52"/>
  <c r="A332" i="52"/>
  <c r="A308" i="52"/>
  <c r="A292" i="52"/>
  <c r="A276" i="52"/>
  <c r="A21" i="52"/>
  <c r="B394" i="52"/>
  <c r="B386" i="52"/>
  <c r="B378" i="52"/>
  <c r="B370" i="52"/>
  <c r="B362" i="52"/>
  <c r="B354" i="52"/>
  <c r="B346" i="52"/>
  <c r="B338" i="52"/>
  <c r="B330" i="52"/>
  <c r="B322" i="52"/>
  <c r="A394" i="52"/>
  <c r="A362" i="52"/>
  <c r="A330" i="52"/>
  <c r="A69" i="52"/>
  <c r="A49" i="52"/>
  <c r="A94" i="52"/>
  <c r="A126" i="52"/>
  <c r="A391" i="52"/>
  <c r="A359" i="52"/>
  <c r="A327" i="52"/>
  <c r="B310" i="52"/>
  <c r="B302" i="52"/>
  <c r="B294" i="52"/>
  <c r="B286" i="52"/>
  <c r="B278" i="52"/>
  <c r="B270" i="52"/>
  <c r="B262" i="52"/>
  <c r="B254" i="52"/>
  <c r="A356" i="52"/>
  <c r="A304" i="52"/>
  <c r="A272" i="52"/>
  <c r="A252" i="52"/>
  <c r="A246" i="52"/>
  <c r="A242" i="52"/>
  <c r="A238" i="52"/>
  <c r="A42" i="52"/>
  <c r="A37" i="52"/>
  <c r="A16" i="52"/>
  <c r="A87" i="52"/>
  <c r="A108" i="52"/>
  <c r="A129" i="52"/>
  <c r="A150" i="52"/>
  <c r="A166" i="52"/>
  <c r="A182" i="52"/>
  <c r="A198" i="52"/>
  <c r="A214" i="52"/>
  <c r="A373" i="52"/>
  <c r="A341" i="52"/>
  <c r="A313" i="52"/>
  <c r="A297" i="52"/>
  <c r="A281" i="52"/>
  <c r="A400" i="52"/>
  <c r="A345" i="52"/>
  <c r="A299" i="52"/>
  <c r="A267" i="52"/>
  <c r="B247" i="52"/>
  <c r="A43" i="52"/>
  <c r="A64" i="52"/>
  <c r="A80" i="52"/>
  <c r="A109" i="52"/>
  <c r="A137" i="52"/>
  <c r="A161" i="52"/>
  <c r="A183" i="52"/>
  <c r="A204" i="52"/>
  <c r="A223" i="52"/>
  <c r="B182" i="52"/>
  <c r="B54" i="52"/>
  <c r="B152" i="52"/>
  <c r="B103" i="52"/>
  <c r="B36" i="52"/>
  <c r="B159" i="52"/>
  <c r="B121" i="52"/>
  <c r="B45" i="52"/>
  <c r="B117" i="52"/>
  <c r="B151" i="52"/>
  <c r="B113" i="52"/>
  <c r="B11" i="52"/>
  <c r="B67" i="52"/>
  <c r="B153" i="52"/>
  <c r="B80" i="52"/>
  <c r="B70" i="52"/>
  <c r="B123" i="52"/>
  <c r="B220" i="52"/>
  <c r="B108" i="52"/>
  <c r="B200" i="52"/>
  <c r="B34" i="52"/>
  <c r="B236" i="52"/>
  <c r="B40" i="52"/>
  <c r="A230" i="52"/>
  <c r="A213" i="52"/>
  <c r="A192" i="52"/>
  <c r="A171" i="52"/>
  <c r="A149" i="52"/>
  <c r="A121" i="52"/>
  <c r="A93" i="52"/>
  <c r="A15" i="52"/>
  <c r="A51" i="52"/>
  <c r="B238" i="52"/>
  <c r="A253" i="52"/>
  <c r="A282" i="52"/>
  <c r="A314" i="52"/>
  <c r="A376" i="52"/>
  <c r="B86" i="52"/>
  <c r="B207" i="52"/>
  <c r="B195" i="52"/>
  <c r="B7" i="52"/>
  <c r="B226" i="52"/>
  <c r="B137" i="52"/>
  <c r="B150" i="52"/>
  <c r="B145" i="52"/>
  <c r="B158" i="52"/>
  <c r="B82" i="52"/>
  <c r="B216" i="52"/>
  <c r="B83" i="52"/>
  <c r="B48" i="52"/>
  <c r="B227" i="52"/>
  <c r="A233" i="52"/>
  <c r="A217" i="52"/>
  <c r="A196" i="52"/>
  <c r="A175" i="52"/>
  <c r="A153" i="52"/>
  <c r="A127" i="52"/>
  <c r="A99" i="52"/>
  <c r="A71" i="52"/>
  <c r="A33" i="52"/>
  <c r="A60" i="52"/>
  <c r="B249" i="52"/>
  <c r="A271" i="52"/>
  <c r="A303" i="52"/>
  <c r="A353" i="52"/>
  <c r="A232" i="52"/>
  <c r="A216" i="52"/>
  <c r="A195" i="52"/>
  <c r="A173" i="52"/>
  <c r="A152" i="52"/>
  <c r="A125" i="52"/>
  <c r="A96" i="52"/>
  <c r="A17" i="52"/>
  <c r="A32" i="52"/>
  <c r="B240" i="52"/>
  <c r="A258" i="52"/>
  <c r="A286" i="52"/>
  <c r="A320" i="52"/>
  <c r="A384" i="52"/>
  <c r="B46" i="52"/>
  <c r="B157" i="52"/>
  <c r="B8" i="52"/>
  <c r="B38" i="52"/>
  <c r="B223" i="52"/>
  <c r="B101" i="52"/>
  <c r="B19" i="52"/>
  <c r="B115" i="52"/>
  <c r="B140" i="52"/>
  <c r="B138" i="52"/>
  <c r="A235" i="52"/>
  <c r="A215" i="52"/>
  <c r="A188" i="52"/>
  <c r="A156" i="52"/>
  <c r="A123" i="52"/>
  <c r="A88" i="52"/>
  <c r="A38" i="52"/>
  <c r="B239" i="52"/>
  <c r="A257" i="52"/>
  <c r="A307" i="52"/>
  <c r="A377" i="52"/>
  <c r="A277" i="52"/>
  <c r="A301" i="52"/>
  <c r="A325" i="52"/>
  <c r="A365" i="52"/>
  <c r="A210" i="52"/>
  <c r="A190" i="52"/>
  <c r="A170" i="52"/>
  <c r="A145" i="52"/>
  <c r="A119" i="52"/>
  <c r="A92" i="52"/>
  <c r="A72" i="52"/>
  <c r="A54" i="52"/>
  <c r="A237" i="52"/>
  <c r="A243" i="52"/>
  <c r="A249" i="52"/>
  <c r="A268" i="52"/>
  <c r="A316" i="52"/>
  <c r="A388" i="52"/>
  <c r="B261" i="52"/>
  <c r="B273" i="52"/>
  <c r="B282" i="52"/>
  <c r="B293" i="52"/>
  <c r="B305" i="52"/>
  <c r="B314" i="52"/>
  <c r="A355" i="52"/>
  <c r="A146" i="52"/>
  <c r="A110" i="52"/>
  <c r="A73" i="52"/>
  <c r="A75" i="52"/>
  <c r="A346" i="52"/>
  <c r="A390" i="52"/>
  <c r="B325" i="52"/>
  <c r="B334" i="52"/>
  <c r="B345" i="52"/>
  <c r="B357" i="52"/>
  <c r="B366" i="52"/>
  <c r="B377" i="52"/>
  <c r="B389" i="52"/>
  <c r="B398" i="52"/>
  <c r="AA274" i="115"/>
  <c r="AA307" i="115" s="1"/>
  <c r="T10" i="116"/>
  <c r="T43" i="116" s="1"/>
  <c r="T76" i="116"/>
  <c r="T109" i="116" s="1"/>
  <c r="T472" i="116"/>
  <c r="T505" i="116" s="1"/>
  <c r="T538" i="116"/>
  <c r="T571" i="116" s="1"/>
  <c r="T868" i="116"/>
  <c r="T901" i="116" s="1"/>
  <c r="AA340" i="115"/>
  <c r="AA373" i="115" s="1"/>
  <c r="AA472" i="115"/>
  <c r="AA505" i="115" s="1"/>
  <c r="T142" i="116"/>
  <c r="T175" i="116" s="1"/>
  <c r="T208" i="116"/>
  <c r="T241" i="116" s="1"/>
  <c r="T274" i="116"/>
  <c r="T307" i="116" s="1"/>
  <c r="T604" i="116"/>
  <c r="T637" i="116" s="1"/>
  <c r="T802" i="116"/>
  <c r="T835" i="116" s="1"/>
  <c r="T934" i="116"/>
  <c r="T967" i="116" s="1"/>
  <c r="AA76" i="115"/>
  <c r="AA109" i="115" s="1"/>
  <c r="AA142" i="115"/>
  <c r="AA175" i="115" s="1"/>
  <c r="T340" i="116"/>
  <c r="T373" i="116" s="1"/>
  <c r="T406" i="116"/>
  <c r="T439" i="116" s="1"/>
  <c r="T670" i="116"/>
  <c r="T703" i="116" s="1"/>
  <c r="A223" i="118"/>
  <c r="H900" i="94"/>
  <c r="AB132" i="93"/>
  <c r="AB123" i="93"/>
  <c r="AB139" i="93"/>
  <c r="AB130" i="93"/>
  <c r="AB138" i="93"/>
  <c r="AB129" i="93"/>
  <c r="AB137" i="93"/>
  <c r="AB128" i="93"/>
  <c r="AB136" i="93"/>
  <c r="AB127" i="93"/>
  <c r="AB135" i="93"/>
  <c r="AB126" i="93"/>
  <c r="AB134" i="93"/>
  <c r="AB125" i="93"/>
  <c r="AB133" i="93"/>
  <c r="AB124" i="93"/>
  <c r="AB269" i="93"/>
  <c r="AB260" i="93"/>
  <c r="AB276" i="93"/>
  <c r="AB267" i="93"/>
  <c r="AB275" i="93"/>
  <c r="AB266" i="93"/>
  <c r="AB274" i="93"/>
  <c r="AB265" i="93"/>
  <c r="AB273" i="93"/>
  <c r="AB264" i="93"/>
  <c r="AB272" i="93"/>
  <c r="AB263" i="93"/>
  <c r="AB271" i="93"/>
  <c r="AB262" i="93"/>
  <c r="AB270" i="93"/>
  <c r="AB261" i="93"/>
  <c r="AB404" i="93"/>
  <c r="AB395" i="93"/>
  <c r="AB411" i="93"/>
  <c r="AB402" i="93"/>
  <c r="AB410" i="93"/>
  <c r="AB401" i="93"/>
  <c r="AB409" i="93"/>
  <c r="AB400" i="93"/>
  <c r="AB408" i="93"/>
  <c r="AB399" i="93"/>
  <c r="AB407" i="93"/>
  <c r="AB398" i="93"/>
  <c r="AB406" i="93"/>
  <c r="AB397" i="93"/>
  <c r="AB405" i="93"/>
  <c r="AB396" i="93"/>
  <c r="AB524" i="93"/>
  <c r="AB515" i="93"/>
  <c r="AB531" i="93"/>
  <c r="AB522" i="93"/>
  <c r="AB530" i="93"/>
  <c r="AB521" i="93"/>
  <c r="AB529" i="93"/>
  <c r="AB520" i="93"/>
  <c r="AB528" i="93"/>
  <c r="AB519" i="93"/>
  <c r="AB527" i="93"/>
  <c r="AB518" i="93"/>
  <c r="AB526" i="93"/>
  <c r="AB517" i="93"/>
  <c r="AB525" i="93"/>
  <c r="AB516" i="93"/>
  <c r="AB114" i="93"/>
  <c r="AB105" i="93"/>
  <c r="AB121" i="93"/>
  <c r="AB112" i="93"/>
  <c r="AB120" i="93"/>
  <c r="AB111" i="93"/>
  <c r="AB119" i="93"/>
  <c r="AB110" i="93"/>
  <c r="AB118" i="93"/>
  <c r="AB109" i="93"/>
  <c r="AB117" i="93"/>
  <c r="AB108" i="93"/>
  <c r="AB116" i="93"/>
  <c r="AB107" i="93"/>
  <c r="AB115" i="93"/>
  <c r="AB106" i="93"/>
  <c r="AB251" i="93"/>
  <c r="AB242" i="93"/>
  <c r="AB258" i="93"/>
  <c r="AB249" i="93"/>
  <c r="AB257" i="93"/>
  <c r="AB248" i="93"/>
  <c r="AB256" i="93"/>
  <c r="AB247" i="93"/>
  <c r="AB255" i="93"/>
  <c r="AB246" i="93"/>
  <c r="AB254" i="93"/>
  <c r="AB245" i="93"/>
  <c r="AB253" i="93"/>
  <c r="AB244" i="93"/>
  <c r="AB243" i="93"/>
  <c r="AB252" i="93"/>
  <c r="AB386" i="93"/>
  <c r="AB377" i="93"/>
  <c r="AB393" i="93"/>
  <c r="AB384" i="93"/>
  <c r="AB392" i="93"/>
  <c r="AB383" i="93"/>
  <c r="AB391" i="93"/>
  <c r="AB382" i="93"/>
  <c r="AB390" i="93"/>
  <c r="AB381" i="93"/>
  <c r="AB389" i="93"/>
  <c r="AB380" i="93"/>
  <c r="AB388" i="93"/>
  <c r="AB379" i="93"/>
  <c r="AB378" i="93"/>
  <c r="AB387" i="93"/>
  <c r="AB15" i="93"/>
  <c r="AB6" i="93"/>
  <c r="AB22" i="93"/>
  <c r="AB13" i="93"/>
  <c r="AB21" i="93"/>
  <c r="AB12" i="93"/>
  <c r="AB20" i="93"/>
  <c r="AB11" i="93"/>
  <c r="AB19" i="93"/>
  <c r="AB10" i="93"/>
  <c r="AB18" i="93"/>
  <c r="AB9" i="93"/>
  <c r="AB17" i="93"/>
  <c r="AB8" i="93"/>
  <c r="AB7" i="93"/>
  <c r="AB16" i="93"/>
  <c r="AB150" i="93"/>
  <c r="AB141" i="93"/>
  <c r="AB157" i="93"/>
  <c r="AB148" i="93"/>
  <c r="AB156" i="93"/>
  <c r="AB147" i="93"/>
  <c r="AB155" i="93"/>
  <c r="AB146" i="93"/>
  <c r="AB154" i="93"/>
  <c r="AB145" i="93"/>
  <c r="AB153" i="93"/>
  <c r="AB144" i="93"/>
  <c r="AB152" i="93"/>
  <c r="AB143" i="93"/>
  <c r="AB142" i="93"/>
  <c r="AB151" i="93"/>
  <c r="AB287" i="93"/>
  <c r="AB278" i="93"/>
  <c r="AB294" i="93"/>
  <c r="AB285" i="93"/>
  <c r="AB293" i="93"/>
  <c r="AB284" i="93"/>
  <c r="AB292" i="93"/>
  <c r="AB283" i="93"/>
  <c r="AB291" i="93"/>
  <c r="AB282" i="93"/>
  <c r="AB290" i="93"/>
  <c r="AB281" i="93"/>
  <c r="AB289" i="93"/>
  <c r="AB280" i="93"/>
  <c r="AB288" i="93"/>
  <c r="AB279" i="93"/>
  <c r="AB533" i="93"/>
  <c r="AB540" i="93"/>
  <c r="AB539" i="93"/>
  <c r="AB538" i="93"/>
  <c r="AB537" i="93"/>
  <c r="AB536" i="93"/>
  <c r="AB535" i="93"/>
  <c r="AB534" i="93"/>
  <c r="AB33" i="93"/>
  <c r="AB24" i="93"/>
  <c r="AB40" i="93"/>
  <c r="AB31" i="93"/>
  <c r="AB39" i="93"/>
  <c r="AB30" i="93"/>
  <c r="AB38" i="93"/>
  <c r="AB29" i="93"/>
  <c r="AB37" i="93"/>
  <c r="AB28" i="93"/>
  <c r="AB36" i="93"/>
  <c r="AB27" i="93"/>
  <c r="AB35" i="93"/>
  <c r="AB26" i="93"/>
  <c r="AB34" i="93"/>
  <c r="AB25" i="93"/>
  <c r="AB168" i="93"/>
  <c r="AB159" i="93"/>
  <c r="AB175" i="93"/>
  <c r="AB166" i="93"/>
  <c r="AB174" i="93"/>
  <c r="AB165" i="93"/>
  <c r="AB173" i="93"/>
  <c r="AB164" i="93"/>
  <c r="AB172" i="93"/>
  <c r="AB163" i="93"/>
  <c r="AB171" i="93"/>
  <c r="AB162" i="93"/>
  <c r="AB170" i="93"/>
  <c r="AB161" i="93"/>
  <c r="AB169" i="93"/>
  <c r="AB160" i="93"/>
  <c r="AB305" i="93"/>
  <c r="AB296" i="93"/>
  <c r="AB312" i="93"/>
  <c r="AB303" i="93"/>
  <c r="AB311" i="93"/>
  <c r="AB302" i="93"/>
  <c r="AB310" i="93"/>
  <c r="AB301" i="93"/>
  <c r="AB309" i="93"/>
  <c r="AB300" i="93"/>
  <c r="AB308" i="93"/>
  <c r="AB299" i="93"/>
  <c r="AB307" i="93"/>
  <c r="AB298" i="93"/>
  <c r="AB297" i="93"/>
  <c r="AB306" i="93"/>
  <c r="AB551" i="93"/>
  <c r="AB542" i="93"/>
  <c r="AB558" i="93"/>
  <c r="AB549" i="93"/>
  <c r="AB557" i="93"/>
  <c r="AB548" i="93"/>
  <c r="AB556" i="93"/>
  <c r="AB547" i="93"/>
  <c r="AB555" i="93"/>
  <c r="AB546" i="93"/>
  <c r="AB554" i="93"/>
  <c r="AB545" i="93"/>
  <c r="AB553" i="93"/>
  <c r="AB544" i="93"/>
  <c r="AB552" i="93"/>
  <c r="AB543" i="93"/>
  <c r="AB434" i="93"/>
  <c r="AB425" i="93"/>
  <c r="AB441" i="93"/>
  <c r="AB432" i="93"/>
  <c r="AB440" i="93"/>
  <c r="AB431" i="93"/>
  <c r="AB439" i="93"/>
  <c r="AB430" i="93"/>
  <c r="AB438" i="93"/>
  <c r="AB429" i="93"/>
  <c r="AB437" i="93"/>
  <c r="AB428" i="93"/>
  <c r="AB436" i="93"/>
  <c r="AB427" i="93"/>
  <c r="AB435" i="93"/>
  <c r="AB426" i="93"/>
  <c r="AB569" i="93"/>
  <c r="AB560" i="93"/>
  <c r="AB576" i="93"/>
  <c r="AB567" i="93"/>
  <c r="AB575" i="93"/>
  <c r="AB566" i="93"/>
  <c r="AB574" i="93"/>
  <c r="AB565" i="93"/>
  <c r="AB573" i="93"/>
  <c r="AB564" i="93"/>
  <c r="AB572" i="93"/>
  <c r="AB563" i="93"/>
  <c r="AB571" i="93"/>
  <c r="AB562" i="93"/>
  <c r="AB570" i="93"/>
  <c r="AB561" i="93"/>
  <c r="AB506" i="93"/>
  <c r="AB497" i="93"/>
  <c r="AB513" i="93"/>
  <c r="AB504" i="93"/>
  <c r="AB512" i="93"/>
  <c r="AB503" i="93"/>
  <c r="AB511" i="93"/>
  <c r="AB502" i="93"/>
  <c r="AB510" i="93"/>
  <c r="AB501" i="93"/>
  <c r="AB509" i="93"/>
  <c r="AB500" i="93"/>
  <c r="AB508" i="93"/>
  <c r="AB499" i="93"/>
  <c r="AB507" i="93"/>
  <c r="AB498" i="93"/>
  <c r="AB51" i="93"/>
  <c r="AB42" i="93"/>
  <c r="AB58" i="93"/>
  <c r="AB49" i="93"/>
  <c r="AB57" i="93"/>
  <c r="AB48" i="93"/>
  <c r="AB56" i="93"/>
  <c r="AB47" i="93"/>
  <c r="AB55" i="93"/>
  <c r="AB46" i="93"/>
  <c r="AB54" i="93"/>
  <c r="AB45" i="93"/>
  <c r="AB53" i="93"/>
  <c r="AB44" i="93"/>
  <c r="AB52" i="93"/>
  <c r="AB43" i="93"/>
  <c r="AB186" i="93"/>
  <c r="AB177" i="93"/>
  <c r="AB193" i="93"/>
  <c r="AB184" i="93"/>
  <c r="AB192" i="93"/>
  <c r="AB183" i="93"/>
  <c r="AB191" i="93"/>
  <c r="AB182" i="93"/>
  <c r="AB190" i="93"/>
  <c r="AB181" i="93"/>
  <c r="AB189" i="93"/>
  <c r="AB180" i="93"/>
  <c r="AB188" i="93"/>
  <c r="AB179" i="93"/>
  <c r="AB187" i="93"/>
  <c r="AB178" i="93"/>
  <c r="AB314" i="93"/>
  <c r="AB321" i="93"/>
  <c r="AB320" i="93"/>
  <c r="AB319" i="93"/>
  <c r="AB318" i="93"/>
  <c r="AB317" i="93"/>
  <c r="AB316" i="93"/>
  <c r="AB315" i="93"/>
  <c r="AB69" i="93"/>
  <c r="AB60" i="93"/>
  <c r="AB76" i="93"/>
  <c r="AB67" i="93"/>
  <c r="AB75" i="93"/>
  <c r="AB66" i="93"/>
  <c r="AB74" i="93"/>
  <c r="AB65" i="93"/>
  <c r="AB73" i="93"/>
  <c r="AB64" i="93"/>
  <c r="AB72" i="93"/>
  <c r="AB63" i="93"/>
  <c r="AB71" i="93"/>
  <c r="AB62" i="93"/>
  <c r="AB70" i="93"/>
  <c r="AB61" i="93"/>
  <c r="AB332" i="93"/>
  <c r="AB323" i="93"/>
  <c r="AB339" i="93"/>
  <c r="AB330" i="93"/>
  <c r="AB338" i="93"/>
  <c r="AB329" i="93"/>
  <c r="AB337" i="93"/>
  <c r="AB328" i="93"/>
  <c r="AB336" i="93"/>
  <c r="AB327" i="93"/>
  <c r="AB335" i="93"/>
  <c r="AB326" i="93"/>
  <c r="AB334" i="93"/>
  <c r="AB325" i="93"/>
  <c r="AB333" i="93"/>
  <c r="AB324" i="93"/>
  <c r="AB452" i="93"/>
  <c r="AB443" i="93"/>
  <c r="AB459" i="93"/>
  <c r="AB450" i="93"/>
  <c r="AB458" i="93"/>
  <c r="AB449" i="93"/>
  <c r="AB457" i="93"/>
  <c r="AB448" i="93"/>
  <c r="AB456" i="93"/>
  <c r="AB447" i="93"/>
  <c r="AB455" i="93"/>
  <c r="AB446" i="93"/>
  <c r="AB454" i="93"/>
  <c r="AB445" i="93"/>
  <c r="AB453" i="93"/>
  <c r="AB444" i="93"/>
  <c r="AB587" i="93"/>
  <c r="AB578" i="93"/>
  <c r="AB594" i="93"/>
  <c r="AB585" i="93"/>
  <c r="AB593" i="93"/>
  <c r="AB584" i="93"/>
  <c r="AB592" i="93"/>
  <c r="AB583" i="93"/>
  <c r="AB591" i="93"/>
  <c r="AB582" i="93"/>
  <c r="AB590" i="93"/>
  <c r="AB581" i="93"/>
  <c r="AB589" i="93"/>
  <c r="AB580" i="93"/>
  <c r="AB588" i="93"/>
  <c r="AB579" i="93"/>
  <c r="AB87" i="93"/>
  <c r="AB78" i="93"/>
  <c r="AB94" i="93"/>
  <c r="AB85" i="93"/>
  <c r="AB93" i="93"/>
  <c r="AB84" i="93"/>
  <c r="AB92" i="93"/>
  <c r="AB83" i="93"/>
  <c r="AB91" i="93"/>
  <c r="AB82" i="93"/>
  <c r="AB90" i="93"/>
  <c r="AB81" i="93"/>
  <c r="AB89" i="93"/>
  <c r="AB80" i="93"/>
  <c r="AB79" i="93"/>
  <c r="AB88" i="93"/>
  <c r="AB215" i="93"/>
  <c r="AB206" i="93"/>
  <c r="AB222" i="93"/>
  <c r="AB213" i="93"/>
  <c r="AB221" i="93"/>
  <c r="AB212" i="93"/>
  <c r="AB220" i="93"/>
  <c r="AB211" i="93"/>
  <c r="AB219" i="93"/>
  <c r="AB210" i="93"/>
  <c r="AB218" i="93"/>
  <c r="AB209" i="93"/>
  <c r="AB217" i="93"/>
  <c r="AB208" i="93"/>
  <c r="AB216" i="93"/>
  <c r="AB207" i="93"/>
  <c r="AB350" i="93"/>
  <c r="AB341" i="93"/>
  <c r="AB357" i="93"/>
  <c r="AB348" i="93"/>
  <c r="AB356" i="93"/>
  <c r="AB347" i="93"/>
  <c r="AB355" i="93"/>
  <c r="AB346" i="93"/>
  <c r="AB354" i="93"/>
  <c r="AB345" i="93"/>
  <c r="AB353" i="93"/>
  <c r="AB344" i="93"/>
  <c r="AB352" i="93"/>
  <c r="AB343" i="93"/>
  <c r="AB351" i="93"/>
  <c r="AB342" i="93"/>
  <c r="AB470" i="93"/>
  <c r="AB461" i="93"/>
  <c r="AB477" i="93"/>
  <c r="AB468" i="93"/>
  <c r="AB476" i="93"/>
  <c r="AB467" i="93"/>
  <c r="AB475" i="93"/>
  <c r="AB466" i="93"/>
  <c r="AB474" i="93"/>
  <c r="AB465" i="93"/>
  <c r="AB473" i="93"/>
  <c r="AB464" i="93"/>
  <c r="AB472" i="93"/>
  <c r="AB463" i="93"/>
  <c r="AB471" i="93"/>
  <c r="AB462" i="93"/>
  <c r="AB605" i="93"/>
  <c r="AB596" i="93"/>
  <c r="AB612" i="93"/>
  <c r="AB603" i="93"/>
  <c r="AB611" i="93"/>
  <c r="AB602" i="93"/>
  <c r="AB610" i="93"/>
  <c r="AB601" i="93"/>
  <c r="AB609" i="93"/>
  <c r="AB600" i="93"/>
  <c r="AB608" i="93"/>
  <c r="AB599" i="93"/>
  <c r="AB607" i="93"/>
  <c r="AB598" i="93"/>
  <c r="AB606" i="93"/>
  <c r="AB597" i="93"/>
  <c r="AB96" i="93"/>
  <c r="AB103" i="93"/>
  <c r="AB102" i="93"/>
  <c r="AB101" i="93"/>
  <c r="AB100" i="93"/>
  <c r="AB99" i="93"/>
  <c r="AB98" i="93"/>
  <c r="AB97" i="93"/>
  <c r="AB233" i="93"/>
  <c r="AB224" i="93"/>
  <c r="AB240" i="93"/>
  <c r="AB231" i="93"/>
  <c r="AB239" i="93"/>
  <c r="AB230" i="93"/>
  <c r="AB238" i="93"/>
  <c r="AB229" i="93"/>
  <c r="AB237" i="93"/>
  <c r="AB228" i="93"/>
  <c r="AB236" i="93"/>
  <c r="AB227" i="93"/>
  <c r="AB235" i="93"/>
  <c r="AB226" i="93"/>
  <c r="AB225" i="93"/>
  <c r="AB234" i="93"/>
  <c r="AB368" i="93"/>
  <c r="AB359" i="93"/>
  <c r="AB375" i="93"/>
  <c r="AB366" i="93"/>
  <c r="AB374" i="93"/>
  <c r="AB365" i="93"/>
  <c r="AB373" i="93"/>
  <c r="AB364" i="93"/>
  <c r="AB372" i="93"/>
  <c r="AB363" i="93"/>
  <c r="AB371" i="93"/>
  <c r="AB362" i="93"/>
  <c r="AB370" i="93"/>
  <c r="AB361" i="93"/>
  <c r="AB369" i="93"/>
  <c r="AB360" i="93"/>
  <c r="AB488" i="93"/>
  <c r="AB479" i="93"/>
  <c r="AB495" i="93"/>
  <c r="AB486" i="93"/>
  <c r="AB494" i="93"/>
  <c r="AB485" i="93"/>
  <c r="AB493" i="93"/>
  <c r="AB484" i="93"/>
  <c r="AB492" i="93"/>
  <c r="AB483" i="93"/>
  <c r="AB491" i="93"/>
  <c r="AB482" i="93"/>
  <c r="AB490" i="93"/>
  <c r="AB481" i="93"/>
  <c r="AB489" i="93"/>
  <c r="AB480" i="93"/>
  <c r="AB623" i="93"/>
  <c r="AB614" i="93"/>
  <c r="AB630" i="93"/>
  <c r="AB621" i="93"/>
  <c r="AB629" i="93"/>
  <c r="AB620" i="93"/>
  <c r="AB628" i="93"/>
  <c r="AB619" i="93"/>
  <c r="AB615" i="93"/>
  <c r="AB627" i="93"/>
  <c r="AB618" i="93"/>
  <c r="AB626" i="93"/>
  <c r="AB617" i="93"/>
  <c r="AB625" i="93"/>
  <c r="AB616" i="93"/>
  <c r="AB624" i="93"/>
  <c r="AB624" i="91"/>
  <c r="AB621" i="91"/>
  <c r="AB623" i="91"/>
  <c r="AB614" i="91"/>
  <c r="AB630" i="91"/>
  <c r="AB615" i="91"/>
  <c r="AB629" i="91"/>
  <c r="AB616" i="91"/>
  <c r="AB628" i="91"/>
  <c r="AB617" i="91"/>
  <c r="AB618" i="91"/>
  <c r="AB627" i="91"/>
  <c r="AB626" i="91"/>
  <c r="AB619" i="91"/>
  <c r="AB625" i="91"/>
  <c r="AB620" i="91"/>
  <c r="AB58" i="91"/>
  <c r="AB43" i="91"/>
  <c r="AB57" i="91"/>
  <c r="AB44" i="91"/>
  <c r="AB56" i="91"/>
  <c r="AB45" i="91"/>
  <c r="AB55" i="91"/>
  <c r="AB46" i="91"/>
  <c r="AB53" i="91"/>
  <c r="AB48" i="91"/>
  <c r="AB51" i="91"/>
  <c r="AB42" i="91"/>
  <c r="AB54" i="91"/>
  <c r="AB52" i="91"/>
  <c r="AB47" i="91"/>
  <c r="AB49" i="91"/>
  <c r="AB269" i="91"/>
  <c r="AB260" i="91"/>
  <c r="AB276" i="91"/>
  <c r="AB261" i="91"/>
  <c r="AB275" i="91"/>
  <c r="AB262" i="91"/>
  <c r="AB273" i="91"/>
  <c r="AB264" i="91"/>
  <c r="AB274" i="91"/>
  <c r="AB263" i="91"/>
  <c r="AB272" i="91"/>
  <c r="AB265" i="91"/>
  <c r="AB271" i="91"/>
  <c r="AB266" i="91"/>
  <c r="AB270" i="91"/>
  <c r="AB267" i="91"/>
  <c r="AB375" i="91"/>
  <c r="AB360" i="91"/>
  <c r="AB374" i="91"/>
  <c r="AB361" i="91"/>
  <c r="AB373" i="91"/>
  <c r="AB362" i="91"/>
  <c r="AB372" i="91"/>
  <c r="AB363" i="91"/>
  <c r="AB371" i="91"/>
  <c r="AB364" i="91"/>
  <c r="AB370" i="91"/>
  <c r="AB365" i="91"/>
  <c r="AB369" i="91"/>
  <c r="AB366" i="91"/>
  <c r="AB368" i="91"/>
  <c r="AB359" i="91"/>
  <c r="AB506" i="91"/>
  <c r="AB497" i="91"/>
  <c r="AB513" i="91"/>
  <c r="AB498" i="91"/>
  <c r="AB512" i="91"/>
  <c r="AB499" i="91"/>
  <c r="AB510" i="91"/>
  <c r="AB501" i="91"/>
  <c r="AB511" i="91"/>
  <c r="AB500" i="91"/>
  <c r="AB509" i="91"/>
  <c r="AB502" i="91"/>
  <c r="AB508" i="91"/>
  <c r="AB503" i="91"/>
  <c r="AB507" i="91"/>
  <c r="AB504" i="91"/>
  <c r="AB76" i="91"/>
  <c r="AB67" i="91"/>
  <c r="AB75" i="91"/>
  <c r="AB66" i="91"/>
  <c r="AB74" i="91"/>
  <c r="AB65" i="91"/>
  <c r="AB73" i="91"/>
  <c r="AB64" i="91"/>
  <c r="AB71" i="91"/>
  <c r="AB62" i="91"/>
  <c r="AB69" i="91"/>
  <c r="AB60" i="91"/>
  <c r="AB72" i="91"/>
  <c r="AB70" i="91"/>
  <c r="AB63" i="91"/>
  <c r="AB61" i="91"/>
  <c r="AB157" i="91"/>
  <c r="AB142" i="91"/>
  <c r="AB156" i="91"/>
  <c r="AB143" i="91"/>
  <c r="AB155" i="91"/>
  <c r="AB144" i="91"/>
  <c r="AB154" i="91"/>
  <c r="AB145" i="91"/>
  <c r="AB146" i="91"/>
  <c r="AB152" i="91"/>
  <c r="AB147" i="91"/>
  <c r="AB151" i="91"/>
  <c r="AB148" i="91"/>
  <c r="AB150" i="91"/>
  <c r="AB141" i="91"/>
  <c r="AB153" i="91"/>
  <c r="AB393" i="91"/>
  <c r="AB378" i="91"/>
  <c r="AB392" i="91"/>
  <c r="AB379" i="91"/>
  <c r="AB391" i="91"/>
  <c r="AB380" i="91"/>
  <c r="AB390" i="91"/>
  <c r="AB381" i="91"/>
  <c r="AB389" i="91"/>
  <c r="AB382" i="91"/>
  <c r="AB388" i="91"/>
  <c r="AB383" i="91"/>
  <c r="AB387" i="91"/>
  <c r="AB384" i="91"/>
  <c r="AB386" i="91"/>
  <c r="AB377" i="91"/>
  <c r="AB524" i="91"/>
  <c r="AB515" i="91"/>
  <c r="AB531" i="91"/>
  <c r="AB516" i="91"/>
  <c r="AB519" i="91"/>
  <c r="AB530" i="91"/>
  <c r="AB517" i="91"/>
  <c r="AB529" i="91"/>
  <c r="AB518" i="91"/>
  <c r="AB528" i="91"/>
  <c r="AB527" i="91"/>
  <c r="AB520" i="91"/>
  <c r="AB526" i="91"/>
  <c r="AB521" i="91"/>
  <c r="AB525" i="91"/>
  <c r="AB522" i="91"/>
  <c r="AB597" i="91"/>
  <c r="AB611" i="91"/>
  <c r="AB598" i="91"/>
  <c r="AB610" i="91"/>
  <c r="AB599" i="91"/>
  <c r="AB609" i="91"/>
  <c r="AB600" i="91"/>
  <c r="AB608" i="91"/>
  <c r="AB601" i="91"/>
  <c r="AB607" i="91"/>
  <c r="AB602" i="91"/>
  <c r="AB606" i="91"/>
  <c r="AB603" i="91"/>
  <c r="AB605" i="91"/>
  <c r="AB596" i="91"/>
  <c r="AB94" i="91"/>
  <c r="AB79" i="91"/>
  <c r="AB93" i="91"/>
  <c r="AB80" i="91"/>
  <c r="AB92" i="91"/>
  <c r="AB81" i="91"/>
  <c r="AB91" i="91"/>
  <c r="AB82" i="91"/>
  <c r="AB89" i="91"/>
  <c r="AB84" i="91"/>
  <c r="AB87" i="91"/>
  <c r="AB78" i="91"/>
  <c r="AB90" i="91"/>
  <c r="AB88" i="91"/>
  <c r="AB83" i="91"/>
  <c r="AB85" i="91"/>
  <c r="AB175" i="91"/>
  <c r="AB160" i="91"/>
  <c r="AB174" i="91"/>
  <c r="AB161" i="91"/>
  <c r="AB173" i="91"/>
  <c r="AB162" i="91"/>
  <c r="AB172" i="91"/>
  <c r="AB163" i="91"/>
  <c r="AB171" i="91"/>
  <c r="AB164" i="91"/>
  <c r="AB170" i="91"/>
  <c r="AB165" i="91"/>
  <c r="AB169" i="91"/>
  <c r="AB166" i="91"/>
  <c r="AB168" i="91"/>
  <c r="AB159" i="91"/>
  <c r="AB411" i="91"/>
  <c r="AB396" i="91"/>
  <c r="AB410" i="91"/>
  <c r="AB397" i="91"/>
  <c r="AB409" i="91"/>
  <c r="AB398" i="91"/>
  <c r="AB408" i="91"/>
  <c r="AB399" i="91"/>
  <c r="AB407" i="91"/>
  <c r="AB400" i="91"/>
  <c r="AB406" i="91"/>
  <c r="AB401" i="91"/>
  <c r="AB405" i="91"/>
  <c r="AB402" i="91"/>
  <c r="AB404" i="91"/>
  <c r="AB395" i="91"/>
  <c r="AB558" i="91"/>
  <c r="AB543" i="91"/>
  <c r="AB557" i="91"/>
  <c r="AB544" i="91"/>
  <c r="AB556" i="91"/>
  <c r="AB545" i="91"/>
  <c r="AB555" i="91"/>
  <c r="AB546" i="91"/>
  <c r="AB554" i="91"/>
  <c r="AB547" i="91"/>
  <c r="AB553" i="91"/>
  <c r="AB548" i="91"/>
  <c r="AB552" i="91"/>
  <c r="AB549" i="91"/>
  <c r="AB551" i="91"/>
  <c r="AB542" i="91"/>
  <c r="AB193" i="91"/>
  <c r="AB178" i="91"/>
  <c r="AB192" i="91"/>
  <c r="AB179" i="91"/>
  <c r="AB191" i="91"/>
  <c r="AB180" i="91"/>
  <c r="AB190" i="91"/>
  <c r="AB181" i="91"/>
  <c r="AB189" i="91"/>
  <c r="AB182" i="91"/>
  <c r="AB188" i="91"/>
  <c r="AB183" i="91"/>
  <c r="AB187" i="91"/>
  <c r="AB184" i="91"/>
  <c r="AB186" i="91"/>
  <c r="AB177" i="91"/>
  <c r="AB287" i="91"/>
  <c r="AB278" i="91"/>
  <c r="AB294" i="91"/>
  <c r="AB279" i="91"/>
  <c r="AB293" i="91"/>
  <c r="AB280" i="91"/>
  <c r="AB291" i="91"/>
  <c r="AB282" i="91"/>
  <c r="AB292" i="91"/>
  <c r="AB281" i="91"/>
  <c r="AB290" i="91"/>
  <c r="AB283" i="91"/>
  <c r="AB289" i="91"/>
  <c r="AB284" i="91"/>
  <c r="AB288" i="91"/>
  <c r="AB285" i="91"/>
  <c r="AB434" i="91"/>
  <c r="AB425" i="91"/>
  <c r="AB441" i="91"/>
  <c r="AB426" i="91"/>
  <c r="AB440" i="91"/>
  <c r="AB427" i="91"/>
  <c r="AB438" i="91"/>
  <c r="AB429" i="91"/>
  <c r="AB439" i="91"/>
  <c r="AB428" i="91"/>
  <c r="AB437" i="91"/>
  <c r="AB430" i="91"/>
  <c r="AB436" i="91"/>
  <c r="AB431" i="91"/>
  <c r="AB435" i="91"/>
  <c r="AB432" i="91"/>
  <c r="AB533" i="91"/>
  <c r="AB534" i="91"/>
  <c r="AB535" i="91"/>
  <c r="AB537" i="91"/>
  <c r="AB536" i="91"/>
  <c r="AB538" i="91"/>
  <c r="AB539" i="91"/>
  <c r="AB540" i="91"/>
  <c r="AB215" i="91"/>
  <c r="AB206" i="91"/>
  <c r="AB222" i="91"/>
  <c r="AB207" i="91"/>
  <c r="AB221" i="91"/>
  <c r="AB208" i="91"/>
  <c r="AB220" i="91"/>
  <c r="AB209" i="91"/>
  <c r="AB218" i="91"/>
  <c r="AB211" i="91"/>
  <c r="AB216" i="91"/>
  <c r="AB213" i="91"/>
  <c r="AB210" i="91"/>
  <c r="AB212" i="91"/>
  <c r="AB219" i="91"/>
  <c r="AB217" i="91"/>
  <c r="AB314" i="91"/>
  <c r="AB321" i="91"/>
  <c r="AB315" i="91"/>
  <c r="AB317" i="91"/>
  <c r="AB316" i="91"/>
  <c r="AB318" i="91"/>
  <c r="AB319" i="91"/>
  <c r="AB320" i="91"/>
  <c r="AB96" i="91"/>
  <c r="AB97" i="91"/>
  <c r="AB98" i="91"/>
  <c r="AB99" i="91"/>
  <c r="AB101" i="91"/>
  <c r="AB103" i="91"/>
  <c r="AB102" i="91"/>
  <c r="AB100" i="91"/>
  <c r="AB305" i="91"/>
  <c r="AB296" i="91"/>
  <c r="AB312" i="91"/>
  <c r="AB297" i="91"/>
  <c r="AB311" i="91"/>
  <c r="AB298" i="91"/>
  <c r="AB309" i="91"/>
  <c r="AB300" i="91"/>
  <c r="AB310" i="91"/>
  <c r="AB299" i="91"/>
  <c r="AB308" i="91"/>
  <c r="AB301" i="91"/>
  <c r="AB307" i="91"/>
  <c r="AB302" i="91"/>
  <c r="AB306" i="91"/>
  <c r="AB303" i="91"/>
  <c r="AB121" i="91"/>
  <c r="AB106" i="91"/>
  <c r="AB120" i="91"/>
  <c r="AB107" i="91"/>
  <c r="AB119" i="91"/>
  <c r="AB108" i="91"/>
  <c r="AB118" i="91"/>
  <c r="AB109" i="91"/>
  <c r="AB117" i="91"/>
  <c r="AB110" i="91"/>
  <c r="AB116" i="91"/>
  <c r="AB111" i="91"/>
  <c r="AB115" i="91"/>
  <c r="AB112" i="91"/>
  <c r="AB114" i="91"/>
  <c r="AB105" i="91"/>
  <c r="AB452" i="91"/>
  <c r="AB443" i="91"/>
  <c r="AB459" i="91"/>
  <c r="AB444" i="91"/>
  <c r="AB458" i="91"/>
  <c r="AB445" i="91"/>
  <c r="AB456" i="91"/>
  <c r="AB447" i="91"/>
  <c r="AB457" i="91"/>
  <c r="AB446" i="91"/>
  <c r="AB455" i="91"/>
  <c r="AB448" i="91"/>
  <c r="AB454" i="91"/>
  <c r="AB449" i="91"/>
  <c r="AB453" i="91"/>
  <c r="AB450" i="91"/>
  <c r="AB576" i="91"/>
  <c r="AB561" i="91"/>
  <c r="AB575" i="91"/>
  <c r="AB562" i="91"/>
  <c r="AB574" i="91"/>
  <c r="AB563" i="91"/>
  <c r="AB573" i="91"/>
  <c r="AB564" i="91"/>
  <c r="AB572" i="91"/>
  <c r="AB565" i="91"/>
  <c r="AB571" i="91"/>
  <c r="AB566" i="91"/>
  <c r="AB570" i="91"/>
  <c r="AB567" i="91"/>
  <c r="AB569" i="91"/>
  <c r="AB560" i="91"/>
  <c r="AB339" i="91"/>
  <c r="AB324" i="91"/>
  <c r="AB338" i="91"/>
  <c r="AB325" i="91"/>
  <c r="AB337" i="91"/>
  <c r="AB326" i="91"/>
  <c r="AB336" i="91"/>
  <c r="AB327" i="91"/>
  <c r="AB335" i="91"/>
  <c r="AB328" i="91"/>
  <c r="AB334" i="91"/>
  <c r="AB329" i="91"/>
  <c r="AB333" i="91"/>
  <c r="AB330" i="91"/>
  <c r="AB332" i="91"/>
  <c r="AB323" i="91"/>
  <c r="AB22" i="91"/>
  <c r="AB7" i="91"/>
  <c r="AB21" i="91"/>
  <c r="AB8" i="91"/>
  <c r="AB20" i="91"/>
  <c r="AB9" i="91"/>
  <c r="AB19" i="91"/>
  <c r="AB10" i="91"/>
  <c r="AB17" i="91"/>
  <c r="AB12" i="91"/>
  <c r="AB15" i="91"/>
  <c r="AB6" i="91"/>
  <c r="AB18" i="91"/>
  <c r="AB16" i="91"/>
  <c r="AB11" i="91"/>
  <c r="AB13" i="91"/>
  <c r="AB139" i="91"/>
  <c r="AB124" i="91"/>
  <c r="AB138" i="91"/>
  <c r="AB125" i="91"/>
  <c r="AB137" i="91"/>
  <c r="AB126" i="91"/>
  <c r="AB136" i="91"/>
  <c r="AB127" i="91"/>
  <c r="AB135" i="91"/>
  <c r="AB128" i="91"/>
  <c r="AB134" i="91"/>
  <c r="AB129" i="91"/>
  <c r="AB133" i="91"/>
  <c r="AB130" i="91"/>
  <c r="AB132" i="91"/>
  <c r="AB123" i="91"/>
  <c r="AB233" i="91"/>
  <c r="AB224" i="91"/>
  <c r="AB240" i="91"/>
  <c r="AB225" i="91"/>
  <c r="AB239" i="91"/>
  <c r="AB226" i="91"/>
  <c r="AB237" i="91"/>
  <c r="AB238" i="91"/>
  <c r="AB227" i="91"/>
  <c r="AB236" i="91"/>
  <c r="AB229" i="91"/>
  <c r="AB234" i="91"/>
  <c r="AB231" i="91"/>
  <c r="AB228" i="91"/>
  <c r="AB235" i="91"/>
  <c r="AB230" i="91"/>
  <c r="AB470" i="91"/>
  <c r="AB461" i="91"/>
  <c r="AB477" i="91"/>
  <c r="AB462" i="91"/>
  <c r="AB476" i="91"/>
  <c r="AB463" i="91"/>
  <c r="AB474" i="91"/>
  <c r="AB465" i="91"/>
  <c r="AB475" i="91"/>
  <c r="AB464" i="91"/>
  <c r="AB473" i="91"/>
  <c r="AB466" i="91"/>
  <c r="AB472" i="91"/>
  <c r="AB467" i="91"/>
  <c r="AB471" i="91"/>
  <c r="AB468" i="91"/>
  <c r="AB594" i="91"/>
  <c r="AB579" i="91"/>
  <c r="AB593" i="91"/>
  <c r="AB580" i="91"/>
  <c r="AB592" i="91"/>
  <c r="AB581" i="91"/>
  <c r="AB591" i="91"/>
  <c r="AB582" i="91"/>
  <c r="AB590" i="91"/>
  <c r="AB583" i="91"/>
  <c r="AB589" i="91"/>
  <c r="AB584" i="91"/>
  <c r="AB588" i="91"/>
  <c r="AB585" i="91"/>
  <c r="AB587" i="91"/>
  <c r="AB578" i="91"/>
  <c r="AB40" i="91"/>
  <c r="AB25" i="91"/>
  <c r="AB39" i="91"/>
  <c r="AB26" i="91"/>
  <c r="AB38" i="91"/>
  <c r="AB27" i="91"/>
  <c r="AB37" i="91"/>
  <c r="AB28" i="91"/>
  <c r="AB35" i="91"/>
  <c r="AB30" i="91"/>
  <c r="AB33" i="91"/>
  <c r="AB24" i="91"/>
  <c r="AB36" i="91"/>
  <c r="AB34" i="91"/>
  <c r="AB31" i="91"/>
  <c r="AB29" i="91"/>
  <c r="AB251" i="91"/>
  <c r="AB242" i="91"/>
  <c r="AB258" i="91"/>
  <c r="AB243" i="91"/>
  <c r="AB246" i="91"/>
  <c r="AB257" i="91"/>
  <c r="AB244" i="91"/>
  <c r="AB255" i="91"/>
  <c r="AB256" i="91"/>
  <c r="AB245" i="91"/>
  <c r="AB254" i="91"/>
  <c r="AB247" i="91"/>
  <c r="AB252" i="91"/>
  <c r="AB249" i="91"/>
  <c r="AB253" i="91"/>
  <c r="AB248" i="91"/>
  <c r="AB357" i="91"/>
  <c r="AB342" i="91"/>
  <c r="AB356" i="91"/>
  <c r="AB343" i="91"/>
  <c r="AB355" i="91"/>
  <c r="AB344" i="91"/>
  <c r="AB354" i="91"/>
  <c r="AB345" i="91"/>
  <c r="AB353" i="91"/>
  <c r="AB346" i="91"/>
  <c r="AB352" i="91"/>
  <c r="AB347" i="91"/>
  <c r="AB351" i="91"/>
  <c r="AB348" i="91"/>
  <c r="AB350" i="91"/>
  <c r="AB341" i="91"/>
  <c r="AB488" i="91"/>
  <c r="AB479" i="91"/>
  <c r="AB495" i="91"/>
  <c r="AB480" i="91"/>
  <c r="AB494" i="91"/>
  <c r="AB481" i="91"/>
  <c r="AB492" i="91"/>
  <c r="AB483" i="91"/>
  <c r="AB493" i="91"/>
  <c r="AB482" i="91"/>
  <c r="AB491" i="91"/>
  <c r="AB484" i="91"/>
  <c r="AB490" i="91"/>
  <c r="AB485" i="91"/>
  <c r="AB489" i="91"/>
  <c r="AB486" i="91"/>
  <c r="K1480" i="94"/>
  <c r="K1474" i="94"/>
  <c r="K1479" i="94"/>
  <c r="H971" i="94"/>
  <c r="H873" i="94"/>
  <c r="H791" i="94"/>
  <c r="H808" i="94"/>
  <c r="H727" i="94"/>
  <c r="H981" i="94"/>
  <c r="A2" i="120"/>
  <c r="X405" i="90"/>
  <c r="DT379" i="90" s="1" a="1"/>
  <c r="DT379" i="90" s="1"/>
  <c r="X367" i="90"/>
  <c r="X569" i="90"/>
  <c r="BX2" i="90" a="1"/>
  <c r="BX2" i="90" s="1"/>
  <c r="X360" i="90"/>
  <c r="A524" i="90"/>
  <c r="A526" i="90" s="1"/>
  <c r="A528" i="90" s="1"/>
  <c r="X633" i="90"/>
  <c r="BX10" i="90" a="1"/>
  <c r="BX10" i="90" s="1"/>
  <c r="BX339" i="90" a="1"/>
  <c r="BX339" i="90" s="1"/>
  <c r="BX18" i="90" a="1"/>
  <c r="BX18" i="90" s="1"/>
  <c r="BX347" i="90" a="1"/>
  <c r="BX347" i="90" s="1"/>
  <c r="BX26" i="90" a="1"/>
  <c r="BX26" i="90" s="1"/>
  <c r="BX355" i="90" a="1"/>
  <c r="BX355" i="90" s="1"/>
  <c r="BX34" i="90" a="1"/>
  <c r="BX34" i="90" s="1"/>
  <c r="BX363" i="90" a="1"/>
  <c r="BX363" i="90" s="1"/>
  <c r="BX42" i="90" a="1"/>
  <c r="BX42" i="90" s="1"/>
  <c r="BX371" i="90" a="1"/>
  <c r="BX371" i="90" s="1"/>
  <c r="DT461" i="90" a="1"/>
  <c r="DT461" i="90" s="1"/>
  <c r="K166" i="94"/>
  <c r="H1474" i="94"/>
  <c r="H954" i="94"/>
  <c r="H927" i="94"/>
  <c r="H890" i="94"/>
  <c r="A287" i="90"/>
  <c r="A289" i="90" s="1"/>
  <c r="A291" i="90" s="1"/>
  <c r="H1478" i="94"/>
  <c r="A105" i="90"/>
  <c r="A107" i="90" s="1"/>
  <c r="A109" i="90" s="1"/>
  <c r="H1053" i="94"/>
  <c r="A452" i="90"/>
  <c r="A454" i="90" s="1"/>
  <c r="A456" i="90" s="1"/>
  <c r="I652" i="91"/>
  <c r="H1117" i="94"/>
  <c r="H1280" i="94"/>
  <c r="H1144" i="94"/>
  <c r="H1009" i="94"/>
  <c r="H1479" i="94" s="1"/>
  <c r="H645" i="94"/>
  <c r="H846" i="94"/>
  <c r="H1362" i="94"/>
  <c r="O188" i="93" a="1"/>
  <c r="O188" i="93" s="1"/>
  <c r="O89" i="91" a="1"/>
  <c r="O89" i="91" s="1"/>
  <c r="A260" i="90"/>
  <c r="A262" i="90" s="1"/>
  <c r="A264" i="90" s="1"/>
  <c r="A259" i="90"/>
  <c r="A261" i="90" s="1"/>
  <c r="A263" i="90" s="1"/>
  <c r="O467" i="91" a="1"/>
  <c r="O467" i="91" s="1"/>
  <c r="H1134" i="94"/>
  <c r="H1379" i="94"/>
  <c r="H1063" i="94"/>
  <c r="H1036" i="94"/>
  <c r="O293" i="91" a="1"/>
  <c r="O293" i="91" s="1"/>
  <c r="H85" i="94"/>
  <c r="H1090" i="94"/>
  <c r="O454" i="91" a="1"/>
  <c r="O454" i="91" s="1"/>
  <c r="A624" i="90"/>
  <c r="A626" i="90" s="1"/>
  <c r="A628" i="90" s="1"/>
  <c r="A625" i="90"/>
  <c r="A627" i="90" s="1"/>
  <c r="A629" i="90" s="1"/>
  <c r="H737" i="94"/>
  <c r="H1470" i="94"/>
  <c r="H628" i="94"/>
  <c r="O427" i="91" a="1"/>
  <c r="O427" i="91" s="1"/>
  <c r="O535" i="91" a="1"/>
  <c r="O535" i="91" s="1"/>
  <c r="O116" i="93" a="1"/>
  <c r="O116" i="93" s="1"/>
  <c r="H1443" i="94"/>
  <c r="H1389" i="94"/>
  <c r="O379" i="91" a="1"/>
  <c r="O379" i="91" s="1"/>
  <c r="O584" i="91" a="1"/>
  <c r="O584" i="91" s="1"/>
  <c r="O566" i="93" a="1"/>
  <c r="O566" i="93" s="1"/>
  <c r="H1335" i="94"/>
  <c r="A588" i="90"/>
  <c r="A590" i="90" s="1"/>
  <c r="A592" i="90" s="1"/>
  <c r="A460" i="90"/>
  <c r="A462" i="90" s="1"/>
  <c r="A464" i="90" s="1"/>
  <c r="H482" i="94"/>
  <c r="H492" i="94"/>
  <c r="A278" i="90"/>
  <c r="A280" i="90" s="1"/>
  <c r="A282" i="90" s="1"/>
  <c r="A277" i="90"/>
  <c r="A279" i="90" s="1"/>
  <c r="A281" i="90" s="1"/>
  <c r="H1475" i="94"/>
  <c r="O93" i="91" a="1"/>
  <c r="O93" i="91" s="1"/>
  <c r="H574" i="94"/>
  <c r="H238" i="94"/>
  <c r="H1476" i="94"/>
  <c r="A132" i="90"/>
  <c r="A134" i="90" s="1"/>
  <c r="A136" i="90" s="1"/>
  <c r="O235" i="91" a="1"/>
  <c r="O235" i="91" s="1"/>
  <c r="A516" i="90"/>
  <c r="A518" i="90" s="1"/>
  <c r="A520" i="90" s="1"/>
  <c r="O437" i="91" a="1"/>
  <c r="O437" i="91" s="1"/>
  <c r="O590" i="93" a="1"/>
  <c r="O590" i="93" s="1"/>
  <c r="O17" i="93" a="1"/>
  <c r="O17" i="93" s="1"/>
  <c r="O352" i="91" a="1"/>
  <c r="O352" i="91" s="1"/>
  <c r="H547" i="94"/>
  <c r="H564" i="94"/>
  <c r="H1416" i="94"/>
  <c r="H1481" i="94"/>
  <c r="O584" i="93" a="1"/>
  <c r="O584" i="93" s="1"/>
  <c r="O449" i="91" a="1"/>
  <c r="O449" i="91" s="1"/>
  <c r="O324" i="91" a="1"/>
  <c r="O324" i="91" s="1"/>
  <c r="O165" i="91" a="1"/>
  <c r="O165" i="91" s="1"/>
  <c r="O476" i="93" a="1"/>
  <c r="O476" i="93" s="1"/>
  <c r="O530" i="93" a="1"/>
  <c r="O530" i="93" s="1"/>
  <c r="O102" i="91" a="1"/>
  <c r="O102" i="91" s="1"/>
  <c r="H357" i="94"/>
  <c r="A597" i="90"/>
  <c r="A599" i="90" s="1"/>
  <c r="A601" i="90" s="1"/>
  <c r="A598" i="90"/>
  <c r="A600" i="90" s="1"/>
  <c r="A602" i="90" s="1"/>
  <c r="H384" i="94"/>
  <c r="A177" i="90"/>
  <c r="A179" i="90" s="1"/>
  <c r="A181" i="90" s="1"/>
  <c r="A178" i="90"/>
  <c r="A180" i="90" s="1"/>
  <c r="A182" i="90" s="1"/>
  <c r="A2" i="109"/>
  <c r="O118" i="93" a="1"/>
  <c r="O118" i="93" s="1"/>
  <c r="O219" i="91" a="1"/>
  <c r="O219" i="91" s="1"/>
  <c r="O609" i="91" a="1"/>
  <c r="O609" i="91" s="1"/>
  <c r="O154" i="93" a="1"/>
  <c r="O154" i="93" s="1"/>
  <c r="O408" i="93" a="1"/>
  <c r="O408" i="93" s="1"/>
  <c r="O492" i="93" a="1"/>
  <c r="O492" i="93" s="1"/>
  <c r="O361" i="91" a="1"/>
  <c r="O361" i="91" s="1"/>
  <c r="O474" i="91" a="1"/>
  <c r="O474" i="91" s="1"/>
  <c r="O607" i="91" a="1"/>
  <c r="O607" i="91" s="1"/>
  <c r="O334" i="93" a="1"/>
  <c r="O334" i="93" s="1"/>
  <c r="O517" i="91" a="1"/>
  <c r="O517" i="91" s="1"/>
  <c r="O298" i="93" a="1"/>
  <c r="O298" i="93" s="1"/>
  <c r="A369" i="90"/>
  <c r="A371" i="90" s="1"/>
  <c r="A373" i="90" s="1"/>
  <c r="A370" i="90"/>
  <c r="A372" i="90" s="1"/>
  <c r="A374" i="90" s="1"/>
  <c r="A205" i="90"/>
  <c r="A207" i="90" s="1"/>
  <c r="A209" i="90" s="1"/>
  <c r="A204" i="90"/>
  <c r="A206" i="90" s="1"/>
  <c r="A208" i="90" s="1"/>
  <c r="H465" i="94"/>
  <c r="H401" i="94"/>
  <c r="O54" i="91" a="1"/>
  <c r="O54" i="91" s="1"/>
  <c r="O608" i="93" a="1"/>
  <c r="O608" i="93" s="1"/>
  <c r="H1460" i="94"/>
  <c r="H438" i="94"/>
  <c r="H1226" i="94"/>
  <c r="I652" i="93"/>
  <c r="A607" i="90"/>
  <c r="A609" i="90" s="1"/>
  <c r="A611" i="90" s="1"/>
  <c r="H1172" i="94"/>
  <c r="H1480" i="94" s="1"/>
  <c r="H1216" i="94"/>
  <c r="A342" i="90"/>
  <c r="A343" i="90"/>
  <c r="A345" i="90" s="1"/>
  <c r="A347" i="90" s="1"/>
  <c r="A424" i="90"/>
  <c r="A426" i="90" s="1"/>
  <c r="A428" i="90" s="1"/>
  <c r="A425" i="90"/>
  <c r="A427" i="90" s="1"/>
  <c r="A429" i="90" s="1"/>
  <c r="H710" i="94"/>
  <c r="H818" i="94"/>
  <c r="H1477" i="94"/>
  <c r="H683" i="94"/>
  <c r="H764" i="94"/>
  <c r="O27" i="91" a="1"/>
  <c r="O27" i="91" s="1"/>
  <c r="O317" i="91" a="1"/>
  <c r="O317" i="91" s="1"/>
  <c r="O545" i="93" a="1"/>
  <c r="O545" i="93" s="1"/>
  <c r="O144" i="93" a="1"/>
  <c r="O144" i="93" s="1"/>
  <c r="A433" i="90"/>
  <c r="A435" i="90" s="1"/>
  <c r="A437" i="90" s="1"/>
  <c r="A434" i="90"/>
  <c r="A436" i="90" s="1"/>
  <c r="O583" i="93" a="1"/>
  <c r="O583" i="93" s="1"/>
  <c r="O373" i="91" a="1"/>
  <c r="O373" i="91" s="1"/>
  <c r="O529" i="93" a="1"/>
  <c r="O529" i="93" s="1"/>
  <c r="O484" i="93" a="1"/>
  <c r="O484" i="93" s="1"/>
  <c r="O292" i="91" a="1"/>
  <c r="O292" i="91" s="1"/>
  <c r="O138" i="91" a="1"/>
  <c r="O138" i="91" s="1"/>
  <c r="H1297" i="94"/>
  <c r="H1307" i="94"/>
  <c r="H1253" i="94"/>
  <c r="H1199" i="94"/>
  <c r="A533" i="90"/>
  <c r="A535" i="90" s="1"/>
  <c r="A537" i="90" s="1"/>
  <c r="A534" i="90"/>
  <c r="A536" i="90" s="1"/>
  <c r="A538" i="90" s="1"/>
  <c r="A543" i="90"/>
  <c r="A545" i="90" s="1"/>
  <c r="A542" i="90"/>
  <c r="A544" i="90" s="1"/>
  <c r="A546" i="90" s="1"/>
  <c r="O13" i="93" a="1"/>
  <c r="O13" i="93" s="1"/>
  <c r="O450" i="91" a="1"/>
  <c r="O450" i="91" s="1"/>
  <c r="H221" i="94"/>
  <c r="H302" i="94"/>
  <c r="H329" i="94"/>
  <c r="H275" i="94"/>
  <c r="H319" i="94"/>
  <c r="A615" i="90"/>
  <c r="A617" i="90" s="1"/>
  <c r="A619" i="90" s="1"/>
  <c r="A616" i="90"/>
  <c r="A618" i="90" s="1"/>
  <c r="A620" i="90" s="1"/>
  <c r="O49" i="93" a="1"/>
  <c r="O49" i="93" s="1"/>
  <c r="O148" i="93" a="1"/>
  <c r="O148" i="93" s="1"/>
  <c r="O193" i="93" a="1"/>
  <c r="O193" i="93" s="1"/>
  <c r="O513" i="91" a="1"/>
  <c r="O513" i="91" s="1"/>
  <c r="O184" i="91" a="1"/>
  <c r="O184" i="91" s="1"/>
  <c r="O31" i="93" a="1"/>
  <c r="O31" i="93" s="1"/>
  <c r="H194" i="94"/>
  <c r="H248" i="94"/>
  <c r="O342" i="91" a="1"/>
  <c r="O342" i="91" s="1"/>
  <c r="O210" i="91" a="1"/>
  <c r="O210" i="91" s="1"/>
  <c r="O327" i="91" a="1"/>
  <c r="O327" i="91" s="1"/>
  <c r="O327" i="93" a="1"/>
  <c r="O327" i="93" s="1"/>
  <c r="O429" i="91" a="1"/>
  <c r="O429" i="91" s="1"/>
  <c r="H520" i="94"/>
  <c r="H601" i="94"/>
  <c r="H411" i="94"/>
  <c r="O273" i="93" a="1"/>
  <c r="O273" i="93" s="1"/>
  <c r="O291" i="91" a="1"/>
  <c r="O291" i="91" s="1"/>
  <c r="O100" i="93" a="1"/>
  <c r="O100" i="93" s="1"/>
  <c r="A296" i="90"/>
  <c r="A298" i="90" s="1"/>
  <c r="A300" i="90" s="1"/>
  <c r="A295" i="90"/>
  <c r="A297" i="90" s="1"/>
  <c r="A299" i="90" s="1"/>
  <c r="L736" i="116"/>
  <c r="L769" i="116" s="1"/>
  <c r="L670" i="116"/>
  <c r="L703" i="116" s="1"/>
  <c r="L604" i="116"/>
  <c r="L637" i="116" s="1"/>
  <c r="L406" i="116"/>
  <c r="L439" i="116" s="1"/>
  <c r="O76" i="115"/>
  <c r="O109" i="115" s="1"/>
  <c r="L934" i="116"/>
  <c r="L967" i="116" s="1"/>
  <c r="O208" i="115"/>
  <c r="O241" i="115" s="1"/>
  <c r="O274" i="115"/>
  <c r="O307" i="115" s="1"/>
  <c r="O10" i="115"/>
  <c r="O43" i="115" s="1"/>
  <c r="L1000" i="116"/>
  <c r="L1033" i="116" s="1"/>
  <c r="L868" i="116"/>
  <c r="L901" i="116" s="1"/>
  <c r="L76" i="116"/>
  <c r="L109" i="116" s="1"/>
  <c r="O472" i="115"/>
  <c r="O505" i="115" s="1"/>
  <c r="O142" i="115"/>
  <c r="O175" i="115" s="1"/>
  <c r="O340" i="115"/>
  <c r="O373" i="115" s="1"/>
  <c r="L472" i="116"/>
  <c r="L505" i="116" s="1"/>
  <c r="L208" i="116"/>
  <c r="L241" i="116" s="1"/>
  <c r="O406" i="115"/>
  <c r="O439" i="115" s="1"/>
  <c r="L802" i="116"/>
  <c r="L835" i="116" s="1"/>
  <c r="L538" i="116"/>
  <c r="L571" i="116" s="1"/>
  <c r="L340" i="116"/>
  <c r="L373" i="116" s="1"/>
  <c r="L274" i="116"/>
  <c r="L307" i="116" s="1"/>
  <c r="L142" i="116"/>
  <c r="L175" i="116" s="1"/>
  <c r="L10" i="116"/>
  <c r="L43" i="116" s="1"/>
  <c r="O217" i="91" a="1"/>
  <c r="O217" i="91" s="1"/>
  <c r="G802" i="116"/>
  <c r="G835" i="116" s="1"/>
  <c r="G538" i="116"/>
  <c r="G571" i="116" s="1"/>
  <c r="G340" i="116"/>
  <c r="G373" i="116" s="1"/>
  <c r="G274" i="116"/>
  <c r="G307" i="116" s="1"/>
  <c r="G142" i="116"/>
  <c r="G175" i="116" s="1"/>
  <c r="G10" i="116"/>
  <c r="G43" i="116" s="1"/>
  <c r="G736" i="116"/>
  <c r="G769" i="116" s="1"/>
  <c r="G670" i="116"/>
  <c r="G703" i="116" s="1"/>
  <c r="G604" i="116"/>
  <c r="G637" i="116" s="1"/>
  <c r="G406" i="116"/>
  <c r="G439" i="116" s="1"/>
  <c r="H76" i="115"/>
  <c r="H109" i="115" s="1"/>
  <c r="G934" i="116"/>
  <c r="G967" i="116" s="1"/>
  <c r="H208" i="115"/>
  <c r="H241" i="115" s="1"/>
  <c r="H274" i="115"/>
  <c r="H307" i="115" s="1"/>
  <c r="H10" i="115"/>
  <c r="H43" i="115" s="1"/>
  <c r="G1000" i="116"/>
  <c r="G1033" i="116" s="1"/>
  <c r="G868" i="116"/>
  <c r="G901" i="116" s="1"/>
  <c r="G76" i="116"/>
  <c r="G109" i="116" s="1"/>
  <c r="H472" i="115"/>
  <c r="H505" i="115" s="1"/>
  <c r="H142" i="115"/>
  <c r="H175" i="115" s="1"/>
  <c r="H340" i="115"/>
  <c r="H373" i="115" s="1"/>
  <c r="G472" i="116"/>
  <c r="G505" i="116" s="1"/>
  <c r="G208" i="116"/>
  <c r="G241" i="116" s="1"/>
  <c r="H406" i="115"/>
  <c r="H439" i="115" s="1"/>
  <c r="K31" i="94"/>
  <c r="X642" i="90"/>
  <c r="X624" i="90"/>
  <c r="X515" i="90"/>
  <c r="X513" i="90"/>
  <c r="X460" i="90"/>
  <c r="X440" i="90"/>
  <c r="X415" i="90"/>
  <c r="X277" i="90"/>
  <c r="O531" i="93" a="1"/>
  <c r="O531" i="93" s="1"/>
  <c r="O119" i="93" a="1"/>
  <c r="O119" i="93" s="1"/>
  <c r="O85" i="91" a="1"/>
  <c r="O85" i="91" s="1"/>
  <c r="O567" i="93" a="1"/>
  <c r="O567" i="93" s="1"/>
  <c r="O67" i="93" a="1"/>
  <c r="O67" i="93" s="1"/>
  <c r="O285" i="91" a="1"/>
  <c r="O285" i="91" s="1"/>
  <c r="O303" i="91" a="1"/>
  <c r="O303" i="91" s="1"/>
  <c r="O157" i="93" a="1"/>
  <c r="O157" i="93" s="1"/>
  <c r="O85" i="93" a="1"/>
  <c r="O85" i="93" s="1"/>
  <c r="O475" i="91" a="1"/>
  <c r="O475" i="91" s="1"/>
  <c r="O567" i="91" a="1"/>
  <c r="O567" i="91" s="1"/>
  <c r="O441" i="91" a="1"/>
  <c r="O441" i="91" s="1"/>
  <c r="O411" i="93" a="1"/>
  <c r="O411" i="93" s="1"/>
  <c r="O155" i="91" a="1"/>
  <c r="O155" i="91" s="1"/>
  <c r="O130" i="93" a="1"/>
  <c r="O130" i="93" s="1"/>
  <c r="O486" i="93" a="1"/>
  <c r="O486" i="93" s="1"/>
  <c r="O67" i="91" a="1"/>
  <c r="O67" i="91" s="1"/>
  <c r="O312" i="91" a="1"/>
  <c r="O312" i="91" s="1"/>
  <c r="O40" i="93" a="1"/>
  <c r="O40" i="93" s="1"/>
  <c r="O400" i="93" a="1"/>
  <c r="O400" i="93" s="1"/>
  <c r="O612" i="93" a="1"/>
  <c r="O612" i="93" s="1"/>
  <c r="O576" i="93" a="1"/>
  <c r="O576" i="93" s="1"/>
  <c r="O49" i="91" a="1"/>
  <c r="O49" i="91" s="1"/>
  <c r="O321" i="91" a="1"/>
  <c r="O321" i="91" s="1"/>
  <c r="O45" i="91" a="1"/>
  <c r="O45" i="91" s="1"/>
  <c r="O236" i="93" a="1"/>
  <c r="O236" i="93" s="1"/>
  <c r="O357" i="91" a="1"/>
  <c r="O357" i="91" s="1"/>
  <c r="O547" i="93" a="1"/>
  <c r="O547" i="93" s="1"/>
  <c r="O610" i="91" a="1"/>
  <c r="O610" i="91" s="1"/>
  <c r="O11" i="91" a="1"/>
  <c r="O11" i="91" s="1"/>
  <c r="O603" i="91" a="1"/>
  <c r="O603" i="91" s="1"/>
  <c r="O294" i="91" a="1"/>
  <c r="O294" i="91" s="1"/>
  <c r="O549" i="93" a="1"/>
  <c r="O549" i="93" s="1"/>
  <c r="O276" i="91" a="1"/>
  <c r="O276" i="91" s="1"/>
  <c r="O153" i="91" a="1"/>
  <c r="O153" i="91" s="1"/>
  <c r="O254" i="93" a="1"/>
  <c r="O254" i="93" s="1"/>
  <c r="O450" i="93" a="1"/>
  <c r="O450" i="93" s="1"/>
  <c r="O18" i="93" a="1"/>
  <c r="O18" i="93" s="1"/>
  <c r="O353" i="93" a="1"/>
  <c r="O353" i="93" s="1"/>
  <c r="O144" i="91" a="1"/>
  <c r="O144" i="91" s="1"/>
  <c r="O509" i="91" a="1"/>
  <c r="O509" i="91" s="1"/>
  <c r="O407" i="91" a="1"/>
  <c r="O407" i="91" s="1"/>
  <c r="O272" i="93" a="1"/>
  <c r="O272" i="93" s="1"/>
  <c r="O139" i="91" a="1"/>
  <c r="O139" i="91" s="1"/>
  <c r="O477" i="93" a="1"/>
  <c r="O477" i="93" s="1"/>
  <c r="O171" i="93" a="1"/>
  <c r="O171" i="93" s="1"/>
  <c r="O81" i="91" a="1"/>
  <c r="O81" i="91" s="1"/>
  <c r="O612" i="91" a="1"/>
  <c r="O612" i="91" s="1"/>
  <c r="O139" i="93" a="1"/>
  <c r="O139" i="93" s="1"/>
  <c r="X184" i="90"/>
  <c r="X186" i="90"/>
  <c r="X168" i="90"/>
  <c r="X166" i="90"/>
  <c r="BZ386" i="90"/>
  <c r="BZ387" i="90"/>
  <c r="BZ57" i="90"/>
  <c r="BZ58" i="90"/>
  <c r="A186" i="90"/>
  <c r="A188" i="90" s="1"/>
  <c r="A190" i="90" s="1"/>
  <c r="A95" i="90"/>
  <c r="A97" i="90" s="1"/>
  <c r="A99" i="90" s="1"/>
  <c r="A114" i="90"/>
  <c r="A116" i="90" s="1"/>
  <c r="A118" i="90" s="1"/>
  <c r="A123" i="90"/>
  <c r="A125" i="90" s="1"/>
  <c r="A127" i="90" s="1"/>
  <c r="A360" i="90"/>
  <c r="A362" i="90" s="1"/>
  <c r="A364" i="90" s="1"/>
  <c r="X84" i="90"/>
  <c r="X322" i="90"/>
  <c r="A507" i="90"/>
  <c r="A509" i="90" s="1"/>
  <c r="A511" i="90" s="1"/>
  <c r="A525" i="90"/>
  <c r="A527" i="90" s="1"/>
  <c r="A529" i="90" s="1"/>
  <c r="A361" i="90"/>
  <c r="A195" i="90"/>
  <c r="A197" i="90" s="1"/>
  <c r="A199" i="90" s="1"/>
  <c r="A506" i="90"/>
  <c r="A215" i="90"/>
  <c r="A217" i="90" s="1"/>
  <c r="AZ371" i="90" a="1"/>
  <c r="AZ371" i="90" s="1"/>
  <c r="AZ339" i="90" a="1"/>
  <c r="AZ339" i="90" s="1"/>
  <c r="AZ363" i="90" a="1"/>
  <c r="AZ363" i="90" s="1"/>
  <c r="AZ331" i="90" a="1"/>
  <c r="AZ331" i="90" s="1"/>
  <c r="AZ355" i="90" a="1"/>
  <c r="AZ355" i="90" s="1"/>
  <c r="AZ347" i="90" a="1"/>
  <c r="AZ347" i="90" s="1"/>
  <c r="X76" i="90"/>
  <c r="DT50" i="90" s="1" a="1"/>
  <c r="DT50" i="90" s="1"/>
  <c r="X65" i="90"/>
  <c r="X67" i="90"/>
  <c r="X22" i="90"/>
  <c r="X20" i="90"/>
  <c r="K357" i="94"/>
  <c r="K1475" i="94" s="1"/>
  <c r="K564" i="94"/>
  <c r="K1476" i="94" s="1"/>
  <c r="X31" i="90"/>
  <c r="X193" i="90"/>
  <c r="X195" i="90"/>
  <c r="X158" i="90"/>
  <c r="K1481" i="94"/>
  <c r="X240" i="90"/>
  <c r="X120" i="90"/>
  <c r="X122" i="90"/>
  <c r="X38" i="90"/>
  <c r="X40" i="90"/>
  <c r="K737" i="94"/>
  <c r="X286" i="90"/>
  <c r="K727" i="94"/>
  <c r="X202" i="90"/>
  <c r="X204" i="90"/>
  <c r="X47" i="90"/>
  <c r="X49" i="90"/>
  <c r="X211" i="90"/>
  <c r="X213" i="90"/>
  <c r="X129" i="90"/>
  <c r="X295" i="90"/>
  <c r="K900" i="94"/>
  <c r="X56" i="90"/>
  <c r="X58" i="90"/>
  <c r="H49" i="52" a="1"/>
  <c r="H49" i="52" s="1"/>
  <c r="X29" i="90"/>
  <c r="G1066" i="122" l="1"/>
  <c r="G1099" i="122" s="1"/>
  <c r="G1066" i="116"/>
  <c r="G1099" i="116" s="1"/>
  <c r="G604" i="122"/>
  <c r="G637" i="122" s="1"/>
  <c r="G274" i="122"/>
  <c r="G307" i="122" s="1"/>
  <c r="G406" i="122"/>
  <c r="G439" i="122" s="1"/>
  <c r="G538" i="122"/>
  <c r="G571" i="122" s="1"/>
  <c r="G340" i="122"/>
  <c r="G373" i="122" s="1"/>
  <c r="G1000" i="122"/>
  <c r="G1033" i="122" s="1"/>
  <c r="G472" i="122"/>
  <c r="G505" i="122" s="1"/>
  <c r="G934" i="122"/>
  <c r="G967" i="122" s="1"/>
  <c r="G868" i="122"/>
  <c r="G901" i="122" s="1"/>
  <c r="G802" i="122"/>
  <c r="G835" i="122" s="1"/>
  <c r="G208" i="122"/>
  <c r="G241" i="122" s="1"/>
  <c r="G736" i="122"/>
  <c r="G769" i="122" s="1"/>
  <c r="G142" i="122"/>
  <c r="G175" i="122" s="1"/>
  <c r="G76" i="122"/>
  <c r="G109" i="122" s="1"/>
  <c r="G670" i="122"/>
  <c r="G703" i="122" s="1"/>
  <c r="G10" i="122"/>
  <c r="G43" i="122" s="1"/>
  <c r="A150" i="118"/>
  <c r="A224" i="118"/>
  <c r="A76" i="118"/>
  <c r="A2" i="118"/>
  <c r="L1066" i="122"/>
  <c r="L1099" i="122" s="1"/>
  <c r="L934" i="122"/>
  <c r="L967" i="122" s="1"/>
  <c r="L406" i="122"/>
  <c r="L439" i="122" s="1"/>
  <c r="L604" i="122"/>
  <c r="L637" i="122" s="1"/>
  <c r="L43" i="122"/>
  <c r="L868" i="122"/>
  <c r="L901" i="122" s="1"/>
  <c r="L340" i="122"/>
  <c r="L373" i="122" s="1"/>
  <c r="L142" i="122"/>
  <c r="L175" i="122" s="1"/>
  <c r="L538" i="122"/>
  <c r="L571" i="122" s="1"/>
  <c r="L802" i="122"/>
  <c r="L835" i="122" s="1"/>
  <c r="L274" i="122"/>
  <c r="L307" i="122" s="1"/>
  <c r="L736" i="122"/>
  <c r="L769" i="122" s="1"/>
  <c r="L208" i="122"/>
  <c r="L241" i="122" s="1"/>
  <c r="L670" i="122"/>
  <c r="L703" i="122" s="1"/>
  <c r="L76" i="122"/>
  <c r="L109" i="122" s="1"/>
  <c r="L1000" i="122"/>
  <c r="L1033" i="122" s="1"/>
  <c r="L472" i="122"/>
  <c r="L505" i="122" s="1"/>
  <c r="A297" i="118"/>
  <c r="A445" i="118"/>
  <c r="A344" i="90"/>
  <c r="A346" i="90" s="1"/>
  <c r="A371" i="118"/>
  <c r="A519" i="118"/>
  <c r="A741" i="118"/>
  <c r="O485" i="93" a="1"/>
  <c r="O485" i="93" s="1"/>
  <c r="W485" i="93" s="1"/>
  <c r="O129" i="93" a="1"/>
  <c r="O129" i="93" s="1"/>
  <c r="O221" i="93" a="1"/>
  <c r="O221" i="93" s="1"/>
  <c r="O93" i="93" a="1"/>
  <c r="O93" i="93" s="1"/>
  <c r="O75" i="91" a="1"/>
  <c r="O75" i="91" s="1"/>
  <c r="O329" i="93" a="1"/>
  <c r="O329" i="93" s="1"/>
  <c r="O48" i="91" a="1"/>
  <c r="O48" i="91" s="1"/>
  <c r="W48" i="91" s="1"/>
  <c r="O338" i="91" a="1"/>
  <c r="O338" i="91" s="1"/>
  <c r="W338" i="91" s="1"/>
  <c r="O94" i="91" a="1"/>
  <c r="O94" i="91" s="1"/>
  <c r="O603" i="93" a="1"/>
  <c r="O603" i="93" s="1"/>
  <c r="O157" i="91" a="1"/>
  <c r="O157" i="91" s="1"/>
  <c r="O504" i="93" a="1"/>
  <c r="O504" i="93" s="1"/>
  <c r="O402" i="91" a="1"/>
  <c r="O402" i="91" s="1"/>
  <c r="O402" i="93" a="1"/>
  <c r="O402" i="93" s="1"/>
  <c r="O558" i="91" a="1"/>
  <c r="O558" i="91" s="1"/>
  <c r="O348" i="91" a="1"/>
  <c r="O348" i="91" s="1"/>
  <c r="O258" i="93" a="1"/>
  <c r="O258" i="93" s="1"/>
  <c r="O184" i="93" a="1"/>
  <c r="O184" i="93" s="1"/>
  <c r="O303" i="93" a="1"/>
  <c r="O303" i="93" s="1"/>
  <c r="O357" i="93" a="1"/>
  <c r="O357" i="93" s="1"/>
  <c r="O441" i="93" a="1"/>
  <c r="O441" i="93" s="1"/>
  <c r="O527" i="93" a="1"/>
  <c r="O527" i="93" s="1"/>
  <c r="O536" i="93" a="1"/>
  <c r="O536" i="93" s="1"/>
  <c r="O518" i="93" a="1"/>
  <c r="O518" i="93" s="1"/>
  <c r="O398" i="91" a="1"/>
  <c r="O398" i="91" s="1"/>
  <c r="O371" i="93" a="1"/>
  <c r="O371" i="93" s="1"/>
  <c r="O617" i="91" a="1"/>
  <c r="O617" i="91" s="1"/>
  <c r="O180" i="93" a="1"/>
  <c r="O180" i="93" s="1"/>
  <c r="O326" i="91" a="1"/>
  <c r="O326" i="91" s="1"/>
  <c r="O437" i="93" a="1"/>
  <c r="O437" i="93" s="1"/>
  <c r="O218" i="91" a="1"/>
  <c r="O218" i="91" s="1"/>
  <c r="O317" i="93" a="1"/>
  <c r="O317" i="93" s="1"/>
  <c r="O455" i="91" a="1"/>
  <c r="O455" i="91" s="1"/>
  <c r="O99" i="91" a="1"/>
  <c r="O99" i="91" s="1"/>
  <c r="O18" i="91" a="1"/>
  <c r="O18" i="91" s="1"/>
  <c r="T18" i="91" s="1"/>
  <c r="O326" i="93" a="1"/>
  <c r="O326" i="93" s="1"/>
  <c r="O73" i="93" a="1"/>
  <c r="O73" i="93" s="1"/>
  <c r="O163" i="91" a="1"/>
  <c r="O163" i="91" s="1"/>
  <c r="O82" i="91" a="1"/>
  <c r="O82" i="91" s="1"/>
  <c r="O55" i="91" a="1"/>
  <c r="O55" i="91" s="1"/>
  <c r="O282" i="91" a="1"/>
  <c r="O282" i="91" s="1"/>
  <c r="O291" i="93" a="1"/>
  <c r="O291" i="93" s="1"/>
  <c r="O83" i="93" a="1"/>
  <c r="O83" i="93" s="1"/>
  <c r="O409" i="93" a="1"/>
  <c r="O409" i="93" s="1"/>
  <c r="O92" i="91" a="1"/>
  <c r="O92" i="91" s="1"/>
  <c r="O520" i="91" a="1"/>
  <c r="O520" i="91" s="1"/>
  <c r="O601" i="93" a="1"/>
  <c r="O601" i="93" s="1"/>
  <c r="O247" i="93" a="1"/>
  <c r="O247" i="93" s="1"/>
  <c r="O448" i="91" a="1"/>
  <c r="O448" i="91" s="1"/>
  <c r="O220" i="93" a="1"/>
  <c r="O220" i="93" s="1"/>
  <c r="O155" i="93" a="1"/>
  <c r="O155" i="93" s="1"/>
  <c r="O346" i="91" a="1"/>
  <c r="O346" i="91" s="1"/>
  <c r="O397" i="93" a="1"/>
  <c r="O397" i="93" s="1"/>
  <c r="O490" i="91" a="1"/>
  <c r="O490" i="91" s="1"/>
  <c r="S490" i="91" s="1"/>
  <c r="O71" i="93" a="1"/>
  <c r="O71" i="93" s="1"/>
  <c r="O616" i="93" a="1"/>
  <c r="O616" i="93" s="1"/>
  <c r="O388" i="93" a="1"/>
  <c r="O388" i="93" s="1"/>
  <c r="O334" i="91" a="1"/>
  <c r="O334" i="91" s="1"/>
  <c r="O598" i="93" a="1"/>
  <c r="O598" i="93" s="1"/>
  <c r="O397" i="91" a="1"/>
  <c r="O397" i="91" s="1"/>
  <c r="S397" i="91" s="1"/>
  <c r="O107" i="91" a="1"/>
  <c r="O107" i="91" s="1"/>
  <c r="O208" i="91" a="1"/>
  <c r="O208" i="91" s="1"/>
  <c r="S208" i="91" s="1"/>
  <c r="O325" i="93" a="1"/>
  <c r="O325" i="93" s="1"/>
  <c r="O552" i="93" a="1"/>
  <c r="O552" i="93" s="1"/>
  <c r="O207" i="91" a="1"/>
  <c r="O207" i="91" s="1"/>
  <c r="BX593" i="90" a="1"/>
  <c r="BX593" i="90" s="1"/>
  <c r="O396" i="93" a="1"/>
  <c r="O396" i="93" s="1"/>
  <c r="BX585" i="90" a="1"/>
  <c r="BX585" i="90" s="1"/>
  <c r="BX601" i="90" a="1"/>
  <c r="BX601" i="90" s="1"/>
  <c r="BX633" i="90" a="1"/>
  <c r="BX633" i="90" s="1"/>
  <c r="BX609" i="90" a="1"/>
  <c r="BX609" i="90" s="1"/>
  <c r="O97" i="93" a="1"/>
  <c r="O97" i="93" s="1"/>
  <c r="BX577" i="90" a="1"/>
  <c r="BX577" i="90" s="1"/>
  <c r="O606" i="91" a="1"/>
  <c r="O606" i="91" s="1"/>
  <c r="BX617" i="90" a="1"/>
  <c r="BX617" i="90" s="1"/>
  <c r="O124" i="93" a="1"/>
  <c r="O124" i="93" s="1"/>
  <c r="O178" i="93" a="1"/>
  <c r="O178" i="93" s="1"/>
  <c r="BX625" i="90" a="1"/>
  <c r="BX625" i="90" s="1"/>
  <c r="O606" i="93" a="1"/>
  <c r="O606" i="93" s="1"/>
  <c r="O270" i="93" a="1"/>
  <c r="O270" i="93" s="1"/>
  <c r="O25" i="93" a="1"/>
  <c r="O25" i="93" s="1"/>
  <c r="O369" i="91" a="1"/>
  <c r="O369" i="91" s="1"/>
  <c r="O471" i="93" a="1"/>
  <c r="O471" i="93" s="1"/>
  <c r="O351" i="93" a="1"/>
  <c r="O351" i="93" s="1"/>
  <c r="O225" i="91" a="1"/>
  <c r="O225" i="91" s="1"/>
  <c r="O243" i="91" a="1"/>
  <c r="O243" i="91" s="1"/>
  <c r="R243" i="91" s="1"/>
  <c r="O26" i="91" a="1"/>
  <c r="O26" i="91" s="1"/>
  <c r="S26" i="91" s="1"/>
  <c r="O553" i="91" a="1"/>
  <c r="O553" i="91" s="1"/>
  <c r="S553" i="91" s="1"/>
  <c r="O97" i="91" a="1"/>
  <c r="O97" i="91" s="1"/>
  <c r="O626" i="91" a="1"/>
  <c r="O626" i="91" s="1"/>
  <c r="O344" i="91" a="1"/>
  <c r="O344" i="91" s="1"/>
  <c r="T344" i="91" s="1"/>
  <c r="O621" i="93" a="1"/>
  <c r="O621" i="93" s="1"/>
  <c r="X621" i="93" s="1"/>
  <c r="O432" i="93" a="1"/>
  <c r="O432" i="93" s="1"/>
  <c r="X432" i="93" s="1"/>
  <c r="O285" i="93" a="1"/>
  <c r="O285" i="93" s="1"/>
  <c r="O20" i="91" a="1"/>
  <c r="O20" i="91" s="1"/>
  <c r="O594" i="93" a="1"/>
  <c r="O594" i="93" s="1"/>
  <c r="O237" i="91" a="1"/>
  <c r="O237" i="91" s="1"/>
  <c r="U237" i="91" s="1"/>
  <c r="O57" i="93" a="1"/>
  <c r="O57" i="93" s="1"/>
  <c r="O106" i="93" a="1"/>
  <c r="O106" i="93" s="1"/>
  <c r="O188" i="91" a="1"/>
  <c r="O188" i="91" s="1"/>
  <c r="O389" i="93" a="1"/>
  <c r="O389" i="93" s="1"/>
  <c r="O189" i="91" a="1"/>
  <c r="O189" i="91" s="1"/>
  <c r="T189" i="91" s="1"/>
  <c r="O360" i="91" a="1"/>
  <c r="O360" i="91" s="1"/>
  <c r="O225" i="93" a="1"/>
  <c r="O225" i="93" s="1"/>
  <c r="O37" i="91" a="1"/>
  <c r="O37" i="91" s="1"/>
  <c r="U37" i="91" s="1"/>
  <c r="O345" i="91" a="1"/>
  <c r="O345" i="91" s="1"/>
  <c r="O607" i="93" a="1"/>
  <c r="O607" i="93" s="1"/>
  <c r="O625" i="91" a="1"/>
  <c r="O625" i="91" s="1"/>
  <c r="O353" i="91" a="1"/>
  <c r="O353" i="91" s="1"/>
  <c r="O572" i="91" a="1"/>
  <c r="O572" i="91" s="1"/>
  <c r="O213" i="93" a="1"/>
  <c r="O213" i="93" s="1"/>
  <c r="O531" i="91" a="1"/>
  <c r="O531" i="91" s="1"/>
  <c r="X531" i="91" s="1"/>
  <c r="O364" i="91" a="1"/>
  <c r="O364" i="91" s="1"/>
  <c r="O36" i="91" a="1"/>
  <c r="O36" i="91" s="1"/>
  <c r="T36" i="91" s="1"/>
  <c r="O625" i="93" a="1"/>
  <c r="O625" i="93" s="1"/>
  <c r="O381" i="91" a="1"/>
  <c r="O381" i="91" s="1"/>
  <c r="O75" i="93" a="1"/>
  <c r="O75" i="93" s="1"/>
  <c r="O548" i="93" a="1"/>
  <c r="O548" i="93" s="1"/>
  <c r="O482" i="93" a="1"/>
  <c r="O482" i="93" s="1"/>
  <c r="O21" i="93" a="1"/>
  <c r="O21" i="93" s="1"/>
  <c r="O630" i="91" a="1"/>
  <c r="O630" i="91" s="1"/>
  <c r="O362" i="93" a="1"/>
  <c r="O362" i="93" s="1"/>
  <c r="T362" i="93" s="1"/>
  <c r="O393" i="91" a="1"/>
  <c r="O393" i="91" s="1"/>
  <c r="O510" i="91" a="1"/>
  <c r="O510" i="91" s="1"/>
  <c r="O498" i="91" a="1"/>
  <c r="O498" i="91" s="1"/>
  <c r="O121" i="93" a="1"/>
  <c r="O121" i="93" s="1"/>
  <c r="O456" i="93" a="1"/>
  <c r="O456" i="93" s="1"/>
  <c r="O226" i="93" a="1"/>
  <c r="O226" i="93" s="1"/>
  <c r="O219" i="93" a="1"/>
  <c r="O219" i="93" s="1"/>
  <c r="U219" i="93" s="1"/>
  <c r="O311" i="93" a="1"/>
  <c r="O311" i="93" s="1"/>
  <c r="O590" i="91" a="1"/>
  <c r="O590" i="91" s="1"/>
  <c r="O63" i="91" a="1"/>
  <c r="O63" i="91" s="1"/>
  <c r="T63" i="91" s="1"/>
  <c r="O602" i="91" a="1"/>
  <c r="O602" i="91" s="1"/>
  <c r="W602" i="91" s="1"/>
  <c r="O446" i="93" a="1"/>
  <c r="O446" i="93" s="1"/>
  <c r="O446" i="91" a="1"/>
  <c r="O446" i="91" s="1"/>
  <c r="T446" i="91" s="1"/>
  <c r="O191" i="93" a="1"/>
  <c r="O191" i="93" s="1"/>
  <c r="O166" i="91" a="1"/>
  <c r="O166" i="91" s="1"/>
  <c r="O319" i="93" a="1"/>
  <c r="O319" i="93" s="1"/>
  <c r="O173" i="93" a="1"/>
  <c r="O173" i="93" s="1"/>
  <c r="O28" i="91" a="1"/>
  <c r="O28" i="91" s="1"/>
  <c r="U28" i="91" s="1"/>
  <c r="O475" i="93" a="1"/>
  <c r="O475" i="93" s="1"/>
  <c r="O574" i="91" a="1"/>
  <c r="O574" i="91" s="1"/>
  <c r="O208" i="93" a="1"/>
  <c r="O208" i="93" s="1"/>
  <c r="O193" i="91" a="1"/>
  <c r="O193" i="91" s="1"/>
  <c r="O627" i="91" a="1"/>
  <c r="O627" i="91" s="1"/>
  <c r="U627" i="91" s="1"/>
  <c r="O371" i="91" a="1"/>
  <c r="O371" i="91" s="1"/>
  <c r="O80" i="93" a="1"/>
  <c r="O80" i="93" s="1"/>
  <c r="O17" i="91" a="1"/>
  <c r="O17" i="91" s="1"/>
  <c r="S17" i="91" s="1"/>
  <c r="O230" i="93" a="1"/>
  <c r="O230" i="93" s="1"/>
  <c r="W230" i="93" s="1"/>
  <c r="O365" i="93" a="1"/>
  <c r="O365" i="93" s="1"/>
  <c r="O562" i="91" a="1"/>
  <c r="O562" i="91" s="1"/>
  <c r="O62" i="91" a="1"/>
  <c r="O62" i="91" s="1"/>
  <c r="S62" i="91" s="1"/>
  <c r="O165" i="93" a="1"/>
  <c r="O165" i="93" s="1"/>
  <c r="O535" i="93" a="1"/>
  <c r="O535" i="93" s="1"/>
  <c r="O393" i="93" a="1"/>
  <c r="O393" i="93" s="1"/>
  <c r="O288" i="93" a="1"/>
  <c r="O288" i="93" s="1"/>
  <c r="O289" i="91" a="1"/>
  <c r="O289" i="91" s="1"/>
  <c r="O490" i="93" a="1"/>
  <c r="O490" i="93" s="1"/>
  <c r="O527" i="91" a="1"/>
  <c r="O527" i="91" s="1"/>
  <c r="O585" i="93" a="1"/>
  <c r="O585" i="93" s="1"/>
  <c r="O31" i="91" a="1"/>
  <c r="O31" i="91" s="1"/>
  <c r="O429" i="93" a="1"/>
  <c r="O429" i="93" s="1"/>
  <c r="O46" i="91" a="1"/>
  <c r="O46" i="91" s="1"/>
  <c r="U46" i="91" s="1"/>
  <c r="O172" i="91" a="1"/>
  <c r="O172" i="91" s="1"/>
  <c r="O181" i="91" a="1"/>
  <c r="O181" i="91" s="1"/>
  <c r="U181" i="91" s="1"/>
  <c r="O330" i="93" a="1"/>
  <c r="O330" i="93" s="1"/>
  <c r="O160" i="91" a="1"/>
  <c r="O160" i="91" s="1"/>
  <c r="O301" i="93" a="1"/>
  <c r="O301" i="93" s="1"/>
  <c r="O143" i="91" a="1"/>
  <c r="O143" i="91" s="1"/>
  <c r="O98" i="91" a="1"/>
  <c r="O98" i="91" s="1"/>
  <c r="O246" i="93" a="1"/>
  <c r="O246" i="93" s="1"/>
  <c r="O512" i="91" a="1"/>
  <c r="O512" i="91" s="1"/>
  <c r="O525" i="93" a="1"/>
  <c r="O525" i="93" s="1"/>
  <c r="O315" i="91" a="1"/>
  <c r="O315" i="91" s="1"/>
  <c r="O507" i="93" a="1"/>
  <c r="O507" i="93" s="1"/>
  <c r="O356" i="91" a="1"/>
  <c r="O356" i="91" s="1"/>
  <c r="O370" i="93" a="1"/>
  <c r="O370" i="93" s="1"/>
  <c r="O297" i="91" a="1"/>
  <c r="O297" i="91" s="1"/>
  <c r="O45" i="93" a="1"/>
  <c r="O45" i="93" s="1"/>
  <c r="T45" i="93" s="1"/>
  <c r="O72" i="93" a="1"/>
  <c r="O72" i="93" s="1"/>
  <c r="O40" i="91" a="1"/>
  <c r="O40" i="91" s="1"/>
  <c r="X40" i="91" s="1"/>
  <c r="O258" i="91" a="1"/>
  <c r="O258" i="91" s="1"/>
  <c r="O513" i="93" a="1"/>
  <c r="O513" i="93" s="1"/>
  <c r="O265" i="91" a="1"/>
  <c r="O265" i="91" s="1"/>
  <c r="O238" i="93" a="1"/>
  <c r="O238" i="93" s="1"/>
  <c r="O548" i="91" a="1"/>
  <c r="O548" i="91" s="1"/>
  <c r="O512" i="93" a="1"/>
  <c r="O512" i="93" s="1"/>
  <c r="O544" i="91" a="1"/>
  <c r="O544" i="91" s="1"/>
  <c r="O621" i="91" a="1"/>
  <c r="O621" i="91" s="1"/>
  <c r="X621" i="91" s="1"/>
  <c r="O256" i="91" a="1"/>
  <c r="O256" i="91" s="1"/>
  <c r="O382" i="93" a="1"/>
  <c r="O382" i="93" s="1"/>
  <c r="O321" i="93" a="1"/>
  <c r="O321" i="93" s="1"/>
  <c r="O599" i="91" a="1"/>
  <c r="O599" i="91" s="1"/>
  <c r="O227" i="93" a="1"/>
  <c r="O227" i="93" s="1"/>
  <c r="O162" i="91" a="1"/>
  <c r="O162" i="91" s="1"/>
  <c r="O463" i="91" a="1"/>
  <c r="O463" i="91" s="1"/>
  <c r="S463" i="91" s="1"/>
  <c r="O172" i="93" a="1"/>
  <c r="O172" i="93" s="1"/>
  <c r="O519" i="91" a="1"/>
  <c r="O519" i="91" s="1"/>
  <c r="O30" i="91" a="1"/>
  <c r="O30" i="91" s="1"/>
  <c r="O84" i="93" a="1"/>
  <c r="O84" i="93" s="1"/>
  <c r="O320" i="91" a="1"/>
  <c r="O320" i="91" s="1"/>
  <c r="O562" i="93" a="1"/>
  <c r="O562" i="93" s="1"/>
  <c r="O62" i="93" a="1"/>
  <c r="O62" i="93" s="1"/>
  <c r="O71" i="91" a="1"/>
  <c r="O71" i="91" s="1"/>
  <c r="S71" i="91" s="1"/>
  <c r="H1473" i="94"/>
  <c r="O136" i="93" a="1"/>
  <c r="O136" i="93" s="1"/>
  <c r="O228" i="91" a="1"/>
  <c r="O228" i="91" s="1"/>
  <c r="U228" i="91" s="1"/>
  <c r="O556" i="91" a="1"/>
  <c r="O556" i="91" s="1"/>
  <c r="O243" i="93" a="1"/>
  <c r="O243" i="93" s="1"/>
  <c r="O89" i="93" a="1"/>
  <c r="O89" i="93" s="1"/>
  <c r="O540" i="91" a="1"/>
  <c r="O540" i="91" s="1"/>
  <c r="X540" i="91" s="1"/>
  <c r="O94" i="93" a="1"/>
  <c r="O94" i="93" s="1"/>
  <c r="O151" i="91" a="1"/>
  <c r="O151" i="91" s="1"/>
  <c r="R151" i="91" s="1"/>
  <c r="O333" i="91" a="1"/>
  <c r="O333" i="91" s="1"/>
  <c r="O112" i="93" a="1"/>
  <c r="O112" i="93" s="1"/>
  <c r="O328" i="93" a="1"/>
  <c r="O328" i="93" s="1"/>
  <c r="O110" i="93" a="1"/>
  <c r="O110" i="93" s="1"/>
  <c r="O558" i="93" a="1"/>
  <c r="O558" i="93" s="1"/>
  <c r="O47" i="93" a="1"/>
  <c r="O47" i="93" s="1"/>
  <c r="O256" i="93" a="1"/>
  <c r="O256" i="93" s="1"/>
  <c r="O549" i="91" a="1"/>
  <c r="O549" i="91" s="1"/>
  <c r="X549" i="91" s="1"/>
  <c r="O555" i="91" a="1"/>
  <c r="O555" i="91" s="1"/>
  <c r="O381" i="93" a="1"/>
  <c r="O381" i="93" s="1"/>
  <c r="O495" i="93" a="1"/>
  <c r="O495" i="93" s="1"/>
  <c r="O231" i="91" a="1"/>
  <c r="O231" i="91" s="1"/>
  <c r="X231" i="91" s="1"/>
  <c r="O520" i="93" a="1"/>
  <c r="O520" i="93" s="1"/>
  <c r="O493" i="93" a="1"/>
  <c r="O493" i="93" s="1"/>
  <c r="O428" i="93" a="1"/>
  <c r="O428" i="93" s="1"/>
  <c r="O138" i="93" a="1"/>
  <c r="O138" i="93" s="1"/>
  <c r="O448" i="93" a="1"/>
  <c r="O448" i="93" s="1"/>
  <c r="O630" i="93" a="1"/>
  <c r="O630" i="93" s="1"/>
  <c r="O466" i="91" a="1"/>
  <c r="O466" i="91" s="1"/>
  <c r="O300" i="93" a="1"/>
  <c r="O300" i="93" s="1"/>
  <c r="O74" i="91" a="1"/>
  <c r="O74" i="91" s="1"/>
  <c r="V74" i="91" s="1"/>
  <c r="O534" i="93" a="1"/>
  <c r="O534" i="93" s="1"/>
  <c r="O170" i="93" a="1"/>
  <c r="O170" i="93" s="1"/>
  <c r="O347" i="91" a="1"/>
  <c r="O347" i="91" s="1"/>
  <c r="W347" i="91" s="1"/>
  <c r="O66" i="93" a="1"/>
  <c r="O66" i="93" s="1"/>
  <c r="O449" i="93" a="1"/>
  <c r="O449" i="93" s="1"/>
  <c r="O280" i="93" a="1"/>
  <c r="O280" i="93" s="1"/>
  <c r="O135" i="93" a="1"/>
  <c r="O135" i="93" s="1"/>
  <c r="O299" i="93" a="1"/>
  <c r="O299" i="93" s="1"/>
  <c r="O257" i="93" a="1"/>
  <c r="O257" i="93" s="1"/>
  <c r="H58" i="94"/>
  <c r="O526" i="93" a="1"/>
  <c r="O526" i="93" s="1"/>
  <c r="O54" i="93" a="1"/>
  <c r="O54" i="93" s="1"/>
  <c r="O209" i="93" a="1"/>
  <c r="O209" i="93" s="1"/>
  <c r="O9" i="93" a="1"/>
  <c r="O9" i="93" s="1"/>
  <c r="O526" i="91" a="1"/>
  <c r="O526" i="91" s="1"/>
  <c r="S526" i="91" s="1"/>
  <c r="O19" i="91" a="1"/>
  <c r="O19" i="91" s="1"/>
  <c r="O248" i="91" a="1"/>
  <c r="O248" i="91" s="1"/>
  <c r="O620" i="93" a="1"/>
  <c r="O620" i="93" s="1"/>
  <c r="O329" i="91" a="1"/>
  <c r="O329" i="91" s="1"/>
  <c r="O580" i="91" a="1"/>
  <c r="O580" i="91" s="1"/>
  <c r="O428" i="91" a="1"/>
  <c r="O428" i="91" s="1"/>
  <c r="T428" i="91" s="1"/>
  <c r="O481" i="93" a="1"/>
  <c r="O481" i="93" s="1"/>
  <c r="O230" i="91" a="1"/>
  <c r="O230" i="91" s="1"/>
  <c r="W230" i="91" s="1"/>
  <c r="O589" i="91" a="1"/>
  <c r="O589" i="91" s="1"/>
  <c r="O153" i="93" a="1"/>
  <c r="O153" i="93" s="1"/>
  <c r="O572" i="93" a="1"/>
  <c r="O572" i="93" s="1"/>
  <c r="T572" i="93" s="1"/>
  <c r="O476" i="91" a="1"/>
  <c r="O476" i="91" s="1"/>
  <c r="O271" i="93" a="1"/>
  <c r="O271" i="93" s="1"/>
  <c r="O266" i="91" a="1"/>
  <c r="O266" i="91" s="1"/>
  <c r="W266" i="91" s="1"/>
  <c r="O27" i="93" a="1"/>
  <c r="O27" i="93" s="1"/>
  <c r="T27" i="93" s="1"/>
  <c r="O267" i="91" a="1"/>
  <c r="O267" i="91" s="1"/>
  <c r="O218" i="93" a="1"/>
  <c r="O218" i="93" s="1"/>
  <c r="O162" i="93" a="1"/>
  <c r="O162" i="93" s="1"/>
  <c r="T162" i="93" s="1"/>
  <c r="O290" i="93" a="1"/>
  <c r="O290" i="93" s="1"/>
  <c r="O608" i="91" a="1"/>
  <c r="O608" i="91" s="1"/>
  <c r="T608" i="91" s="1"/>
  <c r="O108" i="93" a="1"/>
  <c r="O108" i="93" s="1"/>
  <c r="O121" i="91" a="1"/>
  <c r="O121" i="91" s="1"/>
  <c r="O245" i="93" a="1"/>
  <c r="O245" i="93" s="1"/>
  <c r="O375" i="93" a="1"/>
  <c r="O375" i="93" s="1"/>
  <c r="O276" i="93" a="1"/>
  <c r="O276" i="93" s="1"/>
  <c r="O619" i="91" a="1"/>
  <c r="O619" i="91" s="1"/>
  <c r="V619" i="91" s="1"/>
  <c r="O119" i="91" a="1"/>
  <c r="O119" i="91" s="1"/>
  <c r="O284" i="91" a="1"/>
  <c r="O284" i="91" s="1"/>
  <c r="O498" i="93" a="1"/>
  <c r="O498" i="93" s="1"/>
  <c r="O58" i="93" a="1"/>
  <c r="O58" i="93" s="1"/>
  <c r="X58" i="93" s="1"/>
  <c r="O240" i="91" a="1"/>
  <c r="O240" i="91" s="1"/>
  <c r="O337" i="91" a="1"/>
  <c r="O337" i="91" s="1"/>
  <c r="O565" i="93" a="1"/>
  <c r="O565" i="93" s="1"/>
  <c r="O312" i="93" a="1"/>
  <c r="O312" i="93" s="1"/>
  <c r="O22" i="93" a="1"/>
  <c r="O22" i="93" s="1"/>
  <c r="O231" i="93" a="1"/>
  <c r="O231" i="93" s="1"/>
  <c r="O13" i="91" a="1"/>
  <c r="O13" i="91" s="1"/>
  <c r="O628" i="91" a="1"/>
  <c r="O628" i="91" s="1"/>
  <c r="O592" i="91" a="1"/>
  <c r="O592" i="91" s="1"/>
  <c r="O249" i="93" a="1"/>
  <c r="O249" i="93" s="1"/>
  <c r="O274" i="93" a="1"/>
  <c r="O274" i="93" s="1"/>
  <c r="V274" i="93" s="1"/>
  <c r="O581" i="91" a="1"/>
  <c r="O581" i="91" s="1"/>
  <c r="T581" i="91" s="1"/>
  <c r="O509" i="93" a="1"/>
  <c r="O509" i="93" s="1"/>
  <c r="O227" i="91" a="1"/>
  <c r="O227" i="91" s="1"/>
  <c r="O182" i="91" a="1"/>
  <c r="O182" i="91" s="1"/>
  <c r="O134" i="93" a="1"/>
  <c r="O134" i="93" s="1"/>
  <c r="O53" i="93" a="1"/>
  <c r="O53" i="93" s="1"/>
  <c r="O501" i="91" a="1"/>
  <c r="O501" i="91" s="1"/>
  <c r="U501" i="91" s="1"/>
  <c r="O183" i="93" a="1"/>
  <c r="O183" i="93" s="1"/>
  <c r="O111" i="91" a="1"/>
  <c r="O111" i="91" s="1"/>
  <c r="O544" i="93" a="1"/>
  <c r="O544" i="93" s="1"/>
  <c r="O436" i="93" a="1"/>
  <c r="O436" i="93" s="1"/>
  <c r="O445" i="91" a="1"/>
  <c r="O445" i="91" s="1"/>
  <c r="S445" i="91" s="1"/>
  <c r="O406" i="93" a="1"/>
  <c r="O406" i="93" s="1"/>
  <c r="O379" i="93" a="1"/>
  <c r="O379" i="93" s="1"/>
  <c r="O499" i="91" a="1"/>
  <c r="O499" i="91" s="1"/>
  <c r="O111" i="93" a="1"/>
  <c r="O111" i="93" s="1"/>
  <c r="O22" i="91" a="1"/>
  <c r="O22" i="91" s="1"/>
  <c r="X22" i="91" s="1"/>
  <c r="O583" i="91" a="1"/>
  <c r="O583" i="91" s="1"/>
  <c r="V583" i="91" s="1"/>
  <c r="O594" i="91" a="1"/>
  <c r="O594" i="91" s="1"/>
  <c r="X594" i="91" s="1"/>
  <c r="O83" i="91" a="1"/>
  <c r="O83" i="91" s="1"/>
  <c r="O319" i="91" a="1"/>
  <c r="O319" i="91" s="1"/>
  <c r="V319" i="91" s="1"/>
  <c r="O346" i="93" a="1"/>
  <c r="O346" i="93" s="1"/>
  <c r="O229" i="93" a="1"/>
  <c r="O229" i="93" s="1"/>
  <c r="V229" i="93" s="1"/>
  <c r="O430" i="93" a="1"/>
  <c r="O430" i="93" s="1"/>
  <c r="O240" i="93" a="1"/>
  <c r="O240" i="93" s="1"/>
  <c r="O457" i="91" a="1"/>
  <c r="O457" i="91" s="1"/>
  <c r="V457" i="91" s="1"/>
  <c r="O435" i="91" a="1"/>
  <c r="O435" i="91" s="1"/>
  <c r="R435" i="91" s="1"/>
  <c r="O585" i="91" a="1"/>
  <c r="O585" i="91" s="1"/>
  <c r="X585" i="91" s="1"/>
  <c r="O101" i="93" a="1"/>
  <c r="O101" i="93" s="1"/>
  <c r="O91" i="93" a="1"/>
  <c r="O91" i="93" s="1"/>
  <c r="U91" i="93" s="1"/>
  <c r="O56" i="91" a="1"/>
  <c r="O56" i="91" s="1"/>
  <c r="O493" i="91" a="1"/>
  <c r="O493" i="91" s="1"/>
  <c r="O191" i="91" a="1"/>
  <c r="O191" i="91" s="1"/>
  <c r="O74" i="93" a="1"/>
  <c r="O74" i="93" s="1"/>
  <c r="O274" i="91" a="1"/>
  <c r="O274" i="91" s="1"/>
  <c r="O510" i="93" a="1"/>
  <c r="O510" i="93" s="1"/>
  <c r="O339" i="91" a="1"/>
  <c r="O339" i="91" s="1"/>
  <c r="X339" i="91" s="1"/>
  <c r="O576" i="91" a="1"/>
  <c r="O576" i="91" s="1"/>
  <c r="O164" i="93" a="1"/>
  <c r="O164" i="93" s="1"/>
  <c r="O38" i="91" a="1"/>
  <c r="O38" i="91" s="1"/>
  <c r="V38" i="91" s="1"/>
  <c r="O502" i="91" a="1"/>
  <c r="O502" i="91" s="1"/>
  <c r="O354" i="91" a="1"/>
  <c r="O354" i="91" s="1"/>
  <c r="O438" i="91" a="1"/>
  <c r="O438" i="91" s="1"/>
  <c r="U438" i="91" s="1"/>
  <c r="O462" i="93" a="1"/>
  <c r="O462" i="93" s="1"/>
  <c r="O466" i="93" a="1"/>
  <c r="O466" i="93" s="1"/>
  <c r="V466" i="93" s="1"/>
  <c r="O38" i="93" a="1"/>
  <c r="O38" i="93" s="1"/>
  <c r="O301" i="91" a="1"/>
  <c r="O301" i="91" s="1"/>
  <c r="O211" i="93" a="1"/>
  <c r="O211" i="93" s="1"/>
  <c r="O137" i="91" a="1"/>
  <c r="O137" i="91" s="1"/>
  <c r="O355" i="93" a="1"/>
  <c r="O355" i="93" s="1"/>
  <c r="O564" i="93" a="1"/>
  <c r="O564" i="93" s="1"/>
  <c r="O391" i="91" a="1"/>
  <c r="O391" i="91" s="1"/>
  <c r="O396" i="91" a="1"/>
  <c r="O396" i="91" s="1"/>
  <c r="R396" i="91" s="1"/>
  <c r="O145" i="93" a="1"/>
  <c r="O145" i="93" s="1"/>
  <c r="O107" i="93" a="1"/>
  <c r="O107" i="93" s="1"/>
  <c r="O390" i="91" a="1"/>
  <c r="O390" i="91" s="1"/>
  <c r="O516" i="93" a="1"/>
  <c r="O516" i="93" s="1"/>
  <c r="O262" i="91" a="1"/>
  <c r="O262" i="91" s="1"/>
  <c r="S262" i="91" s="1"/>
  <c r="O528" i="91" a="1"/>
  <c r="O528" i="91" s="1"/>
  <c r="U528" i="91" s="1"/>
  <c r="O456" i="91" a="1"/>
  <c r="O456" i="91" s="1"/>
  <c r="O237" i="93" a="1"/>
  <c r="O237" i="93" s="1"/>
  <c r="O453" i="91" a="1"/>
  <c r="O453" i="91" s="1"/>
  <c r="O175" i="93" a="1"/>
  <c r="O175" i="93" s="1"/>
  <c r="O70" i="93" a="1"/>
  <c r="O70" i="93" s="1"/>
  <c r="O439" i="91" a="1"/>
  <c r="O439" i="91" s="1"/>
  <c r="O556" i="93" a="1"/>
  <c r="O556" i="93" s="1"/>
  <c r="V556" i="93" s="1"/>
  <c r="O538" i="91" a="1"/>
  <c r="O538" i="91" s="1"/>
  <c r="O468" i="91" a="1"/>
  <c r="O468" i="91" s="1"/>
  <c r="O56" i="93" a="1"/>
  <c r="O56" i="93" s="1"/>
  <c r="O337" i="93" a="1"/>
  <c r="O337" i="93" s="1"/>
  <c r="O565" i="91" a="1"/>
  <c r="O565" i="91" s="1"/>
  <c r="O249" i="91" a="1"/>
  <c r="O249" i="91" s="1"/>
  <c r="O310" i="93" a="1"/>
  <c r="O310" i="93" s="1"/>
  <c r="O538" i="93" a="1"/>
  <c r="O538" i="93" s="1"/>
  <c r="V538" i="93" s="1"/>
  <c r="O35" i="93" a="1"/>
  <c r="O35" i="93" s="1"/>
  <c r="S35" i="93" s="1"/>
  <c r="O593" i="93" a="1"/>
  <c r="O593" i="93" s="1"/>
  <c r="O270" i="91" a="1"/>
  <c r="O270" i="91" s="1"/>
  <c r="R270" i="91" s="1"/>
  <c r="O192" i="93" a="1"/>
  <c r="O192" i="93" s="1"/>
  <c r="O588" i="91" a="1"/>
  <c r="O588" i="91" s="1"/>
  <c r="R588" i="91" s="1"/>
  <c r="O320" i="93" a="1"/>
  <c r="O320" i="93" s="1"/>
  <c r="O103" i="93" a="1"/>
  <c r="O103" i="93" s="1"/>
  <c r="O90" i="93" a="1"/>
  <c r="O90" i="93" s="1"/>
  <c r="O473" i="91" a="1"/>
  <c r="O473" i="91" s="1"/>
  <c r="T473" i="91" s="1"/>
  <c r="O161" i="93" a="1"/>
  <c r="O161" i="93" s="1"/>
  <c r="O292" i="93" a="1"/>
  <c r="O292" i="93" s="1"/>
  <c r="O310" i="91" a="1"/>
  <c r="O310" i="91" s="1"/>
  <c r="O444" i="93" a="1"/>
  <c r="O444" i="93" s="1"/>
  <c r="O570" i="91" a="1"/>
  <c r="O570" i="91" s="1"/>
  <c r="O339" i="93" a="1"/>
  <c r="O339" i="93" s="1"/>
  <c r="O101" i="91" a="1"/>
  <c r="O101" i="91" s="1"/>
  <c r="O92" i="93" a="1"/>
  <c r="O92" i="93" s="1"/>
  <c r="O382" i="91" a="1"/>
  <c r="O382" i="91" s="1"/>
  <c r="O400" i="91" a="1"/>
  <c r="O400" i="91" s="1"/>
  <c r="O29" i="93" a="1"/>
  <c r="O29" i="93" s="1"/>
  <c r="O11" i="93" a="1"/>
  <c r="O11" i="93" s="1"/>
  <c r="V11" i="93" s="1"/>
  <c r="O146" i="91" a="1"/>
  <c r="O146" i="91" s="1"/>
  <c r="V146" i="91" s="1"/>
  <c r="O328" i="91" a="1"/>
  <c r="O328" i="91" s="1"/>
  <c r="O477" i="91" a="1"/>
  <c r="O477" i="91" s="1"/>
  <c r="X477" i="91" s="1"/>
  <c r="O511" i="93" a="1"/>
  <c r="O511" i="93" s="1"/>
  <c r="O182" i="93" a="1"/>
  <c r="O182" i="93" s="1"/>
  <c r="O294" i="93" a="1"/>
  <c r="O294" i="93" s="1"/>
  <c r="X294" i="93" s="1"/>
  <c r="O76" i="91" a="1"/>
  <c r="O76" i="91" s="1"/>
  <c r="X76" i="91" s="1"/>
  <c r="O391" i="93" a="1"/>
  <c r="O391" i="93" s="1"/>
  <c r="V391" i="93" s="1"/>
  <c r="O529" i="91" a="1"/>
  <c r="O529" i="91" s="1"/>
  <c r="O502" i="93" a="1"/>
  <c r="O502" i="93" s="1"/>
  <c r="O127" i="91" a="1"/>
  <c r="O127" i="91" s="1"/>
  <c r="O300" i="91" a="1"/>
  <c r="O300" i="91" s="1"/>
  <c r="U300" i="91" s="1"/>
  <c r="O136" i="91" a="1"/>
  <c r="O136" i="91" s="1"/>
  <c r="O624" i="91" a="1"/>
  <c r="O624" i="91" s="1"/>
  <c r="O330" i="91" a="1"/>
  <c r="O330" i="91" s="1"/>
  <c r="O592" i="93" a="1"/>
  <c r="O592" i="93" s="1"/>
  <c r="V592" i="93" s="1"/>
  <c r="O628" i="93" a="1"/>
  <c r="O628" i="93" s="1"/>
  <c r="V628" i="93" s="1"/>
  <c r="O619" i="93" a="1"/>
  <c r="O619" i="93" s="1"/>
  <c r="O360" i="93" a="1"/>
  <c r="O360" i="93" s="1"/>
  <c r="O591" i="93" a="1"/>
  <c r="O591" i="93" s="1"/>
  <c r="O383" i="91" a="1"/>
  <c r="O383" i="91" s="1"/>
  <c r="O491" i="91" a="1"/>
  <c r="O491" i="91" s="1"/>
  <c r="O47" i="91" a="1"/>
  <c r="O47" i="91" s="1"/>
  <c r="V47" i="91" s="1"/>
  <c r="O465" i="91" a="1"/>
  <c r="O465" i="91" s="1"/>
  <c r="O618" i="91" a="1"/>
  <c r="O618" i="91" s="1"/>
  <c r="O91" i="91" a="1"/>
  <c r="O91" i="91" s="1"/>
  <c r="U91" i="91" s="1"/>
  <c r="O627" i="93" a="1"/>
  <c r="O627" i="93" s="1"/>
  <c r="O447" i="91" a="1"/>
  <c r="O447" i="91" s="1"/>
  <c r="O483" i="91" a="1"/>
  <c r="O483" i="91" s="1"/>
  <c r="O19" i="93" a="1"/>
  <c r="O19" i="93" s="1"/>
  <c r="O55" i="93" a="1"/>
  <c r="O55" i="93" s="1"/>
  <c r="O264" i="93" a="1"/>
  <c r="O264" i="93" s="1"/>
  <c r="O228" i="93" a="1"/>
  <c r="O228" i="93" s="1"/>
  <c r="O88" i="93" a="1"/>
  <c r="O88" i="93" s="1"/>
  <c r="R88" i="93" s="1"/>
  <c r="O252" i="91" a="1"/>
  <c r="O252" i="91" s="1"/>
  <c r="R252" i="91" s="1"/>
  <c r="O142" i="93" a="1"/>
  <c r="O142" i="93" s="1"/>
  <c r="O151" i="93" a="1"/>
  <c r="O151" i="93" s="1"/>
  <c r="R151" i="93" s="1"/>
  <c r="O570" i="93" a="1"/>
  <c r="O570" i="93" s="1"/>
  <c r="R570" i="93" s="1"/>
  <c r="O454" i="93" a="1"/>
  <c r="O454" i="93" s="1"/>
  <c r="O134" i="91" a="1"/>
  <c r="O134" i="91" s="1"/>
  <c r="O65" i="93" a="1"/>
  <c r="O65" i="93" s="1"/>
  <c r="V65" i="93" s="1"/>
  <c r="O98" i="93" a="1"/>
  <c r="O98" i="93" s="1"/>
  <c r="O615" i="93" a="1"/>
  <c r="O615" i="93" s="1"/>
  <c r="R615" i="93" s="1"/>
  <c r="O588" i="93" a="1"/>
  <c r="O588" i="93" s="1"/>
  <c r="O552" i="91" a="1"/>
  <c r="O552" i="91" s="1"/>
  <c r="R552" i="91" s="1"/>
  <c r="O557" i="91" a="1"/>
  <c r="O557" i="91" s="1"/>
  <c r="O102" i="93" a="1"/>
  <c r="O102" i="93" s="1"/>
  <c r="W102" i="93" s="1"/>
  <c r="O156" i="91" a="1"/>
  <c r="O156" i="91" s="1"/>
  <c r="O410" i="93" a="1"/>
  <c r="O410" i="93" s="1"/>
  <c r="O521" i="91" a="1"/>
  <c r="O521" i="91" s="1"/>
  <c r="O431" i="91" a="1"/>
  <c r="O431" i="91" s="1"/>
  <c r="W431" i="91" s="1"/>
  <c r="O125" i="91" a="1"/>
  <c r="O125" i="91" s="1"/>
  <c r="S125" i="91" s="1"/>
  <c r="O316" i="91" a="1"/>
  <c r="O316" i="91" s="1"/>
  <c r="S316" i="91" s="1"/>
  <c r="O262" i="93" a="1"/>
  <c r="O262" i="93" s="1"/>
  <c r="O432" i="91" a="1"/>
  <c r="O432" i="91" s="1"/>
  <c r="O508" i="91" a="1"/>
  <c r="O508" i="91" s="1"/>
  <c r="O380" i="91" a="1"/>
  <c r="O380" i="91" s="1"/>
  <c r="O536" i="91" a="1"/>
  <c r="O536" i="91" s="1"/>
  <c r="T536" i="91" s="1"/>
  <c r="O545" i="91" a="1"/>
  <c r="O545" i="91" s="1"/>
  <c r="T545" i="91" s="1"/>
  <c r="O156" i="93" a="1"/>
  <c r="O156" i="93" s="1"/>
  <c r="O212" i="93" a="1"/>
  <c r="O212" i="93" s="1"/>
  <c r="O179" i="93" a="1"/>
  <c r="O179" i="93" s="1"/>
  <c r="O8" i="93" a="1"/>
  <c r="O8" i="93" s="1"/>
  <c r="S8" i="93" s="1"/>
  <c r="O463" i="93" a="1"/>
  <c r="O463" i="93" s="1"/>
  <c r="O530" i="91" a="1"/>
  <c r="O530" i="91" s="1"/>
  <c r="W530" i="91" s="1"/>
  <c r="O324" i="93" a="1"/>
  <c r="O324" i="93" s="1"/>
  <c r="O388" i="91" a="1"/>
  <c r="O388" i="91" s="1"/>
  <c r="S388" i="91" s="1"/>
  <c r="O410" i="91" a="1"/>
  <c r="O410" i="91" s="1"/>
  <c r="W410" i="91" s="1"/>
  <c r="O8" i="91" a="1"/>
  <c r="O8" i="91" s="1"/>
  <c r="S8" i="91" s="1"/>
  <c r="O279" i="91" a="1"/>
  <c r="O279" i="91" s="1"/>
  <c r="O384" i="91" a="1"/>
  <c r="O384" i="91" s="1"/>
  <c r="O540" i="93" a="1"/>
  <c r="O540" i="93" s="1"/>
  <c r="X540" i="93" s="1"/>
  <c r="O234" i="91" a="1"/>
  <c r="O234" i="91" s="1"/>
  <c r="R234" i="91" s="1"/>
  <c r="O389" i="91" a="1"/>
  <c r="O389" i="91" s="1"/>
  <c r="T389" i="91" s="1"/>
  <c r="O473" i="93" a="1"/>
  <c r="O473" i="93" s="1"/>
  <c r="O407" i="93" a="1"/>
  <c r="O407" i="93" s="1"/>
  <c r="T407" i="93" s="1"/>
  <c r="O345" i="93" a="1"/>
  <c r="O345" i="93" s="1"/>
  <c r="O82" i="93" a="1"/>
  <c r="O82" i="93" s="1"/>
  <c r="U82" i="93" s="1"/>
  <c r="O28" i="93" a="1"/>
  <c r="O28" i="93" s="1"/>
  <c r="O220" i="91" a="1"/>
  <c r="O220" i="91" s="1"/>
  <c r="V220" i="91" s="1"/>
  <c r="O484" i="91" a="1"/>
  <c r="O484" i="91" s="1"/>
  <c r="V484" i="91" s="1"/>
  <c r="O110" i="91" a="1"/>
  <c r="O110" i="91" s="1"/>
  <c r="O333" i="93" a="1"/>
  <c r="O333" i="93" s="1"/>
  <c r="O90" i="91" a="1"/>
  <c r="O90" i="91" s="1"/>
  <c r="O511" i="91" a="1"/>
  <c r="O511" i="91" s="1"/>
  <c r="V511" i="91" s="1"/>
  <c r="O609" i="93" a="1"/>
  <c r="O609" i="93" s="1"/>
  <c r="O64" i="91" a="1"/>
  <c r="O64" i="91" s="1"/>
  <c r="O318" i="93" a="1"/>
  <c r="O318" i="93" s="1"/>
  <c r="U318" i="93" s="1"/>
  <c r="O573" i="93" a="1"/>
  <c r="O573" i="93" s="1"/>
  <c r="U573" i="93" s="1"/>
  <c r="O318" i="91" a="1"/>
  <c r="O318" i="91" s="1"/>
  <c r="O546" i="93" a="1"/>
  <c r="O546" i="93" s="1"/>
  <c r="O73" i="91" a="1"/>
  <c r="O73" i="91" s="1"/>
  <c r="U73" i="91" s="1"/>
  <c r="O100" i="91" a="1"/>
  <c r="O100" i="91" s="1"/>
  <c r="U100" i="91" s="1"/>
  <c r="O561" i="91" a="1"/>
  <c r="O561" i="91" s="1"/>
  <c r="R561" i="91" s="1"/>
  <c r="O624" i="93" a="1"/>
  <c r="O624" i="93" s="1"/>
  <c r="O405" i="91" a="1"/>
  <c r="O405" i="91" s="1"/>
  <c r="R405" i="91" s="1"/>
  <c r="O597" i="93" a="1"/>
  <c r="O597" i="93" s="1"/>
  <c r="R597" i="93" s="1"/>
  <c r="O16" i="91" a="1"/>
  <c r="O16" i="91" s="1"/>
  <c r="O293" i="93" a="1"/>
  <c r="O293" i="93" s="1"/>
  <c r="O128" i="93" a="1"/>
  <c r="O128" i="93" s="1"/>
  <c r="V128" i="93" s="1"/>
  <c r="O369" i="93" a="1"/>
  <c r="O369" i="93" s="1"/>
  <c r="O426" i="93" a="1"/>
  <c r="O426" i="93" s="1"/>
  <c r="O315" i="93" a="1"/>
  <c r="O315" i="93" s="1"/>
  <c r="O239" i="93" a="1"/>
  <c r="O239" i="93" s="1"/>
  <c r="O620" i="91" a="1"/>
  <c r="O620" i="91" s="1"/>
  <c r="W620" i="91" s="1"/>
  <c r="O521" i="93" a="1"/>
  <c r="O521" i="93" s="1"/>
  <c r="O401" i="93" a="1"/>
  <c r="O401" i="93" s="1"/>
  <c r="O275" i="91" a="1"/>
  <c r="O275" i="91" s="1"/>
  <c r="W275" i="91" s="1"/>
  <c r="O244" i="91" a="1"/>
  <c r="O244" i="91" s="1"/>
  <c r="S244" i="91" s="1"/>
  <c r="O522" i="91" a="1"/>
  <c r="O522" i="91" s="1"/>
  <c r="O161" i="91" a="1"/>
  <c r="O161" i="91" s="1"/>
  <c r="O518" i="91" a="1"/>
  <c r="O518" i="91" s="1"/>
  <c r="T518" i="91" s="1"/>
  <c r="O66" i="91" a="1"/>
  <c r="O66" i="91" s="1"/>
  <c r="W66" i="91" s="1"/>
  <c r="O629" i="91" a="1"/>
  <c r="O629" i="91" s="1"/>
  <c r="W629" i="91" s="1"/>
  <c r="O39" i="91" a="1"/>
  <c r="O39" i="91" s="1"/>
  <c r="W39" i="91" s="1"/>
  <c r="O440" i="91" a="1"/>
  <c r="O440" i="91" s="1"/>
  <c r="W440" i="91" s="1"/>
  <c r="O25" i="91" a="1"/>
  <c r="O25" i="91" s="1"/>
  <c r="O160" i="93" a="1"/>
  <c r="O160" i="93" s="1"/>
  <c r="O440" i="93" a="1"/>
  <c r="O440" i="93" s="1"/>
  <c r="O471" i="91" a="1"/>
  <c r="O471" i="91" s="1"/>
  <c r="R471" i="91" s="1"/>
  <c r="O57" i="91" a="1"/>
  <c r="O57" i="91" s="1"/>
  <c r="W57" i="91" s="1"/>
  <c r="O44" i="93" a="1"/>
  <c r="O44" i="93" s="1"/>
  <c r="O255" i="93" a="1"/>
  <c r="O255" i="93" s="1"/>
  <c r="O411" i="91" a="1"/>
  <c r="O411" i="91" s="1"/>
  <c r="X411" i="91" s="1"/>
  <c r="O187" i="93" a="1"/>
  <c r="O187" i="93" s="1"/>
  <c r="R187" i="93" s="1"/>
  <c r="O459" i="93" a="1"/>
  <c r="O459" i="93" s="1"/>
  <c r="X459" i="93" s="1"/>
  <c r="O581" i="93" a="1"/>
  <c r="O581" i="93" s="1"/>
  <c r="O9" i="91" a="1"/>
  <c r="O9" i="91" s="1"/>
  <c r="T9" i="91" s="1"/>
  <c r="O180" i="91" a="1"/>
  <c r="O180" i="91" s="1"/>
  <c r="T180" i="91" s="1"/>
  <c r="O380" i="93" a="1"/>
  <c r="O380" i="93" s="1"/>
  <c r="T380" i="93" s="1"/>
  <c r="O554" i="93" a="1"/>
  <c r="O554" i="93" s="1"/>
  <c r="T554" i="93" s="1"/>
  <c r="O342" i="93" a="1"/>
  <c r="O342" i="93" s="1"/>
  <c r="R342" i="93" s="1"/>
  <c r="O164" i="91" a="1"/>
  <c r="O164" i="91" s="1"/>
  <c r="O387" i="91" a="1"/>
  <c r="O387" i="91" s="1"/>
  <c r="R387" i="91" s="1"/>
  <c r="O508" i="93" a="1"/>
  <c r="O508" i="93" s="1"/>
  <c r="O472" i="91" a="1"/>
  <c r="O472" i="91" s="1"/>
  <c r="S472" i="91" s="1"/>
  <c r="O10" i="93" a="1"/>
  <c r="O10" i="93" s="1"/>
  <c r="U10" i="93" s="1"/>
  <c r="O127" i="93" a="1"/>
  <c r="O127" i="93" s="1"/>
  <c r="O546" i="91" a="1"/>
  <c r="O546" i="91" s="1"/>
  <c r="U546" i="91" s="1"/>
  <c r="O447" i="93" a="1"/>
  <c r="O447" i="93" s="1"/>
  <c r="U447" i="93" s="1"/>
  <c r="O64" i="93" a="1"/>
  <c r="O64" i="93" s="1"/>
  <c r="O309" i="93" a="1"/>
  <c r="O309" i="93" s="1"/>
  <c r="U309" i="93" s="1"/>
  <c r="O372" i="91" a="1"/>
  <c r="O372" i="91" s="1"/>
  <c r="U372" i="91" s="1"/>
  <c r="O10" i="91" a="1"/>
  <c r="O10" i="91" s="1"/>
  <c r="U10" i="91" s="1"/>
  <c r="O597" i="91" a="1"/>
  <c r="O597" i="91" s="1"/>
  <c r="O516" i="91" a="1"/>
  <c r="O516" i="91" s="1"/>
  <c r="R516" i="91" s="1"/>
  <c r="O133" i="93" a="1"/>
  <c r="O133" i="93" s="1"/>
  <c r="O216" i="93" a="1"/>
  <c r="O216" i="93" s="1"/>
  <c r="R216" i="93" s="1"/>
  <c r="O43" i="91" a="1"/>
  <c r="O43" i="91" s="1"/>
  <c r="R43" i="91" s="1"/>
  <c r="O21" i="91" a="1"/>
  <c r="O21" i="91" s="1"/>
  <c r="W21" i="91" s="1"/>
  <c r="O601" i="91" a="1"/>
  <c r="O601" i="91" s="1"/>
  <c r="V601" i="91" s="1"/>
  <c r="O169" i="93" a="1"/>
  <c r="O169" i="93" s="1"/>
  <c r="R169" i="93" s="1"/>
  <c r="O261" i="93" a="1"/>
  <c r="O261" i="93" s="1"/>
  <c r="R261" i="93" s="1"/>
  <c r="O378" i="93" a="1"/>
  <c r="O378" i="93" s="1"/>
  <c r="R378" i="93" s="1"/>
  <c r="O489" i="93" a="1"/>
  <c r="O489" i="93" s="1"/>
  <c r="O192" i="91" a="1"/>
  <c r="O192" i="91" s="1"/>
  <c r="W192" i="91" s="1"/>
  <c r="O602" i="93" a="1"/>
  <c r="O602" i="93" s="1"/>
  <c r="O347" i="93" a="1"/>
  <c r="O347" i="93" s="1"/>
  <c r="O147" i="91" a="1"/>
  <c r="O147" i="91" s="1"/>
  <c r="W147" i="91" s="1"/>
  <c r="O566" i="91" a="1"/>
  <c r="O566" i="91" s="1"/>
  <c r="W566" i="91" s="1"/>
  <c r="O244" i="93" a="1"/>
  <c r="O244" i="93" s="1"/>
  <c r="O152" i="93" a="1"/>
  <c r="O152" i="93" s="1"/>
  <c r="S152" i="93" s="1"/>
  <c r="O26" i="93" a="1"/>
  <c r="O26" i="93" s="1"/>
  <c r="O116" i="91" a="1"/>
  <c r="O116" i="91" s="1"/>
  <c r="O253" i="93" a="1"/>
  <c r="O253" i="93" s="1"/>
  <c r="O103" i="91" a="1"/>
  <c r="O103" i="91" s="1"/>
  <c r="O427" i="93" a="1"/>
  <c r="O427" i="93" s="1"/>
  <c r="O302" i="91" a="1"/>
  <c r="O302" i="91" s="1"/>
  <c r="W302" i="91" s="1"/>
  <c r="O311" i="91" a="1"/>
  <c r="O311" i="91" s="1"/>
  <c r="W311" i="91" s="1"/>
  <c r="O12" i="93" a="1"/>
  <c r="O12" i="93" s="1"/>
  <c r="W12" i="93" s="1"/>
  <c r="O361" i="93" a="1"/>
  <c r="O361" i="93" s="1"/>
  <c r="O543" i="91" a="1"/>
  <c r="O543" i="91" s="1"/>
  <c r="R543" i="91" s="1"/>
  <c r="O207" i="93" a="1"/>
  <c r="O207" i="93" s="1"/>
  <c r="R207" i="93" s="1"/>
  <c r="O431" i="93" a="1"/>
  <c r="O431" i="93" s="1"/>
  <c r="O462" i="91" a="1"/>
  <c r="O462" i="91" s="1"/>
  <c r="O170" i="91" a="1"/>
  <c r="O170" i="91" s="1"/>
  <c r="S170" i="91" s="1"/>
  <c r="O190" i="93" a="1"/>
  <c r="O190" i="93" s="1"/>
  <c r="U190" i="93" s="1"/>
  <c r="O252" i="93" a="1"/>
  <c r="O252" i="93" s="1"/>
  <c r="R252" i="93" s="1"/>
  <c r="O486" i="91" a="1"/>
  <c r="O486" i="91" s="1"/>
  <c r="X486" i="91" s="1"/>
  <c r="O58" i="91" a="1"/>
  <c r="O58" i="91" s="1"/>
  <c r="X58" i="91" s="1"/>
  <c r="O61" i="93" a="1"/>
  <c r="O61" i="93" s="1"/>
  <c r="R61" i="93" s="1"/>
  <c r="O99" i="93" a="1"/>
  <c r="O99" i="93" s="1"/>
  <c r="T99" i="93" s="1"/>
  <c r="O308" i="91" a="1"/>
  <c r="O308" i="91" s="1"/>
  <c r="O263" i="91" a="1"/>
  <c r="O263" i="91" s="1"/>
  <c r="T263" i="91" s="1"/>
  <c r="O189" i="93" a="1"/>
  <c r="O189" i="93" s="1"/>
  <c r="T189" i="93" s="1"/>
  <c r="O547" i="91" a="1"/>
  <c r="O547" i="91" s="1"/>
  <c r="O283" i="91" a="1"/>
  <c r="O283" i="91" s="1"/>
  <c r="O610" i="93" a="1"/>
  <c r="O610" i="93" s="1"/>
  <c r="O355" i="91" a="1"/>
  <c r="O355" i="91" s="1"/>
  <c r="V355" i="91" s="1"/>
  <c r="O439" i="93" a="1"/>
  <c r="O439" i="93" s="1"/>
  <c r="V439" i="93" s="1"/>
  <c r="O247" i="91" a="1"/>
  <c r="O247" i="91" s="1"/>
  <c r="V247" i="91" s="1"/>
  <c r="O375" i="91" a="1"/>
  <c r="O375" i="91" s="1"/>
  <c r="X375" i="91" s="1"/>
  <c r="O522" i="93" a="1"/>
  <c r="O522" i="93" s="1"/>
  <c r="X522" i="93" s="1"/>
  <c r="O265" i="93" a="1"/>
  <c r="O265" i="93" s="1"/>
  <c r="O373" i="93" a="1"/>
  <c r="O373" i="93" s="1"/>
  <c r="O173" i="91" a="1"/>
  <c r="O173" i="91" s="1"/>
  <c r="O190" i="91" a="1"/>
  <c r="O190" i="91" s="1"/>
  <c r="U190" i="91" s="1"/>
  <c r="O118" i="91" a="1"/>
  <c r="O118" i="91" s="1"/>
  <c r="O148" i="91" a="1"/>
  <c r="O148" i="91" s="1"/>
  <c r="O20" i="93" a="1"/>
  <c r="O20" i="93" s="1"/>
  <c r="V20" i="93" s="1"/>
  <c r="O364" i="93" a="1"/>
  <c r="O364" i="93" s="1"/>
  <c r="V364" i="93" s="1"/>
  <c r="O574" i="93" a="1"/>
  <c r="O574" i="93" s="1"/>
  <c r="O335" i="91" a="1"/>
  <c r="O335" i="91" s="1"/>
  <c r="O29" i="91" a="1"/>
  <c r="O29" i="91" s="1"/>
  <c r="V29" i="91" s="1"/>
  <c r="O309" i="91" a="1"/>
  <c r="O309" i="91" s="1"/>
  <c r="U309" i="91" s="1"/>
  <c r="O343" i="91" a="1"/>
  <c r="O343" i="91" s="1"/>
  <c r="S343" i="91" s="1"/>
  <c r="O390" i="93" a="1"/>
  <c r="O390" i="93" s="1"/>
  <c r="O273" i="91" a="1"/>
  <c r="O273" i="91" s="1"/>
  <c r="U273" i="91" s="1"/>
  <c r="O246" i="91" a="1"/>
  <c r="O246" i="91" s="1"/>
  <c r="U246" i="91" s="1"/>
  <c r="O264" i="91" a="1"/>
  <c r="O264" i="91" s="1"/>
  <c r="O600" i="93" a="1"/>
  <c r="O600" i="93" s="1"/>
  <c r="U600" i="93" s="1"/>
  <c r="O210" i="93" a="1"/>
  <c r="O210" i="93" s="1"/>
  <c r="U210" i="93" s="1"/>
  <c r="O474" i="93" a="1"/>
  <c r="O474" i="93" s="1"/>
  <c r="U474" i="93" s="1"/>
  <c r="O46" i="93" a="1"/>
  <c r="O46" i="93" s="1"/>
  <c r="U46" i="93" s="1"/>
  <c r="O438" i="93" a="1"/>
  <c r="O438" i="93" s="1"/>
  <c r="O166" i="93" a="1"/>
  <c r="O166" i="93" s="1"/>
  <c r="O557" i="93" a="1"/>
  <c r="O557" i="93" s="1"/>
  <c r="W557" i="93" s="1"/>
  <c r="O115" i="93" a="1"/>
  <c r="O115" i="93" s="1"/>
  <c r="R115" i="93" s="1"/>
  <c r="O297" i="93" a="1"/>
  <c r="O297" i="93" s="1"/>
  <c r="R297" i="93" s="1"/>
  <c r="O7" i="91" a="1"/>
  <c r="O7" i="91" s="1"/>
  <c r="R7" i="91" s="1"/>
  <c r="O187" i="91" a="1"/>
  <c r="O187" i="91" s="1"/>
  <c r="R187" i="91" s="1"/>
  <c r="O480" i="93" a="1"/>
  <c r="O480" i="93" s="1"/>
  <c r="R480" i="93" s="1"/>
  <c r="O248" i="93" a="1"/>
  <c r="O248" i="93" s="1"/>
  <c r="W248" i="93" s="1"/>
  <c r="O589" i="93" a="1"/>
  <c r="O589" i="93" s="1"/>
  <c r="O263" i="93" a="1"/>
  <c r="O263" i="93" s="1"/>
  <c r="T263" i="93" s="1"/>
  <c r="O181" i="93" a="1"/>
  <c r="O181" i="93" s="1"/>
  <c r="O261" i="91" a="1"/>
  <c r="O261" i="91" s="1"/>
  <c r="R261" i="91" s="1"/>
  <c r="O169" i="91" a="1"/>
  <c r="O169" i="91" s="1"/>
  <c r="R169" i="91" s="1"/>
  <c r="O115" i="91" a="1"/>
  <c r="O115" i="91" s="1"/>
  <c r="R115" i="91" s="1"/>
  <c r="O485" i="91" a="1"/>
  <c r="O485" i="91" s="1"/>
  <c r="W485" i="91" s="1"/>
  <c r="O147" i="93" a="1"/>
  <c r="O147" i="93" s="1"/>
  <c r="O129" i="91" a="1"/>
  <c r="O129" i="91" s="1"/>
  <c r="W129" i="91" s="1"/>
  <c r="O392" i="91" a="1"/>
  <c r="O392" i="91" s="1"/>
  <c r="W392" i="91" s="1"/>
  <c r="O284" i="93" a="1"/>
  <c r="O284" i="93" s="1"/>
  <c r="O406" i="91" a="1"/>
  <c r="O406" i="91" s="1"/>
  <c r="S406" i="91" s="1"/>
  <c r="O179" i="91" a="1"/>
  <c r="O179" i="91" s="1"/>
  <c r="O316" i="93" a="1"/>
  <c r="O316" i="93" s="1"/>
  <c r="S316" i="93" s="1"/>
  <c r="O348" i="93" a="1"/>
  <c r="O348" i="93" s="1"/>
  <c r="X348" i="93" s="1"/>
  <c r="O495" i="91" a="1"/>
  <c r="O495" i="91" s="1"/>
  <c r="O298" i="91" a="1"/>
  <c r="O298" i="91" s="1"/>
  <c r="S298" i="91" s="1"/>
  <c r="O108" i="91" a="1"/>
  <c r="O108" i="91" s="1"/>
  <c r="T108" i="91" s="1"/>
  <c r="O308" i="93" a="1"/>
  <c r="O308" i="93" s="1"/>
  <c r="T308" i="93" s="1"/>
  <c r="O290" i="91" a="1"/>
  <c r="O290" i="91" s="1"/>
  <c r="O143" i="93" a="1"/>
  <c r="O143" i="93" s="1"/>
  <c r="O356" i="93" a="1"/>
  <c r="O356" i="93" s="1"/>
  <c r="W356" i="93" s="1"/>
  <c r="O30" i="93" a="1"/>
  <c r="O30" i="93" s="1"/>
  <c r="W30" i="93" s="1"/>
  <c r="O174" i="91" a="1"/>
  <c r="O174" i="91" s="1"/>
  <c r="W174" i="91" s="1"/>
  <c r="O481" i="91" a="1"/>
  <c r="O481" i="91" s="1"/>
  <c r="O534" i="91" a="1"/>
  <c r="O534" i="91" s="1"/>
  <c r="R534" i="91" s="1"/>
  <c r="O383" i="93" a="1"/>
  <c r="O383" i="93" s="1"/>
  <c r="W383" i="93" s="1"/>
  <c r="O593" i="91" a="1"/>
  <c r="O593" i="91" s="1"/>
  <c r="W593" i="91" s="1"/>
  <c r="O435" i="93" a="1"/>
  <c r="O435" i="93" s="1"/>
  <c r="R435" i="93" s="1"/>
  <c r="O598" i="91" a="1"/>
  <c r="O598" i="91" s="1"/>
  <c r="S598" i="91" s="1"/>
  <c r="O408" i="91" a="1"/>
  <c r="O408" i="91" s="1"/>
  <c r="U408" i="91" s="1"/>
  <c r="O130" i="91" a="1"/>
  <c r="O130" i="91" s="1"/>
  <c r="X130" i="91" s="1"/>
  <c r="O178" i="91" a="1"/>
  <c r="O178" i="91" s="1"/>
  <c r="R178" i="91" s="1"/>
  <c r="O543" i="93" a="1"/>
  <c r="O543" i="93" s="1"/>
  <c r="R543" i="93" s="1"/>
  <c r="O453" i="93" a="1"/>
  <c r="O453" i="93" s="1"/>
  <c r="R453" i="93" s="1"/>
  <c r="O79" i="91" a="1"/>
  <c r="O79" i="91" s="1"/>
  <c r="R79" i="91" s="1"/>
  <c r="O126" i="93" a="1"/>
  <c r="O126" i="93" s="1"/>
  <c r="T126" i="93" s="1"/>
  <c r="O81" i="93" a="1"/>
  <c r="O81" i="93" s="1"/>
  <c r="T81" i="93" s="1"/>
  <c r="O209" i="91" a="1"/>
  <c r="O209" i="91" s="1"/>
  <c r="T209" i="91" s="1"/>
  <c r="O72" i="91" a="1"/>
  <c r="O72" i="91" s="1"/>
  <c r="O599" i="93" a="1"/>
  <c r="O599" i="93" s="1"/>
  <c r="T599" i="93" s="1"/>
  <c r="O36" i="93" a="1"/>
  <c r="O36" i="93" s="1"/>
  <c r="T36" i="93" s="1"/>
  <c r="O245" i="91" a="1"/>
  <c r="O245" i="91" s="1"/>
  <c r="T245" i="91" s="1"/>
  <c r="O582" i="91" a="1"/>
  <c r="O582" i="91" s="1"/>
  <c r="U582" i="91" s="1"/>
  <c r="O267" i="93" a="1"/>
  <c r="O267" i="93" s="1"/>
  <c r="X267" i="93" s="1"/>
  <c r="O409" i="91" a="1"/>
  <c r="O409" i="91" s="1"/>
  <c r="V409" i="91" s="1"/>
  <c r="O16" i="93" a="1"/>
  <c r="O16" i="93" s="1"/>
  <c r="R16" i="93" s="1"/>
  <c r="O351" i="91" a="1"/>
  <c r="O351" i="91" s="1"/>
  <c r="R351" i="91" s="1"/>
  <c r="O117" i="91" a="1"/>
  <c r="O117" i="91" s="1"/>
  <c r="T117" i="91" s="1"/>
  <c r="O465" i="93" a="1"/>
  <c r="O465" i="93" s="1"/>
  <c r="U465" i="93" s="1"/>
  <c r="O399" i="91" a="1"/>
  <c r="O399" i="91" s="1"/>
  <c r="O501" i="93" a="1"/>
  <c r="O501" i="93" s="1"/>
  <c r="U501" i="93" s="1"/>
  <c r="O573" i="91" a="1"/>
  <c r="O573" i="91" s="1"/>
  <c r="U573" i="91" s="1"/>
  <c r="O37" i="93" a="1"/>
  <c r="O37" i="93" s="1"/>
  <c r="U37" i="93" s="1"/>
  <c r="O255" i="91" a="1"/>
  <c r="O255" i="91" s="1"/>
  <c r="U255" i="91" s="1"/>
  <c r="O618" i="93" a="1"/>
  <c r="O618" i="93" s="1"/>
  <c r="O109" i="91" a="1"/>
  <c r="O109" i="91" s="1"/>
  <c r="U109" i="91" s="1"/>
  <c r="O492" i="91" a="1"/>
  <c r="O492" i="91" s="1"/>
  <c r="U492" i="91" s="1"/>
  <c r="O145" i="91" a="1"/>
  <c r="O145" i="91" s="1"/>
  <c r="U145" i="91" s="1"/>
  <c r="O222" i="93" a="1"/>
  <c r="O222" i="93" s="1"/>
  <c r="O120" i="93" a="1"/>
  <c r="O120" i="93" s="1"/>
  <c r="O537" i="91" a="1"/>
  <c r="O537" i="91" s="1"/>
  <c r="U537" i="91" s="1"/>
  <c r="O539" i="91" a="1"/>
  <c r="O539" i="91" s="1"/>
  <c r="W539" i="91" s="1"/>
  <c r="O306" i="91" a="1"/>
  <c r="O306" i="91" s="1"/>
  <c r="O79" i="93" a="1"/>
  <c r="O79" i="93" s="1"/>
  <c r="R79" i="93" s="1"/>
  <c r="O34" i="93" a="1"/>
  <c r="O34" i="93" s="1"/>
  <c r="R34" i="93" s="1"/>
  <c r="O561" i="93" a="1"/>
  <c r="O561" i="93" s="1"/>
  <c r="R561" i="93" s="1"/>
  <c r="O84" i="91" a="1"/>
  <c r="O84" i="91" s="1"/>
  <c r="W84" i="91" s="1"/>
  <c r="O53" i="91" a="1"/>
  <c r="O53" i="91" s="1"/>
  <c r="S53" i="91" s="1"/>
  <c r="O307" i="91" a="1"/>
  <c r="O307" i="91" s="1"/>
  <c r="S307" i="91" s="1"/>
  <c r="O525" i="91" a="1"/>
  <c r="O525" i="91" s="1"/>
  <c r="R525" i="91" s="1"/>
  <c r="O579" i="93" a="1"/>
  <c r="O579" i="93" s="1"/>
  <c r="R579" i="93" s="1"/>
  <c r="O489" i="91" a="1"/>
  <c r="O489" i="91" s="1"/>
  <c r="R489" i="91" s="1"/>
  <c r="O216" i="91" a="1"/>
  <c r="O216" i="91" s="1"/>
  <c r="R216" i="91" s="1"/>
  <c r="O575" i="93" a="1"/>
  <c r="O575" i="93" s="1"/>
  <c r="W575" i="93" s="1"/>
  <c r="O302" i="93" a="1"/>
  <c r="O302" i="93" s="1"/>
  <c r="W302" i="93" s="1"/>
  <c r="O374" i="93" a="1"/>
  <c r="O374" i="93" s="1"/>
  <c r="W374" i="93" s="1"/>
  <c r="O616" i="91" a="1"/>
  <c r="O616" i="91" s="1"/>
  <c r="S616" i="91" s="1"/>
  <c r="O436" i="91" a="1"/>
  <c r="O436" i="91" s="1"/>
  <c r="O80" i="91" a="1"/>
  <c r="O80" i="91" s="1"/>
  <c r="S80" i="91" s="1"/>
  <c r="O472" i="93" a="1"/>
  <c r="O472" i="93" s="1"/>
  <c r="S472" i="93" s="1"/>
  <c r="O384" i="93" a="1"/>
  <c r="O384" i="93" s="1"/>
  <c r="X384" i="93" s="1"/>
  <c r="O175" i="91" a="1"/>
  <c r="O175" i="91" s="1"/>
  <c r="X175" i="91" s="1"/>
  <c r="O289" i="93" a="1"/>
  <c r="O289" i="93" s="1"/>
  <c r="S289" i="93" s="1"/>
  <c r="O63" i="93" a="1"/>
  <c r="O63" i="93" s="1"/>
  <c r="T63" i="93" s="1"/>
  <c r="O335" i="93" a="1"/>
  <c r="O335" i="93" s="1"/>
  <c r="T335" i="93" s="1"/>
  <c r="O563" i="93" a="1"/>
  <c r="O563" i="93" s="1"/>
  <c r="T563" i="93" s="1"/>
  <c r="O392" i="93" a="1"/>
  <c r="O392" i="93" s="1"/>
  <c r="O374" i="91" a="1"/>
  <c r="O374" i="91" s="1"/>
  <c r="W374" i="91" s="1"/>
  <c r="O575" i="91" a="1"/>
  <c r="O575" i="91" s="1"/>
  <c r="W575" i="91" s="1"/>
  <c r="O288" i="91" a="1"/>
  <c r="O288" i="91" s="1"/>
  <c r="R288" i="91" s="1"/>
  <c r="O629" i="93" a="1"/>
  <c r="O629" i="93" s="1"/>
  <c r="W629" i="93" s="1"/>
  <c r="O275" i="93" a="1"/>
  <c r="O275" i="93" s="1"/>
  <c r="W275" i="93" s="1"/>
  <c r="O553" i="93" a="1"/>
  <c r="O553" i="93" s="1"/>
  <c r="S553" i="93" s="1"/>
  <c r="O336" i="93" a="1"/>
  <c r="O336" i="93" s="1"/>
  <c r="U336" i="93" s="1"/>
  <c r="O468" i="93" a="1"/>
  <c r="O468" i="93" s="1"/>
  <c r="X468" i="93" s="1"/>
  <c r="O52" i="93" a="1"/>
  <c r="O52" i="93" s="1"/>
  <c r="R52" i="93" s="1"/>
  <c r="O517" i="93" a="1"/>
  <c r="O517" i="93" s="1"/>
  <c r="S517" i="93" s="1"/>
  <c r="O444" i="91" a="1"/>
  <c r="O444" i="91" s="1"/>
  <c r="R444" i="91" s="1"/>
  <c r="O459" i="91" a="1"/>
  <c r="O459" i="91" s="1"/>
  <c r="X459" i="91" s="1"/>
  <c r="O70" i="91" a="1"/>
  <c r="O70" i="91" s="1"/>
  <c r="R70" i="91" s="1"/>
  <c r="O272" i="91" a="1"/>
  <c r="O272" i="91" s="1"/>
  <c r="T272" i="91" s="1"/>
  <c r="O615" i="91" a="1"/>
  <c r="O615" i="91" s="1"/>
  <c r="R615" i="91" s="1"/>
  <c r="O254" i="91" a="1"/>
  <c r="O254" i="91" s="1"/>
  <c r="T254" i="91" s="1"/>
  <c r="O554" i="91" a="1"/>
  <c r="O554" i="91" s="1"/>
  <c r="T554" i="91" s="1"/>
  <c r="O362" i="91" a="1"/>
  <c r="O362" i="91" s="1"/>
  <c r="T362" i="91" s="1"/>
  <c r="O626" i="93" a="1"/>
  <c r="O626" i="93" s="1"/>
  <c r="T626" i="93" s="1"/>
  <c r="O491" i="93" a="1"/>
  <c r="O491" i="93" s="1"/>
  <c r="T491" i="93" s="1"/>
  <c r="O398" i="93" a="1"/>
  <c r="O398" i="93" s="1"/>
  <c r="T398" i="93" s="1"/>
  <c r="O126" i="91" a="1"/>
  <c r="O126" i="91" s="1"/>
  <c r="T126" i="91" s="1"/>
  <c r="O222" i="91" a="1"/>
  <c r="O222" i="91" s="1"/>
  <c r="X222" i="91" s="1"/>
  <c r="O238" i="91" a="1"/>
  <c r="O238" i="91" s="1"/>
  <c r="V238" i="91" s="1"/>
  <c r="O146" i="93" a="1"/>
  <c r="O146" i="93" s="1"/>
  <c r="V146" i="93" s="1"/>
  <c r="O124" i="91" a="1"/>
  <c r="O124" i="91" s="1"/>
  <c r="R124" i="91" s="1"/>
  <c r="O555" i="93" a="1"/>
  <c r="O555" i="93" s="1"/>
  <c r="O109" i="93" a="1"/>
  <c r="O109" i="93" s="1"/>
  <c r="U109" i="93" s="1"/>
  <c r="O336" i="91" a="1"/>
  <c r="O336" i="91" s="1"/>
  <c r="U336" i="91" s="1"/>
  <c r="O483" i="93" a="1"/>
  <c r="O483" i="93" s="1"/>
  <c r="U483" i="93" s="1"/>
  <c r="O354" i="93" a="1"/>
  <c r="O354" i="93" s="1"/>
  <c r="U354" i="93" s="1"/>
  <c r="O519" i="93" a="1"/>
  <c r="O519" i="93" s="1"/>
  <c r="U519" i="93" s="1"/>
  <c r="O372" i="93" a="1"/>
  <c r="O372" i="93" s="1"/>
  <c r="U372" i="93" s="1"/>
  <c r="O600" i="91" a="1"/>
  <c r="O600" i="91" s="1"/>
  <c r="U600" i="91" s="1"/>
  <c r="O211" i="91" a="1"/>
  <c r="O211" i="91" s="1"/>
  <c r="V211" i="91" s="1"/>
  <c r="O399" i="93" a="1"/>
  <c r="O399" i="93" s="1"/>
  <c r="U399" i="93" s="1"/>
  <c r="O279" i="93" a="1"/>
  <c r="O279" i="93" s="1"/>
  <c r="R279" i="93" s="1"/>
  <c r="O306" i="93" a="1"/>
  <c r="O306" i="93" s="1"/>
  <c r="R306" i="93" s="1"/>
  <c r="O387" i="93" a="1"/>
  <c r="O387" i="93" s="1"/>
  <c r="R387" i="93" s="1"/>
  <c r="O266" i="93" a="1"/>
  <c r="O266" i="93" s="1"/>
  <c r="W266" i="93" s="1"/>
  <c r="O366" i="91" a="1"/>
  <c r="O366" i="91" s="1"/>
  <c r="X366" i="91" s="1"/>
  <c r="O352" i="93" a="1"/>
  <c r="O352" i="93" s="1"/>
  <c r="S352" i="93" s="1"/>
  <c r="O564" i="91" a="1"/>
  <c r="O564" i="91" s="1"/>
  <c r="U564" i="91" s="1"/>
  <c r="O106" i="91" a="1"/>
  <c r="O106" i="91" s="1"/>
  <c r="R106" i="91" s="1"/>
  <c r="O88" i="91" a="1"/>
  <c r="O88" i="91" s="1"/>
  <c r="R88" i="91" s="1"/>
  <c r="O458" i="91" a="1"/>
  <c r="O458" i="91" s="1"/>
  <c r="W458" i="91" s="1"/>
  <c r="O39" i="93" a="1"/>
  <c r="O39" i="93" s="1"/>
  <c r="W39" i="93" s="1"/>
  <c r="O12" i="91" a="1"/>
  <c r="O12" i="91" s="1"/>
  <c r="W12" i="91" s="1"/>
  <c r="O239" i="91" a="1"/>
  <c r="O239" i="91" s="1"/>
  <c r="W239" i="91" s="1"/>
  <c r="O539" i="93" a="1"/>
  <c r="O539" i="93" s="1"/>
  <c r="O611" i="91" a="1"/>
  <c r="O611" i="91" s="1"/>
  <c r="W611" i="91" s="1"/>
  <c r="O226" i="91" a="1"/>
  <c r="O226" i="91" s="1"/>
  <c r="S226" i="91" s="1"/>
  <c r="O370" i="91" a="1"/>
  <c r="O370" i="91" s="1"/>
  <c r="S370" i="91" s="1"/>
  <c r="O253" i="91" a="1"/>
  <c r="O253" i="91" s="1"/>
  <c r="S253" i="91" s="1"/>
  <c r="O44" i="91" a="1"/>
  <c r="O44" i="91" s="1"/>
  <c r="S44" i="91" s="1"/>
  <c r="O280" i="91" a="1"/>
  <c r="O280" i="91" s="1"/>
  <c r="O76" i="93" a="1"/>
  <c r="O76" i="93" s="1"/>
  <c r="X76" i="93" s="1"/>
  <c r="O135" i="91" a="1"/>
  <c r="O135" i="91" s="1"/>
  <c r="T135" i="91" s="1"/>
  <c r="O299" i="91" a="1"/>
  <c r="O299" i="91" s="1"/>
  <c r="T299" i="91" s="1"/>
  <c r="O171" i="91" a="1"/>
  <c r="O171" i="91" s="1"/>
  <c r="T171" i="91" s="1"/>
  <c r="O257" i="91" a="1"/>
  <c r="O257" i="91" s="1"/>
  <c r="W257" i="91" s="1"/>
  <c r="O401" i="91" a="1"/>
  <c r="O401" i="91" s="1"/>
  <c r="W401" i="91" s="1"/>
  <c r="O174" i="93" a="1"/>
  <c r="O174" i="93" s="1"/>
  <c r="O125" i="93" a="1"/>
  <c r="O125" i="93" s="1"/>
  <c r="S125" i="93" s="1"/>
  <c r="O338" i="93" a="1"/>
  <c r="O338" i="93" s="1"/>
  <c r="O458" i="93" a="1"/>
  <c r="O458" i="93" s="1"/>
  <c r="W458" i="93" s="1"/>
  <c r="O307" i="93" a="1"/>
  <c r="O307" i="93" s="1"/>
  <c r="S307" i="93" s="1"/>
  <c r="O112" i="91" a="1"/>
  <c r="O112" i="91" s="1"/>
  <c r="X112" i="91" s="1"/>
  <c r="O52" i="91" a="1"/>
  <c r="O52" i="91" s="1"/>
  <c r="R52" i="91" s="1"/>
  <c r="O579" i="91" a="1"/>
  <c r="O579" i="91" s="1"/>
  <c r="R579" i="91" s="1"/>
  <c r="O464" i="93" a="1"/>
  <c r="O464" i="93" s="1"/>
  <c r="T464" i="93" s="1"/>
  <c r="O236" i="91" a="1"/>
  <c r="O236" i="91" s="1"/>
  <c r="T236" i="91" s="1"/>
  <c r="O117" i="93" a="1"/>
  <c r="O117" i="93" s="1"/>
  <c r="T117" i="93" s="1"/>
  <c r="O344" i="93" a="1"/>
  <c r="O344" i="93" s="1"/>
  <c r="T344" i="93" s="1"/>
  <c r="O500" i="93" a="1"/>
  <c r="O500" i="93" s="1"/>
  <c r="T500" i="93" s="1"/>
  <c r="O366" i="93" a="1"/>
  <c r="O366" i="93" s="1"/>
  <c r="X366" i="93" s="1"/>
  <c r="O229" i="91" a="1"/>
  <c r="O229" i="91" s="1"/>
  <c r="V229" i="91" s="1"/>
  <c r="O65" i="91" a="1"/>
  <c r="O65" i="91" s="1"/>
  <c r="V65" i="91" s="1"/>
  <c r="O457" i="93" a="1"/>
  <c r="O457" i="93" s="1"/>
  <c r="V457" i="93" s="1"/>
  <c r="O128" i="91" a="1"/>
  <c r="O128" i="91" s="1"/>
  <c r="V128" i="91" s="1"/>
  <c r="O363" i="93" a="1"/>
  <c r="O363" i="93" s="1"/>
  <c r="U363" i="93" s="1"/>
  <c r="O582" i="93" a="1"/>
  <c r="O582" i="93" s="1"/>
  <c r="U582" i="93" s="1"/>
  <c r="O234" i="93" a="1"/>
  <c r="O234" i="93" s="1"/>
  <c r="R234" i="93" s="1"/>
  <c r="O283" i="93" a="1"/>
  <c r="O283" i="93" s="1"/>
  <c r="V283" i="93" s="1"/>
  <c r="O430" i="91" a="1"/>
  <c r="O430" i="91" s="1"/>
  <c r="V430" i="91" s="1"/>
  <c r="O137" i="93" a="1"/>
  <c r="O137" i="93" s="1"/>
  <c r="V137" i="93" s="1"/>
  <c r="O455" i="93" a="1"/>
  <c r="O455" i="93" s="1"/>
  <c r="O405" i="93" a="1"/>
  <c r="O405" i="93" s="1"/>
  <c r="O133" i="91" a="1"/>
  <c r="O133" i="91" s="1"/>
  <c r="R133" i="91" s="1"/>
  <c r="O154" i="91" a="1"/>
  <c r="O154" i="91" s="1"/>
  <c r="U154" i="91" s="1"/>
  <c r="O281" i="91" a="1"/>
  <c r="O281" i="91" s="1"/>
  <c r="T281" i="91" s="1"/>
  <c r="O212" i="91" a="1"/>
  <c r="O212" i="91" s="1"/>
  <c r="W212" i="91" s="1"/>
  <c r="O528" i="93" a="1"/>
  <c r="O528" i="93" s="1"/>
  <c r="U528" i="93" s="1"/>
  <c r="O537" i="93" a="1"/>
  <c r="O537" i="93" s="1"/>
  <c r="U537" i="93" s="1"/>
  <c r="O591" i="91" a="1"/>
  <c r="O591" i="91" s="1"/>
  <c r="U591" i="91" s="1"/>
  <c r="O363" i="91" a="1"/>
  <c r="O363" i="91" s="1"/>
  <c r="U363" i="91" s="1"/>
  <c r="O163" i="93" a="1"/>
  <c r="O163" i="93" s="1"/>
  <c r="U163" i="93" s="1"/>
  <c r="O504" i="91" a="1"/>
  <c r="O504" i="91" s="1"/>
  <c r="X504" i="91" s="1"/>
  <c r="O221" i="91" a="1"/>
  <c r="O221" i="91" s="1"/>
  <c r="W221" i="91" s="1"/>
  <c r="O282" i="93" a="1"/>
  <c r="O282" i="93" s="1"/>
  <c r="U282" i="93" s="1"/>
  <c r="O43" i="93" a="1"/>
  <c r="O43" i="93" s="1"/>
  <c r="R43" i="93" s="1"/>
  <c r="O61" i="91" a="1"/>
  <c r="O61" i="91" s="1"/>
  <c r="R61" i="91" s="1"/>
  <c r="O507" i="91" a="1"/>
  <c r="O507" i="91" s="1"/>
  <c r="R507" i="91" s="1"/>
  <c r="O611" i="93" a="1"/>
  <c r="O611" i="93" s="1"/>
  <c r="W611" i="93" s="1"/>
  <c r="O48" i="93" a="1"/>
  <c r="O48" i="93" s="1"/>
  <c r="W48" i="93" s="1"/>
  <c r="O152" i="91" a="1"/>
  <c r="O152" i="91" s="1"/>
  <c r="S152" i="91" s="1"/>
  <c r="O142" i="91" a="1"/>
  <c r="O142" i="91" s="1"/>
  <c r="R142" i="91" s="1"/>
  <c r="O426" i="91" a="1"/>
  <c r="O426" i="91" s="1"/>
  <c r="R426" i="91" s="1"/>
  <c r="O7" i="93" a="1"/>
  <c r="O7" i="93" s="1"/>
  <c r="R7" i="93" s="1"/>
  <c r="W93" i="91"/>
  <c r="O580" i="93" a="1"/>
  <c r="O580" i="93" s="1"/>
  <c r="S580" i="93" s="1"/>
  <c r="O467" i="93" a="1"/>
  <c r="O467" i="93" s="1"/>
  <c r="W467" i="93" s="1"/>
  <c r="O183" i="91" a="1"/>
  <c r="O183" i="91" s="1"/>
  <c r="W183" i="91" s="1"/>
  <c r="O503" i="91" a="1"/>
  <c r="O503" i="91" s="1"/>
  <c r="W503" i="91" s="1"/>
  <c r="O494" i="93" a="1"/>
  <c r="O494" i="93" s="1"/>
  <c r="W494" i="93" s="1"/>
  <c r="O571" i="93" a="1"/>
  <c r="O571" i="93" s="1"/>
  <c r="S571" i="93" s="1"/>
  <c r="O499" i="93" a="1"/>
  <c r="O499" i="93" s="1"/>
  <c r="S499" i="93" s="1"/>
  <c r="O235" i="93" a="1"/>
  <c r="O235" i="93" s="1"/>
  <c r="S235" i="93" s="1"/>
  <c r="O445" i="93" a="1"/>
  <c r="O445" i="93" s="1"/>
  <c r="S445" i="93" s="1"/>
  <c r="O213" i="91" a="1"/>
  <c r="O213" i="91" s="1"/>
  <c r="X213" i="91" s="1"/>
  <c r="O617" i="93" a="1"/>
  <c r="O617" i="93" s="1"/>
  <c r="T617" i="93" s="1"/>
  <c r="O281" i="93" a="1"/>
  <c r="O281" i="93" s="1"/>
  <c r="T281" i="93" s="1"/>
  <c r="O503" i="93" a="1"/>
  <c r="O503" i="93" s="1"/>
  <c r="W503" i="93" s="1"/>
  <c r="O365" i="91" a="1"/>
  <c r="O365" i="91" s="1"/>
  <c r="W365" i="91" s="1"/>
  <c r="O343" i="93" a="1"/>
  <c r="O343" i="93" s="1"/>
  <c r="S343" i="93" s="1"/>
  <c r="O571" i="91" a="1"/>
  <c r="O571" i="91" s="1"/>
  <c r="S571" i="91" s="1"/>
  <c r="O120" i="91" a="1"/>
  <c r="O120" i="91" s="1"/>
  <c r="W120" i="91" s="1"/>
  <c r="O378" i="91" a="1"/>
  <c r="O378" i="91" s="1"/>
  <c r="R378" i="91" s="1"/>
  <c r="O494" i="91" a="1"/>
  <c r="O494" i="91" s="1"/>
  <c r="W494" i="91" s="1"/>
  <c r="O34" i="91" a="1"/>
  <c r="O34" i="91" s="1"/>
  <c r="R34" i="91" s="1"/>
  <c r="O217" i="93" a="1"/>
  <c r="O217" i="93" s="1"/>
  <c r="S217" i="93" s="1"/>
  <c r="O271" i="91" a="1"/>
  <c r="O271" i="91" s="1"/>
  <c r="S271" i="91" s="1"/>
  <c r="O35" i="91" a="1"/>
  <c r="O35" i="91" s="1"/>
  <c r="S35" i="91" s="1"/>
  <c r="O480" i="91" a="1"/>
  <c r="O480" i="91" s="1"/>
  <c r="R480" i="91" s="1"/>
  <c r="O500" i="91" a="1"/>
  <c r="O500" i="91" s="1"/>
  <c r="T500" i="91" s="1"/>
  <c r="O464" i="91" a="1"/>
  <c r="O464" i="91" s="1"/>
  <c r="T464" i="91" s="1"/>
  <c r="O563" i="91" a="1"/>
  <c r="O563" i="91" s="1"/>
  <c r="T563" i="91" s="1"/>
  <c r="O482" i="91" a="1"/>
  <c r="O482" i="91" s="1"/>
  <c r="T482" i="91" s="1"/>
  <c r="O325" i="91" a="1"/>
  <c r="O325" i="91" s="1"/>
  <c r="S325" i="91" s="1"/>
  <c r="T317" i="93"/>
  <c r="T437" i="91"/>
  <c r="W138" i="93"/>
  <c r="X103" i="93"/>
  <c r="BH461" i="90" a="1"/>
  <c r="BH461" i="90" s="1"/>
  <c r="H6" i="52" a="1"/>
  <c r="H6" i="52" s="1"/>
  <c r="AB461" i="90" a="1"/>
  <c r="AB461" i="90" s="1"/>
  <c r="T446" i="93"/>
  <c r="U154" i="93"/>
  <c r="W584" i="93"/>
  <c r="X558" i="93"/>
  <c r="AR461" i="90" a="1"/>
  <c r="AR461" i="90" s="1"/>
  <c r="X294" i="91"/>
  <c r="W284" i="91"/>
  <c r="V565" i="93"/>
  <c r="R297" i="91"/>
  <c r="S116" i="93"/>
  <c r="S535" i="91"/>
  <c r="X402" i="93"/>
  <c r="X330" i="93"/>
  <c r="H112" i="94"/>
  <c r="H166" i="94"/>
  <c r="X612" i="93"/>
  <c r="W311" i="93"/>
  <c r="G49" i="52"/>
  <c r="W156" i="93"/>
  <c r="T398" i="91"/>
  <c r="H156" i="94"/>
  <c r="W476" i="91"/>
  <c r="AA293" i="90" a="1"/>
  <c r="AA293" i="90" s="1"/>
  <c r="S454" i="91"/>
  <c r="R489" i="93"/>
  <c r="X321" i="93"/>
  <c r="X312" i="93"/>
  <c r="X40" i="93"/>
  <c r="U100" i="93"/>
  <c r="T572" i="91"/>
  <c r="X393" i="93"/>
  <c r="V475" i="93"/>
  <c r="U327" i="93"/>
  <c r="H139" i="94"/>
  <c r="H7" i="52" a="1"/>
  <c r="H7" i="52" s="1"/>
  <c r="AZ461" i="90" a="1"/>
  <c r="AZ461" i="90" s="1"/>
  <c r="T171" i="93"/>
  <c r="X477" i="93"/>
  <c r="X603" i="93"/>
  <c r="G6" i="52"/>
  <c r="H75" i="94"/>
  <c r="AY38" i="90" a="1"/>
  <c r="AY38" i="90" s="1"/>
  <c r="A667" i="118"/>
  <c r="BP461" i="90" a="1"/>
  <c r="BP461" i="90" s="1"/>
  <c r="X303" i="91"/>
  <c r="W449" i="93"/>
  <c r="W111" i="93"/>
  <c r="BH312" i="90" a="1"/>
  <c r="BH312" i="90" s="1"/>
  <c r="AJ312" i="90" a="1"/>
  <c r="AJ312" i="90" s="1"/>
  <c r="X585" i="93"/>
  <c r="AR312" i="90" a="1"/>
  <c r="AR312" i="90" s="1"/>
  <c r="DT312" i="90" a="1"/>
  <c r="AB312" i="90" a="1"/>
  <c r="AD321" i="90" s="1"/>
  <c r="AD322" i="90" s="1"/>
  <c r="D699" i="90" s="1"/>
  <c r="CV312" i="90" a="1"/>
  <c r="CV312" i="90" s="1"/>
  <c r="T218" i="91"/>
  <c r="X549" i="93"/>
  <c r="BP312" i="90" a="1"/>
  <c r="BP312" i="90" s="1"/>
  <c r="AZ312" i="90" a="1"/>
  <c r="AZ312" i="90" s="1"/>
  <c r="X258" i="93"/>
  <c r="CF312" i="90" a="1"/>
  <c r="CF312" i="90" s="1"/>
  <c r="V373" i="91"/>
  <c r="DD312" i="90" a="1"/>
  <c r="DD312" i="90" s="1"/>
  <c r="CN312" i="90" a="1"/>
  <c r="DL312" i="90" a="1"/>
  <c r="V47" i="93"/>
  <c r="G7" i="52"/>
  <c r="AJ461" i="90" a="1"/>
  <c r="T473" i="93"/>
  <c r="S107" i="91"/>
  <c r="R471" i="93"/>
  <c r="T153" i="91"/>
  <c r="T509" i="91"/>
  <c r="U145" i="93"/>
  <c r="V547" i="93"/>
  <c r="U345" i="93"/>
  <c r="V382" i="91"/>
  <c r="T407" i="91"/>
  <c r="T108" i="93"/>
  <c r="T236" i="93"/>
  <c r="V583" i="93"/>
  <c r="S397" i="93"/>
  <c r="U82" i="91"/>
  <c r="R462" i="91"/>
  <c r="U510" i="91"/>
  <c r="R498" i="91"/>
  <c r="U136" i="91"/>
  <c r="U19" i="91"/>
  <c r="V119" i="91"/>
  <c r="U345" i="91"/>
  <c r="S535" i="93"/>
  <c r="R453" i="91"/>
  <c r="T144" i="93"/>
  <c r="T518" i="93"/>
  <c r="S607" i="91"/>
  <c r="U291" i="93"/>
  <c r="U354" i="91"/>
  <c r="U609" i="93"/>
  <c r="U546" i="93"/>
  <c r="S98" i="91"/>
  <c r="S71" i="93"/>
  <c r="T290" i="93"/>
  <c r="T81" i="91"/>
  <c r="V619" i="93"/>
  <c r="T245" i="93"/>
  <c r="V301" i="93"/>
  <c r="R507" i="93"/>
  <c r="T153" i="93"/>
  <c r="V448" i="93"/>
  <c r="S134" i="93"/>
  <c r="T209" i="93"/>
  <c r="T608" i="93"/>
  <c r="T254" i="93"/>
  <c r="U465" i="91"/>
  <c r="T218" i="93"/>
  <c r="U237" i="93"/>
  <c r="BX312" i="90" a="1"/>
  <c r="X258" i="91"/>
  <c r="X357" i="93"/>
  <c r="X240" i="93"/>
  <c r="W320" i="93"/>
  <c r="X139" i="93"/>
  <c r="X157" i="91"/>
  <c r="X411" i="93"/>
  <c r="X94" i="91"/>
  <c r="T482" i="93"/>
  <c r="S17" i="93"/>
  <c r="X567" i="91"/>
  <c r="R333" i="93"/>
  <c r="R369" i="91"/>
  <c r="W557" i="91"/>
  <c r="W212" i="93"/>
  <c r="U399" i="91"/>
  <c r="V574" i="93"/>
  <c r="X213" i="93"/>
  <c r="X486" i="93"/>
  <c r="X567" i="93"/>
  <c r="X67" i="91"/>
  <c r="V292" i="91"/>
  <c r="X157" i="93"/>
  <c r="U55" i="93"/>
  <c r="S143" i="91"/>
  <c r="S379" i="91"/>
  <c r="S89" i="93"/>
  <c r="T371" i="93"/>
  <c r="S406" i="93"/>
  <c r="S98" i="93"/>
  <c r="W566" i="93"/>
  <c r="U73" i="93"/>
  <c r="X184" i="93"/>
  <c r="R360" i="93"/>
  <c r="V119" i="93"/>
  <c r="AA611" i="90" a="1"/>
  <c r="AA611" i="90" s="1"/>
  <c r="AA620" i="90" a="1"/>
  <c r="AA620" i="90" s="1"/>
  <c r="AA599" i="90" a="1"/>
  <c r="AA599" i="90" s="1"/>
  <c r="AY359" i="90" a="1"/>
  <c r="AY359" i="90" s="1"/>
  <c r="K1473" i="94"/>
  <c r="AA615" i="90" a="1"/>
  <c r="AA615" i="90" s="1"/>
  <c r="R178" i="93"/>
  <c r="V484" i="93"/>
  <c r="W30" i="91"/>
  <c r="T308" i="91"/>
  <c r="S217" i="91"/>
  <c r="U381" i="93"/>
  <c r="R315" i="91"/>
  <c r="U219" i="91"/>
  <c r="T389" i="93"/>
  <c r="R606" i="93"/>
  <c r="S388" i="93"/>
  <c r="S289" i="91"/>
  <c r="W293" i="93"/>
  <c r="S62" i="93"/>
  <c r="R207" i="91"/>
  <c r="T428" i="93"/>
  <c r="S454" i="93"/>
  <c r="U172" i="91"/>
  <c r="U118" i="93"/>
  <c r="W129" i="93"/>
  <c r="X522" i="91"/>
  <c r="W21" i="93"/>
  <c r="S89" i="91"/>
  <c r="W338" i="93"/>
  <c r="W329" i="91"/>
  <c r="U19" i="93"/>
  <c r="X139" i="91"/>
  <c r="X348" i="91"/>
  <c r="S589" i="93"/>
  <c r="X285" i="93"/>
  <c r="W329" i="93"/>
  <c r="S235" i="91"/>
  <c r="S44" i="93"/>
  <c r="S436" i="93"/>
  <c r="T299" i="93"/>
  <c r="T45" i="91"/>
  <c r="W57" i="93"/>
  <c r="R106" i="93"/>
  <c r="W221" i="93"/>
  <c r="T72" i="93"/>
  <c r="S280" i="93"/>
  <c r="S481" i="93"/>
  <c r="T581" i="93"/>
  <c r="R360" i="91"/>
  <c r="T353" i="93"/>
  <c r="X402" i="91"/>
  <c r="X513" i="93"/>
  <c r="X166" i="91"/>
  <c r="X285" i="91"/>
  <c r="T617" i="91"/>
  <c r="R243" i="93"/>
  <c r="R333" i="91"/>
  <c r="X49" i="91"/>
  <c r="V83" i="93"/>
  <c r="X630" i="93"/>
  <c r="R624" i="93"/>
  <c r="R279" i="91"/>
  <c r="V520" i="93"/>
  <c r="U264" i="93"/>
  <c r="W401" i="93"/>
  <c r="W165" i="93"/>
  <c r="X175" i="93"/>
  <c r="T272" i="93"/>
  <c r="W257" i="93"/>
  <c r="T536" i="93"/>
  <c r="X612" i="91"/>
  <c r="T626" i="91"/>
  <c r="V265" i="91"/>
  <c r="V247" i="93"/>
  <c r="T90" i="93"/>
  <c r="W75" i="93"/>
  <c r="W602" i="93"/>
  <c r="T135" i="93"/>
  <c r="T72" i="91"/>
  <c r="V409" i="93"/>
  <c r="V301" i="91"/>
  <c r="X531" i="93"/>
  <c r="V155" i="93"/>
  <c r="U273" i="93"/>
  <c r="T9" i="93"/>
  <c r="W521" i="93"/>
  <c r="T590" i="91"/>
  <c r="S589" i="91"/>
  <c r="T144" i="91"/>
  <c r="U408" i="93"/>
  <c r="U627" i="93"/>
  <c r="X630" i="91"/>
  <c r="V391" i="91"/>
  <c r="T353" i="91"/>
  <c r="U181" i="93"/>
  <c r="R405" i="93"/>
  <c r="X22" i="93"/>
  <c r="V628" i="91"/>
  <c r="X384" i="91"/>
  <c r="S625" i="93"/>
  <c r="T18" i="93"/>
  <c r="R70" i="93"/>
  <c r="U510" i="93"/>
  <c r="X94" i="93"/>
  <c r="U564" i="93"/>
  <c r="X112" i="93"/>
  <c r="V328" i="93"/>
  <c r="R516" i="93"/>
  <c r="T509" i="93"/>
  <c r="R25" i="93"/>
  <c r="R351" i="93"/>
  <c r="X339" i="93"/>
  <c r="X67" i="93"/>
  <c r="V493" i="93"/>
  <c r="X375" i="93"/>
  <c r="X276" i="93"/>
  <c r="R225" i="93"/>
  <c r="X130" i="93"/>
  <c r="X85" i="93"/>
  <c r="V256" i="93"/>
  <c r="V319" i="93"/>
  <c r="V173" i="93"/>
  <c r="T180" i="93"/>
  <c r="W93" i="93"/>
  <c r="W593" i="93"/>
  <c r="S107" i="93"/>
  <c r="S361" i="93"/>
  <c r="V191" i="93"/>
  <c r="R315" i="93"/>
  <c r="X594" i="93"/>
  <c r="X504" i="93"/>
  <c r="R369" i="93"/>
  <c r="T54" i="93"/>
  <c r="W392" i="93"/>
  <c r="X450" i="93"/>
  <c r="S508" i="93"/>
  <c r="X231" i="93"/>
  <c r="R588" i="93"/>
  <c r="R270" i="93"/>
  <c r="X576" i="93"/>
  <c r="W539" i="93"/>
  <c r="S253" i="93"/>
  <c r="W449" i="91"/>
  <c r="S352" i="91"/>
  <c r="R97" i="91"/>
  <c r="S481" i="91"/>
  <c r="V182" i="91"/>
  <c r="S134" i="91"/>
  <c r="S625" i="91"/>
  <c r="V592" i="91"/>
  <c r="R624" i="91"/>
  <c r="R16" i="91"/>
  <c r="X13" i="91"/>
  <c r="R342" i="91"/>
  <c r="U483" i="91"/>
  <c r="X267" i="91"/>
  <c r="R25" i="91"/>
  <c r="U118" i="91"/>
  <c r="X276" i="91"/>
  <c r="X603" i="91"/>
  <c r="V11" i="91"/>
  <c r="R597" i="91"/>
  <c r="T455" i="91"/>
  <c r="W165" i="91"/>
  <c r="X357" i="91"/>
  <c r="V110" i="91"/>
  <c r="W584" i="91"/>
  <c r="U390" i="91"/>
  <c r="S562" i="91"/>
  <c r="U127" i="91"/>
  <c r="V92" i="91"/>
  <c r="U210" i="91"/>
  <c r="X31" i="91"/>
  <c r="V556" i="91"/>
  <c r="U291" i="91"/>
  <c r="X450" i="91"/>
  <c r="T326" i="91"/>
  <c r="T27" i="91"/>
  <c r="X103" i="91"/>
  <c r="R288" i="93"/>
  <c r="S262" i="93"/>
  <c r="X148" i="91"/>
  <c r="S436" i="91"/>
  <c r="X31" i="93"/>
  <c r="X148" i="93"/>
  <c r="U246" i="93"/>
  <c r="V520" i="91"/>
  <c r="U474" i="91"/>
  <c r="W192" i="93"/>
  <c r="W174" i="93"/>
  <c r="S370" i="93"/>
  <c r="U255" i="93"/>
  <c r="S463" i="93"/>
  <c r="X13" i="93"/>
  <c r="U591" i="93"/>
  <c r="S517" i="91"/>
  <c r="X330" i="91"/>
  <c r="U618" i="93"/>
  <c r="X312" i="91"/>
  <c r="X441" i="91"/>
  <c r="V475" i="91"/>
  <c r="W467" i="91"/>
  <c r="X393" i="91"/>
  <c r="U555" i="91"/>
  <c r="X121" i="91"/>
  <c r="X240" i="91"/>
  <c r="U282" i="91"/>
  <c r="S361" i="91"/>
  <c r="T290" i="91"/>
  <c r="X321" i="91"/>
  <c r="T491" i="91"/>
  <c r="X495" i="91"/>
  <c r="W293" i="91"/>
  <c r="U456" i="91"/>
  <c r="X558" i="91"/>
  <c r="R306" i="91"/>
  <c r="X85" i="91"/>
  <c r="T162" i="91"/>
  <c r="T90" i="91"/>
  <c r="W521" i="91"/>
  <c r="K1477" i="94"/>
  <c r="A446" i="118"/>
  <c r="A668" i="118"/>
  <c r="A372" i="118"/>
  <c r="A520" i="118"/>
  <c r="U64" i="93"/>
  <c r="U127" i="93"/>
  <c r="U438" i="93"/>
  <c r="V529" i="93"/>
  <c r="W365" i="93"/>
  <c r="S427" i="91"/>
  <c r="W548" i="93"/>
  <c r="U136" i="93"/>
  <c r="T227" i="93"/>
  <c r="U228" i="93"/>
  <c r="S544" i="93"/>
  <c r="S334" i="93"/>
  <c r="S508" i="91"/>
  <c r="S544" i="91"/>
  <c r="W284" i="93"/>
  <c r="W548" i="91"/>
  <c r="U28" i="93"/>
  <c r="T317" i="91"/>
  <c r="X432" i="91"/>
  <c r="U492" i="93"/>
  <c r="W410" i="93"/>
  <c r="W156" i="91"/>
  <c r="S580" i="91"/>
  <c r="AA303" i="90" a="1"/>
  <c r="AA303" i="90" s="1"/>
  <c r="T227" i="91"/>
  <c r="S226" i="93"/>
  <c r="U381" i="91"/>
  <c r="S188" i="91"/>
  <c r="R324" i="93"/>
  <c r="S379" i="93"/>
  <c r="AA304" i="90" a="1"/>
  <c r="AA304" i="90" s="1"/>
  <c r="T545" i="93"/>
  <c r="T527" i="93"/>
  <c r="R552" i="93"/>
  <c r="R133" i="93"/>
  <c r="T437" i="93"/>
  <c r="S53" i="93"/>
  <c r="W431" i="93"/>
  <c r="W347" i="93"/>
  <c r="W66" i="93"/>
  <c r="W440" i="93"/>
  <c r="S161" i="93"/>
  <c r="U618" i="91"/>
  <c r="U390" i="93"/>
  <c r="T99" i="91"/>
  <c r="X441" i="93"/>
  <c r="R324" i="91"/>
  <c r="S80" i="93"/>
  <c r="R160" i="93"/>
  <c r="T326" i="93"/>
  <c r="R534" i="93"/>
  <c r="X184" i="91"/>
  <c r="W512" i="93"/>
  <c r="S271" i="93"/>
  <c r="X49" i="93"/>
  <c r="R525" i="93"/>
  <c r="S208" i="93"/>
  <c r="S325" i="93"/>
  <c r="W111" i="91"/>
  <c r="S427" i="93"/>
  <c r="T527" i="91"/>
  <c r="DT543" i="90" a="1"/>
  <c r="A298" i="118"/>
  <c r="S616" i="93"/>
  <c r="S244" i="93"/>
  <c r="V439" i="91"/>
  <c r="S607" i="93"/>
  <c r="S143" i="93"/>
  <c r="U300" i="93"/>
  <c r="T335" i="91"/>
  <c r="X193" i="91"/>
  <c r="W147" i="93"/>
  <c r="W248" i="91"/>
  <c r="W120" i="93"/>
  <c r="S116" i="91"/>
  <c r="S26" i="93"/>
  <c r="S179" i="91"/>
  <c r="U163" i="91"/>
  <c r="V164" i="91"/>
  <c r="T599" i="91"/>
  <c r="R426" i="93"/>
  <c r="S170" i="93"/>
  <c r="S490" i="93"/>
  <c r="S280" i="91"/>
  <c r="U447" i="91"/>
  <c r="W530" i="93"/>
  <c r="X166" i="93"/>
  <c r="W356" i="91"/>
  <c r="U55" i="91"/>
  <c r="T590" i="93"/>
  <c r="S161" i="91"/>
  <c r="W183" i="93"/>
  <c r="S499" i="91"/>
  <c r="S179" i="93"/>
  <c r="X121" i="93"/>
  <c r="T54" i="91"/>
  <c r="U429" i="91"/>
  <c r="X495" i="93"/>
  <c r="T455" i="93"/>
  <c r="S298" i="93"/>
  <c r="U555" i="93"/>
  <c r="U429" i="93"/>
  <c r="U456" i="93"/>
  <c r="DT641" i="90" a="1"/>
  <c r="S526" i="93"/>
  <c r="W138" i="91"/>
  <c r="S562" i="93"/>
  <c r="W239" i="93"/>
  <c r="T380" i="91"/>
  <c r="U172" i="93"/>
  <c r="X513" i="91"/>
  <c r="W512" i="91"/>
  <c r="W75" i="91"/>
  <c r="X222" i="93"/>
  <c r="U264" i="91"/>
  <c r="W84" i="93"/>
  <c r="W476" i="93"/>
  <c r="S598" i="93"/>
  <c r="U519" i="91"/>
  <c r="S188" i="93"/>
  <c r="X249" i="93"/>
  <c r="W620" i="93"/>
  <c r="U327" i="91"/>
  <c r="X193" i="93"/>
  <c r="U64" i="91"/>
  <c r="U318" i="91"/>
  <c r="V574" i="91"/>
  <c r="W320" i="91"/>
  <c r="S334" i="91"/>
  <c r="V328" i="91"/>
  <c r="W383" i="91"/>
  <c r="W102" i="91"/>
  <c r="V373" i="93"/>
  <c r="T371" i="91"/>
  <c r="V382" i="93"/>
  <c r="V164" i="93"/>
  <c r="V502" i="93"/>
  <c r="R124" i="93"/>
  <c r="V511" i="93"/>
  <c r="V238" i="93"/>
  <c r="U609" i="91"/>
  <c r="R142" i="93"/>
  <c r="V283" i="91"/>
  <c r="V493" i="91"/>
  <c r="V211" i="93"/>
  <c r="V220" i="93"/>
  <c r="R396" i="93"/>
  <c r="V448" i="91"/>
  <c r="V110" i="93"/>
  <c r="V400" i="93"/>
  <c r="V610" i="93"/>
  <c r="V529" i="91"/>
  <c r="V20" i="91"/>
  <c r="R498" i="93"/>
  <c r="DD461" i="90" a="1"/>
  <c r="V137" i="91"/>
  <c r="V56" i="91"/>
  <c r="V29" i="93"/>
  <c r="V274" i="91"/>
  <c r="DL461" i="90" a="1"/>
  <c r="V547" i="91"/>
  <c r="V101" i="93"/>
  <c r="R225" i="91"/>
  <c r="V155" i="91"/>
  <c r="CV461" i="90" a="1"/>
  <c r="V565" i="91"/>
  <c r="V400" i="91"/>
  <c r="V173" i="91"/>
  <c r="V346" i="91"/>
  <c r="R97" i="93"/>
  <c r="V182" i="93"/>
  <c r="R444" i="93"/>
  <c r="V355" i="93"/>
  <c r="V101" i="91"/>
  <c r="R160" i="91"/>
  <c r="R462" i="93"/>
  <c r="V502" i="91"/>
  <c r="V430" i="93"/>
  <c r="V466" i="91"/>
  <c r="H207" i="93" a="1"/>
  <c r="H207" i="93" s="1"/>
  <c r="DD617" i="90" a="1"/>
  <c r="I395" i="91"/>
  <c r="H524" i="93" a="1"/>
  <c r="H524" i="93" s="1"/>
  <c r="H28" i="93" a="1"/>
  <c r="H28" i="93" s="1"/>
  <c r="O6" i="91" a="1"/>
  <c r="O6" i="91" s="1"/>
  <c r="I10" i="91"/>
  <c r="O6" i="93" a="1"/>
  <c r="O6" i="93" s="1"/>
  <c r="A187" i="90"/>
  <c r="DT132" i="90" a="1"/>
  <c r="DT132" i="90" s="1"/>
  <c r="A96" i="90"/>
  <c r="A438" i="90"/>
  <c r="V538" i="91"/>
  <c r="BX461" i="90" a="1"/>
  <c r="V191" i="91"/>
  <c r="R570" i="91"/>
  <c r="V92" i="93"/>
  <c r="CF461" i="90" a="1"/>
  <c r="V38" i="93"/>
  <c r="A268" i="90"/>
  <c r="A270" i="90" s="1"/>
  <c r="A272" i="90" s="1"/>
  <c r="CN461" i="90" a="1"/>
  <c r="V346" i="93"/>
  <c r="V256" i="91"/>
  <c r="V310" i="93"/>
  <c r="V601" i="93"/>
  <c r="I542" i="93"/>
  <c r="V337" i="93"/>
  <c r="V265" i="93"/>
  <c r="V610" i="91"/>
  <c r="V56" i="93"/>
  <c r="V364" i="91"/>
  <c r="R606" i="91"/>
  <c r="V74" i="93"/>
  <c r="X303" i="93"/>
  <c r="X249" i="91"/>
  <c r="V337" i="91"/>
  <c r="X576" i="91"/>
  <c r="V83" i="91"/>
  <c r="X468" i="91"/>
  <c r="V310" i="91"/>
  <c r="V292" i="93"/>
  <c r="DT312" i="90"/>
  <c r="A443" i="90"/>
  <c r="A352" i="90"/>
  <c r="I152" i="93"/>
  <c r="A379" i="90"/>
  <c r="A381" i="90" s="1"/>
  <c r="A383" i="90" s="1"/>
  <c r="A508" i="90"/>
  <c r="A363" i="90"/>
  <c r="DT214" i="90" a="1"/>
  <c r="K1483" i="94"/>
  <c r="K1478" i="94"/>
  <c r="A742" i="118" l="1"/>
  <c r="A816" i="119"/>
  <c r="A816" i="118"/>
  <c r="A668" i="119"/>
  <c r="A372" i="119"/>
  <c r="A76" i="119"/>
  <c r="A1019" i="119"/>
  <c r="A594" i="119"/>
  <c r="A150" i="119"/>
  <c r="A964" i="119"/>
  <c r="A1074" i="119"/>
  <c r="A2" i="119"/>
  <c r="A446" i="119"/>
  <c r="A594" i="118"/>
  <c r="A890" i="119"/>
  <c r="A742" i="119"/>
  <c r="A298" i="119"/>
  <c r="A520" i="119"/>
  <c r="A224" i="119"/>
  <c r="DC315" i="90" a="1"/>
  <c r="DC315" i="90" s="1"/>
  <c r="AB312" i="90"/>
  <c r="AQ316" i="90" a="1"/>
  <c r="AQ316" i="90" s="1"/>
  <c r="AA312" i="90" a="1"/>
  <c r="AA312" i="90" s="1"/>
  <c r="G2" i="121" a="1"/>
  <c r="BW364" i="90" a="1"/>
  <c r="BW364" i="90" s="1"/>
  <c r="CM312" i="90" a="1"/>
  <c r="CM312" i="90" s="1"/>
  <c r="BW355" i="90" a="1"/>
  <c r="BW355" i="90" s="1"/>
  <c r="AY361" i="90" a="1"/>
  <c r="AY361" i="90" s="1"/>
  <c r="AY370" i="90" a="1"/>
  <c r="AY370" i="90" s="1"/>
  <c r="B2" i="121" a="1"/>
  <c r="E40" i="121" s="1"/>
  <c r="AA284" i="90" a="1"/>
  <c r="AA284" i="90" s="1"/>
  <c r="AY43" i="90" a="1"/>
  <c r="AY43" i="90" s="1"/>
  <c r="AY317" i="90" a="1"/>
  <c r="AY317" i="90" s="1"/>
  <c r="AQ315" i="90" a="1"/>
  <c r="AQ315" i="90" s="1"/>
  <c r="AA623" i="90" a="1"/>
  <c r="AA623" i="90" s="1"/>
  <c r="AY352" i="90" a="1"/>
  <c r="AY352" i="90" s="1"/>
  <c r="AA603" i="90" a="1"/>
  <c r="AA603" i="90" s="1"/>
  <c r="AA277" i="90" a="1"/>
  <c r="AA277" i="90" s="1"/>
  <c r="AA619" i="90" a="1"/>
  <c r="AA619" i="90" s="1"/>
  <c r="AA297" i="90" a="1"/>
  <c r="AA297" i="90" s="1"/>
  <c r="AA296" i="90" a="1"/>
  <c r="AA296" i="90" s="1"/>
  <c r="AA299" i="90" a="1"/>
  <c r="AA299" i="90" s="1"/>
  <c r="AY46" i="90" a="1"/>
  <c r="AY46" i="90" s="1"/>
  <c r="AY363" i="90" a="1"/>
  <c r="AY363" i="90" s="1"/>
  <c r="AA274" i="90" a="1"/>
  <c r="AA274" i="90" s="1"/>
  <c r="AY347" i="90" a="1"/>
  <c r="AY347" i="90" s="1"/>
  <c r="BW362" i="90" a="1"/>
  <c r="BW362" i="90" s="1"/>
  <c r="AY312" i="90" a="1"/>
  <c r="AY312" i="90" s="1"/>
  <c r="CE317" i="90" a="1"/>
  <c r="CE317" i="90" s="1"/>
  <c r="BG462" i="90" a="1"/>
  <c r="BG462" i="90" s="1"/>
  <c r="AA629" i="90" a="1"/>
  <c r="AA629" i="90" s="1"/>
  <c r="AQ314" i="90" a="1"/>
  <c r="AQ314" i="90" s="1"/>
  <c r="AA465" i="90" a="1"/>
  <c r="AA465" i="90" s="1"/>
  <c r="BO464" i="90" a="1"/>
  <c r="BO464" i="90" s="1"/>
  <c r="CU312" i="90" a="1"/>
  <c r="CU312" i="90" s="1"/>
  <c r="AA636" i="90" a="1"/>
  <c r="AA636" i="90" s="1"/>
  <c r="AA601" i="90" a="1"/>
  <c r="AA601" i="90" s="1"/>
  <c r="AA300" i="90" a="1"/>
  <c r="AA300" i="90" s="1"/>
  <c r="AA306" i="90" a="1"/>
  <c r="AA306" i="90" s="1"/>
  <c r="AA264" i="90" a="1"/>
  <c r="AA264" i="90" s="1"/>
  <c r="AA282" i="90" a="1"/>
  <c r="AA282" i="90" s="1"/>
  <c r="AY348" i="90" a="1"/>
  <c r="AY348" i="90" s="1"/>
  <c r="AA271" i="90" a="1"/>
  <c r="AA271" i="90" s="1"/>
  <c r="AY22" i="90" a="1"/>
  <c r="AY22" i="90" s="1"/>
  <c r="AY49" i="90" a="1"/>
  <c r="AY49" i="90" s="1"/>
  <c r="AA276" i="90" a="1"/>
  <c r="AA276" i="90" s="1"/>
  <c r="AY19" i="90" a="1"/>
  <c r="AY19" i="90" s="1"/>
  <c r="AY34" i="90" a="1"/>
  <c r="AY34" i="90" s="1"/>
  <c r="AY366" i="90" a="1"/>
  <c r="AY366" i="90" s="1"/>
  <c r="AY362" i="90" a="1"/>
  <c r="AY362" i="90" s="1"/>
  <c r="BW356" i="90" a="1"/>
  <c r="BW356" i="90" s="1"/>
  <c r="AA275" i="90" a="1"/>
  <c r="AA275" i="90" s="1"/>
  <c r="DK313" i="90" a="1"/>
  <c r="DK313" i="90" s="1"/>
  <c r="AY315" i="90" a="1"/>
  <c r="AY315" i="90" s="1"/>
  <c r="AA315" i="90" a="1"/>
  <c r="AA315" i="90" s="1"/>
  <c r="AA316" i="90" a="1"/>
  <c r="AA316" i="90" s="1"/>
  <c r="AA631" i="90" a="1"/>
  <c r="AA631" i="90" s="1"/>
  <c r="AA291" i="90" a="1"/>
  <c r="AA291" i="90" s="1"/>
  <c r="AA311" i="90" a="1"/>
  <c r="AA311" i="90" s="1"/>
  <c r="AY372" i="90" a="1"/>
  <c r="AY372" i="90" s="1"/>
  <c r="AA606" i="90" a="1"/>
  <c r="AA606" i="90" s="1"/>
  <c r="AA295" i="90" a="1"/>
  <c r="AA295" i="90" s="1"/>
  <c r="AA278" i="90" a="1"/>
  <c r="AA278" i="90" s="1"/>
  <c r="AY40" i="90" a="1"/>
  <c r="AY40" i="90" s="1"/>
  <c r="AY21" i="90" a="1"/>
  <c r="AY21" i="90" s="1"/>
  <c r="AY378" i="90" a="1"/>
  <c r="AY378" i="90" s="1"/>
  <c r="AY33" i="90" a="1"/>
  <c r="AY33" i="90" s="1"/>
  <c r="BW375" i="90" a="1"/>
  <c r="BW375" i="90" s="1"/>
  <c r="AA269" i="90" a="1"/>
  <c r="AA269" i="90" s="1"/>
  <c r="AY23" i="90" a="1"/>
  <c r="AY23" i="90" s="1"/>
  <c r="CU315" i="90" a="1"/>
  <c r="CU315" i="90" s="1"/>
  <c r="AA281" i="90" a="1"/>
  <c r="AA281" i="90" s="1"/>
  <c r="AA294" i="90" a="1"/>
  <c r="AA294" i="90" s="1"/>
  <c r="AA622" i="90" a="1"/>
  <c r="AA622" i="90" s="1"/>
  <c r="BW366" i="90" a="1"/>
  <c r="BW366" i="90" s="1"/>
  <c r="AQ313" i="90" a="1"/>
  <c r="AQ313" i="90" s="1"/>
  <c r="AA314" i="90" a="1"/>
  <c r="AA314" i="90" s="1"/>
  <c r="BO463" i="90" a="1"/>
  <c r="BO463" i="90" s="1"/>
  <c r="AA632" i="90" a="1"/>
  <c r="AA632" i="90" s="1"/>
  <c r="AY357" i="90" a="1"/>
  <c r="AY357" i="90" s="1"/>
  <c r="AY37" i="90" a="1"/>
  <c r="AY37" i="90" s="1"/>
  <c r="AA614" i="90" a="1"/>
  <c r="AA614" i="90" s="1"/>
  <c r="AQ317" i="90" a="1"/>
  <c r="AQ317" i="90" s="1"/>
  <c r="DC312" i="90" a="1"/>
  <c r="DC312" i="90" s="1"/>
  <c r="AA317" i="90" a="1"/>
  <c r="AA317" i="90" s="1"/>
  <c r="AA464" i="90" a="1"/>
  <c r="AA464" i="90" s="1"/>
  <c r="BO466" i="90" a="1"/>
  <c r="BO466" i="90" s="1"/>
  <c r="AY464" i="90" a="1"/>
  <c r="AY464" i="90" s="1"/>
  <c r="BO462" i="90" a="1"/>
  <c r="BO462" i="90" s="1"/>
  <c r="AA463" i="90" a="1"/>
  <c r="AA463" i="90" s="1"/>
  <c r="CU316" i="90" a="1"/>
  <c r="CU316" i="90" s="1"/>
  <c r="AY465" i="90" a="1"/>
  <c r="AY465" i="90" s="1"/>
  <c r="AA640" i="90" a="1"/>
  <c r="AA640" i="90" s="1"/>
  <c r="AA633" i="90" a="1"/>
  <c r="AA633" i="90" s="1"/>
  <c r="AA593" i="90" a="1"/>
  <c r="AA593" i="90" s="1"/>
  <c r="AY360" i="90" a="1"/>
  <c r="AY360" i="90" s="1"/>
  <c r="AA288" i="90" a="1"/>
  <c r="AA288" i="90" s="1"/>
  <c r="AA272" i="90" a="1"/>
  <c r="AA272" i="90" s="1"/>
  <c r="BG312" i="90" a="1"/>
  <c r="BG312" i="90" s="1"/>
  <c r="AA626" i="90" a="1"/>
  <c r="AA626" i="90" s="1"/>
  <c r="AA598" i="90" a="1"/>
  <c r="AA598" i="90" s="1"/>
  <c r="AA286" i="90" a="1"/>
  <c r="AA286" i="90" s="1"/>
  <c r="AY48" i="90" a="1"/>
  <c r="AY48" i="90" s="1"/>
  <c r="AA613" i="90" a="1"/>
  <c r="AA613" i="90" s="1"/>
  <c r="AY36" i="90" a="1"/>
  <c r="AY36" i="90" s="1"/>
  <c r="DS379" i="90" a="1"/>
  <c r="DS379" i="90" s="1"/>
  <c r="AA630" i="90" a="1"/>
  <c r="AA630" i="90" s="1"/>
  <c r="AA307" i="90" a="1"/>
  <c r="AA307" i="90" s="1"/>
  <c r="AY32" i="90" a="1"/>
  <c r="AY32" i="90" s="1"/>
  <c r="AY365" i="90" a="1"/>
  <c r="AY365" i="90" s="1"/>
  <c r="BO461" i="90" a="1"/>
  <c r="BO461" i="90" s="1"/>
  <c r="BO465" i="90" a="1"/>
  <c r="BO465" i="90" s="1"/>
  <c r="AA635" i="90" a="1"/>
  <c r="AA635" i="90" s="1"/>
  <c r="AA309" i="90" a="1"/>
  <c r="AA309" i="90" s="1"/>
  <c r="AA621" i="90" a="1"/>
  <c r="AA621" i="90" s="1"/>
  <c r="AY47" i="90" a="1"/>
  <c r="AY47" i="90" s="1"/>
  <c r="AA595" i="90" a="1"/>
  <c r="AA595" i="90" s="1"/>
  <c r="CM315" i="90" a="1"/>
  <c r="CM315" i="90" s="1"/>
  <c r="BW376" i="90" a="1"/>
  <c r="BW376" i="90" s="1"/>
  <c r="AY314" i="90" a="1"/>
  <c r="AY314" i="90" s="1"/>
  <c r="CU313" i="90" a="1"/>
  <c r="CU313" i="90" s="1"/>
  <c r="AA310" i="90" a="1"/>
  <c r="AA310" i="90" s="1"/>
  <c r="AA597" i="90" a="1"/>
  <c r="AA597" i="90" s="1"/>
  <c r="AA266" i="90" a="1"/>
  <c r="AA266" i="90" s="1"/>
  <c r="AY375" i="90" a="1"/>
  <c r="AY375" i="90" s="1"/>
  <c r="AY35" i="90" a="1"/>
  <c r="AY35" i="90" s="1"/>
  <c r="AY44" i="90" a="1"/>
  <c r="AY44" i="90" s="1"/>
  <c r="DS50" i="90" a="1"/>
  <c r="DS50" i="90" s="1"/>
  <c r="AA313" i="90" a="1"/>
  <c r="AA313" i="90" s="1"/>
  <c r="AA625" i="90" a="1"/>
  <c r="AA625" i="90" s="1"/>
  <c r="AA637" i="90" a="1"/>
  <c r="AA637" i="90" s="1"/>
  <c r="AA610" i="90" a="1"/>
  <c r="AA610" i="90" s="1"/>
  <c r="AA298" i="90" a="1"/>
  <c r="AA298" i="90" s="1"/>
  <c r="AA301" i="90" a="1"/>
  <c r="AA301" i="90" s="1"/>
  <c r="AY358" i="90" a="1"/>
  <c r="AY358" i="90" s="1"/>
  <c r="AA290" i="90" a="1"/>
  <c r="AA290" i="90" s="1"/>
  <c r="AY369" i="90" a="1"/>
  <c r="AY369" i="90" s="1"/>
  <c r="AY41" i="90" a="1"/>
  <c r="AY41" i="90" s="1"/>
  <c r="AA287" i="90" a="1"/>
  <c r="AA287" i="90" s="1"/>
  <c r="AA265" i="90" a="1"/>
  <c r="AA265" i="90" s="1"/>
  <c r="AY350" i="90" a="1"/>
  <c r="AY350" i="90" s="1"/>
  <c r="AY28" i="90" a="1"/>
  <c r="AY28" i="90" s="1"/>
  <c r="AY24" i="90" a="1"/>
  <c r="AY24" i="90" s="1"/>
  <c r="AA267" i="90" a="1"/>
  <c r="AA267" i="90" s="1"/>
  <c r="AA289" i="90" a="1"/>
  <c r="AA289" i="90" s="1"/>
  <c r="AY356" i="90" a="1"/>
  <c r="AY356" i="90" s="1"/>
  <c r="AA279" i="90" a="1"/>
  <c r="AA279" i="90" s="1"/>
  <c r="AA596" i="90" a="1"/>
  <c r="AA596" i="90" s="1"/>
  <c r="AY374" i="90" a="1"/>
  <c r="AY374" i="90" s="1"/>
  <c r="AA605" i="90" a="1"/>
  <c r="AA605" i="90" s="1"/>
  <c r="AI465" i="90" a="1"/>
  <c r="AI465" i="90" s="1"/>
  <c r="DC316" i="90" a="1"/>
  <c r="DC316" i="90" s="1"/>
  <c r="AA628" i="90" a="1"/>
  <c r="AA628" i="90" s="1"/>
  <c r="AA638" i="90" a="1"/>
  <c r="AA638" i="90" s="1"/>
  <c r="AY368" i="90" a="1"/>
  <c r="AY368" i="90" s="1"/>
  <c r="AY30" i="90" a="1"/>
  <c r="AY30" i="90" s="1"/>
  <c r="AY373" i="90" a="1"/>
  <c r="AY373" i="90" s="1"/>
  <c r="AA285" i="90" a="1"/>
  <c r="AA285" i="90" s="1"/>
  <c r="AA283" i="90" a="1"/>
  <c r="AA283" i="90" s="1"/>
  <c r="BW373" i="90" a="1"/>
  <c r="BW373" i="90" s="1"/>
  <c r="AY313" i="90" a="1"/>
  <c r="AY313" i="90" s="1"/>
  <c r="AA639" i="90" a="1"/>
  <c r="AA639" i="90" s="1"/>
  <c r="AY316" i="90" a="1"/>
  <c r="AY316" i="90" s="1"/>
  <c r="AQ312" i="90" a="1"/>
  <c r="AQ312" i="90" s="1"/>
  <c r="DS312" i="90" a="1"/>
  <c r="DS312" i="90" s="1"/>
  <c r="AA466" i="90" a="1"/>
  <c r="AA466" i="90" s="1"/>
  <c r="AA462" i="90" a="1"/>
  <c r="AA462" i="90" s="1"/>
  <c r="AA634" i="90" a="1"/>
  <c r="AA634" i="90" s="1"/>
  <c r="AA627" i="90" a="1"/>
  <c r="AA627" i="90" s="1"/>
  <c r="AA305" i="90" a="1"/>
  <c r="AA305" i="90" s="1"/>
  <c r="AA607" i="90" a="1"/>
  <c r="AA607" i="90" s="1"/>
  <c r="AA302" i="90" a="1"/>
  <c r="AA302" i="90" s="1"/>
  <c r="AA308" i="90" a="1"/>
  <c r="AA308" i="90" s="1"/>
  <c r="AA609" i="90" a="1"/>
  <c r="AA609" i="90" s="1"/>
  <c r="AY42" i="90" a="1"/>
  <c r="AY42" i="90" s="1"/>
  <c r="AA617" i="90" a="1"/>
  <c r="AA617" i="90" s="1"/>
  <c r="AA618" i="90" a="1"/>
  <c r="AA618" i="90" s="1"/>
  <c r="AY376" i="90" a="1"/>
  <c r="AY376" i="90" s="1"/>
  <c r="AA616" i="90" a="1"/>
  <c r="AA616" i="90" s="1"/>
  <c r="AA268" i="90" a="1"/>
  <c r="AA268" i="90" s="1"/>
  <c r="AA594" i="90" a="1"/>
  <c r="AA594" i="90" s="1"/>
  <c r="AA292" i="90" a="1"/>
  <c r="AA292" i="90" s="1"/>
  <c r="AY27" i="90" a="1"/>
  <c r="AY27" i="90" s="1"/>
  <c r="AY354" i="90" a="1"/>
  <c r="AY354" i="90" s="1"/>
  <c r="AA602" i="90" a="1"/>
  <c r="AA602" i="90" s="1"/>
  <c r="AQ461" i="90" a="1"/>
  <c r="AQ461" i="90" s="1"/>
  <c r="CM314" i="90" a="1"/>
  <c r="CM314" i="90" s="1"/>
  <c r="BG316" i="90" a="1"/>
  <c r="BG316" i="90" s="1"/>
  <c r="BG314" i="90" a="1"/>
  <c r="BG314" i="90" s="1"/>
  <c r="CM316" i="90" a="1"/>
  <c r="CM316" i="90" s="1"/>
  <c r="BG315" i="90" a="1"/>
  <c r="BG315" i="90" s="1"/>
  <c r="BG317" i="90" a="1"/>
  <c r="BG317" i="90" s="1"/>
  <c r="BG313" i="90" a="1"/>
  <c r="BG313" i="90" s="1"/>
  <c r="AI316" i="90" a="1"/>
  <c r="AI316" i="90" s="1"/>
  <c r="AI314" i="90" a="1"/>
  <c r="AI314" i="90" s="1"/>
  <c r="AI315" i="90" a="1"/>
  <c r="AI315" i="90" s="1"/>
  <c r="BO314" i="90" a="1"/>
  <c r="BO314" i="90" s="1"/>
  <c r="CE314" i="90" a="1"/>
  <c r="CE314" i="90" s="1"/>
  <c r="AI313" i="90" a="1"/>
  <c r="AI313" i="90" s="1"/>
  <c r="AI312" i="90" a="1"/>
  <c r="AI312" i="90" s="1"/>
  <c r="CE315" i="90" a="1"/>
  <c r="CE315" i="90" s="1"/>
  <c r="AI317" i="90" a="1"/>
  <c r="AI317" i="90" s="1"/>
  <c r="CE316" i="90" a="1"/>
  <c r="CE316" i="90" s="1"/>
  <c r="CN312" i="90"/>
  <c r="AQ464" i="90" a="1"/>
  <c r="AQ464" i="90" s="1"/>
  <c r="AY461" i="90" a="1"/>
  <c r="AY461" i="90" s="1"/>
  <c r="AQ465" i="90" a="1"/>
  <c r="AQ465" i="90" s="1"/>
  <c r="AY466" i="90" a="1"/>
  <c r="AY466" i="90" s="1"/>
  <c r="BG461" i="90" a="1"/>
  <c r="BG461" i="90" s="1"/>
  <c r="AQ466" i="90" a="1"/>
  <c r="AQ466" i="90" s="1"/>
  <c r="AQ463" i="90" a="1"/>
  <c r="AQ463" i="90" s="1"/>
  <c r="AI464" i="90" a="1"/>
  <c r="AI464" i="90" s="1"/>
  <c r="AQ462" i="90" a="1"/>
  <c r="AQ462" i="90" s="1"/>
  <c r="AI461" i="90" a="1"/>
  <c r="AI461" i="90" s="1"/>
  <c r="AY463" i="90" a="1"/>
  <c r="AY463" i="90" s="1"/>
  <c r="AY462" i="90" a="1"/>
  <c r="AY462" i="90" s="1"/>
  <c r="CU317" i="90" a="1"/>
  <c r="CU317" i="90" s="1"/>
  <c r="CU314" i="90" a="1"/>
  <c r="CU314" i="90" s="1"/>
  <c r="CE313" i="90" a="1"/>
  <c r="CE313" i="90" s="1"/>
  <c r="CM313" i="90" a="1"/>
  <c r="CM313" i="90" s="1"/>
  <c r="BW593" i="90" a="1"/>
  <c r="BW593" i="90" s="1"/>
  <c r="BW622" i="90" a="1"/>
  <c r="BW622" i="90" s="1"/>
  <c r="BW608" i="90" a="1"/>
  <c r="BW608" i="90" s="1"/>
  <c r="BW639" i="90" a="1"/>
  <c r="BW639" i="90" s="1"/>
  <c r="BW637" i="90" a="1"/>
  <c r="BW637" i="90" s="1"/>
  <c r="BW619" i="90" a="1"/>
  <c r="BW619" i="90" s="1"/>
  <c r="BW635" i="90" a="1"/>
  <c r="BW635" i="90" s="1"/>
  <c r="BW636" i="90" a="1"/>
  <c r="BW636" i="90" s="1"/>
  <c r="BW638" i="90" a="1"/>
  <c r="BW638" i="90" s="1"/>
  <c r="BW603" i="90" a="1"/>
  <c r="BW603" i="90" s="1"/>
  <c r="BW634" i="90" a="1"/>
  <c r="BW634" i="90" s="1"/>
  <c r="BW633" i="90" a="1"/>
  <c r="BW633" i="90" s="1"/>
  <c r="BW621" i="90" a="1"/>
  <c r="BW621" i="90" s="1"/>
  <c r="BW620" i="90" a="1"/>
  <c r="BW620" i="90" s="1"/>
  <c r="BW624" i="90" a="1"/>
  <c r="BW624" i="90" s="1"/>
  <c r="BW623" i="90" a="1"/>
  <c r="BW623" i="90" s="1"/>
  <c r="BW607" i="90" a="1"/>
  <c r="BW607" i="90" s="1"/>
  <c r="BW605" i="90" a="1"/>
  <c r="BW605" i="90" s="1"/>
  <c r="BW629" i="90" a="1"/>
  <c r="BW629" i="90" s="1"/>
  <c r="BW630" i="90" a="1"/>
  <c r="BW630" i="90" s="1"/>
  <c r="BW628" i="90" a="1"/>
  <c r="BW628" i="90" s="1"/>
  <c r="BW631" i="90" a="1"/>
  <c r="BW631" i="90" s="1"/>
  <c r="BW600" i="90" a="1"/>
  <c r="BW600" i="90" s="1"/>
  <c r="BW640" i="90" a="1"/>
  <c r="BW640" i="90" s="1"/>
  <c r="BW625" i="90" a="1"/>
  <c r="BW625" i="90" s="1"/>
  <c r="BW595" i="90" a="1"/>
  <c r="BW595" i="90" s="1"/>
  <c r="BW596" i="90" a="1"/>
  <c r="BW596" i="90" s="1"/>
  <c r="BW598" i="90" a="1"/>
  <c r="BW598" i="90" s="1"/>
  <c r="BW614" i="90" a="1"/>
  <c r="BW614" i="90" s="1"/>
  <c r="BW627" i="90" a="1"/>
  <c r="BW627" i="90" s="1"/>
  <c r="BW611" i="90" a="1"/>
  <c r="BW611" i="90" s="1"/>
  <c r="BW626" i="90" a="1"/>
  <c r="BW626" i="90" s="1"/>
  <c r="BW609" i="90" a="1"/>
  <c r="BW609" i="90" s="1"/>
  <c r="BW632" i="90" a="1"/>
  <c r="BW632" i="90" s="1"/>
  <c r="BW606" i="90" a="1"/>
  <c r="BW606" i="90" s="1"/>
  <c r="BW602" i="90" a="1"/>
  <c r="BW602" i="90" s="1"/>
  <c r="BZ649" i="90"/>
  <c r="BZ648" i="90"/>
  <c r="AI466" i="90" a="1"/>
  <c r="AI466" i="90" s="1"/>
  <c r="AI462" i="90" a="1"/>
  <c r="AI462" i="90" s="1"/>
  <c r="BO316" i="90" a="1"/>
  <c r="BO316" i="90" s="1"/>
  <c r="AJ461" i="90"/>
  <c r="BG464" i="90" a="1"/>
  <c r="BG464" i="90" s="1"/>
  <c r="BG466" i="90" a="1"/>
  <c r="BG466" i="90" s="1"/>
  <c r="BG463" i="90" a="1"/>
  <c r="BG463" i="90" s="1"/>
  <c r="BG465" i="90" a="1"/>
  <c r="BG465" i="90" s="1"/>
  <c r="BO313" i="90" a="1"/>
  <c r="BO313" i="90" s="1"/>
  <c r="DK317" i="90" a="1"/>
  <c r="DK317" i="90" s="1"/>
  <c r="DL312" i="90"/>
  <c r="BO315" i="90" a="1"/>
  <c r="BO315" i="90" s="1"/>
  <c r="BO312" i="90" a="1"/>
  <c r="BO312" i="90" s="1"/>
  <c r="CE312" i="90" a="1"/>
  <c r="CE312" i="90" s="1"/>
  <c r="DK315" i="90" a="1"/>
  <c r="DK315" i="90" s="1"/>
  <c r="DK316" i="90" a="1"/>
  <c r="DK316" i="90" s="1"/>
  <c r="DK312" i="90" a="1"/>
  <c r="DK312" i="90" s="1"/>
  <c r="DK314" i="90" a="1"/>
  <c r="DK314" i="90" s="1"/>
  <c r="BO317" i="90" a="1"/>
  <c r="BO317" i="90" s="1"/>
  <c r="BW353" i="90" a="1"/>
  <c r="BW353" i="90" s="1"/>
  <c r="AY367" i="90" a="1"/>
  <c r="AY367" i="90" s="1"/>
  <c r="AY351" i="90" a="1"/>
  <c r="AY351" i="90" s="1"/>
  <c r="BW610" i="90" a="1"/>
  <c r="BW610" i="90" s="1"/>
  <c r="AY31" i="90" a="1"/>
  <c r="AY31" i="90" s="1"/>
  <c r="AY371" i="90" a="1"/>
  <c r="AY371" i="90" s="1"/>
  <c r="BW367" i="90" a="1"/>
  <c r="BW367" i="90" s="1"/>
  <c r="AY29" i="90" a="1"/>
  <c r="AY29" i="90" s="1"/>
  <c r="AY39" i="90" a="1"/>
  <c r="AY39" i="90" s="1"/>
  <c r="BW350" i="90" a="1"/>
  <c r="BW350" i="90" s="1"/>
  <c r="AY26" i="90" a="1"/>
  <c r="AY26" i="90" s="1"/>
  <c r="BW352" i="90" a="1"/>
  <c r="BW352" i="90" s="1"/>
  <c r="H624" i="91" a="1"/>
  <c r="H624" i="91" s="1"/>
  <c r="DC317" i="90" a="1"/>
  <c r="DC317" i="90" s="1"/>
  <c r="BW48" i="90" a="1"/>
  <c r="BW48" i="90" s="1"/>
  <c r="BW363" i="90" a="1"/>
  <c r="BW363" i="90" s="1"/>
  <c r="DC314" i="90" a="1"/>
  <c r="DC314" i="90" s="1"/>
  <c r="BW604" i="90" a="1"/>
  <c r="BW604" i="90" s="1"/>
  <c r="BW618" i="90" a="1"/>
  <c r="BW618" i="90" s="1"/>
  <c r="BW374" i="90" a="1"/>
  <c r="BW374" i="90" s="1"/>
  <c r="DC313" i="90" a="1"/>
  <c r="DC313" i="90" s="1"/>
  <c r="BW612" i="90" a="1"/>
  <c r="BW612" i="90" s="1"/>
  <c r="AY353" i="90" a="1"/>
  <c r="AY353" i="90" s="1"/>
  <c r="BW616" i="90" a="1"/>
  <c r="BW616" i="90" s="1"/>
  <c r="BW359" i="90" a="1"/>
  <c r="BW359" i="90" s="1"/>
  <c r="CM317" i="90" a="1"/>
  <c r="CM317" i="90" s="1"/>
  <c r="BW36" i="90" a="1"/>
  <c r="BW36" i="90" s="1"/>
  <c r="BW361" i="90" a="1"/>
  <c r="BW361" i="90" s="1"/>
  <c r="AA624" i="90" a="1"/>
  <c r="AA624" i="90" s="1"/>
  <c r="BW370" i="90" a="1"/>
  <c r="BW370" i="90" s="1"/>
  <c r="BW599" i="90" a="1"/>
  <c r="BW599" i="90" s="1"/>
  <c r="AA604" i="90" a="1"/>
  <c r="AA604" i="90" s="1"/>
  <c r="BW594" i="90" a="1"/>
  <c r="BW594" i="90" s="1"/>
  <c r="BW369" i="90" a="1"/>
  <c r="BW369" i="90" s="1"/>
  <c r="BW615" i="90" a="1"/>
  <c r="BW615" i="90" s="1"/>
  <c r="BW365" i="90" a="1"/>
  <c r="BW365" i="90" s="1"/>
  <c r="AY25" i="90" a="1"/>
  <c r="AY25" i="90" s="1"/>
  <c r="AY364" i="90" a="1"/>
  <c r="AY364" i="90" s="1"/>
  <c r="BW378" i="90" a="1"/>
  <c r="BW378" i="90" s="1"/>
  <c r="AA612" i="90" a="1"/>
  <c r="AA612" i="90" s="1"/>
  <c r="AY355" i="90" a="1"/>
  <c r="AY355" i="90" s="1"/>
  <c r="BW601" i="90" a="1"/>
  <c r="BW601" i="90" s="1"/>
  <c r="AY377" i="90" a="1"/>
  <c r="AY377" i="90" s="1"/>
  <c r="BW357" i="90" a="1"/>
  <c r="BW357" i="90" s="1"/>
  <c r="BW371" i="90" a="1"/>
  <c r="BW371" i="90" s="1"/>
  <c r="BW30" i="90" a="1"/>
  <c r="BW30" i="90" s="1"/>
  <c r="O461" i="93" a="1"/>
  <c r="O461" i="93" s="1"/>
  <c r="Q461" i="93" s="1"/>
  <c r="O404" i="93" a="1"/>
  <c r="O404" i="93" s="1"/>
  <c r="Q404" i="93" s="1"/>
  <c r="O470" i="93" a="1"/>
  <c r="O470" i="93" s="1"/>
  <c r="Q470" i="93" s="1"/>
  <c r="O542" i="91" a="1"/>
  <c r="O542" i="91" s="1"/>
  <c r="Q542" i="91" s="1"/>
  <c r="O233" i="93" a="1"/>
  <c r="O233" i="93" s="1"/>
  <c r="Q233" i="93" s="1"/>
  <c r="O350" i="93" a="1"/>
  <c r="O350" i="93" s="1"/>
  <c r="Q350" i="93" s="1"/>
  <c r="O123" i="91" a="1"/>
  <c r="O123" i="91" s="1"/>
  <c r="Q123" i="91" s="1"/>
  <c r="O42" i="91" a="1"/>
  <c r="O42" i="91" s="1"/>
  <c r="Q42" i="91" s="1"/>
  <c r="O296" i="91" a="1"/>
  <c r="O296" i="91" s="1"/>
  <c r="Q296" i="91" s="1"/>
  <c r="O269" i="91" a="1"/>
  <c r="O269" i="91" s="1"/>
  <c r="Q269" i="91" s="1"/>
  <c r="O78" i="91" a="1"/>
  <c r="O78" i="91" s="1"/>
  <c r="Q78" i="91" s="1"/>
  <c r="O87" i="93" a="1"/>
  <c r="O87" i="93" s="1"/>
  <c r="Q87" i="93" s="1"/>
  <c r="O395" i="91" a="1"/>
  <c r="O395" i="91" s="1"/>
  <c r="Q395" i="91" s="1"/>
  <c r="O341" i="93" a="1"/>
  <c r="O341" i="93" s="1"/>
  <c r="Q341" i="93" s="1"/>
  <c r="O69" i="91" a="1"/>
  <c r="O69" i="91" s="1"/>
  <c r="Q69" i="91" s="1"/>
  <c r="O425" i="91" a="1"/>
  <c r="O425" i="91" s="1"/>
  <c r="Q425" i="91" s="1"/>
  <c r="O506" i="93" a="1"/>
  <c r="O506" i="93" s="1"/>
  <c r="Q506" i="93" s="1"/>
  <c r="O114" i="91" a="1"/>
  <c r="O114" i="91" s="1"/>
  <c r="Q114" i="91" s="1"/>
  <c r="O314" i="91" a="1"/>
  <c r="O314" i="91" s="1"/>
  <c r="Q314" i="91" s="1"/>
  <c r="O452" i="91" a="1"/>
  <c r="O452" i="91" s="1"/>
  <c r="Q452" i="91" s="1"/>
  <c r="O587" i="93" a="1"/>
  <c r="O587" i="93" s="1"/>
  <c r="Q587" i="93" s="1"/>
  <c r="O542" i="93" a="1"/>
  <c r="O542" i="93" s="1"/>
  <c r="Q542" i="93" s="1"/>
  <c r="O614" i="91" a="1"/>
  <c r="O614" i="91" s="1"/>
  <c r="Q614" i="91" s="1"/>
  <c r="O69" i="93" a="1"/>
  <c r="O69" i="93" s="1"/>
  <c r="Q69" i="93" s="1"/>
  <c r="O470" i="91" a="1"/>
  <c r="O470" i="91" s="1"/>
  <c r="Q470" i="91" s="1"/>
  <c r="O524" i="91" a="1"/>
  <c r="O524" i="91" s="1"/>
  <c r="Q524" i="91" s="1"/>
  <c r="O96" i="91" a="1"/>
  <c r="O96" i="91" s="1"/>
  <c r="Q96" i="91" s="1"/>
  <c r="O323" i="91" a="1"/>
  <c r="O323" i="91" s="1"/>
  <c r="Q323" i="91" s="1"/>
  <c r="O296" i="93" a="1"/>
  <c r="O296" i="93" s="1"/>
  <c r="Q296" i="93" s="1"/>
  <c r="O224" i="91" a="1"/>
  <c r="O224" i="91" s="1"/>
  <c r="Q224" i="91" s="1"/>
  <c r="O386" i="91" a="1"/>
  <c r="O386" i="91" s="1"/>
  <c r="Q386" i="91" s="1"/>
  <c r="O141" i="91" a="1"/>
  <c r="O141" i="91" s="1"/>
  <c r="Q141" i="91" s="1"/>
  <c r="O479" i="93" a="1"/>
  <c r="O479" i="93" s="1"/>
  <c r="Q479" i="93" s="1"/>
  <c r="O350" i="91" a="1"/>
  <c r="O350" i="91" s="1"/>
  <c r="Q350" i="91" s="1"/>
  <c r="O251" i="93" a="1"/>
  <c r="O251" i="93" s="1"/>
  <c r="Q251" i="93" s="1"/>
  <c r="O551" i="93" a="1"/>
  <c r="O551" i="93" s="1"/>
  <c r="Q551" i="93" s="1"/>
  <c r="O443" i="93" a="1"/>
  <c r="O443" i="93" s="1"/>
  <c r="Q443" i="93" s="1"/>
  <c r="O215" i="91" a="1"/>
  <c r="O215" i="91" s="1"/>
  <c r="Q215" i="91" s="1"/>
  <c r="O506" i="91" a="1"/>
  <c r="O506" i="91" s="1"/>
  <c r="Q506" i="91" s="1"/>
  <c r="O206" i="91" a="1"/>
  <c r="O206" i="91" s="1"/>
  <c r="Q206" i="91" s="1"/>
  <c r="O132" i="93" a="1"/>
  <c r="O132" i="93" s="1"/>
  <c r="Q132" i="93" s="1"/>
  <c r="O524" i="93" a="1"/>
  <c r="O524" i="93" s="1"/>
  <c r="Q524" i="93" s="1"/>
  <c r="O386" i="93" a="1"/>
  <c r="O386" i="93" s="1"/>
  <c r="Q386" i="93" s="1"/>
  <c r="O132" i="91" a="1"/>
  <c r="O132" i="91" s="1"/>
  <c r="Q132" i="91" s="1"/>
  <c r="O533" i="93" a="1"/>
  <c r="O533" i="93" s="1"/>
  <c r="Q533" i="93" s="1"/>
  <c r="O159" i="93" a="1"/>
  <c r="O159" i="93" s="1"/>
  <c r="Q159" i="93" s="1"/>
  <c r="O105" i="93" a="1"/>
  <c r="O105" i="93" s="1"/>
  <c r="Q105" i="93" s="1"/>
  <c r="O425" i="93" a="1"/>
  <c r="O425" i="93" s="1"/>
  <c r="Q425" i="93" s="1"/>
  <c r="O141" i="93" a="1"/>
  <c r="O141" i="93" s="1"/>
  <c r="Q141" i="93" s="1"/>
  <c r="O497" i="91" a="1"/>
  <c r="O497" i="91" s="1"/>
  <c r="Q497" i="91" s="1"/>
  <c r="O177" i="93" a="1"/>
  <c r="O177" i="93" s="1"/>
  <c r="Q177" i="93" s="1"/>
  <c r="O260" i="91" a="1"/>
  <c r="O260" i="91" s="1"/>
  <c r="Q260" i="91" s="1"/>
  <c r="O623" i="91" a="1"/>
  <c r="O623" i="91" s="1"/>
  <c r="Q623" i="91" s="1"/>
  <c r="O497" i="93" a="1"/>
  <c r="O497" i="93" s="1"/>
  <c r="Q497" i="93" s="1"/>
  <c r="O96" i="93" a="1"/>
  <c r="O96" i="93" s="1"/>
  <c r="Q96" i="93" s="1"/>
  <c r="O578" i="93" a="1"/>
  <c r="O578" i="93" s="1"/>
  <c r="Q578" i="93" s="1"/>
  <c r="O87" i="91" a="1"/>
  <c r="O87" i="91" s="1"/>
  <c r="Q87" i="91" s="1"/>
  <c r="O260" i="93" a="1"/>
  <c r="O260" i="93" s="1"/>
  <c r="Q260" i="93" s="1"/>
  <c r="O287" i="93" a="1"/>
  <c r="O287" i="93" s="1"/>
  <c r="Q287" i="93" s="1"/>
  <c r="O479" i="91" a="1"/>
  <c r="O479" i="91" s="1"/>
  <c r="Q479" i="91" s="1"/>
  <c r="O305" i="93" a="1"/>
  <c r="O305" i="93" s="1"/>
  <c r="Q305" i="93" s="1"/>
  <c r="O443" i="91" a="1"/>
  <c r="O443" i="91" s="1"/>
  <c r="Q443" i="91" s="1"/>
  <c r="O24" i="93" a="1"/>
  <c r="O24" i="93" s="1"/>
  <c r="Q24" i="93" s="1"/>
  <c r="O332" i="93" a="1"/>
  <c r="O332" i="93" s="1"/>
  <c r="Q332" i="93" s="1"/>
  <c r="O168" i="93" a="1"/>
  <c r="O168" i="93" s="1"/>
  <c r="Q168" i="93" s="1"/>
  <c r="O242" i="91" a="1"/>
  <c r="O242" i="91" s="1"/>
  <c r="Q242" i="91" s="1"/>
  <c r="O15" i="91" a="1"/>
  <c r="O15" i="91" s="1"/>
  <c r="Q15" i="91" s="1"/>
  <c r="O33" i="93" a="1"/>
  <c r="O33" i="93" s="1"/>
  <c r="Q33" i="93" s="1"/>
  <c r="O60" i="91" a="1"/>
  <c r="O60" i="91" s="1"/>
  <c r="Q60" i="91" s="1"/>
  <c r="O332" i="91" a="1"/>
  <c r="O332" i="91" s="1"/>
  <c r="Q332" i="91" s="1"/>
  <c r="O488" i="91" a="1"/>
  <c r="O488" i="91" s="1"/>
  <c r="Q488" i="91" s="1"/>
  <c r="O569" i="91" a="1"/>
  <c r="O569" i="91" s="1"/>
  <c r="Q569" i="91" s="1"/>
  <c r="O15" i="93" a="1"/>
  <c r="O15" i="93" s="1"/>
  <c r="Q15" i="93" s="1"/>
  <c r="O150" i="91" a="1"/>
  <c r="O150" i="91" s="1"/>
  <c r="Q150" i="91" s="1"/>
  <c r="O287" i="91" a="1"/>
  <c r="O287" i="91" s="1"/>
  <c r="Q287" i="91" s="1"/>
  <c r="O42" i="93" a="1"/>
  <c r="O42" i="93" s="1"/>
  <c r="Q42" i="93" s="1"/>
  <c r="O177" i="91" a="1"/>
  <c r="O177" i="91" s="1"/>
  <c r="Q177" i="91" s="1"/>
  <c r="O533" i="91" a="1"/>
  <c r="O533" i="91" s="1"/>
  <c r="Q533" i="91" s="1"/>
  <c r="O596" i="93" a="1"/>
  <c r="O596" i="93" s="1"/>
  <c r="Q596" i="93" s="1"/>
  <c r="O488" i="93" a="1"/>
  <c r="O488" i="93" s="1"/>
  <c r="Q488" i="93" s="1"/>
  <c r="O452" i="93" a="1"/>
  <c r="O452" i="93" s="1"/>
  <c r="Q452" i="93" s="1"/>
  <c r="O551" i="91" a="1"/>
  <c r="O551" i="91" s="1"/>
  <c r="Q551" i="91" s="1"/>
  <c r="O278" i="93" a="1"/>
  <c r="O278" i="93" s="1"/>
  <c r="Q278" i="93" s="1"/>
  <c r="O368" i="93" a="1"/>
  <c r="O368" i="93" s="1"/>
  <c r="Q368" i="93" s="1"/>
  <c r="O605" i="91" a="1"/>
  <c r="O605" i="91" s="1"/>
  <c r="Q605" i="91" s="1"/>
  <c r="O587" i="91" a="1"/>
  <c r="O587" i="91" s="1"/>
  <c r="Q587" i="91" s="1"/>
  <c r="O596" i="91" a="1"/>
  <c r="O596" i="91" s="1"/>
  <c r="Q596" i="91" s="1"/>
  <c r="O206" i="93" a="1"/>
  <c r="O206" i="93" s="1"/>
  <c r="Q206" i="93" s="1"/>
  <c r="O215" i="93" a="1"/>
  <c r="O215" i="93" s="1"/>
  <c r="Q215" i="93" s="1"/>
  <c r="O224" i="93" a="1"/>
  <c r="O224" i="93" s="1"/>
  <c r="Q224" i="93" s="1"/>
  <c r="O434" i="91" a="1"/>
  <c r="O434" i="91" s="1"/>
  <c r="Q434" i="91" s="1"/>
  <c r="O24" i="91" a="1"/>
  <c r="O24" i="91" s="1"/>
  <c r="Q24" i="91" s="1"/>
  <c r="O269" i="93" a="1"/>
  <c r="O269" i="93" s="1"/>
  <c r="Q269" i="93" s="1"/>
  <c r="O278" i="91" a="1"/>
  <c r="O278" i="91" s="1"/>
  <c r="Q278" i="91" s="1"/>
  <c r="O60" i="93" a="1"/>
  <c r="O60" i="93" s="1"/>
  <c r="Q60" i="93" s="1"/>
  <c r="O186" i="91" a="1"/>
  <c r="O186" i="91" s="1"/>
  <c r="Q186" i="91" s="1"/>
  <c r="O168" i="91" a="1"/>
  <c r="O168" i="91" s="1"/>
  <c r="Q168" i="91" s="1"/>
  <c r="O105" i="91" a="1"/>
  <c r="O105" i="91" s="1"/>
  <c r="Q105" i="91" s="1"/>
  <c r="O377" i="91" a="1"/>
  <c r="O377" i="91" s="1"/>
  <c r="Q377" i="91" s="1"/>
  <c r="O404" i="91" a="1"/>
  <c r="O404" i="91" s="1"/>
  <c r="Q404" i="91" s="1"/>
  <c r="O359" i="91" a="1"/>
  <c r="O359" i="91" s="1"/>
  <c r="Q359" i="91" s="1"/>
  <c r="O323" i="93" a="1"/>
  <c r="O323" i="93" s="1"/>
  <c r="Q323" i="93" s="1"/>
  <c r="O33" i="91" a="1"/>
  <c r="O33" i="91" s="1"/>
  <c r="Q33" i="91" s="1"/>
  <c r="O560" i="91" a="1"/>
  <c r="O560" i="91" s="1"/>
  <c r="Q560" i="91" s="1"/>
  <c r="O78" i="93" a="1"/>
  <c r="O78" i="93" s="1"/>
  <c r="Q78" i="93" s="1"/>
  <c r="O614" i="93" a="1"/>
  <c r="O614" i="93" s="1"/>
  <c r="Q614" i="93" s="1"/>
  <c r="O251" i="91" a="1"/>
  <c r="O251" i="91" s="1"/>
  <c r="Q251" i="91" s="1"/>
  <c r="O377" i="93" a="1"/>
  <c r="O377" i="93" s="1"/>
  <c r="Q377" i="93" s="1"/>
  <c r="O515" i="91" a="1"/>
  <c r="O515" i="91" s="1"/>
  <c r="Q515" i="91" s="1"/>
  <c r="O51" i="93" a="1"/>
  <c r="O51" i="93" s="1"/>
  <c r="Q51" i="93" s="1"/>
  <c r="O368" i="91" a="1"/>
  <c r="O368" i="91" s="1"/>
  <c r="Q368" i="91" s="1"/>
  <c r="O159" i="91" a="1"/>
  <c r="O159" i="91" s="1"/>
  <c r="Q159" i="91" s="1"/>
  <c r="O186" i="93" a="1"/>
  <c r="O186" i="93" s="1"/>
  <c r="Q186" i="93" s="1"/>
  <c r="O242" i="93" a="1"/>
  <c r="O242" i="93" s="1"/>
  <c r="Q242" i="93" s="1"/>
  <c r="O359" i="93" a="1"/>
  <c r="O359" i="93" s="1"/>
  <c r="Q359" i="93" s="1"/>
  <c r="O341" i="91" a="1"/>
  <c r="O341" i="91" s="1"/>
  <c r="Q341" i="91" s="1"/>
  <c r="O605" i="93" a="1"/>
  <c r="O605" i="93" s="1"/>
  <c r="Q605" i="93" s="1"/>
  <c r="O314" i="93" a="1"/>
  <c r="O314" i="93" s="1"/>
  <c r="Q314" i="93" s="1"/>
  <c r="O515" i="93" a="1"/>
  <c r="O515" i="93" s="1"/>
  <c r="Q515" i="93" s="1"/>
  <c r="O569" i="93" a="1"/>
  <c r="O569" i="93" s="1"/>
  <c r="Q569" i="93" s="1"/>
  <c r="O233" i="91" a="1"/>
  <c r="O233" i="91" s="1"/>
  <c r="Q233" i="91" s="1"/>
  <c r="AA270" i="90" a="1"/>
  <c r="AA270" i="90" s="1"/>
  <c r="BW20" i="90" a="1"/>
  <c r="BW20" i="90" s="1"/>
  <c r="BW368" i="90" a="1"/>
  <c r="BW368" i="90" s="1"/>
  <c r="O114" i="93" a="1"/>
  <c r="O114" i="93" s="1"/>
  <c r="Q114" i="93" s="1"/>
  <c r="O623" i="93" a="1"/>
  <c r="O623" i="93" s="1"/>
  <c r="Q623" i="93" s="1"/>
  <c r="O305" i="91" a="1"/>
  <c r="O305" i="91" s="1"/>
  <c r="Q305" i="91" s="1"/>
  <c r="O461" i="91" a="1"/>
  <c r="O461" i="91" s="1"/>
  <c r="Q461" i="91" s="1"/>
  <c r="O560" i="93" a="1"/>
  <c r="O560" i="93" s="1"/>
  <c r="Q560" i="93" s="1"/>
  <c r="O395" i="93" a="1"/>
  <c r="O395" i="93" s="1"/>
  <c r="Q395" i="93" s="1"/>
  <c r="O51" i="91" a="1"/>
  <c r="O51" i="91" s="1"/>
  <c r="Q51" i="91" s="1"/>
  <c r="O434" i="93" a="1"/>
  <c r="O434" i="93" s="1"/>
  <c r="Q434" i="93" s="1"/>
  <c r="O123" i="93" a="1"/>
  <c r="O123" i="93" s="1"/>
  <c r="Q123" i="93" s="1"/>
  <c r="O150" i="93" a="1"/>
  <c r="O150" i="93" s="1"/>
  <c r="Q150" i="93" s="1"/>
  <c r="O578" i="91" a="1"/>
  <c r="O578" i="91" s="1"/>
  <c r="Q578" i="91" s="1"/>
  <c r="BW31" i="90" a="1"/>
  <c r="BW31" i="90" s="1"/>
  <c r="BW22" i="90" a="1"/>
  <c r="BW22" i="90" s="1"/>
  <c r="BW354" i="90" a="1"/>
  <c r="BW354" i="90" s="1"/>
  <c r="DS461" i="90" a="1"/>
  <c r="DS461" i="90" s="1"/>
  <c r="AA280" i="90" a="1"/>
  <c r="AA280" i="90" s="1"/>
  <c r="BW372" i="90" a="1"/>
  <c r="BW372" i="90" s="1"/>
  <c r="AA600" i="90" a="1"/>
  <c r="AA600" i="90" s="1"/>
  <c r="AY18" i="90" a="1"/>
  <c r="AY18" i="90" s="1"/>
  <c r="BW597" i="90" a="1"/>
  <c r="BW597" i="90" s="1"/>
  <c r="AY20" i="90" a="1"/>
  <c r="AY20" i="90" s="1"/>
  <c r="AY45" i="90" a="1"/>
  <c r="AY45" i="90" s="1"/>
  <c r="BW348" i="90" a="1"/>
  <c r="BW348" i="90" s="1"/>
  <c r="BW358" i="90" a="1"/>
  <c r="BW358" i="90" s="1"/>
  <c r="BW33" i="90" a="1"/>
  <c r="BW33" i="90" s="1"/>
  <c r="BW377" i="90" a="1"/>
  <c r="BW377" i="90" s="1"/>
  <c r="BW44" i="90" a="1"/>
  <c r="BW44" i="90" s="1"/>
  <c r="BW349" i="90" a="1"/>
  <c r="BW349" i="90" s="1"/>
  <c r="AA608" i="90" a="1"/>
  <c r="AA608" i="90" s="1"/>
  <c r="AY349" i="90" a="1"/>
  <c r="AY349" i="90" s="1"/>
  <c r="BW21" i="90" a="1"/>
  <c r="BW21" i="90" s="1"/>
  <c r="BW38" i="90" a="1"/>
  <c r="BW38" i="90" s="1"/>
  <c r="BW37" i="90" a="1"/>
  <c r="BW37" i="90" s="1"/>
  <c r="BW360" i="90" a="1"/>
  <c r="BW360" i="90" s="1"/>
  <c r="BW613" i="90" a="1"/>
  <c r="BW613" i="90" s="1"/>
  <c r="BW347" i="90" a="1"/>
  <c r="BW347" i="90" s="1"/>
  <c r="AA273" i="90" a="1"/>
  <c r="AA273" i="90" s="1"/>
  <c r="BW24" i="90" a="1"/>
  <c r="BW24" i="90" s="1"/>
  <c r="BW25" i="90" a="1"/>
  <c r="BW25" i="90" s="1"/>
  <c r="BW46" i="90" a="1"/>
  <c r="BW46" i="90" s="1"/>
  <c r="BW27" i="90" a="1"/>
  <c r="BW27" i="90" s="1"/>
  <c r="BW19" i="90" a="1"/>
  <c r="BW19" i="90" s="1"/>
  <c r="BW32" i="90" a="1"/>
  <c r="BW32" i="90" s="1"/>
  <c r="BW45" i="90" a="1"/>
  <c r="BW45" i="90" s="1"/>
  <c r="BW40" i="90" a="1"/>
  <c r="BW40" i="90" s="1"/>
  <c r="BW49" i="90" a="1"/>
  <c r="BW49" i="90" s="1"/>
  <c r="BW351" i="90" a="1"/>
  <c r="BW351" i="90" s="1"/>
  <c r="BW28" i="90" a="1"/>
  <c r="BW28" i="90" s="1"/>
  <c r="BW35" i="90" a="1"/>
  <c r="BW35" i="90" s="1"/>
  <c r="BW18" i="90" a="1"/>
  <c r="BW18" i="90" s="1"/>
  <c r="BW42" i="90" a="1"/>
  <c r="BW42" i="90" s="1"/>
  <c r="BW43" i="90" a="1"/>
  <c r="BW43" i="90" s="1"/>
  <c r="BW39" i="90" a="1"/>
  <c r="BW39" i="90" s="1"/>
  <c r="BW41" i="90" a="1"/>
  <c r="BW41" i="90" s="1"/>
  <c r="BW34" i="90" a="1"/>
  <c r="BW34" i="90" s="1"/>
  <c r="BW23" i="90" a="1"/>
  <c r="BW23" i="90" s="1"/>
  <c r="BW26" i="90" a="1"/>
  <c r="BW26" i="90" s="1"/>
  <c r="BW617" i="90" a="1"/>
  <c r="BW617" i="90" s="1"/>
  <c r="BW29" i="90" a="1"/>
  <c r="BW29" i="90" s="1"/>
  <c r="AI463" i="90" a="1"/>
  <c r="AI463" i="90" s="1"/>
  <c r="BW47" i="90" a="1"/>
  <c r="BW47" i="90" s="1"/>
  <c r="Q6" i="93"/>
  <c r="K202" i="91"/>
  <c r="BW316" i="90" a="1"/>
  <c r="BW316" i="90" s="1"/>
  <c r="BW314" i="90" a="1"/>
  <c r="BW314" i="90" s="1"/>
  <c r="BW315" i="90" a="1"/>
  <c r="BW315" i="90" s="1"/>
  <c r="BX312" i="90"/>
  <c r="BW313" i="90" a="1"/>
  <c r="BW313" i="90" s="1"/>
  <c r="BW317" i="90" a="1"/>
  <c r="BW317" i="90" s="1"/>
  <c r="BW312" i="90" a="1"/>
  <c r="BW312" i="90" s="1"/>
  <c r="K199" i="91"/>
  <c r="K649" i="91" s="1"/>
  <c r="K203" i="93"/>
  <c r="K653" i="93" s="1"/>
  <c r="K640" i="93"/>
  <c r="J640" i="93" s="1" a="1"/>
  <c r="J640" i="93" s="1"/>
  <c r="J673" i="93" s="1"/>
  <c r="AB585" i="90" a="1"/>
  <c r="AB585" i="90" s="1"/>
  <c r="K199" i="93"/>
  <c r="K649" i="93" s="1"/>
  <c r="K200" i="93"/>
  <c r="K650" i="93" s="1"/>
  <c r="B2" i="121"/>
  <c r="B45" i="121" s="1" a="1"/>
  <c r="E38" i="121"/>
  <c r="E43" i="121"/>
  <c r="E42" i="121"/>
  <c r="E41" i="121"/>
  <c r="J38" i="121"/>
  <c r="J41" i="121"/>
  <c r="J42" i="121"/>
  <c r="J43" i="121"/>
  <c r="J40" i="121"/>
  <c r="O40" i="121" s="1"/>
  <c r="G2" i="121"/>
  <c r="L2" i="121" a="1"/>
  <c r="L2" i="121" s="1"/>
  <c r="K203" i="91"/>
  <c r="K653" i="91" s="1"/>
  <c r="K420" i="93"/>
  <c r="K662" i="93" s="1"/>
  <c r="K418" i="93"/>
  <c r="K660" i="93" s="1"/>
  <c r="K636" i="91"/>
  <c r="K669" i="91" s="1"/>
  <c r="K421" i="91"/>
  <c r="K663" i="91" s="1"/>
  <c r="K417" i="91"/>
  <c r="K659" i="91" s="1"/>
  <c r="O659" i="91" s="1"/>
  <c r="K197" i="91"/>
  <c r="K647" i="91" s="1"/>
  <c r="K198" i="91"/>
  <c r="K648" i="91" s="1"/>
  <c r="K202" i="93"/>
  <c r="K652" i="93" s="1"/>
  <c r="K639" i="91"/>
  <c r="K672" i="91" s="1"/>
  <c r="K416" i="91"/>
  <c r="J416" i="91" s="1" a="1"/>
  <c r="J416" i="91" s="1"/>
  <c r="K200" i="91"/>
  <c r="K650" i="91" s="1"/>
  <c r="K634" i="93"/>
  <c r="K420" i="91"/>
  <c r="K662" i="91" s="1"/>
  <c r="K415" i="91"/>
  <c r="K657" i="91" s="1"/>
  <c r="K637" i="91"/>
  <c r="K635" i="93"/>
  <c r="K639" i="93"/>
  <c r="K416" i="93"/>
  <c r="K658" i="93" s="1"/>
  <c r="DS132" i="90" a="1"/>
  <c r="DS132" i="90" s="1"/>
  <c r="K417" i="93"/>
  <c r="K659" i="93" s="1"/>
  <c r="K198" i="93"/>
  <c r="K648" i="93" s="1"/>
  <c r="K418" i="91"/>
  <c r="K660" i="91" s="1"/>
  <c r="I290" i="93"/>
  <c r="K636" i="93"/>
  <c r="I173" i="93"/>
  <c r="I254" i="93"/>
  <c r="I308" i="93"/>
  <c r="H617" i="91" a="1"/>
  <c r="H617" i="91" s="1"/>
  <c r="I56" i="93"/>
  <c r="H371" i="93" a="1"/>
  <c r="H371" i="93" s="1"/>
  <c r="K637" i="93"/>
  <c r="K635" i="91"/>
  <c r="K668" i="91" s="1"/>
  <c r="K415" i="93"/>
  <c r="K657" i="93" s="1"/>
  <c r="BH593" i="90" a="1"/>
  <c r="I584" i="93"/>
  <c r="I38" i="93"/>
  <c r="I459" i="93"/>
  <c r="I464" i="93"/>
  <c r="I53" i="93"/>
  <c r="H628" i="93" a="1"/>
  <c r="H628" i="93" s="1"/>
  <c r="I20" i="93"/>
  <c r="I188" i="93"/>
  <c r="I92" i="93"/>
  <c r="H493" i="93" a="1"/>
  <c r="H493" i="93" s="1"/>
  <c r="I575" i="93"/>
  <c r="DL633" i="90" a="1"/>
  <c r="I57" i="93"/>
  <c r="AB633" i="90" a="1"/>
  <c r="AB633" i="90" s="1"/>
  <c r="BP633" i="90" a="1"/>
  <c r="BH625" i="90" a="1"/>
  <c r="I450" i="93"/>
  <c r="I239" i="93"/>
  <c r="I355" i="93"/>
  <c r="CN633" i="90" a="1"/>
  <c r="BP625" i="90" a="1"/>
  <c r="CF633" i="90" a="1"/>
  <c r="I621" i="91"/>
  <c r="H609" i="93" a="1"/>
  <c r="H609" i="93" s="1"/>
  <c r="I401" i="93"/>
  <c r="H375" i="93" a="1"/>
  <c r="H375" i="93" s="1"/>
  <c r="AZ625" i="90" a="1"/>
  <c r="AR633" i="90" a="1"/>
  <c r="CN625" i="90" a="1"/>
  <c r="I629" i="91"/>
  <c r="I602" i="93"/>
  <c r="H445" i="93" a="1"/>
  <c r="H445" i="93" s="1"/>
  <c r="H248" i="93" a="1"/>
  <c r="H248" i="93" s="1"/>
  <c r="CV625" i="90" a="1"/>
  <c r="DL625" i="90" a="1"/>
  <c r="DD625" i="90" a="1"/>
  <c r="H576" i="93" a="1"/>
  <c r="H576" i="93" s="1"/>
  <c r="I500" i="93"/>
  <c r="AJ625" i="90" a="1"/>
  <c r="CV633" i="90" a="1"/>
  <c r="AJ633" i="90" a="1"/>
  <c r="CF625" i="90" a="1"/>
  <c r="AB625" i="90" a="1"/>
  <c r="AB625" i="90" s="1"/>
  <c r="AZ633" i="90" a="1"/>
  <c r="BH633" i="90" a="1"/>
  <c r="AR625" i="90" a="1"/>
  <c r="DD633" i="90" a="1"/>
  <c r="I621" i="93"/>
  <c r="I430" i="93"/>
  <c r="H547" i="93" a="1"/>
  <c r="H547" i="93" s="1"/>
  <c r="H611" i="93" a="1"/>
  <c r="H611" i="93" s="1"/>
  <c r="I439" i="93"/>
  <c r="I504" i="93"/>
  <c r="H432" i="93" a="1"/>
  <c r="H432" i="93" s="1"/>
  <c r="H620" i="93" a="1"/>
  <c r="H620" i="93" s="1"/>
  <c r="H522" i="93" a="1"/>
  <c r="H522" i="93" s="1"/>
  <c r="I563" i="93"/>
  <c r="H435" i="93" a="1"/>
  <c r="H435" i="93" s="1"/>
  <c r="I491" i="93"/>
  <c r="H374" i="93" a="1"/>
  <c r="H374" i="93" s="1"/>
  <c r="I351" i="93"/>
  <c r="H400" i="93" a="1"/>
  <c r="H400" i="93" s="1"/>
  <c r="I256" i="93"/>
  <c r="H353" i="93" a="1"/>
  <c r="H353" i="93" s="1"/>
  <c r="I597" i="93"/>
  <c r="H357" i="93" a="1"/>
  <c r="H357" i="93" s="1"/>
  <c r="I371" i="93"/>
  <c r="I565" i="93"/>
  <c r="I539" i="93"/>
  <c r="I558" i="93"/>
  <c r="H439" i="93" a="1"/>
  <c r="H439" i="93" s="1"/>
  <c r="I601" i="93"/>
  <c r="I629" i="93"/>
  <c r="H602" i="93" a="1"/>
  <c r="H602" i="93" s="1"/>
  <c r="H528" i="93" a="1"/>
  <c r="H528" i="93" s="1"/>
  <c r="H459" i="93" a="1"/>
  <c r="H459" i="93" s="1"/>
  <c r="I582" i="93"/>
  <c r="H471" i="93" a="1"/>
  <c r="H471" i="93" s="1"/>
  <c r="H490" i="93" a="1"/>
  <c r="H490" i="93" s="1"/>
  <c r="H526" i="93" a="1"/>
  <c r="H526" i="93" s="1"/>
  <c r="I238" i="93"/>
  <c r="H387" i="93" a="1"/>
  <c r="H387" i="93" s="1"/>
  <c r="H239" i="93" a="1"/>
  <c r="H239" i="93" s="1"/>
  <c r="H262" i="93" a="1"/>
  <c r="H262" i="93" s="1"/>
  <c r="H347" i="93" a="1"/>
  <c r="H347" i="93" s="1"/>
  <c r="H542" i="93" a="1"/>
  <c r="H542" i="93" s="1"/>
  <c r="H561" i="93" a="1"/>
  <c r="H561" i="93" s="1"/>
  <c r="I462" i="93"/>
  <c r="I407" i="93"/>
  <c r="I583" i="93"/>
  <c r="H574" i="93" a="1"/>
  <c r="H574" i="93" s="1"/>
  <c r="H448" i="93" a="1"/>
  <c r="H448" i="93" s="1"/>
  <c r="H467" i="93" a="1"/>
  <c r="H467" i="93" s="1"/>
  <c r="I593" i="93"/>
  <c r="H466" i="93" a="1"/>
  <c r="H466" i="93" s="1"/>
  <c r="H458" i="93" a="1"/>
  <c r="H458" i="93" s="1"/>
  <c r="H565" i="93" a="1"/>
  <c r="H565" i="93" s="1"/>
  <c r="I628" i="93"/>
  <c r="H464" i="93" a="1"/>
  <c r="H464" i="93" s="1"/>
  <c r="H588" i="93" a="1"/>
  <c r="H588" i="93" s="1"/>
  <c r="I536" i="93"/>
  <c r="H437" i="93" a="1"/>
  <c r="H437" i="93" s="1"/>
  <c r="I370" i="93"/>
  <c r="H381" i="93" a="1"/>
  <c r="H381" i="93" s="1"/>
  <c r="H346" i="93" a="1"/>
  <c r="H346" i="93" s="1"/>
  <c r="H229" i="93" a="1"/>
  <c r="H229" i="93" s="1"/>
  <c r="I323" i="93"/>
  <c r="H605" i="93" a="1"/>
  <c r="H605" i="93" s="1"/>
  <c r="I292" i="93"/>
  <c r="I74" i="93"/>
  <c r="I35" i="93"/>
  <c r="I218" i="93"/>
  <c r="H492" i="93" a="1"/>
  <c r="H492" i="93" s="1"/>
  <c r="I574" i="93"/>
  <c r="I510" i="93"/>
  <c r="H573" i="93" a="1"/>
  <c r="H573" i="93" s="1"/>
  <c r="I620" i="93"/>
  <c r="H601" i="93" a="1"/>
  <c r="H601" i="93" s="1"/>
  <c r="I576" i="93"/>
  <c r="H593" i="93" a="1"/>
  <c r="H593" i="93" s="1"/>
  <c r="I611" i="93"/>
  <c r="H453" i="93" a="1"/>
  <c r="H453" i="93" s="1"/>
  <c r="H544" i="93" a="1"/>
  <c r="H544" i="93" s="1"/>
  <c r="I616" i="93"/>
  <c r="I454" i="93"/>
  <c r="I316" i="93"/>
  <c r="H272" i="93" a="1"/>
  <c r="H272" i="93" s="1"/>
  <c r="I374" i="93"/>
  <c r="I361" i="93"/>
  <c r="I251" i="93"/>
  <c r="H615" i="93" a="1"/>
  <c r="H615" i="93" s="1"/>
  <c r="H623" i="93" a="1"/>
  <c r="H623" i="93" s="1"/>
  <c r="I272" i="93"/>
  <c r="I335" i="93"/>
  <c r="I441" i="93"/>
  <c r="H567" i="93" a="1"/>
  <c r="H567" i="93" s="1"/>
  <c r="H486" i="93" a="1"/>
  <c r="H486" i="93" s="1"/>
  <c r="H629" i="93" a="1"/>
  <c r="H629" i="93" s="1"/>
  <c r="I531" i="93"/>
  <c r="H575" i="93" a="1"/>
  <c r="H575" i="93" s="1"/>
  <c r="H619" i="93" a="1"/>
  <c r="H619" i="93" s="1"/>
  <c r="H612" i="93" a="1"/>
  <c r="H612" i="93" s="1"/>
  <c r="I513" i="93"/>
  <c r="H580" i="93" a="1"/>
  <c r="H580" i="93" s="1"/>
  <c r="H618" i="93" a="1"/>
  <c r="H618" i="93" s="1"/>
  <c r="H589" i="93" a="1"/>
  <c r="H589" i="93" s="1"/>
  <c r="I436" i="93"/>
  <c r="I289" i="93"/>
  <c r="I362" i="93"/>
  <c r="I344" i="93"/>
  <c r="H370" i="93" a="1"/>
  <c r="H370" i="93" s="1"/>
  <c r="I233" i="93"/>
  <c r="H398" i="93" a="1"/>
  <c r="H398" i="93" s="1"/>
  <c r="I627" i="93"/>
  <c r="I549" i="93"/>
  <c r="H549" i="93" a="1"/>
  <c r="H549" i="93" s="1"/>
  <c r="I438" i="93"/>
  <c r="I495" i="93"/>
  <c r="I547" i="93"/>
  <c r="I458" i="93"/>
  <c r="H446" i="93" a="1"/>
  <c r="H446" i="93" s="1"/>
  <c r="H535" i="93"/>
  <c r="I501" i="93"/>
  <c r="H373" i="93" a="1"/>
  <c r="H373" i="93" s="1"/>
  <c r="I337" i="93"/>
  <c r="H238" i="93" a="1"/>
  <c r="H238" i="93" s="1"/>
  <c r="H333" i="93" a="1"/>
  <c r="H333" i="93" s="1"/>
  <c r="I207" i="93"/>
  <c r="H377" i="93" a="1"/>
  <c r="H377" i="93" s="1"/>
  <c r="H578" i="93" a="1"/>
  <c r="H578" i="93" s="1"/>
  <c r="H386" i="93" a="1"/>
  <c r="H386" i="93" s="1"/>
  <c r="DT543" i="90"/>
  <c r="DS543" i="90" a="1"/>
  <c r="DS543" i="90" s="1"/>
  <c r="I353" i="93"/>
  <c r="I236" i="93"/>
  <c r="I555" i="93"/>
  <c r="H548" i="93" a="1"/>
  <c r="H548" i="93" s="1"/>
  <c r="I502" i="93"/>
  <c r="I485" i="93"/>
  <c r="H441" i="93" a="1"/>
  <c r="H441" i="93" s="1"/>
  <c r="I612" i="93"/>
  <c r="H540" i="93"/>
  <c r="I484" i="93"/>
  <c r="I538" i="93"/>
  <c r="H393" i="93" a="1"/>
  <c r="H393" i="93" s="1"/>
  <c r="I562" i="93"/>
  <c r="I589" i="93"/>
  <c r="I483" i="93"/>
  <c r="H352" i="93" a="1"/>
  <c r="H352" i="93" s="1"/>
  <c r="H335" i="93" a="1"/>
  <c r="H335" i="93" s="1"/>
  <c r="I240" i="93"/>
  <c r="I365" i="93"/>
  <c r="H265" i="93" a="1"/>
  <c r="H265" i="93" s="1"/>
  <c r="H434" i="93" a="1"/>
  <c r="H434" i="93" s="1"/>
  <c r="I494" i="93"/>
  <c r="H630" i="93" a="1"/>
  <c r="H630" i="93" s="1"/>
  <c r="I610" i="93"/>
  <c r="I474" i="93"/>
  <c r="H558" i="93" a="1"/>
  <c r="H558" i="93" s="1"/>
  <c r="H572" i="93" a="1"/>
  <c r="H572" i="93" s="1"/>
  <c r="H518" i="93" a="1"/>
  <c r="H518" i="93" s="1"/>
  <c r="I581" i="93"/>
  <c r="H617" i="93" a="1"/>
  <c r="H617" i="93" s="1"/>
  <c r="I282" i="93"/>
  <c r="H372" i="93" a="1"/>
  <c r="H372" i="93" s="1"/>
  <c r="H245" i="93" a="1"/>
  <c r="H245" i="93" s="1"/>
  <c r="H337" i="93" a="1"/>
  <c r="H337" i="93" s="1"/>
  <c r="I244" i="93"/>
  <c r="I330" i="93"/>
  <c r="H425" i="93" a="1"/>
  <c r="H425" i="93" s="1"/>
  <c r="I314" i="93"/>
  <c r="H297" i="93" a="1"/>
  <c r="H297" i="93" s="1"/>
  <c r="I225" i="93"/>
  <c r="I426" i="93"/>
  <c r="H213" i="93" a="1"/>
  <c r="H213" i="93" s="1"/>
  <c r="I213" i="93"/>
  <c r="I265" i="93"/>
  <c r="I364" i="93"/>
  <c r="I155" i="93"/>
  <c r="H621" i="91" a="1"/>
  <c r="H621" i="91" s="1"/>
  <c r="I609" i="93"/>
  <c r="H538" i="93"/>
  <c r="H584" i="93" a="1"/>
  <c r="H584" i="93" s="1"/>
  <c r="H449" i="93" a="1"/>
  <c r="H449" i="93" s="1"/>
  <c r="I486" i="93"/>
  <c r="I432" i="93"/>
  <c r="H583" i="93" a="1"/>
  <c r="H583" i="93" s="1"/>
  <c r="H440" i="93" a="1"/>
  <c r="H440" i="93" s="1"/>
  <c r="H555" i="93" a="1"/>
  <c r="H555" i="93" s="1"/>
  <c r="I573" i="93"/>
  <c r="I624" i="91"/>
  <c r="H525" i="93" a="1"/>
  <c r="H525" i="93" s="1"/>
  <c r="H472" i="93" a="1"/>
  <c r="H472" i="93" s="1"/>
  <c r="H571" i="93" a="1"/>
  <c r="H571" i="93" s="1"/>
  <c r="H607" i="93" a="1"/>
  <c r="H607" i="93" s="1"/>
  <c r="H581" i="93" a="1"/>
  <c r="H581" i="93" s="1"/>
  <c r="I537" i="93"/>
  <c r="I306" i="93"/>
  <c r="H220" i="93" a="1"/>
  <c r="H220" i="93" s="1"/>
  <c r="H228" i="93" a="1"/>
  <c r="H228" i="93" s="1"/>
  <c r="I300" i="93"/>
  <c r="H329" i="93" a="1"/>
  <c r="H329" i="93" s="1"/>
  <c r="H266" i="93" a="1"/>
  <c r="H266" i="93" s="1"/>
  <c r="I215" i="93"/>
  <c r="H443" i="93" a="1"/>
  <c r="H443" i="93" s="1"/>
  <c r="I561" i="93"/>
  <c r="H551" i="93" a="1"/>
  <c r="H551" i="93" s="1"/>
  <c r="H215" i="93" a="1"/>
  <c r="H215" i="93" s="1"/>
  <c r="H325" i="93" a="1"/>
  <c r="H325" i="93" s="1"/>
  <c r="H436" i="93" a="1"/>
  <c r="H436" i="93" s="1"/>
  <c r="H463" i="93" a="1"/>
  <c r="H463" i="93" s="1"/>
  <c r="I428" i="93"/>
  <c r="H465" i="93" a="1"/>
  <c r="H465" i="93" s="1"/>
  <c r="I429" i="93"/>
  <c r="H334" i="93" a="1"/>
  <c r="H334" i="93" s="1"/>
  <c r="I352" i="93"/>
  <c r="I210" i="93"/>
  <c r="H252" i="93" a="1"/>
  <c r="H252" i="93" s="1"/>
  <c r="I333" i="93"/>
  <c r="H300" i="93" a="1"/>
  <c r="H300" i="93" s="1"/>
  <c r="H254" i="93" a="1"/>
  <c r="H254" i="93" s="1"/>
  <c r="I281" i="93"/>
  <c r="I287" i="93"/>
  <c r="H515" i="93" a="1"/>
  <c r="H515" i="93" s="1"/>
  <c r="I587" i="93"/>
  <c r="H629" i="91" a="1"/>
  <c r="H629" i="91" s="1"/>
  <c r="H627" i="93" a="1"/>
  <c r="H627" i="93" s="1"/>
  <c r="H521" i="93" a="1"/>
  <c r="H521" i="93" s="1"/>
  <c r="I431" i="93"/>
  <c r="I503" i="93"/>
  <c r="I492" i="93"/>
  <c r="H557" i="93" a="1"/>
  <c r="H557" i="93" s="1"/>
  <c r="I619" i="93"/>
  <c r="I493" i="93"/>
  <c r="H592" i="93" a="1"/>
  <c r="H592" i="93" s="1"/>
  <c r="I592" i="93"/>
  <c r="I626" i="91"/>
  <c r="H527" i="93" a="1"/>
  <c r="H527" i="93" s="1"/>
  <c r="I598" i="93"/>
  <c r="H590" i="93" a="1"/>
  <c r="H590" i="93" s="1"/>
  <c r="H545" i="93" a="1"/>
  <c r="H545" i="93" s="1"/>
  <c r="I618" i="93"/>
  <c r="H537" i="93"/>
  <c r="I273" i="93"/>
  <c r="H263" i="93" a="1"/>
  <c r="H263" i="93" s="1"/>
  <c r="I252" i="93"/>
  <c r="H308" i="93" a="1"/>
  <c r="H308" i="93" s="1"/>
  <c r="H366" i="93" a="1"/>
  <c r="H366" i="93" s="1"/>
  <c r="I275" i="93"/>
  <c r="I388" i="93"/>
  <c r="I263" i="93"/>
  <c r="H388" i="93" a="1"/>
  <c r="H388" i="93" s="1"/>
  <c r="H338" i="93" a="1"/>
  <c r="H338" i="93" s="1"/>
  <c r="I279" i="93"/>
  <c r="H242" i="93" a="1"/>
  <c r="H242" i="93" s="1"/>
  <c r="H569" i="93" a="1"/>
  <c r="H569" i="93" s="1"/>
  <c r="H275" i="93" a="1"/>
  <c r="H275" i="93" s="1"/>
  <c r="I578" i="93"/>
  <c r="I506" i="93"/>
  <c r="H233" i="93" a="1"/>
  <c r="H233" i="93" s="1"/>
  <c r="H341" i="93" a="1"/>
  <c r="H341" i="93" s="1"/>
  <c r="I528" i="93"/>
  <c r="I591" i="93"/>
  <c r="I529" i="93"/>
  <c r="H566" i="93" a="1"/>
  <c r="H566" i="93" s="1"/>
  <c r="I520" i="93"/>
  <c r="I567" i="93"/>
  <c r="H431" i="93" a="1"/>
  <c r="H431" i="93" s="1"/>
  <c r="H539" i="93"/>
  <c r="I585" i="93"/>
  <c r="H594" i="93" a="1"/>
  <c r="H594" i="93" s="1"/>
  <c r="H610" i="93" a="1"/>
  <c r="H610" i="93" s="1"/>
  <c r="H520" i="93" a="1"/>
  <c r="H520" i="93" s="1"/>
  <c r="H591" i="93" a="1"/>
  <c r="H591" i="93" s="1"/>
  <c r="H556" i="93" a="1"/>
  <c r="H556" i="93" s="1"/>
  <c r="I540" i="93"/>
  <c r="I619" i="91"/>
  <c r="H552" i="93" a="1"/>
  <c r="H552" i="93" s="1"/>
  <c r="H491" i="93" a="1"/>
  <c r="H491" i="93" s="1"/>
  <c r="H482" i="93" a="1"/>
  <c r="H482" i="93" s="1"/>
  <c r="H606" i="93" a="1"/>
  <c r="H606" i="93" s="1"/>
  <c r="H570" i="93" a="1"/>
  <c r="H570" i="93" s="1"/>
  <c r="H626" i="93" a="1"/>
  <c r="H626" i="93" s="1"/>
  <c r="H519" i="93" a="1"/>
  <c r="H519" i="93" s="1"/>
  <c r="I553" i="93"/>
  <c r="I270" i="93"/>
  <c r="I363" i="93"/>
  <c r="I319" i="93"/>
  <c r="I392" i="93"/>
  <c r="I247" i="93"/>
  <c r="I274" i="93"/>
  <c r="I288" i="93"/>
  <c r="H359" i="93" a="1"/>
  <c r="H359" i="93" s="1"/>
  <c r="I360" i="93"/>
  <c r="I206" i="93"/>
  <c r="H324" i="93" a="1"/>
  <c r="H324" i="93" s="1"/>
  <c r="I498" i="93"/>
  <c r="I609" i="91"/>
  <c r="I615" i="91"/>
  <c r="I119" i="93"/>
  <c r="I116" i="93"/>
  <c r="I467" i="93"/>
  <c r="H603" i="93" a="1"/>
  <c r="H603" i="93" s="1"/>
  <c r="H474" i="93" a="1"/>
  <c r="H474" i="93" s="1"/>
  <c r="I475" i="93"/>
  <c r="I456" i="93"/>
  <c r="H495" i="93" a="1"/>
  <c r="H495" i="93" s="1"/>
  <c r="I477" i="93"/>
  <c r="I557" i="93"/>
  <c r="I512" i="93"/>
  <c r="I530" i="93"/>
  <c r="I548" i="93"/>
  <c r="I457" i="93"/>
  <c r="H430" i="93" a="1"/>
  <c r="H430" i="93" s="1"/>
  <c r="H475" i="93" a="1"/>
  <c r="H475" i="93" s="1"/>
  <c r="I630" i="93"/>
  <c r="I618" i="91"/>
  <c r="I329" i="93"/>
  <c r="H517" i="93" a="1"/>
  <c r="H517" i="93" s="1"/>
  <c r="I481" i="93"/>
  <c r="I554" i="93"/>
  <c r="I617" i="93"/>
  <c r="H428" i="93" a="1"/>
  <c r="H428" i="93" s="1"/>
  <c r="H454" i="93" a="1"/>
  <c r="H454" i="93" s="1"/>
  <c r="H624" i="93" a="1"/>
  <c r="H624" i="93" s="1"/>
  <c r="H212" i="93" a="1"/>
  <c r="H212" i="93" s="1"/>
  <c r="I354" i="93"/>
  <c r="H382" i="93" a="1"/>
  <c r="H382" i="93" s="1"/>
  <c r="H274" i="93" a="1"/>
  <c r="H274" i="93" s="1"/>
  <c r="I235" i="93"/>
  <c r="H318" i="93"/>
  <c r="I369" i="93"/>
  <c r="I249" i="93"/>
  <c r="I328" i="93"/>
  <c r="H246" i="93" a="1"/>
  <c r="H246" i="93" s="1"/>
  <c r="H323" i="93" a="1"/>
  <c r="H323" i="93" s="1"/>
  <c r="H269" i="93" a="1"/>
  <c r="H269" i="93" s="1"/>
  <c r="H260" i="93" a="1"/>
  <c r="H260" i="93" s="1"/>
  <c r="H342" i="93" a="1"/>
  <c r="H342" i="93" s="1"/>
  <c r="I515" i="93"/>
  <c r="H310" i="93" a="1"/>
  <c r="H310" i="93" s="1"/>
  <c r="K638" i="91"/>
  <c r="I37" i="93"/>
  <c r="K201" i="93"/>
  <c r="H516" i="93" a="1"/>
  <c r="H516" i="93" s="1"/>
  <c r="I569" i="93"/>
  <c r="I479" i="93"/>
  <c r="H452" i="93" a="1"/>
  <c r="H452" i="93" s="1"/>
  <c r="H560" i="93" a="1"/>
  <c r="H560" i="93" s="1"/>
  <c r="K634" i="91"/>
  <c r="I98" i="93"/>
  <c r="I516" i="93"/>
  <c r="I425" i="93"/>
  <c r="H444" i="93" a="1"/>
  <c r="H444" i="93" s="1"/>
  <c r="H67" i="93" a="1"/>
  <c r="H67" i="93" s="1"/>
  <c r="I566" i="93"/>
  <c r="H531" i="93" a="1"/>
  <c r="H531" i="93" s="1"/>
  <c r="I466" i="93"/>
  <c r="I603" i="93"/>
  <c r="I521" i="93"/>
  <c r="H485" i="93" a="1"/>
  <c r="H485" i="93" s="1"/>
  <c r="H530" i="93" a="1"/>
  <c r="H530" i="93" s="1"/>
  <c r="I440" i="93"/>
  <c r="H457" i="93" a="1"/>
  <c r="H457" i="93" s="1"/>
  <c r="H494" i="93" a="1"/>
  <c r="H494" i="93" s="1"/>
  <c r="I594" i="93"/>
  <c r="I449" i="93"/>
  <c r="H450" i="93" a="1"/>
  <c r="H450" i="93" s="1"/>
  <c r="H438" i="93" a="1"/>
  <c r="H438" i="93" s="1"/>
  <c r="H585" i="93" a="1"/>
  <c r="H585" i="93" s="1"/>
  <c r="H484" i="93" a="1"/>
  <c r="H484" i="93" s="1"/>
  <c r="I468" i="93"/>
  <c r="I556" i="93"/>
  <c r="K419" i="93"/>
  <c r="K661" i="93" s="1"/>
  <c r="H336" i="93" a="1"/>
  <c r="H336" i="93" s="1"/>
  <c r="H553" i="93" a="1"/>
  <c r="H553" i="93" s="1"/>
  <c r="H489" i="93" a="1"/>
  <c r="H489" i="93" s="1"/>
  <c r="I607" i="93"/>
  <c r="I509" i="93"/>
  <c r="I564" i="93"/>
  <c r="I571" i="93"/>
  <c r="I519" i="93"/>
  <c r="H600" i="93" a="1"/>
  <c r="H600" i="93" s="1"/>
  <c r="I535" i="93"/>
  <c r="H455" i="93" a="1"/>
  <c r="H455" i="93" s="1"/>
  <c r="I472" i="93"/>
  <c r="I312" i="93"/>
  <c r="I255" i="93"/>
  <c r="H240" i="93" a="1"/>
  <c r="H240" i="93" s="1"/>
  <c r="I226" i="93"/>
  <c r="H406" i="93" a="1"/>
  <c r="H406" i="93" s="1"/>
  <c r="I387" i="93"/>
  <c r="H321" i="93"/>
  <c r="I398" i="93"/>
  <c r="H244" i="93" a="1"/>
  <c r="H244" i="93" s="1"/>
  <c r="I307" i="93"/>
  <c r="H211" i="93" a="1"/>
  <c r="H211" i="93" s="1"/>
  <c r="H235" i="93" a="1"/>
  <c r="H235" i="93" s="1"/>
  <c r="H350" i="93" a="1"/>
  <c r="H350" i="93" s="1"/>
  <c r="I404" i="93"/>
  <c r="I396" i="93"/>
  <c r="H332" i="93" a="1"/>
  <c r="H332" i="93" s="1"/>
  <c r="I543" i="93"/>
  <c r="I579" i="93"/>
  <c r="I443" i="93"/>
  <c r="I301" i="93"/>
  <c r="H314" i="93"/>
  <c r="H596" i="93" a="1"/>
  <c r="H596" i="93" s="1"/>
  <c r="AR609" i="90" a="1"/>
  <c r="AR609" i="90" s="1"/>
  <c r="H170" i="93" a="1"/>
  <c r="H170" i="93" s="1"/>
  <c r="H468" i="93" a="1"/>
  <c r="H468" i="93" s="1"/>
  <c r="I511" i="93"/>
  <c r="H529" i="93" a="1"/>
  <c r="H529" i="93" s="1"/>
  <c r="H477" i="93" a="1"/>
  <c r="H477" i="93" s="1"/>
  <c r="I476" i="93"/>
  <c r="I448" i="93"/>
  <c r="H456" i="93" a="1"/>
  <c r="H456" i="93" s="1"/>
  <c r="H476" i="93" a="1"/>
  <c r="H476" i="93" s="1"/>
  <c r="I599" i="93"/>
  <c r="I580" i="93"/>
  <c r="H562" i="93" a="1"/>
  <c r="H562" i="93" s="1"/>
  <c r="I445" i="93"/>
  <c r="H608" i="93" a="1"/>
  <c r="H608" i="93" s="1"/>
  <c r="H447" i="93" a="1"/>
  <c r="H447" i="93" s="1"/>
  <c r="I625" i="93"/>
  <c r="H616" i="93" a="1"/>
  <c r="H616" i="93" s="1"/>
  <c r="I499" i="93"/>
  <c r="I545" i="93"/>
  <c r="H429" i="93" a="1"/>
  <c r="H429" i="93" s="1"/>
  <c r="I326" i="93"/>
  <c r="H354" i="93" a="1"/>
  <c r="H354" i="93" s="1"/>
  <c r="H307" i="93" a="1"/>
  <c r="H307" i="93" s="1"/>
  <c r="I264" i="93"/>
  <c r="H273" i="93" a="1"/>
  <c r="H273" i="93" s="1"/>
  <c r="I399" i="93"/>
  <c r="I230" i="93"/>
  <c r="I408" i="93"/>
  <c r="H267" i="93" a="1"/>
  <c r="H267" i="93" s="1"/>
  <c r="H311" i="93" a="1"/>
  <c r="H311" i="93" s="1"/>
  <c r="I284" i="93"/>
  <c r="I318" i="93"/>
  <c r="H356" i="93" a="1"/>
  <c r="H356" i="93" s="1"/>
  <c r="I345" i="93"/>
  <c r="I359" i="93"/>
  <c r="I224" i="93"/>
  <c r="H614" i="93" a="1"/>
  <c r="H614" i="93" s="1"/>
  <c r="I261" i="93"/>
  <c r="I260" i="93"/>
  <c r="I534" i="93"/>
  <c r="I470" i="93"/>
  <c r="I480" i="93"/>
  <c r="H407" i="93" a="1"/>
  <c r="H407" i="93" s="1"/>
  <c r="H587" i="93" a="1"/>
  <c r="H587" i="93" s="1"/>
  <c r="K197" i="93"/>
  <c r="K647" i="93" s="1"/>
  <c r="DT641" i="90"/>
  <c r="DS641" i="90" a="1"/>
  <c r="DS641" i="90" s="1"/>
  <c r="I69" i="93"/>
  <c r="H21" i="93" a="1"/>
  <c r="H21" i="93" s="1"/>
  <c r="H115" i="93" a="1"/>
  <c r="H115" i="93" s="1"/>
  <c r="H625" i="91" a="1"/>
  <c r="H625" i="91" s="1"/>
  <c r="I623" i="91"/>
  <c r="DD585" i="90" a="1"/>
  <c r="H180" i="93" a="1"/>
  <c r="H180" i="93" s="1"/>
  <c r="H621" i="93" a="1"/>
  <c r="H621" i="93" s="1"/>
  <c r="I522" i="93"/>
  <c r="I627" i="91"/>
  <c r="I427" i="93"/>
  <c r="I518" i="93"/>
  <c r="I463" i="93"/>
  <c r="I517" i="93"/>
  <c r="H481" i="93" a="1"/>
  <c r="H481" i="93" s="1"/>
  <c r="H598" i="93" a="1"/>
  <c r="H598" i="93" s="1"/>
  <c r="I446" i="93"/>
  <c r="H554" i="93" a="1"/>
  <c r="H554" i="93" s="1"/>
  <c r="H473" i="93" a="1"/>
  <c r="H473" i="93" s="1"/>
  <c r="I526" i="93"/>
  <c r="H625" i="93" a="1"/>
  <c r="H625" i="93" s="1"/>
  <c r="H564" i="93" a="1"/>
  <c r="H564" i="93" s="1"/>
  <c r="H483" i="93" a="1"/>
  <c r="H483" i="93" s="1"/>
  <c r="I212" i="93"/>
  <c r="I293" i="93"/>
  <c r="H409" i="93" a="1"/>
  <c r="H409" i="93" s="1"/>
  <c r="H264" i="93" a="1"/>
  <c r="H264" i="93" s="1"/>
  <c r="I302" i="93"/>
  <c r="I405" i="93"/>
  <c r="H301" i="93" a="1"/>
  <c r="H301" i="93" s="1"/>
  <c r="H227" i="93" a="1"/>
  <c r="H227" i="93" s="1"/>
  <c r="H271" i="93" a="1"/>
  <c r="H271" i="93" s="1"/>
  <c r="H298" i="93" a="1"/>
  <c r="H298" i="93" s="1"/>
  <c r="H243" i="93" a="1"/>
  <c r="H243" i="93" s="1"/>
  <c r="I278" i="93"/>
  <c r="I228" i="93"/>
  <c r="H479" i="93" a="1"/>
  <c r="H479" i="93" s="1"/>
  <c r="H480" i="93" a="1"/>
  <c r="H480" i="93" s="1"/>
  <c r="H470" i="93" a="1"/>
  <c r="H470" i="93" s="1"/>
  <c r="I533" i="93"/>
  <c r="I605" i="93"/>
  <c r="H253" i="93" a="1"/>
  <c r="H253" i="93" s="1"/>
  <c r="H328" i="93" a="1"/>
  <c r="H328" i="93" s="1"/>
  <c r="CF593" i="90" a="1"/>
  <c r="H70" i="93" a="1"/>
  <c r="H70" i="93" s="1"/>
  <c r="I620" i="91"/>
  <c r="H108" i="93" a="1"/>
  <c r="H108" i="93" s="1"/>
  <c r="I625" i="91"/>
  <c r="H427" i="93" a="1"/>
  <c r="H427" i="93" s="1"/>
  <c r="I455" i="93"/>
  <c r="I482" i="93"/>
  <c r="H546" i="93" a="1"/>
  <c r="H546" i="93" s="1"/>
  <c r="H582" i="93" a="1"/>
  <c r="H582" i="93" s="1"/>
  <c r="H563" i="93" a="1"/>
  <c r="H563" i="93" s="1"/>
  <c r="H536" i="93"/>
  <c r="I600" i="93"/>
  <c r="I508" i="93"/>
  <c r="I447" i="93"/>
  <c r="I546" i="93"/>
  <c r="I490" i="93"/>
  <c r="H599" i="93" a="1"/>
  <c r="H599" i="93" s="1"/>
  <c r="I465" i="93"/>
  <c r="I544" i="93"/>
  <c r="I283" i="93"/>
  <c r="I208" i="93"/>
  <c r="H380" i="93" a="1"/>
  <c r="H380" i="93" s="1"/>
  <c r="I303" i="93"/>
  <c r="H210" i="93" a="1"/>
  <c r="H210" i="93" s="1"/>
  <c r="I356" i="93"/>
  <c r="H218" i="93" a="1"/>
  <c r="H218" i="93" s="1"/>
  <c r="H319" i="93"/>
  <c r="I245" i="93"/>
  <c r="H348" i="93" a="1"/>
  <c r="H348" i="93" s="1"/>
  <c r="H399" i="93" a="1"/>
  <c r="H399" i="93" s="1"/>
  <c r="I317" i="93"/>
  <c r="H316" i="93"/>
  <c r="H363" i="93" a="1"/>
  <c r="H363" i="93" s="1"/>
  <c r="I219" i="93"/>
  <c r="H217" i="93" a="1"/>
  <c r="H217" i="93" s="1"/>
  <c r="H256" i="93" a="1"/>
  <c r="H256" i="93" s="1"/>
  <c r="H533" i="93"/>
  <c r="I242" i="93"/>
  <c r="I377" i="93"/>
  <c r="I395" i="93"/>
  <c r="H461" i="93" a="1"/>
  <c r="H461" i="93" s="1"/>
  <c r="H296" i="93" a="1"/>
  <c r="H296" i="93" s="1"/>
  <c r="I299" i="93"/>
  <c r="I551" i="93"/>
  <c r="I524" i="93"/>
  <c r="I615" i="93"/>
  <c r="I560" i="93"/>
  <c r="I380" i="93"/>
  <c r="I305" i="93"/>
  <c r="I383" i="93"/>
  <c r="H579" i="93" a="1"/>
  <c r="H579" i="93" s="1"/>
  <c r="I325" i="93"/>
  <c r="I628" i="91"/>
  <c r="I616" i="91"/>
  <c r="H85" i="93" a="1"/>
  <c r="H85" i="93" s="1"/>
  <c r="H16" i="93" a="1"/>
  <c r="H16" i="93" s="1"/>
  <c r="I15" i="93"/>
  <c r="I137" i="93"/>
  <c r="I191" i="93"/>
  <c r="I71" i="93"/>
  <c r="H56" i="93" a="1"/>
  <c r="H56" i="93" s="1"/>
  <c r="I617" i="91"/>
  <c r="H623" i="91" a="1"/>
  <c r="H623" i="91" s="1"/>
  <c r="I311" i="93"/>
  <c r="H488" i="93" a="1"/>
  <c r="H488" i="93" s="1"/>
  <c r="H384" i="93" a="1"/>
  <c r="H384" i="93" s="1"/>
  <c r="I84" i="93"/>
  <c r="H173" i="93" a="1"/>
  <c r="H173" i="93" s="1"/>
  <c r="AR593" i="90" a="1"/>
  <c r="AQ598" i="90" s="1" a="1"/>
  <c r="AQ598" i="90" s="1"/>
  <c r="I24" i="93"/>
  <c r="K201" i="91"/>
  <c r="K421" i="93"/>
  <c r="K663" i="93" s="1"/>
  <c r="I6" i="91"/>
  <c r="H79" i="93" a="1"/>
  <c r="H79" i="93" s="1"/>
  <c r="I134" i="93"/>
  <c r="H615" i="91" a="1"/>
  <c r="H615" i="91" s="1"/>
  <c r="I6" i="93"/>
  <c r="I42" i="93"/>
  <c r="K419" i="91"/>
  <c r="K661" i="91" s="1"/>
  <c r="K638" i="93"/>
  <c r="I78" i="93"/>
  <c r="DT577" i="90" a="1"/>
  <c r="CF577" i="90" a="1"/>
  <c r="CH648" i="90" s="1"/>
  <c r="CF609" i="90" a="1"/>
  <c r="AJ617" i="90" a="1"/>
  <c r="AI619" i="90" s="1" a="1"/>
  <c r="AI619" i="90" s="1"/>
  <c r="DL601" i="90" a="1"/>
  <c r="DK602" i="90" s="1" a="1"/>
  <c r="DK602" i="90" s="1"/>
  <c r="AR601" i="90" a="1"/>
  <c r="CV617" i="90" a="1"/>
  <c r="H462" i="93" a="1"/>
  <c r="H462" i="93" s="1"/>
  <c r="I332" i="93"/>
  <c r="H221" i="93" a="1"/>
  <c r="H221" i="93" s="1"/>
  <c r="I623" i="93"/>
  <c r="I614" i="93"/>
  <c r="I497" i="93"/>
  <c r="I444" i="93"/>
  <c r="H543" i="93" a="1"/>
  <c r="H543" i="93" s="1"/>
  <c r="H251" i="93" a="1"/>
  <c r="H251" i="93" s="1"/>
  <c r="I320" i="93"/>
  <c r="H206" i="93" a="1"/>
  <c r="H206" i="93" s="1"/>
  <c r="H534" i="93"/>
  <c r="AJ593" i="90" a="1"/>
  <c r="AI595" i="90" s="1" a="1"/>
  <c r="AI595" i="90" s="1"/>
  <c r="CV593" i="90" a="1"/>
  <c r="H395" i="93" a="1"/>
  <c r="H395" i="93" s="1"/>
  <c r="I368" i="93"/>
  <c r="I341" i="93"/>
  <c r="H426" i="93" a="1"/>
  <c r="H426" i="93" s="1"/>
  <c r="H224" i="93" a="1"/>
  <c r="H224" i="93" s="1"/>
  <c r="H597" i="93" a="1"/>
  <c r="H597" i="93" s="1"/>
  <c r="H305" i="93" a="1"/>
  <c r="H305" i="93" s="1"/>
  <c r="I596" i="93"/>
  <c r="I452" i="93"/>
  <c r="I488" i="93"/>
  <c r="I461" i="93"/>
  <c r="I434" i="93"/>
  <c r="H343" i="93" a="1"/>
  <c r="H343" i="93" s="1"/>
  <c r="I297" i="93"/>
  <c r="I159" i="93"/>
  <c r="H378" i="93" a="1"/>
  <c r="H378" i="93" s="1"/>
  <c r="H368" i="93" a="1"/>
  <c r="H368" i="93" s="1"/>
  <c r="I217" i="93"/>
  <c r="AB609" i="90" a="1"/>
  <c r="AB609" i="90" s="1"/>
  <c r="AZ601" i="90" a="1"/>
  <c r="DK461" i="90" a="1"/>
  <c r="DK461" i="90" s="1"/>
  <c r="DK464" i="90" a="1"/>
  <c r="DK464" i="90" s="1"/>
  <c r="DK465" i="90" a="1"/>
  <c r="DK465" i="90" s="1"/>
  <c r="DL461" i="90"/>
  <c r="DK462" i="90" a="1"/>
  <c r="DK462" i="90" s="1"/>
  <c r="DK466" i="90" a="1"/>
  <c r="DK466" i="90" s="1"/>
  <c r="DK463" i="90" a="1"/>
  <c r="DK463" i="90" s="1"/>
  <c r="DC464" i="90" a="1"/>
  <c r="DC464" i="90" s="1"/>
  <c r="DC465" i="90" a="1"/>
  <c r="DC465" i="90" s="1"/>
  <c r="DC462" i="90" a="1"/>
  <c r="DC462" i="90" s="1"/>
  <c r="DD461" i="90"/>
  <c r="DC461" i="90" a="1"/>
  <c r="DC461" i="90" s="1"/>
  <c r="DC463" i="90" a="1"/>
  <c r="DC463" i="90" s="1"/>
  <c r="DC466" i="90" a="1"/>
  <c r="DC466" i="90" s="1"/>
  <c r="DT585" i="90" a="1"/>
  <c r="AB601" i="90" a="1"/>
  <c r="AB601" i="90" s="1"/>
  <c r="BP617" i="90" a="1"/>
  <c r="AR577" i="90" a="1"/>
  <c r="BP601" i="90" a="1"/>
  <c r="CV585" i="90" a="1"/>
  <c r="CX649" i="90" s="1"/>
  <c r="DD609" i="90" a="1"/>
  <c r="DD609" i="90" s="1"/>
  <c r="CF585" i="90" a="1"/>
  <c r="AZ593" i="90" a="1"/>
  <c r="H404" i="93" a="1"/>
  <c r="H404" i="93" s="1"/>
  <c r="BP585" i="90" a="1"/>
  <c r="AZ577" i="90" a="1"/>
  <c r="BP593" i="90" a="1"/>
  <c r="DL609" i="90" a="1"/>
  <c r="DK610" i="90" s="1" a="1"/>
  <c r="DK610" i="90" s="1"/>
  <c r="CN593" i="90" a="1"/>
  <c r="CM594" i="90" s="1" a="1"/>
  <c r="CM594" i="90" s="1"/>
  <c r="CN609" i="90" a="1"/>
  <c r="CM612" i="90" s="1" a="1"/>
  <c r="CM612" i="90" s="1"/>
  <c r="DD601" i="90" a="1"/>
  <c r="I13" i="91"/>
  <c r="I11" i="91"/>
  <c r="H6" i="91" a="1"/>
  <c r="H6" i="91" s="1"/>
  <c r="I8" i="91"/>
  <c r="I12" i="91"/>
  <c r="H13" i="91" a="1"/>
  <c r="H13" i="91" s="1"/>
  <c r="H12" i="91" a="1"/>
  <c r="H12" i="91" s="1"/>
  <c r="I9" i="91"/>
  <c r="H8" i="91" a="1"/>
  <c r="H8" i="91" s="1"/>
  <c r="I7" i="91"/>
  <c r="H9" i="91" a="1"/>
  <c r="H9" i="91" s="1"/>
  <c r="H7" i="91" a="1"/>
  <c r="H7" i="91" s="1"/>
  <c r="H10" i="91" a="1"/>
  <c r="H10" i="91" s="1"/>
  <c r="H11" i="91" a="1"/>
  <c r="H11" i="91" s="1"/>
  <c r="Q6" i="91"/>
  <c r="V756" i="90" a="1"/>
  <c r="V756" i="90" s="1"/>
  <c r="I97" i="93"/>
  <c r="I156" i="93"/>
  <c r="H66" i="93" a="1"/>
  <c r="H66" i="93" s="1"/>
  <c r="H73" i="93" a="1"/>
  <c r="H73" i="93" s="1"/>
  <c r="I124" i="93"/>
  <c r="I165" i="93"/>
  <c r="I49" i="93"/>
  <c r="I30" i="93"/>
  <c r="I19" i="93"/>
  <c r="I102" i="93"/>
  <c r="H6" i="93" a="1"/>
  <c r="H6" i="93" s="1"/>
  <c r="I87" i="93"/>
  <c r="I143" i="93"/>
  <c r="I10" i="93"/>
  <c r="I58" i="93"/>
  <c r="H24" i="93" a="1"/>
  <c r="H24" i="93" s="1"/>
  <c r="H184" i="93" a="1"/>
  <c r="H184" i="93" s="1"/>
  <c r="I7" i="93"/>
  <c r="I105" i="93"/>
  <c r="H78" i="93" a="1"/>
  <c r="H78" i="93" s="1"/>
  <c r="I90" i="93"/>
  <c r="I164" i="93"/>
  <c r="I73" i="93"/>
  <c r="I128" i="93"/>
  <c r="H65" i="93" a="1"/>
  <c r="H65" i="93" s="1"/>
  <c r="I89" i="93"/>
  <c r="I88" i="93"/>
  <c r="H141" i="93" a="1"/>
  <c r="H141" i="93" s="1"/>
  <c r="H144" i="93" a="1"/>
  <c r="H144" i="93" s="1"/>
  <c r="I62" i="93"/>
  <c r="I130" i="93"/>
  <c r="H39" i="93" a="1"/>
  <c r="H39" i="93" s="1"/>
  <c r="H174" i="93" a="1"/>
  <c r="H174" i="93" s="1"/>
  <c r="H192" i="93" a="1"/>
  <c r="H192" i="93" s="1"/>
  <c r="I139" i="93"/>
  <c r="H106" i="93" a="1"/>
  <c r="H106" i="93" s="1"/>
  <c r="I168" i="93"/>
  <c r="I184" i="93"/>
  <c r="H22" i="93" a="1"/>
  <c r="H22" i="93" s="1"/>
  <c r="H155" i="93" a="1"/>
  <c r="H155" i="93" s="1"/>
  <c r="H166" i="93" a="1"/>
  <c r="H166" i="93" s="1"/>
  <c r="H54" i="93" a="1"/>
  <c r="H54" i="93" s="1"/>
  <c r="I182" i="93"/>
  <c r="H101" i="93"/>
  <c r="I63" i="93"/>
  <c r="I181" i="93"/>
  <c r="I117" i="93"/>
  <c r="I147" i="93"/>
  <c r="H55" i="93" a="1"/>
  <c r="H55" i="93" s="1"/>
  <c r="H18" i="93" a="1"/>
  <c r="H18" i="93" s="1"/>
  <c r="I186" i="93"/>
  <c r="H94" i="93" a="1"/>
  <c r="H94" i="93" s="1"/>
  <c r="I44" i="93"/>
  <c r="H98" i="93"/>
  <c r="I99" i="93"/>
  <c r="H97" i="93"/>
  <c r="H145" i="93" a="1"/>
  <c r="H145" i="93" s="1"/>
  <c r="H100" i="93"/>
  <c r="I28" i="93"/>
  <c r="I146" i="93"/>
  <c r="H33" i="93" a="1"/>
  <c r="H33" i="93" s="1"/>
  <c r="I80" i="93"/>
  <c r="I110" i="93"/>
  <c r="I180" i="93"/>
  <c r="I174" i="93"/>
  <c r="H157" i="93" a="1"/>
  <c r="H157" i="93" s="1"/>
  <c r="H93" i="93" a="1"/>
  <c r="H93" i="93" s="1"/>
  <c r="H183" i="93" a="1"/>
  <c r="H183" i="93" s="1"/>
  <c r="I31" i="93"/>
  <c r="H110" i="93" a="1"/>
  <c r="H110" i="93" s="1"/>
  <c r="H160" i="93" a="1"/>
  <c r="H160" i="93" s="1"/>
  <c r="I189" i="93"/>
  <c r="H9" i="93" a="1"/>
  <c r="H9" i="93" s="1"/>
  <c r="I21" i="93"/>
  <c r="I22" i="93"/>
  <c r="I112" i="93"/>
  <c r="H10" i="93" a="1"/>
  <c r="H10" i="93" s="1"/>
  <c r="H87" i="93" a="1"/>
  <c r="H87" i="93" s="1"/>
  <c r="H152" i="93" a="1"/>
  <c r="H152" i="93" s="1"/>
  <c r="I190" i="93"/>
  <c r="I54" i="93"/>
  <c r="H150" i="93" a="1"/>
  <c r="H150" i="93" s="1"/>
  <c r="H12" i="93" a="1"/>
  <c r="H12" i="93" s="1"/>
  <c r="I12" i="93"/>
  <c r="H74" i="93" a="1"/>
  <c r="H74" i="93" s="1"/>
  <c r="I100" i="93"/>
  <c r="I118" i="93"/>
  <c r="H29" i="93" a="1"/>
  <c r="H29" i="93" s="1"/>
  <c r="I75" i="93"/>
  <c r="I160" i="93"/>
  <c r="I154" i="93"/>
  <c r="I192" i="93"/>
  <c r="I67" i="93"/>
  <c r="H147" i="93" a="1"/>
  <c r="H147" i="93" s="1"/>
  <c r="I132" i="93"/>
  <c r="H75" i="93" a="1"/>
  <c r="H75" i="93" s="1"/>
  <c r="I177" i="93"/>
  <c r="H84" i="93" a="1"/>
  <c r="H84" i="93" s="1"/>
  <c r="I125" i="93"/>
  <c r="H121" i="93" a="1"/>
  <c r="H121" i="93" s="1"/>
  <c r="H81" i="93" a="1"/>
  <c r="H81" i="93" s="1"/>
  <c r="I39" i="93"/>
  <c r="H82" i="93" a="1"/>
  <c r="H82" i="93" s="1"/>
  <c r="I145" i="93"/>
  <c r="I36" i="93"/>
  <c r="I65" i="93"/>
  <c r="H11" i="93" a="1"/>
  <c r="H11" i="93" s="1"/>
  <c r="I101" i="93"/>
  <c r="H7" i="93" a="1"/>
  <c r="H7" i="93" s="1"/>
  <c r="H37" i="93" a="1"/>
  <c r="H37" i="93" s="1"/>
  <c r="H143" i="93" a="1"/>
  <c r="H143" i="93" s="1"/>
  <c r="H189" i="93" a="1"/>
  <c r="H189" i="93" s="1"/>
  <c r="H105" i="93" a="1"/>
  <c r="H105" i="93" s="1"/>
  <c r="I109" i="93"/>
  <c r="H178" i="93" a="1"/>
  <c r="H178" i="93" s="1"/>
  <c r="H188" i="93" a="1"/>
  <c r="H188" i="93" s="1"/>
  <c r="H187" i="93" a="1"/>
  <c r="H187" i="93" s="1"/>
  <c r="H36" i="93" a="1"/>
  <c r="H36" i="93" s="1"/>
  <c r="I193" i="93"/>
  <c r="H191" i="93" a="1"/>
  <c r="H191" i="93" s="1"/>
  <c r="I40" i="93"/>
  <c r="I111" i="93"/>
  <c r="H190" i="93" a="1"/>
  <c r="H190" i="93" s="1"/>
  <c r="I187" i="93"/>
  <c r="I114" i="93"/>
  <c r="H76" i="93" a="1"/>
  <c r="H76" i="93" s="1"/>
  <c r="H51" i="93" a="1"/>
  <c r="H51" i="93" s="1"/>
  <c r="I115" i="93"/>
  <c r="H19" i="93" a="1"/>
  <c r="H19" i="93" s="1"/>
  <c r="I43" i="93"/>
  <c r="I34" i="93"/>
  <c r="I175" i="93"/>
  <c r="I72" i="93"/>
  <c r="I45" i="93"/>
  <c r="I17" i="93"/>
  <c r="I91" i="93"/>
  <c r="H168" i="93" a="1"/>
  <c r="H168" i="93" s="1"/>
  <c r="I170" i="93"/>
  <c r="I13" i="93"/>
  <c r="H64" i="93" a="1"/>
  <c r="H64" i="93" s="1"/>
  <c r="H175" i="93" a="1"/>
  <c r="H175" i="93" s="1"/>
  <c r="H119" i="93" a="1"/>
  <c r="H119" i="93" s="1"/>
  <c r="I163" i="93"/>
  <c r="H181" i="93" a="1"/>
  <c r="H181" i="93" s="1"/>
  <c r="I47" i="93"/>
  <c r="I135" i="93"/>
  <c r="I46" i="93"/>
  <c r="H165" i="93" a="1"/>
  <c r="H165" i="93" s="1"/>
  <c r="I162" i="93"/>
  <c r="H26" i="93" a="1"/>
  <c r="H26" i="93" s="1"/>
  <c r="I133" i="93"/>
  <c r="H47" i="93" a="1"/>
  <c r="H47" i="93" s="1"/>
  <c r="I93" i="93"/>
  <c r="H103" i="93"/>
  <c r="I121" i="93"/>
  <c r="H83" i="93" a="1"/>
  <c r="H83" i="93" s="1"/>
  <c r="H45" i="93" a="1"/>
  <c r="H45" i="93" s="1"/>
  <c r="I25" i="93"/>
  <c r="I123" i="93"/>
  <c r="H193" i="93" a="1"/>
  <c r="H193" i="93" s="1"/>
  <c r="H88" i="93" a="1"/>
  <c r="H88" i="93" s="1"/>
  <c r="I18" i="93"/>
  <c r="I29" i="93"/>
  <c r="I64" i="93"/>
  <c r="I81" i="93"/>
  <c r="H30" i="93" a="1"/>
  <c r="H30" i="93" s="1"/>
  <c r="I48" i="93"/>
  <c r="I151" i="93"/>
  <c r="H89" i="93" a="1"/>
  <c r="H89" i="93" s="1"/>
  <c r="H13" i="93" a="1"/>
  <c r="H13" i="93" s="1"/>
  <c r="I148" i="93"/>
  <c r="I108" i="93"/>
  <c r="H142" i="93" a="1"/>
  <c r="H142" i="93" s="1"/>
  <c r="I70" i="93"/>
  <c r="H107" i="93" a="1"/>
  <c r="H107" i="93" s="1"/>
  <c r="I120" i="93"/>
  <c r="I66" i="93"/>
  <c r="H186" i="93" a="1"/>
  <c r="H186" i="93" s="1"/>
  <c r="H46" i="93" a="1"/>
  <c r="H46" i="93" s="1"/>
  <c r="H114" i="93" a="1"/>
  <c r="H114" i="93" s="1"/>
  <c r="H72" i="93" a="1"/>
  <c r="H72" i="93" s="1"/>
  <c r="I61" i="93"/>
  <c r="H109" i="93" a="1"/>
  <c r="H109" i="93" s="1"/>
  <c r="H17" i="93" a="1"/>
  <c r="H17" i="93" s="1"/>
  <c r="H25" i="93" a="1"/>
  <c r="H25" i="93" s="1"/>
  <c r="I16" i="93"/>
  <c r="I55" i="93"/>
  <c r="H153" i="93" a="1"/>
  <c r="H153" i="93" s="1"/>
  <c r="H43" i="93" a="1"/>
  <c r="H43" i="93" s="1"/>
  <c r="I9" i="93"/>
  <c r="H182" i="93" a="1"/>
  <c r="H182" i="93" s="1"/>
  <c r="I141" i="93"/>
  <c r="H146" i="93" a="1"/>
  <c r="H146" i="93" s="1"/>
  <c r="I27" i="93"/>
  <c r="H156" i="93" a="1"/>
  <c r="H156" i="93" s="1"/>
  <c r="I94" i="93"/>
  <c r="H172" i="93" a="1"/>
  <c r="H172" i="93" s="1"/>
  <c r="H52" i="93" a="1"/>
  <c r="H52" i="93" s="1"/>
  <c r="I136" i="93"/>
  <c r="H179" i="93" a="1"/>
  <c r="H179" i="93" s="1"/>
  <c r="H99" i="93"/>
  <c r="I11" i="93"/>
  <c r="H90" i="93" a="1"/>
  <c r="H90" i="93" s="1"/>
  <c r="H8" i="93" a="1"/>
  <c r="H8" i="93" s="1"/>
  <c r="I183" i="93"/>
  <c r="I171" i="93"/>
  <c r="I179" i="93"/>
  <c r="H148" i="93" a="1"/>
  <c r="H148" i="93" s="1"/>
  <c r="I8" i="93"/>
  <c r="H92" i="93" a="1"/>
  <c r="H92" i="93" s="1"/>
  <c r="H35" i="93" a="1"/>
  <c r="H35" i="93" s="1"/>
  <c r="H48" i="93" a="1"/>
  <c r="H48" i="93" s="1"/>
  <c r="H96" i="93"/>
  <c r="H60" i="93" a="1"/>
  <c r="H60" i="93" s="1"/>
  <c r="I169" i="93"/>
  <c r="I106" i="93"/>
  <c r="I60" i="93"/>
  <c r="H58" i="93" a="1"/>
  <c r="H58" i="93" s="1"/>
  <c r="I142" i="93"/>
  <c r="I26" i="93"/>
  <c r="I76" i="93"/>
  <c r="H118" i="93" a="1"/>
  <c r="H118" i="93" s="1"/>
  <c r="I96" i="93"/>
  <c r="I178" i="93"/>
  <c r="I172" i="93"/>
  <c r="H31" i="93" a="1"/>
  <c r="H31" i="93" s="1"/>
  <c r="I157" i="93"/>
  <c r="H177" i="93" a="1"/>
  <c r="H177" i="93" s="1"/>
  <c r="I153" i="93"/>
  <c r="H151" i="93" a="1"/>
  <c r="H151" i="93" s="1"/>
  <c r="H62" i="93" a="1"/>
  <c r="H62" i="93" s="1"/>
  <c r="I33" i="93"/>
  <c r="H120" i="93" a="1"/>
  <c r="H120" i="93" s="1"/>
  <c r="H40" i="93" a="1"/>
  <c r="H40" i="93" s="1"/>
  <c r="H161" i="93" a="1"/>
  <c r="H161" i="93" s="1"/>
  <c r="H38" i="93" a="1"/>
  <c r="H38" i="93" s="1"/>
  <c r="H171" i="93" a="1"/>
  <c r="H171" i="93" s="1"/>
  <c r="H163" i="93" a="1"/>
  <c r="H163" i="93" s="1"/>
  <c r="H69" i="93" a="1"/>
  <c r="H69" i="93" s="1"/>
  <c r="I150" i="93"/>
  <c r="I103" i="93"/>
  <c r="H91" i="93" a="1"/>
  <c r="H91" i="93" s="1"/>
  <c r="H154" i="93" a="1"/>
  <c r="H154" i="93" s="1"/>
  <c r="I161" i="93"/>
  <c r="I138" i="93"/>
  <c r="H162" i="93" a="1"/>
  <c r="H162" i="93" s="1"/>
  <c r="I166" i="93"/>
  <c r="H15" i="93" a="1"/>
  <c r="H15" i="93" s="1"/>
  <c r="H61" i="93" a="1"/>
  <c r="H61" i="93" s="1"/>
  <c r="I51" i="93"/>
  <c r="H34" i="93" a="1"/>
  <c r="H34" i="93" s="1"/>
  <c r="I85" i="93"/>
  <c r="H49" i="93" a="1"/>
  <c r="H49" i="93" s="1"/>
  <c r="H80" i="93" a="1"/>
  <c r="H80" i="93" s="1"/>
  <c r="I82" i="93"/>
  <c r="I52" i="93"/>
  <c r="H164" i="93" a="1"/>
  <c r="H164" i="93" s="1"/>
  <c r="H159" i="93" a="1"/>
  <c r="H159" i="93" s="1"/>
  <c r="H112" i="93" a="1"/>
  <c r="H112" i="93" s="1"/>
  <c r="I126" i="93"/>
  <c r="H20" i="93" a="1"/>
  <c r="H20" i="93" s="1"/>
  <c r="H27" i="93" a="1"/>
  <c r="H27" i="93" s="1"/>
  <c r="I144" i="93"/>
  <c r="I127" i="93"/>
  <c r="H42" i="93" a="1"/>
  <c r="H42" i="93" s="1"/>
  <c r="H102" i="93"/>
  <c r="H63" i="93" a="1"/>
  <c r="H63" i="93" s="1"/>
  <c r="H53" i="93" a="1"/>
  <c r="H53" i="93" s="1"/>
  <c r="I107" i="93"/>
  <c r="H71" i="93" a="1"/>
  <c r="H71" i="93" s="1"/>
  <c r="H111" i="93" a="1"/>
  <c r="H111" i="93" s="1"/>
  <c r="H117" i="93" a="1"/>
  <c r="H117" i="93" s="1"/>
  <c r="H169" i="93" a="1"/>
  <c r="H169" i="93" s="1"/>
  <c r="H57" i="93" a="1"/>
  <c r="H57" i="93" s="1"/>
  <c r="I83" i="93"/>
  <c r="H44" i="93" a="1"/>
  <c r="H44" i="93" s="1"/>
  <c r="I79" i="93"/>
  <c r="H116" i="93" a="1"/>
  <c r="H116" i="93" s="1"/>
  <c r="I129" i="93"/>
  <c r="AJ609" i="90" a="1"/>
  <c r="BP577" i="90" a="1"/>
  <c r="BH585" i="90" a="1"/>
  <c r="AR585" i="90" a="1"/>
  <c r="BH577" i="90" a="1"/>
  <c r="CV609" i="90" a="1"/>
  <c r="CU609" i="90" s="1" a="1"/>
  <c r="CU609" i="90" s="1"/>
  <c r="DD577" i="90" a="1"/>
  <c r="DF648" i="90" s="1"/>
  <c r="CF617" i="90" a="1"/>
  <c r="CN601" i="90" a="1"/>
  <c r="CN601" i="90" s="1"/>
  <c r="H626" i="91" a="1"/>
  <c r="H626" i="91" s="1"/>
  <c r="H616" i="91" a="1"/>
  <c r="H616" i="91" s="1"/>
  <c r="I630" i="91"/>
  <c r="H618" i="91" a="1"/>
  <c r="H618" i="91" s="1"/>
  <c r="H620" i="91" a="1"/>
  <c r="H620" i="91" s="1"/>
  <c r="H630" i="91" a="1"/>
  <c r="H630" i="91" s="1"/>
  <c r="H609" i="91" a="1"/>
  <c r="H609" i="91" s="1"/>
  <c r="H627" i="91" a="1"/>
  <c r="H627" i="91" s="1"/>
  <c r="H628" i="91" a="1"/>
  <c r="H628" i="91" s="1"/>
  <c r="H619" i="91" a="1"/>
  <c r="H619" i="91" s="1"/>
  <c r="AB593" i="90" a="1"/>
  <c r="AB593" i="90" s="1"/>
  <c r="AZ585" i="90" a="1"/>
  <c r="K640" i="91"/>
  <c r="BH617" i="90" a="1"/>
  <c r="AJ601" i="90" a="1"/>
  <c r="AJ577" i="90" a="1"/>
  <c r="AB577" i="90" a="1"/>
  <c r="CF601" i="90" a="1"/>
  <c r="CE604" i="90" s="1" a="1"/>
  <c r="CE604" i="90" s="1"/>
  <c r="DD593" i="90" a="1"/>
  <c r="DC596" i="90" s="1" a="1"/>
  <c r="DC596" i="90" s="1"/>
  <c r="CN585" i="90" a="1"/>
  <c r="CN585" i="90" s="1"/>
  <c r="DL577" i="90" a="1"/>
  <c r="DN648" i="90" s="1"/>
  <c r="I507" i="93"/>
  <c r="I608" i="93"/>
  <c r="I606" i="93"/>
  <c r="I489" i="93"/>
  <c r="I588" i="93"/>
  <c r="I552" i="93"/>
  <c r="I590" i="93"/>
  <c r="I624" i="93"/>
  <c r="I626" i="93"/>
  <c r="I570" i="93"/>
  <c r="I527" i="93"/>
  <c r="I453" i="93"/>
  <c r="I473" i="93"/>
  <c r="I435" i="93"/>
  <c r="I572" i="93"/>
  <c r="I471" i="93"/>
  <c r="I437" i="93"/>
  <c r="I525" i="93"/>
  <c r="I346" i="93"/>
  <c r="I216" i="93"/>
  <c r="H327" i="93" a="1"/>
  <c r="H327" i="93" s="1"/>
  <c r="H410" i="93" a="1"/>
  <c r="H410" i="93" s="1"/>
  <c r="I390" i="93"/>
  <c r="I339" i="93"/>
  <c r="I222" i="93"/>
  <c r="H247" i="93" a="1"/>
  <c r="H247" i="93" s="1"/>
  <c r="I221" i="93"/>
  <c r="H364" i="93" a="1"/>
  <c r="H364" i="93" s="1"/>
  <c r="I348" i="93"/>
  <c r="H405" i="93" a="1"/>
  <c r="H405" i="93" s="1"/>
  <c r="I382" i="93"/>
  <c r="I248" i="93"/>
  <c r="I271" i="93"/>
  <c r="H270" i="93" a="1"/>
  <c r="H270" i="93" s="1"/>
  <c r="I409" i="93"/>
  <c r="I229" i="93"/>
  <c r="I310" i="93"/>
  <c r="I391" i="93"/>
  <c r="I315" i="93"/>
  <c r="H299" i="93" a="1"/>
  <c r="H299" i="93" s="1"/>
  <c r="I400" i="93"/>
  <c r="I366" i="93"/>
  <c r="I291" i="93"/>
  <c r="I280" i="93"/>
  <c r="I237" i="93"/>
  <c r="H344" i="93" a="1"/>
  <c r="H344" i="93" s="1"/>
  <c r="H226" i="93" a="1"/>
  <c r="H226" i="93" s="1"/>
  <c r="I246" i="93"/>
  <c r="I347" i="93"/>
  <c r="H397" i="93" a="1"/>
  <c r="H397" i="93" s="1"/>
  <c r="H355" i="93" a="1"/>
  <c r="H355" i="93" s="1"/>
  <c r="I393" i="93"/>
  <c r="H369" i="93" a="1"/>
  <c r="H369" i="93" s="1"/>
  <c r="H312" i="93" a="1"/>
  <c r="H312" i="93" s="1"/>
  <c r="H249" i="93" a="1"/>
  <c r="H249" i="93" s="1"/>
  <c r="I243" i="93"/>
  <c r="I384" i="93"/>
  <c r="H231" i="93" a="1"/>
  <c r="H231" i="93" s="1"/>
  <c r="H396" i="93" a="1"/>
  <c r="H396" i="93" s="1"/>
  <c r="H330" i="93" a="1"/>
  <c r="H330" i="93" s="1"/>
  <c r="H408" i="93" a="1"/>
  <c r="H408" i="93" s="1"/>
  <c r="I234" i="93"/>
  <c r="H317" i="93"/>
  <c r="H209" i="93" a="1"/>
  <c r="H209" i="93" s="1"/>
  <c r="I220" i="93"/>
  <c r="I357" i="93"/>
  <c r="I375" i="93"/>
  <c r="I381" i="93"/>
  <c r="I211" i="93"/>
  <c r="I262" i="93"/>
  <c r="H365" i="93" a="1"/>
  <c r="H365" i="93" s="1"/>
  <c r="H379" i="93" a="1"/>
  <c r="H379" i="93" s="1"/>
  <c r="I342" i="93"/>
  <c r="H315" i="93"/>
  <c r="I402" i="93"/>
  <c r="I334" i="93"/>
  <c r="I406" i="93"/>
  <c r="H309" i="93" a="1"/>
  <c r="H309" i="93" s="1"/>
  <c r="H261" i="93" a="1"/>
  <c r="H261" i="93" s="1"/>
  <c r="I338" i="93"/>
  <c r="I379" i="93"/>
  <c r="I411" i="93"/>
  <c r="H225" i="93" a="1"/>
  <c r="H225" i="93" s="1"/>
  <c r="H306" i="93" a="1"/>
  <c r="H306" i="93" s="1"/>
  <c r="I296" i="93"/>
  <c r="H236" i="93" a="1"/>
  <c r="H236" i="93" s="1"/>
  <c r="I378" i="93"/>
  <c r="I294" i="93"/>
  <c r="H230" i="93" a="1"/>
  <c r="H230" i="93" s="1"/>
  <c r="H390" i="93" a="1"/>
  <c r="H390" i="93" s="1"/>
  <c r="H255" i="93" a="1"/>
  <c r="H255" i="93" s="1"/>
  <c r="I372" i="93"/>
  <c r="H401" i="93" a="1"/>
  <c r="H401" i="93" s="1"/>
  <c r="H362" i="93" a="1"/>
  <c r="H362" i="93" s="1"/>
  <c r="H216" i="93" a="1"/>
  <c r="H216" i="93" s="1"/>
  <c r="I298" i="93"/>
  <c r="I397" i="93"/>
  <c r="I321" i="93"/>
  <c r="I257" i="93"/>
  <c r="H339" i="93" a="1"/>
  <c r="H339" i="93" s="1"/>
  <c r="I267" i="93"/>
  <c r="I336" i="93"/>
  <c r="H303" i="93" a="1"/>
  <c r="H303" i="93" s="1"/>
  <c r="H237" i="93" a="1"/>
  <c r="H237" i="93" s="1"/>
  <c r="H360" i="93" a="1"/>
  <c r="H360" i="93" s="1"/>
  <c r="H258" i="93" a="1"/>
  <c r="H258" i="93" s="1"/>
  <c r="H402" i="93" a="1"/>
  <c r="H402" i="93" s="1"/>
  <c r="H351" i="93" a="1"/>
  <c r="H351" i="93" s="1"/>
  <c r="H361" i="93" a="1"/>
  <c r="H361" i="93" s="1"/>
  <c r="I309" i="93"/>
  <c r="I276" i="93"/>
  <c r="I231" i="93"/>
  <c r="H411" i="93" a="1"/>
  <c r="H411" i="93" s="1"/>
  <c r="H320" i="93"/>
  <c r="I343" i="93"/>
  <c r="I410" i="93"/>
  <c r="H389" i="93" a="1"/>
  <c r="H389" i="93" s="1"/>
  <c r="I285" i="93"/>
  <c r="H383" i="93" a="1"/>
  <c r="H383" i="93" s="1"/>
  <c r="I269" i="93"/>
  <c r="H234" i="93" a="1"/>
  <c r="H234" i="93" s="1"/>
  <c r="H276" i="93" a="1"/>
  <c r="H276" i="93" s="1"/>
  <c r="I324" i="93"/>
  <c r="I373" i="93"/>
  <c r="I227" i="93"/>
  <c r="H208" i="93" a="1"/>
  <c r="H208" i="93" s="1"/>
  <c r="I258" i="93"/>
  <c r="H391" i="93" a="1"/>
  <c r="H391" i="93" s="1"/>
  <c r="H219" i="93" a="1"/>
  <c r="H219" i="93" s="1"/>
  <c r="I386" i="93"/>
  <c r="H257" i="93" a="1"/>
  <c r="H257" i="93" s="1"/>
  <c r="I327" i="93"/>
  <c r="H302" i="93" a="1"/>
  <c r="H302" i="93" s="1"/>
  <c r="H326" i="93" a="1"/>
  <c r="H326" i="93" s="1"/>
  <c r="I253" i="93"/>
  <c r="I209" i="93"/>
  <c r="H392" i="93" a="1"/>
  <c r="H392" i="93" s="1"/>
  <c r="H345" i="93" a="1"/>
  <c r="H345" i="93" s="1"/>
  <c r="I266" i="93"/>
  <c r="H222" i="93" a="1"/>
  <c r="H222" i="93" s="1"/>
  <c r="AB617" i="90" a="1"/>
  <c r="AB617" i="90" s="1"/>
  <c r="AR617" i="90" a="1"/>
  <c r="BP609" i="90" a="1"/>
  <c r="AJ585" i="90" a="1"/>
  <c r="CN617" i="90" a="1"/>
  <c r="CM624" i="90" s="1" a="1"/>
  <c r="CM624" i="90" s="1"/>
  <c r="CV601" i="90" a="1"/>
  <c r="CU608" i="90" s="1" a="1"/>
  <c r="CU608" i="90" s="1"/>
  <c r="DL617" i="90" a="1"/>
  <c r="DK621" i="90" s="1" a="1"/>
  <c r="DK621" i="90" s="1"/>
  <c r="CN577" i="90" a="1"/>
  <c r="CP648" i="90" s="1"/>
  <c r="H410" i="91" a="1"/>
  <c r="H410" i="91" s="1"/>
  <c r="I410" i="91"/>
  <c r="H395" i="91" a="1"/>
  <c r="H395" i="91" s="1"/>
  <c r="CV461" i="90"/>
  <c r="CU466" i="90" a="1"/>
  <c r="CU466" i="90" s="1"/>
  <c r="CU462" i="90" a="1"/>
  <c r="CU462" i="90" s="1"/>
  <c r="CU463" i="90" a="1"/>
  <c r="CU463" i="90" s="1"/>
  <c r="CU461" i="90" a="1"/>
  <c r="CU461" i="90" s="1"/>
  <c r="CU464" i="90" a="1"/>
  <c r="CU464" i="90" s="1"/>
  <c r="CU465" i="90" a="1"/>
  <c r="CU465" i="90" s="1"/>
  <c r="AZ609" i="90" a="1"/>
  <c r="AZ617" i="90" a="1"/>
  <c r="BH609" i="90" a="1"/>
  <c r="BH601" i="90" a="1"/>
  <c r="DL593" i="90" a="1"/>
  <c r="DK595" i="90" s="1" a="1"/>
  <c r="DK595" i="90" s="1"/>
  <c r="DL585" i="90" a="1"/>
  <c r="DL585" i="90" s="1"/>
  <c r="CV577" i="90" a="1"/>
  <c r="CX648" i="90" s="1"/>
  <c r="I350" i="93"/>
  <c r="I389" i="93"/>
  <c r="AB641" i="90" a="1"/>
  <c r="AA642" i="90" s="1" a="1"/>
  <c r="AA642" i="90" s="1"/>
  <c r="CF641" i="90" a="1"/>
  <c r="CV641" i="90" a="1"/>
  <c r="DL641" i="90" a="1"/>
  <c r="BX641" i="90" a="1"/>
  <c r="DD641" i="90" a="1"/>
  <c r="CN641" i="90" a="1"/>
  <c r="AJ543" i="90" a="1"/>
  <c r="AI548" i="90" s="1" a="1"/>
  <c r="AI548" i="90" s="1"/>
  <c r="BX543" i="90" a="1"/>
  <c r="CV543" i="90" a="1"/>
  <c r="DD543" i="90" a="1"/>
  <c r="DL543" i="90" a="1"/>
  <c r="CN543" i="90" a="1"/>
  <c r="CF543" i="90" a="1"/>
  <c r="AR543" i="90" a="1"/>
  <c r="AR543" i="90" s="1"/>
  <c r="A510" i="90"/>
  <c r="CF535" i="90" s="1" a="1"/>
  <c r="CE542" i="90" s="1" a="1"/>
  <c r="CE542" i="90" s="1"/>
  <c r="AB379" i="90" a="1"/>
  <c r="AB379" i="90" s="1"/>
  <c r="CV379" i="90" a="1"/>
  <c r="CN379" i="90" a="1"/>
  <c r="CF379" i="90" a="1"/>
  <c r="AZ379" i="90" a="1"/>
  <c r="AZ379" i="90" s="1"/>
  <c r="A354" i="90"/>
  <c r="A356" i="90" s="1"/>
  <c r="A98" i="90"/>
  <c r="DL379" i="90" a="1"/>
  <c r="CM464" i="90" a="1"/>
  <c r="CM464" i="90" s="1"/>
  <c r="CM465" i="90" a="1"/>
  <c r="CM465" i="90" s="1"/>
  <c r="CM463" i="90" a="1"/>
  <c r="CM463" i="90" s="1"/>
  <c r="CM462" i="90" a="1"/>
  <c r="CM462" i="90" s="1"/>
  <c r="CN461" i="90"/>
  <c r="CM466" i="90" a="1"/>
  <c r="CM466" i="90" s="1"/>
  <c r="CM461" i="90" a="1"/>
  <c r="CM461" i="90" s="1"/>
  <c r="BX379" i="90" a="1"/>
  <c r="CE464" i="90" a="1"/>
  <c r="CE464" i="90" s="1"/>
  <c r="CE462" i="90" a="1"/>
  <c r="CE462" i="90" s="1"/>
  <c r="CE466" i="90" a="1"/>
  <c r="CE466" i="90" s="1"/>
  <c r="CE463" i="90" a="1"/>
  <c r="CE463" i="90" s="1"/>
  <c r="CE465" i="90" a="1"/>
  <c r="CE465" i="90" s="1"/>
  <c r="CE461" i="90" a="1"/>
  <c r="CE461" i="90" s="1"/>
  <c r="CF461" i="90"/>
  <c r="A189" i="90"/>
  <c r="A269" i="90"/>
  <c r="BW462" i="90" a="1"/>
  <c r="BW462" i="90" s="1"/>
  <c r="BW463" i="90" a="1"/>
  <c r="BW463" i="90" s="1"/>
  <c r="BW464" i="90" a="1"/>
  <c r="BW464" i="90" s="1"/>
  <c r="BW465" i="90" a="1"/>
  <c r="BW465" i="90" s="1"/>
  <c r="BX461" i="90"/>
  <c r="BW461" i="90" a="1"/>
  <c r="BW461" i="90" s="1"/>
  <c r="BW466" i="90" a="1"/>
  <c r="BW466" i="90" s="1"/>
  <c r="DD617" i="90"/>
  <c r="DC619" i="90" a="1"/>
  <c r="DC619" i="90" s="1"/>
  <c r="DC622" i="90" a="1"/>
  <c r="DC622" i="90" s="1"/>
  <c r="DC617" i="90" a="1"/>
  <c r="DC617" i="90" s="1"/>
  <c r="DC623" i="90" a="1"/>
  <c r="DC623" i="90" s="1"/>
  <c r="DC618" i="90" a="1"/>
  <c r="DC618" i="90" s="1"/>
  <c r="DC624" i="90" a="1"/>
  <c r="DC624" i="90" s="1"/>
  <c r="DC621" i="90" a="1"/>
  <c r="DC621" i="90" s="1"/>
  <c r="DC620" i="90" a="1"/>
  <c r="DC620" i="90" s="1"/>
  <c r="DD379" i="90" a="1"/>
  <c r="AJ641" i="90" a="1"/>
  <c r="AI644" i="90" s="1" a="1"/>
  <c r="AI644" i="90" s="1"/>
  <c r="BH543" i="90" a="1"/>
  <c r="BG545" i="90" s="1" a="1"/>
  <c r="BG545" i="90" s="1"/>
  <c r="BP379" i="90" a="1"/>
  <c r="BP379" i="90" s="1"/>
  <c r="A445" i="90"/>
  <c r="AZ641" i="90" a="1"/>
  <c r="AY646" i="90" s="1" a="1"/>
  <c r="AY646" i="90" s="1"/>
  <c r="BP641" i="90" a="1"/>
  <c r="AJ379" i="90" a="1"/>
  <c r="AI380" i="90" s="1" a="1"/>
  <c r="AI380" i="90" s="1"/>
  <c r="BP543" i="90" a="1"/>
  <c r="AZ543" i="90" a="1"/>
  <c r="AB543" i="90" a="1"/>
  <c r="AR214" i="90" a="1"/>
  <c r="BH379" i="90" a="1"/>
  <c r="AB50" i="90" a="1"/>
  <c r="A365" i="90"/>
  <c r="DT214" i="90"/>
  <c r="DS214" i="90" a="1"/>
  <c r="DS214" i="90" s="1"/>
  <c r="BH641" i="90" a="1"/>
  <c r="AR641" i="90" a="1"/>
  <c r="AR379" i="90" a="1"/>
  <c r="J421" i="91" l="1" a="1"/>
  <c r="J421" i="91" s="1"/>
  <c r="AA645" i="90" a="1"/>
  <c r="AA645" i="90" s="1"/>
  <c r="CN331" i="90" a="1"/>
  <c r="CN339" i="90" a="1"/>
  <c r="CN339" i="90" s="1"/>
  <c r="AR519" i="90" a="1"/>
  <c r="AB503" i="90" a="1"/>
  <c r="BP503" i="90" a="1"/>
  <c r="AB527" i="90" a="1"/>
  <c r="AA533" i="90" s="1" a="1"/>
  <c r="AA533" i="90" s="1"/>
  <c r="BH527" i="90" a="1"/>
  <c r="AZ535" i="90" a="1"/>
  <c r="AZ503" i="90" a="1"/>
  <c r="AJ535" i="90" a="1"/>
  <c r="BP527" i="90" a="1"/>
  <c r="BH495" i="90" a="1"/>
  <c r="AR527" i="90" a="1"/>
  <c r="BH519" i="90" a="1"/>
  <c r="AB511" i="90" a="1"/>
  <c r="BP519" i="90" a="1"/>
  <c r="BO525" i="90" s="1" a="1"/>
  <c r="BO525" i="90" s="1"/>
  <c r="AJ495" i="90" a="1"/>
  <c r="BH535" i="90" a="1"/>
  <c r="AB519" i="90" a="1"/>
  <c r="AR535" i="90" a="1"/>
  <c r="AQ536" i="90" s="1" a="1"/>
  <c r="AQ536" i="90" s="1"/>
  <c r="AA379" i="90" a="1"/>
  <c r="AA379" i="90" s="1"/>
  <c r="BX511" i="90" a="1"/>
  <c r="BX519" i="90" a="1"/>
  <c r="BX495" i="90" a="1"/>
  <c r="BX535" i="90" a="1"/>
  <c r="BX503" i="90" a="1"/>
  <c r="BX527" i="90" a="1"/>
  <c r="AY384" i="90" a="1"/>
  <c r="AY384" i="90" s="1"/>
  <c r="AY380" i="90" a="1"/>
  <c r="AY380" i="90" s="1"/>
  <c r="AY381" i="90" a="1"/>
  <c r="AY381" i="90" s="1"/>
  <c r="BB388" i="90"/>
  <c r="BB389" i="90" s="1"/>
  <c r="G711" i="90" s="1"/>
  <c r="DT503" i="90" a="1"/>
  <c r="DS505" i="90" s="1" a="1"/>
  <c r="DS505" i="90" s="1"/>
  <c r="DC605" i="90" a="1"/>
  <c r="DC605" i="90" s="1"/>
  <c r="DC607" i="90" a="1"/>
  <c r="DC607" i="90" s="1"/>
  <c r="CE594" i="90" a="1"/>
  <c r="CE594" i="90" s="1"/>
  <c r="CE600" i="90" a="1"/>
  <c r="CE600" i="90" s="1"/>
  <c r="CF593" i="90"/>
  <c r="DF649" i="90"/>
  <c r="DD585" i="90"/>
  <c r="CE618" i="90" a="1"/>
  <c r="CE618" i="90" s="1"/>
  <c r="CE624" i="90" a="1"/>
  <c r="CE624" i="90" s="1"/>
  <c r="CE620" i="90" a="1"/>
  <c r="CE620" i="90" s="1"/>
  <c r="CH649" i="90"/>
  <c r="CF585" i="90"/>
  <c r="CE609" i="90" a="1"/>
  <c r="CE609" i="90" s="1"/>
  <c r="CE611" i="90" a="1"/>
  <c r="CE611" i="90" s="1"/>
  <c r="CE616" i="90" a="1"/>
  <c r="CE616" i="90" s="1"/>
  <c r="CE614" i="90" a="1"/>
  <c r="CE614" i="90" s="1"/>
  <c r="CE615" i="90" a="1"/>
  <c r="CE615" i="90" s="1"/>
  <c r="CE612" i="90" a="1"/>
  <c r="CE612" i="90" s="1"/>
  <c r="CE613" i="90" a="1"/>
  <c r="CE613" i="90" s="1"/>
  <c r="CE610" i="90" a="1"/>
  <c r="CE610" i="90" s="1"/>
  <c r="CF609" i="90"/>
  <c r="CU599" i="90" a="1"/>
  <c r="CU599" i="90" s="1"/>
  <c r="CV593" i="90"/>
  <c r="CU594" i="90" a="1"/>
  <c r="CU594" i="90" s="1"/>
  <c r="CU600" i="90" a="1"/>
  <c r="CU600" i="90" s="1"/>
  <c r="CU593" i="90" a="1"/>
  <c r="CU593" i="90" s="1"/>
  <c r="CU621" i="90" a="1"/>
  <c r="CU621" i="90" s="1"/>
  <c r="CU622" i="90" a="1"/>
  <c r="CU622" i="90" s="1"/>
  <c r="CE595" i="90" a="1"/>
  <c r="CE595" i="90" s="1"/>
  <c r="CU605" i="90" a="1"/>
  <c r="CU605" i="90" s="1"/>
  <c r="AI546" i="90" a="1"/>
  <c r="AI546" i="90" s="1"/>
  <c r="CU596" i="90" a="1"/>
  <c r="CU596" i="90" s="1"/>
  <c r="DK605" i="90" a="1"/>
  <c r="DK605" i="90" s="1"/>
  <c r="CE593" i="90" a="1"/>
  <c r="CE593" i="90" s="1"/>
  <c r="AY383" i="90" a="1"/>
  <c r="AY383" i="90" s="1"/>
  <c r="CU595" i="90" a="1"/>
  <c r="CU595" i="90" s="1"/>
  <c r="CE599" i="90" a="1"/>
  <c r="CE599" i="90" s="1"/>
  <c r="DK606" i="90" a="1"/>
  <c r="DK606" i="90" s="1"/>
  <c r="CU618" i="90" a="1"/>
  <c r="CU618" i="90" s="1"/>
  <c r="CU597" i="90" a="1"/>
  <c r="CU597" i="90" s="1"/>
  <c r="DL601" i="90"/>
  <c r="CV617" i="90"/>
  <c r="AY379" i="90" a="1"/>
  <c r="AY379" i="90" s="1"/>
  <c r="DK603" i="90" a="1"/>
  <c r="DK603" i="90" s="1"/>
  <c r="DK608" i="90" a="1"/>
  <c r="DK608" i="90" s="1"/>
  <c r="DK607" i="90" a="1"/>
  <c r="DK607" i="90" s="1"/>
  <c r="DK601" i="90" a="1"/>
  <c r="DK601" i="90" s="1"/>
  <c r="BG599" i="90" a="1"/>
  <c r="BG599" i="90" s="1"/>
  <c r="BG594" i="90" a="1"/>
  <c r="BG594" i="90" s="1"/>
  <c r="CN593" i="90"/>
  <c r="DC613" i="90" a="1"/>
  <c r="DC613" i="90" s="1"/>
  <c r="CE598" i="90" a="1"/>
  <c r="CE598" i="90" s="1"/>
  <c r="CU612" i="90" a="1"/>
  <c r="CU612" i="90" s="1"/>
  <c r="CE596" i="90" a="1"/>
  <c r="CE596" i="90" s="1"/>
  <c r="DK604" i="90" a="1"/>
  <c r="DK604" i="90" s="1"/>
  <c r="CE597" i="90" a="1"/>
  <c r="CE597" i="90" s="1"/>
  <c r="DC601" i="90" a="1"/>
  <c r="DC601" i="90" s="1"/>
  <c r="CE603" i="90" a="1"/>
  <c r="CE603" i="90" s="1"/>
  <c r="CU611" i="90" a="1"/>
  <c r="CU611" i="90" s="1"/>
  <c r="CE602" i="90" a="1"/>
  <c r="CE602" i="90" s="1"/>
  <c r="CU607" i="90" a="1"/>
  <c r="CU607" i="90" s="1"/>
  <c r="CU603" i="90" a="1"/>
  <c r="CU603" i="90" s="1"/>
  <c r="CF601" i="90"/>
  <c r="AJ347" i="90" a="1"/>
  <c r="DC612" i="90" a="1"/>
  <c r="DC612" i="90" s="1"/>
  <c r="DC615" i="90" a="1"/>
  <c r="DC615" i="90" s="1"/>
  <c r="AQ543" i="90" a="1"/>
  <c r="AQ543" i="90" s="1"/>
  <c r="DC611" i="90" a="1"/>
  <c r="DC611" i="90" s="1"/>
  <c r="CV577" i="90"/>
  <c r="AY382" i="90" a="1"/>
  <c r="AY382" i="90" s="1"/>
  <c r="AQ546" i="90" a="1"/>
  <c r="AQ546" i="90" s="1"/>
  <c r="AA382" i="90" a="1"/>
  <c r="AA382" i="90" s="1"/>
  <c r="DC614" i="90" a="1"/>
  <c r="DC614" i="90" s="1"/>
  <c r="CU598" i="90" a="1"/>
  <c r="CU598" i="90" s="1"/>
  <c r="DC606" i="90" a="1"/>
  <c r="DC606" i="90" s="1"/>
  <c r="AQ545" i="90" a="1"/>
  <c r="AQ545" i="90" s="1"/>
  <c r="DC609" i="90" a="1"/>
  <c r="DC609" i="90" s="1"/>
  <c r="DC616" i="90" a="1"/>
  <c r="DC616" i="90" s="1"/>
  <c r="AE248" i="90" a="1"/>
  <c r="AE248" i="90" s="1"/>
  <c r="AQ548" i="90" a="1"/>
  <c r="AQ548" i="90" s="1"/>
  <c r="DC610" i="90" a="1"/>
  <c r="DC610" i="90" s="1"/>
  <c r="CV585" i="90"/>
  <c r="CF577" i="90"/>
  <c r="CV609" i="90"/>
  <c r="CU613" i="90" a="1"/>
  <c r="CU613" i="90" s="1"/>
  <c r="K633" i="93"/>
  <c r="K666" i="93" s="1"/>
  <c r="K633" i="91"/>
  <c r="K666" i="91" s="1"/>
  <c r="K196" i="93"/>
  <c r="K646" i="93" s="1"/>
  <c r="K414" i="93"/>
  <c r="K656" i="93" s="1"/>
  <c r="K414" i="91"/>
  <c r="J414" i="91" s="1" a="1"/>
  <c r="J414" i="91" s="1"/>
  <c r="CE622" i="90" a="1"/>
  <c r="CE622" i="90" s="1"/>
  <c r="DC603" i="90" a="1"/>
  <c r="DC603" i="90" s="1"/>
  <c r="AJ519" i="90" a="1"/>
  <c r="CP649" i="90"/>
  <c r="DD601" i="90"/>
  <c r="CM599" i="90" a="1"/>
  <c r="CM599" i="90" s="1"/>
  <c r="CE617" i="90" a="1"/>
  <c r="CE617" i="90" s="1"/>
  <c r="DC608" i="90" a="1"/>
  <c r="DC608" i="90" s="1"/>
  <c r="CM597" i="90" a="1"/>
  <c r="CM597" i="90" s="1"/>
  <c r="K196" i="91"/>
  <c r="K673" i="93"/>
  <c r="K684" i="93" s="1"/>
  <c r="J684" i="93" s="1" a="1"/>
  <c r="J684" i="93" s="1"/>
  <c r="J636" i="93" a="1"/>
  <c r="J636" i="93" s="1"/>
  <c r="J669" i="93" s="1"/>
  <c r="J637" i="91" a="1"/>
  <c r="J637" i="91" s="1"/>
  <c r="J670" i="91" s="1"/>
  <c r="J636" i="91" a="1"/>
  <c r="J636" i="91" s="1"/>
  <c r="J669" i="91" s="1"/>
  <c r="J417" i="91" a="1"/>
  <c r="J417" i="91" s="1"/>
  <c r="J659" i="91" s="1"/>
  <c r="N659" i="91" s="1"/>
  <c r="J418" i="93" a="1"/>
  <c r="J418" i="93" s="1"/>
  <c r="J660" i="93" s="1"/>
  <c r="N660" i="93" s="1"/>
  <c r="J420" i="93" a="1"/>
  <c r="J420" i="93" s="1"/>
  <c r="J662" i="93" s="1"/>
  <c r="N662" i="93" s="1"/>
  <c r="J417" i="93" a="1"/>
  <c r="J417" i="93" s="1"/>
  <c r="J659" i="93" s="1"/>
  <c r="N659" i="93" s="1"/>
  <c r="J418" i="91" a="1"/>
  <c r="J418" i="91" s="1"/>
  <c r="J660" i="91" s="1"/>
  <c r="N660" i="91" s="1"/>
  <c r="J639" i="91" a="1"/>
  <c r="J639" i="91" s="1"/>
  <c r="J672" i="91" s="1"/>
  <c r="J200" i="93" a="1"/>
  <c r="J200" i="93" s="1"/>
  <c r="J650" i="93" s="1"/>
  <c r="N650" i="93" s="1"/>
  <c r="J199" i="93" a="1"/>
  <c r="J199" i="93" s="1"/>
  <c r="J649" i="93" s="1"/>
  <c r="N649" i="93" s="1"/>
  <c r="J203" i="93" a="1"/>
  <c r="J203" i="93" s="1"/>
  <c r="J653" i="93" s="1"/>
  <c r="N653" i="93" s="1"/>
  <c r="J203" i="91" a="1"/>
  <c r="J203" i="91" s="1"/>
  <c r="J653" i="91" s="1"/>
  <c r="N653" i="91" s="1"/>
  <c r="J200" i="91" a="1"/>
  <c r="J200" i="91" s="1"/>
  <c r="J650" i="91" s="1"/>
  <c r="N650" i="91" s="1"/>
  <c r="J199" i="91" a="1"/>
  <c r="J199" i="91" s="1"/>
  <c r="J649" i="91" s="1"/>
  <c r="N649" i="91" s="1"/>
  <c r="DC597" i="90" a="1"/>
  <c r="DC597" i="90" s="1"/>
  <c r="DC598" i="90" a="1"/>
  <c r="DC598" i="90" s="1"/>
  <c r="DK618" i="90" a="1"/>
  <c r="DK618" i="90" s="1"/>
  <c r="DC600" i="90" a="1"/>
  <c r="DC600" i="90" s="1"/>
  <c r="DK623" i="90" a="1"/>
  <c r="DK623" i="90" s="1"/>
  <c r="DK624" i="90" a="1"/>
  <c r="DK624" i="90" s="1"/>
  <c r="DC599" i="90" a="1"/>
  <c r="DC599" i="90" s="1"/>
  <c r="AQ544" i="90" a="1"/>
  <c r="AQ544" i="90" s="1"/>
  <c r="AQ547" i="90" a="1"/>
  <c r="AQ547" i="90" s="1"/>
  <c r="AA380" i="90" a="1"/>
  <c r="AA380" i="90" s="1"/>
  <c r="AA384" i="90" a="1"/>
  <c r="AA384" i="90" s="1"/>
  <c r="DK612" i="90" a="1"/>
  <c r="DK612" i="90" s="1"/>
  <c r="DK614" i="90" a="1"/>
  <c r="DK614" i="90" s="1"/>
  <c r="DC604" i="90" a="1"/>
  <c r="DC604" i="90" s="1"/>
  <c r="CU601" i="90" a="1"/>
  <c r="CU601" i="90" s="1"/>
  <c r="DK622" i="90" a="1"/>
  <c r="DK622" i="90" s="1"/>
  <c r="CU606" i="90" a="1"/>
  <c r="CU606" i="90" s="1"/>
  <c r="DK617" i="90" a="1"/>
  <c r="DK617" i="90" s="1"/>
  <c r="CU604" i="90" a="1"/>
  <c r="CU604" i="90" s="1"/>
  <c r="CE608" i="90" a="1"/>
  <c r="CE608" i="90" s="1"/>
  <c r="CE606" i="90" a="1"/>
  <c r="CE606" i="90" s="1"/>
  <c r="DK594" i="90" a="1"/>
  <c r="DK594" i="90" s="1"/>
  <c r="CM608" i="90" a="1"/>
  <c r="CM608" i="90" s="1"/>
  <c r="DC595" i="90" a="1"/>
  <c r="DC595" i="90" s="1"/>
  <c r="DL617" i="90"/>
  <c r="DK619" i="90" a="1"/>
  <c r="DK619" i="90" s="1"/>
  <c r="DC593" i="90" a="1"/>
  <c r="DC593" i="90" s="1"/>
  <c r="CM611" i="90" a="1"/>
  <c r="CM611" i="90" s="1"/>
  <c r="DK600" i="90" a="1"/>
  <c r="DK600" i="90" s="1"/>
  <c r="DK597" i="90" a="1"/>
  <c r="DK597" i="90" s="1"/>
  <c r="DK620" i="90" a="1"/>
  <c r="DK620" i="90" s="1"/>
  <c r="DC594" i="90" a="1"/>
  <c r="DC594" i="90" s="1"/>
  <c r="O41" i="121"/>
  <c r="O43" i="121"/>
  <c r="O42" i="121"/>
  <c r="K680" i="91"/>
  <c r="E53" i="121"/>
  <c r="CM603" i="90" a="1"/>
  <c r="CM603" i="90" s="1"/>
  <c r="CM615" i="90" a="1"/>
  <c r="CM615" i="90" s="1"/>
  <c r="CM605" i="90" a="1"/>
  <c r="CM605" i="90" s="1"/>
  <c r="CM609" i="90" a="1"/>
  <c r="CM609" i="90" s="1"/>
  <c r="AA646" i="90" a="1"/>
  <c r="AA646" i="90" s="1"/>
  <c r="AA381" i="90" a="1"/>
  <c r="AA381" i="90" s="1"/>
  <c r="CM606" i="90" a="1"/>
  <c r="CM606" i="90" s="1"/>
  <c r="DD577" i="90"/>
  <c r="CM614" i="90" a="1"/>
  <c r="CM614" i="90" s="1"/>
  <c r="CM604" i="90" a="1"/>
  <c r="CM604" i="90" s="1"/>
  <c r="CM613" i="90" a="1"/>
  <c r="CM613" i="90" s="1"/>
  <c r="G45" i="121" a="1"/>
  <c r="L53" i="121" s="1"/>
  <c r="AA641" i="90" a="1"/>
  <c r="AA641" i="90" s="1"/>
  <c r="AA383" i="90" a="1"/>
  <c r="AA383" i="90" s="1"/>
  <c r="AA644" i="90" a="1"/>
  <c r="AA644" i="90" s="1"/>
  <c r="CM607" i="90" a="1"/>
  <c r="CM607" i="90" s="1"/>
  <c r="CM610" i="90" a="1"/>
  <c r="CM610" i="90" s="1"/>
  <c r="AA643" i="90" a="1"/>
  <c r="AA643" i="90" s="1"/>
  <c r="CM602" i="90" a="1"/>
  <c r="CM602" i="90" s="1"/>
  <c r="B45" i="121"/>
  <c r="E45" i="121" s="1"/>
  <c r="E52" i="121"/>
  <c r="E46" i="121"/>
  <c r="E47" i="121"/>
  <c r="E48" i="121"/>
  <c r="E49" i="121"/>
  <c r="E50" i="121"/>
  <c r="E51" i="121"/>
  <c r="CM601" i="90" a="1"/>
  <c r="CM601" i="90" s="1"/>
  <c r="CN609" i="90"/>
  <c r="CM616" i="90" a="1"/>
  <c r="CM616" i="90" s="1"/>
  <c r="J202" i="93" a="1"/>
  <c r="J202" i="93" s="1"/>
  <c r="J652" i="93" s="1"/>
  <c r="N652" i="93" s="1"/>
  <c r="J420" i="91" a="1"/>
  <c r="J420" i="91" s="1"/>
  <c r="J662" i="91" s="1"/>
  <c r="N662" i="91" s="1"/>
  <c r="J415" i="91" a="1"/>
  <c r="J415" i="91" s="1"/>
  <c r="J657" i="91" s="1"/>
  <c r="N657" i="91" s="1"/>
  <c r="K669" i="93"/>
  <c r="K680" i="93" s="1"/>
  <c r="K668" i="93"/>
  <c r="K679" i="93" s="1"/>
  <c r="K670" i="93"/>
  <c r="K681" i="93" s="1"/>
  <c r="K667" i="93"/>
  <c r="K678" i="93" s="1"/>
  <c r="K658" i="91"/>
  <c r="J658" i="91"/>
  <c r="N658" i="91" s="1"/>
  <c r="J202" i="91" a="1"/>
  <c r="J202" i="91" s="1"/>
  <c r="K652" i="91"/>
  <c r="J663" i="91"/>
  <c r="N663" i="91" s="1"/>
  <c r="J638" i="93" a="1"/>
  <c r="J638" i="93" s="1"/>
  <c r="J671" i="93" s="1"/>
  <c r="K671" i="93"/>
  <c r="J201" i="91" a="1"/>
  <c r="J201" i="91" s="1"/>
  <c r="K651" i="91"/>
  <c r="J197" i="93" a="1"/>
  <c r="J197" i="93" s="1"/>
  <c r="J647" i="93" s="1"/>
  <c r="N647" i="93" s="1"/>
  <c r="K651" i="93"/>
  <c r="O651" i="93" s="1"/>
  <c r="K672" i="93"/>
  <c r="K683" i="93" s="1"/>
  <c r="K673" i="91"/>
  <c r="K684" i="91" s="1"/>
  <c r="K667" i="91"/>
  <c r="K678" i="91" s="1"/>
  <c r="K671" i="91"/>
  <c r="K670" i="91"/>
  <c r="K681" i="91" s="1"/>
  <c r="J638" i="91" a="1"/>
  <c r="J638" i="91" s="1"/>
  <c r="J671" i="91" s="1"/>
  <c r="J635" i="91" a="1"/>
  <c r="J635" i="91" s="1"/>
  <c r="J668" i="91" s="1"/>
  <c r="J639" i="93" a="1"/>
  <c r="J639" i="93" s="1"/>
  <c r="J672" i="93" s="1"/>
  <c r="J419" i="91" a="1"/>
  <c r="J419" i="91" s="1"/>
  <c r="J635" i="93" a="1"/>
  <c r="J635" i="93" s="1"/>
  <c r="J668" i="93" s="1"/>
  <c r="J634" i="93" a="1"/>
  <c r="J634" i="93" s="1"/>
  <c r="J667" i="93" s="1"/>
  <c r="J637" i="93" a="1"/>
  <c r="J637" i="93" s="1"/>
  <c r="J670" i="93" s="1"/>
  <c r="J634" i="91" a="1"/>
  <c r="J634" i="91" s="1"/>
  <c r="J667" i="91" s="1"/>
  <c r="J201" i="93" a="1"/>
  <c r="J201" i="93" s="1"/>
  <c r="J651" i="93" s="1"/>
  <c r="N651" i="93" s="1"/>
  <c r="J415" i="93" a="1"/>
  <c r="J415" i="93" s="1"/>
  <c r="J657" i="93" s="1"/>
  <c r="N657" i="93" s="1"/>
  <c r="J419" i="93" a="1"/>
  <c r="J419" i="93" s="1"/>
  <c r="J661" i="93" s="1"/>
  <c r="N661" i="93" s="1"/>
  <c r="J416" i="93" a="1"/>
  <c r="J416" i="93" s="1"/>
  <c r="J658" i="93" s="1"/>
  <c r="N658" i="93" s="1"/>
  <c r="J421" i="93" a="1"/>
  <c r="J421" i="93" s="1"/>
  <c r="J663" i="93" s="1"/>
  <c r="N663" i="93" s="1"/>
  <c r="J198" i="93" a="1"/>
  <c r="J198" i="93" s="1"/>
  <c r="J648" i="93" s="1"/>
  <c r="N648" i="93" s="1"/>
  <c r="BG600" i="90" a="1"/>
  <c r="BG600" i="90" s="1"/>
  <c r="BG595" i="90" a="1"/>
  <c r="BG595" i="90" s="1"/>
  <c r="BG598" i="90" a="1"/>
  <c r="BG598" i="90" s="1"/>
  <c r="BG596" i="90" a="1"/>
  <c r="BG596" i="90" s="1"/>
  <c r="BG597" i="90" a="1"/>
  <c r="BG597" i="90" s="1"/>
  <c r="BG593" i="90" a="1"/>
  <c r="BG593" i="90" s="1"/>
  <c r="BH593" i="90"/>
  <c r="CE607" i="90" a="1"/>
  <c r="CE607" i="90" s="1"/>
  <c r="CM620" i="90" a="1"/>
  <c r="CM620" i="90" s="1"/>
  <c r="CM622" i="90" a="1"/>
  <c r="CM622" i="90" s="1"/>
  <c r="DN649" i="90"/>
  <c r="CN577" i="90"/>
  <c r="DL577" i="90"/>
  <c r="AI544" i="90" a="1"/>
  <c r="AI544" i="90" s="1"/>
  <c r="AJ543" i="90"/>
  <c r="AI545" i="90" a="1"/>
  <c r="AI545" i="90" s="1"/>
  <c r="AI543" i="90" a="1"/>
  <c r="AI543" i="90" s="1"/>
  <c r="AI547" i="90" a="1"/>
  <c r="AI547" i="90" s="1"/>
  <c r="J640" i="91" a="1"/>
  <c r="J640" i="91" s="1"/>
  <c r="J673" i="91" s="1"/>
  <c r="CU602" i="90" a="1"/>
  <c r="CU602" i="90" s="1"/>
  <c r="DL593" i="90"/>
  <c r="BH331" i="90" a="1"/>
  <c r="BH331" i="90" s="1"/>
  <c r="DK598" i="90" a="1"/>
  <c r="DK598" i="90" s="1"/>
  <c r="AD650" i="90"/>
  <c r="AD651" i="90" s="1"/>
  <c r="D744" i="90" s="1"/>
  <c r="AY643" i="90" a="1"/>
  <c r="AY643" i="90" s="1"/>
  <c r="AB641" i="90"/>
  <c r="CV601" i="90"/>
  <c r="DD593" i="90"/>
  <c r="CE619" i="90" a="1"/>
  <c r="CE619" i="90" s="1"/>
  <c r="CU614" i="90" a="1"/>
  <c r="CU614" i="90" s="1"/>
  <c r="DC602" i="90" a="1"/>
  <c r="DC602" i="90" s="1"/>
  <c r="DK609" i="90" a="1"/>
  <c r="DK609" i="90" s="1"/>
  <c r="AQ609" i="90" a="1"/>
  <c r="AQ609" i="90" s="1"/>
  <c r="DK615" i="90" a="1"/>
  <c r="DK615" i="90" s="1"/>
  <c r="DK611" i="90" a="1"/>
  <c r="DK611" i="90" s="1"/>
  <c r="DL609" i="90"/>
  <c r="DK613" i="90" a="1"/>
  <c r="DK613" i="90" s="1"/>
  <c r="DK616" i="90" a="1"/>
  <c r="DK616" i="90" s="1"/>
  <c r="CM596" i="90" a="1"/>
  <c r="CM596" i="90" s="1"/>
  <c r="AQ616" i="90" a="1"/>
  <c r="AQ616" i="90" s="1"/>
  <c r="DK593" i="90" a="1"/>
  <c r="DK593" i="90" s="1"/>
  <c r="CM618" i="90" a="1"/>
  <c r="CM618" i="90" s="1"/>
  <c r="DL625" i="90"/>
  <c r="DK627" i="90" a="1"/>
  <c r="DK627" i="90" s="1"/>
  <c r="DK626" i="90" a="1"/>
  <c r="DK626" i="90" s="1"/>
  <c r="DK631" i="90" a="1"/>
  <c r="DK631" i="90" s="1"/>
  <c r="DK625" i="90" a="1"/>
  <c r="DK625" i="90" s="1"/>
  <c r="DK628" i="90" a="1"/>
  <c r="DK628" i="90" s="1"/>
  <c r="DK630" i="90" a="1"/>
  <c r="DK630" i="90" s="1"/>
  <c r="DK629" i="90" a="1"/>
  <c r="DK629" i="90" s="1"/>
  <c r="DK632" i="90" a="1"/>
  <c r="DK632" i="90" s="1"/>
  <c r="AZ625" i="90"/>
  <c r="AY630" i="90" a="1"/>
  <c r="AY630" i="90" s="1"/>
  <c r="AY631" i="90" a="1"/>
  <c r="AY631" i="90" s="1"/>
  <c r="AY626" i="90" a="1"/>
  <c r="AY626" i="90" s="1"/>
  <c r="AY628" i="90" a="1"/>
  <c r="AY628" i="90" s="1"/>
  <c r="AY629" i="90" a="1"/>
  <c r="AY629" i="90" s="1"/>
  <c r="AY632" i="90" a="1"/>
  <c r="AY632" i="90" s="1"/>
  <c r="AY625" i="90" a="1"/>
  <c r="AY625" i="90" s="1"/>
  <c r="AY627" i="90" a="1"/>
  <c r="AY627" i="90" s="1"/>
  <c r="CM617" i="90" a="1"/>
  <c r="CM617" i="90" s="1"/>
  <c r="CF625" i="90"/>
  <c r="CE626" i="90" a="1"/>
  <c r="CE626" i="90" s="1"/>
  <c r="CE631" i="90" a="1"/>
  <c r="CE631" i="90" s="1"/>
  <c r="CE630" i="90" a="1"/>
  <c r="CE630" i="90" s="1"/>
  <c r="CE629" i="90" a="1"/>
  <c r="CE629" i="90" s="1"/>
  <c r="CE628" i="90" a="1"/>
  <c r="CE628" i="90" s="1"/>
  <c r="CE632" i="90" a="1"/>
  <c r="CE632" i="90" s="1"/>
  <c r="CE625" i="90" a="1"/>
  <c r="CE625" i="90" s="1"/>
  <c r="CE627" i="90" a="1"/>
  <c r="CE627" i="90" s="1"/>
  <c r="CV625" i="90"/>
  <c r="CU625" i="90" a="1"/>
  <c r="CU625" i="90" s="1"/>
  <c r="CU627" i="90" a="1"/>
  <c r="CU627" i="90" s="1"/>
  <c r="CU628" i="90" a="1"/>
  <c r="CU628" i="90" s="1"/>
  <c r="CU631" i="90" a="1"/>
  <c r="CU631" i="90" s="1"/>
  <c r="CU632" i="90" a="1"/>
  <c r="CU632" i="90" s="1"/>
  <c r="CU626" i="90" a="1"/>
  <c r="CU626" i="90" s="1"/>
  <c r="CU629" i="90" a="1"/>
  <c r="CU629" i="90" s="1"/>
  <c r="CU630" i="90" a="1"/>
  <c r="CU630" i="90" s="1"/>
  <c r="DK596" i="90" a="1"/>
  <c r="DK596" i="90" s="1"/>
  <c r="AJ633" i="90"/>
  <c r="AI636" i="90" a="1"/>
  <c r="AI636" i="90" s="1"/>
  <c r="AI633" i="90" a="1"/>
  <c r="AI633" i="90" s="1"/>
  <c r="AI640" i="90" a="1"/>
  <c r="AI640" i="90" s="1"/>
  <c r="AI637" i="90" a="1"/>
  <c r="AI637" i="90" s="1"/>
  <c r="AI634" i="90" a="1"/>
  <c r="AI634" i="90" s="1"/>
  <c r="AI638" i="90" a="1"/>
  <c r="AI638" i="90" s="1"/>
  <c r="AI635" i="90" a="1"/>
  <c r="AI635" i="90" s="1"/>
  <c r="AI639" i="90" a="1"/>
  <c r="AI639" i="90" s="1"/>
  <c r="CU639" i="90" a="1"/>
  <c r="CU639" i="90" s="1"/>
  <c r="CU634" i="90" a="1"/>
  <c r="CU634" i="90" s="1"/>
  <c r="CU635" i="90" a="1"/>
  <c r="CU635" i="90" s="1"/>
  <c r="CU633" i="90" a="1"/>
  <c r="CU633" i="90" s="1"/>
  <c r="CV633" i="90"/>
  <c r="CU638" i="90" a="1"/>
  <c r="CU638" i="90" s="1"/>
  <c r="CU636" i="90" a="1"/>
  <c r="CU636" i="90" s="1"/>
  <c r="CU637" i="90" a="1"/>
  <c r="CU637" i="90" s="1"/>
  <c r="CU640" i="90" a="1"/>
  <c r="CU640" i="90" s="1"/>
  <c r="BH625" i="90"/>
  <c r="BG628" i="90" a="1"/>
  <c r="BG628" i="90" s="1"/>
  <c r="BG626" i="90" a="1"/>
  <c r="BG626" i="90" s="1"/>
  <c r="BG625" i="90" a="1"/>
  <c r="BG625" i="90" s="1"/>
  <c r="BG630" i="90" a="1"/>
  <c r="BG630" i="90" s="1"/>
  <c r="BG627" i="90" a="1"/>
  <c r="BG627" i="90" s="1"/>
  <c r="BG632" i="90" a="1"/>
  <c r="BG632" i="90" s="1"/>
  <c r="BG629" i="90" a="1"/>
  <c r="BG629" i="90" s="1"/>
  <c r="BG631" i="90" a="1"/>
  <c r="BG631" i="90" s="1"/>
  <c r="DK599" i="90" a="1"/>
  <c r="DK599" i="90" s="1"/>
  <c r="CM621" i="90" a="1"/>
  <c r="CM621" i="90" s="1"/>
  <c r="DD633" i="90"/>
  <c r="DC635" i="90" a="1"/>
  <c r="DC635" i="90" s="1"/>
  <c r="DC639" i="90" a="1"/>
  <c r="DC639" i="90" s="1"/>
  <c r="DC634" i="90" a="1"/>
  <c r="DC634" i="90" s="1"/>
  <c r="DC637" i="90" a="1"/>
  <c r="DC637" i="90" s="1"/>
  <c r="DC640" i="90" a="1"/>
  <c r="DC640" i="90" s="1"/>
  <c r="DC633" i="90" a="1"/>
  <c r="DC633" i="90" s="1"/>
  <c r="DC638" i="90" a="1"/>
  <c r="DC638" i="90" s="1"/>
  <c r="DC636" i="90" a="1"/>
  <c r="DC636" i="90" s="1"/>
  <c r="AJ625" i="90"/>
  <c r="AI626" i="90" a="1"/>
  <c r="AI626" i="90" s="1"/>
  <c r="AI630" i="90" a="1"/>
  <c r="AI630" i="90" s="1"/>
  <c r="AI627" i="90" a="1"/>
  <c r="AI627" i="90" s="1"/>
  <c r="AI631" i="90" a="1"/>
  <c r="AI631" i="90" s="1"/>
  <c r="AI628" i="90" a="1"/>
  <c r="AI628" i="90" s="1"/>
  <c r="AI625" i="90" a="1"/>
  <c r="AI625" i="90" s="1"/>
  <c r="AI632" i="90" a="1"/>
  <c r="AI632" i="90" s="1"/>
  <c r="AI629" i="90" a="1"/>
  <c r="AI629" i="90" s="1"/>
  <c r="BO639" i="90" a="1"/>
  <c r="BO639" i="90" s="1"/>
  <c r="BO638" i="90" a="1"/>
  <c r="BO638" i="90" s="1"/>
  <c r="BO633" i="90" a="1"/>
  <c r="BO633" i="90" s="1"/>
  <c r="BO636" i="90" a="1"/>
  <c r="BO636" i="90" s="1"/>
  <c r="BO637" i="90" a="1"/>
  <c r="BO637" i="90" s="1"/>
  <c r="BO640" i="90" a="1"/>
  <c r="BO640" i="90" s="1"/>
  <c r="BO634" i="90" a="1"/>
  <c r="BO634" i="90" s="1"/>
  <c r="BP633" i="90"/>
  <c r="BO635" i="90" a="1"/>
  <c r="BO635" i="90" s="1"/>
  <c r="AR625" i="90"/>
  <c r="AQ625" i="90" a="1"/>
  <c r="AQ625" i="90" s="1"/>
  <c r="AQ630" i="90" a="1"/>
  <c r="AQ630" i="90" s="1"/>
  <c r="AQ626" i="90" a="1"/>
  <c r="AQ626" i="90" s="1"/>
  <c r="AQ632" i="90" a="1"/>
  <c r="AQ632" i="90" s="1"/>
  <c r="AQ631" i="90" a="1"/>
  <c r="AQ631" i="90" s="1"/>
  <c r="AQ629" i="90" a="1"/>
  <c r="AQ629" i="90" s="1"/>
  <c r="AQ628" i="90" a="1"/>
  <c r="AQ628" i="90" s="1"/>
  <c r="AQ627" i="90" a="1"/>
  <c r="AQ627" i="90" s="1"/>
  <c r="CE640" i="90" a="1"/>
  <c r="CE640" i="90" s="1"/>
  <c r="CE633" i="90" a="1"/>
  <c r="CE633" i="90" s="1"/>
  <c r="CF633" i="90"/>
  <c r="CE635" i="90" a="1"/>
  <c r="CE635" i="90" s="1"/>
  <c r="CE636" i="90" a="1"/>
  <c r="CE636" i="90" s="1"/>
  <c r="CE639" i="90" a="1"/>
  <c r="CE639" i="90" s="1"/>
  <c r="CE634" i="90" a="1"/>
  <c r="CE634" i="90" s="1"/>
  <c r="CE637" i="90" a="1"/>
  <c r="CE637" i="90" s="1"/>
  <c r="CE638" i="90" a="1"/>
  <c r="CE638" i="90" s="1"/>
  <c r="CM619" i="90" a="1"/>
  <c r="CM619" i="90" s="1"/>
  <c r="AB577" i="90"/>
  <c r="BH633" i="90"/>
  <c r="BG636" i="90" a="1"/>
  <c r="BG636" i="90" s="1"/>
  <c r="BG639" i="90" a="1"/>
  <c r="BG639" i="90" s="1"/>
  <c r="BG640" i="90" a="1"/>
  <c r="BG640" i="90" s="1"/>
  <c r="BG635" i="90" a="1"/>
  <c r="BG635" i="90" s="1"/>
  <c r="BG637" i="90" a="1"/>
  <c r="BG637" i="90" s="1"/>
  <c r="BG638" i="90" a="1"/>
  <c r="BG638" i="90" s="1"/>
  <c r="BG633" i="90" a="1"/>
  <c r="BG633" i="90" s="1"/>
  <c r="BG634" i="90" a="1"/>
  <c r="BG634" i="90" s="1"/>
  <c r="CN625" i="90"/>
  <c r="CM631" i="90" a="1"/>
  <c r="CM631" i="90" s="1"/>
  <c r="CM629" i="90" a="1"/>
  <c r="CM629" i="90" s="1"/>
  <c r="CM625" i="90" a="1"/>
  <c r="CM625" i="90" s="1"/>
  <c r="CM627" i="90" a="1"/>
  <c r="CM627" i="90" s="1"/>
  <c r="CM630" i="90" a="1"/>
  <c r="CM630" i="90" s="1"/>
  <c r="CM632" i="90" a="1"/>
  <c r="CM632" i="90" s="1"/>
  <c r="CM628" i="90" a="1"/>
  <c r="CM628" i="90" s="1"/>
  <c r="CM626" i="90" a="1"/>
  <c r="CM626" i="90" s="1"/>
  <c r="BP625" i="90"/>
  <c r="BO625" i="90" a="1"/>
  <c r="BO625" i="90" s="1"/>
  <c r="BO628" i="90" a="1"/>
  <c r="BO628" i="90" s="1"/>
  <c r="BO626" i="90" a="1"/>
  <c r="BO626" i="90" s="1"/>
  <c r="BO631" i="90" a="1"/>
  <c r="BO631" i="90" s="1"/>
  <c r="BO632" i="90" a="1"/>
  <c r="BO632" i="90" s="1"/>
  <c r="BO627" i="90" a="1"/>
  <c r="BO627" i="90" s="1"/>
  <c r="BO629" i="90" a="1"/>
  <c r="BO629" i="90" s="1"/>
  <c r="BO630" i="90" a="1"/>
  <c r="BO630" i="90" s="1"/>
  <c r="AY640" i="90" a="1"/>
  <c r="AY640" i="90" s="1"/>
  <c r="AY635" i="90" a="1"/>
  <c r="AY635" i="90" s="1"/>
  <c r="AY636" i="90" a="1"/>
  <c r="AY636" i="90" s="1"/>
  <c r="AY639" i="90" a="1"/>
  <c r="AY639" i="90" s="1"/>
  <c r="AY634" i="90" a="1"/>
  <c r="AY634" i="90" s="1"/>
  <c r="AY637" i="90" a="1"/>
  <c r="AY637" i="90" s="1"/>
  <c r="AZ633" i="90"/>
  <c r="AY638" i="90" a="1"/>
  <c r="AY638" i="90" s="1"/>
  <c r="AY633" i="90" a="1"/>
  <c r="AY633" i="90" s="1"/>
  <c r="DD625" i="90"/>
  <c r="DC627" i="90" a="1"/>
  <c r="DC627" i="90" s="1"/>
  <c r="DC630" i="90" a="1"/>
  <c r="DC630" i="90" s="1"/>
  <c r="DC631" i="90" a="1"/>
  <c r="DC631" i="90" s="1"/>
  <c r="DC628" i="90" a="1"/>
  <c r="DC628" i="90" s="1"/>
  <c r="DC626" i="90" a="1"/>
  <c r="DC626" i="90" s="1"/>
  <c r="DC632" i="90" a="1"/>
  <c r="DC632" i="90" s="1"/>
  <c r="DC625" i="90" a="1"/>
  <c r="DC625" i="90" s="1"/>
  <c r="DC629" i="90" a="1"/>
  <c r="DC629" i="90" s="1"/>
  <c r="AR633" i="90"/>
  <c r="AQ636" i="90" a="1"/>
  <c r="AQ636" i="90" s="1"/>
  <c r="AQ634" i="90" a="1"/>
  <c r="AQ634" i="90" s="1"/>
  <c r="AQ638" i="90" a="1"/>
  <c r="AQ638" i="90" s="1"/>
  <c r="AQ637" i="90" a="1"/>
  <c r="AQ637" i="90" s="1"/>
  <c r="AQ640" i="90" a="1"/>
  <c r="AQ640" i="90" s="1"/>
  <c r="AQ633" i="90" a="1"/>
  <c r="AQ633" i="90" s="1"/>
  <c r="AQ635" i="90" a="1"/>
  <c r="AQ635" i="90" s="1"/>
  <c r="AQ639" i="90" a="1"/>
  <c r="AQ639" i="90" s="1"/>
  <c r="CN633" i="90"/>
  <c r="CM637" i="90" a="1"/>
  <c r="CM637" i="90" s="1"/>
  <c r="CM635" i="90" a="1"/>
  <c r="CM635" i="90" s="1"/>
  <c r="CM633" i="90" a="1"/>
  <c r="CM633" i="90" s="1"/>
  <c r="CM640" i="90" a="1"/>
  <c r="CM640" i="90" s="1"/>
  <c r="CM639" i="90" a="1"/>
  <c r="CM639" i="90" s="1"/>
  <c r="CM634" i="90" a="1"/>
  <c r="CM634" i="90" s="1"/>
  <c r="CM636" i="90" a="1"/>
  <c r="CM636" i="90" s="1"/>
  <c r="CM638" i="90" a="1"/>
  <c r="CM638" i="90" s="1"/>
  <c r="DK640" i="90" a="1"/>
  <c r="DK640" i="90" s="1"/>
  <c r="DK637" i="90" a="1"/>
  <c r="DK637" i="90" s="1"/>
  <c r="DK638" i="90" a="1"/>
  <c r="DK638" i="90" s="1"/>
  <c r="DL633" i="90"/>
  <c r="DK633" i="90" a="1"/>
  <c r="DK633" i="90" s="1"/>
  <c r="DK635" i="90" a="1"/>
  <c r="DK635" i="90" s="1"/>
  <c r="DK636" i="90" a="1"/>
  <c r="DK636" i="90" s="1"/>
  <c r="DK639" i="90" a="1"/>
  <c r="DK639" i="90" s="1"/>
  <c r="DK634" i="90" a="1"/>
  <c r="DK634" i="90" s="1"/>
  <c r="CM623" i="90" a="1"/>
  <c r="CM623" i="90" s="1"/>
  <c r="CE601" i="90" a="1"/>
  <c r="CE601" i="90" s="1"/>
  <c r="CF617" i="90"/>
  <c r="CU610" i="90" a="1"/>
  <c r="CU610" i="90" s="1"/>
  <c r="CM598" i="90" a="1"/>
  <c r="CM598" i="90" s="1"/>
  <c r="CE605" i="90" a="1"/>
  <c r="CE605" i="90" s="1"/>
  <c r="CE623" i="90" a="1"/>
  <c r="CE623" i="90" s="1"/>
  <c r="CU615" i="90" a="1"/>
  <c r="CU615" i="90" s="1"/>
  <c r="CM600" i="90" a="1"/>
  <c r="CM600" i="90" s="1"/>
  <c r="BO593" i="90" a="1"/>
  <c r="BO593" i="90" s="1"/>
  <c r="BO594" i="90" a="1"/>
  <c r="BO594" i="90" s="1"/>
  <c r="BO595" i="90" a="1"/>
  <c r="BO595" i="90" s="1"/>
  <c r="BO596" i="90" a="1"/>
  <c r="BO596" i="90" s="1"/>
  <c r="BO597" i="90" a="1"/>
  <c r="BO597" i="90" s="1"/>
  <c r="BO598" i="90" a="1"/>
  <c r="BO598" i="90" s="1"/>
  <c r="BO599" i="90" a="1"/>
  <c r="BO599" i="90" s="1"/>
  <c r="BO600" i="90" a="1"/>
  <c r="BO600" i="90" s="1"/>
  <c r="BO601" i="90" a="1"/>
  <c r="BO601" i="90" s="1"/>
  <c r="BO602" i="90" a="1"/>
  <c r="BO602" i="90" s="1"/>
  <c r="BO603" i="90" a="1"/>
  <c r="BO603" i="90" s="1"/>
  <c r="BO604" i="90" a="1"/>
  <c r="BO604" i="90" s="1"/>
  <c r="BO605" i="90" a="1"/>
  <c r="BO605" i="90" s="1"/>
  <c r="BO606" i="90" a="1"/>
  <c r="BO606" i="90" s="1"/>
  <c r="BO607" i="90" a="1"/>
  <c r="BO607" i="90" s="1"/>
  <c r="BO608" i="90" a="1"/>
  <c r="BO608" i="90" s="1"/>
  <c r="CU616" i="90" a="1"/>
  <c r="CU616" i="90" s="1"/>
  <c r="BR650" i="90"/>
  <c r="CN617" i="90"/>
  <c r="CM595" i="90" a="1"/>
  <c r="CM595" i="90" s="1"/>
  <c r="AI621" i="90" a="1"/>
  <c r="AI621" i="90" s="1"/>
  <c r="AQ613" i="90" a="1"/>
  <c r="AQ613" i="90" s="1"/>
  <c r="AQ610" i="90" a="1"/>
  <c r="AQ610" i="90" s="1"/>
  <c r="AQ599" i="90" a="1"/>
  <c r="AQ599" i="90" s="1"/>
  <c r="AQ612" i="90" a="1"/>
  <c r="AQ612" i="90" s="1"/>
  <c r="AQ615" i="90" a="1"/>
  <c r="AQ615" i="90" s="1"/>
  <c r="AQ614" i="90" a="1"/>
  <c r="AQ614" i="90" s="1"/>
  <c r="O663" i="93"/>
  <c r="AQ594" i="90" a="1"/>
  <c r="AQ594" i="90" s="1"/>
  <c r="AQ611" i="90" a="1"/>
  <c r="AQ611" i="90" s="1"/>
  <c r="AI642" i="90" a="1"/>
  <c r="AI642" i="90" s="1"/>
  <c r="CE621" i="90" a="1"/>
  <c r="CE621" i="90" s="1"/>
  <c r="CM593" i="90" a="1"/>
  <c r="CM593" i="90" s="1"/>
  <c r="O658" i="93"/>
  <c r="AI596" i="90" a="1"/>
  <c r="AI596" i="90" s="1"/>
  <c r="BO380" i="90" a="1"/>
  <c r="BO380" i="90" s="1"/>
  <c r="AY641" i="90" a="1"/>
  <c r="AY641" i="90" s="1"/>
  <c r="O661" i="91"/>
  <c r="AY645" i="90" a="1"/>
  <c r="AY645" i="90" s="1"/>
  <c r="AI383" i="90" a="1"/>
  <c r="AI383" i="90" s="1"/>
  <c r="BG544" i="90" a="1"/>
  <c r="BG544" i="90" s="1"/>
  <c r="BG546" i="90" a="1"/>
  <c r="BG546" i="90" s="1"/>
  <c r="AY642" i="90" a="1"/>
  <c r="AY642" i="90" s="1"/>
  <c r="O661" i="93"/>
  <c r="AZ527" i="90" a="1"/>
  <c r="AZ527" i="90" s="1"/>
  <c r="AR593" i="90"/>
  <c r="AQ593" i="90" a="1"/>
  <c r="AQ593" i="90" s="1"/>
  <c r="AQ595" i="90" a="1"/>
  <c r="AQ595" i="90" s="1"/>
  <c r="AQ596" i="90" a="1"/>
  <c r="AQ596" i="90" s="1"/>
  <c r="AQ600" i="90" a="1"/>
  <c r="AQ600" i="90" s="1"/>
  <c r="AQ597" i="90" a="1"/>
  <c r="AQ597" i="90" s="1"/>
  <c r="BO645" i="90" a="1"/>
  <c r="BO645" i="90" s="1"/>
  <c r="AI384" i="90" a="1"/>
  <c r="AI384" i="90" s="1"/>
  <c r="BO644" i="90" a="1"/>
  <c r="BO644" i="90" s="1"/>
  <c r="AI646" i="90" a="1"/>
  <c r="AI646" i="90" s="1"/>
  <c r="AJ641" i="90"/>
  <c r="BP641" i="90"/>
  <c r="BH543" i="90"/>
  <c r="BO381" i="90" a="1"/>
  <c r="BO381" i="90" s="1"/>
  <c r="BO383" i="90" a="1"/>
  <c r="BO383" i="90" s="1"/>
  <c r="AI381" i="90" a="1"/>
  <c r="AI381" i="90" s="1"/>
  <c r="AI597" i="90" a="1"/>
  <c r="AI597" i="90" s="1"/>
  <c r="AI593" i="90" a="1"/>
  <c r="AI593" i="90" s="1"/>
  <c r="AI598" i="90" a="1"/>
  <c r="AI598" i="90" s="1"/>
  <c r="AJ593" i="90"/>
  <c r="AI600" i="90" a="1"/>
  <c r="AI600" i="90" s="1"/>
  <c r="AI599" i="90" a="1"/>
  <c r="AI599" i="90" s="1"/>
  <c r="AI594" i="90" a="1"/>
  <c r="AI594" i="90" s="1"/>
  <c r="AJ617" i="90"/>
  <c r="AI618" i="90" a="1"/>
  <c r="AI618" i="90" s="1"/>
  <c r="AI624" i="90" a="1"/>
  <c r="AI624" i="90" s="1"/>
  <c r="AI617" i="90" a="1"/>
  <c r="AI617" i="90" s="1"/>
  <c r="AI620" i="90" a="1"/>
  <c r="AI620" i="90" s="1"/>
  <c r="AI623" i="90" a="1"/>
  <c r="AI623" i="90" s="1"/>
  <c r="AI622" i="90" a="1"/>
  <c r="AI622" i="90" s="1"/>
  <c r="AI382" i="90" a="1"/>
  <c r="AI382" i="90" s="1"/>
  <c r="BO641" i="90" a="1"/>
  <c r="BO641" i="90" s="1"/>
  <c r="BO382" i="90" a="1"/>
  <c r="BO382" i="90" s="1"/>
  <c r="BO384" i="90" a="1"/>
  <c r="BO384" i="90" s="1"/>
  <c r="AI379" i="90" a="1"/>
  <c r="AI379" i="90" s="1"/>
  <c r="BO379" i="90" a="1"/>
  <c r="BO379" i="90" s="1"/>
  <c r="BG543" i="90" a="1"/>
  <c r="BG543" i="90" s="1"/>
  <c r="BO646" i="90" a="1"/>
  <c r="BO646" i="90" s="1"/>
  <c r="AJ379" i="90"/>
  <c r="AJ363" i="90" a="1"/>
  <c r="BG548" i="90" a="1"/>
  <c r="BG548" i="90" s="1"/>
  <c r="BO642" i="90" a="1"/>
  <c r="BO642" i="90" s="1"/>
  <c r="BP511" i="90" a="1"/>
  <c r="CV519" i="90" a="1"/>
  <c r="CU526" i="90" s="1" a="1"/>
  <c r="CU526" i="90" s="1"/>
  <c r="DV648" i="90"/>
  <c r="DT577" i="90"/>
  <c r="B180" i="120" s="1" a="1"/>
  <c r="B180" i="120" s="1"/>
  <c r="CU623" i="90" a="1"/>
  <c r="CU623" i="90" s="1"/>
  <c r="CU619" i="90" a="1"/>
  <c r="CU619" i="90" s="1"/>
  <c r="CU624" i="90" a="1"/>
  <c r="CU624" i="90" s="1"/>
  <c r="CU620" i="90" a="1"/>
  <c r="CU620" i="90" s="1"/>
  <c r="CU617" i="90" a="1"/>
  <c r="CU617" i="90" s="1"/>
  <c r="AQ604" i="90" a="1"/>
  <c r="AQ604" i="90" s="1"/>
  <c r="AQ607" i="90" a="1"/>
  <c r="AQ607" i="90" s="1"/>
  <c r="AQ606" i="90" a="1"/>
  <c r="AQ606" i="90" s="1"/>
  <c r="AR601" i="90"/>
  <c r="AQ601" i="90" a="1"/>
  <c r="AQ601" i="90" s="1"/>
  <c r="AQ605" i="90" a="1"/>
  <c r="AQ605" i="90" s="1"/>
  <c r="AQ602" i="90" a="1"/>
  <c r="AQ602" i="90" s="1"/>
  <c r="AQ608" i="90" a="1"/>
  <c r="AQ608" i="90" s="1"/>
  <c r="AQ603" i="90" a="1"/>
  <c r="AQ603" i="90" s="1"/>
  <c r="BG547" i="90" a="1"/>
  <c r="BG547" i="90" s="1"/>
  <c r="DD535" i="90" a="1"/>
  <c r="AY604" i="90" a="1"/>
  <c r="AY604" i="90" s="1"/>
  <c r="AY608" i="90" a="1"/>
  <c r="AY608" i="90" s="1"/>
  <c r="AY605" i="90" a="1"/>
  <c r="AY605" i="90" s="1"/>
  <c r="AY606" i="90" a="1"/>
  <c r="AY606" i="90" s="1"/>
  <c r="AZ601" i="90"/>
  <c r="AY603" i="90" a="1"/>
  <c r="AY603" i="90" s="1"/>
  <c r="AY601" i="90" a="1"/>
  <c r="AY601" i="90" s="1"/>
  <c r="AY602" i="90" a="1"/>
  <c r="AY602" i="90" s="1"/>
  <c r="AY607" i="90" a="1"/>
  <c r="AY607" i="90" s="1"/>
  <c r="O657" i="93"/>
  <c r="O660" i="93"/>
  <c r="BH609" i="90"/>
  <c r="BG615" i="90" a="1"/>
  <c r="BG615" i="90" s="1"/>
  <c r="BG614" i="90" a="1"/>
  <c r="BG614" i="90" s="1"/>
  <c r="BG609" i="90" a="1"/>
  <c r="BG609" i="90" s="1"/>
  <c r="BG616" i="90" a="1"/>
  <c r="BG616" i="90" s="1"/>
  <c r="BG610" i="90" a="1"/>
  <c r="BG610" i="90" s="1"/>
  <c r="BG613" i="90" a="1"/>
  <c r="BG613" i="90" s="1"/>
  <c r="BG612" i="90" a="1"/>
  <c r="BG612" i="90" s="1"/>
  <c r="BG611" i="90" a="1"/>
  <c r="BG611" i="90" s="1"/>
  <c r="AR585" i="90"/>
  <c r="AT649" i="90"/>
  <c r="BP585" i="90"/>
  <c r="BR649" i="90"/>
  <c r="AZ511" i="90" a="1"/>
  <c r="CV535" i="90" a="1"/>
  <c r="CU536" i="90" s="1" a="1"/>
  <c r="CU536" i="90" s="1"/>
  <c r="DL519" i="90" a="1"/>
  <c r="AZ617" i="90"/>
  <c r="AY624" i="90" a="1"/>
  <c r="AY624" i="90" s="1"/>
  <c r="AY617" i="90" a="1"/>
  <c r="AY617" i="90" s="1"/>
  <c r="AY620" i="90" a="1"/>
  <c r="AY620" i="90" s="1"/>
  <c r="AY618" i="90" a="1"/>
  <c r="AY618" i="90" s="1"/>
  <c r="AY621" i="90" a="1"/>
  <c r="AY621" i="90" s="1"/>
  <c r="AY619" i="90" a="1"/>
  <c r="AY619" i="90" s="1"/>
  <c r="AY622" i="90" a="1"/>
  <c r="AY622" i="90" s="1"/>
  <c r="AY623" i="90" a="1"/>
  <c r="AY623" i="90" s="1"/>
  <c r="AL649" i="90"/>
  <c r="AJ585" i="90"/>
  <c r="BH585" i="90"/>
  <c r="BJ649" i="90"/>
  <c r="AY610" i="90" a="1"/>
  <c r="AY610" i="90" s="1"/>
  <c r="AY615" i="90" a="1"/>
  <c r="AY615" i="90" s="1"/>
  <c r="AY616" i="90" a="1"/>
  <c r="AY616" i="90" s="1"/>
  <c r="AZ609" i="90"/>
  <c r="AY614" i="90" a="1"/>
  <c r="AY614" i="90" s="1"/>
  <c r="AY611" i="90" a="1"/>
  <c r="AY611" i="90" s="1"/>
  <c r="AY613" i="90" a="1"/>
  <c r="AY613" i="90" s="1"/>
  <c r="AY609" i="90" a="1"/>
  <c r="AY609" i="90" s="1"/>
  <c r="AY612" i="90" a="1"/>
  <c r="AY612" i="90" s="1"/>
  <c r="BP609" i="90"/>
  <c r="BO610" i="90" a="1"/>
  <c r="BO610" i="90" s="1"/>
  <c r="BO616" i="90" a="1"/>
  <c r="BO616" i="90" s="1"/>
  <c r="BO615" i="90" a="1"/>
  <c r="BO615" i="90" s="1"/>
  <c r="BO614" i="90" a="1"/>
  <c r="BO614" i="90" s="1"/>
  <c r="BO613" i="90" a="1"/>
  <c r="BO613" i="90" s="1"/>
  <c r="BO612" i="90" a="1"/>
  <c r="BO612" i="90" s="1"/>
  <c r="BO611" i="90" a="1"/>
  <c r="BO611" i="90" s="1"/>
  <c r="BO609" i="90" a="1"/>
  <c r="BO609" i="90" s="1"/>
  <c r="AJ577" i="90"/>
  <c r="B70" i="120" s="1" a="1"/>
  <c r="B70" i="120" s="1"/>
  <c r="AL648" i="90"/>
  <c r="BP577" i="90"/>
  <c r="B32" i="120" s="1" a="1"/>
  <c r="B32" i="120" s="1"/>
  <c r="BR648" i="90"/>
  <c r="BH363" i="90" a="1"/>
  <c r="AR363" i="90" a="1"/>
  <c r="AZ641" i="90"/>
  <c r="BO643" i="90" a="1"/>
  <c r="BO643" i="90" s="1"/>
  <c r="CV495" i="90" a="1"/>
  <c r="CN519" i="90" a="1"/>
  <c r="AR617" i="90"/>
  <c r="AQ619" i="90" a="1"/>
  <c r="AQ619" i="90" s="1"/>
  <c r="AQ622" i="90" a="1"/>
  <c r="AQ622" i="90" s="1"/>
  <c r="AQ620" i="90" a="1"/>
  <c r="AQ620" i="90" s="1"/>
  <c r="AQ617" i="90" a="1"/>
  <c r="AQ617" i="90" s="1"/>
  <c r="AQ618" i="90" a="1"/>
  <c r="AQ618" i="90" s="1"/>
  <c r="AQ624" i="90" a="1"/>
  <c r="AQ624" i="90" s="1"/>
  <c r="AQ621" i="90" a="1"/>
  <c r="AQ621" i="90" s="1"/>
  <c r="AQ623" i="90" a="1"/>
  <c r="AQ623" i="90" s="1"/>
  <c r="AJ601" i="90"/>
  <c r="AI605" i="90" a="1"/>
  <c r="AI605" i="90" s="1"/>
  <c r="AI604" i="90" a="1"/>
  <c r="AI604" i="90" s="1"/>
  <c r="AI607" i="90" a="1"/>
  <c r="AI607" i="90" s="1"/>
  <c r="AI602" i="90" a="1"/>
  <c r="AI602" i="90" s="1"/>
  <c r="AI606" i="90" a="1"/>
  <c r="AI606" i="90" s="1"/>
  <c r="AI603" i="90" a="1"/>
  <c r="AI603" i="90" s="1"/>
  <c r="AI608" i="90" a="1"/>
  <c r="AI608" i="90" s="1"/>
  <c r="AI601" i="90" a="1"/>
  <c r="AI601" i="90" s="1"/>
  <c r="AJ609" i="90"/>
  <c r="AI615" i="90" a="1"/>
  <c r="AI615" i="90" s="1"/>
  <c r="AI610" i="90" a="1"/>
  <c r="AI610" i="90" s="1"/>
  <c r="AI613" i="90" a="1"/>
  <c r="AI613" i="90" s="1"/>
  <c r="AI612" i="90" a="1"/>
  <c r="AI612" i="90" s="1"/>
  <c r="AI609" i="90" a="1"/>
  <c r="AI609" i="90" s="1"/>
  <c r="AI611" i="90" a="1"/>
  <c r="AI611" i="90" s="1"/>
  <c r="AI614" i="90" a="1"/>
  <c r="AI614" i="90" s="1"/>
  <c r="AI616" i="90" a="1"/>
  <c r="AI616" i="90" s="1"/>
  <c r="BP601" i="90"/>
  <c r="CN503" i="90" a="1"/>
  <c r="CN495" i="90" a="1"/>
  <c r="BH617" i="90"/>
  <c r="BG623" i="90" a="1"/>
  <c r="BG623" i="90" s="1"/>
  <c r="BG617" i="90" a="1"/>
  <c r="BG617" i="90" s="1"/>
  <c r="BG624" i="90" a="1"/>
  <c r="BG624" i="90" s="1"/>
  <c r="BG622" i="90" a="1"/>
  <c r="BG622" i="90" s="1"/>
  <c r="BG618" i="90" a="1"/>
  <c r="BG618" i="90" s="1"/>
  <c r="BG620" i="90" a="1"/>
  <c r="BG620" i="90" s="1"/>
  <c r="BG621" i="90" a="1"/>
  <c r="BG621" i="90" s="1"/>
  <c r="BG619" i="90" a="1"/>
  <c r="BG619" i="90" s="1"/>
  <c r="AT648" i="90"/>
  <c r="AR577" i="90"/>
  <c r="B124" i="120" s="1" a="1"/>
  <c r="B124" i="120" s="1"/>
  <c r="DL527" i="90" a="1"/>
  <c r="DD503" i="90" a="1"/>
  <c r="CN527" i="90" a="1"/>
  <c r="CM534" i="90" s="1" a="1"/>
  <c r="CM534" i="90" s="1"/>
  <c r="BP617" i="90"/>
  <c r="BO617" i="90" a="1"/>
  <c r="BO617" i="90" s="1"/>
  <c r="BO623" i="90" a="1"/>
  <c r="BO623" i="90" s="1"/>
  <c r="BO618" i="90" a="1"/>
  <c r="BO618" i="90" s="1"/>
  <c r="BO620" i="90" a="1"/>
  <c r="BO620" i="90" s="1"/>
  <c r="BO624" i="90" a="1"/>
  <c r="BO624" i="90" s="1"/>
  <c r="BO619" i="90" a="1"/>
  <c r="BO619" i="90" s="1"/>
  <c r="BO622" i="90" a="1"/>
  <c r="BO622" i="90" s="1"/>
  <c r="BO621" i="90" a="1"/>
  <c r="BO621" i="90" s="1"/>
  <c r="BH503" i="90" a="1"/>
  <c r="CF519" i="90" a="1"/>
  <c r="CN511" i="90" a="1"/>
  <c r="DD495" i="90" a="1"/>
  <c r="DF550" i="90" s="1"/>
  <c r="BP593" i="90"/>
  <c r="AB495" i="90" a="1"/>
  <c r="CN535" i="90" a="1"/>
  <c r="DL495" i="90" a="1"/>
  <c r="DL511" i="90" a="1"/>
  <c r="BH601" i="90"/>
  <c r="BG607" i="90" a="1"/>
  <c r="BG607" i="90" s="1"/>
  <c r="BG605" i="90" a="1"/>
  <c r="BG605" i="90" s="1"/>
  <c r="BG603" i="90" a="1"/>
  <c r="BG603" i="90" s="1"/>
  <c r="BG606" i="90" a="1"/>
  <c r="BG606" i="90" s="1"/>
  <c r="BG604" i="90" a="1"/>
  <c r="BG604" i="90" s="1"/>
  <c r="BG601" i="90" a="1"/>
  <c r="BG601" i="90" s="1"/>
  <c r="BG608" i="90" a="1"/>
  <c r="BG608" i="90" s="1"/>
  <c r="BG602" i="90" a="1"/>
  <c r="BG602" i="90" s="1"/>
  <c r="AZ585" i="90"/>
  <c r="BB649" i="90"/>
  <c r="BH577" i="90"/>
  <c r="B146" i="120" s="1" a="1"/>
  <c r="B146" i="120" s="1"/>
  <c r="BJ648" i="90"/>
  <c r="AZ577" i="90"/>
  <c r="B86" i="120" s="1" a="1"/>
  <c r="B86" i="120" s="1"/>
  <c r="BB648" i="90"/>
  <c r="AZ593" i="90"/>
  <c r="AY600" i="90" a="1"/>
  <c r="AY600" i="90" s="1"/>
  <c r="AY599" i="90" a="1"/>
  <c r="AY599" i="90" s="1"/>
  <c r="AY597" i="90" a="1"/>
  <c r="AY597" i="90" s="1"/>
  <c r="AY593" i="90" a="1"/>
  <c r="AY593" i="90" s="1"/>
  <c r="AY595" i="90" a="1"/>
  <c r="AY595" i="90" s="1"/>
  <c r="AY596" i="90" a="1"/>
  <c r="AY596" i="90" s="1"/>
  <c r="AY594" i="90" a="1"/>
  <c r="AY594" i="90" s="1"/>
  <c r="AY598" i="90" a="1"/>
  <c r="AY598" i="90" s="1"/>
  <c r="DS588" i="90" a="1"/>
  <c r="DS588" i="90" s="1"/>
  <c r="DS589" i="90" a="1"/>
  <c r="DS589" i="90" s="1"/>
  <c r="DS586" i="90" a="1"/>
  <c r="DS586" i="90" s="1"/>
  <c r="DS587" i="90" a="1"/>
  <c r="DS587" i="90" s="1"/>
  <c r="DS592" i="90" a="1"/>
  <c r="DS592" i="90" s="1"/>
  <c r="DS590" i="90" a="1"/>
  <c r="DS590" i="90" s="1"/>
  <c r="DT585" i="90"/>
  <c r="DS585" i="90" a="1"/>
  <c r="DS585" i="90" s="1"/>
  <c r="DS591" i="90" a="1"/>
  <c r="DS591" i="90" s="1"/>
  <c r="DV650" i="90"/>
  <c r="BH132" i="90" a="1"/>
  <c r="BG136" i="90" s="1" a="1"/>
  <c r="BG136" i="90" s="1"/>
  <c r="CV132" i="90" a="1"/>
  <c r="DL132" i="90" a="1"/>
  <c r="CF132" i="90" a="1"/>
  <c r="DD132" i="90" a="1"/>
  <c r="CN132" i="90" a="1"/>
  <c r="BX132" i="90" a="1"/>
  <c r="CE535" i="90" a="1"/>
  <c r="CE535" i="90" s="1"/>
  <c r="CE540" i="90" a="1"/>
  <c r="CE540" i="90" s="1"/>
  <c r="CE538" i="90" a="1"/>
  <c r="CE538" i="90" s="1"/>
  <c r="CE539" i="90" a="1"/>
  <c r="CE539" i="90" s="1"/>
  <c r="CE537" i="90" a="1"/>
  <c r="CE537" i="90" s="1"/>
  <c r="CE536" i="90" a="1"/>
  <c r="CE536" i="90" s="1"/>
  <c r="CE541" i="90" a="1"/>
  <c r="CE541" i="90" s="1"/>
  <c r="BB650" i="90"/>
  <c r="AY644" i="90" a="1"/>
  <c r="AY644" i="90" s="1"/>
  <c r="AZ50" i="90" a="1"/>
  <c r="AY53" i="90" s="1" a="1"/>
  <c r="AY53" i="90" s="1"/>
  <c r="BX50" i="90" a="1"/>
  <c r="DL50" i="90" a="1"/>
  <c r="DD50" i="90" a="1"/>
  <c r="CF50" i="90" a="1"/>
  <c r="CV50" i="90" a="1"/>
  <c r="CF535" i="90"/>
  <c r="AR371" i="90" a="1"/>
  <c r="AQ376" i="90" s="1" a="1"/>
  <c r="AQ376" i="90" s="1"/>
  <c r="CN355" i="90" a="1"/>
  <c r="CV339" i="90" a="1"/>
  <c r="DD347" i="90" a="1"/>
  <c r="CF363" i="90" a="1"/>
  <c r="DD371" i="90" a="1"/>
  <c r="CF371" i="90" a="1"/>
  <c r="CV347" i="90" a="1"/>
  <c r="CF331" i="90" a="1"/>
  <c r="DL339" i="90" a="1"/>
  <c r="AI641" i="90" a="1"/>
  <c r="AI641" i="90" s="1"/>
  <c r="AI643" i="90" a="1"/>
  <c r="AI643" i="90" s="1"/>
  <c r="AI645" i="90" a="1"/>
  <c r="AI645" i="90" s="1"/>
  <c r="AL650" i="90"/>
  <c r="CE546" i="90" a="1"/>
  <c r="CE546" i="90" s="1"/>
  <c r="CE544" i="90" a="1"/>
  <c r="CE544" i="90" s="1"/>
  <c r="CE548" i="90" a="1"/>
  <c r="CE548" i="90" s="1"/>
  <c r="CE545" i="90" a="1"/>
  <c r="CE545" i="90" s="1"/>
  <c r="CE543" i="90" a="1"/>
  <c r="CE543" i="90" s="1"/>
  <c r="CE547" i="90" a="1"/>
  <c r="CE547" i="90" s="1"/>
  <c r="CF543" i="90"/>
  <c r="DC641" i="90" a="1"/>
  <c r="DC641" i="90" s="1"/>
  <c r="DC642" i="90" a="1"/>
  <c r="DC642" i="90" s="1"/>
  <c r="DC643" i="90" a="1"/>
  <c r="DC643" i="90" s="1"/>
  <c r="DC644" i="90" a="1"/>
  <c r="DC644" i="90" s="1"/>
  <c r="DC646" i="90" a="1"/>
  <c r="DC646" i="90" s="1"/>
  <c r="DC645" i="90" a="1"/>
  <c r="DC645" i="90" s="1"/>
  <c r="DD641" i="90"/>
  <c r="DF650" i="90"/>
  <c r="BX214" i="90" a="1"/>
  <c r="CV18" i="90" a="1"/>
  <c r="CV214" i="90" a="1"/>
  <c r="CM546" i="90" a="1"/>
  <c r="CM546" i="90" s="1"/>
  <c r="CM547" i="90" a="1"/>
  <c r="CM547" i="90" s="1"/>
  <c r="CM544" i="90" a="1"/>
  <c r="CM544" i="90" s="1"/>
  <c r="CN543" i="90"/>
  <c r="CM548" i="90" a="1"/>
  <c r="CM548" i="90" s="1"/>
  <c r="CM545" i="90" a="1"/>
  <c r="CM545" i="90" s="1"/>
  <c r="CM543" i="90" a="1"/>
  <c r="CM543" i="90" s="1"/>
  <c r="BW642" i="90" a="1"/>
  <c r="BW642" i="90" s="1"/>
  <c r="BW644" i="90" a="1"/>
  <c r="BW644" i="90" s="1"/>
  <c r="BW641" i="90" a="1"/>
  <c r="BW641" i="90" s="1"/>
  <c r="BW646" i="90" a="1"/>
  <c r="BW646" i="90" s="1"/>
  <c r="BW645" i="90" a="1"/>
  <c r="BW645" i="90" s="1"/>
  <c r="BZ650" i="90"/>
  <c r="BX641" i="90"/>
  <c r="BW643" i="90" a="1"/>
  <c r="BW643" i="90" s="1"/>
  <c r="A271" i="90"/>
  <c r="CF355" i="90" a="1"/>
  <c r="CV503" i="90" a="1"/>
  <c r="DK546" i="90" a="1"/>
  <c r="DK546" i="90" s="1"/>
  <c r="DL543" i="90"/>
  <c r="DK544" i="90" a="1"/>
  <c r="DK544" i="90" s="1"/>
  <c r="DK548" i="90" a="1"/>
  <c r="DK548" i="90" s="1"/>
  <c r="DK545" i="90" a="1"/>
  <c r="DK545" i="90" s="1"/>
  <c r="DK543" i="90" a="1"/>
  <c r="DK543" i="90" s="1"/>
  <c r="DK547" i="90" a="1"/>
  <c r="DK547" i="90" s="1"/>
  <c r="DK643" i="90" a="1"/>
  <c r="DK643" i="90" s="1"/>
  <c r="DK641" i="90" a="1"/>
  <c r="DK641" i="90" s="1"/>
  <c r="DK644" i="90" a="1"/>
  <c r="DK644" i="90" s="1"/>
  <c r="DK645" i="90" a="1"/>
  <c r="DK645" i="90" s="1"/>
  <c r="DK646" i="90" a="1"/>
  <c r="DK646" i="90" s="1"/>
  <c r="DK642" i="90" a="1"/>
  <c r="DK642" i="90" s="1"/>
  <c r="DL641" i="90"/>
  <c r="DN650" i="90"/>
  <c r="DC382" i="90" a="1"/>
  <c r="DC382" i="90" s="1"/>
  <c r="DC383" i="90" a="1"/>
  <c r="DC383" i="90" s="1"/>
  <c r="DD379" i="90"/>
  <c r="DC380" i="90" a="1"/>
  <c r="DC380" i="90" s="1"/>
  <c r="DC384" i="90" a="1"/>
  <c r="DC384" i="90" s="1"/>
  <c r="DC381" i="90" a="1"/>
  <c r="DC381" i="90" s="1"/>
  <c r="DC379" i="90" a="1"/>
  <c r="DC379" i="90" s="1"/>
  <c r="CN214" i="90" a="1"/>
  <c r="CV331" i="90" a="1"/>
  <c r="DL331" i="90" a="1"/>
  <c r="AB331" i="90" a="1"/>
  <c r="CV527" i="90" a="1"/>
  <c r="CN371" i="90" a="1"/>
  <c r="AR503" i="90" a="1"/>
  <c r="CF511" i="90" a="1"/>
  <c r="DC543" i="90" a="1"/>
  <c r="DC543" i="90" s="1"/>
  <c r="DC545" i="90" a="1"/>
  <c r="DC545" i="90" s="1"/>
  <c r="DC548" i="90" a="1"/>
  <c r="DC548" i="90" s="1"/>
  <c r="DC546" i="90" a="1"/>
  <c r="DC546" i="90" s="1"/>
  <c r="DC547" i="90" a="1"/>
  <c r="DC547" i="90" s="1"/>
  <c r="DD543" i="90"/>
  <c r="DC544" i="90" a="1"/>
  <c r="DC544" i="90" s="1"/>
  <c r="CU642" i="90" a="1"/>
  <c r="CU642" i="90" s="1"/>
  <c r="CU643" i="90" a="1"/>
  <c r="CU643" i="90" s="1"/>
  <c r="CU641" i="90" a="1"/>
  <c r="CU641" i="90" s="1"/>
  <c r="CU644" i="90" a="1"/>
  <c r="CU644" i="90" s="1"/>
  <c r="CU646" i="90" a="1"/>
  <c r="CU646" i="90" s="1"/>
  <c r="CU645" i="90" a="1"/>
  <c r="CU645" i="90" s="1"/>
  <c r="CV641" i="90"/>
  <c r="CX650" i="90"/>
  <c r="DL355" i="90" a="1"/>
  <c r="DD355" i="90" a="1"/>
  <c r="DL347" i="90" a="1"/>
  <c r="BP535" i="90" a="1"/>
  <c r="DT495" i="90" a="1"/>
  <c r="BH511" i="90" a="1"/>
  <c r="BJ552" i="90" s="1"/>
  <c r="AR511" i="90" a="1"/>
  <c r="AT552" i="90" s="1"/>
  <c r="AJ511" i="90" a="1"/>
  <c r="AJ503" i="90" a="1"/>
  <c r="AJ527" i="90" a="1"/>
  <c r="AZ495" i="90" a="1"/>
  <c r="AR495" i="90" a="1"/>
  <c r="AZ519" i="90" a="1"/>
  <c r="AB535" i="90" a="1"/>
  <c r="AD552" i="90" s="1"/>
  <c r="BP495" i="90" a="1"/>
  <c r="CU548" i="90" a="1"/>
  <c r="CU548" i="90" s="1"/>
  <c r="CU544" i="90" a="1"/>
  <c r="CU544" i="90" s="1"/>
  <c r="CU546" i="90" a="1"/>
  <c r="CU546" i="90" s="1"/>
  <c r="CU545" i="90" a="1"/>
  <c r="CU545" i="90" s="1"/>
  <c r="CV543" i="90"/>
  <c r="CU543" i="90" a="1"/>
  <c r="CU543" i="90" s="1"/>
  <c r="CU547" i="90" a="1"/>
  <c r="CU547" i="90" s="1"/>
  <c r="CF641" i="90"/>
  <c r="CE646" i="90" a="1"/>
  <c r="CE646" i="90" s="1"/>
  <c r="CE643" i="90" a="1"/>
  <c r="CE643" i="90" s="1"/>
  <c r="CE645" i="90" a="1"/>
  <c r="CE645" i="90" s="1"/>
  <c r="CE641" i="90" a="1"/>
  <c r="CE641" i="90" s="1"/>
  <c r="CE644" i="90" a="1"/>
  <c r="CE644" i="90" s="1"/>
  <c r="CE642" i="90" a="1"/>
  <c r="CE642" i="90" s="1"/>
  <c r="CH650" i="90"/>
  <c r="A191" i="90"/>
  <c r="CN198" i="90" s="1" a="1"/>
  <c r="CV363" i="90" a="1"/>
  <c r="DD331" i="90" a="1"/>
  <c r="DD363" i="90" a="1"/>
  <c r="DL371" i="90" a="1"/>
  <c r="CE382" i="90" a="1"/>
  <c r="CE382" i="90" s="1"/>
  <c r="CE379" i="90" a="1"/>
  <c r="CE379" i="90" s="1"/>
  <c r="CE381" i="90" a="1"/>
  <c r="CE381" i="90" s="1"/>
  <c r="CF379" i="90"/>
  <c r="CE380" i="90" a="1"/>
  <c r="CE380" i="90" s="1"/>
  <c r="CE384" i="90" a="1"/>
  <c r="CE384" i="90" s="1"/>
  <c r="CE383" i="90" a="1"/>
  <c r="CE383" i="90" s="1"/>
  <c r="CV511" i="90" a="1"/>
  <c r="BW547" i="90" a="1"/>
  <c r="BW547" i="90" s="1"/>
  <c r="BW548" i="90" a="1"/>
  <c r="BW548" i="90" s="1"/>
  <c r="BX543" i="90"/>
  <c r="BZ552" i="90"/>
  <c r="BW545" i="90" a="1"/>
  <c r="BW545" i="90" s="1"/>
  <c r="BW546" i="90" a="1"/>
  <c r="BW546" i="90" s="1"/>
  <c r="BW543" i="90" a="1"/>
  <c r="BW543" i="90" s="1"/>
  <c r="BW544" i="90" a="1"/>
  <c r="BW544" i="90" s="1"/>
  <c r="O660" i="91"/>
  <c r="DL214" i="90" a="1"/>
  <c r="BW382" i="90" a="1"/>
  <c r="BW382" i="90" s="1"/>
  <c r="BW379" i="90" a="1"/>
  <c r="BW379" i="90" s="1"/>
  <c r="BW380" i="90" a="1"/>
  <c r="BW380" i="90" s="1"/>
  <c r="BW381" i="90" a="1"/>
  <c r="BW381" i="90" s="1"/>
  <c r="BW384" i="90" a="1"/>
  <c r="BW384" i="90" s="1"/>
  <c r="BZ388" i="90"/>
  <c r="BW383" i="90" a="1"/>
  <c r="BW383" i="90" s="1"/>
  <c r="BX379" i="90"/>
  <c r="DK382" i="90" a="1"/>
  <c r="DK382" i="90" s="1"/>
  <c r="DK381" i="90" a="1"/>
  <c r="DK381" i="90" s="1"/>
  <c r="DK380" i="90" a="1"/>
  <c r="DK380" i="90" s="1"/>
  <c r="DK384" i="90" a="1"/>
  <c r="DK384" i="90" s="1"/>
  <c r="DK383" i="90" a="1"/>
  <c r="DK383" i="90" s="1"/>
  <c r="DL379" i="90"/>
  <c r="DK379" i="90" a="1"/>
  <c r="DK379" i="90" s="1"/>
  <c r="CN347" i="90" a="1"/>
  <c r="CV355" i="90" a="1"/>
  <c r="CF503" i="90" a="1"/>
  <c r="CM380" i="90" a="1"/>
  <c r="CM380" i="90" s="1"/>
  <c r="CM379" i="90" a="1"/>
  <c r="CM379" i="90" s="1"/>
  <c r="CM383" i="90" a="1"/>
  <c r="CM383" i="90" s="1"/>
  <c r="CN379" i="90"/>
  <c r="CM384" i="90" a="1"/>
  <c r="CM384" i="90" s="1"/>
  <c r="CM382" i="90" a="1"/>
  <c r="CM382" i="90" s="1"/>
  <c r="CM381" i="90" a="1"/>
  <c r="CM381" i="90" s="1"/>
  <c r="DL503" i="90" a="1"/>
  <c r="DD519" i="90" a="1"/>
  <c r="DL535" i="90" a="1"/>
  <c r="DD339" i="90" a="1"/>
  <c r="CN363" i="90" a="1"/>
  <c r="CF214" i="90" a="1"/>
  <c r="DD214" i="90" a="1"/>
  <c r="A100" i="90"/>
  <c r="CV371" i="90" a="1"/>
  <c r="CF347" i="90" a="1"/>
  <c r="CF339" i="90" a="1"/>
  <c r="CU382" i="90" a="1"/>
  <c r="CU382" i="90" s="1"/>
  <c r="CU380" i="90" a="1"/>
  <c r="CU380" i="90" s="1"/>
  <c r="CU384" i="90" a="1"/>
  <c r="CU384" i="90" s="1"/>
  <c r="CU381" i="90" a="1"/>
  <c r="CU381" i="90" s="1"/>
  <c r="CU379" i="90" a="1"/>
  <c r="CU379" i="90" s="1"/>
  <c r="CU383" i="90" a="1"/>
  <c r="CU383" i="90" s="1"/>
  <c r="CV379" i="90"/>
  <c r="CF527" i="90" a="1"/>
  <c r="DD511" i="90" a="1"/>
  <c r="CF495" i="90" a="1"/>
  <c r="DL363" i="90" a="1"/>
  <c r="CM643" i="90" a="1"/>
  <c r="CM643" i="90" s="1"/>
  <c r="CM645" i="90" a="1"/>
  <c r="CM645" i="90" s="1"/>
  <c r="CM646" i="90" a="1"/>
  <c r="CM646" i="90" s="1"/>
  <c r="CN641" i="90"/>
  <c r="CM644" i="90" a="1"/>
  <c r="CM644" i="90" s="1"/>
  <c r="CM642" i="90" a="1"/>
  <c r="CM642" i="90" s="1"/>
  <c r="CM641" i="90" a="1"/>
  <c r="CM641" i="90" s="1"/>
  <c r="CP650" i="90"/>
  <c r="DD527" i="90" a="1"/>
  <c r="BO524" i="90" a="1"/>
  <c r="BO524" i="90" s="1"/>
  <c r="BO522" i="90" a="1"/>
  <c r="BO522" i="90" s="1"/>
  <c r="AA528" i="90" a="1"/>
  <c r="AA528" i="90" s="1"/>
  <c r="BO526" i="90" a="1"/>
  <c r="BO526" i="90" s="1"/>
  <c r="AA534" i="90" a="1"/>
  <c r="AA534" i="90" s="1"/>
  <c r="AR535" i="90"/>
  <c r="BO523" i="90" a="1"/>
  <c r="BO523" i="90" s="1"/>
  <c r="AB527" i="90"/>
  <c r="BO521" i="90" a="1"/>
  <c r="BO521" i="90" s="1"/>
  <c r="BO520" i="90" a="1"/>
  <c r="BO520" i="90" s="1"/>
  <c r="BP519" i="90"/>
  <c r="AQ539" i="90" a="1"/>
  <c r="AQ539" i="90" s="1"/>
  <c r="AJ495" i="90"/>
  <c r="B67" i="120" s="1" a="1"/>
  <c r="B67" i="120" s="1"/>
  <c r="AQ538" i="90" a="1"/>
  <c r="AQ538" i="90" s="1"/>
  <c r="BO519" i="90" a="1"/>
  <c r="BO519" i="90" s="1"/>
  <c r="AQ537" i="90" a="1"/>
  <c r="AQ537" i="90" s="1"/>
  <c r="AA532" i="90" a="1"/>
  <c r="AA532" i="90" s="1"/>
  <c r="AQ535" i="90" a="1"/>
  <c r="AQ535" i="90" s="1"/>
  <c r="AQ540" i="90" a="1"/>
  <c r="AQ540" i="90" s="1"/>
  <c r="AQ541" i="90" a="1"/>
  <c r="AQ541" i="90" s="1"/>
  <c r="AQ542" i="90" a="1"/>
  <c r="AQ542" i="90" s="1"/>
  <c r="AA530" i="90" a="1"/>
  <c r="AA530" i="90" s="1"/>
  <c r="O650" i="93"/>
  <c r="AA531" i="90" a="1"/>
  <c r="AA531" i="90" s="1"/>
  <c r="O659" i="93"/>
  <c r="O662" i="93"/>
  <c r="AA529" i="90" a="1"/>
  <c r="AA529" i="90" s="1"/>
  <c r="O653" i="91"/>
  <c r="AA527" i="90" a="1"/>
  <c r="AA527" i="90" s="1"/>
  <c r="O653" i="93"/>
  <c r="O673" i="93"/>
  <c r="N673" i="93" s="1"/>
  <c r="O657" i="91"/>
  <c r="O662" i="91"/>
  <c r="O663" i="91"/>
  <c r="A447" i="90"/>
  <c r="CV421" i="90" s="1" a="1"/>
  <c r="BH50" i="90" a="1"/>
  <c r="BG51" i="90" s="1" a="1"/>
  <c r="BG51" i="90" s="1"/>
  <c r="AR132" i="90" a="1"/>
  <c r="AQ135" i="90" s="1" a="1"/>
  <c r="AQ135" i="90" s="1"/>
  <c r="AR50" i="90" a="1"/>
  <c r="AQ50" i="90" s="1" a="1"/>
  <c r="AQ50" i="90" s="1"/>
  <c r="AB132" i="90" a="1"/>
  <c r="AA135" i="90" s="1" a="1"/>
  <c r="AA135" i="90" s="1"/>
  <c r="BP50" i="90" a="1"/>
  <c r="BO55" i="90" s="1" a="1"/>
  <c r="BO55" i="90" s="1"/>
  <c r="AJ132" i="90" a="1"/>
  <c r="AI133" i="90" s="1" a="1"/>
  <c r="AI133" i="90" s="1"/>
  <c r="AJ50" i="90" a="1"/>
  <c r="AJ50" i="90" s="1"/>
  <c r="BP132" i="90" a="1"/>
  <c r="BO135" i="90" s="1" a="1"/>
  <c r="BO135" i="90" s="1"/>
  <c r="BH347" i="90" a="1"/>
  <c r="BG349" i="90" s="1" a="1"/>
  <c r="BG349" i="90" s="1"/>
  <c r="AB339" i="90" a="1"/>
  <c r="AJ214" i="90" a="1"/>
  <c r="AI214" i="90" s="1" a="1"/>
  <c r="AI214" i="90" s="1"/>
  <c r="AR355" i="90" a="1"/>
  <c r="AQ361" i="90" s="1" a="1"/>
  <c r="AQ361" i="90" s="1"/>
  <c r="DT331" i="90" a="1"/>
  <c r="AZ132" i="90" a="1"/>
  <c r="AJ339" i="90" a="1"/>
  <c r="AR214" i="90"/>
  <c r="AQ214" i="90" a="1"/>
  <c r="AQ214" i="90" s="1"/>
  <c r="AQ219" i="90" a="1"/>
  <c r="AQ219" i="90" s="1"/>
  <c r="AQ217" i="90" a="1"/>
  <c r="AQ217" i="90" s="1"/>
  <c r="AQ216" i="90" a="1"/>
  <c r="AQ216" i="90" s="1"/>
  <c r="AQ215" i="90" a="1"/>
  <c r="AQ215" i="90" s="1"/>
  <c r="AQ218" i="90" a="1"/>
  <c r="AQ218" i="90" s="1"/>
  <c r="BH371" i="90" a="1"/>
  <c r="BH495" i="90"/>
  <c r="B143" i="120" s="1" a="1"/>
  <c r="B143" i="120" s="1"/>
  <c r="BJ550" i="90"/>
  <c r="AB511" i="90"/>
  <c r="AA517" i="90" a="1"/>
  <c r="AA517" i="90" s="1"/>
  <c r="AA513" i="90" a="1"/>
  <c r="AA513" i="90" s="1"/>
  <c r="AA512" i="90" a="1"/>
  <c r="AA512" i="90" s="1"/>
  <c r="AA518" i="90" a="1"/>
  <c r="AA518" i="90" s="1"/>
  <c r="AA514" i="90" a="1"/>
  <c r="AA514" i="90" s="1"/>
  <c r="AA516" i="90" a="1"/>
  <c r="AA516" i="90" s="1"/>
  <c r="AA515" i="90" a="1"/>
  <c r="AA515" i="90" s="1"/>
  <c r="AA511" i="90" a="1"/>
  <c r="AA511" i="90" s="1"/>
  <c r="BP214" i="90" a="1"/>
  <c r="BP543" i="90"/>
  <c r="BO547" i="90" a="1"/>
  <c r="BO547" i="90" s="1"/>
  <c r="BO544" i="90" a="1"/>
  <c r="BO544" i="90" s="1"/>
  <c r="BO543" i="90" a="1"/>
  <c r="BO543" i="90" s="1"/>
  <c r="BO545" i="90" a="1"/>
  <c r="BO545" i="90" s="1"/>
  <c r="BO546" i="90" a="1"/>
  <c r="BO546" i="90" s="1"/>
  <c r="BO548" i="90" a="1"/>
  <c r="BO548" i="90" s="1"/>
  <c r="AR379" i="90"/>
  <c r="AQ384" i="90" a="1"/>
  <c r="AQ384" i="90" s="1"/>
  <c r="AQ380" i="90" a="1"/>
  <c r="AQ380" i="90" s="1"/>
  <c r="AQ379" i="90" a="1"/>
  <c r="AQ379" i="90" s="1"/>
  <c r="AQ381" i="90" a="1"/>
  <c r="AQ381" i="90" s="1"/>
  <c r="AQ383" i="90" a="1"/>
  <c r="AQ383" i="90" s="1"/>
  <c r="AQ382" i="90" a="1"/>
  <c r="AQ382" i="90" s="1"/>
  <c r="BH519" i="90"/>
  <c r="BG521" i="90" a="1"/>
  <c r="BG521" i="90" s="1"/>
  <c r="BG524" i="90" a="1"/>
  <c r="BG524" i="90" s="1"/>
  <c r="BG523" i="90" a="1"/>
  <c r="BG523" i="90" s="1"/>
  <c r="BG526" i="90" a="1"/>
  <c r="BG526" i="90" s="1"/>
  <c r="BG525" i="90" a="1"/>
  <c r="BG525" i="90" s="1"/>
  <c r="BG522" i="90" a="1"/>
  <c r="BG522" i="90" s="1"/>
  <c r="BG520" i="90" a="1"/>
  <c r="BG520" i="90" s="1"/>
  <c r="BG519" i="90" a="1"/>
  <c r="BG519" i="90" s="1"/>
  <c r="AJ371" i="90" a="1"/>
  <c r="AZ535" i="90"/>
  <c r="AY541" i="90" a="1"/>
  <c r="AY541" i="90" s="1"/>
  <c r="AY536" i="90" a="1"/>
  <c r="AY536" i="90" s="1"/>
  <c r="AY542" i="90" a="1"/>
  <c r="AY542" i="90" s="1"/>
  <c r="AY539" i="90" a="1"/>
  <c r="AY539" i="90" s="1"/>
  <c r="AY537" i="90" a="1"/>
  <c r="AY537" i="90" s="1"/>
  <c r="AY538" i="90" a="1"/>
  <c r="AY538" i="90" s="1"/>
  <c r="AY540" i="90" a="1"/>
  <c r="AY540" i="90" s="1"/>
  <c r="AY535" i="90" a="1"/>
  <c r="AY535" i="90" s="1"/>
  <c r="BP347" i="90" a="1"/>
  <c r="AR519" i="90"/>
  <c r="AQ519" i="90" a="1"/>
  <c r="AQ519" i="90" s="1"/>
  <c r="AQ526" i="90" a="1"/>
  <c r="AQ526" i="90" s="1"/>
  <c r="AQ520" i="90" a="1"/>
  <c r="AQ520" i="90" s="1"/>
  <c r="AQ523" i="90" a="1"/>
  <c r="AQ523" i="90" s="1"/>
  <c r="AQ525" i="90" a="1"/>
  <c r="AQ525" i="90" s="1"/>
  <c r="AQ521" i="90" a="1"/>
  <c r="AQ521" i="90" s="1"/>
  <c r="AQ522" i="90" a="1"/>
  <c r="AQ522" i="90" s="1"/>
  <c r="AQ524" i="90" a="1"/>
  <c r="AQ524" i="90" s="1"/>
  <c r="BP339" i="90" a="1"/>
  <c r="BP355" i="90" a="1"/>
  <c r="BH214" i="90" a="1"/>
  <c r="BH355" i="90" a="1"/>
  <c r="BP363" i="90" a="1"/>
  <c r="BH339" i="90" a="1"/>
  <c r="AB347" i="90" a="1"/>
  <c r="AR331" i="90" a="1"/>
  <c r="BP371" i="90" a="1"/>
  <c r="BP331" i="90" a="1"/>
  <c r="AR339" i="90" a="1"/>
  <c r="AZ214" i="90" a="1"/>
  <c r="BB551" i="90"/>
  <c r="AZ503" i="90"/>
  <c r="H7" i="119" s="1" a="1"/>
  <c r="H7" i="119" s="1"/>
  <c r="AB503" i="90"/>
  <c r="H189" i="118" s="1" a="1"/>
  <c r="H189" i="118" s="1"/>
  <c r="AD551" i="90"/>
  <c r="BH379" i="90"/>
  <c r="BG383" i="90" a="1"/>
  <c r="BG383" i="90" s="1"/>
  <c r="BG380" i="90" a="1"/>
  <c r="BG380" i="90" s="1"/>
  <c r="BG382" i="90" a="1"/>
  <c r="BG382" i="90" s="1"/>
  <c r="BG384" i="90" a="1"/>
  <c r="BG384" i="90" s="1"/>
  <c r="BG381" i="90" a="1"/>
  <c r="BG381" i="90" s="1"/>
  <c r="BG379" i="90" a="1"/>
  <c r="BG379" i="90" s="1"/>
  <c r="AJ331" i="90" a="1"/>
  <c r="AB371" i="90" a="1"/>
  <c r="BH535" i="90"/>
  <c r="BG537" i="90" a="1"/>
  <c r="BG537" i="90" s="1"/>
  <c r="BG542" i="90" a="1"/>
  <c r="BG542" i="90" s="1"/>
  <c r="BG540" i="90" a="1"/>
  <c r="BG540" i="90" s="1"/>
  <c r="BG535" i="90" a="1"/>
  <c r="BG535" i="90" s="1"/>
  <c r="BG539" i="90" a="1"/>
  <c r="BG539" i="90" s="1"/>
  <c r="BG538" i="90" a="1"/>
  <c r="BG538" i="90" s="1"/>
  <c r="BG541" i="90" a="1"/>
  <c r="BG541" i="90" s="1"/>
  <c r="BG536" i="90" a="1"/>
  <c r="BG536" i="90" s="1"/>
  <c r="AR527" i="90"/>
  <c r="AQ533" i="90" a="1"/>
  <c r="AQ533" i="90" s="1"/>
  <c r="AQ530" i="90" a="1"/>
  <c r="AQ530" i="90" s="1"/>
  <c r="AQ529" i="90" a="1"/>
  <c r="AQ529" i="90" s="1"/>
  <c r="AQ531" i="90" a="1"/>
  <c r="AQ531" i="90" s="1"/>
  <c r="AQ527" i="90" a="1"/>
  <c r="AQ527" i="90" s="1"/>
  <c r="AQ528" i="90" a="1"/>
  <c r="AQ528" i="90" s="1"/>
  <c r="AQ532" i="90" a="1"/>
  <c r="AQ532" i="90" s="1"/>
  <c r="AQ534" i="90" a="1"/>
  <c r="AQ534" i="90" s="1"/>
  <c r="BP527" i="90"/>
  <c r="BO529" i="90" a="1"/>
  <c r="BO529" i="90" s="1"/>
  <c r="BO533" i="90" a="1"/>
  <c r="BO533" i="90" s="1"/>
  <c r="BO531" i="90" a="1"/>
  <c r="BO531" i="90" s="1"/>
  <c r="BO534" i="90" a="1"/>
  <c r="BO534" i="90" s="1"/>
  <c r="BO532" i="90" a="1"/>
  <c r="BO532" i="90" s="1"/>
  <c r="BO527" i="90" a="1"/>
  <c r="BO527" i="90" s="1"/>
  <c r="BO528" i="90" a="1"/>
  <c r="BO528" i="90" s="1"/>
  <c r="BO530" i="90" a="1"/>
  <c r="BO530" i="90" s="1"/>
  <c r="AB355" i="90" a="1"/>
  <c r="BR551" i="90"/>
  <c r="BP503" i="90"/>
  <c r="H303" i="118" s="1" a="1"/>
  <c r="H303" i="118" s="1"/>
  <c r="AB519" i="90"/>
  <c r="AA521" i="90" a="1"/>
  <c r="AA521" i="90" s="1"/>
  <c r="AA522" i="90" a="1"/>
  <c r="AA522" i="90" s="1"/>
  <c r="AA519" i="90" a="1"/>
  <c r="AA519" i="90" s="1"/>
  <c r="AA525" i="90" a="1"/>
  <c r="AA525" i="90" s="1"/>
  <c r="AA520" i="90" a="1"/>
  <c r="AA520" i="90" s="1"/>
  <c r="AA523" i="90" a="1"/>
  <c r="AA523" i="90" s="1"/>
  <c r="AA526" i="90" a="1"/>
  <c r="AA526" i="90" s="1"/>
  <c r="AA524" i="90" a="1"/>
  <c r="AA524" i="90" s="1"/>
  <c r="DT339" i="90" a="1"/>
  <c r="AB363" i="90" a="1"/>
  <c r="AB214" i="90" a="1"/>
  <c r="AB543" i="90"/>
  <c r="AA546" i="90" a="1"/>
  <c r="AA546" i="90" s="1"/>
  <c r="AA544" i="90" a="1"/>
  <c r="AA544" i="90" s="1"/>
  <c r="AA545" i="90" a="1"/>
  <c r="AA545" i="90" s="1"/>
  <c r="AA547" i="90" a="1"/>
  <c r="AA547" i="90" s="1"/>
  <c r="AA543" i="90" a="1"/>
  <c r="AA543" i="90" s="1"/>
  <c r="AA548" i="90" a="1"/>
  <c r="AA548" i="90" s="1"/>
  <c r="BH527" i="90"/>
  <c r="BG528" i="90" a="1"/>
  <c r="BG528" i="90" s="1"/>
  <c r="BG533" i="90" a="1"/>
  <c r="BG533" i="90" s="1"/>
  <c r="BG532" i="90" a="1"/>
  <c r="BG532" i="90" s="1"/>
  <c r="BG534" i="90" a="1"/>
  <c r="BG534" i="90" s="1"/>
  <c r="BG527" i="90" a="1"/>
  <c r="BG527" i="90" s="1"/>
  <c r="BG531" i="90" a="1"/>
  <c r="BG531" i="90" s="1"/>
  <c r="BG529" i="90" a="1"/>
  <c r="BG529" i="90" s="1"/>
  <c r="BG530" i="90" a="1"/>
  <c r="BG530" i="90" s="1"/>
  <c r="AR641" i="90"/>
  <c r="AQ646" i="90" a="1"/>
  <c r="AQ646" i="90" s="1"/>
  <c r="AQ645" i="90" a="1"/>
  <c r="AQ645" i="90" s="1"/>
  <c r="AQ643" i="90" a="1"/>
  <c r="AQ643" i="90" s="1"/>
  <c r="AQ644" i="90" a="1"/>
  <c r="AQ644" i="90" s="1"/>
  <c r="AQ641" i="90" a="1"/>
  <c r="AQ641" i="90" s="1"/>
  <c r="AQ642" i="90" a="1"/>
  <c r="AQ642" i="90" s="1"/>
  <c r="AT650" i="90"/>
  <c r="AJ535" i="90"/>
  <c r="AI539" i="90" a="1"/>
  <c r="AI539" i="90" s="1"/>
  <c r="AI542" i="90" a="1"/>
  <c r="AI542" i="90" s="1"/>
  <c r="AI535" i="90" a="1"/>
  <c r="AI535" i="90" s="1"/>
  <c r="AI540" i="90" a="1"/>
  <c r="AI540" i="90" s="1"/>
  <c r="AI538" i="90" a="1"/>
  <c r="AI538" i="90" s="1"/>
  <c r="AI536" i="90" a="1"/>
  <c r="AI536" i="90" s="1"/>
  <c r="AI537" i="90" a="1"/>
  <c r="AI537" i="90" s="1"/>
  <c r="AI541" i="90" a="1"/>
  <c r="AI541" i="90" s="1"/>
  <c r="AB50" i="90"/>
  <c r="AA52" i="90" a="1"/>
  <c r="AA52" i="90" s="1"/>
  <c r="AA54" i="90" a="1"/>
  <c r="AA54" i="90" s="1"/>
  <c r="AA53" i="90" a="1"/>
  <c r="AA53" i="90" s="1"/>
  <c r="AA50" i="90" a="1"/>
  <c r="AA50" i="90" s="1"/>
  <c r="AA51" i="90" a="1"/>
  <c r="AA51" i="90" s="1"/>
  <c r="AA55" i="90" a="1"/>
  <c r="AA55" i="90" s="1"/>
  <c r="BJ650" i="90"/>
  <c r="BH641" i="90"/>
  <c r="BG644" i="90" a="1"/>
  <c r="BG644" i="90" s="1"/>
  <c r="BG642" i="90" a="1"/>
  <c r="BG642" i="90" s="1"/>
  <c r="BG645" i="90" a="1"/>
  <c r="BG645" i="90" s="1"/>
  <c r="BG646" i="90" a="1"/>
  <c r="BG646" i="90" s="1"/>
  <c r="BG641" i="90" a="1"/>
  <c r="BG641" i="90" s="1"/>
  <c r="BG643" i="90" a="1"/>
  <c r="BG643" i="90" s="1"/>
  <c r="AJ355" i="90" a="1"/>
  <c r="AR347" i="90" a="1"/>
  <c r="AZ543" i="90"/>
  <c r="AY545" i="90" a="1"/>
  <c r="AY545" i="90" s="1"/>
  <c r="AY544" i="90" a="1"/>
  <c r="AY544" i="90" s="1"/>
  <c r="AY547" i="90" a="1"/>
  <c r="AY547" i="90" s="1"/>
  <c r="AY548" i="90" a="1"/>
  <c r="AY548" i="90" s="1"/>
  <c r="AY546" i="90" a="1"/>
  <c r="AY546" i="90" s="1"/>
  <c r="AY543" i="90" a="1"/>
  <c r="AY543" i="90" s="1"/>
  <c r="CN331" i="90" l="1"/>
  <c r="B213" i="122" a="1"/>
  <c r="B213" i="122" s="1"/>
  <c r="C767" i="119" a="1"/>
  <c r="C767" i="119" s="1"/>
  <c r="B775" i="119" a="1"/>
  <c r="B775" i="119" s="1"/>
  <c r="H767" i="119" a="1"/>
  <c r="H767" i="119" s="1"/>
  <c r="C747" i="119" a="1"/>
  <c r="C747" i="119" s="1"/>
  <c r="H747" i="119" a="1"/>
  <c r="H747" i="119" s="1"/>
  <c r="C757" i="119" a="1"/>
  <c r="C757" i="119" s="1"/>
  <c r="H757" i="119" a="1"/>
  <c r="H757" i="119" s="1"/>
  <c r="H781" i="118" a="1"/>
  <c r="H781" i="118" s="1"/>
  <c r="C791" i="118" a="1"/>
  <c r="C791" i="118" s="1"/>
  <c r="C781" i="118" a="1"/>
  <c r="C781" i="118" s="1"/>
  <c r="H791" i="118" a="1"/>
  <c r="H791" i="118" s="1"/>
  <c r="C801" i="118" a="1"/>
  <c r="C801" i="118" s="1"/>
  <c r="B809" i="118" a="1"/>
  <c r="B809" i="118" s="1"/>
  <c r="H801" i="118" a="1"/>
  <c r="H801" i="118" s="1"/>
  <c r="C485" i="119" a="1"/>
  <c r="C485" i="119" s="1"/>
  <c r="H485" i="119" a="1"/>
  <c r="H485" i="119" s="1"/>
  <c r="C495" i="119" a="1"/>
  <c r="C495" i="119" s="1"/>
  <c r="H495" i="119" a="1"/>
  <c r="H495" i="119" s="1"/>
  <c r="B513" i="119" a="1"/>
  <c r="B513" i="119" s="1"/>
  <c r="C505" i="119" a="1"/>
  <c r="C505" i="119" s="1"/>
  <c r="H505" i="119" a="1"/>
  <c r="H505" i="119" s="1"/>
  <c r="C707" i="119" a="1"/>
  <c r="C707" i="119" s="1"/>
  <c r="AL550" i="90"/>
  <c r="C747" i="118" a="1"/>
  <c r="C747" i="118" s="1"/>
  <c r="K646" i="91"/>
  <c r="J196" i="91" a="1"/>
  <c r="J196" i="91" s="1"/>
  <c r="O656" i="93"/>
  <c r="J196" i="93" a="1"/>
  <c r="J196" i="93" s="1"/>
  <c r="J646" i="93" s="1"/>
  <c r="N646" i="93" s="1"/>
  <c r="J414" i="93" a="1"/>
  <c r="J414" i="93" s="1"/>
  <c r="J656" i="93" s="1"/>
  <c r="N656" i="93" s="1"/>
  <c r="K656" i="91"/>
  <c r="O656" i="91" s="1"/>
  <c r="DS509" i="90" a="1"/>
  <c r="DS509" i="90" s="1"/>
  <c r="DT503" i="90"/>
  <c r="DV552" i="90"/>
  <c r="DS510" i="90" a="1"/>
  <c r="DS510" i="90" s="1"/>
  <c r="DS508" i="90" a="1"/>
  <c r="DS508" i="90" s="1"/>
  <c r="DS504" i="90" a="1"/>
  <c r="DS504" i="90" s="1"/>
  <c r="DS506" i="90" a="1"/>
  <c r="DS506" i="90" s="1"/>
  <c r="BX429" i="90" a="1"/>
  <c r="BX535" i="90"/>
  <c r="BW540" i="90" a="1"/>
  <c r="BW540" i="90" s="1"/>
  <c r="BW535" i="90" a="1"/>
  <c r="BW535" i="90" s="1"/>
  <c r="BW536" i="90" a="1"/>
  <c r="BW536" i="90" s="1"/>
  <c r="BW537" i="90" a="1"/>
  <c r="BW537" i="90" s="1"/>
  <c r="BW538" i="90" a="1"/>
  <c r="BW538" i="90" s="1"/>
  <c r="BW541" i="90" a="1"/>
  <c r="BW541" i="90" s="1"/>
  <c r="BW539" i="90" a="1"/>
  <c r="BW539" i="90" s="1"/>
  <c r="BW542" i="90" a="1"/>
  <c r="BW542" i="90" s="1"/>
  <c r="BX437" i="90" a="1"/>
  <c r="BX527" i="90"/>
  <c r="BW530" i="90" a="1"/>
  <c r="BW530" i="90" s="1"/>
  <c r="BW533" i="90" a="1"/>
  <c r="BW533" i="90" s="1"/>
  <c r="BW528" i="90" a="1"/>
  <c r="BW528" i="90" s="1"/>
  <c r="BW531" i="90" a="1"/>
  <c r="BW531" i="90" s="1"/>
  <c r="BW527" i="90" a="1"/>
  <c r="BW527" i="90" s="1"/>
  <c r="BW534" i="90" a="1"/>
  <c r="BW534" i="90" s="1"/>
  <c r="BW529" i="90" a="1"/>
  <c r="BW529" i="90" s="1"/>
  <c r="BW532" i="90" a="1"/>
  <c r="BW532" i="90" s="1"/>
  <c r="BX421" i="90" a="1"/>
  <c r="AZ124" i="90" a="1"/>
  <c r="BX108" i="90" a="1"/>
  <c r="BX503" i="90"/>
  <c r="BZ551" i="90"/>
  <c r="BX190" i="90" a="1"/>
  <c r="BX511" i="90"/>
  <c r="BW513" i="90" a="1"/>
  <c r="BW513" i="90" s="1"/>
  <c r="BW518" i="90" a="1"/>
  <c r="BW518" i="90" s="1"/>
  <c r="BW516" i="90" a="1"/>
  <c r="BW516" i="90" s="1"/>
  <c r="BW511" i="90" a="1"/>
  <c r="BW511" i="90" s="1"/>
  <c r="BW514" i="90" a="1"/>
  <c r="BW514" i="90" s="1"/>
  <c r="BW517" i="90" a="1"/>
  <c r="BW517" i="90" s="1"/>
  <c r="BW512" i="90" a="1"/>
  <c r="BW512" i="90" s="1"/>
  <c r="BW515" i="90" a="1"/>
  <c r="BW515" i="90" s="1"/>
  <c r="BX84" i="90" a="1"/>
  <c r="BX413" i="90" a="1"/>
  <c r="BX495" i="90"/>
  <c r="BZ550" i="90"/>
  <c r="BX198" i="90" a="1"/>
  <c r="BX92" i="90" a="1"/>
  <c r="BX100" i="90" a="1"/>
  <c r="BX166" i="90" a="1"/>
  <c r="BX519" i="90"/>
  <c r="BW525" i="90" a="1"/>
  <c r="BW525" i="90" s="1"/>
  <c r="BW526" i="90" a="1"/>
  <c r="BW526" i="90" s="1"/>
  <c r="BW519" i="90" a="1"/>
  <c r="BW519" i="90" s="1"/>
  <c r="BW521" i="90" a="1"/>
  <c r="BW521" i="90" s="1"/>
  <c r="BW523" i="90" a="1"/>
  <c r="BW523" i="90" s="1"/>
  <c r="BW524" i="90" a="1"/>
  <c r="BW524" i="90" s="1"/>
  <c r="BW520" i="90" a="1"/>
  <c r="BW520" i="90" s="1"/>
  <c r="BW522" i="90" a="1"/>
  <c r="BW522" i="90" s="1"/>
  <c r="BX174" i="90" a="1"/>
  <c r="BX124" i="90" a="1"/>
  <c r="BX116" i="90" a="1"/>
  <c r="BX453" i="90" a="1"/>
  <c r="BX445" i="90" a="1"/>
  <c r="BX182" i="90" a="1"/>
  <c r="BX206" i="90" a="1"/>
  <c r="BC331" i="90" a="1"/>
  <c r="BC331" i="90" s="1"/>
  <c r="BG137" i="90" a="1"/>
  <c r="BG137" i="90" s="1"/>
  <c r="DS503" i="90" a="1"/>
  <c r="DS503" i="90" s="1"/>
  <c r="DS507" i="90" a="1"/>
  <c r="DS507" i="90" s="1"/>
  <c r="AI349" i="90" a="1"/>
  <c r="AI349" i="90" s="1"/>
  <c r="AI351" i="90" a="1"/>
  <c r="AI351" i="90" s="1"/>
  <c r="AI350" i="90" a="1"/>
  <c r="AI350" i="90" s="1"/>
  <c r="AI348" i="90" a="1"/>
  <c r="AI348" i="90" s="1"/>
  <c r="AI352" i="90" a="1"/>
  <c r="AI352" i="90" s="1"/>
  <c r="AJ347" i="90"/>
  <c r="AI353" i="90" a="1"/>
  <c r="AI353" i="90" s="1"/>
  <c r="AI347" i="90" a="1"/>
  <c r="AI347" i="90" s="1"/>
  <c r="AI525" i="90" a="1"/>
  <c r="AI525" i="90" s="1"/>
  <c r="AI520" i="90" a="1"/>
  <c r="AI520" i="90" s="1"/>
  <c r="AJ519" i="90"/>
  <c r="AI521" i="90" a="1"/>
  <c r="AI521" i="90" s="1"/>
  <c r="AI524" i="90" a="1"/>
  <c r="AI524" i="90" s="1"/>
  <c r="AI519" i="90" a="1"/>
  <c r="AI519" i="90" s="1"/>
  <c r="AI367" i="90" a="1"/>
  <c r="AI367" i="90" s="1"/>
  <c r="AI370" i="90" a="1"/>
  <c r="AI370" i="90" s="1"/>
  <c r="AI369" i="90" a="1"/>
  <c r="AI369" i="90" s="1"/>
  <c r="AI366" i="90" a="1"/>
  <c r="AI366" i="90" s="1"/>
  <c r="AI364" i="90" a="1"/>
  <c r="AI364" i="90" s="1"/>
  <c r="AQ370" i="90" a="1"/>
  <c r="AQ370" i="90" s="1"/>
  <c r="AR363" i="90"/>
  <c r="AQ365" i="90" a="1"/>
  <c r="AQ365" i="90" s="1"/>
  <c r="AQ367" i="90" a="1"/>
  <c r="AQ367" i="90" s="1"/>
  <c r="AQ363" i="90" a="1"/>
  <c r="AQ363" i="90" s="1"/>
  <c r="BG367" i="90" a="1"/>
  <c r="BG367" i="90" s="1"/>
  <c r="BG365" i="90" a="1"/>
  <c r="BG365" i="90" s="1"/>
  <c r="BH363" i="90"/>
  <c r="BG366" i="90" a="1"/>
  <c r="BG366" i="90" s="1"/>
  <c r="AI363" i="90" a="1"/>
  <c r="AI363" i="90" s="1"/>
  <c r="AI354" i="90" a="1"/>
  <c r="AI354" i="90" s="1"/>
  <c r="BG368" i="90" a="1"/>
  <c r="BG368" i="90" s="1"/>
  <c r="AI522" i="90" a="1"/>
  <c r="AI522" i="90" s="1"/>
  <c r="AI526" i="90" a="1"/>
  <c r="AI526" i="90" s="1"/>
  <c r="BG369" i="90" a="1"/>
  <c r="BG369" i="90" s="1"/>
  <c r="AI368" i="90" a="1"/>
  <c r="AI368" i="90" s="1"/>
  <c r="AJ363" i="90"/>
  <c r="AI523" i="90" a="1"/>
  <c r="AI523" i="90" s="1"/>
  <c r="BG363" i="90" a="1"/>
  <c r="BG363" i="90" s="1"/>
  <c r="AI365" i="90" a="1"/>
  <c r="AI365" i="90" s="1"/>
  <c r="BG364" i="90" a="1"/>
  <c r="BG364" i="90" s="1"/>
  <c r="J633" i="91" a="1"/>
  <c r="J633" i="91" s="1"/>
  <c r="J666" i="91" s="1"/>
  <c r="J633" i="93" a="1"/>
  <c r="J633" i="93" s="1"/>
  <c r="J666" i="93" s="1"/>
  <c r="AQ364" i="90" a="1"/>
  <c r="AQ364" i="90" s="1"/>
  <c r="BG370" i="90" a="1"/>
  <c r="BG370" i="90" s="1"/>
  <c r="AQ369" i="90" a="1"/>
  <c r="AQ369" i="90" s="1"/>
  <c r="K677" i="93"/>
  <c r="J198" i="91" a="1"/>
  <c r="J198" i="91" s="1"/>
  <c r="J648" i="91" s="1"/>
  <c r="N648" i="91" s="1"/>
  <c r="J197" i="91" a="1"/>
  <c r="J197" i="91" s="1"/>
  <c r="J647" i="91" s="1"/>
  <c r="N647" i="91" s="1"/>
  <c r="J646" i="91"/>
  <c r="N646" i="91" s="1"/>
  <c r="BJ386" i="90"/>
  <c r="AY50" i="90" a="1"/>
  <c r="AY50" i="90" s="1"/>
  <c r="O669" i="91"/>
  <c r="N669" i="91" s="1"/>
  <c r="N680" i="91" s="1"/>
  <c r="O666" i="91"/>
  <c r="N666" i="91" s="1"/>
  <c r="O672" i="91"/>
  <c r="N672" i="91" s="1"/>
  <c r="O648" i="93"/>
  <c r="O646" i="91"/>
  <c r="O647" i="93"/>
  <c r="O649" i="93"/>
  <c r="O652" i="93"/>
  <c r="O646" i="93"/>
  <c r="O652" i="91"/>
  <c r="O647" i="91"/>
  <c r="O648" i="91"/>
  <c r="O649" i="91"/>
  <c r="O650" i="91"/>
  <c r="BP34" i="90" a="1"/>
  <c r="AQ366" i="90" a="1"/>
  <c r="AQ366" i="90" s="1"/>
  <c r="CU541" i="90" a="1"/>
  <c r="CU541" i="90" s="1"/>
  <c r="AQ368" i="90" a="1"/>
  <c r="AQ368" i="90" s="1"/>
  <c r="AE577" i="90" a="1"/>
  <c r="AE577" i="90" s="1"/>
  <c r="BR552" i="90"/>
  <c r="AZ50" i="90"/>
  <c r="AI53" i="90" a="1"/>
  <c r="AI53" i="90" s="1"/>
  <c r="AY51" i="90" a="1"/>
  <c r="AY51" i="90" s="1"/>
  <c r="BG132" i="90" a="1"/>
  <c r="BG132" i="90" s="1"/>
  <c r="AI51" i="90" a="1"/>
  <c r="AI51" i="90" s="1"/>
  <c r="BO50" i="90" a="1"/>
  <c r="BO50" i="90" s="1"/>
  <c r="BH26" i="90" a="1"/>
  <c r="AR371" i="90"/>
  <c r="CU540" i="90" a="1"/>
  <c r="CU540" i="90" s="1"/>
  <c r="CU538" i="90" a="1"/>
  <c r="CU538" i="90" s="1"/>
  <c r="CU524" i="90" a="1"/>
  <c r="CU524" i="90" s="1"/>
  <c r="AL388" i="90"/>
  <c r="AQ374" i="90" a="1"/>
  <c r="AQ374" i="90" s="1"/>
  <c r="J53" i="121"/>
  <c r="O53" i="121" s="1"/>
  <c r="L51" i="121"/>
  <c r="J51" i="121"/>
  <c r="O51" i="121" s="1"/>
  <c r="L48" i="121"/>
  <c r="G45" i="121"/>
  <c r="L52" i="121"/>
  <c r="L46" i="121"/>
  <c r="J50" i="121"/>
  <c r="O50" i="121" s="1"/>
  <c r="L50" i="121"/>
  <c r="L49" i="121"/>
  <c r="J46" i="121"/>
  <c r="O46" i="121" s="1"/>
  <c r="J48" i="121"/>
  <c r="O48" i="121" s="1"/>
  <c r="J52" i="121"/>
  <c r="O52" i="121" s="1"/>
  <c r="J47" i="121"/>
  <c r="O47" i="121" s="1"/>
  <c r="L47" i="121"/>
  <c r="J49" i="121"/>
  <c r="O49" i="121" s="1"/>
  <c r="O667" i="93"/>
  <c r="N667" i="93" s="1"/>
  <c r="N678" i="93" s="1"/>
  <c r="CU535" i="90" a="1"/>
  <c r="CU535" i="90" s="1"/>
  <c r="CU537" i="90" a="1"/>
  <c r="CU537" i="90" s="1"/>
  <c r="K682" i="91"/>
  <c r="CU542" i="90" a="1"/>
  <c r="CU542" i="90" s="1"/>
  <c r="O672" i="93"/>
  <c r="N672" i="93" s="1"/>
  <c r="N683" i="93" s="1"/>
  <c r="O669" i="93"/>
  <c r="N669" i="93" s="1"/>
  <c r="N680" i="93" s="1"/>
  <c r="K682" i="93"/>
  <c r="J682" i="93" s="1" a="1"/>
  <c r="J682" i="93" s="1"/>
  <c r="N684" i="93"/>
  <c r="O670" i="93"/>
  <c r="N670" i="93" s="1"/>
  <c r="N681" i="93" s="1"/>
  <c r="K691" i="91"/>
  <c r="K689" i="91"/>
  <c r="O673" i="91"/>
  <c r="N673" i="91" s="1"/>
  <c r="N684" i="91" s="1"/>
  <c r="K679" i="91"/>
  <c r="O658" i="91"/>
  <c r="O651" i="91"/>
  <c r="K677" i="91"/>
  <c r="O671" i="91"/>
  <c r="N671" i="91" s="1"/>
  <c r="J651" i="91"/>
  <c r="N651" i="91" s="1"/>
  <c r="J661" i="91"/>
  <c r="N661" i="91" s="1"/>
  <c r="J652" i="91"/>
  <c r="AJ42" i="90" a="1"/>
  <c r="AI47" i="90" s="1" a="1"/>
  <c r="AI47" i="90" s="1"/>
  <c r="J656" i="91"/>
  <c r="K683" i="91"/>
  <c r="O670" i="91"/>
  <c r="N670" i="91" s="1"/>
  <c r="N681" i="91" s="1"/>
  <c r="O667" i="91"/>
  <c r="N667" i="91" s="1"/>
  <c r="O668" i="91"/>
  <c r="N668" i="91" s="1"/>
  <c r="K692" i="91"/>
  <c r="J684" i="91" a="1"/>
  <c r="J684" i="91" s="1"/>
  <c r="K695" i="91"/>
  <c r="J695" i="91" s="1" a="1"/>
  <c r="J695" i="91" s="1"/>
  <c r="O668" i="93"/>
  <c r="N668" i="93" s="1"/>
  <c r="N679" i="93" s="1"/>
  <c r="O666" i="93"/>
  <c r="N666" i="93" s="1"/>
  <c r="O671" i="93"/>
  <c r="N671" i="93" s="1"/>
  <c r="N682" i="93" s="1"/>
  <c r="BH132" i="90"/>
  <c r="AY55" i="90" a="1"/>
  <c r="AY55" i="90" s="1"/>
  <c r="B134" i="120" a="1"/>
  <c r="B134" i="120" s="1"/>
  <c r="C599" i="119" a="1"/>
  <c r="C599" i="119" s="1"/>
  <c r="AL387" i="90"/>
  <c r="AQ373" i="90" a="1"/>
  <c r="AQ373" i="90" s="1"/>
  <c r="DT331" i="90"/>
  <c r="B165" i="120" s="1" a="1"/>
  <c r="B165" i="120" s="1"/>
  <c r="AQ371" i="90" a="1"/>
  <c r="AQ371" i="90" s="1"/>
  <c r="P124" i="111"/>
  <c r="A482" i="119" s="1"/>
  <c r="P128" i="111"/>
  <c r="A179" i="120" s="1"/>
  <c r="P126" i="111"/>
  <c r="A744" i="119" s="1"/>
  <c r="P123" i="111"/>
  <c r="A778" i="118" s="1"/>
  <c r="P125" i="111"/>
  <c r="H41" i="119" a="1"/>
  <c r="H41" i="119" s="1"/>
  <c r="C41" i="119" a="1"/>
  <c r="C41" i="119" s="1"/>
  <c r="B69" i="119" a="1"/>
  <c r="B69" i="119" s="1"/>
  <c r="H61" i="119" a="1"/>
  <c r="H61" i="119" s="1"/>
  <c r="C61" i="119" a="1"/>
  <c r="C61" i="119" s="1"/>
  <c r="H51" i="119" a="1"/>
  <c r="H51" i="119" s="1"/>
  <c r="C51" i="119" a="1"/>
  <c r="C51" i="119" s="1"/>
  <c r="C1063" i="119" a="1"/>
  <c r="C1063" i="119" s="1"/>
  <c r="CU539" i="90" a="1"/>
  <c r="CU539" i="90" s="1"/>
  <c r="AQ372" i="90" a="1"/>
  <c r="AQ372" i="90" s="1"/>
  <c r="BP2" i="90" a="1"/>
  <c r="CV535" i="90"/>
  <c r="BO51" i="90" a="1"/>
  <c r="BO51" i="90" s="1"/>
  <c r="AQ378" i="90" a="1"/>
  <c r="AQ378" i="90" s="1"/>
  <c r="BB59" i="90"/>
  <c r="BB60" i="90" s="1"/>
  <c r="G666" i="90" s="1"/>
  <c r="BG134" i="90" a="1"/>
  <c r="BG134" i="90" s="1"/>
  <c r="AR18" i="90" a="1"/>
  <c r="AQ23" i="90" s="1" a="1"/>
  <c r="AQ23" i="90" s="1"/>
  <c r="CU521" i="90" a="1"/>
  <c r="CU521" i="90" s="1"/>
  <c r="BH347" i="90"/>
  <c r="BO53" i="90" a="1"/>
  <c r="BO53" i="90" s="1"/>
  <c r="BH50" i="90"/>
  <c r="BH42" i="90" a="1"/>
  <c r="DV386" i="90"/>
  <c r="CM528" i="90" a="1"/>
  <c r="CM528" i="90" s="1"/>
  <c r="DV651" i="90"/>
  <c r="P744" i="90" s="1"/>
  <c r="AB10" i="90" a="1"/>
  <c r="BO54" i="90" a="1"/>
  <c r="BO54" i="90" s="1"/>
  <c r="AQ375" i="90" a="1"/>
  <c r="AQ375" i="90" s="1"/>
  <c r="AY54" i="90" a="1"/>
  <c r="AY54" i="90" s="1"/>
  <c r="BG135" i="90" a="1"/>
  <c r="BG135" i="90" s="1"/>
  <c r="AR26" i="90" a="1"/>
  <c r="AR26" i="90" s="1"/>
  <c r="AJ26" i="90" a="1"/>
  <c r="DD495" i="90"/>
  <c r="BP50" i="90"/>
  <c r="AQ377" i="90" a="1"/>
  <c r="AQ377" i="90" s="1"/>
  <c r="AY52" i="90" a="1"/>
  <c r="AY52" i="90" s="1"/>
  <c r="BG133" i="90" a="1"/>
  <c r="BG133" i="90" s="1"/>
  <c r="AB42" i="90" a="1"/>
  <c r="AA46" i="90" s="1" a="1"/>
  <c r="AA46" i="90" s="1"/>
  <c r="AB2" i="90" a="1"/>
  <c r="AD57" i="90" s="1"/>
  <c r="BG50" i="90" a="1"/>
  <c r="BG50" i="90" s="1"/>
  <c r="B365" i="118" a="1"/>
  <c r="B365" i="118" s="1"/>
  <c r="H357" i="118" a="1"/>
  <c r="H357" i="118" s="1"/>
  <c r="C357" i="118" a="1"/>
  <c r="C357" i="118" s="1"/>
  <c r="H347" i="118" a="1"/>
  <c r="H347" i="118" s="1"/>
  <c r="C347" i="118" a="1"/>
  <c r="C347" i="118" s="1"/>
  <c r="H337" i="118" a="1"/>
  <c r="H337" i="118" s="1"/>
  <c r="C337" i="118" a="1"/>
  <c r="C337" i="118" s="1"/>
  <c r="BS577" i="90" a="1"/>
  <c r="BS577" i="90" s="1"/>
  <c r="BK577" i="90" a="1"/>
  <c r="BK577" i="90" s="1"/>
  <c r="AU577" i="90" a="1"/>
  <c r="AU577" i="90" s="1"/>
  <c r="AM577" i="90" a="1"/>
  <c r="AM577" i="90" s="1"/>
  <c r="AQ54" i="90" a="1"/>
  <c r="AQ54" i="90" s="1"/>
  <c r="BC577" i="90" a="1"/>
  <c r="BC577" i="90" s="1"/>
  <c r="BO52" i="90" a="1"/>
  <c r="BO52" i="90" s="1"/>
  <c r="AI50" i="90" a="1"/>
  <c r="AI50" i="90" s="1"/>
  <c r="AQ55" i="90" a="1"/>
  <c r="AQ55" i="90" s="1"/>
  <c r="BP174" i="90" a="1"/>
  <c r="BP174" i="90" s="1"/>
  <c r="CA577" i="90" a="1"/>
  <c r="CA577" i="90" s="1"/>
  <c r="AL651" i="90"/>
  <c r="E744" i="90" s="1"/>
  <c r="AR50" i="90"/>
  <c r="CM532" i="90" a="1"/>
  <c r="CM532" i="90" s="1"/>
  <c r="AI54" i="90" a="1"/>
  <c r="AI54" i="90" s="1"/>
  <c r="AB18" i="90" a="1"/>
  <c r="AA18" i="90" s="1" a="1"/>
  <c r="AA18" i="90" s="1"/>
  <c r="CM533" i="90" a="1"/>
  <c r="CM533" i="90" s="1"/>
  <c r="CV198" i="90" a="1"/>
  <c r="CU200" i="90" s="1" a="1"/>
  <c r="CU200" i="90" s="1"/>
  <c r="CM530" i="90" a="1"/>
  <c r="CM530" i="90" s="1"/>
  <c r="AI52" i="90" a="1"/>
  <c r="AI52" i="90" s="1"/>
  <c r="AI218" i="90" a="1"/>
  <c r="AI218" i="90" s="1"/>
  <c r="CM531" i="90" a="1"/>
  <c r="CM531" i="90" s="1"/>
  <c r="AI219" i="90" a="1"/>
  <c r="AI219" i="90" s="1"/>
  <c r="CN527" i="90"/>
  <c r="CM529" i="90" a="1"/>
  <c r="CM529" i="90" s="1"/>
  <c r="BP421" i="90" a="1"/>
  <c r="AB339" i="90"/>
  <c r="H7" i="118" s="1" a="1"/>
  <c r="H7" i="118" s="1"/>
  <c r="BP413" i="90" a="1"/>
  <c r="BP429" i="90" a="1"/>
  <c r="AT651" i="90"/>
  <c r="F744" i="90" s="1"/>
  <c r="BJ651" i="90"/>
  <c r="H744" i="90" s="1"/>
  <c r="AJ214" i="90"/>
  <c r="AL552" i="90"/>
  <c r="BH166" i="90" a="1"/>
  <c r="BH166" i="90" s="1"/>
  <c r="CM527" i="90" a="1"/>
  <c r="CM527" i="90" s="1"/>
  <c r="BG348" i="90" a="1"/>
  <c r="BG348" i="90" s="1"/>
  <c r="BG351" i="90" a="1"/>
  <c r="BG351" i="90" s="1"/>
  <c r="AY534" i="90" a="1"/>
  <c r="AY534" i="90" s="1"/>
  <c r="BG353" i="90" a="1"/>
  <c r="BG353" i="90" s="1"/>
  <c r="DG577" i="90" a="1"/>
  <c r="AY532" i="90" a="1"/>
  <c r="AY532" i="90" s="1"/>
  <c r="AQ51" i="90" a="1"/>
  <c r="AQ51" i="90" s="1"/>
  <c r="AY529" i="90" a="1"/>
  <c r="AY529" i="90" s="1"/>
  <c r="AQ52" i="90" a="1"/>
  <c r="AQ52" i="90" s="1"/>
  <c r="BH198" i="90" a="1"/>
  <c r="AI216" i="90" a="1"/>
  <c r="AI216" i="90" s="1"/>
  <c r="AY530" i="90" a="1"/>
  <c r="AY530" i="90" s="1"/>
  <c r="AQ53" i="90" a="1"/>
  <c r="AQ53" i="90" s="1"/>
  <c r="BG352" i="90" a="1"/>
  <c r="BG352" i="90" s="1"/>
  <c r="BG52" i="90" a="1"/>
  <c r="BG52" i="90" s="1"/>
  <c r="AI55" i="90" a="1"/>
  <c r="AI55" i="90" s="1"/>
  <c r="AI215" i="90" a="1"/>
  <c r="AI215" i="90" s="1"/>
  <c r="AY527" i="90" a="1"/>
  <c r="AY527" i="90" s="1"/>
  <c r="AY531" i="90" a="1"/>
  <c r="AY531" i="90" s="1"/>
  <c r="AY533" i="90" a="1"/>
  <c r="AY533" i="90" s="1"/>
  <c r="BG354" i="90" a="1"/>
  <c r="BG354" i="90" s="1"/>
  <c r="AI217" i="90" a="1"/>
  <c r="AI217" i="90" s="1"/>
  <c r="AY528" i="90" a="1"/>
  <c r="AY528" i="90" s="1"/>
  <c r="AJ339" i="90"/>
  <c r="H821" i="118" s="1" a="1"/>
  <c r="H821" i="118" s="1"/>
  <c r="CV116" i="90" a="1"/>
  <c r="BG347" i="90" a="1"/>
  <c r="BG347" i="90" s="1"/>
  <c r="BG53" i="90" a="1"/>
  <c r="BG53" i="90" s="1"/>
  <c r="CV519" i="90"/>
  <c r="CU520" i="90" a="1"/>
  <c r="CU520" i="90" s="1"/>
  <c r="CU525" i="90" a="1"/>
  <c r="CU525" i="90" s="1"/>
  <c r="CU519" i="90" a="1"/>
  <c r="CU519" i="90" s="1"/>
  <c r="CU523" i="90" a="1"/>
  <c r="CU523" i="90" s="1"/>
  <c r="CU522" i="90" a="1"/>
  <c r="CU522" i="90" s="1"/>
  <c r="AA133" i="90" a="1"/>
  <c r="AA133" i="90" s="1"/>
  <c r="AA132" i="90" a="1"/>
  <c r="AA132" i="90" s="1"/>
  <c r="AQ137" i="90" a="1"/>
  <c r="AQ137" i="90" s="1"/>
  <c r="BG350" i="90" a="1"/>
  <c r="BG350" i="90" s="1"/>
  <c r="BR651" i="90"/>
  <c r="I744" i="90" s="1"/>
  <c r="P127" i="111"/>
  <c r="BG54" i="90" a="1"/>
  <c r="BG54" i="90" s="1"/>
  <c r="DL108" i="90" a="1"/>
  <c r="DL108" i="90" s="1"/>
  <c r="AR100" i="90" a="1"/>
  <c r="AR174" i="90" a="1"/>
  <c r="CF124" i="90" a="1"/>
  <c r="CV84" i="90" a="1"/>
  <c r="CX139" i="90" s="1"/>
  <c r="CN190" i="90" a="1"/>
  <c r="CM191" i="90" s="1" a="1"/>
  <c r="CM191" i="90" s="1"/>
  <c r="BB651" i="90"/>
  <c r="G744" i="90" s="1"/>
  <c r="BO511" i="90" a="1"/>
  <c r="BO511" i="90" s="1"/>
  <c r="BP511" i="90"/>
  <c r="BO514" i="90" a="1"/>
  <c r="BO514" i="90" s="1"/>
  <c r="BO515" i="90" a="1"/>
  <c r="BO515" i="90" s="1"/>
  <c r="BO516" i="90" a="1"/>
  <c r="BO516" i="90" s="1"/>
  <c r="BO518" i="90" a="1"/>
  <c r="BO518" i="90" s="1"/>
  <c r="BO512" i="90" a="1"/>
  <c r="BO512" i="90" s="1"/>
  <c r="BO513" i="90" a="1"/>
  <c r="BO513" i="90" s="1"/>
  <c r="BO517" i="90" a="1"/>
  <c r="BO517" i="90" s="1"/>
  <c r="CN116" i="90" a="1"/>
  <c r="CN84" i="90" a="1"/>
  <c r="CP139" i="90" s="1"/>
  <c r="DO577" i="90" a="1"/>
  <c r="CV92" i="90" a="1"/>
  <c r="CV92" i="90" s="1"/>
  <c r="CF92" i="90" a="1"/>
  <c r="CF92" i="90" s="1"/>
  <c r="AB92" i="90" a="1"/>
  <c r="DL116" i="90" a="1"/>
  <c r="CV124" i="90" a="1"/>
  <c r="CU126" i="90" s="1" a="1"/>
  <c r="CU126" i="90" s="1"/>
  <c r="CP58" i="90"/>
  <c r="DT84" i="90" a="1"/>
  <c r="CF100" i="90" a="1"/>
  <c r="CV26" i="90" a="1"/>
  <c r="CU28" i="90" s="1" a="1"/>
  <c r="CU28" i="90" s="1"/>
  <c r="DD18" i="90" a="1"/>
  <c r="DC25" i="90" s="1" a="1"/>
  <c r="DC25" i="90" s="1"/>
  <c r="DD2" i="90" a="1"/>
  <c r="DF57" i="90" s="1"/>
  <c r="CM23" i="90" a="1"/>
  <c r="CM23" i="90" s="1"/>
  <c r="DD26" i="90" a="1"/>
  <c r="DC26" i="90" s="1" a="1"/>
  <c r="DC26" i="90" s="1"/>
  <c r="DD10" i="90" a="1"/>
  <c r="DD10" i="90" s="1"/>
  <c r="AR2" i="90" a="1"/>
  <c r="AR92" i="90" a="1"/>
  <c r="DD42" i="90" a="1"/>
  <c r="DL10" i="90" a="1"/>
  <c r="DL10" i="90" s="1"/>
  <c r="DL42" i="90" a="1"/>
  <c r="DK48" i="90" s="1" a="1"/>
  <c r="DK48" i="90" s="1"/>
  <c r="CF2" i="90" a="1"/>
  <c r="CH57" i="90" s="1"/>
  <c r="CV42" i="90" a="1"/>
  <c r="CU46" i="90" s="1" a="1"/>
  <c r="CU46" i="90" s="1"/>
  <c r="CV2" i="90" a="1"/>
  <c r="DC541" i="90" a="1"/>
  <c r="DC541" i="90" s="1"/>
  <c r="DC540" i="90" a="1"/>
  <c r="DC540" i="90" s="1"/>
  <c r="DC535" i="90" a="1"/>
  <c r="DC535" i="90" s="1"/>
  <c r="DC538" i="90" a="1"/>
  <c r="DC538" i="90" s="1"/>
  <c r="DD535" i="90"/>
  <c r="DC542" i="90" a="1"/>
  <c r="DC542" i="90" s="1"/>
  <c r="DC539" i="90" a="1"/>
  <c r="DC539" i="90" s="1"/>
  <c r="DC537" i="90" a="1"/>
  <c r="DC537" i="90" s="1"/>
  <c r="DC536" i="90" a="1"/>
  <c r="DC536" i="90" s="1"/>
  <c r="AQ134" i="90" a="1"/>
  <c r="AQ134" i="90" s="1"/>
  <c r="AR453" i="90" a="1"/>
  <c r="CF26" i="90" a="1"/>
  <c r="CE26" i="90" s="1" a="1"/>
  <c r="CE26" i="90" s="1"/>
  <c r="DL2" i="90" a="1"/>
  <c r="DN57" i="90" s="1"/>
  <c r="CN42" i="90" a="1"/>
  <c r="CM49" i="90" s="1" a="1"/>
  <c r="CM49" i="90" s="1"/>
  <c r="DT413" i="90" a="1"/>
  <c r="DT413" i="90" s="1"/>
  <c r="AZ429" i="90" a="1"/>
  <c r="AZ429" i="90" s="1"/>
  <c r="AJ190" i="90" a="1"/>
  <c r="AJ198" i="90" a="1"/>
  <c r="DL190" i="90" a="1"/>
  <c r="DK191" i="90" s="1" a="1"/>
  <c r="DK191" i="90" s="1"/>
  <c r="AJ437" i="90" a="1"/>
  <c r="AI438" i="90" s="1" a="1"/>
  <c r="AI438" i="90" s="1"/>
  <c r="AJ445" i="90" a="1"/>
  <c r="AI446" i="90" s="1" a="1"/>
  <c r="AI446" i="90" s="1"/>
  <c r="BP445" i="90" a="1"/>
  <c r="BP445" i="90" s="1"/>
  <c r="AB198" i="90" a="1"/>
  <c r="AA205" i="90" s="1" a="1"/>
  <c r="AA205" i="90" s="1"/>
  <c r="CF182" i="90" a="1"/>
  <c r="CF198" i="90" a="1"/>
  <c r="DF551" i="90"/>
  <c r="DD503" i="90"/>
  <c r="AJ413" i="90" a="1"/>
  <c r="BH421" i="90" a="1"/>
  <c r="DT92" i="90" a="1"/>
  <c r="DS93" i="90" s="1" a="1"/>
  <c r="DS93" i="90" s="1"/>
  <c r="DD92" i="90" a="1"/>
  <c r="DD92" i="90" s="1"/>
  <c r="CF116" i="90" a="1"/>
  <c r="AB108" i="90" a="1"/>
  <c r="AB84" i="90" a="1"/>
  <c r="DK532" i="90" a="1"/>
  <c r="DK532" i="90" s="1"/>
  <c r="DK534" i="90" a="1"/>
  <c r="DK534" i="90" s="1"/>
  <c r="DL527" i="90"/>
  <c r="DK528" i="90" a="1"/>
  <c r="DK528" i="90" s="1"/>
  <c r="DK529" i="90" a="1"/>
  <c r="DK529" i="90" s="1"/>
  <c r="DK533" i="90" a="1"/>
  <c r="DK533" i="90" s="1"/>
  <c r="DK531" i="90" a="1"/>
  <c r="DK531" i="90" s="1"/>
  <c r="DK527" i="90" a="1"/>
  <c r="DK527" i="90" s="1"/>
  <c r="DK530" i="90" a="1"/>
  <c r="DK530" i="90" s="1"/>
  <c r="AZ453" i="90" a="1"/>
  <c r="AY455" i="90" s="1" a="1"/>
  <c r="AY455" i="90" s="1"/>
  <c r="AR166" i="90" a="1"/>
  <c r="DD198" i="90" a="1"/>
  <c r="DC200" i="90" s="1" a="1"/>
  <c r="DC200" i="90" s="1"/>
  <c r="CM515" i="90" a="1"/>
  <c r="CM515" i="90" s="1"/>
  <c r="CN511" i="90"/>
  <c r="CM518" i="90" a="1"/>
  <c r="CM518" i="90" s="1"/>
  <c r="CM516" i="90" a="1"/>
  <c r="CM516" i="90" s="1"/>
  <c r="CM511" i="90" a="1"/>
  <c r="CM511" i="90" s="1"/>
  <c r="CM514" i="90" a="1"/>
  <c r="CM514" i="90" s="1"/>
  <c r="CP552" i="90"/>
  <c r="CM517" i="90" a="1"/>
  <c r="CM517" i="90" s="1"/>
  <c r="CM512" i="90" a="1"/>
  <c r="CM512" i="90" s="1"/>
  <c r="CM513" i="90" a="1"/>
  <c r="CM513" i="90" s="1"/>
  <c r="AR429" i="90" a="1"/>
  <c r="AQ429" i="90" s="1" a="1"/>
  <c r="AQ429" i="90" s="1"/>
  <c r="AJ429" i="90" a="1"/>
  <c r="DL92" i="90" a="1"/>
  <c r="AZ108" i="90" a="1"/>
  <c r="AY108" i="90" s="1" a="1"/>
  <c r="AY108" i="90" s="1"/>
  <c r="CN124" i="90" a="1"/>
  <c r="CM125" i="90" s="1" a="1"/>
  <c r="CM125" i="90" s="1"/>
  <c r="CN92" i="90" a="1"/>
  <c r="CP140" i="90" s="1"/>
  <c r="BH182" i="90" a="1"/>
  <c r="BG188" i="90" s="1" a="1"/>
  <c r="BG188" i="90" s="1"/>
  <c r="CV174" i="90" a="1"/>
  <c r="CX222" i="90" s="1"/>
  <c r="CV34" i="90" a="1"/>
  <c r="CU41" i="90" s="1" a="1"/>
  <c r="CU41" i="90" s="1"/>
  <c r="DL18" i="90" a="1"/>
  <c r="DK18" i="90" s="1" a="1"/>
  <c r="DK18" i="90" s="1"/>
  <c r="CP57" i="90"/>
  <c r="DW577" i="90" a="1"/>
  <c r="DW577" i="90" s="1"/>
  <c r="DK514" i="90" a="1"/>
  <c r="DK514" i="90" s="1"/>
  <c r="DK518" i="90" a="1"/>
  <c r="DK518" i="90" s="1"/>
  <c r="DK515" i="90" a="1"/>
  <c r="DK515" i="90" s="1"/>
  <c r="DK517" i="90" a="1"/>
  <c r="DK517" i="90" s="1"/>
  <c r="DK513" i="90" a="1"/>
  <c r="DK513" i="90" s="1"/>
  <c r="DK511" i="90" a="1"/>
  <c r="DK511" i="90" s="1"/>
  <c r="DL511" i="90"/>
  <c r="DK512" i="90" a="1"/>
  <c r="DK512" i="90" s="1"/>
  <c r="DK516" i="90" a="1"/>
  <c r="DK516" i="90" s="1"/>
  <c r="CE521" i="90" a="1"/>
  <c r="CE521" i="90" s="1"/>
  <c r="CF519" i="90"/>
  <c r="CE522" i="90" a="1"/>
  <c r="CE522" i="90" s="1"/>
  <c r="CE526" i="90" a="1"/>
  <c r="CE526" i="90" s="1"/>
  <c r="CE520" i="90" a="1"/>
  <c r="CE520" i="90" s="1"/>
  <c r="CE525" i="90" a="1"/>
  <c r="CE525" i="90" s="1"/>
  <c r="CE523" i="90" a="1"/>
  <c r="CE523" i="90" s="1"/>
  <c r="CE519" i="90" a="1"/>
  <c r="CE519" i="90" s="1"/>
  <c r="CE524" i="90" a="1"/>
  <c r="CE524" i="90" s="1"/>
  <c r="CN519" i="90"/>
  <c r="CM525" i="90" a="1"/>
  <c r="CM525" i="90" s="1"/>
  <c r="CM520" i="90" a="1"/>
  <c r="CM520" i="90" s="1"/>
  <c r="CM519" i="90" a="1"/>
  <c r="CM519" i="90" s="1"/>
  <c r="CM524" i="90" a="1"/>
  <c r="CM524" i="90" s="1"/>
  <c r="CM521" i="90" a="1"/>
  <c r="CM521" i="90" s="1"/>
  <c r="CM522" i="90" a="1"/>
  <c r="CM522" i="90" s="1"/>
  <c r="CM523" i="90" a="1"/>
  <c r="CM523" i="90" s="1"/>
  <c r="CM526" i="90" a="1"/>
  <c r="CM526" i="90" s="1"/>
  <c r="CQ577" i="90" a="1"/>
  <c r="CN206" i="90" a="1"/>
  <c r="CM208" i="90" s="1" a="1"/>
  <c r="CM208" i="90" s="1"/>
  <c r="BH206" i="90" a="1"/>
  <c r="BG206" i="90" s="1" a="1"/>
  <c r="BG206" i="90" s="1"/>
  <c r="DN550" i="90"/>
  <c r="DL495" i="90"/>
  <c r="BJ551" i="90"/>
  <c r="P111" i="111" s="1"/>
  <c r="A704" i="119" s="1"/>
  <c r="BH503" i="90"/>
  <c r="H707" i="119" s="1" a="1"/>
  <c r="H707" i="119" s="1"/>
  <c r="CX550" i="90"/>
  <c r="CV495" i="90"/>
  <c r="DK519" i="90" a="1"/>
  <c r="DK519" i="90" s="1"/>
  <c r="DK525" i="90" a="1"/>
  <c r="DK525" i="90" s="1"/>
  <c r="DL519" i="90"/>
  <c r="DK522" i="90" a="1"/>
  <c r="DK522" i="90" s="1"/>
  <c r="DK526" i="90" a="1"/>
  <c r="DK526" i="90" s="1"/>
  <c r="DK521" i="90" a="1"/>
  <c r="DK521" i="90" s="1"/>
  <c r="DK523" i="90" a="1"/>
  <c r="DK523" i="90" s="1"/>
  <c r="DK520" i="90" a="1"/>
  <c r="DK520" i="90" s="1"/>
  <c r="DK524" i="90" a="1"/>
  <c r="DK524" i="90" s="1"/>
  <c r="AZ421" i="90" a="1"/>
  <c r="DL100" i="90" a="1"/>
  <c r="DK101" i="90" s="1" a="1"/>
  <c r="DK101" i="90" s="1"/>
  <c r="DD108" i="90" a="1"/>
  <c r="DC112" i="90" s="1" a="1"/>
  <c r="DC112" i="90" s="1"/>
  <c r="CV108" i="90" a="1"/>
  <c r="AB182" i="90" a="1"/>
  <c r="AA188" i="90" s="1" a="1"/>
  <c r="AA188" i="90" s="1"/>
  <c r="CV206" i="90" a="1"/>
  <c r="CF166" i="90" a="1"/>
  <c r="CI577" i="90" a="1"/>
  <c r="B510" i="115" s="1" a="1"/>
  <c r="B510" i="115" s="1"/>
  <c r="CN26" i="90" a="1"/>
  <c r="CN26" i="90" s="1"/>
  <c r="BP10" i="90" a="1"/>
  <c r="BR58" i="90" s="1"/>
  <c r="AJ34" i="90" a="1"/>
  <c r="AI38" i="90" s="1" a="1"/>
  <c r="AI38" i="90" s="1"/>
  <c r="CM537" i="90" a="1"/>
  <c r="CM537" i="90" s="1"/>
  <c r="CN535" i="90"/>
  <c r="CM538" i="90" a="1"/>
  <c r="CM538" i="90" s="1"/>
  <c r="CM541" i="90" a="1"/>
  <c r="CM541" i="90" s="1"/>
  <c r="CM535" i="90" a="1"/>
  <c r="CM535" i="90" s="1"/>
  <c r="CM542" i="90" a="1"/>
  <c r="CM542" i="90" s="1"/>
  <c r="CM539" i="90" a="1"/>
  <c r="CM539" i="90" s="1"/>
  <c r="CM536" i="90" a="1"/>
  <c r="CM536" i="90" s="1"/>
  <c r="CM540" i="90" a="1"/>
  <c r="CM540" i="90" s="1"/>
  <c r="CP550" i="90"/>
  <c r="CN495" i="90"/>
  <c r="AA137" i="90" a="1"/>
  <c r="AA137" i="90" s="1"/>
  <c r="AQ133" i="90" a="1"/>
  <c r="AQ133" i="90" s="1"/>
  <c r="BP453" i="90" a="1"/>
  <c r="BO460" i="90" s="1" a="1"/>
  <c r="BO460" i="90" s="1"/>
  <c r="DL84" i="90" a="1"/>
  <c r="DN139" i="90" s="1"/>
  <c r="DD84" i="90" a="1"/>
  <c r="DF139" i="90" s="1"/>
  <c r="DL124" i="90" a="1"/>
  <c r="DK127" i="90" s="1" a="1"/>
  <c r="DK127" i="90" s="1"/>
  <c r="CV190" i="90" a="1"/>
  <c r="CU192" i="90" s="1" a="1"/>
  <c r="CU192" i="90" s="1"/>
  <c r="AZ174" i="90" a="1"/>
  <c r="BB222" i="90" s="1"/>
  <c r="DL182" i="90" a="1"/>
  <c r="AJ166" i="90" a="1"/>
  <c r="CV182" i="90" a="1"/>
  <c r="CY577" i="90" a="1"/>
  <c r="DT10" i="90" a="1"/>
  <c r="DS14" i="90" s="1" a="1"/>
  <c r="DS14" i="90" s="1"/>
  <c r="DL34" i="90" a="1"/>
  <c r="DK36" i="90" s="1" a="1"/>
  <c r="DK36" i="90" s="1"/>
  <c r="DL26" i="90" a="1"/>
  <c r="DK30" i="90" s="1" a="1"/>
  <c r="DK30" i="90" s="1"/>
  <c r="AB495" i="90"/>
  <c r="C189" i="118" s="1" a="1"/>
  <c r="C189" i="118" s="1"/>
  <c r="AD550" i="90"/>
  <c r="P107" i="111" s="1"/>
  <c r="CP551" i="90"/>
  <c r="CN503" i="90"/>
  <c r="AY514" i="90" a="1"/>
  <c r="AY514" i="90" s="1"/>
  <c r="AY518" i="90" a="1"/>
  <c r="AY518" i="90" s="1"/>
  <c r="AY513" i="90" a="1"/>
  <c r="AY513" i="90" s="1"/>
  <c r="AZ511" i="90"/>
  <c r="AY511" i="90" a="1"/>
  <c r="AY511" i="90" s="1"/>
  <c r="AY512" i="90" a="1"/>
  <c r="AY512" i="90" s="1"/>
  <c r="AY516" i="90" a="1"/>
  <c r="AY516" i="90" s="1"/>
  <c r="AY517" i="90" a="1"/>
  <c r="AY517" i="90" s="1"/>
  <c r="AY515" i="90" a="1"/>
  <c r="AY515" i="90" s="1"/>
  <c r="CM203" i="90" a="1"/>
  <c r="CM203" i="90" s="1"/>
  <c r="CM198" i="90" a="1"/>
  <c r="CM198" i="90" s="1"/>
  <c r="CM201" i="90" a="1"/>
  <c r="CM201" i="90" s="1"/>
  <c r="CM199" i="90" a="1"/>
  <c r="CM199" i="90" s="1"/>
  <c r="CM205" i="90" a="1"/>
  <c r="CM205" i="90" s="1"/>
  <c r="CN198" i="90"/>
  <c r="CM202" i="90" a="1"/>
  <c r="CM202" i="90" s="1"/>
  <c r="CM200" i="90" a="1"/>
  <c r="CM200" i="90" s="1"/>
  <c r="CM204" i="90" a="1"/>
  <c r="CM204" i="90" s="1"/>
  <c r="AY127" i="90" a="1"/>
  <c r="AY127" i="90" s="1"/>
  <c r="AY131" i="90" a="1"/>
  <c r="AY131" i="90" s="1"/>
  <c r="AY125" i="90" a="1"/>
  <c r="AY125" i="90" s="1"/>
  <c r="AY129" i="90" a="1"/>
  <c r="AY129" i="90" s="1"/>
  <c r="AY124" i="90" a="1"/>
  <c r="AY124" i="90" s="1"/>
  <c r="AY130" i="90" a="1"/>
  <c r="AY130" i="90" s="1"/>
  <c r="AY126" i="90" a="1"/>
  <c r="AY126" i="90" s="1"/>
  <c r="AZ124" i="90"/>
  <c r="AY128" i="90" a="1"/>
  <c r="AY128" i="90" s="1"/>
  <c r="CX469" i="90"/>
  <c r="CV421" i="90"/>
  <c r="DD437" i="90" a="1"/>
  <c r="CP386" i="90"/>
  <c r="CF413" i="90" a="1"/>
  <c r="CH651" i="90"/>
  <c r="K744" i="90"/>
  <c r="C473" i="115" s="1"/>
  <c r="AA535" i="90" a="1"/>
  <c r="AA535" i="90" s="1"/>
  <c r="AA536" i="90" a="1"/>
  <c r="AA536" i="90" s="1"/>
  <c r="AA538" i="90" a="1"/>
  <c r="AA538" i="90" s="1"/>
  <c r="AA542" i="90" a="1"/>
  <c r="AA542" i="90" s="1"/>
  <c r="AA540" i="90" a="1"/>
  <c r="AA540" i="90" s="1"/>
  <c r="AB535" i="90"/>
  <c r="AA539" i="90" a="1"/>
  <c r="AA539" i="90" s="1"/>
  <c r="AA541" i="90" a="1"/>
  <c r="AA541" i="90" s="1"/>
  <c r="AA537" i="90" a="1"/>
  <c r="AA537" i="90" s="1"/>
  <c r="BH511" i="90"/>
  <c r="BG512" i="90" a="1"/>
  <c r="BG512" i="90" s="1"/>
  <c r="BG518" i="90" a="1"/>
  <c r="BG518" i="90" s="1"/>
  <c r="BG511" i="90" a="1"/>
  <c r="BG511" i="90" s="1"/>
  <c r="BG517" i="90" a="1"/>
  <c r="BG517" i="90" s="1"/>
  <c r="BG514" i="90" a="1"/>
  <c r="BG514" i="90" s="1"/>
  <c r="BG515" i="90" a="1"/>
  <c r="BG515" i="90" s="1"/>
  <c r="BG516" i="90" a="1"/>
  <c r="BG516" i="90" s="1"/>
  <c r="BG513" i="90" a="1"/>
  <c r="BG513" i="90" s="1"/>
  <c r="AR190" i="90" a="1"/>
  <c r="CU530" i="90" a="1"/>
  <c r="CU530" i="90" s="1"/>
  <c r="CU533" i="90" a="1"/>
  <c r="CU533" i="90" s="1"/>
  <c r="CU528" i="90" a="1"/>
  <c r="CU528" i="90" s="1"/>
  <c r="CV527" i="90"/>
  <c r="CU534" i="90" a="1"/>
  <c r="CU534" i="90" s="1"/>
  <c r="CU527" i="90" a="1"/>
  <c r="CU527" i="90" s="1"/>
  <c r="CU532" i="90" a="1"/>
  <c r="CU532" i="90" s="1"/>
  <c r="CU529" i="90" a="1"/>
  <c r="CU529" i="90" s="1"/>
  <c r="CU531" i="90" a="1"/>
  <c r="CU531" i="90" s="1"/>
  <c r="AB174" i="90" a="1"/>
  <c r="CX551" i="90"/>
  <c r="CV503" i="90"/>
  <c r="CN445" i="90" a="1"/>
  <c r="CU216" i="90" a="1"/>
  <c r="CU216" i="90" s="1"/>
  <c r="CU217" i="90" a="1"/>
  <c r="CU217" i="90" s="1"/>
  <c r="CU214" i="90" a="1"/>
  <c r="CU214" i="90" s="1"/>
  <c r="CU215" i="90" a="1"/>
  <c r="CU215" i="90" s="1"/>
  <c r="CU219" i="90" a="1"/>
  <c r="CU219" i="90" s="1"/>
  <c r="CU218" i="90" a="1"/>
  <c r="CU218" i="90" s="1"/>
  <c r="CV214" i="90"/>
  <c r="CU22" i="90" a="1"/>
  <c r="CU22" i="90" s="1"/>
  <c r="CU18" i="90" a="1"/>
  <c r="CU18" i="90" s="1"/>
  <c r="CU19" i="90" a="1"/>
  <c r="CU19" i="90" s="1"/>
  <c r="CU21" i="90" a="1"/>
  <c r="CU21" i="90" s="1"/>
  <c r="CU23" i="90" a="1"/>
  <c r="CU23" i="90" s="1"/>
  <c r="CU25" i="90" a="1"/>
  <c r="CU25" i="90" s="1"/>
  <c r="CU20" i="90" a="1"/>
  <c r="CU20" i="90" s="1"/>
  <c r="CV18" i="90"/>
  <c r="CU24" i="90" a="1"/>
  <c r="CU24" i="90" s="1"/>
  <c r="CN413" i="90" a="1"/>
  <c r="BP198" i="90" a="1"/>
  <c r="CE369" i="90" a="1"/>
  <c r="CE369" i="90" s="1"/>
  <c r="CF363" i="90"/>
  <c r="CE367" i="90" a="1"/>
  <c r="CE367" i="90" s="1"/>
  <c r="CE364" i="90" a="1"/>
  <c r="CE364" i="90" s="1"/>
  <c r="CE368" i="90" a="1"/>
  <c r="CE368" i="90" s="1"/>
  <c r="CE363" i="90" a="1"/>
  <c r="CE363" i="90" s="1"/>
  <c r="CE366" i="90" a="1"/>
  <c r="CE366" i="90" s="1"/>
  <c r="CE370" i="90" a="1"/>
  <c r="CE370" i="90" s="1"/>
  <c r="CE365" i="90" a="1"/>
  <c r="CE365" i="90" s="1"/>
  <c r="CE55" i="90" a="1"/>
  <c r="CE55" i="90" s="1"/>
  <c r="CE51" i="90" a="1"/>
  <c r="CE51" i="90" s="1"/>
  <c r="CE53" i="90" a="1"/>
  <c r="CE53" i="90" s="1"/>
  <c r="CE54" i="90" a="1"/>
  <c r="CE54" i="90" s="1"/>
  <c r="CF50" i="90"/>
  <c r="CE52" i="90" a="1"/>
  <c r="CE52" i="90" s="1"/>
  <c r="CE50" i="90" a="1"/>
  <c r="CE50" i="90" s="1"/>
  <c r="AA134" i="90" a="1"/>
  <c r="AA134" i="90" s="1"/>
  <c r="AZ437" i="90" a="1"/>
  <c r="AY437" i="90" s="1" a="1"/>
  <c r="AY437" i="90" s="1"/>
  <c r="BP437" i="90" a="1"/>
  <c r="AR437" i="90" a="1"/>
  <c r="AB445" i="90" a="1"/>
  <c r="AA452" i="90" s="1" a="1"/>
  <c r="AA452" i="90" s="1"/>
  <c r="AB421" i="90" a="1"/>
  <c r="AB421" i="90" s="1"/>
  <c r="DC532" i="90" a="1"/>
  <c r="DC532" i="90" s="1"/>
  <c r="DC533" i="90" a="1"/>
  <c r="DC533" i="90" s="1"/>
  <c r="DC527" i="90" a="1"/>
  <c r="DC527" i="90" s="1"/>
  <c r="DC530" i="90" a="1"/>
  <c r="DC530" i="90" s="1"/>
  <c r="DC534" i="90" a="1"/>
  <c r="DC534" i="90" s="1"/>
  <c r="DC528" i="90" a="1"/>
  <c r="DC528" i="90" s="1"/>
  <c r="DC529" i="90" a="1"/>
  <c r="DC529" i="90" s="1"/>
  <c r="DD527" i="90"/>
  <c r="DC531" i="90" a="1"/>
  <c r="DC531" i="90" s="1"/>
  <c r="CM369" i="90" a="1"/>
  <c r="CM369" i="90" s="1"/>
  <c r="CM370" i="90" a="1"/>
  <c r="CM370" i="90" s="1"/>
  <c r="CN363" i="90"/>
  <c r="CM363" i="90" a="1"/>
  <c r="CM363" i="90" s="1"/>
  <c r="CM368" i="90" a="1"/>
  <c r="CM368" i="90" s="1"/>
  <c r="CM366" i="90" a="1"/>
  <c r="CM366" i="90" s="1"/>
  <c r="CM367" i="90" a="1"/>
  <c r="CM367" i="90" s="1"/>
  <c r="CM364" i="90" a="1"/>
  <c r="CM364" i="90" s="1"/>
  <c r="CM365" i="90" a="1"/>
  <c r="CM365" i="90" s="1"/>
  <c r="CM352" i="90" a="1"/>
  <c r="CM352" i="90" s="1"/>
  <c r="CM349" i="90" a="1"/>
  <c r="CM349" i="90" s="1"/>
  <c r="CM348" i="90" a="1"/>
  <c r="CM348" i="90" s="1"/>
  <c r="CM353" i="90" a="1"/>
  <c r="CM353" i="90" s="1"/>
  <c r="CM350" i="90" a="1"/>
  <c r="CM350" i="90" s="1"/>
  <c r="CM351" i="90" a="1"/>
  <c r="CM351" i="90" s="1"/>
  <c r="CM354" i="90" a="1"/>
  <c r="CM354" i="90" s="1"/>
  <c r="CP388" i="90"/>
  <c r="C242" i="122" s="1"/>
  <c r="CN347" i="90"/>
  <c r="CM347" i="90" a="1"/>
  <c r="CM347" i="90" s="1"/>
  <c r="DL453" i="90" a="1"/>
  <c r="AY524" i="90" a="1"/>
  <c r="AY524" i="90" s="1"/>
  <c r="AY520" i="90" a="1"/>
  <c r="AY520" i="90" s="1"/>
  <c r="AZ519" i="90"/>
  <c r="AY523" i="90" a="1"/>
  <c r="AY523" i="90" s="1"/>
  <c r="AY519" i="90" a="1"/>
  <c r="AY519" i="90" s="1"/>
  <c r="AY521" i="90" a="1"/>
  <c r="AY521" i="90" s="1"/>
  <c r="AY525" i="90" a="1"/>
  <c r="AY525" i="90" s="1"/>
  <c r="AY522" i="90" a="1"/>
  <c r="AY522" i="90" s="1"/>
  <c r="AY526" i="90" a="1"/>
  <c r="AY526" i="90" s="1"/>
  <c r="DV550" i="90"/>
  <c r="DT495" i="90"/>
  <c r="B171" i="120" s="1" a="1"/>
  <c r="B171" i="120" s="1"/>
  <c r="CN166" i="90" a="1"/>
  <c r="AB331" i="90"/>
  <c r="C7" i="118" s="1" a="1"/>
  <c r="C7" i="118" s="1"/>
  <c r="CF174" i="90" a="1"/>
  <c r="CM217" i="90" a="1"/>
  <c r="CM217" i="90" s="1"/>
  <c r="CM218" i="90" a="1"/>
  <c r="CM218" i="90" s="1"/>
  <c r="CM216" i="90" a="1"/>
  <c r="CM216" i="90" s="1"/>
  <c r="CM215" i="90" a="1"/>
  <c r="CM215" i="90" s="1"/>
  <c r="CN214" i="90"/>
  <c r="CM214" i="90" a="1"/>
  <c r="CM214" i="90" s="1"/>
  <c r="CM219" i="90" a="1"/>
  <c r="CM219" i="90" s="1"/>
  <c r="DN651" i="90"/>
  <c r="O744" i="90"/>
  <c r="C803" i="122" s="1"/>
  <c r="C836" i="122" s="1"/>
  <c r="DD174" i="90" a="1"/>
  <c r="CV413" i="90" a="1"/>
  <c r="DD413" i="90" a="1"/>
  <c r="CF206" i="90" a="1"/>
  <c r="DC348" i="90" a="1"/>
  <c r="DC348" i="90" s="1"/>
  <c r="DF388" i="90"/>
  <c r="DC352" i="90" a="1"/>
  <c r="DC352" i="90" s="1"/>
  <c r="DC350" i="90" a="1"/>
  <c r="DC350" i="90" s="1"/>
  <c r="DC349" i="90" a="1"/>
  <c r="DC349" i="90" s="1"/>
  <c r="DC351" i="90" a="1"/>
  <c r="DC351" i="90" s="1"/>
  <c r="DC347" i="90" a="1"/>
  <c r="DC347" i="90" s="1"/>
  <c r="DD347" i="90"/>
  <c r="DC354" i="90" a="1"/>
  <c r="DC354" i="90" s="1"/>
  <c r="DC353" i="90" a="1"/>
  <c r="DC353" i="90" s="1"/>
  <c r="CM53" i="90" a="1"/>
  <c r="CM53" i="90" s="1"/>
  <c r="CM52" i="90" a="1"/>
  <c r="CM52" i="90" s="1"/>
  <c r="CM54" i="90" a="1"/>
  <c r="CM54" i="90" s="1"/>
  <c r="CM55" i="90" a="1"/>
  <c r="CM55" i="90" s="1"/>
  <c r="CM51" i="90" a="1"/>
  <c r="CM51" i="90" s="1"/>
  <c r="CM50" i="90" a="1"/>
  <c r="CM50" i="90" s="1"/>
  <c r="BW135" i="90" a="1"/>
  <c r="BW135" i="90" s="1"/>
  <c r="BX132" i="90"/>
  <c r="BW133" i="90" a="1"/>
  <c r="BW133" i="90" s="1"/>
  <c r="BW137" i="90" a="1"/>
  <c r="BW137" i="90" s="1"/>
  <c r="BW136" i="90" a="1"/>
  <c r="BW136" i="90" s="1"/>
  <c r="BZ141" i="90"/>
  <c r="BW134" i="90" a="1"/>
  <c r="BW134" i="90" s="1"/>
  <c r="BW132" i="90" a="1"/>
  <c r="BW132" i="90" s="1"/>
  <c r="CP651" i="90"/>
  <c r="L744" i="90"/>
  <c r="C1001" i="122" s="1"/>
  <c r="C1034" i="122" s="1"/>
  <c r="DK370" i="90" a="1"/>
  <c r="DK370" i="90" s="1"/>
  <c r="DK367" i="90" a="1"/>
  <c r="DK367" i="90" s="1"/>
  <c r="DK364" i="90" a="1"/>
  <c r="DK364" i="90" s="1"/>
  <c r="DK368" i="90" a="1"/>
  <c r="DK368" i="90" s="1"/>
  <c r="DL363" i="90"/>
  <c r="DK363" i="90" a="1"/>
  <c r="DK363" i="90" s="1"/>
  <c r="DK365" i="90" a="1"/>
  <c r="DK365" i="90" s="1"/>
  <c r="DK366" i="90" a="1"/>
  <c r="DK366" i="90" s="1"/>
  <c r="DK369" i="90" a="1"/>
  <c r="DK369" i="90" s="1"/>
  <c r="DF387" i="90"/>
  <c r="DD339" i="90"/>
  <c r="AR495" i="90"/>
  <c r="C451" i="119" s="1" a="1"/>
  <c r="C451" i="119" s="1"/>
  <c r="AT550" i="90"/>
  <c r="BO538" i="90" a="1"/>
  <c r="BO538" i="90" s="1"/>
  <c r="BO535" i="90" a="1"/>
  <c r="BO535" i="90" s="1"/>
  <c r="BO542" i="90" a="1"/>
  <c r="BO542" i="90" s="1"/>
  <c r="BP535" i="90"/>
  <c r="BO537" i="90" a="1"/>
  <c r="BO537" i="90" s="1"/>
  <c r="BO540" i="90" a="1"/>
  <c r="BO540" i="90" s="1"/>
  <c r="BO539" i="90" a="1"/>
  <c r="BO539" i="90" s="1"/>
  <c r="BO536" i="90" a="1"/>
  <c r="BO536" i="90" s="1"/>
  <c r="BO541" i="90" a="1"/>
  <c r="BO541" i="90" s="1"/>
  <c r="DL445" i="90" a="1"/>
  <c r="DN386" i="90"/>
  <c r="DL331" i="90"/>
  <c r="CN437" i="90" a="1"/>
  <c r="DD421" i="90" a="1"/>
  <c r="BZ651" i="90"/>
  <c r="J744" i="90"/>
  <c r="DL198" i="90" a="1"/>
  <c r="DF651" i="90"/>
  <c r="N744" i="90"/>
  <c r="C869" i="122" s="1"/>
  <c r="C902" i="122" s="1"/>
  <c r="DD445" i="90" a="1"/>
  <c r="CN453" i="90" a="1"/>
  <c r="CX387" i="90"/>
  <c r="CV339" i="90"/>
  <c r="DC53" i="90" a="1"/>
  <c r="DC53" i="90" s="1"/>
  <c r="DC51" i="90" a="1"/>
  <c r="DC51" i="90" s="1"/>
  <c r="DC54" i="90" a="1"/>
  <c r="DC54" i="90" s="1"/>
  <c r="DC55" i="90" a="1"/>
  <c r="DC55" i="90" s="1"/>
  <c r="DC50" i="90" a="1"/>
  <c r="DC50" i="90" s="1"/>
  <c r="DD50" i="90"/>
  <c r="DC52" i="90" a="1"/>
  <c r="DC52" i="90" s="1"/>
  <c r="CM135" i="90" a="1"/>
  <c r="CM135" i="90" s="1"/>
  <c r="CM132" i="90" a="1"/>
  <c r="CM132" i="90" s="1"/>
  <c r="CM136" i="90" a="1"/>
  <c r="CM136" i="90" s="1"/>
  <c r="CN132" i="90"/>
  <c r="CM137" i="90" a="1"/>
  <c r="CM137" i="90" s="1"/>
  <c r="CM133" i="90" a="1"/>
  <c r="CM133" i="90" s="1"/>
  <c r="CM134" i="90" a="1"/>
  <c r="CM134" i="90" s="1"/>
  <c r="CH550" i="90"/>
  <c r="CF495" i="90"/>
  <c r="AA112" i="90" a="1"/>
  <c r="AA112" i="90" s="1"/>
  <c r="DK538" i="90" a="1"/>
  <c r="DK538" i="90" s="1"/>
  <c r="DN552" i="90"/>
  <c r="DK542" i="90" a="1"/>
  <c r="DK542" i="90" s="1"/>
  <c r="DL535" i="90"/>
  <c r="DK537" i="90" a="1"/>
  <c r="DK537" i="90" s="1"/>
  <c r="DK541" i="90" a="1"/>
  <c r="DK541" i="90" s="1"/>
  <c r="DK539" i="90" a="1"/>
  <c r="DK539" i="90" s="1"/>
  <c r="DK536" i="90" a="1"/>
  <c r="DK536" i="90" s="1"/>
  <c r="DK540" i="90" a="1"/>
  <c r="DK540" i="90" s="1"/>
  <c r="DK535" i="90" a="1"/>
  <c r="DK535" i="90" s="1"/>
  <c r="CA331" i="90" a="1"/>
  <c r="CA331" i="90" s="1"/>
  <c r="CU515" i="90" a="1"/>
  <c r="CU515" i="90" s="1"/>
  <c r="CX552" i="90"/>
  <c r="CU512" i="90" a="1"/>
  <c r="CU512" i="90" s="1"/>
  <c r="CU511" i="90" a="1"/>
  <c r="CU511" i="90" s="1"/>
  <c r="CU514" i="90" a="1"/>
  <c r="CU514" i="90" s="1"/>
  <c r="CU518" i="90" a="1"/>
  <c r="CU518" i="90" s="1"/>
  <c r="CU513" i="90" a="1"/>
  <c r="CU513" i="90" s="1"/>
  <c r="CU517" i="90" a="1"/>
  <c r="CU517" i="90" s="1"/>
  <c r="CU516" i="90" a="1"/>
  <c r="CU516" i="90" s="1"/>
  <c r="CV511" i="90"/>
  <c r="DK376" i="90" a="1"/>
  <c r="DK376" i="90" s="1"/>
  <c r="DK372" i="90" a="1"/>
  <c r="DK372" i="90" s="1"/>
  <c r="DL371" i="90"/>
  <c r="DK375" i="90" a="1"/>
  <c r="DK375" i="90" s="1"/>
  <c r="DK373" i="90" a="1"/>
  <c r="DK373" i="90" s="1"/>
  <c r="DK374" i="90" a="1"/>
  <c r="DK374" i="90" s="1"/>
  <c r="DK378" i="90" a="1"/>
  <c r="DK378" i="90" s="1"/>
  <c r="DK377" i="90" a="1"/>
  <c r="DK377" i="90" s="1"/>
  <c r="DK371" i="90" a="1"/>
  <c r="DK371" i="90" s="1"/>
  <c r="BB550" i="90"/>
  <c r="AZ495" i="90"/>
  <c r="B83" i="120" s="1" a="1"/>
  <c r="B83" i="120" s="1"/>
  <c r="CF453" i="90" a="1"/>
  <c r="CN174" i="90" a="1"/>
  <c r="CX386" i="90"/>
  <c r="CV331" i="90"/>
  <c r="DD166" i="90" a="1"/>
  <c r="AJ206" i="90" a="1"/>
  <c r="DL421" i="90" a="1"/>
  <c r="BP26" i="90" a="1"/>
  <c r="AR42" i="90" a="1"/>
  <c r="BH2" i="90" a="1"/>
  <c r="BH34" i="90" a="1"/>
  <c r="AB34" i="90" a="1"/>
  <c r="CF10" i="90" a="1"/>
  <c r="BP18" i="90" a="1"/>
  <c r="AR10" i="90" a="1"/>
  <c r="AJ10" i="90" a="1"/>
  <c r="CF18" i="90" a="1"/>
  <c r="AJ18" i="90" a="1"/>
  <c r="CF34" i="90" a="1"/>
  <c r="AJ2" i="90" a="1"/>
  <c r="AR34" i="90" a="1"/>
  <c r="AB26" i="90" a="1"/>
  <c r="CV437" i="90" a="1"/>
  <c r="DN387" i="90"/>
  <c r="DL339" i="90"/>
  <c r="CM358" i="90" a="1"/>
  <c r="CM358" i="90" s="1"/>
  <c r="CM362" i="90" a="1"/>
  <c r="CM362" i="90" s="1"/>
  <c r="CM359" i="90" a="1"/>
  <c r="CM359" i="90" s="1"/>
  <c r="CN355" i="90"/>
  <c r="CM361" i="90" a="1"/>
  <c r="CM361" i="90" s="1"/>
  <c r="CM356" i="90" a="1"/>
  <c r="CM356" i="90" s="1"/>
  <c r="CM360" i="90" a="1"/>
  <c r="CM360" i="90" s="1"/>
  <c r="CM355" i="90" a="1"/>
  <c r="CM355" i="90" s="1"/>
  <c r="CM357" i="90" a="1"/>
  <c r="CM357" i="90" s="1"/>
  <c r="DK53" i="90" a="1"/>
  <c r="DK53" i="90" s="1"/>
  <c r="DK50" i="90" a="1"/>
  <c r="DK50" i="90" s="1"/>
  <c r="DK55" i="90" a="1"/>
  <c r="DK55" i="90" s="1"/>
  <c r="DK54" i="90" a="1"/>
  <c r="DK54" i="90" s="1"/>
  <c r="DL50" i="90"/>
  <c r="DK52" i="90" a="1"/>
  <c r="DK52" i="90" s="1"/>
  <c r="DK51" i="90" a="1"/>
  <c r="DK51" i="90" s="1"/>
  <c r="DC135" i="90" a="1"/>
  <c r="DC135" i="90" s="1"/>
  <c r="DC137" i="90" a="1"/>
  <c r="DC137" i="90" s="1"/>
  <c r="DD132" i="90"/>
  <c r="DC132" i="90" a="1"/>
  <c r="DC132" i="90" s="1"/>
  <c r="DC136" i="90" a="1"/>
  <c r="DC136" i="90" s="1"/>
  <c r="DC134" i="90" a="1"/>
  <c r="DC134" i="90" s="1"/>
  <c r="DC133" i="90" a="1"/>
  <c r="DC133" i="90" s="1"/>
  <c r="DC515" i="90" a="1"/>
  <c r="DC515" i="90" s="1"/>
  <c r="DC512" i="90" a="1"/>
  <c r="DC512" i="90" s="1"/>
  <c r="DC513" i="90" a="1"/>
  <c r="DC513" i="90" s="1"/>
  <c r="DC514" i="90" a="1"/>
  <c r="DC514" i="90" s="1"/>
  <c r="DF552" i="90"/>
  <c r="DC517" i="90" a="1"/>
  <c r="DC517" i="90" s="1"/>
  <c r="DD511" i="90"/>
  <c r="DC518" i="90" a="1"/>
  <c r="DC518" i="90" s="1"/>
  <c r="DC511" i="90" a="1"/>
  <c r="DC511" i="90" s="1"/>
  <c r="DC516" i="90" a="1"/>
  <c r="DC516" i="90" s="1"/>
  <c r="CU121" i="90" a="1"/>
  <c r="CU121" i="90" s="1"/>
  <c r="DC522" i="90" a="1"/>
  <c r="DC522" i="90" s="1"/>
  <c r="DD519" i="90"/>
  <c r="DC526" i="90" a="1"/>
  <c r="DC526" i="90" s="1"/>
  <c r="DC523" i="90" a="1"/>
  <c r="DC523" i="90" s="1"/>
  <c r="DC521" i="90" a="1"/>
  <c r="DC521" i="90" s="1"/>
  <c r="DC525" i="90" a="1"/>
  <c r="DC525" i="90" s="1"/>
  <c r="DC524" i="90" a="1"/>
  <c r="DC524" i="90" s="1"/>
  <c r="DC520" i="90" a="1"/>
  <c r="DC520" i="90" s="1"/>
  <c r="DC519" i="90" a="1"/>
  <c r="DC519" i="90" s="1"/>
  <c r="DC363" i="90" a="1"/>
  <c r="DC363" i="90" s="1"/>
  <c r="DC369" i="90" a="1"/>
  <c r="DC369" i="90" s="1"/>
  <c r="DC367" i="90" a="1"/>
  <c r="DC367" i="90" s="1"/>
  <c r="DC368" i="90" a="1"/>
  <c r="DC368" i="90" s="1"/>
  <c r="DC365" i="90" a="1"/>
  <c r="DC365" i="90" s="1"/>
  <c r="DC366" i="90" a="1"/>
  <c r="DC366" i="90" s="1"/>
  <c r="DD363" i="90"/>
  <c r="DC364" i="90" a="1"/>
  <c r="DC364" i="90" s="1"/>
  <c r="DC370" i="90" a="1"/>
  <c r="DC370" i="90" s="1"/>
  <c r="CE203" i="90" a="1"/>
  <c r="CE203" i="90" s="1"/>
  <c r="AI533" i="90" a="1"/>
  <c r="AI533" i="90" s="1"/>
  <c r="AI532" i="90" a="1"/>
  <c r="AI532" i="90" s="1"/>
  <c r="AI529" i="90" a="1"/>
  <c r="AI529" i="90" s="1"/>
  <c r="AI528" i="90" a="1"/>
  <c r="AI528" i="90" s="1"/>
  <c r="AI530" i="90" a="1"/>
  <c r="AI530" i="90" s="1"/>
  <c r="AI534" i="90" a="1"/>
  <c r="AI534" i="90" s="1"/>
  <c r="AJ527" i="90"/>
  <c r="AI527" i="90" a="1"/>
  <c r="AI527" i="90" s="1"/>
  <c r="AI531" i="90" a="1"/>
  <c r="AI531" i="90" s="1"/>
  <c r="DK352" i="90" a="1"/>
  <c r="DK352" i="90" s="1"/>
  <c r="DN388" i="90"/>
  <c r="DK347" i="90" a="1"/>
  <c r="DK347" i="90" s="1"/>
  <c r="DK350" i="90" a="1"/>
  <c r="DK350" i="90" s="1"/>
  <c r="DK354" i="90" a="1"/>
  <c r="DK354" i="90" s="1"/>
  <c r="DK353" i="90" a="1"/>
  <c r="DK353" i="90" s="1"/>
  <c r="DK348" i="90" a="1"/>
  <c r="DK348" i="90" s="1"/>
  <c r="DK351" i="90" a="1"/>
  <c r="DK351" i="90" s="1"/>
  <c r="DL347" i="90"/>
  <c r="DK349" i="90" a="1"/>
  <c r="DK349" i="90" s="1"/>
  <c r="DL437" i="90" a="1"/>
  <c r="DL413" i="90" a="1"/>
  <c r="CE361" i="90" a="1"/>
  <c r="CE361" i="90" s="1"/>
  <c r="CE362" i="90" a="1"/>
  <c r="CE362" i="90" s="1"/>
  <c r="CE357" i="90" a="1"/>
  <c r="CE357" i="90" s="1"/>
  <c r="CE360" i="90" a="1"/>
  <c r="CE360" i="90" s="1"/>
  <c r="CE359" i="90" a="1"/>
  <c r="CE359" i="90" s="1"/>
  <c r="CE355" i="90" a="1"/>
  <c r="CE355" i="90" s="1"/>
  <c r="CF355" i="90"/>
  <c r="CE358" i="90" a="1"/>
  <c r="CE358" i="90" s="1"/>
  <c r="CE356" i="90" a="1"/>
  <c r="CE356" i="90" s="1"/>
  <c r="DL429" i="90" a="1"/>
  <c r="BW217" i="90" a="1"/>
  <c r="BW217" i="90" s="1"/>
  <c r="BZ223" i="90"/>
  <c r="BW216" i="90" a="1"/>
  <c r="BW216" i="90" s="1"/>
  <c r="BW219" i="90" a="1"/>
  <c r="BW219" i="90" s="1"/>
  <c r="BW214" i="90" a="1"/>
  <c r="BW214" i="90" s="1"/>
  <c r="BW218" i="90" a="1"/>
  <c r="BW218" i="90" s="1"/>
  <c r="BW215" i="90" a="1"/>
  <c r="BW215" i="90" s="1"/>
  <c r="BX214" i="90"/>
  <c r="CV429" i="90" a="1"/>
  <c r="CH386" i="90"/>
  <c r="CF331" i="90"/>
  <c r="BW53" i="90" a="1"/>
  <c r="BW53" i="90" s="1"/>
  <c r="BW50" i="90" a="1"/>
  <c r="BW50" i="90" s="1"/>
  <c r="BW51" i="90" a="1"/>
  <c r="BW51" i="90" s="1"/>
  <c r="BW54" i="90" a="1"/>
  <c r="BW54" i="90" s="1"/>
  <c r="BW55" i="90" a="1"/>
  <c r="BW55" i="90" s="1"/>
  <c r="BX50" i="90"/>
  <c r="BZ59" i="90"/>
  <c r="BW52" i="90" a="1"/>
  <c r="BW52" i="90" s="1"/>
  <c r="CE135" i="90" a="1"/>
  <c r="CE135" i="90" s="1"/>
  <c r="CF132" i="90"/>
  <c r="CE133" i="90" a="1"/>
  <c r="CE133" i="90" s="1"/>
  <c r="CE132" i="90" a="1"/>
  <c r="CE132" i="90" s="1"/>
  <c r="CE137" i="90" a="1"/>
  <c r="CE137" i="90" s="1"/>
  <c r="CE136" i="90" a="1"/>
  <c r="CE136" i="90" s="1"/>
  <c r="CE134" i="90" a="1"/>
  <c r="CE134" i="90" s="1"/>
  <c r="AB132" i="90"/>
  <c r="AQ136" i="90" a="1"/>
  <c r="AQ136" i="90" s="1"/>
  <c r="BH453" i="90" a="1"/>
  <c r="BG458" i="90" s="1" a="1"/>
  <c r="BG458" i="90" s="1"/>
  <c r="AZ413" i="90" a="1"/>
  <c r="BB468" i="90" s="1"/>
  <c r="AR413" i="90" a="1"/>
  <c r="CE533" i="90" a="1"/>
  <c r="CE533" i="90" s="1"/>
  <c r="CE531" i="90" a="1"/>
  <c r="CE531" i="90" s="1"/>
  <c r="CE527" i="90" a="1"/>
  <c r="CE527" i="90" s="1"/>
  <c r="CE528" i="90" a="1"/>
  <c r="CE528" i="90" s="1"/>
  <c r="CE534" i="90" a="1"/>
  <c r="CE534" i="90" s="1"/>
  <c r="CF527" i="90"/>
  <c r="CE532" i="90" a="1"/>
  <c r="CE532" i="90" s="1"/>
  <c r="CE530" i="90" a="1"/>
  <c r="CE530" i="90" s="1"/>
  <c r="CE529" i="90" a="1"/>
  <c r="CE529" i="90" s="1"/>
  <c r="CH387" i="90"/>
  <c r="CF339" i="90"/>
  <c r="CE102" i="90" a="1"/>
  <c r="CE102" i="90" s="1"/>
  <c r="DN551" i="90"/>
  <c r="DL503" i="90"/>
  <c r="CF503" i="90"/>
  <c r="CH551" i="90"/>
  <c r="CF437" i="90" a="1"/>
  <c r="DF386" i="90"/>
  <c r="DD331" i="90"/>
  <c r="AI190" i="90" a="1"/>
  <c r="AI190" i="90" s="1"/>
  <c r="AZ182" i="90" a="1"/>
  <c r="BP182" i="90" a="1"/>
  <c r="DD206" i="90" a="1"/>
  <c r="AZ166" i="90" a="1"/>
  <c r="CV166" i="90" a="1"/>
  <c r="BP190" i="90" a="1"/>
  <c r="DL174" i="90" a="1"/>
  <c r="AB190" i="90" a="1"/>
  <c r="AZ198" i="90" a="1"/>
  <c r="AZ190" i="90" a="1"/>
  <c r="DL206" i="90" a="1"/>
  <c r="AB166" i="90" a="1"/>
  <c r="AR198" i="90" a="1"/>
  <c r="BP166" i="90" a="1"/>
  <c r="AR182" i="90" a="1"/>
  <c r="AR206" i="90" a="1"/>
  <c r="AJ174" i="90" a="1"/>
  <c r="AB206" i="90" a="1"/>
  <c r="AL551" i="90"/>
  <c r="AJ503" i="90"/>
  <c r="H747" i="118" s="1" a="1"/>
  <c r="H747" i="118" s="1"/>
  <c r="DC359" i="90" a="1"/>
  <c r="DC359" i="90" s="1"/>
  <c r="DD355" i="90"/>
  <c r="DC356" i="90" a="1"/>
  <c r="DC356" i="90" s="1"/>
  <c r="DC357" i="90" a="1"/>
  <c r="DC357" i="90" s="1"/>
  <c r="DC358" i="90" a="1"/>
  <c r="DC358" i="90" s="1"/>
  <c r="DC355" i="90" a="1"/>
  <c r="DC355" i="90" s="1"/>
  <c r="DC362" i="90" a="1"/>
  <c r="DC362" i="90" s="1"/>
  <c r="DC361" i="90" a="1"/>
  <c r="DC361" i="90" s="1"/>
  <c r="DC360" i="90" a="1"/>
  <c r="DC360" i="90" s="1"/>
  <c r="DD453" i="90" a="1"/>
  <c r="CE517" i="90" a="1"/>
  <c r="CE517" i="90" s="1"/>
  <c r="CH552" i="90"/>
  <c r="CE512" i="90" a="1"/>
  <c r="CE512" i="90" s="1"/>
  <c r="CE516" i="90" a="1"/>
  <c r="CE516" i="90" s="1"/>
  <c r="CE513" i="90" a="1"/>
  <c r="CE513" i="90" s="1"/>
  <c r="CE515" i="90" a="1"/>
  <c r="CE515" i="90" s="1"/>
  <c r="CE518" i="90" a="1"/>
  <c r="CE518" i="90" s="1"/>
  <c r="CE511" i="90" a="1"/>
  <c r="CE511" i="90" s="1"/>
  <c r="CE514" i="90" a="1"/>
  <c r="CE514" i="90" s="1"/>
  <c r="CF511" i="90"/>
  <c r="CV445" i="90" a="1"/>
  <c r="CN421" i="90" a="1"/>
  <c r="CF445" i="90" a="1"/>
  <c r="DT2" i="90" a="1"/>
  <c r="CN34" i="90" a="1"/>
  <c r="CV10" i="90" a="1"/>
  <c r="DD34" i="90" a="1"/>
  <c r="DD190" i="90" a="1"/>
  <c r="BP42" i="90" a="1"/>
  <c r="CF190" i="90" a="1"/>
  <c r="CU347" i="90" a="1"/>
  <c r="CU347" i="90" s="1"/>
  <c r="CV347" i="90"/>
  <c r="CU350" i="90" a="1"/>
  <c r="CU350" i="90" s="1"/>
  <c r="CU351" i="90" a="1"/>
  <c r="CU351" i="90" s="1"/>
  <c r="CX388" i="90"/>
  <c r="CU353" i="90" a="1"/>
  <c r="CU353" i="90" s="1"/>
  <c r="CU352" i="90" a="1"/>
  <c r="CU352" i="90" s="1"/>
  <c r="CU348" i="90" a="1"/>
  <c r="CU348" i="90" s="1"/>
  <c r="CU349" i="90" a="1"/>
  <c r="CU349" i="90" s="1"/>
  <c r="CU354" i="90" a="1"/>
  <c r="CU354" i="90" s="1"/>
  <c r="CF42" i="90" a="1"/>
  <c r="DK136" i="90" a="1"/>
  <c r="DK136" i="90" s="1"/>
  <c r="DK132" i="90" a="1"/>
  <c r="DK132" i="90" s="1"/>
  <c r="DL132" i="90"/>
  <c r="DK133" i="90" a="1"/>
  <c r="DK133" i="90" s="1"/>
  <c r="DK137" i="90" a="1"/>
  <c r="DK137" i="90" s="1"/>
  <c r="DK134" i="90" a="1"/>
  <c r="DK134" i="90" s="1"/>
  <c r="DK135" i="90" a="1"/>
  <c r="DK135" i="90" s="1"/>
  <c r="BG55" i="90" a="1"/>
  <c r="BG55" i="90" s="1"/>
  <c r="AB437" i="90" a="1"/>
  <c r="AA444" i="90" s="1" a="1"/>
  <c r="AA444" i="90" s="1"/>
  <c r="BH437" i="90" a="1"/>
  <c r="BH437" i="90" s="1"/>
  <c r="DT421" i="90" a="1"/>
  <c r="DS423" i="90" s="1" a="1"/>
  <c r="DS423" i="90" s="1"/>
  <c r="AR421" i="90" a="1"/>
  <c r="CE351" i="90" a="1"/>
  <c r="CE351" i="90" s="1"/>
  <c r="CF347" i="90"/>
  <c r="CH388" i="90"/>
  <c r="CE348" i="90" a="1"/>
  <c r="CE348" i="90" s="1"/>
  <c r="CE350" i="90" a="1"/>
  <c r="CE350" i="90" s="1"/>
  <c r="CE352" i="90" a="1"/>
  <c r="CE352" i="90" s="1"/>
  <c r="CE349" i="90" a="1"/>
  <c r="CE349" i="90" s="1"/>
  <c r="CE353" i="90" a="1"/>
  <c r="CE353" i="90" s="1"/>
  <c r="CE354" i="90" a="1"/>
  <c r="CE354" i="90" s="1"/>
  <c r="CE347" i="90" a="1"/>
  <c r="CE347" i="90" s="1"/>
  <c r="DK112" i="90" a="1"/>
  <c r="DK112" i="90" s="1"/>
  <c r="AJ100" i="90" a="1"/>
  <c r="BH108" i="90" a="1"/>
  <c r="AZ92" i="90" a="1"/>
  <c r="CF108" i="90" a="1"/>
  <c r="BP84" i="90" a="1"/>
  <c r="AR124" i="90" a="1"/>
  <c r="AJ84" i="90" a="1"/>
  <c r="BH116" i="90" a="1"/>
  <c r="BH84" i="90" a="1"/>
  <c r="BH124" i="90" a="1"/>
  <c r="BP108" i="90" a="1"/>
  <c r="AR116" i="90" a="1"/>
  <c r="BP92" i="90" a="1"/>
  <c r="DD116" i="90" a="1"/>
  <c r="AZ84" i="90" a="1"/>
  <c r="DD124" i="90" a="1"/>
  <c r="BP100" i="90" a="1"/>
  <c r="AZ100" i="90" a="1"/>
  <c r="AB116" i="90" a="1"/>
  <c r="BH100" i="90" a="1"/>
  <c r="CN100" i="90" a="1"/>
  <c r="AJ116" i="90" a="1"/>
  <c r="BP116" i="90" a="1"/>
  <c r="AJ124" i="90" a="1"/>
  <c r="AB124" i="90" a="1"/>
  <c r="CV100" i="90" a="1"/>
  <c r="AR108" i="90" a="1"/>
  <c r="AZ116" i="90" a="1"/>
  <c r="AR84" i="90" a="1"/>
  <c r="BH92" i="90" a="1"/>
  <c r="DD100" i="90" a="1"/>
  <c r="CU362" i="90" a="1"/>
  <c r="CU362" i="90" s="1"/>
  <c r="CU360" i="90" a="1"/>
  <c r="CU360" i="90" s="1"/>
  <c r="CU358" i="90" a="1"/>
  <c r="CU358" i="90" s="1"/>
  <c r="CU359" i="90" a="1"/>
  <c r="CU359" i="90" s="1"/>
  <c r="CV355" i="90"/>
  <c r="CU357" i="90" a="1"/>
  <c r="CU357" i="90" s="1"/>
  <c r="CU355" i="90" a="1"/>
  <c r="CU355" i="90" s="1"/>
  <c r="CU361" i="90" a="1"/>
  <c r="CU361" i="90" s="1"/>
  <c r="CU356" i="90" a="1"/>
  <c r="CU356" i="90" s="1"/>
  <c r="CU370" i="90" a="1"/>
  <c r="CU370" i="90" s="1"/>
  <c r="CU368" i="90" a="1"/>
  <c r="CU368" i="90" s="1"/>
  <c r="CU364" i="90" a="1"/>
  <c r="CU364" i="90" s="1"/>
  <c r="CV363" i="90"/>
  <c r="CU366" i="90" a="1"/>
  <c r="CU366" i="90" s="1"/>
  <c r="CU367" i="90" a="1"/>
  <c r="CU367" i="90" s="1"/>
  <c r="CU365" i="90" a="1"/>
  <c r="CU365" i="90" s="1"/>
  <c r="CU363" i="90" a="1"/>
  <c r="CU363" i="90" s="1"/>
  <c r="CU369" i="90" a="1"/>
  <c r="CU369" i="90" s="1"/>
  <c r="DT174" i="90" a="1"/>
  <c r="CN182" i="90" a="1"/>
  <c r="AZ206" i="90" a="1"/>
  <c r="CV453" i="90" a="1"/>
  <c r="AI518" i="90" a="1"/>
  <c r="AI518" i="90" s="1"/>
  <c r="AI511" i="90" a="1"/>
  <c r="AI511" i="90" s="1"/>
  <c r="AI512" i="90" a="1"/>
  <c r="AI512" i="90" s="1"/>
  <c r="AI513" i="90" a="1"/>
  <c r="AI513" i="90" s="1"/>
  <c r="AJ511" i="90"/>
  <c r="AI517" i="90" a="1"/>
  <c r="AI517" i="90" s="1"/>
  <c r="AI514" i="90" a="1"/>
  <c r="AI514" i="90" s="1"/>
  <c r="AI516" i="90" a="1"/>
  <c r="AI516" i="90" s="1"/>
  <c r="AI515" i="90" a="1"/>
  <c r="AI515" i="90" s="1"/>
  <c r="DK355" i="90" a="1"/>
  <c r="DK355" i="90" s="1"/>
  <c r="DK357" i="90" a="1"/>
  <c r="DK357" i="90" s="1"/>
  <c r="DK358" i="90" a="1"/>
  <c r="DK358" i="90" s="1"/>
  <c r="DL355" i="90"/>
  <c r="DK362" i="90" a="1"/>
  <c r="DK362" i="90" s="1"/>
  <c r="DK361" i="90" a="1"/>
  <c r="DK361" i="90" s="1"/>
  <c r="DK356" i="90" a="1"/>
  <c r="DK356" i="90" s="1"/>
  <c r="DK360" i="90" a="1"/>
  <c r="DK360" i="90" s="1"/>
  <c r="DK359" i="90" a="1"/>
  <c r="DK359" i="90" s="1"/>
  <c r="CX651" i="90"/>
  <c r="M744" i="90"/>
  <c r="C935" i="122" s="1"/>
  <c r="C968" i="122" s="1"/>
  <c r="AT551" i="90"/>
  <c r="AR503" i="90"/>
  <c r="H451" i="119" s="1" a="1"/>
  <c r="H451" i="119" s="1"/>
  <c r="AJ108" i="90" a="1"/>
  <c r="BP206" i="90" a="1"/>
  <c r="AJ182" i="90" a="1"/>
  <c r="DD429" i="90" a="1"/>
  <c r="BH10" i="90" a="1"/>
  <c r="BB552" i="90"/>
  <c r="CE374" i="90" a="1"/>
  <c r="CE374" i="90" s="1"/>
  <c r="CE378" i="90" a="1"/>
  <c r="CE378" i="90" s="1"/>
  <c r="CE373" i="90" a="1"/>
  <c r="CE373" i="90" s="1"/>
  <c r="CF371" i="90"/>
  <c r="CE375" i="90" a="1"/>
  <c r="CE375" i="90" s="1"/>
  <c r="CE377" i="90" a="1"/>
  <c r="CE377" i="90" s="1"/>
  <c r="CE372" i="90" a="1"/>
  <c r="CE372" i="90" s="1"/>
  <c r="CE371" i="90" a="1"/>
  <c r="CE371" i="90" s="1"/>
  <c r="CE376" i="90" a="1"/>
  <c r="CE376" i="90" s="1"/>
  <c r="AB100" i="90" a="1"/>
  <c r="CV132" i="90"/>
  <c r="CU133" i="90" a="1"/>
  <c r="CU133" i="90" s="1"/>
  <c r="CU137" i="90" a="1"/>
  <c r="CU137" i="90" s="1"/>
  <c r="CU134" i="90" a="1"/>
  <c r="CU134" i="90" s="1"/>
  <c r="CU135" i="90" a="1"/>
  <c r="CU135" i="90" s="1"/>
  <c r="CU136" i="90" a="1"/>
  <c r="CU136" i="90" s="1"/>
  <c r="CU132" i="90" a="1"/>
  <c r="CU132" i="90" s="1"/>
  <c r="AJ421" i="90" a="1"/>
  <c r="BH429" i="90" a="1"/>
  <c r="BG433" i="90" s="1" a="1"/>
  <c r="BG433" i="90" s="1"/>
  <c r="AB453" i="90" a="1"/>
  <c r="AA460" i="90" s="1" a="1"/>
  <c r="AA460" i="90" s="1"/>
  <c r="BH445" i="90" a="1"/>
  <c r="BG445" i="90" s="1" a="1"/>
  <c r="BG445" i="90" s="1"/>
  <c r="BH413" i="90" a="1"/>
  <c r="CU377" i="90" a="1"/>
  <c r="CU377" i="90" s="1"/>
  <c r="CU372" i="90" a="1"/>
  <c r="CU372" i="90" s="1"/>
  <c r="CU373" i="90" a="1"/>
  <c r="CU373" i="90" s="1"/>
  <c r="CU375" i="90" a="1"/>
  <c r="CU375" i="90" s="1"/>
  <c r="CV371" i="90"/>
  <c r="CU378" i="90" a="1"/>
  <c r="CU378" i="90" s="1"/>
  <c r="CU374" i="90" a="1"/>
  <c r="CU374" i="90" s="1"/>
  <c r="CU371" i="90" a="1"/>
  <c r="CU371" i="90" s="1"/>
  <c r="CU376" i="90" a="1"/>
  <c r="CU376" i="90" s="1"/>
  <c r="BP124" i="90" a="1"/>
  <c r="CF84" i="90" a="1"/>
  <c r="CN108" i="90" a="1"/>
  <c r="DC216" i="90" a="1"/>
  <c r="DC216" i="90" s="1"/>
  <c r="DC215" i="90" a="1"/>
  <c r="DC215" i="90" s="1"/>
  <c r="DC217" i="90" a="1"/>
  <c r="DC217" i="90" s="1"/>
  <c r="DD214" i="90"/>
  <c r="DC219" i="90" a="1"/>
  <c r="DC219" i="90" s="1"/>
  <c r="DC214" i="90" a="1"/>
  <c r="DC214" i="90" s="1"/>
  <c r="DC218" i="90" a="1"/>
  <c r="DC218" i="90" s="1"/>
  <c r="CE215" i="90" a="1"/>
  <c r="CE215" i="90" s="1"/>
  <c r="CE217" i="90" a="1"/>
  <c r="CE217" i="90" s="1"/>
  <c r="CF214" i="90"/>
  <c r="CE214" i="90" a="1"/>
  <c r="CE214" i="90" s="1"/>
  <c r="CE219" i="90" a="1"/>
  <c r="CE219" i="90" s="1"/>
  <c r="CE218" i="90" a="1"/>
  <c r="CE218" i="90" s="1"/>
  <c r="CE216" i="90" a="1"/>
  <c r="CE216" i="90" s="1"/>
  <c r="CP387" i="90"/>
  <c r="BZ389" i="90"/>
  <c r="J711" i="90"/>
  <c r="DK217" i="90" a="1"/>
  <c r="DK217" i="90" s="1"/>
  <c r="DK218" i="90" a="1"/>
  <c r="DK218" i="90" s="1"/>
  <c r="DK215" i="90" a="1"/>
  <c r="DK215" i="90" s="1"/>
  <c r="DL214" i="90"/>
  <c r="DK216" i="90" a="1"/>
  <c r="DK216" i="90" s="1"/>
  <c r="DK219" i="90" a="1"/>
  <c r="DK219" i="90" s="1"/>
  <c r="DK214" i="90" a="1"/>
  <c r="DK214" i="90" s="1"/>
  <c r="J733" i="90"/>
  <c r="DT166" i="90" a="1"/>
  <c r="BH190" i="90" a="1"/>
  <c r="BJ223" i="90" s="1"/>
  <c r="BH174" i="90" a="1"/>
  <c r="CF429" i="90" a="1"/>
  <c r="BP495" i="90"/>
  <c r="C303" i="118" s="1" a="1"/>
  <c r="C303" i="118" s="1"/>
  <c r="BR550" i="90"/>
  <c r="AQ511" i="90" a="1"/>
  <c r="AQ511" i="90" s="1"/>
  <c r="AQ518" i="90" a="1"/>
  <c r="AQ518" i="90" s="1"/>
  <c r="AQ512" i="90" a="1"/>
  <c r="AQ512" i="90" s="1"/>
  <c r="AR511" i="90"/>
  <c r="AQ515" i="90" a="1"/>
  <c r="AQ515" i="90" s="1"/>
  <c r="AQ517" i="90" a="1"/>
  <c r="AQ517" i="90" s="1"/>
  <c r="AQ513" i="90" a="1"/>
  <c r="AQ513" i="90" s="1"/>
  <c r="AQ514" i="90" a="1"/>
  <c r="AQ514" i="90" s="1"/>
  <c r="AQ516" i="90" a="1"/>
  <c r="AQ516" i="90" s="1"/>
  <c r="CF421" i="90" a="1"/>
  <c r="CM373" i="90" a="1"/>
  <c r="CM373" i="90" s="1"/>
  <c r="CM376" i="90" a="1"/>
  <c r="CM376" i="90" s="1"/>
  <c r="CM372" i="90" a="1"/>
  <c r="CM372" i="90" s="1"/>
  <c r="CM371" i="90" a="1"/>
  <c r="CM371" i="90" s="1"/>
  <c r="CM374" i="90" a="1"/>
  <c r="CM374" i="90" s="1"/>
  <c r="CM378" i="90" a="1"/>
  <c r="CM378" i="90" s="1"/>
  <c r="CN371" i="90"/>
  <c r="CM375" i="90" a="1"/>
  <c r="CM375" i="90" s="1"/>
  <c r="CM377" i="90" a="1"/>
  <c r="CM377" i="90" s="1"/>
  <c r="AJ92" i="90" a="1"/>
  <c r="DD182" i="90" a="1"/>
  <c r="A273" i="90"/>
  <c r="CF296" i="90" s="1" a="1"/>
  <c r="DL166" i="90" a="1"/>
  <c r="BH18" i="90" a="1"/>
  <c r="DD371" i="90"/>
  <c r="DC377" i="90" a="1"/>
  <c r="DC377" i="90" s="1"/>
  <c r="DC378" i="90" a="1"/>
  <c r="DC378" i="90" s="1"/>
  <c r="DC372" i="90" a="1"/>
  <c r="DC372" i="90" s="1"/>
  <c r="DC374" i="90" a="1"/>
  <c r="DC374" i="90" s="1"/>
  <c r="DC376" i="90" a="1"/>
  <c r="DC376" i="90" s="1"/>
  <c r="DC371" i="90" a="1"/>
  <c r="DC371" i="90" s="1"/>
  <c r="DC375" i="90" a="1"/>
  <c r="DC375" i="90" s="1"/>
  <c r="DC373" i="90" a="1"/>
  <c r="DC373" i="90" s="1"/>
  <c r="CU53" i="90" a="1"/>
  <c r="CU53" i="90" s="1"/>
  <c r="CV50" i="90"/>
  <c r="CU55" i="90" a="1"/>
  <c r="CU55" i="90" s="1"/>
  <c r="CU52" i="90" a="1"/>
  <c r="CU52" i="90" s="1"/>
  <c r="CU50" i="90" a="1"/>
  <c r="CU50" i="90" s="1"/>
  <c r="CU54" i="90" a="1"/>
  <c r="CU54" i="90" s="1"/>
  <c r="CU51" i="90" a="1"/>
  <c r="CU51" i="90" s="1"/>
  <c r="CN429" i="90" a="1"/>
  <c r="BJ388" i="90"/>
  <c r="AD387" i="90"/>
  <c r="AQ356" i="90" a="1"/>
  <c r="AQ356" i="90" s="1"/>
  <c r="AQ360" i="90" a="1"/>
  <c r="AQ360" i="90" s="1"/>
  <c r="AR355" i="90"/>
  <c r="AQ357" i="90" a="1"/>
  <c r="AQ357" i="90" s="1"/>
  <c r="AQ359" i="90" a="1"/>
  <c r="AQ359" i="90" s="1"/>
  <c r="AQ362" i="90" a="1"/>
  <c r="AQ362" i="90" s="1"/>
  <c r="AQ358" i="90" a="1"/>
  <c r="AQ358" i="90" s="1"/>
  <c r="AQ355" i="90" a="1"/>
  <c r="AQ355" i="90" s="1"/>
  <c r="AI134" i="90" a="1"/>
  <c r="AI134" i="90" s="1"/>
  <c r="AI135" i="90" a="1"/>
  <c r="AI135" i="90" s="1"/>
  <c r="AI137" i="90" a="1"/>
  <c r="AI137" i="90" s="1"/>
  <c r="BO137" i="90" a="1"/>
  <c r="BO137" i="90" s="1"/>
  <c r="BO132" i="90" a="1"/>
  <c r="BO132" i="90" s="1"/>
  <c r="BO136" i="90" a="1"/>
  <c r="BO136" i="90" s="1"/>
  <c r="AI136" i="90" a="1"/>
  <c r="AI136" i="90" s="1"/>
  <c r="BO133" i="90" a="1"/>
  <c r="BO133" i="90" s="1"/>
  <c r="AJ132" i="90"/>
  <c r="BP132" i="90"/>
  <c r="BO134" i="90" a="1"/>
  <c r="BO134" i="90" s="1"/>
  <c r="AI132" i="90" a="1"/>
  <c r="AI132" i="90" s="1"/>
  <c r="AA136" i="90" a="1"/>
  <c r="AA136" i="90" s="1"/>
  <c r="AR132" i="90"/>
  <c r="AQ132" i="90" a="1"/>
  <c r="AQ132" i="90" s="1"/>
  <c r="BR468" i="90"/>
  <c r="BO434" i="90" a="1"/>
  <c r="BO434" i="90" s="1"/>
  <c r="AY436" i="90" a="1"/>
  <c r="AY436" i="90" s="1"/>
  <c r="AY432" i="90" a="1"/>
  <c r="AY432" i="90" s="1"/>
  <c r="BO459" i="90" a="1"/>
  <c r="BO459" i="90" s="1"/>
  <c r="AI433" i="90" a="1"/>
  <c r="AI433" i="90" s="1"/>
  <c r="AI435" i="90" a="1"/>
  <c r="AI435" i="90" s="1"/>
  <c r="AJ453" i="90" a="1"/>
  <c r="AB429" i="90" a="1"/>
  <c r="AZ445" i="90" a="1"/>
  <c r="AB413" i="90" a="1"/>
  <c r="AR445" i="90" a="1"/>
  <c r="AZ132" i="90"/>
  <c r="AY134" i="90" a="1"/>
  <c r="AY134" i="90" s="1"/>
  <c r="AY135" i="90" a="1"/>
  <c r="AY135" i="90" s="1"/>
  <c r="AY137" i="90" a="1"/>
  <c r="AY137" i="90" s="1"/>
  <c r="AY132" i="90" a="1"/>
  <c r="AY132" i="90" s="1"/>
  <c r="AY133" i="90" a="1"/>
  <c r="AY133" i="90" s="1"/>
  <c r="AY136" i="90" a="1"/>
  <c r="AY136" i="90" s="1"/>
  <c r="AB214" i="90"/>
  <c r="AA217" i="90" a="1"/>
  <c r="AA217" i="90" s="1"/>
  <c r="AA215" i="90" a="1"/>
  <c r="AA215" i="90" s="1"/>
  <c r="AA219" i="90" a="1"/>
  <c r="AA219" i="90" s="1"/>
  <c r="AA218" i="90" a="1"/>
  <c r="AA218" i="90" s="1"/>
  <c r="AA214" i="90" a="1"/>
  <c r="AA214" i="90" s="1"/>
  <c r="AA216" i="90" a="1"/>
  <c r="AA216" i="90" s="1"/>
  <c r="AT387" i="90"/>
  <c r="AR339" i="90"/>
  <c r="H303" i="119" s="1" a="1"/>
  <c r="H303" i="119" s="1"/>
  <c r="BP363" i="90"/>
  <c r="BO368" i="90" a="1"/>
  <c r="BO368" i="90" s="1"/>
  <c r="BO363" i="90" a="1"/>
  <c r="BO363" i="90" s="1"/>
  <c r="BO364" i="90" a="1"/>
  <c r="BO364" i="90" s="1"/>
  <c r="BO369" i="90" a="1"/>
  <c r="BO369" i="90" s="1"/>
  <c r="BO366" i="90" a="1"/>
  <c r="BO366" i="90" s="1"/>
  <c r="BO365" i="90" a="1"/>
  <c r="BO365" i="90" s="1"/>
  <c r="BO367" i="90" a="1"/>
  <c r="BO367" i="90" s="1"/>
  <c r="BO370" i="90" a="1"/>
  <c r="BO370" i="90" s="1"/>
  <c r="BP355" i="90"/>
  <c r="BO355" i="90" a="1"/>
  <c r="BO355" i="90" s="1"/>
  <c r="BO360" i="90" a="1"/>
  <c r="BO360" i="90" s="1"/>
  <c r="BO358" i="90" a="1"/>
  <c r="BO358" i="90" s="1"/>
  <c r="BO359" i="90" a="1"/>
  <c r="BO359" i="90" s="1"/>
  <c r="BO362" i="90" a="1"/>
  <c r="BO362" i="90" s="1"/>
  <c r="BO361" i="90" a="1"/>
  <c r="BO361" i="90" s="1"/>
  <c r="BO356" i="90" a="1"/>
  <c r="BO356" i="90" s="1"/>
  <c r="BO357" i="90" a="1"/>
  <c r="BO357" i="90" s="1"/>
  <c r="BP331" i="90"/>
  <c r="C155" i="118" s="1" a="1"/>
  <c r="C155" i="118" s="1"/>
  <c r="BR386" i="90"/>
  <c r="BH355" i="90"/>
  <c r="BG355" i="90" a="1"/>
  <c r="BG355" i="90" s="1"/>
  <c r="BG358" i="90" a="1"/>
  <c r="BG358" i="90" s="1"/>
  <c r="BG362" i="90" a="1"/>
  <c r="BG362" i="90" s="1"/>
  <c r="BG360" i="90" a="1"/>
  <c r="BG360" i="90" s="1"/>
  <c r="BG356" i="90" a="1"/>
  <c r="BG356" i="90" s="1"/>
  <c r="BG359" i="90" a="1"/>
  <c r="BG359" i="90" s="1"/>
  <c r="BG357" i="90" a="1"/>
  <c r="BG357" i="90" s="1"/>
  <c r="BG361" i="90" a="1"/>
  <c r="BG361" i="90" s="1"/>
  <c r="BP339" i="90"/>
  <c r="H155" i="118" s="1" a="1"/>
  <c r="H155" i="118" s="1"/>
  <c r="BR387" i="90"/>
  <c r="BP214" i="90"/>
  <c r="BO219" i="90" a="1"/>
  <c r="BO219" i="90" s="1"/>
  <c r="BO216" i="90" a="1"/>
  <c r="BO216" i="90" s="1"/>
  <c r="BO214" i="90" a="1"/>
  <c r="BO214" i="90" s="1"/>
  <c r="BO215" i="90" a="1"/>
  <c r="BO215" i="90" s="1"/>
  <c r="BO217" i="90" a="1"/>
  <c r="BO217" i="90" s="1"/>
  <c r="BO218" i="90" a="1"/>
  <c r="BO218" i="90" s="1"/>
  <c r="BP371" i="90"/>
  <c r="BO374" i="90" a="1"/>
  <c r="BO374" i="90" s="1"/>
  <c r="BO373" i="90" a="1"/>
  <c r="BO373" i="90" s="1"/>
  <c r="BO376" i="90" a="1"/>
  <c r="BO376" i="90" s="1"/>
  <c r="BO371" i="90" a="1"/>
  <c r="BO371" i="90" s="1"/>
  <c r="BO372" i="90" a="1"/>
  <c r="BO372" i="90" s="1"/>
  <c r="BO378" i="90" a="1"/>
  <c r="BO378" i="90" s="1"/>
  <c r="BO377" i="90" a="1"/>
  <c r="BO377" i="90" s="1"/>
  <c r="BO375" i="90" a="1"/>
  <c r="BO375" i="90" s="1"/>
  <c r="AJ371" i="90"/>
  <c r="AI373" i="90" a="1"/>
  <c r="AI373" i="90" s="1"/>
  <c r="AI375" i="90" a="1"/>
  <c r="AI375" i="90" s="1"/>
  <c r="AI377" i="90" a="1"/>
  <c r="AI377" i="90" s="1"/>
  <c r="AI376" i="90" a="1"/>
  <c r="AI376" i="90" s="1"/>
  <c r="AI374" i="90" a="1"/>
  <c r="AI374" i="90" s="1"/>
  <c r="AI378" i="90" a="1"/>
  <c r="AI378" i="90" s="1"/>
  <c r="AI371" i="90" a="1"/>
  <c r="AI371" i="90" s="1"/>
  <c r="AI372" i="90" a="1"/>
  <c r="AI372" i="90" s="1"/>
  <c r="AB363" i="90"/>
  <c r="AA363" i="90" a="1"/>
  <c r="AA363" i="90" s="1"/>
  <c r="AA370" i="90" a="1"/>
  <c r="AA370" i="90" s="1"/>
  <c r="AA369" i="90" a="1"/>
  <c r="AA369" i="90" s="1"/>
  <c r="AA365" i="90" a="1"/>
  <c r="AA365" i="90" s="1"/>
  <c r="AA366" i="90" a="1"/>
  <c r="AA366" i="90" s="1"/>
  <c r="AA364" i="90" a="1"/>
  <c r="AA364" i="90" s="1"/>
  <c r="AA367" i="90" a="1"/>
  <c r="AA367" i="90" s="1"/>
  <c r="AA368" i="90" a="1"/>
  <c r="AA368" i="90" s="1"/>
  <c r="AZ214" i="90"/>
  <c r="AY219" i="90" a="1"/>
  <c r="AY219" i="90" s="1"/>
  <c r="AY217" i="90" a="1"/>
  <c r="AY217" i="90" s="1"/>
  <c r="AY215" i="90" a="1"/>
  <c r="AY215" i="90" s="1"/>
  <c r="AY216" i="90" a="1"/>
  <c r="AY216" i="90" s="1"/>
  <c r="AY218" i="90" a="1"/>
  <c r="AY218" i="90" s="1"/>
  <c r="AY214" i="90" a="1"/>
  <c r="AY214" i="90" s="1"/>
  <c r="AR331" i="90"/>
  <c r="B109" i="120" s="1" a="1"/>
  <c r="B109" i="120" s="1"/>
  <c r="AT386" i="90"/>
  <c r="AD386" i="90"/>
  <c r="AD388" i="90"/>
  <c r="AB347" i="90"/>
  <c r="AA353" i="90" a="1"/>
  <c r="AA353" i="90" s="1"/>
  <c r="AA350" i="90" a="1"/>
  <c r="AA350" i="90" s="1"/>
  <c r="AA354" i="90" a="1"/>
  <c r="AA354" i="90" s="1"/>
  <c r="AA352" i="90" a="1"/>
  <c r="AA352" i="90" s="1"/>
  <c r="AA351" i="90" a="1"/>
  <c r="AA351" i="90" s="1"/>
  <c r="AA349" i="90" a="1"/>
  <c r="AA349" i="90" s="1"/>
  <c r="AA348" i="90" a="1"/>
  <c r="AA348" i="90" s="1"/>
  <c r="AA347" i="90" a="1"/>
  <c r="AA347" i="90" s="1"/>
  <c r="BH371" i="90"/>
  <c r="BG374" i="90" a="1"/>
  <c r="BG374" i="90" s="1"/>
  <c r="BG375" i="90" a="1"/>
  <c r="BG375" i="90" s="1"/>
  <c r="BG378" i="90" a="1"/>
  <c r="BG378" i="90" s="1"/>
  <c r="BG377" i="90" a="1"/>
  <c r="BG377" i="90" s="1"/>
  <c r="BG373" i="90" a="1"/>
  <c r="BG373" i="90" s="1"/>
  <c r="BG371" i="90" a="1"/>
  <c r="BG371" i="90" s="1"/>
  <c r="BG372" i="90" a="1"/>
  <c r="BG372" i="90" s="1"/>
  <c r="BG376" i="90" a="1"/>
  <c r="BG376" i="90" s="1"/>
  <c r="DV388" i="90"/>
  <c r="DT339" i="90"/>
  <c r="DS344" i="90" a="1"/>
  <c r="DS344" i="90" s="1"/>
  <c r="DS345" i="90" a="1"/>
  <c r="DS345" i="90" s="1"/>
  <c r="DS340" i="90" a="1"/>
  <c r="DS340" i="90" s="1"/>
  <c r="DS346" i="90" a="1"/>
  <c r="DS346" i="90" s="1"/>
  <c r="DS341" i="90" a="1"/>
  <c r="DS341" i="90" s="1"/>
  <c r="DS339" i="90" a="1"/>
  <c r="DS339" i="90" s="1"/>
  <c r="DS343" i="90" a="1"/>
  <c r="DS343" i="90" s="1"/>
  <c r="DS342" i="90" a="1"/>
  <c r="DS342" i="90" s="1"/>
  <c r="AR347" i="90"/>
  <c r="AT388" i="90"/>
  <c r="AQ348" i="90" a="1"/>
  <c r="AQ348" i="90" s="1"/>
  <c r="AQ349" i="90" a="1"/>
  <c r="AQ349" i="90" s="1"/>
  <c r="AQ352" i="90" a="1"/>
  <c r="AQ352" i="90" s="1"/>
  <c r="AQ353" i="90" a="1"/>
  <c r="AQ353" i="90" s="1"/>
  <c r="AQ351" i="90" a="1"/>
  <c r="AQ351" i="90" s="1"/>
  <c r="AQ350" i="90" a="1"/>
  <c r="AQ350" i="90" s="1"/>
  <c r="AQ347" i="90" a="1"/>
  <c r="AQ347" i="90" s="1"/>
  <c r="AQ354" i="90" a="1"/>
  <c r="AQ354" i="90" s="1"/>
  <c r="AB355" i="90"/>
  <c r="AA357" i="90" a="1"/>
  <c r="AA357" i="90" s="1"/>
  <c r="AA360" i="90" a="1"/>
  <c r="AA360" i="90" s="1"/>
  <c r="AA361" i="90" a="1"/>
  <c r="AA361" i="90" s="1"/>
  <c r="AA359" i="90" a="1"/>
  <c r="AA359" i="90" s="1"/>
  <c r="AA355" i="90" a="1"/>
  <c r="AA355" i="90" s="1"/>
  <c r="AA362" i="90" a="1"/>
  <c r="AA362" i="90" s="1"/>
  <c r="AA356" i="90" a="1"/>
  <c r="AA356" i="90" s="1"/>
  <c r="AA358" i="90" a="1"/>
  <c r="AA358" i="90" s="1"/>
  <c r="AB371" i="90"/>
  <c r="AA374" i="90" a="1"/>
  <c r="AA374" i="90" s="1"/>
  <c r="AA375" i="90" a="1"/>
  <c r="AA375" i="90" s="1"/>
  <c r="AA377" i="90" a="1"/>
  <c r="AA377" i="90" s="1"/>
  <c r="AA376" i="90" a="1"/>
  <c r="AA376" i="90" s="1"/>
  <c r="AA373" i="90" a="1"/>
  <c r="AA373" i="90" s="1"/>
  <c r="AA371" i="90" a="1"/>
  <c r="AA371" i="90" s="1"/>
  <c r="AA372" i="90" a="1"/>
  <c r="AA372" i="90" s="1"/>
  <c r="AA378" i="90" a="1"/>
  <c r="AA378" i="90" s="1"/>
  <c r="BH214" i="90"/>
  <c r="BG215" i="90" a="1"/>
  <c r="BG215" i="90" s="1"/>
  <c r="BG219" i="90" a="1"/>
  <c r="BG219" i="90" s="1"/>
  <c r="BG217" i="90" a="1"/>
  <c r="BG217" i="90" s="1"/>
  <c r="BG214" i="90" a="1"/>
  <c r="BG214" i="90" s="1"/>
  <c r="BG216" i="90" a="1"/>
  <c r="BG216" i="90" s="1"/>
  <c r="BG218" i="90" a="1"/>
  <c r="BG218" i="90" s="1"/>
  <c r="AJ355" i="90"/>
  <c r="AI362" i="90" a="1"/>
  <c r="AI362" i="90" s="1"/>
  <c r="AI360" i="90" a="1"/>
  <c r="AI360" i="90" s="1"/>
  <c r="AI356" i="90" a="1"/>
  <c r="AI356" i="90" s="1"/>
  <c r="AI359" i="90" a="1"/>
  <c r="AI359" i="90" s="1"/>
  <c r="AI357" i="90" a="1"/>
  <c r="AI357" i="90" s="1"/>
  <c r="AI361" i="90" a="1"/>
  <c r="AI361" i="90" s="1"/>
  <c r="AI355" i="90" a="1"/>
  <c r="AI355" i="90" s="1"/>
  <c r="AI358" i="90" a="1"/>
  <c r="AI358" i="90" s="1"/>
  <c r="AL386" i="90"/>
  <c r="AJ331" i="90"/>
  <c r="B73" i="120" s="1" a="1"/>
  <c r="B73" i="120" s="1"/>
  <c r="BH339" i="90"/>
  <c r="H599" i="119" s="1" a="1"/>
  <c r="H599" i="119" s="1"/>
  <c r="BJ387" i="90"/>
  <c r="BP347" i="90"/>
  <c r="BR388" i="90"/>
  <c r="BO349" i="90" a="1"/>
  <c r="BO349" i="90" s="1"/>
  <c r="BO353" i="90" a="1"/>
  <c r="BO353" i="90" s="1"/>
  <c r="BO348" i="90" a="1"/>
  <c r="BO348" i="90" s="1"/>
  <c r="BO352" i="90" a="1"/>
  <c r="BO352" i="90" s="1"/>
  <c r="BO347" i="90" a="1"/>
  <c r="BO347" i="90" s="1"/>
  <c r="BO350" i="90" a="1"/>
  <c r="BO350" i="90" s="1"/>
  <c r="BO351" i="90" a="1"/>
  <c r="BO351" i="90" s="1"/>
  <c r="BO354" i="90" a="1"/>
  <c r="BO354" i="90" s="1"/>
  <c r="B972" i="122" l="1" a="1"/>
  <c r="B972" i="122" s="1"/>
  <c r="I19" i="109"/>
  <c r="C209" i="116"/>
  <c r="B840" i="122" a="1"/>
  <c r="B840" i="122" s="1"/>
  <c r="C209" i="122"/>
  <c r="B246" i="122" a="1"/>
  <c r="B246" i="122" s="1"/>
  <c r="CQ577" i="90"/>
  <c r="B1005" i="122" s="1" a="1"/>
  <c r="B1005" i="122" s="1"/>
  <c r="B1038" i="122" a="1"/>
  <c r="B1038" i="122" s="1"/>
  <c r="CQ331" i="90" a="1"/>
  <c r="CQ331" i="90" s="1"/>
  <c r="B906" i="122" a="1"/>
  <c r="B906" i="122" s="1"/>
  <c r="I8" i="109"/>
  <c r="AR413" i="90"/>
  <c r="C411" i="119" s="1" a="1"/>
  <c r="C411" i="119" s="1"/>
  <c r="BJ468" i="90"/>
  <c r="C303" i="119" a="1"/>
  <c r="C303" i="119" s="1"/>
  <c r="C821" i="118" a="1"/>
  <c r="C821" i="118" s="1"/>
  <c r="AT469" i="90"/>
  <c r="AJ413" i="90"/>
  <c r="C707" i="118" s="1" a="1"/>
  <c r="C707" i="118" s="1"/>
  <c r="AT140" i="90"/>
  <c r="AT222" i="90"/>
  <c r="C831" i="118" a="1"/>
  <c r="C831" i="118" s="1"/>
  <c r="H831" i="118" a="1"/>
  <c r="H831" i="118" s="1"/>
  <c r="C841" i="118" a="1"/>
  <c r="C841" i="118" s="1"/>
  <c r="H841" i="118" a="1"/>
  <c r="H841" i="118" s="1"/>
  <c r="B849" i="118" a="1"/>
  <c r="B849" i="118" s="1"/>
  <c r="C313" i="119" a="1"/>
  <c r="C313" i="119" s="1"/>
  <c r="H313" i="119" a="1"/>
  <c r="H313" i="119" s="1"/>
  <c r="B331" i="119" a="1"/>
  <c r="B331" i="119" s="1"/>
  <c r="C323" i="119" a="1"/>
  <c r="C323" i="119" s="1"/>
  <c r="H323" i="119" a="1"/>
  <c r="H323" i="119" s="1"/>
  <c r="AR2" i="90"/>
  <c r="C337" i="119" s="1" a="1"/>
  <c r="C337" i="119" s="1"/>
  <c r="DV139" i="90"/>
  <c r="H757" i="118" a="1"/>
  <c r="H757" i="118" s="1"/>
  <c r="C767" i="118" a="1"/>
  <c r="C767" i="118" s="1"/>
  <c r="C757" i="118" a="1"/>
  <c r="C757" i="118" s="1"/>
  <c r="H767" i="118" a="1"/>
  <c r="H767" i="118" s="1"/>
  <c r="B775" i="118" a="1"/>
  <c r="B775" i="118" s="1"/>
  <c r="C461" i="119" a="1"/>
  <c r="C461" i="119" s="1"/>
  <c r="H471" i="119" a="1"/>
  <c r="H471" i="119" s="1"/>
  <c r="H461" i="119" a="1"/>
  <c r="H461" i="119" s="1"/>
  <c r="C471" i="119" a="1"/>
  <c r="C471" i="119" s="1"/>
  <c r="B479" i="119" a="1"/>
  <c r="B479" i="119" s="1"/>
  <c r="H717" i="119" a="1"/>
  <c r="H717" i="119" s="1"/>
  <c r="C717" i="119" a="1"/>
  <c r="C717" i="119" s="1"/>
  <c r="C727" i="119" a="1"/>
  <c r="C727" i="119" s="1"/>
  <c r="H727" i="119" a="1"/>
  <c r="H727" i="119" s="1"/>
  <c r="B735" i="119" a="1"/>
  <c r="B735" i="119" s="1"/>
  <c r="K688" i="91"/>
  <c r="Q1" i="121" a="1"/>
  <c r="Q1" i="121" s="1"/>
  <c r="DV389" i="90"/>
  <c r="P711" i="90" s="1"/>
  <c r="CP59" i="90"/>
  <c r="CM194" i="90" a="1"/>
  <c r="CM194" i="90" s="1"/>
  <c r="AI449" i="90" a="1"/>
  <c r="AI449" i="90" s="1"/>
  <c r="CM130" i="90" a="1"/>
  <c r="CM130" i="90" s="1"/>
  <c r="AL553" i="90"/>
  <c r="E733" i="90" s="1"/>
  <c r="BZ553" i="90"/>
  <c r="AY438" i="90" a="1"/>
  <c r="AY438" i="90" s="1"/>
  <c r="BR553" i="90"/>
  <c r="I733" i="90" s="1"/>
  <c r="AI444" i="90" a="1"/>
  <c r="AI444" i="90" s="1"/>
  <c r="AA448" i="90" a="1"/>
  <c r="AA448" i="90" s="1"/>
  <c r="N678" i="91"/>
  <c r="BC2" i="90" a="1"/>
  <c r="BC2" i="90" s="1"/>
  <c r="BJ553" i="90"/>
  <c r="H733" i="90" s="1"/>
  <c r="CA495" i="90" a="1"/>
  <c r="CA495" i="90" s="1"/>
  <c r="BX182" i="90"/>
  <c r="BW183" i="90" a="1"/>
  <c r="BW183" i="90" s="1"/>
  <c r="BW188" i="90" a="1"/>
  <c r="BW188" i="90" s="1"/>
  <c r="BW189" i="90" a="1"/>
  <c r="BW189" i="90" s="1"/>
  <c r="BW184" i="90" a="1"/>
  <c r="BW184" i="90" s="1"/>
  <c r="BW186" i="90" a="1"/>
  <c r="BW186" i="90" s="1"/>
  <c r="BW182" i="90" a="1"/>
  <c r="BW182" i="90" s="1"/>
  <c r="BW185" i="90" a="1"/>
  <c r="BW185" i="90" s="1"/>
  <c r="BW187" i="90" a="1"/>
  <c r="BW187" i="90" s="1"/>
  <c r="BX256" i="90" a="1"/>
  <c r="BX413" i="90"/>
  <c r="BZ468" i="90"/>
  <c r="BZ469" i="90"/>
  <c r="BX421" i="90"/>
  <c r="BX445" i="90"/>
  <c r="BW449" i="90" a="1"/>
  <c r="BW449" i="90" s="1"/>
  <c r="BW446" i="90" a="1"/>
  <c r="BW446" i="90" s="1"/>
  <c r="BW450" i="90" a="1"/>
  <c r="BW450" i="90" s="1"/>
  <c r="BW445" i="90" a="1"/>
  <c r="BW445" i="90" s="1"/>
  <c r="BW448" i="90" a="1"/>
  <c r="BW448" i="90" s="1"/>
  <c r="BW447" i="90" a="1"/>
  <c r="BW447" i="90" s="1"/>
  <c r="BW451" i="90" a="1"/>
  <c r="BW451" i="90" s="1"/>
  <c r="BW452" i="90" a="1"/>
  <c r="BW452" i="90" s="1"/>
  <c r="BX296" i="90" a="1"/>
  <c r="BX84" i="90"/>
  <c r="BZ139" i="90"/>
  <c r="BX288" i="90" a="1"/>
  <c r="H1032" i="119" a="1"/>
  <c r="H1032" i="119" s="1"/>
  <c r="BX453" i="90"/>
  <c r="BW457" i="90" a="1"/>
  <c r="BW457" i="90" s="1"/>
  <c r="BW455" i="90" a="1"/>
  <c r="BW455" i="90" s="1"/>
  <c r="BW458" i="90" a="1"/>
  <c r="BW458" i="90" s="1"/>
  <c r="BW460" i="90" a="1"/>
  <c r="BW460" i="90" s="1"/>
  <c r="BW459" i="90" a="1"/>
  <c r="BW459" i="90" s="1"/>
  <c r="BW453" i="90" a="1"/>
  <c r="BW453" i="90" s="1"/>
  <c r="BW456" i="90" a="1"/>
  <c r="BW456" i="90" s="1"/>
  <c r="BW454" i="90" a="1"/>
  <c r="BW454" i="90" s="1"/>
  <c r="BX100" i="90"/>
  <c r="BW103" i="90" a="1"/>
  <c r="BW103" i="90" s="1"/>
  <c r="BW107" i="90" a="1"/>
  <c r="BW107" i="90" s="1"/>
  <c r="BW104" i="90" a="1"/>
  <c r="BW104" i="90" s="1"/>
  <c r="BW101" i="90" a="1"/>
  <c r="BW101" i="90" s="1"/>
  <c r="BW102" i="90" a="1"/>
  <c r="BW102" i="90" s="1"/>
  <c r="BW105" i="90" a="1"/>
  <c r="BW105" i="90" s="1"/>
  <c r="BW106" i="90" a="1"/>
  <c r="BW106" i="90" s="1"/>
  <c r="BW100" i="90" a="1"/>
  <c r="BW100" i="90" s="1"/>
  <c r="BW121" i="90" a="1"/>
  <c r="BW121" i="90" s="1"/>
  <c r="BW122" i="90" a="1"/>
  <c r="BW122" i="90" s="1"/>
  <c r="BX116" i="90"/>
  <c r="BW116" i="90" a="1"/>
  <c r="BW116" i="90" s="1"/>
  <c r="BW117" i="90" a="1"/>
  <c r="BW117" i="90" s="1"/>
  <c r="BW118" i="90" a="1"/>
  <c r="BW118" i="90" s="1"/>
  <c r="BW119" i="90" a="1"/>
  <c r="BW119" i="90" s="1"/>
  <c r="BW123" i="90" a="1"/>
  <c r="BW123" i="90" s="1"/>
  <c r="BW120" i="90" a="1"/>
  <c r="BW120" i="90" s="1"/>
  <c r="BX92" i="90"/>
  <c r="BZ140" i="90"/>
  <c r="BX190" i="90"/>
  <c r="BW191" i="90" a="1"/>
  <c r="BW191" i="90" s="1"/>
  <c r="BW196" i="90" a="1"/>
  <c r="BW196" i="90" s="1"/>
  <c r="BW197" i="90" a="1"/>
  <c r="BW197" i="90" s="1"/>
  <c r="BW194" i="90" a="1"/>
  <c r="BW194" i="90" s="1"/>
  <c r="BW190" i="90" a="1"/>
  <c r="BW190" i="90" s="1"/>
  <c r="BW193" i="90" a="1"/>
  <c r="BW193" i="90" s="1"/>
  <c r="BW192" i="90" a="1"/>
  <c r="BW192" i="90" s="1"/>
  <c r="BW195" i="90" a="1"/>
  <c r="BW195" i="90" s="1"/>
  <c r="BX437" i="90"/>
  <c r="BW437" i="90" a="1"/>
  <c r="BW437" i="90" s="1"/>
  <c r="BW441" i="90" a="1"/>
  <c r="BW441" i="90" s="1"/>
  <c r="BW440" i="90" a="1"/>
  <c r="BW440" i="90" s="1"/>
  <c r="BW443" i="90" a="1"/>
  <c r="BW443" i="90" s="1"/>
  <c r="BW438" i="90" a="1"/>
  <c r="BW438" i="90" s="1"/>
  <c r="BW439" i="90" a="1"/>
  <c r="BW439" i="90" s="1"/>
  <c r="BW444" i="90" a="1"/>
  <c r="BW444" i="90" s="1"/>
  <c r="BW442" i="90" a="1"/>
  <c r="BW442" i="90" s="1"/>
  <c r="BW128" i="90" a="1"/>
  <c r="BW128" i="90" s="1"/>
  <c r="BW129" i="90" a="1"/>
  <c r="BW129" i="90" s="1"/>
  <c r="BW126" i="90" a="1"/>
  <c r="BW126" i="90" s="1"/>
  <c r="BW127" i="90" a="1"/>
  <c r="BW127" i="90" s="1"/>
  <c r="BW125" i="90" a="1"/>
  <c r="BW125" i="90" s="1"/>
  <c r="BX124" i="90"/>
  <c r="BW124" i="90" a="1"/>
  <c r="BW124" i="90" s="1"/>
  <c r="BW130" i="90" a="1"/>
  <c r="BW130" i="90" s="1"/>
  <c r="BW131" i="90" a="1"/>
  <c r="BW131" i="90" s="1"/>
  <c r="BX248" i="90" a="1"/>
  <c r="BX264" i="90" a="1"/>
  <c r="BX272" i="90" a="1"/>
  <c r="BX174" i="90"/>
  <c r="BZ222" i="90"/>
  <c r="BW199" i="90" a="1"/>
  <c r="BW199" i="90" s="1"/>
  <c r="BW202" i="90" a="1"/>
  <c r="BW202" i="90" s="1"/>
  <c r="BW200" i="90" a="1"/>
  <c r="BW200" i="90" s="1"/>
  <c r="BW201" i="90" a="1"/>
  <c r="BW201" i="90" s="1"/>
  <c r="BW205" i="90" a="1"/>
  <c r="BW205" i="90" s="1"/>
  <c r="BW204" i="90" a="1"/>
  <c r="BW204" i="90" s="1"/>
  <c r="BX198" i="90"/>
  <c r="BW198" i="90" a="1"/>
  <c r="BW198" i="90" s="1"/>
  <c r="BW203" i="90" a="1"/>
  <c r="BW203" i="90" s="1"/>
  <c r="BW211" i="90" a="1"/>
  <c r="BW211" i="90" s="1"/>
  <c r="BX206" i="90"/>
  <c r="BW213" i="90" a="1"/>
  <c r="BW213" i="90" s="1"/>
  <c r="BW212" i="90" a="1"/>
  <c r="BW212" i="90" s="1"/>
  <c r="BW209" i="90" a="1"/>
  <c r="BW209" i="90" s="1"/>
  <c r="BW208" i="90" a="1"/>
  <c r="BW208" i="90" s="1"/>
  <c r="BW207" i="90" a="1"/>
  <c r="BW207" i="90" s="1"/>
  <c r="BW210" i="90" a="1"/>
  <c r="BW210" i="90" s="1"/>
  <c r="BW206" i="90" a="1"/>
  <c r="BW206" i="90" s="1"/>
  <c r="BX108" i="90"/>
  <c r="BW115" i="90" a="1"/>
  <c r="BW115" i="90" s="1"/>
  <c r="BW108" i="90" a="1"/>
  <c r="BW108" i="90" s="1"/>
  <c r="BW113" i="90" a="1"/>
  <c r="BW113" i="90" s="1"/>
  <c r="BW111" i="90" a="1"/>
  <c r="BW111" i="90" s="1"/>
  <c r="BW112" i="90" a="1"/>
  <c r="BW112" i="90" s="1"/>
  <c r="BW114" i="90" a="1"/>
  <c r="BW114" i="90" s="1"/>
  <c r="BW109" i="90" a="1"/>
  <c r="BW109" i="90" s="1"/>
  <c r="BW110" i="90" a="1"/>
  <c r="BW110" i="90" s="1"/>
  <c r="BX429" i="90"/>
  <c r="BW435" i="90" a="1"/>
  <c r="BW435" i="90" s="1"/>
  <c r="BW431" i="90" a="1"/>
  <c r="BW431" i="90" s="1"/>
  <c r="BW434" i="90" a="1"/>
  <c r="BW434" i="90" s="1"/>
  <c r="BW432" i="90" a="1"/>
  <c r="BW432" i="90" s="1"/>
  <c r="BW429" i="90" a="1"/>
  <c r="BW429" i="90" s="1"/>
  <c r="BW430" i="90" a="1"/>
  <c r="BW430" i="90" s="1"/>
  <c r="BZ470" i="90"/>
  <c r="BW433" i="90" a="1"/>
  <c r="BW433" i="90" s="1"/>
  <c r="BW436" i="90" a="1"/>
  <c r="BW436" i="90" s="1"/>
  <c r="BX304" i="90" a="1"/>
  <c r="BX166" i="90"/>
  <c r="BZ221" i="90"/>
  <c r="BZ224" i="90" s="1"/>
  <c r="BX280" i="90" a="1"/>
  <c r="AY457" i="90" a="1"/>
  <c r="AY457" i="90" s="1"/>
  <c r="AY459" i="90" a="1"/>
  <c r="AY459" i="90" s="1"/>
  <c r="AT470" i="90"/>
  <c r="AI442" i="90" a="1"/>
  <c r="AI442" i="90" s="1"/>
  <c r="BB469" i="90"/>
  <c r="AZ421" i="90"/>
  <c r="H155" i="119" s="1" a="1"/>
  <c r="H155" i="119" s="1"/>
  <c r="DN223" i="90"/>
  <c r="CU206" i="90" a="1"/>
  <c r="CU206" i="90" s="1"/>
  <c r="CV206" i="90"/>
  <c r="CU112" i="90" a="1"/>
  <c r="CU112" i="90" s="1"/>
  <c r="CV108" i="90"/>
  <c r="AD140" i="90"/>
  <c r="AB92" i="90"/>
  <c r="CN124" i="90"/>
  <c r="H1058" i="119" a="1"/>
  <c r="H1058" i="119" s="1"/>
  <c r="H1024" i="119" a="1"/>
  <c r="H1024" i="119" s="1"/>
  <c r="H1050" i="119" a="1"/>
  <c r="H1050" i="119" s="1"/>
  <c r="DV468" i="90"/>
  <c r="DT84" i="90"/>
  <c r="B174" i="120" s="1" a="1"/>
  <c r="B174" i="120" s="1"/>
  <c r="DF59" i="90"/>
  <c r="DC42" i="90" a="1"/>
  <c r="DC42" i="90" s="1"/>
  <c r="DC48" i="90" a="1"/>
  <c r="DC48" i="90" s="1"/>
  <c r="AI34" i="90" a="1"/>
  <c r="AI34" i="90" s="1"/>
  <c r="AI35" i="90" a="1"/>
  <c r="AI35" i="90" s="1"/>
  <c r="DK33" i="90" a="1"/>
  <c r="DK33" i="90" s="1"/>
  <c r="CE31" i="90" a="1"/>
  <c r="CE31" i="90" s="1"/>
  <c r="AI39" i="90" a="1"/>
  <c r="AI39" i="90" s="1"/>
  <c r="DF58" i="90"/>
  <c r="CF2" i="90"/>
  <c r="DS10" i="90" a="1"/>
  <c r="DS10" i="90" s="1"/>
  <c r="DS17" i="90" a="1"/>
  <c r="DS17" i="90" s="1"/>
  <c r="DS15" i="90" a="1"/>
  <c r="DS15" i="90" s="1"/>
  <c r="DS11" i="90" a="1"/>
  <c r="DS11" i="90" s="1"/>
  <c r="DT10" i="90"/>
  <c r="DV59" i="90"/>
  <c r="DS12" i="90" a="1"/>
  <c r="DS12" i="90" s="1"/>
  <c r="DS16" i="90" a="1"/>
  <c r="DS16" i="90" s="1"/>
  <c r="DS13" i="90" a="1"/>
  <c r="DS13" i="90" s="1"/>
  <c r="DS94" i="90" a="1"/>
  <c r="DS94" i="90" s="1"/>
  <c r="N679" i="91"/>
  <c r="N690" i="91" s="1"/>
  <c r="BP437" i="90"/>
  <c r="BO444" i="90" a="1"/>
  <c r="BO444" i="90" s="1"/>
  <c r="AY441" i="90" a="1"/>
  <c r="AY441" i="90" s="1"/>
  <c r="AY444" i="90" a="1"/>
  <c r="AY444" i="90" s="1"/>
  <c r="AZ437" i="90"/>
  <c r="AY440" i="90" a="1"/>
  <c r="AY440" i="90" s="1"/>
  <c r="CU184" i="90" a="1"/>
  <c r="CU184" i="90" s="1"/>
  <c r="CU183" i="90" a="1"/>
  <c r="CU183" i="90" s="1"/>
  <c r="CU187" i="90" a="1"/>
  <c r="CU187" i="90" s="1"/>
  <c r="CU182" i="90" a="1"/>
  <c r="CU182" i="90" s="1"/>
  <c r="CU185" i="90" a="1"/>
  <c r="CU185" i="90" s="1"/>
  <c r="CU189" i="90" a="1"/>
  <c r="CU189" i="90" s="1"/>
  <c r="CV182" i="90"/>
  <c r="CU186" i="90" a="1"/>
  <c r="CU186" i="90" s="1"/>
  <c r="DK104" i="90" a="1"/>
  <c r="DK104" i="90" s="1"/>
  <c r="DK106" i="90" a="1"/>
  <c r="DK106" i="90" s="1"/>
  <c r="DK103" i="90" a="1"/>
  <c r="DK103" i="90" s="1"/>
  <c r="DL100" i="90"/>
  <c r="DK100" i="90" a="1"/>
  <c r="DK100" i="90" s="1"/>
  <c r="DK105" i="90" a="1"/>
  <c r="DK105" i="90" s="1"/>
  <c r="DK107" i="90" a="1"/>
  <c r="DK107" i="90" s="1"/>
  <c r="DN140" i="90"/>
  <c r="DL92" i="90"/>
  <c r="DC45" i="90" a="1"/>
  <c r="DC45" i="90" s="1"/>
  <c r="DC43" i="90" a="1"/>
  <c r="DC43" i="90" s="1"/>
  <c r="DC49" i="90" a="1"/>
  <c r="DC49" i="90" s="1"/>
  <c r="DC47" i="90" a="1"/>
  <c r="DC47" i="90" s="1"/>
  <c r="DD42" i="90"/>
  <c r="DC46" i="90" a="1"/>
  <c r="DC46" i="90" s="1"/>
  <c r="CU32" i="90" a="1"/>
  <c r="CU32" i="90" s="1"/>
  <c r="CU30" i="90" a="1"/>
  <c r="CU30" i="90" s="1"/>
  <c r="CU31" i="90" a="1"/>
  <c r="CU31" i="90" s="1"/>
  <c r="CU29" i="90" a="1"/>
  <c r="CU29" i="90" s="1"/>
  <c r="CV26" i="90"/>
  <c r="CU27" i="90" a="1"/>
  <c r="CU27" i="90" s="1"/>
  <c r="CU26" i="90" a="1"/>
  <c r="CU26" i="90" s="1"/>
  <c r="CE129" i="90" a="1"/>
  <c r="CE129" i="90" s="1"/>
  <c r="CE127" i="90" a="1"/>
  <c r="CE127" i="90" s="1"/>
  <c r="CE131" i="90" a="1"/>
  <c r="CE131" i="90" s="1"/>
  <c r="CE130" i="90" a="1"/>
  <c r="CE130" i="90" s="1"/>
  <c r="CE128" i="90" a="1"/>
  <c r="CE128" i="90" s="1"/>
  <c r="CE125" i="90" a="1"/>
  <c r="CE125" i="90" s="1"/>
  <c r="CF124" i="90"/>
  <c r="CE126" i="90" a="1"/>
  <c r="CE126" i="90" s="1"/>
  <c r="AA47" i="90" a="1"/>
  <c r="AA47" i="90" s="1"/>
  <c r="AA48" i="90" a="1"/>
  <c r="AA48" i="90" s="1"/>
  <c r="AA42" i="90" a="1"/>
  <c r="AA42" i="90" s="1"/>
  <c r="AA44" i="90" a="1"/>
  <c r="AA44" i="90" s="1"/>
  <c r="AA49" i="90" a="1"/>
  <c r="AA49" i="90" s="1"/>
  <c r="AB42" i="90"/>
  <c r="AA45" i="90" a="1"/>
  <c r="AA45" i="90" s="1"/>
  <c r="CM30" i="90" a="1"/>
  <c r="CM30" i="90" s="1"/>
  <c r="CM27" i="90" a="1"/>
  <c r="CM27" i="90" s="1"/>
  <c r="CM26" i="90" a="1"/>
  <c r="CM26" i="90" s="1"/>
  <c r="CM33" i="90" a="1"/>
  <c r="CM33" i="90" s="1"/>
  <c r="CM32" i="90" a="1"/>
  <c r="CM32" i="90" s="1"/>
  <c r="CM31" i="90" a="1"/>
  <c r="CM31" i="90" s="1"/>
  <c r="DK19" i="90" a="1"/>
  <c r="DK19" i="90" s="1"/>
  <c r="DK23" i="90" a="1"/>
  <c r="DK23" i="90" s="1"/>
  <c r="DK20" i="90" a="1"/>
  <c r="DK20" i="90" s="1"/>
  <c r="DK25" i="90" a="1"/>
  <c r="DK25" i="90" s="1"/>
  <c r="DL18" i="90"/>
  <c r="DK21" i="90" a="1"/>
  <c r="DK21" i="90" s="1"/>
  <c r="AI434" i="90" a="1"/>
  <c r="AI434" i="90" s="1"/>
  <c r="AI429" i="90" a="1"/>
  <c r="AI429" i="90" s="1"/>
  <c r="AI431" i="90" a="1"/>
  <c r="AI431" i="90" s="1"/>
  <c r="AI430" i="90" a="1"/>
  <c r="AI430" i="90" s="1"/>
  <c r="AD139" i="90"/>
  <c r="AB84" i="90"/>
  <c r="C229" i="118" s="1" a="1"/>
  <c r="C229" i="118" s="1"/>
  <c r="AI200" i="90" a="1"/>
  <c r="AI200" i="90" s="1"/>
  <c r="AI198" i="90" a="1"/>
  <c r="AI198" i="90" s="1"/>
  <c r="AJ198" i="90"/>
  <c r="AI204" i="90" a="1"/>
  <c r="AI204" i="90" s="1"/>
  <c r="AI203" i="90" a="1"/>
  <c r="AI203" i="90" s="1"/>
  <c r="AI201" i="90" a="1"/>
  <c r="AI201" i="90" s="1"/>
  <c r="AI202" i="90" a="1"/>
  <c r="AI202" i="90" s="1"/>
  <c r="CE106" i="90" a="1"/>
  <c r="CE106" i="90" s="1"/>
  <c r="CF100" i="90"/>
  <c r="CE101" i="90" a="1"/>
  <c r="CE101" i="90" s="1"/>
  <c r="CE105" i="90" a="1"/>
  <c r="CE105" i="90" s="1"/>
  <c r="CE100" i="90" a="1"/>
  <c r="CE100" i="90" s="1"/>
  <c r="CE103" i="90" a="1"/>
  <c r="CE103" i="90" s="1"/>
  <c r="BP2" i="90"/>
  <c r="C41" i="118" s="1" a="1"/>
  <c r="C41" i="118" s="1"/>
  <c r="BR57" i="90"/>
  <c r="CM210" i="90" a="1"/>
  <c r="CM210" i="90" s="1"/>
  <c r="CM207" i="90" a="1"/>
  <c r="CM207" i="90" s="1"/>
  <c r="CM209" i="90" a="1"/>
  <c r="CM209" i="90" s="1"/>
  <c r="CN206" i="90"/>
  <c r="CM212" i="90" a="1"/>
  <c r="CM212" i="90" s="1"/>
  <c r="CU34" i="90" a="1"/>
  <c r="CU34" i="90" s="1"/>
  <c r="CU40" i="90" a="1"/>
  <c r="CU40" i="90" s="1"/>
  <c r="CU35" i="90" a="1"/>
  <c r="CU35" i="90" s="1"/>
  <c r="CU39" i="90" a="1"/>
  <c r="CU39" i="90" s="1"/>
  <c r="CV34" i="90"/>
  <c r="AA115" i="90" a="1"/>
  <c r="AA115" i="90" s="1"/>
  <c r="AA109" i="90" a="1"/>
  <c r="AA109" i="90" s="1"/>
  <c r="AA113" i="90" a="1"/>
  <c r="AA113" i="90" s="1"/>
  <c r="AA111" i="90" a="1"/>
  <c r="AA111" i="90" s="1"/>
  <c r="CE205" i="90" a="1"/>
  <c r="CE205" i="90" s="1"/>
  <c r="CE204" i="90" a="1"/>
  <c r="CE204" i="90" s="1"/>
  <c r="CF198" i="90"/>
  <c r="CE199" i="90" a="1"/>
  <c r="CE199" i="90" s="1"/>
  <c r="AJ190" i="90"/>
  <c r="AI195" i="90" a="1"/>
  <c r="AI195" i="90" s="1"/>
  <c r="AI197" i="90" a="1"/>
  <c r="AI197" i="90" s="1"/>
  <c r="AI194" i="90" a="1"/>
  <c r="AI194" i="90" s="1"/>
  <c r="AI191" i="90" a="1"/>
  <c r="AI191" i="90" s="1"/>
  <c r="BP429" i="90"/>
  <c r="BO436" i="90" a="1"/>
  <c r="BO436" i="90" s="1"/>
  <c r="BO430" i="90" a="1"/>
  <c r="BO430" i="90" s="1"/>
  <c r="BO435" i="90" a="1"/>
  <c r="BO435" i="90" s="1"/>
  <c r="BO433" i="90" a="1"/>
  <c r="BO433" i="90" s="1"/>
  <c r="BP34" i="90"/>
  <c r="BO39" i="90" a="1"/>
  <c r="BO39" i="90" s="1"/>
  <c r="BO35" i="90" a="1"/>
  <c r="BO35" i="90" s="1"/>
  <c r="BO34" i="90" a="1"/>
  <c r="BO34" i="90" s="1"/>
  <c r="CH221" i="90"/>
  <c r="CF166" i="90"/>
  <c r="CE120" i="90" a="1"/>
  <c r="CE120" i="90" s="1"/>
  <c r="CE119" i="90" a="1"/>
  <c r="CE119" i="90" s="1"/>
  <c r="CE123" i="90" a="1"/>
  <c r="CE123" i="90" s="1"/>
  <c r="CE121" i="90" a="1"/>
  <c r="CE121" i="90" s="1"/>
  <c r="CE117" i="90" a="1"/>
  <c r="CE117" i="90" s="1"/>
  <c r="CE182" i="90" a="1"/>
  <c r="CE182" i="90" s="1"/>
  <c r="CE185" i="90" a="1"/>
  <c r="CE185" i="90" s="1"/>
  <c r="CE183" i="90" a="1"/>
  <c r="CE183" i="90" s="1"/>
  <c r="CE184" i="90" a="1"/>
  <c r="CE184" i="90" s="1"/>
  <c r="AY429" i="90" a="1"/>
  <c r="AY429" i="90" s="1"/>
  <c r="AY434" i="90" a="1"/>
  <c r="AY434" i="90" s="1"/>
  <c r="AY430" i="90" a="1"/>
  <c r="AY430" i="90" s="1"/>
  <c r="CX57" i="90"/>
  <c r="CV2" i="90"/>
  <c r="CN116" i="90"/>
  <c r="CM118" i="90" a="1"/>
  <c r="CM118" i="90" s="1"/>
  <c r="CM123" i="90" a="1"/>
  <c r="CM123" i="90" s="1"/>
  <c r="CM121" i="90" a="1"/>
  <c r="CM121" i="90" s="1"/>
  <c r="CM122" i="90" a="1"/>
  <c r="CM122" i="90" s="1"/>
  <c r="DK110" i="90" a="1"/>
  <c r="DK110" i="90" s="1"/>
  <c r="DK113" i="90" a="1"/>
  <c r="DK113" i="90" s="1"/>
  <c r="DK109" i="90" a="1"/>
  <c r="DK109" i="90" s="1"/>
  <c r="CU120" i="90" a="1"/>
  <c r="CU120" i="90" s="1"/>
  <c r="CU116" i="90" a="1"/>
  <c r="CU116" i="90" s="1"/>
  <c r="CU123" i="90" a="1"/>
  <c r="CU123" i="90" s="1"/>
  <c r="CU118" i="90" a="1"/>
  <c r="CU118" i="90" s="1"/>
  <c r="AQ18" i="90" a="1"/>
  <c r="AQ18" i="90" s="1"/>
  <c r="AQ21" i="90" a="1"/>
  <c r="AQ21" i="90" s="1"/>
  <c r="AQ19" i="90" a="1"/>
  <c r="AQ19" i="90" s="1"/>
  <c r="DK27" i="90" a="1"/>
  <c r="DK27" i="90" s="1"/>
  <c r="DL26" i="90"/>
  <c r="DK32" i="90" a="1"/>
  <c r="DK32" i="90" s="1"/>
  <c r="AD58" i="90"/>
  <c r="AB10" i="90"/>
  <c r="H115" i="118" s="1" a="1"/>
  <c r="H115" i="118" s="1"/>
  <c r="AB445" i="90"/>
  <c r="AA450" i="90" a="1"/>
  <c r="AA450" i="90" s="1"/>
  <c r="AA449" i="90" a="1"/>
  <c r="AA449" i="90" s="1"/>
  <c r="AA445" i="90" a="1"/>
  <c r="AA445" i="90" s="1"/>
  <c r="AA447" i="90" a="1"/>
  <c r="AA447" i="90" s="1"/>
  <c r="DK34" i="90" a="1"/>
  <c r="DK34" i="90" s="1"/>
  <c r="DK41" i="90" a="1"/>
  <c r="DK41" i="90" s="1"/>
  <c r="AA183" i="90" a="1"/>
  <c r="AA183" i="90" s="1"/>
  <c r="AA186" i="90" a="1"/>
  <c r="AA186" i="90" s="1"/>
  <c r="AA187" i="90" a="1"/>
  <c r="AA187" i="90" s="1"/>
  <c r="DC198" i="90" a="1"/>
  <c r="DC198" i="90" s="1"/>
  <c r="DC199" i="90" a="1"/>
  <c r="DC199" i="90" s="1"/>
  <c r="CM44" i="90" a="1"/>
  <c r="CM44" i="90" s="1"/>
  <c r="CM46" i="90" a="1"/>
  <c r="CM46" i="90" s="1"/>
  <c r="CM42" i="90" a="1"/>
  <c r="CM42" i="90" s="1"/>
  <c r="DL116" i="90"/>
  <c r="DK116" i="90" a="1"/>
  <c r="DK116" i="90" s="1"/>
  <c r="CU201" i="90" a="1"/>
  <c r="CU201" i="90" s="1"/>
  <c r="CU198" i="90" a="1"/>
  <c r="CU198" i="90" s="1"/>
  <c r="AI451" i="90" a="1"/>
  <c r="AI451" i="90" s="1"/>
  <c r="AI445" i="90" a="1"/>
  <c r="AI445" i="90" s="1"/>
  <c r="AI31" i="90" a="1"/>
  <c r="AI31" i="90" s="1"/>
  <c r="AI28" i="90" a="1"/>
  <c r="AI28" i="90" s="1"/>
  <c r="AJ429" i="90"/>
  <c r="AI450" i="90" a="1"/>
  <c r="AI450" i="90" s="1"/>
  <c r="DK26" i="90" a="1"/>
  <c r="DK26" i="90" s="1"/>
  <c r="BP10" i="90"/>
  <c r="H41" i="118" s="1" a="1"/>
  <c r="H41" i="118" s="1"/>
  <c r="CE32" i="90" a="1"/>
  <c r="CE32" i="90" s="1"/>
  <c r="AI432" i="90" a="1"/>
  <c r="AI432" i="90" s="1"/>
  <c r="AY442" i="90" a="1"/>
  <c r="AY442" i="90" s="1"/>
  <c r="AI448" i="90" a="1"/>
  <c r="AI448" i="90" s="1"/>
  <c r="AJ445" i="90"/>
  <c r="AY460" i="90" a="1"/>
  <c r="AY460" i="90" s="1"/>
  <c r="AY435" i="90" a="1"/>
  <c r="AY435" i="90" s="1"/>
  <c r="BO431" i="90" a="1"/>
  <c r="BO431" i="90" s="1"/>
  <c r="AI441" i="90" a="1"/>
  <c r="AI441" i="90" s="1"/>
  <c r="AA451" i="90" a="1"/>
  <c r="AA451" i="90" s="1"/>
  <c r="AL468" i="90"/>
  <c r="AI41" i="90" a="1"/>
  <c r="AI41" i="90" s="1"/>
  <c r="DK28" i="90" a="1"/>
  <c r="DK28" i="90" s="1"/>
  <c r="DC44" i="90" a="1"/>
  <c r="DC44" i="90" s="1"/>
  <c r="DK40" i="90" a="1"/>
  <c r="DK40" i="90" s="1"/>
  <c r="DL34" i="90"/>
  <c r="CF26" i="90"/>
  <c r="AR18" i="90"/>
  <c r="AQ22" i="90" a="1"/>
  <c r="AQ22" i="90" s="1"/>
  <c r="CU111" i="90" a="1"/>
  <c r="CU111" i="90" s="1"/>
  <c r="DK114" i="90" a="1"/>
  <c r="DK114" i="90" s="1"/>
  <c r="CV174" i="90"/>
  <c r="AI196" i="90" a="1"/>
  <c r="AI196" i="90" s="1"/>
  <c r="CE104" i="90" a="1"/>
  <c r="CE104" i="90" s="1"/>
  <c r="DL84" i="90"/>
  <c r="CU33" i="90" a="1"/>
  <c r="CU33" i="90" s="1"/>
  <c r="CM28" i="90" a="1"/>
  <c r="CM28" i="90" s="1"/>
  <c r="CE198" i="90" a="1"/>
  <c r="CE198" i="90" s="1"/>
  <c r="DC201" i="90" a="1"/>
  <c r="DC201" i="90" s="1"/>
  <c r="CM213" i="90" a="1"/>
  <c r="CM213" i="90" s="1"/>
  <c r="CV198" i="90"/>
  <c r="AA43" i="90" a="1"/>
  <c r="AA43" i="90" s="1"/>
  <c r="CM127" i="90" a="1"/>
  <c r="CM127" i="90" s="1"/>
  <c r="CV116" i="90"/>
  <c r="DK102" i="90" a="1"/>
  <c r="DK102" i="90" s="1"/>
  <c r="DK24" i="90" a="1"/>
  <c r="DK24" i="90" s="1"/>
  <c r="CM197" i="90" a="1"/>
  <c r="CM197" i="90" s="1"/>
  <c r="AA189" i="90" a="1"/>
  <c r="AA189" i="90" s="1"/>
  <c r="AA114" i="90" a="1"/>
  <c r="AA114" i="90" s="1"/>
  <c r="AB108" i="90"/>
  <c r="CM48" i="90" a="1"/>
  <c r="CM48" i="90" s="1"/>
  <c r="CU36" i="90" a="1"/>
  <c r="CU36" i="90" s="1"/>
  <c r="CU188" i="90" a="1"/>
  <c r="CU188" i="90" s="1"/>
  <c r="CF182" i="90"/>
  <c r="CE187" i="90" a="1"/>
  <c r="CE187" i="90" s="1"/>
  <c r="BO38" i="90" a="1"/>
  <c r="BO38" i="90" s="1"/>
  <c r="CE122" i="90" a="1"/>
  <c r="CE122" i="90" s="1"/>
  <c r="CM120" i="90" a="1"/>
  <c r="CM120" i="90" s="1"/>
  <c r="CM24" i="90" a="1"/>
  <c r="CM24" i="90" s="1"/>
  <c r="AI205" i="90" a="1"/>
  <c r="AI205" i="90" s="1"/>
  <c r="AJ26" i="90"/>
  <c r="CX140" i="90"/>
  <c r="CE124" i="90" a="1"/>
  <c r="CE124" i="90" s="1"/>
  <c r="AI436" i="90" a="1"/>
  <c r="AI436" i="90" s="1"/>
  <c r="AY443" i="90" a="1"/>
  <c r="AY443" i="90" s="1"/>
  <c r="AI447" i="90" a="1"/>
  <c r="AI447" i="90" s="1"/>
  <c r="BO454" i="90" a="1"/>
  <c r="BO454" i="90" s="1"/>
  <c r="AY453" i="90" a="1"/>
  <c r="AY453" i="90" s="1"/>
  <c r="AY433" i="90" a="1"/>
  <c r="AY433" i="90" s="1"/>
  <c r="BO429" i="90" a="1"/>
  <c r="BO429" i="90" s="1"/>
  <c r="AI437" i="90" a="1"/>
  <c r="AI437" i="90" s="1"/>
  <c r="AA446" i="90" a="1"/>
  <c r="AA446" i="90" s="1"/>
  <c r="AI37" i="90" a="1"/>
  <c r="AI37" i="90" s="1"/>
  <c r="DK29" i="90" a="1"/>
  <c r="DK29" i="90" s="1"/>
  <c r="DK35" i="90" a="1"/>
  <c r="DK35" i="90" s="1"/>
  <c r="CE30" i="90" a="1"/>
  <c r="CE30" i="90" s="1"/>
  <c r="CE29" i="90" a="1"/>
  <c r="CE29" i="90" s="1"/>
  <c r="AQ25" i="90" a="1"/>
  <c r="AQ25" i="90" s="1"/>
  <c r="CU108" i="90" a="1"/>
  <c r="CU108" i="90" s="1"/>
  <c r="DK115" i="90" a="1"/>
  <c r="DK115" i="90" s="1"/>
  <c r="AI193" i="90" a="1"/>
  <c r="AI193" i="90" s="1"/>
  <c r="CE107" i="90" a="1"/>
  <c r="CE107" i="90" s="1"/>
  <c r="CM29" i="90" a="1"/>
  <c r="CM29" i="90" s="1"/>
  <c r="CE200" i="90" a="1"/>
  <c r="CE200" i="90" s="1"/>
  <c r="CE201" i="90" a="1"/>
  <c r="CE201" i="90" s="1"/>
  <c r="DD198" i="90"/>
  <c r="CM211" i="90" a="1"/>
  <c r="CM211" i="90" s="1"/>
  <c r="CU203" i="90" a="1"/>
  <c r="CU203" i="90" s="1"/>
  <c r="CM124" i="90" a="1"/>
  <c r="CM124" i="90" s="1"/>
  <c r="CU117" i="90" a="1"/>
  <c r="CU117" i="90" s="1"/>
  <c r="DK22" i="90" a="1"/>
  <c r="DK22" i="90" s="1"/>
  <c r="CM190" i="90" a="1"/>
  <c r="CM190" i="90" s="1"/>
  <c r="AA185" i="90" a="1"/>
  <c r="AA185" i="90" s="1"/>
  <c r="AA108" i="90" a="1"/>
  <c r="AA108" i="90" s="1"/>
  <c r="CM43" i="90" a="1"/>
  <c r="CM43" i="90" s="1"/>
  <c r="AT57" i="90"/>
  <c r="CU37" i="90" a="1"/>
  <c r="CU37" i="90" s="1"/>
  <c r="CE186" i="90" a="1"/>
  <c r="CE186" i="90" s="1"/>
  <c r="BO41" i="90" a="1"/>
  <c r="BO41" i="90" s="1"/>
  <c r="CF116" i="90"/>
  <c r="CM117" i="90" a="1"/>
  <c r="CM117" i="90" s="1"/>
  <c r="CM20" i="90" a="1"/>
  <c r="CM20" i="90" s="1"/>
  <c r="AI199" i="90" a="1"/>
  <c r="AI199" i="90" s="1"/>
  <c r="DD2" i="90"/>
  <c r="AI29" i="90" a="1"/>
  <c r="AI29" i="90" s="1"/>
  <c r="DK39" i="90" a="1"/>
  <c r="DK39" i="90" s="1"/>
  <c r="CE27" i="90" a="1"/>
  <c r="CE27" i="90" s="1"/>
  <c r="AQ24" i="90" a="1"/>
  <c r="AQ24" i="90" s="1"/>
  <c r="BR222" i="90"/>
  <c r="CU109" i="90" a="1"/>
  <c r="CU109" i="90" s="1"/>
  <c r="DK108" i="90" a="1"/>
  <c r="DK108" i="90" s="1"/>
  <c r="CU210" i="90" a="1"/>
  <c r="CU210" i="90" s="1"/>
  <c r="AI192" i="90" a="1"/>
  <c r="AI192" i="90" s="1"/>
  <c r="CE202" i="90" a="1"/>
  <c r="CE202" i="90" s="1"/>
  <c r="DC202" i="90" a="1"/>
  <c r="DC202" i="90" s="1"/>
  <c r="DC203" i="90" a="1"/>
  <c r="DC203" i="90" s="1"/>
  <c r="CM206" i="90" a="1"/>
  <c r="CM206" i="90" s="1"/>
  <c r="CU199" i="90" a="1"/>
  <c r="CU199" i="90" s="1"/>
  <c r="CN84" i="90"/>
  <c r="CM126" i="90" a="1"/>
  <c r="CM126" i="90" s="1"/>
  <c r="CU119" i="90" a="1"/>
  <c r="CU119" i="90" s="1"/>
  <c r="CM193" i="90" a="1"/>
  <c r="CM193" i="90" s="1"/>
  <c r="AA182" i="90" a="1"/>
  <c r="AA182" i="90" s="1"/>
  <c r="AA110" i="90" a="1"/>
  <c r="AA110" i="90" s="1"/>
  <c r="CM45" i="90" a="1"/>
  <c r="CM45" i="90" s="1"/>
  <c r="CU38" i="90" a="1"/>
  <c r="CU38" i="90" s="1"/>
  <c r="CE189" i="90" a="1"/>
  <c r="CE189" i="90" s="1"/>
  <c r="BO37" i="90" a="1"/>
  <c r="BO37" i="90" s="1"/>
  <c r="CE116" i="90" a="1"/>
  <c r="CE116" i="90" s="1"/>
  <c r="CM119" i="90" a="1"/>
  <c r="CM119" i="90" s="1"/>
  <c r="CM25" i="90" a="1"/>
  <c r="CM25" i="90" s="1"/>
  <c r="AI26" i="90" a="1"/>
  <c r="AI26" i="90" s="1"/>
  <c r="AY439" i="90" a="1"/>
  <c r="AY439" i="90" s="1"/>
  <c r="AI452" i="90" a="1"/>
  <c r="AI452" i="90" s="1"/>
  <c r="AY454" i="90" a="1"/>
  <c r="AY454" i="90" s="1"/>
  <c r="AZ453" i="90"/>
  <c r="AY431" i="90" a="1"/>
  <c r="AY431" i="90" s="1"/>
  <c r="AI443" i="90" a="1"/>
  <c r="AI443" i="90" s="1"/>
  <c r="AJ34" i="90"/>
  <c r="DK31" i="90" a="1"/>
  <c r="DK31" i="90" s="1"/>
  <c r="DK37" i="90" a="1"/>
  <c r="DK37" i="90" s="1"/>
  <c r="CE28" i="90" a="1"/>
  <c r="CE28" i="90" s="1"/>
  <c r="AQ20" i="90" a="1"/>
  <c r="AQ20" i="90" s="1"/>
  <c r="CU114" i="90" a="1"/>
  <c r="CU114" i="90" s="1"/>
  <c r="CU113" i="90" a="1"/>
  <c r="CU113" i="90" s="1"/>
  <c r="DK111" i="90" a="1"/>
  <c r="DK111" i="90" s="1"/>
  <c r="CU212" i="90" a="1"/>
  <c r="CU212" i="90" s="1"/>
  <c r="DC204" i="90" a="1"/>
  <c r="DC204" i="90" s="1"/>
  <c r="CU202" i="90" a="1"/>
  <c r="CU202" i="90" s="1"/>
  <c r="CM131" i="90" a="1"/>
  <c r="CM131" i="90" s="1"/>
  <c r="CU122" i="90" a="1"/>
  <c r="CU122" i="90" s="1"/>
  <c r="CN190" i="90"/>
  <c r="AB182" i="90"/>
  <c r="CM47" i="90" a="1"/>
  <c r="CM47" i="90" s="1"/>
  <c r="CE188" i="90" a="1"/>
  <c r="CE188" i="90" s="1"/>
  <c r="BO36" i="90" a="1"/>
  <c r="BO36" i="90" s="1"/>
  <c r="BO40" i="90" a="1"/>
  <c r="BO40" i="90" s="1"/>
  <c r="CE118" i="90" a="1"/>
  <c r="CE118" i="90" s="1"/>
  <c r="CM116" i="90" a="1"/>
  <c r="CM116" i="90" s="1"/>
  <c r="CM18" i="90" a="1"/>
  <c r="CM18" i="90" s="1"/>
  <c r="AI30" i="90" a="1"/>
  <c r="AI30" i="90" s="1"/>
  <c r="AI440" i="90" a="1"/>
  <c r="AI440" i="90" s="1"/>
  <c r="AI40" i="90" a="1"/>
  <c r="AI40" i="90" s="1"/>
  <c r="DK38" i="90" a="1"/>
  <c r="DK38" i="90" s="1"/>
  <c r="CE33" i="90" a="1"/>
  <c r="CE33" i="90" s="1"/>
  <c r="CU110" i="90" a="1"/>
  <c r="CU110" i="90" s="1"/>
  <c r="CN92" i="90"/>
  <c r="DC205" i="90" a="1"/>
  <c r="DC205" i="90" s="1"/>
  <c r="CU205" i="90" a="1"/>
  <c r="CU205" i="90" s="1"/>
  <c r="CU204" i="90" a="1"/>
  <c r="CU204" i="90" s="1"/>
  <c r="CM128" i="90" a="1"/>
  <c r="CM128" i="90" s="1"/>
  <c r="CM195" i="90" a="1"/>
  <c r="CM195" i="90" s="1"/>
  <c r="AA184" i="90" a="1"/>
  <c r="AA184" i="90" s="1"/>
  <c r="CN42" i="90"/>
  <c r="AI33" i="90" a="1"/>
  <c r="AI33" i="90" s="1"/>
  <c r="AI36" i="90" a="1"/>
  <c r="AI36" i="90" s="1"/>
  <c r="CU115" i="90" a="1"/>
  <c r="CU115" i="90" s="1"/>
  <c r="CM129" i="90" a="1"/>
  <c r="CM129" i="90" s="1"/>
  <c r="CM196" i="90" a="1"/>
  <c r="CM196" i="90" s="1"/>
  <c r="CM192" i="90" a="1"/>
  <c r="CM192" i="90" s="1"/>
  <c r="AI32" i="90" a="1"/>
  <c r="AI32" i="90" s="1"/>
  <c r="AY458" i="90" a="1"/>
  <c r="AY458" i="90" s="1"/>
  <c r="AY456" i="90" a="1"/>
  <c r="AY456" i="90" s="1"/>
  <c r="AI439" i="90" a="1"/>
  <c r="AI439" i="90" s="1"/>
  <c r="AJ437" i="90"/>
  <c r="BJ469" i="90"/>
  <c r="BH421" i="90"/>
  <c r="H673" i="119" s="1" a="1"/>
  <c r="H673" i="119" s="1"/>
  <c r="AQ454" i="90" a="1"/>
  <c r="AQ454" i="90" s="1"/>
  <c r="AQ458" i="90" a="1"/>
  <c r="AQ458" i="90" s="1"/>
  <c r="AR453" i="90"/>
  <c r="AQ460" i="90" a="1"/>
  <c r="AQ460" i="90" s="1"/>
  <c r="AQ443" i="90" a="1"/>
  <c r="AQ443" i="90" s="1"/>
  <c r="AQ438" i="90" a="1"/>
  <c r="AQ438" i="90" s="1"/>
  <c r="AQ459" i="90" a="1"/>
  <c r="AQ459" i="90" s="1"/>
  <c r="AQ453" i="90" a="1"/>
  <c r="AQ453" i="90" s="1"/>
  <c r="AQ439" i="90" a="1"/>
  <c r="AQ439" i="90" s="1"/>
  <c r="AQ435" i="90" a="1"/>
  <c r="AQ435" i="90" s="1"/>
  <c r="AQ431" i="90" a="1"/>
  <c r="AQ431" i="90" s="1"/>
  <c r="AQ455" i="90" a="1"/>
  <c r="AQ455" i="90" s="1"/>
  <c r="AQ444" i="90" a="1"/>
  <c r="AQ444" i="90" s="1"/>
  <c r="AR429" i="90"/>
  <c r="AQ433" i="90" a="1"/>
  <c r="AQ433" i="90" s="1"/>
  <c r="AQ457" i="90" a="1"/>
  <c r="AQ457" i="90" s="1"/>
  <c r="AQ437" i="90" a="1"/>
  <c r="AQ437" i="90" s="1"/>
  <c r="AQ430" i="90" a="1"/>
  <c r="AQ430" i="90" s="1"/>
  <c r="AQ456" i="90" a="1"/>
  <c r="AQ456" i="90" s="1"/>
  <c r="AQ441" i="90" a="1"/>
  <c r="AQ441" i="90" s="1"/>
  <c r="AQ436" i="90" a="1"/>
  <c r="AQ436" i="90" s="1"/>
  <c r="AQ432" i="90" a="1"/>
  <c r="AQ432" i="90" s="1"/>
  <c r="AQ442" i="90" a="1"/>
  <c r="AQ442" i="90" s="1"/>
  <c r="AQ440" i="90" a="1"/>
  <c r="AQ440" i="90" s="1"/>
  <c r="AR437" i="90"/>
  <c r="AQ434" i="90" a="1"/>
  <c r="AQ434" i="90" s="1"/>
  <c r="DK184" i="90" a="1"/>
  <c r="DK184" i="90" s="1"/>
  <c r="DK187" i="90" a="1"/>
  <c r="DK187" i="90" s="1"/>
  <c r="DL182" i="90"/>
  <c r="DK183" i="90" a="1"/>
  <c r="DK183" i="90" s="1"/>
  <c r="DK186" i="90" a="1"/>
  <c r="DK186" i="90" s="1"/>
  <c r="DK188" i="90" a="1"/>
  <c r="DK188" i="90" s="1"/>
  <c r="DK182" i="90" a="1"/>
  <c r="DK182" i="90" s="1"/>
  <c r="DK185" i="90" a="1"/>
  <c r="DK185" i="90" s="1"/>
  <c r="AR166" i="90"/>
  <c r="C525" i="119" s="1" a="1"/>
  <c r="C525" i="119" s="1"/>
  <c r="AT221" i="90"/>
  <c r="BG49" i="90" a="1"/>
  <c r="BG49" i="90" s="1"/>
  <c r="BG45" i="90" a="1"/>
  <c r="BG45" i="90" s="1"/>
  <c r="BG43" i="90" a="1"/>
  <c r="BG43" i="90" s="1"/>
  <c r="BG47" i="90" a="1"/>
  <c r="BG47" i="90" s="1"/>
  <c r="BG42" i="90" a="1"/>
  <c r="BG42" i="90" s="1"/>
  <c r="AQ101" i="90" a="1"/>
  <c r="AQ101" i="90" s="1"/>
  <c r="AQ106" i="90" a="1"/>
  <c r="AQ106" i="90" s="1"/>
  <c r="AQ100" i="90" a="1"/>
  <c r="AQ100" i="90" s="1"/>
  <c r="AQ102" i="90" a="1"/>
  <c r="AQ102" i="90" s="1"/>
  <c r="AR100" i="90"/>
  <c r="AQ104" i="90" a="1"/>
  <c r="AQ104" i="90" s="1"/>
  <c r="AQ105" i="90" a="1"/>
  <c r="AQ105" i="90" s="1"/>
  <c r="BG200" i="90" a="1"/>
  <c r="BG200" i="90" s="1"/>
  <c r="BG204" i="90" a="1"/>
  <c r="BG204" i="90" s="1"/>
  <c r="BG202" i="90" a="1"/>
  <c r="BG202" i="90" s="1"/>
  <c r="BG205" i="90" a="1"/>
  <c r="BG205" i="90" s="1"/>
  <c r="BG198" i="90" a="1"/>
  <c r="BG198" i="90" s="1"/>
  <c r="BG203" i="90" a="1"/>
  <c r="BG203" i="90" s="1"/>
  <c r="BG201" i="90" a="1"/>
  <c r="BG201" i="90" s="1"/>
  <c r="BH198" i="90"/>
  <c r="BG33" i="90" a="1"/>
  <c r="BG33" i="90" s="1"/>
  <c r="BG32" i="90" a="1"/>
  <c r="BG32" i="90" s="1"/>
  <c r="BG48" i="90" a="1"/>
  <c r="BG48" i="90" s="1"/>
  <c r="DK189" i="90" a="1"/>
  <c r="DK189" i="90" s="1"/>
  <c r="BG199" i="90" a="1"/>
  <c r="BG199" i="90" s="1"/>
  <c r="DK197" i="90" a="1"/>
  <c r="DK197" i="90" s="1"/>
  <c r="DK194" i="90" a="1"/>
  <c r="DK194" i="90" s="1"/>
  <c r="AR92" i="90"/>
  <c r="H377" i="119" s="1" a="1"/>
  <c r="H377" i="119" s="1"/>
  <c r="AR174" i="90"/>
  <c r="H525" i="119" s="1" a="1"/>
  <c r="H525" i="119" s="1"/>
  <c r="AQ103" i="90" a="1"/>
  <c r="AQ103" i="90" s="1"/>
  <c r="AQ107" i="90" a="1"/>
  <c r="AQ107" i="90" s="1"/>
  <c r="BG208" i="90" a="1"/>
  <c r="BG208" i="90" s="1"/>
  <c r="BG27" i="90" a="1"/>
  <c r="BG27" i="90" s="1"/>
  <c r="BG46" i="90" a="1"/>
  <c r="BG46" i="90" s="1"/>
  <c r="DK193" i="90" a="1"/>
  <c r="DK193" i="90" s="1"/>
  <c r="BG31" i="90" a="1"/>
  <c r="BG31" i="90" s="1"/>
  <c r="BH26" i="90"/>
  <c r="DL190" i="90"/>
  <c r="BG186" i="90" a="1"/>
  <c r="BG186" i="90" s="1"/>
  <c r="BG28" i="90" a="1"/>
  <c r="BG28" i="90" s="1"/>
  <c r="BH42" i="90"/>
  <c r="BJ221" i="90"/>
  <c r="DK192" i="90" a="1"/>
  <c r="DK192" i="90" s="1"/>
  <c r="CX59" i="90"/>
  <c r="BG29" i="90" a="1"/>
  <c r="BG29" i="90" s="1"/>
  <c r="BG44" i="90" a="1"/>
  <c r="BG44" i="90" s="1"/>
  <c r="DK190" i="90" a="1"/>
  <c r="DK190" i="90" s="1"/>
  <c r="BG26" i="90" a="1"/>
  <c r="BG26" i="90" s="1"/>
  <c r="DK196" i="90" a="1"/>
  <c r="DK196" i="90" s="1"/>
  <c r="BG30" i="90" a="1"/>
  <c r="BG30" i="90" s="1"/>
  <c r="DK195" i="90" a="1"/>
  <c r="DK195" i="90" s="1"/>
  <c r="BH182" i="90"/>
  <c r="CU131" i="90" a="1"/>
  <c r="CU131" i="90" s="1"/>
  <c r="AA199" i="90" a="1"/>
  <c r="AA199" i="90" s="1"/>
  <c r="CU213" i="90" a="1"/>
  <c r="CU213" i="90" s="1"/>
  <c r="BG185" i="90" a="1"/>
  <c r="BG185" i="90" s="1"/>
  <c r="CU124" i="90" a="1"/>
  <c r="CU124" i="90" s="1"/>
  <c r="CU211" i="90" a="1"/>
  <c r="CU211" i="90" s="1"/>
  <c r="BG187" i="90" a="1"/>
  <c r="BG187" i="90" s="1"/>
  <c r="CU209" i="90" a="1"/>
  <c r="CU209" i="90" s="1"/>
  <c r="BG182" i="90" a="1"/>
  <c r="BG182" i="90" s="1"/>
  <c r="CU208" i="90" a="1"/>
  <c r="CU208" i="90" s="1"/>
  <c r="CU42" i="90" a="1"/>
  <c r="CU42" i="90" s="1"/>
  <c r="AD469" i="90"/>
  <c r="CU207" i="90" a="1"/>
  <c r="CU207" i="90" s="1"/>
  <c r="CU128" i="90" a="1"/>
  <c r="CU128" i="90" s="1"/>
  <c r="DF140" i="90"/>
  <c r="CV42" i="90"/>
  <c r="DC27" i="90" a="1"/>
  <c r="DC27" i="90" s="1"/>
  <c r="AI44" i="90" a="1"/>
  <c r="AI44" i="90" s="1"/>
  <c r="DC29" i="90" a="1"/>
  <c r="DC29" i="90" s="1"/>
  <c r="AI46" i="90" a="1"/>
  <c r="AI46" i="90" s="1"/>
  <c r="CU43" i="90" a="1"/>
  <c r="CU43" i="90" s="1"/>
  <c r="BG189" i="90" a="1"/>
  <c r="BG189" i="90" s="1"/>
  <c r="CU129" i="90" a="1"/>
  <c r="CU129" i="90" s="1"/>
  <c r="AZ174" i="90"/>
  <c r="H81" i="119" s="1" a="1"/>
  <c r="H81" i="119" s="1"/>
  <c r="DC31" i="90" a="1"/>
  <c r="DC31" i="90" s="1"/>
  <c r="CU48" i="90" a="1"/>
  <c r="CU48" i="90" s="1"/>
  <c r="AI48" i="90" a="1"/>
  <c r="AI48" i="90" s="1"/>
  <c r="AA200" i="90" a="1"/>
  <c r="AA200" i="90" s="1"/>
  <c r="BG183" i="90" a="1"/>
  <c r="BG183" i="90" s="1"/>
  <c r="CU125" i="90" a="1"/>
  <c r="CU125" i="90" s="1"/>
  <c r="DC30" i="90" a="1"/>
  <c r="DC30" i="90" s="1"/>
  <c r="CU47" i="90" a="1"/>
  <c r="CU47" i="90" s="1"/>
  <c r="AI45" i="90" a="1"/>
  <c r="AI45" i="90" s="1"/>
  <c r="AA198" i="90" a="1"/>
  <c r="AA198" i="90" s="1"/>
  <c r="DD26" i="90"/>
  <c r="CU49" i="90" a="1"/>
  <c r="CU49" i="90" s="1"/>
  <c r="AB198" i="90"/>
  <c r="BG184" i="90" a="1"/>
  <c r="BG184" i="90" s="1"/>
  <c r="CU130" i="90" a="1"/>
  <c r="CU130" i="90" s="1"/>
  <c r="DC32" i="90" a="1"/>
  <c r="DC32" i="90" s="1"/>
  <c r="DC28" i="90" a="1"/>
  <c r="DC28" i="90" s="1"/>
  <c r="CU45" i="90" a="1"/>
  <c r="CU45" i="90" s="1"/>
  <c r="AI42" i="90" a="1"/>
  <c r="AI42" i="90" s="1"/>
  <c r="AA202" i="90" a="1"/>
  <c r="AA202" i="90" s="1"/>
  <c r="AA201" i="90" a="1"/>
  <c r="AA201" i="90" s="1"/>
  <c r="CU127" i="90" a="1"/>
  <c r="CU127" i="90" s="1"/>
  <c r="CV124" i="90"/>
  <c r="DC33" i="90" a="1"/>
  <c r="DC33" i="90" s="1"/>
  <c r="CU44" i="90" a="1"/>
  <c r="CU44" i="90" s="1"/>
  <c r="AA204" i="90" a="1"/>
  <c r="AA204" i="90" s="1"/>
  <c r="AA203" i="90" a="1"/>
  <c r="AA203" i="90" s="1"/>
  <c r="N691" i="91"/>
  <c r="J679" i="93" a="1"/>
  <c r="J679" i="93" s="1"/>
  <c r="J680" i="93" a="1"/>
  <c r="J680" i="93" s="1"/>
  <c r="J681" i="93" a="1"/>
  <c r="J681" i="93" s="1"/>
  <c r="J678" i="93" a="1"/>
  <c r="J678" i="93" s="1"/>
  <c r="J683" i="93" a="1"/>
  <c r="J683" i="93" s="1"/>
  <c r="J678" i="91" a="1"/>
  <c r="J678" i="91" s="1"/>
  <c r="J682" i="91" a="1"/>
  <c r="J682" i="91" s="1"/>
  <c r="J681" i="91" a="1"/>
  <c r="J681" i="91" s="1"/>
  <c r="J679" i="91" a="1"/>
  <c r="J679" i="91" s="1"/>
  <c r="J680" i="91" a="1"/>
  <c r="J680" i="91" s="1"/>
  <c r="AA437" i="90" a="1"/>
  <c r="AA437" i="90" s="1"/>
  <c r="AB437" i="90"/>
  <c r="BG210" i="90" a="1"/>
  <c r="BG210" i="90" s="1"/>
  <c r="K711" i="90"/>
  <c r="AA441" i="90" a="1"/>
  <c r="AA441" i="90" s="1"/>
  <c r="BG207" i="90" a="1"/>
  <c r="BG207" i="90" s="1"/>
  <c r="BG457" i="90" a="1"/>
  <c r="BG457" i="90" s="1"/>
  <c r="BG431" i="90" a="1"/>
  <c r="BG431" i="90" s="1"/>
  <c r="DD84" i="90"/>
  <c r="AT468" i="90"/>
  <c r="AQ32" i="90" a="1"/>
  <c r="AQ32" i="90" s="1"/>
  <c r="DC109" i="90" a="1"/>
  <c r="DC109" i="90" s="1"/>
  <c r="DD108" i="90"/>
  <c r="AA438" i="90" a="1"/>
  <c r="AA438" i="90" s="1"/>
  <c r="AZ413" i="90"/>
  <c r="C155" i="119" s="1" a="1"/>
  <c r="C155" i="119" s="1"/>
  <c r="AA443" i="90" a="1"/>
  <c r="AA443" i="90" s="1"/>
  <c r="AB2" i="90"/>
  <c r="C115" i="118" s="1" a="1"/>
  <c r="C115" i="118" s="1"/>
  <c r="BG438" i="90" a="1"/>
  <c r="BG438" i="90" s="1"/>
  <c r="CV84" i="90"/>
  <c r="DC115" i="90" a="1"/>
  <c r="DC115" i="90" s="1"/>
  <c r="DC114" i="90" a="1"/>
  <c r="DC114" i="90" s="1"/>
  <c r="DC113" i="90" a="1"/>
  <c r="DC113" i="90" s="1"/>
  <c r="DN58" i="90"/>
  <c r="AY110" i="90" a="1"/>
  <c r="AY110" i="90" s="1"/>
  <c r="DC108" i="90" a="1"/>
  <c r="DC108" i="90" s="1"/>
  <c r="AQ29" i="90" a="1"/>
  <c r="AQ29" i="90" s="1"/>
  <c r="CH140" i="90"/>
  <c r="AQ33" i="90" a="1"/>
  <c r="AQ33" i="90" s="1"/>
  <c r="BG455" i="90" a="1"/>
  <c r="BG455" i="90" s="1"/>
  <c r="DC110" i="90" a="1"/>
  <c r="DC110" i="90" s="1"/>
  <c r="AQ26" i="90" a="1"/>
  <c r="AQ26" i="90" s="1"/>
  <c r="AA20" i="90" a="1"/>
  <c r="AA20" i="90" s="1"/>
  <c r="AR421" i="90"/>
  <c r="H411" i="119" s="1" a="1"/>
  <c r="H411" i="119" s="1"/>
  <c r="DC111" i="90" a="1"/>
  <c r="DC111" i="90" s="1"/>
  <c r="AQ31" i="90" a="1"/>
  <c r="AQ31" i="90" s="1"/>
  <c r="AQ28" i="90" a="1"/>
  <c r="AQ28" i="90" s="1"/>
  <c r="AQ27" i="90" a="1"/>
  <c r="AQ27" i="90" s="1"/>
  <c r="AY114" i="90" a="1"/>
  <c r="AY114" i="90" s="1"/>
  <c r="AB18" i="90"/>
  <c r="DC23" i="90" a="1"/>
  <c r="DC23" i="90" s="1"/>
  <c r="M733" i="90"/>
  <c r="C671" i="122" s="1"/>
  <c r="C704" i="122" s="1"/>
  <c r="AQ30" i="90" a="1"/>
  <c r="AQ30" i="90" s="1"/>
  <c r="AY112" i="90" a="1"/>
  <c r="AY112" i="90" s="1"/>
  <c r="AA21" i="90" a="1"/>
  <c r="AA21" i="90" s="1"/>
  <c r="AA25" i="90" a="1"/>
  <c r="AA25" i="90" s="1"/>
  <c r="DC22" i="90" a="1"/>
  <c r="DC22" i="90" s="1"/>
  <c r="AY111" i="90" a="1"/>
  <c r="AY111" i="90" s="1"/>
  <c r="AA23" i="90" a="1"/>
  <c r="AA23" i="90" s="1"/>
  <c r="DC24" i="90" a="1"/>
  <c r="DC24" i="90" s="1"/>
  <c r="AY113" i="90" a="1"/>
  <c r="AY113" i="90" s="1"/>
  <c r="AY115" i="90" a="1"/>
  <c r="AY115" i="90" s="1"/>
  <c r="AA22" i="90" a="1"/>
  <c r="AA22" i="90" s="1"/>
  <c r="DD18" i="90"/>
  <c r="AY109" i="90" a="1"/>
  <c r="AY109" i="90" s="1"/>
  <c r="AA19" i="90" a="1"/>
  <c r="AA19" i="90" s="1"/>
  <c r="DC19" i="90" a="1"/>
  <c r="DC19" i="90" s="1"/>
  <c r="AZ108" i="90"/>
  <c r="AA24" i="90" a="1"/>
  <c r="AA24" i="90" s="1"/>
  <c r="DC18" i="90" a="1"/>
  <c r="DC18" i="90" s="1"/>
  <c r="A123" i="120"/>
  <c r="BG439" i="90" a="1"/>
  <c r="BG439" i="90" s="1"/>
  <c r="BG437" i="90" a="1"/>
  <c r="BG437" i="90" s="1"/>
  <c r="BG456" i="90" a="1"/>
  <c r="BG456" i="90" s="1"/>
  <c r="BG442" i="90" a="1"/>
  <c r="BG442" i="90" s="1"/>
  <c r="BG460" i="90" a="1"/>
  <c r="BG460" i="90" s="1"/>
  <c r="BG454" i="90" a="1"/>
  <c r="BG454" i="90" s="1"/>
  <c r="DT421" i="90"/>
  <c r="BH453" i="90"/>
  <c r="DS422" i="90" a="1"/>
  <c r="DS422" i="90" s="1"/>
  <c r="BG453" i="90" a="1"/>
  <c r="BG453" i="90" s="1"/>
  <c r="DS427" i="90" a="1"/>
  <c r="DS427" i="90" s="1"/>
  <c r="BG444" i="90" a="1"/>
  <c r="BG444" i="90" s="1"/>
  <c r="BG459" i="90" a="1"/>
  <c r="BG459" i="90" s="1"/>
  <c r="DS426" i="90" a="1"/>
  <c r="DS426" i="90" s="1"/>
  <c r="AA453" i="90" a="1"/>
  <c r="AA453" i="90" s="1"/>
  <c r="AA440" i="90" a="1"/>
  <c r="AA440" i="90" s="1"/>
  <c r="BH445" i="90"/>
  <c r="DS421" i="90" a="1"/>
  <c r="DS421" i="90" s="1"/>
  <c r="AA459" i="90" a="1"/>
  <c r="AA459" i="90" s="1"/>
  <c r="K690" i="91"/>
  <c r="P684" i="91" a="1"/>
  <c r="P684" i="91" s="1"/>
  <c r="N695" i="91"/>
  <c r="N692" i="91"/>
  <c r="L45" i="121"/>
  <c r="J45" i="121"/>
  <c r="O45" i="121" s="1"/>
  <c r="DS428" i="90" a="1"/>
  <c r="DS428" i="90" s="1"/>
  <c r="K693" i="91"/>
  <c r="DF389" i="90"/>
  <c r="BJ389" i="90"/>
  <c r="H711" i="90" s="1"/>
  <c r="J677" i="93" a="1"/>
  <c r="J677" i="93" s="1"/>
  <c r="CM22" i="90" a="1"/>
  <c r="CM22" i="90" s="1"/>
  <c r="AI43" i="90" a="1"/>
  <c r="AI43" i="90" s="1"/>
  <c r="DK118" i="90" a="1"/>
  <c r="DK118" i="90" s="1"/>
  <c r="DV141" i="90"/>
  <c r="DV142" i="90" s="1"/>
  <c r="P677" i="90" s="1"/>
  <c r="CM19" i="90" a="1"/>
  <c r="CM19" i="90" s="1"/>
  <c r="DK120" i="90" a="1"/>
  <c r="DK120" i="90" s="1"/>
  <c r="DK123" i="90" a="1"/>
  <c r="DK123" i="90" s="1"/>
  <c r="DS95" i="90" a="1"/>
  <c r="DS95" i="90" s="1"/>
  <c r="DS98" i="90" a="1"/>
  <c r="DS98" i="90" s="1"/>
  <c r="DK121" i="90" a="1"/>
  <c r="DK121" i="90" s="1"/>
  <c r="DT92" i="90"/>
  <c r="DS97" i="90" a="1"/>
  <c r="DS97" i="90" s="1"/>
  <c r="CM21" i="90" a="1"/>
  <c r="CM21" i="90" s="1"/>
  <c r="AJ42" i="90"/>
  <c r="DK117" i="90" a="1"/>
  <c r="DK117" i="90" s="1"/>
  <c r="DS92" i="90" a="1"/>
  <c r="DS92" i="90" s="1"/>
  <c r="AI49" i="90" a="1"/>
  <c r="AI49" i="90" s="1"/>
  <c r="DK119" i="90" a="1"/>
  <c r="DK119" i="90" s="1"/>
  <c r="DS99" i="90" a="1"/>
  <c r="DS99" i="90" s="1"/>
  <c r="DK122" i="90" a="1"/>
  <c r="DK122" i="90" s="1"/>
  <c r="DS96" i="90" a="1"/>
  <c r="DS96" i="90" s="1"/>
  <c r="CX223" i="90"/>
  <c r="DW495" i="90" a="1"/>
  <c r="DW495" i="90" s="1"/>
  <c r="N677" i="93"/>
  <c r="P678" i="93" s="1" a="1"/>
  <c r="P678" i="93" s="1"/>
  <c r="J677" i="91" a="1"/>
  <c r="J677" i="91" s="1"/>
  <c r="N682" i="91"/>
  <c r="N652" i="91"/>
  <c r="N683" i="91" s="1"/>
  <c r="N656" i="91"/>
  <c r="N677" i="91" s="1"/>
  <c r="J683" i="91" a="1"/>
  <c r="J683" i="91" s="1"/>
  <c r="K694" i="91"/>
  <c r="C506" i="115"/>
  <c r="DK43" i="90" a="1"/>
  <c r="DK43" i="90" s="1"/>
  <c r="DK49" i="90" a="1"/>
  <c r="DK49" i="90" s="1"/>
  <c r="BJ59" i="90"/>
  <c r="DL2" i="90"/>
  <c r="DK47" i="90" a="1"/>
  <c r="DK47" i="90" s="1"/>
  <c r="DK45" i="90" a="1"/>
  <c r="DK45" i="90" s="1"/>
  <c r="DK42" i="90" a="1"/>
  <c r="DK42" i="90" s="1"/>
  <c r="DK44" i="90" a="1"/>
  <c r="DK44" i="90" s="1"/>
  <c r="DN59" i="90"/>
  <c r="DL42" i="90"/>
  <c r="DK46" i="90" a="1"/>
  <c r="DK46" i="90" s="1"/>
  <c r="DC20" i="90" a="1"/>
  <c r="DC20" i="90" s="1"/>
  <c r="DC21" i="90" a="1"/>
  <c r="DC21" i="90" s="1"/>
  <c r="AI27" i="90" a="1"/>
  <c r="AI27" i="90" s="1"/>
  <c r="DV470" i="90"/>
  <c r="P98" i="111" s="1"/>
  <c r="BG213" i="90" a="1"/>
  <c r="BG213" i="90" s="1"/>
  <c r="BG209" i="90" a="1"/>
  <c r="BG209" i="90" s="1"/>
  <c r="BG212" i="90" a="1"/>
  <c r="BG212" i="90" s="1"/>
  <c r="BH206" i="90"/>
  <c r="DS425" i="90" a="1"/>
  <c r="DS425" i="90" s="1"/>
  <c r="BG430" i="90" a="1"/>
  <c r="BG430" i="90" s="1"/>
  <c r="AA458" i="90" a="1"/>
  <c r="AA458" i="90" s="1"/>
  <c r="BG441" i="90" a="1"/>
  <c r="BG441" i="90" s="1"/>
  <c r="BG440" i="90" a="1"/>
  <c r="BG440" i="90" s="1"/>
  <c r="DS424" i="90" a="1"/>
  <c r="DS424" i="90" s="1"/>
  <c r="A1060" i="119"/>
  <c r="BG446" i="90" a="1"/>
  <c r="BG446" i="90" s="1"/>
  <c r="AL389" i="90"/>
  <c r="E711" i="90" s="1"/>
  <c r="P80" i="111"/>
  <c r="A818" i="118" s="1"/>
  <c r="C995" i="119" a="1"/>
  <c r="C995" i="119" s="1"/>
  <c r="P82" i="111"/>
  <c r="P84" i="111"/>
  <c r="DN141" i="90"/>
  <c r="O677" i="90" s="1"/>
  <c r="C275" i="116" s="1"/>
  <c r="BB141" i="90"/>
  <c r="DK125" i="90" a="1"/>
  <c r="DK125" i="90" s="1"/>
  <c r="CU193" i="90" a="1"/>
  <c r="CU193" i="90" s="1"/>
  <c r="BG429" i="90" a="1"/>
  <c r="BG429" i="90" s="1"/>
  <c r="BG436" i="90" a="1"/>
  <c r="BG436" i="90" s="1"/>
  <c r="BG447" i="90" a="1"/>
  <c r="BG447" i="90" s="1"/>
  <c r="CU196" i="90" a="1"/>
  <c r="CU196" i="90" s="1"/>
  <c r="BG211" i="90" a="1"/>
  <c r="BG211" i="90" s="1"/>
  <c r="C209" i="118" a="1"/>
  <c r="C209" i="118" s="1"/>
  <c r="A85" i="120"/>
  <c r="A38" i="119"/>
  <c r="A69" i="120"/>
  <c r="AE495" i="90" a="1"/>
  <c r="AE495" i="90" s="1"/>
  <c r="H199" i="118" a="1"/>
  <c r="H199" i="118" s="1"/>
  <c r="A145" i="120"/>
  <c r="A142" i="120"/>
  <c r="C7" i="119" a="1"/>
  <c r="C7" i="119" s="1"/>
  <c r="C1050" i="119" a="1"/>
  <c r="C1050" i="119" s="1"/>
  <c r="C1024" i="119" a="1"/>
  <c r="C1024" i="119" s="1"/>
  <c r="B177" i="120" a="1"/>
  <c r="B177" i="120" s="1"/>
  <c r="P108" i="111"/>
  <c r="A744" i="118" s="1"/>
  <c r="P110" i="111"/>
  <c r="DV553" i="90"/>
  <c r="P733" i="90" s="1"/>
  <c r="P113" i="111"/>
  <c r="BH413" i="90"/>
  <c r="B140" i="120" s="1" a="1"/>
  <c r="B140" i="120" s="1"/>
  <c r="AJ421" i="90"/>
  <c r="H707" i="118" s="1" a="1"/>
  <c r="H707" i="118" s="1"/>
  <c r="B64" i="120" a="1"/>
  <c r="B64" i="120" s="1"/>
  <c r="B152" i="120" a="1"/>
  <c r="B152" i="120" s="1"/>
  <c r="C821" i="119" a="1"/>
  <c r="C821" i="119" s="1"/>
  <c r="AL221" i="90"/>
  <c r="H1003" i="119" a="1"/>
  <c r="H1003" i="119" s="1"/>
  <c r="H995" i="119" a="1"/>
  <c r="H995" i="119" s="1"/>
  <c r="B35" i="119" a="1"/>
  <c r="B35" i="119" s="1"/>
  <c r="H27" i="119" a="1"/>
  <c r="H27" i="119" s="1"/>
  <c r="C27" i="119" a="1"/>
  <c r="C27" i="119" s="1"/>
  <c r="H17" i="119" a="1"/>
  <c r="H17" i="119" s="1"/>
  <c r="C17" i="119" a="1"/>
  <c r="C17" i="119" s="1"/>
  <c r="B627" i="119" a="1"/>
  <c r="B627" i="119" s="1"/>
  <c r="H619" i="119" a="1"/>
  <c r="H619" i="119" s="1"/>
  <c r="C619" i="119" a="1"/>
  <c r="C619" i="119" s="1"/>
  <c r="H609" i="119" a="1"/>
  <c r="H609" i="119" s="1"/>
  <c r="C609" i="119" a="1"/>
  <c r="C609" i="119" s="1"/>
  <c r="B121" i="120" a="1"/>
  <c r="B121" i="120" s="1"/>
  <c r="AA456" i="90" a="1"/>
  <c r="AA456" i="90" s="1"/>
  <c r="B118" i="120" a="1"/>
  <c r="B118" i="120" s="1"/>
  <c r="AA455" i="90" a="1"/>
  <c r="AA455" i="90" s="1"/>
  <c r="B29" i="120" a="1"/>
  <c r="B29" i="120" s="1"/>
  <c r="B112" i="120" a="1"/>
  <c r="B112" i="120" s="1"/>
  <c r="CF296" i="90"/>
  <c r="CE296" i="90" a="1"/>
  <c r="CE296" i="90" s="1"/>
  <c r="CE302" i="90" a="1"/>
  <c r="CE302" i="90" s="1"/>
  <c r="CE300" i="90" a="1"/>
  <c r="CE300" i="90" s="1"/>
  <c r="CE303" i="90" a="1"/>
  <c r="CE303" i="90" s="1"/>
  <c r="CE299" i="90" a="1"/>
  <c r="CE299" i="90" s="1"/>
  <c r="CE297" i="90" a="1"/>
  <c r="CE297" i="90" s="1"/>
  <c r="CE301" i="90" a="1"/>
  <c r="CE301" i="90" s="1"/>
  <c r="CE298" i="90" a="1"/>
  <c r="CE298" i="90" s="1"/>
  <c r="B20" i="120" a="1"/>
  <c r="B20" i="120" s="1"/>
  <c r="BH296" i="90" a="1"/>
  <c r="CV296" i="90" a="1"/>
  <c r="BG435" i="90" a="1"/>
  <c r="BG435" i="90" s="1"/>
  <c r="AR304" i="90" a="1"/>
  <c r="CF304" i="90" a="1"/>
  <c r="DL296" i="90" a="1"/>
  <c r="P81" i="111"/>
  <c r="A300" i="119" s="1"/>
  <c r="AL469" i="90"/>
  <c r="A186" i="118"/>
  <c r="A19" i="120"/>
  <c r="BP304" i="90" a="1"/>
  <c r="DL280" i="90" a="1"/>
  <c r="DK281" i="90" s="1" a="1"/>
  <c r="DK281" i="90" s="1"/>
  <c r="AZ280" i="90" a="1"/>
  <c r="DD304" i="90" a="1"/>
  <c r="B17" i="120" a="1"/>
  <c r="B17" i="120" s="1"/>
  <c r="DL304" i="90" a="1"/>
  <c r="AZ272" i="90" a="1"/>
  <c r="B5" i="120" a="1"/>
  <c r="B5" i="120" s="1"/>
  <c r="DL124" i="90"/>
  <c r="BP413" i="90"/>
  <c r="B26" i="120" s="1" a="1"/>
  <c r="B26" i="120" s="1"/>
  <c r="BH304" i="90" a="1"/>
  <c r="AZ296" i="90" a="1"/>
  <c r="AZ256" i="90" a="1"/>
  <c r="CV304" i="90" a="1"/>
  <c r="P109" i="111"/>
  <c r="A448" i="119" s="1"/>
  <c r="AR296" i="90" a="1"/>
  <c r="AJ304" i="90" a="1"/>
  <c r="AJ296" i="90" a="1"/>
  <c r="AZ248" i="90" a="1"/>
  <c r="A334" i="118"/>
  <c r="A31" i="120"/>
  <c r="AZ264" i="90" a="1"/>
  <c r="DD296" i="90" a="1"/>
  <c r="AZ304" i="90" a="1"/>
  <c r="CN296" i="90" a="1"/>
  <c r="BP296" i="90" a="1"/>
  <c r="AZ288" i="90" a="1"/>
  <c r="CN304" i="90" a="1"/>
  <c r="AD223" i="90"/>
  <c r="BB223" i="90"/>
  <c r="BR223" i="90"/>
  <c r="H451" i="118" a="1"/>
  <c r="H451" i="118" s="1"/>
  <c r="BH429" i="90"/>
  <c r="BG449" i="90" a="1"/>
  <c r="BG449" i="90" s="1"/>
  <c r="DK128" i="90" a="1"/>
  <c r="DK128" i="90" s="1"/>
  <c r="H229" i="118" a="1"/>
  <c r="H229" i="118" s="1"/>
  <c r="BP421" i="90"/>
  <c r="H263" i="118" s="1" a="1"/>
  <c r="H263" i="118" s="1"/>
  <c r="H81" i="118" a="1"/>
  <c r="H81" i="118" s="1"/>
  <c r="BP453" i="90"/>
  <c r="BO437" i="90" a="1"/>
  <c r="BO437" i="90" s="1"/>
  <c r="BO440" i="90" a="1"/>
  <c r="BO440" i="90" s="1"/>
  <c r="BO438" i="90" a="1"/>
  <c r="BO438" i="90" s="1"/>
  <c r="BO439" i="90" a="1"/>
  <c r="BO439" i="90" s="1"/>
  <c r="BO442" i="90" a="1"/>
  <c r="BO442" i="90" s="1"/>
  <c r="BO441" i="90" a="1"/>
  <c r="BO441" i="90" s="1"/>
  <c r="BO452" i="90" a="1"/>
  <c r="BO452" i="90" s="1"/>
  <c r="BO447" i="90" a="1"/>
  <c r="BO447" i="90" s="1"/>
  <c r="BO443" i="90" a="1"/>
  <c r="BO443" i="90" s="1"/>
  <c r="BO446" i="90" a="1"/>
  <c r="BO446" i="90" s="1"/>
  <c r="BO449" i="90" a="1"/>
  <c r="BO449" i="90" s="1"/>
  <c r="BO448" i="90" a="1"/>
  <c r="BO448" i="90" s="1"/>
  <c r="BO445" i="90" a="1"/>
  <c r="BO445" i="90" s="1"/>
  <c r="BO455" i="90" a="1"/>
  <c r="BO455" i="90" s="1"/>
  <c r="BO458" i="90" a="1"/>
  <c r="BO458" i="90" s="1"/>
  <c r="BO453" i="90" a="1"/>
  <c r="BO453" i="90" s="1"/>
  <c r="BO457" i="90" a="1"/>
  <c r="BO457" i="90" s="1"/>
  <c r="BO456" i="90" a="1"/>
  <c r="BO456" i="90" s="1"/>
  <c r="BO450" i="90" a="1"/>
  <c r="BO450" i="90" s="1"/>
  <c r="BO451" i="90" a="1"/>
  <c r="BO451" i="90" s="1"/>
  <c r="BR470" i="90"/>
  <c r="DO577" i="90"/>
  <c r="B807" i="122" s="1" a="1"/>
  <c r="B807" i="122" s="1"/>
  <c r="DG577" i="90"/>
  <c r="B873" i="122" s="1" a="1"/>
  <c r="B873" i="122" s="1"/>
  <c r="CI577" i="90"/>
  <c r="B477" i="115" s="1" a="1"/>
  <c r="B477" i="115" s="1"/>
  <c r="CY577" i="90"/>
  <c r="B939" i="122" s="1" a="1"/>
  <c r="B939" i="122" s="1"/>
  <c r="CU191" i="90" a="1"/>
  <c r="CU191" i="90" s="1"/>
  <c r="AJ166" i="90"/>
  <c r="B58" i="120" s="1" a="1"/>
  <c r="B58" i="120" s="1"/>
  <c r="CU197" i="90" a="1"/>
  <c r="CU197" i="90" s="1"/>
  <c r="CU190" i="90" a="1"/>
  <c r="CU190" i="90" s="1"/>
  <c r="BG452" i="90" a="1"/>
  <c r="BG452" i="90" s="1"/>
  <c r="BG451" i="90" a="1"/>
  <c r="BG451" i="90" s="1"/>
  <c r="AL141" i="90"/>
  <c r="BG432" i="90" a="1"/>
  <c r="BG432" i="90" s="1"/>
  <c r="CV190" i="90"/>
  <c r="AB453" i="90"/>
  <c r="BG434" i="90" a="1"/>
  <c r="BG434" i="90" s="1"/>
  <c r="DK130" i="90" a="1"/>
  <c r="DK130" i="90" s="1"/>
  <c r="CU195" i="90" a="1"/>
  <c r="CU195" i="90" s="1"/>
  <c r="DK131" i="90" a="1"/>
  <c r="DK131" i="90" s="1"/>
  <c r="AA454" i="90" a="1"/>
  <c r="AA454" i="90" s="1"/>
  <c r="AA439" i="90" a="1"/>
  <c r="AA439" i="90" s="1"/>
  <c r="BG450" i="90" a="1"/>
  <c r="BG450" i="90" s="1"/>
  <c r="AA457" i="90" a="1"/>
  <c r="AA457" i="90" s="1"/>
  <c r="AA442" i="90" a="1"/>
  <c r="AA442" i="90" s="1"/>
  <c r="CU194" i="90" a="1"/>
  <c r="CU194" i="90" s="1"/>
  <c r="DK124" i="90" a="1"/>
  <c r="DK124" i="90" s="1"/>
  <c r="BG448" i="90" a="1"/>
  <c r="BG448" i="90" s="1"/>
  <c r="DK126" i="90" a="1"/>
  <c r="DK126" i="90" s="1"/>
  <c r="BG443" i="90" a="1"/>
  <c r="BG443" i="90" s="1"/>
  <c r="DK129" i="90" a="1"/>
  <c r="DK129" i="90" s="1"/>
  <c r="AJ280" i="90" a="1"/>
  <c r="AI282" i="90" s="1" a="1"/>
  <c r="AI282" i="90" s="1"/>
  <c r="AU495" i="90" a="1"/>
  <c r="AU495" i="90" s="1"/>
  <c r="K733" i="90"/>
  <c r="C407" i="115" s="1"/>
  <c r="BK495" i="90" a="1"/>
  <c r="BK495" i="90" s="1"/>
  <c r="H209" i="118" a="1"/>
  <c r="H209" i="118" s="1"/>
  <c r="BC495" i="90" a="1"/>
  <c r="BC495" i="90" s="1"/>
  <c r="B331" i="118" a="1"/>
  <c r="B331" i="118" s="1"/>
  <c r="C199" i="118" a="1"/>
  <c r="C199" i="118" s="1"/>
  <c r="AM495" i="90" a="1"/>
  <c r="AM495" i="90" s="1"/>
  <c r="C323" i="118" a="1"/>
  <c r="C323" i="118" s="1"/>
  <c r="AT553" i="90"/>
  <c r="F733" i="90" s="1"/>
  <c r="H323" i="118" a="1"/>
  <c r="H323" i="118" s="1"/>
  <c r="B217" i="118" a="1"/>
  <c r="B217" i="118" s="1"/>
  <c r="H313" i="118" a="1"/>
  <c r="H313" i="118" s="1"/>
  <c r="C313" i="118" a="1"/>
  <c r="C313" i="118" s="1"/>
  <c r="BS495" i="90" a="1"/>
  <c r="BS495" i="90" s="1"/>
  <c r="AD553" i="90"/>
  <c r="D733" i="90" s="1"/>
  <c r="P684" i="93" a="1"/>
  <c r="P684" i="93" s="1"/>
  <c r="P112" i="111"/>
  <c r="A28" i="120" s="1"/>
  <c r="BP272" i="90" a="1"/>
  <c r="BH264" i="90" a="1"/>
  <c r="BG267" i="90" s="1" a="1"/>
  <c r="BG267" i="90" s="1"/>
  <c r="AR280" i="90" a="1"/>
  <c r="AQ280" i="90" s="1" a="1"/>
  <c r="AQ280" i="90" s="1"/>
  <c r="BP248" i="90" a="1"/>
  <c r="BP248" i="90" s="1"/>
  <c r="BJ470" i="90"/>
  <c r="AR256" i="90" a="1"/>
  <c r="BB553" i="90"/>
  <c r="G733" i="90" s="1"/>
  <c r="CQ495" i="90" a="1"/>
  <c r="CP60" i="90"/>
  <c r="CP553" i="90"/>
  <c r="L733" i="90"/>
  <c r="C737" i="122" s="1"/>
  <c r="C770" i="122" s="1"/>
  <c r="AT141" i="90"/>
  <c r="DN221" i="90"/>
  <c r="DL166" i="90"/>
  <c r="AJ248" i="90" a="1"/>
  <c r="AR264" i="90" a="1"/>
  <c r="AR272" i="90" a="1"/>
  <c r="AJ92" i="90"/>
  <c r="H599" i="118" s="1" a="1"/>
  <c r="H599" i="118" s="1"/>
  <c r="AL140" i="90"/>
  <c r="BG191" i="90" a="1"/>
  <c r="BG191" i="90" s="1"/>
  <c r="BG190" i="90" a="1"/>
  <c r="BG190" i="90" s="1"/>
  <c r="BG193" i="90" a="1"/>
  <c r="BG193" i="90" s="1"/>
  <c r="BG192" i="90" a="1"/>
  <c r="BG192" i="90" s="1"/>
  <c r="BG194" i="90" a="1"/>
  <c r="BG194" i="90" s="1"/>
  <c r="BG196" i="90" a="1"/>
  <c r="BG196" i="90" s="1"/>
  <c r="BG195" i="90" a="1"/>
  <c r="BG195" i="90" s="1"/>
  <c r="BH190" i="90"/>
  <c r="BG197" i="90" a="1"/>
  <c r="BG197" i="90" s="1"/>
  <c r="CM113" i="90" a="1"/>
  <c r="CM113" i="90" s="1"/>
  <c r="CM109" i="90" a="1"/>
  <c r="CM109" i="90" s="1"/>
  <c r="CM114" i="90" a="1"/>
  <c r="CM114" i="90" s="1"/>
  <c r="CM110" i="90" a="1"/>
  <c r="CM110" i="90" s="1"/>
  <c r="CN108" i="90"/>
  <c r="CM108" i="90" a="1"/>
  <c r="CM108" i="90" s="1"/>
  <c r="CM111" i="90" a="1"/>
  <c r="CM111" i="90" s="1"/>
  <c r="CM115" i="90" a="1"/>
  <c r="CM115" i="90" s="1"/>
  <c r="CM112" i="90" a="1"/>
  <c r="CM112" i="90" s="1"/>
  <c r="DD280" i="90" a="1"/>
  <c r="CU102" i="90" a="1"/>
  <c r="CU102" i="90" s="1"/>
  <c r="CU101" i="90" a="1"/>
  <c r="CU101" i="90" s="1"/>
  <c r="CU107" i="90" a="1"/>
  <c r="CU107" i="90" s="1"/>
  <c r="CU106" i="90" a="1"/>
  <c r="CU106" i="90" s="1"/>
  <c r="CV100" i="90"/>
  <c r="CU100" i="90" a="1"/>
  <c r="CU100" i="90" s="1"/>
  <c r="CU104" i="90" a="1"/>
  <c r="CU104" i="90" s="1"/>
  <c r="CU103" i="90" a="1"/>
  <c r="CU103" i="90" s="1"/>
  <c r="CU105" i="90" a="1"/>
  <c r="CU105" i="90" s="1"/>
  <c r="CX141" i="90"/>
  <c r="AZ100" i="90"/>
  <c r="AY103" i="90" a="1"/>
  <c r="AY103" i="90" s="1"/>
  <c r="AY102" i="90" a="1"/>
  <c r="AY102" i="90" s="1"/>
  <c r="AY101" i="90" a="1"/>
  <c r="AY101" i="90" s="1"/>
  <c r="AY100" i="90" a="1"/>
  <c r="AY100" i="90" s="1"/>
  <c r="AY107" i="90" a="1"/>
  <c r="AY107" i="90" s="1"/>
  <c r="AY104" i="90" a="1"/>
  <c r="AY104" i="90" s="1"/>
  <c r="AY106" i="90" a="1"/>
  <c r="AY106" i="90" s="1"/>
  <c r="AY105" i="90" a="1"/>
  <c r="AY105" i="90" s="1"/>
  <c r="BG125" i="90" a="1"/>
  <c r="BG125" i="90" s="1"/>
  <c r="BH124" i="90"/>
  <c r="BG127" i="90" a="1"/>
  <c r="BG127" i="90" s="1"/>
  <c r="BG124" i="90" a="1"/>
  <c r="BG124" i="90" s="1"/>
  <c r="BG129" i="90" a="1"/>
  <c r="BG129" i="90" s="1"/>
  <c r="BG128" i="90" a="1"/>
  <c r="BG128" i="90" s="1"/>
  <c r="BG126" i="90" a="1"/>
  <c r="BG126" i="90" s="1"/>
  <c r="BG130" i="90" a="1"/>
  <c r="BG130" i="90" s="1"/>
  <c r="BG131" i="90" a="1"/>
  <c r="BG131" i="90" s="1"/>
  <c r="BH108" i="90"/>
  <c r="BG112" i="90" a="1"/>
  <c r="BG112" i="90" s="1"/>
  <c r="BG113" i="90" a="1"/>
  <c r="BG113" i="90" s="1"/>
  <c r="BG110" i="90" a="1"/>
  <c r="BG110" i="90" s="1"/>
  <c r="BG115" i="90" a="1"/>
  <c r="BG115" i="90" s="1"/>
  <c r="BG114" i="90" a="1"/>
  <c r="BG114" i="90" s="1"/>
  <c r="BG111" i="90" a="1"/>
  <c r="BG111" i="90" s="1"/>
  <c r="BG108" i="90" a="1"/>
  <c r="BG108" i="90" s="1"/>
  <c r="BG109" i="90" a="1"/>
  <c r="BG109" i="90" s="1"/>
  <c r="AQ211" i="90" a="1"/>
  <c r="AQ211" i="90" s="1"/>
  <c r="AQ213" i="90" a="1"/>
  <c r="AQ213" i="90" s="1"/>
  <c r="AQ209" i="90" a="1"/>
  <c r="AQ209" i="90" s="1"/>
  <c r="AQ212" i="90" a="1"/>
  <c r="AQ212" i="90" s="1"/>
  <c r="AR206" i="90"/>
  <c r="AQ210" i="90" a="1"/>
  <c r="AQ210" i="90" s="1"/>
  <c r="AQ207" i="90" a="1"/>
  <c r="AQ207" i="90" s="1"/>
  <c r="AQ206" i="90" a="1"/>
  <c r="AQ206" i="90" s="1"/>
  <c r="AQ208" i="90" a="1"/>
  <c r="AQ208" i="90" s="1"/>
  <c r="AA191" i="90" a="1"/>
  <c r="AA191" i="90" s="1"/>
  <c r="AA190" i="90" a="1"/>
  <c r="AA190" i="90" s="1"/>
  <c r="AA192" i="90" a="1"/>
  <c r="AA192" i="90" s="1"/>
  <c r="AA194" i="90" a="1"/>
  <c r="AA194" i="90" s="1"/>
  <c r="AB190" i="90"/>
  <c r="AA193" i="90" a="1"/>
  <c r="AA193" i="90" s="1"/>
  <c r="AA197" i="90" a="1"/>
  <c r="AA197" i="90" s="1"/>
  <c r="AA196" i="90" a="1"/>
  <c r="AA196" i="90" s="1"/>
  <c r="AA195" i="90" a="1"/>
  <c r="AA195" i="90" s="1"/>
  <c r="L666" i="90"/>
  <c r="DK442" i="90" a="1"/>
  <c r="DK442" i="90" s="1"/>
  <c r="DK443" i="90" a="1"/>
  <c r="DK443" i="90" s="1"/>
  <c r="DK441" i="90" a="1"/>
  <c r="DK441" i="90" s="1"/>
  <c r="DK438" i="90" a="1"/>
  <c r="DK438" i="90" s="1"/>
  <c r="DK437" i="90" a="1"/>
  <c r="DK437" i="90" s="1"/>
  <c r="DK440" i="90" a="1"/>
  <c r="DK440" i="90" s="1"/>
  <c r="DK439" i="90" a="1"/>
  <c r="DK439" i="90" s="1"/>
  <c r="DK444" i="90" a="1"/>
  <c r="DK444" i="90" s="1"/>
  <c r="DL437" i="90"/>
  <c r="DF553" i="90"/>
  <c r="N733" i="90"/>
  <c r="C605" i="122" s="1"/>
  <c r="C638" i="122" s="1"/>
  <c r="AA29" i="90" a="1"/>
  <c r="AA29" i="90" s="1"/>
  <c r="AB26" i="90"/>
  <c r="AA33" i="90" a="1"/>
  <c r="AA33" i="90" s="1"/>
  <c r="AA28" i="90" a="1"/>
  <c r="AA28" i="90" s="1"/>
  <c r="AA30" i="90" a="1"/>
  <c r="AA30" i="90" s="1"/>
  <c r="AA27" i="90" a="1"/>
  <c r="AA27" i="90" s="1"/>
  <c r="AA26" i="90" a="1"/>
  <c r="AA26" i="90" s="1"/>
  <c r="AA32" i="90" a="1"/>
  <c r="AA32" i="90" s="1"/>
  <c r="AA31" i="90" a="1"/>
  <c r="AA31" i="90" s="1"/>
  <c r="AD59" i="90"/>
  <c r="BO20" i="90" a="1"/>
  <c r="BO20" i="90" s="1"/>
  <c r="BO19" i="90" a="1"/>
  <c r="BO19" i="90" s="1"/>
  <c r="BO23" i="90" a="1"/>
  <c r="BO23" i="90" s="1"/>
  <c r="BP18" i="90"/>
  <c r="BO22" i="90" a="1"/>
  <c r="BO22" i="90" s="1"/>
  <c r="BO18" i="90" a="1"/>
  <c r="BO18" i="90" s="1"/>
  <c r="BO24" i="90" a="1"/>
  <c r="BO24" i="90" s="1"/>
  <c r="BO21" i="90" a="1"/>
  <c r="BO21" i="90" s="1"/>
  <c r="BO25" i="90" a="1"/>
  <c r="BO25" i="90" s="1"/>
  <c r="BR59" i="90"/>
  <c r="CN264" i="90" a="1"/>
  <c r="CH553" i="90"/>
  <c r="CV264" i="90" a="1"/>
  <c r="CP468" i="90"/>
  <c r="CN413" i="90"/>
  <c r="CM452" i="90" a="1"/>
  <c r="CM452" i="90" s="1"/>
  <c r="CM450" i="90" a="1"/>
  <c r="CM450" i="90" s="1"/>
  <c r="CN445" i="90"/>
  <c r="CM446" i="90" a="1"/>
  <c r="CM446" i="90" s="1"/>
  <c r="CM447" i="90" a="1"/>
  <c r="CM447" i="90" s="1"/>
  <c r="CM445" i="90" a="1"/>
  <c r="CM445" i="90" s="1"/>
  <c r="CM449" i="90" a="1"/>
  <c r="CM449" i="90" s="1"/>
  <c r="CM451" i="90" a="1"/>
  <c r="CM451" i="90" s="1"/>
  <c r="CM448" i="90" a="1"/>
  <c r="CM448" i="90" s="1"/>
  <c r="AR248" i="90" a="1"/>
  <c r="BH248" i="90" a="1"/>
  <c r="BH272" i="90" a="1"/>
  <c r="DV221" i="90"/>
  <c r="DT166" i="90"/>
  <c r="C1079" i="119" s="1" a="1"/>
  <c r="C1079" i="119" s="1"/>
  <c r="CH139" i="90"/>
  <c r="CF84" i="90"/>
  <c r="AI184" i="90" a="1"/>
  <c r="AI184" i="90" s="1"/>
  <c r="AI183" i="90" a="1"/>
  <c r="AI183" i="90" s="1"/>
  <c r="AI186" i="90" a="1"/>
  <c r="AI186" i="90" s="1"/>
  <c r="AI189" i="90" a="1"/>
  <c r="AI189" i="90" s="1"/>
  <c r="AI187" i="90" a="1"/>
  <c r="AI187" i="90" s="1"/>
  <c r="AJ182" i="90"/>
  <c r="AI182" i="90" a="1"/>
  <c r="AI182" i="90" s="1"/>
  <c r="AI188" i="90" a="1"/>
  <c r="AI188" i="90" s="1"/>
  <c r="AI185" i="90" a="1"/>
  <c r="AI185" i="90" s="1"/>
  <c r="AL223" i="90"/>
  <c r="AA130" i="90" a="1"/>
  <c r="AA130" i="90" s="1"/>
  <c r="AA126" i="90" a="1"/>
  <c r="AA126" i="90" s="1"/>
  <c r="AA125" i="90" a="1"/>
  <c r="AA125" i="90" s="1"/>
  <c r="AA128" i="90" a="1"/>
  <c r="AA128" i="90" s="1"/>
  <c r="AA124" i="90" a="1"/>
  <c r="AA124" i="90" s="1"/>
  <c r="AA129" i="90" a="1"/>
  <c r="AA129" i="90" s="1"/>
  <c r="AA131" i="90" a="1"/>
  <c r="AA131" i="90" s="1"/>
  <c r="AA127" i="90" a="1"/>
  <c r="AA127" i="90" s="1"/>
  <c r="AB124" i="90"/>
  <c r="BO101" i="90" a="1"/>
  <c r="BO101" i="90" s="1"/>
  <c r="BO107" i="90" a="1"/>
  <c r="BO107" i="90" s="1"/>
  <c r="BO106" i="90" a="1"/>
  <c r="BO106" i="90" s="1"/>
  <c r="BP100" i="90"/>
  <c r="BO102" i="90" a="1"/>
  <c r="BO102" i="90" s="1"/>
  <c r="BO105" i="90" a="1"/>
  <c r="BO105" i="90" s="1"/>
  <c r="BO104" i="90" a="1"/>
  <c r="BO104" i="90" s="1"/>
  <c r="BO100" i="90" a="1"/>
  <c r="BO100" i="90" s="1"/>
  <c r="BO103" i="90" a="1"/>
  <c r="BO103" i="90" s="1"/>
  <c r="BH84" i="90"/>
  <c r="B149" i="120" s="1" a="1"/>
  <c r="B149" i="120" s="1"/>
  <c r="BJ139" i="90"/>
  <c r="AJ100" i="90"/>
  <c r="AI105" i="90" a="1"/>
  <c r="AI105" i="90" s="1"/>
  <c r="AI104" i="90" a="1"/>
  <c r="AI104" i="90" s="1"/>
  <c r="AI107" i="90" a="1"/>
  <c r="AI107" i="90" s="1"/>
  <c r="AI101" i="90" a="1"/>
  <c r="AI101" i="90" s="1"/>
  <c r="AI106" i="90" a="1"/>
  <c r="AI106" i="90" s="1"/>
  <c r="AI100" i="90" a="1"/>
  <c r="AI100" i="90" s="1"/>
  <c r="AI103" i="90" a="1"/>
  <c r="AI103" i="90" s="1"/>
  <c r="AI102" i="90" a="1"/>
  <c r="AI102" i="90" s="1"/>
  <c r="CE196" i="90" a="1"/>
  <c r="CE196" i="90" s="1"/>
  <c r="CE194" i="90" a="1"/>
  <c r="CE194" i="90" s="1"/>
  <c r="CF190" i="90"/>
  <c r="CE191" i="90" a="1"/>
  <c r="CE191" i="90" s="1"/>
  <c r="CE193" i="90" a="1"/>
  <c r="CE193" i="90" s="1"/>
  <c r="CE190" i="90" a="1"/>
  <c r="CE190" i="90" s="1"/>
  <c r="CE195" i="90" a="1"/>
  <c r="CE195" i="90" s="1"/>
  <c r="CE197" i="90" a="1"/>
  <c r="CE197" i="90" s="1"/>
  <c r="CE192" i="90" a="1"/>
  <c r="CE192" i="90" s="1"/>
  <c r="CF248" i="90" a="1"/>
  <c r="AQ182" i="90" a="1"/>
  <c r="AQ182" i="90" s="1"/>
  <c r="AQ186" i="90" a="1"/>
  <c r="AQ186" i="90" s="1"/>
  <c r="AQ189" i="90" a="1"/>
  <c r="AQ189" i="90" s="1"/>
  <c r="AQ184" i="90" a="1"/>
  <c r="AQ184" i="90" s="1"/>
  <c r="AQ187" i="90" a="1"/>
  <c r="AQ187" i="90" s="1"/>
  <c r="AR182" i="90"/>
  <c r="AQ183" i="90" a="1"/>
  <c r="AQ183" i="90" s="1"/>
  <c r="AQ188" i="90" a="1"/>
  <c r="AQ188" i="90" s="1"/>
  <c r="AQ185" i="90" a="1"/>
  <c r="AQ185" i="90" s="1"/>
  <c r="AT223" i="90"/>
  <c r="DN222" i="90"/>
  <c r="DL174" i="90"/>
  <c r="DO495" i="90" a="1"/>
  <c r="CA2" i="90" a="1"/>
  <c r="CA2" i="90" s="1"/>
  <c r="AQ40" i="90" a="1"/>
  <c r="AQ40" i="90" s="1"/>
  <c r="AQ34" i="90" a="1"/>
  <c r="AQ34" i="90" s="1"/>
  <c r="AQ37" i="90" a="1"/>
  <c r="AQ37" i="90" s="1"/>
  <c r="AQ38" i="90" a="1"/>
  <c r="AQ38" i="90" s="1"/>
  <c r="AR34" i="90"/>
  <c r="AQ41" i="90" a="1"/>
  <c r="AQ41" i="90" s="1"/>
  <c r="AQ35" i="90" a="1"/>
  <c r="AQ35" i="90" s="1"/>
  <c r="AQ36" i="90" a="1"/>
  <c r="AQ36" i="90" s="1"/>
  <c r="AQ39" i="90" a="1"/>
  <c r="AQ39" i="90" s="1"/>
  <c r="AT59" i="90"/>
  <c r="CF10" i="90"/>
  <c r="CH58" i="90"/>
  <c r="DD272" i="90" a="1"/>
  <c r="DF469" i="90"/>
  <c r="DD421" i="90"/>
  <c r="CF288" i="90" a="1"/>
  <c r="CY495" i="90" a="1"/>
  <c r="CP389" i="90"/>
  <c r="CH469" i="90"/>
  <c r="CF421" i="90"/>
  <c r="BO130" i="90" a="1"/>
  <c r="BO130" i="90" s="1"/>
  <c r="BO127" i="90" a="1"/>
  <c r="BO127" i="90" s="1"/>
  <c r="BO131" i="90" a="1"/>
  <c r="BO131" i="90" s="1"/>
  <c r="BO129" i="90" a="1"/>
  <c r="BO129" i="90" s="1"/>
  <c r="BO125" i="90" a="1"/>
  <c r="BO125" i="90" s="1"/>
  <c r="BO124" i="90" a="1"/>
  <c r="BO124" i="90" s="1"/>
  <c r="BP124" i="90"/>
  <c r="BO126" i="90" a="1"/>
  <c r="BO126" i="90" s="1"/>
  <c r="BO128" i="90" a="1"/>
  <c r="BO128" i="90" s="1"/>
  <c r="AA102" i="90" a="1"/>
  <c r="AA102" i="90" s="1"/>
  <c r="AA105" i="90" a="1"/>
  <c r="AA105" i="90" s="1"/>
  <c r="AA101" i="90" a="1"/>
  <c r="AA101" i="90" s="1"/>
  <c r="AA100" i="90" a="1"/>
  <c r="AA100" i="90" s="1"/>
  <c r="AA103" i="90" a="1"/>
  <c r="AA103" i="90" s="1"/>
  <c r="AA104" i="90" a="1"/>
  <c r="AA104" i="90" s="1"/>
  <c r="AA106" i="90" a="1"/>
  <c r="AA106" i="90" s="1"/>
  <c r="AB100" i="90"/>
  <c r="AA107" i="90" a="1"/>
  <c r="AA107" i="90" s="1"/>
  <c r="BO211" i="90" a="1"/>
  <c r="BO211" i="90" s="1"/>
  <c r="BO206" i="90" a="1"/>
  <c r="BO206" i="90" s="1"/>
  <c r="BO209" i="90" a="1"/>
  <c r="BO209" i="90" s="1"/>
  <c r="BO213" i="90" a="1"/>
  <c r="BO213" i="90" s="1"/>
  <c r="BO207" i="90" a="1"/>
  <c r="BO207" i="90" s="1"/>
  <c r="BO208" i="90" a="1"/>
  <c r="BO208" i="90" s="1"/>
  <c r="BP206" i="90"/>
  <c r="BO212" i="90" a="1"/>
  <c r="BO212" i="90" s="1"/>
  <c r="BO210" i="90" a="1"/>
  <c r="BO210" i="90" s="1"/>
  <c r="CV453" i="90"/>
  <c r="CU453" i="90" a="1"/>
  <c r="CU453" i="90" s="1"/>
  <c r="CU455" i="90" a="1"/>
  <c r="CU455" i="90" s="1"/>
  <c r="CU458" i="90" a="1"/>
  <c r="CU458" i="90" s="1"/>
  <c r="CU457" i="90" a="1"/>
  <c r="CU457" i="90" s="1"/>
  <c r="CU459" i="90" a="1"/>
  <c r="CU459" i="90" s="1"/>
  <c r="CU456" i="90" a="1"/>
  <c r="CU456" i="90" s="1"/>
  <c r="CU454" i="90" a="1"/>
  <c r="CU454" i="90" s="1"/>
  <c r="CU460" i="90" a="1"/>
  <c r="CU460" i="90" s="1"/>
  <c r="AI124" i="90" a="1"/>
  <c r="AI124" i="90" s="1"/>
  <c r="AI128" i="90" a="1"/>
  <c r="AI128" i="90" s="1"/>
  <c r="AI129" i="90" a="1"/>
  <c r="AI129" i="90" s="1"/>
  <c r="AI125" i="90" a="1"/>
  <c r="AI125" i="90" s="1"/>
  <c r="AI126" i="90" a="1"/>
  <c r="AI126" i="90" s="1"/>
  <c r="AJ124" i="90"/>
  <c r="AI130" i="90" a="1"/>
  <c r="AI130" i="90" s="1"/>
  <c r="AI131" i="90" a="1"/>
  <c r="AI131" i="90" s="1"/>
  <c r="AI127" i="90" a="1"/>
  <c r="AI127" i="90" s="1"/>
  <c r="DD124" i="90"/>
  <c r="DC128" i="90" a="1"/>
  <c r="DC128" i="90" s="1"/>
  <c r="DC124" i="90" a="1"/>
  <c r="DC124" i="90" s="1"/>
  <c r="DC127" i="90" a="1"/>
  <c r="DC127" i="90" s="1"/>
  <c r="DC131" i="90" a="1"/>
  <c r="DC131" i="90" s="1"/>
  <c r="DC126" i="90" a="1"/>
  <c r="DC126" i="90" s="1"/>
  <c r="DC125" i="90" a="1"/>
  <c r="DC125" i="90" s="1"/>
  <c r="DC129" i="90" a="1"/>
  <c r="DC129" i="90" s="1"/>
  <c r="DC130" i="90" a="1"/>
  <c r="DC130" i="90" s="1"/>
  <c r="BH116" i="90"/>
  <c r="BG121" i="90" a="1"/>
  <c r="BG121" i="90" s="1"/>
  <c r="BG116" i="90" a="1"/>
  <c r="BG116" i="90" s="1"/>
  <c r="BG123" i="90" a="1"/>
  <c r="BG123" i="90" s="1"/>
  <c r="BG119" i="90" a="1"/>
  <c r="BG119" i="90" s="1"/>
  <c r="BG120" i="90" a="1"/>
  <c r="BG120" i="90" s="1"/>
  <c r="BG118" i="90" a="1"/>
  <c r="BG118" i="90" s="1"/>
  <c r="BG117" i="90" a="1"/>
  <c r="BG117" i="90" s="1"/>
  <c r="BG122" i="90" a="1"/>
  <c r="BG122" i="90" s="1"/>
  <c r="BO46" i="90" a="1"/>
  <c r="BO46" i="90" s="1"/>
  <c r="BO47" i="90" a="1"/>
  <c r="BO47" i="90" s="1"/>
  <c r="BO44" i="90" a="1"/>
  <c r="BO44" i="90" s="1"/>
  <c r="BO49" i="90" a="1"/>
  <c r="BO49" i="90" s="1"/>
  <c r="BO45" i="90" a="1"/>
  <c r="BO45" i="90" s="1"/>
  <c r="BO42" i="90" a="1"/>
  <c r="BO42" i="90" s="1"/>
  <c r="BP42" i="90"/>
  <c r="BO43" i="90" a="1"/>
  <c r="BO43" i="90" s="1"/>
  <c r="BO48" i="90" a="1"/>
  <c r="BO48" i="90" s="1"/>
  <c r="CN280" i="90" a="1"/>
  <c r="DD453" i="90"/>
  <c r="DC460" i="90" a="1"/>
  <c r="DC460" i="90" s="1"/>
  <c r="DC459" i="90" a="1"/>
  <c r="DC459" i="90" s="1"/>
  <c r="DC456" i="90" a="1"/>
  <c r="DC456" i="90" s="1"/>
  <c r="DC455" i="90" a="1"/>
  <c r="DC455" i="90" s="1"/>
  <c r="DC454" i="90" a="1"/>
  <c r="DC454" i="90" s="1"/>
  <c r="DC457" i="90" a="1"/>
  <c r="DC457" i="90" s="1"/>
  <c r="DC458" i="90" a="1"/>
  <c r="DC458" i="90" s="1"/>
  <c r="DC453" i="90" a="1"/>
  <c r="DC453" i="90" s="1"/>
  <c r="BP166" i="90"/>
  <c r="C451" i="118" s="1" a="1"/>
  <c r="C451" i="118" s="1"/>
  <c r="BR221" i="90"/>
  <c r="BP190" i="90"/>
  <c r="BO192" i="90" a="1"/>
  <c r="BO192" i="90" s="1"/>
  <c r="BO191" i="90" a="1"/>
  <c r="BO191" i="90" s="1"/>
  <c r="BO193" i="90" a="1"/>
  <c r="BO193" i="90" s="1"/>
  <c r="BO190" i="90" a="1"/>
  <c r="BO190" i="90" s="1"/>
  <c r="BO194" i="90" a="1"/>
  <c r="BO194" i="90" s="1"/>
  <c r="BO197" i="90" a="1"/>
  <c r="BO197" i="90" s="1"/>
  <c r="BO195" i="90" a="1"/>
  <c r="BO195" i="90" s="1"/>
  <c r="BO196" i="90" a="1"/>
  <c r="BO196" i="90" s="1"/>
  <c r="DN553" i="90"/>
  <c r="O733" i="90"/>
  <c r="C539" i="122" s="1"/>
  <c r="C572" i="122" s="1"/>
  <c r="AL57" i="90"/>
  <c r="AJ2" i="90"/>
  <c r="B76" i="120" s="1" a="1"/>
  <c r="B76" i="120" s="1"/>
  <c r="AA35" i="90" a="1"/>
  <c r="AA35" i="90" s="1"/>
  <c r="AB34" i="90"/>
  <c r="AA38" i="90" a="1"/>
  <c r="AA38" i="90" s="1"/>
  <c r="AA34" i="90" a="1"/>
  <c r="AA34" i="90" s="1"/>
  <c r="AA39" i="90" a="1"/>
  <c r="AA39" i="90" s="1"/>
  <c r="AA41" i="90" a="1"/>
  <c r="AA41" i="90" s="1"/>
  <c r="AA36" i="90" a="1"/>
  <c r="AA36" i="90" s="1"/>
  <c r="AA37" i="90" a="1"/>
  <c r="AA37" i="90" s="1"/>
  <c r="AA40" i="90" a="1"/>
  <c r="AA40" i="90" s="1"/>
  <c r="AI209" i="90" a="1"/>
  <c r="AI209" i="90" s="1"/>
  <c r="AI208" i="90" a="1"/>
  <c r="AI208" i="90" s="1"/>
  <c r="AI212" i="90" a="1"/>
  <c r="AI212" i="90" s="1"/>
  <c r="AI211" i="90" a="1"/>
  <c r="AI211" i="90" s="1"/>
  <c r="AI213" i="90" a="1"/>
  <c r="AI213" i="90" s="1"/>
  <c r="AJ206" i="90"/>
  <c r="AI206" i="90" a="1"/>
  <c r="AI206" i="90" s="1"/>
  <c r="AI210" i="90" a="1"/>
  <c r="AI210" i="90" s="1"/>
  <c r="AI207" i="90" a="1"/>
  <c r="AI207" i="90" s="1"/>
  <c r="CM438" i="90" a="1"/>
  <c r="CM438" i="90" s="1"/>
  <c r="CM443" i="90" a="1"/>
  <c r="CM443" i="90" s="1"/>
  <c r="CM439" i="90" a="1"/>
  <c r="CM439" i="90" s="1"/>
  <c r="CM437" i="90" a="1"/>
  <c r="CM437" i="90" s="1"/>
  <c r="CM440" i="90" a="1"/>
  <c r="CM440" i="90" s="1"/>
  <c r="CM444" i="90" a="1"/>
  <c r="CM444" i="90" s="1"/>
  <c r="CM441" i="90" a="1"/>
  <c r="CM441" i="90" s="1"/>
  <c r="CN437" i="90"/>
  <c r="CM442" i="90" a="1"/>
  <c r="CM442" i="90" s="1"/>
  <c r="DF222" i="90"/>
  <c r="DD174" i="90"/>
  <c r="DK455" i="90" a="1"/>
  <c r="DK455" i="90" s="1"/>
  <c r="DL453" i="90"/>
  <c r="DK456" i="90" a="1"/>
  <c r="DK456" i="90" s="1"/>
  <c r="DK460" i="90" a="1"/>
  <c r="DK460" i="90" s="1"/>
  <c r="DK458" i="90" a="1"/>
  <c r="DK458" i="90" s="1"/>
  <c r="DK459" i="90" a="1"/>
  <c r="DK459" i="90" s="1"/>
  <c r="DK454" i="90" a="1"/>
  <c r="DK454" i="90" s="1"/>
  <c r="DK453" i="90" a="1"/>
  <c r="DK453" i="90" s="1"/>
  <c r="DK457" i="90" a="1"/>
  <c r="DK457" i="90" s="1"/>
  <c r="CX553" i="90"/>
  <c r="AR288" i="90" a="1"/>
  <c r="BP280" i="90" a="1"/>
  <c r="BH280" i="90" a="1"/>
  <c r="AI115" i="90" a="1"/>
  <c r="AI115" i="90" s="1"/>
  <c r="AI109" i="90" a="1"/>
  <c r="AI109" i="90" s="1"/>
  <c r="AI111" i="90" a="1"/>
  <c r="AI111" i="90" s="1"/>
  <c r="AI112" i="90" a="1"/>
  <c r="AI112" i="90" s="1"/>
  <c r="AJ108" i="90"/>
  <c r="AI113" i="90" a="1"/>
  <c r="AI113" i="90" s="1"/>
  <c r="AI114" i="90" a="1"/>
  <c r="AI114" i="90" s="1"/>
  <c r="AI108" i="90" a="1"/>
  <c r="AI108" i="90" s="1"/>
  <c r="AI110" i="90" a="1"/>
  <c r="AI110" i="90" s="1"/>
  <c r="AY210" i="90" a="1"/>
  <c r="AY210" i="90" s="1"/>
  <c r="AY208" i="90" a="1"/>
  <c r="AY208" i="90" s="1"/>
  <c r="AY206" i="90" a="1"/>
  <c r="AY206" i="90" s="1"/>
  <c r="AY207" i="90" a="1"/>
  <c r="AY207" i="90" s="1"/>
  <c r="AY213" i="90" a="1"/>
  <c r="AY213" i="90" s="1"/>
  <c r="AZ206" i="90"/>
  <c r="AY212" i="90" a="1"/>
  <c r="AY212" i="90" s="1"/>
  <c r="AY209" i="90" a="1"/>
  <c r="AY209" i="90" s="1"/>
  <c r="AY211" i="90" a="1"/>
  <c r="AY211" i="90" s="1"/>
  <c r="DC107" i="90" a="1"/>
  <c r="DC107" i="90" s="1"/>
  <c r="DC105" i="90" a="1"/>
  <c r="DC105" i="90" s="1"/>
  <c r="DD100" i="90"/>
  <c r="DC103" i="90" a="1"/>
  <c r="DC103" i="90" s="1"/>
  <c r="DC102" i="90" a="1"/>
  <c r="DC102" i="90" s="1"/>
  <c r="DC101" i="90" a="1"/>
  <c r="DC101" i="90" s="1"/>
  <c r="DF141" i="90"/>
  <c r="DC104" i="90" a="1"/>
  <c r="DC104" i="90" s="1"/>
  <c r="DC106" i="90" a="1"/>
  <c r="DC106" i="90" s="1"/>
  <c r="DC100" i="90" a="1"/>
  <c r="DC100" i="90" s="1"/>
  <c r="BO121" i="90" a="1"/>
  <c r="BO121" i="90" s="1"/>
  <c r="BO118" i="90" a="1"/>
  <c r="BO118" i="90" s="1"/>
  <c r="BP116" i="90"/>
  <c r="BO119" i="90" a="1"/>
  <c r="BO119" i="90" s="1"/>
  <c r="BO120" i="90" a="1"/>
  <c r="BO120" i="90" s="1"/>
  <c r="BO122" i="90" a="1"/>
  <c r="BO122" i="90" s="1"/>
  <c r="BO123" i="90" a="1"/>
  <c r="BO123" i="90" s="1"/>
  <c r="BO117" i="90" a="1"/>
  <c r="BO117" i="90" s="1"/>
  <c r="BO116" i="90" a="1"/>
  <c r="BO116" i="90" s="1"/>
  <c r="BB139" i="90"/>
  <c r="AZ84" i="90"/>
  <c r="B98" i="120" s="1" a="1"/>
  <c r="B98" i="120" s="1"/>
  <c r="AL139" i="90"/>
  <c r="AJ84" i="90"/>
  <c r="B55" i="120" s="1" a="1"/>
  <c r="B55" i="120" s="1"/>
  <c r="DC196" i="90" a="1"/>
  <c r="DC196" i="90" s="1"/>
  <c r="DC195" i="90" a="1"/>
  <c r="DC195" i="90" s="1"/>
  <c r="DC190" i="90" a="1"/>
  <c r="DC190" i="90" s="1"/>
  <c r="DC193" i="90" a="1"/>
  <c r="DC193" i="90" s="1"/>
  <c r="DC197" i="90" a="1"/>
  <c r="DC197" i="90" s="1"/>
  <c r="DC191" i="90" a="1"/>
  <c r="DC191" i="90" s="1"/>
  <c r="DC194" i="90" a="1"/>
  <c r="DC194" i="90" s="1"/>
  <c r="DC192" i="90" a="1"/>
  <c r="DC192" i="90" s="1"/>
  <c r="DD190" i="90"/>
  <c r="CN288" i="90" a="1"/>
  <c r="AQ198" i="90" a="1"/>
  <c r="AQ198" i="90" s="1"/>
  <c r="AR198" i="90"/>
  <c r="AQ201" i="90" a="1"/>
  <c r="AQ201" i="90" s="1"/>
  <c r="AQ203" i="90" a="1"/>
  <c r="AQ203" i="90" s="1"/>
  <c r="AQ204" i="90" a="1"/>
  <c r="AQ204" i="90" s="1"/>
  <c r="AQ202" i="90" a="1"/>
  <c r="AQ202" i="90" s="1"/>
  <c r="AQ200" i="90" a="1"/>
  <c r="AQ200" i="90" s="1"/>
  <c r="AQ199" i="90" a="1"/>
  <c r="AQ199" i="90" s="1"/>
  <c r="AQ205" i="90" a="1"/>
  <c r="AQ205" i="90" s="1"/>
  <c r="CX221" i="90"/>
  <c r="CV166" i="90"/>
  <c r="CI331" i="90" a="1"/>
  <c r="CE41" i="90" a="1"/>
  <c r="CE41" i="90" s="1"/>
  <c r="CE36" i="90" a="1"/>
  <c r="CE36" i="90" s="1"/>
  <c r="CE34" i="90" a="1"/>
  <c r="CE34" i="90" s="1"/>
  <c r="CE38" i="90" a="1"/>
  <c r="CE38" i="90" s="1"/>
  <c r="CE40" i="90" a="1"/>
  <c r="CE40" i="90" s="1"/>
  <c r="CE39" i="90" a="1"/>
  <c r="CE39" i="90" s="1"/>
  <c r="CE37" i="90" a="1"/>
  <c r="CE37" i="90" s="1"/>
  <c r="CE35" i="90" a="1"/>
  <c r="CE35" i="90" s="1"/>
  <c r="CF34" i="90"/>
  <c r="BG40" i="90" a="1"/>
  <c r="BG40" i="90" s="1"/>
  <c r="BG37" i="90" a="1"/>
  <c r="BG37" i="90" s="1"/>
  <c r="BG35" i="90" a="1"/>
  <c r="BG35" i="90" s="1"/>
  <c r="BG38" i="90" a="1"/>
  <c r="BG38" i="90" s="1"/>
  <c r="BG34" i="90" a="1"/>
  <c r="BG34" i="90" s="1"/>
  <c r="BG41" i="90" a="1"/>
  <c r="BG41" i="90" s="1"/>
  <c r="BH34" i="90"/>
  <c r="BG36" i="90" a="1"/>
  <c r="BG36" i="90" s="1"/>
  <c r="BG39" i="90" a="1"/>
  <c r="BG39" i="90" s="1"/>
  <c r="DF221" i="90"/>
  <c r="DD166" i="90"/>
  <c r="CN453" i="90"/>
  <c r="CM454" i="90" a="1"/>
  <c r="CM454" i="90" s="1"/>
  <c r="CM456" i="90" a="1"/>
  <c r="CM456" i="90" s="1"/>
  <c r="CM458" i="90" a="1"/>
  <c r="CM458" i="90" s="1"/>
  <c r="CM455" i="90" a="1"/>
  <c r="CM455" i="90" s="1"/>
  <c r="CM460" i="90" a="1"/>
  <c r="CM460" i="90" s="1"/>
  <c r="CM459" i="90" a="1"/>
  <c r="CM459" i="90" s="1"/>
  <c r="CM457" i="90" a="1"/>
  <c r="CM457" i="90" s="1"/>
  <c r="CM453" i="90" a="1"/>
  <c r="CM453" i="90" s="1"/>
  <c r="DO331" i="90" a="1"/>
  <c r="CH223" i="90"/>
  <c r="AB174" i="90"/>
  <c r="H377" i="118" s="1" a="1"/>
  <c r="H377" i="118" s="1"/>
  <c r="AD222" i="90"/>
  <c r="DD437" i="90"/>
  <c r="DC438" i="90" a="1"/>
  <c r="DC438" i="90" s="1"/>
  <c r="DC443" i="90" a="1"/>
  <c r="DC443" i="90" s="1"/>
  <c r="DC437" i="90" a="1"/>
  <c r="DC437" i="90" s="1"/>
  <c r="DC441" i="90" a="1"/>
  <c r="DC441" i="90" s="1"/>
  <c r="DC440" i="90" a="1"/>
  <c r="DC440" i="90" s="1"/>
  <c r="DC442" i="90" a="1"/>
  <c r="DC442" i="90" s="1"/>
  <c r="DC444" i="90" a="1"/>
  <c r="DC444" i="90" s="1"/>
  <c r="DC439" i="90" a="1"/>
  <c r="DC439" i="90" s="1"/>
  <c r="AJ288" i="90" a="1"/>
  <c r="AJ256" i="90" a="1"/>
  <c r="AJ264" i="90" a="1"/>
  <c r="CM189" i="90" a="1"/>
  <c r="CM189" i="90" s="1"/>
  <c r="CM186" i="90" a="1"/>
  <c r="CM186" i="90" s="1"/>
  <c r="CM183" i="90" a="1"/>
  <c r="CM183" i="90" s="1"/>
  <c r="CN182" i="90"/>
  <c r="CM184" i="90" a="1"/>
  <c r="CM184" i="90" s="1"/>
  <c r="CM188" i="90" a="1"/>
  <c r="CM188" i="90" s="1"/>
  <c r="CM187" i="90" a="1"/>
  <c r="CM187" i="90" s="1"/>
  <c r="CM182" i="90" a="1"/>
  <c r="CM182" i="90" s="1"/>
  <c r="CM185" i="90" a="1"/>
  <c r="CM185" i="90" s="1"/>
  <c r="CP223" i="90"/>
  <c r="BH92" i="90"/>
  <c r="H781" i="119" s="1" a="1"/>
  <c r="H781" i="119" s="1"/>
  <c r="BJ140" i="90"/>
  <c r="AI116" i="90" a="1"/>
  <c r="AI116" i="90" s="1"/>
  <c r="AJ116" i="90"/>
  <c r="AI123" i="90" a="1"/>
  <c r="AI123" i="90" s="1"/>
  <c r="AI120" i="90" a="1"/>
  <c r="AI120" i="90" s="1"/>
  <c r="AI121" i="90" a="1"/>
  <c r="AI121" i="90" s="1"/>
  <c r="AI122" i="90" a="1"/>
  <c r="AI122" i="90" s="1"/>
  <c r="AI118" i="90" a="1"/>
  <c r="AI118" i="90" s="1"/>
  <c r="AI117" i="90" a="1"/>
  <c r="AI117" i="90" s="1"/>
  <c r="AI119" i="90" a="1"/>
  <c r="AI119" i="90" s="1"/>
  <c r="DD116" i="90"/>
  <c r="DC117" i="90" a="1"/>
  <c r="DC117" i="90" s="1"/>
  <c r="DC118" i="90" a="1"/>
  <c r="DC118" i="90" s="1"/>
  <c r="DC121" i="90" a="1"/>
  <c r="DC121" i="90" s="1"/>
  <c r="DC120" i="90" a="1"/>
  <c r="DC120" i="90" s="1"/>
  <c r="DC122" i="90" a="1"/>
  <c r="DC122" i="90" s="1"/>
  <c r="DC116" i="90" a="1"/>
  <c r="DC116" i="90" s="1"/>
  <c r="DC119" i="90" a="1"/>
  <c r="DC119" i="90" s="1"/>
  <c r="DC123" i="90" a="1"/>
  <c r="DC123" i="90" s="1"/>
  <c r="AR124" i="90"/>
  <c r="AQ128" i="90" a="1"/>
  <c r="AQ128" i="90" s="1"/>
  <c r="AQ127" i="90" a="1"/>
  <c r="AQ127" i="90" s="1"/>
  <c r="AQ124" i="90" a="1"/>
  <c r="AQ124" i="90" s="1"/>
  <c r="AQ131" i="90" a="1"/>
  <c r="AQ131" i="90" s="1"/>
  <c r="AQ125" i="90" a="1"/>
  <c r="AQ125" i="90" s="1"/>
  <c r="AQ129" i="90" a="1"/>
  <c r="AQ129" i="90" s="1"/>
  <c r="AQ126" i="90" a="1"/>
  <c r="AQ126" i="90" s="1"/>
  <c r="AQ130" i="90" a="1"/>
  <c r="AQ130" i="90" s="1"/>
  <c r="DC39" i="90" a="1"/>
  <c r="DC39" i="90" s="1"/>
  <c r="DC35" i="90" a="1"/>
  <c r="DC35" i="90" s="1"/>
  <c r="DC36" i="90" a="1"/>
  <c r="DC36" i="90" s="1"/>
  <c r="DC41" i="90" a="1"/>
  <c r="DC41" i="90" s="1"/>
  <c r="DD34" i="90"/>
  <c r="DC38" i="90" a="1"/>
  <c r="DC38" i="90" s="1"/>
  <c r="DC34" i="90" a="1"/>
  <c r="DC34" i="90" s="1"/>
  <c r="DC37" i="90" a="1"/>
  <c r="DC37" i="90" s="1"/>
  <c r="DC40" i="90" a="1"/>
  <c r="DC40" i="90" s="1"/>
  <c r="DL288" i="90" a="1"/>
  <c r="AD221" i="90"/>
  <c r="AB166" i="90"/>
  <c r="C377" i="118" s="1" a="1"/>
  <c r="C377" i="118" s="1"/>
  <c r="BB221" i="90"/>
  <c r="AZ166" i="90"/>
  <c r="B89" i="120" s="1" a="1"/>
  <c r="B89" i="120" s="1"/>
  <c r="DG331" i="90" a="1"/>
  <c r="J666" i="90"/>
  <c r="BZ60" i="90"/>
  <c r="CH389" i="90"/>
  <c r="DG495" i="90" a="1"/>
  <c r="AI22" i="90" a="1"/>
  <c r="AI22" i="90" s="1"/>
  <c r="AI21" i="90" a="1"/>
  <c r="AI21" i="90" s="1"/>
  <c r="AI23" i="90" a="1"/>
  <c r="AI23" i="90" s="1"/>
  <c r="AI20" i="90" a="1"/>
  <c r="AI20" i="90" s="1"/>
  <c r="AI24" i="90" a="1"/>
  <c r="AI24" i="90" s="1"/>
  <c r="AI18" i="90" a="1"/>
  <c r="AI18" i="90" s="1"/>
  <c r="AI19" i="90" a="1"/>
  <c r="AI19" i="90" s="1"/>
  <c r="AJ18" i="90"/>
  <c r="AI25" i="90" a="1"/>
  <c r="AI25" i="90" s="1"/>
  <c r="AL59" i="90"/>
  <c r="BH2" i="90"/>
  <c r="B137" i="120" s="1" a="1"/>
  <c r="B137" i="120" s="1"/>
  <c r="BJ57" i="90"/>
  <c r="CY331" i="90" a="1"/>
  <c r="DC448" i="90" a="1"/>
  <c r="DC448" i="90" s="1"/>
  <c r="DC445" i="90" a="1"/>
  <c r="DC445" i="90" s="1"/>
  <c r="DC449" i="90" a="1"/>
  <c r="DC449" i="90" s="1"/>
  <c r="DD445" i="90"/>
  <c r="DC450" i="90" a="1"/>
  <c r="DC450" i="90" s="1"/>
  <c r="DC447" i="90" a="1"/>
  <c r="DC447" i="90" s="1"/>
  <c r="DC451" i="90" a="1"/>
  <c r="DC451" i="90" s="1"/>
  <c r="DC446" i="90" a="1"/>
  <c r="DC446" i="90" s="1"/>
  <c r="DC452" i="90" a="1"/>
  <c r="DC452" i="90" s="1"/>
  <c r="DN389" i="90"/>
  <c r="CF206" i="90"/>
  <c r="CE207" i="90" a="1"/>
  <c r="CE207" i="90" s="1"/>
  <c r="CE212" i="90" a="1"/>
  <c r="CE212" i="90" s="1"/>
  <c r="CE208" i="90" a="1"/>
  <c r="CE208" i="90" s="1"/>
  <c r="CE209" i="90" a="1"/>
  <c r="CE209" i="90" s="1"/>
  <c r="CE210" i="90" a="1"/>
  <c r="CE210" i="90" s="1"/>
  <c r="CE206" i="90" a="1"/>
  <c r="CE206" i="90" s="1"/>
  <c r="CE211" i="90" a="1"/>
  <c r="CE211" i="90" s="1"/>
  <c r="CE213" i="90" a="1"/>
  <c r="CE213" i="90" s="1"/>
  <c r="CH222" i="90"/>
  <c r="CF174" i="90"/>
  <c r="BP264" i="90" a="1"/>
  <c r="BP256" i="90" a="1"/>
  <c r="BP288" i="90" a="1"/>
  <c r="BH10" i="90"/>
  <c r="H633" i="119" s="1" a="1"/>
  <c r="H633" i="119" s="1"/>
  <c r="BJ58" i="90"/>
  <c r="DS176" i="90" a="1"/>
  <c r="DS176" i="90" s="1"/>
  <c r="DS178" i="90" a="1"/>
  <c r="DS178" i="90" s="1"/>
  <c r="DS175" i="90" a="1"/>
  <c r="DS175" i="90" s="1"/>
  <c r="DT174" i="90"/>
  <c r="DS174" i="90" a="1"/>
  <c r="DS174" i="90" s="1"/>
  <c r="DS177" i="90" a="1"/>
  <c r="DS177" i="90" s="1"/>
  <c r="DV223" i="90"/>
  <c r="DS179" i="90" a="1"/>
  <c r="DS179" i="90" s="1"/>
  <c r="DS180" i="90" a="1"/>
  <c r="DS180" i="90" s="1"/>
  <c r="DS181" i="90" a="1"/>
  <c r="DS181" i="90" s="1"/>
  <c r="AT139" i="90"/>
  <c r="AR84" i="90"/>
  <c r="B115" i="120" s="1" a="1"/>
  <c r="B115" i="120" s="1"/>
  <c r="CM101" i="90" a="1"/>
  <c r="CM101" i="90" s="1"/>
  <c r="CM102" i="90" a="1"/>
  <c r="CM102" i="90" s="1"/>
  <c r="CM105" i="90" a="1"/>
  <c r="CM105" i="90" s="1"/>
  <c r="CM106" i="90" a="1"/>
  <c r="CM106" i="90" s="1"/>
  <c r="CM104" i="90" a="1"/>
  <c r="CM104" i="90" s="1"/>
  <c r="CN100" i="90"/>
  <c r="CM103" i="90" a="1"/>
  <c r="CM103" i="90" s="1"/>
  <c r="CM107" i="90" a="1"/>
  <c r="CM107" i="90" s="1"/>
  <c r="CM100" i="90" a="1"/>
  <c r="CM100" i="90" s="1"/>
  <c r="CP141" i="90"/>
  <c r="CP142" i="90" s="1"/>
  <c r="BR140" i="90"/>
  <c r="BP92" i="90"/>
  <c r="BR139" i="90"/>
  <c r="BP84" i="90"/>
  <c r="B38" i="120" s="1" a="1"/>
  <c r="B38" i="120" s="1"/>
  <c r="CX58" i="90"/>
  <c r="CV10" i="90"/>
  <c r="CE447" i="90" a="1"/>
  <c r="CE447" i="90" s="1"/>
  <c r="CE450" i="90" a="1"/>
  <c r="CE450" i="90" s="1"/>
  <c r="CE451" i="90" a="1"/>
  <c r="CE451" i="90" s="1"/>
  <c r="CE446" i="90" a="1"/>
  <c r="CE446" i="90" s="1"/>
  <c r="CE445" i="90" a="1"/>
  <c r="CE445" i="90" s="1"/>
  <c r="CE448" i="90" a="1"/>
  <c r="CE448" i="90" s="1"/>
  <c r="CE452" i="90" a="1"/>
  <c r="CE452" i="90" s="1"/>
  <c r="CF445" i="90"/>
  <c r="CE449" i="90" a="1"/>
  <c r="CE449" i="90" s="1"/>
  <c r="DL206" i="90"/>
  <c r="DK208" i="90" a="1"/>
  <c r="DK208" i="90" s="1"/>
  <c r="DK212" i="90" a="1"/>
  <c r="DK212" i="90" s="1"/>
  <c r="DK211" i="90" a="1"/>
  <c r="DK211" i="90" s="1"/>
  <c r="DK207" i="90" a="1"/>
  <c r="DK207" i="90" s="1"/>
  <c r="DK206" i="90" a="1"/>
  <c r="DK206" i="90" s="1"/>
  <c r="DK210" i="90" a="1"/>
  <c r="DK210" i="90" s="1"/>
  <c r="DK209" i="90" a="1"/>
  <c r="DK209" i="90" s="1"/>
  <c r="DK213" i="90" a="1"/>
  <c r="DK213" i="90" s="1"/>
  <c r="DD206" i="90"/>
  <c r="DC212" i="90" a="1"/>
  <c r="DC212" i="90" s="1"/>
  <c r="DC207" i="90" a="1"/>
  <c r="DC207" i="90" s="1"/>
  <c r="DC206" i="90" a="1"/>
  <c r="DC206" i="90" s="1"/>
  <c r="DC210" i="90" a="1"/>
  <c r="DC210" i="90" s="1"/>
  <c r="DC208" i="90" a="1"/>
  <c r="DC208" i="90" s="1"/>
  <c r="DC211" i="90" a="1"/>
  <c r="DC211" i="90" s="1"/>
  <c r="DC209" i="90" a="1"/>
  <c r="DC209" i="90" s="1"/>
  <c r="DC213" i="90" a="1"/>
  <c r="DC213" i="90" s="1"/>
  <c r="CU434" i="90" a="1"/>
  <c r="CU434" i="90" s="1"/>
  <c r="CU433" i="90" a="1"/>
  <c r="CU433" i="90" s="1"/>
  <c r="CV429" i="90"/>
  <c r="CU431" i="90" a="1"/>
  <c r="CU431" i="90" s="1"/>
  <c r="CU429" i="90" a="1"/>
  <c r="CU429" i="90" s="1"/>
  <c r="CU435" i="90" a="1"/>
  <c r="CU435" i="90" s="1"/>
  <c r="CU432" i="90" a="1"/>
  <c r="CU432" i="90" s="1"/>
  <c r="CU436" i="90" a="1"/>
  <c r="CU436" i="90" s="1"/>
  <c r="CU430" i="90" a="1"/>
  <c r="CU430" i="90" s="1"/>
  <c r="CX470" i="90"/>
  <c r="DK436" i="90" a="1"/>
  <c r="DK436" i="90" s="1"/>
  <c r="DK434" i="90" a="1"/>
  <c r="DK434" i="90" s="1"/>
  <c r="DL429" i="90"/>
  <c r="DK431" i="90" a="1"/>
  <c r="DK431" i="90" s="1"/>
  <c r="DK429" i="90" a="1"/>
  <c r="DK429" i="90" s="1"/>
  <c r="DK435" i="90" a="1"/>
  <c r="DK435" i="90" s="1"/>
  <c r="DN470" i="90"/>
  <c r="DK433" i="90" a="1"/>
  <c r="DK433" i="90" s="1"/>
  <c r="DK432" i="90" a="1"/>
  <c r="DK432" i="90" s="1"/>
  <c r="DK430" i="90" a="1"/>
  <c r="DK430" i="90" s="1"/>
  <c r="CE19" i="90" a="1"/>
  <c r="CE19" i="90" s="1"/>
  <c r="CE25" i="90" a="1"/>
  <c r="CE25" i="90" s="1"/>
  <c r="CE24" i="90" a="1"/>
  <c r="CE24" i="90" s="1"/>
  <c r="CF18" i="90"/>
  <c r="CE22" i="90" a="1"/>
  <c r="CE22" i="90" s="1"/>
  <c r="CE23" i="90" a="1"/>
  <c r="CE23" i="90" s="1"/>
  <c r="CE21" i="90" a="1"/>
  <c r="CE21" i="90" s="1"/>
  <c r="CE20" i="90" a="1"/>
  <c r="CE20" i="90" s="1"/>
  <c r="CE18" i="90" a="1"/>
  <c r="CE18" i="90" s="1"/>
  <c r="CH59" i="90"/>
  <c r="AR42" i="90"/>
  <c r="AQ45" i="90" a="1"/>
  <c r="AQ45" i="90" s="1"/>
  <c r="AQ44" i="90" a="1"/>
  <c r="AQ44" i="90" s="1"/>
  <c r="AQ47" i="90" a="1"/>
  <c r="AQ47" i="90" s="1"/>
  <c r="AQ46" i="90" a="1"/>
  <c r="AQ46" i="90" s="1"/>
  <c r="AQ48" i="90" a="1"/>
  <c r="AQ48" i="90" s="1"/>
  <c r="AQ49" i="90" a="1"/>
  <c r="AQ49" i="90" s="1"/>
  <c r="AQ43" i="90" a="1"/>
  <c r="AQ43" i="90" s="1"/>
  <c r="AQ42" i="90" a="1"/>
  <c r="AQ42" i="90" s="1"/>
  <c r="DN469" i="90"/>
  <c r="DL421" i="90"/>
  <c r="CX389" i="90"/>
  <c r="DK452" i="90" a="1"/>
  <c r="DK452" i="90" s="1"/>
  <c r="DK447" i="90" a="1"/>
  <c r="DK447" i="90" s="1"/>
  <c r="DK449" i="90" a="1"/>
  <c r="DK449" i="90" s="1"/>
  <c r="DK446" i="90" a="1"/>
  <c r="DK446" i="90" s="1"/>
  <c r="DK448" i="90" a="1"/>
  <c r="DK448" i="90" s="1"/>
  <c r="DK451" i="90" a="1"/>
  <c r="DK451" i="90" s="1"/>
  <c r="DL445" i="90"/>
  <c r="DK445" i="90" a="1"/>
  <c r="DK445" i="90" s="1"/>
  <c r="DK450" i="90" a="1"/>
  <c r="DK450" i="90" s="1"/>
  <c r="BZ142" i="90"/>
  <c r="J677" i="90"/>
  <c r="DF468" i="90"/>
  <c r="DD413" i="90"/>
  <c r="CX468" i="90"/>
  <c r="CV413" i="90"/>
  <c r="AQ197" i="90" a="1"/>
  <c r="AQ197" i="90" s="1"/>
  <c r="AQ195" i="90" a="1"/>
  <c r="AQ195" i="90" s="1"/>
  <c r="AQ196" i="90" a="1"/>
  <c r="AQ196" i="90" s="1"/>
  <c r="AQ193" i="90" a="1"/>
  <c r="AQ193" i="90" s="1"/>
  <c r="AQ194" i="90" a="1"/>
  <c r="AQ194" i="90" s="1"/>
  <c r="AQ191" i="90" a="1"/>
  <c r="AQ191" i="90" s="1"/>
  <c r="AQ190" i="90" a="1"/>
  <c r="AQ190" i="90" s="1"/>
  <c r="AQ192" i="90" a="1"/>
  <c r="AQ192" i="90" s="1"/>
  <c r="AR190" i="90"/>
  <c r="CM431" i="90" a="1"/>
  <c r="CM431" i="90" s="1"/>
  <c r="CM434" i="90" a="1"/>
  <c r="CM434" i="90" s="1"/>
  <c r="CM436" i="90" a="1"/>
  <c r="CM436" i="90" s="1"/>
  <c r="CM433" i="90" a="1"/>
  <c r="CM433" i="90" s="1"/>
  <c r="CM429" i="90" a="1"/>
  <c r="CM429" i="90" s="1"/>
  <c r="CN429" i="90"/>
  <c r="CM435" i="90" a="1"/>
  <c r="CM435" i="90" s="1"/>
  <c r="CM432" i="90" a="1"/>
  <c r="CM432" i="90" s="1"/>
  <c r="CP470" i="90"/>
  <c r="CM430" i="90" a="1"/>
  <c r="CM430" i="90" s="1"/>
  <c r="DD264" i="90" a="1"/>
  <c r="DD288" i="90" a="1"/>
  <c r="DL272" i="90" a="1"/>
  <c r="DT248" i="90" a="1"/>
  <c r="DD256" i="90" a="1"/>
  <c r="DD248" i="90" a="1"/>
  <c r="CV256" i="90" a="1"/>
  <c r="CF272" i="90" a="1"/>
  <c r="CN272" i="90" a="1"/>
  <c r="CN248" i="90" a="1"/>
  <c r="CN256" i="90" a="1"/>
  <c r="CF264" i="90" a="1"/>
  <c r="CF256" i="90" a="1"/>
  <c r="DL264" i="90" a="1"/>
  <c r="CV280" i="90" a="1"/>
  <c r="DT256" i="90" a="1"/>
  <c r="CE430" i="90" a="1"/>
  <c r="CE430" i="90" s="1"/>
  <c r="CE436" i="90" a="1"/>
  <c r="CE436" i="90" s="1"/>
  <c r="CE433" i="90" a="1"/>
  <c r="CE433" i="90" s="1"/>
  <c r="CE434" i="90" a="1"/>
  <c r="CE434" i="90" s="1"/>
  <c r="CE431" i="90" a="1"/>
  <c r="CE431" i="90" s="1"/>
  <c r="CE435" i="90" a="1"/>
  <c r="CE435" i="90" s="1"/>
  <c r="CF429" i="90"/>
  <c r="CE429" i="90" a="1"/>
  <c r="CE429" i="90" s="1"/>
  <c r="CE432" i="90" a="1"/>
  <c r="CE432" i="90" s="1"/>
  <c r="CH470" i="90"/>
  <c r="DC434" i="90" a="1"/>
  <c r="DC434" i="90" s="1"/>
  <c r="DC433" i="90" a="1"/>
  <c r="DC433" i="90" s="1"/>
  <c r="DC432" i="90" a="1"/>
  <c r="DC432" i="90" s="1"/>
  <c r="DC429" i="90" a="1"/>
  <c r="DC429" i="90" s="1"/>
  <c r="DC436" i="90" a="1"/>
  <c r="DC436" i="90" s="1"/>
  <c r="DD429" i="90"/>
  <c r="DC435" i="90" a="1"/>
  <c r="DC435" i="90" s="1"/>
  <c r="DC430" i="90" a="1"/>
  <c r="DC430" i="90" s="1"/>
  <c r="DC431" i="90" a="1"/>
  <c r="DC431" i="90" s="1"/>
  <c r="DF470" i="90"/>
  <c r="CV272" i="90" a="1"/>
  <c r="AY120" i="90" a="1"/>
  <c r="AY120" i="90" s="1"/>
  <c r="AY122" i="90" a="1"/>
  <c r="AY122" i="90" s="1"/>
  <c r="AY123" i="90" a="1"/>
  <c r="AY123" i="90" s="1"/>
  <c r="AY118" i="90" a="1"/>
  <c r="AY118" i="90" s="1"/>
  <c r="AY116" i="90" a="1"/>
  <c r="AY116" i="90" s="1"/>
  <c r="AZ116" i="90"/>
  <c r="AY121" i="90" a="1"/>
  <c r="AY121" i="90" s="1"/>
  <c r="AY119" i="90" a="1"/>
  <c r="AY119" i="90" s="1"/>
  <c r="AY117" i="90" a="1"/>
  <c r="AY117" i="90" s="1"/>
  <c r="BG107" i="90" a="1"/>
  <c r="BG107" i="90" s="1"/>
  <c r="BH100" i="90"/>
  <c r="BG106" i="90" a="1"/>
  <c r="BG106" i="90" s="1"/>
  <c r="BG102" i="90" a="1"/>
  <c r="BG102" i="90" s="1"/>
  <c r="BG101" i="90" a="1"/>
  <c r="BG101" i="90" s="1"/>
  <c r="BG100" i="90" a="1"/>
  <c r="BG100" i="90" s="1"/>
  <c r="BG103" i="90" a="1"/>
  <c r="BG103" i="90" s="1"/>
  <c r="BG105" i="90" a="1"/>
  <c r="BG105" i="90" s="1"/>
  <c r="BG104" i="90" a="1"/>
  <c r="BG104" i="90" s="1"/>
  <c r="BJ141" i="90"/>
  <c r="AQ116" i="90" a="1"/>
  <c r="AQ116" i="90" s="1"/>
  <c r="AR116" i="90"/>
  <c r="AQ119" i="90" a="1"/>
  <c r="AQ119" i="90" s="1"/>
  <c r="AQ123" i="90" a="1"/>
  <c r="AQ123" i="90" s="1"/>
  <c r="AQ118" i="90" a="1"/>
  <c r="AQ118" i="90" s="1"/>
  <c r="AQ121" i="90" a="1"/>
  <c r="AQ121" i="90" s="1"/>
  <c r="AQ117" i="90" a="1"/>
  <c r="AQ117" i="90" s="1"/>
  <c r="AQ120" i="90" a="1"/>
  <c r="AQ120" i="90" s="1"/>
  <c r="AQ122" i="90" a="1"/>
  <c r="AQ122" i="90" s="1"/>
  <c r="CE110" i="90" a="1"/>
  <c r="CE110" i="90" s="1"/>
  <c r="CE114" i="90" a="1"/>
  <c r="CE114" i="90" s="1"/>
  <c r="CE109" i="90" a="1"/>
  <c r="CE109" i="90" s="1"/>
  <c r="CE113" i="90" a="1"/>
  <c r="CE113" i="90" s="1"/>
  <c r="CE111" i="90" a="1"/>
  <c r="CE111" i="90" s="1"/>
  <c r="CE108" i="90" a="1"/>
  <c r="CE108" i="90" s="1"/>
  <c r="CE115" i="90" a="1"/>
  <c r="CE115" i="90" s="1"/>
  <c r="CF108" i="90"/>
  <c r="CE112" i="90" a="1"/>
  <c r="CE112" i="90" s="1"/>
  <c r="CE47" i="90" a="1"/>
  <c r="CE47" i="90" s="1"/>
  <c r="CE44" i="90" a="1"/>
  <c r="CE44" i="90" s="1"/>
  <c r="CE48" i="90" a="1"/>
  <c r="CE48" i="90" s="1"/>
  <c r="CE49" i="90" a="1"/>
  <c r="CE49" i="90" s="1"/>
  <c r="CE43" i="90" a="1"/>
  <c r="CE43" i="90" s="1"/>
  <c r="CF42" i="90"/>
  <c r="CE45" i="90" a="1"/>
  <c r="CE45" i="90" s="1"/>
  <c r="CE46" i="90" a="1"/>
  <c r="CE46" i="90" s="1"/>
  <c r="CE42" i="90" a="1"/>
  <c r="CE42" i="90" s="1"/>
  <c r="CM39" i="90" a="1"/>
  <c r="CM39" i="90" s="1"/>
  <c r="CM37" i="90" a="1"/>
  <c r="CM37" i="90" s="1"/>
  <c r="CM41" i="90" a="1"/>
  <c r="CM41" i="90" s="1"/>
  <c r="CN34" i="90"/>
  <c r="CM35" i="90" a="1"/>
  <c r="CM35" i="90" s="1"/>
  <c r="CM36" i="90" a="1"/>
  <c r="CM36" i="90" s="1"/>
  <c r="CM40" i="90" a="1"/>
  <c r="CM40" i="90" s="1"/>
  <c r="CM34" i="90" a="1"/>
  <c r="CM34" i="90" s="1"/>
  <c r="CM38" i="90" a="1"/>
  <c r="CM38" i="90" s="1"/>
  <c r="CP469" i="90"/>
  <c r="CN421" i="90"/>
  <c r="AA207" i="90" a="1"/>
  <c r="AA207" i="90" s="1"/>
  <c r="AA211" i="90" a="1"/>
  <c r="AA211" i="90" s="1"/>
  <c r="AA208" i="90" a="1"/>
  <c r="AA208" i="90" s="1"/>
  <c r="AA210" i="90" a="1"/>
  <c r="AA210" i="90" s="1"/>
  <c r="AA213" i="90" a="1"/>
  <c r="AA213" i="90" s="1"/>
  <c r="AA212" i="90" a="1"/>
  <c r="AA212" i="90" s="1"/>
  <c r="AB206" i="90"/>
  <c r="AA206" i="90" a="1"/>
  <c r="AA206" i="90" s="1"/>
  <c r="AA209" i="90" a="1"/>
  <c r="AA209" i="90" s="1"/>
  <c r="AY194" i="90" a="1"/>
  <c r="AY194" i="90" s="1"/>
  <c r="AY193" i="90" a="1"/>
  <c r="AY193" i="90" s="1"/>
  <c r="AZ190" i="90"/>
  <c r="AY190" i="90" a="1"/>
  <c r="AY190" i="90" s="1"/>
  <c r="AY195" i="90" a="1"/>
  <c r="AY195" i="90" s="1"/>
  <c r="AY191" i="90" a="1"/>
  <c r="AY191" i="90" s="1"/>
  <c r="AY196" i="90" a="1"/>
  <c r="AY196" i="90" s="1"/>
  <c r="AY192" i="90" a="1"/>
  <c r="AY192" i="90" s="1"/>
  <c r="AY197" i="90" a="1"/>
  <c r="AY197" i="90" s="1"/>
  <c r="BO182" i="90" a="1"/>
  <c r="BO182" i="90" s="1"/>
  <c r="BO187" i="90" a="1"/>
  <c r="BO187" i="90" s="1"/>
  <c r="BP182" i="90"/>
  <c r="BO189" i="90" a="1"/>
  <c r="BO189" i="90" s="1"/>
  <c r="BO183" i="90" a="1"/>
  <c r="BO183" i="90" s="1"/>
  <c r="BO188" i="90" a="1"/>
  <c r="BO188" i="90" s="1"/>
  <c r="BO186" i="90" a="1"/>
  <c r="BO186" i="90" s="1"/>
  <c r="BO184" i="90" a="1"/>
  <c r="BO184" i="90" s="1"/>
  <c r="BO185" i="90" a="1"/>
  <c r="BO185" i="90" s="1"/>
  <c r="CE443" i="90" a="1"/>
  <c r="CE443" i="90" s="1"/>
  <c r="CE437" i="90" a="1"/>
  <c r="CE437" i="90" s="1"/>
  <c r="CE440" i="90" a="1"/>
  <c r="CE440" i="90" s="1"/>
  <c r="CE444" i="90" a="1"/>
  <c r="CE444" i="90" s="1"/>
  <c r="CE439" i="90" a="1"/>
  <c r="CE439" i="90" s="1"/>
  <c r="CE441" i="90" a="1"/>
  <c r="CE441" i="90" s="1"/>
  <c r="CF437" i="90"/>
  <c r="CE438" i="90" a="1"/>
  <c r="CE438" i="90" s="1"/>
  <c r="CE442" i="90" a="1"/>
  <c r="CE442" i="90" s="1"/>
  <c r="CH141" i="90"/>
  <c r="AL58" i="90"/>
  <c r="AJ10" i="90"/>
  <c r="H855" i="118" s="1" a="1"/>
  <c r="H855" i="118" s="1"/>
  <c r="BP26" i="90"/>
  <c r="BO27" i="90" a="1"/>
  <c r="BO27" i="90" s="1"/>
  <c r="BO31" i="90" a="1"/>
  <c r="BO31" i="90" s="1"/>
  <c r="BO30" i="90" a="1"/>
  <c r="BO30" i="90" s="1"/>
  <c r="BO26" i="90" a="1"/>
  <c r="BO26" i="90" s="1"/>
  <c r="BO32" i="90" a="1"/>
  <c r="BO32" i="90" s="1"/>
  <c r="BO28" i="90" a="1"/>
  <c r="BO28" i="90" s="1"/>
  <c r="BO29" i="90" a="1"/>
  <c r="BO29" i="90" s="1"/>
  <c r="BO33" i="90" a="1"/>
  <c r="BO33" i="90" s="1"/>
  <c r="CF280" i="90" a="1"/>
  <c r="CP222" i="90"/>
  <c r="CN174" i="90"/>
  <c r="DK201" i="90" a="1"/>
  <c r="DK201" i="90" s="1"/>
  <c r="DK205" i="90" a="1"/>
  <c r="DK205" i="90" s="1"/>
  <c r="DK200" i="90" a="1"/>
  <c r="DK200" i="90" s="1"/>
  <c r="DK204" i="90" a="1"/>
  <c r="DK204" i="90" s="1"/>
  <c r="DK198" i="90" a="1"/>
  <c r="DK198" i="90" s="1"/>
  <c r="DK203" i="90" a="1"/>
  <c r="DK203" i="90" s="1"/>
  <c r="DK199" i="90" a="1"/>
  <c r="DK199" i="90" s="1"/>
  <c r="DK202" i="90" a="1"/>
  <c r="DK202" i="90" s="1"/>
  <c r="DL198" i="90"/>
  <c r="DL256" i="90" a="1"/>
  <c r="AD141" i="90"/>
  <c r="BR141" i="90"/>
  <c r="BG25" i="90" a="1"/>
  <c r="BG25" i="90" s="1"/>
  <c r="BG19" i="90" a="1"/>
  <c r="BG19" i="90" s="1"/>
  <c r="BG21" i="90" a="1"/>
  <c r="BG21" i="90" s="1"/>
  <c r="BG24" i="90" a="1"/>
  <c r="BG24" i="90" s="1"/>
  <c r="BG20" i="90" a="1"/>
  <c r="BG20" i="90" s="1"/>
  <c r="BG22" i="90" a="1"/>
  <c r="BG22" i="90" s="1"/>
  <c r="BH18" i="90"/>
  <c r="BG18" i="90" a="1"/>
  <c r="BG18" i="90" s="1"/>
  <c r="BG23" i="90" a="1"/>
  <c r="BG23" i="90" s="1"/>
  <c r="BH256" i="90" a="1"/>
  <c r="AJ272" i="90" a="1"/>
  <c r="BH288" i="90" a="1"/>
  <c r="DC182" i="90" a="1"/>
  <c r="DC182" i="90" s="1"/>
  <c r="DC188" i="90" a="1"/>
  <c r="DC188" i="90" s="1"/>
  <c r="DC183" i="90" a="1"/>
  <c r="DC183" i="90" s="1"/>
  <c r="DC184" i="90" a="1"/>
  <c r="DC184" i="90" s="1"/>
  <c r="DC185" i="90" a="1"/>
  <c r="DC185" i="90" s="1"/>
  <c r="DC189" i="90" a="1"/>
  <c r="DC189" i="90" s="1"/>
  <c r="DC187" i="90" a="1"/>
  <c r="DC187" i="90" s="1"/>
  <c r="DD182" i="90"/>
  <c r="DC186" i="90" a="1"/>
  <c r="DC186" i="90" s="1"/>
  <c r="DF223" i="90"/>
  <c r="BH174" i="90"/>
  <c r="BJ222" i="90"/>
  <c r="CV288" i="90" a="1"/>
  <c r="AQ114" i="90" a="1"/>
  <c r="AQ114" i="90" s="1"/>
  <c r="AQ112" i="90" a="1"/>
  <c r="AQ112" i="90" s="1"/>
  <c r="AQ109" i="90" a="1"/>
  <c r="AQ109" i="90" s="1"/>
  <c r="AQ108" i="90" a="1"/>
  <c r="AQ108" i="90" s="1"/>
  <c r="AQ115" i="90" a="1"/>
  <c r="AQ115" i="90" s="1"/>
  <c r="AQ111" i="90" a="1"/>
  <c r="AQ111" i="90" s="1"/>
  <c r="AQ113" i="90" a="1"/>
  <c r="AQ113" i="90" s="1"/>
  <c r="AR108" i="90"/>
  <c r="AQ110" i="90" a="1"/>
  <c r="AQ110" i="90" s="1"/>
  <c r="AA118" i="90" a="1"/>
  <c r="AA118" i="90" s="1"/>
  <c r="AB116" i="90"/>
  <c r="AA120" i="90" a="1"/>
  <c r="AA120" i="90" s="1"/>
  <c r="AA116" i="90" a="1"/>
  <c r="AA116" i="90" s="1"/>
  <c r="AA121" i="90" a="1"/>
  <c r="AA121" i="90" s="1"/>
  <c r="AA117" i="90" a="1"/>
  <c r="AA117" i="90" s="1"/>
  <c r="AA123" i="90" a="1"/>
  <c r="AA123" i="90" s="1"/>
  <c r="AA119" i="90" a="1"/>
  <c r="AA119" i="90" s="1"/>
  <c r="AA122" i="90" a="1"/>
  <c r="AA122" i="90" s="1"/>
  <c r="BO111" i="90" a="1"/>
  <c r="BO111" i="90" s="1"/>
  <c r="BO110" i="90" a="1"/>
  <c r="BO110" i="90" s="1"/>
  <c r="BO115" i="90" a="1"/>
  <c r="BO115" i="90" s="1"/>
  <c r="BP108" i="90"/>
  <c r="BO108" i="90" a="1"/>
  <c r="BO108" i="90" s="1"/>
  <c r="BO112" i="90" a="1"/>
  <c r="BO112" i="90" s="1"/>
  <c r="BO109" i="90" a="1"/>
  <c r="BO109" i="90" s="1"/>
  <c r="BO114" i="90" a="1"/>
  <c r="BO114" i="90" s="1"/>
  <c r="BO113" i="90" a="1"/>
  <c r="BO113" i="90" s="1"/>
  <c r="BB140" i="90"/>
  <c r="AZ92" i="90"/>
  <c r="H189" i="119" s="1" a="1"/>
  <c r="H189" i="119" s="1"/>
  <c r="DV57" i="90"/>
  <c r="DT2" i="90"/>
  <c r="CU450" i="90" a="1"/>
  <c r="CU450" i="90" s="1"/>
  <c r="CU452" i="90" a="1"/>
  <c r="CU452" i="90" s="1"/>
  <c r="CU449" i="90" a="1"/>
  <c r="CU449" i="90" s="1"/>
  <c r="CV445" i="90"/>
  <c r="CU447" i="90" a="1"/>
  <c r="CU447" i="90" s="1"/>
  <c r="CU445" i="90" a="1"/>
  <c r="CU445" i="90" s="1"/>
  <c r="CU451" i="90" a="1"/>
  <c r="CU451" i="90" s="1"/>
  <c r="CU448" i="90" a="1"/>
  <c r="CU448" i="90" s="1"/>
  <c r="CU446" i="90" a="1"/>
  <c r="CU446" i="90" s="1"/>
  <c r="AJ174" i="90"/>
  <c r="H633" i="118" s="1" a="1"/>
  <c r="H633" i="118" s="1"/>
  <c r="AL222" i="90"/>
  <c r="AY199" i="90" a="1"/>
  <c r="AY199" i="90" s="1"/>
  <c r="AY205" i="90" a="1"/>
  <c r="AY205" i="90" s="1"/>
  <c r="AY204" i="90" a="1"/>
  <c r="AY204" i="90" s="1"/>
  <c r="AY203" i="90" a="1"/>
  <c r="AY203" i="90" s="1"/>
  <c r="AY202" i="90" a="1"/>
  <c r="AY202" i="90" s="1"/>
  <c r="AZ198" i="90"/>
  <c r="AY200" i="90" a="1"/>
  <c r="AY200" i="90" s="1"/>
  <c r="AY198" i="90" a="1"/>
  <c r="AY198" i="90" s="1"/>
  <c r="AY201" i="90" a="1"/>
  <c r="AY201" i="90" s="1"/>
  <c r="AZ182" i="90"/>
  <c r="AY186" i="90" a="1"/>
  <c r="AY186" i="90" s="1"/>
  <c r="AY189" i="90" a="1"/>
  <c r="AY189" i="90" s="1"/>
  <c r="AY183" i="90" a="1"/>
  <c r="AY183" i="90" s="1"/>
  <c r="AY188" i="90" a="1"/>
  <c r="AY188" i="90" s="1"/>
  <c r="AY185" i="90" a="1"/>
  <c r="AY185" i="90" s="1"/>
  <c r="AY182" i="90" a="1"/>
  <c r="AY182" i="90" s="1"/>
  <c r="AY184" i="90" a="1"/>
  <c r="AY184" i="90" s="1"/>
  <c r="AY187" i="90" a="1"/>
  <c r="AY187" i="90" s="1"/>
  <c r="DN468" i="90"/>
  <c r="DL413" i="90"/>
  <c r="CU443" i="90" a="1"/>
  <c r="CU443" i="90" s="1"/>
  <c r="CV437" i="90"/>
  <c r="CU437" i="90" a="1"/>
  <c r="CU437" i="90" s="1"/>
  <c r="CU440" i="90" a="1"/>
  <c r="CU440" i="90" s="1"/>
  <c r="CU444" i="90" a="1"/>
  <c r="CU444" i="90" s="1"/>
  <c r="CU441" i="90" a="1"/>
  <c r="CU441" i="90" s="1"/>
  <c r="CU438" i="90" a="1"/>
  <c r="CU438" i="90" s="1"/>
  <c r="CU442" i="90" a="1"/>
  <c r="CU442" i="90" s="1"/>
  <c r="CU439" i="90" a="1"/>
  <c r="CU439" i="90" s="1"/>
  <c r="AR10" i="90"/>
  <c r="H337" i="119" s="1" a="1"/>
  <c r="H337" i="119" s="1"/>
  <c r="AT58" i="90"/>
  <c r="DL248" i="90" a="1"/>
  <c r="CF453" i="90"/>
  <c r="CE453" i="90" a="1"/>
  <c r="CE453" i="90" s="1"/>
  <c r="CE456" i="90" a="1"/>
  <c r="CE456" i="90" s="1"/>
  <c r="CE454" i="90" a="1"/>
  <c r="CE454" i="90" s="1"/>
  <c r="CE460" i="90" a="1"/>
  <c r="CE460" i="90" s="1"/>
  <c r="CE457" i="90" a="1"/>
  <c r="CE457" i="90" s="1"/>
  <c r="CE455" i="90" a="1"/>
  <c r="CE455" i="90" s="1"/>
  <c r="CE459" i="90" a="1"/>
  <c r="CE459" i="90" s="1"/>
  <c r="CE458" i="90" a="1"/>
  <c r="CE458" i="90" s="1"/>
  <c r="CI495" i="90" a="1"/>
  <c r="CV248" i="90" a="1"/>
  <c r="CP221" i="90"/>
  <c r="CN166" i="90"/>
  <c r="BO199" i="90" a="1"/>
  <c r="BO199" i="90" s="1"/>
  <c r="BO204" i="90" a="1"/>
  <c r="BO204" i="90" s="1"/>
  <c r="BO198" i="90" a="1"/>
  <c r="BO198" i="90" s="1"/>
  <c r="BO203" i="90" a="1"/>
  <c r="BO203" i="90" s="1"/>
  <c r="BO205" i="90" a="1"/>
  <c r="BO205" i="90" s="1"/>
  <c r="BO201" i="90" a="1"/>
  <c r="BO201" i="90" s="1"/>
  <c r="BO202" i="90" a="1"/>
  <c r="BO202" i="90" s="1"/>
  <c r="BO200" i="90" a="1"/>
  <c r="BO200" i="90" s="1"/>
  <c r="BP198" i="90"/>
  <c r="CH468" i="90"/>
  <c r="CF413" i="90"/>
  <c r="P79" i="111"/>
  <c r="H27" i="118" a="1"/>
  <c r="H27" i="118" s="1"/>
  <c r="C27" i="118" a="1"/>
  <c r="C27" i="118" s="1"/>
  <c r="H17" i="118" a="1"/>
  <c r="H17" i="118" s="1"/>
  <c r="C17" i="118" a="1"/>
  <c r="C17" i="118" s="1"/>
  <c r="B35" i="118" a="1"/>
  <c r="B35" i="118" s="1"/>
  <c r="B183" i="118" a="1"/>
  <c r="B183" i="118" s="1"/>
  <c r="C165" i="118" a="1"/>
  <c r="C165" i="118" s="1"/>
  <c r="H165" i="118" a="1"/>
  <c r="H165" i="118" s="1"/>
  <c r="H175" i="118" a="1"/>
  <c r="H175" i="118" s="1"/>
  <c r="C175" i="118" a="1"/>
  <c r="C175" i="118" s="1"/>
  <c r="P83" i="111"/>
  <c r="AE331" i="90" a="1"/>
  <c r="AE331" i="90" s="1"/>
  <c r="AT389" i="90"/>
  <c r="F711" i="90" s="1"/>
  <c r="N689" i="91"/>
  <c r="BC166" i="90" a="1"/>
  <c r="BC166" i="90" s="1"/>
  <c r="BR469" i="90"/>
  <c r="AJ453" i="90"/>
  <c r="AI454" i="90" a="1"/>
  <c r="AI454" i="90" s="1"/>
  <c r="AI455" i="90" a="1"/>
  <c r="AI455" i="90" s="1"/>
  <c r="AI456" i="90" a="1"/>
  <c r="AI456" i="90" s="1"/>
  <c r="AI458" i="90" a="1"/>
  <c r="AI458" i="90" s="1"/>
  <c r="AI457" i="90" a="1"/>
  <c r="AI457" i="90" s="1"/>
  <c r="AI460" i="90" a="1"/>
  <c r="AI460" i="90" s="1"/>
  <c r="AI453" i="90" a="1"/>
  <c r="AI453" i="90" s="1"/>
  <c r="AI459" i="90" a="1"/>
  <c r="AI459" i="90" s="1"/>
  <c r="AD468" i="90"/>
  <c r="AB413" i="90"/>
  <c r="C81" i="118" s="1" a="1"/>
  <c r="C81" i="118" s="1"/>
  <c r="AR445" i="90"/>
  <c r="AQ447" i="90" a="1"/>
  <c r="AQ447" i="90" s="1"/>
  <c r="AQ451" i="90" a="1"/>
  <c r="AQ451" i="90" s="1"/>
  <c r="AQ450" i="90" a="1"/>
  <c r="AQ450" i="90" s="1"/>
  <c r="AQ445" i="90" a="1"/>
  <c r="AQ445" i="90" s="1"/>
  <c r="AQ449" i="90" a="1"/>
  <c r="AQ449" i="90" s="1"/>
  <c r="AQ452" i="90" a="1"/>
  <c r="AQ452" i="90" s="1"/>
  <c r="AQ448" i="90" a="1"/>
  <c r="AQ448" i="90" s="1"/>
  <c r="AQ446" i="90" a="1"/>
  <c r="AQ446" i="90" s="1"/>
  <c r="M711" i="90"/>
  <c r="C143" i="122" s="1"/>
  <c r="C176" i="122" s="1"/>
  <c r="AZ445" i="90"/>
  <c r="AY447" i="90" a="1"/>
  <c r="AY447" i="90" s="1"/>
  <c r="AY446" i="90" a="1"/>
  <c r="AY446" i="90" s="1"/>
  <c r="AY451" i="90" a="1"/>
  <c r="AY451" i="90" s="1"/>
  <c r="AY445" i="90" a="1"/>
  <c r="AY445" i="90" s="1"/>
  <c r="AY452" i="90" a="1"/>
  <c r="AY452" i="90" s="1"/>
  <c r="AY450" i="90" a="1"/>
  <c r="AY450" i="90" s="1"/>
  <c r="AY448" i="90" a="1"/>
  <c r="AY448" i="90" s="1"/>
  <c r="AY449" i="90" a="1"/>
  <c r="AY449" i="90" s="1"/>
  <c r="AA432" i="90" a="1"/>
  <c r="AA432" i="90" s="1"/>
  <c r="AA429" i="90" a="1"/>
  <c r="AA429" i="90" s="1"/>
  <c r="AA433" i="90" a="1"/>
  <c r="AA433" i="90" s="1"/>
  <c r="AA431" i="90" a="1"/>
  <c r="AA431" i="90" s="1"/>
  <c r="AA430" i="90" a="1"/>
  <c r="AA430" i="90" s="1"/>
  <c r="AA435" i="90" a="1"/>
  <c r="AA435" i="90" s="1"/>
  <c r="AA434" i="90" a="1"/>
  <c r="AA434" i="90" s="1"/>
  <c r="AA436" i="90" a="1"/>
  <c r="AA436" i="90" s="1"/>
  <c r="AD470" i="90"/>
  <c r="AB429" i="90"/>
  <c r="AL470" i="90"/>
  <c r="BB470" i="90"/>
  <c r="BB471" i="90" s="1"/>
  <c r="G722" i="90" s="1"/>
  <c r="BS331" i="90" a="1"/>
  <c r="BS331" i="90" s="1"/>
  <c r="AU331" i="90" a="1"/>
  <c r="AU331" i="90" s="1"/>
  <c r="BK331" i="90" a="1"/>
  <c r="BK331" i="90" s="1"/>
  <c r="AM331" i="90" a="1"/>
  <c r="AM331" i="90" s="1"/>
  <c r="DW331" i="90" a="1"/>
  <c r="DW331" i="90" s="1"/>
  <c r="N711" i="90"/>
  <c r="C77" i="122" s="1"/>
  <c r="C110" i="122" s="1"/>
  <c r="AD389" i="90"/>
  <c r="D711" i="90" s="1"/>
  <c r="O711" i="90"/>
  <c r="C11" i="122" s="1"/>
  <c r="C44" i="122" s="1"/>
  <c r="BR389" i="90"/>
  <c r="I711" i="90" s="1"/>
  <c r="L711" i="90"/>
  <c r="C1067" i="122" l="1"/>
  <c r="C1100" i="122" s="1"/>
  <c r="CY331" i="90"/>
  <c r="B180" i="122" a="1"/>
  <c r="B180" i="122" s="1"/>
  <c r="B147" i="122" a="1"/>
  <c r="B147" i="122" s="1"/>
  <c r="B246" i="116" a="1"/>
  <c r="B246" i="116" s="1"/>
  <c r="I5" i="109"/>
  <c r="C242" i="116"/>
  <c r="B114" i="122" a="1"/>
  <c r="B114" i="122" s="1"/>
  <c r="B708" i="122" a="1"/>
  <c r="B708" i="122" s="1"/>
  <c r="B576" i="122" a="1"/>
  <c r="B576" i="122" s="1"/>
  <c r="B774" i="122" a="1"/>
  <c r="B774" i="122" s="1"/>
  <c r="B642" i="122" a="1"/>
  <c r="B642" i="122" s="1"/>
  <c r="B48" i="122" a="1"/>
  <c r="B48" i="122" s="1"/>
  <c r="H939" i="119" a="1"/>
  <c r="H939" i="119" s="1"/>
  <c r="C949" i="119" a="1"/>
  <c r="C949" i="119" s="1"/>
  <c r="H949" i="119" a="1"/>
  <c r="H949" i="119" s="1"/>
  <c r="B957" i="119" a="1"/>
  <c r="B957" i="119" s="1"/>
  <c r="C673" i="119" a="1"/>
  <c r="C673" i="119" s="1"/>
  <c r="C275" i="115"/>
  <c r="C308" i="115" s="1"/>
  <c r="C421" i="119" a="1"/>
  <c r="C421" i="119" s="1"/>
  <c r="C929" i="119" a="1"/>
  <c r="C929" i="119" s="1"/>
  <c r="H929" i="119" a="1"/>
  <c r="H929" i="119" s="1"/>
  <c r="H1071" i="119" a="1"/>
  <c r="H1071" i="119" s="1"/>
  <c r="C939" i="119" a="1"/>
  <c r="C939" i="119" s="1"/>
  <c r="C633" i="118" a="1"/>
  <c r="C633" i="118" s="1"/>
  <c r="C801" i="119" a="1"/>
  <c r="C801" i="119" s="1"/>
  <c r="H801" i="119" a="1"/>
  <c r="H801" i="119" s="1"/>
  <c r="B809" i="119" a="1"/>
  <c r="B809" i="119" s="1"/>
  <c r="C791" i="119" a="1"/>
  <c r="C791" i="119" s="1"/>
  <c r="H791" i="119" a="1"/>
  <c r="H791" i="119" s="1"/>
  <c r="C865" i="118" a="1"/>
  <c r="C865" i="118" s="1"/>
  <c r="H865" i="118" a="1"/>
  <c r="H865" i="118" s="1"/>
  <c r="C875" i="118" a="1"/>
  <c r="C875" i="118" s="1"/>
  <c r="H875" i="118" a="1"/>
  <c r="H875" i="118" s="1"/>
  <c r="B883" i="118" a="1"/>
  <c r="B883" i="118" s="1"/>
  <c r="C535" i="119" a="1"/>
  <c r="C535" i="119" s="1"/>
  <c r="H535" i="119" a="1"/>
  <c r="H535" i="119" s="1"/>
  <c r="C545" i="119" a="1"/>
  <c r="C545" i="119" s="1"/>
  <c r="H545" i="119" a="1"/>
  <c r="H545" i="119" s="1"/>
  <c r="B553" i="119" a="1"/>
  <c r="B553" i="119" s="1"/>
  <c r="C693" i="119" a="1"/>
  <c r="C693" i="119" s="1"/>
  <c r="H693" i="119" a="1"/>
  <c r="H693" i="119" s="1"/>
  <c r="B701" i="119" a="1"/>
  <c r="B701" i="119" s="1"/>
  <c r="C683" i="119" a="1"/>
  <c r="C683" i="119" s="1"/>
  <c r="H683" i="119" a="1"/>
  <c r="H683" i="119" s="1"/>
  <c r="C347" i="119" a="1"/>
  <c r="C347" i="119" s="1"/>
  <c r="H347" i="119" a="1"/>
  <c r="H347" i="119" s="1"/>
  <c r="C357" i="119" a="1"/>
  <c r="C357" i="119" s="1"/>
  <c r="H357" i="119" a="1"/>
  <c r="H357" i="119" s="1"/>
  <c r="B365" i="119" a="1"/>
  <c r="B365" i="119" s="1"/>
  <c r="C717" i="118" a="1"/>
  <c r="C717" i="118" s="1"/>
  <c r="H717" i="118" a="1"/>
  <c r="H717" i="118" s="1"/>
  <c r="H727" i="118" a="1"/>
  <c r="H727" i="118" s="1"/>
  <c r="C727" i="118" a="1"/>
  <c r="C727" i="118" s="1"/>
  <c r="B735" i="118" a="1"/>
  <c r="B735" i="118" s="1"/>
  <c r="H431" i="119" a="1"/>
  <c r="H431" i="119" s="1"/>
  <c r="C377" i="119" a="1"/>
  <c r="C377" i="119" s="1"/>
  <c r="C387" i="119" a="1"/>
  <c r="C387" i="119" s="1"/>
  <c r="H387" i="119" a="1"/>
  <c r="H387" i="119" s="1"/>
  <c r="C397" i="119" a="1"/>
  <c r="C397" i="119" s="1"/>
  <c r="H397" i="119" a="1"/>
  <c r="H397" i="119" s="1"/>
  <c r="B405" i="119" a="1"/>
  <c r="B405" i="119" s="1"/>
  <c r="C431" i="119" a="1"/>
  <c r="C431" i="119" s="1"/>
  <c r="C643" i="118" a="1"/>
  <c r="C643" i="118" s="1"/>
  <c r="H643" i="118" a="1"/>
  <c r="H643" i="118" s="1"/>
  <c r="B661" i="118" a="1"/>
  <c r="B661" i="118" s="1"/>
  <c r="C653" i="118" a="1"/>
  <c r="C653" i="118" s="1"/>
  <c r="H653" i="118" a="1"/>
  <c r="H653" i="118" s="1"/>
  <c r="B439" i="119" a="1"/>
  <c r="B439" i="119" s="1"/>
  <c r="C855" i="118" a="1"/>
  <c r="C855" i="118" s="1"/>
  <c r="H421" i="119" a="1"/>
  <c r="H421" i="119" s="1"/>
  <c r="C609" i="118" a="1"/>
  <c r="C609" i="118" s="1"/>
  <c r="H609" i="118" a="1"/>
  <c r="H609" i="118" s="1"/>
  <c r="B627" i="118" a="1"/>
  <c r="B627" i="118" s="1"/>
  <c r="C619" i="118" a="1"/>
  <c r="C619" i="118" s="1"/>
  <c r="H619" i="118" a="1"/>
  <c r="H619" i="118" s="1"/>
  <c r="B257" i="119" a="1"/>
  <c r="B257" i="119" s="1"/>
  <c r="C781" i="119" a="1"/>
  <c r="C781" i="119" s="1"/>
  <c r="C599" i="118" a="1"/>
  <c r="C599" i="118" s="1"/>
  <c r="BZ321" i="90"/>
  <c r="M5" i="109" s="1"/>
  <c r="C1037" i="119" a="1"/>
  <c r="C1037" i="119" s="1"/>
  <c r="N666" i="90"/>
  <c r="DF60" i="90"/>
  <c r="B23" i="120" a="1"/>
  <c r="B23" i="120" s="1"/>
  <c r="P94" i="111"/>
  <c r="A408" i="119" s="1"/>
  <c r="BJ224" i="90"/>
  <c r="H688" i="90" s="1"/>
  <c r="J688" i="90"/>
  <c r="B127" i="120" a="1"/>
  <c r="B127" i="120" s="1"/>
  <c r="CA166" i="90" a="1"/>
  <c r="CA166" i="90" s="1"/>
  <c r="BJ471" i="90"/>
  <c r="H722" i="90" s="1"/>
  <c r="AT471" i="90"/>
  <c r="F722" i="90" s="1"/>
  <c r="AT224" i="90"/>
  <c r="F688" i="90" s="1"/>
  <c r="CA413" i="90" a="1"/>
  <c r="CA84" i="90" a="1"/>
  <c r="BX304" i="90"/>
  <c r="BW305" i="90" a="1"/>
  <c r="BW305" i="90" s="1"/>
  <c r="BW304" i="90" a="1"/>
  <c r="BW304" i="90" s="1"/>
  <c r="BW310" i="90" a="1"/>
  <c r="BW310" i="90" s="1"/>
  <c r="BW307" i="90" a="1"/>
  <c r="BW307" i="90" s="1"/>
  <c r="BW306" i="90" a="1"/>
  <c r="BW306" i="90" s="1"/>
  <c r="BW308" i="90" a="1"/>
  <c r="BW308" i="90" s="1"/>
  <c r="BW309" i="90" a="1"/>
  <c r="BW309" i="90" s="1"/>
  <c r="BW311" i="90" a="1"/>
  <c r="BW311" i="90" s="1"/>
  <c r="BW278" i="90" a="1"/>
  <c r="BW278" i="90" s="1"/>
  <c r="BW279" i="90" a="1"/>
  <c r="BW279" i="90" s="1"/>
  <c r="BW274" i="90" a="1"/>
  <c r="BW274" i="90" s="1"/>
  <c r="BW276" i="90" a="1"/>
  <c r="BW276" i="90" s="1"/>
  <c r="BW273" i="90" a="1"/>
  <c r="BW273" i="90" s="1"/>
  <c r="BW275" i="90" a="1"/>
  <c r="BW275" i="90" s="1"/>
  <c r="BX272" i="90"/>
  <c r="BW272" i="90" a="1"/>
  <c r="BW272" i="90" s="1"/>
  <c r="BW277" i="90" a="1"/>
  <c r="BW277" i="90" s="1"/>
  <c r="BW267" i="90" a="1"/>
  <c r="BW267" i="90" s="1"/>
  <c r="BW271" i="90" a="1"/>
  <c r="BW271" i="90" s="1"/>
  <c r="BW268" i="90" a="1"/>
  <c r="BW268" i="90" s="1"/>
  <c r="BW269" i="90" a="1"/>
  <c r="BW269" i="90" s="1"/>
  <c r="BW266" i="90" a="1"/>
  <c r="BW266" i="90" s="1"/>
  <c r="BW265" i="90" a="1"/>
  <c r="BW265" i="90" s="1"/>
  <c r="BW264" i="90" a="1"/>
  <c r="BW264" i="90" s="1"/>
  <c r="BX264" i="90"/>
  <c r="BW270" i="90" a="1"/>
  <c r="BW270" i="90" s="1"/>
  <c r="BZ319" i="90"/>
  <c r="BX248" i="90"/>
  <c r="BW294" i="90" a="1"/>
  <c r="BW294" i="90" s="1"/>
  <c r="BW295" i="90" a="1"/>
  <c r="BW295" i="90" s="1"/>
  <c r="BW289" i="90" a="1"/>
  <c r="BW289" i="90" s="1"/>
  <c r="BW291" i="90" a="1"/>
  <c r="BW291" i="90" s="1"/>
  <c r="BW288" i="90" a="1"/>
  <c r="BW288" i="90" s="1"/>
  <c r="BW292" i="90" a="1"/>
  <c r="BW292" i="90" s="1"/>
  <c r="BW293" i="90" a="1"/>
  <c r="BW293" i="90" s="1"/>
  <c r="BW290" i="90" a="1"/>
  <c r="BW290" i="90" s="1"/>
  <c r="BX288" i="90"/>
  <c r="J722" i="90"/>
  <c r="BZ471" i="90"/>
  <c r="BW283" i="90" a="1"/>
  <c r="BW283" i="90" s="1"/>
  <c r="BW286" i="90" a="1"/>
  <c r="BW286" i="90" s="1"/>
  <c r="BW281" i="90" a="1"/>
  <c r="BW281" i="90" s="1"/>
  <c r="BW285" i="90" a="1"/>
  <c r="BW285" i="90" s="1"/>
  <c r="BW284" i="90" a="1"/>
  <c r="BW284" i="90" s="1"/>
  <c r="BW282" i="90" a="1"/>
  <c r="BW282" i="90" s="1"/>
  <c r="BX280" i="90"/>
  <c r="BW287" i="90" a="1"/>
  <c r="BW287" i="90" s="1"/>
  <c r="BW280" i="90" a="1"/>
  <c r="BW280" i="90" s="1"/>
  <c r="BX256" i="90"/>
  <c r="BZ320" i="90"/>
  <c r="BW297" i="90" a="1"/>
  <c r="BW297" i="90" s="1"/>
  <c r="BW296" i="90" a="1"/>
  <c r="BW296" i="90" s="1"/>
  <c r="BW298" i="90" a="1"/>
  <c r="BW298" i="90" s="1"/>
  <c r="BW300" i="90" a="1"/>
  <c r="BW300" i="90" s="1"/>
  <c r="BW302" i="90" a="1"/>
  <c r="BW302" i="90" s="1"/>
  <c r="BW301" i="90" a="1"/>
  <c r="BW301" i="90" s="1"/>
  <c r="BX296" i="90"/>
  <c r="BW303" i="90" a="1"/>
  <c r="BW303" i="90" s="1"/>
  <c r="BW299" i="90" a="1"/>
  <c r="BW299" i="90" s="1"/>
  <c r="AL471" i="90"/>
  <c r="E722" i="90" s="1"/>
  <c r="P96" i="111"/>
  <c r="DN142" i="90"/>
  <c r="AD142" i="90"/>
  <c r="D677" i="90" s="1"/>
  <c r="M688" i="90"/>
  <c r="DF142" i="90"/>
  <c r="CH142" i="90"/>
  <c r="CX142" i="90"/>
  <c r="B14" i="120" a="1"/>
  <c r="B14" i="120" s="1"/>
  <c r="CX60" i="90"/>
  <c r="B95" i="120" a="1"/>
  <c r="B95" i="120" s="1"/>
  <c r="DN60" i="90"/>
  <c r="P14" i="111"/>
  <c r="A334" i="119" s="1"/>
  <c r="H1016" i="119" a="1"/>
  <c r="H1016" i="119" s="1"/>
  <c r="H1008" i="119" a="1"/>
  <c r="H1008" i="119" s="1"/>
  <c r="DW2" i="90" a="1"/>
  <c r="DW2" i="90" s="1"/>
  <c r="B8" i="120" a="1"/>
  <c r="B8" i="120" s="1"/>
  <c r="DV471" i="90"/>
  <c r="P722" i="90" s="1"/>
  <c r="BO277" i="90" a="1"/>
  <c r="BO277" i="90" s="1"/>
  <c r="BO273" i="90" a="1"/>
  <c r="BO273" i="90" s="1"/>
  <c r="BO275" i="90" a="1"/>
  <c r="BO275" i="90" s="1"/>
  <c r="BO274" i="90" a="1"/>
  <c r="BO274" i="90" s="1"/>
  <c r="BO276" i="90" a="1"/>
  <c r="BO276" i="90" s="1"/>
  <c r="BP272" i="90"/>
  <c r="BO279" i="90" a="1"/>
  <c r="BO279" i="90" s="1"/>
  <c r="BO278" i="90" a="1"/>
  <c r="BO278" i="90" s="1"/>
  <c r="BO272" i="90" a="1"/>
  <c r="BO272" i="90" s="1"/>
  <c r="K19" i="109"/>
  <c r="AT320" i="90"/>
  <c r="AR256" i="90"/>
  <c r="BB142" i="90"/>
  <c r="G677" i="90" s="1"/>
  <c r="BR319" i="90"/>
  <c r="BK166" i="90" a="1"/>
  <c r="BK166" i="90" s="1"/>
  <c r="O666" i="90"/>
  <c r="DN224" i="90"/>
  <c r="C263" i="118" a="1"/>
  <c r="C263" i="118" s="1"/>
  <c r="J688" i="91" a="1"/>
  <c r="J688" i="91" s="1"/>
  <c r="P679" i="93" a="1"/>
  <c r="P679" i="93" s="1"/>
  <c r="P683" i="93" a="1"/>
  <c r="P683" i="93" s="1"/>
  <c r="P677" i="93" a="1"/>
  <c r="P677" i="93" s="1"/>
  <c r="P682" i="93" a="1"/>
  <c r="P682" i="93" s="1"/>
  <c r="P680" i="93" a="1"/>
  <c r="P680" i="93" s="1"/>
  <c r="P681" i="93" a="1"/>
  <c r="P681" i="93" s="1"/>
  <c r="J694" i="91" a="1"/>
  <c r="J694" i="91" s="1"/>
  <c r="J693" i="91" a="1"/>
  <c r="J693" i="91" s="1"/>
  <c r="P678" i="91" a="1"/>
  <c r="P678" i="91" s="1"/>
  <c r="P681" i="91" a="1"/>
  <c r="P681" i="91" s="1"/>
  <c r="J690" i="91" a="1"/>
  <c r="J690" i="91" s="1"/>
  <c r="J692" i="91" a="1"/>
  <c r="J692" i="91" s="1"/>
  <c r="J691" i="91" a="1"/>
  <c r="J691" i="91" s="1"/>
  <c r="J689" i="91" a="1"/>
  <c r="J689" i="91" s="1"/>
  <c r="P679" i="91" a="1"/>
  <c r="P679" i="91" s="1"/>
  <c r="P680" i="91" a="1"/>
  <c r="P680" i="91" s="1"/>
  <c r="BG266" i="90" a="1"/>
  <c r="BG266" i="90" s="1"/>
  <c r="BG269" i="90" a="1"/>
  <c r="BG269" i="90" s="1"/>
  <c r="BG270" i="90" a="1"/>
  <c r="BG270" i="90" s="1"/>
  <c r="CY84" i="90" a="1"/>
  <c r="B444" i="116" s="1" a="1"/>
  <c r="B444" i="116" s="1"/>
  <c r="AI286" i="90" a="1"/>
  <c r="AI286" i="90" s="1"/>
  <c r="AI280" i="90" a="1"/>
  <c r="AI280" i="90" s="1"/>
  <c r="BG264" i="90" a="1"/>
  <c r="BG264" i="90" s="1"/>
  <c r="BG265" i="90" a="1"/>
  <c r="BG265" i="90" s="1"/>
  <c r="BH264" i="90"/>
  <c r="DW84" i="90" a="1"/>
  <c r="DW84" i="90" s="1"/>
  <c r="M677" i="90"/>
  <c r="P31" i="111"/>
  <c r="A173" i="120" s="1"/>
  <c r="DW413" i="90" a="1"/>
  <c r="DW413" i="90" s="1"/>
  <c r="BK413" i="90" a="1"/>
  <c r="BK413" i="90" s="1"/>
  <c r="BG271" i="90" a="1"/>
  <c r="BG271" i="90" s="1"/>
  <c r="AI281" i="90" a="1"/>
  <c r="AI281" i="90" s="1"/>
  <c r="H1037" i="119" a="1"/>
  <c r="H1037" i="119" s="1"/>
  <c r="N688" i="91"/>
  <c r="C440" i="115"/>
  <c r="P683" i="91" a="1"/>
  <c r="P683" i="91" s="1"/>
  <c r="N694" i="91"/>
  <c r="P682" i="91" a="1"/>
  <c r="P682" i="91" s="1"/>
  <c r="N693" i="91"/>
  <c r="P677" i="91" a="1"/>
  <c r="P677" i="91" s="1"/>
  <c r="DK287" i="90" a="1"/>
  <c r="DK287" i="90" s="1"/>
  <c r="DO2" i="90" a="1"/>
  <c r="DO2" i="90" s="1"/>
  <c r="B15" i="116" s="1" a="1"/>
  <c r="B15" i="116" s="1"/>
  <c r="AJ280" i="90"/>
  <c r="AI285" i="90" a="1"/>
  <c r="AI285" i="90" s="1"/>
  <c r="AI284" i="90" a="1"/>
  <c r="AI284" i="90" s="1"/>
  <c r="AI283" i="90" a="1"/>
  <c r="AI283" i="90" s="1"/>
  <c r="AI287" i="90" a="1"/>
  <c r="AI287" i="90" s="1"/>
  <c r="BG268" i="90" a="1"/>
  <c r="BG268" i="90" s="1"/>
  <c r="DK286" i="90" a="1"/>
  <c r="DK286" i="90" s="1"/>
  <c r="DK280" i="90" a="1"/>
  <c r="DK280" i="90" s="1"/>
  <c r="C135" i="118" a="1"/>
  <c r="C135" i="118" s="1"/>
  <c r="L677" i="90"/>
  <c r="C473" i="116" s="1"/>
  <c r="CI331" i="90"/>
  <c r="B279" i="115" s="1" a="1"/>
  <c r="B279" i="115" s="1"/>
  <c r="B312" i="115" a="1"/>
  <c r="B312" i="115" s="1"/>
  <c r="C23" i="109"/>
  <c r="A164" i="120"/>
  <c r="A992" i="119"/>
  <c r="A133" i="120"/>
  <c r="A596" i="119"/>
  <c r="G31" i="109"/>
  <c r="A72" i="120"/>
  <c r="DK283" i="90" a="1"/>
  <c r="DK283" i="90" s="1"/>
  <c r="DK284" i="90" a="1"/>
  <c r="DK284" i="90" s="1"/>
  <c r="DK285" i="90" a="1"/>
  <c r="DK285" i="90" s="1"/>
  <c r="BJ142" i="90"/>
  <c r="H677" i="90" s="1"/>
  <c r="P93" i="111"/>
  <c r="AQ282" i="90" a="1"/>
  <c r="AQ282" i="90" s="1"/>
  <c r="A4" i="119"/>
  <c r="A82" i="120"/>
  <c r="A66" i="120"/>
  <c r="A176" i="120"/>
  <c r="A1047" i="119"/>
  <c r="A170" i="120"/>
  <c r="A1021" i="119"/>
  <c r="P95" i="111"/>
  <c r="B44" i="120" a="1"/>
  <c r="B44" i="120" s="1"/>
  <c r="B183" i="120" a="1"/>
  <c r="B183" i="120" s="1"/>
  <c r="BB224" i="90"/>
  <c r="G688" i="90" s="1"/>
  <c r="P43" i="111"/>
  <c r="P46" i="111"/>
  <c r="C81" i="119" a="1"/>
  <c r="C81" i="119" s="1"/>
  <c r="P41" i="111"/>
  <c r="A630" i="118" s="1"/>
  <c r="P44" i="111"/>
  <c r="A892" i="119" s="1"/>
  <c r="H821" i="119" a="1"/>
  <c r="H821" i="119" s="1"/>
  <c r="AL142" i="90"/>
  <c r="E677" i="90" s="1"/>
  <c r="P26" i="111"/>
  <c r="A596" i="118" s="1"/>
  <c r="P28" i="111"/>
  <c r="C189" i="119" a="1"/>
  <c r="C189" i="119" s="1"/>
  <c r="P29" i="111"/>
  <c r="A778" i="119" s="1"/>
  <c r="C1008" i="119" a="1"/>
  <c r="C1008" i="119" s="1"/>
  <c r="DV60" i="90"/>
  <c r="P666" i="90" s="1"/>
  <c r="P17" i="111"/>
  <c r="P13" i="111"/>
  <c r="A852" i="118" s="1"/>
  <c r="B168" i="120" a="1"/>
  <c r="B168" i="120" s="1"/>
  <c r="C633" i="119" a="1"/>
  <c r="C633" i="119" s="1"/>
  <c r="P15" i="111"/>
  <c r="C165" i="119" a="1"/>
  <c r="C165" i="119" s="1"/>
  <c r="H841" i="119" a="1"/>
  <c r="H841" i="119" s="1"/>
  <c r="B849" i="119" a="1"/>
  <c r="B849" i="119" s="1"/>
  <c r="H165" i="119" a="1"/>
  <c r="H165" i="119" s="1"/>
  <c r="C831" i="119" a="1"/>
  <c r="C831" i="119" s="1"/>
  <c r="H1087" i="119" a="1"/>
  <c r="H1087" i="119" s="1"/>
  <c r="H1079" i="119" a="1"/>
  <c r="H1079" i="119" s="1"/>
  <c r="C175" i="119" a="1"/>
  <c r="C175" i="119" s="1"/>
  <c r="H831" i="119" a="1"/>
  <c r="H831" i="119" s="1"/>
  <c r="H199" i="119" a="1"/>
  <c r="H199" i="119" s="1"/>
  <c r="C199" i="119" a="1"/>
  <c r="C199" i="119" s="1"/>
  <c r="B217" i="119" a="1"/>
  <c r="B217" i="119" s="1"/>
  <c r="H209" i="119" a="1"/>
  <c r="H209" i="119" s="1"/>
  <c r="C209" i="119" a="1"/>
  <c r="C209" i="119" s="1"/>
  <c r="H175" i="119" a="1"/>
  <c r="H175" i="119" s="1"/>
  <c r="C841" i="119" a="1"/>
  <c r="C841" i="119" s="1"/>
  <c r="B109" i="119" a="1"/>
  <c r="B109" i="119" s="1"/>
  <c r="H101" i="119" a="1"/>
  <c r="H101" i="119" s="1"/>
  <c r="C101" i="119" a="1"/>
  <c r="C101" i="119" s="1"/>
  <c r="H91" i="119" a="1"/>
  <c r="H91" i="119" s="1"/>
  <c r="C91" i="119" a="1"/>
  <c r="C91" i="119" s="1"/>
  <c r="B183" i="119" a="1"/>
  <c r="B183" i="119" s="1"/>
  <c r="B661" i="119" a="1"/>
  <c r="B661" i="119" s="1"/>
  <c r="H653" i="119" a="1"/>
  <c r="H653" i="119" s="1"/>
  <c r="C653" i="119" a="1"/>
  <c r="C653" i="119" s="1"/>
  <c r="H643" i="119" a="1"/>
  <c r="H643" i="119" s="1"/>
  <c r="C643" i="119" a="1"/>
  <c r="C643" i="119" s="1"/>
  <c r="AQ281" i="90" a="1"/>
  <c r="AQ281" i="90" s="1"/>
  <c r="AQ283" i="90" a="1"/>
  <c r="AQ283" i="90" s="1"/>
  <c r="AQ284" i="90" a="1"/>
  <c r="AQ284" i="90" s="1"/>
  <c r="AQ285" i="90" a="1"/>
  <c r="AQ285" i="90" s="1"/>
  <c r="AR280" i="90"/>
  <c r="AQ287" i="90" a="1"/>
  <c r="AQ287" i="90" s="1"/>
  <c r="AQ286" i="90" a="1"/>
  <c r="AQ286" i="90" s="1"/>
  <c r="DK282" i="90" a="1"/>
  <c r="DK282" i="90" s="1"/>
  <c r="DL280" i="90"/>
  <c r="B41" i="120" a="1"/>
  <c r="B41" i="120" s="1"/>
  <c r="CN304" i="90"/>
  <c r="CM305" i="90" a="1"/>
  <c r="CM305" i="90" s="1"/>
  <c r="CM306" i="90" a="1"/>
  <c r="CM306" i="90" s="1"/>
  <c r="CM310" i="90" a="1"/>
  <c r="CM310" i="90" s="1"/>
  <c r="CM307" i="90" a="1"/>
  <c r="CM307" i="90" s="1"/>
  <c r="CM311" i="90" a="1"/>
  <c r="CM311" i="90" s="1"/>
  <c r="CM308" i="90" a="1"/>
  <c r="CM308" i="90" s="1"/>
  <c r="CM304" i="90" a="1"/>
  <c r="CM304" i="90" s="1"/>
  <c r="CM309" i="90" a="1"/>
  <c r="CM309" i="90" s="1"/>
  <c r="AZ304" i="90"/>
  <c r="AY306" i="90" a="1"/>
  <c r="AY306" i="90" s="1"/>
  <c r="AY311" i="90" a="1"/>
  <c r="AY311" i="90" s="1"/>
  <c r="AY308" i="90" a="1"/>
  <c r="AY308" i="90" s="1"/>
  <c r="AY310" i="90" a="1"/>
  <c r="AY310" i="90" s="1"/>
  <c r="AY305" i="90" a="1"/>
  <c r="AY305" i="90" s="1"/>
  <c r="AY304" i="90" a="1"/>
  <c r="AY304" i="90" s="1"/>
  <c r="AY307" i="90" a="1"/>
  <c r="AY307" i="90" s="1"/>
  <c r="AY309" i="90" a="1"/>
  <c r="AY309" i="90" s="1"/>
  <c r="AR296" i="90"/>
  <c r="AQ300" i="90" a="1"/>
  <c r="AQ300" i="90" s="1"/>
  <c r="AQ303" i="90" a="1"/>
  <c r="AQ303" i="90" s="1"/>
  <c r="AQ296" i="90" a="1"/>
  <c r="AQ296" i="90" s="1"/>
  <c r="AQ302" i="90" a="1"/>
  <c r="AQ302" i="90" s="1"/>
  <c r="AQ301" i="90" a="1"/>
  <c r="AQ301" i="90" s="1"/>
  <c r="AQ298" i="90" a="1"/>
  <c r="AQ298" i="90" s="1"/>
  <c r="AQ297" i="90" a="1"/>
  <c r="AQ297" i="90" s="1"/>
  <c r="AQ299" i="90" a="1"/>
  <c r="AQ299" i="90" s="1"/>
  <c r="A4" i="118"/>
  <c r="A4" i="120"/>
  <c r="AZ288" i="90"/>
  <c r="AY293" i="90" a="1"/>
  <c r="AY293" i="90" s="1"/>
  <c r="AY288" i="90" a="1"/>
  <c r="AY288" i="90" s="1"/>
  <c r="AY292" i="90" a="1"/>
  <c r="AY292" i="90" s="1"/>
  <c r="AY289" i="90" a="1"/>
  <c r="AY289" i="90" s="1"/>
  <c r="AY294" i="90" a="1"/>
  <c r="AY294" i="90" s="1"/>
  <c r="AY291" i="90" a="1"/>
  <c r="AY291" i="90" s="1"/>
  <c r="AY290" i="90" a="1"/>
  <c r="AY290" i="90" s="1"/>
  <c r="AY295" i="90" a="1"/>
  <c r="AY295" i="90" s="1"/>
  <c r="DD296" i="90"/>
  <c r="DC302" i="90" a="1"/>
  <c r="DC302" i="90" s="1"/>
  <c r="DC303" i="90" a="1"/>
  <c r="DC303" i="90" s="1"/>
  <c r="DC296" i="90" a="1"/>
  <c r="DC296" i="90" s="1"/>
  <c r="DC297" i="90" a="1"/>
  <c r="DC297" i="90" s="1"/>
  <c r="DC298" i="90" a="1"/>
  <c r="DC298" i="90" s="1"/>
  <c r="DC300" i="90" a="1"/>
  <c r="DC300" i="90" s="1"/>
  <c r="DC301" i="90" a="1"/>
  <c r="DC301" i="90" s="1"/>
  <c r="DC299" i="90" a="1"/>
  <c r="DC299" i="90" s="1"/>
  <c r="A108" i="120"/>
  <c r="B11" i="120" a="1"/>
  <c r="B11" i="120" s="1"/>
  <c r="BP296" i="90"/>
  <c r="BO296" i="90" a="1"/>
  <c r="BO296" i="90" s="1"/>
  <c r="BO301" i="90" a="1"/>
  <c r="BO301" i="90" s="1"/>
  <c r="BO302" i="90" a="1"/>
  <c r="BO302" i="90" s="1"/>
  <c r="BO297" i="90" a="1"/>
  <c r="BO297" i="90" s="1"/>
  <c r="BO303" i="90" a="1"/>
  <c r="BO303" i="90" s="1"/>
  <c r="BO298" i="90" a="1"/>
  <c r="BO298" i="90" s="1"/>
  <c r="BO299" i="90" a="1"/>
  <c r="BO299" i="90" s="1"/>
  <c r="BO300" i="90" a="1"/>
  <c r="BO300" i="90" s="1"/>
  <c r="A120" i="120"/>
  <c r="DL296" i="90"/>
  <c r="DK296" i="90" a="1"/>
  <c r="DK296" i="90" s="1"/>
  <c r="DK302" i="90" a="1"/>
  <c r="DK302" i="90" s="1"/>
  <c r="DK300" i="90" a="1"/>
  <c r="DK300" i="90" s="1"/>
  <c r="DK303" i="90" a="1"/>
  <c r="DK303" i="90" s="1"/>
  <c r="DK298" i="90" a="1"/>
  <c r="DK298" i="90" s="1"/>
  <c r="DK299" i="90" a="1"/>
  <c r="DK299" i="90" s="1"/>
  <c r="DK297" i="90" a="1"/>
  <c r="DK297" i="90" s="1"/>
  <c r="DK301" i="90" a="1"/>
  <c r="DK301" i="90" s="1"/>
  <c r="AT142" i="90"/>
  <c r="F677" i="90" s="1"/>
  <c r="P27" i="111"/>
  <c r="A374" i="119" s="1"/>
  <c r="CN296" i="90"/>
  <c r="CM301" i="90" a="1"/>
  <c r="CM301" i="90" s="1"/>
  <c r="CM299" i="90" a="1"/>
  <c r="CM299" i="90" s="1"/>
  <c r="CM297" i="90" a="1"/>
  <c r="CM297" i="90" s="1"/>
  <c r="CM296" i="90" a="1"/>
  <c r="CM296" i="90" s="1"/>
  <c r="CM302" i="90" a="1"/>
  <c r="CM302" i="90" s="1"/>
  <c r="CM300" i="90" a="1"/>
  <c r="CM300" i="90" s="1"/>
  <c r="CM298" i="90" a="1"/>
  <c r="CM298" i="90" s="1"/>
  <c r="CM303" i="90" a="1"/>
  <c r="CM303" i="90" s="1"/>
  <c r="A117" i="120"/>
  <c r="AZ264" i="90"/>
  <c r="AY269" i="90" a="1"/>
  <c r="AY269" i="90" s="1"/>
  <c r="AY270" i="90" a="1"/>
  <c r="AY270" i="90" s="1"/>
  <c r="AY264" i="90" a="1"/>
  <c r="AY264" i="90" s="1"/>
  <c r="AY271" i="90" a="1"/>
  <c r="AY271" i="90" s="1"/>
  <c r="AY266" i="90" a="1"/>
  <c r="AY266" i="90" s="1"/>
  <c r="AY268" i="90" a="1"/>
  <c r="AY268" i="90" s="1"/>
  <c r="AY265" i="90" a="1"/>
  <c r="AY265" i="90" s="1"/>
  <c r="AY267" i="90" a="1"/>
  <c r="AY267" i="90" s="1"/>
  <c r="BB321" i="90"/>
  <c r="B35" i="120" a="1"/>
  <c r="B35" i="120" s="1"/>
  <c r="CV304" i="90"/>
  <c r="CU304" i="90" a="1"/>
  <c r="CU304" i="90" s="1"/>
  <c r="CU311" i="90" a="1"/>
  <c r="CU311" i="90" s="1"/>
  <c r="CU306" i="90" a="1"/>
  <c r="CU306" i="90" s="1"/>
  <c r="CU309" i="90" a="1"/>
  <c r="CU309" i="90" s="1"/>
  <c r="CU307" i="90" a="1"/>
  <c r="CU307" i="90" s="1"/>
  <c r="CU310" i="90" a="1"/>
  <c r="CU310" i="90" s="1"/>
  <c r="CU305" i="90" a="1"/>
  <c r="CU305" i="90" s="1"/>
  <c r="CU308" i="90" a="1"/>
  <c r="CU308" i="90" s="1"/>
  <c r="DC311" i="90" a="1"/>
  <c r="DC311" i="90" s="1"/>
  <c r="DC304" i="90" a="1"/>
  <c r="DC304" i="90" s="1"/>
  <c r="DC309" i="90" a="1"/>
  <c r="DC309" i="90" s="1"/>
  <c r="DC306" i="90" a="1"/>
  <c r="DC306" i="90" s="1"/>
  <c r="DC308" i="90" a="1"/>
  <c r="DC308" i="90" s="1"/>
  <c r="DC310" i="90" a="1"/>
  <c r="DC310" i="90" s="1"/>
  <c r="DC305" i="90" a="1"/>
  <c r="DC305" i="90" s="1"/>
  <c r="DC307" i="90" a="1"/>
  <c r="DC307" i="90" s="1"/>
  <c r="DD304" i="90"/>
  <c r="CF304" i="90"/>
  <c r="CE304" i="90" a="1"/>
  <c r="CE304" i="90" s="1"/>
  <c r="CE310" i="90" a="1"/>
  <c r="CE310" i="90" s="1"/>
  <c r="CE305" i="90" a="1"/>
  <c r="CE305" i="90" s="1"/>
  <c r="CE311" i="90" a="1"/>
  <c r="CE311" i="90" s="1"/>
  <c r="CE306" i="90" a="1"/>
  <c r="CE306" i="90" s="1"/>
  <c r="CE307" i="90" a="1"/>
  <c r="CE307" i="90" s="1"/>
  <c r="CE308" i="90" a="1"/>
  <c r="CE308" i="90" s="1"/>
  <c r="CE309" i="90" a="1"/>
  <c r="CE309" i="90" s="1"/>
  <c r="CV296" i="90"/>
  <c r="CU296" i="90" a="1"/>
  <c r="CU296" i="90" s="1"/>
  <c r="CU301" i="90" a="1"/>
  <c r="CU301" i="90" s="1"/>
  <c r="CU302" i="90" a="1"/>
  <c r="CU302" i="90" s="1"/>
  <c r="CU297" i="90" a="1"/>
  <c r="CU297" i="90" s="1"/>
  <c r="CU303" i="90" a="1"/>
  <c r="CU303" i="90" s="1"/>
  <c r="CU298" i="90" a="1"/>
  <c r="CU298" i="90" s="1"/>
  <c r="CU299" i="90" a="1"/>
  <c r="CU299" i="90" s="1"/>
  <c r="CU300" i="90" a="1"/>
  <c r="CU300" i="90" s="1"/>
  <c r="A152" i="118"/>
  <c r="A16" i="120"/>
  <c r="B439" i="118" a="1"/>
  <c r="B439" i="118" s="1"/>
  <c r="C431" i="118" a="1"/>
  <c r="C431" i="118" s="1"/>
  <c r="H431" i="118" a="1"/>
  <c r="H431" i="118" s="1"/>
  <c r="H421" i="118" a="1"/>
  <c r="H421" i="118" s="1"/>
  <c r="C421" i="118" a="1"/>
  <c r="C421" i="118" s="1"/>
  <c r="C411" i="118" a="1"/>
  <c r="C411" i="118" s="1"/>
  <c r="AZ256" i="90"/>
  <c r="BB320" i="90"/>
  <c r="AZ272" i="90"/>
  <c r="AY277" i="90" a="1"/>
  <c r="AY277" i="90" s="1"/>
  <c r="AY279" i="90" a="1"/>
  <c r="AY279" i="90" s="1"/>
  <c r="AY274" i="90" a="1"/>
  <c r="AY274" i="90" s="1"/>
  <c r="AY276" i="90" a="1"/>
  <c r="AY276" i="90" s="1"/>
  <c r="AY272" i="90" a="1"/>
  <c r="AY272" i="90" s="1"/>
  <c r="AY273" i="90" a="1"/>
  <c r="AY273" i="90" s="1"/>
  <c r="AY275" i="90" a="1"/>
  <c r="AY275" i="90" s="1"/>
  <c r="AY278" i="90" a="1"/>
  <c r="AY278" i="90" s="1"/>
  <c r="AZ280" i="90"/>
  <c r="AY280" i="90" a="1"/>
  <c r="AY280" i="90" s="1"/>
  <c r="AY286" i="90" a="1"/>
  <c r="AY286" i="90" s="1"/>
  <c r="AY281" i="90" a="1"/>
  <c r="AY281" i="90" s="1"/>
  <c r="AY287" i="90" a="1"/>
  <c r="AY287" i="90" s="1"/>
  <c r="AY284" i="90" a="1"/>
  <c r="AY284" i="90" s="1"/>
  <c r="AY283" i="90" a="1"/>
  <c r="AY283" i="90" s="1"/>
  <c r="AY282" i="90" a="1"/>
  <c r="AY282" i="90" s="1"/>
  <c r="AY285" i="90" a="1"/>
  <c r="AY285" i="90" s="1"/>
  <c r="P30" i="111"/>
  <c r="BB319" i="90"/>
  <c r="AZ248" i="90"/>
  <c r="B92" i="120" s="1" a="1"/>
  <c r="B92" i="120" s="1"/>
  <c r="AZ296" i="90"/>
  <c r="AY302" i="90" a="1"/>
  <c r="AY302" i="90" s="1"/>
  <c r="AY300" i="90" a="1"/>
  <c r="AY300" i="90" s="1"/>
  <c r="AY298" i="90" a="1"/>
  <c r="AY298" i="90" s="1"/>
  <c r="AY303" i="90" a="1"/>
  <c r="AY303" i="90" s="1"/>
  <c r="AY301" i="90" a="1"/>
  <c r="AY301" i="90" s="1"/>
  <c r="AY296" i="90" a="1"/>
  <c r="AY296" i="90" s="1"/>
  <c r="AY299" i="90" a="1"/>
  <c r="AY299" i="90" s="1"/>
  <c r="AY297" i="90" a="1"/>
  <c r="AY297" i="90" s="1"/>
  <c r="DL304" i="90"/>
  <c r="DK304" i="90" a="1"/>
  <c r="DK304" i="90" s="1"/>
  <c r="DK309" i="90" a="1"/>
  <c r="DK309" i="90" s="1"/>
  <c r="DK310" i="90" a="1"/>
  <c r="DK310" i="90" s="1"/>
  <c r="DK305" i="90" a="1"/>
  <c r="DK305" i="90" s="1"/>
  <c r="DK311" i="90" a="1"/>
  <c r="DK311" i="90" s="1"/>
  <c r="DK306" i="90" a="1"/>
  <c r="DK306" i="90" s="1"/>
  <c r="DK307" i="90" a="1"/>
  <c r="DK307" i="90" s="1"/>
  <c r="DK308" i="90" a="1"/>
  <c r="DK308" i="90" s="1"/>
  <c r="AQ311" i="90" a="1"/>
  <c r="AQ311" i="90" s="1"/>
  <c r="AQ310" i="90" a="1"/>
  <c r="AQ310" i="90" s="1"/>
  <c r="AQ304" i="90" a="1"/>
  <c r="AQ304" i="90" s="1"/>
  <c r="AQ307" i="90" a="1"/>
  <c r="AQ307" i="90" s="1"/>
  <c r="AQ306" i="90" a="1"/>
  <c r="AQ306" i="90" s="1"/>
  <c r="AR304" i="90"/>
  <c r="AQ305" i="90" a="1"/>
  <c r="AQ305" i="90" s="1"/>
  <c r="AQ308" i="90" a="1"/>
  <c r="AQ308" i="90" s="1"/>
  <c r="AQ309" i="90" a="1"/>
  <c r="AQ309" i="90" s="1"/>
  <c r="BH296" i="90"/>
  <c r="BG299" i="90" a="1"/>
  <c r="BG299" i="90" s="1"/>
  <c r="BG300" i="90" a="1"/>
  <c r="BG300" i="90" s="1"/>
  <c r="BG296" i="90" a="1"/>
  <c r="BG296" i="90" s="1"/>
  <c r="BG298" i="90" a="1"/>
  <c r="BG298" i="90" s="1"/>
  <c r="BG303" i="90" a="1"/>
  <c r="BG303" i="90" s="1"/>
  <c r="BG302" i="90" a="1"/>
  <c r="BG302" i="90" s="1"/>
  <c r="BG297" i="90" a="1"/>
  <c r="BG297" i="90" s="1"/>
  <c r="BG301" i="90" a="1"/>
  <c r="BG301" i="90" s="1"/>
  <c r="AJ296" i="90"/>
  <c r="AI301" i="90" a="1"/>
  <c r="AI301" i="90" s="1"/>
  <c r="AI302" i="90" a="1"/>
  <c r="AI302" i="90" s="1"/>
  <c r="AI297" i="90" a="1"/>
  <c r="AI297" i="90" s="1"/>
  <c r="AI303" i="90" a="1"/>
  <c r="AI303" i="90" s="1"/>
  <c r="AI298" i="90" a="1"/>
  <c r="AI298" i="90" s="1"/>
  <c r="AI299" i="90" a="1"/>
  <c r="AI299" i="90" s="1"/>
  <c r="AI296" i="90" a="1"/>
  <c r="AI296" i="90" s="1"/>
  <c r="AI300" i="90" a="1"/>
  <c r="AI300" i="90" s="1"/>
  <c r="H411" i="118" a="1"/>
  <c r="H411" i="118" s="1"/>
  <c r="BH304" i="90"/>
  <c r="BG304" i="90" a="1"/>
  <c r="BG304" i="90" s="1"/>
  <c r="BG307" i="90" a="1"/>
  <c r="BG307" i="90" s="1"/>
  <c r="BG311" i="90" a="1"/>
  <c r="BG311" i="90" s="1"/>
  <c r="BG305" i="90" a="1"/>
  <c r="BG305" i="90" s="1"/>
  <c r="BG308" i="90" a="1"/>
  <c r="BG308" i="90" s="1"/>
  <c r="BG309" i="90" a="1"/>
  <c r="BG309" i="90" s="1"/>
  <c r="BG306" i="90" a="1"/>
  <c r="BG306" i="90" s="1"/>
  <c r="BG310" i="90" a="1"/>
  <c r="BG310" i="90" s="1"/>
  <c r="BP304" i="90"/>
  <c r="BO306" i="90" a="1"/>
  <c r="BO306" i="90" s="1"/>
  <c r="BO309" i="90" a="1"/>
  <c r="BO309" i="90" s="1"/>
  <c r="BO307" i="90" a="1"/>
  <c r="BO307" i="90" s="1"/>
  <c r="BO310" i="90" a="1"/>
  <c r="BO310" i="90" s="1"/>
  <c r="BO305" i="90" a="1"/>
  <c r="BO305" i="90" s="1"/>
  <c r="BO308" i="90" a="1"/>
  <c r="BO308" i="90" s="1"/>
  <c r="BO304" i="90" a="1"/>
  <c r="BO304" i="90" s="1"/>
  <c r="BO311" i="90" a="1"/>
  <c r="BO311" i="90" s="1"/>
  <c r="AJ304" i="90"/>
  <c r="AI304" i="90" a="1"/>
  <c r="AI304" i="90" s="1"/>
  <c r="AI309" i="90" a="1"/>
  <c r="AI309" i="90" s="1"/>
  <c r="AI307" i="90" a="1"/>
  <c r="AI307" i="90" s="1"/>
  <c r="AI310" i="90" a="1"/>
  <c r="AI310" i="90" s="1"/>
  <c r="AI305" i="90" a="1"/>
  <c r="AI305" i="90" s="1"/>
  <c r="AI308" i="90" a="1"/>
  <c r="AI308" i="90" s="1"/>
  <c r="AI311" i="90" a="1"/>
  <c r="AI311" i="90" s="1"/>
  <c r="AI306" i="90" a="1"/>
  <c r="AI306" i="90" s="1"/>
  <c r="H125" i="118" a="1"/>
  <c r="H125" i="118" s="1"/>
  <c r="P42" i="111"/>
  <c r="A522" i="119" s="1"/>
  <c r="H135" i="118" a="1"/>
  <c r="H135" i="118" s="1"/>
  <c r="CY2" i="90" a="1"/>
  <c r="B180" i="116" s="1" a="1"/>
  <c r="B180" i="116" s="1"/>
  <c r="B479" i="118" a="1"/>
  <c r="B479" i="118" s="1"/>
  <c r="H471" i="118" a="1"/>
  <c r="H471" i="118" s="1"/>
  <c r="C471" i="118" a="1"/>
  <c r="C471" i="118" s="1"/>
  <c r="H461" i="118" a="1"/>
  <c r="H461" i="118" s="1"/>
  <c r="C461" i="118" a="1"/>
  <c r="C461" i="118" s="1"/>
  <c r="DF224" i="90"/>
  <c r="BR224" i="90"/>
  <c r="I688" i="90" s="1"/>
  <c r="P45" i="111"/>
  <c r="AM84" i="90" a="1"/>
  <c r="AM84" i="90" s="1"/>
  <c r="M722" i="90"/>
  <c r="C407" i="122" s="1"/>
  <c r="C440" i="122" s="1"/>
  <c r="A300" i="118"/>
  <c r="B143" i="118" a="1"/>
  <c r="B143" i="118" s="1"/>
  <c r="BR471" i="90"/>
  <c r="I722" i="90" s="1"/>
  <c r="C125" i="118" a="1"/>
  <c r="C125" i="118" s="1"/>
  <c r="K688" i="90"/>
  <c r="C143" i="115" s="1"/>
  <c r="K722" i="90"/>
  <c r="DO84" i="90" a="1"/>
  <c r="B312" i="116" s="1" a="1"/>
  <c r="B312" i="116" s="1"/>
  <c r="N677" i="90"/>
  <c r="C341" i="116" s="1"/>
  <c r="AD224" i="90"/>
  <c r="D688" i="90" s="1"/>
  <c r="BR142" i="90"/>
  <c r="I677" i="90" s="1"/>
  <c r="CY166" i="90" a="1"/>
  <c r="B708" i="116" s="1" a="1"/>
  <c r="B708" i="116" s="1"/>
  <c r="CX471" i="90"/>
  <c r="CQ166" i="90" a="1"/>
  <c r="CQ166" i="90" s="1"/>
  <c r="B741" i="116" s="1" a="1"/>
  <c r="B741" i="116" s="1"/>
  <c r="DN471" i="90"/>
  <c r="CQ2" i="90" a="1"/>
  <c r="CQ84" i="90" a="1"/>
  <c r="CQ84" i="90" s="1"/>
  <c r="B477" i="116" s="1" a="1"/>
  <c r="B477" i="116" s="1"/>
  <c r="DW166" i="90" a="1"/>
  <c r="DW166" i="90" s="1"/>
  <c r="BS166" i="90" a="1"/>
  <c r="BS166" i="90" s="1"/>
  <c r="DO413" i="90" a="1"/>
  <c r="CI413" i="90" a="1"/>
  <c r="CI413" i="90" s="1"/>
  <c r="P40" i="111"/>
  <c r="P92" i="111"/>
  <c r="L688" i="90"/>
  <c r="CI166" i="90" a="1"/>
  <c r="B180" i="115" s="1" a="1"/>
  <c r="B180" i="115" s="1"/>
  <c r="BJ60" i="90"/>
  <c r="H666" i="90" s="1"/>
  <c r="CH224" i="90"/>
  <c r="CI84" i="90" a="1"/>
  <c r="CI84" i="90" s="1"/>
  <c r="B81" i="115" s="1" a="1"/>
  <c r="B81" i="115" s="1"/>
  <c r="DO166" i="90" a="1"/>
  <c r="B576" i="116" s="1" a="1"/>
  <c r="B576" i="116" s="1"/>
  <c r="AE166" i="90" a="1"/>
  <c r="AE166" i="90" s="1"/>
  <c r="CQ413" i="90" a="1"/>
  <c r="CH60" i="90"/>
  <c r="BS84" i="90" a="1"/>
  <c r="BS84" i="90" s="1"/>
  <c r="BC84" i="90" a="1"/>
  <c r="BC84" i="90" s="1"/>
  <c r="AE84" i="90" a="1"/>
  <c r="AE84" i="90" s="1"/>
  <c r="DG2" i="90" a="1"/>
  <c r="DG2" i="90" s="1"/>
  <c r="B81" i="116" s="1" a="1"/>
  <c r="B81" i="116" s="1"/>
  <c r="DG166" i="90" a="1"/>
  <c r="DG166" i="90" s="1"/>
  <c r="B609" i="116" s="1" a="1"/>
  <c r="B609" i="116" s="1"/>
  <c r="CI2" i="90" a="1"/>
  <c r="CI2" i="90" s="1"/>
  <c r="B15" i="115" s="1" a="1"/>
  <c r="B15" i="115" s="1"/>
  <c r="H397" i="118" a="1"/>
  <c r="H397" i="118" s="1"/>
  <c r="CQ495" i="90"/>
  <c r="B741" i="122" s="1" a="1"/>
  <c r="B741" i="122" s="1"/>
  <c r="AU84" i="90" a="1"/>
  <c r="AU84" i="90" s="1"/>
  <c r="C387" i="118" a="1"/>
  <c r="C387" i="118" s="1"/>
  <c r="CF256" i="90"/>
  <c r="CH320" i="90"/>
  <c r="DF320" i="90"/>
  <c r="DD256" i="90"/>
  <c r="N688" i="90"/>
  <c r="CH319" i="90"/>
  <c r="CF248" i="90"/>
  <c r="BG272" i="90" a="1"/>
  <c r="BG272" i="90" s="1"/>
  <c r="BH272" i="90"/>
  <c r="BG277" i="90" a="1"/>
  <c r="BG277" i="90" s="1"/>
  <c r="BG279" i="90" a="1"/>
  <c r="BG279" i="90" s="1"/>
  <c r="BG278" i="90" a="1"/>
  <c r="BG278" i="90" s="1"/>
  <c r="BG275" i="90" a="1"/>
  <c r="BG275" i="90" s="1"/>
  <c r="BG274" i="90" a="1"/>
  <c r="BG274" i="90" s="1"/>
  <c r="BG273" i="90" a="1"/>
  <c r="BG273" i="90" s="1"/>
  <c r="BG276" i="90" a="1"/>
  <c r="BG276" i="90" s="1"/>
  <c r="CU267" i="90" a="1"/>
  <c r="CU267" i="90" s="1"/>
  <c r="CX321" i="90"/>
  <c r="CU270" i="90" a="1"/>
  <c r="CU270" i="90" s="1"/>
  <c r="CU265" i="90" a="1"/>
  <c r="CU265" i="90" s="1"/>
  <c r="CU268" i="90" a="1"/>
  <c r="CU268" i="90" s="1"/>
  <c r="CV264" i="90"/>
  <c r="CU269" i="90" a="1"/>
  <c r="CU269" i="90" s="1"/>
  <c r="CU266" i="90" a="1"/>
  <c r="CU266" i="90" s="1"/>
  <c r="CU271" i="90" a="1"/>
  <c r="CU271" i="90" s="1"/>
  <c r="CU264" i="90" a="1"/>
  <c r="CU264" i="90" s="1"/>
  <c r="CM271" i="90" a="1"/>
  <c r="CM271" i="90" s="1"/>
  <c r="CN264" i="90"/>
  <c r="CM270" i="90" a="1"/>
  <c r="CM270" i="90" s="1"/>
  <c r="CM265" i="90" a="1"/>
  <c r="CM265" i="90" s="1"/>
  <c r="CM266" i="90" a="1"/>
  <c r="CM266" i="90" s="1"/>
  <c r="CM269" i="90" a="1"/>
  <c r="CM269" i="90" s="1"/>
  <c r="CM264" i="90" a="1"/>
  <c r="CM264" i="90" s="1"/>
  <c r="CP321" i="90"/>
  <c r="CM268" i="90" a="1"/>
  <c r="CM268" i="90" s="1"/>
  <c r="CM267" i="90" a="1"/>
  <c r="CM267" i="90" s="1"/>
  <c r="AL319" i="90"/>
  <c r="AJ248" i="90"/>
  <c r="B61" i="120" s="1" a="1"/>
  <c r="B61" i="120" s="1"/>
  <c r="CU276" i="90" a="1"/>
  <c r="CU276" i="90" s="1"/>
  <c r="CU273" i="90" a="1"/>
  <c r="CU273" i="90" s="1"/>
  <c r="CU274" i="90" a="1"/>
  <c r="CU274" i="90" s="1"/>
  <c r="CU278" i="90" a="1"/>
  <c r="CU278" i="90" s="1"/>
  <c r="CU277" i="90" a="1"/>
  <c r="CU277" i="90" s="1"/>
  <c r="CU272" i="90" a="1"/>
  <c r="CU272" i="90" s="1"/>
  <c r="CU275" i="90" a="1"/>
  <c r="CU275" i="90" s="1"/>
  <c r="CV272" i="90"/>
  <c r="CU279" i="90" a="1"/>
  <c r="CU279" i="90" s="1"/>
  <c r="BG295" i="90" a="1"/>
  <c r="BG295" i="90" s="1"/>
  <c r="BG291" i="90" a="1"/>
  <c r="BG291" i="90" s="1"/>
  <c r="BG294" i="90" a="1"/>
  <c r="BG294" i="90" s="1"/>
  <c r="BG288" i="90" a="1"/>
  <c r="BG288" i="90" s="1"/>
  <c r="BH288" i="90"/>
  <c r="BG290" i="90" a="1"/>
  <c r="BG290" i="90" s="1"/>
  <c r="BG289" i="90" a="1"/>
  <c r="BG289" i="90" s="1"/>
  <c r="BG292" i="90" a="1"/>
  <c r="BG292" i="90" s="1"/>
  <c r="BG293" i="90" a="1"/>
  <c r="BG293" i="90" s="1"/>
  <c r="BK84" i="90" a="1"/>
  <c r="BK84" i="90" s="1"/>
  <c r="DF471" i="90"/>
  <c r="CH321" i="90"/>
  <c r="CE266" i="90" a="1"/>
  <c r="CE266" i="90" s="1"/>
  <c r="CE270" i="90" a="1"/>
  <c r="CE270" i="90" s="1"/>
  <c r="CE271" i="90" a="1"/>
  <c r="CE271" i="90" s="1"/>
  <c r="CE265" i="90" a="1"/>
  <c r="CE265" i="90" s="1"/>
  <c r="CE267" i="90" a="1"/>
  <c r="CE267" i="90" s="1"/>
  <c r="CE268" i="90" a="1"/>
  <c r="CE268" i="90" s="1"/>
  <c r="CE264" i="90" a="1"/>
  <c r="CE264" i="90" s="1"/>
  <c r="CE269" i="90" a="1"/>
  <c r="CE269" i="90" s="1"/>
  <c r="CF264" i="90"/>
  <c r="DV319" i="90"/>
  <c r="DT248" i="90"/>
  <c r="B186" i="120" s="1" a="1"/>
  <c r="B186" i="120" s="1"/>
  <c r="CY413" i="90" a="1"/>
  <c r="DK295" i="90" a="1"/>
  <c r="DK295" i="90" s="1"/>
  <c r="DK289" i="90" a="1"/>
  <c r="DK289" i="90" s="1"/>
  <c r="DK290" i="90" a="1"/>
  <c r="DK290" i="90" s="1"/>
  <c r="DK294" i="90" a="1"/>
  <c r="DK294" i="90" s="1"/>
  <c r="DL288" i="90"/>
  <c r="DK292" i="90" a="1"/>
  <c r="DK292" i="90" s="1"/>
  <c r="DK288" i="90" a="1"/>
  <c r="DK288" i="90" s="1"/>
  <c r="DK293" i="90" a="1"/>
  <c r="DK293" i="90" s="1"/>
  <c r="DK291" i="90" a="1"/>
  <c r="DK291" i="90" s="1"/>
  <c r="DG84" i="90" a="1"/>
  <c r="CX224" i="90"/>
  <c r="K666" i="90"/>
  <c r="C11" i="115" s="1"/>
  <c r="BH248" i="90"/>
  <c r="B155" i="120" s="1" a="1"/>
  <c r="B155" i="120" s="1"/>
  <c r="BJ319" i="90"/>
  <c r="M666" i="90"/>
  <c r="C143" i="116" s="1"/>
  <c r="BR60" i="90"/>
  <c r="I666" i="90" s="1"/>
  <c r="P16" i="111"/>
  <c r="DC281" i="90" a="1"/>
  <c r="DC281" i="90" s="1"/>
  <c r="DC285" i="90" a="1"/>
  <c r="DC285" i="90" s="1"/>
  <c r="DC280" i="90" a="1"/>
  <c r="DC280" i="90" s="1"/>
  <c r="DD280" i="90"/>
  <c r="DC282" i="90" a="1"/>
  <c r="DC282" i="90" s="1"/>
  <c r="DC286" i="90" a="1"/>
  <c r="DC286" i="90" s="1"/>
  <c r="DC283" i="90" a="1"/>
  <c r="DC283" i="90" s="1"/>
  <c r="DC284" i="90" a="1"/>
  <c r="DC284" i="90" s="1"/>
  <c r="DC287" i="90" a="1"/>
  <c r="DC287" i="90" s="1"/>
  <c r="DN319" i="90"/>
  <c r="DL248" i="90"/>
  <c r="AI273" i="90" a="1"/>
  <c r="AI273" i="90" s="1"/>
  <c r="AI278" i="90" a="1"/>
  <c r="AI278" i="90" s="1"/>
  <c r="AI275" i="90" a="1"/>
  <c r="AI275" i="90" s="1"/>
  <c r="AI279" i="90" a="1"/>
  <c r="AI279" i="90" s="1"/>
  <c r="AI276" i="90" a="1"/>
  <c r="AI276" i="90" s="1"/>
  <c r="AI272" i="90" a="1"/>
  <c r="AI272" i="90" s="1"/>
  <c r="AI277" i="90" a="1"/>
  <c r="AI277" i="90" s="1"/>
  <c r="AJ272" i="90"/>
  <c r="AI274" i="90" a="1"/>
  <c r="AI274" i="90" s="1"/>
  <c r="DG413" i="90" a="1"/>
  <c r="CN256" i="90"/>
  <c r="CP320" i="90"/>
  <c r="DK272" i="90" a="1"/>
  <c r="DK272" i="90" s="1"/>
  <c r="DK276" i="90" a="1"/>
  <c r="DK276" i="90" s="1"/>
  <c r="DL272" i="90"/>
  <c r="DK279" i="90" a="1"/>
  <c r="DK279" i="90" s="1"/>
  <c r="DK275" i="90" a="1"/>
  <c r="DK275" i="90" s="1"/>
  <c r="DK274" i="90" a="1"/>
  <c r="DK274" i="90" s="1"/>
  <c r="DK273" i="90" a="1"/>
  <c r="DK273" i="90" s="1"/>
  <c r="DK277" i="90" a="1"/>
  <c r="DK277" i="90" s="1"/>
  <c r="DK278" i="90" a="1"/>
  <c r="DK278" i="90" s="1"/>
  <c r="CP224" i="90"/>
  <c r="CN288" i="90"/>
  <c r="CM292" i="90" a="1"/>
  <c r="CM292" i="90" s="1"/>
  <c r="CM295" i="90" a="1"/>
  <c r="CM295" i="90" s="1"/>
  <c r="CM289" i="90" a="1"/>
  <c r="CM289" i="90" s="1"/>
  <c r="CM294" i="90" a="1"/>
  <c r="CM294" i="90" s="1"/>
  <c r="CM290" i="90" a="1"/>
  <c r="CM290" i="90" s="1"/>
  <c r="CM293" i="90" a="1"/>
  <c r="CM293" i="90" s="1"/>
  <c r="CM288" i="90" a="1"/>
  <c r="CM288" i="90" s="1"/>
  <c r="CM291" i="90" a="1"/>
  <c r="CM291" i="90" s="1"/>
  <c r="CM280" i="90" a="1"/>
  <c r="CM280" i="90" s="1"/>
  <c r="CM285" i="90" a="1"/>
  <c r="CM285" i="90" s="1"/>
  <c r="CM282" i="90" a="1"/>
  <c r="CM282" i="90" s="1"/>
  <c r="CM283" i="90" a="1"/>
  <c r="CM283" i="90" s="1"/>
  <c r="CM287" i="90" a="1"/>
  <c r="CM287" i="90" s="1"/>
  <c r="CM281" i="90" a="1"/>
  <c r="CM281" i="90" s="1"/>
  <c r="CM284" i="90" a="1"/>
  <c r="CM284" i="90" s="1"/>
  <c r="CN280" i="90"/>
  <c r="CM286" i="90" a="1"/>
  <c r="CM286" i="90" s="1"/>
  <c r="AM166" i="90" a="1"/>
  <c r="AM166" i="90" s="1"/>
  <c r="AT319" i="90"/>
  <c r="AR248" i="90"/>
  <c r="B130" i="120" s="1" a="1"/>
  <c r="B130" i="120" s="1"/>
  <c r="BJ320" i="90"/>
  <c r="BH256" i="90"/>
  <c r="CH471" i="90"/>
  <c r="CP319" i="90"/>
  <c r="CN248" i="90"/>
  <c r="DC289" i="90" a="1"/>
  <c r="DC289" i="90" s="1"/>
  <c r="DC293" i="90" a="1"/>
  <c r="DC293" i="90" s="1"/>
  <c r="DC288" i="90" a="1"/>
  <c r="DC288" i="90" s="1"/>
  <c r="DC295" i="90" a="1"/>
  <c r="DC295" i="90" s="1"/>
  <c r="DD288" i="90"/>
  <c r="DC292" i="90" a="1"/>
  <c r="DC292" i="90" s="1"/>
  <c r="DC291" i="90" a="1"/>
  <c r="DC291" i="90" s="1"/>
  <c r="DC290" i="90" a="1"/>
  <c r="DC290" i="90" s="1"/>
  <c r="DC294" i="90" a="1"/>
  <c r="DC294" i="90" s="1"/>
  <c r="BO293" i="90" a="1"/>
  <c r="BO293" i="90" s="1"/>
  <c r="BO288" i="90" a="1"/>
  <c r="BO288" i="90" s="1"/>
  <c r="BO291" i="90" a="1"/>
  <c r="BO291" i="90" s="1"/>
  <c r="BO294" i="90" a="1"/>
  <c r="BO294" i="90" s="1"/>
  <c r="BO289" i="90" a="1"/>
  <c r="BO289" i="90" s="1"/>
  <c r="BO290" i="90" a="1"/>
  <c r="BO290" i="90" s="1"/>
  <c r="BP288" i="90"/>
  <c r="BO295" i="90" a="1"/>
  <c r="BO295" i="90" s="1"/>
  <c r="BO292" i="90" a="1"/>
  <c r="BO292" i="90" s="1"/>
  <c r="AL60" i="90"/>
  <c r="E666" i="90" s="1"/>
  <c r="DG331" i="90"/>
  <c r="B81" i="122" s="1" a="1"/>
  <c r="B81" i="122" s="1"/>
  <c r="DO495" i="90"/>
  <c r="B543" i="122" s="1" a="1"/>
  <c r="B543" i="122" s="1"/>
  <c r="H387" i="118" a="1"/>
  <c r="H387" i="118" s="1"/>
  <c r="AD60" i="90"/>
  <c r="D666" i="90" s="1"/>
  <c r="P12" i="111"/>
  <c r="O688" i="90"/>
  <c r="CU295" i="90" a="1"/>
  <c r="CU295" i="90" s="1"/>
  <c r="CU292" i="90" a="1"/>
  <c r="CU292" i="90" s="1"/>
  <c r="CU293" i="90" a="1"/>
  <c r="CU293" i="90" s="1"/>
  <c r="CU290" i="90" a="1"/>
  <c r="CU290" i="90" s="1"/>
  <c r="CU294" i="90" a="1"/>
  <c r="CU294" i="90" s="1"/>
  <c r="CV288" i="90"/>
  <c r="CU288" i="90" a="1"/>
  <c r="CU288" i="90" s="1"/>
  <c r="CU289" i="90" a="1"/>
  <c r="CU289" i="90" s="1"/>
  <c r="CU291" i="90" a="1"/>
  <c r="CU291" i="90" s="1"/>
  <c r="CM275" i="90" a="1"/>
  <c r="CM275" i="90" s="1"/>
  <c r="CM279" i="90" a="1"/>
  <c r="CM279" i="90" s="1"/>
  <c r="CM272" i="90" a="1"/>
  <c r="CM272" i="90" s="1"/>
  <c r="CM277" i="90" a="1"/>
  <c r="CM277" i="90" s="1"/>
  <c r="CM276" i="90" a="1"/>
  <c r="CM276" i="90" s="1"/>
  <c r="CM274" i="90" a="1"/>
  <c r="CM274" i="90" s="1"/>
  <c r="CM278" i="90" a="1"/>
  <c r="CM278" i="90" s="1"/>
  <c r="CN272" i="90"/>
  <c r="CM273" i="90" a="1"/>
  <c r="CM273" i="90" s="1"/>
  <c r="DC268" i="90" a="1"/>
  <c r="DC268" i="90" s="1"/>
  <c r="DC270" i="90" a="1"/>
  <c r="DC270" i="90" s="1"/>
  <c r="DC264" i="90" a="1"/>
  <c r="DC264" i="90" s="1"/>
  <c r="DC267" i="90" a="1"/>
  <c r="DC267" i="90" s="1"/>
  <c r="DF321" i="90"/>
  <c r="DC271" i="90" a="1"/>
  <c r="DC271" i="90" s="1"/>
  <c r="DC269" i="90" a="1"/>
  <c r="DC269" i="90" s="1"/>
  <c r="DC265" i="90" a="1"/>
  <c r="DC265" i="90" s="1"/>
  <c r="DD264" i="90"/>
  <c r="DC266" i="90" a="1"/>
  <c r="DC266" i="90" s="1"/>
  <c r="CP471" i="90"/>
  <c r="BP256" i="90"/>
  <c r="BR320" i="90"/>
  <c r="AI271" i="90" a="1"/>
  <c r="AI271" i="90" s="1"/>
  <c r="AJ264" i="90"/>
  <c r="AL321" i="90"/>
  <c r="AI264" i="90" a="1"/>
  <c r="AI264" i="90" s="1"/>
  <c r="AI266" i="90" a="1"/>
  <c r="AI266" i="90" s="1"/>
  <c r="AI267" i="90" a="1"/>
  <c r="AI267" i="90" s="1"/>
  <c r="AI268" i="90" a="1"/>
  <c r="AI268" i="90" s="1"/>
  <c r="AI269" i="90" a="1"/>
  <c r="AI269" i="90" s="1"/>
  <c r="AI265" i="90" a="1"/>
  <c r="AI265" i="90" s="1"/>
  <c r="AI270" i="90" a="1"/>
  <c r="AI270" i="90" s="1"/>
  <c r="DO331" i="90"/>
  <c r="B15" i="122" s="1" a="1"/>
  <c r="B15" i="122" s="1"/>
  <c r="DC276" i="90" a="1"/>
  <c r="DC276" i="90" s="1"/>
  <c r="DC273" i="90" a="1"/>
  <c r="DC273" i="90" s="1"/>
  <c r="DC275" i="90" a="1"/>
  <c r="DC275" i="90" s="1"/>
  <c r="DD272" i="90"/>
  <c r="DC279" i="90" a="1"/>
  <c r="DC279" i="90" s="1"/>
  <c r="DC277" i="90" a="1"/>
  <c r="DC277" i="90" s="1"/>
  <c r="DC278" i="90" a="1"/>
  <c r="DC278" i="90" s="1"/>
  <c r="DC274" i="90" a="1"/>
  <c r="DC274" i="90" s="1"/>
  <c r="DC272" i="90" a="1"/>
  <c r="DC272" i="90" s="1"/>
  <c r="K677" i="90"/>
  <c r="C77" i="115" s="1"/>
  <c r="B405" i="118" a="1"/>
  <c r="B405" i="118" s="1"/>
  <c r="C91" i="118" a="1"/>
  <c r="C91" i="118" s="1"/>
  <c r="B109" i="118" a="1"/>
  <c r="B109" i="118" s="1"/>
  <c r="H101" i="118" a="1"/>
  <c r="H101" i="118" s="1"/>
  <c r="C101" i="118" a="1"/>
  <c r="C101" i="118" s="1"/>
  <c r="H91" i="118" a="1"/>
  <c r="H91" i="118" s="1"/>
  <c r="BK2" i="90" a="1"/>
  <c r="BK2" i="90" s="1"/>
  <c r="CE282" i="90" a="1"/>
  <c r="CE282" i="90" s="1"/>
  <c r="CE286" i="90" a="1"/>
  <c r="CE286" i="90" s="1"/>
  <c r="CE284" i="90" a="1"/>
  <c r="CE284" i="90" s="1"/>
  <c r="CE283" i="90" a="1"/>
  <c r="CE283" i="90" s="1"/>
  <c r="CE287" i="90" a="1"/>
  <c r="CE287" i="90" s="1"/>
  <c r="CE285" i="90" a="1"/>
  <c r="CE285" i="90" s="1"/>
  <c r="CE281" i="90" a="1"/>
  <c r="CE281" i="90" s="1"/>
  <c r="CE280" i="90" a="1"/>
  <c r="CE280" i="90" s="1"/>
  <c r="CF280" i="90"/>
  <c r="DV321" i="90"/>
  <c r="DS258" i="90" a="1"/>
  <c r="DS258" i="90" s="1"/>
  <c r="DS260" i="90" a="1"/>
  <c r="DS260" i="90" s="1"/>
  <c r="DS256" i="90" a="1"/>
  <c r="DS256" i="90" s="1"/>
  <c r="DS263" i="90" a="1"/>
  <c r="DS263" i="90" s="1"/>
  <c r="DS261" i="90" a="1"/>
  <c r="DS261" i="90" s="1"/>
  <c r="DS262" i="90" a="1"/>
  <c r="DS262" i="90" s="1"/>
  <c r="DS259" i="90" a="1"/>
  <c r="DS259" i="90" s="1"/>
  <c r="DT256" i="90"/>
  <c r="DS257" i="90" a="1"/>
  <c r="DS257" i="90" s="1"/>
  <c r="CE278" i="90" a="1"/>
  <c r="CE278" i="90" s="1"/>
  <c r="CF272" i="90"/>
  <c r="CE272" i="90" a="1"/>
  <c r="CE272" i="90" s="1"/>
  <c r="CE277" i="90" a="1"/>
  <c r="CE277" i="90" s="1"/>
  <c r="CE273" i="90" a="1"/>
  <c r="CE273" i="90" s="1"/>
  <c r="CE275" i="90" a="1"/>
  <c r="CE275" i="90" s="1"/>
  <c r="CE279" i="90" a="1"/>
  <c r="CE279" i="90" s="1"/>
  <c r="CE276" i="90" a="1"/>
  <c r="CE276" i="90" s="1"/>
  <c r="CE274" i="90" a="1"/>
  <c r="CE274" i="90" s="1"/>
  <c r="BR321" i="90"/>
  <c r="BO270" i="90" a="1"/>
  <c r="BO270" i="90" s="1"/>
  <c r="BO268" i="90" a="1"/>
  <c r="BO268" i="90" s="1"/>
  <c r="BO269" i="90" a="1"/>
  <c r="BO269" i="90" s="1"/>
  <c r="BP264" i="90"/>
  <c r="BO266" i="90" a="1"/>
  <c r="BO266" i="90" s="1"/>
  <c r="BO271" i="90" a="1"/>
  <c r="BO271" i="90" s="1"/>
  <c r="BO264" i="90" a="1"/>
  <c r="BO264" i="90" s="1"/>
  <c r="BO267" i="90" a="1"/>
  <c r="BO267" i="90" s="1"/>
  <c r="BO265" i="90" a="1"/>
  <c r="BO265" i="90" s="1"/>
  <c r="DG495" i="90"/>
  <c r="B609" i="122" s="1" a="1"/>
  <c r="B609" i="122" s="1"/>
  <c r="AL320" i="90"/>
  <c r="AJ256" i="90"/>
  <c r="C308" i="116"/>
  <c r="BG283" i="90" a="1"/>
  <c r="BG283" i="90" s="1"/>
  <c r="BG286" i="90" a="1"/>
  <c r="BG286" i="90" s="1"/>
  <c r="BG284" i="90" a="1"/>
  <c r="BG284" i="90" s="1"/>
  <c r="BG287" i="90" a="1"/>
  <c r="BG287" i="90" s="1"/>
  <c r="BG280" i="90" a="1"/>
  <c r="BG280" i="90" s="1"/>
  <c r="BG281" i="90" a="1"/>
  <c r="BG281" i="90" s="1"/>
  <c r="BH280" i="90"/>
  <c r="BG285" i="90" a="1"/>
  <c r="BG285" i="90" s="1"/>
  <c r="BG282" i="90" a="1"/>
  <c r="BG282" i="90" s="1"/>
  <c r="CY495" i="90"/>
  <c r="B675" i="122" s="1" a="1"/>
  <c r="B675" i="122" s="1"/>
  <c r="C397" i="118" a="1"/>
  <c r="C397" i="118" s="1"/>
  <c r="B69" i="118" a="1"/>
  <c r="B69" i="118" s="1"/>
  <c r="C61" i="118" a="1"/>
  <c r="C61" i="118" s="1"/>
  <c r="H61" i="118" a="1"/>
  <c r="H61" i="118" s="1"/>
  <c r="H51" i="118" a="1"/>
  <c r="H51" i="118" s="1"/>
  <c r="C51" i="118" a="1"/>
  <c r="C51" i="118" s="1"/>
  <c r="BS2" i="90" a="1"/>
  <c r="BS2" i="90" s="1"/>
  <c r="CX319" i="90"/>
  <c r="CV248" i="90"/>
  <c r="CI495" i="90"/>
  <c r="B411" i="115" s="1" a="1"/>
  <c r="B411" i="115" s="1"/>
  <c r="B444" i="115" a="1"/>
  <c r="B444" i="115" s="1"/>
  <c r="DN320" i="90"/>
  <c r="DL256" i="90"/>
  <c r="CU282" i="90" a="1"/>
  <c r="CU282" i="90" s="1"/>
  <c r="CU280" i="90" a="1"/>
  <c r="CU280" i="90" s="1"/>
  <c r="CU286" i="90" a="1"/>
  <c r="CU286" i="90" s="1"/>
  <c r="CU287" i="90" a="1"/>
  <c r="CU287" i="90" s="1"/>
  <c r="CV280" i="90"/>
  <c r="CU284" i="90" a="1"/>
  <c r="CU284" i="90" s="1"/>
  <c r="CU281" i="90" a="1"/>
  <c r="CU281" i="90" s="1"/>
  <c r="CU283" i="90" a="1"/>
  <c r="CU283" i="90" s="1"/>
  <c r="CU285" i="90" a="1"/>
  <c r="CU285" i="90" s="1"/>
  <c r="CV256" i="90"/>
  <c r="CX320" i="90"/>
  <c r="P97" i="111"/>
  <c r="A25" i="120" s="1"/>
  <c r="AI293" i="90" a="1"/>
  <c r="AI293" i="90" s="1"/>
  <c r="AI290" i="90" a="1"/>
  <c r="AI290" i="90" s="1"/>
  <c r="AI292" i="90" a="1"/>
  <c r="AI292" i="90" s="1"/>
  <c r="AI288" i="90" a="1"/>
  <c r="AI288" i="90" s="1"/>
  <c r="AJ288" i="90"/>
  <c r="AI291" i="90" a="1"/>
  <c r="AI291" i="90" s="1"/>
  <c r="AI295" i="90" a="1"/>
  <c r="AI295" i="90" s="1"/>
  <c r="AI289" i="90" a="1"/>
  <c r="AI289" i="90" s="1"/>
  <c r="AI294" i="90" a="1"/>
  <c r="AI294" i="90" s="1"/>
  <c r="BO280" i="90" a="1"/>
  <c r="BO280" i="90" s="1"/>
  <c r="BO281" i="90" a="1"/>
  <c r="BO281" i="90" s="1"/>
  <c r="BO285" i="90" a="1"/>
  <c r="BO285" i="90" s="1"/>
  <c r="BO286" i="90" a="1"/>
  <c r="BO286" i="90" s="1"/>
  <c r="BO284" i="90" a="1"/>
  <c r="BO284" i="90" s="1"/>
  <c r="BO282" i="90" a="1"/>
  <c r="BO282" i="90" s="1"/>
  <c r="BP280" i="90"/>
  <c r="BO287" i="90" a="1"/>
  <c r="BO287" i="90" s="1"/>
  <c r="BO283" i="90" a="1"/>
  <c r="BO283" i="90" s="1"/>
  <c r="H249" i="118" a="1"/>
  <c r="H249" i="118" s="1"/>
  <c r="C249" i="118" a="1"/>
  <c r="C249" i="118" s="1"/>
  <c r="H239" i="118" a="1"/>
  <c r="H239" i="118" s="1"/>
  <c r="B257" i="118" a="1"/>
  <c r="B257" i="118" s="1"/>
  <c r="C239" i="118" a="1"/>
  <c r="C239" i="118" s="1"/>
  <c r="AE2" i="90" a="1"/>
  <c r="AE2" i="90" s="1"/>
  <c r="AQ278" i="90" a="1"/>
  <c r="AQ278" i="90" s="1"/>
  <c r="AQ277" i="90" a="1"/>
  <c r="AQ277" i="90" s="1"/>
  <c r="AR272" i="90"/>
  <c r="AQ274" i="90" a="1"/>
  <c r="AQ274" i="90" s="1"/>
  <c r="AQ273" i="90" a="1"/>
  <c r="AQ273" i="90" s="1"/>
  <c r="AQ272" i="90" a="1"/>
  <c r="AQ272" i="90" s="1"/>
  <c r="AQ279" i="90" a="1"/>
  <c r="AQ279" i="90" s="1"/>
  <c r="AQ276" i="90" a="1"/>
  <c r="AQ276" i="90" s="1"/>
  <c r="AQ275" i="90" a="1"/>
  <c r="AQ275" i="90" s="1"/>
  <c r="DK267" i="90" a="1"/>
  <c r="DK267" i="90" s="1"/>
  <c r="DK270" i="90" a="1"/>
  <c r="DK270" i="90" s="1"/>
  <c r="DK266" i="90" a="1"/>
  <c r="DK266" i="90" s="1"/>
  <c r="DL264" i="90"/>
  <c r="DK271" i="90" a="1"/>
  <c r="DK271" i="90" s="1"/>
  <c r="DK268" i="90" a="1"/>
  <c r="DK268" i="90" s="1"/>
  <c r="DK264" i="90" a="1"/>
  <c r="DK264" i="90" s="1"/>
  <c r="DK265" i="90" a="1"/>
  <c r="DK265" i="90" s="1"/>
  <c r="DN321" i="90"/>
  <c r="DK269" i="90" a="1"/>
  <c r="DK269" i="90" s="1"/>
  <c r="DF319" i="90"/>
  <c r="DD248" i="90"/>
  <c r="AM2" i="90" a="1"/>
  <c r="AM2" i="90" s="1"/>
  <c r="AQ290" i="90" a="1"/>
  <c r="AQ290" i="90" s="1"/>
  <c r="AQ294" i="90" a="1"/>
  <c r="AQ294" i="90" s="1"/>
  <c r="AQ289" i="90" a="1"/>
  <c r="AQ289" i="90" s="1"/>
  <c r="AQ295" i="90" a="1"/>
  <c r="AQ295" i="90" s="1"/>
  <c r="AQ293" i="90" a="1"/>
  <c r="AQ293" i="90" s="1"/>
  <c r="AR288" i="90"/>
  <c r="AQ288" i="90" a="1"/>
  <c r="AQ288" i="90" s="1"/>
  <c r="AQ291" i="90" a="1"/>
  <c r="AQ291" i="90" s="1"/>
  <c r="AQ292" i="90" a="1"/>
  <c r="AQ292" i="90" s="1"/>
  <c r="BJ321" i="90"/>
  <c r="CE288" i="90" a="1"/>
  <c r="CE288" i="90" s="1"/>
  <c r="CE290" i="90" a="1"/>
  <c r="CE290" i="90" s="1"/>
  <c r="CE291" i="90" a="1"/>
  <c r="CE291" i="90" s="1"/>
  <c r="CE294" i="90" a="1"/>
  <c r="CE294" i="90" s="1"/>
  <c r="CE295" i="90" a="1"/>
  <c r="CE295" i="90" s="1"/>
  <c r="CE289" i="90" a="1"/>
  <c r="CE289" i="90" s="1"/>
  <c r="CE292" i="90" a="1"/>
  <c r="CE292" i="90" s="1"/>
  <c r="CE293" i="90" a="1"/>
  <c r="CE293" i="90" s="1"/>
  <c r="CF288" i="90"/>
  <c r="AT60" i="90"/>
  <c r="F666" i="90" s="1"/>
  <c r="AU2" i="90" a="1"/>
  <c r="AU2" i="90" s="1"/>
  <c r="AU166" i="90" a="1"/>
  <c r="AU166" i="90" s="1"/>
  <c r="AL224" i="90"/>
  <c r="E688" i="90" s="1"/>
  <c r="DV224" i="90"/>
  <c r="P688" i="90" s="1"/>
  <c r="P25" i="111"/>
  <c r="AQ266" i="90" a="1"/>
  <c r="AQ266" i="90" s="1"/>
  <c r="AQ270" i="90" a="1"/>
  <c r="AQ270" i="90" s="1"/>
  <c r="AQ268" i="90" a="1"/>
  <c r="AQ268" i="90" s="1"/>
  <c r="AQ269" i="90" a="1"/>
  <c r="AQ269" i="90" s="1"/>
  <c r="AQ265" i="90" a="1"/>
  <c r="AQ265" i="90" s="1"/>
  <c r="AQ264" i="90" a="1"/>
  <c r="AQ264" i="90" s="1"/>
  <c r="AQ267" i="90" a="1"/>
  <c r="AQ267" i="90" s="1"/>
  <c r="AT321" i="90"/>
  <c r="AR264" i="90"/>
  <c r="AQ271" i="90" a="1"/>
  <c r="AQ271" i="90" s="1"/>
  <c r="P695" i="91" a="1"/>
  <c r="P695" i="91" s="1"/>
  <c r="AU413" i="90" a="1"/>
  <c r="AU413" i="90" s="1"/>
  <c r="AM413" i="90" a="1"/>
  <c r="AM413" i="90" s="1"/>
  <c r="BC413" i="90" a="1"/>
  <c r="BC413" i="90" s="1"/>
  <c r="AE413" i="90" a="1"/>
  <c r="AE413" i="90" s="1"/>
  <c r="N722" i="90"/>
  <c r="O722" i="90"/>
  <c r="L722" i="90"/>
  <c r="AD471" i="90"/>
  <c r="D722" i="90" s="1"/>
  <c r="C1067" i="116" l="1"/>
  <c r="C1100" i="116" s="1"/>
  <c r="C15" i="109"/>
  <c r="C275" i="122"/>
  <c r="C308" i="122" s="1"/>
  <c r="I27" i="109"/>
  <c r="C473" i="122"/>
  <c r="C506" i="122" s="1"/>
  <c r="B378" i="122" a="1"/>
  <c r="B378" i="122" s="1"/>
  <c r="B510" i="122" a="1"/>
  <c r="B510" i="122" s="1"/>
  <c r="E11" i="109"/>
  <c r="C341" i="122"/>
  <c r="C374" i="122" s="1"/>
  <c r="CA84" i="90"/>
  <c r="DO413" i="90"/>
  <c r="B312" i="122" a="1"/>
  <c r="B312" i="122" s="1"/>
  <c r="B279" i="122" a="1"/>
  <c r="B279" i="122" s="1"/>
  <c r="CA413" i="90"/>
  <c r="B1071" i="122" s="1" a="1"/>
  <c r="B1071" i="122" s="1"/>
  <c r="B444" i="122" a="1"/>
  <c r="B444" i="122" s="1"/>
  <c r="C915" i="119" a="1"/>
  <c r="C915" i="119" s="1"/>
  <c r="A139" i="120"/>
  <c r="A670" i="119"/>
  <c r="A63" i="120"/>
  <c r="A704" i="118"/>
  <c r="C341" i="115"/>
  <c r="C374" i="115" s="1"/>
  <c r="B291" i="119" a="1"/>
  <c r="B291" i="119" s="1"/>
  <c r="C605" i="116"/>
  <c r="C638" i="116" s="1"/>
  <c r="H915" i="119" a="1"/>
  <c r="H915" i="119" s="1"/>
  <c r="C559" i="119" a="1"/>
  <c r="C559" i="119" s="1"/>
  <c r="H559" i="119" a="1"/>
  <c r="H559" i="119" s="1"/>
  <c r="C569" i="119" a="1"/>
  <c r="C569" i="119" s="1"/>
  <c r="B587" i="119" a="1"/>
  <c r="B587" i="119" s="1"/>
  <c r="H569" i="119" a="1"/>
  <c r="H569" i="119" s="1"/>
  <c r="C579" i="119" a="1"/>
  <c r="C579" i="119" s="1"/>
  <c r="H579" i="119" a="1"/>
  <c r="H579" i="119" s="1"/>
  <c r="B923" i="119" a="1"/>
  <c r="B923" i="119" s="1"/>
  <c r="C671" i="116"/>
  <c r="C704" i="116" s="1"/>
  <c r="C673" i="118" a="1"/>
  <c r="C673" i="118" s="1"/>
  <c r="C683" i="118" a="1"/>
  <c r="C683" i="118" s="1"/>
  <c r="H673" i="118" a="1"/>
  <c r="H673" i="118" s="1"/>
  <c r="H683" i="118" a="1"/>
  <c r="H683" i="118" s="1"/>
  <c r="C693" i="118" a="1"/>
  <c r="C693" i="118" s="1"/>
  <c r="B701" i="118" a="1"/>
  <c r="B701" i="118" s="1"/>
  <c r="H693" i="118" a="1"/>
  <c r="H693" i="118" s="1"/>
  <c r="H895" i="119" a="1"/>
  <c r="H895" i="119" s="1"/>
  <c r="C11" i="116"/>
  <c r="C44" i="116" s="1"/>
  <c r="H977" i="119" a="1"/>
  <c r="H977" i="119" s="1"/>
  <c r="C905" i="119" a="1"/>
  <c r="C905" i="119" s="1"/>
  <c r="C539" i="116"/>
  <c r="C572" i="116" s="1"/>
  <c r="H905" i="119" a="1"/>
  <c r="H905" i="119" s="1"/>
  <c r="C737" i="116"/>
  <c r="C770" i="116" s="1"/>
  <c r="C407" i="116"/>
  <c r="C440" i="116" s="1"/>
  <c r="E14" i="109"/>
  <c r="C77" i="116"/>
  <c r="C110" i="116" s="1"/>
  <c r="A111" i="120"/>
  <c r="CA248" i="90" a="1"/>
  <c r="CA248" i="90" s="1"/>
  <c r="BZ322" i="90"/>
  <c r="J699" i="90"/>
  <c r="C11" i="109"/>
  <c r="A1034" i="119"/>
  <c r="CY84" i="90"/>
  <c r="B411" i="116" s="1" a="1"/>
  <c r="B411" i="116" s="1"/>
  <c r="B48" i="116" a="1"/>
  <c r="B48" i="116" s="1"/>
  <c r="P692" i="91" a="1"/>
  <c r="P692" i="91" s="1"/>
  <c r="P690" i="91" a="1"/>
  <c r="P690" i="91" s="1"/>
  <c r="P689" i="91" a="1"/>
  <c r="P689" i="91" s="1"/>
  <c r="P694" i="91" a="1"/>
  <c r="P694" i="91" s="1"/>
  <c r="P691" i="91" a="1"/>
  <c r="P691" i="91" s="1"/>
  <c r="P693" i="91" a="1"/>
  <c r="P693" i="91" s="1"/>
  <c r="P688" i="91" a="1"/>
  <c r="P688" i="91" s="1"/>
  <c r="C176" i="115"/>
  <c r="C506" i="116"/>
  <c r="A94" i="120"/>
  <c r="A152" i="119"/>
  <c r="G23" i="109"/>
  <c r="B378" i="115" a="1"/>
  <c r="B378" i="115" s="1"/>
  <c r="B345" i="115" a="1"/>
  <c r="B345" i="115" s="1"/>
  <c r="K7" i="109"/>
  <c r="P57" i="111"/>
  <c r="P58" i="111"/>
  <c r="A182" i="120"/>
  <c r="A1076" i="119"/>
  <c r="A78" i="119"/>
  <c r="A88" i="120"/>
  <c r="A818" i="119"/>
  <c r="A151" i="120"/>
  <c r="A57" i="120"/>
  <c r="A97" i="120"/>
  <c r="A186" i="119"/>
  <c r="C374" i="116"/>
  <c r="A148" i="120"/>
  <c r="A54" i="120"/>
  <c r="G27" i="109"/>
  <c r="A75" i="120"/>
  <c r="A136" i="120"/>
  <c r="A630" i="119"/>
  <c r="K25" i="109"/>
  <c r="A1005" i="119"/>
  <c r="A167" i="120"/>
  <c r="C1092" i="119" a="1"/>
  <c r="C1092" i="119" s="1"/>
  <c r="C855" i="119" a="1"/>
  <c r="C855" i="119" s="1"/>
  <c r="P56" i="111"/>
  <c r="A670" i="118" s="1"/>
  <c r="H855" i="119" a="1"/>
  <c r="H855" i="119" s="1"/>
  <c r="C135" i="119" a="1"/>
  <c r="C135" i="119" s="1"/>
  <c r="H115" i="119" a="1"/>
  <c r="H115" i="119" s="1"/>
  <c r="C115" i="119" a="1"/>
  <c r="C115" i="119" s="1"/>
  <c r="H135" i="119" a="1"/>
  <c r="H135" i="119" s="1"/>
  <c r="H125" i="119" a="1"/>
  <c r="H125" i="119" s="1"/>
  <c r="B143" i="119" a="1"/>
  <c r="B143" i="119" s="1"/>
  <c r="C125" i="119" a="1"/>
  <c r="C125" i="119" s="1"/>
  <c r="C865" i="119" a="1"/>
  <c r="C865" i="119" s="1"/>
  <c r="P59" i="111"/>
  <c r="A926" i="119" s="1"/>
  <c r="H865" i="119" a="1"/>
  <c r="H865" i="119" s="1"/>
  <c r="C875" i="119" a="1"/>
  <c r="C875" i="119" s="1"/>
  <c r="P61" i="111"/>
  <c r="H875" i="119" a="1"/>
  <c r="H875" i="119" s="1"/>
  <c r="B883" i="119" a="1"/>
  <c r="B883" i="119" s="1"/>
  <c r="BK248" i="90" a="1"/>
  <c r="BK248" i="90" s="1"/>
  <c r="BC248" i="90" a="1"/>
  <c r="BC248" i="90" s="1"/>
  <c r="P60" i="111"/>
  <c r="A43" i="120" s="1"/>
  <c r="CQ248" i="90" a="1"/>
  <c r="CQ248" i="90" s="1"/>
  <c r="AU248" i="90" a="1"/>
  <c r="AU248" i="90" s="1"/>
  <c r="AM248" i="90" a="1"/>
  <c r="AM248" i="90" s="1"/>
  <c r="A112" i="118"/>
  <c r="A13" i="120"/>
  <c r="BB322" i="90"/>
  <c r="G699" i="90" s="1"/>
  <c r="A226" i="118"/>
  <c r="A22" i="120"/>
  <c r="A126" i="120"/>
  <c r="A408" i="118"/>
  <c r="A37" i="120"/>
  <c r="A78" i="118"/>
  <c r="A10" i="120"/>
  <c r="C495" i="118" a="1"/>
  <c r="C495" i="118" s="1"/>
  <c r="H485" i="118" a="1"/>
  <c r="H485" i="118" s="1"/>
  <c r="C485" i="118" a="1"/>
  <c r="C485" i="118" s="1"/>
  <c r="B513" i="118" a="1"/>
  <c r="B513" i="118" s="1"/>
  <c r="C505" i="118" a="1"/>
  <c r="C505" i="118" s="1"/>
  <c r="H505" i="118" a="1"/>
  <c r="H505" i="118" s="1"/>
  <c r="H495" i="118" a="1"/>
  <c r="H495" i="118" s="1"/>
  <c r="A38" i="118"/>
  <c r="A7" i="120"/>
  <c r="A374" i="118"/>
  <c r="A34" i="120"/>
  <c r="A448" i="118"/>
  <c r="A40" i="120"/>
  <c r="A114" i="120"/>
  <c r="BS248" i="90" a="1"/>
  <c r="BS248" i="90" s="1"/>
  <c r="CY2" i="90"/>
  <c r="B147" i="116" s="1" a="1"/>
  <c r="B147" i="116" s="1"/>
  <c r="CQ2" i="90"/>
  <c r="CY166" i="90"/>
  <c r="B675" i="116" s="1" a="1"/>
  <c r="B675" i="116" s="1"/>
  <c r="A260" i="118"/>
  <c r="B114" i="115" a="1"/>
  <c r="B114" i="115" s="1"/>
  <c r="DO84" i="90"/>
  <c r="B279" i="116" s="1" a="1"/>
  <c r="B279" i="116" s="1"/>
  <c r="B510" i="116" a="1"/>
  <c r="B510" i="116" s="1"/>
  <c r="B774" i="116" a="1"/>
  <c r="B774" i="116" s="1"/>
  <c r="DO166" i="90"/>
  <c r="B543" i="116" s="1" a="1"/>
  <c r="B543" i="116" s="1"/>
  <c r="B114" i="116" a="1"/>
  <c r="B114" i="116" s="1"/>
  <c r="CI166" i="90"/>
  <c r="B147" i="115" s="1" a="1"/>
  <c r="B147" i="115" s="1"/>
  <c r="B642" i="116" a="1"/>
  <c r="B642" i="116" s="1"/>
  <c r="DG248" i="90" a="1"/>
  <c r="DG248" i="90" s="1"/>
  <c r="B873" i="116" s="1" a="1"/>
  <c r="B873" i="116" s="1"/>
  <c r="B48" i="115" a="1"/>
  <c r="B48" i="115" s="1"/>
  <c r="CQ413" i="90"/>
  <c r="B477" i="122" s="1" a="1"/>
  <c r="B477" i="122" s="1"/>
  <c r="CY248" i="90" a="1"/>
  <c r="B972" i="116" s="1" a="1"/>
  <c r="B972" i="116" s="1"/>
  <c r="DO248" i="90" a="1"/>
  <c r="B840" i="116" s="1" a="1"/>
  <c r="B840" i="116" s="1"/>
  <c r="BR322" i="90"/>
  <c r="I699" i="90" s="1"/>
  <c r="DW248" i="90" a="1"/>
  <c r="DW248" i="90" s="1"/>
  <c r="CI248" i="90" a="1"/>
  <c r="CI248" i="90" s="1"/>
  <c r="B213" i="115" s="1" a="1"/>
  <c r="B213" i="115" s="1"/>
  <c r="AT322" i="90"/>
  <c r="F699" i="90" s="1"/>
  <c r="DG413" i="90"/>
  <c r="B345" i="122" s="1" a="1"/>
  <c r="B345" i="122" s="1"/>
  <c r="DV322" i="90"/>
  <c r="P699" i="90" s="1"/>
  <c r="K699" i="90"/>
  <c r="C209" i="115" s="1"/>
  <c r="DF322" i="90"/>
  <c r="N699" i="90"/>
  <c r="C869" i="116" s="1"/>
  <c r="C176" i="116"/>
  <c r="DG84" i="90"/>
  <c r="B345" i="116" s="1" a="1"/>
  <c r="B345" i="116" s="1"/>
  <c r="B378" i="116" a="1"/>
  <c r="B378" i="116" s="1"/>
  <c r="O699" i="90"/>
  <c r="C803" i="116" s="1"/>
  <c r="DN322" i="90"/>
  <c r="CX322" i="90"/>
  <c r="M699" i="90"/>
  <c r="C935" i="116" s="1"/>
  <c r="BJ322" i="90"/>
  <c r="H699" i="90" s="1"/>
  <c r="CY413" i="90"/>
  <c r="B411" i="122" s="1" a="1"/>
  <c r="B411" i="122" s="1"/>
  <c r="AL322" i="90"/>
  <c r="E699" i="90" s="1"/>
  <c r="CH322" i="90"/>
  <c r="C110" i="115"/>
  <c r="L699" i="90"/>
  <c r="C1001" i="116" s="1"/>
  <c r="CP322" i="90"/>
  <c r="C44" i="115"/>
  <c r="B1104" i="122" l="1" a="1"/>
  <c r="B1104" i="122" s="1"/>
  <c r="B1071" i="116" a="1"/>
  <c r="B1071" i="116" s="1"/>
  <c r="B1104" i="116" a="1"/>
  <c r="B1104" i="116" s="1"/>
  <c r="I23" i="109"/>
  <c r="G19" i="109"/>
  <c r="A129" i="120"/>
  <c r="A556" i="119"/>
  <c r="C27" i="109"/>
  <c r="E7" i="109"/>
  <c r="C902" i="116"/>
  <c r="C1034" i="116"/>
  <c r="C242" i="115"/>
  <c r="C836" i="116"/>
  <c r="A60" i="120"/>
  <c r="A185" i="120"/>
  <c r="A1089" i="119"/>
  <c r="A112" i="119"/>
  <c r="A91" i="120"/>
  <c r="A852" i="119"/>
  <c r="A154" i="120"/>
  <c r="K13" i="109"/>
  <c r="B1038" i="116" a="1"/>
  <c r="B1038" i="116" s="1"/>
  <c r="A482" i="118"/>
  <c r="B906" i="116" a="1"/>
  <c r="B906" i="116" s="1"/>
  <c r="B1005" i="116" a="1"/>
  <c r="B1005" i="116" s="1"/>
  <c r="DO248" i="90"/>
  <c r="B807" i="116" s="1" a="1"/>
  <c r="B807" i="116" s="1"/>
  <c r="CY248" i="90"/>
  <c r="B939" i="116" s="1" a="1"/>
  <c r="B939" i="116" s="1"/>
  <c r="B246" i="115" a="1"/>
  <c r="B246" i="115" s="1"/>
  <c r="C968" i="116"/>
  <c r="BO432" i="90" a="1"/>
  <c r="BO432" i="90" s="1"/>
  <c r="BS413" i="90" l="1" a="1"/>
  <c r="BS413" i="90" s="1"/>
  <c r="C283" i="118" a="1"/>
  <c r="C283" i="118" s="1"/>
  <c r="H283" i="118" a="1"/>
  <c r="H283" i="118" s="1"/>
  <c r="C273" i="118" a="1"/>
  <c r="C273" i="118" s="1"/>
  <c r="H273" i="118" a="1"/>
  <c r="H273" i="118" s="1"/>
  <c r="B291" i="118" a="1"/>
  <c r="B291" i="1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Myles Fleming</author>
  </authors>
  <commentList>
    <comment ref="Z6" authorId="0" shapeId="0" xr:uid="{8C352424-DECE-E248-BABA-9A547FBCC3CE}">
      <text>
        <r>
          <rPr>
            <b/>
            <sz val="10"/>
            <color rgb="FF000000"/>
            <rFont val="Tahoma"/>
            <family val="2"/>
          </rPr>
          <t>Myles Fleming:</t>
        </r>
        <r>
          <rPr>
            <sz val="10"/>
            <color rgb="FF000000"/>
            <rFont val="Tahoma"/>
            <family val="2"/>
          </rPr>
          <t xml:space="preserve">
</t>
        </r>
        <r>
          <rPr>
            <sz val="10"/>
            <color rgb="FF000000"/>
            <rFont val="Tahoma"/>
            <family val="2"/>
          </rPr>
          <t>Checks the letter is not repeated in the same race or across the two races</t>
        </r>
      </text>
    </comment>
    <comment ref="AA6" authorId="0" shapeId="0" xr:uid="{4F3FC461-EBDB-0546-B680-8B0537953C3F}">
      <text>
        <r>
          <rPr>
            <b/>
            <sz val="10"/>
            <color rgb="FF000000"/>
            <rFont val="Tahoma"/>
            <family val="2"/>
          </rPr>
          <t>Myles Fleming:</t>
        </r>
        <r>
          <rPr>
            <sz val="10"/>
            <color rgb="FF000000"/>
            <rFont val="Tahoma"/>
            <family val="2"/>
          </rPr>
          <t xml:space="preserve">
</t>
        </r>
        <r>
          <rPr>
            <sz val="10"/>
            <color rgb="FF000000"/>
            <rFont val="Tahoma"/>
            <family val="2"/>
          </rPr>
          <t>Checks the A&amp;B string are not in the same race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Myles Fleming</author>
  </authors>
  <commentList>
    <comment ref="Z6" authorId="0" shapeId="0" xr:uid="{FDAFAF63-BD01-46E8-B94D-2A4FE649132C}">
      <text>
        <r>
          <rPr>
            <b/>
            <sz val="10"/>
            <color rgb="FF000000"/>
            <rFont val="Tahoma"/>
            <family val="2"/>
          </rPr>
          <t>Myles Fleming:</t>
        </r>
        <r>
          <rPr>
            <sz val="10"/>
            <color rgb="FF000000"/>
            <rFont val="Tahoma"/>
            <family val="2"/>
          </rPr>
          <t xml:space="preserve">
</t>
        </r>
        <r>
          <rPr>
            <sz val="10"/>
            <color rgb="FF000000"/>
            <rFont val="Tahoma"/>
            <family val="2"/>
          </rPr>
          <t>Checks the letter is not repeated in the same race or across the two races</t>
        </r>
      </text>
    </comment>
    <comment ref="AA6" authorId="0" shapeId="0" xr:uid="{D02747C4-26BD-4A98-92BC-9271933A27E1}">
      <text>
        <r>
          <rPr>
            <b/>
            <sz val="10"/>
            <color rgb="FF000000"/>
            <rFont val="Tahoma"/>
            <family val="2"/>
          </rPr>
          <t>Myles Fleming:</t>
        </r>
        <r>
          <rPr>
            <sz val="10"/>
            <color rgb="FF000000"/>
            <rFont val="Tahoma"/>
            <family val="2"/>
          </rPr>
          <t xml:space="preserve">
</t>
        </r>
        <r>
          <rPr>
            <sz val="10"/>
            <color rgb="FF000000"/>
            <rFont val="Tahoma"/>
            <family val="2"/>
          </rPr>
          <t>Checks the A&amp;B string are not in the same race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tc={CE8BAC1F-676F-B64F-ACB8-8D2B216B081D}</author>
    <author>tc={5F368E67-4FB5-5340-B5F1-D61556748C4C}</author>
    <author>tc={0EF0A6F3-047C-FF49-88D4-4D22E598353E}</author>
    <author>tc={841E40E9-ED97-D540-BC30-1E3F8788F4E0}</author>
    <author>tc={C875EA1C-B422-8644-9292-A22EE4661281}</author>
    <author>tc={B5546027-84F6-6740-9B1B-39457CD5F65D}</author>
    <author>tc={CB9588D6-8305-F742-AEE3-D9CAD5E52059}</author>
    <author>tc={C88D9F93-1668-9D4B-8C8D-E825DDCE1C33}</author>
    <author>tc={F17845EE-4B8A-3141-95DC-BB2947D539FC}</author>
    <author>tc={BFA4D181-2820-DD4D-B95A-4F194EE2C8EF}</author>
    <author>tc={C93659B4-6C94-2D4B-B1E7-4E7F03C7C519}</author>
    <author>tc={4E37D1F8-7944-A348-99EA-493042E7EF14}</author>
    <author>tc={4343F7A2-4975-7D4E-ADB7-C5D65045B9F5}</author>
    <author>tc={A5DF9C70-282C-844A-9C35-90FECD0F932E}</author>
    <author>tc={C29051E8-C6E7-7E4F-B487-3756ED2A7FB5}</author>
    <author>tc={8981F437-096D-4844-A156-56E59EDEA010}</author>
    <author>tc={D5009732-9B78-204A-B24C-2BD6604AB6D2}</author>
    <author>tc={FBEB0C72-2C3C-BF41-8C7C-99273A207959}</author>
  </authors>
  <commentList>
    <comment ref="D2" authorId="0" shapeId="0" xr:uid="{CE8BAC1F-676F-B64F-ACB8-8D2B216B081D}">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11" authorId="1" shapeId="0" xr:uid="{5F368E67-4FB5-5340-B5F1-D61556748C4C}">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20" authorId="2" shapeId="0" xr:uid="{0EF0A6F3-047C-FF49-88D4-4D22E598353E}">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29" authorId="3" shapeId="0" xr:uid="{841E40E9-ED97-D540-BC30-1E3F8788F4E0}">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38" authorId="4" shapeId="0" xr:uid="{C875EA1C-B422-8644-9292-A22EE4661281}">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47" authorId="5" shapeId="0" xr:uid="{B5546027-84F6-6740-9B1B-39457CD5F65D}">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56" authorId="6" shapeId="0" xr:uid="{CB9588D6-8305-F742-AEE3-D9CAD5E52059}">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65" authorId="7" shapeId="0" xr:uid="{C88D9F93-1668-9D4B-8C8D-E825DDCE1C33}">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74" authorId="8" shapeId="0" xr:uid="{F17845EE-4B8A-3141-95DC-BB2947D539FC}">
      <text>
        <t>[Threaded comment]
Your version of Excel allows you to read this threaded comment; however, any edits to it will get removed if the file is opened in a newer version of Excel. Learn more: https://go.microsoft.com/fwlink/?linkid=870924
Comment:
    Adjusted to take into account NS Long Jump</t>
      </text>
    </comment>
    <comment ref="D331" authorId="9" shapeId="0" xr:uid="{BFA4D181-2820-DD4D-B95A-4F194EE2C8EF}">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340" authorId="10" shapeId="0" xr:uid="{C93659B4-6C94-2D4B-B1E7-4E7F03C7C519}">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349" authorId="11" shapeId="0" xr:uid="{4E37D1F8-7944-A348-99EA-493042E7EF14}">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358" authorId="12" shapeId="0" xr:uid="{4343F7A2-4975-7D4E-ADB7-C5D65045B9F5}">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367" authorId="13" shapeId="0" xr:uid="{A5DF9C70-282C-844A-9C35-90FECD0F932E}">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376" authorId="14" shapeId="0" xr:uid="{C29051E8-C6E7-7E4F-B487-3756ED2A7FB5}">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385" authorId="15" shapeId="0" xr:uid="{8981F437-096D-4844-A156-56E59EDEA010}">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394" authorId="16" shapeId="0" xr:uid="{D5009732-9B78-204A-B24C-2BD6604AB6D2}">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 ref="D403" authorId="17" shapeId="0" xr:uid="{FBEB0C72-2C3C-BF41-8C7C-99273A207959}">
      <text>
        <t>[Threaded comment]
Your version of Excel allows you to read this threaded comment; however, any edits to it will get removed if the file is opened in a newer version of Excel. Learn more: https://go.microsoft.com/fwlink/?linkid=870924
Comment:
    Adjusted for Non Scoring Long Jump</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<sst xmlns="http://schemas.openxmlformats.org/spreadsheetml/2006/main" count="21899" uniqueCount="542">
  <si>
    <t>Pre Match Setup</t>
  </si>
  <si>
    <t>1 - Enter the Match ID</t>
  </si>
  <si>
    <t>MATCH ID</t>
  </si>
  <si>
    <t>ROUND</t>
  </si>
  <si>
    <t>Date</t>
  </si>
  <si>
    <t>Venue</t>
  </si>
  <si>
    <t>Team2</t>
  </si>
  <si>
    <t>Team3</t>
  </si>
  <si>
    <t>Team4</t>
  </si>
  <si>
    <t>Team5</t>
  </si>
  <si>
    <t>Team6</t>
  </si>
  <si>
    <t>Team7</t>
  </si>
  <si>
    <t>Team8</t>
  </si>
  <si>
    <t>TeamGuest</t>
  </si>
  <si>
    <t>Horspath</t>
  </si>
  <si>
    <t>Abingdon AC</t>
  </si>
  <si>
    <t>Banbury Harriers AC</t>
  </si>
  <si>
    <t>Bicester AC</t>
  </si>
  <si>
    <t>Oxford City AC</t>
  </si>
  <si>
    <t>Radley AC</t>
  </si>
  <si>
    <t>Team Kennet</t>
  </si>
  <si>
    <t>White Horse Harriers</t>
  </si>
  <si>
    <t>Witney Road Runners</t>
  </si>
  <si>
    <t>Great Milton AC</t>
  </si>
  <si>
    <t>Banbury</t>
  </si>
  <si>
    <t>2 - COPY and paste each team's declaration to the matching team sheet</t>
  </si>
  <si>
    <t>Tilsley</t>
  </si>
  <si>
    <t>3 - Please check on the declaration sheets there are no red boxes. 
ie too many events for an athlete, or repeat of A or B string etc.</t>
  </si>
  <si>
    <t>4 - In the 'Number Allocation' sheet please allocate numbers to all non scorers. 
This can be done by changing the dropdown in 'B5' to only 'X'. If further non scoring athletes are added this dropdown needs to be toggled on and off to see them.</t>
  </si>
  <si>
    <t>5 - Please print the field cards, lane draw sheets etc. They should all be autopopulated with the declared athletes names.</t>
  </si>
  <si>
    <t>During the Match</t>
  </si>
  <si>
    <t>6 - Please select the type of track timing.</t>
  </si>
  <si>
    <t>Hand Timed</t>
  </si>
  <si>
    <t>7 - ONLY ALTER TEXT IN THE YELLOW BOXES.
 You can 'COPY' and 'paste' values but do NOT use 'CUT'</t>
  </si>
  <si>
    <t>If you are using Live Results, please enter any text you want displayed on the website below. (Windows Alt-Return or Mac Option-Return enters a carriage return).</t>
  </si>
  <si>
    <t>8 - To score the A &amp; B strings please enter the team letter and time/distance in the yellow columns on the 'Boys' or 'Girls' sheets.</t>
  </si>
  <si>
    <t>9 - In an event with combined A&amp;B strings, ie field events and middle distance races, please swap the B string with the A string, if they run/throw/jump further.</t>
  </si>
  <si>
    <t>10 - Non Scoring athletes' (ie any athlete with a number) results are recorded in the 'Non Scoring' sheet. Enter their event, number and time/distance in the yellow columns.</t>
  </si>
  <si>
    <t xml:space="preserve">Field and sprint event results are recorded as decimals. ie xx.xx or xx.x  </t>
  </si>
  <si>
    <t>Middle distance events are recorded as mm:ss.xx or mm:ss:x These events MUST be recorded to at least a tenth of a second. The ':' and '.' MUST be used</t>
  </si>
  <si>
    <t>If there is a joint position, please alter the value in column 'E' to show the same position, and leave the next position unchanged. 
ie joint 1st would change from 1,2,3,... to 1,1,3,…</t>
  </si>
  <si>
    <t>DQ, DNF, DNS, No Height, No Distance should not be recorded on the result sheets</t>
  </si>
  <si>
    <t>If someone finishes but is not timed ('Untimed') please record their position, but leave their time blank. They will be given points as per their position.</t>
  </si>
  <si>
    <t>Oxfordshire TRACK &amp; FIELD LEAGUE - MAIN MATCH</t>
  </si>
  <si>
    <t>QUICK HELP GUIDE</t>
  </si>
  <si>
    <t>For videos &amp; tutorials please see the YouTube Help Channel:</t>
  </si>
  <si>
    <t>https://www.youtube.com/channel/UCPcjLymo3OvOZr-ag6fhi1g</t>
  </si>
  <si>
    <t>Quick Help: Entering declarations</t>
  </si>
  <si>
    <t>You need to COPY (don't CUT) the declaration from the separate Excel file submitted from the competing club.  Amendments can be made on the day by editing the declaration sheets in this file.</t>
  </si>
  <si>
    <t>Declaration sheets are: 'Host', 'Team2', 'Team3', 'Team4', 'Team5', 'Team6', 'TeamGuest'. ***On the day these sheets can be renamed with the team names***</t>
  </si>
  <si>
    <t>Quick Help: Entering results on the 'Boys' or 'Girls' sheet</t>
  </si>
  <si>
    <t>POS</t>
  </si>
  <si>
    <t>Letter</t>
  </si>
  <si>
    <t>Time/Dist</t>
  </si>
  <si>
    <t>Athlete's Name</t>
  </si>
  <si>
    <t>Club</t>
  </si>
  <si>
    <t>PB Awards</t>
  </si>
  <si>
    <t>Wind</t>
  </si>
  <si>
    <t>UNDER 13 BOYS 100m A String</t>
  </si>
  <si>
    <t>League Record</t>
  </si>
  <si>
    <t>F</t>
  </si>
  <si>
    <t>Adam Aardvark</t>
  </si>
  <si>
    <t>Foxtrot AC</t>
  </si>
  <si>
    <t>L7</t>
  </si>
  <si>
    <t>FF</t>
  </si>
  <si>
    <t>B</t>
  </si>
  <si>
    <t>Bruce Baboon</t>
  </si>
  <si>
    <t>Bravo AC</t>
  </si>
  <si>
    <t>L5</t>
  </si>
  <si>
    <t>N</t>
  </si>
  <si>
    <t>NN</t>
  </si>
  <si>
    <t>A</t>
  </si>
  <si>
    <t>Ciaren Cat</t>
  </si>
  <si>
    <t>Alfa AC</t>
  </si>
  <si>
    <t>L3</t>
  </si>
  <si>
    <t>O</t>
  </si>
  <si>
    <t>OO</t>
  </si>
  <si>
    <t>Dave Dog</t>
  </si>
  <si>
    <t>November AC</t>
  </si>
  <si>
    <t>AA</t>
  </si>
  <si>
    <t>Eddie Eagle</t>
  </si>
  <si>
    <t>Oscar AC</t>
  </si>
  <si>
    <t>BB</t>
  </si>
  <si>
    <t/>
  </si>
  <si>
    <t>C</t>
  </si>
  <si>
    <t>CC</t>
  </si>
  <si>
    <t>D</t>
  </si>
  <si>
    <t>DD</t>
  </si>
  <si>
    <t>Quick Help: Non Scoring athletes</t>
  </si>
  <si>
    <t>Prerequisite:</t>
  </si>
  <si>
    <t>If an athlete is non-scoring, an X will appear next to their name on the 'Number Allocation' sheet. Make sure a race number is entered next to their name on the 'Number Allocation' sheet.</t>
  </si>
  <si>
    <t>Results:</t>
  </si>
  <si>
    <t>When a result comes in enter the athlete's number, performance and event on the 'Non Scoring' sheet</t>
  </si>
  <si>
    <t>Quick Help: End of day</t>
  </si>
  <si>
    <t>1. Circulate provisional results for initial checking to competing clubs only.  Please also include Nigel Harding for additional checking at this stage.</t>
  </si>
  <si>
    <t>2. Normal processing timeline:</t>
  </si>
  <si>
    <t>a) Results are scored during the meeting</t>
  </si>
  <si>
    <t>b) Data entry is completed after the meeting finishes.</t>
  </si>
  <si>
    <t>c) Provisional results are circulated as soon as possible.</t>
  </si>
  <si>
    <t>There is a period of time for checking.  Teams are asked to submit corrections to the hosts within 24 hours at the most.</t>
  </si>
  <si>
    <t>"Final" results are supplied to Power of 10 and published on the league website.  Please notify Nigel Harding of any further amendments so these can be updated on the websites.</t>
  </si>
  <si>
    <t>3. Please can clubs encourage parents to raise results queries initially with team managers</t>
  </si>
  <si>
    <t>Note that the earliest results can reasonably be expected on Power of 10 is the Tuesday following the meeting.  Po10 will also give priority to A and B strings over non-scoring results.</t>
  </si>
  <si>
    <t>MATCH</t>
  </si>
  <si>
    <t>DATE</t>
  </si>
  <si>
    <t>VENUE</t>
  </si>
  <si>
    <t>U14 Boys</t>
  </si>
  <si>
    <t>Position</t>
  </si>
  <si>
    <t>Match Points</t>
  </si>
  <si>
    <t>Points</t>
  </si>
  <si>
    <t>U14 Girls</t>
  </si>
  <si>
    <t>U16 Boys</t>
  </si>
  <si>
    <t>U16 Girls</t>
  </si>
  <si>
    <t>U18 Men</t>
  </si>
  <si>
    <t>U18 Women</t>
  </si>
  <si>
    <t>Boys/Men's Total</t>
  </si>
  <si>
    <t>Total MP</t>
  </si>
  <si>
    <t>Total Points</t>
  </si>
  <si>
    <t>Girls/Women's Total</t>
  </si>
  <si>
    <t>Overall</t>
  </si>
  <si>
    <t>TEAM</t>
  </si>
  <si>
    <t>POINTS</t>
  </si>
  <si>
    <t>U14</t>
  </si>
  <si>
    <t>M</t>
  </si>
  <si>
    <t>80mH</t>
  </si>
  <si>
    <t>UNDER 14 BOYS 80mH A String</t>
  </si>
  <si>
    <t>UNDER 14 BOYS 80mH B String</t>
  </si>
  <si>
    <t>100m</t>
  </si>
  <si>
    <t>UNDER 14 BOYS 100m A String</t>
  </si>
  <si>
    <t>UNDER 14 BOYS 100m B String</t>
  </si>
  <si>
    <t>200m</t>
  </si>
  <si>
    <t>UNDER 14 BOYS 200m A String</t>
  </si>
  <si>
    <t>UNDER 14 BOYS 200m B String</t>
  </si>
  <si>
    <t>800m</t>
  </si>
  <si>
    <t>UNDER 14 BOYS 800m A String</t>
  </si>
  <si>
    <t>UNDER 14 BOYS 800m B String</t>
  </si>
  <si>
    <t>1500m</t>
  </si>
  <si>
    <t>UNDER 14 BOYS 1500m A String</t>
  </si>
  <si>
    <t>UNDER 14 BOYS 1500m B String</t>
  </si>
  <si>
    <t>4x100m</t>
  </si>
  <si>
    <t>UNDER 14 BOYS 4x100m</t>
  </si>
  <si>
    <t>n/a</t>
  </si>
  <si>
    <t>HIGH JUMP</t>
  </si>
  <si>
    <t>UNDER 14 BOYS High Jump A String</t>
  </si>
  <si>
    <t>UNDER 14 BOYS High Jump B String</t>
  </si>
  <si>
    <t>LONG JUMP</t>
  </si>
  <si>
    <t>UNDER 14 BOYS Long Jump A String</t>
  </si>
  <si>
    <t>UNDER 14 BOYS Long Jump B String</t>
  </si>
  <si>
    <t>Javelin</t>
  </si>
  <si>
    <t>UNDER 14 BOYS Javelin A String</t>
  </si>
  <si>
    <t>UNDER 14 BOYS Javelin B String</t>
  </si>
  <si>
    <t>Discus</t>
  </si>
  <si>
    <t>UNDER 14 BOYS Discus A String</t>
  </si>
  <si>
    <t>UNDER 14 BOYS Discus B String</t>
  </si>
  <si>
    <t>Shot</t>
  </si>
  <si>
    <t>UNDER 14 BOYS Shot A String</t>
  </si>
  <si>
    <t>UNDER 14 BOYS Shot B String</t>
  </si>
  <si>
    <t>U16</t>
  </si>
  <si>
    <t>100mH</t>
  </si>
  <si>
    <t>UNDER 16 BOYS 100mH A String</t>
  </si>
  <si>
    <t>UNDER 16 BOYS 100mH B String</t>
  </si>
  <si>
    <t>UNDER 16 BOYS 100m A String</t>
  </si>
  <si>
    <t>UNDER 16 BOYS 100m B String</t>
  </si>
  <si>
    <t>UNDER 16 BOYS 200m A String</t>
  </si>
  <si>
    <t>UNDER 16 BOYS 200m B String</t>
  </si>
  <si>
    <t>300m</t>
  </si>
  <si>
    <t>UNDER 16 BOYS 300m A String</t>
  </si>
  <si>
    <t>UNDER 16 BOYS 300m B String</t>
  </si>
  <si>
    <t>UNDER 16 BOYS 800m A String</t>
  </si>
  <si>
    <t>UNDER 16 BOYS 800m B String</t>
  </si>
  <si>
    <t>UNDER 16 BOYS 1500m A String</t>
  </si>
  <si>
    <t>UNDER 16 BOYS 1500m B String</t>
  </si>
  <si>
    <t>UNDER 16 BOYS 4x100m</t>
  </si>
  <si>
    <t>UNDER 16 BOYS High Jump A String</t>
  </si>
  <si>
    <t>UNDER 16 BOYS High Jump B String</t>
  </si>
  <si>
    <t>UNDER 16 BOYS Long Jump A String</t>
  </si>
  <si>
    <t>UNDER 16 BOYS Long Jump B String</t>
  </si>
  <si>
    <t>UNDER 16 BOYS Javelin A String</t>
  </si>
  <si>
    <t>UNDER 16 BOYS Javelin B String</t>
  </si>
  <si>
    <t>UNDER 16 BOYS Discus A String</t>
  </si>
  <si>
    <t>UNDER 16 BOYS Discus B String</t>
  </si>
  <si>
    <t>UNDER 16 BOYS Shot A String</t>
  </si>
  <si>
    <t>UNDER 16 BOYS Shot B String</t>
  </si>
  <si>
    <t>U18</t>
  </si>
  <si>
    <t>110mH</t>
  </si>
  <si>
    <t>UNDER 18 MEN 110mH A String</t>
  </si>
  <si>
    <t>UNDER 18 MEN 110mH B String</t>
  </si>
  <si>
    <t>UNDER 18 MEN 100m A String</t>
  </si>
  <si>
    <t>UNDER 18 MEN 100m B String</t>
  </si>
  <si>
    <t>UNDER 18 MEN 200m A String</t>
  </si>
  <si>
    <t>UNDER 18 MEN 200m B String</t>
  </si>
  <si>
    <t>400m</t>
  </si>
  <si>
    <t>UNDER 18 MEN 400m A String</t>
  </si>
  <si>
    <t>UNDER 18 MEN 400m B String</t>
  </si>
  <si>
    <t>UNDER 18 MEN 800m A String</t>
  </si>
  <si>
    <t>UNDER 18 MEN 800m B String</t>
  </si>
  <si>
    <t>UNDER 18 MEN 1500m A String</t>
  </si>
  <si>
    <t>UNDER 18 MEN 1500m B String</t>
  </si>
  <si>
    <t>UNDER 18 MEN 4x100m</t>
  </si>
  <si>
    <t>UNDER 18 MEN High Jump A String</t>
  </si>
  <si>
    <t>UNDER 18 MEN High Jump B String</t>
  </si>
  <si>
    <t>UNDER 18 MEN Long Jump A String</t>
  </si>
  <si>
    <t>UNDER 18 MEN Long Jump B String</t>
  </si>
  <si>
    <t>UNDER 18 MEN Javelin A String</t>
  </si>
  <si>
    <t>UNDER 18 MEN Javelin B String</t>
  </si>
  <si>
    <t>UNDER 18 MEN Discus A String</t>
  </si>
  <si>
    <t>UNDER 18 MEN Discus B String</t>
  </si>
  <si>
    <t>UNDER 18 MEN Shot A String</t>
  </si>
  <si>
    <t>UNDER 18 MEN Shot B String</t>
  </si>
  <si>
    <t>Rank</t>
  </si>
  <si>
    <t>Position (MP, Pts)</t>
  </si>
  <si>
    <t>Position (by Points)</t>
  </si>
  <si>
    <t>Position (by MP, then Ps)</t>
  </si>
  <si>
    <t>75mH</t>
  </si>
  <si>
    <t>UNDER 14 GIRLS 75mH A String</t>
  </si>
  <si>
    <t>UNDER 14 GIRLS 75mH B String</t>
  </si>
  <si>
    <t>UNDER 14 GIRLS 100m A String</t>
  </si>
  <si>
    <t>UNDER 14 GIRLS 100m B String</t>
  </si>
  <si>
    <t>UNDER 14 GIRLS 200m A String</t>
  </si>
  <si>
    <t>UNDER 14 GIRLS 200m B String</t>
  </si>
  <si>
    <t>UNDER 14 GIRLS 800m A String</t>
  </si>
  <si>
    <t>UNDER 14 GIRLS 800m B String</t>
  </si>
  <si>
    <t>UNDER 14 GIRLS 1500m A String</t>
  </si>
  <si>
    <t>UNDER 14 GIRLS 1500m B String</t>
  </si>
  <si>
    <t>UNDER 14 GIRLS 4x100m</t>
  </si>
  <si>
    <t>UNDER 14 GIRLS High Jump A String</t>
  </si>
  <si>
    <t>UNDER 14 GIRLS High Jump B String</t>
  </si>
  <si>
    <t>UNDER 14 GIRLS Long Jump A String</t>
  </si>
  <si>
    <t>UNDER 14 GIRLS Long Jump B String</t>
  </si>
  <si>
    <t>UNDER 14 GIRLS Javelin A String</t>
  </si>
  <si>
    <t>UNDER 14 GIRLS Javelin B String</t>
  </si>
  <si>
    <t>UNDER 14 GIRLS Discus A String</t>
  </si>
  <si>
    <t>UNDER 14 GIRLS Discus B String</t>
  </si>
  <si>
    <t>UNDER 14 GIRLS Shot A String</t>
  </si>
  <si>
    <t>UNDER 14 GIRLS Shot B String</t>
  </si>
  <si>
    <t>UNDER 16 GIRLS 80mH A String</t>
  </si>
  <si>
    <t>UNDER 16 GIRLS 80mH B String</t>
  </si>
  <si>
    <t>UNDER 16 GIRLS 100m A String</t>
  </si>
  <si>
    <t>UNDER 15 GIRLS 100m B String</t>
  </si>
  <si>
    <t>UNDER 16 GIRLS 200m A String</t>
  </si>
  <si>
    <t>UNDER 16 GIRLS 200m B String</t>
  </si>
  <si>
    <t>UNDER 16 GIRLS 300m A String</t>
  </si>
  <si>
    <t>UNDER 16 GIRLS 300m B String</t>
  </si>
  <si>
    <t>UNDER 16 GIRLS 800m A String</t>
  </si>
  <si>
    <t>UNDER 16 GIRLS 800m B String</t>
  </si>
  <si>
    <t>UNDER 16 GIRLS 1500m A String</t>
  </si>
  <si>
    <t>UNDER 16 GIRLS 1500m B String</t>
  </si>
  <si>
    <t>UNDER 16 GIRLS 4x100m</t>
  </si>
  <si>
    <t>UNDER 16 GIRLS High Jump A String</t>
  </si>
  <si>
    <t>UNDER 16 GIRLS High Jump B String</t>
  </si>
  <si>
    <t>UNDER 16 GIRLS Long Jump A String</t>
  </si>
  <si>
    <t>UNDER 16 GIRLS Long Jump B String</t>
  </si>
  <si>
    <t>UNDER 16 GIRLS Javelin A String</t>
  </si>
  <si>
    <t>UNDER 16 GIRLS Javelin B String</t>
  </si>
  <si>
    <t>UNDER 16 GIRLS Discus A String</t>
  </si>
  <si>
    <t>UNDER 16 GIRLS Discus B String</t>
  </si>
  <si>
    <t>UNDER 16 GIRLS Shot A String</t>
  </si>
  <si>
    <t>UNDER 16 GIRLS Shot B String</t>
  </si>
  <si>
    <t>UNDER 18 WOMEN 100mH A String</t>
  </si>
  <si>
    <t>UNDER 18 WOMEN 100mH B String</t>
  </si>
  <si>
    <t>UNDER 18 WOMEN 100m A String</t>
  </si>
  <si>
    <t>UNDER 18 WOMEN 100m B String</t>
  </si>
  <si>
    <t>UNDER 18 WOMEN 200m A String</t>
  </si>
  <si>
    <t>UNDER 18 WOMEN 200m B String</t>
  </si>
  <si>
    <t>UNDER 18 WOMEN 400m A String</t>
  </si>
  <si>
    <t>UNDER 18 WOMEN 400m B String</t>
  </si>
  <si>
    <t>UNDER 18 WOMEN 800m A String</t>
  </si>
  <si>
    <t>UNDER 18 WOMEN 800m B String</t>
  </si>
  <si>
    <t>UNDER 18 WOMEN 1500m A String</t>
  </si>
  <si>
    <t>UNDER 18 WOMEN 1500m B String</t>
  </si>
  <si>
    <t>UNDER 18 WOMEN 4x100m</t>
  </si>
  <si>
    <t>UNDER 18 WOMEN High Jump A String</t>
  </si>
  <si>
    <t>UNDER 18 WOMEN High Jump B String</t>
  </si>
  <si>
    <t>UNDER 18 WOMEN Long Jump A String</t>
  </si>
  <si>
    <t>UNDER 18 WOMEN Long Jump B String</t>
  </si>
  <si>
    <t>UNDER 18 WOMEN Javelin A String</t>
  </si>
  <si>
    <t>UNDER 18 WOMEN Javelin B String</t>
  </si>
  <si>
    <t>UNDER 18 WOMEN Discus A String</t>
  </si>
  <si>
    <t>UNDER 18 WOMEN Discus B String</t>
  </si>
  <si>
    <t>UNDER 18 WOMEN Shot A String</t>
  </si>
  <si>
    <t>UNDER 18 WOMEN Shot B String</t>
  </si>
  <si>
    <t>Age</t>
  </si>
  <si>
    <t>Sex</t>
  </si>
  <si>
    <t>Event</t>
  </si>
  <si>
    <t>Number</t>
  </si>
  <si>
    <t>Time/Distance</t>
  </si>
  <si>
    <t>PB award</t>
  </si>
  <si>
    <t>Non Scoring Athletes Number Allocation Sheet</t>
  </si>
  <si>
    <t>***** For this sheet to work you need to toggle the icon in 'Non Scoring' (B5) between 'Select All' and 'X' *****</t>
  </si>
  <si>
    <t>NUMBER</t>
  </si>
  <si>
    <t>Non Scoring</t>
  </si>
  <si>
    <t>U14B N/S 4x100m Relay Team</t>
  </si>
  <si>
    <t>U16B N/S 4x100m Relay Team</t>
  </si>
  <si>
    <t>U18M N/S 4x100m Relay Team</t>
  </si>
  <si>
    <t>U20</t>
  </si>
  <si>
    <t>U20M N/S 4x100m Relay Team</t>
  </si>
  <si>
    <t>U14G N/S 4x100m Relay Team</t>
  </si>
  <si>
    <t>U16G N/S 4x100m Relay Team</t>
  </si>
  <si>
    <t>U18W N/S 4x100m Relay Team</t>
  </si>
  <si>
    <t>U20W N/S 4x100m Relay Team</t>
  </si>
  <si>
    <t>X</t>
  </si>
  <si>
    <t>Total Number of Athletes</t>
  </si>
  <si>
    <t>No</t>
  </si>
  <si>
    <t>MALE TEAM DECLARATION</t>
  </si>
  <si>
    <t>U14
BOYS</t>
  </si>
  <si>
    <t>EA Number</t>
  </si>
  <si>
    <t>SHOT</t>
  </si>
  <si>
    <t>DISCUS</t>
  </si>
  <si>
    <t>JAVELIN</t>
  </si>
  <si>
    <t>4 x 100m</t>
  </si>
  <si>
    <t>x = non scoring</t>
  </si>
  <si>
    <t>3 = Max Individual Evts</t>
  </si>
  <si>
    <t>800m or 1500m</t>
  </si>
  <si>
    <t>U16
BOYS</t>
  </si>
  <si>
    <t>TRIPLE JUMP</t>
  </si>
  <si>
    <t>U18
MEN</t>
  </si>
  <si>
    <t>Most</t>
  </si>
  <si>
    <t>LJAB</t>
  </si>
  <si>
    <t>LJNS</t>
  </si>
  <si>
    <t>NS2</t>
  </si>
  <si>
    <t>NS3</t>
  </si>
  <si>
    <t>NS4</t>
  </si>
  <si>
    <t>NS5</t>
  </si>
  <si>
    <t>NS6</t>
  </si>
  <si>
    <t>A String</t>
  </si>
  <si>
    <t>B String</t>
  </si>
  <si>
    <t>U20
MEN</t>
  </si>
  <si>
    <t>EA  Number</t>
  </si>
  <si>
    <t>No Hurdles</t>
  </si>
  <si>
    <t>All N/S</t>
  </si>
  <si>
    <t>Max 5 Indiv Evts</t>
  </si>
  <si>
    <t>I DECLARE TO THE BEST OF MY KNOWLEDGE THAT THE ABOVE LIST OF ATHLETES ARE COMPETENT AND AWARE OF 
THE RULES OF THE EVENTS ENTERED</t>
  </si>
  <si>
    <t>TEAM MANAGER</t>
  </si>
  <si>
    <t>FEMALE TEAM DECLARATION</t>
  </si>
  <si>
    <t>U14
GIRLS</t>
  </si>
  <si>
    <t>U16
GIRLS</t>
  </si>
  <si>
    <t>U18
WOMEN</t>
  </si>
  <si>
    <t>U20
WOMEN</t>
  </si>
  <si>
    <t>Printing works best using a Windows desktop version of Excel.
If there are more than 14 competitors in an event an additional sheet for that event will be printed. 
If there are less than 14 competitors, a blank sheet will be produced by the printer instead. Please reuse it!
UKA Rule 26.8 ... If equal height, lowest trials at the height last cleared, then lowest total failures</t>
  </si>
  <si>
    <t>HEIGHT SCORE CARD</t>
  </si>
  <si>
    <t>Meeting</t>
  </si>
  <si>
    <t>Time</t>
  </si>
  <si>
    <t>Record</t>
  </si>
  <si>
    <t>PB 5</t>
  </si>
  <si>
    <t>Order</t>
  </si>
  <si>
    <t>NAME</t>
  </si>
  <si>
    <t>CLUB</t>
  </si>
  <si>
    <t>Best Height</t>
  </si>
  <si>
    <t>Trails at Height Cleared</t>
  </si>
  <si>
    <t>Total Failures</t>
  </si>
  <si>
    <t>Final
Position</t>
  </si>
  <si>
    <t>A or B</t>
  </si>
  <si>
    <t>Metres</t>
  </si>
  <si>
    <t>"A" STRING RESULT</t>
  </si>
  <si>
    <t>"B" STRING RESULT</t>
  </si>
  <si>
    <t>Judges' signatures</t>
  </si>
  <si>
    <t>No.</t>
  </si>
  <si>
    <t>HEIGHT</t>
  </si>
  <si>
    <t>Referee's Signature</t>
  </si>
  <si>
    <t>Printing works best using a Windows desktop version of Excel.
If there are more than 14 competitors in an event an additional sheet for that event will be printed. 
If there are less than 14 competitors, a blank sheet will be produced by the printer instead. Please reuse it!</t>
  </si>
  <si>
    <t>DISTANCE SCORE CARD</t>
  </si>
  <si>
    <t>Scoring: 3 trials each</t>
  </si>
  <si>
    <t>First
Trial</t>
  </si>
  <si>
    <t>Second Trial</t>
  </si>
  <si>
    <t>Third
Trial</t>
  </si>
  <si>
    <t>Best of 
Three</t>
  </si>
  <si>
    <t>Position after
Three Trials</t>
  </si>
  <si>
    <t>Fourth 
Trial</t>
  </si>
  <si>
    <t>Fifth
Trial</t>
  </si>
  <si>
    <t>Sixth
Trial</t>
  </si>
  <si>
    <t>Best of 
All Trials</t>
  </si>
  <si>
    <t>xxx</t>
  </si>
  <si>
    <t>DISTANCE</t>
  </si>
  <si>
    <t>Long Jump</t>
  </si>
  <si>
    <t>High Jump</t>
  </si>
  <si>
    <t>Triple Jump</t>
  </si>
  <si>
    <t>Non Scoring Race 1</t>
  </si>
  <si>
    <t>Non Scoring Race 2</t>
  </si>
  <si>
    <t>Non Scoring Race 3</t>
  </si>
  <si>
    <t>Non Scoring Race 4</t>
  </si>
  <si>
    <t>Non Scoring Race 5</t>
  </si>
  <si>
    <t>Non Scoring Race 6</t>
  </si>
  <si>
    <t xml:space="preserve">  11:10 - U10 &amp; U12 - 75m - Please see QK sheets</t>
  </si>
  <si>
    <t xml:space="preserve">  11:40 - U10 &amp; U12 - 75m - Please see QK sheets</t>
  </si>
  <si>
    <t>13:05 - Track Break</t>
  </si>
  <si>
    <t>14:00 - U10 &amp; U12 - 600m - Please see QK sheets</t>
  </si>
  <si>
    <t>14:30 - U10 &amp; U12 - 600m - Please see QK sheets</t>
  </si>
  <si>
    <t xml:space="preserve">  16:35 - U12 Girls - 4 X 100m</t>
  </si>
  <si>
    <t xml:space="preserve">  16:35 - U12 Boys - 4 X 100m</t>
  </si>
  <si>
    <t xml:space="preserve">  11:10 - U10 &amp; U12 - 75m</t>
  </si>
  <si>
    <t>Please see QK Sheets</t>
  </si>
  <si>
    <t xml:space="preserve">  11:40 - U10 &amp; U12 - 75m</t>
  </si>
  <si>
    <t xml:space="preserve">  13:05 - Track Break</t>
  </si>
  <si>
    <t xml:space="preserve">  14:00 - U10 &amp; U12 - 600m</t>
  </si>
  <si>
    <t xml:space="preserve">  14:30 - U10 &amp; U12 - 600m</t>
  </si>
  <si>
    <t>League Records (Using Old Age Groups)</t>
  </si>
  <si>
    <t>AAA Standards 2019-2020</t>
  </si>
  <si>
    <t>Old League Records (October 2025)</t>
  </si>
  <si>
    <t>PB Awards - U12-U20 (04/2026 via email)</t>
  </si>
  <si>
    <t>(Replaced by PB Records for 2024)</t>
  </si>
  <si>
    <t>ESSA Award Standards 13/4/2024 (no changes 10/2005). PB Awards 03/2024 (no published changes 10/2025)</t>
  </si>
  <si>
    <t>UNDER 12 BOYS</t>
  </si>
  <si>
    <t>Stage 1</t>
  </si>
  <si>
    <t>Stage 2</t>
  </si>
  <si>
    <t>Stage 3</t>
  </si>
  <si>
    <t>Stage 4</t>
  </si>
  <si>
    <t>Stage 5</t>
  </si>
  <si>
    <t>Stage 6</t>
  </si>
  <si>
    <t>Stage 7</t>
  </si>
  <si>
    <t>Stage 8</t>
  </si>
  <si>
    <t>Stage 9</t>
  </si>
  <si>
    <t>UNDER 11 BOYS</t>
  </si>
  <si>
    <t>75m</t>
  </si>
  <si>
    <t>600m</t>
  </si>
  <si>
    <t>4 X 100m</t>
  </si>
  <si>
    <t>Vortex</t>
  </si>
  <si>
    <t>UNDER 14 BOYS</t>
  </si>
  <si>
    <t>PB1</t>
  </si>
  <si>
    <t>PB2</t>
  </si>
  <si>
    <t>PB3</t>
  </si>
  <si>
    <t>PB4</t>
  </si>
  <si>
    <t>PB5</t>
  </si>
  <si>
    <t>PB6</t>
  </si>
  <si>
    <t>PB7</t>
  </si>
  <si>
    <t>PB8</t>
  </si>
  <si>
    <t>PB9</t>
  </si>
  <si>
    <t>Num</t>
  </si>
  <si>
    <t>Hurdles/Throws/HJ Starting Ht</t>
  </si>
  <si>
    <t>League Standard</t>
  </si>
  <si>
    <t>UNDER 13 BOYS</t>
  </si>
  <si>
    <t>AAA G1</t>
  </si>
  <si>
    <t>AAA G2</t>
  </si>
  <si>
    <t>AAA G3</t>
  </si>
  <si>
    <t>AAA G4</t>
  </si>
  <si>
    <t>(76.2cm/2.7kg * 8 - Black)</t>
  </si>
  <si>
    <t>75m Hurdles</t>
  </si>
  <si>
    <t xml:space="preserve"> </t>
  </si>
  <si>
    <t>4.40m</t>
  </si>
  <si>
    <t>500g</t>
  </si>
  <si>
    <t>*26.10m</t>
  </si>
  <si>
    <t>1.00kg</t>
  </si>
  <si>
    <t>19.10m</t>
  </si>
  <si>
    <t>3.00kg</t>
  </si>
  <si>
    <t>7.95m</t>
  </si>
  <si>
    <t>UNDER 16 BOYS</t>
  </si>
  <si>
    <t>UNDER 15 BOYS</t>
  </si>
  <si>
    <t>(84.0cm/2.7kg * 10 - Yellow)</t>
  </si>
  <si>
    <t>80m Hurdles</t>
  </si>
  <si>
    <t>5.30m</t>
  </si>
  <si>
    <t>600g</t>
  </si>
  <si>
    <t>37.25m</t>
  </si>
  <si>
    <t>1.25kg</t>
  </si>
  <si>
    <t>28.95m</t>
  </si>
  <si>
    <t>4.00kg</t>
  </si>
  <si>
    <t>11.10m</t>
  </si>
  <si>
    <t>UNDER 18 MEN</t>
  </si>
  <si>
    <t>UNDER 17 MEN</t>
  </si>
  <si>
    <t>(91.4cm/3.6kg * 10 - Blue)</t>
  </si>
  <si>
    <t>100m Hurdles</t>
  </si>
  <si>
    <t>5.95m</t>
  </si>
  <si>
    <t>700g</t>
  </si>
  <si>
    <t>43.85m</t>
  </si>
  <si>
    <t>1.50kg</t>
  </si>
  <si>
    <t>33.20m</t>
  </si>
  <si>
    <t>5.00kg</t>
  </si>
  <si>
    <t>11.80m</t>
  </si>
  <si>
    <t>UNDER 20 MEN</t>
  </si>
  <si>
    <t>800g</t>
  </si>
  <si>
    <t>1.75kg</t>
  </si>
  <si>
    <t>6.00kg</t>
  </si>
  <si>
    <t>UNDER 12 GIRLS</t>
  </si>
  <si>
    <t>UNDER 11 GIRLS</t>
  </si>
  <si>
    <t>UNDER 14 GIRLS</t>
  </si>
  <si>
    <t>UNDER 13 GIRLS</t>
  </si>
  <si>
    <t>(68.5cm/2.7kg * 8 - Orange)</t>
  </si>
  <si>
    <t>70m Hurdles</t>
  </si>
  <si>
    <t>4.20m</t>
  </si>
  <si>
    <t>400g</t>
  </si>
  <si>
    <t>0.75kg</t>
  </si>
  <si>
    <t>18.05m</t>
  </si>
  <si>
    <t>2.72kg</t>
  </si>
  <si>
    <t>7.25m</t>
  </si>
  <si>
    <t>UNDER 16 GIRLS</t>
  </si>
  <si>
    <t>UNDER 15 GIRLS</t>
  </si>
  <si>
    <t>4.70m</t>
  </si>
  <si>
    <t>26.75m</t>
  </si>
  <si>
    <t>22.95m</t>
  </si>
  <si>
    <t>8.85m</t>
  </si>
  <si>
    <t>UNDER 18 WOMEN</t>
  </si>
  <si>
    <t>UNDER 17 WOMEN</t>
  </si>
  <si>
    <t>(76.2cm/3.6kg * 10 - Yellow)</t>
  </si>
  <si>
    <t>5.10m</t>
  </si>
  <si>
    <t>33.05m</t>
  </si>
  <si>
    <t>27.90m</t>
  </si>
  <si>
    <t>10.30m</t>
  </si>
  <si>
    <t>UNDER 20 WOMEN</t>
  </si>
  <si>
    <t>Team</t>
  </si>
  <si>
    <t>Current Teams</t>
  </si>
  <si>
    <t>Events for NS</t>
  </si>
  <si>
    <t>R</t>
  </si>
  <si>
    <t>RR</t>
  </si>
  <si>
    <t>XX</t>
  </si>
  <si>
    <t>H</t>
  </si>
  <si>
    <t>HH</t>
  </si>
  <si>
    <t>W</t>
  </si>
  <si>
    <t>WW</t>
  </si>
  <si>
    <t>!</t>
  </si>
  <si>
    <t>!!</t>
  </si>
  <si>
    <t>Guest Teams</t>
  </si>
  <si>
    <t>Scoring System Type</t>
  </si>
  <si>
    <t>8,7,6,5,4,3,2,1 points respectively</t>
  </si>
  <si>
    <t>6+</t>
  </si>
  <si>
    <t>6,5,4,3,2,1,1,1. If there are 7 or 8 teams, the 7th and 8th placed athletes score 1 point</t>
  </si>
  <si>
    <t>U14 BOYS</t>
  </si>
  <si>
    <t>String</t>
  </si>
  <si>
    <t>Leg</t>
  </si>
  <si>
    <t>300m/400m</t>
  </si>
  <si>
    <t>NS1</t>
  </si>
  <si>
    <t>Guest</t>
  </si>
  <si>
    <t>NS*</t>
  </si>
  <si>
    <t>Combined</t>
  </si>
  <si>
    <t>NB Jumps have blank rows between scoring and non scoring athletes</t>
  </si>
  <si>
    <t>U16 BOYS</t>
  </si>
  <si>
    <t>U20 Men</t>
  </si>
  <si>
    <t>Not Declared, Not Declared, Not Declared, Not Declared</t>
  </si>
  <si>
    <t>U14 GIRLS</t>
  </si>
  <si>
    <t>U16 GIRLS</t>
  </si>
  <si>
    <t>U20 Women</t>
  </si>
  <si>
    <t>These lane draws published 02/2026</t>
  </si>
  <si>
    <t>These lane draws published 02/2025</t>
  </si>
  <si>
    <t>Number of athletes</t>
  </si>
  <si>
    <t>AVG</t>
  </si>
  <si>
    <t>Competition Order</t>
  </si>
  <si>
    <t>Hurdles</t>
  </si>
  <si>
    <t>U18 WOMEN</t>
  </si>
  <si>
    <t>U20 WOMEN</t>
  </si>
  <si>
    <t>Random Order Generator</t>
  </si>
  <si>
    <t>Female</t>
  </si>
  <si>
    <t>Male</t>
  </si>
  <si>
    <t>Number of Declared Athletes</t>
  </si>
  <si>
    <t xml:space="preserve">Total </t>
  </si>
  <si>
    <t>Team1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</si>
</sst>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F800]dddd\,\ mmmm\ dd\,\ yyyy"/>
    <numFmt numFmtId="166" formatCode="m:ss.0"/>
    <numFmt numFmtId="167" formatCode="[m]:ss.0"/>
    <numFmt numFmtId="168" formatCode="mm:ss.00"/>
    <numFmt numFmtId="169" formatCode="m:ss.00"/>
    <numFmt numFmtId="170" formatCode="[m]:ss.00"/>
    <numFmt numFmtId="171" formatCode="0.0000000000000000"/>
  </numFmts>
  <fonts count="66">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sz val="8"/>
      <name val="Arial"/>
      <family val="2"/>
    </font>
    <font>
      <b/>
      <sz val="12"/>
      <name val="Arial"/>
      <family val="2"/>
    </font>
    <font>
      <b/>
      <sz val="14"/>
      <name val="Arial"/>
      <family val="2"/>
    </font>
    <font>
      <sz val="10"/>
      <name val="Arial"/>
      <family val="2"/>
    </font>
    <font>
      <sz val="12"/>
      <name val="Arial"/>
      <family val="2"/>
    </font>
    <font>
      <sz val="8"/>
      <name val="Arial"/>
      <family val="2"/>
    </font>
    <font>
      <sz val="14"/>
      <name val="Arial"/>
      <family val="2"/>
    </font>
    <font>
      <b/>
      <sz val="26"/>
      <name val="Arial"/>
      <family val="2"/>
    </font>
    <font>
      <b/>
      <sz val="20"/>
      <name val="Arial"/>
      <family val="2"/>
    </font>
    <font>
      <b/>
      <sz val="16"/>
      <name val="Arial"/>
      <family val="2"/>
    </font>
    <font>
      <sz val="16"/>
      <name val="Arial"/>
      <family val="2"/>
    </font>
    <font>
      <b/>
      <u/>
      <sz val="20"/>
      <name val="Arial"/>
      <family val="2"/>
    </font>
    <font>
      <b/>
      <sz val="22"/>
      <name val="Arial"/>
      <family val="2"/>
    </font>
    <font>
      <b/>
      <sz val="24"/>
      <name val="Arial"/>
      <family val="2"/>
    </font>
    <font>
      <sz val="10"/>
      <name val="Arial Narrow"/>
      <family val="2"/>
    </font>
    <font>
      <i/>
      <sz val="12"/>
      <name val="Arial"/>
      <family val="2"/>
    </font>
    <font>
      <sz val="18"/>
      <name val="Arial"/>
      <family val="2"/>
    </font>
    <font>
      <sz val="10"/>
      <name val="Arial Narrow"/>
      <family val="2"/>
    </font>
    <font>
      <sz val="16"/>
      <color rgb="FFFF0000"/>
      <name val="Arial"/>
      <family val="2"/>
    </font>
    <font>
      <sz val="10"/>
      <color rgb="FF000000"/>
      <name val="Tahoma"/>
      <family val="2"/>
    </font>
    <font>
      <b/>
      <sz val="10"/>
      <color rgb="FF000000"/>
      <name val="Tahoma"/>
      <family val="2"/>
    </font>
    <font>
      <sz val="10"/>
      <color rgb="FF0C0D0E"/>
      <name val="Var(--ff-mono)"/>
    </font>
    <font>
      <b/>
      <sz val="22"/>
      <color theme="1"/>
      <name val="Arial"/>
      <family val="2"/>
    </font>
    <font>
      <sz val="24"/>
      <name val="Arial"/>
      <family val="2"/>
    </font>
    <font>
      <sz val="10"/>
      <name val="Arial Narrow"/>
      <family val="2"/>
    </font>
    <font>
      <sz val="12"/>
      <color theme="1"/>
      <name val="Arial"/>
      <family val="2"/>
    </font>
    <font>
      <b/>
      <sz val="8"/>
      <name val="Arial"/>
      <family val="2"/>
    </font>
    <font>
      <sz val="8"/>
      <color rgb="FFFF0000"/>
      <name val="Arial"/>
      <family val="2"/>
    </font>
    <font>
      <sz val="12"/>
      <color rgb="FFFF0000"/>
      <name val="Arial"/>
      <family val="2"/>
    </font>
    <font>
      <i/>
      <sz val="14"/>
      <name val="Arial"/>
      <family val="2"/>
    </font>
    <font>
      <sz val="14"/>
      <color rgb="FFFF0000"/>
      <name val="Arial"/>
      <family val="2"/>
    </font>
    <font>
      <sz val="16"/>
      <color theme="1"/>
      <name val="Arial"/>
      <family val="2"/>
    </font>
    <font>
      <u/>
      <sz val="10"/>
      <color theme="10"/>
      <name val="Arial"/>
      <family val="2"/>
    </font>
    <font>
      <sz val="22"/>
      <name val="Arial"/>
      <family val="2"/>
    </font>
    <font>
      <sz val="10"/>
      <color rgb="FFFF0000"/>
      <name val="Arial"/>
      <family val="2"/>
    </font>
    <font>
      <sz val="20"/>
      <name val="Arial"/>
      <family val="2"/>
    </font>
    <font>
      <b/>
      <sz val="10"/>
      <name val="Arial"/>
      <family val="2"/>
    </font>
    <font>
      <b/>
      <sz val="18"/>
      <name val="Arial"/>
      <family val="2"/>
    </font>
    <font>
      <u/>
      <sz val="14"/>
      <color theme="3"/>
      <name val="Arial"/>
      <family val="2"/>
    </font>
    <font>
      <b/>
      <sz val="20"/>
      <color theme="1"/>
      <name val="Arial"/>
      <family val="2"/>
    </font>
    <font>
      <u/>
      <sz val="14"/>
      <color theme="10"/>
      <name val="Arial"/>
      <family val="2"/>
    </font>
    <font>
      <sz val="14"/>
      <color theme="1"/>
      <name val="Arial"/>
      <family val="2"/>
    </font>
    <font>
      <sz val="14"/>
      <name val="Arial Narrow"/>
      <family val="2"/>
    </font>
    <font>
      <sz val="12"/>
      <name val="Arial Narrow"/>
      <family val="2"/>
    </font>
    <font>
      <sz val="11"/>
      <color rgb="FF000000"/>
      <name val="Calibri"/>
      <family val="2"/>
      <charset val="1"/>
    </font>
    <font>
      <sz val="20"/>
      <color theme="1"/>
      <name val="Arial"/>
      <family val="2"/>
    </font>
    <font>
      <sz val="12"/>
      <color theme="0"/>
      <name val="Arial"/>
      <family val="2"/>
    </font>
    <font>
      <sz val="8"/>
      <name val="Arial"/>
      <family val="2"/>
    </font>
    <font>
      <b/>
      <sz val="12"/>
      <color rgb="FFFF0000"/>
      <name val="Arial"/>
      <family val="2"/>
    </font>
    <font>
      <sz val="8"/>
      <name val="Arial"/>
      <family val="2"/>
    </font>
    <font>
      <b/>
      <sz val="14"/>
      <color rgb="FF212121"/>
      <name val="Arial"/>
      <family val="2"/>
    </font>
    <font>
      <sz val="10"/>
      <name val="Arial Unicode MS"/>
      <family val="2"/>
    </font>
    <font>
      <sz val="12"/>
      <color theme="7" tint="0.79998168889431442"/>
      <name val="Arial"/>
      <family val="2"/>
    </font>
    <font>
      <b/>
      <sz val="12"/>
      <color theme="6" tint="0.59999389629810485"/>
      <name val="Arial"/>
      <family val="2"/>
    </font>
    <font>
      <b/>
      <sz val="26"/>
      <color theme="1"/>
      <name val="Arial"/>
      <family val="2"/>
    </font>
    <font>
      <sz val="12"/>
      <name val="Calibri"/>
      <family val="2"/>
      <scheme val="minor"/>
    </font>
    <font>
      <b/>
      <sz val="12"/>
      <color theme="1"/>
      <name val="Arial"/>
      <family val="2"/>
    </font>
    <font>
      <b/>
      <sz val="12"/>
      <color rgb="FF000000"/>
      <name val="Arial"/>
      <family val="2"/>
    </font>
    <font>
      <sz val="12"/>
      <color rgb="FF000000"/>
      <name val="Arial"/>
      <family val="2"/>
    </font>
    <font>
      <sz val="16"/>
      <color rgb="FF000000"/>
      <name val="Arial"/>
      <family val="2"/>
    </font>
  </fonts>
  <fills count="28">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E01"/>
        <bgColor indexed="64"/>
      </patternFill>
    </fill>
    <fill>
      <patternFill patternType="solid">
        <fgColor indexed="44"/>
        <bgColor indexed="64"/>
      </patternFill>
    </fill>
    <fill>
      <patternFill patternType="solid">
        <fgColor rgb="FFFF99CC"/>
        <bgColor indexed="64"/>
      </patternFill>
    </fill>
    <fill>
      <patternFill patternType="gray0625"/>
    </fill>
    <fill>
      <patternFill patternType="solid">
        <fgColor theme="4" tint="0.79995117038483843"/>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0000"/>
        <bgColor indexed="64"/>
      </patternFill>
    </fill>
    <fill>
      <patternFill patternType="solid">
        <fgColor rgb="FFD9D9D9"/>
        <bgColor rgb="FF000000"/>
      </patternFill>
    </fill>
    <fill>
      <patternFill patternType="solid">
        <fgColor rgb="FFFFFF99"/>
        <bgColor rgb="FF000000"/>
      </patternFill>
    </fill>
    <fill>
      <patternFill patternType="solid">
        <fgColor rgb="FFFF99FF"/>
        <bgColor rgb="FF000000"/>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auto="1"/>
      </left>
      <right/>
      <top style="thin">
        <color auto="1"/>
      </top>
      <bottom/>
      <diagonal/>
    </border>
    <border>
      <left/>
      <right style="medium">
        <color auto="1"/>
      </right>
      <top/>
      <bottom/>
      <diagonal/>
    </border>
    <border>
      <left style="medium">
        <color auto="1"/>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s>
  <cellStyleXfs count="15">
    <xf numFmtId="0" fontId="0" fillId="0" borderId="0"/>
    <xf numFmtId="0" fontId="9" fillId="0" borderId="0"/>
    <xf numFmtId="0" fontId="20" fillId="0" borderId="0"/>
    <xf numFmtId="0" fontId="9" fillId="0" borderId="0"/>
    <xf numFmtId="0" fontId="5" fillId="0" borderId="0"/>
    <xf numFmtId="0" fontId="23" fillId="0" borderId="0"/>
    <xf numFmtId="0" fontId="5" fillId="0" borderId="0"/>
    <xf numFmtId="0" fontId="30" fillId="0" borderId="0"/>
    <xf numFmtId="0" fontId="4" fillId="0" borderId="0"/>
    <xf numFmtId="0" fontId="5" fillId="0" borderId="0"/>
    <xf numFmtId="0" fontId="3" fillId="0" borderId="0"/>
    <xf numFmtId="0" fontId="38" fillId="0" borderId="0" applyNumberFormat="0" applyFill="0" applyBorder="0" applyAlignment="0" applyProtection="0"/>
    <xf numFmtId="0" fontId="50" fillId="0" borderId="0"/>
    <xf numFmtId="0" fontId="2" fillId="0" borderId="0"/>
    <xf numFmtId="0" fontId="1" fillId="0" borderId="0"/>
  </cellStyleXfs>
  <cellXfs count="1165">
    <xf numFmtId="0" fontId="0" fillId="0" borderId="0" xfId="0"/>
    <xf numFmtId="0" fontId="6" fillId="0" borderId="0" xfId="0" applyFont="1"/>
    <xf numFmtId="0" fontId="6"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xf numFmtId="2" fontId="10" fillId="0" borderId="0" xfId="0" applyNumberFormat="1" applyFont="1" applyAlignment="1">
      <alignment horizontal="center" vertical="center"/>
    </xf>
    <xf numFmtId="0" fontId="12" fillId="0" borderId="0" xfId="0" applyFont="1" applyAlignment="1">
      <alignment horizontal="left" vertical="center"/>
    </xf>
    <xf numFmtId="0" fontId="8" fillId="0" borderId="0" xfId="0" applyFont="1" applyAlignment="1">
      <alignment horizontal="center"/>
    </xf>
    <xf numFmtId="0" fontId="10" fillId="0" borderId="0" xfId="0" applyFont="1" applyAlignment="1">
      <alignment horizontal="left" vertical="center"/>
    </xf>
    <xf numFmtId="0" fontId="8" fillId="0" borderId="0" xfId="0" applyFont="1" applyAlignment="1">
      <alignment horizontal="left" vertical="center"/>
    </xf>
    <xf numFmtId="0" fontId="12" fillId="0" borderId="1" xfId="0" applyFont="1" applyBorder="1" applyAlignment="1" applyProtection="1">
      <alignment horizontal="center" vertical="center"/>
      <protection locked="0"/>
    </xf>
    <xf numFmtId="0" fontId="10" fillId="0" borderId="0" xfId="0" applyFont="1"/>
    <xf numFmtId="49" fontId="12" fillId="4" borderId="1" xfId="0" applyNumberFormat="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5" borderId="1" xfId="0" applyFont="1" applyFill="1" applyBorder="1" applyAlignment="1" applyProtection="1">
      <alignment horizontal="center" vertical="center"/>
      <protection locked="0"/>
    </xf>
    <xf numFmtId="0" fontId="12" fillId="0" borderId="1" xfId="0" applyFont="1" applyBorder="1" applyAlignment="1">
      <alignment vertical="center"/>
    </xf>
    <xf numFmtId="2" fontId="10" fillId="0" borderId="1" xfId="0" applyNumberFormat="1" applyFont="1" applyBorder="1" applyAlignment="1">
      <alignment horizontal="center" vertical="center"/>
    </xf>
    <xf numFmtId="0" fontId="8" fillId="6" borderId="1" xfId="0" quotePrefix="1" applyFont="1" applyFill="1" applyBorder="1" applyAlignment="1" applyProtection="1">
      <alignment horizontal="left" vertical="center"/>
      <protection locked="0"/>
    </xf>
    <xf numFmtId="0" fontId="7" fillId="6" borderId="1" xfId="0" applyFont="1" applyFill="1" applyBorder="1" applyAlignment="1">
      <alignment horizontal="left" vertical="center"/>
    </xf>
    <xf numFmtId="0" fontId="7" fillId="6" borderId="1" xfId="0" applyFont="1" applyFill="1" applyBorder="1" applyAlignment="1">
      <alignment horizontal="center" vertical="center"/>
    </xf>
    <xf numFmtId="166" fontId="12" fillId="4" borderId="1" xfId="0" applyNumberFormat="1" applyFont="1" applyFill="1" applyBorder="1" applyAlignment="1" applyProtection="1">
      <alignment horizontal="center" vertical="center"/>
      <protection locked="0"/>
    </xf>
    <xf numFmtId="0" fontId="27" fillId="0" borderId="0" xfId="0" applyFont="1"/>
    <xf numFmtId="0" fontId="17" fillId="0" borderId="0" xfId="0" applyFont="1" applyAlignment="1">
      <alignment horizontal="center" vertical="center"/>
    </xf>
    <xf numFmtId="165" fontId="12" fillId="0" borderId="0" xfId="0" applyNumberFormat="1" applyFont="1" applyAlignment="1">
      <alignment horizontal="center" vertical="center"/>
    </xf>
    <xf numFmtId="0" fontId="12" fillId="0" borderId="4" xfId="0" quotePrefix="1" applyFont="1" applyBorder="1" applyAlignment="1">
      <alignment horizontal="center" vertical="center"/>
    </xf>
    <xf numFmtId="0" fontId="12" fillId="0" borderId="4" xfId="0" applyFont="1" applyBorder="1" applyAlignment="1">
      <alignment horizontal="center" vertical="center"/>
    </xf>
    <xf numFmtId="0" fontId="8" fillId="6" borderId="1" xfId="0" quotePrefix="1" applyFont="1" applyFill="1" applyBorder="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12" fillId="0" borderId="1" xfId="0" applyFont="1" applyBorder="1" applyAlignment="1">
      <alignment horizontal="left" vertical="center"/>
    </xf>
    <xf numFmtId="0" fontId="16" fillId="0" borderId="1" xfId="0" applyFont="1" applyBorder="1" applyAlignment="1">
      <alignment horizontal="center" vertical="center"/>
    </xf>
    <xf numFmtId="2" fontId="21" fillId="6" borderId="24" xfId="0" quotePrefix="1" applyNumberFormat="1" applyFont="1" applyFill="1" applyBorder="1" applyAlignment="1">
      <alignment horizontal="center" vertical="center"/>
    </xf>
    <xf numFmtId="0" fontId="16" fillId="0" borderId="0" xfId="0" applyFont="1" applyAlignment="1">
      <alignment horizontal="left" vertical="center"/>
    </xf>
    <xf numFmtId="0" fontId="10" fillId="0" borderId="1" xfId="0" applyFont="1" applyBorder="1" applyAlignment="1">
      <alignment vertical="center"/>
    </xf>
    <xf numFmtId="2" fontId="12" fillId="4" borderId="1" xfId="0" applyNumberFormat="1" applyFont="1" applyFill="1" applyBorder="1" applyAlignment="1" applyProtection="1">
      <alignment horizontal="center" vertical="center"/>
      <protection locked="0"/>
    </xf>
    <xf numFmtId="0" fontId="7" fillId="8" borderId="1" xfId="0" applyFont="1" applyFill="1" applyBorder="1" applyAlignment="1">
      <alignment horizontal="left" vertical="center"/>
    </xf>
    <xf numFmtId="0" fontId="8" fillId="8" borderId="1" xfId="0" quotePrefix="1" applyFont="1" applyFill="1" applyBorder="1" applyAlignment="1" applyProtection="1">
      <alignment horizontal="left" vertical="center"/>
      <protection locked="0"/>
    </xf>
    <xf numFmtId="0" fontId="12" fillId="0" borderId="1" xfId="0" quotePrefix="1" applyFont="1" applyBorder="1" applyAlignment="1" applyProtection="1">
      <alignment horizontal="center" vertical="center"/>
      <protection locked="0"/>
    </xf>
    <xf numFmtId="0" fontId="8" fillId="8" borderId="1" xfId="0" quotePrefix="1" applyFont="1" applyFill="1" applyBorder="1" applyAlignment="1">
      <alignment horizontal="left" vertical="center"/>
    </xf>
    <xf numFmtId="2" fontId="21" fillId="8" borderId="24" xfId="0" quotePrefix="1" applyNumberFormat="1" applyFont="1" applyFill="1" applyBorder="1" applyAlignment="1">
      <alignment horizontal="center" vertical="center"/>
    </xf>
    <xf numFmtId="47" fontId="21" fillId="8" borderId="24" xfId="0" quotePrefix="1" applyNumberFormat="1" applyFont="1" applyFill="1" applyBorder="1" applyAlignment="1">
      <alignment horizontal="center" vertical="center"/>
    </xf>
    <xf numFmtId="0" fontId="10" fillId="0" borderId="1" xfId="0" applyFont="1" applyBorder="1" applyAlignment="1">
      <alignment horizontal="left" vertical="center" indent="1"/>
    </xf>
    <xf numFmtId="0" fontId="10" fillId="0" borderId="0" xfId="0" applyFont="1" applyAlignment="1">
      <alignment horizontal="left" vertical="center" indent="1"/>
    </xf>
    <xf numFmtId="0" fontId="10" fillId="0" borderId="24" xfId="0" applyFont="1" applyBorder="1" applyAlignment="1">
      <alignment horizontal="left" vertical="center" indent="1"/>
    </xf>
    <xf numFmtId="0" fontId="10" fillId="4" borderId="1" xfId="0" quotePrefix="1" applyFont="1" applyFill="1" applyBorder="1" applyAlignment="1" applyProtection="1">
      <alignment horizontal="center" vertical="center"/>
      <protection locked="0"/>
    </xf>
    <xf numFmtId="49" fontId="10" fillId="4" borderId="1" xfId="0" applyNumberFormat="1" applyFont="1" applyFill="1" applyBorder="1" applyAlignment="1" applyProtection="1">
      <alignment horizontal="center" vertical="center"/>
      <protection locked="0"/>
    </xf>
    <xf numFmtId="0" fontId="14" fillId="0" borderId="0" xfId="0" applyFont="1" applyAlignment="1">
      <alignment vertical="center" wrapText="1"/>
    </xf>
    <xf numFmtId="0" fontId="12" fillId="4" borderId="1" xfId="0" applyFont="1" applyFill="1" applyBorder="1" applyAlignment="1" applyProtection="1">
      <alignment vertical="center"/>
      <protection locked="0"/>
    </xf>
    <xf numFmtId="0" fontId="12" fillId="0" borderId="24" xfId="0" applyFont="1" applyBorder="1" applyAlignment="1">
      <alignment horizontal="center" vertical="center" wrapText="1"/>
    </xf>
    <xf numFmtId="0" fontId="12" fillId="0" borderId="24" xfId="0" applyFont="1" applyBorder="1" applyAlignment="1">
      <alignment horizontal="left" vertical="center"/>
    </xf>
    <xf numFmtId="0" fontId="12" fillId="0" borderId="1" xfId="0" quotePrefix="1" applyFont="1" applyBorder="1" applyAlignment="1">
      <alignment horizontal="center" vertical="center"/>
    </xf>
    <xf numFmtId="0" fontId="12" fillId="4" borderId="4" xfId="0" applyFont="1" applyFill="1" applyBorder="1" applyAlignment="1" applyProtection="1">
      <alignment horizontal="center" vertical="center"/>
      <protection locked="0"/>
    </xf>
    <xf numFmtId="49" fontId="12" fillId="0" borderId="1" xfId="0" applyNumberFormat="1" applyFont="1" applyBorder="1" applyAlignment="1">
      <alignment horizontal="left" vertical="center"/>
    </xf>
    <xf numFmtId="0" fontId="12" fillId="7" borderId="6" xfId="0" applyFont="1" applyFill="1" applyBorder="1" applyAlignment="1" applyProtection="1">
      <alignment vertical="center"/>
      <protection locked="0"/>
    </xf>
    <xf numFmtId="0" fontId="12" fillId="7" borderId="7" xfId="0" applyFont="1" applyFill="1" applyBorder="1" applyAlignment="1">
      <alignment vertical="center"/>
    </xf>
    <xf numFmtId="0" fontId="12" fillId="7" borderId="24" xfId="0" applyFont="1" applyFill="1" applyBorder="1" applyAlignment="1">
      <alignment vertical="center"/>
    </xf>
    <xf numFmtId="0" fontId="12" fillId="4" borderId="1" xfId="0" applyFont="1" applyFill="1" applyBorder="1" applyAlignment="1">
      <alignment horizontal="center" vertical="center"/>
    </xf>
    <xf numFmtId="0" fontId="12" fillId="4" borderId="1" xfId="0" applyFont="1" applyFill="1" applyBorder="1" applyAlignment="1" applyProtection="1">
      <alignment horizontal="left" vertical="center"/>
      <protection locked="0"/>
    </xf>
    <xf numFmtId="49" fontId="12" fillId="0" borderId="0" xfId="0" applyNumberFormat="1" applyFont="1" applyAlignment="1">
      <alignment horizontal="center" vertical="center"/>
    </xf>
    <xf numFmtId="0" fontId="31" fillId="0" borderId="0" xfId="8" applyFont="1" applyAlignment="1">
      <alignment vertical="center"/>
    </xf>
    <xf numFmtId="0" fontId="31" fillId="0" borderId="0" xfId="8" applyFont="1" applyAlignment="1">
      <alignment horizontal="center" vertical="center"/>
    </xf>
    <xf numFmtId="22" fontId="12" fillId="0" borderId="0" xfId="0" applyNumberFormat="1" applyFont="1"/>
    <xf numFmtId="0" fontId="10" fillId="11" borderId="1" xfId="0" applyFont="1" applyFill="1" applyBorder="1" applyAlignment="1" applyProtection="1">
      <alignment horizontal="center" vertical="center"/>
      <protection locked="0"/>
    </xf>
    <xf numFmtId="0" fontId="10" fillId="11" borderId="1" xfId="0" quotePrefix="1" applyFont="1" applyFill="1" applyBorder="1" applyAlignment="1" applyProtection="1">
      <alignment horizontal="center" vertical="center"/>
      <protection locked="0"/>
    </xf>
    <xf numFmtId="49" fontId="10" fillId="11" borderId="1" xfId="0" applyNumberFormat="1" applyFont="1" applyFill="1" applyBorder="1" applyAlignment="1" applyProtection="1">
      <alignment horizontal="center" vertical="center"/>
      <protection locked="0"/>
    </xf>
    <xf numFmtId="0" fontId="12" fillId="0" borderId="4" xfId="0" applyFont="1" applyBorder="1" applyAlignment="1">
      <alignment horizontal="center" vertical="center" wrapText="1"/>
    </xf>
    <xf numFmtId="0" fontId="37" fillId="0" borderId="0" xfId="8" applyFont="1" applyAlignment="1">
      <alignment horizontal="center" vertical="center"/>
    </xf>
    <xf numFmtId="0" fontId="37" fillId="0" borderId="0" xfId="8" applyFont="1" applyAlignment="1">
      <alignment vertical="center"/>
    </xf>
    <xf numFmtId="0" fontId="16" fillId="0" borderId="0" xfId="0" applyFont="1" applyAlignment="1">
      <alignment horizontal="centerContinuous" vertical="center"/>
    </xf>
    <xf numFmtId="0" fontId="12" fillId="0" borderId="0" xfId="0" applyFont="1" applyAlignment="1">
      <alignment horizontal="center" vertical="center" wrapText="1"/>
    </xf>
    <xf numFmtId="0" fontId="12" fillId="0" borderId="24" xfId="0" applyFont="1" applyBorder="1" applyAlignment="1">
      <alignment horizontal="center" vertical="center"/>
    </xf>
    <xf numFmtId="0" fontId="35" fillId="0" borderId="0" xfId="0" applyFont="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left" vertical="center" wrapText="1"/>
    </xf>
    <xf numFmtId="0" fontId="10" fillId="0" borderId="24" xfId="0" applyFont="1" applyBorder="1" applyAlignment="1">
      <alignment horizontal="center" vertical="center"/>
    </xf>
    <xf numFmtId="0" fontId="7" fillId="6" borderId="29" xfId="0" applyFont="1" applyFill="1" applyBorder="1" applyAlignment="1" applyProtection="1">
      <alignment horizontal="center" vertical="center"/>
      <protection locked="0"/>
    </xf>
    <xf numFmtId="0" fontId="12" fillId="0" borderId="0" xfId="0" applyFont="1" applyAlignment="1" applyProtection="1">
      <alignment horizontal="center"/>
      <protection locked="0"/>
    </xf>
    <xf numFmtId="2" fontId="10" fillId="0" borderId="0" xfId="0" quotePrefix="1" applyNumberFormat="1" applyFont="1" applyAlignment="1" applyProtection="1">
      <alignment horizontal="center" vertical="top"/>
      <protection locked="0"/>
    </xf>
    <xf numFmtId="2" fontId="16" fillId="0" borderId="0" xfId="0" quotePrefix="1" applyNumberFormat="1" applyFont="1" applyAlignment="1" applyProtection="1">
      <alignment horizontal="center" vertical="top"/>
      <protection locked="0"/>
    </xf>
    <xf numFmtId="0" fontId="10" fillId="0" borderId="0" xfId="0" applyFont="1" applyAlignment="1" applyProtection="1">
      <alignment horizontal="center"/>
      <protection locked="0"/>
    </xf>
    <xf numFmtId="0" fontId="7" fillId="8" borderId="29" xfId="0"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36" fillId="0" borderId="0" xfId="0" applyFont="1" applyAlignment="1">
      <alignment horizontal="center" vertical="center"/>
    </xf>
    <xf numFmtId="0" fontId="34" fillId="0" borderId="0" xfId="0" applyFont="1" applyAlignment="1">
      <alignment horizontal="center" vertical="center"/>
    </xf>
    <xf numFmtId="0" fontId="34" fillId="0" borderId="0" xfId="0" applyFont="1" applyAlignment="1">
      <alignment horizontal="left" vertical="center"/>
    </xf>
    <xf numFmtId="0" fontId="34" fillId="0" borderId="0" xfId="0" applyFont="1" applyAlignment="1">
      <alignment vertical="center"/>
    </xf>
    <xf numFmtId="0" fontId="36" fillId="0" borderId="0" xfId="0" applyFont="1" applyAlignment="1">
      <alignment horizontal="left" vertical="center"/>
    </xf>
    <xf numFmtId="0" fontId="33" fillId="0" borderId="0" xfId="0" applyFont="1"/>
    <xf numFmtId="0" fontId="7" fillId="0" borderId="31" xfId="0" applyFont="1" applyBorder="1" applyAlignment="1">
      <alignment horizontal="center" vertical="center" wrapText="1"/>
    </xf>
    <xf numFmtId="0" fontId="7" fillId="0" borderId="13"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12" xfId="3" applyFont="1" applyBorder="1" applyAlignment="1">
      <alignment horizontal="center" vertical="center" wrapText="1"/>
    </xf>
    <xf numFmtId="0" fontId="24" fillId="0" borderId="0" xfId="0" applyFont="1" applyAlignment="1">
      <alignment vertical="center" wrapText="1"/>
    </xf>
    <xf numFmtId="0" fontId="12" fillId="0" borderId="25" xfId="0" applyFont="1" applyBorder="1" applyAlignment="1">
      <alignment vertical="center" textRotation="90"/>
    </xf>
    <xf numFmtId="0" fontId="12" fillId="0" borderId="27" xfId="0" applyFont="1" applyBorder="1" applyAlignment="1">
      <alignment vertical="center" textRotation="90"/>
    </xf>
    <xf numFmtId="0" fontId="29" fillId="0" borderId="0" xfId="0" applyFont="1" applyAlignment="1">
      <alignment horizontal="center" vertical="center" textRotation="90"/>
    </xf>
    <xf numFmtId="0" fontId="12" fillId="0" borderId="0" xfId="0" quotePrefix="1" applyFont="1" applyAlignment="1">
      <alignment horizontal="center" vertical="center" wrapText="1"/>
    </xf>
    <xf numFmtId="0" fontId="5" fillId="0" borderId="0" xfId="0" applyFont="1"/>
    <xf numFmtId="0" fontId="41" fillId="0" borderId="0" xfId="0" applyFont="1"/>
    <xf numFmtId="0" fontId="7" fillId="0" borderId="0" xfId="0" applyFont="1" applyAlignment="1">
      <alignment horizontal="center"/>
    </xf>
    <xf numFmtId="0" fontId="6" fillId="0" borderId="0" xfId="4" applyFont="1"/>
    <xf numFmtId="0" fontId="12" fillId="0" borderId="0" xfId="4" applyFont="1" applyAlignment="1">
      <alignment horizontal="center" vertical="center"/>
    </xf>
    <xf numFmtId="0" fontId="5" fillId="0" borderId="0" xfId="4" applyAlignment="1">
      <alignment vertical="center"/>
    </xf>
    <xf numFmtId="0" fontId="12" fillId="0" borderId="0" xfId="4" applyFont="1" applyAlignment="1">
      <alignment horizontal="left" vertical="center"/>
    </xf>
    <xf numFmtId="0" fontId="10" fillId="0" borderId="0" xfId="4" applyFont="1" applyAlignment="1">
      <alignment vertical="center"/>
    </xf>
    <xf numFmtId="0" fontId="10" fillId="0" borderId="0" xfId="4" applyFont="1" applyAlignment="1">
      <alignment horizontal="left" vertical="center"/>
    </xf>
    <xf numFmtId="2" fontId="10" fillId="0" borderId="0" xfId="4" applyNumberFormat="1" applyFont="1" applyAlignment="1">
      <alignment horizontal="center" vertical="center"/>
    </xf>
    <xf numFmtId="0" fontId="10" fillId="0" borderId="0" xfId="4" applyFont="1" applyAlignment="1">
      <alignment horizontal="center" vertical="center"/>
    </xf>
    <xf numFmtId="0" fontId="5" fillId="0" borderId="1" xfId="4" applyBorder="1" applyAlignment="1">
      <alignment horizontal="center" vertical="center"/>
    </xf>
    <xf numFmtId="0" fontId="5" fillId="0" borderId="0" xfId="4" applyAlignment="1">
      <alignment horizontal="center" vertical="center"/>
    </xf>
    <xf numFmtId="0" fontId="12" fillId="0" borderId="1" xfId="4" applyFont="1" applyBorder="1" applyAlignment="1">
      <alignment horizontal="center" vertical="center"/>
    </xf>
    <xf numFmtId="0" fontId="10" fillId="0" borderId="0" xfId="4" applyFont="1" applyAlignment="1" applyProtection="1">
      <alignment vertical="center"/>
      <protection locked="0"/>
    </xf>
    <xf numFmtId="0" fontId="12" fillId="0" borderId="0" xfId="4" applyFont="1" applyAlignment="1" applyProtection="1">
      <alignment horizontal="center" vertical="center"/>
      <protection locked="0"/>
    </xf>
    <xf numFmtId="2" fontId="10" fillId="0" borderId="0" xfId="4" quotePrefix="1" applyNumberFormat="1" applyFont="1" applyAlignment="1" applyProtection="1">
      <alignment horizontal="center" vertical="center"/>
      <protection locked="0"/>
    </xf>
    <xf numFmtId="0" fontId="10" fillId="0" borderId="0" xfId="4" applyFont="1" applyAlignment="1" applyProtection="1">
      <alignment horizontal="center" vertical="center"/>
      <protection locked="0"/>
    </xf>
    <xf numFmtId="0" fontId="21" fillId="0" borderId="0" xfId="4" quotePrefix="1" applyFont="1" applyAlignment="1">
      <alignment horizontal="right" vertical="center"/>
    </xf>
    <xf numFmtId="0" fontId="8" fillId="0" borderId="0" xfId="4" quotePrefix="1" applyFont="1" applyAlignment="1">
      <alignment horizontal="left" vertical="center"/>
    </xf>
    <xf numFmtId="0" fontId="8" fillId="0" borderId="0" xfId="4" quotePrefix="1" applyFont="1" applyAlignment="1" applyProtection="1">
      <alignment horizontal="left" vertical="center"/>
      <protection locked="0"/>
    </xf>
    <xf numFmtId="0" fontId="8" fillId="0" borderId="0" xfId="4" applyFont="1" applyAlignment="1">
      <alignment horizontal="left" vertical="center"/>
    </xf>
    <xf numFmtId="0" fontId="42" fillId="0" borderId="0" xfId="4" applyFont="1" applyAlignment="1">
      <alignment horizontal="center" vertical="center"/>
    </xf>
    <xf numFmtId="168" fontId="10" fillId="0" borderId="0" xfId="4" quotePrefix="1" applyNumberFormat="1" applyFont="1" applyAlignment="1" applyProtection="1">
      <alignment horizontal="center" vertical="center"/>
      <protection locked="0"/>
    </xf>
    <xf numFmtId="0" fontId="10" fillId="0" borderId="0" xfId="4" applyFont="1" applyAlignment="1" applyProtection="1">
      <alignment horizontal="left" vertical="center"/>
      <protection locked="0"/>
    </xf>
    <xf numFmtId="0" fontId="8" fillId="0" borderId="0" xfId="4" quotePrefix="1" applyFont="1" applyAlignment="1" applyProtection="1">
      <alignment horizontal="center" vertical="center"/>
      <protection locked="0"/>
    </xf>
    <xf numFmtId="0" fontId="43" fillId="0" borderId="0" xfId="4" quotePrefix="1" applyFont="1" applyAlignment="1" applyProtection="1">
      <alignment horizontal="left" vertical="center"/>
      <protection locked="0"/>
    </xf>
    <xf numFmtId="0" fontId="12" fillId="0" borderId="1" xfId="4" applyFont="1" applyBorder="1" applyAlignment="1" applyProtection="1">
      <alignment horizontal="center" vertical="center"/>
      <protection locked="0"/>
    </xf>
    <xf numFmtId="0" fontId="10" fillId="14" borderId="1" xfId="4" applyFont="1" applyFill="1" applyBorder="1" applyAlignment="1">
      <alignment horizontal="center" vertical="center"/>
    </xf>
    <xf numFmtId="0" fontId="10" fillId="14" borderId="1" xfId="4" applyFont="1" applyFill="1" applyBorder="1" applyAlignment="1">
      <alignment horizontal="left" vertical="center"/>
    </xf>
    <xf numFmtId="0" fontId="10" fillId="0" borderId="8" xfId="4" applyFont="1" applyBorder="1" applyAlignment="1" applyProtection="1">
      <alignment horizontal="center" vertical="center"/>
      <protection locked="0"/>
    </xf>
    <xf numFmtId="0" fontId="10" fillId="14" borderId="2" xfId="4" applyFont="1" applyFill="1" applyBorder="1" applyAlignment="1">
      <alignment horizontal="center" vertical="center"/>
    </xf>
    <xf numFmtId="0" fontId="10" fillId="14" borderId="2" xfId="4" applyFont="1" applyFill="1" applyBorder="1" applyAlignment="1">
      <alignment horizontal="left" vertical="center"/>
    </xf>
    <xf numFmtId="0" fontId="10" fillId="0" borderId="53" xfId="4" applyFont="1" applyBorder="1" applyAlignment="1" applyProtection="1">
      <alignment horizontal="center" vertical="center"/>
      <protection locked="0"/>
    </xf>
    <xf numFmtId="0" fontId="10" fillId="0" borderId="0" xfId="4" applyFont="1" applyAlignment="1">
      <alignment horizontal="center" vertical="center" wrapText="1"/>
    </xf>
    <xf numFmtId="0" fontId="12" fillId="0" borderId="0" xfId="4" quotePrefix="1" applyFont="1" applyAlignment="1" applyProtection="1">
      <alignment horizontal="center" vertical="center"/>
      <protection locked="0"/>
    </xf>
    <xf numFmtId="0" fontId="5" fillId="0" borderId="0" xfId="4"/>
    <xf numFmtId="0" fontId="44" fillId="0" borderId="0" xfId="4" applyFont="1" applyAlignment="1">
      <alignment horizontal="left" vertical="center"/>
    </xf>
    <xf numFmtId="0" fontId="46" fillId="0" borderId="0" xfId="11" applyFont="1" applyFill="1" applyBorder="1" applyAlignment="1">
      <alignment horizontal="left" vertical="center"/>
    </xf>
    <xf numFmtId="0" fontId="45" fillId="0" borderId="0" xfId="4" applyFont="1" applyAlignment="1">
      <alignment horizontal="left" vertical="center"/>
    </xf>
    <xf numFmtId="0" fontId="10" fillId="4" borderId="1" xfId="4" applyFont="1" applyFill="1" applyBorder="1" applyAlignment="1" applyProtection="1">
      <alignment horizontal="center" vertical="center"/>
      <protection locked="0"/>
    </xf>
    <xf numFmtId="2" fontId="10" fillId="4" borderId="1" xfId="4" quotePrefix="1" applyNumberFormat="1" applyFont="1" applyFill="1" applyBorder="1" applyAlignment="1" applyProtection="1">
      <alignment horizontal="center" vertical="center"/>
      <protection locked="0"/>
    </xf>
    <xf numFmtId="0" fontId="10" fillId="4" borderId="2" xfId="4" applyFont="1" applyFill="1" applyBorder="1" applyAlignment="1" applyProtection="1">
      <alignment horizontal="center" vertical="center"/>
      <protection locked="0"/>
    </xf>
    <xf numFmtId="2" fontId="10" fillId="4" borderId="2" xfId="4" quotePrefix="1" applyNumberFormat="1" applyFont="1" applyFill="1" applyBorder="1" applyAlignment="1" applyProtection="1">
      <alignment horizontal="center" vertical="center"/>
      <protection locked="0"/>
    </xf>
    <xf numFmtId="0" fontId="10" fillId="0" borderId="0" xfId="4" applyFont="1"/>
    <xf numFmtId="0" fontId="10" fillId="0" borderId="0" xfId="4" quotePrefix="1" applyFont="1" applyAlignment="1" applyProtection="1">
      <alignment horizontal="left" vertical="center"/>
      <protection locked="0"/>
    </xf>
    <xf numFmtId="0" fontId="7" fillId="0" borderId="0" xfId="4" quotePrefix="1" applyFont="1" applyAlignment="1" applyProtection="1">
      <alignment horizontal="left" vertical="center"/>
      <protection locked="0"/>
    </xf>
    <xf numFmtId="0" fontId="7" fillId="0" borderId="0" xfId="4" quotePrefix="1" applyFont="1" applyAlignment="1">
      <alignment horizontal="left" vertical="center"/>
    </xf>
    <xf numFmtId="0" fontId="7" fillId="0" borderId="0" xfId="4" applyFont="1" applyAlignment="1">
      <alignment horizontal="left" vertical="center"/>
    </xf>
    <xf numFmtId="0" fontId="5" fillId="0" borderId="1" xfId="0" applyFont="1" applyBorder="1" applyAlignment="1">
      <alignment horizontal="center" vertical="center"/>
    </xf>
    <xf numFmtId="0" fontId="7" fillId="11" borderId="1" xfId="0" applyFont="1" applyFill="1" applyBorder="1" applyAlignment="1" applyProtection="1">
      <alignment horizontal="center" vertical="center"/>
      <protection locked="0"/>
    </xf>
    <xf numFmtId="0" fontId="7" fillId="11" borderId="1" xfId="0" quotePrefix="1" applyFont="1" applyFill="1" applyBorder="1" applyAlignment="1" applyProtection="1">
      <alignment horizontal="center" vertical="center"/>
      <protection locked="0"/>
    </xf>
    <xf numFmtId="49" fontId="7" fillId="11" borderId="1" xfId="0" applyNumberFormat="1" applyFont="1" applyFill="1" applyBorder="1" applyAlignment="1" applyProtection="1">
      <alignment horizontal="center" vertical="center"/>
      <protection locked="0"/>
    </xf>
    <xf numFmtId="0" fontId="12" fillId="16" borderId="1" xfId="0" applyFont="1" applyFill="1" applyBorder="1" applyAlignment="1">
      <alignment horizontal="left" vertical="center"/>
    </xf>
    <xf numFmtId="0" fontId="7" fillId="7" borderId="1" xfId="0" applyFont="1" applyFill="1" applyBorder="1" applyAlignment="1">
      <alignment horizontal="left" vertical="center"/>
    </xf>
    <xf numFmtId="0" fontId="12" fillId="0" borderId="0" xfId="9" applyFont="1" applyProtection="1">
      <protection hidden="1"/>
    </xf>
    <xf numFmtId="0" fontId="12" fillId="0" borderId="0" xfId="9" applyFont="1" applyAlignment="1" applyProtection="1">
      <alignment vertical="center"/>
      <protection hidden="1"/>
    </xf>
    <xf numFmtId="0" fontId="12" fillId="0" borderId="0" xfId="9" applyFont="1" applyAlignment="1" applyProtection="1">
      <alignment vertical="center" wrapText="1"/>
      <protection hidden="1"/>
    </xf>
    <xf numFmtId="20" fontId="12" fillId="0" borderId="0" xfId="9" applyNumberFormat="1" applyFont="1" applyAlignment="1" applyProtection="1">
      <alignment horizontal="center" vertical="center"/>
      <protection hidden="1"/>
    </xf>
    <xf numFmtId="0" fontId="47" fillId="0" borderId="0" xfId="9" applyFont="1" applyAlignment="1" applyProtection="1">
      <alignment horizontal="center" vertical="center"/>
      <protection hidden="1"/>
    </xf>
    <xf numFmtId="20" fontId="47" fillId="0" borderId="0" xfId="9" applyNumberFormat="1" applyFont="1" applyAlignment="1" applyProtection="1">
      <alignment horizontal="center" vertical="center"/>
      <protection hidden="1"/>
    </xf>
    <xf numFmtId="0" fontId="48" fillId="0" borderId="0" xfId="9" applyFont="1" applyAlignment="1" applyProtection="1">
      <alignment horizontal="center" vertical="center"/>
      <protection hidden="1"/>
    </xf>
    <xf numFmtId="0" fontId="47" fillId="0" borderId="1" xfId="10" applyFont="1" applyBorder="1" applyAlignment="1">
      <alignment horizontal="center" vertical="center"/>
    </xf>
    <xf numFmtId="0" fontId="47" fillId="0" borderId="1" xfId="10" applyFont="1" applyBorder="1" applyAlignment="1">
      <alignment horizontal="left" vertical="center"/>
    </xf>
    <xf numFmtId="2" fontId="12" fillId="0" borderId="1" xfId="9" applyNumberFormat="1" applyFont="1" applyBorder="1" applyAlignment="1" applyProtection="1">
      <alignment vertical="center"/>
      <protection hidden="1"/>
    </xf>
    <xf numFmtId="0" fontId="12" fillId="0" borderId="0" xfId="9" applyFont="1" applyAlignment="1" applyProtection="1">
      <alignment horizontal="left" vertical="center"/>
      <protection hidden="1"/>
    </xf>
    <xf numFmtId="0" fontId="12" fillId="0" borderId="1" xfId="9" applyFont="1" applyBorder="1" applyAlignment="1" applyProtection="1">
      <alignment vertical="center"/>
      <protection hidden="1"/>
    </xf>
    <xf numFmtId="0" fontId="12" fillId="0" borderId="21" xfId="9" applyFont="1" applyBorder="1" applyAlignment="1" applyProtection="1">
      <alignment vertical="center"/>
      <protection hidden="1"/>
    </xf>
    <xf numFmtId="0" fontId="12" fillId="0" borderId="5" xfId="9" applyFont="1" applyBorder="1" applyAlignment="1" applyProtection="1">
      <alignment vertical="center"/>
      <protection hidden="1"/>
    </xf>
    <xf numFmtId="0" fontId="12" fillId="0" borderId="1" xfId="9" applyFont="1" applyBorder="1" applyAlignment="1" applyProtection="1">
      <alignment horizontal="center" vertical="center"/>
      <protection locked="0" hidden="1"/>
    </xf>
    <xf numFmtId="0" fontId="12" fillId="0" borderId="1" xfId="9" applyFont="1" applyBorder="1" applyAlignment="1" applyProtection="1">
      <alignment horizontal="left" vertical="center"/>
      <protection hidden="1"/>
    </xf>
    <xf numFmtId="0" fontId="12" fillId="0" borderId="21" xfId="9" applyFont="1" applyBorder="1" applyProtection="1">
      <protection hidden="1"/>
    </xf>
    <xf numFmtId="0" fontId="12" fillId="0" borderId="5" xfId="9" applyFont="1" applyBorder="1" applyProtection="1">
      <protection hidden="1"/>
    </xf>
    <xf numFmtId="0" fontId="12" fillId="0" borderId="19" xfId="9" applyFont="1" applyBorder="1" applyAlignment="1" applyProtection="1">
      <alignment vertical="center"/>
      <protection hidden="1"/>
    </xf>
    <xf numFmtId="0" fontId="12" fillId="0" borderId="25" xfId="9" applyFont="1" applyBorder="1" applyAlignment="1" applyProtection="1">
      <alignment vertical="center"/>
      <protection hidden="1"/>
    </xf>
    <xf numFmtId="0" fontId="12" fillId="0" borderId="27" xfId="9" applyFont="1" applyBorder="1" applyAlignment="1" applyProtection="1">
      <alignment vertical="center"/>
      <protection hidden="1"/>
    </xf>
    <xf numFmtId="0" fontId="12" fillId="0" borderId="23" xfId="9" applyFont="1" applyBorder="1" applyAlignment="1" applyProtection="1">
      <alignment vertical="center"/>
      <protection hidden="1"/>
    </xf>
    <xf numFmtId="14" fontId="22" fillId="0" borderId="0" xfId="9" applyNumberFormat="1" applyFont="1" applyAlignment="1" applyProtection="1">
      <alignment vertical="center"/>
      <protection hidden="1"/>
    </xf>
    <xf numFmtId="0" fontId="6" fillId="0" borderId="0" xfId="13" applyFont="1" applyAlignment="1">
      <alignment vertical="center"/>
    </xf>
    <xf numFmtId="0" fontId="32" fillId="0" borderId="0" xfId="13" applyFont="1" applyAlignment="1">
      <alignment vertical="center"/>
    </xf>
    <xf numFmtId="0" fontId="31" fillId="0" borderId="0" xfId="13" applyFont="1" applyAlignment="1">
      <alignment vertical="center"/>
    </xf>
    <xf numFmtId="0" fontId="12" fillId="0" borderId="29" xfId="13" applyFont="1" applyBorder="1" applyAlignment="1">
      <alignment vertical="center"/>
    </xf>
    <xf numFmtId="0" fontId="12" fillId="0" borderId="0" xfId="13" applyFont="1" applyAlignment="1">
      <alignment vertical="center"/>
    </xf>
    <xf numFmtId="20" fontId="12" fillId="0" borderId="42" xfId="13" applyNumberFormat="1" applyFont="1" applyBorder="1" applyAlignment="1">
      <alignment horizontal="center" vertical="center"/>
    </xf>
    <xf numFmtId="0" fontId="12" fillId="0" borderId="0" xfId="13" applyFont="1" applyAlignment="1">
      <alignment horizontal="center" vertical="center"/>
    </xf>
    <xf numFmtId="0" fontId="12" fillId="0" borderId="57" xfId="13" applyFont="1" applyBorder="1" applyAlignment="1">
      <alignment horizontal="center" vertical="center" wrapText="1"/>
    </xf>
    <xf numFmtId="0" fontId="12" fillId="0" borderId="57" xfId="13" applyFont="1" applyBorder="1" applyAlignment="1">
      <alignment vertical="center"/>
    </xf>
    <xf numFmtId="20" fontId="12" fillId="0" borderId="43" xfId="13" applyNumberFormat="1" applyFont="1" applyBorder="1" applyAlignment="1">
      <alignment horizontal="center" vertical="center"/>
    </xf>
    <xf numFmtId="0" fontId="12" fillId="0" borderId="58" xfId="13" applyFont="1" applyBorder="1" applyAlignment="1">
      <alignment horizontal="center" vertical="center"/>
    </xf>
    <xf numFmtId="0" fontId="12" fillId="0" borderId="57" xfId="13" applyFont="1" applyBorder="1" applyAlignment="1">
      <alignment horizontal="center" vertical="center"/>
    </xf>
    <xf numFmtId="0" fontId="12" fillId="0" borderId="58" xfId="13" applyFont="1" applyBorder="1" applyAlignment="1">
      <alignment horizontal="center" vertical="center" wrapText="1"/>
    </xf>
    <xf numFmtId="0" fontId="12" fillId="0" borderId="58" xfId="13" applyFont="1" applyBorder="1" applyAlignment="1">
      <alignment vertical="center"/>
    </xf>
    <xf numFmtId="0" fontId="12" fillId="0" borderId="60" xfId="13" applyFont="1" applyBorder="1" applyAlignment="1">
      <alignment vertical="center"/>
    </xf>
    <xf numFmtId="0" fontId="12" fillId="0" borderId="62" xfId="13" applyFont="1" applyBorder="1" applyAlignment="1">
      <alignment vertical="center"/>
    </xf>
    <xf numFmtId="0" fontId="41" fillId="0" borderId="25" xfId="8" applyFont="1" applyBorder="1" applyAlignment="1">
      <alignment horizontal="center" vertical="center"/>
    </xf>
    <xf numFmtId="164" fontId="10" fillId="4" borderId="33" xfId="0" applyNumberFormat="1" applyFont="1" applyFill="1" applyBorder="1" applyAlignment="1" applyProtection="1">
      <alignment horizontal="center" vertical="top"/>
      <protection locked="0"/>
    </xf>
    <xf numFmtId="2" fontId="10" fillId="4" borderId="33" xfId="0" applyNumberFormat="1" applyFont="1" applyFill="1" applyBorder="1" applyAlignment="1" applyProtection="1">
      <alignment horizontal="center" vertical="center"/>
      <protection locked="0"/>
    </xf>
    <xf numFmtId="0" fontId="10" fillId="4" borderId="33" xfId="0" applyFont="1" applyFill="1" applyBorder="1" applyAlignment="1" applyProtection="1">
      <alignment horizontal="center" vertical="center"/>
      <protection locked="0"/>
    </xf>
    <xf numFmtId="2" fontId="8" fillId="6" borderId="1" xfId="0" quotePrefix="1" applyNumberFormat="1" applyFont="1" applyFill="1" applyBorder="1" applyAlignment="1" applyProtection="1">
      <alignment horizontal="left" vertical="center"/>
      <protection locked="0"/>
    </xf>
    <xf numFmtId="169" fontId="12" fillId="4" borderId="1" xfId="0" applyNumberFormat="1" applyFont="1" applyFill="1" applyBorder="1" applyAlignment="1" applyProtection="1">
      <alignment horizontal="center" vertical="center"/>
      <protection locked="0"/>
    </xf>
    <xf numFmtId="169" fontId="8" fillId="6" borderId="1" xfId="0" quotePrefix="1" applyNumberFormat="1" applyFont="1" applyFill="1" applyBorder="1" applyAlignment="1" applyProtection="1">
      <alignment horizontal="left" vertical="center"/>
      <protection locked="0"/>
    </xf>
    <xf numFmtId="2" fontId="8" fillId="8" borderId="1" xfId="0" quotePrefix="1" applyNumberFormat="1" applyFont="1" applyFill="1" applyBorder="1" applyAlignment="1" applyProtection="1">
      <alignment horizontal="left" vertical="center"/>
      <protection locked="0"/>
    </xf>
    <xf numFmtId="169" fontId="8" fillId="8" borderId="1" xfId="0" quotePrefix="1" applyNumberFormat="1" applyFont="1" applyFill="1" applyBorder="1" applyAlignment="1" applyProtection="1">
      <alignment horizontal="left" vertical="center"/>
      <protection locked="0"/>
    </xf>
    <xf numFmtId="0" fontId="18" fillId="0" borderId="0" xfId="0" applyFont="1" applyAlignment="1">
      <alignment horizontal="centerContinuous" vertical="center"/>
    </xf>
    <xf numFmtId="0" fontId="39" fillId="0" borderId="0" xfId="0" applyFont="1" applyAlignment="1">
      <alignment horizontal="centerContinuous" vertical="center"/>
    </xf>
    <xf numFmtId="0" fontId="34" fillId="0" borderId="0" xfId="0" applyFont="1" applyAlignment="1">
      <alignment horizontal="centerContinuous" vertical="center"/>
    </xf>
    <xf numFmtId="0" fontId="10" fillId="0" borderId="0" xfId="0" applyFont="1" applyAlignment="1">
      <alignment horizontal="centerContinuous" vertical="center"/>
    </xf>
    <xf numFmtId="0" fontId="10" fillId="0" borderId="0" xfId="0" applyFont="1" applyAlignment="1">
      <alignment horizontal="center"/>
    </xf>
    <xf numFmtId="0" fontId="10" fillId="0" borderId="0" xfId="0" applyFont="1" applyAlignment="1">
      <alignment horizontal="left"/>
    </xf>
    <xf numFmtId="0" fontId="7" fillId="6" borderId="12" xfId="0" applyFont="1" applyFill="1" applyBorder="1" applyAlignment="1">
      <alignment horizontal="center" vertical="center"/>
    </xf>
    <xf numFmtId="0" fontId="7" fillId="6" borderId="37" xfId="0" applyFont="1" applyFill="1" applyBorder="1" applyAlignment="1">
      <alignment horizontal="center" vertical="center"/>
    </xf>
    <xf numFmtId="0" fontId="7" fillId="6" borderId="29" xfId="0" applyFont="1" applyFill="1" applyBorder="1" applyAlignment="1">
      <alignment horizontal="center" vertical="center"/>
    </xf>
    <xf numFmtId="164" fontId="10" fillId="0" borderId="27" xfId="0" applyNumberFormat="1" applyFont="1" applyBorder="1" applyAlignment="1">
      <alignment horizontal="center" vertical="center"/>
    </xf>
    <xf numFmtId="164" fontId="10" fillId="0" borderId="4" xfId="0" applyNumberFormat="1" applyFont="1" applyBorder="1" applyAlignment="1">
      <alignment horizontal="center" vertical="center"/>
    </xf>
    <xf numFmtId="164" fontId="10" fillId="0" borderId="19" xfId="0" applyNumberFormat="1" applyFont="1" applyBorder="1" applyAlignment="1">
      <alignment horizontal="center" vertical="center"/>
    </xf>
    <xf numFmtId="47" fontId="10" fillId="0" borderId="24" xfId="0" applyNumberFormat="1" applyFont="1" applyBorder="1" applyAlignment="1">
      <alignment horizontal="center" vertical="center"/>
    </xf>
    <xf numFmtId="47" fontId="10" fillId="0" borderId="1" xfId="0" applyNumberFormat="1" applyFont="1" applyBorder="1" applyAlignment="1">
      <alignment horizontal="center" vertical="center"/>
    </xf>
    <xf numFmtId="47" fontId="10" fillId="0" borderId="6" xfId="0" applyNumberFormat="1" applyFont="1" applyBorder="1" applyAlignment="1">
      <alignment horizontal="center" vertical="center"/>
    </xf>
    <xf numFmtId="0" fontId="10" fillId="7" borderId="24" xfId="0" applyFont="1" applyFill="1" applyBorder="1" applyAlignment="1">
      <alignment horizontal="center" vertical="center"/>
    </xf>
    <xf numFmtId="0" fontId="10" fillId="7" borderId="6" xfId="0" applyFont="1" applyFill="1" applyBorder="1" applyAlignment="1">
      <alignment horizontal="center" vertical="center"/>
    </xf>
    <xf numFmtId="2" fontId="10" fillId="0" borderId="32" xfId="0" applyNumberFormat="1" applyFont="1" applyBorder="1" applyAlignment="1">
      <alignment horizontal="center" vertical="center"/>
    </xf>
    <xf numFmtId="2" fontId="10" fillId="0" borderId="28" xfId="0" applyNumberFormat="1" applyFont="1" applyBorder="1" applyAlignment="1">
      <alignment horizontal="center" vertical="center"/>
    </xf>
    <xf numFmtId="2" fontId="10" fillId="0" borderId="20" xfId="0" applyNumberFormat="1" applyFont="1" applyBorder="1" applyAlignment="1">
      <alignment horizontal="center" vertical="center"/>
    </xf>
    <xf numFmtId="0" fontId="10" fillId="0" borderId="0" xfId="0" applyFont="1" applyAlignment="1">
      <alignment horizontal="centerContinuous"/>
    </xf>
    <xf numFmtId="0" fontId="12" fillId="0" borderId="0" xfId="0" applyFont="1" applyAlignment="1">
      <alignment horizontal="center"/>
    </xf>
    <xf numFmtId="0" fontId="0" fillId="0" borderId="0" xfId="0" applyAlignment="1">
      <alignment horizontal="centerContinuous"/>
    </xf>
    <xf numFmtId="0" fontId="7" fillId="6" borderId="13" xfId="0" applyFont="1" applyFill="1" applyBorder="1" applyAlignment="1">
      <alignment horizontal="center" vertical="center"/>
    </xf>
    <xf numFmtId="0" fontId="7" fillId="6" borderId="36" xfId="0" applyFont="1" applyFill="1" applyBorder="1" applyAlignment="1">
      <alignment horizontal="center" vertical="center"/>
    </xf>
    <xf numFmtId="0" fontId="7" fillId="0" borderId="0" xfId="0" applyFont="1"/>
    <xf numFmtId="0" fontId="10" fillId="0" borderId="0" xfId="0" applyFont="1" applyAlignment="1">
      <alignment horizontal="center" vertical="top"/>
    </xf>
    <xf numFmtId="2" fontId="10" fillId="0" borderId="0" xfId="0" quotePrefix="1" applyNumberFormat="1" applyFont="1" applyAlignment="1">
      <alignment horizontal="center" vertical="top"/>
    </xf>
    <xf numFmtId="2" fontId="10" fillId="0" borderId="0" xfId="0" applyNumberFormat="1" applyFont="1" applyAlignment="1">
      <alignment horizontal="center"/>
    </xf>
    <xf numFmtId="0" fontId="16" fillId="0" borderId="0" xfId="0" applyFont="1" applyAlignment="1">
      <alignment horizontal="center" vertical="top"/>
    </xf>
    <xf numFmtId="2" fontId="16" fillId="0" borderId="0" xfId="0" quotePrefix="1" applyNumberFormat="1" applyFont="1" applyAlignment="1">
      <alignment horizontal="center" vertical="top"/>
    </xf>
    <xf numFmtId="0" fontId="7" fillId="8" borderId="12" xfId="0" applyFont="1" applyFill="1" applyBorder="1" applyAlignment="1">
      <alignment horizontal="center" vertical="center"/>
    </xf>
    <xf numFmtId="0" fontId="7" fillId="8" borderId="37" xfId="0" applyFont="1" applyFill="1" applyBorder="1" applyAlignment="1">
      <alignment horizontal="center" vertical="center"/>
    </xf>
    <xf numFmtId="0" fontId="7" fillId="8" borderId="29" xfId="0" applyFont="1" applyFill="1" applyBorder="1" applyAlignment="1">
      <alignment horizontal="center" vertical="center"/>
    </xf>
    <xf numFmtId="0" fontId="7" fillId="8" borderId="36" xfId="0" applyFont="1" applyFill="1" applyBorder="1" applyAlignment="1">
      <alignment horizontal="center" vertical="center"/>
    </xf>
    <xf numFmtId="2" fontId="12" fillId="0" borderId="0" xfId="0" applyNumberFormat="1" applyFont="1" applyAlignment="1">
      <alignment horizontal="center" vertical="top"/>
    </xf>
    <xf numFmtId="47" fontId="12" fillId="0" borderId="0" xfId="0" applyNumberFormat="1" applyFont="1" applyAlignment="1">
      <alignment horizontal="center" vertical="top"/>
    </xf>
    <xf numFmtId="0" fontId="12" fillId="0" borderId="0" xfId="0" applyFont="1" applyAlignment="1">
      <alignment horizontal="center" vertical="top"/>
    </xf>
    <xf numFmtId="2" fontId="12" fillId="0" borderId="0" xfId="0" quotePrefix="1" applyNumberFormat="1" applyFont="1" applyAlignment="1">
      <alignment horizontal="center" vertical="top"/>
    </xf>
    <xf numFmtId="2" fontId="12" fillId="0" borderId="0" xfId="0" applyNumberFormat="1" applyFont="1" applyAlignment="1">
      <alignment horizontal="center"/>
    </xf>
    <xf numFmtId="0" fontId="10" fillId="0" borderId="41" xfId="0" applyFont="1" applyBorder="1"/>
    <xf numFmtId="0" fontId="10" fillId="0" borderId="51" xfId="0" applyFont="1" applyBorder="1"/>
    <xf numFmtId="0" fontId="10" fillId="0" borderId="14" xfId="0" applyFont="1" applyBorder="1" applyAlignment="1">
      <alignment horizontal="centerContinuous"/>
    </xf>
    <xf numFmtId="0" fontId="10" fillId="0" borderId="7" xfId="0" applyFont="1" applyBorder="1"/>
    <xf numFmtId="0" fontId="10" fillId="0" borderId="24" xfId="0" applyFont="1" applyBorder="1"/>
    <xf numFmtId="0" fontId="7" fillId="0" borderId="0" xfId="0" applyFont="1" applyAlignment="1">
      <alignment horizontal="left" vertical="center"/>
    </xf>
    <xf numFmtId="0" fontId="10" fillId="0" borderId="0" xfId="0" applyFont="1" applyProtection="1">
      <protection locked="0"/>
    </xf>
    <xf numFmtId="0" fontId="0" fillId="0" borderId="0" xfId="0" applyProtection="1">
      <protection locked="0"/>
    </xf>
    <xf numFmtId="164" fontId="10" fillId="7" borderId="27" xfId="0" applyNumberFormat="1" applyFont="1" applyFill="1" applyBorder="1" applyAlignment="1">
      <alignment horizontal="center" vertical="center"/>
    </xf>
    <xf numFmtId="164" fontId="10" fillId="7" borderId="4" xfId="0" applyNumberFormat="1" applyFont="1" applyFill="1" applyBorder="1" applyAlignment="1">
      <alignment horizontal="center" vertical="center"/>
    </xf>
    <xf numFmtId="164" fontId="10" fillId="7" borderId="19" xfId="0" applyNumberFormat="1" applyFont="1" applyFill="1" applyBorder="1" applyAlignment="1">
      <alignment horizontal="center" vertical="center"/>
    </xf>
    <xf numFmtId="0" fontId="10" fillId="7" borderId="33" xfId="0" applyFont="1" applyFill="1" applyBorder="1" applyAlignment="1" applyProtection="1">
      <alignment horizontal="center"/>
      <protection locked="0"/>
    </xf>
    <xf numFmtId="47" fontId="10" fillId="7" borderId="24" xfId="0" applyNumberFormat="1" applyFont="1" applyFill="1" applyBorder="1" applyAlignment="1">
      <alignment horizontal="center" vertical="center"/>
    </xf>
    <xf numFmtId="47" fontId="10" fillId="7" borderId="1" xfId="0" applyNumberFormat="1" applyFont="1" applyFill="1" applyBorder="1" applyAlignment="1">
      <alignment horizontal="center" vertical="center"/>
    </xf>
    <xf numFmtId="47" fontId="10" fillId="7" borderId="6" xfId="0" applyNumberFormat="1" applyFont="1" applyFill="1" applyBorder="1" applyAlignment="1">
      <alignment horizontal="center" vertical="center"/>
    </xf>
    <xf numFmtId="47" fontId="10" fillId="7" borderId="34" xfId="0" applyNumberFormat="1" applyFont="1" applyFill="1" applyBorder="1" applyAlignment="1" applyProtection="1">
      <alignment horizontal="center"/>
      <protection locked="0"/>
    </xf>
    <xf numFmtId="0" fontId="10" fillId="7" borderId="34" xfId="0" applyFont="1" applyFill="1" applyBorder="1" applyAlignment="1" applyProtection="1">
      <alignment horizontal="center"/>
      <protection locked="0"/>
    </xf>
    <xf numFmtId="2" fontId="10" fillId="7" borderId="32" xfId="0" applyNumberFormat="1" applyFont="1" applyFill="1" applyBorder="1" applyAlignment="1">
      <alignment horizontal="center" vertical="center"/>
    </xf>
    <xf numFmtId="2" fontId="10" fillId="7" borderId="28" xfId="0" applyNumberFormat="1" applyFont="1" applyFill="1" applyBorder="1" applyAlignment="1">
      <alignment horizontal="center" vertical="center"/>
    </xf>
    <xf numFmtId="2" fontId="10" fillId="7" borderId="20" xfId="0" applyNumberFormat="1" applyFont="1" applyFill="1" applyBorder="1" applyAlignment="1">
      <alignment horizontal="center" vertical="center"/>
    </xf>
    <xf numFmtId="0" fontId="10" fillId="7" borderId="35" xfId="0" applyFont="1" applyFill="1" applyBorder="1" applyAlignment="1" applyProtection="1">
      <alignment horizontal="center"/>
      <protection locked="0"/>
    </xf>
    <xf numFmtId="2" fontId="10" fillId="7" borderId="1" xfId="0" applyNumberFormat="1" applyFont="1" applyFill="1" applyBorder="1" applyAlignment="1">
      <alignment horizontal="center"/>
    </xf>
    <xf numFmtId="47" fontId="10" fillId="7" borderId="1" xfId="0" applyNumberFormat="1" applyFont="1" applyFill="1" applyBorder="1" applyAlignment="1">
      <alignment horizontal="center"/>
    </xf>
    <xf numFmtId="164" fontId="10" fillId="7" borderId="33" xfId="0" applyNumberFormat="1" applyFont="1" applyFill="1" applyBorder="1" applyAlignment="1" applyProtection="1">
      <alignment horizontal="center" vertical="top"/>
      <protection locked="0"/>
    </xf>
    <xf numFmtId="164" fontId="10" fillId="7" borderId="24" xfId="0" applyNumberFormat="1" applyFont="1" applyFill="1" applyBorder="1" applyAlignment="1">
      <alignment horizontal="center" vertical="center"/>
    </xf>
    <xf numFmtId="164" fontId="10" fillId="7" borderId="1" xfId="0" applyNumberFormat="1" applyFont="1" applyFill="1" applyBorder="1" applyAlignment="1">
      <alignment horizontal="center" vertical="center"/>
    </xf>
    <xf numFmtId="164" fontId="10" fillId="7" borderId="6" xfId="0" applyNumberFormat="1" applyFont="1" applyFill="1" applyBorder="1" applyAlignment="1">
      <alignment horizontal="center" vertical="center"/>
    </xf>
    <xf numFmtId="164" fontId="10" fillId="7" borderId="34" xfId="0" applyNumberFormat="1" applyFont="1" applyFill="1" applyBorder="1" applyAlignment="1" applyProtection="1">
      <alignment horizontal="center" vertical="top"/>
      <protection locked="0"/>
    </xf>
    <xf numFmtId="170" fontId="10" fillId="7" borderId="34" xfId="0" applyNumberFormat="1" applyFont="1" applyFill="1" applyBorder="1" applyAlignment="1" applyProtection="1">
      <alignment horizontal="center" vertical="top"/>
      <protection locked="0"/>
    </xf>
    <xf numFmtId="167" fontId="10" fillId="7" borderId="34" xfId="0" applyNumberFormat="1" applyFont="1" applyFill="1" applyBorder="1" applyAlignment="1" applyProtection="1">
      <alignment horizontal="center" vertical="top"/>
      <protection locked="0"/>
    </xf>
    <xf numFmtId="2" fontId="10" fillId="7" borderId="24" xfId="0" applyNumberFormat="1" applyFont="1" applyFill="1" applyBorder="1" applyAlignment="1">
      <alignment horizontal="center" vertical="center"/>
    </xf>
    <xf numFmtId="2" fontId="10" fillId="7" borderId="1" xfId="0" applyNumberFormat="1" applyFont="1" applyFill="1" applyBorder="1" applyAlignment="1">
      <alignment horizontal="center" vertical="center"/>
    </xf>
    <xf numFmtId="2" fontId="10" fillId="7" borderId="6" xfId="0" applyNumberFormat="1" applyFont="1" applyFill="1" applyBorder="1" applyAlignment="1">
      <alignment horizontal="center" vertical="center"/>
    </xf>
    <xf numFmtId="2" fontId="10" fillId="7" borderId="34" xfId="0" quotePrefix="1" applyNumberFormat="1" applyFont="1" applyFill="1" applyBorder="1" applyAlignment="1" applyProtection="1">
      <alignment horizontal="center" vertical="top"/>
      <protection locked="0"/>
    </xf>
    <xf numFmtId="2" fontId="10" fillId="7" borderId="35" xfId="0" quotePrefix="1" applyNumberFormat="1" applyFont="1" applyFill="1" applyBorder="1" applyAlignment="1" applyProtection="1">
      <alignment horizontal="center" vertical="top"/>
      <protection locked="0"/>
    </xf>
    <xf numFmtId="164" fontId="10" fillId="7" borderId="4" xfId="0" applyNumberFormat="1" applyFont="1" applyFill="1" applyBorder="1" applyAlignment="1">
      <alignment horizontal="center"/>
    </xf>
    <xf numFmtId="164" fontId="10" fillId="7" borderId="19" xfId="0" applyNumberFormat="1" applyFont="1" applyFill="1" applyBorder="1" applyAlignment="1">
      <alignment horizontal="center"/>
    </xf>
    <xf numFmtId="164" fontId="10" fillId="7" borderId="1" xfId="0" applyNumberFormat="1" applyFont="1" applyFill="1" applyBorder="1" applyAlignment="1">
      <alignment horizontal="center"/>
    </xf>
    <xf numFmtId="164" fontId="10" fillId="7" borderId="6" xfId="0" applyNumberFormat="1" applyFont="1" applyFill="1" applyBorder="1" applyAlignment="1">
      <alignment horizontal="center"/>
    </xf>
    <xf numFmtId="2" fontId="10" fillId="7" borderId="34" xfId="0" applyNumberFormat="1" applyFont="1" applyFill="1" applyBorder="1" applyAlignment="1" applyProtection="1">
      <alignment horizontal="center" vertical="top"/>
      <protection locked="0"/>
    </xf>
    <xf numFmtId="47" fontId="10" fillId="7" borderId="24" xfId="0" applyNumberFormat="1" applyFont="1" applyFill="1" applyBorder="1" applyAlignment="1">
      <alignment horizontal="center"/>
    </xf>
    <xf numFmtId="47" fontId="10" fillId="7" borderId="6" xfId="0" applyNumberFormat="1" applyFont="1" applyFill="1" applyBorder="1" applyAlignment="1">
      <alignment horizontal="center"/>
    </xf>
    <xf numFmtId="47" fontId="10" fillId="7" borderId="34" xfId="0" applyNumberFormat="1" applyFont="1" applyFill="1" applyBorder="1" applyAlignment="1" applyProtection="1">
      <alignment horizontal="center" vertical="top"/>
      <protection locked="0"/>
    </xf>
    <xf numFmtId="2" fontId="10" fillId="7" borderId="0" xfId="0" applyNumberFormat="1" applyFont="1" applyFill="1" applyAlignment="1">
      <alignment horizontal="center" vertical="center"/>
    </xf>
    <xf numFmtId="2" fontId="10" fillId="7" borderId="6" xfId="0" applyNumberFormat="1" applyFont="1" applyFill="1" applyBorder="1" applyAlignment="1">
      <alignment horizontal="center"/>
    </xf>
    <xf numFmtId="2" fontId="10" fillId="7" borderId="28" xfId="0" applyNumberFormat="1" applyFont="1" applyFill="1" applyBorder="1" applyAlignment="1">
      <alignment horizontal="center"/>
    </xf>
    <xf numFmtId="2" fontId="10" fillId="7" borderId="20" xfId="0" applyNumberFormat="1" applyFont="1" applyFill="1" applyBorder="1" applyAlignment="1">
      <alignment horizontal="center"/>
    </xf>
    <xf numFmtId="164" fontId="10" fillId="7" borderId="34" xfId="0" applyNumberFormat="1" applyFont="1" applyFill="1" applyBorder="1" applyAlignment="1" applyProtection="1">
      <alignment horizontal="center"/>
      <protection locked="0"/>
    </xf>
    <xf numFmtId="2" fontId="10" fillId="7" borderId="33" xfId="0" applyNumberFormat="1" applyFont="1" applyFill="1" applyBorder="1" applyAlignment="1" applyProtection="1">
      <alignment horizontal="center" vertical="center"/>
      <protection locked="0"/>
    </xf>
    <xf numFmtId="2" fontId="10" fillId="7" borderId="34" xfId="0" applyNumberFormat="1" applyFont="1" applyFill="1" applyBorder="1" applyAlignment="1" applyProtection="1">
      <alignment horizontal="center" vertical="center"/>
      <protection locked="0"/>
    </xf>
    <xf numFmtId="47" fontId="10" fillId="7" borderId="34" xfId="0" applyNumberFormat="1" applyFont="1" applyFill="1" applyBorder="1" applyAlignment="1" applyProtection="1">
      <alignment horizontal="center" vertical="center"/>
      <protection locked="0"/>
    </xf>
    <xf numFmtId="2" fontId="10" fillId="7" borderId="34" xfId="0" quotePrefix="1" applyNumberFormat="1" applyFont="1" applyFill="1" applyBorder="1" applyAlignment="1" applyProtection="1">
      <alignment horizontal="center" vertical="center"/>
      <protection locked="0"/>
    </xf>
    <xf numFmtId="2" fontId="10" fillId="7" borderId="35" xfId="0" quotePrefix="1" applyNumberFormat="1" applyFont="1" applyFill="1" applyBorder="1" applyAlignment="1" applyProtection="1">
      <alignment horizontal="center" vertical="center"/>
      <protection locked="0"/>
    </xf>
    <xf numFmtId="0" fontId="10" fillId="7" borderId="33" xfId="0" applyFont="1" applyFill="1" applyBorder="1" applyAlignment="1" applyProtection="1">
      <alignment horizontal="center" vertical="center"/>
      <protection locked="0"/>
    </xf>
    <xf numFmtId="0" fontId="10" fillId="7" borderId="34" xfId="0" applyFont="1" applyFill="1" applyBorder="1" applyAlignment="1" applyProtection="1">
      <alignment horizontal="center" vertical="center"/>
      <protection locked="0"/>
    </xf>
    <xf numFmtId="0" fontId="10" fillId="7" borderId="35" xfId="0" applyFont="1" applyFill="1" applyBorder="1" applyAlignment="1" applyProtection="1">
      <alignment horizontal="center" vertical="center"/>
      <protection locked="0"/>
    </xf>
    <xf numFmtId="164" fontId="10" fillId="7" borderId="34" xfId="0" applyNumberFormat="1" applyFont="1" applyFill="1" applyBorder="1" applyAlignment="1" applyProtection="1">
      <alignment horizontal="center" vertical="center"/>
      <protection locked="0"/>
    </xf>
    <xf numFmtId="2" fontId="10" fillId="7" borderId="35" xfId="0" applyNumberFormat="1" applyFont="1" applyFill="1" applyBorder="1" applyAlignment="1" applyProtection="1">
      <alignment horizontal="center" vertical="center"/>
      <protection locked="0"/>
    </xf>
    <xf numFmtId="0" fontId="10" fillId="7" borderId="2" xfId="0" applyFont="1" applyFill="1" applyBorder="1" applyAlignment="1">
      <alignment horizontal="center" vertical="center"/>
    </xf>
    <xf numFmtId="2" fontId="10" fillId="7" borderId="50" xfId="0" applyNumberFormat="1" applyFont="1" applyFill="1" applyBorder="1" applyAlignment="1" applyProtection="1">
      <alignment horizontal="center"/>
      <protection locked="0"/>
    </xf>
    <xf numFmtId="0" fontId="10" fillId="4" borderId="65" xfId="0" applyFont="1" applyFill="1" applyBorder="1" applyAlignment="1" applyProtection="1">
      <alignment horizontal="center" vertical="center"/>
      <protection locked="0"/>
    </xf>
    <xf numFmtId="164" fontId="10" fillId="4" borderId="65" xfId="0" applyNumberFormat="1" applyFont="1" applyFill="1" applyBorder="1" applyAlignment="1" applyProtection="1">
      <alignment horizontal="center" vertical="top"/>
      <protection locked="0"/>
    </xf>
    <xf numFmtId="49" fontId="7" fillId="0" borderId="10" xfId="0" applyNumberFormat="1" applyFont="1" applyBorder="1"/>
    <xf numFmtId="49" fontId="7" fillId="0" borderId="64" xfId="0" applyNumberFormat="1" applyFont="1" applyBorder="1"/>
    <xf numFmtId="49" fontId="7" fillId="0" borderId="22" xfId="0" applyNumberFormat="1" applyFont="1" applyBorder="1"/>
    <xf numFmtId="49" fontId="7" fillId="0" borderId="14" xfId="0" applyNumberFormat="1" applyFont="1" applyBorder="1"/>
    <xf numFmtId="49" fontId="10" fillId="0" borderId="6" xfId="0" applyNumberFormat="1" applyFont="1" applyBorder="1"/>
    <xf numFmtId="49" fontId="10" fillId="0" borderId="8" xfId="0" applyNumberFormat="1" applyFont="1" applyBorder="1"/>
    <xf numFmtId="49" fontId="10" fillId="0" borderId="1" xfId="0" applyNumberFormat="1" applyFont="1" applyBorder="1"/>
    <xf numFmtId="49" fontId="10" fillId="0" borderId="15" xfId="0" applyNumberFormat="1" applyFont="1" applyBorder="1"/>
    <xf numFmtId="2" fontId="10" fillId="7" borderId="15" xfId="0" applyNumberFormat="1" applyFont="1" applyFill="1" applyBorder="1" applyAlignment="1">
      <alignment horizontal="center"/>
    </xf>
    <xf numFmtId="47" fontId="10" fillId="7" borderId="15" xfId="0" applyNumberFormat="1" applyFont="1" applyFill="1" applyBorder="1" applyAlignment="1">
      <alignment horizontal="center"/>
    </xf>
    <xf numFmtId="2" fontId="10" fillId="7" borderId="16" xfId="0" applyNumberFormat="1" applyFont="1" applyFill="1" applyBorder="1" applyAlignment="1">
      <alignment horizontal="center"/>
    </xf>
    <xf numFmtId="2" fontId="10" fillId="7" borderId="4" xfId="0" applyNumberFormat="1" applyFont="1" applyFill="1" applyBorder="1" applyAlignment="1">
      <alignment horizontal="center"/>
    </xf>
    <xf numFmtId="2" fontId="10" fillId="7" borderId="30" xfId="0" applyNumberFormat="1" applyFont="1" applyFill="1" applyBorder="1" applyAlignment="1">
      <alignment horizontal="center"/>
    </xf>
    <xf numFmtId="0" fontId="7" fillId="7" borderId="31" xfId="0" applyFont="1" applyFill="1" applyBorder="1" applyAlignment="1">
      <alignment horizontal="center" vertical="center"/>
    </xf>
    <xf numFmtId="0" fontId="7" fillId="7" borderId="13" xfId="0" applyFont="1" applyFill="1" applyBorder="1" applyAlignment="1">
      <alignment horizontal="center" vertical="center"/>
    </xf>
    <xf numFmtId="0" fontId="7" fillId="7" borderId="11" xfId="0" applyFont="1" applyFill="1" applyBorder="1" applyAlignment="1">
      <alignment horizontal="center" vertical="center"/>
    </xf>
    <xf numFmtId="0" fontId="34" fillId="4" borderId="33" xfId="0" applyFont="1" applyFill="1" applyBorder="1" applyAlignment="1" applyProtection="1">
      <alignment horizontal="center"/>
      <protection locked="0"/>
    </xf>
    <xf numFmtId="47" fontId="34" fillId="4" borderId="34" xfId="0" applyNumberFormat="1" applyFont="1" applyFill="1" applyBorder="1" applyAlignment="1" applyProtection="1">
      <alignment horizontal="center"/>
      <protection locked="0"/>
    </xf>
    <xf numFmtId="2" fontId="34" fillId="4" borderId="50" xfId="0" applyNumberFormat="1" applyFont="1" applyFill="1" applyBorder="1" applyAlignment="1" applyProtection="1">
      <alignment horizontal="center"/>
      <protection locked="0"/>
    </xf>
    <xf numFmtId="0" fontId="34" fillId="4" borderId="35" xfId="0" applyFont="1" applyFill="1" applyBorder="1" applyAlignment="1" applyProtection="1">
      <alignment horizontal="center"/>
      <protection locked="0"/>
    </xf>
    <xf numFmtId="164" fontId="34" fillId="4" borderId="33" xfId="0" applyNumberFormat="1" applyFont="1" applyFill="1" applyBorder="1" applyAlignment="1" applyProtection="1">
      <alignment horizontal="center" vertical="top"/>
      <protection locked="0"/>
    </xf>
    <xf numFmtId="164" fontId="34" fillId="4" borderId="34" xfId="0" applyNumberFormat="1" applyFont="1" applyFill="1" applyBorder="1" applyAlignment="1" applyProtection="1">
      <alignment horizontal="center" vertical="top"/>
      <protection locked="0"/>
    </xf>
    <xf numFmtId="170" fontId="34" fillId="4" borderId="34" xfId="0" applyNumberFormat="1" applyFont="1" applyFill="1" applyBorder="1" applyAlignment="1" applyProtection="1">
      <alignment horizontal="center" vertical="top"/>
      <protection locked="0"/>
    </xf>
    <xf numFmtId="167" fontId="34" fillId="4" borderId="34" xfId="0" applyNumberFormat="1" applyFont="1" applyFill="1" applyBorder="1" applyAlignment="1" applyProtection="1">
      <alignment horizontal="center" vertical="top"/>
      <protection locked="0"/>
    </xf>
    <xf numFmtId="2" fontId="34" fillId="4" borderId="34" xfId="0" quotePrefix="1" applyNumberFormat="1" applyFont="1" applyFill="1" applyBorder="1" applyAlignment="1" applyProtection="1">
      <alignment horizontal="center" vertical="top"/>
      <protection locked="0"/>
    </xf>
    <xf numFmtId="2" fontId="34" fillId="4" borderId="35" xfId="0" quotePrefix="1" applyNumberFormat="1" applyFont="1" applyFill="1" applyBorder="1" applyAlignment="1" applyProtection="1">
      <alignment horizontal="center" vertical="top"/>
      <protection locked="0"/>
    </xf>
    <xf numFmtId="2" fontId="34" fillId="4" borderId="34" xfId="0" applyNumberFormat="1" applyFont="1" applyFill="1" applyBorder="1" applyAlignment="1" applyProtection="1">
      <alignment horizontal="center" vertical="top"/>
      <protection locked="0"/>
    </xf>
    <xf numFmtId="47" fontId="34" fillId="4" borderId="34" xfId="0" applyNumberFormat="1" applyFont="1" applyFill="1" applyBorder="1" applyAlignment="1" applyProtection="1">
      <alignment horizontal="center" vertical="top"/>
      <protection locked="0"/>
    </xf>
    <xf numFmtId="2" fontId="34" fillId="4" borderId="34" xfId="0" applyNumberFormat="1" applyFont="1" applyFill="1" applyBorder="1" applyAlignment="1" applyProtection="1">
      <alignment horizontal="center" vertical="center"/>
      <protection locked="0"/>
    </xf>
    <xf numFmtId="47" fontId="34" fillId="4" borderId="34" xfId="0" applyNumberFormat="1" applyFont="1" applyFill="1" applyBorder="1" applyAlignment="1" applyProtection="1">
      <alignment horizontal="center" vertical="center"/>
      <protection locked="0"/>
    </xf>
    <xf numFmtId="2" fontId="34" fillId="4" borderId="34" xfId="0" quotePrefix="1" applyNumberFormat="1" applyFont="1" applyFill="1" applyBorder="1" applyAlignment="1" applyProtection="1">
      <alignment horizontal="center" vertical="center"/>
      <protection locked="0"/>
    </xf>
    <xf numFmtId="2" fontId="34" fillId="4" borderId="35" xfId="0" quotePrefix="1" applyNumberFormat="1" applyFont="1" applyFill="1" applyBorder="1" applyAlignment="1" applyProtection="1">
      <alignment horizontal="center" vertical="center"/>
      <protection locked="0"/>
    </xf>
    <xf numFmtId="0" fontId="34" fillId="4" borderId="34" xfId="0" applyFont="1" applyFill="1" applyBorder="1" applyAlignment="1" applyProtection="1">
      <alignment horizontal="center" vertical="center"/>
      <protection locked="0"/>
    </xf>
    <xf numFmtId="0" fontId="34" fillId="4" borderId="35" xfId="0" applyFont="1" applyFill="1" applyBorder="1" applyAlignment="1" applyProtection="1">
      <alignment horizontal="center" vertical="center"/>
      <protection locked="0"/>
    </xf>
    <xf numFmtId="164" fontId="34" fillId="4" borderId="34" xfId="0" applyNumberFormat="1" applyFont="1" applyFill="1" applyBorder="1" applyAlignment="1" applyProtection="1">
      <alignment horizontal="center" vertical="center"/>
      <protection locked="0"/>
    </xf>
    <xf numFmtId="2" fontId="34" fillId="4" borderId="35" xfId="0" applyNumberFormat="1" applyFont="1" applyFill="1" applyBorder="1" applyAlignment="1" applyProtection="1">
      <alignment horizontal="center" vertical="center"/>
      <protection locked="0"/>
    </xf>
    <xf numFmtId="0" fontId="7" fillId="0" borderId="10" xfId="0" applyFont="1" applyBorder="1" applyAlignment="1">
      <alignment horizontal="centerContinuous" vertical="center"/>
    </xf>
    <xf numFmtId="0" fontId="16" fillId="0" borderId="1" xfId="0" applyFont="1" applyBorder="1" applyAlignment="1">
      <alignment horizontal="center" vertical="center" textRotation="90" wrapText="1"/>
    </xf>
    <xf numFmtId="2" fontId="16" fillId="0" borderId="1" xfId="0" applyNumberFormat="1" applyFont="1" applyBorder="1" applyAlignment="1">
      <alignment horizontal="center" vertical="center" textRotation="90" wrapText="1"/>
    </xf>
    <xf numFmtId="2" fontId="16" fillId="0" borderId="1" xfId="0" applyNumberFormat="1" applyFont="1" applyBorder="1" applyAlignment="1">
      <alignment horizontal="center" vertical="center" textRotation="90"/>
    </xf>
    <xf numFmtId="49" fontId="12" fillId="4" borderId="1" xfId="0" applyNumberFormat="1" applyFont="1" applyFill="1" applyBorder="1" applyAlignment="1" applyProtection="1">
      <alignment horizontal="left" vertical="center"/>
      <protection locked="0"/>
    </xf>
    <xf numFmtId="0" fontId="12" fillId="18" borderId="1" xfId="0" applyFont="1" applyFill="1" applyBorder="1" applyAlignment="1" applyProtection="1">
      <alignment horizontal="center" vertical="center"/>
      <protection locked="0"/>
    </xf>
    <xf numFmtId="0" fontId="52" fillId="0" borderId="0" xfId="0" applyFont="1"/>
    <xf numFmtId="0" fontId="10" fillId="0" borderId="0" xfId="0" applyFont="1" applyAlignment="1">
      <alignment vertical="center" textRotation="90"/>
    </xf>
    <xf numFmtId="0" fontId="7" fillId="0" borderId="0" xfId="0" applyFont="1" applyAlignment="1">
      <alignment horizontal="center" vertical="center"/>
    </xf>
    <xf numFmtId="0" fontId="10" fillId="0" borderId="6" xfId="0" applyFont="1" applyBorder="1" applyAlignment="1">
      <alignment horizontal="center" vertical="center"/>
    </xf>
    <xf numFmtId="0" fontId="10" fillId="20" borderId="9" xfId="0" applyFont="1" applyFill="1" applyBorder="1" applyAlignment="1">
      <alignment horizontal="center" vertical="center"/>
    </xf>
    <xf numFmtId="0" fontId="15" fillId="0" borderId="0" xfId="0" applyFont="1" applyAlignment="1">
      <alignment horizontal="centerContinuous" vertical="center"/>
    </xf>
    <xf numFmtId="0" fontId="54" fillId="0" borderId="0" xfId="0" applyFont="1" applyAlignment="1">
      <alignment horizontal="centerContinuous" vertical="center"/>
    </xf>
    <xf numFmtId="0" fontId="10" fillId="14" borderId="4" xfId="4" applyFont="1" applyFill="1" applyBorder="1" applyAlignment="1">
      <alignment horizontal="center" vertical="center"/>
    </xf>
    <xf numFmtId="0" fontId="10" fillId="14" borderId="4" xfId="4" applyFont="1" applyFill="1" applyBorder="1" applyAlignment="1">
      <alignment horizontal="left" vertical="center"/>
    </xf>
    <xf numFmtId="0" fontId="10" fillId="0" borderId="1" xfId="0" applyFont="1" applyBorder="1" applyAlignment="1">
      <alignment horizontal="left" vertical="center"/>
    </xf>
    <xf numFmtId="0" fontId="34" fillId="0" borderId="0" xfId="0" applyFont="1"/>
    <xf numFmtId="0" fontId="34" fillId="6" borderId="0" xfId="0" applyFont="1" applyFill="1" applyAlignment="1">
      <alignment horizontal="centerContinuous" vertical="center"/>
    </xf>
    <xf numFmtId="0" fontId="34" fillId="0" borderId="1" xfId="0" applyFont="1" applyBorder="1" applyAlignment="1">
      <alignment horizontal="left" vertical="center"/>
    </xf>
    <xf numFmtId="0" fontId="34" fillId="0" borderId="1" xfId="0" applyFont="1" applyBorder="1" applyAlignment="1">
      <alignment horizontal="center" vertical="center"/>
    </xf>
    <xf numFmtId="0" fontId="40" fillId="0" borderId="0" xfId="0" applyFont="1" applyAlignment="1">
      <alignment horizontal="center" vertical="center"/>
    </xf>
    <xf numFmtId="0" fontId="36" fillId="0" borderId="0" xfId="0" applyFont="1" applyAlignment="1">
      <alignment horizontal="center"/>
    </xf>
    <xf numFmtId="0" fontId="34" fillId="0" borderId="5" xfId="0" applyFont="1" applyBorder="1"/>
    <xf numFmtId="0" fontId="34" fillId="0" borderId="25" xfId="0" applyFont="1" applyBorder="1"/>
    <xf numFmtId="0" fontId="34" fillId="0" borderId="27" xfId="0" applyFont="1" applyBorder="1"/>
    <xf numFmtId="0" fontId="34" fillId="0" borderId="0" xfId="0" applyFont="1" applyAlignment="1">
      <alignment horizontal="left"/>
    </xf>
    <xf numFmtId="0" fontId="36" fillId="0" borderId="0" xfId="0" applyFont="1" applyAlignment="1">
      <alignment horizontal="center" vertical="top"/>
    </xf>
    <xf numFmtId="0" fontId="34" fillId="0" borderId="0" xfId="0" applyFont="1" applyAlignment="1">
      <alignment horizontal="center"/>
    </xf>
    <xf numFmtId="0" fontId="34" fillId="10" borderId="1" xfId="0" applyFont="1" applyFill="1" applyBorder="1" applyAlignment="1">
      <alignment horizontal="center" vertical="center"/>
    </xf>
    <xf numFmtId="0" fontId="5" fillId="0" borderId="4" xfId="0" applyFont="1" applyBorder="1" applyAlignment="1">
      <alignment horizontal="center" vertical="center"/>
    </xf>
    <xf numFmtId="0" fontId="21" fillId="0" borderId="25" xfId="0" applyFont="1" applyBorder="1" applyAlignment="1">
      <alignment vertical="center"/>
    </xf>
    <xf numFmtId="0" fontId="12" fillId="0" borderId="25" xfId="0" applyFont="1" applyBorder="1" applyAlignment="1">
      <alignment vertical="center"/>
    </xf>
    <xf numFmtId="49" fontId="10" fillId="0" borderId="25" xfId="0" applyNumberFormat="1" applyFont="1" applyBorder="1" applyAlignment="1" applyProtection="1">
      <alignment vertical="center"/>
      <protection locked="0"/>
    </xf>
    <xf numFmtId="0" fontId="12" fillId="0" borderId="3" xfId="0" quotePrefix="1"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0" fillId="0" borderId="18" xfId="4" applyFont="1" applyBorder="1" applyAlignment="1" applyProtection="1">
      <alignment horizontal="center" vertical="center"/>
      <protection locked="0"/>
    </xf>
    <xf numFmtId="0" fontId="10" fillId="4" borderId="4" xfId="4" applyFont="1" applyFill="1" applyBorder="1" applyAlignment="1" applyProtection="1">
      <alignment horizontal="center" vertical="center"/>
      <protection locked="0"/>
    </xf>
    <xf numFmtId="2" fontId="7" fillId="2" borderId="4" xfId="4" quotePrefix="1" applyNumberFormat="1" applyFont="1" applyFill="1" applyBorder="1" applyAlignment="1" applyProtection="1">
      <alignment horizontal="center" vertical="center"/>
      <protection locked="0"/>
    </xf>
    <xf numFmtId="0" fontId="8" fillId="15" borderId="1" xfId="4" quotePrefix="1" applyFont="1" applyFill="1" applyBorder="1" applyAlignment="1" applyProtection="1">
      <alignment horizontal="left" vertical="center"/>
      <protection locked="0"/>
    </xf>
    <xf numFmtId="0" fontId="8" fillId="15" borderId="1" xfId="4" quotePrefix="1" applyFont="1" applyFill="1" applyBorder="1" applyAlignment="1">
      <alignment horizontal="left" vertical="center"/>
    </xf>
    <xf numFmtId="2" fontId="12" fillId="0" borderId="0" xfId="0" applyNumberFormat="1" applyFont="1" applyAlignment="1">
      <alignment horizontal="center" vertical="center"/>
    </xf>
    <xf numFmtId="2" fontId="12" fillId="0" borderId="1" xfId="0" applyNumberFormat="1" applyFont="1" applyBorder="1" applyAlignment="1">
      <alignment horizontal="center" vertical="center"/>
    </xf>
    <xf numFmtId="0" fontId="9" fillId="0" borderId="0" xfId="0" applyFont="1" applyAlignment="1">
      <alignment horizontal="center" vertical="center"/>
    </xf>
    <xf numFmtId="0" fontId="8" fillId="6" borderId="6" xfId="0" quotePrefix="1" applyFont="1" applyFill="1" applyBorder="1" applyAlignment="1">
      <alignment horizontal="left" vertical="center"/>
    </xf>
    <xf numFmtId="0" fontId="21" fillId="6" borderId="7" xfId="0" quotePrefix="1" applyFont="1" applyFill="1" applyBorder="1" applyAlignment="1">
      <alignment horizontal="right" vertical="center"/>
    </xf>
    <xf numFmtId="2" fontId="21" fillId="6" borderId="7" xfId="0" quotePrefix="1" applyNumberFormat="1" applyFont="1" applyFill="1" applyBorder="1" applyAlignment="1">
      <alignment horizontal="center" vertical="center"/>
    </xf>
    <xf numFmtId="47" fontId="21" fillId="6" borderId="7" xfId="0" quotePrefix="1" applyNumberFormat="1" applyFont="1" applyFill="1" applyBorder="1" applyAlignment="1">
      <alignment horizontal="center" vertical="center"/>
    </xf>
    <xf numFmtId="49" fontId="12" fillId="4" borderId="24" xfId="0" applyNumberFormat="1" applyFont="1" applyFill="1" applyBorder="1" applyAlignment="1" applyProtection="1">
      <alignment horizontal="center" vertical="center"/>
      <protection locked="0"/>
    </xf>
    <xf numFmtId="47" fontId="35" fillId="6" borderId="24" xfId="0" quotePrefix="1" applyNumberFormat="1" applyFont="1" applyFill="1" applyBorder="1" applyAlignment="1">
      <alignment horizontal="center" vertical="center"/>
    </xf>
    <xf numFmtId="2" fontId="35" fillId="6" borderId="24" xfId="0" quotePrefix="1" applyNumberFormat="1" applyFont="1" applyFill="1" applyBorder="1" applyAlignment="1">
      <alignment horizontal="center" vertical="center"/>
    </xf>
    <xf numFmtId="0" fontId="12" fillId="0" borderId="2" xfId="0" applyFont="1" applyBorder="1" applyAlignment="1" applyProtection="1">
      <alignment horizontal="center" vertical="center"/>
      <protection locked="0"/>
    </xf>
    <xf numFmtId="166" fontId="12" fillId="4" borderId="2" xfId="0" applyNumberFormat="1" applyFont="1" applyFill="1" applyBorder="1" applyAlignment="1" applyProtection="1">
      <alignment horizontal="center" vertical="center"/>
      <protection locked="0"/>
    </xf>
    <xf numFmtId="169" fontId="12" fillId="4" borderId="2" xfId="0" applyNumberFormat="1" applyFont="1" applyFill="1" applyBorder="1" applyAlignment="1" applyProtection="1">
      <alignment horizontal="center" vertical="center"/>
      <protection locked="0"/>
    </xf>
    <xf numFmtId="0" fontId="12" fillId="0" borderId="2" xfId="0" applyFont="1" applyBorder="1" applyAlignment="1">
      <alignment horizontal="left" vertical="center"/>
    </xf>
    <xf numFmtId="0" fontId="12" fillId="0" borderId="4" xfId="0" quotePrefix="1" applyFont="1" applyBorder="1" applyAlignment="1" applyProtection="1">
      <alignment horizontal="center" vertical="center"/>
      <protection locked="0"/>
    </xf>
    <xf numFmtId="166" fontId="12" fillId="4" borderId="4" xfId="0" applyNumberFormat="1" applyFont="1" applyFill="1" applyBorder="1" applyAlignment="1" applyProtection="1">
      <alignment horizontal="center" vertical="center"/>
      <protection locked="0"/>
    </xf>
    <xf numFmtId="2" fontId="12" fillId="4" borderId="4" xfId="0" applyNumberFormat="1" applyFont="1" applyFill="1" applyBorder="1" applyAlignment="1" applyProtection="1">
      <alignment horizontal="center" vertical="center"/>
      <protection locked="0"/>
    </xf>
    <xf numFmtId="0" fontId="12" fillId="0" borderId="4" xfId="0" applyFont="1" applyBorder="1" applyAlignment="1">
      <alignment horizontal="left" vertical="center" wrapText="1"/>
    </xf>
    <xf numFmtId="0" fontId="12" fillId="0" borderId="4" xfId="0" applyFont="1" applyBorder="1" applyAlignment="1">
      <alignment horizontal="left" vertical="center"/>
    </xf>
    <xf numFmtId="0" fontId="8" fillId="6" borderId="7" xfId="0" quotePrefix="1" applyFont="1" applyFill="1" applyBorder="1" applyAlignment="1" applyProtection="1">
      <alignment horizontal="left" vertical="center"/>
      <protection locked="0"/>
    </xf>
    <xf numFmtId="0" fontId="8" fillId="6" borderId="7" xfId="0" quotePrefix="1" applyFont="1" applyFill="1" applyBorder="1" applyAlignment="1">
      <alignment horizontal="left" vertical="center"/>
    </xf>
    <xf numFmtId="0" fontId="12" fillId="4" borderId="2" xfId="0" applyFont="1" applyFill="1" applyBorder="1" applyAlignment="1" applyProtection="1">
      <alignment horizontal="center" vertical="center"/>
      <protection locked="0"/>
    </xf>
    <xf numFmtId="2" fontId="12" fillId="4" borderId="2" xfId="0" applyNumberFormat="1" applyFont="1" applyFill="1" applyBorder="1" applyAlignment="1" applyProtection="1">
      <alignment horizontal="center" vertical="center"/>
      <protection locked="0"/>
    </xf>
    <xf numFmtId="2" fontId="8" fillId="6" borderId="7" xfId="0" quotePrefix="1" applyNumberFormat="1" applyFont="1" applyFill="1" applyBorder="1" applyAlignment="1" applyProtection="1">
      <alignment horizontal="left" vertical="center"/>
      <protection locked="0"/>
    </xf>
    <xf numFmtId="0" fontId="12" fillId="0" borderId="2" xfId="0" applyFont="1" applyBorder="1" applyAlignment="1">
      <alignment horizontal="left" vertical="center" wrapText="1"/>
    </xf>
    <xf numFmtId="169" fontId="12" fillId="4" borderId="4" xfId="0" applyNumberFormat="1" applyFont="1" applyFill="1" applyBorder="1" applyAlignment="1" applyProtection="1">
      <alignment horizontal="center" vertical="center"/>
      <protection locked="0"/>
    </xf>
    <xf numFmtId="169" fontId="8" fillId="6" borderId="7" xfId="0" quotePrefix="1" applyNumberFormat="1" applyFont="1" applyFill="1" applyBorder="1" applyAlignment="1" applyProtection="1">
      <alignment horizontal="left" vertical="center"/>
      <protection locked="0"/>
    </xf>
    <xf numFmtId="0" fontId="12" fillId="11" borderId="4" xfId="0" applyFont="1" applyFill="1" applyBorder="1" applyAlignment="1" applyProtection="1">
      <alignment horizontal="center" vertical="center"/>
      <protection locked="0"/>
    </xf>
    <xf numFmtId="0" fontId="12" fillId="11" borderId="1" xfId="0" applyFont="1" applyFill="1" applyBorder="1" applyAlignment="1" applyProtection="1">
      <alignment horizontal="center" vertical="center"/>
      <protection locked="0"/>
    </xf>
    <xf numFmtId="0" fontId="12" fillId="11" borderId="2" xfId="0" applyFont="1" applyFill="1" applyBorder="1" applyAlignment="1" applyProtection="1">
      <alignment horizontal="center" vertical="center"/>
      <protection locked="0"/>
    </xf>
    <xf numFmtId="47" fontId="12" fillId="0" borderId="3" xfId="0" applyNumberFormat="1" applyFont="1" applyBorder="1" applyAlignment="1">
      <alignment horizontal="center" vertical="center"/>
    </xf>
    <xf numFmtId="0" fontId="5" fillId="0" borderId="21" xfId="0" applyFont="1" applyBorder="1" applyAlignment="1">
      <alignment vertical="center"/>
    </xf>
    <xf numFmtId="0" fontId="8" fillId="0" borderId="21" xfId="0" applyFont="1" applyBorder="1" applyAlignment="1">
      <alignment horizontal="left" vertical="center"/>
    </xf>
    <xf numFmtId="0" fontId="5" fillId="0" borderId="21" xfId="0" applyFont="1" applyBorder="1" applyAlignment="1">
      <alignment horizontal="center" vertical="center"/>
    </xf>
    <xf numFmtId="47" fontId="12" fillId="0" borderId="5" xfId="0" applyNumberFormat="1" applyFont="1" applyBorder="1" applyAlignment="1">
      <alignment horizontal="center" vertical="center"/>
    </xf>
    <xf numFmtId="2" fontId="21" fillId="6" borderId="27" xfId="0" quotePrefix="1" applyNumberFormat="1" applyFont="1" applyFill="1" applyBorder="1" applyAlignment="1">
      <alignment horizontal="center" vertical="center"/>
    </xf>
    <xf numFmtId="47" fontId="21" fillId="6" borderId="27" xfId="0" quotePrefix="1" applyNumberFormat="1" applyFont="1" applyFill="1" applyBorder="1" applyAlignment="1">
      <alignment horizontal="center" vertical="center"/>
    </xf>
    <xf numFmtId="47" fontId="21" fillId="6" borderId="24" xfId="0" quotePrefix="1" applyNumberFormat="1" applyFont="1" applyFill="1" applyBorder="1" applyAlignment="1">
      <alignment horizontal="center" vertical="center"/>
    </xf>
    <xf numFmtId="0" fontId="10" fillId="0" borderId="23" xfId="0" applyFont="1" applyBorder="1" applyAlignment="1">
      <alignment horizontal="left" vertical="center"/>
    </xf>
    <xf numFmtId="0" fontId="10" fillId="0" borderId="17" xfId="0" applyFont="1" applyBorder="1" applyAlignment="1">
      <alignment horizontal="left" vertical="center"/>
    </xf>
    <xf numFmtId="0" fontId="10" fillId="0" borderId="21" xfId="0" applyFont="1" applyBorder="1" applyAlignment="1">
      <alignment horizontal="left" vertical="center"/>
    </xf>
    <xf numFmtId="0" fontId="10" fillId="0" borderId="5" xfId="0" applyFont="1" applyBorder="1" applyAlignment="1">
      <alignment horizontal="left" vertical="center"/>
    </xf>
    <xf numFmtId="0" fontId="10" fillId="0" borderId="19" xfId="0" applyFont="1" applyBorder="1" applyAlignment="1">
      <alignment horizontal="left" vertical="center"/>
    </xf>
    <xf numFmtId="0" fontId="10" fillId="0" borderId="25" xfId="0" applyFont="1" applyBorder="1" applyAlignment="1">
      <alignment horizontal="left" vertical="center"/>
    </xf>
    <xf numFmtId="0" fontId="10" fillId="0" borderId="27" xfId="0" applyFont="1" applyBorder="1" applyAlignment="1">
      <alignment horizontal="left" vertical="center"/>
    </xf>
    <xf numFmtId="0" fontId="10" fillId="0" borderId="24" xfId="0" applyFont="1" applyBorder="1" applyAlignment="1">
      <alignment horizontal="left" vertical="center"/>
    </xf>
    <xf numFmtId="0" fontId="10" fillId="0" borderId="7" xfId="0" applyFont="1" applyBorder="1" applyAlignment="1">
      <alignment horizontal="left" vertical="center"/>
    </xf>
    <xf numFmtId="0" fontId="10" fillId="6" borderId="0" xfId="0" applyFont="1" applyFill="1" applyAlignment="1">
      <alignment horizontal="centerContinuous" vertical="center"/>
    </xf>
    <xf numFmtId="0" fontId="10" fillId="3" borderId="26" xfId="0" applyFont="1" applyFill="1" applyBorder="1" applyAlignment="1">
      <alignment horizontal="center" vertical="center"/>
    </xf>
    <xf numFmtId="0" fontId="34" fillId="0" borderId="0" xfId="0" applyFont="1" applyAlignment="1">
      <alignment horizontal="right" vertical="center"/>
    </xf>
    <xf numFmtId="0" fontId="10" fillId="0" borderId="0" xfId="0" applyFont="1" applyAlignment="1">
      <alignment horizontal="right" vertical="center"/>
    </xf>
    <xf numFmtId="0" fontId="34" fillId="0" borderId="0" xfId="0" applyFont="1" applyAlignment="1">
      <alignment horizontal="right"/>
    </xf>
    <xf numFmtId="0" fontId="34" fillId="0" borderId="21" xfId="0" applyFont="1" applyBorder="1" applyAlignment="1">
      <alignment horizontal="center"/>
    </xf>
    <xf numFmtId="0" fontId="34" fillId="0" borderId="19" xfId="0" applyFont="1" applyBorder="1" applyAlignment="1">
      <alignment horizontal="center"/>
    </xf>
    <xf numFmtId="0" fontId="10" fillId="10" borderId="1" xfId="0" applyFont="1" applyFill="1" applyBorder="1" applyAlignment="1">
      <alignment horizontal="center" vertical="center"/>
    </xf>
    <xf numFmtId="0" fontId="10" fillId="7" borderId="1" xfId="0" applyFont="1" applyFill="1" applyBorder="1" applyAlignment="1">
      <alignment horizontal="left" vertical="center"/>
    </xf>
    <xf numFmtId="0" fontId="34" fillId="0" borderId="21" xfId="0" applyFont="1" applyBorder="1" applyAlignment="1">
      <alignment horizontal="left"/>
    </xf>
    <xf numFmtId="0" fontId="10" fillId="21" borderId="26" xfId="0" applyFont="1" applyFill="1" applyBorder="1" applyAlignment="1">
      <alignment horizontal="center" vertical="center"/>
    </xf>
    <xf numFmtId="0" fontId="10" fillId="20" borderId="26" xfId="0" applyFont="1" applyFill="1" applyBorder="1" applyAlignment="1">
      <alignment horizontal="center" vertical="center"/>
    </xf>
    <xf numFmtId="0" fontId="10" fillId="22" borderId="6" xfId="0" applyFont="1" applyFill="1" applyBorder="1" applyAlignment="1">
      <alignment horizontal="center" vertical="center"/>
    </xf>
    <xf numFmtId="0" fontId="10" fillId="23" borderId="26" xfId="0" applyFont="1" applyFill="1" applyBorder="1" applyAlignment="1">
      <alignment horizontal="center" vertical="center"/>
    </xf>
    <xf numFmtId="0" fontId="10" fillId="8" borderId="0" xfId="0" applyFont="1" applyFill="1" applyAlignment="1">
      <alignment horizontal="centerContinuous" vertical="center"/>
    </xf>
    <xf numFmtId="0" fontId="34" fillId="8" borderId="0" xfId="0" applyFont="1" applyFill="1" applyAlignment="1">
      <alignment horizontal="centerContinuous" vertical="center"/>
    </xf>
    <xf numFmtId="0" fontId="10" fillId="6" borderId="25" xfId="0" applyFont="1" applyFill="1" applyBorder="1" applyAlignment="1">
      <alignment horizontal="centerContinuous" vertical="center"/>
    </xf>
    <xf numFmtId="0" fontId="10" fillId="0" borderId="5" xfId="0" applyFont="1" applyBorder="1" applyAlignment="1">
      <alignment horizontal="right" vertical="center"/>
    </xf>
    <xf numFmtId="0" fontId="5" fillId="0" borderId="0" xfId="0" applyFont="1" applyAlignment="1">
      <alignment horizontal="left" vertical="center"/>
    </xf>
    <xf numFmtId="2" fontId="35" fillId="8" borderId="24" xfId="0" quotePrefix="1" applyNumberFormat="1" applyFont="1" applyFill="1" applyBorder="1" applyAlignment="1">
      <alignment horizontal="center" vertical="center"/>
    </xf>
    <xf numFmtId="47" fontId="35" fillId="8" borderId="24" xfId="0" quotePrefix="1" applyNumberFormat="1" applyFont="1" applyFill="1" applyBorder="1" applyAlignment="1">
      <alignment horizontal="center" vertical="center"/>
    </xf>
    <xf numFmtId="2" fontId="21" fillId="8" borderId="27" xfId="0" quotePrefix="1" applyNumberFormat="1" applyFont="1" applyFill="1" applyBorder="1" applyAlignment="1">
      <alignment horizontal="center" vertical="center"/>
    </xf>
    <xf numFmtId="47" fontId="21" fillId="8" borderId="27" xfId="0" quotePrefix="1" applyNumberFormat="1" applyFont="1" applyFill="1" applyBorder="1" applyAlignment="1">
      <alignment horizontal="center" vertical="center"/>
    </xf>
    <xf numFmtId="0" fontId="8" fillId="8" borderId="6" xfId="0" quotePrefix="1" applyFont="1" applyFill="1" applyBorder="1" applyAlignment="1">
      <alignment horizontal="left" vertical="center"/>
    </xf>
    <xf numFmtId="0" fontId="8" fillId="8" borderId="7" xfId="0" quotePrefix="1" applyFont="1" applyFill="1" applyBorder="1" applyAlignment="1" applyProtection="1">
      <alignment horizontal="left" vertical="center"/>
      <protection locked="0"/>
    </xf>
    <xf numFmtId="0" fontId="8" fillId="8" borderId="7" xfId="0" quotePrefix="1" applyFont="1" applyFill="1" applyBorder="1" applyAlignment="1">
      <alignment horizontal="left" vertical="center"/>
    </xf>
    <xf numFmtId="0" fontId="21" fillId="8" borderId="7" xfId="0" quotePrefix="1" applyFont="1" applyFill="1" applyBorder="1" applyAlignment="1">
      <alignment horizontal="right" vertical="center"/>
    </xf>
    <xf numFmtId="2" fontId="8" fillId="8" borderId="7" xfId="0" quotePrefix="1" applyNumberFormat="1" applyFont="1" applyFill="1" applyBorder="1" applyAlignment="1" applyProtection="1">
      <alignment horizontal="left" vertical="center"/>
      <protection locked="0"/>
    </xf>
    <xf numFmtId="47" fontId="21" fillId="8" borderId="7" xfId="0" quotePrefix="1" applyNumberFormat="1" applyFont="1" applyFill="1" applyBorder="1" applyAlignment="1">
      <alignment horizontal="center" vertical="center"/>
    </xf>
    <xf numFmtId="169" fontId="8" fillId="8" borderId="7" xfId="0" quotePrefix="1" applyNumberFormat="1" applyFont="1" applyFill="1" applyBorder="1" applyAlignment="1" applyProtection="1">
      <alignment horizontal="left" vertical="center"/>
      <protection locked="0"/>
    </xf>
    <xf numFmtId="2" fontId="21" fillId="8" borderId="7" xfId="0" quotePrefix="1" applyNumberFormat="1" applyFont="1" applyFill="1" applyBorder="1" applyAlignment="1">
      <alignment horizontal="center" vertical="center"/>
    </xf>
    <xf numFmtId="0" fontId="34" fillId="0" borderId="23" xfId="0" applyFont="1" applyBorder="1" applyAlignment="1">
      <alignment horizontal="center" vertical="center"/>
    </xf>
    <xf numFmtId="0" fontId="10" fillId="8" borderId="1" xfId="0" applyFont="1" applyFill="1" applyBorder="1" applyAlignment="1">
      <alignment horizontal="center" vertical="center"/>
    </xf>
    <xf numFmtId="1" fontId="10" fillId="0" borderId="1" xfId="0" applyNumberFormat="1" applyFont="1" applyBorder="1" applyAlignment="1">
      <alignment horizontal="center" vertical="center"/>
    </xf>
    <xf numFmtId="0" fontId="56" fillId="0" borderId="0" xfId="0" applyFont="1" applyAlignment="1">
      <alignment vertical="center"/>
    </xf>
    <xf numFmtId="0" fontId="7" fillId="6" borderId="6" xfId="0" applyFont="1" applyFill="1" applyBorder="1" applyAlignment="1">
      <alignment horizontal="center" vertical="center"/>
    </xf>
    <xf numFmtId="0" fontId="33" fillId="0" borderId="0" xfId="0" applyFont="1" applyAlignment="1">
      <alignment horizontal="center" vertical="center"/>
    </xf>
    <xf numFmtId="0" fontId="57" fillId="0" borderId="0" xfId="0" applyFont="1" applyAlignment="1">
      <alignment vertical="center"/>
    </xf>
    <xf numFmtId="0" fontId="10" fillId="0" borderId="34" xfId="0" applyFont="1" applyBorder="1"/>
    <xf numFmtId="0" fontId="10" fillId="0" borderId="35" xfId="0" applyFont="1" applyBorder="1"/>
    <xf numFmtId="0" fontId="7" fillId="0" borderId="66" xfId="0" applyFont="1" applyBorder="1" applyAlignment="1">
      <alignment horizontal="center"/>
    </xf>
    <xf numFmtId="0" fontId="21" fillId="6" borderId="6" xfId="4" quotePrefix="1" applyFont="1" applyFill="1" applyBorder="1" applyAlignment="1">
      <alignment horizontal="right" vertical="center"/>
    </xf>
    <xf numFmtId="2" fontId="21" fillId="6" borderId="24" xfId="4" applyNumberFormat="1" applyFont="1" applyFill="1" applyBorder="1" applyAlignment="1">
      <alignment horizontal="center" vertical="center"/>
    </xf>
    <xf numFmtId="0" fontId="12" fillId="0" borderId="26" xfId="9" applyFont="1" applyBorder="1" applyAlignment="1" applyProtection="1">
      <alignment vertical="center"/>
      <protection hidden="1"/>
    </xf>
    <xf numFmtId="0" fontId="12" fillId="0" borderId="17" xfId="9" applyFont="1" applyBorder="1" applyAlignment="1" applyProtection="1">
      <alignment vertical="center"/>
      <protection hidden="1"/>
    </xf>
    <xf numFmtId="0" fontId="36" fillId="0" borderId="0" xfId="9" applyFont="1" applyProtection="1">
      <protection hidden="1"/>
    </xf>
    <xf numFmtId="0" fontId="31" fillId="0" borderId="23" xfId="0" applyFont="1" applyBorder="1" applyAlignment="1">
      <alignment horizontal="left" vertical="center"/>
    </xf>
    <xf numFmtId="0" fontId="31" fillId="0" borderId="17" xfId="0" applyFont="1" applyBorder="1" applyAlignment="1">
      <alignment horizontal="left" vertical="center"/>
    </xf>
    <xf numFmtId="0" fontId="31" fillId="0" borderId="21" xfId="0" applyFont="1" applyBorder="1" applyAlignment="1">
      <alignment horizontal="center" vertical="center"/>
    </xf>
    <xf numFmtId="0" fontId="31" fillId="0" borderId="0" xfId="0" applyFont="1" applyAlignment="1">
      <alignment horizontal="left" vertical="center"/>
    </xf>
    <xf numFmtId="0" fontId="31" fillId="0" borderId="5" xfId="0" applyFont="1" applyBorder="1" applyAlignment="1">
      <alignment horizontal="left" vertical="center"/>
    </xf>
    <xf numFmtId="0" fontId="31" fillId="0" borderId="25" xfId="0" applyFont="1" applyBorder="1"/>
    <xf numFmtId="0" fontId="31" fillId="0" borderId="27" xfId="0" applyFont="1" applyBorder="1"/>
    <xf numFmtId="0" fontId="31" fillId="0" borderId="19" xfId="0" applyFont="1" applyBorder="1" applyAlignment="1">
      <alignment horizontal="center"/>
    </xf>
    <xf numFmtId="0" fontId="10" fillId="6" borderId="0" xfId="0" applyFont="1" applyFill="1" applyAlignment="1">
      <alignment horizontal="center" vertical="center"/>
    </xf>
    <xf numFmtId="0" fontId="10" fillId="8" borderId="0" xfId="0" applyFont="1" applyFill="1" applyAlignment="1">
      <alignment horizontal="center" vertical="center"/>
    </xf>
    <xf numFmtId="0" fontId="47" fillId="0" borderId="0" xfId="10" applyFont="1" applyAlignment="1">
      <alignment horizontal="center" vertical="center"/>
    </xf>
    <xf numFmtId="0" fontId="10" fillId="0" borderId="21" xfId="0" applyFont="1" applyBorder="1" applyAlignment="1">
      <alignment horizontal="center"/>
    </xf>
    <xf numFmtId="0" fontId="10" fillId="23" borderId="23" xfId="0" applyFont="1" applyFill="1" applyBorder="1" applyAlignment="1">
      <alignment horizontal="center" vertical="center"/>
    </xf>
    <xf numFmtId="0" fontId="31" fillId="0" borderId="0" xfId="0" applyFont="1" applyAlignment="1">
      <alignment horizontal="center" vertical="center"/>
    </xf>
    <xf numFmtId="0" fontId="31" fillId="0" borderId="25" xfId="0" applyFont="1" applyBorder="1" applyAlignment="1">
      <alignment horizontal="center"/>
    </xf>
    <xf numFmtId="0" fontId="12" fillId="0" borderId="21" xfId="9" applyFont="1" applyBorder="1" applyAlignment="1" applyProtection="1">
      <alignment horizontal="center" vertical="center"/>
      <protection hidden="1"/>
    </xf>
    <xf numFmtId="0" fontId="12" fillId="0" borderId="5" xfId="9" applyFont="1" applyBorder="1" applyAlignment="1" applyProtection="1">
      <alignment horizontal="center" vertical="center"/>
      <protection hidden="1"/>
    </xf>
    <xf numFmtId="0" fontId="52" fillId="24" borderId="0" xfId="0" applyFont="1" applyFill="1"/>
    <xf numFmtId="0" fontId="52" fillId="24" borderId="0" xfId="0" applyFont="1" applyFill="1" applyAlignment="1">
      <alignment vertical="center"/>
    </xf>
    <xf numFmtId="0" fontId="12" fillId="7" borderId="1" xfId="9" applyFont="1" applyFill="1" applyBorder="1" applyAlignment="1" applyProtection="1">
      <alignment horizontal="center" vertical="center"/>
      <protection hidden="1"/>
    </xf>
    <xf numFmtId="0" fontId="12" fillId="7" borderId="2" xfId="9" applyFont="1" applyFill="1" applyBorder="1" applyAlignment="1" applyProtection="1">
      <alignment horizontal="center" vertical="center"/>
      <protection hidden="1"/>
    </xf>
    <xf numFmtId="0" fontId="16" fillId="0" borderId="0" xfId="8" applyFont="1" applyAlignment="1">
      <alignment horizontal="center" vertical="center"/>
    </xf>
    <xf numFmtId="0" fontId="28" fillId="0" borderId="0" xfId="8" applyFont="1" applyAlignment="1">
      <alignment vertical="center"/>
    </xf>
    <xf numFmtId="2" fontId="14" fillId="0" borderId="58" xfId="8" applyNumberFormat="1" applyFont="1" applyBorder="1" applyAlignment="1">
      <alignment horizontal="left" vertical="center"/>
    </xf>
    <xf numFmtId="2" fontId="14" fillId="0" borderId="0" xfId="8" applyNumberFormat="1" applyFont="1" applyAlignment="1">
      <alignment horizontal="left" vertical="center"/>
    </xf>
    <xf numFmtId="0" fontId="51" fillId="0" borderId="0" xfId="8" applyFont="1" applyAlignment="1">
      <alignment horizontal="center" vertical="center"/>
    </xf>
    <xf numFmtId="0" fontId="41" fillId="0" borderId="0" xfId="8" applyFont="1" applyAlignment="1">
      <alignment horizontal="center" vertical="center"/>
    </xf>
    <xf numFmtId="0" fontId="41" fillId="0" borderId="0" xfId="8" applyFont="1" applyAlignment="1">
      <alignment horizontal="left" vertical="center"/>
    </xf>
    <xf numFmtId="0" fontId="41" fillId="0" borderId="5" xfId="8" applyFont="1" applyBorder="1" applyAlignment="1">
      <alignment horizontal="left" vertical="center"/>
    </xf>
    <xf numFmtId="0" fontId="41" fillId="0" borderId="21" xfId="8" applyFont="1" applyBorder="1" applyAlignment="1">
      <alignment horizontal="center" vertical="center"/>
    </xf>
    <xf numFmtId="0" fontId="41" fillId="0" borderId="57" xfId="8" applyFont="1" applyBorder="1" applyAlignment="1">
      <alignment horizontal="left" vertical="center"/>
    </xf>
    <xf numFmtId="0" fontId="41" fillId="0" borderId="25" xfId="8" applyFont="1" applyBorder="1" applyAlignment="1">
      <alignment horizontal="left" vertical="center"/>
    </xf>
    <xf numFmtId="0" fontId="41" fillId="0" borderId="27" xfId="8" applyFont="1" applyBorder="1" applyAlignment="1">
      <alignment horizontal="left" vertical="center"/>
    </xf>
    <xf numFmtId="0" fontId="41" fillId="0" borderId="19" xfId="8" applyFont="1" applyBorder="1" applyAlignment="1">
      <alignment horizontal="center" vertical="center"/>
    </xf>
    <xf numFmtId="0" fontId="51" fillId="0" borderId="57" xfId="8" applyFont="1" applyBorder="1" applyAlignment="1">
      <alignment horizontal="center" vertical="center"/>
    </xf>
    <xf numFmtId="0" fontId="51" fillId="0" borderId="0" xfId="8" applyFont="1" applyAlignment="1">
      <alignment horizontal="left" vertical="center"/>
    </xf>
    <xf numFmtId="0" fontId="51" fillId="0" borderId="5" xfId="8" applyFont="1" applyBorder="1" applyAlignment="1">
      <alignment horizontal="left" vertical="center"/>
    </xf>
    <xf numFmtId="0" fontId="51" fillId="0" borderId="57" xfId="8" applyFont="1" applyBorder="1" applyAlignment="1">
      <alignment horizontal="left" vertical="center"/>
    </xf>
    <xf numFmtId="0" fontId="51" fillId="0" borderId="25" xfId="8" applyFont="1" applyBorder="1" applyAlignment="1">
      <alignment horizontal="center" vertical="center"/>
    </xf>
    <xf numFmtId="0" fontId="51" fillId="0" borderId="25" xfId="8" applyFont="1" applyBorder="1" applyAlignment="1">
      <alignment horizontal="left" vertical="center"/>
    </xf>
    <xf numFmtId="0" fontId="51" fillId="0" borderId="27" xfId="8" applyFont="1" applyBorder="1" applyAlignment="1">
      <alignment horizontal="left" vertical="center"/>
    </xf>
    <xf numFmtId="0" fontId="51" fillId="0" borderId="62" xfId="8" applyFont="1" applyBorder="1" applyAlignment="1">
      <alignment horizontal="center" vertical="center"/>
    </xf>
    <xf numFmtId="0" fontId="51" fillId="0" borderId="0" xfId="8" applyFont="1" applyAlignment="1">
      <alignment vertical="center"/>
    </xf>
    <xf numFmtId="0" fontId="51" fillId="0" borderId="58" xfId="8" applyFont="1" applyBorder="1" applyAlignment="1">
      <alignment vertical="center"/>
    </xf>
    <xf numFmtId="0" fontId="45" fillId="0" borderId="57" xfId="8" applyFont="1" applyBorder="1" applyAlignment="1">
      <alignment vertical="center"/>
    </xf>
    <xf numFmtId="0" fontId="51" fillId="0" borderId="60" xfId="8" applyFont="1" applyBorder="1" applyAlignment="1">
      <alignment vertical="center"/>
    </xf>
    <xf numFmtId="0" fontId="51" fillId="0" borderId="0" xfId="8" applyFont="1" applyAlignment="1">
      <alignment horizontal="center" vertical="center" wrapText="1"/>
    </xf>
    <xf numFmtId="0" fontId="41" fillId="0" borderId="0" xfId="8" applyFont="1" applyAlignment="1">
      <alignment vertical="center"/>
    </xf>
    <xf numFmtId="0" fontId="41" fillId="0" borderId="61" xfId="8" applyFont="1" applyBorder="1" applyAlignment="1">
      <alignment vertical="center"/>
    </xf>
    <xf numFmtId="2" fontId="41" fillId="0" borderId="60" xfId="8" applyNumberFormat="1" applyFont="1" applyBorder="1" applyAlignment="1">
      <alignment horizontal="left" vertical="center"/>
    </xf>
    <xf numFmtId="2" fontId="41" fillId="0" borderId="61" xfId="8" applyNumberFormat="1" applyFont="1" applyBorder="1" applyAlignment="1">
      <alignment horizontal="left" vertical="center"/>
    </xf>
    <xf numFmtId="2" fontId="41" fillId="0" borderId="0" xfId="8" applyNumberFormat="1" applyFont="1" applyAlignment="1">
      <alignment horizontal="left" vertical="center"/>
    </xf>
    <xf numFmtId="0" fontId="45" fillId="0" borderId="62" xfId="8" applyFont="1" applyBorder="1" applyAlignment="1">
      <alignment vertical="center"/>
    </xf>
    <xf numFmtId="0" fontId="16" fillId="0" borderId="0" xfId="8" applyFont="1" applyAlignment="1">
      <alignment vertical="center" wrapText="1"/>
    </xf>
    <xf numFmtId="0" fontId="16" fillId="0" borderId="61" xfId="8" applyFont="1" applyBorder="1" applyAlignment="1">
      <alignment vertical="center" wrapText="1"/>
    </xf>
    <xf numFmtId="0" fontId="41" fillId="0" borderId="61" xfId="8" applyFont="1" applyBorder="1" applyAlignment="1">
      <alignment horizontal="center" vertical="center" wrapText="1"/>
    </xf>
    <xf numFmtId="0" fontId="41" fillId="0" borderId="61" xfId="8" applyFont="1" applyBorder="1" applyAlignment="1">
      <alignment horizontal="left" vertical="center"/>
    </xf>
    <xf numFmtId="0" fontId="41" fillId="0" borderId="61" xfId="8" applyFont="1" applyBorder="1" applyAlignment="1">
      <alignment horizontal="left" vertical="center" wrapText="1"/>
    </xf>
    <xf numFmtId="0" fontId="22" fillId="0" borderId="0" xfId="8" applyFont="1" applyAlignment="1">
      <alignment horizontal="left" vertical="center" wrapText="1"/>
    </xf>
    <xf numFmtId="0" fontId="22" fillId="0" borderId="25" xfId="8" applyFont="1" applyBorder="1" applyAlignment="1">
      <alignment horizontal="left" vertical="center" wrapText="1"/>
    </xf>
    <xf numFmtId="0" fontId="10" fillId="0" borderId="5" xfId="0" applyFont="1" applyBorder="1"/>
    <xf numFmtId="2" fontId="10" fillId="0" borderId="0" xfId="0" applyNumberFormat="1" applyFont="1" applyAlignment="1">
      <alignment horizontal="right" vertical="center"/>
    </xf>
    <xf numFmtId="0" fontId="10" fillId="0" borderId="2" xfId="0" applyFont="1" applyBorder="1" applyAlignment="1">
      <alignment horizontal="center" vertical="center"/>
    </xf>
    <xf numFmtId="0" fontId="10" fillId="0" borderId="19" xfId="0" applyFont="1" applyBorder="1" applyAlignment="1">
      <alignment horizontal="center"/>
    </xf>
    <xf numFmtId="0" fontId="10" fillId="0" borderId="27" xfId="0" applyFont="1" applyBorder="1" applyAlignment="1">
      <alignment horizontal="center"/>
    </xf>
    <xf numFmtId="0" fontId="12" fillId="7" borderId="0" xfId="0" applyFont="1" applyFill="1" applyAlignment="1">
      <alignment horizontal="center" vertical="center"/>
    </xf>
    <xf numFmtId="0" fontId="12" fillId="7" borderId="0" xfId="0" applyFont="1" applyFill="1" applyAlignment="1">
      <alignment horizontal="center"/>
    </xf>
    <xf numFmtId="0" fontId="12" fillId="7" borderId="0" xfId="0" applyFont="1" applyFill="1" applyAlignment="1">
      <alignment horizontal="center" vertical="top"/>
    </xf>
    <xf numFmtId="0" fontId="5" fillId="7" borderId="0" xfId="0" applyFont="1" applyFill="1" applyAlignment="1">
      <alignment horizontal="center" vertical="center"/>
    </xf>
    <xf numFmtId="2" fontId="12" fillId="0" borderId="0" xfId="0" applyNumberFormat="1" applyFont="1" applyAlignment="1">
      <alignment horizontal="left" vertical="center"/>
    </xf>
    <xf numFmtId="2" fontId="12" fillId="0" borderId="0" xfId="0" applyNumberFormat="1" applyFont="1" applyAlignment="1">
      <alignment vertical="center"/>
    </xf>
    <xf numFmtId="2" fontId="10" fillId="4" borderId="1" xfId="4" applyNumberFormat="1" applyFont="1" applyFill="1" applyBorder="1" applyAlignment="1">
      <alignment horizontal="center" vertical="center"/>
    </xf>
    <xf numFmtId="2" fontId="14" fillId="0" borderId="37" xfId="8" applyNumberFormat="1" applyFont="1" applyBorder="1" applyAlignment="1">
      <alignment horizontal="left" vertical="center"/>
    </xf>
    <xf numFmtId="0" fontId="12" fillId="7" borderId="0" xfId="0" applyFont="1" applyFill="1" applyAlignment="1">
      <alignment horizontal="left"/>
    </xf>
    <xf numFmtId="0" fontId="12" fillId="0" borderId="0" xfId="0" applyFont="1" applyAlignment="1">
      <alignment horizontal="left"/>
    </xf>
    <xf numFmtId="0" fontId="10" fillId="7" borderId="0" xfId="0" applyFont="1" applyFill="1" applyAlignment="1">
      <alignment vertical="center"/>
    </xf>
    <xf numFmtId="0" fontId="0" fillId="0" borderId="0" xfId="0" applyAlignment="1">
      <alignment horizontal="center"/>
    </xf>
    <xf numFmtId="20" fontId="10" fillId="0" borderId="0" xfId="0" applyNumberFormat="1" applyFont="1" applyAlignment="1">
      <alignment horizontal="center" vertical="center"/>
    </xf>
    <xf numFmtId="20" fontId="10" fillId="0" borderId="0" xfId="0" quotePrefix="1" applyNumberFormat="1" applyFont="1" applyAlignment="1">
      <alignment horizontal="center" vertical="center"/>
    </xf>
    <xf numFmtId="0" fontId="10" fillId="0" borderId="0" xfId="0" applyFont="1" applyAlignment="1">
      <alignment horizontal="right"/>
    </xf>
    <xf numFmtId="0" fontId="0" fillId="0" borderId="0" xfId="0" applyAlignment="1">
      <alignment horizontal="right"/>
    </xf>
    <xf numFmtId="0" fontId="7" fillId="0" borderId="0" xfId="0" applyFont="1" applyAlignment="1">
      <alignment horizontal="right" vertical="center"/>
    </xf>
    <xf numFmtId="171" fontId="10" fillId="0" borderId="0" xfId="0" applyNumberFormat="1" applyFont="1" applyAlignment="1">
      <alignment horizontal="right" vertical="center"/>
    </xf>
    <xf numFmtId="47" fontId="10" fillId="0" borderId="0" xfId="0" applyNumberFormat="1" applyFont="1" applyAlignment="1">
      <alignment horizontal="right" vertical="center"/>
    </xf>
    <xf numFmtId="2" fontId="10" fillId="0" borderId="0" xfId="0" quotePrefix="1" applyNumberFormat="1" applyFont="1" applyAlignment="1">
      <alignment horizontal="right" vertical="center"/>
    </xf>
    <xf numFmtId="0" fontId="7" fillId="0" borderId="55" xfId="0" applyFont="1" applyBorder="1" applyAlignment="1">
      <alignment horizontal="left" vertical="center"/>
    </xf>
    <xf numFmtId="0" fontId="10" fillId="0" borderId="52" xfId="0" applyFont="1" applyBorder="1" applyAlignment="1">
      <alignment horizontal="center" vertical="center"/>
    </xf>
    <xf numFmtId="0" fontId="7" fillId="0" borderId="52" xfId="0" applyFont="1" applyBorder="1" applyAlignment="1">
      <alignment horizontal="left" vertical="center"/>
    </xf>
    <xf numFmtId="0" fontId="10" fillId="0" borderId="52" xfId="0" applyFont="1" applyBorder="1" applyAlignment="1">
      <alignment horizontal="left" vertical="center"/>
    </xf>
    <xf numFmtId="0" fontId="10" fillId="0" borderId="54" xfId="0" applyFont="1" applyBorder="1" applyAlignment="1">
      <alignment horizontal="center" vertical="center"/>
    </xf>
    <xf numFmtId="0" fontId="10" fillId="0" borderId="58" xfId="0" applyFont="1" applyBorder="1" applyAlignment="1">
      <alignment horizontal="left" vertical="center"/>
    </xf>
    <xf numFmtId="0" fontId="52" fillId="0" borderId="0" xfId="0" applyFont="1" applyAlignment="1">
      <alignment horizontal="center" vertical="center"/>
    </xf>
    <xf numFmtId="0" fontId="10" fillId="0" borderId="57" xfId="0" applyFont="1" applyBorder="1" applyAlignment="1">
      <alignment horizontal="center" vertical="center"/>
    </xf>
    <xf numFmtId="0" fontId="10" fillId="20" borderId="0" xfId="0" applyFont="1" applyFill="1" applyAlignment="1">
      <alignment horizontal="left" vertical="center"/>
    </xf>
    <xf numFmtId="0" fontId="58" fillId="20" borderId="0" xfId="0" applyFont="1" applyFill="1" applyAlignment="1">
      <alignment horizontal="center" vertical="center"/>
    </xf>
    <xf numFmtId="0" fontId="10" fillId="20" borderId="57" xfId="0" applyFont="1" applyFill="1" applyBorder="1" applyAlignment="1">
      <alignment horizontal="center" vertical="center"/>
    </xf>
    <xf numFmtId="0" fontId="7" fillId="17" borderId="0" xfId="0" applyFont="1" applyFill="1" applyAlignment="1">
      <alignment horizontal="left" vertical="center"/>
    </xf>
    <xf numFmtId="0" fontId="59" fillId="17" borderId="0" xfId="0" applyFont="1" applyFill="1" applyAlignment="1">
      <alignment horizontal="center" vertical="center"/>
    </xf>
    <xf numFmtId="0" fontId="7" fillId="17" borderId="57" xfId="0" applyFont="1" applyFill="1" applyBorder="1" applyAlignment="1">
      <alignment horizontal="center" vertical="center"/>
    </xf>
    <xf numFmtId="0" fontId="10" fillId="20" borderId="58" xfId="0" applyFont="1" applyFill="1" applyBorder="1" applyAlignment="1">
      <alignment horizontal="left" vertical="center"/>
    </xf>
    <xf numFmtId="0" fontId="10" fillId="20" borderId="0" xfId="0" applyFont="1" applyFill="1" applyAlignment="1">
      <alignment horizontal="center" vertical="center"/>
    </xf>
    <xf numFmtId="0" fontId="7" fillId="17" borderId="60" xfId="0" applyFont="1" applyFill="1" applyBorder="1" applyAlignment="1">
      <alignment horizontal="left" vertical="center"/>
    </xf>
    <xf numFmtId="0" fontId="7" fillId="17" borderId="61" xfId="0" applyFont="1" applyFill="1" applyBorder="1" applyAlignment="1">
      <alignment horizontal="center" vertical="center"/>
    </xf>
    <xf numFmtId="0" fontId="7" fillId="17" borderId="61" xfId="0" applyFont="1" applyFill="1" applyBorder="1" applyAlignment="1">
      <alignment horizontal="left" vertical="center"/>
    </xf>
    <xf numFmtId="0" fontId="10" fillId="0" borderId="61" xfId="0" applyFont="1" applyBorder="1" applyAlignment="1">
      <alignment horizontal="left"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0" fillId="0" borderId="55" xfId="0" applyFont="1" applyBorder="1" applyAlignment="1">
      <alignment vertical="center"/>
    </xf>
    <xf numFmtId="0" fontId="10" fillId="0" borderId="52" xfId="0" applyFont="1" applyBorder="1" applyAlignment="1">
      <alignment vertical="center"/>
    </xf>
    <xf numFmtId="0" fontId="10" fillId="0" borderId="58" xfId="0" applyFont="1" applyBorder="1" applyAlignment="1">
      <alignment vertical="center"/>
    </xf>
    <xf numFmtId="0" fontId="10" fillId="0" borderId="60" xfId="0" applyFont="1" applyBorder="1" applyAlignment="1">
      <alignment vertical="center"/>
    </xf>
    <xf numFmtId="0" fontId="10" fillId="0" borderId="61" xfId="0" applyFont="1" applyBorder="1" applyAlignment="1">
      <alignment vertical="center"/>
    </xf>
    <xf numFmtId="0" fontId="10" fillId="0" borderId="55" xfId="0" applyFont="1" applyBorder="1" applyAlignment="1">
      <alignment horizontal="left" vertical="center"/>
    </xf>
    <xf numFmtId="0" fontId="10" fillId="0" borderId="52" xfId="0" applyFont="1" applyBorder="1"/>
    <xf numFmtId="0" fontId="10" fillId="0" borderId="52" xfId="0" applyFont="1" applyBorder="1" applyAlignment="1">
      <alignment horizontal="left"/>
    </xf>
    <xf numFmtId="0" fontId="10" fillId="0" borderId="52" xfId="0" applyFont="1" applyBorder="1" applyAlignment="1">
      <alignment horizontal="center"/>
    </xf>
    <xf numFmtId="0" fontId="10" fillId="0" borderId="54" xfId="0" applyFont="1" applyBorder="1" applyAlignment="1">
      <alignment horizontal="center"/>
    </xf>
    <xf numFmtId="0" fontId="61" fillId="0" borderId="0" xfId="0" applyFont="1" applyAlignment="1">
      <alignment horizontal="center"/>
    </xf>
    <xf numFmtId="0" fontId="61" fillId="0" borderId="0" xfId="0" applyFont="1" applyAlignment="1">
      <alignment horizontal="left"/>
    </xf>
    <xf numFmtId="0" fontId="10" fillId="0" borderId="57" xfId="0" applyFont="1" applyBorder="1" applyAlignment="1">
      <alignment horizontal="center"/>
    </xf>
    <xf numFmtId="0" fontId="10" fillId="0" borderId="60" xfId="0" applyFont="1" applyBorder="1" applyAlignment="1">
      <alignment horizontal="left" vertical="center"/>
    </xf>
    <xf numFmtId="0" fontId="10" fillId="0" borderId="61" xfId="0" applyFont="1" applyBorder="1"/>
    <xf numFmtId="0" fontId="10" fillId="0" borderId="61" xfId="0" applyFont="1" applyBorder="1" applyAlignment="1">
      <alignment horizontal="left"/>
    </xf>
    <xf numFmtId="0" fontId="10" fillId="0" borderId="61" xfId="0" applyFont="1" applyBorder="1" applyAlignment="1">
      <alignment horizontal="center"/>
    </xf>
    <xf numFmtId="0" fontId="10" fillId="0" borderId="62" xfId="0" applyFont="1" applyBorder="1" applyAlignment="1">
      <alignment horizontal="center"/>
    </xf>
    <xf numFmtId="49" fontId="10" fillId="20" borderId="28" xfId="0" applyNumberFormat="1" applyFont="1" applyFill="1" applyBorder="1"/>
    <xf numFmtId="49" fontId="10" fillId="20" borderId="16" xfId="0" applyNumberFormat="1" applyFont="1" applyFill="1" applyBorder="1"/>
    <xf numFmtId="49" fontId="10" fillId="20" borderId="9" xfId="0" applyNumberFormat="1" applyFont="1" applyFill="1" applyBorder="1"/>
    <xf numFmtId="49" fontId="10" fillId="20" borderId="20" xfId="0" applyNumberFormat="1" applyFont="1" applyFill="1" applyBorder="1"/>
    <xf numFmtId="0" fontId="10" fillId="20" borderId="38" xfId="0" applyFont="1" applyFill="1" applyBorder="1"/>
    <xf numFmtId="0" fontId="10" fillId="20" borderId="32" xfId="0" applyFont="1" applyFill="1" applyBorder="1"/>
    <xf numFmtId="0" fontId="10" fillId="0" borderId="15" xfId="0" applyFont="1" applyBorder="1" applyAlignment="1">
      <alignment horizontal="left" vertical="center"/>
    </xf>
    <xf numFmtId="0" fontId="10" fillId="20" borderId="16" xfId="0" applyFont="1" applyFill="1" applyBorder="1" applyAlignment="1">
      <alignment horizontal="left" vertical="center"/>
    </xf>
    <xf numFmtId="0" fontId="7" fillId="0" borderId="0" xfId="0" applyFont="1" applyAlignment="1">
      <alignment vertical="center"/>
    </xf>
    <xf numFmtId="0" fontId="12" fillId="26" borderId="1" xfId="0" applyFont="1" applyFill="1" applyBorder="1" applyAlignment="1" applyProtection="1">
      <alignment horizontal="center" vertical="center"/>
      <protection locked="0"/>
    </xf>
    <xf numFmtId="0" fontId="62" fillId="0" borderId="0" xfId="0" applyFont="1" applyAlignment="1">
      <alignment horizontal="center" vertical="center"/>
    </xf>
    <xf numFmtId="0" fontId="31" fillId="0" borderId="0" xfId="0" applyFont="1"/>
    <xf numFmtId="0" fontId="10" fillId="9" borderId="1" xfId="0" applyFont="1" applyFill="1" applyBorder="1" applyAlignment="1">
      <alignment horizontal="center" vertical="center"/>
    </xf>
    <xf numFmtId="0" fontId="34" fillId="0" borderId="19" xfId="0" applyFont="1" applyBorder="1" applyAlignment="1">
      <alignment horizontal="center" vertical="center"/>
    </xf>
    <xf numFmtId="0" fontId="31" fillId="6" borderId="12" xfId="0" applyFont="1" applyFill="1" applyBorder="1" applyAlignment="1">
      <alignment horizontal="center" vertical="center"/>
    </xf>
    <xf numFmtId="0" fontId="31" fillId="6" borderId="13" xfId="0" applyFont="1" applyFill="1" applyBorder="1" applyAlignment="1">
      <alignment horizontal="center" vertical="center"/>
    </xf>
    <xf numFmtId="0" fontId="31" fillId="6" borderId="36" xfId="0" applyFont="1" applyFill="1" applyBorder="1" applyAlignment="1">
      <alignment horizontal="center" vertical="center"/>
    </xf>
    <xf numFmtId="2" fontId="31" fillId="0" borderId="27" xfId="0" applyNumberFormat="1" applyFont="1" applyBorder="1" applyAlignment="1">
      <alignment horizontal="center" vertical="center"/>
    </xf>
    <xf numFmtId="2" fontId="31" fillId="0" borderId="4" xfId="0" applyNumberFormat="1" applyFont="1" applyBorder="1" applyAlignment="1">
      <alignment horizontal="center" vertical="center"/>
    </xf>
    <xf numFmtId="2" fontId="31" fillId="0" borderId="19" xfId="0" applyNumberFormat="1" applyFont="1" applyBorder="1" applyAlignment="1">
      <alignment horizontal="center" vertical="center"/>
    </xf>
    <xf numFmtId="2" fontId="31" fillId="0" borderId="24" xfId="0" applyNumberFormat="1" applyFont="1" applyBorder="1" applyAlignment="1">
      <alignment horizontal="center" vertical="center"/>
    </xf>
    <xf numFmtId="2" fontId="31" fillId="0" borderId="1" xfId="0" applyNumberFormat="1" applyFont="1" applyBorder="1" applyAlignment="1">
      <alignment horizontal="center" vertical="center"/>
    </xf>
    <xf numFmtId="2" fontId="31" fillId="0" borderId="6" xfId="0" applyNumberFormat="1" applyFont="1" applyBorder="1" applyAlignment="1">
      <alignment horizontal="center" vertical="center"/>
    </xf>
    <xf numFmtId="47" fontId="31" fillId="0" borderId="24" xfId="0" applyNumberFormat="1" applyFont="1" applyBorder="1" applyAlignment="1">
      <alignment horizontal="center" vertical="center"/>
    </xf>
    <xf numFmtId="47" fontId="31" fillId="0" borderId="1" xfId="0" applyNumberFormat="1" applyFont="1" applyBorder="1" applyAlignment="1">
      <alignment horizontal="center" vertical="center"/>
    </xf>
    <xf numFmtId="47" fontId="31" fillId="0" borderId="6" xfId="0" applyNumberFormat="1" applyFont="1" applyBorder="1" applyAlignment="1">
      <alignment horizontal="center" vertical="center"/>
    </xf>
    <xf numFmtId="0" fontId="31" fillId="7" borderId="24" xfId="0" applyFont="1" applyFill="1" applyBorder="1" applyAlignment="1">
      <alignment horizontal="center" vertical="center"/>
    </xf>
    <xf numFmtId="0" fontId="31" fillId="7" borderId="1" xfId="0" applyFont="1" applyFill="1" applyBorder="1" applyAlignment="1">
      <alignment horizontal="center" vertical="center"/>
    </xf>
    <xf numFmtId="0" fontId="31" fillId="7" borderId="6" xfId="0" applyFont="1" applyFill="1" applyBorder="1" applyAlignment="1">
      <alignment horizontal="center" vertical="center"/>
    </xf>
    <xf numFmtId="2" fontId="31" fillId="0" borderId="32" xfId="0" applyNumberFormat="1" applyFont="1" applyBorder="1" applyAlignment="1">
      <alignment horizontal="center" vertical="center"/>
    </xf>
    <xf numFmtId="2" fontId="31" fillId="0" borderId="28" xfId="0" applyNumberFormat="1" applyFont="1" applyBorder="1" applyAlignment="1">
      <alignment horizontal="center" vertical="center"/>
    </xf>
    <xf numFmtId="2" fontId="31" fillId="0" borderId="20" xfId="0" applyNumberFormat="1" applyFont="1" applyBorder="1" applyAlignment="1">
      <alignment horizontal="center" vertical="center"/>
    </xf>
    <xf numFmtId="0" fontId="31" fillId="0" borderId="0" xfId="0" applyFont="1" applyAlignment="1">
      <alignment horizontal="center" vertical="top"/>
    </xf>
    <xf numFmtId="2" fontId="31" fillId="0" borderId="4" xfId="0" applyNumberFormat="1" applyFont="1" applyBorder="1" applyAlignment="1">
      <alignment horizontal="center"/>
    </xf>
    <xf numFmtId="2" fontId="31" fillId="0" borderId="19" xfId="0" applyNumberFormat="1" applyFont="1" applyBorder="1" applyAlignment="1">
      <alignment horizontal="center"/>
    </xf>
    <xf numFmtId="2" fontId="31" fillId="0" borderId="1" xfId="0" applyNumberFormat="1" applyFont="1" applyBorder="1" applyAlignment="1">
      <alignment horizontal="center"/>
    </xf>
    <xf numFmtId="2" fontId="31" fillId="0" borderId="6" xfId="0" applyNumberFormat="1" applyFont="1" applyBorder="1" applyAlignment="1">
      <alignment horizontal="center"/>
    </xf>
    <xf numFmtId="47" fontId="31" fillId="0" borderId="24" xfId="0" applyNumberFormat="1" applyFont="1" applyBorder="1" applyAlignment="1">
      <alignment horizontal="center"/>
    </xf>
    <xf numFmtId="47" fontId="31" fillId="0" borderId="1" xfId="0" applyNumberFormat="1" applyFont="1" applyBorder="1" applyAlignment="1">
      <alignment horizontal="center"/>
    </xf>
    <xf numFmtId="47" fontId="31" fillId="0" borderId="6" xfId="0" applyNumberFormat="1" applyFont="1" applyBorder="1" applyAlignment="1">
      <alignment horizontal="center"/>
    </xf>
    <xf numFmtId="2" fontId="31" fillId="0" borderId="0" xfId="0" applyNumberFormat="1" applyFont="1" applyAlignment="1">
      <alignment horizontal="center" vertical="center"/>
    </xf>
    <xf numFmtId="2" fontId="31" fillId="0" borderId="28" xfId="0" applyNumberFormat="1" applyFont="1" applyBorder="1" applyAlignment="1">
      <alignment horizontal="center"/>
    </xf>
    <xf numFmtId="2" fontId="31" fillId="0" borderId="20" xfId="0" applyNumberFormat="1" applyFont="1" applyBorder="1" applyAlignment="1">
      <alignment horizontal="center"/>
    </xf>
    <xf numFmtId="0" fontId="31" fillId="0" borderId="0" xfId="0" applyFont="1" applyAlignment="1">
      <alignment horizontal="center"/>
    </xf>
    <xf numFmtId="164" fontId="31" fillId="0" borderId="24" xfId="0" applyNumberFormat="1" applyFont="1" applyBorder="1" applyAlignment="1">
      <alignment horizontal="center" vertical="center"/>
    </xf>
    <xf numFmtId="164" fontId="31" fillId="0" borderId="1" xfId="0" applyNumberFormat="1" applyFont="1" applyBorder="1" applyAlignment="1">
      <alignment horizontal="center" vertical="center"/>
    </xf>
    <xf numFmtId="164" fontId="31" fillId="0" borderId="1" xfId="0" applyNumberFormat="1" applyFont="1" applyBorder="1" applyAlignment="1">
      <alignment horizontal="center"/>
    </xf>
    <xf numFmtId="164" fontId="31" fillId="0" borderId="6" xfId="0" applyNumberFormat="1" applyFont="1" applyBorder="1" applyAlignment="1">
      <alignment horizontal="center"/>
    </xf>
    <xf numFmtId="0" fontId="63" fillId="27" borderId="12" xfId="0" applyFont="1" applyFill="1" applyBorder="1" applyAlignment="1">
      <alignment horizontal="center" vertical="center"/>
    </xf>
    <xf numFmtId="0" fontId="63" fillId="27" borderId="37" xfId="0" applyFont="1" applyFill="1" applyBorder="1" applyAlignment="1">
      <alignment horizontal="center" vertical="center"/>
    </xf>
    <xf numFmtId="164" fontId="64" fillId="0" borderId="27" xfId="0" applyNumberFormat="1" applyFont="1" applyBorder="1" applyAlignment="1">
      <alignment horizontal="center" vertical="center"/>
    </xf>
    <xf numFmtId="164" fontId="64" fillId="0" borderId="25" xfId="0" applyNumberFormat="1" applyFont="1" applyBorder="1" applyAlignment="1">
      <alignment horizontal="center" vertical="center"/>
    </xf>
    <xf numFmtId="47" fontId="64" fillId="0" borderId="27" xfId="0" applyNumberFormat="1" applyFont="1" applyBorder="1" applyAlignment="1">
      <alignment horizontal="center" vertical="center"/>
    </xf>
    <xf numFmtId="47" fontId="64" fillId="0" borderId="25" xfId="0" applyNumberFormat="1" applyFont="1" applyBorder="1" applyAlignment="1">
      <alignment horizontal="center" vertical="center"/>
    </xf>
    <xf numFmtId="0" fontId="64" fillId="0" borderId="0" xfId="0" applyFont="1"/>
    <xf numFmtId="0" fontId="64" fillId="25" borderId="27" xfId="0" applyFont="1" applyFill="1" applyBorder="1" applyAlignment="1">
      <alignment horizontal="center" vertical="center"/>
    </xf>
    <xf numFmtId="0" fontId="64" fillId="25" borderId="25" xfId="0" applyFont="1" applyFill="1" applyBorder="1" applyAlignment="1">
      <alignment horizontal="center" vertical="center"/>
    </xf>
    <xf numFmtId="0" fontId="64" fillId="25" borderId="5" xfId="0" applyFont="1" applyFill="1" applyBorder="1" applyAlignment="1">
      <alignment horizontal="center" vertical="center"/>
    </xf>
    <xf numFmtId="0" fontId="64" fillId="25" borderId="0" xfId="0" applyFont="1" applyFill="1" applyAlignment="1">
      <alignment horizontal="center" vertical="center"/>
    </xf>
    <xf numFmtId="2" fontId="64" fillId="0" borderId="32" xfId="0" applyNumberFormat="1" applyFont="1" applyBorder="1" applyAlignment="1">
      <alignment horizontal="center" vertical="center"/>
    </xf>
    <xf numFmtId="2" fontId="64" fillId="0" borderId="38" xfId="0" applyNumberFormat="1" applyFont="1" applyBorder="1" applyAlignment="1">
      <alignment horizontal="center" vertical="center"/>
    </xf>
    <xf numFmtId="0" fontId="65" fillId="0" borderId="0" xfId="0" applyFont="1" applyAlignment="1">
      <alignment horizontal="center" vertical="top"/>
    </xf>
    <xf numFmtId="2" fontId="64" fillId="0" borderId="27" xfId="0" applyNumberFormat="1" applyFont="1" applyBorder="1" applyAlignment="1">
      <alignment horizontal="center" vertical="center"/>
    </xf>
    <xf numFmtId="2" fontId="64" fillId="0" borderId="25" xfId="0" applyNumberFormat="1" applyFont="1" applyBorder="1" applyAlignment="1">
      <alignment horizontal="center" vertical="center"/>
    </xf>
    <xf numFmtId="2" fontId="64" fillId="0" borderId="63" xfId="0" applyNumberFormat="1" applyFont="1" applyBorder="1" applyAlignment="1">
      <alignment horizontal="center" vertical="center"/>
    </xf>
    <xf numFmtId="2" fontId="64" fillId="0" borderId="61" xfId="0" applyNumberFormat="1" applyFont="1" applyBorder="1" applyAlignment="1">
      <alignment horizontal="center" vertical="center"/>
    </xf>
    <xf numFmtId="0" fontId="64" fillId="0" borderId="0" xfId="0" applyFont="1" applyAlignment="1">
      <alignment horizontal="center" vertical="center"/>
    </xf>
    <xf numFmtId="0" fontId="31" fillId="0" borderId="0" xfId="0" applyFont="1" applyAlignment="1">
      <alignment horizontal="centerContinuous" vertical="center"/>
    </xf>
    <xf numFmtId="0" fontId="10" fillId="3" borderId="1"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24"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22"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28" xfId="0" applyFont="1" applyFill="1" applyBorder="1" applyAlignment="1">
      <alignment horizontal="center" vertical="center" wrapText="1"/>
    </xf>
    <xf numFmtId="0" fontId="10" fillId="3" borderId="16" xfId="0" applyFont="1" applyFill="1" applyBorder="1" applyAlignment="1">
      <alignment horizontal="center" vertical="center"/>
    </xf>
    <xf numFmtId="0" fontId="10" fillId="3" borderId="32" xfId="0" applyFont="1" applyFill="1" applyBorder="1" applyAlignment="1">
      <alignment horizontal="center" vertical="center" wrapText="1"/>
    </xf>
    <xf numFmtId="0" fontId="10" fillId="3" borderId="28" xfId="0" applyFont="1" applyFill="1" applyBorder="1" applyAlignment="1">
      <alignment horizontal="center" vertical="center"/>
    </xf>
    <xf numFmtId="0" fontId="10" fillId="3" borderId="20" xfId="0" applyFont="1" applyFill="1" applyBorder="1" applyAlignment="1">
      <alignment horizontal="center" vertical="center"/>
    </xf>
    <xf numFmtId="16" fontId="0" fillId="0" borderId="0" xfId="0" applyNumberFormat="1"/>
    <xf numFmtId="0" fontId="10" fillId="3" borderId="30" xfId="0" applyFont="1" applyFill="1" applyBorder="1" applyAlignment="1">
      <alignment horizontal="center" vertical="center"/>
    </xf>
    <xf numFmtId="0" fontId="7" fillId="0" borderId="36" xfId="3" applyFont="1" applyBorder="1" applyAlignment="1">
      <alignment horizontal="center" vertical="center" wrapText="1"/>
    </xf>
    <xf numFmtId="14" fontId="10" fillId="3" borderId="64" xfId="0" applyNumberFormat="1" applyFont="1" applyFill="1" applyBorder="1" applyAlignment="1">
      <alignment horizontal="center" vertical="center"/>
    </xf>
    <xf numFmtId="14" fontId="10" fillId="3" borderId="19" xfId="0" applyNumberFormat="1" applyFont="1" applyFill="1" applyBorder="1" applyAlignment="1">
      <alignment horizontal="center" vertical="center"/>
    </xf>
    <xf numFmtId="14" fontId="10" fillId="3" borderId="67" xfId="0" applyNumberFormat="1" applyFont="1" applyFill="1" applyBorder="1" applyAlignment="1">
      <alignment horizontal="center" vertical="center"/>
    </xf>
    <xf numFmtId="0" fontId="7" fillId="0" borderId="29" xfId="3" applyFont="1" applyBorder="1" applyAlignment="1">
      <alignment horizontal="center" vertical="center" wrapText="1"/>
    </xf>
    <xf numFmtId="0" fontId="10" fillId="3" borderId="34" xfId="0" applyFont="1" applyFill="1" applyBorder="1" applyAlignment="1">
      <alignment horizontal="center" vertical="center" wrapText="1"/>
    </xf>
    <xf numFmtId="0" fontId="10" fillId="3" borderId="35" xfId="0" applyFont="1" applyFill="1" applyBorder="1" applyAlignment="1">
      <alignment horizontal="center" vertical="center"/>
    </xf>
    <xf numFmtId="0" fontId="10" fillId="3" borderId="33" xfId="0" applyFont="1" applyFill="1" applyBorder="1" applyAlignment="1">
      <alignment horizontal="center" vertical="center" wrapText="1"/>
    </xf>
    <xf numFmtId="49" fontId="10" fillId="0" borderId="19" xfId="0" applyNumberFormat="1" applyFont="1" applyBorder="1" applyAlignment="1">
      <alignment horizontal="center" vertical="center"/>
    </xf>
    <xf numFmtId="49" fontId="10" fillId="20" borderId="30" xfId="0" applyNumberFormat="1" applyFont="1" applyFill="1" applyBorder="1" applyAlignment="1">
      <alignment horizontal="center" vertical="center"/>
    </xf>
    <xf numFmtId="0" fontId="41" fillId="0" borderId="0" xfId="8" applyFont="1" applyAlignment="1">
      <alignment horizontal="center" vertical="center" wrapText="1"/>
    </xf>
    <xf numFmtId="0" fontId="41" fillId="0" borderId="0" xfId="8" applyFont="1" applyAlignment="1">
      <alignment horizontal="left" vertical="center" wrapText="1"/>
    </xf>
    <xf numFmtId="0" fontId="8" fillId="0" borderId="55" xfId="13" applyFont="1" applyBorder="1" applyAlignment="1">
      <alignment horizontal="center" vertical="center"/>
    </xf>
    <xf numFmtId="0" fontId="8" fillId="0" borderId="54" xfId="13" applyFont="1" applyBorder="1" applyAlignment="1">
      <alignment horizontal="center" vertical="center"/>
    </xf>
    <xf numFmtId="0" fontId="8" fillId="0" borderId="58" xfId="13" applyFont="1" applyBorder="1" applyAlignment="1">
      <alignment horizontal="center" vertical="center"/>
    </xf>
    <xf numFmtId="0" fontId="8" fillId="0" borderId="57" xfId="13" applyFont="1" applyBorder="1" applyAlignment="1">
      <alignment horizontal="center" vertical="center"/>
    </xf>
    <xf numFmtId="0" fontId="16" fillId="0" borderId="4" xfId="0" applyFont="1" applyBorder="1" applyAlignment="1">
      <alignment horizontal="center" vertical="center" textRotation="90" wrapText="1"/>
    </xf>
    <xf numFmtId="0" fontId="16" fillId="0" borderId="4" xfId="0" applyFont="1" applyBorder="1" applyAlignment="1">
      <alignment horizontal="center" vertical="center" textRotation="90"/>
    </xf>
    <xf numFmtId="0" fontId="16" fillId="0" borderId="1" xfId="0" applyFont="1" applyBorder="1" applyAlignment="1">
      <alignment horizontal="center" vertical="center" textRotation="90"/>
    </xf>
    <xf numFmtId="0" fontId="19" fillId="0" borderId="0" xfId="0" applyFont="1" applyAlignment="1">
      <alignment horizontal="center" vertical="center" wrapText="1"/>
    </xf>
    <xf numFmtId="0" fontId="45" fillId="0" borderId="0" xfId="4" applyFont="1" applyAlignment="1">
      <alignment horizontal="center" vertical="center"/>
    </xf>
    <xf numFmtId="0" fontId="7" fillId="0" borderId="0" xfId="4" applyFont="1" applyAlignment="1" applyProtection="1">
      <alignment horizontal="left" vertical="center"/>
      <protection locked="0"/>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6" fillId="0" borderId="0" xfId="0" applyFont="1" applyAlignment="1">
      <alignment horizontal="center" vertical="center"/>
    </xf>
    <xf numFmtId="2" fontId="12" fillId="0" borderId="0" xfId="9" applyNumberFormat="1" applyFont="1" applyAlignment="1" applyProtection="1">
      <alignment horizontal="center" vertical="center"/>
      <protection hidden="1"/>
    </xf>
    <xf numFmtId="0" fontId="12" fillId="0" borderId="0" xfId="9" applyFont="1" applyAlignment="1" applyProtection="1">
      <alignment horizontal="center" vertical="center"/>
      <protection locked="0" hidden="1"/>
    </xf>
    <xf numFmtId="0" fontId="12" fillId="0" borderId="0" xfId="9" applyFont="1" applyAlignment="1" applyProtection="1">
      <alignment horizontal="center" vertical="center"/>
      <protection hidden="1"/>
    </xf>
    <xf numFmtId="0" fontId="12" fillId="0" borderId="2" xfId="9" applyFont="1" applyBorder="1" applyAlignment="1" applyProtection="1">
      <alignment horizontal="center" vertical="center"/>
      <protection hidden="1"/>
    </xf>
    <xf numFmtId="0" fontId="12" fillId="0" borderId="4" xfId="9" applyFont="1" applyBorder="1" applyAlignment="1" applyProtection="1">
      <alignment horizontal="center" vertical="center"/>
      <protection hidden="1"/>
    </xf>
    <xf numFmtId="2" fontId="12" fillId="0" borderId="0" xfId="9" applyNumberFormat="1" applyFont="1" applyAlignment="1" applyProtection="1">
      <alignment horizontal="right" vertical="center"/>
      <protection hidden="1"/>
    </xf>
    <xf numFmtId="0" fontId="10" fillId="0" borderId="1" xfId="9" applyFont="1" applyBorder="1" applyAlignment="1" applyProtection="1">
      <alignment horizontal="center" vertical="center"/>
      <protection hidden="1"/>
    </xf>
    <xf numFmtId="0" fontId="12" fillId="0" borderId="1" xfId="9" applyFont="1" applyBorder="1" applyAlignment="1" applyProtection="1">
      <alignment horizontal="center" vertical="center"/>
      <protection hidden="1"/>
    </xf>
    <xf numFmtId="14" fontId="22" fillId="0" borderId="0" xfId="9" applyNumberFormat="1" applyFont="1" applyAlignment="1" applyProtection="1">
      <alignment horizontal="center" vertical="center"/>
      <protection hidden="1"/>
    </xf>
    <xf numFmtId="2" fontId="19" fillId="0" borderId="39" xfId="8" applyNumberFormat="1" applyFont="1" applyBorder="1" applyAlignment="1">
      <alignment horizontal="left" vertical="center"/>
    </xf>
    <xf numFmtId="2" fontId="19" fillId="0" borderId="37" xfId="8" applyNumberFormat="1" applyFont="1" applyBorder="1" applyAlignment="1">
      <alignment horizontal="left" vertical="center"/>
    </xf>
    <xf numFmtId="2" fontId="19" fillId="0" borderId="44" xfId="8" applyNumberFormat="1" applyFont="1" applyBorder="1" applyAlignment="1">
      <alignment horizontal="left" vertical="center"/>
    </xf>
    <xf numFmtId="0" fontId="16" fillId="0" borderId="0" xfId="8" applyFont="1" applyAlignment="1">
      <alignment horizontal="left" vertical="center" wrapText="1"/>
    </xf>
    <xf numFmtId="0" fontId="45" fillId="0" borderId="0" xfId="8" applyFont="1" applyAlignment="1">
      <alignment vertical="center"/>
    </xf>
    <xf numFmtId="2" fontId="19" fillId="0" borderId="0" xfId="8" applyNumberFormat="1" applyFont="1" applyAlignment="1">
      <alignment horizontal="left"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7" fillId="8" borderId="13" xfId="0" applyFont="1" applyFill="1" applyBorder="1" applyAlignment="1">
      <alignment horizontal="center" vertical="center"/>
    </xf>
    <xf numFmtId="0" fontId="10" fillId="0" borderId="25" xfId="0" applyFont="1" applyBorder="1" applyAlignment="1">
      <alignment horizontal="center"/>
    </xf>
    <xf numFmtId="0" fontId="10" fillId="7" borderId="1" xfId="0" applyFont="1" applyFill="1" applyBorder="1" applyAlignment="1">
      <alignment horizontal="center" vertical="center"/>
    </xf>
    <xf numFmtId="0" fontId="10" fillId="7" borderId="15" xfId="0" applyFont="1" applyFill="1" applyBorder="1" applyAlignment="1">
      <alignment horizontal="center" vertical="center"/>
    </xf>
    <xf numFmtId="0" fontId="10" fillId="7" borderId="0" xfId="0" applyFont="1" applyFill="1" applyAlignment="1">
      <alignment horizontal="center" vertical="center"/>
    </xf>
    <xf numFmtId="0" fontId="7" fillId="7" borderId="1" xfId="0" applyFont="1" applyFill="1" applyBorder="1" applyAlignment="1">
      <alignment horizontal="center" vertical="center"/>
    </xf>
    <xf numFmtId="0" fontId="10" fillId="7" borderId="26" xfId="0" applyFont="1" applyFill="1" applyBorder="1" applyAlignment="1">
      <alignment horizontal="center" vertical="center"/>
    </xf>
    <xf numFmtId="0" fontId="10" fillId="7" borderId="23" xfId="0" applyFont="1" applyFill="1" applyBorder="1" applyAlignment="1">
      <alignment horizontal="center" vertical="center"/>
    </xf>
    <xf numFmtId="0" fontId="10" fillId="7" borderId="17" xfId="0" applyFont="1" applyFill="1" applyBorder="1" applyAlignment="1">
      <alignment horizontal="center" vertical="center"/>
    </xf>
    <xf numFmtId="0" fontId="10" fillId="7" borderId="21"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19" xfId="0" applyFont="1" applyFill="1" applyBorder="1" applyAlignment="1">
      <alignment horizontal="center" vertical="center"/>
    </xf>
    <xf numFmtId="0" fontId="10" fillId="7" borderId="25" xfId="0" applyFont="1" applyFill="1" applyBorder="1" applyAlignment="1">
      <alignment horizontal="center" vertical="center"/>
    </xf>
    <xf numFmtId="0" fontId="10" fillId="7" borderId="27" xfId="0" applyFont="1" applyFill="1" applyBorder="1" applyAlignment="1">
      <alignment horizontal="center" vertical="center"/>
    </xf>
    <xf numFmtId="0" fontId="10" fillId="0" borderId="26" xfId="0" applyFont="1" applyBorder="1" applyAlignment="1">
      <alignment horizontal="center" vertical="center"/>
    </xf>
    <xf numFmtId="0" fontId="10" fillId="0" borderId="23" xfId="0" applyFont="1" applyBorder="1" applyAlignment="1">
      <alignment horizontal="center" vertical="center"/>
    </xf>
    <xf numFmtId="0" fontId="10" fillId="0" borderId="17" xfId="0" applyFont="1" applyBorder="1" applyAlignment="1">
      <alignment horizontal="center" vertical="center"/>
    </xf>
    <xf numFmtId="0" fontId="10" fillId="0" borderId="21"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7" fillId="8" borderId="1" xfId="0" applyFont="1" applyFill="1" applyBorder="1" applyAlignment="1">
      <alignment horizontal="center" vertical="center"/>
    </xf>
    <xf numFmtId="49" fontId="12" fillId="4" borderId="1" xfId="0" applyNumberFormat="1" applyFont="1" applyFill="1" applyBorder="1" applyAlignment="1" applyProtection="1">
      <alignment horizontal="center" vertical="center" shrinkToFit="1"/>
      <protection locked="0"/>
    </xf>
    <xf numFmtId="0" fontId="47" fillId="0" borderId="1" xfId="14" applyFont="1" applyBorder="1" applyAlignment="1">
      <alignment horizontal="left" vertical="center"/>
    </xf>
    <xf numFmtId="0" fontId="47" fillId="0" borderId="1" xfId="14" applyFont="1" applyBorder="1" applyAlignment="1">
      <alignment horizontal="center" vertical="center"/>
    </xf>
    <xf numFmtId="0" fontId="16" fillId="0" borderId="4" xfId="0" applyFont="1" applyBorder="1" applyAlignment="1" applyProtection="1">
      <alignment horizontal="center" vertical="center" textRotation="90" wrapText="1"/>
      <protection locked="0"/>
    </xf>
    <xf numFmtId="0" fontId="16" fillId="0" borderId="1" xfId="0" applyFont="1" applyBorder="1" applyAlignment="1" applyProtection="1">
      <alignment horizontal="center" vertical="center" textRotation="90" wrapText="1"/>
      <protection locked="0"/>
    </xf>
    <xf numFmtId="0" fontId="16" fillId="0" borderId="1" xfId="0" applyFont="1" applyBorder="1" applyAlignment="1" applyProtection="1">
      <alignment horizontal="center" vertical="center" textRotation="90"/>
      <protection locked="0"/>
    </xf>
    <xf numFmtId="2" fontId="16" fillId="0" borderId="1" xfId="0" applyNumberFormat="1" applyFont="1" applyBorder="1" applyAlignment="1" applyProtection="1">
      <alignment horizontal="center" vertical="center" textRotation="90" wrapText="1"/>
      <protection locked="0"/>
    </xf>
    <xf numFmtId="2" fontId="16" fillId="0" borderId="1" xfId="0" applyNumberFormat="1" applyFont="1" applyBorder="1" applyAlignment="1" applyProtection="1">
      <alignment horizontal="center" vertical="center" textRotation="90"/>
      <protection locked="0"/>
    </xf>
    <xf numFmtId="0" fontId="12" fillId="5" borderId="1" xfId="0" applyFont="1" applyFill="1" applyBorder="1" applyAlignment="1" applyProtection="1">
      <alignment horizontal="center" vertical="center" wrapText="1"/>
      <protection locked="0"/>
    </xf>
    <xf numFmtId="0" fontId="12" fillId="5" borderId="6"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2" fontId="61" fillId="7" borderId="0" xfId="0" applyNumberFormat="1" applyFont="1" applyFill="1" applyAlignment="1">
      <alignment horizontal="center" vertical="center"/>
    </xf>
    <xf numFmtId="0" fontId="61" fillId="7" borderId="0" xfId="0" applyFont="1" applyFill="1" applyAlignment="1">
      <alignment horizontal="center" vertical="center"/>
    </xf>
    <xf numFmtId="0" fontId="61" fillId="7" borderId="0" xfId="0" applyFont="1" applyFill="1" applyAlignment="1">
      <alignment horizontal="left" vertical="center"/>
    </xf>
    <xf numFmtId="0" fontId="61" fillId="7" borderId="0" xfId="0" applyFont="1" applyFill="1" applyAlignment="1">
      <alignment horizontal="center"/>
    </xf>
    <xf numFmtId="0" fontId="61" fillId="7" borderId="0" xfId="0" applyFont="1" applyFill="1" applyAlignment="1">
      <alignment horizontal="left"/>
    </xf>
    <xf numFmtId="0" fontId="12" fillId="0" borderId="1" xfId="0" applyFont="1" applyBorder="1" applyAlignment="1">
      <alignment horizontal="center" vertical="center"/>
    </xf>
    <xf numFmtId="1" fontId="12" fillId="0" borderId="1" xfId="0" applyNumberFormat="1" applyFont="1" applyBorder="1" applyAlignment="1">
      <alignment horizontal="center" vertical="center"/>
    </xf>
    <xf numFmtId="165"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9" fillId="0" borderId="0" xfId="0" applyFont="1" applyAlignment="1">
      <alignment horizontal="center" vertical="center" wrapText="1"/>
    </xf>
    <xf numFmtId="0" fontId="12" fillId="7" borderId="24" xfId="0" quotePrefix="1" applyFont="1" applyFill="1" applyBorder="1" applyAlignment="1">
      <alignment horizontal="center" vertical="center" wrapText="1"/>
    </xf>
    <xf numFmtId="0" fontId="12" fillId="7" borderId="1" xfId="0" quotePrefix="1" applyFont="1" applyFill="1" applyBorder="1" applyAlignment="1">
      <alignment horizontal="center" vertical="center" wrapText="1"/>
    </xf>
    <xf numFmtId="0" fontId="29" fillId="0" borderId="2" xfId="0" applyFont="1" applyBorder="1" applyAlignment="1">
      <alignment horizontal="center" vertical="center" textRotation="90"/>
    </xf>
    <xf numFmtId="0" fontId="29" fillId="0" borderId="3" xfId="0" applyFont="1" applyBorder="1" applyAlignment="1">
      <alignment horizontal="center" vertical="center" textRotation="90"/>
    </xf>
    <xf numFmtId="0" fontId="29" fillId="0" borderId="4" xfId="0" applyFont="1" applyBorder="1" applyAlignment="1">
      <alignment horizontal="center" vertical="center" textRotation="90"/>
    </xf>
    <xf numFmtId="0" fontId="12" fillId="9" borderId="23"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25" xfId="0" applyFont="1" applyFill="1" applyBorder="1" applyAlignment="1">
      <alignment horizontal="center" vertical="center" wrapText="1"/>
    </xf>
    <xf numFmtId="0" fontId="12" fillId="9" borderId="27" xfId="0" applyFont="1" applyFill="1" applyBorder="1" applyAlignment="1">
      <alignment horizontal="center" vertical="center" wrapText="1"/>
    </xf>
    <xf numFmtId="0" fontId="12" fillId="7" borderId="23" xfId="0" quotePrefix="1" applyFont="1" applyFill="1" applyBorder="1" applyAlignment="1">
      <alignment horizontal="center" vertical="center" wrapText="1"/>
    </xf>
    <xf numFmtId="0" fontId="12" fillId="7" borderId="17" xfId="0" quotePrefix="1" applyFont="1" applyFill="1" applyBorder="1" applyAlignment="1">
      <alignment horizontal="center" vertical="center" wrapText="1"/>
    </xf>
    <xf numFmtId="0" fontId="12" fillId="7" borderId="25" xfId="0" quotePrefix="1" applyFont="1" applyFill="1" applyBorder="1" applyAlignment="1">
      <alignment horizontal="center" vertical="center" wrapText="1"/>
    </xf>
    <xf numFmtId="0" fontId="12" fillId="7" borderId="27" xfId="0" quotePrefix="1" applyFont="1" applyFill="1" applyBorder="1" applyAlignment="1">
      <alignment horizontal="center" vertical="center" wrapText="1"/>
    </xf>
    <xf numFmtId="0" fontId="12" fillId="4" borderId="26" xfId="0" applyFont="1" applyFill="1" applyBorder="1" applyAlignment="1" applyProtection="1">
      <alignment horizontal="center" vertical="center"/>
      <protection locked="0"/>
    </xf>
    <xf numFmtId="0" fontId="12" fillId="4" borderId="17" xfId="0" applyFont="1" applyFill="1" applyBorder="1" applyAlignment="1" applyProtection="1">
      <alignment horizontal="center" vertical="center"/>
      <protection locked="0"/>
    </xf>
    <xf numFmtId="0" fontId="12" fillId="4" borderId="19" xfId="0" applyFont="1" applyFill="1" applyBorder="1" applyAlignment="1" applyProtection="1">
      <alignment horizontal="center" vertical="center"/>
      <protection locked="0"/>
    </xf>
    <xf numFmtId="0" fontId="12" fillId="4" borderId="27" xfId="0" applyFont="1" applyFill="1" applyBorder="1" applyAlignment="1" applyProtection="1">
      <alignment horizontal="center" vertical="center"/>
      <protection locked="0"/>
    </xf>
    <xf numFmtId="0" fontId="12" fillId="7" borderId="23"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5"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9" borderId="26"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12" fillId="9" borderId="0" xfId="0" applyFont="1" applyFill="1" applyAlignment="1">
      <alignment horizontal="center" vertical="center" wrapText="1"/>
    </xf>
    <xf numFmtId="0" fontId="12" fillId="9" borderId="5"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10" fillId="11" borderId="55" xfId="0" applyFont="1" applyFill="1" applyBorder="1" applyAlignment="1" applyProtection="1">
      <alignment horizontal="center" vertical="center" wrapText="1"/>
      <protection locked="0"/>
    </xf>
    <xf numFmtId="0" fontId="10" fillId="11" borderId="52" xfId="0" applyFont="1" applyFill="1" applyBorder="1" applyAlignment="1" applyProtection="1">
      <alignment horizontal="center" vertical="center" wrapText="1"/>
      <protection locked="0"/>
    </xf>
    <xf numFmtId="0" fontId="10" fillId="11" borderId="54" xfId="0" applyFont="1" applyFill="1" applyBorder="1" applyAlignment="1" applyProtection="1">
      <alignment horizontal="center" vertical="center" wrapText="1"/>
      <protection locked="0"/>
    </xf>
    <xf numFmtId="0" fontId="10" fillId="11" borderId="58" xfId="0" applyFont="1" applyFill="1" applyBorder="1" applyAlignment="1" applyProtection="1">
      <alignment horizontal="center" vertical="center" wrapText="1"/>
      <protection locked="0"/>
    </xf>
    <xf numFmtId="0" fontId="10" fillId="11" borderId="0" xfId="0" applyFont="1" applyFill="1" applyAlignment="1" applyProtection="1">
      <alignment horizontal="center" vertical="center" wrapText="1"/>
      <protection locked="0"/>
    </xf>
    <xf numFmtId="0" fontId="10" fillId="11" borderId="57" xfId="0" applyFont="1" applyFill="1" applyBorder="1" applyAlignment="1" applyProtection="1">
      <alignment horizontal="center" vertical="center" wrapText="1"/>
      <protection locked="0"/>
    </xf>
    <xf numFmtId="0" fontId="10" fillId="11" borderId="60" xfId="0" applyFont="1" applyFill="1" applyBorder="1" applyAlignment="1" applyProtection="1">
      <alignment horizontal="center" vertical="center" wrapText="1"/>
      <protection locked="0"/>
    </xf>
    <xf numFmtId="0" fontId="10" fillId="11" borderId="61" xfId="0" applyFont="1" applyFill="1" applyBorder="1" applyAlignment="1" applyProtection="1">
      <alignment horizontal="center" vertical="center" wrapText="1"/>
      <protection locked="0"/>
    </xf>
    <xf numFmtId="0" fontId="10" fillId="11" borderId="62" xfId="0" applyFont="1" applyFill="1" applyBorder="1" applyAlignment="1" applyProtection="1">
      <alignment horizontal="center" vertical="center" wrapText="1"/>
      <protection locked="0"/>
    </xf>
    <xf numFmtId="0" fontId="8" fillId="7" borderId="23"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45" fillId="0" borderId="0" xfId="4" applyFont="1" applyAlignment="1">
      <alignment horizontal="center" vertical="center"/>
    </xf>
    <xf numFmtId="2" fontId="21" fillId="0" borderId="0" xfId="4" applyNumberFormat="1" applyFont="1" applyAlignment="1">
      <alignment horizontal="center" vertical="center"/>
    </xf>
    <xf numFmtId="0" fontId="7" fillId="0" borderId="0" xfId="4" applyFont="1" applyAlignment="1" applyProtection="1">
      <alignment horizontal="left" vertical="center"/>
      <protection locked="0"/>
    </xf>
    <xf numFmtId="0" fontId="5" fillId="0" borderId="1" xfId="0" applyFont="1" applyBorder="1" applyAlignment="1">
      <alignment horizontal="center" vertical="center" textRotation="90"/>
    </xf>
    <xf numFmtId="0" fontId="12" fillId="0" borderId="26" xfId="0" applyFont="1" applyBorder="1" applyAlignment="1">
      <alignment horizontal="center" vertical="center"/>
    </xf>
    <xf numFmtId="0" fontId="12" fillId="0" borderId="17" xfId="0" applyFont="1" applyBorder="1" applyAlignment="1">
      <alignment horizontal="center" vertical="center"/>
    </xf>
    <xf numFmtId="0" fontId="12" fillId="0" borderId="23" xfId="0" applyFont="1" applyBorder="1" applyAlignment="1">
      <alignment horizontal="center" vertical="center"/>
    </xf>
    <xf numFmtId="1" fontId="12" fillId="0" borderId="19" xfId="0" applyNumberFormat="1" applyFont="1" applyBorder="1" applyAlignment="1">
      <alignment horizontal="center" vertical="center"/>
    </xf>
    <xf numFmtId="1" fontId="12" fillId="0" borderId="27" xfId="0" applyNumberFormat="1" applyFont="1" applyBorder="1" applyAlignment="1">
      <alignment horizontal="center" vertical="center"/>
    </xf>
    <xf numFmtId="165" fontId="12" fillId="0" borderId="19" xfId="0" applyNumberFormat="1" applyFont="1" applyBorder="1" applyAlignment="1">
      <alignment horizontal="center" vertical="center"/>
    </xf>
    <xf numFmtId="165" fontId="12" fillId="0" borderId="25" xfId="0" applyNumberFormat="1" applyFont="1" applyBorder="1" applyAlignment="1">
      <alignment horizontal="center" vertical="center"/>
    </xf>
    <xf numFmtId="0" fontId="14" fillId="0" borderId="24" xfId="0" applyFont="1" applyBorder="1" applyAlignment="1">
      <alignment horizontal="center" vertical="center" wrapText="1"/>
    </xf>
    <xf numFmtId="0" fontId="12" fillId="0" borderId="2" xfId="0" applyFont="1" applyBorder="1" applyAlignment="1">
      <alignment horizontal="center" vertical="center"/>
    </xf>
    <xf numFmtId="0" fontId="12" fillId="0" borderId="19" xfId="0" applyFont="1" applyBorder="1" applyAlignment="1">
      <alignment horizontal="center" vertical="center"/>
    </xf>
    <xf numFmtId="0" fontId="12" fillId="0" borderId="25" xfId="0" applyFont="1" applyBorder="1" applyAlignment="1">
      <alignment horizontal="center" vertical="center"/>
    </xf>
    <xf numFmtId="0" fontId="12" fillId="0" borderId="27" xfId="0" applyFont="1" applyBorder="1" applyAlignment="1">
      <alignment horizontal="center" vertical="center"/>
    </xf>
    <xf numFmtId="165" fontId="12" fillId="0" borderId="27" xfId="0" applyNumberFormat="1" applyFont="1" applyBorder="1" applyAlignment="1">
      <alignment horizontal="center" vertical="center"/>
    </xf>
    <xf numFmtId="0" fontId="14" fillId="0" borderId="25" xfId="0" applyFont="1" applyBorder="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center" vertical="center"/>
    </xf>
    <xf numFmtId="0" fontId="16" fillId="0" borderId="1" xfId="0" applyFont="1" applyBorder="1" applyAlignment="1">
      <alignment horizontal="center" vertical="center" textRotation="90"/>
    </xf>
    <xf numFmtId="0" fontId="16" fillId="5" borderId="2" xfId="0" applyFont="1" applyFill="1" applyBorder="1" applyAlignment="1">
      <alignment horizontal="center" vertical="center" textRotation="90" shrinkToFit="1"/>
    </xf>
    <xf numFmtId="0" fontId="16" fillId="5" borderId="4" xfId="0" applyFont="1" applyFill="1" applyBorder="1" applyAlignment="1">
      <alignment horizontal="center" vertical="center" textRotation="90" shrinkToFit="1"/>
    </xf>
    <xf numFmtId="0" fontId="12" fillId="5" borderId="6" xfId="0" applyFont="1" applyFill="1" applyBorder="1" applyAlignment="1" applyProtection="1">
      <alignment horizontal="center" vertical="center"/>
      <protection locked="0"/>
    </xf>
    <xf numFmtId="0" fontId="12" fillId="5" borderId="7" xfId="0" applyFont="1" applyFill="1" applyBorder="1" applyAlignment="1" applyProtection="1">
      <alignment horizontal="center" vertical="center"/>
      <protection locked="0"/>
    </xf>
    <xf numFmtId="0" fontId="13" fillId="0" borderId="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textRotation="90" wrapText="1"/>
      <protection locked="0"/>
    </xf>
    <xf numFmtId="0" fontId="16" fillId="0" borderId="3" xfId="0" applyFont="1" applyBorder="1" applyAlignment="1" applyProtection="1">
      <alignment horizontal="center" vertical="center" textRotation="90" wrapText="1"/>
      <protection locked="0"/>
    </xf>
    <xf numFmtId="0" fontId="16" fillId="0" borderId="4" xfId="0" applyFont="1" applyBorder="1" applyAlignment="1" applyProtection="1">
      <alignment horizontal="center" vertical="center" textRotation="90" wrapText="1"/>
      <protection locked="0"/>
    </xf>
    <xf numFmtId="0" fontId="16" fillId="5" borderId="2" xfId="0" applyFont="1" applyFill="1" applyBorder="1" applyAlignment="1" applyProtection="1">
      <alignment horizontal="center" vertical="center" textRotation="90" shrinkToFit="1"/>
      <protection locked="0"/>
    </xf>
    <xf numFmtId="0" fontId="16" fillId="5" borderId="3" xfId="0" applyFont="1" applyFill="1" applyBorder="1" applyAlignment="1" applyProtection="1">
      <alignment horizontal="center" vertical="center" textRotation="90" shrinkToFit="1"/>
      <protection locked="0"/>
    </xf>
    <xf numFmtId="0" fontId="16" fillId="5" borderId="4" xfId="0" applyFont="1" applyFill="1" applyBorder="1" applyAlignment="1" applyProtection="1">
      <alignment horizontal="center" vertical="center" textRotation="90" shrinkToFit="1"/>
      <protection locked="0"/>
    </xf>
    <xf numFmtId="2" fontId="16" fillId="0" borderId="2" xfId="0" applyNumberFormat="1" applyFont="1" applyBorder="1" applyAlignment="1" applyProtection="1">
      <alignment horizontal="center" vertical="center" textRotation="90" wrapText="1"/>
      <protection locked="0"/>
    </xf>
    <xf numFmtId="2" fontId="16" fillId="0" borderId="4" xfId="0" applyNumberFormat="1" applyFont="1" applyBorder="1" applyAlignment="1" applyProtection="1">
      <alignment horizontal="center" vertical="center" textRotation="90" wrapText="1"/>
      <protection locked="0"/>
    </xf>
    <xf numFmtId="0" fontId="12" fillId="19" borderId="2" xfId="0" applyFont="1" applyFill="1" applyBorder="1" applyAlignment="1" applyProtection="1">
      <alignment horizontal="center" vertical="center"/>
      <protection locked="0"/>
    </xf>
    <xf numFmtId="0" fontId="12" fillId="19" borderId="4" xfId="0" applyFont="1" applyFill="1" applyBorder="1" applyAlignment="1" applyProtection="1">
      <alignment horizontal="center" vertical="center"/>
      <protection locked="0"/>
    </xf>
    <xf numFmtId="2" fontId="16" fillId="5" borderId="2" xfId="0" applyNumberFormat="1" applyFont="1" applyFill="1" applyBorder="1" applyAlignment="1" applyProtection="1">
      <alignment horizontal="center" vertical="center" textRotation="90" wrapText="1"/>
      <protection locked="0"/>
    </xf>
    <xf numFmtId="2" fontId="16" fillId="5" borderId="4" xfId="0" applyNumberFormat="1" applyFont="1" applyFill="1" applyBorder="1" applyAlignment="1" applyProtection="1">
      <alignment horizontal="center" vertical="center" textRotation="90" wrapText="1"/>
      <protection locked="0"/>
    </xf>
    <xf numFmtId="0" fontId="16" fillId="2" borderId="26"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2" borderId="17" xfId="0" applyFont="1" applyFill="1" applyBorder="1" applyAlignment="1" applyProtection="1">
      <alignment horizontal="center" vertical="center" wrapText="1"/>
      <protection locked="0"/>
    </xf>
    <xf numFmtId="0" fontId="16" fillId="2" borderId="21" xfId="0" applyFont="1" applyFill="1" applyBorder="1" applyAlignment="1" applyProtection="1">
      <alignment horizontal="center" vertical="center" wrapText="1"/>
      <protection locked="0"/>
    </xf>
    <xf numFmtId="0" fontId="16" fillId="2" borderId="0" xfId="0" applyFont="1" applyFill="1" applyAlignment="1" applyProtection="1">
      <alignment horizontal="center" vertical="center" wrapText="1"/>
      <protection locked="0"/>
    </xf>
    <xf numFmtId="0" fontId="16" fillId="2" borderId="5" xfId="0" applyFont="1" applyFill="1" applyBorder="1" applyAlignment="1" applyProtection="1">
      <alignment horizontal="center" vertical="center" wrapText="1"/>
      <protection locked="0"/>
    </xf>
    <xf numFmtId="0" fontId="16" fillId="2" borderId="19" xfId="0" applyFont="1" applyFill="1" applyBorder="1" applyAlignment="1" applyProtection="1">
      <alignment horizontal="center" vertical="center" wrapText="1"/>
      <protection locked="0"/>
    </xf>
    <xf numFmtId="0" fontId="16" fillId="2" borderId="25" xfId="0" applyFont="1" applyFill="1" applyBorder="1" applyAlignment="1" applyProtection="1">
      <alignment horizontal="center" vertical="center" wrapText="1"/>
      <protection locked="0"/>
    </xf>
    <xf numFmtId="0" fontId="16" fillId="2" borderId="27" xfId="0" applyFont="1" applyFill="1" applyBorder="1" applyAlignment="1" applyProtection="1">
      <alignment horizontal="center" vertical="center" wrapText="1"/>
      <protection locked="0"/>
    </xf>
    <xf numFmtId="0" fontId="16" fillId="4" borderId="26" xfId="0" applyFont="1" applyFill="1" applyBorder="1" applyAlignment="1" applyProtection="1">
      <alignment horizontal="center" vertical="center" wrapText="1"/>
      <protection locked="0"/>
    </xf>
    <xf numFmtId="0" fontId="16" fillId="4" borderId="23" xfId="0" applyFont="1" applyFill="1" applyBorder="1" applyAlignment="1" applyProtection="1">
      <alignment horizontal="center" vertical="center" wrapText="1"/>
      <protection locked="0"/>
    </xf>
    <xf numFmtId="0" fontId="16" fillId="4" borderId="17" xfId="0" applyFont="1" applyFill="1" applyBorder="1" applyAlignment="1" applyProtection="1">
      <alignment horizontal="center" vertical="center" wrapText="1"/>
      <protection locked="0"/>
    </xf>
    <xf numFmtId="0" fontId="16" fillId="4" borderId="21" xfId="0" applyFont="1" applyFill="1" applyBorder="1" applyAlignment="1" applyProtection="1">
      <alignment horizontal="center" vertical="center" wrapText="1"/>
      <protection locked="0"/>
    </xf>
    <xf numFmtId="0" fontId="16" fillId="4" borderId="0" xfId="0" applyFont="1" applyFill="1" applyAlignment="1" applyProtection="1">
      <alignment horizontal="center" vertical="center" wrapText="1"/>
      <protection locked="0"/>
    </xf>
    <xf numFmtId="0" fontId="16" fillId="4" borderId="5" xfId="0" applyFont="1" applyFill="1" applyBorder="1" applyAlignment="1" applyProtection="1">
      <alignment horizontal="center" vertical="center" wrapText="1"/>
      <protection locked="0"/>
    </xf>
    <xf numFmtId="0" fontId="16" fillId="4" borderId="19" xfId="0" applyFont="1" applyFill="1" applyBorder="1" applyAlignment="1" applyProtection="1">
      <alignment horizontal="center" vertical="center" wrapText="1"/>
      <protection locked="0"/>
    </xf>
    <xf numFmtId="0" fontId="16" fillId="4" borderId="25" xfId="0" applyFont="1" applyFill="1" applyBorder="1" applyAlignment="1" applyProtection="1">
      <alignment horizontal="center" vertical="center" wrapText="1"/>
      <protection locked="0"/>
    </xf>
    <xf numFmtId="0" fontId="16" fillId="4" borderId="27" xfId="0" applyFont="1" applyFill="1" applyBorder="1" applyAlignment="1" applyProtection="1">
      <alignment horizontal="center" vertical="center" wrapText="1"/>
      <protection locked="0"/>
    </xf>
    <xf numFmtId="0" fontId="16" fillId="2" borderId="26"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0" fontId="16" fillId="2" borderId="17"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16" fillId="2" borderId="25" xfId="0" applyFont="1" applyFill="1" applyBorder="1" applyAlignment="1" applyProtection="1">
      <alignment horizontal="center" vertical="center"/>
      <protection locked="0"/>
    </xf>
    <xf numFmtId="0" fontId="16" fillId="2" borderId="27" xfId="0" applyFont="1" applyFill="1" applyBorder="1" applyAlignment="1" applyProtection="1">
      <alignment horizontal="center" vertical="center"/>
      <protection locked="0"/>
    </xf>
    <xf numFmtId="0" fontId="19" fillId="0" borderId="26"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7" xfId="0" applyFont="1" applyBorder="1" applyAlignment="1">
      <alignment horizontal="center" vertical="center" wrapText="1"/>
    </xf>
    <xf numFmtId="0" fontId="18" fillId="13" borderId="6" xfId="0"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8" fillId="13" borderId="24" xfId="0" applyFont="1" applyFill="1" applyBorder="1" applyAlignment="1">
      <alignment horizontal="center" vertical="center" wrapText="1"/>
    </xf>
    <xf numFmtId="0" fontId="13" fillId="0" borderId="1" xfId="0" applyFont="1" applyBorder="1" applyAlignment="1">
      <alignment horizontal="center" vertical="center" wrapText="1"/>
    </xf>
    <xf numFmtId="0" fontId="16" fillId="0" borderId="2" xfId="0" applyFont="1" applyBorder="1" applyAlignment="1" applyProtection="1">
      <alignment horizontal="center" vertical="center" textRotation="90"/>
      <protection locked="0"/>
    </xf>
    <xf numFmtId="0" fontId="16" fillId="0" borderId="3" xfId="0" applyFont="1" applyBorder="1" applyAlignment="1" applyProtection="1">
      <alignment horizontal="center" vertical="center" textRotation="90"/>
      <protection locked="0"/>
    </xf>
    <xf numFmtId="0" fontId="16" fillId="0" borderId="4" xfId="0" applyFont="1" applyBorder="1" applyAlignment="1" applyProtection="1">
      <alignment horizontal="center" vertical="center" textRotation="90"/>
      <protection locked="0"/>
    </xf>
    <xf numFmtId="0" fontId="16" fillId="5" borderId="3" xfId="0" applyFont="1" applyFill="1" applyBorder="1" applyAlignment="1">
      <alignment horizontal="center" vertical="center" textRotation="90"/>
    </xf>
    <xf numFmtId="0" fontId="16" fillId="5" borderId="4" xfId="0" applyFont="1" applyFill="1" applyBorder="1" applyAlignment="1">
      <alignment horizontal="center" vertical="center" textRotation="90"/>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6" fillId="0" borderId="4" xfId="0" applyFont="1" applyBorder="1" applyAlignment="1">
      <alignment horizontal="center" vertical="center" textRotation="90"/>
    </xf>
    <xf numFmtId="0" fontId="16" fillId="5" borderId="3" xfId="0" applyFont="1" applyFill="1" applyBorder="1" applyAlignment="1">
      <alignment horizontal="center" vertical="center" textRotation="90" shrinkToFit="1"/>
    </xf>
    <xf numFmtId="0" fontId="16" fillId="0" borderId="3" xfId="0" applyFont="1" applyBorder="1" applyAlignment="1">
      <alignment horizontal="center" vertical="center" textRotation="90" wrapText="1"/>
    </xf>
    <xf numFmtId="0" fontId="16" fillId="0" borderId="4" xfId="0" applyFont="1" applyBorder="1" applyAlignment="1">
      <alignment horizontal="center" vertical="center" textRotation="90" wrapText="1"/>
    </xf>
    <xf numFmtId="0" fontId="18" fillId="12" borderId="6" xfId="0" applyFont="1" applyFill="1" applyBorder="1" applyAlignment="1">
      <alignment horizontal="center" vertical="center" wrapText="1"/>
    </xf>
    <xf numFmtId="0" fontId="18" fillId="12" borderId="7"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16" fillId="0" borderId="2" xfId="0" applyFont="1" applyBorder="1" applyAlignment="1">
      <alignment horizontal="center" vertical="center" textRotation="90" wrapText="1"/>
    </xf>
    <xf numFmtId="0" fontId="16" fillId="5" borderId="2" xfId="0" applyFont="1" applyFill="1" applyBorder="1" applyAlignment="1">
      <alignment horizontal="center" vertical="center" textRotation="90"/>
    </xf>
    <xf numFmtId="0" fontId="16" fillId="13" borderId="26" xfId="0" applyFont="1" applyFill="1" applyBorder="1" applyAlignment="1" applyProtection="1">
      <alignment horizontal="center" vertical="center" wrapText="1"/>
      <protection locked="0"/>
    </xf>
    <xf numFmtId="0" fontId="16" fillId="13" borderId="23" xfId="0" applyFont="1" applyFill="1" applyBorder="1" applyAlignment="1" applyProtection="1">
      <alignment horizontal="center" vertical="center" wrapText="1"/>
      <protection locked="0"/>
    </xf>
    <xf numFmtId="0" fontId="16" fillId="13" borderId="17" xfId="0" applyFont="1" applyFill="1" applyBorder="1" applyAlignment="1" applyProtection="1">
      <alignment horizontal="center" vertical="center" wrapText="1"/>
      <protection locked="0"/>
    </xf>
    <xf numFmtId="0" fontId="16" fillId="13" borderId="21" xfId="0" applyFont="1" applyFill="1" applyBorder="1" applyAlignment="1" applyProtection="1">
      <alignment horizontal="center" vertical="center" wrapText="1"/>
      <protection locked="0"/>
    </xf>
    <xf numFmtId="0" fontId="16" fillId="13" borderId="0" xfId="0" applyFont="1" applyFill="1" applyAlignment="1" applyProtection="1">
      <alignment horizontal="center" vertical="center" wrapText="1"/>
      <protection locked="0"/>
    </xf>
    <xf numFmtId="0" fontId="16" fillId="13" borderId="5" xfId="0" applyFont="1" applyFill="1" applyBorder="1" applyAlignment="1" applyProtection="1">
      <alignment horizontal="center" vertical="center" wrapText="1"/>
      <protection locked="0"/>
    </xf>
    <xf numFmtId="0" fontId="16" fillId="13" borderId="19" xfId="0" applyFont="1" applyFill="1" applyBorder="1" applyAlignment="1" applyProtection="1">
      <alignment horizontal="center" vertical="center" wrapText="1"/>
      <protection locked="0"/>
    </xf>
    <xf numFmtId="0" fontId="16" fillId="13" borderId="25" xfId="0" applyFont="1" applyFill="1" applyBorder="1" applyAlignment="1" applyProtection="1">
      <alignment horizontal="center" vertical="center" wrapText="1"/>
      <protection locked="0"/>
    </xf>
    <xf numFmtId="0" fontId="16" fillId="13" borderId="27" xfId="0" applyFont="1" applyFill="1" applyBorder="1" applyAlignment="1" applyProtection="1">
      <alignment horizontal="center" vertical="center" wrapText="1"/>
      <protection locked="0"/>
    </xf>
    <xf numFmtId="0" fontId="16" fillId="13" borderId="26" xfId="0" applyFont="1" applyFill="1" applyBorder="1" applyAlignment="1" applyProtection="1">
      <alignment horizontal="center" vertical="center"/>
      <protection locked="0"/>
    </xf>
    <xf numFmtId="0" fontId="16" fillId="13" borderId="23" xfId="0" applyFont="1" applyFill="1" applyBorder="1" applyAlignment="1" applyProtection="1">
      <alignment horizontal="center" vertical="center"/>
      <protection locked="0"/>
    </xf>
    <xf numFmtId="0" fontId="16" fillId="13" borderId="17" xfId="0" applyFont="1" applyFill="1" applyBorder="1" applyAlignment="1" applyProtection="1">
      <alignment horizontal="center" vertical="center"/>
      <protection locked="0"/>
    </xf>
    <xf numFmtId="0" fontId="16" fillId="13" borderId="19" xfId="0" applyFont="1" applyFill="1" applyBorder="1" applyAlignment="1" applyProtection="1">
      <alignment horizontal="center" vertical="center"/>
      <protection locked="0"/>
    </xf>
    <xf numFmtId="0" fontId="16" fillId="13" borderId="25" xfId="0" applyFont="1" applyFill="1" applyBorder="1" applyAlignment="1" applyProtection="1">
      <alignment horizontal="center" vertical="center"/>
      <protection locked="0"/>
    </xf>
    <xf numFmtId="0" fontId="16" fillId="13" borderId="27" xfId="0" applyFont="1" applyFill="1" applyBorder="1" applyAlignment="1" applyProtection="1">
      <alignment horizontal="center" vertical="center"/>
      <protection locked="0"/>
    </xf>
    <xf numFmtId="0" fontId="16" fillId="0" borderId="1" xfId="0" applyFont="1" applyBorder="1" applyAlignment="1" applyProtection="1">
      <alignment horizontal="center" vertical="center" textRotation="90"/>
      <protection locked="0"/>
    </xf>
    <xf numFmtId="0" fontId="16" fillId="5" borderId="2" xfId="0" applyFont="1" applyFill="1" applyBorder="1" applyAlignment="1" applyProtection="1">
      <alignment horizontal="center" vertical="center" textRotation="90"/>
      <protection locked="0"/>
    </xf>
    <xf numFmtId="0" fontId="16" fillId="5" borderId="4" xfId="0" applyFont="1" applyFill="1" applyBorder="1" applyAlignment="1" applyProtection="1">
      <alignment horizontal="center" vertical="center" textRotation="90"/>
      <protection locked="0"/>
    </xf>
    <xf numFmtId="0" fontId="16" fillId="5" borderId="3" xfId="0" applyFont="1" applyFill="1" applyBorder="1" applyAlignment="1" applyProtection="1">
      <alignment horizontal="center" vertical="center" textRotation="90"/>
      <protection locked="0"/>
    </xf>
    <xf numFmtId="0" fontId="12" fillId="0" borderId="0" xfId="9" applyFont="1" applyAlignment="1" applyProtection="1">
      <alignment horizontal="center" vertical="center" wrapText="1"/>
      <protection hidden="1"/>
    </xf>
    <xf numFmtId="0" fontId="12" fillId="0" borderId="0" xfId="9" applyFont="1" applyAlignment="1" applyProtection="1">
      <alignment horizontal="center" vertical="center"/>
      <protection hidden="1"/>
    </xf>
    <xf numFmtId="0" fontId="12" fillId="0" borderId="6" xfId="9" applyFont="1" applyBorder="1" applyAlignment="1" applyProtection="1">
      <alignment horizontal="center" vertical="center"/>
      <protection hidden="1"/>
    </xf>
    <xf numFmtId="0" fontId="12" fillId="0" borderId="7" xfId="9" applyFont="1" applyBorder="1" applyAlignment="1" applyProtection="1">
      <alignment horizontal="center" vertical="center"/>
      <protection hidden="1"/>
    </xf>
    <xf numFmtId="0" fontId="12" fillId="0" borderId="24" xfId="9" applyFont="1" applyBorder="1" applyAlignment="1" applyProtection="1">
      <alignment horizontal="center" vertical="center"/>
      <protection hidden="1"/>
    </xf>
    <xf numFmtId="2" fontId="12" fillId="0" borderId="0" xfId="9" applyNumberFormat="1" applyFont="1" applyAlignment="1" applyProtection="1">
      <alignment horizontal="center" vertical="center"/>
      <protection hidden="1"/>
    </xf>
    <xf numFmtId="0" fontId="12" fillId="0" borderId="0" xfId="9" applyFont="1" applyAlignment="1" applyProtection="1">
      <alignment horizontal="center" vertical="center"/>
      <protection locked="0" hidden="1"/>
    </xf>
    <xf numFmtId="2" fontId="12" fillId="0" borderId="6" xfId="9" applyNumberFormat="1" applyFont="1" applyBorder="1" applyAlignment="1" applyProtection="1">
      <alignment horizontal="center" vertical="center"/>
      <protection locked="0" hidden="1"/>
    </xf>
    <xf numFmtId="2" fontId="12" fillId="0" borderId="24" xfId="9" applyNumberFormat="1" applyFont="1" applyBorder="1" applyAlignment="1" applyProtection="1">
      <alignment horizontal="center" vertical="center"/>
      <protection locked="0" hidden="1"/>
    </xf>
    <xf numFmtId="0" fontId="6" fillId="0" borderId="2" xfId="9" applyFont="1" applyBorder="1" applyAlignment="1" applyProtection="1">
      <alignment horizontal="center" vertical="center" wrapText="1"/>
      <protection hidden="1"/>
    </xf>
    <xf numFmtId="0" fontId="6" fillId="0" borderId="4" xfId="9" applyFont="1" applyBorder="1" applyAlignment="1" applyProtection="1">
      <alignment horizontal="center" vertical="center" wrapText="1"/>
      <protection hidden="1"/>
    </xf>
    <xf numFmtId="0" fontId="10" fillId="0" borderId="2" xfId="9" applyFont="1" applyBorder="1" applyAlignment="1" applyProtection="1">
      <alignment horizontal="center" vertical="center" textRotation="90" wrapText="1"/>
      <protection hidden="1"/>
    </xf>
    <xf numFmtId="0" fontId="10" fillId="0" borderId="4" xfId="9" applyFont="1" applyBorder="1" applyAlignment="1" applyProtection="1">
      <alignment horizontal="center" vertical="center" textRotation="90" wrapText="1"/>
      <protection hidden="1"/>
    </xf>
    <xf numFmtId="0" fontId="10" fillId="0" borderId="6" xfId="9" applyFont="1" applyBorder="1" applyAlignment="1" applyProtection="1">
      <alignment horizontal="center" vertical="center"/>
      <protection hidden="1"/>
    </xf>
    <xf numFmtId="0" fontId="10" fillId="0" borderId="24" xfId="9" applyFont="1" applyBorder="1" applyAlignment="1" applyProtection="1">
      <alignment horizontal="center" vertical="center"/>
      <protection hidden="1"/>
    </xf>
    <xf numFmtId="0" fontId="16" fillId="0" borderId="6" xfId="9" applyFont="1" applyBorder="1" applyAlignment="1" applyProtection="1">
      <alignment horizontal="center" vertical="center"/>
      <protection hidden="1"/>
    </xf>
    <xf numFmtId="0" fontId="16" fillId="0" borderId="7" xfId="9" applyFont="1" applyBorder="1" applyAlignment="1" applyProtection="1">
      <alignment horizontal="center" vertical="center"/>
      <protection hidden="1"/>
    </xf>
    <xf numFmtId="0" fontId="16" fillId="0" borderId="24" xfId="9" applyFont="1" applyBorder="1" applyAlignment="1" applyProtection="1">
      <alignment horizontal="center" vertical="center"/>
      <protection hidden="1"/>
    </xf>
    <xf numFmtId="14" fontId="12" fillId="0" borderId="6" xfId="9" applyNumberFormat="1" applyFont="1" applyBorder="1" applyAlignment="1" applyProtection="1">
      <alignment horizontal="center" vertical="center"/>
      <protection hidden="1"/>
    </xf>
    <xf numFmtId="14" fontId="12" fillId="0" borderId="7" xfId="9" applyNumberFormat="1" applyFont="1" applyBorder="1" applyAlignment="1" applyProtection="1">
      <alignment horizontal="center" vertical="center"/>
      <protection hidden="1"/>
    </xf>
    <xf numFmtId="14" fontId="12" fillId="0" borderId="24" xfId="9" applyNumberFormat="1" applyFont="1" applyBorder="1" applyAlignment="1" applyProtection="1">
      <alignment horizontal="center" vertical="center"/>
      <protection hidden="1"/>
    </xf>
    <xf numFmtId="0" fontId="12" fillId="0" borderId="6" xfId="9" applyFont="1" applyBorder="1" applyAlignment="1" applyProtection="1">
      <alignment horizontal="center" vertical="center" wrapText="1"/>
      <protection hidden="1"/>
    </xf>
    <xf numFmtId="0" fontId="12" fillId="0" borderId="7" xfId="9" applyFont="1" applyBorder="1" applyAlignment="1" applyProtection="1">
      <alignment horizontal="center" vertical="center" wrapText="1"/>
      <protection hidden="1"/>
    </xf>
    <xf numFmtId="0" fontId="12" fillId="0" borderId="24" xfId="9" applyFont="1" applyBorder="1" applyAlignment="1" applyProtection="1">
      <alignment horizontal="center" vertical="center" wrapText="1"/>
      <protection hidden="1"/>
    </xf>
    <xf numFmtId="20" fontId="12" fillId="0" borderId="6" xfId="9" applyNumberFormat="1" applyFont="1" applyBorder="1" applyAlignment="1" applyProtection="1">
      <alignment horizontal="center" vertical="center"/>
      <protection hidden="1"/>
    </xf>
    <xf numFmtId="20" fontId="12" fillId="0" borderId="7" xfId="9" applyNumberFormat="1" applyFont="1" applyBorder="1" applyAlignment="1" applyProtection="1">
      <alignment horizontal="center" vertical="center"/>
      <protection hidden="1"/>
    </xf>
    <xf numFmtId="20" fontId="12" fillId="0" borderId="24" xfId="9" applyNumberFormat="1" applyFont="1" applyBorder="1" applyAlignment="1" applyProtection="1">
      <alignment horizontal="center" vertical="center"/>
      <protection hidden="1"/>
    </xf>
    <xf numFmtId="2" fontId="12" fillId="0" borderId="7" xfId="9" applyNumberFormat="1" applyFont="1" applyBorder="1" applyAlignment="1" applyProtection="1">
      <alignment horizontal="center" vertical="center" wrapText="1"/>
      <protection hidden="1"/>
    </xf>
    <xf numFmtId="2" fontId="12" fillId="0" borderId="24" xfId="9" applyNumberFormat="1" applyFont="1" applyBorder="1" applyAlignment="1" applyProtection="1">
      <alignment horizontal="center" vertical="center" wrapText="1"/>
      <protection hidden="1"/>
    </xf>
    <xf numFmtId="2" fontId="12" fillId="0" borderId="7" xfId="9" applyNumberFormat="1" applyFont="1" applyBorder="1" applyAlignment="1" applyProtection="1">
      <alignment horizontal="center" vertical="center"/>
      <protection hidden="1"/>
    </xf>
    <xf numFmtId="2" fontId="12" fillId="0" borderId="24" xfId="9" applyNumberFormat="1" applyFont="1" applyBorder="1" applyAlignment="1" applyProtection="1">
      <alignment horizontal="center" vertical="center"/>
      <protection hidden="1"/>
    </xf>
    <xf numFmtId="0" fontId="12" fillId="0" borderId="2" xfId="9" applyFont="1" applyBorder="1" applyAlignment="1" applyProtection="1">
      <alignment horizontal="center" vertical="center" textRotation="90"/>
      <protection hidden="1"/>
    </xf>
    <xf numFmtId="0" fontId="12" fillId="0" borderId="4" xfId="9" applyFont="1" applyBorder="1" applyAlignment="1" applyProtection="1">
      <alignment horizontal="center" vertical="center" textRotation="90"/>
      <protection hidden="1"/>
    </xf>
    <xf numFmtId="0" fontId="12" fillId="0" borderId="2" xfId="9" applyFont="1" applyBorder="1" applyAlignment="1" applyProtection="1">
      <alignment horizontal="center" vertical="center"/>
      <protection hidden="1"/>
    </xf>
    <xf numFmtId="0" fontId="12" fillId="0" borderId="4" xfId="9" applyFont="1" applyBorder="1" applyAlignment="1" applyProtection="1">
      <alignment horizontal="center" vertical="center"/>
      <protection hidden="1"/>
    </xf>
    <xf numFmtId="0" fontId="10" fillId="0" borderId="6" xfId="9" applyFont="1" applyBorder="1" applyAlignment="1" applyProtection="1">
      <alignment horizontal="center" vertical="center" wrapText="1"/>
      <protection hidden="1"/>
    </xf>
    <xf numFmtId="0" fontId="10" fillId="0" borderId="24" xfId="9" applyFont="1" applyBorder="1" applyAlignment="1" applyProtection="1">
      <alignment horizontal="center" vertical="center" wrapText="1"/>
      <protection hidden="1"/>
    </xf>
    <xf numFmtId="0" fontId="10" fillId="0" borderId="26" xfId="9" applyFont="1" applyBorder="1" applyAlignment="1" applyProtection="1">
      <alignment horizontal="center" vertical="center" wrapText="1"/>
      <protection hidden="1"/>
    </xf>
    <xf numFmtId="0" fontId="10" fillId="0" borderId="17" xfId="9" applyFont="1" applyBorder="1" applyAlignment="1" applyProtection="1">
      <alignment horizontal="center" vertical="center" wrapText="1"/>
      <protection hidden="1"/>
    </xf>
    <xf numFmtId="0" fontId="10" fillId="0" borderId="19" xfId="9" applyFont="1" applyBorder="1" applyAlignment="1" applyProtection="1">
      <alignment horizontal="center" vertical="center" wrapText="1"/>
      <protection hidden="1"/>
    </xf>
    <xf numFmtId="0" fontId="10" fillId="0" borderId="27" xfId="9" applyFont="1" applyBorder="1" applyAlignment="1" applyProtection="1">
      <alignment horizontal="center" vertical="center" wrapText="1"/>
      <protection hidden="1"/>
    </xf>
    <xf numFmtId="2" fontId="12" fillId="0" borderId="6" xfId="9" applyNumberFormat="1" applyFont="1" applyBorder="1" applyAlignment="1" applyProtection="1">
      <alignment horizontal="center" vertical="center"/>
      <protection hidden="1"/>
    </xf>
    <xf numFmtId="0" fontId="12" fillId="0" borderId="6" xfId="9" applyFont="1" applyBorder="1" applyAlignment="1" applyProtection="1">
      <alignment horizontal="center" vertical="center"/>
      <protection locked="0" hidden="1"/>
    </xf>
    <xf numFmtId="0" fontId="12" fillId="0" borderId="24" xfId="9" applyFont="1" applyBorder="1" applyAlignment="1" applyProtection="1">
      <alignment horizontal="center" vertical="center"/>
      <protection locked="0" hidden="1"/>
    </xf>
    <xf numFmtId="0" fontId="10" fillId="0" borderId="26" xfId="9" applyFont="1" applyBorder="1" applyAlignment="1" applyProtection="1">
      <alignment horizontal="center" vertical="center" wrapText="1" shrinkToFit="1"/>
      <protection hidden="1"/>
    </xf>
    <xf numFmtId="0" fontId="10" fillId="0" borderId="17" xfId="9" applyFont="1" applyBorder="1" applyAlignment="1" applyProtection="1">
      <alignment horizontal="center" vertical="center" wrapText="1" shrinkToFit="1"/>
      <protection hidden="1"/>
    </xf>
    <xf numFmtId="0" fontId="10" fillId="0" borderId="19" xfId="9" applyFont="1" applyBorder="1" applyAlignment="1" applyProtection="1">
      <alignment horizontal="center" vertical="center" wrapText="1" shrinkToFit="1"/>
      <protection hidden="1"/>
    </xf>
    <xf numFmtId="0" fontId="10" fillId="0" borderId="27" xfId="9" applyFont="1" applyBorder="1" applyAlignment="1" applyProtection="1">
      <alignment horizontal="center" vertical="center" wrapText="1" shrinkToFit="1"/>
      <protection hidden="1"/>
    </xf>
    <xf numFmtId="0" fontId="12" fillId="0" borderId="6" xfId="9" applyFont="1" applyBorder="1" applyAlignment="1" applyProtection="1">
      <alignment horizontal="center" vertical="center" wrapText="1" shrinkToFit="1"/>
      <protection hidden="1"/>
    </xf>
    <xf numFmtId="0" fontId="12" fillId="0" borderId="7" xfId="9" applyFont="1" applyBorder="1" applyAlignment="1" applyProtection="1">
      <alignment horizontal="center" vertical="center" wrapText="1" shrinkToFit="1"/>
      <protection hidden="1"/>
    </xf>
    <xf numFmtId="0" fontId="12" fillId="0" borderId="24" xfId="9" applyFont="1" applyBorder="1" applyAlignment="1" applyProtection="1">
      <alignment horizontal="center" vertical="center" wrapText="1" shrinkToFit="1"/>
      <protection hidden="1"/>
    </xf>
    <xf numFmtId="2" fontId="12" fillId="0" borderId="0" xfId="9" applyNumberFormat="1" applyFont="1" applyAlignment="1" applyProtection="1">
      <alignment horizontal="right" vertical="center"/>
      <protection hidden="1"/>
    </xf>
    <xf numFmtId="0" fontId="10" fillId="0" borderId="0" xfId="9" applyFont="1" applyAlignment="1" applyProtection="1">
      <alignment horizontal="center" vertical="center"/>
      <protection hidden="1"/>
    </xf>
    <xf numFmtId="2" fontId="12" fillId="0" borderId="1" xfId="9" applyNumberFormat="1" applyFont="1" applyBorder="1" applyAlignment="1" applyProtection="1">
      <alignment horizontal="center" vertical="center"/>
      <protection locked="0" hidden="1"/>
    </xf>
    <xf numFmtId="2" fontId="12" fillId="0" borderId="1" xfId="9" applyNumberFormat="1" applyFont="1" applyBorder="1" applyAlignment="1" applyProtection="1">
      <alignment horizontal="center" vertical="center"/>
      <protection hidden="1"/>
    </xf>
    <xf numFmtId="2" fontId="12" fillId="0" borderId="26" xfId="9" applyNumberFormat="1" applyFont="1" applyBorder="1" applyAlignment="1" applyProtection="1">
      <alignment horizontal="center" vertical="center"/>
      <protection locked="0" hidden="1"/>
    </xf>
    <xf numFmtId="2" fontId="12" fillId="0" borderId="17" xfId="9" applyNumberFormat="1" applyFont="1" applyBorder="1" applyAlignment="1" applyProtection="1">
      <alignment horizontal="center" vertical="center"/>
      <protection locked="0" hidden="1"/>
    </xf>
    <xf numFmtId="2" fontId="12" fillId="0" borderId="26" xfId="9" applyNumberFormat="1" applyFont="1" applyBorder="1" applyAlignment="1" applyProtection="1">
      <alignment horizontal="center" vertical="center"/>
      <protection hidden="1"/>
    </xf>
    <xf numFmtId="2" fontId="12" fillId="0" borderId="17" xfId="9" applyNumberFormat="1" applyFont="1" applyBorder="1" applyAlignment="1" applyProtection="1">
      <alignment horizontal="center" vertical="center"/>
      <protection hidden="1"/>
    </xf>
    <xf numFmtId="0" fontId="10" fillId="0" borderId="1" xfId="9" applyFont="1" applyBorder="1" applyAlignment="1" applyProtection="1">
      <alignment horizontal="center" vertical="center" wrapText="1"/>
      <protection hidden="1"/>
    </xf>
    <xf numFmtId="0" fontId="49" fillId="0" borderId="26" xfId="9" applyFont="1" applyBorder="1" applyAlignment="1" applyProtection="1">
      <alignment horizontal="center" vertical="center" wrapText="1"/>
      <protection hidden="1"/>
    </xf>
    <xf numFmtId="0" fontId="49" fillId="0" borderId="17" xfId="9" applyFont="1" applyBorder="1" applyAlignment="1" applyProtection="1">
      <alignment horizontal="center" vertical="center" wrapText="1"/>
      <protection hidden="1"/>
    </xf>
    <xf numFmtId="0" fontId="49" fillId="0" borderId="19" xfId="9" applyFont="1" applyBorder="1" applyAlignment="1" applyProtection="1">
      <alignment horizontal="center" vertical="center" wrapText="1"/>
      <protection hidden="1"/>
    </xf>
    <xf numFmtId="0" fontId="49" fillId="0" borderId="27" xfId="9" applyFont="1" applyBorder="1" applyAlignment="1" applyProtection="1">
      <alignment horizontal="center" vertical="center" wrapText="1"/>
      <protection hidden="1"/>
    </xf>
    <xf numFmtId="0" fontId="10" fillId="0" borderId="1" xfId="9" applyFont="1" applyBorder="1" applyAlignment="1" applyProtection="1">
      <alignment horizontal="center" vertical="center"/>
      <protection hidden="1"/>
    </xf>
    <xf numFmtId="0" fontId="12" fillId="0" borderId="1" xfId="9" applyFont="1" applyBorder="1" applyAlignment="1" applyProtection="1">
      <alignment horizontal="center" vertical="center"/>
      <protection hidden="1"/>
    </xf>
    <xf numFmtId="0" fontId="12" fillId="0" borderId="26" xfId="9" applyFont="1" applyBorder="1" applyAlignment="1" applyProtection="1">
      <alignment horizontal="center" vertical="center" wrapText="1"/>
      <protection hidden="1"/>
    </xf>
    <xf numFmtId="0" fontId="12" fillId="0" borderId="23" xfId="9" applyFont="1" applyBorder="1" applyAlignment="1" applyProtection="1">
      <alignment horizontal="center" vertical="center" wrapText="1"/>
      <protection hidden="1"/>
    </xf>
    <xf numFmtId="2" fontId="12" fillId="0" borderId="4" xfId="9" applyNumberFormat="1" applyFont="1" applyBorder="1" applyAlignment="1" applyProtection="1">
      <alignment horizontal="right" vertical="center"/>
      <protection hidden="1"/>
    </xf>
    <xf numFmtId="2" fontId="12" fillId="0" borderId="1" xfId="9" applyNumberFormat="1" applyFont="1" applyBorder="1" applyAlignment="1" applyProtection="1">
      <alignment horizontal="right" vertical="center"/>
      <protection hidden="1"/>
    </xf>
    <xf numFmtId="2" fontId="12" fillId="0" borderId="2" xfId="9" applyNumberFormat="1" applyFont="1" applyBorder="1" applyAlignment="1" applyProtection="1">
      <alignment horizontal="right" vertical="center"/>
      <protection hidden="1"/>
    </xf>
    <xf numFmtId="0" fontId="47" fillId="0" borderId="6" xfId="9" applyFont="1" applyBorder="1" applyAlignment="1" applyProtection="1">
      <alignment horizontal="center" vertical="center" wrapText="1"/>
      <protection hidden="1"/>
    </xf>
    <xf numFmtId="0" fontId="47" fillId="0" borderId="7" xfId="9" applyFont="1" applyBorder="1" applyAlignment="1" applyProtection="1">
      <alignment horizontal="center" vertical="center" wrapText="1"/>
      <protection hidden="1"/>
    </xf>
    <xf numFmtId="0" fontId="47" fillId="0" borderId="24" xfId="9" applyFont="1" applyBorder="1" applyAlignment="1" applyProtection="1">
      <alignment horizontal="center" vertical="center" wrapText="1"/>
      <protection hidden="1"/>
    </xf>
    <xf numFmtId="2" fontId="12" fillId="0" borderId="6" xfId="9" applyNumberFormat="1" applyFont="1" applyBorder="1" applyAlignment="1" applyProtection="1">
      <alignment horizontal="right" vertical="center"/>
      <protection hidden="1"/>
    </xf>
    <xf numFmtId="2" fontId="12" fillId="0" borderId="24" xfId="9" applyNumberFormat="1" applyFont="1" applyBorder="1" applyAlignment="1" applyProtection="1">
      <alignment horizontal="right" vertical="center"/>
      <protection hidden="1"/>
    </xf>
    <xf numFmtId="0" fontId="12" fillId="7" borderId="55" xfId="13" applyFont="1" applyFill="1" applyBorder="1" applyAlignment="1">
      <alignment horizontal="center" vertical="center" wrapText="1"/>
    </xf>
    <xf numFmtId="0" fontId="12" fillId="7" borderId="58" xfId="13" applyFont="1" applyFill="1" applyBorder="1" applyAlignment="1">
      <alignment horizontal="center" vertical="center" wrapText="1"/>
    </xf>
    <xf numFmtId="0" fontId="12" fillId="7" borderId="48" xfId="13" applyFont="1" applyFill="1" applyBorder="1" applyAlignment="1">
      <alignment horizontal="center" vertical="center" wrapText="1"/>
    </xf>
    <xf numFmtId="0" fontId="12" fillId="7" borderId="54" xfId="13" applyFont="1" applyFill="1" applyBorder="1" applyAlignment="1">
      <alignment horizontal="center" vertical="center" wrapText="1"/>
    </xf>
    <xf numFmtId="0" fontId="12" fillId="7" borderId="57" xfId="13" applyFont="1" applyFill="1" applyBorder="1" applyAlignment="1">
      <alignment horizontal="center" vertical="center" wrapText="1"/>
    </xf>
    <xf numFmtId="0" fontId="12" fillId="7" borderId="49" xfId="13" applyFont="1" applyFill="1" applyBorder="1" applyAlignment="1">
      <alignment horizontal="center" vertical="center" wrapText="1"/>
    </xf>
    <xf numFmtId="0" fontId="12" fillId="7" borderId="56" xfId="13" applyFont="1" applyFill="1" applyBorder="1" applyAlignment="1">
      <alignment horizontal="center" vertical="center" wrapText="1"/>
    </xf>
    <xf numFmtId="0" fontId="12" fillId="7" borderId="59" xfId="13" applyFont="1" applyFill="1" applyBorder="1" applyAlignment="1">
      <alignment horizontal="center" vertical="center" wrapText="1"/>
    </xf>
    <xf numFmtId="0" fontId="12" fillId="7" borderId="56" xfId="13" applyFont="1" applyFill="1" applyBorder="1" applyAlignment="1">
      <alignment horizontal="center" vertical="center"/>
    </xf>
    <xf numFmtId="0" fontId="12" fillId="7" borderId="58" xfId="13" applyFont="1" applyFill="1" applyBorder="1" applyAlignment="1">
      <alignment horizontal="center" vertical="center"/>
    </xf>
    <xf numFmtId="0" fontId="12" fillId="7" borderId="48" xfId="13" applyFont="1" applyFill="1" applyBorder="1" applyAlignment="1">
      <alignment horizontal="center" vertical="center"/>
    </xf>
    <xf numFmtId="0" fontId="12" fillId="7" borderId="62" xfId="13" applyFont="1" applyFill="1" applyBorder="1" applyAlignment="1">
      <alignment horizontal="center" vertical="center" wrapText="1"/>
    </xf>
    <xf numFmtId="0" fontId="12" fillId="7" borderId="60" xfId="13" applyFont="1" applyFill="1" applyBorder="1" applyAlignment="1">
      <alignment horizontal="center" vertical="center" wrapText="1"/>
    </xf>
    <xf numFmtId="0" fontId="28" fillId="0" borderId="0" xfId="13" applyFont="1" applyAlignment="1">
      <alignment horizontal="center" vertical="center"/>
    </xf>
    <xf numFmtId="14" fontId="22" fillId="0" borderId="0" xfId="9" applyNumberFormat="1" applyFont="1" applyAlignment="1" applyProtection="1">
      <alignment horizontal="center" vertical="center"/>
      <protection hidden="1"/>
    </xf>
    <xf numFmtId="0" fontId="8" fillId="0" borderId="31" xfId="13" applyFont="1" applyBorder="1" applyAlignment="1">
      <alignment horizontal="center" vertical="center"/>
    </xf>
    <xf numFmtId="0" fontId="8" fillId="0" borderId="11" xfId="13" applyFont="1" applyBorder="1" applyAlignment="1">
      <alignment horizontal="center" vertical="center"/>
    </xf>
    <xf numFmtId="0" fontId="8" fillId="0" borderId="39" xfId="13" applyFont="1" applyBorder="1" applyAlignment="1">
      <alignment horizontal="center" vertical="center"/>
    </xf>
    <xf numFmtId="0" fontId="8" fillId="0" borderId="44" xfId="13" applyFont="1" applyBorder="1" applyAlignment="1">
      <alignment horizontal="center" vertical="center"/>
    </xf>
    <xf numFmtId="0" fontId="16" fillId="0" borderId="0" xfId="8" applyFont="1" applyAlignment="1">
      <alignment horizontal="left" vertical="center" wrapText="1"/>
    </xf>
    <xf numFmtId="0" fontId="16" fillId="0" borderId="61" xfId="8" applyFont="1" applyBorder="1" applyAlignment="1">
      <alignment horizontal="left" vertical="center" wrapText="1"/>
    </xf>
    <xf numFmtId="0" fontId="45" fillId="0" borderId="6" xfId="8" applyFont="1" applyBorder="1" applyAlignment="1">
      <alignment horizontal="left" vertical="center"/>
    </xf>
    <xf numFmtId="0" fontId="45" fillId="0" borderId="7" xfId="8" applyFont="1" applyBorder="1" applyAlignment="1">
      <alignment horizontal="left" vertical="center"/>
    </xf>
    <xf numFmtId="0" fontId="45" fillId="0" borderId="24" xfId="8" applyFont="1" applyBorder="1" applyAlignment="1">
      <alignment horizontal="left" vertical="center"/>
    </xf>
    <xf numFmtId="0" fontId="60" fillId="0" borderId="0" xfId="8" applyFont="1" applyAlignment="1">
      <alignment horizontal="center" vertical="center"/>
    </xf>
    <xf numFmtId="14" fontId="29" fillId="0" borderId="0" xfId="9" applyNumberFormat="1" applyFont="1" applyAlignment="1" applyProtection="1">
      <alignment horizontal="center" vertical="center"/>
      <protection hidden="1"/>
    </xf>
    <xf numFmtId="2" fontId="19" fillId="0" borderId="39" xfId="8" applyNumberFormat="1" applyFont="1" applyBorder="1" applyAlignment="1">
      <alignment horizontal="left" vertical="center"/>
    </xf>
    <xf numFmtId="2" fontId="19" fillId="0" borderId="37" xfId="8" applyNumberFormat="1" applyFont="1" applyBorder="1" applyAlignment="1">
      <alignment horizontal="left" vertical="center"/>
    </xf>
    <xf numFmtId="2" fontId="19" fillId="0" borderId="44" xfId="8" applyNumberFormat="1" applyFont="1" applyBorder="1" applyAlignment="1">
      <alignment horizontal="left" vertical="center"/>
    </xf>
    <xf numFmtId="0" fontId="45" fillId="0" borderId="6" xfId="8" applyFont="1" applyBorder="1" applyAlignment="1">
      <alignment vertical="center"/>
    </xf>
    <xf numFmtId="0" fontId="45" fillId="0" borderId="7" xfId="8" applyFont="1" applyBorder="1" applyAlignment="1">
      <alignment vertical="center"/>
    </xf>
    <xf numFmtId="0" fontId="45" fillId="0" borderId="24" xfId="8" applyFont="1" applyBorder="1" applyAlignment="1">
      <alignment vertical="center"/>
    </xf>
    <xf numFmtId="0" fontId="45" fillId="0" borderId="0" xfId="8" applyFont="1" applyAlignment="1">
      <alignment vertical="center"/>
    </xf>
    <xf numFmtId="0" fontId="45" fillId="0" borderId="0" xfId="8" applyFont="1" applyAlignment="1">
      <alignment horizontal="left" vertical="center"/>
    </xf>
    <xf numFmtId="2" fontId="19" fillId="0" borderId="55" xfId="8" applyNumberFormat="1" applyFont="1" applyBorder="1" applyAlignment="1">
      <alignment horizontal="left" vertical="center"/>
    </xf>
    <xf numFmtId="2" fontId="19" fillId="0" borderId="52" xfId="8" applyNumberFormat="1" applyFont="1" applyBorder="1" applyAlignment="1">
      <alignment horizontal="left" vertical="center"/>
    </xf>
    <xf numFmtId="2" fontId="19" fillId="0" borderId="54" xfId="8" applyNumberFormat="1" applyFont="1" applyBorder="1" applyAlignment="1">
      <alignment horizontal="left" vertical="center"/>
    </xf>
    <xf numFmtId="2" fontId="19" fillId="0" borderId="60" xfId="8" applyNumberFormat="1" applyFont="1" applyBorder="1" applyAlignment="1">
      <alignment horizontal="left" vertical="center"/>
    </xf>
    <xf numFmtId="2" fontId="19" fillId="0" borderId="61" xfId="8" applyNumberFormat="1" applyFont="1" applyBorder="1" applyAlignment="1">
      <alignment horizontal="left" vertical="center"/>
    </xf>
    <xf numFmtId="2" fontId="19" fillId="0" borderId="62" xfId="8" applyNumberFormat="1" applyFont="1" applyBorder="1" applyAlignment="1">
      <alignment horizontal="left" vertical="center"/>
    </xf>
    <xf numFmtId="2" fontId="19" fillId="0" borderId="0" xfId="8" applyNumberFormat="1" applyFont="1" applyAlignment="1">
      <alignment horizontal="left" vertical="center"/>
    </xf>
    <xf numFmtId="2" fontId="19" fillId="0" borderId="40" xfId="8" applyNumberFormat="1" applyFont="1" applyBorder="1" applyAlignment="1">
      <alignment horizontal="left" vertical="center"/>
    </xf>
    <xf numFmtId="2" fontId="19" fillId="0" borderId="41" xfId="8" applyNumberFormat="1" applyFont="1" applyBorder="1" applyAlignment="1">
      <alignment horizontal="left" vertical="center"/>
    </xf>
    <xf numFmtId="2" fontId="19" fillId="0" borderId="45" xfId="8" applyNumberFormat="1" applyFont="1" applyBorder="1" applyAlignment="1">
      <alignment horizontal="left" vertical="center"/>
    </xf>
    <xf numFmtId="0" fontId="10" fillId="0" borderId="26" xfId="0" applyFont="1" applyBorder="1" applyAlignment="1">
      <alignment horizontal="center" vertical="center"/>
    </xf>
    <xf numFmtId="0" fontId="10" fillId="0" borderId="23" xfId="0" applyFont="1" applyBorder="1" applyAlignment="1">
      <alignment horizontal="center" vertical="center"/>
    </xf>
    <xf numFmtId="0" fontId="10" fillId="0" borderId="17" xfId="0" applyFont="1" applyBorder="1" applyAlignment="1">
      <alignment horizontal="center" vertical="center"/>
    </xf>
    <xf numFmtId="0" fontId="10" fillId="0" borderId="21"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7" fillId="10" borderId="1" xfId="0" applyFont="1" applyFill="1" applyBorder="1" applyAlignment="1">
      <alignment horizontal="center" vertical="center"/>
    </xf>
    <xf numFmtId="0" fontId="7" fillId="8"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7" borderId="26" xfId="0" applyFont="1" applyFill="1" applyBorder="1" applyAlignment="1">
      <alignment horizontal="center" vertical="center"/>
    </xf>
    <xf numFmtId="0" fontId="10" fillId="7" borderId="23" xfId="0" applyFont="1" applyFill="1" applyBorder="1" applyAlignment="1">
      <alignment horizontal="center" vertical="center"/>
    </xf>
    <xf numFmtId="0" fontId="10" fillId="7" borderId="17" xfId="0" applyFont="1" applyFill="1" applyBorder="1" applyAlignment="1">
      <alignment horizontal="center" vertical="center"/>
    </xf>
    <xf numFmtId="0" fontId="10" fillId="7" borderId="21" xfId="0" applyFont="1" applyFill="1" applyBorder="1" applyAlignment="1">
      <alignment horizontal="center" vertical="center"/>
    </xf>
    <xf numFmtId="0" fontId="10" fillId="7" borderId="0" xfId="0" applyFont="1" applyFill="1" applyAlignment="1">
      <alignment horizontal="center" vertical="center"/>
    </xf>
    <xf numFmtId="0" fontId="10" fillId="7" borderId="5" xfId="0" applyFont="1" applyFill="1" applyBorder="1" applyAlignment="1">
      <alignment horizontal="center" vertical="center"/>
    </xf>
    <xf numFmtId="0" fontId="10" fillId="7" borderId="19" xfId="0" applyFont="1" applyFill="1" applyBorder="1" applyAlignment="1">
      <alignment horizontal="center" vertical="center"/>
    </xf>
    <xf numFmtId="0" fontId="10" fillId="7" borderId="25" xfId="0" applyFont="1" applyFill="1" applyBorder="1" applyAlignment="1">
      <alignment horizontal="center" vertical="center"/>
    </xf>
    <xf numFmtId="0" fontId="10" fillId="7" borderId="27" xfId="0" applyFont="1" applyFill="1" applyBorder="1" applyAlignment="1">
      <alignment horizontal="center" vertical="center"/>
    </xf>
    <xf numFmtId="0" fontId="7" fillId="7" borderId="1" xfId="0" applyFont="1" applyFill="1" applyBorder="1" applyAlignment="1">
      <alignment horizontal="center" vertical="center"/>
    </xf>
    <xf numFmtId="0" fontId="10" fillId="7" borderId="1" xfId="0" applyFont="1" applyFill="1" applyBorder="1" applyAlignment="1">
      <alignment horizontal="center" vertical="center"/>
    </xf>
    <xf numFmtId="0" fontId="10" fillId="8" borderId="25" xfId="0" applyFont="1" applyFill="1" applyBorder="1" applyAlignment="1">
      <alignment horizontal="center" vertical="center"/>
    </xf>
    <xf numFmtId="0" fontId="10" fillId="6" borderId="25" xfId="0" applyFont="1" applyFill="1" applyBorder="1" applyAlignment="1">
      <alignment horizontal="center" vertical="center"/>
    </xf>
    <xf numFmtId="0" fontId="39" fillId="7" borderId="0" xfId="0" applyFont="1" applyFill="1" applyAlignment="1">
      <alignment horizontal="center" vertical="center"/>
    </xf>
    <xf numFmtId="0" fontId="10" fillId="7" borderId="8" xfId="0" applyFont="1" applyFill="1" applyBorder="1" applyAlignment="1">
      <alignment horizontal="center" vertical="center"/>
    </xf>
    <xf numFmtId="0" fontId="10" fillId="7" borderId="15"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28" xfId="0" applyFont="1" applyFill="1" applyBorder="1" applyAlignment="1">
      <alignment horizontal="center" vertical="center"/>
    </xf>
    <xf numFmtId="0" fontId="10" fillId="7" borderId="16" xfId="0" applyFont="1" applyFill="1" applyBorder="1" applyAlignment="1">
      <alignment horizontal="center" vertical="center"/>
    </xf>
    <xf numFmtId="0" fontId="7" fillId="8" borderId="31" xfId="0" applyFont="1" applyFill="1" applyBorder="1" applyAlignment="1">
      <alignment horizontal="center" vertical="center"/>
    </xf>
    <xf numFmtId="0" fontId="7" fillId="8" borderId="13" xfId="0" applyFont="1" applyFill="1" applyBorder="1" applyAlignment="1">
      <alignment horizontal="center" vertical="center"/>
    </xf>
    <xf numFmtId="0" fontId="7" fillId="8" borderId="11" xfId="0" applyFont="1" applyFill="1" applyBorder="1" applyAlignment="1">
      <alignment horizontal="center" vertical="center"/>
    </xf>
    <xf numFmtId="0" fontId="10" fillId="7" borderId="18"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30" xfId="0" applyFont="1" applyFill="1" applyBorder="1" applyAlignment="1">
      <alignment horizontal="center" vertical="center"/>
    </xf>
    <xf numFmtId="0" fontId="7" fillId="0" borderId="10" xfId="0" applyFont="1" applyBorder="1" applyAlignment="1">
      <alignment horizontal="center"/>
    </xf>
    <xf numFmtId="0" fontId="7" fillId="0" borderId="14" xfId="0" applyFont="1" applyBorder="1" applyAlignment="1">
      <alignment horizontal="center"/>
    </xf>
    <xf numFmtId="0" fontId="10" fillId="4" borderId="9" xfId="0" applyFont="1" applyFill="1" applyBorder="1" applyAlignment="1" applyProtection="1">
      <alignment horizontal="center"/>
      <protection locked="0"/>
    </xf>
    <xf numFmtId="0" fontId="10" fillId="4" borderId="16" xfId="0" applyFont="1" applyFill="1" applyBorder="1" applyAlignment="1" applyProtection="1">
      <alignment horizontal="center"/>
      <protection locked="0"/>
    </xf>
    <xf numFmtId="0" fontId="16" fillId="7" borderId="0" xfId="0" applyFont="1" applyFill="1" applyAlignment="1">
      <alignment horizontal="center" vertical="center"/>
    </xf>
    <xf numFmtId="0" fontId="10" fillId="7" borderId="42" xfId="0" applyFont="1" applyFill="1" applyBorder="1" applyAlignment="1">
      <alignment horizontal="center"/>
    </xf>
    <xf numFmtId="0" fontId="10" fillId="7" borderId="7" xfId="0" applyFont="1" applyFill="1" applyBorder="1" applyAlignment="1">
      <alignment horizontal="center"/>
    </xf>
    <xf numFmtId="0" fontId="10" fillId="7" borderId="46" xfId="0" applyFont="1" applyFill="1" applyBorder="1" applyAlignment="1">
      <alignment horizontal="center"/>
    </xf>
    <xf numFmtId="0" fontId="10" fillId="7" borderId="43" xfId="0" applyFont="1" applyFill="1" applyBorder="1" applyAlignment="1">
      <alignment horizontal="center"/>
    </xf>
    <xf numFmtId="0" fontId="10" fillId="7" borderId="38" xfId="0" applyFont="1" applyFill="1" applyBorder="1" applyAlignment="1">
      <alignment horizontal="center"/>
    </xf>
    <xf numFmtId="0" fontId="10" fillId="7" borderId="47" xfId="0" applyFont="1" applyFill="1" applyBorder="1" applyAlignment="1">
      <alignment horizontal="center"/>
    </xf>
    <xf numFmtId="0" fontId="7" fillId="6" borderId="31" xfId="0" applyFont="1" applyFill="1" applyBorder="1" applyAlignment="1">
      <alignment horizontal="center"/>
    </xf>
    <xf numFmtId="0" fontId="7" fillId="6" borderId="13" xfId="0" applyFont="1" applyFill="1" applyBorder="1" applyAlignment="1">
      <alignment horizontal="center"/>
    </xf>
    <xf numFmtId="0" fontId="7" fillId="6" borderId="11" xfId="0" applyFont="1" applyFill="1" applyBorder="1" applyAlignment="1">
      <alignment horizontal="center"/>
    </xf>
    <xf numFmtId="0" fontId="10" fillId="7" borderId="18" xfId="0" applyFont="1" applyFill="1" applyBorder="1" applyAlignment="1">
      <alignment horizontal="center"/>
    </xf>
    <xf numFmtId="0" fontId="10" fillId="7" borderId="4" xfId="0" applyFont="1" applyFill="1" applyBorder="1" applyAlignment="1">
      <alignment horizontal="center"/>
    </xf>
    <xf numFmtId="0" fontId="10" fillId="7" borderId="30" xfId="0" applyFont="1" applyFill="1" applyBorder="1" applyAlignment="1">
      <alignment horizontal="center"/>
    </xf>
    <xf numFmtId="0" fontId="10" fillId="7" borderId="9" xfId="0" applyFont="1" applyFill="1" applyBorder="1" applyAlignment="1">
      <alignment horizontal="center"/>
    </xf>
    <xf numFmtId="0" fontId="10" fillId="7" borderId="28" xfId="0" applyFont="1" applyFill="1" applyBorder="1" applyAlignment="1">
      <alignment horizontal="center"/>
    </xf>
    <xf numFmtId="0" fontId="10" fillId="7" borderId="16" xfId="0" applyFont="1" applyFill="1" applyBorder="1" applyAlignment="1">
      <alignment horizontal="center"/>
    </xf>
    <xf numFmtId="0" fontId="10" fillId="7" borderId="8" xfId="0" applyFont="1" applyFill="1" applyBorder="1" applyAlignment="1">
      <alignment horizontal="center"/>
    </xf>
    <xf numFmtId="0" fontId="10" fillId="7" borderId="1" xfId="0" applyFont="1" applyFill="1" applyBorder="1" applyAlignment="1">
      <alignment horizontal="center"/>
    </xf>
    <xf numFmtId="0" fontId="10" fillId="7" borderId="15" xfId="0" applyFont="1" applyFill="1" applyBorder="1" applyAlignment="1">
      <alignment horizontal="center"/>
    </xf>
    <xf numFmtId="0" fontId="10" fillId="7" borderId="8" xfId="0" applyFont="1" applyFill="1" applyBorder="1" applyAlignment="1">
      <alignment horizontal="center" vertical="top"/>
    </xf>
    <xf numFmtId="0" fontId="10" fillId="7" borderId="1" xfId="0" applyFont="1" applyFill="1" applyBorder="1" applyAlignment="1">
      <alignment horizontal="center" vertical="top"/>
    </xf>
    <xf numFmtId="0" fontId="10" fillId="7" borderId="15" xfId="0" applyFont="1" applyFill="1" applyBorder="1" applyAlignment="1">
      <alignment horizontal="center" vertical="top"/>
    </xf>
    <xf numFmtId="0" fontId="7" fillId="6" borderId="39" xfId="0" applyFont="1" applyFill="1" applyBorder="1" applyAlignment="1">
      <alignment horizontal="center"/>
    </xf>
    <xf numFmtId="0" fontId="7" fillId="6" borderId="37" xfId="0" applyFont="1" applyFill="1" applyBorder="1" applyAlignment="1">
      <alignment horizontal="center"/>
    </xf>
    <xf numFmtId="0" fontId="7" fillId="6" borderId="44" xfId="0" applyFont="1" applyFill="1" applyBorder="1" applyAlignment="1">
      <alignment horizontal="center"/>
    </xf>
    <xf numFmtId="0" fontId="10" fillId="7" borderId="40" xfId="0" applyFont="1" applyFill="1" applyBorder="1" applyAlignment="1">
      <alignment horizontal="center"/>
    </xf>
    <xf numFmtId="0" fontId="10" fillId="7" borderId="41" xfId="0" applyFont="1" applyFill="1" applyBorder="1" applyAlignment="1">
      <alignment horizontal="center"/>
    </xf>
    <xf numFmtId="0" fontId="10" fillId="7" borderId="45" xfId="0" applyFont="1" applyFill="1" applyBorder="1" applyAlignment="1">
      <alignment horizontal="center"/>
    </xf>
    <xf numFmtId="0" fontId="10" fillId="7" borderId="42" xfId="0" applyFont="1" applyFill="1" applyBorder="1" applyAlignment="1">
      <alignment horizontal="center" vertical="top"/>
    </xf>
    <xf numFmtId="0" fontId="10" fillId="7" borderId="7" xfId="0" applyFont="1" applyFill="1" applyBorder="1" applyAlignment="1">
      <alignment horizontal="center" vertical="top"/>
    </xf>
    <xf numFmtId="0" fontId="10" fillId="7" borderId="46" xfId="0" applyFont="1" applyFill="1" applyBorder="1" applyAlignment="1">
      <alignment horizontal="center" vertical="top"/>
    </xf>
    <xf numFmtId="0" fontId="10" fillId="0" borderId="9" xfId="0" applyFont="1" applyBorder="1" applyAlignment="1">
      <alignment horizontal="center" vertical="center"/>
    </xf>
    <xf numFmtId="0" fontId="10" fillId="0" borderId="28" xfId="0" applyFont="1" applyBorder="1" applyAlignment="1">
      <alignment horizontal="center" vertical="center"/>
    </xf>
    <xf numFmtId="0" fontId="10" fillId="0" borderId="16" xfId="0" applyFont="1" applyBorder="1" applyAlignment="1">
      <alignment horizontal="center" vertical="center"/>
    </xf>
    <xf numFmtId="0" fontId="10" fillId="0" borderId="8" xfId="0" applyFont="1" applyBorder="1" applyAlignment="1">
      <alignment horizontal="center" vertical="center"/>
    </xf>
    <xf numFmtId="0" fontId="10" fillId="0" borderId="15" xfId="0" applyFont="1" applyBorder="1" applyAlignment="1">
      <alignment horizontal="center" vertical="center"/>
    </xf>
    <xf numFmtId="0" fontId="10" fillId="0" borderId="18" xfId="0" applyFont="1" applyBorder="1" applyAlignment="1">
      <alignment horizontal="center" vertical="center"/>
    </xf>
    <xf numFmtId="0" fontId="10" fillId="0" borderId="4" xfId="0" applyFont="1" applyBorder="1" applyAlignment="1">
      <alignment horizontal="center" vertical="center"/>
    </xf>
    <xf numFmtId="0" fontId="10" fillId="0" borderId="30" xfId="0" applyFont="1" applyBorder="1" applyAlignment="1">
      <alignment horizontal="center" vertical="center"/>
    </xf>
    <xf numFmtId="0" fontId="10" fillId="0" borderId="9" xfId="0" applyFont="1" applyBorder="1" applyAlignment="1">
      <alignment horizontal="center"/>
    </xf>
    <xf numFmtId="0" fontId="10" fillId="0" borderId="28" xfId="0" applyFont="1" applyBorder="1" applyAlignment="1">
      <alignment horizontal="center"/>
    </xf>
    <xf numFmtId="0" fontId="10" fillId="0" borderId="16" xfId="0" applyFont="1" applyBorder="1" applyAlignment="1">
      <alignment horizontal="center"/>
    </xf>
    <xf numFmtId="0" fontId="10" fillId="0" borderId="42" xfId="0" applyFont="1" applyBorder="1" applyAlignment="1">
      <alignment horizontal="center"/>
    </xf>
    <xf numFmtId="0" fontId="10" fillId="0" borderId="7" xfId="0" applyFont="1" applyBorder="1" applyAlignment="1">
      <alignment horizontal="center"/>
    </xf>
    <xf numFmtId="0" fontId="10" fillId="0" borderId="46" xfId="0" applyFont="1" applyBorder="1" applyAlignment="1">
      <alignment horizontal="center"/>
    </xf>
    <xf numFmtId="0" fontId="10" fillId="0" borderId="42" xfId="0" applyFont="1" applyBorder="1" applyAlignment="1">
      <alignment horizontal="center" vertical="top"/>
    </xf>
    <xf numFmtId="0" fontId="10" fillId="0" borderId="7" xfId="0" applyFont="1" applyBorder="1" applyAlignment="1">
      <alignment horizontal="center" vertical="top"/>
    </xf>
    <xf numFmtId="0" fontId="10" fillId="0" borderId="46" xfId="0" applyFont="1" applyBorder="1" applyAlignment="1">
      <alignment horizontal="center" vertical="top"/>
    </xf>
    <xf numFmtId="0" fontId="10" fillId="0" borderId="8" xfId="0" applyFont="1" applyBorder="1" applyAlignment="1">
      <alignment horizontal="center"/>
    </xf>
    <xf numFmtId="0" fontId="10" fillId="0" borderId="1" xfId="0" applyFont="1" applyBorder="1" applyAlignment="1">
      <alignment horizontal="center"/>
    </xf>
    <xf numFmtId="0" fontId="10" fillId="0" borderId="15" xfId="0" applyFont="1" applyBorder="1" applyAlignment="1">
      <alignment horizontal="center"/>
    </xf>
    <xf numFmtId="0" fontId="10" fillId="0" borderId="8" xfId="0" applyFont="1" applyBorder="1" applyAlignment="1">
      <alignment horizontal="center" vertical="top"/>
    </xf>
    <xf numFmtId="0" fontId="10" fillId="0" borderId="1" xfId="0" applyFont="1" applyBorder="1" applyAlignment="1">
      <alignment horizontal="center" vertical="top"/>
    </xf>
    <xf numFmtId="0" fontId="10" fillId="0" borderId="15" xfId="0" applyFont="1" applyBorder="1" applyAlignment="1">
      <alignment horizontal="center" vertical="top"/>
    </xf>
    <xf numFmtId="0" fontId="10" fillId="0" borderId="18" xfId="0" applyFont="1" applyBorder="1" applyAlignment="1">
      <alignment horizontal="center"/>
    </xf>
    <xf numFmtId="0" fontId="10" fillId="0" borderId="4" xfId="0" applyFont="1" applyBorder="1" applyAlignment="1">
      <alignment horizontal="center"/>
    </xf>
    <xf numFmtId="0" fontId="10" fillId="0" borderId="30" xfId="0" applyFont="1" applyBorder="1" applyAlignment="1">
      <alignment horizontal="center"/>
    </xf>
    <xf numFmtId="0" fontId="7" fillId="8" borderId="39" xfId="0" applyFont="1" applyFill="1" applyBorder="1" applyAlignment="1">
      <alignment horizontal="center"/>
    </xf>
    <xf numFmtId="0" fontId="7" fillId="8" borderId="37" xfId="0" applyFont="1" applyFill="1" applyBorder="1" applyAlignment="1">
      <alignment horizontal="center"/>
    </xf>
    <xf numFmtId="0" fontId="7" fillId="8" borderId="44" xfId="0" applyFont="1" applyFill="1" applyBorder="1" applyAlignment="1">
      <alignment horizontal="center"/>
    </xf>
    <xf numFmtId="0" fontId="10" fillId="7" borderId="48" xfId="0" applyFont="1" applyFill="1" applyBorder="1" applyAlignment="1">
      <alignment horizontal="center"/>
    </xf>
    <xf numFmtId="0" fontId="10" fillId="7" borderId="25" xfId="0" applyFont="1" applyFill="1" applyBorder="1" applyAlignment="1">
      <alignment horizontal="center"/>
    </xf>
    <xf numFmtId="0" fontId="10" fillId="7" borderId="49" xfId="0" applyFont="1" applyFill="1" applyBorder="1" applyAlignment="1">
      <alignment horizontal="center"/>
    </xf>
    <xf numFmtId="0" fontId="10" fillId="0" borderId="48" xfId="0" applyFont="1" applyBorder="1" applyAlignment="1">
      <alignment horizontal="center"/>
    </xf>
    <xf numFmtId="0" fontId="10" fillId="0" borderId="25" xfId="0" applyFont="1" applyBorder="1" applyAlignment="1">
      <alignment horizontal="center"/>
    </xf>
    <xf numFmtId="0" fontId="10" fillId="0" borderId="49" xfId="0" applyFont="1" applyBorder="1" applyAlignment="1">
      <alignment horizontal="center"/>
    </xf>
    <xf numFmtId="0" fontId="10" fillId="0" borderId="43" xfId="0" applyFont="1" applyBorder="1" applyAlignment="1">
      <alignment horizontal="center"/>
    </xf>
    <xf numFmtId="0" fontId="10" fillId="0" borderId="38" xfId="0" applyFont="1" applyBorder="1" applyAlignment="1">
      <alignment horizontal="center"/>
    </xf>
    <xf numFmtId="0" fontId="10" fillId="0" borderId="47" xfId="0" applyFont="1" applyBorder="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5" xfId="0" applyFont="1" applyBorder="1" applyAlignment="1">
      <alignment horizontal="center"/>
    </xf>
    <xf numFmtId="0" fontId="7" fillId="8" borderId="10" xfId="0" applyFont="1" applyFill="1" applyBorder="1" applyAlignment="1">
      <alignment horizontal="center" vertical="center"/>
    </xf>
    <xf numFmtId="0" fontId="7" fillId="8" borderId="22" xfId="0" applyFont="1" applyFill="1" applyBorder="1" applyAlignment="1">
      <alignment horizontal="center" vertical="center"/>
    </xf>
    <xf numFmtId="0" fontId="7" fillId="8" borderId="14" xfId="0" applyFont="1" applyFill="1" applyBorder="1" applyAlignment="1">
      <alignment horizontal="center" vertical="center"/>
    </xf>
  </cellXfs>
  <cellStyles count="15">
    <cellStyle name="Hyperlink" xfId="11" builtinId="8"/>
    <cellStyle name="Normal" xfId="0" builtinId="0"/>
    <cellStyle name="Normal 2" xfId="1" xr:uid="{00000000-0005-0000-0000-000002000000}"/>
    <cellStyle name="Normal 2 2" xfId="4" xr:uid="{3AE8B92D-A3D2-441E-B712-DBC6F014B1BE}"/>
    <cellStyle name="Normal 3" xfId="2" xr:uid="{00000000-0005-0000-0000-000003000000}"/>
    <cellStyle name="Normal 3 2" xfId="6" xr:uid="{087CC69E-2E86-49CA-8EB0-697C0DC125FC}"/>
    <cellStyle name="Normal 4" xfId="5" xr:uid="{749CA26D-7D93-416C-9793-ED586220B948}"/>
    <cellStyle name="Normal 5" xfId="7" xr:uid="{8F708F5D-E4BA-4590-B5B3-16AD1814491F}"/>
    <cellStyle name="Normal 6" xfId="8" xr:uid="{C59AB4F9-0A6B-BD49-909F-6C4C6227CCB6}"/>
    <cellStyle name="Normal 7" xfId="10" xr:uid="{BE450BCA-A939-1748-86AF-879170B6B855}"/>
    <cellStyle name="Normal 7 2" xfId="13" xr:uid="{13519C35-52A2-1B47-9D9E-C15A0D574973}"/>
    <cellStyle name="Normal 7 3" xfId="14" xr:uid="{DCD7A4C6-10E3-C64C-948B-2124A8F6820B}"/>
    <cellStyle name="Normal 8" xfId="12" xr:uid="{476282EE-AFE1-3745-9302-1AAF8B9DED5F}"/>
    <cellStyle name="Normal_2011 Wessex scoresheet V3  AW" xfId="3" xr:uid="{00000000-0005-0000-0000-000005000000}"/>
    <cellStyle name="Normal_NYAL OXFORD" xfId="9" xr:uid="{2D1582A3-B445-A149-9B9F-D8F07F53AF14}"/>
  </cellStyles>
  <dxfs count="8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0"/>
      </font>
      <fill>
        <patternFill patternType="none">
          <bgColor auto="1"/>
        </patternFill>
      </fill>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tint="-0.14996795556505021"/>
      </font>
    </dxf>
    <dxf>
      <font>
        <color theme="0"/>
      </font>
    </dxf>
    <dxf>
      <font>
        <color theme="0"/>
      </font>
    </dxf>
    <dxf>
      <font>
        <color theme="0" tint="-0.14996795556505021"/>
      </font>
    </dxf>
    <dxf>
      <font>
        <color theme="0" tint="-0.14996795556505021"/>
      </font>
    </dxf>
    <dxf>
      <font>
        <color theme="0"/>
      </font>
    </dxf>
    <dxf>
      <font>
        <color theme="0" tint="-0.14996795556505021"/>
      </font>
    </dxf>
    <dxf>
      <font>
        <color theme="0"/>
      </font>
    </dxf>
    <dxf>
      <font>
        <color theme="0"/>
      </font>
    </dxf>
    <dxf>
      <font>
        <color theme="0" tint="-0.14996795556505021"/>
      </font>
    </dxf>
    <dxf>
      <font>
        <color theme="0" tint="-0.14996795556505021"/>
      </font>
    </dxf>
    <dxf>
      <font>
        <color theme="0"/>
      </font>
    </dxf>
    <dxf>
      <font>
        <color theme="0" tint="-0.14996795556505021"/>
      </font>
    </dxf>
    <dxf>
      <font>
        <color theme="0"/>
      </font>
    </dxf>
    <dxf>
      <font>
        <color theme="0"/>
      </font>
    </dxf>
    <dxf>
      <font>
        <color theme="0" tint="-0.14996795556505021"/>
      </font>
    </dxf>
    <dxf>
      <font>
        <color theme="0" tint="-0.14996795556505021"/>
      </font>
    </dxf>
    <dxf>
      <font>
        <color theme="0"/>
      </font>
    </dxf>
    <dxf>
      <font>
        <color theme="0" tint="-0.14996795556505021"/>
      </font>
    </dxf>
    <dxf>
      <font>
        <color theme="0"/>
      </font>
    </dxf>
    <dxf>
      <font>
        <color theme="0"/>
      </font>
    </dxf>
    <dxf>
      <font>
        <color theme="0" tint="-0.14996795556505021"/>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font>
    </dxf>
    <dxf>
      <font>
        <color theme="0" tint="-0.14996795556505021"/>
      </font>
    </dxf>
    <dxf>
      <font>
        <color theme="0" tint="-0.14996795556505021"/>
      </font>
    </dxf>
    <dxf>
      <font>
        <color theme="0"/>
      </font>
    </dxf>
    <dxf>
      <font>
        <color theme="0"/>
      </font>
    </dxf>
    <dxf>
      <font>
        <color theme="0" tint="-0.14996795556505021"/>
      </font>
    </dxf>
    <dxf>
      <font>
        <color theme="0"/>
      </font>
    </dxf>
    <dxf>
      <font>
        <color theme="0" tint="-0.14996795556505021"/>
      </font>
    </dxf>
    <dxf>
      <font>
        <color theme="0" tint="-0.14996795556505021"/>
      </font>
    </dxf>
    <dxf>
      <font>
        <color theme="0"/>
      </font>
    </dxf>
    <dxf>
      <font>
        <color theme="0"/>
      </font>
    </dxf>
    <dxf>
      <font>
        <color theme="0"/>
      </font>
    </dxf>
    <dxf>
      <font>
        <color theme="0"/>
      </font>
    </dxf>
    <dxf>
      <font>
        <color theme="0" tint="-0.14996795556505021"/>
      </font>
    </dxf>
    <dxf>
      <font>
        <color theme="0"/>
      </font>
    </dxf>
    <dxf>
      <font>
        <color theme="0" tint="-0.14996795556505021"/>
      </font>
    </dxf>
    <dxf>
      <font>
        <color theme="0" tint="-0.14996795556505021"/>
      </font>
    </dxf>
    <dxf>
      <font>
        <color theme="0"/>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tint="-0.14996795556505021"/>
      </font>
    </dxf>
    <dxf>
      <font>
        <color theme="0"/>
      </font>
    </dxf>
    <dxf>
      <font>
        <color theme="0"/>
      </font>
    </dxf>
    <dxf>
      <font>
        <color theme="0" tint="-0.14996795556505021"/>
      </font>
    </dxf>
    <dxf>
      <font>
        <color theme="0" tint="-0.14996795556505021"/>
      </font>
    </dxf>
    <dxf>
      <font>
        <color theme="0" tint="-0.14996795556505021"/>
      </font>
    </dxf>
    <dxf>
      <font>
        <color theme="0"/>
      </font>
    </dxf>
    <dxf>
      <font>
        <color theme="0"/>
      </font>
    </dxf>
    <dxf>
      <font>
        <color theme="0"/>
      </font>
    </dxf>
    <dxf>
      <font>
        <color theme="0"/>
      </font>
    </dxf>
    <dxf>
      <font>
        <color theme="0"/>
      </font>
    </dxf>
    <dxf>
      <font>
        <color theme="0" tint="-0.14996795556505021"/>
      </font>
    </dxf>
    <dxf>
      <font>
        <color theme="0"/>
      </font>
    </dxf>
    <dxf>
      <font>
        <color theme="0" tint="-0.14996795556505021"/>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solid">
          <bgColor theme="0"/>
        </patternFill>
      </fill>
    </dxf>
    <dxf>
      <font>
        <color theme="0"/>
      </font>
      <fill>
        <patternFill patternType="solid">
          <bgColor theme="0"/>
        </patternFill>
      </fill>
    </dxf>
    <dxf>
      <font>
        <color theme="0"/>
      </font>
      <fill>
        <patternFill patternType="none">
          <bgColor auto="1"/>
        </patternFill>
      </fill>
    </dxf>
    <dxf>
      <font>
        <color theme="0" tint="-0.14996795556505021"/>
      </font>
      <fill>
        <patternFill>
          <bgColor theme="0"/>
        </patternFill>
      </fill>
    </dxf>
    <dxf>
      <font>
        <color theme="0"/>
      </font>
      <fill>
        <patternFill>
          <bgColor theme="0"/>
        </patternFill>
      </fill>
    </dxf>
    <dxf>
      <font>
        <color theme="0"/>
      </font>
    </dxf>
    <dxf>
      <font>
        <color theme="0"/>
      </font>
    </dxf>
    <dxf>
      <font>
        <color theme="0" tint="-0.14996795556505021"/>
      </font>
      <fill>
        <patternFill>
          <bgColor theme="0"/>
        </patternFill>
      </fill>
    </dxf>
    <dxf>
      <font>
        <color theme="0"/>
      </font>
      <fill>
        <patternFill>
          <bgColor theme="0"/>
        </patternFill>
      </fill>
    </dxf>
    <dxf>
      <font>
        <color theme="0" tint="-0.14996795556505021"/>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solid">
          <bgColor theme="0"/>
        </patternFill>
      </fill>
    </dxf>
    <dxf>
      <font>
        <color theme="0"/>
      </font>
      <fill>
        <patternFill patternType="solid">
          <bgColor theme="0"/>
        </patternFill>
      </fill>
    </dxf>
    <dxf>
      <font>
        <color theme="0"/>
      </font>
      <fill>
        <patternFill patternType="none">
          <bgColor auto="1"/>
        </patternFill>
      </fill>
    </dxf>
    <dxf>
      <font>
        <color theme="0"/>
      </font>
      <fill>
        <patternFill patternType="solid">
          <bgColor theme="0"/>
        </patternFill>
      </fill>
    </dxf>
    <dxf>
      <font>
        <color theme="0"/>
      </font>
      <fill>
        <patternFill patternType="solid">
          <bgColor theme="0"/>
        </patternFill>
      </fill>
    </dxf>
    <dxf>
      <font>
        <color theme="0"/>
      </font>
      <fill>
        <patternFill patternType="none">
          <bgColor auto="1"/>
        </patternFill>
      </fill>
    </dxf>
    <dxf>
      <font>
        <color theme="0"/>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tint="-0.14996795556505021"/>
      </font>
      <fill>
        <patternFill>
          <bgColor theme="0"/>
        </patternFill>
      </fill>
    </dxf>
    <dxf>
      <font>
        <color theme="0" tint="-0.14996795556505021"/>
      </font>
    </dxf>
    <dxf>
      <font>
        <color theme="0"/>
      </font>
    </dxf>
    <dxf>
      <font>
        <color theme="0"/>
      </font>
    </dxf>
    <dxf>
      <font>
        <color theme="0"/>
      </font>
      <fill>
        <patternFill patternType="solid">
          <bgColor theme="0"/>
        </patternFill>
      </fill>
    </dxf>
    <dxf>
      <font>
        <color theme="0"/>
      </font>
      <fill>
        <patternFill patternType="solid">
          <bgColor theme="0"/>
        </patternFill>
      </fill>
    </dxf>
    <dxf>
      <font>
        <color theme="0"/>
      </font>
      <fill>
        <patternFill patternType="none">
          <bgColor auto="1"/>
        </patternFill>
      </fill>
    </dxf>
    <dxf>
      <fill>
        <patternFill>
          <bgColor theme="0" tint="-0.14996795556505021"/>
        </patternFill>
      </fill>
    </dxf>
    <dxf>
      <font>
        <color theme="0"/>
      </font>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border>
        <top style="dashDot">
          <color auto="1"/>
        </top>
        <vertical/>
        <horizontal/>
      </border>
    </dxf>
    <dxf>
      <fill>
        <patternFill>
          <bgColor theme="0" tint="-0.14996795556505021"/>
        </patternFill>
      </fill>
    </dxf>
    <dxf>
      <font>
        <color theme="0"/>
      </font>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ont>
        <color theme="0"/>
      </font>
      <border>
        <left/>
        <right/>
        <top/>
        <bottom/>
        <vertical/>
        <horizontal/>
      </border>
    </dxf>
    <dxf>
      <border>
        <top style="dashDot">
          <color auto="1"/>
        </top>
        <vertical/>
        <horizontal/>
      </border>
    </dxf>
    <dxf>
      <fill>
        <patternFill>
          <bgColor theme="0" tint="-0.14996795556505021"/>
        </patternFill>
      </fill>
    </dxf>
    <dxf>
      <font>
        <color theme="0"/>
      </font>
    </dxf>
    <dxf>
      <font>
        <color theme="0"/>
      </font>
      <fill>
        <patternFill patternType="none">
          <bgColor auto="1"/>
        </patternFill>
      </fill>
      <border>
        <left/>
        <right/>
        <top/>
        <bottom/>
        <vertical/>
        <horizontal/>
      </border>
    </dxf>
    <dxf>
      <border>
        <top style="dashDot">
          <color auto="1"/>
        </top>
        <vertical/>
        <horizontal/>
      </border>
    </dxf>
    <dxf>
      <font>
        <color theme="0"/>
      </font>
      <fill>
        <patternFill patternType="none">
          <bgColor auto="1"/>
        </patternFill>
      </fill>
      <border>
        <left/>
        <right/>
        <top/>
        <bottom/>
        <vertical/>
        <horizontal/>
      </border>
    </dxf>
    <dxf>
      <border>
        <top style="dashDot">
          <color auto="1"/>
        </top>
        <vertical/>
        <horizontal/>
      </border>
    </dxf>
    <dxf>
      <font>
        <color theme="0"/>
      </font>
      <fill>
        <patternFill patternType="none">
          <bgColor auto="1"/>
        </patternFill>
      </fill>
      <border>
        <left/>
        <right/>
        <top/>
        <bottom/>
        <vertical/>
        <horizontal/>
      </border>
    </dxf>
    <dxf>
      <border>
        <top style="dashDot">
          <color auto="1"/>
        </top>
        <vertical/>
        <horizontal/>
      </border>
    </dxf>
    <dxf>
      <font>
        <color theme="0"/>
      </font>
      <fill>
        <patternFill patternType="none">
          <bgColor auto="1"/>
        </patternFill>
      </fill>
      <border>
        <left/>
        <right/>
        <top/>
        <bottom/>
        <vertical/>
        <horizontal/>
      </border>
    </dxf>
    <dxf>
      <border>
        <top style="dashDot">
          <color auto="1"/>
        </top>
        <vertical/>
        <horizontal/>
      </border>
    </dxf>
    <dxf>
      <font>
        <color theme="0"/>
      </font>
      <fill>
        <patternFill patternType="none">
          <bgColor auto="1"/>
        </patternFill>
      </fill>
      <border>
        <left/>
        <right/>
        <top/>
        <bottom/>
        <vertical/>
        <horizontal/>
      </border>
    </dxf>
    <dxf>
      <border>
        <top style="dashDot">
          <color auto="1"/>
        </top>
        <vertical/>
        <horizontal/>
      </border>
    </dxf>
    <dxf>
      <font>
        <color theme="0"/>
      </font>
      <fill>
        <patternFill patternType="none">
          <bgColor auto="1"/>
        </patternFill>
      </fill>
      <border>
        <left/>
        <right/>
        <top/>
        <bottom/>
        <vertical/>
        <horizontal/>
      </border>
    </dxf>
    <dxf>
      <border>
        <top style="dashDot">
          <color auto="1"/>
        </top>
        <vertical/>
        <horizontal/>
      </border>
    </dxf>
    <dxf>
      <font>
        <color theme="0"/>
      </font>
      <fill>
        <patternFill patternType="none">
          <bgColor auto="1"/>
        </patternFill>
      </fill>
      <border>
        <left/>
        <right/>
        <top/>
        <bottom/>
        <vertical/>
        <horizontal/>
      </border>
    </dxf>
    <dxf>
      <border>
        <top style="dashDot">
          <color auto="1"/>
        </top>
        <vertical/>
        <horizontal/>
      </border>
    </dxf>
    <dxf>
      <font>
        <color theme="0"/>
      </font>
      <fill>
        <patternFill patternType="none">
          <bgColor auto="1"/>
        </patternFill>
      </fill>
      <border>
        <left/>
        <right/>
        <top/>
        <bottom/>
        <vertical/>
        <horizontal/>
      </border>
    </dxf>
    <dxf>
      <border>
        <top style="dashDot">
          <color auto="1"/>
        </top>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theme="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color theme="0"/>
      </font>
      <fill>
        <patternFill>
          <fgColor auto="1"/>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color rgb="FF9C0006"/>
      </font>
      <fill>
        <patternFill>
          <bgColor rgb="FFFFC7CE"/>
        </patternFill>
      </fill>
    </dxf>
    <dxf>
      <numFmt numFmtId="29" formatCode="mm:ss.0"/>
    </dxf>
    <dxf>
      <font>
        <color rgb="FF9C0006"/>
      </font>
      <fill>
        <patternFill>
          <bgColor rgb="FFFFC7CE"/>
        </patternFill>
      </fill>
    </dxf>
    <dxf>
      <numFmt numFmtId="164" formatCode="0.0"/>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color theme="0"/>
      </font>
      <fill>
        <patternFill>
          <bgColor rgb="FFFF0000"/>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color theme="0"/>
      </font>
      <fill>
        <patternFill>
          <bgColor rgb="FFFF0000"/>
        </patternFill>
      </fill>
    </dxf>
    <dxf>
      <font>
        <b/>
        <i val="0"/>
        <color theme="0"/>
      </font>
      <fill>
        <patternFill>
          <bgColor rgb="FFFF0000"/>
        </patternFill>
      </fill>
    </dxf>
    <dxf>
      <font>
        <color rgb="FF9C0006"/>
      </font>
      <fill>
        <patternFill>
          <bgColor rgb="FFFFC7CE"/>
        </patternFill>
      </fill>
    </dxf>
    <dxf>
      <numFmt numFmtId="29" formatCode="mm:ss.0"/>
    </dxf>
    <dxf>
      <font>
        <color rgb="FF9C0006"/>
      </font>
      <fill>
        <patternFill>
          <bgColor rgb="FFFFC7CE"/>
        </patternFill>
      </fill>
    </dxf>
    <dxf>
      <numFmt numFmtId="164" formatCode="0.0"/>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color theme="0"/>
      </font>
      <fill>
        <patternFill>
          <bgColor rgb="FFFF0000"/>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i val="0"/>
      </font>
      <fill>
        <patternFill>
          <bgColor theme="4" tint="0.79998168889431442"/>
        </patternFill>
      </fill>
    </dxf>
    <dxf>
      <font>
        <b val="0"/>
        <i val="0"/>
        <strike val="0"/>
        <u val="none"/>
        <color theme="0"/>
      </font>
    </dxf>
    <dxf>
      <font>
        <b val="0"/>
        <i val="0"/>
        <strike val="0"/>
        <u val="none"/>
        <color theme="0"/>
      </font>
    </dxf>
    <dxf>
      <font>
        <b val="0"/>
        <i val="0"/>
        <strike val="0"/>
        <u val="none"/>
        <color theme="0"/>
      </font>
    </dxf>
    <dxf>
      <font>
        <b val="0"/>
        <i val="0"/>
        <strike val="0"/>
        <u val="none"/>
        <color theme="0"/>
      </font>
    </dxf>
    <dxf>
      <font>
        <b/>
        <i val="0"/>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font>
      <fill>
        <patternFill>
          <bgColor theme="4"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E01"/>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youtube.com/channel/UCPcjLymo3OvOZr-ag6fhi1g"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66675</xdr:rowOff>
    </xdr:from>
    <xdr:to>
      <xdr:col>1</xdr:col>
      <xdr:colOff>511284</xdr:colOff>
      <xdr:row>28</xdr:row>
      <xdr:rowOff>142875</xdr:rowOff>
    </xdr:to>
    <xdr:sp macro="" textlink="">
      <xdr:nvSpPr>
        <xdr:cNvPr id="2" name="AutoShape 3">
          <a:extLst>
            <a:ext uri="{FF2B5EF4-FFF2-40B4-BE49-F238E27FC236}">
              <a16:creationId xmlns:a16="http://schemas.microsoft.com/office/drawing/2014/main" id="{B6EB38CF-6ECF-3246-9ED5-40A30D99487C}"/>
            </a:ext>
          </a:extLst>
        </xdr:cNvPr>
        <xdr:cNvSpPr>
          <a:spLocks noChangeArrowheads="1"/>
        </xdr:cNvSpPr>
      </xdr:nvSpPr>
      <xdr:spPr bwMode="auto">
        <a:xfrm>
          <a:off x="0" y="3698875"/>
          <a:ext cx="1209784" cy="406400"/>
        </a:xfrm>
        <a:prstGeom prst="wedgeRoundRectCallout">
          <a:avLst>
            <a:gd name="adj1" fmla="val 19621"/>
            <a:gd name="adj2" fmla="val -112155"/>
            <a:gd name="adj3" fmla="val 16667"/>
          </a:avLst>
        </a:prstGeom>
        <a:solidFill>
          <a:srgbClr val="FFFF00"/>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0" i="0" u="none" strike="noStrike" baseline="0">
              <a:solidFill>
                <a:sysClr val="windowText" lastClr="000000"/>
              </a:solidFill>
              <a:latin typeface="Arial"/>
              <a:ea typeface="+mn-ea"/>
              <a:cs typeface="Arial"/>
            </a:rPr>
            <a:t>Enter club letter</a:t>
          </a:r>
        </a:p>
      </xdr:txBody>
    </xdr:sp>
    <xdr:clientData/>
  </xdr:twoCellAnchor>
  <xdr:twoCellAnchor>
    <xdr:from>
      <xdr:col>2</xdr:col>
      <xdr:colOff>576263</xdr:colOff>
      <xdr:row>10</xdr:row>
      <xdr:rowOff>171451</xdr:rowOff>
    </xdr:from>
    <xdr:to>
      <xdr:col>3</xdr:col>
      <xdr:colOff>1852612</xdr:colOff>
      <xdr:row>17</xdr:row>
      <xdr:rowOff>179086</xdr:rowOff>
    </xdr:to>
    <xdr:sp macro="" textlink="">
      <xdr:nvSpPr>
        <xdr:cNvPr id="3" name="AutoShape 4">
          <a:extLst>
            <a:ext uri="{FF2B5EF4-FFF2-40B4-BE49-F238E27FC236}">
              <a16:creationId xmlns:a16="http://schemas.microsoft.com/office/drawing/2014/main" id="{939B6740-A175-A143-8B3D-027A55EA62DC}"/>
            </a:ext>
          </a:extLst>
        </xdr:cNvPr>
        <xdr:cNvSpPr>
          <a:spLocks noChangeArrowheads="1"/>
        </xdr:cNvSpPr>
      </xdr:nvSpPr>
      <xdr:spPr bwMode="auto">
        <a:xfrm>
          <a:off x="1973263" y="1149351"/>
          <a:ext cx="819149" cy="1163335"/>
        </a:xfrm>
        <a:prstGeom prst="wedgeRoundRectCallout">
          <a:avLst>
            <a:gd name="adj1" fmla="val -44512"/>
            <a:gd name="adj2" fmla="val 90001"/>
            <a:gd name="adj3" fmla="val 16667"/>
          </a:avLst>
        </a:prstGeom>
        <a:solidFill>
          <a:srgbClr val="FFFF00"/>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0" i="0" u="none" strike="noStrike" baseline="0">
              <a:solidFill>
                <a:sysClr val="windowText" lastClr="000000"/>
              </a:solidFill>
              <a:latin typeface="Arial"/>
              <a:ea typeface="+mn-ea"/>
              <a:cs typeface="Arial"/>
            </a:rPr>
            <a:t>Enter time or distance.</a:t>
          </a:r>
        </a:p>
        <a:p>
          <a:pPr marL="0" indent="0" algn="l" rtl="0">
            <a:defRPr sz="1000"/>
          </a:pPr>
          <a:endParaRPr lang="en-GB" sz="1400" b="0" i="0" u="none" strike="noStrike" baseline="0">
            <a:solidFill>
              <a:sysClr val="windowText" lastClr="000000"/>
            </a:solidFill>
            <a:latin typeface="Arial"/>
            <a:ea typeface="+mn-ea"/>
            <a:cs typeface="Arial"/>
          </a:endParaRPr>
        </a:p>
        <a:p>
          <a:pPr marL="0" indent="0" algn="l" rtl="0">
            <a:defRPr sz="1000"/>
          </a:pPr>
          <a:r>
            <a:rPr lang="en-GB" sz="1400" b="1" i="0" u="none" strike="noStrike" baseline="0">
              <a:solidFill>
                <a:sysClr val="windowText" lastClr="000000"/>
              </a:solidFill>
              <a:latin typeface="Arial"/>
              <a:ea typeface="+mn-ea"/>
              <a:cs typeface="Arial"/>
            </a:rPr>
            <a:t>Format for Middle Distance is: mm:ss.0</a:t>
          </a:r>
          <a:r>
            <a:rPr lang="en-GB" sz="1400" b="0" i="0" u="none" strike="noStrike" baseline="0">
              <a:solidFill>
                <a:sysClr val="windowText" lastClr="000000"/>
              </a:solidFill>
              <a:latin typeface="Arial"/>
              <a:ea typeface="+mn-ea"/>
              <a:cs typeface="Arial"/>
            </a:rPr>
            <a:t> (NOTE the ':' and '.' are required )</a:t>
          </a:r>
        </a:p>
        <a:p>
          <a:pPr marL="0" indent="0" algn="l" rtl="0">
            <a:defRPr sz="1000"/>
          </a:pPr>
          <a:endParaRPr lang="en-GB" sz="1400" b="0" i="0" u="none" strike="noStrike" baseline="0">
            <a:solidFill>
              <a:sysClr val="windowText" lastClr="000000"/>
            </a:solidFill>
            <a:latin typeface="Arial"/>
            <a:ea typeface="+mn-ea"/>
            <a:cs typeface="Arial"/>
          </a:endParaRPr>
        </a:p>
      </xdr:txBody>
    </xdr:sp>
    <xdr:clientData/>
  </xdr:twoCellAnchor>
  <xdr:twoCellAnchor>
    <xdr:from>
      <xdr:col>3</xdr:col>
      <xdr:colOff>2009776</xdr:colOff>
      <xdr:row>12</xdr:row>
      <xdr:rowOff>190500</xdr:rowOff>
    </xdr:from>
    <xdr:to>
      <xdr:col>4</xdr:col>
      <xdr:colOff>1181101</xdr:colOff>
      <xdr:row>17</xdr:row>
      <xdr:rowOff>50871</xdr:rowOff>
    </xdr:to>
    <xdr:sp macro="" textlink="">
      <xdr:nvSpPr>
        <xdr:cNvPr id="4" name="AutoShape 1">
          <a:extLst>
            <a:ext uri="{FF2B5EF4-FFF2-40B4-BE49-F238E27FC236}">
              <a16:creationId xmlns:a16="http://schemas.microsoft.com/office/drawing/2014/main" id="{228855A0-E0E6-6144-8284-A2617863480E}"/>
            </a:ext>
          </a:extLst>
        </xdr:cNvPr>
        <xdr:cNvSpPr>
          <a:spLocks noChangeArrowheads="1"/>
        </xdr:cNvSpPr>
      </xdr:nvSpPr>
      <xdr:spPr bwMode="auto">
        <a:xfrm>
          <a:off x="2797176" y="1485900"/>
          <a:ext cx="695325" cy="711271"/>
        </a:xfrm>
        <a:prstGeom prst="wedgeRoundRectCallout">
          <a:avLst>
            <a:gd name="adj1" fmla="val -63934"/>
            <a:gd name="adj2" fmla="val 137862"/>
            <a:gd name="adj3" fmla="val 16667"/>
          </a:avLst>
        </a:prstGeom>
        <a:solidFill>
          <a:sysClr val="window" lastClr="FFFFFF"/>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0" i="0" u="none" strike="noStrike" baseline="0">
              <a:solidFill>
                <a:sysClr val="windowText" lastClr="000000"/>
              </a:solidFill>
              <a:latin typeface="Arial"/>
              <a:ea typeface="+mn-ea"/>
              <a:cs typeface="Arial"/>
            </a:rPr>
            <a:t>The athlete's name will appear from the Team Sheet when the club's letter is entered</a:t>
          </a:r>
        </a:p>
      </xdr:txBody>
    </xdr:sp>
    <xdr:clientData/>
  </xdr:twoCellAnchor>
  <xdr:twoCellAnchor>
    <xdr:from>
      <xdr:col>4</xdr:col>
      <xdr:colOff>1390650</xdr:colOff>
      <xdr:row>13</xdr:row>
      <xdr:rowOff>190499</xdr:rowOff>
    </xdr:from>
    <xdr:to>
      <xdr:col>6</xdr:col>
      <xdr:colOff>66675</xdr:colOff>
      <xdr:row>17</xdr:row>
      <xdr:rowOff>163250</xdr:rowOff>
    </xdr:to>
    <xdr:sp macro="" textlink="">
      <xdr:nvSpPr>
        <xdr:cNvPr id="5" name="AutoShape 5">
          <a:extLst>
            <a:ext uri="{FF2B5EF4-FFF2-40B4-BE49-F238E27FC236}">
              <a16:creationId xmlns:a16="http://schemas.microsoft.com/office/drawing/2014/main" id="{CCABCEC4-A0EF-BA41-AB4F-7C196EB9A82A}"/>
            </a:ext>
          </a:extLst>
        </xdr:cNvPr>
        <xdr:cNvSpPr>
          <a:spLocks noChangeArrowheads="1"/>
        </xdr:cNvSpPr>
      </xdr:nvSpPr>
      <xdr:spPr bwMode="auto">
        <a:xfrm>
          <a:off x="3486150" y="1650999"/>
          <a:ext cx="771525" cy="658551"/>
        </a:xfrm>
        <a:prstGeom prst="wedgeRoundRectCallout">
          <a:avLst>
            <a:gd name="adj1" fmla="val -66825"/>
            <a:gd name="adj2" fmla="val 122241"/>
            <a:gd name="adj3" fmla="val 16667"/>
          </a:avLst>
        </a:prstGeom>
        <a:solidFill>
          <a:sysClr val="window" lastClr="FFFFFF"/>
        </a:solidFill>
        <a:ln w="19050">
          <a:solidFill>
            <a:schemeClr val="tx1"/>
          </a:solidFill>
          <a:miter lim="800000"/>
          <a:headEnd/>
          <a:tailEnd/>
        </a:ln>
      </xdr:spPr>
      <xdr:txBody>
        <a:bodyPr vertOverflow="clip" wrap="square" lIns="27432" tIns="18288" rIns="0" bIns="0" anchor="t" upright="1"/>
        <a:lstStyle/>
        <a:p>
          <a:pPr marL="0" indent="0" algn="l" rtl="0">
            <a:lnSpc>
              <a:spcPts val="1300"/>
            </a:lnSpc>
            <a:defRPr sz="1000"/>
          </a:pPr>
          <a:r>
            <a:rPr lang="en-GB" sz="1400" b="0" i="0" u="none" strike="noStrike" baseline="0">
              <a:solidFill>
                <a:sysClr val="windowText" lastClr="000000"/>
              </a:solidFill>
              <a:latin typeface="Arial"/>
              <a:ea typeface="+mn-ea"/>
              <a:cs typeface="Arial"/>
            </a:rPr>
            <a:t>The club's name will appear from Team Sheet when club's letter is entered</a:t>
          </a:r>
        </a:p>
      </xdr:txBody>
    </xdr:sp>
    <xdr:clientData/>
  </xdr:twoCellAnchor>
  <xdr:twoCellAnchor>
    <xdr:from>
      <xdr:col>3</xdr:col>
      <xdr:colOff>2197101</xdr:colOff>
      <xdr:row>28</xdr:row>
      <xdr:rowOff>9526</xdr:rowOff>
    </xdr:from>
    <xdr:to>
      <xdr:col>4</xdr:col>
      <xdr:colOff>927101</xdr:colOff>
      <xdr:row>31</xdr:row>
      <xdr:rowOff>76200</xdr:rowOff>
    </xdr:to>
    <xdr:sp macro="" textlink="">
      <xdr:nvSpPr>
        <xdr:cNvPr id="6" name="AutoShape 11">
          <a:extLst>
            <a:ext uri="{FF2B5EF4-FFF2-40B4-BE49-F238E27FC236}">
              <a16:creationId xmlns:a16="http://schemas.microsoft.com/office/drawing/2014/main" id="{DB58FE04-B404-3A44-A85C-B3C7B48C90D8}"/>
            </a:ext>
          </a:extLst>
        </xdr:cNvPr>
        <xdr:cNvSpPr>
          <a:spLocks noChangeArrowheads="1"/>
        </xdr:cNvSpPr>
      </xdr:nvSpPr>
      <xdr:spPr bwMode="auto">
        <a:xfrm>
          <a:off x="4146551" y="6156326"/>
          <a:ext cx="1574800" cy="828674"/>
        </a:xfrm>
        <a:prstGeom prst="wedgeRoundRectCallout">
          <a:avLst>
            <a:gd name="adj1" fmla="val -193914"/>
            <a:gd name="adj2" fmla="val -279930"/>
            <a:gd name="adj3" fmla="val 16667"/>
          </a:avLst>
        </a:prstGeom>
        <a:solidFill>
          <a:sysClr val="window" lastClr="FFFFFF"/>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0" i="0" u="none" strike="noStrike" baseline="0">
              <a:solidFill>
                <a:sysClr val="windowText" lastClr="000000"/>
              </a:solidFill>
              <a:latin typeface="Arial"/>
              <a:ea typeface="+mn-ea"/>
              <a:cs typeface="Arial"/>
            </a:rPr>
            <a:t>Time or distance will go blue if a new record is set.</a:t>
          </a:r>
        </a:p>
      </xdr:txBody>
    </xdr:sp>
    <xdr:clientData/>
  </xdr:twoCellAnchor>
  <xdr:twoCellAnchor>
    <xdr:from>
      <xdr:col>2</xdr:col>
      <xdr:colOff>133350</xdr:colOff>
      <xdr:row>27</xdr:row>
      <xdr:rowOff>212725</xdr:rowOff>
    </xdr:from>
    <xdr:to>
      <xdr:col>3</xdr:col>
      <xdr:colOff>1809750</xdr:colOff>
      <xdr:row>31</xdr:row>
      <xdr:rowOff>127001</xdr:rowOff>
    </xdr:to>
    <xdr:sp macro="" textlink="">
      <xdr:nvSpPr>
        <xdr:cNvPr id="7" name="AutoShape 8">
          <a:extLst>
            <a:ext uri="{FF2B5EF4-FFF2-40B4-BE49-F238E27FC236}">
              <a16:creationId xmlns:a16="http://schemas.microsoft.com/office/drawing/2014/main" id="{7D0865FC-9950-8B47-A6D5-D0970CA5472D}"/>
            </a:ext>
          </a:extLst>
        </xdr:cNvPr>
        <xdr:cNvSpPr>
          <a:spLocks noChangeArrowheads="1"/>
        </xdr:cNvSpPr>
      </xdr:nvSpPr>
      <xdr:spPr bwMode="auto">
        <a:xfrm>
          <a:off x="1308100" y="6102350"/>
          <a:ext cx="2644775" cy="930276"/>
        </a:xfrm>
        <a:prstGeom prst="wedgeRoundRectCallout">
          <a:avLst>
            <a:gd name="adj1" fmla="val -26990"/>
            <a:gd name="adj2" fmla="val -132803"/>
            <a:gd name="adj3" fmla="val 16667"/>
          </a:avLst>
        </a:prstGeom>
        <a:solidFill>
          <a:srgbClr val="FFFF00"/>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1" i="0" u="none" strike="noStrike" baseline="0">
              <a:solidFill>
                <a:sysClr val="windowText" lastClr="000000"/>
              </a:solidFill>
              <a:latin typeface="Arial"/>
              <a:ea typeface="+mn-ea"/>
              <a:cs typeface="Arial"/>
            </a:rPr>
            <a:t>DQ, DNF, DNS, No Height, No Distance </a:t>
          </a:r>
          <a:r>
            <a:rPr lang="en-GB" sz="1400" b="0" i="0" u="none" strike="noStrike" baseline="0">
              <a:solidFill>
                <a:sysClr val="windowText" lastClr="000000"/>
              </a:solidFill>
              <a:latin typeface="Arial"/>
              <a:ea typeface="+mn-ea"/>
              <a:cs typeface="Arial"/>
            </a:rPr>
            <a:t>should not be entered</a:t>
          </a:r>
        </a:p>
        <a:p>
          <a:pPr marL="0" indent="0" algn="l" rtl="0">
            <a:defRPr sz="1000"/>
          </a:pPr>
          <a:r>
            <a:rPr lang="en-GB" sz="1400" b="1" i="0" u="none" strike="noStrike" baseline="0">
              <a:solidFill>
                <a:sysClr val="windowText" lastClr="000000"/>
              </a:solidFill>
              <a:latin typeface="Arial"/>
              <a:ea typeface="+mn-ea"/>
              <a:cs typeface="Arial"/>
            </a:rPr>
            <a:t>Untimed WILL</a:t>
          </a:r>
          <a:r>
            <a:rPr lang="en-GB" sz="1400" b="0" i="0" u="none" strike="noStrike" baseline="0">
              <a:solidFill>
                <a:sysClr val="windowText" lastClr="000000"/>
              </a:solidFill>
              <a:latin typeface="Arial"/>
              <a:ea typeface="+mn-ea"/>
              <a:cs typeface="Arial"/>
            </a:rPr>
            <a:t> receive points.</a:t>
          </a:r>
          <a:endParaRPr lang="en-GB" sz="1400" b="1" i="0" u="none" strike="noStrike" baseline="0">
            <a:solidFill>
              <a:sysClr val="windowText" lastClr="000000"/>
            </a:solidFill>
            <a:latin typeface="Arial"/>
            <a:ea typeface="+mn-ea"/>
            <a:cs typeface="Arial"/>
          </a:endParaRPr>
        </a:p>
      </xdr:txBody>
    </xdr:sp>
    <xdr:clientData/>
  </xdr:twoCellAnchor>
  <xdr:twoCellAnchor>
    <xdr:from>
      <xdr:col>4</xdr:col>
      <xdr:colOff>1076325</xdr:colOff>
      <xdr:row>27</xdr:row>
      <xdr:rowOff>228600</xdr:rowOff>
    </xdr:from>
    <xdr:to>
      <xdr:col>5</xdr:col>
      <xdr:colOff>247650</xdr:colOff>
      <xdr:row>31</xdr:row>
      <xdr:rowOff>38100</xdr:rowOff>
    </xdr:to>
    <xdr:sp macro="" textlink="">
      <xdr:nvSpPr>
        <xdr:cNvPr id="8" name="AutoShape 7">
          <a:extLst>
            <a:ext uri="{FF2B5EF4-FFF2-40B4-BE49-F238E27FC236}">
              <a16:creationId xmlns:a16="http://schemas.microsoft.com/office/drawing/2014/main" id="{480E7FDC-CB37-8B41-ADCA-55BF55BE40C2}"/>
            </a:ext>
          </a:extLst>
        </xdr:cNvPr>
        <xdr:cNvSpPr>
          <a:spLocks noChangeArrowheads="1"/>
        </xdr:cNvSpPr>
      </xdr:nvSpPr>
      <xdr:spPr bwMode="auto">
        <a:xfrm>
          <a:off x="6308725" y="7442200"/>
          <a:ext cx="1965325" cy="825500"/>
        </a:xfrm>
        <a:prstGeom prst="wedgeRoundRectCallout">
          <a:avLst>
            <a:gd name="adj1" fmla="val -34726"/>
            <a:gd name="adj2" fmla="val -108941"/>
            <a:gd name="adj3" fmla="val 16667"/>
          </a:avLst>
        </a:prstGeom>
        <a:solidFill>
          <a:sysClr val="window" lastClr="FFFFFF"/>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0" i="0" u="none" strike="noStrike" baseline="0">
              <a:solidFill>
                <a:sysClr val="windowText" lastClr="000000"/>
              </a:solidFill>
              <a:latin typeface="Arial"/>
              <a:ea typeface="+mn-ea"/>
              <a:cs typeface="Arial"/>
            </a:rPr>
            <a:t>These dotted cells will self-populate.  </a:t>
          </a:r>
          <a:r>
            <a:rPr lang="en-GB" sz="1400" b="1" i="0" u="none" strike="noStrike" baseline="0">
              <a:solidFill>
                <a:sysClr val="windowText" lastClr="000000"/>
              </a:solidFill>
              <a:latin typeface="Arial"/>
              <a:ea typeface="+mn-ea"/>
              <a:cs typeface="Arial"/>
            </a:rPr>
            <a:t>Do not enter data here</a:t>
          </a:r>
        </a:p>
      </xdr:txBody>
    </xdr:sp>
    <xdr:clientData/>
  </xdr:twoCellAnchor>
  <xdr:twoCellAnchor>
    <xdr:from>
      <xdr:col>6</xdr:col>
      <xdr:colOff>15421</xdr:colOff>
      <xdr:row>27</xdr:row>
      <xdr:rowOff>252640</xdr:rowOff>
    </xdr:from>
    <xdr:to>
      <xdr:col>10</xdr:col>
      <xdr:colOff>202851</xdr:colOff>
      <xdr:row>32</xdr:row>
      <xdr:rowOff>30972</xdr:rowOff>
    </xdr:to>
    <xdr:sp macro="" textlink="">
      <xdr:nvSpPr>
        <xdr:cNvPr id="9" name="AutoShape 2">
          <a:extLst>
            <a:ext uri="{FF2B5EF4-FFF2-40B4-BE49-F238E27FC236}">
              <a16:creationId xmlns:a16="http://schemas.microsoft.com/office/drawing/2014/main" id="{5F81610E-F424-804F-8A1F-B93283D6B60B}"/>
            </a:ext>
          </a:extLst>
        </xdr:cNvPr>
        <xdr:cNvSpPr>
          <a:spLocks noChangeArrowheads="1"/>
        </xdr:cNvSpPr>
      </xdr:nvSpPr>
      <xdr:spPr bwMode="auto">
        <a:xfrm>
          <a:off x="7961992" y="6620783"/>
          <a:ext cx="1847502" cy="1048332"/>
        </a:xfrm>
        <a:prstGeom prst="wedgeRoundRectCallout">
          <a:avLst>
            <a:gd name="adj1" fmla="val -60972"/>
            <a:gd name="adj2" fmla="val -154884"/>
            <a:gd name="adj3" fmla="val 16667"/>
          </a:avLst>
        </a:prstGeom>
        <a:solidFill>
          <a:sysClr val="window" lastClr="FFFFFF"/>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0" i="0" u="none" strike="noStrike" baseline="0">
              <a:solidFill>
                <a:sysClr val="windowText" lastClr="000000"/>
              </a:solidFill>
              <a:latin typeface="Arial"/>
              <a:ea typeface="+mn-ea"/>
              <a:cs typeface="Arial"/>
            </a:rPr>
            <a:t>PB Award level will appear here if time or distance warrants</a:t>
          </a:r>
        </a:p>
      </xdr:txBody>
    </xdr:sp>
    <xdr:clientData/>
  </xdr:twoCellAnchor>
  <xdr:twoCellAnchor>
    <xdr:from>
      <xdr:col>0</xdr:col>
      <xdr:colOff>107156</xdr:colOff>
      <xdr:row>10</xdr:row>
      <xdr:rowOff>152399</xdr:rowOff>
    </xdr:from>
    <xdr:to>
      <xdr:col>2</xdr:col>
      <xdr:colOff>452437</xdr:colOff>
      <xdr:row>16</xdr:row>
      <xdr:rowOff>130969</xdr:rowOff>
    </xdr:to>
    <xdr:sp macro="" textlink="">
      <xdr:nvSpPr>
        <xdr:cNvPr id="11" name="AutoShape 3">
          <a:extLst>
            <a:ext uri="{FF2B5EF4-FFF2-40B4-BE49-F238E27FC236}">
              <a16:creationId xmlns:a16="http://schemas.microsoft.com/office/drawing/2014/main" id="{463B406E-3A72-8341-B4AE-297BF96F1EEB}"/>
            </a:ext>
          </a:extLst>
        </xdr:cNvPr>
        <xdr:cNvSpPr>
          <a:spLocks noChangeArrowheads="1"/>
        </xdr:cNvSpPr>
      </xdr:nvSpPr>
      <xdr:spPr bwMode="auto">
        <a:xfrm>
          <a:off x="107156" y="1142999"/>
          <a:ext cx="1742281" cy="969170"/>
        </a:xfrm>
        <a:prstGeom prst="wedgeRoundRectCallout">
          <a:avLst>
            <a:gd name="adj1" fmla="val -28581"/>
            <a:gd name="adj2" fmla="val 142056"/>
            <a:gd name="adj3" fmla="val 16667"/>
          </a:avLst>
        </a:prstGeom>
        <a:solidFill>
          <a:srgbClr val="FFFF00"/>
        </a:solidFill>
        <a:ln w="19050">
          <a:solidFill>
            <a:schemeClr val="tx1"/>
          </a:solidFill>
          <a:miter lim="800000"/>
          <a:headEnd/>
          <a:tailEnd/>
        </a:ln>
      </xdr:spPr>
      <xdr:txBody>
        <a:bodyPr vertOverflow="clip" wrap="square" lIns="27432" tIns="18288" rIns="0" bIns="0" anchor="t" upright="1"/>
        <a:lstStyle/>
        <a:p>
          <a:pPr marL="0" indent="0" algn="l" rtl="0">
            <a:defRPr sz="1000"/>
          </a:pPr>
          <a:r>
            <a:rPr lang="en-GB" sz="1400" b="0" i="0" u="none" strike="noStrike" baseline="0">
              <a:solidFill>
                <a:sysClr val="windowText" lastClr="000000"/>
              </a:solidFill>
              <a:latin typeface="Arial"/>
              <a:ea typeface="+mn-ea"/>
              <a:cs typeface="Arial"/>
            </a:rPr>
            <a:t>Manually alter positions to show </a:t>
          </a:r>
          <a:r>
            <a:rPr lang="en-GB" sz="1400" b="1" i="0" u="none" strike="noStrike" baseline="0">
              <a:solidFill>
                <a:sysClr val="windowText" lastClr="000000"/>
              </a:solidFill>
              <a:latin typeface="Arial"/>
              <a:ea typeface="+mn-ea"/>
              <a:cs typeface="Arial"/>
            </a:rPr>
            <a:t>equal performances</a:t>
          </a:r>
        </a:p>
      </xdr:txBody>
    </xdr:sp>
    <xdr:clientData/>
  </xdr:twoCellAnchor>
  <xdr:oneCellAnchor>
    <xdr:from>
      <xdr:col>4</xdr:col>
      <xdr:colOff>2251527</xdr:colOff>
      <xdr:row>2</xdr:row>
      <xdr:rowOff>23242</xdr:rowOff>
    </xdr:from>
    <xdr:ext cx="1627156" cy="943769"/>
    <xdr:pic>
      <xdr:nvPicPr>
        <xdr:cNvPr id="12" name="Picture 11" descr="Image result for youtube icon">
          <a:hlinkClick xmlns:r="http://schemas.openxmlformats.org/officeDocument/2006/relationships" r:id="rId1"/>
          <a:extLst>
            <a:ext uri="{FF2B5EF4-FFF2-40B4-BE49-F238E27FC236}">
              <a16:creationId xmlns:a16="http://schemas.microsoft.com/office/drawing/2014/main" id="{8A3B6CB8-F281-E542-ABD2-ED43998591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76670" y="676385"/>
          <a:ext cx="1627156" cy="9437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36284</xdr:colOff>
      <xdr:row>15</xdr:row>
      <xdr:rowOff>211365</xdr:rowOff>
    </xdr:from>
    <xdr:to>
      <xdr:col>12</xdr:col>
      <xdr:colOff>91278</xdr:colOff>
      <xdr:row>18</xdr:row>
      <xdr:rowOff>671284</xdr:rowOff>
    </xdr:to>
    <xdr:sp macro="" textlink="">
      <xdr:nvSpPr>
        <xdr:cNvPr id="14" name="AutoShape 2">
          <a:extLst>
            <a:ext uri="{FF2B5EF4-FFF2-40B4-BE49-F238E27FC236}">
              <a16:creationId xmlns:a16="http://schemas.microsoft.com/office/drawing/2014/main" id="{7E2040D4-31E3-7A44-80E1-49E489915FCD}"/>
            </a:ext>
          </a:extLst>
        </xdr:cNvPr>
        <xdr:cNvSpPr>
          <a:spLocks noChangeArrowheads="1"/>
        </xdr:cNvSpPr>
      </xdr:nvSpPr>
      <xdr:spPr bwMode="auto">
        <a:xfrm>
          <a:off x="8908141" y="3195865"/>
          <a:ext cx="2041637" cy="1140276"/>
        </a:xfrm>
        <a:prstGeom prst="wedgeRoundRectCallout">
          <a:avLst>
            <a:gd name="adj1" fmla="val -66684"/>
            <a:gd name="adj2" fmla="val 55076"/>
            <a:gd name="adj3" fmla="val 16667"/>
          </a:avLst>
        </a:prstGeom>
        <a:solidFill>
          <a:srgbClr val="FFFF00"/>
        </a:solidFill>
        <a:ln w="19050">
          <a:solidFill>
            <a:schemeClr val="tx1"/>
          </a:solidFill>
          <a:miter lim="800000"/>
          <a:headEnd/>
          <a:tailEnd/>
        </a:ln>
      </xdr:spPr>
      <xdr:txBody>
        <a:bodyPr vertOverflow="clip" wrap="square" lIns="27432" tIns="18288" rIns="0" bIns="0" anchor="t" upright="1"/>
        <a:lstStyle/>
        <a:p>
          <a:pPr algn="l" rtl="0">
            <a:defRPr sz="1000"/>
          </a:pPr>
          <a:r>
            <a:rPr lang="en-GB" sz="1400" b="0" i="0" u="none" strike="noStrike" baseline="0">
              <a:solidFill>
                <a:sysClr val="windowText" lastClr="000000"/>
              </a:solidFill>
              <a:latin typeface="Arial"/>
              <a:cs typeface="Arial"/>
            </a:rPr>
            <a:t>Enter the wind reading for short sprints, </a:t>
          </a:r>
        </a:p>
        <a:p>
          <a:pPr algn="l" rtl="0">
            <a:defRPr sz="1000"/>
          </a:pPr>
          <a:r>
            <a:rPr lang="en-GB" sz="1400" b="0" i="0" u="none" strike="noStrike" baseline="0">
              <a:solidFill>
                <a:sysClr val="windowText" lastClr="000000"/>
              </a:solidFill>
              <a:latin typeface="Arial"/>
              <a:cs typeface="Arial"/>
            </a:rPr>
            <a:t>e.g. +1.8 or -0.7</a:t>
          </a:r>
        </a:p>
      </xdr:txBody>
    </xdr:sp>
    <xdr:clientData/>
  </xdr:twoCellAnchor>
  <xdr:twoCellAnchor>
    <xdr:from>
      <xdr:col>13</xdr:col>
      <xdr:colOff>299358</xdr:colOff>
      <xdr:row>15</xdr:row>
      <xdr:rowOff>107044</xdr:rowOff>
    </xdr:from>
    <xdr:to>
      <xdr:col>19</xdr:col>
      <xdr:colOff>74386</xdr:colOff>
      <xdr:row>18</xdr:row>
      <xdr:rowOff>388727</xdr:rowOff>
    </xdr:to>
    <xdr:sp macro="" textlink="">
      <xdr:nvSpPr>
        <xdr:cNvPr id="10" name="AutoShape 2">
          <a:extLst>
            <a:ext uri="{FF2B5EF4-FFF2-40B4-BE49-F238E27FC236}">
              <a16:creationId xmlns:a16="http://schemas.microsoft.com/office/drawing/2014/main" id="{63425849-A0C5-2841-8359-BDC7361CA1BC}"/>
            </a:ext>
          </a:extLst>
        </xdr:cNvPr>
        <xdr:cNvSpPr>
          <a:spLocks noChangeArrowheads="1"/>
        </xdr:cNvSpPr>
      </xdr:nvSpPr>
      <xdr:spPr bwMode="auto">
        <a:xfrm>
          <a:off x="11611429" y="3091544"/>
          <a:ext cx="2496457" cy="962040"/>
        </a:xfrm>
        <a:prstGeom prst="wedgeRoundRectCallout">
          <a:avLst>
            <a:gd name="adj1" fmla="val -99998"/>
            <a:gd name="adj2" fmla="val 119109"/>
            <a:gd name="adj3" fmla="val 16667"/>
          </a:avLst>
        </a:prstGeom>
        <a:solidFill>
          <a:sysClr val="window" lastClr="FFFFFF"/>
        </a:solidFill>
        <a:ln w="19050">
          <a:solidFill>
            <a:schemeClr val="tx1"/>
          </a:solidFill>
          <a:miter lim="800000"/>
          <a:headEnd/>
          <a:tailEnd/>
        </a:ln>
      </xdr:spPr>
      <xdr:txBody>
        <a:bodyPr vertOverflow="clip" wrap="square" lIns="27432" tIns="18288" rIns="0" bIns="0" anchor="t" upright="1"/>
        <a:lstStyle/>
        <a:p>
          <a:pPr algn="l" rtl="0">
            <a:defRPr sz="1000"/>
          </a:pPr>
          <a:r>
            <a:rPr lang="en-GB" sz="1400" b="0" i="0" u="none" strike="noStrike" baseline="0">
              <a:solidFill>
                <a:sysClr val="windowText" lastClr="000000"/>
              </a:solidFill>
              <a:latin typeface="Arial"/>
              <a:cs typeface="Arial"/>
            </a:rPr>
            <a:t>Do not modify these values. If  there are equal performances then the athletes get the same points.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0</xdr:colOff>
      <xdr:row>40</xdr:row>
      <xdr:rowOff>0</xdr:rowOff>
    </xdr:from>
    <xdr:to>
      <xdr:col>33</xdr:col>
      <xdr:colOff>0</xdr:colOff>
      <xdr:row>40</xdr:row>
      <xdr:rowOff>0</xdr:rowOff>
    </xdr:to>
    <xdr:sp macro="" textlink="">
      <xdr:nvSpPr>
        <xdr:cNvPr id="2" name="Rectangle 1">
          <a:extLst>
            <a:ext uri="{FF2B5EF4-FFF2-40B4-BE49-F238E27FC236}">
              <a16:creationId xmlns:a16="http://schemas.microsoft.com/office/drawing/2014/main" id="{BAE73B0F-D491-8144-A118-48D4331D93A8}"/>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3" name="Rectangle 2">
          <a:extLst>
            <a:ext uri="{FF2B5EF4-FFF2-40B4-BE49-F238E27FC236}">
              <a16:creationId xmlns:a16="http://schemas.microsoft.com/office/drawing/2014/main" id="{6324DA99-BDE4-6A4F-9505-23AC1372149D}"/>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4" name="Rectangle 3">
          <a:extLst>
            <a:ext uri="{FF2B5EF4-FFF2-40B4-BE49-F238E27FC236}">
              <a16:creationId xmlns:a16="http://schemas.microsoft.com/office/drawing/2014/main" id="{7991A57A-9514-E043-B285-45A835A70032}"/>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5" name="Rectangle 4">
          <a:extLst>
            <a:ext uri="{FF2B5EF4-FFF2-40B4-BE49-F238E27FC236}">
              <a16:creationId xmlns:a16="http://schemas.microsoft.com/office/drawing/2014/main" id="{794DEB58-3FEE-D849-A051-687164D41E06}"/>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6" name="Rectangle 5">
          <a:extLst>
            <a:ext uri="{FF2B5EF4-FFF2-40B4-BE49-F238E27FC236}">
              <a16:creationId xmlns:a16="http://schemas.microsoft.com/office/drawing/2014/main" id="{8F479C49-C42F-114B-B87E-E23C7ED7FA6F}"/>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7" name="Rectangle 6">
          <a:extLst>
            <a:ext uri="{FF2B5EF4-FFF2-40B4-BE49-F238E27FC236}">
              <a16:creationId xmlns:a16="http://schemas.microsoft.com/office/drawing/2014/main" id="{759076CE-7A27-C041-8E6C-2911DCC26149}"/>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8" name="Rectangle 7">
          <a:extLst>
            <a:ext uri="{FF2B5EF4-FFF2-40B4-BE49-F238E27FC236}">
              <a16:creationId xmlns:a16="http://schemas.microsoft.com/office/drawing/2014/main" id="{0B1E3337-266C-4C48-A783-A530AB88E9AC}"/>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9" name="Rectangle 8">
          <a:extLst>
            <a:ext uri="{FF2B5EF4-FFF2-40B4-BE49-F238E27FC236}">
              <a16:creationId xmlns:a16="http://schemas.microsoft.com/office/drawing/2014/main" id="{286A4170-8E2B-3C47-A9A7-1667EC733E26}"/>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0" name="Rectangle 9">
          <a:extLst>
            <a:ext uri="{FF2B5EF4-FFF2-40B4-BE49-F238E27FC236}">
              <a16:creationId xmlns:a16="http://schemas.microsoft.com/office/drawing/2014/main" id="{0BA59AD2-0968-9E40-ABD4-FFCC14ADE710}"/>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1" name="Rectangle 10">
          <a:extLst>
            <a:ext uri="{FF2B5EF4-FFF2-40B4-BE49-F238E27FC236}">
              <a16:creationId xmlns:a16="http://schemas.microsoft.com/office/drawing/2014/main" id="{2C364457-6F74-B64B-940A-98813088A975}"/>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2" name="Rectangle 11">
          <a:extLst>
            <a:ext uri="{FF2B5EF4-FFF2-40B4-BE49-F238E27FC236}">
              <a16:creationId xmlns:a16="http://schemas.microsoft.com/office/drawing/2014/main" id="{E57822CC-55A7-7444-BEB5-A34894EE4BEB}"/>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3" name="Rectangle 12">
          <a:extLst>
            <a:ext uri="{FF2B5EF4-FFF2-40B4-BE49-F238E27FC236}">
              <a16:creationId xmlns:a16="http://schemas.microsoft.com/office/drawing/2014/main" id="{D0A90D52-58D0-834E-A62B-4BB0A254354A}"/>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4" name="Rectangle 13">
          <a:extLst>
            <a:ext uri="{FF2B5EF4-FFF2-40B4-BE49-F238E27FC236}">
              <a16:creationId xmlns:a16="http://schemas.microsoft.com/office/drawing/2014/main" id="{B81C02A9-E191-3F47-9018-A73689A63C76}"/>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5" name="Rectangle 14">
          <a:extLst>
            <a:ext uri="{FF2B5EF4-FFF2-40B4-BE49-F238E27FC236}">
              <a16:creationId xmlns:a16="http://schemas.microsoft.com/office/drawing/2014/main" id="{09F1C18D-B8FB-844F-8EBF-A9B585D70BD4}"/>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6" name="Rectangle 15">
          <a:extLst>
            <a:ext uri="{FF2B5EF4-FFF2-40B4-BE49-F238E27FC236}">
              <a16:creationId xmlns:a16="http://schemas.microsoft.com/office/drawing/2014/main" id="{51E7B94C-05B9-3F41-B761-AEFEB5789EFC}"/>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7" name="Rectangle 16">
          <a:extLst>
            <a:ext uri="{FF2B5EF4-FFF2-40B4-BE49-F238E27FC236}">
              <a16:creationId xmlns:a16="http://schemas.microsoft.com/office/drawing/2014/main" id="{1ACDDC37-66BE-B842-89A3-4DEE035AA32A}"/>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8" name="Rectangle 17">
          <a:extLst>
            <a:ext uri="{FF2B5EF4-FFF2-40B4-BE49-F238E27FC236}">
              <a16:creationId xmlns:a16="http://schemas.microsoft.com/office/drawing/2014/main" id="{66229F1C-61F9-E940-B151-56B4C2503631}"/>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19" name="Rectangle 18">
          <a:extLst>
            <a:ext uri="{FF2B5EF4-FFF2-40B4-BE49-F238E27FC236}">
              <a16:creationId xmlns:a16="http://schemas.microsoft.com/office/drawing/2014/main" id="{CD56FC1B-2CB9-5243-A27D-78344259C386}"/>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20" name="Rectangle 19">
          <a:extLst>
            <a:ext uri="{FF2B5EF4-FFF2-40B4-BE49-F238E27FC236}">
              <a16:creationId xmlns:a16="http://schemas.microsoft.com/office/drawing/2014/main" id="{85195847-0941-DA42-89D1-531AC1965F1F}"/>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21" name="Rectangle 20">
          <a:extLst>
            <a:ext uri="{FF2B5EF4-FFF2-40B4-BE49-F238E27FC236}">
              <a16:creationId xmlns:a16="http://schemas.microsoft.com/office/drawing/2014/main" id="{F79AA065-1050-CF40-822B-95B1AA75D9AF}"/>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22" name="Rectangle 21">
          <a:extLst>
            <a:ext uri="{FF2B5EF4-FFF2-40B4-BE49-F238E27FC236}">
              <a16:creationId xmlns:a16="http://schemas.microsoft.com/office/drawing/2014/main" id="{3BAB5BAE-3D90-C747-8299-8A92492C7A80}"/>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xdr:row>
      <xdr:rowOff>0</xdr:rowOff>
    </xdr:from>
    <xdr:to>
      <xdr:col>33</xdr:col>
      <xdr:colOff>0</xdr:colOff>
      <xdr:row>40</xdr:row>
      <xdr:rowOff>0</xdr:rowOff>
    </xdr:to>
    <xdr:sp macro="" textlink="">
      <xdr:nvSpPr>
        <xdr:cNvPr id="23" name="Rectangle 22">
          <a:extLst>
            <a:ext uri="{FF2B5EF4-FFF2-40B4-BE49-F238E27FC236}">
              <a16:creationId xmlns:a16="http://schemas.microsoft.com/office/drawing/2014/main" id="{CC6890BA-B661-9E4B-9CCD-F471D4648CF3}"/>
            </a:ext>
          </a:extLst>
        </xdr:cNvPr>
        <xdr:cNvSpPr>
          <a:spLocks noChangeArrowheads="1"/>
        </xdr:cNvSpPr>
      </xdr:nvSpPr>
      <xdr:spPr bwMode="auto">
        <a:xfrm>
          <a:off x="13677900" y="947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78" name="Rectangle 177">
          <a:extLst>
            <a:ext uri="{FF2B5EF4-FFF2-40B4-BE49-F238E27FC236}">
              <a16:creationId xmlns:a16="http://schemas.microsoft.com/office/drawing/2014/main" id="{8EFE41DC-6923-264A-812F-C95AC276BF14}"/>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79" name="Rectangle 178">
          <a:extLst>
            <a:ext uri="{FF2B5EF4-FFF2-40B4-BE49-F238E27FC236}">
              <a16:creationId xmlns:a16="http://schemas.microsoft.com/office/drawing/2014/main" id="{08FFBBDE-577C-0048-8538-2DFC041433AF}"/>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0" name="Rectangle 179">
          <a:extLst>
            <a:ext uri="{FF2B5EF4-FFF2-40B4-BE49-F238E27FC236}">
              <a16:creationId xmlns:a16="http://schemas.microsoft.com/office/drawing/2014/main" id="{E7F44590-FAD0-B643-9695-1E5CA9205229}"/>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1" name="Rectangle 180">
          <a:extLst>
            <a:ext uri="{FF2B5EF4-FFF2-40B4-BE49-F238E27FC236}">
              <a16:creationId xmlns:a16="http://schemas.microsoft.com/office/drawing/2014/main" id="{EB9A74AC-7B76-D346-A6F2-2DBADEE70B07}"/>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2" name="Rectangle 181">
          <a:extLst>
            <a:ext uri="{FF2B5EF4-FFF2-40B4-BE49-F238E27FC236}">
              <a16:creationId xmlns:a16="http://schemas.microsoft.com/office/drawing/2014/main" id="{E1AC58C5-BBE8-DC4F-B73F-47AF58BD8868}"/>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3" name="Rectangle 182">
          <a:extLst>
            <a:ext uri="{FF2B5EF4-FFF2-40B4-BE49-F238E27FC236}">
              <a16:creationId xmlns:a16="http://schemas.microsoft.com/office/drawing/2014/main" id="{44052804-9EDF-D64F-9AEA-A30AB79E6BAB}"/>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4" name="Rectangle 183">
          <a:extLst>
            <a:ext uri="{FF2B5EF4-FFF2-40B4-BE49-F238E27FC236}">
              <a16:creationId xmlns:a16="http://schemas.microsoft.com/office/drawing/2014/main" id="{1996657A-373B-2B49-A5C7-EB56280CE7C9}"/>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5" name="Rectangle 184">
          <a:extLst>
            <a:ext uri="{FF2B5EF4-FFF2-40B4-BE49-F238E27FC236}">
              <a16:creationId xmlns:a16="http://schemas.microsoft.com/office/drawing/2014/main" id="{968846EF-C0C7-4B45-9BF5-BAE8312AD29F}"/>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6" name="Rectangle 185">
          <a:extLst>
            <a:ext uri="{FF2B5EF4-FFF2-40B4-BE49-F238E27FC236}">
              <a16:creationId xmlns:a16="http://schemas.microsoft.com/office/drawing/2014/main" id="{651076C6-E7F2-4D40-9662-7E38BC0D5B9D}"/>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7" name="Rectangle 186">
          <a:extLst>
            <a:ext uri="{FF2B5EF4-FFF2-40B4-BE49-F238E27FC236}">
              <a16:creationId xmlns:a16="http://schemas.microsoft.com/office/drawing/2014/main" id="{980A5435-5687-D74F-8C11-2767CBBB7E04}"/>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8" name="Rectangle 187">
          <a:extLst>
            <a:ext uri="{FF2B5EF4-FFF2-40B4-BE49-F238E27FC236}">
              <a16:creationId xmlns:a16="http://schemas.microsoft.com/office/drawing/2014/main" id="{F1B92570-D53E-E14A-9079-3E0284EE1BD4}"/>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89" name="Rectangle 188">
          <a:extLst>
            <a:ext uri="{FF2B5EF4-FFF2-40B4-BE49-F238E27FC236}">
              <a16:creationId xmlns:a16="http://schemas.microsoft.com/office/drawing/2014/main" id="{5E2CEA32-2CDC-BE46-A3F7-EB4E611142CC}"/>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0" name="Rectangle 189">
          <a:extLst>
            <a:ext uri="{FF2B5EF4-FFF2-40B4-BE49-F238E27FC236}">
              <a16:creationId xmlns:a16="http://schemas.microsoft.com/office/drawing/2014/main" id="{730422E0-70D8-AB4C-A687-931BA2C9EA02}"/>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1" name="Rectangle 190">
          <a:extLst>
            <a:ext uri="{FF2B5EF4-FFF2-40B4-BE49-F238E27FC236}">
              <a16:creationId xmlns:a16="http://schemas.microsoft.com/office/drawing/2014/main" id="{D461E44A-08E4-E642-B2DD-F95BB38889D6}"/>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2" name="Rectangle 191">
          <a:extLst>
            <a:ext uri="{FF2B5EF4-FFF2-40B4-BE49-F238E27FC236}">
              <a16:creationId xmlns:a16="http://schemas.microsoft.com/office/drawing/2014/main" id="{F0BBB947-93F5-2F4C-BA35-312D361048A0}"/>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3" name="Rectangle 192">
          <a:extLst>
            <a:ext uri="{FF2B5EF4-FFF2-40B4-BE49-F238E27FC236}">
              <a16:creationId xmlns:a16="http://schemas.microsoft.com/office/drawing/2014/main" id="{0D3134C8-359C-D543-85CF-EEBB1BC0E86E}"/>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4" name="Rectangle 193">
          <a:extLst>
            <a:ext uri="{FF2B5EF4-FFF2-40B4-BE49-F238E27FC236}">
              <a16:creationId xmlns:a16="http://schemas.microsoft.com/office/drawing/2014/main" id="{6343BA6B-5989-1442-9E82-D2BB3B8B07F5}"/>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5" name="Rectangle 194">
          <a:extLst>
            <a:ext uri="{FF2B5EF4-FFF2-40B4-BE49-F238E27FC236}">
              <a16:creationId xmlns:a16="http://schemas.microsoft.com/office/drawing/2014/main" id="{B48373EE-552A-6740-A18C-82BFBA9A6A3F}"/>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6" name="Rectangle 195">
          <a:extLst>
            <a:ext uri="{FF2B5EF4-FFF2-40B4-BE49-F238E27FC236}">
              <a16:creationId xmlns:a16="http://schemas.microsoft.com/office/drawing/2014/main" id="{83E2B705-9212-A44D-B86D-CD7B1E48EDF6}"/>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7" name="Rectangle 196">
          <a:extLst>
            <a:ext uri="{FF2B5EF4-FFF2-40B4-BE49-F238E27FC236}">
              <a16:creationId xmlns:a16="http://schemas.microsoft.com/office/drawing/2014/main" id="{E58C27BE-0E67-B54D-82EA-19848CCAFD32}"/>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8" name="Rectangle 197">
          <a:extLst>
            <a:ext uri="{FF2B5EF4-FFF2-40B4-BE49-F238E27FC236}">
              <a16:creationId xmlns:a16="http://schemas.microsoft.com/office/drawing/2014/main" id="{E27C901E-A85F-884E-B772-FD1CACE8D7BF}"/>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38</xdr:row>
      <xdr:rowOff>0</xdr:rowOff>
    </xdr:from>
    <xdr:to>
      <xdr:col>33</xdr:col>
      <xdr:colOff>0</xdr:colOff>
      <xdr:row>38</xdr:row>
      <xdr:rowOff>0</xdr:rowOff>
    </xdr:to>
    <xdr:sp macro="" textlink="">
      <xdr:nvSpPr>
        <xdr:cNvPr id="199" name="Rectangle 198">
          <a:extLst>
            <a:ext uri="{FF2B5EF4-FFF2-40B4-BE49-F238E27FC236}">
              <a16:creationId xmlns:a16="http://schemas.microsoft.com/office/drawing/2014/main" id="{0E35122C-78C5-5B48-8DA4-DE83CB636A04}"/>
            </a:ext>
          </a:extLst>
        </xdr:cNvPr>
        <xdr:cNvSpPr>
          <a:spLocks noChangeArrowheads="1"/>
        </xdr:cNvSpPr>
      </xdr:nvSpPr>
      <xdr:spPr bwMode="auto">
        <a:xfrm>
          <a:off x="13677900" y="896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0" name="Rectangle 199">
          <a:extLst>
            <a:ext uri="{FF2B5EF4-FFF2-40B4-BE49-F238E27FC236}">
              <a16:creationId xmlns:a16="http://schemas.microsoft.com/office/drawing/2014/main" id="{16674E29-7ECC-3340-BA28-E84246A09B01}"/>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1" name="Rectangle 200">
          <a:extLst>
            <a:ext uri="{FF2B5EF4-FFF2-40B4-BE49-F238E27FC236}">
              <a16:creationId xmlns:a16="http://schemas.microsoft.com/office/drawing/2014/main" id="{78C4E089-6532-D845-A031-4511231BFF49}"/>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2" name="Rectangle 201">
          <a:extLst>
            <a:ext uri="{FF2B5EF4-FFF2-40B4-BE49-F238E27FC236}">
              <a16:creationId xmlns:a16="http://schemas.microsoft.com/office/drawing/2014/main" id="{D0FCA809-ACFA-6840-8A38-CCBDD4E32676}"/>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3" name="Rectangle 202">
          <a:extLst>
            <a:ext uri="{FF2B5EF4-FFF2-40B4-BE49-F238E27FC236}">
              <a16:creationId xmlns:a16="http://schemas.microsoft.com/office/drawing/2014/main" id="{226D982F-D5F1-3543-90C8-5CA23FD8A281}"/>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4" name="Rectangle 203">
          <a:extLst>
            <a:ext uri="{FF2B5EF4-FFF2-40B4-BE49-F238E27FC236}">
              <a16:creationId xmlns:a16="http://schemas.microsoft.com/office/drawing/2014/main" id="{2DFCDCE6-5C1F-5A4C-B419-9BA61D4862D5}"/>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5" name="Rectangle 204">
          <a:extLst>
            <a:ext uri="{FF2B5EF4-FFF2-40B4-BE49-F238E27FC236}">
              <a16:creationId xmlns:a16="http://schemas.microsoft.com/office/drawing/2014/main" id="{A8D00E15-2A94-444C-9E00-991165072EDC}"/>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6" name="Rectangle 205">
          <a:extLst>
            <a:ext uri="{FF2B5EF4-FFF2-40B4-BE49-F238E27FC236}">
              <a16:creationId xmlns:a16="http://schemas.microsoft.com/office/drawing/2014/main" id="{51AC39B1-8430-014C-89D9-54C2D143E299}"/>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7" name="Rectangle 206">
          <a:extLst>
            <a:ext uri="{FF2B5EF4-FFF2-40B4-BE49-F238E27FC236}">
              <a16:creationId xmlns:a16="http://schemas.microsoft.com/office/drawing/2014/main" id="{F270048E-FB1D-464D-B696-B11DB2D73622}"/>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8" name="Rectangle 207">
          <a:extLst>
            <a:ext uri="{FF2B5EF4-FFF2-40B4-BE49-F238E27FC236}">
              <a16:creationId xmlns:a16="http://schemas.microsoft.com/office/drawing/2014/main" id="{E0A73E03-939F-9142-BEF3-E0FC77EE84AC}"/>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09" name="Rectangle 208">
          <a:extLst>
            <a:ext uri="{FF2B5EF4-FFF2-40B4-BE49-F238E27FC236}">
              <a16:creationId xmlns:a16="http://schemas.microsoft.com/office/drawing/2014/main" id="{86BD6BC8-E123-D042-A9BD-1656BA6D4131}"/>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0" name="Rectangle 209">
          <a:extLst>
            <a:ext uri="{FF2B5EF4-FFF2-40B4-BE49-F238E27FC236}">
              <a16:creationId xmlns:a16="http://schemas.microsoft.com/office/drawing/2014/main" id="{C854C09E-AA9F-D44D-B9AC-139AF1FD15E6}"/>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1" name="Rectangle 210">
          <a:extLst>
            <a:ext uri="{FF2B5EF4-FFF2-40B4-BE49-F238E27FC236}">
              <a16:creationId xmlns:a16="http://schemas.microsoft.com/office/drawing/2014/main" id="{203F49BC-0EA9-C943-BC2A-826FF924F36D}"/>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2" name="Rectangle 211">
          <a:extLst>
            <a:ext uri="{FF2B5EF4-FFF2-40B4-BE49-F238E27FC236}">
              <a16:creationId xmlns:a16="http://schemas.microsoft.com/office/drawing/2014/main" id="{A046D8E5-A722-AD4C-9985-AD6F39EB332A}"/>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3" name="Rectangle 212">
          <a:extLst>
            <a:ext uri="{FF2B5EF4-FFF2-40B4-BE49-F238E27FC236}">
              <a16:creationId xmlns:a16="http://schemas.microsoft.com/office/drawing/2014/main" id="{81B8FDFB-CE5F-2245-A4FA-4EED08E3B694}"/>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4" name="Rectangle 213">
          <a:extLst>
            <a:ext uri="{FF2B5EF4-FFF2-40B4-BE49-F238E27FC236}">
              <a16:creationId xmlns:a16="http://schemas.microsoft.com/office/drawing/2014/main" id="{82E4CDDE-71D9-8B41-B98B-ACBB0B540F81}"/>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5" name="Rectangle 214">
          <a:extLst>
            <a:ext uri="{FF2B5EF4-FFF2-40B4-BE49-F238E27FC236}">
              <a16:creationId xmlns:a16="http://schemas.microsoft.com/office/drawing/2014/main" id="{958AA330-A8A6-DE4E-BB1C-7B4145F22D5E}"/>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6" name="Rectangle 215">
          <a:extLst>
            <a:ext uri="{FF2B5EF4-FFF2-40B4-BE49-F238E27FC236}">
              <a16:creationId xmlns:a16="http://schemas.microsoft.com/office/drawing/2014/main" id="{51B78DAD-5D0F-6344-AD6C-8BCA7D0E0F82}"/>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7" name="Rectangle 216">
          <a:extLst>
            <a:ext uri="{FF2B5EF4-FFF2-40B4-BE49-F238E27FC236}">
              <a16:creationId xmlns:a16="http://schemas.microsoft.com/office/drawing/2014/main" id="{05C4E543-2E70-9147-98FC-9E3EDE9ABC57}"/>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8" name="Rectangle 217">
          <a:extLst>
            <a:ext uri="{FF2B5EF4-FFF2-40B4-BE49-F238E27FC236}">
              <a16:creationId xmlns:a16="http://schemas.microsoft.com/office/drawing/2014/main" id="{F7000BFA-5261-5A4C-877F-3AA57CF6F03D}"/>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19" name="Rectangle 218">
          <a:extLst>
            <a:ext uri="{FF2B5EF4-FFF2-40B4-BE49-F238E27FC236}">
              <a16:creationId xmlns:a16="http://schemas.microsoft.com/office/drawing/2014/main" id="{548422FA-72F8-1443-B20C-E8CA8671B401}"/>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20" name="Rectangle 219">
          <a:extLst>
            <a:ext uri="{FF2B5EF4-FFF2-40B4-BE49-F238E27FC236}">
              <a16:creationId xmlns:a16="http://schemas.microsoft.com/office/drawing/2014/main" id="{CFA0B5BC-E322-E44B-BC03-1D6E299E4921}"/>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73</xdr:row>
      <xdr:rowOff>0</xdr:rowOff>
    </xdr:from>
    <xdr:to>
      <xdr:col>33</xdr:col>
      <xdr:colOff>0</xdr:colOff>
      <xdr:row>73</xdr:row>
      <xdr:rowOff>0</xdr:rowOff>
    </xdr:to>
    <xdr:sp macro="" textlink="">
      <xdr:nvSpPr>
        <xdr:cNvPr id="221" name="Rectangle 220">
          <a:extLst>
            <a:ext uri="{FF2B5EF4-FFF2-40B4-BE49-F238E27FC236}">
              <a16:creationId xmlns:a16="http://schemas.microsoft.com/office/drawing/2014/main" id="{D93654A5-1C87-534C-9146-FC63B5EA75FE}"/>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2" name="Rectangle 221">
          <a:extLst>
            <a:ext uri="{FF2B5EF4-FFF2-40B4-BE49-F238E27FC236}">
              <a16:creationId xmlns:a16="http://schemas.microsoft.com/office/drawing/2014/main" id="{EF88B03A-50D8-7347-8FAF-8660058ABCE7}"/>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3" name="Rectangle 222">
          <a:extLst>
            <a:ext uri="{FF2B5EF4-FFF2-40B4-BE49-F238E27FC236}">
              <a16:creationId xmlns:a16="http://schemas.microsoft.com/office/drawing/2014/main" id="{BDB4FF2D-88CE-5741-BBB1-6A689E0F4AFA}"/>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4" name="Rectangle 223">
          <a:extLst>
            <a:ext uri="{FF2B5EF4-FFF2-40B4-BE49-F238E27FC236}">
              <a16:creationId xmlns:a16="http://schemas.microsoft.com/office/drawing/2014/main" id="{761D6E18-33C8-2048-91DB-9E25309426AE}"/>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5" name="Rectangle 224">
          <a:extLst>
            <a:ext uri="{FF2B5EF4-FFF2-40B4-BE49-F238E27FC236}">
              <a16:creationId xmlns:a16="http://schemas.microsoft.com/office/drawing/2014/main" id="{D3552E2E-400B-9641-9764-0173DC81E7BB}"/>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6" name="Rectangle 225">
          <a:extLst>
            <a:ext uri="{FF2B5EF4-FFF2-40B4-BE49-F238E27FC236}">
              <a16:creationId xmlns:a16="http://schemas.microsoft.com/office/drawing/2014/main" id="{C19DF3F1-5C95-F644-8BC2-79EB68C9FCCB}"/>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7" name="Rectangle 226">
          <a:extLst>
            <a:ext uri="{FF2B5EF4-FFF2-40B4-BE49-F238E27FC236}">
              <a16:creationId xmlns:a16="http://schemas.microsoft.com/office/drawing/2014/main" id="{8A6A4F01-A04A-2F43-BC65-CD59443226C5}"/>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8" name="Rectangle 227">
          <a:extLst>
            <a:ext uri="{FF2B5EF4-FFF2-40B4-BE49-F238E27FC236}">
              <a16:creationId xmlns:a16="http://schemas.microsoft.com/office/drawing/2014/main" id="{286A677C-8DB2-7940-9CC8-48112BE5D63B}"/>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29" name="Rectangle 228">
          <a:extLst>
            <a:ext uri="{FF2B5EF4-FFF2-40B4-BE49-F238E27FC236}">
              <a16:creationId xmlns:a16="http://schemas.microsoft.com/office/drawing/2014/main" id="{C2FE1291-3C29-744E-8E34-3F4907EFAEE4}"/>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0" name="Rectangle 229">
          <a:extLst>
            <a:ext uri="{FF2B5EF4-FFF2-40B4-BE49-F238E27FC236}">
              <a16:creationId xmlns:a16="http://schemas.microsoft.com/office/drawing/2014/main" id="{C30A14CA-0C1E-E54D-8E22-8B677900CB44}"/>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1" name="Rectangle 230">
          <a:extLst>
            <a:ext uri="{FF2B5EF4-FFF2-40B4-BE49-F238E27FC236}">
              <a16:creationId xmlns:a16="http://schemas.microsoft.com/office/drawing/2014/main" id="{A4A6F231-0BED-994C-AE1D-8E00EA630CBB}"/>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2" name="Rectangle 231">
          <a:extLst>
            <a:ext uri="{FF2B5EF4-FFF2-40B4-BE49-F238E27FC236}">
              <a16:creationId xmlns:a16="http://schemas.microsoft.com/office/drawing/2014/main" id="{EFF1219F-12CB-A14E-BAA9-5FBD6A9CA2BC}"/>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3" name="Rectangle 232">
          <a:extLst>
            <a:ext uri="{FF2B5EF4-FFF2-40B4-BE49-F238E27FC236}">
              <a16:creationId xmlns:a16="http://schemas.microsoft.com/office/drawing/2014/main" id="{E2F1A344-29E8-E54C-82FC-2122A2BC0FA7}"/>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4" name="Rectangle 233">
          <a:extLst>
            <a:ext uri="{FF2B5EF4-FFF2-40B4-BE49-F238E27FC236}">
              <a16:creationId xmlns:a16="http://schemas.microsoft.com/office/drawing/2014/main" id="{339E2FDE-AB61-1A4B-8F02-A3DF715B7C27}"/>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5" name="Rectangle 234">
          <a:extLst>
            <a:ext uri="{FF2B5EF4-FFF2-40B4-BE49-F238E27FC236}">
              <a16:creationId xmlns:a16="http://schemas.microsoft.com/office/drawing/2014/main" id="{0D5DCDF1-9C00-0748-9907-4AFC55E78E67}"/>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6" name="Rectangle 235">
          <a:extLst>
            <a:ext uri="{FF2B5EF4-FFF2-40B4-BE49-F238E27FC236}">
              <a16:creationId xmlns:a16="http://schemas.microsoft.com/office/drawing/2014/main" id="{8200C6DC-F13C-EA4E-89B8-5AE5590BD60C}"/>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7" name="Rectangle 236">
          <a:extLst>
            <a:ext uri="{FF2B5EF4-FFF2-40B4-BE49-F238E27FC236}">
              <a16:creationId xmlns:a16="http://schemas.microsoft.com/office/drawing/2014/main" id="{143551E2-A14B-A544-A030-FE76A9F4D3D9}"/>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8" name="Rectangle 237">
          <a:extLst>
            <a:ext uri="{FF2B5EF4-FFF2-40B4-BE49-F238E27FC236}">
              <a16:creationId xmlns:a16="http://schemas.microsoft.com/office/drawing/2014/main" id="{D310AC51-8ABB-7A4C-83B8-F37744BBA600}"/>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39" name="Rectangle 238">
          <a:extLst>
            <a:ext uri="{FF2B5EF4-FFF2-40B4-BE49-F238E27FC236}">
              <a16:creationId xmlns:a16="http://schemas.microsoft.com/office/drawing/2014/main" id="{16860083-D48D-004C-8550-20E6ABA5784A}"/>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40" name="Rectangle 239">
          <a:extLst>
            <a:ext uri="{FF2B5EF4-FFF2-40B4-BE49-F238E27FC236}">
              <a16:creationId xmlns:a16="http://schemas.microsoft.com/office/drawing/2014/main" id="{5E492C18-465E-9A44-88D7-40D8247DBDA7}"/>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41" name="Rectangle 240">
          <a:extLst>
            <a:ext uri="{FF2B5EF4-FFF2-40B4-BE49-F238E27FC236}">
              <a16:creationId xmlns:a16="http://schemas.microsoft.com/office/drawing/2014/main" id="{7C7610A1-F87C-5149-A5C2-79E54308BCF2}"/>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42" name="Rectangle 241">
          <a:extLst>
            <a:ext uri="{FF2B5EF4-FFF2-40B4-BE49-F238E27FC236}">
              <a16:creationId xmlns:a16="http://schemas.microsoft.com/office/drawing/2014/main" id="{77AD91FC-E5ED-6A4F-97CE-31C9280D240B}"/>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71</xdr:row>
      <xdr:rowOff>0</xdr:rowOff>
    </xdr:from>
    <xdr:to>
      <xdr:col>33</xdr:col>
      <xdr:colOff>0</xdr:colOff>
      <xdr:row>71</xdr:row>
      <xdr:rowOff>0</xdr:rowOff>
    </xdr:to>
    <xdr:sp macro="" textlink="">
      <xdr:nvSpPr>
        <xdr:cNvPr id="243" name="Rectangle 242">
          <a:extLst>
            <a:ext uri="{FF2B5EF4-FFF2-40B4-BE49-F238E27FC236}">
              <a16:creationId xmlns:a16="http://schemas.microsoft.com/office/drawing/2014/main" id="{E5138ACF-C963-504E-92EE-3EB2482563BF}"/>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44" name="Rectangle 243">
          <a:extLst>
            <a:ext uri="{FF2B5EF4-FFF2-40B4-BE49-F238E27FC236}">
              <a16:creationId xmlns:a16="http://schemas.microsoft.com/office/drawing/2014/main" id="{7B10F04C-DF2A-4F41-B711-EF371C5A5B5D}"/>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45" name="Rectangle 244">
          <a:extLst>
            <a:ext uri="{FF2B5EF4-FFF2-40B4-BE49-F238E27FC236}">
              <a16:creationId xmlns:a16="http://schemas.microsoft.com/office/drawing/2014/main" id="{12D760FF-A7CF-D743-9CD9-37B36C9B829B}"/>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46" name="Rectangle 245">
          <a:extLst>
            <a:ext uri="{FF2B5EF4-FFF2-40B4-BE49-F238E27FC236}">
              <a16:creationId xmlns:a16="http://schemas.microsoft.com/office/drawing/2014/main" id="{ABBA4E2E-4A15-3D42-93AB-11B88CF2D7E3}"/>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47" name="Rectangle 246">
          <a:extLst>
            <a:ext uri="{FF2B5EF4-FFF2-40B4-BE49-F238E27FC236}">
              <a16:creationId xmlns:a16="http://schemas.microsoft.com/office/drawing/2014/main" id="{8CBF065B-B8AA-3E4B-BE29-1776CC77045C}"/>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48" name="Rectangle 247">
          <a:extLst>
            <a:ext uri="{FF2B5EF4-FFF2-40B4-BE49-F238E27FC236}">
              <a16:creationId xmlns:a16="http://schemas.microsoft.com/office/drawing/2014/main" id="{7D5313FD-1D0E-B94B-A10C-31B137A5EC91}"/>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49" name="Rectangle 248">
          <a:extLst>
            <a:ext uri="{FF2B5EF4-FFF2-40B4-BE49-F238E27FC236}">
              <a16:creationId xmlns:a16="http://schemas.microsoft.com/office/drawing/2014/main" id="{8851FCBF-FA0E-634E-B0A5-0997B6F809BC}"/>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0" name="Rectangle 249">
          <a:extLst>
            <a:ext uri="{FF2B5EF4-FFF2-40B4-BE49-F238E27FC236}">
              <a16:creationId xmlns:a16="http://schemas.microsoft.com/office/drawing/2014/main" id="{592DD85B-F992-934A-A961-4307E8FE41CA}"/>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1" name="Rectangle 250">
          <a:extLst>
            <a:ext uri="{FF2B5EF4-FFF2-40B4-BE49-F238E27FC236}">
              <a16:creationId xmlns:a16="http://schemas.microsoft.com/office/drawing/2014/main" id="{BC210766-434E-794E-8B53-7AFFA5FB2AF4}"/>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2" name="Rectangle 251">
          <a:extLst>
            <a:ext uri="{FF2B5EF4-FFF2-40B4-BE49-F238E27FC236}">
              <a16:creationId xmlns:a16="http://schemas.microsoft.com/office/drawing/2014/main" id="{42B22B19-9B5A-4147-BCB5-48186017BF68}"/>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3" name="Rectangle 252">
          <a:extLst>
            <a:ext uri="{FF2B5EF4-FFF2-40B4-BE49-F238E27FC236}">
              <a16:creationId xmlns:a16="http://schemas.microsoft.com/office/drawing/2014/main" id="{48E935C2-77D1-CB47-AD15-746BBD764557}"/>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4" name="Rectangle 253">
          <a:extLst>
            <a:ext uri="{FF2B5EF4-FFF2-40B4-BE49-F238E27FC236}">
              <a16:creationId xmlns:a16="http://schemas.microsoft.com/office/drawing/2014/main" id="{84091C93-7A84-214C-8F1F-2F5AC2E70D40}"/>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5" name="Rectangle 254">
          <a:extLst>
            <a:ext uri="{FF2B5EF4-FFF2-40B4-BE49-F238E27FC236}">
              <a16:creationId xmlns:a16="http://schemas.microsoft.com/office/drawing/2014/main" id="{1FAF72E2-00E5-2F40-A7C5-FB40EE4A388D}"/>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6" name="Rectangle 255">
          <a:extLst>
            <a:ext uri="{FF2B5EF4-FFF2-40B4-BE49-F238E27FC236}">
              <a16:creationId xmlns:a16="http://schemas.microsoft.com/office/drawing/2014/main" id="{D2D97021-20C4-EF4A-84F2-E79BA53304E6}"/>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7" name="Rectangle 256">
          <a:extLst>
            <a:ext uri="{FF2B5EF4-FFF2-40B4-BE49-F238E27FC236}">
              <a16:creationId xmlns:a16="http://schemas.microsoft.com/office/drawing/2014/main" id="{F8510118-AB37-DD43-9B79-EE8E33310CE3}"/>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8" name="Rectangle 257">
          <a:extLst>
            <a:ext uri="{FF2B5EF4-FFF2-40B4-BE49-F238E27FC236}">
              <a16:creationId xmlns:a16="http://schemas.microsoft.com/office/drawing/2014/main" id="{B7CEC6EA-EA6E-0445-BF0B-2F3A8D550C1D}"/>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59" name="Rectangle 258">
          <a:extLst>
            <a:ext uri="{FF2B5EF4-FFF2-40B4-BE49-F238E27FC236}">
              <a16:creationId xmlns:a16="http://schemas.microsoft.com/office/drawing/2014/main" id="{C323BC80-26B6-4D46-8CCA-9F5B3274A20A}"/>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60" name="Rectangle 259">
          <a:extLst>
            <a:ext uri="{FF2B5EF4-FFF2-40B4-BE49-F238E27FC236}">
              <a16:creationId xmlns:a16="http://schemas.microsoft.com/office/drawing/2014/main" id="{0E39EBA7-A9EC-6D4A-924F-C4DB937B49EE}"/>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61" name="Rectangle 260">
          <a:extLst>
            <a:ext uri="{FF2B5EF4-FFF2-40B4-BE49-F238E27FC236}">
              <a16:creationId xmlns:a16="http://schemas.microsoft.com/office/drawing/2014/main" id="{09DFAD2B-396A-F045-BE1D-EB939B2D5EBB}"/>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62" name="Rectangle 261">
          <a:extLst>
            <a:ext uri="{FF2B5EF4-FFF2-40B4-BE49-F238E27FC236}">
              <a16:creationId xmlns:a16="http://schemas.microsoft.com/office/drawing/2014/main" id="{75FA3782-CD01-DC44-8FA6-4F5C94CC4D37}"/>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63" name="Rectangle 262">
          <a:extLst>
            <a:ext uri="{FF2B5EF4-FFF2-40B4-BE49-F238E27FC236}">
              <a16:creationId xmlns:a16="http://schemas.microsoft.com/office/drawing/2014/main" id="{71714052-6FAA-8B40-A5ED-029AD81985AD}"/>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64" name="Rectangle 263">
          <a:extLst>
            <a:ext uri="{FF2B5EF4-FFF2-40B4-BE49-F238E27FC236}">
              <a16:creationId xmlns:a16="http://schemas.microsoft.com/office/drawing/2014/main" id="{2A0ABE54-EA27-6F45-B236-B07E6F5645F2}"/>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106</xdr:row>
      <xdr:rowOff>0</xdr:rowOff>
    </xdr:from>
    <xdr:to>
      <xdr:col>33</xdr:col>
      <xdr:colOff>0</xdr:colOff>
      <xdr:row>106</xdr:row>
      <xdr:rowOff>0</xdr:rowOff>
    </xdr:to>
    <xdr:sp macro="" textlink="">
      <xdr:nvSpPr>
        <xdr:cNvPr id="265" name="Rectangle 264">
          <a:extLst>
            <a:ext uri="{FF2B5EF4-FFF2-40B4-BE49-F238E27FC236}">
              <a16:creationId xmlns:a16="http://schemas.microsoft.com/office/drawing/2014/main" id="{B5AD4169-1D19-8F4D-9757-9E2FC3983A70}"/>
            </a:ext>
          </a:extLst>
        </xdr:cNvPr>
        <xdr:cNvSpPr>
          <a:spLocks noChangeArrowheads="1"/>
        </xdr:cNvSpPr>
      </xdr:nvSpPr>
      <xdr:spPr bwMode="auto">
        <a:xfrm>
          <a:off x="13818810" y="949476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66" name="Rectangle 265">
          <a:extLst>
            <a:ext uri="{FF2B5EF4-FFF2-40B4-BE49-F238E27FC236}">
              <a16:creationId xmlns:a16="http://schemas.microsoft.com/office/drawing/2014/main" id="{C0D78552-15F9-CB41-B40B-4A34B34D582F}"/>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67" name="Rectangle 266">
          <a:extLst>
            <a:ext uri="{FF2B5EF4-FFF2-40B4-BE49-F238E27FC236}">
              <a16:creationId xmlns:a16="http://schemas.microsoft.com/office/drawing/2014/main" id="{80972B2A-A63B-2947-906F-A5EEBFDC6FC3}"/>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68" name="Rectangle 267">
          <a:extLst>
            <a:ext uri="{FF2B5EF4-FFF2-40B4-BE49-F238E27FC236}">
              <a16:creationId xmlns:a16="http://schemas.microsoft.com/office/drawing/2014/main" id="{72D8D531-0AF3-8448-87B3-34F72586BB44}"/>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69" name="Rectangle 268">
          <a:extLst>
            <a:ext uri="{FF2B5EF4-FFF2-40B4-BE49-F238E27FC236}">
              <a16:creationId xmlns:a16="http://schemas.microsoft.com/office/drawing/2014/main" id="{A0C0B066-7DDD-3E4A-B26B-BE869F4EFD68}"/>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0" name="Rectangle 269">
          <a:extLst>
            <a:ext uri="{FF2B5EF4-FFF2-40B4-BE49-F238E27FC236}">
              <a16:creationId xmlns:a16="http://schemas.microsoft.com/office/drawing/2014/main" id="{B8CEAD4F-048A-A040-9D8D-4233EAC8D52D}"/>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1" name="Rectangle 270">
          <a:extLst>
            <a:ext uri="{FF2B5EF4-FFF2-40B4-BE49-F238E27FC236}">
              <a16:creationId xmlns:a16="http://schemas.microsoft.com/office/drawing/2014/main" id="{A52C720C-7E5F-B940-907E-D97621509744}"/>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2" name="Rectangle 271">
          <a:extLst>
            <a:ext uri="{FF2B5EF4-FFF2-40B4-BE49-F238E27FC236}">
              <a16:creationId xmlns:a16="http://schemas.microsoft.com/office/drawing/2014/main" id="{65722944-60DF-BB43-918E-4849CDB8B91A}"/>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3" name="Rectangle 272">
          <a:extLst>
            <a:ext uri="{FF2B5EF4-FFF2-40B4-BE49-F238E27FC236}">
              <a16:creationId xmlns:a16="http://schemas.microsoft.com/office/drawing/2014/main" id="{2EF0AD2D-3051-0545-A14D-ED06AB57FED5}"/>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4" name="Rectangle 273">
          <a:extLst>
            <a:ext uri="{FF2B5EF4-FFF2-40B4-BE49-F238E27FC236}">
              <a16:creationId xmlns:a16="http://schemas.microsoft.com/office/drawing/2014/main" id="{F67009D8-03C2-A441-BAE4-A65AF7874262}"/>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5" name="Rectangle 274">
          <a:extLst>
            <a:ext uri="{FF2B5EF4-FFF2-40B4-BE49-F238E27FC236}">
              <a16:creationId xmlns:a16="http://schemas.microsoft.com/office/drawing/2014/main" id="{A6E74C48-5F42-8046-8EA0-40B08C8CDA46}"/>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6" name="Rectangle 275">
          <a:extLst>
            <a:ext uri="{FF2B5EF4-FFF2-40B4-BE49-F238E27FC236}">
              <a16:creationId xmlns:a16="http://schemas.microsoft.com/office/drawing/2014/main" id="{D31ADF45-1946-0C4B-B05A-FA76776716A7}"/>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7" name="Rectangle 276">
          <a:extLst>
            <a:ext uri="{FF2B5EF4-FFF2-40B4-BE49-F238E27FC236}">
              <a16:creationId xmlns:a16="http://schemas.microsoft.com/office/drawing/2014/main" id="{28AF6D22-434E-A844-A7DA-FFDC82ACB664}"/>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8" name="Rectangle 277">
          <a:extLst>
            <a:ext uri="{FF2B5EF4-FFF2-40B4-BE49-F238E27FC236}">
              <a16:creationId xmlns:a16="http://schemas.microsoft.com/office/drawing/2014/main" id="{0F3B160C-7501-CA40-8677-8BFF5DAD9C6D}"/>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79" name="Rectangle 278">
          <a:extLst>
            <a:ext uri="{FF2B5EF4-FFF2-40B4-BE49-F238E27FC236}">
              <a16:creationId xmlns:a16="http://schemas.microsoft.com/office/drawing/2014/main" id="{2759BFD8-E88C-884F-A86B-63470414A541}"/>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0" name="Rectangle 279">
          <a:extLst>
            <a:ext uri="{FF2B5EF4-FFF2-40B4-BE49-F238E27FC236}">
              <a16:creationId xmlns:a16="http://schemas.microsoft.com/office/drawing/2014/main" id="{B95D4909-E121-6641-B004-FE5E9AB837E7}"/>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1" name="Rectangle 280">
          <a:extLst>
            <a:ext uri="{FF2B5EF4-FFF2-40B4-BE49-F238E27FC236}">
              <a16:creationId xmlns:a16="http://schemas.microsoft.com/office/drawing/2014/main" id="{EC07A1A8-CF0A-7946-918C-D91CD4179AF1}"/>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2" name="Rectangle 281">
          <a:extLst>
            <a:ext uri="{FF2B5EF4-FFF2-40B4-BE49-F238E27FC236}">
              <a16:creationId xmlns:a16="http://schemas.microsoft.com/office/drawing/2014/main" id="{D1278D9A-D1D7-E54A-8EEA-D679B28268D5}"/>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3" name="Rectangle 282">
          <a:extLst>
            <a:ext uri="{FF2B5EF4-FFF2-40B4-BE49-F238E27FC236}">
              <a16:creationId xmlns:a16="http://schemas.microsoft.com/office/drawing/2014/main" id="{6534034D-1031-704D-93B1-B7B65720877D}"/>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4" name="Rectangle 283">
          <a:extLst>
            <a:ext uri="{FF2B5EF4-FFF2-40B4-BE49-F238E27FC236}">
              <a16:creationId xmlns:a16="http://schemas.microsoft.com/office/drawing/2014/main" id="{C80184CA-FA56-414B-8D8F-3159B331CF23}"/>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5" name="Rectangle 284">
          <a:extLst>
            <a:ext uri="{FF2B5EF4-FFF2-40B4-BE49-F238E27FC236}">
              <a16:creationId xmlns:a16="http://schemas.microsoft.com/office/drawing/2014/main" id="{5468463D-1B17-AF4F-BF83-513CBC1F788C}"/>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6" name="Rectangle 285">
          <a:extLst>
            <a:ext uri="{FF2B5EF4-FFF2-40B4-BE49-F238E27FC236}">
              <a16:creationId xmlns:a16="http://schemas.microsoft.com/office/drawing/2014/main" id="{1C8F3BB4-F673-CE4A-BB52-39E90498210E}"/>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104</xdr:row>
      <xdr:rowOff>0</xdr:rowOff>
    </xdr:from>
    <xdr:to>
      <xdr:col>33</xdr:col>
      <xdr:colOff>0</xdr:colOff>
      <xdr:row>104</xdr:row>
      <xdr:rowOff>0</xdr:rowOff>
    </xdr:to>
    <xdr:sp macro="" textlink="">
      <xdr:nvSpPr>
        <xdr:cNvPr id="287" name="Rectangle 286">
          <a:extLst>
            <a:ext uri="{FF2B5EF4-FFF2-40B4-BE49-F238E27FC236}">
              <a16:creationId xmlns:a16="http://schemas.microsoft.com/office/drawing/2014/main" id="{B311303C-5DFC-8D48-BEB4-449327D19C49}"/>
            </a:ext>
          </a:extLst>
        </xdr:cNvPr>
        <xdr:cNvSpPr>
          <a:spLocks noChangeArrowheads="1"/>
        </xdr:cNvSpPr>
      </xdr:nvSpPr>
      <xdr:spPr bwMode="auto">
        <a:xfrm>
          <a:off x="13818810" y="8980714"/>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88" name="Rectangle 287">
          <a:extLst>
            <a:ext uri="{FF2B5EF4-FFF2-40B4-BE49-F238E27FC236}">
              <a16:creationId xmlns:a16="http://schemas.microsoft.com/office/drawing/2014/main" id="{FE3FA0CE-939A-154E-AA2F-1D54B9EF96E4}"/>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89" name="Rectangle 288">
          <a:extLst>
            <a:ext uri="{FF2B5EF4-FFF2-40B4-BE49-F238E27FC236}">
              <a16:creationId xmlns:a16="http://schemas.microsoft.com/office/drawing/2014/main" id="{9F71FBF0-7D74-F34E-A2B9-A9747A17F49B}"/>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0" name="Rectangle 289">
          <a:extLst>
            <a:ext uri="{FF2B5EF4-FFF2-40B4-BE49-F238E27FC236}">
              <a16:creationId xmlns:a16="http://schemas.microsoft.com/office/drawing/2014/main" id="{77BC8BF7-6704-DD4B-9403-A8339B1F4566}"/>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1" name="Rectangle 290">
          <a:extLst>
            <a:ext uri="{FF2B5EF4-FFF2-40B4-BE49-F238E27FC236}">
              <a16:creationId xmlns:a16="http://schemas.microsoft.com/office/drawing/2014/main" id="{505B0EBB-9A3B-6E42-B4FC-942D9146376B}"/>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2" name="Rectangle 291">
          <a:extLst>
            <a:ext uri="{FF2B5EF4-FFF2-40B4-BE49-F238E27FC236}">
              <a16:creationId xmlns:a16="http://schemas.microsoft.com/office/drawing/2014/main" id="{75936D24-C953-C843-8680-A79A60CF9147}"/>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3" name="Rectangle 292">
          <a:extLst>
            <a:ext uri="{FF2B5EF4-FFF2-40B4-BE49-F238E27FC236}">
              <a16:creationId xmlns:a16="http://schemas.microsoft.com/office/drawing/2014/main" id="{9C33EE51-B0BE-D647-A4B5-B42C42DD5485}"/>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4" name="Rectangle 293">
          <a:extLst>
            <a:ext uri="{FF2B5EF4-FFF2-40B4-BE49-F238E27FC236}">
              <a16:creationId xmlns:a16="http://schemas.microsoft.com/office/drawing/2014/main" id="{B7294DFA-6B7F-9B4A-A955-4A0EFA1DE7A9}"/>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5" name="Rectangle 294">
          <a:extLst>
            <a:ext uri="{FF2B5EF4-FFF2-40B4-BE49-F238E27FC236}">
              <a16:creationId xmlns:a16="http://schemas.microsoft.com/office/drawing/2014/main" id="{446D1029-A2D7-614C-BB04-BDCC9D6F0525}"/>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6" name="Rectangle 295">
          <a:extLst>
            <a:ext uri="{FF2B5EF4-FFF2-40B4-BE49-F238E27FC236}">
              <a16:creationId xmlns:a16="http://schemas.microsoft.com/office/drawing/2014/main" id="{9CA644A7-90C7-F94C-9DE0-CB487D4D4D89}"/>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7" name="Rectangle 296">
          <a:extLst>
            <a:ext uri="{FF2B5EF4-FFF2-40B4-BE49-F238E27FC236}">
              <a16:creationId xmlns:a16="http://schemas.microsoft.com/office/drawing/2014/main" id="{F87AAE8C-40D9-E840-AB8E-75BDB9C2FAC3}"/>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8" name="Rectangle 297">
          <a:extLst>
            <a:ext uri="{FF2B5EF4-FFF2-40B4-BE49-F238E27FC236}">
              <a16:creationId xmlns:a16="http://schemas.microsoft.com/office/drawing/2014/main" id="{D9D17592-5A61-7B4D-90C1-4189DB8B3E7E}"/>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299" name="Rectangle 298">
          <a:extLst>
            <a:ext uri="{FF2B5EF4-FFF2-40B4-BE49-F238E27FC236}">
              <a16:creationId xmlns:a16="http://schemas.microsoft.com/office/drawing/2014/main" id="{333F60DC-BCCA-8F4C-8B74-FDB2F5FF0609}"/>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0" name="Rectangle 299">
          <a:extLst>
            <a:ext uri="{FF2B5EF4-FFF2-40B4-BE49-F238E27FC236}">
              <a16:creationId xmlns:a16="http://schemas.microsoft.com/office/drawing/2014/main" id="{9A13B84C-8F42-B542-BABD-D502D7F6F4EB}"/>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1" name="Rectangle 300">
          <a:extLst>
            <a:ext uri="{FF2B5EF4-FFF2-40B4-BE49-F238E27FC236}">
              <a16:creationId xmlns:a16="http://schemas.microsoft.com/office/drawing/2014/main" id="{40A4C6E4-29D2-6D47-B57F-6741071A049D}"/>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2" name="Rectangle 301">
          <a:extLst>
            <a:ext uri="{FF2B5EF4-FFF2-40B4-BE49-F238E27FC236}">
              <a16:creationId xmlns:a16="http://schemas.microsoft.com/office/drawing/2014/main" id="{3112014A-7B52-1145-8528-E24849CCE58E}"/>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3" name="Rectangle 302">
          <a:extLst>
            <a:ext uri="{FF2B5EF4-FFF2-40B4-BE49-F238E27FC236}">
              <a16:creationId xmlns:a16="http://schemas.microsoft.com/office/drawing/2014/main" id="{5D277EBE-4EB7-2140-B7DA-955B85E89798}"/>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4" name="Rectangle 303">
          <a:extLst>
            <a:ext uri="{FF2B5EF4-FFF2-40B4-BE49-F238E27FC236}">
              <a16:creationId xmlns:a16="http://schemas.microsoft.com/office/drawing/2014/main" id="{9EC96B1B-9EA2-E446-9BC3-026A68050A07}"/>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5" name="Rectangle 304">
          <a:extLst>
            <a:ext uri="{FF2B5EF4-FFF2-40B4-BE49-F238E27FC236}">
              <a16:creationId xmlns:a16="http://schemas.microsoft.com/office/drawing/2014/main" id="{2053AB84-B39A-884D-A276-A57D90BD374D}"/>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6" name="Rectangle 305">
          <a:extLst>
            <a:ext uri="{FF2B5EF4-FFF2-40B4-BE49-F238E27FC236}">
              <a16:creationId xmlns:a16="http://schemas.microsoft.com/office/drawing/2014/main" id="{71F29719-A9FC-5845-BCAD-4AD2843B8454}"/>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7" name="Rectangle 306">
          <a:extLst>
            <a:ext uri="{FF2B5EF4-FFF2-40B4-BE49-F238E27FC236}">
              <a16:creationId xmlns:a16="http://schemas.microsoft.com/office/drawing/2014/main" id="{F0AD82A6-FECE-7943-B66F-3CF2F2E91EB6}"/>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8" name="Rectangle 307">
          <a:extLst>
            <a:ext uri="{FF2B5EF4-FFF2-40B4-BE49-F238E27FC236}">
              <a16:creationId xmlns:a16="http://schemas.microsoft.com/office/drawing/2014/main" id="{E90ECB1A-5928-D949-A174-4A054EB7F703}"/>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139</xdr:row>
      <xdr:rowOff>0</xdr:rowOff>
    </xdr:from>
    <xdr:to>
      <xdr:col>33</xdr:col>
      <xdr:colOff>0</xdr:colOff>
      <xdr:row>139</xdr:row>
      <xdr:rowOff>0</xdr:rowOff>
    </xdr:to>
    <xdr:sp macro="" textlink="">
      <xdr:nvSpPr>
        <xdr:cNvPr id="309" name="Rectangle 308">
          <a:extLst>
            <a:ext uri="{FF2B5EF4-FFF2-40B4-BE49-F238E27FC236}">
              <a16:creationId xmlns:a16="http://schemas.microsoft.com/office/drawing/2014/main" id="{CF97BF8A-028D-CC4B-AE43-8C44316DC83F}"/>
            </a:ext>
          </a:extLst>
        </xdr:cNvPr>
        <xdr:cNvSpPr>
          <a:spLocks noChangeArrowheads="1"/>
        </xdr:cNvSpPr>
      </xdr:nvSpPr>
      <xdr:spPr bwMode="auto">
        <a:xfrm>
          <a:off x="13818810" y="19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0" name="Rectangle 309">
          <a:extLst>
            <a:ext uri="{FF2B5EF4-FFF2-40B4-BE49-F238E27FC236}">
              <a16:creationId xmlns:a16="http://schemas.microsoft.com/office/drawing/2014/main" id="{92D4A3A6-6C3D-3645-8051-69D99F282B41}"/>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1" name="Rectangle 310">
          <a:extLst>
            <a:ext uri="{FF2B5EF4-FFF2-40B4-BE49-F238E27FC236}">
              <a16:creationId xmlns:a16="http://schemas.microsoft.com/office/drawing/2014/main" id="{5E6A5A5C-854E-5E43-ABC1-B995905A98B5}"/>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2" name="Rectangle 311">
          <a:extLst>
            <a:ext uri="{FF2B5EF4-FFF2-40B4-BE49-F238E27FC236}">
              <a16:creationId xmlns:a16="http://schemas.microsoft.com/office/drawing/2014/main" id="{777F39DF-2BE7-CB4B-801B-C7289F3DE48D}"/>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3" name="Rectangle 312">
          <a:extLst>
            <a:ext uri="{FF2B5EF4-FFF2-40B4-BE49-F238E27FC236}">
              <a16:creationId xmlns:a16="http://schemas.microsoft.com/office/drawing/2014/main" id="{DA3466DB-757A-2A46-A42F-69E35606C88B}"/>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4" name="Rectangle 313">
          <a:extLst>
            <a:ext uri="{FF2B5EF4-FFF2-40B4-BE49-F238E27FC236}">
              <a16:creationId xmlns:a16="http://schemas.microsoft.com/office/drawing/2014/main" id="{D051C140-CBC8-684C-843D-D058D88D3C55}"/>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5" name="Rectangle 314">
          <a:extLst>
            <a:ext uri="{FF2B5EF4-FFF2-40B4-BE49-F238E27FC236}">
              <a16:creationId xmlns:a16="http://schemas.microsoft.com/office/drawing/2014/main" id="{3FD9FDBC-A606-E448-B8F7-A79789B19285}"/>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6" name="Rectangle 315">
          <a:extLst>
            <a:ext uri="{FF2B5EF4-FFF2-40B4-BE49-F238E27FC236}">
              <a16:creationId xmlns:a16="http://schemas.microsoft.com/office/drawing/2014/main" id="{724F54B3-CFFB-E44C-BEDA-C77F59F969B2}"/>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7" name="Rectangle 316">
          <a:extLst>
            <a:ext uri="{FF2B5EF4-FFF2-40B4-BE49-F238E27FC236}">
              <a16:creationId xmlns:a16="http://schemas.microsoft.com/office/drawing/2014/main" id="{43D1A79C-0CE3-7B4E-A2EC-783A94EC51A3}"/>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8" name="Rectangle 317">
          <a:extLst>
            <a:ext uri="{FF2B5EF4-FFF2-40B4-BE49-F238E27FC236}">
              <a16:creationId xmlns:a16="http://schemas.microsoft.com/office/drawing/2014/main" id="{52DBB644-D4AD-2B42-9178-1B021CB5EED8}"/>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19" name="Rectangle 318">
          <a:extLst>
            <a:ext uri="{FF2B5EF4-FFF2-40B4-BE49-F238E27FC236}">
              <a16:creationId xmlns:a16="http://schemas.microsoft.com/office/drawing/2014/main" id="{B2E5DB41-8F60-434E-A815-CD464240CBE5}"/>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0" name="Rectangle 319">
          <a:extLst>
            <a:ext uri="{FF2B5EF4-FFF2-40B4-BE49-F238E27FC236}">
              <a16:creationId xmlns:a16="http://schemas.microsoft.com/office/drawing/2014/main" id="{3D8A7096-7DB2-8146-92C0-AEF8A1CDB210}"/>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1" name="Rectangle 320">
          <a:extLst>
            <a:ext uri="{FF2B5EF4-FFF2-40B4-BE49-F238E27FC236}">
              <a16:creationId xmlns:a16="http://schemas.microsoft.com/office/drawing/2014/main" id="{2DC181AF-7DAA-1F40-8D9E-E480D0DF1E23}"/>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2" name="Rectangle 321">
          <a:extLst>
            <a:ext uri="{FF2B5EF4-FFF2-40B4-BE49-F238E27FC236}">
              <a16:creationId xmlns:a16="http://schemas.microsoft.com/office/drawing/2014/main" id="{EFE883B4-4030-104C-AF56-912F0344CEEC}"/>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3" name="Rectangle 322">
          <a:extLst>
            <a:ext uri="{FF2B5EF4-FFF2-40B4-BE49-F238E27FC236}">
              <a16:creationId xmlns:a16="http://schemas.microsoft.com/office/drawing/2014/main" id="{EC135929-48EA-C24F-9DE0-49E9BCF2C225}"/>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4" name="Rectangle 323">
          <a:extLst>
            <a:ext uri="{FF2B5EF4-FFF2-40B4-BE49-F238E27FC236}">
              <a16:creationId xmlns:a16="http://schemas.microsoft.com/office/drawing/2014/main" id="{B436FA51-7F63-2648-9D20-E9F83DD172AA}"/>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5" name="Rectangle 324">
          <a:extLst>
            <a:ext uri="{FF2B5EF4-FFF2-40B4-BE49-F238E27FC236}">
              <a16:creationId xmlns:a16="http://schemas.microsoft.com/office/drawing/2014/main" id="{60288046-4996-B148-A03E-6087E3E65C1E}"/>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6" name="Rectangle 325">
          <a:extLst>
            <a:ext uri="{FF2B5EF4-FFF2-40B4-BE49-F238E27FC236}">
              <a16:creationId xmlns:a16="http://schemas.microsoft.com/office/drawing/2014/main" id="{1F7B1CAB-A602-3D43-8CDB-3CBFA971FF9B}"/>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7" name="Rectangle 326">
          <a:extLst>
            <a:ext uri="{FF2B5EF4-FFF2-40B4-BE49-F238E27FC236}">
              <a16:creationId xmlns:a16="http://schemas.microsoft.com/office/drawing/2014/main" id="{A1E7E77C-BB38-8842-BABE-1DA1E4EC17DB}"/>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8" name="Rectangle 327">
          <a:extLst>
            <a:ext uri="{FF2B5EF4-FFF2-40B4-BE49-F238E27FC236}">
              <a16:creationId xmlns:a16="http://schemas.microsoft.com/office/drawing/2014/main" id="{86FCE908-0D2F-FF46-9316-5B91FD11034D}"/>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29" name="Rectangle 328">
          <a:extLst>
            <a:ext uri="{FF2B5EF4-FFF2-40B4-BE49-F238E27FC236}">
              <a16:creationId xmlns:a16="http://schemas.microsoft.com/office/drawing/2014/main" id="{532D6CA7-8243-EC48-BE49-49E19A6A2E56}"/>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30" name="Rectangle 329">
          <a:extLst>
            <a:ext uri="{FF2B5EF4-FFF2-40B4-BE49-F238E27FC236}">
              <a16:creationId xmlns:a16="http://schemas.microsoft.com/office/drawing/2014/main" id="{EECD062E-C6CC-1246-8F0B-E61BC15CAFFA}"/>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137</xdr:row>
      <xdr:rowOff>0</xdr:rowOff>
    </xdr:from>
    <xdr:to>
      <xdr:col>33</xdr:col>
      <xdr:colOff>0</xdr:colOff>
      <xdr:row>137</xdr:row>
      <xdr:rowOff>0</xdr:rowOff>
    </xdr:to>
    <xdr:sp macro="" textlink="">
      <xdr:nvSpPr>
        <xdr:cNvPr id="331" name="Rectangle 330">
          <a:extLst>
            <a:ext uri="{FF2B5EF4-FFF2-40B4-BE49-F238E27FC236}">
              <a16:creationId xmlns:a16="http://schemas.microsoft.com/office/drawing/2014/main" id="{41BA93BC-7266-9B4F-80A1-77F55D1DEF9C}"/>
            </a:ext>
          </a:extLst>
        </xdr:cNvPr>
        <xdr:cNvSpPr>
          <a:spLocks noChangeArrowheads="1"/>
        </xdr:cNvSpPr>
      </xdr:nvSpPr>
      <xdr:spPr bwMode="auto">
        <a:xfrm>
          <a:off x="13818810" y="18853452"/>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0" name="Rectangle 419">
          <a:extLst>
            <a:ext uri="{FF2B5EF4-FFF2-40B4-BE49-F238E27FC236}">
              <a16:creationId xmlns:a16="http://schemas.microsoft.com/office/drawing/2014/main" id="{10515880-6C67-104B-AE4E-DFA1AF17C248}"/>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1" name="Rectangle 420">
          <a:extLst>
            <a:ext uri="{FF2B5EF4-FFF2-40B4-BE49-F238E27FC236}">
              <a16:creationId xmlns:a16="http://schemas.microsoft.com/office/drawing/2014/main" id="{E3A36328-0CFD-3842-A393-E9DE93B20E3C}"/>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2" name="Rectangle 421">
          <a:extLst>
            <a:ext uri="{FF2B5EF4-FFF2-40B4-BE49-F238E27FC236}">
              <a16:creationId xmlns:a16="http://schemas.microsoft.com/office/drawing/2014/main" id="{1089E3EE-E75D-D044-B4BD-0083A215166D}"/>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3" name="Rectangle 422">
          <a:extLst>
            <a:ext uri="{FF2B5EF4-FFF2-40B4-BE49-F238E27FC236}">
              <a16:creationId xmlns:a16="http://schemas.microsoft.com/office/drawing/2014/main" id="{5223D237-4594-AD49-8F88-C1204580B035}"/>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4" name="Rectangle 423">
          <a:extLst>
            <a:ext uri="{FF2B5EF4-FFF2-40B4-BE49-F238E27FC236}">
              <a16:creationId xmlns:a16="http://schemas.microsoft.com/office/drawing/2014/main" id="{B291377B-EFE6-504E-91FA-CA7B1C9ED9ED}"/>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5" name="Rectangle 424">
          <a:extLst>
            <a:ext uri="{FF2B5EF4-FFF2-40B4-BE49-F238E27FC236}">
              <a16:creationId xmlns:a16="http://schemas.microsoft.com/office/drawing/2014/main" id="{F43D6D5C-8DF2-E94B-88F0-DA83D1D14118}"/>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6" name="Rectangle 425">
          <a:extLst>
            <a:ext uri="{FF2B5EF4-FFF2-40B4-BE49-F238E27FC236}">
              <a16:creationId xmlns:a16="http://schemas.microsoft.com/office/drawing/2014/main" id="{A2F548FC-06F4-C049-96AC-C83059D613D0}"/>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7" name="Rectangle 426">
          <a:extLst>
            <a:ext uri="{FF2B5EF4-FFF2-40B4-BE49-F238E27FC236}">
              <a16:creationId xmlns:a16="http://schemas.microsoft.com/office/drawing/2014/main" id="{902CEF2B-6AA4-3F4E-9CD0-A0DE8823E44D}"/>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8" name="Rectangle 427">
          <a:extLst>
            <a:ext uri="{FF2B5EF4-FFF2-40B4-BE49-F238E27FC236}">
              <a16:creationId xmlns:a16="http://schemas.microsoft.com/office/drawing/2014/main" id="{D5F81EC6-7CF6-474B-B6D5-1DDE5768CF8E}"/>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29" name="Rectangle 428">
          <a:extLst>
            <a:ext uri="{FF2B5EF4-FFF2-40B4-BE49-F238E27FC236}">
              <a16:creationId xmlns:a16="http://schemas.microsoft.com/office/drawing/2014/main" id="{CAD6024A-B229-D045-981C-BAB5A2B18CED}"/>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0" name="Rectangle 429">
          <a:extLst>
            <a:ext uri="{FF2B5EF4-FFF2-40B4-BE49-F238E27FC236}">
              <a16:creationId xmlns:a16="http://schemas.microsoft.com/office/drawing/2014/main" id="{8CD3B991-653C-6E4C-90DE-79171504FC19}"/>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1" name="Rectangle 430">
          <a:extLst>
            <a:ext uri="{FF2B5EF4-FFF2-40B4-BE49-F238E27FC236}">
              <a16:creationId xmlns:a16="http://schemas.microsoft.com/office/drawing/2014/main" id="{69F6DEB1-18F5-4C44-8A14-775DB848C3E3}"/>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2" name="Rectangle 431">
          <a:extLst>
            <a:ext uri="{FF2B5EF4-FFF2-40B4-BE49-F238E27FC236}">
              <a16:creationId xmlns:a16="http://schemas.microsoft.com/office/drawing/2014/main" id="{A31EEEF6-06D6-A74B-8317-4998A6C8E88C}"/>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3" name="Rectangle 432">
          <a:extLst>
            <a:ext uri="{FF2B5EF4-FFF2-40B4-BE49-F238E27FC236}">
              <a16:creationId xmlns:a16="http://schemas.microsoft.com/office/drawing/2014/main" id="{8D968CD6-6BBC-2248-AB87-B846106585C3}"/>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4" name="Rectangle 433">
          <a:extLst>
            <a:ext uri="{FF2B5EF4-FFF2-40B4-BE49-F238E27FC236}">
              <a16:creationId xmlns:a16="http://schemas.microsoft.com/office/drawing/2014/main" id="{FD6A3FAA-5E0F-6F46-AC87-B5E67F2857A3}"/>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5" name="Rectangle 434">
          <a:extLst>
            <a:ext uri="{FF2B5EF4-FFF2-40B4-BE49-F238E27FC236}">
              <a16:creationId xmlns:a16="http://schemas.microsoft.com/office/drawing/2014/main" id="{A7F8BF9A-32CB-724B-8350-DF6765B315D6}"/>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6" name="Rectangle 435">
          <a:extLst>
            <a:ext uri="{FF2B5EF4-FFF2-40B4-BE49-F238E27FC236}">
              <a16:creationId xmlns:a16="http://schemas.microsoft.com/office/drawing/2014/main" id="{6C88A79A-E120-6743-BF55-5CDD2AD4C319}"/>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7" name="Rectangle 436">
          <a:extLst>
            <a:ext uri="{FF2B5EF4-FFF2-40B4-BE49-F238E27FC236}">
              <a16:creationId xmlns:a16="http://schemas.microsoft.com/office/drawing/2014/main" id="{6B23D37C-4B91-1E4D-BA61-E8CDBF416904}"/>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8" name="Rectangle 437">
          <a:extLst>
            <a:ext uri="{FF2B5EF4-FFF2-40B4-BE49-F238E27FC236}">
              <a16:creationId xmlns:a16="http://schemas.microsoft.com/office/drawing/2014/main" id="{5025176B-37D2-4944-A441-774E2DA47AE7}"/>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39" name="Rectangle 438">
          <a:extLst>
            <a:ext uri="{FF2B5EF4-FFF2-40B4-BE49-F238E27FC236}">
              <a16:creationId xmlns:a16="http://schemas.microsoft.com/office/drawing/2014/main" id="{00BABA9F-68B6-3D45-B55E-61331974D67F}"/>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40" name="Rectangle 439">
          <a:extLst>
            <a:ext uri="{FF2B5EF4-FFF2-40B4-BE49-F238E27FC236}">
              <a16:creationId xmlns:a16="http://schemas.microsoft.com/office/drawing/2014/main" id="{37901213-30F8-4C44-865D-563DCFA6A86E}"/>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238</xdr:row>
      <xdr:rowOff>0</xdr:rowOff>
    </xdr:from>
    <xdr:to>
      <xdr:col>33</xdr:col>
      <xdr:colOff>0</xdr:colOff>
      <xdr:row>238</xdr:row>
      <xdr:rowOff>0</xdr:rowOff>
    </xdr:to>
    <xdr:sp macro="" textlink="">
      <xdr:nvSpPr>
        <xdr:cNvPr id="441" name="Rectangle 440">
          <a:extLst>
            <a:ext uri="{FF2B5EF4-FFF2-40B4-BE49-F238E27FC236}">
              <a16:creationId xmlns:a16="http://schemas.microsoft.com/office/drawing/2014/main" id="{EB55AE66-12D2-B349-A399-4D9210CE14B9}"/>
            </a:ext>
          </a:extLst>
        </xdr:cNvPr>
        <xdr:cNvSpPr>
          <a:spLocks noChangeArrowheads="1"/>
        </xdr:cNvSpPr>
      </xdr:nvSpPr>
      <xdr:spPr bwMode="auto">
        <a:xfrm>
          <a:off x="13795375" y="2914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2" name="Rectangle 441">
          <a:extLst>
            <a:ext uri="{FF2B5EF4-FFF2-40B4-BE49-F238E27FC236}">
              <a16:creationId xmlns:a16="http://schemas.microsoft.com/office/drawing/2014/main" id="{2C2A770C-746C-704C-9652-0E8D13EE7AA8}"/>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3" name="Rectangle 442">
          <a:extLst>
            <a:ext uri="{FF2B5EF4-FFF2-40B4-BE49-F238E27FC236}">
              <a16:creationId xmlns:a16="http://schemas.microsoft.com/office/drawing/2014/main" id="{319859D1-3B87-EE48-8B35-9200F346749E}"/>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4" name="Rectangle 443">
          <a:extLst>
            <a:ext uri="{FF2B5EF4-FFF2-40B4-BE49-F238E27FC236}">
              <a16:creationId xmlns:a16="http://schemas.microsoft.com/office/drawing/2014/main" id="{343749D5-FF85-B94A-9301-982DBD95F2B3}"/>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5" name="Rectangle 444">
          <a:extLst>
            <a:ext uri="{FF2B5EF4-FFF2-40B4-BE49-F238E27FC236}">
              <a16:creationId xmlns:a16="http://schemas.microsoft.com/office/drawing/2014/main" id="{501900A1-3EA2-BE4D-8901-A631DF7546E0}"/>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6" name="Rectangle 445">
          <a:extLst>
            <a:ext uri="{FF2B5EF4-FFF2-40B4-BE49-F238E27FC236}">
              <a16:creationId xmlns:a16="http://schemas.microsoft.com/office/drawing/2014/main" id="{0B084E20-09DE-AE4C-8992-AD1CAC1BA75C}"/>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7" name="Rectangle 446">
          <a:extLst>
            <a:ext uri="{FF2B5EF4-FFF2-40B4-BE49-F238E27FC236}">
              <a16:creationId xmlns:a16="http://schemas.microsoft.com/office/drawing/2014/main" id="{9CA1ED06-0F6B-8B4D-AAC3-8BC0213732B6}"/>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8" name="Rectangle 447">
          <a:extLst>
            <a:ext uri="{FF2B5EF4-FFF2-40B4-BE49-F238E27FC236}">
              <a16:creationId xmlns:a16="http://schemas.microsoft.com/office/drawing/2014/main" id="{E25F2E31-205B-1243-9236-D57DD7E44375}"/>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49" name="Rectangle 448">
          <a:extLst>
            <a:ext uri="{FF2B5EF4-FFF2-40B4-BE49-F238E27FC236}">
              <a16:creationId xmlns:a16="http://schemas.microsoft.com/office/drawing/2014/main" id="{C948928B-E8D3-D14C-A858-5FD4100D8601}"/>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0" name="Rectangle 449">
          <a:extLst>
            <a:ext uri="{FF2B5EF4-FFF2-40B4-BE49-F238E27FC236}">
              <a16:creationId xmlns:a16="http://schemas.microsoft.com/office/drawing/2014/main" id="{03B9EADE-B763-D94F-91F5-51677590BFDA}"/>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1" name="Rectangle 450">
          <a:extLst>
            <a:ext uri="{FF2B5EF4-FFF2-40B4-BE49-F238E27FC236}">
              <a16:creationId xmlns:a16="http://schemas.microsoft.com/office/drawing/2014/main" id="{F708E13C-D552-EA4A-8ACD-3930545B6B86}"/>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2" name="Rectangle 451">
          <a:extLst>
            <a:ext uri="{FF2B5EF4-FFF2-40B4-BE49-F238E27FC236}">
              <a16:creationId xmlns:a16="http://schemas.microsoft.com/office/drawing/2014/main" id="{2C69D951-DB92-7E4A-ACD6-70567B273AF0}"/>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3" name="Rectangle 452">
          <a:extLst>
            <a:ext uri="{FF2B5EF4-FFF2-40B4-BE49-F238E27FC236}">
              <a16:creationId xmlns:a16="http://schemas.microsoft.com/office/drawing/2014/main" id="{F8A01A7C-203A-EB40-BD42-4EA55BB4B61B}"/>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4" name="Rectangle 453">
          <a:extLst>
            <a:ext uri="{FF2B5EF4-FFF2-40B4-BE49-F238E27FC236}">
              <a16:creationId xmlns:a16="http://schemas.microsoft.com/office/drawing/2014/main" id="{96C83C7D-730A-B545-BBEF-B7AE6EAB378E}"/>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5" name="Rectangle 454">
          <a:extLst>
            <a:ext uri="{FF2B5EF4-FFF2-40B4-BE49-F238E27FC236}">
              <a16:creationId xmlns:a16="http://schemas.microsoft.com/office/drawing/2014/main" id="{EE30F80B-3E01-F942-811B-3C8F34719B9B}"/>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6" name="Rectangle 455">
          <a:extLst>
            <a:ext uri="{FF2B5EF4-FFF2-40B4-BE49-F238E27FC236}">
              <a16:creationId xmlns:a16="http://schemas.microsoft.com/office/drawing/2014/main" id="{1EE77C2E-A1A1-4344-B779-BDFC97AE9D5D}"/>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7" name="Rectangle 456">
          <a:extLst>
            <a:ext uri="{FF2B5EF4-FFF2-40B4-BE49-F238E27FC236}">
              <a16:creationId xmlns:a16="http://schemas.microsoft.com/office/drawing/2014/main" id="{F99EA94E-D410-6D4C-9438-B15E13306EFF}"/>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8" name="Rectangle 457">
          <a:extLst>
            <a:ext uri="{FF2B5EF4-FFF2-40B4-BE49-F238E27FC236}">
              <a16:creationId xmlns:a16="http://schemas.microsoft.com/office/drawing/2014/main" id="{54E46A67-3A5F-064E-8948-F9D1B7EAC47C}"/>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59" name="Rectangle 458">
          <a:extLst>
            <a:ext uri="{FF2B5EF4-FFF2-40B4-BE49-F238E27FC236}">
              <a16:creationId xmlns:a16="http://schemas.microsoft.com/office/drawing/2014/main" id="{7B0727B8-3F77-7B45-95AC-37AAC4A84F77}"/>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60" name="Rectangle 459">
          <a:extLst>
            <a:ext uri="{FF2B5EF4-FFF2-40B4-BE49-F238E27FC236}">
              <a16:creationId xmlns:a16="http://schemas.microsoft.com/office/drawing/2014/main" id="{4DF2F4E0-DE45-8D4E-AA71-8A0FA9B0A33C}"/>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61" name="Rectangle 460">
          <a:extLst>
            <a:ext uri="{FF2B5EF4-FFF2-40B4-BE49-F238E27FC236}">
              <a16:creationId xmlns:a16="http://schemas.microsoft.com/office/drawing/2014/main" id="{99E75D17-B7F1-A94F-89CE-EDA7D5D6947B}"/>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62" name="Rectangle 461">
          <a:extLst>
            <a:ext uri="{FF2B5EF4-FFF2-40B4-BE49-F238E27FC236}">
              <a16:creationId xmlns:a16="http://schemas.microsoft.com/office/drawing/2014/main" id="{22E4FA8E-56B6-4144-8BAE-706CBCE37CCC}"/>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236</xdr:row>
      <xdr:rowOff>0</xdr:rowOff>
    </xdr:from>
    <xdr:to>
      <xdr:col>33</xdr:col>
      <xdr:colOff>0</xdr:colOff>
      <xdr:row>236</xdr:row>
      <xdr:rowOff>0</xdr:rowOff>
    </xdr:to>
    <xdr:sp macro="" textlink="">
      <xdr:nvSpPr>
        <xdr:cNvPr id="463" name="Rectangle 462">
          <a:extLst>
            <a:ext uri="{FF2B5EF4-FFF2-40B4-BE49-F238E27FC236}">
              <a16:creationId xmlns:a16="http://schemas.microsoft.com/office/drawing/2014/main" id="{6E12C40B-84BE-D049-9162-513663A351DA}"/>
            </a:ext>
          </a:extLst>
        </xdr:cNvPr>
        <xdr:cNvSpPr>
          <a:spLocks noChangeArrowheads="1"/>
        </xdr:cNvSpPr>
      </xdr:nvSpPr>
      <xdr:spPr bwMode="auto">
        <a:xfrm>
          <a:off x="13795375" y="2863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64" name="Rectangle 463">
          <a:extLst>
            <a:ext uri="{FF2B5EF4-FFF2-40B4-BE49-F238E27FC236}">
              <a16:creationId xmlns:a16="http://schemas.microsoft.com/office/drawing/2014/main" id="{DE27E01C-EC4C-A648-81AB-806FEE970768}"/>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65" name="Rectangle 464">
          <a:extLst>
            <a:ext uri="{FF2B5EF4-FFF2-40B4-BE49-F238E27FC236}">
              <a16:creationId xmlns:a16="http://schemas.microsoft.com/office/drawing/2014/main" id="{F107CC4D-A001-C64B-9121-1CCCE5D1C5FD}"/>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66" name="Rectangle 465">
          <a:extLst>
            <a:ext uri="{FF2B5EF4-FFF2-40B4-BE49-F238E27FC236}">
              <a16:creationId xmlns:a16="http://schemas.microsoft.com/office/drawing/2014/main" id="{20A758F3-0BF1-164A-BD44-637F0211C47D}"/>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67" name="Rectangle 466">
          <a:extLst>
            <a:ext uri="{FF2B5EF4-FFF2-40B4-BE49-F238E27FC236}">
              <a16:creationId xmlns:a16="http://schemas.microsoft.com/office/drawing/2014/main" id="{8B249585-C8FB-DF40-8E8F-6E538876FEBB}"/>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68" name="Rectangle 467">
          <a:extLst>
            <a:ext uri="{FF2B5EF4-FFF2-40B4-BE49-F238E27FC236}">
              <a16:creationId xmlns:a16="http://schemas.microsoft.com/office/drawing/2014/main" id="{F678382F-EE4B-A049-B9E2-64564421A6B8}"/>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69" name="Rectangle 468">
          <a:extLst>
            <a:ext uri="{FF2B5EF4-FFF2-40B4-BE49-F238E27FC236}">
              <a16:creationId xmlns:a16="http://schemas.microsoft.com/office/drawing/2014/main" id="{DA7D7C6A-6AB6-424B-9B69-A349468AC13F}"/>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0" name="Rectangle 469">
          <a:extLst>
            <a:ext uri="{FF2B5EF4-FFF2-40B4-BE49-F238E27FC236}">
              <a16:creationId xmlns:a16="http://schemas.microsoft.com/office/drawing/2014/main" id="{DB9A109E-0192-6442-9BC9-C46C6F799300}"/>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1" name="Rectangle 470">
          <a:extLst>
            <a:ext uri="{FF2B5EF4-FFF2-40B4-BE49-F238E27FC236}">
              <a16:creationId xmlns:a16="http://schemas.microsoft.com/office/drawing/2014/main" id="{661D76AB-0D7B-8440-9D43-17896A3B41AB}"/>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2" name="Rectangle 471">
          <a:extLst>
            <a:ext uri="{FF2B5EF4-FFF2-40B4-BE49-F238E27FC236}">
              <a16:creationId xmlns:a16="http://schemas.microsoft.com/office/drawing/2014/main" id="{F5624F91-9B4F-EB40-A702-AF8128DFF4CF}"/>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3" name="Rectangle 472">
          <a:extLst>
            <a:ext uri="{FF2B5EF4-FFF2-40B4-BE49-F238E27FC236}">
              <a16:creationId xmlns:a16="http://schemas.microsoft.com/office/drawing/2014/main" id="{B8D661EC-542A-9045-8C9A-B5B282EE5972}"/>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4" name="Rectangle 473">
          <a:extLst>
            <a:ext uri="{FF2B5EF4-FFF2-40B4-BE49-F238E27FC236}">
              <a16:creationId xmlns:a16="http://schemas.microsoft.com/office/drawing/2014/main" id="{D56F1B9A-6112-1049-B4AF-62B827BDE3BF}"/>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5" name="Rectangle 474">
          <a:extLst>
            <a:ext uri="{FF2B5EF4-FFF2-40B4-BE49-F238E27FC236}">
              <a16:creationId xmlns:a16="http://schemas.microsoft.com/office/drawing/2014/main" id="{1404223B-E89C-0249-99D0-192B28CE6916}"/>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6" name="Rectangle 475">
          <a:extLst>
            <a:ext uri="{FF2B5EF4-FFF2-40B4-BE49-F238E27FC236}">
              <a16:creationId xmlns:a16="http://schemas.microsoft.com/office/drawing/2014/main" id="{D4393F63-BF88-804C-8082-86DDE32E14EC}"/>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7" name="Rectangle 476">
          <a:extLst>
            <a:ext uri="{FF2B5EF4-FFF2-40B4-BE49-F238E27FC236}">
              <a16:creationId xmlns:a16="http://schemas.microsoft.com/office/drawing/2014/main" id="{186EEB1D-1D1B-8F49-B744-0F089F0A6F91}"/>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8" name="Rectangle 477">
          <a:extLst>
            <a:ext uri="{FF2B5EF4-FFF2-40B4-BE49-F238E27FC236}">
              <a16:creationId xmlns:a16="http://schemas.microsoft.com/office/drawing/2014/main" id="{461E74D7-1726-F848-9CC7-B6D943A4F705}"/>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79" name="Rectangle 478">
          <a:extLst>
            <a:ext uri="{FF2B5EF4-FFF2-40B4-BE49-F238E27FC236}">
              <a16:creationId xmlns:a16="http://schemas.microsoft.com/office/drawing/2014/main" id="{781AC66C-9847-BE47-ABEF-81FC97F76780}"/>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80" name="Rectangle 479">
          <a:extLst>
            <a:ext uri="{FF2B5EF4-FFF2-40B4-BE49-F238E27FC236}">
              <a16:creationId xmlns:a16="http://schemas.microsoft.com/office/drawing/2014/main" id="{40941617-B0F8-A249-9901-527D2E5B10AE}"/>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81" name="Rectangle 480">
          <a:extLst>
            <a:ext uri="{FF2B5EF4-FFF2-40B4-BE49-F238E27FC236}">
              <a16:creationId xmlns:a16="http://schemas.microsoft.com/office/drawing/2014/main" id="{EDE6B649-2880-2B42-8766-70D5F4628C39}"/>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82" name="Rectangle 481">
          <a:extLst>
            <a:ext uri="{FF2B5EF4-FFF2-40B4-BE49-F238E27FC236}">
              <a16:creationId xmlns:a16="http://schemas.microsoft.com/office/drawing/2014/main" id="{61CCB27C-EB6E-1246-A459-EF38315A7F03}"/>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83" name="Rectangle 482">
          <a:extLst>
            <a:ext uri="{FF2B5EF4-FFF2-40B4-BE49-F238E27FC236}">
              <a16:creationId xmlns:a16="http://schemas.microsoft.com/office/drawing/2014/main" id="{0A8AD9B6-F5EF-BA48-87A1-3ED8E7A7E515}"/>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84" name="Rectangle 483">
          <a:extLst>
            <a:ext uri="{FF2B5EF4-FFF2-40B4-BE49-F238E27FC236}">
              <a16:creationId xmlns:a16="http://schemas.microsoft.com/office/drawing/2014/main" id="{A87BED7A-33E9-5441-BA2E-2E2B1DFB74AB}"/>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271</xdr:row>
      <xdr:rowOff>0</xdr:rowOff>
    </xdr:from>
    <xdr:to>
      <xdr:col>33</xdr:col>
      <xdr:colOff>0</xdr:colOff>
      <xdr:row>271</xdr:row>
      <xdr:rowOff>0</xdr:rowOff>
    </xdr:to>
    <xdr:sp macro="" textlink="">
      <xdr:nvSpPr>
        <xdr:cNvPr id="485" name="Rectangle 484">
          <a:extLst>
            <a:ext uri="{FF2B5EF4-FFF2-40B4-BE49-F238E27FC236}">
              <a16:creationId xmlns:a16="http://schemas.microsoft.com/office/drawing/2014/main" id="{264026D0-F634-2948-A3B8-7BE22F5250FA}"/>
            </a:ext>
          </a:extLst>
        </xdr:cNvPr>
        <xdr:cNvSpPr>
          <a:spLocks noChangeArrowheads="1"/>
        </xdr:cNvSpPr>
      </xdr:nvSpPr>
      <xdr:spPr bwMode="auto">
        <a:xfrm>
          <a:off x="13795375" y="3898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86" name="Rectangle 485">
          <a:extLst>
            <a:ext uri="{FF2B5EF4-FFF2-40B4-BE49-F238E27FC236}">
              <a16:creationId xmlns:a16="http://schemas.microsoft.com/office/drawing/2014/main" id="{BC8BD9E6-AD08-C348-931E-9D8908D6F59C}"/>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87" name="Rectangle 486">
          <a:extLst>
            <a:ext uri="{FF2B5EF4-FFF2-40B4-BE49-F238E27FC236}">
              <a16:creationId xmlns:a16="http://schemas.microsoft.com/office/drawing/2014/main" id="{B36D34BE-139F-F446-8E62-20349B288440}"/>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88" name="Rectangle 487">
          <a:extLst>
            <a:ext uri="{FF2B5EF4-FFF2-40B4-BE49-F238E27FC236}">
              <a16:creationId xmlns:a16="http://schemas.microsoft.com/office/drawing/2014/main" id="{BE640288-6A02-404C-8E06-59CA341F17A7}"/>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89" name="Rectangle 488">
          <a:extLst>
            <a:ext uri="{FF2B5EF4-FFF2-40B4-BE49-F238E27FC236}">
              <a16:creationId xmlns:a16="http://schemas.microsoft.com/office/drawing/2014/main" id="{DB3C8525-EFDD-884B-AE43-B1115620E6C1}"/>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0" name="Rectangle 489">
          <a:extLst>
            <a:ext uri="{FF2B5EF4-FFF2-40B4-BE49-F238E27FC236}">
              <a16:creationId xmlns:a16="http://schemas.microsoft.com/office/drawing/2014/main" id="{F8FC1D2E-5615-C944-8555-D61EE54BFE75}"/>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1" name="Rectangle 490">
          <a:extLst>
            <a:ext uri="{FF2B5EF4-FFF2-40B4-BE49-F238E27FC236}">
              <a16:creationId xmlns:a16="http://schemas.microsoft.com/office/drawing/2014/main" id="{1EEC2741-F949-6744-ADB1-1127C61B9310}"/>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2" name="Rectangle 491">
          <a:extLst>
            <a:ext uri="{FF2B5EF4-FFF2-40B4-BE49-F238E27FC236}">
              <a16:creationId xmlns:a16="http://schemas.microsoft.com/office/drawing/2014/main" id="{3C1B3BA7-BA8A-774F-82AC-AD7AAF5008C5}"/>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3" name="Rectangle 492">
          <a:extLst>
            <a:ext uri="{FF2B5EF4-FFF2-40B4-BE49-F238E27FC236}">
              <a16:creationId xmlns:a16="http://schemas.microsoft.com/office/drawing/2014/main" id="{EAFC3D2B-F6CF-4D41-8F71-9CCBFEEAE38F}"/>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4" name="Rectangle 493">
          <a:extLst>
            <a:ext uri="{FF2B5EF4-FFF2-40B4-BE49-F238E27FC236}">
              <a16:creationId xmlns:a16="http://schemas.microsoft.com/office/drawing/2014/main" id="{C7E02D01-5E44-C84C-8EF0-49673F531BA8}"/>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5" name="Rectangle 494">
          <a:extLst>
            <a:ext uri="{FF2B5EF4-FFF2-40B4-BE49-F238E27FC236}">
              <a16:creationId xmlns:a16="http://schemas.microsoft.com/office/drawing/2014/main" id="{C61E27C1-730D-A943-8A40-E25BBD75C5CF}"/>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6" name="Rectangle 495">
          <a:extLst>
            <a:ext uri="{FF2B5EF4-FFF2-40B4-BE49-F238E27FC236}">
              <a16:creationId xmlns:a16="http://schemas.microsoft.com/office/drawing/2014/main" id="{704D8F9C-8BDE-BF4A-BAD0-93820C10ECCA}"/>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7" name="Rectangle 496">
          <a:extLst>
            <a:ext uri="{FF2B5EF4-FFF2-40B4-BE49-F238E27FC236}">
              <a16:creationId xmlns:a16="http://schemas.microsoft.com/office/drawing/2014/main" id="{819337C7-46B7-E54D-BED4-F43637FDD22B}"/>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8" name="Rectangle 497">
          <a:extLst>
            <a:ext uri="{FF2B5EF4-FFF2-40B4-BE49-F238E27FC236}">
              <a16:creationId xmlns:a16="http://schemas.microsoft.com/office/drawing/2014/main" id="{EDCF4E6E-1A0E-2B48-A837-20C174C01740}"/>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499" name="Rectangle 498">
          <a:extLst>
            <a:ext uri="{FF2B5EF4-FFF2-40B4-BE49-F238E27FC236}">
              <a16:creationId xmlns:a16="http://schemas.microsoft.com/office/drawing/2014/main" id="{10386C5C-0784-244F-BA9F-819E839DF86A}"/>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0" name="Rectangle 499">
          <a:extLst>
            <a:ext uri="{FF2B5EF4-FFF2-40B4-BE49-F238E27FC236}">
              <a16:creationId xmlns:a16="http://schemas.microsoft.com/office/drawing/2014/main" id="{48000EF2-DEF2-924D-AB63-07DDF7643DE2}"/>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1" name="Rectangle 500">
          <a:extLst>
            <a:ext uri="{FF2B5EF4-FFF2-40B4-BE49-F238E27FC236}">
              <a16:creationId xmlns:a16="http://schemas.microsoft.com/office/drawing/2014/main" id="{3C55701F-6EBC-6C4A-89C1-1923DAA57E82}"/>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2" name="Rectangle 501">
          <a:extLst>
            <a:ext uri="{FF2B5EF4-FFF2-40B4-BE49-F238E27FC236}">
              <a16:creationId xmlns:a16="http://schemas.microsoft.com/office/drawing/2014/main" id="{2E255D34-29C4-4542-944B-F6D93C4C340C}"/>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3" name="Rectangle 502">
          <a:extLst>
            <a:ext uri="{FF2B5EF4-FFF2-40B4-BE49-F238E27FC236}">
              <a16:creationId xmlns:a16="http://schemas.microsoft.com/office/drawing/2014/main" id="{8B69E2C8-C3FB-354E-A42D-782F6B30BD1A}"/>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4" name="Rectangle 503">
          <a:extLst>
            <a:ext uri="{FF2B5EF4-FFF2-40B4-BE49-F238E27FC236}">
              <a16:creationId xmlns:a16="http://schemas.microsoft.com/office/drawing/2014/main" id="{47DF709E-B6C4-3648-B9E8-605C279E1585}"/>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5" name="Rectangle 504">
          <a:extLst>
            <a:ext uri="{FF2B5EF4-FFF2-40B4-BE49-F238E27FC236}">
              <a16:creationId xmlns:a16="http://schemas.microsoft.com/office/drawing/2014/main" id="{45495A3C-376F-DB4E-B323-3E8545A34378}"/>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6" name="Rectangle 505">
          <a:extLst>
            <a:ext uri="{FF2B5EF4-FFF2-40B4-BE49-F238E27FC236}">
              <a16:creationId xmlns:a16="http://schemas.microsoft.com/office/drawing/2014/main" id="{61FB114E-007F-024C-A501-EA7F9E77A5A3}"/>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269</xdr:row>
      <xdr:rowOff>0</xdr:rowOff>
    </xdr:from>
    <xdr:to>
      <xdr:col>33</xdr:col>
      <xdr:colOff>0</xdr:colOff>
      <xdr:row>269</xdr:row>
      <xdr:rowOff>0</xdr:rowOff>
    </xdr:to>
    <xdr:sp macro="" textlink="">
      <xdr:nvSpPr>
        <xdr:cNvPr id="507" name="Rectangle 506">
          <a:extLst>
            <a:ext uri="{FF2B5EF4-FFF2-40B4-BE49-F238E27FC236}">
              <a16:creationId xmlns:a16="http://schemas.microsoft.com/office/drawing/2014/main" id="{41839335-4EA1-D74A-BD42-189EE4195A74}"/>
            </a:ext>
          </a:extLst>
        </xdr:cNvPr>
        <xdr:cNvSpPr>
          <a:spLocks noChangeArrowheads="1"/>
        </xdr:cNvSpPr>
      </xdr:nvSpPr>
      <xdr:spPr bwMode="auto">
        <a:xfrm>
          <a:off x="13795375" y="3848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24" name="Rectangle 23">
          <a:extLst>
            <a:ext uri="{FF2B5EF4-FFF2-40B4-BE49-F238E27FC236}">
              <a16:creationId xmlns:a16="http://schemas.microsoft.com/office/drawing/2014/main" id="{3635FB79-55AF-AE42-9375-30B8C3F5E08B}"/>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25" name="Rectangle 24">
          <a:extLst>
            <a:ext uri="{FF2B5EF4-FFF2-40B4-BE49-F238E27FC236}">
              <a16:creationId xmlns:a16="http://schemas.microsoft.com/office/drawing/2014/main" id="{11EEC2B0-5062-1240-AB9C-DE392BBBB44F}"/>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26" name="Rectangle 25">
          <a:extLst>
            <a:ext uri="{FF2B5EF4-FFF2-40B4-BE49-F238E27FC236}">
              <a16:creationId xmlns:a16="http://schemas.microsoft.com/office/drawing/2014/main" id="{85FB5B98-9123-974C-8C8C-952620F4B579}"/>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27" name="Rectangle 26">
          <a:extLst>
            <a:ext uri="{FF2B5EF4-FFF2-40B4-BE49-F238E27FC236}">
              <a16:creationId xmlns:a16="http://schemas.microsoft.com/office/drawing/2014/main" id="{86A7E1A0-9DF6-3144-B8E2-4C2238196987}"/>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28" name="Rectangle 27">
          <a:extLst>
            <a:ext uri="{FF2B5EF4-FFF2-40B4-BE49-F238E27FC236}">
              <a16:creationId xmlns:a16="http://schemas.microsoft.com/office/drawing/2014/main" id="{8DF920D4-EFE6-7A41-B489-8AA44A4D03E2}"/>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29" name="Rectangle 28">
          <a:extLst>
            <a:ext uri="{FF2B5EF4-FFF2-40B4-BE49-F238E27FC236}">
              <a16:creationId xmlns:a16="http://schemas.microsoft.com/office/drawing/2014/main" id="{B4CCAD96-04AC-464B-839A-FA9320215B19}"/>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0" name="Rectangle 29">
          <a:extLst>
            <a:ext uri="{FF2B5EF4-FFF2-40B4-BE49-F238E27FC236}">
              <a16:creationId xmlns:a16="http://schemas.microsoft.com/office/drawing/2014/main" id="{B43D6311-64A5-3848-9842-4E44FFE0CED7}"/>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1" name="Rectangle 30">
          <a:extLst>
            <a:ext uri="{FF2B5EF4-FFF2-40B4-BE49-F238E27FC236}">
              <a16:creationId xmlns:a16="http://schemas.microsoft.com/office/drawing/2014/main" id="{3C65EFF4-A300-7A4B-9E9D-F02D8FD8AFB3}"/>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2" name="Rectangle 31">
          <a:extLst>
            <a:ext uri="{FF2B5EF4-FFF2-40B4-BE49-F238E27FC236}">
              <a16:creationId xmlns:a16="http://schemas.microsoft.com/office/drawing/2014/main" id="{9ECB8F33-8274-2041-8CCB-7F8F89AD8D6E}"/>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3" name="Rectangle 32">
          <a:extLst>
            <a:ext uri="{FF2B5EF4-FFF2-40B4-BE49-F238E27FC236}">
              <a16:creationId xmlns:a16="http://schemas.microsoft.com/office/drawing/2014/main" id="{A600097F-3907-024C-94F2-4F09DBADB79E}"/>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4" name="Rectangle 33">
          <a:extLst>
            <a:ext uri="{FF2B5EF4-FFF2-40B4-BE49-F238E27FC236}">
              <a16:creationId xmlns:a16="http://schemas.microsoft.com/office/drawing/2014/main" id="{0A5716DB-EDA7-2240-94E6-FF8420FAAD94}"/>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5" name="Rectangle 34">
          <a:extLst>
            <a:ext uri="{FF2B5EF4-FFF2-40B4-BE49-F238E27FC236}">
              <a16:creationId xmlns:a16="http://schemas.microsoft.com/office/drawing/2014/main" id="{A75D2EE6-37C8-CF4E-9AA2-7589C9FD6760}"/>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6" name="Rectangle 35">
          <a:extLst>
            <a:ext uri="{FF2B5EF4-FFF2-40B4-BE49-F238E27FC236}">
              <a16:creationId xmlns:a16="http://schemas.microsoft.com/office/drawing/2014/main" id="{BFBFFBD0-665D-934E-AA5E-14B140673A8B}"/>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7" name="Rectangle 36">
          <a:extLst>
            <a:ext uri="{FF2B5EF4-FFF2-40B4-BE49-F238E27FC236}">
              <a16:creationId xmlns:a16="http://schemas.microsoft.com/office/drawing/2014/main" id="{41AF528C-F4CB-8C41-808D-1EF005771A3F}"/>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8" name="Rectangle 37">
          <a:extLst>
            <a:ext uri="{FF2B5EF4-FFF2-40B4-BE49-F238E27FC236}">
              <a16:creationId xmlns:a16="http://schemas.microsoft.com/office/drawing/2014/main" id="{80B88866-7BC0-484F-9AD9-EC522E71FB58}"/>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39" name="Rectangle 38">
          <a:extLst>
            <a:ext uri="{FF2B5EF4-FFF2-40B4-BE49-F238E27FC236}">
              <a16:creationId xmlns:a16="http://schemas.microsoft.com/office/drawing/2014/main" id="{82A1EFB3-8460-E34E-8D6E-E83269349D36}"/>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40" name="Rectangle 39">
          <a:extLst>
            <a:ext uri="{FF2B5EF4-FFF2-40B4-BE49-F238E27FC236}">
              <a16:creationId xmlns:a16="http://schemas.microsoft.com/office/drawing/2014/main" id="{5F202D39-836C-2443-8912-FDCF2B165DF8}"/>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41" name="Rectangle 40">
          <a:extLst>
            <a:ext uri="{FF2B5EF4-FFF2-40B4-BE49-F238E27FC236}">
              <a16:creationId xmlns:a16="http://schemas.microsoft.com/office/drawing/2014/main" id="{8095ED4B-53DA-B541-BF83-8F6A52CAD0C4}"/>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42" name="Rectangle 41">
          <a:extLst>
            <a:ext uri="{FF2B5EF4-FFF2-40B4-BE49-F238E27FC236}">
              <a16:creationId xmlns:a16="http://schemas.microsoft.com/office/drawing/2014/main" id="{1742620C-FA26-344B-AC67-2643FDE91D32}"/>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43" name="Rectangle 42">
          <a:extLst>
            <a:ext uri="{FF2B5EF4-FFF2-40B4-BE49-F238E27FC236}">
              <a16:creationId xmlns:a16="http://schemas.microsoft.com/office/drawing/2014/main" id="{CBBD7900-A3F7-464A-B02C-E94664AE6CAE}"/>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44" name="Rectangle 43">
          <a:extLst>
            <a:ext uri="{FF2B5EF4-FFF2-40B4-BE49-F238E27FC236}">
              <a16:creationId xmlns:a16="http://schemas.microsoft.com/office/drawing/2014/main" id="{1B3B681A-4BA1-F046-88BF-A03B2DF0EA75}"/>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304</xdr:row>
      <xdr:rowOff>0</xdr:rowOff>
    </xdr:from>
    <xdr:to>
      <xdr:col>33</xdr:col>
      <xdr:colOff>0</xdr:colOff>
      <xdr:row>304</xdr:row>
      <xdr:rowOff>0</xdr:rowOff>
    </xdr:to>
    <xdr:sp macro="" textlink="">
      <xdr:nvSpPr>
        <xdr:cNvPr id="45" name="Rectangle 44">
          <a:extLst>
            <a:ext uri="{FF2B5EF4-FFF2-40B4-BE49-F238E27FC236}">
              <a16:creationId xmlns:a16="http://schemas.microsoft.com/office/drawing/2014/main" id="{06A38AB5-A073-FE4A-9F1D-1CB5816D11F7}"/>
            </a:ext>
          </a:extLst>
        </xdr:cNvPr>
        <xdr:cNvSpPr>
          <a:spLocks noChangeArrowheads="1"/>
        </xdr:cNvSpPr>
      </xdr:nvSpPr>
      <xdr:spPr bwMode="auto">
        <a:xfrm>
          <a:off x="13677900" y="4889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46" name="Rectangle 45">
          <a:extLst>
            <a:ext uri="{FF2B5EF4-FFF2-40B4-BE49-F238E27FC236}">
              <a16:creationId xmlns:a16="http://schemas.microsoft.com/office/drawing/2014/main" id="{0649D708-2B96-024B-A1EA-AB968283FE4F}"/>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47" name="Rectangle 46">
          <a:extLst>
            <a:ext uri="{FF2B5EF4-FFF2-40B4-BE49-F238E27FC236}">
              <a16:creationId xmlns:a16="http://schemas.microsoft.com/office/drawing/2014/main" id="{5EB4BD2B-150E-2541-BD66-A9D80F16B24D}"/>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48" name="Rectangle 47">
          <a:extLst>
            <a:ext uri="{FF2B5EF4-FFF2-40B4-BE49-F238E27FC236}">
              <a16:creationId xmlns:a16="http://schemas.microsoft.com/office/drawing/2014/main" id="{9970AA0F-B556-BF4C-8E49-8D66B25E5983}"/>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49" name="Rectangle 48">
          <a:extLst>
            <a:ext uri="{FF2B5EF4-FFF2-40B4-BE49-F238E27FC236}">
              <a16:creationId xmlns:a16="http://schemas.microsoft.com/office/drawing/2014/main" id="{3C3F4F72-F2A2-6043-8951-952739B2BBD8}"/>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0" name="Rectangle 49">
          <a:extLst>
            <a:ext uri="{FF2B5EF4-FFF2-40B4-BE49-F238E27FC236}">
              <a16:creationId xmlns:a16="http://schemas.microsoft.com/office/drawing/2014/main" id="{E773AD8F-116E-774A-8DDD-B293E157BA82}"/>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1" name="Rectangle 50">
          <a:extLst>
            <a:ext uri="{FF2B5EF4-FFF2-40B4-BE49-F238E27FC236}">
              <a16:creationId xmlns:a16="http://schemas.microsoft.com/office/drawing/2014/main" id="{71F3AECB-C873-F84B-A0FB-DBC26D7BFD81}"/>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2" name="Rectangle 51">
          <a:extLst>
            <a:ext uri="{FF2B5EF4-FFF2-40B4-BE49-F238E27FC236}">
              <a16:creationId xmlns:a16="http://schemas.microsoft.com/office/drawing/2014/main" id="{3375ED60-A819-184C-89F1-53979CB3CE7E}"/>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3" name="Rectangle 52">
          <a:extLst>
            <a:ext uri="{FF2B5EF4-FFF2-40B4-BE49-F238E27FC236}">
              <a16:creationId xmlns:a16="http://schemas.microsoft.com/office/drawing/2014/main" id="{0F56E3A5-63B2-F24D-B0B9-0226989E155A}"/>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4" name="Rectangle 53">
          <a:extLst>
            <a:ext uri="{FF2B5EF4-FFF2-40B4-BE49-F238E27FC236}">
              <a16:creationId xmlns:a16="http://schemas.microsoft.com/office/drawing/2014/main" id="{226E94D5-0E7E-9541-963D-3F93CB8EDAE3}"/>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5" name="Rectangle 54">
          <a:extLst>
            <a:ext uri="{FF2B5EF4-FFF2-40B4-BE49-F238E27FC236}">
              <a16:creationId xmlns:a16="http://schemas.microsoft.com/office/drawing/2014/main" id="{4BA844ED-277F-164D-849E-BF188F3C564D}"/>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6" name="Rectangle 55">
          <a:extLst>
            <a:ext uri="{FF2B5EF4-FFF2-40B4-BE49-F238E27FC236}">
              <a16:creationId xmlns:a16="http://schemas.microsoft.com/office/drawing/2014/main" id="{E80F038A-4B2E-9946-8AF7-9CAC4BA1F4A3}"/>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7" name="Rectangle 56">
          <a:extLst>
            <a:ext uri="{FF2B5EF4-FFF2-40B4-BE49-F238E27FC236}">
              <a16:creationId xmlns:a16="http://schemas.microsoft.com/office/drawing/2014/main" id="{2112B3FF-4C60-5D45-8477-824396D28366}"/>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8" name="Rectangle 57">
          <a:extLst>
            <a:ext uri="{FF2B5EF4-FFF2-40B4-BE49-F238E27FC236}">
              <a16:creationId xmlns:a16="http://schemas.microsoft.com/office/drawing/2014/main" id="{C9A32A59-611B-7C47-9E71-94FC0B9BF813}"/>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9" name="Rectangle 58">
          <a:extLst>
            <a:ext uri="{FF2B5EF4-FFF2-40B4-BE49-F238E27FC236}">
              <a16:creationId xmlns:a16="http://schemas.microsoft.com/office/drawing/2014/main" id="{1769F822-B207-4545-BEB2-CEF9EA3EC721}"/>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60" name="Rectangle 59">
          <a:extLst>
            <a:ext uri="{FF2B5EF4-FFF2-40B4-BE49-F238E27FC236}">
              <a16:creationId xmlns:a16="http://schemas.microsoft.com/office/drawing/2014/main" id="{39149B65-2779-4441-AF0B-DD25058447D4}"/>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61" name="Rectangle 60">
          <a:extLst>
            <a:ext uri="{FF2B5EF4-FFF2-40B4-BE49-F238E27FC236}">
              <a16:creationId xmlns:a16="http://schemas.microsoft.com/office/drawing/2014/main" id="{9D858552-FAFA-BE4B-A8B3-775174ACA59B}"/>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62" name="Rectangle 61">
          <a:extLst>
            <a:ext uri="{FF2B5EF4-FFF2-40B4-BE49-F238E27FC236}">
              <a16:creationId xmlns:a16="http://schemas.microsoft.com/office/drawing/2014/main" id="{2E879576-B889-5A4A-ADDB-D23CFB86CB21}"/>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63" name="Rectangle 62">
          <a:extLst>
            <a:ext uri="{FF2B5EF4-FFF2-40B4-BE49-F238E27FC236}">
              <a16:creationId xmlns:a16="http://schemas.microsoft.com/office/drawing/2014/main" id="{B379B691-3930-C449-8178-44A1F2B9D7A1}"/>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08" name="Rectangle 507">
          <a:extLst>
            <a:ext uri="{FF2B5EF4-FFF2-40B4-BE49-F238E27FC236}">
              <a16:creationId xmlns:a16="http://schemas.microsoft.com/office/drawing/2014/main" id="{3AB2A792-3436-A745-B79C-7641F3737B3D}"/>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09" name="Rectangle 508">
          <a:extLst>
            <a:ext uri="{FF2B5EF4-FFF2-40B4-BE49-F238E27FC236}">
              <a16:creationId xmlns:a16="http://schemas.microsoft.com/office/drawing/2014/main" id="{F9505BA6-8704-FF48-B6F5-D3ECF7C06AB7}"/>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10" name="Rectangle 509">
          <a:extLst>
            <a:ext uri="{FF2B5EF4-FFF2-40B4-BE49-F238E27FC236}">
              <a16:creationId xmlns:a16="http://schemas.microsoft.com/office/drawing/2014/main" id="{7D24602D-7DC2-484E-810C-44ACFAAADF65}"/>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302</xdr:row>
      <xdr:rowOff>0</xdr:rowOff>
    </xdr:from>
    <xdr:to>
      <xdr:col>33</xdr:col>
      <xdr:colOff>0</xdr:colOff>
      <xdr:row>302</xdr:row>
      <xdr:rowOff>0</xdr:rowOff>
    </xdr:to>
    <xdr:sp macro="" textlink="">
      <xdr:nvSpPr>
        <xdr:cNvPr id="511" name="Rectangle 510">
          <a:extLst>
            <a:ext uri="{FF2B5EF4-FFF2-40B4-BE49-F238E27FC236}">
              <a16:creationId xmlns:a16="http://schemas.microsoft.com/office/drawing/2014/main" id="{707CE679-0493-E14B-8622-52EC6CB220BC}"/>
            </a:ext>
          </a:extLst>
        </xdr:cNvPr>
        <xdr:cNvSpPr>
          <a:spLocks noChangeArrowheads="1"/>
        </xdr:cNvSpPr>
      </xdr:nvSpPr>
      <xdr:spPr bwMode="auto">
        <a:xfrm>
          <a:off x="13677900" y="4838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28" name="Rectangle 127">
          <a:extLst>
            <a:ext uri="{FF2B5EF4-FFF2-40B4-BE49-F238E27FC236}">
              <a16:creationId xmlns:a16="http://schemas.microsoft.com/office/drawing/2014/main" id="{CC438C16-1B1A-7C46-921F-2CFADED8B3B1}"/>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29" name="Rectangle 128">
          <a:extLst>
            <a:ext uri="{FF2B5EF4-FFF2-40B4-BE49-F238E27FC236}">
              <a16:creationId xmlns:a16="http://schemas.microsoft.com/office/drawing/2014/main" id="{A5DADFFA-E094-C541-AF30-35D07C53DA9A}"/>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0" name="Rectangle 129">
          <a:extLst>
            <a:ext uri="{FF2B5EF4-FFF2-40B4-BE49-F238E27FC236}">
              <a16:creationId xmlns:a16="http://schemas.microsoft.com/office/drawing/2014/main" id="{FC9D72E8-6494-BA40-9888-20FA7D1064FC}"/>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1" name="Rectangle 130">
          <a:extLst>
            <a:ext uri="{FF2B5EF4-FFF2-40B4-BE49-F238E27FC236}">
              <a16:creationId xmlns:a16="http://schemas.microsoft.com/office/drawing/2014/main" id="{54C6B654-8D07-334C-861C-D633AE217466}"/>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2" name="Rectangle 131">
          <a:extLst>
            <a:ext uri="{FF2B5EF4-FFF2-40B4-BE49-F238E27FC236}">
              <a16:creationId xmlns:a16="http://schemas.microsoft.com/office/drawing/2014/main" id="{0D3A26FE-DCC9-A44B-A12C-D979037FCE6E}"/>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3" name="Rectangle 132">
          <a:extLst>
            <a:ext uri="{FF2B5EF4-FFF2-40B4-BE49-F238E27FC236}">
              <a16:creationId xmlns:a16="http://schemas.microsoft.com/office/drawing/2014/main" id="{61C6D968-0613-4441-8A7C-D017E517717C}"/>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4" name="Rectangle 133">
          <a:extLst>
            <a:ext uri="{FF2B5EF4-FFF2-40B4-BE49-F238E27FC236}">
              <a16:creationId xmlns:a16="http://schemas.microsoft.com/office/drawing/2014/main" id="{04C2606F-C351-8744-89B8-371DA5DE3984}"/>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5" name="Rectangle 134">
          <a:extLst>
            <a:ext uri="{FF2B5EF4-FFF2-40B4-BE49-F238E27FC236}">
              <a16:creationId xmlns:a16="http://schemas.microsoft.com/office/drawing/2014/main" id="{985D509B-8046-0A4A-AC98-C3DE8A7BD47D}"/>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6" name="Rectangle 135">
          <a:extLst>
            <a:ext uri="{FF2B5EF4-FFF2-40B4-BE49-F238E27FC236}">
              <a16:creationId xmlns:a16="http://schemas.microsoft.com/office/drawing/2014/main" id="{15D5443B-498E-A548-8E05-467D4605EC51}"/>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7" name="Rectangle 136">
          <a:extLst>
            <a:ext uri="{FF2B5EF4-FFF2-40B4-BE49-F238E27FC236}">
              <a16:creationId xmlns:a16="http://schemas.microsoft.com/office/drawing/2014/main" id="{C6A7C513-BF86-C744-9C66-E9A0DD23A180}"/>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8" name="Rectangle 137">
          <a:extLst>
            <a:ext uri="{FF2B5EF4-FFF2-40B4-BE49-F238E27FC236}">
              <a16:creationId xmlns:a16="http://schemas.microsoft.com/office/drawing/2014/main" id="{66CB2276-EE99-0F4E-B1B5-BF2E0A794CC1}"/>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39" name="Rectangle 138">
          <a:extLst>
            <a:ext uri="{FF2B5EF4-FFF2-40B4-BE49-F238E27FC236}">
              <a16:creationId xmlns:a16="http://schemas.microsoft.com/office/drawing/2014/main" id="{6B963F2C-60D5-2A44-9F69-E282DBC12992}"/>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0" name="Rectangle 139">
          <a:extLst>
            <a:ext uri="{FF2B5EF4-FFF2-40B4-BE49-F238E27FC236}">
              <a16:creationId xmlns:a16="http://schemas.microsoft.com/office/drawing/2014/main" id="{6F2FCE77-1A53-324A-8490-EB778E8D38F4}"/>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1" name="Rectangle 140">
          <a:extLst>
            <a:ext uri="{FF2B5EF4-FFF2-40B4-BE49-F238E27FC236}">
              <a16:creationId xmlns:a16="http://schemas.microsoft.com/office/drawing/2014/main" id="{3B0B1210-4499-9443-9CD3-C958F8A2FF3A}"/>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2" name="Rectangle 141">
          <a:extLst>
            <a:ext uri="{FF2B5EF4-FFF2-40B4-BE49-F238E27FC236}">
              <a16:creationId xmlns:a16="http://schemas.microsoft.com/office/drawing/2014/main" id="{C60C20E7-C363-BA40-8E21-EB077A72DA09}"/>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3" name="Rectangle 142">
          <a:extLst>
            <a:ext uri="{FF2B5EF4-FFF2-40B4-BE49-F238E27FC236}">
              <a16:creationId xmlns:a16="http://schemas.microsoft.com/office/drawing/2014/main" id="{DBE6AA25-2F28-EF4A-BA1B-58E541D247BD}"/>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4" name="Rectangle 143">
          <a:extLst>
            <a:ext uri="{FF2B5EF4-FFF2-40B4-BE49-F238E27FC236}">
              <a16:creationId xmlns:a16="http://schemas.microsoft.com/office/drawing/2014/main" id="{28058119-A377-1B45-A59E-B7506D5B8FA3}"/>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5" name="Rectangle 144">
          <a:extLst>
            <a:ext uri="{FF2B5EF4-FFF2-40B4-BE49-F238E27FC236}">
              <a16:creationId xmlns:a16="http://schemas.microsoft.com/office/drawing/2014/main" id="{E614AE24-3AEE-DE4E-B4B5-275A365AE11A}"/>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6" name="Rectangle 145">
          <a:extLst>
            <a:ext uri="{FF2B5EF4-FFF2-40B4-BE49-F238E27FC236}">
              <a16:creationId xmlns:a16="http://schemas.microsoft.com/office/drawing/2014/main" id="{6682E04B-1933-F544-8701-59019E2FCC84}"/>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7" name="Rectangle 146">
          <a:extLst>
            <a:ext uri="{FF2B5EF4-FFF2-40B4-BE49-F238E27FC236}">
              <a16:creationId xmlns:a16="http://schemas.microsoft.com/office/drawing/2014/main" id="{F4E19FFA-F06D-E94D-9931-A6E05B20F649}"/>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8" name="Rectangle 147">
          <a:extLst>
            <a:ext uri="{FF2B5EF4-FFF2-40B4-BE49-F238E27FC236}">
              <a16:creationId xmlns:a16="http://schemas.microsoft.com/office/drawing/2014/main" id="{496380C7-E022-A244-B61A-12ED95388D03}"/>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337</xdr:row>
      <xdr:rowOff>0</xdr:rowOff>
    </xdr:from>
    <xdr:to>
      <xdr:col>33</xdr:col>
      <xdr:colOff>0</xdr:colOff>
      <xdr:row>337</xdr:row>
      <xdr:rowOff>0</xdr:rowOff>
    </xdr:to>
    <xdr:sp macro="" textlink="">
      <xdr:nvSpPr>
        <xdr:cNvPr id="149" name="Rectangle 148">
          <a:extLst>
            <a:ext uri="{FF2B5EF4-FFF2-40B4-BE49-F238E27FC236}">
              <a16:creationId xmlns:a16="http://schemas.microsoft.com/office/drawing/2014/main" id="{24F2E4D5-4133-2940-9505-78831FC713DA}"/>
            </a:ext>
          </a:extLst>
        </xdr:cNvPr>
        <xdr:cNvSpPr>
          <a:spLocks noChangeArrowheads="1"/>
        </xdr:cNvSpPr>
      </xdr:nvSpPr>
      <xdr:spPr bwMode="auto">
        <a:xfrm>
          <a:off x="13677900" y="5875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0" name="Rectangle 149">
          <a:extLst>
            <a:ext uri="{FF2B5EF4-FFF2-40B4-BE49-F238E27FC236}">
              <a16:creationId xmlns:a16="http://schemas.microsoft.com/office/drawing/2014/main" id="{6A51D483-EAF9-3D46-81E2-6CC30B575C85}"/>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1" name="Rectangle 150">
          <a:extLst>
            <a:ext uri="{FF2B5EF4-FFF2-40B4-BE49-F238E27FC236}">
              <a16:creationId xmlns:a16="http://schemas.microsoft.com/office/drawing/2014/main" id="{6F1D8EE7-9709-1640-8534-40FD769DF0A8}"/>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2" name="Rectangle 151">
          <a:extLst>
            <a:ext uri="{FF2B5EF4-FFF2-40B4-BE49-F238E27FC236}">
              <a16:creationId xmlns:a16="http://schemas.microsoft.com/office/drawing/2014/main" id="{610FFD85-15A6-CE42-874D-2A2B20568E20}"/>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3" name="Rectangle 152">
          <a:extLst>
            <a:ext uri="{FF2B5EF4-FFF2-40B4-BE49-F238E27FC236}">
              <a16:creationId xmlns:a16="http://schemas.microsoft.com/office/drawing/2014/main" id="{834B9A77-1B79-BA42-AC0E-B9E4D8FA9A5E}"/>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4" name="Rectangle 153">
          <a:extLst>
            <a:ext uri="{FF2B5EF4-FFF2-40B4-BE49-F238E27FC236}">
              <a16:creationId xmlns:a16="http://schemas.microsoft.com/office/drawing/2014/main" id="{2CD4EFD7-357A-544E-AA18-E0A7788DDE92}"/>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5" name="Rectangle 154">
          <a:extLst>
            <a:ext uri="{FF2B5EF4-FFF2-40B4-BE49-F238E27FC236}">
              <a16:creationId xmlns:a16="http://schemas.microsoft.com/office/drawing/2014/main" id="{281D9628-5CFF-E242-9B27-B3921D590BA4}"/>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6" name="Rectangle 155">
          <a:extLst>
            <a:ext uri="{FF2B5EF4-FFF2-40B4-BE49-F238E27FC236}">
              <a16:creationId xmlns:a16="http://schemas.microsoft.com/office/drawing/2014/main" id="{FA02D93D-BE67-B945-81A5-F5DCA3240F13}"/>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7" name="Rectangle 156">
          <a:extLst>
            <a:ext uri="{FF2B5EF4-FFF2-40B4-BE49-F238E27FC236}">
              <a16:creationId xmlns:a16="http://schemas.microsoft.com/office/drawing/2014/main" id="{E3CB60B1-0EF1-354B-9342-05B786696883}"/>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8" name="Rectangle 157">
          <a:extLst>
            <a:ext uri="{FF2B5EF4-FFF2-40B4-BE49-F238E27FC236}">
              <a16:creationId xmlns:a16="http://schemas.microsoft.com/office/drawing/2014/main" id="{11803BDE-69D7-944C-9A48-50BF97A19CCB}"/>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59" name="Rectangle 158">
          <a:extLst>
            <a:ext uri="{FF2B5EF4-FFF2-40B4-BE49-F238E27FC236}">
              <a16:creationId xmlns:a16="http://schemas.microsoft.com/office/drawing/2014/main" id="{BB03708A-BF5E-FF46-8364-F158F97EA750}"/>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0" name="Rectangle 159">
          <a:extLst>
            <a:ext uri="{FF2B5EF4-FFF2-40B4-BE49-F238E27FC236}">
              <a16:creationId xmlns:a16="http://schemas.microsoft.com/office/drawing/2014/main" id="{A998E203-3743-264E-A56A-A17B4C28FC13}"/>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1" name="Rectangle 160">
          <a:extLst>
            <a:ext uri="{FF2B5EF4-FFF2-40B4-BE49-F238E27FC236}">
              <a16:creationId xmlns:a16="http://schemas.microsoft.com/office/drawing/2014/main" id="{2BFE4E04-4D83-7B4F-AE3E-8681292B6F29}"/>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2" name="Rectangle 161">
          <a:extLst>
            <a:ext uri="{FF2B5EF4-FFF2-40B4-BE49-F238E27FC236}">
              <a16:creationId xmlns:a16="http://schemas.microsoft.com/office/drawing/2014/main" id="{C20A1F74-68A0-664B-B780-36A240AFAE6B}"/>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3" name="Rectangle 162">
          <a:extLst>
            <a:ext uri="{FF2B5EF4-FFF2-40B4-BE49-F238E27FC236}">
              <a16:creationId xmlns:a16="http://schemas.microsoft.com/office/drawing/2014/main" id="{CB01493C-4D23-534D-97FE-FF0F652916D6}"/>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4" name="Rectangle 163">
          <a:extLst>
            <a:ext uri="{FF2B5EF4-FFF2-40B4-BE49-F238E27FC236}">
              <a16:creationId xmlns:a16="http://schemas.microsoft.com/office/drawing/2014/main" id="{872DC79D-7012-5841-B261-21EFC168E5C4}"/>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5" name="Rectangle 164">
          <a:extLst>
            <a:ext uri="{FF2B5EF4-FFF2-40B4-BE49-F238E27FC236}">
              <a16:creationId xmlns:a16="http://schemas.microsoft.com/office/drawing/2014/main" id="{266342E4-92D6-4545-B0A6-F4B402882597}"/>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6" name="Rectangle 165">
          <a:extLst>
            <a:ext uri="{FF2B5EF4-FFF2-40B4-BE49-F238E27FC236}">
              <a16:creationId xmlns:a16="http://schemas.microsoft.com/office/drawing/2014/main" id="{FCECFC23-7AD5-8D48-87D2-D89263B59EDF}"/>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7" name="Rectangle 166">
          <a:extLst>
            <a:ext uri="{FF2B5EF4-FFF2-40B4-BE49-F238E27FC236}">
              <a16:creationId xmlns:a16="http://schemas.microsoft.com/office/drawing/2014/main" id="{ECFA4A0C-D8D8-E541-89D5-89A0AE9132D5}"/>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8" name="Rectangle 167">
          <a:extLst>
            <a:ext uri="{FF2B5EF4-FFF2-40B4-BE49-F238E27FC236}">
              <a16:creationId xmlns:a16="http://schemas.microsoft.com/office/drawing/2014/main" id="{A6B45B91-30C3-054F-883B-B79203EE2FF6}"/>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69" name="Rectangle 168">
          <a:extLst>
            <a:ext uri="{FF2B5EF4-FFF2-40B4-BE49-F238E27FC236}">
              <a16:creationId xmlns:a16="http://schemas.microsoft.com/office/drawing/2014/main" id="{AC0238AE-C92D-7343-A3DC-0C90DA743D7D}"/>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70" name="Rectangle 169">
          <a:extLst>
            <a:ext uri="{FF2B5EF4-FFF2-40B4-BE49-F238E27FC236}">
              <a16:creationId xmlns:a16="http://schemas.microsoft.com/office/drawing/2014/main" id="{96A89912-8FA8-7F47-BEC0-F1383849E0B1}"/>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335</xdr:row>
      <xdr:rowOff>0</xdr:rowOff>
    </xdr:from>
    <xdr:to>
      <xdr:col>33</xdr:col>
      <xdr:colOff>0</xdr:colOff>
      <xdr:row>335</xdr:row>
      <xdr:rowOff>0</xdr:rowOff>
    </xdr:to>
    <xdr:sp macro="" textlink="">
      <xdr:nvSpPr>
        <xdr:cNvPr id="171" name="Rectangle 170">
          <a:extLst>
            <a:ext uri="{FF2B5EF4-FFF2-40B4-BE49-F238E27FC236}">
              <a16:creationId xmlns:a16="http://schemas.microsoft.com/office/drawing/2014/main" id="{C49DAC37-134E-EF41-B808-F465D81C5E4F}"/>
            </a:ext>
          </a:extLst>
        </xdr:cNvPr>
        <xdr:cNvSpPr>
          <a:spLocks noChangeArrowheads="1"/>
        </xdr:cNvSpPr>
      </xdr:nvSpPr>
      <xdr:spPr bwMode="auto">
        <a:xfrm>
          <a:off x="13677900" y="5824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172" name="Rectangle 171">
          <a:extLst>
            <a:ext uri="{FF2B5EF4-FFF2-40B4-BE49-F238E27FC236}">
              <a16:creationId xmlns:a16="http://schemas.microsoft.com/office/drawing/2014/main" id="{FF4F434E-7816-EE4A-9260-CBC8CBBACA52}"/>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173" name="Rectangle 172">
          <a:extLst>
            <a:ext uri="{FF2B5EF4-FFF2-40B4-BE49-F238E27FC236}">
              <a16:creationId xmlns:a16="http://schemas.microsoft.com/office/drawing/2014/main" id="{AEEABF22-587F-7345-8F77-F415A3E82AC8}"/>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174" name="Rectangle 173">
          <a:extLst>
            <a:ext uri="{FF2B5EF4-FFF2-40B4-BE49-F238E27FC236}">
              <a16:creationId xmlns:a16="http://schemas.microsoft.com/office/drawing/2014/main" id="{42878A1F-8375-C740-9B58-1DB222B482E8}"/>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175" name="Rectangle 174">
          <a:extLst>
            <a:ext uri="{FF2B5EF4-FFF2-40B4-BE49-F238E27FC236}">
              <a16:creationId xmlns:a16="http://schemas.microsoft.com/office/drawing/2014/main" id="{FC0D3688-AEA9-D847-9362-3DCFF517FD26}"/>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176" name="Rectangle 175">
          <a:extLst>
            <a:ext uri="{FF2B5EF4-FFF2-40B4-BE49-F238E27FC236}">
              <a16:creationId xmlns:a16="http://schemas.microsoft.com/office/drawing/2014/main" id="{0D0B0751-73BE-2645-BA6E-D5C55083C50A}"/>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177" name="Rectangle 176">
          <a:extLst>
            <a:ext uri="{FF2B5EF4-FFF2-40B4-BE49-F238E27FC236}">
              <a16:creationId xmlns:a16="http://schemas.microsoft.com/office/drawing/2014/main" id="{0CEB3C25-4E9C-3942-AF60-ABED0F6368FD}"/>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2" name="Rectangle 331">
          <a:extLst>
            <a:ext uri="{FF2B5EF4-FFF2-40B4-BE49-F238E27FC236}">
              <a16:creationId xmlns:a16="http://schemas.microsoft.com/office/drawing/2014/main" id="{BE6C84B3-A3A5-A846-9768-16723565618A}"/>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3" name="Rectangle 332">
          <a:extLst>
            <a:ext uri="{FF2B5EF4-FFF2-40B4-BE49-F238E27FC236}">
              <a16:creationId xmlns:a16="http://schemas.microsoft.com/office/drawing/2014/main" id="{D9229F12-DCD0-0744-909A-D6EDDA1BCC41}"/>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4" name="Rectangle 333">
          <a:extLst>
            <a:ext uri="{FF2B5EF4-FFF2-40B4-BE49-F238E27FC236}">
              <a16:creationId xmlns:a16="http://schemas.microsoft.com/office/drawing/2014/main" id="{9D5BABA8-A402-2545-99A7-83DBEAFEA324}"/>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5" name="Rectangle 334">
          <a:extLst>
            <a:ext uri="{FF2B5EF4-FFF2-40B4-BE49-F238E27FC236}">
              <a16:creationId xmlns:a16="http://schemas.microsoft.com/office/drawing/2014/main" id="{CB58B476-1D85-234A-A215-E426B5F9BF7C}"/>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6" name="Rectangle 335">
          <a:extLst>
            <a:ext uri="{FF2B5EF4-FFF2-40B4-BE49-F238E27FC236}">
              <a16:creationId xmlns:a16="http://schemas.microsoft.com/office/drawing/2014/main" id="{C8579BF4-2DB7-6B44-ACA0-E94A551C209E}"/>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7" name="Rectangle 336">
          <a:extLst>
            <a:ext uri="{FF2B5EF4-FFF2-40B4-BE49-F238E27FC236}">
              <a16:creationId xmlns:a16="http://schemas.microsoft.com/office/drawing/2014/main" id="{3CAC004C-B6FB-B444-970B-903B483997C6}"/>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8" name="Rectangle 337">
          <a:extLst>
            <a:ext uri="{FF2B5EF4-FFF2-40B4-BE49-F238E27FC236}">
              <a16:creationId xmlns:a16="http://schemas.microsoft.com/office/drawing/2014/main" id="{20EC7C53-6A3D-CC45-A337-D35F8BA79634}"/>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39" name="Rectangle 338">
          <a:extLst>
            <a:ext uri="{FF2B5EF4-FFF2-40B4-BE49-F238E27FC236}">
              <a16:creationId xmlns:a16="http://schemas.microsoft.com/office/drawing/2014/main" id="{C40D00BC-DC34-1E4A-96EF-7048154C1E14}"/>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0" name="Rectangle 339">
          <a:extLst>
            <a:ext uri="{FF2B5EF4-FFF2-40B4-BE49-F238E27FC236}">
              <a16:creationId xmlns:a16="http://schemas.microsoft.com/office/drawing/2014/main" id="{20BEEFE1-AF68-A44C-A2CA-F566E662A678}"/>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1" name="Rectangle 340">
          <a:extLst>
            <a:ext uri="{FF2B5EF4-FFF2-40B4-BE49-F238E27FC236}">
              <a16:creationId xmlns:a16="http://schemas.microsoft.com/office/drawing/2014/main" id="{FC4E6F6D-DD0B-4E4C-BB6D-FB7FC0A782A9}"/>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2" name="Rectangle 341">
          <a:extLst>
            <a:ext uri="{FF2B5EF4-FFF2-40B4-BE49-F238E27FC236}">
              <a16:creationId xmlns:a16="http://schemas.microsoft.com/office/drawing/2014/main" id="{A6B582C1-6166-4E4C-A64E-06CFF9786A85}"/>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3" name="Rectangle 342">
          <a:extLst>
            <a:ext uri="{FF2B5EF4-FFF2-40B4-BE49-F238E27FC236}">
              <a16:creationId xmlns:a16="http://schemas.microsoft.com/office/drawing/2014/main" id="{EFEEFA7E-9FDB-3F46-8069-6E46B0B5AABF}"/>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4" name="Rectangle 343">
          <a:extLst>
            <a:ext uri="{FF2B5EF4-FFF2-40B4-BE49-F238E27FC236}">
              <a16:creationId xmlns:a16="http://schemas.microsoft.com/office/drawing/2014/main" id="{DD9A2E63-F211-7045-9660-FCF16DE1F6FA}"/>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5" name="Rectangle 344">
          <a:extLst>
            <a:ext uri="{FF2B5EF4-FFF2-40B4-BE49-F238E27FC236}">
              <a16:creationId xmlns:a16="http://schemas.microsoft.com/office/drawing/2014/main" id="{F5283DCA-0F78-6A4D-B4AB-DD0B8FE889F2}"/>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6" name="Rectangle 345">
          <a:extLst>
            <a:ext uri="{FF2B5EF4-FFF2-40B4-BE49-F238E27FC236}">
              <a16:creationId xmlns:a16="http://schemas.microsoft.com/office/drawing/2014/main" id="{17A57632-ADAA-4442-9F45-B97B03171BC7}"/>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370</xdr:row>
      <xdr:rowOff>0</xdr:rowOff>
    </xdr:from>
    <xdr:to>
      <xdr:col>33</xdr:col>
      <xdr:colOff>0</xdr:colOff>
      <xdr:row>370</xdr:row>
      <xdr:rowOff>0</xdr:rowOff>
    </xdr:to>
    <xdr:sp macro="" textlink="">
      <xdr:nvSpPr>
        <xdr:cNvPr id="347" name="Rectangle 346">
          <a:extLst>
            <a:ext uri="{FF2B5EF4-FFF2-40B4-BE49-F238E27FC236}">
              <a16:creationId xmlns:a16="http://schemas.microsoft.com/office/drawing/2014/main" id="{8B94B2CD-AEAF-9747-83EB-1E52CA0D25E8}"/>
            </a:ext>
          </a:extLst>
        </xdr:cNvPr>
        <xdr:cNvSpPr>
          <a:spLocks noChangeArrowheads="1"/>
        </xdr:cNvSpPr>
      </xdr:nvSpPr>
      <xdr:spPr bwMode="auto">
        <a:xfrm>
          <a:off x="13677900" y="68605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48" name="Rectangle 347">
          <a:extLst>
            <a:ext uri="{FF2B5EF4-FFF2-40B4-BE49-F238E27FC236}">
              <a16:creationId xmlns:a16="http://schemas.microsoft.com/office/drawing/2014/main" id="{EF3FF900-E427-3F42-979D-05C8B65EDED4}"/>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49" name="Rectangle 348">
          <a:extLst>
            <a:ext uri="{FF2B5EF4-FFF2-40B4-BE49-F238E27FC236}">
              <a16:creationId xmlns:a16="http://schemas.microsoft.com/office/drawing/2014/main" id="{8A516D93-B18B-B64F-A3BF-7EFF2787DDF8}"/>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0" name="Rectangle 349">
          <a:extLst>
            <a:ext uri="{FF2B5EF4-FFF2-40B4-BE49-F238E27FC236}">
              <a16:creationId xmlns:a16="http://schemas.microsoft.com/office/drawing/2014/main" id="{5662FBAD-41DD-8541-B038-F0130A338528}"/>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1" name="Rectangle 350">
          <a:extLst>
            <a:ext uri="{FF2B5EF4-FFF2-40B4-BE49-F238E27FC236}">
              <a16:creationId xmlns:a16="http://schemas.microsoft.com/office/drawing/2014/main" id="{5450878B-12AF-6F45-89F5-B8397FF251B4}"/>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2" name="Rectangle 351">
          <a:extLst>
            <a:ext uri="{FF2B5EF4-FFF2-40B4-BE49-F238E27FC236}">
              <a16:creationId xmlns:a16="http://schemas.microsoft.com/office/drawing/2014/main" id="{8023C024-6D65-F744-B57E-9D7D93BA402E}"/>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3" name="Rectangle 352">
          <a:extLst>
            <a:ext uri="{FF2B5EF4-FFF2-40B4-BE49-F238E27FC236}">
              <a16:creationId xmlns:a16="http://schemas.microsoft.com/office/drawing/2014/main" id="{2FF4641D-DCE9-104B-99DB-0D67681F9FF0}"/>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4" name="Rectangle 353">
          <a:extLst>
            <a:ext uri="{FF2B5EF4-FFF2-40B4-BE49-F238E27FC236}">
              <a16:creationId xmlns:a16="http://schemas.microsoft.com/office/drawing/2014/main" id="{85CE9CF8-C268-3D4B-B9F5-02FF32A03040}"/>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5" name="Rectangle 354">
          <a:extLst>
            <a:ext uri="{FF2B5EF4-FFF2-40B4-BE49-F238E27FC236}">
              <a16:creationId xmlns:a16="http://schemas.microsoft.com/office/drawing/2014/main" id="{04523998-0D1D-664F-AB6B-2BAE307413DE}"/>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6" name="Rectangle 355">
          <a:extLst>
            <a:ext uri="{FF2B5EF4-FFF2-40B4-BE49-F238E27FC236}">
              <a16:creationId xmlns:a16="http://schemas.microsoft.com/office/drawing/2014/main" id="{66943B73-D53F-0A4D-88BC-2BD44E1550C7}"/>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7" name="Rectangle 356">
          <a:extLst>
            <a:ext uri="{FF2B5EF4-FFF2-40B4-BE49-F238E27FC236}">
              <a16:creationId xmlns:a16="http://schemas.microsoft.com/office/drawing/2014/main" id="{F3B005B7-BD12-D742-BE4B-F55A56CDF6C3}"/>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8" name="Rectangle 357">
          <a:extLst>
            <a:ext uri="{FF2B5EF4-FFF2-40B4-BE49-F238E27FC236}">
              <a16:creationId xmlns:a16="http://schemas.microsoft.com/office/drawing/2014/main" id="{679CA293-18A3-3F42-AAD3-EE70AAD2682E}"/>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59" name="Rectangle 358">
          <a:extLst>
            <a:ext uri="{FF2B5EF4-FFF2-40B4-BE49-F238E27FC236}">
              <a16:creationId xmlns:a16="http://schemas.microsoft.com/office/drawing/2014/main" id="{8BC0D30C-5551-AD40-BB18-4732AC390D32}"/>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0" name="Rectangle 359">
          <a:extLst>
            <a:ext uri="{FF2B5EF4-FFF2-40B4-BE49-F238E27FC236}">
              <a16:creationId xmlns:a16="http://schemas.microsoft.com/office/drawing/2014/main" id="{FDC498C6-B9AF-3B48-881B-2D4087C8754E}"/>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1" name="Rectangle 360">
          <a:extLst>
            <a:ext uri="{FF2B5EF4-FFF2-40B4-BE49-F238E27FC236}">
              <a16:creationId xmlns:a16="http://schemas.microsoft.com/office/drawing/2014/main" id="{460CEF12-EE3B-6742-9F78-80A5CDFB8840}"/>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2" name="Rectangle 361">
          <a:extLst>
            <a:ext uri="{FF2B5EF4-FFF2-40B4-BE49-F238E27FC236}">
              <a16:creationId xmlns:a16="http://schemas.microsoft.com/office/drawing/2014/main" id="{1C11C955-E0D6-5642-9A21-AEDA8EA330E9}"/>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3" name="Rectangle 362">
          <a:extLst>
            <a:ext uri="{FF2B5EF4-FFF2-40B4-BE49-F238E27FC236}">
              <a16:creationId xmlns:a16="http://schemas.microsoft.com/office/drawing/2014/main" id="{7B5565A6-A4A9-274E-890E-42B385267429}"/>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4" name="Rectangle 363">
          <a:extLst>
            <a:ext uri="{FF2B5EF4-FFF2-40B4-BE49-F238E27FC236}">
              <a16:creationId xmlns:a16="http://schemas.microsoft.com/office/drawing/2014/main" id="{878DF7BD-1E67-3843-9A66-B661874CF1FC}"/>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5" name="Rectangle 364">
          <a:extLst>
            <a:ext uri="{FF2B5EF4-FFF2-40B4-BE49-F238E27FC236}">
              <a16:creationId xmlns:a16="http://schemas.microsoft.com/office/drawing/2014/main" id="{1E35BDDD-3E74-4841-ACD3-D41110ECAD6D}"/>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6" name="Rectangle 365">
          <a:extLst>
            <a:ext uri="{FF2B5EF4-FFF2-40B4-BE49-F238E27FC236}">
              <a16:creationId xmlns:a16="http://schemas.microsoft.com/office/drawing/2014/main" id="{D391AAEA-287D-FC43-959F-E37769CCE326}"/>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7" name="Rectangle 366">
          <a:extLst>
            <a:ext uri="{FF2B5EF4-FFF2-40B4-BE49-F238E27FC236}">
              <a16:creationId xmlns:a16="http://schemas.microsoft.com/office/drawing/2014/main" id="{2A48670E-BBE1-8B4B-8F2A-7A5961278878}"/>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8" name="Rectangle 367">
          <a:extLst>
            <a:ext uri="{FF2B5EF4-FFF2-40B4-BE49-F238E27FC236}">
              <a16:creationId xmlns:a16="http://schemas.microsoft.com/office/drawing/2014/main" id="{DA2FF4A0-2218-554A-92CE-841E4956154A}"/>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368</xdr:row>
      <xdr:rowOff>0</xdr:rowOff>
    </xdr:from>
    <xdr:to>
      <xdr:col>33</xdr:col>
      <xdr:colOff>0</xdr:colOff>
      <xdr:row>368</xdr:row>
      <xdr:rowOff>0</xdr:rowOff>
    </xdr:to>
    <xdr:sp macro="" textlink="">
      <xdr:nvSpPr>
        <xdr:cNvPr id="369" name="Rectangle 368">
          <a:extLst>
            <a:ext uri="{FF2B5EF4-FFF2-40B4-BE49-F238E27FC236}">
              <a16:creationId xmlns:a16="http://schemas.microsoft.com/office/drawing/2014/main" id="{D0725988-8550-C84D-8CEB-6EACFD3857D3}"/>
            </a:ext>
          </a:extLst>
        </xdr:cNvPr>
        <xdr:cNvSpPr>
          <a:spLocks noChangeArrowheads="1"/>
        </xdr:cNvSpPr>
      </xdr:nvSpPr>
      <xdr:spPr bwMode="auto">
        <a:xfrm>
          <a:off x="13677900" y="68097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0" name="Rectangle 369">
          <a:extLst>
            <a:ext uri="{FF2B5EF4-FFF2-40B4-BE49-F238E27FC236}">
              <a16:creationId xmlns:a16="http://schemas.microsoft.com/office/drawing/2014/main" id="{1DC071AC-03CB-5041-BE30-CA11C73E1C80}"/>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1" name="Rectangle 370">
          <a:extLst>
            <a:ext uri="{FF2B5EF4-FFF2-40B4-BE49-F238E27FC236}">
              <a16:creationId xmlns:a16="http://schemas.microsoft.com/office/drawing/2014/main" id="{7B3AAF4B-73C4-8D48-81F7-6A281FA5DBEF}"/>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2" name="Rectangle 371">
          <a:extLst>
            <a:ext uri="{FF2B5EF4-FFF2-40B4-BE49-F238E27FC236}">
              <a16:creationId xmlns:a16="http://schemas.microsoft.com/office/drawing/2014/main" id="{E09D4567-066E-2540-B043-02AB61D1F673}"/>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3" name="Rectangle 372">
          <a:extLst>
            <a:ext uri="{FF2B5EF4-FFF2-40B4-BE49-F238E27FC236}">
              <a16:creationId xmlns:a16="http://schemas.microsoft.com/office/drawing/2014/main" id="{706C593C-5BAC-4D47-874D-A33E9849EC9B}"/>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4" name="Rectangle 373">
          <a:extLst>
            <a:ext uri="{FF2B5EF4-FFF2-40B4-BE49-F238E27FC236}">
              <a16:creationId xmlns:a16="http://schemas.microsoft.com/office/drawing/2014/main" id="{E346EEC2-EA67-464F-B26C-53018E9744D8}"/>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5" name="Rectangle 374">
          <a:extLst>
            <a:ext uri="{FF2B5EF4-FFF2-40B4-BE49-F238E27FC236}">
              <a16:creationId xmlns:a16="http://schemas.microsoft.com/office/drawing/2014/main" id="{E86DFE99-AF98-8145-96D9-A458073533F3}"/>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6" name="Rectangle 375">
          <a:extLst>
            <a:ext uri="{FF2B5EF4-FFF2-40B4-BE49-F238E27FC236}">
              <a16:creationId xmlns:a16="http://schemas.microsoft.com/office/drawing/2014/main" id="{0215403C-9F3F-EF4A-9115-0943BF06342C}"/>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7" name="Rectangle 376">
          <a:extLst>
            <a:ext uri="{FF2B5EF4-FFF2-40B4-BE49-F238E27FC236}">
              <a16:creationId xmlns:a16="http://schemas.microsoft.com/office/drawing/2014/main" id="{D74B6EC9-68A7-E647-90AE-881A351092E0}"/>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8" name="Rectangle 377">
          <a:extLst>
            <a:ext uri="{FF2B5EF4-FFF2-40B4-BE49-F238E27FC236}">
              <a16:creationId xmlns:a16="http://schemas.microsoft.com/office/drawing/2014/main" id="{DD813D8F-82BE-164D-A6D7-BF5B77343135}"/>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79" name="Rectangle 378">
          <a:extLst>
            <a:ext uri="{FF2B5EF4-FFF2-40B4-BE49-F238E27FC236}">
              <a16:creationId xmlns:a16="http://schemas.microsoft.com/office/drawing/2014/main" id="{8ADBD92B-DB0E-A84E-AC38-98F0116809B9}"/>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0" name="Rectangle 379">
          <a:extLst>
            <a:ext uri="{FF2B5EF4-FFF2-40B4-BE49-F238E27FC236}">
              <a16:creationId xmlns:a16="http://schemas.microsoft.com/office/drawing/2014/main" id="{73603D2C-64B4-8147-9954-9477E1EF9472}"/>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1" name="Rectangle 380">
          <a:extLst>
            <a:ext uri="{FF2B5EF4-FFF2-40B4-BE49-F238E27FC236}">
              <a16:creationId xmlns:a16="http://schemas.microsoft.com/office/drawing/2014/main" id="{9958026C-CAE2-F941-B0BD-A1CFF6048B17}"/>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2" name="Rectangle 381">
          <a:extLst>
            <a:ext uri="{FF2B5EF4-FFF2-40B4-BE49-F238E27FC236}">
              <a16:creationId xmlns:a16="http://schemas.microsoft.com/office/drawing/2014/main" id="{F7514C88-C7E4-BF41-8308-BB76B0054A40}"/>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3" name="Rectangle 382">
          <a:extLst>
            <a:ext uri="{FF2B5EF4-FFF2-40B4-BE49-F238E27FC236}">
              <a16:creationId xmlns:a16="http://schemas.microsoft.com/office/drawing/2014/main" id="{1F4B2006-DF55-4B41-9432-D02E28030A70}"/>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4" name="Rectangle 383">
          <a:extLst>
            <a:ext uri="{FF2B5EF4-FFF2-40B4-BE49-F238E27FC236}">
              <a16:creationId xmlns:a16="http://schemas.microsoft.com/office/drawing/2014/main" id="{DC87EAFB-8B5B-FD43-9E27-EFC404C2B72D}"/>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5" name="Rectangle 384">
          <a:extLst>
            <a:ext uri="{FF2B5EF4-FFF2-40B4-BE49-F238E27FC236}">
              <a16:creationId xmlns:a16="http://schemas.microsoft.com/office/drawing/2014/main" id="{396CAF61-48F9-274F-8CFA-1FDC765AF73C}"/>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6" name="Rectangle 385">
          <a:extLst>
            <a:ext uri="{FF2B5EF4-FFF2-40B4-BE49-F238E27FC236}">
              <a16:creationId xmlns:a16="http://schemas.microsoft.com/office/drawing/2014/main" id="{EE77BA75-4F43-214C-84E6-8B37E4B80CF6}"/>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7" name="Rectangle 386">
          <a:extLst>
            <a:ext uri="{FF2B5EF4-FFF2-40B4-BE49-F238E27FC236}">
              <a16:creationId xmlns:a16="http://schemas.microsoft.com/office/drawing/2014/main" id="{D238A428-DB86-354E-A1D4-D737D3068120}"/>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8" name="Rectangle 387">
          <a:extLst>
            <a:ext uri="{FF2B5EF4-FFF2-40B4-BE49-F238E27FC236}">
              <a16:creationId xmlns:a16="http://schemas.microsoft.com/office/drawing/2014/main" id="{E6CC4268-E736-CE47-84A0-2E415238BE3A}"/>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89" name="Rectangle 388">
          <a:extLst>
            <a:ext uri="{FF2B5EF4-FFF2-40B4-BE49-F238E27FC236}">
              <a16:creationId xmlns:a16="http://schemas.microsoft.com/office/drawing/2014/main" id="{8E93FC80-4E04-F942-B875-94F0D354B7F0}"/>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90" name="Rectangle 389">
          <a:extLst>
            <a:ext uri="{FF2B5EF4-FFF2-40B4-BE49-F238E27FC236}">
              <a16:creationId xmlns:a16="http://schemas.microsoft.com/office/drawing/2014/main" id="{A82AD231-B199-1A4C-B0AE-C78D50F8E4DA}"/>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403</xdr:row>
      <xdr:rowOff>0</xdr:rowOff>
    </xdr:from>
    <xdr:to>
      <xdr:col>33</xdr:col>
      <xdr:colOff>0</xdr:colOff>
      <xdr:row>403</xdr:row>
      <xdr:rowOff>0</xdr:rowOff>
    </xdr:to>
    <xdr:sp macro="" textlink="">
      <xdr:nvSpPr>
        <xdr:cNvPr id="391" name="Rectangle 390">
          <a:extLst>
            <a:ext uri="{FF2B5EF4-FFF2-40B4-BE49-F238E27FC236}">
              <a16:creationId xmlns:a16="http://schemas.microsoft.com/office/drawing/2014/main" id="{90DA1E25-2788-BB4F-94C2-F21FB87B33D6}"/>
            </a:ext>
          </a:extLst>
        </xdr:cNvPr>
        <xdr:cNvSpPr>
          <a:spLocks noChangeArrowheads="1"/>
        </xdr:cNvSpPr>
      </xdr:nvSpPr>
      <xdr:spPr bwMode="auto">
        <a:xfrm>
          <a:off x="13677900" y="78460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2" name="Rectangle 391">
          <a:extLst>
            <a:ext uri="{FF2B5EF4-FFF2-40B4-BE49-F238E27FC236}">
              <a16:creationId xmlns:a16="http://schemas.microsoft.com/office/drawing/2014/main" id="{057C2C72-C506-8647-BAEB-7FC7E9EA7F9F}"/>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3" name="Rectangle 392">
          <a:extLst>
            <a:ext uri="{FF2B5EF4-FFF2-40B4-BE49-F238E27FC236}">
              <a16:creationId xmlns:a16="http://schemas.microsoft.com/office/drawing/2014/main" id="{E724AB7A-DCB4-EA48-962F-771B5FDF9679}"/>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4" name="Rectangle 393">
          <a:extLst>
            <a:ext uri="{FF2B5EF4-FFF2-40B4-BE49-F238E27FC236}">
              <a16:creationId xmlns:a16="http://schemas.microsoft.com/office/drawing/2014/main" id="{E11A6C50-FC5B-4249-B5A9-899C5F550673}"/>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5" name="Rectangle 394">
          <a:extLst>
            <a:ext uri="{FF2B5EF4-FFF2-40B4-BE49-F238E27FC236}">
              <a16:creationId xmlns:a16="http://schemas.microsoft.com/office/drawing/2014/main" id="{0CEE9AA5-A465-314B-ABEA-E013ADECEC16}"/>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6" name="Rectangle 395">
          <a:extLst>
            <a:ext uri="{FF2B5EF4-FFF2-40B4-BE49-F238E27FC236}">
              <a16:creationId xmlns:a16="http://schemas.microsoft.com/office/drawing/2014/main" id="{F624E046-84D0-D245-B78E-A9C6D1A0BA36}"/>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7" name="Rectangle 396">
          <a:extLst>
            <a:ext uri="{FF2B5EF4-FFF2-40B4-BE49-F238E27FC236}">
              <a16:creationId xmlns:a16="http://schemas.microsoft.com/office/drawing/2014/main" id="{57D6F69B-F5CB-EB4C-8943-DC1137D3D8ED}"/>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8" name="Rectangle 397">
          <a:extLst>
            <a:ext uri="{FF2B5EF4-FFF2-40B4-BE49-F238E27FC236}">
              <a16:creationId xmlns:a16="http://schemas.microsoft.com/office/drawing/2014/main" id="{2D37599D-CAD5-534C-981B-EDC923D80153}"/>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399" name="Rectangle 398">
          <a:extLst>
            <a:ext uri="{FF2B5EF4-FFF2-40B4-BE49-F238E27FC236}">
              <a16:creationId xmlns:a16="http://schemas.microsoft.com/office/drawing/2014/main" id="{8D9C586F-4D11-9F41-B7F2-DEDA6AD50E98}"/>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0" name="Rectangle 399">
          <a:extLst>
            <a:ext uri="{FF2B5EF4-FFF2-40B4-BE49-F238E27FC236}">
              <a16:creationId xmlns:a16="http://schemas.microsoft.com/office/drawing/2014/main" id="{FD291E41-570F-BC41-8ED6-D76259B12D9F}"/>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1" name="Rectangle 400">
          <a:extLst>
            <a:ext uri="{FF2B5EF4-FFF2-40B4-BE49-F238E27FC236}">
              <a16:creationId xmlns:a16="http://schemas.microsoft.com/office/drawing/2014/main" id="{5CF23498-AF2F-4C43-AD4E-75AAD96F0F36}"/>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2" name="Rectangle 401">
          <a:extLst>
            <a:ext uri="{FF2B5EF4-FFF2-40B4-BE49-F238E27FC236}">
              <a16:creationId xmlns:a16="http://schemas.microsoft.com/office/drawing/2014/main" id="{6A16CFAD-3BCA-6647-9AAA-4B19D7A22CD8}"/>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3" name="Rectangle 402">
          <a:extLst>
            <a:ext uri="{FF2B5EF4-FFF2-40B4-BE49-F238E27FC236}">
              <a16:creationId xmlns:a16="http://schemas.microsoft.com/office/drawing/2014/main" id="{C8DFA850-104D-FA44-AB3C-A7B0D6BE3211}"/>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4" name="Rectangle 403">
          <a:extLst>
            <a:ext uri="{FF2B5EF4-FFF2-40B4-BE49-F238E27FC236}">
              <a16:creationId xmlns:a16="http://schemas.microsoft.com/office/drawing/2014/main" id="{AE3E7D6D-4238-504B-A52F-7F6A966EBA27}"/>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5" name="Rectangle 404">
          <a:extLst>
            <a:ext uri="{FF2B5EF4-FFF2-40B4-BE49-F238E27FC236}">
              <a16:creationId xmlns:a16="http://schemas.microsoft.com/office/drawing/2014/main" id="{ED70F4E4-07C3-9F45-BE70-6CD3AF2E0FC8}"/>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6" name="Rectangle 405">
          <a:extLst>
            <a:ext uri="{FF2B5EF4-FFF2-40B4-BE49-F238E27FC236}">
              <a16:creationId xmlns:a16="http://schemas.microsoft.com/office/drawing/2014/main" id="{D0588CC2-8696-8D4B-A34E-B6173761933C}"/>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7" name="Rectangle 406">
          <a:extLst>
            <a:ext uri="{FF2B5EF4-FFF2-40B4-BE49-F238E27FC236}">
              <a16:creationId xmlns:a16="http://schemas.microsoft.com/office/drawing/2014/main" id="{D3B0E9DA-A606-2743-B7E9-91976717012D}"/>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8" name="Rectangle 407">
          <a:extLst>
            <a:ext uri="{FF2B5EF4-FFF2-40B4-BE49-F238E27FC236}">
              <a16:creationId xmlns:a16="http://schemas.microsoft.com/office/drawing/2014/main" id="{A7FA0EBE-7044-0B41-85A3-C5C7763F1EF8}"/>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09" name="Rectangle 408">
          <a:extLst>
            <a:ext uri="{FF2B5EF4-FFF2-40B4-BE49-F238E27FC236}">
              <a16:creationId xmlns:a16="http://schemas.microsoft.com/office/drawing/2014/main" id="{FA60C30F-2120-8D4A-BD7D-6D90B90225E2}"/>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10" name="Rectangle 409">
          <a:extLst>
            <a:ext uri="{FF2B5EF4-FFF2-40B4-BE49-F238E27FC236}">
              <a16:creationId xmlns:a16="http://schemas.microsoft.com/office/drawing/2014/main" id="{922DD8B7-87B4-A941-A11B-D4CC0F7D57AE}"/>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11" name="Rectangle 410">
          <a:extLst>
            <a:ext uri="{FF2B5EF4-FFF2-40B4-BE49-F238E27FC236}">
              <a16:creationId xmlns:a16="http://schemas.microsoft.com/office/drawing/2014/main" id="{3D9DAB97-BB17-4B4E-95BC-1C65F106192F}"/>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12" name="Rectangle 411">
          <a:extLst>
            <a:ext uri="{FF2B5EF4-FFF2-40B4-BE49-F238E27FC236}">
              <a16:creationId xmlns:a16="http://schemas.microsoft.com/office/drawing/2014/main" id="{AF7C5235-9CF4-5B4E-BC74-EA5FB1EC9B2D}"/>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401</xdr:row>
      <xdr:rowOff>0</xdr:rowOff>
    </xdr:from>
    <xdr:to>
      <xdr:col>33</xdr:col>
      <xdr:colOff>0</xdr:colOff>
      <xdr:row>401</xdr:row>
      <xdr:rowOff>0</xdr:rowOff>
    </xdr:to>
    <xdr:sp macro="" textlink="">
      <xdr:nvSpPr>
        <xdr:cNvPr id="413" name="Rectangle 412">
          <a:extLst>
            <a:ext uri="{FF2B5EF4-FFF2-40B4-BE49-F238E27FC236}">
              <a16:creationId xmlns:a16="http://schemas.microsoft.com/office/drawing/2014/main" id="{33076CA3-1104-AA47-A94A-8F3CD949B422}"/>
            </a:ext>
          </a:extLst>
        </xdr:cNvPr>
        <xdr:cNvSpPr>
          <a:spLocks noChangeArrowheads="1"/>
        </xdr:cNvSpPr>
      </xdr:nvSpPr>
      <xdr:spPr bwMode="auto">
        <a:xfrm>
          <a:off x="13677900" y="77952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414" name="Rectangle 413">
          <a:extLst>
            <a:ext uri="{FF2B5EF4-FFF2-40B4-BE49-F238E27FC236}">
              <a16:creationId xmlns:a16="http://schemas.microsoft.com/office/drawing/2014/main" id="{56D24BBF-FE25-D541-AEB0-9D278C924EB4}"/>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415" name="Rectangle 414">
          <a:extLst>
            <a:ext uri="{FF2B5EF4-FFF2-40B4-BE49-F238E27FC236}">
              <a16:creationId xmlns:a16="http://schemas.microsoft.com/office/drawing/2014/main" id="{5AC0A865-C7E4-7848-9C23-00EA696241A7}"/>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416" name="Rectangle 415">
          <a:extLst>
            <a:ext uri="{FF2B5EF4-FFF2-40B4-BE49-F238E27FC236}">
              <a16:creationId xmlns:a16="http://schemas.microsoft.com/office/drawing/2014/main" id="{E2154996-B254-9246-AABA-2C39EB766CB2}"/>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417" name="Rectangle 416">
          <a:extLst>
            <a:ext uri="{FF2B5EF4-FFF2-40B4-BE49-F238E27FC236}">
              <a16:creationId xmlns:a16="http://schemas.microsoft.com/office/drawing/2014/main" id="{BE9211CD-39DE-7140-8665-EBC6CFB8EE56}"/>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418" name="Rectangle 417">
          <a:extLst>
            <a:ext uri="{FF2B5EF4-FFF2-40B4-BE49-F238E27FC236}">
              <a16:creationId xmlns:a16="http://schemas.microsoft.com/office/drawing/2014/main" id="{71726247-43E6-E348-8B42-EA45182F0B60}"/>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419" name="Rectangle 418">
          <a:extLst>
            <a:ext uri="{FF2B5EF4-FFF2-40B4-BE49-F238E27FC236}">
              <a16:creationId xmlns:a16="http://schemas.microsoft.com/office/drawing/2014/main" id="{BE2B4615-91EC-D04B-807F-A102D4EE23E2}"/>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2" name="Rectangle 511">
          <a:extLst>
            <a:ext uri="{FF2B5EF4-FFF2-40B4-BE49-F238E27FC236}">
              <a16:creationId xmlns:a16="http://schemas.microsoft.com/office/drawing/2014/main" id="{7D8584E5-E89E-0648-ABC1-2A6F80F24C9E}"/>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3" name="Rectangle 512">
          <a:extLst>
            <a:ext uri="{FF2B5EF4-FFF2-40B4-BE49-F238E27FC236}">
              <a16:creationId xmlns:a16="http://schemas.microsoft.com/office/drawing/2014/main" id="{F2FC3043-6581-DD4B-982A-C517AB26D721}"/>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4" name="Rectangle 513">
          <a:extLst>
            <a:ext uri="{FF2B5EF4-FFF2-40B4-BE49-F238E27FC236}">
              <a16:creationId xmlns:a16="http://schemas.microsoft.com/office/drawing/2014/main" id="{1E22D1D9-3A27-E944-B059-1A4DD059C20B}"/>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5" name="Rectangle 514">
          <a:extLst>
            <a:ext uri="{FF2B5EF4-FFF2-40B4-BE49-F238E27FC236}">
              <a16:creationId xmlns:a16="http://schemas.microsoft.com/office/drawing/2014/main" id="{9E4EB7BD-847B-6947-A6F3-8B90AD8FAC0C}"/>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6" name="Rectangle 515">
          <a:extLst>
            <a:ext uri="{FF2B5EF4-FFF2-40B4-BE49-F238E27FC236}">
              <a16:creationId xmlns:a16="http://schemas.microsoft.com/office/drawing/2014/main" id="{2FA66805-1802-B744-9E4C-8EAC63460849}"/>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7" name="Rectangle 516">
          <a:extLst>
            <a:ext uri="{FF2B5EF4-FFF2-40B4-BE49-F238E27FC236}">
              <a16:creationId xmlns:a16="http://schemas.microsoft.com/office/drawing/2014/main" id="{1A46A2F4-DE80-F64D-BF1D-79EE35BC9BC8}"/>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8" name="Rectangle 517">
          <a:extLst>
            <a:ext uri="{FF2B5EF4-FFF2-40B4-BE49-F238E27FC236}">
              <a16:creationId xmlns:a16="http://schemas.microsoft.com/office/drawing/2014/main" id="{0F825FC6-0721-A642-855F-2B637A033494}"/>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19" name="Rectangle 518">
          <a:extLst>
            <a:ext uri="{FF2B5EF4-FFF2-40B4-BE49-F238E27FC236}">
              <a16:creationId xmlns:a16="http://schemas.microsoft.com/office/drawing/2014/main" id="{89444390-4C92-AF44-ABFD-814F44F5D3B9}"/>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0" name="Rectangle 519">
          <a:extLst>
            <a:ext uri="{FF2B5EF4-FFF2-40B4-BE49-F238E27FC236}">
              <a16:creationId xmlns:a16="http://schemas.microsoft.com/office/drawing/2014/main" id="{AF40F5DC-84E9-FC42-8F31-6620D3B877DE}"/>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1" name="Rectangle 520">
          <a:extLst>
            <a:ext uri="{FF2B5EF4-FFF2-40B4-BE49-F238E27FC236}">
              <a16:creationId xmlns:a16="http://schemas.microsoft.com/office/drawing/2014/main" id="{062D1BE5-32BF-6B49-8545-C4B4F8F82937}"/>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2" name="Rectangle 521">
          <a:extLst>
            <a:ext uri="{FF2B5EF4-FFF2-40B4-BE49-F238E27FC236}">
              <a16:creationId xmlns:a16="http://schemas.microsoft.com/office/drawing/2014/main" id="{09C89CD5-549B-FB4F-88FC-880515FB0C37}"/>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3" name="Rectangle 522">
          <a:extLst>
            <a:ext uri="{FF2B5EF4-FFF2-40B4-BE49-F238E27FC236}">
              <a16:creationId xmlns:a16="http://schemas.microsoft.com/office/drawing/2014/main" id="{6E8E4C51-546B-9745-8105-6DE89DEB883B}"/>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4" name="Rectangle 523">
          <a:extLst>
            <a:ext uri="{FF2B5EF4-FFF2-40B4-BE49-F238E27FC236}">
              <a16:creationId xmlns:a16="http://schemas.microsoft.com/office/drawing/2014/main" id="{7CEF2285-C5A7-9F4B-8352-FC0216B501CE}"/>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5" name="Rectangle 524">
          <a:extLst>
            <a:ext uri="{FF2B5EF4-FFF2-40B4-BE49-F238E27FC236}">
              <a16:creationId xmlns:a16="http://schemas.microsoft.com/office/drawing/2014/main" id="{164C44E2-C2F0-E04F-AE04-255D44698DC3}"/>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6" name="Rectangle 525">
          <a:extLst>
            <a:ext uri="{FF2B5EF4-FFF2-40B4-BE49-F238E27FC236}">
              <a16:creationId xmlns:a16="http://schemas.microsoft.com/office/drawing/2014/main" id="{4FD7C3F3-8724-124F-B5D9-4F06BD49C136}"/>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172</xdr:row>
      <xdr:rowOff>0</xdr:rowOff>
    </xdr:from>
    <xdr:to>
      <xdr:col>33</xdr:col>
      <xdr:colOff>0</xdr:colOff>
      <xdr:row>172</xdr:row>
      <xdr:rowOff>0</xdr:rowOff>
    </xdr:to>
    <xdr:sp macro="" textlink="">
      <xdr:nvSpPr>
        <xdr:cNvPr id="527" name="Rectangle 526">
          <a:extLst>
            <a:ext uri="{FF2B5EF4-FFF2-40B4-BE49-F238E27FC236}">
              <a16:creationId xmlns:a16="http://schemas.microsoft.com/office/drawing/2014/main" id="{2F238691-B755-0E4D-9341-6C8500DE078F}"/>
            </a:ext>
          </a:extLst>
        </xdr:cNvPr>
        <xdr:cNvSpPr>
          <a:spLocks noChangeArrowheads="1"/>
        </xdr:cNvSpPr>
      </xdr:nvSpPr>
      <xdr:spPr bwMode="auto">
        <a:xfrm>
          <a:off x="13677900" y="572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28" name="Rectangle 527">
          <a:extLst>
            <a:ext uri="{FF2B5EF4-FFF2-40B4-BE49-F238E27FC236}">
              <a16:creationId xmlns:a16="http://schemas.microsoft.com/office/drawing/2014/main" id="{9ABB91C8-5F76-5546-AA68-F156654A51C0}"/>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29" name="Rectangle 528">
          <a:extLst>
            <a:ext uri="{FF2B5EF4-FFF2-40B4-BE49-F238E27FC236}">
              <a16:creationId xmlns:a16="http://schemas.microsoft.com/office/drawing/2014/main" id="{7EC75376-25D9-E447-A27A-1BF13D4369F0}"/>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0" name="Rectangle 529">
          <a:extLst>
            <a:ext uri="{FF2B5EF4-FFF2-40B4-BE49-F238E27FC236}">
              <a16:creationId xmlns:a16="http://schemas.microsoft.com/office/drawing/2014/main" id="{6A09678D-DF72-CF47-969B-4492EE04330A}"/>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1" name="Rectangle 530">
          <a:extLst>
            <a:ext uri="{FF2B5EF4-FFF2-40B4-BE49-F238E27FC236}">
              <a16:creationId xmlns:a16="http://schemas.microsoft.com/office/drawing/2014/main" id="{91DC9118-E654-CE42-8C8B-4917FE6AEB43}"/>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2" name="Rectangle 531">
          <a:extLst>
            <a:ext uri="{FF2B5EF4-FFF2-40B4-BE49-F238E27FC236}">
              <a16:creationId xmlns:a16="http://schemas.microsoft.com/office/drawing/2014/main" id="{2FD61FE3-541F-064D-BEC6-B2ACA3F310CD}"/>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3" name="Rectangle 532">
          <a:extLst>
            <a:ext uri="{FF2B5EF4-FFF2-40B4-BE49-F238E27FC236}">
              <a16:creationId xmlns:a16="http://schemas.microsoft.com/office/drawing/2014/main" id="{42CB5D6E-AF46-D94A-84E4-5E9A6CF2071B}"/>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4" name="Rectangle 533">
          <a:extLst>
            <a:ext uri="{FF2B5EF4-FFF2-40B4-BE49-F238E27FC236}">
              <a16:creationId xmlns:a16="http://schemas.microsoft.com/office/drawing/2014/main" id="{C24DA273-7C3F-5040-86D4-0F24F4D0FFA3}"/>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5" name="Rectangle 534">
          <a:extLst>
            <a:ext uri="{FF2B5EF4-FFF2-40B4-BE49-F238E27FC236}">
              <a16:creationId xmlns:a16="http://schemas.microsoft.com/office/drawing/2014/main" id="{62127824-CA22-B045-B1F5-6D5B4AC3917B}"/>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6" name="Rectangle 535">
          <a:extLst>
            <a:ext uri="{FF2B5EF4-FFF2-40B4-BE49-F238E27FC236}">
              <a16:creationId xmlns:a16="http://schemas.microsoft.com/office/drawing/2014/main" id="{6467470C-78FD-7540-9882-C74DF1FD5C29}"/>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7" name="Rectangle 536">
          <a:extLst>
            <a:ext uri="{FF2B5EF4-FFF2-40B4-BE49-F238E27FC236}">
              <a16:creationId xmlns:a16="http://schemas.microsoft.com/office/drawing/2014/main" id="{72144131-91DE-7F46-AD2A-A504E5172E5D}"/>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8" name="Rectangle 537">
          <a:extLst>
            <a:ext uri="{FF2B5EF4-FFF2-40B4-BE49-F238E27FC236}">
              <a16:creationId xmlns:a16="http://schemas.microsoft.com/office/drawing/2014/main" id="{7022D403-3298-EB4E-84B6-513EDE8EBD22}"/>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39" name="Rectangle 538">
          <a:extLst>
            <a:ext uri="{FF2B5EF4-FFF2-40B4-BE49-F238E27FC236}">
              <a16:creationId xmlns:a16="http://schemas.microsoft.com/office/drawing/2014/main" id="{2961A3E7-4857-A945-A74F-81043708062A}"/>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0" name="Rectangle 539">
          <a:extLst>
            <a:ext uri="{FF2B5EF4-FFF2-40B4-BE49-F238E27FC236}">
              <a16:creationId xmlns:a16="http://schemas.microsoft.com/office/drawing/2014/main" id="{C5C6FC14-C008-F04D-B875-1A656A0E9D77}"/>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1" name="Rectangle 540">
          <a:extLst>
            <a:ext uri="{FF2B5EF4-FFF2-40B4-BE49-F238E27FC236}">
              <a16:creationId xmlns:a16="http://schemas.microsoft.com/office/drawing/2014/main" id="{6F947D16-C7E1-4F4C-843A-44E613A04B1D}"/>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2" name="Rectangle 541">
          <a:extLst>
            <a:ext uri="{FF2B5EF4-FFF2-40B4-BE49-F238E27FC236}">
              <a16:creationId xmlns:a16="http://schemas.microsoft.com/office/drawing/2014/main" id="{0C7213C5-09DA-3C45-A867-FFF9BDC272F8}"/>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3" name="Rectangle 542">
          <a:extLst>
            <a:ext uri="{FF2B5EF4-FFF2-40B4-BE49-F238E27FC236}">
              <a16:creationId xmlns:a16="http://schemas.microsoft.com/office/drawing/2014/main" id="{1709BDEB-5775-C943-9B9E-DA9DA9AA78EC}"/>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4" name="Rectangle 543">
          <a:extLst>
            <a:ext uri="{FF2B5EF4-FFF2-40B4-BE49-F238E27FC236}">
              <a16:creationId xmlns:a16="http://schemas.microsoft.com/office/drawing/2014/main" id="{EDFF13B3-0762-3A45-9F64-F7622E2929B2}"/>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5" name="Rectangle 544">
          <a:extLst>
            <a:ext uri="{FF2B5EF4-FFF2-40B4-BE49-F238E27FC236}">
              <a16:creationId xmlns:a16="http://schemas.microsoft.com/office/drawing/2014/main" id="{F8BF2E28-A88A-9D43-B766-1F4F222B58D0}"/>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6" name="Rectangle 545">
          <a:extLst>
            <a:ext uri="{FF2B5EF4-FFF2-40B4-BE49-F238E27FC236}">
              <a16:creationId xmlns:a16="http://schemas.microsoft.com/office/drawing/2014/main" id="{96D73B02-B10F-9A41-B2D0-8D6F0DB82364}"/>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7" name="Rectangle 546">
          <a:extLst>
            <a:ext uri="{FF2B5EF4-FFF2-40B4-BE49-F238E27FC236}">
              <a16:creationId xmlns:a16="http://schemas.microsoft.com/office/drawing/2014/main" id="{85213585-CFC2-9F4C-A01F-20BEFB9E93A3}"/>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8" name="Rectangle 547">
          <a:extLst>
            <a:ext uri="{FF2B5EF4-FFF2-40B4-BE49-F238E27FC236}">
              <a16:creationId xmlns:a16="http://schemas.microsoft.com/office/drawing/2014/main" id="{DD2DE036-2B73-2348-9D55-3DFBBBDBC5B2}"/>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170</xdr:row>
      <xdr:rowOff>0</xdr:rowOff>
    </xdr:from>
    <xdr:to>
      <xdr:col>33</xdr:col>
      <xdr:colOff>0</xdr:colOff>
      <xdr:row>170</xdr:row>
      <xdr:rowOff>0</xdr:rowOff>
    </xdr:to>
    <xdr:sp macro="" textlink="">
      <xdr:nvSpPr>
        <xdr:cNvPr id="549" name="Rectangle 548">
          <a:extLst>
            <a:ext uri="{FF2B5EF4-FFF2-40B4-BE49-F238E27FC236}">
              <a16:creationId xmlns:a16="http://schemas.microsoft.com/office/drawing/2014/main" id="{5665BDF8-868B-7A49-BD24-2179E3BEDB1D}"/>
            </a:ext>
          </a:extLst>
        </xdr:cNvPr>
        <xdr:cNvSpPr>
          <a:spLocks noChangeArrowheads="1"/>
        </xdr:cNvSpPr>
      </xdr:nvSpPr>
      <xdr:spPr bwMode="auto">
        <a:xfrm>
          <a:off x="13677900" y="5676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0" name="Rectangle 549">
          <a:extLst>
            <a:ext uri="{FF2B5EF4-FFF2-40B4-BE49-F238E27FC236}">
              <a16:creationId xmlns:a16="http://schemas.microsoft.com/office/drawing/2014/main" id="{9959F109-9390-F84F-BE7E-50AF9F517292}"/>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1" name="Rectangle 550">
          <a:extLst>
            <a:ext uri="{FF2B5EF4-FFF2-40B4-BE49-F238E27FC236}">
              <a16:creationId xmlns:a16="http://schemas.microsoft.com/office/drawing/2014/main" id="{FA6674CB-2D15-944B-B1D7-820562F11EE0}"/>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2" name="Rectangle 551">
          <a:extLst>
            <a:ext uri="{FF2B5EF4-FFF2-40B4-BE49-F238E27FC236}">
              <a16:creationId xmlns:a16="http://schemas.microsoft.com/office/drawing/2014/main" id="{ADA90017-3678-A54D-9D82-1A1C10B2AAFB}"/>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3" name="Rectangle 552">
          <a:extLst>
            <a:ext uri="{FF2B5EF4-FFF2-40B4-BE49-F238E27FC236}">
              <a16:creationId xmlns:a16="http://schemas.microsoft.com/office/drawing/2014/main" id="{67031AF4-8F63-414D-A35F-3048A6886811}"/>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4" name="Rectangle 553">
          <a:extLst>
            <a:ext uri="{FF2B5EF4-FFF2-40B4-BE49-F238E27FC236}">
              <a16:creationId xmlns:a16="http://schemas.microsoft.com/office/drawing/2014/main" id="{4907E309-C02D-404B-942D-2957DE04D892}"/>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5" name="Rectangle 554">
          <a:extLst>
            <a:ext uri="{FF2B5EF4-FFF2-40B4-BE49-F238E27FC236}">
              <a16:creationId xmlns:a16="http://schemas.microsoft.com/office/drawing/2014/main" id="{8C73E900-67E0-0943-92EA-2F7E5F4412E6}"/>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6" name="Rectangle 555">
          <a:extLst>
            <a:ext uri="{FF2B5EF4-FFF2-40B4-BE49-F238E27FC236}">
              <a16:creationId xmlns:a16="http://schemas.microsoft.com/office/drawing/2014/main" id="{DFC8C2D8-8E1C-8047-B70C-697B66D47A78}"/>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7" name="Rectangle 556">
          <a:extLst>
            <a:ext uri="{FF2B5EF4-FFF2-40B4-BE49-F238E27FC236}">
              <a16:creationId xmlns:a16="http://schemas.microsoft.com/office/drawing/2014/main" id="{E5C586AC-0F79-0141-B056-818C404093CB}"/>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8" name="Rectangle 557">
          <a:extLst>
            <a:ext uri="{FF2B5EF4-FFF2-40B4-BE49-F238E27FC236}">
              <a16:creationId xmlns:a16="http://schemas.microsoft.com/office/drawing/2014/main" id="{B1FD6F88-AB5F-8F49-8DB4-DA3D49A3D6EE}"/>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59" name="Rectangle 558">
          <a:extLst>
            <a:ext uri="{FF2B5EF4-FFF2-40B4-BE49-F238E27FC236}">
              <a16:creationId xmlns:a16="http://schemas.microsoft.com/office/drawing/2014/main" id="{A38BEC6E-E2D0-E941-9A15-13DF607E0D35}"/>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0" name="Rectangle 559">
          <a:extLst>
            <a:ext uri="{FF2B5EF4-FFF2-40B4-BE49-F238E27FC236}">
              <a16:creationId xmlns:a16="http://schemas.microsoft.com/office/drawing/2014/main" id="{855F0484-0B00-4C48-8011-74E1A0713D89}"/>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1" name="Rectangle 560">
          <a:extLst>
            <a:ext uri="{FF2B5EF4-FFF2-40B4-BE49-F238E27FC236}">
              <a16:creationId xmlns:a16="http://schemas.microsoft.com/office/drawing/2014/main" id="{F27E9710-34D6-0B4F-9EB0-AA9D9288E5CA}"/>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2" name="Rectangle 561">
          <a:extLst>
            <a:ext uri="{FF2B5EF4-FFF2-40B4-BE49-F238E27FC236}">
              <a16:creationId xmlns:a16="http://schemas.microsoft.com/office/drawing/2014/main" id="{9E2AEDD6-A82E-694B-A75E-85949459681E}"/>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3" name="Rectangle 562">
          <a:extLst>
            <a:ext uri="{FF2B5EF4-FFF2-40B4-BE49-F238E27FC236}">
              <a16:creationId xmlns:a16="http://schemas.microsoft.com/office/drawing/2014/main" id="{CB6F6B51-708B-0D46-B933-0AF7C42688CB}"/>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4" name="Rectangle 563">
          <a:extLst>
            <a:ext uri="{FF2B5EF4-FFF2-40B4-BE49-F238E27FC236}">
              <a16:creationId xmlns:a16="http://schemas.microsoft.com/office/drawing/2014/main" id="{17591F4E-D5E8-7743-9E33-94BF7F51F019}"/>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5" name="Rectangle 564">
          <a:extLst>
            <a:ext uri="{FF2B5EF4-FFF2-40B4-BE49-F238E27FC236}">
              <a16:creationId xmlns:a16="http://schemas.microsoft.com/office/drawing/2014/main" id="{D11AD9C0-82C4-4E44-B0FD-DEC59D6D8528}"/>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6" name="Rectangle 565">
          <a:extLst>
            <a:ext uri="{FF2B5EF4-FFF2-40B4-BE49-F238E27FC236}">
              <a16:creationId xmlns:a16="http://schemas.microsoft.com/office/drawing/2014/main" id="{08B9B05A-96E9-DA4B-B88D-A8187F999F49}"/>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7" name="Rectangle 566">
          <a:extLst>
            <a:ext uri="{FF2B5EF4-FFF2-40B4-BE49-F238E27FC236}">
              <a16:creationId xmlns:a16="http://schemas.microsoft.com/office/drawing/2014/main" id="{D4F62A48-DDBA-2749-A904-BCA4D9A23CB9}"/>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8" name="Rectangle 567">
          <a:extLst>
            <a:ext uri="{FF2B5EF4-FFF2-40B4-BE49-F238E27FC236}">
              <a16:creationId xmlns:a16="http://schemas.microsoft.com/office/drawing/2014/main" id="{5A0F9B06-C3E0-D74F-982A-B3FA027EF989}"/>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69" name="Rectangle 568">
          <a:extLst>
            <a:ext uri="{FF2B5EF4-FFF2-40B4-BE49-F238E27FC236}">
              <a16:creationId xmlns:a16="http://schemas.microsoft.com/office/drawing/2014/main" id="{2A80ABAF-63C7-FA42-AE5A-D718115EDCD4}"/>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70" name="Rectangle 569">
          <a:extLst>
            <a:ext uri="{FF2B5EF4-FFF2-40B4-BE49-F238E27FC236}">
              <a16:creationId xmlns:a16="http://schemas.microsoft.com/office/drawing/2014/main" id="{E0E8E186-2C73-AD49-8145-5EA8C3176D90}"/>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205</xdr:row>
      <xdr:rowOff>0</xdr:rowOff>
    </xdr:from>
    <xdr:to>
      <xdr:col>33</xdr:col>
      <xdr:colOff>0</xdr:colOff>
      <xdr:row>205</xdr:row>
      <xdr:rowOff>0</xdr:rowOff>
    </xdr:to>
    <xdr:sp macro="" textlink="">
      <xdr:nvSpPr>
        <xdr:cNvPr id="571" name="Rectangle 570">
          <a:extLst>
            <a:ext uri="{FF2B5EF4-FFF2-40B4-BE49-F238E27FC236}">
              <a16:creationId xmlns:a16="http://schemas.microsoft.com/office/drawing/2014/main" id="{1313B454-1AD8-394F-A700-152BFB912656}"/>
            </a:ext>
          </a:extLst>
        </xdr:cNvPr>
        <xdr:cNvSpPr>
          <a:spLocks noChangeArrowheads="1"/>
        </xdr:cNvSpPr>
      </xdr:nvSpPr>
      <xdr:spPr bwMode="auto">
        <a:xfrm>
          <a:off x="13677900" y="67132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2" name="Rectangle 571">
          <a:extLst>
            <a:ext uri="{FF2B5EF4-FFF2-40B4-BE49-F238E27FC236}">
              <a16:creationId xmlns:a16="http://schemas.microsoft.com/office/drawing/2014/main" id="{7A099D2E-2B41-7845-941C-2FBA16B34404}"/>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3" name="Rectangle 572">
          <a:extLst>
            <a:ext uri="{FF2B5EF4-FFF2-40B4-BE49-F238E27FC236}">
              <a16:creationId xmlns:a16="http://schemas.microsoft.com/office/drawing/2014/main" id="{2110416F-81E0-8140-9D6F-4F875F5960D9}"/>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4" name="Rectangle 573">
          <a:extLst>
            <a:ext uri="{FF2B5EF4-FFF2-40B4-BE49-F238E27FC236}">
              <a16:creationId xmlns:a16="http://schemas.microsoft.com/office/drawing/2014/main" id="{DD9718EB-6191-1C4E-AE3E-802CAB5C8CAF}"/>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5" name="Rectangle 574">
          <a:extLst>
            <a:ext uri="{FF2B5EF4-FFF2-40B4-BE49-F238E27FC236}">
              <a16:creationId xmlns:a16="http://schemas.microsoft.com/office/drawing/2014/main" id="{067A2B95-7DC5-5049-8065-4AD012B4279F}"/>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6" name="Rectangle 575">
          <a:extLst>
            <a:ext uri="{FF2B5EF4-FFF2-40B4-BE49-F238E27FC236}">
              <a16:creationId xmlns:a16="http://schemas.microsoft.com/office/drawing/2014/main" id="{D0A183BD-BADB-4144-ABE6-6E4123A5DCD5}"/>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7" name="Rectangle 576">
          <a:extLst>
            <a:ext uri="{FF2B5EF4-FFF2-40B4-BE49-F238E27FC236}">
              <a16:creationId xmlns:a16="http://schemas.microsoft.com/office/drawing/2014/main" id="{91BD0F07-B1B9-D24D-8DDA-4C9731B113D3}"/>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8" name="Rectangle 577">
          <a:extLst>
            <a:ext uri="{FF2B5EF4-FFF2-40B4-BE49-F238E27FC236}">
              <a16:creationId xmlns:a16="http://schemas.microsoft.com/office/drawing/2014/main" id="{D2A2C304-B2C8-8B49-9A58-C22955EC576F}"/>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79" name="Rectangle 578">
          <a:extLst>
            <a:ext uri="{FF2B5EF4-FFF2-40B4-BE49-F238E27FC236}">
              <a16:creationId xmlns:a16="http://schemas.microsoft.com/office/drawing/2014/main" id="{668C7A29-B7C0-9842-BA49-9307BEDB68C9}"/>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0" name="Rectangle 579">
          <a:extLst>
            <a:ext uri="{FF2B5EF4-FFF2-40B4-BE49-F238E27FC236}">
              <a16:creationId xmlns:a16="http://schemas.microsoft.com/office/drawing/2014/main" id="{1D59942B-40BB-BD4C-B0C6-8F416DD65779}"/>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1" name="Rectangle 580">
          <a:extLst>
            <a:ext uri="{FF2B5EF4-FFF2-40B4-BE49-F238E27FC236}">
              <a16:creationId xmlns:a16="http://schemas.microsoft.com/office/drawing/2014/main" id="{17B19096-6A30-9B48-9BD6-3EF46E37C6BF}"/>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2" name="Rectangle 581">
          <a:extLst>
            <a:ext uri="{FF2B5EF4-FFF2-40B4-BE49-F238E27FC236}">
              <a16:creationId xmlns:a16="http://schemas.microsoft.com/office/drawing/2014/main" id="{1A45F185-14B9-DA43-80A2-A3DB5B398D3A}"/>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3" name="Rectangle 582">
          <a:extLst>
            <a:ext uri="{FF2B5EF4-FFF2-40B4-BE49-F238E27FC236}">
              <a16:creationId xmlns:a16="http://schemas.microsoft.com/office/drawing/2014/main" id="{05780E2F-7284-DB4F-8E9A-29006CE990B0}"/>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4" name="Rectangle 583">
          <a:extLst>
            <a:ext uri="{FF2B5EF4-FFF2-40B4-BE49-F238E27FC236}">
              <a16:creationId xmlns:a16="http://schemas.microsoft.com/office/drawing/2014/main" id="{D7CFF9BE-AAD7-394C-A99C-9EC082857CC2}"/>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5" name="Rectangle 584">
          <a:extLst>
            <a:ext uri="{FF2B5EF4-FFF2-40B4-BE49-F238E27FC236}">
              <a16:creationId xmlns:a16="http://schemas.microsoft.com/office/drawing/2014/main" id="{C0951761-52A2-D441-8381-1B140BDF41D6}"/>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6" name="Rectangle 585">
          <a:extLst>
            <a:ext uri="{FF2B5EF4-FFF2-40B4-BE49-F238E27FC236}">
              <a16:creationId xmlns:a16="http://schemas.microsoft.com/office/drawing/2014/main" id="{A46FB6FB-74A7-3D40-B9AD-281756B1AE4D}"/>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7" name="Rectangle 586">
          <a:extLst>
            <a:ext uri="{FF2B5EF4-FFF2-40B4-BE49-F238E27FC236}">
              <a16:creationId xmlns:a16="http://schemas.microsoft.com/office/drawing/2014/main" id="{1603F8C4-061C-4849-95BF-92D7C0165CA1}"/>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8" name="Rectangle 587">
          <a:extLst>
            <a:ext uri="{FF2B5EF4-FFF2-40B4-BE49-F238E27FC236}">
              <a16:creationId xmlns:a16="http://schemas.microsoft.com/office/drawing/2014/main" id="{167E48A8-A1D6-354E-8505-6C24FC5F577C}"/>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89" name="Rectangle 588">
          <a:extLst>
            <a:ext uri="{FF2B5EF4-FFF2-40B4-BE49-F238E27FC236}">
              <a16:creationId xmlns:a16="http://schemas.microsoft.com/office/drawing/2014/main" id="{9751EB1B-19D9-AE45-B36C-31DCCA248A30}"/>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90" name="Rectangle 589">
          <a:extLst>
            <a:ext uri="{FF2B5EF4-FFF2-40B4-BE49-F238E27FC236}">
              <a16:creationId xmlns:a16="http://schemas.microsoft.com/office/drawing/2014/main" id="{1B86E2FB-4F66-B449-8845-74A33A9E6879}"/>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91" name="Rectangle 590">
          <a:extLst>
            <a:ext uri="{FF2B5EF4-FFF2-40B4-BE49-F238E27FC236}">
              <a16:creationId xmlns:a16="http://schemas.microsoft.com/office/drawing/2014/main" id="{BB227E3C-9A40-8B41-8C83-AC2D8544271E}"/>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92" name="Rectangle 591">
          <a:extLst>
            <a:ext uri="{FF2B5EF4-FFF2-40B4-BE49-F238E27FC236}">
              <a16:creationId xmlns:a16="http://schemas.microsoft.com/office/drawing/2014/main" id="{1E469C44-34B9-2F42-B797-22EFF5E4445C}"/>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203</xdr:row>
      <xdr:rowOff>0</xdr:rowOff>
    </xdr:from>
    <xdr:to>
      <xdr:col>33</xdr:col>
      <xdr:colOff>0</xdr:colOff>
      <xdr:row>203</xdr:row>
      <xdr:rowOff>0</xdr:rowOff>
    </xdr:to>
    <xdr:sp macro="" textlink="">
      <xdr:nvSpPr>
        <xdr:cNvPr id="593" name="Rectangle 592">
          <a:extLst>
            <a:ext uri="{FF2B5EF4-FFF2-40B4-BE49-F238E27FC236}">
              <a16:creationId xmlns:a16="http://schemas.microsoft.com/office/drawing/2014/main" id="{CE07AD3D-8E1A-194D-858D-0037D2608FB1}"/>
            </a:ext>
          </a:extLst>
        </xdr:cNvPr>
        <xdr:cNvSpPr>
          <a:spLocks noChangeArrowheads="1"/>
        </xdr:cNvSpPr>
      </xdr:nvSpPr>
      <xdr:spPr bwMode="auto">
        <a:xfrm>
          <a:off x="13677900" y="66624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594" name="Rectangle 593">
          <a:extLst>
            <a:ext uri="{FF2B5EF4-FFF2-40B4-BE49-F238E27FC236}">
              <a16:creationId xmlns:a16="http://schemas.microsoft.com/office/drawing/2014/main" id="{140E8827-EC6B-9940-B8EB-FB11D7A17393}"/>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595" name="Rectangle 594">
          <a:extLst>
            <a:ext uri="{FF2B5EF4-FFF2-40B4-BE49-F238E27FC236}">
              <a16:creationId xmlns:a16="http://schemas.microsoft.com/office/drawing/2014/main" id="{12C69B0A-80FB-7649-8B22-426E0B9F5360}"/>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596" name="Rectangle 595">
          <a:extLst>
            <a:ext uri="{FF2B5EF4-FFF2-40B4-BE49-F238E27FC236}">
              <a16:creationId xmlns:a16="http://schemas.microsoft.com/office/drawing/2014/main" id="{18155151-3C18-B94A-84AA-90C8D6A32C53}"/>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597" name="Rectangle 596">
          <a:extLst>
            <a:ext uri="{FF2B5EF4-FFF2-40B4-BE49-F238E27FC236}">
              <a16:creationId xmlns:a16="http://schemas.microsoft.com/office/drawing/2014/main" id="{D40E953E-ADBA-C640-8D57-6970B97E22A5}"/>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598" name="Rectangle 597">
          <a:extLst>
            <a:ext uri="{FF2B5EF4-FFF2-40B4-BE49-F238E27FC236}">
              <a16:creationId xmlns:a16="http://schemas.microsoft.com/office/drawing/2014/main" id="{7DF11391-476D-1341-9869-DA397336080D}"/>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599" name="Rectangle 598">
          <a:extLst>
            <a:ext uri="{FF2B5EF4-FFF2-40B4-BE49-F238E27FC236}">
              <a16:creationId xmlns:a16="http://schemas.microsoft.com/office/drawing/2014/main" id="{552A0048-7CBC-8B43-87D9-7D14E4E78139}"/>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0" name="Rectangle 599">
          <a:extLst>
            <a:ext uri="{FF2B5EF4-FFF2-40B4-BE49-F238E27FC236}">
              <a16:creationId xmlns:a16="http://schemas.microsoft.com/office/drawing/2014/main" id="{CEF54EE2-7410-3D4E-A780-84E63053B23E}"/>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1" name="Rectangle 600">
          <a:extLst>
            <a:ext uri="{FF2B5EF4-FFF2-40B4-BE49-F238E27FC236}">
              <a16:creationId xmlns:a16="http://schemas.microsoft.com/office/drawing/2014/main" id="{B9441A25-8F22-4744-B5B6-5EEA90CA78DB}"/>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2" name="Rectangle 601">
          <a:extLst>
            <a:ext uri="{FF2B5EF4-FFF2-40B4-BE49-F238E27FC236}">
              <a16:creationId xmlns:a16="http://schemas.microsoft.com/office/drawing/2014/main" id="{80C5ADE7-4E71-B84A-A323-9DBADAADF066}"/>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3" name="Rectangle 602">
          <a:extLst>
            <a:ext uri="{FF2B5EF4-FFF2-40B4-BE49-F238E27FC236}">
              <a16:creationId xmlns:a16="http://schemas.microsoft.com/office/drawing/2014/main" id="{EA2ACB4F-4A35-E54C-868E-5961B48A93E3}"/>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4" name="Rectangle 603">
          <a:extLst>
            <a:ext uri="{FF2B5EF4-FFF2-40B4-BE49-F238E27FC236}">
              <a16:creationId xmlns:a16="http://schemas.microsoft.com/office/drawing/2014/main" id="{59E7B280-187A-D549-BA69-145D89733166}"/>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5" name="Rectangle 604">
          <a:extLst>
            <a:ext uri="{FF2B5EF4-FFF2-40B4-BE49-F238E27FC236}">
              <a16:creationId xmlns:a16="http://schemas.microsoft.com/office/drawing/2014/main" id="{89B4802B-B6A9-6449-A75E-193E4B72F464}"/>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6" name="Rectangle 605">
          <a:extLst>
            <a:ext uri="{FF2B5EF4-FFF2-40B4-BE49-F238E27FC236}">
              <a16:creationId xmlns:a16="http://schemas.microsoft.com/office/drawing/2014/main" id="{83578938-ACEA-6847-B841-63B835658BEE}"/>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7" name="Rectangle 606">
          <a:extLst>
            <a:ext uri="{FF2B5EF4-FFF2-40B4-BE49-F238E27FC236}">
              <a16:creationId xmlns:a16="http://schemas.microsoft.com/office/drawing/2014/main" id="{56D2BA8B-D034-5F4D-A30D-61A8FEABA49F}"/>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8" name="Rectangle 607">
          <a:extLst>
            <a:ext uri="{FF2B5EF4-FFF2-40B4-BE49-F238E27FC236}">
              <a16:creationId xmlns:a16="http://schemas.microsoft.com/office/drawing/2014/main" id="{9B60D172-F960-B249-9D7C-F74BF4A16FBD}"/>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09" name="Rectangle 608">
          <a:extLst>
            <a:ext uri="{FF2B5EF4-FFF2-40B4-BE49-F238E27FC236}">
              <a16:creationId xmlns:a16="http://schemas.microsoft.com/office/drawing/2014/main" id="{8751A9FB-20A3-1F4B-9D1D-D1E468E18F6B}"/>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10" name="Rectangle 609">
          <a:extLst>
            <a:ext uri="{FF2B5EF4-FFF2-40B4-BE49-F238E27FC236}">
              <a16:creationId xmlns:a16="http://schemas.microsoft.com/office/drawing/2014/main" id="{2D9989E8-C16E-EE41-9350-BA9AF0363864}"/>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11" name="Rectangle 610">
          <a:extLst>
            <a:ext uri="{FF2B5EF4-FFF2-40B4-BE49-F238E27FC236}">
              <a16:creationId xmlns:a16="http://schemas.microsoft.com/office/drawing/2014/main" id="{605E7089-BB7E-DA4D-A84A-C852220E4679}"/>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12" name="Rectangle 611">
          <a:extLst>
            <a:ext uri="{FF2B5EF4-FFF2-40B4-BE49-F238E27FC236}">
              <a16:creationId xmlns:a16="http://schemas.microsoft.com/office/drawing/2014/main" id="{E73C3265-8BE0-2248-8C56-7DF71CD7616F}"/>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13" name="Rectangle 612">
          <a:extLst>
            <a:ext uri="{FF2B5EF4-FFF2-40B4-BE49-F238E27FC236}">
              <a16:creationId xmlns:a16="http://schemas.microsoft.com/office/drawing/2014/main" id="{A7BB1029-8990-B246-8473-70D58E8819F3}"/>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14" name="Rectangle 613">
          <a:extLst>
            <a:ext uri="{FF2B5EF4-FFF2-40B4-BE49-F238E27FC236}">
              <a16:creationId xmlns:a16="http://schemas.microsoft.com/office/drawing/2014/main" id="{88F23CEB-1776-A344-8E6D-2152ED515D37}"/>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436</xdr:row>
      <xdr:rowOff>0</xdr:rowOff>
    </xdr:from>
    <xdr:to>
      <xdr:col>33</xdr:col>
      <xdr:colOff>0</xdr:colOff>
      <xdr:row>436</xdr:row>
      <xdr:rowOff>0</xdr:rowOff>
    </xdr:to>
    <xdr:sp macro="" textlink="">
      <xdr:nvSpPr>
        <xdr:cNvPr id="615" name="Rectangle 614">
          <a:extLst>
            <a:ext uri="{FF2B5EF4-FFF2-40B4-BE49-F238E27FC236}">
              <a16:creationId xmlns:a16="http://schemas.microsoft.com/office/drawing/2014/main" id="{40F45868-AC98-5E44-87B7-A749D0C37D30}"/>
            </a:ext>
          </a:extLst>
        </xdr:cNvPr>
        <xdr:cNvSpPr>
          <a:spLocks noChangeArrowheads="1"/>
        </xdr:cNvSpPr>
      </xdr:nvSpPr>
      <xdr:spPr bwMode="auto">
        <a:xfrm>
          <a:off x="13677900" y="10802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16" name="Rectangle 615">
          <a:extLst>
            <a:ext uri="{FF2B5EF4-FFF2-40B4-BE49-F238E27FC236}">
              <a16:creationId xmlns:a16="http://schemas.microsoft.com/office/drawing/2014/main" id="{EDE42345-F3D1-8840-9602-1E1CD6CE713E}"/>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17" name="Rectangle 616">
          <a:extLst>
            <a:ext uri="{FF2B5EF4-FFF2-40B4-BE49-F238E27FC236}">
              <a16:creationId xmlns:a16="http://schemas.microsoft.com/office/drawing/2014/main" id="{692F2D97-754C-554D-8A1E-B96963F9CF3A}"/>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18" name="Rectangle 617">
          <a:extLst>
            <a:ext uri="{FF2B5EF4-FFF2-40B4-BE49-F238E27FC236}">
              <a16:creationId xmlns:a16="http://schemas.microsoft.com/office/drawing/2014/main" id="{F16F12F9-B94E-F54A-A777-14286B08C915}"/>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19" name="Rectangle 618">
          <a:extLst>
            <a:ext uri="{FF2B5EF4-FFF2-40B4-BE49-F238E27FC236}">
              <a16:creationId xmlns:a16="http://schemas.microsoft.com/office/drawing/2014/main" id="{6DF0A57A-1B94-E34E-8F08-3CB6ACBBF3CD}"/>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0" name="Rectangle 619">
          <a:extLst>
            <a:ext uri="{FF2B5EF4-FFF2-40B4-BE49-F238E27FC236}">
              <a16:creationId xmlns:a16="http://schemas.microsoft.com/office/drawing/2014/main" id="{027D6602-2CE1-9E41-8A14-879EA8C4DECE}"/>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1" name="Rectangle 620">
          <a:extLst>
            <a:ext uri="{FF2B5EF4-FFF2-40B4-BE49-F238E27FC236}">
              <a16:creationId xmlns:a16="http://schemas.microsoft.com/office/drawing/2014/main" id="{73793344-AEED-E64D-AB50-6AA838C162B1}"/>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2" name="Rectangle 621">
          <a:extLst>
            <a:ext uri="{FF2B5EF4-FFF2-40B4-BE49-F238E27FC236}">
              <a16:creationId xmlns:a16="http://schemas.microsoft.com/office/drawing/2014/main" id="{23066B34-8D8E-4F4E-90C5-0F4B7E7B32F9}"/>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3" name="Rectangle 622">
          <a:extLst>
            <a:ext uri="{FF2B5EF4-FFF2-40B4-BE49-F238E27FC236}">
              <a16:creationId xmlns:a16="http://schemas.microsoft.com/office/drawing/2014/main" id="{20479173-8C2C-1D4D-961A-16D1D3DC45BF}"/>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4" name="Rectangle 623">
          <a:extLst>
            <a:ext uri="{FF2B5EF4-FFF2-40B4-BE49-F238E27FC236}">
              <a16:creationId xmlns:a16="http://schemas.microsoft.com/office/drawing/2014/main" id="{EB4DAB63-66FE-1C4E-99BB-726DFC3F647E}"/>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5" name="Rectangle 624">
          <a:extLst>
            <a:ext uri="{FF2B5EF4-FFF2-40B4-BE49-F238E27FC236}">
              <a16:creationId xmlns:a16="http://schemas.microsoft.com/office/drawing/2014/main" id="{06B92004-19EA-D841-8FCC-71F249659DF0}"/>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6" name="Rectangle 625">
          <a:extLst>
            <a:ext uri="{FF2B5EF4-FFF2-40B4-BE49-F238E27FC236}">
              <a16:creationId xmlns:a16="http://schemas.microsoft.com/office/drawing/2014/main" id="{86D635A2-34EE-3E4A-A093-2FB159FD6964}"/>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7" name="Rectangle 626">
          <a:extLst>
            <a:ext uri="{FF2B5EF4-FFF2-40B4-BE49-F238E27FC236}">
              <a16:creationId xmlns:a16="http://schemas.microsoft.com/office/drawing/2014/main" id="{415473D1-BF93-BA4C-8659-A2AD6A900612}"/>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8" name="Rectangle 627">
          <a:extLst>
            <a:ext uri="{FF2B5EF4-FFF2-40B4-BE49-F238E27FC236}">
              <a16:creationId xmlns:a16="http://schemas.microsoft.com/office/drawing/2014/main" id="{4BEFA7D2-F69C-F246-991C-BA6B2F8619BF}"/>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29" name="Rectangle 628">
          <a:extLst>
            <a:ext uri="{FF2B5EF4-FFF2-40B4-BE49-F238E27FC236}">
              <a16:creationId xmlns:a16="http://schemas.microsoft.com/office/drawing/2014/main" id="{BAA5A828-6A1C-6E4C-AEA4-047658C1FFDA}"/>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0" name="Rectangle 629">
          <a:extLst>
            <a:ext uri="{FF2B5EF4-FFF2-40B4-BE49-F238E27FC236}">
              <a16:creationId xmlns:a16="http://schemas.microsoft.com/office/drawing/2014/main" id="{95CEF292-13F9-2F42-8856-77727B5D6301}"/>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1" name="Rectangle 630">
          <a:extLst>
            <a:ext uri="{FF2B5EF4-FFF2-40B4-BE49-F238E27FC236}">
              <a16:creationId xmlns:a16="http://schemas.microsoft.com/office/drawing/2014/main" id="{59E340BA-A91B-3744-B6BC-40417A25C0DD}"/>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2" name="Rectangle 631">
          <a:extLst>
            <a:ext uri="{FF2B5EF4-FFF2-40B4-BE49-F238E27FC236}">
              <a16:creationId xmlns:a16="http://schemas.microsoft.com/office/drawing/2014/main" id="{E94BB6B8-1FAF-3041-B686-BC53F79D7B80}"/>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3" name="Rectangle 632">
          <a:extLst>
            <a:ext uri="{FF2B5EF4-FFF2-40B4-BE49-F238E27FC236}">
              <a16:creationId xmlns:a16="http://schemas.microsoft.com/office/drawing/2014/main" id="{3E8C12FC-B9C3-EF46-B7B2-E1C3D8A2D8E9}"/>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4" name="Rectangle 633">
          <a:extLst>
            <a:ext uri="{FF2B5EF4-FFF2-40B4-BE49-F238E27FC236}">
              <a16:creationId xmlns:a16="http://schemas.microsoft.com/office/drawing/2014/main" id="{5D411B3F-13AE-EB44-858A-0C57C95699A1}"/>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5" name="Rectangle 634">
          <a:extLst>
            <a:ext uri="{FF2B5EF4-FFF2-40B4-BE49-F238E27FC236}">
              <a16:creationId xmlns:a16="http://schemas.microsoft.com/office/drawing/2014/main" id="{E05B5529-C54E-FB44-829E-F7B95EA35925}"/>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6" name="Rectangle 635">
          <a:extLst>
            <a:ext uri="{FF2B5EF4-FFF2-40B4-BE49-F238E27FC236}">
              <a16:creationId xmlns:a16="http://schemas.microsoft.com/office/drawing/2014/main" id="{A5C2272C-AC22-B746-9B01-8CBAE854FDC6}"/>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434</xdr:row>
      <xdr:rowOff>0</xdr:rowOff>
    </xdr:from>
    <xdr:to>
      <xdr:col>33</xdr:col>
      <xdr:colOff>0</xdr:colOff>
      <xdr:row>434</xdr:row>
      <xdr:rowOff>0</xdr:rowOff>
    </xdr:to>
    <xdr:sp macro="" textlink="">
      <xdr:nvSpPr>
        <xdr:cNvPr id="637" name="Rectangle 636">
          <a:extLst>
            <a:ext uri="{FF2B5EF4-FFF2-40B4-BE49-F238E27FC236}">
              <a16:creationId xmlns:a16="http://schemas.microsoft.com/office/drawing/2014/main" id="{AF706DD7-A546-C54E-AE69-7132C2D2B58E}"/>
            </a:ext>
          </a:extLst>
        </xdr:cNvPr>
        <xdr:cNvSpPr>
          <a:spLocks noChangeArrowheads="1"/>
        </xdr:cNvSpPr>
      </xdr:nvSpPr>
      <xdr:spPr bwMode="auto">
        <a:xfrm>
          <a:off x="13677900" y="107518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38" name="Rectangle 637">
          <a:extLst>
            <a:ext uri="{FF2B5EF4-FFF2-40B4-BE49-F238E27FC236}">
              <a16:creationId xmlns:a16="http://schemas.microsoft.com/office/drawing/2014/main" id="{521CE7BF-FBF3-CC4B-A653-5D20C7E5E346}"/>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39" name="Rectangle 638">
          <a:extLst>
            <a:ext uri="{FF2B5EF4-FFF2-40B4-BE49-F238E27FC236}">
              <a16:creationId xmlns:a16="http://schemas.microsoft.com/office/drawing/2014/main" id="{BFB84358-85E0-9E49-BDB7-3C45CAD8C5C6}"/>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0" name="Rectangle 639">
          <a:extLst>
            <a:ext uri="{FF2B5EF4-FFF2-40B4-BE49-F238E27FC236}">
              <a16:creationId xmlns:a16="http://schemas.microsoft.com/office/drawing/2014/main" id="{3B65F41E-BD02-8644-BD86-182773097713}"/>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1" name="Rectangle 640">
          <a:extLst>
            <a:ext uri="{FF2B5EF4-FFF2-40B4-BE49-F238E27FC236}">
              <a16:creationId xmlns:a16="http://schemas.microsoft.com/office/drawing/2014/main" id="{B9090EAB-208A-9946-8969-13F9B4953D06}"/>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2" name="Rectangle 641">
          <a:extLst>
            <a:ext uri="{FF2B5EF4-FFF2-40B4-BE49-F238E27FC236}">
              <a16:creationId xmlns:a16="http://schemas.microsoft.com/office/drawing/2014/main" id="{B2463096-457D-F44C-8823-D85557F7872E}"/>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3" name="Rectangle 642">
          <a:extLst>
            <a:ext uri="{FF2B5EF4-FFF2-40B4-BE49-F238E27FC236}">
              <a16:creationId xmlns:a16="http://schemas.microsoft.com/office/drawing/2014/main" id="{A4241666-7399-6343-87F8-204B4C942342}"/>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4" name="Rectangle 643">
          <a:extLst>
            <a:ext uri="{FF2B5EF4-FFF2-40B4-BE49-F238E27FC236}">
              <a16:creationId xmlns:a16="http://schemas.microsoft.com/office/drawing/2014/main" id="{58CF31C6-00B7-E942-B55D-7A167BD7FFD4}"/>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5" name="Rectangle 644">
          <a:extLst>
            <a:ext uri="{FF2B5EF4-FFF2-40B4-BE49-F238E27FC236}">
              <a16:creationId xmlns:a16="http://schemas.microsoft.com/office/drawing/2014/main" id="{C15FA205-30C4-4A4F-BB3D-2C82649A7100}"/>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6" name="Rectangle 645">
          <a:extLst>
            <a:ext uri="{FF2B5EF4-FFF2-40B4-BE49-F238E27FC236}">
              <a16:creationId xmlns:a16="http://schemas.microsoft.com/office/drawing/2014/main" id="{3F14EC23-67CB-4846-B614-32516D77E154}"/>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7" name="Rectangle 646">
          <a:extLst>
            <a:ext uri="{FF2B5EF4-FFF2-40B4-BE49-F238E27FC236}">
              <a16:creationId xmlns:a16="http://schemas.microsoft.com/office/drawing/2014/main" id="{26D00954-5FF9-1841-9AFF-D437ED6FCFDB}"/>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8" name="Rectangle 647">
          <a:extLst>
            <a:ext uri="{FF2B5EF4-FFF2-40B4-BE49-F238E27FC236}">
              <a16:creationId xmlns:a16="http://schemas.microsoft.com/office/drawing/2014/main" id="{EF2A2642-1F17-1C49-A0E7-7C79E55A0944}"/>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49" name="Rectangle 648">
          <a:extLst>
            <a:ext uri="{FF2B5EF4-FFF2-40B4-BE49-F238E27FC236}">
              <a16:creationId xmlns:a16="http://schemas.microsoft.com/office/drawing/2014/main" id="{A9F04817-4B3F-754C-8156-8F6FD292316E}"/>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0" name="Rectangle 649">
          <a:extLst>
            <a:ext uri="{FF2B5EF4-FFF2-40B4-BE49-F238E27FC236}">
              <a16:creationId xmlns:a16="http://schemas.microsoft.com/office/drawing/2014/main" id="{5E1D79EF-551C-B943-A1B0-8B41C07191D1}"/>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1" name="Rectangle 650">
          <a:extLst>
            <a:ext uri="{FF2B5EF4-FFF2-40B4-BE49-F238E27FC236}">
              <a16:creationId xmlns:a16="http://schemas.microsoft.com/office/drawing/2014/main" id="{E05AD423-8A43-6249-A956-563F2AAED5E7}"/>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2" name="Rectangle 651">
          <a:extLst>
            <a:ext uri="{FF2B5EF4-FFF2-40B4-BE49-F238E27FC236}">
              <a16:creationId xmlns:a16="http://schemas.microsoft.com/office/drawing/2014/main" id="{ED4E59DB-14AD-AC49-BA37-E06DBBA5C427}"/>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3" name="Rectangle 652">
          <a:extLst>
            <a:ext uri="{FF2B5EF4-FFF2-40B4-BE49-F238E27FC236}">
              <a16:creationId xmlns:a16="http://schemas.microsoft.com/office/drawing/2014/main" id="{82D13490-CDF5-D649-837F-27C1B1AE44C8}"/>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4" name="Rectangle 653">
          <a:extLst>
            <a:ext uri="{FF2B5EF4-FFF2-40B4-BE49-F238E27FC236}">
              <a16:creationId xmlns:a16="http://schemas.microsoft.com/office/drawing/2014/main" id="{299CE7B7-B03D-4B49-9934-991EA09123A3}"/>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5" name="Rectangle 654">
          <a:extLst>
            <a:ext uri="{FF2B5EF4-FFF2-40B4-BE49-F238E27FC236}">
              <a16:creationId xmlns:a16="http://schemas.microsoft.com/office/drawing/2014/main" id="{A6259E2D-348F-724E-ADD8-3A07AA73976B}"/>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6" name="Rectangle 655">
          <a:extLst>
            <a:ext uri="{FF2B5EF4-FFF2-40B4-BE49-F238E27FC236}">
              <a16:creationId xmlns:a16="http://schemas.microsoft.com/office/drawing/2014/main" id="{7A438DF1-347E-5E40-A5E8-C4F25C29510F}"/>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7" name="Rectangle 656">
          <a:extLst>
            <a:ext uri="{FF2B5EF4-FFF2-40B4-BE49-F238E27FC236}">
              <a16:creationId xmlns:a16="http://schemas.microsoft.com/office/drawing/2014/main" id="{E55525E5-264F-6446-BF5C-DA2B565BF08A}"/>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8" name="Rectangle 657">
          <a:extLst>
            <a:ext uri="{FF2B5EF4-FFF2-40B4-BE49-F238E27FC236}">
              <a16:creationId xmlns:a16="http://schemas.microsoft.com/office/drawing/2014/main" id="{84769475-182A-8A40-A7B1-895DBE4D5377}"/>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469</xdr:row>
      <xdr:rowOff>0</xdr:rowOff>
    </xdr:from>
    <xdr:to>
      <xdr:col>33</xdr:col>
      <xdr:colOff>0</xdr:colOff>
      <xdr:row>469</xdr:row>
      <xdr:rowOff>0</xdr:rowOff>
    </xdr:to>
    <xdr:sp macro="" textlink="">
      <xdr:nvSpPr>
        <xdr:cNvPr id="659" name="Rectangle 658">
          <a:extLst>
            <a:ext uri="{FF2B5EF4-FFF2-40B4-BE49-F238E27FC236}">
              <a16:creationId xmlns:a16="http://schemas.microsoft.com/office/drawing/2014/main" id="{EDF801A0-2F74-2F40-99ED-EFEA4C2A287A}"/>
            </a:ext>
          </a:extLst>
        </xdr:cNvPr>
        <xdr:cNvSpPr>
          <a:spLocks noChangeArrowheads="1"/>
        </xdr:cNvSpPr>
      </xdr:nvSpPr>
      <xdr:spPr bwMode="auto">
        <a:xfrm>
          <a:off x="13677900" y="117881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0" name="Rectangle 659">
          <a:extLst>
            <a:ext uri="{FF2B5EF4-FFF2-40B4-BE49-F238E27FC236}">
              <a16:creationId xmlns:a16="http://schemas.microsoft.com/office/drawing/2014/main" id="{20293BAC-D0E4-0F4F-A08F-6CDD558375D8}"/>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1" name="Rectangle 660">
          <a:extLst>
            <a:ext uri="{FF2B5EF4-FFF2-40B4-BE49-F238E27FC236}">
              <a16:creationId xmlns:a16="http://schemas.microsoft.com/office/drawing/2014/main" id="{C5203DC9-E2BB-364B-B690-DB369B077277}"/>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2" name="Rectangle 661">
          <a:extLst>
            <a:ext uri="{FF2B5EF4-FFF2-40B4-BE49-F238E27FC236}">
              <a16:creationId xmlns:a16="http://schemas.microsoft.com/office/drawing/2014/main" id="{11E45734-DB5F-904A-9B76-9941812E1B9F}"/>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3" name="Rectangle 662">
          <a:extLst>
            <a:ext uri="{FF2B5EF4-FFF2-40B4-BE49-F238E27FC236}">
              <a16:creationId xmlns:a16="http://schemas.microsoft.com/office/drawing/2014/main" id="{CE8BDB3A-0AA4-2240-A21C-489236A2BCA7}"/>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4" name="Rectangle 663">
          <a:extLst>
            <a:ext uri="{FF2B5EF4-FFF2-40B4-BE49-F238E27FC236}">
              <a16:creationId xmlns:a16="http://schemas.microsoft.com/office/drawing/2014/main" id="{972DD1E2-92A5-3048-9FF8-04E86897566E}"/>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5" name="Rectangle 664">
          <a:extLst>
            <a:ext uri="{FF2B5EF4-FFF2-40B4-BE49-F238E27FC236}">
              <a16:creationId xmlns:a16="http://schemas.microsoft.com/office/drawing/2014/main" id="{EFED35EE-FE7C-FA41-8230-4AE8E0A80A0B}"/>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6" name="Rectangle 665">
          <a:extLst>
            <a:ext uri="{FF2B5EF4-FFF2-40B4-BE49-F238E27FC236}">
              <a16:creationId xmlns:a16="http://schemas.microsoft.com/office/drawing/2014/main" id="{DE95770F-A5F2-394A-B1C9-E56F6E348E83}"/>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7" name="Rectangle 666">
          <a:extLst>
            <a:ext uri="{FF2B5EF4-FFF2-40B4-BE49-F238E27FC236}">
              <a16:creationId xmlns:a16="http://schemas.microsoft.com/office/drawing/2014/main" id="{CA6E72E6-A54A-CE4F-A827-BA86F5089272}"/>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8" name="Rectangle 667">
          <a:extLst>
            <a:ext uri="{FF2B5EF4-FFF2-40B4-BE49-F238E27FC236}">
              <a16:creationId xmlns:a16="http://schemas.microsoft.com/office/drawing/2014/main" id="{DB1DA9F1-5D24-0542-9385-3C469F4C6F01}"/>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69" name="Rectangle 668">
          <a:extLst>
            <a:ext uri="{FF2B5EF4-FFF2-40B4-BE49-F238E27FC236}">
              <a16:creationId xmlns:a16="http://schemas.microsoft.com/office/drawing/2014/main" id="{250F4013-7E38-394C-9AA2-617D46CAFFEE}"/>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0" name="Rectangle 669">
          <a:extLst>
            <a:ext uri="{FF2B5EF4-FFF2-40B4-BE49-F238E27FC236}">
              <a16:creationId xmlns:a16="http://schemas.microsoft.com/office/drawing/2014/main" id="{FDD673DD-E24B-D744-A041-AB1FD493F775}"/>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1" name="Rectangle 670">
          <a:extLst>
            <a:ext uri="{FF2B5EF4-FFF2-40B4-BE49-F238E27FC236}">
              <a16:creationId xmlns:a16="http://schemas.microsoft.com/office/drawing/2014/main" id="{56309D53-2179-FE4D-8723-78F1FF3DC4F8}"/>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2" name="Rectangle 671">
          <a:extLst>
            <a:ext uri="{FF2B5EF4-FFF2-40B4-BE49-F238E27FC236}">
              <a16:creationId xmlns:a16="http://schemas.microsoft.com/office/drawing/2014/main" id="{F09CA074-473A-E648-A69E-36183171ACDF}"/>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3" name="Rectangle 672">
          <a:extLst>
            <a:ext uri="{FF2B5EF4-FFF2-40B4-BE49-F238E27FC236}">
              <a16:creationId xmlns:a16="http://schemas.microsoft.com/office/drawing/2014/main" id="{B3D852E4-80E3-E642-A39F-8501F705F521}"/>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4" name="Rectangle 673">
          <a:extLst>
            <a:ext uri="{FF2B5EF4-FFF2-40B4-BE49-F238E27FC236}">
              <a16:creationId xmlns:a16="http://schemas.microsoft.com/office/drawing/2014/main" id="{4A5F33BE-9B87-DC4B-8B11-22806B740288}"/>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5" name="Rectangle 674">
          <a:extLst>
            <a:ext uri="{FF2B5EF4-FFF2-40B4-BE49-F238E27FC236}">
              <a16:creationId xmlns:a16="http://schemas.microsoft.com/office/drawing/2014/main" id="{2EAED542-50EA-1E4A-A9C8-0E871C4C2E68}"/>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6" name="Rectangle 675">
          <a:extLst>
            <a:ext uri="{FF2B5EF4-FFF2-40B4-BE49-F238E27FC236}">
              <a16:creationId xmlns:a16="http://schemas.microsoft.com/office/drawing/2014/main" id="{3EB4772D-88D7-A44D-902B-8F6BD399761D}"/>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7" name="Rectangle 676">
          <a:extLst>
            <a:ext uri="{FF2B5EF4-FFF2-40B4-BE49-F238E27FC236}">
              <a16:creationId xmlns:a16="http://schemas.microsoft.com/office/drawing/2014/main" id="{79F42447-6C41-D34C-8D26-5BA2C1456BB4}"/>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8" name="Rectangle 677">
          <a:extLst>
            <a:ext uri="{FF2B5EF4-FFF2-40B4-BE49-F238E27FC236}">
              <a16:creationId xmlns:a16="http://schemas.microsoft.com/office/drawing/2014/main" id="{4DF98423-141D-F942-B766-A04F024E1103}"/>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79" name="Rectangle 678">
          <a:extLst>
            <a:ext uri="{FF2B5EF4-FFF2-40B4-BE49-F238E27FC236}">
              <a16:creationId xmlns:a16="http://schemas.microsoft.com/office/drawing/2014/main" id="{6181E092-FD80-7E48-89FC-11902E0453FF}"/>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80" name="Rectangle 679">
          <a:extLst>
            <a:ext uri="{FF2B5EF4-FFF2-40B4-BE49-F238E27FC236}">
              <a16:creationId xmlns:a16="http://schemas.microsoft.com/office/drawing/2014/main" id="{1C82269E-0A0C-C240-B689-D289C2C3B856}"/>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467</xdr:row>
      <xdr:rowOff>0</xdr:rowOff>
    </xdr:from>
    <xdr:to>
      <xdr:col>33</xdr:col>
      <xdr:colOff>0</xdr:colOff>
      <xdr:row>467</xdr:row>
      <xdr:rowOff>0</xdr:rowOff>
    </xdr:to>
    <xdr:sp macro="" textlink="">
      <xdr:nvSpPr>
        <xdr:cNvPr id="681" name="Rectangle 680">
          <a:extLst>
            <a:ext uri="{FF2B5EF4-FFF2-40B4-BE49-F238E27FC236}">
              <a16:creationId xmlns:a16="http://schemas.microsoft.com/office/drawing/2014/main" id="{867C82E3-D496-8947-BE84-69A393AC3B24}"/>
            </a:ext>
          </a:extLst>
        </xdr:cNvPr>
        <xdr:cNvSpPr>
          <a:spLocks noChangeArrowheads="1"/>
        </xdr:cNvSpPr>
      </xdr:nvSpPr>
      <xdr:spPr bwMode="auto">
        <a:xfrm>
          <a:off x="13677900" y="11737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2" name="Rectangle 681">
          <a:extLst>
            <a:ext uri="{FF2B5EF4-FFF2-40B4-BE49-F238E27FC236}">
              <a16:creationId xmlns:a16="http://schemas.microsoft.com/office/drawing/2014/main" id="{FC70C954-BD8C-BC42-90BF-80295F0ED4A5}"/>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3" name="Rectangle 682">
          <a:extLst>
            <a:ext uri="{FF2B5EF4-FFF2-40B4-BE49-F238E27FC236}">
              <a16:creationId xmlns:a16="http://schemas.microsoft.com/office/drawing/2014/main" id="{CF2A097B-3BB4-FD4E-9C0A-9003E681E9C7}"/>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4" name="Rectangle 683">
          <a:extLst>
            <a:ext uri="{FF2B5EF4-FFF2-40B4-BE49-F238E27FC236}">
              <a16:creationId xmlns:a16="http://schemas.microsoft.com/office/drawing/2014/main" id="{802D63A6-6629-8846-A334-003E5257A4C9}"/>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5" name="Rectangle 684">
          <a:extLst>
            <a:ext uri="{FF2B5EF4-FFF2-40B4-BE49-F238E27FC236}">
              <a16:creationId xmlns:a16="http://schemas.microsoft.com/office/drawing/2014/main" id="{1A9ED631-A877-E94F-82A2-F0177751052A}"/>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6" name="Rectangle 685">
          <a:extLst>
            <a:ext uri="{FF2B5EF4-FFF2-40B4-BE49-F238E27FC236}">
              <a16:creationId xmlns:a16="http://schemas.microsoft.com/office/drawing/2014/main" id="{DF8536C4-37AC-9E43-9C77-4BBB1FC6F395}"/>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7" name="Rectangle 686">
          <a:extLst>
            <a:ext uri="{FF2B5EF4-FFF2-40B4-BE49-F238E27FC236}">
              <a16:creationId xmlns:a16="http://schemas.microsoft.com/office/drawing/2014/main" id="{5DBF10D3-5DFD-A441-8B7A-2603B9AE7AFC}"/>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8" name="Rectangle 687">
          <a:extLst>
            <a:ext uri="{FF2B5EF4-FFF2-40B4-BE49-F238E27FC236}">
              <a16:creationId xmlns:a16="http://schemas.microsoft.com/office/drawing/2014/main" id="{90FC5787-0C1B-2D43-897F-4CAB4449FE69}"/>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89" name="Rectangle 688">
          <a:extLst>
            <a:ext uri="{FF2B5EF4-FFF2-40B4-BE49-F238E27FC236}">
              <a16:creationId xmlns:a16="http://schemas.microsoft.com/office/drawing/2014/main" id="{271B07FA-799A-054D-8640-300064A49C97}"/>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0" name="Rectangle 689">
          <a:extLst>
            <a:ext uri="{FF2B5EF4-FFF2-40B4-BE49-F238E27FC236}">
              <a16:creationId xmlns:a16="http://schemas.microsoft.com/office/drawing/2014/main" id="{ABF3BC91-450F-5343-9019-ECF76366A804}"/>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1" name="Rectangle 690">
          <a:extLst>
            <a:ext uri="{FF2B5EF4-FFF2-40B4-BE49-F238E27FC236}">
              <a16:creationId xmlns:a16="http://schemas.microsoft.com/office/drawing/2014/main" id="{7CA62EA0-C8F7-9D40-B205-AF33EE30ADA3}"/>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2" name="Rectangle 691">
          <a:extLst>
            <a:ext uri="{FF2B5EF4-FFF2-40B4-BE49-F238E27FC236}">
              <a16:creationId xmlns:a16="http://schemas.microsoft.com/office/drawing/2014/main" id="{0174D23B-024D-2A42-9FDC-2E89F4F1E8D9}"/>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3" name="Rectangle 692">
          <a:extLst>
            <a:ext uri="{FF2B5EF4-FFF2-40B4-BE49-F238E27FC236}">
              <a16:creationId xmlns:a16="http://schemas.microsoft.com/office/drawing/2014/main" id="{ADE156DF-8CCB-1943-948D-970AC5146530}"/>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4" name="Rectangle 693">
          <a:extLst>
            <a:ext uri="{FF2B5EF4-FFF2-40B4-BE49-F238E27FC236}">
              <a16:creationId xmlns:a16="http://schemas.microsoft.com/office/drawing/2014/main" id="{91AADC82-42FF-F54C-AB64-47F06301B158}"/>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5" name="Rectangle 694">
          <a:extLst>
            <a:ext uri="{FF2B5EF4-FFF2-40B4-BE49-F238E27FC236}">
              <a16:creationId xmlns:a16="http://schemas.microsoft.com/office/drawing/2014/main" id="{BE11D5CE-4C2D-7749-8B19-471A4D8D0119}"/>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6" name="Rectangle 695">
          <a:extLst>
            <a:ext uri="{FF2B5EF4-FFF2-40B4-BE49-F238E27FC236}">
              <a16:creationId xmlns:a16="http://schemas.microsoft.com/office/drawing/2014/main" id="{9EED4576-64C0-D94A-AFAB-BB67DE4FC83A}"/>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7" name="Rectangle 696">
          <a:extLst>
            <a:ext uri="{FF2B5EF4-FFF2-40B4-BE49-F238E27FC236}">
              <a16:creationId xmlns:a16="http://schemas.microsoft.com/office/drawing/2014/main" id="{36D054CA-C44F-5748-B5F6-C0DC2C55C6AD}"/>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8" name="Rectangle 697">
          <a:extLst>
            <a:ext uri="{FF2B5EF4-FFF2-40B4-BE49-F238E27FC236}">
              <a16:creationId xmlns:a16="http://schemas.microsoft.com/office/drawing/2014/main" id="{FB1B7FD9-F32D-E142-9E7D-8312E67C56A8}"/>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699" name="Rectangle 698">
          <a:extLst>
            <a:ext uri="{FF2B5EF4-FFF2-40B4-BE49-F238E27FC236}">
              <a16:creationId xmlns:a16="http://schemas.microsoft.com/office/drawing/2014/main" id="{C7931062-8810-B743-A84F-CCED19FAB3C0}"/>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700" name="Rectangle 699">
          <a:extLst>
            <a:ext uri="{FF2B5EF4-FFF2-40B4-BE49-F238E27FC236}">
              <a16:creationId xmlns:a16="http://schemas.microsoft.com/office/drawing/2014/main" id="{0BBBEDD2-F7CC-8047-AFCA-CB6B6EA04AC6}"/>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701" name="Rectangle 700">
          <a:extLst>
            <a:ext uri="{FF2B5EF4-FFF2-40B4-BE49-F238E27FC236}">
              <a16:creationId xmlns:a16="http://schemas.microsoft.com/office/drawing/2014/main" id="{51FE6948-63C7-1746-AB9D-807F55EDCCB7}"/>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702" name="Rectangle 701">
          <a:extLst>
            <a:ext uri="{FF2B5EF4-FFF2-40B4-BE49-F238E27FC236}">
              <a16:creationId xmlns:a16="http://schemas.microsoft.com/office/drawing/2014/main" id="{5F2467D3-0BBE-2145-BB6F-881A75270809}"/>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502</xdr:row>
      <xdr:rowOff>0</xdr:rowOff>
    </xdr:from>
    <xdr:to>
      <xdr:col>33</xdr:col>
      <xdr:colOff>0</xdr:colOff>
      <xdr:row>502</xdr:row>
      <xdr:rowOff>0</xdr:rowOff>
    </xdr:to>
    <xdr:sp macro="" textlink="">
      <xdr:nvSpPr>
        <xdr:cNvPr id="703" name="Rectangle 702">
          <a:extLst>
            <a:ext uri="{FF2B5EF4-FFF2-40B4-BE49-F238E27FC236}">
              <a16:creationId xmlns:a16="http://schemas.microsoft.com/office/drawing/2014/main" id="{F645AD9D-5D0E-D54C-BF1B-A10364A1224F}"/>
            </a:ext>
          </a:extLst>
        </xdr:cNvPr>
        <xdr:cNvSpPr>
          <a:spLocks noChangeArrowheads="1"/>
        </xdr:cNvSpPr>
      </xdr:nvSpPr>
      <xdr:spPr bwMode="auto">
        <a:xfrm>
          <a:off x="13677900" y="12773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04" name="Rectangle 703">
          <a:extLst>
            <a:ext uri="{FF2B5EF4-FFF2-40B4-BE49-F238E27FC236}">
              <a16:creationId xmlns:a16="http://schemas.microsoft.com/office/drawing/2014/main" id="{6F24C128-FB1E-5C42-8183-77F2E62055F5}"/>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05" name="Rectangle 704">
          <a:extLst>
            <a:ext uri="{FF2B5EF4-FFF2-40B4-BE49-F238E27FC236}">
              <a16:creationId xmlns:a16="http://schemas.microsoft.com/office/drawing/2014/main" id="{5ABFCD4E-AD0A-0845-863C-96571BAD81D5}"/>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06" name="Rectangle 705">
          <a:extLst>
            <a:ext uri="{FF2B5EF4-FFF2-40B4-BE49-F238E27FC236}">
              <a16:creationId xmlns:a16="http://schemas.microsoft.com/office/drawing/2014/main" id="{862E2F03-E79D-6A44-A412-796717751F3F}"/>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07" name="Rectangle 706">
          <a:extLst>
            <a:ext uri="{FF2B5EF4-FFF2-40B4-BE49-F238E27FC236}">
              <a16:creationId xmlns:a16="http://schemas.microsoft.com/office/drawing/2014/main" id="{EE890F9C-8B04-964B-BF42-FF49AB9C22FB}"/>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08" name="Rectangle 707">
          <a:extLst>
            <a:ext uri="{FF2B5EF4-FFF2-40B4-BE49-F238E27FC236}">
              <a16:creationId xmlns:a16="http://schemas.microsoft.com/office/drawing/2014/main" id="{E2EDFBF0-A79C-A847-AC23-2074E45C1A93}"/>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09" name="Rectangle 708">
          <a:extLst>
            <a:ext uri="{FF2B5EF4-FFF2-40B4-BE49-F238E27FC236}">
              <a16:creationId xmlns:a16="http://schemas.microsoft.com/office/drawing/2014/main" id="{EE18AE15-6C42-5A40-950A-E78CD0FC0495}"/>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0" name="Rectangle 709">
          <a:extLst>
            <a:ext uri="{FF2B5EF4-FFF2-40B4-BE49-F238E27FC236}">
              <a16:creationId xmlns:a16="http://schemas.microsoft.com/office/drawing/2014/main" id="{1144BD7F-B29E-EF4B-840F-271C326A58E6}"/>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1" name="Rectangle 710">
          <a:extLst>
            <a:ext uri="{FF2B5EF4-FFF2-40B4-BE49-F238E27FC236}">
              <a16:creationId xmlns:a16="http://schemas.microsoft.com/office/drawing/2014/main" id="{2296AD65-FBD1-C740-A63A-102CF33F236F}"/>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2" name="Rectangle 711">
          <a:extLst>
            <a:ext uri="{FF2B5EF4-FFF2-40B4-BE49-F238E27FC236}">
              <a16:creationId xmlns:a16="http://schemas.microsoft.com/office/drawing/2014/main" id="{E0EBFB44-EA04-A042-97D5-EE4E503DD001}"/>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3" name="Rectangle 712">
          <a:extLst>
            <a:ext uri="{FF2B5EF4-FFF2-40B4-BE49-F238E27FC236}">
              <a16:creationId xmlns:a16="http://schemas.microsoft.com/office/drawing/2014/main" id="{B32D47C8-704C-064E-A2BC-60BE922F1B9D}"/>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4" name="Rectangle 713">
          <a:extLst>
            <a:ext uri="{FF2B5EF4-FFF2-40B4-BE49-F238E27FC236}">
              <a16:creationId xmlns:a16="http://schemas.microsoft.com/office/drawing/2014/main" id="{6CAAE3C2-A104-5948-BE51-45028ECEC074}"/>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5" name="Rectangle 714">
          <a:extLst>
            <a:ext uri="{FF2B5EF4-FFF2-40B4-BE49-F238E27FC236}">
              <a16:creationId xmlns:a16="http://schemas.microsoft.com/office/drawing/2014/main" id="{B89F2F73-85A5-DE46-9E63-02F597E26E9C}"/>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6" name="Rectangle 715">
          <a:extLst>
            <a:ext uri="{FF2B5EF4-FFF2-40B4-BE49-F238E27FC236}">
              <a16:creationId xmlns:a16="http://schemas.microsoft.com/office/drawing/2014/main" id="{46EC6C3F-C45C-A540-AFCB-BE0BCFB5EEC1}"/>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7" name="Rectangle 716">
          <a:extLst>
            <a:ext uri="{FF2B5EF4-FFF2-40B4-BE49-F238E27FC236}">
              <a16:creationId xmlns:a16="http://schemas.microsoft.com/office/drawing/2014/main" id="{840B12ED-A5F5-D049-BFEC-C53574D229F8}"/>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8" name="Rectangle 717">
          <a:extLst>
            <a:ext uri="{FF2B5EF4-FFF2-40B4-BE49-F238E27FC236}">
              <a16:creationId xmlns:a16="http://schemas.microsoft.com/office/drawing/2014/main" id="{7E16B8FC-2059-824E-B0B8-63F51D5C33E9}"/>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19" name="Rectangle 718">
          <a:extLst>
            <a:ext uri="{FF2B5EF4-FFF2-40B4-BE49-F238E27FC236}">
              <a16:creationId xmlns:a16="http://schemas.microsoft.com/office/drawing/2014/main" id="{B130B79F-4422-F441-B78A-421EA484D741}"/>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20" name="Rectangle 719">
          <a:extLst>
            <a:ext uri="{FF2B5EF4-FFF2-40B4-BE49-F238E27FC236}">
              <a16:creationId xmlns:a16="http://schemas.microsoft.com/office/drawing/2014/main" id="{209F104E-1848-1747-9AA9-18E734ECA8A7}"/>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21" name="Rectangle 720">
          <a:extLst>
            <a:ext uri="{FF2B5EF4-FFF2-40B4-BE49-F238E27FC236}">
              <a16:creationId xmlns:a16="http://schemas.microsoft.com/office/drawing/2014/main" id="{ECC4FCAB-2A82-CB47-80D2-626FE0418958}"/>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22" name="Rectangle 721">
          <a:extLst>
            <a:ext uri="{FF2B5EF4-FFF2-40B4-BE49-F238E27FC236}">
              <a16:creationId xmlns:a16="http://schemas.microsoft.com/office/drawing/2014/main" id="{4136D61F-F509-2D4D-BE27-1BD366B17EB3}"/>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23" name="Rectangle 722">
          <a:extLst>
            <a:ext uri="{FF2B5EF4-FFF2-40B4-BE49-F238E27FC236}">
              <a16:creationId xmlns:a16="http://schemas.microsoft.com/office/drawing/2014/main" id="{60E055EC-E56F-1E46-AF9F-2259EAA429DE}"/>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24" name="Rectangle 723">
          <a:extLst>
            <a:ext uri="{FF2B5EF4-FFF2-40B4-BE49-F238E27FC236}">
              <a16:creationId xmlns:a16="http://schemas.microsoft.com/office/drawing/2014/main" id="{21B70DA2-9B7D-5D40-98A6-A869A2E281BE}"/>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500</xdr:row>
      <xdr:rowOff>0</xdr:rowOff>
    </xdr:from>
    <xdr:to>
      <xdr:col>33</xdr:col>
      <xdr:colOff>0</xdr:colOff>
      <xdr:row>500</xdr:row>
      <xdr:rowOff>0</xdr:rowOff>
    </xdr:to>
    <xdr:sp macro="" textlink="">
      <xdr:nvSpPr>
        <xdr:cNvPr id="725" name="Rectangle 724">
          <a:extLst>
            <a:ext uri="{FF2B5EF4-FFF2-40B4-BE49-F238E27FC236}">
              <a16:creationId xmlns:a16="http://schemas.microsoft.com/office/drawing/2014/main" id="{C764095F-8AB1-B043-9B23-34A8931EE022}"/>
            </a:ext>
          </a:extLst>
        </xdr:cNvPr>
        <xdr:cNvSpPr>
          <a:spLocks noChangeArrowheads="1"/>
        </xdr:cNvSpPr>
      </xdr:nvSpPr>
      <xdr:spPr bwMode="auto">
        <a:xfrm>
          <a:off x="13677900" y="127228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26" name="Rectangle 725">
          <a:extLst>
            <a:ext uri="{FF2B5EF4-FFF2-40B4-BE49-F238E27FC236}">
              <a16:creationId xmlns:a16="http://schemas.microsoft.com/office/drawing/2014/main" id="{8EDFFC4A-1C66-224B-8F6C-7B25509F9431}"/>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27" name="Rectangle 726">
          <a:extLst>
            <a:ext uri="{FF2B5EF4-FFF2-40B4-BE49-F238E27FC236}">
              <a16:creationId xmlns:a16="http://schemas.microsoft.com/office/drawing/2014/main" id="{3DF9A83F-3CCD-CF41-8908-1B40F950F9D8}"/>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28" name="Rectangle 727">
          <a:extLst>
            <a:ext uri="{FF2B5EF4-FFF2-40B4-BE49-F238E27FC236}">
              <a16:creationId xmlns:a16="http://schemas.microsoft.com/office/drawing/2014/main" id="{B34E0463-62E3-9A48-83F4-67ABB5ED5FCB}"/>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29" name="Rectangle 728">
          <a:extLst>
            <a:ext uri="{FF2B5EF4-FFF2-40B4-BE49-F238E27FC236}">
              <a16:creationId xmlns:a16="http://schemas.microsoft.com/office/drawing/2014/main" id="{00054C67-DCC6-4541-A03F-FFCE9F2C64AF}"/>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0" name="Rectangle 729">
          <a:extLst>
            <a:ext uri="{FF2B5EF4-FFF2-40B4-BE49-F238E27FC236}">
              <a16:creationId xmlns:a16="http://schemas.microsoft.com/office/drawing/2014/main" id="{0DFE239D-227A-3044-B8FF-500B45D784AA}"/>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1" name="Rectangle 730">
          <a:extLst>
            <a:ext uri="{FF2B5EF4-FFF2-40B4-BE49-F238E27FC236}">
              <a16:creationId xmlns:a16="http://schemas.microsoft.com/office/drawing/2014/main" id="{A6976728-7617-E544-9556-189400E76ABE}"/>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2" name="Rectangle 731">
          <a:extLst>
            <a:ext uri="{FF2B5EF4-FFF2-40B4-BE49-F238E27FC236}">
              <a16:creationId xmlns:a16="http://schemas.microsoft.com/office/drawing/2014/main" id="{CFA1F206-5F7C-FD4C-9A81-37A0BD06446B}"/>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3" name="Rectangle 732">
          <a:extLst>
            <a:ext uri="{FF2B5EF4-FFF2-40B4-BE49-F238E27FC236}">
              <a16:creationId xmlns:a16="http://schemas.microsoft.com/office/drawing/2014/main" id="{B934EA72-4F47-1448-ABB7-EE4B0B789CB6}"/>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4" name="Rectangle 733">
          <a:extLst>
            <a:ext uri="{FF2B5EF4-FFF2-40B4-BE49-F238E27FC236}">
              <a16:creationId xmlns:a16="http://schemas.microsoft.com/office/drawing/2014/main" id="{FDA354C6-8109-374C-80CA-A313FE8A5410}"/>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5" name="Rectangle 734">
          <a:extLst>
            <a:ext uri="{FF2B5EF4-FFF2-40B4-BE49-F238E27FC236}">
              <a16:creationId xmlns:a16="http://schemas.microsoft.com/office/drawing/2014/main" id="{2D79D73A-BC45-C24C-9B4D-B907EF5EB2D8}"/>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6" name="Rectangle 735">
          <a:extLst>
            <a:ext uri="{FF2B5EF4-FFF2-40B4-BE49-F238E27FC236}">
              <a16:creationId xmlns:a16="http://schemas.microsoft.com/office/drawing/2014/main" id="{4525B99A-17BB-2F49-8219-CDFAB6ACC60E}"/>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7" name="Rectangle 736">
          <a:extLst>
            <a:ext uri="{FF2B5EF4-FFF2-40B4-BE49-F238E27FC236}">
              <a16:creationId xmlns:a16="http://schemas.microsoft.com/office/drawing/2014/main" id="{070D4721-E382-844D-8A5E-BC92345F0B79}"/>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8" name="Rectangle 737">
          <a:extLst>
            <a:ext uri="{FF2B5EF4-FFF2-40B4-BE49-F238E27FC236}">
              <a16:creationId xmlns:a16="http://schemas.microsoft.com/office/drawing/2014/main" id="{A7B27AE4-6DE4-1440-9FE2-F7565339EC3E}"/>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39" name="Rectangle 738">
          <a:extLst>
            <a:ext uri="{FF2B5EF4-FFF2-40B4-BE49-F238E27FC236}">
              <a16:creationId xmlns:a16="http://schemas.microsoft.com/office/drawing/2014/main" id="{C45DBB65-9F71-EB43-99DE-DECA18ECDDC6}"/>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0" name="Rectangle 739">
          <a:extLst>
            <a:ext uri="{FF2B5EF4-FFF2-40B4-BE49-F238E27FC236}">
              <a16:creationId xmlns:a16="http://schemas.microsoft.com/office/drawing/2014/main" id="{1096A702-28B1-7545-921B-CA49AD979140}"/>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1" name="Rectangle 740">
          <a:extLst>
            <a:ext uri="{FF2B5EF4-FFF2-40B4-BE49-F238E27FC236}">
              <a16:creationId xmlns:a16="http://schemas.microsoft.com/office/drawing/2014/main" id="{FD47D408-DF6B-A740-A8E9-B82F692D14F9}"/>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2" name="Rectangle 741">
          <a:extLst>
            <a:ext uri="{FF2B5EF4-FFF2-40B4-BE49-F238E27FC236}">
              <a16:creationId xmlns:a16="http://schemas.microsoft.com/office/drawing/2014/main" id="{3F357C43-641E-E248-B041-1ACB080A2BC2}"/>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3" name="Rectangle 742">
          <a:extLst>
            <a:ext uri="{FF2B5EF4-FFF2-40B4-BE49-F238E27FC236}">
              <a16:creationId xmlns:a16="http://schemas.microsoft.com/office/drawing/2014/main" id="{9C017786-133B-3D47-AFFB-467C24A75E0F}"/>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4" name="Rectangle 743">
          <a:extLst>
            <a:ext uri="{FF2B5EF4-FFF2-40B4-BE49-F238E27FC236}">
              <a16:creationId xmlns:a16="http://schemas.microsoft.com/office/drawing/2014/main" id="{50B7C140-DD78-A748-9A7D-9695B113EA43}"/>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5" name="Rectangle 744">
          <a:extLst>
            <a:ext uri="{FF2B5EF4-FFF2-40B4-BE49-F238E27FC236}">
              <a16:creationId xmlns:a16="http://schemas.microsoft.com/office/drawing/2014/main" id="{511F4E8B-DC01-C944-B612-9F7977AAE0B4}"/>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6" name="Rectangle 745">
          <a:extLst>
            <a:ext uri="{FF2B5EF4-FFF2-40B4-BE49-F238E27FC236}">
              <a16:creationId xmlns:a16="http://schemas.microsoft.com/office/drawing/2014/main" id="{D5DF2774-E3AC-F742-8F65-01A3B37CD443}"/>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535</xdr:row>
      <xdr:rowOff>0</xdr:rowOff>
    </xdr:from>
    <xdr:to>
      <xdr:col>33</xdr:col>
      <xdr:colOff>0</xdr:colOff>
      <xdr:row>535</xdr:row>
      <xdr:rowOff>0</xdr:rowOff>
    </xdr:to>
    <xdr:sp macro="" textlink="">
      <xdr:nvSpPr>
        <xdr:cNvPr id="747" name="Rectangle 746">
          <a:extLst>
            <a:ext uri="{FF2B5EF4-FFF2-40B4-BE49-F238E27FC236}">
              <a16:creationId xmlns:a16="http://schemas.microsoft.com/office/drawing/2014/main" id="{8E1076DD-44D1-A745-B194-11A153679319}"/>
            </a:ext>
          </a:extLst>
        </xdr:cNvPr>
        <xdr:cNvSpPr>
          <a:spLocks noChangeArrowheads="1"/>
        </xdr:cNvSpPr>
      </xdr:nvSpPr>
      <xdr:spPr bwMode="auto">
        <a:xfrm>
          <a:off x="13677900" y="137591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48" name="Rectangle 747">
          <a:extLst>
            <a:ext uri="{FF2B5EF4-FFF2-40B4-BE49-F238E27FC236}">
              <a16:creationId xmlns:a16="http://schemas.microsoft.com/office/drawing/2014/main" id="{CDB8E258-A21B-284A-A0E7-4F7BC9E55E0D}"/>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49" name="Rectangle 748">
          <a:extLst>
            <a:ext uri="{FF2B5EF4-FFF2-40B4-BE49-F238E27FC236}">
              <a16:creationId xmlns:a16="http://schemas.microsoft.com/office/drawing/2014/main" id="{FA5DA331-6C3D-C046-9A96-FCAB6A9E3947}"/>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0" name="Rectangle 749">
          <a:extLst>
            <a:ext uri="{FF2B5EF4-FFF2-40B4-BE49-F238E27FC236}">
              <a16:creationId xmlns:a16="http://schemas.microsoft.com/office/drawing/2014/main" id="{47903FFE-E0CF-814C-929F-6826B5049B89}"/>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1" name="Rectangle 750">
          <a:extLst>
            <a:ext uri="{FF2B5EF4-FFF2-40B4-BE49-F238E27FC236}">
              <a16:creationId xmlns:a16="http://schemas.microsoft.com/office/drawing/2014/main" id="{8B62EE68-538D-0846-8D50-C082DF1AC4DD}"/>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2" name="Rectangle 751">
          <a:extLst>
            <a:ext uri="{FF2B5EF4-FFF2-40B4-BE49-F238E27FC236}">
              <a16:creationId xmlns:a16="http://schemas.microsoft.com/office/drawing/2014/main" id="{DCB7BE02-E89C-B34B-96CF-40418CD7F1BF}"/>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3" name="Rectangle 752">
          <a:extLst>
            <a:ext uri="{FF2B5EF4-FFF2-40B4-BE49-F238E27FC236}">
              <a16:creationId xmlns:a16="http://schemas.microsoft.com/office/drawing/2014/main" id="{D0954B63-24FA-7D49-ADF5-97662E64122B}"/>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4" name="Rectangle 753">
          <a:extLst>
            <a:ext uri="{FF2B5EF4-FFF2-40B4-BE49-F238E27FC236}">
              <a16:creationId xmlns:a16="http://schemas.microsoft.com/office/drawing/2014/main" id="{E7011DBD-0028-174F-8867-396CD82B5766}"/>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5" name="Rectangle 754">
          <a:extLst>
            <a:ext uri="{FF2B5EF4-FFF2-40B4-BE49-F238E27FC236}">
              <a16:creationId xmlns:a16="http://schemas.microsoft.com/office/drawing/2014/main" id="{842DD5E4-361F-F545-AFF1-83293640BDC8}"/>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6" name="Rectangle 755">
          <a:extLst>
            <a:ext uri="{FF2B5EF4-FFF2-40B4-BE49-F238E27FC236}">
              <a16:creationId xmlns:a16="http://schemas.microsoft.com/office/drawing/2014/main" id="{649E10C4-A81B-2542-BA42-73EE70FCF319}"/>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7" name="Rectangle 756">
          <a:extLst>
            <a:ext uri="{FF2B5EF4-FFF2-40B4-BE49-F238E27FC236}">
              <a16:creationId xmlns:a16="http://schemas.microsoft.com/office/drawing/2014/main" id="{1974D78C-453B-7D4B-BCC1-083A48FCB8EC}"/>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8" name="Rectangle 757">
          <a:extLst>
            <a:ext uri="{FF2B5EF4-FFF2-40B4-BE49-F238E27FC236}">
              <a16:creationId xmlns:a16="http://schemas.microsoft.com/office/drawing/2014/main" id="{55124864-A31C-3A4D-8A0B-20574D2E0A51}"/>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59" name="Rectangle 758">
          <a:extLst>
            <a:ext uri="{FF2B5EF4-FFF2-40B4-BE49-F238E27FC236}">
              <a16:creationId xmlns:a16="http://schemas.microsoft.com/office/drawing/2014/main" id="{52C26A50-B5CC-EC46-BE43-2DB99020D678}"/>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0" name="Rectangle 759">
          <a:extLst>
            <a:ext uri="{FF2B5EF4-FFF2-40B4-BE49-F238E27FC236}">
              <a16:creationId xmlns:a16="http://schemas.microsoft.com/office/drawing/2014/main" id="{DC8ED4C9-D5F6-EB48-9B63-6E369591E71B}"/>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1" name="Rectangle 760">
          <a:extLst>
            <a:ext uri="{FF2B5EF4-FFF2-40B4-BE49-F238E27FC236}">
              <a16:creationId xmlns:a16="http://schemas.microsoft.com/office/drawing/2014/main" id="{80E8A3A6-D68D-8340-AF41-C66DB0BDC4EF}"/>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2" name="Rectangle 761">
          <a:extLst>
            <a:ext uri="{FF2B5EF4-FFF2-40B4-BE49-F238E27FC236}">
              <a16:creationId xmlns:a16="http://schemas.microsoft.com/office/drawing/2014/main" id="{43503E63-D834-CD42-A740-59D60B9D0D20}"/>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3" name="Rectangle 762">
          <a:extLst>
            <a:ext uri="{FF2B5EF4-FFF2-40B4-BE49-F238E27FC236}">
              <a16:creationId xmlns:a16="http://schemas.microsoft.com/office/drawing/2014/main" id="{1EA44ED7-BAA3-9743-A0CF-5B45587032E7}"/>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4" name="Rectangle 763">
          <a:extLst>
            <a:ext uri="{FF2B5EF4-FFF2-40B4-BE49-F238E27FC236}">
              <a16:creationId xmlns:a16="http://schemas.microsoft.com/office/drawing/2014/main" id="{3E171583-6CDE-A045-80B9-2D5AA8726601}"/>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5" name="Rectangle 764">
          <a:extLst>
            <a:ext uri="{FF2B5EF4-FFF2-40B4-BE49-F238E27FC236}">
              <a16:creationId xmlns:a16="http://schemas.microsoft.com/office/drawing/2014/main" id="{83395DD4-C707-8D41-B278-A4066994178B}"/>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6" name="Rectangle 765">
          <a:extLst>
            <a:ext uri="{FF2B5EF4-FFF2-40B4-BE49-F238E27FC236}">
              <a16:creationId xmlns:a16="http://schemas.microsoft.com/office/drawing/2014/main" id="{CD61C3BF-D960-8B4D-967C-69633C0DA073}"/>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7" name="Rectangle 766">
          <a:extLst>
            <a:ext uri="{FF2B5EF4-FFF2-40B4-BE49-F238E27FC236}">
              <a16:creationId xmlns:a16="http://schemas.microsoft.com/office/drawing/2014/main" id="{5A71EBE5-5F6A-6948-9447-7F547135E0CF}"/>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8" name="Rectangle 767">
          <a:extLst>
            <a:ext uri="{FF2B5EF4-FFF2-40B4-BE49-F238E27FC236}">
              <a16:creationId xmlns:a16="http://schemas.microsoft.com/office/drawing/2014/main" id="{7A91BB34-F1BA-9047-A9DA-19B448D1C474}"/>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33</xdr:col>
      <xdr:colOff>0</xdr:colOff>
      <xdr:row>533</xdr:row>
      <xdr:rowOff>0</xdr:rowOff>
    </xdr:from>
    <xdr:to>
      <xdr:col>33</xdr:col>
      <xdr:colOff>0</xdr:colOff>
      <xdr:row>533</xdr:row>
      <xdr:rowOff>0</xdr:rowOff>
    </xdr:to>
    <xdr:sp macro="" textlink="">
      <xdr:nvSpPr>
        <xdr:cNvPr id="769" name="Rectangle 768">
          <a:extLst>
            <a:ext uri="{FF2B5EF4-FFF2-40B4-BE49-F238E27FC236}">
              <a16:creationId xmlns:a16="http://schemas.microsoft.com/office/drawing/2014/main" id="{0C9B9B63-207D-6E44-86A8-BBC3972197CE}"/>
            </a:ext>
          </a:extLst>
        </xdr:cNvPr>
        <xdr:cNvSpPr>
          <a:spLocks noChangeArrowheads="1"/>
        </xdr:cNvSpPr>
      </xdr:nvSpPr>
      <xdr:spPr bwMode="auto">
        <a:xfrm>
          <a:off x="13677900" y="1370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0</xdr:colOff>
      <xdr:row>39</xdr:row>
      <xdr:rowOff>0</xdr:rowOff>
    </xdr:from>
    <xdr:to>
      <xdr:col>25</xdr:col>
      <xdr:colOff>0</xdr:colOff>
      <xdr:row>39</xdr:row>
      <xdr:rowOff>0</xdr:rowOff>
    </xdr:to>
    <xdr:sp macro="" textlink="">
      <xdr:nvSpPr>
        <xdr:cNvPr id="2" name="Rectangle 1">
          <a:extLst>
            <a:ext uri="{FF2B5EF4-FFF2-40B4-BE49-F238E27FC236}">
              <a16:creationId xmlns:a16="http://schemas.microsoft.com/office/drawing/2014/main" id="{43FFABCA-A70E-D54C-A4BE-87085963EE50}"/>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3" name="Rectangle 2">
          <a:extLst>
            <a:ext uri="{FF2B5EF4-FFF2-40B4-BE49-F238E27FC236}">
              <a16:creationId xmlns:a16="http://schemas.microsoft.com/office/drawing/2014/main" id="{2D5DCFAE-0F2B-8E4C-B08C-1466C65490CF}"/>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4" name="Rectangle 3">
          <a:extLst>
            <a:ext uri="{FF2B5EF4-FFF2-40B4-BE49-F238E27FC236}">
              <a16:creationId xmlns:a16="http://schemas.microsoft.com/office/drawing/2014/main" id="{0416CBC4-6ABC-0545-9633-9768DC39D65C}"/>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5" name="Rectangle 4">
          <a:extLst>
            <a:ext uri="{FF2B5EF4-FFF2-40B4-BE49-F238E27FC236}">
              <a16:creationId xmlns:a16="http://schemas.microsoft.com/office/drawing/2014/main" id="{43FDCABC-B595-D64A-BD47-940D84FC9862}"/>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6" name="Rectangle 5">
          <a:extLst>
            <a:ext uri="{FF2B5EF4-FFF2-40B4-BE49-F238E27FC236}">
              <a16:creationId xmlns:a16="http://schemas.microsoft.com/office/drawing/2014/main" id="{E52444A5-0C56-CB4E-8371-2CAD76FC3842}"/>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7" name="Rectangle 6">
          <a:extLst>
            <a:ext uri="{FF2B5EF4-FFF2-40B4-BE49-F238E27FC236}">
              <a16:creationId xmlns:a16="http://schemas.microsoft.com/office/drawing/2014/main" id="{6261FBAA-BB5B-6948-8B75-12A3EDB5AC5F}"/>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8" name="Rectangle 7">
          <a:extLst>
            <a:ext uri="{FF2B5EF4-FFF2-40B4-BE49-F238E27FC236}">
              <a16:creationId xmlns:a16="http://schemas.microsoft.com/office/drawing/2014/main" id="{F112DFA9-B117-A04E-B0B1-30EED22707B0}"/>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9" name="Rectangle 8">
          <a:extLst>
            <a:ext uri="{FF2B5EF4-FFF2-40B4-BE49-F238E27FC236}">
              <a16:creationId xmlns:a16="http://schemas.microsoft.com/office/drawing/2014/main" id="{42A64B49-81E7-EF4E-9BC6-D5BEACC072EA}"/>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0" name="Rectangle 9">
          <a:extLst>
            <a:ext uri="{FF2B5EF4-FFF2-40B4-BE49-F238E27FC236}">
              <a16:creationId xmlns:a16="http://schemas.microsoft.com/office/drawing/2014/main" id="{91F6FC5D-C1E8-3946-BF47-28F3D9FF54E3}"/>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1" name="Rectangle 10">
          <a:extLst>
            <a:ext uri="{FF2B5EF4-FFF2-40B4-BE49-F238E27FC236}">
              <a16:creationId xmlns:a16="http://schemas.microsoft.com/office/drawing/2014/main" id="{2A2D5841-B086-2548-83FD-C7F740F3A9EB}"/>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2" name="Rectangle 11">
          <a:extLst>
            <a:ext uri="{FF2B5EF4-FFF2-40B4-BE49-F238E27FC236}">
              <a16:creationId xmlns:a16="http://schemas.microsoft.com/office/drawing/2014/main" id="{5F40F0D9-0C6B-E147-9173-6B5298D2D3A6}"/>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3" name="Rectangle 12">
          <a:extLst>
            <a:ext uri="{FF2B5EF4-FFF2-40B4-BE49-F238E27FC236}">
              <a16:creationId xmlns:a16="http://schemas.microsoft.com/office/drawing/2014/main" id="{21760449-FC6F-8B48-BA2D-0D8B5F050EDB}"/>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4" name="Rectangle 13">
          <a:extLst>
            <a:ext uri="{FF2B5EF4-FFF2-40B4-BE49-F238E27FC236}">
              <a16:creationId xmlns:a16="http://schemas.microsoft.com/office/drawing/2014/main" id="{27DDCE31-45AB-4B42-9CE3-2EADC925E7AA}"/>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5" name="Rectangle 14">
          <a:extLst>
            <a:ext uri="{FF2B5EF4-FFF2-40B4-BE49-F238E27FC236}">
              <a16:creationId xmlns:a16="http://schemas.microsoft.com/office/drawing/2014/main" id="{58FD0223-30FD-3747-B2EB-AA2F7B6FD6FD}"/>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6" name="Rectangle 15">
          <a:extLst>
            <a:ext uri="{FF2B5EF4-FFF2-40B4-BE49-F238E27FC236}">
              <a16:creationId xmlns:a16="http://schemas.microsoft.com/office/drawing/2014/main" id="{C13FFED4-0A30-9049-9E7D-311F620C47DA}"/>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7" name="Rectangle 16">
          <a:extLst>
            <a:ext uri="{FF2B5EF4-FFF2-40B4-BE49-F238E27FC236}">
              <a16:creationId xmlns:a16="http://schemas.microsoft.com/office/drawing/2014/main" id="{48A87839-30C2-F24E-A1F8-334768C5E471}"/>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8" name="Rectangle 17">
          <a:extLst>
            <a:ext uri="{FF2B5EF4-FFF2-40B4-BE49-F238E27FC236}">
              <a16:creationId xmlns:a16="http://schemas.microsoft.com/office/drawing/2014/main" id="{AF6E08D0-9C65-AB46-94D7-FA9DC7CB25CD}"/>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9" name="Rectangle 18">
          <a:extLst>
            <a:ext uri="{FF2B5EF4-FFF2-40B4-BE49-F238E27FC236}">
              <a16:creationId xmlns:a16="http://schemas.microsoft.com/office/drawing/2014/main" id="{E2C310E9-ECBF-814B-ACE9-E288F04EB3BC}"/>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0" name="Rectangle 19">
          <a:extLst>
            <a:ext uri="{FF2B5EF4-FFF2-40B4-BE49-F238E27FC236}">
              <a16:creationId xmlns:a16="http://schemas.microsoft.com/office/drawing/2014/main" id="{32ADF587-8DEE-B34D-8C65-6436C3F06D43}"/>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1" name="Rectangle 20">
          <a:extLst>
            <a:ext uri="{FF2B5EF4-FFF2-40B4-BE49-F238E27FC236}">
              <a16:creationId xmlns:a16="http://schemas.microsoft.com/office/drawing/2014/main" id="{3B32BC5D-A95E-D44F-B4C4-FF1CB768716E}"/>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2" name="Rectangle 21">
          <a:extLst>
            <a:ext uri="{FF2B5EF4-FFF2-40B4-BE49-F238E27FC236}">
              <a16:creationId xmlns:a16="http://schemas.microsoft.com/office/drawing/2014/main" id="{BD596C0B-2ACF-644E-A975-EE1011DE7A33}"/>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3" name="Rectangle 22">
          <a:extLst>
            <a:ext uri="{FF2B5EF4-FFF2-40B4-BE49-F238E27FC236}">
              <a16:creationId xmlns:a16="http://schemas.microsoft.com/office/drawing/2014/main" id="{FC35B504-659D-0B4F-BB3B-35BC2774B275}"/>
            </a:ext>
          </a:extLst>
        </xdr:cNvPr>
        <xdr:cNvSpPr>
          <a:spLocks noChangeArrowheads="1"/>
        </xdr:cNvSpPr>
      </xdr:nvSpPr>
      <xdr:spPr bwMode="auto">
        <a:xfrm>
          <a:off x="13779500" y="922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54" name="Rectangle 353">
          <a:extLst>
            <a:ext uri="{FF2B5EF4-FFF2-40B4-BE49-F238E27FC236}">
              <a16:creationId xmlns:a16="http://schemas.microsoft.com/office/drawing/2014/main" id="{9C2CA885-CF4C-4144-BD5E-AFC3F1967A5F}"/>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55" name="Rectangle 354">
          <a:extLst>
            <a:ext uri="{FF2B5EF4-FFF2-40B4-BE49-F238E27FC236}">
              <a16:creationId xmlns:a16="http://schemas.microsoft.com/office/drawing/2014/main" id="{242AD565-0330-1D4B-8697-29A1F1F0BBD2}"/>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56" name="Rectangle 355">
          <a:extLst>
            <a:ext uri="{FF2B5EF4-FFF2-40B4-BE49-F238E27FC236}">
              <a16:creationId xmlns:a16="http://schemas.microsoft.com/office/drawing/2014/main" id="{B63ECA70-C031-7C4E-812D-22E8B825F4B5}"/>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57" name="Rectangle 356">
          <a:extLst>
            <a:ext uri="{FF2B5EF4-FFF2-40B4-BE49-F238E27FC236}">
              <a16:creationId xmlns:a16="http://schemas.microsoft.com/office/drawing/2014/main" id="{ADA89C7C-5CC7-7C4B-8A9E-10588A3C450C}"/>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58" name="Rectangle 357">
          <a:extLst>
            <a:ext uri="{FF2B5EF4-FFF2-40B4-BE49-F238E27FC236}">
              <a16:creationId xmlns:a16="http://schemas.microsoft.com/office/drawing/2014/main" id="{ACCAE4BD-C497-3344-9968-29C7D302F29F}"/>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59" name="Rectangle 358">
          <a:extLst>
            <a:ext uri="{FF2B5EF4-FFF2-40B4-BE49-F238E27FC236}">
              <a16:creationId xmlns:a16="http://schemas.microsoft.com/office/drawing/2014/main" id="{6A892A1A-FACE-3F4D-9BE7-6CCF14AF783C}"/>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0" name="Rectangle 359">
          <a:extLst>
            <a:ext uri="{FF2B5EF4-FFF2-40B4-BE49-F238E27FC236}">
              <a16:creationId xmlns:a16="http://schemas.microsoft.com/office/drawing/2014/main" id="{D00980C6-6725-0344-B7B3-52DF3DAB893A}"/>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1" name="Rectangle 360">
          <a:extLst>
            <a:ext uri="{FF2B5EF4-FFF2-40B4-BE49-F238E27FC236}">
              <a16:creationId xmlns:a16="http://schemas.microsoft.com/office/drawing/2014/main" id="{7F678469-ED03-1B49-A39F-A25E22A39692}"/>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2" name="Rectangle 361">
          <a:extLst>
            <a:ext uri="{FF2B5EF4-FFF2-40B4-BE49-F238E27FC236}">
              <a16:creationId xmlns:a16="http://schemas.microsoft.com/office/drawing/2014/main" id="{4DB49B7F-63B2-0047-B5E3-ECD702E1B0A9}"/>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3" name="Rectangle 362">
          <a:extLst>
            <a:ext uri="{FF2B5EF4-FFF2-40B4-BE49-F238E27FC236}">
              <a16:creationId xmlns:a16="http://schemas.microsoft.com/office/drawing/2014/main" id="{018D418C-4731-BF41-887B-7680CF2A4852}"/>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4" name="Rectangle 363">
          <a:extLst>
            <a:ext uri="{FF2B5EF4-FFF2-40B4-BE49-F238E27FC236}">
              <a16:creationId xmlns:a16="http://schemas.microsoft.com/office/drawing/2014/main" id="{E58541B6-329C-6441-BE6A-CF28F0A4E422}"/>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5" name="Rectangle 364">
          <a:extLst>
            <a:ext uri="{FF2B5EF4-FFF2-40B4-BE49-F238E27FC236}">
              <a16:creationId xmlns:a16="http://schemas.microsoft.com/office/drawing/2014/main" id="{11A43BF6-E8FE-304A-8C78-6EEBB495F755}"/>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6" name="Rectangle 365">
          <a:extLst>
            <a:ext uri="{FF2B5EF4-FFF2-40B4-BE49-F238E27FC236}">
              <a16:creationId xmlns:a16="http://schemas.microsoft.com/office/drawing/2014/main" id="{B3419C43-85D0-114A-90AA-125C2EF47996}"/>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7" name="Rectangle 366">
          <a:extLst>
            <a:ext uri="{FF2B5EF4-FFF2-40B4-BE49-F238E27FC236}">
              <a16:creationId xmlns:a16="http://schemas.microsoft.com/office/drawing/2014/main" id="{1F0FB3D4-0ED1-0046-82A9-D09485A5B2BF}"/>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8" name="Rectangle 367">
          <a:extLst>
            <a:ext uri="{FF2B5EF4-FFF2-40B4-BE49-F238E27FC236}">
              <a16:creationId xmlns:a16="http://schemas.microsoft.com/office/drawing/2014/main" id="{BBCF395A-18FE-DA40-B9A4-E1487FDEB1E4}"/>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9" name="Rectangle 368">
          <a:extLst>
            <a:ext uri="{FF2B5EF4-FFF2-40B4-BE49-F238E27FC236}">
              <a16:creationId xmlns:a16="http://schemas.microsoft.com/office/drawing/2014/main" id="{F2C397A2-2A34-3E48-A99E-B8469DEBF8B8}"/>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70" name="Rectangle 369">
          <a:extLst>
            <a:ext uri="{FF2B5EF4-FFF2-40B4-BE49-F238E27FC236}">
              <a16:creationId xmlns:a16="http://schemas.microsoft.com/office/drawing/2014/main" id="{6A893D69-305C-4047-A3CC-8D2217B8C07E}"/>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71" name="Rectangle 370">
          <a:extLst>
            <a:ext uri="{FF2B5EF4-FFF2-40B4-BE49-F238E27FC236}">
              <a16:creationId xmlns:a16="http://schemas.microsoft.com/office/drawing/2014/main" id="{0CD47912-6DB8-714F-803C-9C74DA7BE777}"/>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72" name="Rectangle 371">
          <a:extLst>
            <a:ext uri="{FF2B5EF4-FFF2-40B4-BE49-F238E27FC236}">
              <a16:creationId xmlns:a16="http://schemas.microsoft.com/office/drawing/2014/main" id="{BA5840E4-B8D8-3042-B561-2225A03FCD73}"/>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73" name="Rectangle 372">
          <a:extLst>
            <a:ext uri="{FF2B5EF4-FFF2-40B4-BE49-F238E27FC236}">
              <a16:creationId xmlns:a16="http://schemas.microsoft.com/office/drawing/2014/main" id="{F84C16FD-EC87-3C48-AB8B-595044466EE3}"/>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74" name="Rectangle 373">
          <a:extLst>
            <a:ext uri="{FF2B5EF4-FFF2-40B4-BE49-F238E27FC236}">
              <a16:creationId xmlns:a16="http://schemas.microsoft.com/office/drawing/2014/main" id="{35040AF9-EDF1-E74C-B024-FC20B7BDA24C}"/>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75" name="Rectangle 374">
          <a:extLst>
            <a:ext uri="{FF2B5EF4-FFF2-40B4-BE49-F238E27FC236}">
              <a16:creationId xmlns:a16="http://schemas.microsoft.com/office/drawing/2014/main" id="{DF29F8AC-D58D-3D45-826D-7F2A13E0825B}"/>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76" name="Rectangle 375">
          <a:extLst>
            <a:ext uri="{FF2B5EF4-FFF2-40B4-BE49-F238E27FC236}">
              <a16:creationId xmlns:a16="http://schemas.microsoft.com/office/drawing/2014/main" id="{B0D48597-2119-384C-B81E-20FEC4C37257}"/>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77" name="Rectangle 376">
          <a:extLst>
            <a:ext uri="{FF2B5EF4-FFF2-40B4-BE49-F238E27FC236}">
              <a16:creationId xmlns:a16="http://schemas.microsoft.com/office/drawing/2014/main" id="{37A8A997-36F0-DB44-B393-E87840A3A749}"/>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78" name="Rectangle 377">
          <a:extLst>
            <a:ext uri="{FF2B5EF4-FFF2-40B4-BE49-F238E27FC236}">
              <a16:creationId xmlns:a16="http://schemas.microsoft.com/office/drawing/2014/main" id="{9C3053E5-364D-1F4F-964B-5958E0A93DD5}"/>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79" name="Rectangle 378">
          <a:extLst>
            <a:ext uri="{FF2B5EF4-FFF2-40B4-BE49-F238E27FC236}">
              <a16:creationId xmlns:a16="http://schemas.microsoft.com/office/drawing/2014/main" id="{3D6FCA0D-8FF8-E942-8E5C-DE41AADCE000}"/>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0" name="Rectangle 379">
          <a:extLst>
            <a:ext uri="{FF2B5EF4-FFF2-40B4-BE49-F238E27FC236}">
              <a16:creationId xmlns:a16="http://schemas.microsoft.com/office/drawing/2014/main" id="{0D0A9149-E896-7146-B0FE-F2D8D7ED8958}"/>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1" name="Rectangle 380">
          <a:extLst>
            <a:ext uri="{FF2B5EF4-FFF2-40B4-BE49-F238E27FC236}">
              <a16:creationId xmlns:a16="http://schemas.microsoft.com/office/drawing/2014/main" id="{4E192229-EEC2-9941-A30A-8AFB8A433180}"/>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2" name="Rectangle 381">
          <a:extLst>
            <a:ext uri="{FF2B5EF4-FFF2-40B4-BE49-F238E27FC236}">
              <a16:creationId xmlns:a16="http://schemas.microsoft.com/office/drawing/2014/main" id="{9D8C3244-ECF4-0C4B-B033-095952FCD281}"/>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3" name="Rectangle 382">
          <a:extLst>
            <a:ext uri="{FF2B5EF4-FFF2-40B4-BE49-F238E27FC236}">
              <a16:creationId xmlns:a16="http://schemas.microsoft.com/office/drawing/2014/main" id="{56B5A57B-9FD2-1047-A7AD-2CE593B75BA2}"/>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4" name="Rectangle 383">
          <a:extLst>
            <a:ext uri="{FF2B5EF4-FFF2-40B4-BE49-F238E27FC236}">
              <a16:creationId xmlns:a16="http://schemas.microsoft.com/office/drawing/2014/main" id="{2E3047A7-051F-8C44-84C9-7D5893ACCF90}"/>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5" name="Rectangle 384">
          <a:extLst>
            <a:ext uri="{FF2B5EF4-FFF2-40B4-BE49-F238E27FC236}">
              <a16:creationId xmlns:a16="http://schemas.microsoft.com/office/drawing/2014/main" id="{A18AF8F3-6815-184A-8296-BE911A4D9B39}"/>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6" name="Rectangle 385">
          <a:extLst>
            <a:ext uri="{FF2B5EF4-FFF2-40B4-BE49-F238E27FC236}">
              <a16:creationId xmlns:a16="http://schemas.microsoft.com/office/drawing/2014/main" id="{366D84A5-2A80-D04D-B85C-52B32145CBBF}"/>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7" name="Rectangle 386">
          <a:extLst>
            <a:ext uri="{FF2B5EF4-FFF2-40B4-BE49-F238E27FC236}">
              <a16:creationId xmlns:a16="http://schemas.microsoft.com/office/drawing/2014/main" id="{EC2A1D84-767C-7242-B31B-0E38A72FF9BD}"/>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8" name="Rectangle 387">
          <a:extLst>
            <a:ext uri="{FF2B5EF4-FFF2-40B4-BE49-F238E27FC236}">
              <a16:creationId xmlns:a16="http://schemas.microsoft.com/office/drawing/2014/main" id="{A24CEA73-D555-104C-B069-9D3DAF96B3A5}"/>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89" name="Rectangle 388">
          <a:extLst>
            <a:ext uri="{FF2B5EF4-FFF2-40B4-BE49-F238E27FC236}">
              <a16:creationId xmlns:a16="http://schemas.microsoft.com/office/drawing/2014/main" id="{6370A0B8-4172-E745-94BA-5313629C526D}"/>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0" name="Rectangle 389">
          <a:extLst>
            <a:ext uri="{FF2B5EF4-FFF2-40B4-BE49-F238E27FC236}">
              <a16:creationId xmlns:a16="http://schemas.microsoft.com/office/drawing/2014/main" id="{1532A5E9-D065-0A4D-83BD-B065B7832972}"/>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1" name="Rectangle 390">
          <a:extLst>
            <a:ext uri="{FF2B5EF4-FFF2-40B4-BE49-F238E27FC236}">
              <a16:creationId xmlns:a16="http://schemas.microsoft.com/office/drawing/2014/main" id="{5FB662BE-EE66-7A42-A974-E5C0C79FD19F}"/>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2" name="Rectangle 391">
          <a:extLst>
            <a:ext uri="{FF2B5EF4-FFF2-40B4-BE49-F238E27FC236}">
              <a16:creationId xmlns:a16="http://schemas.microsoft.com/office/drawing/2014/main" id="{BD2A3BFE-A139-E845-8484-FD5181B31A37}"/>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3" name="Rectangle 392">
          <a:extLst>
            <a:ext uri="{FF2B5EF4-FFF2-40B4-BE49-F238E27FC236}">
              <a16:creationId xmlns:a16="http://schemas.microsoft.com/office/drawing/2014/main" id="{BA00DFF7-C66C-9D45-9DFB-B5A50C1515C5}"/>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4" name="Rectangle 393">
          <a:extLst>
            <a:ext uri="{FF2B5EF4-FFF2-40B4-BE49-F238E27FC236}">
              <a16:creationId xmlns:a16="http://schemas.microsoft.com/office/drawing/2014/main" id="{9C733B12-87CB-F743-8888-04A25F3E2145}"/>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5" name="Rectangle 394">
          <a:extLst>
            <a:ext uri="{FF2B5EF4-FFF2-40B4-BE49-F238E27FC236}">
              <a16:creationId xmlns:a16="http://schemas.microsoft.com/office/drawing/2014/main" id="{DC81BD43-9470-1E4E-A079-4C794C943666}"/>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6" name="Rectangle 395">
          <a:extLst>
            <a:ext uri="{FF2B5EF4-FFF2-40B4-BE49-F238E27FC236}">
              <a16:creationId xmlns:a16="http://schemas.microsoft.com/office/drawing/2014/main" id="{0C119822-C3DA-DE43-9B29-33A5ACE6041D}"/>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397" name="Rectangle 396">
          <a:extLst>
            <a:ext uri="{FF2B5EF4-FFF2-40B4-BE49-F238E27FC236}">
              <a16:creationId xmlns:a16="http://schemas.microsoft.com/office/drawing/2014/main" id="{7CBE2CFD-A551-5241-BD43-5FB40ECDC5C5}"/>
            </a:ext>
          </a:extLst>
        </xdr:cNvPr>
        <xdr:cNvSpPr>
          <a:spLocks noChangeArrowheads="1"/>
        </xdr:cNvSpPr>
      </xdr:nvSpPr>
      <xdr:spPr bwMode="auto">
        <a:xfrm>
          <a:off x="13922375" y="1104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398" name="Rectangle 397">
          <a:extLst>
            <a:ext uri="{FF2B5EF4-FFF2-40B4-BE49-F238E27FC236}">
              <a16:creationId xmlns:a16="http://schemas.microsoft.com/office/drawing/2014/main" id="{17899E8B-85A8-2747-912D-2F8E38443680}"/>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399" name="Rectangle 398">
          <a:extLst>
            <a:ext uri="{FF2B5EF4-FFF2-40B4-BE49-F238E27FC236}">
              <a16:creationId xmlns:a16="http://schemas.microsoft.com/office/drawing/2014/main" id="{39A62175-4F69-A148-968F-88246B54ED20}"/>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0" name="Rectangle 399">
          <a:extLst>
            <a:ext uri="{FF2B5EF4-FFF2-40B4-BE49-F238E27FC236}">
              <a16:creationId xmlns:a16="http://schemas.microsoft.com/office/drawing/2014/main" id="{607FA179-5ADF-124A-B73F-A63CEC44F826}"/>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1" name="Rectangle 400">
          <a:extLst>
            <a:ext uri="{FF2B5EF4-FFF2-40B4-BE49-F238E27FC236}">
              <a16:creationId xmlns:a16="http://schemas.microsoft.com/office/drawing/2014/main" id="{54912A4C-F960-8C45-820D-94BF5A0343EF}"/>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2" name="Rectangle 401">
          <a:extLst>
            <a:ext uri="{FF2B5EF4-FFF2-40B4-BE49-F238E27FC236}">
              <a16:creationId xmlns:a16="http://schemas.microsoft.com/office/drawing/2014/main" id="{6C0DFC0D-B230-C44C-959C-AE102F875C3D}"/>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3" name="Rectangle 402">
          <a:extLst>
            <a:ext uri="{FF2B5EF4-FFF2-40B4-BE49-F238E27FC236}">
              <a16:creationId xmlns:a16="http://schemas.microsoft.com/office/drawing/2014/main" id="{7E30C1A7-4755-3F4B-896F-DBD8695B997B}"/>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4" name="Rectangle 403">
          <a:extLst>
            <a:ext uri="{FF2B5EF4-FFF2-40B4-BE49-F238E27FC236}">
              <a16:creationId xmlns:a16="http://schemas.microsoft.com/office/drawing/2014/main" id="{BAA84F43-CE76-0C48-9442-5C169593FDD1}"/>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5" name="Rectangle 404">
          <a:extLst>
            <a:ext uri="{FF2B5EF4-FFF2-40B4-BE49-F238E27FC236}">
              <a16:creationId xmlns:a16="http://schemas.microsoft.com/office/drawing/2014/main" id="{3D319C18-4855-A94F-8E56-42C9968F855D}"/>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6" name="Rectangle 405">
          <a:extLst>
            <a:ext uri="{FF2B5EF4-FFF2-40B4-BE49-F238E27FC236}">
              <a16:creationId xmlns:a16="http://schemas.microsoft.com/office/drawing/2014/main" id="{BBC69CC6-6BFD-D640-B18B-BEDFB16F7C66}"/>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7" name="Rectangle 406">
          <a:extLst>
            <a:ext uri="{FF2B5EF4-FFF2-40B4-BE49-F238E27FC236}">
              <a16:creationId xmlns:a16="http://schemas.microsoft.com/office/drawing/2014/main" id="{FE55FCA3-B4A0-A147-9EF1-FFBD96CDA07A}"/>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8" name="Rectangle 407">
          <a:extLst>
            <a:ext uri="{FF2B5EF4-FFF2-40B4-BE49-F238E27FC236}">
              <a16:creationId xmlns:a16="http://schemas.microsoft.com/office/drawing/2014/main" id="{DA15116B-84BA-4242-BE6F-6689F6AA6B50}"/>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09" name="Rectangle 408">
          <a:extLst>
            <a:ext uri="{FF2B5EF4-FFF2-40B4-BE49-F238E27FC236}">
              <a16:creationId xmlns:a16="http://schemas.microsoft.com/office/drawing/2014/main" id="{76A63227-3855-8547-9F47-7EC2A1C06BE8}"/>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0" name="Rectangle 409">
          <a:extLst>
            <a:ext uri="{FF2B5EF4-FFF2-40B4-BE49-F238E27FC236}">
              <a16:creationId xmlns:a16="http://schemas.microsoft.com/office/drawing/2014/main" id="{9B8FED36-17E4-2042-A65E-8E8539077499}"/>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1" name="Rectangle 410">
          <a:extLst>
            <a:ext uri="{FF2B5EF4-FFF2-40B4-BE49-F238E27FC236}">
              <a16:creationId xmlns:a16="http://schemas.microsoft.com/office/drawing/2014/main" id="{23FDA727-9375-2144-BAFB-771C1ADFC546}"/>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2" name="Rectangle 411">
          <a:extLst>
            <a:ext uri="{FF2B5EF4-FFF2-40B4-BE49-F238E27FC236}">
              <a16:creationId xmlns:a16="http://schemas.microsoft.com/office/drawing/2014/main" id="{2698C43B-4470-124B-B032-79EF43EBC1B3}"/>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3" name="Rectangle 412">
          <a:extLst>
            <a:ext uri="{FF2B5EF4-FFF2-40B4-BE49-F238E27FC236}">
              <a16:creationId xmlns:a16="http://schemas.microsoft.com/office/drawing/2014/main" id="{02D953AD-760F-BB43-812D-C705AB369658}"/>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4" name="Rectangle 413">
          <a:extLst>
            <a:ext uri="{FF2B5EF4-FFF2-40B4-BE49-F238E27FC236}">
              <a16:creationId xmlns:a16="http://schemas.microsoft.com/office/drawing/2014/main" id="{EB0FD4C9-EA12-7542-9021-C1F6C762C529}"/>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5" name="Rectangle 414">
          <a:extLst>
            <a:ext uri="{FF2B5EF4-FFF2-40B4-BE49-F238E27FC236}">
              <a16:creationId xmlns:a16="http://schemas.microsoft.com/office/drawing/2014/main" id="{EAD7D1B0-D5B3-FF41-8D30-F832404A5C24}"/>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6" name="Rectangle 415">
          <a:extLst>
            <a:ext uri="{FF2B5EF4-FFF2-40B4-BE49-F238E27FC236}">
              <a16:creationId xmlns:a16="http://schemas.microsoft.com/office/drawing/2014/main" id="{E96D0986-0828-B546-AA22-E72D0B661032}"/>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7" name="Rectangle 416">
          <a:extLst>
            <a:ext uri="{FF2B5EF4-FFF2-40B4-BE49-F238E27FC236}">
              <a16:creationId xmlns:a16="http://schemas.microsoft.com/office/drawing/2014/main" id="{B2C9AAE9-F69E-6A41-99FC-5D26E85E03FE}"/>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8" name="Rectangle 417">
          <a:extLst>
            <a:ext uri="{FF2B5EF4-FFF2-40B4-BE49-F238E27FC236}">
              <a16:creationId xmlns:a16="http://schemas.microsoft.com/office/drawing/2014/main" id="{429DC8E9-D573-7343-8AA1-00A0193268FD}"/>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419" name="Rectangle 418">
          <a:extLst>
            <a:ext uri="{FF2B5EF4-FFF2-40B4-BE49-F238E27FC236}">
              <a16:creationId xmlns:a16="http://schemas.microsoft.com/office/drawing/2014/main" id="{709DF39D-98B4-404E-8584-B9CE9DF46928}"/>
            </a:ext>
          </a:extLst>
        </xdr:cNvPr>
        <xdr:cNvSpPr>
          <a:spLocks noChangeArrowheads="1"/>
        </xdr:cNvSpPr>
      </xdr:nvSpPr>
      <xdr:spPr bwMode="auto">
        <a:xfrm>
          <a:off x="13922375" y="2076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0" name="Rectangle 419">
          <a:extLst>
            <a:ext uri="{FF2B5EF4-FFF2-40B4-BE49-F238E27FC236}">
              <a16:creationId xmlns:a16="http://schemas.microsoft.com/office/drawing/2014/main" id="{36588B9B-CF6B-BE4D-9613-4CFC87DD79C7}"/>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1" name="Rectangle 420">
          <a:extLst>
            <a:ext uri="{FF2B5EF4-FFF2-40B4-BE49-F238E27FC236}">
              <a16:creationId xmlns:a16="http://schemas.microsoft.com/office/drawing/2014/main" id="{DB1AE508-5DB6-A24F-805A-0F2A91E8CC39}"/>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2" name="Rectangle 421">
          <a:extLst>
            <a:ext uri="{FF2B5EF4-FFF2-40B4-BE49-F238E27FC236}">
              <a16:creationId xmlns:a16="http://schemas.microsoft.com/office/drawing/2014/main" id="{CFB7C0C4-8ADF-FB49-B317-DACE2499F07A}"/>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3" name="Rectangle 422">
          <a:extLst>
            <a:ext uri="{FF2B5EF4-FFF2-40B4-BE49-F238E27FC236}">
              <a16:creationId xmlns:a16="http://schemas.microsoft.com/office/drawing/2014/main" id="{4C3F7673-7A27-E944-894A-DE9672DF9330}"/>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4" name="Rectangle 423">
          <a:extLst>
            <a:ext uri="{FF2B5EF4-FFF2-40B4-BE49-F238E27FC236}">
              <a16:creationId xmlns:a16="http://schemas.microsoft.com/office/drawing/2014/main" id="{723D428A-72C0-E449-BB35-0EC0F6E17171}"/>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5" name="Rectangle 424">
          <a:extLst>
            <a:ext uri="{FF2B5EF4-FFF2-40B4-BE49-F238E27FC236}">
              <a16:creationId xmlns:a16="http://schemas.microsoft.com/office/drawing/2014/main" id="{D80A53E4-0C9A-1148-8818-D57C4709A352}"/>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6" name="Rectangle 425">
          <a:extLst>
            <a:ext uri="{FF2B5EF4-FFF2-40B4-BE49-F238E27FC236}">
              <a16:creationId xmlns:a16="http://schemas.microsoft.com/office/drawing/2014/main" id="{8B795A95-6EF3-CB43-B802-4DF926DF7B52}"/>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7" name="Rectangle 426">
          <a:extLst>
            <a:ext uri="{FF2B5EF4-FFF2-40B4-BE49-F238E27FC236}">
              <a16:creationId xmlns:a16="http://schemas.microsoft.com/office/drawing/2014/main" id="{6443D478-4709-4B4A-9ADF-DB0C0F61AF77}"/>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8" name="Rectangle 427">
          <a:extLst>
            <a:ext uri="{FF2B5EF4-FFF2-40B4-BE49-F238E27FC236}">
              <a16:creationId xmlns:a16="http://schemas.microsoft.com/office/drawing/2014/main" id="{B027C3A1-88D7-8844-8820-AD385DA57FEC}"/>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29" name="Rectangle 428">
          <a:extLst>
            <a:ext uri="{FF2B5EF4-FFF2-40B4-BE49-F238E27FC236}">
              <a16:creationId xmlns:a16="http://schemas.microsoft.com/office/drawing/2014/main" id="{8506A087-2BF4-8C4F-A5C1-2CB96AB96CF0}"/>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0" name="Rectangle 429">
          <a:extLst>
            <a:ext uri="{FF2B5EF4-FFF2-40B4-BE49-F238E27FC236}">
              <a16:creationId xmlns:a16="http://schemas.microsoft.com/office/drawing/2014/main" id="{04C0ED82-BA2C-3E48-AA45-B24B2159A0DE}"/>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1" name="Rectangle 430">
          <a:extLst>
            <a:ext uri="{FF2B5EF4-FFF2-40B4-BE49-F238E27FC236}">
              <a16:creationId xmlns:a16="http://schemas.microsoft.com/office/drawing/2014/main" id="{2A3A3B7C-C447-F945-BADB-EF661F3BB385}"/>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2" name="Rectangle 431">
          <a:extLst>
            <a:ext uri="{FF2B5EF4-FFF2-40B4-BE49-F238E27FC236}">
              <a16:creationId xmlns:a16="http://schemas.microsoft.com/office/drawing/2014/main" id="{CB0551A7-2149-ED47-A64B-8B16B456DBAC}"/>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3" name="Rectangle 432">
          <a:extLst>
            <a:ext uri="{FF2B5EF4-FFF2-40B4-BE49-F238E27FC236}">
              <a16:creationId xmlns:a16="http://schemas.microsoft.com/office/drawing/2014/main" id="{81EDD741-021D-A746-BF43-478CD38A1162}"/>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4" name="Rectangle 433">
          <a:extLst>
            <a:ext uri="{FF2B5EF4-FFF2-40B4-BE49-F238E27FC236}">
              <a16:creationId xmlns:a16="http://schemas.microsoft.com/office/drawing/2014/main" id="{CF243EFF-358F-AD42-8FA2-64A57559B239}"/>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5" name="Rectangle 434">
          <a:extLst>
            <a:ext uri="{FF2B5EF4-FFF2-40B4-BE49-F238E27FC236}">
              <a16:creationId xmlns:a16="http://schemas.microsoft.com/office/drawing/2014/main" id="{5E76A805-0C81-0C4F-AB59-4D5686E3F3E9}"/>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6" name="Rectangle 435">
          <a:extLst>
            <a:ext uri="{FF2B5EF4-FFF2-40B4-BE49-F238E27FC236}">
              <a16:creationId xmlns:a16="http://schemas.microsoft.com/office/drawing/2014/main" id="{11CD2D9D-6F8A-D942-B727-00E0C9983642}"/>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7" name="Rectangle 436">
          <a:extLst>
            <a:ext uri="{FF2B5EF4-FFF2-40B4-BE49-F238E27FC236}">
              <a16:creationId xmlns:a16="http://schemas.microsoft.com/office/drawing/2014/main" id="{9F81BD0C-7567-A24E-BBD7-D89DB18A2521}"/>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8" name="Rectangle 437">
          <a:extLst>
            <a:ext uri="{FF2B5EF4-FFF2-40B4-BE49-F238E27FC236}">
              <a16:creationId xmlns:a16="http://schemas.microsoft.com/office/drawing/2014/main" id="{ACE385BB-60FA-624F-836E-16C4616A1055}"/>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39" name="Rectangle 438">
          <a:extLst>
            <a:ext uri="{FF2B5EF4-FFF2-40B4-BE49-F238E27FC236}">
              <a16:creationId xmlns:a16="http://schemas.microsoft.com/office/drawing/2014/main" id="{5D1D14DB-62D7-434E-A3C6-6022DD421DFB}"/>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40" name="Rectangle 439">
          <a:extLst>
            <a:ext uri="{FF2B5EF4-FFF2-40B4-BE49-F238E27FC236}">
              <a16:creationId xmlns:a16="http://schemas.microsoft.com/office/drawing/2014/main" id="{6EFC1814-69B7-AD42-A1CC-08BB664996DE}"/>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441" name="Rectangle 440">
          <a:extLst>
            <a:ext uri="{FF2B5EF4-FFF2-40B4-BE49-F238E27FC236}">
              <a16:creationId xmlns:a16="http://schemas.microsoft.com/office/drawing/2014/main" id="{7024B8DA-39AD-6046-B497-70AF919F9C3C}"/>
            </a:ext>
          </a:extLst>
        </xdr:cNvPr>
        <xdr:cNvSpPr>
          <a:spLocks noChangeArrowheads="1"/>
        </xdr:cNvSpPr>
      </xdr:nvSpPr>
      <xdr:spPr bwMode="auto">
        <a:xfrm>
          <a:off x="13922375" y="3048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2" name="Rectangle 441">
          <a:extLst>
            <a:ext uri="{FF2B5EF4-FFF2-40B4-BE49-F238E27FC236}">
              <a16:creationId xmlns:a16="http://schemas.microsoft.com/office/drawing/2014/main" id="{AF4FC8AC-05A0-3043-B8DD-4313588803D2}"/>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3" name="Rectangle 442">
          <a:extLst>
            <a:ext uri="{FF2B5EF4-FFF2-40B4-BE49-F238E27FC236}">
              <a16:creationId xmlns:a16="http://schemas.microsoft.com/office/drawing/2014/main" id="{14D25E0A-D3B9-AF4C-9AF1-D8083266A9AF}"/>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4" name="Rectangle 443">
          <a:extLst>
            <a:ext uri="{FF2B5EF4-FFF2-40B4-BE49-F238E27FC236}">
              <a16:creationId xmlns:a16="http://schemas.microsoft.com/office/drawing/2014/main" id="{63020932-DDA8-9A44-9CEB-FD396FEFD49D}"/>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5" name="Rectangle 444">
          <a:extLst>
            <a:ext uri="{FF2B5EF4-FFF2-40B4-BE49-F238E27FC236}">
              <a16:creationId xmlns:a16="http://schemas.microsoft.com/office/drawing/2014/main" id="{442B2663-15A0-3743-9314-6E30361E7754}"/>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6" name="Rectangle 445">
          <a:extLst>
            <a:ext uri="{FF2B5EF4-FFF2-40B4-BE49-F238E27FC236}">
              <a16:creationId xmlns:a16="http://schemas.microsoft.com/office/drawing/2014/main" id="{1265547F-AFB1-8F4E-BFA7-8139A4FF7517}"/>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7" name="Rectangle 446">
          <a:extLst>
            <a:ext uri="{FF2B5EF4-FFF2-40B4-BE49-F238E27FC236}">
              <a16:creationId xmlns:a16="http://schemas.microsoft.com/office/drawing/2014/main" id="{AF0E45F9-0F90-A741-973F-CB5072B89D9A}"/>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8" name="Rectangle 447">
          <a:extLst>
            <a:ext uri="{FF2B5EF4-FFF2-40B4-BE49-F238E27FC236}">
              <a16:creationId xmlns:a16="http://schemas.microsoft.com/office/drawing/2014/main" id="{20712BF6-19E3-0344-BF9A-9B78DD45C9FC}"/>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49" name="Rectangle 448">
          <a:extLst>
            <a:ext uri="{FF2B5EF4-FFF2-40B4-BE49-F238E27FC236}">
              <a16:creationId xmlns:a16="http://schemas.microsoft.com/office/drawing/2014/main" id="{FE6C0ADF-6FCC-894F-B6A2-3E74B5D7298D}"/>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0" name="Rectangle 449">
          <a:extLst>
            <a:ext uri="{FF2B5EF4-FFF2-40B4-BE49-F238E27FC236}">
              <a16:creationId xmlns:a16="http://schemas.microsoft.com/office/drawing/2014/main" id="{407F2364-315F-7845-9D17-304014E15A3B}"/>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1" name="Rectangle 450">
          <a:extLst>
            <a:ext uri="{FF2B5EF4-FFF2-40B4-BE49-F238E27FC236}">
              <a16:creationId xmlns:a16="http://schemas.microsoft.com/office/drawing/2014/main" id="{5C49F517-55B2-BF40-A920-B25ADA81E3A2}"/>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2" name="Rectangle 451">
          <a:extLst>
            <a:ext uri="{FF2B5EF4-FFF2-40B4-BE49-F238E27FC236}">
              <a16:creationId xmlns:a16="http://schemas.microsoft.com/office/drawing/2014/main" id="{F4378487-600D-024C-960D-B89C86567620}"/>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3" name="Rectangle 452">
          <a:extLst>
            <a:ext uri="{FF2B5EF4-FFF2-40B4-BE49-F238E27FC236}">
              <a16:creationId xmlns:a16="http://schemas.microsoft.com/office/drawing/2014/main" id="{23E3ACB5-1E1E-5F42-A56F-659D7E3D35E6}"/>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4" name="Rectangle 453">
          <a:extLst>
            <a:ext uri="{FF2B5EF4-FFF2-40B4-BE49-F238E27FC236}">
              <a16:creationId xmlns:a16="http://schemas.microsoft.com/office/drawing/2014/main" id="{0E6F9ED3-4122-7E4A-B7ED-5EDECA1CD866}"/>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5" name="Rectangle 454">
          <a:extLst>
            <a:ext uri="{FF2B5EF4-FFF2-40B4-BE49-F238E27FC236}">
              <a16:creationId xmlns:a16="http://schemas.microsoft.com/office/drawing/2014/main" id="{47F8232C-BDD9-0949-9C3E-974BF8BB7127}"/>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6" name="Rectangle 455">
          <a:extLst>
            <a:ext uri="{FF2B5EF4-FFF2-40B4-BE49-F238E27FC236}">
              <a16:creationId xmlns:a16="http://schemas.microsoft.com/office/drawing/2014/main" id="{7C623002-B0CA-BC4F-AEE4-706CCF40BACC}"/>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7" name="Rectangle 456">
          <a:extLst>
            <a:ext uri="{FF2B5EF4-FFF2-40B4-BE49-F238E27FC236}">
              <a16:creationId xmlns:a16="http://schemas.microsoft.com/office/drawing/2014/main" id="{F98CDBEF-76D8-F24D-BA2D-A7C729B78561}"/>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8" name="Rectangle 457">
          <a:extLst>
            <a:ext uri="{FF2B5EF4-FFF2-40B4-BE49-F238E27FC236}">
              <a16:creationId xmlns:a16="http://schemas.microsoft.com/office/drawing/2014/main" id="{D7BE6409-26FB-F64E-9179-4A31D2E0037A}"/>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59" name="Rectangle 458">
          <a:extLst>
            <a:ext uri="{FF2B5EF4-FFF2-40B4-BE49-F238E27FC236}">
              <a16:creationId xmlns:a16="http://schemas.microsoft.com/office/drawing/2014/main" id="{BB9D810F-0C3A-C34F-B06F-D0BC0D5684E2}"/>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60" name="Rectangle 459">
          <a:extLst>
            <a:ext uri="{FF2B5EF4-FFF2-40B4-BE49-F238E27FC236}">
              <a16:creationId xmlns:a16="http://schemas.microsoft.com/office/drawing/2014/main" id="{56743569-7273-9C4D-ADB3-C212D4CE356C}"/>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61" name="Rectangle 460">
          <a:extLst>
            <a:ext uri="{FF2B5EF4-FFF2-40B4-BE49-F238E27FC236}">
              <a16:creationId xmlns:a16="http://schemas.microsoft.com/office/drawing/2014/main" id="{444B64FF-A637-B248-9910-F34C443C46B0}"/>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62" name="Rectangle 461">
          <a:extLst>
            <a:ext uri="{FF2B5EF4-FFF2-40B4-BE49-F238E27FC236}">
              <a16:creationId xmlns:a16="http://schemas.microsoft.com/office/drawing/2014/main" id="{4F86C445-308A-C549-B143-B99E077B5CF1}"/>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463" name="Rectangle 462">
          <a:extLst>
            <a:ext uri="{FF2B5EF4-FFF2-40B4-BE49-F238E27FC236}">
              <a16:creationId xmlns:a16="http://schemas.microsoft.com/office/drawing/2014/main" id="{27B5C6D0-357B-4348-A7DD-50E777537445}"/>
            </a:ext>
          </a:extLst>
        </xdr:cNvPr>
        <xdr:cNvSpPr>
          <a:spLocks noChangeArrowheads="1"/>
        </xdr:cNvSpPr>
      </xdr:nvSpPr>
      <xdr:spPr bwMode="auto">
        <a:xfrm>
          <a:off x="13922375" y="4019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64" name="Rectangle 463">
          <a:extLst>
            <a:ext uri="{FF2B5EF4-FFF2-40B4-BE49-F238E27FC236}">
              <a16:creationId xmlns:a16="http://schemas.microsoft.com/office/drawing/2014/main" id="{C380A379-3C8A-764E-B057-BDB0FB949298}"/>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65" name="Rectangle 464">
          <a:extLst>
            <a:ext uri="{FF2B5EF4-FFF2-40B4-BE49-F238E27FC236}">
              <a16:creationId xmlns:a16="http://schemas.microsoft.com/office/drawing/2014/main" id="{45C6F077-508E-244E-9153-DB898283932F}"/>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66" name="Rectangle 465">
          <a:extLst>
            <a:ext uri="{FF2B5EF4-FFF2-40B4-BE49-F238E27FC236}">
              <a16:creationId xmlns:a16="http://schemas.microsoft.com/office/drawing/2014/main" id="{7DA1301C-9D16-9345-822F-66FE74D1624F}"/>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67" name="Rectangle 466">
          <a:extLst>
            <a:ext uri="{FF2B5EF4-FFF2-40B4-BE49-F238E27FC236}">
              <a16:creationId xmlns:a16="http://schemas.microsoft.com/office/drawing/2014/main" id="{2B870BAF-5005-6B4A-89EF-E56C10A4E1A7}"/>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68" name="Rectangle 467">
          <a:extLst>
            <a:ext uri="{FF2B5EF4-FFF2-40B4-BE49-F238E27FC236}">
              <a16:creationId xmlns:a16="http://schemas.microsoft.com/office/drawing/2014/main" id="{0E153885-B4EE-7540-B639-EE1A438D273F}"/>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69" name="Rectangle 468">
          <a:extLst>
            <a:ext uri="{FF2B5EF4-FFF2-40B4-BE49-F238E27FC236}">
              <a16:creationId xmlns:a16="http://schemas.microsoft.com/office/drawing/2014/main" id="{4CFB1550-2B80-9F4E-9136-03CF20336F81}"/>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0" name="Rectangle 469">
          <a:extLst>
            <a:ext uri="{FF2B5EF4-FFF2-40B4-BE49-F238E27FC236}">
              <a16:creationId xmlns:a16="http://schemas.microsoft.com/office/drawing/2014/main" id="{E514230B-481F-034C-83FE-04A49FBEE10B}"/>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1" name="Rectangle 470">
          <a:extLst>
            <a:ext uri="{FF2B5EF4-FFF2-40B4-BE49-F238E27FC236}">
              <a16:creationId xmlns:a16="http://schemas.microsoft.com/office/drawing/2014/main" id="{D54A5410-47DA-3E48-968C-E4787FE1E256}"/>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2" name="Rectangle 471">
          <a:extLst>
            <a:ext uri="{FF2B5EF4-FFF2-40B4-BE49-F238E27FC236}">
              <a16:creationId xmlns:a16="http://schemas.microsoft.com/office/drawing/2014/main" id="{9DC7EEA2-3598-6E46-8E84-6DDD7A2B2235}"/>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3" name="Rectangle 472">
          <a:extLst>
            <a:ext uri="{FF2B5EF4-FFF2-40B4-BE49-F238E27FC236}">
              <a16:creationId xmlns:a16="http://schemas.microsoft.com/office/drawing/2014/main" id="{8472DB04-2829-0847-86A8-486A6D5B7FDA}"/>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4" name="Rectangle 473">
          <a:extLst>
            <a:ext uri="{FF2B5EF4-FFF2-40B4-BE49-F238E27FC236}">
              <a16:creationId xmlns:a16="http://schemas.microsoft.com/office/drawing/2014/main" id="{BBCC3C45-73FE-2243-9761-537307174552}"/>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5" name="Rectangle 474">
          <a:extLst>
            <a:ext uri="{FF2B5EF4-FFF2-40B4-BE49-F238E27FC236}">
              <a16:creationId xmlns:a16="http://schemas.microsoft.com/office/drawing/2014/main" id="{9FCDEF13-B944-6E49-A4C5-3642E7BF841B}"/>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6" name="Rectangle 475">
          <a:extLst>
            <a:ext uri="{FF2B5EF4-FFF2-40B4-BE49-F238E27FC236}">
              <a16:creationId xmlns:a16="http://schemas.microsoft.com/office/drawing/2014/main" id="{2E595F38-EE1B-E141-AA58-392C218537AC}"/>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7" name="Rectangle 476">
          <a:extLst>
            <a:ext uri="{FF2B5EF4-FFF2-40B4-BE49-F238E27FC236}">
              <a16:creationId xmlns:a16="http://schemas.microsoft.com/office/drawing/2014/main" id="{11CCEA33-E670-D742-A601-F34760188E6A}"/>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8" name="Rectangle 477">
          <a:extLst>
            <a:ext uri="{FF2B5EF4-FFF2-40B4-BE49-F238E27FC236}">
              <a16:creationId xmlns:a16="http://schemas.microsoft.com/office/drawing/2014/main" id="{81EA6CDB-8C23-3C48-8EBB-BC0093C8437B}"/>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79" name="Rectangle 478">
          <a:extLst>
            <a:ext uri="{FF2B5EF4-FFF2-40B4-BE49-F238E27FC236}">
              <a16:creationId xmlns:a16="http://schemas.microsoft.com/office/drawing/2014/main" id="{378C2F6D-8CD6-A546-8CAC-5BCBDFD36FBD}"/>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80" name="Rectangle 479">
          <a:extLst>
            <a:ext uri="{FF2B5EF4-FFF2-40B4-BE49-F238E27FC236}">
              <a16:creationId xmlns:a16="http://schemas.microsoft.com/office/drawing/2014/main" id="{DB89EBD0-3777-7249-B081-56E66A048094}"/>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81" name="Rectangle 480">
          <a:extLst>
            <a:ext uri="{FF2B5EF4-FFF2-40B4-BE49-F238E27FC236}">
              <a16:creationId xmlns:a16="http://schemas.microsoft.com/office/drawing/2014/main" id="{30CD062E-0D40-EB45-988B-57F269CEE360}"/>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82" name="Rectangle 481">
          <a:extLst>
            <a:ext uri="{FF2B5EF4-FFF2-40B4-BE49-F238E27FC236}">
              <a16:creationId xmlns:a16="http://schemas.microsoft.com/office/drawing/2014/main" id="{C251B8B7-59D8-514C-B286-6215E580EAD7}"/>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83" name="Rectangle 482">
          <a:extLst>
            <a:ext uri="{FF2B5EF4-FFF2-40B4-BE49-F238E27FC236}">
              <a16:creationId xmlns:a16="http://schemas.microsoft.com/office/drawing/2014/main" id="{0F510A08-195F-C14C-9420-C3FA91E4EEDF}"/>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84" name="Rectangle 483">
          <a:extLst>
            <a:ext uri="{FF2B5EF4-FFF2-40B4-BE49-F238E27FC236}">
              <a16:creationId xmlns:a16="http://schemas.microsoft.com/office/drawing/2014/main" id="{99429C40-5B24-8444-8C3D-0B3579FB292A}"/>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485" name="Rectangle 484">
          <a:extLst>
            <a:ext uri="{FF2B5EF4-FFF2-40B4-BE49-F238E27FC236}">
              <a16:creationId xmlns:a16="http://schemas.microsoft.com/office/drawing/2014/main" id="{D89038CF-F958-A244-8FA1-9DE88B2DB487}"/>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86" name="Rectangle 485">
          <a:extLst>
            <a:ext uri="{FF2B5EF4-FFF2-40B4-BE49-F238E27FC236}">
              <a16:creationId xmlns:a16="http://schemas.microsoft.com/office/drawing/2014/main" id="{0D48EC83-CA3C-E940-BE90-EC21FF668DD5}"/>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87" name="Rectangle 486">
          <a:extLst>
            <a:ext uri="{FF2B5EF4-FFF2-40B4-BE49-F238E27FC236}">
              <a16:creationId xmlns:a16="http://schemas.microsoft.com/office/drawing/2014/main" id="{D4A21338-4BED-7F47-AE5C-2A72ED2E7AB1}"/>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88" name="Rectangle 487">
          <a:extLst>
            <a:ext uri="{FF2B5EF4-FFF2-40B4-BE49-F238E27FC236}">
              <a16:creationId xmlns:a16="http://schemas.microsoft.com/office/drawing/2014/main" id="{FB24BA37-4827-4C4E-A23F-760A202F7FB6}"/>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89" name="Rectangle 488">
          <a:extLst>
            <a:ext uri="{FF2B5EF4-FFF2-40B4-BE49-F238E27FC236}">
              <a16:creationId xmlns:a16="http://schemas.microsoft.com/office/drawing/2014/main" id="{41A622A2-F645-2841-998C-DAD5FAF98F18}"/>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0" name="Rectangle 489">
          <a:extLst>
            <a:ext uri="{FF2B5EF4-FFF2-40B4-BE49-F238E27FC236}">
              <a16:creationId xmlns:a16="http://schemas.microsoft.com/office/drawing/2014/main" id="{1E4536D6-9214-5641-A787-D78A6D63EAA0}"/>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1" name="Rectangle 490">
          <a:extLst>
            <a:ext uri="{FF2B5EF4-FFF2-40B4-BE49-F238E27FC236}">
              <a16:creationId xmlns:a16="http://schemas.microsoft.com/office/drawing/2014/main" id="{8C3EA98A-470A-CB4E-91DA-5BE589C22207}"/>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2" name="Rectangle 491">
          <a:extLst>
            <a:ext uri="{FF2B5EF4-FFF2-40B4-BE49-F238E27FC236}">
              <a16:creationId xmlns:a16="http://schemas.microsoft.com/office/drawing/2014/main" id="{41A39986-FBE6-2C4C-90F4-CB88A0498DD1}"/>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3" name="Rectangle 492">
          <a:extLst>
            <a:ext uri="{FF2B5EF4-FFF2-40B4-BE49-F238E27FC236}">
              <a16:creationId xmlns:a16="http://schemas.microsoft.com/office/drawing/2014/main" id="{E0C89806-F84D-FC4F-8A00-9FC9BAEF983B}"/>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4" name="Rectangle 493">
          <a:extLst>
            <a:ext uri="{FF2B5EF4-FFF2-40B4-BE49-F238E27FC236}">
              <a16:creationId xmlns:a16="http://schemas.microsoft.com/office/drawing/2014/main" id="{C9B50332-79DC-E846-B894-EFD59523D270}"/>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5" name="Rectangle 494">
          <a:extLst>
            <a:ext uri="{FF2B5EF4-FFF2-40B4-BE49-F238E27FC236}">
              <a16:creationId xmlns:a16="http://schemas.microsoft.com/office/drawing/2014/main" id="{280E8AF3-4282-5541-BAA4-BA537817E341}"/>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6" name="Rectangle 495">
          <a:extLst>
            <a:ext uri="{FF2B5EF4-FFF2-40B4-BE49-F238E27FC236}">
              <a16:creationId xmlns:a16="http://schemas.microsoft.com/office/drawing/2014/main" id="{DACF8F2F-F52B-DF49-82B2-B91E31C87D76}"/>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7" name="Rectangle 496">
          <a:extLst>
            <a:ext uri="{FF2B5EF4-FFF2-40B4-BE49-F238E27FC236}">
              <a16:creationId xmlns:a16="http://schemas.microsoft.com/office/drawing/2014/main" id="{74112616-DC43-E54B-9909-15DBDEC8A99A}"/>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8" name="Rectangle 497">
          <a:extLst>
            <a:ext uri="{FF2B5EF4-FFF2-40B4-BE49-F238E27FC236}">
              <a16:creationId xmlns:a16="http://schemas.microsoft.com/office/drawing/2014/main" id="{87A63370-DCF2-6E49-91B2-DE4644E14C1F}"/>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499" name="Rectangle 498">
          <a:extLst>
            <a:ext uri="{FF2B5EF4-FFF2-40B4-BE49-F238E27FC236}">
              <a16:creationId xmlns:a16="http://schemas.microsoft.com/office/drawing/2014/main" id="{020C6A3E-1849-FF40-BD93-F7B81592C655}"/>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0" name="Rectangle 499">
          <a:extLst>
            <a:ext uri="{FF2B5EF4-FFF2-40B4-BE49-F238E27FC236}">
              <a16:creationId xmlns:a16="http://schemas.microsoft.com/office/drawing/2014/main" id="{6CCCF899-B3DD-5242-BA2A-5200CB6FDF13}"/>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1" name="Rectangle 500">
          <a:extLst>
            <a:ext uri="{FF2B5EF4-FFF2-40B4-BE49-F238E27FC236}">
              <a16:creationId xmlns:a16="http://schemas.microsoft.com/office/drawing/2014/main" id="{2A302B50-55F8-0945-909A-CE4398E19746}"/>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2" name="Rectangle 501">
          <a:extLst>
            <a:ext uri="{FF2B5EF4-FFF2-40B4-BE49-F238E27FC236}">
              <a16:creationId xmlns:a16="http://schemas.microsoft.com/office/drawing/2014/main" id="{968139DB-B881-D447-8361-F4F8E4568302}"/>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3" name="Rectangle 502">
          <a:extLst>
            <a:ext uri="{FF2B5EF4-FFF2-40B4-BE49-F238E27FC236}">
              <a16:creationId xmlns:a16="http://schemas.microsoft.com/office/drawing/2014/main" id="{B982A323-8DEF-BD47-87E4-6EAE5512DDAB}"/>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4" name="Rectangle 503">
          <a:extLst>
            <a:ext uri="{FF2B5EF4-FFF2-40B4-BE49-F238E27FC236}">
              <a16:creationId xmlns:a16="http://schemas.microsoft.com/office/drawing/2014/main" id="{D00EAAC4-DD00-B145-8E0C-7C83F0DF80EE}"/>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5" name="Rectangle 504">
          <a:extLst>
            <a:ext uri="{FF2B5EF4-FFF2-40B4-BE49-F238E27FC236}">
              <a16:creationId xmlns:a16="http://schemas.microsoft.com/office/drawing/2014/main" id="{4C4CF6A8-7968-874B-A2D4-27ACD8466FF1}"/>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6" name="Rectangle 505">
          <a:extLst>
            <a:ext uri="{FF2B5EF4-FFF2-40B4-BE49-F238E27FC236}">
              <a16:creationId xmlns:a16="http://schemas.microsoft.com/office/drawing/2014/main" id="{E63469FC-1C61-9243-ACEC-D03944FAECE3}"/>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507" name="Rectangle 506">
          <a:extLst>
            <a:ext uri="{FF2B5EF4-FFF2-40B4-BE49-F238E27FC236}">
              <a16:creationId xmlns:a16="http://schemas.microsoft.com/office/drawing/2014/main" id="{718E77D2-E7E3-BA49-BEDF-06AD1FED3674}"/>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08" name="Rectangle 507">
          <a:extLst>
            <a:ext uri="{FF2B5EF4-FFF2-40B4-BE49-F238E27FC236}">
              <a16:creationId xmlns:a16="http://schemas.microsoft.com/office/drawing/2014/main" id="{EA983294-BECD-CD49-B83E-95C4CF92F7FE}"/>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09" name="Rectangle 508">
          <a:extLst>
            <a:ext uri="{FF2B5EF4-FFF2-40B4-BE49-F238E27FC236}">
              <a16:creationId xmlns:a16="http://schemas.microsoft.com/office/drawing/2014/main" id="{B9B72294-3294-4C44-AA55-A66956D564E9}"/>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0" name="Rectangle 509">
          <a:extLst>
            <a:ext uri="{FF2B5EF4-FFF2-40B4-BE49-F238E27FC236}">
              <a16:creationId xmlns:a16="http://schemas.microsoft.com/office/drawing/2014/main" id="{E1E7C5E7-1527-BE44-978E-464B865E4B5A}"/>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1" name="Rectangle 510">
          <a:extLst>
            <a:ext uri="{FF2B5EF4-FFF2-40B4-BE49-F238E27FC236}">
              <a16:creationId xmlns:a16="http://schemas.microsoft.com/office/drawing/2014/main" id="{611367BE-5D13-584B-AE4F-031F128DB0E9}"/>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2" name="Rectangle 511">
          <a:extLst>
            <a:ext uri="{FF2B5EF4-FFF2-40B4-BE49-F238E27FC236}">
              <a16:creationId xmlns:a16="http://schemas.microsoft.com/office/drawing/2014/main" id="{D312E1CC-C5C2-2C4C-8281-6FB3DFEDB1CD}"/>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3" name="Rectangle 512">
          <a:extLst>
            <a:ext uri="{FF2B5EF4-FFF2-40B4-BE49-F238E27FC236}">
              <a16:creationId xmlns:a16="http://schemas.microsoft.com/office/drawing/2014/main" id="{8050B756-8D40-F945-B399-F6DD23A7B315}"/>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4" name="Rectangle 513">
          <a:extLst>
            <a:ext uri="{FF2B5EF4-FFF2-40B4-BE49-F238E27FC236}">
              <a16:creationId xmlns:a16="http://schemas.microsoft.com/office/drawing/2014/main" id="{DD578DFF-888A-264D-A349-271C469776E8}"/>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5" name="Rectangle 514">
          <a:extLst>
            <a:ext uri="{FF2B5EF4-FFF2-40B4-BE49-F238E27FC236}">
              <a16:creationId xmlns:a16="http://schemas.microsoft.com/office/drawing/2014/main" id="{AD3CE227-0ECC-5E44-B695-E321ACC70D43}"/>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6" name="Rectangle 515">
          <a:extLst>
            <a:ext uri="{FF2B5EF4-FFF2-40B4-BE49-F238E27FC236}">
              <a16:creationId xmlns:a16="http://schemas.microsoft.com/office/drawing/2014/main" id="{05A4B0BA-0790-D344-85B8-4F498F463A39}"/>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7" name="Rectangle 516">
          <a:extLst>
            <a:ext uri="{FF2B5EF4-FFF2-40B4-BE49-F238E27FC236}">
              <a16:creationId xmlns:a16="http://schemas.microsoft.com/office/drawing/2014/main" id="{63C71CF0-4EC4-E04E-8234-A0AD38D29C60}"/>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8" name="Rectangle 517">
          <a:extLst>
            <a:ext uri="{FF2B5EF4-FFF2-40B4-BE49-F238E27FC236}">
              <a16:creationId xmlns:a16="http://schemas.microsoft.com/office/drawing/2014/main" id="{50FFB9E7-9CE9-234C-B0AB-BB05FD213123}"/>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19" name="Rectangle 518">
          <a:extLst>
            <a:ext uri="{FF2B5EF4-FFF2-40B4-BE49-F238E27FC236}">
              <a16:creationId xmlns:a16="http://schemas.microsoft.com/office/drawing/2014/main" id="{89BA44F8-4CB7-754A-85AA-1FBFC5B64BF2}"/>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0" name="Rectangle 519">
          <a:extLst>
            <a:ext uri="{FF2B5EF4-FFF2-40B4-BE49-F238E27FC236}">
              <a16:creationId xmlns:a16="http://schemas.microsoft.com/office/drawing/2014/main" id="{F8147FDB-312B-2D4D-A91A-3C7973BF39F7}"/>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1" name="Rectangle 520">
          <a:extLst>
            <a:ext uri="{FF2B5EF4-FFF2-40B4-BE49-F238E27FC236}">
              <a16:creationId xmlns:a16="http://schemas.microsoft.com/office/drawing/2014/main" id="{7BBD95C0-F1BA-304F-A01B-B2A74D5C5BFE}"/>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2" name="Rectangle 521">
          <a:extLst>
            <a:ext uri="{FF2B5EF4-FFF2-40B4-BE49-F238E27FC236}">
              <a16:creationId xmlns:a16="http://schemas.microsoft.com/office/drawing/2014/main" id="{40AA6819-A99D-F74A-B24A-B5E861C76DB5}"/>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3" name="Rectangle 522">
          <a:extLst>
            <a:ext uri="{FF2B5EF4-FFF2-40B4-BE49-F238E27FC236}">
              <a16:creationId xmlns:a16="http://schemas.microsoft.com/office/drawing/2014/main" id="{3CACF2D2-571A-5741-ABE4-2129034AB39C}"/>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4" name="Rectangle 523">
          <a:extLst>
            <a:ext uri="{FF2B5EF4-FFF2-40B4-BE49-F238E27FC236}">
              <a16:creationId xmlns:a16="http://schemas.microsoft.com/office/drawing/2014/main" id="{404CB235-12DE-8E44-8BC0-DE1F80ED87F2}"/>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5" name="Rectangle 524">
          <a:extLst>
            <a:ext uri="{FF2B5EF4-FFF2-40B4-BE49-F238E27FC236}">
              <a16:creationId xmlns:a16="http://schemas.microsoft.com/office/drawing/2014/main" id="{936A3A4C-C463-A947-8A38-31D864AA30A0}"/>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6" name="Rectangle 525">
          <a:extLst>
            <a:ext uri="{FF2B5EF4-FFF2-40B4-BE49-F238E27FC236}">
              <a16:creationId xmlns:a16="http://schemas.microsoft.com/office/drawing/2014/main" id="{9CC311BB-E61F-144E-BBD5-2F0BAF2370B1}"/>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7" name="Rectangle 526">
          <a:extLst>
            <a:ext uri="{FF2B5EF4-FFF2-40B4-BE49-F238E27FC236}">
              <a16:creationId xmlns:a16="http://schemas.microsoft.com/office/drawing/2014/main" id="{CD5E9C8C-7D56-1A4D-A97A-E304AD6ED4DB}"/>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8" name="Rectangle 527">
          <a:extLst>
            <a:ext uri="{FF2B5EF4-FFF2-40B4-BE49-F238E27FC236}">
              <a16:creationId xmlns:a16="http://schemas.microsoft.com/office/drawing/2014/main" id="{A2DCE142-1B22-754E-95C0-148DDF76922B}"/>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529" name="Rectangle 528">
          <a:extLst>
            <a:ext uri="{FF2B5EF4-FFF2-40B4-BE49-F238E27FC236}">
              <a16:creationId xmlns:a16="http://schemas.microsoft.com/office/drawing/2014/main" id="{BF0BFB33-E19F-7247-BEFF-3549FFBE3C90}"/>
            </a:ext>
          </a:extLst>
        </xdr:cNvPr>
        <xdr:cNvSpPr>
          <a:spLocks noChangeArrowheads="1"/>
        </xdr:cNvSpPr>
      </xdr:nvSpPr>
      <xdr:spPr bwMode="auto">
        <a:xfrm>
          <a:off x="13922375" y="4991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0" name="Rectangle 529">
          <a:extLst>
            <a:ext uri="{FF2B5EF4-FFF2-40B4-BE49-F238E27FC236}">
              <a16:creationId xmlns:a16="http://schemas.microsoft.com/office/drawing/2014/main" id="{5F610F65-3744-BD49-AFA0-D86B6DCB4385}"/>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1" name="Rectangle 530">
          <a:extLst>
            <a:ext uri="{FF2B5EF4-FFF2-40B4-BE49-F238E27FC236}">
              <a16:creationId xmlns:a16="http://schemas.microsoft.com/office/drawing/2014/main" id="{39429439-7292-124C-AECE-CBBA1CB7EF11}"/>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2" name="Rectangle 531">
          <a:extLst>
            <a:ext uri="{FF2B5EF4-FFF2-40B4-BE49-F238E27FC236}">
              <a16:creationId xmlns:a16="http://schemas.microsoft.com/office/drawing/2014/main" id="{B8C92C84-16AE-CE44-9DF6-DDAD9660E166}"/>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3" name="Rectangle 532">
          <a:extLst>
            <a:ext uri="{FF2B5EF4-FFF2-40B4-BE49-F238E27FC236}">
              <a16:creationId xmlns:a16="http://schemas.microsoft.com/office/drawing/2014/main" id="{B9D33EBB-A8C6-AC48-84B6-555807E4307A}"/>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4" name="Rectangle 533">
          <a:extLst>
            <a:ext uri="{FF2B5EF4-FFF2-40B4-BE49-F238E27FC236}">
              <a16:creationId xmlns:a16="http://schemas.microsoft.com/office/drawing/2014/main" id="{C09A7958-BAF0-5140-BADF-6C22B238A4CF}"/>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5" name="Rectangle 534">
          <a:extLst>
            <a:ext uri="{FF2B5EF4-FFF2-40B4-BE49-F238E27FC236}">
              <a16:creationId xmlns:a16="http://schemas.microsoft.com/office/drawing/2014/main" id="{FAF88233-6F66-2B45-B2D7-655CD21B2865}"/>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6" name="Rectangle 535">
          <a:extLst>
            <a:ext uri="{FF2B5EF4-FFF2-40B4-BE49-F238E27FC236}">
              <a16:creationId xmlns:a16="http://schemas.microsoft.com/office/drawing/2014/main" id="{4F67A012-7698-764E-BDA1-B9F0101F67B7}"/>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7" name="Rectangle 536">
          <a:extLst>
            <a:ext uri="{FF2B5EF4-FFF2-40B4-BE49-F238E27FC236}">
              <a16:creationId xmlns:a16="http://schemas.microsoft.com/office/drawing/2014/main" id="{F56936AE-EE8B-0442-AA1B-1CB06F5077B4}"/>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8" name="Rectangle 537">
          <a:extLst>
            <a:ext uri="{FF2B5EF4-FFF2-40B4-BE49-F238E27FC236}">
              <a16:creationId xmlns:a16="http://schemas.microsoft.com/office/drawing/2014/main" id="{73721509-69CE-CF42-9998-817D692F66D8}"/>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39" name="Rectangle 538">
          <a:extLst>
            <a:ext uri="{FF2B5EF4-FFF2-40B4-BE49-F238E27FC236}">
              <a16:creationId xmlns:a16="http://schemas.microsoft.com/office/drawing/2014/main" id="{165EE4AA-FB00-7E4F-A13D-40188BD5DD3A}"/>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0" name="Rectangle 539">
          <a:extLst>
            <a:ext uri="{FF2B5EF4-FFF2-40B4-BE49-F238E27FC236}">
              <a16:creationId xmlns:a16="http://schemas.microsoft.com/office/drawing/2014/main" id="{2985DF1E-E100-2A4E-B3A0-1904D891563F}"/>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1" name="Rectangle 540">
          <a:extLst>
            <a:ext uri="{FF2B5EF4-FFF2-40B4-BE49-F238E27FC236}">
              <a16:creationId xmlns:a16="http://schemas.microsoft.com/office/drawing/2014/main" id="{E1113888-EE0C-B84D-ADA5-09B30F8F7EC8}"/>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2" name="Rectangle 541">
          <a:extLst>
            <a:ext uri="{FF2B5EF4-FFF2-40B4-BE49-F238E27FC236}">
              <a16:creationId xmlns:a16="http://schemas.microsoft.com/office/drawing/2014/main" id="{615E2A99-E4E4-7740-BF92-9F5BBA121FAB}"/>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3" name="Rectangle 542">
          <a:extLst>
            <a:ext uri="{FF2B5EF4-FFF2-40B4-BE49-F238E27FC236}">
              <a16:creationId xmlns:a16="http://schemas.microsoft.com/office/drawing/2014/main" id="{FCEB1A30-AA62-7047-B785-3D7996EB2C3A}"/>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4" name="Rectangle 543">
          <a:extLst>
            <a:ext uri="{FF2B5EF4-FFF2-40B4-BE49-F238E27FC236}">
              <a16:creationId xmlns:a16="http://schemas.microsoft.com/office/drawing/2014/main" id="{C147C327-B13D-EB4F-9D95-7D335A258748}"/>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5" name="Rectangle 544">
          <a:extLst>
            <a:ext uri="{FF2B5EF4-FFF2-40B4-BE49-F238E27FC236}">
              <a16:creationId xmlns:a16="http://schemas.microsoft.com/office/drawing/2014/main" id="{66B3A4D3-8484-6A44-BADC-8A0F25022F98}"/>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6" name="Rectangle 545">
          <a:extLst>
            <a:ext uri="{FF2B5EF4-FFF2-40B4-BE49-F238E27FC236}">
              <a16:creationId xmlns:a16="http://schemas.microsoft.com/office/drawing/2014/main" id="{A4AB99AF-0017-AD41-87C5-5C9AF5397B9C}"/>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7" name="Rectangle 546">
          <a:extLst>
            <a:ext uri="{FF2B5EF4-FFF2-40B4-BE49-F238E27FC236}">
              <a16:creationId xmlns:a16="http://schemas.microsoft.com/office/drawing/2014/main" id="{E77C7282-4371-6E44-9ED4-860F9FCDDA99}"/>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8" name="Rectangle 547">
          <a:extLst>
            <a:ext uri="{FF2B5EF4-FFF2-40B4-BE49-F238E27FC236}">
              <a16:creationId xmlns:a16="http://schemas.microsoft.com/office/drawing/2014/main" id="{1FDACA8C-CD54-8847-AB62-0D9E159E03DC}"/>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49" name="Rectangle 548">
          <a:extLst>
            <a:ext uri="{FF2B5EF4-FFF2-40B4-BE49-F238E27FC236}">
              <a16:creationId xmlns:a16="http://schemas.microsoft.com/office/drawing/2014/main" id="{A7AE0773-436A-3B49-BF22-DEBCE3EA3529}"/>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50" name="Rectangle 549">
          <a:extLst>
            <a:ext uri="{FF2B5EF4-FFF2-40B4-BE49-F238E27FC236}">
              <a16:creationId xmlns:a16="http://schemas.microsoft.com/office/drawing/2014/main" id="{03B76873-FE37-D34B-906D-1CC890566D19}"/>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551" name="Rectangle 550">
          <a:extLst>
            <a:ext uri="{FF2B5EF4-FFF2-40B4-BE49-F238E27FC236}">
              <a16:creationId xmlns:a16="http://schemas.microsoft.com/office/drawing/2014/main" id="{73188C41-CB22-584F-B127-4524506FAE2E}"/>
            </a:ext>
          </a:extLst>
        </xdr:cNvPr>
        <xdr:cNvSpPr>
          <a:spLocks noChangeArrowheads="1"/>
        </xdr:cNvSpPr>
      </xdr:nvSpPr>
      <xdr:spPr bwMode="auto">
        <a:xfrm>
          <a:off x="13922375" y="5962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2" name="Rectangle 551">
          <a:extLst>
            <a:ext uri="{FF2B5EF4-FFF2-40B4-BE49-F238E27FC236}">
              <a16:creationId xmlns:a16="http://schemas.microsoft.com/office/drawing/2014/main" id="{3611E791-F871-9741-82FD-01B3D0342B2E}"/>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3" name="Rectangle 552">
          <a:extLst>
            <a:ext uri="{FF2B5EF4-FFF2-40B4-BE49-F238E27FC236}">
              <a16:creationId xmlns:a16="http://schemas.microsoft.com/office/drawing/2014/main" id="{57C52915-D55D-384F-AC6C-5348484ABDF9}"/>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4" name="Rectangle 553">
          <a:extLst>
            <a:ext uri="{FF2B5EF4-FFF2-40B4-BE49-F238E27FC236}">
              <a16:creationId xmlns:a16="http://schemas.microsoft.com/office/drawing/2014/main" id="{F2E97539-BFB7-2D4C-A01A-2D05485D5048}"/>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5" name="Rectangle 554">
          <a:extLst>
            <a:ext uri="{FF2B5EF4-FFF2-40B4-BE49-F238E27FC236}">
              <a16:creationId xmlns:a16="http://schemas.microsoft.com/office/drawing/2014/main" id="{E908DA7D-AF77-6142-9972-2286F4253EF2}"/>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6" name="Rectangle 555">
          <a:extLst>
            <a:ext uri="{FF2B5EF4-FFF2-40B4-BE49-F238E27FC236}">
              <a16:creationId xmlns:a16="http://schemas.microsoft.com/office/drawing/2014/main" id="{C61F0EE4-B77E-E24C-BEF8-00649996AE61}"/>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7" name="Rectangle 556">
          <a:extLst>
            <a:ext uri="{FF2B5EF4-FFF2-40B4-BE49-F238E27FC236}">
              <a16:creationId xmlns:a16="http://schemas.microsoft.com/office/drawing/2014/main" id="{9101372A-3CCF-DC47-A1C2-CFA3A9CFF344}"/>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8" name="Rectangle 557">
          <a:extLst>
            <a:ext uri="{FF2B5EF4-FFF2-40B4-BE49-F238E27FC236}">
              <a16:creationId xmlns:a16="http://schemas.microsoft.com/office/drawing/2014/main" id="{74573D1D-1B2A-E242-8581-A749B23ED9BD}"/>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59" name="Rectangle 558">
          <a:extLst>
            <a:ext uri="{FF2B5EF4-FFF2-40B4-BE49-F238E27FC236}">
              <a16:creationId xmlns:a16="http://schemas.microsoft.com/office/drawing/2014/main" id="{37D100FD-8C37-A049-894D-1E3A0F6C60C3}"/>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0" name="Rectangle 559">
          <a:extLst>
            <a:ext uri="{FF2B5EF4-FFF2-40B4-BE49-F238E27FC236}">
              <a16:creationId xmlns:a16="http://schemas.microsoft.com/office/drawing/2014/main" id="{671B1D06-9CA6-3847-B24B-7DA6DE117D6D}"/>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1" name="Rectangle 560">
          <a:extLst>
            <a:ext uri="{FF2B5EF4-FFF2-40B4-BE49-F238E27FC236}">
              <a16:creationId xmlns:a16="http://schemas.microsoft.com/office/drawing/2014/main" id="{80AE7D42-CABF-3441-B2D1-1BC8F34A9629}"/>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2" name="Rectangle 561">
          <a:extLst>
            <a:ext uri="{FF2B5EF4-FFF2-40B4-BE49-F238E27FC236}">
              <a16:creationId xmlns:a16="http://schemas.microsoft.com/office/drawing/2014/main" id="{6A88C5D6-EF63-144A-B183-E3847F2D2425}"/>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3" name="Rectangle 562">
          <a:extLst>
            <a:ext uri="{FF2B5EF4-FFF2-40B4-BE49-F238E27FC236}">
              <a16:creationId xmlns:a16="http://schemas.microsoft.com/office/drawing/2014/main" id="{B44064E7-64BF-0747-A981-3C0FA9F4B1FD}"/>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4" name="Rectangle 563">
          <a:extLst>
            <a:ext uri="{FF2B5EF4-FFF2-40B4-BE49-F238E27FC236}">
              <a16:creationId xmlns:a16="http://schemas.microsoft.com/office/drawing/2014/main" id="{60D5DD96-38A7-F048-A7F3-5E287B107263}"/>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5" name="Rectangle 564">
          <a:extLst>
            <a:ext uri="{FF2B5EF4-FFF2-40B4-BE49-F238E27FC236}">
              <a16:creationId xmlns:a16="http://schemas.microsoft.com/office/drawing/2014/main" id="{B7B8BC8D-8643-5641-A43D-FBD12E0E0B03}"/>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6" name="Rectangle 565">
          <a:extLst>
            <a:ext uri="{FF2B5EF4-FFF2-40B4-BE49-F238E27FC236}">
              <a16:creationId xmlns:a16="http://schemas.microsoft.com/office/drawing/2014/main" id="{F4389AAA-60F0-FD4F-9FD1-F24114AB15DC}"/>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7" name="Rectangle 566">
          <a:extLst>
            <a:ext uri="{FF2B5EF4-FFF2-40B4-BE49-F238E27FC236}">
              <a16:creationId xmlns:a16="http://schemas.microsoft.com/office/drawing/2014/main" id="{FC615125-5E92-2842-9BEF-CB941B640D28}"/>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8" name="Rectangle 567">
          <a:extLst>
            <a:ext uri="{FF2B5EF4-FFF2-40B4-BE49-F238E27FC236}">
              <a16:creationId xmlns:a16="http://schemas.microsoft.com/office/drawing/2014/main" id="{932E80D9-1A8C-F84E-9ED7-4955ED1922AE}"/>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69" name="Rectangle 568">
          <a:extLst>
            <a:ext uri="{FF2B5EF4-FFF2-40B4-BE49-F238E27FC236}">
              <a16:creationId xmlns:a16="http://schemas.microsoft.com/office/drawing/2014/main" id="{797A9354-ABAF-DA4A-8D5E-5D474D12C250}"/>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70" name="Rectangle 569">
          <a:extLst>
            <a:ext uri="{FF2B5EF4-FFF2-40B4-BE49-F238E27FC236}">
              <a16:creationId xmlns:a16="http://schemas.microsoft.com/office/drawing/2014/main" id="{E0C67070-34A1-A643-9190-E17B7BA11035}"/>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71" name="Rectangle 570">
          <a:extLst>
            <a:ext uri="{FF2B5EF4-FFF2-40B4-BE49-F238E27FC236}">
              <a16:creationId xmlns:a16="http://schemas.microsoft.com/office/drawing/2014/main" id="{F3209B3A-FE0E-2843-A168-E678DD929FF8}"/>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72" name="Rectangle 571">
          <a:extLst>
            <a:ext uri="{FF2B5EF4-FFF2-40B4-BE49-F238E27FC236}">
              <a16:creationId xmlns:a16="http://schemas.microsoft.com/office/drawing/2014/main" id="{DB3AF9C4-79BE-F64C-811F-056EFEA6712E}"/>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573" name="Rectangle 572">
          <a:extLst>
            <a:ext uri="{FF2B5EF4-FFF2-40B4-BE49-F238E27FC236}">
              <a16:creationId xmlns:a16="http://schemas.microsoft.com/office/drawing/2014/main" id="{AAAAF40D-9A6F-BA49-9814-EC6CB0BFA73B}"/>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74" name="Rectangle 573">
          <a:extLst>
            <a:ext uri="{FF2B5EF4-FFF2-40B4-BE49-F238E27FC236}">
              <a16:creationId xmlns:a16="http://schemas.microsoft.com/office/drawing/2014/main" id="{369B5C94-3F7C-4748-815C-00AA9C6A082B}"/>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75" name="Rectangle 574">
          <a:extLst>
            <a:ext uri="{FF2B5EF4-FFF2-40B4-BE49-F238E27FC236}">
              <a16:creationId xmlns:a16="http://schemas.microsoft.com/office/drawing/2014/main" id="{F85D61A4-068D-AF4B-BCBC-779917245B2B}"/>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76" name="Rectangle 575">
          <a:extLst>
            <a:ext uri="{FF2B5EF4-FFF2-40B4-BE49-F238E27FC236}">
              <a16:creationId xmlns:a16="http://schemas.microsoft.com/office/drawing/2014/main" id="{F738F58B-CD19-EB42-96FF-767B88B9D8CB}"/>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77" name="Rectangle 576">
          <a:extLst>
            <a:ext uri="{FF2B5EF4-FFF2-40B4-BE49-F238E27FC236}">
              <a16:creationId xmlns:a16="http://schemas.microsoft.com/office/drawing/2014/main" id="{CF21CA29-EF8F-2240-8CCC-D16403522483}"/>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78" name="Rectangle 577">
          <a:extLst>
            <a:ext uri="{FF2B5EF4-FFF2-40B4-BE49-F238E27FC236}">
              <a16:creationId xmlns:a16="http://schemas.microsoft.com/office/drawing/2014/main" id="{2241BD79-7606-E743-99E9-158BDB8B6486}"/>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79" name="Rectangle 578">
          <a:extLst>
            <a:ext uri="{FF2B5EF4-FFF2-40B4-BE49-F238E27FC236}">
              <a16:creationId xmlns:a16="http://schemas.microsoft.com/office/drawing/2014/main" id="{0ED1C4B7-29F6-2F47-9B24-06FC0E97E245}"/>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0" name="Rectangle 579">
          <a:extLst>
            <a:ext uri="{FF2B5EF4-FFF2-40B4-BE49-F238E27FC236}">
              <a16:creationId xmlns:a16="http://schemas.microsoft.com/office/drawing/2014/main" id="{9DE7C0F4-8870-1F46-B826-0C4A9363B0DA}"/>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1" name="Rectangle 580">
          <a:extLst>
            <a:ext uri="{FF2B5EF4-FFF2-40B4-BE49-F238E27FC236}">
              <a16:creationId xmlns:a16="http://schemas.microsoft.com/office/drawing/2014/main" id="{35D31A8F-16D0-2340-B997-821A66282052}"/>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2" name="Rectangle 581">
          <a:extLst>
            <a:ext uri="{FF2B5EF4-FFF2-40B4-BE49-F238E27FC236}">
              <a16:creationId xmlns:a16="http://schemas.microsoft.com/office/drawing/2014/main" id="{D45A1CE2-58BD-174F-8484-3A849DA83E21}"/>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3" name="Rectangle 582">
          <a:extLst>
            <a:ext uri="{FF2B5EF4-FFF2-40B4-BE49-F238E27FC236}">
              <a16:creationId xmlns:a16="http://schemas.microsoft.com/office/drawing/2014/main" id="{8E60C078-EC02-C948-B3C2-904747F49E07}"/>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4" name="Rectangle 583">
          <a:extLst>
            <a:ext uri="{FF2B5EF4-FFF2-40B4-BE49-F238E27FC236}">
              <a16:creationId xmlns:a16="http://schemas.microsoft.com/office/drawing/2014/main" id="{FA21AC2B-8115-A14A-88B3-96BECB33AEBC}"/>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5" name="Rectangle 584">
          <a:extLst>
            <a:ext uri="{FF2B5EF4-FFF2-40B4-BE49-F238E27FC236}">
              <a16:creationId xmlns:a16="http://schemas.microsoft.com/office/drawing/2014/main" id="{9384D27B-5771-4E41-9E89-55DDBF8B4BDB}"/>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6" name="Rectangle 585">
          <a:extLst>
            <a:ext uri="{FF2B5EF4-FFF2-40B4-BE49-F238E27FC236}">
              <a16:creationId xmlns:a16="http://schemas.microsoft.com/office/drawing/2014/main" id="{11DC883C-E354-EA46-9366-128107ED772E}"/>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7" name="Rectangle 586">
          <a:extLst>
            <a:ext uri="{FF2B5EF4-FFF2-40B4-BE49-F238E27FC236}">
              <a16:creationId xmlns:a16="http://schemas.microsoft.com/office/drawing/2014/main" id="{D488AFE5-0C1E-3142-ACED-7AD9B6CD39B1}"/>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8" name="Rectangle 587">
          <a:extLst>
            <a:ext uri="{FF2B5EF4-FFF2-40B4-BE49-F238E27FC236}">
              <a16:creationId xmlns:a16="http://schemas.microsoft.com/office/drawing/2014/main" id="{0FEF76F5-5E8A-4C42-96D2-A514AA975DE1}"/>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89" name="Rectangle 588">
          <a:extLst>
            <a:ext uri="{FF2B5EF4-FFF2-40B4-BE49-F238E27FC236}">
              <a16:creationId xmlns:a16="http://schemas.microsoft.com/office/drawing/2014/main" id="{B046FB25-CF8B-8C4A-BBD2-C0632F7B2025}"/>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90" name="Rectangle 589">
          <a:extLst>
            <a:ext uri="{FF2B5EF4-FFF2-40B4-BE49-F238E27FC236}">
              <a16:creationId xmlns:a16="http://schemas.microsoft.com/office/drawing/2014/main" id="{FF7E9ADB-3ED2-824C-8AFC-117BA777EDCB}"/>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91" name="Rectangle 590">
          <a:extLst>
            <a:ext uri="{FF2B5EF4-FFF2-40B4-BE49-F238E27FC236}">
              <a16:creationId xmlns:a16="http://schemas.microsoft.com/office/drawing/2014/main" id="{11399C9A-1E81-DD49-A3B6-D0D26BEB4E99}"/>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92" name="Rectangle 591">
          <a:extLst>
            <a:ext uri="{FF2B5EF4-FFF2-40B4-BE49-F238E27FC236}">
              <a16:creationId xmlns:a16="http://schemas.microsoft.com/office/drawing/2014/main" id="{D8A79B31-2C2B-A440-BD65-48C350FA98C3}"/>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93" name="Rectangle 592">
          <a:extLst>
            <a:ext uri="{FF2B5EF4-FFF2-40B4-BE49-F238E27FC236}">
              <a16:creationId xmlns:a16="http://schemas.microsoft.com/office/drawing/2014/main" id="{D11B3567-0897-054E-8076-07E45CFCA568}"/>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94" name="Rectangle 593">
          <a:extLst>
            <a:ext uri="{FF2B5EF4-FFF2-40B4-BE49-F238E27FC236}">
              <a16:creationId xmlns:a16="http://schemas.microsoft.com/office/drawing/2014/main" id="{C911E3E6-63D0-4942-9553-829DEC2B26A2}"/>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595" name="Rectangle 594">
          <a:extLst>
            <a:ext uri="{FF2B5EF4-FFF2-40B4-BE49-F238E27FC236}">
              <a16:creationId xmlns:a16="http://schemas.microsoft.com/office/drawing/2014/main" id="{D87CBCFF-181F-7644-B2D2-F3641396E672}"/>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596" name="Rectangle 595">
          <a:extLst>
            <a:ext uri="{FF2B5EF4-FFF2-40B4-BE49-F238E27FC236}">
              <a16:creationId xmlns:a16="http://schemas.microsoft.com/office/drawing/2014/main" id="{1F7D605E-033C-3341-9268-A954D8ED08E5}"/>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597" name="Rectangle 596">
          <a:extLst>
            <a:ext uri="{FF2B5EF4-FFF2-40B4-BE49-F238E27FC236}">
              <a16:creationId xmlns:a16="http://schemas.microsoft.com/office/drawing/2014/main" id="{14456E77-E8BD-C94B-AC3B-21C62B1ACD5C}"/>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598" name="Rectangle 597">
          <a:extLst>
            <a:ext uri="{FF2B5EF4-FFF2-40B4-BE49-F238E27FC236}">
              <a16:creationId xmlns:a16="http://schemas.microsoft.com/office/drawing/2014/main" id="{ED3472F1-50C0-C144-AD8B-2A1BDABFC99F}"/>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599" name="Rectangle 598">
          <a:extLst>
            <a:ext uri="{FF2B5EF4-FFF2-40B4-BE49-F238E27FC236}">
              <a16:creationId xmlns:a16="http://schemas.microsoft.com/office/drawing/2014/main" id="{87791FDB-27FE-AE48-9FF2-155EB7BC927F}"/>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0" name="Rectangle 599">
          <a:extLst>
            <a:ext uri="{FF2B5EF4-FFF2-40B4-BE49-F238E27FC236}">
              <a16:creationId xmlns:a16="http://schemas.microsoft.com/office/drawing/2014/main" id="{BD0BFEAC-04F5-2C45-B07D-0C49FB57311A}"/>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1" name="Rectangle 600">
          <a:extLst>
            <a:ext uri="{FF2B5EF4-FFF2-40B4-BE49-F238E27FC236}">
              <a16:creationId xmlns:a16="http://schemas.microsoft.com/office/drawing/2014/main" id="{B5CE8760-83BA-314E-B902-D6B697B6BA1D}"/>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2" name="Rectangle 601">
          <a:extLst>
            <a:ext uri="{FF2B5EF4-FFF2-40B4-BE49-F238E27FC236}">
              <a16:creationId xmlns:a16="http://schemas.microsoft.com/office/drawing/2014/main" id="{41F24B33-D704-DD45-8A6E-71C4CD34C0E2}"/>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3" name="Rectangle 602">
          <a:extLst>
            <a:ext uri="{FF2B5EF4-FFF2-40B4-BE49-F238E27FC236}">
              <a16:creationId xmlns:a16="http://schemas.microsoft.com/office/drawing/2014/main" id="{DA635F78-2439-2A4F-9A99-98C8CD428025}"/>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4" name="Rectangle 603">
          <a:extLst>
            <a:ext uri="{FF2B5EF4-FFF2-40B4-BE49-F238E27FC236}">
              <a16:creationId xmlns:a16="http://schemas.microsoft.com/office/drawing/2014/main" id="{DC0AD052-3376-414E-9525-6D52DB84A1E5}"/>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5" name="Rectangle 604">
          <a:extLst>
            <a:ext uri="{FF2B5EF4-FFF2-40B4-BE49-F238E27FC236}">
              <a16:creationId xmlns:a16="http://schemas.microsoft.com/office/drawing/2014/main" id="{2F07BD3F-FD51-AE41-8B3B-2B8729D18A1F}"/>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6" name="Rectangle 605">
          <a:extLst>
            <a:ext uri="{FF2B5EF4-FFF2-40B4-BE49-F238E27FC236}">
              <a16:creationId xmlns:a16="http://schemas.microsoft.com/office/drawing/2014/main" id="{D44DE27C-00FA-E14E-8EAA-6309CF70FB47}"/>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7" name="Rectangle 606">
          <a:extLst>
            <a:ext uri="{FF2B5EF4-FFF2-40B4-BE49-F238E27FC236}">
              <a16:creationId xmlns:a16="http://schemas.microsoft.com/office/drawing/2014/main" id="{F0AD7B64-E240-D345-A406-7B65C1372689}"/>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8" name="Rectangle 607">
          <a:extLst>
            <a:ext uri="{FF2B5EF4-FFF2-40B4-BE49-F238E27FC236}">
              <a16:creationId xmlns:a16="http://schemas.microsoft.com/office/drawing/2014/main" id="{88FBA399-6DC7-6141-B863-B0AC2A1BB4E2}"/>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09" name="Rectangle 608">
          <a:extLst>
            <a:ext uri="{FF2B5EF4-FFF2-40B4-BE49-F238E27FC236}">
              <a16:creationId xmlns:a16="http://schemas.microsoft.com/office/drawing/2014/main" id="{A6FFFBBE-43EF-1545-8097-09A8B9D8EF8B}"/>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0" name="Rectangle 609">
          <a:extLst>
            <a:ext uri="{FF2B5EF4-FFF2-40B4-BE49-F238E27FC236}">
              <a16:creationId xmlns:a16="http://schemas.microsoft.com/office/drawing/2014/main" id="{853BEC20-61CD-DD4B-8EF9-2DA53CA71599}"/>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1" name="Rectangle 610">
          <a:extLst>
            <a:ext uri="{FF2B5EF4-FFF2-40B4-BE49-F238E27FC236}">
              <a16:creationId xmlns:a16="http://schemas.microsoft.com/office/drawing/2014/main" id="{3401D331-3D62-4E4E-AF3A-B2FA3DF6316E}"/>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2" name="Rectangle 611">
          <a:extLst>
            <a:ext uri="{FF2B5EF4-FFF2-40B4-BE49-F238E27FC236}">
              <a16:creationId xmlns:a16="http://schemas.microsoft.com/office/drawing/2014/main" id="{CDE650B4-8A42-B947-80A8-AF5FD5E66DF7}"/>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3" name="Rectangle 612">
          <a:extLst>
            <a:ext uri="{FF2B5EF4-FFF2-40B4-BE49-F238E27FC236}">
              <a16:creationId xmlns:a16="http://schemas.microsoft.com/office/drawing/2014/main" id="{66F83F0E-F171-964C-BD78-3A7349BAE1DB}"/>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4" name="Rectangle 613">
          <a:extLst>
            <a:ext uri="{FF2B5EF4-FFF2-40B4-BE49-F238E27FC236}">
              <a16:creationId xmlns:a16="http://schemas.microsoft.com/office/drawing/2014/main" id="{978610C7-7FE0-714B-9B0B-5F27B60363A6}"/>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5" name="Rectangle 614">
          <a:extLst>
            <a:ext uri="{FF2B5EF4-FFF2-40B4-BE49-F238E27FC236}">
              <a16:creationId xmlns:a16="http://schemas.microsoft.com/office/drawing/2014/main" id="{16279585-9EBC-2844-B1BC-5EA55184795F}"/>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6" name="Rectangle 615">
          <a:extLst>
            <a:ext uri="{FF2B5EF4-FFF2-40B4-BE49-F238E27FC236}">
              <a16:creationId xmlns:a16="http://schemas.microsoft.com/office/drawing/2014/main" id="{5EC834B9-81B5-454E-BD90-43C4F52E128A}"/>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617" name="Rectangle 616">
          <a:extLst>
            <a:ext uri="{FF2B5EF4-FFF2-40B4-BE49-F238E27FC236}">
              <a16:creationId xmlns:a16="http://schemas.microsoft.com/office/drawing/2014/main" id="{C03DB696-2561-9C4D-8ED2-DEF60FF3AC60}"/>
            </a:ext>
          </a:extLst>
        </xdr:cNvPr>
        <xdr:cNvSpPr>
          <a:spLocks noChangeArrowheads="1"/>
        </xdr:cNvSpPr>
      </xdr:nvSpPr>
      <xdr:spPr bwMode="auto">
        <a:xfrm>
          <a:off x="13922375" y="108204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18" name="Rectangle 617">
          <a:extLst>
            <a:ext uri="{FF2B5EF4-FFF2-40B4-BE49-F238E27FC236}">
              <a16:creationId xmlns:a16="http://schemas.microsoft.com/office/drawing/2014/main" id="{43F60CF1-DF52-CF48-9171-761403F1FB1C}"/>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19" name="Rectangle 618">
          <a:extLst>
            <a:ext uri="{FF2B5EF4-FFF2-40B4-BE49-F238E27FC236}">
              <a16:creationId xmlns:a16="http://schemas.microsoft.com/office/drawing/2014/main" id="{D0C0607F-F244-1343-9B24-566374BC4AE9}"/>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0" name="Rectangle 619">
          <a:extLst>
            <a:ext uri="{FF2B5EF4-FFF2-40B4-BE49-F238E27FC236}">
              <a16:creationId xmlns:a16="http://schemas.microsoft.com/office/drawing/2014/main" id="{102E3637-615B-E548-B024-EEB485696658}"/>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1" name="Rectangle 620">
          <a:extLst>
            <a:ext uri="{FF2B5EF4-FFF2-40B4-BE49-F238E27FC236}">
              <a16:creationId xmlns:a16="http://schemas.microsoft.com/office/drawing/2014/main" id="{5108ED14-32CE-AB47-8540-BE997A2FB8CB}"/>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2" name="Rectangle 621">
          <a:extLst>
            <a:ext uri="{FF2B5EF4-FFF2-40B4-BE49-F238E27FC236}">
              <a16:creationId xmlns:a16="http://schemas.microsoft.com/office/drawing/2014/main" id="{E9E4058D-7EF8-5D4E-804F-2ACF5505A64C}"/>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3" name="Rectangle 622">
          <a:extLst>
            <a:ext uri="{FF2B5EF4-FFF2-40B4-BE49-F238E27FC236}">
              <a16:creationId xmlns:a16="http://schemas.microsoft.com/office/drawing/2014/main" id="{C8C525E6-A88F-3F47-86D3-88966778315A}"/>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4" name="Rectangle 623">
          <a:extLst>
            <a:ext uri="{FF2B5EF4-FFF2-40B4-BE49-F238E27FC236}">
              <a16:creationId xmlns:a16="http://schemas.microsoft.com/office/drawing/2014/main" id="{45AE70B4-03E8-8242-B7B3-AEB4048B79AB}"/>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5" name="Rectangle 624">
          <a:extLst>
            <a:ext uri="{FF2B5EF4-FFF2-40B4-BE49-F238E27FC236}">
              <a16:creationId xmlns:a16="http://schemas.microsoft.com/office/drawing/2014/main" id="{A56D44F9-B530-8741-A079-CEE606396B40}"/>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6" name="Rectangle 625">
          <a:extLst>
            <a:ext uri="{FF2B5EF4-FFF2-40B4-BE49-F238E27FC236}">
              <a16:creationId xmlns:a16="http://schemas.microsoft.com/office/drawing/2014/main" id="{185F4393-2780-3149-AFEA-211A794DADD6}"/>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7" name="Rectangle 626">
          <a:extLst>
            <a:ext uri="{FF2B5EF4-FFF2-40B4-BE49-F238E27FC236}">
              <a16:creationId xmlns:a16="http://schemas.microsoft.com/office/drawing/2014/main" id="{F5259EF9-AE4E-4B47-A9EE-522460AA0BF1}"/>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8" name="Rectangle 627">
          <a:extLst>
            <a:ext uri="{FF2B5EF4-FFF2-40B4-BE49-F238E27FC236}">
              <a16:creationId xmlns:a16="http://schemas.microsoft.com/office/drawing/2014/main" id="{110AC397-818A-BA49-92DF-B8EF2031B735}"/>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29" name="Rectangle 628">
          <a:extLst>
            <a:ext uri="{FF2B5EF4-FFF2-40B4-BE49-F238E27FC236}">
              <a16:creationId xmlns:a16="http://schemas.microsoft.com/office/drawing/2014/main" id="{6A973294-3128-F448-A249-5AC8DBAFEC88}"/>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0" name="Rectangle 629">
          <a:extLst>
            <a:ext uri="{FF2B5EF4-FFF2-40B4-BE49-F238E27FC236}">
              <a16:creationId xmlns:a16="http://schemas.microsoft.com/office/drawing/2014/main" id="{3AF59C2C-6FDD-A041-B483-025FE4D3FC43}"/>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1" name="Rectangle 630">
          <a:extLst>
            <a:ext uri="{FF2B5EF4-FFF2-40B4-BE49-F238E27FC236}">
              <a16:creationId xmlns:a16="http://schemas.microsoft.com/office/drawing/2014/main" id="{F4B5CA9A-C31D-7846-A288-C8979127EE8E}"/>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2" name="Rectangle 631">
          <a:extLst>
            <a:ext uri="{FF2B5EF4-FFF2-40B4-BE49-F238E27FC236}">
              <a16:creationId xmlns:a16="http://schemas.microsoft.com/office/drawing/2014/main" id="{8703E221-525F-DB40-A7E3-99A34D5963F8}"/>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3" name="Rectangle 632">
          <a:extLst>
            <a:ext uri="{FF2B5EF4-FFF2-40B4-BE49-F238E27FC236}">
              <a16:creationId xmlns:a16="http://schemas.microsoft.com/office/drawing/2014/main" id="{8A15ADA9-5AFD-964E-B9F0-7F5A78AAC7F5}"/>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4" name="Rectangle 633">
          <a:extLst>
            <a:ext uri="{FF2B5EF4-FFF2-40B4-BE49-F238E27FC236}">
              <a16:creationId xmlns:a16="http://schemas.microsoft.com/office/drawing/2014/main" id="{41C6F3E7-377B-8547-842E-C23A1B50FC02}"/>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5" name="Rectangle 634">
          <a:extLst>
            <a:ext uri="{FF2B5EF4-FFF2-40B4-BE49-F238E27FC236}">
              <a16:creationId xmlns:a16="http://schemas.microsoft.com/office/drawing/2014/main" id="{8C5919D0-F1C8-E14B-B8E1-C4FBEA8D42F6}"/>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6" name="Rectangle 635">
          <a:extLst>
            <a:ext uri="{FF2B5EF4-FFF2-40B4-BE49-F238E27FC236}">
              <a16:creationId xmlns:a16="http://schemas.microsoft.com/office/drawing/2014/main" id="{131FA1E8-74DF-104F-875C-18977AFBA8EB}"/>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7" name="Rectangle 636">
          <a:extLst>
            <a:ext uri="{FF2B5EF4-FFF2-40B4-BE49-F238E27FC236}">
              <a16:creationId xmlns:a16="http://schemas.microsoft.com/office/drawing/2014/main" id="{5DF0A967-CD5D-274B-BA3C-1E7C943E101C}"/>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8" name="Rectangle 637">
          <a:extLst>
            <a:ext uri="{FF2B5EF4-FFF2-40B4-BE49-F238E27FC236}">
              <a16:creationId xmlns:a16="http://schemas.microsoft.com/office/drawing/2014/main" id="{F0F8A230-C5ED-CA4B-8BCC-7DBA648C8C12}"/>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639" name="Rectangle 638">
          <a:extLst>
            <a:ext uri="{FF2B5EF4-FFF2-40B4-BE49-F238E27FC236}">
              <a16:creationId xmlns:a16="http://schemas.microsoft.com/office/drawing/2014/main" id="{432EF32A-278B-894E-BE0C-AD72642BBE58}"/>
            </a:ext>
          </a:extLst>
        </xdr:cNvPr>
        <xdr:cNvSpPr>
          <a:spLocks noChangeArrowheads="1"/>
        </xdr:cNvSpPr>
      </xdr:nvSpPr>
      <xdr:spPr bwMode="auto">
        <a:xfrm>
          <a:off x="13922375" y="117919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0" name="Rectangle 639">
          <a:extLst>
            <a:ext uri="{FF2B5EF4-FFF2-40B4-BE49-F238E27FC236}">
              <a16:creationId xmlns:a16="http://schemas.microsoft.com/office/drawing/2014/main" id="{F52ED773-B860-A049-9829-A8C33D9E99BC}"/>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1" name="Rectangle 640">
          <a:extLst>
            <a:ext uri="{FF2B5EF4-FFF2-40B4-BE49-F238E27FC236}">
              <a16:creationId xmlns:a16="http://schemas.microsoft.com/office/drawing/2014/main" id="{1D420E8C-A790-1047-A8F9-2CD4886CC238}"/>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2" name="Rectangle 641">
          <a:extLst>
            <a:ext uri="{FF2B5EF4-FFF2-40B4-BE49-F238E27FC236}">
              <a16:creationId xmlns:a16="http://schemas.microsoft.com/office/drawing/2014/main" id="{42E7B425-33DB-504E-B964-216F0464FB29}"/>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3" name="Rectangle 642">
          <a:extLst>
            <a:ext uri="{FF2B5EF4-FFF2-40B4-BE49-F238E27FC236}">
              <a16:creationId xmlns:a16="http://schemas.microsoft.com/office/drawing/2014/main" id="{6522CEA3-E536-B642-8B8A-515DD2A77185}"/>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4" name="Rectangle 643">
          <a:extLst>
            <a:ext uri="{FF2B5EF4-FFF2-40B4-BE49-F238E27FC236}">
              <a16:creationId xmlns:a16="http://schemas.microsoft.com/office/drawing/2014/main" id="{7325ECBE-4EDB-9949-8800-6B5303D58BBE}"/>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5" name="Rectangle 644">
          <a:extLst>
            <a:ext uri="{FF2B5EF4-FFF2-40B4-BE49-F238E27FC236}">
              <a16:creationId xmlns:a16="http://schemas.microsoft.com/office/drawing/2014/main" id="{AD4A6446-6228-794F-A928-C5F901DC5D2E}"/>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6" name="Rectangle 645">
          <a:extLst>
            <a:ext uri="{FF2B5EF4-FFF2-40B4-BE49-F238E27FC236}">
              <a16:creationId xmlns:a16="http://schemas.microsoft.com/office/drawing/2014/main" id="{8CEFD0A4-FBDC-1D4F-87E6-343B31156446}"/>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7" name="Rectangle 646">
          <a:extLst>
            <a:ext uri="{FF2B5EF4-FFF2-40B4-BE49-F238E27FC236}">
              <a16:creationId xmlns:a16="http://schemas.microsoft.com/office/drawing/2014/main" id="{462A9CF8-1A3F-FC47-B58C-312A1B255E18}"/>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8" name="Rectangle 647">
          <a:extLst>
            <a:ext uri="{FF2B5EF4-FFF2-40B4-BE49-F238E27FC236}">
              <a16:creationId xmlns:a16="http://schemas.microsoft.com/office/drawing/2014/main" id="{4CC16DE4-171E-FA47-85CF-D5F2B80EC6F9}"/>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49" name="Rectangle 648">
          <a:extLst>
            <a:ext uri="{FF2B5EF4-FFF2-40B4-BE49-F238E27FC236}">
              <a16:creationId xmlns:a16="http://schemas.microsoft.com/office/drawing/2014/main" id="{5597D8CE-32D7-7B49-B35F-CD26ED05F24B}"/>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0" name="Rectangle 649">
          <a:extLst>
            <a:ext uri="{FF2B5EF4-FFF2-40B4-BE49-F238E27FC236}">
              <a16:creationId xmlns:a16="http://schemas.microsoft.com/office/drawing/2014/main" id="{CEA0F53D-1598-D145-8920-6A7B70FE4BD5}"/>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1" name="Rectangle 650">
          <a:extLst>
            <a:ext uri="{FF2B5EF4-FFF2-40B4-BE49-F238E27FC236}">
              <a16:creationId xmlns:a16="http://schemas.microsoft.com/office/drawing/2014/main" id="{A1C45532-24A6-7045-A4AC-4DEE4CCFCA5D}"/>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2" name="Rectangle 651">
          <a:extLst>
            <a:ext uri="{FF2B5EF4-FFF2-40B4-BE49-F238E27FC236}">
              <a16:creationId xmlns:a16="http://schemas.microsoft.com/office/drawing/2014/main" id="{7199B482-A768-5940-912E-3EC62D6107FC}"/>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3" name="Rectangle 652">
          <a:extLst>
            <a:ext uri="{FF2B5EF4-FFF2-40B4-BE49-F238E27FC236}">
              <a16:creationId xmlns:a16="http://schemas.microsoft.com/office/drawing/2014/main" id="{37F81E6B-8853-3047-BBBB-2C10C6695960}"/>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4" name="Rectangle 653">
          <a:extLst>
            <a:ext uri="{FF2B5EF4-FFF2-40B4-BE49-F238E27FC236}">
              <a16:creationId xmlns:a16="http://schemas.microsoft.com/office/drawing/2014/main" id="{77D29C49-B387-CF41-9DDF-D1D8C3A41EB9}"/>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5" name="Rectangle 654">
          <a:extLst>
            <a:ext uri="{FF2B5EF4-FFF2-40B4-BE49-F238E27FC236}">
              <a16:creationId xmlns:a16="http://schemas.microsoft.com/office/drawing/2014/main" id="{E0B7A42B-8B89-CD43-B78B-F0749B307902}"/>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6" name="Rectangle 655">
          <a:extLst>
            <a:ext uri="{FF2B5EF4-FFF2-40B4-BE49-F238E27FC236}">
              <a16:creationId xmlns:a16="http://schemas.microsoft.com/office/drawing/2014/main" id="{41A2BEB7-2E9A-1B4C-B8CC-14EBEF7EFE23}"/>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7" name="Rectangle 656">
          <a:extLst>
            <a:ext uri="{FF2B5EF4-FFF2-40B4-BE49-F238E27FC236}">
              <a16:creationId xmlns:a16="http://schemas.microsoft.com/office/drawing/2014/main" id="{5262A5AE-78D4-9E48-853B-1B03450E9B9C}"/>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8" name="Rectangle 657">
          <a:extLst>
            <a:ext uri="{FF2B5EF4-FFF2-40B4-BE49-F238E27FC236}">
              <a16:creationId xmlns:a16="http://schemas.microsoft.com/office/drawing/2014/main" id="{6739A9D3-9872-D343-AAE4-8564B82B7151}"/>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59" name="Rectangle 658">
          <a:extLst>
            <a:ext uri="{FF2B5EF4-FFF2-40B4-BE49-F238E27FC236}">
              <a16:creationId xmlns:a16="http://schemas.microsoft.com/office/drawing/2014/main" id="{7C160879-D39F-1D45-8D10-B9FAD810687D}"/>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60" name="Rectangle 659">
          <a:extLst>
            <a:ext uri="{FF2B5EF4-FFF2-40B4-BE49-F238E27FC236}">
              <a16:creationId xmlns:a16="http://schemas.microsoft.com/office/drawing/2014/main" id="{62DC4B0F-77CD-0346-BE37-AA6BDE936691}"/>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661" name="Rectangle 660">
          <a:extLst>
            <a:ext uri="{FF2B5EF4-FFF2-40B4-BE49-F238E27FC236}">
              <a16:creationId xmlns:a16="http://schemas.microsoft.com/office/drawing/2014/main" id="{11A4FD80-C38D-1744-B777-894B848B37F9}"/>
            </a:ext>
          </a:extLst>
        </xdr:cNvPr>
        <xdr:cNvSpPr>
          <a:spLocks noChangeArrowheads="1"/>
        </xdr:cNvSpPr>
      </xdr:nvSpPr>
      <xdr:spPr bwMode="auto">
        <a:xfrm>
          <a:off x="13922375" y="12763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2" name="Rectangle 661">
          <a:extLst>
            <a:ext uri="{FF2B5EF4-FFF2-40B4-BE49-F238E27FC236}">
              <a16:creationId xmlns:a16="http://schemas.microsoft.com/office/drawing/2014/main" id="{BA1456D5-E244-384E-BC4C-F56978A03A80}"/>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3" name="Rectangle 662">
          <a:extLst>
            <a:ext uri="{FF2B5EF4-FFF2-40B4-BE49-F238E27FC236}">
              <a16:creationId xmlns:a16="http://schemas.microsoft.com/office/drawing/2014/main" id="{43E6DA73-53D5-2142-B717-BBB1DE479111}"/>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4" name="Rectangle 663">
          <a:extLst>
            <a:ext uri="{FF2B5EF4-FFF2-40B4-BE49-F238E27FC236}">
              <a16:creationId xmlns:a16="http://schemas.microsoft.com/office/drawing/2014/main" id="{4DCFCD9D-5302-3A41-B909-AC77323B7D18}"/>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5" name="Rectangle 664">
          <a:extLst>
            <a:ext uri="{FF2B5EF4-FFF2-40B4-BE49-F238E27FC236}">
              <a16:creationId xmlns:a16="http://schemas.microsoft.com/office/drawing/2014/main" id="{16109B05-50B1-E947-AE05-FF8B3B2A3905}"/>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6" name="Rectangle 665">
          <a:extLst>
            <a:ext uri="{FF2B5EF4-FFF2-40B4-BE49-F238E27FC236}">
              <a16:creationId xmlns:a16="http://schemas.microsoft.com/office/drawing/2014/main" id="{A8DD007D-ACF0-1142-B597-BFF1D5783706}"/>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7" name="Rectangle 666">
          <a:extLst>
            <a:ext uri="{FF2B5EF4-FFF2-40B4-BE49-F238E27FC236}">
              <a16:creationId xmlns:a16="http://schemas.microsoft.com/office/drawing/2014/main" id="{662F4730-878F-304C-B941-50F4026A4DBF}"/>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8" name="Rectangle 667">
          <a:extLst>
            <a:ext uri="{FF2B5EF4-FFF2-40B4-BE49-F238E27FC236}">
              <a16:creationId xmlns:a16="http://schemas.microsoft.com/office/drawing/2014/main" id="{413C087A-5902-7940-A320-2C186247A9FB}"/>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69" name="Rectangle 668">
          <a:extLst>
            <a:ext uri="{FF2B5EF4-FFF2-40B4-BE49-F238E27FC236}">
              <a16:creationId xmlns:a16="http://schemas.microsoft.com/office/drawing/2014/main" id="{59DBFAD4-24BC-D54E-AFAC-716D1BF10A23}"/>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0" name="Rectangle 669">
          <a:extLst>
            <a:ext uri="{FF2B5EF4-FFF2-40B4-BE49-F238E27FC236}">
              <a16:creationId xmlns:a16="http://schemas.microsoft.com/office/drawing/2014/main" id="{C1AF6CC2-19CE-834F-8354-77F2B445EAD7}"/>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1" name="Rectangle 670">
          <a:extLst>
            <a:ext uri="{FF2B5EF4-FFF2-40B4-BE49-F238E27FC236}">
              <a16:creationId xmlns:a16="http://schemas.microsoft.com/office/drawing/2014/main" id="{5010C5A7-831E-0445-86C9-6A4882BC9957}"/>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2" name="Rectangle 671">
          <a:extLst>
            <a:ext uri="{FF2B5EF4-FFF2-40B4-BE49-F238E27FC236}">
              <a16:creationId xmlns:a16="http://schemas.microsoft.com/office/drawing/2014/main" id="{88ECC8B5-ACCF-0F48-83D4-32DB3871F05F}"/>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3" name="Rectangle 672">
          <a:extLst>
            <a:ext uri="{FF2B5EF4-FFF2-40B4-BE49-F238E27FC236}">
              <a16:creationId xmlns:a16="http://schemas.microsoft.com/office/drawing/2014/main" id="{909640E5-5B75-CA44-AD23-0BCDFF7115F0}"/>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4" name="Rectangle 673">
          <a:extLst>
            <a:ext uri="{FF2B5EF4-FFF2-40B4-BE49-F238E27FC236}">
              <a16:creationId xmlns:a16="http://schemas.microsoft.com/office/drawing/2014/main" id="{5ECC49AD-8FA1-C347-B8C4-E745DFA0284C}"/>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5" name="Rectangle 674">
          <a:extLst>
            <a:ext uri="{FF2B5EF4-FFF2-40B4-BE49-F238E27FC236}">
              <a16:creationId xmlns:a16="http://schemas.microsoft.com/office/drawing/2014/main" id="{D928C8F1-20E0-2748-BA06-687165551F81}"/>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6" name="Rectangle 675">
          <a:extLst>
            <a:ext uri="{FF2B5EF4-FFF2-40B4-BE49-F238E27FC236}">
              <a16:creationId xmlns:a16="http://schemas.microsoft.com/office/drawing/2014/main" id="{D2D3388C-E129-2149-8D78-8797D5358E59}"/>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7" name="Rectangle 676">
          <a:extLst>
            <a:ext uri="{FF2B5EF4-FFF2-40B4-BE49-F238E27FC236}">
              <a16:creationId xmlns:a16="http://schemas.microsoft.com/office/drawing/2014/main" id="{359FA6DE-C4B9-074F-B812-A3C1812ED4BB}"/>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8" name="Rectangle 677">
          <a:extLst>
            <a:ext uri="{FF2B5EF4-FFF2-40B4-BE49-F238E27FC236}">
              <a16:creationId xmlns:a16="http://schemas.microsoft.com/office/drawing/2014/main" id="{CA46DBD0-21EF-1E4A-AF94-DE8BCE25CAEB}"/>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79" name="Rectangle 678">
          <a:extLst>
            <a:ext uri="{FF2B5EF4-FFF2-40B4-BE49-F238E27FC236}">
              <a16:creationId xmlns:a16="http://schemas.microsoft.com/office/drawing/2014/main" id="{F0C5270E-B862-0B43-A825-2D2DD5C458AA}"/>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80" name="Rectangle 679">
          <a:extLst>
            <a:ext uri="{FF2B5EF4-FFF2-40B4-BE49-F238E27FC236}">
              <a16:creationId xmlns:a16="http://schemas.microsoft.com/office/drawing/2014/main" id="{1AC68C04-BA94-044D-B6C8-257607B57AB1}"/>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81" name="Rectangle 680">
          <a:extLst>
            <a:ext uri="{FF2B5EF4-FFF2-40B4-BE49-F238E27FC236}">
              <a16:creationId xmlns:a16="http://schemas.microsoft.com/office/drawing/2014/main" id="{B37863D7-ABF2-454E-B02E-4C83D29AE3AB}"/>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82" name="Rectangle 681">
          <a:extLst>
            <a:ext uri="{FF2B5EF4-FFF2-40B4-BE49-F238E27FC236}">
              <a16:creationId xmlns:a16="http://schemas.microsoft.com/office/drawing/2014/main" id="{F298F9B9-56D8-5A4B-9C58-0D8E59BC7620}"/>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683" name="Rectangle 682">
          <a:extLst>
            <a:ext uri="{FF2B5EF4-FFF2-40B4-BE49-F238E27FC236}">
              <a16:creationId xmlns:a16="http://schemas.microsoft.com/office/drawing/2014/main" id="{2716D579-E87C-B946-B20C-311FA2145903}"/>
            </a:ext>
          </a:extLst>
        </xdr:cNvPr>
        <xdr:cNvSpPr>
          <a:spLocks noChangeArrowheads="1"/>
        </xdr:cNvSpPr>
      </xdr:nvSpPr>
      <xdr:spPr bwMode="auto">
        <a:xfrm>
          <a:off x="13922375" y="137350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84" name="Rectangle 683">
          <a:extLst>
            <a:ext uri="{FF2B5EF4-FFF2-40B4-BE49-F238E27FC236}">
              <a16:creationId xmlns:a16="http://schemas.microsoft.com/office/drawing/2014/main" id="{07380693-20F0-8C4F-AC22-37F642B0EE2C}"/>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85" name="Rectangle 684">
          <a:extLst>
            <a:ext uri="{FF2B5EF4-FFF2-40B4-BE49-F238E27FC236}">
              <a16:creationId xmlns:a16="http://schemas.microsoft.com/office/drawing/2014/main" id="{CDCC7B7B-4D7C-E34A-97A8-EF4B1C678B8D}"/>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86" name="Rectangle 685">
          <a:extLst>
            <a:ext uri="{FF2B5EF4-FFF2-40B4-BE49-F238E27FC236}">
              <a16:creationId xmlns:a16="http://schemas.microsoft.com/office/drawing/2014/main" id="{55D9EEAE-7E3A-1D4C-B2C3-25CC226F4CC0}"/>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87" name="Rectangle 686">
          <a:extLst>
            <a:ext uri="{FF2B5EF4-FFF2-40B4-BE49-F238E27FC236}">
              <a16:creationId xmlns:a16="http://schemas.microsoft.com/office/drawing/2014/main" id="{7F5F99C7-9291-7445-BCD0-1B2482E3DA0D}"/>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88" name="Rectangle 687">
          <a:extLst>
            <a:ext uri="{FF2B5EF4-FFF2-40B4-BE49-F238E27FC236}">
              <a16:creationId xmlns:a16="http://schemas.microsoft.com/office/drawing/2014/main" id="{1C69E0D5-1CF7-7341-A1CF-320173E7F822}"/>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89" name="Rectangle 688">
          <a:extLst>
            <a:ext uri="{FF2B5EF4-FFF2-40B4-BE49-F238E27FC236}">
              <a16:creationId xmlns:a16="http://schemas.microsoft.com/office/drawing/2014/main" id="{B0477DFB-551F-3F40-B1E6-25FF7786EE88}"/>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0" name="Rectangle 689">
          <a:extLst>
            <a:ext uri="{FF2B5EF4-FFF2-40B4-BE49-F238E27FC236}">
              <a16:creationId xmlns:a16="http://schemas.microsoft.com/office/drawing/2014/main" id="{8CA783CD-5A0D-224D-B0BB-D72CEAC1C387}"/>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1" name="Rectangle 690">
          <a:extLst>
            <a:ext uri="{FF2B5EF4-FFF2-40B4-BE49-F238E27FC236}">
              <a16:creationId xmlns:a16="http://schemas.microsoft.com/office/drawing/2014/main" id="{B6CA2A16-6295-7C45-867B-924D88C448E6}"/>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2" name="Rectangle 691">
          <a:extLst>
            <a:ext uri="{FF2B5EF4-FFF2-40B4-BE49-F238E27FC236}">
              <a16:creationId xmlns:a16="http://schemas.microsoft.com/office/drawing/2014/main" id="{D7B963E2-C8AA-D144-A748-E4EE89D413A8}"/>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3" name="Rectangle 692">
          <a:extLst>
            <a:ext uri="{FF2B5EF4-FFF2-40B4-BE49-F238E27FC236}">
              <a16:creationId xmlns:a16="http://schemas.microsoft.com/office/drawing/2014/main" id="{05F0BA68-36CA-294E-9A57-0D0ECCE5CF29}"/>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4" name="Rectangle 693">
          <a:extLst>
            <a:ext uri="{FF2B5EF4-FFF2-40B4-BE49-F238E27FC236}">
              <a16:creationId xmlns:a16="http://schemas.microsoft.com/office/drawing/2014/main" id="{8E7FFAFF-DECF-A249-AF9D-617BD1BAFC0D}"/>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5" name="Rectangle 694">
          <a:extLst>
            <a:ext uri="{FF2B5EF4-FFF2-40B4-BE49-F238E27FC236}">
              <a16:creationId xmlns:a16="http://schemas.microsoft.com/office/drawing/2014/main" id="{E8B03FC8-C44C-924B-9D2C-3EAA59817DCA}"/>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6" name="Rectangle 695">
          <a:extLst>
            <a:ext uri="{FF2B5EF4-FFF2-40B4-BE49-F238E27FC236}">
              <a16:creationId xmlns:a16="http://schemas.microsoft.com/office/drawing/2014/main" id="{0039DD8B-69FD-6641-9E5E-ED0CA9CEA2A9}"/>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7" name="Rectangle 696">
          <a:extLst>
            <a:ext uri="{FF2B5EF4-FFF2-40B4-BE49-F238E27FC236}">
              <a16:creationId xmlns:a16="http://schemas.microsoft.com/office/drawing/2014/main" id="{71D78AB5-C950-4D49-9899-F54DA0E264D4}"/>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8" name="Rectangle 697">
          <a:extLst>
            <a:ext uri="{FF2B5EF4-FFF2-40B4-BE49-F238E27FC236}">
              <a16:creationId xmlns:a16="http://schemas.microsoft.com/office/drawing/2014/main" id="{730462D4-8B65-A441-A5C1-F1D0035D81AB}"/>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699" name="Rectangle 698">
          <a:extLst>
            <a:ext uri="{FF2B5EF4-FFF2-40B4-BE49-F238E27FC236}">
              <a16:creationId xmlns:a16="http://schemas.microsoft.com/office/drawing/2014/main" id="{7E43B391-762F-7549-AD14-AB0CA2E84FD3}"/>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700" name="Rectangle 699">
          <a:extLst>
            <a:ext uri="{FF2B5EF4-FFF2-40B4-BE49-F238E27FC236}">
              <a16:creationId xmlns:a16="http://schemas.microsoft.com/office/drawing/2014/main" id="{7734EE49-C2B5-094E-9D35-A0868463F979}"/>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701" name="Rectangle 700">
          <a:extLst>
            <a:ext uri="{FF2B5EF4-FFF2-40B4-BE49-F238E27FC236}">
              <a16:creationId xmlns:a16="http://schemas.microsoft.com/office/drawing/2014/main" id="{F7B5C823-6433-FE42-9D4F-751F0A4C4806}"/>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702" name="Rectangle 701">
          <a:extLst>
            <a:ext uri="{FF2B5EF4-FFF2-40B4-BE49-F238E27FC236}">
              <a16:creationId xmlns:a16="http://schemas.microsoft.com/office/drawing/2014/main" id="{04C2EEBC-4516-8949-8DD7-3A18552ED919}"/>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703" name="Rectangle 702">
          <a:extLst>
            <a:ext uri="{FF2B5EF4-FFF2-40B4-BE49-F238E27FC236}">
              <a16:creationId xmlns:a16="http://schemas.microsoft.com/office/drawing/2014/main" id="{8624B198-07FD-6443-BF44-DB382DA424DB}"/>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704" name="Rectangle 703">
          <a:extLst>
            <a:ext uri="{FF2B5EF4-FFF2-40B4-BE49-F238E27FC236}">
              <a16:creationId xmlns:a16="http://schemas.microsoft.com/office/drawing/2014/main" id="{B12CE59D-7AA3-0E4A-A69D-1B53F557DEB6}"/>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705" name="Rectangle 704">
          <a:extLst>
            <a:ext uri="{FF2B5EF4-FFF2-40B4-BE49-F238E27FC236}">
              <a16:creationId xmlns:a16="http://schemas.microsoft.com/office/drawing/2014/main" id="{529775F7-292A-B846-8327-1FD673D2C7AD}"/>
            </a:ext>
          </a:extLst>
        </xdr:cNvPr>
        <xdr:cNvSpPr>
          <a:spLocks noChangeArrowheads="1"/>
        </xdr:cNvSpPr>
      </xdr:nvSpPr>
      <xdr:spPr bwMode="auto">
        <a:xfrm>
          <a:off x="13922375" y="8877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06" name="Rectangle 705">
          <a:extLst>
            <a:ext uri="{FF2B5EF4-FFF2-40B4-BE49-F238E27FC236}">
              <a16:creationId xmlns:a16="http://schemas.microsoft.com/office/drawing/2014/main" id="{FE716410-2D5F-E343-8CE0-489BE7E736E9}"/>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07" name="Rectangle 706">
          <a:extLst>
            <a:ext uri="{FF2B5EF4-FFF2-40B4-BE49-F238E27FC236}">
              <a16:creationId xmlns:a16="http://schemas.microsoft.com/office/drawing/2014/main" id="{2112CE68-747C-724B-AA0A-1D40FAFF093E}"/>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08" name="Rectangle 707">
          <a:extLst>
            <a:ext uri="{FF2B5EF4-FFF2-40B4-BE49-F238E27FC236}">
              <a16:creationId xmlns:a16="http://schemas.microsoft.com/office/drawing/2014/main" id="{D9EEEF3E-5748-5B4F-8C72-827294548094}"/>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09" name="Rectangle 708">
          <a:extLst>
            <a:ext uri="{FF2B5EF4-FFF2-40B4-BE49-F238E27FC236}">
              <a16:creationId xmlns:a16="http://schemas.microsoft.com/office/drawing/2014/main" id="{2D9FDA0C-D711-B945-A76E-391730C295A3}"/>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0" name="Rectangle 709">
          <a:extLst>
            <a:ext uri="{FF2B5EF4-FFF2-40B4-BE49-F238E27FC236}">
              <a16:creationId xmlns:a16="http://schemas.microsoft.com/office/drawing/2014/main" id="{6BB10973-826C-DC42-AFF8-17FE4C2E5EB2}"/>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1" name="Rectangle 710">
          <a:extLst>
            <a:ext uri="{FF2B5EF4-FFF2-40B4-BE49-F238E27FC236}">
              <a16:creationId xmlns:a16="http://schemas.microsoft.com/office/drawing/2014/main" id="{AEA172AD-4CD5-364D-A4C9-99BBE82EACC3}"/>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2" name="Rectangle 711">
          <a:extLst>
            <a:ext uri="{FF2B5EF4-FFF2-40B4-BE49-F238E27FC236}">
              <a16:creationId xmlns:a16="http://schemas.microsoft.com/office/drawing/2014/main" id="{657BCE89-4E2B-F047-A247-50EE438400A9}"/>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3" name="Rectangle 712">
          <a:extLst>
            <a:ext uri="{FF2B5EF4-FFF2-40B4-BE49-F238E27FC236}">
              <a16:creationId xmlns:a16="http://schemas.microsoft.com/office/drawing/2014/main" id="{0A8BB7DF-972E-824D-B7D8-31B0371EDA2A}"/>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4" name="Rectangle 713">
          <a:extLst>
            <a:ext uri="{FF2B5EF4-FFF2-40B4-BE49-F238E27FC236}">
              <a16:creationId xmlns:a16="http://schemas.microsoft.com/office/drawing/2014/main" id="{A5A64A93-7473-C548-A09B-5F1E12809B1C}"/>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5" name="Rectangle 714">
          <a:extLst>
            <a:ext uri="{FF2B5EF4-FFF2-40B4-BE49-F238E27FC236}">
              <a16:creationId xmlns:a16="http://schemas.microsoft.com/office/drawing/2014/main" id="{59BA00B9-8260-C543-8330-824540BF36C0}"/>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6" name="Rectangle 715">
          <a:extLst>
            <a:ext uri="{FF2B5EF4-FFF2-40B4-BE49-F238E27FC236}">
              <a16:creationId xmlns:a16="http://schemas.microsoft.com/office/drawing/2014/main" id="{EC87A78E-D7C0-3844-9D12-AC19F5BA0215}"/>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7" name="Rectangle 716">
          <a:extLst>
            <a:ext uri="{FF2B5EF4-FFF2-40B4-BE49-F238E27FC236}">
              <a16:creationId xmlns:a16="http://schemas.microsoft.com/office/drawing/2014/main" id="{28128C87-2141-7145-9F0A-EC7DCCA084D1}"/>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8" name="Rectangle 717">
          <a:extLst>
            <a:ext uri="{FF2B5EF4-FFF2-40B4-BE49-F238E27FC236}">
              <a16:creationId xmlns:a16="http://schemas.microsoft.com/office/drawing/2014/main" id="{37FCE26A-6A74-6141-9857-88844AF252CC}"/>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19" name="Rectangle 718">
          <a:extLst>
            <a:ext uri="{FF2B5EF4-FFF2-40B4-BE49-F238E27FC236}">
              <a16:creationId xmlns:a16="http://schemas.microsoft.com/office/drawing/2014/main" id="{EA8AE5F5-AB9C-064C-A503-A18EF2DD2A4A}"/>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0" name="Rectangle 719">
          <a:extLst>
            <a:ext uri="{FF2B5EF4-FFF2-40B4-BE49-F238E27FC236}">
              <a16:creationId xmlns:a16="http://schemas.microsoft.com/office/drawing/2014/main" id="{168BCDAE-7582-FB40-873A-0228F598CFD3}"/>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1" name="Rectangle 720">
          <a:extLst>
            <a:ext uri="{FF2B5EF4-FFF2-40B4-BE49-F238E27FC236}">
              <a16:creationId xmlns:a16="http://schemas.microsoft.com/office/drawing/2014/main" id="{A11263B3-BF1A-B54A-93E8-73DB5EBA2B09}"/>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2" name="Rectangle 721">
          <a:extLst>
            <a:ext uri="{FF2B5EF4-FFF2-40B4-BE49-F238E27FC236}">
              <a16:creationId xmlns:a16="http://schemas.microsoft.com/office/drawing/2014/main" id="{6E480B4F-280E-514A-9047-883B3F5FA515}"/>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3" name="Rectangle 722">
          <a:extLst>
            <a:ext uri="{FF2B5EF4-FFF2-40B4-BE49-F238E27FC236}">
              <a16:creationId xmlns:a16="http://schemas.microsoft.com/office/drawing/2014/main" id="{A9FC96CF-D9AC-474B-B06A-DA39D6576D84}"/>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4" name="Rectangle 723">
          <a:extLst>
            <a:ext uri="{FF2B5EF4-FFF2-40B4-BE49-F238E27FC236}">
              <a16:creationId xmlns:a16="http://schemas.microsoft.com/office/drawing/2014/main" id="{39F0010E-8D89-1945-A02B-5FCC23CF1BE6}"/>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5" name="Rectangle 724">
          <a:extLst>
            <a:ext uri="{FF2B5EF4-FFF2-40B4-BE49-F238E27FC236}">
              <a16:creationId xmlns:a16="http://schemas.microsoft.com/office/drawing/2014/main" id="{44B72E08-308F-F246-8A7D-D968CC80B8E8}"/>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6" name="Rectangle 725">
          <a:extLst>
            <a:ext uri="{FF2B5EF4-FFF2-40B4-BE49-F238E27FC236}">
              <a16:creationId xmlns:a16="http://schemas.microsoft.com/office/drawing/2014/main" id="{CF938E7B-8D55-E142-BB5E-20D02DB1D797}"/>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727" name="Rectangle 726">
          <a:extLst>
            <a:ext uri="{FF2B5EF4-FFF2-40B4-BE49-F238E27FC236}">
              <a16:creationId xmlns:a16="http://schemas.microsoft.com/office/drawing/2014/main" id="{5B5D3252-8995-4C49-B5B1-CE2ADD745B2A}"/>
            </a:ext>
          </a:extLst>
        </xdr:cNvPr>
        <xdr:cNvSpPr>
          <a:spLocks noChangeArrowheads="1"/>
        </xdr:cNvSpPr>
      </xdr:nvSpPr>
      <xdr:spPr bwMode="auto">
        <a:xfrm>
          <a:off x="13922375" y="9848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28" name="Rectangle 727">
          <a:extLst>
            <a:ext uri="{FF2B5EF4-FFF2-40B4-BE49-F238E27FC236}">
              <a16:creationId xmlns:a16="http://schemas.microsoft.com/office/drawing/2014/main" id="{E516506E-7274-B746-A274-5E45DC835B5B}"/>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29" name="Rectangle 728">
          <a:extLst>
            <a:ext uri="{FF2B5EF4-FFF2-40B4-BE49-F238E27FC236}">
              <a16:creationId xmlns:a16="http://schemas.microsoft.com/office/drawing/2014/main" id="{800C8722-6479-5843-92FE-111E3925F480}"/>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0" name="Rectangle 729">
          <a:extLst>
            <a:ext uri="{FF2B5EF4-FFF2-40B4-BE49-F238E27FC236}">
              <a16:creationId xmlns:a16="http://schemas.microsoft.com/office/drawing/2014/main" id="{B9AB0698-37F0-4347-B869-BDD9B26CADAA}"/>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1" name="Rectangle 730">
          <a:extLst>
            <a:ext uri="{FF2B5EF4-FFF2-40B4-BE49-F238E27FC236}">
              <a16:creationId xmlns:a16="http://schemas.microsoft.com/office/drawing/2014/main" id="{BF90203E-23CD-4F4B-8038-8D41D2DB7C1C}"/>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2" name="Rectangle 731">
          <a:extLst>
            <a:ext uri="{FF2B5EF4-FFF2-40B4-BE49-F238E27FC236}">
              <a16:creationId xmlns:a16="http://schemas.microsoft.com/office/drawing/2014/main" id="{E4BBFA2E-890E-A044-A88C-2A65D5AEE7FE}"/>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3" name="Rectangle 732">
          <a:extLst>
            <a:ext uri="{FF2B5EF4-FFF2-40B4-BE49-F238E27FC236}">
              <a16:creationId xmlns:a16="http://schemas.microsoft.com/office/drawing/2014/main" id="{BF964C79-0536-D645-A575-3FA5B6A1994B}"/>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4" name="Rectangle 733">
          <a:extLst>
            <a:ext uri="{FF2B5EF4-FFF2-40B4-BE49-F238E27FC236}">
              <a16:creationId xmlns:a16="http://schemas.microsoft.com/office/drawing/2014/main" id="{223D48CD-0899-C046-AF18-F370083E9BB1}"/>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5" name="Rectangle 734">
          <a:extLst>
            <a:ext uri="{FF2B5EF4-FFF2-40B4-BE49-F238E27FC236}">
              <a16:creationId xmlns:a16="http://schemas.microsoft.com/office/drawing/2014/main" id="{2AE5192A-7D0C-FC48-B1C4-55DE5803C3C2}"/>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6" name="Rectangle 735">
          <a:extLst>
            <a:ext uri="{FF2B5EF4-FFF2-40B4-BE49-F238E27FC236}">
              <a16:creationId xmlns:a16="http://schemas.microsoft.com/office/drawing/2014/main" id="{5B73479E-E7C9-E04E-88EA-F914D79834AD}"/>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7" name="Rectangle 736">
          <a:extLst>
            <a:ext uri="{FF2B5EF4-FFF2-40B4-BE49-F238E27FC236}">
              <a16:creationId xmlns:a16="http://schemas.microsoft.com/office/drawing/2014/main" id="{DE7AC7D7-C12D-4549-A08D-7167AD527186}"/>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8" name="Rectangle 737">
          <a:extLst>
            <a:ext uri="{FF2B5EF4-FFF2-40B4-BE49-F238E27FC236}">
              <a16:creationId xmlns:a16="http://schemas.microsoft.com/office/drawing/2014/main" id="{B97983EC-E199-F945-ADC3-63EF917D6302}"/>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39" name="Rectangle 738">
          <a:extLst>
            <a:ext uri="{FF2B5EF4-FFF2-40B4-BE49-F238E27FC236}">
              <a16:creationId xmlns:a16="http://schemas.microsoft.com/office/drawing/2014/main" id="{6E8C16A4-BA5B-8547-A45C-0CBA153E0891}"/>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0" name="Rectangle 739">
          <a:extLst>
            <a:ext uri="{FF2B5EF4-FFF2-40B4-BE49-F238E27FC236}">
              <a16:creationId xmlns:a16="http://schemas.microsoft.com/office/drawing/2014/main" id="{1F06265F-E0B3-0A4C-B1E6-DD973E2FAC4B}"/>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1" name="Rectangle 740">
          <a:extLst>
            <a:ext uri="{FF2B5EF4-FFF2-40B4-BE49-F238E27FC236}">
              <a16:creationId xmlns:a16="http://schemas.microsoft.com/office/drawing/2014/main" id="{A85E4DEC-3CB0-C848-B92B-CB4309BAF14E}"/>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2" name="Rectangle 741">
          <a:extLst>
            <a:ext uri="{FF2B5EF4-FFF2-40B4-BE49-F238E27FC236}">
              <a16:creationId xmlns:a16="http://schemas.microsoft.com/office/drawing/2014/main" id="{7ED3697D-CE85-7F4F-BFF6-E84B0ACF1682}"/>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3" name="Rectangle 742">
          <a:extLst>
            <a:ext uri="{FF2B5EF4-FFF2-40B4-BE49-F238E27FC236}">
              <a16:creationId xmlns:a16="http://schemas.microsoft.com/office/drawing/2014/main" id="{ED6FB1AB-4050-974B-8B5A-90DD8F71ABDF}"/>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4" name="Rectangle 743">
          <a:extLst>
            <a:ext uri="{FF2B5EF4-FFF2-40B4-BE49-F238E27FC236}">
              <a16:creationId xmlns:a16="http://schemas.microsoft.com/office/drawing/2014/main" id="{F97ABA25-69FE-5B49-9697-C305C245CA19}"/>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5" name="Rectangle 744">
          <a:extLst>
            <a:ext uri="{FF2B5EF4-FFF2-40B4-BE49-F238E27FC236}">
              <a16:creationId xmlns:a16="http://schemas.microsoft.com/office/drawing/2014/main" id="{E1346487-9671-CC48-BFB7-6409D902F214}"/>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6" name="Rectangle 745">
          <a:extLst>
            <a:ext uri="{FF2B5EF4-FFF2-40B4-BE49-F238E27FC236}">
              <a16:creationId xmlns:a16="http://schemas.microsoft.com/office/drawing/2014/main" id="{ED0D0E7E-D7AD-9B42-99CE-43BD6ACB2DF7}"/>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7" name="Rectangle 746">
          <a:extLst>
            <a:ext uri="{FF2B5EF4-FFF2-40B4-BE49-F238E27FC236}">
              <a16:creationId xmlns:a16="http://schemas.microsoft.com/office/drawing/2014/main" id="{A53948F9-FEF6-F346-BDFD-F6EADADEC2C0}"/>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8" name="Rectangle 747">
          <a:extLst>
            <a:ext uri="{FF2B5EF4-FFF2-40B4-BE49-F238E27FC236}">
              <a16:creationId xmlns:a16="http://schemas.microsoft.com/office/drawing/2014/main" id="{A63C65CB-C916-DA49-BBDA-E7F93B19F179}"/>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749" name="Rectangle 748">
          <a:extLst>
            <a:ext uri="{FF2B5EF4-FFF2-40B4-BE49-F238E27FC236}">
              <a16:creationId xmlns:a16="http://schemas.microsoft.com/office/drawing/2014/main" id="{344343A9-0DCB-E94D-A410-81DF2115F029}"/>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0" name="Rectangle 749">
          <a:extLst>
            <a:ext uri="{FF2B5EF4-FFF2-40B4-BE49-F238E27FC236}">
              <a16:creationId xmlns:a16="http://schemas.microsoft.com/office/drawing/2014/main" id="{4F89D6E0-B985-9948-8540-8AC2AEA8DCF6}"/>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1" name="Rectangle 750">
          <a:extLst>
            <a:ext uri="{FF2B5EF4-FFF2-40B4-BE49-F238E27FC236}">
              <a16:creationId xmlns:a16="http://schemas.microsoft.com/office/drawing/2014/main" id="{8B40DF1C-FA67-294A-883C-2768E085677E}"/>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2" name="Rectangle 751">
          <a:extLst>
            <a:ext uri="{FF2B5EF4-FFF2-40B4-BE49-F238E27FC236}">
              <a16:creationId xmlns:a16="http://schemas.microsoft.com/office/drawing/2014/main" id="{1F158B76-8849-DF42-B801-E600B72694AA}"/>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3" name="Rectangle 752">
          <a:extLst>
            <a:ext uri="{FF2B5EF4-FFF2-40B4-BE49-F238E27FC236}">
              <a16:creationId xmlns:a16="http://schemas.microsoft.com/office/drawing/2014/main" id="{768F749B-3D68-3B48-BD7F-BE8032DBCB6E}"/>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4" name="Rectangle 753">
          <a:extLst>
            <a:ext uri="{FF2B5EF4-FFF2-40B4-BE49-F238E27FC236}">
              <a16:creationId xmlns:a16="http://schemas.microsoft.com/office/drawing/2014/main" id="{0A2EF431-719C-934A-AF2F-880335F989CC}"/>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5" name="Rectangle 754">
          <a:extLst>
            <a:ext uri="{FF2B5EF4-FFF2-40B4-BE49-F238E27FC236}">
              <a16:creationId xmlns:a16="http://schemas.microsoft.com/office/drawing/2014/main" id="{BA760E80-75F4-2C45-84D0-E6D8E00374DD}"/>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6" name="Rectangle 755">
          <a:extLst>
            <a:ext uri="{FF2B5EF4-FFF2-40B4-BE49-F238E27FC236}">
              <a16:creationId xmlns:a16="http://schemas.microsoft.com/office/drawing/2014/main" id="{44207ED9-2945-DB4F-8433-3ED9FD338B69}"/>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7" name="Rectangle 756">
          <a:extLst>
            <a:ext uri="{FF2B5EF4-FFF2-40B4-BE49-F238E27FC236}">
              <a16:creationId xmlns:a16="http://schemas.microsoft.com/office/drawing/2014/main" id="{0670D9F8-321C-F740-847B-A2BBEA1381F4}"/>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8" name="Rectangle 757">
          <a:extLst>
            <a:ext uri="{FF2B5EF4-FFF2-40B4-BE49-F238E27FC236}">
              <a16:creationId xmlns:a16="http://schemas.microsoft.com/office/drawing/2014/main" id="{4A7F7A7F-EADE-1743-BD58-C8613B55A284}"/>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59" name="Rectangle 758">
          <a:extLst>
            <a:ext uri="{FF2B5EF4-FFF2-40B4-BE49-F238E27FC236}">
              <a16:creationId xmlns:a16="http://schemas.microsoft.com/office/drawing/2014/main" id="{37E9EE6B-26E0-644B-8E6A-846C7EE48E1F}"/>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0" name="Rectangle 759">
          <a:extLst>
            <a:ext uri="{FF2B5EF4-FFF2-40B4-BE49-F238E27FC236}">
              <a16:creationId xmlns:a16="http://schemas.microsoft.com/office/drawing/2014/main" id="{F1D8648C-AAC9-0245-B81D-09356E4CCD46}"/>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1" name="Rectangle 760">
          <a:extLst>
            <a:ext uri="{FF2B5EF4-FFF2-40B4-BE49-F238E27FC236}">
              <a16:creationId xmlns:a16="http://schemas.microsoft.com/office/drawing/2014/main" id="{BF9F0AFA-286A-2F48-A5FF-302AFB86B42D}"/>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2" name="Rectangle 761">
          <a:extLst>
            <a:ext uri="{FF2B5EF4-FFF2-40B4-BE49-F238E27FC236}">
              <a16:creationId xmlns:a16="http://schemas.microsoft.com/office/drawing/2014/main" id="{CC78A13A-2F35-EE44-8A50-9CD738934C1E}"/>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3" name="Rectangle 762">
          <a:extLst>
            <a:ext uri="{FF2B5EF4-FFF2-40B4-BE49-F238E27FC236}">
              <a16:creationId xmlns:a16="http://schemas.microsoft.com/office/drawing/2014/main" id="{963AB233-30BD-DE49-BE89-3F10C737DBC7}"/>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4" name="Rectangle 763">
          <a:extLst>
            <a:ext uri="{FF2B5EF4-FFF2-40B4-BE49-F238E27FC236}">
              <a16:creationId xmlns:a16="http://schemas.microsoft.com/office/drawing/2014/main" id="{FCB1E9B4-9D31-F84D-8BD1-DC8DF3671CF0}"/>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5" name="Rectangle 764">
          <a:extLst>
            <a:ext uri="{FF2B5EF4-FFF2-40B4-BE49-F238E27FC236}">
              <a16:creationId xmlns:a16="http://schemas.microsoft.com/office/drawing/2014/main" id="{DBF5505F-B694-084A-9489-9DEF49439D6E}"/>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6" name="Rectangle 765">
          <a:extLst>
            <a:ext uri="{FF2B5EF4-FFF2-40B4-BE49-F238E27FC236}">
              <a16:creationId xmlns:a16="http://schemas.microsoft.com/office/drawing/2014/main" id="{F177DAE9-270E-1245-8578-FF3A439D46B3}"/>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7" name="Rectangle 766">
          <a:extLst>
            <a:ext uri="{FF2B5EF4-FFF2-40B4-BE49-F238E27FC236}">
              <a16:creationId xmlns:a16="http://schemas.microsoft.com/office/drawing/2014/main" id="{5AF1ADFA-6890-084F-8D43-B59BCD44F604}"/>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8" name="Rectangle 767">
          <a:extLst>
            <a:ext uri="{FF2B5EF4-FFF2-40B4-BE49-F238E27FC236}">
              <a16:creationId xmlns:a16="http://schemas.microsoft.com/office/drawing/2014/main" id="{4B637FB1-27D5-1A4D-9E1F-16082A19B5BA}"/>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69" name="Rectangle 768">
          <a:extLst>
            <a:ext uri="{FF2B5EF4-FFF2-40B4-BE49-F238E27FC236}">
              <a16:creationId xmlns:a16="http://schemas.microsoft.com/office/drawing/2014/main" id="{AA4DBD1A-C36C-CA47-8601-CD6DF60E9E94}"/>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70" name="Rectangle 769">
          <a:extLst>
            <a:ext uri="{FF2B5EF4-FFF2-40B4-BE49-F238E27FC236}">
              <a16:creationId xmlns:a16="http://schemas.microsoft.com/office/drawing/2014/main" id="{8A9E90A6-1469-184C-A5A5-5B9CD7C6BD0B}"/>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771" name="Rectangle 770">
          <a:extLst>
            <a:ext uri="{FF2B5EF4-FFF2-40B4-BE49-F238E27FC236}">
              <a16:creationId xmlns:a16="http://schemas.microsoft.com/office/drawing/2014/main" id="{6094562A-BBD8-064B-ACA6-08B74BC439B6}"/>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2" name="Rectangle 771">
          <a:extLst>
            <a:ext uri="{FF2B5EF4-FFF2-40B4-BE49-F238E27FC236}">
              <a16:creationId xmlns:a16="http://schemas.microsoft.com/office/drawing/2014/main" id="{DE9F9564-C573-604E-B569-C11F0ECE8313}"/>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3" name="Rectangle 772">
          <a:extLst>
            <a:ext uri="{FF2B5EF4-FFF2-40B4-BE49-F238E27FC236}">
              <a16:creationId xmlns:a16="http://schemas.microsoft.com/office/drawing/2014/main" id="{11E1730C-C3A0-BC4D-9A0C-80079E9605D0}"/>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4" name="Rectangle 773">
          <a:extLst>
            <a:ext uri="{FF2B5EF4-FFF2-40B4-BE49-F238E27FC236}">
              <a16:creationId xmlns:a16="http://schemas.microsoft.com/office/drawing/2014/main" id="{DC6216B0-2568-5043-A3D2-122B9C54281E}"/>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5" name="Rectangle 774">
          <a:extLst>
            <a:ext uri="{FF2B5EF4-FFF2-40B4-BE49-F238E27FC236}">
              <a16:creationId xmlns:a16="http://schemas.microsoft.com/office/drawing/2014/main" id="{00EB07C9-0B70-6E45-A9AC-E0F9E88D532B}"/>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6" name="Rectangle 775">
          <a:extLst>
            <a:ext uri="{FF2B5EF4-FFF2-40B4-BE49-F238E27FC236}">
              <a16:creationId xmlns:a16="http://schemas.microsoft.com/office/drawing/2014/main" id="{62F15290-EB13-B547-88EB-B581A37E7B16}"/>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7" name="Rectangle 776">
          <a:extLst>
            <a:ext uri="{FF2B5EF4-FFF2-40B4-BE49-F238E27FC236}">
              <a16:creationId xmlns:a16="http://schemas.microsoft.com/office/drawing/2014/main" id="{6724D672-1011-944E-A74F-4547BCC60B35}"/>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8" name="Rectangle 777">
          <a:extLst>
            <a:ext uri="{FF2B5EF4-FFF2-40B4-BE49-F238E27FC236}">
              <a16:creationId xmlns:a16="http://schemas.microsoft.com/office/drawing/2014/main" id="{55874624-8FEF-144F-AC24-495ACA72FBAC}"/>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79" name="Rectangle 778">
          <a:extLst>
            <a:ext uri="{FF2B5EF4-FFF2-40B4-BE49-F238E27FC236}">
              <a16:creationId xmlns:a16="http://schemas.microsoft.com/office/drawing/2014/main" id="{5497276F-280D-A840-A6B3-5AAE9CA8EB81}"/>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0" name="Rectangle 779">
          <a:extLst>
            <a:ext uri="{FF2B5EF4-FFF2-40B4-BE49-F238E27FC236}">
              <a16:creationId xmlns:a16="http://schemas.microsoft.com/office/drawing/2014/main" id="{FEC5A1E2-B801-4A43-A467-87F5341E7359}"/>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1" name="Rectangle 780">
          <a:extLst>
            <a:ext uri="{FF2B5EF4-FFF2-40B4-BE49-F238E27FC236}">
              <a16:creationId xmlns:a16="http://schemas.microsoft.com/office/drawing/2014/main" id="{A5C2ED4A-1B58-2C49-A145-1DE71C92BB51}"/>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2" name="Rectangle 781">
          <a:extLst>
            <a:ext uri="{FF2B5EF4-FFF2-40B4-BE49-F238E27FC236}">
              <a16:creationId xmlns:a16="http://schemas.microsoft.com/office/drawing/2014/main" id="{6B8FF4E9-A6BA-8044-AFF9-A0C8ED5CBA7B}"/>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3" name="Rectangle 782">
          <a:extLst>
            <a:ext uri="{FF2B5EF4-FFF2-40B4-BE49-F238E27FC236}">
              <a16:creationId xmlns:a16="http://schemas.microsoft.com/office/drawing/2014/main" id="{973FAFB5-EB6D-6B4D-82B8-7A504097AF31}"/>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4" name="Rectangle 783">
          <a:extLst>
            <a:ext uri="{FF2B5EF4-FFF2-40B4-BE49-F238E27FC236}">
              <a16:creationId xmlns:a16="http://schemas.microsoft.com/office/drawing/2014/main" id="{FB4C232B-F38C-1E40-825D-2EC9CA95DB1A}"/>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5" name="Rectangle 784">
          <a:extLst>
            <a:ext uri="{FF2B5EF4-FFF2-40B4-BE49-F238E27FC236}">
              <a16:creationId xmlns:a16="http://schemas.microsoft.com/office/drawing/2014/main" id="{C606705A-D84E-254E-A367-F93A52D04EF0}"/>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6" name="Rectangle 785">
          <a:extLst>
            <a:ext uri="{FF2B5EF4-FFF2-40B4-BE49-F238E27FC236}">
              <a16:creationId xmlns:a16="http://schemas.microsoft.com/office/drawing/2014/main" id="{08A86ECC-FAE6-0546-B46E-A9BE0F15DE8C}"/>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7" name="Rectangle 786">
          <a:extLst>
            <a:ext uri="{FF2B5EF4-FFF2-40B4-BE49-F238E27FC236}">
              <a16:creationId xmlns:a16="http://schemas.microsoft.com/office/drawing/2014/main" id="{CF8C8046-086F-9641-A25F-E0F0E3C126E3}"/>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8" name="Rectangle 787">
          <a:extLst>
            <a:ext uri="{FF2B5EF4-FFF2-40B4-BE49-F238E27FC236}">
              <a16:creationId xmlns:a16="http://schemas.microsoft.com/office/drawing/2014/main" id="{79759E7E-966C-F047-B504-1728834D8399}"/>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89" name="Rectangle 788">
          <a:extLst>
            <a:ext uri="{FF2B5EF4-FFF2-40B4-BE49-F238E27FC236}">
              <a16:creationId xmlns:a16="http://schemas.microsoft.com/office/drawing/2014/main" id="{0054C91A-5C5C-3644-A5E0-1E24CA04020C}"/>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90" name="Rectangle 789">
          <a:extLst>
            <a:ext uri="{FF2B5EF4-FFF2-40B4-BE49-F238E27FC236}">
              <a16:creationId xmlns:a16="http://schemas.microsoft.com/office/drawing/2014/main" id="{0E58D77C-7FC6-0C44-887A-5D7897C66C11}"/>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91" name="Rectangle 790">
          <a:extLst>
            <a:ext uri="{FF2B5EF4-FFF2-40B4-BE49-F238E27FC236}">
              <a16:creationId xmlns:a16="http://schemas.microsoft.com/office/drawing/2014/main" id="{CA270D7F-1141-0F42-A382-ECD0BE27BD79}"/>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92" name="Rectangle 791">
          <a:extLst>
            <a:ext uri="{FF2B5EF4-FFF2-40B4-BE49-F238E27FC236}">
              <a16:creationId xmlns:a16="http://schemas.microsoft.com/office/drawing/2014/main" id="{45924293-B0C9-9B48-BC2C-0C062D4687C0}"/>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793" name="Rectangle 792">
          <a:extLst>
            <a:ext uri="{FF2B5EF4-FFF2-40B4-BE49-F238E27FC236}">
              <a16:creationId xmlns:a16="http://schemas.microsoft.com/office/drawing/2014/main" id="{B5376593-D3CA-F84D-8E49-29B45881EAB5}"/>
            </a:ext>
          </a:extLst>
        </xdr:cNvPr>
        <xdr:cNvSpPr>
          <a:spLocks noChangeArrowheads="1"/>
        </xdr:cNvSpPr>
      </xdr:nvSpPr>
      <xdr:spPr bwMode="auto">
        <a:xfrm>
          <a:off x="13922375" y="185928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794" name="Rectangle 793">
          <a:extLst>
            <a:ext uri="{FF2B5EF4-FFF2-40B4-BE49-F238E27FC236}">
              <a16:creationId xmlns:a16="http://schemas.microsoft.com/office/drawing/2014/main" id="{75B98D67-52FC-7D46-A9BE-5C36D3256729}"/>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795" name="Rectangle 794">
          <a:extLst>
            <a:ext uri="{FF2B5EF4-FFF2-40B4-BE49-F238E27FC236}">
              <a16:creationId xmlns:a16="http://schemas.microsoft.com/office/drawing/2014/main" id="{3407491C-F882-B842-97AC-2F0412D6189B}"/>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796" name="Rectangle 795">
          <a:extLst>
            <a:ext uri="{FF2B5EF4-FFF2-40B4-BE49-F238E27FC236}">
              <a16:creationId xmlns:a16="http://schemas.microsoft.com/office/drawing/2014/main" id="{92D1B10C-F881-AA43-ACB7-A2F3918C6EC5}"/>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797" name="Rectangle 796">
          <a:extLst>
            <a:ext uri="{FF2B5EF4-FFF2-40B4-BE49-F238E27FC236}">
              <a16:creationId xmlns:a16="http://schemas.microsoft.com/office/drawing/2014/main" id="{76CCD09A-4DCE-7F44-B8EB-B06781C421F9}"/>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798" name="Rectangle 797">
          <a:extLst>
            <a:ext uri="{FF2B5EF4-FFF2-40B4-BE49-F238E27FC236}">
              <a16:creationId xmlns:a16="http://schemas.microsoft.com/office/drawing/2014/main" id="{43EFC04E-0623-8C46-B8F5-816CAE369594}"/>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799" name="Rectangle 798">
          <a:extLst>
            <a:ext uri="{FF2B5EF4-FFF2-40B4-BE49-F238E27FC236}">
              <a16:creationId xmlns:a16="http://schemas.microsoft.com/office/drawing/2014/main" id="{7F8C373A-58B0-E843-BD1C-626B01682BF8}"/>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0" name="Rectangle 799">
          <a:extLst>
            <a:ext uri="{FF2B5EF4-FFF2-40B4-BE49-F238E27FC236}">
              <a16:creationId xmlns:a16="http://schemas.microsoft.com/office/drawing/2014/main" id="{41AE8E00-9003-C94C-8001-BC5945DAC583}"/>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1" name="Rectangle 800">
          <a:extLst>
            <a:ext uri="{FF2B5EF4-FFF2-40B4-BE49-F238E27FC236}">
              <a16:creationId xmlns:a16="http://schemas.microsoft.com/office/drawing/2014/main" id="{24F9902B-8317-084F-8CAD-D10F240ED513}"/>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2" name="Rectangle 801">
          <a:extLst>
            <a:ext uri="{FF2B5EF4-FFF2-40B4-BE49-F238E27FC236}">
              <a16:creationId xmlns:a16="http://schemas.microsoft.com/office/drawing/2014/main" id="{457361EF-1BF0-C44B-9A7D-FCD92C8C8CA2}"/>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3" name="Rectangle 802">
          <a:extLst>
            <a:ext uri="{FF2B5EF4-FFF2-40B4-BE49-F238E27FC236}">
              <a16:creationId xmlns:a16="http://schemas.microsoft.com/office/drawing/2014/main" id="{BEA262A5-14A8-FB4C-A3AA-EDA2CA2338A7}"/>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4" name="Rectangle 803">
          <a:extLst>
            <a:ext uri="{FF2B5EF4-FFF2-40B4-BE49-F238E27FC236}">
              <a16:creationId xmlns:a16="http://schemas.microsoft.com/office/drawing/2014/main" id="{786EC843-A979-4F4A-89F5-1190E7D52E0B}"/>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5" name="Rectangle 804">
          <a:extLst>
            <a:ext uri="{FF2B5EF4-FFF2-40B4-BE49-F238E27FC236}">
              <a16:creationId xmlns:a16="http://schemas.microsoft.com/office/drawing/2014/main" id="{D5579E68-05B6-EF45-A709-0A7930F7BA6B}"/>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6" name="Rectangle 805">
          <a:extLst>
            <a:ext uri="{FF2B5EF4-FFF2-40B4-BE49-F238E27FC236}">
              <a16:creationId xmlns:a16="http://schemas.microsoft.com/office/drawing/2014/main" id="{3A64F64A-BE04-F741-BC95-64FA0898E5DC}"/>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7" name="Rectangle 806">
          <a:extLst>
            <a:ext uri="{FF2B5EF4-FFF2-40B4-BE49-F238E27FC236}">
              <a16:creationId xmlns:a16="http://schemas.microsoft.com/office/drawing/2014/main" id="{3F8DDD18-1D67-CE4E-92EE-8F50B5AC5532}"/>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8" name="Rectangle 807">
          <a:extLst>
            <a:ext uri="{FF2B5EF4-FFF2-40B4-BE49-F238E27FC236}">
              <a16:creationId xmlns:a16="http://schemas.microsoft.com/office/drawing/2014/main" id="{4923AFEA-2C0C-574A-85B4-33515D639203}"/>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09" name="Rectangle 808">
          <a:extLst>
            <a:ext uri="{FF2B5EF4-FFF2-40B4-BE49-F238E27FC236}">
              <a16:creationId xmlns:a16="http://schemas.microsoft.com/office/drawing/2014/main" id="{A2A56D7A-A11F-5949-9776-ADF28C718DE9}"/>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10" name="Rectangle 809">
          <a:extLst>
            <a:ext uri="{FF2B5EF4-FFF2-40B4-BE49-F238E27FC236}">
              <a16:creationId xmlns:a16="http://schemas.microsoft.com/office/drawing/2014/main" id="{85165AF6-B521-3544-A60D-CDF1698362C9}"/>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11" name="Rectangle 810">
          <a:extLst>
            <a:ext uri="{FF2B5EF4-FFF2-40B4-BE49-F238E27FC236}">
              <a16:creationId xmlns:a16="http://schemas.microsoft.com/office/drawing/2014/main" id="{1638DA01-2344-E047-BA98-DEF44417999E}"/>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12" name="Rectangle 811">
          <a:extLst>
            <a:ext uri="{FF2B5EF4-FFF2-40B4-BE49-F238E27FC236}">
              <a16:creationId xmlns:a16="http://schemas.microsoft.com/office/drawing/2014/main" id="{0A70706F-F086-E341-80C7-734773C0E4FE}"/>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13" name="Rectangle 812">
          <a:extLst>
            <a:ext uri="{FF2B5EF4-FFF2-40B4-BE49-F238E27FC236}">
              <a16:creationId xmlns:a16="http://schemas.microsoft.com/office/drawing/2014/main" id="{FB77CB09-11FB-EC4A-959B-F0E63EF6E731}"/>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14" name="Rectangle 813">
          <a:extLst>
            <a:ext uri="{FF2B5EF4-FFF2-40B4-BE49-F238E27FC236}">
              <a16:creationId xmlns:a16="http://schemas.microsoft.com/office/drawing/2014/main" id="{9914D6DB-B353-2542-85C4-F5744D8EB3A8}"/>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815" name="Rectangle 814">
          <a:extLst>
            <a:ext uri="{FF2B5EF4-FFF2-40B4-BE49-F238E27FC236}">
              <a16:creationId xmlns:a16="http://schemas.microsoft.com/office/drawing/2014/main" id="{CE1B8FD7-8C92-1146-B658-ABC07FB1880C}"/>
            </a:ext>
          </a:extLst>
        </xdr:cNvPr>
        <xdr:cNvSpPr>
          <a:spLocks noChangeArrowheads="1"/>
        </xdr:cNvSpPr>
      </xdr:nvSpPr>
      <xdr:spPr bwMode="auto">
        <a:xfrm>
          <a:off x="13922375" y="195643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16" name="Rectangle 815">
          <a:extLst>
            <a:ext uri="{FF2B5EF4-FFF2-40B4-BE49-F238E27FC236}">
              <a16:creationId xmlns:a16="http://schemas.microsoft.com/office/drawing/2014/main" id="{F4CEDC34-BEAA-504D-8882-FF551B55F72B}"/>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17" name="Rectangle 816">
          <a:extLst>
            <a:ext uri="{FF2B5EF4-FFF2-40B4-BE49-F238E27FC236}">
              <a16:creationId xmlns:a16="http://schemas.microsoft.com/office/drawing/2014/main" id="{FC950D6F-2AE8-6C45-9642-5BD0E0537ABF}"/>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18" name="Rectangle 817">
          <a:extLst>
            <a:ext uri="{FF2B5EF4-FFF2-40B4-BE49-F238E27FC236}">
              <a16:creationId xmlns:a16="http://schemas.microsoft.com/office/drawing/2014/main" id="{25DE2D8C-A7CC-8E41-A420-E58782A7FB50}"/>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19" name="Rectangle 818">
          <a:extLst>
            <a:ext uri="{FF2B5EF4-FFF2-40B4-BE49-F238E27FC236}">
              <a16:creationId xmlns:a16="http://schemas.microsoft.com/office/drawing/2014/main" id="{28E769CD-92EE-524D-8791-8E8E99C5A4D1}"/>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0" name="Rectangle 819">
          <a:extLst>
            <a:ext uri="{FF2B5EF4-FFF2-40B4-BE49-F238E27FC236}">
              <a16:creationId xmlns:a16="http://schemas.microsoft.com/office/drawing/2014/main" id="{D5AA4928-143D-384D-83C6-73BF9F5DE345}"/>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1" name="Rectangle 820">
          <a:extLst>
            <a:ext uri="{FF2B5EF4-FFF2-40B4-BE49-F238E27FC236}">
              <a16:creationId xmlns:a16="http://schemas.microsoft.com/office/drawing/2014/main" id="{8E0A9AE3-8B11-FD4F-AD34-9BE7274AD1B5}"/>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2" name="Rectangle 821">
          <a:extLst>
            <a:ext uri="{FF2B5EF4-FFF2-40B4-BE49-F238E27FC236}">
              <a16:creationId xmlns:a16="http://schemas.microsoft.com/office/drawing/2014/main" id="{5D32F1D5-1E2D-5149-B079-E6BFFB5259D6}"/>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3" name="Rectangle 822">
          <a:extLst>
            <a:ext uri="{FF2B5EF4-FFF2-40B4-BE49-F238E27FC236}">
              <a16:creationId xmlns:a16="http://schemas.microsoft.com/office/drawing/2014/main" id="{3C42E655-4ACF-E046-BC93-3C1311116122}"/>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4" name="Rectangle 823">
          <a:extLst>
            <a:ext uri="{FF2B5EF4-FFF2-40B4-BE49-F238E27FC236}">
              <a16:creationId xmlns:a16="http://schemas.microsoft.com/office/drawing/2014/main" id="{D3616A32-5098-5A45-AA12-120FA5364705}"/>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5" name="Rectangle 824">
          <a:extLst>
            <a:ext uri="{FF2B5EF4-FFF2-40B4-BE49-F238E27FC236}">
              <a16:creationId xmlns:a16="http://schemas.microsoft.com/office/drawing/2014/main" id="{61A541ED-BAB1-794A-B774-C8145DD16070}"/>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6" name="Rectangle 825">
          <a:extLst>
            <a:ext uri="{FF2B5EF4-FFF2-40B4-BE49-F238E27FC236}">
              <a16:creationId xmlns:a16="http://schemas.microsoft.com/office/drawing/2014/main" id="{4F79CF3A-7932-E849-AEA2-40D276BE3062}"/>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7" name="Rectangle 826">
          <a:extLst>
            <a:ext uri="{FF2B5EF4-FFF2-40B4-BE49-F238E27FC236}">
              <a16:creationId xmlns:a16="http://schemas.microsoft.com/office/drawing/2014/main" id="{B69D2DB8-A1CF-6B47-ADC9-6C4BBD468203}"/>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8" name="Rectangle 827">
          <a:extLst>
            <a:ext uri="{FF2B5EF4-FFF2-40B4-BE49-F238E27FC236}">
              <a16:creationId xmlns:a16="http://schemas.microsoft.com/office/drawing/2014/main" id="{A193D8CF-4845-BB40-B852-A8AE6A95F5C5}"/>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29" name="Rectangle 828">
          <a:extLst>
            <a:ext uri="{FF2B5EF4-FFF2-40B4-BE49-F238E27FC236}">
              <a16:creationId xmlns:a16="http://schemas.microsoft.com/office/drawing/2014/main" id="{97245C1F-8FE4-E749-9A9F-4DFDE41A9E40}"/>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0" name="Rectangle 829">
          <a:extLst>
            <a:ext uri="{FF2B5EF4-FFF2-40B4-BE49-F238E27FC236}">
              <a16:creationId xmlns:a16="http://schemas.microsoft.com/office/drawing/2014/main" id="{F8FED98A-DF74-2448-8B72-78C19DE047E3}"/>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1" name="Rectangle 830">
          <a:extLst>
            <a:ext uri="{FF2B5EF4-FFF2-40B4-BE49-F238E27FC236}">
              <a16:creationId xmlns:a16="http://schemas.microsoft.com/office/drawing/2014/main" id="{D57E4610-3089-2740-AE54-FA3419E16B7B}"/>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2" name="Rectangle 831">
          <a:extLst>
            <a:ext uri="{FF2B5EF4-FFF2-40B4-BE49-F238E27FC236}">
              <a16:creationId xmlns:a16="http://schemas.microsoft.com/office/drawing/2014/main" id="{F991C82D-8D50-014E-8D0E-B32E74960229}"/>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3" name="Rectangle 832">
          <a:extLst>
            <a:ext uri="{FF2B5EF4-FFF2-40B4-BE49-F238E27FC236}">
              <a16:creationId xmlns:a16="http://schemas.microsoft.com/office/drawing/2014/main" id="{4D2AC0BA-804C-AF4C-85D7-83D366D647D7}"/>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4" name="Rectangle 833">
          <a:extLst>
            <a:ext uri="{FF2B5EF4-FFF2-40B4-BE49-F238E27FC236}">
              <a16:creationId xmlns:a16="http://schemas.microsoft.com/office/drawing/2014/main" id="{443BD4DE-59B5-4B42-A396-12F5E99930A3}"/>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5" name="Rectangle 834">
          <a:extLst>
            <a:ext uri="{FF2B5EF4-FFF2-40B4-BE49-F238E27FC236}">
              <a16:creationId xmlns:a16="http://schemas.microsoft.com/office/drawing/2014/main" id="{1A9F483C-C11F-604E-B96C-0A1A904EE701}"/>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6" name="Rectangle 835">
          <a:extLst>
            <a:ext uri="{FF2B5EF4-FFF2-40B4-BE49-F238E27FC236}">
              <a16:creationId xmlns:a16="http://schemas.microsoft.com/office/drawing/2014/main" id="{A75B1D24-CA7A-054D-B3F3-AEBE4C868C59}"/>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837" name="Rectangle 836">
          <a:extLst>
            <a:ext uri="{FF2B5EF4-FFF2-40B4-BE49-F238E27FC236}">
              <a16:creationId xmlns:a16="http://schemas.microsoft.com/office/drawing/2014/main" id="{1929ECB5-7D12-804D-BF12-B87FB2C6D381}"/>
            </a:ext>
          </a:extLst>
        </xdr:cNvPr>
        <xdr:cNvSpPr>
          <a:spLocks noChangeArrowheads="1"/>
        </xdr:cNvSpPr>
      </xdr:nvSpPr>
      <xdr:spPr bwMode="auto">
        <a:xfrm>
          <a:off x="13922375" y="205359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38" name="Rectangle 837">
          <a:extLst>
            <a:ext uri="{FF2B5EF4-FFF2-40B4-BE49-F238E27FC236}">
              <a16:creationId xmlns:a16="http://schemas.microsoft.com/office/drawing/2014/main" id="{507FD0E9-DEF2-124E-884B-7B7231EA325F}"/>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39" name="Rectangle 838">
          <a:extLst>
            <a:ext uri="{FF2B5EF4-FFF2-40B4-BE49-F238E27FC236}">
              <a16:creationId xmlns:a16="http://schemas.microsoft.com/office/drawing/2014/main" id="{49ED7528-835C-B246-B32F-96ECC4B0E295}"/>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0" name="Rectangle 839">
          <a:extLst>
            <a:ext uri="{FF2B5EF4-FFF2-40B4-BE49-F238E27FC236}">
              <a16:creationId xmlns:a16="http://schemas.microsoft.com/office/drawing/2014/main" id="{C94A40B1-AEF4-524B-B322-AA2A060FDF28}"/>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1" name="Rectangle 840">
          <a:extLst>
            <a:ext uri="{FF2B5EF4-FFF2-40B4-BE49-F238E27FC236}">
              <a16:creationId xmlns:a16="http://schemas.microsoft.com/office/drawing/2014/main" id="{94032F04-590D-B345-8CD9-42D81B4491CF}"/>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2" name="Rectangle 841">
          <a:extLst>
            <a:ext uri="{FF2B5EF4-FFF2-40B4-BE49-F238E27FC236}">
              <a16:creationId xmlns:a16="http://schemas.microsoft.com/office/drawing/2014/main" id="{D5BA0029-9480-C44B-9447-F7C025A253FE}"/>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3" name="Rectangle 842">
          <a:extLst>
            <a:ext uri="{FF2B5EF4-FFF2-40B4-BE49-F238E27FC236}">
              <a16:creationId xmlns:a16="http://schemas.microsoft.com/office/drawing/2014/main" id="{81D17EBB-62A9-AD42-A6D3-CB1A6BEF78C2}"/>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4" name="Rectangle 843">
          <a:extLst>
            <a:ext uri="{FF2B5EF4-FFF2-40B4-BE49-F238E27FC236}">
              <a16:creationId xmlns:a16="http://schemas.microsoft.com/office/drawing/2014/main" id="{F8C0375B-7FCD-CE4F-8DD5-88BA523F3187}"/>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5" name="Rectangle 844">
          <a:extLst>
            <a:ext uri="{FF2B5EF4-FFF2-40B4-BE49-F238E27FC236}">
              <a16:creationId xmlns:a16="http://schemas.microsoft.com/office/drawing/2014/main" id="{75D0E736-7967-AC41-939C-E4DCE7D14705}"/>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6" name="Rectangle 845">
          <a:extLst>
            <a:ext uri="{FF2B5EF4-FFF2-40B4-BE49-F238E27FC236}">
              <a16:creationId xmlns:a16="http://schemas.microsoft.com/office/drawing/2014/main" id="{147571FA-A306-2C4C-8E45-48EB082C7C3D}"/>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7" name="Rectangle 846">
          <a:extLst>
            <a:ext uri="{FF2B5EF4-FFF2-40B4-BE49-F238E27FC236}">
              <a16:creationId xmlns:a16="http://schemas.microsoft.com/office/drawing/2014/main" id="{E86958E1-B50C-2D4E-8EF4-ABC578418E4D}"/>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8" name="Rectangle 847">
          <a:extLst>
            <a:ext uri="{FF2B5EF4-FFF2-40B4-BE49-F238E27FC236}">
              <a16:creationId xmlns:a16="http://schemas.microsoft.com/office/drawing/2014/main" id="{6EC29D1C-590A-B84B-B5EB-1F970B9B5019}"/>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49" name="Rectangle 848">
          <a:extLst>
            <a:ext uri="{FF2B5EF4-FFF2-40B4-BE49-F238E27FC236}">
              <a16:creationId xmlns:a16="http://schemas.microsoft.com/office/drawing/2014/main" id="{18B57AB9-7356-F54B-8EFD-05449DDC6846}"/>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0" name="Rectangle 849">
          <a:extLst>
            <a:ext uri="{FF2B5EF4-FFF2-40B4-BE49-F238E27FC236}">
              <a16:creationId xmlns:a16="http://schemas.microsoft.com/office/drawing/2014/main" id="{546D4D25-B67E-D047-92CF-95F6F4D50338}"/>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1" name="Rectangle 850">
          <a:extLst>
            <a:ext uri="{FF2B5EF4-FFF2-40B4-BE49-F238E27FC236}">
              <a16:creationId xmlns:a16="http://schemas.microsoft.com/office/drawing/2014/main" id="{5299D62D-294E-FD49-88BB-16060F82C6BF}"/>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2" name="Rectangle 851">
          <a:extLst>
            <a:ext uri="{FF2B5EF4-FFF2-40B4-BE49-F238E27FC236}">
              <a16:creationId xmlns:a16="http://schemas.microsoft.com/office/drawing/2014/main" id="{5B9157F6-05FD-E845-9A00-22290638586F}"/>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3" name="Rectangle 852">
          <a:extLst>
            <a:ext uri="{FF2B5EF4-FFF2-40B4-BE49-F238E27FC236}">
              <a16:creationId xmlns:a16="http://schemas.microsoft.com/office/drawing/2014/main" id="{ED70DED7-96C6-4B49-9FF4-1C5EAAD86AD0}"/>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4" name="Rectangle 853">
          <a:extLst>
            <a:ext uri="{FF2B5EF4-FFF2-40B4-BE49-F238E27FC236}">
              <a16:creationId xmlns:a16="http://schemas.microsoft.com/office/drawing/2014/main" id="{A18CDD4F-DF54-1F4D-8FA7-805A2F9CAEF7}"/>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5" name="Rectangle 854">
          <a:extLst>
            <a:ext uri="{FF2B5EF4-FFF2-40B4-BE49-F238E27FC236}">
              <a16:creationId xmlns:a16="http://schemas.microsoft.com/office/drawing/2014/main" id="{6544730D-750F-A946-A19E-A9B0DF0DE3D0}"/>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6" name="Rectangle 855">
          <a:extLst>
            <a:ext uri="{FF2B5EF4-FFF2-40B4-BE49-F238E27FC236}">
              <a16:creationId xmlns:a16="http://schemas.microsoft.com/office/drawing/2014/main" id="{2574A6D6-AB4E-7F4B-B1E4-27E0D30ADB74}"/>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7" name="Rectangle 856">
          <a:extLst>
            <a:ext uri="{FF2B5EF4-FFF2-40B4-BE49-F238E27FC236}">
              <a16:creationId xmlns:a16="http://schemas.microsoft.com/office/drawing/2014/main" id="{3622E000-0C95-814B-9987-47CA1A88B99E}"/>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8" name="Rectangle 857">
          <a:extLst>
            <a:ext uri="{FF2B5EF4-FFF2-40B4-BE49-F238E27FC236}">
              <a16:creationId xmlns:a16="http://schemas.microsoft.com/office/drawing/2014/main" id="{90ABCCA3-6259-A848-94D9-1829E199D2ED}"/>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859" name="Rectangle 858">
          <a:extLst>
            <a:ext uri="{FF2B5EF4-FFF2-40B4-BE49-F238E27FC236}">
              <a16:creationId xmlns:a16="http://schemas.microsoft.com/office/drawing/2014/main" id="{06CE6A38-E2E2-BE42-B30A-C1894C623A30}"/>
            </a:ext>
          </a:extLst>
        </xdr:cNvPr>
        <xdr:cNvSpPr>
          <a:spLocks noChangeArrowheads="1"/>
        </xdr:cNvSpPr>
      </xdr:nvSpPr>
      <xdr:spPr bwMode="auto">
        <a:xfrm>
          <a:off x="13922375" y="215074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24" name="Rectangle 23">
          <a:extLst>
            <a:ext uri="{FF2B5EF4-FFF2-40B4-BE49-F238E27FC236}">
              <a16:creationId xmlns:a16="http://schemas.microsoft.com/office/drawing/2014/main" id="{DB0CFACA-E70A-4943-8010-20BAE9837DCA}"/>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25" name="Rectangle 24">
          <a:extLst>
            <a:ext uri="{FF2B5EF4-FFF2-40B4-BE49-F238E27FC236}">
              <a16:creationId xmlns:a16="http://schemas.microsoft.com/office/drawing/2014/main" id="{984B4E23-093B-9449-B819-4B1FB99001F2}"/>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26" name="Rectangle 25">
          <a:extLst>
            <a:ext uri="{FF2B5EF4-FFF2-40B4-BE49-F238E27FC236}">
              <a16:creationId xmlns:a16="http://schemas.microsoft.com/office/drawing/2014/main" id="{65CB1E72-EFD0-004D-A921-B0A7708A2C33}"/>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27" name="Rectangle 26">
          <a:extLst>
            <a:ext uri="{FF2B5EF4-FFF2-40B4-BE49-F238E27FC236}">
              <a16:creationId xmlns:a16="http://schemas.microsoft.com/office/drawing/2014/main" id="{9D0B56EA-92FF-7E4C-88EE-F13C7516C48F}"/>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28" name="Rectangle 27">
          <a:extLst>
            <a:ext uri="{FF2B5EF4-FFF2-40B4-BE49-F238E27FC236}">
              <a16:creationId xmlns:a16="http://schemas.microsoft.com/office/drawing/2014/main" id="{A4967FF2-A613-6444-B420-3B53AC774A91}"/>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29" name="Rectangle 28">
          <a:extLst>
            <a:ext uri="{FF2B5EF4-FFF2-40B4-BE49-F238E27FC236}">
              <a16:creationId xmlns:a16="http://schemas.microsoft.com/office/drawing/2014/main" id="{C784B09D-E247-5F44-BF25-AA19C73830FE}"/>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0" name="Rectangle 29">
          <a:extLst>
            <a:ext uri="{FF2B5EF4-FFF2-40B4-BE49-F238E27FC236}">
              <a16:creationId xmlns:a16="http://schemas.microsoft.com/office/drawing/2014/main" id="{F47E617E-1970-B14C-9412-DF11CCF37CFD}"/>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1" name="Rectangle 30">
          <a:extLst>
            <a:ext uri="{FF2B5EF4-FFF2-40B4-BE49-F238E27FC236}">
              <a16:creationId xmlns:a16="http://schemas.microsoft.com/office/drawing/2014/main" id="{1A7EF95A-285F-2940-925F-04FAFD42887A}"/>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2" name="Rectangle 31">
          <a:extLst>
            <a:ext uri="{FF2B5EF4-FFF2-40B4-BE49-F238E27FC236}">
              <a16:creationId xmlns:a16="http://schemas.microsoft.com/office/drawing/2014/main" id="{547031CC-F7BF-7D44-AE98-406AC07802AF}"/>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3" name="Rectangle 32">
          <a:extLst>
            <a:ext uri="{FF2B5EF4-FFF2-40B4-BE49-F238E27FC236}">
              <a16:creationId xmlns:a16="http://schemas.microsoft.com/office/drawing/2014/main" id="{A1335934-4C78-954D-8900-1B56B117E73E}"/>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4" name="Rectangle 33">
          <a:extLst>
            <a:ext uri="{FF2B5EF4-FFF2-40B4-BE49-F238E27FC236}">
              <a16:creationId xmlns:a16="http://schemas.microsoft.com/office/drawing/2014/main" id="{F54A7748-2C84-3348-A329-E015BFBD7875}"/>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5" name="Rectangle 34">
          <a:extLst>
            <a:ext uri="{FF2B5EF4-FFF2-40B4-BE49-F238E27FC236}">
              <a16:creationId xmlns:a16="http://schemas.microsoft.com/office/drawing/2014/main" id="{511D4BC6-C0AA-1849-A8F6-FC58B665E9B8}"/>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6" name="Rectangle 35">
          <a:extLst>
            <a:ext uri="{FF2B5EF4-FFF2-40B4-BE49-F238E27FC236}">
              <a16:creationId xmlns:a16="http://schemas.microsoft.com/office/drawing/2014/main" id="{75A98AFA-64D6-1041-A1A4-82C31AB77ED7}"/>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7" name="Rectangle 36">
          <a:extLst>
            <a:ext uri="{FF2B5EF4-FFF2-40B4-BE49-F238E27FC236}">
              <a16:creationId xmlns:a16="http://schemas.microsoft.com/office/drawing/2014/main" id="{8A747E48-3732-0044-9D20-350C48947FB0}"/>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8" name="Rectangle 37">
          <a:extLst>
            <a:ext uri="{FF2B5EF4-FFF2-40B4-BE49-F238E27FC236}">
              <a16:creationId xmlns:a16="http://schemas.microsoft.com/office/drawing/2014/main" id="{CE62ED12-14EE-3148-AABE-5C8C36075330}"/>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39" name="Rectangle 38">
          <a:extLst>
            <a:ext uri="{FF2B5EF4-FFF2-40B4-BE49-F238E27FC236}">
              <a16:creationId xmlns:a16="http://schemas.microsoft.com/office/drawing/2014/main" id="{AAAA59BF-BB03-454B-A79E-AA89BF90CB89}"/>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40" name="Rectangle 39">
          <a:extLst>
            <a:ext uri="{FF2B5EF4-FFF2-40B4-BE49-F238E27FC236}">
              <a16:creationId xmlns:a16="http://schemas.microsoft.com/office/drawing/2014/main" id="{DE685120-42C5-384E-9CFA-6DD34CA2677C}"/>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41" name="Rectangle 40">
          <a:extLst>
            <a:ext uri="{FF2B5EF4-FFF2-40B4-BE49-F238E27FC236}">
              <a16:creationId xmlns:a16="http://schemas.microsoft.com/office/drawing/2014/main" id="{2778708F-C632-8742-9AD6-89023DAA2435}"/>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42" name="Rectangle 41">
          <a:extLst>
            <a:ext uri="{FF2B5EF4-FFF2-40B4-BE49-F238E27FC236}">
              <a16:creationId xmlns:a16="http://schemas.microsoft.com/office/drawing/2014/main" id="{03F0FB14-3E29-744A-BBD9-415DEFC72408}"/>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43" name="Rectangle 42">
          <a:extLst>
            <a:ext uri="{FF2B5EF4-FFF2-40B4-BE49-F238E27FC236}">
              <a16:creationId xmlns:a16="http://schemas.microsoft.com/office/drawing/2014/main" id="{845558D6-C0B2-694C-8491-7409DDCE4B02}"/>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44" name="Rectangle 43">
          <a:extLst>
            <a:ext uri="{FF2B5EF4-FFF2-40B4-BE49-F238E27FC236}">
              <a16:creationId xmlns:a16="http://schemas.microsoft.com/office/drawing/2014/main" id="{B8E8FE0B-817B-3141-9A46-861CD07E3D2D}"/>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45" name="Rectangle 44">
          <a:extLst>
            <a:ext uri="{FF2B5EF4-FFF2-40B4-BE49-F238E27FC236}">
              <a16:creationId xmlns:a16="http://schemas.microsoft.com/office/drawing/2014/main" id="{2316CF19-4C90-274A-8781-8A71B662A71B}"/>
            </a:ext>
          </a:extLst>
        </xdr:cNvPr>
        <xdr:cNvSpPr>
          <a:spLocks noChangeArrowheads="1"/>
        </xdr:cNvSpPr>
      </xdr:nvSpPr>
      <xdr:spPr bwMode="auto">
        <a:xfrm>
          <a:off x="13922375" y="16649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46" name="Rectangle 45">
          <a:extLst>
            <a:ext uri="{FF2B5EF4-FFF2-40B4-BE49-F238E27FC236}">
              <a16:creationId xmlns:a16="http://schemas.microsoft.com/office/drawing/2014/main" id="{3AAE2A87-0986-3543-8B63-BADD27BEC41D}"/>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47" name="Rectangle 46">
          <a:extLst>
            <a:ext uri="{FF2B5EF4-FFF2-40B4-BE49-F238E27FC236}">
              <a16:creationId xmlns:a16="http://schemas.microsoft.com/office/drawing/2014/main" id="{66BCA403-D180-C847-8EAF-FAA105901187}"/>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48" name="Rectangle 47">
          <a:extLst>
            <a:ext uri="{FF2B5EF4-FFF2-40B4-BE49-F238E27FC236}">
              <a16:creationId xmlns:a16="http://schemas.microsoft.com/office/drawing/2014/main" id="{AA293ABF-7F12-BF43-B885-1539B974CF02}"/>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49" name="Rectangle 48">
          <a:extLst>
            <a:ext uri="{FF2B5EF4-FFF2-40B4-BE49-F238E27FC236}">
              <a16:creationId xmlns:a16="http://schemas.microsoft.com/office/drawing/2014/main" id="{873155FB-BFE6-1E4E-9C32-D21B19667875}"/>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0" name="Rectangle 49">
          <a:extLst>
            <a:ext uri="{FF2B5EF4-FFF2-40B4-BE49-F238E27FC236}">
              <a16:creationId xmlns:a16="http://schemas.microsoft.com/office/drawing/2014/main" id="{AB08B88C-191B-8F45-A0A2-F82DDE8FE871}"/>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1" name="Rectangle 50">
          <a:extLst>
            <a:ext uri="{FF2B5EF4-FFF2-40B4-BE49-F238E27FC236}">
              <a16:creationId xmlns:a16="http://schemas.microsoft.com/office/drawing/2014/main" id="{08FF3ADC-B89E-4C4E-ACF0-EABB0BCD97EA}"/>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2" name="Rectangle 51">
          <a:extLst>
            <a:ext uri="{FF2B5EF4-FFF2-40B4-BE49-F238E27FC236}">
              <a16:creationId xmlns:a16="http://schemas.microsoft.com/office/drawing/2014/main" id="{1971C68F-33B3-054C-AF27-126B61F0C731}"/>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3" name="Rectangle 52">
          <a:extLst>
            <a:ext uri="{FF2B5EF4-FFF2-40B4-BE49-F238E27FC236}">
              <a16:creationId xmlns:a16="http://schemas.microsoft.com/office/drawing/2014/main" id="{F64E0D67-0552-EE46-9FCF-F2BD2DCCACC9}"/>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4" name="Rectangle 53">
          <a:extLst>
            <a:ext uri="{FF2B5EF4-FFF2-40B4-BE49-F238E27FC236}">
              <a16:creationId xmlns:a16="http://schemas.microsoft.com/office/drawing/2014/main" id="{66414520-11CD-924E-BD26-B1ECB24D7C6E}"/>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 name="Rectangle 54">
          <a:extLst>
            <a:ext uri="{FF2B5EF4-FFF2-40B4-BE49-F238E27FC236}">
              <a16:creationId xmlns:a16="http://schemas.microsoft.com/office/drawing/2014/main" id="{7DF1D52D-14CF-9649-9AB7-5C391B7A3DB9}"/>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 name="Rectangle 55">
          <a:extLst>
            <a:ext uri="{FF2B5EF4-FFF2-40B4-BE49-F238E27FC236}">
              <a16:creationId xmlns:a16="http://schemas.microsoft.com/office/drawing/2014/main" id="{86622B55-343B-184E-9500-6752FEE92FAC}"/>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7" name="Rectangle 56">
          <a:extLst>
            <a:ext uri="{FF2B5EF4-FFF2-40B4-BE49-F238E27FC236}">
              <a16:creationId xmlns:a16="http://schemas.microsoft.com/office/drawing/2014/main" id="{9C6C4598-93D3-A54A-9819-CAFC22F10FB6}"/>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8" name="Rectangle 57">
          <a:extLst>
            <a:ext uri="{FF2B5EF4-FFF2-40B4-BE49-F238E27FC236}">
              <a16:creationId xmlns:a16="http://schemas.microsoft.com/office/drawing/2014/main" id="{8C2FA288-2B05-8C40-B402-8C9E0509FBFA}"/>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9" name="Rectangle 58">
          <a:extLst>
            <a:ext uri="{FF2B5EF4-FFF2-40B4-BE49-F238E27FC236}">
              <a16:creationId xmlns:a16="http://schemas.microsoft.com/office/drawing/2014/main" id="{6E22B0AF-8FD9-BB4D-B279-4629E5932A84}"/>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60" name="Rectangle 59">
          <a:extLst>
            <a:ext uri="{FF2B5EF4-FFF2-40B4-BE49-F238E27FC236}">
              <a16:creationId xmlns:a16="http://schemas.microsoft.com/office/drawing/2014/main" id="{6EE08BB4-46F3-3641-A845-6B707CC3FF1C}"/>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61" name="Rectangle 60">
          <a:extLst>
            <a:ext uri="{FF2B5EF4-FFF2-40B4-BE49-F238E27FC236}">
              <a16:creationId xmlns:a16="http://schemas.microsoft.com/office/drawing/2014/main" id="{36362F7D-6C39-2747-96D9-FF020D19DFC9}"/>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62" name="Rectangle 61">
          <a:extLst>
            <a:ext uri="{FF2B5EF4-FFF2-40B4-BE49-F238E27FC236}">
              <a16:creationId xmlns:a16="http://schemas.microsoft.com/office/drawing/2014/main" id="{F2574016-CEEE-FE42-9E7D-7F293F3FC7DA}"/>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63" name="Rectangle 62">
          <a:extLst>
            <a:ext uri="{FF2B5EF4-FFF2-40B4-BE49-F238E27FC236}">
              <a16:creationId xmlns:a16="http://schemas.microsoft.com/office/drawing/2014/main" id="{9AC886BE-EE7E-9942-A56F-57132D224773}"/>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320" name="Rectangle 319">
          <a:extLst>
            <a:ext uri="{FF2B5EF4-FFF2-40B4-BE49-F238E27FC236}">
              <a16:creationId xmlns:a16="http://schemas.microsoft.com/office/drawing/2014/main" id="{92D6DD4E-5428-5C4F-B9E0-BBC107B93B8B}"/>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321" name="Rectangle 320">
          <a:extLst>
            <a:ext uri="{FF2B5EF4-FFF2-40B4-BE49-F238E27FC236}">
              <a16:creationId xmlns:a16="http://schemas.microsoft.com/office/drawing/2014/main" id="{4AE36CFB-7A3E-6D4A-87C5-92521A82B8C0}"/>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322" name="Rectangle 321">
          <a:extLst>
            <a:ext uri="{FF2B5EF4-FFF2-40B4-BE49-F238E27FC236}">
              <a16:creationId xmlns:a16="http://schemas.microsoft.com/office/drawing/2014/main" id="{6C171F0F-1777-3644-B0E7-1C296AAEF76F}"/>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323" name="Rectangle 322">
          <a:extLst>
            <a:ext uri="{FF2B5EF4-FFF2-40B4-BE49-F238E27FC236}">
              <a16:creationId xmlns:a16="http://schemas.microsoft.com/office/drawing/2014/main" id="{3C4B440A-5ABA-034B-BF0E-38CD368F04DF}"/>
            </a:ext>
          </a:extLst>
        </xdr:cNvPr>
        <xdr:cNvSpPr>
          <a:spLocks noChangeArrowheads="1"/>
        </xdr:cNvSpPr>
      </xdr:nvSpPr>
      <xdr:spPr bwMode="auto">
        <a:xfrm>
          <a:off x="13922375" y="176212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24" name="Rectangle 323">
          <a:extLst>
            <a:ext uri="{FF2B5EF4-FFF2-40B4-BE49-F238E27FC236}">
              <a16:creationId xmlns:a16="http://schemas.microsoft.com/office/drawing/2014/main" id="{6CCED678-240A-9548-A8BE-737BFC0F9E40}"/>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25" name="Rectangle 324">
          <a:extLst>
            <a:ext uri="{FF2B5EF4-FFF2-40B4-BE49-F238E27FC236}">
              <a16:creationId xmlns:a16="http://schemas.microsoft.com/office/drawing/2014/main" id="{8A4EDA3B-7ED0-F54A-92B0-B3B833FFDDFE}"/>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26" name="Rectangle 325">
          <a:extLst>
            <a:ext uri="{FF2B5EF4-FFF2-40B4-BE49-F238E27FC236}">
              <a16:creationId xmlns:a16="http://schemas.microsoft.com/office/drawing/2014/main" id="{CBCCF8C5-A5D2-364E-8AB8-D3785F3390BA}"/>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27" name="Rectangle 326">
          <a:extLst>
            <a:ext uri="{FF2B5EF4-FFF2-40B4-BE49-F238E27FC236}">
              <a16:creationId xmlns:a16="http://schemas.microsoft.com/office/drawing/2014/main" id="{AB30452B-94DA-9F4C-8833-5E42B1CE53BC}"/>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28" name="Rectangle 327">
          <a:extLst>
            <a:ext uri="{FF2B5EF4-FFF2-40B4-BE49-F238E27FC236}">
              <a16:creationId xmlns:a16="http://schemas.microsoft.com/office/drawing/2014/main" id="{B39DE9C5-2A31-0345-A366-B866E87C9EBE}"/>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29" name="Rectangle 328">
          <a:extLst>
            <a:ext uri="{FF2B5EF4-FFF2-40B4-BE49-F238E27FC236}">
              <a16:creationId xmlns:a16="http://schemas.microsoft.com/office/drawing/2014/main" id="{65E95C65-DEE5-554A-8E24-5230B6AC0B07}"/>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0" name="Rectangle 329">
          <a:extLst>
            <a:ext uri="{FF2B5EF4-FFF2-40B4-BE49-F238E27FC236}">
              <a16:creationId xmlns:a16="http://schemas.microsoft.com/office/drawing/2014/main" id="{52BB7604-D86E-CD43-AA47-780CEAEB2E0C}"/>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1" name="Rectangle 330">
          <a:extLst>
            <a:ext uri="{FF2B5EF4-FFF2-40B4-BE49-F238E27FC236}">
              <a16:creationId xmlns:a16="http://schemas.microsoft.com/office/drawing/2014/main" id="{A4709C33-6CBE-344A-9853-0EB8356F92D2}"/>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2" name="Rectangle 331">
          <a:extLst>
            <a:ext uri="{FF2B5EF4-FFF2-40B4-BE49-F238E27FC236}">
              <a16:creationId xmlns:a16="http://schemas.microsoft.com/office/drawing/2014/main" id="{01DDDCBF-C24C-144D-9A90-3F84523BDFEA}"/>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3" name="Rectangle 332">
          <a:extLst>
            <a:ext uri="{FF2B5EF4-FFF2-40B4-BE49-F238E27FC236}">
              <a16:creationId xmlns:a16="http://schemas.microsoft.com/office/drawing/2014/main" id="{A57E1D2E-D3BE-D847-B608-0D32E307BCAE}"/>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4" name="Rectangle 333">
          <a:extLst>
            <a:ext uri="{FF2B5EF4-FFF2-40B4-BE49-F238E27FC236}">
              <a16:creationId xmlns:a16="http://schemas.microsoft.com/office/drawing/2014/main" id="{5097E77C-BFF1-FD42-86B4-ABA90C07C4AB}"/>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5" name="Rectangle 334">
          <a:extLst>
            <a:ext uri="{FF2B5EF4-FFF2-40B4-BE49-F238E27FC236}">
              <a16:creationId xmlns:a16="http://schemas.microsoft.com/office/drawing/2014/main" id="{D43DBF91-80B4-6844-B595-F55B5B3DB12B}"/>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6" name="Rectangle 335">
          <a:extLst>
            <a:ext uri="{FF2B5EF4-FFF2-40B4-BE49-F238E27FC236}">
              <a16:creationId xmlns:a16="http://schemas.microsoft.com/office/drawing/2014/main" id="{9BE51145-9139-AF49-B52E-7098C5869F80}"/>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7" name="Rectangle 336">
          <a:extLst>
            <a:ext uri="{FF2B5EF4-FFF2-40B4-BE49-F238E27FC236}">
              <a16:creationId xmlns:a16="http://schemas.microsoft.com/office/drawing/2014/main" id="{86CC98BD-2C75-0E4E-99F4-B3EAA46AD892}"/>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8" name="Rectangle 337">
          <a:extLst>
            <a:ext uri="{FF2B5EF4-FFF2-40B4-BE49-F238E27FC236}">
              <a16:creationId xmlns:a16="http://schemas.microsoft.com/office/drawing/2014/main" id="{085C99FF-FC0D-CC4C-BC05-124DB603FAE0}"/>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39" name="Rectangle 338">
          <a:extLst>
            <a:ext uri="{FF2B5EF4-FFF2-40B4-BE49-F238E27FC236}">
              <a16:creationId xmlns:a16="http://schemas.microsoft.com/office/drawing/2014/main" id="{977D74B7-B1CC-DD46-BE8A-6C86D1C2573E}"/>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40" name="Rectangle 339">
          <a:extLst>
            <a:ext uri="{FF2B5EF4-FFF2-40B4-BE49-F238E27FC236}">
              <a16:creationId xmlns:a16="http://schemas.microsoft.com/office/drawing/2014/main" id="{69E782DE-2FEB-F04F-A03E-ABDC1C79B5E7}"/>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41" name="Rectangle 340">
          <a:extLst>
            <a:ext uri="{FF2B5EF4-FFF2-40B4-BE49-F238E27FC236}">
              <a16:creationId xmlns:a16="http://schemas.microsoft.com/office/drawing/2014/main" id="{FFB26BD3-0924-5249-A9BF-FC07F8399FFA}"/>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42" name="Rectangle 341">
          <a:extLst>
            <a:ext uri="{FF2B5EF4-FFF2-40B4-BE49-F238E27FC236}">
              <a16:creationId xmlns:a16="http://schemas.microsoft.com/office/drawing/2014/main" id="{3D57AB06-CF10-294C-A211-DE3834891367}"/>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43" name="Rectangle 342">
          <a:extLst>
            <a:ext uri="{FF2B5EF4-FFF2-40B4-BE49-F238E27FC236}">
              <a16:creationId xmlns:a16="http://schemas.microsoft.com/office/drawing/2014/main" id="{8489EEAC-FA92-4246-B245-4ABDEC4829BA}"/>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44" name="Rectangle 343">
          <a:extLst>
            <a:ext uri="{FF2B5EF4-FFF2-40B4-BE49-F238E27FC236}">
              <a16:creationId xmlns:a16="http://schemas.microsoft.com/office/drawing/2014/main" id="{9FD1545F-447E-B949-8C88-8B44125FDEEE}"/>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345" name="Rectangle 344">
          <a:extLst>
            <a:ext uri="{FF2B5EF4-FFF2-40B4-BE49-F238E27FC236}">
              <a16:creationId xmlns:a16="http://schemas.microsoft.com/office/drawing/2014/main" id="{BB140ED8-EF2A-0740-B0D7-9A6910340C4F}"/>
            </a:ext>
          </a:extLst>
        </xdr:cNvPr>
        <xdr:cNvSpPr>
          <a:spLocks noChangeArrowheads="1"/>
        </xdr:cNvSpPr>
      </xdr:nvSpPr>
      <xdr:spPr bwMode="auto">
        <a:xfrm>
          <a:off x="13922375" y="244221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46" name="Rectangle 345">
          <a:extLst>
            <a:ext uri="{FF2B5EF4-FFF2-40B4-BE49-F238E27FC236}">
              <a16:creationId xmlns:a16="http://schemas.microsoft.com/office/drawing/2014/main" id="{EF9B80F0-6E40-FF40-A00D-F6281D8E3565}"/>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47" name="Rectangle 346">
          <a:extLst>
            <a:ext uri="{FF2B5EF4-FFF2-40B4-BE49-F238E27FC236}">
              <a16:creationId xmlns:a16="http://schemas.microsoft.com/office/drawing/2014/main" id="{E72C23E1-8F7B-F641-8D32-D0057DE47CBE}"/>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48" name="Rectangle 347">
          <a:extLst>
            <a:ext uri="{FF2B5EF4-FFF2-40B4-BE49-F238E27FC236}">
              <a16:creationId xmlns:a16="http://schemas.microsoft.com/office/drawing/2014/main" id="{AA3B2DB3-C0BA-DF47-8ADF-CCCEF7CBC351}"/>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49" name="Rectangle 348">
          <a:extLst>
            <a:ext uri="{FF2B5EF4-FFF2-40B4-BE49-F238E27FC236}">
              <a16:creationId xmlns:a16="http://schemas.microsoft.com/office/drawing/2014/main" id="{513F1E7A-B94F-C445-93E3-343B90D9521B}"/>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50" name="Rectangle 349">
          <a:extLst>
            <a:ext uri="{FF2B5EF4-FFF2-40B4-BE49-F238E27FC236}">
              <a16:creationId xmlns:a16="http://schemas.microsoft.com/office/drawing/2014/main" id="{25F33AF0-2CCE-C142-848A-BFFC75D8BAFE}"/>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51" name="Rectangle 350">
          <a:extLst>
            <a:ext uri="{FF2B5EF4-FFF2-40B4-BE49-F238E27FC236}">
              <a16:creationId xmlns:a16="http://schemas.microsoft.com/office/drawing/2014/main" id="{596EC83D-83D2-A343-81D3-E5384EF4BC64}"/>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52" name="Rectangle 351">
          <a:extLst>
            <a:ext uri="{FF2B5EF4-FFF2-40B4-BE49-F238E27FC236}">
              <a16:creationId xmlns:a16="http://schemas.microsoft.com/office/drawing/2014/main" id="{01D7A17D-996D-1347-AFFC-65B002FEDEFB}"/>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353" name="Rectangle 352">
          <a:extLst>
            <a:ext uri="{FF2B5EF4-FFF2-40B4-BE49-F238E27FC236}">
              <a16:creationId xmlns:a16="http://schemas.microsoft.com/office/drawing/2014/main" id="{A0B31CC6-327B-7845-B2CC-C9604CC38145}"/>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0" name="Rectangle 859">
          <a:extLst>
            <a:ext uri="{FF2B5EF4-FFF2-40B4-BE49-F238E27FC236}">
              <a16:creationId xmlns:a16="http://schemas.microsoft.com/office/drawing/2014/main" id="{936A6C1B-0A45-D54D-9263-FE347E71683E}"/>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1" name="Rectangle 860">
          <a:extLst>
            <a:ext uri="{FF2B5EF4-FFF2-40B4-BE49-F238E27FC236}">
              <a16:creationId xmlns:a16="http://schemas.microsoft.com/office/drawing/2014/main" id="{C1583184-650E-D846-8825-8E20D9D8777A}"/>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2" name="Rectangle 861">
          <a:extLst>
            <a:ext uri="{FF2B5EF4-FFF2-40B4-BE49-F238E27FC236}">
              <a16:creationId xmlns:a16="http://schemas.microsoft.com/office/drawing/2014/main" id="{570E2035-01C8-6843-BD3B-9A7B61039C33}"/>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3" name="Rectangle 862">
          <a:extLst>
            <a:ext uri="{FF2B5EF4-FFF2-40B4-BE49-F238E27FC236}">
              <a16:creationId xmlns:a16="http://schemas.microsoft.com/office/drawing/2014/main" id="{05F3829D-CDE9-3A4C-864A-16D34B4F8F17}"/>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4" name="Rectangle 863">
          <a:extLst>
            <a:ext uri="{FF2B5EF4-FFF2-40B4-BE49-F238E27FC236}">
              <a16:creationId xmlns:a16="http://schemas.microsoft.com/office/drawing/2014/main" id="{70574765-BE69-B741-8B86-B3233D56D88C}"/>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5" name="Rectangle 864">
          <a:extLst>
            <a:ext uri="{FF2B5EF4-FFF2-40B4-BE49-F238E27FC236}">
              <a16:creationId xmlns:a16="http://schemas.microsoft.com/office/drawing/2014/main" id="{2EF642C1-6441-6A43-9A33-796FA7105730}"/>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6" name="Rectangle 865">
          <a:extLst>
            <a:ext uri="{FF2B5EF4-FFF2-40B4-BE49-F238E27FC236}">
              <a16:creationId xmlns:a16="http://schemas.microsoft.com/office/drawing/2014/main" id="{30248B33-C060-8946-BD3F-8275FB5E1251}"/>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7" name="Rectangle 866">
          <a:extLst>
            <a:ext uri="{FF2B5EF4-FFF2-40B4-BE49-F238E27FC236}">
              <a16:creationId xmlns:a16="http://schemas.microsoft.com/office/drawing/2014/main" id="{75E2005E-2127-BB45-9C9F-B16A19041EC9}"/>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8" name="Rectangle 867">
          <a:extLst>
            <a:ext uri="{FF2B5EF4-FFF2-40B4-BE49-F238E27FC236}">
              <a16:creationId xmlns:a16="http://schemas.microsoft.com/office/drawing/2014/main" id="{B8A909B6-B7E2-004F-9E41-D116006C1502}"/>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69" name="Rectangle 868">
          <a:extLst>
            <a:ext uri="{FF2B5EF4-FFF2-40B4-BE49-F238E27FC236}">
              <a16:creationId xmlns:a16="http://schemas.microsoft.com/office/drawing/2014/main" id="{64078EF0-67AE-7546-B593-4065A1B34C8F}"/>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70" name="Rectangle 869">
          <a:extLst>
            <a:ext uri="{FF2B5EF4-FFF2-40B4-BE49-F238E27FC236}">
              <a16:creationId xmlns:a16="http://schemas.microsoft.com/office/drawing/2014/main" id="{7AD5E34F-4C69-B043-BFBD-812B57903721}"/>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71" name="Rectangle 870">
          <a:extLst>
            <a:ext uri="{FF2B5EF4-FFF2-40B4-BE49-F238E27FC236}">
              <a16:creationId xmlns:a16="http://schemas.microsoft.com/office/drawing/2014/main" id="{2A4EE834-B1CD-D24F-AB8F-5BAA0A3F87DA}"/>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72" name="Rectangle 871">
          <a:extLst>
            <a:ext uri="{FF2B5EF4-FFF2-40B4-BE49-F238E27FC236}">
              <a16:creationId xmlns:a16="http://schemas.microsoft.com/office/drawing/2014/main" id="{098BCEC8-7ACC-BF44-B776-A6D58EF234B5}"/>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873" name="Rectangle 872">
          <a:extLst>
            <a:ext uri="{FF2B5EF4-FFF2-40B4-BE49-F238E27FC236}">
              <a16:creationId xmlns:a16="http://schemas.microsoft.com/office/drawing/2014/main" id="{39A04916-4554-4042-A248-BB524A9B3959}"/>
            </a:ext>
          </a:extLst>
        </xdr:cNvPr>
        <xdr:cNvSpPr>
          <a:spLocks noChangeArrowheads="1"/>
        </xdr:cNvSpPr>
      </xdr:nvSpPr>
      <xdr:spPr bwMode="auto">
        <a:xfrm>
          <a:off x="13922375" y="253936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74" name="Rectangle 873">
          <a:extLst>
            <a:ext uri="{FF2B5EF4-FFF2-40B4-BE49-F238E27FC236}">
              <a16:creationId xmlns:a16="http://schemas.microsoft.com/office/drawing/2014/main" id="{5AFCDED9-577B-E541-BDA1-98B1F2363927}"/>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75" name="Rectangle 874">
          <a:extLst>
            <a:ext uri="{FF2B5EF4-FFF2-40B4-BE49-F238E27FC236}">
              <a16:creationId xmlns:a16="http://schemas.microsoft.com/office/drawing/2014/main" id="{A610F6D8-69AC-064C-AE57-3B840CB113C4}"/>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76" name="Rectangle 875">
          <a:extLst>
            <a:ext uri="{FF2B5EF4-FFF2-40B4-BE49-F238E27FC236}">
              <a16:creationId xmlns:a16="http://schemas.microsoft.com/office/drawing/2014/main" id="{C4BF6131-9586-DD4E-A9AC-E513B0067830}"/>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77" name="Rectangle 876">
          <a:extLst>
            <a:ext uri="{FF2B5EF4-FFF2-40B4-BE49-F238E27FC236}">
              <a16:creationId xmlns:a16="http://schemas.microsoft.com/office/drawing/2014/main" id="{3FEA5CE5-A24B-C14A-B265-9F8ED506CBDB}"/>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78" name="Rectangle 877">
          <a:extLst>
            <a:ext uri="{FF2B5EF4-FFF2-40B4-BE49-F238E27FC236}">
              <a16:creationId xmlns:a16="http://schemas.microsoft.com/office/drawing/2014/main" id="{1CC24644-1191-FA46-A212-6A53CC49B9F5}"/>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79" name="Rectangle 878">
          <a:extLst>
            <a:ext uri="{FF2B5EF4-FFF2-40B4-BE49-F238E27FC236}">
              <a16:creationId xmlns:a16="http://schemas.microsoft.com/office/drawing/2014/main" id="{9940F4C8-104A-1845-AE9D-8062659C00E8}"/>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0" name="Rectangle 879">
          <a:extLst>
            <a:ext uri="{FF2B5EF4-FFF2-40B4-BE49-F238E27FC236}">
              <a16:creationId xmlns:a16="http://schemas.microsoft.com/office/drawing/2014/main" id="{5E2B73F7-0021-E14C-A90F-2DE26CF199E5}"/>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1" name="Rectangle 880">
          <a:extLst>
            <a:ext uri="{FF2B5EF4-FFF2-40B4-BE49-F238E27FC236}">
              <a16:creationId xmlns:a16="http://schemas.microsoft.com/office/drawing/2014/main" id="{23F16E58-793C-1C47-B85C-0091342F3CA2}"/>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2" name="Rectangle 881">
          <a:extLst>
            <a:ext uri="{FF2B5EF4-FFF2-40B4-BE49-F238E27FC236}">
              <a16:creationId xmlns:a16="http://schemas.microsoft.com/office/drawing/2014/main" id="{DC7BE165-7CE4-DE44-8925-7F7E83A42ACE}"/>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3" name="Rectangle 882">
          <a:extLst>
            <a:ext uri="{FF2B5EF4-FFF2-40B4-BE49-F238E27FC236}">
              <a16:creationId xmlns:a16="http://schemas.microsoft.com/office/drawing/2014/main" id="{E8964689-924D-0C42-B4E8-4AE13C55B2CB}"/>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4" name="Rectangle 883">
          <a:extLst>
            <a:ext uri="{FF2B5EF4-FFF2-40B4-BE49-F238E27FC236}">
              <a16:creationId xmlns:a16="http://schemas.microsoft.com/office/drawing/2014/main" id="{BFE7A7B0-1D5B-3745-947B-5FE3CCBA2B25}"/>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5" name="Rectangle 884">
          <a:extLst>
            <a:ext uri="{FF2B5EF4-FFF2-40B4-BE49-F238E27FC236}">
              <a16:creationId xmlns:a16="http://schemas.microsoft.com/office/drawing/2014/main" id="{364C80D5-8638-D34B-A897-2CD820B6195B}"/>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6" name="Rectangle 885">
          <a:extLst>
            <a:ext uri="{FF2B5EF4-FFF2-40B4-BE49-F238E27FC236}">
              <a16:creationId xmlns:a16="http://schemas.microsoft.com/office/drawing/2014/main" id="{221737B5-6BAE-B340-A34B-BA74FD193262}"/>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7" name="Rectangle 886">
          <a:extLst>
            <a:ext uri="{FF2B5EF4-FFF2-40B4-BE49-F238E27FC236}">
              <a16:creationId xmlns:a16="http://schemas.microsoft.com/office/drawing/2014/main" id="{438E275D-14DD-EE47-BE3E-B2722BD45402}"/>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8" name="Rectangle 887">
          <a:extLst>
            <a:ext uri="{FF2B5EF4-FFF2-40B4-BE49-F238E27FC236}">
              <a16:creationId xmlns:a16="http://schemas.microsoft.com/office/drawing/2014/main" id="{FF658390-2A29-6F42-AFB7-D6E86E81BBC8}"/>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89" name="Rectangle 888">
          <a:extLst>
            <a:ext uri="{FF2B5EF4-FFF2-40B4-BE49-F238E27FC236}">
              <a16:creationId xmlns:a16="http://schemas.microsoft.com/office/drawing/2014/main" id="{261FB25A-8DFD-4849-9E94-F39BC807F9EA}"/>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90" name="Rectangle 889">
          <a:extLst>
            <a:ext uri="{FF2B5EF4-FFF2-40B4-BE49-F238E27FC236}">
              <a16:creationId xmlns:a16="http://schemas.microsoft.com/office/drawing/2014/main" id="{AB88F844-849F-3242-BF05-CE02BD0D15F7}"/>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91" name="Rectangle 890">
          <a:extLst>
            <a:ext uri="{FF2B5EF4-FFF2-40B4-BE49-F238E27FC236}">
              <a16:creationId xmlns:a16="http://schemas.microsoft.com/office/drawing/2014/main" id="{EB17D06F-833D-164F-AC4C-237FD7AECD0A}"/>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92" name="Rectangle 891">
          <a:extLst>
            <a:ext uri="{FF2B5EF4-FFF2-40B4-BE49-F238E27FC236}">
              <a16:creationId xmlns:a16="http://schemas.microsoft.com/office/drawing/2014/main" id="{3822AF7B-65A9-DE4A-96A7-2F6706053B57}"/>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93" name="Rectangle 892">
          <a:extLst>
            <a:ext uri="{FF2B5EF4-FFF2-40B4-BE49-F238E27FC236}">
              <a16:creationId xmlns:a16="http://schemas.microsoft.com/office/drawing/2014/main" id="{02C4D356-F619-5140-88C5-02EAA656A19F}"/>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94" name="Rectangle 893">
          <a:extLst>
            <a:ext uri="{FF2B5EF4-FFF2-40B4-BE49-F238E27FC236}">
              <a16:creationId xmlns:a16="http://schemas.microsoft.com/office/drawing/2014/main" id="{114906C3-729E-F24F-AECB-6F047DC7C424}"/>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895" name="Rectangle 894">
          <a:extLst>
            <a:ext uri="{FF2B5EF4-FFF2-40B4-BE49-F238E27FC236}">
              <a16:creationId xmlns:a16="http://schemas.microsoft.com/office/drawing/2014/main" id="{C3160BBB-A3B3-0042-A59A-9BCCCC82BA5E}"/>
            </a:ext>
          </a:extLst>
        </xdr:cNvPr>
        <xdr:cNvSpPr>
          <a:spLocks noChangeArrowheads="1"/>
        </xdr:cNvSpPr>
      </xdr:nvSpPr>
      <xdr:spPr bwMode="auto">
        <a:xfrm>
          <a:off x="13922375" y="263652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896" name="Rectangle 895">
          <a:extLst>
            <a:ext uri="{FF2B5EF4-FFF2-40B4-BE49-F238E27FC236}">
              <a16:creationId xmlns:a16="http://schemas.microsoft.com/office/drawing/2014/main" id="{12C9937D-D99C-2A4B-9689-0CA089F1BB26}"/>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897" name="Rectangle 896">
          <a:extLst>
            <a:ext uri="{FF2B5EF4-FFF2-40B4-BE49-F238E27FC236}">
              <a16:creationId xmlns:a16="http://schemas.microsoft.com/office/drawing/2014/main" id="{68D25F9B-4D05-C047-B72F-1293F7B8C917}"/>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898" name="Rectangle 897">
          <a:extLst>
            <a:ext uri="{FF2B5EF4-FFF2-40B4-BE49-F238E27FC236}">
              <a16:creationId xmlns:a16="http://schemas.microsoft.com/office/drawing/2014/main" id="{8C7DA42D-90D5-ED49-8D5F-C29FECC18157}"/>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899" name="Rectangle 898">
          <a:extLst>
            <a:ext uri="{FF2B5EF4-FFF2-40B4-BE49-F238E27FC236}">
              <a16:creationId xmlns:a16="http://schemas.microsoft.com/office/drawing/2014/main" id="{96DE2FF3-69C5-2D48-B1B0-50C8ED21DB1F}"/>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0" name="Rectangle 899">
          <a:extLst>
            <a:ext uri="{FF2B5EF4-FFF2-40B4-BE49-F238E27FC236}">
              <a16:creationId xmlns:a16="http://schemas.microsoft.com/office/drawing/2014/main" id="{56093F5F-708F-5641-BAFC-5F6F410E7453}"/>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1" name="Rectangle 900">
          <a:extLst>
            <a:ext uri="{FF2B5EF4-FFF2-40B4-BE49-F238E27FC236}">
              <a16:creationId xmlns:a16="http://schemas.microsoft.com/office/drawing/2014/main" id="{2B165D46-BC14-9F47-831F-468A1638CEC3}"/>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2" name="Rectangle 901">
          <a:extLst>
            <a:ext uri="{FF2B5EF4-FFF2-40B4-BE49-F238E27FC236}">
              <a16:creationId xmlns:a16="http://schemas.microsoft.com/office/drawing/2014/main" id="{088B7804-C02C-8749-8722-05FC1CD5EA9A}"/>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3" name="Rectangle 902">
          <a:extLst>
            <a:ext uri="{FF2B5EF4-FFF2-40B4-BE49-F238E27FC236}">
              <a16:creationId xmlns:a16="http://schemas.microsoft.com/office/drawing/2014/main" id="{2A55EE2B-C943-A542-A30A-0903E5CED2B3}"/>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4" name="Rectangle 903">
          <a:extLst>
            <a:ext uri="{FF2B5EF4-FFF2-40B4-BE49-F238E27FC236}">
              <a16:creationId xmlns:a16="http://schemas.microsoft.com/office/drawing/2014/main" id="{4892AA31-7578-AD45-8477-04889D2BC063}"/>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5" name="Rectangle 904">
          <a:extLst>
            <a:ext uri="{FF2B5EF4-FFF2-40B4-BE49-F238E27FC236}">
              <a16:creationId xmlns:a16="http://schemas.microsoft.com/office/drawing/2014/main" id="{515F0CA8-BD81-D84F-A2AE-690AEDDC7A18}"/>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6" name="Rectangle 905">
          <a:extLst>
            <a:ext uri="{FF2B5EF4-FFF2-40B4-BE49-F238E27FC236}">
              <a16:creationId xmlns:a16="http://schemas.microsoft.com/office/drawing/2014/main" id="{FCB2F21B-3EE5-5643-8B81-2FE7B6BF75A4}"/>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7" name="Rectangle 906">
          <a:extLst>
            <a:ext uri="{FF2B5EF4-FFF2-40B4-BE49-F238E27FC236}">
              <a16:creationId xmlns:a16="http://schemas.microsoft.com/office/drawing/2014/main" id="{457ADB2A-DEA6-0442-B936-180CD559F021}"/>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8" name="Rectangle 907">
          <a:extLst>
            <a:ext uri="{FF2B5EF4-FFF2-40B4-BE49-F238E27FC236}">
              <a16:creationId xmlns:a16="http://schemas.microsoft.com/office/drawing/2014/main" id="{59A24B55-BA37-0E4B-8B96-DC8DEFD3EBB1}"/>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09" name="Rectangle 908">
          <a:extLst>
            <a:ext uri="{FF2B5EF4-FFF2-40B4-BE49-F238E27FC236}">
              <a16:creationId xmlns:a16="http://schemas.microsoft.com/office/drawing/2014/main" id="{3343A56B-7731-5A48-B676-2118215E740D}"/>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0" name="Rectangle 909">
          <a:extLst>
            <a:ext uri="{FF2B5EF4-FFF2-40B4-BE49-F238E27FC236}">
              <a16:creationId xmlns:a16="http://schemas.microsoft.com/office/drawing/2014/main" id="{C03D6A84-A114-5640-952A-6FAAAF11322F}"/>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1" name="Rectangle 910">
          <a:extLst>
            <a:ext uri="{FF2B5EF4-FFF2-40B4-BE49-F238E27FC236}">
              <a16:creationId xmlns:a16="http://schemas.microsoft.com/office/drawing/2014/main" id="{154E35FB-EEB2-E140-BA48-7EC96C9010AC}"/>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2" name="Rectangle 911">
          <a:extLst>
            <a:ext uri="{FF2B5EF4-FFF2-40B4-BE49-F238E27FC236}">
              <a16:creationId xmlns:a16="http://schemas.microsoft.com/office/drawing/2014/main" id="{129DD0AF-5EE0-B341-B4DA-AE96BEC27382}"/>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3" name="Rectangle 912">
          <a:extLst>
            <a:ext uri="{FF2B5EF4-FFF2-40B4-BE49-F238E27FC236}">
              <a16:creationId xmlns:a16="http://schemas.microsoft.com/office/drawing/2014/main" id="{5F56BBF6-C99B-334C-9500-834E4D748783}"/>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4" name="Rectangle 913">
          <a:extLst>
            <a:ext uri="{FF2B5EF4-FFF2-40B4-BE49-F238E27FC236}">
              <a16:creationId xmlns:a16="http://schemas.microsoft.com/office/drawing/2014/main" id="{1AC59943-DD7B-9E48-9ECB-9049CAEB89AA}"/>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5" name="Rectangle 914">
          <a:extLst>
            <a:ext uri="{FF2B5EF4-FFF2-40B4-BE49-F238E27FC236}">
              <a16:creationId xmlns:a16="http://schemas.microsoft.com/office/drawing/2014/main" id="{E1894A2F-1544-F44B-8AE9-F66F47514C1E}"/>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6" name="Rectangle 915">
          <a:extLst>
            <a:ext uri="{FF2B5EF4-FFF2-40B4-BE49-F238E27FC236}">
              <a16:creationId xmlns:a16="http://schemas.microsoft.com/office/drawing/2014/main" id="{92C91EF7-EED4-1343-B277-AA2D92C52F41}"/>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917" name="Rectangle 916">
          <a:extLst>
            <a:ext uri="{FF2B5EF4-FFF2-40B4-BE49-F238E27FC236}">
              <a16:creationId xmlns:a16="http://schemas.microsoft.com/office/drawing/2014/main" id="{D36B8FC4-CD75-C54E-9684-AFB82BF5B2CF}"/>
            </a:ext>
          </a:extLst>
        </xdr:cNvPr>
        <xdr:cNvSpPr>
          <a:spLocks noChangeArrowheads="1"/>
        </xdr:cNvSpPr>
      </xdr:nvSpPr>
      <xdr:spPr bwMode="auto">
        <a:xfrm>
          <a:off x="13922375" y="273367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18" name="Rectangle 917">
          <a:extLst>
            <a:ext uri="{FF2B5EF4-FFF2-40B4-BE49-F238E27FC236}">
              <a16:creationId xmlns:a16="http://schemas.microsoft.com/office/drawing/2014/main" id="{3C5F90AC-9875-AA4F-9F9A-72C0872CB582}"/>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19" name="Rectangle 918">
          <a:extLst>
            <a:ext uri="{FF2B5EF4-FFF2-40B4-BE49-F238E27FC236}">
              <a16:creationId xmlns:a16="http://schemas.microsoft.com/office/drawing/2014/main" id="{07DE1AF3-1071-FD4A-9633-4850FD275B1C}"/>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0" name="Rectangle 919">
          <a:extLst>
            <a:ext uri="{FF2B5EF4-FFF2-40B4-BE49-F238E27FC236}">
              <a16:creationId xmlns:a16="http://schemas.microsoft.com/office/drawing/2014/main" id="{741022AE-739A-9A4F-8A07-B6C3DEB69327}"/>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1" name="Rectangle 920">
          <a:extLst>
            <a:ext uri="{FF2B5EF4-FFF2-40B4-BE49-F238E27FC236}">
              <a16:creationId xmlns:a16="http://schemas.microsoft.com/office/drawing/2014/main" id="{E2FD5227-E2F2-7945-A3F7-DCCA31F5CE02}"/>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2" name="Rectangle 921">
          <a:extLst>
            <a:ext uri="{FF2B5EF4-FFF2-40B4-BE49-F238E27FC236}">
              <a16:creationId xmlns:a16="http://schemas.microsoft.com/office/drawing/2014/main" id="{0835035F-A87B-C64F-8837-EC356BA47B01}"/>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3" name="Rectangle 922">
          <a:extLst>
            <a:ext uri="{FF2B5EF4-FFF2-40B4-BE49-F238E27FC236}">
              <a16:creationId xmlns:a16="http://schemas.microsoft.com/office/drawing/2014/main" id="{FBCACED3-C24E-9B4D-A867-FA0A8F55DAB8}"/>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4" name="Rectangle 923">
          <a:extLst>
            <a:ext uri="{FF2B5EF4-FFF2-40B4-BE49-F238E27FC236}">
              <a16:creationId xmlns:a16="http://schemas.microsoft.com/office/drawing/2014/main" id="{62AC6058-D89E-4945-BFBE-C73F623F7C89}"/>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5" name="Rectangle 924">
          <a:extLst>
            <a:ext uri="{FF2B5EF4-FFF2-40B4-BE49-F238E27FC236}">
              <a16:creationId xmlns:a16="http://schemas.microsoft.com/office/drawing/2014/main" id="{C8AF4D5E-5420-7142-9A33-20AD9E94CC91}"/>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6" name="Rectangle 925">
          <a:extLst>
            <a:ext uri="{FF2B5EF4-FFF2-40B4-BE49-F238E27FC236}">
              <a16:creationId xmlns:a16="http://schemas.microsoft.com/office/drawing/2014/main" id="{66569D7A-33A0-1F46-A12C-CB94A60F7E7D}"/>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7" name="Rectangle 926">
          <a:extLst>
            <a:ext uri="{FF2B5EF4-FFF2-40B4-BE49-F238E27FC236}">
              <a16:creationId xmlns:a16="http://schemas.microsoft.com/office/drawing/2014/main" id="{27A673E0-236C-394A-8F4E-F6B6582B3532}"/>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8" name="Rectangle 927">
          <a:extLst>
            <a:ext uri="{FF2B5EF4-FFF2-40B4-BE49-F238E27FC236}">
              <a16:creationId xmlns:a16="http://schemas.microsoft.com/office/drawing/2014/main" id="{EF4A529E-8B60-644F-85CA-FDB46E7ED94F}"/>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29" name="Rectangle 928">
          <a:extLst>
            <a:ext uri="{FF2B5EF4-FFF2-40B4-BE49-F238E27FC236}">
              <a16:creationId xmlns:a16="http://schemas.microsoft.com/office/drawing/2014/main" id="{522230C7-35B5-AC4B-9F8E-C3C1D235BF56}"/>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0" name="Rectangle 929">
          <a:extLst>
            <a:ext uri="{FF2B5EF4-FFF2-40B4-BE49-F238E27FC236}">
              <a16:creationId xmlns:a16="http://schemas.microsoft.com/office/drawing/2014/main" id="{FD16AFED-AE39-994D-A212-962A5AD54AAE}"/>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1" name="Rectangle 930">
          <a:extLst>
            <a:ext uri="{FF2B5EF4-FFF2-40B4-BE49-F238E27FC236}">
              <a16:creationId xmlns:a16="http://schemas.microsoft.com/office/drawing/2014/main" id="{D5FB9363-E511-F849-91C8-288B8D2BFB41}"/>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2" name="Rectangle 931">
          <a:extLst>
            <a:ext uri="{FF2B5EF4-FFF2-40B4-BE49-F238E27FC236}">
              <a16:creationId xmlns:a16="http://schemas.microsoft.com/office/drawing/2014/main" id="{B82A57A8-8E64-8047-A71C-FD7B596D9148}"/>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3" name="Rectangle 932">
          <a:extLst>
            <a:ext uri="{FF2B5EF4-FFF2-40B4-BE49-F238E27FC236}">
              <a16:creationId xmlns:a16="http://schemas.microsoft.com/office/drawing/2014/main" id="{3D6D5583-217B-D04D-A5B8-BC81FB7CC6A0}"/>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4" name="Rectangle 933">
          <a:extLst>
            <a:ext uri="{FF2B5EF4-FFF2-40B4-BE49-F238E27FC236}">
              <a16:creationId xmlns:a16="http://schemas.microsoft.com/office/drawing/2014/main" id="{3D9F7685-0CAE-2C4E-B29F-6CE4ADF87536}"/>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5" name="Rectangle 934">
          <a:extLst>
            <a:ext uri="{FF2B5EF4-FFF2-40B4-BE49-F238E27FC236}">
              <a16:creationId xmlns:a16="http://schemas.microsoft.com/office/drawing/2014/main" id="{DE4DEF1A-8E95-AF4B-907E-85EA47E3612B}"/>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6" name="Rectangle 935">
          <a:extLst>
            <a:ext uri="{FF2B5EF4-FFF2-40B4-BE49-F238E27FC236}">
              <a16:creationId xmlns:a16="http://schemas.microsoft.com/office/drawing/2014/main" id="{794438AD-3FD2-8843-9BD2-24F6E0111B3F}"/>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7" name="Rectangle 936">
          <a:extLst>
            <a:ext uri="{FF2B5EF4-FFF2-40B4-BE49-F238E27FC236}">
              <a16:creationId xmlns:a16="http://schemas.microsoft.com/office/drawing/2014/main" id="{2D0A15E1-3329-564A-9F88-5C42D6D9328D}"/>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8" name="Rectangle 937">
          <a:extLst>
            <a:ext uri="{FF2B5EF4-FFF2-40B4-BE49-F238E27FC236}">
              <a16:creationId xmlns:a16="http://schemas.microsoft.com/office/drawing/2014/main" id="{4B7D6B59-FBEB-8D4A-B056-2CD497A707B0}"/>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939" name="Rectangle 938">
          <a:extLst>
            <a:ext uri="{FF2B5EF4-FFF2-40B4-BE49-F238E27FC236}">
              <a16:creationId xmlns:a16="http://schemas.microsoft.com/office/drawing/2014/main" id="{6875B209-C579-EA45-A5BD-CDCCD9765044}"/>
            </a:ext>
          </a:extLst>
        </xdr:cNvPr>
        <xdr:cNvSpPr>
          <a:spLocks noChangeArrowheads="1"/>
        </xdr:cNvSpPr>
      </xdr:nvSpPr>
      <xdr:spPr bwMode="auto">
        <a:xfrm>
          <a:off x="13922375" y="28308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0" name="Rectangle 939">
          <a:extLst>
            <a:ext uri="{FF2B5EF4-FFF2-40B4-BE49-F238E27FC236}">
              <a16:creationId xmlns:a16="http://schemas.microsoft.com/office/drawing/2014/main" id="{94045469-2F69-944F-9AB2-48CA938E4F53}"/>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1" name="Rectangle 940">
          <a:extLst>
            <a:ext uri="{FF2B5EF4-FFF2-40B4-BE49-F238E27FC236}">
              <a16:creationId xmlns:a16="http://schemas.microsoft.com/office/drawing/2014/main" id="{436F6A3E-1F43-E543-98B2-1460927A4831}"/>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2" name="Rectangle 941">
          <a:extLst>
            <a:ext uri="{FF2B5EF4-FFF2-40B4-BE49-F238E27FC236}">
              <a16:creationId xmlns:a16="http://schemas.microsoft.com/office/drawing/2014/main" id="{527AA5FA-BAD5-A146-87D8-734725E50B79}"/>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3" name="Rectangle 942">
          <a:extLst>
            <a:ext uri="{FF2B5EF4-FFF2-40B4-BE49-F238E27FC236}">
              <a16:creationId xmlns:a16="http://schemas.microsoft.com/office/drawing/2014/main" id="{4AD36280-C97A-1747-B1F0-ADA05D9A844E}"/>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4" name="Rectangle 943">
          <a:extLst>
            <a:ext uri="{FF2B5EF4-FFF2-40B4-BE49-F238E27FC236}">
              <a16:creationId xmlns:a16="http://schemas.microsoft.com/office/drawing/2014/main" id="{25DBE419-F5CC-5E4C-908E-41E2D648E482}"/>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5" name="Rectangle 944">
          <a:extLst>
            <a:ext uri="{FF2B5EF4-FFF2-40B4-BE49-F238E27FC236}">
              <a16:creationId xmlns:a16="http://schemas.microsoft.com/office/drawing/2014/main" id="{4552792E-9C49-0A4D-B340-C1F6512437EF}"/>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6" name="Rectangle 945">
          <a:extLst>
            <a:ext uri="{FF2B5EF4-FFF2-40B4-BE49-F238E27FC236}">
              <a16:creationId xmlns:a16="http://schemas.microsoft.com/office/drawing/2014/main" id="{CBE8DB59-4F61-9B40-94F3-E36778F62DCF}"/>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7" name="Rectangle 946">
          <a:extLst>
            <a:ext uri="{FF2B5EF4-FFF2-40B4-BE49-F238E27FC236}">
              <a16:creationId xmlns:a16="http://schemas.microsoft.com/office/drawing/2014/main" id="{B8BA09F9-C5F1-5F43-BC48-BCED0A590882}"/>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8" name="Rectangle 947">
          <a:extLst>
            <a:ext uri="{FF2B5EF4-FFF2-40B4-BE49-F238E27FC236}">
              <a16:creationId xmlns:a16="http://schemas.microsoft.com/office/drawing/2014/main" id="{19BF9F29-23FF-144B-A3AB-77B0BB99E620}"/>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49" name="Rectangle 948">
          <a:extLst>
            <a:ext uri="{FF2B5EF4-FFF2-40B4-BE49-F238E27FC236}">
              <a16:creationId xmlns:a16="http://schemas.microsoft.com/office/drawing/2014/main" id="{B92F6A37-183E-2641-952A-BE64D8D67209}"/>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0" name="Rectangle 949">
          <a:extLst>
            <a:ext uri="{FF2B5EF4-FFF2-40B4-BE49-F238E27FC236}">
              <a16:creationId xmlns:a16="http://schemas.microsoft.com/office/drawing/2014/main" id="{87A5618E-6ACD-5248-ADA1-DEA3A620FF45}"/>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1" name="Rectangle 950">
          <a:extLst>
            <a:ext uri="{FF2B5EF4-FFF2-40B4-BE49-F238E27FC236}">
              <a16:creationId xmlns:a16="http://schemas.microsoft.com/office/drawing/2014/main" id="{F33D29CC-598E-7048-9263-7F6BE3AF889C}"/>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2" name="Rectangle 951">
          <a:extLst>
            <a:ext uri="{FF2B5EF4-FFF2-40B4-BE49-F238E27FC236}">
              <a16:creationId xmlns:a16="http://schemas.microsoft.com/office/drawing/2014/main" id="{9D5D9936-DE69-CA49-B28D-4E08BAF1EDC6}"/>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3" name="Rectangle 952">
          <a:extLst>
            <a:ext uri="{FF2B5EF4-FFF2-40B4-BE49-F238E27FC236}">
              <a16:creationId xmlns:a16="http://schemas.microsoft.com/office/drawing/2014/main" id="{E7B7EC63-1711-AD4D-A374-9C682878432C}"/>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4" name="Rectangle 953">
          <a:extLst>
            <a:ext uri="{FF2B5EF4-FFF2-40B4-BE49-F238E27FC236}">
              <a16:creationId xmlns:a16="http://schemas.microsoft.com/office/drawing/2014/main" id="{069795BC-FE62-DC4C-85A3-27D7679059A6}"/>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5" name="Rectangle 954">
          <a:extLst>
            <a:ext uri="{FF2B5EF4-FFF2-40B4-BE49-F238E27FC236}">
              <a16:creationId xmlns:a16="http://schemas.microsoft.com/office/drawing/2014/main" id="{70A186C6-58AB-9A4D-BF36-5A8E3CE16560}"/>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6" name="Rectangle 955">
          <a:extLst>
            <a:ext uri="{FF2B5EF4-FFF2-40B4-BE49-F238E27FC236}">
              <a16:creationId xmlns:a16="http://schemas.microsoft.com/office/drawing/2014/main" id="{BA24BFAD-DC57-AE43-923A-12170AB1471E}"/>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7" name="Rectangle 956">
          <a:extLst>
            <a:ext uri="{FF2B5EF4-FFF2-40B4-BE49-F238E27FC236}">
              <a16:creationId xmlns:a16="http://schemas.microsoft.com/office/drawing/2014/main" id="{A23A08C8-E7F1-8949-A49F-DA4A3796012D}"/>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8" name="Rectangle 957">
          <a:extLst>
            <a:ext uri="{FF2B5EF4-FFF2-40B4-BE49-F238E27FC236}">
              <a16:creationId xmlns:a16="http://schemas.microsoft.com/office/drawing/2014/main" id="{B76BE61A-EBA6-6D40-B361-C06BA36B75AE}"/>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59" name="Rectangle 958">
          <a:extLst>
            <a:ext uri="{FF2B5EF4-FFF2-40B4-BE49-F238E27FC236}">
              <a16:creationId xmlns:a16="http://schemas.microsoft.com/office/drawing/2014/main" id="{C9415774-91E1-5641-A84A-E1AF0FC5E436}"/>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60" name="Rectangle 959">
          <a:extLst>
            <a:ext uri="{FF2B5EF4-FFF2-40B4-BE49-F238E27FC236}">
              <a16:creationId xmlns:a16="http://schemas.microsoft.com/office/drawing/2014/main" id="{259EF1C8-EAA5-014E-9AE4-AB93A7D3B12A}"/>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961" name="Rectangle 960">
          <a:extLst>
            <a:ext uri="{FF2B5EF4-FFF2-40B4-BE49-F238E27FC236}">
              <a16:creationId xmlns:a16="http://schemas.microsoft.com/office/drawing/2014/main" id="{111CA652-E2C2-094A-901A-8D73C7EE6A31}"/>
            </a:ext>
          </a:extLst>
        </xdr:cNvPr>
        <xdr:cNvSpPr>
          <a:spLocks noChangeArrowheads="1"/>
        </xdr:cNvSpPr>
      </xdr:nvSpPr>
      <xdr:spPr bwMode="auto">
        <a:xfrm>
          <a:off x="13922375" y="29279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2" name="Rectangle 961">
          <a:extLst>
            <a:ext uri="{FF2B5EF4-FFF2-40B4-BE49-F238E27FC236}">
              <a16:creationId xmlns:a16="http://schemas.microsoft.com/office/drawing/2014/main" id="{62BF870B-9220-8549-8F95-AB4B3A16555E}"/>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3" name="Rectangle 962">
          <a:extLst>
            <a:ext uri="{FF2B5EF4-FFF2-40B4-BE49-F238E27FC236}">
              <a16:creationId xmlns:a16="http://schemas.microsoft.com/office/drawing/2014/main" id="{A04126F3-9E74-F448-83CA-3D4252C06C31}"/>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4" name="Rectangle 963">
          <a:extLst>
            <a:ext uri="{FF2B5EF4-FFF2-40B4-BE49-F238E27FC236}">
              <a16:creationId xmlns:a16="http://schemas.microsoft.com/office/drawing/2014/main" id="{3CF4BCCA-5DB9-6B40-A7EC-5F0DAA057137}"/>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5" name="Rectangle 964">
          <a:extLst>
            <a:ext uri="{FF2B5EF4-FFF2-40B4-BE49-F238E27FC236}">
              <a16:creationId xmlns:a16="http://schemas.microsoft.com/office/drawing/2014/main" id="{382CFF6F-6CAF-C94C-B730-D9B728812A99}"/>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6" name="Rectangle 965">
          <a:extLst>
            <a:ext uri="{FF2B5EF4-FFF2-40B4-BE49-F238E27FC236}">
              <a16:creationId xmlns:a16="http://schemas.microsoft.com/office/drawing/2014/main" id="{4822111F-0DE7-ED42-A380-811CCF3823E8}"/>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7" name="Rectangle 966">
          <a:extLst>
            <a:ext uri="{FF2B5EF4-FFF2-40B4-BE49-F238E27FC236}">
              <a16:creationId xmlns:a16="http://schemas.microsoft.com/office/drawing/2014/main" id="{19E1D0AA-3CBF-7D40-BABD-EDEA4036249C}"/>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8" name="Rectangle 967">
          <a:extLst>
            <a:ext uri="{FF2B5EF4-FFF2-40B4-BE49-F238E27FC236}">
              <a16:creationId xmlns:a16="http://schemas.microsoft.com/office/drawing/2014/main" id="{8251111D-1D3F-2E4F-928D-9D5DA2F7402E}"/>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69" name="Rectangle 968">
          <a:extLst>
            <a:ext uri="{FF2B5EF4-FFF2-40B4-BE49-F238E27FC236}">
              <a16:creationId xmlns:a16="http://schemas.microsoft.com/office/drawing/2014/main" id="{FD9B3838-1999-6544-AEAC-1A3B0FD9DBE5}"/>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0" name="Rectangle 969">
          <a:extLst>
            <a:ext uri="{FF2B5EF4-FFF2-40B4-BE49-F238E27FC236}">
              <a16:creationId xmlns:a16="http://schemas.microsoft.com/office/drawing/2014/main" id="{FB8E1A1A-0F56-EF47-86A3-F0C9BB27157F}"/>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1" name="Rectangle 970">
          <a:extLst>
            <a:ext uri="{FF2B5EF4-FFF2-40B4-BE49-F238E27FC236}">
              <a16:creationId xmlns:a16="http://schemas.microsoft.com/office/drawing/2014/main" id="{7FF833F8-19A2-3F4A-B154-4F1BFB2D7EF4}"/>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2" name="Rectangle 971">
          <a:extLst>
            <a:ext uri="{FF2B5EF4-FFF2-40B4-BE49-F238E27FC236}">
              <a16:creationId xmlns:a16="http://schemas.microsoft.com/office/drawing/2014/main" id="{E2EFECBA-3278-BE40-BE70-63344995BB88}"/>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3" name="Rectangle 972">
          <a:extLst>
            <a:ext uri="{FF2B5EF4-FFF2-40B4-BE49-F238E27FC236}">
              <a16:creationId xmlns:a16="http://schemas.microsoft.com/office/drawing/2014/main" id="{032B450D-8EEE-A541-AA11-9195516A57CB}"/>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4" name="Rectangle 973">
          <a:extLst>
            <a:ext uri="{FF2B5EF4-FFF2-40B4-BE49-F238E27FC236}">
              <a16:creationId xmlns:a16="http://schemas.microsoft.com/office/drawing/2014/main" id="{985F949B-49D6-2549-8BFA-D192868A1421}"/>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5" name="Rectangle 974">
          <a:extLst>
            <a:ext uri="{FF2B5EF4-FFF2-40B4-BE49-F238E27FC236}">
              <a16:creationId xmlns:a16="http://schemas.microsoft.com/office/drawing/2014/main" id="{72EFFA7C-60EA-5E4C-BEED-78015D7844BA}"/>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6" name="Rectangle 975">
          <a:extLst>
            <a:ext uri="{FF2B5EF4-FFF2-40B4-BE49-F238E27FC236}">
              <a16:creationId xmlns:a16="http://schemas.microsoft.com/office/drawing/2014/main" id="{9AD3A225-47CC-3047-A9D2-69BD39C4F199}"/>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7" name="Rectangle 976">
          <a:extLst>
            <a:ext uri="{FF2B5EF4-FFF2-40B4-BE49-F238E27FC236}">
              <a16:creationId xmlns:a16="http://schemas.microsoft.com/office/drawing/2014/main" id="{7BFBEF6D-4354-B242-8C89-3D691ABFFBFF}"/>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8" name="Rectangle 977">
          <a:extLst>
            <a:ext uri="{FF2B5EF4-FFF2-40B4-BE49-F238E27FC236}">
              <a16:creationId xmlns:a16="http://schemas.microsoft.com/office/drawing/2014/main" id="{6E6CC0A8-BF56-3C45-B588-106E1C3063A8}"/>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79" name="Rectangle 978">
          <a:extLst>
            <a:ext uri="{FF2B5EF4-FFF2-40B4-BE49-F238E27FC236}">
              <a16:creationId xmlns:a16="http://schemas.microsoft.com/office/drawing/2014/main" id="{F81188CC-2ED4-3443-93E0-CE8E89E38F57}"/>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80" name="Rectangle 979">
          <a:extLst>
            <a:ext uri="{FF2B5EF4-FFF2-40B4-BE49-F238E27FC236}">
              <a16:creationId xmlns:a16="http://schemas.microsoft.com/office/drawing/2014/main" id="{4F9B632C-4835-6E4A-85B4-03B10BE83986}"/>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81" name="Rectangle 980">
          <a:extLst>
            <a:ext uri="{FF2B5EF4-FFF2-40B4-BE49-F238E27FC236}">
              <a16:creationId xmlns:a16="http://schemas.microsoft.com/office/drawing/2014/main" id="{65CD480F-BBB0-944F-B7D1-69F31CB90021}"/>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82" name="Rectangle 981">
          <a:extLst>
            <a:ext uri="{FF2B5EF4-FFF2-40B4-BE49-F238E27FC236}">
              <a16:creationId xmlns:a16="http://schemas.microsoft.com/office/drawing/2014/main" id="{408875EE-E5AA-C74D-83F7-6FFA6E00B302}"/>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983" name="Rectangle 982">
          <a:extLst>
            <a:ext uri="{FF2B5EF4-FFF2-40B4-BE49-F238E27FC236}">
              <a16:creationId xmlns:a16="http://schemas.microsoft.com/office/drawing/2014/main" id="{23CDB9B0-73B1-E549-9673-4DA58084A9B3}"/>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84" name="Rectangle 983">
          <a:extLst>
            <a:ext uri="{FF2B5EF4-FFF2-40B4-BE49-F238E27FC236}">
              <a16:creationId xmlns:a16="http://schemas.microsoft.com/office/drawing/2014/main" id="{F8CED18A-C3DF-5E47-95FF-425A2EFBA9B6}"/>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85" name="Rectangle 984">
          <a:extLst>
            <a:ext uri="{FF2B5EF4-FFF2-40B4-BE49-F238E27FC236}">
              <a16:creationId xmlns:a16="http://schemas.microsoft.com/office/drawing/2014/main" id="{4E1AE82C-4F24-8941-8C00-E66A831DE93F}"/>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86" name="Rectangle 985">
          <a:extLst>
            <a:ext uri="{FF2B5EF4-FFF2-40B4-BE49-F238E27FC236}">
              <a16:creationId xmlns:a16="http://schemas.microsoft.com/office/drawing/2014/main" id="{B57BD345-5E90-274C-B7C3-79FB3ED5E231}"/>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87" name="Rectangle 986">
          <a:extLst>
            <a:ext uri="{FF2B5EF4-FFF2-40B4-BE49-F238E27FC236}">
              <a16:creationId xmlns:a16="http://schemas.microsoft.com/office/drawing/2014/main" id="{885A8DEC-97FE-D74B-9F36-5AAC6A1FC3E4}"/>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88" name="Rectangle 987">
          <a:extLst>
            <a:ext uri="{FF2B5EF4-FFF2-40B4-BE49-F238E27FC236}">
              <a16:creationId xmlns:a16="http://schemas.microsoft.com/office/drawing/2014/main" id="{EE8292F7-9D0D-0941-844B-887786E13C8E}"/>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89" name="Rectangle 988">
          <a:extLst>
            <a:ext uri="{FF2B5EF4-FFF2-40B4-BE49-F238E27FC236}">
              <a16:creationId xmlns:a16="http://schemas.microsoft.com/office/drawing/2014/main" id="{9F2E82AD-8400-A746-8767-F4996A596CC6}"/>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0" name="Rectangle 989">
          <a:extLst>
            <a:ext uri="{FF2B5EF4-FFF2-40B4-BE49-F238E27FC236}">
              <a16:creationId xmlns:a16="http://schemas.microsoft.com/office/drawing/2014/main" id="{EA884802-DDFF-214D-84D1-C9B65ABADF8A}"/>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1" name="Rectangle 990">
          <a:extLst>
            <a:ext uri="{FF2B5EF4-FFF2-40B4-BE49-F238E27FC236}">
              <a16:creationId xmlns:a16="http://schemas.microsoft.com/office/drawing/2014/main" id="{E6003ECC-BAB7-AA4F-B95D-7D488405310A}"/>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2" name="Rectangle 991">
          <a:extLst>
            <a:ext uri="{FF2B5EF4-FFF2-40B4-BE49-F238E27FC236}">
              <a16:creationId xmlns:a16="http://schemas.microsoft.com/office/drawing/2014/main" id="{65848EBB-194F-444A-A005-C33C5C1BFAB7}"/>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3" name="Rectangle 992">
          <a:extLst>
            <a:ext uri="{FF2B5EF4-FFF2-40B4-BE49-F238E27FC236}">
              <a16:creationId xmlns:a16="http://schemas.microsoft.com/office/drawing/2014/main" id="{FE7D765D-737F-B144-84FF-2D5E12D8701E}"/>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4" name="Rectangle 993">
          <a:extLst>
            <a:ext uri="{FF2B5EF4-FFF2-40B4-BE49-F238E27FC236}">
              <a16:creationId xmlns:a16="http://schemas.microsoft.com/office/drawing/2014/main" id="{3C8288BC-A7FF-E144-875C-822507316900}"/>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5" name="Rectangle 994">
          <a:extLst>
            <a:ext uri="{FF2B5EF4-FFF2-40B4-BE49-F238E27FC236}">
              <a16:creationId xmlns:a16="http://schemas.microsoft.com/office/drawing/2014/main" id="{83EAF666-3B24-4746-A840-5447CBF46200}"/>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6" name="Rectangle 995">
          <a:extLst>
            <a:ext uri="{FF2B5EF4-FFF2-40B4-BE49-F238E27FC236}">
              <a16:creationId xmlns:a16="http://schemas.microsoft.com/office/drawing/2014/main" id="{8562D1E2-FEEC-8841-B896-7882BCA81742}"/>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7" name="Rectangle 996">
          <a:extLst>
            <a:ext uri="{FF2B5EF4-FFF2-40B4-BE49-F238E27FC236}">
              <a16:creationId xmlns:a16="http://schemas.microsoft.com/office/drawing/2014/main" id="{3C2527B8-38C9-2043-8433-A1390FC3E62F}"/>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8" name="Rectangle 997">
          <a:extLst>
            <a:ext uri="{FF2B5EF4-FFF2-40B4-BE49-F238E27FC236}">
              <a16:creationId xmlns:a16="http://schemas.microsoft.com/office/drawing/2014/main" id="{43CD86A1-9004-8A40-A0AA-3FF0D5851030}"/>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999" name="Rectangle 998">
          <a:extLst>
            <a:ext uri="{FF2B5EF4-FFF2-40B4-BE49-F238E27FC236}">
              <a16:creationId xmlns:a16="http://schemas.microsoft.com/office/drawing/2014/main" id="{DCC51D1C-98AD-9947-AD0E-17B5AA56543C}"/>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1000" name="Rectangle 999">
          <a:extLst>
            <a:ext uri="{FF2B5EF4-FFF2-40B4-BE49-F238E27FC236}">
              <a16:creationId xmlns:a16="http://schemas.microsoft.com/office/drawing/2014/main" id="{BD04B07F-904B-7242-BB99-82FF00DE3E1C}"/>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1001" name="Rectangle 1000">
          <a:extLst>
            <a:ext uri="{FF2B5EF4-FFF2-40B4-BE49-F238E27FC236}">
              <a16:creationId xmlns:a16="http://schemas.microsoft.com/office/drawing/2014/main" id="{D73A2466-8605-004D-B4BC-1850D6DE64E3}"/>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1002" name="Rectangle 1001">
          <a:extLst>
            <a:ext uri="{FF2B5EF4-FFF2-40B4-BE49-F238E27FC236}">
              <a16:creationId xmlns:a16="http://schemas.microsoft.com/office/drawing/2014/main" id="{80A0B321-309C-0F40-A662-E929CFCC1754}"/>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1003" name="Rectangle 1002">
          <a:extLst>
            <a:ext uri="{FF2B5EF4-FFF2-40B4-BE49-F238E27FC236}">
              <a16:creationId xmlns:a16="http://schemas.microsoft.com/office/drawing/2014/main" id="{4A0408A6-DDF0-2D45-8747-797755985EA1}"/>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1004" name="Rectangle 1003">
          <a:extLst>
            <a:ext uri="{FF2B5EF4-FFF2-40B4-BE49-F238E27FC236}">
              <a16:creationId xmlns:a16="http://schemas.microsoft.com/office/drawing/2014/main" id="{DDFAE5BD-A937-1B40-A63F-9517A4A3AABE}"/>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1005" name="Rectangle 1004">
          <a:extLst>
            <a:ext uri="{FF2B5EF4-FFF2-40B4-BE49-F238E27FC236}">
              <a16:creationId xmlns:a16="http://schemas.microsoft.com/office/drawing/2014/main" id="{4F716476-F112-8044-8C4F-33DFEC2F32A6}"/>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0</xdr:colOff>
      <xdr:row>39</xdr:row>
      <xdr:rowOff>0</xdr:rowOff>
    </xdr:from>
    <xdr:to>
      <xdr:col>25</xdr:col>
      <xdr:colOff>0</xdr:colOff>
      <xdr:row>39</xdr:row>
      <xdr:rowOff>0</xdr:rowOff>
    </xdr:to>
    <xdr:sp macro="" textlink="">
      <xdr:nvSpPr>
        <xdr:cNvPr id="2" name="Rectangle 1">
          <a:extLst>
            <a:ext uri="{FF2B5EF4-FFF2-40B4-BE49-F238E27FC236}">
              <a16:creationId xmlns:a16="http://schemas.microsoft.com/office/drawing/2014/main" id="{2A4B3091-320F-704B-88C5-45742B40374E}"/>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3" name="Rectangle 2">
          <a:extLst>
            <a:ext uri="{FF2B5EF4-FFF2-40B4-BE49-F238E27FC236}">
              <a16:creationId xmlns:a16="http://schemas.microsoft.com/office/drawing/2014/main" id="{2BBFC603-EF06-684B-993D-F9056C2D1A37}"/>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4" name="Rectangle 3">
          <a:extLst>
            <a:ext uri="{FF2B5EF4-FFF2-40B4-BE49-F238E27FC236}">
              <a16:creationId xmlns:a16="http://schemas.microsoft.com/office/drawing/2014/main" id="{7719382A-E5E6-044D-A7F3-F6E83BD0402C}"/>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5" name="Rectangle 4">
          <a:extLst>
            <a:ext uri="{FF2B5EF4-FFF2-40B4-BE49-F238E27FC236}">
              <a16:creationId xmlns:a16="http://schemas.microsoft.com/office/drawing/2014/main" id="{B6AAD543-E11D-5C48-AEE3-3736532B8269}"/>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6" name="Rectangle 5">
          <a:extLst>
            <a:ext uri="{FF2B5EF4-FFF2-40B4-BE49-F238E27FC236}">
              <a16:creationId xmlns:a16="http://schemas.microsoft.com/office/drawing/2014/main" id="{FB5B295E-9F99-3441-827C-EDC963F61D13}"/>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7" name="Rectangle 6">
          <a:extLst>
            <a:ext uri="{FF2B5EF4-FFF2-40B4-BE49-F238E27FC236}">
              <a16:creationId xmlns:a16="http://schemas.microsoft.com/office/drawing/2014/main" id="{89D36BCA-E46E-9440-BF94-1BD52C52029E}"/>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8" name="Rectangle 7">
          <a:extLst>
            <a:ext uri="{FF2B5EF4-FFF2-40B4-BE49-F238E27FC236}">
              <a16:creationId xmlns:a16="http://schemas.microsoft.com/office/drawing/2014/main" id="{034A6E8E-CEDA-A248-A0B7-5CCD501A1F6E}"/>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9" name="Rectangle 8">
          <a:extLst>
            <a:ext uri="{FF2B5EF4-FFF2-40B4-BE49-F238E27FC236}">
              <a16:creationId xmlns:a16="http://schemas.microsoft.com/office/drawing/2014/main" id="{5314D019-D2F3-7442-ACFB-0D2E89CFDD3A}"/>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0" name="Rectangle 9">
          <a:extLst>
            <a:ext uri="{FF2B5EF4-FFF2-40B4-BE49-F238E27FC236}">
              <a16:creationId xmlns:a16="http://schemas.microsoft.com/office/drawing/2014/main" id="{DC456CDA-0DCB-FF4B-AA50-A60DB3A10DAB}"/>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1" name="Rectangle 10">
          <a:extLst>
            <a:ext uri="{FF2B5EF4-FFF2-40B4-BE49-F238E27FC236}">
              <a16:creationId xmlns:a16="http://schemas.microsoft.com/office/drawing/2014/main" id="{1E4BC709-9777-BC42-9E90-4B1C5AF1637E}"/>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2" name="Rectangle 11">
          <a:extLst>
            <a:ext uri="{FF2B5EF4-FFF2-40B4-BE49-F238E27FC236}">
              <a16:creationId xmlns:a16="http://schemas.microsoft.com/office/drawing/2014/main" id="{6D71A8B9-9DE4-814C-B5E8-4570F21A871C}"/>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3" name="Rectangle 12">
          <a:extLst>
            <a:ext uri="{FF2B5EF4-FFF2-40B4-BE49-F238E27FC236}">
              <a16:creationId xmlns:a16="http://schemas.microsoft.com/office/drawing/2014/main" id="{60AAB771-3BCB-AD41-BC2C-6F355468677E}"/>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4" name="Rectangle 13">
          <a:extLst>
            <a:ext uri="{FF2B5EF4-FFF2-40B4-BE49-F238E27FC236}">
              <a16:creationId xmlns:a16="http://schemas.microsoft.com/office/drawing/2014/main" id="{623736FB-20C9-924B-BC29-03C751012A42}"/>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5" name="Rectangle 14">
          <a:extLst>
            <a:ext uri="{FF2B5EF4-FFF2-40B4-BE49-F238E27FC236}">
              <a16:creationId xmlns:a16="http://schemas.microsoft.com/office/drawing/2014/main" id="{212CE51D-3605-174A-B064-7E839B23F7E5}"/>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6" name="Rectangle 15">
          <a:extLst>
            <a:ext uri="{FF2B5EF4-FFF2-40B4-BE49-F238E27FC236}">
              <a16:creationId xmlns:a16="http://schemas.microsoft.com/office/drawing/2014/main" id="{9CA5780B-1380-9544-A8BB-9A58F21F36B1}"/>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7" name="Rectangle 16">
          <a:extLst>
            <a:ext uri="{FF2B5EF4-FFF2-40B4-BE49-F238E27FC236}">
              <a16:creationId xmlns:a16="http://schemas.microsoft.com/office/drawing/2014/main" id="{BB5BD389-DF15-E94C-8B4E-E2EF06A3F762}"/>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8" name="Rectangle 17">
          <a:extLst>
            <a:ext uri="{FF2B5EF4-FFF2-40B4-BE49-F238E27FC236}">
              <a16:creationId xmlns:a16="http://schemas.microsoft.com/office/drawing/2014/main" id="{D1CEBD85-DC8D-E945-B2DD-FD08AE3D1957}"/>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19" name="Rectangle 18">
          <a:extLst>
            <a:ext uri="{FF2B5EF4-FFF2-40B4-BE49-F238E27FC236}">
              <a16:creationId xmlns:a16="http://schemas.microsoft.com/office/drawing/2014/main" id="{683B4D11-FAD7-1245-AB11-CB3296FF4C3F}"/>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0" name="Rectangle 19">
          <a:extLst>
            <a:ext uri="{FF2B5EF4-FFF2-40B4-BE49-F238E27FC236}">
              <a16:creationId xmlns:a16="http://schemas.microsoft.com/office/drawing/2014/main" id="{7F963071-B846-574A-95B7-4F7B78CCF081}"/>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1" name="Rectangle 20">
          <a:extLst>
            <a:ext uri="{FF2B5EF4-FFF2-40B4-BE49-F238E27FC236}">
              <a16:creationId xmlns:a16="http://schemas.microsoft.com/office/drawing/2014/main" id="{02D053FD-8372-A640-B176-F9DE65273398}"/>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2" name="Rectangle 21">
          <a:extLst>
            <a:ext uri="{FF2B5EF4-FFF2-40B4-BE49-F238E27FC236}">
              <a16:creationId xmlns:a16="http://schemas.microsoft.com/office/drawing/2014/main" id="{837BC5C7-BE21-354C-A77B-859D9453B9A0}"/>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39</xdr:row>
      <xdr:rowOff>0</xdr:rowOff>
    </xdr:from>
    <xdr:to>
      <xdr:col>25</xdr:col>
      <xdr:colOff>0</xdr:colOff>
      <xdr:row>39</xdr:row>
      <xdr:rowOff>0</xdr:rowOff>
    </xdr:to>
    <xdr:sp macro="" textlink="">
      <xdr:nvSpPr>
        <xdr:cNvPr id="23" name="Rectangle 22">
          <a:extLst>
            <a:ext uri="{FF2B5EF4-FFF2-40B4-BE49-F238E27FC236}">
              <a16:creationId xmlns:a16="http://schemas.microsoft.com/office/drawing/2014/main" id="{59BC29D6-FA73-5842-A51F-0B073A14DFB1}"/>
            </a:ext>
          </a:extLst>
        </xdr:cNvPr>
        <xdr:cNvSpPr>
          <a:spLocks noChangeArrowheads="1"/>
        </xdr:cNvSpPr>
      </xdr:nvSpPr>
      <xdr:spPr bwMode="auto">
        <a:xfrm>
          <a:off x="17145000" y="6438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24" name="Rectangle 23">
          <a:extLst>
            <a:ext uri="{FF2B5EF4-FFF2-40B4-BE49-F238E27FC236}">
              <a16:creationId xmlns:a16="http://schemas.microsoft.com/office/drawing/2014/main" id="{70C8B5F1-1879-3946-A91F-AB0FA1995765}"/>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25" name="Rectangle 24">
          <a:extLst>
            <a:ext uri="{FF2B5EF4-FFF2-40B4-BE49-F238E27FC236}">
              <a16:creationId xmlns:a16="http://schemas.microsoft.com/office/drawing/2014/main" id="{195FFDAD-557B-7A4A-AE2E-B0BED2E3D081}"/>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26" name="Rectangle 25">
          <a:extLst>
            <a:ext uri="{FF2B5EF4-FFF2-40B4-BE49-F238E27FC236}">
              <a16:creationId xmlns:a16="http://schemas.microsoft.com/office/drawing/2014/main" id="{F77BBA61-EA0B-C148-BCE6-F81BED0FBEBF}"/>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27" name="Rectangle 26">
          <a:extLst>
            <a:ext uri="{FF2B5EF4-FFF2-40B4-BE49-F238E27FC236}">
              <a16:creationId xmlns:a16="http://schemas.microsoft.com/office/drawing/2014/main" id="{E0FE6131-2026-5644-8F5E-31B2588C9191}"/>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28" name="Rectangle 27">
          <a:extLst>
            <a:ext uri="{FF2B5EF4-FFF2-40B4-BE49-F238E27FC236}">
              <a16:creationId xmlns:a16="http://schemas.microsoft.com/office/drawing/2014/main" id="{55FF6942-66DD-D744-984E-CD32FDFBC66F}"/>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29" name="Rectangle 28">
          <a:extLst>
            <a:ext uri="{FF2B5EF4-FFF2-40B4-BE49-F238E27FC236}">
              <a16:creationId xmlns:a16="http://schemas.microsoft.com/office/drawing/2014/main" id="{D190CB09-1294-364F-9C6B-FDAFD14E714B}"/>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0" name="Rectangle 29">
          <a:extLst>
            <a:ext uri="{FF2B5EF4-FFF2-40B4-BE49-F238E27FC236}">
              <a16:creationId xmlns:a16="http://schemas.microsoft.com/office/drawing/2014/main" id="{EB6CF9E1-A327-8649-B890-45E4CAB79BEA}"/>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1" name="Rectangle 30">
          <a:extLst>
            <a:ext uri="{FF2B5EF4-FFF2-40B4-BE49-F238E27FC236}">
              <a16:creationId xmlns:a16="http://schemas.microsoft.com/office/drawing/2014/main" id="{177B1EA5-288C-3A47-AF5E-156892717621}"/>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2" name="Rectangle 31">
          <a:extLst>
            <a:ext uri="{FF2B5EF4-FFF2-40B4-BE49-F238E27FC236}">
              <a16:creationId xmlns:a16="http://schemas.microsoft.com/office/drawing/2014/main" id="{6BB3C5BD-A460-8248-BCEF-3F8AED024AA2}"/>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3" name="Rectangle 32">
          <a:extLst>
            <a:ext uri="{FF2B5EF4-FFF2-40B4-BE49-F238E27FC236}">
              <a16:creationId xmlns:a16="http://schemas.microsoft.com/office/drawing/2014/main" id="{9DC16D8D-A45A-1E42-AA8F-B4787393B0E4}"/>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4" name="Rectangle 33">
          <a:extLst>
            <a:ext uri="{FF2B5EF4-FFF2-40B4-BE49-F238E27FC236}">
              <a16:creationId xmlns:a16="http://schemas.microsoft.com/office/drawing/2014/main" id="{66B54257-EF44-C542-9D8A-5C1F5B321B3D}"/>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5" name="Rectangle 34">
          <a:extLst>
            <a:ext uri="{FF2B5EF4-FFF2-40B4-BE49-F238E27FC236}">
              <a16:creationId xmlns:a16="http://schemas.microsoft.com/office/drawing/2014/main" id="{F7D2C8AE-186F-AE4C-A3CE-4A8F7CAF4549}"/>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6" name="Rectangle 35">
          <a:extLst>
            <a:ext uri="{FF2B5EF4-FFF2-40B4-BE49-F238E27FC236}">
              <a16:creationId xmlns:a16="http://schemas.microsoft.com/office/drawing/2014/main" id="{6340DB2E-EC34-AD48-8797-AB7A5C505447}"/>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7" name="Rectangle 36">
          <a:extLst>
            <a:ext uri="{FF2B5EF4-FFF2-40B4-BE49-F238E27FC236}">
              <a16:creationId xmlns:a16="http://schemas.microsoft.com/office/drawing/2014/main" id="{72810A4A-0970-324A-B57D-738ED9BEE116}"/>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8" name="Rectangle 37">
          <a:extLst>
            <a:ext uri="{FF2B5EF4-FFF2-40B4-BE49-F238E27FC236}">
              <a16:creationId xmlns:a16="http://schemas.microsoft.com/office/drawing/2014/main" id="{6702669C-3F3F-E34F-8CB6-B5C3B00FC0A8}"/>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39" name="Rectangle 38">
          <a:extLst>
            <a:ext uri="{FF2B5EF4-FFF2-40B4-BE49-F238E27FC236}">
              <a16:creationId xmlns:a16="http://schemas.microsoft.com/office/drawing/2014/main" id="{6248702C-BAD5-3B4E-9E93-05236846B445}"/>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40" name="Rectangle 39">
          <a:extLst>
            <a:ext uri="{FF2B5EF4-FFF2-40B4-BE49-F238E27FC236}">
              <a16:creationId xmlns:a16="http://schemas.microsoft.com/office/drawing/2014/main" id="{4EB85A5A-6649-0F41-BCDD-FA6DEF4245CE}"/>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41" name="Rectangle 40">
          <a:extLst>
            <a:ext uri="{FF2B5EF4-FFF2-40B4-BE49-F238E27FC236}">
              <a16:creationId xmlns:a16="http://schemas.microsoft.com/office/drawing/2014/main" id="{FF76A77A-DB08-CF4E-A932-707B6AA328DC}"/>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42" name="Rectangle 41">
          <a:extLst>
            <a:ext uri="{FF2B5EF4-FFF2-40B4-BE49-F238E27FC236}">
              <a16:creationId xmlns:a16="http://schemas.microsoft.com/office/drawing/2014/main" id="{1C1A17FF-1809-0249-8C2F-751E9D2B4765}"/>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43" name="Rectangle 42">
          <a:extLst>
            <a:ext uri="{FF2B5EF4-FFF2-40B4-BE49-F238E27FC236}">
              <a16:creationId xmlns:a16="http://schemas.microsoft.com/office/drawing/2014/main" id="{F99DE8B8-9C56-DD40-AFBB-51CD956C5F1B}"/>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44" name="Rectangle 43">
          <a:extLst>
            <a:ext uri="{FF2B5EF4-FFF2-40B4-BE49-F238E27FC236}">
              <a16:creationId xmlns:a16="http://schemas.microsoft.com/office/drawing/2014/main" id="{DFA6CC7F-2F66-A246-8750-5C4F45757784}"/>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72</xdr:row>
      <xdr:rowOff>0</xdr:rowOff>
    </xdr:from>
    <xdr:to>
      <xdr:col>25</xdr:col>
      <xdr:colOff>0</xdr:colOff>
      <xdr:row>72</xdr:row>
      <xdr:rowOff>0</xdr:rowOff>
    </xdr:to>
    <xdr:sp macro="" textlink="">
      <xdr:nvSpPr>
        <xdr:cNvPr id="45" name="Rectangle 44">
          <a:extLst>
            <a:ext uri="{FF2B5EF4-FFF2-40B4-BE49-F238E27FC236}">
              <a16:creationId xmlns:a16="http://schemas.microsoft.com/office/drawing/2014/main" id="{6AB0E885-373F-5541-BD2A-80D641C31404}"/>
            </a:ext>
          </a:extLst>
        </xdr:cNvPr>
        <xdr:cNvSpPr>
          <a:spLocks noChangeArrowheads="1"/>
        </xdr:cNvSpPr>
      </xdr:nvSpPr>
      <xdr:spPr bwMode="auto">
        <a:xfrm>
          <a:off x="17145000" y="11887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46" name="Rectangle 45">
          <a:extLst>
            <a:ext uri="{FF2B5EF4-FFF2-40B4-BE49-F238E27FC236}">
              <a16:creationId xmlns:a16="http://schemas.microsoft.com/office/drawing/2014/main" id="{7E4D44B9-8EDD-C54F-BB21-82F41A9E22E6}"/>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47" name="Rectangle 46">
          <a:extLst>
            <a:ext uri="{FF2B5EF4-FFF2-40B4-BE49-F238E27FC236}">
              <a16:creationId xmlns:a16="http://schemas.microsoft.com/office/drawing/2014/main" id="{4901FE34-6888-0E4B-B3F1-9E476EC142E9}"/>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48" name="Rectangle 47">
          <a:extLst>
            <a:ext uri="{FF2B5EF4-FFF2-40B4-BE49-F238E27FC236}">
              <a16:creationId xmlns:a16="http://schemas.microsoft.com/office/drawing/2014/main" id="{138B17D8-4595-E349-950F-DDB0A5ABADCB}"/>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49" name="Rectangle 48">
          <a:extLst>
            <a:ext uri="{FF2B5EF4-FFF2-40B4-BE49-F238E27FC236}">
              <a16:creationId xmlns:a16="http://schemas.microsoft.com/office/drawing/2014/main" id="{AF010AA7-12B7-2946-8D93-555196BA8532}"/>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0" name="Rectangle 49">
          <a:extLst>
            <a:ext uri="{FF2B5EF4-FFF2-40B4-BE49-F238E27FC236}">
              <a16:creationId xmlns:a16="http://schemas.microsoft.com/office/drawing/2014/main" id="{C062E867-F542-274B-9400-532F4013A4AA}"/>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1" name="Rectangle 50">
          <a:extLst>
            <a:ext uri="{FF2B5EF4-FFF2-40B4-BE49-F238E27FC236}">
              <a16:creationId xmlns:a16="http://schemas.microsoft.com/office/drawing/2014/main" id="{1B353AF9-9B78-6648-AB65-A2094FFE08BD}"/>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2" name="Rectangle 51">
          <a:extLst>
            <a:ext uri="{FF2B5EF4-FFF2-40B4-BE49-F238E27FC236}">
              <a16:creationId xmlns:a16="http://schemas.microsoft.com/office/drawing/2014/main" id="{4F8E753D-2BB6-7942-86F6-88438F2414DC}"/>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3" name="Rectangle 52">
          <a:extLst>
            <a:ext uri="{FF2B5EF4-FFF2-40B4-BE49-F238E27FC236}">
              <a16:creationId xmlns:a16="http://schemas.microsoft.com/office/drawing/2014/main" id="{89C7D669-B4A0-9449-A9C0-64943FD3BB86}"/>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4" name="Rectangle 53">
          <a:extLst>
            <a:ext uri="{FF2B5EF4-FFF2-40B4-BE49-F238E27FC236}">
              <a16:creationId xmlns:a16="http://schemas.microsoft.com/office/drawing/2014/main" id="{A2331FE9-3E3E-304D-A94A-4BD30BAF32AB}"/>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5" name="Rectangle 54">
          <a:extLst>
            <a:ext uri="{FF2B5EF4-FFF2-40B4-BE49-F238E27FC236}">
              <a16:creationId xmlns:a16="http://schemas.microsoft.com/office/drawing/2014/main" id="{1747CE42-15F9-7340-835B-948D8F7826D8}"/>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6" name="Rectangle 55">
          <a:extLst>
            <a:ext uri="{FF2B5EF4-FFF2-40B4-BE49-F238E27FC236}">
              <a16:creationId xmlns:a16="http://schemas.microsoft.com/office/drawing/2014/main" id="{9D2D2D23-7410-FC4C-BF08-EF2B84A627B4}"/>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7" name="Rectangle 56">
          <a:extLst>
            <a:ext uri="{FF2B5EF4-FFF2-40B4-BE49-F238E27FC236}">
              <a16:creationId xmlns:a16="http://schemas.microsoft.com/office/drawing/2014/main" id="{1C639444-BF79-9C4F-A819-A5FE1A8CA12E}"/>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8" name="Rectangle 57">
          <a:extLst>
            <a:ext uri="{FF2B5EF4-FFF2-40B4-BE49-F238E27FC236}">
              <a16:creationId xmlns:a16="http://schemas.microsoft.com/office/drawing/2014/main" id="{CBE19F43-C919-684D-8CD7-0323F7584195}"/>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59" name="Rectangle 58">
          <a:extLst>
            <a:ext uri="{FF2B5EF4-FFF2-40B4-BE49-F238E27FC236}">
              <a16:creationId xmlns:a16="http://schemas.microsoft.com/office/drawing/2014/main" id="{79E9E032-0284-3140-9253-63C1A3237637}"/>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0" name="Rectangle 59">
          <a:extLst>
            <a:ext uri="{FF2B5EF4-FFF2-40B4-BE49-F238E27FC236}">
              <a16:creationId xmlns:a16="http://schemas.microsoft.com/office/drawing/2014/main" id="{66AC61AC-1F22-ED42-A3CB-E40448712CD6}"/>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1" name="Rectangle 60">
          <a:extLst>
            <a:ext uri="{FF2B5EF4-FFF2-40B4-BE49-F238E27FC236}">
              <a16:creationId xmlns:a16="http://schemas.microsoft.com/office/drawing/2014/main" id="{209B83BB-9729-4B4F-8C6B-F571B502B42C}"/>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2" name="Rectangle 61">
          <a:extLst>
            <a:ext uri="{FF2B5EF4-FFF2-40B4-BE49-F238E27FC236}">
              <a16:creationId xmlns:a16="http://schemas.microsoft.com/office/drawing/2014/main" id="{343E76C2-C534-0049-B6D9-303FD231EE9D}"/>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3" name="Rectangle 62">
          <a:extLst>
            <a:ext uri="{FF2B5EF4-FFF2-40B4-BE49-F238E27FC236}">
              <a16:creationId xmlns:a16="http://schemas.microsoft.com/office/drawing/2014/main" id="{5A40ADA0-D758-ED45-9F8B-CCFC55C6D5AE}"/>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4" name="Rectangle 63">
          <a:extLst>
            <a:ext uri="{FF2B5EF4-FFF2-40B4-BE49-F238E27FC236}">
              <a16:creationId xmlns:a16="http://schemas.microsoft.com/office/drawing/2014/main" id="{D9EEB6FB-7254-6541-8A14-85909BFB4D28}"/>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5" name="Rectangle 64">
          <a:extLst>
            <a:ext uri="{FF2B5EF4-FFF2-40B4-BE49-F238E27FC236}">
              <a16:creationId xmlns:a16="http://schemas.microsoft.com/office/drawing/2014/main" id="{42519D6F-7700-1A4D-94B7-EE378371D688}"/>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6" name="Rectangle 65">
          <a:extLst>
            <a:ext uri="{FF2B5EF4-FFF2-40B4-BE49-F238E27FC236}">
              <a16:creationId xmlns:a16="http://schemas.microsoft.com/office/drawing/2014/main" id="{6E946D04-2A55-4145-B7CC-14284D839FF1}"/>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105</xdr:row>
      <xdr:rowOff>0</xdr:rowOff>
    </xdr:from>
    <xdr:to>
      <xdr:col>25</xdr:col>
      <xdr:colOff>0</xdr:colOff>
      <xdr:row>105</xdr:row>
      <xdr:rowOff>0</xdr:rowOff>
    </xdr:to>
    <xdr:sp macro="" textlink="">
      <xdr:nvSpPr>
        <xdr:cNvPr id="67" name="Rectangle 66">
          <a:extLst>
            <a:ext uri="{FF2B5EF4-FFF2-40B4-BE49-F238E27FC236}">
              <a16:creationId xmlns:a16="http://schemas.microsoft.com/office/drawing/2014/main" id="{637DACC0-687F-8D48-8B65-843F37FF4C03}"/>
            </a:ext>
          </a:extLst>
        </xdr:cNvPr>
        <xdr:cNvSpPr>
          <a:spLocks noChangeArrowheads="1"/>
        </xdr:cNvSpPr>
      </xdr:nvSpPr>
      <xdr:spPr bwMode="auto">
        <a:xfrm>
          <a:off x="17145000" y="17335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68" name="Rectangle 67">
          <a:extLst>
            <a:ext uri="{FF2B5EF4-FFF2-40B4-BE49-F238E27FC236}">
              <a16:creationId xmlns:a16="http://schemas.microsoft.com/office/drawing/2014/main" id="{A3B56B53-4B66-3A4D-AB02-F99587E05985}"/>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69" name="Rectangle 68">
          <a:extLst>
            <a:ext uri="{FF2B5EF4-FFF2-40B4-BE49-F238E27FC236}">
              <a16:creationId xmlns:a16="http://schemas.microsoft.com/office/drawing/2014/main" id="{B6E52FC6-2A89-9C49-A3EF-829C25BB584F}"/>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0" name="Rectangle 69">
          <a:extLst>
            <a:ext uri="{FF2B5EF4-FFF2-40B4-BE49-F238E27FC236}">
              <a16:creationId xmlns:a16="http://schemas.microsoft.com/office/drawing/2014/main" id="{72E33126-C00A-274F-BC45-431B3BD2059B}"/>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1" name="Rectangle 70">
          <a:extLst>
            <a:ext uri="{FF2B5EF4-FFF2-40B4-BE49-F238E27FC236}">
              <a16:creationId xmlns:a16="http://schemas.microsoft.com/office/drawing/2014/main" id="{A44A87C6-D596-5643-AF39-9AB49A061214}"/>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2" name="Rectangle 71">
          <a:extLst>
            <a:ext uri="{FF2B5EF4-FFF2-40B4-BE49-F238E27FC236}">
              <a16:creationId xmlns:a16="http://schemas.microsoft.com/office/drawing/2014/main" id="{1F7E4CB9-B795-6549-8B61-922F7C7ED426}"/>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3" name="Rectangle 72">
          <a:extLst>
            <a:ext uri="{FF2B5EF4-FFF2-40B4-BE49-F238E27FC236}">
              <a16:creationId xmlns:a16="http://schemas.microsoft.com/office/drawing/2014/main" id="{8DB85E27-E951-A043-B5CB-F887B46351DE}"/>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4" name="Rectangle 73">
          <a:extLst>
            <a:ext uri="{FF2B5EF4-FFF2-40B4-BE49-F238E27FC236}">
              <a16:creationId xmlns:a16="http://schemas.microsoft.com/office/drawing/2014/main" id="{A20E5566-6830-7A46-A614-1FD04D13C090}"/>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5" name="Rectangle 74">
          <a:extLst>
            <a:ext uri="{FF2B5EF4-FFF2-40B4-BE49-F238E27FC236}">
              <a16:creationId xmlns:a16="http://schemas.microsoft.com/office/drawing/2014/main" id="{04234032-F698-DF44-94CB-E38DBB810A8E}"/>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6" name="Rectangle 75">
          <a:extLst>
            <a:ext uri="{FF2B5EF4-FFF2-40B4-BE49-F238E27FC236}">
              <a16:creationId xmlns:a16="http://schemas.microsoft.com/office/drawing/2014/main" id="{D4139A2C-0A86-1E41-BB40-0106F30C19A1}"/>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7" name="Rectangle 76">
          <a:extLst>
            <a:ext uri="{FF2B5EF4-FFF2-40B4-BE49-F238E27FC236}">
              <a16:creationId xmlns:a16="http://schemas.microsoft.com/office/drawing/2014/main" id="{8EB8681B-D4D7-C64C-B5C0-586986E2D8C9}"/>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8" name="Rectangle 77">
          <a:extLst>
            <a:ext uri="{FF2B5EF4-FFF2-40B4-BE49-F238E27FC236}">
              <a16:creationId xmlns:a16="http://schemas.microsoft.com/office/drawing/2014/main" id="{8D863DBA-0E92-6B44-87DA-0017BEF900B5}"/>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79" name="Rectangle 78">
          <a:extLst>
            <a:ext uri="{FF2B5EF4-FFF2-40B4-BE49-F238E27FC236}">
              <a16:creationId xmlns:a16="http://schemas.microsoft.com/office/drawing/2014/main" id="{FB735AE9-90FC-DD46-B5EB-45BB140CD616}"/>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0" name="Rectangle 79">
          <a:extLst>
            <a:ext uri="{FF2B5EF4-FFF2-40B4-BE49-F238E27FC236}">
              <a16:creationId xmlns:a16="http://schemas.microsoft.com/office/drawing/2014/main" id="{BD11AB4C-DD81-C84F-9A7C-02A3EB1ADFF2}"/>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1" name="Rectangle 80">
          <a:extLst>
            <a:ext uri="{FF2B5EF4-FFF2-40B4-BE49-F238E27FC236}">
              <a16:creationId xmlns:a16="http://schemas.microsoft.com/office/drawing/2014/main" id="{36FBA9C0-7375-0642-A022-CF7A245C02B7}"/>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2" name="Rectangle 81">
          <a:extLst>
            <a:ext uri="{FF2B5EF4-FFF2-40B4-BE49-F238E27FC236}">
              <a16:creationId xmlns:a16="http://schemas.microsoft.com/office/drawing/2014/main" id="{9AAB10CA-238A-404E-8784-EC47EAF6574D}"/>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3" name="Rectangle 82">
          <a:extLst>
            <a:ext uri="{FF2B5EF4-FFF2-40B4-BE49-F238E27FC236}">
              <a16:creationId xmlns:a16="http://schemas.microsoft.com/office/drawing/2014/main" id="{26C04DB1-E49E-7646-8968-62AC0D967E8A}"/>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4" name="Rectangle 83">
          <a:extLst>
            <a:ext uri="{FF2B5EF4-FFF2-40B4-BE49-F238E27FC236}">
              <a16:creationId xmlns:a16="http://schemas.microsoft.com/office/drawing/2014/main" id="{46A02033-9AA0-C046-B954-E23A19677D5B}"/>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5" name="Rectangle 84">
          <a:extLst>
            <a:ext uri="{FF2B5EF4-FFF2-40B4-BE49-F238E27FC236}">
              <a16:creationId xmlns:a16="http://schemas.microsoft.com/office/drawing/2014/main" id="{F1468DFE-6706-C944-8641-D0C77DAE2F52}"/>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6" name="Rectangle 85">
          <a:extLst>
            <a:ext uri="{FF2B5EF4-FFF2-40B4-BE49-F238E27FC236}">
              <a16:creationId xmlns:a16="http://schemas.microsoft.com/office/drawing/2014/main" id="{E1833E6C-AF6F-6B4B-AEBA-16FE74482F70}"/>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7" name="Rectangle 86">
          <a:extLst>
            <a:ext uri="{FF2B5EF4-FFF2-40B4-BE49-F238E27FC236}">
              <a16:creationId xmlns:a16="http://schemas.microsoft.com/office/drawing/2014/main" id="{F134A166-BD66-3E49-8304-AD2577A50FB8}"/>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8" name="Rectangle 87">
          <a:extLst>
            <a:ext uri="{FF2B5EF4-FFF2-40B4-BE49-F238E27FC236}">
              <a16:creationId xmlns:a16="http://schemas.microsoft.com/office/drawing/2014/main" id="{4C5A3EF0-397D-0940-A635-9AECBB0B37CB}"/>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138</xdr:row>
      <xdr:rowOff>0</xdr:rowOff>
    </xdr:from>
    <xdr:to>
      <xdr:col>25</xdr:col>
      <xdr:colOff>0</xdr:colOff>
      <xdr:row>138</xdr:row>
      <xdr:rowOff>0</xdr:rowOff>
    </xdr:to>
    <xdr:sp macro="" textlink="">
      <xdr:nvSpPr>
        <xdr:cNvPr id="89" name="Rectangle 88">
          <a:extLst>
            <a:ext uri="{FF2B5EF4-FFF2-40B4-BE49-F238E27FC236}">
              <a16:creationId xmlns:a16="http://schemas.microsoft.com/office/drawing/2014/main" id="{E79A64C2-01C8-FC4A-A926-CA8E251D4956}"/>
            </a:ext>
          </a:extLst>
        </xdr:cNvPr>
        <xdr:cNvSpPr>
          <a:spLocks noChangeArrowheads="1"/>
        </xdr:cNvSpPr>
      </xdr:nvSpPr>
      <xdr:spPr bwMode="auto">
        <a:xfrm>
          <a:off x="17145000" y="22783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0" name="Rectangle 89">
          <a:extLst>
            <a:ext uri="{FF2B5EF4-FFF2-40B4-BE49-F238E27FC236}">
              <a16:creationId xmlns:a16="http://schemas.microsoft.com/office/drawing/2014/main" id="{5FCFD8D9-4194-074F-957B-50307A9B25BF}"/>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1" name="Rectangle 90">
          <a:extLst>
            <a:ext uri="{FF2B5EF4-FFF2-40B4-BE49-F238E27FC236}">
              <a16:creationId xmlns:a16="http://schemas.microsoft.com/office/drawing/2014/main" id="{0C0AF248-134D-1C4A-82FC-CA47CC7F02AF}"/>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2" name="Rectangle 91">
          <a:extLst>
            <a:ext uri="{FF2B5EF4-FFF2-40B4-BE49-F238E27FC236}">
              <a16:creationId xmlns:a16="http://schemas.microsoft.com/office/drawing/2014/main" id="{93FB3D9C-9043-4848-B16B-0232406AA443}"/>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3" name="Rectangle 92">
          <a:extLst>
            <a:ext uri="{FF2B5EF4-FFF2-40B4-BE49-F238E27FC236}">
              <a16:creationId xmlns:a16="http://schemas.microsoft.com/office/drawing/2014/main" id="{CF8A4739-C6C2-F44F-B794-219948E17557}"/>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4" name="Rectangle 93">
          <a:extLst>
            <a:ext uri="{FF2B5EF4-FFF2-40B4-BE49-F238E27FC236}">
              <a16:creationId xmlns:a16="http://schemas.microsoft.com/office/drawing/2014/main" id="{8DA96B2A-D8B1-224D-AE1F-F72963637D9A}"/>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5" name="Rectangle 94">
          <a:extLst>
            <a:ext uri="{FF2B5EF4-FFF2-40B4-BE49-F238E27FC236}">
              <a16:creationId xmlns:a16="http://schemas.microsoft.com/office/drawing/2014/main" id="{172B4D18-EA27-0F40-B981-3293A8A07106}"/>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6" name="Rectangle 95">
          <a:extLst>
            <a:ext uri="{FF2B5EF4-FFF2-40B4-BE49-F238E27FC236}">
              <a16:creationId xmlns:a16="http://schemas.microsoft.com/office/drawing/2014/main" id="{606335BE-DC41-AA40-B157-BA9430334BDC}"/>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7" name="Rectangle 96">
          <a:extLst>
            <a:ext uri="{FF2B5EF4-FFF2-40B4-BE49-F238E27FC236}">
              <a16:creationId xmlns:a16="http://schemas.microsoft.com/office/drawing/2014/main" id="{30A9D07C-3560-5C45-A8A4-3A89BA68BB67}"/>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8" name="Rectangle 97">
          <a:extLst>
            <a:ext uri="{FF2B5EF4-FFF2-40B4-BE49-F238E27FC236}">
              <a16:creationId xmlns:a16="http://schemas.microsoft.com/office/drawing/2014/main" id="{4BBF4AA2-EC8D-1840-97C8-A1AB89AAD60D}"/>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99" name="Rectangle 98">
          <a:extLst>
            <a:ext uri="{FF2B5EF4-FFF2-40B4-BE49-F238E27FC236}">
              <a16:creationId xmlns:a16="http://schemas.microsoft.com/office/drawing/2014/main" id="{32BCE5FD-ECCE-F04C-B92A-67D6A44DD87D}"/>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0" name="Rectangle 99">
          <a:extLst>
            <a:ext uri="{FF2B5EF4-FFF2-40B4-BE49-F238E27FC236}">
              <a16:creationId xmlns:a16="http://schemas.microsoft.com/office/drawing/2014/main" id="{500C18E2-50B1-3A4F-A165-FA57C5DA8D86}"/>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1" name="Rectangle 100">
          <a:extLst>
            <a:ext uri="{FF2B5EF4-FFF2-40B4-BE49-F238E27FC236}">
              <a16:creationId xmlns:a16="http://schemas.microsoft.com/office/drawing/2014/main" id="{DB91BEF7-CDFD-FB4E-A00D-B1E1269BFAB6}"/>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2" name="Rectangle 101">
          <a:extLst>
            <a:ext uri="{FF2B5EF4-FFF2-40B4-BE49-F238E27FC236}">
              <a16:creationId xmlns:a16="http://schemas.microsoft.com/office/drawing/2014/main" id="{2F6267A2-05A4-3340-B4CC-DB94F14F65C3}"/>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3" name="Rectangle 102">
          <a:extLst>
            <a:ext uri="{FF2B5EF4-FFF2-40B4-BE49-F238E27FC236}">
              <a16:creationId xmlns:a16="http://schemas.microsoft.com/office/drawing/2014/main" id="{B2A1E01A-5069-2842-87C6-E074E2C7CBC5}"/>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4" name="Rectangle 103">
          <a:extLst>
            <a:ext uri="{FF2B5EF4-FFF2-40B4-BE49-F238E27FC236}">
              <a16:creationId xmlns:a16="http://schemas.microsoft.com/office/drawing/2014/main" id="{95FC99D5-C024-224E-A1C0-84DE4A8F6EC8}"/>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5" name="Rectangle 104">
          <a:extLst>
            <a:ext uri="{FF2B5EF4-FFF2-40B4-BE49-F238E27FC236}">
              <a16:creationId xmlns:a16="http://schemas.microsoft.com/office/drawing/2014/main" id="{A42D14B3-494A-BF44-9C21-413C195D50EF}"/>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6" name="Rectangle 105">
          <a:extLst>
            <a:ext uri="{FF2B5EF4-FFF2-40B4-BE49-F238E27FC236}">
              <a16:creationId xmlns:a16="http://schemas.microsoft.com/office/drawing/2014/main" id="{300E7832-9D00-4A42-B52C-D7A650911537}"/>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7" name="Rectangle 106">
          <a:extLst>
            <a:ext uri="{FF2B5EF4-FFF2-40B4-BE49-F238E27FC236}">
              <a16:creationId xmlns:a16="http://schemas.microsoft.com/office/drawing/2014/main" id="{62EFCD9D-CBA1-1D44-8256-8CF1A846D2E8}"/>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8" name="Rectangle 107">
          <a:extLst>
            <a:ext uri="{FF2B5EF4-FFF2-40B4-BE49-F238E27FC236}">
              <a16:creationId xmlns:a16="http://schemas.microsoft.com/office/drawing/2014/main" id="{5F4222BF-4C19-C54F-BEBF-C34323FA0A36}"/>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09" name="Rectangle 108">
          <a:extLst>
            <a:ext uri="{FF2B5EF4-FFF2-40B4-BE49-F238E27FC236}">
              <a16:creationId xmlns:a16="http://schemas.microsoft.com/office/drawing/2014/main" id="{A6F05A8C-3C64-7B43-A7EF-00926622B255}"/>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10" name="Rectangle 109">
          <a:extLst>
            <a:ext uri="{FF2B5EF4-FFF2-40B4-BE49-F238E27FC236}">
              <a16:creationId xmlns:a16="http://schemas.microsoft.com/office/drawing/2014/main" id="{7FD58D60-CD45-0341-92BC-A5A80009B278}"/>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171</xdr:row>
      <xdr:rowOff>0</xdr:rowOff>
    </xdr:from>
    <xdr:to>
      <xdr:col>25</xdr:col>
      <xdr:colOff>0</xdr:colOff>
      <xdr:row>171</xdr:row>
      <xdr:rowOff>0</xdr:rowOff>
    </xdr:to>
    <xdr:sp macro="" textlink="">
      <xdr:nvSpPr>
        <xdr:cNvPr id="111" name="Rectangle 110">
          <a:extLst>
            <a:ext uri="{FF2B5EF4-FFF2-40B4-BE49-F238E27FC236}">
              <a16:creationId xmlns:a16="http://schemas.microsoft.com/office/drawing/2014/main" id="{2627F178-8E2E-004A-9F81-C885C500881F}"/>
            </a:ext>
          </a:extLst>
        </xdr:cNvPr>
        <xdr:cNvSpPr>
          <a:spLocks noChangeArrowheads="1"/>
        </xdr:cNvSpPr>
      </xdr:nvSpPr>
      <xdr:spPr bwMode="auto">
        <a:xfrm>
          <a:off x="17145000" y="28232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2" name="Rectangle 111">
          <a:extLst>
            <a:ext uri="{FF2B5EF4-FFF2-40B4-BE49-F238E27FC236}">
              <a16:creationId xmlns:a16="http://schemas.microsoft.com/office/drawing/2014/main" id="{F1F3DAE8-D4C5-E548-971F-90BCB5515D0C}"/>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3" name="Rectangle 112">
          <a:extLst>
            <a:ext uri="{FF2B5EF4-FFF2-40B4-BE49-F238E27FC236}">
              <a16:creationId xmlns:a16="http://schemas.microsoft.com/office/drawing/2014/main" id="{2F1DB23F-433E-D341-91A4-B1C910260926}"/>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4" name="Rectangle 113">
          <a:extLst>
            <a:ext uri="{FF2B5EF4-FFF2-40B4-BE49-F238E27FC236}">
              <a16:creationId xmlns:a16="http://schemas.microsoft.com/office/drawing/2014/main" id="{FD20AEB3-B3A1-4F45-BD0D-4EF974FB6691}"/>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5" name="Rectangle 114">
          <a:extLst>
            <a:ext uri="{FF2B5EF4-FFF2-40B4-BE49-F238E27FC236}">
              <a16:creationId xmlns:a16="http://schemas.microsoft.com/office/drawing/2014/main" id="{BCFDA709-F904-EA4E-9087-BFC997DC3E28}"/>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6" name="Rectangle 115">
          <a:extLst>
            <a:ext uri="{FF2B5EF4-FFF2-40B4-BE49-F238E27FC236}">
              <a16:creationId xmlns:a16="http://schemas.microsoft.com/office/drawing/2014/main" id="{867F67E6-5D8C-8045-951C-3F55316451B3}"/>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7" name="Rectangle 116">
          <a:extLst>
            <a:ext uri="{FF2B5EF4-FFF2-40B4-BE49-F238E27FC236}">
              <a16:creationId xmlns:a16="http://schemas.microsoft.com/office/drawing/2014/main" id="{DE9D6BD0-C771-F649-88F8-BC79DBA3D406}"/>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8" name="Rectangle 117">
          <a:extLst>
            <a:ext uri="{FF2B5EF4-FFF2-40B4-BE49-F238E27FC236}">
              <a16:creationId xmlns:a16="http://schemas.microsoft.com/office/drawing/2014/main" id="{7D19C038-25EF-D447-82C6-FA90EC9FDA8B}"/>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19" name="Rectangle 118">
          <a:extLst>
            <a:ext uri="{FF2B5EF4-FFF2-40B4-BE49-F238E27FC236}">
              <a16:creationId xmlns:a16="http://schemas.microsoft.com/office/drawing/2014/main" id="{D60CA4E4-139C-7E48-833D-C3817977B77F}"/>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0" name="Rectangle 119">
          <a:extLst>
            <a:ext uri="{FF2B5EF4-FFF2-40B4-BE49-F238E27FC236}">
              <a16:creationId xmlns:a16="http://schemas.microsoft.com/office/drawing/2014/main" id="{1A99F34C-8880-5B4B-888B-6DA9DCA765B5}"/>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1" name="Rectangle 120">
          <a:extLst>
            <a:ext uri="{FF2B5EF4-FFF2-40B4-BE49-F238E27FC236}">
              <a16:creationId xmlns:a16="http://schemas.microsoft.com/office/drawing/2014/main" id="{305584B0-C76F-EA49-A107-3BB2211B7B39}"/>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2" name="Rectangle 121">
          <a:extLst>
            <a:ext uri="{FF2B5EF4-FFF2-40B4-BE49-F238E27FC236}">
              <a16:creationId xmlns:a16="http://schemas.microsoft.com/office/drawing/2014/main" id="{371865D8-45F2-2D44-B4EC-6ED3456FB536}"/>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3" name="Rectangle 122">
          <a:extLst>
            <a:ext uri="{FF2B5EF4-FFF2-40B4-BE49-F238E27FC236}">
              <a16:creationId xmlns:a16="http://schemas.microsoft.com/office/drawing/2014/main" id="{A1A33C8B-305B-EB4A-8FAD-AA6DD9468D4B}"/>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4" name="Rectangle 123">
          <a:extLst>
            <a:ext uri="{FF2B5EF4-FFF2-40B4-BE49-F238E27FC236}">
              <a16:creationId xmlns:a16="http://schemas.microsoft.com/office/drawing/2014/main" id="{DE07ADB5-2C42-6449-8E96-5022BDE5717D}"/>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5" name="Rectangle 124">
          <a:extLst>
            <a:ext uri="{FF2B5EF4-FFF2-40B4-BE49-F238E27FC236}">
              <a16:creationId xmlns:a16="http://schemas.microsoft.com/office/drawing/2014/main" id="{8D68D232-F79E-0444-AED1-4A3121466506}"/>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6" name="Rectangle 125">
          <a:extLst>
            <a:ext uri="{FF2B5EF4-FFF2-40B4-BE49-F238E27FC236}">
              <a16:creationId xmlns:a16="http://schemas.microsoft.com/office/drawing/2014/main" id="{08284EC6-DCD3-4F47-BF5A-28A66A86E080}"/>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7" name="Rectangle 126">
          <a:extLst>
            <a:ext uri="{FF2B5EF4-FFF2-40B4-BE49-F238E27FC236}">
              <a16:creationId xmlns:a16="http://schemas.microsoft.com/office/drawing/2014/main" id="{2C8C0373-F2AE-F544-8DDB-B6DBF1E16738}"/>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8" name="Rectangle 127">
          <a:extLst>
            <a:ext uri="{FF2B5EF4-FFF2-40B4-BE49-F238E27FC236}">
              <a16:creationId xmlns:a16="http://schemas.microsoft.com/office/drawing/2014/main" id="{09B29AEF-F070-1A41-9DA4-957CB24E8558}"/>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29" name="Rectangle 128">
          <a:extLst>
            <a:ext uri="{FF2B5EF4-FFF2-40B4-BE49-F238E27FC236}">
              <a16:creationId xmlns:a16="http://schemas.microsoft.com/office/drawing/2014/main" id="{FB993E47-0583-6A4C-9246-2A5CD910C8F4}"/>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30" name="Rectangle 129">
          <a:extLst>
            <a:ext uri="{FF2B5EF4-FFF2-40B4-BE49-F238E27FC236}">
              <a16:creationId xmlns:a16="http://schemas.microsoft.com/office/drawing/2014/main" id="{FB93A4A7-151B-D345-A582-D4AFF16FA53F}"/>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31" name="Rectangle 130">
          <a:extLst>
            <a:ext uri="{FF2B5EF4-FFF2-40B4-BE49-F238E27FC236}">
              <a16:creationId xmlns:a16="http://schemas.microsoft.com/office/drawing/2014/main" id="{E4FCA5FC-431E-2349-B7DE-284C5190BBC1}"/>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32" name="Rectangle 131">
          <a:extLst>
            <a:ext uri="{FF2B5EF4-FFF2-40B4-BE49-F238E27FC236}">
              <a16:creationId xmlns:a16="http://schemas.microsoft.com/office/drawing/2014/main" id="{7E001012-87CD-CC41-A807-0BC6ACD70AE8}"/>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204</xdr:row>
      <xdr:rowOff>0</xdr:rowOff>
    </xdr:from>
    <xdr:to>
      <xdr:col>25</xdr:col>
      <xdr:colOff>0</xdr:colOff>
      <xdr:row>204</xdr:row>
      <xdr:rowOff>0</xdr:rowOff>
    </xdr:to>
    <xdr:sp macro="" textlink="">
      <xdr:nvSpPr>
        <xdr:cNvPr id="133" name="Rectangle 132">
          <a:extLst>
            <a:ext uri="{FF2B5EF4-FFF2-40B4-BE49-F238E27FC236}">
              <a16:creationId xmlns:a16="http://schemas.microsoft.com/office/drawing/2014/main" id="{FAD5287A-AAEF-D94C-BEB9-B235A6B4068A}"/>
            </a:ext>
          </a:extLst>
        </xdr:cNvPr>
        <xdr:cNvSpPr>
          <a:spLocks noChangeArrowheads="1"/>
        </xdr:cNvSpPr>
      </xdr:nvSpPr>
      <xdr:spPr bwMode="auto">
        <a:xfrm>
          <a:off x="17145000" y="33680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34" name="Rectangle 133">
          <a:extLst>
            <a:ext uri="{FF2B5EF4-FFF2-40B4-BE49-F238E27FC236}">
              <a16:creationId xmlns:a16="http://schemas.microsoft.com/office/drawing/2014/main" id="{5AF400F5-712A-CD41-8EFB-8E9FEAF3DEF0}"/>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35" name="Rectangle 134">
          <a:extLst>
            <a:ext uri="{FF2B5EF4-FFF2-40B4-BE49-F238E27FC236}">
              <a16:creationId xmlns:a16="http://schemas.microsoft.com/office/drawing/2014/main" id="{2B327D19-1844-7149-93A6-22D357BCFF7A}"/>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36" name="Rectangle 135">
          <a:extLst>
            <a:ext uri="{FF2B5EF4-FFF2-40B4-BE49-F238E27FC236}">
              <a16:creationId xmlns:a16="http://schemas.microsoft.com/office/drawing/2014/main" id="{91CCFF23-C127-FD49-809B-82501C7643C9}"/>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37" name="Rectangle 136">
          <a:extLst>
            <a:ext uri="{FF2B5EF4-FFF2-40B4-BE49-F238E27FC236}">
              <a16:creationId xmlns:a16="http://schemas.microsoft.com/office/drawing/2014/main" id="{08EA37C9-48BD-854A-A6E6-8CF41626C2FE}"/>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38" name="Rectangle 137">
          <a:extLst>
            <a:ext uri="{FF2B5EF4-FFF2-40B4-BE49-F238E27FC236}">
              <a16:creationId xmlns:a16="http://schemas.microsoft.com/office/drawing/2014/main" id="{2019F0DC-8486-7843-BD8A-BF0AFB3850C5}"/>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39" name="Rectangle 138">
          <a:extLst>
            <a:ext uri="{FF2B5EF4-FFF2-40B4-BE49-F238E27FC236}">
              <a16:creationId xmlns:a16="http://schemas.microsoft.com/office/drawing/2014/main" id="{AEE967E0-F3C3-FF48-9A1E-2E62796874E2}"/>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0" name="Rectangle 139">
          <a:extLst>
            <a:ext uri="{FF2B5EF4-FFF2-40B4-BE49-F238E27FC236}">
              <a16:creationId xmlns:a16="http://schemas.microsoft.com/office/drawing/2014/main" id="{D583334B-F352-5B43-BEDB-C435BD3EEDA3}"/>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1" name="Rectangle 140">
          <a:extLst>
            <a:ext uri="{FF2B5EF4-FFF2-40B4-BE49-F238E27FC236}">
              <a16:creationId xmlns:a16="http://schemas.microsoft.com/office/drawing/2014/main" id="{CE3B4BAD-CB38-1747-94DB-E2887919129E}"/>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2" name="Rectangle 141">
          <a:extLst>
            <a:ext uri="{FF2B5EF4-FFF2-40B4-BE49-F238E27FC236}">
              <a16:creationId xmlns:a16="http://schemas.microsoft.com/office/drawing/2014/main" id="{B1DF7D2C-EC95-EC4B-9CF7-907DA929E65C}"/>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3" name="Rectangle 142">
          <a:extLst>
            <a:ext uri="{FF2B5EF4-FFF2-40B4-BE49-F238E27FC236}">
              <a16:creationId xmlns:a16="http://schemas.microsoft.com/office/drawing/2014/main" id="{8E0B2B38-185F-504B-B4BB-BD9142F8666E}"/>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4" name="Rectangle 143">
          <a:extLst>
            <a:ext uri="{FF2B5EF4-FFF2-40B4-BE49-F238E27FC236}">
              <a16:creationId xmlns:a16="http://schemas.microsoft.com/office/drawing/2014/main" id="{013B7B7E-3C4A-9A43-98C6-ACD3FD205858}"/>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5" name="Rectangle 144">
          <a:extLst>
            <a:ext uri="{FF2B5EF4-FFF2-40B4-BE49-F238E27FC236}">
              <a16:creationId xmlns:a16="http://schemas.microsoft.com/office/drawing/2014/main" id="{ECB78B89-E772-4D4A-87F9-1316F49F9AC5}"/>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6" name="Rectangle 145">
          <a:extLst>
            <a:ext uri="{FF2B5EF4-FFF2-40B4-BE49-F238E27FC236}">
              <a16:creationId xmlns:a16="http://schemas.microsoft.com/office/drawing/2014/main" id="{C7DB846F-D2A7-6B4A-A9CB-B24CAA1F88F7}"/>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7" name="Rectangle 146">
          <a:extLst>
            <a:ext uri="{FF2B5EF4-FFF2-40B4-BE49-F238E27FC236}">
              <a16:creationId xmlns:a16="http://schemas.microsoft.com/office/drawing/2014/main" id="{F2A22DAC-0408-9045-B34D-4567040629B6}"/>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8" name="Rectangle 147">
          <a:extLst>
            <a:ext uri="{FF2B5EF4-FFF2-40B4-BE49-F238E27FC236}">
              <a16:creationId xmlns:a16="http://schemas.microsoft.com/office/drawing/2014/main" id="{FAB47523-FA92-2E49-A03C-BEDD0C38EE2F}"/>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49" name="Rectangle 148">
          <a:extLst>
            <a:ext uri="{FF2B5EF4-FFF2-40B4-BE49-F238E27FC236}">
              <a16:creationId xmlns:a16="http://schemas.microsoft.com/office/drawing/2014/main" id="{097CDA90-FFF5-8646-B4D0-DE7B661E5D77}"/>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50" name="Rectangle 149">
          <a:extLst>
            <a:ext uri="{FF2B5EF4-FFF2-40B4-BE49-F238E27FC236}">
              <a16:creationId xmlns:a16="http://schemas.microsoft.com/office/drawing/2014/main" id="{F20DAAD0-F662-8F49-A526-134B7AB8DA24}"/>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51" name="Rectangle 150">
          <a:extLst>
            <a:ext uri="{FF2B5EF4-FFF2-40B4-BE49-F238E27FC236}">
              <a16:creationId xmlns:a16="http://schemas.microsoft.com/office/drawing/2014/main" id="{BC49F38F-2CB4-774D-B761-601FD6ABD8AE}"/>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52" name="Rectangle 151">
          <a:extLst>
            <a:ext uri="{FF2B5EF4-FFF2-40B4-BE49-F238E27FC236}">
              <a16:creationId xmlns:a16="http://schemas.microsoft.com/office/drawing/2014/main" id="{1245E451-03FB-BA4D-8262-2A374E662859}"/>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53" name="Rectangle 152">
          <a:extLst>
            <a:ext uri="{FF2B5EF4-FFF2-40B4-BE49-F238E27FC236}">
              <a16:creationId xmlns:a16="http://schemas.microsoft.com/office/drawing/2014/main" id="{6080471A-BAA5-9848-B787-C98DD124EAF3}"/>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54" name="Rectangle 153">
          <a:extLst>
            <a:ext uri="{FF2B5EF4-FFF2-40B4-BE49-F238E27FC236}">
              <a16:creationId xmlns:a16="http://schemas.microsoft.com/office/drawing/2014/main" id="{F80BD1FA-1354-AC49-A3E2-8C86C52CE1F7}"/>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237</xdr:row>
      <xdr:rowOff>0</xdr:rowOff>
    </xdr:from>
    <xdr:to>
      <xdr:col>25</xdr:col>
      <xdr:colOff>0</xdr:colOff>
      <xdr:row>237</xdr:row>
      <xdr:rowOff>0</xdr:rowOff>
    </xdr:to>
    <xdr:sp macro="" textlink="">
      <xdr:nvSpPr>
        <xdr:cNvPr id="155" name="Rectangle 154">
          <a:extLst>
            <a:ext uri="{FF2B5EF4-FFF2-40B4-BE49-F238E27FC236}">
              <a16:creationId xmlns:a16="http://schemas.microsoft.com/office/drawing/2014/main" id="{8F209EC4-A2CF-D841-973B-83A1EEAE3A17}"/>
            </a:ext>
          </a:extLst>
        </xdr:cNvPr>
        <xdr:cNvSpPr>
          <a:spLocks noChangeArrowheads="1"/>
        </xdr:cNvSpPr>
      </xdr:nvSpPr>
      <xdr:spPr bwMode="auto">
        <a:xfrm>
          <a:off x="17145000" y="39128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56" name="Rectangle 155">
          <a:extLst>
            <a:ext uri="{FF2B5EF4-FFF2-40B4-BE49-F238E27FC236}">
              <a16:creationId xmlns:a16="http://schemas.microsoft.com/office/drawing/2014/main" id="{B65F0590-1F69-F145-936A-DC80F92150E5}"/>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57" name="Rectangle 156">
          <a:extLst>
            <a:ext uri="{FF2B5EF4-FFF2-40B4-BE49-F238E27FC236}">
              <a16:creationId xmlns:a16="http://schemas.microsoft.com/office/drawing/2014/main" id="{EF4F0D0B-7ED4-D440-9E71-E7D5427568ED}"/>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58" name="Rectangle 157">
          <a:extLst>
            <a:ext uri="{FF2B5EF4-FFF2-40B4-BE49-F238E27FC236}">
              <a16:creationId xmlns:a16="http://schemas.microsoft.com/office/drawing/2014/main" id="{62685087-90B8-6545-8515-2EC1C261E38C}"/>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59" name="Rectangle 158">
          <a:extLst>
            <a:ext uri="{FF2B5EF4-FFF2-40B4-BE49-F238E27FC236}">
              <a16:creationId xmlns:a16="http://schemas.microsoft.com/office/drawing/2014/main" id="{DA2AA5C5-15CA-E542-9334-207F57F3FC8F}"/>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0" name="Rectangle 159">
          <a:extLst>
            <a:ext uri="{FF2B5EF4-FFF2-40B4-BE49-F238E27FC236}">
              <a16:creationId xmlns:a16="http://schemas.microsoft.com/office/drawing/2014/main" id="{DB75958C-5318-4A4B-A712-5AA9F7BF9397}"/>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1" name="Rectangle 160">
          <a:extLst>
            <a:ext uri="{FF2B5EF4-FFF2-40B4-BE49-F238E27FC236}">
              <a16:creationId xmlns:a16="http://schemas.microsoft.com/office/drawing/2014/main" id="{85F437C1-65D7-954C-B3FB-3F5F19949028}"/>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2" name="Rectangle 161">
          <a:extLst>
            <a:ext uri="{FF2B5EF4-FFF2-40B4-BE49-F238E27FC236}">
              <a16:creationId xmlns:a16="http://schemas.microsoft.com/office/drawing/2014/main" id="{16986B94-A2C8-EC49-A0DE-BF04A9F31643}"/>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3" name="Rectangle 162">
          <a:extLst>
            <a:ext uri="{FF2B5EF4-FFF2-40B4-BE49-F238E27FC236}">
              <a16:creationId xmlns:a16="http://schemas.microsoft.com/office/drawing/2014/main" id="{68D162CC-C02B-1C4F-AD37-69A7A2B2FD5B}"/>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4" name="Rectangle 163">
          <a:extLst>
            <a:ext uri="{FF2B5EF4-FFF2-40B4-BE49-F238E27FC236}">
              <a16:creationId xmlns:a16="http://schemas.microsoft.com/office/drawing/2014/main" id="{AA61E6D7-20B1-B440-913E-1DF3D5CBF498}"/>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5" name="Rectangle 164">
          <a:extLst>
            <a:ext uri="{FF2B5EF4-FFF2-40B4-BE49-F238E27FC236}">
              <a16:creationId xmlns:a16="http://schemas.microsoft.com/office/drawing/2014/main" id="{CA733330-905C-3E47-B6BC-880BF283816E}"/>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6" name="Rectangle 165">
          <a:extLst>
            <a:ext uri="{FF2B5EF4-FFF2-40B4-BE49-F238E27FC236}">
              <a16:creationId xmlns:a16="http://schemas.microsoft.com/office/drawing/2014/main" id="{E5AFD614-2AD0-9848-8F7A-F6BBF679876D}"/>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7" name="Rectangle 166">
          <a:extLst>
            <a:ext uri="{FF2B5EF4-FFF2-40B4-BE49-F238E27FC236}">
              <a16:creationId xmlns:a16="http://schemas.microsoft.com/office/drawing/2014/main" id="{77D02695-4A8D-8948-B1E0-3E97805DD175}"/>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8" name="Rectangle 167">
          <a:extLst>
            <a:ext uri="{FF2B5EF4-FFF2-40B4-BE49-F238E27FC236}">
              <a16:creationId xmlns:a16="http://schemas.microsoft.com/office/drawing/2014/main" id="{3AF57CE3-9E68-A546-989B-3E66AF52B11C}"/>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69" name="Rectangle 168">
          <a:extLst>
            <a:ext uri="{FF2B5EF4-FFF2-40B4-BE49-F238E27FC236}">
              <a16:creationId xmlns:a16="http://schemas.microsoft.com/office/drawing/2014/main" id="{083B699A-E2D2-D144-BC2D-EE97FF1221B0}"/>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0" name="Rectangle 169">
          <a:extLst>
            <a:ext uri="{FF2B5EF4-FFF2-40B4-BE49-F238E27FC236}">
              <a16:creationId xmlns:a16="http://schemas.microsoft.com/office/drawing/2014/main" id="{9F201673-F1A5-D943-9D70-50B4D46011AF}"/>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1" name="Rectangle 170">
          <a:extLst>
            <a:ext uri="{FF2B5EF4-FFF2-40B4-BE49-F238E27FC236}">
              <a16:creationId xmlns:a16="http://schemas.microsoft.com/office/drawing/2014/main" id="{9BC75D1B-39DF-7748-AA8B-3DA96D1A4032}"/>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2" name="Rectangle 171">
          <a:extLst>
            <a:ext uri="{FF2B5EF4-FFF2-40B4-BE49-F238E27FC236}">
              <a16:creationId xmlns:a16="http://schemas.microsoft.com/office/drawing/2014/main" id="{E56C24E3-9CAF-3B4D-8AF8-6E7CF72DD83B}"/>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3" name="Rectangle 172">
          <a:extLst>
            <a:ext uri="{FF2B5EF4-FFF2-40B4-BE49-F238E27FC236}">
              <a16:creationId xmlns:a16="http://schemas.microsoft.com/office/drawing/2014/main" id="{CE04CB2A-1497-8344-80F0-D48784C45503}"/>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4" name="Rectangle 173">
          <a:extLst>
            <a:ext uri="{FF2B5EF4-FFF2-40B4-BE49-F238E27FC236}">
              <a16:creationId xmlns:a16="http://schemas.microsoft.com/office/drawing/2014/main" id="{600E813D-9C74-284B-A1BD-EF30337410D9}"/>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5" name="Rectangle 174">
          <a:extLst>
            <a:ext uri="{FF2B5EF4-FFF2-40B4-BE49-F238E27FC236}">
              <a16:creationId xmlns:a16="http://schemas.microsoft.com/office/drawing/2014/main" id="{2746D654-5E54-F940-AA4D-F8B82C33E9DF}"/>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6" name="Rectangle 175">
          <a:extLst>
            <a:ext uri="{FF2B5EF4-FFF2-40B4-BE49-F238E27FC236}">
              <a16:creationId xmlns:a16="http://schemas.microsoft.com/office/drawing/2014/main" id="{20CF42D5-E923-DF49-9A42-4A00BDC33069}"/>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270</xdr:row>
      <xdr:rowOff>0</xdr:rowOff>
    </xdr:from>
    <xdr:to>
      <xdr:col>25</xdr:col>
      <xdr:colOff>0</xdr:colOff>
      <xdr:row>270</xdr:row>
      <xdr:rowOff>0</xdr:rowOff>
    </xdr:to>
    <xdr:sp macro="" textlink="">
      <xdr:nvSpPr>
        <xdr:cNvPr id="177" name="Rectangle 176">
          <a:extLst>
            <a:ext uri="{FF2B5EF4-FFF2-40B4-BE49-F238E27FC236}">
              <a16:creationId xmlns:a16="http://schemas.microsoft.com/office/drawing/2014/main" id="{CC0400ED-6744-6446-9BFC-F1D1D7516DD3}"/>
            </a:ext>
          </a:extLst>
        </xdr:cNvPr>
        <xdr:cNvSpPr>
          <a:spLocks noChangeArrowheads="1"/>
        </xdr:cNvSpPr>
      </xdr:nvSpPr>
      <xdr:spPr bwMode="auto">
        <a:xfrm>
          <a:off x="17145000" y="44577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78" name="Rectangle 177">
          <a:extLst>
            <a:ext uri="{FF2B5EF4-FFF2-40B4-BE49-F238E27FC236}">
              <a16:creationId xmlns:a16="http://schemas.microsoft.com/office/drawing/2014/main" id="{C845BF3D-C768-7241-BC91-27C63A4C8265}"/>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79" name="Rectangle 178">
          <a:extLst>
            <a:ext uri="{FF2B5EF4-FFF2-40B4-BE49-F238E27FC236}">
              <a16:creationId xmlns:a16="http://schemas.microsoft.com/office/drawing/2014/main" id="{29871C61-73D8-DD4C-85C3-FE2F942F3894}"/>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0" name="Rectangle 179">
          <a:extLst>
            <a:ext uri="{FF2B5EF4-FFF2-40B4-BE49-F238E27FC236}">
              <a16:creationId xmlns:a16="http://schemas.microsoft.com/office/drawing/2014/main" id="{F83564D9-12D2-2E4E-A2EB-03335F8B5C7A}"/>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1" name="Rectangle 180">
          <a:extLst>
            <a:ext uri="{FF2B5EF4-FFF2-40B4-BE49-F238E27FC236}">
              <a16:creationId xmlns:a16="http://schemas.microsoft.com/office/drawing/2014/main" id="{86FB8D56-60C4-FA44-B729-5841932B1112}"/>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2" name="Rectangle 181">
          <a:extLst>
            <a:ext uri="{FF2B5EF4-FFF2-40B4-BE49-F238E27FC236}">
              <a16:creationId xmlns:a16="http://schemas.microsoft.com/office/drawing/2014/main" id="{ED86B1DE-6628-7344-B5A8-2949F19A28E7}"/>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3" name="Rectangle 182">
          <a:extLst>
            <a:ext uri="{FF2B5EF4-FFF2-40B4-BE49-F238E27FC236}">
              <a16:creationId xmlns:a16="http://schemas.microsoft.com/office/drawing/2014/main" id="{1778E402-E065-4F40-B0D0-926E23324D85}"/>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4" name="Rectangle 183">
          <a:extLst>
            <a:ext uri="{FF2B5EF4-FFF2-40B4-BE49-F238E27FC236}">
              <a16:creationId xmlns:a16="http://schemas.microsoft.com/office/drawing/2014/main" id="{11ADD123-57FF-C342-9821-87EBC16E131E}"/>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5" name="Rectangle 184">
          <a:extLst>
            <a:ext uri="{FF2B5EF4-FFF2-40B4-BE49-F238E27FC236}">
              <a16:creationId xmlns:a16="http://schemas.microsoft.com/office/drawing/2014/main" id="{C9E0A32F-0EBB-B445-BB23-7DE5B01A9068}"/>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6" name="Rectangle 185">
          <a:extLst>
            <a:ext uri="{FF2B5EF4-FFF2-40B4-BE49-F238E27FC236}">
              <a16:creationId xmlns:a16="http://schemas.microsoft.com/office/drawing/2014/main" id="{8F550BB7-8280-B741-8136-9DAA9935E3F1}"/>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7" name="Rectangle 186">
          <a:extLst>
            <a:ext uri="{FF2B5EF4-FFF2-40B4-BE49-F238E27FC236}">
              <a16:creationId xmlns:a16="http://schemas.microsoft.com/office/drawing/2014/main" id="{DF89BE26-1FF8-784D-8F05-5ACB0E0220E3}"/>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8" name="Rectangle 187">
          <a:extLst>
            <a:ext uri="{FF2B5EF4-FFF2-40B4-BE49-F238E27FC236}">
              <a16:creationId xmlns:a16="http://schemas.microsoft.com/office/drawing/2014/main" id="{A7D38EF9-0917-7E4E-B9DB-5CDABD3B2324}"/>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89" name="Rectangle 188">
          <a:extLst>
            <a:ext uri="{FF2B5EF4-FFF2-40B4-BE49-F238E27FC236}">
              <a16:creationId xmlns:a16="http://schemas.microsoft.com/office/drawing/2014/main" id="{682B2560-0D32-0E42-84CF-F006677DBA9E}"/>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0" name="Rectangle 189">
          <a:extLst>
            <a:ext uri="{FF2B5EF4-FFF2-40B4-BE49-F238E27FC236}">
              <a16:creationId xmlns:a16="http://schemas.microsoft.com/office/drawing/2014/main" id="{515DED5A-3853-1142-A0CD-C5B90F7A5080}"/>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1" name="Rectangle 190">
          <a:extLst>
            <a:ext uri="{FF2B5EF4-FFF2-40B4-BE49-F238E27FC236}">
              <a16:creationId xmlns:a16="http://schemas.microsoft.com/office/drawing/2014/main" id="{933FA6BB-DFE6-2A4A-9CC7-5726C4809835}"/>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2" name="Rectangle 191">
          <a:extLst>
            <a:ext uri="{FF2B5EF4-FFF2-40B4-BE49-F238E27FC236}">
              <a16:creationId xmlns:a16="http://schemas.microsoft.com/office/drawing/2014/main" id="{9295B869-66B5-F342-8EED-2D0ABB8C5BEA}"/>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3" name="Rectangle 192">
          <a:extLst>
            <a:ext uri="{FF2B5EF4-FFF2-40B4-BE49-F238E27FC236}">
              <a16:creationId xmlns:a16="http://schemas.microsoft.com/office/drawing/2014/main" id="{B81A874E-67B4-7549-97F3-EBA073E51BD4}"/>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4" name="Rectangle 193">
          <a:extLst>
            <a:ext uri="{FF2B5EF4-FFF2-40B4-BE49-F238E27FC236}">
              <a16:creationId xmlns:a16="http://schemas.microsoft.com/office/drawing/2014/main" id="{EA81AAE9-B2AA-6D49-9B56-0D4F417D5920}"/>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5" name="Rectangle 194">
          <a:extLst>
            <a:ext uri="{FF2B5EF4-FFF2-40B4-BE49-F238E27FC236}">
              <a16:creationId xmlns:a16="http://schemas.microsoft.com/office/drawing/2014/main" id="{985AD23F-B1BF-A541-A96D-E90943CA9EED}"/>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6" name="Rectangle 195">
          <a:extLst>
            <a:ext uri="{FF2B5EF4-FFF2-40B4-BE49-F238E27FC236}">
              <a16:creationId xmlns:a16="http://schemas.microsoft.com/office/drawing/2014/main" id="{09129CB8-FBCB-6540-9901-A6AEEA779768}"/>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7" name="Rectangle 196">
          <a:extLst>
            <a:ext uri="{FF2B5EF4-FFF2-40B4-BE49-F238E27FC236}">
              <a16:creationId xmlns:a16="http://schemas.microsoft.com/office/drawing/2014/main" id="{F15C64FD-B502-1542-BA82-6A8565AE730A}"/>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8" name="Rectangle 197">
          <a:extLst>
            <a:ext uri="{FF2B5EF4-FFF2-40B4-BE49-F238E27FC236}">
              <a16:creationId xmlns:a16="http://schemas.microsoft.com/office/drawing/2014/main" id="{3432C7EE-B8A1-0A4E-BFAA-7FA127BA3FE8}"/>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303</xdr:row>
      <xdr:rowOff>0</xdr:rowOff>
    </xdr:from>
    <xdr:to>
      <xdr:col>25</xdr:col>
      <xdr:colOff>0</xdr:colOff>
      <xdr:row>303</xdr:row>
      <xdr:rowOff>0</xdr:rowOff>
    </xdr:to>
    <xdr:sp macro="" textlink="">
      <xdr:nvSpPr>
        <xdr:cNvPr id="199" name="Rectangle 198">
          <a:extLst>
            <a:ext uri="{FF2B5EF4-FFF2-40B4-BE49-F238E27FC236}">
              <a16:creationId xmlns:a16="http://schemas.microsoft.com/office/drawing/2014/main" id="{34F03F85-1F6E-D844-A90E-697BC1F38293}"/>
            </a:ext>
          </a:extLst>
        </xdr:cNvPr>
        <xdr:cNvSpPr>
          <a:spLocks noChangeArrowheads="1"/>
        </xdr:cNvSpPr>
      </xdr:nvSpPr>
      <xdr:spPr bwMode="auto">
        <a:xfrm>
          <a:off x="17145000" y="50025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0" name="Rectangle 199">
          <a:extLst>
            <a:ext uri="{FF2B5EF4-FFF2-40B4-BE49-F238E27FC236}">
              <a16:creationId xmlns:a16="http://schemas.microsoft.com/office/drawing/2014/main" id="{CC9CAC19-1A10-D34F-9B3F-C0222E617743}"/>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1" name="Rectangle 200">
          <a:extLst>
            <a:ext uri="{FF2B5EF4-FFF2-40B4-BE49-F238E27FC236}">
              <a16:creationId xmlns:a16="http://schemas.microsoft.com/office/drawing/2014/main" id="{421C80D7-3F29-C341-890F-F6593E001632}"/>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2" name="Rectangle 201">
          <a:extLst>
            <a:ext uri="{FF2B5EF4-FFF2-40B4-BE49-F238E27FC236}">
              <a16:creationId xmlns:a16="http://schemas.microsoft.com/office/drawing/2014/main" id="{70260BED-14B3-5C40-91C4-84049125334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3" name="Rectangle 202">
          <a:extLst>
            <a:ext uri="{FF2B5EF4-FFF2-40B4-BE49-F238E27FC236}">
              <a16:creationId xmlns:a16="http://schemas.microsoft.com/office/drawing/2014/main" id="{FD431FC3-7CB4-A649-825E-88E4F0E3D3AE}"/>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4" name="Rectangle 203">
          <a:extLst>
            <a:ext uri="{FF2B5EF4-FFF2-40B4-BE49-F238E27FC236}">
              <a16:creationId xmlns:a16="http://schemas.microsoft.com/office/drawing/2014/main" id="{82386A4C-5FFB-344F-A97E-4798C9C5358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5" name="Rectangle 204">
          <a:extLst>
            <a:ext uri="{FF2B5EF4-FFF2-40B4-BE49-F238E27FC236}">
              <a16:creationId xmlns:a16="http://schemas.microsoft.com/office/drawing/2014/main" id="{67E13CA5-7521-0347-9010-5E294D5CAE5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6" name="Rectangle 205">
          <a:extLst>
            <a:ext uri="{FF2B5EF4-FFF2-40B4-BE49-F238E27FC236}">
              <a16:creationId xmlns:a16="http://schemas.microsoft.com/office/drawing/2014/main" id="{D813C1A8-B9B0-D745-940A-DA1F830DAD5F}"/>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7" name="Rectangle 206">
          <a:extLst>
            <a:ext uri="{FF2B5EF4-FFF2-40B4-BE49-F238E27FC236}">
              <a16:creationId xmlns:a16="http://schemas.microsoft.com/office/drawing/2014/main" id="{FDDAB689-F519-C448-9152-65B44B28253D}"/>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8" name="Rectangle 207">
          <a:extLst>
            <a:ext uri="{FF2B5EF4-FFF2-40B4-BE49-F238E27FC236}">
              <a16:creationId xmlns:a16="http://schemas.microsoft.com/office/drawing/2014/main" id="{9EE5395E-5DB8-C740-BCF6-E58C8898C948}"/>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09" name="Rectangle 208">
          <a:extLst>
            <a:ext uri="{FF2B5EF4-FFF2-40B4-BE49-F238E27FC236}">
              <a16:creationId xmlns:a16="http://schemas.microsoft.com/office/drawing/2014/main" id="{64816D6D-7466-F246-9AA8-758A0E147D06}"/>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0" name="Rectangle 209">
          <a:extLst>
            <a:ext uri="{FF2B5EF4-FFF2-40B4-BE49-F238E27FC236}">
              <a16:creationId xmlns:a16="http://schemas.microsoft.com/office/drawing/2014/main" id="{4818CEEE-380A-E74A-AE96-3D63E403E95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1" name="Rectangle 210">
          <a:extLst>
            <a:ext uri="{FF2B5EF4-FFF2-40B4-BE49-F238E27FC236}">
              <a16:creationId xmlns:a16="http://schemas.microsoft.com/office/drawing/2014/main" id="{7B3B0DDA-FCBC-1641-8CAB-E04ED45A1B72}"/>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2" name="Rectangle 211">
          <a:extLst>
            <a:ext uri="{FF2B5EF4-FFF2-40B4-BE49-F238E27FC236}">
              <a16:creationId xmlns:a16="http://schemas.microsoft.com/office/drawing/2014/main" id="{7CB45D07-E644-B242-973D-A10903D8085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3" name="Rectangle 212">
          <a:extLst>
            <a:ext uri="{FF2B5EF4-FFF2-40B4-BE49-F238E27FC236}">
              <a16:creationId xmlns:a16="http://schemas.microsoft.com/office/drawing/2014/main" id="{AB72D5E2-025D-B841-A370-F0EB1A04E55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4" name="Rectangle 213">
          <a:extLst>
            <a:ext uri="{FF2B5EF4-FFF2-40B4-BE49-F238E27FC236}">
              <a16:creationId xmlns:a16="http://schemas.microsoft.com/office/drawing/2014/main" id="{D829D336-F65B-0848-8CF1-6C8285BEB3D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5" name="Rectangle 214">
          <a:extLst>
            <a:ext uri="{FF2B5EF4-FFF2-40B4-BE49-F238E27FC236}">
              <a16:creationId xmlns:a16="http://schemas.microsoft.com/office/drawing/2014/main" id="{0A629B17-E7C1-1A44-B047-6AC883A2BA73}"/>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6" name="Rectangle 215">
          <a:extLst>
            <a:ext uri="{FF2B5EF4-FFF2-40B4-BE49-F238E27FC236}">
              <a16:creationId xmlns:a16="http://schemas.microsoft.com/office/drawing/2014/main" id="{0D202429-F57D-6940-9857-2E178A5AEFE4}"/>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7" name="Rectangle 216">
          <a:extLst>
            <a:ext uri="{FF2B5EF4-FFF2-40B4-BE49-F238E27FC236}">
              <a16:creationId xmlns:a16="http://schemas.microsoft.com/office/drawing/2014/main" id="{7C4007E8-DD18-6C40-B5CD-5F176DE30A8B}"/>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8" name="Rectangle 217">
          <a:extLst>
            <a:ext uri="{FF2B5EF4-FFF2-40B4-BE49-F238E27FC236}">
              <a16:creationId xmlns:a16="http://schemas.microsoft.com/office/drawing/2014/main" id="{9B285318-50E8-4741-9ECA-98F3C16439F3}"/>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19" name="Rectangle 218">
          <a:extLst>
            <a:ext uri="{FF2B5EF4-FFF2-40B4-BE49-F238E27FC236}">
              <a16:creationId xmlns:a16="http://schemas.microsoft.com/office/drawing/2014/main" id="{3DB0CBD0-2DE3-9341-98F4-392C289108F1}"/>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20" name="Rectangle 219">
          <a:extLst>
            <a:ext uri="{FF2B5EF4-FFF2-40B4-BE49-F238E27FC236}">
              <a16:creationId xmlns:a16="http://schemas.microsoft.com/office/drawing/2014/main" id="{B6B1DEE5-289F-7747-A114-0D9636C357FC}"/>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336</xdr:row>
      <xdr:rowOff>0</xdr:rowOff>
    </xdr:from>
    <xdr:to>
      <xdr:col>25</xdr:col>
      <xdr:colOff>0</xdr:colOff>
      <xdr:row>336</xdr:row>
      <xdr:rowOff>0</xdr:rowOff>
    </xdr:to>
    <xdr:sp macro="" textlink="">
      <xdr:nvSpPr>
        <xdr:cNvPr id="221" name="Rectangle 220">
          <a:extLst>
            <a:ext uri="{FF2B5EF4-FFF2-40B4-BE49-F238E27FC236}">
              <a16:creationId xmlns:a16="http://schemas.microsoft.com/office/drawing/2014/main" id="{885A8B94-8EA8-0244-83B8-2F7F7EFE2FA6}"/>
            </a:ext>
          </a:extLst>
        </xdr:cNvPr>
        <xdr:cNvSpPr>
          <a:spLocks noChangeArrowheads="1"/>
        </xdr:cNvSpPr>
      </xdr:nvSpPr>
      <xdr:spPr bwMode="auto">
        <a:xfrm>
          <a:off x="17145000" y="55473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2" name="Rectangle 221">
          <a:extLst>
            <a:ext uri="{FF2B5EF4-FFF2-40B4-BE49-F238E27FC236}">
              <a16:creationId xmlns:a16="http://schemas.microsoft.com/office/drawing/2014/main" id="{7AC948FB-769B-3F42-9095-7B3F971151A9}"/>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3" name="Rectangle 222">
          <a:extLst>
            <a:ext uri="{FF2B5EF4-FFF2-40B4-BE49-F238E27FC236}">
              <a16:creationId xmlns:a16="http://schemas.microsoft.com/office/drawing/2014/main" id="{974FC395-95BE-C543-944E-7D7FA6E46E99}"/>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4" name="Rectangle 223">
          <a:extLst>
            <a:ext uri="{FF2B5EF4-FFF2-40B4-BE49-F238E27FC236}">
              <a16:creationId xmlns:a16="http://schemas.microsoft.com/office/drawing/2014/main" id="{6EBBF5C9-6E89-B445-BA55-677C88AF180A}"/>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5" name="Rectangle 224">
          <a:extLst>
            <a:ext uri="{FF2B5EF4-FFF2-40B4-BE49-F238E27FC236}">
              <a16:creationId xmlns:a16="http://schemas.microsoft.com/office/drawing/2014/main" id="{806B4647-B6FA-F444-B52F-64E50A66E8B7}"/>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6" name="Rectangle 225">
          <a:extLst>
            <a:ext uri="{FF2B5EF4-FFF2-40B4-BE49-F238E27FC236}">
              <a16:creationId xmlns:a16="http://schemas.microsoft.com/office/drawing/2014/main" id="{468B942D-EB43-F14F-A1E1-AF06EF315798}"/>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7" name="Rectangle 226">
          <a:extLst>
            <a:ext uri="{FF2B5EF4-FFF2-40B4-BE49-F238E27FC236}">
              <a16:creationId xmlns:a16="http://schemas.microsoft.com/office/drawing/2014/main" id="{E0D5E538-1107-F54E-A14F-3E004D7E6480}"/>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8" name="Rectangle 227">
          <a:extLst>
            <a:ext uri="{FF2B5EF4-FFF2-40B4-BE49-F238E27FC236}">
              <a16:creationId xmlns:a16="http://schemas.microsoft.com/office/drawing/2014/main" id="{A7443F23-58A2-0446-963D-232B9AD66985}"/>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29" name="Rectangle 228">
          <a:extLst>
            <a:ext uri="{FF2B5EF4-FFF2-40B4-BE49-F238E27FC236}">
              <a16:creationId xmlns:a16="http://schemas.microsoft.com/office/drawing/2014/main" id="{E398A19C-C3A0-124A-9C75-FE45E94DBBE0}"/>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0" name="Rectangle 229">
          <a:extLst>
            <a:ext uri="{FF2B5EF4-FFF2-40B4-BE49-F238E27FC236}">
              <a16:creationId xmlns:a16="http://schemas.microsoft.com/office/drawing/2014/main" id="{7C2E0313-FEC4-654C-952C-25652B9934DC}"/>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1" name="Rectangle 230">
          <a:extLst>
            <a:ext uri="{FF2B5EF4-FFF2-40B4-BE49-F238E27FC236}">
              <a16:creationId xmlns:a16="http://schemas.microsoft.com/office/drawing/2014/main" id="{3DCCBAF2-B5C6-014B-81CD-448281905FEA}"/>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2" name="Rectangle 231">
          <a:extLst>
            <a:ext uri="{FF2B5EF4-FFF2-40B4-BE49-F238E27FC236}">
              <a16:creationId xmlns:a16="http://schemas.microsoft.com/office/drawing/2014/main" id="{52B67DA5-1D7E-D24C-9E81-DE1FA73BB238}"/>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3" name="Rectangle 232">
          <a:extLst>
            <a:ext uri="{FF2B5EF4-FFF2-40B4-BE49-F238E27FC236}">
              <a16:creationId xmlns:a16="http://schemas.microsoft.com/office/drawing/2014/main" id="{CB8A9F62-6AB4-3043-91DC-EE064388E44B}"/>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4" name="Rectangle 233">
          <a:extLst>
            <a:ext uri="{FF2B5EF4-FFF2-40B4-BE49-F238E27FC236}">
              <a16:creationId xmlns:a16="http://schemas.microsoft.com/office/drawing/2014/main" id="{946084C7-B28C-0746-8CA7-F67811AABA93}"/>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5" name="Rectangle 234">
          <a:extLst>
            <a:ext uri="{FF2B5EF4-FFF2-40B4-BE49-F238E27FC236}">
              <a16:creationId xmlns:a16="http://schemas.microsoft.com/office/drawing/2014/main" id="{468E7A6F-2423-1B4C-8666-7A2DB8084BCB}"/>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6" name="Rectangle 235">
          <a:extLst>
            <a:ext uri="{FF2B5EF4-FFF2-40B4-BE49-F238E27FC236}">
              <a16:creationId xmlns:a16="http://schemas.microsoft.com/office/drawing/2014/main" id="{BDA3B47E-E191-FA44-B8CC-F18C5D4A0BB1}"/>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7" name="Rectangle 236">
          <a:extLst>
            <a:ext uri="{FF2B5EF4-FFF2-40B4-BE49-F238E27FC236}">
              <a16:creationId xmlns:a16="http://schemas.microsoft.com/office/drawing/2014/main" id="{5F8D616A-005D-7D49-965A-EDBEF02693E0}"/>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8" name="Rectangle 237">
          <a:extLst>
            <a:ext uri="{FF2B5EF4-FFF2-40B4-BE49-F238E27FC236}">
              <a16:creationId xmlns:a16="http://schemas.microsoft.com/office/drawing/2014/main" id="{DBBC240D-E431-9A48-87AF-910076322658}"/>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39" name="Rectangle 238">
          <a:extLst>
            <a:ext uri="{FF2B5EF4-FFF2-40B4-BE49-F238E27FC236}">
              <a16:creationId xmlns:a16="http://schemas.microsoft.com/office/drawing/2014/main" id="{8648B166-EEA2-3A4E-A90E-5DF265AB1639}"/>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40" name="Rectangle 239">
          <a:extLst>
            <a:ext uri="{FF2B5EF4-FFF2-40B4-BE49-F238E27FC236}">
              <a16:creationId xmlns:a16="http://schemas.microsoft.com/office/drawing/2014/main" id="{A149A753-8FD4-B041-809D-2413897BCE5D}"/>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41" name="Rectangle 240">
          <a:extLst>
            <a:ext uri="{FF2B5EF4-FFF2-40B4-BE49-F238E27FC236}">
              <a16:creationId xmlns:a16="http://schemas.microsoft.com/office/drawing/2014/main" id="{B1DA53F7-4665-ED4C-8B2F-2418F2293D75}"/>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42" name="Rectangle 241">
          <a:extLst>
            <a:ext uri="{FF2B5EF4-FFF2-40B4-BE49-F238E27FC236}">
              <a16:creationId xmlns:a16="http://schemas.microsoft.com/office/drawing/2014/main" id="{F2230318-D88F-D442-B28C-B81C223F9433}"/>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369</xdr:row>
      <xdr:rowOff>0</xdr:rowOff>
    </xdr:from>
    <xdr:to>
      <xdr:col>25</xdr:col>
      <xdr:colOff>0</xdr:colOff>
      <xdr:row>369</xdr:row>
      <xdr:rowOff>0</xdr:rowOff>
    </xdr:to>
    <xdr:sp macro="" textlink="">
      <xdr:nvSpPr>
        <xdr:cNvPr id="243" name="Rectangle 242">
          <a:extLst>
            <a:ext uri="{FF2B5EF4-FFF2-40B4-BE49-F238E27FC236}">
              <a16:creationId xmlns:a16="http://schemas.microsoft.com/office/drawing/2014/main" id="{C89CD613-DE39-1947-B064-D23E7CCEB038}"/>
            </a:ext>
          </a:extLst>
        </xdr:cNvPr>
        <xdr:cNvSpPr>
          <a:spLocks noChangeArrowheads="1"/>
        </xdr:cNvSpPr>
      </xdr:nvSpPr>
      <xdr:spPr bwMode="auto">
        <a:xfrm>
          <a:off x="17145000" y="60921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44" name="Rectangle 243">
          <a:extLst>
            <a:ext uri="{FF2B5EF4-FFF2-40B4-BE49-F238E27FC236}">
              <a16:creationId xmlns:a16="http://schemas.microsoft.com/office/drawing/2014/main" id="{E69DC711-7572-8647-B10E-7A1BB4801AA5}"/>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45" name="Rectangle 244">
          <a:extLst>
            <a:ext uri="{FF2B5EF4-FFF2-40B4-BE49-F238E27FC236}">
              <a16:creationId xmlns:a16="http://schemas.microsoft.com/office/drawing/2014/main" id="{EE7816B2-17E7-AA48-BFFF-611F3A76BB02}"/>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46" name="Rectangle 245">
          <a:extLst>
            <a:ext uri="{FF2B5EF4-FFF2-40B4-BE49-F238E27FC236}">
              <a16:creationId xmlns:a16="http://schemas.microsoft.com/office/drawing/2014/main" id="{AC96E687-C7D9-F34E-B9F5-4E7DF862A9D1}"/>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47" name="Rectangle 246">
          <a:extLst>
            <a:ext uri="{FF2B5EF4-FFF2-40B4-BE49-F238E27FC236}">
              <a16:creationId xmlns:a16="http://schemas.microsoft.com/office/drawing/2014/main" id="{03E601A0-C3A7-B142-9B49-A2B6BD8389F3}"/>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48" name="Rectangle 247">
          <a:extLst>
            <a:ext uri="{FF2B5EF4-FFF2-40B4-BE49-F238E27FC236}">
              <a16:creationId xmlns:a16="http://schemas.microsoft.com/office/drawing/2014/main" id="{9F811A3B-B656-B646-A2EC-166DEC3D5638}"/>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49" name="Rectangle 248">
          <a:extLst>
            <a:ext uri="{FF2B5EF4-FFF2-40B4-BE49-F238E27FC236}">
              <a16:creationId xmlns:a16="http://schemas.microsoft.com/office/drawing/2014/main" id="{E50E3504-67A8-0444-9C0C-A737DD10AE78}"/>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0" name="Rectangle 249">
          <a:extLst>
            <a:ext uri="{FF2B5EF4-FFF2-40B4-BE49-F238E27FC236}">
              <a16:creationId xmlns:a16="http://schemas.microsoft.com/office/drawing/2014/main" id="{FD4F03DB-E8B9-F44C-BCE5-7D7470D60BCD}"/>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1" name="Rectangle 250">
          <a:extLst>
            <a:ext uri="{FF2B5EF4-FFF2-40B4-BE49-F238E27FC236}">
              <a16:creationId xmlns:a16="http://schemas.microsoft.com/office/drawing/2014/main" id="{ADFAAD5C-BD17-BF40-A44C-7277710C81A4}"/>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2" name="Rectangle 251">
          <a:extLst>
            <a:ext uri="{FF2B5EF4-FFF2-40B4-BE49-F238E27FC236}">
              <a16:creationId xmlns:a16="http://schemas.microsoft.com/office/drawing/2014/main" id="{7436AA10-1E56-304B-8023-C576E86A4E53}"/>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3" name="Rectangle 252">
          <a:extLst>
            <a:ext uri="{FF2B5EF4-FFF2-40B4-BE49-F238E27FC236}">
              <a16:creationId xmlns:a16="http://schemas.microsoft.com/office/drawing/2014/main" id="{B05AA60A-846D-EB40-BDA2-8174D3C700E6}"/>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4" name="Rectangle 253">
          <a:extLst>
            <a:ext uri="{FF2B5EF4-FFF2-40B4-BE49-F238E27FC236}">
              <a16:creationId xmlns:a16="http://schemas.microsoft.com/office/drawing/2014/main" id="{2994DCDB-F66D-9F43-84A2-B88CBFAEEA3D}"/>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5" name="Rectangle 254">
          <a:extLst>
            <a:ext uri="{FF2B5EF4-FFF2-40B4-BE49-F238E27FC236}">
              <a16:creationId xmlns:a16="http://schemas.microsoft.com/office/drawing/2014/main" id="{4E6BC255-C8C1-C741-A67A-2A056DB786FC}"/>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6" name="Rectangle 255">
          <a:extLst>
            <a:ext uri="{FF2B5EF4-FFF2-40B4-BE49-F238E27FC236}">
              <a16:creationId xmlns:a16="http://schemas.microsoft.com/office/drawing/2014/main" id="{06BDCC94-DA74-944C-9BDB-ADD63DF19740}"/>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7" name="Rectangle 256">
          <a:extLst>
            <a:ext uri="{FF2B5EF4-FFF2-40B4-BE49-F238E27FC236}">
              <a16:creationId xmlns:a16="http://schemas.microsoft.com/office/drawing/2014/main" id="{8B38796D-B6E7-834C-AAC8-E797D58FF50E}"/>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8" name="Rectangle 257">
          <a:extLst>
            <a:ext uri="{FF2B5EF4-FFF2-40B4-BE49-F238E27FC236}">
              <a16:creationId xmlns:a16="http://schemas.microsoft.com/office/drawing/2014/main" id="{08147B8F-BA93-FB40-85B4-6319E28152D3}"/>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59" name="Rectangle 258">
          <a:extLst>
            <a:ext uri="{FF2B5EF4-FFF2-40B4-BE49-F238E27FC236}">
              <a16:creationId xmlns:a16="http://schemas.microsoft.com/office/drawing/2014/main" id="{554313B2-4151-724D-AF2B-8EC9754809B9}"/>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60" name="Rectangle 259">
          <a:extLst>
            <a:ext uri="{FF2B5EF4-FFF2-40B4-BE49-F238E27FC236}">
              <a16:creationId xmlns:a16="http://schemas.microsoft.com/office/drawing/2014/main" id="{CC5F1FA9-BCB9-FA40-A220-8519EA8EC8B4}"/>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61" name="Rectangle 260">
          <a:extLst>
            <a:ext uri="{FF2B5EF4-FFF2-40B4-BE49-F238E27FC236}">
              <a16:creationId xmlns:a16="http://schemas.microsoft.com/office/drawing/2014/main" id="{341A61EE-692A-3C4E-AAC3-9183585360C0}"/>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62" name="Rectangle 261">
          <a:extLst>
            <a:ext uri="{FF2B5EF4-FFF2-40B4-BE49-F238E27FC236}">
              <a16:creationId xmlns:a16="http://schemas.microsoft.com/office/drawing/2014/main" id="{7A298BFD-E5A1-F148-8B3B-599FA8B7F22B}"/>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63" name="Rectangle 262">
          <a:extLst>
            <a:ext uri="{FF2B5EF4-FFF2-40B4-BE49-F238E27FC236}">
              <a16:creationId xmlns:a16="http://schemas.microsoft.com/office/drawing/2014/main" id="{4C4A405A-0AB5-2D49-9BA5-BF8752C323CA}"/>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64" name="Rectangle 263">
          <a:extLst>
            <a:ext uri="{FF2B5EF4-FFF2-40B4-BE49-F238E27FC236}">
              <a16:creationId xmlns:a16="http://schemas.microsoft.com/office/drawing/2014/main" id="{43156004-8AF0-F34D-BE9E-2414D7E746E0}"/>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402</xdr:row>
      <xdr:rowOff>0</xdr:rowOff>
    </xdr:from>
    <xdr:to>
      <xdr:col>25</xdr:col>
      <xdr:colOff>0</xdr:colOff>
      <xdr:row>402</xdr:row>
      <xdr:rowOff>0</xdr:rowOff>
    </xdr:to>
    <xdr:sp macro="" textlink="">
      <xdr:nvSpPr>
        <xdr:cNvPr id="265" name="Rectangle 264">
          <a:extLst>
            <a:ext uri="{FF2B5EF4-FFF2-40B4-BE49-F238E27FC236}">
              <a16:creationId xmlns:a16="http://schemas.microsoft.com/office/drawing/2014/main" id="{8D6A95F6-CF73-0F44-90BB-6F708BF00BCB}"/>
            </a:ext>
          </a:extLst>
        </xdr:cNvPr>
        <xdr:cNvSpPr>
          <a:spLocks noChangeArrowheads="1"/>
        </xdr:cNvSpPr>
      </xdr:nvSpPr>
      <xdr:spPr bwMode="auto">
        <a:xfrm>
          <a:off x="17145000" y="66370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66" name="Rectangle 265">
          <a:extLst>
            <a:ext uri="{FF2B5EF4-FFF2-40B4-BE49-F238E27FC236}">
              <a16:creationId xmlns:a16="http://schemas.microsoft.com/office/drawing/2014/main" id="{28444241-D39A-4547-8010-76B71E9DE7B5}"/>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67" name="Rectangle 266">
          <a:extLst>
            <a:ext uri="{FF2B5EF4-FFF2-40B4-BE49-F238E27FC236}">
              <a16:creationId xmlns:a16="http://schemas.microsoft.com/office/drawing/2014/main" id="{590D6EBC-49A1-BE45-B4A7-CBBA4AD3E847}"/>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68" name="Rectangle 267">
          <a:extLst>
            <a:ext uri="{FF2B5EF4-FFF2-40B4-BE49-F238E27FC236}">
              <a16:creationId xmlns:a16="http://schemas.microsoft.com/office/drawing/2014/main" id="{A8D61D1D-E226-0546-BF95-08037BC438A2}"/>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69" name="Rectangle 268">
          <a:extLst>
            <a:ext uri="{FF2B5EF4-FFF2-40B4-BE49-F238E27FC236}">
              <a16:creationId xmlns:a16="http://schemas.microsoft.com/office/drawing/2014/main" id="{0DD0BA35-2799-1C43-B602-17308829DE5A}"/>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0" name="Rectangle 269">
          <a:extLst>
            <a:ext uri="{FF2B5EF4-FFF2-40B4-BE49-F238E27FC236}">
              <a16:creationId xmlns:a16="http://schemas.microsoft.com/office/drawing/2014/main" id="{EE91F2ED-D906-A44D-903D-D849E3024E87}"/>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1" name="Rectangle 270">
          <a:extLst>
            <a:ext uri="{FF2B5EF4-FFF2-40B4-BE49-F238E27FC236}">
              <a16:creationId xmlns:a16="http://schemas.microsoft.com/office/drawing/2014/main" id="{686AB053-867B-ED40-B377-40CF3C4FF92B}"/>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2" name="Rectangle 271">
          <a:extLst>
            <a:ext uri="{FF2B5EF4-FFF2-40B4-BE49-F238E27FC236}">
              <a16:creationId xmlns:a16="http://schemas.microsoft.com/office/drawing/2014/main" id="{A8AC1494-5B20-8A4A-82D1-91788F55290E}"/>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3" name="Rectangle 272">
          <a:extLst>
            <a:ext uri="{FF2B5EF4-FFF2-40B4-BE49-F238E27FC236}">
              <a16:creationId xmlns:a16="http://schemas.microsoft.com/office/drawing/2014/main" id="{ABF7FF4A-3F12-A04E-B42D-0F7F45921E78}"/>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4" name="Rectangle 273">
          <a:extLst>
            <a:ext uri="{FF2B5EF4-FFF2-40B4-BE49-F238E27FC236}">
              <a16:creationId xmlns:a16="http://schemas.microsoft.com/office/drawing/2014/main" id="{FD34E8D6-8FBC-2641-81C2-12F08BC6887F}"/>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5" name="Rectangle 274">
          <a:extLst>
            <a:ext uri="{FF2B5EF4-FFF2-40B4-BE49-F238E27FC236}">
              <a16:creationId xmlns:a16="http://schemas.microsoft.com/office/drawing/2014/main" id="{0C3FA631-E0BD-A647-934A-B1606FA211BC}"/>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6" name="Rectangle 275">
          <a:extLst>
            <a:ext uri="{FF2B5EF4-FFF2-40B4-BE49-F238E27FC236}">
              <a16:creationId xmlns:a16="http://schemas.microsoft.com/office/drawing/2014/main" id="{75A77A7D-E654-BD46-94F8-906DEC7ADFF9}"/>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7" name="Rectangle 276">
          <a:extLst>
            <a:ext uri="{FF2B5EF4-FFF2-40B4-BE49-F238E27FC236}">
              <a16:creationId xmlns:a16="http://schemas.microsoft.com/office/drawing/2014/main" id="{4B5461E0-4EA9-194D-AFDA-F300C08B9A8A}"/>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8" name="Rectangle 277">
          <a:extLst>
            <a:ext uri="{FF2B5EF4-FFF2-40B4-BE49-F238E27FC236}">
              <a16:creationId xmlns:a16="http://schemas.microsoft.com/office/drawing/2014/main" id="{97D68076-50EE-AC4C-91C1-CE497A452342}"/>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79" name="Rectangle 278">
          <a:extLst>
            <a:ext uri="{FF2B5EF4-FFF2-40B4-BE49-F238E27FC236}">
              <a16:creationId xmlns:a16="http://schemas.microsoft.com/office/drawing/2014/main" id="{BA356F8E-0852-EE4C-B3B9-D2228504E40E}"/>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0" name="Rectangle 279">
          <a:extLst>
            <a:ext uri="{FF2B5EF4-FFF2-40B4-BE49-F238E27FC236}">
              <a16:creationId xmlns:a16="http://schemas.microsoft.com/office/drawing/2014/main" id="{A4D5F3A0-F8F7-6D43-88DF-754D16AECC8A}"/>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1" name="Rectangle 280">
          <a:extLst>
            <a:ext uri="{FF2B5EF4-FFF2-40B4-BE49-F238E27FC236}">
              <a16:creationId xmlns:a16="http://schemas.microsoft.com/office/drawing/2014/main" id="{EBCE25C2-FF5B-B14D-9B01-475C48CAFD2F}"/>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2" name="Rectangle 281">
          <a:extLst>
            <a:ext uri="{FF2B5EF4-FFF2-40B4-BE49-F238E27FC236}">
              <a16:creationId xmlns:a16="http://schemas.microsoft.com/office/drawing/2014/main" id="{B62B9899-5956-3941-8AC5-1C25FC061038}"/>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3" name="Rectangle 282">
          <a:extLst>
            <a:ext uri="{FF2B5EF4-FFF2-40B4-BE49-F238E27FC236}">
              <a16:creationId xmlns:a16="http://schemas.microsoft.com/office/drawing/2014/main" id="{7ED4678B-DD16-AD4A-8CD8-A1B9FCD12B92}"/>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4" name="Rectangle 283">
          <a:extLst>
            <a:ext uri="{FF2B5EF4-FFF2-40B4-BE49-F238E27FC236}">
              <a16:creationId xmlns:a16="http://schemas.microsoft.com/office/drawing/2014/main" id="{9B85EA41-4EC7-8F4D-9882-CCD6689C7049}"/>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5" name="Rectangle 284">
          <a:extLst>
            <a:ext uri="{FF2B5EF4-FFF2-40B4-BE49-F238E27FC236}">
              <a16:creationId xmlns:a16="http://schemas.microsoft.com/office/drawing/2014/main" id="{DD48F527-B200-8840-853D-2BEAF6459ABC}"/>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6" name="Rectangle 285">
          <a:extLst>
            <a:ext uri="{FF2B5EF4-FFF2-40B4-BE49-F238E27FC236}">
              <a16:creationId xmlns:a16="http://schemas.microsoft.com/office/drawing/2014/main" id="{764C3C15-CC18-994D-BD1E-73912EA1365F}"/>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435</xdr:row>
      <xdr:rowOff>0</xdr:rowOff>
    </xdr:from>
    <xdr:to>
      <xdr:col>25</xdr:col>
      <xdr:colOff>0</xdr:colOff>
      <xdr:row>435</xdr:row>
      <xdr:rowOff>0</xdr:rowOff>
    </xdr:to>
    <xdr:sp macro="" textlink="">
      <xdr:nvSpPr>
        <xdr:cNvPr id="287" name="Rectangle 286">
          <a:extLst>
            <a:ext uri="{FF2B5EF4-FFF2-40B4-BE49-F238E27FC236}">
              <a16:creationId xmlns:a16="http://schemas.microsoft.com/office/drawing/2014/main" id="{B6FEB4DD-D523-9D47-9105-9BDEC0A29522}"/>
            </a:ext>
          </a:extLst>
        </xdr:cNvPr>
        <xdr:cNvSpPr>
          <a:spLocks noChangeArrowheads="1"/>
        </xdr:cNvSpPr>
      </xdr:nvSpPr>
      <xdr:spPr bwMode="auto">
        <a:xfrm>
          <a:off x="17145000" y="71818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88" name="Rectangle 287">
          <a:extLst>
            <a:ext uri="{FF2B5EF4-FFF2-40B4-BE49-F238E27FC236}">
              <a16:creationId xmlns:a16="http://schemas.microsoft.com/office/drawing/2014/main" id="{66B7FE4A-8E94-1A4F-A481-0F6A1BF03E80}"/>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89" name="Rectangle 288">
          <a:extLst>
            <a:ext uri="{FF2B5EF4-FFF2-40B4-BE49-F238E27FC236}">
              <a16:creationId xmlns:a16="http://schemas.microsoft.com/office/drawing/2014/main" id="{AA1C97F4-12B9-2641-9506-02B9BC30D434}"/>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0" name="Rectangle 289">
          <a:extLst>
            <a:ext uri="{FF2B5EF4-FFF2-40B4-BE49-F238E27FC236}">
              <a16:creationId xmlns:a16="http://schemas.microsoft.com/office/drawing/2014/main" id="{8EFF48F5-88AC-4045-8ECA-E369102D9DBC}"/>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1" name="Rectangle 290">
          <a:extLst>
            <a:ext uri="{FF2B5EF4-FFF2-40B4-BE49-F238E27FC236}">
              <a16:creationId xmlns:a16="http://schemas.microsoft.com/office/drawing/2014/main" id="{865E51B5-1DC3-244E-AA42-9B5FC8C997E6}"/>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2" name="Rectangle 291">
          <a:extLst>
            <a:ext uri="{FF2B5EF4-FFF2-40B4-BE49-F238E27FC236}">
              <a16:creationId xmlns:a16="http://schemas.microsoft.com/office/drawing/2014/main" id="{1EDCEC8E-3521-C049-8C91-9CBB05E42E4B}"/>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3" name="Rectangle 292">
          <a:extLst>
            <a:ext uri="{FF2B5EF4-FFF2-40B4-BE49-F238E27FC236}">
              <a16:creationId xmlns:a16="http://schemas.microsoft.com/office/drawing/2014/main" id="{57BCEBF0-F8C0-C24F-8BB4-AE57461713FC}"/>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4" name="Rectangle 293">
          <a:extLst>
            <a:ext uri="{FF2B5EF4-FFF2-40B4-BE49-F238E27FC236}">
              <a16:creationId xmlns:a16="http://schemas.microsoft.com/office/drawing/2014/main" id="{348BBB56-B38C-474F-B763-B2C0654F14D5}"/>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5" name="Rectangle 294">
          <a:extLst>
            <a:ext uri="{FF2B5EF4-FFF2-40B4-BE49-F238E27FC236}">
              <a16:creationId xmlns:a16="http://schemas.microsoft.com/office/drawing/2014/main" id="{FA04C59F-AD87-6648-A293-29E6B1DD33F1}"/>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6" name="Rectangle 295">
          <a:extLst>
            <a:ext uri="{FF2B5EF4-FFF2-40B4-BE49-F238E27FC236}">
              <a16:creationId xmlns:a16="http://schemas.microsoft.com/office/drawing/2014/main" id="{3C70A09F-6C40-6F41-8D1F-492ED44897A0}"/>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7" name="Rectangle 296">
          <a:extLst>
            <a:ext uri="{FF2B5EF4-FFF2-40B4-BE49-F238E27FC236}">
              <a16:creationId xmlns:a16="http://schemas.microsoft.com/office/drawing/2014/main" id="{A920728B-C53C-284E-9AC9-3C9BD7506369}"/>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8" name="Rectangle 297">
          <a:extLst>
            <a:ext uri="{FF2B5EF4-FFF2-40B4-BE49-F238E27FC236}">
              <a16:creationId xmlns:a16="http://schemas.microsoft.com/office/drawing/2014/main" id="{3FF0E7E6-44B1-954F-8E6E-4B841584C931}"/>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299" name="Rectangle 298">
          <a:extLst>
            <a:ext uri="{FF2B5EF4-FFF2-40B4-BE49-F238E27FC236}">
              <a16:creationId xmlns:a16="http://schemas.microsoft.com/office/drawing/2014/main" id="{E9B342F8-1A40-8241-B019-2122F40BE5EB}"/>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0" name="Rectangle 299">
          <a:extLst>
            <a:ext uri="{FF2B5EF4-FFF2-40B4-BE49-F238E27FC236}">
              <a16:creationId xmlns:a16="http://schemas.microsoft.com/office/drawing/2014/main" id="{1815864D-0CDD-BD42-9D2F-63FDD244D97F}"/>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1" name="Rectangle 300">
          <a:extLst>
            <a:ext uri="{FF2B5EF4-FFF2-40B4-BE49-F238E27FC236}">
              <a16:creationId xmlns:a16="http://schemas.microsoft.com/office/drawing/2014/main" id="{D9539CFC-0E5F-9F42-8B66-DC35E3CDCC70}"/>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2" name="Rectangle 301">
          <a:extLst>
            <a:ext uri="{FF2B5EF4-FFF2-40B4-BE49-F238E27FC236}">
              <a16:creationId xmlns:a16="http://schemas.microsoft.com/office/drawing/2014/main" id="{D9E6BF75-CE7B-D449-9292-3DDCD4DA5B63}"/>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3" name="Rectangle 302">
          <a:extLst>
            <a:ext uri="{FF2B5EF4-FFF2-40B4-BE49-F238E27FC236}">
              <a16:creationId xmlns:a16="http://schemas.microsoft.com/office/drawing/2014/main" id="{F2D0FFC6-B329-434A-83C3-112D756A6750}"/>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4" name="Rectangle 303">
          <a:extLst>
            <a:ext uri="{FF2B5EF4-FFF2-40B4-BE49-F238E27FC236}">
              <a16:creationId xmlns:a16="http://schemas.microsoft.com/office/drawing/2014/main" id="{880A438D-698D-0642-A8EB-3518F24FF50E}"/>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5" name="Rectangle 304">
          <a:extLst>
            <a:ext uri="{FF2B5EF4-FFF2-40B4-BE49-F238E27FC236}">
              <a16:creationId xmlns:a16="http://schemas.microsoft.com/office/drawing/2014/main" id="{A59A1FF3-3572-0947-B9F2-189E2005243D}"/>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6" name="Rectangle 305">
          <a:extLst>
            <a:ext uri="{FF2B5EF4-FFF2-40B4-BE49-F238E27FC236}">
              <a16:creationId xmlns:a16="http://schemas.microsoft.com/office/drawing/2014/main" id="{90B4435A-7A9E-294E-A6DF-0E8CF8F8CC68}"/>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7" name="Rectangle 306">
          <a:extLst>
            <a:ext uri="{FF2B5EF4-FFF2-40B4-BE49-F238E27FC236}">
              <a16:creationId xmlns:a16="http://schemas.microsoft.com/office/drawing/2014/main" id="{EDC3C809-8AB6-674F-B706-8619CF03CC04}"/>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8" name="Rectangle 307">
          <a:extLst>
            <a:ext uri="{FF2B5EF4-FFF2-40B4-BE49-F238E27FC236}">
              <a16:creationId xmlns:a16="http://schemas.microsoft.com/office/drawing/2014/main" id="{023F2CFB-1F38-664B-9EE2-8AEB2CF00A25}"/>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468</xdr:row>
      <xdr:rowOff>0</xdr:rowOff>
    </xdr:from>
    <xdr:to>
      <xdr:col>25</xdr:col>
      <xdr:colOff>0</xdr:colOff>
      <xdr:row>468</xdr:row>
      <xdr:rowOff>0</xdr:rowOff>
    </xdr:to>
    <xdr:sp macro="" textlink="">
      <xdr:nvSpPr>
        <xdr:cNvPr id="309" name="Rectangle 308">
          <a:extLst>
            <a:ext uri="{FF2B5EF4-FFF2-40B4-BE49-F238E27FC236}">
              <a16:creationId xmlns:a16="http://schemas.microsoft.com/office/drawing/2014/main" id="{A6B50EDA-EC6E-D648-902A-27AF9ADD57BF}"/>
            </a:ext>
          </a:extLst>
        </xdr:cNvPr>
        <xdr:cNvSpPr>
          <a:spLocks noChangeArrowheads="1"/>
        </xdr:cNvSpPr>
      </xdr:nvSpPr>
      <xdr:spPr bwMode="auto">
        <a:xfrm>
          <a:off x="17145000" y="77266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0" name="Rectangle 309">
          <a:extLst>
            <a:ext uri="{FF2B5EF4-FFF2-40B4-BE49-F238E27FC236}">
              <a16:creationId xmlns:a16="http://schemas.microsoft.com/office/drawing/2014/main" id="{78FC2D12-721D-5D41-B97E-ED4581CEDB9A}"/>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1" name="Rectangle 310">
          <a:extLst>
            <a:ext uri="{FF2B5EF4-FFF2-40B4-BE49-F238E27FC236}">
              <a16:creationId xmlns:a16="http://schemas.microsoft.com/office/drawing/2014/main" id="{6AC20878-355A-E64A-B2E6-7E53F201D5DF}"/>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2" name="Rectangle 311">
          <a:extLst>
            <a:ext uri="{FF2B5EF4-FFF2-40B4-BE49-F238E27FC236}">
              <a16:creationId xmlns:a16="http://schemas.microsoft.com/office/drawing/2014/main" id="{6A0C9B33-2FEB-A04A-A3BD-CADA0903F2CD}"/>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3" name="Rectangle 312">
          <a:extLst>
            <a:ext uri="{FF2B5EF4-FFF2-40B4-BE49-F238E27FC236}">
              <a16:creationId xmlns:a16="http://schemas.microsoft.com/office/drawing/2014/main" id="{1794DC02-4BFA-5F41-83ED-5712EC4A4362}"/>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4" name="Rectangle 313">
          <a:extLst>
            <a:ext uri="{FF2B5EF4-FFF2-40B4-BE49-F238E27FC236}">
              <a16:creationId xmlns:a16="http://schemas.microsoft.com/office/drawing/2014/main" id="{DED0692A-F735-5443-8C09-27E325104C01}"/>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5" name="Rectangle 314">
          <a:extLst>
            <a:ext uri="{FF2B5EF4-FFF2-40B4-BE49-F238E27FC236}">
              <a16:creationId xmlns:a16="http://schemas.microsoft.com/office/drawing/2014/main" id="{36220DB3-1BE0-1646-A3E1-E96D58871FF7}"/>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6" name="Rectangle 315">
          <a:extLst>
            <a:ext uri="{FF2B5EF4-FFF2-40B4-BE49-F238E27FC236}">
              <a16:creationId xmlns:a16="http://schemas.microsoft.com/office/drawing/2014/main" id="{0C54953A-C1C5-1944-A160-84D989E83D75}"/>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7" name="Rectangle 316">
          <a:extLst>
            <a:ext uri="{FF2B5EF4-FFF2-40B4-BE49-F238E27FC236}">
              <a16:creationId xmlns:a16="http://schemas.microsoft.com/office/drawing/2014/main" id="{6BB29F53-1091-FD45-8029-EFA0AF83DD52}"/>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8" name="Rectangle 317">
          <a:extLst>
            <a:ext uri="{FF2B5EF4-FFF2-40B4-BE49-F238E27FC236}">
              <a16:creationId xmlns:a16="http://schemas.microsoft.com/office/drawing/2014/main" id="{EE4DE8E0-FFAE-0F4E-8322-5886AB98B397}"/>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19" name="Rectangle 318">
          <a:extLst>
            <a:ext uri="{FF2B5EF4-FFF2-40B4-BE49-F238E27FC236}">
              <a16:creationId xmlns:a16="http://schemas.microsoft.com/office/drawing/2014/main" id="{92F21B58-9BFD-CF48-8DF4-99DC09C05DAF}"/>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0" name="Rectangle 319">
          <a:extLst>
            <a:ext uri="{FF2B5EF4-FFF2-40B4-BE49-F238E27FC236}">
              <a16:creationId xmlns:a16="http://schemas.microsoft.com/office/drawing/2014/main" id="{EBDE4CC0-E943-3044-BC68-A506B055966F}"/>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1" name="Rectangle 320">
          <a:extLst>
            <a:ext uri="{FF2B5EF4-FFF2-40B4-BE49-F238E27FC236}">
              <a16:creationId xmlns:a16="http://schemas.microsoft.com/office/drawing/2014/main" id="{6F7CE8E3-8B0A-B34F-B7EB-E41E131A84B4}"/>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2" name="Rectangle 321">
          <a:extLst>
            <a:ext uri="{FF2B5EF4-FFF2-40B4-BE49-F238E27FC236}">
              <a16:creationId xmlns:a16="http://schemas.microsoft.com/office/drawing/2014/main" id="{B5D8E9A0-FD3B-3240-B94F-77147E15B205}"/>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3" name="Rectangle 322">
          <a:extLst>
            <a:ext uri="{FF2B5EF4-FFF2-40B4-BE49-F238E27FC236}">
              <a16:creationId xmlns:a16="http://schemas.microsoft.com/office/drawing/2014/main" id="{CA55C40C-ED4C-634F-AB72-97E88E1562EC}"/>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4" name="Rectangle 323">
          <a:extLst>
            <a:ext uri="{FF2B5EF4-FFF2-40B4-BE49-F238E27FC236}">
              <a16:creationId xmlns:a16="http://schemas.microsoft.com/office/drawing/2014/main" id="{7C60DF46-F07A-0246-9503-A0BFBEC18F00}"/>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5" name="Rectangle 324">
          <a:extLst>
            <a:ext uri="{FF2B5EF4-FFF2-40B4-BE49-F238E27FC236}">
              <a16:creationId xmlns:a16="http://schemas.microsoft.com/office/drawing/2014/main" id="{4461DE4A-FF14-CD42-8FE1-8BB977729054}"/>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6" name="Rectangle 325">
          <a:extLst>
            <a:ext uri="{FF2B5EF4-FFF2-40B4-BE49-F238E27FC236}">
              <a16:creationId xmlns:a16="http://schemas.microsoft.com/office/drawing/2014/main" id="{84B9E5B4-F376-7C4C-92BD-16CFE1B2EAF1}"/>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7" name="Rectangle 326">
          <a:extLst>
            <a:ext uri="{FF2B5EF4-FFF2-40B4-BE49-F238E27FC236}">
              <a16:creationId xmlns:a16="http://schemas.microsoft.com/office/drawing/2014/main" id="{269BF906-2A8B-4A46-ABDC-612DD4C040D5}"/>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8" name="Rectangle 327">
          <a:extLst>
            <a:ext uri="{FF2B5EF4-FFF2-40B4-BE49-F238E27FC236}">
              <a16:creationId xmlns:a16="http://schemas.microsoft.com/office/drawing/2014/main" id="{EADEC674-5921-C242-A2B0-A3B2C76D09CE}"/>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29" name="Rectangle 328">
          <a:extLst>
            <a:ext uri="{FF2B5EF4-FFF2-40B4-BE49-F238E27FC236}">
              <a16:creationId xmlns:a16="http://schemas.microsoft.com/office/drawing/2014/main" id="{910A6CB7-E42F-674F-8558-2B6F7D64951A}"/>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30" name="Rectangle 329">
          <a:extLst>
            <a:ext uri="{FF2B5EF4-FFF2-40B4-BE49-F238E27FC236}">
              <a16:creationId xmlns:a16="http://schemas.microsoft.com/office/drawing/2014/main" id="{562282D3-1BE5-4744-9CE4-E81E903AA7B7}"/>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501</xdr:row>
      <xdr:rowOff>0</xdr:rowOff>
    </xdr:from>
    <xdr:to>
      <xdr:col>25</xdr:col>
      <xdr:colOff>0</xdr:colOff>
      <xdr:row>501</xdr:row>
      <xdr:rowOff>0</xdr:rowOff>
    </xdr:to>
    <xdr:sp macro="" textlink="">
      <xdr:nvSpPr>
        <xdr:cNvPr id="331" name="Rectangle 330">
          <a:extLst>
            <a:ext uri="{FF2B5EF4-FFF2-40B4-BE49-F238E27FC236}">
              <a16:creationId xmlns:a16="http://schemas.microsoft.com/office/drawing/2014/main" id="{907A1CA2-48E6-6D4F-9DE1-1C609CFEC8BF}"/>
            </a:ext>
          </a:extLst>
        </xdr:cNvPr>
        <xdr:cNvSpPr>
          <a:spLocks noChangeArrowheads="1"/>
        </xdr:cNvSpPr>
      </xdr:nvSpPr>
      <xdr:spPr bwMode="auto">
        <a:xfrm>
          <a:off x="17145000" y="82715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2" name="Rectangle 331">
          <a:extLst>
            <a:ext uri="{FF2B5EF4-FFF2-40B4-BE49-F238E27FC236}">
              <a16:creationId xmlns:a16="http://schemas.microsoft.com/office/drawing/2014/main" id="{1FCCED9D-0AE1-5640-A590-EA7C4C2B64C1}"/>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3" name="Rectangle 332">
          <a:extLst>
            <a:ext uri="{FF2B5EF4-FFF2-40B4-BE49-F238E27FC236}">
              <a16:creationId xmlns:a16="http://schemas.microsoft.com/office/drawing/2014/main" id="{EBC6D747-D189-BC4F-B648-E58114A10D9B}"/>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4" name="Rectangle 333">
          <a:extLst>
            <a:ext uri="{FF2B5EF4-FFF2-40B4-BE49-F238E27FC236}">
              <a16:creationId xmlns:a16="http://schemas.microsoft.com/office/drawing/2014/main" id="{51BE8C92-DC2C-C14D-A081-F7EE17BE3CAB}"/>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5" name="Rectangle 334">
          <a:extLst>
            <a:ext uri="{FF2B5EF4-FFF2-40B4-BE49-F238E27FC236}">
              <a16:creationId xmlns:a16="http://schemas.microsoft.com/office/drawing/2014/main" id="{0825BB9A-F82F-A248-B783-D6E81313FC82}"/>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6" name="Rectangle 335">
          <a:extLst>
            <a:ext uri="{FF2B5EF4-FFF2-40B4-BE49-F238E27FC236}">
              <a16:creationId xmlns:a16="http://schemas.microsoft.com/office/drawing/2014/main" id="{09F06DAD-6C19-B34A-8772-40E881FA2A64}"/>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7" name="Rectangle 336">
          <a:extLst>
            <a:ext uri="{FF2B5EF4-FFF2-40B4-BE49-F238E27FC236}">
              <a16:creationId xmlns:a16="http://schemas.microsoft.com/office/drawing/2014/main" id="{BA5597EF-684A-7849-A9F9-2B0259C16E28}"/>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8" name="Rectangle 337">
          <a:extLst>
            <a:ext uri="{FF2B5EF4-FFF2-40B4-BE49-F238E27FC236}">
              <a16:creationId xmlns:a16="http://schemas.microsoft.com/office/drawing/2014/main" id="{BA836E18-67ED-7E43-85C4-8B80BC2A6A42}"/>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39" name="Rectangle 338">
          <a:extLst>
            <a:ext uri="{FF2B5EF4-FFF2-40B4-BE49-F238E27FC236}">
              <a16:creationId xmlns:a16="http://schemas.microsoft.com/office/drawing/2014/main" id="{0D2E6FCD-2663-7D44-8227-6A9A374743C2}"/>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0" name="Rectangle 339">
          <a:extLst>
            <a:ext uri="{FF2B5EF4-FFF2-40B4-BE49-F238E27FC236}">
              <a16:creationId xmlns:a16="http://schemas.microsoft.com/office/drawing/2014/main" id="{4ED198B8-BEE4-CE4C-AD90-45BE2887B340}"/>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1" name="Rectangle 340">
          <a:extLst>
            <a:ext uri="{FF2B5EF4-FFF2-40B4-BE49-F238E27FC236}">
              <a16:creationId xmlns:a16="http://schemas.microsoft.com/office/drawing/2014/main" id="{07D60FEA-94BE-8740-89E7-75B9E6277690}"/>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2" name="Rectangle 341">
          <a:extLst>
            <a:ext uri="{FF2B5EF4-FFF2-40B4-BE49-F238E27FC236}">
              <a16:creationId xmlns:a16="http://schemas.microsoft.com/office/drawing/2014/main" id="{F5F4DC63-2616-1247-B058-A2504FA2D18F}"/>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3" name="Rectangle 342">
          <a:extLst>
            <a:ext uri="{FF2B5EF4-FFF2-40B4-BE49-F238E27FC236}">
              <a16:creationId xmlns:a16="http://schemas.microsoft.com/office/drawing/2014/main" id="{4208658B-7F17-4D4E-97A5-81873F56BC9B}"/>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4" name="Rectangle 343">
          <a:extLst>
            <a:ext uri="{FF2B5EF4-FFF2-40B4-BE49-F238E27FC236}">
              <a16:creationId xmlns:a16="http://schemas.microsoft.com/office/drawing/2014/main" id="{3186C963-EFAD-9A4B-89EA-C809EDFE2FE3}"/>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5" name="Rectangle 344">
          <a:extLst>
            <a:ext uri="{FF2B5EF4-FFF2-40B4-BE49-F238E27FC236}">
              <a16:creationId xmlns:a16="http://schemas.microsoft.com/office/drawing/2014/main" id="{C51CF022-CE4B-A744-AA69-535540CC27D5}"/>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6" name="Rectangle 345">
          <a:extLst>
            <a:ext uri="{FF2B5EF4-FFF2-40B4-BE49-F238E27FC236}">
              <a16:creationId xmlns:a16="http://schemas.microsoft.com/office/drawing/2014/main" id="{C7063021-F5DD-9C44-8650-3975359476C4}"/>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7" name="Rectangle 346">
          <a:extLst>
            <a:ext uri="{FF2B5EF4-FFF2-40B4-BE49-F238E27FC236}">
              <a16:creationId xmlns:a16="http://schemas.microsoft.com/office/drawing/2014/main" id="{EFB7E822-52FC-BE41-B213-D0CF07AE0ACD}"/>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8" name="Rectangle 347">
          <a:extLst>
            <a:ext uri="{FF2B5EF4-FFF2-40B4-BE49-F238E27FC236}">
              <a16:creationId xmlns:a16="http://schemas.microsoft.com/office/drawing/2014/main" id="{3610ED76-6D71-BD4E-8F0B-58DFB2D5035A}"/>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49" name="Rectangle 348">
          <a:extLst>
            <a:ext uri="{FF2B5EF4-FFF2-40B4-BE49-F238E27FC236}">
              <a16:creationId xmlns:a16="http://schemas.microsoft.com/office/drawing/2014/main" id="{68A5DB37-09EE-AE47-8F56-7548247C791D}"/>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50" name="Rectangle 349">
          <a:extLst>
            <a:ext uri="{FF2B5EF4-FFF2-40B4-BE49-F238E27FC236}">
              <a16:creationId xmlns:a16="http://schemas.microsoft.com/office/drawing/2014/main" id="{2AC3500E-6063-E64C-9ABC-E1A306FAD38E}"/>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51" name="Rectangle 350">
          <a:extLst>
            <a:ext uri="{FF2B5EF4-FFF2-40B4-BE49-F238E27FC236}">
              <a16:creationId xmlns:a16="http://schemas.microsoft.com/office/drawing/2014/main" id="{87297CC5-1CAA-EE47-BB75-C15AD3184331}"/>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52" name="Rectangle 351">
          <a:extLst>
            <a:ext uri="{FF2B5EF4-FFF2-40B4-BE49-F238E27FC236}">
              <a16:creationId xmlns:a16="http://schemas.microsoft.com/office/drawing/2014/main" id="{397AB427-8AD9-7644-8406-3B920D70F8D9}"/>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534</xdr:row>
      <xdr:rowOff>0</xdr:rowOff>
    </xdr:from>
    <xdr:to>
      <xdr:col>25</xdr:col>
      <xdr:colOff>0</xdr:colOff>
      <xdr:row>534</xdr:row>
      <xdr:rowOff>0</xdr:rowOff>
    </xdr:to>
    <xdr:sp macro="" textlink="">
      <xdr:nvSpPr>
        <xdr:cNvPr id="353" name="Rectangle 352">
          <a:extLst>
            <a:ext uri="{FF2B5EF4-FFF2-40B4-BE49-F238E27FC236}">
              <a16:creationId xmlns:a16="http://schemas.microsoft.com/office/drawing/2014/main" id="{5B426023-5F76-C74F-AB0B-21BD8E5D0630}"/>
            </a:ext>
          </a:extLst>
        </xdr:cNvPr>
        <xdr:cNvSpPr>
          <a:spLocks noChangeArrowheads="1"/>
        </xdr:cNvSpPr>
      </xdr:nvSpPr>
      <xdr:spPr bwMode="auto">
        <a:xfrm>
          <a:off x="17145000" y="88163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54" name="Rectangle 353">
          <a:extLst>
            <a:ext uri="{FF2B5EF4-FFF2-40B4-BE49-F238E27FC236}">
              <a16:creationId xmlns:a16="http://schemas.microsoft.com/office/drawing/2014/main" id="{3D1D626B-43B9-4D4E-A45A-9DB5CACC60A7}"/>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55" name="Rectangle 354">
          <a:extLst>
            <a:ext uri="{FF2B5EF4-FFF2-40B4-BE49-F238E27FC236}">
              <a16:creationId xmlns:a16="http://schemas.microsoft.com/office/drawing/2014/main" id="{49117D5E-7852-1644-8452-9E4BCEED50F8}"/>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56" name="Rectangle 355">
          <a:extLst>
            <a:ext uri="{FF2B5EF4-FFF2-40B4-BE49-F238E27FC236}">
              <a16:creationId xmlns:a16="http://schemas.microsoft.com/office/drawing/2014/main" id="{AF03E572-4965-D347-BA2E-B5D16D73C0FD}"/>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57" name="Rectangle 356">
          <a:extLst>
            <a:ext uri="{FF2B5EF4-FFF2-40B4-BE49-F238E27FC236}">
              <a16:creationId xmlns:a16="http://schemas.microsoft.com/office/drawing/2014/main" id="{8DB7F30C-3905-A44F-B568-762285C77C3A}"/>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58" name="Rectangle 357">
          <a:extLst>
            <a:ext uri="{FF2B5EF4-FFF2-40B4-BE49-F238E27FC236}">
              <a16:creationId xmlns:a16="http://schemas.microsoft.com/office/drawing/2014/main" id="{E88383D4-9640-514A-9C32-EAC6D7C87B7A}"/>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59" name="Rectangle 358">
          <a:extLst>
            <a:ext uri="{FF2B5EF4-FFF2-40B4-BE49-F238E27FC236}">
              <a16:creationId xmlns:a16="http://schemas.microsoft.com/office/drawing/2014/main" id="{17E94AB9-5F73-8649-A9CE-C5EAA5D2836E}"/>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0" name="Rectangle 359">
          <a:extLst>
            <a:ext uri="{FF2B5EF4-FFF2-40B4-BE49-F238E27FC236}">
              <a16:creationId xmlns:a16="http://schemas.microsoft.com/office/drawing/2014/main" id="{4B5D0FF6-33EC-764B-92C2-82C857288A90}"/>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1" name="Rectangle 360">
          <a:extLst>
            <a:ext uri="{FF2B5EF4-FFF2-40B4-BE49-F238E27FC236}">
              <a16:creationId xmlns:a16="http://schemas.microsoft.com/office/drawing/2014/main" id="{87B53830-98DF-AD45-AA16-9B9385344796}"/>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2" name="Rectangle 361">
          <a:extLst>
            <a:ext uri="{FF2B5EF4-FFF2-40B4-BE49-F238E27FC236}">
              <a16:creationId xmlns:a16="http://schemas.microsoft.com/office/drawing/2014/main" id="{36221B49-2BB9-6B4D-B3D3-CEDB7817EBF5}"/>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3" name="Rectangle 362">
          <a:extLst>
            <a:ext uri="{FF2B5EF4-FFF2-40B4-BE49-F238E27FC236}">
              <a16:creationId xmlns:a16="http://schemas.microsoft.com/office/drawing/2014/main" id="{70465FE4-C915-004A-8A7C-72A08AC693C9}"/>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4" name="Rectangle 363">
          <a:extLst>
            <a:ext uri="{FF2B5EF4-FFF2-40B4-BE49-F238E27FC236}">
              <a16:creationId xmlns:a16="http://schemas.microsoft.com/office/drawing/2014/main" id="{22BD07E0-FF9B-A544-ADE5-64638D571F87}"/>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5" name="Rectangle 364">
          <a:extLst>
            <a:ext uri="{FF2B5EF4-FFF2-40B4-BE49-F238E27FC236}">
              <a16:creationId xmlns:a16="http://schemas.microsoft.com/office/drawing/2014/main" id="{1454AABF-A147-D143-8F42-3D5ADF61B82C}"/>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6" name="Rectangle 365">
          <a:extLst>
            <a:ext uri="{FF2B5EF4-FFF2-40B4-BE49-F238E27FC236}">
              <a16:creationId xmlns:a16="http://schemas.microsoft.com/office/drawing/2014/main" id="{4F80DE4C-E0B3-E74B-A058-D72BB81F2A8E}"/>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7" name="Rectangle 366">
          <a:extLst>
            <a:ext uri="{FF2B5EF4-FFF2-40B4-BE49-F238E27FC236}">
              <a16:creationId xmlns:a16="http://schemas.microsoft.com/office/drawing/2014/main" id="{BC1FF0F9-7BEB-F94F-A4CB-A2DB0ABD4E17}"/>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8" name="Rectangle 367">
          <a:extLst>
            <a:ext uri="{FF2B5EF4-FFF2-40B4-BE49-F238E27FC236}">
              <a16:creationId xmlns:a16="http://schemas.microsoft.com/office/drawing/2014/main" id="{297F4439-340E-E443-868B-F6A81CA0C949}"/>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69" name="Rectangle 368">
          <a:extLst>
            <a:ext uri="{FF2B5EF4-FFF2-40B4-BE49-F238E27FC236}">
              <a16:creationId xmlns:a16="http://schemas.microsoft.com/office/drawing/2014/main" id="{831EAA0D-47FC-544F-98CC-681B356CCE98}"/>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70" name="Rectangle 369">
          <a:extLst>
            <a:ext uri="{FF2B5EF4-FFF2-40B4-BE49-F238E27FC236}">
              <a16:creationId xmlns:a16="http://schemas.microsoft.com/office/drawing/2014/main" id="{64C2438A-A7C3-E146-9955-3EDA3976086D}"/>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71" name="Rectangle 370">
          <a:extLst>
            <a:ext uri="{FF2B5EF4-FFF2-40B4-BE49-F238E27FC236}">
              <a16:creationId xmlns:a16="http://schemas.microsoft.com/office/drawing/2014/main" id="{45A767AC-BC50-5641-9E5B-4B0629061C3B}"/>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72" name="Rectangle 371">
          <a:extLst>
            <a:ext uri="{FF2B5EF4-FFF2-40B4-BE49-F238E27FC236}">
              <a16:creationId xmlns:a16="http://schemas.microsoft.com/office/drawing/2014/main" id="{A9512F81-6F09-5344-B50D-85927086F033}"/>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73" name="Rectangle 372">
          <a:extLst>
            <a:ext uri="{FF2B5EF4-FFF2-40B4-BE49-F238E27FC236}">
              <a16:creationId xmlns:a16="http://schemas.microsoft.com/office/drawing/2014/main" id="{9528B5DA-8D8B-E447-B097-7D41E8931AD0}"/>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74" name="Rectangle 373">
          <a:extLst>
            <a:ext uri="{FF2B5EF4-FFF2-40B4-BE49-F238E27FC236}">
              <a16:creationId xmlns:a16="http://schemas.microsoft.com/office/drawing/2014/main" id="{B0BCF3F8-6E38-C144-8BE3-C7FE730817EC}"/>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567</xdr:row>
      <xdr:rowOff>0</xdr:rowOff>
    </xdr:from>
    <xdr:to>
      <xdr:col>25</xdr:col>
      <xdr:colOff>0</xdr:colOff>
      <xdr:row>567</xdr:row>
      <xdr:rowOff>0</xdr:rowOff>
    </xdr:to>
    <xdr:sp macro="" textlink="">
      <xdr:nvSpPr>
        <xdr:cNvPr id="375" name="Rectangle 374">
          <a:extLst>
            <a:ext uri="{FF2B5EF4-FFF2-40B4-BE49-F238E27FC236}">
              <a16:creationId xmlns:a16="http://schemas.microsoft.com/office/drawing/2014/main" id="{8F787281-C412-4C40-9D02-9BE7F6BB3C42}"/>
            </a:ext>
          </a:extLst>
        </xdr:cNvPr>
        <xdr:cNvSpPr>
          <a:spLocks noChangeArrowheads="1"/>
        </xdr:cNvSpPr>
      </xdr:nvSpPr>
      <xdr:spPr bwMode="auto">
        <a:xfrm>
          <a:off x="17145000" y="93611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76" name="Rectangle 375">
          <a:extLst>
            <a:ext uri="{FF2B5EF4-FFF2-40B4-BE49-F238E27FC236}">
              <a16:creationId xmlns:a16="http://schemas.microsoft.com/office/drawing/2014/main" id="{B40BE4F5-330C-5846-B2E6-0B090CEDDE90}"/>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77" name="Rectangle 376">
          <a:extLst>
            <a:ext uri="{FF2B5EF4-FFF2-40B4-BE49-F238E27FC236}">
              <a16:creationId xmlns:a16="http://schemas.microsoft.com/office/drawing/2014/main" id="{6A313BA9-0D7A-DA46-B09A-1325A04100F5}"/>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78" name="Rectangle 377">
          <a:extLst>
            <a:ext uri="{FF2B5EF4-FFF2-40B4-BE49-F238E27FC236}">
              <a16:creationId xmlns:a16="http://schemas.microsoft.com/office/drawing/2014/main" id="{F9B61815-A456-B942-8DC2-3FF8FFC37682}"/>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79" name="Rectangle 378">
          <a:extLst>
            <a:ext uri="{FF2B5EF4-FFF2-40B4-BE49-F238E27FC236}">
              <a16:creationId xmlns:a16="http://schemas.microsoft.com/office/drawing/2014/main" id="{1116EB98-4C0A-964A-980B-201678AF943E}"/>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0" name="Rectangle 379">
          <a:extLst>
            <a:ext uri="{FF2B5EF4-FFF2-40B4-BE49-F238E27FC236}">
              <a16:creationId xmlns:a16="http://schemas.microsoft.com/office/drawing/2014/main" id="{306C9924-4631-4A48-8360-7D0EA6DCD4D4}"/>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1" name="Rectangle 380">
          <a:extLst>
            <a:ext uri="{FF2B5EF4-FFF2-40B4-BE49-F238E27FC236}">
              <a16:creationId xmlns:a16="http://schemas.microsoft.com/office/drawing/2014/main" id="{C5C0726B-B42E-BD48-B784-431AAABC061B}"/>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2" name="Rectangle 381">
          <a:extLst>
            <a:ext uri="{FF2B5EF4-FFF2-40B4-BE49-F238E27FC236}">
              <a16:creationId xmlns:a16="http://schemas.microsoft.com/office/drawing/2014/main" id="{CC89F027-E9F1-3244-880E-0F99C0999A85}"/>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3" name="Rectangle 382">
          <a:extLst>
            <a:ext uri="{FF2B5EF4-FFF2-40B4-BE49-F238E27FC236}">
              <a16:creationId xmlns:a16="http://schemas.microsoft.com/office/drawing/2014/main" id="{51F5CDF0-BD43-EF43-9913-231353C4C29B}"/>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4" name="Rectangle 383">
          <a:extLst>
            <a:ext uri="{FF2B5EF4-FFF2-40B4-BE49-F238E27FC236}">
              <a16:creationId xmlns:a16="http://schemas.microsoft.com/office/drawing/2014/main" id="{DB9F606F-4626-E94E-893E-7B89FD123648}"/>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5" name="Rectangle 384">
          <a:extLst>
            <a:ext uri="{FF2B5EF4-FFF2-40B4-BE49-F238E27FC236}">
              <a16:creationId xmlns:a16="http://schemas.microsoft.com/office/drawing/2014/main" id="{391952FC-525C-3C4F-9380-8069B1C1ED3D}"/>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6" name="Rectangle 385">
          <a:extLst>
            <a:ext uri="{FF2B5EF4-FFF2-40B4-BE49-F238E27FC236}">
              <a16:creationId xmlns:a16="http://schemas.microsoft.com/office/drawing/2014/main" id="{0EC8A6C8-9C37-444F-85EA-6A4B06B3F092}"/>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7" name="Rectangle 386">
          <a:extLst>
            <a:ext uri="{FF2B5EF4-FFF2-40B4-BE49-F238E27FC236}">
              <a16:creationId xmlns:a16="http://schemas.microsoft.com/office/drawing/2014/main" id="{DC78AA86-3AAC-D041-8BCB-D333B73D0A53}"/>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8" name="Rectangle 387">
          <a:extLst>
            <a:ext uri="{FF2B5EF4-FFF2-40B4-BE49-F238E27FC236}">
              <a16:creationId xmlns:a16="http://schemas.microsoft.com/office/drawing/2014/main" id="{C5CC59AF-E31E-EC41-B6C7-D9B88D408C6A}"/>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89" name="Rectangle 388">
          <a:extLst>
            <a:ext uri="{FF2B5EF4-FFF2-40B4-BE49-F238E27FC236}">
              <a16:creationId xmlns:a16="http://schemas.microsoft.com/office/drawing/2014/main" id="{3C710ADB-268D-4844-B69D-625EBA7C1DB2}"/>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0" name="Rectangle 389">
          <a:extLst>
            <a:ext uri="{FF2B5EF4-FFF2-40B4-BE49-F238E27FC236}">
              <a16:creationId xmlns:a16="http://schemas.microsoft.com/office/drawing/2014/main" id="{15F7F954-BBA4-584D-9D0B-83FA02C578AE}"/>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1" name="Rectangle 390">
          <a:extLst>
            <a:ext uri="{FF2B5EF4-FFF2-40B4-BE49-F238E27FC236}">
              <a16:creationId xmlns:a16="http://schemas.microsoft.com/office/drawing/2014/main" id="{F98B0203-866C-424C-92B6-46D474A6231D}"/>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2" name="Rectangle 391">
          <a:extLst>
            <a:ext uri="{FF2B5EF4-FFF2-40B4-BE49-F238E27FC236}">
              <a16:creationId xmlns:a16="http://schemas.microsoft.com/office/drawing/2014/main" id="{4DD7B11B-80A1-8E44-BA13-5B9C1A291387}"/>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3" name="Rectangle 392">
          <a:extLst>
            <a:ext uri="{FF2B5EF4-FFF2-40B4-BE49-F238E27FC236}">
              <a16:creationId xmlns:a16="http://schemas.microsoft.com/office/drawing/2014/main" id="{BFCC6C1D-B4C0-4F49-8F95-543BE617FA8C}"/>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4" name="Rectangle 393">
          <a:extLst>
            <a:ext uri="{FF2B5EF4-FFF2-40B4-BE49-F238E27FC236}">
              <a16:creationId xmlns:a16="http://schemas.microsoft.com/office/drawing/2014/main" id="{E2BF0CAC-1B9E-1541-982B-BC14DA8F8E27}"/>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5" name="Rectangle 394">
          <a:extLst>
            <a:ext uri="{FF2B5EF4-FFF2-40B4-BE49-F238E27FC236}">
              <a16:creationId xmlns:a16="http://schemas.microsoft.com/office/drawing/2014/main" id="{05CF4220-8DD9-DC49-A881-1527707B38CC}"/>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6" name="Rectangle 395">
          <a:extLst>
            <a:ext uri="{FF2B5EF4-FFF2-40B4-BE49-F238E27FC236}">
              <a16:creationId xmlns:a16="http://schemas.microsoft.com/office/drawing/2014/main" id="{0A1F0255-F0D1-0E42-A34E-26AF3BF6851E}"/>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600</xdr:row>
      <xdr:rowOff>0</xdr:rowOff>
    </xdr:from>
    <xdr:to>
      <xdr:col>25</xdr:col>
      <xdr:colOff>0</xdr:colOff>
      <xdr:row>600</xdr:row>
      <xdr:rowOff>0</xdr:rowOff>
    </xdr:to>
    <xdr:sp macro="" textlink="">
      <xdr:nvSpPr>
        <xdr:cNvPr id="397" name="Rectangle 396">
          <a:extLst>
            <a:ext uri="{FF2B5EF4-FFF2-40B4-BE49-F238E27FC236}">
              <a16:creationId xmlns:a16="http://schemas.microsoft.com/office/drawing/2014/main" id="{CE65BB4E-2B89-EA44-ADFF-B54C23D5DEA0}"/>
            </a:ext>
          </a:extLst>
        </xdr:cNvPr>
        <xdr:cNvSpPr>
          <a:spLocks noChangeArrowheads="1"/>
        </xdr:cNvSpPr>
      </xdr:nvSpPr>
      <xdr:spPr bwMode="auto">
        <a:xfrm>
          <a:off x="17145000" y="99060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398" name="Rectangle 397">
          <a:extLst>
            <a:ext uri="{FF2B5EF4-FFF2-40B4-BE49-F238E27FC236}">
              <a16:creationId xmlns:a16="http://schemas.microsoft.com/office/drawing/2014/main" id="{C95096BB-CC27-EC45-9EBF-F9BECFE1BB07}"/>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399" name="Rectangle 398">
          <a:extLst>
            <a:ext uri="{FF2B5EF4-FFF2-40B4-BE49-F238E27FC236}">
              <a16:creationId xmlns:a16="http://schemas.microsoft.com/office/drawing/2014/main" id="{5F7F1CC5-A670-AF4B-821C-4E7676D5C917}"/>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0" name="Rectangle 399">
          <a:extLst>
            <a:ext uri="{FF2B5EF4-FFF2-40B4-BE49-F238E27FC236}">
              <a16:creationId xmlns:a16="http://schemas.microsoft.com/office/drawing/2014/main" id="{99DC23FD-62B1-734D-B2E5-E7BB60059F7F}"/>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1" name="Rectangle 400">
          <a:extLst>
            <a:ext uri="{FF2B5EF4-FFF2-40B4-BE49-F238E27FC236}">
              <a16:creationId xmlns:a16="http://schemas.microsoft.com/office/drawing/2014/main" id="{6A6BC71D-0304-8842-82EB-DC0F346EC975}"/>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2" name="Rectangle 401">
          <a:extLst>
            <a:ext uri="{FF2B5EF4-FFF2-40B4-BE49-F238E27FC236}">
              <a16:creationId xmlns:a16="http://schemas.microsoft.com/office/drawing/2014/main" id="{73CF27EA-D9B6-8142-9FDC-E908B1ACECDB}"/>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3" name="Rectangle 402">
          <a:extLst>
            <a:ext uri="{FF2B5EF4-FFF2-40B4-BE49-F238E27FC236}">
              <a16:creationId xmlns:a16="http://schemas.microsoft.com/office/drawing/2014/main" id="{FE8FA648-B9CD-0A44-A9CE-DA1B08D7CFCD}"/>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4" name="Rectangle 403">
          <a:extLst>
            <a:ext uri="{FF2B5EF4-FFF2-40B4-BE49-F238E27FC236}">
              <a16:creationId xmlns:a16="http://schemas.microsoft.com/office/drawing/2014/main" id="{61109E6C-3690-204B-9487-2E8CA1ADEB67}"/>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5" name="Rectangle 404">
          <a:extLst>
            <a:ext uri="{FF2B5EF4-FFF2-40B4-BE49-F238E27FC236}">
              <a16:creationId xmlns:a16="http://schemas.microsoft.com/office/drawing/2014/main" id="{E63FE43C-DB2A-184D-A6C4-A3DE5C2D1AD4}"/>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6" name="Rectangle 405">
          <a:extLst>
            <a:ext uri="{FF2B5EF4-FFF2-40B4-BE49-F238E27FC236}">
              <a16:creationId xmlns:a16="http://schemas.microsoft.com/office/drawing/2014/main" id="{45F1023F-45A2-8F4B-9A8E-69F2C87F5F02}"/>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7" name="Rectangle 406">
          <a:extLst>
            <a:ext uri="{FF2B5EF4-FFF2-40B4-BE49-F238E27FC236}">
              <a16:creationId xmlns:a16="http://schemas.microsoft.com/office/drawing/2014/main" id="{6D2758E4-3002-0342-BB96-CE3A8BAB451B}"/>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8" name="Rectangle 407">
          <a:extLst>
            <a:ext uri="{FF2B5EF4-FFF2-40B4-BE49-F238E27FC236}">
              <a16:creationId xmlns:a16="http://schemas.microsoft.com/office/drawing/2014/main" id="{9ED12184-AD1D-0D4D-89A7-28B2A264B8F0}"/>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09" name="Rectangle 408">
          <a:extLst>
            <a:ext uri="{FF2B5EF4-FFF2-40B4-BE49-F238E27FC236}">
              <a16:creationId xmlns:a16="http://schemas.microsoft.com/office/drawing/2014/main" id="{0DA53C96-6F06-E546-A06D-4D687A2FEEDA}"/>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0" name="Rectangle 409">
          <a:extLst>
            <a:ext uri="{FF2B5EF4-FFF2-40B4-BE49-F238E27FC236}">
              <a16:creationId xmlns:a16="http://schemas.microsoft.com/office/drawing/2014/main" id="{63EECAAC-F343-234C-A7C1-4C82849CCE41}"/>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1" name="Rectangle 410">
          <a:extLst>
            <a:ext uri="{FF2B5EF4-FFF2-40B4-BE49-F238E27FC236}">
              <a16:creationId xmlns:a16="http://schemas.microsoft.com/office/drawing/2014/main" id="{14F67422-8E1C-0D42-AE81-861E3CD7E7E9}"/>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2" name="Rectangle 411">
          <a:extLst>
            <a:ext uri="{FF2B5EF4-FFF2-40B4-BE49-F238E27FC236}">
              <a16:creationId xmlns:a16="http://schemas.microsoft.com/office/drawing/2014/main" id="{5200E062-C2C0-1E41-B5EF-822927D2F7E7}"/>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3" name="Rectangle 412">
          <a:extLst>
            <a:ext uri="{FF2B5EF4-FFF2-40B4-BE49-F238E27FC236}">
              <a16:creationId xmlns:a16="http://schemas.microsoft.com/office/drawing/2014/main" id="{0622ED1A-66B4-0244-A51D-4FDCE7467DCA}"/>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4" name="Rectangle 413">
          <a:extLst>
            <a:ext uri="{FF2B5EF4-FFF2-40B4-BE49-F238E27FC236}">
              <a16:creationId xmlns:a16="http://schemas.microsoft.com/office/drawing/2014/main" id="{6D519CCB-4464-8D4E-80AE-F2BB4910B076}"/>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5" name="Rectangle 414">
          <a:extLst>
            <a:ext uri="{FF2B5EF4-FFF2-40B4-BE49-F238E27FC236}">
              <a16:creationId xmlns:a16="http://schemas.microsoft.com/office/drawing/2014/main" id="{40115568-212D-734A-A922-E5B4E38109D6}"/>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6" name="Rectangle 415">
          <a:extLst>
            <a:ext uri="{FF2B5EF4-FFF2-40B4-BE49-F238E27FC236}">
              <a16:creationId xmlns:a16="http://schemas.microsoft.com/office/drawing/2014/main" id="{E8CC5E92-A9AF-E247-B753-209DDC588011}"/>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7" name="Rectangle 416">
          <a:extLst>
            <a:ext uri="{FF2B5EF4-FFF2-40B4-BE49-F238E27FC236}">
              <a16:creationId xmlns:a16="http://schemas.microsoft.com/office/drawing/2014/main" id="{AAC16084-A3A5-3849-A490-787C4DABDF8C}"/>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8" name="Rectangle 417">
          <a:extLst>
            <a:ext uri="{FF2B5EF4-FFF2-40B4-BE49-F238E27FC236}">
              <a16:creationId xmlns:a16="http://schemas.microsoft.com/office/drawing/2014/main" id="{D0DB65F3-5E18-734B-8219-01C782F7E5A2}"/>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633</xdr:row>
      <xdr:rowOff>0</xdr:rowOff>
    </xdr:from>
    <xdr:to>
      <xdr:col>25</xdr:col>
      <xdr:colOff>0</xdr:colOff>
      <xdr:row>633</xdr:row>
      <xdr:rowOff>0</xdr:rowOff>
    </xdr:to>
    <xdr:sp macro="" textlink="">
      <xdr:nvSpPr>
        <xdr:cNvPr id="419" name="Rectangle 418">
          <a:extLst>
            <a:ext uri="{FF2B5EF4-FFF2-40B4-BE49-F238E27FC236}">
              <a16:creationId xmlns:a16="http://schemas.microsoft.com/office/drawing/2014/main" id="{D4935EA3-AD78-F140-B71D-E9D6102806EF}"/>
            </a:ext>
          </a:extLst>
        </xdr:cNvPr>
        <xdr:cNvSpPr>
          <a:spLocks noChangeArrowheads="1"/>
        </xdr:cNvSpPr>
      </xdr:nvSpPr>
      <xdr:spPr bwMode="auto">
        <a:xfrm>
          <a:off x="17145000" y="104508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0" name="Rectangle 419">
          <a:extLst>
            <a:ext uri="{FF2B5EF4-FFF2-40B4-BE49-F238E27FC236}">
              <a16:creationId xmlns:a16="http://schemas.microsoft.com/office/drawing/2014/main" id="{08245F8C-6CED-2447-AE90-872ECB20221E}"/>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1" name="Rectangle 420">
          <a:extLst>
            <a:ext uri="{FF2B5EF4-FFF2-40B4-BE49-F238E27FC236}">
              <a16:creationId xmlns:a16="http://schemas.microsoft.com/office/drawing/2014/main" id="{A81CF296-2333-D64C-8116-638467CCFBA1}"/>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2" name="Rectangle 421">
          <a:extLst>
            <a:ext uri="{FF2B5EF4-FFF2-40B4-BE49-F238E27FC236}">
              <a16:creationId xmlns:a16="http://schemas.microsoft.com/office/drawing/2014/main" id="{008407C1-0275-B143-A2B4-EA6E0D017C97}"/>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3" name="Rectangle 422">
          <a:extLst>
            <a:ext uri="{FF2B5EF4-FFF2-40B4-BE49-F238E27FC236}">
              <a16:creationId xmlns:a16="http://schemas.microsoft.com/office/drawing/2014/main" id="{0B8007AA-882D-9F46-B2E8-986DF85CFC24}"/>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4" name="Rectangle 423">
          <a:extLst>
            <a:ext uri="{FF2B5EF4-FFF2-40B4-BE49-F238E27FC236}">
              <a16:creationId xmlns:a16="http://schemas.microsoft.com/office/drawing/2014/main" id="{CF8271A9-B360-A244-B7A8-F45394F129BA}"/>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5" name="Rectangle 424">
          <a:extLst>
            <a:ext uri="{FF2B5EF4-FFF2-40B4-BE49-F238E27FC236}">
              <a16:creationId xmlns:a16="http://schemas.microsoft.com/office/drawing/2014/main" id="{CC0BCE55-9609-A341-A776-90B4318CE212}"/>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6" name="Rectangle 425">
          <a:extLst>
            <a:ext uri="{FF2B5EF4-FFF2-40B4-BE49-F238E27FC236}">
              <a16:creationId xmlns:a16="http://schemas.microsoft.com/office/drawing/2014/main" id="{E9A43DD3-5C18-8046-B57A-4F82BE3EA053}"/>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7" name="Rectangle 426">
          <a:extLst>
            <a:ext uri="{FF2B5EF4-FFF2-40B4-BE49-F238E27FC236}">
              <a16:creationId xmlns:a16="http://schemas.microsoft.com/office/drawing/2014/main" id="{6313E374-CEE4-5143-BF36-C88C8DD17D70}"/>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8" name="Rectangle 427">
          <a:extLst>
            <a:ext uri="{FF2B5EF4-FFF2-40B4-BE49-F238E27FC236}">
              <a16:creationId xmlns:a16="http://schemas.microsoft.com/office/drawing/2014/main" id="{106C17B7-0472-A241-AFA5-8101875D1ABB}"/>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29" name="Rectangle 428">
          <a:extLst>
            <a:ext uri="{FF2B5EF4-FFF2-40B4-BE49-F238E27FC236}">
              <a16:creationId xmlns:a16="http://schemas.microsoft.com/office/drawing/2014/main" id="{C2FE193D-EE81-C845-81A5-F57123BBEF19}"/>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0" name="Rectangle 429">
          <a:extLst>
            <a:ext uri="{FF2B5EF4-FFF2-40B4-BE49-F238E27FC236}">
              <a16:creationId xmlns:a16="http://schemas.microsoft.com/office/drawing/2014/main" id="{BF75C098-0991-C149-AF57-AF715E9179C3}"/>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1" name="Rectangle 430">
          <a:extLst>
            <a:ext uri="{FF2B5EF4-FFF2-40B4-BE49-F238E27FC236}">
              <a16:creationId xmlns:a16="http://schemas.microsoft.com/office/drawing/2014/main" id="{2D264104-78C3-EB43-B759-0FEAB9900463}"/>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2" name="Rectangle 431">
          <a:extLst>
            <a:ext uri="{FF2B5EF4-FFF2-40B4-BE49-F238E27FC236}">
              <a16:creationId xmlns:a16="http://schemas.microsoft.com/office/drawing/2014/main" id="{2B2A6209-8098-D748-81C2-A26CB79FA542}"/>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3" name="Rectangle 432">
          <a:extLst>
            <a:ext uri="{FF2B5EF4-FFF2-40B4-BE49-F238E27FC236}">
              <a16:creationId xmlns:a16="http://schemas.microsoft.com/office/drawing/2014/main" id="{AB0AECD3-A114-D74D-89E0-D0D0FC12CE60}"/>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4" name="Rectangle 433">
          <a:extLst>
            <a:ext uri="{FF2B5EF4-FFF2-40B4-BE49-F238E27FC236}">
              <a16:creationId xmlns:a16="http://schemas.microsoft.com/office/drawing/2014/main" id="{231B527D-FC98-A440-8C01-BA2A34BB648B}"/>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5" name="Rectangle 434">
          <a:extLst>
            <a:ext uri="{FF2B5EF4-FFF2-40B4-BE49-F238E27FC236}">
              <a16:creationId xmlns:a16="http://schemas.microsoft.com/office/drawing/2014/main" id="{9A245A06-794D-1943-A086-8D453D2CB0D4}"/>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6" name="Rectangle 435">
          <a:extLst>
            <a:ext uri="{FF2B5EF4-FFF2-40B4-BE49-F238E27FC236}">
              <a16:creationId xmlns:a16="http://schemas.microsoft.com/office/drawing/2014/main" id="{7EB0B955-C5FE-3A4F-BDDE-DB54B88C865F}"/>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7" name="Rectangle 436">
          <a:extLst>
            <a:ext uri="{FF2B5EF4-FFF2-40B4-BE49-F238E27FC236}">
              <a16:creationId xmlns:a16="http://schemas.microsoft.com/office/drawing/2014/main" id="{29FA2EA3-33A7-C944-9FB0-EFC81428906C}"/>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8" name="Rectangle 437">
          <a:extLst>
            <a:ext uri="{FF2B5EF4-FFF2-40B4-BE49-F238E27FC236}">
              <a16:creationId xmlns:a16="http://schemas.microsoft.com/office/drawing/2014/main" id="{6143E8A0-8C47-3144-951B-8B7F5FD213CA}"/>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39" name="Rectangle 438">
          <a:extLst>
            <a:ext uri="{FF2B5EF4-FFF2-40B4-BE49-F238E27FC236}">
              <a16:creationId xmlns:a16="http://schemas.microsoft.com/office/drawing/2014/main" id="{F6100CC6-5D80-084E-8188-20B6286736D8}"/>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40" name="Rectangle 439">
          <a:extLst>
            <a:ext uri="{FF2B5EF4-FFF2-40B4-BE49-F238E27FC236}">
              <a16:creationId xmlns:a16="http://schemas.microsoft.com/office/drawing/2014/main" id="{CAD235B3-76E4-1F47-B85E-B3500FD002B2}"/>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666</xdr:row>
      <xdr:rowOff>0</xdr:rowOff>
    </xdr:from>
    <xdr:to>
      <xdr:col>25</xdr:col>
      <xdr:colOff>0</xdr:colOff>
      <xdr:row>666</xdr:row>
      <xdr:rowOff>0</xdr:rowOff>
    </xdr:to>
    <xdr:sp macro="" textlink="">
      <xdr:nvSpPr>
        <xdr:cNvPr id="441" name="Rectangle 440">
          <a:extLst>
            <a:ext uri="{FF2B5EF4-FFF2-40B4-BE49-F238E27FC236}">
              <a16:creationId xmlns:a16="http://schemas.microsoft.com/office/drawing/2014/main" id="{3298304C-8E25-7C4C-80E3-8988FB4224A8}"/>
            </a:ext>
          </a:extLst>
        </xdr:cNvPr>
        <xdr:cNvSpPr>
          <a:spLocks noChangeArrowheads="1"/>
        </xdr:cNvSpPr>
      </xdr:nvSpPr>
      <xdr:spPr bwMode="auto">
        <a:xfrm>
          <a:off x="17145000" y="109956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2" name="Rectangle 441">
          <a:extLst>
            <a:ext uri="{FF2B5EF4-FFF2-40B4-BE49-F238E27FC236}">
              <a16:creationId xmlns:a16="http://schemas.microsoft.com/office/drawing/2014/main" id="{FEB25872-2B2A-134A-AAD4-24863CD6BDF7}"/>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3" name="Rectangle 442">
          <a:extLst>
            <a:ext uri="{FF2B5EF4-FFF2-40B4-BE49-F238E27FC236}">
              <a16:creationId xmlns:a16="http://schemas.microsoft.com/office/drawing/2014/main" id="{B5B4D19B-C227-384C-B4D2-7587E3EC5D2F}"/>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4" name="Rectangle 443">
          <a:extLst>
            <a:ext uri="{FF2B5EF4-FFF2-40B4-BE49-F238E27FC236}">
              <a16:creationId xmlns:a16="http://schemas.microsoft.com/office/drawing/2014/main" id="{624EB3B8-6E28-DD48-9FEF-53DF374F3940}"/>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5" name="Rectangle 444">
          <a:extLst>
            <a:ext uri="{FF2B5EF4-FFF2-40B4-BE49-F238E27FC236}">
              <a16:creationId xmlns:a16="http://schemas.microsoft.com/office/drawing/2014/main" id="{7FF94426-ACEC-CE48-A625-75EDA2633B3B}"/>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6" name="Rectangle 445">
          <a:extLst>
            <a:ext uri="{FF2B5EF4-FFF2-40B4-BE49-F238E27FC236}">
              <a16:creationId xmlns:a16="http://schemas.microsoft.com/office/drawing/2014/main" id="{B538B35E-E790-6D44-938D-516115BEB6D1}"/>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7" name="Rectangle 446">
          <a:extLst>
            <a:ext uri="{FF2B5EF4-FFF2-40B4-BE49-F238E27FC236}">
              <a16:creationId xmlns:a16="http://schemas.microsoft.com/office/drawing/2014/main" id="{C1AD80F5-42E9-CF40-8B77-972BD3CBA8DC}"/>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8" name="Rectangle 447">
          <a:extLst>
            <a:ext uri="{FF2B5EF4-FFF2-40B4-BE49-F238E27FC236}">
              <a16:creationId xmlns:a16="http://schemas.microsoft.com/office/drawing/2014/main" id="{ABFCAA4B-2AFA-2842-9821-636D65A28C4D}"/>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49" name="Rectangle 448">
          <a:extLst>
            <a:ext uri="{FF2B5EF4-FFF2-40B4-BE49-F238E27FC236}">
              <a16:creationId xmlns:a16="http://schemas.microsoft.com/office/drawing/2014/main" id="{B984724D-D84A-5E4E-9AD8-EA51F4702A7B}"/>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0" name="Rectangle 449">
          <a:extLst>
            <a:ext uri="{FF2B5EF4-FFF2-40B4-BE49-F238E27FC236}">
              <a16:creationId xmlns:a16="http://schemas.microsoft.com/office/drawing/2014/main" id="{7BEE859D-86F5-4F4B-8F13-5136F9A82D27}"/>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1" name="Rectangle 450">
          <a:extLst>
            <a:ext uri="{FF2B5EF4-FFF2-40B4-BE49-F238E27FC236}">
              <a16:creationId xmlns:a16="http://schemas.microsoft.com/office/drawing/2014/main" id="{D230A55D-F7C5-0E4E-A218-AFE6A83E873C}"/>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2" name="Rectangle 451">
          <a:extLst>
            <a:ext uri="{FF2B5EF4-FFF2-40B4-BE49-F238E27FC236}">
              <a16:creationId xmlns:a16="http://schemas.microsoft.com/office/drawing/2014/main" id="{F617D583-291C-6249-8FD6-EB579BA76849}"/>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3" name="Rectangle 452">
          <a:extLst>
            <a:ext uri="{FF2B5EF4-FFF2-40B4-BE49-F238E27FC236}">
              <a16:creationId xmlns:a16="http://schemas.microsoft.com/office/drawing/2014/main" id="{5391BCD1-2F0A-DB49-89FA-D1152D1AC4C0}"/>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4" name="Rectangle 453">
          <a:extLst>
            <a:ext uri="{FF2B5EF4-FFF2-40B4-BE49-F238E27FC236}">
              <a16:creationId xmlns:a16="http://schemas.microsoft.com/office/drawing/2014/main" id="{B1FD1D93-3F21-1A43-BB32-116D62E7B45B}"/>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5" name="Rectangle 454">
          <a:extLst>
            <a:ext uri="{FF2B5EF4-FFF2-40B4-BE49-F238E27FC236}">
              <a16:creationId xmlns:a16="http://schemas.microsoft.com/office/drawing/2014/main" id="{8F81B770-DC75-5644-A392-E4434136BC96}"/>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6" name="Rectangle 455">
          <a:extLst>
            <a:ext uri="{FF2B5EF4-FFF2-40B4-BE49-F238E27FC236}">
              <a16:creationId xmlns:a16="http://schemas.microsoft.com/office/drawing/2014/main" id="{0A5D4FE2-A02A-7045-B1CC-067A3CFD216E}"/>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7" name="Rectangle 456">
          <a:extLst>
            <a:ext uri="{FF2B5EF4-FFF2-40B4-BE49-F238E27FC236}">
              <a16:creationId xmlns:a16="http://schemas.microsoft.com/office/drawing/2014/main" id="{D2175A0F-663A-8848-85D9-CE9B4485C5C9}"/>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8" name="Rectangle 457">
          <a:extLst>
            <a:ext uri="{FF2B5EF4-FFF2-40B4-BE49-F238E27FC236}">
              <a16:creationId xmlns:a16="http://schemas.microsoft.com/office/drawing/2014/main" id="{18A9E9A7-715F-1F4A-AAA0-4103A4AFE1DE}"/>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59" name="Rectangle 458">
          <a:extLst>
            <a:ext uri="{FF2B5EF4-FFF2-40B4-BE49-F238E27FC236}">
              <a16:creationId xmlns:a16="http://schemas.microsoft.com/office/drawing/2014/main" id="{8BF4FA0E-2570-F84A-9F1E-65806B8BEDA6}"/>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60" name="Rectangle 459">
          <a:extLst>
            <a:ext uri="{FF2B5EF4-FFF2-40B4-BE49-F238E27FC236}">
              <a16:creationId xmlns:a16="http://schemas.microsoft.com/office/drawing/2014/main" id="{237501BA-CB43-7846-BAB0-A3FDFB7956FE}"/>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61" name="Rectangle 460">
          <a:extLst>
            <a:ext uri="{FF2B5EF4-FFF2-40B4-BE49-F238E27FC236}">
              <a16:creationId xmlns:a16="http://schemas.microsoft.com/office/drawing/2014/main" id="{2B9D185C-2AF4-6046-9E72-C750B995842D}"/>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62" name="Rectangle 461">
          <a:extLst>
            <a:ext uri="{FF2B5EF4-FFF2-40B4-BE49-F238E27FC236}">
              <a16:creationId xmlns:a16="http://schemas.microsoft.com/office/drawing/2014/main" id="{ABD8A7F3-7567-7641-86E3-B20304576F09}"/>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699</xdr:row>
      <xdr:rowOff>0</xdr:rowOff>
    </xdr:from>
    <xdr:to>
      <xdr:col>25</xdr:col>
      <xdr:colOff>0</xdr:colOff>
      <xdr:row>699</xdr:row>
      <xdr:rowOff>0</xdr:rowOff>
    </xdr:to>
    <xdr:sp macro="" textlink="">
      <xdr:nvSpPr>
        <xdr:cNvPr id="463" name="Rectangle 462">
          <a:extLst>
            <a:ext uri="{FF2B5EF4-FFF2-40B4-BE49-F238E27FC236}">
              <a16:creationId xmlns:a16="http://schemas.microsoft.com/office/drawing/2014/main" id="{F78AFD13-E73E-1445-B451-8BE8D7AB5AB9}"/>
            </a:ext>
          </a:extLst>
        </xdr:cNvPr>
        <xdr:cNvSpPr>
          <a:spLocks noChangeArrowheads="1"/>
        </xdr:cNvSpPr>
      </xdr:nvSpPr>
      <xdr:spPr bwMode="auto">
        <a:xfrm>
          <a:off x="17145000" y="115404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64" name="Rectangle 463">
          <a:extLst>
            <a:ext uri="{FF2B5EF4-FFF2-40B4-BE49-F238E27FC236}">
              <a16:creationId xmlns:a16="http://schemas.microsoft.com/office/drawing/2014/main" id="{9994DFA6-80B4-9A4A-9240-C831C0F42795}"/>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65" name="Rectangle 464">
          <a:extLst>
            <a:ext uri="{FF2B5EF4-FFF2-40B4-BE49-F238E27FC236}">
              <a16:creationId xmlns:a16="http://schemas.microsoft.com/office/drawing/2014/main" id="{066D37C1-4D29-ED4F-A9C6-AADD65FB78BE}"/>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66" name="Rectangle 465">
          <a:extLst>
            <a:ext uri="{FF2B5EF4-FFF2-40B4-BE49-F238E27FC236}">
              <a16:creationId xmlns:a16="http://schemas.microsoft.com/office/drawing/2014/main" id="{AAC61061-D799-D946-9F23-4CF37E4B4FB1}"/>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67" name="Rectangle 466">
          <a:extLst>
            <a:ext uri="{FF2B5EF4-FFF2-40B4-BE49-F238E27FC236}">
              <a16:creationId xmlns:a16="http://schemas.microsoft.com/office/drawing/2014/main" id="{BDCCBD40-9888-4748-A644-81E36ACB72B8}"/>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68" name="Rectangle 467">
          <a:extLst>
            <a:ext uri="{FF2B5EF4-FFF2-40B4-BE49-F238E27FC236}">
              <a16:creationId xmlns:a16="http://schemas.microsoft.com/office/drawing/2014/main" id="{5F0853F7-E990-3E4C-8165-E3C31F1ED820}"/>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69" name="Rectangle 468">
          <a:extLst>
            <a:ext uri="{FF2B5EF4-FFF2-40B4-BE49-F238E27FC236}">
              <a16:creationId xmlns:a16="http://schemas.microsoft.com/office/drawing/2014/main" id="{6EA28EA3-4920-B246-8B34-8D7BCCECFD27}"/>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0" name="Rectangle 469">
          <a:extLst>
            <a:ext uri="{FF2B5EF4-FFF2-40B4-BE49-F238E27FC236}">
              <a16:creationId xmlns:a16="http://schemas.microsoft.com/office/drawing/2014/main" id="{044C774C-6B89-8F4A-855D-DE06A910D945}"/>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1" name="Rectangle 470">
          <a:extLst>
            <a:ext uri="{FF2B5EF4-FFF2-40B4-BE49-F238E27FC236}">
              <a16:creationId xmlns:a16="http://schemas.microsoft.com/office/drawing/2014/main" id="{CEDB96D5-1C84-E14E-9FC3-87F2C8A30DB3}"/>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2" name="Rectangle 471">
          <a:extLst>
            <a:ext uri="{FF2B5EF4-FFF2-40B4-BE49-F238E27FC236}">
              <a16:creationId xmlns:a16="http://schemas.microsoft.com/office/drawing/2014/main" id="{30A65C08-975E-B244-8F7F-F947DB98568D}"/>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3" name="Rectangle 472">
          <a:extLst>
            <a:ext uri="{FF2B5EF4-FFF2-40B4-BE49-F238E27FC236}">
              <a16:creationId xmlns:a16="http://schemas.microsoft.com/office/drawing/2014/main" id="{D8AED743-1635-B946-873E-3EAEC42F1A52}"/>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4" name="Rectangle 473">
          <a:extLst>
            <a:ext uri="{FF2B5EF4-FFF2-40B4-BE49-F238E27FC236}">
              <a16:creationId xmlns:a16="http://schemas.microsoft.com/office/drawing/2014/main" id="{088C9671-54B6-B545-A001-FF35C7D99D8B}"/>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5" name="Rectangle 474">
          <a:extLst>
            <a:ext uri="{FF2B5EF4-FFF2-40B4-BE49-F238E27FC236}">
              <a16:creationId xmlns:a16="http://schemas.microsoft.com/office/drawing/2014/main" id="{11C9DD13-2204-5940-B011-96E2BD7B478F}"/>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6" name="Rectangle 475">
          <a:extLst>
            <a:ext uri="{FF2B5EF4-FFF2-40B4-BE49-F238E27FC236}">
              <a16:creationId xmlns:a16="http://schemas.microsoft.com/office/drawing/2014/main" id="{0A923B4F-A6B0-6B49-A710-8118208E1C16}"/>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7" name="Rectangle 476">
          <a:extLst>
            <a:ext uri="{FF2B5EF4-FFF2-40B4-BE49-F238E27FC236}">
              <a16:creationId xmlns:a16="http://schemas.microsoft.com/office/drawing/2014/main" id="{926E2101-8FD0-304F-AC83-58C72E531500}"/>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8" name="Rectangle 477">
          <a:extLst>
            <a:ext uri="{FF2B5EF4-FFF2-40B4-BE49-F238E27FC236}">
              <a16:creationId xmlns:a16="http://schemas.microsoft.com/office/drawing/2014/main" id="{8189A83E-DE16-DB48-B3D6-3E3A511E7769}"/>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79" name="Rectangle 478">
          <a:extLst>
            <a:ext uri="{FF2B5EF4-FFF2-40B4-BE49-F238E27FC236}">
              <a16:creationId xmlns:a16="http://schemas.microsoft.com/office/drawing/2014/main" id="{CBAE61AB-C796-D14B-A8CA-7C0B4B5F0F4C}"/>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80" name="Rectangle 479">
          <a:extLst>
            <a:ext uri="{FF2B5EF4-FFF2-40B4-BE49-F238E27FC236}">
              <a16:creationId xmlns:a16="http://schemas.microsoft.com/office/drawing/2014/main" id="{F8999844-00EE-BB45-BB69-EFB0F1F09C23}"/>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81" name="Rectangle 480">
          <a:extLst>
            <a:ext uri="{FF2B5EF4-FFF2-40B4-BE49-F238E27FC236}">
              <a16:creationId xmlns:a16="http://schemas.microsoft.com/office/drawing/2014/main" id="{5746A70E-B4DC-4348-B5D8-8DE0D851228B}"/>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82" name="Rectangle 481">
          <a:extLst>
            <a:ext uri="{FF2B5EF4-FFF2-40B4-BE49-F238E27FC236}">
              <a16:creationId xmlns:a16="http://schemas.microsoft.com/office/drawing/2014/main" id="{DAF49244-23AD-DC46-8478-F75B73139286}"/>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83" name="Rectangle 482">
          <a:extLst>
            <a:ext uri="{FF2B5EF4-FFF2-40B4-BE49-F238E27FC236}">
              <a16:creationId xmlns:a16="http://schemas.microsoft.com/office/drawing/2014/main" id="{6023BAC4-5F9C-D047-B38E-E2ED2E63BA37}"/>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84" name="Rectangle 483">
          <a:extLst>
            <a:ext uri="{FF2B5EF4-FFF2-40B4-BE49-F238E27FC236}">
              <a16:creationId xmlns:a16="http://schemas.microsoft.com/office/drawing/2014/main" id="{4EE7516C-9D0C-004B-86C2-2850176C57D7}"/>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732</xdr:row>
      <xdr:rowOff>0</xdr:rowOff>
    </xdr:from>
    <xdr:to>
      <xdr:col>25</xdr:col>
      <xdr:colOff>0</xdr:colOff>
      <xdr:row>732</xdr:row>
      <xdr:rowOff>0</xdr:rowOff>
    </xdr:to>
    <xdr:sp macro="" textlink="">
      <xdr:nvSpPr>
        <xdr:cNvPr id="485" name="Rectangle 484">
          <a:extLst>
            <a:ext uri="{FF2B5EF4-FFF2-40B4-BE49-F238E27FC236}">
              <a16:creationId xmlns:a16="http://schemas.microsoft.com/office/drawing/2014/main" id="{F1ECC2A0-647E-1D4B-9A66-071C5F3EA144}"/>
            </a:ext>
          </a:extLst>
        </xdr:cNvPr>
        <xdr:cNvSpPr>
          <a:spLocks noChangeArrowheads="1"/>
        </xdr:cNvSpPr>
      </xdr:nvSpPr>
      <xdr:spPr bwMode="auto">
        <a:xfrm>
          <a:off x="17145000" y="120853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86" name="Rectangle 485">
          <a:extLst>
            <a:ext uri="{FF2B5EF4-FFF2-40B4-BE49-F238E27FC236}">
              <a16:creationId xmlns:a16="http://schemas.microsoft.com/office/drawing/2014/main" id="{30BB3797-657B-2E40-9191-0760FA67CBE1}"/>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87" name="Rectangle 486">
          <a:extLst>
            <a:ext uri="{FF2B5EF4-FFF2-40B4-BE49-F238E27FC236}">
              <a16:creationId xmlns:a16="http://schemas.microsoft.com/office/drawing/2014/main" id="{2BE9624F-18E2-094C-A3E8-D150B5D71670}"/>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88" name="Rectangle 487">
          <a:extLst>
            <a:ext uri="{FF2B5EF4-FFF2-40B4-BE49-F238E27FC236}">
              <a16:creationId xmlns:a16="http://schemas.microsoft.com/office/drawing/2014/main" id="{67CD62B2-CF05-7042-AD5C-13F3E045A8F0}"/>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89" name="Rectangle 488">
          <a:extLst>
            <a:ext uri="{FF2B5EF4-FFF2-40B4-BE49-F238E27FC236}">
              <a16:creationId xmlns:a16="http://schemas.microsoft.com/office/drawing/2014/main" id="{81244F14-2191-8644-876C-A29DD4AE9A81}"/>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0" name="Rectangle 489">
          <a:extLst>
            <a:ext uri="{FF2B5EF4-FFF2-40B4-BE49-F238E27FC236}">
              <a16:creationId xmlns:a16="http://schemas.microsoft.com/office/drawing/2014/main" id="{18A84268-884B-B743-BF45-E5345BEE480D}"/>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1" name="Rectangle 490">
          <a:extLst>
            <a:ext uri="{FF2B5EF4-FFF2-40B4-BE49-F238E27FC236}">
              <a16:creationId xmlns:a16="http://schemas.microsoft.com/office/drawing/2014/main" id="{F693711F-AA66-4340-BCAB-3E4C7AEE8DE0}"/>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2" name="Rectangle 491">
          <a:extLst>
            <a:ext uri="{FF2B5EF4-FFF2-40B4-BE49-F238E27FC236}">
              <a16:creationId xmlns:a16="http://schemas.microsoft.com/office/drawing/2014/main" id="{320805B5-001A-BB44-BE29-CEEDF0E497AF}"/>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3" name="Rectangle 492">
          <a:extLst>
            <a:ext uri="{FF2B5EF4-FFF2-40B4-BE49-F238E27FC236}">
              <a16:creationId xmlns:a16="http://schemas.microsoft.com/office/drawing/2014/main" id="{510CFFA1-9E12-CC4A-ACB4-4C9FEAA3A4F6}"/>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4" name="Rectangle 493">
          <a:extLst>
            <a:ext uri="{FF2B5EF4-FFF2-40B4-BE49-F238E27FC236}">
              <a16:creationId xmlns:a16="http://schemas.microsoft.com/office/drawing/2014/main" id="{B43170DE-2BE4-EE45-8E28-46F99C75404E}"/>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5" name="Rectangle 494">
          <a:extLst>
            <a:ext uri="{FF2B5EF4-FFF2-40B4-BE49-F238E27FC236}">
              <a16:creationId xmlns:a16="http://schemas.microsoft.com/office/drawing/2014/main" id="{F53D6E97-CAF9-BA44-9BC6-2542E6D4D0B8}"/>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6" name="Rectangle 495">
          <a:extLst>
            <a:ext uri="{FF2B5EF4-FFF2-40B4-BE49-F238E27FC236}">
              <a16:creationId xmlns:a16="http://schemas.microsoft.com/office/drawing/2014/main" id="{009E5539-5D55-A046-9DE0-452EFCE39C5D}"/>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7" name="Rectangle 496">
          <a:extLst>
            <a:ext uri="{FF2B5EF4-FFF2-40B4-BE49-F238E27FC236}">
              <a16:creationId xmlns:a16="http://schemas.microsoft.com/office/drawing/2014/main" id="{4225E14D-9E7F-9E49-9E0A-B6747DD2F857}"/>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8" name="Rectangle 497">
          <a:extLst>
            <a:ext uri="{FF2B5EF4-FFF2-40B4-BE49-F238E27FC236}">
              <a16:creationId xmlns:a16="http://schemas.microsoft.com/office/drawing/2014/main" id="{D9CE434F-91E2-1340-A9AA-321CDF5CA3F1}"/>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499" name="Rectangle 498">
          <a:extLst>
            <a:ext uri="{FF2B5EF4-FFF2-40B4-BE49-F238E27FC236}">
              <a16:creationId xmlns:a16="http://schemas.microsoft.com/office/drawing/2014/main" id="{BB20811F-B064-5E46-8028-0119ADDC6917}"/>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0" name="Rectangle 499">
          <a:extLst>
            <a:ext uri="{FF2B5EF4-FFF2-40B4-BE49-F238E27FC236}">
              <a16:creationId xmlns:a16="http://schemas.microsoft.com/office/drawing/2014/main" id="{89114F2B-A0AD-6E48-82B9-B095B306257C}"/>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1" name="Rectangle 500">
          <a:extLst>
            <a:ext uri="{FF2B5EF4-FFF2-40B4-BE49-F238E27FC236}">
              <a16:creationId xmlns:a16="http://schemas.microsoft.com/office/drawing/2014/main" id="{2CB9B708-5902-7048-84F7-A9B6907E9C47}"/>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2" name="Rectangle 501">
          <a:extLst>
            <a:ext uri="{FF2B5EF4-FFF2-40B4-BE49-F238E27FC236}">
              <a16:creationId xmlns:a16="http://schemas.microsoft.com/office/drawing/2014/main" id="{1EA08492-203F-8942-A0C0-43EF6C829114}"/>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3" name="Rectangle 502">
          <a:extLst>
            <a:ext uri="{FF2B5EF4-FFF2-40B4-BE49-F238E27FC236}">
              <a16:creationId xmlns:a16="http://schemas.microsoft.com/office/drawing/2014/main" id="{576E3ED7-E94E-884A-89AD-7C7F022B98CA}"/>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4" name="Rectangle 503">
          <a:extLst>
            <a:ext uri="{FF2B5EF4-FFF2-40B4-BE49-F238E27FC236}">
              <a16:creationId xmlns:a16="http://schemas.microsoft.com/office/drawing/2014/main" id="{76AB0BCC-519D-BD4C-9B47-710DF52D0FEF}"/>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5" name="Rectangle 504">
          <a:extLst>
            <a:ext uri="{FF2B5EF4-FFF2-40B4-BE49-F238E27FC236}">
              <a16:creationId xmlns:a16="http://schemas.microsoft.com/office/drawing/2014/main" id="{3C6B2FBD-6814-514F-B8A6-7A4E2F15A783}"/>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6" name="Rectangle 505">
          <a:extLst>
            <a:ext uri="{FF2B5EF4-FFF2-40B4-BE49-F238E27FC236}">
              <a16:creationId xmlns:a16="http://schemas.microsoft.com/office/drawing/2014/main" id="{F45218EB-B20D-EB4A-B13D-7838677A34F2}"/>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765</xdr:row>
      <xdr:rowOff>0</xdr:rowOff>
    </xdr:from>
    <xdr:to>
      <xdr:col>25</xdr:col>
      <xdr:colOff>0</xdr:colOff>
      <xdr:row>765</xdr:row>
      <xdr:rowOff>0</xdr:rowOff>
    </xdr:to>
    <xdr:sp macro="" textlink="">
      <xdr:nvSpPr>
        <xdr:cNvPr id="507" name="Rectangle 506">
          <a:extLst>
            <a:ext uri="{FF2B5EF4-FFF2-40B4-BE49-F238E27FC236}">
              <a16:creationId xmlns:a16="http://schemas.microsoft.com/office/drawing/2014/main" id="{B6681E53-8C9A-C348-9301-82FF20DCC72B}"/>
            </a:ext>
          </a:extLst>
        </xdr:cNvPr>
        <xdr:cNvSpPr>
          <a:spLocks noChangeArrowheads="1"/>
        </xdr:cNvSpPr>
      </xdr:nvSpPr>
      <xdr:spPr bwMode="auto">
        <a:xfrm>
          <a:off x="17145000" y="1263015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08" name="Rectangle 507">
          <a:extLst>
            <a:ext uri="{FF2B5EF4-FFF2-40B4-BE49-F238E27FC236}">
              <a16:creationId xmlns:a16="http://schemas.microsoft.com/office/drawing/2014/main" id="{9A26C97B-C67C-5E40-A48F-A86C8E26458B}"/>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09" name="Rectangle 508">
          <a:extLst>
            <a:ext uri="{FF2B5EF4-FFF2-40B4-BE49-F238E27FC236}">
              <a16:creationId xmlns:a16="http://schemas.microsoft.com/office/drawing/2014/main" id="{FBB294EA-EB25-3642-BA54-27E3C6CF0BFD}"/>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0" name="Rectangle 509">
          <a:extLst>
            <a:ext uri="{FF2B5EF4-FFF2-40B4-BE49-F238E27FC236}">
              <a16:creationId xmlns:a16="http://schemas.microsoft.com/office/drawing/2014/main" id="{EF437646-2CF1-6F4A-A3C0-CD58CADD0237}"/>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1" name="Rectangle 510">
          <a:extLst>
            <a:ext uri="{FF2B5EF4-FFF2-40B4-BE49-F238E27FC236}">
              <a16:creationId xmlns:a16="http://schemas.microsoft.com/office/drawing/2014/main" id="{E510C4DB-34A4-CA46-8F2D-A54579AA1A9A}"/>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2" name="Rectangle 511">
          <a:extLst>
            <a:ext uri="{FF2B5EF4-FFF2-40B4-BE49-F238E27FC236}">
              <a16:creationId xmlns:a16="http://schemas.microsoft.com/office/drawing/2014/main" id="{C66C8D0E-7FEB-C04B-9F1F-AE2630905B7B}"/>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3" name="Rectangle 512">
          <a:extLst>
            <a:ext uri="{FF2B5EF4-FFF2-40B4-BE49-F238E27FC236}">
              <a16:creationId xmlns:a16="http://schemas.microsoft.com/office/drawing/2014/main" id="{8468D640-3644-7842-B57D-2E8F3AAC5B7F}"/>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4" name="Rectangle 513">
          <a:extLst>
            <a:ext uri="{FF2B5EF4-FFF2-40B4-BE49-F238E27FC236}">
              <a16:creationId xmlns:a16="http://schemas.microsoft.com/office/drawing/2014/main" id="{CC10F5AE-C3DB-3849-981E-D8B08262DABE}"/>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5" name="Rectangle 514">
          <a:extLst>
            <a:ext uri="{FF2B5EF4-FFF2-40B4-BE49-F238E27FC236}">
              <a16:creationId xmlns:a16="http://schemas.microsoft.com/office/drawing/2014/main" id="{DA91AD60-D291-B54E-A879-6143CD7F828B}"/>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6" name="Rectangle 515">
          <a:extLst>
            <a:ext uri="{FF2B5EF4-FFF2-40B4-BE49-F238E27FC236}">
              <a16:creationId xmlns:a16="http://schemas.microsoft.com/office/drawing/2014/main" id="{0B88719D-A5A0-3442-983A-3869721B7C7C}"/>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7" name="Rectangle 516">
          <a:extLst>
            <a:ext uri="{FF2B5EF4-FFF2-40B4-BE49-F238E27FC236}">
              <a16:creationId xmlns:a16="http://schemas.microsoft.com/office/drawing/2014/main" id="{86BC0822-6A01-EB4F-A515-E80E907F233F}"/>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8" name="Rectangle 517">
          <a:extLst>
            <a:ext uri="{FF2B5EF4-FFF2-40B4-BE49-F238E27FC236}">
              <a16:creationId xmlns:a16="http://schemas.microsoft.com/office/drawing/2014/main" id="{7FB09871-E0E4-AD45-8191-5A94776FE99C}"/>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19" name="Rectangle 518">
          <a:extLst>
            <a:ext uri="{FF2B5EF4-FFF2-40B4-BE49-F238E27FC236}">
              <a16:creationId xmlns:a16="http://schemas.microsoft.com/office/drawing/2014/main" id="{2A9F18E9-FC07-1444-9E7E-DEDFE127037F}"/>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0" name="Rectangle 519">
          <a:extLst>
            <a:ext uri="{FF2B5EF4-FFF2-40B4-BE49-F238E27FC236}">
              <a16:creationId xmlns:a16="http://schemas.microsoft.com/office/drawing/2014/main" id="{CCCF9BA3-A83D-AD4D-A221-CF467E1957D6}"/>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1" name="Rectangle 520">
          <a:extLst>
            <a:ext uri="{FF2B5EF4-FFF2-40B4-BE49-F238E27FC236}">
              <a16:creationId xmlns:a16="http://schemas.microsoft.com/office/drawing/2014/main" id="{6230A18E-879D-964D-8163-767596E363EB}"/>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2" name="Rectangle 521">
          <a:extLst>
            <a:ext uri="{FF2B5EF4-FFF2-40B4-BE49-F238E27FC236}">
              <a16:creationId xmlns:a16="http://schemas.microsoft.com/office/drawing/2014/main" id="{A3AD5821-D129-EB4A-A952-821B7AAB671B}"/>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3" name="Rectangle 522">
          <a:extLst>
            <a:ext uri="{FF2B5EF4-FFF2-40B4-BE49-F238E27FC236}">
              <a16:creationId xmlns:a16="http://schemas.microsoft.com/office/drawing/2014/main" id="{879D1DB5-80FD-CB40-8BE4-C5814DF22065}"/>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4" name="Rectangle 523">
          <a:extLst>
            <a:ext uri="{FF2B5EF4-FFF2-40B4-BE49-F238E27FC236}">
              <a16:creationId xmlns:a16="http://schemas.microsoft.com/office/drawing/2014/main" id="{49BDDF56-666D-F640-BA6B-60136FD8C36E}"/>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5" name="Rectangle 524">
          <a:extLst>
            <a:ext uri="{FF2B5EF4-FFF2-40B4-BE49-F238E27FC236}">
              <a16:creationId xmlns:a16="http://schemas.microsoft.com/office/drawing/2014/main" id="{DC18EC63-46A1-1741-AF39-81510E1C9CE5}"/>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6" name="Rectangle 525">
          <a:extLst>
            <a:ext uri="{FF2B5EF4-FFF2-40B4-BE49-F238E27FC236}">
              <a16:creationId xmlns:a16="http://schemas.microsoft.com/office/drawing/2014/main" id="{604DA3F8-D6F9-D249-9743-9A77E909102F}"/>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7" name="Rectangle 526">
          <a:extLst>
            <a:ext uri="{FF2B5EF4-FFF2-40B4-BE49-F238E27FC236}">
              <a16:creationId xmlns:a16="http://schemas.microsoft.com/office/drawing/2014/main" id="{62EF3390-DBB1-8040-A527-7602CF3C362B}"/>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8" name="Rectangle 527">
          <a:extLst>
            <a:ext uri="{FF2B5EF4-FFF2-40B4-BE49-F238E27FC236}">
              <a16:creationId xmlns:a16="http://schemas.microsoft.com/office/drawing/2014/main" id="{18F54325-8478-B047-844E-E0CBFD69F9AF}"/>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798</xdr:row>
      <xdr:rowOff>0</xdr:rowOff>
    </xdr:from>
    <xdr:to>
      <xdr:col>25</xdr:col>
      <xdr:colOff>0</xdr:colOff>
      <xdr:row>798</xdr:row>
      <xdr:rowOff>0</xdr:rowOff>
    </xdr:to>
    <xdr:sp macro="" textlink="">
      <xdr:nvSpPr>
        <xdr:cNvPr id="529" name="Rectangle 528">
          <a:extLst>
            <a:ext uri="{FF2B5EF4-FFF2-40B4-BE49-F238E27FC236}">
              <a16:creationId xmlns:a16="http://schemas.microsoft.com/office/drawing/2014/main" id="{05745782-FAF1-464A-929E-D99CF623CF04}"/>
            </a:ext>
          </a:extLst>
        </xdr:cNvPr>
        <xdr:cNvSpPr>
          <a:spLocks noChangeArrowheads="1"/>
        </xdr:cNvSpPr>
      </xdr:nvSpPr>
      <xdr:spPr bwMode="auto">
        <a:xfrm>
          <a:off x="17145000" y="1317498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0" name="Rectangle 529">
          <a:extLst>
            <a:ext uri="{FF2B5EF4-FFF2-40B4-BE49-F238E27FC236}">
              <a16:creationId xmlns:a16="http://schemas.microsoft.com/office/drawing/2014/main" id="{E478D40B-B40E-3643-8F02-7A952A5CF584}"/>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1" name="Rectangle 530">
          <a:extLst>
            <a:ext uri="{FF2B5EF4-FFF2-40B4-BE49-F238E27FC236}">
              <a16:creationId xmlns:a16="http://schemas.microsoft.com/office/drawing/2014/main" id="{3EB319BE-E9A0-3845-BAD2-7709725E3873}"/>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2" name="Rectangle 531">
          <a:extLst>
            <a:ext uri="{FF2B5EF4-FFF2-40B4-BE49-F238E27FC236}">
              <a16:creationId xmlns:a16="http://schemas.microsoft.com/office/drawing/2014/main" id="{1A13439C-B7EE-9A4E-B2D4-9B2DC7C17EAD}"/>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3" name="Rectangle 532">
          <a:extLst>
            <a:ext uri="{FF2B5EF4-FFF2-40B4-BE49-F238E27FC236}">
              <a16:creationId xmlns:a16="http://schemas.microsoft.com/office/drawing/2014/main" id="{A6B72848-CC10-FF44-B89E-4B180C8EC2FF}"/>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4" name="Rectangle 533">
          <a:extLst>
            <a:ext uri="{FF2B5EF4-FFF2-40B4-BE49-F238E27FC236}">
              <a16:creationId xmlns:a16="http://schemas.microsoft.com/office/drawing/2014/main" id="{6670EFA8-638E-9347-9BBA-9EFBB844A2BB}"/>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5" name="Rectangle 534">
          <a:extLst>
            <a:ext uri="{FF2B5EF4-FFF2-40B4-BE49-F238E27FC236}">
              <a16:creationId xmlns:a16="http://schemas.microsoft.com/office/drawing/2014/main" id="{4F4C61E7-D0BE-4C49-A49D-A168E3FF68C0}"/>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6" name="Rectangle 535">
          <a:extLst>
            <a:ext uri="{FF2B5EF4-FFF2-40B4-BE49-F238E27FC236}">
              <a16:creationId xmlns:a16="http://schemas.microsoft.com/office/drawing/2014/main" id="{EFA13D27-6238-C84E-A000-4D9BD28484B4}"/>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7" name="Rectangle 536">
          <a:extLst>
            <a:ext uri="{FF2B5EF4-FFF2-40B4-BE49-F238E27FC236}">
              <a16:creationId xmlns:a16="http://schemas.microsoft.com/office/drawing/2014/main" id="{E8BAF0B9-BAF7-3A42-82B4-5AEECF4E35C7}"/>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8" name="Rectangle 537">
          <a:extLst>
            <a:ext uri="{FF2B5EF4-FFF2-40B4-BE49-F238E27FC236}">
              <a16:creationId xmlns:a16="http://schemas.microsoft.com/office/drawing/2014/main" id="{9A921023-27A9-6B43-B7C5-EC460E6D8E22}"/>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39" name="Rectangle 538">
          <a:extLst>
            <a:ext uri="{FF2B5EF4-FFF2-40B4-BE49-F238E27FC236}">
              <a16:creationId xmlns:a16="http://schemas.microsoft.com/office/drawing/2014/main" id="{43794B47-F518-884E-A17F-FE44A112493E}"/>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0" name="Rectangle 539">
          <a:extLst>
            <a:ext uri="{FF2B5EF4-FFF2-40B4-BE49-F238E27FC236}">
              <a16:creationId xmlns:a16="http://schemas.microsoft.com/office/drawing/2014/main" id="{C975E8AD-1F0E-AF4F-9E5B-CD552B998EA2}"/>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1" name="Rectangle 540">
          <a:extLst>
            <a:ext uri="{FF2B5EF4-FFF2-40B4-BE49-F238E27FC236}">
              <a16:creationId xmlns:a16="http://schemas.microsoft.com/office/drawing/2014/main" id="{A5E8EA12-D03A-9F49-9D97-0E1D2CA06D1B}"/>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2" name="Rectangle 541">
          <a:extLst>
            <a:ext uri="{FF2B5EF4-FFF2-40B4-BE49-F238E27FC236}">
              <a16:creationId xmlns:a16="http://schemas.microsoft.com/office/drawing/2014/main" id="{0E4FD003-270A-404D-86D8-A2528F87CE2F}"/>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3" name="Rectangle 542">
          <a:extLst>
            <a:ext uri="{FF2B5EF4-FFF2-40B4-BE49-F238E27FC236}">
              <a16:creationId xmlns:a16="http://schemas.microsoft.com/office/drawing/2014/main" id="{50A6B16D-FD93-194E-8BE2-44C5D3EDF089}"/>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4" name="Rectangle 543">
          <a:extLst>
            <a:ext uri="{FF2B5EF4-FFF2-40B4-BE49-F238E27FC236}">
              <a16:creationId xmlns:a16="http://schemas.microsoft.com/office/drawing/2014/main" id="{B06BD003-ED34-2843-8832-0539DDBADBE3}"/>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5" name="Rectangle 544">
          <a:extLst>
            <a:ext uri="{FF2B5EF4-FFF2-40B4-BE49-F238E27FC236}">
              <a16:creationId xmlns:a16="http://schemas.microsoft.com/office/drawing/2014/main" id="{D1B13183-C4EE-F942-9ED0-5EEA3C763486}"/>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6" name="Rectangle 545">
          <a:extLst>
            <a:ext uri="{FF2B5EF4-FFF2-40B4-BE49-F238E27FC236}">
              <a16:creationId xmlns:a16="http://schemas.microsoft.com/office/drawing/2014/main" id="{9016A3F9-790E-E643-8432-707AA5CE2555}"/>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7" name="Rectangle 546">
          <a:extLst>
            <a:ext uri="{FF2B5EF4-FFF2-40B4-BE49-F238E27FC236}">
              <a16:creationId xmlns:a16="http://schemas.microsoft.com/office/drawing/2014/main" id="{918A2923-6FE5-C945-AF02-5D0DDAFAF91F}"/>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8" name="Rectangle 547">
          <a:extLst>
            <a:ext uri="{FF2B5EF4-FFF2-40B4-BE49-F238E27FC236}">
              <a16:creationId xmlns:a16="http://schemas.microsoft.com/office/drawing/2014/main" id="{E9924332-C434-6043-8494-D9EAC79CDEB7}"/>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49" name="Rectangle 548">
          <a:extLst>
            <a:ext uri="{FF2B5EF4-FFF2-40B4-BE49-F238E27FC236}">
              <a16:creationId xmlns:a16="http://schemas.microsoft.com/office/drawing/2014/main" id="{420B6F96-5AEE-D245-B661-75DDFB8BB4BE}"/>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50" name="Rectangle 549">
          <a:extLst>
            <a:ext uri="{FF2B5EF4-FFF2-40B4-BE49-F238E27FC236}">
              <a16:creationId xmlns:a16="http://schemas.microsoft.com/office/drawing/2014/main" id="{994E247D-5322-B24B-88FC-A9ADF71FBDA5}"/>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831</xdr:row>
      <xdr:rowOff>0</xdr:rowOff>
    </xdr:from>
    <xdr:to>
      <xdr:col>25</xdr:col>
      <xdr:colOff>0</xdr:colOff>
      <xdr:row>831</xdr:row>
      <xdr:rowOff>0</xdr:rowOff>
    </xdr:to>
    <xdr:sp macro="" textlink="">
      <xdr:nvSpPr>
        <xdr:cNvPr id="551" name="Rectangle 550">
          <a:extLst>
            <a:ext uri="{FF2B5EF4-FFF2-40B4-BE49-F238E27FC236}">
              <a16:creationId xmlns:a16="http://schemas.microsoft.com/office/drawing/2014/main" id="{340842E1-76A3-4B4C-A888-EC9C8520AEA1}"/>
            </a:ext>
          </a:extLst>
        </xdr:cNvPr>
        <xdr:cNvSpPr>
          <a:spLocks noChangeArrowheads="1"/>
        </xdr:cNvSpPr>
      </xdr:nvSpPr>
      <xdr:spPr bwMode="auto">
        <a:xfrm>
          <a:off x="17145000" y="1371981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2" name="Rectangle 551">
          <a:extLst>
            <a:ext uri="{FF2B5EF4-FFF2-40B4-BE49-F238E27FC236}">
              <a16:creationId xmlns:a16="http://schemas.microsoft.com/office/drawing/2014/main" id="{4ACEA5DE-2591-884F-A33B-B60EA40BA740}"/>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3" name="Rectangle 552">
          <a:extLst>
            <a:ext uri="{FF2B5EF4-FFF2-40B4-BE49-F238E27FC236}">
              <a16:creationId xmlns:a16="http://schemas.microsoft.com/office/drawing/2014/main" id="{D56FE218-36D8-3440-9686-546DE620B510}"/>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4" name="Rectangle 553">
          <a:extLst>
            <a:ext uri="{FF2B5EF4-FFF2-40B4-BE49-F238E27FC236}">
              <a16:creationId xmlns:a16="http://schemas.microsoft.com/office/drawing/2014/main" id="{F3590E4D-59D1-EA4C-9EAD-B1430EB19608}"/>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5" name="Rectangle 554">
          <a:extLst>
            <a:ext uri="{FF2B5EF4-FFF2-40B4-BE49-F238E27FC236}">
              <a16:creationId xmlns:a16="http://schemas.microsoft.com/office/drawing/2014/main" id="{FF8989BC-3BE0-0B44-A02A-867FF1C493E6}"/>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6" name="Rectangle 555">
          <a:extLst>
            <a:ext uri="{FF2B5EF4-FFF2-40B4-BE49-F238E27FC236}">
              <a16:creationId xmlns:a16="http://schemas.microsoft.com/office/drawing/2014/main" id="{200591E1-52DE-F141-9629-197FF85F4264}"/>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7" name="Rectangle 556">
          <a:extLst>
            <a:ext uri="{FF2B5EF4-FFF2-40B4-BE49-F238E27FC236}">
              <a16:creationId xmlns:a16="http://schemas.microsoft.com/office/drawing/2014/main" id="{6896E240-1E0A-AF42-A6C0-F18D1CC76486}"/>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8" name="Rectangle 557">
          <a:extLst>
            <a:ext uri="{FF2B5EF4-FFF2-40B4-BE49-F238E27FC236}">
              <a16:creationId xmlns:a16="http://schemas.microsoft.com/office/drawing/2014/main" id="{AAC094EF-F544-2B41-AA88-DA14CE0EA84E}"/>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59" name="Rectangle 558">
          <a:extLst>
            <a:ext uri="{FF2B5EF4-FFF2-40B4-BE49-F238E27FC236}">
              <a16:creationId xmlns:a16="http://schemas.microsoft.com/office/drawing/2014/main" id="{DEDF836D-6038-384B-86E6-9DAB941F3385}"/>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0" name="Rectangle 559">
          <a:extLst>
            <a:ext uri="{FF2B5EF4-FFF2-40B4-BE49-F238E27FC236}">
              <a16:creationId xmlns:a16="http://schemas.microsoft.com/office/drawing/2014/main" id="{90358E61-085F-D44C-9995-BD761EBE20A9}"/>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1" name="Rectangle 560">
          <a:extLst>
            <a:ext uri="{FF2B5EF4-FFF2-40B4-BE49-F238E27FC236}">
              <a16:creationId xmlns:a16="http://schemas.microsoft.com/office/drawing/2014/main" id="{E913FE0E-C7A3-DB48-94B0-4E9C62C6B38D}"/>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2" name="Rectangle 561">
          <a:extLst>
            <a:ext uri="{FF2B5EF4-FFF2-40B4-BE49-F238E27FC236}">
              <a16:creationId xmlns:a16="http://schemas.microsoft.com/office/drawing/2014/main" id="{95E4D2AC-4D0C-4A44-AC72-9D7591240553}"/>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3" name="Rectangle 562">
          <a:extLst>
            <a:ext uri="{FF2B5EF4-FFF2-40B4-BE49-F238E27FC236}">
              <a16:creationId xmlns:a16="http://schemas.microsoft.com/office/drawing/2014/main" id="{4AA976F8-800D-664E-A7D0-29DF2BD1B70B}"/>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4" name="Rectangle 563">
          <a:extLst>
            <a:ext uri="{FF2B5EF4-FFF2-40B4-BE49-F238E27FC236}">
              <a16:creationId xmlns:a16="http://schemas.microsoft.com/office/drawing/2014/main" id="{3DD4CC71-3543-0744-A909-C0A3ACF9E0E5}"/>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5" name="Rectangle 564">
          <a:extLst>
            <a:ext uri="{FF2B5EF4-FFF2-40B4-BE49-F238E27FC236}">
              <a16:creationId xmlns:a16="http://schemas.microsoft.com/office/drawing/2014/main" id="{68429078-0EA6-C947-9FC0-864EA23BA6DA}"/>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6" name="Rectangle 565">
          <a:extLst>
            <a:ext uri="{FF2B5EF4-FFF2-40B4-BE49-F238E27FC236}">
              <a16:creationId xmlns:a16="http://schemas.microsoft.com/office/drawing/2014/main" id="{5866BE45-5AFA-1E44-BE6F-0289C66E8971}"/>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7" name="Rectangle 566">
          <a:extLst>
            <a:ext uri="{FF2B5EF4-FFF2-40B4-BE49-F238E27FC236}">
              <a16:creationId xmlns:a16="http://schemas.microsoft.com/office/drawing/2014/main" id="{F0E87C1E-24CF-A047-8662-BE7B4BC5E08C}"/>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8" name="Rectangle 567">
          <a:extLst>
            <a:ext uri="{FF2B5EF4-FFF2-40B4-BE49-F238E27FC236}">
              <a16:creationId xmlns:a16="http://schemas.microsoft.com/office/drawing/2014/main" id="{6C5C7488-F144-D941-957F-18BA3DD35BF2}"/>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69" name="Rectangle 568">
          <a:extLst>
            <a:ext uri="{FF2B5EF4-FFF2-40B4-BE49-F238E27FC236}">
              <a16:creationId xmlns:a16="http://schemas.microsoft.com/office/drawing/2014/main" id="{75766F38-3159-0945-80C3-51F0763119CA}"/>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70" name="Rectangle 569">
          <a:extLst>
            <a:ext uri="{FF2B5EF4-FFF2-40B4-BE49-F238E27FC236}">
              <a16:creationId xmlns:a16="http://schemas.microsoft.com/office/drawing/2014/main" id="{FE6F2350-C2E0-5646-8324-2F2863E33BD6}"/>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71" name="Rectangle 570">
          <a:extLst>
            <a:ext uri="{FF2B5EF4-FFF2-40B4-BE49-F238E27FC236}">
              <a16:creationId xmlns:a16="http://schemas.microsoft.com/office/drawing/2014/main" id="{3417E9A6-1998-424E-8CA1-93C008407BC0}"/>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72" name="Rectangle 571">
          <a:extLst>
            <a:ext uri="{FF2B5EF4-FFF2-40B4-BE49-F238E27FC236}">
              <a16:creationId xmlns:a16="http://schemas.microsoft.com/office/drawing/2014/main" id="{44C9F809-A863-6649-8CD3-B3E71A2D62EF}"/>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864</xdr:row>
      <xdr:rowOff>0</xdr:rowOff>
    </xdr:from>
    <xdr:to>
      <xdr:col>25</xdr:col>
      <xdr:colOff>0</xdr:colOff>
      <xdr:row>864</xdr:row>
      <xdr:rowOff>0</xdr:rowOff>
    </xdr:to>
    <xdr:sp macro="" textlink="">
      <xdr:nvSpPr>
        <xdr:cNvPr id="573" name="Rectangle 572">
          <a:extLst>
            <a:ext uri="{FF2B5EF4-FFF2-40B4-BE49-F238E27FC236}">
              <a16:creationId xmlns:a16="http://schemas.microsoft.com/office/drawing/2014/main" id="{2A749064-032C-134B-A861-51F03C879A1D}"/>
            </a:ext>
          </a:extLst>
        </xdr:cNvPr>
        <xdr:cNvSpPr>
          <a:spLocks noChangeArrowheads="1"/>
        </xdr:cNvSpPr>
      </xdr:nvSpPr>
      <xdr:spPr bwMode="auto">
        <a:xfrm>
          <a:off x="17145000" y="1426464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74" name="Rectangle 573">
          <a:extLst>
            <a:ext uri="{FF2B5EF4-FFF2-40B4-BE49-F238E27FC236}">
              <a16:creationId xmlns:a16="http://schemas.microsoft.com/office/drawing/2014/main" id="{183D7DB0-7D58-4445-8406-86E759CFCBB3}"/>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75" name="Rectangle 574">
          <a:extLst>
            <a:ext uri="{FF2B5EF4-FFF2-40B4-BE49-F238E27FC236}">
              <a16:creationId xmlns:a16="http://schemas.microsoft.com/office/drawing/2014/main" id="{FD5127AE-7C9D-3D41-A02D-7740B93AE65E}"/>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76" name="Rectangle 575">
          <a:extLst>
            <a:ext uri="{FF2B5EF4-FFF2-40B4-BE49-F238E27FC236}">
              <a16:creationId xmlns:a16="http://schemas.microsoft.com/office/drawing/2014/main" id="{759BFA55-D3C8-FF45-9F98-BF75F7D04979}"/>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77" name="Rectangle 576">
          <a:extLst>
            <a:ext uri="{FF2B5EF4-FFF2-40B4-BE49-F238E27FC236}">
              <a16:creationId xmlns:a16="http://schemas.microsoft.com/office/drawing/2014/main" id="{8058A8D8-063B-F649-BBD9-EDA31B312C44}"/>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78" name="Rectangle 577">
          <a:extLst>
            <a:ext uri="{FF2B5EF4-FFF2-40B4-BE49-F238E27FC236}">
              <a16:creationId xmlns:a16="http://schemas.microsoft.com/office/drawing/2014/main" id="{1AE5AF1A-31E4-974F-81C7-840666C742E2}"/>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79" name="Rectangle 578">
          <a:extLst>
            <a:ext uri="{FF2B5EF4-FFF2-40B4-BE49-F238E27FC236}">
              <a16:creationId xmlns:a16="http://schemas.microsoft.com/office/drawing/2014/main" id="{9D843070-75B6-4C44-B4B7-5C3627D1AEBA}"/>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0" name="Rectangle 579">
          <a:extLst>
            <a:ext uri="{FF2B5EF4-FFF2-40B4-BE49-F238E27FC236}">
              <a16:creationId xmlns:a16="http://schemas.microsoft.com/office/drawing/2014/main" id="{8FA4A6DC-D091-D340-B883-2C7F1DC007BF}"/>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1" name="Rectangle 580">
          <a:extLst>
            <a:ext uri="{FF2B5EF4-FFF2-40B4-BE49-F238E27FC236}">
              <a16:creationId xmlns:a16="http://schemas.microsoft.com/office/drawing/2014/main" id="{D6178A2F-0D36-E64D-888F-BB24358930D7}"/>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2" name="Rectangle 581">
          <a:extLst>
            <a:ext uri="{FF2B5EF4-FFF2-40B4-BE49-F238E27FC236}">
              <a16:creationId xmlns:a16="http://schemas.microsoft.com/office/drawing/2014/main" id="{7C7B92C0-F11D-9B45-B328-A0958696F156}"/>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3" name="Rectangle 582">
          <a:extLst>
            <a:ext uri="{FF2B5EF4-FFF2-40B4-BE49-F238E27FC236}">
              <a16:creationId xmlns:a16="http://schemas.microsoft.com/office/drawing/2014/main" id="{CDDC0CD2-BD2B-5845-A1E9-7D30473BAF4A}"/>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4" name="Rectangle 583">
          <a:extLst>
            <a:ext uri="{FF2B5EF4-FFF2-40B4-BE49-F238E27FC236}">
              <a16:creationId xmlns:a16="http://schemas.microsoft.com/office/drawing/2014/main" id="{F2D98E3A-5B4C-F148-8344-74893159E16A}"/>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5" name="Rectangle 584">
          <a:extLst>
            <a:ext uri="{FF2B5EF4-FFF2-40B4-BE49-F238E27FC236}">
              <a16:creationId xmlns:a16="http://schemas.microsoft.com/office/drawing/2014/main" id="{3ED67651-DBF4-1B4B-8233-6DE29E3BF330}"/>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6" name="Rectangle 585">
          <a:extLst>
            <a:ext uri="{FF2B5EF4-FFF2-40B4-BE49-F238E27FC236}">
              <a16:creationId xmlns:a16="http://schemas.microsoft.com/office/drawing/2014/main" id="{6B151313-A32D-EC48-8994-9B8705E41680}"/>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7" name="Rectangle 586">
          <a:extLst>
            <a:ext uri="{FF2B5EF4-FFF2-40B4-BE49-F238E27FC236}">
              <a16:creationId xmlns:a16="http://schemas.microsoft.com/office/drawing/2014/main" id="{C3D430F4-CCBD-A44A-AE18-35243F45D204}"/>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8" name="Rectangle 587">
          <a:extLst>
            <a:ext uri="{FF2B5EF4-FFF2-40B4-BE49-F238E27FC236}">
              <a16:creationId xmlns:a16="http://schemas.microsoft.com/office/drawing/2014/main" id="{3A657B4F-80C7-3D43-BCCC-0FEBE5442938}"/>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89" name="Rectangle 588">
          <a:extLst>
            <a:ext uri="{FF2B5EF4-FFF2-40B4-BE49-F238E27FC236}">
              <a16:creationId xmlns:a16="http://schemas.microsoft.com/office/drawing/2014/main" id="{B7CE360E-33D0-5B4A-86EA-D0960BE92B5D}"/>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90" name="Rectangle 589">
          <a:extLst>
            <a:ext uri="{FF2B5EF4-FFF2-40B4-BE49-F238E27FC236}">
              <a16:creationId xmlns:a16="http://schemas.microsoft.com/office/drawing/2014/main" id="{8DA6DF73-83A4-084F-9B2E-82CA30226AC2}"/>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91" name="Rectangle 590">
          <a:extLst>
            <a:ext uri="{FF2B5EF4-FFF2-40B4-BE49-F238E27FC236}">
              <a16:creationId xmlns:a16="http://schemas.microsoft.com/office/drawing/2014/main" id="{6DE24856-9026-9F4F-B817-28BD6804B349}"/>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92" name="Rectangle 591">
          <a:extLst>
            <a:ext uri="{FF2B5EF4-FFF2-40B4-BE49-F238E27FC236}">
              <a16:creationId xmlns:a16="http://schemas.microsoft.com/office/drawing/2014/main" id="{DC55A2E3-054D-FC46-BAA9-F9AD3A3DC4FF}"/>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93" name="Rectangle 592">
          <a:extLst>
            <a:ext uri="{FF2B5EF4-FFF2-40B4-BE49-F238E27FC236}">
              <a16:creationId xmlns:a16="http://schemas.microsoft.com/office/drawing/2014/main" id="{91035C58-A15F-614A-B921-B616F62BD151}"/>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94" name="Rectangle 593">
          <a:extLst>
            <a:ext uri="{FF2B5EF4-FFF2-40B4-BE49-F238E27FC236}">
              <a16:creationId xmlns:a16="http://schemas.microsoft.com/office/drawing/2014/main" id="{A6FF0C70-490A-0D4C-B8A6-5CC10B7167B2}"/>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897</xdr:row>
      <xdr:rowOff>0</xdr:rowOff>
    </xdr:from>
    <xdr:to>
      <xdr:col>25</xdr:col>
      <xdr:colOff>0</xdr:colOff>
      <xdr:row>897</xdr:row>
      <xdr:rowOff>0</xdr:rowOff>
    </xdr:to>
    <xdr:sp macro="" textlink="">
      <xdr:nvSpPr>
        <xdr:cNvPr id="595" name="Rectangle 594">
          <a:extLst>
            <a:ext uri="{FF2B5EF4-FFF2-40B4-BE49-F238E27FC236}">
              <a16:creationId xmlns:a16="http://schemas.microsoft.com/office/drawing/2014/main" id="{05737D55-8F1B-D347-842F-DFA1CE4AC708}"/>
            </a:ext>
          </a:extLst>
        </xdr:cNvPr>
        <xdr:cNvSpPr>
          <a:spLocks noChangeArrowheads="1"/>
        </xdr:cNvSpPr>
      </xdr:nvSpPr>
      <xdr:spPr bwMode="auto">
        <a:xfrm>
          <a:off x="17145000" y="1480947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596" name="Rectangle 595">
          <a:extLst>
            <a:ext uri="{FF2B5EF4-FFF2-40B4-BE49-F238E27FC236}">
              <a16:creationId xmlns:a16="http://schemas.microsoft.com/office/drawing/2014/main" id="{FF325A09-A586-8A4F-973F-6E559A7E56FF}"/>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597" name="Rectangle 596">
          <a:extLst>
            <a:ext uri="{FF2B5EF4-FFF2-40B4-BE49-F238E27FC236}">
              <a16:creationId xmlns:a16="http://schemas.microsoft.com/office/drawing/2014/main" id="{05D6F745-4ED5-A54D-AB1D-1B0C07D24A1C}"/>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598" name="Rectangle 597">
          <a:extLst>
            <a:ext uri="{FF2B5EF4-FFF2-40B4-BE49-F238E27FC236}">
              <a16:creationId xmlns:a16="http://schemas.microsoft.com/office/drawing/2014/main" id="{F849FA6C-9E47-6C4E-95DB-F684EFFB5113}"/>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599" name="Rectangle 598">
          <a:extLst>
            <a:ext uri="{FF2B5EF4-FFF2-40B4-BE49-F238E27FC236}">
              <a16:creationId xmlns:a16="http://schemas.microsoft.com/office/drawing/2014/main" id="{C1D5FA47-E91D-E34A-BC12-38F93CC2E07B}"/>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0" name="Rectangle 599">
          <a:extLst>
            <a:ext uri="{FF2B5EF4-FFF2-40B4-BE49-F238E27FC236}">
              <a16:creationId xmlns:a16="http://schemas.microsoft.com/office/drawing/2014/main" id="{334BDEF7-7107-9B4C-B375-CE0CABBABFEB}"/>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1" name="Rectangle 600">
          <a:extLst>
            <a:ext uri="{FF2B5EF4-FFF2-40B4-BE49-F238E27FC236}">
              <a16:creationId xmlns:a16="http://schemas.microsoft.com/office/drawing/2014/main" id="{A5C8F44E-25A8-934E-903E-F365188274AF}"/>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2" name="Rectangle 601">
          <a:extLst>
            <a:ext uri="{FF2B5EF4-FFF2-40B4-BE49-F238E27FC236}">
              <a16:creationId xmlns:a16="http://schemas.microsoft.com/office/drawing/2014/main" id="{6B9692BD-4E78-3A47-9C1A-3B5D4ED82445}"/>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3" name="Rectangle 602">
          <a:extLst>
            <a:ext uri="{FF2B5EF4-FFF2-40B4-BE49-F238E27FC236}">
              <a16:creationId xmlns:a16="http://schemas.microsoft.com/office/drawing/2014/main" id="{744530EE-0B31-2948-A456-F480F76F9AAA}"/>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4" name="Rectangle 603">
          <a:extLst>
            <a:ext uri="{FF2B5EF4-FFF2-40B4-BE49-F238E27FC236}">
              <a16:creationId xmlns:a16="http://schemas.microsoft.com/office/drawing/2014/main" id="{51300FDB-D174-CB40-9998-6D5EAE0C3B0A}"/>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5" name="Rectangle 604">
          <a:extLst>
            <a:ext uri="{FF2B5EF4-FFF2-40B4-BE49-F238E27FC236}">
              <a16:creationId xmlns:a16="http://schemas.microsoft.com/office/drawing/2014/main" id="{85A56AC5-2E35-4F4F-A7AF-45418AFFABB0}"/>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6" name="Rectangle 605">
          <a:extLst>
            <a:ext uri="{FF2B5EF4-FFF2-40B4-BE49-F238E27FC236}">
              <a16:creationId xmlns:a16="http://schemas.microsoft.com/office/drawing/2014/main" id="{83DCC9E5-2126-CD47-8B3B-255C73386454}"/>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7" name="Rectangle 606">
          <a:extLst>
            <a:ext uri="{FF2B5EF4-FFF2-40B4-BE49-F238E27FC236}">
              <a16:creationId xmlns:a16="http://schemas.microsoft.com/office/drawing/2014/main" id="{207B2EBE-0894-6E40-AAD0-078F44D457D0}"/>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8" name="Rectangle 607">
          <a:extLst>
            <a:ext uri="{FF2B5EF4-FFF2-40B4-BE49-F238E27FC236}">
              <a16:creationId xmlns:a16="http://schemas.microsoft.com/office/drawing/2014/main" id="{9C041887-06B5-2F42-BFDB-85E09A161F12}"/>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09" name="Rectangle 608">
          <a:extLst>
            <a:ext uri="{FF2B5EF4-FFF2-40B4-BE49-F238E27FC236}">
              <a16:creationId xmlns:a16="http://schemas.microsoft.com/office/drawing/2014/main" id="{9F9C1B4C-7285-E048-ABDC-99AFBD090658}"/>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0" name="Rectangle 609">
          <a:extLst>
            <a:ext uri="{FF2B5EF4-FFF2-40B4-BE49-F238E27FC236}">
              <a16:creationId xmlns:a16="http://schemas.microsoft.com/office/drawing/2014/main" id="{79B67468-0225-0945-BB8E-A93EF3F7DB5F}"/>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1" name="Rectangle 610">
          <a:extLst>
            <a:ext uri="{FF2B5EF4-FFF2-40B4-BE49-F238E27FC236}">
              <a16:creationId xmlns:a16="http://schemas.microsoft.com/office/drawing/2014/main" id="{A9D9DA8E-7EC9-9C42-835B-3FA7E08D37D9}"/>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2" name="Rectangle 611">
          <a:extLst>
            <a:ext uri="{FF2B5EF4-FFF2-40B4-BE49-F238E27FC236}">
              <a16:creationId xmlns:a16="http://schemas.microsoft.com/office/drawing/2014/main" id="{9FD095C4-CC77-A241-B895-691B38DE5665}"/>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3" name="Rectangle 612">
          <a:extLst>
            <a:ext uri="{FF2B5EF4-FFF2-40B4-BE49-F238E27FC236}">
              <a16:creationId xmlns:a16="http://schemas.microsoft.com/office/drawing/2014/main" id="{2DC79A7D-DABE-234E-BD75-0AC76FCED907}"/>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4" name="Rectangle 613">
          <a:extLst>
            <a:ext uri="{FF2B5EF4-FFF2-40B4-BE49-F238E27FC236}">
              <a16:creationId xmlns:a16="http://schemas.microsoft.com/office/drawing/2014/main" id="{245B930F-2C70-3A48-AB04-F9C5FBFEBA07}"/>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5" name="Rectangle 614">
          <a:extLst>
            <a:ext uri="{FF2B5EF4-FFF2-40B4-BE49-F238E27FC236}">
              <a16:creationId xmlns:a16="http://schemas.microsoft.com/office/drawing/2014/main" id="{760590A0-8008-144F-9B14-649AD5440CB4}"/>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6" name="Rectangle 615">
          <a:extLst>
            <a:ext uri="{FF2B5EF4-FFF2-40B4-BE49-F238E27FC236}">
              <a16:creationId xmlns:a16="http://schemas.microsoft.com/office/drawing/2014/main" id="{A16C4956-CFC8-8D4E-AEE2-8BFDF11A227F}"/>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930</xdr:row>
      <xdr:rowOff>0</xdr:rowOff>
    </xdr:from>
    <xdr:to>
      <xdr:col>25</xdr:col>
      <xdr:colOff>0</xdr:colOff>
      <xdr:row>930</xdr:row>
      <xdr:rowOff>0</xdr:rowOff>
    </xdr:to>
    <xdr:sp macro="" textlink="">
      <xdr:nvSpPr>
        <xdr:cNvPr id="617" name="Rectangle 616">
          <a:extLst>
            <a:ext uri="{FF2B5EF4-FFF2-40B4-BE49-F238E27FC236}">
              <a16:creationId xmlns:a16="http://schemas.microsoft.com/office/drawing/2014/main" id="{F9717A61-050D-7648-8FF2-5194C8A31115}"/>
            </a:ext>
          </a:extLst>
        </xdr:cNvPr>
        <xdr:cNvSpPr>
          <a:spLocks noChangeArrowheads="1"/>
        </xdr:cNvSpPr>
      </xdr:nvSpPr>
      <xdr:spPr bwMode="auto">
        <a:xfrm>
          <a:off x="17145000" y="153543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18" name="Rectangle 617">
          <a:extLst>
            <a:ext uri="{FF2B5EF4-FFF2-40B4-BE49-F238E27FC236}">
              <a16:creationId xmlns:a16="http://schemas.microsoft.com/office/drawing/2014/main" id="{07867E32-765D-FD4D-A389-CF4DDB141D72}"/>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19" name="Rectangle 618">
          <a:extLst>
            <a:ext uri="{FF2B5EF4-FFF2-40B4-BE49-F238E27FC236}">
              <a16:creationId xmlns:a16="http://schemas.microsoft.com/office/drawing/2014/main" id="{D598CED0-C0B2-A54A-AF52-66F1FA8C6ABE}"/>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0" name="Rectangle 619">
          <a:extLst>
            <a:ext uri="{FF2B5EF4-FFF2-40B4-BE49-F238E27FC236}">
              <a16:creationId xmlns:a16="http://schemas.microsoft.com/office/drawing/2014/main" id="{C2BF4D6E-D260-604A-BCF5-F0200ADDB8FC}"/>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1" name="Rectangle 620">
          <a:extLst>
            <a:ext uri="{FF2B5EF4-FFF2-40B4-BE49-F238E27FC236}">
              <a16:creationId xmlns:a16="http://schemas.microsoft.com/office/drawing/2014/main" id="{5D3E74FF-0076-D644-BE62-C0AC819F8460}"/>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2" name="Rectangle 621">
          <a:extLst>
            <a:ext uri="{FF2B5EF4-FFF2-40B4-BE49-F238E27FC236}">
              <a16:creationId xmlns:a16="http://schemas.microsoft.com/office/drawing/2014/main" id="{EC7022D9-2657-C642-8F0B-FA730FD84D35}"/>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3" name="Rectangle 622">
          <a:extLst>
            <a:ext uri="{FF2B5EF4-FFF2-40B4-BE49-F238E27FC236}">
              <a16:creationId xmlns:a16="http://schemas.microsoft.com/office/drawing/2014/main" id="{AC95A66F-739B-1349-96A7-D060530CC8AB}"/>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4" name="Rectangle 623">
          <a:extLst>
            <a:ext uri="{FF2B5EF4-FFF2-40B4-BE49-F238E27FC236}">
              <a16:creationId xmlns:a16="http://schemas.microsoft.com/office/drawing/2014/main" id="{5B04700A-6D3E-1D44-9511-26834DF14C64}"/>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5" name="Rectangle 624">
          <a:extLst>
            <a:ext uri="{FF2B5EF4-FFF2-40B4-BE49-F238E27FC236}">
              <a16:creationId xmlns:a16="http://schemas.microsoft.com/office/drawing/2014/main" id="{82BDBE96-0C03-7848-B387-01DE0DBB618B}"/>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6" name="Rectangle 625">
          <a:extLst>
            <a:ext uri="{FF2B5EF4-FFF2-40B4-BE49-F238E27FC236}">
              <a16:creationId xmlns:a16="http://schemas.microsoft.com/office/drawing/2014/main" id="{CD916ADB-FE31-CC43-A0E5-98B29031AB8D}"/>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7" name="Rectangle 626">
          <a:extLst>
            <a:ext uri="{FF2B5EF4-FFF2-40B4-BE49-F238E27FC236}">
              <a16:creationId xmlns:a16="http://schemas.microsoft.com/office/drawing/2014/main" id="{15D5D79C-79DE-DE4C-B935-C94E36013730}"/>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8" name="Rectangle 627">
          <a:extLst>
            <a:ext uri="{FF2B5EF4-FFF2-40B4-BE49-F238E27FC236}">
              <a16:creationId xmlns:a16="http://schemas.microsoft.com/office/drawing/2014/main" id="{3401D507-AAF5-4846-9919-E58EEF9FCFA6}"/>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29" name="Rectangle 628">
          <a:extLst>
            <a:ext uri="{FF2B5EF4-FFF2-40B4-BE49-F238E27FC236}">
              <a16:creationId xmlns:a16="http://schemas.microsoft.com/office/drawing/2014/main" id="{C931356A-AF9A-1C4A-B640-FC773FE434A9}"/>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0" name="Rectangle 629">
          <a:extLst>
            <a:ext uri="{FF2B5EF4-FFF2-40B4-BE49-F238E27FC236}">
              <a16:creationId xmlns:a16="http://schemas.microsoft.com/office/drawing/2014/main" id="{21053173-4EC5-7C4F-BB43-6C6242C7EABC}"/>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1" name="Rectangle 630">
          <a:extLst>
            <a:ext uri="{FF2B5EF4-FFF2-40B4-BE49-F238E27FC236}">
              <a16:creationId xmlns:a16="http://schemas.microsoft.com/office/drawing/2014/main" id="{332E8835-FB6D-4E41-972A-353C9B7B489F}"/>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2" name="Rectangle 631">
          <a:extLst>
            <a:ext uri="{FF2B5EF4-FFF2-40B4-BE49-F238E27FC236}">
              <a16:creationId xmlns:a16="http://schemas.microsoft.com/office/drawing/2014/main" id="{F4823F81-B8E0-8746-990C-E39D4E8DDCCA}"/>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3" name="Rectangle 632">
          <a:extLst>
            <a:ext uri="{FF2B5EF4-FFF2-40B4-BE49-F238E27FC236}">
              <a16:creationId xmlns:a16="http://schemas.microsoft.com/office/drawing/2014/main" id="{187C1B86-9A94-AF44-9561-14FA5471199D}"/>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4" name="Rectangle 633">
          <a:extLst>
            <a:ext uri="{FF2B5EF4-FFF2-40B4-BE49-F238E27FC236}">
              <a16:creationId xmlns:a16="http://schemas.microsoft.com/office/drawing/2014/main" id="{9E132F7B-BAA2-544B-A4A5-0FD767239DE9}"/>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5" name="Rectangle 634">
          <a:extLst>
            <a:ext uri="{FF2B5EF4-FFF2-40B4-BE49-F238E27FC236}">
              <a16:creationId xmlns:a16="http://schemas.microsoft.com/office/drawing/2014/main" id="{64334948-F294-0D4D-97FB-A41B8AFC60A8}"/>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6" name="Rectangle 635">
          <a:extLst>
            <a:ext uri="{FF2B5EF4-FFF2-40B4-BE49-F238E27FC236}">
              <a16:creationId xmlns:a16="http://schemas.microsoft.com/office/drawing/2014/main" id="{B1B5B57D-3F98-D84E-A6F0-531C1825FD05}"/>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7" name="Rectangle 636">
          <a:extLst>
            <a:ext uri="{FF2B5EF4-FFF2-40B4-BE49-F238E27FC236}">
              <a16:creationId xmlns:a16="http://schemas.microsoft.com/office/drawing/2014/main" id="{163B3428-9B6B-064F-9654-42E94E44C6E8}"/>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8" name="Rectangle 637">
          <a:extLst>
            <a:ext uri="{FF2B5EF4-FFF2-40B4-BE49-F238E27FC236}">
              <a16:creationId xmlns:a16="http://schemas.microsoft.com/office/drawing/2014/main" id="{038BFB1B-0605-B14E-8944-8FE7E55E82D2}"/>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963</xdr:row>
      <xdr:rowOff>0</xdr:rowOff>
    </xdr:from>
    <xdr:to>
      <xdr:col>25</xdr:col>
      <xdr:colOff>0</xdr:colOff>
      <xdr:row>963</xdr:row>
      <xdr:rowOff>0</xdr:rowOff>
    </xdr:to>
    <xdr:sp macro="" textlink="">
      <xdr:nvSpPr>
        <xdr:cNvPr id="639" name="Rectangle 638">
          <a:extLst>
            <a:ext uri="{FF2B5EF4-FFF2-40B4-BE49-F238E27FC236}">
              <a16:creationId xmlns:a16="http://schemas.microsoft.com/office/drawing/2014/main" id="{6A721070-6399-954C-B3A0-389203936BEB}"/>
            </a:ext>
          </a:extLst>
        </xdr:cNvPr>
        <xdr:cNvSpPr>
          <a:spLocks noChangeArrowheads="1"/>
        </xdr:cNvSpPr>
      </xdr:nvSpPr>
      <xdr:spPr bwMode="auto">
        <a:xfrm>
          <a:off x="17145000" y="1589913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0" name="Rectangle 639">
          <a:extLst>
            <a:ext uri="{FF2B5EF4-FFF2-40B4-BE49-F238E27FC236}">
              <a16:creationId xmlns:a16="http://schemas.microsoft.com/office/drawing/2014/main" id="{27477F73-2811-904E-B1E3-EC0B7FBE023B}"/>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1" name="Rectangle 640">
          <a:extLst>
            <a:ext uri="{FF2B5EF4-FFF2-40B4-BE49-F238E27FC236}">
              <a16:creationId xmlns:a16="http://schemas.microsoft.com/office/drawing/2014/main" id="{B3875183-F7EF-ED4D-B966-4569A520960F}"/>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2" name="Rectangle 641">
          <a:extLst>
            <a:ext uri="{FF2B5EF4-FFF2-40B4-BE49-F238E27FC236}">
              <a16:creationId xmlns:a16="http://schemas.microsoft.com/office/drawing/2014/main" id="{C85C8956-DADA-2A4D-9B9B-8DA893600C38}"/>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3" name="Rectangle 642">
          <a:extLst>
            <a:ext uri="{FF2B5EF4-FFF2-40B4-BE49-F238E27FC236}">
              <a16:creationId xmlns:a16="http://schemas.microsoft.com/office/drawing/2014/main" id="{0FEA0A5B-F90D-5044-A255-499172AFFF2A}"/>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4" name="Rectangle 643">
          <a:extLst>
            <a:ext uri="{FF2B5EF4-FFF2-40B4-BE49-F238E27FC236}">
              <a16:creationId xmlns:a16="http://schemas.microsoft.com/office/drawing/2014/main" id="{9C69808A-FCC5-F148-9175-A702E1916635}"/>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5" name="Rectangle 644">
          <a:extLst>
            <a:ext uri="{FF2B5EF4-FFF2-40B4-BE49-F238E27FC236}">
              <a16:creationId xmlns:a16="http://schemas.microsoft.com/office/drawing/2014/main" id="{5D3CAE89-E428-E145-A8B7-F5E96C9F994B}"/>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6" name="Rectangle 645">
          <a:extLst>
            <a:ext uri="{FF2B5EF4-FFF2-40B4-BE49-F238E27FC236}">
              <a16:creationId xmlns:a16="http://schemas.microsoft.com/office/drawing/2014/main" id="{99C1C404-A736-BD46-B62D-670600B949CC}"/>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7" name="Rectangle 646">
          <a:extLst>
            <a:ext uri="{FF2B5EF4-FFF2-40B4-BE49-F238E27FC236}">
              <a16:creationId xmlns:a16="http://schemas.microsoft.com/office/drawing/2014/main" id="{6987FB5D-345C-3A41-9AB0-6738AE4318CE}"/>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8" name="Rectangle 647">
          <a:extLst>
            <a:ext uri="{FF2B5EF4-FFF2-40B4-BE49-F238E27FC236}">
              <a16:creationId xmlns:a16="http://schemas.microsoft.com/office/drawing/2014/main" id="{B5BF1ECB-D37F-E547-A626-F294FCD58FB4}"/>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49" name="Rectangle 648">
          <a:extLst>
            <a:ext uri="{FF2B5EF4-FFF2-40B4-BE49-F238E27FC236}">
              <a16:creationId xmlns:a16="http://schemas.microsoft.com/office/drawing/2014/main" id="{240AE74F-FE30-734B-B744-08547259D967}"/>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0" name="Rectangle 649">
          <a:extLst>
            <a:ext uri="{FF2B5EF4-FFF2-40B4-BE49-F238E27FC236}">
              <a16:creationId xmlns:a16="http://schemas.microsoft.com/office/drawing/2014/main" id="{384C0E2D-3A41-6348-BDAE-0718C1DB6ED0}"/>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1" name="Rectangle 650">
          <a:extLst>
            <a:ext uri="{FF2B5EF4-FFF2-40B4-BE49-F238E27FC236}">
              <a16:creationId xmlns:a16="http://schemas.microsoft.com/office/drawing/2014/main" id="{67BBA1C9-52A0-CD49-A22E-7A178E10C38E}"/>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2" name="Rectangle 651">
          <a:extLst>
            <a:ext uri="{FF2B5EF4-FFF2-40B4-BE49-F238E27FC236}">
              <a16:creationId xmlns:a16="http://schemas.microsoft.com/office/drawing/2014/main" id="{CFE5DE12-9663-4747-82C3-C96DCE193F20}"/>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3" name="Rectangle 652">
          <a:extLst>
            <a:ext uri="{FF2B5EF4-FFF2-40B4-BE49-F238E27FC236}">
              <a16:creationId xmlns:a16="http://schemas.microsoft.com/office/drawing/2014/main" id="{DB13F4FB-CD3B-0948-9E47-70F38D837FED}"/>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4" name="Rectangle 653">
          <a:extLst>
            <a:ext uri="{FF2B5EF4-FFF2-40B4-BE49-F238E27FC236}">
              <a16:creationId xmlns:a16="http://schemas.microsoft.com/office/drawing/2014/main" id="{FCE6C7B7-2783-9545-A406-1AB335ACE305}"/>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5" name="Rectangle 654">
          <a:extLst>
            <a:ext uri="{FF2B5EF4-FFF2-40B4-BE49-F238E27FC236}">
              <a16:creationId xmlns:a16="http://schemas.microsoft.com/office/drawing/2014/main" id="{7AEC8B52-8ADB-FA42-BFB5-94B186FAE2AC}"/>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6" name="Rectangle 655">
          <a:extLst>
            <a:ext uri="{FF2B5EF4-FFF2-40B4-BE49-F238E27FC236}">
              <a16:creationId xmlns:a16="http://schemas.microsoft.com/office/drawing/2014/main" id="{4FC9A812-FD21-7C42-82DD-18B3761256ED}"/>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7" name="Rectangle 656">
          <a:extLst>
            <a:ext uri="{FF2B5EF4-FFF2-40B4-BE49-F238E27FC236}">
              <a16:creationId xmlns:a16="http://schemas.microsoft.com/office/drawing/2014/main" id="{227EC85E-9FB1-E94D-8C13-C9866B32C6A4}"/>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8" name="Rectangle 657">
          <a:extLst>
            <a:ext uri="{FF2B5EF4-FFF2-40B4-BE49-F238E27FC236}">
              <a16:creationId xmlns:a16="http://schemas.microsoft.com/office/drawing/2014/main" id="{BFD6F3AB-56AE-C440-85C2-FB7D44FB33E4}"/>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59" name="Rectangle 658">
          <a:extLst>
            <a:ext uri="{FF2B5EF4-FFF2-40B4-BE49-F238E27FC236}">
              <a16:creationId xmlns:a16="http://schemas.microsoft.com/office/drawing/2014/main" id="{49115416-2B5E-5843-AE93-69E855271EEC}"/>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60" name="Rectangle 659">
          <a:extLst>
            <a:ext uri="{FF2B5EF4-FFF2-40B4-BE49-F238E27FC236}">
              <a16:creationId xmlns:a16="http://schemas.microsoft.com/office/drawing/2014/main" id="{7693F526-65C7-194A-BE6B-DF62CBCDDA9E}"/>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996</xdr:row>
      <xdr:rowOff>0</xdr:rowOff>
    </xdr:from>
    <xdr:to>
      <xdr:col>25</xdr:col>
      <xdr:colOff>0</xdr:colOff>
      <xdr:row>996</xdr:row>
      <xdr:rowOff>0</xdr:rowOff>
    </xdr:to>
    <xdr:sp macro="" textlink="">
      <xdr:nvSpPr>
        <xdr:cNvPr id="661" name="Rectangle 660">
          <a:extLst>
            <a:ext uri="{FF2B5EF4-FFF2-40B4-BE49-F238E27FC236}">
              <a16:creationId xmlns:a16="http://schemas.microsoft.com/office/drawing/2014/main" id="{F596B69D-1CB9-AA46-80A5-C11680D28196}"/>
            </a:ext>
          </a:extLst>
        </xdr:cNvPr>
        <xdr:cNvSpPr>
          <a:spLocks noChangeArrowheads="1"/>
        </xdr:cNvSpPr>
      </xdr:nvSpPr>
      <xdr:spPr bwMode="auto">
        <a:xfrm>
          <a:off x="17145000" y="1644396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2" name="Rectangle 661">
          <a:extLst>
            <a:ext uri="{FF2B5EF4-FFF2-40B4-BE49-F238E27FC236}">
              <a16:creationId xmlns:a16="http://schemas.microsoft.com/office/drawing/2014/main" id="{69E0DDCF-23B0-0A49-9E8F-63F0D12B765E}"/>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3" name="Rectangle 662">
          <a:extLst>
            <a:ext uri="{FF2B5EF4-FFF2-40B4-BE49-F238E27FC236}">
              <a16:creationId xmlns:a16="http://schemas.microsoft.com/office/drawing/2014/main" id="{A7217A94-9FF0-DC41-A504-97A81D2582EC}"/>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4" name="Rectangle 663">
          <a:extLst>
            <a:ext uri="{FF2B5EF4-FFF2-40B4-BE49-F238E27FC236}">
              <a16:creationId xmlns:a16="http://schemas.microsoft.com/office/drawing/2014/main" id="{FB86D3D1-90CA-3447-A09D-7B8B1601E2CE}"/>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5" name="Rectangle 664">
          <a:extLst>
            <a:ext uri="{FF2B5EF4-FFF2-40B4-BE49-F238E27FC236}">
              <a16:creationId xmlns:a16="http://schemas.microsoft.com/office/drawing/2014/main" id="{B5388169-3CAA-2145-B1A3-2DCD9603514B}"/>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6" name="Rectangle 665">
          <a:extLst>
            <a:ext uri="{FF2B5EF4-FFF2-40B4-BE49-F238E27FC236}">
              <a16:creationId xmlns:a16="http://schemas.microsoft.com/office/drawing/2014/main" id="{02A7B796-B2EB-4842-BF26-E567E3D0542A}"/>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7" name="Rectangle 666">
          <a:extLst>
            <a:ext uri="{FF2B5EF4-FFF2-40B4-BE49-F238E27FC236}">
              <a16:creationId xmlns:a16="http://schemas.microsoft.com/office/drawing/2014/main" id="{D151716A-8252-2D4B-8FF6-B6012F5F59CD}"/>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8" name="Rectangle 667">
          <a:extLst>
            <a:ext uri="{FF2B5EF4-FFF2-40B4-BE49-F238E27FC236}">
              <a16:creationId xmlns:a16="http://schemas.microsoft.com/office/drawing/2014/main" id="{9F19C067-9C30-9F4B-9D3F-4828327801E9}"/>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69" name="Rectangle 668">
          <a:extLst>
            <a:ext uri="{FF2B5EF4-FFF2-40B4-BE49-F238E27FC236}">
              <a16:creationId xmlns:a16="http://schemas.microsoft.com/office/drawing/2014/main" id="{A328327D-EBF0-2D41-94C3-633FC6EA2C25}"/>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0" name="Rectangle 669">
          <a:extLst>
            <a:ext uri="{FF2B5EF4-FFF2-40B4-BE49-F238E27FC236}">
              <a16:creationId xmlns:a16="http://schemas.microsoft.com/office/drawing/2014/main" id="{CFD2D442-E324-4F43-B233-56CEE32F06DD}"/>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1" name="Rectangle 670">
          <a:extLst>
            <a:ext uri="{FF2B5EF4-FFF2-40B4-BE49-F238E27FC236}">
              <a16:creationId xmlns:a16="http://schemas.microsoft.com/office/drawing/2014/main" id="{A26BC15B-FF91-414C-9981-6F5D58190A0C}"/>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2" name="Rectangle 671">
          <a:extLst>
            <a:ext uri="{FF2B5EF4-FFF2-40B4-BE49-F238E27FC236}">
              <a16:creationId xmlns:a16="http://schemas.microsoft.com/office/drawing/2014/main" id="{DD9DEA17-21D0-A34D-9181-AAB7976D3E1F}"/>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3" name="Rectangle 672">
          <a:extLst>
            <a:ext uri="{FF2B5EF4-FFF2-40B4-BE49-F238E27FC236}">
              <a16:creationId xmlns:a16="http://schemas.microsoft.com/office/drawing/2014/main" id="{BA6EE9EC-5815-7B4C-AE74-C4BE7F061F0A}"/>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4" name="Rectangle 673">
          <a:extLst>
            <a:ext uri="{FF2B5EF4-FFF2-40B4-BE49-F238E27FC236}">
              <a16:creationId xmlns:a16="http://schemas.microsoft.com/office/drawing/2014/main" id="{DF54A2A0-B03C-F84A-9674-D46B6E12F85F}"/>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5" name="Rectangle 674">
          <a:extLst>
            <a:ext uri="{FF2B5EF4-FFF2-40B4-BE49-F238E27FC236}">
              <a16:creationId xmlns:a16="http://schemas.microsoft.com/office/drawing/2014/main" id="{50EB8E39-BA2C-5A48-89C7-25A7E6AA21E7}"/>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6" name="Rectangle 675">
          <a:extLst>
            <a:ext uri="{FF2B5EF4-FFF2-40B4-BE49-F238E27FC236}">
              <a16:creationId xmlns:a16="http://schemas.microsoft.com/office/drawing/2014/main" id="{FF5F80F3-3255-DE4C-9D72-9603C95A49B1}"/>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7" name="Rectangle 676">
          <a:extLst>
            <a:ext uri="{FF2B5EF4-FFF2-40B4-BE49-F238E27FC236}">
              <a16:creationId xmlns:a16="http://schemas.microsoft.com/office/drawing/2014/main" id="{876FB98C-144F-994F-B164-0125F1399024}"/>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8" name="Rectangle 677">
          <a:extLst>
            <a:ext uri="{FF2B5EF4-FFF2-40B4-BE49-F238E27FC236}">
              <a16:creationId xmlns:a16="http://schemas.microsoft.com/office/drawing/2014/main" id="{B1AA2A12-544A-F94A-BFE8-E7C67A662D10}"/>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79" name="Rectangle 678">
          <a:extLst>
            <a:ext uri="{FF2B5EF4-FFF2-40B4-BE49-F238E27FC236}">
              <a16:creationId xmlns:a16="http://schemas.microsoft.com/office/drawing/2014/main" id="{A569408C-B3F3-FF49-AA39-177FC9218AEA}"/>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80" name="Rectangle 679">
          <a:extLst>
            <a:ext uri="{FF2B5EF4-FFF2-40B4-BE49-F238E27FC236}">
              <a16:creationId xmlns:a16="http://schemas.microsoft.com/office/drawing/2014/main" id="{F100DCE9-8D04-6946-873F-288FB762BC1A}"/>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81" name="Rectangle 680">
          <a:extLst>
            <a:ext uri="{FF2B5EF4-FFF2-40B4-BE49-F238E27FC236}">
              <a16:creationId xmlns:a16="http://schemas.microsoft.com/office/drawing/2014/main" id="{13A1D6CB-5052-9A41-8C50-EC68D24C98A9}"/>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82" name="Rectangle 681">
          <a:extLst>
            <a:ext uri="{FF2B5EF4-FFF2-40B4-BE49-F238E27FC236}">
              <a16:creationId xmlns:a16="http://schemas.microsoft.com/office/drawing/2014/main" id="{27B4D8B9-6AAF-904E-8A04-9333889E4EDC}"/>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1029</xdr:row>
      <xdr:rowOff>0</xdr:rowOff>
    </xdr:from>
    <xdr:to>
      <xdr:col>25</xdr:col>
      <xdr:colOff>0</xdr:colOff>
      <xdr:row>1029</xdr:row>
      <xdr:rowOff>0</xdr:rowOff>
    </xdr:to>
    <xdr:sp macro="" textlink="">
      <xdr:nvSpPr>
        <xdr:cNvPr id="683" name="Rectangle 682">
          <a:extLst>
            <a:ext uri="{FF2B5EF4-FFF2-40B4-BE49-F238E27FC236}">
              <a16:creationId xmlns:a16="http://schemas.microsoft.com/office/drawing/2014/main" id="{8BAAE557-4F44-BF43-9799-10D2A9191785}"/>
            </a:ext>
          </a:extLst>
        </xdr:cNvPr>
        <xdr:cNvSpPr>
          <a:spLocks noChangeArrowheads="1"/>
        </xdr:cNvSpPr>
      </xdr:nvSpPr>
      <xdr:spPr bwMode="auto">
        <a:xfrm>
          <a:off x="17145000" y="1698879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84" name="Rectangle 683">
          <a:extLst>
            <a:ext uri="{FF2B5EF4-FFF2-40B4-BE49-F238E27FC236}">
              <a16:creationId xmlns:a16="http://schemas.microsoft.com/office/drawing/2014/main" id="{E7655FD0-F8B9-4A4B-85AA-428A09127E5D}"/>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85" name="Rectangle 684">
          <a:extLst>
            <a:ext uri="{FF2B5EF4-FFF2-40B4-BE49-F238E27FC236}">
              <a16:creationId xmlns:a16="http://schemas.microsoft.com/office/drawing/2014/main" id="{FEE37B3F-CA1B-7642-A971-A43B560CB7DF}"/>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86" name="Rectangle 685">
          <a:extLst>
            <a:ext uri="{FF2B5EF4-FFF2-40B4-BE49-F238E27FC236}">
              <a16:creationId xmlns:a16="http://schemas.microsoft.com/office/drawing/2014/main" id="{1D4F4BC3-A18E-E244-80BF-885E54999D89}"/>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87" name="Rectangle 686">
          <a:extLst>
            <a:ext uri="{FF2B5EF4-FFF2-40B4-BE49-F238E27FC236}">
              <a16:creationId xmlns:a16="http://schemas.microsoft.com/office/drawing/2014/main" id="{692ED177-0D2D-0446-ADC3-8A7D010FE185}"/>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88" name="Rectangle 687">
          <a:extLst>
            <a:ext uri="{FF2B5EF4-FFF2-40B4-BE49-F238E27FC236}">
              <a16:creationId xmlns:a16="http://schemas.microsoft.com/office/drawing/2014/main" id="{776CF2DC-4599-2248-B322-86006024EFB8}"/>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89" name="Rectangle 688">
          <a:extLst>
            <a:ext uri="{FF2B5EF4-FFF2-40B4-BE49-F238E27FC236}">
              <a16:creationId xmlns:a16="http://schemas.microsoft.com/office/drawing/2014/main" id="{087BC106-A82C-9A49-AA0B-69FEA3A0F748}"/>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0" name="Rectangle 689">
          <a:extLst>
            <a:ext uri="{FF2B5EF4-FFF2-40B4-BE49-F238E27FC236}">
              <a16:creationId xmlns:a16="http://schemas.microsoft.com/office/drawing/2014/main" id="{81E751AA-50E8-7449-A915-290D635FAA35}"/>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1" name="Rectangle 690">
          <a:extLst>
            <a:ext uri="{FF2B5EF4-FFF2-40B4-BE49-F238E27FC236}">
              <a16:creationId xmlns:a16="http://schemas.microsoft.com/office/drawing/2014/main" id="{A92D9106-916B-3D42-A085-DD24EDAF099E}"/>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2" name="Rectangle 691">
          <a:extLst>
            <a:ext uri="{FF2B5EF4-FFF2-40B4-BE49-F238E27FC236}">
              <a16:creationId xmlns:a16="http://schemas.microsoft.com/office/drawing/2014/main" id="{3DB99AF6-AE0E-0B42-B11D-2A60261EFE01}"/>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3" name="Rectangle 692">
          <a:extLst>
            <a:ext uri="{FF2B5EF4-FFF2-40B4-BE49-F238E27FC236}">
              <a16:creationId xmlns:a16="http://schemas.microsoft.com/office/drawing/2014/main" id="{89703A32-401D-3344-9953-3B8A193F98CE}"/>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4" name="Rectangle 693">
          <a:extLst>
            <a:ext uri="{FF2B5EF4-FFF2-40B4-BE49-F238E27FC236}">
              <a16:creationId xmlns:a16="http://schemas.microsoft.com/office/drawing/2014/main" id="{3E7BAF8D-6DD6-BB46-9334-B158B55D0AB1}"/>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5" name="Rectangle 694">
          <a:extLst>
            <a:ext uri="{FF2B5EF4-FFF2-40B4-BE49-F238E27FC236}">
              <a16:creationId xmlns:a16="http://schemas.microsoft.com/office/drawing/2014/main" id="{924AED0E-FD79-A54C-A68F-CB8CB28D8106}"/>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6" name="Rectangle 695">
          <a:extLst>
            <a:ext uri="{FF2B5EF4-FFF2-40B4-BE49-F238E27FC236}">
              <a16:creationId xmlns:a16="http://schemas.microsoft.com/office/drawing/2014/main" id="{4CB27AC7-0854-7845-84A5-F037AFAD2E32}"/>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7" name="Rectangle 696">
          <a:extLst>
            <a:ext uri="{FF2B5EF4-FFF2-40B4-BE49-F238E27FC236}">
              <a16:creationId xmlns:a16="http://schemas.microsoft.com/office/drawing/2014/main" id="{515DB438-1F23-7644-99C3-C6AA58983283}"/>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8" name="Rectangle 697">
          <a:extLst>
            <a:ext uri="{FF2B5EF4-FFF2-40B4-BE49-F238E27FC236}">
              <a16:creationId xmlns:a16="http://schemas.microsoft.com/office/drawing/2014/main" id="{FC20509D-1A2A-8E46-941B-4F7C032E39D4}"/>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699" name="Rectangle 698">
          <a:extLst>
            <a:ext uri="{FF2B5EF4-FFF2-40B4-BE49-F238E27FC236}">
              <a16:creationId xmlns:a16="http://schemas.microsoft.com/office/drawing/2014/main" id="{39AB8592-CB98-604D-BC0B-95A5EA30280A}"/>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700" name="Rectangle 699">
          <a:extLst>
            <a:ext uri="{FF2B5EF4-FFF2-40B4-BE49-F238E27FC236}">
              <a16:creationId xmlns:a16="http://schemas.microsoft.com/office/drawing/2014/main" id="{C3E4D3E8-6FC1-B247-AB01-5607A2F4E289}"/>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701" name="Rectangle 700">
          <a:extLst>
            <a:ext uri="{FF2B5EF4-FFF2-40B4-BE49-F238E27FC236}">
              <a16:creationId xmlns:a16="http://schemas.microsoft.com/office/drawing/2014/main" id="{DCB537E5-3114-F149-BBAD-117A659AEDE9}"/>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702" name="Rectangle 701">
          <a:extLst>
            <a:ext uri="{FF2B5EF4-FFF2-40B4-BE49-F238E27FC236}">
              <a16:creationId xmlns:a16="http://schemas.microsoft.com/office/drawing/2014/main" id="{DB4C9505-BC9F-EC40-B29C-7C41BEE5B992}"/>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703" name="Rectangle 702">
          <a:extLst>
            <a:ext uri="{FF2B5EF4-FFF2-40B4-BE49-F238E27FC236}">
              <a16:creationId xmlns:a16="http://schemas.microsoft.com/office/drawing/2014/main" id="{04869C52-3939-7545-AE96-489A8603E560}"/>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704" name="Rectangle 703">
          <a:extLst>
            <a:ext uri="{FF2B5EF4-FFF2-40B4-BE49-F238E27FC236}">
              <a16:creationId xmlns:a16="http://schemas.microsoft.com/office/drawing/2014/main" id="{EB795EFC-FDDB-9A43-8DE7-1CD20C75E4AE}"/>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1062</xdr:row>
      <xdr:rowOff>0</xdr:rowOff>
    </xdr:from>
    <xdr:to>
      <xdr:col>25</xdr:col>
      <xdr:colOff>0</xdr:colOff>
      <xdr:row>1062</xdr:row>
      <xdr:rowOff>0</xdr:rowOff>
    </xdr:to>
    <xdr:sp macro="" textlink="">
      <xdr:nvSpPr>
        <xdr:cNvPr id="705" name="Rectangle 704">
          <a:extLst>
            <a:ext uri="{FF2B5EF4-FFF2-40B4-BE49-F238E27FC236}">
              <a16:creationId xmlns:a16="http://schemas.microsoft.com/office/drawing/2014/main" id="{E1C03EE8-B8AA-DA42-8E1D-39A4A904E6C1}"/>
            </a:ext>
          </a:extLst>
        </xdr:cNvPr>
        <xdr:cNvSpPr>
          <a:spLocks noChangeArrowheads="1"/>
        </xdr:cNvSpPr>
      </xdr:nvSpPr>
      <xdr:spPr bwMode="auto">
        <a:xfrm>
          <a:off x="17145000" y="1753362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06" name="Rectangle 705">
          <a:extLst>
            <a:ext uri="{FF2B5EF4-FFF2-40B4-BE49-F238E27FC236}">
              <a16:creationId xmlns:a16="http://schemas.microsoft.com/office/drawing/2014/main" id="{2E6DFCC8-EE86-544E-B137-632A2F98FFB1}"/>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07" name="Rectangle 706">
          <a:extLst>
            <a:ext uri="{FF2B5EF4-FFF2-40B4-BE49-F238E27FC236}">
              <a16:creationId xmlns:a16="http://schemas.microsoft.com/office/drawing/2014/main" id="{0C0FA596-A529-6541-AD36-A080470E4507}"/>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08" name="Rectangle 707">
          <a:extLst>
            <a:ext uri="{FF2B5EF4-FFF2-40B4-BE49-F238E27FC236}">
              <a16:creationId xmlns:a16="http://schemas.microsoft.com/office/drawing/2014/main" id="{5803B6AD-5A04-CA46-91A3-FD63CD0398F6}"/>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09" name="Rectangle 708">
          <a:extLst>
            <a:ext uri="{FF2B5EF4-FFF2-40B4-BE49-F238E27FC236}">
              <a16:creationId xmlns:a16="http://schemas.microsoft.com/office/drawing/2014/main" id="{78789ADB-09A5-BE45-AB32-38B776E4483D}"/>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0" name="Rectangle 709">
          <a:extLst>
            <a:ext uri="{FF2B5EF4-FFF2-40B4-BE49-F238E27FC236}">
              <a16:creationId xmlns:a16="http://schemas.microsoft.com/office/drawing/2014/main" id="{9B2FB886-A032-614B-99DA-EDFD7972E1DC}"/>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1" name="Rectangle 710">
          <a:extLst>
            <a:ext uri="{FF2B5EF4-FFF2-40B4-BE49-F238E27FC236}">
              <a16:creationId xmlns:a16="http://schemas.microsoft.com/office/drawing/2014/main" id="{3E541FF8-235D-EB41-86D9-E5AA2C7F795F}"/>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2" name="Rectangle 711">
          <a:extLst>
            <a:ext uri="{FF2B5EF4-FFF2-40B4-BE49-F238E27FC236}">
              <a16:creationId xmlns:a16="http://schemas.microsoft.com/office/drawing/2014/main" id="{1BFB6086-405A-AE42-B255-822A126527BE}"/>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3" name="Rectangle 712">
          <a:extLst>
            <a:ext uri="{FF2B5EF4-FFF2-40B4-BE49-F238E27FC236}">
              <a16:creationId xmlns:a16="http://schemas.microsoft.com/office/drawing/2014/main" id="{9D99F15A-1CC2-FA4C-95DD-745CD7BF5AEA}"/>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4" name="Rectangle 713">
          <a:extLst>
            <a:ext uri="{FF2B5EF4-FFF2-40B4-BE49-F238E27FC236}">
              <a16:creationId xmlns:a16="http://schemas.microsoft.com/office/drawing/2014/main" id="{2E8A9DE0-D843-1D40-B206-72E0942C33D4}"/>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5" name="Rectangle 714">
          <a:extLst>
            <a:ext uri="{FF2B5EF4-FFF2-40B4-BE49-F238E27FC236}">
              <a16:creationId xmlns:a16="http://schemas.microsoft.com/office/drawing/2014/main" id="{B6284FCB-7FFC-1B44-B215-6E8AA3BCFA4C}"/>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6" name="Rectangle 715">
          <a:extLst>
            <a:ext uri="{FF2B5EF4-FFF2-40B4-BE49-F238E27FC236}">
              <a16:creationId xmlns:a16="http://schemas.microsoft.com/office/drawing/2014/main" id="{E8FF2F64-2A2A-4046-B622-0D34C56C4C9E}"/>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7" name="Rectangle 716">
          <a:extLst>
            <a:ext uri="{FF2B5EF4-FFF2-40B4-BE49-F238E27FC236}">
              <a16:creationId xmlns:a16="http://schemas.microsoft.com/office/drawing/2014/main" id="{3863F2D0-3D22-614D-8AB7-C7534EC7F1B9}"/>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8" name="Rectangle 717">
          <a:extLst>
            <a:ext uri="{FF2B5EF4-FFF2-40B4-BE49-F238E27FC236}">
              <a16:creationId xmlns:a16="http://schemas.microsoft.com/office/drawing/2014/main" id="{B7F06834-CF9A-9C4C-B4A4-B3E6D72E015E}"/>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19" name="Rectangle 718">
          <a:extLst>
            <a:ext uri="{FF2B5EF4-FFF2-40B4-BE49-F238E27FC236}">
              <a16:creationId xmlns:a16="http://schemas.microsoft.com/office/drawing/2014/main" id="{80EE3CFD-8E51-9441-BBEB-F088597A0DA0}"/>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0" name="Rectangle 719">
          <a:extLst>
            <a:ext uri="{FF2B5EF4-FFF2-40B4-BE49-F238E27FC236}">
              <a16:creationId xmlns:a16="http://schemas.microsoft.com/office/drawing/2014/main" id="{CC45AAD8-282F-DE49-AD76-C34FFF1CF3BA}"/>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1" name="Rectangle 720">
          <a:extLst>
            <a:ext uri="{FF2B5EF4-FFF2-40B4-BE49-F238E27FC236}">
              <a16:creationId xmlns:a16="http://schemas.microsoft.com/office/drawing/2014/main" id="{E94350FF-7452-1A48-B589-15FFF3A656F1}"/>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2" name="Rectangle 721">
          <a:extLst>
            <a:ext uri="{FF2B5EF4-FFF2-40B4-BE49-F238E27FC236}">
              <a16:creationId xmlns:a16="http://schemas.microsoft.com/office/drawing/2014/main" id="{9A61D2EB-C341-594C-825D-1CD146F1CCCF}"/>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3" name="Rectangle 722">
          <a:extLst>
            <a:ext uri="{FF2B5EF4-FFF2-40B4-BE49-F238E27FC236}">
              <a16:creationId xmlns:a16="http://schemas.microsoft.com/office/drawing/2014/main" id="{9B78B985-A5B8-B74E-B832-9953BEEFBE29}"/>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4" name="Rectangle 723">
          <a:extLst>
            <a:ext uri="{FF2B5EF4-FFF2-40B4-BE49-F238E27FC236}">
              <a16:creationId xmlns:a16="http://schemas.microsoft.com/office/drawing/2014/main" id="{3620CDB7-31C4-7940-87FB-6EEC5B6230FF}"/>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5" name="Rectangle 724">
          <a:extLst>
            <a:ext uri="{FF2B5EF4-FFF2-40B4-BE49-F238E27FC236}">
              <a16:creationId xmlns:a16="http://schemas.microsoft.com/office/drawing/2014/main" id="{75C19C6F-75AF-E645-8BB1-20F231E4A6A3}"/>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6" name="Rectangle 725">
          <a:extLst>
            <a:ext uri="{FF2B5EF4-FFF2-40B4-BE49-F238E27FC236}">
              <a16:creationId xmlns:a16="http://schemas.microsoft.com/office/drawing/2014/main" id="{4E70D3D0-73AD-9A41-80D9-4A037E537820}"/>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1095</xdr:row>
      <xdr:rowOff>0</xdr:rowOff>
    </xdr:from>
    <xdr:to>
      <xdr:col>25</xdr:col>
      <xdr:colOff>0</xdr:colOff>
      <xdr:row>1095</xdr:row>
      <xdr:rowOff>0</xdr:rowOff>
    </xdr:to>
    <xdr:sp macro="" textlink="">
      <xdr:nvSpPr>
        <xdr:cNvPr id="727" name="Rectangle 726">
          <a:extLst>
            <a:ext uri="{FF2B5EF4-FFF2-40B4-BE49-F238E27FC236}">
              <a16:creationId xmlns:a16="http://schemas.microsoft.com/office/drawing/2014/main" id="{0EC2BA56-8259-FC49-BBFA-0225F50C31C9}"/>
            </a:ext>
          </a:extLst>
        </xdr:cNvPr>
        <xdr:cNvSpPr>
          <a:spLocks noChangeArrowheads="1"/>
        </xdr:cNvSpPr>
      </xdr:nvSpPr>
      <xdr:spPr bwMode="auto">
        <a:xfrm>
          <a:off x="13779500" y="304546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28" name="Rectangle 727">
          <a:extLst>
            <a:ext uri="{FF2B5EF4-FFF2-40B4-BE49-F238E27FC236}">
              <a16:creationId xmlns:a16="http://schemas.microsoft.com/office/drawing/2014/main" id="{CBC7212B-8EF3-4546-8B49-38F30BB119CE}"/>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29" name="Rectangle 728">
          <a:extLst>
            <a:ext uri="{FF2B5EF4-FFF2-40B4-BE49-F238E27FC236}">
              <a16:creationId xmlns:a16="http://schemas.microsoft.com/office/drawing/2014/main" id="{9B52E692-9215-7042-96E8-CFC1268EC577}"/>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0" name="Rectangle 729">
          <a:extLst>
            <a:ext uri="{FF2B5EF4-FFF2-40B4-BE49-F238E27FC236}">
              <a16:creationId xmlns:a16="http://schemas.microsoft.com/office/drawing/2014/main" id="{EB1A48F3-DF5E-4245-88B3-49DFD1BFC7C3}"/>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1" name="Rectangle 730">
          <a:extLst>
            <a:ext uri="{FF2B5EF4-FFF2-40B4-BE49-F238E27FC236}">
              <a16:creationId xmlns:a16="http://schemas.microsoft.com/office/drawing/2014/main" id="{F6B0A1C2-A289-4148-A393-BE4C81FAE803}"/>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2" name="Rectangle 731">
          <a:extLst>
            <a:ext uri="{FF2B5EF4-FFF2-40B4-BE49-F238E27FC236}">
              <a16:creationId xmlns:a16="http://schemas.microsoft.com/office/drawing/2014/main" id="{8BDBBD5B-0EB0-5A47-A5E7-A8051006E404}"/>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3" name="Rectangle 732">
          <a:extLst>
            <a:ext uri="{FF2B5EF4-FFF2-40B4-BE49-F238E27FC236}">
              <a16:creationId xmlns:a16="http://schemas.microsoft.com/office/drawing/2014/main" id="{70B04BCD-44D5-0744-A262-974764BAF7B3}"/>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4" name="Rectangle 733">
          <a:extLst>
            <a:ext uri="{FF2B5EF4-FFF2-40B4-BE49-F238E27FC236}">
              <a16:creationId xmlns:a16="http://schemas.microsoft.com/office/drawing/2014/main" id="{03E474C2-CD45-B04F-BCA5-007DB517B332}"/>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5" name="Rectangle 734">
          <a:extLst>
            <a:ext uri="{FF2B5EF4-FFF2-40B4-BE49-F238E27FC236}">
              <a16:creationId xmlns:a16="http://schemas.microsoft.com/office/drawing/2014/main" id="{CB41CF6F-CDDE-A94F-AF85-C19EC7D92AA6}"/>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6" name="Rectangle 735">
          <a:extLst>
            <a:ext uri="{FF2B5EF4-FFF2-40B4-BE49-F238E27FC236}">
              <a16:creationId xmlns:a16="http://schemas.microsoft.com/office/drawing/2014/main" id="{EC091B36-2661-EB47-9D2A-A1C61F41BA15}"/>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7" name="Rectangle 736">
          <a:extLst>
            <a:ext uri="{FF2B5EF4-FFF2-40B4-BE49-F238E27FC236}">
              <a16:creationId xmlns:a16="http://schemas.microsoft.com/office/drawing/2014/main" id="{C2DD49F7-6A5E-CF46-A5B8-C2A75A0BFF99}"/>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8" name="Rectangle 737">
          <a:extLst>
            <a:ext uri="{FF2B5EF4-FFF2-40B4-BE49-F238E27FC236}">
              <a16:creationId xmlns:a16="http://schemas.microsoft.com/office/drawing/2014/main" id="{1AFB93F1-F09C-804D-881C-D5F667BDFBA5}"/>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39" name="Rectangle 738">
          <a:extLst>
            <a:ext uri="{FF2B5EF4-FFF2-40B4-BE49-F238E27FC236}">
              <a16:creationId xmlns:a16="http://schemas.microsoft.com/office/drawing/2014/main" id="{310B9509-6DFD-DB4F-AD1A-5EE3E928A689}"/>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0" name="Rectangle 739">
          <a:extLst>
            <a:ext uri="{FF2B5EF4-FFF2-40B4-BE49-F238E27FC236}">
              <a16:creationId xmlns:a16="http://schemas.microsoft.com/office/drawing/2014/main" id="{0240FA24-89D1-084D-AFF7-FDFA39C534A1}"/>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1" name="Rectangle 740">
          <a:extLst>
            <a:ext uri="{FF2B5EF4-FFF2-40B4-BE49-F238E27FC236}">
              <a16:creationId xmlns:a16="http://schemas.microsoft.com/office/drawing/2014/main" id="{4A1EBFB6-1E57-2B43-9EF0-78AD3B28A3D6}"/>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2" name="Rectangle 741">
          <a:extLst>
            <a:ext uri="{FF2B5EF4-FFF2-40B4-BE49-F238E27FC236}">
              <a16:creationId xmlns:a16="http://schemas.microsoft.com/office/drawing/2014/main" id="{1C625FB1-EA18-D747-877F-27E2C091ACD0}"/>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3" name="Rectangle 742">
          <a:extLst>
            <a:ext uri="{FF2B5EF4-FFF2-40B4-BE49-F238E27FC236}">
              <a16:creationId xmlns:a16="http://schemas.microsoft.com/office/drawing/2014/main" id="{E3F61C4B-05C8-8746-8769-D8E007FF54A9}"/>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4" name="Rectangle 743">
          <a:extLst>
            <a:ext uri="{FF2B5EF4-FFF2-40B4-BE49-F238E27FC236}">
              <a16:creationId xmlns:a16="http://schemas.microsoft.com/office/drawing/2014/main" id="{315717E5-AAF6-A24F-B468-14CB3E79DD8D}"/>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5" name="Rectangle 744">
          <a:extLst>
            <a:ext uri="{FF2B5EF4-FFF2-40B4-BE49-F238E27FC236}">
              <a16:creationId xmlns:a16="http://schemas.microsoft.com/office/drawing/2014/main" id="{2FA4ED14-0E9A-DF44-8CE2-7880F17B1AC3}"/>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6" name="Rectangle 745">
          <a:extLst>
            <a:ext uri="{FF2B5EF4-FFF2-40B4-BE49-F238E27FC236}">
              <a16:creationId xmlns:a16="http://schemas.microsoft.com/office/drawing/2014/main" id="{CEBD7B18-5845-884D-99C1-A4F5797CF82A}"/>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7" name="Rectangle 746">
          <a:extLst>
            <a:ext uri="{FF2B5EF4-FFF2-40B4-BE49-F238E27FC236}">
              <a16:creationId xmlns:a16="http://schemas.microsoft.com/office/drawing/2014/main" id="{0D23BD79-9FFE-0E4A-BE92-13EA76A7E8E2}"/>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8" name="Rectangle 747">
          <a:extLst>
            <a:ext uri="{FF2B5EF4-FFF2-40B4-BE49-F238E27FC236}">
              <a16:creationId xmlns:a16="http://schemas.microsoft.com/office/drawing/2014/main" id="{D9265A5C-79A2-2040-9F76-C0A0469010BC}"/>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twoCellAnchor>
    <xdr:from>
      <xdr:col>25</xdr:col>
      <xdr:colOff>0</xdr:colOff>
      <xdr:row>1128</xdr:row>
      <xdr:rowOff>0</xdr:rowOff>
    </xdr:from>
    <xdr:to>
      <xdr:col>25</xdr:col>
      <xdr:colOff>0</xdr:colOff>
      <xdr:row>1128</xdr:row>
      <xdr:rowOff>0</xdr:rowOff>
    </xdr:to>
    <xdr:sp macro="" textlink="">
      <xdr:nvSpPr>
        <xdr:cNvPr id="749" name="Rectangle 748">
          <a:extLst>
            <a:ext uri="{FF2B5EF4-FFF2-40B4-BE49-F238E27FC236}">
              <a16:creationId xmlns:a16="http://schemas.microsoft.com/office/drawing/2014/main" id="{1ADF074B-C729-2C4F-915A-23434F895588}"/>
            </a:ext>
          </a:extLst>
        </xdr:cNvPr>
        <xdr:cNvSpPr>
          <a:spLocks noChangeArrowheads="1"/>
        </xdr:cNvSpPr>
      </xdr:nvSpPr>
      <xdr:spPr bwMode="auto">
        <a:xfrm>
          <a:off x="13779500" y="314325000"/>
          <a:ext cx="0" cy="0"/>
        </a:xfrm>
        <a:prstGeom prst="rect">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en-GB" sz="900" b="0" i="0" u="none" strike="noStrike" baseline="0">
              <a:solidFill>
                <a:srgbClr val="000000"/>
              </a:solidFill>
              <a:latin typeface="Abadi MT Condensed Light"/>
            </a:rPr>
            <a:t>P</a:t>
          </a:r>
        </a:p>
      </xdr:txBody>
    </xdr:sp>
    <xdr:clientData/>
  </xdr:twoCellAnchor>
</xdr:wsDr>
</file>

<file path=xl/persons/person.xml><?xml version="1.0" encoding="utf-8"?>
<personList xmlns="http://schemas.microsoft.com/office/spreadsheetml/2018/threadedcomments" xmlns:x="http://schemas.openxmlformats.org/spreadsheetml/2006/main">
  <person displayName="Myles Fleming" id="{78C27752-DBFA-7C4B-98B5-707007093ADB}" userId="aa66e33bee6793f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 dT="2026-04-06T13:05:16.86" personId="{78C27752-DBFA-7C4B-98B5-707007093ADB}" id="{CE8BAC1F-676F-B64F-ACB8-8D2B216B081D}">
    <text>Adjusted to take into account NS Long Jump</text>
  </threadedComment>
  <threadedComment ref="D11" dT="2026-04-06T13:05:16.86" personId="{78C27752-DBFA-7C4B-98B5-707007093ADB}" id="{5F368E67-4FB5-5340-B5F1-D61556748C4C}">
    <text>Adjusted to take into account NS Long Jump</text>
  </threadedComment>
  <threadedComment ref="D20" dT="2026-04-06T13:05:16.86" personId="{78C27752-DBFA-7C4B-98B5-707007093ADB}" id="{0EF0A6F3-047C-FF49-88D4-4D22E598353E}">
    <text>Adjusted to take into account NS Long Jump</text>
  </threadedComment>
  <threadedComment ref="D29" dT="2026-04-06T13:05:16.86" personId="{78C27752-DBFA-7C4B-98B5-707007093ADB}" id="{841E40E9-ED97-D540-BC30-1E3F8788F4E0}">
    <text>Adjusted to take into account NS Long Jump</text>
  </threadedComment>
  <threadedComment ref="D38" dT="2026-04-06T13:05:16.86" personId="{78C27752-DBFA-7C4B-98B5-707007093ADB}" id="{C875EA1C-B422-8644-9292-A22EE4661281}">
    <text>Adjusted to take into account NS Long Jump</text>
  </threadedComment>
  <threadedComment ref="D47" dT="2026-04-06T13:05:16.86" personId="{78C27752-DBFA-7C4B-98B5-707007093ADB}" id="{B5546027-84F6-6740-9B1B-39457CD5F65D}">
    <text>Adjusted to take into account NS Long Jump</text>
  </threadedComment>
  <threadedComment ref="D56" dT="2026-04-06T13:05:16.86" personId="{78C27752-DBFA-7C4B-98B5-707007093ADB}" id="{CB9588D6-8305-F742-AEE3-D9CAD5E52059}">
    <text>Adjusted to take into account NS Long Jump</text>
  </threadedComment>
  <threadedComment ref="D65" dT="2026-04-06T13:05:16.86" personId="{78C27752-DBFA-7C4B-98B5-707007093ADB}" id="{C88D9F93-1668-9D4B-8C8D-E825DDCE1C33}">
    <text>Adjusted to take into account NS Long Jump</text>
  </threadedComment>
  <threadedComment ref="D74" dT="2026-04-06T13:05:16.86" personId="{78C27752-DBFA-7C4B-98B5-707007093ADB}" id="{F17845EE-4B8A-3141-95DC-BB2947D539FC}">
    <text>Adjusted to take into account NS Long Jump</text>
  </threadedComment>
  <threadedComment ref="D331" dT="2026-04-06T13:23:44.70" personId="{78C27752-DBFA-7C4B-98B5-707007093ADB}" id="{BFA4D181-2820-DD4D-B95A-4F194EE2C8EF}">
    <text>Adjusted for Non Scoring Long Jump</text>
  </threadedComment>
  <threadedComment ref="D340" dT="2026-04-06T13:23:44.70" personId="{78C27752-DBFA-7C4B-98B5-707007093ADB}" id="{C93659B4-6C94-2D4B-B1E7-4E7F03C7C519}">
    <text>Adjusted for Non Scoring Long Jump</text>
  </threadedComment>
  <threadedComment ref="D349" dT="2026-04-06T13:23:44.70" personId="{78C27752-DBFA-7C4B-98B5-707007093ADB}" id="{4E37D1F8-7944-A348-99EA-493042E7EF14}">
    <text>Adjusted for Non Scoring Long Jump</text>
  </threadedComment>
  <threadedComment ref="D358" dT="2026-04-06T13:23:44.70" personId="{78C27752-DBFA-7C4B-98B5-707007093ADB}" id="{4343F7A2-4975-7D4E-ADB7-C5D65045B9F5}">
    <text>Adjusted for Non Scoring Long Jump</text>
  </threadedComment>
  <threadedComment ref="D367" dT="2026-04-06T13:23:44.70" personId="{78C27752-DBFA-7C4B-98B5-707007093ADB}" id="{A5DF9C70-282C-844A-9C35-90FECD0F932E}">
    <text>Adjusted for Non Scoring Long Jump</text>
  </threadedComment>
  <threadedComment ref="D376" dT="2026-04-06T13:23:44.70" personId="{78C27752-DBFA-7C4B-98B5-707007093ADB}" id="{C29051E8-C6E7-7E4F-B487-3756ED2A7FB5}">
    <text>Adjusted for Non Scoring Long Jump</text>
  </threadedComment>
  <threadedComment ref="D385" dT="2026-04-06T13:23:44.70" personId="{78C27752-DBFA-7C4B-98B5-707007093ADB}" id="{8981F437-096D-4844-A156-56E59EDEA010}">
    <text>Adjusted for Non Scoring Long Jump</text>
  </threadedComment>
  <threadedComment ref="D394" dT="2026-04-06T13:23:44.70" personId="{78C27752-DBFA-7C4B-98B5-707007093ADB}" id="{D5009732-9B78-204A-B24C-2BD6604AB6D2}">
    <text>Adjusted for Non Scoring Long Jump</text>
  </threadedComment>
  <threadedComment ref="D403" dT="2026-04-06T13:23:44.70" personId="{78C27752-DBFA-7C4B-98B5-707007093ADB}" id="{FBEB0C72-2C3C-BF41-8C7C-99273A207959}">
    <text>Adjusted for Non Scoring Long Jump</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channel/UCPcjLymo3OvOZr-ag6fhi1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868F-4164-DB46-8129-ECDD1BBC3480}">
  <sheetPr codeName="Sheet20">
    <tabColor rgb="FFFF0000"/>
    <pageSetUpPr fitToPage="1"/>
  </sheetPr>
  <dimension ref="A1:Z51"/>
  <sheetViews>
    <sheetView zoomScale="80" zoomScaleNormal="80" workbookViewId="0">
      <selection activeCell="O13" sqref="O13"/>
    </sheetView>
  </sheetViews>
  <sheetFormatPr baseColWidth="10" defaultColWidth="10.6640625" defaultRowHeight="13"/>
  <cols>
    <col min="6" max="6" width="9.5" customWidth="1"/>
    <col min="10" max="10" width="14.5" customWidth="1"/>
    <col min="12" max="13" width="12.5" customWidth="1"/>
    <col min="14" max="14" width="13.33203125" customWidth="1"/>
    <col min="15" max="15" width="21.83203125" customWidth="1"/>
    <col min="16" max="24" width="23.5" customWidth="1"/>
    <col min="25" max="25" width="14.83203125" bestFit="1" customWidth="1"/>
  </cols>
  <sheetData>
    <row r="1" spans="1:24" ht="26.25" customHeight="1">
      <c r="A1" s="776" t="str">
        <f>"Oxfordshire Track and Field League " &amp;YEAR(N5)</f>
        <v>Oxfordshire Track and Field League 2026</v>
      </c>
      <c r="B1" s="776"/>
      <c r="C1" s="776"/>
      <c r="D1" s="776"/>
      <c r="E1" s="776"/>
      <c r="F1" s="776"/>
      <c r="G1" s="776"/>
      <c r="H1" s="776"/>
      <c r="I1" s="776"/>
      <c r="J1" s="776"/>
      <c r="K1" s="776"/>
      <c r="L1" s="776"/>
      <c r="M1" s="776"/>
      <c r="N1" s="776"/>
      <c r="O1" s="776"/>
      <c r="P1" s="776"/>
      <c r="Q1" s="776"/>
      <c r="R1" s="776"/>
      <c r="S1" s="776"/>
      <c r="T1" s="776"/>
      <c r="U1" s="776"/>
      <c r="V1" s="776"/>
      <c r="W1" s="776"/>
      <c r="X1" s="776"/>
    </row>
    <row r="2" spans="1:24" ht="26.25" customHeight="1">
      <c r="A2" s="776"/>
      <c r="B2" s="776"/>
      <c r="C2" s="776"/>
      <c r="D2" s="776"/>
      <c r="E2" s="776"/>
      <c r="F2" s="776"/>
      <c r="G2" s="776"/>
      <c r="H2" s="776"/>
      <c r="I2" s="776"/>
      <c r="J2" s="776"/>
      <c r="K2" s="776"/>
      <c r="L2" s="776"/>
      <c r="M2" s="776"/>
      <c r="N2" s="776"/>
      <c r="O2" s="776"/>
      <c r="P2" s="776"/>
      <c r="Q2" s="776"/>
      <c r="R2" s="776"/>
      <c r="S2" s="776"/>
      <c r="T2" s="776"/>
      <c r="U2" s="776"/>
      <c r="V2" s="776"/>
      <c r="W2" s="776"/>
      <c r="X2" s="776"/>
    </row>
    <row r="3" spans="1:24" ht="20.25" customHeight="1" thickBot="1">
      <c r="B3" s="706"/>
      <c r="C3" s="706"/>
      <c r="D3" s="706"/>
      <c r="E3" s="706"/>
      <c r="F3" s="706"/>
      <c r="G3" s="706"/>
      <c r="H3" s="706"/>
      <c r="I3" s="706"/>
      <c r="J3" s="706"/>
      <c r="K3" s="706"/>
      <c r="L3" s="706"/>
      <c r="M3" s="706"/>
      <c r="N3" s="706"/>
      <c r="O3" s="706"/>
      <c r="P3" s="706"/>
    </row>
    <row r="4" spans="1:24" ht="20.25" customHeight="1" thickBot="1">
      <c r="A4" s="779" t="s">
        <v>0</v>
      </c>
      <c r="B4" s="786" t="s">
        <v>1</v>
      </c>
      <c r="C4" s="786"/>
      <c r="D4" s="786"/>
      <c r="E4" s="786"/>
      <c r="F4" s="786"/>
      <c r="G4" s="786"/>
      <c r="H4" s="787"/>
      <c r="I4" s="790">
        <v>3</v>
      </c>
      <c r="J4" s="791"/>
      <c r="L4" s="93" t="s">
        <v>2</v>
      </c>
      <c r="M4" s="94" t="s">
        <v>3</v>
      </c>
      <c r="N4" s="687" t="s">
        <v>4</v>
      </c>
      <c r="O4" s="691" t="s">
        <v>5</v>
      </c>
      <c r="P4" s="96" t="s">
        <v>541</v>
      </c>
      <c r="Q4" s="94" t="s">
        <v>6</v>
      </c>
      <c r="R4" s="94" t="s">
        <v>7</v>
      </c>
      <c r="S4" s="94" t="s">
        <v>8</v>
      </c>
      <c r="T4" s="94" t="s">
        <v>9</v>
      </c>
      <c r="U4" s="94" t="s">
        <v>10</v>
      </c>
      <c r="V4" s="94" t="s">
        <v>11</v>
      </c>
      <c r="W4" s="94" t="s">
        <v>12</v>
      </c>
      <c r="X4" s="95" t="s">
        <v>13</v>
      </c>
    </row>
    <row r="5" spans="1:24" ht="20.25" customHeight="1">
      <c r="A5" s="780"/>
      <c r="B5" s="788"/>
      <c r="C5" s="788"/>
      <c r="D5" s="788"/>
      <c r="E5" s="788"/>
      <c r="F5" s="788"/>
      <c r="G5" s="788"/>
      <c r="H5" s="789"/>
      <c r="I5" s="792"/>
      <c r="J5" s="793"/>
      <c r="K5" s="97"/>
      <c r="L5" s="677">
        <v>1</v>
      </c>
      <c r="M5" s="678">
        <v>1</v>
      </c>
      <c r="N5" s="688">
        <v>46131</v>
      </c>
      <c r="O5" s="694" t="s">
        <v>14</v>
      </c>
      <c r="P5" s="695" t="s">
        <v>15</v>
      </c>
      <c r="Q5" s="695" t="s">
        <v>16</v>
      </c>
      <c r="R5" s="695" t="s">
        <v>17</v>
      </c>
      <c r="S5" s="695" t="s">
        <v>18</v>
      </c>
      <c r="T5" s="695" t="s">
        <v>19</v>
      </c>
      <c r="U5" s="695" t="s">
        <v>20</v>
      </c>
      <c r="V5" s="695" t="s">
        <v>21</v>
      </c>
      <c r="W5" s="695" t="s">
        <v>22</v>
      </c>
      <c r="X5" s="696" t="s">
        <v>23</v>
      </c>
    </row>
    <row r="6" spans="1:24" ht="20.25" customHeight="1">
      <c r="A6" s="780"/>
      <c r="B6" s="8"/>
      <c r="C6" s="8"/>
      <c r="D6" s="8"/>
      <c r="E6" s="8"/>
      <c r="F6" s="8"/>
      <c r="G6" s="8"/>
      <c r="H6" s="8"/>
      <c r="I6" s="8"/>
      <c r="J6" s="8"/>
      <c r="L6" s="673">
        <v>2</v>
      </c>
      <c r="M6" s="674">
        <v>2</v>
      </c>
      <c r="N6" s="689">
        <v>46250</v>
      </c>
      <c r="O6" s="692" t="s">
        <v>24</v>
      </c>
      <c r="P6" s="675" t="s">
        <v>15</v>
      </c>
      <c r="Q6" s="672" t="s">
        <v>16</v>
      </c>
      <c r="R6" s="672" t="s">
        <v>17</v>
      </c>
      <c r="S6" s="672" t="s">
        <v>18</v>
      </c>
      <c r="T6" s="672" t="s">
        <v>19</v>
      </c>
      <c r="U6" s="672" t="s">
        <v>20</v>
      </c>
      <c r="V6" s="676" t="s">
        <v>21</v>
      </c>
      <c r="W6" s="676" t="s">
        <v>22</v>
      </c>
      <c r="X6" s="686" t="s">
        <v>23</v>
      </c>
    </row>
    <row r="7" spans="1:24" ht="20.25" customHeight="1" thickBot="1">
      <c r="A7" s="780"/>
      <c r="B7" s="786" t="s">
        <v>25</v>
      </c>
      <c r="C7" s="786"/>
      <c r="D7" s="786"/>
      <c r="E7" s="786"/>
      <c r="F7" s="786"/>
      <c r="G7" s="786"/>
      <c r="H7" s="786"/>
      <c r="I7" s="786"/>
      <c r="J7" s="787"/>
      <c r="L7" s="679">
        <v>3</v>
      </c>
      <c r="M7" s="680">
        <v>3</v>
      </c>
      <c r="N7" s="690">
        <v>46271</v>
      </c>
      <c r="O7" s="693" t="s">
        <v>26</v>
      </c>
      <c r="P7" s="682" t="s">
        <v>15</v>
      </c>
      <c r="Q7" s="683" t="s">
        <v>16</v>
      </c>
      <c r="R7" s="683" t="s">
        <v>17</v>
      </c>
      <c r="S7" s="683" t="s">
        <v>18</v>
      </c>
      <c r="T7" s="683" t="s">
        <v>19</v>
      </c>
      <c r="U7" s="683" t="s">
        <v>20</v>
      </c>
      <c r="V7" s="684" t="s">
        <v>21</v>
      </c>
      <c r="W7" s="684" t="s">
        <v>22</v>
      </c>
      <c r="X7" s="681" t="s">
        <v>23</v>
      </c>
    </row>
    <row r="8" spans="1:24" ht="20.25" customHeight="1">
      <c r="A8" s="780"/>
      <c r="B8" s="788"/>
      <c r="C8" s="788"/>
      <c r="D8" s="788"/>
      <c r="E8" s="788"/>
      <c r="F8" s="788"/>
      <c r="G8" s="788"/>
      <c r="H8" s="788"/>
      <c r="I8" s="788"/>
      <c r="J8" s="789"/>
    </row>
    <row r="9" spans="1:24" ht="20.25" customHeight="1">
      <c r="A9" s="780"/>
      <c r="B9" s="8"/>
      <c r="C9" s="8"/>
      <c r="D9" s="8"/>
      <c r="E9" s="8"/>
      <c r="F9" s="8"/>
      <c r="G9" s="8"/>
      <c r="H9" s="8"/>
      <c r="I9" s="8"/>
      <c r="J9" s="8"/>
    </row>
    <row r="10" spans="1:24" ht="20.25" customHeight="1">
      <c r="A10" s="780"/>
      <c r="B10" s="786" t="s">
        <v>27</v>
      </c>
      <c r="C10" s="786"/>
      <c r="D10" s="786"/>
      <c r="E10" s="786"/>
      <c r="F10" s="786"/>
      <c r="G10" s="786"/>
      <c r="H10" s="786"/>
      <c r="I10" s="786"/>
      <c r="J10" s="787"/>
      <c r="N10" s="685"/>
    </row>
    <row r="11" spans="1:24" ht="20.25" customHeight="1">
      <c r="A11" s="780"/>
      <c r="B11" s="788"/>
      <c r="C11" s="788"/>
      <c r="D11" s="788"/>
      <c r="E11" s="788"/>
      <c r="F11" s="788"/>
      <c r="G11" s="788"/>
      <c r="H11" s="788"/>
      <c r="I11" s="788"/>
      <c r="J11" s="789"/>
    </row>
    <row r="12" spans="1:24" ht="20.25" customHeight="1">
      <c r="A12" s="780"/>
      <c r="B12" s="98"/>
      <c r="C12" s="98"/>
      <c r="D12" s="98"/>
      <c r="E12" s="98"/>
      <c r="F12" s="98"/>
      <c r="G12" s="98"/>
      <c r="H12" s="98"/>
      <c r="I12" s="98"/>
      <c r="J12" s="99"/>
    </row>
    <row r="13" spans="1:24" ht="20.25" customHeight="1">
      <c r="A13" s="780"/>
      <c r="B13" s="777" t="s">
        <v>28</v>
      </c>
      <c r="C13" s="778"/>
      <c r="D13" s="778"/>
      <c r="E13" s="778"/>
      <c r="F13" s="778"/>
      <c r="G13" s="778"/>
      <c r="H13" s="778"/>
      <c r="I13" s="778"/>
      <c r="J13" s="778"/>
    </row>
    <row r="14" spans="1:24" ht="20.25" customHeight="1">
      <c r="A14" s="780"/>
      <c r="B14" s="777"/>
      <c r="C14" s="778"/>
      <c r="D14" s="778"/>
      <c r="E14" s="778"/>
      <c r="F14" s="778"/>
      <c r="G14" s="778"/>
      <c r="H14" s="778"/>
      <c r="I14" s="778"/>
      <c r="J14" s="778"/>
    </row>
    <row r="15" spans="1:24" ht="20.25" customHeight="1">
      <c r="A15" s="780"/>
      <c r="B15" s="777"/>
      <c r="C15" s="778"/>
      <c r="D15" s="778"/>
      <c r="E15" s="778"/>
      <c r="F15" s="778"/>
      <c r="G15" s="778"/>
      <c r="H15" s="778"/>
      <c r="I15" s="778"/>
      <c r="J15" s="778"/>
    </row>
    <row r="16" spans="1:24" ht="20.25" customHeight="1">
      <c r="A16" s="780"/>
      <c r="B16" s="98"/>
      <c r="C16" s="98"/>
      <c r="D16" s="98"/>
      <c r="E16" s="98"/>
      <c r="F16" s="98"/>
      <c r="G16" s="98"/>
      <c r="H16" s="98"/>
      <c r="I16" s="98"/>
      <c r="J16" s="99"/>
    </row>
    <row r="17" spans="1:26" ht="20.25" customHeight="1">
      <c r="A17" s="780"/>
      <c r="B17" s="777" t="s">
        <v>29</v>
      </c>
      <c r="C17" s="778"/>
      <c r="D17" s="778"/>
      <c r="E17" s="778"/>
      <c r="F17" s="778"/>
      <c r="G17" s="778"/>
      <c r="H17" s="778"/>
      <c r="I17" s="778"/>
      <c r="J17" s="778"/>
    </row>
    <row r="18" spans="1:26" ht="20.25" customHeight="1">
      <c r="A18" s="780"/>
      <c r="B18" s="777"/>
      <c r="C18" s="778"/>
      <c r="D18" s="778"/>
      <c r="E18" s="778"/>
      <c r="F18" s="778"/>
      <c r="G18" s="778"/>
      <c r="H18" s="778"/>
      <c r="I18" s="778"/>
      <c r="J18" s="778"/>
    </row>
    <row r="19" spans="1:26" ht="20.25" customHeight="1">
      <c r="A19" s="781"/>
      <c r="B19" s="777"/>
      <c r="C19" s="778"/>
      <c r="D19" s="778"/>
      <c r="E19" s="778"/>
      <c r="F19" s="778"/>
      <c r="G19" s="778"/>
      <c r="H19" s="778"/>
      <c r="I19" s="778"/>
      <c r="J19" s="778"/>
    </row>
    <row r="20" spans="1:26" ht="20.25" customHeight="1">
      <c r="A20" s="100"/>
      <c r="B20" s="101"/>
      <c r="C20" s="101"/>
      <c r="D20" s="101"/>
      <c r="E20" s="101"/>
      <c r="F20" s="101"/>
      <c r="G20" s="101"/>
      <c r="H20" s="101"/>
      <c r="I20" s="101"/>
      <c r="J20" s="101"/>
    </row>
    <row r="21" spans="1:26" ht="20.25" customHeight="1">
      <c r="A21" s="779" t="s">
        <v>30</v>
      </c>
      <c r="B21" s="786" t="s">
        <v>31</v>
      </c>
      <c r="C21" s="786"/>
      <c r="D21" s="786"/>
      <c r="E21" s="786"/>
      <c r="F21" s="786"/>
      <c r="G21" s="786"/>
      <c r="H21" s="787"/>
      <c r="I21" s="790" t="s">
        <v>32</v>
      </c>
      <c r="J21" s="791"/>
    </row>
    <row r="22" spans="1:26" ht="20.25" customHeight="1">
      <c r="A22" s="780"/>
      <c r="B22" s="788"/>
      <c r="C22" s="788"/>
      <c r="D22" s="788"/>
      <c r="E22" s="788"/>
      <c r="F22" s="788"/>
      <c r="G22" s="788"/>
      <c r="H22" s="789"/>
      <c r="I22" s="792"/>
      <c r="J22" s="793"/>
    </row>
    <row r="23" spans="1:26" ht="20.25" customHeight="1">
      <c r="A23" s="780"/>
      <c r="B23" s="101"/>
      <c r="C23" s="101"/>
      <c r="D23" s="101"/>
      <c r="E23" s="101"/>
      <c r="F23" s="101"/>
      <c r="G23" s="101"/>
      <c r="H23" s="101"/>
      <c r="I23" s="101"/>
      <c r="J23" s="101"/>
    </row>
    <row r="24" spans="1:26" ht="20.25" customHeight="1" thickBot="1">
      <c r="A24" s="780"/>
      <c r="B24" s="814" t="s">
        <v>33</v>
      </c>
      <c r="C24" s="814"/>
      <c r="D24" s="814"/>
      <c r="E24" s="814"/>
      <c r="F24" s="814"/>
      <c r="G24" s="814"/>
      <c r="H24" s="814"/>
      <c r="I24" s="814"/>
      <c r="J24" s="815"/>
      <c r="L24" s="612" t="s">
        <v>34</v>
      </c>
    </row>
    <row r="25" spans="1:26" ht="20.25" customHeight="1">
      <c r="A25" s="780"/>
      <c r="B25" s="816"/>
      <c r="C25" s="816"/>
      <c r="D25" s="816"/>
      <c r="E25" s="816"/>
      <c r="F25" s="816"/>
      <c r="G25" s="816"/>
      <c r="H25" s="816"/>
      <c r="I25" s="816"/>
      <c r="J25" s="817"/>
      <c r="L25" s="805"/>
      <c r="M25" s="806"/>
      <c r="N25" s="806"/>
      <c r="O25" s="806"/>
      <c r="P25" s="806"/>
      <c r="Q25" s="806"/>
      <c r="R25" s="807"/>
    </row>
    <row r="26" spans="1:26" ht="20.25" customHeight="1">
      <c r="A26" s="780"/>
      <c r="B26" s="101"/>
      <c r="C26" s="101"/>
      <c r="D26" s="101"/>
      <c r="E26" s="101"/>
      <c r="F26" s="101"/>
      <c r="G26" s="101"/>
      <c r="H26" s="101"/>
      <c r="I26" s="101"/>
      <c r="J26" s="101"/>
      <c r="L26" s="808"/>
      <c r="M26" s="809"/>
      <c r="N26" s="809"/>
      <c r="O26" s="809"/>
      <c r="P26" s="809"/>
      <c r="Q26" s="809"/>
      <c r="R26" s="810"/>
    </row>
    <row r="27" spans="1:26" ht="20.25" customHeight="1">
      <c r="A27" s="780"/>
      <c r="B27" s="794" t="s">
        <v>35</v>
      </c>
      <c r="C27" s="794"/>
      <c r="D27" s="794"/>
      <c r="E27" s="794"/>
      <c r="F27" s="794"/>
      <c r="G27" s="794"/>
      <c r="H27" s="794"/>
      <c r="I27" s="794"/>
      <c r="J27" s="795"/>
      <c r="L27" s="808"/>
      <c r="M27" s="809"/>
      <c r="N27" s="809"/>
      <c r="O27" s="809"/>
      <c r="P27" s="809"/>
      <c r="Q27" s="809"/>
      <c r="R27" s="810"/>
    </row>
    <row r="28" spans="1:26" ht="20.25" customHeight="1">
      <c r="A28" s="780"/>
      <c r="B28" s="798"/>
      <c r="C28" s="798"/>
      <c r="D28" s="798"/>
      <c r="E28" s="798"/>
      <c r="F28" s="798"/>
      <c r="G28" s="798"/>
      <c r="H28" s="798"/>
      <c r="I28" s="798"/>
      <c r="J28" s="799"/>
      <c r="L28" s="808"/>
      <c r="M28" s="809"/>
      <c r="N28" s="809"/>
      <c r="O28" s="809"/>
      <c r="P28" s="809"/>
      <c r="Q28" s="809"/>
      <c r="R28" s="810"/>
    </row>
    <row r="29" spans="1:26" ht="20.25" customHeight="1">
      <c r="A29" s="780"/>
      <c r="L29" s="808"/>
      <c r="M29" s="809"/>
      <c r="N29" s="809"/>
      <c r="O29" s="809"/>
      <c r="P29" s="809"/>
      <c r="Q29" s="809"/>
      <c r="R29" s="810"/>
    </row>
    <row r="30" spans="1:26" ht="20.25" customHeight="1">
      <c r="A30" s="780"/>
      <c r="B30" s="794" t="s">
        <v>36</v>
      </c>
      <c r="C30" s="794"/>
      <c r="D30" s="794"/>
      <c r="E30" s="794"/>
      <c r="F30" s="794"/>
      <c r="G30" s="794"/>
      <c r="H30" s="794"/>
      <c r="I30" s="794"/>
      <c r="J30" s="795"/>
      <c r="L30" s="808"/>
      <c r="M30" s="809"/>
      <c r="N30" s="809"/>
      <c r="O30" s="809"/>
      <c r="P30" s="809"/>
      <c r="Q30" s="809"/>
      <c r="R30" s="810"/>
    </row>
    <row r="31" spans="1:26" ht="20.25" customHeight="1">
      <c r="A31" s="780"/>
      <c r="B31" s="798"/>
      <c r="C31" s="798"/>
      <c r="D31" s="798"/>
      <c r="E31" s="798"/>
      <c r="F31" s="798"/>
      <c r="G31" s="798"/>
      <c r="H31" s="798"/>
      <c r="I31" s="798"/>
      <c r="J31" s="799"/>
      <c r="L31" s="808"/>
      <c r="M31" s="809"/>
      <c r="N31" s="809"/>
      <c r="O31" s="809"/>
      <c r="P31" s="809"/>
      <c r="Q31" s="809"/>
      <c r="R31" s="810"/>
    </row>
    <row r="32" spans="1:26" ht="20.25" customHeight="1" thickBot="1">
      <c r="A32" s="780"/>
      <c r="L32" s="811"/>
      <c r="M32" s="812"/>
      <c r="N32" s="812"/>
      <c r="O32" s="812"/>
      <c r="P32" s="812"/>
      <c r="Q32" s="812"/>
      <c r="R32" s="813"/>
      <c r="Z32" s="102"/>
    </row>
    <row r="33" spans="1:26" ht="20.25" customHeight="1">
      <c r="A33" s="780"/>
      <c r="B33" s="794" t="s">
        <v>37</v>
      </c>
      <c r="C33" s="794"/>
      <c r="D33" s="794"/>
      <c r="E33" s="794"/>
      <c r="F33" s="794"/>
      <c r="G33" s="794"/>
      <c r="H33" s="794"/>
      <c r="I33" s="794"/>
      <c r="J33" s="795"/>
      <c r="Z33" s="102"/>
    </row>
    <row r="34" spans="1:26" ht="20.25" customHeight="1">
      <c r="A34" s="780"/>
      <c r="B34" s="796"/>
      <c r="C34" s="796"/>
      <c r="D34" s="796"/>
      <c r="E34" s="796"/>
      <c r="F34" s="796"/>
      <c r="G34" s="796"/>
      <c r="H34" s="796"/>
      <c r="I34" s="796"/>
      <c r="J34" s="797"/>
    </row>
    <row r="35" spans="1:26" ht="20.25" customHeight="1">
      <c r="A35" s="780"/>
      <c r="B35" s="798"/>
      <c r="C35" s="798"/>
      <c r="D35" s="798"/>
      <c r="E35" s="798"/>
      <c r="F35" s="798"/>
      <c r="G35" s="798"/>
      <c r="H35" s="798"/>
      <c r="I35" s="798"/>
      <c r="J35" s="799"/>
    </row>
    <row r="36" spans="1:26" ht="20.25" customHeight="1">
      <c r="A36" s="780"/>
    </row>
    <row r="37" spans="1:26" ht="20.25" customHeight="1">
      <c r="A37" s="780"/>
      <c r="B37" s="782" t="s">
        <v>38</v>
      </c>
      <c r="C37" s="782"/>
      <c r="D37" s="782"/>
      <c r="E37" s="782"/>
      <c r="F37" s="782"/>
      <c r="G37" s="782"/>
      <c r="H37" s="782"/>
      <c r="I37" s="782"/>
      <c r="J37" s="783"/>
      <c r="L37" s="103"/>
    </row>
    <row r="38" spans="1:26" ht="20.25" customHeight="1">
      <c r="A38" s="780"/>
      <c r="B38" s="784"/>
      <c r="C38" s="784"/>
      <c r="D38" s="784"/>
      <c r="E38" s="784"/>
      <c r="F38" s="784"/>
      <c r="G38" s="784"/>
      <c r="H38" s="784"/>
      <c r="I38" s="784"/>
      <c r="J38" s="785"/>
      <c r="L38" s="103"/>
    </row>
    <row r="39" spans="1:26" ht="20.25" customHeight="1">
      <c r="A39" s="780"/>
      <c r="B39" s="8"/>
      <c r="C39" s="8"/>
      <c r="D39" s="8"/>
      <c r="E39" s="8"/>
      <c r="F39" s="8"/>
      <c r="G39" s="8"/>
      <c r="H39" s="8"/>
      <c r="I39" s="8"/>
      <c r="J39" s="8"/>
      <c r="L39" s="102"/>
    </row>
    <row r="40" spans="1:26" ht="20.25" customHeight="1">
      <c r="A40" s="780"/>
      <c r="B40" s="782" t="s">
        <v>39</v>
      </c>
      <c r="C40" s="782"/>
      <c r="D40" s="782"/>
      <c r="E40" s="782"/>
      <c r="F40" s="782"/>
      <c r="G40" s="782"/>
      <c r="H40" s="782"/>
      <c r="I40" s="782"/>
      <c r="J40" s="783"/>
    </row>
    <row r="41" spans="1:26" ht="20.25" customHeight="1">
      <c r="A41" s="780"/>
      <c r="B41" s="784"/>
      <c r="C41" s="784"/>
      <c r="D41" s="784"/>
      <c r="E41" s="784"/>
      <c r="F41" s="784"/>
      <c r="G41" s="784"/>
      <c r="H41" s="784"/>
      <c r="I41" s="784"/>
      <c r="J41" s="785"/>
    </row>
    <row r="42" spans="1:26" ht="20.25" customHeight="1">
      <c r="A42" s="780"/>
    </row>
    <row r="43" spans="1:26" ht="20.25" customHeight="1">
      <c r="A43" s="780"/>
      <c r="B43" s="800" t="s">
        <v>40</v>
      </c>
      <c r="C43" s="782"/>
      <c r="D43" s="782"/>
      <c r="E43" s="782"/>
      <c r="F43" s="782"/>
      <c r="G43" s="782"/>
      <c r="H43" s="782"/>
      <c r="I43" s="782"/>
      <c r="J43" s="783"/>
    </row>
    <row r="44" spans="1:26" ht="20.25" customHeight="1">
      <c r="A44" s="780"/>
      <c r="B44" s="801"/>
      <c r="C44" s="802"/>
      <c r="D44" s="802"/>
      <c r="E44" s="802"/>
      <c r="F44" s="802"/>
      <c r="G44" s="802"/>
      <c r="H44" s="802"/>
      <c r="I44" s="802"/>
      <c r="J44" s="803"/>
    </row>
    <row r="45" spans="1:26" ht="20.25" customHeight="1">
      <c r="A45" s="780"/>
      <c r="B45" s="804"/>
      <c r="C45" s="784"/>
      <c r="D45" s="784"/>
      <c r="E45" s="784"/>
      <c r="F45" s="784"/>
      <c r="G45" s="784"/>
      <c r="H45" s="784"/>
      <c r="I45" s="784"/>
      <c r="J45" s="785"/>
    </row>
    <row r="46" spans="1:26" ht="20.25" customHeight="1">
      <c r="A46" s="780"/>
    </row>
    <row r="47" spans="1:26" ht="20.25" customHeight="1">
      <c r="A47" s="780"/>
      <c r="B47" s="782" t="s">
        <v>41</v>
      </c>
      <c r="C47" s="782"/>
      <c r="D47" s="782"/>
      <c r="E47" s="782"/>
      <c r="F47" s="782"/>
      <c r="G47" s="782"/>
      <c r="H47" s="782"/>
      <c r="I47" s="782"/>
      <c r="J47" s="783"/>
    </row>
    <row r="48" spans="1:26" ht="20.25" customHeight="1">
      <c r="A48" s="780"/>
      <c r="B48" s="784"/>
      <c r="C48" s="784"/>
      <c r="D48" s="784"/>
      <c r="E48" s="784"/>
      <c r="F48" s="784"/>
      <c r="G48" s="784"/>
      <c r="H48" s="784"/>
      <c r="I48" s="784"/>
      <c r="J48" s="785"/>
    </row>
    <row r="49" spans="1:10" ht="20.25" customHeight="1">
      <c r="A49" s="780"/>
    </row>
    <row r="50" spans="1:10" ht="20.25" customHeight="1">
      <c r="A50" s="780"/>
      <c r="B50" s="782" t="s">
        <v>42</v>
      </c>
      <c r="C50" s="782"/>
      <c r="D50" s="782"/>
      <c r="E50" s="782"/>
      <c r="F50" s="782"/>
      <c r="G50" s="782"/>
      <c r="H50" s="782"/>
      <c r="I50" s="782"/>
      <c r="J50" s="783"/>
    </row>
    <row r="51" spans="1:10" ht="20.25" customHeight="1">
      <c r="A51" s="781"/>
      <c r="B51" s="784"/>
      <c r="C51" s="784"/>
      <c r="D51" s="784"/>
      <c r="E51" s="784"/>
      <c r="F51" s="784"/>
      <c r="G51" s="784"/>
      <c r="H51" s="784"/>
      <c r="I51" s="784"/>
      <c r="J51" s="785"/>
    </row>
  </sheetData>
  <sheetProtection sheet="1" objects="1" scenarios="1"/>
  <mergeCells count="21">
    <mergeCell ref="L25:R32"/>
    <mergeCell ref="B21:H22"/>
    <mergeCell ref="I21:J22"/>
    <mergeCell ref="B24:J25"/>
    <mergeCell ref="B30:J31"/>
    <mergeCell ref="A1:X2"/>
    <mergeCell ref="B17:J19"/>
    <mergeCell ref="A21:A51"/>
    <mergeCell ref="A4:A19"/>
    <mergeCell ref="B50:J51"/>
    <mergeCell ref="B7:J8"/>
    <mergeCell ref="B10:J11"/>
    <mergeCell ref="I4:J5"/>
    <mergeCell ref="B4:H5"/>
    <mergeCell ref="B37:J38"/>
    <mergeCell ref="B40:J41"/>
    <mergeCell ref="B47:J48"/>
    <mergeCell ref="B33:J35"/>
    <mergeCell ref="B43:J45"/>
    <mergeCell ref="B27:J28"/>
    <mergeCell ref="B13:J15"/>
  </mergeCells>
  <phoneticPr fontId="53" type="noConversion"/>
  <conditionalFormatting sqref="L5:X7">
    <cfRule type="expression" dxfId="829" priority="21" stopIfTrue="1">
      <formula>$L5=$I$4</formula>
    </cfRule>
  </conditionalFormatting>
  <dataValidations count="2">
    <dataValidation type="list" showInputMessage="1" showErrorMessage="1" sqref="I21:J22" xr:uid="{B2625136-96A6-4631-B7CE-D1A991F5B3BC}">
      <formula1>"Photo Finish, Hand Timed"</formula1>
    </dataValidation>
    <dataValidation type="list" showInputMessage="1" showErrorMessage="1" sqref="I4:J5" xr:uid="{6982C7DC-9F7B-854E-8D19-5F715FC1C5AC}">
      <formula1>$L$5:$L$7</formula1>
    </dataValidation>
  </dataValidations>
  <pageMargins left="0.7" right="0.7" top="0.75" bottom="0.75" header="0.3" footer="0.3"/>
  <pageSetup paperSize="9" scale="40"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5F62A-FAAE-AD40-82C0-C87CD0C5CAE6}">
  <sheetPr codeName="Sheet8">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B</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First'!R5:R7)</f>
        <v>Bicester AC</v>
      </c>
      <c r="AK2" s="775"/>
      <c r="AL2" s="775"/>
      <c r="AM2" s="775"/>
      <c r="AN2" s="775"/>
      <c r="AO2" s="775"/>
      <c r="AP2" s="775"/>
      <c r="AQ2" s="775"/>
      <c r="AR2" s="775"/>
      <c r="AS2" s="775"/>
      <c r="AT2" s="775"/>
      <c r="AU2" s="829"/>
      <c r="AV2" s="891" t="str">
        <f>_xlfn.XLOOKUP(AJ2,DataTables!D138:D146,DataTables!H138:H146)</f>
        <v>BB</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B</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Bicester AC</v>
      </c>
      <c r="AK42" s="775"/>
      <c r="AL42" s="775"/>
      <c r="AM42" s="775"/>
      <c r="AN42" s="775"/>
      <c r="AO42" s="775"/>
      <c r="AP42" s="775"/>
      <c r="AQ42" s="775"/>
      <c r="AR42" s="775"/>
      <c r="AS42" s="775"/>
      <c r="AT42" s="775"/>
      <c r="AU42" s="829"/>
      <c r="AV42" s="891" t="str">
        <f>AV2</f>
        <v>BB</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71:B71"/>
    <mergeCell ref="A72:B72"/>
    <mergeCell ref="A73:B73"/>
    <mergeCell ref="R71:S71"/>
    <mergeCell ref="R72:S72"/>
    <mergeCell ref="R73:S73"/>
    <mergeCell ref="A74:S78"/>
    <mergeCell ref="T74:AI76"/>
    <mergeCell ref="T77:AI78"/>
    <mergeCell ref="AJ41:AU41"/>
    <mergeCell ref="AV41:AZ41"/>
    <mergeCell ref="AJ42:AU42"/>
    <mergeCell ref="AV42:AZ42"/>
    <mergeCell ref="AM64:AM67"/>
    <mergeCell ref="AU64:AU67"/>
    <mergeCell ref="AV64:AV67"/>
    <mergeCell ref="AN64:AN67"/>
    <mergeCell ref="AO64:AO67"/>
    <mergeCell ref="AT64:AT67"/>
    <mergeCell ref="AP64:AP67"/>
    <mergeCell ref="AQ64:AQ67"/>
    <mergeCell ref="AR64:AR67"/>
    <mergeCell ref="AS64:AS67"/>
    <mergeCell ref="AY43:AY44"/>
    <mergeCell ref="AZ43:AZ44"/>
    <mergeCell ref="AW64:AW67"/>
    <mergeCell ref="AX64:AX67"/>
    <mergeCell ref="AY64:AY67"/>
    <mergeCell ref="AZ64:AZ69"/>
    <mergeCell ref="AW68:AW69"/>
    <mergeCell ref="AX68:AX69"/>
    <mergeCell ref="AY68:AY69"/>
    <mergeCell ref="AT68:AT69"/>
    <mergeCell ref="Q3:Q4"/>
    <mergeCell ref="R3:R4"/>
    <mergeCell ref="A3:A4"/>
    <mergeCell ref="B3:B4"/>
    <mergeCell ref="O3:O4"/>
    <mergeCell ref="P3:P4"/>
    <mergeCell ref="A1:AI2"/>
    <mergeCell ref="AJ1:AU1"/>
    <mergeCell ref="AV1:AZ1"/>
    <mergeCell ref="AJ2:AU2"/>
    <mergeCell ref="AV2:AZ2"/>
    <mergeCell ref="S3:S4"/>
    <mergeCell ref="AJ3:AJ4"/>
    <mergeCell ref="AK3:AK4"/>
    <mergeCell ref="AY3:AY4"/>
    <mergeCell ref="AZ3:AZ4"/>
    <mergeCell ref="A43:A44"/>
    <mergeCell ref="B43:B44"/>
    <mergeCell ref="O43:O44"/>
    <mergeCell ref="P43:P44"/>
    <mergeCell ref="Q43:Q44"/>
    <mergeCell ref="R43:R44"/>
    <mergeCell ref="S43:S44"/>
    <mergeCell ref="AN24:AN27"/>
    <mergeCell ref="AO24:AO27"/>
    <mergeCell ref="AM24:AM27"/>
    <mergeCell ref="AL24:AL27"/>
    <mergeCell ref="AO28:AO29"/>
    <mergeCell ref="AL28:AL29"/>
    <mergeCell ref="AM28:AM29"/>
    <mergeCell ref="AN28:AN29"/>
    <mergeCell ref="AJ24:AJ29"/>
    <mergeCell ref="AK24:AK29"/>
    <mergeCell ref="A31:B31"/>
    <mergeCell ref="A32:B32"/>
    <mergeCell ref="A33:B33"/>
    <mergeCell ref="A34:S38"/>
    <mergeCell ref="T34:AI36"/>
    <mergeCell ref="T37:AI38"/>
    <mergeCell ref="A41:AI42"/>
    <mergeCell ref="AR68:AR69"/>
    <mergeCell ref="AS68:AS69"/>
    <mergeCell ref="AH43:AH44"/>
    <mergeCell ref="AI43:AI44"/>
    <mergeCell ref="AL64:AL67"/>
    <mergeCell ref="AJ43:AJ44"/>
    <mergeCell ref="AK43:AK44"/>
    <mergeCell ref="AJ61:AK61"/>
    <mergeCell ref="AJ62:AK62"/>
    <mergeCell ref="AJ63:AK63"/>
    <mergeCell ref="AJ64:AJ69"/>
    <mergeCell ref="AK64:AK69"/>
    <mergeCell ref="AJ21:AK21"/>
    <mergeCell ref="AJ22:AK22"/>
    <mergeCell ref="AJ23:AK23"/>
    <mergeCell ref="AG3:AG4"/>
    <mergeCell ref="AH3:AH4"/>
    <mergeCell ref="AI3:AI4"/>
    <mergeCell ref="AX24:AX27"/>
    <mergeCell ref="AY24:AY27"/>
    <mergeCell ref="AZ24:AZ29"/>
    <mergeCell ref="AW28:AW29"/>
    <mergeCell ref="AX28:AX29"/>
    <mergeCell ref="AY28:AY29"/>
    <mergeCell ref="AV24:AV27"/>
    <mergeCell ref="AV28:AV29"/>
    <mergeCell ref="AW24:AW27"/>
    <mergeCell ref="AU68:AU69"/>
    <mergeCell ref="AV68:AV69"/>
    <mergeCell ref="R31:S31"/>
    <mergeCell ref="R32:S32"/>
    <mergeCell ref="R33:S33"/>
    <mergeCell ref="AP24:AP27"/>
    <mergeCell ref="AQ24:AQ27"/>
    <mergeCell ref="AP28:AP29"/>
    <mergeCell ref="AQ28:AQ29"/>
    <mergeCell ref="AT24:AT27"/>
    <mergeCell ref="AU24:AU27"/>
    <mergeCell ref="AR24:AR27"/>
    <mergeCell ref="AS24:AS27"/>
    <mergeCell ref="AT28:AT29"/>
    <mergeCell ref="AU28:AU29"/>
    <mergeCell ref="AR28:AR29"/>
    <mergeCell ref="AS28:AS29"/>
    <mergeCell ref="AG43:AG44"/>
    <mergeCell ref="AL68:AL69"/>
    <mergeCell ref="AM68:AM69"/>
    <mergeCell ref="AN68:AN69"/>
    <mergeCell ref="AO68:AO69"/>
    <mergeCell ref="AP68:AP69"/>
    <mergeCell ref="AQ68:AQ69"/>
  </mergeCells>
  <phoneticPr fontId="6" type="noConversion"/>
  <conditionalFormatting sqref="C31:M33">
    <cfRule type="cellIs" dxfId="623" priority="60" stopIfTrue="1" operator="greaterThan">
      <formula>1</formula>
    </cfRule>
  </conditionalFormatting>
  <conditionalFormatting sqref="C5:N30">
    <cfRule type="expression" dxfId="622" priority="36">
      <formula>COUNTIF(C$5:C$30, C5)&gt;1</formula>
    </cfRule>
  </conditionalFormatting>
  <conditionalFormatting sqref="C45:N70">
    <cfRule type="expression" dxfId="621" priority="1">
      <formula>COUNTIF(C$5:C$30, C45)&gt;1</formula>
    </cfRule>
  </conditionalFormatting>
  <conditionalFormatting sqref="D71:D72 E71:M73 C73">
    <cfRule type="cellIs" dxfId="620" priority="11" stopIfTrue="1" operator="greaterThan">
      <formula>1</formula>
    </cfRule>
  </conditionalFormatting>
  <conditionalFormatting sqref="F71:F72">
    <cfRule type="cellIs" dxfId="619" priority="20" stopIfTrue="1" operator="greaterThan">
      <formula>1</formula>
    </cfRule>
  </conditionalFormatting>
  <conditionalFormatting sqref="F73">
    <cfRule type="expression" dxfId="618" priority="21" stopIfTrue="1">
      <formula>IF(OR(AND(F73&gt;6,$AV$1 ="!"),AND(F73&gt;4, $AV$1&lt;&gt;"!")), TRUE, FALSE)</formula>
    </cfRule>
  </conditionalFormatting>
  <conditionalFormatting sqref="H71:H72">
    <cfRule type="cellIs" dxfId="617" priority="16" stopIfTrue="1" operator="greaterThan">
      <formula>1</formula>
    </cfRule>
  </conditionalFormatting>
  <conditionalFormatting sqref="H73">
    <cfRule type="expression" dxfId="616" priority="17" stopIfTrue="1">
      <formula>IF(OR(AND(H73&gt;6,$AV$1 ="!"),AND(H73&gt;4, $AV$1&lt;&gt;"!")), TRUE, FALSE)</formula>
    </cfRule>
  </conditionalFormatting>
  <conditionalFormatting sqref="J71:J72">
    <cfRule type="cellIs" dxfId="615" priority="14" stopIfTrue="1" operator="greaterThan">
      <formula>1</formula>
    </cfRule>
  </conditionalFormatting>
  <conditionalFormatting sqref="J73">
    <cfRule type="expression" dxfId="614" priority="15" stopIfTrue="1">
      <formula>IF(OR(AND(J73&gt;6,$AV$1 ="!"),AND(J73&gt;4, $AV$1&lt;&gt;"!")), TRUE, FALSE)</formula>
    </cfRule>
  </conditionalFormatting>
  <conditionalFormatting sqref="M71:M72">
    <cfRule type="cellIs" dxfId="613" priority="12" stopIfTrue="1" operator="greaterThan">
      <formula>1</formula>
    </cfRule>
  </conditionalFormatting>
  <conditionalFormatting sqref="M73">
    <cfRule type="expression" dxfId="612" priority="13" stopIfTrue="1">
      <formula>IF(OR(AND(M73&gt;6,$AV$1 ="!"),AND(M73&gt;4, $AV$1&lt;&gt;"!")), TRUE, FALSE)</formula>
    </cfRule>
  </conditionalFormatting>
  <conditionalFormatting sqref="N31">
    <cfRule type="containsText" dxfId="611" priority="48" stopIfTrue="1" operator="containsText" text="!">
      <formula>NOT(ISERROR(SEARCH("!",N31)))</formula>
    </cfRule>
  </conditionalFormatting>
  <conditionalFormatting sqref="N33">
    <cfRule type="containsText" dxfId="610" priority="49" stopIfTrue="1" operator="containsText" text="!">
      <formula>NOT(ISERROR(SEARCH("!",N33)))</formula>
    </cfRule>
  </conditionalFormatting>
  <conditionalFormatting sqref="N71">
    <cfRule type="containsText" dxfId="609" priority="18" stopIfTrue="1" operator="containsText" text="!">
      <formula>NOT(ISERROR(SEARCH("!",N71)))</formula>
    </cfRule>
  </conditionalFormatting>
  <conditionalFormatting sqref="N73">
    <cfRule type="containsText" dxfId="608" priority="19" stopIfTrue="1" operator="containsText" text="!">
      <formula>NOT(ISERROR(SEARCH("!",N73)))</formula>
    </cfRule>
  </conditionalFormatting>
  <conditionalFormatting sqref="P5:P30">
    <cfRule type="cellIs" dxfId="607" priority="54" stopIfTrue="1" operator="greaterThan">
      <formula>3</formula>
    </cfRule>
  </conditionalFormatting>
  <conditionalFormatting sqref="P45:P70">
    <cfRule type="cellIs" dxfId="606" priority="29" stopIfTrue="1" operator="greaterThan">
      <formula>3</formula>
    </cfRule>
  </conditionalFormatting>
  <conditionalFormatting sqref="Q5:Q30">
    <cfRule type="cellIs" dxfId="605" priority="55" stopIfTrue="1" operator="greaterThan">
      <formula>1</formula>
    </cfRule>
  </conditionalFormatting>
  <conditionalFormatting sqref="Q45:Q70">
    <cfRule type="cellIs" dxfId="604" priority="30" stopIfTrue="1" operator="greaterThan">
      <formula>1</formula>
    </cfRule>
  </conditionalFormatting>
  <conditionalFormatting sqref="T31:T32">
    <cfRule type="cellIs" dxfId="603" priority="47" stopIfTrue="1" operator="greaterThan">
      <formula>1</formula>
    </cfRule>
  </conditionalFormatting>
  <conditionalFormatting sqref="T33">
    <cfRule type="cellIs" dxfId="602" priority="44" stopIfTrue="1" operator="greaterThan">
      <formula>3</formula>
    </cfRule>
  </conditionalFormatting>
  <conditionalFormatting sqref="T73">
    <cfRule type="cellIs" dxfId="601" priority="10" stopIfTrue="1" operator="greaterThan">
      <formula>3</formula>
    </cfRule>
  </conditionalFormatting>
  <conditionalFormatting sqref="T5:AF30">
    <cfRule type="expression" dxfId="600" priority="35">
      <formula>COUNTIF(T$5:T$30, T5)&gt;1</formula>
    </cfRule>
  </conditionalFormatting>
  <conditionalFormatting sqref="T45:AF70">
    <cfRule type="expression" dxfId="599" priority="8">
      <formula>COUNTIF(T$5:T$30, T45)&gt;1</formula>
    </cfRule>
  </conditionalFormatting>
  <conditionalFormatting sqref="U31:AE33">
    <cfRule type="cellIs" dxfId="598" priority="46" stopIfTrue="1" operator="greaterThan">
      <formula>1</formula>
    </cfRule>
  </conditionalFormatting>
  <conditionalFormatting sqref="U71:AE73">
    <cfRule type="cellIs" dxfId="597" priority="9" stopIfTrue="1" operator="greaterThan">
      <formula>1</formula>
    </cfRule>
  </conditionalFormatting>
  <conditionalFormatting sqref="AF31">
    <cfRule type="containsText" dxfId="596" priority="51" stopIfTrue="1" operator="containsText" text="!">
      <formula>NOT(ISERROR(SEARCH("!",AF31)))</formula>
    </cfRule>
  </conditionalFormatting>
  <conditionalFormatting sqref="AF33">
    <cfRule type="containsText" dxfId="595" priority="52" stopIfTrue="1" operator="containsText" text="!">
      <formula>NOT(ISERROR(SEARCH("!",AF33)))</formula>
    </cfRule>
  </conditionalFormatting>
  <conditionalFormatting sqref="AF71">
    <cfRule type="containsText" dxfId="594" priority="26" stopIfTrue="1" operator="containsText" text="!">
      <formula>NOT(ISERROR(SEARCH("!",AF71)))</formula>
    </cfRule>
  </conditionalFormatting>
  <conditionalFormatting sqref="AF73">
    <cfRule type="containsText" dxfId="593" priority="27" stopIfTrue="1" operator="containsText" text="!">
      <formula>NOT(ISERROR(SEARCH("!",AF73)))</formula>
    </cfRule>
  </conditionalFormatting>
  <conditionalFormatting sqref="AH5:AH30">
    <cfRule type="cellIs" dxfId="592" priority="56" stopIfTrue="1" operator="greaterThan">
      <formula>3</formula>
    </cfRule>
  </conditionalFormatting>
  <conditionalFormatting sqref="AH45:AH70">
    <cfRule type="cellIs" dxfId="591" priority="31" stopIfTrue="1" operator="greaterThan">
      <formula>3</formula>
    </cfRule>
  </conditionalFormatting>
  <conditionalFormatting sqref="AI5:AI30">
    <cfRule type="cellIs" dxfId="590" priority="57" stopIfTrue="1" operator="greaterThan">
      <formula>1</formula>
    </cfRule>
  </conditionalFormatting>
  <conditionalFormatting sqref="AI45:AI70">
    <cfRule type="cellIs" dxfId="589" priority="32" stopIfTrue="1" operator="greaterThan">
      <formula>1</formula>
    </cfRule>
  </conditionalFormatting>
  <conditionalFormatting sqref="AL63">
    <cfRule type="cellIs" dxfId="588" priority="25" stopIfTrue="1" operator="greaterThan">
      <formula>3</formula>
    </cfRule>
  </conditionalFormatting>
  <conditionalFormatting sqref="AL70:AL78">
    <cfRule type="expression" dxfId="587" priority="5">
      <formula>COUNTIF(AL$30:AL$38, AL70)&gt;1</formula>
    </cfRule>
  </conditionalFormatting>
  <conditionalFormatting sqref="AL5:AW20">
    <cfRule type="expression" dxfId="586" priority="41" stopIfTrue="1">
      <formula>COUNTIF(AL$5:AL$20, AL5)&gt;1</formula>
    </cfRule>
  </conditionalFormatting>
  <conditionalFormatting sqref="AL23:AW23">
    <cfRule type="cellIs" dxfId="585" priority="43" operator="greaterThan">
      <formula>3</formula>
    </cfRule>
  </conditionalFormatting>
  <conditionalFormatting sqref="AL45:AW60">
    <cfRule type="expression" dxfId="584" priority="7" stopIfTrue="1">
      <formula>COUNTIF(AL$5:AL$20, AL45)&gt;1</formula>
    </cfRule>
  </conditionalFormatting>
  <conditionalFormatting sqref="AL30:AX38">
    <cfRule type="expression" dxfId="583" priority="40">
      <formula>COUNTIF(AL$30:AL$38, AL30)&gt;1</formula>
    </cfRule>
  </conditionalFormatting>
  <conditionalFormatting sqref="AM61:AW63">
    <cfRule type="cellIs" dxfId="582" priority="6" stopIfTrue="1" operator="greaterThan">
      <formula>1</formula>
    </cfRule>
  </conditionalFormatting>
  <conditionalFormatting sqref="AM70:AW78">
    <cfRule type="expression" dxfId="581" priority="3" stopIfTrue="1">
      <formula>COUNTIF(AM$30:AM$38, AM70)&gt;1</formula>
    </cfRule>
  </conditionalFormatting>
  <conditionalFormatting sqref="AX5:AX20">
    <cfRule type="expression" dxfId="580" priority="50">
      <formula>COUNTIF(AX$5:AX$20, AX5)&gt;1</formula>
    </cfRule>
  </conditionalFormatting>
  <conditionalFormatting sqref="AX21">
    <cfRule type="containsText" dxfId="579" priority="39" stopIfTrue="1" operator="containsText" text="!">
      <formula>NOT(ISERROR(SEARCH("!",AX21)))</formula>
    </cfRule>
  </conditionalFormatting>
  <conditionalFormatting sqref="AX23">
    <cfRule type="cellIs" dxfId="578" priority="42" stopIfTrue="1" operator="greaterThan">
      <formula>1</formula>
    </cfRule>
  </conditionalFormatting>
  <conditionalFormatting sqref="AX45:AX60">
    <cfRule type="expression" dxfId="577" priority="24">
      <formula>COUNTIF(AX$5:AX$20, AX45)&gt;1</formula>
    </cfRule>
  </conditionalFormatting>
  <conditionalFormatting sqref="AX61">
    <cfRule type="containsText" dxfId="576" priority="22" stopIfTrue="1" operator="containsText" text="!">
      <formula>NOT(ISERROR(SEARCH("!",AX61)))</formula>
    </cfRule>
  </conditionalFormatting>
  <conditionalFormatting sqref="AX63">
    <cfRule type="containsText" dxfId="575" priority="23" stopIfTrue="1" operator="containsText" text="!">
      <formula>NOT(ISERROR(SEARCH("!",AX63)))</formula>
    </cfRule>
  </conditionalFormatting>
  <conditionalFormatting sqref="AX70:AX78">
    <cfRule type="expression" dxfId="574" priority="4">
      <formula>COUNTIF(AX$30:AX$38, AX70)&gt;1</formula>
    </cfRule>
  </conditionalFormatting>
  <conditionalFormatting sqref="AZ5:AZ20">
    <cfRule type="cellIs" dxfId="573" priority="58" stopIfTrue="1" operator="greaterThan">
      <formula>3</formula>
    </cfRule>
  </conditionalFormatting>
  <conditionalFormatting sqref="AZ30:AZ38">
    <cfRule type="cellIs" dxfId="572" priority="59" stopIfTrue="1" operator="greaterThan">
      <formula>5</formula>
    </cfRule>
  </conditionalFormatting>
  <conditionalFormatting sqref="AZ45:AZ60">
    <cfRule type="cellIs" dxfId="571" priority="33" stopIfTrue="1" operator="greaterThan">
      <formula>3</formula>
    </cfRule>
  </conditionalFormatting>
  <conditionalFormatting sqref="AZ70:AZ78">
    <cfRule type="cellIs" dxfId="570" priority="34" stopIfTrue="1" operator="greaterThan">
      <formula>5</formula>
    </cfRule>
  </conditionalFormatting>
  <dataValidations count="8">
    <dataValidation type="list" allowBlank="1" showInputMessage="1" showErrorMessage="1" sqref="AN30:AN38 AN70:AN78" xr:uid="{C6806BF0-DBD6-0645-9060-CD6525365FA8}">
      <formula1>"n/a"</formula1>
    </dataValidation>
    <dataValidation type="list" allowBlank="1" showInputMessage="1" showErrorMessage="1" sqref="AV34:AV38 AV30:AV32 AW30:AW33 AL30:AM38 AW35:AW38 AO37:AP38 AO30:AP35 AQ38 AQ30:AQ36 AR30:AR37 AS31:AS38 AT32:AT38 AT30 AU33:AU38 AU30:AU31 AL45:AL60 AL70:AM78 AO70:AW78 T45:T70" xr:uid="{C6B8DFDF-13FB-CC4C-AB92-3E6B91901263}">
      <formula1>"NS1,NS2,NS3"</formula1>
    </dataValidation>
    <dataValidation type="list" allowBlank="1" showInputMessage="1" showErrorMessage="1" sqref="AX30:AX38 AX70:AX78" xr:uid="{2200432D-56A1-7345-A1AA-FAC53866BF28}">
      <formula1>"NS1,NS2,NS3,NS4"</formula1>
    </dataValidation>
    <dataValidation type="list" allowBlank="1" showInputMessage="1" showErrorMessage="1" sqref="AX5:AX20 AF5:AF30 N5:N30 AX45:AX60 AF45:AF70 N45:N70" xr:uid="{2C993147-D9B6-2948-900F-B41984D38DBC}">
      <formula1>"1,2,3,4,NS1,NS2,NS3,NS4"</formula1>
    </dataValidation>
    <dataValidation type="list" allowBlank="1" showInputMessage="1" showErrorMessage="1" sqref="D5:D30 D45:D70" xr:uid="{9D5B97EA-EB9E-604D-9CB9-C915346C713B}">
      <formula1>$BC$6:$BC$7</formula1>
    </dataValidation>
    <dataValidation type="list" allowBlank="1" showInputMessage="1" showErrorMessage="1" sqref="C5:C30 C45:C70" xr:uid="{DD573B7F-FE41-C847-91C6-66B17965CAF3}">
      <formula1>$BD$6:$BD$8</formula1>
    </dataValidation>
    <dataValidation type="list" allowBlank="1" showInputMessage="1" showErrorMessage="1" sqref="E5:M30 U5:AE30 AM5:AW20 E45:M70 U45:AE70 AM45:AW60" xr:uid="{EA12A1D3-64D2-FC49-876A-38AFB57531A4}">
      <formula1>$BB$6:$BB$8</formula1>
    </dataValidation>
    <dataValidation type="list" allowBlank="1" showInputMessage="1" showErrorMessage="1" sqref="T5:T30 AL5:AL20" xr:uid="{33E38FBE-653F-5B46-A474-F297ED661CEB}">
      <formula1>"NS1, NS2, NS3"</formula1>
    </dataValidation>
  </dataValidations>
  <printOptions horizontalCentered="1" verticalCentered="1"/>
  <pageMargins left="0" right="0" top="0" bottom="0" header="0" footer="0"/>
  <pageSetup paperSize="9" scale="34" fitToHeight="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8093F-48BF-2D4B-A033-B297CF6D29DD}">
  <sheetPr codeName="Sheet9">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O</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First'!S5:S7)</f>
        <v>Oxford City AC</v>
      </c>
      <c r="AK2" s="775"/>
      <c r="AL2" s="775"/>
      <c r="AM2" s="775"/>
      <c r="AN2" s="775"/>
      <c r="AO2" s="775"/>
      <c r="AP2" s="775"/>
      <c r="AQ2" s="775"/>
      <c r="AR2" s="775"/>
      <c r="AS2" s="775"/>
      <c r="AT2" s="775"/>
      <c r="AU2" s="829"/>
      <c r="AV2" s="891" t="str">
        <f>_xlfn.XLOOKUP(AJ2,DataTables!D138:D146,DataTables!H138:H146)</f>
        <v>OO</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O</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Oxford City AC</v>
      </c>
      <c r="AK42" s="775"/>
      <c r="AL42" s="775"/>
      <c r="AM42" s="775"/>
      <c r="AN42" s="775"/>
      <c r="AO42" s="775"/>
      <c r="AP42" s="775"/>
      <c r="AQ42" s="775"/>
      <c r="AR42" s="775"/>
      <c r="AS42" s="775"/>
      <c r="AT42" s="775"/>
      <c r="AU42" s="829"/>
      <c r="AV42" s="891" t="str">
        <f>AV2</f>
        <v>OO</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71:B71"/>
    <mergeCell ref="A72:B72"/>
    <mergeCell ref="A73:B73"/>
    <mergeCell ref="R71:S71"/>
    <mergeCell ref="R72:S72"/>
    <mergeCell ref="R73:S73"/>
    <mergeCell ref="A74:S78"/>
    <mergeCell ref="T74:AI76"/>
    <mergeCell ref="T77:AI78"/>
    <mergeCell ref="AJ41:AU41"/>
    <mergeCell ref="AV41:AZ41"/>
    <mergeCell ref="AJ42:AU42"/>
    <mergeCell ref="AV42:AZ42"/>
    <mergeCell ref="AM64:AM67"/>
    <mergeCell ref="AU64:AU67"/>
    <mergeCell ref="AV64:AV67"/>
    <mergeCell ref="AN64:AN67"/>
    <mergeCell ref="AO64:AO67"/>
    <mergeCell ref="AT64:AT67"/>
    <mergeCell ref="AP64:AP67"/>
    <mergeCell ref="AQ64:AQ67"/>
    <mergeCell ref="AR64:AR67"/>
    <mergeCell ref="AS64:AS67"/>
    <mergeCell ref="AY43:AY44"/>
    <mergeCell ref="AZ43:AZ44"/>
    <mergeCell ref="AW64:AW67"/>
    <mergeCell ref="AX64:AX67"/>
    <mergeCell ref="AY64:AY67"/>
    <mergeCell ref="AZ64:AZ69"/>
    <mergeCell ref="AW68:AW69"/>
    <mergeCell ref="AX68:AX69"/>
    <mergeCell ref="AY68:AY69"/>
    <mergeCell ref="AT68:AT69"/>
    <mergeCell ref="Q3:Q4"/>
    <mergeCell ref="R3:R4"/>
    <mergeCell ref="A3:A4"/>
    <mergeCell ref="B3:B4"/>
    <mergeCell ref="O3:O4"/>
    <mergeCell ref="P3:P4"/>
    <mergeCell ref="A1:AI2"/>
    <mergeCell ref="AJ1:AU1"/>
    <mergeCell ref="AV1:AZ1"/>
    <mergeCell ref="AJ2:AU2"/>
    <mergeCell ref="AV2:AZ2"/>
    <mergeCell ref="S3:S4"/>
    <mergeCell ref="AJ3:AJ4"/>
    <mergeCell ref="AK3:AK4"/>
    <mergeCell ref="AY3:AY4"/>
    <mergeCell ref="AZ3:AZ4"/>
    <mergeCell ref="A43:A44"/>
    <mergeCell ref="B43:B44"/>
    <mergeCell ref="O43:O44"/>
    <mergeCell ref="P43:P44"/>
    <mergeCell ref="Q43:Q44"/>
    <mergeCell ref="R43:R44"/>
    <mergeCell ref="S43:S44"/>
    <mergeCell ref="AN24:AN27"/>
    <mergeCell ref="AO24:AO27"/>
    <mergeCell ref="AM24:AM27"/>
    <mergeCell ref="AL24:AL27"/>
    <mergeCell ref="AO28:AO29"/>
    <mergeCell ref="AL28:AL29"/>
    <mergeCell ref="AM28:AM29"/>
    <mergeCell ref="AN28:AN29"/>
    <mergeCell ref="AJ24:AJ29"/>
    <mergeCell ref="AK24:AK29"/>
    <mergeCell ref="A31:B31"/>
    <mergeCell ref="A32:B32"/>
    <mergeCell ref="A33:B33"/>
    <mergeCell ref="A34:S38"/>
    <mergeCell ref="T34:AI36"/>
    <mergeCell ref="T37:AI38"/>
    <mergeCell ref="A41:AI42"/>
    <mergeCell ref="AR68:AR69"/>
    <mergeCell ref="AS68:AS69"/>
    <mergeCell ref="AH43:AH44"/>
    <mergeCell ref="AI43:AI44"/>
    <mergeCell ref="AL64:AL67"/>
    <mergeCell ref="AJ43:AJ44"/>
    <mergeCell ref="AK43:AK44"/>
    <mergeCell ref="AJ61:AK61"/>
    <mergeCell ref="AJ62:AK62"/>
    <mergeCell ref="AJ63:AK63"/>
    <mergeCell ref="AJ64:AJ69"/>
    <mergeCell ref="AK64:AK69"/>
    <mergeCell ref="AJ21:AK21"/>
    <mergeCell ref="AJ22:AK22"/>
    <mergeCell ref="AJ23:AK23"/>
    <mergeCell ref="AG3:AG4"/>
    <mergeCell ref="AH3:AH4"/>
    <mergeCell ref="AI3:AI4"/>
    <mergeCell ref="AX24:AX27"/>
    <mergeCell ref="AY24:AY27"/>
    <mergeCell ref="AZ24:AZ29"/>
    <mergeCell ref="AW28:AW29"/>
    <mergeCell ref="AX28:AX29"/>
    <mergeCell ref="AY28:AY29"/>
    <mergeCell ref="AV24:AV27"/>
    <mergeCell ref="AV28:AV29"/>
    <mergeCell ref="AW24:AW27"/>
    <mergeCell ref="AU68:AU69"/>
    <mergeCell ref="AV68:AV69"/>
    <mergeCell ref="R31:S31"/>
    <mergeCell ref="R32:S32"/>
    <mergeCell ref="R33:S33"/>
    <mergeCell ref="AP24:AP27"/>
    <mergeCell ref="AQ24:AQ27"/>
    <mergeCell ref="AP28:AP29"/>
    <mergeCell ref="AQ28:AQ29"/>
    <mergeCell ref="AT24:AT27"/>
    <mergeCell ref="AU24:AU27"/>
    <mergeCell ref="AR24:AR27"/>
    <mergeCell ref="AS24:AS27"/>
    <mergeCell ref="AT28:AT29"/>
    <mergeCell ref="AU28:AU29"/>
    <mergeCell ref="AR28:AR29"/>
    <mergeCell ref="AS28:AS29"/>
    <mergeCell ref="AG43:AG44"/>
    <mergeCell ref="AL68:AL69"/>
    <mergeCell ref="AM68:AM69"/>
    <mergeCell ref="AN68:AN69"/>
    <mergeCell ref="AO68:AO69"/>
    <mergeCell ref="AP68:AP69"/>
    <mergeCell ref="AQ68:AQ69"/>
  </mergeCells>
  <phoneticPr fontId="55" type="noConversion"/>
  <conditionalFormatting sqref="C31:M33">
    <cfRule type="cellIs" dxfId="569" priority="60" stopIfTrue="1" operator="greaterThan">
      <formula>1</formula>
    </cfRule>
  </conditionalFormatting>
  <conditionalFormatting sqref="C5:N30">
    <cfRule type="expression" dxfId="568" priority="36">
      <formula>COUNTIF(C$5:C$30, C5)&gt;1</formula>
    </cfRule>
  </conditionalFormatting>
  <conditionalFormatting sqref="C45:N70">
    <cfRule type="expression" dxfId="567" priority="1">
      <formula>COUNTIF(C$5:C$30, C45)&gt;1</formula>
    </cfRule>
  </conditionalFormatting>
  <conditionalFormatting sqref="D71:D72 E71:M73 C73">
    <cfRule type="cellIs" dxfId="566" priority="11" stopIfTrue="1" operator="greaterThan">
      <formula>1</formula>
    </cfRule>
  </conditionalFormatting>
  <conditionalFormatting sqref="F71:F72">
    <cfRule type="cellIs" dxfId="565" priority="20" stopIfTrue="1" operator="greaterThan">
      <formula>1</formula>
    </cfRule>
  </conditionalFormatting>
  <conditionalFormatting sqref="F73">
    <cfRule type="expression" dxfId="564" priority="21" stopIfTrue="1">
      <formula>IF(OR(AND(F73&gt;6,$AV$1 ="!"),AND(F73&gt;4, $AV$1&lt;&gt;"!")), TRUE, FALSE)</formula>
    </cfRule>
  </conditionalFormatting>
  <conditionalFormatting sqref="H71:H72">
    <cfRule type="cellIs" dxfId="563" priority="16" stopIfTrue="1" operator="greaterThan">
      <formula>1</formula>
    </cfRule>
  </conditionalFormatting>
  <conditionalFormatting sqref="H73">
    <cfRule type="expression" dxfId="562" priority="17" stopIfTrue="1">
      <formula>IF(OR(AND(H73&gt;6,$AV$1 ="!"),AND(H73&gt;4, $AV$1&lt;&gt;"!")), TRUE, FALSE)</formula>
    </cfRule>
  </conditionalFormatting>
  <conditionalFormatting sqref="J71:J72">
    <cfRule type="cellIs" dxfId="561" priority="14" stopIfTrue="1" operator="greaterThan">
      <formula>1</formula>
    </cfRule>
  </conditionalFormatting>
  <conditionalFormatting sqref="J73">
    <cfRule type="expression" dxfId="560" priority="15" stopIfTrue="1">
      <formula>IF(OR(AND(J73&gt;6,$AV$1 ="!"),AND(J73&gt;4, $AV$1&lt;&gt;"!")), TRUE, FALSE)</formula>
    </cfRule>
  </conditionalFormatting>
  <conditionalFormatting sqref="M71:M72">
    <cfRule type="cellIs" dxfId="559" priority="12" stopIfTrue="1" operator="greaterThan">
      <formula>1</formula>
    </cfRule>
  </conditionalFormatting>
  <conditionalFormatting sqref="M73">
    <cfRule type="expression" dxfId="558" priority="13" stopIfTrue="1">
      <formula>IF(OR(AND(M73&gt;6,$AV$1 ="!"),AND(M73&gt;4, $AV$1&lt;&gt;"!")), TRUE, FALSE)</formula>
    </cfRule>
  </conditionalFormatting>
  <conditionalFormatting sqref="N31">
    <cfRule type="containsText" dxfId="557" priority="48" stopIfTrue="1" operator="containsText" text="!">
      <formula>NOT(ISERROR(SEARCH("!",N31)))</formula>
    </cfRule>
  </conditionalFormatting>
  <conditionalFormatting sqref="N33">
    <cfRule type="containsText" dxfId="556" priority="49" stopIfTrue="1" operator="containsText" text="!">
      <formula>NOT(ISERROR(SEARCH("!",N33)))</formula>
    </cfRule>
  </conditionalFormatting>
  <conditionalFormatting sqref="N71">
    <cfRule type="containsText" dxfId="555" priority="18" stopIfTrue="1" operator="containsText" text="!">
      <formula>NOT(ISERROR(SEARCH("!",N71)))</formula>
    </cfRule>
  </conditionalFormatting>
  <conditionalFormatting sqref="N73">
    <cfRule type="containsText" dxfId="554" priority="19" stopIfTrue="1" operator="containsText" text="!">
      <formula>NOT(ISERROR(SEARCH("!",N73)))</formula>
    </cfRule>
  </conditionalFormatting>
  <conditionalFormatting sqref="P5:P30">
    <cfRule type="cellIs" dxfId="553" priority="54" stopIfTrue="1" operator="greaterThan">
      <formula>3</formula>
    </cfRule>
  </conditionalFormatting>
  <conditionalFormatting sqref="P45:P70">
    <cfRule type="cellIs" dxfId="552" priority="29" stopIfTrue="1" operator="greaterThan">
      <formula>3</formula>
    </cfRule>
  </conditionalFormatting>
  <conditionalFormatting sqref="Q5:Q30">
    <cfRule type="cellIs" dxfId="551" priority="55" stopIfTrue="1" operator="greaterThan">
      <formula>1</formula>
    </cfRule>
  </conditionalFormatting>
  <conditionalFormatting sqref="Q45:Q70">
    <cfRule type="cellIs" dxfId="550" priority="30" stopIfTrue="1" operator="greaterThan">
      <formula>1</formula>
    </cfRule>
  </conditionalFormatting>
  <conditionalFormatting sqref="T31:T32">
    <cfRule type="cellIs" dxfId="549" priority="47" stopIfTrue="1" operator="greaterThan">
      <formula>1</formula>
    </cfRule>
  </conditionalFormatting>
  <conditionalFormatting sqref="T33">
    <cfRule type="cellIs" dxfId="548" priority="44" stopIfTrue="1" operator="greaterThan">
      <formula>3</formula>
    </cfRule>
  </conditionalFormatting>
  <conditionalFormatting sqref="T73">
    <cfRule type="cellIs" dxfId="547" priority="10" stopIfTrue="1" operator="greaterThan">
      <formula>3</formula>
    </cfRule>
  </conditionalFormatting>
  <conditionalFormatting sqref="T5:AF30">
    <cfRule type="expression" dxfId="546" priority="35">
      <formula>COUNTIF(T$5:T$30, T5)&gt;1</formula>
    </cfRule>
  </conditionalFormatting>
  <conditionalFormatting sqref="T45:AF70">
    <cfRule type="expression" dxfId="545" priority="8">
      <formula>COUNTIF(T$5:T$30, T45)&gt;1</formula>
    </cfRule>
  </conditionalFormatting>
  <conditionalFormatting sqref="U31:AE33">
    <cfRule type="cellIs" dxfId="544" priority="46" stopIfTrue="1" operator="greaterThan">
      <formula>1</formula>
    </cfRule>
  </conditionalFormatting>
  <conditionalFormatting sqref="U71:AE73">
    <cfRule type="cellIs" dxfId="543" priority="9" stopIfTrue="1" operator="greaterThan">
      <formula>1</formula>
    </cfRule>
  </conditionalFormatting>
  <conditionalFormatting sqref="AF31">
    <cfRule type="containsText" dxfId="542" priority="51" stopIfTrue="1" operator="containsText" text="!">
      <formula>NOT(ISERROR(SEARCH("!",AF31)))</formula>
    </cfRule>
  </conditionalFormatting>
  <conditionalFormatting sqref="AF33">
    <cfRule type="containsText" dxfId="541" priority="52" stopIfTrue="1" operator="containsText" text="!">
      <formula>NOT(ISERROR(SEARCH("!",AF33)))</formula>
    </cfRule>
  </conditionalFormatting>
  <conditionalFormatting sqref="AF71">
    <cfRule type="containsText" dxfId="540" priority="26" stopIfTrue="1" operator="containsText" text="!">
      <formula>NOT(ISERROR(SEARCH("!",AF71)))</formula>
    </cfRule>
  </conditionalFormatting>
  <conditionalFormatting sqref="AF73">
    <cfRule type="containsText" dxfId="539" priority="27" stopIfTrue="1" operator="containsText" text="!">
      <formula>NOT(ISERROR(SEARCH("!",AF73)))</formula>
    </cfRule>
  </conditionalFormatting>
  <conditionalFormatting sqref="AH5:AH30">
    <cfRule type="cellIs" dxfId="538" priority="56" stopIfTrue="1" operator="greaterThan">
      <formula>3</formula>
    </cfRule>
  </conditionalFormatting>
  <conditionalFormatting sqref="AH45:AH70">
    <cfRule type="cellIs" dxfId="537" priority="31" stopIfTrue="1" operator="greaterThan">
      <formula>3</formula>
    </cfRule>
  </conditionalFormatting>
  <conditionalFormatting sqref="AI5:AI30">
    <cfRule type="cellIs" dxfId="536" priority="57" stopIfTrue="1" operator="greaterThan">
      <formula>1</formula>
    </cfRule>
  </conditionalFormatting>
  <conditionalFormatting sqref="AI45:AI70">
    <cfRule type="cellIs" dxfId="535" priority="32" stopIfTrue="1" operator="greaterThan">
      <formula>1</formula>
    </cfRule>
  </conditionalFormatting>
  <conditionalFormatting sqref="AL63">
    <cfRule type="cellIs" dxfId="534" priority="25" stopIfTrue="1" operator="greaterThan">
      <formula>3</formula>
    </cfRule>
  </conditionalFormatting>
  <conditionalFormatting sqref="AL70:AL78">
    <cfRule type="expression" dxfId="533" priority="5">
      <formula>COUNTIF(AL$30:AL$38, AL70)&gt;1</formula>
    </cfRule>
  </conditionalFormatting>
  <conditionalFormatting sqref="AL5:AW20">
    <cfRule type="expression" dxfId="532" priority="41" stopIfTrue="1">
      <formula>COUNTIF(AL$5:AL$20, AL5)&gt;1</formula>
    </cfRule>
  </conditionalFormatting>
  <conditionalFormatting sqref="AL23:AW23">
    <cfRule type="cellIs" dxfId="531" priority="43" operator="greaterThan">
      <formula>3</formula>
    </cfRule>
  </conditionalFormatting>
  <conditionalFormatting sqref="AL45:AW60">
    <cfRule type="expression" dxfId="530" priority="7" stopIfTrue="1">
      <formula>COUNTIF(AL$5:AL$20, AL45)&gt;1</formula>
    </cfRule>
  </conditionalFormatting>
  <conditionalFormatting sqref="AL30:AX38">
    <cfRule type="expression" dxfId="529" priority="40">
      <formula>COUNTIF(AL$30:AL$38, AL30)&gt;1</formula>
    </cfRule>
  </conditionalFormatting>
  <conditionalFormatting sqref="AM61:AW63">
    <cfRule type="cellIs" dxfId="528" priority="6" stopIfTrue="1" operator="greaterThan">
      <formula>1</formula>
    </cfRule>
  </conditionalFormatting>
  <conditionalFormatting sqref="AM70:AW78">
    <cfRule type="expression" dxfId="527" priority="3" stopIfTrue="1">
      <formula>COUNTIF(AM$30:AM$38, AM70)&gt;1</formula>
    </cfRule>
  </conditionalFormatting>
  <conditionalFormatting sqref="AX5:AX20">
    <cfRule type="expression" dxfId="526" priority="50">
      <formula>COUNTIF(AX$5:AX$20, AX5)&gt;1</formula>
    </cfRule>
  </conditionalFormatting>
  <conditionalFormatting sqref="AX21">
    <cfRule type="containsText" dxfId="525" priority="39" stopIfTrue="1" operator="containsText" text="!">
      <formula>NOT(ISERROR(SEARCH("!",AX21)))</formula>
    </cfRule>
  </conditionalFormatting>
  <conditionalFormatting sqref="AX23">
    <cfRule type="cellIs" dxfId="524" priority="42" stopIfTrue="1" operator="greaterThan">
      <formula>1</formula>
    </cfRule>
  </conditionalFormatting>
  <conditionalFormatting sqref="AX45:AX60">
    <cfRule type="expression" dxfId="523" priority="24">
      <formula>COUNTIF(AX$5:AX$20, AX45)&gt;1</formula>
    </cfRule>
  </conditionalFormatting>
  <conditionalFormatting sqref="AX61">
    <cfRule type="containsText" dxfId="522" priority="22" stopIfTrue="1" operator="containsText" text="!">
      <formula>NOT(ISERROR(SEARCH("!",AX61)))</formula>
    </cfRule>
  </conditionalFormatting>
  <conditionalFormatting sqref="AX63">
    <cfRule type="containsText" dxfId="521" priority="23" stopIfTrue="1" operator="containsText" text="!">
      <formula>NOT(ISERROR(SEARCH("!",AX63)))</formula>
    </cfRule>
  </conditionalFormatting>
  <conditionalFormatting sqref="AX70:AX78">
    <cfRule type="expression" dxfId="520" priority="4">
      <formula>COUNTIF(AX$30:AX$38, AX70)&gt;1</formula>
    </cfRule>
  </conditionalFormatting>
  <conditionalFormatting sqref="AZ5:AZ20">
    <cfRule type="cellIs" dxfId="519" priority="58" stopIfTrue="1" operator="greaterThan">
      <formula>3</formula>
    </cfRule>
  </conditionalFormatting>
  <conditionalFormatting sqref="AZ30:AZ38">
    <cfRule type="cellIs" dxfId="518" priority="59" stopIfTrue="1" operator="greaterThan">
      <formula>5</formula>
    </cfRule>
  </conditionalFormatting>
  <conditionalFormatting sqref="AZ45:AZ60">
    <cfRule type="cellIs" dxfId="517" priority="33" stopIfTrue="1" operator="greaterThan">
      <formula>3</formula>
    </cfRule>
  </conditionalFormatting>
  <conditionalFormatting sqref="AZ70:AZ78">
    <cfRule type="cellIs" dxfId="516" priority="34" stopIfTrue="1" operator="greaterThan">
      <formula>5</formula>
    </cfRule>
  </conditionalFormatting>
  <dataValidations count="8">
    <dataValidation type="list" allowBlank="1" showInputMessage="1" showErrorMessage="1" sqref="AX5:AX20 AF5:AF30 N5:N30 AX45:AX60 AF45:AF70 N45:N70" xr:uid="{CB44916F-471F-2642-8E53-E88D042EB7CF}">
      <formula1>"1,2,3,4,NS1,NS2,NS3,NS4"</formula1>
    </dataValidation>
    <dataValidation type="list" allowBlank="1" showInputMessage="1" showErrorMessage="1" sqref="AX30:AX38 AX70:AX78" xr:uid="{A2F3DA32-6214-5944-9717-FD033BF72CAE}">
      <formula1>"NS1,NS2,NS3,NS4"</formula1>
    </dataValidation>
    <dataValidation type="list" allowBlank="1" showInputMessage="1" showErrorMessage="1" sqref="AV34:AV38 AV30:AV32 AW30:AW33 AL30:AM38 AW35:AW38 AO37:AP38 AO30:AP35 AQ38 AQ30:AQ36 AR30:AR37 AS31:AS38 AT32:AT38 AT30 AU33:AU38 AU30:AU31 AL45:AL60 AL70:AM78 AO70:AW78 T45:T70" xr:uid="{FA87F2B6-3BD8-AD4E-AA36-478453E672D5}">
      <formula1>"NS1,NS2,NS3"</formula1>
    </dataValidation>
    <dataValidation type="list" allowBlank="1" showInputMessage="1" showErrorMessage="1" sqref="AN30:AN38 AN70:AN78" xr:uid="{60352766-2E0A-9041-A61F-08CB6EA1ED0C}">
      <formula1>"n/a"</formula1>
    </dataValidation>
    <dataValidation type="list" allowBlank="1" showInputMessage="1" showErrorMessage="1" sqref="D5:D30 D45:D70" xr:uid="{FBC9786E-1070-A043-AA16-23069B30EEB8}">
      <formula1>$BC$6:$BC$7</formula1>
    </dataValidation>
    <dataValidation type="list" allowBlank="1" showInputMessage="1" showErrorMessage="1" sqref="C5:C30 C45:C70" xr:uid="{849B89ED-9AF0-FC4B-9C34-AF3BB1C52244}">
      <formula1>$BD$6:$BD$8</formula1>
    </dataValidation>
    <dataValidation type="list" allowBlank="1" showInputMessage="1" showErrorMessage="1" sqref="E5:M30 U5:AE30 AM5:AW20 E45:M70 U45:AE70 AM45:AW60" xr:uid="{A7AD00F8-6364-A549-BF1E-3A1729FADE7E}">
      <formula1>$BB$6:$BB$8</formula1>
    </dataValidation>
    <dataValidation type="list" allowBlank="1" showInputMessage="1" showErrorMessage="1" sqref="T5:T30 AL5:AL20" xr:uid="{617035DE-867C-7549-B04B-CD6D6E341358}">
      <formula1>"NS1, NS2, NS3"</formula1>
    </dataValidation>
  </dataValidations>
  <printOptions horizontalCentered="1" verticalCentered="1"/>
  <pageMargins left="0" right="0" top="0" bottom="0" header="0" footer="0"/>
  <pageSetup paperSize="9" scale="34" fitToHeight="0"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E69FC-1AE3-2740-8455-DA7D16195181}">
  <sheetPr codeName="Sheet10">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R</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First'!T5:T7)</f>
        <v>Radley AC</v>
      </c>
      <c r="AK2" s="775"/>
      <c r="AL2" s="775"/>
      <c r="AM2" s="775"/>
      <c r="AN2" s="775"/>
      <c r="AO2" s="775"/>
      <c r="AP2" s="775"/>
      <c r="AQ2" s="775"/>
      <c r="AR2" s="775"/>
      <c r="AS2" s="775"/>
      <c r="AT2" s="775"/>
      <c r="AU2" s="829"/>
      <c r="AV2" s="891" t="str">
        <f>_xlfn.XLOOKUP(AJ2,DataTables!D138:D146,DataTables!H138:H146)</f>
        <v>RR</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R</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Radley AC</v>
      </c>
      <c r="AK42" s="775"/>
      <c r="AL42" s="775"/>
      <c r="AM42" s="775"/>
      <c r="AN42" s="775"/>
      <c r="AO42" s="775"/>
      <c r="AP42" s="775"/>
      <c r="AQ42" s="775"/>
      <c r="AR42" s="775"/>
      <c r="AS42" s="775"/>
      <c r="AT42" s="775"/>
      <c r="AU42" s="829"/>
      <c r="AV42" s="891" t="str">
        <f>AV2</f>
        <v>RR</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71:B71"/>
    <mergeCell ref="A72:B72"/>
    <mergeCell ref="A73:B73"/>
    <mergeCell ref="R71:S71"/>
    <mergeCell ref="R72:S72"/>
    <mergeCell ref="R73:S73"/>
    <mergeCell ref="A74:S78"/>
    <mergeCell ref="T74:AI76"/>
    <mergeCell ref="T77:AI78"/>
    <mergeCell ref="AJ41:AU41"/>
    <mergeCell ref="AV41:AZ41"/>
    <mergeCell ref="AJ42:AU42"/>
    <mergeCell ref="AV42:AZ42"/>
    <mergeCell ref="AM64:AM67"/>
    <mergeCell ref="AU64:AU67"/>
    <mergeCell ref="AV64:AV67"/>
    <mergeCell ref="AN64:AN67"/>
    <mergeCell ref="AO64:AO67"/>
    <mergeCell ref="AT64:AT67"/>
    <mergeCell ref="AP64:AP67"/>
    <mergeCell ref="AQ64:AQ67"/>
    <mergeCell ref="AR64:AR67"/>
    <mergeCell ref="AS64:AS67"/>
    <mergeCell ref="AY43:AY44"/>
    <mergeCell ref="AZ43:AZ44"/>
    <mergeCell ref="AW64:AW67"/>
    <mergeCell ref="AX64:AX67"/>
    <mergeCell ref="AY64:AY67"/>
    <mergeCell ref="AZ64:AZ69"/>
    <mergeCell ref="AW68:AW69"/>
    <mergeCell ref="AX68:AX69"/>
    <mergeCell ref="AY68:AY69"/>
    <mergeCell ref="AT68:AT69"/>
    <mergeCell ref="Q3:Q4"/>
    <mergeCell ref="R3:R4"/>
    <mergeCell ref="A3:A4"/>
    <mergeCell ref="B3:B4"/>
    <mergeCell ref="O3:O4"/>
    <mergeCell ref="P3:P4"/>
    <mergeCell ref="A1:AI2"/>
    <mergeCell ref="AJ1:AU1"/>
    <mergeCell ref="AV1:AZ1"/>
    <mergeCell ref="AJ2:AU2"/>
    <mergeCell ref="AV2:AZ2"/>
    <mergeCell ref="S3:S4"/>
    <mergeCell ref="AJ3:AJ4"/>
    <mergeCell ref="AK3:AK4"/>
    <mergeCell ref="AY3:AY4"/>
    <mergeCell ref="AZ3:AZ4"/>
    <mergeCell ref="A43:A44"/>
    <mergeCell ref="B43:B44"/>
    <mergeCell ref="O43:O44"/>
    <mergeCell ref="P43:P44"/>
    <mergeCell ref="Q43:Q44"/>
    <mergeCell ref="R43:R44"/>
    <mergeCell ref="S43:S44"/>
    <mergeCell ref="AN24:AN27"/>
    <mergeCell ref="AO24:AO27"/>
    <mergeCell ref="AM24:AM27"/>
    <mergeCell ref="AL24:AL27"/>
    <mergeCell ref="AO28:AO29"/>
    <mergeCell ref="AL28:AL29"/>
    <mergeCell ref="AM28:AM29"/>
    <mergeCell ref="AN28:AN29"/>
    <mergeCell ref="AJ24:AJ29"/>
    <mergeCell ref="AK24:AK29"/>
    <mergeCell ref="A31:B31"/>
    <mergeCell ref="A32:B32"/>
    <mergeCell ref="A33:B33"/>
    <mergeCell ref="A34:S38"/>
    <mergeCell ref="T34:AI36"/>
    <mergeCell ref="T37:AI38"/>
    <mergeCell ref="A41:AI42"/>
    <mergeCell ref="AR68:AR69"/>
    <mergeCell ref="AS68:AS69"/>
    <mergeCell ref="AH43:AH44"/>
    <mergeCell ref="AI43:AI44"/>
    <mergeCell ref="AL64:AL67"/>
    <mergeCell ref="AJ43:AJ44"/>
    <mergeCell ref="AK43:AK44"/>
    <mergeCell ref="AJ61:AK61"/>
    <mergeCell ref="AJ62:AK62"/>
    <mergeCell ref="AJ63:AK63"/>
    <mergeCell ref="AJ64:AJ69"/>
    <mergeCell ref="AK64:AK69"/>
    <mergeCell ref="AJ21:AK21"/>
    <mergeCell ref="AJ22:AK22"/>
    <mergeCell ref="AJ23:AK23"/>
    <mergeCell ref="AG3:AG4"/>
    <mergeCell ref="AH3:AH4"/>
    <mergeCell ref="AI3:AI4"/>
    <mergeCell ref="AX24:AX27"/>
    <mergeCell ref="AY24:AY27"/>
    <mergeCell ref="AZ24:AZ29"/>
    <mergeCell ref="AW28:AW29"/>
    <mergeCell ref="AX28:AX29"/>
    <mergeCell ref="AY28:AY29"/>
    <mergeCell ref="AV24:AV27"/>
    <mergeCell ref="AV28:AV29"/>
    <mergeCell ref="AW24:AW27"/>
    <mergeCell ref="AU68:AU69"/>
    <mergeCell ref="AV68:AV69"/>
    <mergeCell ref="R31:S31"/>
    <mergeCell ref="R32:S32"/>
    <mergeCell ref="R33:S33"/>
    <mergeCell ref="AP24:AP27"/>
    <mergeCell ref="AQ24:AQ27"/>
    <mergeCell ref="AP28:AP29"/>
    <mergeCell ref="AQ28:AQ29"/>
    <mergeCell ref="AT24:AT27"/>
    <mergeCell ref="AU24:AU27"/>
    <mergeCell ref="AR24:AR27"/>
    <mergeCell ref="AS24:AS27"/>
    <mergeCell ref="AT28:AT29"/>
    <mergeCell ref="AU28:AU29"/>
    <mergeCell ref="AR28:AR29"/>
    <mergeCell ref="AS28:AS29"/>
    <mergeCell ref="AG43:AG44"/>
    <mergeCell ref="AL68:AL69"/>
    <mergeCell ref="AM68:AM69"/>
    <mergeCell ref="AN68:AN69"/>
    <mergeCell ref="AO68:AO69"/>
    <mergeCell ref="AP68:AP69"/>
    <mergeCell ref="AQ68:AQ69"/>
  </mergeCells>
  <phoneticPr fontId="6" type="noConversion"/>
  <conditionalFormatting sqref="C31:M33">
    <cfRule type="cellIs" dxfId="515" priority="60" stopIfTrue="1" operator="greaterThan">
      <formula>1</formula>
    </cfRule>
  </conditionalFormatting>
  <conditionalFormatting sqref="C5:N30">
    <cfRule type="expression" dxfId="514" priority="36">
      <formula>COUNTIF(C$5:C$30, C5)&gt;1</formula>
    </cfRule>
  </conditionalFormatting>
  <conditionalFormatting sqref="C45:N70">
    <cfRule type="expression" dxfId="513" priority="1">
      <formula>COUNTIF(C$5:C$30, C45)&gt;1</formula>
    </cfRule>
  </conditionalFormatting>
  <conditionalFormatting sqref="D71:D72 E71:M73 C73">
    <cfRule type="cellIs" dxfId="512" priority="11" stopIfTrue="1" operator="greaterThan">
      <formula>1</formula>
    </cfRule>
  </conditionalFormatting>
  <conditionalFormatting sqref="F71:F72">
    <cfRule type="cellIs" dxfId="511" priority="20" stopIfTrue="1" operator="greaterThan">
      <formula>1</formula>
    </cfRule>
  </conditionalFormatting>
  <conditionalFormatting sqref="F73">
    <cfRule type="expression" dxfId="510" priority="21" stopIfTrue="1">
      <formula>IF(OR(AND(F73&gt;6,$AV$1 ="!"),AND(F73&gt;4, $AV$1&lt;&gt;"!")), TRUE, FALSE)</formula>
    </cfRule>
  </conditionalFormatting>
  <conditionalFormatting sqref="H71:H72">
    <cfRule type="cellIs" dxfId="509" priority="16" stopIfTrue="1" operator="greaterThan">
      <formula>1</formula>
    </cfRule>
  </conditionalFormatting>
  <conditionalFormatting sqref="H73">
    <cfRule type="expression" dxfId="508" priority="17" stopIfTrue="1">
      <formula>IF(OR(AND(H73&gt;6,$AV$1 ="!"),AND(H73&gt;4, $AV$1&lt;&gt;"!")), TRUE, FALSE)</formula>
    </cfRule>
  </conditionalFormatting>
  <conditionalFormatting sqref="J71:J72">
    <cfRule type="cellIs" dxfId="507" priority="14" stopIfTrue="1" operator="greaterThan">
      <formula>1</formula>
    </cfRule>
  </conditionalFormatting>
  <conditionalFormatting sqref="J73">
    <cfRule type="expression" dxfId="506" priority="15" stopIfTrue="1">
      <formula>IF(OR(AND(J73&gt;6,$AV$1 ="!"),AND(J73&gt;4, $AV$1&lt;&gt;"!")), TRUE, FALSE)</formula>
    </cfRule>
  </conditionalFormatting>
  <conditionalFormatting sqref="M71:M72">
    <cfRule type="cellIs" dxfId="505" priority="12" stopIfTrue="1" operator="greaterThan">
      <formula>1</formula>
    </cfRule>
  </conditionalFormatting>
  <conditionalFormatting sqref="M73">
    <cfRule type="expression" dxfId="504" priority="13" stopIfTrue="1">
      <formula>IF(OR(AND(M73&gt;6,$AV$1 ="!"),AND(M73&gt;4, $AV$1&lt;&gt;"!")), TRUE, FALSE)</formula>
    </cfRule>
  </conditionalFormatting>
  <conditionalFormatting sqref="N31">
    <cfRule type="containsText" dxfId="503" priority="48" stopIfTrue="1" operator="containsText" text="!">
      <formula>NOT(ISERROR(SEARCH("!",N31)))</formula>
    </cfRule>
  </conditionalFormatting>
  <conditionalFormatting sqref="N33">
    <cfRule type="containsText" dxfId="502" priority="49" stopIfTrue="1" operator="containsText" text="!">
      <formula>NOT(ISERROR(SEARCH("!",N33)))</formula>
    </cfRule>
  </conditionalFormatting>
  <conditionalFormatting sqref="N71">
    <cfRule type="containsText" dxfId="501" priority="18" stopIfTrue="1" operator="containsText" text="!">
      <formula>NOT(ISERROR(SEARCH("!",N71)))</formula>
    </cfRule>
  </conditionalFormatting>
  <conditionalFormatting sqref="N73">
    <cfRule type="containsText" dxfId="500" priority="19" stopIfTrue="1" operator="containsText" text="!">
      <formula>NOT(ISERROR(SEARCH("!",N73)))</formula>
    </cfRule>
  </conditionalFormatting>
  <conditionalFormatting sqref="P5:P30">
    <cfRule type="cellIs" dxfId="499" priority="54" stopIfTrue="1" operator="greaterThan">
      <formula>3</formula>
    </cfRule>
  </conditionalFormatting>
  <conditionalFormatting sqref="P45:P70">
    <cfRule type="cellIs" dxfId="498" priority="29" stopIfTrue="1" operator="greaterThan">
      <formula>3</formula>
    </cfRule>
  </conditionalFormatting>
  <conditionalFormatting sqref="Q5:Q30">
    <cfRule type="cellIs" dxfId="497" priority="55" stopIfTrue="1" operator="greaterThan">
      <formula>1</formula>
    </cfRule>
  </conditionalFormatting>
  <conditionalFormatting sqref="Q45:Q70">
    <cfRule type="cellIs" dxfId="496" priority="30" stopIfTrue="1" operator="greaterThan">
      <formula>1</formula>
    </cfRule>
  </conditionalFormatting>
  <conditionalFormatting sqref="T31:T32">
    <cfRule type="cellIs" dxfId="495" priority="47" stopIfTrue="1" operator="greaterThan">
      <formula>1</formula>
    </cfRule>
  </conditionalFormatting>
  <conditionalFormatting sqref="T33">
    <cfRule type="cellIs" dxfId="494" priority="44" stopIfTrue="1" operator="greaterThan">
      <formula>3</formula>
    </cfRule>
  </conditionalFormatting>
  <conditionalFormatting sqref="T73">
    <cfRule type="cellIs" dxfId="493" priority="10" stopIfTrue="1" operator="greaterThan">
      <formula>3</formula>
    </cfRule>
  </conditionalFormatting>
  <conditionalFormatting sqref="T5:AF30">
    <cfRule type="expression" dxfId="492" priority="35">
      <formula>COUNTIF(T$5:T$30, T5)&gt;1</formula>
    </cfRule>
  </conditionalFormatting>
  <conditionalFormatting sqref="T45:AF70">
    <cfRule type="expression" dxfId="491" priority="8">
      <formula>COUNTIF(T$5:T$30, T45)&gt;1</formula>
    </cfRule>
  </conditionalFormatting>
  <conditionalFormatting sqref="U31:AE33">
    <cfRule type="cellIs" dxfId="490" priority="46" stopIfTrue="1" operator="greaterThan">
      <formula>1</formula>
    </cfRule>
  </conditionalFormatting>
  <conditionalFormatting sqref="U71:AE73">
    <cfRule type="cellIs" dxfId="489" priority="9" stopIfTrue="1" operator="greaterThan">
      <formula>1</formula>
    </cfRule>
  </conditionalFormatting>
  <conditionalFormatting sqref="AF31">
    <cfRule type="containsText" dxfId="488" priority="51" stopIfTrue="1" operator="containsText" text="!">
      <formula>NOT(ISERROR(SEARCH("!",AF31)))</formula>
    </cfRule>
  </conditionalFormatting>
  <conditionalFormatting sqref="AF33">
    <cfRule type="containsText" dxfId="487" priority="52" stopIfTrue="1" operator="containsText" text="!">
      <formula>NOT(ISERROR(SEARCH("!",AF33)))</formula>
    </cfRule>
  </conditionalFormatting>
  <conditionalFormatting sqref="AF71">
    <cfRule type="containsText" dxfId="486" priority="26" stopIfTrue="1" operator="containsText" text="!">
      <formula>NOT(ISERROR(SEARCH("!",AF71)))</formula>
    </cfRule>
  </conditionalFormatting>
  <conditionalFormatting sqref="AF73">
    <cfRule type="containsText" dxfId="485" priority="27" stopIfTrue="1" operator="containsText" text="!">
      <formula>NOT(ISERROR(SEARCH("!",AF73)))</formula>
    </cfRule>
  </conditionalFormatting>
  <conditionalFormatting sqref="AH5:AH30">
    <cfRule type="cellIs" dxfId="484" priority="56" stopIfTrue="1" operator="greaterThan">
      <formula>3</formula>
    </cfRule>
  </conditionalFormatting>
  <conditionalFormatting sqref="AH45:AH70">
    <cfRule type="cellIs" dxfId="483" priority="31" stopIfTrue="1" operator="greaterThan">
      <formula>3</formula>
    </cfRule>
  </conditionalFormatting>
  <conditionalFormatting sqref="AI5:AI30">
    <cfRule type="cellIs" dxfId="482" priority="57" stopIfTrue="1" operator="greaterThan">
      <formula>1</formula>
    </cfRule>
  </conditionalFormatting>
  <conditionalFormatting sqref="AI45:AI70">
    <cfRule type="cellIs" dxfId="481" priority="32" stopIfTrue="1" operator="greaterThan">
      <formula>1</formula>
    </cfRule>
  </conditionalFormatting>
  <conditionalFormatting sqref="AL63">
    <cfRule type="cellIs" dxfId="480" priority="25" stopIfTrue="1" operator="greaterThan">
      <formula>3</formula>
    </cfRule>
  </conditionalFormatting>
  <conditionalFormatting sqref="AL70:AL78">
    <cfRule type="expression" dxfId="479" priority="5">
      <formula>COUNTIF(AL$30:AL$38, AL70)&gt;1</formula>
    </cfRule>
  </conditionalFormatting>
  <conditionalFormatting sqref="AL5:AW20">
    <cfRule type="expression" dxfId="478" priority="41" stopIfTrue="1">
      <formula>COUNTIF(AL$5:AL$20, AL5)&gt;1</formula>
    </cfRule>
  </conditionalFormatting>
  <conditionalFormatting sqref="AL23:AW23">
    <cfRule type="cellIs" dxfId="477" priority="43" operator="greaterThan">
      <formula>3</formula>
    </cfRule>
  </conditionalFormatting>
  <conditionalFormatting sqref="AL45:AW60">
    <cfRule type="expression" dxfId="476" priority="7" stopIfTrue="1">
      <formula>COUNTIF(AL$5:AL$20, AL45)&gt;1</formula>
    </cfRule>
  </conditionalFormatting>
  <conditionalFormatting sqref="AL30:AX38">
    <cfRule type="expression" dxfId="475" priority="40">
      <formula>COUNTIF(AL$30:AL$38, AL30)&gt;1</formula>
    </cfRule>
  </conditionalFormatting>
  <conditionalFormatting sqref="AM61:AW63">
    <cfRule type="cellIs" dxfId="474" priority="6" stopIfTrue="1" operator="greaterThan">
      <formula>1</formula>
    </cfRule>
  </conditionalFormatting>
  <conditionalFormatting sqref="AM70:AW78">
    <cfRule type="expression" dxfId="473" priority="3" stopIfTrue="1">
      <formula>COUNTIF(AM$30:AM$38, AM70)&gt;1</formula>
    </cfRule>
  </conditionalFormatting>
  <conditionalFormatting sqref="AX5:AX20">
    <cfRule type="expression" dxfId="472" priority="50">
      <formula>COUNTIF(AX$5:AX$20, AX5)&gt;1</formula>
    </cfRule>
  </conditionalFormatting>
  <conditionalFormatting sqref="AX21">
    <cfRule type="containsText" dxfId="471" priority="39" stopIfTrue="1" operator="containsText" text="!">
      <formula>NOT(ISERROR(SEARCH("!",AX21)))</formula>
    </cfRule>
  </conditionalFormatting>
  <conditionalFormatting sqref="AX23">
    <cfRule type="cellIs" dxfId="470" priority="42" stopIfTrue="1" operator="greaterThan">
      <formula>1</formula>
    </cfRule>
  </conditionalFormatting>
  <conditionalFormatting sqref="AX45:AX60">
    <cfRule type="expression" dxfId="469" priority="24">
      <formula>COUNTIF(AX$5:AX$20, AX45)&gt;1</formula>
    </cfRule>
  </conditionalFormatting>
  <conditionalFormatting sqref="AX61">
    <cfRule type="containsText" dxfId="468" priority="22" stopIfTrue="1" operator="containsText" text="!">
      <formula>NOT(ISERROR(SEARCH("!",AX61)))</formula>
    </cfRule>
  </conditionalFormatting>
  <conditionalFormatting sqref="AX63">
    <cfRule type="containsText" dxfId="467" priority="23" stopIfTrue="1" operator="containsText" text="!">
      <formula>NOT(ISERROR(SEARCH("!",AX63)))</formula>
    </cfRule>
  </conditionalFormatting>
  <conditionalFormatting sqref="AX70:AX78">
    <cfRule type="expression" dxfId="466" priority="4">
      <formula>COUNTIF(AX$30:AX$38, AX70)&gt;1</formula>
    </cfRule>
  </conditionalFormatting>
  <conditionalFormatting sqref="AZ5:AZ20">
    <cfRule type="cellIs" dxfId="465" priority="58" stopIfTrue="1" operator="greaterThan">
      <formula>3</formula>
    </cfRule>
  </conditionalFormatting>
  <conditionalFormatting sqref="AZ30:AZ38">
    <cfRule type="cellIs" dxfId="464" priority="59" stopIfTrue="1" operator="greaterThan">
      <formula>5</formula>
    </cfRule>
  </conditionalFormatting>
  <conditionalFormatting sqref="AZ45:AZ60">
    <cfRule type="cellIs" dxfId="463" priority="33" stopIfTrue="1" operator="greaterThan">
      <formula>3</formula>
    </cfRule>
  </conditionalFormatting>
  <conditionalFormatting sqref="AZ70:AZ78">
    <cfRule type="cellIs" dxfId="462" priority="34" stopIfTrue="1" operator="greaterThan">
      <formula>5</formula>
    </cfRule>
  </conditionalFormatting>
  <dataValidations count="8">
    <dataValidation type="list" allowBlank="1" showInputMessage="1" showErrorMessage="1" sqref="AX5:AX20 AF5:AF30 N5:N30 AX45:AX60 AF45:AF70 N45:N70" xr:uid="{72FD45A8-129B-134D-8D90-7F9D6861EE00}">
      <formula1>"1,2,3,4,NS1,NS2,NS3,NS4"</formula1>
    </dataValidation>
    <dataValidation type="list" allowBlank="1" showInputMessage="1" showErrorMessage="1" sqref="AX30:AX38 AX70:AX78" xr:uid="{F5BA2397-72CE-994E-ACEA-636DF2B2F91F}">
      <formula1>"NS1,NS2,NS3,NS4"</formula1>
    </dataValidation>
    <dataValidation type="list" allowBlank="1" showInputMessage="1" showErrorMessage="1" sqref="AV34:AV38 AV30:AV32 AW30:AW33 AL30:AM38 AW35:AW38 AO37:AP38 AO30:AP35 AQ38 AQ30:AQ36 AR30:AR37 AS31:AS38 AT32:AT38 AT30 AU33:AU38 AU30:AU31 AL45:AL60 AL70:AM78 AO70:AW78 T45:T70" xr:uid="{C1197AE1-FE10-9045-8390-3F7B7D31DD7E}">
      <formula1>"NS1,NS2,NS3"</formula1>
    </dataValidation>
    <dataValidation type="list" allowBlank="1" showInputMessage="1" showErrorMessage="1" sqref="AN30:AN38 AN70:AN78" xr:uid="{7CEB47D1-8647-CE44-A3C7-D021F675A014}">
      <formula1>"n/a"</formula1>
    </dataValidation>
    <dataValidation type="list" allowBlank="1" showInputMessage="1" showErrorMessage="1" sqref="D5:D30 D45:D70" xr:uid="{59C49532-5A2D-A54B-A5D3-D0E8EAEEDFFD}">
      <formula1>$BC$6:$BC$7</formula1>
    </dataValidation>
    <dataValidation type="list" allowBlank="1" showInputMessage="1" showErrorMessage="1" sqref="C5:C30 C45:C70" xr:uid="{51219DB6-BF22-0F47-A964-B0135F5A4220}">
      <formula1>$BD$6:$BD$8</formula1>
    </dataValidation>
    <dataValidation type="list" allowBlank="1" showInputMessage="1" showErrorMessage="1" sqref="E5:M30 U5:AE30 AM5:AW20 E45:M70 U45:AE70 AM45:AW60" xr:uid="{AF00E215-3E1F-3243-9A96-048014F2EDFE}">
      <formula1>$BB$6:$BB$8</formula1>
    </dataValidation>
    <dataValidation type="list" allowBlank="1" showInputMessage="1" showErrorMessage="1" sqref="T5:T30 AL5:AL20" xr:uid="{FAB5AECC-9806-5B40-A777-16EA3F668473}">
      <formula1>"NS1, NS2, NS3"</formula1>
    </dataValidation>
  </dataValidations>
  <printOptions horizontalCentered="1" verticalCentered="1"/>
  <pageMargins left="0" right="0" top="0" bottom="0" header="0" footer="0"/>
  <pageSetup paperSize="9" scale="34" fitToHeight="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9DDE2-13AE-2D47-9BE4-C13F118D1E67}">
  <sheetPr codeName="Sheet11">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X</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First'!U5:U7)</f>
        <v>Team Kennet</v>
      </c>
      <c r="AK2" s="775"/>
      <c r="AL2" s="775"/>
      <c r="AM2" s="775"/>
      <c r="AN2" s="775"/>
      <c r="AO2" s="775"/>
      <c r="AP2" s="775"/>
      <c r="AQ2" s="775"/>
      <c r="AR2" s="775"/>
      <c r="AS2" s="775"/>
      <c r="AT2" s="775"/>
      <c r="AU2" s="829"/>
      <c r="AV2" s="891" t="str">
        <f>_xlfn.XLOOKUP(AJ2,DataTables!D138:D146,DataTables!H138:H146)</f>
        <v>XX</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X</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Team Kennet</v>
      </c>
      <c r="AK42" s="775"/>
      <c r="AL42" s="775"/>
      <c r="AM42" s="775"/>
      <c r="AN42" s="775"/>
      <c r="AO42" s="775"/>
      <c r="AP42" s="775"/>
      <c r="AQ42" s="775"/>
      <c r="AR42" s="775"/>
      <c r="AS42" s="775"/>
      <c r="AT42" s="775"/>
      <c r="AU42" s="829"/>
      <c r="AV42" s="891" t="str">
        <f>AV2</f>
        <v>XX</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71:B71"/>
    <mergeCell ref="A72:B72"/>
    <mergeCell ref="A73:B73"/>
    <mergeCell ref="R71:S71"/>
    <mergeCell ref="R72:S72"/>
    <mergeCell ref="R73:S73"/>
    <mergeCell ref="A74:S78"/>
    <mergeCell ref="T74:AI76"/>
    <mergeCell ref="T77:AI78"/>
    <mergeCell ref="AJ41:AU41"/>
    <mergeCell ref="AV41:AZ41"/>
    <mergeCell ref="AJ42:AU42"/>
    <mergeCell ref="AV42:AZ42"/>
    <mergeCell ref="AM64:AM67"/>
    <mergeCell ref="AU64:AU67"/>
    <mergeCell ref="AV64:AV67"/>
    <mergeCell ref="AN64:AN67"/>
    <mergeCell ref="AO64:AO67"/>
    <mergeCell ref="AT64:AT67"/>
    <mergeCell ref="AP64:AP67"/>
    <mergeCell ref="AQ64:AQ67"/>
    <mergeCell ref="AR64:AR67"/>
    <mergeCell ref="AS64:AS67"/>
    <mergeCell ref="AY43:AY44"/>
    <mergeCell ref="AZ43:AZ44"/>
    <mergeCell ref="AW64:AW67"/>
    <mergeCell ref="AX64:AX67"/>
    <mergeCell ref="AY64:AY67"/>
    <mergeCell ref="AZ64:AZ69"/>
    <mergeCell ref="AW68:AW69"/>
    <mergeCell ref="AX68:AX69"/>
    <mergeCell ref="AY68:AY69"/>
    <mergeCell ref="AT68:AT69"/>
    <mergeCell ref="Q3:Q4"/>
    <mergeCell ref="R3:R4"/>
    <mergeCell ref="A3:A4"/>
    <mergeCell ref="B3:B4"/>
    <mergeCell ref="O3:O4"/>
    <mergeCell ref="P3:P4"/>
    <mergeCell ref="A1:AI2"/>
    <mergeCell ref="AJ1:AU1"/>
    <mergeCell ref="AV1:AZ1"/>
    <mergeCell ref="AJ2:AU2"/>
    <mergeCell ref="AV2:AZ2"/>
    <mergeCell ref="S3:S4"/>
    <mergeCell ref="AJ3:AJ4"/>
    <mergeCell ref="AK3:AK4"/>
    <mergeCell ref="AY3:AY4"/>
    <mergeCell ref="AZ3:AZ4"/>
    <mergeCell ref="A43:A44"/>
    <mergeCell ref="B43:B44"/>
    <mergeCell ref="O43:O44"/>
    <mergeCell ref="P43:P44"/>
    <mergeCell ref="Q43:Q44"/>
    <mergeCell ref="R43:R44"/>
    <mergeCell ref="S43:S44"/>
    <mergeCell ref="AN24:AN27"/>
    <mergeCell ref="AO24:AO27"/>
    <mergeCell ref="AM24:AM27"/>
    <mergeCell ref="AL24:AL27"/>
    <mergeCell ref="AO28:AO29"/>
    <mergeCell ref="AL28:AL29"/>
    <mergeCell ref="AM28:AM29"/>
    <mergeCell ref="AN28:AN29"/>
    <mergeCell ref="AJ24:AJ29"/>
    <mergeCell ref="AK24:AK29"/>
    <mergeCell ref="A31:B31"/>
    <mergeCell ref="A32:B32"/>
    <mergeCell ref="A33:B33"/>
    <mergeCell ref="A34:S38"/>
    <mergeCell ref="T34:AI36"/>
    <mergeCell ref="T37:AI38"/>
    <mergeCell ref="A41:AI42"/>
    <mergeCell ref="AR68:AR69"/>
    <mergeCell ref="AS68:AS69"/>
    <mergeCell ref="AH43:AH44"/>
    <mergeCell ref="AI43:AI44"/>
    <mergeCell ref="AL64:AL67"/>
    <mergeCell ref="AJ43:AJ44"/>
    <mergeCell ref="AK43:AK44"/>
    <mergeCell ref="AJ61:AK61"/>
    <mergeCell ref="AJ62:AK62"/>
    <mergeCell ref="AJ63:AK63"/>
    <mergeCell ref="AJ64:AJ69"/>
    <mergeCell ref="AK64:AK69"/>
    <mergeCell ref="AJ21:AK21"/>
    <mergeCell ref="AJ22:AK22"/>
    <mergeCell ref="AJ23:AK23"/>
    <mergeCell ref="AG3:AG4"/>
    <mergeCell ref="AH3:AH4"/>
    <mergeCell ref="AI3:AI4"/>
    <mergeCell ref="AX24:AX27"/>
    <mergeCell ref="AY24:AY27"/>
    <mergeCell ref="AZ24:AZ29"/>
    <mergeCell ref="AW28:AW29"/>
    <mergeCell ref="AX28:AX29"/>
    <mergeCell ref="AY28:AY29"/>
    <mergeCell ref="AV24:AV27"/>
    <mergeCell ref="AV28:AV29"/>
    <mergeCell ref="AW24:AW27"/>
    <mergeCell ref="AU68:AU69"/>
    <mergeCell ref="AV68:AV69"/>
    <mergeCell ref="R31:S31"/>
    <mergeCell ref="R32:S32"/>
    <mergeCell ref="R33:S33"/>
    <mergeCell ref="AP24:AP27"/>
    <mergeCell ref="AQ24:AQ27"/>
    <mergeCell ref="AP28:AP29"/>
    <mergeCell ref="AQ28:AQ29"/>
    <mergeCell ref="AT24:AT27"/>
    <mergeCell ref="AU24:AU27"/>
    <mergeCell ref="AR24:AR27"/>
    <mergeCell ref="AS24:AS27"/>
    <mergeCell ref="AT28:AT29"/>
    <mergeCell ref="AU28:AU29"/>
    <mergeCell ref="AR28:AR29"/>
    <mergeCell ref="AS28:AS29"/>
    <mergeCell ref="AG43:AG44"/>
    <mergeCell ref="AL68:AL69"/>
    <mergeCell ref="AM68:AM69"/>
    <mergeCell ref="AN68:AN69"/>
    <mergeCell ref="AO68:AO69"/>
    <mergeCell ref="AP68:AP69"/>
    <mergeCell ref="AQ68:AQ69"/>
  </mergeCells>
  <phoneticPr fontId="6" type="noConversion"/>
  <conditionalFormatting sqref="C31:M33">
    <cfRule type="cellIs" dxfId="461" priority="60" stopIfTrue="1" operator="greaterThan">
      <formula>1</formula>
    </cfRule>
  </conditionalFormatting>
  <conditionalFormatting sqref="C5:N30">
    <cfRule type="expression" dxfId="460" priority="36">
      <formula>COUNTIF(C$5:C$30, C5)&gt;1</formula>
    </cfRule>
  </conditionalFormatting>
  <conditionalFormatting sqref="C45:N70">
    <cfRule type="expression" dxfId="459" priority="1">
      <formula>COUNTIF(C$5:C$30, C45)&gt;1</formula>
    </cfRule>
  </conditionalFormatting>
  <conditionalFormatting sqref="D71:D72 E71:M73 C73">
    <cfRule type="cellIs" dxfId="458" priority="11" stopIfTrue="1" operator="greaterThan">
      <formula>1</formula>
    </cfRule>
  </conditionalFormatting>
  <conditionalFormatting sqref="F71:F72">
    <cfRule type="cellIs" dxfId="457" priority="20" stopIfTrue="1" operator="greaterThan">
      <formula>1</formula>
    </cfRule>
  </conditionalFormatting>
  <conditionalFormatting sqref="F73">
    <cfRule type="expression" dxfId="456" priority="21" stopIfTrue="1">
      <formula>IF(OR(AND(F73&gt;6,$AV$1 ="!"),AND(F73&gt;4, $AV$1&lt;&gt;"!")), TRUE, FALSE)</formula>
    </cfRule>
  </conditionalFormatting>
  <conditionalFormatting sqref="H71:H72">
    <cfRule type="cellIs" dxfId="455" priority="16" stopIfTrue="1" operator="greaterThan">
      <formula>1</formula>
    </cfRule>
  </conditionalFormatting>
  <conditionalFormatting sqref="H73">
    <cfRule type="expression" dxfId="454" priority="17" stopIfTrue="1">
      <formula>IF(OR(AND(H73&gt;6,$AV$1 ="!"),AND(H73&gt;4, $AV$1&lt;&gt;"!")), TRUE, FALSE)</formula>
    </cfRule>
  </conditionalFormatting>
  <conditionalFormatting sqref="J71:J72">
    <cfRule type="cellIs" dxfId="453" priority="14" stopIfTrue="1" operator="greaterThan">
      <formula>1</formula>
    </cfRule>
  </conditionalFormatting>
  <conditionalFormatting sqref="J73">
    <cfRule type="expression" dxfId="452" priority="15" stopIfTrue="1">
      <formula>IF(OR(AND(J73&gt;6,$AV$1 ="!"),AND(J73&gt;4, $AV$1&lt;&gt;"!")), TRUE, FALSE)</formula>
    </cfRule>
  </conditionalFormatting>
  <conditionalFormatting sqref="M71:M72">
    <cfRule type="cellIs" dxfId="451" priority="12" stopIfTrue="1" operator="greaterThan">
      <formula>1</formula>
    </cfRule>
  </conditionalFormatting>
  <conditionalFormatting sqref="M73">
    <cfRule type="expression" dxfId="450" priority="13" stopIfTrue="1">
      <formula>IF(OR(AND(M73&gt;6,$AV$1 ="!"),AND(M73&gt;4, $AV$1&lt;&gt;"!")), TRUE, FALSE)</formula>
    </cfRule>
  </conditionalFormatting>
  <conditionalFormatting sqref="N31">
    <cfRule type="containsText" dxfId="449" priority="48" stopIfTrue="1" operator="containsText" text="!">
      <formula>NOT(ISERROR(SEARCH("!",N31)))</formula>
    </cfRule>
  </conditionalFormatting>
  <conditionalFormatting sqref="N33">
    <cfRule type="containsText" dxfId="448" priority="49" stopIfTrue="1" operator="containsText" text="!">
      <formula>NOT(ISERROR(SEARCH("!",N33)))</formula>
    </cfRule>
  </conditionalFormatting>
  <conditionalFormatting sqref="N71">
    <cfRule type="containsText" dxfId="447" priority="18" stopIfTrue="1" operator="containsText" text="!">
      <formula>NOT(ISERROR(SEARCH("!",N71)))</formula>
    </cfRule>
  </conditionalFormatting>
  <conditionalFormatting sqref="N73">
    <cfRule type="containsText" dxfId="446" priority="19" stopIfTrue="1" operator="containsText" text="!">
      <formula>NOT(ISERROR(SEARCH("!",N73)))</formula>
    </cfRule>
  </conditionalFormatting>
  <conditionalFormatting sqref="P5:P30">
    <cfRule type="cellIs" dxfId="445" priority="54" stopIfTrue="1" operator="greaterThan">
      <formula>3</formula>
    </cfRule>
  </conditionalFormatting>
  <conditionalFormatting sqref="P45:P70">
    <cfRule type="cellIs" dxfId="444" priority="29" stopIfTrue="1" operator="greaterThan">
      <formula>3</formula>
    </cfRule>
  </conditionalFormatting>
  <conditionalFormatting sqref="Q5:Q30">
    <cfRule type="cellIs" dxfId="443" priority="55" stopIfTrue="1" operator="greaterThan">
      <formula>1</formula>
    </cfRule>
  </conditionalFormatting>
  <conditionalFormatting sqref="Q45:Q70">
    <cfRule type="cellIs" dxfId="442" priority="30" stopIfTrue="1" operator="greaterThan">
      <formula>1</formula>
    </cfRule>
  </conditionalFormatting>
  <conditionalFormatting sqref="T31:T32">
    <cfRule type="cellIs" dxfId="441" priority="47" stopIfTrue="1" operator="greaterThan">
      <formula>1</formula>
    </cfRule>
  </conditionalFormatting>
  <conditionalFormatting sqref="T33">
    <cfRule type="cellIs" dxfId="440" priority="44" stopIfTrue="1" operator="greaterThan">
      <formula>3</formula>
    </cfRule>
  </conditionalFormatting>
  <conditionalFormatting sqref="T73">
    <cfRule type="cellIs" dxfId="439" priority="10" stopIfTrue="1" operator="greaterThan">
      <formula>3</formula>
    </cfRule>
  </conditionalFormatting>
  <conditionalFormatting sqref="T5:AF30">
    <cfRule type="expression" dxfId="438" priority="35">
      <formula>COUNTIF(T$5:T$30, T5)&gt;1</formula>
    </cfRule>
  </conditionalFormatting>
  <conditionalFormatting sqref="T45:AF70">
    <cfRule type="expression" dxfId="437" priority="8">
      <formula>COUNTIF(T$5:T$30, T45)&gt;1</formula>
    </cfRule>
  </conditionalFormatting>
  <conditionalFormatting sqref="U31:AE33">
    <cfRule type="cellIs" dxfId="436" priority="46" stopIfTrue="1" operator="greaterThan">
      <formula>1</formula>
    </cfRule>
  </conditionalFormatting>
  <conditionalFormatting sqref="U71:AE73">
    <cfRule type="cellIs" dxfId="435" priority="9" stopIfTrue="1" operator="greaterThan">
      <formula>1</formula>
    </cfRule>
  </conditionalFormatting>
  <conditionalFormatting sqref="AF31">
    <cfRule type="containsText" dxfId="434" priority="51" stopIfTrue="1" operator="containsText" text="!">
      <formula>NOT(ISERROR(SEARCH("!",AF31)))</formula>
    </cfRule>
  </conditionalFormatting>
  <conditionalFormatting sqref="AF33">
    <cfRule type="containsText" dxfId="433" priority="52" stopIfTrue="1" operator="containsText" text="!">
      <formula>NOT(ISERROR(SEARCH("!",AF33)))</formula>
    </cfRule>
  </conditionalFormatting>
  <conditionalFormatting sqref="AF71">
    <cfRule type="containsText" dxfId="432" priority="26" stopIfTrue="1" operator="containsText" text="!">
      <formula>NOT(ISERROR(SEARCH("!",AF71)))</formula>
    </cfRule>
  </conditionalFormatting>
  <conditionalFormatting sqref="AF73">
    <cfRule type="containsText" dxfId="431" priority="27" stopIfTrue="1" operator="containsText" text="!">
      <formula>NOT(ISERROR(SEARCH("!",AF73)))</formula>
    </cfRule>
  </conditionalFormatting>
  <conditionalFormatting sqref="AH5:AH30">
    <cfRule type="cellIs" dxfId="430" priority="56" stopIfTrue="1" operator="greaterThan">
      <formula>3</formula>
    </cfRule>
  </conditionalFormatting>
  <conditionalFormatting sqref="AH45:AH70">
    <cfRule type="cellIs" dxfId="429" priority="31" stopIfTrue="1" operator="greaterThan">
      <formula>3</formula>
    </cfRule>
  </conditionalFormatting>
  <conditionalFormatting sqref="AI5:AI30">
    <cfRule type="cellIs" dxfId="428" priority="57" stopIfTrue="1" operator="greaterThan">
      <formula>1</formula>
    </cfRule>
  </conditionalFormatting>
  <conditionalFormatting sqref="AI45:AI70">
    <cfRule type="cellIs" dxfId="427" priority="32" stopIfTrue="1" operator="greaterThan">
      <formula>1</formula>
    </cfRule>
  </conditionalFormatting>
  <conditionalFormatting sqref="AL63">
    <cfRule type="cellIs" dxfId="426" priority="25" stopIfTrue="1" operator="greaterThan">
      <formula>3</formula>
    </cfRule>
  </conditionalFormatting>
  <conditionalFormatting sqref="AL70:AL78">
    <cfRule type="expression" dxfId="425" priority="5">
      <formula>COUNTIF(AL$30:AL$38, AL70)&gt;1</formula>
    </cfRule>
  </conditionalFormatting>
  <conditionalFormatting sqref="AL5:AW20">
    <cfRule type="expression" dxfId="424" priority="41" stopIfTrue="1">
      <formula>COUNTIF(AL$5:AL$20, AL5)&gt;1</formula>
    </cfRule>
  </conditionalFormatting>
  <conditionalFormatting sqref="AL23:AW23">
    <cfRule type="cellIs" dxfId="423" priority="43" operator="greaterThan">
      <formula>3</formula>
    </cfRule>
  </conditionalFormatting>
  <conditionalFormatting sqref="AL45:AW60">
    <cfRule type="expression" dxfId="422" priority="7" stopIfTrue="1">
      <formula>COUNTIF(AL$5:AL$20, AL45)&gt;1</formula>
    </cfRule>
  </conditionalFormatting>
  <conditionalFormatting sqref="AL30:AX38">
    <cfRule type="expression" dxfId="421" priority="40">
      <formula>COUNTIF(AL$30:AL$38, AL30)&gt;1</formula>
    </cfRule>
  </conditionalFormatting>
  <conditionalFormatting sqref="AM61:AW63">
    <cfRule type="cellIs" dxfId="420" priority="6" stopIfTrue="1" operator="greaterThan">
      <formula>1</formula>
    </cfRule>
  </conditionalFormatting>
  <conditionalFormatting sqref="AM70:AW78">
    <cfRule type="expression" dxfId="419" priority="3" stopIfTrue="1">
      <formula>COUNTIF(AM$30:AM$38, AM70)&gt;1</formula>
    </cfRule>
  </conditionalFormatting>
  <conditionalFormatting sqref="AX5:AX20">
    <cfRule type="expression" dxfId="418" priority="50">
      <formula>COUNTIF(AX$5:AX$20, AX5)&gt;1</formula>
    </cfRule>
  </conditionalFormatting>
  <conditionalFormatting sqref="AX21">
    <cfRule type="containsText" dxfId="417" priority="39" stopIfTrue="1" operator="containsText" text="!">
      <formula>NOT(ISERROR(SEARCH("!",AX21)))</formula>
    </cfRule>
  </conditionalFormatting>
  <conditionalFormatting sqref="AX23">
    <cfRule type="cellIs" dxfId="416" priority="42" stopIfTrue="1" operator="greaterThan">
      <formula>1</formula>
    </cfRule>
  </conditionalFormatting>
  <conditionalFormatting sqref="AX45:AX60">
    <cfRule type="expression" dxfId="415" priority="24">
      <formula>COUNTIF(AX$5:AX$20, AX45)&gt;1</formula>
    </cfRule>
  </conditionalFormatting>
  <conditionalFormatting sqref="AX61">
    <cfRule type="containsText" dxfId="414" priority="22" stopIfTrue="1" operator="containsText" text="!">
      <formula>NOT(ISERROR(SEARCH("!",AX61)))</formula>
    </cfRule>
  </conditionalFormatting>
  <conditionalFormatting sqref="AX63">
    <cfRule type="containsText" dxfId="413" priority="23" stopIfTrue="1" operator="containsText" text="!">
      <formula>NOT(ISERROR(SEARCH("!",AX63)))</formula>
    </cfRule>
  </conditionalFormatting>
  <conditionalFormatting sqref="AX70:AX78">
    <cfRule type="expression" dxfId="412" priority="4">
      <formula>COUNTIF(AX$30:AX$38, AX70)&gt;1</formula>
    </cfRule>
  </conditionalFormatting>
  <conditionalFormatting sqref="AZ5:AZ20">
    <cfRule type="cellIs" dxfId="411" priority="58" stopIfTrue="1" operator="greaterThan">
      <formula>3</formula>
    </cfRule>
  </conditionalFormatting>
  <conditionalFormatting sqref="AZ30:AZ38">
    <cfRule type="cellIs" dxfId="410" priority="59" stopIfTrue="1" operator="greaterThan">
      <formula>5</formula>
    </cfRule>
  </conditionalFormatting>
  <conditionalFormatting sqref="AZ45:AZ60">
    <cfRule type="cellIs" dxfId="409" priority="33" stopIfTrue="1" operator="greaterThan">
      <formula>3</formula>
    </cfRule>
  </conditionalFormatting>
  <conditionalFormatting sqref="AZ70:AZ78">
    <cfRule type="cellIs" dxfId="408" priority="34" stopIfTrue="1" operator="greaterThan">
      <formula>5</formula>
    </cfRule>
  </conditionalFormatting>
  <dataValidations count="8">
    <dataValidation type="list" allowBlank="1" showInputMessage="1" showErrorMessage="1" sqref="AX5:AX20 AF5:AF30 N5:N30 AX45:AX60 AF45:AF70 N45:N70" xr:uid="{573F52DD-D507-384F-BFB0-5AD7984AC08F}">
      <formula1>"1,2,3,4,NS1,NS2,NS3,NS4"</formula1>
    </dataValidation>
    <dataValidation type="list" allowBlank="1" showInputMessage="1" showErrorMessage="1" sqref="AX30:AX38 AX70:AX78" xr:uid="{1EAB6559-FBBC-F94D-814B-D721EB9A7743}">
      <formula1>"NS1,NS2,NS3,NS4"</formula1>
    </dataValidation>
    <dataValidation type="list" allowBlank="1" showInputMessage="1" showErrorMessage="1" sqref="AV34:AV38 AV30:AV32 AW30:AW33 AL30:AM38 AW35:AW38 AO37:AP38 AO30:AP35 AQ38 AQ30:AQ36 AR30:AR37 AS31:AS38 AT32:AT38 AT30 AU33:AU38 AU30:AU31 AL45:AL60 AL70:AM78 AO70:AW78 T45:T70" xr:uid="{4F0ECDA6-FB4B-BC4E-B1B5-7171744328D0}">
      <formula1>"NS1,NS2,NS3"</formula1>
    </dataValidation>
    <dataValidation type="list" allowBlank="1" showInputMessage="1" showErrorMessage="1" sqref="AN30:AN38 AN70:AN78" xr:uid="{936AAE35-DEA8-4E42-A5D7-E3039FC2A67F}">
      <formula1>"n/a"</formula1>
    </dataValidation>
    <dataValidation type="list" allowBlank="1" showInputMessage="1" showErrorMessage="1" sqref="D5:D30 D45:D70" xr:uid="{F90B0661-7B1E-BB4B-B242-F7C482F4F3DC}">
      <formula1>$BC$6:$BC$7</formula1>
    </dataValidation>
    <dataValidation type="list" allowBlank="1" showInputMessage="1" showErrorMessage="1" sqref="C5:C30 C45:C70" xr:uid="{0F97259C-9DE7-B942-AB59-A8CA988C1C2C}">
      <formula1>$BD$6:$BD$8</formula1>
    </dataValidation>
    <dataValidation type="list" allowBlank="1" showInputMessage="1" showErrorMessage="1" sqref="E5:M30 U5:AE30 AM5:AW20 E45:M70 U45:AE70 AM45:AW60" xr:uid="{ED08CEF7-DF6B-FF40-9221-6E79C9B9A6AB}">
      <formula1>$BB$6:$BB$8</formula1>
    </dataValidation>
    <dataValidation type="list" allowBlank="1" showInputMessage="1" showErrorMessage="1" sqref="T5:T30 AL5:AL20" xr:uid="{4892C259-76D2-DB49-9358-928C68D322C3}">
      <formula1>"NS1, NS2, NS3"</formula1>
    </dataValidation>
  </dataValidations>
  <printOptions horizontalCentered="1" verticalCentered="1"/>
  <pageMargins left="0" right="0" top="0" bottom="0" header="0" footer="0"/>
  <pageSetup paperSize="9" scale="34" fitToHeight="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96F5-BFB6-40E5-8D57-E66AE4528B9B}">
  <sheetPr codeName="Sheet12">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H</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First'!V5:V7)</f>
        <v>White Horse Harriers</v>
      </c>
      <c r="AK2" s="775"/>
      <c r="AL2" s="775"/>
      <c r="AM2" s="775"/>
      <c r="AN2" s="775"/>
      <c r="AO2" s="775"/>
      <c r="AP2" s="775"/>
      <c r="AQ2" s="775"/>
      <c r="AR2" s="775"/>
      <c r="AS2" s="775"/>
      <c r="AT2" s="775"/>
      <c r="AU2" s="829"/>
      <c r="AV2" s="891" t="str">
        <f>_xlfn.XLOOKUP(AJ2,DataTables!D138:D146,DataTables!H138:H146)</f>
        <v>HH</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H</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White Horse Harriers</v>
      </c>
      <c r="AK42" s="775"/>
      <c r="AL42" s="775"/>
      <c r="AM42" s="775"/>
      <c r="AN42" s="775"/>
      <c r="AO42" s="775"/>
      <c r="AP42" s="775"/>
      <c r="AQ42" s="775"/>
      <c r="AR42" s="775"/>
      <c r="AS42" s="775"/>
      <c r="AT42" s="775"/>
      <c r="AU42" s="829"/>
      <c r="AV42" s="891" t="str">
        <f>AV2</f>
        <v>HH</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I3:AI4"/>
    <mergeCell ref="A1:AI2"/>
    <mergeCell ref="AJ1:AU1"/>
    <mergeCell ref="AV1:AZ1"/>
    <mergeCell ref="AJ2:AU2"/>
    <mergeCell ref="AV2:AZ2"/>
    <mergeCell ref="AJ3:AJ4"/>
    <mergeCell ref="AK3:AK4"/>
    <mergeCell ref="AY3:AY4"/>
    <mergeCell ref="AZ3:AZ4"/>
    <mergeCell ref="Q3:Q4"/>
    <mergeCell ref="R3:R4"/>
    <mergeCell ref="AG3:AG4"/>
    <mergeCell ref="AH3:AH4"/>
    <mergeCell ref="S3:S4"/>
    <mergeCell ref="A3:A4"/>
    <mergeCell ref="B3:B4"/>
    <mergeCell ref="O3:O4"/>
    <mergeCell ref="P3:P4"/>
    <mergeCell ref="R43:R44"/>
    <mergeCell ref="AG43:AG44"/>
    <mergeCell ref="AH43:AH44"/>
    <mergeCell ref="AI43:AI44"/>
    <mergeCell ref="A43:A44"/>
    <mergeCell ref="B43:B44"/>
    <mergeCell ref="O43:O44"/>
    <mergeCell ref="P43:P44"/>
    <mergeCell ref="Q43:Q44"/>
    <mergeCell ref="S43:S44"/>
    <mergeCell ref="A71:B71"/>
    <mergeCell ref="A72:B72"/>
    <mergeCell ref="A73:B73"/>
    <mergeCell ref="AO68:AO69"/>
    <mergeCell ref="AP68:AP69"/>
    <mergeCell ref="AQ68:AQ69"/>
    <mergeCell ref="AR68:AR69"/>
    <mergeCell ref="AS68:AS69"/>
    <mergeCell ref="AT68:AT69"/>
    <mergeCell ref="R71:S71"/>
    <mergeCell ref="R72:S72"/>
    <mergeCell ref="R73:S73"/>
    <mergeCell ref="AS64:AS67"/>
    <mergeCell ref="AT64:AT67"/>
    <mergeCell ref="AU64:AU67"/>
    <mergeCell ref="AV64:AV67"/>
    <mergeCell ref="AL68:AL69"/>
    <mergeCell ref="AM68:AM69"/>
    <mergeCell ref="AN68:AN69"/>
    <mergeCell ref="AM64:AM67"/>
    <mergeCell ref="AN64:AN67"/>
    <mergeCell ref="AO64:AO67"/>
    <mergeCell ref="AP64:AP67"/>
    <mergeCell ref="R31:S31"/>
    <mergeCell ref="R32:S32"/>
    <mergeCell ref="R33:S33"/>
    <mergeCell ref="A34:S38"/>
    <mergeCell ref="T34:AI36"/>
    <mergeCell ref="T37:AI38"/>
    <mergeCell ref="A41:AI42"/>
    <mergeCell ref="AJ41:AU41"/>
    <mergeCell ref="AV41:AZ41"/>
    <mergeCell ref="AJ42:AU42"/>
    <mergeCell ref="AV42:AZ42"/>
    <mergeCell ref="A31:B31"/>
    <mergeCell ref="A32:B32"/>
    <mergeCell ref="A33:B33"/>
    <mergeCell ref="AJ21:AK21"/>
    <mergeCell ref="AJ22:AK22"/>
    <mergeCell ref="AJ23:AK23"/>
    <mergeCell ref="AJ24:AJ29"/>
    <mergeCell ref="AK24:AK29"/>
    <mergeCell ref="AW24:AW27"/>
    <mergeCell ref="AX24:AX27"/>
    <mergeCell ref="AY24:AY27"/>
    <mergeCell ref="AL28:AL29"/>
    <mergeCell ref="AM28:AM29"/>
    <mergeCell ref="AN28:AN29"/>
    <mergeCell ref="AO28:AO29"/>
    <mergeCell ref="AN24:AN27"/>
    <mergeCell ref="AO24:AO27"/>
    <mergeCell ref="AP24:AP27"/>
    <mergeCell ref="AQ24:AQ27"/>
    <mergeCell ref="AR24:AR27"/>
    <mergeCell ref="AS24:AS27"/>
    <mergeCell ref="AL24:AL27"/>
    <mergeCell ref="AM24:AM27"/>
    <mergeCell ref="AZ24:AZ29"/>
    <mergeCell ref="AW28:AW29"/>
    <mergeCell ref="AX28:AX29"/>
    <mergeCell ref="AY28:AY29"/>
    <mergeCell ref="AV28:AV29"/>
    <mergeCell ref="AP28:AP29"/>
    <mergeCell ref="AQ28:AQ29"/>
    <mergeCell ref="AR28:AR29"/>
    <mergeCell ref="AS28:AS29"/>
    <mergeCell ref="AT28:AT29"/>
    <mergeCell ref="AU28:AU29"/>
    <mergeCell ref="AT24:AT27"/>
    <mergeCell ref="AU24:AU27"/>
    <mergeCell ref="AV24:AV27"/>
    <mergeCell ref="A74:S78"/>
    <mergeCell ref="T74:AI76"/>
    <mergeCell ref="T77:AI78"/>
    <mergeCell ref="AJ43:AJ44"/>
    <mergeCell ref="AK43:AK44"/>
    <mergeCell ref="AY43:AY44"/>
    <mergeCell ref="AZ43:AZ44"/>
    <mergeCell ref="AJ61:AK61"/>
    <mergeCell ref="AJ62:AK62"/>
    <mergeCell ref="AJ63:AK63"/>
    <mergeCell ref="AJ64:AJ69"/>
    <mergeCell ref="AK64:AK69"/>
    <mergeCell ref="AW64:AW67"/>
    <mergeCell ref="AX64:AX67"/>
    <mergeCell ref="AY64:AY67"/>
    <mergeCell ref="AZ64:AZ69"/>
    <mergeCell ref="AW68:AW69"/>
    <mergeCell ref="AX68:AX69"/>
    <mergeCell ref="AY68:AY69"/>
    <mergeCell ref="AQ64:AQ67"/>
    <mergeCell ref="AR64:AR67"/>
    <mergeCell ref="AU68:AU69"/>
    <mergeCell ref="AV68:AV69"/>
    <mergeCell ref="AL64:AL67"/>
  </mergeCells>
  <phoneticPr fontId="6" type="noConversion"/>
  <conditionalFormatting sqref="C31:M33">
    <cfRule type="cellIs" dxfId="407" priority="60" stopIfTrue="1" operator="greaterThan">
      <formula>1</formula>
    </cfRule>
  </conditionalFormatting>
  <conditionalFormatting sqref="C5:N30">
    <cfRule type="expression" dxfId="406" priority="36">
      <formula>COUNTIF(C$5:C$30, C5)&gt;1</formula>
    </cfRule>
  </conditionalFormatting>
  <conditionalFormatting sqref="C45:N70">
    <cfRule type="expression" dxfId="405" priority="1">
      <formula>COUNTIF(C$5:C$30, C45)&gt;1</formula>
    </cfRule>
  </conditionalFormatting>
  <conditionalFormatting sqref="D71:D72 E71:M73 C73">
    <cfRule type="cellIs" dxfId="404" priority="11" stopIfTrue="1" operator="greaterThan">
      <formula>1</formula>
    </cfRule>
  </conditionalFormatting>
  <conditionalFormatting sqref="F71:F72">
    <cfRule type="cellIs" dxfId="403" priority="20" stopIfTrue="1" operator="greaterThan">
      <formula>1</formula>
    </cfRule>
  </conditionalFormatting>
  <conditionalFormatting sqref="F73">
    <cfRule type="expression" dxfId="402" priority="21" stopIfTrue="1">
      <formula>IF(OR(AND(F73&gt;6,$AV$1 ="!"),AND(F73&gt;4, $AV$1&lt;&gt;"!")), TRUE, FALSE)</formula>
    </cfRule>
  </conditionalFormatting>
  <conditionalFormatting sqref="H71:H72">
    <cfRule type="cellIs" dxfId="401" priority="16" stopIfTrue="1" operator="greaterThan">
      <formula>1</formula>
    </cfRule>
  </conditionalFormatting>
  <conditionalFormatting sqref="H73">
    <cfRule type="expression" dxfId="400" priority="17" stopIfTrue="1">
      <formula>IF(OR(AND(H73&gt;6,$AV$1 ="!"),AND(H73&gt;4, $AV$1&lt;&gt;"!")), TRUE, FALSE)</formula>
    </cfRule>
  </conditionalFormatting>
  <conditionalFormatting sqref="J71:J72">
    <cfRule type="cellIs" dxfId="399" priority="14" stopIfTrue="1" operator="greaterThan">
      <formula>1</formula>
    </cfRule>
  </conditionalFormatting>
  <conditionalFormatting sqref="J73">
    <cfRule type="expression" dxfId="398" priority="15" stopIfTrue="1">
      <formula>IF(OR(AND(J73&gt;6,$AV$1 ="!"),AND(J73&gt;4, $AV$1&lt;&gt;"!")), TRUE, FALSE)</formula>
    </cfRule>
  </conditionalFormatting>
  <conditionalFormatting sqref="M71:M72">
    <cfRule type="cellIs" dxfId="397" priority="12" stopIfTrue="1" operator="greaterThan">
      <formula>1</formula>
    </cfRule>
  </conditionalFormatting>
  <conditionalFormatting sqref="M73">
    <cfRule type="expression" dxfId="396" priority="13" stopIfTrue="1">
      <formula>IF(OR(AND(M73&gt;6,$AV$1 ="!"),AND(M73&gt;4, $AV$1&lt;&gt;"!")), TRUE, FALSE)</formula>
    </cfRule>
  </conditionalFormatting>
  <conditionalFormatting sqref="N31">
    <cfRule type="containsText" dxfId="395" priority="48" stopIfTrue="1" operator="containsText" text="!">
      <formula>NOT(ISERROR(SEARCH("!",N31)))</formula>
    </cfRule>
  </conditionalFormatting>
  <conditionalFormatting sqref="N33">
    <cfRule type="containsText" dxfId="394" priority="49" stopIfTrue="1" operator="containsText" text="!">
      <formula>NOT(ISERROR(SEARCH("!",N33)))</formula>
    </cfRule>
  </conditionalFormatting>
  <conditionalFormatting sqref="N71">
    <cfRule type="containsText" dxfId="393" priority="18" stopIfTrue="1" operator="containsText" text="!">
      <formula>NOT(ISERROR(SEARCH("!",N71)))</formula>
    </cfRule>
  </conditionalFormatting>
  <conditionalFormatting sqref="N73">
    <cfRule type="containsText" dxfId="392" priority="19" stopIfTrue="1" operator="containsText" text="!">
      <formula>NOT(ISERROR(SEARCH("!",N73)))</formula>
    </cfRule>
  </conditionalFormatting>
  <conditionalFormatting sqref="P5:P30">
    <cfRule type="cellIs" dxfId="391" priority="54" stopIfTrue="1" operator="greaterThan">
      <formula>3</formula>
    </cfRule>
  </conditionalFormatting>
  <conditionalFormatting sqref="P45:P70">
    <cfRule type="cellIs" dxfId="390" priority="29" stopIfTrue="1" operator="greaterThan">
      <formula>3</formula>
    </cfRule>
  </conditionalFormatting>
  <conditionalFormatting sqref="Q5:Q30">
    <cfRule type="cellIs" dxfId="389" priority="55" stopIfTrue="1" operator="greaterThan">
      <formula>1</formula>
    </cfRule>
  </conditionalFormatting>
  <conditionalFormatting sqref="Q45:Q70">
    <cfRule type="cellIs" dxfId="388" priority="30" stopIfTrue="1" operator="greaterThan">
      <formula>1</formula>
    </cfRule>
  </conditionalFormatting>
  <conditionalFormatting sqref="T31:T32">
    <cfRule type="cellIs" dxfId="387" priority="47" stopIfTrue="1" operator="greaterThan">
      <formula>1</formula>
    </cfRule>
  </conditionalFormatting>
  <conditionalFormatting sqref="T33">
    <cfRule type="cellIs" dxfId="386" priority="44" stopIfTrue="1" operator="greaterThan">
      <formula>3</formula>
    </cfRule>
  </conditionalFormatting>
  <conditionalFormatting sqref="T73">
    <cfRule type="cellIs" dxfId="385" priority="10" stopIfTrue="1" operator="greaterThan">
      <formula>3</formula>
    </cfRule>
  </conditionalFormatting>
  <conditionalFormatting sqref="T5:AF30">
    <cfRule type="expression" dxfId="384" priority="35">
      <formula>COUNTIF(T$5:T$30, T5)&gt;1</formula>
    </cfRule>
  </conditionalFormatting>
  <conditionalFormatting sqref="T45:AF70">
    <cfRule type="expression" dxfId="383" priority="8">
      <formula>COUNTIF(T$5:T$30, T45)&gt;1</formula>
    </cfRule>
  </conditionalFormatting>
  <conditionalFormatting sqref="U31:AE33">
    <cfRule type="cellIs" dxfId="382" priority="46" stopIfTrue="1" operator="greaterThan">
      <formula>1</formula>
    </cfRule>
  </conditionalFormatting>
  <conditionalFormatting sqref="U71:AE73">
    <cfRule type="cellIs" dxfId="381" priority="9" stopIfTrue="1" operator="greaterThan">
      <formula>1</formula>
    </cfRule>
  </conditionalFormatting>
  <conditionalFormatting sqref="AF31">
    <cfRule type="containsText" dxfId="380" priority="51" stopIfTrue="1" operator="containsText" text="!">
      <formula>NOT(ISERROR(SEARCH("!",AF31)))</formula>
    </cfRule>
  </conditionalFormatting>
  <conditionalFormatting sqref="AF33">
    <cfRule type="containsText" dxfId="379" priority="52" stopIfTrue="1" operator="containsText" text="!">
      <formula>NOT(ISERROR(SEARCH("!",AF33)))</formula>
    </cfRule>
  </conditionalFormatting>
  <conditionalFormatting sqref="AF71">
    <cfRule type="containsText" dxfId="378" priority="26" stopIfTrue="1" operator="containsText" text="!">
      <formula>NOT(ISERROR(SEARCH("!",AF71)))</formula>
    </cfRule>
  </conditionalFormatting>
  <conditionalFormatting sqref="AF73">
    <cfRule type="containsText" dxfId="377" priority="27" stopIfTrue="1" operator="containsText" text="!">
      <formula>NOT(ISERROR(SEARCH("!",AF73)))</formula>
    </cfRule>
  </conditionalFormatting>
  <conditionalFormatting sqref="AH5:AH30">
    <cfRule type="cellIs" dxfId="376" priority="56" stopIfTrue="1" operator="greaterThan">
      <formula>3</formula>
    </cfRule>
  </conditionalFormatting>
  <conditionalFormatting sqref="AH45:AH70">
    <cfRule type="cellIs" dxfId="375" priority="31" stopIfTrue="1" operator="greaterThan">
      <formula>3</formula>
    </cfRule>
  </conditionalFormatting>
  <conditionalFormatting sqref="AI5:AI30">
    <cfRule type="cellIs" dxfId="374" priority="57" stopIfTrue="1" operator="greaterThan">
      <formula>1</formula>
    </cfRule>
  </conditionalFormatting>
  <conditionalFormatting sqref="AI45:AI70">
    <cfRule type="cellIs" dxfId="373" priority="32" stopIfTrue="1" operator="greaterThan">
      <formula>1</formula>
    </cfRule>
  </conditionalFormatting>
  <conditionalFormatting sqref="AL63">
    <cfRule type="cellIs" dxfId="372" priority="25" stopIfTrue="1" operator="greaterThan">
      <formula>3</formula>
    </cfRule>
  </conditionalFormatting>
  <conditionalFormatting sqref="AL70:AL78">
    <cfRule type="expression" dxfId="371" priority="5">
      <formula>COUNTIF(AL$30:AL$38, AL70)&gt;1</formula>
    </cfRule>
  </conditionalFormatting>
  <conditionalFormatting sqref="AL5:AW20">
    <cfRule type="expression" dxfId="370" priority="41" stopIfTrue="1">
      <formula>COUNTIF(AL$5:AL$20, AL5)&gt;1</formula>
    </cfRule>
  </conditionalFormatting>
  <conditionalFormatting sqref="AL23:AW23">
    <cfRule type="cellIs" dxfId="369" priority="43" operator="greaterThan">
      <formula>3</formula>
    </cfRule>
  </conditionalFormatting>
  <conditionalFormatting sqref="AL45:AW60">
    <cfRule type="expression" dxfId="368" priority="7" stopIfTrue="1">
      <formula>COUNTIF(AL$5:AL$20, AL45)&gt;1</formula>
    </cfRule>
  </conditionalFormatting>
  <conditionalFormatting sqref="AL30:AX38">
    <cfRule type="expression" dxfId="367" priority="40">
      <formula>COUNTIF(AL$30:AL$38, AL30)&gt;1</formula>
    </cfRule>
  </conditionalFormatting>
  <conditionalFormatting sqref="AM61:AW63">
    <cfRule type="cellIs" dxfId="366" priority="6" stopIfTrue="1" operator="greaterThan">
      <formula>1</formula>
    </cfRule>
  </conditionalFormatting>
  <conditionalFormatting sqref="AM70:AW78">
    <cfRule type="expression" dxfId="365" priority="3" stopIfTrue="1">
      <formula>COUNTIF(AM$30:AM$38, AM70)&gt;1</formula>
    </cfRule>
  </conditionalFormatting>
  <conditionalFormatting sqref="AX5:AX20">
    <cfRule type="expression" dxfId="364" priority="50">
      <formula>COUNTIF(AX$5:AX$20, AX5)&gt;1</formula>
    </cfRule>
  </conditionalFormatting>
  <conditionalFormatting sqref="AX21">
    <cfRule type="containsText" dxfId="363" priority="39" stopIfTrue="1" operator="containsText" text="!">
      <formula>NOT(ISERROR(SEARCH("!",AX21)))</formula>
    </cfRule>
  </conditionalFormatting>
  <conditionalFormatting sqref="AX23">
    <cfRule type="cellIs" dxfId="362" priority="42" stopIfTrue="1" operator="greaterThan">
      <formula>1</formula>
    </cfRule>
  </conditionalFormatting>
  <conditionalFormatting sqref="AX45:AX60">
    <cfRule type="expression" dxfId="361" priority="24">
      <formula>COUNTIF(AX$5:AX$20, AX45)&gt;1</formula>
    </cfRule>
  </conditionalFormatting>
  <conditionalFormatting sqref="AX61">
    <cfRule type="containsText" dxfId="360" priority="22" stopIfTrue="1" operator="containsText" text="!">
      <formula>NOT(ISERROR(SEARCH("!",AX61)))</formula>
    </cfRule>
  </conditionalFormatting>
  <conditionalFormatting sqref="AX63">
    <cfRule type="containsText" dxfId="359" priority="23" stopIfTrue="1" operator="containsText" text="!">
      <formula>NOT(ISERROR(SEARCH("!",AX63)))</formula>
    </cfRule>
  </conditionalFormatting>
  <conditionalFormatting sqref="AX70:AX78">
    <cfRule type="expression" dxfId="358" priority="4">
      <formula>COUNTIF(AX$30:AX$38, AX70)&gt;1</formula>
    </cfRule>
  </conditionalFormatting>
  <conditionalFormatting sqref="AZ5:AZ20">
    <cfRule type="cellIs" dxfId="357" priority="58" stopIfTrue="1" operator="greaterThan">
      <formula>3</formula>
    </cfRule>
  </conditionalFormatting>
  <conditionalFormatting sqref="AZ30:AZ38">
    <cfRule type="cellIs" dxfId="356" priority="59" stopIfTrue="1" operator="greaterThan">
      <formula>5</formula>
    </cfRule>
  </conditionalFormatting>
  <conditionalFormatting sqref="AZ45:AZ60">
    <cfRule type="cellIs" dxfId="355" priority="33" stopIfTrue="1" operator="greaterThan">
      <formula>3</formula>
    </cfRule>
  </conditionalFormatting>
  <conditionalFormatting sqref="AZ70:AZ78">
    <cfRule type="cellIs" dxfId="354" priority="34" stopIfTrue="1" operator="greaterThan">
      <formula>5</formula>
    </cfRule>
  </conditionalFormatting>
  <dataValidations count="8">
    <dataValidation type="list" allowBlank="1" showInputMessage="1" showErrorMessage="1" sqref="AN30:AN38 AN70:AN78" xr:uid="{4B50E524-3DCB-7A42-A0C5-B12BCEF2B416}">
      <formula1>"n/a"</formula1>
    </dataValidation>
    <dataValidation type="list" allowBlank="1" showInputMessage="1" showErrorMessage="1" sqref="AV34:AV38 AV30:AV32 AW30:AW33 AL30:AM38 AW35:AW38 AO37:AP38 AO30:AP35 AQ38 AQ30:AQ36 AR30:AR37 AS31:AS38 AT32:AT38 AT30 AU33:AU38 AU30:AU31 AL45:AL60 AL70:AM78 AO70:AW78 T45:T70" xr:uid="{22B229D5-E4F9-594E-A855-961D91EA7D26}">
      <formula1>"NS1,NS2,NS3"</formula1>
    </dataValidation>
    <dataValidation type="list" allowBlank="1" showInputMessage="1" showErrorMessage="1" sqref="AX30:AX38 AX70:AX78" xr:uid="{3A65C5AF-EBAF-174E-B7A6-25BD8B28D49B}">
      <formula1>"NS1,NS2,NS3,NS4"</formula1>
    </dataValidation>
    <dataValidation type="list" allowBlank="1" showInputMessage="1" showErrorMessage="1" sqref="AX5:AX20 AF5:AF30 N5:N30 AX45:AX60 AF45:AF70 N45:N70" xr:uid="{A8185F71-F2AC-4F41-ACB6-0F18027E7514}">
      <formula1>"1,2,3,4,NS1,NS2,NS3,NS4"</formula1>
    </dataValidation>
    <dataValidation type="list" allowBlank="1" showInputMessage="1" showErrorMessage="1" sqref="D5:D30 D45:D70" xr:uid="{F8EF42B5-196C-8F45-A199-AA23A7D827D4}">
      <formula1>$BC$6:$BC$7</formula1>
    </dataValidation>
    <dataValidation type="list" allowBlank="1" showInputMessage="1" showErrorMessage="1" sqref="C5:C30 C45:C70" xr:uid="{003E1463-6D6F-654C-B561-A5A739FB9029}">
      <formula1>$BD$6:$BD$8</formula1>
    </dataValidation>
    <dataValidation type="list" allowBlank="1" showInputMessage="1" showErrorMessage="1" sqref="E5:M30 U5:AE30 AM5:AW20 E45:M70 U45:AE70 AM45:AW60" xr:uid="{21B0E4AD-C97F-474F-A913-E5F48E86E954}">
      <formula1>$BB$6:$BB$8</formula1>
    </dataValidation>
    <dataValidation type="list" allowBlank="1" showInputMessage="1" showErrorMessage="1" sqref="T5:T30 AL5:AL20" xr:uid="{140B27A1-A374-B646-810E-E48C7BEEF792}">
      <formula1>"NS1, NS2, NS3"</formula1>
    </dataValidation>
  </dataValidations>
  <printOptions horizontalCentered="1" verticalCentered="1"/>
  <pageMargins left="0" right="0" top="0" bottom="0" header="0" footer="0"/>
  <pageSetup paperSize="9" scale="34" fitToHeight="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63BFA-335E-4656-9F1B-5DEC280C627F}">
  <sheetPr codeName="Sheet13">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W</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First'!W5:W7)</f>
        <v>Witney Road Runners</v>
      </c>
      <c r="AK2" s="775"/>
      <c r="AL2" s="775"/>
      <c r="AM2" s="775"/>
      <c r="AN2" s="775"/>
      <c r="AO2" s="775"/>
      <c r="AP2" s="775"/>
      <c r="AQ2" s="775"/>
      <c r="AR2" s="775"/>
      <c r="AS2" s="775"/>
      <c r="AT2" s="775"/>
      <c r="AU2" s="829"/>
      <c r="AV2" s="891" t="str">
        <f>_xlfn.XLOOKUP(AJ2,DataTables!D138:D146,DataTables!H138:H146)</f>
        <v>WW</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W</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Witney Road Runners</v>
      </c>
      <c r="AK42" s="775"/>
      <c r="AL42" s="775"/>
      <c r="AM42" s="775"/>
      <c r="AN42" s="775"/>
      <c r="AO42" s="775"/>
      <c r="AP42" s="775"/>
      <c r="AQ42" s="775"/>
      <c r="AR42" s="775"/>
      <c r="AS42" s="775"/>
      <c r="AT42" s="775"/>
      <c r="AU42" s="829"/>
      <c r="AV42" s="891" t="str">
        <f>AV2</f>
        <v>WW</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I3:AI4"/>
    <mergeCell ref="A1:AI2"/>
    <mergeCell ref="AJ1:AU1"/>
    <mergeCell ref="AV1:AZ1"/>
    <mergeCell ref="AJ2:AU2"/>
    <mergeCell ref="AV2:AZ2"/>
    <mergeCell ref="AJ3:AJ4"/>
    <mergeCell ref="AK3:AK4"/>
    <mergeCell ref="AY3:AY4"/>
    <mergeCell ref="AZ3:AZ4"/>
    <mergeCell ref="Q3:Q4"/>
    <mergeCell ref="R3:R4"/>
    <mergeCell ref="AG3:AG4"/>
    <mergeCell ref="AH3:AH4"/>
    <mergeCell ref="S3:S4"/>
    <mergeCell ref="A3:A4"/>
    <mergeCell ref="B3:B4"/>
    <mergeCell ref="O3:O4"/>
    <mergeCell ref="P3:P4"/>
    <mergeCell ref="R43:R44"/>
    <mergeCell ref="AG43:AG44"/>
    <mergeCell ref="AH43:AH44"/>
    <mergeCell ref="AI43:AI44"/>
    <mergeCell ref="A43:A44"/>
    <mergeCell ref="B43:B44"/>
    <mergeCell ref="O43:O44"/>
    <mergeCell ref="P43:P44"/>
    <mergeCell ref="Q43:Q44"/>
    <mergeCell ref="S43:S44"/>
    <mergeCell ref="A71:B71"/>
    <mergeCell ref="A72:B72"/>
    <mergeCell ref="A73:B73"/>
    <mergeCell ref="AO68:AO69"/>
    <mergeCell ref="AP68:AP69"/>
    <mergeCell ref="AQ68:AQ69"/>
    <mergeCell ref="AR68:AR69"/>
    <mergeCell ref="AS68:AS69"/>
    <mergeCell ref="AT68:AT69"/>
    <mergeCell ref="R71:S71"/>
    <mergeCell ref="R72:S72"/>
    <mergeCell ref="R73:S73"/>
    <mergeCell ref="AS64:AS67"/>
    <mergeCell ref="AT64:AT67"/>
    <mergeCell ref="AU64:AU67"/>
    <mergeCell ref="AV64:AV67"/>
    <mergeCell ref="AL68:AL69"/>
    <mergeCell ref="AM68:AM69"/>
    <mergeCell ref="AN68:AN69"/>
    <mergeCell ref="AM64:AM67"/>
    <mergeCell ref="AN64:AN67"/>
    <mergeCell ref="AO64:AO67"/>
    <mergeCell ref="AP64:AP67"/>
    <mergeCell ref="R31:S31"/>
    <mergeCell ref="R32:S32"/>
    <mergeCell ref="R33:S33"/>
    <mergeCell ref="A34:S38"/>
    <mergeCell ref="T34:AI36"/>
    <mergeCell ref="T37:AI38"/>
    <mergeCell ref="A41:AI42"/>
    <mergeCell ref="AJ41:AU41"/>
    <mergeCell ref="AV41:AZ41"/>
    <mergeCell ref="AJ42:AU42"/>
    <mergeCell ref="AV42:AZ42"/>
    <mergeCell ref="A31:B31"/>
    <mergeCell ref="A32:B32"/>
    <mergeCell ref="A33:B33"/>
    <mergeCell ref="AJ21:AK21"/>
    <mergeCell ref="AJ22:AK22"/>
    <mergeCell ref="AJ23:AK23"/>
    <mergeCell ref="AJ24:AJ29"/>
    <mergeCell ref="AK24:AK29"/>
    <mergeCell ref="AW24:AW27"/>
    <mergeCell ref="AX24:AX27"/>
    <mergeCell ref="AY24:AY27"/>
    <mergeCell ref="AL28:AL29"/>
    <mergeCell ref="AM28:AM29"/>
    <mergeCell ref="AN28:AN29"/>
    <mergeCell ref="AO28:AO29"/>
    <mergeCell ref="AN24:AN27"/>
    <mergeCell ref="AO24:AO27"/>
    <mergeCell ref="AP24:AP27"/>
    <mergeCell ref="AQ24:AQ27"/>
    <mergeCell ref="AR24:AR27"/>
    <mergeCell ref="AS24:AS27"/>
    <mergeCell ref="AL24:AL27"/>
    <mergeCell ref="AM24:AM27"/>
    <mergeCell ref="AZ24:AZ29"/>
    <mergeCell ref="AW28:AW29"/>
    <mergeCell ref="AX28:AX29"/>
    <mergeCell ref="AY28:AY29"/>
    <mergeCell ref="AV28:AV29"/>
    <mergeCell ref="AP28:AP29"/>
    <mergeCell ref="AQ28:AQ29"/>
    <mergeCell ref="AR28:AR29"/>
    <mergeCell ref="AS28:AS29"/>
    <mergeCell ref="AT28:AT29"/>
    <mergeCell ref="AU28:AU29"/>
    <mergeCell ref="AT24:AT27"/>
    <mergeCell ref="AU24:AU27"/>
    <mergeCell ref="AV24:AV27"/>
    <mergeCell ref="A74:S78"/>
    <mergeCell ref="T74:AI76"/>
    <mergeCell ref="T77:AI78"/>
    <mergeCell ref="AJ43:AJ44"/>
    <mergeCell ref="AK43:AK44"/>
    <mergeCell ref="AY43:AY44"/>
    <mergeCell ref="AZ43:AZ44"/>
    <mergeCell ref="AJ61:AK61"/>
    <mergeCell ref="AJ62:AK62"/>
    <mergeCell ref="AJ63:AK63"/>
    <mergeCell ref="AJ64:AJ69"/>
    <mergeCell ref="AK64:AK69"/>
    <mergeCell ref="AW64:AW67"/>
    <mergeCell ref="AX64:AX67"/>
    <mergeCell ref="AY64:AY67"/>
    <mergeCell ref="AZ64:AZ69"/>
    <mergeCell ref="AW68:AW69"/>
    <mergeCell ref="AX68:AX69"/>
    <mergeCell ref="AY68:AY69"/>
    <mergeCell ref="AQ64:AQ67"/>
    <mergeCell ref="AR64:AR67"/>
    <mergeCell ref="AU68:AU69"/>
    <mergeCell ref="AV68:AV69"/>
    <mergeCell ref="AL64:AL67"/>
  </mergeCells>
  <phoneticPr fontId="6" type="noConversion"/>
  <conditionalFormatting sqref="C31:M33">
    <cfRule type="cellIs" dxfId="353" priority="60" stopIfTrue="1" operator="greaterThan">
      <formula>1</formula>
    </cfRule>
  </conditionalFormatting>
  <conditionalFormatting sqref="C5:N30">
    <cfRule type="expression" dxfId="352" priority="36">
      <formula>COUNTIF(C$5:C$30, C5)&gt;1</formula>
    </cfRule>
  </conditionalFormatting>
  <conditionalFormatting sqref="C45:N70">
    <cfRule type="expression" dxfId="351" priority="1">
      <formula>COUNTIF(C$5:C$30, C45)&gt;1</formula>
    </cfRule>
  </conditionalFormatting>
  <conditionalFormatting sqref="D71:D72 E71:M73 C73">
    <cfRule type="cellIs" dxfId="350" priority="11" stopIfTrue="1" operator="greaterThan">
      <formula>1</formula>
    </cfRule>
  </conditionalFormatting>
  <conditionalFormatting sqref="F71:F72">
    <cfRule type="cellIs" dxfId="349" priority="20" stopIfTrue="1" operator="greaterThan">
      <formula>1</formula>
    </cfRule>
  </conditionalFormatting>
  <conditionalFormatting sqref="F73">
    <cfRule type="expression" dxfId="348" priority="21" stopIfTrue="1">
      <formula>IF(OR(AND(F73&gt;6,$AV$1 ="!"),AND(F73&gt;4, $AV$1&lt;&gt;"!")), TRUE, FALSE)</formula>
    </cfRule>
  </conditionalFormatting>
  <conditionalFormatting sqref="H71:H72">
    <cfRule type="cellIs" dxfId="347" priority="16" stopIfTrue="1" operator="greaterThan">
      <formula>1</formula>
    </cfRule>
  </conditionalFormatting>
  <conditionalFormatting sqref="H73">
    <cfRule type="expression" dxfId="346" priority="17" stopIfTrue="1">
      <formula>IF(OR(AND(H73&gt;6,$AV$1 ="!"),AND(H73&gt;4, $AV$1&lt;&gt;"!")), TRUE, FALSE)</formula>
    </cfRule>
  </conditionalFormatting>
  <conditionalFormatting sqref="J71:J72">
    <cfRule type="cellIs" dxfId="345" priority="14" stopIfTrue="1" operator="greaterThan">
      <formula>1</formula>
    </cfRule>
  </conditionalFormatting>
  <conditionalFormatting sqref="J73">
    <cfRule type="expression" dxfId="344" priority="15" stopIfTrue="1">
      <formula>IF(OR(AND(J73&gt;6,$AV$1 ="!"),AND(J73&gt;4, $AV$1&lt;&gt;"!")), TRUE, FALSE)</formula>
    </cfRule>
  </conditionalFormatting>
  <conditionalFormatting sqref="M71:M72">
    <cfRule type="cellIs" dxfId="343" priority="12" stopIfTrue="1" operator="greaterThan">
      <formula>1</formula>
    </cfRule>
  </conditionalFormatting>
  <conditionalFormatting sqref="M73">
    <cfRule type="expression" dxfId="342" priority="13" stopIfTrue="1">
      <formula>IF(OR(AND(M73&gt;6,$AV$1 ="!"),AND(M73&gt;4, $AV$1&lt;&gt;"!")), TRUE, FALSE)</formula>
    </cfRule>
  </conditionalFormatting>
  <conditionalFormatting sqref="N31">
    <cfRule type="containsText" dxfId="341" priority="48" stopIfTrue="1" operator="containsText" text="!">
      <formula>NOT(ISERROR(SEARCH("!",N31)))</formula>
    </cfRule>
  </conditionalFormatting>
  <conditionalFormatting sqref="N33">
    <cfRule type="containsText" dxfId="340" priority="49" stopIfTrue="1" operator="containsText" text="!">
      <formula>NOT(ISERROR(SEARCH("!",N33)))</formula>
    </cfRule>
  </conditionalFormatting>
  <conditionalFormatting sqref="N71">
    <cfRule type="containsText" dxfId="339" priority="18" stopIfTrue="1" operator="containsText" text="!">
      <formula>NOT(ISERROR(SEARCH("!",N71)))</formula>
    </cfRule>
  </conditionalFormatting>
  <conditionalFormatting sqref="N73">
    <cfRule type="containsText" dxfId="338" priority="19" stopIfTrue="1" operator="containsText" text="!">
      <formula>NOT(ISERROR(SEARCH("!",N73)))</formula>
    </cfRule>
  </conditionalFormatting>
  <conditionalFormatting sqref="P5:P30">
    <cfRule type="cellIs" dxfId="337" priority="54" stopIfTrue="1" operator="greaterThan">
      <formula>3</formula>
    </cfRule>
  </conditionalFormatting>
  <conditionalFormatting sqref="P45:P70">
    <cfRule type="cellIs" dxfId="336" priority="29" stopIfTrue="1" operator="greaterThan">
      <formula>3</formula>
    </cfRule>
  </conditionalFormatting>
  <conditionalFormatting sqref="Q5:Q30">
    <cfRule type="cellIs" dxfId="335" priority="55" stopIfTrue="1" operator="greaterThan">
      <formula>1</formula>
    </cfRule>
  </conditionalFormatting>
  <conditionalFormatting sqref="Q45:Q70">
    <cfRule type="cellIs" dxfId="334" priority="30" stopIfTrue="1" operator="greaterThan">
      <formula>1</formula>
    </cfRule>
  </conditionalFormatting>
  <conditionalFormatting sqref="T31:T32">
    <cfRule type="cellIs" dxfId="333" priority="47" stopIfTrue="1" operator="greaterThan">
      <formula>1</formula>
    </cfRule>
  </conditionalFormatting>
  <conditionalFormatting sqref="T33">
    <cfRule type="cellIs" dxfId="332" priority="44" stopIfTrue="1" operator="greaterThan">
      <formula>3</formula>
    </cfRule>
  </conditionalFormatting>
  <conditionalFormatting sqref="T73">
    <cfRule type="cellIs" dxfId="331" priority="10" stopIfTrue="1" operator="greaterThan">
      <formula>3</formula>
    </cfRule>
  </conditionalFormatting>
  <conditionalFormatting sqref="T5:AF30">
    <cfRule type="expression" dxfId="330" priority="35">
      <formula>COUNTIF(T$5:T$30, T5)&gt;1</formula>
    </cfRule>
  </conditionalFormatting>
  <conditionalFormatting sqref="T45:AF70">
    <cfRule type="expression" dxfId="329" priority="8">
      <formula>COUNTIF(T$5:T$30, T45)&gt;1</formula>
    </cfRule>
  </conditionalFormatting>
  <conditionalFormatting sqref="U31:AE33">
    <cfRule type="cellIs" dxfId="328" priority="46" stopIfTrue="1" operator="greaterThan">
      <formula>1</formula>
    </cfRule>
  </conditionalFormatting>
  <conditionalFormatting sqref="U71:AE73">
    <cfRule type="cellIs" dxfId="327" priority="9" stopIfTrue="1" operator="greaterThan">
      <formula>1</formula>
    </cfRule>
  </conditionalFormatting>
  <conditionalFormatting sqref="AF31">
    <cfRule type="containsText" dxfId="326" priority="51" stopIfTrue="1" operator="containsText" text="!">
      <formula>NOT(ISERROR(SEARCH("!",AF31)))</formula>
    </cfRule>
  </conditionalFormatting>
  <conditionalFormatting sqref="AF33">
    <cfRule type="containsText" dxfId="325" priority="52" stopIfTrue="1" operator="containsText" text="!">
      <formula>NOT(ISERROR(SEARCH("!",AF33)))</formula>
    </cfRule>
  </conditionalFormatting>
  <conditionalFormatting sqref="AF71">
    <cfRule type="containsText" dxfId="324" priority="26" stopIfTrue="1" operator="containsText" text="!">
      <formula>NOT(ISERROR(SEARCH("!",AF71)))</formula>
    </cfRule>
  </conditionalFormatting>
  <conditionalFormatting sqref="AF73">
    <cfRule type="containsText" dxfId="323" priority="27" stopIfTrue="1" operator="containsText" text="!">
      <formula>NOT(ISERROR(SEARCH("!",AF73)))</formula>
    </cfRule>
  </conditionalFormatting>
  <conditionalFormatting sqref="AH5:AH30">
    <cfRule type="cellIs" dxfId="322" priority="56" stopIfTrue="1" operator="greaterThan">
      <formula>3</formula>
    </cfRule>
  </conditionalFormatting>
  <conditionalFormatting sqref="AH45:AH70">
    <cfRule type="cellIs" dxfId="321" priority="31" stopIfTrue="1" operator="greaterThan">
      <formula>3</formula>
    </cfRule>
  </conditionalFormatting>
  <conditionalFormatting sqref="AI5:AI30">
    <cfRule type="cellIs" dxfId="320" priority="57" stopIfTrue="1" operator="greaterThan">
      <formula>1</formula>
    </cfRule>
  </conditionalFormatting>
  <conditionalFormatting sqref="AI45:AI70">
    <cfRule type="cellIs" dxfId="319" priority="32" stopIfTrue="1" operator="greaterThan">
      <formula>1</formula>
    </cfRule>
  </conditionalFormatting>
  <conditionalFormatting sqref="AL63">
    <cfRule type="cellIs" dxfId="318" priority="25" stopIfTrue="1" operator="greaterThan">
      <formula>3</formula>
    </cfRule>
  </conditionalFormatting>
  <conditionalFormatting sqref="AL70:AL78">
    <cfRule type="expression" dxfId="317" priority="5">
      <formula>COUNTIF(AL$30:AL$38, AL70)&gt;1</formula>
    </cfRule>
  </conditionalFormatting>
  <conditionalFormatting sqref="AL5:AW20">
    <cfRule type="expression" dxfId="316" priority="41" stopIfTrue="1">
      <formula>COUNTIF(AL$5:AL$20, AL5)&gt;1</formula>
    </cfRule>
  </conditionalFormatting>
  <conditionalFormatting sqref="AL23:AW23">
    <cfRule type="cellIs" dxfId="315" priority="43" operator="greaterThan">
      <formula>3</formula>
    </cfRule>
  </conditionalFormatting>
  <conditionalFormatting sqref="AL45:AW60">
    <cfRule type="expression" dxfId="314" priority="7" stopIfTrue="1">
      <formula>COUNTIF(AL$5:AL$20, AL45)&gt;1</formula>
    </cfRule>
  </conditionalFormatting>
  <conditionalFormatting sqref="AL30:AX38">
    <cfRule type="expression" dxfId="313" priority="40">
      <formula>COUNTIF(AL$30:AL$38, AL30)&gt;1</formula>
    </cfRule>
  </conditionalFormatting>
  <conditionalFormatting sqref="AM61:AW63">
    <cfRule type="cellIs" dxfId="312" priority="6" stopIfTrue="1" operator="greaterThan">
      <formula>1</formula>
    </cfRule>
  </conditionalFormatting>
  <conditionalFormatting sqref="AM70:AW78">
    <cfRule type="expression" dxfId="311" priority="3" stopIfTrue="1">
      <formula>COUNTIF(AM$30:AM$38, AM70)&gt;1</formula>
    </cfRule>
  </conditionalFormatting>
  <conditionalFormatting sqref="AX5:AX20">
    <cfRule type="expression" dxfId="310" priority="50">
      <formula>COUNTIF(AX$5:AX$20, AX5)&gt;1</formula>
    </cfRule>
  </conditionalFormatting>
  <conditionalFormatting sqref="AX21">
    <cfRule type="containsText" dxfId="309" priority="39" stopIfTrue="1" operator="containsText" text="!">
      <formula>NOT(ISERROR(SEARCH("!",AX21)))</formula>
    </cfRule>
  </conditionalFormatting>
  <conditionalFormatting sqref="AX23">
    <cfRule type="cellIs" dxfId="308" priority="42" stopIfTrue="1" operator="greaterThan">
      <formula>1</formula>
    </cfRule>
  </conditionalFormatting>
  <conditionalFormatting sqref="AX45:AX60">
    <cfRule type="expression" dxfId="307" priority="24">
      <formula>COUNTIF(AX$5:AX$20, AX45)&gt;1</formula>
    </cfRule>
  </conditionalFormatting>
  <conditionalFormatting sqref="AX61">
    <cfRule type="containsText" dxfId="306" priority="22" stopIfTrue="1" operator="containsText" text="!">
      <formula>NOT(ISERROR(SEARCH("!",AX61)))</formula>
    </cfRule>
  </conditionalFormatting>
  <conditionalFormatting sqref="AX63">
    <cfRule type="containsText" dxfId="305" priority="23" stopIfTrue="1" operator="containsText" text="!">
      <formula>NOT(ISERROR(SEARCH("!",AX63)))</formula>
    </cfRule>
  </conditionalFormatting>
  <conditionalFormatting sqref="AX70:AX78">
    <cfRule type="expression" dxfId="304" priority="4">
      <formula>COUNTIF(AX$30:AX$38, AX70)&gt;1</formula>
    </cfRule>
  </conditionalFormatting>
  <conditionalFormatting sqref="AZ5:AZ20">
    <cfRule type="cellIs" dxfId="303" priority="58" stopIfTrue="1" operator="greaterThan">
      <formula>3</formula>
    </cfRule>
  </conditionalFormatting>
  <conditionalFormatting sqref="AZ30:AZ38">
    <cfRule type="cellIs" dxfId="302" priority="59" stopIfTrue="1" operator="greaterThan">
      <formula>5</formula>
    </cfRule>
  </conditionalFormatting>
  <conditionalFormatting sqref="AZ45:AZ60">
    <cfRule type="cellIs" dxfId="301" priority="33" stopIfTrue="1" operator="greaterThan">
      <formula>3</formula>
    </cfRule>
  </conditionalFormatting>
  <conditionalFormatting sqref="AZ70:AZ78">
    <cfRule type="cellIs" dxfId="300" priority="34" stopIfTrue="1" operator="greaterThan">
      <formula>5</formula>
    </cfRule>
  </conditionalFormatting>
  <dataValidations count="8">
    <dataValidation type="list" allowBlank="1" showInputMessage="1" showErrorMessage="1" sqref="AN30:AN38 AN70:AN78" xr:uid="{FFB6FA11-2F35-3B4D-BD93-5C82F6FFC28E}">
      <formula1>"n/a"</formula1>
    </dataValidation>
    <dataValidation type="list" allowBlank="1" showInputMessage="1" showErrorMessage="1" sqref="AV34:AV38 AV30:AV32 AW30:AW33 AL30:AM38 AW35:AW38 AO37:AP38 AO30:AP35 AQ38 AQ30:AQ36 AR30:AR37 AS31:AS38 AT32:AT38 AT30 AU33:AU38 AU30:AU31 AL45:AL60 AL70:AM78 AO70:AW78 T45:T70" xr:uid="{F431283F-3677-2F41-A33B-77E96FD18E21}">
      <formula1>"NS1,NS2,NS3"</formula1>
    </dataValidation>
    <dataValidation type="list" allowBlank="1" showInputMessage="1" showErrorMessage="1" sqref="AX30:AX38 AX70:AX78" xr:uid="{FB0910D1-08AE-6842-9C9D-20A5DB4289AE}">
      <formula1>"NS1,NS2,NS3,NS4"</formula1>
    </dataValidation>
    <dataValidation type="list" allowBlank="1" showInputMessage="1" showErrorMessage="1" sqref="AX5:AX20 AF5:AF30 N5:N30 AX45:AX60 AF45:AF70 N45:N70" xr:uid="{D9997A88-16C2-034D-9F79-3865400605A3}">
      <formula1>"1,2,3,4,NS1,NS2,NS3,NS4"</formula1>
    </dataValidation>
    <dataValidation type="list" allowBlank="1" showInputMessage="1" showErrorMessage="1" sqref="D5:D30 D45:D70" xr:uid="{B0A10BDF-BBCE-A342-8A7C-EB7047188AFF}">
      <formula1>$BC$6:$BC$7</formula1>
    </dataValidation>
    <dataValidation type="list" allowBlank="1" showInputMessage="1" showErrorMessage="1" sqref="C5:C30 C45:C70" xr:uid="{B25488AB-BC81-5F4C-926B-5F78B9626AA0}">
      <formula1>$BD$6:$BD$8</formula1>
    </dataValidation>
    <dataValidation type="list" allowBlank="1" showInputMessage="1" showErrorMessage="1" sqref="E5:M30 U5:AE30 AM5:AW20 E45:M70 U45:AE70 AM45:AW60" xr:uid="{55F348D8-8A3B-C04C-8684-44DD4B32D3FA}">
      <formula1>$BB$6:$BB$8</formula1>
    </dataValidation>
    <dataValidation type="list" allowBlank="1" showInputMessage="1" showErrorMessage="1" sqref="T5:T30 AL5:AL20" xr:uid="{E9683452-DF67-B94E-BC8F-0993625C2AB4}">
      <formula1>"NS1, NS2, NS3"</formula1>
    </dataValidation>
  </dataValidations>
  <printOptions horizontalCentered="1" verticalCentered="1"/>
  <pageMargins left="0" right="0" top="0" bottom="0" header="0" footer="0"/>
  <pageSetup paperSize="9" scale="34" fitToHeight="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AED2B-84A3-4C4C-ABF6-53DF8AED759F}">
  <sheetPr codeName="Sheet14">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First'!X5:X7)</f>
        <v>Great Milton AC</v>
      </c>
      <c r="AK2" s="775"/>
      <c r="AL2" s="775"/>
      <c r="AM2" s="775"/>
      <c r="AN2" s="775"/>
      <c r="AO2" s="775"/>
      <c r="AP2" s="775"/>
      <c r="AQ2" s="775"/>
      <c r="AR2" s="775"/>
      <c r="AS2" s="775"/>
      <c r="AT2" s="775"/>
      <c r="AU2" s="829"/>
      <c r="AV2" s="891" t="str">
        <f>_xlfn.XLOOKUP(AJ2,DataTables!D138:D146,DataTables!H138:H146)</f>
        <v>!!</v>
      </c>
      <c r="AW2" s="891"/>
      <c r="AX2" s="891"/>
      <c r="AY2" s="891"/>
      <c r="AZ2" s="891"/>
    </row>
    <row r="3" spans="1:56" s="104" customFormat="1" ht="120">
      <c r="A3" s="843" t="s">
        <v>304</v>
      </c>
      <c r="B3" s="847" t="s">
        <v>305</v>
      </c>
      <c r="C3" s="756" t="s">
        <v>145</v>
      </c>
      <c r="D3" s="757" t="s">
        <v>136</v>
      </c>
      <c r="E3" s="757" t="s">
        <v>124</v>
      </c>
      <c r="F3" s="757" t="s">
        <v>306</v>
      </c>
      <c r="G3" s="758" t="s">
        <v>307</v>
      </c>
      <c r="H3" s="758" t="s">
        <v>127</v>
      </c>
      <c r="I3" s="758" t="s">
        <v>145</v>
      </c>
      <c r="J3" s="757" t="s">
        <v>142</v>
      </c>
      <c r="K3" s="758" t="s">
        <v>308</v>
      </c>
      <c r="L3" s="758" t="s">
        <v>130</v>
      </c>
      <c r="M3" s="758" t="s">
        <v>133</v>
      </c>
      <c r="N3" s="756" t="s">
        <v>309</v>
      </c>
      <c r="O3" s="894" t="s">
        <v>310</v>
      </c>
      <c r="P3" s="850" t="s">
        <v>311</v>
      </c>
      <c r="Q3" s="926" t="s">
        <v>312</v>
      </c>
      <c r="R3" s="843" t="s">
        <v>313</v>
      </c>
      <c r="S3" s="846" t="s">
        <v>305</v>
      </c>
      <c r="T3" s="757" t="s">
        <v>314</v>
      </c>
      <c r="U3" s="757" t="s">
        <v>307</v>
      </c>
      <c r="V3" s="757" t="s">
        <v>158</v>
      </c>
      <c r="W3" s="757" t="s">
        <v>136</v>
      </c>
      <c r="X3" s="757" t="s">
        <v>142</v>
      </c>
      <c r="Y3" s="757" t="s">
        <v>127</v>
      </c>
      <c r="Z3" s="757" t="s">
        <v>308</v>
      </c>
      <c r="AA3" s="757" t="s">
        <v>165</v>
      </c>
      <c r="AB3" s="757" t="s">
        <v>145</v>
      </c>
      <c r="AC3" s="757" t="s">
        <v>306</v>
      </c>
      <c r="AD3" s="757" t="s">
        <v>130</v>
      </c>
      <c r="AE3" s="757" t="s">
        <v>133</v>
      </c>
      <c r="AF3" s="757" t="s">
        <v>309</v>
      </c>
      <c r="AG3" s="923" t="s">
        <v>310</v>
      </c>
      <c r="AH3" s="849" t="s">
        <v>311</v>
      </c>
      <c r="AI3" s="924" t="s">
        <v>312</v>
      </c>
      <c r="AJ3" s="843" t="s">
        <v>315</v>
      </c>
      <c r="AK3" s="846" t="s">
        <v>305</v>
      </c>
      <c r="AL3" s="757" t="s">
        <v>314</v>
      </c>
      <c r="AM3" s="757" t="s">
        <v>307</v>
      </c>
      <c r="AN3" s="757" t="s">
        <v>184</v>
      </c>
      <c r="AO3" s="757" t="s">
        <v>136</v>
      </c>
      <c r="AP3" s="757" t="s">
        <v>142</v>
      </c>
      <c r="AQ3" s="757" t="s">
        <v>127</v>
      </c>
      <c r="AR3" s="757" t="s">
        <v>308</v>
      </c>
      <c r="AS3" s="757" t="s">
        <v>191</v>
      </c>
      <c r="AT3" s="757" t="s">
        <v>145</v>
      </c>
      <c r="AU3" s="757" t="s">
        <v>306</v>
      </c>
      <c r="AV3" s="757" t="s">
        <v>130</v>
      </c>
      <c r="AW3" s="757" t="s">
        <v>133</v>
      </c>
      <c r="AX3" s="757" t="s">
        <v>309</v>
      </c>
      <c r="AY3" s="923" t="s">
        <v>310</v>
      </c>
      <c r="AZ3" s="849" t="s">
        <v>311</v>
      </c>
    </row>
    <row r="4" spans="1:56" s="350" customFormat="1" ht="49">
      <c r="A4" s="845"/>
      <c r="B4" s="848"/>
      <c r="C4" s="759">
        <v>9.3000000000000007</v>
      </c>
      <c r="D4" s="759">
        <v>10.1</v>
      </c>
      <c r="E4" s="759">
        <v>10.199999999999999</v>
      </c>
      <c r="F4" s="759">
        <v>11</v>
      </c>
      <c r="G4" s="759">
        <v>11.45</v>
      </c>
      <c r="H4" s="760">
        <v>12.55</v>
      </c>
      <c r="I4" s="759">
        <v>13</v>
      </c>
      <c r="J4" s="759">
        <v>14.3</v>
      </c>
      <c r="K4" s="759">
        <v>15</v>
      </c>
      <c r="L4" s="759">
        <v>15.1</v>
      </c>
      <c r="M4" s="759">
        <v>16.05</v>
      </c>
      <c r="N4" s="759">
        <v>16.350000000000001</v>
      </c>
      <c r="O4" s="923"/>
      <c r="P4" s="851"/>
      <c r="Q4" s="925"/>
      <c r="R4" s="845"/>
      <c r="S4" s="848"/>
      <c r="T4" s="759">
        <v>10</v>
      </c>
      <c r="U4" s="759">
        <v>10</v>
      </c>
      <c r="V4" s="759">
        <v>10.4</v>
      </c>
      <c r="W4" s="759">
        <v>11.05</v>
      </c>
      <c r="X4" s="759">
        <v>11.3</v>
      </c>
      <c r="Y4" s="759">
        <v>12.15</v>
      </c>
      <c r="Z4" s="759">
        <v>13</v>
      </c>
      <c r="AA4" s="759">
        <v>13.55</v>
      </c>
      <c r="AB4" s="759">
        <v>14</v>
      </c>
      <c r="AC4" s="759">
        <v>15</v>
      </c>
      <c r="AD4" s="759">
        <v>15.2</v>
      </c>
      <c r="AE4" s="759">
        <v>16.25</v>
      </c>
      <c r="AF4" s="759">
        <v>16.55</v>
      </c>
      <c r="AG4" s="923"/>
      <c r="AH4" s="851"/>
      <c r="AI4" s="925"/>
      <c r="AJ4" s="845"/>
      <c r="AK4" s="848"/>
      <c r="AL4" s="759">
        <v>10</v>
      </c>
      <c r="AM4" s="759">
        <v>10</v>
      </c>
      <c r="AN4" s="759">
        <v>11</v>
      </c>
      <c r="AO4" s="759">
        <v>11.05</v>
      </c>
      <c r="AP4" s="759">
        <v>11.3</v>
      </c>
      <c r="AQ4" s="759">
        <v>12.25</v>
      </c>
      <c r="AR4" s="759">
        <v>13</v>
      </c>
      <c r="AS4" s="759">
        <v>13.4</v>
      </c>
      <c r="AT4" s="759">
        <v>14</v>
      </c>
      <c r="AU4" s="759">
        <v>15</v>
      </c>
      <c r="AV4" s="759">
        <v>15.45</v>
      </c>
      <c r="AW4" s="759">
        <v>16.25</v>
      </c>
      <c r="AX4" s="759">
        <v>16.55</v>
      </c>
      <c r="AY4" s="923"/>
      <c r="AZ4" s="851"/>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NS1</v>
      </c>
      <c r="BC6" s="349" t="str" cm="1">
        <f t="array" ref="BC6">TRANSPOSE(IF($AV$1&lt;&gt;"!",  {"A","B"},{""}))</f>
        <v/>
      </c>
      <c r="BD6" s="349" t="str" cm="1">
        <f t="array" ref="BD6:BD8">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NS2</v>
      </c>
      <c r="BC7" s="349"/>
      <c r="BD7" s="349" t="str">
        <v>NS2</v>
      </c>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NS3</v>
      </c>
      <c r="BC8" s="349"/>
      <c r="BD8" s="349" t="str">
        <v>NS3</v>
      </c>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Great Milton AC</v>
      </c>
      <c r="AK42" s="775"/>
      <c r="AL42" s="775"/>
      <c r="AM42" s="775"/>
      <c r="AN42" s="775"/>
      <c r="AO42" s="775"/>
      <c r="AP42" s="775"/>
      <c r="AQ42" s="775"/>
      <c r="AR42" s="775"/>
      <c r="AS42" s="775"/>
      <c r="AT42" s="775"/>
      <c r="AU42" s="829"/>
      <c r="AV42" s="891" t="str">
        <f>AV2</f>
        <v>!!</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NS1</v>
      </c>
      <c r="BC46" s="349" t="str" cm="1">
        <f t="array" ref="BC46">TRANSPOSE(IF($AV$1&lt;&gt;"!",  {"A","B"},{""}))</f>
        <v/>
      </c>
      <c r="BD46" s="349" t="str" cm="1">
        <f t="array" ref="BD46:BD48">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NS2</v>
      </c>
      <c r="BC47" s="349"/>
      <c r="BD47" s="349" t="str">
        <v>NS2</v>
      </c>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NS3</v>
      </c>
      <c r="BC48" s="349"/>
      <c r="BD48" s="349" t="str">
        <v>NS3</v>
      </c>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71:B71"/>
    <mergeCell ref="A72:B72"/>
    <mergeCell ref="A73:B73"/>
    <mergeCell ref="R71:S71"/>
    <mergeCell ref="R72:S72"/>
    <mergeCell ref="R73:S73"/>
    <mergeCell ref="A74:S78"/>
    <mergeCell ref="T74:AI76"/>
    <mergeCell ref="T77:AI78"/>
    <mergeCell ref="AJ41:AU41"/>
    <mergeCell ref="AV41:AZ41"/>
    <mergeCell ref="AJ42:AU42"/>
    <mergeCell ref="AV42:AZ42"/>
    <mergeCell ref="AM64:AM67"/>
    <mergeCell ref="AU64:AU67"/>
    <mergeCell ref="AV64:AV67"/>
    <mergeCell ref="AN64:AN67"/>
    <mergeCell ref="AO64:AO67"/>
    <mergeCell ref="AT64:AT67"/>
    <mergeCell ref="AP64:AP67"/>
    <mergeCell ref="AQ64:AQ67"/>
    <mergeCell ref="AR64:AR67"/>
    <mergeCell ref="AS64:AS67"/>
    <mergeCell ref="AY43:AY44"/>
    <mergeCell ref="AZ43:AZ44"/>
    <mergeCell ref="AW64:AW67"/>
    <mergeCell ref="AX64:AX67"/>
    <mergeCell ref="AY64:AY67"/>
    <mergeCell ref="AZ64:AZ69"/>
    <mergeCell ref="AW68:AW69"/>
    <mergeCell ref="AX68:AX69"/>
    <mergeCell ref="AY68:AY69"/>
    <mergeCell ref="AT68:AT69"/>
    <mergeCell ref="Q3:Q4"/>
    <mergeCell ref="R3:R4"/>
    <mergeCell ref="A3:A4"/>
    <mergeCell ref="B3:B4"/>
    <mergeCell ref="O3:O4"/>
    <mergeCell ref="P3:P4"/>
    <mergeCell ref="A1:AI2"/>
    <mergeCell ref="AJ1:AU1"/>
    <mergeCell ref="AV1:AZ1"/>
    <mergeCell ref="AJ2:AU2"/>
    <mergeCell ref="AV2:AZ2"/>
    <mergeCell ref="S3:S4"/>
    <mergeCell ref="AJ3:AJ4"/>
    <mergeCell ref="AK3:AK4"/>
    <mergeCell ref="AY3:AY4"/>
    <mergeCell ref="AZ3:AZ4"/>
    <mergeCell ref="A43:A44"/>
    <mergeCell ref="B43:B44"/>
    <mergeCell ref="O43:O44"/>
    <mergeCell ref="P43:P44"/>
    <mergeCell ref="Q43:Q44"/>
    <mergeCell ref="R43:R44"/>
    <mergeCell ref="S43:S44"/>
    <mergeCell ref="AN24:AN27"/>
    <mergeCell ref="AO24:AO27"/>
    <mergeCell ref="AM24:AM27"/>
    <mergeCell ref="AL24:AL27"/>
    <mergeCell ref="AO28:AO29"/>
    <mergeCell ref="AL28:AL29"/>
    <mergeCell ref="AM28:AM29"/>
    <mergeCell ref="AN28:AN29"/>
    <mergeCell ref="AJ24:AJ29"/>
    <mergeCell ref="AK24:AK29"/>
    <mergeCell ref="A31:B31"/>
    <mergeCell ref="A32:B32"/>
    <mergeCell ref="A33:B33"/>
    <mergeCell ref="A34:S38"/>
    <mergeCell ref="T34:AI36"/>
    <mergeCell ref="T37:AI38"/>
    <mergeCell ref="A41:AI42"/>
    <mergeCell ref="AR68:AR69"/>
    <mergeCell ref="AS68:AS69"/>
    <mergeCell ref="AH43:AH44"/>
    <mergeCell ref="AI43:AI44"/>
    <mergeCell ref="AL64:AL67"/>
    <mergeCell ref="AJ43:AJ44"/>
    <mergeCell ref="AK43:AK44"/>
    <mergeCell ref="AJ61:AK61"/>
    <mergeCell ref="AJ62:AK62"/>
    <mergeCell ref="AJ63:AK63"/>
    <mergeCell ref="AJ64:AJ69"/>
    <mergeCell ref="AK64:AK69"/>
    <mergeCell ref="AJ21:AK21"/>
    <mergeCell ref="AJ22:AK22"/>
    <mergeCell ref="AJ23:AK23"/>
    <mergeCell ref="AG3:AG4"/>
    <mergeCell ref="AH3:AH4"/>
    <mergeCell ref="AI3:AI4"/>
    <mergeCell ref="AX24:AX27"/>
    <mergeCell ref="AY24:AY27"/>
    <mergeCell ref="AZ24:AZ29"/>
    <mergeCell ref="AW28:AW29"/>
    <mergeCell ref="AX28:AX29"/>
    <mergeCell ref="AY28:AY29"/>
    <mergeCell ref="AV24:AV27"/>
    <mergeCell ref="AV28:AV29"/>
    <mergeCell ref="AW24:AW27"/>
    <mergeCell ref="AU68:AU69"/>
    <mergeCell ref="AV68:AV69"/>
    <mergeCell ref="R31:S31"/>
    <mergeCell ref="R32:S32"/>
    <mergeCell ref="R33:S33"/>
    <mergeCell ref="AP24:AP27"/>
    <mergeCell ref="AQ24:AQ27"/>
    <mergeCell ref="AP28:AP29"/>
    <mergeCell ref="AQ28:AQ29"/>
    <mergeCell ref="AT24:AT27"/>
    <mergeCell ref="AU24:AU27"/>
    <mergeCell ref="AR24:AR27"/>
    <mergeCell ref="AS24:AS27"/>
    <mergeCell ref="AT28:AT29"/>
    <mergeCell ref="AU28:AU29"/>
    <mergeCell ref="AR28:AR29"/>
    <mergeCell ref="AS28:AS29"/>
    <mergeCell ref="AG43:AG44"/>
    <mergeCell ref="AL68:AL69"/>
    <mergeCell ref="AM68:AM69"/>
    <mergeCell ref="AN68:AN69"/>
    <mergeCell ref="AO68:AO69"/>
    <mergeCell ref="AP68:AP69"/>
    <mergeCell ref="AQ68:AQ69"/>
  </mergeCells>
  <phoneticPr fontId="6" type="noConversion"/>
  <conditionalFormatting sqref="C31:M33">
    <cfRule type="cellIs" dxfId="299" priority="60" stopIfTrue="1" operator="greaterThan">
      <formula>1</formula>
    </cfRule>
  </conditionalFormatting>
  <conditionalFormatting sqref="C5:N30">
    <cfRule type="expression" dxfId="298" priority="36">
      <formula>COUNTIF(C$5:C$30, C5)&gt;1</formula>
    </cfRule>
  </conditionalFormatting>
  <conditionalFormatting sqref="C45:N70">
    <cfRule type="expression" dxfId="297" priority="1">
      <formula>COUNTIF(C$5:C$30, C45)&gt;1</formula>
    </cfRule>
  </conditionalFormatting>
  <conditionalFormatting sqref="D71:D72 E71:M73 C73">
    <cfRule type="cellIs" dxfId="296" priority="11" stopIfTrue="1" operator="greaterThan">
      <formula>1</formula>
    </cfRule>
  </conditionalFormatting>
  <conditionalFormatting sqref="F71:F72">
    <cfRule type="cellIs" dxfId="295" priority="20" stopIfTrue="1" operator="greaterThan">
      <formula>1</formula>
    </cfRule>
  </conditionalFormatting>
  <conditionalFormatting sqref="F73">
    <cfRule type="expression" dxfId="294" priority="21" stopIfTrue="1">
      <formula>IF(OR(AND(F73&gt;6,$AV$1 ="!"),AND(F73&gt;4, $AV$1&lt;&gt;"!")), TRUE, FALSE)</formula>
    </cfRule>
  </conditionalFormatting>
  <conditionalFormatting sqref="H71:H72">
    <cfRule type="cellIs" dxfId="293" priority="16" stopIfTrue="1" operator="greaterThan">
      <formula>1</formula>
    </cfRule>
  </conditionalFormatting>
  <conditionalFormatting sqref="H73">
    <cfRule type="expression" dxfId="292" priority="17" stopIfTrue="1">
      <formula>IF(OR(AND(H73&gt;6,$AV$1 ="!"),AND(H73&gt;4, $AV$1&lt;&gt;"!")), TRUE, FALSE)</formula>
    </cfRule>
  </conditionalFormatting>
  <conditionalFormatting sqref="J71:J72">
    <cfRule type="cellIs" dxfId="291" priority="14" stopIfTrue="1" operator="greaterThan">
      <formula>1</formula>
    </cfRule>
  </conditionalFormatting>
  <conditionalFormatting sqref="J73">
    <cfRule type="expression" dxfId="290" priority="15" stopIfTrue="1">
      <formula>IF(OR(AND(J73&gt;6,$AV$1 ="!"),AND(J73&gt;4, $AV$1&lt;&gt;"!")), TRUE, FALSE)</formula>
    </cfRule>
  </conditionalFormatting>
  <conditionalFormatting sqref="M71:M72">
    <cfRule type="cellIs" dxfId="289" priority="12" stopIfTrue="1" operator="greaterThan">
      <formula>1</formula>
    </cfRule>
  </conditionalFormatting>
  <conditionalFormatting sqref="M73">
    <cfRule type="expression" dxfId="288" priority="13" stopIfTrue="1">
      <formula>IF(OR(AND(M73&gt;6,$AV$1 ="!"),AND(M73&gt;4, $AV$1&lt;&gt;"!")), TRUE, FALSE)</formula>
    </cfRule>
  </conditionalFormatting>
  <conditionalFormatting sqref="N31">
    <cfRule type="containsText" dxfId="287" priority="48" stopIfTrue="1" operator="containsText" text="!">
      <formula>NOT(ISERROR(SEARCH("!",N31)))</formula>
    </cfRule>
  </conditionalFormatting>
  <conditionalFormatting sqref="N33">
    <cfRule type="containsText" dxfId="286" priority="49" stopIfTrue="1" operator="containsText" text="!">
      <formula>NOT(ISERROR(SEARCH("!",N33)))</formula>
    </cfRule>
  </conditionalFormatting>
  <conditionalFormatting sqref="N71">
    <cfRule type="containsText" dxfId="285" priority="18" stopIfTrue="1" operator="containsText" text="!">
      <formula>NOT(ISERROR(SEARCH("!",N71)))</formula>
    </cfRule>
  </conditionalFormatting>
  <conditionalFormatting sqref="N73">
    <cfRule type="containsText" dxfId="284" priority="19" stopIfTrue="1" operator="containsText" text="!">
      <formula>NOT(ISERROR(SEARCH("!",N73)))</formula>
    </cfRule>
  </conditionalFormatting>
  <conditionalFormatting sqref="P5:P30">
    <cfRule type="cellIs" dxfId="283" priority="54" stopIfTrue="1" operator="greaterThan">
      <formula>3</formula>
    </cfRule>
  </conditionalFormatting>
  <conditionalFormatting sqref="P45:P70">
    <cfRule type="cellIs" dxfId="282" priority="29" stopIfTrue="1" operator="greaterThan">
      <formula>3</formula>
    </cfRule>
  </conditionalFormatting>
  <conditionalFormatting sqref="Q5:Q30">
    <cfRule type="cellIs" dxfId="281" priority="55" stopIfTrue="1" operator="greaterThan">
      <formula>1</formula>
    </cfRule>
  </conditionalFormatting>
  <conditionalFormatting sqref="Q45:Q70">
    <cfRule type="cellIs" dxfId="280" priority="30" stopIfTrue="1" operator="greaterThan">
      <formula>1</formula>
    </cfRule>
  </conditionalFormatting>
  <conditionalFormatting sqref="T31:T32">
    <cfRule type="cellIs" dxfId="279" priority="47" stopIfTrue="1" operator="greaterThan">
      <formula>1</formula>
    </cfRule>
  </conditionalFormatting>
  <conditionalFormatting sqref="T33">
    <cfRule type="cellIs" dxfId="278" priority="44" stopIfTrue="1" operator="greaterThan">
      <formula>3</formula>
    </cfRule>
  </conditionalFormatting>
  <conditionalFormatting sqref="T73">
    <cfRule type="cellIs" dxfId="277" priority="10" stopIfTrue="1" operator="greaterThan">
      <formula>3</formula>
    </cfRule>
  </conditionalFormatting>
  <conditionalFormatting sqref="T5:AF30">
    <cfRule type="expression" dxfId="276" priority="35">
      <formula>COUNTIF(T$5:T$30, T5)&gt;1</formula>
    </cfRule>
  </conditionalFormatting>
  <conditionalFormatting sqref="T45:AF70">
    <cfRule type="expression" dxfId="275" priority="8">
      <formula>COUNTIF(T$5:T$30, T45)&gt;1</formula>
    </cfRule>
  </conditionalFormatting>
  <conditionalFormatting sqref="U31:AE33">
    <cfRule type="cellIs" dxfId="274" priority="46" stopIfTrue="1" operator="greaterThan">
      <formula>1</formula>
    </cfRule>
  </conditionalFormatting>
  <conditionalFormatting sqref="U71:AE73">
    <cfRule type="cellIs" dxfId="273" priority="9" stopIfTrue="1" operator="greaterThan">
      <formula>1</formula>
    </cfRule>
  </conditionalFormatting>
  <conditionalFormatting sqref="AF31">
    <cfRule type="containsText" dxfId="272" priority="51" stopIfTrue="1" operator="containsText" text="!">
      <formula>NOT(ISERROR(SEARCH("!",AF31)))</formula>
    </cfRule>
  </conditionalFormatting>
  <conditionalFormatting sqref="AF33">
    <cfRule type="containsText" dxfId="271" priority="52" stopIfTrue="1" operator="containsText" text="!">
      <formula>NOT(ISERROR(SEARCH("!",AF33)))</formula>
    </cfRule>
  </conditionalFormatting>
  <conditionalFormatting sqref="AF71">
    <cfRule type="containsText" dxfId="270" priority="26" stopIfTrue="1" operator="containsText" text="!">
      <formula>NOT(ISERROR(SEARCH("!",AF71)))</formula>
    </cfRule>
  </conditionalFormatting>
  <conditionalFormatting sqref="AF73">
    <cfRule type="containsText" dxfId="269" priority="27" stopIfTrue="1" operator="containsText" text="!">
      <formula>NOT(ISERROR(SEARCH("!",AF73)))</formula>
    </cfRule>
  </conditionalFormatting>
  <conditionalFormatting sqref="AH5:AH30">
    <cfRule type="cellIs" dxfId="268" priority="56" stopIfTrue="1" operator="greaterThan">
      <formula>3</formula>
    </cfRule>
  </conditionalFormatting>
  <conditionalFormatting sqref="AH45:AH70">
    <cfRule type="cellIs" dxfId="267" priority="31" stopIfTrue="1" operator="greaterThan">
      <formula>3</formula>
    </cfRule>
  </conditionalFormatting>
  <conditionalFormatting sqref="AI5:AI30">
    <cfRule type="cellIs" dxfId="266" priority="57" stopIfTrue="1" operator="greaterThan">
      <formula>1</formula>
    </cfRule>
  </conditionalFormatting>
  <conditionalFormatting sqref="AI45:AI70">
    <cfRule type="cellIs" dxfId="265" priority="32" stopIfTrue="1" operator="greaterThan">
      <formula>1</formula>
    </cfRule>
  </conditionalFormatting>
  <conditionalFormatting sqref="AL63">
    <cfRule type="cellIs" dxfId="264" priority="25" stopIfTrue="1" operator="greaterThan">
      <formula>3</formula>
    </cfRule>
  </conditionalFormatting>
  <conditionalFormatting sqref="AL70:AL78">
    <cfRule type="expression" dxfId="263" priority="5">
      <formula>COUNTIF(AL$30:AL$38, AL70)&gt;1</formula>
    </cfRule>
  </conditionalFormatting>
  <conditionalFormatting sqref="AL5:AW20">
    <cfRule type="expression" dxfId="262" priority="41" stopIfTrue="1">
      <formula>COUNTIF(AL$5:AL$20, AL5)&gt;1</formula>
    </cfRule>
  </conditionalFormatting>
  <conditionalFormatting sqref="AL23:AW23">
    <cfRule type="cellIs" dxfId="261" priority="43" operator="greaterThan">
      <formula>3</formula>
    </cfRule>
  </conditionalFormatting>
  <conditionalFormatting sqref="AL45:AW60">
    <cfRule type="expression" dxfId="260" priority="7" stopIfTrue="1">
      <formula>COUNTIF(AL$5:AL$20, AL45)&gt;1</formula>
    </cfRule>
  </conditionalFormatting>
  <conditionalFormatting sqref="AL30:AX38">
    <cfRule type="expression" dxfId="259" priority="40">
      <formula>COUNTIF(AL$30:AL$38, AL30)&gt;1</formula>
    </cfRule>
  </conditionalFormatting>
  <conditionalFormatting sqref="AM61:AW63">
    <cfRule type="cellIs" dxfId="258" priority="6" stopIfTrue="1" operator="greaterThan">
      <formula>1</formula>
    </cfRule>
  </conditionalFormatting>
  <conditionalFormatting sqref="AM70:AW78">
    <cfRule type="expression" dxfId="257" priority="3" stopIfTrue="1">
      <formula>COUNTIF(AM$30:AM$38, AM70)&gt;1</formula>
    </cfRule>
  </conditionalFormatting>
  <conditionalFormatting sqref="AX5:AX20">
    <cfRule type="expression" dxfId="256" priority="50">
      <formula>COUNTIF(AX$5:AX$20, AX5)&gt;1</formula>
    </cfRule>
  </conditionalFormatting>
  <conditionalFormatting sqref="AX21">
    <cfRule type="containsText" dxfId="255" priority="39" stopIfTrue="1" operator="containsText" text="!">
      <formula>NOT(ISERROR(SEARCH("!",AX21)))</formula>
    </cfRule>
  </conditionalFormatting>
  <conditionalFormatting sqref="AX23">
    <cfRule type="cellIs" dxfId="254" priority="42" stopIfTrue="1" operator="greaterThan">
      <formula>1</formula>
    </cfRule>
  </conditionalFormatting>
  <conditionalFormatting sqref="AX45:AX60">
    <cfRule type="expression" dxfId="253" priority="24">
      <formula>COUNTIF(AX$5:AX$20, AX45)&gt;1</formula>
    </cfRule>
  </conditionalFormatting>
  <conditionalFormatting sqref="AX61">
    <cfRule type="containsText" dxfId="252" priority="22" stopIfTrue="1" operator="containsText" text="!">
      <formula>NOT(ISERROR(SEARCH("!",AX61)))</formula>
    </cfRule>
  </conditionalFormatting>
  <conditionalFormatting sqref="AX63">
    <cfRule type="containsText" dxfId="251" priority="23" stopIfTrue="1" operator="containsText" text="!">
      <formula>NOT(ISERROR(SEARCH("!",AX63)))</formula>
    </cfRule>
  </conditionalFormatting>
  <conditionalFormatting sqref="AX70:AX78">
    <cfRule type="expression" dxfId="250" priority="4">
      <formula>COUNTIF(AX$30:AX$38, AX70)&gt;1</formula>
    </cfRule>
  </conditionalFormatting>
  <conditionalFormatting sqref="AZ5:AZ20">
    <cfRule type="cellIs" dxfId="249" priority="58" stopIfTrue="1" operator="greaterThan">
      <formula>3</formula>
    </cfRule>
  </conditionalFormatting>
  <conditionalFormatting sqref="AZ30:AZ38">
    <cfRule type="cellIs" dxfId="248" priority="59" stopIfTrue="1" operator="greaterThan">
      <formula>5</formula>
    </cfRule>
  </conditionalFormatting>
  <conditionalFormatting sqref="AZ45:AZ60">
    <cfRule type="cellIs" dxfId="247" priority="33" stopIfTrue="1" operator="greaterThan">
      <formula>3</formula>
    </cfRule>
  </conditionalFormatting>
  <conditionalFormatting sqref="AZ70:AZ78">
    <cfRule type="cellIs" dxfId="246" priority="34" stopIfTrue="1" operator="greaterThan">
      <formula>5</formula>
    </cfRule>
  </conditionalFormatting>
  <dataValidations disablePrompts="1" count="8">
    <dataValidation type="list" allowBlank="1" showInputMessage="1" showErrorMessage="1" sqref="AN30:AN38 AN70:AN78" xr:uid="{62A3542A-F601-6842-9509-595DF285B3E6}">
      <formula1>"n/a"</formula1>
    </dataValidation>
    <dataValidation type="list" allowBlank="1" showInputMessage="1" showErrorMessage="1" sqref="AV34:AV38 AV30:AV32 AW30:AW33 AL30:AM38 AW35:AW38 AO37:AP38 AO30:AP35 AQ38 AQ30:AQ36 AR30:AR37 AS31:AS38 AT32:AT38 AT30 AU33:AU38 AU30:AU31 AL45:AL60 AL70:AM78 AO70:AW78 T45:T70" xr:uid="{30EB45C1-6F76-5343-BFDF-0822D90B1D1A}">
      <formula1>"NS1,NS2,NS3"</formula1>
    </dataValidation>
    <dataValidation type="list" allowBlank="1" showInputMessage="1" showErrorMessage="1" sqref="AX30:AX38 AX70:AX78" xr:uid="{E07F8517-CB37-2149-B076-F37110512F23}">
      <formula1>"NS1,NS2,NS3,NS4"</formula1>
    </dataValidation>
    <dataValidation type="list" allowBlank="1" showInputMessage="1" showErrorMessage="1" sqref="AX5:AX20 AF5:AF30 N5:N30 AX45:AX60 AF45:AF70 N45:N70" xr:uid="{DE016EAF-E769-4648-99BC-1F251D138871}">
      <formula1>"1,2,3,4,NS1,NS2,NS3,NS4"</formula1>
    </dataValidation>
    <dataValidation type="list" allowBlank="1" showInputMessage="1" showErrorMessage="1" sqref="D5:D30 D45:D70" xr:uid="{08BCCADA-97B7-8F4F-84C7-B701DBD57815}">
      <formula1>$BC$6:$BC$7</formula1>
    </dataValidation>
    <dataValidation type="list" allowBlank="1" showInputMessage="1" showErrorMessage="1" sqref="C5:C30 C45:C70" xr:uid="{DF08EBD1-C6AD-1941-81E8-C1859FB80594}">
      <formula1>$BD$6:$BD$8</formula1>
    </dataValidation>
    <dataValidation type="list" allowBlank="1" showInputMessage="1" showErrorMessage="1" sqref="E5:M30 U5:AE30 AM5:AW20 E45:M70 U45:AE70 AM45:AW60" xr:uid="{438DCCA6-52C9-DE40-B6C6-9CDBAB38131F}">
      <formula1>$BB$6:$BB$8</formula1>
    </dataValidation>
    <dataValidation type="list" allowBlank="1" showInputMessage="1" showErrorMessage="1" sqref="T5:T30 AL5:AL20" xr:uid="{D408628D-38D8-0E41-BFCD-93FEBD7045D8}">
      <formula1>"NS1, NS2, NS3"</formula1>
    </dataValidation>
  </dataValidations>
  <printOptions horizontalCentered="1" verticalCentered="1"/>
  <pageMargins left="0" right="0" top="0" bottom="0" header="0" footer="0"/>
  <pageSetup paperSize="9" scale="34"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9534C-528D-5040-81A1-8860F6EA6D10}">
  <sheetPr codeName="Sheet22">
    <pageSetUpPr fitToPage="1"/>
  </sheetPr>
  <dimension ref="A2:AI537"/>
  <sheetViews>
    <sheetView zoomScaleNormal="100" zoomScaleSheetLayoutView="50" workbookViewId="0">
      <selection activeCell="O11" sqref="O11:Q11"/>
    </sheetView>
  </sheetViews>
  <sheetFormatPr baseColWidth="10" defaultColWidth="9" defaultRowHeight="18"/>
  <cols>
    <col min="1" max="2" width="5.33203125" style="157" customWidth="1"/>
    <col min="3" max="3" width="33.33203125" style="157" customWidth="1"/>
    <col min="4" max="4" width="24.83203125" style="157" customWidth="1"/>
    <col min="5" max="28" width="3.5" style="157" customWidth="1"/>
    <col min="29" max="33" width="5.33203125" style="157" customWidth="1"/>
    <col min="34" max="16384" width="9" style="157"/>
  </cols>
  <sheetData>
    <row r="2" spans="1:35">
      <c r="B2" s="927" t="s">
        <v>338</v>
      </c>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row>
    <row r="3" spans="1:35">
      <c r="B3" s="928"/>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row>
    <row r="4" spans="1:35">
      <c r="B4" s="928"/>
      <c r="C4" s="928"/>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row>
    <row r="5" spans="1:35">
      <c r="B5" s="928"/>
      <c r="C5" s="928"/>
      <c r="D5" s="928"/>
      <c r="E5" s="928"/>
      <c r="F5" s="928"/>
      <c r="G5" s="928"/>
      <c r="H5" s="928"/>
      <c r="I5" s="928"/>
      <c r="J5" s="928"/>
      <c r="K5" s="928"/>
      <c r="L5" s="928"/>
      <c r="M5" s="928"/>
      <c r="N5" s="928"/>
      <c r="O5" s="928"/>
      <c r="P5" s="928"/>
      <c r="Q5" s="928"/>
      <c r="R5" s="928"/>
      <c r="S5" s="928"/>
      <c r="T5" s="928"/>
      <c r="U5" s="928"/>
      <c r="V5" s="928"/>
      <c r="W5" s="928"/>
      <c r="X5" s="928"/>
      <c r="Y5" s="928"/>
      <c r="Z5" s="928"/>
      <c r="AA5" s="928"/>
      <c r="AB5" s="928"/>
      <c r="AC5" s="928"/>
      <c r="AD5" s="928"/>
      <c r="AE5" s="928"/>
      <c r="AF5" s="928"/>
    </row>
    <row r="6" spans="1:35">
      <c r="B6" s="928"/>
      <c r="C6" s="928"/>
      <c r="D6" s="928"/>
      <c r="E6" s="928"/>
      <c r="F6" s="928"/>
      <c r="G6" s="928"/>
      <c r="H6" s="928"/>
      <c r="I6" s="928"/>
      <c r="J6" s="928"/>
      <c r="K6" s="928"/>
      <c r="L6" s="928"/>
      <c r="M6" s="928"/>
      <c r="N6" s="928"/>
      <c r="O6" s="928"/>
      <c r="P6" s="928"/>
      <c r="Q6" s="928"/>
      <c r="R6" s="928"/>
      <c r="S6" s="928"/>
      <c r="T6" s="928"/>
      <c r="U6" s="928"/>
      <c r="V6" s="928"/>
      <c r="W6" s="928"/>
      <c r="X6" s="928"/>
      <c r="Y6" s="928"/>
      <c r="Z6" s="928"/>
      <c r="AA6" s="928"/>
      <c r="AB6" s="928"/>
      <c r="AC6" s="928"/>
      <c r="AD6" s="928"/>
      <c r="AE6" s="928"/>
      <c r="AF6" s="928"/>
    </row>
    <row r="7" spans="1:35">
      <c r="B7" s="928"/>
      <c r="C7" s="928"/>
      <c r="D7" s="928"/>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row>
    <row r="8" spans="1:35">
      <c r="B8" s="928"/>
      <c r="C8" s="928"/>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row>
    <row r="10" spans="1:35" ht="38.25" customHeight="1">
      <c r="A10" s="942" t="s">
        <v>339</v>
      </c>
      <c r="B10" s="943"/>
      <c r="C10" s="943"/>
      <c r="D10" s="944"/>
      <c r="E10" s="929" t="s">
        <v>4</v>
      </c>
      <c r="F10" s="930"/>
      <c r="G10" s="931"/>
      <c r="H10" s="945">
        <f>Boys!$G$3</f>
        <v>46271</v>
      </c>
      <c r="I10" s="946"/>
      <c r="J10" s="946"/>
      <c r="K10" s="947"/>
      <c r="L10" s="929" t="s">
        <v>5</v>
      </c>
      <c r="M10" s="930"/>
      <c r="N10" s="931"/>
      <c r="O10" s="948" t="str">
        <f>Boys!$I$3</f>
        <v>Tilsley</v>
      </c>
      <c r="P10" s="949"/>
      <c r="Q10" s="949"/>
      <c r="R10" s="949"/>
      <c r="S10" s="949"/>
      <c r="T10" s="949"/>
      <c r="U10" s="949"/>
      <c r="V10" s="949"/>
      <c r="W10" s="950"/>
      <c r="X10" s="929" t="s">
        <v>340</v>
      </c>
      <c r="Y10" s="930"/>
      <c r="Z10" s="931"/>
      <c r="AA10" s="975" t="str">
        <f>'Read Me First'!$A$1</f>
        <v>Oxfordshire Track and Field League 2026</v>
      </c>
      <c r="AB10" s="976"/>
      <c r="AC10" s="976"/>
      <c r="AD10" s="976"/>
      <c r="AE10" s="976"/>
      <c r="AF10" s="976"/>
      <c r="AG10" s="977"/>
    </row>
    <row r="11" spans="1:35" ht="38.25" customHeight="1">
      <c r="A11" s="929" t="s">
        <v>283</v>
      </c>
      <c r="B11" s="931"/>
      <c r="C11" s="948" t="str">
        <f>"High Jump U14 Boys (" &amp;DataCalcs!$K$666 &amp; " athletes)"</f>
        <v>High Jump U14 Boys (0 athletes)</v>
      </c>
      <c r="D11" s="950"/>
      <c r="E11" s="929" t="s">
        <v>341</v>
      </c>
      <c r="F11" s="930"/>
      <c r="G11" s="931"/>
      <c r="H11" s="951">
        <f>DataTables!$Q$18</f>
        <v>0.60416666666666663</v>
      </c>
      <c r="I11" s="952"/>
      <c r="J11" s="952"/>
      <c r="K11" s="953"/>
      <c r="L11" s="948" t="s">
        <v>342</v>
      </c>
      <c r="M11" s="949"/>
      <c r="N11" s="949"/>
      <c r="O11" s="954">
        <f>DataTables!$N$18</f>
        <v>1.66</v>
      </c>
      <c r="P11" s="954"/>
      <c r="Q11" s="955"/>
      <c r="R11" s="948" t="s">
        <v>343</v>
      </c>
      <c r="S11" s="949"/>
      <c r="T11" s="949"/>
      <c r="U11" s="956">
        <f>DataTables!$I$18</f>
        <v>1.375</v>
      </c>
      <c r="V11" s="956"/>
      <c r="W11" s="957"/>
      <c r="X11" s="948" t="str">
        <f>"Starting Height/Second Height: " &amp; CHAR(10) &amp; DataTables!$R$18</f>
        <v xml:space="preserve">Starting Height/Second Height: 
</v>
      </c>
      <c r="Y11" s="949"/>
      <c r="Z11" s="949"/>
      <c r="AA11" s="949"/>
      <c r="AB11" s="949"/>
      <c r="AC11" s="949"/>
      <c r="AD11" s="949"/>
      <c r="AE11" s="949"/>
      <c r="AF11" s="949"/>
      <c r="AG11" s="950"/>
    </row>
    <row r="12" spans="1:35" ht="16" customHeight="1">
      <c r="A12" s="158"/>
      <c r="B12" s="158"/>
      <c r="C12" s="158"/>
      <c r="D12" s="159"/>
      <c r="E12" s="715"/>
      <c r="F12" s="715"/>
      <c r="G12" s="715"/>
      <c r="H12" s="160"/>
      <c r="I12" s="160"/>
      <c r="J12" s="160"/>
      <c r="K12" s="715"/>
      <c r="L12" s="715"/>
      <c r="M12" s="715"/>
      <c r="N12" s="713"/>
      <c r="O12" s="713"/>
      <c r="P12" s="713"/>
      <c r="Q12" s="713"/>
      <c r="R12" s="161"/>
      <c r="S12" s="161"/>
      <c r="T12" s="161"/>
      <c r="U12" s="162"/>
      <c r="V12" s="162"/>
      <c r="W12" s="161"/>
      <c r="X12" s="163"/>
      <c r="Y12" s="163"/>
      <c r="Z12" s="163"/>
      <c r="AA12" s="163"/>
      <c r="AB12" s="163"/>
      <c r="AC12" s="163"/>
      <c r="AD12" s="163"/>
      <c r="AE12" s="163"/>
      <c r="AF12" s="163"/>
      <c r="AG12" s="163"/>
    </row>
    <row r="13" spans="1:35" ht="38.25" customHeight="1">
      <c r="A13" s="958" t="s">
        <v>344</v>
      </c>
      <c r="B13" s="960" t="s">
        <v>302</v>
      </c>
      <c r="C13" s="960" t="s">
        <v>345</v>
      </c>
      <c r="D13" s="960" t="s">
        <v>346</v>
      </c>
      <c r="E13" s="962"/>
      <c r="F13" s="963"/>
      <c r="G13" s="962"/>
      <c r="H13" s="963"/>
      <c r="I13" s="962"/>
      <c r="J13" s="963"/>
      <c r="K13" s="962"/>
      <c r="L13" s="963"/>
      <c r="M13" s="962"/>
      <c r="N13" s="963"/>
      <c r="O13" s="962"/>
      <c r="P13" s="963"/>
      <c r="Q13" s="962"/>
      <c r="R13" s="963"/>
      <c r="S13" s="962"/>
      <c r="T13" s="963"/>
      <c r="U13" s="962"/>
      <c r="V13" s="963"/>
      <c r="W13" s="962"/>
      <c r="X13" s="963"/>
      <c r="Y13" s="962"/>
      <c r="Z13" s="963"/>
      <c r="AA13" s="971" t="s">
        <v>347</v>
      </c>
      <c r="AB13" s="972"/>
      <c r="AC13" s="936" t="s">
        <v>348</v>
      </c>
      <c r="AD13" s="938" t="s">
        <v>349</v>
      </c>
      <c r="AE13" s="938" t="s">
        <v>350</v>
      </c>
      <c r="AF13" s="940" t="s">
        <v>351</v>
      </c>
      <c r="AG13" s="941"/>
    </row>
    <row r="14" spans="1:35" ht="20.25" customHeight="1">
      <c r="A14" s="959"/>
      <c r="B14" s="961"/>
      <c r="C14" s="961"/>
      <c r="D14" s="961"/>
      <c r="E14" s="940" t="s">
        <v>352</v>
      </c>
      <c r="F14" s="941"/>
      <c r="G14" s="940" t="s">
        <v>352</v>
      </c>
      <c r="H14" s="941"/>
      <c r="I14" s="940" t="s">
        <v>352</v>
      </c>
      <c r="J14" s="941"/>
      <c r="K14" s="940" t="s">
        <v>352</v>
      </c>
      <c r="L14" s="941"/>
      <c r="M14" s="940" t="s">
        <v>352</v>
      </c>
      <c r="N14" s="941"/>
      <c r="O14" s="940" t="s">
        <v>352</v>
      </c>
      <c r="P14" s="941"/>
      <c r="Q14" s="940" t="s">
        <v>352</v>
      </c>
      <c r="R14" s="941"/>
      <c r="S14" s="940" t="s">
        <v>352</v>
      </c>
      <c r="T14" s="941"/>
      <c r="U14" s="940" t="s">
        <v>352</v>
      </c>
      <c r="V14" s="941"/>
      <c r="W14" s="940" t="s">
        <v>352</v>
      </c>
      <c r="X14" s="941"/>
      <c r="Y14" s="940" t="s">
        <v>352</v>
      </c>
      <c r="Z14" s="941"/>
      <c r="AA14" s="973"/>
      <c r="AB14" s="974"/>
      <c r="AC14" s="937"/>
      <c r="AD14" s="939"/>
      <c r="AE14" s="939"/>
      <c r="AF14" s="719" t="s">
        <v>71</v>
      </c>
      <c r="AG14" s="719" t="s">
        <v>65</v>
      </c>
    </row>
    <row r="15" spans="1:35" ht="25" customHeight="1">
      <c r="A15" s="717">
        <v>1</v>
      </c>
      <c r="B15" s="164" t="str" cm="1">
        <f t="array" ref="B15:D16">IFERROR(_xlfn.TAKE(_xlfn.ANCHORARRAY(DataCalcs!$CI$2),16),"")</f>
        <v xml:space="preserve"> </v>
      </c>
      <c r="C15" s="165" t="str">
        <v/>
      </c>
      <c r="D15" s="165" t="str">
        <v/>
      </c>
      <c r="E15" s="934"/>
      <c r="F15" s="935"/>
      <c r="G15" s="934"/>
      <c r="H15" s="935"/>
      <c r="I15" s="934"/>
      <c r="J15" s="935"/>
      <c r="K15" s="934"/>
      <c r="L15" s="935"/>
      <c r="M15" s="934"/>
      <c r="N15" s="935"/>
      <c r="O15" s="934"/>
      <c r="P15" s="935"/>
      <c r="Q15" s="934"/>
      <c r="R15" s="935"/>
      <c r="S15" s="934"/>
      <c r="T15" s="935"/>
      <c r="U15" s="934"/>
      <c r="V15" s="935"/>
      <c r="W15" s="934"/>
      <c r="X15" s="935"/>
      <c r="Y15" s="934"/>
      <c r="Z15" s="935"/>
      <c r="AA15" s="934"/>
      <c r="AB15" s="935"/>
      <c r="AC15" s="166"/>
      <c r="AD15" s="166"/>
      <c r="AE15" s="720"/>
      <c r="AF15" s="720"/>
      <c r="AG15" s="720"/>
    </row>
    <row r="16" spans="1:35" ht="25" customHeight="1">
      <c r="A16" s="720">
        <v>2</v>
      </c>
      <c r="B16" s="164" t="str">
        <v xml:space="preserve"> </v>
      </c>
      <c r="C16" s="165" t="str">
        <v/>
      </c>
      <c r="D16" s="165" t="str">
        <v/>
      </c>
      <c r="E16" s="934"/>
      <c r="F16" s="935"/>
      <c r="G16" s="934"/>
      <c r="H16" s="935"/>
      <c r="I16" s="934"/>
      <c r="J16" s="935"/>
      <c r="K16" s="934"/>
      <c r="L16" s="935"/>
      <c r="M16" s="934"/>
      <c r="N16" s="935"/>
      <c r="O16" s="934"/>
      <c r="P16" s="935"/>
      <c r="Q16" s="934"/>
      <c r="R16" s="935"/>
      <c r="S16" s="934"/>
      <c r="T16" s="935"/>
      <c r="U16" s="934"/>
      <c r="V16" s="935"/>
      <c r="W16" s="934"/>
      <c r="X16" s="935"/>
      <c r="Y16" s="934"/>
      <c r="Z16" s="935"/>
      <c r="AA16" s="934"/>
      <c r="AB16" s="935"/>
      <c r="AC16" s="166"/>
      <c r="AD16" s="166"/>
      <c r="AE16" s="720"/>
      <c r="AF16" s="720"/>
      <c r="AG16" s="720"/>
      <c r="AI16" s="476"/>
    </row>
    <row r="17" spans="1:35" ht="25" customHeight="1">
      <c r="A17" s="720">
        <v>3</v>
      </c>
      <c r="B17" s="164"/>
      <c r="C17" s="165"/>
      <c r="D17" s="165"/>
      <c r="E17" s="934"/>
      <c r="F17" s="935"/>
      <c r="G17" s="934"/>
      <c r="H17" s="935"/>
      <c r="I17" s="934"/>
      <c r="J17" s="935"/>
      <c r="K17" s="934"/>
      <c r="L17" s="935"/>
      <c r="M17" s="934"/>
      <c r="N17" s="935"/>
      <c r="O17" s="934"/>
      <c r="P17" s="935"/>
      <c r="Q17" s="934"/>
      <c r="R17" s="935"/>
      <c r="S17" s="934"/>
      <c r="T17" s="935"/>
      <c r="U17" s="934"/>
      <c r="V17" s="935"/>
      <c r="W17" s="934"/>
      <c r="X17" s="935"/>
      <c r="Y17" s="934"/>
      <c r="Z17" s="935"/>
      <c r="AA17" s="934"/>
      <c r="AB17" s="935"/>
      <c r="AC17" s="166"/>
      <c r="AD17" s="166"/>
      <c r="AE17" s="720"/>
      <c r="AF17" s="720"/>
      <c r="AG17" s="720"/>
    </row>
    <row r="18" spans="1:35" ht="25" customHeight="1">
      <c r="A18" s="720">
        <v>4</v>
      </c>
      <c r="B18" s="164"/>
      <c r="C18" s="165"/>
      <c r="D18" s="165"/>
      <c r="E18" s="934"/>
      <c r="F18" s="935"/>
      <c r="G18" s="934"/>
      <c r="H18" s="935"/>
      <c r="I18" s="934"/>
      <c r="J18" s="935"/>
      <c r="K18" s="934"/>
      <c r="L18" s="935"/>
      <c r="M18" s="934"/>
      <c r="N18" s="935"/>
      <c r="O18" s="934"/>
      <c r="P18" s="935"/>
      <c r="Q18" s="934"/>
      <c r="R18" s="935"/>
      <c r="S18" s="934"/>
      <c r="T18" s="935"/>
      <c r="U18" s="934"/>
      <c r="V18" s="935"/>
      <c r="W18" s="934"/>
      <c r="X18" s="935"/>
      <c r="Y18" s="934"/>
      <c r="Z18" s="935"/>
      <c r="AA18" s="934"/>
      <c r="AB18" s="935"/>
      <c r="AC18" s="166"/>
      <c r="AD18" s="166"/>
      <c r="AE18" s="720"/>
      <c r="AF18" s="720"/>
      <c r="AG18" s="720"/>
    </row>
    <row r="19" spans="1:35" ht="25" customHeight="1">
      <c r="A19" s="720">
        <v>5</v>
      </c>
      <c r="B19" s="164"/>
      <c r="C19" s="165"/>
      <c r="D19" s="165"/>
      <c r="E19" s="934"/>
      <c r="F19" s="935"/>
      <c r="G19" s="934"/>
      <c r="H19" s="935"/>
      <c r="I19" s="934"/>
      <c r="J19" s="935"/>
      <c r="K19" s="934"/>
      <c r="L19" s="935"/>
      <c r="M19" s="934"/>
      <c r="N19" s="935"/>
      <c r="O19" s="934"/>
      <c r="P19" s="935"/>
      <c r="Q19" s="934"/>
      <c r="R19" s="935"/>
      <c r="S19" s="934"/>
      <c r="T19" s="935"/>
      <c r="U19" s="934"/>
      <c r="V19" s="935"/>
      <c r="W19" s="934"/>
      <c r="X19" s="935"/>
      <c r="Y19" s="934"/>
      <c r="Z19" s="935"/>
      <c r="AA19" s="934"/>
      <c r="AB19" s="935"/>
      <c r="AC19" s="166"/>
      <c r="AD19" s="166"/>
      <c r="AE19" s="720"/>
      <c r="AF19" s="720"/>
      <c r="AG19" s="720"/>
      <c r="AI19" s="476"/>
    </row>
    <row r="20" spans="1:35" ht="25" customHeight="1">
      <c r="A20" s="720">
        <v>6</v>
      </c>
      <c r="B20" s="164"/>
      <c r="C20" s="165"/>
      <c r="D20" s="165"/>
      <c r="E20" s="934"/>
      <c r="F20" s="935"/>
      <c r="G20" s="934"/>
      <c r="H20" s="935"/>
      <c r="I20" s="934"/>
      <c r="J20" s="935"/>
      <c r="K20" s="934"/>
      <c r="L20" s="935"/>
      <c r="M20" s="934"/>
      <c r="N20" s="935"/>
      <c r="O20" s="934"/>
      <c r="P20" s="935"/>
      <c r="Q20" s="934"/>
      <c r="R20" s="935"/>
      <c r="S20" s="934"/>
      <c r="T20" s="935"/>
      <c r="U20" s="934"/>
      <c r="V20" s="935"/>
      <c r="W20" s="934"/>
      <c r="X20" s="935"/>
      <c r="Y20" s="934"/>
      <c r="Z20" s="935"/>
      <c r="AA20" s="934"/>
      <c r="AB20" s="935"/>
      <c r="AC20" s="166"/>
      <c r="AD20" s="166"/>
      <c r="AE20" s="720"/>
      <c r="AF20" s="720"/>
      <c r="AG20" s="720"/>
    </row>
    <row r="21" spans="1:35" ht="25" customHeight="1">
      <c r="A21" s="720">
        <v>7</v>
      </c>
      <c r="B21" s="164"/>
      <c r="C21" s="165"/>
      <c r="D21" s="165"/>
      <c r="E21" s="934"/>
      <c r="F21" s="935"/>
      <c r="G21" s="934"/>
      <c r="H21" s="935"/>
      <c r="I21" s="934"/>
      <c r="J21" s="935"/>
      <c r="K21" s="934"/>
      <c r="L21" s="935"/>
      <c r="M21" s="934"/>
      <c r="N21" s="935"/>
      <c r="O21" s="934"/>
      <c r="P21" s="935"/>
      <c r="Q21" s="934"/>
      <c r="R21" s="935"/>
      <c r="S21" s="934"/>
      <c r="T21" s="935"/>
      <c r="U21" s="934"/>
      <c r="V21" s="935"/>
      <c r="W21" s="934"/>
      <c r="X21" s="935"/>
      <c r="Y21" s="934"/>
      <c r="Z21" s="935"/>
      <c r="AA21" s="934"/>
      <c r="AB21" s="935"/>
      <c r="AC21" s="166"/>
      <c r="AD21" s="166"/>
      <c r="AE21" s="720"/>
      <c r="AF21" s="720"/>
      <c r="AG21" s="720"/>
    </row>
    <row r="22" spans="1:35" ht="25" customHeight="1">
      <c r="A22" s="720">
        <v>8</v>
      </c>
      <c r="B22" s="164"/>
      <c r="C22" s="165"/>
      <c r="D22" s="165"/>
      <c r="E22" s="934"/>
      <c r="F22" s="935"/>
      <c r="G22" s="934"/>
      <c r="H22" s="935"/>
      <c r="I22" s="934"/>
      <c r="J22" s="935"/>
      <c r="K22" s="934"/>
      <c r="L22" s="935"/>
      <c r="M22" s="934"/>
      <c r="N22" s="935"/>
      <c r="O22" s="934"/>
      <c r="P22" s="935"/>
      <c r="Q22" s="934"/>
      <c r="R22" s="935"/>
      <c r="S22" s="934"/>
      <c r="T22" s="935"/>
      <c r="U22" s="934"/>
      <c r="V22" s="935"/>
      <c r="W22" s="934"/>
      <c r="X22" s="935"/>
      <c r="Y22" s="934"/>
      <c r="Z22" s="935"/>
      <c r="AA22" s="934"/>
      <c r="AB22" s="935"/>
      <c r="AC22" s="166"/>
      <c r="AD22" s="166"/>
      <c r="AE22" s="720"/>
      <c r="AF22" s="720"/>
      <c r="AG22" s="720"/>
    </row>
    <row r="23" spans="1:35" ht="25" customHeight="1">
      <c r="A23" s="720">
        <v>9</v>
      </c>
      <c r="B23" s="164"/>
      <c r="C23" s="165"/>
      <c r="D23" s="165"/>
      <c r="E23" s="934"/>
      <c r="F23" s="935"/>
      <c r="G23" s="934"/>
      <c r="H23" s="935"/>
      <c r="I23" s="934"/>
      <c r="J23" s="935"/>
      <c r="K23" s="934"/>
      <c r="L23" s="935"/>
      <c r="M23" s="934"/>
      <c r="N23" s="935"/>
      <c r="O23" s="934"/>
      <c r="P23" s="935"/>
      <c r="Q23" s="934"/>
      <c r="R23" s="935"/>
      <c r="S23" s="934"/>
      <c r="T23" s="935"/>
      <c r="U23" s="934"/>
      <c r="V23" s="935"/>
      <c r="W23" s="934"/>
      <c r="X23" s="935"/>
      <c r="Y23" s="934"/>
      <c r="Z23" s="935"/>
      <c r="AA23" s="934"/>
      <c r="AB23" s="935"/>
      <c r="AC23" s="166"/>
      <c r="AD23" s="166"/>
      <c r="AE23" s="720"/>
      <c r="AF23" s="720"/>
      <c r="AG23" s="720"/>
    </row>
    <row r="24" spans="1:35" ht="25" customHeight="1">
      <c r="A24" s="720">
        <v>10</v>
      </c>
      <c r="B24" s="164"/>
      <c r="C24" s="165"/>
      <c r="D24" s="165"/>
      <c r="E24" s="934"/>
      <c r="F24" s="935"/>
      <c r="G24" s="934"/>
      <c r="H24" s="935"/>
      <c r="I24" s="934"/>
      <c r="J24" s="935"/>
      <c r="K24" s="934"/>
      <c r="L24" s="935"/>
      <c r="M24" s="934"/>
      <c r="N24" s="935"/>
      <c r="O24" s="934"/>
      <c r="P24" s="935"/>
      <c r="Q24" s="934"/>
      <c r="R24" s="935"/>
      <c r="S24" s="934"/>
      <c r="T24" s="935"/>
      <c r="U24" s="934"/>
      <c r="V24" s="935"/>
      <c r="W24" s="934"/>
      <c r="X24" s="935"/>
      <c r="Y24" s="934"/>
      <c r="Z24" s="935"/>
      <c r="AA24" s="934"/>
      <c r="AB24" s="935"/>
      <c r="AC24" s="166"/>
      <c r="AD24" s="166"/>
      <c r="AE24" s="720"/>
      <c r="AF24" s="720"/>
      <c r="AG24" s="720"/>
    </row>
    <row r="25" spans="1:35" ht="25" customHeight="1">
      <c r="A25" s="720">
        <v>11</v>
      </c>
      <c r="B25" s="164"/>
      <c r="C25" s="165"/>
      <c r="D25" s="165"/>
      <c r="E25" s="934"/>
      <c r="F25" s="935"/>
      <c r="G25" s="934"/>
      <c r="H25" s="935"/>
      <c r="I25" s="934"/>
      <c r="J25" s="935"/>
      <c r="K25" s="934"/>
      <c r="L25" s="935"/>
      <c r="M25" s="934"/>
      <c r="N25" s="935"/>
      <c r="O25" s="934"/>
      <c r="P25" s="935"/>
      <c r="Q25" s="934"/>
      <c r="R25" s="935"/>
      <c r="S25" s="934"/>
      <c r="T25" s="935"/>
      <c r="U25" s="934"/>
      <c r="V25" s="935"/>
      <c r="W25" s="934"/>
      <c r="X25" s="935"/>
      <c r="Y25" s="934"/>
      <c r="Z25" s="935"/>
      <c r="AA25" s="934"/>
      <c r="AB25" s="935"/>
      <c r="AC25" s="166"/>
      <c r="AD25" s="166"/>
      <c r="AE25" s="720"/>
      <c r="AF25" s="720"/>
      <c r="AG25" s="720"/>
    </row>
    <row r="26" spans="1:35" ht="25" customHeight="1">
      <c r="A26" s="720">
        <v>12</v>
      </c>
      <c r="B26" s="164"/>
      <c r="C26" s="165"/>
      <c r="D26" s="165"/>
      <c r="E26" s="934"/>
      <c r="F26" s="935"/>
      <c r="G26" s="934"/>
      <c r="H26" s="935"/>
      <c r="I26" s="934"/>
      <c r="J26" s="935"/>
      <c r="K26" s="934"/>
      <c r="L26" s="935"/>
      <c r="M26" s="934"/>
      <c r="N26" s="935"/>
      <c r="O26" s="934"/>
      <c r="P26" s="935"/>
      <c r="Q26" s="934"/>
      <c r="R26" s="935"/>
      <c r="S26" s="934"/>
      <c r="T26" s="935"/>
      <c r="U26" s="934"/>
      <c r="V26" s="935"/>
      <c r="W26" s="934"/>
      <c r="X26" s="935"/>
      <c r="Y26" s="934"/>
      <c r="Z26" s="935"/>
      <c r="AA26" s="934"/>
      <c r="AB26" s="935"/>
      <c r="AC26" s="166"/>
      <c r="AD26" s="166"/>
      <c r="AE26" s="720"/>
      <c r="AF26" s="720"/>
      <c r="AG26" s="720"/>
    </row>
    <row r="27" spans="1:35" ht="25" customHeight="1">
      <c r="A27" s="720">
        <v>13</v>
      </c>
      <c r="B27" s="164"/>
      <c r="C27" s="165"/>
      <c r="D27" s="165"/>
      <c r="E27" s="934"/>
      <c r="F27" s="935"/>
      <c r="G27" s="934"/>
      <c r="H27" s="935"/>
      <c r="I27" s="934"/>
      <c r="J27" s="935"/>
      <c r="K27" s="934"/>
      <c r="L27" s="935"/>
      <c r="M27" s="934"/>
      <c r="N27" s="935"/>
      <c r="O27" s="934"/>
      <c r="P27" s="935"/>
      <c r="Q27" s="934"/>
      <c r="R27" s="935"/>
      <c r="S27" s="934"/>
      <c r="T27" s="935"/>
      <c r="U27" s="934"/>
      <c r="V27" s="935"/>
      <c r="W27" s="934"/>
      <c r="X27" s="935"/>
      <c r="Y27" s="934"/>
      <c r="Z27" s="935"/>
      <c r="AA27" s="934"/>
      <c r="AB27" s="935"/>
      <c r="AC27" s="166"/>
      <c r="AD27" s="166"/>
      <c r="AE27" s="720"/>
      <c r="AF27" s="720"/>
      <c r="AG27" s="720"/>
    </row>
    <row r="28" spans="1:35" ht="25" customHeight="1">
      <c r="A28" s="720">
        <v>14</v>
      </c>
      <c r="B28" s="164"/>
      <c r="C28" s="165"/>
      <c r="D28" s="165"/>
      <c r="E28" s="934"/>
      <c r="F28" s="935"/>
      <c r="G28" s="934"/>
      <c r="H28" s="935"/>
      <c r="I28" s="934"/>
      <c r="J28" s="935"/>
      <c r="K28" s="934"/>
      <c r="L28" s="935"/>
      <c r="M28" s="934"/>
      <c r="N28" s="935"/>
      <c r="O28" s="934"/>
      <c r="P28" s="935"/>
      <c r="Q28" s="934"/>
      <c r="R28" s="935"/>
      <c r="S28" s="934"/>
      <c r="T28" s="935"/>
      <c r="U28" s="934"/>
      <c r="V28" s="935"/>
      <c r="W28" s="934"/>
      <c r="X28" s="935"/>
      <c r="Y28" s="934"/>
      <c r="Z28" s="935"/>
      <c r="AA28" s="934"/>
      <c r="AB28" s="935"/>
      <c r="AC28" s="166"/>
      <c r="AD28" s="166"/>
      <c r="AE28" s="720"/>
      <c r="AF28" s="720"/>
      <c r="AG28" s="720"/>
    </row>
    <row r="29" spans="1:35" ht="25" customHeight="1">
      <c r="A29" s="720">
        <v>15</v>
      </c>
      <c r="B29" s="164"/>
      <c r="C29" s="165"/>
      <c r="D29" s="165"/>
      <c r="E29" s="934"/>
      <c r="F29" s="935"/>
      <c r="G29" s="934"/>
      <c r="H29" s="935"/>
      <c r="I29" s="934"/>
      <c r="J29" s="935"/>
      <c r="K29" s="934"/>
      <c r="L29" s="935"/>
      <c r="M29" s="934"/>
      <c r="N29" s="935"/>
      <c r="O29" s="934"/>
      <c r="P29" s="935"/>
      <c r="Q29" s="934"/>
      <c r="R29" s="935"/>
      <c r="S29" s="934"/>
      <c r="T29" s="935"/>
      <c r="U29" s="934"/>
      <c r="V29" s="935"/>
      <c r="W29" s="934"/>
      <c r="X29" s="935"/>
      <c r="Y29" s="934"/>
      <c r="Z29" s="935"/>
      <c r="AA29" s="934"/>
      <c r="AB29" s="935"/>
      <c r="AC29" s="166"/>
      <c r="AD29" s="166"/>
      <c r="AE29" s="720"/>
      <c r="AF29" s="720"/>
      <c r="AG29" s="720"/>
    </row>
    <row r="30" spans="1:35" ht="25" customHeight="1">
      <c r="A30" s="720">
        <v>16</v>
      </c>
      <c r="B30" s="164"/>
      <c r="C30" s="165"/>
      <c r="D30" s="165"/>
      <c r="E30" s="934"/>
      <c r="F30" s="935"/>
      <c r="G30" s="934"/>
      <c r="H30" s="935"/>
      <c r="I30" s="934"/>
      <c r="J30" s="935"/>
      <c r="K30" s="934"/>
      <c r="L30" s="935"/>
      <c r="M30" s="934"/>
      <c r="N30" s="935"/>
      <c r="O30" s="934"/>
      <c r="P30" s="935"/>
      <c r="Q30" s="934"/>
      <c r="R30" s="935"/>
      <c r="S30" s="934"/>
      <c r="T30" s="935"/>
      <c r="U30" s="934"/>
      <c r="V30" s="935"/>
      <c r="W30" s="934"/>
      <c r="X30" s="935"/>
      <c r="Y30" s="934"/>
      <c r="Z30" s="935"/>
      <c r="AA30" s="934"/>
      <c r="AB30" s="935"/>
      <c r="AC30" s="166"/>
      <c r="AD30" s="166"/>
      <c r="AE30" s="720"/>
      <c r="AF30" s="720"/>
      <c r="AG30" s="720"/>
    </row>
    <row r="31" spans="1:35" ht="16" customHeight="1">
      <c r="A31" s="158"/>
      <c r="B31" s="715"/>
      <c r="C31" s="167"/>
      <c r="D31" s="167"/>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row>
    <row r="32" spans="1:35" ht="20.25" customHeight="1">
      <c r="A32" s="929" t="s">
        <v>353</v>
      </c>
      <c r="B32" s="930"/>
      <c r="C32" s="930"/>
      <c r="D32" s="930"/>
      <c r="E32" s="930"/>
      <c r="F32" s="930"/>
      <c r="G32" s="931"/>
      <c r="H32" s="715"/>
      <c r="I32" s="929" t="s">
        <v>354</v>
      </c>
      <c r="J32" s="930"/>
      <c r="K32" s="930"/>
      <c r="L32" s="930"/>
      <c r="M32" s="930"/>
      <c r="N32" s="930"/>
      <c r="O32" s="930"/>
      <c r="P32" s="930"/>
      <c r="Q32" s="930"/>
      <c r="R32" s="930"/>
      <c r="S32" s="930"/>
      <c r="T32" s="930"/>
      <c r="U32" s="930"/>
      <c r="V32" s="930"/>
      <c r="W32" s="930"/>
      <c r="X32" s="930"/>
      <c r="Y32" s="930"/>
      <c r="Z32" s="931"/>
      <c r="AA32" s="158"/>
      <c r="AB32" s="929" t="s">
        <v>355</v>
      </c>
      <c r="AC32" s="930"/>
      <c r="AD32" s="930"/>
      <c r="AE32" s="930"/>
      <c r="AF32" s="930"/>
      <c r="AG32" s="931"/>
    </row>
    <row r="33" spans="1:33" ht="20.25" customHeight="1">
      <c r="A33" s="168"/>
      <c r="B33" s="720" t="s">
        <v>356</v>
      </c>
      <c r="C33" s="720" t="s">
        <v>345</v>
      </c>
      <c r="D33" s="720" t="s">
        <v>346</v>
      </c>
      <c r="E33" s="929" t="s">
        <v>357</v>
      </c>
      <c r="F33" s="930"/>
      <c r="G33" s="931"/>
      <c r="H33" s="715"/>
      <c r="I33" s="168"/>
      <c r="J33" s="929" t="s">
        <v>356</v>
      </c>
      <c r="K33" s="931"/>
      <c r="L33" s="929" t="s">
        <v>345</v>
      </c>
      <c r="M33" s="930"/>
      <c r="N33" s="930"/>
      <c r="O33" s="930"/>
      <c r="P33" s="930"/>
      <c r="Q33" s="930"/>
      <c r="R33" s="930"/>
      <c r="S33" s="931"/>
      <c r="T33" s="929" t="s">
        <v>346</v>
      </c>
      <c r="U33" s="930"/>
      <c r="V33" s="930"/>
      <c r="W33" s="931"/>
      <c r="X33" s="929" t="s">
        <v>357</v>
      </c>
      <c r="Y33" s="930"/>
      <c r="Z33" s="931"/>
      <c r="AA33" s="158"/>
      <c r="AB33" s="169"/>
      <c r="AC33" s="158"/>
      <c r="AD33" s="158"/>
      <c r="AE33" s="158"/>
      <c r="AF33" s="158"/>
      <c r="AG33" s="170"/>
    </row>
    <row r="34" spans="1:33" ht="20.25" customHeight="1">
      <c r="A34" s="171">
        <v>1</v>
      </c>
      <c r="B34" s="164"/>
      <c r="C34" s="172"/>
      <c r="D34" s="720"/>
      <c r="E34" s="968"/>
      <c r="F34" s="956"/>
      <c r="G34" s="957"/>
      <c r="H34" s="718"/>
      <c r="I34" s="171">
        <v>1</v>
      </c>
      <c r="J34" s="969"/>
      <c r="K34" s="970"/>
      <c r="L34" s="929"/>
      <c r="M34" s="930"/>
      <c r="N34" s="930"/>
      <c r="O34" s="930"/>
      <c r="P34" s="930"/>
      <c r="Q34" s="930"/>
      <c r="R34" s="930"/>
      <c r="S34" s="931"/>
      <c r="T34" s="929"/>
      <c r="U34" s="930"/>
      <c r="V34" s="930"/>
      <c r="W34" s="931"/>
      <c r="X34" s="929"/>
      <c r="Y34" s="930"/>
      <c r="Z34" s="931"/>
      <c r="AA34" s="158"/>
      <c r="AB34" s="169"/>
      <c r="AC34" s="158"/>
      <c r="AD34" s="158"/>
      <c r="AE34" s="158"/>
      <c r="AF34" s="158"/>
      <c r="AG34" s="170"/>
    </row>
    <row r="35" spans="1:33" ht="20.25" customHeight="1">
      <c r="A35" s="171">
        <v>2</v>
      </c>
      <c r="B35" s="720"/>
      <c r="C35" s="172"/>
      <c r="D35" s="720"/>
      <c r="E35" s="968"/>
      <c r="F35" s="956"/>
      <c r="G35" s="957"/>
      <c r="H35" s="718"/>
      <c r="I35" s="171">
        <v>2</v>
      </c>
      <c r="J35" s="969"/>
      <c r="K35" s="970"/>
      <c r="L35" s="929"/>
      <c r="M35" s="930"/>
      <c r="N35" s="930"/>
      <c r="O35" s="930"/>
      <c r="P35" s="930"/>
      <c r="Q35" s="930"/>
      <c r="R35" s="930"/>
      <c r="S35" s="931"/>
      <c r="T35" s="929"/>
      <c r="U35" s="930"/>
      <c r="V35" s="930"/>
      <c r="W35" s="931"/>
      <c r="X35" s="929"/>
      <c r="Y35" s="930"/>
      <c r="Z35" s="931"/>
      <c r="AA35" s="158"/>
      <c r="AB35" s="169"/>
      <c r="AC35" s="158"/>
      <c r="AD35" s="158"/>
      <c r="AE35" s="158"/>
      <c r="AF35" s="158"/>
      <c r="AG35" s="170"/>
    </row>
    <row r="36" spans="1:33" ht="20.25" customHeight="1">
      <c r="A36" s="171">
        <v>3</v>
      </c>
      <c r="B36" s="720"/>
      <c r="C36" s="172"/>
      <c r="D36" s="720"/>
      <c r="E36" s="968"/>
      <c r="F36" s="956"/>
      <c r="G36" s="957"/>
      <c r="H36" s="718"/>
      <c r="I36" s="171">
        <v>3</v>
      </c>
      <c r="J36" s="969"/>
      <c r="K36" s="970"/>
      <c r="L36" s="929"/>
      <c r="M36" s="930"/>
      <c r="N36" s="930"/>
      <c r="O36" s="930"/>
      <c r="P36" s="930"/>
      <c r="Q36" s="930"/>
      <c r="R36" s="930"/>
      <c r="S36" s="931"/>
      <c r="T36" s="929"/>
      <c r="U36" s="930"/>
      <c r="V36" s="930"/>
      <c r="W36" s="931"/>
      <c r="X36" s="929"/>
      <c r="Y36" s="930"/>
      <c r="Z36" s="931"/>
      <c r="AB36" s="173"/>
      <c r="AG36" s="174"/>
    </row>
    <row r="37" spans="1:33" ht="20.25" customHeight="1">
      <c r="A37" s="171">
        <v>4</v>
      </c>
      <c r="B37" s="720"/>
      <c r="C37" s="172"/>
      <c r="D37" s="720"/>
      <c r="E37" s="968"/>
      <c r="F37" s="956"/>
      <c r="G37" s="957"/>
      <c r="H37" s="718"/>
      <c r="I37" s="171">
        <v>4</v>
      </c>
      <c r="J37" s="969"/>
      <c r="K37" s="970"/>
      <c r="L37" s="929"/>
      <c r="M37" s="930"/>
      <c r="N37" s="930"/>
      <c r="O37" s="930"/>
      <c r="P37" s="930"/>
      <c r="Q37" s="930"/>
      <c r="R37" s="930"/>
      <c r="S37" s="931"/>
      <c r="T37" s="929"/>
      <c r="U37" s="930"/>
      <c r="V37" s="930"/>
      <c r="W37" s="931"/>
      <c r="X37" s="929"/>
      <c r="Y37" s="930"/>
      <c r="Z37" s="931"/>
      <c r="AA37" s="158"/>
      <c r="AB37" s="929" t="s">
        <v>358</v>
      </c>
      <c r="AC37" s="930"/>
      <c r="AD37" s="930"/>
      <c r="AE37" s="930"/>
      <c r="AF37" s="930"/>
      <c r="AG37" s="931"/>
    </row>
    <row r="38" spans="1:33" ht="20.25" customHeight="1">
      <c r="A38" s="171">
        <v>5</v>
      </c>
      <c r="B38" s="720"/>
      <c r="C38" s="172"/>
      <c r="D38" s="720"/>
      <c r="E38" s="968"/>
      <c r="F38" s="956"/>
      <c r="G38" s="957"/>
      <c r="H38" s="718"/>
      <c r="I38" s="171">
        <v>5</v>
      </c>
      <c r="J38" s="969"/>
      <c r="K38" s="970"/>
      <c r="L38" s="929"/>
      <c r="M38" s="930"/>
      <c r="N38" s="930"/>
      <c r="O38" s="930"/>
      <c r="P38" s="930"/>
      <c r="Q38" s="930"/>
      <c r="R38" s="930"/>
      <c r="S38" s="931"/>
      <c r="T38" s="929"/>
      <c r="U38" s="930"/>
      <c r="V38" s="930"/>
      <c r="W38" s="931"/>
      <c r="X38" s="929"/>
      <c r="Y38" s="930"/>
      <c r="Z38" s="931"/>
      <c r="AA38" s="158"/>
      <c r="AB38" s="474"/>
      <c r="AC38" s="178"/>
      <c r="AD38" s="178"/>
      <c r="AE38" s="178"/>
      <c r="AF38" s="178"/>
      <c r="AG38" s="475"/>
    </row>
    <row r="39" spans="1:33" ht="20.25" customHeight="1">
      <c r="A39" s="171">
        <v>6</v>
      </c>
      <c r="B39" s="720"/>
      <c r="C39" s="172"/>
      <c r="D39" s="720"/>
      <c r="E39" s="968"/>
      <c r="F39" s="956"/>
      <c r="G39" s="957"/>
      <c r="H39" s="718"/>
      <c r="I39" s="171">
        <v>6</v>
      </c>
      <c r="J39" s="969"/>
      <c r="K39" s="970"/>
      <c r="L39" s="929"/>
      <c r="M39" s="930"/>
      <c r="N39" s="930"/>
      <c r="O39" s="930"/>
      <c r="P39" s="930"/>
      <c r="Q39" s="930"/>
      <c r="R39" s="930"/>
      <c r="S39" s="931"/>
      <c r="T39" s="929"/>
      <c r="U39" s="930"/>
      <c r="V39" s="930"/>
      <c r="W39" s="931"/>
      <c r="X39" s="929"/>
      <c r="Y39" s="930"/>
      <c r="Z39" s="931"/>
      <c r="AA39" s="158"/>
      <c r="AB39" s="169"/>
      <c r="AC39" s="158"/>
      <c r="AD39" s="158"/>
      <c r="AE39" s="158"/>
      <c r="AF39" s="158"/>
      <c r="AG39" s="170"/>
    </row>
    <row r="40" spans="1:33" ht="20.25" customHeight="1">
      <c r="A40" s="171">
        <v>7</v>
      </c>
      <c r="B40" s="720"/>
      <c r="C40" s="172"/>
      <c r="D40" s="720"/>
      <c r="E40" s="968"/>
      <c r="F40" s="956"/>
      <c r="G40" s="957"/>
      <c r="H40" s="718"/>
      <c r="I40" s="171">
        <v>7</v>
      </c>
      <c r="J40" s="969"/>
      <c r="K40" s="970"/>
      <c r="L40" s="929"/>
      <c r="M40" s="930"/>
      <c r="N40" s="930"/>
      <c r="O40" s="930"/>
      <c r="P40" s="930"/>
      <c r="Q40" s="930"/>
      <c r="R40" s="930"/>
      <c r="S40" s="931"/>
      <c r="T40" s="929"/>
      <c r="U40" s="930"/>
      <c r="V40" s="930"/>
      <c r="W40" s="931"/>
      <c r="X40" s="929"/>
      <c r="Y40" s="930"/>
      <c r="Z40" s="931"/>
      <c r="AA40" s="158"/>
      <c r="AB40" s="169"/>
      <c r="AC40" s="158"/>
      <c r="AD40" s="158"/>
      <c r="AE40" s="158"/>
      <c r="AF40" s="158"/>
      <c r="AG40" s="170"/>
    </row>
    <row r="41" spans="1:33" ht="20.25" customHeight="1">
      <c r="A41" s="171">
        <v>8</v>
      </c>
      <c r="B41" s="720"/>
      <c r="C41" s="172"/>
      <c r="D41" s="720"/>
      <c r="E41" s="968"/>
      <c r="F41" s="956"/>
      <c r="G41" s="957"/>
      <c r="H41" s="718"/>
      <c r="I41" s="171">
        <v>8</v>
      </c>
      <c r="J41" s="969"/>
      <c r="K41" s="970"/>
      <c r="L41" s="929"/>
      <c r="M41" s="930"/>
      <c r="N41" s="930"/>
      <c r="O41" s="930"/>
      <c r="P41" s="930"/>
      <c r="Q41" s="930"/>
      <c r="R41" s="930"/>
      <c r="S41" s="931"/>
      <c r="T41" s="929"/>
      <c r="U41" s="930"/>
      <c r="V41" s="930"/>
      <c r="W41" s="931"/>
      <c r="X41" s="929"/>
      <c r="Y41" s="930"/>
      <c r="Z41" s="931"/>
      <c r="AA41" s="158"/>
      <c r="AB41" s="175"/>
      <c r="AC41" s="176"/>
      <c r="AD41" s="176"/>
      <c r="AE41" s="176"/>
      <c r="AF41" s="176"/>
      <c r="AG41" s="177"/>
    </row>
    <row r="42" spans="1:33" ht="10" customHeight="1">
      <c r="A42" s="714"/>
      <c r="B42" s="715"/>
      <c r="C42" s="167"/>
      <c r="D42" s="715"/>
      <c r="E42" s="718"/>
      <c r="F42" s="718"/>
      <c r="G42" s="718"/>
      <c r="H42" s="718"/>
      <c r="I42" s="714"/>
      <c r="J42" s="714"/>
      <c r="K42" s="715"/>
      <c r="L42" s="715"/>
      <c r="M42" s="715"/>
      <c r="N42" s="715"/>
      <c r="O42" s="715"/>
      <c r="P42" s="715"/>
      <c r="Q42" s="715"/>
      <c r="R42" s="715"/>
      <c r="S42" s="715"/>
      <c r="T42" s="715"/>
      <c r="U42" s="715"/>
      <c r="V42" s="715"/>
      <c r="W42" s="715"/>
      <c r="X42" s="715"/>
      <c r="Y42" s="715"/>
      <c r="Z42" s="715"/>
      <c r="AA42" s="158"/>
      <c r="AB42" s="158"/>
      <c r="AC42" s="158"/>
      <c r="AD42" s="158"/>
      <c r="AE42" s="158"/>
      <c r="AF42" s="158"/>
      <c r="AG42" s="158"/>
    </row>
    <row r="43" spans="1:33" ht="38.25" customHeight="1">
      <c r="A43" s="942" t="str">
        <f t="shared" ref="A43:AA43" si="0">A10</f>
        <v>HEIGHT SCORE CARD</v>
      </c>
      <c r="B43" s="943"/>
      <c r="C43" s="943"/>
      <c r="D43" s="944"/>
      <c r="E43" s="929" t="str">
        <f t="shared" si="0"/>
        <v>Date</v>
      </c>
      <c r="F43" s="930"/>
      <c r="G43" s="931"/>
      <c r="H43" s="945">
        <f t="shared" si="0"/>
        <v>46271</v>
      </c>
      <c r="I43" s="946"/>
      <c r="J43" s="946"/>
      <c r="K43" s="947"/>
      <c r="L43" s="929" t="str">
        <f t="shared" si="0"/>
        <v>Venue</v>
      </c>
      <c r="M43" s="930"/>
      <c r="N43" s="931"/>
      <c r="O43" s="948" t="str">
        <f t="shared" si="0"/>
        <v>Tilsley</v>
      </c>
      <c r="P43" s="949"/>
      <c r="Q43" s="949"/>
      <c r="R43" s="949"/>
      <c r="S43" s="949"/>
      <c r="T43" s="949"/>
      <c r="U43" s="949"/>
      <c r="V43" s="949"/>
      <c r="W43" s="950"/>
      <c r="X43" s="929" t="str">
        <f t="shared" si="0"/>
        <v>Meeting</v>
      </c>
      <c r="Y43" s="930"/>
      <c r="Z43" s="931"/>
      <c r="AA43" s="948" t="str">
        <f t="shared" si="0"/>
        <v>Oxfordshire Track and Field League 2026</v>
      </c>
      <c r="AB43" s="949"/>
      <c r="AC43" s="949"/>
      <c r="AD43" s="949"/>
      <c r="AE43" s="949"/>
      <c r="AF43" s="949"/>
      <c r="AG43" s="950"/>
    </row>
    <row r="44" spans="1:33" ht="38.25" customHeight="1">
      <c r="A44" s="929" t="str">
        <f t="shared" ref="A44:X44" si="1">A11</f>
        <v>Event</v>
      </c>
      <c r="B44" s="931"/>
      <c r="C44" s="948" t="str">
        <f t="shared" si="1"/>
        <v>High Jump U14 Boys (0 athletes)</v>
      </c>
      <c r="D44" s="950"/>
      <c r="E44" s="929" t="str">
        <f t="shared" si="1"/>
        <v>Time</v>
      </c>
      <c r="F44" s="930"/>
      <c r="G44" s="931"/>
      <c r="H44" s="951">
        <f t="shared" si="1"/>
        <v>0.60416666666666663</v>
      </c>
      <c r="I44" s="952"/>
      <c r="J44" s="952"/>
      <c r="K44" s="953"/>
      <c r="L44" s="948" t="str">
        <f t="shared" si="1"/>
        <v>Record</v>
      </c>
      <c r="M44" s="949"/>
      <c r="N44" s="949"/>
      <c r="O44" s="954">
        <f t="shared" si="1"/>
        <v>1.66</v>
      </c>
      <c r="P44" s="954"/>
      <c r="Q44" s="955"/>
      <c r="R44" s="948" t="str">
        <f t="shared" si="1"/>
        <v>PB 5</v>
      </c>
      <c r="S44" s="949"/>
      <c r="T44" s="949"/>
      <c r="U44" s="956">
        <f t="shared" si="1"/>
        <v>1.375</v>
      </c>
      <c r="V44" s="956"/>
      <c r="W44" s="957"/>
      <c r="X44" s="948" t="str">
        <f t="shared" si="1"/>
        <v xml:space="preserve">Starting Height/Second Height: 
</v>
      </c>
      <c r="Y44" s="949"/>
      <c r="Z44" s="949"/>
      <c r="AA44" s="949"/>
      <c r="AB44" s="949"/>
      <c r="AC44" s="949"/>
      <c r="AD44" s="949"/>
      <c r="AE44" s="949"/>
      <c r="AF44" s="949"/>
      <c r="AG44" s="950"/>
    </row>
    <row r="45" spans="1:33" ht="16" customHeight="1">
      <c r="A45" s="158"/>
      <c r="B45" s="158"/>
      <c r="C45" s="158"/>
      <c r="D45" s="159"/>
      <c r="E45" s="715"/>
      <c r="F45" s="715"/>
      <c r="G45" s="715"/>
      <c r="H45" s="160"/>
      <c r="I45" s="160"/>
      <c r="J45" s="160"/>
      <c r="K45" s="715"/>
      <c r="L45" s="715"/>
      <c r="M45" s="715"/>
      <c r="N45" s="713"/>
      <c r="O45" s="713"/>
      <c r="P45" s="713"/>
      <c r="Q45" s="713"/>
      <c r="R45" s="161"/>
      <c r="S45" s="161"/>
      <c r="T45" s="161"/>
      <c r="U45" s="162"/>
      <c r="V45" s="162"/>
      <c r="W45" s="161"/>
      <c r="X45" s="163"/>
      <c r="Y45" s="163"/>
      <c r="Z45" s="163"/>
      <c r="AA45" s="163"/>
      <c r="AB45" s="163"/>
      <c r="AC45" s="163"/>
      <c r="AD45" s="163"/>
      <c r="AE45" s="163"/>
      <c r="AF45" s="163"/>
      <c r="AG45" s="163"/>
    </row>
    <row r="46" spans="1:33" ht="38.25" customHeight="1">
      <c r="A46" s="958" t="s">
        <v>344</v>
      </c>
      <c r="B46" s="960" t="s">
        <v>302</v>
      </c>
      <c r="C46" s="960" t="s">
        <v>345</v>
      </c>
      <c r="D46" s="960" t="s">
        <v>346</v>
      </c>
      <c r="E46" s="962"/>
      <c r="F46" s="963"/>
      <c r="G46" s="962"/>
      <c r="H46" s="963"/>
      <c r="I46" s="962"/>
      <c r="J46" s="963"/>
      <c r="K46" s="962"/>
      <c r="L46" s="963"/>
      <c r="M46" s="962"/>
      <c r="N46" s="963"/>
      <c r="O46" s="962"/>
      <c r="P46" s="963"/>
      <c r="Q46" s="962"/>
      <c r="R46" s="963"/>
      <c r="S46" s="962"/>
      <c r="T46" s="963"/>
      <c r="U46" s="962"/>
      <c r="V46" s="963"/>
      <c r="W46" s="962"/>
      <c r="X46" s="963"/>
      <c r="Y46" s="962"/>
      <c r="Z46" s="963"/>
      <c r="AA46" s="964" t="s">
        <v>347</v>
      </c>
      <c r="AB46" s="965"/>
      <c r="AC46" s="936" t="s">
        <v>348</v>
      </c>
      <c r="AD46" s="938" t="s">
        <v>349</v>
      </c>
      <c r="AE46" s="938" t="s">
        <v>350</v>
      </c>
      <c r="AF46" s="940" t="s">
        <v>351</v>
      </c>
      <c r="AG46" s="941"/>
    </row>
    <row r="47" spans="1:33" ht="20.25" customHeight="1">
      <c r="A47" s="959"/>
      <c r="B47" s="961"/>
      <c r="C47" s="961"/>
      <c r="D47" s="961"/>
      <c r="E47" s="940" t="s">
        <v>352</v>
      </c>
      <c r="F47" s="941"/>
      <c r="G47" s="940" t="s">
        <v>352</v>
      </c>
      <c r="H47" s="941"/>
      <c r="I47" s="940" t="s">
        <v>352</v>
      </c>
      <c r="J47" s="941"/>
      <c r="K47" s="940" t="s">
        <v>352</v>
      </c>
      <c r="L47" s="941"/>
      <c r="M47" s="940" t="s">
        <v>352</v>
      </c>
      <c r="N47" s="941"/>
      <c r="O47" s="940" t="s">
        <v>352</v>
      </c>
      <c r="P47" s="941"/>
      <c r="Q47" s="940" t="s">
        <v>352</v>
      </c>
      <c r="R47" s="941"/>
      <c r="S47" s="940" t="s">
        <v>352</v>
      </c>
      <c r="T47" s="941"/>
      <c r="U47" s="940" t="s">
        <v>352</v>
      </c>
      <c r="V47" s="941"/>
      <c r="W47" s="940" t="s">
        <v>352</v>
      </c>
      <c r="X47" s="941"/>
      <c r="Y47" s="940" t="s">
        <v>352</v>
      </c>
      <c r="Z47" s="941"/>
      <c r="AA47" s="966"/>
      <c r="AB47" s="967"/>
      <c r="AC47" s="937"/>
      <c r="AD47" s="939"/>
      <c r="AE47" s="939"/>
      <c r="AF47" s="719" t="s">
        <v>71</v>
      </c>
      <c r="AG47" s="719" t="s">
        <v>65</v>
      </c>
    </row>
    <row r="48" spans="1:33" ht="25" customHeight="1">
      <c r="A48" s="717">
        <v>17</v>
      </c>
      <c r="B48" s="164" t="str" cm="1">
        <f t="array" ref="B48">IFERROR(_xlfn.DROP(_xlfn.ANCHORARRAY(DataCalcs!$CI$2),16),"")</f>
        <v/>
      </c>
      <c r="C48" s="165"/>
      <c r="D48" s="165"/>
      <c r="E48" s="934"/>
      <c r="F48" s="935"/>
      <c r="G48" s="934"/>
      <c r="H48" s="935"/>
      <c r="I48" s="934"/>
      <c r="J48" s="935"/>
      <c r="K48" s="934"/>
      <c r="L48" s="935"/>
      <c r="M48" s="934"/>
      <c r="N48" s="935"/>
      <c r="O48" s="934"/>
      <c r="P48" s="935"/>
      <c r="Q48" s="934"/>
      <c r="R48" s="935"/>
      <c r="S48" s="934"/>
      <c r="T48" s="935"/>
      <c r="U48" s="934"/>
      <c r="V48" s="935"/>
      <c r="W48" s="934"/>
      <c r="X48" s="935"/>
      <c r="Y48" s="934"/>
      <c r="Z48" s="935"/>
      <c r="AA48" s="934"/>
      <c r="AB48" s="935"/>
      <c r="AC48" s="166"/>
      <c r="AD48" s="166"/>
      <c r="AE48" s="720"/>
      <c r="AF48" s="720"/>
      <c r="AG48" s="720"/>
    </row>
    <row r="49" spans="1:33" ht="25" customHeight="1">
      <c r="A49" s="720">
        <v>18</v>
      </c>
      <c r="B49" s="164"/>
      <c r="C49" s="165"/>
      <c r="D49" s="165"/>
      <c r="E49" s="934"/>
      <c r="F49" s="935"/>
      <c r="G49" s="934"/>
      <c r="H49" s="935"/>
      <c r="I49" s="934"/>
      <c r="J49" s="935"/>
      <c r="K49" s="934"/>
      <c r="L49" s="935"/>
      <c r="M49" s="934"/>
      <c r="N49" s="935"/>
      <c r="O49" s="934"/>
      <c r="P49" s="935"/>
      <c r="Q49" s="934"/>
      <c r="R49" s="935"/>
      <c r="S49" s="934"/>
      <c r="T49" s="935"/>
      <c r="U49" s="934"/>
      <c r="V49" s="935"/>
      <c r="W49" s="934"/>
      <c r="X49" s="935"/>
      <c r="Y49" s="934"/>
      <c r="Z49" s="935"/>
      <c r="AA49" s="934"/>
      <c r="AB49" s="935"/>
      <c r="AC49" s="166"/>
      <c r="AD49" s="166"/>
      <c r="AE49" s="720"/>
      <c r="AF49" s="720"/>
      <c r="AG49" s="720"/>
    </row>
    <row r="50" spans="1:33" ht="25" customHeight="1">
      <c r="A50" s="717">
        <v>19</v>
      </c>
      <c r="B50" s="164"/>
      <c r="C50" s="165"/>
      <c r="D50" s="165"/>
      <c r="E50" s="934"/>
      <c r="F50" s="935"/>
      <c r="G50" s="934"/>
      <c r="H50" s="935"/>
      <c r="I50" s="934"/>
      <c r="J50" s="935"/>
      <c r="K50" s="934"/>
      <c r="L50" s="935"/>
      <c r="M50" s="934"/>
      <c r="N50" s="935"/>
      <c r="O50" s="934"/>
      <c r="P50" s="935"/>
      <c r="Q50" s="934"/>
      <c r="R50" s="935"/>
      <c r="S50" s="934"/>
      <c r="T50" s="935"/>
      <c r="U50" s="934"/>
      <c r="V50" s="935"/>
      <c r="W50" s="934"/>
      <c r="X50" s="935"/>
      <c r="Y50" s="934"/>
      <c r="Z50" s="935"/>
      <c r="AA50" s="934"/>
      <c r="AB50" s="935"/>
      <c r="AC50" s="166"/>
      <c r="AD50" s="166"/>
      <c r="AE50" s="720"/>
      <c r="AF50" s="720"/>
      <c r="AG50" s="720"/>
    </row>
    <row r="51" spans="1:33" ht="25" customHeight="1">
      <c r="A51" s="720">
        <v>20</v>
      </c>
      <c r="B51" s="164"/>
      <c r="C51" s="165"/>
      <c r="D51" s="165"/>
      <c r="E51" s="934"/>
      <c r="F51" s="935"/>
      <c r="G51" s="934"/>
      <c r="H51" s="935"/>
      <c r="I51" s="934"/>
      <c r="J51" s="935"/>
      <c r="K51" s="934"/>
      <c r="L51" s="935"/>
      <c r="M51" s="934"/>
      <c r="N51" s="935"/>
      <c r="O51" s="934"/>
      <c r="P51" s="935"/>
      <c r="Q51" s="934"/>
      <c r="R51" s="935"/>
      <c r="S51" s="934"/>
      <c r="T51" s="935"/>
      <c r="U51" s="934"/>
      <c r="V51" s="935"/>
      <c r="W51" s="934"/>
      <c r="X51" s="935"/>
      <c r="Y51" s="934"/>
      <c r="Z51" s="935"/>
      <c r="AA51" s="934"/>
      <c r="AB51" s="935"/>
      <c r="AC51" s="166"/>
      <c r="AD51" s="166"/>
      <c r="AE51" s="720"/>
      <c r="AF51" s="720"/>
      <c r="AG51" s="720"/>
    </row>
    <row r="52" spans="1:33" ht="25" customHeight="1">
      <c r="A52" s="717">
        <v>21</v>
      </c>
      <c r="B52" s="164"/>
      <c r="C52" s="165"/>
      <c r="D52" s="165"/>
      <c r="E52" s="934"/>
      <c r="F52" s="935"/>
      <c r="G52" s="934"/>
      <c r="H52" s="935"/>
      <c r="I52" s="934"/>
      <c r="J52" s="935"/>
      <c r="K52" s="934"/>
      <c r="L52" s="935"/>
      <c r="M52" s="934"/>
      <c r="N52" s="935"/>
      <c r="O52" s="934"/>
      <c r="P52" s="935"/>
      <c r="Q52" s="934"/>
      <c r="R52" s="935"/>
      <c r="S52" s="934"/>
      <c r="T52" s="935"/>
      <c r="U52" s="934"/>
      <c r="V52" s="935"/>
      <c r="W52" s="934"/>
      <c r="X52" s="935"/>
      <c r="Y52" s="934"/>
      <c r="Z52" s="935"/>
      <c r="AA52" s="934"/>
      <c r="AB52" s="935"/>
      <c r="AC52" s="166"/>
      <c r="AD52" s="166"/>
      <c r="AE52" s="720"/>
      <c r="AF52" s="720"/>
      <c r="AG52" s="720"/>
    </row>
    <row r="53" spans="1:33" ht="25" customHeight="1">
      <c r="A53" s="720">
        <v>22</v>
      </c>
      <c r="B53" s="164"/>
      <c r="C53" s="165"/>
      <c r="D53" s="165"/>
      <c r="E53" s="934"/>
      <c r="F53" s="935"/>
      <c r="G53" s="934"/>
      <c r="H53" s="935"/>
      <c r="I53" s="934"/>
      <c r="J53" s="935"/>
      <c r="K53" s="934"/>
      <c r="L53" s="935"/>
      <c r="M53" s="934"/>
      <c r="N53" s="935"/>
      <c r="O53" s="934"/>
      <c r="P53" s="935"/>
      <c r="Q53" s="934"/>
      <c r="R53" s="935"/>
      <c r="S53" s="934"/>
      <c r="T53" s="935"/>
      <c r="U53" s="934"/>
      <c r="V53" s="935"/>
      <c r="W53" s="934"/>
      <c r="X53" s="935"/>
      <c r="Y53" s="934"/>
      <c r="Z53" s="935"/>
      <c r="AA53" s="934"/>
      <c r="AB53" s="935"/>
      <c r="AC53" s="166"/>
      <c r="AD53" s="166"/>
      <c r="AE53" s="720"/>
      <c r="AF53" s="720"/>
      <c r="AG53" s="720"/>
    </row>
    <row r="54" spans="1:33" ht="25" customHeight="1">
      <c r="A54" s="717">
        <v>23</v>
      </c>
      <c r="B54" s="164"/>
      <c r="C54" s="165"/>
      <c r="D54" s="165"/>
      <c r="E54" s="934"/>
      <c r="F54" s="935"/>
      <c r="G54" s="934"/>
      <c r="H54" s="935"/>
      <c r="I54" s="934"/>
      <c r="J54" s="935"/>
      <c r="K54" s="934"/>
      <c r="L54" s="935"/>
      <c r="M54" s="934"/>
      <c r="N54" s="935"/>
      <c r="O54" s="934"/>
      <c r="P54" s="935"/>
      <c r="Q54" s="934"/>
      <c r="R54" s="935"/>
      <c r="S54" s="934"/>
      <c r="T54" s="935"/>
      <c r="U54" s="934"/>
      <c r="V54" s="935"/>
      <c r="W54" s="934"/>
      <c r="X54" s="935"/>
      <c r="Y54" s="934"/>
      <c r="Z54" s="935"/>
      <c r="AA54" s="934"/>
      <c r="AB54" s="935"/>
      <c r="AC54" s="166"/>
      <c r="AD54" s="166"/>
      <c r="AE54" s="720"/>
      <c r="AF54" s="720"/>
      <c r="AG54" s="720"/>
    </row>
    <row r="55" spans="1:33" ht="25" customHeight="1">
      <c r="A55" s="720">
        <v>24</v>
      </c>
      <c r="B55" s="164"/>
      <c r="C55" s="165"/>
      <c r="D55" s="165"/>
      <c r="E55" s="934"/>
      <c r="F55" s="935"/>
      <c r="G55" s="934"/>
      <c r="H55" s="935"/>
      <c r="I55" s="934"/>
      <c r="J55" s="935"/>
      <c r="K55" s="934"/>
      <c r="L55" s="935"/>
      <c r="M55" s="934"/>
      <c r="N55" s="935"/>
      <c r="O55" s="934"/>
      <c r="P55" s="935"/>
      <c r="Q55" s="934"/>
      <c r="R55" s="935"/>
      <c r="S55" s="934"/>
      <c r="T55" s="935"/>
      <c r="U55" s="934"/>
      <c r="V55" s="935"/>
      <c r="W55" s="934"/>
      <c r="X55" s="935"/>
      <c r="Y55" s="934"/>
      <c r="Z55" s="935"/>
      <c r="AA55" s="934"/>
      <c r="AB55" s="935"/>
      <c r="AC55" s="166"/>
      <c r="AD55" s="166"/>
      <c r="AE55" s="720"/>
      <c r="AF55" s="720"/>
      <c r="AG55" s="720"/>
    </row>
    <row r="56" spans="1:33" ht="25" customHeight="1">
      <c r="A56" s="717">
        <v>25</v>
      </c>
      <c r="B56" s="164"/>
      <c r="C56" s="165"/>
      <c r="D56" s="165"/>
      <c r="E56" s="934"/>
      <c r="F56" s="935"/>
      <c r="G56" s="934"/>
      <c r="H56" s="935"/>
      <c r="I56" s="934"/>
      <c r="J56" s="935"/>
      <c r="K56" s="934"/>
      <c r="L56" s="935"/>
      <c r="M56" s="934"/>
      <c r="N56" s="935"/>
      <c r="O56" s="934"/>
      <c r="P56" s="935"/>
      <c r="Q56" s="934"/>
      <c r="R56" s="935"/>
      <c r="S56" s="934"/>
      <c r="T56" s="935"/>
      <c r="U56" s="934"/>
      <c r="V56" s="935"/>
      <c r="W56" s="934"/>
      <c r="X56" s="935"/>
      <c r="Y56" s="934"/>
      <c r="Z56" s="935"/>
      <c r="AA56" s="934"/>
      <c r="AB56" s="935"/>
      <c r="AC56" s="166"/>
      <c r="AD56" s="166"/>
      <c r="AE56" s="720"/>
      <c r="AF56" s="720"/>
      <c r="AG56" s="720"/>
    </row>
    <row r="57" spans="1:33" ht="25" customHeight="1">
      <c r="A57" s="720">
        <v>26</v>
      </c>
      <c r="B57" s="164"/>
      <c r="C57" s="165"/>
      <c r="D57" s="165"/>
      <c r="E57" s="934"/>
      <c r="F57" s="935"/>
      <c r="G57" s="934"/>
      <c r="H57" s="935"/>
      <c r="I57" s="934"/>
      <c r="J57" s="935"/>
      <c r="K57" s="934"/>
      <c r="L57" s="935"/>
      <c r="M57" s="934"/>
      <c r="N57" s="935"/>
      <c r="O57" s="934"/>
      <c r="P57" s="935"/>
      <c r="Q57" s="934"/>
      <c r="R57" s="935"/>
      <c r="S57" s="934"/>
      <c r="T57" s="935"/>
      <c r="U57" s="934"/>
      <c r="V57" s="935"/>
      <c r="W57" s="934"/>
      <c r="X57" s="935"/>
      <c r="Y57" s="934"/>
      <c r="Z57" s="935"/>
      <c r="AA57" s="934"/>
      <c r="AB57" s="935"/>
      <c r="AC57" s="166"/>
      <c r="AD57" s="166"/>
      <c r="AE57" s="720"/>
      <c r="AF57" s="720"/>
      <c r="AG57" s="720"/>
    </row>
    <row r="58" spans="1:33" ht="25" customHeight="1">
      <c r="A58" s="717">
        <v>27</v>
      </c>
      <c r="B58" s="164"/>
      <c r="C58" s="165"/>
      <c r="D58" s="165"/>
      <c r="E58" s="934"/>
      <c r="F58" s="935"/>
      <c r="G58" s="934"/>
      <c r="H58" s="935"/>
      <c r="I58" s="934"/>
      <c r="J58" s="935"/>
      <c r="K58" s="934"/>
      <c r="L58" s="935"/>
      <c r="M58" s="934"/>
      <c r="N58" s="935"/>
      <c r="O58" s="934"/>
      <c r="P58" s="935"/>
      <c r="Q58" s="934"/>
      <c r="R58" s="935"/>
      <c r="S58" s="934"/>
      <c r="T58" s="935"/>
      <c r="U58" s="934"/>
      <c r="V58" s="935"/>
      <c r="W58" s="934"/>
      <c r="X58" s="935"/>
      <c r="Y58" s="934"/>
      <c r="Z58" s="935"/>
      <c r="AA58" s="934"/>
      <c r="AB58" s="935"/>
      <c r="AC58" s="166"/>
      <c r="AD58" s="166"/>
      <c r="AE58" s="720"/>
      <c r="AF58" s="720"/>
      <c r="AG58" s="720"/>
    </row>
    <row r="59" spans="1:33" ht="25" customHeight="1">
      <c r="A59" s="720">
        <v>28</v>
      </c>
      <c r="B59" s="164"/>
      <c r="C59" s="165"/>
      <c r="D59" s="165"/>
      <c r="E59" s="934"/>
      <c r="F59" s="935"/>
      <c r="G59" s="934"/>
      <c r="H59" s="935"/>
      <c r="I59" s="934"/>
      <c r="J59" s="935"/>
      <c r="K59" s="934"/>
      <c r="L59" s="935"/>
      <c r="M59" s="934"/>
      <c r="N59" s="935"/>
      <c r="O59" s="934"/>
      <c r="P59" s="935"/>
      <c r="Q59" s="934"/>
      <c r="R59" s="935"/>
      <c r="S59" s="934"/>
      <c r="T59" s="935"/>
      <c r="U59" s="934"/>
      <c r="V59" s="935"/>
      <c r="W59" s="934"/>
      <c r="X59" s="935"/>
      <c r="Y59" s="934"/>
      <c r="Z59" s="935"/>
      <c r="AA59" s="934"/>
      <c r="AB59" s="935"/>
      <c r="AC59" s="166"/>
      <c r="AD59" s="166"/>
      <c r="AE59" s="720"/>
      <c r="AF59" s="720"/>
      <c r="AG59" s="720"/>
    </row>
    <row r="60" spans="1:33" ht="25" customHeight="1">
      <c r="A60" s="717">
        <v>29</v>
      </c>
      <c r="B60" s="164"/>
      <c r="C60" s="165"/>
      <c r="D60" s="165"/>
      <c r="E60" s="934"/>
      <c r="F60" s="935"/>
      <c r="G60" s="934"/>
      <c r="H60" s="935"/>
      <c r="I60" s="934"/>
      <c r="J60" s="935"/>
      <c r="K60" s="934"/>
      <c r="L60" s="935"/>
      <c r="M60" s="934"/>
      <c r="N60" s="935"/>
      <c r="O60" s="934"/>
      <c r="P60" s="935"/>
      <c r="Q60" s="934"/>
      <c r="R60" s="935"/>
      <c r="S60" s="934"/>
      <c r="T60" s="935"/>
      <c r="U60" s="934"/>
      <c r="V60" s="935"/>
      <c r="W60" s="934"/>
      <c r="X60" s="935"/>
      <c r="Y60" s="934"/>
      <c r="Z60" s="935"/>
      <c r="AA60" s="934"/>
      <c r="AB60" s="935"/>
      <c r="AC60" s="166"/>
      <c r="AD60" s="166"/>
      <c r="AE60" s="720"/>
      <c r="AF60" s="720"/>
      <c r="AG60" s="720"/>
    </row>
    <row r="61" spans="1:33" ht="25" customHeight="1">
      <c r="A61" s="720">
        <v>30</v>
      </c>
      <c r="B61" s="164"/>
      <c r="C61" s="165"/>
      <c r="D61" s="165"/>
      <c r="E61" s="934"/>
      <c r="F61" s="935"/>
      <c r="G61" s="934"/>
      <c r="H61" s="935"/>
      <c r="I61" s="934"/>
      <c r="J61" s="935"/>
      <c r="K61" s="934"/>
      <c r="L61" s="935"/>
      <c r="M61" s="934"/>
      <c r="N61" s="935"/>
      <c r="O61" s="934"/>
      <c r="P61" s="935"/>
      <c r="Q61" s="934"/>
      <c r="R61" s="935"/>
      <c r="S61" s="934"/>
      <c r="T61" s="935"/>
      <c r="U61" s="934"/>
      <c r="V61" s="935"/>
      <c r="W61" s="934"/>
      <c r="X61" s="935"/>
      <c r="Y61" s="934"/>
      <c r="Z61" s="935"/>
      <c r="AA61" s="934"/>
      <c r="AB61" s="935"/>
      <c r="AC61" s="166"/>
      <c r="AD61" s="166"/>
      <c r="AE61" s="720"/>
      <c r="AF61" s="720"/>
      <c r="AG61" s="720"/>
    </row>
    <row r="62" spans="1:33" ht="25" customHeight="1">
      <c r="A62" s="717">
        <v>31</v>
      </c>
      <c r="B62" s="164"/>
      <c r="C62" s="165"/>
      <c r="D62" s="165"/>
      <c r="E62" s="934"/>
      <c r="F62" s="935"/>
      <c r="G62" s="934"/>
      <c r="H62" s="935"/>
      <c r="I62" s="934"/>
      <c r="J62" s="935"/>
      <c r="K62" s="934"/>
      <c r="L62" s="935"/>
      <c r="M62" s="934"/>
      <c r="N62" s="935"/>
      <c r="O62" s="934"/>
      <c r="P62" s="935"/>
      <c r="Q62" s="934"/>
      <c r="R62" s="935"/>
      <c r="S62" s="934"/>
      <c r="T62" s="935"/>
      <c r="U62" s="934"/>
      <c r="V62" s="935"/>
      <c r="W62" s="934"/>
      <c r="X62" s="935"/>
      <c r="Y62" s="934"/>
      <c r="Z62" s="935"/>
      <c r="AA62" s="934"/>
      <c r="AB62" s="935"/>
      <c r="AC62" s="166"/>
      <c r="AD62" s="166"/>
      <c r="AE62" s="720"/>
      <c r="AF62" s="720"/>
      <c r="AG62" s="720"/>
    </row>
    <row r="63" spans="1:33" ht="25" customHeight="1">
      <c r="A63" s="720">
        <v>32</v>
      </c>
      <c r="B63" s="164"/>
      <c r="C63" s="165"/>
      <c r="D63" s="165"/>
      <c r="E63" s="934"/>
      <c r="F63" s="935"/>
      <c r="G63" s="934"/>
      <c r="H63" s="935"/>
      <c r="I63" s="934"/>
      <c r="J63" s="935"/>
      <c r="K63" s="934"/>
      <c r="L63" s="935"/>
      <c r="M63" s="934"/>
      <c r="N63" s="935"/>
      <c r="O63" s="934"/>
      <c r="P63" s="935"/>
      <c r="Q63" s="934"/>
      <c r="R63" s="935"/>
      <c r="S63" s="934"/>
      <c r="T63" s="935"/>
      <c r="U63" s="934"/>
      <c r="V63" s="935"/>
      <c r="W63" s="934"/>
      <c r="X63" s="935"/>
      <c r="Y63" s="934"/>
      <c r="Z63" s="935"/>
      <c r="AA63" s="934"/>
      <c r="AB63" s="935"/>
      <c r="AC63" s="166"/>
      <c r="AD63" s="166"/>
      <c r="AE63" s="720"/>
      <c r="AF63" s="720"/>
      <c r="AG63" s="720"/>
    </row>
    <row r="64" spans="1:33" ht="16" customHeight="1">
      <c r="A64" s="158"/>
      <c r="B64" s="715"/>
      <c r="C64" s="167"/>
      <c r="D64" s="167"/>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row>
    <row r="65" spans="1:33" ht="20.25" customHeight="1">
      <c r="A65" s="928"/>
      <c r="B65" s="928"/>
      <c r="C65" s="928"/>
      <c r="D65" s="928"/>
      <c r="E65" s="928"/>
      <c r="F65" s="928"/>
      <c r="G65" s="928"/>
      <c r="H65" s="715"/>
      <c r="I65" s="928"/>
      <c r="J65" s="928"/>
      <c r="K65" s="928"/>
      <c r="L65" s="928"/>
      <c r="M65" s="928"/>
      <c r="N65" s="928"/>
      <c r="O65" s="928"/>
      <c r="P65" s="928"/>
      <c r="Q65" s="928"/>
      <c r="R65" s="928"/>
      <c r="S65" s="928"/>
      <c r="T65" s="928"/>
      <c r="U65" s="928"/>
      <c r="V65" s="928"/>
      <c r="W65" s="928"/>
      <c r="X65" s="928"/>
      <c r="Y65" s="928"/>
      <c r="Z65" s="928"/>
      <c r="AA65" s="158"/>
      <c r="AB65" s="929" t="s">
        <v>355</v>
      </c>
      <c r="AC65" s="930"/>
      <c r="AD65" s="930"/>
      <c r="AE65" s="930"/>
      <c r="AF65" s="930"/>
      <c r="AG65" s="931"/>
    </row>
    <row r="66" spans="1:33" ht="20.25" customHeight="1">
      <c r="A66" s="158"/>
      <c r="B66" s="715"/>
      <c r="C66" s="715"/>
      <c r="D66" s="715"/>
      <c r="E66" s="928"/>
      <c r="F66" s="928"/>
      <c r="G66" s="928"/>
      <c r="H66" s="715"/>
      <c r="I66" s="158"/>
      <c r="J66" s="928"/>
      <c r="K66" s="928"/>
      <c r="L66" s="928"/>
      <c r="M66" s="928"/>
      <c r="N66" s="928"/>
      <c r="O66" s="928"/>
      <c r="P66" s="928"/>
      <c r="Q66" s="928"/>
      <c r="R66" s="928"/>
      <c r="S66" s="928"/>
      <c r="T66" s="928"/>
      <c r="U66" s="928"/>
      <c r="V66" s="928"/>
      <c r="W66" s="928"/>
      <c r="X66" s="928"/>
      <c r="Y66" s="928"/>
      <c r="Z66" s="928"/>
      <c r="AA66" s="158"/>
      <c r="AB66" s="169"/>
      <c r="AC66" s="158"/>
      <c r="AD66" s="158"/>
      <c r="AE66" s="158"/>
      <c r="AF66" s="158"/>
      <c r="AG66" s="170"/>
    </row>
    <row r="67" spans="1:33" ht="20.25" customHeight="1">
      <c r="A67" s="714"/>
      <c r="B67" s="487"/>
      <c r="C67" s="167"/>
      <c r="D67" s="715"/>
      <c r="E67" s="932"/>
      <c r="F67" s="932"/>
      <c r="G67" s="932"/>
      <c r="H67" s="718"/>
      <c r="I67" s="714"/>
      <c r="J67" s="933"/>
      <c r="K67" s="933"/>
      <c r="L67" s="928"/>
      <c r="M67" s="928"/>
      <c r="N67" s="928"/>
      <c r="O67" s="928"/>
      <c r="P67" s="928"/>
      <c r="Q67" s="928"/>
      <c r="R67" s="928"/>
      <c r="S67" s="928"/>
      <c r="T67" s="928"/>
      <c r="U67" s="928"/>
      <c r="V67" s="928"/>
      <c r="W67" s="928"/>
      <c r="X67" s="928"/>
      <c r="Y67" s="928"/>
      <c r="Z67" s="928"/>
      <c r="AA67" s="158"/>
      <c r="AB67" s="169"/>
      <c r="AC67" s="158"/>
      <c r="AD67" s="158"/>
      <c r="AE67" s="158"/>
      <c r="AF67" s="158"/>
      <c r="AG67" s="170"/>
    </row>
    <row r="68" spans="1:33" ht="20.25" customHeight="1">
      <c r="A68" s="714"/>
      <c r="B68" s="715"/>
      <c r="C68" s="167"/>
      <c r="D68" s="715"/>
      <c r="E68" s="932"/>
      <c r="F68" s="932"/>
      <c r="G68" s="932"/>
      <c r="H68" s="718"/>
      <c r="I68" s="714"/>
      <c r="J68" s="933"/>
      <c r="K68" s="933"/>
      <c r="L68" s="928"/>
      <c r="M68" s="928"/>
      <c r="N68" s="928"/>
      <c r="O68" s="928"/>
      <c r="P68" s="928"/>
      <c r="Q68" s="928"/>
      <c r="R68" s="928"/>
      <c r="S68" s="928"/>
      <c r="T68" s="928"/>
      <c r="U68" s="928"/>
      <c r="V68" s="928"/>
      <c r="W68" s="928"/>
      <c r="X68" s="928"/>
      <c r="Y68" s="928"/>
      <c r="Z68" s="928"/>
      <c r="AA68" s="158"/>
      <c r="AB68" s="169"/>
      <c r="AC68" s="158"/>
      <c r="AD68" s="158"/>
      <c r="AE68" s="158"/>
      <c r="AF68" s="158"/>
      <c r="AG68" s="170"/>
    </row>
    <row r="69" spans="1:33" ht="20.25" customHeight="1">
      <c r="A69" s="714"/>
      <c r="B69" s="715"/>
      <c r="C69" s="167"/>
      <c r="D69" s="715"/>
      <c r="E69" s="932"/>
      <c r="F69" s="932"/>
      <c r="G69" s="932"/>
      <c r="H69" s="718"/>
      <c r="I69" s="714"/>
      <c r="J69" s="933"/>
      <c r="K69" s="933"/>
      <c r="L69" s="928"/>
      <c r="M69" s="928"/>
      <c r="N69" s="928"/>
      <c r="O69" s="928"/>
      <c r="P69" s="928"/>
      <c r="Q69" s="928"/>
      <c r="R69" s="928"/>
      <c r="S69" s="928"/>
      <c r="T69" s="928"/>
      <c r="U69" s="928"/>
      <c r="V69" s="928"/>
      <c r="W69" s="928"/>
      <c r="X69" s="928"/>
      <c r="Y69" s="928"/>
      <c r="Z69" s="928"/>
      <c r="AB69" s="173"/>
      <c r="AG69" s="174"/>
    </row>
    <row r="70" spans="1:33" ht="20.25" customHeight="1">
      <c r="A70" s="714"/>
      <c r="B70" s="715"/>
      <c r="C70" s="167"/>
      <c r="D70" s="715"/>
      <c r="E70" s="932"/>
      <c r="F70" s="932"/>
      <c r="G70" s="932"/>
      <c r="H70" s="718"/>
      <c r="I70" s="714"/>
      <c r="J70" s="933"/>
      <c r="K70" s="933"/>
      <c r="L70" s="928"/>
      <c r="M70" s="928"/>
      <c r="N70" s="928"/>
      <c r="O70" s="928"/>
      <c r="P70" s="928"/>
      <c r="Q70" s="928"/>
      <c r="R70" s="928"/>
      <c r="S70" s="928"/>
      <c r="T70" s="928"/>
      <c r="U70" s="928"/>
      <c r="V70" s="928"/>
      <c r="W70" s="928"/>
      <c r="X70" s="928"/>
      <c r="Y70" s="928"/>
      <c r="Z70" s="928"/>
      <c r="AA70" s="158"/>
      <c r="AB70" s="929" t="s">
        <v>358</v>
      </c>
      <c r="AC70" s="930"/>
      <c r="AD70" s="930"/>
      <c r="AE70" s="930"/>
      <c r="AF70" s="930"/>
      <c r="AG70" s="931"/>
    </row>
    <row r="71" spans="1:33" ht="20.25" customHeight="1">
      <c r="A71" s="714"/>
      <c r="B71" s="715"/>
      <c r="C71" s="167"/>
      <c r="D71" s="715"/>
      <c r="E71" s="932"/>
      <c r="F71" s="932"/>
      <c r="G71" s="932"/>
      <c r="H71" s="718"/>
      <c r="I71" s="714"/>
      <c r="J71" s="933"/>
      <c r="K71" s="933"/>
      <c r="L71" s="928"/>
      <c r="M71" s="928"/>
      <c r="N71" s="928"/>
      <c r="O71" s="928"/>
      <c r="P71" s="928"/>
      <c r="Q71" s="928"/>
      <c r="R71" s="928"/>
      <c r="S71" s="928"/>
      <c r="T71" s="928"/>
      <c r="U71" s="928"/>
      <c r="V71" s="928"/>
      <c r="W71" s="928"/>
      <c r="X71" s="928"/>
      <c r="Y71" s="928"/>
      <c r="Z71" s="928"/>
      <c r="AA71" s="158"/>
      <c r="AB71" s="474"/>
      <c r="AC71" s="178"/>
      <c r="AD71" s="178"/>
      <c r="AE71" s="178"/>
      <c r="AF71" s="178"/>
      <c r="AG71" s="475"/>
    </row>
    <row r="72" spans="1:33" ht="20.25" customHeight="1">
      <c r="A72" s="714"/>
      <c r="B72" s="715"/>
      <c r="C72" s="167"/>
      <c r="D72" s="715"/>
      <c r="E72" s="932"/>
      <c r="F72" s="932"/>
      <c r="G72" s="932"/>
      <c r="H72" s="718"/>
      <c r="I72" s="714"/>
      <c r="J72" s="933"/>
      <c r="K72" s="933"/>
      <c r="L72" s="928"/>
      <c r="M72" s="928"/>
      <c r="N72" s="928"/>
      <c r="O72" s="928"/>
      <c r="P72" s="928"/>
      <c r="Q72" s="928"/>
      <c r="R72" s="928"/>
      <c r="S72" s="928"/>
      <c r="T72" s="928"/>
      <c r="U72" s="928"/>
      <c r="V72" s="928"/>
      <c r="W72" s="928"/>
      <c r="X72" s="928"/>
      <c r="Y72" s="928"/>
      <c r="Z72" s="928"/>
      <c r="AA72" s="158"/>
      <c r="AB72" s="169"/>
      <c r="AC72" s="158"/>
      <c r="AD72" s="158"/>
      <c r="AE72" s="158"/>
      <c r="AF72" s="158"/>
      <c r="AG72" s="170"/>
    </row>
    <row r="73" spans="1:33" ht="20.25" customHeight="1">
      <c r="A73" s="714"/>
      <c r="B73" s="715"/>
      <c r="C73" s="167"/>
      <c r="D73" s="715"/>
      <c r="E73" s="932"/>
      <c r="F73" s="932"/>
      <c r="G73" s="932"/>
      <c r="H73" s="718"/>
      <c r="I73" s="714"/>
      <c r="J73" s="933"/>
      <c r="K73" s="933"/>
      <c r="L73" s="928"/>
      <c r="M73" s="928"/>
      <c r="N73" s="928"/>
      <c r="O73" s="928"/>
      <c r="P73" s="928"/>
      <c r="Q73" s="928"/>
      <c r="R73" s="928"/>
      <c r="S73" s="928"/>
      <c r="T73" s="928"/>
      <c r="U73" s="928"/>
      <c r="V73" s="928"/>
      <c r="W73" s="928"/>
      <c r="X73" s="928"/>
      <c r="Y73" s="928"/>
      <c r="Z73" s="928"/>
      <c r="AA73" s="158"/>
      <c r="AB73" s="169"/>
      <c r="AC73" s="158"/>
      <c r="AD73" s="158"/>
      <c r="AE73" s="158"/>
      <c r="AF73" s="158"/>
      <c r="AG73" s="170"/>
    </row>
    <row r="74" spans="1:33" ht="20.25" customHeight="1">
      <c r="A74" s="714"/>
      <c r="B74" s="715"/>
      <c r="C74" s="167"/>
      <c r="D74" s="715"/>
      <c r="E74" s="932"/>
      <c r="F74" s="932"/>
      <c r="G74" s="932"/>
      <c r="H74" s="718"/>
      <c r="I74" s="714"/>
      <c r="J74" s="933"/>
      <c r="K74" s="933"/>
      <c r="L74" s="928"/>
      <c r="M74" s="928"/>
      <c r="N74" s="928"/>
      <c r="O74" s="928"/>
      <c r="P74" s="928"/>
      <c r="Q74" s="928"/>
      <c r="R74" s="928"/>
      <c r="S74" s="928"/>
      <c r="T74" s="928"/>
      <c r="U74" s="928"/>
      <c r="V74" s="928"/>
      <c r="W74" s="928"/>
      <c r="X74" s="928"/>
      <c r="Y74" s="928"/>
      <c r="Z74" s="928"/>
      <c r="AA74" s="158"/>
      <c r="AB74" s="175"/>
      <c r="AC74" s="176"/>
      <c r="AD74" s="176"/>
      <c r="AE74" s="176"/>
      <c r="AF74" s="176"/>
      <c r="AG74" s="177"/>
    </row>
    <row r="75" spans="1:33" ht="10" customHeight="1">
      <c r="A75" s="714"/>
      <c r="B75" s="715"/>
      <c r="C75" s="167"/>
      <c r="D75" s="715"/>
      <c r="E75" s="718"/>
      <c r="F75" s="718"/>
      <c r="G75" s="718"/>
      <c r="H75" s="718"/>
      <c r="I75" s="714"/>
      <c r="J75" s="714"/>
      <c r="K75" s="715"/>
      <c r="L75" s="715"/>
      <c r="M75" s="715"/>
      <c r="N75" s="715"/>
      <c r="O75" s="715"/>
      <c r="P75" s="715"/>
      <c r="Q75" s="715"/>
      <c r="R75" s="715"/>
      <c r="S75" s="715"/>
      <c r="T75" s="715"/>
      <c r="U75" s="715"/>
      <c r="V75" s="715"/>
      <c r="W75" s="715"/>
      <c r="X75" s="715"/>
      <c r="Y75" s="715"/>
      <c r="Z75" s="715"/>
      <c r="AA75" s="158"/>
      <c r="AB75" s="158"/>
      <c r="AC75" s="158"/>
      <c r="AD75" s="158"/>
      <c r="AE75" s="158"/>
      <c r="AF75" s="158"/>
      <c r="AG75" s="158"/>
    </row>
    <row r="76" spans="1:33" ht="38.25" customHeight="1">
      <c r="A76" s="942" t="s">
        <v>339</v>
      </c>
      <c r="B76" s="943"/>
      <c r="C76" s="943"/>
      <c r="D76" s="944"/>
      <c r="E76" s="929" t="s">
        <v>4</v>
      </c>
      <c r="F76" s="930"/>
      <c r="G76" s="931"/>
      <c r="H76" s="945">
        <f>Boys!$G$3</f>
        <v>46271</v>
      </c>
      <c r="I76" s="946"/>
      <c r="J76" s="946"/>
      <c r="K76" s="947"/>
      <c r="L76" s="929" t="s">
        <v>5</v>
      </c>
      <c r="M76" s="930"/>
      <c r="N76" s="931"/>
      <c r="O76" s="948" t="str">
        <f>Boys!$I$3</f>
        <v>Tilsley</v>
      </c>
      <c r="P76" s="949"/>
      <c r="Q76" s="949"/>
      <c r="R76" s="949"/>
      <c r="S76" s="949"/>
      <c r="T76" s="949"/>
      <c r="U76" s="949"/>
      <c r="V76" s="949"/>
      <c r="W76" s="950"/>
      <c r="X76" s="929" t="s">
        <v>340</v>
      </c>
      <c r="Y76" s="930"/>
      <c r="Z76" s="931"/>
      <c r="AA76" s="948" t="str">
        <f>'Read Me First'!$A$1</f>
        <v>Oxfordshire Track and Field League 2026</v>
      </c>
      <c r="AB76" s="949"/>
      <c r="AC76" s="949"/>
      <c r="AD76" s="949"/>
      <c r="AE76" s="949"/>
      <c r="AF76" s="949"/>
      <c r="AG76" s="950"/>
    </row>
    <row r="77" spans="1:33" ht="38.25" customHeight="1">
      <c r="A77" s="929" t="s">
        <v>283</v>
      </c>
      <c r="B77" s="931"/>
      <c r="C77" s="948" t="str">
        <f>"High Jump U16 Boys (" &amp;DataCalcs!$K$677 &amp; " athletes)"</f>
        <v>High Jump U16 Boys (0 athletes)</v>
      </c>
      <c r="D77" s="950"/>
      <c r="E77" s="929" t="s">
        <v>341</v>
      </c>
      <c r="F77" s="930"/>
      <c r="G77" s="931"/>
      <c r="H77" s="951">
        <f>DataTables!$Q$32</f>
        <v>0.47916666666666669</v>
      </c>
      <c r="I77" s="952"/>
      <c r="J77" s="952"/>
      <c r="K77" s="953"/>
      <c r="L77" s="948" t="s">
        <v>342</v>
      </c>
      <c r="M77" s="949"/>
      <c r="N77" s="949"/>
      <c r="O77" s="954">
        <f>DataTables!$N$32</f>
        <v>1.75</v>
      </c>
      <c r="P77" s="954"/>
      <c r="Q77" s="955"/>
      <c r="R77" s="948" t="s">
        <v>343</v>
      </c>
      <c r="S77" s="949"/>
      <c r="T77" s="949"/>
      <c r="U77" s="956">
        <f>DataTables!$I$32</f>
        <v>1.53</v>
      </c>
      <c r="V77" s="956"/>
      <c r="W77" s="957"/>
      <c r="X77" s="948" t="str">
        <f>"Starting Height/Second Height: " &amp; CHAR(10) &amp;DataTables!$R$32</f>
        <v xml:space="preserve">Starting Height/Second Height: 
</v>
      </c>
      <c r="Y77" s="949"/>
      <c r="Z77" s="949"/>
      <c r="AA77" s="949"/>
      <c r="AB77" s="949"/>
      <c r="AC77" s="949"/>
      <c r="AD77" s="949"/>
      <c r="AE77" s="949"/>
      <c r="AF77" s="949"/>
      <c r="AG77" s="950"/>
    </row>
    <row r="78" spans="1:33" ht="16" customHeight="1">
      <c r="A78" s="158"/>
      <c r="B78" s="158"/>
      <c r="C78" s="158"/>
      <c r="D78" s="159"/>
      <c r="E78" s="715"/>
      <c r="F78" s="715"/>
      <c r="G78" s="715"/>
      <c r="H78" s="160"/>
      <c r="I78" s="160"/>
      <c r="J78" s="160"/>
      <c r="K78" s="715"/>
      <c r="L78" s="715"/>
      <c r="M78" s="715"/>
      <c r="N78" s="713"/>
      <c r="O78" s="713"/>
      <c r="P78" s="713"/>
      <c r="Q78" s="713"/>
      <c r="R78" s="161"/>
      <c r="S78" s="161"/>
      <c r="T78" s="161"/>
      <c r="U78" s="162"/>
      <c r="V78" s="162"/>
      <c r="W78" s="161"/>
      <c r="X78" s="163"/>
      <c r="Y78" s="163"/>
      <c r="Z78" s="163"/>
      <c r="AA78" s="163"/>
      <c r="AB78" s="163"/>
      <c r="AC78" s="163"/>
      <c r="AD78" s="163"/>
      <c r="AE78" s="163"/>
      <c r="AF78" s="163"/>
      <c r="AG78" s="163"/>
    </row>
    <row r="79" spans="1:33" ht="38.25" customHeight="1">
      <c r="A79" s="958" t="s">
        <v>344</v>
      </c>
      <c r="B79" s="960" t="s">
        <v>302</v>
      </c>
      <c r="C79" s="960" t="s">
        <v>345</v>
      </c>
      <c r="D79" s="960" t="s">
        <v>346</v>
      </c>
      <c r="E79" s="962"/>
      <c r="F79" s="963"/>
      <c r="G79" s="962"/>
      <c r="H79" s="963"/>
      <c r="I79" s="962"/>
      <c r="J79" s="963"/>
      <c r="K79" s="962"/>
      <c r="L79" s="963"/>
      <c r="M79" s="962"/>
      <c r="N79" s="963"/>
      <c r="O79" s="962"/>
      <c r="P79" s="963"/>
      <c r="Q79" s="962"/>
      <c r="R79" s="963"/>
      <c r="S79" s="962"/>
      <c r="T79" s="963"/>
      <c r="U79" s="962"/>
      <c r="V79" s="963"/>
      <c r="W79" s="962"/>
      <c r="X79" s="963"/>
      <c r="Y79" s="962"/>
      <c r="Z79" s="963"/>
      <c r="AA79" s="964" t="s">
        <v>347</v>
      </c>
      <c r="AB79" s="965"/>
      <c r="AC79" s="936" t="s">
        <v>348</v>
      </c>
      <c r="AD79" s="938" t="s">
        <v>349</v>
      </c>
      <c r="AE79" s="938" t="s">
        <v>350</v>
      </c>
      <c r="AF79" s="940" t="s">
        <v>351</v>
      </c>
      <c r="AG79" s="941"/>
    </row>
    <row r="80" spans="1:33" ht="20.25" customHeight="1">
      <c r="A80" s="959"/>
      <c r="B80" s="961"/>
      <c r="C80" s="961"/>
      <c r="D80" s="961"/>
      <c r="E80" s="940" t="s">
        <v>352</v>
      </c>
      <c r="F80" s="941"/>
      <c r="G80" s="940" t="s">
        <v>352</v>
      </c>
      <c r="H80" s="941"/>
      <c r="I80" s="940" t="s">
        <v>352</v>
      </c>
      <c r="J80" s="941"/>
      <c r="K80" s="940" t="s">
        <v>352</v>
      </c>
      <c r="L80" s="941"/>
      <c r="M80" s="940" t="s">
        <v>352</v>
      </c>
      <c r="N80" s="941"/>
      <c r="O80" s="940" t="s">
        <v>352</v>
      </c>
      <c r="P80" s="941"/>
      <c r="Q80" s="940" t="s">
        <v>352</v>
      </c>
      <c r="R80" s="941"/>
      <c r="S80" s="940" t="s">
        <v>352</v>
      </c>
      <c r="T80" s="941"/>
      <c r="U80" s="940" t="s">
        <v>352</v>
      </c>
      <c r="V80" s="941"/>
      <c r="W80" s="940" t="s">
        <v>352</v>
      </c>
      <c r="X80" s="941"/>
      <c r="Y80" s="940" t="s">
        <v>352</v>
      </c>
      <c r="Z80" s="941"/>
      <c r="AA80" s="966"/>
      <c r="AB80" s="967"/>
      <c r="AC80" s="937"/>
      <c r="AD80" s="939"/>
      <c r="AE80" s="939"/>
      <c r="AF80" s="719" t="s">
        <v>71</v>
      </c>
      <c r="AG80" s="719" t="s">
        <v>65</v>
      </c>
    </row>
    <row r="81" spans="1:33" ht="25" customHeight="1">
      <c r="A81" s="717">
        <v>1</v>
      </c>
      <c r="B81" s="164" t="str" cm="1">
        <f t="array" ref="B81:D82">IFERROR(_xlfn.TAKE(_xlfn.ANCHORARRAY(DataCalcs!$CI$84),16),"")</f>
        <v xml:space="preserve"> </v>
      </c>
      <c r="C81" s="165" t="str">
        <v/>
      </c>
      <c r="D81" s="165" t="str">
        <v/>
      </c>
      <c r="E81" s="934"/>
      <c r="F81" s="935"/>
      <c r="G81" s="934"/>
      <c r="H81" s="935"/>
      <c r="I81" s="934"/>
      <c r="J81" s="935"/>
      <c r="K81" s="934"/>
      <c r="L81" s="935"/>
      <c r="M81" s="934"/>
      <c r="N81" s="935"/>
      <c r="O81" s="934"/>
      <c r="P81" s="935"/>
      <c r="Q81" s="934"/>
      <c r="R81" s="935"/>
      <c r="S81" s="934"/>
      <c r="T81" s="935"/>
      <c r="U81" s="934"/>
      <c r="V81" s="935"/>
      <c r="W81" s="934"/>
      <c r="X81" s="935"/>
      <c r="Y81" s="934"/>
      <c r="Z81" s="935"/>
      <c r="AA81" s="934"/>
      <c r="AB81" s="935"/>
      <c r="AC81" s="166"/>
      <c r="AD81" s="166"/>
      <c r="AE81" s="720"/>
      <c r="AF81" s="720"/>
      <c r="AG81" s="720"/>
    </row>
    <row r="82" spans="1:33" ht="25" customHeight="1">
      <c r="A82" s="720">
        <v>2</v>
      </c>
      <c r="B82" s="164" t="str">
        <v xml:space="preserve"> </v>
      </c>
      <c r="C82" s="165" t="str">
        <v/>
      </c>
      <c r="D82" s="165" t="str">
        <v/>
      </c>
      <c r="E82" s="934"/>
      <c r="F82" s="935"/>
      <c r="G82" s="934"/>
      <c r="H82" s="935"/>
      <c r="I82" s="934"/>
      <c r="J82" s="935"/>
      <c r="K82" s="934"/>
      <c r="L82" s="935"/>
      <c r="M82" s="934"/>
      <c r="N82" s="935"/>
      <c r="O82" s="934"/>
      <c r="P82" s="935"/>
      <c r="Q82" s="934"/>
      <c r="R82" s="935"/>
      <c r="S82" s="934"/>
      <c r="T82" s="935"/>
      <c r="U82" s="934"/>
      <c r="V82" s="935"/>
      <c r="W82" s="934"/>
      <c r="X82" s="935"/>
      <c r="Y82" s="934"/>
      <c r="Z82" s="935"/>
      <c r="AA82" s="934"/>
      <c r="AB82" s="935"/>
      <c r="AC82" s="166"/>
      <c r="AD82" s="166"/>
      <c r="AE82" s="720"/>
      <c r="AF82" s="720"/>
      <c r="AG82" s="720"/>
    </row>
    <row r="83" spans="1:33" ht="25" customHeight="1">
      <c r="A83" s="720">
        <v>3</v>
      </c>
      <c r="B83" s="164"/>
      <c r="C83" s="165"/>
      <c r="D83" s="165"/>
      <c r="E83" s="934"/>
      <c r="F83" s="935"/>
      <c r="G83" s="934"/>
      <c r="H83" s="935"/>
      <c r="I83" s="934"/>
      <c r="J83" s="935"/>
      <c r="K83" s="934"/>
      <c r="L83" s="935"/>
      <c r="M83" s="934"/>
      <c r="N83" s="935"/>
      <c r="O83" s="934"/>
      <c r="P83" s="935"/>
      <c r="Q83" s="934"/>
      <c r="R83" s="935"/>
      <c r="S83" s="934"/>
      <c r="T83" s="935"/>
      <c r="U83" s="934"/>
      <c r="V83" s="935"/>
      <c r="W83" s="934"/>
      <c r="X83" s="935"/>
      <c r="Y83" s="934"/>
      <c r="Z83" s="935"/>
      <c r="AA83" s="934"/>
      <c r="AB83" s="935"/>
      <c r="AC83" s="166"/>
      <c r="AD83" s="166"/>
      <c r="AE83" s="720"/>
      <c r="AF83" s="720"/>
      <c r="AG83" s="720"/>
    </row>
    <row r="84" spans="1:33" ht="25" customHeight="1">
      <c r="A84" s="720">
        <v>4</v>
      </c>
      <c r="B84" s="164"/>
      <c r="C84" s="165"/>
      <c r="D84" s="165"/>
      <c r="E84" s="934"/>
      <c r="F84" s="935"/>
      <c r="G84" s="934"/>
      <c r="H84" s="935"/>
      <c r="I84" s="934"/>
      <c r="J84" s="935"/>
      <c r="K84" s="934"/>
      <c r="L84" s="935"/>
      <c r="M84" s="934"/>
      <c r="N84" s="935"/>
      <c r="O84" s="934"/>
      <c r="P84" s="935"/>
      <c r="Q84" s="934"/>
      <c r="R84" s="935"/>
      <c r="S84" s="934"/>
      <c r="T84" s="935"/>
      <c r="U84" s="934"/>
      <c r="V84" s="935"/>
      <c r="W84" s="934"/>
      <c r="X84" s="935"/>
      <c r="Y84" s="934"/>
      <c r="Z84" s="935"/>
      <c r="AA84" s="934"/>
      <c r="AB84" s="935"/>
      <c r="AC84" s="166"/>
      <c r="AD84" s="166"/>
      <c r="AE84" s="720"/>
      <c r="AF84" s="720"/>
      <c r="AG84" s="720"/>
    </row>
    <row r="85" spans="1:33" ht="25" customHeight="1">
      <c r="A85" s="720">
        <v>5</v>
      </c>
      <c r="B85" s="164"/>
      <c r="C85" s="165"/>
      <c r="D85" s="165"/>
      <c r="E85" s="934"/>
      <c r="F85" s="935"/>
      <c r="G85" s="934"/>
      <c r="H85" s="935"/>
      <c r="I85" s="934"/>
      <c r="J85" s="935"/>
      <c r="K85" s="934"/>
      <c r="L85" s="935"/>
      <c r="M85" s="934"/>
      <c r="N85" s="935"/>
      <c r="O85" s="934"/>
      <c r="P85" s="935"/>
      <c r="Q85" s="934"/>
      <c r="R85" s="935"/>
      <c r="S85" s="934"/>
      <c r="T85" s="935"/>
      <c r="U85" s="934"/>
      <c r="V85" s="935"/>
      <c r="W85" s="934"/>
      <c r="X85" s="935"/>
      <c r="Y85" s="934"/>
      <c r="Z85" s="935"/>
      <c r="AA85" s="934"/>
      <c r="AB85" s="935"/>
      <c r="AC85" s="166"/>
      <c r="AD85" s="166"/>
      <c r="AE85" s="720"/>
      <c r="AF85" s="720"/>
      <c r="AG85" s="720"/>
    </row>
    <row r="86" spans="1:33" ht="25" customHeight="1">
      <c r="A86" s="720">
        <v>6</v>
      </c>
      <c r="B86" s="164"/>
      <c r="C86" s="165"/>
      <c r="D86" s="165"/>
      <c r="E86" s="934"/>
      <c r="F86" s="935"/>
      <c r="G86" s="934"/>
      <c r="H86" s="935"/>
      <c r="I86" s="934"/>
      <c r="J86" s="935"/>
      <c r="K86" s="934"/>
      <c r="L86" s="935"/>
      <c r="M86" s="934"/>
      <c r="N86" s="935"/>
      <c r="O86" s="934"/>
      <c r="P86" s="935"/>
      <c r="Q86" s="934"/>
      <c r="R86" s="935"/>
      <c r="S86" s="934"/>
      <c r="T86" s="935"/>
      <c r="U86" s="934"/>
      <c r="V86" s="935"/>
      <c r="W86" s="934"/>
      <c r="X86" s="935"/>
      <c r="Y86" s="934"/>
      <c r="Z86" s="935"/>
      <c r="AA86" s="934"/>
      <c r="AB86" s="935"/>
      <c r="AC86" s="166"/>
      <c r="AD86" s="166"/>
      <c r="AE86" s="720"/>
      <c r="AF86" s="720"/>
      <c r="AG86" s="720"/>
    </row>
    <row r="87" spans="1:33" ht="25" customHeight="1">
      <c r="A87" s="720">
        <v>7</v>
      </c>
      <c r="B87" s="164"/>
      <c r="C87" s="165"/>
      <c r="D87" s="165"/>
      <c r="E87" s="934"/>
      <c r="F87" s="935"/>
      <c r="G87" s="934"/>
      <c r="H87" s="935"/>
      <c r="I87" s="934"/>
      <c r="J87" s="935"/>
      <c r="K87" s="934"/>
      <c r="L87" s="935"/>
      <c r="M87" s="934"/>
      <c r="N87" s="935"/>
      <c r="O87" s="934"/>
      <c r="P87" s="935"/>
      <c r="Q87" s="934"/>
      <c r="R87" s="935"/>
      <c r="S87" s="934"/>
      <c r="T87" s="935"/>
      <c r="U87" s="934"/>
      <c r="V87" s="935"/>
      <c r="W87" s="934"/>
      <c r="X87" s="935"/>
      <c r="Y87" s="934"/>
      <c r="Z87" s="935"/>
      <c r="AA87" s="934"/>
      <c r="AB87" s="935"/>
      <c r="AC87" s="166"/>
      <c r="AD87" s="166"/>
      <c r="AE87" s="720"/>
      <c r="AF87" s="720"/>
      <c r="AG87" s="720"/>
    </row>
    <row r="88" spans="1:33" ht="25" customHeight="1">
      <c r="A88" s="720">
        <v>8</v>
      </c>
      <c r="B88" s="164"/>
      <c r="C88" s="165"/>
      <c r="D88" s="165"/>
      <c r="E88" s="934"/>
      <c r="F88" s="935"/>
      <c r="G88" s="934"/>
      <c r="H88" s="935"/>
      <c r="I88" s="934"/>
      <c r="J88" s="935"/>
      <c r="K88" s="934"/>
      <c r="L88" s="935"/>
      <c r="M88" s="934"/>
      <c r="N88" s="935"/>
      <c r="O88" s="934"/>
      <c r="P88" s="935"/>
      <c r="Q88" s="934"/>
      <c r="R88" s="935"/>
      <c r="S88" s="934"/>
      <c r="T88" s="935"/>
      <c r="U88" s="934"/>
      <c r="V88" s="935"/>
      <c r="W88" s="934"/>
      <c r="X88" s="935"/>
      <c r="Y88" s="934"/>
      <c r="Z88" s="935"/>
      <c r="AA88" s="934"/>
      <c r="AB88" s="935"/>
      <c r="AC88" s="166"/>
      <c r="AD88" s="166"/>
      <c r="AE88" s="720"/>
      <c r="AF88" s="720"/>
      <c r="AG88" s="720"/>
    </row>
    <row r="89" spans="1:33" ht="25" customHeight="1">
      <c r="A89" s="720">
        <v>9</v>
      </c>
      <c r="B89" s="164"/>
      <c r="C89" s="165"/>
      <c r="D89" s="165"/>
      <c r="E89" s="934"/>
      <c r="F89" s="935"/>
      <c r="G89" s="934"/>
      <c r="H89" s="935"/>
      <c r="I89" s="934"/>
      <c r="J89" s="935"/>
      <c r="K89" s="934"/>
      <c r="L89" s="935"/>
      <c r="M89" s="934"/>
      <c r="N89" s="935"/>
      <c r="O89" s="934"/>
      <c r="P89" s="935"/>
      <c r="Q89" s="934"/>
      <c r="R89" s="935"/>
      <c r="S89" s="934"/>
      <c r="T89" s="935"/>
      <c r="U89" s="934"/>
      <c r="V89" s="935"/>
      <c r="W89" s="934"/>
      <c r="X89" s="935"/>
      <c r="Y89" s="934"/>
      <c r="Z89" s="935"/>
      <c r="AA89" s="934"/>
      <c r="AB89" s="935"/>
      <c r="AC89" s="166"/>
      <c r="AD89" s="166"/>
      <c r="AE89" s="720"/>
      <c r="AF89" s="720"/>
      <c r="AG89" s="720"/>
    </row>
    <row r="90" spans="1:33" ht="25" customHeight="1">
      <c r="A90" s="720">
        <v>10</v>
      </c>
      <c r="B90" s="164"/>
      <c r="C90" s="165"/>
      <c r="D90" s="165"/>
      <c r="E90" s="934"/>
      <c r="F90" s="935"/>
      <c r="G90" s="934"/>
      <c r="H90" s="935"/>
      <c r="I90" s="934"/>
      <c r="J90" s="935"/>
      <c r="K90" s="934"/>
      <c r="L90" s="935"/>
      <c r="M90" s="934"/>
      <c r="N90" s="935"/>
      <c r="O90" s="934"/>
      <c r="P90" s="935"/>
      <c r="Q90" s="934"/>
      <c r="R90" s="935"/>
      <c r="S90" s="934"/>
      <c r="T90" s="935"/>
      <c r="U90" s="934"/>
      <c r="V90" s="935"/>
      <c r="W90" s="934"/>
      <c r="X90" s="935"/>
      <c r="Y90" s="934"/>
      <c r="Z90" s="935"/>
      <c r="AA90" s="934"/>
      <c r="AB90" s="935"/>
      <c r="AC90" s="166"/>
      <c r="AD90" s="166"/>
      <c r="AE90" s="720"/>
      <c r="AF90" s="720"/>
      <c r="AG90" s="720"/>
    </row>
    <row r="91" spans="1:33" ht="25" customHeight="1">
      <c r="A91" s="720">
        <v>11</v>
      </c>
      <c r="B91" s="164"/>
      <c r="C91" s="165"/>
      <c r="D91" s="165"/>
      <c r="E91" s="934"/>
      <c r="F91" s="935"/>
      <c r="G91" s="934"/>
      <c r="H91" s="935"/>
      <c r="I91" s="934"/>
      <c r="J91" s="935"/>
      <c r="K91" s="934"/>
      <c r="L91" s="935"/>
      <c r="M91" s="934"/>
      <c r="N91" s="935"/>
      <c r="O91" s="934"/>
      <c r="P91" s="935"/>
      <c r="Q91" s="934"/>
      <c r="R91" s="935"/>
      <c r="S91" s="934"/>
      <c r="T91" s="935"/>
      <c r="U91" s="934"/>
      <c r="V91" s="935"/>
      <c r="W91" s="934"/>
      <c r="X91" s="935"/>
      <c r="Y91" s="934"/>
      <c r="Z91" s="935"/>
      <c r="AA91" s="934"/>
      <c r="AB91" s="935"/>
      <c r="AC91" s="166"/>
      <c r="AD91" s="166"/>
      <c r="AE91" s="720"/>
      <c r="AF91" s="720"/>
      <c r="AG91" s="720"/>
    </row>
    <row r="92" spans="1:33" ht="25" customHeight="1">
      <c r="A92" s="720">
        <v>12</v>
      </c>
      <c r="B92" s="164"/>
      <c r="C92" s="165"/>
      <c r="D92" s="165"/>
      <c r="E92" s="934"/>
      <c r="F92" s="935"/>
      <c r="G92" s="934"/>
      <c r="H92" s="935"/>
      <c r="I92" s="934"/>
      <c r="J92" s="935"/>
      <c r="K92" s="934"/>
      <c r="L92" s="935"/>
      <c r="M92" s="934"/>
      <c r="N92" s="935"/>
      <c r="O92" s="934"/>
      <c r="P92" s="935"/>
      <c r="Q92" s="934"/>
      <c r="R92" s="935"/>
      <c r="S92" s="934"/>
      <c r="T92" s="935"/>
      <c r="U92" s="934"/>
      <c r="V92" s="935"/>
      <c r="W92" s="934"/>
      <c r="X92" s="935"/>
      <c r="Y92" s="934"/>
      <c r="Z92" s="935"/>
      <c r="AA92" s="934"/>
      <c r="AB92" s="935"/>
      <c r="AC92" s="166"/>
      <c r="AD92" s="166"/>
      <c r="AE92" s="720"/>
      <c r="AF92" s="720"/>
      <c r="AG92" s="720"/>
    </row>
    <row r="93" spans="1:33" ht="25" customHeight="1">
      <c r="A93" s="720">
        <v>13</v>
      </c>
      <c r="B93" s="164"/>
      <c r="C93" s="165"/>
      <c r="D93" s="165"/>
      <c r="E93" s="934"/>
      <c r="F93" s="935"/>
      <c r="G93" s="934"/>
      <c r="H93" s="935"/>
      <c r="I93" s="934"/>
      <c r="J93" s="935"/>
      <c r="K93" s="934"/>
      <c r="L93" s="935"/>
      <c r="M93" s="934"/>
      <c r="N93" s="935"/>
      <c r="O93" s="934"/>
      <c r="P93" s="935"/>
      <c r="Q93" s="934"/>
      <c r="R93" s="935"/>
      <c r="S93" s="934"/>
      <c r="T93" s="935"/>
      <c r="U93" s="934"/>
      <c r="V93" s="935"/>
      <c r="W93" s="934"/>
      <c r="X93" s="935"/>
      <c r="Y93" s="934"/>
      <c r="Z93" s="935"/>
      <c r="AA93" s="934"/>
      <c r="AB93" s="935"/>
      <c r="AC93" s="166"/>
      <c r="AD93" s="166"/>
      <c r="AE93" s="720"/>
      <c r="AF93" s="720"/>
      <c r="AG93" s="720"/>
    </row>
    <row r="94" spans="1:33" ht="25" customHeight="1">
      <c r="A94" s="720">
        <v>14</v>
      </c>
      <c r="B94" s="164"/>
      <c r="C94" s="165"/>
      <c r="D94" s="165"/>
      <c r="E94" s="934"/>
      <c r="F94" s="935"/>
      <c r="G94" s="934"/>
      <c r="H94" s="935"/>
      <c r="I94" s="934"/>
      <c r="J94" s="935"/>
      <c r="K94" s="934"/>
      <c r="L94" s="935"/>
      <c r="M94" s="934"/>
      <c r="N94" s="935"/>
      <c r="O94" s="934"/>
      <c r="P94" s="935"/>
      <c r="Q94" s="934"/>
      <c r="R94" s="935"/>
      <c r="S94" s="934"/>
      <c r="T94" s="935"/>
      <c r="U94" s="934"/>
      <c r="V94" s="935"/>
      <c r="W94" s="934"/>
      <c r="X94" s="935"/>
      <c r="Y94" s="934"/>
      <c r="Z94" s="935"/>
      <c r="AA94" s="934"/>
      <c r="AB94" s="935"/>
      <c r="AC94" s="166"/>
      <c r="AD94" s="166"/>
      <c r="AE94" s="720"/>
      <c r="AF94" s="720"/>
      <c r="AG94" s="720"/>
    </row>
    <row r="95" spans="1:33" ht="25" customHeight="1">
      <c r="A95" s="720">
        <v>15</v>
      </c>
      <c r="B95" s="164"/>
      <c r="C95" s="165"/>
      <c r="D95" s="165"/>
      <c r="E95" s="934"/>
      <c r="F95" s="935"/>
      <c r="G95" s="934"/>
      <c r="H95" s="935"/>
      <c r="I95" s="934"/>
      <c r="J95" s="935"/>
      <c r="K95" s="934"/>
      <c r="L95" s="935"/>
      <c r="M95" s="934"/>
      <c r="N95" s="935"/>
      <c r="O95" s="934"/>
      <c r="P95" s="935"/>
      <c r="Q95" s="934"/>
      <c r="R95" s="935"/>
      <c r="S95" s="934"/>
      <c r="T95" s="935"/>
      <c r="U95" s="934"/>
      <c r="V95" s="935"/>
      <c r="W95" s="934"/>
      <c r="X95" s="935"/>
      <c r="Y95" s="934"/>
      <c r="Z95" s="935"/>
      <c r="AA95" s="934"/>
      <c r="AB95" s="935"/>
      <c r="AC95" s="166"/>
      <c r="AD95" s="166"/>
      <c r="AE95" s="720"/>
      <c r="AF95" s="720"/>
      <c r="AG95" s="720"/>
    </row>
    <row r="96" spans="1:33" ht="25" customHeight="1">
      <c r="A96" s="720">
        <v>16</v>
      </c>
      <c r="B96" s="164"/>
      <c r="C96" s="165"/>
      <c r="D96" s="165"/>
      <c r="E96" s="934"/>
      <c r="F96" s="935"/>
      <c r="G96" s="934"/>
      <c r="H96" s="935"/>
      <c r="I96" s="934"/>
      <c r="J96" s="935"/>
      <c r="K96" s="934"/>
      <c r="L96" s="935"/>
      <c r="M96" s="934"/>
      <c r="N96" s="935"/>
      <c r="O96" s="934"/>
      <c r="P96" s="935"/>
      <c r="Q96" s="934"/>
      <c r="R96" s="935"/>
      <c r="S96" s="934"/>
      <c r="T96" s="935"/>
      <c r="U96" s="934"/>
      <c r="V96" s="935"/>
      <c r="W96" s="934"/>
      <c r="X96" s="935"/>
      <c r="Y96" s="934"/>
      <c r="Z96" s="935"/>
      <c r="AA96" s="934"/>
      <c r="AB96" s="935"/>
      <c r="AC96" s="166"/>
      <c r="AD96" s="166"/>
      <c r="AE96" s="720"/>
      <c r="AF96" s="720"/>
      <c r="AG96" s="720"/>
    </row>
    <row r="97" spans="1:33" ht="16" customHeight="1">
      <c r="A97" s="158"/>
      <c r="B97" s="715"/>
      <c r="C97" s="167"/>
      <c r="D97" s="167"/>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row>
    <row r="98" spans="1:33" ht="20.25" customHeight="1">
      <c r="A98" s="929" t="s">
        <v>353</v>
      </c>
      <c r="B98" s="930"/>
      <c r="C98" s="930"/>
      <c r="D98" s="930"/>
      <c r="E98" s="930"/>
      <c r="F98" s="930"/>
      <c r="G98" s="931"/>
      <c r="H98" s="715"/>
      <c r="I98" s="929" t="s">
        <v>354</v>
      </c>
      <c r="J98" s="930"/>
      <c r="K98" s="930"/>
      <c r="L98" s="930"/>
      <c r="M98" s="930"/>
      <c r="N98" s="930"/>
      <c r="O98" s="930"/>
      <c r="P98" s="930"/>
      <c r="Q98" s="930"/>
      <c r="R98" s="930"/>
      <c r="S98" s="930"/>
      <c r="T98" s="930"/>
      <c r="U98" s="930"/>
      <c r="V98" s="930"/>
      <c r="W98" s="930"/>
      <c r="X98" s="930"/>
      <c r="Y98" s="930"/>
      <c r="Z98" s="931"/>
      <c r="AA98" s="158"/>
      <c r="AB98" s="929" t="s">
        <v>355</v>
      </c>
      <c r="AC98" s="930"/>
      <c r="AD98" s="930"/>
      <c r="AE98" s="930"/>
      <c r="AF98" s="930"/>
      <c r="AG98" s="931"/>
    </row>
    <row r="99" spans="1:33" ht="20.25" customHeight="1">
      <c r="A99" s="168"/>
      <c r="B99" s="720" t="s">
        <v>356</v>
      </c>
      <c r="C99" s="720" t="s">
        <v>345</v>
      </c>
      <c r="D99" s="720" t="s">
        <v>346</v>
      </c>
      <c r="E99" s="929" t="s">
        <v>357</v>
      </c>
      <c r="F99" s="930"/>
      <c r="G99" s="931"/>
      <c r="H99" s="715"/>
      <c r="I99" s="168"/>
      <c r="J99" s="929" t="s">
        <v>356</v>
      </c>
      <c r="K99" s="931"/>
      <c r="L99" s="929" t="s">
        <v>345</v>
      </c>
      <c r="M99" s="930"/>
      <c r="N99" s="930"/>
      <c r="O99" s="930"/>
      <c r="P99" s="930"/>
      <c r="Q99" s="930"/>
      <c r="R99" s="930"/>
      <c r="S99" s="931"/>
      <c r="T99" s="929" t="s">
        <v>346</v>
      </c>
      <c r="U99" s="930"/>
      <c r="V99" s="930"/>
      <c r="W99" s="931"/>
      <c r="X99" s="929" t="s">
        <v>357</v>
      </c>
      <c r="Y99" s="930"/>
      <c r="Z99" s="931"/>
      <c r="AA99" s="158"/>
      <c r="AB99" s="169"/>
      <c r="AC99" s="158"/>
      <c r="AD99" s="158"/>
      <c r="AE99" s="158"/>
      <c r="AF99" s="158"/>
      <c r="AG99" s="170"/>
    </row>
    <row r="100" spans="1:33" ht="20.25" customHeight="1">
      <c r="A100" s="171">
        <v>1</v>
      </c>
      <c r="B100" s="164"/>
      <c r="C100" s="172"/>
      <c r="D100" s="720"/>
      <c r="E100" s="968"/>
      <c r="F100" s="956"/>
      <c r="G100" s="957"/>
      <c r="H100" s="718"/>
      <c r="I100" s="171">
        <v>1</v>
      </c>
      <c r="J100" s="969"/>
      <c r="K100" s="970"/>
      <c r="L100" s="929"/>
      <c r="M100" s="930"/>
      <c r="N100" s="930"/>
      <c r="O100" s="930"/>
      <c r="P100" s="930"/>
      <c r="Q100" s="930"/>
      <c r="R100" s="930"/>
      <c r="S100" s="931"/>
      <c r="T100" s="929"/>
      <c r="U100" s="930"/>
      <c r="V100" s="930"/>
      <c r="W100" s="931"/>
      <c r="X100" s="929"/>
      <c r="Y100" s="930"/>
      <c r="Z100" s="931"/>
      <c r="AA100" s="158"/>
      <c r="AB100" s="169"/>
      <c r="AC100" s="158"/>
      <c r="AD100" s="158"/>
      <c r="AE100" s="158"/>
      <c r="AF100" s="158"/>
      <c r="AG100" s="170"/>
    </row>
    <row r="101" spans="1:33" ht="20.25" customHeight="1">
      <c r="A101" s="171">
        <v>2</v>
      </c>
      <c r="B101" s="720"/>
      <c r="C101" s="172"/>
      <c r="D101" s="720"/>
      <c r="E101" s="968"/>
      <c r="F101" s="956"/>
      <c r="G101" s="957"/>
      <c r="H101" s="718"/>
      <c r="I101" s="171">
        <v>2</v>
      </c>
      <c r="J101" s="969"/>
      <c r="K101" s="970"/>
      <c r="L101" s="929"/>
      <c r="M101" s="930"/>
      <c r="N101" s="930"/>
      <c r="O101" s="930"/>
      <c r="P101" s="930"/>
      <c r="Q101" s="930"/>
      <c r="R101" s="930"/>
      <c r="S101" s="931"/>
      <c r="T101" s="929"/>
      <c r="U101" s="930"/>
      <c r="V101" s="930"/>
      <c r="W101" s="931"/>
      <c r="X101" s="929"/>
      <c r="Y101" s="930"/>
      <c r="Z101" s="931"/>
      <c r="AA101" s="158"/>
      <c r="AB101" s="169"/>
      <c r="AC101" s="158"/>
      <c r="AD101" s="158"/>
      <c r="AE101" s="158"/>
      <c r="AF101" s="158"/>
      <c r="AG101" s="170"/>
    </row>
    <row r="102" spans="1:33" ht="20.25" customHeight="1">
      <c r="A102" s="171">
        <v>3</v>
      </c>
      <c r="B102" s="720"/>
      <c r="C102" s="172"/>
      <c r="D102" s="720"/>
      <c r="E102" s="968"/>
      <c r="F102" s="956"/>
      <c r="G102" s="957"/>
      <c r="H102" s="718"/>
      <c r="I102" s="171">
        <v>3</v>
      </c>
      <c r="J102" s="969"/>
      <c r="K102" s="970"/>
      <c r="L102" s="929"/>
      <c r="M102" s="930"/>
      <c r="N102" s="930"/>
      <c r="O102" s="930"/>
      <c r="P102" s="930"/>
      <c r="Q102" s="930"/>
      <c r="R102" s="930"/>
      <c r="S102" s="931"/>
      <c r="T102" s="929"/>
      <c r="U102" s="930"/>
      <c r="V102" s="930"/>
      <c r="W102" s="931"/>
      <c r="X102" s="929"/>
      <c r="Y102" s="930"/>
      <c r="Z102" s="931"/>
      <c r="AB102" s="173"/>
      <c r="AG102" s="174"/>
    </row>
    <row r="103" spans="1:33" ht="20.25" customHeight="1">
      <c r="A103" s="171">
        <v>4</v>
      </c>
      <c r="B103" s="720"/>
      <c r="C103" s="172"/>
      <c r="D103" s="720"/>
      <c r="E103" s="968"/>
      <c r="F103" s="956"/>
      <c r="G103" s="957"/>
      <c r="H103" s="718"/>
      <c r="I103" s="171">
        <v>4</v>
      </c>
      <c r="J103" s="969"/>
      <c r="K103" s="970"/>
      <c r="L103" s="929"/>
      <c r="M103" s="930"/>
      <c r="N103" s="930"/>
      <c r="O103" s="930"/>
      <c r="P103" s="930"/>
      <c r="Q103" s="930"/>
      <c r="R103" s="930"/>
      <c r="S103" s="931"/>
      <c r="T103" s="929"/>
      <c r="U103" s="930"/>
      <c r="V103" s="930"/>
      <c r="W103" s="931"/>
      <c r="X103" s="929"/>
      <c r="Y103" s="930"/>
      <c r="Z103" s="931"/>
      <c r="AA103" s="158"/>
      <c r="AB103" s="929" t="s">
        <v>358</v>
      </c>
      <c r="AC103" s="930"/>
      <c r="AD103" s="930"/>
      <c r="AE103" s="930"/>
      <c r="AF103" s="930"/>
      <c r="AG103" s="931"/>
    </row>
    <row r="104" spans="1:33" ht="20.25" customHeight="1">
      <c r="A104" s="171">
        <v>5</v>
      </c>
      <c r="B104" s="720"/>
      <c r="C104" s="172"/>
      <c r="D104" s="720"/>
      <c r="E104" s="968"/>
      <c r="F104" s="956"/>
      <c r="G104" s="957"/>
      <c r="H104" s="718"/>
      <c r="I104" s="171">
        <v>5</v>
      </c>
      <c r="J104" s="969"/>
      <c r="K104" s="970"/>
      <c r="L104" s="929"/>
      <c r="M104" s="930"/>
      <c r="N104" s="930"/>
      <c r="O104" s="930"/>
      <c r="P104" s="930"/>
      <c r="Q104" s="930"/>
      <c r="R104" s="930"/>
      <c r="S104" s="931"/>
      <c r="T104" s="929"/>
      <c r="U104" s="930"/>
      <c r="V104" s="930"/>
      <c r="W104" s="931"/>
      <c r="X104" s="929"/>
      <c r="Y104" s="930"/>
      <c r="Z104" s="931"/>
      <c r="AA104" s="158"/>
      <c r="AB104" s="474"/>
      <c r="AC104" s="178"/>
      <c r="AD104" s="178"/>
      <c r="AE104" s="178"/>
      <c r="AF104" s="178"/>
      <c r="AG104" s="475"/>
    </row>
    <row r="105" spans="1:33" ht="20.25" customHeight="1">
      <c r="A105" s="171">
        <v>6</v>
      </c>
      <c r="B105" s="720"/>
      <c r="C105" s="172"/>
      <c r="D105" s="720"/>
      <c r="E105" s="968"/>
      <c r="F105" s="956"/>
      <c r="G105" s="957"/>
      <c r="H105" s="718"/>
      <c r="I105" s="171">
        <v>6</v>
      </c>
      <c r="J105" s="969"/>
      <c r="K105" s="970"/>
      <c r="L105" s="929"/>
      <c r="M105" s="930"/>
      <c r="N105" s="930"/>
      <c r="O105" s="930"/>
      <c r="P105" s="930"/>
      <c r="Q105" s="930"/>
      <c r="R105" s="930"/>
      <c r="S105" s="931"/>
      <c r="T105" s="929"/>
      <c r="U105" s="930"/>
      <c r="V105" s="930"/>
      <c r="W105" s="931"/>
      <c r="X105" s="929"/>
      <c r="Y105" s="930"/>
      <c r="Z105" s="931"/>
      <c r="AA105" s="158"/>
      <c r="AB105" s="169"/>
      <c r="AC105" s="158"/>
      <c r="AD105" s="158"/>
      <c r="AE105" s="158"/>
      <c r="AF105" s="158"/>
      <c r="AG105" s="170"/>
    </row>
    <row r="106" spans="1:33" ht="20.25" customHeight="1">
      <c r="A106" s="171">
        <v>7</v>
      </c>
      <c r="B106" s="720"/>
      <c r="C106" s="172"/>
      <c r="D106" s="720"/>
      <c r="E106" s="968"/>
      <c r="F106" s="956"/>
      <c r="G106" s="957"/>
      <c r="H106" s="718"/>
      <c r="I106" s="171">
        <v>7</v>
      </c>
      <c r="J106" s="969"/>
      <c r="K106" s="970"/>
      <c r="L106" s="929"/>
      <c r="M106" s="930"/>
      <c r="N106" s="930"/>
      <c r="O106" s="930"/>
      <c r="P106" s="930"/>
      <c r="Q106" s="930"/>
      <c r="R106" s="930"/>
      <c r="S106" s="931"/>
      <c r="T106" s="929"/>
      <c r="U106" s="930"/>
      <c r="V106" s="930"/>
      <c r="W106" s="931"/>
      <c r="X106" s="929"/>
      <c r="Y106" s="930"/>
      <c r="Z106" s="931"/>
      <c r="AA106" s="158"/>
      <c r="AB106" s="169"/>
      <c r="AC106" s="158"/>
      <c r="AD106" s="158"/>
      <c r="AE106" s="158"/>
      <c r="AF106" s="158"/>
      <c r="AG106" s="170"/>
    </row>
    <row r="107" spans="1:33" ht="20.25" customHeight="1">
      <c r="A107" s="171">
        <v>8</v>
      </c>
      <c r="B107" s="720"/>
      <c r="C107" s="172"/>
      <c r="D107" s="720"/>
      <c r="E107" s="968"/>
      <c r="F107" s="956"/>
      <c r="G107" s="957"/>
      <c r="H107" s="718"/>
      <c r="I107" s="171">
        <v>8</v>
      </c>
      <c r="J107" s="969"/>
      <c r="K107" s="970"/>
      <c r="L107" s="929"/>
      <c r="M107" s="930"/>
      <c r="N107" s="930"/>
      <c r="O107" s="930"/>
      <c r="P107" s="930"/>
      <c r="Q107" s="930"/>
      <c r="R107" s="930"/>
      <c r="S107" s="931"/>
      <c r="T107" s="929"/>
      <c r="U107" s="930"/>
      <c r="V107" s="930"/>
      <c r="W107" s="931"/>
      <c r="X107" s="929"/>
      <c r="Y107" s="930"/>
      <c r="Z107" s="931"/>
      <c r="AA107" s="158"/>
      <c r="AB107" s="175"/>
      <c r="AC107" s="176"/>
      <c r="AD107" s="176"/>
      <c r="AE107" s="176"/>
      <c r="AF107" s="176"/>
      <c r="AG107" s="177"/>
    </row>
    <row r="108" spans="1:33" ht="10" customHeight="1">
      <c r="A108" s="714"/>
      <c r="B108" s="715"/>
      <c r="C108" s="167"/>
      <c r="D108" s="715"/>
      <c r="E108" s="718"/>
      <c r="F108" s="718"/>
      <c r="G108" s="718"/>
      <c r="H108" s="718"/>
      <c r="I108" s="714"/>
      <c r="J108" s="714"/>
      <c r="K108" s="715"/>
      <c r="L108" s="715"/>
      <c r="M108" s="715"/>
      <c r="N108" s="715"/>
      <c r="O108" s="715"/>
      <c r="P108" s="715"/>
      <c r="Q108" s="715"/>
      <c r="R108" s="715"/>
      <c r="S108" s="715"/>
      <c r="T108" s="715"/>
      <c r="U108" s="715"/>
      <c r="V108" s="715"/>
      <c r="W108" s="715"/>
      <c r="X108" s="715"/>
      <c r="Y108" s="715"/>
      <c r="Z108" s="715"/>
      <c r="AA108" s="158"/>
      <c r="AB108" s="158"/>
      <c r="AC108" s="158"/>
      <c r="AD108" s="158"/>
      <c r="AE108" s="158"/>
      <c r="AF108" s="158"/>
      <c r="AG108" s="158"/>
    </row>
    <row r="109" spans="1:33" ht="38.25" customHeight="1">
      <c r="A109" s="942" t="str">
        <f t="shared" ref="A109:AA109" si="2">A76</f>
        <v>HEIGHT SCORE CARD</v>
      </c>
      <c r="B109" s="943"/>
      <c r="C109" s="943"/>
      <c r="D109" s="944"/>
      <c r="E109" s="929" t="str">
        <f t="shared" si="2"/>
        <v>Date</v>
      </c>
      <c r="F109" s="930"/>
      <c r="G109" s="931"/>
      <c r="H109" s="945">
        <f t="shared" si="2"/>
        <v>46271</v>
      </c>
      <c r="I109" s="946"/>
      <c r="J109" s="946"/>
      <c r="K109" s="947"/>
      <c r="L109" s="929" t="str">
        <f t="shared" si="2"/>
        <v>Venue</v>
      </c>
      <c r="M109" s="930"/>
      <c r="N109" s="931"/>
      <c r="O109" s="948" t="str">
        <f t="shared" si="2"/>
        <v>Tilsley</v>
      </c>
      <c r="P109" s="949"/>
      <c r="Q109" s="949"/>
      <c r="R109" s="949"/>
      <c r="S109" s="949"/>
      <c r="T109" s="949"/>
      <c r="U109" s="949"/>
      <c r="V109" s="949"/>
      <c r="W109" s="950"/>
      <c r="X109" s="929" t="str">
        <f t="shared" si="2"/>
        <v>Meeting</v>
      </c>
      <c r="Y109" s="930"/>
      <c r="Z109" s="931"/>
      <c r="AA109" s="948" t="str">
        <f t="shared" si="2"/>
        <v>Oxfordshire Track and Field League 2026</v>
      </c>
      <c r="AB109" s="949"/>
      <c r="AC109" s="949"/>
      <c r="AD109" s="949"/>
      <c r="AE109" s="949"/>
      <c r="AF109" s="949"/>
      <c r="AG109" s="950"/>
    </row>
    <row r="110" spans="1:33" ht="38.25" customHeight="1">
      <c r="A110" s="929" t="str">
        <f t="shared" ref="A110:X110" si="3">A77</f>
        <v>Event</v>
      </c>
      <c r="B110" s="931"/>
      <c r="C110" s="948" t="str">
        <f t="shared" si="3"/>
        <v>High Jump U16 Boys (0 athletes)</v>
      </c>
      <c r="D110" s="950"/>
      <c r="E110" s="929" t="str">
        <f t="shared" si="3"/>
        <v>Time</v>
      </c>
      <c r="F110" s="930"/>
      <c r="G110" s="931"/>
      <c r="H110" s="951">
        <f t="shared" si="3"/>
        <v>0.47916666666666669</v>
      </c>
      <c r="I110" s="952"/>
      <c r="J110" s="952"/>
      <c r="K110" s="953"/>
      <c r="L110" s="948" t="str">
        <f t="shared" si="3"/>
        <v>Record</v>
      </c>
      <c r="M110" s="949"/>
      <c r="N110" s="949"/>
      <c r="O110" s="954">
        <f t="shared" si="3"/>
        <v>1.75</v>
      </c>
      <c r="P110" s="954"/>
      <c r="Q110" s="955"/>
      <c r="R110" s="948" t="str">
        <f t="shared" si="3"/>
        <v>PB 5</v>
      </c>
      <c r="S110" s="949"/>
      <c r="T110" s="949"/>
      <c r="U110" s="956">
        <f t="shared" si="3"/>
        <v>1.53</v>
      </c>
      <c r="V110" s="956"/>
      <c r="W110" s="957"/>
      <c r="X110" s="948" t="str">
        <f t="shared" si="3"/>
        <v xml:space="preserve">Starting Height/Second Height: 
</v>
      </c>
      <c r="Y110" s="949"/>
      <c r="Z110" s="949"/>
      <c r="AA110" s="949"/>
      <c r="AB110" s="949"/>
      <c r="AC110" s="949"/>
      <c r="AD110" s="949"/>
      <c r="AE110" s="949"/>
      <c r="AF110" s="949"/>
      <c r="AG110" s="950"/>
    </row>
    <row r="111" spans="1:33" ht="16" customHeight="1">
      <c r="A111" s="158"/>
      <c r="B111" s="158"/>
      <c r="C111" s="158"/>
      <c r="D111" s="159"/>
      <c r="E111" s="715"/>
      <c r="F111" s="715"/>
      <c r="G111" s="715"/>
      <c r="H111" s="160"/>
      <c r="I111" s="160"/>
      <c r="J111" s="160"/>
      <c r="K111" s="715"/>
      <c r="L111" s="715"/>
      <c r="M111" s="715"/>
      <c r="N111" s="713"/>
      <c r="O111" s="713"/>
      <c r="P111" s="713"/>
      <c r="Q111" s="713"/>
      <c r="R111" s="161"/>
      <c r="S111" s="161"/>
      <c r="T111" s="161"/>
      <c r="U111" s="162"/>
      <c r="V111" s="162"/>
      <c r="W111" s="161"/>
      <c r="X111" s="163"/>
      <c r="Y111" s="163"/>
      <c r="Z111" s="163"/>
      <c r="AA111" s="163"/>
      <c r="AB111" s="163"/>
      <c r="AC111" s="163"/>
      <c r="AD111" s="163"/>
      <c r="AE111" s="163"/>
      <c r="AF111" s="163"/>
      <c r="AG111" s="163"/>
    </row>
    <row r="112" spans="1:33" ht="38.25" customHeight="1">
      <c r="A112" s="958" t="s">
        <v>344</v>
      </c>
      <c r="B112" s="960" t="s">
        <v>302</v>
      </c>
      <c r="C112" s="960" t="s">
        <v>345</v>
      </c>
      <c r="D112" s="960" t="s">
        <v>346</v>
      </c>
      <c r="E112" s="962"/>
      <c r="F112" s="963"/>
      <c r="G112" s="962"/>
      <c r="H112" s="963"/>
      <c r="I112" s="962"/>
      <c r="J112" s="963"/>
      <c r="K112" s="962"/>
      <c r="L112" s="963"/>
      <c r="M112" s="962"/>
      <c r="N112" s="963"/>
      <c r="O112" s="962"/>
      <c r="P112" s="963"/>
      <c r="Q112" s="962"/>
      <c r="R112" s="963"/>
      <c r="S112" s="962"/>
      <c r="T112" s="963"/>
      <c r="U112" s="962"/>
      <c r="V112" s="963"/>
      <c r="W112" s="962"/>
      <c r="X112" s="963"/>
      <c r="Y112" s="962"/>
      <c r="Z112" s="963"/>
      <c r="AA112" s="964" t="s">
        <v>347</v>
      </c>
      <c r="AB112" s="965"/>
      <c r="AC112" s="936" t="s">
        <v>348</v>
      </c>
      <c r="AD112" s="938" t="s">
        <v>349</v>
      </c>
      <c r="AE112" s="938" t="s">
        <v>350</v>
      </c>
      <c r="AF112" s="940" t="s">
        <v>351</v>
      </c>
      <c r="AG112" s="941"/>
    </row>
    <row r="113" spans="1:33" ht="20.25" customHeight="1">
      <c r="A113" s="959"/>
      <c r="B113" s="961"/>
      <c r="C113" s="961"/>
      <c r="D113" s="961"/>
      <c r="E113" s="940" t="s">
        <v>352</v>
      </c>
      <c r="F113" s="941"/>
      <c r="G113" s="940" t="s">
        <v>352</v>
      </c>
      <c r="H113" s="941"/>
      <c r="I113" s="940" t="s">
        <v>352</v>
      </c>
      <c r="J113" s="941"/>
      <c r="K113" s="940" t="s">
        <v>352</v>
      </c>
      <c r="L113" s="941"/>
      <c r="M113" s="940" t="s">
        <v>352</v>
      </c>
      <c r="N113" s="941"/>
      <c r="O113" s="940" t="s">
        <v>352</v>
      </c>
      <c r="P113" s="941"/>
      <c r="Q113" s="940" t="s">
        <v>352</v>
      </c>
      <c r="R113" s="941"/>
      <c r="S113" s="940" t="s">
        <v>352</v>
      </c>
      <c r="T113" s="941"/>
      <c r="U113" s="940" t="s">
        <v>352</v>
      </c>
      <c r="V113" s="941"/>
      <c r="W113" s="940" t="s">
        <v>352</v>
      </c>
      <c r="X113" s="941"/>
      <c r="Y113" s="940" t="s">
        <v>352</v>
      </c>
      <c r="Z113" s="941"/>
      <c r="AA113" s="966"/>
      <c r="AB113" s="967"/>
      <c r="AC113" s="937"/>
      <c r="AD113" s="939"/>
      <c r="AE113" s="939"/>
      <c r="AF113" s="719" t="s">
        <v>71</v>
      </c>
      <c r="AG113" s="719" t="s">
        <v>65</v>
      </c>
    </row>
    <row r="114" spans="1:33" ht="25" customHeight="1">
      <c r="A114" s="717">
        <v>17</v>
      </c>
      <c r="B114" s="164" t="str" cm="1">
        <f t="array" ref="B114">IFERROR(_xlfn.DROP(_xlfn.ANCHORARRAY(DataCalcs!$CI$84),16),"")</f>
        <v/>
      </c>
      <c r="C114" s="165"/>
      <c r="D114" s="165"/>
      <c r="E114" s="934"/>
      <c r="F114" s="935"/>
      <c r="G114" s="934"/>
      <c r="H114" s="935"/>
      <c r="I114" s="934"/>
      <c r="J114" s="935"/>
      <c r="K114" s="934"/>
      <c r="L114" s="935"/>
      <c r="M114" s="934"/>
      <c r="N114" s="935"/>
      <c r="O114" s="934"/>
      <c r="P114" s="935"/>
      <c r="Q114" s="934"/>
      <c r="R114" s="935"/>
      <c r="S114" s="934"/>
      <c r="T114" s="935"/>
      <c r="U114" s="934"/>
      <c r="V114" s="935"/>
      <c r="W114" s="934"/>
      <c r="X114" s="935"/>
      <c r="Y114" s="934"/>
      <c r="Z114" s="935"/>
      <c r="AA114" s="934"/>
      <c r="AB114" s="935"/>
      <c r="AC114" s="166"/>
      <c r="AD114" s="166"/>
      <c r="AE114" s="720"/>
      <c r="AF114" s="720"/>
      <c r="AG114" s="720"/>
    </row>
    <row r="115" spans="1:33" ht="25" customHeight="1">
      <c r="A115" s="720">
        <v>18</v>
      </c>
      <c r="B115" s="164"/>
      <c r="C115" s="165"/>
      <c r="D115" s="165"/>
      <c r="E115" s="934"/>
      <c r="F115" s="935"/>
      <c r="G115" s="934"/>
      <c r="H115" s="935"/>
      <c r="I115" s="934"/>
      <c r="J115" s="935"/>
      <c r="K115" s="934"/>
      <c r="L115" s="935"/>
      <c r="M115" s="934"/>
      <c r="N115" s="935"/>
      <c r="O115" s="934"/>
      <c r="P115" s="935"/>
      <c r="Q115" s="934"/>
      <c r="R115" s="935"/>
      <c r="S115" s="934"/>
      <c r="T115" s="935"/>
      <c r="U115" s="934"/>
      <c r="V115" s="935"/>
      <c r="W115" s="934"/>
      <c r="X115" s="935"/>
      <c r="Y115" s="934"/>
      <c r="Z115" s="935"/>
      <c r="AA115" s="934"/>
      <c r="AB115" s="935"/>
      <c r="AC115" s="166"/>
      <c r="AD115" s="166"/>
      <c r="AE115" s="720"/>
      <c r="AF115" s="720"/>
      <c r="AG115" s="720"/>
    </row>
    <row r="116" spans="1:33" ht="25" customHeight="1">
      <c r="A116" s="717">
        <v>19</v>
      </c>
      <c r="B116" s="164"/>
      <c r="C116" s="165"/>
      <c r="D116" s="165"/>
      <c r="E116" s="934"/>
      <c r="F116" s="935"/>
      <c r="G116" s="934"/>
      <c r="H116" s="935"/>
      <c r="I116" s="934"/>
      <c r="J116" s="935"/>
      <c r="K116" s="934"/>
      <c r="L116" s="935"/>
      <c r="M116" s="934"/>
      <c r="N116" s="935"/>
      <c r="O116" s="934"/>
      <c r="P116" s="935"/>
      <c r="Q116" s="934"/>
      <c r="R116" s="935"/>
      <c r="S116" s="934"/>
      <c r="T116" s="935"/>
      <c r="U116" s="934"/>
      <c r="V116" s="935"/>
      <c r="W116" s="934"/>
      <c r="X116" s="935"/>
      <c r="Y116" s="934"/>
      <c r="Z116" s="935"/>
      <c r="AA116" s="934"/>
      <c r="AB116" s="935"/>
      <c r="AC116" s="166"/>
      <c r="AD116" s="166"/>
      <c r="AE116" s="720"/>
      <c r="AF116" s="720"/>
      <c r="AG116" s="720"/>
    </row>
    <row r="117" spans="1:33" ht="25" customHeight="1">
      <c r="A117" s="720">
        <v>20</v>
      </c>
      <c r="B117" s="164"/>
      <c r="C117" s="165"/>
      <c r="D117" s="165"/>
      <c r="E117" s="934"/>
      <c r="F117" s="935"/>
      <c r="G117" s="934"/>
      <c r="H117" s="935"/>
      <c r="I117" s="934"/>
      <c r="J117" s="935"/>
      <c r="K117" s="934"/>
      <c r="L117" s="935"/>
      <c r="M117" s="934"/>
      <c r="N117" s="935"/>
      <c r="O117" s="934"/>
      <c r="P117" s="935"/>
      <c r="Q117" s="934"/>
      <c r="R117" s="935"/>
      <c r="S117" s="934"/>
      <c r="T117" s="935"/>
      <c r="U117" s="934"/>
      <c r="V117" s="935"/>
      <c r="W117" s="934"/>
      <c r="X117" s="935"/>
      <c r="Y117" s="934"/>
      <c r="Z117" s="935"/>
      <c r="AA117" s="934"/>
      <c r="AB117" s="935"/>
      <c r="AC117" s="166"/>
      <c r="AD117" s="166"/>
      <c r="AE117" s="720"/>
      <c r="AF117" s="720"/>
      <c r="AG117" s="720"/>
    </row>
    <row r="118" spans="1:33" ht="25" customHeight="1">
      <c r="A118" s="717">
        <v>21</v>
      </c>
      <c r="B118" s="164"/>
      <c r="C118" s="165"/>
      <c r="D118" s="165"/>
      <c r="E118" s="934"/>
      <c r="F118" s="935"/>
      <c r="G118" s="934"/>
      <c r="H118" s="935"/>
      <c r="I118" s="934"/>
      <c r="J118" s="935"/>
      <c r="K118" s="934"/>
      <c r="L118" s="935"/>
      <c r="M118" s="934"/>
      <c r="N118" s="935"/>
      <c r="O118" s="934"/>
      <c r="P118" s="935"/>
      <c r="Q118" s="934"/>
      <c r="R118" s="935"/>
      <c r="S118" s="934"/>
      <c r="T118" s="935"/>
      <c r="U118" s="934"/>
      <c r="V118" s="935"/>
      <c r="W118" s="934"/>
      <c r="X118" s="935"/>
      <c r="Y118" s="934"/>
      <c r="Z118" s="935"/>
      <c r="AA118" s="934"/>
      <c r="AB118" s="935"/>
      <c r="AC118" s="166"/>
      <c r="AD118" s="166"/>
      <c r="AE118" s="720"/>
      <c r="AF118" s="720"/>
      <c r="AG118" s="720"/>
    </row>
    <row r="119" spans="1:33" ht="25" customHeight="1">
      <c r="A119" s="720">
        <v>22</v>
      </c>
      <c r="B119" s="164"/>
      <c r="C119" s="165"/>
      <c r="D119" s="165"/>
      <c r="E119" s="934"/>
      <c r="F119" s="935"/>
      <c r="G119" s="934"/>
      <c r="H119" s="935"/>
      <c r="I119" s="934"/>
      <c r="J119" s="935"/>
      <c r="K119" s="934"/>
      <c r="L119" s="935"/>
      <c r="M119" s="934"/>
      <c r="N119" s="935"/>
      <c r="O119" s="934"/>
      <c r="P119" s="935"/>
      <c r="Q119" s="934"/>
      <c r="R119" s="935"/>
      <c r="S119" s="934"/>
      <c r="T119" s="935"/>
      <c r="U119" s="934"/>
      <c r="V119" s="935"/>
      <c r="W119" s="934"/>
      <c r="X119" s="935"/>
      <c r="Y119" s="934"/>
      <c r="Z119" s="935"/>
      <c r="AA119" s="934"/>
      <c r="AB119" s="935"/>
      <c r="AC119" s="166"/>
      <c r="AD119" s="166"/>
      <c r="AE119" s="720"/>
      <c r="AF119" s="720"/>
      <c r="AG119" s="720"/>
    </row>
    <row r="120" spans="1:33" ht="25" customHeight="1">
      <c r="A120" s="717">
        <v>23</v>
      </c>
      <c r="B120" s="164"/>
      <c r="C120" s="165"/>
      <c r="D120" s="165"/>
      <c r="E120" s="934"/>
      <c r="F120" s="935"/>
      <c r="G120" s="934"/>
      <c r="H120" s="935"/>
      <c r="I120" s="934"/>
      <c r="J120" s="935"/>
      <c r="K120" s="934"/>
      <c r="L120" s="935"/>
      <c r="M120" s="934"/>
      <c r="N120" s="935"/>
      <c r="O120" s="934"/>
      <c r="P120" s="935"/>
      <c r="Q120" s="934"/>
      <c r="R120" s="935"/>
      <c r="S120" s="934"/>
      <c r="T120" s="935"/>
      <c r="U120" s="934"/>
      <c r="V120" s="935"/>
      <c r="W120" s="934"/>
      <c r="X120" s="935"/>
      <c r="Y120" s="934"/>
      <c r="Z120" s="935"/>
      <c r="AA120" s="934"/>
      <c r="AB120" s="935"/>
      <c r="AC120" s="166"/>
      <c r="AD120" s="166"/>
      <c r="AE120" s="720"/>
      <c r="AF120" s="720"/>
      <c r="AG120" s="720"/>
    </row>
    <row r="121" spans="1:33" ht="25" customHeight="1">
      <c r="A121" s="720">
        <v>24</v>
      </c>
      <c r="B121" s="164"/>
      <c r="C121" s="165"/>
      <c r="D121" s="165"/>
      <c r="E121" s="934"/>
      <c r="F121" s="935"/>
      <c r="G121" s="934"/>
      <c r="H121" s="935"/>
      <c r="I121" s="934"/>
      <c r="J121" s="935"/>
      <c r="K121" s="934"/>
      <c r="L121" s="935"/>
      <c r="M121" s="934"/>
      <c r="N121" s="935"/>
      <c r="O121" s="934"/>
      <c r="P121" s="935"/>
      <c r="Q121" s="934"/>
      <c r="R121" s="935"/>
      <c r="S121" s="934"/>
      <c r="T121" s="935"/>
      <c r="U121" s="934"/>
      <c r="V121" s="935"/>
      <c r="W121" s="934"/>
      <c r="X121" s="935"/>
      <c r="Y121" s="934"/>
      <c r="Z121" s="935"/>
      <c r="AA121" s="934"/>
      <c r="AB121" s="935"/>
      <c r="AC121" s="166"/>
      <c r="AD121" s="166"/>
      <c r="AE121" s="720"/>
      <c r="AF121" s="720"/>
      <c r="AG121" s="720"/>
    </row>
    <row r="122" spans="1:33" ht="25" customHeight="1">
      <c r="A122" s="717">
        <v>25</v>
      </c>
      <c r="B122" s="164"/>
      <c r="C122" s="165"/>
      <c r="D122" s="165"/>
      <c r="E122" s="934"/>
      <c r="F122" s="935"/>
      <c r="G122" s="934"/>
      <c r="H122" s="935"/>
      <c r="I122" s="934"/>
      <c r="J122" s="935"/>
      <c r="K122" s="934"/>
      <c r="L122" s="935"/>
      <c r="M122" s="934"/>
      <c r="N122" s="935"/>
      <c r="O122" s="934"/>
      <c r="P122" s="935"/>
      <c r="Q122" s="934"/>
      <c r="R122" s="935"/>
      <c r="S122" s="934"/>
      <c r="T122" s="935"/>
      <c r="U122" s="934"/>
      <c r="V122" s="935"/>
      <c r="W122" s="934"/>
      <c r="X122" s="935"/>
      <c r="Y122" s="934"/>
      <c r="Z122" s="935"/>
      <c r="AA122" s="934"/>
      <c r="AB122" s="935"/>
      <c r="AC122" s="166"/>
      <c r="AD122" s="166"/>
      <c r="AE122" s="720"/>
      <c r="AF122" s="720"/>
      <c r="AG122" s="720"/>
    </row>
    <row r="123" spans="1:33" ht="25" customHeight="1">
      <c r="A123" s="720">
        <v>26</v>
      </c>
      <c r="B123" s="164"/>
      <c r="C123" s="165"/>
      <c r="D123" s="165"/>
      <c r="E123" s="934"/>
      <c r="F123" s="935"/>
      <c r="G123" s="934"/>
      <c r="H123" s="935"/>
      <c r="I123" s="934"/>
      <c r="J123" s="935"/>
      <c r="K123" s="934"/>
      <c r="L123" s="935"/>
      <c r="M123" s="934"/>
      <c r="N123" s="935"/>
      <c r="O123" s="934"/>
      <c r="P123" s="935"/>
      <c r="Q123" s="934"/>
      <c r="R123" s="935"/>
      <c r="S123" s="934"/>
      <c r="T123" s="935"/>
      <c r="U123" s="934"/>
      <c r="V123" s="935"/>
      <c r="W123" s="934"/>
      <c r="X123" s="935"/>
      <c r="Y123" s="934"/>
      <c r="Z123" s="935"/>
      <c r="AA123" s="934"/>
      <c r="AB123" s="935"/>
      <c r="AC123" s="166"/>
      <c r="AD123" s="166"/>
      <c r="AE123" s="720"/>
      <c r="AF123" s="720"/>
      <c r="AG123" s="720"/>
    </row>
    <row r="124" spans="1:33" ht="25" customHeight="1">
      <c r="A124" s="717">
        <v>27</v>
      </c>
      <c r="B124" s="164"/>
      <c r="C124" s="165"/>
      <c r="D124" s="165"/>
      <c r="E124" s="934"/>
      <c r="F124" s="935"/>
      <c r="G124" s="934"/>
      <c r="H124" s="935"/>
      <c r="I124" s="934"/>
      <c r="J124" s="935"/>
      <c r="K124" s="934"/>
      <c r="L124" s="935"/>
      <c r="M124" s="934"/>
      <c r="N124" s="935"/>
      <c r="O124" s="934"/>
      <c r="P124" s="935"/>
      <c r="Q124" s="934"/>
      <c r="R124" s="935"/>
      <c r="S124" s="934"/>
      <c r="T124" s="935"/>
      <c r="U124" s="934"/>
      <c r="V124" s="935"/>
      <c r="W124" s="934"/>
      <c r="X124" s="935"/>
      <c r="Y124" s="934"/>
      <c r="Z124" s="935"/>
      <c r="AA124" s="934"/>
      <c r="AB124" s="935"/>
      <c r="AC124" s="166"/>
      <c r="AD124" s="166"/>
      <c r="AE124" s="720"/>
      <c r="AF124" s="720"/>
      <c r="AG124" s="720"/>
    </row>
    <row r="125" spans="1:33" ht="25" customHeight="1">
      <c r="A125" s="720">
        <v>28</v>
      </c>
      <c r="B125" s="164"/>
      <c r="C125" s="165"/>
      <c r="D125" s="165"/>
      <c r="E125" s="934"/>
      <c r="F125" s="935"/>
      <c r="G125" s="934"/>
      <c r="H125" s="935"/>
      <c r="I125" s="934"/>
      <c r="J125" s="935"/>
      <c r="K125" s="934"/>
      <c r="L125" s="935"/>
      <c r="M125" s="934"/>
      <c r="N125" s="935"/>
      <c r="O125" s="934"/>
      <c r="P125" s="935"/>
      <c r="Q125" s="934"/>
      <c r="R125" s="935"/>
      <c r="S125" s="934"/>
      <c r="T125" s="935"/>
      <c r="U125" s="934"/>
      <c r="V125" s="935"/>
      <c r="W125" s="934"/>
      <c r="X125" s="935"/>
      <c r="Y125" s="934"/>
      <c r="Z125" s="935"/>
      <c r="AA125" s="934"/>
      <c r="AB125" s="935"/>
      <c r="AC125" s="166"/>
      <c r="AD125" s="166"/>
      <c r="AE125" s="720"/>
      <c r="AF125" s="720"/>
      <c r="AG125" s="720"/>
    </row>
    <row r="126" spans="1:33" ht="25" customHeight="1">
      <c r="A126" s="717">
        <v>29</v>
      </c>
      <c r="B126" s="164"/>
      <c r="C126" s="165"/>
      <c r="D126" s="165"/>
      <c r="E126" s="934"/>
      <c r="F126" s="935"/>
      <c r="G126" s="934"/>
      <c r="H126" s="935"/>
      <c r="I126" s="934"/>
      <c r="J126" s="935"/>
      <c r="K126" s="934"/>
      <c r="L126" s="935"/>
      <c r="M126" s="934"/>
      <c r="N126" s="935"/>
      <c r="O126" s="934"/>
      <c r="P126" s="935"/>
      <c r="Q126" s="934"/>
      <c r="R126" s="935"/>
      <c r="S126" s="934"/>
      <c r="T126" s="935"/>
      <c r="U126" s="934"/>
      <c r="V126" s="935"/>
      <c r="W126" s="934"/>
      <c r="X126" s="935"/>
      <c r="Y126" s="934"/>
      <c r="Z126" s="935"/>
      <c r="AA126" s="934"/>
      <c r="AB126" s="935"/>
      <c r="AC126" s="166"/>
      <c r="AD126" s="166"/>
      <c r="AE126" s="720"/>
      <c r="AF126" s="720"/>
      <c r="AG126" s="720"/>
    </row>
    <row r="127" spans="1:33" ht="25" customHeight="1">
      <c r="A127" s="720">
        <v>30</v>
      </c>
      <c r="B127" s="164"/>
      <c r="C127" s="165"/>
      <c r="D127" s="165"/>
      <c r="E127" s="934"/>
      <c r="F127" s="935"/>
      <c r="G127" s="934"/>
      <c r="H127" s="935"/>
      <c r="I127" s="934"/>
      <c r="J127" s="935"/>
      <c r="K127" s="934"/>
      <c r="L127" s="935"/>
      <c r="M127" s="934"/>
      <c r="N127" s="935"/>
      <c r="O127" s="934"/>
      <c r="P127" s="935"/>
      <c r="Q127" s="934"/>
      <c r="R127" s="935"/>
      <c r="S127" s="934"/>
      <c r="T127" s="935"/>
      <c r="U127" s="934"/>
      <c r="V127" s="935"/>
      <c r="W127" s="934"/>
      <c r="X127" s="935"/>
      <c r="Y127" s="934"/>
      <c r="Z127" s="935"/>
      <c r="AA127" s="934"/>
      <c r="AB127" s="935"/>
      <c r="AC127" s="166"/>
      <c r="AD127" s="166"/>
      <c r="AE127" s="720"/>
      <c r="AF127" s="720"/>
      <c r="AG127" s="720"/>
    </row>
    <row r="128" spans="1:33" ht="25" customHeight="1">
      <c r="A128" s="717">
        <v>31</v>
      </c>
      <c r="B128" s="164"/>
      <c r="C128" s="165"/>
      <c r="D128" s="165"/>
      <c r="E128" s="934"/>
      <c r="F128" s="935"/>
      <c r="G128" s="934"/>
      <c r="H128" s="935"/>
      <c r="I128" s="934"/>
      <c r="J128" s="935"/>
      <c r="K128" s="934"/>
      <c r="L128" s="935"/>
      <c r="M128" s="934"/>
      <c r="N128" s="935"/>
      <c r="O128" s="934"/>
      <c r="P128" s="935"/>
      <c r="Q128" s="934"/>
      <c r="R128" s="935"/>
      <c r="S128" s="934"/>
      <c r="T128" s="935"/>
      <c r="U128" s="934"/>
      <c r="V128" s="935"/>
      <c r="W128" s="934"/>
      <c r="X128" s="935"/>
      <c r="Y128" s="934"/>
      <c r="Z128" s="935"/>
      <c r="AA128" s="934"/>
      <c r="AB128" s="935"/>
      <c r="AC128" s="166"/>
      <c r="AD128" s="166"/>
      <c r="AE128" s="720"/>
      <c r="AF128" s="720"/>
      <c r="AG128" s="720"/>
    </row>
    <row r="129" spans="1:33" ht="25" customHeight="1">
      <c r="A129" s="720">
        <v>32</v>
      </c>
      <c r="B129" s="164"/>
      <c r="C129" s="165"/>
      <c r="D129" s="165"/>
      <c r="E129" s="934"/>
      <c r="F129" s="935"/>
      <c r="G129" s="934"/>
      <c r="H129" s="935"/>
      <c r="I129" s="934"/>
      <c r="J129" s="935"/>
      <c r="K129" s="934"/>
      <c r="L129" s="935"/>
      <c r="M129" s="934"/>
      <c r="N129" s="935"/>
      <c r="O129" s="934"/>
      <c r="P129" s="935"/>
      <c r="Q129" s="934"/>
      <c r="R129" s="935"/>
      <c r="S129" s="934"/>
      <c r="T129" s="935"/>
      <c r="U129" s="934"/>
      <c r="V129" s="935"/>
      <c r="W129" s="934"/>
      <c r="X129" s="935"/>
      <c r="Y129" s="934"/>
      <c r="Z129" s="935"/>
      <c r="AA129" s="934"/>
      <c r="AB129" s="935"/>
      <c r="AC129" s="166"/>
      <c r="AD129" s="166"/>
      <c r="AE129" s="720"/>
      <c r="AF129" s="720"/>
      <c r="AG129" s="720"/>
    </row>
    <row r="130" spans="1:33" ht="16" customHeight="1">
      <c r="A130" s="158"/>
      <c r="B130" s="715"/>
      <c r="C130" s="167"/>
      <c r="D130" s="167"/>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c r="AF130" s="158"/>
      <c r="AG130" s="158"/>
    </row>
    <row r="131" spans="1:33" ht="20.25" customHeight="1">
      <c r="A131" s="928"/>
      <c r="B131" s="928"/>
      <c r="C131" s="928"/>
      <c r="D131" s="928"/>
      <c r="E131" s="928"/>
      <c r="F131" s="928"/>
      <c r="G131" s="928"/>
      <c r="H131" s="715"/>
      <c r="I131" s="928"/>
      <c r="J131" s="928"/>
      <c r="K131" s="928"/>
      <c r="L131" s="928"/>
      <c r="M131" s="928"/>
      <c r="N131" s="928"/>
      <c r="O131" s="928"/>
      <c r="P131" s="928"/>
      <c r="Q131" s="928"/>
      <c r="R131" s="928"/>
      <c r="S131" s="928"/>
      <c r="T131" s="928"/>
      <c r="U131" s="928"/>
      <c r="V131" s="928"/>
      <c r="W131" s="928"/>
      <c r="X131" s="928"/>
      <c r="Y131" s="928"/>
      <c r="Z131" s="928"/>
      <c r="AA131" s="158"/>
      <c r="AB131" s="929" t="s">
        <v>355</v>
      </c>
      <c r="AC131" s="930"/>
      <c r="AD131" s="930"/>
      <c r="AE131" s="930"/>
      <c r="AF131" s="930"/>
      <c r="AG131" s="931"/>
    </row>
    <row r="132" spans="1:33" ht="20.25" customHeight="1">
      <c r="A132" s="158"/>
      <c r="B132" s="715"/>
      <c r="C132" s="715"/>
      <c r="D132" s="715"/>
      <c r="E132" s="928"/>
      <c r="F132" s="928"/>
      <c r="G132" s="928"/>
      <c r="H132" s="715"/>
      <c r="I132" s="158"/>
      <c r="J132" s="928"/>
      <c r="K132" s="928"/>
      <c r="L132" s="928"/>
      <c r="M132" s="928"/>
      <c r="N132" s="928"/>
      <c r="O132" s="928"/>
      <c r="P132" s="928"/>
      <c r="Q132" s="928"/>
      <c r="R132" s="928"/>
      <c r="S132" s="928"/>
      <c r="T132" s="928"/>
      <c r="U132" s="928"/>
      <c r="V132" s="928"/>
      <c r="W132" s="928"/>
      <c r="X132" s="928"/>
      <c r="Y132" s="928"/>
      <c r="Z132" s="928"/>
      <c r="AA132" s="158"/>
      <c r="AB132" s="169"/>
      <c r="AC132" s="158"/>
      <c r="AD132" s="158"/>
      <c r="AE132" s="158"/>
      <c r="AF132" s="158"/>
      <c r="AG132" s="170"/>
    </row>
    <row r="133" spans="1:33" ht="20.25" customHeight="1">
      <c r="A133" s="714"/>
      <c r="B133" s="487"/>
      <c r="C133" s="167"/>
      <c r="D133" s="715"/>
      <c r="E133" s="932"/>
      <c r="F133" s="932"/>
      <c r="G133" s="932"/>
      <c r="H133" s="718"/>
      <c r="I133" s="714"/>
      <c r="J133" s="933"/>
      <c r="K133" s="933"/>
      <c r="L133" s="928"/>
      <c r="M133" s="928"/>
      <c r="N133" s="928"/>
      <c r="O133" s="928"/>
      <c r="P133" s="928"/>
      <c r="Q133" s="928"/>
      <c r="R133" s="928"/>
      <c r="S133" s="928"/>
      <c r="T133" s="928"/>
      <c r="U133" s="928"/>
      <c r="V133" s="928"/>
      <c r="W133" s="928"/>
      <c r="X133" s="928"/>
      <c r="Y133" s="928"/>
      <c r="Z133" s="928"/>
      <c r="AA133" s="158"/>
      <c r="AB133" s="169"/>
      <c r="AC133" s="158"/>
      <c r="AD133" s="158"/>
      <c r="AE133" s="158"/>
      <c r="AF133" s="158"/>
      <c r="AG133" s="170"/>
    </row>
    <row r="134" spans="1:33" ht="20.25" customHeight="1">
      <c r="A134" s="714"/>
      <c r="B134" s="715"/>
      <c r="C134" s="167"/>
      <c r="D134" s="715"/>
      <c r="E134" s="932"/>
      <c r="F134" s="932"/>
      <c r="G134" s="932"/>
      <c r="H134" s="718"/>
      <c r="I134" s="714"/>
      <c r="J134" s="933"/>
      <c r="K134" s="933"/>
      <c r="L134" s="928"/>
      <c r="M134" s="928"/>
      <c r="N134" s="928"/>
      <c r="O134" s="928"/>
      <c r="P134" s="928"/>
      <c r="Q134" s="928"/>
      <c r="R134" s="928"/>
      <c r="S134" s="928"/>
      <c r="T134" s="928"/>
      <c r="U134" s="928"/>
      <c r="V134" s="928"/>
      <c r="W134" s="928"/>
      <c r="X134" s="928"/>
      <c r="Y134" s="928"/>
      <c r="Z134" s="928"/>
      <c r="AA134" s="158"/>
      <c r="AB134" s="169"/>
      <c r="AC134" s="158"/>
      <c r="AD134" s="158"/>
      <c r="AE134" s="158"/>
      <c r="AF134" s="158"/>
      <c r="AG134" s="170"/>
    </row>
    <row r="135" spans="1:33" ht="20.25" customHeight="1">
      <c r="A135" s="714"/>
      <c r="B135" s="715"/>
      <c r="C135" s="167"/>
      <c r="D135" s="715"/>
      <c r="E135" s="932"/>
      <c r="F135" s="932"/>
      <c r="G135" s="932"/>
      <c r="H135" s="718"/>
      <c r="I135" s="714"/>
      <c r="J135" s="933"/>
      <c r="K135" s="933"/>
      <c r="L135" s="928"/>
      <c r="M135" s="928"/>
      <c r="N135" s="928"/>
      <c r="O135" s="928"/>
      <c r="P135" s="928"/>
      <c r="Q135" s="928"/>
      <c r="R135" s="928"/>
      <c r="S135" s="928"/>
      <c r="T135" s="928"/>
      <c r="U135" s="928"/>
      <c r="V135" s="928"/>
      <c r="W135" s="928"/>
      <c r="X135" s="928"/>
      <c r="Y135" s="928"/>
      <c r="Z135" s="928"/>
      <c r="AB135" s="173"/>
      <c r="AG135" s="174"/>
    </row>
    <row r="136" spans="1:33" ht="20.25" customHeight="1">
      <c r="A136" s="714"/>
      <c r="B136" s="715"/>
      <c r="C136" s="167"/>
      <c r="D136" s="715"/>
      <c r="E136" s="932"/>
      <c r="F136" s="932"/>
      <c r="G136" s="932"/>
      <c r="H136" s="718"/>
      <c r="I136" s="714"/>
      <c r="J136" s="933"/>
      <c r="K136" s="933"/>
      <c r="L136" s="928"/>
      <c r="M136" s="928"/>
      <c r="N136" s="928"/>
      <c r="O136" s="928"/>
      <c r="P136" s="928"/>
      <c r="Q136" s="928"/>
      <c r="R136" s="928"/>
      <c r="S136" s="928"/>
      <c r="T136" s="928"/>
      <c r="U136" s="928"/>
      <c r="V136" s="928"/>
      <c r="W136" s="928"/>
      <c r="X136" s="928"/>
      <c r="Y136" s="928"/>
      <c r="Z136" s="928"/>
      <c r="AA136" s="158"/>
      <c r="AB136" s="929" t="s">
        <v>358</v>
      </c>
      <c r="AC136" s="930"/>
      <c r="AD136" s="930"/>
      <c r="AE136" s="930"/>
      <c r="AF136" s="930"/>
      <c r="AG136" s="931"/>
    </row>
    <row r="137" spans="1:33" ht="20.25" customHeight="1">
      <c r="A137" s="714"/>
      <c r="B137" s="715"/>
      <c r="C137" s="167"/>
      <c r="D137" s="715"/>
      <c r="E137" s="932"/>
      <c r="F137" s="932"/>
      <c r="G137" s="932"/>
      <c r="H137" s="718"/>
      <c r="I137" s="714"/>
      <c r="J137" s="933"/>
      <c r="K137" s="933"/>
      <c r="L137" s="928"/>
      <c r="M137" s="928"/>
      <c r="N137" s="928"/>
      <c r="O137" s="928"/>
      <c r="P137" s="928"/>
      <c r="Q137" s="928"/>
      <c r="R137" s="928"/>
      <c r="S137" s="928"/>
      <c r="T137" s="928"/>
      <c r="U137" s="928"/>
      <c r="V137" s="928"/>
      <c r="W137" s="928"/>
      <c r="X137" s="928"/>
      <c r="Y137" s="928"/>
      <c r="Z137" s="928"/>
      <c r="AA137" s="158"/>
      <c r="AB137" s="474"/>
      <c r="AC137" s="178"/>
      <c r="AD137" s="178"/>
      <c r="AE137" s="178"/>
      <c r="AF137" s="178"/>
      <c r="AG137" s="475"/>
    </row>
    <row r="138" spans="1:33" ht="20.25" customHeight="1">
      <c r="A138" s="714"/>
      <c r="B138" s="715"/>
      <c r="C138" s="167"/>
      <c r="D138" s="715"/>
      <c r="E138" s="932"/>
      <c r="F138" s="932"/>
      <c r="G138" s="932"/>
      <c r="H138" s="718"/>
      <c r="I138" s="714"/>
      <c r="J138" s="933"/>
      <c r="K138" s="933"/>
      <c r="L138" s="928"/>
      <c r="M138" s="928"/>
      <c r="N138" s="928"/>
      <c r="O138" s="928"/>
      <c r="P138" s="928"/>
      <c r="Q138" s="928"/>
      <c r="R138" s="928"/>
      <c r="S138" s="928"/>
      <c r="T138" s="928"/>
      <c r="U138" s="928"/>
      <c r="V138" s="928"/>
      <c r="W138" s="928"/>
      <c r="X138" s="928"/>
      <c r="Y138" s="928"/>
      <c r="Z138" s="928"/>
      <c r="AA138" s="158"/>
      <c r="AB138" s="169"/>
      <c r="AC138" s="158"/>
      <c r="AD138" s="158"/>
      <c r="AE138" s="158"/>
      <c r="AF138" s="158"/>
      <c r="AG138" s="170"/>
    </row>
    <row r="139" spans="1:33" ht="20.25" customHeight="1">
      <c r="A139" s="714"/>
      <c r="B139" s="715"/>
      <c r="C139" s="167"/>
      <c r="D139" s="715"/>
      <c r="E139" s="932"/>
      <c r="F139" s="932"/>
      <c r="G139" s="932"/>
      <c r="H139" s="718"/>
      <c r="I139" s="714"/>
      <c r="J139" s="933"/>
      <c r="K139" s="933"/>
      <c r="L139" s="928"/>
      <c r="M139" s="928"/>
      <c r="N139" s="928"/>
      <c r="O139" s="928"/>
      <c r="P139" s="928"/>
      <c r="Q139" s="928"/>
      <c r="R139" s="928"/>
      <c r="S139" s="928"/>
      <c r="T139" s="928"/>
      <c r="U139" s="928"/>
      <c r="V139" s="928"/>
      <c r="W139" s="928"/>
      <c r="X139" s="928"/>
      <c r="Y139" s="928"/>
      <c r="Z139" s="928"/>
      <c r="AA139" s="158"/>
      <c r="AB139" s="169"/>
      <c r="AC139" s="158"/>
      <c r="AD139" s="158"/>
      <c r="AE139" s="158"/>
      <c r="AF139" s="158"/>
      <c r="AG139" s="170"/>
    </row>
    <row r="140" spans="1:33" ht="20.25" customHeight="1">
      <c r="A140" s="714"/>
      <c r="B140" s="715"/>
      <c r="C140" s="167"/>
      <c r="D140" s="715"/>
      <c r="E140" s="932"/>
      <c r="F140" s="932"/>
      <c r="G140" s="932"/>
      <c r="H140" s="718"/>
      <c r="I140" s="714"/>
      <c r="J140" s="933"/>
      <c r="K140" s="933"/>
      <c r="L140" s="928"/>
      <c r="M140" s="928"/>
      <c r="N140" s="928"/>
      <c r="O140" s="928"/>
      <c r="P140" s="928"/>
      <c r="Q140" s="928"/>
      <c r="R140" s="928"/>
      <c r="S140" s="928"/>
      <c r="T140" s="928"/>
      <c r="U140" s="928"/>
      <c r="V140" s="928"/>
      <c r="W140" s="928"/>
      <c r="X140" s="928"/>
      <c r="Y140" s="928"/>
      <c r="Z140" s="928"/>
      <c r="AA140" s="158"/>
      <c r="AB140" s="175"/>
      <c r="AC140" s="176"/>
      <c r="AD140" s="176"/>
      <c r="AE140" s="176"/>
      <c r="AF140" s="176"/>
      <c r="AG140" s="177"/>
    </row>
    <row r="141" spans="1:33" ht="10" customHeight="1">
      <c r="A141" s="714"/>
      <c r="B141" s="715"/>
      <c r="C141" s="167"/>
      <c r="D141" s="715"/>
      <c r="E141" s="718"/>
      <c r="F141" s="718"/>
      <c r="G141" s="718"/>
      <c r="H141" s="718"/>
      <c r="I141" s="714"/>
      <c r="J141" s="714"/>
      <c r="K141" s="715"/>
      <c r="L141" s="715"/>
      <c r="M141" s="715"/>
      <c r="N141" s="715"/>
      <c r="O141" s="715"/>
      <c r="P141" s="715"/>
      <c r="Q141" s="715"/>
      <c r="R141" s="715"/>
      <c r="S141" s="715"/>
      <c r="T141" s="715"/>
      <c r="U141" s="715"/>
      <c r="V141" s="715"/>
      <c r="W141" s="715"/>
      <c r="X141" s="715"/>
      <c r="Y141" s="715"/>
      <c r="Z141" s="715"/>
      <c r="AA141" s="158"/>
      <c r="AB141" s="158"/>
      <c r="AC141" s="158"/>
      <c r="AD141" s="158"/>
      <c r="AE141" s="158"/>
      <c r="AF141" s="158"/>
      <c r="AG141" s="158"/>
    </row>
    <row r="142" spans="1:33" ht="38.25" customHeight="1">
      <c r="A142" s="942" t="s">
        <v>339</v>
      </c>
      <c r="B142" s="943"/>
      <c r="C142" s="943"/>
      <c r="D142" s="944"/>
      <c r="E142" s="929" t="s">
        <v>4</v>
      </c>
      <c r="F142" s="930"/>
      <c r="G142" s="931"/>
      <c r="H142" s="945">
        <f>Boys!$G$3</f>
        <v>46271</v>
      </c>
      <c r="I142" s="946"/>
      <c r="J142" s="946"/>
      <c r="K142" s="947"/>
      <c r="L142" s="929" t="s">
        <v>5</v>
      </c>
      <c r="M142" s="930"/>
      <c r="N142" s="931"/>
      <c r="O142" s="948" t="str">
        <f>Boys!$I$3</f>
        <v>Tilsley</v>
      </c>
      <c r="P142" s="949"/>
      <c r="Q142" s="949"/>
      <c r="R142" s="949"/>
      <c r="S142" s="949"/>
      <c r="T142" s="949"/>
      <c r="U142" s="949"/>
      <c r="V142" s="949"/>
      <c r="W142" s="950"/>
      <c r="X142" s="929" t="s">
        <v>340</v>
      </c>
      <c r="Y142" s="930"/>
      <c r="Z142" s="931"/>
      <c r="AA142" s="948" t="str">
        <f>'Read Me First'!$A$1</f>
        <v>Oxfordshire Track and Field League 2026</v>
      </c>
      <c r="AB142" s="949"/>
      <c r="AC142" s="949"/>
      <c r="AD142" s="949"/>
      <c r="AE142" s="949"/>
      <c r="AF142" s="949"/>
      <c r="AG142" s="950"/>
    </row>
    <row r="143" spans="1:33" ht="38.25" customHeight="1">
      <c r="A143" s="929" t="s">
        <v>283</v>
      </c>
      <c r="B143" s="931"/>
      <c r="C143" s="948" t="str">
        <f>"High Jump U18 Men (" &amp;DataCalcs!$K$688 &amp; " athletes)"</f>
        <v>High Jump U18 Men (0 athletes)</v>
      </c>
      <c r="D143" s="950"/>
      <c r="E143" s="929" t="s">
        <v>341</v>
      </c>
      <c r="F143" s="930"/>
      <c r="G143" s="931"/>
      <c r="H143" s="951">
        <f>DataTables!$Q$47</f>
        <v>0.47916666666666669</v>
      </c>
      <c r="I143" s="952"/>
      <c r="J143" s="952"/>
      <c r="K143" s="953"/>
      <c r="L143" s="948" t="s">
        <v>342</v>
      </c>
      <c r="M143" s="949"/>
      <c r="N143" s="949"/>
      <c r="O143" s="954">
        <f>DataTables!$N$47</f>
        <v>1.9</v>
      </c>
      <c r="P143" s="954"/>
      <c r="Q143" s="955"/>
      <c r="R143" s="948" t="s">
        <v>343</v>
      </c>
      <c r="S143" s="949"/>
      <c r="T143" s="949"/>
      <c r="U143" s="956">
        <f>DataTables!$I$47</f>
        <v>1.67</v>
      </c>
      <c r="V143" s="956"/>
      <c r="W143" s="957"/>
      <c r="X143" s="948" t="str">
        <f>"Starting Height/Second Height: " &amp; CHAR(10) &amp;DataTables!$R$47</f>
        <v xml:space="preserve">Starting Height/Second Height: 
</v>
      </c>
      <c r="Y143" s="949"/>
      <c r="Z143" s="949"/>
      <c r="AA143" s="949"/>
      <c r="AB143" s="949"/>
      <c r="AC143" s="949"/>
      <c r="AD143" s="949"/>
      <c r="AE143" s="949"/>
      <c r="AF143" s="949"/>
      <c r="AG143" s="950"/>
    </row>
    <row r="144" spans="1:33" ht="16" customHeight="1">
      <c r="A144" s="158"/>
      <c r="B144" s="158"/>
      <c r="C144" s="158"/>
      <c r="D144" s="159"/>
      <c r="E144" s="715"/>
      <c r="F144" s="715"/>
      <c r="G144" s="715"/>
      <c r="H144" s="160"/>
      <c r="I144" s="160"/>
      <c r="J144" s="160"/>
      <c r="K144" s="715"/>
      <c r="L144" s="715"/>
      <c r="M144" s="715"/>
      <c r="N144" s="713"/>
      <c r="O144" s="713"/>
      <c r="P144" s="713"/>
      <c r="Q144" s="713"/>
      <c r="R144" s="161"/>
      <c r="S144" s="161"/>
      <c r="T144" s="161"/>
      <c r="U144" s="162"/>
      <c r="V144" s="162"/>
      <c r="W144" s="161"/>
      <c r="X144" s="163"/>
      <c r="Y144" s="163"/>
      <c r="Z144" s="163"/>
      <c r="AA144" s="163"/>
      <c r="AB144" s="163"/>
      <c r="AC144" s="163"/>
      <c r="AD144" s="163"/>
      <c r="AE144" s="163"/>
      <c r="AF144" s="163"/>
      <c r="AG144" s="163"/>
    </row>
    <row r="145" spans="1:33" ht="38.25" customHeight="1">
      <c r="A145" s="958" t="s">
        <v>344</v>
      </c>
      <c r="B145" s="960" t="s">
        <v>302</v>
      </c>
      <c r="C145" s="960" t="s">
        <v>345</v>
      </c>
      <c r="D145" s="960" t="s">
        <v>346</v>
      </c>
      <c r="E145" s="962"/>
      <c r="F145" s="963"/>
      <c r="G145" s="962"/>
      <c r="H145" s="963"/>
      <c r="I145" s="962"/>
      <c r="J145" s="963"/>
      <c r="K145" s="962"/>
      <c r="L145" s="963"/>
      <c r="M145" s="962"/>
      <c r="N145" s="963"/>
      <c r="O145" s="962"/>
      <c r="P145" s="963"/>
      <c r="Q145" s="962"/>
      <c r="R145" s="963"/>
      <c r="S145" s="962"/>
      <c r="T145" s="963"/>
      <c r="U145" s="962"/>
      <c r="V145" s="963"/>
      <c r="W145" s="962"/>
      <c r="X145" s="963"/>
      <c r="Y145" s="962"/>
      <c r="Z145" s="963"/>
      <c r="AA145" s="964" t="s">
        <v>347</v>
      </c>
      <c r="AB145" s="965"/>
      <c r="AC145" s="936" t="s">
        <v>348</v>
      </c>
      <c r="AD145" s="938" t="s">
        <v>349</v>
      </c>
      <c r="AE145" s="938" t="s">
        <v>350</v>
      </c>
      <c r="AF145" s="940" t="s">
        <v>351</v>
      </c>
      <c r="AG145" s="941"/>
    </row>
    <row r="146" spans="1:33" ht="20.25" customHeight="1">
      <c r="A146" s="959"/>
      <c r="B146" s="961"/>
      <c r="C146" s="961"/>
      <c r="D146" s="961"/>
      <c r="E146" s="940" t="s">
        <v>352</v>
      </c>
      <c r="F146" s="941"/>
      <c r="G146" s="940" t="s">
        <v>352</v>
      </c>
      <c r="H146" s="941"/>
      <c r="I146" s="940" t="s">
        <v>352</v>
      </c>
      <c r="J146" s="941"/>
      <c r="K146" s="940" t="s">
        <v>352</v>
      </c>
      <c r="L146" s="941"/>
      <c r="M146" s="940" t="s">
        <v>352</v>
      </c>
      <c r="N146" s="941"/>
      <c r="O146" s="940" t="s">
        <v>352</v>
      </c>
      <c r="P146" s="941"/>
      <c r="Q146" s="940" t="s">
        <v>352</v>
      </c>
      <c r="R146" s="941"/>
      <c r="S146" s="940" t="s">
        <v>352</v>
      </c>
      <c r="T146" s="941"/>
      <c r="U146" s="940" t="s">
        <v>352</v>
      </c>
      <c r="V146" s="941"/>
      <c r="W146" s="940" t="s">
        <v>352</v>
      </c>
      <c r="X146" s="941"/>
      <c r="Y146" s="940" t="s">
        <v>352</v>
      </c>
      <c r="Z146" s="941"/>
      <c r="AA146" s="966"/>
      <c r="AB146" s="967"/>
      <c r="AC146" s="937"/>
      <c r="AD146" s="939"/>
      <c r="AE146" s="939"/>
      <c r="AF146" s="719" t="s">
        <v>71</v>
      </c>
      <c r="AG146" s="719" t="s">
        <v>65</v>
      </c>
    </row>
    <row r="147" spans="1:33" ht="25" customHeight="1">
      <c r="A147" s="717">
        <v>1</v>
      </c>
      <c r="B147" s="164" t="str" cm="1">
        <f t="array" ref="B147:D148">IFERROR(_xlfn.TAKE(_xlfn.ANCHORARRAY(DataCalcs!$CI$166),16),"")</f>
        <v xml:space="preserve"> </v>
      </c>
      <c r="C147" s="165" t="str">
        <v/>
      </c>
      <c r="D147" s="165" t="str">
        <v/>
      </c>
      <c r="E147" s="934"/>
      <c r="F147" s="935"/>
      <c r="G147" s="934"/>
      <c r="H147" s="935"/>
      <c r="I147" s="934"/>
      <c r="J147" s="935"/>
      <c r="K147" s="934"/>
      <c r="L147" s="935"/>
      <c r="M147" s="934"/>
      <c r="N147" s="935"/>
      <c r="O147" s="934"/>
      <c r="P147" s="935"/>
      <c r="Q147" s="934"/>
      <c r="R147" s="935"/>
      <c r="S147" s="934"/>
      <c r="T147" s="935"/>
      <c r="U147" s="934"/>
      <c r="V147" s="935"/>
      <c r="W147" s="934"/>
      <c r="X147" s="935"/>
      <c r="Y147" s="934"/>
      <c r="Z147" s="935"/>
      <c r="AA147" s="934"/>
      <c r="AB147" s="935"/>
      <c r="AC147" s="166"/>
      <c r="AD147" s="166"/>
      <c r="AE147" s="720"/>
      <c r="AF147" s="720"/>
      <c r="AG147" s="720"/>
    </row>
    <row r="148" spans="1:33" ht="25" customHeight="1">
      <c r="A148" s="720">
        <v>2</v>
      </c>
      <c r="B148" s="164" t="str">
        <v xml:space="preserve"> </v>
      </c>
      <c r="C148" s="165" t="str">
        <v/>
      </c>
      <c r="D148" s="165" t="str">
        <v/>
      </c>
      <c r="E148" s="934"/>
      <c r="F148" s="935"/>
      <c r="G148" s="934"/>
      <c r="H148" s="935"/>
      <c r="I148" s="934"/>
      <c r="J148" s="935"/>
      <c r="K148" s="934"/>
      <c r="L148" s="935"/>
      <c r="M148" s="934"/>
      <c r="N148" s="935"/>
      <c r="O148" s="934"/>
      <c r="P148" s="935"/>
      <c r="Q148" s="934"/>
      <c r="R148" s="935"/>
      <c r="S148" s="934"/>
      <c r="T148" s="935"/>
      <c r="U148" s="934"/>
      <c r="V148" s="935"/>
      <c r="W148" s="934"/>
      <c r="X148" s="935"/>
      <c r="Y148" s="934"/>
      <c r="Z148" s="935"/>
      <c r="AA148" s="934"/>
      <c r="AB148" s="935"/>
      <c r="AC148" s="166"/>
      <c r="AD148" s="166"/>
      <c r="AE148" s="720"/>
      <c r="AF148" s="720"/>
      <c r="AG148" s="720"/>
    </row>
    <row r="149" spans="1:33" ht="25" customHeight="1">
      <c r="A149" s="720">
        <v>3</v>
      </c>
      <c r="B149" s="164"/>
      <c r="C149" s="165"/>
      <c r="D149" s="165"/>
      <c r="E149" s="934"/>
      <c r="F149" s="935"/>
      <c r="G149" s="934"/>
      <c r="H149" s="935"/>
      <c r="I149" s="934"/>
      <c r="J149" s="935"/>
      <c r="K149" s="934"/>
      <c r="L149" s="935"/>
      <c r="M149" s="934"/>
      <c r="N149" s="935"/>
      <c r="O149" s="934"/>
      <c r="P149" s="935"/>
      <c r="Q149" s="934"/>
      <c r="R149" s="935"/>
      <c r="S149" s="934"/>
      <c r="T149" s="935"/>
      <c r="U149" s="934"/>
      <c r="V149" s="935"/>
      <c r="W149" s="934"/>
      <c r="X149" s="935"/>
      <c r="Y149" s="934"/>
      <c r="Z149" s="935"/>
      <c r="AA149" s="934"/>
      <c r="AB149" s="935"/>
      <c r="AC149" s="166"/>
      <c r="AD149" s="166"/>
      <c r="AE149" s="720"/>
      <c r="AF149" s="720"/>
      <c r="AG149" s="720"/>
    </row>
    <row r="150" spans="1:33" ht="25" customHeight="1">
      <c r="A150" s="720">
        <v>4</v>
      </c>
      <c r="B150" s="164"/>
      <c r="C150" s="165"/>
      <c r="D150" s="165"/>
      <c r="E150" s="934"/>
      <c r="F150" s="935"/>
      <c r="G150" s="934"/>
      <c r="H150" s="935"/>
      <c r="I150" s="934"/>
      <c r="J150" s="935"/>
      <c r="K150" s="934"/>
      <c r="L150" s="935"/>
      <c r="M150" s="934"/>
      <c r="N150" s="935"/>
      <c r="O150" s="934"/>
      <c r="P150" s="935"/>
      <c r="Q150" s="934"/>
      <c r="R150" s="935"/>
      <c r="S150" s="934"/>
      <c r="T150" s="935"/>
      <c r="U150" s="934"/>
      <c r="V150" s="935"/>
      <c r="W150" s="934"/>
      <c r="X150" s="935"/>
      <c r="Y150" s="934"/>
      <c r="Z150" s="935"/>
      <c r="AA150" s="934"/>
      <c r="AB150" s="935"/>
      <c r="AC150" s="166"/>
      <c r="AD150" s="166"/>
      <c r="AE150" s="720"/>
      <c r="AF150" s="720"/>
      <c r="AG150" s="720"/>
    </row>
    <row r="151" spans="1:33" ht="25" customHeight="1">
      <c r="A151" s="720">
        <v>5</v>
      </c>
      <c r="B151" s="164"/>
      <c r="C151" s="165"/>
      <c r="D151" s="165"/>
      <c r="E151" s="934"/>
      <c r="F151" s="935"/>
      <c r="G151" s="934"/>
      <c r="H151" s="935"/>
      <c r="I151" s="934"/>
      <c r="J151" s="935"/>
      <c r="K151" s="934"/>
      <c r="L151" s="935"/>
      <c r="M151" s="934"/>
      <c r="N151" s="935"/>
      <c r="O151" s="934"/>
      <c r="P151" s="935"/>
      <c r="Q151" s="934"/>
      <c r="R151" s="935"/>
      <c r="S151" s="934"/>
      <c r="T151" s="935"/>
      <c r="U151" s="934"/>
      <c r="V151" s="935"/>
      <c r="W151" s="934"/>
      <c r="X151" s="935"/>
      <c r="Y151" s="934"/>
      <c r="Z151" s="935"/>
      <c r="AA151" s="934"/>
      <c r="AB151" s="935"/>
      <c r="AC151" s="166"/>
      <c r="AD151" s="166"/>
      <c r="AE151" s="720"/>
      <c r="AF151" s="720"/>
      <c r="AG151" s="720"/>
    </row>
    <row r="152" spans="1:33" ht="25" customHeight="1">
      <c r="A152" s="720">
        <v>6</v>
      </c>
      <c r="B152" s="164"/>
      <c r="C152" s="165"/>
      <c r="D152" s="165"/>
      <c r="E152" s="934"/>
      <c r="F152" s="935"/>
      <c r="G152" s="934"/>
      <c r="H152" s="935"/>
      <c r="I152" s="934"/>
      <c r="J152" s="935"/>
      <c r="K152" s="934"/>
      <c r="L152" s="935"/>
      <c r="M152" s="934"/>
      <c r="N152" s="935"/>
      <c r="O152" s="934"/>
      <c r="P152" s="935"/>
      <c r="Q152" s="934"/>
      <c r="R152" s="935"/>
      <c r="S152" s="934"/>
      <c r="T152" s="935"/>
      <c r="U152" s="934"/>
      <c r="V152" s="935"/>
      <c r="W152" s="934"/>
      <c r="X152" s="935"/>
      <c r="Y152" s="934"/>
      <c r="Z152" s="935"/>
      <c r="AA152" s="934"/>
      <c r="AB152" s="935"/>
      <c r="AC152" s="166"/>
      <c r="AD152" s="166"/>
      <c r="AE152" s="720"/>
      <c r="AF152" s="720"/>
      <c r="AG152" s="720"/>
    </row>
    <row r="153" spans="1:33" ht="25" customHeight="1">
      <c r="A153" s="720">
        <v>7</v>
      </c>
      <c r="B153" s="164"/>
      <c r="C153" s="165"/>
      <c r="D153" s="165"/>
      <c r="E153" s="934"/>
      <c r="F153" s="935"/>
      <c r="G153" s="934"/>
      <c r="H153" s="935"/>
      <c r="I153" s="934"/>
      <c r="J153" s="935"/>
      <c r="K153" s="934"/>
      <c r="L153" s="935"/>
      <c r="M153" s="934"/>
      <c r="N153" s="935"/>
      <c r="O153" s="934"/>
      <c r="P153" s="935"/>
      <c r="Q153" s="934"/>
      <c r="R153" s="935"/>
      <c r="S153" s="934"/>
      <c r="T153" s="935"/>
      <c r="U153" s="934"/>
      <c r="V153" s="935"/>
      <c r="W153" s="934"/>
      <c r="X153" s="935"/>
      <c r="Y153" s="934"/>
      <c r="Z153" s="935"/>
      <c r="AA153" s="934"/>
      <c r="AB153" s="935"/>
      <c r="AC153" s="166"/>
      <c r="AD153" s="166"/>
      <c r="AE153" s="720"/>
      <c r="AF153" s="720"/>
      <c r="AG153" s="720"/>
    </row>
    <row r="154" spans="1:33" ht="25" customHeight="1">
      <c r="A154" s="720">
        <v>8</v>
      </c>
      <c r="B154" s="164"/>
      <c r="C154" s="165"/>
      <c r="D154" s="165"/>
      <c r="E154" s="934"/>
      <c r="F154" s="935"/>
      <c r="G154" s="934"/>
      <c r="H154" s="935"/>
      <c r="I154" s="934"/>
      <c r="J154" s="935"/>
      <c r="K154" s="934"/>
      <c r="L154" s="935"/>
      <c r="M154" s="934"/>
      <c r="N154" s="935"/>
      <c r="O154" s="934"/>
      <c r="P154" s="935"/>
      <c r="Q154" s="934"/>
      <c r="R154" s="935"/>
      <c r="S154" s="934"/>
      <c r="T154" s="935"/>
      <c r="U154" s="934"/>
      <c r="V154" s="935"/>
      <c r="W154" s="934"/>
      <c r="X154" s="935"/>
      <c r="Y154" s="934"/>
      <c r="Z154" s="935"/>
      <c r="AA154" s="934"/>
      <c r="AB154" s="935"/>
      <c r="AC154" s="166"/>
      <c r="AD154" s="166"/>
      <c r="AE154" s="720"/>
      <c r="AF154" s="720"/>
      <c r="AG154" s="720"/>
    </row>
    <row r="155" spans="1:33" ht="25" customHeight="1">
      <c r="A155" s="720">
        <v>9</v>
      </c>
      <c r="B155" s="164"/>
      <c r="C155" s="165"/>
      <c r="D155" s="165"/>
      <c r="E155" s="934"/>
      <c r="F155" s="935"/>
      <c r="G155" s="934"/>
      <c r="H155" s="935"/>
      <c r="I155" s="934"/>
      <c r="J155" s="935"/>
      <c r="K155" s="934"/>
      <c r="L155" s="935"/>
      <c r="M155" s="934"/>
      <c r="N155" s="935"/>
      <c r="O155" s="934"/>
      <c r="P155" s="935"/>
      <c r="Q155" s="934"/>
      <c r="R155" s="935"/>
      <c r="S155" s="934"/>
      <c r="T155" s="935"/>
      <c r="U155" s="934"/>
      <c r="V155" s="935"/>
      <c r="W155" s="934"/>
      <c r="X155" s="935"/>
      <c r="Y155" s="934"/>
      <c r="Z155" s="935"/>
      <c r="AA155" s="934"/>
      <c r="AB155" s="935"/>
      <c r="AC155" s="166"/>
      <c r="AD155" s="166"/>
      <c r="AE155" s="720"/>
      <c r="AF155" s="720"/>
      <c r="AG155" s="720"/>
    </row>
    <row r="156" spans="1:33" ht="25" customHeight="1">
      <c r="A156" s="720">
        <v>10</v>
      </c>
      <c r="B156" s="164"/>
      <c r="C156" s="165"/>
      <c r="D156" s="165"/>
      <c r="E156" s="934"/>
      <c r="F156" s="935"/>
      <c r="G156" s="934"/>
      <c r="H156" s="935"/>
      <c r="I156" s="934"/>
      <c r="J156" s="935"/>
      <c r="K156" s="934"/>
      <c r="L156" s="935"/>
      <c r="M156" s="934"/>
      <c r="N156" s="935"/>
      <c r="O156" s="934"/>
      <c r="P156" s="935"/>
      <c r="Q156" s="934"/>
      <c r="R156" s="935"/>
      <c r="S156" s="934"/>
      <c r="T156" s="935"/>
      <c r="U156" s="934"/>
      <c r="V156" s="935"/>
      <c r="W156" s="934"/>
      <c r="X156" s="935"/>
      <c r="Y156" s="934"/>
      <c r="Z156" s="935"/>
      <c r="AA156" s="934"/>
      <c r="AB156" s="935"/>
      <c r="AC156" s="166"/>
      <c r="AD156" s="166"/>
      <c r="AE156" s="720"/>
      <c r="AF156" s="720"/>
      <c r="AG156" s="720"/>
    </row>
    <row r="157" spans="1:33" ht="25" customHeight="1">
      <c r="A157" s="720">
        <v>11</v>
      </c>
      <c r="B157" s="164"/>
      <c r="C157" s="165"/>
      <c r="D157" s="165"/>
      <c r="E157" s="934"/>
      <c r="F157" s="935"/>
      <c r="G157" s="934"/>
      <c r="H157" s="935"/>
      <c r="I157" s="934"/>
      <c r="J157" s="935"/>
      <c r="K157" s="934"/>
      <c r="L157" s="935"/>
      <c r="M157" s="934"/>
      <c r="N157" s="935"/>
      <c r="O157" s="934"/>
      <c r="P157" s="935"/>
      <c r="Q157" s="934"/>
      <c r="R157" s="935"/>
      <c r="S157" s="934"/>
      <c r="T157" s="935"/>
      <c r="U157" s="934"/>
      <c r="V157" s="935"/>
      <c r="W157" s="934"/>
      <c r="X157" s="935"/>
      <c r="Y157" s="934"/>
      <c r="Z157" s="935"/>
      <c r="AA157" s="934"/>
      <c r="AB157" s="935"/>
      <c r="AC157" s="166"/>
      <c r="AD157" s="166"/>
      <c r="AE157" s="720"/>
      <c r="AF157" s="720"/>
      <c r="AG157" s="720"/>
    </row>
    <row r="158" spans="1:33" ht="25" customHeight="1">
      <c r="A158" s="720">
        <v>12</v>
      </c>
      <c r="B158" s="164"/>
      <c r="C158" s="165"/>
      <c r="D158" s="165"/>
      <c r="E158" s="934"/>
      <c r="F158" s="935"/>
      <c r="G158" s="934"/>
      <c r="H158" s="935"/>
      <c r="I158" s="934"/>
      <c r="J158" s="935"/>
      <c r="K158" s="934"/>
      <c r="L158" s="935"/>
      <c r="M158" s="934"/>
      <c r="N158" s="935"/>
      <c r="O158" s="934"/>
      <c r="P158" s="935"/>
      <c r="Q158" s="934"/>
      <c r="R158" s="935"/>
      <c r="S158" s="934"/>
      <c r="T158" s="935"/>
      <c r="U158" s="934"/>
      <c r="V158" s="935"/>
      <c r="W158" s="934"/>
      <c r="X158" s="935"/>
      <c r="Y158" s="934"/>
      <c r="Z158" s="935"/>
      <c r="AA158" s="934"/>
      <c r="AB158" s="935"/>
      <c r="AC158" s="166"/>
      <c r="AD158" s="166"/>
      <c r="AE158" s="720"/>
      <c r="AF158" s="720"/>
      <c r="AG158" s="720"/>
    </row>
    <row r="159" spans="1:33" ht="25" customHeight="1">
      <c r="A159" s="720">
        <v>13</v>
      </c>
      <c r="B159" s="164"/>
      <c r="C159" s="165"/>
      <c r="D159" s="165"/>
      <c r="E159" s="934"/>
      <c r="F159" s="935"/>
      <c r="G159" s="934"/>
      <c r="H159" s="935"/>
      <c r="I159" s="934"/>
      <c r="J159" s="935"/>
      <c r="K159" s="934"/>
      <c r="L159" s="935"/>
      <c r="M159" s="934"/>
      <c r="N159" s="935"/>
      <c r="O159" s="934"/>
      <c r="P159" s="935"/>
      <c r="Q159" s="934"/>
      <c r="R159" s="935"/>
      <c r="S159" s="934"/>
      <c r="T159" s="935"/>
      <c r="U159" s="934"/>
      <c r="V159" s="935"/>
      <c r="W159" s="934"/>
      <c r="X159" s="935"/>
      <c r="Y159" s="934"/>
      <c r="Z159" s="935"/>
      <c r="AA159" s="934"/>
      <c r="AB159" s="935"/>
      <c r="AC159" s="166"/>
      <c r="AD159" s="166"/>
      <c r="AE159" s="720"/>
      <c r="AF159" s="720"/>
      <c r="AG159" s="720"/>
    </row>
    <row r="160" spans="1:33" ht="25" customHeight="1">
      <c r="A160" s="720">
        <v>14</v>
      </c>
      <c r="B160" s="164"/>
      <c r="C160" s="165"/>
      <c r="D160" s="165"/>
      <c r="E160" s="934"/>
      <c r="F160" s="935"/>
      <c r="G160" s="934"/>
      <c r="H160" s="935"/>
      <c r="I160" s="934"/>
      <c r="J160" s="935"/>
      <c r="K160" s="934"/>
      <c r="L160" s="935"/>
      <c r="M160" s="934"/>
      <c r="N160" s="935"/>
      <c r="O160" s="934"/>
      <c r="P160" s="935"/>
      <c r="Q160" s="934"/>
      <c r="R160" s="935"/>
      <c r="S160" s="934"/>
      <c r="T160" s="935"/>
      <c r="U160" s="934"/>
      <c r="V160" s="935"/>
      <c r="W160" s="934"/>
      <c r="X160" s="935"/>
      <c r="Y160" s="934"/>
      <c r="Z160" s="935"/>
      <c r="AA160" s="934"/>
      <c r="AB160" s="935"/>
      <c r="AC160" s="166"/>
      <c r="AD160" s="166"/>
      <c r="AE160" s="720"/>
      <c r="AF160" s="720"/>
      <c r="AG160" s="720"/>
    </row>
    <row r="161" spans="1:33" ht="25" customHeight="1">
      <c r="A161" s="720">
        <v>15</v>
      </c>
      <c r="B161" s="164"/>
      <c r="C161" s="165"/>
      <c r="D161" s="165"/>
      <c r="E161" s="934"/>
      <c r="F161" s="935"/>
      <c r="G161" s="934"/>
      <c r="H161" s="935"/>
      <c r="I161" s="934"/>
      <c r="J161" s="935"/>
      <c r="K161" s="934"/>
      <c r="L161" s="935"/>
      <c r="M161" s="934"/>
      <c r="N161" s="935"/>
      <c r="O161" s="934"/>
      <c r="P161" s="935"/>
      <c r="Q161" s="934"/>
      <c r="R161" s="935"/>
      <c r="S161" s="934"/>
      <c r="T161" s="935"/>
      <c r="U161" s="934"/>
      <c r="V161" s="935"/>
      <c r="W161" s="934"/>
      <c r="X161" s="935"/>
      <c r="Y161" s="934"/>
      <c r="Z161" s="935"/>
      <c r="AA161" s="934"/>
      <c r="AB161" s="935"/>
      <c r="AC161" s="166"/>
      <c r="AD161" s="166"/>
      <c r="AE161" s="720"/>
      <c r="AF161" s="720"/>
      <c r="AG161" s="720"/>
    </row>
    <row r="162" spans="1:33" ht="25" customHeight="1">
      <c r="A162" s="720">
        <v>16</v>
      </c>
      <c r="B162" s="164"/>
      <c r="C162" s="165"/>
      <c r="D162" s="165"/>
      <c r="E162" s="934"/>
      <c r="F162" s="935"/>
      <c r="G162" s="934"/>
      <c r="H162" s="935"/>
      <c r="I162" s="934"/>
      <c r="J162" s="935"/>
      <c r="K162" s="934"/>
      <c r="L162" s="935"/>
      <c r="M162" s="934"/>
      <c r="N162" s="935"/>
      <c r="O162" s="934"/>
      <c r="P162" s="935"/>
      <c r="Q162" s="934"/>
      <c r="R162" s="935"/>
      <c r="S162" s="934"/>
      <c r="T162" s="935"/>
      <c r="U162" s="934"/>
      <c r="V162" s="935"/>
      <c r="W162" s="934"/>
      <c r="X162" s="935"/>
      <c r="Y162" s="934"/>
      <c r="Z162" s="935"/>
      <c r="AA162" s="934"/>
      <c r="AB162" s="935"/>
      <c r="AC162" s="166"/>
      <c r="AD162" s="166"/>
      <c r="AE162" s="720"/>
      <c r="AF162" s="720"/>
      <c r="AG162" s="720"/>
    </row>
    <row r="163" spans="1:33" ht="16" customHeight="1">
      <c r="A163" s="158"/>
      <c r="B163" s="715"/>
      <c r="C163" s="167"/>
      <c r="D163" s="167"/>
      <c r="E163" s="158"/>
      <c r="F163" s="158"/>
      <c r="G163" s="158"/>
      <c r="H163" s="158"/>
      <c r="I163" s="158"/>
      <c r="J163" s="158"/>
      <c r="K163" s="158"/>
      <c r="L163" s="158"/>
      <c r="M163" s="158"/>
      <c r="N163" s="158"/>
      <c r="O163" s="158"/>
      <c r="P163" s="158"/>
      <c r="Q163" s="158"/>
      <c r="R163" s="158"/>
      <c r="S163" s="158"/>
      <c r="T163" s="158"/>
      <c r="U163" s="158"/>
      <c r="V163" s="158"/>
      <c r="W163" s="158"/>
      <c r="X163" s="158"/>
      <c r="Y163" s="158"/>
      <c r="Z163" s="158"/>
      <c r="AA163" s="158"/>
      <c r="AB163" s="158"/>
      <c r="AC163" s="158"/>
      <c r="AD163" s="158"/>
      <c r="AE163" s="158"/>
      <c r="AF163" s="158"/>
      <c r="AG163" s="158"/>
    </row>
    <row r="164" spans="1:33" ht="20.25" customHeight="1">
      <c r="A164" s="929" t="s">
        <v>353</v>
      </c>
      <c r="B164" s="930"/>
      <c r="C164" s="930"/>
      <c r="D164" s="930"/>
      <c r="E164" s="930"/>
      <c r="F164" s="930"/>
      <c r="G164" s="931"/>
      <c r="H164" s="715"/>
      <c r="I164" s="929" t="s">
        <v>354</v>
      </c>
      <c r="J164" s="930"/>
      <c r="K164" s="930"/>
      <c r="L164" s="930"/>
      <c r="M164" s="930"/>
      <c r="N164" s="930"/>
      <c r="O164" s="930"/>
      <c r="P164" s="930"/>
      <c r="Q164" s="930"/>
      <c r="R164" s="930"/>
      <c r="S164" s="930"/>
      <c r="T164" s="930"/>
      <c r="U164" s="930"/>
      <c r="V164" s="930"/>
      <c r="W164" s="930"/>
      <c r="X164" s="930"/>
      <c r="Y164" s="930"/>
      <c r="Z164" s="931"/>
      <c r="AA164" s="158"/>
      <c r="AB164" s="929" t="s">
        <v>355</v>
      </c>
      <c r="AC164" s="930"/>
      <c r="AD164" s="930"/>
      <c r="AE164" s="930"/>
      <c r="AF164" s="930"/>
      <c r="AG164" s="931"/>
    </row>
    <row r="165" spans="1:33" ht="20.25" customHeight="1">
      <c r="A165" s="168"/>
      <c r="B165" s="720" t="s">
        <v>356</v>
      </c>
      <c r="C165" s="720" t="s">
        <v>345</v>
      </c>
      <c r="D165" s="720" t="s">
        <v>346</v>
      </c>
      <c r="E165" s="929" t="s">
        <v>357</v>
      </c>
      <c r="F165" s="930"/>
      <c r="G165" s="931"/>
      <c r="H165" s="715"/>
      <c r="I165" s="168"/>
      <c r="J165" s="929" t="s">
        <v>356</v>
      </c>
      <c r="K165" s="931"/>
      <c r="L165" s="929" t="s">
        <v>345</v>
      </c>
      <c r="M165" s="930"/>
      <c r="N165" s="930"/>
      <c r="O165" s="930"/>
      <c r="P165" s="930"/>
      <c r="Q165" s="930"/>
      <c r="R165" s="930"/>
      <c r="S165" s="931"/>
      <c r="T165" s="929" t="s">
        <v>346</v>
      </c>
      <c r="U165" s="930"/>
      <c r="V165" s="930"/>
      <c r="W165" s="931"/>
      <c r="X165" s="929" t="s">
        <v>357</v>
      </c>
      <c r="Y165" s="930"/>
      <c r="Z165" s="931"/>
      <c r="AA165" s="158"/>
      <c r="AB165" s="169"/>
      <c r="AC165" s="158"/>
      <c r="AD165" s="158"/>
      <c r="AE165" s="158"/>
      <c r="AF165" s="158"/>
      <c r="AG165" s="170"/>
    </row>
    <row r="166" spans="1:33" ht="20.25" customHeight="1">
      <c r="A166" s="171">
        <v>1</v>
      </c>
      <c r="B166" s="164"/>
      <c r="C166" s="172"/>
      <c r="D166" s="720"/>
      <c r="E166" s="968"/>
      <c r="F166" s="956"/>
      <c r="G166" s="957"/>
      <c r="H166" s="718"/>
      <c r="I166" s="171">
        <v>1</v>
      </c>
      <c r="J166" s="969"/>
      <c r="K166" s="970"/>
      <c r="L166" s="929"/>
      <c r="M166" s="930"/>
      <c r="N166" s="930"/>
      <c r="O166" s="930"/>
      <c r="P166" s="930"/>
      <c r="Q166" s="930"/>
      <c r="R166" s="930"/>
      <c r="S166" s="931"/>
      <c r="T166" s="929"/>
      <c r="U166" s="930"/>
      <c r="V166" s="930"/>
      <c r="W166" s="931"/>
      <c r="X166" s="929"/>
      <c r="Y166" s="930"/>
      <c r="Z166" s="931"/>
      <c r="AA166" s="158"/>
      <c r="AB166" s="169"/>
      <c r="AC166" s="158"/>
      <c r="AD166" s="158"/>
      <c r="AE166" s="158"/>
      <c r="AF166" s="158"/>
      <c r="AG166" s="170"/>
    </row>
    <row r="167" spans="1:33" ht="20.25" customHeight="1">
      <c r="A167" s="171">
        <v>2</v>
      </c>
      <c r="B167" s="720"/>
      <c r="C167" s="172"/>
      <c r="D167" s="720"/>
      <c r="E167" s="968"/>
      <c r="F167" s="956"/>
      <c r="G167" s="957"/>
      <c r="H167" s="718"/>
      <c r="I167" s="171">
        <v>2</v>
      </c>
      <c r="J167" s="969"/>
      <c r="K167" s="970"/>
      <c r="L167" s="929"/>
      <c r="M167" s="930"/>
      <c r="N167" s="930"/>
      <c r="O167" s="930"/>
      <c r="P167" s="930"/>
      <c r="Q167" s="930"/>
      <c r="R167" s="930"/>
      <c r="S167" s="931"/>
      <c r="T167" s="929"/>
      <c r="U167" s="930"/>
      <c r="V167" s="930"/>
      <c r="W167" s="931"/>
      <c r="X167" s="929"/>
      <c r="Y167" s="930"/>
      <c r="Z167" s="931"/>
      <c r="AA167" s="158"/>
      <c r="AB167" s="169"/>
      <c r="AC167" s="158"/>
      <c r="AD167" s="158"/>
      <c r="AE167" s="158"/>
      <c r="AF167" s="158"/>
      <c r="AG167" s="170"/>
    </row>
    <row r="168" spans="1:33" ht="20.25" customHeight="1">
      <c r="A168" s="171">
        <v>3</v>
      </c>
      <c r="B168" s="720"/>
      <c r="C168" s="172"/>
      <c r="D168" s="720"/>
      <c r="E168" s="968"/>
      <c r="F168" s="956"/>
      <c r="G168" s="957"/>
      <c r="H168" s="718"/>
      <c r="I168" s="171">
        <v>3</v>
      </c>
      <c r="J168" s="969"/>
      <c r="K168" s="970"/>
      <c r="L168" s="929"/>
      <c r="M168" s="930"/>
      <c r="N168" s="930"/>
      <c r="O168" s="930"/>
      <c r="P168" s="930"/>
      <c r="Q168" s="930"/>
      <c r="R168" s="930"/>
      <c r="S168" s="931"/>
      <c r="T168" s="929"/>
      <c r="U168" s="930"/>
      <c r="V168" s="930"/>
      <c r="W168" s="931"/>
      <c r="X168" s="929"/>
      <c r="Y168" s="930"/>
      <c r="Z168" s="931"/>
      <c r="AB168" s="173"/>
      <c r="AG168" s="174"/>
    </row>
    <row r="169" spans="1:33" ht="20.25" customHeight="1">
      <c r="A169" s="171">
        <v>4</v>
      </c>
      <c r="B169" s="720"/>
      <c r="C169" s="172"/>
      <c r="D169" s="720"/>
      <c r="E169" s="968"/>
      <c r="F169" s="956"/>
      <c r="G169" s="957"/>
      <c r="H169" s="718"/>
      <c r="I169" s="171">
        <v>4</v>
      </c>
      <c r="J169" s="969"/>
      <c r="K169" s="970"/>
      <c r="L169" s="929"/>
      <c r="M169" s="930"/>
      <c r="N169" s="930"/>
      <c r="O169" s="930"/>
      <c r="P169" s="930"/>
      <c r="Q169" s="930"/>
      <c r="R169" s="930"/>
      <c r="S169" s="931"/>
      <c r="T169" s="929"/>
      <c r="U169" s="930"/>
      <c r="V169" s="930"/>
      <c r="W169" s="931"/>
      <c r="X169" s="929"/>
      <c r="Y169" s="930"/>
      <c r="Z169" s="931"/>
      <c r="AA169" s="158"/>
      <c r="AB169" s="929" t="s">
        <v>358</v>
      </c>
      <c r="AC169" s="930"/>
      <c r="AD169" s="930"/>
      <c r="AE169" s="930"/>
      <c r="AF169" s="930"/>
      <c r="AG169" s="931"/>
    </row>
    <row r="170" spans="1:33" ht="20.25" customHeight="1">
      <c r="A170" s="171">
        <v>5</v>
      </c>
      <c r="B170" s="720"/>
      <c r="C170" s="172"/>
      <c r="D170" s="720"/>
      <c r="E170" s="968"/>
      <c r="F170" s="956"/>
      <c r="G170" s="957"/>
      <c r="H170" s="718"/>
      <c r="I170" s="171">
        <v>5</v>
      </c>
      <c r="J170" s="969"/>
      <c r="K170" s="970"/>
      <c r="L170" s="929"/>
      <c r="M170" s="930"/>
      <c r="N170" s="930"/>
      <c r="O170" s="930"/>
      <c r="P170" s="930"/>
      <c r="Q170" s="930"/>
      <c r="R170" s="930"/>
      <c r="S170" s="931"/>
      <c r="T170" s="929"/>
      <c r="U170" s="930"/>
      <c r="V170" s="930"/>
      <c r="W170" s="931"/>
      <c r="X170" s="929"/>
      <c r="Y170" s="930"/>
      <c r="Z170" s="931"/>
      <c r="AA170" s="158"/>
      <c r="AB170" s="474"/>
      <c r="AC170" s="178"/>
      <c r="AD170" s="178"/>
      <c r="AE170" s="178"/>
      <c r="AF170" s="178"/>
      <c r="AG170" s="475"/>
    </row>
    <row r="171" spans="1:33" ht="20.25" customHeight="1">
      <c r="A171" s="171">
        <v>6</v>
      </c>
      <c r="B171" s="720"/>
      <c r="C171" s="172"/>
      <c r="D171" s="720"/>
      <c r="E171" s="968"/>
      <c r="F171" s="956"/>
      <c r="G171" s="957"/>
      <c r="H171" s="718"/>
      <c r="I171" s="171">
        <v>6</v>
      </c>
      <c r="J171" s="969"/>
      <c r="K171" s="970"/>
      <c r="L171" s="929"/>
      <c r="M171" s="930"/>
      <c r="N171" s="930"/>
      <c r="O171" s="930"/>
      <c r="P171" s="930"/>
      <c r="Q171" s="930"/>
      <c r="R171" s="930"/>
      <c r="S171" s="931"/>
      <c r="T171" s="929"/>
      <c r="U171" s="930"/>
      <c r="V171" s="930"/>
      <c r="W171" s="931"/>
      <c r="X171" s="929"/>
      <c r="Y171" s="930"/>
      <c r="Z171" s="931"/>
      <c r="AA171" s="158"/>
      <c r="AB171" s="169"/>
      <c r="AC171" s="158"/>
      <c r="AD171" s="158"/>
      <c r="AE171" s="158"/>
      <c r="AF171" s="158"/>
      <c r="AG171" s="170"/>
    </row>
    <row r="172" spans="1:33" ht="20.25" customHeight="1">
      <c r="A172" s="171">
        <v>7</v>
      </c>
      <c r="B172" s="720"/>
      <c r="C172" s="172"/>
      <c r="D172" s="720"/>
      <c r="E172" s="968"/>
      <c r="F172" s="956"/>
      <c r="G172" s="957"/>
      <c r="H172" s="718"/>
      <c r="I172" s="171">
        <v>7</v>
      </c>
      <c r="J172" s="969"/>
      <c r="K172" s="970"/>
      <c r="L172" s="929"/>
      <c r="M172" s="930"/>
      <c r="N172" s="930"/>
      <c r="O172" s="930"/>
      <c r="P172" s="930"/>
      <c r="Q172" s="930"/>
      <c r="R172" s="930"/>
      <c r="S172" s="931"/>
      <c r="T172" s="929"/>
      <c r="U172" s="930"/>
      <c r="V172" s="930"/>
      <c r="W172" s="931"/>
      <c r="X172" s="929"/>
      <c r="Y172" s="930"/>
      <c r="Z172" s="931"/>
      <c r="AA172" s="158"/>
      <c r="AB172" s="169"/>
      <c r="AC172" s="158"/>
      <c r="AD172" s="158"/>
      <c r="AE172" s="158"/>
      <c r="AF172" s="158"/>
      <c r="AG172" s="170"/>
    </row>
    <row r="173" spans="1:33" ht="20.25" customHeight="1">
      <c r="A173" s="171">
        <v>8</v>
      </c>
      <c r="B173" s="720"/>
      <c r="C173" s="172"/>
      <c r="D173" s="720"/>
      <c r="E173" s="968"/>
      <c r="F173" s="956"/>
      <c r="G173" s="957"/>
      <c r="H173" s="718"/>
      <c r="I173" s="171">
        <v>8</v>
      </c>
      <c r="J173" s="969"/>
      <c r="K173" s="970"/>
      <c r="L173" s="929"/>
      <c r="M173" s="930"/>
      <c r="N173" s="930"/>
      <c r="O173" s="930"/>
      <c r="P173" s="930"/>
      <c r="Q173" s="930"/>
      <c r="R173" s="930"/>
      <c r="S173" s="931"/>
      <c r="T173" s="929"/>
      <c r="U173" s="930"/>
      <c r="V173" s="930"/>
      <c r="W173" s="931"/>
      <c r="X173" s="929"/>
      <c r="Y173" s="930"/>
      <c r="Z173" s="931"/>
      <c r="AA173" s="158"/>
      <c r="AB173" s="175"/>
      <c r="AC173" s="176"/>
      <c r="AD173" s="176"/>
      <c r="AE173" s="176"/>
      <c r="AF173" s="176"/>
      <c r="AG173" s="177"/>
    </row>
    <row r="174" spans="1:33" ht="10" customHeight="1">
      <c r="A174" s="714"/>
      <c r="B174" s="715"/>
      <c r="C174" s="167"/>
      <c r="D174" s="715"/>
      <c r="E174" s="718"/>
      <c r="F174" s="718"/>
      <c r="G174" s="718"/>
      <c r="H174" s="718"/>
      <c r="I174" s="714"/>
      <c r="J174" s="714"/>
      <c r="K174" s="715"/>
      <c r="L174" s="715"/>
      <c r="M174" s="715"/>
      <c r="N174" s="715"/>
      <c r="O174" s="715"/>
      <c r="P174" s="715"/>
      <c r="Q174" s="715"/>
      <c r="R174" s="715"/>
      <c r="S174" s="715"/>
      <c r="T174" s="715"/>
      <c r="U174" s="715"/>
      <c r="V174" s="715"/>
      <c r="W174" s="715"/>
      <c r="X174" s="715"/>
      <c r="Y174" s="715"/>
      <c r="Z174" s="715"/>
      <c r="AA174" s="158"/>
      <c r="AB174" s="158"/>
      <c r="AC174" s="158"/>
      <c r="AD174" s="158"/>
      <c r="AE174" s="158"/>
      <c r="AF174" s="158"/>
      <c r="AG174" s="158"/>
    </row>
    <row r="175" spans="1:33" ht="38.25" customHeight="1">
      <c r="A175" s="942" t="str">
        <f t="shared" ref="A175:A176" si="4">A142</f>
        <v>HEIGHT SCORE CARD</v>
      </c>
      <c r="B175" s="943"/>
      <c r="C175" s="943"/>
      <c r="D175" s="944"/>
      <c r="E175" s="929" t="str">
        <f t="shared" ref="E175:E176" si="5">E142</f>
        <v>Date</v>
      </c>
      <c r="F175" s="930"/>
      <c r="G175" s="931"/>
      <c r="H175" s="945">
        <f t="shared" ref="H175:H176" si="6">H142</f>
        <v>46271</v>
      </c>
      <c r="I175" s="946"/>
      <c r="J175" s="946"/>
      <c r="K175" s="947"/>
      <c r="L175" s="929" t="str">
        <f t="shared" ref="L175:L176" si="7">L142</f>
        <v>Venue</v>
      </c>
      <c r="M175" s="930"/>
      <c r="N175" s="931"/>
      <c r="O175" s="948" t="str">
        <f t="shared" ref="O175:O176" si="8">O142</f>
        <v>Tilsley</v>
      </c>
      <c r="P175" s="949"/>
      <c r="Q175" s="949"/>
      <c r="R175" s="949"/>
      <c r="S175" s="949"/>
      <c r="T175" s="949"/>
      <c r="U175" s="949"/>
      <c r="V175" s="949"/>
      <c r="W175" s="950"/>
      <c r="X175" s="929" t="str">
        <f t="shared" ref="X175:X176" si="9">X142</f>
        <v>Meeting</v>
      </c>
      <c r="Y175" s="930"/>
      <c r="Z175" s="931"/>
      <c r="AA175" s="948" t="str">
        <f t="shared" ref="AA175" si="10">AA142</f>
        <v>Oxfordshire Track and Field League 2026</v>
      </c>
      <c r="AB175" s="949"/>
      <c r="AC175" s="949"/>
      <c r="AD175" s="949"/>
      <c r="AE175" s="949"/>
      <c r="AF175" s="949"/>
      <c r="AG175" s="950"/>
    </row>
    <row r="176" spans="1:33" ht="38.25" customHeight="1">
      <c r="A176" s="929" t="str">
        <f t="shared" si="4"/>
        <v>Event</v>
      </c>
      <c r="B176" s="931"/>
      <c r="C176" s="948" t="str">
        <f t="shared" ref="C176" si="11">C143</f>
        <v>High Jump U18 Men (0 athletes)</v>
      </c>
      <c r="D176" s="950"/>
      <c r="E176" s="929" t="str">
        <f t="shared" si="5"/>
        <v>Time</v>
      </c>
      <c r="F176" s="930"/>
      <c r="G176" s="931"/>
      <c r="H176" s="951">
        <f t="shared" si="6"/>
        <v>0.47916666666666669</v>
      </c>
      <c r="I176" s="952"/>
      <c r="J176" s="952"/>
      <c r="K176" s="953"/>
      <c r="L176" s="948" t="str">
        <f t="shared" si="7"/>
        <v>Record</v>
      </c>
      <c r="M176" s="949"/>
      <c r="N176" s="949"/>
      <c r="O176" s="954">
        <f t="shared" si="8"/>
        <v>1.9</v>
      </c>
      <c r="P176" s="954"/>
      <c r="Q176" s="955"/>
      <c r="R176" s="948" t="str">
        <f t="shared" ref="R176" si="12">R143</f>
        <v>PB 5</v>
      </c>
      <c r="S176" s="949"/>
      <c r="T176" s="949"/>
      <c r="U176" s="956">
        <f t="shared" ref="U176" si="13">U143</f>
        <v>1.67</v>
      </c>
      <c r="V176" s="956"/>
      <c r="W176" s="957"/>
      <c r="X176" s="948" t="str">
        <f t="shared" si="9"/>
        <v xml:space="preserve">Starting Height/Second Height: 
</v>
      </c>
      <c r="Y176" s="949"/>
      <c r="Z176" s="949"/>
      <c r="AA176" s="949"/>
      <c r="AB176" s="949"/>
      <c r="AC176" s="949"/>
      <c r="AD176" s="949"/>
      <c r="AE176" s="949"/>
      <c r="AF176" s="949"/>
      <c r="AG176" s="950"/>
    </row>
    <row r="177" spans="1:33" ht="16" customHeight="1">
      <c r="A177" s="158"/>
      <c r="B177" s="158"/>
      <c r="C177" s="158"/>
      <c r="D177" s="159"/>
      <c r="E177" s="715"/>
      <c r="F177" s="715"/>
      <c r="G177" s="715"/>
      <c r="H177" s="160"/>
      <c r="I177" s="160"/>
      <c r="J177" s="160"/>
      <c r="K177" s="715"/>
      <c r="L177" s="715"/>
      <c r="M177" s="715"/>
      <c r="N177" s="713"/>
      <c r="O177" s="713"/>
      <c r="P177" s="713"/>
      <c r="Q177" s="713"/>
      <c r="R177" s="161"/>
      <c r="S177" s="161"/>
      <c r="T177" s="161"/>
      <c r="U177" s="162"/>
      <c r="V177" s="162"/>
      <c r="W177" s="161"/>
      <c r="X177" s="163"/>
      <c r="Y177" s="163"/>
      <c r="Z177" s="163"/>
      <c r="AA177" s="163"/>
      <c r="AB177" s="163"/>
      <c r="AC177" s="163"/>
      <c r="AD177" s="163"/>
      <c r="AE177" s="163"/>
      <c r="AF177" s="163"/>
      <c r="AG177" s="163"/>
    </row>
    <row r="178" spans="1:33" ht="38.25" customHeight="1">
      <c r="A178" s="958" t="s">
        <v>344</v>
      </c>
      <c r="B178" s="960" t="s">
        <v>302</v>
      </c>
      <c r="C178" s="960" t="s">
        <v>345</v>
      </c>
      <c r="D178" s="960" t="s">
        <v>346</v>
      </c>
      <c r="E178" s="962"/>
      <c r="F178" s="963"/>
      <c r="G178" s="962"/>
      <c r="H178" s="963"/>
      <c r="I178" s="962"/>
      <c r="J178" s="963"/>
      <c r="K178" s="962"/>
      <c r="L178" s="963"/>
      <c r="M178" s="962"/>
      <c r="N178" s="963"/>
      <c r="O178" s="962"/>
      <c r="P178" s="963"/>
      <c r="Q178" s="962"/>
      <c r="R178" s="963"/>
      <c r="S178" s="962"/>
      <c r="T178" s="963"/>
      <c r="U178" s="962"/>
      <c r="V178" s="963"/>
      <c r="W178" s="962"/>
      <c r="X178" s="963"/>
      <c r="Y178" s="962"/>
      <c r="Z178" s="963"/>
      <c r="AA178" s="964" t="s">
        <v>347</v>
      </c>
      <c r="AB178" s="965"/>
      <c r="AC178" s="936" t="s">
        <v>348</v>
      </c>
      <c r="AD178" s="938" t="s">
        <v>349</v>
      </c>
      <c r="AE178" s="938" t="s">
        <v>350</v>
      </c>
      <c r="AF178" s="940" t="s">
        <v>351</v>
      </c>
      <c r="AG178" s="941"/>
    </row>
    <row r="179" spans="1:33" ht="20.25" customHeight="1">
      <c r="A179" s="959"/>
      <c r="B179" s="961"/>
      <c r="C179" s="961"/>
      <c r="D179" s="961"/>
      <c r="E179" s="940" t="s">
        <v>352</v>
      </c>
      <c r="F179" s="941"/>
      <c r="G179" s="940" t="s">
        <v>352</v>
      </c>
      <c r="H179" s="941"/>
      <c r="I179" s="940" t="s">
        <v>352</v>
      </c>
      <c r="J179" s="941"/>
      <c r="K179" s="940" t="s">
        <v>352</v>
      </c>
      <c r="L179" s="941"/>
      <c r="M179" s="940" t="s">
        <v>352</v>
      </c>
      <c r="N179" s="941"/>
      <c r="O179" s="940" t="s">
        <v>352</v>
      </c>
      <c r="P179" s="941"/>
      <c r="Q179" s="940" t="s">
        <v>352</v>
      </c>
      <c r="R179" s="941"/>
      <c r="S179" s="940" t="s">
        <v>352</v>
      </c>
      <c r="T179" s="941"/>
      <c r="U179" s="940" t="s">
        <v>352</v>
      </c>
      <c r="V179" s="941"/>
      <c r="W179" s="940" t="s">
        <v>352</v>
      </c>
      <c r="X179" s="941"/>
      <c r="Y179" s="940" t="s">
        <v>352</v>
      </c>
      <c r="Z179" s="941"/>
      <c r="AA179" s="966"/>
      <c r="AB179" s="967"/>
      <c r="AC179" s="937"/>
      <c r="AD179" s="939"/>
      <c r="AE179" s="939"/>
      <c r="AF179" s="719" t="s">
        <v>71</v>
      </c>
      <c r="AG179" s="719" t="s">
        <v>65</v>
      </c>
    </row>
    <row r="180" spans="1:33" ht="25" customHeight="1">
      <c r="A180" s="717">
        <v>17</v>
      </c>
      <c r="B180" s="164" t="str" cm="1">
        <f t="array" ref="B180">IFERROR(_xlfn.DROP(_xlfn.ANCHORARRAY(DataCalcs!$CI$166),16),"")</f>
        <v/>
      </c>
      <c r="C180" s="165"/>
      <c r="D180" s="165"/>
      <c r="E180" s="934"/>
      <c r="F180" s="935"/>
      <c r="G180" s="934"/>
      <c r="H180" s="935"/>
      <c r="I180" s="934"/>
      <c r="J180" s="935"/>
      <c r="K180" s="934"/>
      <c r="L180" s="935"/>
      <c r="M180" s="934"/>
      <c r="N180" s="935"/>
      <c r="O180" s="934"/>
      <c r="P180" s="935"/>
      <c r="Q180" s="934"/>
      <c r="R180" s="935"/>
      <c r="S180" s="934"/>
      <c r="T180" s="935"/>
      <c r="U180" s="934"/>
      <c r="V180" s="935"/>
      <c r="W180" s="934"/>
      <c r="X180" s="935"/>
      <c r="Y180" s="934"/>
      <c r="Z180" s="935"/>
      <c r="AA180" s="934"/>
      <c r="AB180" s="935"/>
      <c r="AC180" s="166"/>
      <c r="AD180" s="166"/>
      <c r="AE180" s="720"/>
      <c r="AF180" s="720"/>
      <c r="AG180" s="720"/>
    </row>
    <row r="181" spans="1:33" ht="25" customHeight="1">
      <c r="A181" s="720">
        <v>18</v>
      </c>
      <c r="B181" s="164"/>
      <c r="C181" s="165"/>
      <c r="D181" s="165"/>
      <c r="E181" s="934"/>
      <c r="F181" s="935"/>
      <c r="G181" s="934"/>
      <c r="H181" s="935"/>
      <c r="I181" s="934"/>
      <c r="J181" s="935"/>
      <c r="K181" s="934"/>
      <c r="L181" s="935"/>
      <c r="M181" s="934"/>
      <c r="N181" s="935"/>
      <c r="O181" s="934"/>
      <c r="P181" s="935"/>
      <c r="Q181" s="934"/>
      <c r="R181" s="935"/>
      <c r="S181" s="934"/>
      <c r="T181" s="935"/>
      <c r="U181" s="934"/>
      <c r="V181" s="935"/>
      <c r="W181" s="934"/>
      <c r="X181" s="935"/>
      <c r="Y181" s="934"/>
      <c r="Z181" s="935"/>
      <c r="AA181" s="934"/>
      <c r="AB181" s="935"/>
      <c r="AC181" s="166"/>
      <c r="AD181" s="166"/>
      <c r="AE181" s="720"/>
      <c r="AF181" s="720"/>
      <c r="AG181" s="720"/>
    </row>
    <row r="182" spans="1:33" ht="25" customHeight="1">
      <c r="A182" s="717">
        <v>19</v>
      </c>
      <c r="B182" s="164"/>
      <c r="C182" s="165"/>
      <c r="D182" s="165"/>
      <c r="E182" s="934"/>
      <c r="F182" s="935"/>
      <c r="G182" s="934"/>
      <c r="H182" s="935"/>
      <c r="I182" s="934"/>
      <c r="J182" s="935"/>
      <c r="K182" s="934"/>
      <c r="L182" s="935"/>
      <c r="M182" s="934"/>
      <c r="N182" s="935"/>
      <c r="O182" s="934"/>
      <c r="P182" s="935"/>
      <c r="Q182" s="934"/>
      <c r="R182" s="935"/>
      <c r="S182" s="934"/>
      <c r="T182" s="935"/>
      <c r="U182" s="934"/>
      <c r="V182" s="935"/>
      <c r="W182" s="934"/>
      <c r="X182" s="935"/>
      <c r="Y182" s="934"/>
      <c r="Z182" s="935"/>
      <c r="AA182" s="934"/>
      <c r="AB182" s="935"/>
      <c r="AC182" s="166"/>
      <c r="AD182" s="166"/>
      <c r="AE182" s="720"/>
      <c r="AF182" s="720"/>
      <c r="AG182" s="720"/>
    </row>
    <row r="183" spans="1:33" ht="25" customHeight="1">
      <c r="A183" s="720">
        <v>20</v>
      </c>
      <c r="B183" s="164"/>
      <c r="C183" s="165"/>
      <c r="D183" s="165"/>
      <c r="E183" s="934"/>
      <c r="F183" s="935"/>
      <c r="G183" s="934"/>
      <c r="H183" s="935"/>
      <c r="I183" s="934"/>
      <c r="J183" s="935"/>
      <c r="K183" s="934"/>
      <c r="L183" s="935"/>
      <c r="M183" s="934"/>
      <c r="N183" s="935"/>
      <c r="O183" s="934"/>
      <c r="P183" s="935"/>
      <c r="Q183" s="934"/>
      <c r="R183" s="935"/>
      <c r="S183" s="934"/>
      <c r="T183" s="935"/>
      <c r="U183" s="934"/>
      <c r="V183" s="935"/>
      <c r="W183" s="934"/>
      <c r="X183" s="935"/>
      <c r="Y183" s="934"/>
      <c r="Z183" s="935"/>
      <c r="AA183" s="934"/>
      <c r="AB183" s="935"/>
      <c r="AC183" s="166"/>
      <c r="AD183" s="166"/>
      <c r="AE183" s="720"/>
      <c r="AF183" s="720"/>
      <c r="AG183" s="720"/>
    </row>
    <row r="184" spans="1:33" ht="25" customHeight="1">
      <c r="A184" s="717">
        <v>21</v>
      </c>
      <c r="B184" s="164"/>
      <c r="C184" s="165"/>
      <c r="D184" s="165"/>
      <c r="E184" s="934"/>
      <c r="F184" s="935"/>
      <c r="G184" s="934"/>
      <c r="H184" s="935"/>
      <c r="I184" s="934"/>
      <c r="J184" s="935"/>
      <c r="K184" s="934"/>
      <c r="L184" s="935"/>
      <c r="M184" s="934"/>
      <c r="N184" s="935"/>
      <c r="O184" s="934"/>
      <c r="P184" s="935"/>
      <c r="Q184" s="934"/>
      <c r="R184" s="935"/>
      <c r="S184" s="934"/>
      <c r="T184" s="935"/>
      <c r="U184" s="934"/>
      <c r="V184" s="935"/>
      <c r="W184" s="934"/>
      <c r="X184" s="935"/>
      <c r="Y184" s="934"/>
      <c r="Z184" s="935"/>
      <c r="AA184" s="934"/>
      <c r="AB184" s="935"/>
      <c r="AC184" s="166"/>
      <c r="AD184" s="166"/>
      <c r="AE184" s="720"/>
      <c r="AF184" s="720"/>
      <c r="AG184" s="720"/>
    </row>
    <row r="185" spans="1:33" ht="25" customHeight="1">
      <c r="A185" s="720">
        <v>22</v>
      </c>
      <c r="B185" s="164"/>
      <c r="C185" s="165"/>
      <c r="D185" s="165"/>
      <c r="E185" s="934"/>
      <c r="F185" s="935"/>
      <c r="G185" s="934"/>
      <c r="H185" s="935"/>
      <c r="I185" s="934"/>
      <c r="J185" s="935"/>
      <c r="K185" s="934"/>
      <c r="L185" s="935"/>
      <c r="M185" s="934"/>
      <c r="N185" s="935"/>
      <c r="O185" s="934"/>
      <c r="P185" s="935"/>
      <c r="Q185" s="934"/>
      <c r="R185" s="935"/>
      <c r="S185" s="934"/>
      <c r="T185" s="935"/>
      <c r="U185" s="934"/>
      <c r="V185" s="935"/>
      <c r="W185" s="934"/>
      <c r="X185" s="935"/>
      <c r="Y185" s="934"/>
      <c r="Z185" s="935"/>
      <c r="AA185" s="934"/>
      <c r="AB185" s="935"/>
      <c r="AC185" s="166"/>
      <c r="AD185" s="166"/>
      <c r="AE185" s="720"/>
      <c r="AF185" s="720"/>
      <c r="AG185" s="720"/>
    </row>
    <row r="186" spans="1:33" ht="25" customHeight="1">
      <c r="A186" s="717">
        <v>23</v>
      </c>
      <c r="B186" s="164"/>
      <c r="C186" s="165"/>
      <c r="D186" s="165"/>
      <c r="E186" s="934"/>
      <c r="F186" s="935"/>
      <c r="G186" s="934"/>
      <c r="H186" s="935"/>
      <c r="I186" s="934"/>
      <c r="J186" s="935"/>
      <c r="K186" s="934"/>
      <c r="L186" s="935"/>
      <c r="M186" s="934"/>
      <c r="N186" s="935"/>
      <c r="O186" s="934"/>
      <c r="P186" s="935"/>
      <c r="Q186" s="934"/>
      <c r="R186" s="935"/>
      <c r="S186" s="934"/>
      <c r="T186" s="935"/>
      <c r="U186" s="934"/>
      <c r="V186" s="935"/>
      <c r="W186" s="934"/>
      <c r="X186" s="935"/>
      <c r="Y186" s="934"/>
      <c r="Z186" s="935"/>
      <c r="AA186" s="934"/>
      <c r="AB186" s="935"/>
      <c r="AC186" s="166"/>
      <c r="AD186" s="166"/>
      <c r="AE186" s="720"/>
      <c r="AF186" s="720"/>
      <c r="AG186" s="720"/>
    </row>
    <row r="187" spans="1:33" ht="25" customHeight="1">
      <c r="A187" s="720">
        <v>24</v>
      </c>
      <c r="B187" s="164"/>
      <c r="C187" s="165"/>
      <c r="D187" s="165"/>
      <c r="E187" s="934"/>
      <c r="F187" s="935"/>
      <c r="G187" s="934"/>
      <c r="H187" s="935"/>
      <c r="I187" s="934"/>
      <c r="J187" s="935"/>
      <c r="K187" s="934"/>
      <c r="L187" s="935"/>
      <c r="M187" s="934"/>
      <c r="N187" s="935"/>
      <c r="O187" s="934"/>
      <c r="P187" s="935"/>
      <c r="Q187" s="934"/>
      <c r="R187" s="935"/>
      <c r="S187" s="934"/>
      <c r="T187" s="935"/>
      <c r="U187" s="934"/>
      <c r="V187" s="935"/>
      <c r="W187" s="934"/>
      <c r="X187" s="935"/>
      <c r="Y187" s="934"/>
      <c r="Z187" s="935"/>
      <c r="AA187" s="934"/>
      <c r="AB187" s="935"/>
      <c r="AC187" s="166"/>
      <c r="AD187" s="166"/>
      <c r="AE187" s="720"/>
      <c r="AF187" s="720"/>
      <c r="AG187" s="720"/>
    </row>
    <row r="188" spans="1:33" ht="25" customHeight="1">
      <c r="A188" s="717">
        <v>25</v>
      </c>
      <c r="B188" s="164"/>
      <c r="C188" s="165"/>
      <c r="D188" s="165"/>
      <c r="E188" s="934"/>
      <c r="F188" s="935"/>
      <c r="G188" s="934"/>
      <c r="H188" s="935"/>
      <c r="I188" s="934"/>
      <c r="J188" s="935"/>
      <c r="K188" s="934"/>
      <c r="L188" s="935"/>
      <c r="M188" s="934"/>
      <c r="N188" s="935"/>
      <c r="O188" s="934"/>
      <c r="P188" s="935"/>
      <c r="Q188" s="934"/>
      <c r="R188" s="935"/>
      <c r="S188" s="934"/>
      <c r="T188" s="935"/>
      <c r="U188" s="934"/>
      <c r="V188" s="935"/>
      <c r="W188" s="934"/>
      <c r="X188" s="935"/>
      <c r="Y188" s="934"/>
      <c r="Z188" s="935"/>
      <c r="AA188" s="934"/>
      <c r="AB188" s="935"/>
      <c r="AC188" s="166"/>
      <c r="AD188" s="166"/>
      <c r="AE188" s="720"/>
      <c r="AF188" s="720"/>
      <c r="AG188" s="720"/>
    </row>
    <row r="189" spans="1:33" ht="25" customHeight="1">
      <c r="A189" s="720">
        <v>26</v>
      </c>
      <c r="B189" s="164"/>
      <c r="C189" s="165"/>
      <c r="D189" s="165"/>
      <c r="E189" s="934"/>
      <c r="F189" s="935"/>
      <c r="G189" s="934"/>
      <c r="H189" s="935"/>
      <c r="I189" s="934"/>
      <c r="J189" s="935"/>
      <c r="K189" s="934"/>
      <c r="L189" s="935"/>
      <c r="M189" s="934"/>
      <c r="N189" s="935"/>
      <c r="O189" s="934"/>
      <c r="P189" s="935"/>
      <c r="Q189" s="934"/>
      <c r="R189" s="935"/>
      <c r="S189" s="934"/>
      <c r="T189" s="935"/>
      <c r="U189" s="934"/>
      <c r="V189" s="935"/>
      <c r="W189" s="934"/>
      <c r="X189" s="935"/>
      <c r="Y189" s="934"/>
      <c r="Z189" s="935"/>
      <c r="AA189" s="934"/>
      <c r="AB189" s="935"/>
      <c r="AC189" s="166"/>
      <c r="AD189" s="166"/>
      <c r="AE189" s="720"/>
      <c r="AF189" s="720"/>
      <c r="AG189" s="720"/>
    </row>
    <row r="190" spans="1:33" ht="25" customHeight="1">
      <c r="A190" s="717">
        <v>27</v>
      </c>
      <c r="B190" s="164"/>
      <c r="C190" s="165"/>
      <c r="D190" s="165"/>
      <c r="E190" s="934"/>
      <c r="F190" s="935"/>
      <c r="G190" s="934"/>
      <c r="H190" s="935"/>
      <c r="I190" s="934"/>
      <c r="J190" s="935"/>
      <c r="K190" s="934"/>
      <c r="L190" s="935"/>
      <c r="M190" s="934"/>
      <c r="N190" s="935"/>
      <c r="O190" s="934"/>
      <c r="P190" s="935"/>
      <c r="Q190" s="934"/>
      <c r="R190" s="935"/>
      <c r="S190" s="934"/>
      <c r="T190" s="935"/>
      <c r="U190" s="934"/>
      <c r="V190" s="935"/>
      <c r="W190" s="934"/>
      <c r="X190" s="935"/>
      <c r="Y190" s="934"/>
      <c r="Z190" s="935"/>
      <c r="AA190" s="934"/>
      <c r="AB190" s="935"/>
      <c r="AC190" s="166"/>
      <c r="AD190" s="166"/>
      <c r="AE190" s="720"/>
      <c r="AF190" s="720"/>
      <c r="AG190" s="720"/>
    </row>
    <row r="191" spans="1:33" ht="25" customHeight="1">
      <c r="A191" s="720">
        <v>28</v>
      </c>
      <c r="B191" s="164"/>
      <c r="C191" s="165"/>
      <c r="D191" s="165"/>
      <c r="E191" s="934"/>
      <c r="F191" s="935"/>
      <c r="G191" s="934"/>
      <c r="H191" s="935"/>
      <c r="I191" s="934"/>
      <c r="J191" s="935"/>
      <c r="K191" s="934"/>
      <c r="L191" s="935"/>
      <c r="M191" s="934"/>
      <c r="N191" s="935"/>
      <c r="O191" s="934"/>
      <c r="P191" s="935"/>
      <c r="Q191" s="934"/>
      <c r="R191" s="935"/>
      <c r="S191" s="934"/>
      <c r="T191" s="935"/>
      <c r="U191" s="934"/>
      <c r="V191" s="935"/>
      <c r="W191" s="934"/>
      <c r="X191" s="935"/>
      <c r="Y191" s="934"/>
      <c r="Z191" s="935"/>
      <c r="AA191" s="934"/>
      <c r="AB191" s="935"/>
      <c r="AC191" s="166"/>
      <c r="AD191" s="166"/>
      <c r="AE191" s="720"/>
      <c r="AF191" s="720"/>
      <c r="AG191" s="720"/>
    </row>
    <row r="192" spans="1:33" ht="25" customHeight="1">
      <c r="A192" s="717">
        <v>29</v>
      </c>
      <c r="B192" s="164"/>
      <c r="C192" s="165"/>
      <c r="D192" s="165"/>
      <c r="E192" s="934"/>
      <c r="F192" s="935"/>
      <c r="G192" s="934"/>
      <c r="H192" s="935"/>
      <c r="I192" s="934"/>
      <c r="J192" s="935"/>
      <c r="K192" s="934"/>
      <c r="L192" s="935"/>
      <c r="M192" s="934"/>
      <c r="N192" s="935"/>
      <c r="O192" s="934"/>
      <c r="P192" s="935"/>
      <c r="Q192" s="934"/>
      <c r="R192" s="935"/>
      <c r="S192" s="934"/>
      <c r="T192" s="935"/>
      <c r="U192" s="934"/>
      <c r="V192" s="935"/>
      <c r="W192" s="934"/>
      <c r="X192" s="935"/>
      <c r="Y192" s="934"/>
      <c r="Z192" s="935"/>
      <c r="AA192" s="934"/>
      <c r="AB192" s="935"/>
      <c r="AC192" s="166"/>
      <c r="AD192" s="166"/>
      <c r="AE192" s="720"/>
      <c r="AF192" s="720"/>
      <c r="AG192" s="720"/>
    </row>
    <row r="193" spans="1:33" ht="25" customHeight="1">
      <c r="A193" s="720">
        <v>30</v>
      </c>
      <c r="B193" s="164"/>
      <c r="C193" s="165"/>
      <c r="D193" s="165"/>
      <c r="E193" s="934"/>
      <c r="F193" s="935"/>
      <c r="G193" s="934"/>
      <c r="H193" s="935"/>
      <c r="I193" s="934"/>
      <c r="J193" s="935"/>
      <c r="K193" s="934"/>
      <c r="L193" s="935"/>
      <c r="M193" s="934"/>
      <c r="N193" s="935"/>
      <c r="O193" s="934"/>
      <c r="P193" s="935"/>
      <c r="Q193" s="934"/>
      <c r="R193" s="935"/>
      <c r="S193" s="934"/>
      <c r="T193" s="935"/>
      <c r="U193" s="934"/>
      <c r="V193" s="935"/>
      <c r="W193" s="934"/>
      <c r="X193" s="935"/>
      <c r="Y193" s="934"/>
      <c r="Z193" s="935"/>
      <c r="AA193" s="934"/>
      <c r="AB193" s="935"/>
      <c r="AC193" s="166"/>
      <c r="AD193" s="166"/>
      <c r="AE193" s="720"/>
      <c r="AF193" s="720"/>
      <c r="AG193" s="720"/>
    </row>
    <row r="194" spans="1:33" ht="25" customHeight="1">
      <c r="A194" s="717">
        <v>31</v>
      </c>
      <c r="B194" s="164"/>
      <c r="C194" s="165"/>
      <c r="D194" s="165"/>
      <c r="E194" s="934"/>
      <c r="F194" s="935"/>
      <c r="G194" s="934"/>
      <c r="H194" s="935"/>
      <c r="I194" s="934"/>
      <c r="J194" s="935"/>
      <c r="K194" s="934"/>
      <c r="L194" s="935"/>
      <c r="M194" s="934"/>
      <c r="N194" s="935"/>
      <c r="O194" s="934"/>
      <c r="P194" s="935"/>
      <c r="Q194" s="934"/>
      <c r="R194" s="935"/>
      <c r="S194" s="934"/>
      <c r="T194" s="935"/>
      <c r="U194" s="934"/>
      <c r="V194" s="935"/>
      <c r="W194" s="934"/>
      <c r="X194" s="935"/>
      <c r="Y194" s="934"/>
      <c r="Z194" s="935"/>
      <c r="AA194" s="934"/>
      <c r="AB194" s="935"/>
      <c r="AC194" s="166"/>
      <c r="AD194" s="166"/>
      <c r="AE194" s="720"/>
      <c r="AF194" s="720"/>
      <c r="AG194" s="720"/>
    </row>
    <row r="195" spans="1:33" ht="25" customHeight="1">
      <c r="A195" s="720">
        <v>32</v>
      </c>
      <c r="B195" s="164"/>
      <c r="C195" s="165"/>
      <c r="D195" s="165"/>
      <c r="E195" s="934"/>
      <c r="F195" s="935"/>
      <c r="G195" s="934"/>
      <c r="H195" s="935"/>
      <c r="I195" s="934"/>
      <c r="J195" s="935"/>
      <c r="K195" s="934"/>
      <c r="L195" s="935"/>
      <c r="M195" s="934"/>
      <c r="N195" s="935"/>
      <c r="O195" s="934"/>
      <c r="P195" s="935"/>
      <c r="Q195" s="934"/>
      <c r="R195" s="935"/>
      <c r="S195" s="934"/>
      <c r="T195" s="935"/>
      <c r="U195" s="934"/>
      <c r="V195" s="935"/>
      <c r="W195" s="934"/>
      <c r="X195" s="935"/>
      <c r="Y195" s="934"/>
      <c r="Z195" s="935"/>
      <c r="AA195" s="934"/>
      <c r="AB195" s="935"/>
      <c r="AC195" s="166"/>
      <c r="AD195" s="166"/>
      <c r="AE195" s="720"/>
      <c r="AF195" s="720"/>
      <c r="AG195" s="720"/>
    </row>
    <row r="196" spans="1:33" ht="16" customHeight="1">
      <c r="A196" s="158"/>
      <c r="B196" s="715"/>
      <c r="C196" s="167"/>
      <c r="D196" s="167"/>
      <c r="E196" s="158"/>
      <c r="F196" s="158"/>
      <c r="G196" s="158"/>
      <c r="H196" s="158"/>
      <c r="I196" s="158"/>
      <c r="J196" s="158"/>
      <c r="K196" s="158"/>
      <c r="L196" s="158"/>
      <c r="M196" s="158"/>
      <c r="N196" s="158"/>
      <c r="O196" s="158"/>
      <c r="P196" s="158"/>
      <c r="Q196" s="158"/>
      <c r="R196" s="158"/>
      <c r="S196" s="158"/>
      <c r="T196" s="158"/>
      <c r="U196" s="158"/>
      <c r="V196" s="158"/>
      <c r="W196" s="158"/>
      <c r="X196" s="158"/>
      <c r="Y196" s="158"/>
      <c r="Z196" s="158"/>
      <c r="AA196" s="158"/>
      <c r="AB196" s="158"/>
      <c r="AC196" s="158"/>
      <c r="AD196" s="158"/>
      <c r="AE196" s="158"/>
      <c r="AF196" s="158"/>
      <c r="AG196" s="158"/>
    </row>
    <row r="197" spans="1:33" ht="20.25" customHeight="1">
      <c r="A197" s="158"/>
      <c r="B197" s="158"/>
      <c r="C197" s="158"/>
      <c r="D197" s="158"/>
      <c r="E197" s="158"/>
      <c r="F197" s="158"/>
      <c r="G197" s="158"/>
      <c r="H197" s="715"/>
      <c r="I197" s="928"/>
      <c r="J197" s="928"/>
      <c r="K197" s="928"/>
      <c r="L197" s="928"/>
      <c r="M197" s="928"/>
      <c r="N197" s="928"/>
      <c r="O197" s="928"/>
      <c r="P197" s="928"/>
      <c r="Q197" s="928"/>
      <c r="R197" s="928"/>
      <c r="S197" s="928"/>
      <c r="T197" s="928"/>
      <c r="U197" s="928"/>
      <c r="V197" s="928"/>
      <c r="W197" s="928"/>
      <c r="X197" s="928"/>
      <c r="Y197" s="928"/>
      <c r="Z197" s="928"/>
      <c r="AA197" s="158"/>
      <c r="AB197" s="929" t="s">
        <v>355</v>
      </c>
      <c r="AC197" s="930"/>
      <c r="AD197" s="930"/>
      <c r="AE197" s="930"/>
      <c r="AF197" s="930"/>
      <c r="AG197" s="931"/>
    </row>
    <row r="198" spans="1:33" ht="20.25" customHeight="1">
      <c r="A198" s="158"/>
      <c r="B198" s="715"/>
      <c r="C198" s="715"/>
      <c r="D198" s="715"/>
      <c r="E198" s="928"/>
      <c r="F198" s="928"/>
      <c r="G198" s="928"/>
      <c r="H198" s="715"/>
      <c r="I198" s="158"/>
      <c r="J198" s="928"/>
      <c r="K198" s="928"/>
      <c r="L198" s="928"/>
      <c r="M198" s="928"/>
      <c r="N198" s="928"/>
      <c r="O198" s="928"/>
      <c r="P198" s="928"/>
      <c r="Q198" s="928"/>
      <c r="R198" s="928"/>
      <c r="S198" s="928"/>
      <c r="T198" s="928"/>
      <c r="U198" s="928"/>
      <c r="V198" s="928"/>
      <c r="W198" s="928"/>
      <c r="X198" s="928"/>
      <c r="Y198" s="928"/>
      <c r="Z198" s="928"/>
      <c r="AA198" s="158"/>
      <c r="AB198" s="169"/>
      <c r="AC198" s="158"/>
      <c r="AD198" s="158"/>
      <c r="AE198" s="158"/>
      <c r="AF198" s="158"/>
      <c r="AG198" s="170"/>
    </row>
    <row r="199" spans="1:33" ht="20.25" customHeight="1">
      <c r="A199" s="714"/>
      <c r="B199" s="487"/>
      <c r="C199" s="167"/>
      <c r="D199" s="715"/>
      <c r="E199" s="932"/>
      <c r="F199" s="932"/>
      <c r="G199" s="932"/>
      <c r="H199" s="718"/>
      <c r="I199" s="714"/>
      <c r="J199" s="933"/>
      <c r="K199" s="933"/>
      <c r="L199" s="928"/>
      <c r="M199" s="928"/>
      <c r="N199" s="928"/>
      <c r="O199" s="928"/>
      <c r="P199" s="928"/>
      <c r="Q199" s="928"/>
      <c r="R199" s="928"/>
      <c r="S199" s="928"/>
      <c r="T199" s="928"/>
      <c r="U199" s="928"/>
      <c r="V199" s="928"/>
      <c r="W199" s="928"/>
      <c r="X199" s="928"/>
      <c r="Y199" s="928"/>
      <c r="Z199" s="928"/>
      <c r="AA199" s="158"/>
      <c r="AB199" s="169"/>
      <c r="AC199" s="158"/>
      <c r="AD199" s="158"/>
      <c r="AE199" s="158"/>
      <c r="AF199" s="158"/>
      <c r="AG199" s="170"/>
    </row>
    <row r="200" spans="1:33" ht="20.25" customHeight="1">
      <c r="A200" s="714"/>
      <c r="B200" s="715"/>
      <c r="C200" s="167"/>
      <c r="D200" s="715"/>
      <c r="E200" s="932"/>
      <c r="F200" s="932"/>
      <c r="G200" s="932"/>
      <c r="H200" s="718"/>
      <c r="I200" s="714"/>
      <c r="J200" s="933"/>
      <c r="K200" s="933"/>
      <c r="L200" s="928"/>
      <c r="M200" s="928"/>
      <c r="N200" s="928"/>
      <c r="O200" s="928"/>
      <c r="P200" s="928"/>
      <c r="Q200" s="928"/>
      <c r="R200" s="928"/>
      <c r="S200" s="928"/>
      <c r="T200" s="928"/>
      <c r="U200" s="928"/>
      <c r="V200" s="928"/>
      <c r="W200" s="928"/>
      <c r="X200" s="928"/>
      <c r="Y200" s="928"/>
      <c r="Z200" s="928"/>
      <c r="AA200" s="158"/>
      <c r="AB200" s="169"/>
      <c r="AC200" s="158"/>
      <c r="AD200" s="158"/>
      <c r="AE200" s="158"/>
      <c r="AF200" s="158"/>
      <c r="AG200" s="170"/>
    </row>
    <row r="201" spans="1:33" ht="20.25" customHeight="1">
      <c r="A201" s="714"/>
      <c r="B201" s="715"/>
      <c r="C201" s="167"/>
      <c r="D201" s="715"/>
      <c r="E201" s="932"/>
      <c r="F201" s="932"/>
      <c r="G201" s="932"/>
      <c r="H201" s="718"/>
      <c r="I201" s="714"/>
      <c r="J201" s="933"/>
      <c r="K201" s="933"/>
      <c r="L201" s="928"/>
      <c r="M201" s="928"/>
      <c r="N201" s="928"/>
      <c r="O201" s="928"/>
      <c r="P201" s="928"/>
      <c r="Q201" s="928"/>
      <c r="R201" s="928"/>
      <c r="S201" s="928"/>
      <c r="T201" s="928"/>
      <c r="U201" s="928"/>
      <c r="V201" s="928"/>
      <c r="W201" s="928"/>
      <c r="X201" s="928"/>
      <c r="Y201" s="928"/>
      <c r="Z201" s="928"/>
      <c r="AB201" s="173"/>
      <c r="AG201" s="174"/>
    </row>
    <row r="202" spans="1:33" ht="20.25" customHeight="1">
      <c r="A202" s="714"/>
      <c r="B202" s="715"/>
      <c r="C202" s="167"/>
      <c r="D202" s="715"/>
      <c r="E202" s="932"/>
      <c r="F202" s="932"/>
      <c r="G202" s="932"/>
      <c r="H202" s="718"/>
      <c r="I202" s="714"/>
      <c r="J202" s="933"/>
      <c r="K202" s="933"/>
      <c r="L202" s="928"/>
      <c r="M202" s="928"/>
      <c r="N202" s="928"/>
      <c r="O202" s="928"/>
      <c r="P202" s="928"/>
      <c r="Q202" s="928"/>
      <c r="R202" s="928"/>
      <c r="S202" s="928"/>
      <c r="T202" s="928"/>
      <c r="U202" s="928"/>
      <c r="V202" s="928"/>
      <c r="W202" s="928"/>
      <c r="X202" s="928"/>
      <c r="Y202" s="928"/>
      <c r="Z202" s="928"/>
      <c r="AA202" s="158"/>
      <c r="AB202" s="929" t="s">
        <v>358</v>
      </c>
      <c r="AC202" s="930"/>
      <c r="AD202" s="930"/>
      <c r="AE202" s="930"/>
      <c r="AF202" s="930"/>
      <c r="AG202" s="931"/>
    </row>
    <row r="203" spans="1:33" ht="20.25" customHeight="1">
      <c r="A203" s="714"/>
      <c r="B203" s="715"/>
      <c r="C203" s="167"/>
      <c r="D203" s="715"/>
      <c r="E203" s="932"/>
      <c r="F203" s="932"/>
      <c r="G203" s="932"/>
      <c r="H203" s="718"/>
      <c r="I203" s="714"/>
      <c r="J203" s="933"/>
      <c r="K203" s="933"/>
      <c r="L203" s="928"/>
      <c r="M203" s="928"/>
      <c r="N203" s="928"/>
      <c r="O203" s="928"/>
      <c r="P203" s="928"/>
      <c r="Q203" s="928"/>
      <c r="R203" s="928"/>
      <c r="S203" s="928"/>
      <c r="T203" s="928"/>
      <c r="U203" s="928"/>
      <c r="V203" s="928"/>
      <c r="W203" s="928"/>
      <c r="X203" s="928"/>
      <c r="Y203" s="928"/>
      <c r="Z203" s="928"/>
      <c r="AA203" s="158"/>
      <c r="AB203" s="474"/>
      <c r="AC203" s="178"/>
      <c r="AD203" s="178"/>
      <c r="AE203" s="178"/>
      <c r="AF203" s="178"/>
      <c r="AG203" s="475"/>
    </row>
    <row r="204" spans="1:33" ht="20.25" customHeight="1">
      <c r="A204" s="714"/>
      <c r="B204" s="715"/>
      <c r="C204" s="167"/>
      <c r="D204" s="715"/>
      <c r="E204" s="932"/>
      <c r="F204" s="932"/>
      <c r="G204" s="932"/>
      <c r="H204" s="718"/>
      <c r="I204" s="714"/>
      <c r="J204" s="933"/>
      <c r="K204" s="933"/>
      <c r="L204" s="928"/>
      <c r="M204" s="928"/>
      <c r="N204" s="928"/>
      <c r="O204" s="928"/>
      <c r="P204" s="928"/>
      <c r="Q204" s="928"/>
      <c r="R204" s="928"/>
      <c r="S204" s="928"/>
      <c r="T204" s="928"/>
      <c r="U204" s="928"/>
      <c r="V204" s="928"/>
      <c r="W204" s="928"/>
      <c r="X204" s="928"/>
      <c r="Y204" s="928"/>
      <c r="Z204" s="928"/>
      <c r="AA204" s="158"/>
      <c r="AB204" s="169"/>
      <c r="AC204" s="158"/>
      <c r="AD204" s="158"/>
      <c r="AE204" s="158"/>
      <c r="AF204" s="158"/>
      <c r="AG204" s="170"/>
    </row>
    <row r="205" spans="1:33" ht="20.25" customHeight="1">
      <c r="A205" s="714"/>
      <c r="B205" s="715"/>
      <c r="C205" s="167"/>
      <c r="D205" s="715"/>
      <c r="E205" s="932"/>
      <c r="F205" s="932"/>
      <c r="G205" s="932"/>
      <c r="H205" s="718"/>
      <c r="I205" s="714"/>
      <c r="J205" s="933"/>
      <c r="K205" s="933"/>
      <c r="L205" s="928"/>
      <c r="M205" s="928"/>
      <c r="N205" s="928"/>
      <c r="O205" s="928"/>
      <c r="P205" s="928"/>
      <c r="Q205" s="928"/>
      <c r="R205" s="928"/>
      <c r="S205" s="928"/>
      <c r="T205" s="928"/>
      <c r="U205" s="928"/>
      <c r="V205" s="928"/>
      <c r="W205" s="928"/>
      <c r="X205" s="928"/>
      <c r="Y205" s="928"/>
      <c r="Z205" s="928"/>
      <c r="AA205" s="158"/>
      <c r="AB205" s="169"/>
      <c r="AC205" s="158"/>
      <c r="AD205" s="158"/>
      <c r="AE205" s="158"/>
      <c r="AF205" s="158"/>
      <c r="AG205" s="170"/>
    </row>
    <row r="206" spans="1:33" ht="20.25" customHeight="1">
      <c r="A206" s="714"/>
      <c r="B206" s="715"/>
      <c r="C206" s="167"/>
      <c r="D206" s="715"/>
      <c r="E206" s="932"/>
      <c r="F206" s="932"/>
      <c r="G206" s="932"/>
      <c r="H206" s="718"/>
      <c r="I206" s="714"/>
      <c r="J206" s="933"/>
      <c r="K206" s="933"/>
      <c r="L206" s="928"/>
      <c r="M206" s="928"/>
      <c r="N206" s="928"/>
      <c r="O206" s="928"/>
      <c r="P206" s="928"/>
      <c r="Q206" s="928"/>
      <c r="R206" s="928"/>
      <c r="S206" s="928"/>
      <c r="T206" s="928"/>
      <c r="U206" s="928"/>
      <c r="V206" s="928"/>
      <c r="W206" s="928"/>
      <c r="X206" s="928"/>
      <c r="Y206" s="928"/>
      <c r="Z206" s="928"/>
      <c r="AA206" s="158"/>
      <c r="AB206" s="175"/>
      <c r="AC206" s="176"/>
      <c r="AD206" s="176"/>
      <c r="AE206" s="176"/>
      <c r="AF206" s="176"/>
      <c r="AG206" s="177"/>
    </row>
    <row r="207" spans="1:33" ht="10" customHeight="1">
      <c r="A207" s="714"/>
      <c r="B207" s="715"/>
      <c r="C207" s="167"/>
      <c r="D207" s="715"/>
      <c r="E207" s="718"/>
      <c r="F207" s="718"/>
      <c r="G207" s="718"/>
      <c r="H207" s="718"/>
      <c r="I207" s="714"/>
      <c r="J207" s="714"/>
      <c r="K207" s="715"/>
      <c r="L207" s="715"/>
      <c r="M207" s="715"/>
      <c r="N207" s="715"/>
      <c r="O207" s="715"/>
      <c r="P207" s="715"/>
      <c r="Q207" s="715"/>
      <c r="R207" s="715"/>
      <c r="S207" s="715"/>
      <c r="T207" s="715"/>
      <c r="U207" s="715"/>
      <c r="V207" s="715"/>
      <c r="W207" s="715"/>
      <c r="X207" s="715"/>
      <c r="Y207" s="715"/>
      <c r="Z207" s="715"/>
      <c r="AA207" s="158"/>
      <c r="AB207" s="158"/>
      <c r="AC207" s="158"/>
      <c r="AD207" s="158"/>
      <c r="AE207" s="158"/>
      <c r="AF207" s="158"/>
      <c r="AG207" s="158"/>
    </row>
    <row r="208" spans="1:33" ht="38.25" customHeight="1">
      <c r="A208" s="942" t="s">
        <v>339</v>
      </c>
      <c r="B208" s="943"/>
      <c r="C208" s="943"/>
      <c r="D208" s="944"/>
      <c r="E208" s="929" t="s">
        <v>4</v>
      </c>
      <c r="F208" s="930"/>
      <c r="G208" s="931"/>
      <c r="H208" s="945">
        <f>Boys!$G$3</f>
        <v>46271</v>
      </c>
      <c r="I208" s="946"/>
      <c r="J208" s="946"/>
      <c r="K208" s="947"/>
      <c r="L208" s="929" t="s">
        <v>5</v>
      </c>
      <c r="M208" s="930"/>
      <c r="N208" s="931"/>
      <c r="O208" s="948" t="str">
        <f>Boys!$I$3</f>
        <v>Tilsley</v>
      </c>
      <c r="P208" s="949"/>
      <c r="Q208" s="949"/>
      <c r="R208" s="949"/>
      <c r="S208" s="949"/>
      <c r="T208" s="949"/>
      <c r="U208" s="949"/>
      <c r="V208" s="949"/>
      <c r="W208" s="950"/>
      <c r="X208" s="929" t="s">
        <v>340</v>
      </c>
      <c r="Y208" s="930"/>
      <c r="Z208" s="931"/>
      <c r="AA208" s="948" t="str">
        <f>'Read Me First'!$A$1</f>
        <v>Oxfordshire Track and Field League 2026</v>
      </c>
      <c r="AB208" s="949"/>
      <c r="AC208" s="949"/>
      <c r="AD208" s="949"/>
      <c r="AE208" s="949"/>
      <c r="AF208" s="949"/>
      <c r="AG208" s="950"/>
    </row>
    <row r="209" spans="1:33" ht="38.25" customHeight="1">
      <c r="A209" s="929" t="s">
        <v>283</v>
      </c>
      <c r="B209" s="931"/>
      <c r="C209" s="948" t="str">
        <f>"High Jump U20 Men (" &amp;DataCalcs!$K$699 &amp; " athletes)"</f>
        <v>High Jump U20 Men (0 athletes)</v>
      </c>
      <c r="D209" s="950"/>
      <c r="E209" s="929" t="s">
        <v>341</v>
      </c>
      <c r="F209" s="930"/>
      <c r="G209" s="931"/>
      <c r="H209" s="951">
        <f>DataTables!$Q$62</f>
        <v>0.47916666666666669</v>
      </c>
      <c r="I209" s="952"/>
      <c r="J209" s="952"/>
      <c r="K209" s="953"/>
      <c r="L209" s="948" t="s">
        <v>342</v>
      </c>
      <c r="M209" s="949"/>
      <c r="N209" s="949"/>
      <c r="O209" s="954" t="str">
        <f>DataTables!$N62</f>
        <v>n/a</v>
      </c>
      <c r="P209" s="954"/>
      <c r="Q209" s="955"/>
      <c r="R209" s="948" t="s">
        <v>343</v>
      </c>
      <c r="S209" s="949"/>
      <c r="T209" s="949"/>
      <c r="U209" s="956">
        <f>DataTables!$I$62</f>
        <v>1.73</v>
      </c>
      <c r="V209" s="956"/>
      <c r="W209" s="957"/>
      <c r="X209" s="948" t="str">
        <f>"Starting Height/Second Height: " &amp; CHAR(10) &amp;DataTables!$R$62</f>
        <v xml:space="preserve">Starting Height/Second Height: 
</v>
      </c>
      <c r="Y209" s="949"/>
      <c r="Z209" s="949"/>
      <c r="AA209" s="949"/>
      <c r="AB209" s="949"/>
      <c r="AC209" s="949"/>
      <c r="AD209" s="949"/>
      <c r="AE209" s="949"/>
      <c r="AF209" s="949"/>
      <c r="AG209" s="950"/>
    </row>
    <row r="210" spans="1:33" ht="16" customHeight="1">
      <c r="A210" s="158"/>
      <c r="B210" s="158"/>
      <c r="C210" s="158"/>
      <c r="D210" s="159"/>
      <c r="E210" s="715"/>
      <c r="F210" s="715"/>
      <c r="G210" s="715"/>
      <c r="H210" s="160"/>
      <c r="I210" s="160"/>
      <c r="J210" s="160"/>
      <c r="K210" s="715"/>
      <c r="L210" s="715"/>
      <c r="M210" s="715"/>
      <c r="N210" s="713"/>
      <c r="O210" s="713"/>
      <c r="P210" s="713"/>
      <c r="Q210" s="713"/>
      <c r="R210" s="161"/>
      <c r="S210" s="161"/>
      <c r="T210" s="161"/>
      <c r="U210" s="162"/>
      <c r="V210" s="162"/>
      <c r="W210" s="161"/>
      <c r="X210" s="163"/>
      <c r="Y210" s="163"/>
      <c r="Z210" s="163"/>
      <c r="AA210" s="163"/>
      <c r="AB210" s="163"/>
      <c r="AC210" s="163"/>
      <c r="AD210" s="163"/>
      <c r="AE210" s="163"/>
      <c r="AF210" s="163"/>
      <c r="AG210" s="163"/>
    </row>
    <row r="211" spans="1:33" ht="38.25" customHeight="1">
      <c r="A211" s="958" t="s">
        <v>344</v>
      </c>
      <c r="B211" s="960" t="s">
        <v>302</v>
      </c>
      <c r="C211" s="960" t="s">
        <v>345</v>
      </c>
      <c r="D211" s="960" t="s">
        <v>346</v>
      </c>
      <c r="E211" s="962"/>
      <c r="F211" s="963"/>
      <c r="G211" s="962"/>
      <c r="H211" s="963"/>
      <c r="I211" s="962"/>
      <c r="J211" s="963"/>
      <c r="K211" s="962"/>
      <c r="L211" s="963"/>
      <c r="M211" s="962"/>
      <c r="N211" s="963"/>
      <c r="O211" s="962"/>
      <c r="P211" s="963"/>
      <c r="Q211" s="962"/>
      <c r="R211" s="963"/>
      <c r="S211" s="962"/>
      <c r="T211" s="963"/>
      <c r="U211" s="962"/>
      <c r="V211" s="963"/>
      <c r="W211" s="962"/>
      <c r="X211" s="963"/>
      <c r="Y211" s="962"/>
      <c r="Z211" s="963"/>
      <c r="AA211" s="964" t="s">
        <v>347</v>
      </c>
      <c r="AB211" s="965"/>
      <c r="AC211" s="936" t="s">
        <v>348</v>
      </c>
      <c r="AD211" s="938" t="s">
        <v>349</v>
      </c>
      <c r="AE211" s="938" t="s">
        <v>350</v>
      </c>
      <c r="AF211" s="940" t="s">
        <v>351</v>
      </c>
      <c r="AG211" s="941"/>
    </row>
    <row r="212" spans="1:33" ht="20.25" customHeight="1">
      <c r="A212" s="959"/>
      <c r="B212" s="961"/>
      <c r="C212" s="961"/>
      <c r="D212" s="961"/>
      <c r="E212" s="940" t="s">
        <v>352</v>
      </c>
      <c r="F212" s="941"/>
      <c r="G212" s="940" t="s">
        <v>352</v>
      </c>
      <c r="H212" s="941"/>
      <c r="I212" s="940" t="s">
        <v>352</v>
      </c>
      <c r="J212" s="941"/>
      <c r="K212" s="940" t="s">
        <v>352</v>
      </c>
      <c r="L212" s="941"/>
      <c r="M212" s="940" t="s">
        <v>352</v>
      </c>
      <c r="N212" s="941"/>
      <c r="O212" s="940" t="s">
        <v>352</v>
      </c>
      <c r="P212" s="941"/>
      <c r="Q212" s="940" t="s">
        <v>352</v>
      </c>
      <c r="R212" s="941"/>
      <c r="S212" s="940" t="s">
        <v>352</v>
      </c>
      <c r="T212" s="941"/>
      <c r="U212" s="940" t="s">
        <v>352</v>
      </c>
      <c r="V212" s="941"/>
      <c r="W212" s="940" t="s">
        <v>352</v>
      </c>
      <c r="X212" s="941"/>
      <c r="Y212" s="940" t="s">
        <v>352</v>
      </c>
      <c r="Z212" s="941"/>
      <c r="AA212" s="966"/>
      <c r="AB212" s="967"/>
      <c r="AC212" s="937"/>
      <c r="AD212" s="939"/>
      <c r="AE212" s="939"/>
      <c r="AF212" s="719" t="s">
        <v>71</v>
      </c>
      <c r="AG212" s="719" t="s">
        <v>65</v>
      </c>
    </row>
    <row r="213" spans="1:33" ht="25" customHeight="1">
      <c r="A213" s="717">
        <v>1</v>
      </c>
      <c r="B213" s="164" t="str" cm="1">
        <f t="array" ref="B213">IFERROR(_xlfn.TAKE(_xlfn.ANCHORARRAY(DataCalcs!$CI$248),16),"")</f>
        <v/>
      </c>
      <c r="C213" s="165"/>
      <c r="D213" s="165"/>
      <c r="E213" s="934"/>
      <c r="F213" s="935"/>
      <c r="G213" s="934"/>
      <c r="H213" s="935"/>
      <c r="I213" s="934"/>
      <c r="J213" s="935"/>
      <c r="K213" s="934"/>
      <c r="L213" s="935"/>
      <c r="M213" s="934"/>
      <c r="N213" s="935"/>
      <c r="O213" s="934"/>
      <c r="P213" s="935"/>
      <c r="Q213" s="934"/>
      <c r="R213" s="935"/>
      <c r="S213" s="934"/>
      <c r="T213" s="935"/>
      <c r="U213" s="934"/>
      <c r="V213" s="935"/>
      <c r="W213" s="934"/>
      <c r="X213" s="935"/>
      <c r="Y213" s="934"/>
      <c r="Z213" s="935"/>
      <c r="AA213" s="934"/>
      <c r="AB213" s="935"/>
      <c r="AC213" s="166"/>
      <c r="AD213" s="166"/>
      <c r="AE213" s="720"/>
      <c r="AF213" s="720"/>
      <c r="AG213" s="720"/>
    </row>
    <row r="214" spans="1:33" ht="25" customHeight="1">
      <c r="A214" s="720">
        <v>2</v>
      </c>
      <c r="B214" s="164"/>
      <c r="C214" s="165"/>
      <c r="D214" s="165"/>
      <c r="E214" s="934"/>
      <c r="F214" s="935"/>
      <c r="G214" s="934"/>
      <c r="H214" s="935"/>
      <c r="I214" s="934"/>
      <c r="J214" s="935"/>
      <c r="K214" s="934"/>
      <c r="L214" s="935"/>
      <c r="M214" s="934"/>
      <c r="N214" s="935"/>
      <c r="O214" s="934"/>
      <c r="P214" s="935"/>
      <c r="Q214" s="934"/>
      <c r="R214" s="935"/>
      <c r="S214" s="934"/>
      <c r="T214" s="935"/>
      <c r="U214" s="934"/>
      <c r="V214" s="935"/>
      <c r="W214" s="934"/>
      <c r="X214" s="935"/>
      <c r="Y214" s="934"/>
      <c r="Z214" s="935"/>
      <c r="AA214" s="934"/>
      <c r="AB214" s="935"/>
      <c r="AC214" s="166"/>
      <c r="AD214" s="166"/>
      <c r="AE214" s="720"/>
      <c r="AF214" s="720"/>
      <c r="AG214" s="720"/>
    </row>
    <row r="215" spans="1:33" ht="25" customHeight="1">
      <c r="A215" s="720">
        <v>3</v>
      </c>
      <c r="B215" s="164"/>
      <c r="C215" s="165"/>
      <c r="D215" s="165"/>
      <c r="E215" s="934"/>
      <c r="F215" s="935"/>
      <c r="G215" s="934"/>
      <c r="H215" s="935"/>
      <c r="I215" s="934"/>
      <c r="J215" s="935"/>
      <c r="K215" s="934"/>
      <c r="L215" s="935"/>
      <c r="M215" s="934"/>
      <c r="N215" s="935"/>
      <c r="O215" s="934"/>
      <c r="P215" s="935"/>
      <c r="Q215" s="934"/>
      <c r="R215" s="935"/>
      <c r="S215" s="934"/>
      <c r="T215" s="935"/>
      <c r="U215" s="934"/>
      <c r="V215" s="935"/>
      <c r="W215" s="934"/>
      <c r="X215" s="935"/>
      <c r="Y215" s="934"/>
      <c r="Z215" s="935"/>
      <c r="AA215" s="934"/>
      <c r="AB215" s="935"/>
      <c r="AC215" s="166"/>
      <c r="AD215" s="166"/>
      <c r="AE215" s="720"/>
      <c r="AF215" s="720"/>
      <c r="AG215" s="720"/>
    </row>
    <row r="216" spans="1:33" ht="25" customHeight="1">
      <c r="A216" s="720">
        <v>4</v>
      </c>
      <c r="B216" s="164"/>
      <c r="C216" s="165"/>
      <c r="D216" s="165"/>
      <c r="E216" s="934"/>
      <c r="F216" s="935"/>
      <c r="G216" s="934"/>
      <c r="H216" s="935"/>
      <c r="I216" s="934"/>
      <c r="J216" s="935"/>
      <c r="K216" s="934"/>
      <c r="L216" s="935"/>
      <c r="M216" s="934"/>
      <c r="N216" s="935"/>
      <c r="O216" s="934"/>
      <c r="P216" s="935"/>
      <c r="Q216" s="934"/>
      <c r="R216" s="935"/>
      <c r="S216" s="934"/>
      <c r="T216" s="935"/>
      <c r="U216" s="934"/>
      <c r="V216" s="935"/>
      <c r="W216" s="934"/>
      <c r="X216" s="935"/>
      <c r="Y216" s="934"/>
      <c r="Z216" s="935"/>
      <c r="AA216" s="934"/>
      <c r="AB216" s="935"/>
      <c r="AC216" s="166"/>
      <c r="AD216" s="166"/>
      <c r="AE216" s="720"/>
      <c r="AF216" s="720"/>
      <c r="AG216" s="720"/>
    </row>
    <row r="217" spans="1:33" ht="25" customHeight="1">
      <c r="A217" s="720">
        <v>5</v>
      </c>
      <c r="B217" s="164"/>
      <c r="C217" s="165"/>
      <c r="D217" s="165"/>
      <c r="E217" s="934"/>
      <c r="F217" s="935"/>
      <c r="G217" s="934"/>
      <c r="H217" s="935"/>
      <c r="I217" s="934"/>
      <c r="J217" s="935"/>
      <c r="K217" s="934"/>
      <c r="L217" s="935"/>
      <c r="M217" s="934"/>
      <c r="N217" s="935"/>
      <c r="O217" s="934"/>
      <c r="P217" s="935"/>
      <c r="Q217" s="934"/>
      <c r="R217" s="935"/>
      <c r="S217" s="934"/>
      <c r="T217" s="935"/>
      <c r="U217" s="934"/>
      <c r="V217" s="935"/>
      <c r="W217" s="934"/>
      <c r="X217" s="935"/>
      <c r="Y217" s="934"/>
      <c r="Z217" s="935"/>
      <c r="AA217" s="934"/>
      <c r="AB217" s="935"/>
      <c r="AC217" s="166"/>
      <c r="AD217" s="166"/>
      <c r="AE217" s="720"/>
      <c r="AF217" s="720"/>
      <c r="AG217" s="720"/>
    </row>
    <row r="218" spans="1:33" ht="25" customHeight="1">
      <c r="A218" s="720">
        <v>6</v>
      </c>
      <c r="B218" s="164"/>
      <c r="C218" s="165"/>
      <c r="D218" s="165"/>
      <c r="E218" s="934"/>
      <c r="F218" s="935"/>
      <c r="G218" s="934"/>
      <c r="H218" s="935"/>
      <c r="I218" s="934"/>
      <c r="J218" s="935"/>
      <c r="K218" s="934"/>
      <c r="L218" s="935"/>
      <c r="M218" s="934"/>
      <c r="N218" s="935"/>
      <c r="O218" s="934"/>
      <c r="P218" s="935"/>
      <c r="Q218" s="934"/>
      <c r="R218" s="935"/>
      <c r="S218" s="934"/>
      <c r="T218" s="935"/>
      <c r="U218" s="934"/>
      <c r="V218" s="935"/>
      <c r="W218" s="934"/>
      <c r="X218" s="935"/>
      <c r="Y218" s="934"/>
      <c r="Z218" s="935"/>
      <c r="AA218" s="934"/>
      <c r="AB218" s="935"/>
      <c r="AC218" s="166"/>
      <c r="AD218" s="166"/>
      <c r="AE218" s="720"/>
      <c r="AF218" s="720"/>
      <c r="AG218" s="720"/>
    </row>
    <row r="219" spans="1:33" ht="25" customHeight="1">
      <c r="A219" s="720">
        <v>7</v>
      </c>
      <c r="B219" s="164"/>
      <c r="C219" s="165"/>
      <c r="D219" s="165"/>
      <c r="E219" s="934"/>
      <c r="F219" s="935"/>
      <c r="G219" s="934"/>
      <c r="H219" s="935"/>
      <c r="I219" s="934"/>
      <c r="J219" s="935"/>
      <c r="K219" s="934"/>
      <c r="L219" s="935"/>
      <c r="M219" s="934"/>
      <c r="N219" s="935"/>
      <c r="O219" s="934"/>
      <c r="P219" s="935"/>
      <c r="Q219" s="934"/>
      <c r="R219" s="935"/>
      <c r="S219" s="934"/>
      <c r="T219" s="935"/>
      <c r="U219" s="934"/>
      <c r="V219" s="935"/>
      <c r="W219" s="934"/>
      <c r="X219" s="935"/>
      <c r="Y219" s="934"/>
      <c r="Z219" s="935"/>
      <c r="AA219" s="934"/>
      <c r="AB219" s="935"/>
      <c r="AC219" s="166"/>
      <c r="AD219" s="166"/>
      <c r="AE219" s="720"/>
      <c r="AF219" s="720"/>
      <c r="AG219" s="720"/>
    </row>
    <row r="220" spans="1:33" ht="25" customHeight="1">
      <c r="A220" s="720">
        <v>8</v>
      </c>
      <c r="B220" s="164"/>
      <c r="C220" s="165"/>
      <c r="D220" s="165"/>
      <c r="E220" s="934"/>
      <c r="F220" s="935"/>
      <c r="G220" s="934"/>
      <c r="H220" s="935"/>
      <c r="I220" s="934"/>
      <c r="J220" s="935"/>
      <c r="K220" s="934"/>
      <c r="L220" s="935"/>
      <c r="M220" s="934"/>
      <c r="N220" s="935"/>
      <c r="O220" s="934"/>
      <c r="P220" s="935"/>
      <c r="Q220" s="934"/>
      <c r="R220" s="935"/>
      <c r="S220" s="934"/>
      <c r="T220" s="935"/>
      <c r="U220" s="934"/>
      <c r="V220" s="935"/>
      <c r="W220" s="934"/>
      <c r="X220" s="935"/>
      <c r="Y220" s="934"/>
      <c r="Z220" s="935"/>
      <c r="AA220" s="934"/>
      <c r="AB220" s="935"/>
      <c r="AC220" s="166"/>
      <c r="AD220" s="166"/>
      <c r="AE220" s="720"/>
      <c r="AF220" s="720"/>
      <c r="AG220" s="720"/>
    </row>
    <row r="221" spans="1:33" ht="25" customHeight="1">
      <c r="A221" s="720">
        <v>9</v>
      </c>
      <c r="B221" s="164"/>
      <c r="C221" s="165"/>
      <c r="D221" s="165"/>
      <c r="E221" s="934"/>
      <c r="F221" s="935"/>
      <c r="G221" s="934"/>
      <c r="H221" s="935"/>
      <c r="I221" s="934"/>
      <c r="J221" s="935"/>
      <c r="K221" s="934"/>
      <c r="L221" s="935"/>
      <c r="M221" s="934"/>
      <c r="N221" s="935"/>
      <c r="O221" s="934"/>
      <c r="P221" s="935"/>
      <c r="Q221" s="934"/>
      <c r="R221" s="935"/>
      <c r="S221" s="934"/>
      <c r="T221" s="935"/>
      <c r="U221" s="934"/>
      <c r="V221" s="935"/>
      <c r="W221" s="934"/>
      <c r="X221" s="935"/>
      <c r="Y221" s="934"/>
      <c r="Z221" s="935"/>
      <c r="AA221" s="934"/>
      <c r="AB221" s="935"/>
      <c r="AC221" s="166"/>
      <c r="AD221" s="166"/>
      <c r="AE221" s="720"/>
      <c r="AF221" s="720"/>
      <c r="AG221" s="720"/>
    </row>
    <row r="222" spans="1:33" ht="25" customHeight="1">
      <c r="A222" s="720">
        <v>10</v>
      </c>
      <c r="B222" s="164"/>
      <c r="C222" s="165"/>
      <c r="D222" s="165"/>
      <c r="E222" s="934"/>
      <c r="F222" s="935"/>
      <c r="G222" s="934"/>
      <c r="H222" s="935"/>
      <c r="I222" s="934"/>
      <c r="J222" s="935"/>
      <c r="K222" s="934"/>
      <c r="L222" s="935"/>
      <c r="M222" s="934"/>
      <c r="N222" s="935"/>
      <c r="O222" s="934"/>
      <c r="P222" s="935"/>
      <c r="Q222" s="934"/>
      <c r="R222" s="935"/>
      <c r="S222" s="934"/>
      <c r="T222" s="935"/>
      <c r="U222" s="934"/>
      <c r="V222" s="935"/>
      <c r="W222" s="934"/>
      <c r="X222" s="935"/>
      <c r="Y222" s="934"/>
      <c r="Z222" s="935"/>
      <c r="AA222" s="934"/>
      <c r="AB222" s="935"/>
      <c r="AC222" s="166"/>
      <c r="AD222" s="166"/>
      <c r="AE222" s="720"/>
      <c r="AF222" s="720"/>
      <c r="AG222" s="720"/>
    </row>
    <row r="223" spans="1:33" ht="25" customHeight="1">
      <c r="A223" s="720">
        <v>11</v>
      </c>
      <c r="B223" s="164"/>
      <c r="C223" s="165"/>
      <c r="D223" s="165"/>
      <c r="E223" s="934"/>
      <c r="F223" s="935"/>
      <c r="G223" s="934"/>
      <c r="H223" s="935"/>
      <c r="I223" s="934"/>
      <c r="J223" s="935"/>
      <c r="K223" s="934"/>
      <c r="L223" s="935"/>
      <c r="M223" s="934"/>
      <c r="N223" s="935"/>
      <c r="O223" s="934"/>
      <c r="P223" s="935"/>
      <c r="Q223" s="934"/>
      <c r="R223" s="935"/>
      <c r="S223" s="934"/>
      <c r="T223" s="935"/>
      <c r="U223" s="934"/>
      <c r="V223" s="935"/>
      <c r="W223" s="934"/>
      <c r="X223" s="935"/>
      <c r="Y223" s="934"/>
      <c r="Z223" s="935"/>
      <c r="AA223" s="934"/>
      <c r="AB223" s="935"/>
      <c r="AC223" s="166"/>
      <c r="AD223" s="166"/>
      <c r="AE223" s="720"/>
      <c r="AF223" s="720"/>
      <c r="AG223" s="720"/>
    </row>
    <row r="224" spans="1:33" ht="25" customHeight="1">
      <c r="A224" s="720">
        <v>12</v>
      </c>
      <c r="B224" s="164"/>
      <c r="C224" s="165"/>
      <c r="D224" s="165"/>
      <c r="E224" s="934"/>
      <c r="F224" s="935"/>
      <c r="G224" s="934"/>
      <c r="H224" s="935"/>
      <c r="I224" s="934"/>
      <c r="J224" s="935"/>
      <c r="K224" s="934"/>
      <c r="L224" s="935"/>
      <c r="M224" s="934"/>
      <c r="N224" s="935"/>
      <c r="O224" s="934"/>
      <c r="P224" s="935"/>
      <c r="Q224" s="934"/>
      <c r="R224" s="935"/>
      <c r="S224" s="934"/>
      <c r="T224" s="935"/>
      <c r="U224" s="934"/>
      <c r="V224" s="935"/>
      <c r="W224" s="934"/>
      <c r="X224" s="935"/>
      <c r="Y224" s="934"/>
      <c r="Z224" s="935"/>
      <c r="AA224" s="934"/>
      <c r="AB224" s="935"/>
      <c r="AC224" s="166"/>
      <c r="AD224" s="166"/>
      <c r="AE224" s="720"/>
      <c r="AF224" s="720"/>
      <c r="AG224" s="720"/>
    </row>
    <row r="225" spans="1:33" ht="25" customHeight="1">
      <c r="A225" s="720">
        <v>13</v>
      </c>
      <c r="B225" s="164"/>
      <c r="C225" s="165"/>
      <c r="D225" s="165"/>
      <c r="E225" s="934"/>
      <c r="F225" s="935"/>
      <c r="G225" s="934"/>
      <c r="H225" s="935"/>
      <c r="I225" s="934"/>
      <c r="J225" s="935"/>
      <c r="K225" s="934"/>
      <c r="L225" s="935"/>
      <c r="M225" s="934"/>
      <c r="N225" s="935"/>
      <c r="O225" s="934"/>
      <c r="P225" s="935"/>
      <c r="Q225" s="934"/>
      <c r="R225" s="935"/>
      <c r="S225" s="934"/>
      <c r="T225" s="935"/>
      <c r="U225" s="934"/>
      <c r="V225" s="935"/>
      <c r="W225" s="934"/>
      <c r="X225" s="935"/>
      <c r="Y225" s="934"/>
      <c r="Z225" s="935"/>
      <c r="AA225" s="934"/>
      <c r="AB225" s="935"/>
      <c r="AC225" s="166"/>
      <c r="AD225" s="166"/>
      <c r="AE225" s="720"/>
      <c r="AF225" s="720"/>
      <c r="AG225" s="720"/>
    </row>
    <row r="226" spans="1:33" ht="25" customHeight="1">
      <c r="A226" s="720">
        <v>14</v>
      </c>
      <c r="B226" s="164"/>
      <c r="C226" s="165"/>
      <c r="D226" s="165"/>
      <c r="E226" s="934"/>
      <c r="F226" s="935"/>
      <c r="G226" s="934"/>
      <c r="H226" s="935"/>
      <c r="I226" s="934"/>
      <c r="J226" s="935"/>
      <c r="K226" s="934"/>
      <c r="L226" s="935"/>
      <c r="M226" s="934"/>
      <c r="N226" s="935"/>
      <c r="O226" s="934"/>
      <c r="P226" s="935"/>
      <c r="Q226" s="934"/>
      <c r="R226" s="935"/>
      <c r="S226" s="934"/>
      <c r="T226" s="935"/>
      <c r="U226" s="934"/>
      <c r="V226" s="935"/>
      <c r="W226" s="934"/>
      <c r="X226" s="935"/>
      <c r="Y226" s="934"/>
      <c r="Z226" s="935"/>
      <c r="AA226" s="934"/>
      <c r="AB226" s="935"/>
      <c r="AC226" s="166"/>
      <c r="AD226" s="166"/>
      <c r="AE226" s="720"/>
      <c r="AF226" s="720"/>
      <c r="AG226" s="720"/>
    </row>
    <row r="227" spans="1:33" ht="25" customHeight="1">
      <c r="A227" s="720">
        <v>15</v>
      </c>
      <c r="B227" s="164"/>
      <c r="C227" s="165"/>
      <c r="D227" s="165"/>
      <c r="E227" s="934"/>
      <c r="F227" s="935"/>
      <c r="G227" s="934"/>
      <c r="H227" s="935"/>
      <c r="I227" s="934"/>
      <c r="J227" s="935"/>
      <c r="K227" s="934"/>
      <c r="L227" s="935"/>
      <c r="M227" s="934"/>
      <c r="N227" s="935"/>
      <c r="O227" s="934"/>
      <c r="P227" s="935"/>
      <c r="Q227" s="934"/>
      <c r="R227" s="935"/>
      <c r="S227" s="934"/>
      <c r="T227" s="935"/>
      <c r="U227" s="934"/>
      <c r="V227" s="935"/>
      <c r="W227" s="934"/>
      <c r="X227" s="935"/>
      <c r="Y227" s="934"/>
      <c r="Z227" s="935"/>
      <c r="AA227" s="934"/>
      <c r="AB227" s="935"/>
      <c r="AC227" s="166"/>
      <c r="AD227" s="166"/>
      <c r="AE227" s="720"/>
      <c r="AF227" s="720"/>
      <c r="AG227" s="720"/>
    </row>
    <row r="228" spans="1:33" ht="25" customHeight="1">
      <c r="A228" s="720">
        <v>16</v>
      </c>
      <c r="B228" s="164"/>
      <c r="C228" s="165"/>
      <c r="D228" s="165"/>
      <c r="E228" s="934"/>
      <c r="F228" s="935"/>
      <c r="G228" s="934"/>
      <c r="H228" s="935"/>
      <c r="I228" s="934"/>
      <c r="J228" s="935"/>
      <c r="K228" s="934"/>
      <c r="L228" s="935"/>
      <c r="M228" s="934"/>
      <c r="N228" s="935"/>
      <c r="O228" s="934"/>
      <c r="P228" s="935"/>
      <c r="Q228" s="934"/>
      <c r="R228" s="935"/>
      <c r="S228" s="934"/>
      <c r="T228" s="935"/>
      <c r="U228" s="934"/>
      <c r="V228" s="935"/>
      <c r="W228" s="934"/>
      <c r="X228" s="935"/>
      <c r="Y228" s="934"/>
      <c r="Z228" s="935"/>
      <c r="AA228" s="934"/>
      <c r="AB228" s="935"/>
      <c r="AC228" s="166"/>
      <c r="AD228" s="166"/>
      <c r="AE228" s="720"/>
      <c r="AF228" s="720"/>
      <c r="AG228" s="720"/>
    </row>
    <row r="229" spans="1:33" ht="16" customHeight="1">
      <c r="A229" s="158"/>
      <c r="B229" s="715"/>
      <c r="C229" s="167"/>
      <c r="D229" s="167"/>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c r="AA229" s="158"/>
      <c r="AB229" s="158"/>
      <c r="AC229" s="158"/>
      <c r="AD229" s="158"/>
      <c r="AE229" s="158"/>
      <c r="AF229" s="158"/>
      <c r="AG229" s="158"/>
    </row>
    <row r="230" spans="1:33" ht="20.25" customHeight="1">
      <c r="A230" s="928"/>
      <c r="B230" s="928"/>
      <c r="C230" s="928"/>
      <c r="D230" s="928"/>
      <c r="E230" s="928"/>
      <c r="F230" s="928"/>
      <c r="G230" s="928"/>
      <c r="H230" s="715"/>
      <c r="I230" s="928"/>
      <c r="J230" s="928"/>
      <c r="K230" s="928"/>
      <c r="L230" s="928"/>
      <c r="M230" s="928"/>
      <c r="N230" s="928"/>
      <c r="O230" s="928"/>
      <c r="P230" s="928"/>
      <c r="Q230" s="928"/>
      <c r="R230" s="928"/>
      <c r="S230" s="928"/>
      <c r="T230" s="928"/>
      <c r="U230" s="928"/>
      <c r="V230" s="928"/>
      <c r="W230" s="928"/>
      <c r="X230" s="928"/>
      <c r="Y230" s="928"/>
      <c r="Z230" s="928"/>
      <c r="AA230" s="158"/>
      <c r="AB230" s="929" t="s">
        <v>355</v>
      </c>
      <c r="AC230" s="930"/>
      <c r="AD230" s="930"/>
      <c r="AE230" s="930"/>
      <c r="AF230" s="930"/>
      <c r="AG230" s="931"/>
    </row>
    <row r="231" spans="1:33" ht="20.25" customHeight="1">
      <c r="A231" s="158"/>
      <c r="B231" s="715"/>
      <c r="C231" s="715"/>
      <c r="D231" s="715"/>
      <c r="E231" s="928"/>
      <c r="F231" s="928"/>
      <c r="G231" s="928"/>
      <c r="H231" s="715"/>
      <c r="I231" s="158"/>
      <c r="J231" s="928"/>
      <c r="K231" s="928"/>
      <c r="L231" s="928"/>
      <c r="M231" s="928"/>
      <c r="N231" s="928"/>
      <c r="O231" s="928"/>
      <c r="P231" s="928"/>
      <c r="Q231" s="928"/>
      <c r="R231" s="928"/>
      <c r="S231" s="928"/>
      <c r="T231" s="928"/>
      <c r="U231" s="928"/>
      <c r="V231" s="928"/>
      <c r="W231" s="928"/>
      <c r="X231" s="928"/>
      <c r="Y231" s="928"/>
      <c r="Z231" s="928"/>
      <c r="AA231" s="158"/>
      <c r="AB231" s="169"/>
      <c r="AC231" s="158"/>
      <c r="AD231" s="158"/>
      <c r="AE231" s="158"/>
      <c r="AF231" s="158"/>
      <c r="AG231" s="170"/>
    </row>
    <row r="232" spans="1:33" ht="20.25" customHeight="1">
      <c r="A232" s="714"/>
      <c r="B232" s="487"/>
      <c r="C232" s="167"/>
      <c r="D232" s="715"/>
      <c r="E232" s="932"/>
      <c r="F232" s="932"/>
      <c r="G232" s="932"/>
      <c r="H232" s="718"/>
      <c r="I232" s="714"/>
      <c r="J232" s="933"/>
      <c r="K232" s="933"/>
      <c r="L232" s="928"/>
      <c r="M232" s="928"/>
      <c r="N232" s="928"/>
      <c r="O232" s="928"/>
      <c r="P232" s="928"/>
      <c r="Q232" s="928"/>
      <c r="R232" s="928"/>
      <c r="S232" s="928"/>
      <c r="T232" s="928"/>
      <c r="U232" s="928"/>
      <c r="V232" s="928"/>
      <c r="W232" s="928"/>
      <c r="X232" s="928"/>
      <c r="Y232" s="928"/>
      <c r="Z232" s="928"/>
      <c r="AA232" s="158"/>
      <c r="AB232" s="169"/>
      <c r="AC232" s="158"/>
      <c r="AD232" s="158"/>
      <c r="AE232" s="158"/>
      <c r="AF232" s="158"/>
      <c r="AG232" s="170"/>
    </row>
    <row r="233" spans="1:33" ht="20.25" customHeight="1">
      <c r="A233" s="714"/>
      <c r="B233" s="715"/>
      <c r="C233" s="167"/>
      <c r="D233" s="715"/>
      <c r="E233" s="932"/>
      <c r="F233" s="932"/>
      <c r="G233" s="932"/>
      <c r="H233" s="718"/>
      <c r="I233" s="714"/>
      <c r="J233" s="933"/>
      <c r="K233" s="933"/>
      <c r="L233" s="928"/>
      <c r="M233" s="928"/>
      <c r="N233" s="928"/>
      <c r="O233" s="928"/>
      <c r="P233" s="928"/>
      <c r="Q233" s="928"/>
      <c r="R233" s="928"/>
      <c r="S233" s="928"/>
      <c r="T233" s="928"/>
      <c r="U233" s="928"/>
      <c r="V233" s="928"/>
      <c r="W233" s="928"/>
      <c r="X233" s="928"/>
      <c r="Y233" s="928"/>
      <c r="Z233" s="928"/>
      <c r="AA233" s="158"/>
      <c r="AB233" s="169"/>
      <c r="AC233" s="158"/>
      <c r="AD233" s="158"/>
      <c r="AE233" s="158"/>
      <c r="AF233" s="158"/>
      <c r="AG233" s="170"/>
    </row>
    <row r="234" spans="1:33" ht="20.25" customHeight="1">
      <c r="A234" s="714"/>
      <c r="B234" s="715"/>
      <c r="C234" s="167"/>
      <c r="D234" s="715"/>
      <c r="E234" s="932"/>
      <c r="F234" s="932"/>
      <c r="G234" s="932"/>
      <c r="H234" s="718"/>
      <c r="I234" s="714"/>
      <c r="J234" s="933"/>
      <c r="K234" s="933"/>
      <c r="L234" s="928"/>
      <c r="M234" s="928"/>
      <c r="N234" s="928"/>
      <c r="O234" s="928"/>
      <c r="P234" s="928"/>
      <c r="Q234" s="928"/>
      <c r="R234" s="928"/>
      <c r="S234" s="928"/>
      <c r="T234" s="928"/>
      <c r="U234" s="928"/>
      <c r="V234" s="928"/>
      <c r="W234" s="928"/>
      <c r="X234" s="928"/>
      <c r="Y234" s="928"/>
      <c r="Z234" s="928"/>
      <c r="AB234" s="173"/>
      <c r="AG234" s="174"/>
    </row>
    <row r="235" spans="1:33" ht="20.25" customHeight="1">
      <c r="A235" s="714"/>
      <c r="B235" s="715"/>
      <c r="C235" s="167"/>
      <c r="D235" s="715"/>
      <c r="E235" s="932"/>
      <c r="F235" s="932"/>
      <c r="G235" s="932"/>
      <c r="H235" s="718"/>
      <c r="I235" s="714"/>
      <c r="J235" s="933"/>
      <c r="K235" s="933"/>
      <c r="L235" s="928"/>
      <c r="M235" s="928"/>
      <c r="N235" s="928"/>
      <c r="O235" s="928"/>
      <c r="P235" s="928"/>
      <c r="Q235" s="928"/>
      <c r="R235" s="928"/>
      <c r="S235" s="928"/>
      <c r="T235" s="928"/>
      <c r="U235" s="928"/>
      <c r="V235" s="928"/>
      <c r="W235" s="928"/>
      <c r="X235" s="928"/>
      <c r="Y235" s="928"/>
      <c r="Z235" s="928"/>
      <c r="AA235" s="158"/>
      <c r="AB235" s="929" t="s">
        <v>358</v>
      </c>
      <c r="AC235" s="930"/>
      <c r="AD235" s="930"/>
      <c r="AE235" s="930"/>
      <c r="AF235" s="930"/>
      <c r="AG235" s="931"/>
    </row>
    <row r="236" spans="1:33" ht="20.25" customHeight="1">
      <c r="A236" s="714"/>
      <c r="B236" s="715"/>
      <c r="C236" s="167"/>
      <c r="D236" s="715"/>
      <c r="E236" s="932"/>
      <c r="F236" s="932"/>
      <c r="G236" s="932"/>
      <c r="H236" s="718"/>
      <c r="I236" s="714"/>
      <c r="J236" s="933"/>
      <c r="K236" s="933"/>
      <c r="L236" s="928"/>
      <c r="M236" s="928"/>
      <c r="N236" s="928"/>
      <c r="O236" s="928"/>
      <c r="P236" s="928"/>
      <c r="Q236" s="928"/>
      <c r="R236" s="928"/>
      <c r="S236" s="928"/>
      <c r="T236" s="928"/>
      <c r="U236" s="928"/>
      <c r="V236" s="928"/>
      <c r="W236" s="928"/>
      <c r="X236" s="928"/>
      <c r="Y236" s="928"/>
      <c r="Z236" s="928"/>
      <c r="AA236" s="158"/>
      <c r="AB236" s="474"/>
      <c r="AC236" s="178"/>
      <c r="AD236" s="178"/>
      <c r="AE236" s="178"/>
      <c r="AF236" s="178"/>
      <c r="AG236" s="475"/>
    </row>
    <row r="237" spans="1:33" ht="20.25" customHeight="1">
      <c r="A237" s="714"/>
      <c r="B237" s="715"/>
      <c r="C237" s="167"/>
      <c r="D237" s="715"/>
      <c r="E237" s="932"/>
      <c r="F237" s="932"/>
      <c r="G237" s="932"/>
      <c r="H237" s="718"/>
      <c r="I237" s="714"/>
      <c r="J237" s="933"/>
      <c r="K237" s="933"/>
      <c r="L237" s="928"/>
      <c r="M237" s="928"/>
      <c r="N237" s="928"/>
      <c r="O237" s="928"/>
      <c r="P237" s="928"/>
      <c r="Q237" s="928"/>
      <c r="R237" s="928"/>
      <c r="S237" s="928"/>
      <c r="T237" s="928"/>
      <c r="U237" s="928"/>
      <c r="V237" s="928"/>
      <c r="W237" s="928"/>
      <c r="X237" s="928"/>
      <c r="Y237" s="928"/>
      <c r="Z237" s="928"/>
      <c r="AA237" s="158"/>
      <c r="AB237" s="169"/>
      <c r="AC237" s="158"/>
      <c r="AD237" s="158"/>
      <c r="AE237" s="158"/>
      <c r="AF237" s="158"/>
      <c r="AG237" s="170"/>
    </row>
    <row r="238" spans="1:33" ht="20.25" customHeight="1">
      <c r="A238" s="714"/>
      <c r="B238" s="715"/>
      <c r="C238" s="167"/>
      <c r="D238" s="715"/>
      <c r="E238" s="932"/>
      <c r="F238" s="932"/>
      <c r="G238" s="932"/>
      <c r="H238" s="718"/>
      <c r="I238" s="714"/>
      <c r="J238" s="933"/>
      <c r="K238" s="933"/>
      <c r="L238" s="928"/>
      <c r="M238" s="928"/>
      <c r="N238" s="928"/>
      <c r="O238" s="928"/>
      <c r="P238" s="928"/>
      <c r="Q238" s="928"/>
      <c r="R238" s="928"/>
      <c r="S238" s="928"/>
      <c r="T238" s="928"/>
      <c r="U238" s="928"/>
      <c r="V238" s="928"/>
      <c r="W238" s="928"/>
      <c r="X238" s="928"/>
      <c r="Y238" s="928"/>
      <c r="Z238" s="928"/>
      <c r="AA238" s="158"/>
      <c r="AB238" s="169"/>
      <c r="AC238" s="158"/>
      <c r="AD238" s="158"/>
      <c r="AE238" s="158"/>
      <c r="AF238" s="158"/>
      <c r="AG238" s="170"/>
    </row>
    <row r="239" spans="1:33" ht="20.25" customHeight="1">
      <c r="A239" s="714"/>
      <c r="B239" s="715"/>
      <c r="C239" s="167"/>
      <c r="D239" s="715"/>
      <c r="E239" s="932"/>
      <c r="F239" s="932"/>
      <c r="G239" s="932"/>
      <c r="H239" s="718"/>
      <c r="I239" s="714"/>
      <c r="J239" s="933"/>
      <c r="K239" s="933"/>
      <c r="L239" s="928"/>
      <c r="M239" s="928"/>
      <c r="N239" s="928"/>
      <c r="O239" s="928"/>
      <c r="P239" s="928"/>
      <c r="Q239" s="928"/>
      <c r="R239" s="928"/>
      <c r="S239" s="928"/>
      <c r="T239" s="928"/>
      <c r="U239" s="928"/>
      <c r="V239" s="928"/>
      <c r="W239" s="928"/>
      <c r="X239" s="928"/>
      <c r="Y239" s="928"/>
      <c r="Z239" s="928"/>
      <c r="AA239" s="158"/>
      <c r="AB239" s="175"/>
      <c r="AC239" s="176"/>
      <c r="AD239" s="176"/>
      <c r="AE239" s="176"/>
      <c r="AF239" s="176"/>
      <c r="AG239" s="177"/>
    </row>
    <row r="240" spans="1:33" ht="10" customHeight="1">
      <c r="A240" s="714"/>
      <c r="B240" s="715"/>
      <c r="C240" s="167"/>
      <c r="D240" s="715"/>
      <c r="E240" s="718"/>
      <c r="F240" s="718"/>
      <c r="G240" s="718"/>
      <c r="H240" s="718"/>
      <c r="I240" s="714"/>
      <c r="J240" s="714"/>
      <c r="K240" s="715"/>
      <c r="L240" s="715"/>
      <c r="M240" s="715"/>
      <c r="N240" s="715"/>
      <c r="O240" s="715"/>
      <c r="P240" s="715"/>
      <c r="Q240" s="715"/>
      <c r="R240" s="715"/>
      <c r="S240" s="715"/>
      <c r="T240" s="715"/>
      <c r="U240" s="715"/>
      <c r="V240" s="715"/>
      <c r="W240" s="715"/>
      <c r="X240" s="715"/>
      <c r="Y240" s="715"/>
      <c r="Z240" s="715"/>
      <c r="AA240" s="158"/>
      <c r="AB240" s="158"/>
      <c r="AC240" s="158"/>
      <c r="AD240" s="158"/>
      <c r="AE240" s="158"/>
      <c r="AF240" s="158"/>
      <c r="AG240" s="158"/>
    </row>
    <row r="241" spans="1:33" ht="38.25" customHeight="1">
      <c r="A241" s="942" t="str">
        <f t="shared" ref="A241" si="14">A208</f>
        <v>HEIGHT SCORE CARD</v>
      </c>
      <c r="B241" s="943"/>
      <c r="C241" s="943"/>
      <c r="D241" s="944"/>
      <c r="E241" s="929" t="str">
        <f t="shared" ref="E241" si="15">E208</f>
        <v>Date</v>
      </c>
      <c r="F241" s="930"/>
      <c r="G241" s="931"/>
      <c r="H241" s="945">
        <f t="shared" ref="H241" si="16">H208</f>
        <v>46271</v>
      </c>
      <c r="I241" s="946"/>
      <c r="J241" s="946"/>
      <c r="K241" s="947"/>
      <c r="L241" s="929" t="str">
        <f t="shared" ref="L241" si="17">L208</f>
        <v>Venue</v>
      </c>
      <c r="M241" s="930"/>
      <c r="N241" s="931"/>
      <c r="O241" s="948" t="str">
        <f t="shared" ref="O241" si="18">O208</f>
        <v>Tilsley</v>
      </c>
      <c r="P241" s="949"/>
      <c r="Q241" s="949"/>
      <c r="R241" s="949"/>
      <c r="S241" s="949"/>
      <c r="T241" s="949"/>
      <c r="U241" s="949"/>
      <c r="V241" s="949"/>
      <c r="W241" s="950"/>
      <c r="X241" s="929" t="str">
        <f t="shared" ref="X241" si="19">X208</f>
        <v>Meeting</v>
      </c>
      <c r="Y241" s="930"/>
      <c r="Z241" s="931"/>
      <c r="AA241" s="948" t="str">
        <f t="shared" ref="AA241" si="20">AA208</f>
        <v>Oxfordshire Track and Field League 2026</v>
      </c>
      <c r="AB241" s="949"/>
      <c r="AC241" s="949"/>
      <c r="AD241" s="949"/>
      <c r="AE241" s="949"/>
      <c r="AF241" s="949"/>
      <c r="AG241" s="950"/>
    </row>
    <row r="242" spans="1:33" ht="38.25" customHeight="1">
      <c r="A242" s="929" t="str">
        <f t="shared" ref="A242" si="21">A209</f>
        <v>Event</v>
      </c>
      <c r="B242" s="931"/>
      <c r="C242" s="948" t="str">
        <f t="shared" ref="C242" si="22">C209</f>
        <v>High Jump U20 Men (0 athletes)</v>
      </c>
      <c r="D242" s="950"/>
      <c r="E242" s="929" t="str">
        <f t="shared" ref="E242" si="23">E209</f>
        <v>Time</v>
      </c>
      <c r="F242" s="930"/>
      <c r="G242" s="931"/>
      <c r="H242" s="951">
        <f t="shared" ref="H242" si="24">H209</f>
        <v>0.47916666666666669</v>
      </c>
      <c r="I242" s="952"/>
      <c r="J242" s="952"/>
      <c r="K242" s="953"/>
      <c r="L242" s="948" t="str">
        <f t="shared" ref="L242" si="25">L209</f>
        <v>Record</v>
      </c>
      <c r="M242" s="949"/>
      <c r="N242" s="949"/>
      <c r="O242" s="954" t="str">
        <f t="shared" ref="O242" si="26">O209</f>
        <v>n/a</v>
      </c>
      <c r="P242" s="954"/>
      <c r="Q242" s="955"/>
      <c r="R242" s="948" t="str">
        <f t="shared" ref="R242" si="27">R209</f>
        <v>PB 5</v>
      </c>
      <c r="S242" s="949"/>
      <c r="T242" s="949"/>
      <c r="U242" s="956">
        <f t="shared" ref="U242" si="28">U209</f>
        <v>1.73</v>
      </c>
      <c r="V242" s="956"/>
      <c r="W242" s="957"/>
      <c r="X242" s="948" t="str">
        <f t="shared" ref="X242" si="29">X209</f>
        <v xml:space="preserve">Starting Height/Second Height: 
</v>
      </c>
      <c r="Y242" s="949"/>
      <c r="Z242" s="949"/>
      <c r="AA242" s="949"/>
      <c r="AB242" s="949"/>
      <c r="AC242" s="949"/>
      <c r="AD242" s="949"/>
      <c r="AE242" s="949"/>
      <c r="AF242" s="949"/>
      <c r="AG242" s="950"/>
    </row>
    <row r="243" spans="1:33" ht="16" customHeight="1">
      <c r="A243" s="158"/>
      <c r="B243" s="158"/>
      <c r="C243" s="158"/>
      <c r="D243" s="159"/>
      <c r="E243" s="715"/>
      <c r="F243" s="715"/>
      <c r="G243" s="715"/>
      <c r="H243" s="160"/>
      <c r="I243" s="160"/>
      <c r="J243" s="160"/>
      <c r="K243" s="715"/>
      <c r="L243" s="715"/>
      <c r="M243" s="715"/>
      <c r="N243" s="713"/>
      <c r="O243" s="713"/>
      <c r="P243" s="713"/>
      <c r="Q243" s="713"/>
      <c r="R243" s="161"/>
      <c r="S243" s="161"/>
      <c r="T243" s="161"/>
      <c r="U243" s="162"/>
      <c r="V243" s="162"/>
      <c r="W243" s="161"/>
      <c r="X243" s="163"/>
      <c r="Y243" s="163"/>
      <c r="Z243" s="163"/>
      <c r="AA243" s="163"/>
      <c r="AB243" s="163"/>
      <c r="AC243" s="163"/>
      <c r="AD243" s="163"/>
      <c r="AE243" s="163"/>
      <c r="AF243" s="163"/>
      <c r="AG243" s="163"/>
    </row>
    <row r="244" spans="1:33" ht="38.25" customHeight="1">
      <c r="A244" s="958" t="s">
        <v>344</v>
      </c>
      <c r="B244" s="960" t="s">
        <v>302</v>
      </c>
      <c r="C244" s="960" t="s">
        <v>345</v>
      </c>
      <c r="D244" s="960" t="s">
        <v>346</v>
      </c>
      <c r="E244" s="962"/>
      <c r="F244" s="963"/>
      <c r="G244" s="962"/>
      <c r="H244" s="963"/>
      <c r="I244" s="962"/>
      <c r="J244" s="963"/>
      <c r="K244" s="962"/>
      <c r="L244" s="963"/>
      <c r="M244" s="962"/>
      <c r="N244" s="963"/>
      <c r="O244" s="962"/>
      <c r="P244" s="963"/>
      <c r="Q244" s="962"/>
      <c r="R244" s="963"/>
      <c r="S244" s="962"/>
      <c r="T244" s="963"/>
      <c r="U244" s="962"/>
      <c r="V244" s="963"/>
      <c r="W244" s="962"/>
      <c r="X244" s="963"/>
      <c r="Y244" s="962"/>
      <c r="Z244" s="963"/>
      <c r="AA244" s="964" t="s">
        <v>347</v>
      </c>
      <c r="AB244" s="965"/>
      <c r="AC244" s="936" t="s">
        <v>348</v>
      </c>
      <c r="AD244" s="938" t="s">
        <v>349</v>
      </c>
      <c r="AE244" s="938" t="s">
        <v>350</v>
      </c>
      <c r="AF244" s="940" t="s">
        <v>351</v>
      </c>
      <c r="AG244" s="941"/>
    </row>
    <row r="245" spans="1:33" ht="20.25" customHeight="1">
      <c r="A245" s="959"/>
      <c r="B245" s="961"/>
      <c r="C245" s="961"/>
      <c r="D245" s="961"/>
      <c r="E245" s="940" t="s">
        <v>352</v>
      </c>
      <c r="F245" s="941"/>
      <c r="G245" s="940" t="s">
        <v>352</v>
      </c>
      <c r="H245" s="941"/>
      <c r="I245" s="940" t="s">
        <v>352</v>
      </c>
      <c r="J245" s="941"/>
      <c r="K245" s="940" t="s">
        <v>352</v>
      </c>
      <c r="L245" s="941"/>
      <c r="M245" s="940" t="s">
        <v>352</v>
      </c>
      <c r="N245" s="941"/>
      <c r="O245" s="940" t="s">
        <v>352</v>
      </c>
      <c r="P245" s="941"/>
      <c r="Q245" s="940" t="s">
        <v>352</v>
      </c>
      <c r="R245" s="941"/>
      <c r="S245" s="940" t="s">
        <v>352</v>
      </c>
      <c r="T245" s="941"/>
      <c r="U245" s="940" t="s">
        <v>352</v>
      </c>
      <c r="V245" s="941"/>
      <c r="W245" s="940" t="s">
        <v>352</v>
      </c>
      <c r="X245" s="941"/>
      <c r="Y245" s="940" t="s">
        <v>352</v>
      </c>
      <c r="Z245" s="941"/>
      <c r="AA245" s="966"/>
      <c r="AB245" s="967"/>
      <c r="AC245" s="937"/>
      <c r="AD245" s="939"/>
      <c r="AE245" s="939"/>
      <c r="AF245" s="719" t="s">
        <v>71</v>
      </c>
      <c r="AG245" s="719" t="s">
        <v>65</v>
      </c>
    </row>
    <row r="246" spans="1:33" ht="25" customHeight="1">
      <c r="A246" s="717">
        <v>17</v>
      </c>
      <c r="B246" s="164" t="str" cm="1">
        <f t="array" ref="B246">IFERROR(_xlfn.DROP(_xlfn.ANCHORARRAY(DataCalcs!$CI$248),16),"")</f>
        <v/>
      </c>
      <c r="C246" s="165"/>
      <c r="D246" s="165"/>
      <c r="E246" s="934"/>
      <c r="F246" s="935"/>
      <c r="G246" s="934"/>
      <c r="H246" s="935"/>
      <c r="I246" s="934"/>
      <c r="J246" s="935"/>
      <c r="K246" s="934"/>
      <c r="L246" s="935"/>
      <c r="M246" s="934"/>
      <c r="N246" s="935"/>
      <c r="O246" s="934"/>
      <c r="P246" s="935"/>
      <c r="Q246" s="934"/>
      <c r="R246" s="935"/>
      <c r="S246" s="934"/>
      <c r="T246" s="935"/>
      <c r="U246" s="934"/>
      <c r="V246" s="935"/>
      <c r="W246" s="934"/>
      <c r="X246" s="935"/>
      <c r="Y246" s="934"/>
      <c r="Z246" s="935"/>
      <c r="AA246" s="934"/>
      <c r="AB246" s="935"/>
      <c r="AC246" s="166"/>
      <c r="AD246" s="166"/>
      <c r="AE246" s="720"/>
      <c r="AF246" s="720"/>
      <c r="AG246" s="720"/>
    </row>
    <row r="247" spans="1:33" ht="25" customHeight="1">
      <c r="A247" s="720">
        <v>18</v>
      </c>
      <c r="B247" s="164"/>
      <c r="C247" s="165"/>
      <c r="D247" s="165"/>
      <c r="E247" s="934"/>
      <c r="F247" s="935"/>
      <c r="G247" s="934"/>
      <c r="H247" s="935"/>
      <c r="I247" s="934"/>
      <c r="J247" s="935"/>
      <c r="K247" s="934"/>
      <c r="L247" s="935"/>
      <c r="M247" s="934"/>
      <c r="N247" s="935"/>
      <c r="O247" s="934"/>
      <c r="P247" s="935"/>
      <c r="Q247" s="934"/>
      <c r="R247" s="935"/>
      <c r="S247" s="934"/>
      <c r="T247" s="935"/>
      <c r="U247" s="934"/>
      <c r="V247" s="935"/>
      <c r="W247" s="934"/>
      <c r="X247" s="935"/>
      <c r="Y247" s="934"/>
      <c r="Z247" s="935"/>
      <c r="AA247" s="934"/>
      <c r="AB247" s="935"/>
      <c r="AC247" s="166"/>
      <c r="AD247" s="166"/>
      <c r="AE247" s="720"/>
      <c r="AF247" s="720"/>
      <c r="AG247" s="720"/>
    </row>
    <row r="248" spans="1:33" ht="25" customHeight="1">
      <c r="A248" s="717">
        <v>19</v>
      </c>
      <c r="B248" s="164"/>
      <c r="C248" s="165"/>
      <c r="D248" s="165"/>
      <c r="E248" s="934"/>
      <c r="F248" s="935"/>
      <c r="G248" s="934"/>
      <c r="H248" s="935"/>
      <c r="I248" s="934"/>
      <c r="J248" s="935"/>
      <c r="K248" s="934"/>
      <c r="L248" s="935"/>
      <c r="M248" s="934"/>
      <c r="N248" s="935"/>
      <c r="O248" s="934"/>
      <c r="P248" s="935"/>
      <c r="Q248" s="934"/>
      <c r="R248" s="935"/>
      <c r="S248" s="934"/>
      <c r="T248" s="935"/>
      <c r="U248" s="934"/>
      <c r="V248" s="935"/>
      <c r="W248" s="934"/>
      <c r="X248" s="935"/>
      <c r="Y248" s="934"/>
      <c r="Z248" s="935"/>
      <c r="AA248" s="934"/>
      <c r="AB248" s="935"/>
      <c r="AC248" s="166"/>
      <c r="AD248" s="166"/>
      <c r="AE248" s="720"/>
      <c r="AF248" s="720"/>
      <c r="AG248" s="720"/>
    </row>
    <row r="249" spans="1:33" ht="25" customHeight="1">
      <c r="A249" s="720">
        <v>20</v>
      </c>
      <c r="B249" s="164"/>
      <c r="C249" s="165"/>
      <c r="D249" s="165"/>
      <c r="E249" s="934"/>
      <c r="F249" s="935"/>
      <c r="G249" s="934"/>
      <c r="H249" s="935"/>
      <c r="I249" s="934"/>
      <c r="J249" s="935"/>
      <c r="K249" s="934"/>
      <c r="L249" s="935"/>
      <c r="M249" s="934"/>
      <c r="N249" s="935"/>
      <c r="O249" s="934"/>
      <c r="P249" s="935"/>
      <c r="Q249" s="934"/>
      <c r="R249" s="935"/>
      <c r="S249" s="934"/>
      <c r="T249" s="935"/>
      <c r="U249" s="934"/>
      <c r="V249" s="935"/>
      <c r="W249" s="934"/>
      <c r="X249" s="935"/>
      <c r="Y249" s="934"/>
      <c r="Z249" s="935"/>
      <c r="AA249" s="934"/>
      <c r="AB249" s="935"/>
      <c r="AC249" s="166"/>
      <c r="AD249" s="166"/>
      <c r="AE249" s="720"/>
      <c r="AF249" s="720"/>
      <c r="AG249" s="720"/>
    </row>
    <row r="250" spans="1:33" ht="25" customHeight="1">
      <c r="A250" s="717">
        <v>21</v>
      </c>
      <c r="B250" s="164"/>
      <c r="C250" s="165"/>
      <c r="D250" s="165"/>
      <c r="E250" s="934"/>
      <c r="F250" s="935"/>
      <c r="G250" s="934"/>
      <c r="H250" s="935"/>
      <c r="I250" s="934"/>
      <c r="J250" s="935"/>
      <c r="K250" s="934"/>
      <c r="L250" s="935"/>
      <c r="M250" s="934"/>
      <c r="N250" s="935"/>
      <c r="O250" s="934"/>
      <c r="P250" s="935"/>
      <c r="Q250" s="934"/>
      <c r="R250" s="935"/>
      <c r="S250" s="934"/>
      <c r="T250" s="935"/>
      <c r="U250" s="934"/>
      <c r="V250" s="935"/>
      <c r="W250" s="934"/>
      <c r="X250" s="935"/>
      <c r="Y250" s="934"/>
      <c r="Z250" s="935"/>
      <c r="AA250" s="934"/>
      <c r="AB250" s="935"/>
      <c r="AC250" s="166"/>
      <c r="AD250" s="166"/>
      <c r="AE250" s="720"/>
      <c r="AF250" s="720"/>
      <c r="AG250" s="720"/>
    </row>
    <row r="251" spans="1:33" ht="25" customHeight="1">
      <c r="A251" s="720">
        <v>22</v>
      </c>
      <c r="B251" s="164"/>
      <c r="C251" s="165"/>
      <c r="D251" s="165"/>
      <c r="E251" s="934"/>
      <c r="F251" s="935"/>
      <c r="G251" s="934"/>
      <c r="H251" s="935"/>
      <c r="I251" s="934"/>
      <c r="J251" s="935"/>
      <c r="K251" s="934"/>
      <c r="L251" s="935"/>
      <c r="M251" s="934"/>
      <c r="N251" s="935"/>
      <c r="O251" s="934"/>
      <c r="P251" s="935"/>
      <c r="Q251" s="934"/>
      <c r="R251" s="935"/>
      <c r="S251" s="934"/>
      <c r="T251" s="935"/>
      <c r="U251" s="934"/>
      <c r="V251" s="935"/>
      <c r="W251" s="934"/>
      <c r="X251" s="935"/>
      <c r="Y251" s="934"/>
      <c r="Z251" s="935"/>
      <c r="AA251" s="934"/>
      <c r="AB251" s="935"/>
      <c r="AC251" s="166"/>
      <c r="AD251" s="166"/>
      <c r="AE251" s="720"/>
      <c r="AF251" s="720"/>
      <c r="AG251" s="720"/>
    </row>
    <row r="252" spans="1:33" ht="25" customHeight="1">
      <c r="A252" s="717">
        <v>23</v>
      </c>
      <c r="B252" s="164"/>
      <c r="C252" s="165"/>
      <c r="D252" s="165"/>
      <c r="E252" s="934"/>
      <c r="F252" s="935"/>
      <c r="G252" s="934"/>
      <c r="H252" s="935"/>
      <c r="I252" s="934"/>
      <c r="J252" s="935"/>
      <c r="K252" s="934"/>
      <c r="L252" s="935"/>
      <c r="M252" s="934"/>
      <c r="N252" s="935"/>
      <c r="O252" s="934"/>
      <c r="P252" s="935"/>
      <c r="Q252" s="934"/>
      <c r="R252" s="935"/>
      <c r="S252" s="934"/>
      <c r="T252" s="935"/>
      <c r="U252" s="934"/>
      <c r="V252" s="935"/>
      <c r="W252" s="934"/>
      <c r="X252" s="935"/>
      <c r="Y252" s="934"/>
      <c r="Z252" s="935"/>
      <c r="AA252" s="934"/>
      <c r="AB252" s="935"/>
      <c r="AC252" s="166"/>
      <c r="AD252" s="166"/>
      <c r="AE252" s="720"/>
      <c r="AF252" s="720"/>
      <c r="AG252" s="720"/>
    </row>
    <row r="253" spans="1:33" ht="25" customHeight="1">
      <c r="A253" s="720">
        <v>24</v>
      </c>
      <c r="B253" s="164"/>
      <c r="C253" s="165"/>
      <c r="D253" s="165"/>
      <c r="E253" s="934"/>
      <c r="F253" s="935"/>
      <c r="G253" s="934"/>
      <c r="H253" s="935"/>
      <c r="I253" s="934"/>
      <c r="J253" s="935"/>
      <c r="K253" s="934"/>
      <c r="L253" s="935"/>
      <c r="M253" s="934"/>
      <c r="N253" s="935"/>
      <c r="O253" s="934"/>
      <c r="P253" s="935"/>
      <c r="Q253" s="934"/>
      <c r="R253" s="935"/>
      <c r="S253" s="934"/>
      <c r="T253" s="935"/>
      <c r="U253" s="934"/>
      <c r="V253" s="935"/>
      <c r="W253" s="934"/>
      <c r="X253" s="935"/>
      <c r="Y253" s="934"/>
      <c r="Z253" s="935"/>
      <c r="AA253" s="934"/>
      <c r="AB253" s="935"/>
      <c r="AC253" s="166"/>
      <c r="AD253" s="166"/>
      <c r="AE253" s="720"/>
      <c r="AF253" s="720"/>
      <c r="AG253" s="720"/>
    </row>
    <row r="254" spans="1:33" ht="25" customHeight="1">
      <c r="A254" s="717">
        <v>25</v>
      </c>
      <c r="B254" s="164"/>
      <c r="C254" s="165"/>
      <c r="D254" s="165"/>
      <c r="E254" s="934"/>
      <c r="F254" s="935"/>
      <c r="G254" s="934"/>
      <c r="H254" s="935"/>
      <c r="I254" s="934"/>
      <c r="J254" s="935"/>
      <c r="K254" s="934"/>
      <c r="L254" s="935"/>
      <c r="M254" s="934"/>
      <c r="N254" s="935"/>
      <c r="O254" s="934"/>
      <c r="P254" s="935"/>
      <c r="Q254" s="934"/>
      <c r="R254" s="935"/>
      <c r="S254" s="934"/>
      <c r="T254" s="935"/>
      <c r="U254" s="934"/>
      <c r="V254" s="935"/>
      <c r="W254" s="934"/>
      <c r="X254" s="935"/>
      <c r="Y254" s="934"/>
      <c r="Z254" s="935"/>
      <c r="AA254" s="934"/>
      <c r="AB254" s="935"/>
      <c r="AC254" s="166"/>
      <c r="AD254" s="166"/>
      <c r="AE254" s="720"/>
      <c r="AF254" s="720"/>
      <c r="AG254" s="720"/>
    </row>
    <row r="255" spans="1:33" ht="25" customHeight="1">
      <c r="A255" s="720">
        <v>26</v>
      </c>
      <c r="B255" s="164"/>
      <c r="C255" s="165"/>
      <c r="D255" s="165"/>
      <c r="E255" s="934"/>
      <c r="F255" s="935"/>
      <c r="G255" s="934"/>
      <c r="H255" s="935"/>
      <c r="I255" s="934"/>
      <c r="J255" s="935"/>
      <c r="K255" s="934"/>
      <c r="L255" s="935"/>
      <c r="M255" s="934"/>
      <c r="N255" s="935"/>
      <c r="O255" s="934"/>
      <c r="P255" s="935"/>
      <c r="Q255" s="934"/>
      <c r="R255" s="935"/>
      <c r="S255" s="934"/>
      <c r="T255" s="935"/>
      <c r="U255" s="934"/>
      <c r="V255" s="935"/>
      <c r="W255" s="934"/>
      <c r="X255" s="935"/>
      <c r="Y255" s="934"/>
      <c r="Z255" s="935"/>
      <c r="AA255" s="934"/>
      <c r="AB255" s="935"/>
      <c r="AC255" s="166"/>
      <c r="AD255" s="166"/>
      <c r="AE255" s="720"/>
      <c r="AF255" s="720"/>
      <c r="AG255" s="720"/>
    </row>
    <row r="256" spans="1:33" ht="25" customHeight="1">
      <c r="A256" s="717">
        <v>27</v>
      </c>
      <c r="B256" s="164"/>
      <c r="C256" s="165"/>
      <c r="D256" s="165"/>
      <c r="E256" s="934"/>
      <c r="F256" s="935"/>
      <c r="G256" s="934"/>
      <c r="H256" s="935"/>
      <c r="I256" s="934"/>
      <c r="J256" s="935"/>
      <c r="K256" s="934"/>
      <c r="L256" s="935"/>
      <c r="M256" s="934"/>
      <c r="N256" s="935"/>
      <c r="O256" s="934"/>
      <c r="P256" s="935"/>
      <c r="Q256" s="934"/>
      <c r="R256" s="935"/>
      <c r="S256" s="934"/>
      <c r="T256" s="935"/>
      <c r="U256" s="934"/>
      <c r="V256" s="935"/>
      <c r="W256" s="934"/>
      <c r="X256" s="935"/>
      <c r="Y256" s="934"/>
      <c r="Z256" s="935"/>
      <c r="AA256" s="934"/>
      <c r="AB256" s="935"/>
      <c r="AC256" s="166"/>
      <c r="AD256" s="166"/>
      <c r="AE256" s="720"/>
      <c r="AF256" s="720"/>
      <c r="AG256" s="720"/>
    </row>
    <row r="257" spans="1:33" ht="25" customHeight="1">
      <c r="A257" s="720">
        <v>28</v>
      </c>
      <c r="B257" s="164"/>
      <c r="C257" s="165"/>
      <c r="D257" s="165"/>
      <c r="E257" s="934"/>
      <c r="F257" s="935"/>
      <c r="G257" s="934"/>
      <c r="H257" s="935"/>
      <c r="I257" s="934"/>
      <c r="J257" s="935"/>
      <c r="K257" s="934"/>
      <c r="L257" s="935"/>
      <c r="M257" s="934"/>
      <c r="N257" s="935"/>
      <c r="O257" s="934"/>
      <c r="P257" s="935"/>
      <c r="Q257" s="934"/>
      <c r="R257" s="935"/>
      <c r="S257" s="934"/>
      <c r="T257" s="935"/>
      <c r="U257" s="934"/>
      <c r="V257" s="935"/>
      <c r="W257" s="934"/>
      <c r="X257" s="935"/>
      <c r="Y257" s="934"/>
      <c r="Z257" s="935"/>
      <c r="AA257" s="934"/>
      <c r="AB257" s="935"/>
      <c r="AC257" s="166"/>
      <c r="AD257" s="166"/>
      <c r="AE257" s="720"/>
      <c r="AF257" s="720"/>
      <c r="AG257" s="720"/>
    </row>
    <row r="258" spans="1:33" ht="25" customHeight="1">
      <c r="A258" s="717">
        <v>29</v>
      </c>
      <c r="B258" s="164"/>
      <c r="C258" s="165"/>
      <c r="D258" s="165"/>
      <c r="E258" s="934"/>
      <c r="F258" s="935"/>
      <c r="G258" s="934"/>
      <c r="H258" s="935"/>
      <c r="I258" s="934"/>
      <c r="J258" s="935"/>
      <c r="K258" s="934"/>
      <c r="L258" s="935"/>
      <c r="M258" s="934"/>
      <c r="N258" s="935"/>
      <c r="O258" s="934"/>
      <c r="P258" s="935"/>
      <c r="Q258" s="934"/>
      <c r="R258" s="935"/>
      <c r="S258" s="934"/>
      <c r="T258" s="935"/>
      <c r="U258" s="934"/>
      <c r="V258" s="935"/>
      <c r="W258" s="934"/>
      <c r="X258" s="935"/>
      <c r="Y258" s="934"/>
      <c r="Z258" s="935"/>
      <c r="AA258" s="934"/>
      <c r="AB258" s="935"/>
      <c r="AC258" s="166"/>
      <c r="AD258" s="166"/>
      <c r="AE258" s="720"/>
      <c r="AF258" s="720"/>
      <c r="AG258" s="720"/>
    </row>
    <row r="259" spans="1:33" ht="25" customHeight="1">
      <c r="A259" s="720">
        <v>30</v>
      </c>
      <c r="B259" s="164"/>
      <c r="C259" s="165"/>
      <c r="D259" s="165"/>
      <c r="E259" s="934"/>
      <c r="F259" s="935"/>
      <c r="G259" s="934"/>
      <c r="H259" s="935"/>
      <c r="I259" s="934"/>
      <c r="J259" s="935"/>
      <c r="K259" s="934"/>
      <c r="L259" s="935"/>
      <c r="M259" s="934"/>
      <c r="N259" s="935"/>
      <c r="O259" s="934"/>
      <c r="P259" s="935"/>
      <c r="Q259" s="934"/>
      <c r="R259" s="935"/>
      <c r="S259" s="934"/>
      <c r="T259" s="935"/>
      <c r="U259" s="934"/>
      <c r="V259" s="935"/>
      <c r="W259" s="934"/>
      <c r="X259" s="935"/>
      <c r="Y259" s="934"/>
      <c r="Z259" s="935"/>
      <c r="AA259" s="934"/>
      <c r="AB259" s="935"/>
      <c r="AC259" s="166"/>
      <c r="AD259" s="166"/>
      <c r="AE259" s="720"/>
      <c r="AF259" s="720"/>
      <c r="AG259" s="720"/>
    </row>
    <row r="260" spans="1:33" ht="25" customHeight="1">
      <c r="A260" s="717">
        <v>31</v>
      </c>
      <c r="B260" s="164"/>
      <c r="C260" s="165"/>
      <c r="D260" s="165"/>
      <c r="E260" s="934"/>
      <c r="F260" s="935"/>
      <c r="G260" s="934"/>
      <c r="H260" s="935"/>
      <c r="I260" s="934"/>
      <c r="J260" s="935"/>
      <c r="K260" s="934"/>
      <c r="L260" s="935"/>
      <c r="M260" s="934"/>
      <c r="N260" s="935"/>
      <c r="O260" s="934"/>
      <c r="P260" s="935"/>
      <c r="Q260" s="934"/>
      <c r="R260" s="935"/>
      <c r="S260" s="934"/>
      <c r="T260" s="935"/>
      <c r="U260" s="934"/>
      <c r="V260" s="935"/>
      <c r="W260" s="934"/>
      <c r="X260" s="935"/>
      <c r="Y260" s="934"/>
      <c r="Z260" s="935"/>
      <c r="AA260" s="934"/>
      <c r="AB260" s="935"/>
      <c r="AC260" s="166"/>
      <c r="AD260" s="166"/>
      <c r="AE260" s="720"/>
      <c r="AF260" s="720"/>
      <c r="AG260" s="720"/>
    </row>
    <row r="261" spans="1:33" ht="25" customHeight="1">
      <c r="A261" s="720">
        <v>32</v>
      </c>
      <c r="B261" s="164"/>
      <c r="C261" s="165"/>
      <c r="D261" s="165"/>
      <c r="E261" s="934"/>
      <c r="F261" s="935"/>
      <c r="G261" s="934"/>
      <c r="H261" s="935"/>
      <c r="I261" s="934"/>
      <c r="J261" s="935"/>
      <c r="K261" s="934"/>
      <c r="L261" s="935"/>
      <c r="M261" s="934"/>
      <c r="N261" s="935"/>
      <c r="O261" s="934"/>
      <c r="P261" s="935"/>
      <c r="Q261" s="934"/>
      <c r="R261" s="935"/>
      <c r="S261" s="934"/>
      <c r="T261" s="935"/>
      <c r="U261" s="934"/>
      <c r="V261" s="935"/>
      <c r="W261" s="934"/>
      <c r="X261" s="935"/>
      <c r="Y261" s="934"/>
      <c r="Z261" s="935"/>
      <c r="AA261" s="934"/>
      <c r="AB261" s="935"/>
      <c r="AC261" s="166"/>
      <c r="AD261" s="166"/>
      <c r="AE261" s="720"/>
      <c r="AF261" s="720"/>
      <c r="AG261" s="720"/>
    </row>
    <row r="262" spans="1:33" ht="16" customHeight="1">
      <c r="A262" s="158"/>
      <c r="B262" s="715"/>
      <c r="C262" s="167"/>
      <c r="D262" s="167"/>
      <c r="E262" s="158"/>
      <c r="F262" s="158"/>
      <c r="G262" s="158"/>
      <c r="H262" s="158"/>
      <c r="I262" s="158"/>
      <c r="J262" s="158"/>
      <c r="K262" s="158"/>
      <c r="L262" s="158"/>
      <c r="M262" s="158"/>
      <c r="N262" s="158"/>
      <c r="O262" s="158"/>
      <c r="P262" s="158"/>
      <c r="Q262" s="158"/>
      <c r="R262" s="158"/>
      <c r="S262" s="158"/>
      <c r="T262" s="158"/>
      <c r="U262" s="158"/>
      <c r="V262" s="158"/>
      <c r="W262" s="158"/>
      <c r="X262" s="158"/>
      <c r="Y262" s="158"/>
      <c r="Z262" s="158"/>
      <c r="AA262" s="158"/>
      <c r="AB262" s="158"/>
      <c r="AC262" s="158"/>
      <c r="AD262" s="158"/>
      <c r="AE262" s="158"/>
      <c r="AF262" s="158"/>
      <c r="AG262" s="158"/>
    </row>
    <row r="263" spans="1:33" ht="20.25" customHeight="1">
      <c r="A263" s="158"/>
      <c r="B263" s="158"/>
      <c r="C263" s="158"/>
      <c r="D263" s="158"/>
      <c r="E263" s="158"/>
      <c r="F263" s="158"/>
      <c r="G263" s="158"/>
      <c r="H263" s="715"/>
      <c r="I263" s="928"/>
      <c r="J263" s="928"/>
      <c r="K263" s="928"/>
      <c r="L263" s="928"/>
      <c r="M263" s="928"/>
      <c r="N263" s="928"/>
      <c r="O263" s="928"/>
      <c r="P263" s="928"/>
      <c r="Q263" s="928"/>
      <c r="R263" s="928"/>
      <c r="S263" s="928"/>
      <c r="T263" s="928"/>
      <c r="U263" s="928"/>
      <c r="V263" s="928"/>
      <c r="W263" s="928"/>
      <c r="X263" s="928"/>
      <c r="Y263" s="928"/>
      <c r="Z263" s="928"/>
      <c r="AA263" s="158"/>
      <c r="AB263" s="929" t="s">
        <v>355</v>
      </c>
      <c r="AC263" s="930"/>
      <c r="AD263" s="930"/>
      <c r="AE263" s="930"/>
      <c r="AF263" s="930"/>
      <c r="AG263" s="931"/>
    </row>
    <row r="264" spans="1:33" ht="20.25" customHeight="1">
      <c r="A264" s="158"/>
      <c r="B264" s="715"/>
      <c r="C264" s="715"/>
      <c r="D264" s="715"/>
      <c r="E264" s="928"/>
      <c r="F264" s="928"/>
      <c r="G264" s="928"/>
      <c r="H264" s="715"/>
      <c r="I264" s="158"/>
      <c r="J264" s="928"/>
      <c r="K264" s="928"/>
      <c r="L264" s="928"/>
      <c r="M264" s="928"/>
      <c r="N264" s="928"/>
      <c r="O264" s="928"/>
      <c r="P264" s="928"/>
      <c r="Q264" s="928"/>
      <c r="R264" s="928"/>
      <c r="S264" s="928"/>
      <c r="T264" s="928"/>
      <c r="U264" s="928"/>
      <c r="V264" s="928"/>
      <c r="W264" s="928"/>
      <c r="X264" s="928"/>
      <c r="Y264" s="928"/>
      <c r="Z264" s="928"/>
      <c r="AA264" s="158"/>
      <c r="AB264" s="169"/>
      <c r="AC264" s="158"/>
      <c r="AD264" s="158"/>
      <c r="AE264" s="158"/>
      <c r="AF264" s="158"/>
      <c r="AG264" s="170"/>
    </row>
    <row r="265" spans="1:33" ht="20.25" customHeight="1">
      <c r="A265" s="714"/>
      <c r="B265" s="487"/>
      <c r="C265" s="167"/>
      <c r="D265" s="715"/>
      <c r="E265" s="932"/>
      <c r="F265" s="932"/>
      <c r="G265" s="932"/>
      <c r="H265" s="718"/>
      <c r="I265" s="714"/>
      <c r="J265" s="933"/>
      <c r="K265" s="933"/>
      <c r="L265" s="928"/>
      <c r="M265" s="928"/>
      <c r="N265" s="928"/>
      <c r="O265" s="928"/>
      <c r="P265" s="928"/>
      <c r="Q265" s="928"/>
      <c r="R265" s="928"/>
      <c r="S265" s="928"/>
      <c r="T265" s="928"/>
      <c r="U265" s="928"/>
      <c r="V265" s="928"/>
      <c r="W265" s="928"/>
      <c r="X265" s="928"/>
      <c r="Y265" s="928"/>
      <c r="Z265" s="928"/>
      <c r="AA265" s="158"/>
      <c r="AB265" s="169"/>
      <c r="AC265" s="158"/>
      <c r="AD265" s="158"/>
      <c r="AE265" s="158"/>
      <c r="AF265" s="158"/>
      <c r="AG265" s="170"/>
    </row>
    <row r="266" spans="1:33" ht="20.25" customHeight="1">
      <c r="A266" s="714"/>
      <c r="B266" s="715"/>
      <c r="C266" s="167"/>
      <c r="D266" s="715"/>
      <c r="E266" s="932"/>
      <c r="F266" s="932"/>
      <c r="G266" s="932"/>
      <c r="H266" s="718"/>
      <c r="I266" s="714"/>
      <c r="J266" s="933"/>
      <c r="K266" s="933"/>
      <c r="L266" s="928"/>
      <c r="M266" s="928"/>
      <c r="N266" s="928"/>
      <c r="O266" s="928"/>
      <c r="P266" s="928"/>
      <c r="Q266" s="928"/>
      <c r="R266" s="928"/>
      <c r="S266" s="928"/>
      <c r="T266" s="928"/>
      <c r="U266" s="928"/>
      <c r="V266" s="928"/>
      <c r="W266" s="928"/>
      <c r="X266" s="928"/>
      <c r="Y266" s="928"/>
      <c r="Z266" s="928"/>
      <c r="AA266" s="158"/>
      <c r="AB266" s="169"/>
      <c r="AC266" s="158"/>
      <c r="AD266" s="158"/>
      <c r="AE266" s="158"/>
      <c r="AF266" s="158"/>
      <c r="AG266" s="170"/>
    </row>
    <row r="267" spans="1:33" ht="20.25" customHeight="1">
      <c r="A267" s="714"/>
      <c r="B267" s="715"/>
      <c r="C267" s="167"/>
      <c r="D267" s="715"/>
      <c r="E267" s="932"/>
      <c r="F267" s="932"/>
      <c r="G267" s="932"/>
      <c r="H267" s="718"/>
      <c r="I267" s="714"/>
      <c r="J267" s="933"/>
      <c r="K267" s="933"/>
      <c r="L267" s="928"/>
      <c r="M267" s="928"/>
      <c r="N267" s="928"/>
      <c r="O267" s="928"/>
      <c r="P267" s="928"/>
      <c r="Q267" s="928"/>
      <c r="R267" s="928"/>
      <c r="S267" s="928"/>
      <c r="T267" s="928"/>
      <c r="U267" s="928"/>
      <c r="V267" s="928"/>
      <c r="W267" s="928"/>
      <c r="X267" s="928"/>
      <c r="Y267" s="928"/>
      <c r="Z267" s="928"/>
      <c r="AB267" s="173"/>
      <c r="AG267" s="174"/>
    </row>
    <row r="268" spans="1:33" ht="20.25" customHeight="1">
      <c r="A268" s="714"/>
      <c r="B268" s="715"/>
      <c r="C268" s="167"/>
      <c r="D268" s="715"/>
      <c r="E268" s="932"/>
      <c r="F268" s="932"/>
      <c r="G268" s="932"/>
      <c r="H268" s="718"/>
      <c r="I268" s="714"/>
      <c r="J268" s="933"/>
      <c r="K268" s="933"/>
      <c r="L268" s="928"/>
      <c r="M268" s="928"/>
      <c r="N268" s="928"/>
      <c r="O268" s="928"/>
      <c r="P268" s="928"/>
      <c r="Q268" s="928"/>
      <c r="R268" s="928"/>
      <c r="S268" s="928"/>
      <c r="T268" s="928"/>
      <c r="U268" s="928"/>
      <c r="V268" s="928"/>
      <c r="W268" s="928"/>
      <c r="X268" s="928"/>
      <c r="Y268" s="928"/>
      <c r="Z268" s="928"/>
      <c r="AA268" s="158"/>
      <c r="AB268" s="929" t="s">
        <v>358</v>
      </c>
      <c r="AC268" s="930"/>
      <c r="AD268" s="930"/>
      <c r="AE268" s="930"/>
      <c r="AF268" s="930"/>
      <c r="AG268" s="931"/>
    </row>
    <row r="269" spans="1:33" ht="20.25" customHeight="1">
      <c r="A269" s="714"/>
      <c r="B269" s="715"/>
      <c r="C269" s="167"/>
      <c r="D269" s="715"/>
      <c r="E269" s="932"/>
      <c r="F269" s="932"/>
      <c r="G269" s="932"/>
      <c r="H269" s="718"/>
      <c r="I269" s="714"/>
      <c r="J269" s="933"/>
      <c r="K269" s="933"/>
      <c r="L269" s="928"/>
      <c r="M269" s="928"/>
      <c r="N269" s="928"/>
      <c r="O269" s="928"/>
      <c r="P269" s="928"/>
      <c r="Q269" s="928"/>
      <c r="R269" s="928"/>
      <c r="S269" s="928"/>
      <c r="T269" s="928"/>
      <c r="U269" s="928"/>
      <c r="V269" s="928"/>
      <c r="W269" s="928"/>
      <c r="X269" s="928"/>
      <c r="Y269" s="928"/>
      <c r="Z269" s="928"/>
      <c r="AA269" s="158"/>
      <c r="AB269" s="474"/>
      <c r="AC269" s="178"/>
      <c r="AD269" s="178"/>
      <c r="AE269" s="178"/>
      <c r="AF269" s="178"/>
      <c r="AG269" s="475"/>
    </row>
    <row r="270" spans="1:33" ht="20.25" customHeight="1">
      <c r="A270" s="714"/>
      <c r="B270" s="715"/>
      <c r="C270" s="167"/>
      <c r="D270" s="715"/>
      <c r="E270" s="932"/>
      <c r="F270" s="932"/>
      <c r="G270" s="932"/>
      <c r="H270" s="718"/>
      <c r="I270" s="714"/>
      <c r="J270" s="933"/>
      <c r="K270" s="933"/>
      <c r="L270" s="928"/>
      <c r="M270" s="928"/>
      <c r="N270" s="928"/>
      <c r="O270" s="928"/>
      <c r="P270" s="928"/>
      <c r="Q270" s="928"/>
      <c r="R270" s="928"/>
      <c r="S270" s="928"/>
      <c r="T270" s="928"/>
      <c r="U270" s="928"/>
      <c r="V270" s="928"/>
      <c r="W270" s="928"/>
      <c r="X270" s="928"/>
      <c r="Y270" s="928"/>
      <c r="Z270" s="928"/>
      <c r="AA270" s="158"/>
      <c r="AB270" s="169"/>
      <c r="AC270" s="158"/>
      <c r="AD270" s="158"/>
      <c r="AE270" s="158"/>
      <c r="AF270" s="158"/>
      <c r="AG270" s="170"/>
    </row>
    <row r="271" spans="1:33" ht="20.25" customHeight="1">
      <c r="A271" s="714"/>
      <c r="B271" s="715"/>
      <c r="C271" s="167"/>
      <c r="D271" s="715"/>
      <c r="E271" s="932"/>
      <c r="F271" s="932"/>
      <c r="G271" s="932"/>
      <c r="H271" s="718"/>
      <c r="I271" s="714"/>
      <c r="J271" s="933"/>
      <c r="K271" s="933"/>
      <c r="L271" s="928"/>
      <c r="M271" s="928"/>
      <c r="N271" s="928"/>
      <c r="O271" s="928"/>
      <c r="P271" s="928"/>
      <c r="Q271" s="928"/>
      <c r="R271" s="928"/>
      <c r="S271" s="928"/>
      <c r="T271" s="928"/>
      <c r="U271" s="928"/>
      <c r="V271" s="928"/>
      <c r="W271" s="928"/>
      <c r="X271" s="928"/>
      <c r="Y271" s="928"/>
      <c r="Z271" s="928"/>
      <c r="AA271" s="158"/>
      <c r="AB271" s="169"/>
      <c r="AC271" s="158"/>
      <c r="AD271" s="158"/>
      <c r="AE271" s="158"/>
      <c r="AF271" s="158"/>
      <c r="AG271" s="170"/>
    </row>
    <row r="272" spans="1:33" ht="20.25" customHeight="1">
      <c r="A272" s="714"/>
      <c r="B272" s="715"/>
      <c r="C272" s="167"/>
      <c r="D272" s="715"/>
      <c r="E272" s="932"/>
      <c r="F272" s="932"/>
      <c r="G272" s="932"/>
      <c r="H272" s="718"/>
      <c r="I272" s="714"/>
      <c r="J272" s="933"/>
      <c r="K272" s="933"/>
      <c r="L272" s="928"/>
      <c r="M272" s="928"/>
      <c r="N272" s="928"/>
      <c r="O272" s="928"/>
      <c r="P272" s="928"/>
      <c r="Q272" s="928"/>
      <c r="R272" s="928"/>
      <c r="S272" s="928"/>
      <c r="T272" s="928"/>
      <c r="U272" s="928"/>
      <c r="V272" s="928"/>
      <c r="W272" s="928"/>
      <c r="X272" s="928"/>
      <c r="Y272" s="928"/>
      <c r="Z272" s="928"/>
      <c r="AA272" s="158"/>
      <c r="AB272" s="175"/>
      <c r="AC272" s="176"/>
      <c r="AD272" s="176"/>
      <c r="AE272" s="176"/>
      <c r="AF272" s="176"/>
      <c r="AG272" s="177"/>
    </row>
    <row r="273" spans="1:33" ht="10" customHeight="1">
      <c r="A273" s="714"/>
      <c r="B273" s="715"/>
      <c r="C273" s="167"/>
      <c r="D273" s="715"/>
      <c r="E273" s="718"/>
      <c r="F273" s="718"/>
      <c r="G273" s="718"/>
      <c r="H273" s="718"/>
      <c r="I273" s="714"/>
      <c r="J273" s="714"/>
      <c r="K273" s="715"/>
      <c r="L273" s="715"/>
      <c r="M273" s="715"/>
      <c r="N273" s="715"/>
      <c r="O273" s="715"/>
      <c r="P273" s="715"/>
      <c r="Q273" s="715"/>
      <c r="R273" s="715"/>
      <c r="S273" s="715"/>
      <c r="T273" s="715"/>
      <c r="U273" s="715"/>
      <c r="V273" s="715"/>
      <c r="W273" s="715"/>
      <c r="X273" s="715"/>
      <c r="Y273" s="715"/>
      <c r="Z273" s="715"/>
      <c r="AA273" s="158"/>
      <c r="AB273" s="158"/>
      <c r="AC273" s="158"/>
      <c r="AD273" s="158"/>
      <c r="AE273" s="158"/>
      <c r="AF273" s="158"/>
      <c r="AG273" s="158"/>
    </row>
    <row r="274" spans="1:33" ht="38.25" customHeight="1">
      <c r="A274" s="942" t="s">
        <v>339</v>
      </c>
      <c r="B274" s="943"/>
      <c r="C274" s="943"/>
      <c r="D274" s="944"/>
      <c r="E274" s="929" t="s">
        <v>4</v>
      </c>
      <c r="F274" s="930"/>
      <c r="G274" s="931"/>
      <c r="H274" s="945">
        <f>Boys!$G$3</f>
        <v>46271</v>
      </c>
      <c r="I274" s="946"/>
      <c r="J274" s="946"/>
      <c r="K274" s="947"/>
      <c r="L274" s="929" t="s">
        <v>5</v>
      </c>
      <c r="M274" s="930"/>
      <c r="N274" s="931"/>
      <c r="O274" s="948" t="str">
        <f>Boys!$I$3</f>
        <v>Tilsley</v>
      </c>
      <c r="P274" s="949"/>
      <c r="Q274" s="949"/>
      <c r="R274" s="949"/>
      <c r="S274" s="949"/>
      <c r="T274" s="949"/>
      <c r="U274" s="949"/>
      <c r="V274" s="949"/>
      <c r="W274" s="950"/>
      <c r="X274" s="929" t="s">
        <v>340</v>
      </c>
      <c r="Y274" s="930"/>
      <c r="Z274" s="931"/>
      <c r="AA274" s="948" t="str">
        <f>'Read Me First'!$A$1</f>
        <v>Oxfordshire Track and Field League 2026</v>
      </c>
      <c r="AB274" s="949"/>
      <c r="AC274" s="949"/>
      <c r="AD274" s="949"/>
      <c r="AE274" s="949"/>
      <c r="AF274" s="949"/>
      <c r="AG274" s="950"/>
    </row>
    <row r="275" spans="1:33" ht="38.25" customHeight="1">
      <c r="A275" s="929" t="s">
        <v>283</v>
      </c>
      <c r="B275" s="931"/>
      <c r="C275" s="948" t="str">
        <f>"High Jump U14 Girls (" &amp;DataCalcs!$K$711 &amp; " athletes)"</f>
        <v>High Jump U14 Girls (0 athletes)</v>
      </c>
      <c r="D275" s="950"/>
      <c r="E275" s="929" t="s">
        <v>341</v>
      </c>
      <c r="F275" s="930"/>
      <c r="G275" s="931"/>
      <c r="H275" s="951">
        <f>DataTables!$Q$85</f>
        <v>0.54166666666666663</v>
      </c>
      <c r="I275" s="952"/>
      <c r="J275" s="952"/>
      <c r="K275" s="953"/>
      <c r="L275" s="948" t="s">
        <v>342</v>
      </c>
      <c r="M275" s="949"/>
      <c r="N275" s="949"/>
      <c r="O275" s="954">
        <f>DataTables!$N85</f>
        <v>1.52</v>
      </c>
      <c r="P275" s="954"/>
      <c r="Q275" s="955"/>
      <c r="R275" s="948" t="s">
        <v>343</v>
      </c>
      <c r="S275" s="949"/>
      <c r="T275" s="949"/>
      <c r="U275" s="956">
        <f>DataTables!$I$85</f>
        <v>1.28</v>
      </c>
      <c r="V275" s="956"/>
      <c r="W275" s="957"/>
      <c r="X275" s="948" t="str">
        <f>"Starting Height/Second Height: " &amp; CHAR(10) &amp;DataTables!$R$85</f>
        <v xml:space="preserve">Starting Height/Second Height: 
</v>
      </c>
      <c r="Y275" s="949"/>
      <c r="Z275" s="949"/>
      <c r="AA275" s="949"/>
      <c r="AB275" s="949"/>
      <c r="AC275" s="949"/>
      <c r="AD275" s="949"/>
      <c r="AE275" s="949"/>
      <c r="AF275" s="949"/>
      <c r="AG275" s="950"/>
    </row>
    <row r="276" spans="1:33" ht="16" customHeight="1">
      <c r="A276" s="158"/>
      <c r="B276" s="158"/>
      <c r="C276" s="158"/>
      <c r="D276" s="159"/>
      <c r="E276" s="715"/>
      <c r="F276" s="715"/>
      <c r="G276" s="715"/>
      <c r="H276" s="160"/>
      <c r="I276" s="160"/>
      <c r="J276" s="160"/>
      <c r="K276" s="715"/>
      <c r="L276" s="715"/>
      <c r="M276" s="715"/>
      <c r="N276" s="713"/>
      <c r="O276" s="713"/>
      <c r="P276" s="713"/>
      <c r="Q276" s="713"/>
      <c r="R276" s="161"/>
      <c r="S276" s="161"/>
      <c r="T276" s="161"/>
      <c r="U276" s="162"/>
      <c r="V276" s="162"/>
      <c r="W276" s="161"/>
      <c r="X276" s="163"/>
      <c r="Y276" s="163"/>
      <c r="Z276" s="163"/>
      <c r="AA276" s="163"/>
      <c r="AB276" s="163"/>
      <c r="AC276" s="163"/>
      <c r="AD276" s="163"/>
      <c r="AE276" s="163"/>
      <c r="AF276" s="163"/>
      <c r="AG276" s="163"/>
    </row>
    <row r="277" spans="1:33" ht="38.25" customHeight="1">
      <c r="A277" s="958" t="s">
        <v>344</v>
      </c>
      <c r="B277" s="960" t="s">
        <v>302</v>
      </c>
      <c r="C277" s="960" t="s">
        <v>345</v>
      </c>
      <c r="D277" s="960" t="s">
        <v>346</v>
      </c>
      <c r="E277" s="962"/>
      <c r="F277" s="963"/>
      <c r="G277" s="962"/>
      <c r="H277" s="963"/>
      <c r="I277" s="962"/>
      <c r="J277" s="963"/>
      <c r="K277" s="962"/>
      <c r="L277" s="963"/>
      <c r="M277" s="962"/>
      <c r="N277" s="963"/>
      <c r="O277" s="962"/>
      <c r="P277" s="963"/>
      <c r="Q277" s="962"/>
      <c r="R277" s="963"/>
      <c r="S277" s="962"/>
      <c r="T277" s="963"/>
      <c r="U277" s="962"/>
      <c r="V277" s="963"/>
      <c r="W277" s="962"/>
      <c r="X277" s="963"/>
      <c r="Y277" s="962"/>
      <c r="Z277" s="963"/>
      <c r="AA277" s="964" t="s">
        <v>347</v>
      </c>
      <c r="AB277" s="965"/>
      <c r="AC277" s="936" t="s">
        <v>348</v>
      </c>
      <c r="AD277" s="938" t="s">
        <v>349</v>
      </c>
      <c r="AE277" s="938" t="s">
        <v>350</v>
      </c>
      <c r="AF277" s="940" t="s">
        <v>351</v>
      </c>
      <c r="AG277" s="941"/>
    </row>
    <row r="278" spans="1:33" ht="20.25" customHeight="1">
      <c r="A278" s="959"/>
      <c r="B278" s="961"/>
      <c r="C278" s="961"/>
      <c r="D278" s="961"/>
      <c r="E278" s="940" t="s">
        <v>352</v>
      </c>
      <c r="F278" s="941"/>
      <c r="G278" s="940" t="s">
        <v>352</v>
      </c>
      <c r="H278" s="941"/>
      <c r="I278" s="940" t="s">
        <v>352</v>
      </c>
      <c r="J278" s="941"/>
      <c r="K278" s="940" t="s">
        <v>352</v>
      </c>
      <c r="L278" s="941"/>
      <c r="M278" s="940" t="s">
        <v>352</v>
      </c>
      <c r="N278" s="941"/>
      <c r="O278" s="940" t="s">
        <v>352</v>
      </c>
      <c r="P278" s="941"/>
      <c r="Q278" s="940" t="s">
        <v>352</v>
      </c>
      <c r="R278" s="941"/>
      <c r="S278" s="940" t="s">
        <v>352</v>
      </c>
      <c r="T278" s="941"/>
      <c r="U278" s="940" t="s">
        <v>352</v>
      </c>
      <c r="V278" s="941"/>
      <c r="W278" s="940" t="s">
        <v>352</v>
      </c>
      <c r="X278" s="941"/>
      <c r="Y278" s="940" t="s">
        <v>352</v>
      </c>
      <c r="Z278" s="941"/>
      <c r="AA278" s="966"/>
      <c r="AB278" s="967"/>
      <c r="AC278" s="937"/>
      <c r="AD278" s="939"/>
      <c r="AE278" s="939"/>
      <c r="AF278" s="719" t="s">
        <v>71</v>
      </c>
      <c r="AG278" s="719" t="s">
        <v>65</v>
      </c>
    </row>
    <row r="279" spans="1:33" ht="25" customHeight="1">
      <c r="A279" s="717">
        <v>1</v>
      </c>
      <c r="B279" s="164" t="str" cm="1">
        <f t="array" ref="B279:D280">IFERROR(_xlfn.TAKE(_xlfn.ANCHORARRAY(DataCalcs!$CI331),16),"")</f>
        <v xml:space="preserve"> </v>
      </c>
      <c r="C279" s="165" t="str">
        <v/>
      </c>
      <c r="D279" s="165" t="str">
        <v/>
      </c>
      <c r="E279" s="934"/>
      <c r="F279" s="935"/>
      <c r="G279" s="934"/>
      <c r="H279" s="935"/>
      <c r="I279" s="934"/>
      <c r="J279" s="935"/>
      <c r="K279" s="934"/>
      <c r="L279" s="935"/>
      <c r="M279" s="934"/>
      <c r="N279" s="935"/>
      <c r="O279" s="934"/>
      <c r="P279" s="935"/>
      <c r="Q279" s="934"/>
      <c r="R279" s="935"/>
      <c r="S279" s="934"/>
      <c r="T279" s="935"/>
      <c r="U279" s="934"/>
      <c r="V279" s="935"/>
      <c r="W279" s="934"/>
      <c r="X279" s="935"/>
      <c r="Y279" s="934"/>
      <c r="Z279" s="935"/>
      <c r="AA279" s="934"/>
      <c r="AB279" s="935"/>
      <c r="AC279" s="166"/>
      <c r="AD279" s="166"/>
      <c r="AE279" s="720"/>
      <c r="AF279" s="720"/>
      <c r="AG279" s="720"/>
    </row>
    <row r="280" spans="1:33" ht="25" customHeight="1">
      <c r="A280" s="720">
        <v>2</v>
      </c>
      <c r="B280" s="164" t="str">
        <v xml:space="preserve"> </v>
      </c>
      <c r="C280" s="165" t="str">
        <v/>
      </c>
      <c r="D280" s="165" t="str">
        <v/>
      </c>
      <c r="E280" s="934"/>
      <c r="F280" s="935"/>
      <c r="G280" s="934"/>
      <c r="H280" s="935"/>
      <c r="I280" s="934"/>
      <c r="J280" s="935"/>
      <c r="K280" s="934"/>
      <c r="L280" s="935"/>
      <c r="M280" s="934"/>
      <c r="N280" s="935"/>
      <c r="O280" s="934"/>
      <c r="P280" s="935"/>
      <c r="Q280" s="934"/>
      <c r="R280" s="935"/>
      <c r="S280" s="934"/>
      <c r="T280" s="935"/>
      <c r="U280" s="934"/>
      <c r="V280" s="935"/>
      <c r="W280" s="934"/>
      <c r="X280" s="935"/>
      <c r="Y280" s="934"/>
      <c r="Z280" s="935"/>
      <c r="AA280" s="934"/>
      <c r="AB280" s="935"/>
      <c r="AC280" s="166"/>
      <c r="AD280" s="166"/>
      <c r="AE280" s="720"/>
      <c r="AF280" s="720"/>
      <c r="AG280" s="720"/>
    </row>
    <row r="281" spans="1:33" ht="25" customHeight="1">
      <c r="A281" s="720">
        <v>3</v>
      </c>
      <c r="B281" s="164"/>
      <c r="C281" s="165"/>
      <c r="D281" s="165"/>
      <c r="E281" s="934"/>
      <c r="F281" s="935"/>
      <c r="G281" s="934"/>
      <c r="H281" s="935"/>
      <c r="I281" s="934"/>
      <c r="J281" s="935"/>
      <c r="K281" s="934"/>
      <c r="L281" s="935"/>
      <c r="M281" s="934"/>
      <c r="N281" s="935"/>
      <c r="O281" s="934"/>
      <c r="P281" s="935"/>
      <c r="Q281" s="934"/>
      <c r="R281" s="935"/>
      <c r="S281" s="934"/>
      <c r="T281" s="935"/>
      <c r="U281" s="934"/>
      <c r="V281" s="935"/>
      <c r="W281" s="934"/>
      <c r="X281" s="935"/>
      <c r="Y281" s="934"/>
      <c r="Z281" s="935"/>
      <c r="AA281" s="934"/>
      <c r="AB281" s="935"/>
      <c r="AC281" s="166"/>
      <c r="AD281" s="166"/>
      <c r="AE281" s="720"/>
      <c r="AF281" s="720"/>
      <c r="AG281" s="720"/>
    </row>
    <row r="282" spans="1:33" ht="25" customHeight="1">
      <c r="A282" s="720">
        <v>4</v>
      </c>
      <c r="B282" s="164"/>
      <c r="C282" s="165"/>
      <c r="D282" s="165"/>
      <c r="E282" s="934"/>
      <c r="F282" s="935"/>
      <c r="G282" s="934"/>
      <c r="H282" s="935"/>
      <c r="I282" s="934"/>
      <c r="J282" s="935"/>
      <c r="K282" s="934"/>
      <c r="L282" s="935"/>
      <c r="M282" s="934"/>
      <c r="N282" s="935"/>
      <c r="O282" s="934"/>
      <c r="P282" s="935"/>
      <c r="Q282" s="934"/>
      <c r="R282" s="935"/>
      <c r="S282" s="934"/>
      <c r="T282" s="935"/>
      <c r="U282" s="934"/>
      <c r="V282" s="935"/>
      <c r="W282" s="934"/>
      <c r="X282" s="935"/>
      <c r="Y282" s="934"/>
      <c r="Z282" s="935"/>
      <c r="AA282" s="934"/>
      <c r="AB282" s="935"/>
      <c r="AC282" s="166"/>
      <c r="AD282" s="166"/>
      <c r="AE282" s="720"/>
      <c r="AF282" s="720"/>
      <c r="AG282" s="720"/>
    </row>
    <row r="283" spans="1:33" ht="25" customHeight="1">
      <c r="A283" s="720">
        <v>5</v>
      </c>
      <c r="B283" s="164"/>
      <c r="C283" s="165"/>
      <c r="D283" s="165"/>
      <c r="E283" s="934"/>
      <c r="F283" s="935"/>
      <c r="G283" s="934"/>
      <c r="H283" s="935"/>
      <c r="I283" s="934"/>
      <c r="J283" s="935"/>
      <c r="K283" s="934"/>
      <c r="L283" s="935"/>
      <c r="M283" s="934"/>
      <c r="N283" s="935"/>
      <c r="O283" s="934"/>
      <c r="P283" s="935"/>
      <c r="Q283" s="934"/>
      <c r="R283" s="935"/>
      <c r="S283" s="934"/>
      <c r="T283" s="935"/>
      <c r="U283" s="934"/>
      <c r="V283" s="935"/>
      <c r="W283" s="934"/>
      <c r="X283" s="935"/>
      <c r="Y283" s="934"/>
      <c r="Z283" s="935"/>
      <c r="AA283" s="934"/>
      <c r="AB283" s="935"/>
      <c r="AC283" s="166"/>
      <c r="AD283" s="166"/>
      <c r="AE283" s="720"/>
      <c r="AF283" s="720"/>
      <c r="AG283" s="720"/>
    </row>
    <row r="284" spans="1:33" ht="25" customHeight="1">
      <c r="A284" s="720">
        <v>6</v>
      </c>
      <c r="B284" s="164"/>
      <c r="C284" s="165"/>
      <c r="D284" s="165"/>
      <c r="E284" s="934"/>
      <c r="F284" s="935"/>
      <c r="G284" s="934"/>
      <c r="H284" s="935"/>
      <c r="I284" s="934"/>
      <c r="J284" s="935"/>
      <c r="K284" s="934"/>
      <c r="L284" s="935"/>
      <c r="M284" s="934"/>
      <c r="N284" s="935"/>
      <c r="O284" s="934"/>
      <c r="P284" s="935"/>
      <c r="Q284" s="934"/>
      <c r="R284" s="935"/>
      <c r="S284" s="934"/>
      <c r="T284" s="935"/>
      <c r="U284" s="934"/>
      <c r="V284" s="935"/>
      <c r="W284" s="934"/>
      <c r="X284" s="935"/>
      <c r="Y284" s="934"/>
      <c r="Z284" s="935"/>
      <c r="AA284" s="934"/>
      <c r="AB284" s="935"/>
      <c r="AC284" s="166"/>
      <c r="AD284" s="166"/>
      <c r="AE284" s="720"/>
      <c r="AF284" s="720"/>
      <c r="AG284" s="720"/>
    </row>
    <row r="285" spans="1:33" ht="25" customHeight="1">
      <c r="A285" s="720">
        <v>7</v>
      </c>
      <c r="B285" s="164"/>
      <c r="C285" s="165"/>
      <c r="D285" s="165"/>
      <c r="E285" s="934"/>
      <c r="F285" s="935"/>
      <c r="G285" s="934"/>
      <c r="H285" s="935"/>
      <c r="I285" s="934"/>
      <c r="J285" s="935"/>
      <c r="K285" s="934"/>
      <c r="L285" s="935"/>
      <c r="M285" s="934"/>
      <c r="N285" s="935"/>
      <c r="O285" s="934"/>
      <c r="P285" s="935"/>
      <c r="Q285" s="934"/>
      <c r="R285" s="935"/>
      <c r="S285" s="934"/>
      <c r="T285" s="935"/>
      <c r="U285" s="934"/>
      <c r="V285" s="935"/>
      <c r="W285" s="934"/>
      <c r="X285" s="935"/>
      <c r="Y285" s="934"/>
      <c r="Z285" s="935"/>
      <c r="AA285" s="934"/>
      <c r="AB285" s="935"/>
      <c r="AC285" s="166"/>
      <c r="AD285" s="166"/>
      <c r="AE285" s="720"/>
      <c r="AF285" s="720"/>
      <c r="AG285" s="720"/>
    </row>
    <row r="286" spans="1:33" ht="25" customHeight="1">
      <c r="A286" s="720">
        <v>8</v>
      </c>
      <c r="B286" s="164"/>
      <c r="C286" s="165"/>
      <c r="D286" s="165"/>
      <c r="E286" s="934"/>
      <c r="F286" s="935"/>
      <c r="G286" s="934"/>
      <c r="H286" s="935"/>
      <c r="I286" s="934"/>
      <c r="J286" s="935"/>
      <c r="K286" s="934"/>
      <c r="L286" s="935"/>
      <c r="M286" s="934"/>
      <c r="N286" s="935"/>
      <c r="O286" s="934"/>
      <c r="P286" s="935"/>
      <c r="Q286" s="934"/>
      <c r="R286" s="935"/>
      <c r="S286" s="934"/>
      <c r="T286" s="935"/>
      <c r="U286" s="934"/>
      <c r="V286" s="935"/>
      <c r="W286" s="934"/>
      <c r="X286" s="935"/>
      <c r="Y286" s="934"/>
      <c r="Z286" s="935"/>
      <c r="AA286" s="934"/>
      <c r="AB286" s="935"/>
      <c r="AC286" s="166"/>
      <c r="AD286" s="166"/>
      <c r="AE286" s="720"/>
      <c r="AF286" s="720"/>
      <c r="AG286" s="720"/>
    </row>
    <row r="287" spans="1:33" ht="25" customHeight="1">
      <c r="A287" s="720">
        <v>9</v>
      </c>
      <c r="B287" s="164"/>
      <c r="C287" s="165"/>
      <c r="D287" s="165"/>
      <c r="E287" s="934"/>
      <c r="F287" s="935"/>
      <c r="G287" s="934"/>
      <c r="H287" s="935"/>
      <c r="I287" s="934"/>
      <c r="J287" s="935"/>
      <c r="K287" s="934"/>
      <c r="L287" s="935"/>
      <c r="M287" s="934"/>
      <c r="N287" s="935"/>
      <c r="O287" s="934"/>
      <c r="P287" s="935"/>
      <c r="Q287" s="934"/>
      <c r="R287" s="935"/>
      <c r="S287" s="934"/>
      <c r="T287" s="935"/>
      <c r="U287" s="934"/>
      <c r="V287" s="935"/>
      <c r="W287" s="934"/>
      <c r="X287" s="935"/>
      <c r="Y287" s="934"/>
      <c r="Z287" s="935"/>
      <c r="AA287" s="934"/>
      <c r="AB287" s="935"/>
      <c r="AC287" s="166"/>
      <c r="AD287" s="166"/>
      <c r="AE287" s="720"/>
      <c r="AF287" s="720"/>
      <c r="AG287" s="720"/>
    </row>
    <row r="288" spans="1:33" ht="25" customHeight="1">
      <c r="A288" s="720">
        <v>10</v>
      </c>
      <c r="B288" s="164"/>
      <c r="C288" s="165"/>
      <c r="D288" s="165"/>
      <c r="E288" s="934"/>
      <c r="F288" s="935"/>
      <c r="G288" s="934"/>
      <c r="H288" s="935"/>
      <c r="I288" s="934"/>
      <c r="J288" s="935"/>
      <c r="K288" s="934"/>
      <c r="L288" s="935"/>
      <c r="M288" s="934"/>
      <c r="N288" s="935"/>
      <c r="O288" s="934"/>
      <c r="P288" s="935"/>
      <c r="Q288" s="934"/>
      <c r="R288" s="935"/>
      <c r="S288" s="934"/>
      <c r="T288" s="935"/>
      <c r="U288" s="934"/>
      <c r="V288" s="935"/>
      <c r="W288" s="934"/>
      <c r="X288" s="935"/>
      <c r="Y288" s="934"/>
      <c r="Z288" s="935"/>
      <c r="AA288" s="934"/>
      <c r="AB288" s="935"/>
      <c r="AC288" s="166"/>
      <c r="AD288" s="166"/>
      <c r="AE288" s="720"/>
      <c r="AF288" s="720"/>
      <c r="AG288" s="720"/>
    </row>
    <row r="289" spans="1:33" ht="25" customHeight="1">
      <c r="A289" s="720">
        <v>11</v>
      </c>
      <c r="B289" s="164"/>
      <c r="C289" s="165"/>
      <c r="D289" s="165"/>
      <c r="E289" s="934"/>
      <c r="F289" s="935"/>
      <c r="G289" s="934"/>
      <c r="H289" s="935"/>
      <c r="I289" s="934"/>
      <c r="J289" s="935"/>
      <c r="K289" s="934"/>
      <c r="L289" s="935"/>
      <c r="M289" s="934"/>
      <c r="N289" s="935"/>
      <c r="O289" s="934"/>
      <c r="P289" s="935"/>
      <c r="Q289" s="934"/>
      <c r="R289" s="935"/>
      <c r="S289" s="934"/>
      <c r="T289" s="935"/>
      <c r="U289" s="934"/>
      <c r="V289" s="935"/>
      <c r="W289" s="934"/>
      <c r="X289" s="935"/>
      <c r="Y289" s="934"/>
      <c r="Z289" s="935"/>
      <c r="AA289" s="934"/>
      <c r="AB289" s="935"/>
      <c r="AC289" s="166"/>
      <c r="AD289" s="166"/>
      <c r="AE289" s="720"/>
      <c r="AF289" s="720"/>
      <c r="AG289" s="720"/>
    </row>
    <row r="290" spans="1:33" ht="25" customHeight="1">
      <c r="A290" s="720">
        <v>12</v>
      </c>
      <c r="B290" s="164"/>
      <c r="C290" s="165"/>
      <c r="D290" s="165"/>
      <c r="E290" s="934"/>
      <c r="F290" s="935"/>
      <c r="G290" s="934"/>
      <c r="H290" s="935"/>
      <c r="I290" s="934"/>
      <c r="J290" s="935"/>
      <c r="K290" s="934"/>
      <c r="L290" s="935"/>
      <c r="M290" s="934"/>
      <c r="N290" s="935"/>
      <c r="O290" s="934"/>
      <c r="P290" s="935"/>
      <c r="Q290" s="934"/>
      <c r="R290" s="935"/>
      <c r="S290" s="934"/>
      <c r="T290" s="935"/>
      <c r="U290" s="934"/>
      <c r="V290" s="935"/>
      <c r="W290" s="934"/>
      <c r="X290" s="935"/>
      <c r="Y290" s="934"/>
      <c r="Z290" s="935"/>
      <c r="AA290" s="934"/>
      <c r="AB290" s="935"/>
      <c r="AC290" s="166"/>
      <c r="AD290" s="166"/>
      <c r="AE290" s="720"/>
      <c r="AF290" s="720"/>
      <c r="AG290" s="720"/>
    </row>
    <row r="291" spans="1:33" ht="25" customHeight="1">
      <c r="A291" s="720">
        <v>13</v>
      </c>
      <c r="B291" s="164"/>
      <c r="C291" s="165"/>
      <c r="D291" s="165"/>
      <c r="E291" s="934"/>
      <c r="F291" s="935"/>
      <c r="G291" s="934"/>
      <c r="H291" s="935"/>
      <c r="I291" s="934"/>
      <c r="J291" s="935"/>
      <c r="K291" s="934"/>
      <c r="L291" s="935"/>
      <c r="M291" s="934"/>
      <c r="N291" s="935"/>
      <c r="O291" s="934"/>
      <c r="P291" s="935"/>
      <c r="Q291" s="934"/>
      <c r="R291" s="935"/>
      <c r="S291" s="934"/>
      <c r="T291" s="935"/>
      <c r="U291" s="934"/>
      <c r="V291" s="935"/>
      <c r="W291" s="934"/>
      <c r="X291" s="935"/>
      <c r="Y291" s="934"/>
      <c r="Z291" s="935"/>
      <c r="AA291" s="934"/>
      <c r="AB291" s="935"/>
      <c r="AC291" s="166"/>
      <c r="AD291" s="166"/>
      <c r="AE291" s="720"/>
      <c r="AF291" s="720"/>
      <c r="AG291" s="720"/>
    </row>
    <row r="292" spans="1:33" ht="25" customHeight="1">
      <c r="A292" s="720">
        <v>14</v>
      </c>
      <c r="B292" s="164"/>
      <c r="C292" s="165"/>
      <c r="D292" s="165"/>
      <c r="E292" s="934"/>
      <c r="F292" s="935"/>
      <c r="G292" s="934"/>
      <c r="H292" s="935"/>
      <c r="I292" s="934"/>
      <c r="J292" s="935"/>
      <c r="K292" s="934"/>
      <c r="L292" s="935"/>
      <c r="M292" s="934"/>
      <c r="N292" s="935"/>
      <c r="O292" s="934"/>
      <c r="P292" s="935"/>
      <c r="Q292" s="934"/>
      <c r="R292" s="935"/>
      <c r="S292" s="934"/>
      <c r="T292" s="935"/>
      <c r="U292" s="934"/>
      <c r="V292" s="935"/>
      <c r="W292" s="934"/>
      <c r="X292" s="935"/>
      <c r="Y292" s="934"/>
      <c r="Z292" s="935"/>
      <c r="AA292" s="934"/>
      <c r="AB292" s="935"/>
      <c r="AC292" s="166"/>
      <c r="AD292" s="166"/>
      <c r="AE292" s="720"/>
      <c r="AF292" s="720"/>
      <c r="AG292" s="720"/>
    </row>
    <row r="293" spans="1:33" ht="25" customHeight="1">
      <c r="A293" s="720">
        <v>15</v>
      </c>
      <c r="B293" s="164"/>
      <c r="C293" s="165"/>
      <c r="D293" s="165"/>
      <c r="E293" s="934"/>
      <c r="F293" s="935"/>
      <c r="G293" s="934"/>
      <c r="H293" s="935"/>
      <c r="I293" s="934"/>
      <c r="J293" s="935"/>
      <c r="K293" s="934"/>
      <c r="L293" s="935"/>
      <c r="M293" s="934"/>
      <c r="N293" s="935"/>
      <c r="O293" s="934"/>
      <c r="P293" s="935"/>
      <c r="Q293" s="934"/>
      <c r="R293" s="935"/>
      <c r="S293" s="934"/>
      <c r="T293" s="935"/>
      <c r="U293" s="934"/>
      <c r="V293" s="935"/>
      <c r="W293" s="934"/>
      <c r="X293" s="935"/>
      <c r="Y293" s="934"/>
      <c r="Z293" s="935"/>
      <c r="AA293" s="934"/>
      <c r="AB293" s="935"/>
      <c r="AC293" s="166"/>
      <c r="AD293" s="166"/>
      <c r="AE293" s="720"/>
      <c r="AF293" s="720"/>
      <c r="AG293" s="720"/>
    </row>
    <row r="294" spans="1:33" ht="25" customHeight="1">
      <c r="A294" s="720">
        <v>16</v>
      </c>
      <c r="B294" s="164"/>
      <c r="C294" s="165"/>
      <c r="D294" s="165"/>
      <c r="E294" s="934"/>
      <c r="F294" s="935"/>
      <c r="G294" s="934"/>
      <c r="H294" s="935"/>
      <c r="I294" s="934"/>
      <c r="J294" s="935"/>
      <c r="K294" s="934"/>
      <c r="L294" s="935"/>
      <c r="M294" s="934"/>
      <c r="N294" s="935"/>
      <c r="O294" s="934"/>
      <c r="P294" s="935"/>
      <c r="Q294" s="934"/>
      <c r="R294" s="935"/>
      <c r="S294" s="934"/>
      <c r="T294" s="935"/>
      <c r="U294" s="934"/>
      <c r="V294" s="935"/>
      <c r="W294" s="934"/>
      <c r="X294" s="935"/>
      <c r="Y294" s="934"/>
      <c r="Z294" s="935"/>
      <c r="AA294" s="934"/>
      <c r="AB294" s="935"/>
      <c r="AC294" s="166"/>
      <c r="AD294" s="166"/>
      <c r="AE294" s="720"/>
      <c r="AF294" s="720"/>
      <c r="AG294" s="720"/>
    </row>
    <row r="295" spans="1:33" ht="16" customHeight="1">
      <c r="A295" s="158"/>
      <c r="B295" s="715"/>
      <c r="C295" s="167"/>
      <c r="D295" s="167"/>
      <c r="E295" s="158"/>
      <c r="F295" s="158"/>
      <c r="G295" s="158"/>
      <c r="H295" s="158"/>
      <c r="I295" s="158"/>
      <c r="J295" s="158"/>
      <c r="K295" s="158"/>
      <c r="L295" s="158"/>
      <c r="M295" s="158"/>
      <c r="N295" s="158"/>
      <c r="O295" s="158"/>
      <c r="P295" s="158"/>
      <c r="Q295" s="158"/>
      <c r="R295" s="158"/>
      <c r="S295" s="158"/>
      <c r="T295" s="158"/>
      <c r="U295" s="158"/>
      <c r="V295" s="158"/>
      <c r="W295" s="158"/>
      <c r="X295" s="158"/>
      <c r="Y295" s="158"/>
      <c r="Z295" s="158"/>
      <c r="AA295" s="158"/>
      <c r="AB295" s="158"/>
      <c r="AC295" s="158"/>
      <c r="AD295" s="158"/>
      <c r="AE295" s="158"/>
      <c r="AF295" s="158"/>
      <c r="AG295" s="158"/>
    </row>
    <row r="296" spans="1:33" ht="20.25" customHeight="1">
      <c r="A296" s="929" t="s">
        <v>353</v>
      </c>
      <c r="B296" s="930"/>
      <c r="C296" s="930"/>
      <c r="D296" s="930"/>
      <c r="E296" s="930"/>
      <c r="F296" s="930"/>
      <c r="G296" s="931"/>
      <c r="H296" s="715"/>
      <c r="I296" s="929" t="s">
        <v>354</v>
      </c>
      <c r="J296" s="930"/>
      <c r="K296" s="930"/>
      <c r="L296" s="930"/>
      <c r="M296" s="930"/>
      <c r="N296" s="930"/>
      <c r="O296" s="930"/>
      <c r="P296" s="930"/>
      <c r="Q296" s="930"/>
      <c r="R296" s="930"/>
      <c r="S296" s="930"/>
      <c r="T296" s="930"/>
      <c r="U296" s="930"/>
      <c r="V296" s="930"/>
      <c r="W296" s="930"/>
      <c r="X296" s="930"/>
      <c r="Y296" s="930"/>
      <c r="Z296" s="931"/>
      <c r="AA296" s="158"/>
      <c r="AB296" s="929" t="s">
        <v>355</v>
      </c>
      <c r="AC296" s="930"/>
      <c r="AD296" s="930"/>
      <c r="AE296" s="930"/>
      <c r="AF296" s="930"/>
      <c r="AG296" s="931"/>
    </row>
    <row r="297" spans="1:33" ht="20.25" customHeight="1">
      <c r="A297" s="168"/>
      <c r="B297" s="720" t="s">
        <v>356</v>
      </c>
      <c r="C297" s="720" t="s">
        <v>345</v>
      </c>
      <c r="D297" s="720" t="s">
        <v>346</v>
      </c>
      <c r="E297" s="929" t="s">
        <v>357</v>
      </c>
      <c r="F297" s="930"/>
      <c r="G297" s="931"/>
      <c r="H297" s="715"/>
      <c r="I297" s="168"/>
      <c r="J297" s="929" t="s">
        <v>356</v>
      </c>
      <c r="K297" s="931"/>
      <c r="L297" s="929" t="s">
        <v>345</v>
      </c>
      <c r="M297" s="930"/>
      <c r="N297" s="930"/>
      <c r="O297" s="930"/>
      <c r="P297" s="930"/>
      <c r="Q297" s="930"/>
      <c r="R297" s="930"/>
      <c r="S297" s="931"/>
      <c r="T297" s="929" t="s">
        <v>346</v>
      </c>
      <c r="U297" s="930"/>
      <c r="V297" s="930"/>
      <c r="W297" s="931"/>
      <c r="X297" s="929" t="s">
        <v>357</v>
      </c>
      <c r="Y297" s="930"/>
      <c r="Z297" s="931"/>
      <c r="AA297" s="158"/>
      <c r="AB297" s="169"/>
      <c r="AC297" s="158"/>
      <c r="AD297" s="158"/>
      <c r="AE297" s="158"/>
      <c r="AF297" s="158"/>
      <c r="AG297" s="170"/>
    </row>
    <row r="298" spans="1:33" ht="20.25" customHeight="1">
      <c r="A298" s="171">
        <v>1</v>
      </c>
      <c r="B298" s="164"/>
      <c r="C298" s="172"/>
      <c r="D298" s="720"/>
      <c r="E298" s="968"/>
      <c r="F298" s="956"/>
      <c r="G298" s="957"/>
      <c r="H298" s="718"/>
      <c r="I298" s="171">
        <v>1</v>
      </c>
      <c r="J298" s="969"/>
      <c r="K298" s="970"/>
      <c r="L298" s="929"/>
      <c r="M298" s="930"/>
      <c r="N298" s="930"/>
      <c r="O298" s="930"/>
      <c r="P298" s="930"/>
      <c r="Q298" s="930"/>
      <c r="R298" s="930"/>
      <c r="S298" s="931"/>
      <c r="T298" s="929"/>
      <c r="U298" s="930"/>
      <c r="V298" s="930"/>
      <c r="W298" s="931"/>
      <c r="X298" s="929"/>
      <c r="Y298" s="930"/>
      <c r="Z298" s="931"/>
      <c r="AA298" s="158"/>
      <c r="AB298" s="169"/>
      <c r="AC298" s="158"/>
      <c r="AD298" s="158"/>
      <c r="AE298" s="158"/>
      <c r="AF298" s="158"/>
      <c r="AG298" s="170"/>
    </row>
    <row r="299" spans="1:33" ht="20.25" customHeight="1">
      <c r="A299" s="171">
        <v>2</v>
      </c>
      <c r="B299" s="720"/>
      <c r="C299" s="172"/>
      <c r="D299" s="720"/>
      <c r="E299" s="968"/>
      <c r="F299" s="956"/>
      <c r="G299" s="957"/>
      <c r="H299" s="718"/>
      <c r="I299" s="171">
        <v>2</v>
      </c>
      <c r="J299" s="969"/>
      <c r="K299" s="970"/>
      <c r="L299" s="929"/>
      <c r="M299" s="930"/>
      <c r="N299" s="930"/>
      <c r="O299" s="930"/>
      <c r="P299" s="930"/>
      <c r="Q299" s="930"/>
      <c r="R299" s="930"/>
      <c r="S299" s="931"/>
      <c r="T299" s="929"/>
      <c r="U299" s="930"/>
      <c r="V299" s="930"/>
      <c r="W299" s="931"/>
      <c r="X299" s="929"/>
      <c r="Y299" s="930"/>
      <c r="Z299" s="931"/>
      <c r="AA299" s="158"/>
      <c r="AB299" s="169"/>
      <c r="AC299" s="158"/>
      <c r="AD299" s="158"/>
      <c r="AE299" s="158"/>
      <c r="AF299" s="158"/>
      <c r="AG299" s="170"/>
    </row>
    <row r="300" spans="1:33" ht="20.25" customHeight="1">
      <c r="A300" s="171">
        <v>3</v>
      </c>
      <c r="B300" s="720"/>
      <c r="C300" s="172"/>
      <c r="D300" s="720"/>
      <c r="E300" s="968"/>
      <c r="F300" s="956"/>
      <c r="G300" s="957"/>
      <c r="H300" s="718"/>
      <c r="I300" s="171">
        <v>3</v>
      </c>
      <c r="J300" s="969"/>
      <c r="K300" s="970"/>
      <c r="L300" s="929"/>
      <c r="M300" s="930"/>
      <c r="N300" s="930"/>
      <c r="O300" s="930"/>
      <c r="P300" s="930"/>
      <c r="Q300" s="930"/>
      <c r="R300" s="930"/>
      <c r="S300" s="931"/>
      <c r="T300" s="929"/>
      <c r="U300" s="930"/>
      <c r="V300" s="930"/>
      <c r="W300" s="931"/>
      <c r="X300" s="929"/>
      <c r="Y300" s="930"/>
      <c r="Z300" s="931"/>
      <c r="AB300" s="173"/>
      <c r="AG300" s="174"/>
    </row>
    <row r="301" spans="1:33" ht="20.25" customHeight="1">
      <c r="A301" s="171">
        <v>4</v>
      </c>
      <c r="B301" s="720"/>
      <c r="C301" s="172"/>
      <c r="D301" s="720"/>
      <c r="E301" s="968"/>
      <c r="F301" s="956"/>
      <c r="G301" s="957"/>
      <c r="H301" s="718"/>
      <c r="I301" s="171">
        <v>4</v>
      </c>
      <c r="J301" s="969"/>
      <c r="K301" s="970"/>
      <c r="L301" s="929"/>
      <c r="M301" s="930"/>
      <c r="N301" s="930"/>
      <c r="O301" s="930"/>
      <c r="P301" s="930"/>
      <c r="Q301" s="930"/>
      <c r="R301" s="930"/>
      <c r="S301" s="931"/>
      <c r="T301" s="929"/>
      <c r="U301" s="930"/>
      <c r="V301" s="930"/>
      <c r="W301" s="931"/>
      <c r="X301" s="929"/>
      <c r="Y301" s="930"/>
      <c r="Z301" s="931"/>
      <c r="AA301" s="158"/>
      <c r="AB301" s="929" t="s">
        <v>358</v>
      </c>
      <c r="AC301" s="930"/>
      <c r="AD301" s="930"/>
      <c r="AE301" s="930"/>
      <c r="AF301" s="930"/>
      <c r="AG301" s="931"/>
    </row>
    <row r="302" spans="1:33" ht="20.25" customHeight="1">
      <c r="A302" s="171">
        <v>5</v>
      </c>
      <c r="B302" s="720"/>
      <c r="C302" s="172"/>
      <c r="D302" s="720"/>
      <c r="E302" s="968"/>
      <c r="F302" s="956"/>
      <c r="G302" s="957"/>
      <c r="H302" s="718"/>
      <c r="I302" s="171">
        <v>5</v>
      </c>
      <c r="J302" s="969"/>
      <c r="K302" s="970"/>
      <c r="L302" s="929"/>
      <c r="M302" s="930"/>
      <c r="N302" s="930"/>
      <c r="O302" s="930"/>
      <c r="P302" s="930"/>
      <c r="Q302" s="930"/>
      <c r="R302" s="930"/>
      <c r="S302" s="931"/>
      <c r="T302" s="929"/>
      <c r="U302" s="930"/>
      <c r="V302" s="930"/>
      <c r="W302" s="931"/>
      <c r="X302" s="929"/>
      <c r="Y302" s="930"/>
      <c r="Z302" s="931"/>
      <c r="AA302" s="158"/>
      <c r="AB302" s="474"/>
      <c r="AC302" s="178"/>
      <c r="AD302" s="178"/>
      <c r="AE302" s="178"/>
      <c r="AF302" s="178"/>
      <c r="AG302" s="475"/>
    </row>
    <row r="303" spans="1:33" ht="20.25" customHeight="1">
      <c r="A303" s="171">
        <v>6</v>
      </c>
      <c r="B303" s="720"/>
      <c r="C303" s="172"/>
      <c r="D303" s="720"/>
      <c r="E303" s="968"/>
      <c r="F303" s="956"/>
      <c r="G303" s="957"/>
      <c r="H303" s="718"/>
      <c r="I303" s="171">
        <v>6</v>
      </c>
      <c r="J303" s="969"/>
      <c r="K303" s="970"/>
      <c r="L303" s="929"/>
      <c r="M303" s="930"/>
      <c r="N303" s="930"/>
      <c r="O303" s="930"/>
      <c r="P303" s="930"/>
      <c r="Q303" s="930"/>
      <c r="R303" s="930"/>
      <c r="S303" s="931"/>
      <c r="T303" s="929"/>
      <c r="U303" s="930"/>
      <c r="V303" s="930"/>
      <c r="W303" s="931"/>
      <c r="X303" s="929"/>
      <c r="Y303" s="930"/>
      <c r="Z303" s="931"/>
      <c r="AA303" s="158"/>
      <c r="AB303" s="169"/>
      <c r="AC303" s="158"/>
      <c r="AD303" s="158"/>
      <c r="AE303" s="158"/>
      <c r="AF303" s="158"/>
      <c r="AG303" s="170"/>
    </row>
    <row r="304" spans="1:33" ht="20.25" customHeight="1">
      <c r="A304" s="171">
        <v>7</v>
      </c>
      <c r="B304" s="720"/>
      <c r="C304" s="172"/>
      <c r="D304" s="720"/>
      <c r="E304" s="968"/>
      <c r="F304" s="956"/>
      <c r="G304" s="957"/>
      <c r="H304" s="718"/>
      <c r="I304" s="171">
        <v>7</v>
      </c>
      <c r="J304" s="969"/>
      <c r="K304" s="970"/>
      <c r="L304" s="929"/>
      <c r="M304" s="930"/>
      <c r="N304" s="930"/>
      <c r="O304" s="930"/>
      <c r="P304" s="930"/>
      <c r="Q304" s="930"/>
      <c r="R304" s="930"/>
      <c r="S304" s="931"/>
      <c r="T304" s="929"/>
      <c r="U304" s="930"/>
      <c r="V304" s="930"/>
      <c r="W304" s="931"/>
      <c r="X304" s="929"/>
      <c r="Y304" s="930"/>
      <c r="Z304" s="931"/>
      <c r="AA304" s="158"/>
      <c r="AB304" s="169"/>
      <c r="AC304" s="158"/>
      <c r="AD304" s="158"/>
      <c r="AE304" s="158"/>
      <c r="AF304" s="158"/>
      <c r="AG304" s="170"/>
    </row>
    <row r="305" spans="1:33" ht="20.25" customHeight="1">
      <c r="A305" s="171">
        <v>8</v>
      </c>
      <c r="B305" s="720"/>
      <c r="C305" s="172"/>
      <c r="D305" s="720"/>
      <c r="E305" s="968"/>
      <c r="F305" s="956"/>
      <c r="G305" s="957"/>
      <c r="H305" s="718"/>
      <c r="I305" s="171">
        <v>8</v>
      </c>
      <c r="J305" s="969"/>
      <c r="K305" s="970"/>
      <c r="L305" s="929"/>
      <c r="M305" s="930"/>
      <c r="N305" s="930"/>
      <c r="O305" s="930"/>
      <c r="P305" s="930"/>
      <c r="Q305" s="930"/>
      <c r="R305" s="930"/>
      <c r="S305" s="931"/>
      <c r="T305" s="929"/>
      <c r="U305" s="930"/>
      <c r="V305" s="930"/>
      <c r="W305" s="931"/>
      <c r="X305" s="929"/>
      <c r="Y305" s="930"/>
      <c r="Z305" s="931"/>
      <c r="AA305" s="158"/>
      <c r="AB305" s="175"/>
      <c r="AC305" s="176"/>
      <c r="AD305" s="176"/>
      <c r="AE305" s="176"/>
      <c r="AF305" s="176"/>
      <c r="AG305" s="177"/>
    </row>
    <row r="306" spans="1:33" ht="10" customHeight="1">
      <c r="A306" s="714"/>
      <c r="B306" s="715"/>
      <c r="C306" s="167"/>
      <c r="D306" s="715"/>
      <c r="E306" s="718"/>
      <c r="F306" s="718"/>
      <c r="G306" s="718"/>
      <c r="H306" s="718"/>
      <c r="I306" s="714"/>
      <c r="J306" s="714"/>
      <c r="K306" s="715"/>
      <c r="L306" s="715"/>
      <c r="M306" s="715"/>
      <c r="N306" s="715"/>
      <c r="O306" s="715"/>
      <c r="P306" s="715"/>
      <c r="Q306" s="715"/>
      <c r="R306" s="715"/>
      <c r="S306" s="715"/>
      <c r="T306" s="715"/>
      <c r="U306" s="715"/>
      <c r="V306" s="715"/>
      <c r="W306" s="715"/>
      <c r="X306" s="715"/>
      <c r="Y306" s="715"/>
      <c r="Z306" s="715"/>
      <c r="AA306" s="158"/>
      <c r="AB306" s="158"/>
      <c r="AC306" s="158"/>
      <c r="AD306" s="158"/>
      <c r="AE306" s="158"/>
      <c r="AF306" s="158"/>
      <c r="AG306" s="158"/>
    </row>
    <row r="307" spans="1:33" ht="38.25" customHeight="1">
      <c r="A307" s="942" t="str">
        <f t="shared" ref="A307:A308" si="30">A274</f>
        <v>HEIGHT SCORE CARD</v>
      </c>
      <c r="B307" s="943"/>
      <c r="C307" s="943"/>
      <c r="D307" s="944"/>
      <c r="E307" s="929" t="str">
        <f t="shared" ref="E307:E308" si="31">E274</f>
        <v>Date</v>
      </c>
      <c r="F307" s="930"/>
      <c r="G307" s="931"/>
      <c r="H307" s="945">
        <f t="shared" ref="H307:H308" si="32">H274</f>
        <v>46271</v>
      </c>
      <c r="I307" s="946"/>
      <c r="J307" s="946"/>
      <c r="K307" s="947"/>
      <c r="L307" s="929" t="str">
        <f t="shared" ref="L307:L308" si="33">L274</f>
        <v>Venue</v>
      </c>
      <c r="M307" s="930"/>
      <c r="N307" s="931"/>
      <c r="O307" s="948" t="str">
        <f t="shared" ref="O307:O308" si="34">O274</f>
        <v>Tilsley</v>
      </c>
      <c r="P307" s="949"/>
      <c r="Q307" s="949"/>
      <c r="R307" s="949"/>
      <c r="S307" s="949"/>
      <c r="T307" s="949"/>
      <c r="U307" s="949"/>
      <c r="V307" s="949"/>
      <c r="W307" s="950"/>
      <c r="X307" s="929" t="str">
        <f t="shared" ref="X307:X308" si="35">X274</f>
        <v>Meeting</v>
      </c>
      <c r="Y307" s="930"/>
      <c r="Z307" s="931"/>
      <c r="AA307" s="948" t="str">
        <f t="shared" ref="AA307" si="36">AA274</f>
        <v>Oxfordshire Track and Field League 2026</v>
      </c>
      <c r="AB307" s="949"/>
      <c r="AC307" s="949"/>
      <c r="AD307" s="949"/>
      <c r="AE307" s="949"/>
      <c r="AF307" s="949"/>
      <c r="AG307" s="950"/>
    </row>
    <row r="308" spans="1:33" ht="38.25" customHeight="1">
      <c r="A308" s="929" t="str">
        <f t="shared" si="30"/>
        <v>Event</v>
      </c>
      <c r="B308" s="931"/>
      <c r="C308" s="948" t="str">
        <f t="shared" ref="C308" si="37">C275</f>
        <v>High Jump U14 Girls (0 athletes)</v>
      </c>
      <c r="D308" s="950"/>
      <c r="E308" s="929" t="str">
        <f t="shared" si="31"/>
        <v>Time</v>
      </c>
      <c r="F308" s="930"/>
      <c r="G308" s="931"/>
      <c r="H308" s="951">
        <f t="shared" si="32"/>
        <v>0.54166666666666663</v>
      </c>
      <c r="I308" s="952"/>
      <c r="J308" s="952"/>
      <c r="K308" s="953"/>
      <c r="L308" s="948" t="str">
        <f t="shared" si="33"/>
        <v>Record</v>
      </c>
      <c r="M308" s="949"/>
      <c r="N308" s="949"/>
      <c r="O308" s="954">
        <f t="shared" si="34"/>
        <v>1.52</v>
      </c>
      <c r="P308" s="954"/>
      <c r="Q308" s="955"/>
      <c r="R308" s="948" t="str">
        <f t="shared" ref="R308" si="38">R275</f>
        <v>PB 5</v>
      </c>
      <c r="S308" s="949"/>
      <c r="T308" s="949"/>
      <c r="U308" s="956">
        <f t="shared" ref="U308" si="39">U275</f>
        <v>1.28</v>
      </c>
      <c r="V308" s="956"/>
      <c r="W308" s="957"/>
      <c r="X308" s="948" t="str">
        <f t="shared" si="35"/>
        <v xml:space="preserve">Starting Height/Second Height: 
</v>
      </c>
      <c r="Y308" s="949"/>
      <c r="Z308" s="949"/>
      <c r="AA308" s="949"/>
      <c r="AB308" s="949"/>
      <c r="AC308" s="949"/>
      <c r="AD308" s="949"/>
      <c r="AE308" s="949"/>
      <c r="AF308" s="949"/>
      <c r="AG308" s="950"/>
    </row>
    <row r="309" spans="1:33" ht="16" customHeight="1">
      <c r="A309" s="158"/>
      <c r="B309" s="158"/>
      <c r="C309" s="158"/>
      <c r="D309" s="159"/>
      <c r="E309" s="715"/>
      <c r="F309" s="715"/>
      <c r="G309" s="715"/>
      <c r="H309" s="160"/>
      <c r="I309" s="160"/>
      <c r="J309" s="160"/>
      <c r="K309" s="715"/>
      <c r="L309" s="715"/>
      <c r="M309" s="715"/>
      <c r="N309" s="713"/>
      <c r="O309" s="713"/>
      <c r="P309" s="713"/>
      <c r="Q309" s="713"/>
      <c r="R309" s="161"/>
      <c r="S309" s="161"/>
      <c r="T309" s="161"/>
      <c r="U309" s="162"/>
      <c r="V309" s="162"/>
      <c r="W309" s="161"/>
      <c r="X309" s="163"/>
      <c r="Y309" s="163"/>
      <c r="Z309" s="163"/>
      <c r="AA309" s="163"/>
      <c r="AB309" s="163"/>
      <c r="AC309" s="163"/>
      <c r="AD309" s="163"/>
      <c r="AE309" s="163"/>
      <c r="AF309" s="163"/>
      <c r="AG309" s="163"/>
    </row>
    <row r="310" spans="1:33" ht="38.25" customHeight="1">
      <c r="A310" s="958" t="s">
        <v>344</v>
      </c>
      <c r="B310" s="960" t="s">
        <v>302</v>
      </c>
      <c r="C310" s="960" t="s">
        <v>345</v>
      </c>
      <c r="D310" s="960" t="s">
        <v>346</v>
      </c>
      <c r="E310" s="962"/>
      <c r="F310" s="963"/>
      <c r="G310" s="962"/>
      <c r="H310" s="963"/>
      <c r="I310" s="962"/>
      <c r="J310" s="963"/>
      <c r="K310" s="962"/>
      <c r="L310" s="963"/>
      <c r="M310" s="962"/>
      <c r="N310" s="963"/>
      <c r="O310" s="962"/>
      <c r="P310" s="963"/>
      <c r="Q310" s="962"/>
      <c r="R310" s="963"/>
      <c r="S310" s="962"/>
      <c r="T310" s="963"/>
      <c r="U310" s="962"/>
      <c r="V310" s="963"/>
      <c r="W310" s="962"/>
      <c r="X310" s="963"/>
      <c r="Y310" s="962"/>
      <c r="Z310" s="963"/>
      <c r="AA310" s="964" t="s">
        <v>347</v>
      </c>
      <c r="AB310" s="965"/>
      <c r="AC310" s="936" t="s">
        <v>348</v>
      </c>
      <c r="AD310" s="938" t="s">
        <v>349</v>
      </c>
      <c r="AE310" s="938" t="s">
        <v>350</v>
      </c>
      <c r="AF310" s="940" t="s">
        <v>351</v>
      </c>
      <c r="AG310" s="941"/>
    </row>
    <row r="311" spans="1:33" ht="20.25" customHeight="1">
      <c r="A311" s="959"/>
      <c r="B311" s="961"/>
      <c r="C311" s="961"/>
      <c r="D311" s="961"/>
      <c r="E311" s="940" t="s">
        <v>352</v>
      </c>
      <c r="F311" s="941"/>
      <c r="G311" s="940" t="s">
        <v>352</v>
      </c>
      <c r="H311" s="941"/>
      <c r="I311" s="940" t="s">
        <v>352</v>
      </c>
      <c r="J311" s="941"/>
      <c r="K311" s="940" t="s">
        <v>352</v>
      </c>
      <c r="L311" s="941"/>
      <c r="M311" s="940" t="s">
        <v>352</v>
      </c>
      <c r="N311" s="941"/>
      <c r="O311" s="940" t="s">
        <v>352</v>
      </c>
      <c r="P311" s="941"/>
      <c r="Q311" s="940" t="s">
        <v>352</v>
      </c>
      <c r="R311" s="941"/>
      <c r="S311" s="940" t="s">
        <v>352</v>
      </c>
      <c r="T311" s="941"/>
      <c r="U311" s="940" t="s">
        <v>352</v>
      </c>
      <c r="V311" s="941"/>
      <c r="W311" s="940" t="s">
        <v>352</v>
      </c>
      <c r="X311" s="941"/>
      <c r="Y311" s="940" t="s">
        <v>352</v>
      </c>
      <c r="Z311" s="941"/>
      <c r="AA311" s="966"/>
      <c r="AB311" s="967"/>
      <c r="AC311" s="937"/>
      <c r="AD311" s="939"/>
      <c r="AE311" s="939"/>
      <c r="AF311" s="719" t="s">
        <v>71</v>
      </c>
      <c r="AG311" s="719" t="s">
        <v>65</v>
      </c>
    </row>
    <row r="312" spans="1:33" ht="25" customHeight="1">
      <c r="A312" s="717">
        <v>17</v>
      </c>
      <c r="B312" s="164" t="str" cm="1">
        <f t="array" ref="B312">IFERROR(_xlfn.TAKE(_xlfn.DROP(_xlfn.ANCHORARRAY(DataCalcs!$CI$331),16),27),"")</f>
        <v/>
      </c>
      <c r="C312" s="165"/>
      <c r="D312" s="165"/>
      <c r="E312" s="934"/>
      <c r="F312" s="935"/>
      <c r="G312" s="934"/>
      <c r="H312" s="935"/>
      <c r="I312" s="934"/>
      <c r="J312" s="935"/>
      <c r="K312" s="934"/>
      <c r="L312" s="935"/>
      <c r="M312" s="934"/>
      <c r="N312" s="935"/>
      <c r="O312" s="934"/>
      <c r="P312" s="935"/>
      <c r="Q312" s="934"/>
      <c r="R312" s="935"/>
      <c r="S312" s="934"/>
      <c r="T312" s="935"/>
      <c r="U312" s="934"/>
      <c r="V312" s="935"/>
      <c r="W312" s="934"/>
      <c r="X312" s="935"/>
      <c r="Y312" s="934"/>
      <c r="Z312" s="935"/>
      <c r="AA312" s="934"/>
      <c r="AB312" s="935"/>
      <c r="AC312" s="166"/>
      <c r="AD312" s="166"/>
      <c r="AE312" s="720"/>
      <c r="AF312" s="720"/>
      <c r="AG312" s="720"/>
    </row>
    <row r="313" spans="1:33" ht="25" customHeight="1">
      <c r="A313" s="720">
        <v>18</v>
      </c>
      <c r="B313" s="164"/>
      <c r="C313" s="165"/>
      <c r="D313" s="165"/>
      <c r="E313" s="934"/>
      <c r="F313" s="935"/>
      <c r="G313" s="934"/>
      <c r="H313" s="935"/>
      <c r="I313" s="934"/>
      <c r="J313" s="935"/>
      <c r="K313" s="934"/>
      <c r="L313" s="935"/>
      <c r="M313" s="934"/>
      <c r="N313" s="935"/>
      <c r="O313" s="934"/>
      <c r="P313" s="935"/>
      <c r="Q313" s="934"/>
      <c r="R313" s="935"/>
      <c r="S313" s="934"/>
      <c r="T313" s="935"/>
      <c r="U313" s="934"/>
      <c r="V313" s="935"/>
      <c r="W313" s="934"/>
      <c r="X313" s="935"/>
      <c r="Y313" s="934"/>
      <c r="Z313" s="935"/>
      <c r="AA313" s="934"/>
      <c r="AB313" s="935"/>
      <c r="AC313" s="166"/>
      <c r="AD313" s="166"/>
      <c r="AE313" s="720"/>
      <c r="AF313" s="720"/>
      <c r="AG313" s="720"/>
    </row>
    <row r="314" spans="1:33" ht="25" customHeight="1">
      <c r="A314" s="717">
        <v>19</v>
      </c>
      <c r="B314" s="164"/>
      <c r="C314" s="165"/>
      <c r="D314" s="165"/>
      <c r="E314" s="934"/>
      <c r="F314" s="935"/>
      <c r="G314" s="934"/>
      <c r="H314" s="935"/>
      <c r="I314" s="934"/>
      <c r="J314" s="935"/>
      <c r="K314" s="934"/>
      <c r="L314" s="935"/>
      <c r="M314" s="934"/>
      <c r="N314" s="935"/>
      <c r="O314" s="934"/>
      <c r="P314" s="935"/>
      <c r="Q314" s="934"/>
      <c r="R314" s="935"/>
      <c r="S314" s="934"/>
      <c r="T314" s="935"/>
      <c r="U314" s="934"/>
      <c r="V314" s="935"/>
      <c r="W314" s="934"/>
      <c r="X314" s="935"/>
      <c r="Y314" s="934"/>
      <c r="Z314" s="935"/>
      <c r="AA314" s="934"/>
      <c r="AB314" s="935"/>
      <c r="AC314" s="166"/>
      <c r="AD314" s="166"/>
      <c r="AE314" s="720"/>
      <c r="AF314" s="720"/>
      <c r="AG314" s="720"/>
    </row>
    <row r="315" spans="1:33" ht="25" customHeight="1">
      <c r="A315" s="720">
        <v>20</v>
      </c>
      <c r="B315" s="164"/>
      <c r="C315" s="165"/>
      <c r="D315" s="165"/>
      <c r="E315" s="934"/>
      <c r="F315" s="935"/>
      <c r="G315" s="934"/>
      <c r="H315" s="935"/>
      <c r="I315" s="934"/>
      <c r="J315" s="935"/>
      <c r="K315" s="934"/>
      <c r="L315" s="935"/>
      <c r="M315" s="934"/>
      <c r="N315" s="935"/>
      <c r="O315" s="934"/>
      <c r="P315" s="935"/>
      <c r="Q315" s="934"/>
      <c r="R315" s="935"/>
      <c r="S315" s="934"/>
      <c r="T315" s="935"/>
      <c r="U315" s="934"/>
      <c r="V315" s="935"/>
      <c r="W315" s="934"/>
      <c r="X315" s="935"/>
      <c r="Y315" s="934"/>
      <c r="Z315" s="935"/>
      <c r="AA315" s="934"/>
      <c r="AB315" s="935"/>
      <c r="AC315" s="166"/>
      <c r="AD315" s="166"/>
      <c r="AE315" s="720"/>
      <c r="AF315" s="720"/>
      <c r="AG315" s="720"/>
    </row>
    <row r="316" spans="1:33" ht="25" customHeight="1">
      <c r="A316" s="717">
        <v>21</v>
      </c>
      <c r="B316" s="164"/>
      <c r="C316" s="165"/>
      <c r="D316" s="165"/>
      <c r="E316" s="934"/>
      <c r="F316" s="935"/>
      <c r="G316" s="934"/>
      <c r="H316" s="935"/>
      <c r="I316" s="934"/>
      <c r="J316" s="935"/>
      <c r="K316" s="934"/>
      <c r="L316" s="935"/>
      <c r="M316" s="934"/>
      <c r="N316" s="935"/>
      <c r="O316" s="934"/>
      <c r="P316" s="935"/>
      <c r="Q316" s="934"/>
      <c r="R316" s="935"/>
      <c r="S316" s="934"/>
      <c r="T316" s="935"/>
      <c r="U316" s="934"/>
      <c r="V316" s="935"/>
      <c r="W316" s="934"/>
      <c r="X316" s="935"/>
      <c r="Y316" s="934"/>
      <c r="Z316" s="935"/>
      <c r="AA316" s="934"/>
      <c r="AB316" s="935"/>
      <c r="AC316" s="166"/>
      <c r="AD316" s="166"/>
      <c r="AE316" s="720"/>
      <c r="AF316" s="720"/>
      <c r="AG316" s="720"/>
    </row>
    <row r="317" spans="1:33" ht="25" customHeight="1">
      <c r="A317" s="720">
        <v>22</v>
      </c>
      <c r="B317" s="164"/>
      <c r="C317" s="165"/>
      <c r="D317" s="165"/>
      <c r="E317" s="934"/>
      <c r="F317" s="935"/>
      <c r="G317" s="934"/>
      <c r="H317" s="935"/>
      <c r="I317" s="934"/>
      <c r="J317" s="935"/>
      <c r="K317" s="934"/>
      <c r="L317" s="935"/>
      <c r="M317" s="934"/>
      <c r="N317" s="935"/>
      <c r="O317" s="934"/>
      <c r="P317" s="935"/>
      <c r="Q317" s="934"/>
      <c r="R317" s="935"/>
      <c r="S317" s="934"/>
      <c r="T317" s="935"/>
      <c r="U317" s="934"/>
      <c r="V317" s="935"/>
      <c r="W317" s="934"/>
      <c r="X317" s="935"/>
      <c r="Y317" s="934"/>
      <c r="Z317" s="935"/>
      <c r="AA317" s="934"/>
      <c r="AB317" s="935"/>
      <c r="AC317" s="166"/>
      <c r="AD317" s="166"/>
      <c r="AE317" s="720"/>
      <c r="AF317" s="720"/>
      <c r="AG317" s="720"/>
    </row>
    <row r="318" spans="1:33" ht="25" customHeight="1">
      <c r="A318" s="717">
        <v>23</v>
      </c>
      <c r="B318" s="164"/>
      <c r="C318" s="165"/>
      <c r="D318" s="165"/>
      <c r="E318" s="934"/>
      <c r="F318" s="935"/>
      <c r="G318" s="934"/>
      <c r="H318" s="935"/>
      <c r="I318" s="934"/>
      <c r="J318" s="935"/>
      <c r="K318" s="934"/>
      <c r="L318" s="935"/>
      <c r="M318" s="934"/>
      <c r="N318" s="935"/>
      <c r="O318" s="934"/>
      <c r="P318" s="935"/>
      <c r="Q318" s="934"/>
      <c r="R318" s="935"/>
      <c r="S318" s="934"/>
      <c r="T318" s="935"/>
      <c r="U318" s="934"/>
      <c r="V318" s="935"/>
      <c r="W318" s="934"/>
      <c r="X318" s="935"/>
      <c r="Y318" s="934"/>
      <c r="Z318" s="935"/>
      <c r="AA318" s="934"/>
      <c r="AB318" s="935"/>
      <c r="AC318" s="166"/>
      <c r="AD318" s="166"/>
      <c r="AE318" s="720"/>
      <c r="AF318" s="720"/>
      <c r="AG318" s="720"/>
    </row>
    <row r="319" spans="1:33" ht="25" customHeight="1">
      <c r="A319" s="720">
        <v>24</v>
      </c>
      <c r="B319" s="164"/>
      <c r="C319" s="165"/>
      <c r="D319" s="165"/>
      <c r="E319" s="934"/>
      <c r="F319" s="935"/>
      <c r="G319" s="934"/>
      <c r="H319" s="935"/>
      <c r="I319" s="934"/>
      <c r="J319" s="935"/>
      <c r="K319" s="934"/>
      <c r="L319" s="935"/>
      <c r="M319" s="934"/>
      <c r="N319" s="935"/>
      <c r="O319" s="934"/>
      <c r="P319" s="935"/>
      <c r="Q319" s="934"/>
      <c r="R319" s="935"/>
      <c r="S319" s="934"/>
      <c r="T319" s="935"/>
      <c r="U319" s="934"/>
      <c r="V319" s="935"/>
      <c r="W319" s="934"/>
      <c r="X319" s="935"/>
      <c r="Y319" s="934"/>
      <c r="Z319" s="935"/>
      <c r="AA319" s="934"/>
      <c r="AB319" s="935"/>
      <c r="AC319" s="166"/>
      <c r="AD319" s="166"/>
      <c r="AE319" s="720"/>
      <c r="AF319" s="720"/>
      <c r="AG319" s="720"/>
    </row>
    <row r="320" spans="1:33" ht="25" customHeight="1">
      <c r="A320" s="717">
        <v>25</v>
      </c>
      <c r="B320" s="164"/>
      <c r="C320" s="165"/>
      <c r="D320" s="165"/>
      <c r="E320" s="934"/>
      <c r="F320" s="935"/>
      <c r="G320" s="934"/>
      <c r="H320" s="935"/>
      <c r="I320" s="934"/>
      <c r="J320" s="935"/>
      <c r="K320" s="934"/>
      <c r="L320" s="935"/>
      <c r="M320" s="934"/>
      <c r="N320" s="935"/>
      <c r="O320" s="934"/>
      <c r="P320" s="935"/>
      <c r="Q320" s="934"/>
      <c r="R320" s="935"/>
      <c r="S320" s="934"/>
      <c r="T320" s="935"/>
      <c r="U320" s="934"/>
      <c r="V320" s="935"/>
      <c r="W320" s="934"/>
      <c r="X320" s="935"/>
      <c r="Y320" s="934"/>
      <c r="Z320" s="935"/>
      <c r="AA320" s="934"/>
      <c r="AB320" s="935"/>
      <c r="AC320" s="166"/>
      <c r="AD320" s="166"/>
      <c r="AE320" s="720"/>
      <c r="AF320" s="720"/>
      <c r="AG320" s="720"/>
    </row>
    <row r="321" spans="1:33" ht="25" customHeight="1">
      <c r="A321" s="720">
        <v>26</v>
      </c>
      <c r="B321" s="164"/>
      <c r="C321" s="165"/>
      <c r="D321" s="165"/>
      <c r="E321" s="934"/>
      <c r="F321" s="935"/>
      <c r="G321" s="934"/>
      <c r="H321" s="935"/>
      <c r="I321" s="934"/>
      <c r="J321" s="935"/>
      <c r="K321" s="934"/>
      <c r="L321" s="935"/>
      <c r="M321" s="934"/>
      <c r="N321" s="935"/>
      <c r="O321" s="934"/>
      <c r="P321" s="935"/>
      <c r="Q321" s="934"/>
      <c r="R321" s="935"/>
      <c r="S321" s="934"/>
      <c r="T321" s="935"/>
      <c r="U321" s="934"/>
      <c r="V321" s="935"/>
      <c r="W321" s="934"/>
      <c r="X321" s="935"/>
      <c r="Y321" s="934"/>
      <c r="Z321" s="935"/>
      <c r="AA321" s="934"/>
      <c r="AB321" s="935"/>
      <c r="AC321" s="166"/>
      <c r="AD321" s="166"/>
      <c r="AE321" s="720"/>
      <c r="AF321" s="720"/>
      <c r="AG321" s="720"/>
    </row>
    <row r="322" spans="1:33" ht="25" customHeight="1">
      <c r="A322" s="717">
        <v>27</v>
      </c>
      <c r="B322" s="164"/>
      <c r="C322" s="165"/>
      <c r="D322" s="165"/>
      <c r="E322" s="934"/>
      <c r="F322" s="935"/>
      <c r="G322" s="934"/>
      <c r="H322" s="935"/>
      <c r="I322" s="934"/>
      <c r="J322" s="935"/>
      <c r="K322" s="934"/>
      <c r="L322" s="935"/>
      <c r="M322" s="934"/>
      <c r="N322" s="935"/>
      <c r="O322" s="934"/>
      <c r="P322" s="935"/>
      <c r="Q322" s="934"/>
      <c r="R322" s="935"/>
      <c r="S322" s="934"/>
      <c r="T322" s="935"/>
      <c r="U322" s="934"/>
      <c r="V322" s="935"/>
      <c r="W322" s="934"/>
      <c r="X322" s="935"/>
      <c r="Y322" s="934"/>
      <c r="Z322" s="935"/>
      <c r="AA322" s="934"/>
      <c r="AB322" s="935"/>
      <c r="AC322" s="166"/>
      <c r="AD322" s="166"/>
      <c r="AE322" s="720"/>
      <c r="AF322" s="720"/>
      <c r="AG322" s="720"/>
    </row>
    <row r="323" spans="1:33" ht="25" customHeight="1">
      <c r="A323" s="720">
        <v>28</v>
      </c>
      <c r="B323" s="164"/>
      <c r="C323" s="165"/>
      <c r="D323" s="165"/>
      <c r="E323" s="934"/>
      <c r="F323" s="935"/>
      <c r="G323" s="934"/>
      <c r="H323" s="935"/>
      <c r="I323" s="934"/>
      <c r="J323" s="935"/>
      <c r="K323" s="934"/>
      <c r="L323" s="935"/>
      <c r="M323" s="934"/>
      <c r="N323" s="935"/>
      <c r="O323" s="934"/>
      <c r="P323" s="935"/>
      <c r="Q323" s="934"/>
      <c r="R323" s="935"/>
      <c r="S323" s="934"/>
      <c r="T323" s="935"/>
      <c r="U323" s="934"/>
      <c r="V323" s="935"/>
      <c r="W323" s="934"/>
      <c r="X323" s="935"/>
      <c r="Y323" s="934"/>
      <c r="Z323" s="935"/>
      <c r="AA323" s="934"/>
      <c r="AB323" s="935"/>
      <c r="AC323" s="166"/>
      <c r="AD323" s="166"/>
      <c r="AE323" s="720"/>
      <c r="AF323" s="720"/>
      <c r="AG323" s="720"/>
    </row>
    <row r="324" spans="1:33" ht="25" customHeight="1">
      <c r="A324" s="717">
        <v>29</v>
      </c>
      <c r="B324" s="164"/>
      <c r="C324" s="165"/>
      <c r="D324" s="165"/>
      <c r="E324" s="934"/>
      <c r="F324" s="935"/>
      <c r="G324" s="934"/>
      <c r="H324" s="935"/>
      <c r="I324" s="934"/>
      <c r="J324" s="935"/>
      <c r="K324" s="934"/>
      <c r="L324" s="935"/>
      <c r="M324" s="934"/>
      <c r="N324" s="935"/>
      <c r="O324" s="934"/>
      <c r="P324" s="935"/>
      <c r="Q324" s="934"/>
      <c r="R324" s="935"/>
      <c r="S324" s="934"/>
      <c r="T324" s="935"/>
      <c r="U324" s="934"/>
      <c r="V324" s="935"/>
      <c r="W324" s="934"/>
      <c r="X324" s="935"/>
      <c r="Y324" s="934"/>
      <c r="Z324" s="935"/>
      <c r="AA324" s="934"/>
      <c r="AB324" s="935"/>
      <c r="AC324" s="166"/>
      <c r="AD324" s="166"/>
      <c r="AE324" s="720"/>
      <c r="AF324" s="720"/>
      <c r="AG324" s="720"/>
    </row>
    <row r="325" spans="1:33" ht="25" customHeight="1">
      <c r="A325" s="720">
        <v>30</v>
      </c>
      <c r="B325" s="164"/>
      <c r="C325" s="165"/>
      <c r="D325" s="165"/>
      <c r="E325" s="934"/>
      <c r="F325" s="935"/>
      <c r="G325" s="934"/>
      <c r="H325" s="935"/>
      <c r="I325" s="934"/>
      <c r="J325" s="935"/>
      <c r="K325" s="934"/>
      <c r="L325" s="935"/>
      <c r="M325" s="934"/>
      <c r="N325" s="935"/>
      <c r="O325" s="934"/>
      <c r="P325" s="935"/>
      <c r="Q325" s="934"/>
      <c r="R325" s="935"/>
      <c r="S325" s="934"/>
      <c r="T325" s="935"/>
      <c r="U325" s="934"/>
      <c r="V325" s="935"/>
      <c r="W325" s="934"/>
      <c r="X325" s="935"/>
      <c r="Y325" s="934"/>
      <c r="Z325" s="935"/>
      <c r="AA325" s="934"/>
      <c r="AB325" s="935"/>
      <c r="AC325" s="166"/>
      <c r="AD325" s="166"/>
      <c r="AE325" s="720"/>
      <c r="AF325" s="720"/>
      <c r="AG325" s="720"/>
    </row>
    <row r="326" spans="1:33" ht="25" customHeight="1">
      <c r="A326" s="717">
        <v>31</v>
      </c>
      <c r="B326" s="164"/>
      <c r="C326" s="165"/>
      <c r="D326" s="165"/>
      <c r="E326" s="934"/>
      <c r="F326" s="935"/>
      <c r="G326" s="934"/>
      <c r="H326" s="935"/>
      <c r="I326" s="934"/>
      <c r="J326" s="935"/>
      <c r="K326" s="934"/>
      <c r="L326" s="935"/>
      <c r="M326" s="934"/>
      <c r="N326" s="935"/>
      <c r="O326" s="934"/>
      <c r="P326" s="935"/>
      <c r="Q326" s="934"/>
      <c r="R326" s="935"/>
      <c r="S326" s="934"/>
      <c r="T326" s="935"/>
      <c r="U326" s="934"/>
      <c r="V326" s="935"/>
      <c r="W326" s="934"/>
      <c r="X326" s="935"/>
      <c r="Y326" s="934"/>
      <c r="Z326" s="935"/>
      <c r="AA326" s="934"/>
      <c r="AB326" s="935"/>
      <c r="AC326" s="166"/>
      <c r="AD326" s="166"/>
      <c r="AE326" s="720"/>
      <c r="AF326" s="720"/>
      <c r="AG326" s="720"/>
    </row>
    <row r="327" spans="1:33" ht="25" customHeight="1">
      <c r="A327" s="720">
        <v>32</v>
      </c>
      <c r="B327" s="164"/>
      <c r="C327" s="165"/>
      <c r="D327" s="165"/>
      <c r="E327" s="934"/>
      <c r="F327" s="935"/>
      <c r="G327" s="934"/>
      <c r="H327" s="935"/>
      <c r="I327" s="934"/>
      <c r="J327" s="935"/>
      <c r="K327" s="934"/>
      <c r="L327" s="935"/>
      <c r="M327" s="934"/>
      <c r="N327" s="935"/>
      <c r="O327" s="934"/>
      <c r="P327" s="935"/>
      <c r="Q327" s="934"/>
      <c r="R327" s="935"/>
      <c r="S327" s="934"/>
      <c r="T327" s="935"/>
      <c r="U327" s="934"/>
      <c r="V327" s="935"/>
      <c r="W327" s="934"/>
      <c r="X327" s="935"/>
      <c r="Y327" s="934"/>
      <c r="Z327" s="935"/>
      <c r="AA327" s="934"/>
      <c r="AB327" s="935"/>
      <c r="AC327" s="166"/>
      <c r="AD327" s="166"/>
      <c r="AE327" s="720"/>
      <c r="AF327" s="720"/>
      <c r="AG327" s="720"/>
    </row>
    <row r="328" spans="1:33" ht="16" customHeight="1">
      <c r="A328" s="158"/>
      <c r="B328" s="715"/>
      <c r="C328" s="167"/>
      <c r="D328" s="167"/>
      <c r="E328" s="158"/>
      <c r="F328" s="158"/>
      <c r="G328" s="158"/>
      <c r="H328" s="158"/>
      <c r="I328" s="158"/>
      <c r="J328" s="158"/>
      <c r="K328" s="158"/>
      <c r="L328" s="158"/>
      <c r="M328" s="158"/>
      <c r="N328" s="158"/>
      <c r="O328" s="158"/>
      <c r="P328" s="158"/>
      <c r="Q328" s="158"/>
      <c r="R328" s="158"/>
      <c r="S328" s="158"/>
      <c r="T328" s="158"/>
      <c r="U328" s="158"/>
      <c r="V328" s="158"/>
      <c r="W328" s="158"/>
      <c r="X328" s="158"/>
      <c r="Y328" s="158"/>
      <c r="Z328" s="158"/>
      <c r="AA328" s="158"/>
      <c r="AB328" s="158"/>
      <c r="AC328" s="158"/>
      <c r="AD328" s="158"/>
      <c r="AE328" s="158"/>
      <c r="AF328" s="158"/>
      <c r="AG328" s="158"/>
    </row>
    <row r="329" spans="1:33" ht="20.25" customHeight="1">
      <c r="A329" s="158"/>
      <c r="B329" s="158"/>
      <c r="C329" s="158"/>
      <c r="D329" s="158"/>
      <c r="E329" s="158"/>
      <c r="F329" s="158"/>
      <c r="G329" s="158"/>
      <c r="H329" s="715"/>
      <c r="I329" s="928"/>
      <c r="J329" s="928"/>
      <c r="K329" s="928"/>
      <c r="L329" s="928"/>
      <c r="M329" s="928"/>
      <c r="N329" s="928"/>
      <c r="O329" s="928"/>
      <c r="P329" s="928"/>
      <c r="Q329" s="928"/>
      <c r="R329" s="928"/>
      <c r="S329" s="928"/>
      <c r="T329" s="928"/>
      <c r="U329" s="928"/>
      <c r="V329" s="928"/>
      <c r="W329" s="928"/>
      <c r="X329" s="928"/>
      <c r="Y329" s="928"/>
      <c r="Z329" s="928"/>
      <c r="AA329" s="158"/>
      <c r="AB329" s="929" t="s">
        <v>355</v>
      </c>
      <c r="AC329" s="930"/>
      <c r="AD329" s="930"/>
      <c r="AE329" s="930"/>
      <c r="AF329" s="930"/>
      <c r="AG329" s="931"/>
    </row>
    <row r="330" spans="1:33" ht="20.25" customHeight="1">
      <c r="A330" s="158"/>
      <c r="B330" s="715"/>
      <c r="C330" s="715"/>
      <c r="D330" s="715"/>
      <c r="E330" s="928"/>
      <c r="F330" s="928"/>
      <c r="G330" s="928"/>
      <c r="H330" s="715"/>
      <c r="I330" s="158"/>
      <c r="J330" s="928"/>
      <c r="K330" s="928"/>
      <c r="L330" s="928"/>
      <c r="M330" s="928"/>
      <c r="N330" s="928"/>
      <c r="O330" s="928"/>
      <c r="P330" s="928"/>
      <c r="Q330" s="928"/>
      <c r="R330" s="928"/>
      <c r="S330" s="928"/>
      <c r="T330" s="928"/>
      <c r="U330" s="928"/>
      <c r="V330" s="928"/>
      <c r="W330" s="928"/>
      <c r="X330" s="928"/>
      <c r="Y330" s="928"/>
      <c r="Z330" s="928"/>
      <c r="AA330" s="158"/>
      <c r="AB330" s="169"/>
      <c r="AC330" s="158"/>
      <c r="AD330" s="158"/>
      <c r="AE330" s="158"/>
      <c r="AF330" s="158"/>
      <c r="AG330" s="170"/>
    </row>
    <row r="331" spans="1:33" ht="20.25" customHeight="1">
      <c r="A331" s="714"/>
      <c r="B331" s="487"/>
      <c r="C331" s="167"/>
      <c r="D331" s="715"/>
      <c r="E331" s="932"/>
      <c r="F331" s="932"/>
      <c r="G331" s="932"/>
      <c r="H331" s="718"/>
      <c r="I331" s="714"/>
      <c r="J331" s="933"/>
      <c r="K331" s="933"/>
      <c r="L331" s="928"/>
      <c r="M331" s="928"/>
      <c r="N331" s="928"/>
      <c r="O331" s="928"/>
      <c r="P331" s="928"/>
      <c r="Q331" s="928"/>
      <c r="R331" s="928"/>
      <c r="S331" s="928"/>
      <c r="T331" s="928"/>
      <c r="U331" s="928"/>
      <c r="V331" s="928"/>
      <c r="W331" s="928"/>
      <c r="X331" s="928"/>
      <c r="Y331" s="928"/>
      <c r="Z331" s="928"/>
      <c r="AA331" s="158"/>
      <c r="AB331" s="169"/>
      <c r="AC331" s="158"/>
      <c r="AD331" s="158"/>
      <c r="AE331" s="158"/>
      <c r="AF331" s="158"/>
      <c r="AG331" s="170"/>
    </row>
    <row r="332" spans="1:33" ht="20.25" customHeight="1">
      <c r="A332" s="714"/>
      <c r="B332" s="715"/>
      <c r="C332" s="167"/>
      <c r="D332" s="715"/>
      <c r="E332" s="932"/>
      <c r="F332" s="932"/>
      <c r="G332" s="932"/>
      <c r="H332" s="718"/>
      <c r="I332" s="714"/>
      <c r="J332" s="933"/>
      <c r="K332" s="933"/>
      <c r="L332" s="928"/>
      <c r="M332" s="928"/>
      <c r="N332" s="928"/>
      <c r="O332" s="928"/>
      <c r="P332" s="928"/>
      <c r="Q332" s="928"/>
      <c r="R332" s="928"/>
      <c r="S332" s="928"/>
      <c r="T332" s="928"/>
      <c r="U332" s="928"/>
      <c r="V332" s="928"/>
      <c r="W332" s="928"/>
      <c r="X332" s="928"/>
      <c r="Y332" s="928"/>
      <c r="Z332" s="928"/>
      <c r="AA332" s="158"/>
      <c r="AB332" s="169"/>
      <c r="AC332" s="158"/>
      <c r="AD332" s="158"/>
      <c r="AE332" s="158"/>
      <c r="AF332" s="158"/>
      <c r="AG332" s="170"/>
    </row>
    <row r="333" spans="1:33" ht="20.25" customHeight="1">
      <c r="A333" s="714"/>
      <c r="B333" s="715"/>
      <c r="C333" s="167"/>
      <c r="D333" s="715"/>
      <c r="E333" s="932"/>
      <c r="F333" s="932"/>
      <c r="G333" s="932"/>
      <c r="H333" s="718"/>
      <c r="I333" s="714"/>
      <c r="J333" s="933"/>
      <c r="K333" s="933"/>
      <c r="L333" s="928"/>
      <c r="M333" s="928"/>
      <c r="N333" s="928"/>
      <c r="O333" s="928"/>
      <c r="P333" s="928"/>
      <c r="Q333" s="928"/>
      <c r="R333" s="928"/>
      <c r="S333" s="928"/>
      <c r="T333" s="928"/>
      <c r="U333" s="928"/>
      <c r="V333" s="928"/>
      <c r="W333" s="928"/>
      <c r="X333" s="928"/>
      <c r="Y333" s="928"/>
      <c r="Z333" s="928"/>
      <c r="AB333" s="173"/>
      <c r="AG333" s="174"/>
    </row>
    <row r="334" spans="1:33" ht="20.25" customHeight="1">
      <c r="A334" s="714"/>
      <c r="B334" s="715"/>
      <c r="C334" s="167"/>
      <c r="D334" s="715"/>
      <c r="E334" s="932"/>
      <c r="F334" s="932"/>
      <c r="G334" s="932"/>
      <c r="H334" s="718"/>
      <c r="I334" s="714"/>
      <c r="J334" s="933"/>
      <c r="K334" s="933"/>
      <c r="L334" s="928"/>
      <c r="M334" s="928"/>
      <c r="N334" s="928"/>
      <c r="O334" s="928"/>
      <c r="P334" s="928"/>
      <c r="Q334" s="928"/>
      <c r="R334" s="928"/>
      <c r="S334" s="928"/>
      <c r="T334" s="928"/>
      <c r="U334" s="928"/>
      <c r="V334" s="928"/>
      <c r="W334" s="928"/>
      <c r="X334" s="928"/>
      <c r="Y334" s="928"/>
      <c r="Z334" s="928"/>
      <c r="AA334" s="158"/>
      <c r="AB334" s="929" t="s">
        <v>358</v>
      </c>
      <c r="AC334" s="930"/>
      <c r="AD334" s="930"/>
      <c r="AE334" s="930"/>
      <c r="AF334" s="930"/>
      <c r="AG334" s="931"/>
    </row>
    <row r="335" spans="1:33" ht="20.25" customHeight="1">
      <c r="A335" s="714"/>
      <c r="B335" s="715"/>
      <c r="C335" s="167"/>
      <c r="D335" s="715"/>
      <c r="E335" s="932"/>
      <c r="F335" s="932"/>
      <c r="G335" s="932"/>
      <c r="H335" s="718"/>
      <c r="I335" s="714"/>
      <c r="J335" s="933"/>
      <c r="K335" s="933"/>
      <c r="L335" s="928"/>
      <c r="M335" s="928"/>
      <c r="N335" s="928"/>
      <c r="O335" s="928"/>
      <c r="P335" s="928"/>
      <c r="Q335" s="928"/>
      <c r="R335" s="928"/>
      <c r="S335" s="928"/>
      <c r="T335" s="928"/>
      <c r="U335" s="928"/>
      <c r="V335" s="928"/>
      <c r="W335" s="928"/>
      <c r="X335" s="928"/>
      <c r="Y335" s="928"/>
      <c r="Z335" s="928"/>
      <c r="AA335" s="158"/>
      <c r="AB335" s="474"/>
      <c r="AC335" s="178"/>
      <c r="AD335" s="178"/>
      <c r="AE335" s="178"/>
      <c r="AF335" s="178"/>
      <c r="AG335" s="475"/>
    </row>
    <row r="336" spans="1:33" ht="20.25" customHeight="1">
      <c r="A336" s="714"/>
      <c r="B336" s="715"/>
      <c r="C336" s="167"/>
      <c r="D336" s="715"/>
      <c r="E336" s="932"/>
      <c r="F336" s="932"/>
      <c r="G336" s="932"/>
      <c r="H336" s="718"/>
      <c r="I336" s="714"/>
      <c r="J336" s="933"/>
      <c r="K336" s="933"/>
      <c r="L336" s="928"/>
      <c r="M336" s="928"/>
      <c r="N336" s="928"/>
      <c r="O336" s="928"/>
      <c r="P336" s="928"/>
      <c r="Q336" s="928"/>
      <c r="R336" s="928"/>
      <c r="S336" s="928"/>
      <c r="T336" s="928"/>
      <c r="U336" s="928"/>
      <c r="V336" s="928"/>
      <c r="W336" s="928"/>
      <c r="X336" s="928"/>
      <c r="Y336" s="928"/>
      <c r="Z336" s="928"/>
      <c r="AA336" s="158"/>
      <c r="AB336" s="169"/>
      <c r="AC336" s="158"/>
      <c r="AD336" s="158"/>
      <c r="AE336" s="158"/>
      <c r="AF336" s="158"/>
      <c r="AG336" s="170"/>
    </row>
    <row r="337" spans="1:33" ht="20.25" customHeight="1">
      <c r="A337" s="714"/>
      <c r="B337" s="715"/>
      <c r="C337" s="167"/>
      <c r="D337" s="715"/>
      <c r="E337" s="932"/>
      <c r="F337" s="932"/>
      <c r="G337" s="932"/>
      <c r="H337" s="718"/>
      <c r="I337" s="714"/>
      <c r="J337" s="933"/>
      <c r="K337" s="933"/>
      <c r="L337" s="928"/>
      <c r="M337" s="928"/>
      <c r="N337" s="928"/>
      <c r="O337" s="928"/>
      <c r="P337" s="928"/>
      <c r="Q337" s="928"/>
      <c r="R337" s="928"/>
      <c r="S337" s="928"/>
      <c r="T337" s="928"/>
      <c r="U337" s="928"/>
      <c r="V337" s="928"/>
      <c r="W337" s="928"/>
      <c r="X337" s="928"/>
      <c r="Y337" s="928"/>
      <c r="Z337" s="928"/>
      <c r="AA337" s="158"/>
      <c r="AB337" s="169"/>
      <c r="AC337" s="158"/>
      <c r="AD337" s="158"/>
      <c r="AE337" s="158"/>
      <c r="AF337" s="158"/>
      <c r="AG337" s="170"/>
    </row>
    <row r="338" spans="1:33" ht="20.25" customHeight="1">
      <c r="A338" s="714"/>
      <c r="B338" s="715"/>
      <c r="C338" s="167"/>
      <c r="D338" s="715"/>
      <c r="E338" s="932"/>
      <c r="F338" s="932"/>
      <c r="G338" s="932"/>
      <c r="H338" s="718"/>
      <c r="I338" s="714"/>
      <c r="J338" s="933"/>
      <c r="K338" s="933"/>
      <c r="L338" s="928"/>
      <c r="M338" s="928"/>
      <c r="N338" s="928"/>
      <c r="O338" s="928"/>
      <c r="P338" s="928"/>
      <c r="Q338" s="928"/>
      <c r="R338" s="928"/>
      <c r="S338" s="928"/>
      <c r="T338" s="928"/>
      <c r="U338" s="928"/>
      <c r="V338" s="928"/>
      <c r="W338" s="928"/>
      <c r="X338" s="928"/>
      <c r="Y338" s="928"/>
      <c r="Z338" s="928"/>
      <c r="AA338" s="158"/>
      <c r="AB338" s="175"/>
      <c r="AC338" s="176"/>
      <c r="AD338" s="176"/>
      <c r="AE338" s="176"/>
      <c r="AF338" s="176"/>
      <c r="AG338" s="177"/>
    </row>
    <row r="339" spans="1:33" ht="10" customHeight="1">
      <c r="A339" s="714"/>
      <c r="B339" s="715"/>
      <c r="C339" s="167"/>
      <c r="D339" s="715"/>
      <c r="E339" s="718"/>
      <c r="F339" s="718"/>
      <c r="G339" s="718"/>
      <c r="H339" s="718"/>
      <c r="I339" s="714"/>
      <c r="J339" s="714"/>
      <c r="K339" s="715"/>
      <c r="L339" s="715"/>
      <c r="M339" s="715"/>
      <c r="N339" s="715"/>
      <c r="O339" s="715"/>
      <c r="P339" s="715"/>
      <c r="Q339" s="715"/>
      <c r="R339" s="715"/>
      <c r="S339" s="715"/>
      <c r="T339" s="715"/>
      <c r="U339" s="715"/>
      <c r="V339" s="715"/>
      <c r="W339" s="715"/>
      <c r="X339" s="715"/>
      <c r="Y339" s="715"/>
      <c r="Z339" s="715"/>
      <c r="AA339" s="158"/>
      <c r="AB339" s="158"/>
      <c r="AC339" s="158"/>
      <c r="AD339" s="158"/>
      <c r="AE339" s="158"/>
      <c r="AF339" s="158"/>
      <c r="AG339" s="158"/>
    </row>
    <row r="340" spans="1:33" ht="38.25" customHeight="1">
      <c r="A340" s="942" t="s">
        <v>339</v>
      </c>
      <c r="B340" s="943"/>
      <c r="C340" s="943"/>
      <c r="D340" s="944"/>
      <c r="E340" s="929" t="s">
        <v>4</v>
      </c>
      <c r="F340" s="930"/>
      <c r="G340" s="931"/>
      <c r="H340" s="945">
        <f>Boys!$G$3</f>
        <v>46271</v>
      </c>
      <c r="I340" s="946"/>
      <c r="J340" s="946"/>
      <c r="K340" s="947"/>
      <c r="L340" s="929" t="s">
        <v>5</v>
      </c>
      <c r="M340" s="930"/>
      <c r="N340" s="931"/>
      <c r="O340" s="948" t="str">
        <f>Boys!$I$3</f>
        <v>Tilsley</v>
      </c>
      <c r="P340" s="949"/>
      <c r="Q340" s="949"/>
      <c r="R340" s="949"/>
      <c r="S340" s="949"/>
      <c r="T340" s="949"/>
      <c r="U340" s="949"/>
      <c r="V340" s="949"/>
      <c r="W340" s="950"/>
      <c r="X340" s="929" t="s">
        <v>340</v>
      </c>
      <c r="Y340" s="930"/>
      <c r="Z340" s="931"/>
      <c r="AA340" s="948" t="str">
        <f>'Read Me First'!$A$1</f>
        <v>Oxfordshire Track and Field League 2026</v>
      </c>
      <c r="AB340" s="949"/>
      <c r="AC340" s="949"/>
      <c r="AD340" s="949"/>
      <c r="AE340" s="949"/>
      <c r="AF340" s="949"/>
      <c r="AG340" s="950"/>
    </row>
    <row r="341" spans="1:33" ht="38.25" customHeight="1">
      <c r="A341" s="929" t="s">
        <v>283</v>
      </c>
      <c r="B341" s="931"/>
      <c r="C341" s="948" t="str">
        <f>"High Jump U16 Girls (" &amp;DataCalcs!$K$722 &amp; " athletes)"</f>
        <v>High Jump U16 Girls (0 athletes)</v>
      </c>
      <c r="D341" s="950"/>
      <c r="E341" s="929" t="s">
        <v>341</v>
      </c>
      <c r="F341" s="930"/>
      <c r="G341" s="931"/>
      <c r="H341" s="951">
        <f>DataTables!$Q$99</f>
        <v>0.41666666666666669</v>
      </c>
      <c r="I341" s="952"/>
      <c r="J341" s="952"/>
      <c r="K341" s="953"/>
      <c r="L341" s="948" t="s">
        <v>342</v>
      </c>
      <c r="M341" s="949"/>
      <c r="N341" s="949"/>
      <c r="O341" s="954">
        <f>DataTables!$N$99</f>
        <v>1.63</v>
      </c>
      <c r="P341" s="954"/>
      <c r="Q341" s="955"/>
      <c r="R341" s="948" t="s">
        <v>343</v>
      </c>
      <c r="S341" s="949"/>
      <c r="T341" s="949"/>
      <c r="U341" s="956">
        <f>DataTables!$I$99</f>
        <v>1.38</v>
      </c>
      <c r="V341" s="956"/>
      <c r="W341" s="957"/>
      <c r="X341" s="948" t="str">
        <f>"Starting Height/Second Height: " &amp; CHAR(10) &amp;DataTables!$R$99</f>
        <v xml:space="preserve">Starting Height/Second Height: 
</v>
      </c>
      <c r="Y341" s="949"/>
      <c r="Z341" s="949"/>
      <c r="AA341" s="949"/>
      <c r="AB341" s="949"/>
      <c r="AC341" s="949"/>
      <c r="AD341" s="949"/>
      <c r="AE341" s="949"/>
      <c r="AF341" s="949"/>
      <c r="AG341" s="950"/>
    </row>
    <row r="342" spans="1:33" ht="16" customHeight="1">
      <c r="A342" s="158"/>
      <c r="B342" s="158"/>
      <c r="C342" s="158"/>
      <c r="D342" s="159"/>
      <c r="E342" s="715"/>
      <c r="F342" s="715"/>
      <c r="G342" s="715"/>
      <c r="H342" s="160"/>
      <c r="I342" s="160"/>
      <c r="J342" s="160"/>
      <c r="K342" s="715"/>
      <c r="L342" s="715"/>
      <c r="M342" s="715"/>
      <c r="N342" s="713"/>
      <c r="O342" s="713"/>
      <c r="P342" s="713"/>
      <c r="Q342" s="713"/>
      <c r="R342" s="161"/>
      <c r="S342" s="161"/>
      <c r="T342" s="161"/>
      <c r="U342" s="162"/>
      <c r="V342" s="162"/>
      <c r="W342" s="161"/>
      <c r="X342" s="163"/>
      <c r="Y342" s="163"/>
      <c r="Z342" s="163"/>
      <c r="AA342" s="163"/>
      <c r="AB342" s="163"/>
      <c r="AC342" s="163"/>
      <c r="AD342" s="163"/>
      <c r="AE342" s="163"/>
      <c r="AF342" s="163"/>
      <c r="AG342" s="163"/>
    </row>
    <row r="343" spans="1:33" ht="38.25" customHeight="1">
      <c r="A343" s="958" t="s">
        <v>344</v>
      </c>
      <c r="B343" s="960" t="s">
        <v>302</v>
      </c>
      <c r="C343" s="960" t="s">
        <v>345</v>
      </c>
      <c r="D343" s="960" t="s">
        <v>346</v>
      </c>
      <c r="E343" s="962"/>
      <c r="F343" s="963"/>
      <c r="G343" s="962"/>
      <c r="H343" s="963"/>
      <c r="I343" s="962"/>
      <c r="J343" s="963"/>
      <c r="K343" s="962"/>
      <c r="L343" s="963"/>
      <c r="M343" s="962"/>
      <c r="N343" s="963"/>
      <c r="O343" s="962"/>
      <c r="P343" s="963"/>
      <c r="Q343" s="962"/>
      <c r="R343" s="963"/>
      <c r="S343" s="962"/>
      <c r="T343" s="963"/>
      <c r="U343" s="962"/>
      <c r="V343" s="963"/>
      <c r="W343" s="962"/>
      <c r="X343" s="963"/>
      <c r="Y343" s="962"/>
      <c r="Z343" s="963"/>
      <c r="AA343" s="964" t="s">
        <v>347</v>
      </c>
      <c r="AB343" s="965"/>
      <c r="AC343" s="936" t="s">
        <v>348</v>
      </c>
      <c r="AD343" s="938" t="s">
        <v>349</v>
      </c>
      <c r="AE343" s="938" t="s">
        <v>350</v>
      </c>
      <c r="AF343" s="940" t="s">
        <v>351</v>
      </c>
      <c r="AG343" s="941"/>
    </row>
    <row r="344" spans="1:33" ht="20.25" customHeight="1">
      <c r="A344" s="959"/>
      <c r="B344" s="961"/>
      <c r="C344" s="961"/>
      <c r="D344" s="961"/>
      <c r="E344" s="940" t="s">
        <v>352</v>
      </c>
      <c r="F344" s="941"/>
      <c r="G344" s="940" t="s">
        <v>352</v>
      </c>
      <c r="H344" s="941"/>
      <c r="I344" s="940" t="s">
        <v>352</v>
      </c>
      <c r="J344" s="941"/>
      <c r="K344" s="940" t="s">
        <v>352</v>
      </c>
      <c r="L344" s="941"/>
      <c r="M344" s="940" t="s">
        <v>352</v>
      </c>
      <c r="N344" s="941"/>
      <c r="O344" s="940" t="s">
        <v>352</v>
      </c>
      <c r="P344" s="941"/>
      <c r="Q344" s="940" t="s">
        <v>352</v>
      </c>
      <c r="R344" s="941"/>
      <c r="S344" s="940" t="s">
        <v>352</v>
      </c>
      <c r="T344" s="941"/>
      <c r="U344" s="940" t="s">
        <v>352</v>
      </c>
      <c r="V344" s="941"/>
      <c r="W344" s="940" t="s">
        <v>352</v>
      </c>
      <c r="X344" s="941"/>
      <c r="Y344" s="940" t="s">
        <v>352</v>
      </c>
      <c r="Z344" s="941"/>
      <c r="AA344" s="966"/>
      <c r="AB344" s="967"/>
      <c r="AC344" s="937"/>
      <c r="AD344" s="939"/>
      <c r="AE344" s="939"/>
      <c r="AF344" s="719" t="s">
        <v>71</v>
      </c>
      <c r="AG344" s="719" t="s">
        <v>65</v>
      </c>
    </row>
    <row r="345" spans="1:33" ht="25" customHeight="1">
      <c r="A345" s="717">
        <v>1</v>
      </c>
      <c r="B345" s="164" t="str" cm="1">
        <f t="array" ref="B345:D346">IFERROR(_xlfn.TAKE(_xlfn.ANCHORARRAY(DataCalcs!$CI413),16),"")</f>
        <v xml:space="preserve"> </v>
      </c>
      <c r="C345" s="165" t="str">
        <v/>
      </c>
      <c r="D345" s="165" t="str">
        <v/>
      </c>
      <c r="E345" s="934"/>
      <c r="F345" s="935"/>
      <c r="G345" s="934"/>
      <c r="H345" s="935"/>
      <c r="I345" s="934"/>
      <c r="J345" s="935"/>
      <c r="K345" s="934"/>
      <c r="L345" s="935"/>
      <c r="M345" s="934"/>
      <c r="N345" s="935"/>
      <c r="O345" s="934"/>
      <c r="P345" s="935"/>
      <c r="Q345" s="934"/>
      <c r="R345" s="935"/>
      <c r="S345" s="934"/>
      <c r="T345" s="935"/>
      <c r="U345" s="934"/>
      <c r="V345" s="935"/>
      <c r="W345" s="934"/>
      <c r="X345" s="935"/>
      <c r="Y345" s="934"/>
      <c r="Z345" s="935"/>
      <c r="AA345" s="934"/>
      <c r="AB345" s="935"/>
      <c r="AC345" s="166"/>
      <c r="AD345" s="166"/>
      <c r="AE345" s="720"/>
      <c r="AF345" s="720"/>
      <c r="AG345" s="720"/>
    </row>
    <row r="346" spans="1:33" ht="25" customHeight="1">
      <c r="A346" s="720">
        <v>2</v>
      </c>
      <c r="B346" s="164" t="str">
        <v xml:space="preserve"> </v>
      </c>
      <c r="C346" s="165" t="str">
        <v/>
      </c>
      <c r="D346" s="165" t="str">
        <v/>
      </c>
      <c r="E346" s="934"/>
      <c r="F346" s="935"/>
      <c r="G346" s="934"/>
      <c r="H346" s="935"/>
      <c r="I346" s="934"/>
      <c r="J346" s="935"/>
      <c r="K346" s="934"/>
      <c r="L346" s="935"/>
      <c r="M346" s="934"/>
      <c r="N346" s="935"/>
      <c r="O346" s="934"/>
      <c r="P346" s="935"/>
      <c r="Q346" s="934"/>
      <c r="R346" s="935"/>
      <c r="S346" s="934"/>
      <c r="T346" s="935"/>
      <c r="U346" s="934"/>
      <c r="V346" s="935"/>
      <c r="W346" s="934"/>
      <c r="X346" s="935"/>
      <c r="Y346" s="934"/>
      <c r="Z346" s="935"/>
      <c r="AA346" s="934"/>
      <c r="AB346" s="935"/>
      <c r="AC346" s="166"/>
      <c r="AD346" s="166"/>
      <c r="AE346" s="720"/>
      <c r="AF346" s="720"/>
      <c r="AG346" s="720"/>
    </row>
    <row r="347" spans="1:33" ht="25" customHeight="1">
      <c r="A347" s="720">
        <v>3</v>
      </c>
      <c r="B347" s="164"/>
      <c r="C347" s="165"/>
      <c r="D347" s="165"/>
      <c r="E347" s="934"/>
      <c r="F347" s="935"/>
      <c r="G347" s="934"/>
      <c r="H347" s="935"/>
      <c r="I347" s="934"/>
      <c r="J347" s="935"/>
      <c r="K347" s="934"/>
      <c r="L347" s="935"/>
      <c r="M347" s="934"/>
      <c r="N347" s="935"/>
      <c r="O347" s="934"/>
      <c r="P347" s="935"/>
      <c r="Q347" s="934"/>
      <c r="R347" s="935"/>
      <c r="S347" s="934"/>
      <c r="T347" s="935"/>
      <c r="U347" s="934"/>
      <c r="V347" s="935"/>
      <c r="W347" s="934"/>
      <c r="X347" s="935"/>
      <c r="Y347" s="934"/>
      <c r="Z347" s="935"/>
      <c r="AA347" s="934"/>
      <c r="AB347" s="935"/>
      <c r="AC347" s="166"/>
      <c r="AD347" s="166"/>
      <c r="AE347" s="720"/>
      <c r="AF347" s="720"/>
      <c r="AG347" s="720"/>
    </row>
    <row r="348" spans="1:33" ht="25" customHeight="1">
      <c r="A348" s="720">
        <v>4</v>
      </c>
      <c r="B348" s="164"/>
      <c r="C348" s="165"/>
      <c r="D348" s="165"/>
      <c r="E348" s="934"/>
      <c r="F348" s="935"/>
      <c r="G348" s="934"/>
      <c r="H348" s="935"/>
      <c r="I348" s="934"/>
      <c r="J348" s="935"/>
      <c r="K348" s="934"/>
      <c r="L348" s="935"/>
      <c r="M348" s="934"/>
      <c r="N348" s="935"/>
      <c r="O348" s="934"/>
      <c r="P348" s="935"/>
      <c r="Q348" s="934"/>
      <c r="R348" s="935"/>
      <c r="S348" s="934"/>
      <c r="T348" s="935"/>
      <c r="U348" s="934"/>
      <c r="V348" s="935"/>
      <c r="W348" s="934"/>
      <c r="X348" s="935"/>
      <c r="Y348" s="934"/>
      <c r="Z348" s="935"/>
      <c r="AA348" s="934"/>
      <c r="AB348" s="935"/>
      <c r="AC348" s="166"/>
      <c r="AD348" s="166"/>
      <c r="AE348" s="720"/>
      <c r="AF348" s="720"/>
      <c r="AG348" s="720"/>
    </row>
    <row r="349" spans="1:33" ht="25" customHeight="1">
      <c r="A349" s="720">
        <v>5</v>
      </c>
      <c r="B349" s="164"/>
      <c r="C349" s="165"/>
      <c r="D349" s="165"/>
      <c r="E349" s="934"/>
      <c r="F349" s="935"/>
      <c r="G349" s="934"/>
      <c r="H349" s="935"/>
      <c r="I349" s="934"/>
      <c r="J349" s="935"/>
      <c r="K349" s="934"/>
      <c r="L349" s="935"/>
      <c r="M349" s="934"/>
      <c r="N349" s="935"/>
      <c r="O349" s="934"/>
      <c r="P349" s="935"/>
      <c r="Q349" s="934"/>
      <c r="R349" s="935"/>
      <c r="S349" s="934"/>
      <c r="T349" s="935"/>
      <c r="U349" s="934"/>
      <c r="V349" s="935"/>
      <c r="W349" s="934"/>
      <c r="X349" s="935"/>
      <c r="Y349" s="934"/>
      <c r="Z349" s="935"/>
      <c r="AA349" s="934"/>
      <c r="AB349" s="935"/>
      <c r="AC349" s="166"/>
      <c r="AD349" s="166"/>
      <c r="AE349" s="720"/>
      <c r="AF349" s="720"/>
      <c r="AG349" s="720"/>
    </row>
    <row r="350" spans="1:33" ht="25" customHeight="1">
      <c r="A350" s="720">
        <v>6</v>
      </c>
      <c r="B350" s="164"/>
      <c r="C350" s="165"/>
      <c r="D350" s="165"/>
      <c r="E350" s="934"/>
      <c r="F350" s="935"/>
      <c r="G350" s="934"/>
      <c r="H350" s="935"/>
      <c r="I350" s="934"/>
      <c r="J350" s="935"/>
      <c r="K350" s="934"/>
      <c r="L350" s="935"/>
      <c r="M350" s="934"/>
      <c r="N350" s="935"/>
      <c r="O350" s="934"/>
      <c r="P350" s="935"/>
      <c r="Q350" s="934"/>
      <c r="R350" s="935"/>
      <c r="S350" s="934"/>
      <c r="T350" s="935"/>
      <c r="U350" s="934"/>
      <c r="V350" s="935"/>
      <c r="W350" s="934"/>
      <c r="X350" s="935"/>
      <c r="Y350" s="934"/>
      <c r="Z350" s="935"/>
      <c r="AA350" s="934"/>
      <c r="AB350" s="935"/>
      <c r="AC350" s="166"/>
      <c r="AD350" s="166"/>
      <c r="AE350" s="720"/>
      <c r="AF350" s="720"/>
      <c r="AG350" s="720"/>
    </row>
    <row r="351" spans="1:33" ht="25" customHeight="1">
      <c r="A351" s="720">
        <v>7</v>
      </c>
      <c r="B351" s="164"/>
      <c r="C351" s="165"/>
      <c r="D351" s="165"/>
      <c r="E351" s="934"/>
      <c r="F351" s="935"/>
      <c r="G351" s="934"/>
      <c r="H351" s="935"/>
      <c r="I351" s="934"/>
      <c r="J351" s="935"/>
      <c r="K351" s="934"/>
      <c r="L351" s="935"/>
      <c r="M351" s="934"/>
      <c r="N351" s="935"/>
      <c r="O351" s="934"/>
      <c r="P351" s="935"/>
      <c r="Q351" s="934"/>
      <c r="R351" s="935"/>
      <c r="S351" s="934"/>
      <c r="T351" s="935"/>
      <c r="U351" s="934"/>
      <c r="V351" s="935"/>
      <c r="W351" s="934"/>
      <c r="X351" s="935"/>
      <c r="Y351" s="934"/>
      <c r="Z351" s="935"/>
      <c r="AA351" s="934"/>
      <c r="AB351" s="935"/>
      <c r="AC351" s="166"/>
      <c r="AD351" s="166"/>
      <c r="AE351" s="720"/>
      <c r="AF351" s="720"/>
      <c r="AG351" s="720"/>
    </row>
    <row r="352" spans="1:33" ht="25" customHeight="1">
      <c r="A352" s="720">
        <v>8</v>
      </c>
      <c r="B352" s="164"/>
      <c r="C352" s="165"/>
      <c r="D352" s="165"/>
      <c r="E352" s="934"/>
      <c r="F352" s="935"/>
      <c r="G352" s="934"/>
      <c r="H352" s="935"/>
      <c r="I352" s="934"/>
      <c r="J352" s="935"/>
      <c r="K352" s="934"/>
      <c r="L352" s="935"/>
      <c r="M352" s="934"/>
      <c r="N352" s="935"/>
      <c r="O352" s="934"/>
      <c r="P352" s="935"/>
      <c r="Q352" s="934"/>
      <c r="R352" s="935"/>
      <c r="S352" s="934"/>
      <c r="T352" s="935"/>
      <c r="U352" s="934"/>
      <c r="V352" s="935"/>
      <c r="W352" s="934"/>
      <c r="X352" s="935"/>
      <c r="Y352" s="934"/>
      <c r="Z352" s="935"/>
      <c r="AA352" s="934"/>
      <c r="AB352" s="935"/>
      <c r="AC352" s="166"/>
      <c r="AD352" s="166"/>
      <c r="AE352" s="720"/>
      <c r="AF352" s="720"/>
      <c r="AG352" s="720"/>
    </row>
    <row r="353" spans="1:33" ht="25" customHeight="1">
      <c r="A353" s="720">
        <v>9</v>
      </c>
      <c r="B353" s="164"/>
      <c r="C353" s="165"/>
      <c r="D353" s="165"/>
      <c r="E353" s="934"/>
      <c r="F353" s="935"/>
      <c r="G353" s="934"/>
      <c r="H353" s="935"/>
      <c r="I353" s="934"/>
      <c r="J353" s="935"/>
      <c r="K353" s="934"/>
      <c r="L353" s="935"/>
      <c r="M353" s="934"/>
      <c r="N353" s="935"/>
      <c r="O353" s="934"/>
      <c r="P353" s="935"/>
      <c r="Q353" s="934"/>
      <c r="R353" s="935"/>
      <c r="S353" s="934"/>
      <c r="T353" s="935"/>
      <c r="U353" s="934"/>
      <c r="V353" s="935"/>
      <c r="W353" s="934"/>
      <c r="X353" s="935"/>
      <c r="Y353" s="934"/>
      <c r="Z353" s="935"/>
      <c r="AA353" s="934"/>
      <c r="AB353" s="935"/>
      <c r="AC353" s="166"/>
      <c r="AD353" s="166"/>
      <c r="AE353" s="720"/>
      <c r="AF353" s="720"/>
      <c r="AG353" s="720"/>
    </row>
    <row r="354" spans="1:33" ht="25" customHeight="1">
      <c r="A354" s="720">
        <v>10</v>
      </c>
      <c r="B354" s="164"/>
      <c r="C354" s="165"/>
      <c r="D354" s="165"/>
      <c r="E354" s="934"/>
      <c r="F354" s="935"/>
      <c r="G354" s="934"/>
      <c r="H354" s="935"/>
      <c r="I354" s="934"/>
      <c r="J354" s="935"/>
      <c r="K354" s="934"/>
      <c r="L354" s="935"/>
      <c r="M354" s="934"/>
      <c r="N354" s="935"/>
      <c r="O354" s="934"/>
      <c r="P354" s="935"/>
      <c r="Q354" s="934"/>
      <c r="R354" s="935"/>
      <c r="S354" s="934"/>
      <c r="T354" s="935"/>
      <c r="U354" s="934"/>
      <c r="V354" s="935"/>
      <c r="W354" s="934"/>
      <c r="X354" s="935"/>
      <c r="Y354" s="934"/>
      <c r="Z354" s="935"/>
      <c r="AA354" s="934"/>
      <c r="AB354" s="935"/>
      <c r="AC354" s="166"/>
      <c r="AD354" s="166"/>
      <c r="AE354" s="720"/>
      <c r="AF354" s="720"/>
      <c r="AG354" s="720"/>
    </row>
    <row r="355" spans="1:33" ht="25" customHeight="1">
      <c r="A355" s="720">
        <v>11</v>
      </c>
      <c r="B355" s="164"/>
      <c r="C355" s="165"/>
      <c r="D355" s="165"/>
      <c r="E355" s="934"/>
      <c r="F355" s="935"/>
      <c r="G355" s="934"/>
      <c r="H355" s="935"/>
      <c r="I355" s="934"/>
      <c r="J355" s="935"/>
      <c r="K355" s="934"/>
      <c r="L355" s="935"/>
      <c r="M355" s="934"/>
      <c r="N355" s="935"/>
      <c r="O355" s="934"/>
      <c r="P355" s="935"/>
      <c r="Q355" s="934"/>
      <c r="R355" s="935"/>
      <c r="S355" s="934"/>
      <c r="T355" s="935"/>
      <c r="U355" s="934"/>
      <c r="V355" s="935"/>
      <c r="W355" s="934"/>
      <c r="X355" s="935"/>
      <c r="Y355" s="934"/>
      <c r="Z355" s="935"/>
      <c r="AA355" s="934"/>
      <c r="AB355" s="935"/>
      <c r="AC355" s="166"/>
      <c r="AD355" s="166"/>
      <c r="AE355" s="720"/>
      <c r="AF355" s="720"/>
      <c r="AG355" s="720"/>
    </row>
    <row r="356" spans="1:33" ht="25" customHeight="1">
      <c r="A356" s="720">
        <v>12</v>
      </c>
      <c r="B356" s="164"/>
      <c r="C356" s="165"/>
      <c r="D356" s="165"/>
      <c r="E356" s="934"/>
      <c r="F356" s="935"/>
      <c r="G356" s="934"/>
      <c r="H356" s="935"/>
      <c r="I356" s="934"/>
      <c r="J356" s="935"/>
      <c r="K356" s="934"/>
      <c r="L356" s="935"/>
      <c r="M356" s="934"/>
      <c r="N356" s="935"/>
      <c r="O356" s="934"/>
      <c r="P356" s="935"/>
      <c r="Q356" s="934"/>
      <c r="R356" s="935"/>
      <c r="S356" s="934"/>
      <c r="T356" s="935"/>
      <c r="U356" s="934"/>
      <c r="V356" s="935"/>
      <c r="W356" s="934"/>
      <c r="X356" s="935"/>
      <c r="Y356" s="934"/>
      <c r="Z356" s="935"/>
      <c r="AA356" s="934"/>
      <c r="AB356" s="935"/>
      <c r="AC356" s="166"/>
      <c r="AD356" s="166"/>
      <c r="AE356" s="720"/>
      <c r="AF356" s="720"/>
      <c r="AG356" s="720"/>
    </row>
    <row r="357" spans="1:33" ht="25" customHeight="1">
      <c r="A357" s="720">
        <v>13</v>
      </c>
      <c r="B357" s="164"/>
      <c r="C357" s="165"/>
      <c r="D357" s="165"/>
      <c r="E357" s="934"/>
      <c r="F357" s="935"/>
      <c r="G357" s="934"/>
      <c r="H357" s="935"/>
      <c r="I357" s="934"/>
      <c r="J357" s="935"/>
      <c r="K357" s="934"/>
      <c r="L357" s="935"/>
      <c r="M357" s="934"/>
      <c r="N357" s="935"/>
      <c r="O357" s="934"/>
      <c r="P357" s="935"/>
      <c r="Q357" s="934"/>
      <c r="R357" s="935"/>
      <c r="S357" s="934"/>
      <c r="T357" s="935"/>
      <c r="U357" s="934"/>
      <c r="V357" s="935"/>
      <c r="W357" s="934"/>
      <c r="X357" s="935"/>
      <c r="Y357" s="934"/>
      <c r="Z357" s="935"/>
      <c r="AA357" s="934"/>
      <c r="AB357" s="935"/>
      <c r="AC357" s="166"/>
      <c r="AD357" s="166"/>
      <c r="AE357" s="720"/>
      <c r="AF357" s="720"/>
      <c r="AG357" s="720"/>
    </row>
    <row r="358" spans="1:33" ht="25" customHeight="1">
      <c r="A358" s="720">
        <v>14</v>
      </c>
      <c r="B358" s="164"/>
      <c r="C358" s="165"/>
      <c r="D358" s="165"/>
      <c r="E358" s="934"/>
      <c r="F358" s="935"/>
      <c r="G358" s="934"/>
      <c r="H358" s="935"/>
      <c r="I358" s="934"/>
      <c r="J358" s="935"/>
      <c r="K358" s="934"/>
      <c r="L358" s="935"/>
      <c r="M358" s="934"/>
      <c r="N358" s="935"/>
      <c r="O358" s="934"/>
      <c r="P358" s="935"/>
      <c r="Q358" s="934"/>
      <c r="R358" s="935"/>
      <c r="S358" s="934"/>
      <c r="T358" s="935"/>
      <c r="U358" s="934"/>
      <c r="V358" s="935"/>
      <c r="W358" s="934"/>
      <c r="X358" s="935"/>
      <c r="Y358" s="934"/>
      <c r="Z358" s="935"/>
      <c r="AA358" s="934"/>
      <c r="AB358" s="935"/>
      <c r="AC358" s="166"/>
      <c r="AD358" s="166"/>
      <c r="AE358" s="720"/>
      <c r="AF358" s="720"/>
      <c r="AG358" s="720"/>
    </row>
    <row r="359" spans="1:33" ht="25" customHeight="1">
      <c r="A359" s="720">
        <v>15</v>
      </c>
      <c r="B359" s="164"/>
      <c r="C359" s="165"/>
      <c r="D359" s="165"/>
      <c r="E359" s="934"/>
      <c r="F359" s="935"/>
      <c r="G359" s="934"/>
      <c r="H359" s="935"/>
      <c r="I359" s="934"/>
      <c r="J359" s="935"/>
      <c r="K359" s="934"/>
      <c r="L359" s="935"/>
      <c r="M359" s="934"/>
      <c r="N359" s="935"/>
      <c r="O359" s="934"/>
      <c r="P359" s="935"/>
      <c r="Q359" s="934"/>
      <c r="R359" s="935"/>
      <c r="S359" s="934"/>
      <c r="T359" s="935"/>
      <c r="U359" s="934"/>
      <c r="V359" s="935"/>
      <c r="W359" s="934"/>
      <c r="X359" s="935"/>
      <c r="Y359" s="934"/>
      <c r="Z359" s="935"/>
      <c r="AA359" s="934"/>
      <c r="AB359" s="935"/>
      <c r="AC359" s="166"/>
      <c r="AD359" s="166"/>
      <c r="AE359" s="720"/>
      <c r="AF359" s="720"/>
      <c r="AG359" s="720"/>
    </row>
    <row r="360" spans="1:33" ht="25" customHeight="1">
      <c r="A360" s="720">
        <v>16</v>
      </c>
      <c r="B360" s="164"/>
      <c r="C360" s="165"/>
      <c r="D360" s="165"/>
      <c r="E360" s="934"/>
      <c r="F360" s="935"/>
      <c r="G360" s="934"/>
      <c r="H360" s="935"/>
      <c r="I360" s="934"/>
      <c r="J360" s="935"/>
      <c r="K360" s="934"/>
      <c r="L360" s="935"/>
      <c r="M360" s="934"/>
      <c r="N360" s="935"/>
      <c r="O360" s="934"/>
      <c r="P360" s="935"/>
      <c r="Q360" s="934"/>
      <c r="R360" s="935"/>
      <c r="S360" s="934"/>
      <c r="T360" s="935"/>
      <c r="U360" s="934"/>
      <c r="V360" s="935"/>
      <c r="W360" s="934"/>
      <c r="X360" s="935"/>
      <c r="Y360" s="934"/>
      <c r="Z360" s="935"/>
      <c r="AA360" s="934"/>
      <c r="AB360" s="935"/>
      <c r="AC360" s="166"/>
      <c r="AD360" s="166"/>
      <c r="AE360" s="720"/>
      <c r="AF360" s="720"/>
      <c r="AG360" s="720"/>
    </row>
    <row r="361" spans="1:33" ht="16" customHeight="1">
      <c r="A361" s="158"/>
      <c r="B361" s="715"/>
      <c r="C361" s="167"/>
      <c r="D361" s="167"/>
      <c r="E361" s="158"/>
      <c r="F361" s="158"/>
      <c r="G361" s="158"/>
      <c r="H361" s="158"/>
      <c r="I361" s="158"/>
      <c r="J361" s="158"/>
      <c r="K361" s="158"/>
      <c r="L361" s="158"/>
      <c r="M361" s="158"/>
      <c r="N361" s="158"/>
      <c r="O361" s="158"/>
      <c r="P361" s="158"/>
      <c r="Q361" s="158"/>
      <c r="R361" s="158"/>
      <c r="S361" s="158"/>
      <c r="T361" s="158"/>
      <c r="U361" s="158"/>
      <c r="V361" s="158"/>
      <c r="W361" s="158"/>
      <c r="X361" s="158"/>
      <c r="Y361" s="158"/>
      <c r="Z361" s="158"/>
      <c r="AA361" s="158"/>
      <c r="AB361" s="158"/>
      <c r="AC361" s="158"/>
      <c r="AD361" s="158"/>
      <c r="AE361" s="158"/>
      <c r="AF361" s="158"/>
      <c r="AG361" s="158"/>
    </row>
    <row r="362" spans="1:33" ht="20.25" customHeight="1">
      <c r="A362" s="929" t="s">
        <v>353</v>
      </c>
      <c r="B362" s="930"/>
      <c r="C362" s="930"/>
      <c r="D362" s="930"/>
      <c r="E362" s="930"/>
      <c r="F362" s="930"/>
      <c r="G362" s="931"/>
      <c r="H362" s="715"/>
      <c r="I362" s="929" t="s">
        <v>354</v>
      </c>
      <c r="J362" s="930"/>
      <c r="K362" s="930"/>
      <c r="L362" s="930"/>
      <c r="M362" s="930"/>
      <c r="N362" s="930"/>
      <c r="O362" s="930"/>
      <c r="P362" s="930"/>
      <c r="Q362" s="930"/>
      <c r="R362" s="930"/>
      <c r="S362" s="930"/>
      <c r="T362" s="930"/>
      <c r="U362" s="930"/>
      <c r="V362" s="930"/>
      <c r="W362" s="930"/>
      <c r="X362" s="930"/>
      <c r="Y362" s="930"/>
      <c r="Z362" s="931"/>
      <c r="AA362" s="158"/>
      <c r="AB362" s="929" t="s">
        <v>355</v>
      </c>
      <c r="AC362" s="930"/>
      <c r="AD362" s="930"/>
      <c r="AE362" s="930"/>
      <c r="AF362" s="930"/>
      <c r="AG362" s="931"/>
    </row>
    <row r="363" spans="1:33" ht="20.25" customHeight="1">
      <c r="A363" s="168"/>
      <c r="B363" s="720" t="s">
        <v>356</v>
      </c>
      <c r="C363" s="720" t="s">
        <v>345</v>
      </c>
      <c r="D363" s="720" t="s">
        <v>346</v>
      </c>
      <c r="E363" s="929" t="s">
        <v>357</v>
      </c>
      <c r="F363" s="930"/>
      <c r="G363" s="931"/>
      <c r="H363" s="715"/>
      <c r="I363" s="168"/>
      <c r="J363" s="929" t="s">
        <v>356</v>
      </c>
      <c r="K363" s="931"/>
      <c r="L363" s="929" t="s">
        <v>345</v>
      </c>
      <c r="M363" s="930"/>
      <c r="N363" s="930"/>
      <c r="O363" s="930"/>
      <c r="P363" s="930"/>
      <c r="Q363" s="930"/>
      <c r="R363" s="930"/>
      <c r="S363" s="931"/>
      <c r="T363" s="929" t="s">
        <v>346</v>
      </c>
      <c r="U363" s="930"/>
      <c r="V363" s="930"/>
      <c r="W363" s="931"/>
      <c r="X363" s="929" t="s">
        <v>357</v>
      </c>
      <c r="Y363" s="930"/>
      <c r="Z363" s="931"/>
      <c r="AA363" s="158"/>
      <c r="AB363" s="169"/>
      <c r="AC363" s="158"/>
      <c r="AD363" s="158"/>
      <c r="AE363" s="158"/>
      <c r="AF363" s="158"/>
      <c r="AG363" s="170"/>
    </row>
    <row r="364" spans="1:33" ht="20.25" customHeight="1">
      <c r="A364" s="171">
        <v>1</v>
      </c>
      <c r="B364" s="164"/>
      <c r="C364" s="172"/>
      <c r="D364" s="720"/>
      <c r="E364" s="968"/>
      <c r="F364" s="956"/>
      <c r="G364" s="957"/>
      <c r="H364" s="718"/>
      <c r="I364" s="171">
        <v>1</v>
      </c>
      <c r="J364" s="969"/>
      <c r="K364" s="970"/>
      <c r="L364" s="929"/>
      <c r="M364" s="930"/>
      <c r="N364" s="930"/>
      <c r="O364" s="930"/>
      <c r="P364" s="930"/>
      <c r="Q364" s="930"/>
      <c r="R364" s="930"/>
      <c r="S364" s="931"/>
      <c r="T364" s="929"/>
      <c r="U364" s="930"/>
      <c r="V364" s="930"/>
      <c r="W364" s="931"/>
      <c r="X364" s="929"/>
      <c r="Y364" s="930"/>
      <c r="Z364" s="931"/>
      <c r="AA364" s="158"/>
      <c r="AB364" s="169"/>
      <c r="AC364" s="158"/>
      <c r="AD364" s="158"/>
      <c r="AE364" s="158"/>
      <c r="AF364" s="158"/>
      <c r="AG364" s="170"/>
    </row>
    <row r="365" spans="1:33" ht="20.25" customHeight="1">
      <c r="A365" s="171">
        <v>2</v>
      </c>
      <c r="B365" s="720"/>
      <c r="C365" s="172"/>
      <c r="D365" s="720"/>
      <c r="E365" s="968"/>
      <c r="F365" s="956"/>
      <c r="G365" s="957"/>
      <c r="H365" s="718"/>
      <c r="I365" s="171">
        <v>2</v>
      </c>
      <c r="J365" s="969"/>
      <c r="K365" s="970"/>
      <c r="L365" s="929"/>
      <c r="M365" s="930"/>
      <c r="N365" s="930"/>
      <c r="O365" s="930"/>
      <c r="P365" s="930"/>
      <c r="Q365" s="930"/>
      <c r="R365" s="930"/>
      <c r="S365" s="931"/>
      <c r="T365" s="929"/>
      <c r="U365" s="930"/>
      <c r="V365" s="930"/>
      <c r="W365" s="931"/>
      <c r="X365" s="929"/>
      <c r="Y365" s="930"/>
      <c r="Z365" s="931"/>
      <c r="AA365" s="158"/>
      <c r="AB365" s="169"/>
      <c r="AC365" s="158"/>
      <c r="AD365" s="158"/>
      <c r="AE365" s="158"/>
      <c r="AF365" s="158"/>
      <c r="AG365" s="170"/>
    </row>
    <row r="366" spans="1:33" ht="20.25" customHeight="1">
      <c r="A366" s="171">
        <v>3</v>
      </c>
      <c r="B366" s="720"/>
      <c r="C366" s="172"/>
      <c r="D366" s="720"/>
      <c r="E366" s="968"/>
      <c r="F366" s="956"/>
      <c r="G366" s="957"/>
      <c r="H366" s="718"/>
      <c r="I366" s="171">
        <v>3</v>
      </c>
      <c r="J366" s="969"/>
      <c r="K366" s="970"/>
      <c r="L366" s="929"/>
      <c r="M366" s="930"/>
      <c r="N366" s="930"/>
      <c r="O366" s="930"/>
      <c r="P366" s="930"/>
      <c r="Q366" s="930"/>
      <c r="R366" s="930"/>
      <c r="S366" s="931"/>
      <c r="T366" s="929"/>
      <c r="U366" s="930"/>
      <c r="V366" s="930"/>
      <c r="W366" s="931"/>
      <c r="X366" s="929"/>
      <c r="Y366" s="930"/>
      <c r="Z366" s="931"/>
      <c r="AB366" s="173"/>
      <c r="AG366" s="174"/>
    </row>
    <row r="367" spans="1:33" ht="20.25" customHeight="1">
      <c r="A367" s="171">
        <v>4</v>
      </c>
      <c r="B367" s="720"/>
      <c r="C367" s="172"/>
      <c r="D367" s="720"/>
      <c r="E367" s="968"/>
      <c r="F367" s="956"/>
      <c r="G367" s="957"/>
      <c r="H367" s="718"/>
      <c r="I367" s="171">
        <v>4</v>
      </c>
      <c r="J367" s="969"/>
      <c r="K367" s="970"/>
      <c r="L367" s="929"/>
      <c r="M367" s="930"/>
      <c r="N367" s="930"/>
      <c r="O367" s="930"/>
      <c r="P367" s="930"/>
      <c r="Q367" s="930"/>
      <c r="R367" s="930"/>
      <c r="S367" s="931"/>
      <c r="T367" s="929"/>
      <c r="U367" s="930"/>
      <c r="V367" s="930"/>
      <c r="W367" s="931"/>
      <c r="X367" s="929"/>
      <c r="Y367" s="930"/>
      <c r="Z367" s="931"/>
      <c r="AA367" s="158"/>
      <c r="AB367" s="929" t="s">
        <v>358</v>
      </c>
      <c r="AC367" s="930"/>
      <c r="AD367" s="930"/>
      <c r="AE367" s="930"/>
      <c r="AF367" s="930"/>
      <c r="AG367" s="931"/>
    </row>
    <row r="368" spans="1:33" ht="20.25" customHeight="1">
      <c r="A368" s="171">
        <v>5</v>
      </c>
      <c r="B368" s="720"/>
      <c r="C368" s="172"/>
      <c r="D368" s="720"/>
      <c r="E368" s="968"/>
      <c r="F368" s="956"/>
      <c r="G368" s="957"/>
      <c r="H368" s="718"/>
      <c r="I368" s="171">
        <v>5</v>
      </c>
      <c r="J368" s="969"/>
      <c r="K368" s="970"/>
      <c r="L368" s="929"/>
      <c r="M368" s="930"/>
      <c r="N368" s="930"/>
      <c r="O368" s="930"/>
      <c r="P368" s="930"/>
      <c r="Q368" s="930"/>
      <c r="R368" s="930"/>
      <c r="S368" s="931"/>
      <c r="T368" s="929"/>
      <c r="U368" s="930"/>
      <c r="V368" s="930"/>
      <c r="W368" s="931"/>
      <c r="X368" s="929"/>
      <c r="Y368" s="930"/>
      <c r="Z368" s="931"/>
      <c r="AA368" s="158"/>
      <c r="AB368" s="474"/>
      <c r="AC368" s="178"/>
      <c r="AD368" s="178"/>
      <c r="AE368" s="178"/>
      <c r="AF368" s="178"/>
      <c r="AG368" s="475"/>
    </row>
    <row r="369" spans="1:33" ht="20.25" customHeight="1">
      <c r="A369" s="171">
        <v>6</v>
      </c>
      <c r="B369" s="720"/>
      <c r="C369" s="172"/>
      <c r="D369" s="720"/>
      <c r="E369" s="968"/>
      <c r="F369" s="956"/>
      <c r="G369" s="957"/>
      <c r="H369" s="718"/>
      <c r="I369" s="171">
        <v>6</v>
      </c>
      <c r="J369" s="969"/>
      <c r="K369" s="970"/>
      <c r="L369" s="929"/>
      <c r="M369" s="930"/>
      <c r="N369" s="930"/>
      <c r="O369" s="930"/>
      <c r="P369" s="930"/>
      <c r="Q369" s="930"/>
      <c r="R369" s="930"/>
      <c r="S369" s="931"/>
      <c r="T369" s="929"/>
      <c r="U369" s="930"/>
      <c r="V369" s="930"/>
      <c r="W369" s="931"/>
      <c r="X369" s="929"/>
      <c r="Y369" s="930"/>
      <c r="Z369" s="931"/>
      <c r="AA369" s="158"/>
      <c r="AB369" s="169"/>
      <c r="AC369" s="158"/>
      <c r="AD369" s="158"/>
      <c r="AE369" s="158"/>
      <c r="AF369" s="158"/>
      <c r="AG369" s="170"/>
    </row>
    <row r="370" spans="1:33" ht="20.25" customHeight="1">
      <c r="A370" s="171">
        <v>7</v>
      </c>
      <c r="B370" s="720"/>
      <c r="C370" s="172"/>
      <c r="D370" s="720"/>
      <c r="E370" s="968"/>
      <c r="F370" s="956"/>
      <c r="G370" s="957"/>
      <c r="H370" s="718"/>
      <c r="I370" s="171">
        <v>7</v>
      </c>
      <c r="J370" s="969"/>
      <c r="K370" s="970"/>
      <c r="L370" s="929"/>
      <c r="M370" s="930"/>
      <c r="N370" s="930"/>
      <c r="O370" s="930"/>
      <c r="P370" s="930"/>
      <c r="Q370" s="930"/>
      <c r="R370" s="930"/>
      <c r="S370" s="931"/>
      <c r="T370" s="929"/>
      <c r="U370" s="930"/>
      <c r="V370" s="930"/>
      <c r="W370" s="931"/>
      <c r="X370" s="929"/>
      <c r="Y370" s="930"/>
      <c r="Z370" s="931"/>
      <c r="AA370" s="158"/>
      <c r="AB370" s="169"/>
      <c r="AC370" s="158"/>
      <c r="AD370" s="158"/>
      <c r="AE370" s="158"/>
      <c r="AF370" s="158"/>
      <c r="AG370" s="170"/>
    </row>
    <row r="371" spans="1:33" ht="20.25" customHeight="1">
      <c r="A371" s="171">
        <v>8</v>
      </c>
      <c r="B371" s="720"/>
      <c r="C371" s="172"/>
      <c r="D371" s="720"/>
      <c r="E371" s="968"/>
      <c r="F371" s="956"/>
      <c r="G371" s="957"/>
      <c r="H371" s="718"/>
      <c r="I371" s="171">
        <v>8</v>
      </c>
      <c r="J371" s="969"/>
      <c r="K371" s="970"/>
      <c r="L371" s="929"/>
      <c r="M371" s="930"/>
      <c r="N371" s="930"/>
      <c r="O371" s="930"/>
      <c r="P371" s="930"/>
      <c r="Q371" s="930"/>
      <c r="R371" s="930"/>
      <c r="S371" s="931"/>
      <c r="T371" s="929"/>
      <c r="U371" s="930"/>
      <c r="V371" s="930"/>
      <c r="W371" s="931"/>
      <c r="X371" s="929"/>
      <c r="Y371" s="930"/>
      <c r="Z371" s="931"/>
      <c r="AA371" s="158"/>
      <c r="AB371" s="175"/>
      <c r="AC371" s="176"/>
      <c r="AD371" s="176"/>
      <c r="AE371" s="176"/>
      <c r="AF371" s="176"/>
      <c r="AG371" s="177"/>
    </row>
    <row r="372" spans="1:33" ht="10" customHeight="1">
      <c r="A372" s="714"/>
      <c r="B372" s="715"/>
      <c r="C372" s="167"/>
      <c r="D372" s="715"/>
      <c r="E372" s="718"/>
      <c r="F372" s="718"/>
      <c r="G372" s="718"/>
      <c r="H372" s="718"/>
      <c r="I372" s="714"/>
      <c r="J372" s="714"/>
      <c r="K372" s="715"/>
      <c r="L372" s="715"/>
      <c r="M372" s="715"/>
      <c r="N372" s="715"/>
      <c r="O372" s="715"/>
      <c r="P372" s="715"/>
      <c r="Q372" s="715"/>
      <c r="R372" s="715"/>
      <c r="S372" s="715"/>
      <c r="T372" s="715"/>
      <c r="U372" s="715"/>
      <c r="V372" s="715"/>
      <c r="W372" s="715"/>
      <c r="X372" s="715"/>
      <c r="Y372" s="715"/>
      <c r="Z372" s="715"/>
      <c r="AA372" s="158"/>
      <c r="AB372" s="158"/>
      <c r="AC372" s="158"/>
      <c r="AD372" s="158"/>
      <c r="AE372" s="158"/>
      <c r="AF372" s="158"/>
      <c r="AG372" s="158"/>
    </row>
    <row r="373" spans="1:33" ht="38.25" customHeight="1">
      <c r="A373" s="942" t="str">
        <f t="shared" ref="A373:A374" si="40">A340</f>
        <v>HEIGHT SCORE CARD</v>
      </c>
      <c r="B373" s="943"/>
      <c r="C373" s="943"/>
      <c r="D373" s="944"/>
      <c r="E373" s="929" t="str">
        <f t="shared" ref="E373:E374" si="41">E340</f>
        <v>Date</v>
      </c>
      <c r="F373" s="930"/>
      <c r="G373" s="931"/>
      <c r="H373" s="945">
        <f t="shared" ref="H373:H374" si="42">H340</f>
        <v>46271</v>
      </c>
      <c r="I373" s="946"/>
      <c r="J373" s="946"/>
      <c r="K373" s="947"/>
      <c r="L373" s="929" t="str">
        <f t="shared" ref="L373:L374" si="43">L340</f>
        <v>Venue</v>
      </c>
      <c r="M373" s="930"/>
      <c r="N373" s="931"/>
      <c r="O373" s="948" t="str">
        <f t="shared" ref="O373:O374" si="44">O340</f>
        <v>Tilsley</v>
      </c>
      <c r="P373" s="949"/>
      <c r="Q373" s="949"/>
      <c r="R373" s="949"/>
      <c r="S373" s="949"/>
      <c r="T373" s="949"/>
      <c r="U373" s="949"/>
      <c r="V373" s="949"/>
      <c r="W373" s="950"/>
      <c r="X373" s="929" t="str">
        <f t="shared" ref="X373:X374" si="45">X340</f>
        <v>Meeting</v>
      </c>
      <c r="Y373" s="930"/>
      <c r="Z373" s="931"/>
      <c r="AA373" s="948" t="str">
        <f t="shared" ref="AA373" si="46">AA340</f>
        <v>Oxfordshire Track and Field League 2026</v>
      </c>
      <c r="AB373" s="949"/>
      <c r="AC373" s="949"/>
      <c r="AD373" s="949"/>
      <c r="AE373" s="949"/>
      <c r="AF373" s="949"/>
      <c r="AG373" s="950"/>
    </row>
    <row r="374" spans="1:33" ht="38.25" customHeight="1">
      <c r="A374" s="929" t="str">
        <f t="shared" si="40"/>
        <v>Event</v>
      </c>
      <c r="B374" s="931"/>
      <c r="C374" s="948" t="str">
        <f t="shared" ref="C374" si="47">C341</f>
        <v>High Jump U16 Girls (0 athletes)</v>
      </c>
      <c r="D374" s="950"/>
      <c r="E374" s="929" t="str">
        <f t="shared" si="41"/>
        <v>Time</v>
      </c>
      <c r="F374" s="930"/>
      <c r="G374" s="931"/>
      <c r="H374" s="951">
        <f t="shared" si="42"/>
        <v>0.41666666666666669</v>
      </c>
      <c r="I374" s="952"/>
      <c r="J374" s="952"/>
      <c r="K374" s="953"/>
      <c r="L374" s="948" t="str">
        <f t="shared" si="43"/>
        <v>Record</v>
      </c>
      <c r="M374" s="949"/>
      <c r="N374" s="949"/>
      <c r="O374" s="954">
        <f t="shared" si="44"/>
        <v>1.63</v>
      </c>
      <c r="P374" s="954"/>
      <c r="Q374" s="955"/>
      <c r="R374" s="948" t="str">
        <f t="shared" ref="R374" si="48">R341</f>
        <v>PB 5</v>
      </c>
      <c r="S374" s="949"/>
      <c r="T374" s="949"/>
      <c r="U374" s="956">
        <f t="shared" ref="U374" si="49">U341</f>
        <v>1.38</v>
      </c>
      <c r="V374" s="956"/>
      <c r="W374" s="957"/>
      <c r="X374" s="948" t="str">
        <f t="shared" si="45"/>
        <v xml:space="preserve">Starting Height/Second Height: 
</v>
      </c>
      <c r="Y374" s="949"/>
      <c r="Z374" s="949"/>
      <c r="AA374" s="949"/>
      <c r="AB374" s="949"/>
      <c r="AC374" s="949"/>
      <c r="AD374" s="949"/>
      <c r="AE374" s="949"/>
      <c r="AF374" s="949"/>
      <c r="AG374" s="950"/>
    </row>
    <row r="375" spans="1:33" ht="16" customHeight="1">
      <c r="A375" s="158"/>
      <c r="B375" s="158"/>
      <c r="C375" s="158"/>
      <c r="D375" s="159"/>
      <c r="E375" s="715"/>
      <c r="F375" s="715"/>
      <c r="G375" s="715"/>
      <c r="H375" s="160"/>
      <c r="I375" s="160"/>
      <c r="J375" s="160"/>
      <c r="K375" s="715"/>
      <c r="L375" s="715"/>
      <c r="M375" s="715"/>
      <c r="N375" s="713"/>
      <c r="O375" s="713"/>
      <c r="P375" s="713"/>
      <c r="Q375" s="713"/>
      <c r="R375" s="161"/>
      <c r="S375" s="161"/>
      <c r="T375" s="161"/>
      <c r="U375" s="162"/>
      <c r="V375" s="162"/>
      <c r="W375" s="161"/>
      <c r="X375" s="163"/>
      <c r="Y375" s="163"/>
      <c r="Z375" s="163"/>
      <c r="AA375" s="163"/>
      <c r="AB375" s="163"/>
      <c r="AC375" s="163"/>
      <c r="AD375" s="163"/>
      <c r="AE375" s="163"/>
      <c r="AF375" s="163"/>
      <c r="AG375" s="163"/>
    </row>
    <row r="376" spans="1:33" ht="38.25" customHeight="1">
      <c r="A376" s="958" t="s">
        <v>344</v>
      </c>
      <c r="B376" s="960" t="s">
        <v>302</v>
      </c>
      <c r="C376" s="960" t="s">
        <v>345</v>
      </c>
      <c r="D376" s="960" t="s">
        <v>346</v>
      </c>
      <c r="E376" s="962"/>
      <c r="F376" s="963"/>
      <c r="G376" s="962"/>
      <c r="H376" s="963"/>
      <c r="I376" s="962"/>
      <c r="J376" s="963"/>
      <c r="K376" s="962"/>
      <c r="L376" s="963"/>
      <c r="M376" s="962"/>
      <c r="N376" s="963"/>
      <c r="O376" s="962"/>
      <c r="P376" s="963"/>
      <c r="Q376" s="962"/>
      <c r="R376" s="963"/>
      <c r="S376" s="962"/>
      <c r="T376" s="963"/>
      <c r="U376" s="962"/>
      <c r="V376" s="963"/>
      <c r="W376" s="962"/>
      <c r="X376" s="963"/>
      <c r="Y376" s="962"/>
      <c r="Z376" s="963"/>
      <c r="AA376" s="964" t="s">
        <v>347</v>
      </c>
      <c r="AB376" s="965"/>
      <c r="AC376" s="936" t="s">
        <v>348</v>
      </c>
      <c r="AD376" s="938" t="s">
        <v>349</v>
      </c>
      <c r="AE376" s="938" t="s">
        <v>350</v>
      </c>
      <c r="AF376" s="940" t="s">
        <v>351</v>
      </c>
      <c r="AG376" s="941"/>
    </row>
    <row r="377" spans="1:33" ht="20.25" customHeight="1">
      <c r="A377" s="959"/>
      <c r="B377" s="961"/>
      <c r="C377" s="961"/>
      <c r="D377" s="961"/>
      <c r="E377" s="940" t="s">
        <v>352</v>
      </c>
      <c r="F377" s="941"/>
      <c r="G377" s="940" t="s">
        <v>352</v>
      </c>
      <c r="H377" s="941"/>
      <c r="I377" s="940" t="s">
        <v>352</v>
      </c>
      <c r="J377" s="941"/>
      <c r="K377" s="940" t="s">
        <v>352</v>
      </c>
      <c r="L377" s="941"/>
      <c r="M377" s="940" t="s">
        <v>352</v>
      </c>
      <c r="N377" s="941"/>
      <c r="O377" s="940" t="s">
        <v>352</v>
      </c>
      <c r="P377" s="941"/>
      <c r="Q377" s="940" t="s">
        <v>352</v>
      </c>
      <c r="R377" s="941"/>
      <c r="S377" s="940" t="s">
        <v>352</v>
      </c>
      <c r="T377" s="941"/>
      <c r="U377" s="940" t="s">
        <v>352</v>
      </c>
      <c r="V377" s="941"/>
      <c r="W377" s="940" t="s">
        <v>352</v>
      </c>
      <c r="X377" s="941"/>
      <c r="Y377" s="940" t="s">
        <v>352</v>
      </c>
      <c r="Z377" s="941"/>
      <c r="AA377" s="966"/>
      <c r="AB377" s="967"/>
      <c r="AC377" s="937"/>
      <c r="AD377" s="939"/>
      <c r="AE377" s="939"/>
      <c r="AF377" s="719" t="s">
        <v>71</v>
      </c>
      <c r="AG377" s="719" t="s">
        <v>65</v>
      </c>
    </row>
    <row r="378" spans="1:33" ht="25" customHeight="1">
      <c r="A378" s="717">
        <v>17</v>
      </c>
      <c r="B378" s="164" t="str" cm="1">
        <f t="array" ref="B378">IFERROR(_xlfn.TAKE(_xlfn.DROP(_xlfn.ANCHORARRAY(DataCalcs!$CI$413),16),27),"")</f>
        <v/>
      </c>
      <c r="C378" s="165"/>
      <c r="D378" s="165"/>
      <c r="E378" s="934"/>
      <c r="F378" s="935"/>
      <c r="G378" s="934"/>
      <c r="H378" s="935"/>
      <c r="I378" s="934"/>
      <c r="J378" s="935"/>
      <c r="K378" s="934"/>
      <c r="L378" s="935"/>
      <c r="M378" s="934"/>
      <c r="N378" s="935"/>
      <c r="O378" s="934"/>
      <c r="P378" s="935"/>
      <c r="Q378" s="934"/>
      <c r="R378" s="935"/>
      <c r="S378" s="934"/>
      <c r="T378" s="935"/>
      <c r="U378" s="934"/>
      <c r="V378" s="935"/>
      <c r="W378" s="934"/>
      <c r="X378" s="935"/>
      <c r="Y378" s="934"/>
      <c r="Z378" s="935"/>
      <c r="AA378" s="934"/>
      <c r="AB378" s="935"/>
      <c r="AC378" s="166"/>
      <c r="AD378" s="166"/>
      <c r="AE378" s="720"/>
      <c r="AF378" s="720"/>
      <c r="AG378" s="720"/>
    </row>
    <row r="379" spans="1:33" ht="25" customHeight="1">
      <c r="A379" s="720">
        <v>18</v>
      </c>
      <c r="B379" s="164"/>
      <c r="C379" s="165"/>
      <c r="D379" s="165"/>
      <c r="E379" s="934"/>
      <c r="F379" s="935"/>
      <c r="G379" s="934"/>
      <c r="H379" s="935"/>
      <c r="I379" s="934"/>
      <c r="J379" s="935"/>
      <c r="K379" s="934"/>
      <c r="L379" s="935"/>
      <c r="M379" s="934"/>
      <c r="N379" s="935"/>
      <c r="O379" s="934"/>
      <c r="P379" s="935"/>
      <c r="Q379" s="934"/>
      <c r="R379" s="935"/>
      <c r="S379" s="934"/>
      <c r="T379" s="935"/>
      <c r="U379" s="934"/>
      <c r="V379" s="935"/>
      <c r="W379" s="934"/>
      <c r="X379" s="935"/>
      <c r="Y379" s="934"/>
      <c r="Z379" s="935"/>
      <c r="AA379" s="934"/>
      <c r="AB379" s="935"/>
      <c r="AC379" s="166"/>
      <c r="AD379" s="166"/>
      <c r="AE379" s="720"/>
      <c r="AF379" s="720"/>
      <c r="AG379" s="720"/>
    </row>
    <row r="380" spans="1:33" ht="25" customHeight="1">
      <c r="A380" s="717">
        <v>19</v>
      </c>
      <c r="B380" s="164"/>
      <c r="C380" s="165"/>
      <c r="D380" s="165"/>
      <c r="E380" s="934"/>
      <c r="F380" s="935"/>
      <c r="G380" s="934"/>
      <c r="H380" s="935"/>
      <c r="I380" s="934"/>
      <c r="J380" s="935"/>
      <c r="K380" s="934"/>
      <c r="L380" s="935"/>
      <c r="M380" s="934"/>
      <c r="N380" s="935"/>
      <c r="O380" s="934"/>
      <c r="P380" s="935"/>
      <c r="Q380" s="934"/>
      <c r="R380" s="935"/>
      <c r="S380" s="934"/>
      <c r="T380" s="935"/>
      <c r="U380" s="934"/>
      <c r="V380" s="935"/>
      <c r="W380" s="934"/>
      <c r="X380" s="935"/>
      <c r="Y380" s="934"/>
      <c r="Z380" s="935"/>
      <c r="AA380" s="934"/>
      <c r="AB380" s="935"/>
      <c r="AC380" s="166"/>
      <c r="AD380" s="166"/>
      <c r="AE380" s="720"/>
      <c r="AF380" s="720"/>
      <c r="AG380" s="720"/>
    </row>
    <row r="381" spans="1:33" ht="25" customHeight="1">
      <c r="A381" s="720">
        <v>20</v>
      </c>
      <c r="B381" s="164"/>
      <c r="C381" s="165"/>
      <c r="D381" s="165"/>
      <c r="E381" s="934"/>
      <c r="F381" s="935"/>
      <c r="G381" s="934"/>
      <c r="H381" s="935"/>
      <c r="I381" s="934"/>
      <c r="J381" s="935"/>
      <c r="K381" s="934"/>
      <c r="L381" s="935"/>
      <c r="M381" s="934"/>
      <c r="N381" s="935"/>
      <c r="O381" s="934"/>
      <c r="P381" s="935"/>
      <c r="Q381" s="934"/>
      <c r="R381" s="935"/>
      <c r="S381" s="934"/>
      <c r="T381" s="935"/>
      <c r="U381" s="934"/>
      <c r="V381" s="935"/>
      <c r="W381" s="934"/>
      <c r="X381" s="935"/>
      <c r="Y381" s="934"/>
      <c r="Z381" s="935"/>
      <c r="AA381" s="934"/>
      <c r="AB381" s="935"/>
      <c r="AC381" s="166"/>
      <c r="AD381" s="166"/>
      <c r="AE381" s="720"/>
      <c r="AF381" s="720"/>
      <c r="AG381" s="720"/>
    </row>
    <row r="382" spans="1:33" ht="25" customHeight="1">
      <c r="A382" s="717">
        <v>21</v>
      </c>
      <c r="B382" s="164"/>
      <c r="C382" s="165"/>
      <c r="D382" s="165"/>
      <c r="E382" s="934"/>
      <c r="F382" s="935"/>
      <c r="G382" s="934"/>
      <c r="H382" s="935"/>
      <c r="I382" s="934"/>
      <c r="J382" s="935"/>
      <c r="K382" s="934"/>
      <c r="L382" s="935"/>
      <c r="M382" s="934"/>
      <c r="N382" s="935"/>
      <c r="O382" s="934"/>
      <c r="P382" s="935"/>
      <c r="Q382" s="934"/>
      <c r="R382" s="935"/>
      <c r="S382" s="934"/>
      <c r="T382" s="935"/>
      <c r="U382" s="934"/>
      <c r="V382" s="935"/>
      <c r="W382" s="934"/>
      <c r="X382" s="935"/>
      <c r="Y382" s="934"/>
      <c r="Z382" s="935"/>
      <c r="AA382" s="934"/>
      <c r="AB382" s="935"/>
      <c r="AC382" s="166"/>
      <c r="AD382" s="166"/>
      <c r="AE382" s="720"/>
      <c r="AF382" s="720"/>
      <c r="AG382" s="720"/>
    </row>
    <row r="383" spans="1:33" ht="25" customHeight="1">
      <c r="A383" s="720">
        <v>22</v>
      </c>
      <c r="B383" s="164"/>
      <c r="C383" s="165"/>
      <c r="D383" s="165"/>
      <c r="E383" s="934"/>
      <c r="F383" s="935"/>
      <c r="G383" s="934"/>
      <c r="H383" s="935"/>
      <c r="I383" s="934"/>
      <c r="J383" s="935"/>
      <c r="K383" s="934"/>
      <c r="L383" s="935"/>
      <c r="M383" s="934"/>
      <c r="N383" s="935"/>
      <c r="O383" s="934"/>
      <c r="P383" s="935"/>
      <c r="Q383" s="934"/>
      <c r="R383" s="935"/>
      <c r="S383" s="934"/>
      <c r="T383" s="935"/>
      <c r="U383" s="934"/>
      <c r="V383" s="935"/>
      <c r="W383" s="934"/>
      <c r="X383" s="935"/>
      <c r="Y383" s="934"/>
      <c r="Z383" s="935"/>
      <c r="AA383" s="934"/>
      <c r="AB383" s="935"/>
      <c r="AC383" s="166"/>
      <c r="AD383" s="166"/>
      <c r="AE383" s="720"/>
      <c r="AF383" s="720"/>
      <c r="AG383" s="720"/>
    </row>
    <row r="384" spans="1:33" ht="25" customHeight="1">
      <c r="A384" s="717">
        <v>23</v>
      </c>
      <c r="B384" s="164"/>
      <c r="C384" s="165"/>
      <c r="D384" s="165"/>
      <c r="E384" s="934"/>
      <c r="F384" s="935"/>
      <c r="G384" s="934"/>
      <c r="H384" s="935"/>
      <c r="I384" s="934"/>
      <c r="J384" s="935"/>
      <c r="K384" s="934"/>
      <c r="L384" s="935"/>
      <c r="M384" s="934"/>
      <c r="N384" s="935"/>
      <c r="O384" s="934"/>
      <c r="P384" s="935"/>
      <c r="Q384" s="934"/>
      <c r="R384" s="935"/>
      <c r="S384" s="934"/>
      <c r="T384" s="935"/>
      <c r="U384" s="934"/>
      <c r="V384" s="935"/>
      <c r="W384" s="934"/>
      <c r="X384" s="935"/>
      <c r="Y384" s="934"/>
      <c r="Z384" s="935"/>
      <c r="AA384" s="934"/>
      <c r="AB384" s="935"/>
      <c r="AC384" s="166"/>
      <c r="AD384" s="166"/>
      <c r="AE384" s="720"/>
      <c r="AF384" s="720"/>
      <c r="AG384" s="720"/>
    </row>
    <row r="385" spans="1:33" ht="25" customHeight="1">
      <c r="A385" s="720">
        <v>24</v>
      </c>
      <c r="B385" s="164"/>
      <c r="C385" s="165"/>
      <c r="D385" s="165"/>
      <c r="E385" s="934"/>
      <c r="F385" s="935"/>
      <c r="G385" s="934"/>
      <c r="H385" s="935"/>
      <c r="I385" s="934"/>
      <c r="J385" s="935"/>
      <c r="K385" s="934"/>
      <c r="L385" s="935"/>
      <c r="M385" s="934"/>
      <c r="N385" s="935"/>
      <c r="O385" s="934"/>
      <c r="P385" s="935"/>
      <c r="Q385" s="934"/>
      <c r="R385" s="935"/>
      <c r="S385" s="934"/>
      <c r="T385" s="935"/>
      <c r="U385" s="934"/>
      <c r="V385" s="935"/>
      <c r="W385" s="934"/>
      <c r="X385" s="935"/>
      <c r="Y385" s="934"/>
      <c r="Z385" s="935"/>
      <c r="AA385" s="934"/>
      <c r="AB385" s="935"/>
      <c r="AC385" s="166"/>
      <c r="AD385" s="166"/>
      <c r="AE385" s="720"/>
      <c r="AF385" s="720"/>
      <c r="AG385" s="720"/>
    </row>
    <row r="386" spans="1:33" ht="25" customHeight="1">
      <c r="A386" s="717">
        <v>25</v>
      </c>
      <c r="B386" s="164"/>
      <c r="C386" s="165"/>
      <c r="D386" s="165"/>
      <c r="E386" s="934"/>
      <c r="F386" s="935"/>
      <c r="G386" s="934"/>
      <c r="H386" s="935"/>
      <c r="I386" s="934"/>
      <c r="J386" s="935"/>
      <c r="K386" s="934"/>
      <c r="L386" s="935"/>
      <c r="M386" s="934"/>
      <c r="N386" s="935"/>
      <c r="O386" s="934"/>
      <c r="P386" s="935"/>
      <c r="Q386" s="934"/>
      <c r="R386" s="935"/>
      <c r="S386" s="934"/>
      <c r="T386" s="935"/>
      <c r="U386" s="934"/>
      <c r="V386" s="935"/>
      <c r="W386" s="934"/>
      <c r="X386" s="935"/>
      <c r="Y386" s="934"/>
      <c r="Z386" s="935"/>
      <c r="AA386" s="934"/>
      <c r="AB386" s="935"/>
      <c r="AC386" s="166"/>
      <c r="AD386" s="166"/>
      <c r="AE386" s="720"/>
      <c r="AF386" s="720"/>
      <c r="AG386" s="720"/>
    </row>
    <row r="387" spans="1:33" ht="25" customHeight="1">
      <c r="A387" s="720">
        <v>26</v>
      </c>
      <c r="B387" s="164"/>
      <c r="C387" s="165"/>
      <c r="D387" s="165"/>
      <c r="E387" s="934"/>
      <c r="F387" s="935"/>
      <c r="G387" s="934"/>
      <c r="H387" s="935"/>
      <c r="I387" s="934"/>
      <c r="J387" s="935"/>
      <c r="K387" s="934"/>
      <c r="L387" s="935"/>
      <c r="M387" s="934"/>
      <c r="N387" s="935"/>
      <c r="O387" s="934"/>
      <c r="P387" s="935"/>
      <c r="Q387" s="934"/>
      <c r="R387" s="935"/>
      <c r="S387" s="934"/>
      <c r="T387" s="935"/>
      <c r="U387" s="934"/>
      <c r="V387" s="935"/>
      <c r="W387" s="934"/>
      <c r="X387" s="935"/>
      <c r="Y387" s="934"/>
      <c r="Z387" s="935"/>
      <c r="AA387" s="934"/>
      <c r="AB387" s="935"/>
      <c r="AC387" s="166"/>
      <c r="AD387" s="166"/>
      <c r="AE387" s="720"/>
      <c r="AF387" s="720"/>
      <c r="AG387" s="720"/>
    </row>
    <row r="388" spans="1:33" ht="25" customHeight="1">
      <c r="A388" s="717">
        <v>27</v>
      </c>
      <c r="B388" s="164"/>
      <c r="C388" s="165"/>
      <c r="D388" s="165"/>
      <c r="E388" s="934"/>
      <c r="F388" s="935"/>
      <c r="G388" s="934"/>
      <c r="H388" s="935"/>
      <c r="I388" s="934"/>
      <c r="J388" s="935"/>
      <c r="K388" s="934"/>
      <c r="L388" s="935"/>
      <c r="M388" s="934"/>
      <c r="N388" s="935"/>
      <c r="O388" s="934"/>
      <c r="P388" s="935"/>
      <c r="Q388" s="934"/>
      <c r="R388" s="935"/>
      <c r="S388" s="934"/>
      <c r="T388" s="935"/>
      <c r="U388" s="934"/>
      <c r="V388" s="935"/>
      <c r="W388" s="934"/>
      <c r="X388" s="935"/>
      <c r="Y388" s="934"/>
      <c r="Z388" s="935"/>
      <c r="AA388" s="934"/>
      <c r="AB388" s="935"/>
      <c r="AC388" s="166"/>
      <c r="AD388" s="166"/>
      <c r="AE388" s="720"/>
      <c r="AF388" s="720"/>
      <c r="AG388" s="720"/>
    </row>
    <row r="389" spans="1:33" ht="25" customHeight="1">
      <c r="A389" s="720">
        <v>28</v>
      </c>
      <c r="B389" s="164"/>
      <c r="C389" s="165"/>
      <c r="D389" s="165"/>
      <c r="E389" s="934"/>
      <c r="F389" s="935"/>
      <c r="G389" s="934"/>
      <c r="H389" s="935"/>
      <c r="I389" s="934"/>
      <c r="J389" s="935"/>
      <c r="K389" s="934"/>
      <c r="L389" s="935"/>
      <c r="M389" s="934"/>
      <c r="N389" s="935"/>
      <c r="O389" s="934"/>
      <c r="P389" s="935"/>
      <c r="Q389" s="934"/>
      <c r="R389" s="935"/>
      <c r="S389" s="934"/>
      <c r="T389" s="935"/>
      <c r="U389" s="934"/>
      <c r="V389" s="935"/>
      <c r="W389" s="934"/>
      <c r="X389" s="935"/>
      <c r="Y389" s="934"/>
      <c r="Z389" s="935"/>
      <c r="AA389" s="934"/>
      <c r="AB389" s="935"/>
      <c r="AC389" s="166"/>
      <c r="AD389" s="166"/>
      <c r="AE389" s="720"/>
      <c r="AF389" s="720"/>
      <c r="AG389" s="720"/>
    </row>
    <row r="390" spans="1:33" ht="25" customHeight="1">
      <c r="A390" s="717">
        <v>29</v>
      </c>
      <c r="B390" s="164"/>
      <c r="C390" s="165"/>
      <c r="D390" s="165"/>
      <c r="E390" s="934"/>
      <c r="F390" s="935"/>
      <c r="G390" s="934"/>
      <c r="H390" s="935"/>
      <c r="I390" s="934"/>
      <c r="J390" s="935"/>
      <c r="K390" s="934"/>
      <c r="L390" s="935"/>
      <c r="M390" s="934"/>
      <c r="N390" s="935"/>
      <c r="O390" s="934"/>
      <c r="P390" s="935"/>
      <c r="Q390" s="934"/>
      <c r="R390" s="935"/>
      <c r="S390" s="934"/>
      <c r="T390" s="935"/>
      <c r="U390" s="934"/>
      <c r="V390" s="935"/>
      <c r="W390" s="934"/>
      <c r="X390" s="935"/>
      <c r="Y390" s="934"/>
      <c r="Z390" s="935"/>
      <c r="AA390" s="934"/>
      <c r="AB390" s="935"/>
      <c r="AC390" s="166"/>
      <c r="AD390" s="166"/>
      <c r="AE390" s="720"/>
      <c r="AF390" s="720"/>
      <c r="AG390" s="720"/>
    </row>
    <row r="391" spans="1:33" ht="25" customHeight="1">
      <c r="A391" s="720">
        <v>30</v>
      </c>
      <c r="B391" s="164"/>
      <c r="C391" s="165"/>
      <c r="D391" s="165"/>
      <c r="E391" s="934"/>
      <c r="F391" s="935"/>
      <c r="G391" s="934"/>
      <c r="H391" s="935"/>
      <c r="I391" s="934"/>
      <c r="J391" s="935"/>
      <c r="K391" s="934"/>
      <c r="L391" s="935"/>
      <c r="M391" s="934"/>
      <c r="N391" s="935"/>
      <c r="O391" s="934"/>
      <c r="P391" s="935"/>
      <c r="Q391" s="934"/>
      <c r="R391" s="935"/>
      <c r="S391" s="934"/>
      <c r="T391" s="935"/>
      <c r="U391" s="934"/>
      <c r="V391" s="935"/>
      <c r="W391" s="934"/>
      <c r="X391" s="935"/>
      <c r="Y391" s="934"/>
      <c r="Z391" s="935"/>
      <c r="AA391" s="934"/>
      <c r="AB391" s="935"/>
      <c r="AC391" s="166"/>
      <c r="AD391" s="166"/>
      <c r="AE391" s="720"/>
      <c r="AF391" s="720"/>
      <c r="AG391" s="720"/>
    </row>
    <row r="392" spans="1:33" ht="25" customHeight="1">
      <c r="A392" s="717">
        <v>31</v>
      </c>
      <c r="B392" s="164"/>
      <c r="C392" s="165"/>
      <c r="D392" s="165"/>
      <c r="E392" s="934"/>
      <c r="F392" s="935"/>
      <c r="G392" s="934"/>
      <c r="H392" s="935"/>
      <c r="I392" s="934"/>
      <c r="J392" s="935"/>
      <c r="K392" s="934"/>
      <c r="L392" s="935"/>
      <c r="M392" s="934"/>
      <c r="N392" s="935"/>
      <c r="O392" s="934"/>
      <c r="P392" s="935"/>
      <c r="Q392" s="934"/>
      <c r="R392" s="935"/>
      <c r="S392" s="934"/>
      <c r="T392" s="935"/>
      <c r="U392" s="934"/>
      <c r="V392" s="935"/>
      <c r="W392" s="934"/>
      <c r="X392" s="935"/>
      <c r="Y392" s="934"/>
      <c r="Z392" s="935"/>
      <c r="AA392" s="934"/>
      <c r="AB392" s="935"/>
      <c r="AC392" s="166"/>
      <c r="AD392" s="166"/>
      <c r="AE392" s="720"/>
      <c r="AF392" s="720"/>
      <c r="AG392" s="720"/>
    </row>
    <row r="393" spans="1:33" ht="25" customHeight="1">
      <c r="A393" s="720">
        <v>32</v>
      </c>
      <c r="B393" s="164"/>
      <c r="C393" s="165"/>
      <c r="D393" s="165"/>
      <c r="E393" s="934"/>
      <c r="F393" s="935"/>
      <c r="G393" s="934"/>
      <c r="H393" s="935"/>
      <c r="I393" s="934"/>
      <c r="J393" s="935"/>
      <c r="K393" s="934"/>
      <c r="L393" s="935"/>
      <c r="M393" s="934"/>
      <c r="N393" s="935"/>
      <c r="O393" s="934"/>
      <c r="P393" s="935"/>
      <c r="Q393" s="934"/>
      <c r="R393" s="935"/>
      <c r="S393" s="934"/>
      <c r="T393" s="935"/>
      <c r="U393" s="934"/>
      <c r="V393" s="935"/>
      <c r="W393" s="934"/>
      <c r="X393" s="935"/>
      <c r="Y393" s="934"/>
      <c r="Z393" s="935"/>
      <c r="AA393" s="934"/>
      <c r="AB393" s="935"/>
      <c r="AC393" s="166"/>
      <c r="AD393" s="166"/>
      <c r="AE393" s="720"/>
      <c r="AF393" s="720"/>
      <c r="AG393" s="720"/>
    </row>
    <row r="394" spans="1:33" ht="16" customHeight="1">
      <c r="A394" s="158"/>
      <c r="B394" s="715"/>
      <c r="C394" s="167"/>
      <c r="D394" s="167"/>
      <c r="E394" s="158"/>
      <c r="F394" s="158"/>
      <c r="G394" s="158"/>
      <c r="H394" s="158"/>
      <c r="I394" s="158"/>
      <c r="J394" s="158"/>
      <c r="K394" s="158"/>
      <c r="L394" s="158"/>
      <c r="M394" s="158"/>
      <c r="N394" s="158"/>
      <c r="O394" s="158"/>
      <c r="P394" s="158"/>
      <c r="Q394" s="158"/>
      <c r="R394" s="158"/>
      <c r="S394" s="158"/>
      <c r="T394" s="158"/>
      <c r="U394" s="158"/>
      <c r="V394" s="158"/>
      <c r="W394" s="158"/>
      <c r="X394" s="158"/>
      <c r="Y394" s="158"/>
      <c r="Z394" s="158"/>
      <c r="AA394" s="158"/>
      <c r="AB394" s="158"/>
      <c r="AC394" s="158"/>
      <c r="AD394" s="158"/>
      <c r="AE394" s="158"/>
      <c r="AF394" s="158"/>
      <c r="AG394" s="158"/>
    </row>
    <row r="395" spans="1:33" ht="20.25" customHeight="1">
      <c r="A395" s="158"/>
      <c r="B395" s="158"/>
      <c r="C395" s="158"/>
      <c r="D395" s="158"/>
      <c r="E395" s="158"/>
      <c r="F395" s="158"/>
      <c r="G395" s="158"/>
      <c r="H395" s="715"/>
      <c r="I395" s="928"/>
      <c r="J395" s="928"/>
      <c r="K395" s="928"/>
      <c r="L395" s="928"/>
      <c r="M395" s="928"/>
      <c r="N395" s="928"/>
      <c r="O395" s="928"/>
      <c r="P395" s="928"/>
      <c r="Q395" s="928"/>
      <c r="R395" s="928"/>
      <c r="S395" s="928"/>
      <c r="T395" s="928"/>
      <c r="U395" s="928"/>
      <c r="V395" s="928"/>
      <c r="W395" s="928"/>
      <c r="X395" s="928"/>
      <c r="Y395" s="928"/>
      <c r="Z395" s="928"/>
      <c r="AA395" s="158"/>
      <c r="AB395" s="929" t="s">
        <v>355</v>
      </c>
      <c r="AC395" s="930"/>
      <c r="AD395" s="930"/>
      <c r="AE395" s="930"/>
      <c r="AF395" s="930"/>
      <c r="AG395" s="931"/>
    </row>
    <row r="396" spans="1:33" ht="20.25" customHeight="1">
      <c r="A396" s="158"/>
      <c r="B396" s="715"/>
      <c r="C396" s="715"/>
      <c r="D396" s="715"/>
      <c r="E396" s="928"/>
      <c r="F396" s="928"/>
      <c r="G396" s="928"/>
      <c r="H396" s="715"/>
      <c r="I396" s="158"/>
      <c r="J396" s="928"/>
      <c r="K396" s="928"/>
      <c r="L396" s="928"/>
      <c r="M396" s="928"/>
      <c r="N396" s="928"/>
      <c r="O396" s="928"/>
      <c r="P396" s="928"/>
      <c r="Q396" s="928"/>
      <c r="R396" s="928"/>
      <c r="S396" s="928"/>
      <c r="T396" s="928"/>
      <c r="U396" s="928"/>
      <c r="V396" s="928"/>
      <c r="W396" s="928"/>
      <c r="X396" s="928"/>
      <c r="Y396" s="928"/>
      <c r="Z396" s="928"/>
      <c r="AA396" s="158"/>
      <c r="AB396" s="169"/>
      <c r="AC396" s="158"/>
      <c r="AD396" s="158"/>
      <c r="AE396" s="158"/>
      <c r="AF396" s="158"/>
      <c r="AG396" s="170"/>
    </row>
    <row r="397" spans="1:33" ht="20.25" customHeight="1">
      <c r="A397" s="714"/>
      <c r="B397" s="487"/>
      <c r="C397" s="167"/>
      <c r="D397" s="715"/>
      <c r="E397" s="932"/>
      <c r="F397" s="932"/>
      <c r="G397" s="932"/>
      <c r="H397" s="718"/>
      <c r="I397" s="714"/>
      <c r="J397" s="933"/>
      <c r="K397" s="933"/>
      <c r="L397" s="928"/>
      <c r="M397" s="928"/>
      <c r="N397" s="928"/>
      <c r="O397" s="928"/>
      <c r="P397" s="928"/>
      <c r="Q397" s="928"/>
      <c r="R397" s="928"/>
      <c r="S397" s="928"/>
      <c r="T397" s="928"/>
      <c r="U397" s="928"/>
      <c r="V397" s="928"/>
      <c r="W397" s="928"/>
      <c r="X397" s="928"/>
      <c r="Y397" s="928"/>
      <c r="Z397" s="928"/>
      <c r="AA397" s="158"/>
      <c r="AB397" s="169"/>
      <c r="AC397" s="158"/>
      <c r="AD397" s="158"/>
      <c r="AE397" s="158"/>
      <c r="AF397" s="158"/>
      <c r="AG397" s="170"/>
    </row>
    <row r="398" spans="1:33" ht="20.25" customHeight="1">
      <c r="A398" s="714"/>
      <c r="B398" s="715"/>
      <c r="C398" s="167"/>
      <c r="D398" s="715"/>
      <c r="E398" s="932"/>
      <c r="F398" s="932"/>
      <c r="G398" s="932"/>
      <c r="H398" s="718"/>
      <c r="I398" s="714"/>
      <c r="J398" s="933"/>
      <c r="K398" s="933"/>
      <c r="L398" s="928"/>
      <c r="M398" s="928"/>
      <c r="N398" s="928"/>
      <c r="O398" s="928"/>
      <c r="P398" s="928"/>
      <c r="Q398" s="928"/>
      <c r="R398" s="928"/>
      <c r="S398" s="928"/>
      <c r="T398" s="928"/>
      <c r="U398" s="928"/>
      <c r="V398" s="928"/>
      <c r="W398" s="928"/>
      <c r="X398" s="928"/>
      <c r="Y398" s="928"/>
      <c r="Z398" s="928"/>
      <c r="AA398" s="158"/>
      <c r="AB398" s="169"/>
      <c r="AC398" s="158"/>
      <c r="AD398" s="158"/>
      <c r="AE398" s="158"/>
      <c r="AF398" s="158"/>
      <c r="AG398" s="170"/>
    </row>
    <row r="399" spans="1:33" ht="20.25" customHeight="1">
      <c r="A399" s="714"/>
      <c r="B399" s="715"/>
      <c r="C399" s="167"/>
      <c r="D399" s="715"/>
      <c r="E399" s="932"/>
      <c r="F399" s="932"/>
      <c r="G399" s="932"/>
      <c r="H399" s="718"/>
      <c r="I399" s="714"/>
      <c r="J399" s="933"/>
      <c r="K399" s="933"/>
      <c r="L399" s="928"/>
      <c r="M399" s="928"/>
      <c r="N399" s="928"/>
      <c r="O399" s="928"/>
      <c r="P399" s="928"/>
      <c r="Q399" s="928"/>
      <c r="R399" s="928"/>
      <c r="S399" s="928"/>
      <c r="T399" s="928"/>
      <c r="U399" s="928"/>
      <c r="V399" s="928"/>
      <c r="W399" s="928"/>
      <c r="X399" s="928"/>
      <c r="Y399" s="928"/>
      <c r="Z399" s="928"/>
      <c r="AB399" s="173"/>
      <c r="AG399" s="174"/>
    </row>
    <row r="400" spans="1:33" ht="20.25" customHeight="1">
      <c r="A400" s="714"/>
      <c r="B400" s="715"/>
      <c r="C400" s="167"/>
      <c r="D400" s="715"/>
      <c r="E400" s="932"/>
      <c r="F400" s="932"/>
      <c r="G400" s="932"/>
      <c r="H400" s="718"/>
      <c r="I400" s="714"/>
      <c r="J400" s="933"/>
      <c r="K400" s="933"/>
      <c r="L400" s="928"/>
      <c r="M400" s="928"/>
      <c r="N400" s="928"/>
      <c r="O400" s="928"/>
      <c r="P400" s="928"/>
      <c r="Q400" s="928"/>
      <c r="R400" s="928"/>
      <c r="S400" s="928"/>
      <c r="T400" s="928"/>
      <c r="U400" s="928"/>
      <c r="V400" s="928"/>
      <c r="W400" s="928"/>
      <c r="X400" s="928"/>
      <c r="Y400" s="928"/>
      <c r="Z400" s="928"/>
      <c r="AA400" s="158"/>
      <c r="AB400" s="929" t="s">
        <v>358</v>
      </c>
      <c r="AC400" s="930"/>
      <c r="AD400" s="930"/>
      <c r="AE400" s="930"/>
      <c r="AF400" s="930"/>
      <c r="AG400" s="931"/>
    </row>
    <row r="401" spans="1:33" ht="20.25" customHeight="1">
      <c r="A401" s="714"/>
      <c r="B401" s="715"/>
      <c r="C401" s="167"/>
      <c r="D401" s="715"/>
      <c r="E401" s="932"/>
      <c r="F401" s="932"/>
      <c r="G401" s="932"/>
      <c r="H401" s="718"/>
      <c r="I401" s="714"/>
      <c r="J401" s="933"/>
      <c r="K401" s="933"/>
      <c r="L401" s="928"/>
      <c r="M401" s="928"/>
      <c r="N401" s="928"/>
      <c r="O401" s="928"/>
      <c r="P401" s="928"/>
      <c r="Q401" s="928"/>
      <c r="R401" s="928"/>
      <c r="S401" s="928"/>
      <c r="T401" s="928"/>
      <c r="U401" s="928"/>
      <c r="V401" s="928"/>
      <c r="W401" s="928"/>
      <c r="X401" s="928"/>
      <c r="Y401" s="928"/>
      <c r="Z401" s="928"/>
      <c r="AA401" s="158"/>
      <c r="AB401" s="474"/>
      <c r="AC401" s="178"/>
      <c r="AD401" s="178"/>
      <c r="AE401" s="178"/>
      <c r="AF401" s="178"/>
      <c r="AG401" s="475"/>
    </row>
    <row r="402" spans="1:33" ht="20.25" customHeight="1">
      <c r="A402" s="714"/>
      <c r="B402" s="715"/>
      <c r="C402" s="167"/>
      <c r="D402" s="715"/>
      <c r="E402" s="932"/>
      <c r="F402" s="932"/>
      <c r="G402" s="932"/>
      <c r="H402" s="718"/>
      <c r="I402" s="714"/>
      <c r="J402" s="933"/>
      <c r="K402" s="933"/>
      <c r="L402" s="928"/>
      <c r="M402" s="928"/>
      <c r="N402" s="928"/>
      <c r="O402" s="928"/>
      <c r="P402" s="928"/>
      <c r="Q402" s="928"/>
      <c r="R402" s="928"/>
      <c r="S402" s="928"/>
      <c r="T402" s="928"/>
      <c r="U402" s="928"/>
      <c r="V402" s="928"/>
      <c r="W402" s="928"/>
      <c r="X402" s="928"/>
      <c r="Y402" s="928"/>
      <c r="Z402" s="928"/>
      <c r="AA402" s="158"/>
      <c r="AB402" s="169"/>
      <c r="AC402" s="158"/>
      <c r="AD402" s="158"/>
      <c r="AE402" s="158"/>
      <c r="AF402" s="158"/>
      <c r="AG402" s="170"/>
    </row>
    <row r="403" spans="1:33" ht="20.25" customHeight="1">
      <c r="A403" s="714"/>
      <c r="B403" s="715"/>
      <c r="C403" s="167"/>
      <c r="D403" s="715"/>
      <c r="E403" s="932"/>
      <c r="F403" s="932"/>
      <c r="G403" s="932"/>
      <c r="H403" s="718"/>
      <c r="I403" s="714"/>
      <c r="J403" s="933"/>
      <c r="K403" s="933"/>
      <c r="L403" s="928"/>
      <c r="M403" s="928"/>
      <c r="N403" s="928"/>
      <c r="O403" s="928"/>
      <c r="P403" s="928"/>
      <c r="Q403" s="928"/>
      <c r="R403" s="928"/>
      <c r="S403" s="928"/>
      <c r="T403" s="928"/>
      <c r="U403" s="928"/>
      <c r="V403" s="928"/>
      <c r="W403" s="928"/>
      <c r="X403" s="928"/>
      <c r="Y403" s="928"/>
      <c r="Z403" s="928"/>
      <c r="AA403" s="158"/>
      <c r="AB403" s="169"/>
      <c r="AC403" s="158"/>
      <c r="AD403" s="158"/>
      <c r="AE403" s="158"/>
      <c r="AF403" s="158"/>
      <c r="AG403" s="170"/>
    </row>
    <row r="404" spans="1:33" ht="20.25" customHeight="1">
      <c r="A404" s="714"/>
      <c r="B404" s="715"/>
      <c r="C404" s="167"/>
      <c r="D404" s="715"/>
      <c r="E404" s="932"/>
      <c r="F404" s="932"/>
      <c r="G404" s="932"/>
      <c r="H404" s="718"/>
      <c r="I404" s="714"/>
      <c r="J404" s="933"/>
      <c r="K404" s="933"/>
      <c r="L404" s="928"/>
      <c r="M404" s="928"/>
      <c r="N404" s="928"/>
      <c r="O404" s="928"/>
      <c r="P404" s="928"/>
      <c r="Q404" s="928"/>
      <c r="R404" s="928"/>
      <c r="S404" s="928"/>
      <c r="T404" s="928"/>
      <c r="U404" s="928"/>
      <c r="V404" s="928"/>
      <c r="W404" s="928"/>
      <c r="X404" s="928"/>
      <c r="Y404" s="928"/>
      <c r="Z404" s="928"/>
      <c r="AA404" s="158"/>
      <c r="AB404" s="175"/>
      <c r="AC404" s="176"/>
      <c r="AD404" s="176"/>
      <c r="AE404" s="176"/>
      <c r="AF404" s="176"/>
      <c r="AG404" s="177"/>
    </row>
    <row r="405" spans="1:33" ht="10" customHeight="1">
      <c r="A405" s="714"/>
      <c r="B405" s="715"/>
      <c r="C405" s="167"/>
      <c r="D405" s="715"/>
      <c r="E405" s="718"/>
      <c r="F405" s="718"/>
      <c r="G405" s="718"/>
      <c r="H405" s="718"/>
      <c r="I405" s="714"/>
      <c r="J405" s="714"/>
      <c r="K405" s="715"/>
      <c r="L405" s="715"/>
      <c r="M405" s="715"/>
      <c r="N405" s="715"/>
      <c r="O405" s="715"/>
      <c r="P405" s="715"/>
      <c r="Q405" s="715"/>
      <c r="R405" s="715"/>
      <c r="S405" s="715"/>
      <c r="T405" s="715"/>
      <c r="U405" s="715"/>
      <c r="V405" s="715"/>
      <c r="W405" s="715"/>
      <c r="X405" s="715"/>
      <c r="Y405" s="715"/>
      <c r="Z405" s="715"/>
      <c r="AA405" s="158"/>
      <c r="AB405" s="158"/>
      <c r="AC405" s="158"/>
      <c r="AD405" s="158"/>
      <c r="AE405" s="158"/>
      <c r="AF405" s="158"/>
      <c r="AG405" s="158"/>
    </row>
    <row r="406" spans="1:33" ht="38.25" customHeight="1">
      <c r="A406" s="942" t="s">
        <v>339</v>
      </c>
      <c r="B406" s="943"/>
      <c r="C406" s="943"/>
      <c r="D406" s="944"/>
      <c r="E406" s="929" t="s">
        <v>4</v>
      </c>
      <c r="F406" s="930"/>
      <c r="G406" s="931"/>
      <c r="H406" s="945">
        <f>Boys!$G$3</f>
        <v>46271</v>
      </c>
      <c r="I406" s="946"/>
      <c r="J406" s="946"/>
      <c r="K406" s="947"/>
      <c r="L406" s="929" t="s">
        <v>5</v>
      </c>
      <c r="M406" s="930"/>
      <c r="N406" s="931"/>
      <c r="O406" s="948" t="str">
        <f>Boys!$I$3</f>
        <v>Tilsley</v>
      </c>
      <c r="P406" s="949"/>
      <c r="Q406" s="949"/>
      <c r="R406" s="949"/>
      <c r="S406" s="949"/>
      <c r="T406" s="949"/>
      <c r="U406" s="949"/>
      <c r="V406" s="949"/>
      <c r="W406" s="950"/>
      <c r="X406" s="929" t="s">
        <v>340</v>
      </c>
      <c r="Y406" s="930"/>
      <c r="Z406" s="931"/>
      <c r="AA406" s="948" t="str">
        <f>'Read Me First'!$A$1</f>
        <v>Oxfordshire Track and Field League 2026</v>
      </c>
      <c r="AB406" s="949"/>
      <c r="AC406" s="949"/>
      <c r="AD406" s="949"/>
      <c r="AE406" s="949"/>
      <c r="AF406" s="949"/>
      <c r="AG406" s="950"/>
    </row>
    <row r="407" spans="1:33" ht="38.25" customHeight="1">
      <c r="A407" s="929" t="s">
        <v>283</v>
      </c>
      <c r="B407" s="931"/>
      <c r="C407" s="948" t="str">
        <f>"High Jump U18 Women (" &amp;DataCalcs!$K$733 &amp; " athletes)"</f>
        <v>High Jump U18 Women (0 athletes)</v>
      </c>
      <c r="D407" s="950"/>
      <c r="E407" s="929" t="s">
        <v>341</v>
      </c>
      <c r="F407" s="930"/>
      <c r="G407" s="931"/>
      <c r="H407" s="951">
        <f>DataTables!$Q$114</f>
        <v>0.41666666666666669</v>
      </c>
      <c r="I407" s="952"/>
      <c r="J407" s="952"/>
      <c r="K407" s="953"/>
      <c r="L407" s="948" t="s">
        <v>342</v>
      </c>
      <c r="M407" s="949"/>
      <c r="N407" s="949"/>
      <c r="O407" s="954">
        <f>DataTables!$N$114</f>
        <v>1.7</v>
      </c>
      <c r="P407" s="954"/>
      <c r="Q407" s="955"/>
      <c r="R407" s="948" t="s">
        <v>343</v>
      </c>
      <c r="S407" s="949"/>
      <c r="T407" s="949"/>
      <c r="U407" s="956">
        <f>DataTables!$I$114</f>
        <v>1.43</v>
      </c>
      <c r="V407" s="956"/>
      <c r="W407" s="957"/>
      <c r="X407" s="948" t="str">
        <f>"Starting Height/Second Height: " &amp; CHAR(10) &amp;DataTables!$R$114</f>
        <v xml:space="preserve">Starting Height/Second Height: 
</v>
      </c>
      <c r="Y407" s="949"/>
      <c r="Z407" s="949"/>
      <c r="AA407" s="949"/>
      <c r="AB407" s="949"/>
      <c r="AC407" s="949"/>
      <c r="AD407" s="949"/>
      <c r="AE407" s="949"/>
      <c r="AF407" s="949"/>
      <c r="AG407" s="950"/>
    </row>
    <row r="408" spans="1:33" ht="16" customHeight="1">
      <c r="A408" s="158"/>
      <c r="B408" s="158"/>
      <c r="C408" s="158"/>
      <c r="D408" s="159"/>
      <c r="E408" s="715"/>
      <c r="F408" s="715"/>
      <c r="G408" s="715"/>
      <c r="H408" s="160"/>
      <c r="I408" s="160"/>
      <c r="J408" s="160"/>
      <c r="K408" s="715"/>
      <c r="L408" s="715"/>
      <c r="M408" s="715"/>
      <c r="N408" s="713"/>
      <c r="O408" s="713"/>
      <c r="P408" s="713"/>
      <c r="Q408" s="713"/>
      <c r="R408" s="161"/>
      <c r="S408" s="161"/>
      <c r="T408" s="161"/>
      <c r="U408" s="162"/>
      <c r="V408" s="162"/>
      <c r="W408" s="161"/>
      <c r="X408" s="163"/>
      <c r="Y408" s="163"/>
      <c r="Z408" s="163"/>
      <c r="AA408" s="163"/>
      <c r="AB408" s="163"/>
      <c r="AC408" s="163"/>
      <c r="AD408" s="163"/>
      <c r="AE408" s="163"/>
      <c r="AF408" s="163"/>
      <c r="AG408" s="163"/>
    </row>
    <row r="409" spans="1:33" ht="38.25" customHeight="1">
      <c r="A409" s="958" t="s">
        <v>344</v>
      </c>
      <c r="B409" s="960" t="s">
        <v>302</v>
      </c>
      <c r="C409" s="960" t="s">
        <v>345</v>
      </c>
      <c r="D409" s="960" t="s">
        <v>346</v>
      </c>
      <c r="E409" s="962"/>
      <c r="F409" s="963"/>
      <c r="G409" s="962"/>
      <c r="H409" s="963"/>
      <c r="I409" s="962"/>
      <c r="J409" s="963"/>
      <c r="K409" s="962"/>
      <c r="L409" s="963"/>
      <c r="M409" s="962"/>
      <c r="N409" s="963"/>
      <c r="O409" s="962"/>
      <c r="P409" s="963"/>
      <c r="Q409" s="962"/>
      <c r="R409" s="963"/>
      <c r="S409" s="962"/>
      <c r="T409" s="963"/>
      <c r="U409" s="962"/>
      <c r="V409" s="963"/>
      <c r="W409" s="962"/>
      <c r="X409" s="963"/>
      <c r="Y409" s="962"/>
      <c r="Z409" s="963"/>
      <c r="AA409" s="964" t="s">
        <v>347</v>
      </c>
      <c r="AB409" s="965"/>
      <c r="AC409" s="936" t="s">
        <v>348</v>
      </c>
      <c r="AD409" s="938" t="s">
        <v>349</v>
      </c>
      <c r="AE409" s="938" t="s">
        <v>350</v>
      </c>
      <c r="AF409" s="940" t="s">
        <v>351</v>
      </c>
      <c r="AG409" s="941"/>
    </row>
    <row r="410" spans="1:33" ht="20.25" customHeight="1">
      <c r="A410" s="959"/>
      <c r="B410" s="961"/>
      <c r="C410" s="961"/>
      <c r="D410" s="961"/>
      <c r="E410" s="940" t="s">
        <v>352</v>
      </c>
      <c r="F410" s="941"/>
      <c r="G410" s="940" t="s">
        <v>352</v>
      </c>
      <c r="H410" s="941"/>
      <c r="I410" s="940" t="s">
        <v>352</v>
      </c>
      <c r="J410" s="941"/>
      <c r="K410" s="940" t="s">
        <v>352</v>
      </c>
      <c r="L410" s="941"/>
      <c r="M410" s="940" t="s">
        <v>352</v>
      </c>
      <c r="N410" s="941"/>
      <c r="O410" s="940" t="s">
        <v>352</v>
      </c>
      <c r="P410" s="941"/>
      <c r="Q410" s="940" t="s">
        <v>352</v>
      </c>
      <c r="R410" s="941"/>
      <c r="S410" s="940" t="s">
        <v>352</v>
      </c>
      <c r="T410" s="941"/>
      <c r="U410" s="940" t="s">
        <v>352</v>
      </c>
      <c r="V410" s="941"/>
      <c r="W410" s="940" t="s">
        <v>352</v>
      </c>
      <c r="X410" s="941"/>
      <c r="Y410" s="940" t="s">
        <v>352</v>
      </c>
      <c r="Z410" s="941"/>
      <c r="AA410" s="966"/>
      <c r="AB410" s="967"/>
      <c r="AC410" s="937"/>
      <c r="AD410" s="939"/>
      <c r="AE410" s="939"/>
      <c r="AF410" s="719" t="s">
        <v>71</v>
      </c>
      <c r="AG410" s="719" t="s">
        <v>65</v>
      </c>
    </row>
    <row r="411" spans="1:33" ht="25" customHeight="1">
      <c r="A411" s="717">
        <v>1</v>
      </c>
      <c r="B411" s="164" t="str" cm="1">
        <f t="array" ref="B411:D412">IFERROR(_xlfn.TAKE(_xlfn.ANCHORARRAY(DataCalcs!$CI495),16),"")</f>
        <v xml:space="preserve"> </v>
      </c>
      <c r="C411" s="165" t="str">
        <v/>
      </c>
      <c r="D411" s="165" t="str">
        <v/>
      </c>
      <c r="E411" s="934"/>
      <c r="F411" s="935"/>
      <c r="G411" s="934"/>
      <c r="H411" s="935"/>
      <c r="I411" s="934"/>
      <c r="J411" s="935"/>
      <c r="K411" s="934"/>
      <c r="L411" s="935"/>
      <c r="M411" s="934"/>
      <c r="N411" s="935"/>
      <c r="O411" s="934"/>
      <c r="P411" s="935"/>
      <c r="Q411" s="934"/>
      <c r="R411" s="935"/>
      <c r="S411" s="934"/>
      <c r="T411" s="935"/>
      <c r="U411" s="934"/>
      <c r="V411" s="935"/>
      <c r="W411" s="934"/>
      <c r="X411" s="935"/>
      <c r="Y411" s="934"/>
      <c r="Z411" s="935"/>
      <c r="AA411" s="934"/>
      <c r="AB411" s="935"/>
      <c r="AC411" s="166"/>
      <c r="AD411" s="166"/>
      <c r="AE411" s="720"/>
      <c r="AF411" s="720"/>
      <c r="AG411" s="720"/>
    </row>
    <row r="412" spans="1:33" ht="25" customHeight="1">
      <c r="A412" s="720">
        <v>2</v>
      </c>
      <c r="B412" s="164" t="str">
        <v xml:space="preserve"> </v>
      </c>
      <c r="C412" s="165" t="str">
        <v/>
      </c>
      <c r="D412" s="165" t="str">
        <v/>
      </c>
      <c r="E412" s="934"/>
      <c r="F412" s="935"/>
      <c r="G412" s="934"/>
      <c r="H412" s="935"/>
      <c r="I412" s="934"/>
      <c r="J412" s="935"/>
      <c r="K412" s="934"/>
      <c r="L412" s="935"/>
      <c r="M412" s="934"/>
      <c r="N412" s="935"/>
      <c r="O412" s="934"/>
      <c r="P412" s="935"/>
      <c r="Q412" s="934"/>
      <c r="R412" s="935"/>
      <c r="S412" s="934"/>
      <c r="T412" s="935"/>
      <c r="U412" s="934"/>
      <c r="V412" s="935"/>
      <c r="W412" s="934"/>
      <c r="X412" s="935"/>
      <c r="Y412" s="934"/>
      <c r="Z412" s="935"/>
      <c r="AA412" s="934"/>
      <c r="AB412" s="935"/>
      <c r="AC412" s="166"/>
      <c r="AD412" s="166"/>
      <c r="AE412" s="720"/>
      <c r="AF412" s="720"/>
      <c r="AG412" s="720"/>
    </row>
    <row r="413" spans="1:33" ht="25" customHeight="1">
      <c r="A413" s="720">
        <v>3</v>
      </c>
      <c r="B413" s="164"/>
      <c r="C413" s="165"/>
      <c r="D413" s="165"/>
      <c r="E413" s="934"/>
      <c r="F413" s="935"/>
      <c r="G413" s="934"/>
      <c r="H413" s="935"/>
      <c r="I413" s="934"/>
      <c r="J413" s="935"/>
      <c r="K413" s="934"/>
      <c r="L413" s="935"/>
      <c r="M413" s="934"/>
      <c r="N413" s="935"/>
      <c r="O413" s="934"/>
      <c r="P413" s="935"/>
      <c r="Q413" s="934"/>
      <c r="R413" s="935"/>
      <c r="S413" s="934"/>
      <c r="T413" s="935"/>
      <c r="U413" s="934"/>
      <c r="V413" s="935"/>
      <c r="W413" s="934"/>
      <c r="X413" s="935"/>
      <c r="Y413" s="934"/>
      <c r="Z413" s="935"/>
      <c r="AA413" s="934"/>
      <c r="AB413" s="935"/>
      <c r="AC413" s="166"/>
      <c r="AD413" s="166"/>
      <c r="AE413" s="720"/>
      <c r="AF413" s="720"/>
      <c r="AG413" s="720"/>
    </row>
    <row r="414" spans="1:33" ht="25" customHeight="1">
      <c r="A414" s="720">
        <v>4</v>
      </c>
      <c r="B414" s="164"/>
      <c r="C414" s="165"/>
      <c r="D414" s="165"/>
      <c r="E414" s="934"/>
      <c r="F414" s="935"/>
      <c r="G414" s="934"/>
      <c r="H414" s="935"/>
      <c r="I414" s="934"/>
      <c r="J414" s="935"/>
      <c r="K414" s="934"/>
      <c r="L414" s="935"/>
      <c r="M414" s="934"/>
      <c r="N414" s="935"/>
      <c r="O414" s="934"/>
      <c r="P414" s="935"/>
      <c r="Q414" s="934"/>
      <c r="R414" s="935"/>
      <c r="S414" s="934"/>
      <c r="T414" s="935"/>
      <c r="U414" s="934"/>
      <c r="V414" s="935"/>
      <c r="W414" s="934"/>
      <c r="X414" s="935"/>
      <c r="Y414" s="934"/>
      <c r="Z414" s="935"/>
      <c r="AA414" s="934"/>
      <c r="AB414" s="935"/>
      <c r="AC414" s="166"/>
      <c r="AD414" s="166"/>
      <c r="AE414" s="720"/>
      <c r="AF414" s="720"/>
      <c r="AG414" s="720"/>
    </row>
    <row r="415" spans="1:33" ht="25" customHeight="1">
      <c r="A415" s="720">
        <v>5</v>
      </c>
      <c r="B415" s="164"/>
      <c r="C415" s="165"/>
      <c r="D415" s="165"/>
      <c r="E415" s="934"/>
      <c r="F415" s="935"/>
      <c r="G415" s="934"/>
      <c r="H415" s="935"/>
      <c r="I415" s="934"/>
      <c r="J415" s="935"/>
      <c r="K415" s="934"/>
      <c r="L415" s="935"/>
      <c r="M415" s="934"/>
      <c r="N415" s="935"/>
      <c r="O415" s="934"/>
      <c r="P415" s="935"/>
      <c r="Q415" s="934"/>
      <c r="R415" s="935"/>
      <c r="S415" s="934"/>
      <c r="T415" s="935"/>
      <c r="U415" s="934"/>
      <c r="V415" s="935"/>
      <c r="W415" s="934"/>
      <c r="X415" s="935"/>
      <c r="Y415" s="934"/>
      <c r="Z415" s="935"/>
      <c r="AA415" s="934"/>
      <c r="AB415" s="935"/>
      <c r="AC415" s="166"/>
      <c r="AD415" s="166"/>
      <c r="AE415" s="720"/>
      <c r="AF415" s="720"/>
      <c r="AG415" s="720"/>
    </row>
    <row r="416" spans="1:33" ht="25" customHeight="1">
      <c r="A416" s="720">
        <v>6</v>
      </c>
      <c r="B416" s="164"/>
      <c r="C416" s="165"/>
      <c r="D416" s="165"/>
      <c r="E416" s="934"/>
      <c r="F416" s="935"/>
      <c r="G416" s="934"/>
      <c r="H416" s="935"/>
      <c r="I416" s="934"/>
      <c r="J416" s="935"/>
      <c r="K416" s="934"/>
      <c r="L416" s="935"/>
      <c r="M416" s="934"/>
      <c r="N416" s="935"/>
      <c r="O416" s="934"/>
      <c r="P416" s="935"/>
      <c r="Q416" s="934"/>
      <c r="R416" s="935"/>
      <c r="S416" s="934"/>
      <c r="T416" s="935"/>
      <c r="U416" s="934"/>
      <c r="V416" s="935"/>
      <c r="W416" s="934"/>
      <c r="X416" s="935"/>
      <c r="Y416" s="934"/>
      <c r="Z416" s="935"/>
      <c r="AA416" s="934"/>
      <c r="AB416" s="935"/>
      <c r="AC416" s="166"/>
      <c r="AD416" s="166"/>
      <c r="AE416" s="720"/>
      <c r="AF416" s="720"/>
      <c r="AG416" s="720"/>
    </row>
    <row r="417" spans="1:33" ht="25" customHeight="1">
      <c r="A417" s="720">
        <v>7</v>
      </c>
      <c r="B417" s="164"/>
      <c r="C417" s="165"/>
      <c r="D417" s="165"/>
      <c r="E417" s="934"/>
      <c r="F417" s="935"/>
      <c r="G417" s="934"/>
      <c r="H417" s="935"/>
      <c r="I417" s="934"/>
      <c r="J417" s="935"/>
      <c r="K417" s="934"/>
      <c r="L417" s="935"/>
      <c r="M417" s="934"/>
      <c r="N417" s="935"/>
      <c r="O417" s="934"/>
      <c r="P417" s="935"/>
      <c r="Q417" s="934"/>
      <c r="R417" s="935"/>
      <c r="S417" s="934"/>
      <c r="T417" s="935"/>
      <c r="U417" s="934"/>
      <c r="V417" s="935"/>
      <c r="W417" s="934"/>
      <c r="X417" s="935"/>
      <c r="Y417" s="934"/>
      <c r="Z417" s="935"/>
      <c r="AA417" s="934"/>
      <c r="AB417" s="935"/>
      <c r="AC417" s="166"/>
      <c r="AD417" s="166"/>
      <c r="AE417" s="720"/>
      <c r="AF417" s="720"/>
      <c r="AG417" s="720"/>
    </row>
    <row r="418" spans="1:33" ht="25" customHeight="1">
      <c r="A418" s="720">
        <v>8</v>
      </c>
      <c r="B418" s="164"/>
      <c r="C418" s="165"/>
      <c r="D418" s="165"/>
      <c r="E418" s="934"/>
      <c r="F418" s="935"/>
      <c r="G418" s="934"/>
      <c r="H418" s="935"/>
      <c r="I418" s="934"/>
      <c r="J418" s="935"/>
      <c r="K418" s="934"/>
      <c r="L418" s="935"/>
      <c r="M418" s="934"/>
      <c r="N418" s="935"/>
      <c r="O418" s="934"/>
      <c r="P418" s="935"/>
      <c r="Q418" s="934"/>
      <c r="R418" s="935"/>
      <c r="S418" s="934"/>
      <c r="T418" s="935"/>
      <c r="U418" s="934"/>
      <c r="V418" s="935"/>
      <c r="W418" s="934"/>
      <c r="X418" s="935"/>
      <c r="Y418" s="934"/>
      <c r="Z418" s="935"/>
      <c r="AA418" s="934"/>
      <c r="AB418" s="935"/>
      <c r="AC418" s="166"/>
      <c r="AD418" s="166"/>
      <c r="AE418" s="720"/>
      <c r="AF418" s="720"/>
      <c r="AG418" s="720"/>
    </row>
    <row r="419" spans="1:33" ht="25" customHeight="1">
      <c r="A419" s="720">
        <v>9</v>
      </c>
      <c r="B419" s="164"/>
      <c r="C419" s="165"/>
      <c r="D419" s="165"/>
      <c r="E419" s="934"/>
      <c r="F419" s="935"/>
      <c r="G419" s="934"/>
      <c r="H419" s="935"/>
      <c r="I419" s="934"/>
      <c r="J419" s="935"/>
      <c r="K419" s="934"/>
      <c r="L419" s="935"/>
      <c r="M419" s="934"/>
      <c r="N419" s="935"/>
      <c r="O419" s="934"/>
      <c r="P419" s="935"/>
      <c r="Q419" s="934"/>
      <c r="R419" s="935"/>
      <c r="S419" s="934"/>
      <c r="T419" s="935"/>
      <c r="U419" s="934"/>
      <c r="V419" s="935"/>
      <c r="W419" s="934"/>
      <c r="X419" s="935"/>
      <c r="Y419" s="934"/>
      <c r="Z419" s="935"/>
      <c r="AA419" s="934"/>
      <c r="AB419" s="935"/>
      <c r="AC419" s="166"/>
      <c r="AD419" s="166"/>
      <c r="AE419" s="720"/>
      <c r="AF419" s="720"/>
      <c r="AG419" s="720"/>
    </row>
    <row r="420" spans="1:33" ht="25" customHeight="1">
      <c r="A420" s="720">
        <v>10</v>
      </c>
      <c r="B420" s="164"/>
      <c r="C420" s="165"/>
      <c r="D420" s="165"/>
      <c r="E420" s="934"/>
      <c r="F420" s="935"/>
      <c r="G420" s="934"/>
      <c r="H420" s="935"/>
      <c r="I420" s="934"/>
      <c r="J420" s="935"/>
      <c r="K420" s="934"/>
      <c r="L420" s="935"/>
      <c r="M420" s="934"/>
      <c r="N420" s="935"/>
      <c r="O420" s="934"/>
      <c r="P420" s="935"/>
      <c r="Q420" s="934"/>
      <c r="R420" s="935"/>
      <c r="S420" s="934"/>
      <c r="T420" s="935"/>
      <c r="U420" s="934"/>
      <c r="V420" s="935"/>
      <c r="W420" s="934"/>
      <c r="X420" s="935"/>
      <c r="Y420" s="934"/>
      <c r="Z420" s="935"/>
      <c r="AA420" s="934"/>
      <c r="AB420" s="935"/>
      <c r="AC420" s="166"/>
      <c r="AD420" s="166"/>
      <c r="AE420" s="720"/>
      <c r="AF420" s="720"/>
      <c r="AG420" s="720"/>
    </row>
    <row r="421" spans="1:33" ht="25" customHeight="1">
      <c r="A421" s="720">
        <v>11</v>
      </c>
      <c r="B421" s="164"/>
      <c r="C421" s="165"/>
      <c r="D421" s="165"/>
      <c r="E421" s="934"/>
      <c r="F421" s="935"/>
      <c r="G421" s="934"/>
      <c r="H421" s="935"/>
      <c r="I421" s="934"/>
      <c r="J421" s="935"/>
      <c r="K421" s="934"/>
      <c r="L421" s="935"/>
      <c r="M421" s="934"/>
      <c r="N421" s="935"/>
      <c r="O421" s="934"/>
      <c r="P421" s="935"/>
      <c r="Q421" s="934"/>
      <c r="R421" s="935"/>
      <c r="S421" s="934"/>
      <c r="T421" s="935"/>
      <c r="U421" s="934"/>
      <c r="V421" s="935"/>
      <c r="W421" s="934"/>
      <c r="X421" s="935"/>
      <c r="Y421" s="934"/>
      <c r="Z421" s="935"/>
      <c r="AA421" s="934"/>
      <c r="AB421" s="935"/>
      <c r="AC421" s="166"/>
      <c r="AD421" s="166"/>
      <c r="AE421" s="720"/>
      <c r="AF421" s="720"/>
      <c r="AG421" s="720"/>
    </row>
    <row r="422" spans="1:33" ht="25" customHeight="1">
      <c r="A422" s="720">
        <v>12</v>
      </c>
      <c r="B422" s="164"/>
      <c r="C422" s="165"/>
      <c r="D422" s="165"/>
      <c r="E422" s="934"/>
      <c r="F422" s="935"/>
      <c r="G422" s="934"/>
      <c r="H422" s="935"/>
      <c r="I422" s="934"/>
      <c r="J422" s="935"/>
      <c r="K422" s="934"/>
      <c r="L422" s="935"/>
      <c r="M422" s="934"/>
      <c r="N422" s="935"/>
      <c r="O422" s="934"/>
      <c r="P422" s="935"/>
      <c r="Q422" s="934"/>
      <c r="R422" s="935"/>
      <c r="S422" s="934"/>
      <c r="T422" s="935"/>
      <c r="U422" s="934"/>
      <c r="V422" s="935"/>
      <c r="W422" s="934"/>
      <c r="X422" s="935"/>
      <c r="Y422" s="934"/>
      <c r="Z422" s="935"/>
      <c r="AA422" s="934"/>
      <c r="AB422" s="935"/>
      <c r="AC422" s="166"/>
      <c r="AD422" s="166"/>
      <c r="AE422" s="720"/>
      <c r="AF422" s="720"/>
      <c r="AG422" s="720"/>
    </row>
    <row r="423" spans="1:33" ht="25" customHeight="1">
      <c r="A423" s="720">
        <v>13</v>
      </c>
      <c r="B423" s="164"/>
      <c r="C423" s="165"/>
      <c r="D423" s="165"/>
      <c r="E423" s="934"/>
      <c r="F423" s="935"/>
      <c r="G423" s="934"/>
      <c r="H423" s="935"/>
      <c r="I423" s="934"/>
      <c r="J423" s="935"/>
      <c r="K423" s="934"/>
      <c r="L423" s="935"/>
      <c r="M423" s="934"/>
      <c r="N423" s="935"/>
      <c r="O423" s="934"/>
      <c r="P423" s="935"/>
      <c r="Q423" s="934"/>
      <c r="R423" s="935"/>
      <c r="S423" s="934"/>
      <c r="T423" s="935"/>
      <c r="U423" s="934"/>
      <c r="V423" s="935"/>
      <c r="W423" s="934"/>
      <c r="X423" s="935"/>
      <c r="Y423" s="934"/>
      <c r="Z423" s="935"/>
      <c r="AA423" s="934"/>
      <c r="AB423" s="935"/>
      <c r="AC423" s="166"/>
      <c r="AD423" s="166"/>
      <c r="AE423" s="720"/>
      <c r="AF423" s="720"/>
      <c r="AG423" s="720"/>
    </row>
    <row r="424" spans="1:33" ht="25" customHeight="1">
      <c r="A424" s="720">
        <v>14</v>
      </c>
      <c r="B424" s="164"/>
      <c r="C424" s="165"/>
      <c r="D424" s="165"/>
      <c r="E424" s="934"/>
      <c r="F424" s="935"/>
      <c r="G424" s="934"/>
      <c r="H424" s="935"/>
      <c r="I424" s="934"/>
      <c r="J424" s="935"/>
      <c r="K424" s="934"/>
      <c r="L424" s="935"/>
      <c r="M424" s="934"/>
      <c r="N424" s="935"/>
      <c r="O424" s="934"/>
      <c r="P424" s="935"/>
      <c r="Q424" s="934"/>
      <c r="R424" s="935"/>
      <c r="S424" s="934"/>
      <c r="T424" s="935"/>
      <c r="U424" s="934"/>
      <c r="V424" s="935"/>
      <c r="W424" s="934"/>
      <c r="X424" s="935"/>
      <c r="Y424" s="934"/>
      <c r="Z424" s="935"/>
      <c r="AA424" s="934"/>
      <c r="AB424" s="935"/>
      <c r="AC424" s="166"/>
      <c r="AD424" s="166"/>
      <c r="AE424" s="720"/>
      <c r="AF424" s="720"/>
      <c r="AG424" s="720"/>
    </row>
    <row r="425" spans="1:33" ht="25" customHeight="1">
      <c r="A425" s="720">
        <v>15</v>
      </c>
      <c r="B425" s="164"/>
      <c r="C425" s="165"/>
      <c r="D425" s="165"/>
      <c r="E425" s="934"/>
      <c r="F425" s="935"/>
      <c r="G425" s="934"/>
      <c r="H425" s="935"/>
      <c r="I425" s="934"/>
      <c r="J425" s="935"/>
      <c r="K425" s="934"/>
      <c r="L425" s="935"/>
      <c r="M425" s="934"/>
      <c r="N425" s="935"/>
      <c r="O425" s="934"/>
      <c r="P425" s="935"/>
      <c r="Q425" s="934"/>
      <c r="R425" s="935"/>
      <c r="S425" s="934"/>
      <c r="T425" s="935"/>
      <c r="U425" s="934"/>
      <c r="V425" s="935"/>
      <c r="W425" s="934"/>
      <c r="X425" s="935"/>
      <c r="Y425" s="934"/>
      <c r="Z425" s="935"/>
      <c r="AA425" s="934"/>
      <c r="AB425" s="935"/>
      <c r="AC425" s="166"/>
      <c r="AD425" s="166"/>
      <c r="AE425" s="720"/>
      <c r="AF425" s="720"/>
      <c r="AG425" s="720"/>
    </row>
    <row r="426" spans="1:33" ht="25" customHeight="1">
      <c r="A426" s="720">
        <v>16</v>
      </c>
      <c r="B426" s="164"/>
      <c r="C426" s="165"/>
      <c r="D426" s="165"/>
      <c r="E426" s="934"/>
      <c r="F426" s="935"/>
      <c r="G426" s="934"/>
      <c r="H426" s="935"/>
      <c r="I426" s="934"/>
      <c r="J426" s="935"/>
      <c r="K426" s="934"/>
      <c r="L426" s="935"/>
      <c r="M426" s="934"/>
      <c r="N426" s="935"/>
      <c r="O426" s="934"/>
      <c r="P426" s="935"/>
      <c r="Q426" s="934"/>
      <c r="R426" s="935"/>
      <c r="S426" s="934"/>
      <c r="T426" s="935"/>
      <c r="U426" s="934"/>
      <c r="V426" s="935"/>
      <c r="W426" s="934"/>
      <c r="X426" s="935"/>
      <c r="Y426" s="934"/>
      <c r="Z426" s="935"/>
      <c r="AA426" s="934"/>
      <c r="AB426" s="935"/>
      <c r="AC426" s="166"/>
      <c r="AD426" s="166"/>
      <c r="AE426" s="720"/>
      <c r="AF426" s="720"/>
      <c r="AG426" s="720"/>
    </row>
    <row r="427" spans="1:33" ht="16" customHeight="1">
      <c r="A427" s="158"/>
      <c r="B427" s="715"/>
      <c r="C427" s="167"/>
      <c r="D427" s="167"/>
      <c r="E427" s="158"/>
      <c r="F427" s="158"/>
      <c r="G427" s="158"/>
      <c r="H427" s="158"/>
      <c r="I427" s="158"/>
      <c r="J427" s="158"/>
      <c r="K427" s="158"/>
      <c r="L427" s="158"/>
      <c r="M427" s="158"/>
      <c r="N427" s="158"/>
      <c r="O427" s="158"/>
      <c r="P427" s="158"/>
      <c r="Q427" s="158"/>
      <c r="R427" s="158"/>
      <c r="S427" s="158"/>
      <c r="T427" s="158"/>
      <c r="U427" s="158"/>
      <c r="V427" s="158"/>
      <c r="W427" s="158"/>
      <c r="X427" s="158"/>
      <c r="Y427" s="158"/>
      <c r="Z427" s="158"/>
      <c r="AA427" s="158"/>
      <c r="AB427" s="158"/>
      <c r="AC427" s="158"/>
      <c r="AD427" s="158"/>
      <c r="AE427" s="158"/>
      <c r="AF427" s="158"/>
      <c r="AG427" s="158"/>
    </row>
    <row r="428" spans="1:33" ht="20.25" customHeight="1">
      <c r="A428" s="929" t="s">
        <v>353</v>
      </c>
      <c r="B428" s="930"/>
      <c r="C428" s="930"/>
      <c r="D428" s="930"/>
      <c r="E428" s="930"/>
      <c r="F428" s="930"/>
      <c r="G428" s="931"/>
      <c r="H428" s="715"/>
      <c r="I428" s="929" t="s">
        <v>354</v>
      </c>
      <c r="J428" s="930"/>
      <c r="K428" s="930"/>
      <c r="L428" s="930"/>
      <c r="M428" s="930"/>
      <c r="N428" s="930"/>
      <c r="O428" s="930"/>
      <c r="P428" s="930"/>
      <c r="Q428" s="930"/>
      <c r="R428" s="930"/>
      <c r="S428" s="930"/>
      <c r="T428" s="930"/>
      <c r="U428" s="930"/>
      <c r="V428" s="930"/>
      <c r="W428" s="930"/>
      <c r="X428" s="930"/>
      <c r="Y428" s="930"/>
      <c r="Z428" s="931"/>
      <c r="AA428" s="158"/>
      <c r="AB428" s="929" t="s">
        <v>355</v>
      </c>
      <c r="AC428" s="930"/>
      <c r="AD428" s="930"/>
      <c r="AE428" s="930"/>
      <c r="AF428" s="930"/>
      <c r="AG428" s="931"/>
    </row>
    <row r="429" spans="1:33" ht="20.25" customHeight="1">
      <c r="A429" s="168"/>
      <c r="B429" s="720" t="s">
        <v>356</v>
      </c>
      <c r="C429" s="720" t="s">
        <v>345</v>
      </c>
      <c r="D429" s="720" t="s">
        <v>346</v>
      </c>
      <c r="E429" s="929" t="s">
        <v>357</v>
      </c>
      <c r="F429" s="930"/>
      <c r="G429" s="931"/>
      <c r="H429" s="715"/>
      <c r="I429" s="168"/>
      <c r="J429" s="929" t="s">
        <v>356</v>
      </c>
      <c r="K429" s="931"/>
      <c r="L429" s="929" t="s">
        <v>345</v>
      </c>
      <c r="M429" s="930"/>
      <c r="N429" s="930"/>
      <c r="O429" s="930"/>
      <c r="P429" s="930"/>
      <c r="Q429" s="930"/>
      <c r="R429" s="930"/>
      <c r="S429" s="931"/>
      <c r="T429" s="929" t="s">
        <v>346</v>
      </c>
      <c r="U429" s="930"/>
      <c r="V429" s="930"/>
      <c r="W429" s="931"/>
      <c r="X429" s="929" t="s">
        <v>357</v>
      </c>
      <c r="Y429" s="930"/>
      <c r="Z429" s="931"/>
      <c r="AA429" s="158"/>
      <c r="AB429" s="169"/>
      <c r="AC429" s="158"/>
      <c r="AD429" s="158"/>
      <c r="AE429" s="158"/>
      <c r="AF429" s="158"/>
      <c r="AG429" s="170"/>
    </row>
    <row r="430" spans="1:33" ht="20.25" customHeight="1">
      <c r="A430" s="171">
        <v>1</v>
      </c>
      <c r="B430" s="164"/>
      <c r="C430" s="172"/>
      <c r="D430" s="720"/>
      <c r="E430" s="968"/>
      <c r="F430" s="956"/>
      <c r="G430" s="957"/>
      <c r="H430" s="718"/>
      <c r="I430" s="171">
        <v>1</v>
      </c>
      <c r="J430" s="969"/>
      <c r="K430" s="970"/>
      <c r="L430" s="929"/>
      <c r="M430" s="930"/>
      <c r="N430" s="930"/>
      <c r="O430" s="930"/>
      <c r="P430" s="930"/>
      <c r="Q430" s="930"/>
      <c r="R430" s="930"/>
      <c r="S430" s="931"/>
      <c r="T430" s="929"/>
      <c r="U430" s="930"/>
      <c r="V430" s="930"/>
      <c r="W430" s="931"/>
      <c r="X430" s="929"/>
      <c r="Y430" s="930"/>
      <c r="Z430" s="931"/>
      <c r="AA430" s="158"/>
      <c r="AB430" s="169"/>
      <c r="AC430" s="158"/>
      <c r="AD430" s="158"/>
      <c r="AE430" s="158"/>
      <c r="AF430" s="158"/>
      <c r="AG430" s="170"/>
    </row>
    <row r="431" spans="1:33" ht="20.25" customHeight="1">
      <c r="A431" s="171">
        <v>2</v>
      </c>
      <c r="B431" s="720"/>
      <c r="C431" s="172"/>
      <c r="D431" s="720"/>
      <c r="E431" s="968"/>
      <c r="F431" s="956"/>
      <c r="G431" s="957"/>
      <c r="H431" s="718"/>
      <c r="I431" s="171">
        <v>2</v>
      </c>
      <c r="J431" s="969"/>
      <c r="K431" s="970"/>
      <c r="L431" s="929"/>
      <c r="M431" s="930"/>
      <c r="N431" s="930"/>
      <c r="O431" s="930"/>
      <c r="P431" s="930"/>
      <c r="Q431" s="930"/>
      <c r="R431" s="930"/>
      <c r="S431" s="931"/>
      <c r="T431" s="929"/>
      <c r="U431" s="930"/>
      <c r="V431" s="930"/>
      <c r="W431" s="931"/>
      <c r="X431" s="929"/>
      <c r="Y431" s="930"/>
      <c r="Z431" s="931"/>
      <c r="AA431" s="158"/>
      <c r="AB431" s="169"/>
      <c r="AC431" s="158"/>
      <c r="AD431" s="158"/>
      <c r="AE431" s="158"/>
      <c r="AF431" s="158"/>
      <c r="AG431" s="170"/>
    </row>
    <row r="432" spans="1:33" ht="20.25" customHeight="1">
      <c r="A432" s="171">
        <v>3</v>
      </c>
      <c r="B432" s="720"/>
      <c r="C432" s="172"/>
      <c r="D432" s="720"/>
      <c r="E432" s="968"/>
      <c r="F432" s="956"/>
      <c r="G432" s="957"/>
      <c r="H432" s="718"/>
      <c r="I432" s="171">
        <v>3</v>
      </c>
      <c r="J432" s="969"/>
      <c r="K432" s="970"/>
      <c r="L432" s="929"/>
      <c r="M432" s="930"/>
      <c r="N432" s="930"/>
      <c r="O432" s="930"/>
      <c r="P432" s="930"/>
      <c r="Q432" s="930"/>
      <c r="R432" s="930"/>
      <c r="S432" s="931"/>
      <c r="T432" s="929"/>
      <c r="U432" s="930"/>
      <c r="V432" s="930"/>
      <c r="W432" s="931"/>
      <c r="X432" s="929"/>
      <c r="Y432" s="930"/>
      <c r="Z432" s="931"/>
      <c r="AB432" s="173"/>
      <c r="AG432" s="174"/>
    </row>
    <row r="433" spans="1:33" ht="20.25" customHeight="1">
      <c r="A433" s="171">
        <v>4</v>
      </c>
      <c r="B433" s="720"/>
      <c r="C433" s="172"/>
      <c r="D433" s="720"/>
      <c r="E433" s="968"/>
      <c r="F433" s="956"/>
      <c r="G433" s="957"/>
      <c r="H433" s="718"/>
      <c r="I433" s="171">
        <v>4</v>
      </c>
      <c r="J433" s="969"/>
      <c r="K433" s="970"/>
      <c r="L433" s="929"/>
      <c r="M433" s="930"/>
      <c r="N433" s="930"/>
      <c r="O433" s="930"/>
      <c r="P433" s="930"/>
      <c r="Q433" s="930"/>
      <c r="R433" s="930"/>
      <c r="S433" s="931"/>
      <c r="T433" s="929"/>
      <c r="U433" s="930"/>
      <c r="V433" s="930"/>
      <c r="W433" s="931"/>
      <c r="X433" s="929"/>
      <c r="Y433" s="930"/>
      <c r="Z433" s="931"/>
      <c r="AA433" s="158"/>
      <c r="AB433" s="929" t="s">
        <v>358</v>
      </c>
      <c r="AC433" s="930"/>
      <c r="AD433" s="930"/>
      <c r="AE433" s="930"/>
      <c r="AF433" s="930"/>
      <c r="AG433" s="931"/>
    </row>
    <row r="434" spans="1:33" ht="20.25" customHeight="1">
      <c r="A434" s="171">
        <v>5</v>
      </c>
      <c r="B434" s="720"/>
      <c r="C434" s="172"/>
      <c r="D434" s="720"/>
      <c r="E434" s="968"/>
      <c r="F434" s="956"/>
      <c r="G434" s="957"/>
      <c r="H434" s="718"/>
      <c r="I434" s="171">
        <v>5</v>
      </c>
      <c r="J434" s="969"/>
      <c r="K434" s="970"/>
      <c r="L434" s="929"/>
      <c r="M434" s="930"/>
      <c r="N434" s="930"/>
      <c r="O434" s="930"/>
      <c r="P434" s="930"/>
      <c r="Q434" s="930"/>
      <c r="R434" s="930"/>
      <c r="S434" s="931"/>
      <c r="T434" s="929"/>
      <c r="U434" s="930"/>
      <c r="V434" s="930"/>
      <c r="W434" s="931"/>
      <c r="X434" s="929"/>
      <c r="Y434" s="930"/>
      <c r="Z434" s="931"/>
      <c r="AA434" s="158"/>
      <c r="AB434" s="474"/>
      <c r="AC434" s="178"/>
      <c r="AD434" s="178"/>
      <c r="AE434" s="178"/>
      <c r="AF434" s="178"/>
      <c r="AG434" s="475"/>
    </row>
    <row r="435" spans="1:33" ht="20.25" customHeight="1">
      <c r="A435" s="171">
        <v>6</v>
      </c>
      <c r="B435" s="720"/>
      <c r="C435" s="172"/>
      <c r="D435" s="720"/>
      <c r="E435" s="968"/>
      <c r="F435" s="956"/>
      <c r="G435" s="957"/>
      <c r="H435" s="718"/>
      <c r="I435" s="171">
        <v>6</v>
      </c>
      <c r="J435" s="969"/>
      <c r="K435" s="970"/>
      <c r="L435" s="929"/>
      <c r="M435" s="930"/>
      <c r="N435" s="930"/>
      <c r="O435" s="930"/>
      <c r="P435" s="930"/>
      <c r="Q435" s="930"/>
      <c r="R435" s="930"/>
      <c r="S435" s="931"/>
      <c r="T435" s="929"/>
      <c r="U435" s="930"/>
      <c r="V435" s="930"/>
      <c r="W435" s="931"/>
      <c r="X435" s="929"/>
      <c r="Y435" s="930"/>
      <c r="Z435" s="931"/>
      <c r="AA435" s="158"/>
      <c r="AB435" s="169"/>
      <c r="AC435" s="158"/>
      <c r="AD435" s="158"/>
      <c r="AE435" s="158"/>
      <c r="AF435" s="158"/>
      <c r="AG435" s="170"/>
    </row>
    <row r="436" spans="1:33" ht="20.25" customHeight="1">
      <c r="A436" s="171">
        <v>7</v>
      </c>
      <c r="B436" s="720"/>
      <c r="C436" s="172"/>
      <c r="D436" s="720"/>
      <c r="E436" s="968"/>
      <c r="F436" s="956"/>
      <c r="G436" s="957"/>
      <c r="H436" s="718"/>
      <c r="I436" s="171">
        <v>7</v>
      </c>
      <c r="J436" s="969"/>
      <c r="K436" s="970"/>
      <c r="L436" s="929"/>
      <c r="M436" s="930"/>
      <c r="N436" s="930"/>
      <c r="O436" s="930"/>
      <c r="P436" s="930"/>
      <c r="Q436" s="930"/>
      <c r="R436" s="930"/>
      <c r="S436" s="931"/>
      <c r="T436" s="929"/>
      <c r="U436" s="930"/>
      <c r="V436" s="930"/>
      <c r="W436" s="931"/>
      <c r="X436" s="929"/>
      <c r="Y436" s="930"/>
      <c r="Z436" s="931"/>
      <c r="AA436" s="158"/>
      <c r="AB436" s="169"/>
      <c r="AC436" s="158"/>
      <c r="AD436" s="158"/>
      <c r="AE436" s="158"/>
      <c r="AF436" s="158"/>
      <c r="AG436" s="170"/>
    </row>
    <row r="437" spans="1:33" ht="20.25" customHeight="1">
      <c r="A437" s="171">
        <v>8</v>
      </c>
      <c r="B437" s="720"/>
      <c r="C437" s="172"/>
      <c r="D437" s="720"/>
      <c r="E437" s="968"/>
      <c r="F437" s="956"/>
      <c r="G437" s="957"/>
      <c r="H437" s="718"/>
      <c r="I437" s="171">
        <v>8</v>
      </c>
      <c r="J437" s="969"/>
      <c r="K437" s="970"/>
      <c r="L437" s="929"/>
      <c r="M437" s="930"/>
      <c r="N437" s="930"/>
      <c r="O437" s="930"/>
      <c r="P437" s="930"/>
      <c r="Q437" s="930"/>
      <c r="R437" s="930"/>
      <c r="S437" s="931"/>
      <c r="T437" s="929"/>
      <c r="U437" s="930"/>
      <c r="V437" s="930"/>
      <c r="W437" s="931"/>
      <c r="X437" s="929"/>
      <c r="Y437" s="930"/>
      <c r="Z437" s="931"/>
      <c r="AA437" s="158"/>
      <c r="AB437" s="175"/>
      <c r="AC437" s="176"/>
      <c r="AD437" s="176"/>
      <c r="AE437" s="176"/>
      <c r="AF437" s="176"/>
      <c r="AG437" s="177"/>
    </row>
    <row r="438" spans="1:33" ht="10" customHeight="1">
      <c r="A438" s="714"/>
      <c r="B438" s="715"/>
      <c r="C438" s="167"/>
      <c r="D438" s="715"/>
      <c r="E438" s="718"/>
      <c r="F438" s="718"/>
      <c r="G438" s="718"/>
      <c r="H438" s="718"/>
      <c r="I438" s="714"/>
      <c r="J438" s="714"/>
      <c r="K438" s="715"/>
      <c r="L438" s="715"/>
      <c r="M438" s="715"/>
      <c r="N438" s="715"/>
      <c r="O438" s="715"/>
      <c r="P438" s="715"/>
      <c r="Q438" s="715"/>
      <c r="R438" s="715"/>
      <c r="S438" s="715"/>
      <c r="T438" s="715"/>
      <c r="U438" s="715"/>
      <c r="V438" s="715"/>
      <c r="W438" s="715"/>
      <c r="X438" s="715"/>
      <c r="Y438" s="715"/>
      <c r="Z438" s="715"/>
      <c r="AA438" s="158"/>
      <c r="AB438" s="158"/>
      <c r="AC438" s="158"/>
      <c r="AD438" s="158"/>
      <c r="AE438" s="158"/>
      <c r="AF438" s="158"/>
      <c r="AG438" s="158"/>
    </row>
    <row r="439" spans="1:33" ht="38.25" customHeight="1">
      <c r="A439" s="942" t="str">
        <f t="shared" ref="A439:A440" si="50">A406</f>
        <v>HEIGHT SCORE CARD</v>
      </c>
      <c r="B439" s="943"/>
      <c r="C439" s="943"/>
      <c r="D439" s="944"/>
      <c r="E439" s="929" t="str">
        <f t="shared" ref="E439:E440" si="51">E406</f>
        <v>Date</v>
      </c>
      <c r="F439" s="930"/>
      <c r="G439" s="931"/>
      <c r="H439" s="945">
        <f t="shared" ref="H439:H440" si="52">H406</f>
        <v>46271</v>
      </c>
      <c r="I439" s="946"/>
      <c r="J439" s="946"/>
      <c r="K439" s="947"/>
      <c r="L439" s="929" t="str">
        <f t="shared" ref="L439:L440" si="53">L406</f>
        <v>Venue</v>
      </c>
      <c r="M439" s="930"/>
      <c r="N439" s="931"/>
      <c r="O439" s="948" t="str">
        <f t="shared" ref="O439:O440" si="54">O406</f>
        <v>Tilsley</v>
      </c>
      <c r="P439" s="949"/>
      <c r="Q439" s="949"/>
      <c r="R439" s="949"/>
      <c r="S439" s="949"/>
      <c r="T439" s="949"/>
      <c r="U439" s="949"/>
      <c r="V439" s="949"/>
      <c r="W439" s="950"/>
      <c r="X439" s="929" t="str">
        <f t="shared" ref="X439:X440" si="55">X406</f>
        <v>Meeting</v>
      </c>
      <c r="Y439" s="930"/>
      <c r="Z439" s="931"/>
      <c r="AA439" s="948" t="str">
        <f t="shared" ref="AA439" si="56">AA406</f>
        <v>Oxfordshire Track and Field League 2026</v>
      </c>
      <c r="AB439" s="949"/>
      <c r="AC439" s="949"/>
      <c r="AD439" s="949"/>
      <c r="AE439" s="949"/>
      <c r="AF439" s="949"/>
      <c r="AG439" s="950"/>
    </row>
    <row r="440" spans="1:33" ht="38.25" customHeight="1">
      <c r="A440" s="929" t="str">
        <f t="shared" si="50"/>
        <v>Event</v>
      </c>
      <c r="B440" s="931"/>
      <c r="C440" s="948" t="str">
        <f t="shared" ref="C440" si="57">C407</f>
        <v>High Jump U18 Women (0 athletes)</v>
      </c>
      <c r="D440" s="950"/>
      <c r="E440" s="929" t="str">
        <f t="shared" si="51"/>
        <v>Time</v>
      </c>
      <c r="F440" s="930"/>
      <c r="G440" s="931"/>
      <c r="H440" s="951">
        <f t="shared" si="52"/>
        <v>0.41666666666666669</v>
      </c>
      <c r="I440" s="952"/>
      <c r="J440" s="952"/>
      <c r="K440" s="953"/>
      <c r="L440" s="948" t="str">
        <f t="shared" si="53"/>
        <v>Record</v>
      </c>
      <c r="M440" s="949"/>
      <c r="N440" s="949"/>
      <c r="O440" s="954">
        <f t="shared" si="54"/>
        <v>1.7</v>
      </c>
      <c r="P440" s="954"/>
      <c r="Q440" s="955"/>
      <c r="R440" s="948" t="str">
        <f t="shared" ref="R440" si="58">R407</f>
        <v>PB 5</v>
      </c>
      <c r="S440" s="949"/>
      <c r="T440" s="949"/>
      <c r="U440" s="956">
        <f t="shared" ref="U440" si="59">U407</f>
        <v>1.43</v>
      </c>
      <c r="V440" s="956"/>
      <c r="W440" s="957"/>
      <c r="X440" s="948" t="str">
        <f t="shared" si="55"/>
        <v xml:space="preserve">Starting Height/Second Height: 
</v>
      </c>
      <c r="Y440" s="949"/>
      <c r="Z440" s="949"/>
      <c r="AA440" s="949"/>
      <c r="AB440" s="949"/>
      <c r="AC440" s="949"/>
      <c r="AD440" s="949"/>
      <c r="AE440" s="949"/>
      <c r="AF440" s="949"/>
      <c r="AG440" s="950"/>
    </row>
    <row r="441" spans="1:33" ht="16" customHeight="1">
      <c r="A441" s="158"/>
      <c r="B441" s="158"/>
      <c r="C441" s="158"/>
      <c r="D441" s="159"/>
      <c r="E441" s="715"/>
      <c r="F441" s="715"/>
      <c r="G441" s="715"/>
      <c r="H441" s="160"/>
      <c r="I441" s="160"/>
      <c r="J441" s="160"/>
      <c r="K441" s="715"/>
      <c r="L441" s="715"/>
      <c r="M441" s="715"/>
      <c r="N441" s="713"/>
      <c r="O441" s="713"/>
      <c r="P441" s="713"/>
      <c r="Q441" s="713"/>
      <c r="R441" s="161"/>
      <c r="S441" s="161"/>
      <c r="T441" s="161"/>
      <c r="U441" s="162"/>
      <c r="V441" s="162"/>
      <c r="W441" s="161"/>
      <c r="X441" s="163"/>
      <c r="Y441" s="163"/>
      <c r="Z441" s="163"/>
      <c r="AA441" s="163"/>
      <c r="AB441" s="163"/>
      <c r="AC441" s="163"/>
      <c r="AD441" s="163"/>
      <c r="AE441" s="163"/>
      <c r="AF441" s="163"/>
      <c r="AG441" s="163"/>
    </row>
    <row r="442" spans="1:33" ht="38.25" customHeight="1">
      <c r="A442" s="958" t="s">
        <v>344</v>
      </c>
      <c r="B442" s="960" t="s">
        <v>302</v>
      </c>
      <c r="C442" s="960" t="s">
        <v>345</v>
      </c>
      <c r="D442" s="960" t="s">
        <v>346</v>
      </c>
      <c r="E442" s="962"/>
      <c r="F442" s="963"/>
      <c r="G442" s="962"/>
      <c r="H442" s="963"/>
      <c r="I442" s="962"/>
      <c r="J442" s="963"/>
      <c r="K442" s="962"/>
      <c r="L442" s="963"/>
      <c r="M442" s="962"/>
      <c r="N442" s="963"/>
      <c r="O442" s="962"/>
      <c r="P442" s="963"/>
      <c r="Q442" s="962"/>
      <c r="R442" s="963"/>
      <c r="S442" s="962"/>
      <c r="T442" s="963"/>
      <c r="U442" s="962"/>
      <c r="V442" s="963"/>
      <c r="W442" s="962"/>
      <c r="X442" s="963"/>
      <c r="Y442" s="962"/>
      <c r="Z442" s="963"/>
      <c r="AA442" s="964" t="s">
        <v>347</v>
      </c>
      <c r="AB442" s="965"/>
      <c r="AC442" s="936" t="s">
        <v>348</v>
      </c>
      <c r="AD442" s="938" t="s">
        <v>349</v>
      </c>
      <c r="AE442" s="938" t="s">
        <v>350</v>
      </c>
      <c r="AF442" s="940" t="s">
        <v>351</v>
      </c>
      <c r="AG442" s="941"/>
    </row>
    <row r="443" spans="1:33" ht="20.25" customHeight="1">
      <c r="A443" s="959"/>
      <c r="B443" s="961"/>
      <c r="C443" s="961"/>
      <c r="D443" s="961"/>
      <c r="E443" s="940" t="s">
        <v>352</v>
      </c>
      <c r="F443" s="941"/>
      <c r="G443" s="940" t="s">
        <v>352</v>
      </c>
      <c r="H443" s="941"/>
      <c r="I443" s="940" t="s">
        <v>352</v>
      </c>
      <c r="J443" s="941"/>
      <c r="K443" s="940" t="s">
        <v>352</v>
      </c>
      <c r="L443" s="941"/>
      <c r="M443" s="940" t="s">
        <v>352</v>
      </c>
      <c r="N443" s="941"/>
      <c r="O443" s="940" t="s">
        <v>352</v>
      </c>
      <c r="P443" s="941"/>
      <c r="Q443" s="940" t="s">
        <v>352</v>
      </c>
      <c r="R443" s="941"/>
      <c r="S443" s="940" t="s">
        <v>352</v>
      </c>
      <c r="T443" s="941"/>
      <c r="U443" s="940" t="s">
        <v>352</v>
      </c>
      <c r="V443" s="941"/>
      <c r="W443" s="940" t="s">
        <v>352</v>
      </c>
      <c r="X443" s="941"/>
      <c r="Y443" s="940" t="s">
        <v>352</v>
      </c>
      <c r="Z443" s="941"/>
      <c r="AA443" s="966"/>
      <c r="AB443" s="967"/>
      <c r="AC443" s="937"/>
      <c r="AD443" s="939"/>
      <c r="AE443" s="939"/>
      <c r="AF443" s="719" t="s">
        <v>71</v>
      </c>
      <c r="AG443" s="719" t="s">
        <v>65</v>
      </c>
    </row>
    <row r="444" spans="1:33" ht="25" customHeight="1">
      <c r="A444" s="717">
        <v>17</v>
      </c>
      <c r="B444" s="164" t="str" cm="1">
        <f t="array" ref="B444">IFERROR(_xlfn.TAKE(_xlfn.DROP(_xlfn.ANCHORARRAY(DataCalcs!$CI$495),16),27),"")</f>
        <v/>
      </c>
      <c r="C444" s="165"/>
      <c r="D444" s="165"/>
      <c r="E444" s="934"/>
      <c r="F444" s="935"/>
      <c r="G444" s="934"/>
      <c r="H444" s="935"/>
      <c r="I444" s="934"/>
      <c r="J444" s="935"/>
      <c r="K444" s="934"/>
      <c r="L444" s="935"/>
      <c r="M444" s="934"/>
      <c r="N444" s="935"/>
      <c r="O444" s="934"/>
      <c r="P444" s="935"/>
      <c r="Q444" s="934"/>
      <c r="R444" s="935"/>
      <c r="S444" s="934"/>
      <c r="T444" s="935"/>
      <c r="U444" s="934"/>
      <c r="V444" s="935"/>
      <c r="W444" s="934"/>
      <c r="X444" s="935"/>
      <c r="Y444" s="934"/>
      <c r="Z444" s="935"/>
      <c r="AA444" s="934"/>
      <c r="AB444" s="935"/>
      <c r="AC444" s="166"/>
      <c r="AD444" s="166"/>
      <c r="AE444" s="720"/>
      <c r="AF444" s="720"/>
      <c r="AG444" s="720"/>
    </row>
    <row r="445" spans="1:33" ht="25" customHeight="1">
      <c r="A445" s="720">
        <v>18</v>
      </c>
      <c r="B445" s="164"/>
      <c r="C445" s="165"/>
      <c r="D445" s="165"/>
      <c r="E445" s="934"/>
      <c r="F445" s="935"/>
      <c r="G445" s="934"/>
      <c r="H445" s="935"/>
      <c r="I445" s="934"/>
      <c r="J445" s="935"/>
      <c r="K445" s="934"/>
      <c r="L445" s="935"/>
      <c r="M445" s="934"/>
      <c r="N445" s="935"/>
      <c r="O445" s="934"/>
      <c r="P445" s="935"/>
      <c r="Q445" s="934"/>
      <c r="R445" s="935"/>
      <c r="S445" s="934"/>
      <c r="T445" s="935"/>
      <c r="U445" s="934"/>
      <c r="V445" s="935"/>
      <c r="W445" s="934"/>
      <c r="X445" s="935"/>
      <c r="Y445" s="934"/>
      <c r="Z445" s="935"/>
      <c r="AA445" s="934"/>
      <c r="AB445" s="935"/>
      <c r="AC445" s="166"/>
      <c r="AD445" s="166"/>
      <c r="AE445" s="720"/>
      <c r="AF445" s="720"/>
      <c r="AG445" s="720"/>
    </row>
    <row r="446" spans="1:33" ht="25" customHeight="1">
      <c r="A446" s="717">
        <v>19</v>
      </c>
      <c r="B446" s="164"/>
      <c r="C446" s="165"/>
      <c r="D446" s="165"/>
      <c r="E446" s="934"/>
      <c r="F446" s="935"/>
      <c r="G446" s="934"/>
      <c r="H446" s="935"/>
      <c r="I446" s="934"/>
      <c r="J446" s="935"/>
      <c r="K446" s="934"/>
      <c r="L446" s="935"/>
      <c r="M446" s="934"/>
      <c r="N446" s="935"/>
      <c r="O446" s="934"/>
      <c r="P446" s="935"/>
      <c r="Q446" s="934"/>
      <c r="R446" s="935"/>
      <c r="S446" s="934"/>
      <c r="T446" s="935"/>
      <c r="U446" s="934"/>
      <c r="V446" s="935"/>
      <c r="W446" s="934"/>
      <c r="X446" s="935"/>
      <c r="Y446" s="934"/>
      <c r="Z446" s="935"/>
      <c r="AA446" s="934"/>
      <c r="AB446" s="935"/>
      <c r="AC446" s="166"/>
      <c r="AD446" s="166"/>
      <c r="AE446" s="720"/>
      <c r="AF446" s="720"/>
      <c r="AG446" s="720"/>
    </row>
    <row r="447" spans="1:33" ht="25" customHeight="1">
      <c r="A447" s="720">
        <v>20</v>
      </c>
      <c r="B447" s="164"/>
      <c r="C447" s="165"/>
      <c r="D447" s="165"/>
      <c r="E447" s="934"/>
      <c r="F447" s="935"/>
      <c r="G447" s="934"/>
      <c r="H447" s="935"/>
      <c r="I447" s="934"/>
      <c r="J447" s="935"/>
      <c r="K447" s="934"/>
      <c r="L447" s="935"/>
      <c r="M447" s="934"/>
      <c r="N447" s="935"/>
      <c r="O447" s="934"/>
      <c r="P447" s="935"/>
      <c r="Q447" s="934"/>
      <c r="R447" s="935"/>
      <c r="S447" s="934"/>
      <c r="T447" s="935"/>
      <c r="U447" s="934"/>
      <c r="V447" s="935"/>
      <c r="W447" s="934"/>
      <c r="X447" s="935"/>
      <c r="Y447" s="934"/>
      <c r="Z447" s="935"/>
      <c r="AA447" s="934"/>
      <c r="AB447" s="935"/>
      <c r="AC447" s="166"/>
      <c r="AD447" s="166"/>
      <c r="AE447" s="720"/>
      <c r="AF447" s="720"/>
      <c r="AG447" s="720"/>
    </row>
    <row r="448" spans="1:33" ht="25" customHeight="1">
      <c r="A448" s="717">
        <v>21</v>
      </c>
      <c r="B448" s="164"/>
      <c r="C448" s="165"/>
      <c r="D448" s="165"/>
      <c r="E448" s="934"/>
      <c r="F448" s="935"/>
      <c r="G448" s="934"/>
      <c r="H448" s="935"/>
      <c r="I448" s="934"/>
      <c r="J448" s="935"/>
      <c r="K448" s="934"/>
      <c r="L448" s="935"/>
      <c r="M448" s="934"/>
      <c r="N448" s="935"/>
      <c r="O448" s="934"/>
      <c r="P448" s="935"/>
      <c r="Q448" s="934"/>
      <c r="R448" s="935"/>
      <c r="S448" s="934"/>
      <c r="T448" s="935"/>
      <c r="U448" s="934"/>
      <c r="V448" s="935"/>
      <c r="W448" s="934"/>
      <c r="X448" s="935"/>
      <c r="Y448" s="934"/>
      <c r="Z448" s="935"/>
      <c r="AA448" s="934"/>
      <c r="AB448" s="935"/>
      <c r="AC448" s="166"/>
      <c r="AD448" s="166"/>
      <c r="AE448" s="720"/>
      <c r="AF448" s="720"/>
      <c r="AG448" s="720"/>
    </row>
    <row r="449" spans="1:33" ht="25" customHeight="1">
      <c r="A449" s="720">
        <v>22</v>
      </c>
      <c r="B449" s="164"/>
      <c r="C449" s="165"/>
      <c r="D449" s="165"/>
      <c r="E449" s="934"/>
      <c r="F449" s="935"/>
      <c r="G449" s="934"/>
      <c r="H449" s="935"/>
      <c r="I449" s="934"/>
      <c r="J449" s="935"/>
      <c r="K449" s="934"/>
      <c r="L449" s="935"/>
      <c r="M449" s="934"/>
      <c r="N449" s="935"/>
      <c r="O449" s="934"/>
      <c r="P449" s="935"/>
      <c r="Q449" s="934"/>
      <c r="R449" s="935"/>
      <c r="S449" s="934"/>
      <c r="T449" s="935"/>
      <c r="U449" s="934"/>
      <c r="V449" s="935"/>
      <c r="W449" s="934"/>
      <c r="X449" s="935"/>
      <c r="Y449" s="934"/>
      <c r="Z449" s="935"/>
      <c r="AA449" s="934"/>
      <c r="AB449" s="935"/>
      <c r="AC449" s="166"/>
      <c r="AD449" s="166"/>
      <c r="AE449" s="720"/>
      <c r="AF449" s="720"/>
      <c r="AG449" s="720"/>
    </row>
    <row r="450" spans="1:33" ht="25" customHeight="1">
      <c r="A450" s="717">
        <v>23</v>
      </c>
      <c r="B450" s="164"/>
      <c r="C450" s="165"/>
      <c r="D450" s="165"/>
      <c r="E450" s="934"/>
      <c r="F450" s="935"/>
      <c r="G450" s="934"/>
      <c r="H450" s="935"/>
      <c r="I450" s="934"/>
      <c r="J450" s="935"/>
      <c r="K450" s="934"/>
      <c r="L450" s="935"/>
      <c r="M450" s="934"/>
      <c r="N450" s="935"/>
      <c r="O450" s="934"/>
      <c r="P450" s="935"/>
      <c r="Q450" s="934"/>
      <c r="R450" s="935"/>
      <c r="S450" s="934"/>
      <c r="T450" s="935"/>
      <c r="U450" s="934"/>
      <c r="V450" s="935"/>
      <c r="W450" s="934"/>
      <c r="X450" s="935"/>
      <c r="Y450" s="934"/>
      <c r="Z450" s="935"/>
      <c r="AA450" s="934"/>
      <c r="AB450" s="935"/>
      <c r="AC450" s="166"/>
      <c r="AD450" s="166"/>
      <c r="AE450" s="720"/>
      <c r="AF450" s="720"/>
      <c r="AG450" s="720"/>
    </row>
    <row r="451" spans="1:33" ht="25" customHeight="1">
      <c r="A451" s="720">
        <v>24</v>
      </c>
      <c r="B451" s="164"/>
      <c r="C451" s="165"/>
      <c r="D451" s="165"/>
      <c r="E451" s="934"/>
      <c r="F451" s="935"/>
      <c r="G451" s="934"/>
      <c r="H451" s="935"/>
      <c r="I451" s="934"/>
      <c r="J451" s="935"/>
      <c r="K451" s="934"/>
      <c r="L451" s="935"/>
      <c r="M451" s="934"/>
      <c r="N451" s="935"/>
      <c r="O451" s="934"/>
      <c r="P451" s="935"/>
      <c r="Q451" s="934"/>
      <c r="R451" s="935"/>
      <c r="S451" s="934"/>
      <c r="T451" s="935"/>
      <c r="U451" s="934"/>
      <c r="V451" s="935"/>
      <c r="W451" s="934"/>
      <c r="X451" s="935"/>
      <c r="Y451" s="934"/>
      <c r="Z451" s="935"/>
      <c r="AA451" s="934"/>
      <c r="AB451" s="935"/>
      <c r="AC451" s="166"/>
      <c r="AD451" s="166"/>
      <c r="AE451" s="720"/>
      <c r="AF451" s="720"/>
      <c r="AG451" s="720"/>
    </row>
    <row r="452" spans="1:33" ht="25" customHeight="1">
      <c r="A452" s="717">
        <v>25</v>
      </c>
      <c r="B452" s="164"/>
      <c r="C452" s="165"/>
      <c r="D452" s="165"/>
      <c r="E452" s="934"/>
      <c r="F452" s="935"/>
      <c r="G452" s="934"/>
      <c r="H452" s="935"/>
      <c r="I452" s="934"/>
      <c r="J452" s="935"/>
      <c r="K452" s="934"/>
      <c r="L452" s="935"/>
      <c r="M452" s="934"/>
      <c r="N452" s="935"/>
      <c r="O452" s="934"/>
      <c r="P452" s="935"/>
      <c r="Q452" s="934"/>
      <c r="R452" s="935"/>
      <c r="S452" s="934"/>
      <c r="T452" s="935"/>
      <c r="U452" s="934"/>
      <c r="V452" s="935"/>
      <c r="W452" s="934"/>
      <c r="X452" s="935"/>
      <c r="Y452" s="934"/>
      <c r="Z452" s="935"/>
      <c r="AA452" s="934"/>
      <c r="AB452" s="935"/>
      <c r="AC452" s="166"/>
      <c r="AD452" s="166"/>
      <c r="AE452" s="720"/>
      <c r="AF452" s="720"/>
      <c r="AG452" s="720"/>
    </row>
    <row r="453" spans="1:33" ht="25" customHeight="1">
      <c r="A453" s="720">
        <v>26</v>
      </c>
      <c r="B453" s="164"/>
      <c r="C453" s="165"/>
      <c r="D453" s="165"/>
      <c r="E453" s="934"/>
      <c r="F453" s="935"/>
      <c r="G453" s="934"/>
      <c r="H453" s="935"/>
      <c r="I453" s="934"/>
      <c r="J453" s="935"/>
      <c r="K453" s="934"/>
      <c r="L453" s="935"/>
      <c r="M453" s="934"/>
      <c r="N453" s="935"/>
      <c r="O453" s="934"/>
      <c r="P453" s="935"/>
      <c r="Q453" s="934"/>
      <c r="R453" s="935"/>
      <c r="S453" s="934"/>
      <c r="T453" s="935"/>
      <c r="U453" s="934"/>
      <c r="V453" s="935"/>
      <c r="W453" s="934"/>
      <c r="X453" s="935"/>
      <c r="Y453" s="934"/>
      <c r="Z453" s="935"/>
      <c r="AA453" s="934"/>
      <c r="AB453" s="935"/>
      <c r="AC453" s="166"/>
      <c r="AD453" s="166"/>
      <c r="AE453" s="720"/>
      <c r="AF453" s="720"/>
      <c r="AG453" s="720"/>
    </row>
    <row r="454" spans="1:33" ht="25" customHeight="1">
      <c r="A454" s="717">
        <v>27</v>
      </c>
      <c r="B454" s="164"/>
      <c r="C454" s="165"/>
      <c r="D454" s="165"/>
      <c r="E454" s="934"/>
      <c r="F454" s="935"/>
      <c r="G454" s="934"/>
      <c r="H454" s="935"/>
      <c r="I454" s="934"/>
      <c r="J454" s="935"/>
      <c r="K454" s="934"/>
      <c r="L454" s="935"/>
      <c r="M454" s="934"/>
      <c r="N454" s="935"/>
      <c r="O454" s="934"/>
      <c r="P454" s="935"/>
      <c r="Q454" s="934"/>
      <c r="R454" s="935"/>
      <c r="S454" s="934"/>
      <c r="T454" s="935"/>
      <c r="U454" s="934"/>
      <c r="V454" s="935"/>
      <c r="W454" s="934"/>
      <c r="X454" s="935"/>
      <c r="Y454" s="934"/>
      <c r="Z454" s="935"/>
      <c r="AA454" s="934"/>
      <c r="AB454" s="935"/>
      <c r="AC454" s="166"/>
      <c r="AD454" s="166"/>
      <c r="AE454" s="720"/>
      <c r="AF454" s="720"/>
      <c r="AG454" s="720"/>
    </row>
    <row r="455" spans="1:33" ht="25" customHeight="1">
      <c r="A455" s="720">
        <v>28</v>
      </c>
      <c r="B455" s="164"/>
      <c r="C455" s="165"/>
      <c r="D455" s="165"/>
      <c r="E455" s="934"/>
      <c r="F455" s="935"/>
      <c r="G455" s="934"/>
      <c r="H455" s="935"/>
      <c r="I455" s="934"/>
      <c r="J455" s="935"/>
      <c r="K455" s="934"/>
      <c r="L455" s="935"/>
      <c r="M455" s="934"/>
      <c r="N455" s="935"/>
      <c r="O455" s="934"/>
      <c r="P455" s="935"/>
      <c r="Q455" s="934"/>
      <c r="R455" s="935"/>
      <c r="S455" s="934"/>
      <c r="T455" s="935"/>
      <c r="U455" s="934"/>
      <c r="V455" s="935"/>
      <c r="W455" s="934"/>
      <c r="X455" s="935"/>
      <c r="Y455" s="934"/>
      <c r="Z455" s="935"/>
      <c r="AA455" s="934"/>
      <c r="AB455" s="935"/>
      <c r="AC455" s="166"/>
      <c r="AD455" s="166"/>
      <c r="AE455" s="720"/>
      <c r="AF455" s="720"/>
      <c r="AG455" s="720"/>
    </row>
    <row r="456" spans="1:33" ht="25" customHeight="1">
      <c r="A456" s="717">
        <v>29</v>
      </c>
      <c r="B456" s="164"/>
      <c r="C456" s="165"/>
      <c r="D456" s="165"/>
      <c r="E456" s="934"/>
      <c r="F456" s="935"/>
      <c r="G456" s="934"/>
      <c r="H456" s="935"/>
      <c r="I456" s="934"/>
      <c r="J456" s="935"/>
      <c r="K456" s="934"/>
      <c r="L456" s="935"/>
      <c r="M456" s="934"/>
      <c r="N456" s="935"/>
      <c r="O456" s="934"/>
      <c r="P456" s="935"/>
      <c r="Q456" s="934"/>
      <c r="R456" s="935"/>
      <c r="S456" s="934"/>
      <c r="T456" s="935"/>
      <c r="U456" s="934"/>
      <c r="V456" s="935"/>
      <c r="W456" s="934"/>
      <c r="X456" s="935"/>
      <c r="Y456" s="934"/>
      <c r="Z456" s="935"/>
      <c r="AA456" s="934"/>
      <c r="AB456" s="935"/>
      <c r="AC456" s="166"/>
      <c r="AD456" s="166"/>
      <c r="AE456" s="720"/>
      <c r="AF456" s="720"/>
      <c r="AG456" s="720"/>
    </row>
    <row r="457" spans="1:33" ht="25" customHeight="1">
      <c r="A457" s="720">
        <v>30</v>
      </c>
      <c r="B457" s="164"/>
      <c r="C457" s="165"/>
      <c r="D457" s="165"/>
      <c r="E457" s="934"/>
      <c r="F457" s="935"/>
      <c r="G457" s="934"/>
      <c r="H457" s="935"/>
      <c r="I457" s="934"/>
      <c r="J457" s="935"/>
      <c r="K457" s="934"/>
      <c r="L457" s="935"/>
      <c r="M457" s="934"/>
      <c r="N457" s="935"/>
      <c r="O457" s="934"/>
      <c r="P457" s="935"/>
      <c r="Q457" s="934"/>
      <c r="R457" s="935"/>
      <c r="S457" s="934"/>
      <c r="T457" s="935"/>
      <c r="U457" s="934"/>
      <c r="V457" s="935"/>
      <c r="W457" s="934"/>
      <c r="X457" s="935"/>
      <c r="Y457" s="934"/>
      <c r="Z457" s="935"/>
      <c r="AA457" s="934"/>
      <c r="AB457" s="935"/>
      <c r="AC457" s="166"/>
      <c r="AD457" s="166"/>
      <c r="AE457" s="720"/>
      <c r="AF457" s="720"/>
      <c r="AG457" s="720"/>
    </row>
    <row r="458" spans="1:33" ht="25" customHeight="1">
      <c r="A458" s="717">
        <v>31</v>
      </c>
      <c r="B458" s="164"/>
      <c r="C458" s="165"/>
      <c r="D458" s="165"/>
      <c r="E458" s="934"/>
      <c r="F458" s="935"/>
      <c r="G458" s="934"/>
      <c r="H458" s="935"/>
      <c r="I458" s="934"/>
      <c r="J458" s="935"/>
      <c r="K458" s="934"/>
      <c r="L458" s="935"/>
      <c r="M458" s="934"/>
      <c r="N458" s="935"/>
      <c r="O458" s="934"/>
      <c r="P458" s="935"/>
      <c r="Q458" s="934"/>
      <c r="R458" s="935"/>
      <c r="S458" s="934"/>
      <c r="T458" s="935"/>
      <c r="U458" s="934"/>
      <c r="V458" s="935"/>
      <c r="W458" s="934"/>
      <c r="X458" s="935"/>
      <c r="Y458" s="934"/>
      <c r="Z458" s="935"/>
      <c r="AA458" s="934"/>
      <c r="AB458" s="935"/>
      <c r="AC458" s="166"/>
      <c r="AD458" s="166"/>
      <c r="AE458" s="720"/>
      <c r="AF458" s="720"/>
      <c r="AG458" s="720"/>
    </row>
    <row r="459" spans="1:33" ht="25" customHeight="1">
      <c r="A459" s="720">
        <v>32</v>
      </c>
      <c r="B459" s="164"/>
      <c r="C459" s="165"/>
      <c r="D459" s="165"/>
      <c r="E459" s="934"/>
      <c r="F459" s="935"/>
      <c r="G459" s="934"/>
      <c r="H459" s="935"/>
      <c r="I459" s="934"/>
      <c r="J459" s="935"/>
      <c r="K459" s="934"/>
      <c r="L459" s="935"/>
      <c r="M459" s="934"/>
      <c r="N459" s="935"/>
      <c r="O459" s="934"/>
      <c r="P459" s="935"/>
      <c r="Q459" s="934"/>
      <c r="R459" s="935"/>
      <c r="S459" s="934"/>
      <c r="T459" s="935"/>
      <c r="U459" s="934"/>
      <c r="V459" s="935"/>
      <c r="W459" s="934"/>
      <c r="X459" s="935"/>
      <c r="Y459" s="934"/>
      <c r="Z459" s="935"/>
      <c r="AA459" s="934"/>
      <c r="AB459" s="935"/>
      <c r="AC459" s="166"/>
      <c r="AD459" s="166"/>
      <c r="AE459" s="720"/>
      <c r="AF459" s="720"/>
      <c r="AG459" s="720"/>
    </row>
    <row r="460" spans="1:33" ht="16" customHeight="1">
      <c r="A460" s="158"/>
      <c r="B460" s="715"/>
      <c r="C460" s="167"/>
      <c r="D460" s="167"/>
      <c r="E460" s="158"/>
      <c r="F460" s="158"/>
      <c r="G460" s="158"/>
      <c r="H460" s="158"/>
      <c r="I460" s="158"/>
      <c r="J460" s="158"/>
      <c r="K460" s="158"/>
      <c r="L460" s="158"/>
      <c r="M460" s="158"/>
      <c r="N460" s="158"/>
      <c r="O460" s="158"/>
      <c r="P460" s="158"/>
      <c r="Q460" s="158"/>
      <c r="R460" s="158"/>
      <c r="S460" s="158"/>
      <c r="T460" s="158"/>
      <c r="U460" s="158"/>
      <c r="V460" s="158"/>
      <c r="W460" s="158"/>
      <c r="X460" s="158"/>
      <c r="Y460" s="158"/>
      <c r="Z460" s="158"/>
      <c r="AA460" s="158"/>
      <c r="AB460" s="158"/>
      <c r="AC460" s="158"/>
      <c r="AD460" s="158"/>
      <c r="AE460" s="158"/>
      <c r="AF460" s="158"/>
      <c r="AG460" s="158"/>
    </row>
    <row r="461" spans="1:33" ht="20.25" customHeight="1">
      <c r="A461" s="158"/>
      <c r="B461" s="158"/>
      <c r="C461" s="158"/>
      <c r="D461" s="158"/>
      <c r="E461" s="158"/>
      <c r="F461" s="158"/>
      <c r="G461" s="158"/>
      <c r="H461" s="715"/>
      <c r="I461" s="928"/>
      <c r="J461" s="928"/>
      <c r="K461" s="928"/>
      <c r="L461" s="928"/>
      <c r="M461" s="928"/>
      <c r="N461" s="928"/>
      <c r="O461" s="928"/>
      <c r="P461" s="928"/>
      <c r="Q461" s="928"/>
      <c r="R461" s="928"/>
      <c r="S461" s="928"/>
      <c r="T461" s="928"/>
      <c r="U461" s="928"/>
      <c r="V461" s="928"/>
      <c r="W461" s="928"/>
      <c r="X461" s="928"/>
      <c r="Y461" s="928"/>
      <c r="Z461" s="928"/>
      <c r="AA461" s="158"/>
      <c r="AB461" s="929" t="s">
        <v>355</v>
      </c>
      <c r="AC461" s="930"/>
      <c r="AD461" s="930"/>
      <c r="AE461" s="930"/>
      <c r="AF461" s="930"/>
      <c r="AG461" s="931"/>
    </row>
    <row r="462" spans="1:33" ht="20.25" customHeight="1">
      <c r="A462" s="158"/>
      <c r="B462" s="715"/>
      <c r="C462" s="715"/>
      <c r="D462" s="715"/>
      <c r="E462" s="928"/>
      <c r="F462" s="928"/>
      <c r="G462" s="928"/>
      <c r="H462" s="715"/>
      <c r="I462" s="158"/>
      <c r="J462" s="928"/>
      <c r="K462" s="928"/>
      <c r="L462" s="928"/>
      <c r="M462" s="928"/>
      <c r="N462" s="928"/>
      <c r="O462" s="928"/>
      <c r="P462" s="928"/>
      <c r="Q462" s="928"/>
      <c r="R462" s="928"/>
      <c r="S462" s="928"/>
      <c r="T462" s="928"/>
      <c r="U462" s="928"/>
      <c r="V462" s="928"/>
      <c r="W462" s="928"/>
      <c r="X462" s="928"/>
      <c r="Y462" s="928"/>
      <c r="Z462" s="928"/>
      <c r="AA462" s="158"/>
      <c r="AB462" s="169"/>
      <c r="AC462" s="158"/>
      <c r="AD462" s="158"/>
      <c r="AE462" s="158"/>
      <c r="AF462" s="158"/>
      <c r="AG462" s="170"/>
    </row>
    <row r="463" spans="1:33" ht="20.25" customHeight="1">
      <c r="A463" s="714"/>
      <c r="B463" s="487"/>
      <c r="C463" s="167"/>
      <c r="D463" s="715"/>
      <c r="E463" s="932"/>
      <c r="F463" s="932"/>
      <c r="G463" s="932"/>
      <c r="H463" s="718"/>
      <c r="I463" s="714"/>
      <c r="J463" s="933"/>
      <c r="K463" s="933"/>
      <c r="L463" s="928"/>
      <c r="M463" s="928"/>
      <c r="N463" s="928"/>
      <c r="O463" s="928"/>
      <c r="P463" s="928"/>
      <c r="Q463" s="928"/>
      <c r="R463" s="928"/>
      <c r="S463" s="928"/>
      <c r="T463" s="928"/>
      <c r="U463" s="928"/>
      <c r="V463" s="928"/>
      <c r="W463" s="928"/>
      <c r="X463" s="928"/>
      <c r="Y463" s="928"/>
      <c r="Z463" s="928"/>
      <c r="AA463" s="158"/>
      <c r="AB463" s="169"/>
      <c r="AC463" s="158"/>
      <c r="AD463" s="158"/>
      <c r="AE463" s="158"/>
      <c r="AF463" s="158"/>
      <c r="AG463" s="170"/>
    </row>
    <row r="464" spans="1:33" ht="20.25" customHeight="1">
      <c r="A464" s="714"/>
      <c r="B464" s="715"/>
      <c r="C464" s="167"/>
      <c r="D464" s="715"/>
      <c r="E464" s="932"/>
      <c r="F464" s="932"/>
      <c r="G464" s="932"/>
      <c r="H464" s="718"/>
      <c r="I464" s="714"/>
      <c r="J464" s="933"/>
      <c r="K464" s="933"/>
      <c r="L464" s="928"/>
      <c r="M464" s="928"/>
      <c r="N464" s="928"/>
      <c r="O464" s="928"/>
      <c r="P464" s="928"/>
      <c r="Q464" s="928"/>
      <c r="R464" s="928"/>
      <c r="S464" s="928"/>
      <c r="T464" s="928"/>
      <c r="U464" s="928"/>
      <c r="V464" s="928"/>
      <c r="W464" s="928"/>
      <c r="X464" s="928"/>
      <c r="Y464" s="928"/>
      <c r="Z464" s="928"/>
      <c r="AA464" s="158"/>
      <c r="AB464" s="169"/>
      <c r="AC464" s="158"/>
      <c r="AD464" s="158"/>
      <c r="AE464" s="158"/>
      <c r="AF464" s="158"/>
      <c r="AG464" s="170"/>
    </row>
    <row r="465" spans="1:33" ht="20.25" customHeight="1">
      <c r="A465" s="714"/>
      <c r="B465" s="715"/>
      <c r="C465" s="167"/>
      <c r="D465" s="715"/>
      <c r="E465" s="932"/>
      <c r="F465" s="932"/>
      <c r="G465" s="932"/>
      <c r="H465" s="718"/>
      <c r="I465" s="714"/>
      <c r="J465" s="933"/>
      <c r="K465" s="933"/>
      <c r="L465" s="928"/>
      <c r="M465" s="928"/>
      <c r="N465" s="928"/>
      <c r="O465" s="928"/>
      <c r="P465" s="928"/>
      <c r="Q465" s="928"/>
      <c r="R465" s="928"/>
      <c r="S465" s="928"/>
      <c r="T465" s="928"/>
      <c r="U465" s="928"/>
      <c r="V465" s="928"/>
      <c r="W465" s="928"/>
      <c r="X465" s="928"/>
      <c r="Y465" s="928"/>
      <c r="Z465" s="928"/>
      <c r="AB465" s="173"/>
      <c r="AG465" s="174"/>
    </row>
    <row r="466" spans="1:33" ht="20.25" customHeight="1">
      <c r="A466" s="714"/>
      <c r="B466" s="715"/>
      <c r="C466" s="167"/>
      <c r="D466" s="715"/>
      <c r="E466" s="932"/>
      <c r="F466" s="932"/>
      <c r="G466" s="932"/>
      <c r="H466" s="718"/>
      <c r="I466" s="714"/>
      <c r="J466" s="933"/>
      <c r="K466" s="933"/>
      <c r="L466" s="928"/>
      <c r="M466" s="928"/>
      <c r="N466" s="928"/>
      <c r="O466" s="928"/>
      <c r="P466" s="928"/>
      <c r="Q466" s="928"/>
      <c r="R466" s="928"/>
      <c r="S466" s="928"/>
      <c r="T466" s="928"/>
      <c r="U466" s="928"/>
      <c r="V466" s="928"/>
      <c r="W466" s="928"/>
      <c r="X466" s="928"/>
      <c r="Y466" s="928"/>
      <c r="Z466" s="928"/>
      <c r="AA466" s="158"/>
      <c r="AB466" s="929" t="s">
        <v>358</v>
      </c>
      <c r="AC466" s="930"/>
      <c r="AD466" s="930"/>
      <c r="AE466" s="930"/>
      <c r="AF466" s="930"/>
      <c r="AG466" s="931"/>
    </row>
    <row r="467" spans="1:33" ht="20.25" customHeight="1">
      <c r="A467" s="714"/>
      <c r="B467" s="715"/>
      <c r="C467" s="167"/>
      <c r="D467" s="715"/>
      <c r="E467" s="932"/>
      <c r="F467" s="932"/>
      <c r="G467" s="932"/>
      <c r="H467" s="718"/>
      <c r="I467" s="714"/>
      <c r="J467" s="933"/>
      <c r="K467" s="933"/>
      <c r="L467" s="928"/>
      <c r="M467" s="928"/>
      <c r="N467" s="928"/>
      <c r="O467" s="928"/>
      <c r="P467" s="928"/>
      <c r="Q467" s="928"/>
      <c r="R467" s="928"/>
      <c r="S467" s="928"/>
      <c r="T467" s="928"/>
      <c r="U467" s="928"/>
      <c r="V467" s="928"/>
      <c r="W467" s="928"/>
      <c r="X467" s="928"/>
      <c r="Y467" s="928"/>
      <c r="Z467" s="928"/>
      <c r="AA467" s="158"/>
      <c r="AB467" s="474"/>
      <c r="AC467" s="178"/>
      <c r="AD467" s="178"/>
      <c r="AE467" s="178"/>
      <c r="AF467" s="178"/>
      <c r="AG467" s="475"/>
    </row>
    <row r="468" spans="1:33" ht="20.25" customHeight="1">
      <c r="A468" s="714"/>
      <c r="B468" s="715"/>
      <c r="C468" s="167"/>
      <c r="D468" s="715"/>
      <c r="E468" s="932"/>
      <c r="F468" s="932"/>
      <c r="G468" s="932"/>
      <c r="H468" s="718"/>
      <c r="I468" s="714"/>
      <c r="J468" s="933"/>
      <c r="K468" s="933"/>
      <c r="L468" s="928"/>
      <c r="M468" s="928"/>
      <c r="N468" s="928"/>
      <c r="O468" s="928"/>
      <c r="P468" s="928"/>
      <c r="Q468" s="928"/>
      <c r="R468" s="928"/>
      <c r="S468" s="928"/>
      <c r="T468" s="928"/>
      <c r="U468" s="928"/>
      <c r="V468" s="928"/>
      <c r="W468" s="928"/>
      <c r="X468" s="928"/>
      <c r="Y468" s="928"/>
      <c r="Z468" s="928"/>
      <c r="AA468" s="158"/>
      <c r="AB468" s="169"/>
      <c r="AC468" s="158"/>
      <c r="AD468" s="158"/>
      <c r="AE468" s="158"/>
      <c r="AF468" s="158"/>
      <c r="AG468" s="170"/>
    </row>
    <row r="469" spans="1:33" ht="20.25" customHeight="1">
      <c r="A469" s="714"/>
      <c r="B469" s="715"/>
      <c r="C469" s="167"/>
      <c r="D469" s="715"/>
      <c r="E469" s="932"/>
      <c r="F469" s="932"/>
      <c r="G469" s="932"/>
      <c r="H469" s="718"/>
      <c r="I469" s="714"/>
      <c r="J469" s="933"/>
      <c r="K469" s="933"/>
      <c r="L469" s="928"/>
      <c r="M469" s="928"/>
      <c r="N469" s="928"/>
      <c r="O469" s="928"/>
      <c r="P469" s="928"/>
      <c r="Q469" s="928"/>
      <c r="R469" s="928"/>
      <c r="S469" s="928"/>
      <c r="T469" s="928"/>
      <c r="U469" s="928"/>
      <c r="V469" s="928"/>
      <c r="W469" s="928"/>
      <c r="X469" s="928"/>
      <c r="Y469" s="928"/>
      <c r="Z469" s="928"/>
      <c r="AA469" s="158"/>
      <c r="AB469" s="169"/>
      <c r="AC469" s="158"/>
      <c r="AD469" s="158"/>
      <c r="AE469" s="158"/>
      <c r="AF469" s="158"/>
      <c r="AG469" s="170"/>
    </row>
    <row r="470" spans="1:33" ht="20.25" customHeight="1">
      <c r="A470" s="714"/>
      <c r="B470" s="715"/>
      <c r="C470" s="167"/>
      <c r="D470" s="715"/>
      <c r="E470" s="932"/>
      <c r="F470" s="932"/>
      <c r="G470" s="932"/>
      <c r="H470" s="718"/>
      <c r="I470" s="714"/>
      <c r="J470" s="933"/>
      <c r="K470" s="933"/>
      <c r="L470" s="928"/>
      <c r="M470" s="928"/>
      <c r="N470" s="928"/>
      <c r="O470" s="928"/>
      <c r="P470" s="928"/>
      <c r="Q470" s="928"/>
      <c r="R470" s="928"/>
      <c r="S470" s="928"/>
      <c r="T470" s="928"/>
      <c r="U470" s="928"/>
      <c r="V470" s="928"/>
      <c r="W470" s="928"/>
      <c r="X470" s="928"/>
      <c r="Y470" s="928"/>
      <c r="Z470" s="928"/>
      <c r="AA470" s="158"/>
      <c r="AB470" s="175"/>
      <c r="AC470" s="176"/>
      <c r="AD470" s="176"/>
      <c r="AE470" s="176"/>
      <c r="AF470" s="176"/>
      <c r="AG470" s="177"/>
    </row>
    <row r="471" spans="1:33" ht="10" customHeight="1">
      <c r="A471" s="714"/>
      <c r="B471" s="715"/>
      <c r="C471" s="167"/>
      <c r="D471" s="715"/>
      <c r="E471" s="718"/>
      <c r="F471" s="718"/>
      <c r="G471" s="718"/>
      <c r="H471" s="718"/>
      <c r="I471" s="714"/>
      <c r="J471" s="714"/>
      <c r="K471" s="715"/>
      <c r="L471" s="715"/>
      <c r="M471" s="715"/>
      <c r="N471" s="715"/>
      <c r="O471" s="715"/>
      <c r="P471" s="715"/>
      <c r="Q471" s="715"/>
      <c r="R471" s="715"/>
      <c r="S471" s="715"/>
      <c r="T471" s="715"/>
      <c r="U471" s="715"/>
      <c r="V471" s="715"/>
      <c r="W471" s="715"/>
      <c r="X471" s="715"/>
      <c r="Y471" s="715"/>
      <c r="Z471" s="715"/>
      <c r="AA471" s="158"/>
      <c r="AB471" s="158"/>
      <c r="AC471" s="158"/>
      <c r="AD471" s="158"/>
      <c r="AE471" s="158"/>
      <c r="AF471" s="158"/>
      <c r="AG471" s="158"/>
    </row>
    <row r="472" spans="1:33" ht="38.25" customHeight="1">
      <c r="A472" s="942" t="s">
        <v>339</v>
      </c>
      <c r="B472" s="943"/>
      <c r="C472" s="943"/>
      <c r="D472" s="944"/>
      <c r="E472" s="929" t="s">
        <v>4</v>
      </c>
      <c r="F472" s="930"/>
      <c r="G472" s="931"/>
      <c r="H472" s="945">
        <f>Boys!$G$3</f>
        <v>46271</v>
      </c>
      <c r="I472" s="946"/>
      <c r="J472" s="946"/>
      <c r="K472" s="947"/>
      <c r="L472" s="929" t="s">
        <v>5</v>
      </c>
      <c r="M472" s="930"/>
      <c r="N472" s="931"/>
      <c r="O472" s="948" t="str">
        <f>Boys!$I$3</f>
        <v>Tilsley</v>
      </c>
      <c r="P472" s="949"/>
      <c r="Q472" s="949"/>
      <c r="R472" s="949"/>
      <c r="S472" s="949"/>
      <c r="T472" s="949"/>
      <c r="U472" s="949"/>
      <c r="V472" s="949"/>
      <c r="W472" s="950"/>
      <c r="X472" s="929" t="s">
        <v>340</v>
      </c>
      <c r="Y472" s="930"/>
      <c r="Z472" s="931"/>
      <c r="AA472" s="948" t="str">
        <f>'Read Me First'!$A$1</f>
        <v>Oxfordshire Track and Field League 2026</v>
      </c>
      <c r="AB472" s="949"/>
      <c r="AC472" s="949"/>
      <c r="AD472" s="949"/>
      <c r="AE472" s="949"/>
      <c r="AF472" s="949"/>
      <c r="AG472" s="950"/>
    </row>
    <row r="473" spans="1:33" ht="38.25" customHeight="1">
      <c r="A473" s="929" t="s">
        <v>283</v>
      </c>
      <c r="B473" s="931"/>
      <c r="C473" s="948" t="str">
        <f>"High Jump U20 Women (" &amp;DataCalcs!$K$744 &amp; " athletes)"</f>
        <v>High Jump U20 Women (0 athletes)</v>
      </c>
      <c r="D473" s="950"/>
      <c r="E473" s="929" t="s">
        <v>341</v>
      </c>
      <c r="F473" s="930"/>
      <c r="G473" s="931"/>
      <c r="H473" s="951">
        <f>DataTables!$Q$129</f>
        <v>0.41666666666666669</v>
      </c>
      <c r="I473" s="952"/>
      <c r="J473" s="952"/>
      <c r="K473" s="953"/>
      <c r="L473" s="948" t="s">
        <v>342</v>
      </c>
      <c r="M473" s="949"/>
      <c r="N473" s="949"/>
      <c r="O473" s="954" t="str">
        <f>DataTables!$N$129</f>
        <v>n/a</v>
      </c>
      <c r="P473" s="954"/>
      <c r="Q473" s="955"/>
      <c r="R473" s="948" t="s">
        <v>343</v>
      </c>
      <c r="S473" s="949"/>
      <c r="T473" s="949"/>
      <c r="U473" s="956">
        <f>DataTables!$I$129</f>
        <v>1.45</v>
      </c>
      <c r="V473" s="956"/>
      <c r="W473" s="957"/>
      <c r="X473" s="948" t="str">
        <f>"Starting Height/Second Height: " &amp; CHAR(10) &amp;DataTables!$R$129</f>
        <v xml:space="preserve">Starting Height/Second Height: 
</v>
      </c>
      <c r="Y473" s="949"/>
      <c r="Z473" s="949"/>
      <c r="AA473" s="949"/>
      <c r="AB473" s="949"/>
      <c r="AC473" s="949"/>
      <c r="AD473" s="949"/>
      <c r="AE473" s="949"/>
      <c r="AF473" s="949"/>
      <c r="AG473" s="950"/>
    </row>
    <row r="474" spans="1:33" ht="16" customHeight="1">
      <c r="A474" s="158"/>
      <c r="B474" s="158"/>
      <c r="C474" s="158"/>
      <c r="D474" s="159"/>
      <c r="E474" s="715"/>
      <c r="F474" s="715"/>
      <c r="G474" s="715"/>
      <c r="H474" s="160"/>
      <c r="I474" s="160"/>
      <c r="J474" s="160"/>
      <c r="K474" s="715"/>
      <c r="L474" s="715"/>
      <c r="M474" s="715"/>
      <c r="N474" s="713"/>
      <c r="O474" s="713"/>
      <c r="P474" s="713"/>
      <c r="Q474" s="713"/>
      <c r="R474" s="161"/>
      <c r="S474" s="161"/>
      <c r="T474" s="161"/>
      <c r="U474" s="162"/>
      <c r="V474" s="162"/>
      <c r="W474" s="161"/>
      <c r="X474" s="163"/>
      <c r="Y474" s="163"/>
      <c r="Z474" s="163"/>
      <c r="AA474" s="163"/>
      <c r="AB474" s="163"/>
      <c r="AC474" s="163"/>
      <c r="AD474" s="163"/>
      <c r="AE474" s="163"/>
      <c r="AF474" s="163"/>
      <c r="AG474" s="163"/>
    </row>
    <row r="475" spans="1:33" ht="38.25" customHeight="1">
      <c r="A475" s="958" t="s">
        <v>344</v>
      </c>
      <c r="B475" s="960" t="s">
        <v>302</v>
      </c>
      <c r="C475" s="960" t="s">
        <v>345</v>
      </c>
      <c r="D475" s="960" t="s">
        <v>346</v>
      </c>
      <c r="E475" s="962"/>
      <c r="F475" s="963"/>
      <c r="G475" s="962"/>
      <c r="H475" s="963"/>
      <c r="I475" s="962"/>
      <c r="J475" s="963"/>
      <c r="K475" s="962"/>
      <c r="L475" s="963"/>
      <c r="M475" s="962"/>
      <c r="N475" s="963"/>
      <c r="O475" s="962"/>
      <c r="P475" s="963"/>
      <c r="Q475" s="962"/>
      <c r="R475" s="963"/>
      <c r="S475" s="962"/>
      <c r="T475" s="963"/>
      <c r="U475" s="962"/>
      <c r="V475" s="963"/>
      <c r="W475" s="962"/>
      <c r="X475" s="963"/>
      <c r="Y475" s="962"/>
      <c r="Z475" s="963"/>
      <c r="AA475" s="964" t="s">
        <v>347</v>
      </c>
      <c r="AB475" s="965"/>
      <c r="AC475" s="936" t="s">
        <v>348</v>
      </c>
      <c r="AD475" s="938" t="s">
        <v>349</v>
      </c>
      <c r="AE475" s="938" t="s">
        <v>350</v>
      </c>
      <c r="AF475" s="940" t="s">
        <v>351</v>
      </c>
      <c r="AG475" s="941"/>
    </row>
    <row r="476" spans="1:33" ht="20.25" customHeight="1">
      <c r="A476" s="959"/>
      <c r="B476" s="961"/>
      <c r="C476" s="961"/>
      <c r="D476" s="961"/>
      <c r="E476" s="940" t="s">
        <v>352</v>
      </c>
      <c r="F476" s="941"/>
      <c r="G476" s="940" t="s">
        <v>352</v>
      </c>
      <c r="H476" s="941"/>
      <c r="I476" s="940" t="s">
        <v>352</v>
      </c>
      <c r="J476" s="941"/>
      <c r="K476" s="940" t="s">
        <v>352</v>
      </c>
      <c r="L476" s="941"/>
      <c r="M476" s="940" t="s">
        <v>352</v>
      </c>
      <c r="N476" s="941"/>
      <c r="O476" s="940" t="s">
        <v>352</v>
      </c>
      <c r="P476" s="941"/>
      <c r="Q476" s="940" t="s">
        <v>352</v>
      </c>
      <c r="R476" s="941"/>
      <c r="S476" s="940" t="s">
        <v>352</v>
      </c>
      <c r="T476" s="941"/>
      <c r="U476" s="940" t="s">
        <v>352</v>
      </c>
      <c r="V476" s="941"/>
      <c r="W476" s="940" t="s">
        <v>352</v>
      </c>
      <c r="X476" s="941"/>
      <c r="Y476" s="940" t="s">
        <v>352</v>
      </c>
      <c r="Z476" s="941"/>
      <c r="AA476" s="966"/>
      <c r="AB476" s="967"/>
      <c r="AC476" s="937"/>
      <c r="AD476" s="939"/>
      <c r="AE476" s="939"/>
      <c r="AF476" s="719" t="s">
        <v>71</v>
      </c>
      <c r="AG476" s="719" t="s">
        <v>65</v>
      </c>
    </row>
    <row r="477" spans="1:33" ht="25" customHeight="1">
      <c r="A477" s="717">
        <v>1</v>
      </c>
      <c r="B477" s="164" t="str" cm="1">
        <f t="array" ref="B477">IFERROR(_xlfn.TAKE(_xlfn.ANCHORARRAY(DataCalcs!$CI577),16),"")</f>
        <v/>
      </c>
      <c r="C477" s="165"/>
      <c r="D477" s="165"/>
      <c r="E477" s="934"/>
      <c r="F477" s="935"/>
      <c r="G477" s="934"/>
      <c r="H477" s="935"/>
      <c r="I477" s="934"/>
      <c r="J477" s="935"/>
      <c r="K477" s="934"/>
      <c r="L477" s="935"/>
      <c r="M477" s="934"/>
      <c r="N477" s="935"/>
      <c r="O477" s="934"/>
      <c r="P477" s="935"/>
      <c r="Q477" s="934"/>
      <c r="R477" s="935"/>
      <c r="S477" s="934"/>
      <c r="T477" s="935"/>
      <c r="U477" s="934"/>
      <c r="V477" s="935"/>
      <c r="W477" s="934"/>
      <c r="X477" s="935"/>
      <c r="Y477" s="934"/>
      <c r="Z477" s="935"/>
      <c r="AA477" s="934"/>
      <c r="AB477" s="935"/>
      <c r="AC477" s="166"/>
      <c r="AD477" s="166"/>
      <c r="AE477" s="720"/>
      <c r="AF477" s="720"/>
      <c r="AG477" s="720"/>
    </row>
    <row r="478" spans="1:33" ht="25" customHeight="1">
      <c r="A478" s="720">
        <v>2</v>
      </c>
      <c r="B478" s="164"/>
      <c r="C478" s="165"/>
      <c r="D478" s="165"/>
      <c r="E478" s="934"/>
      <c r="F478" s="935"/>
      <c r="G478" s="934"/>
      <c r="H478" s="935"/>
      <c r="I478" s="934"/>
      <c r="J478" s="935"/>
      <c r="K478" s="934"/>
      <c r="L478" s="935"/>
      <c r="M478" s="934"/>
      <c r="N478" s="935"/>
      <c r="O478" s="934"/>
      <c r="P478" s="935"/>
      <c r="Q478" s="934"/>
      <c r="R478" s="935"/>
      <c r="S478" s="934"/>
      <c r="T478" s="935"/>
      <c r="U478" s="934"/>
      <c r="V478" s="935"/>
      <c r="W478" s="934"/>
      <c r="X478" s="935"/>
      <c r="Y478" s="934"/>
      <c r="Z478" s="935"/>
      <c r="AA478" s="934"/>
      <c r="AB478" s="935"/>
      <c r="AC478" s="166"/>
      <c r="AD478" s="166"/>
      <c r="AE478" s="720"/>
      <c r="AF478" s="720"/>
      <c r="AG478" s="720"/>
    </row>
    <row r="479" spans="1:33" ht="25" customHeight="1">
      <c r="A479" s="720">
        <v>3</v>
      </c>
      <c r="B479" s="164"/>
      <c r="C479" s="165"/>
      <c r="D479" s="165"/>
      <c r="E479" s="934"/>
      <c r="F479" s="935"/>
      <c r="G479" s="934"/>
      <c r="H479" s="935"/>
      <c r="I479" s="934"/>
      <c r="J479" s="935"/>
      <c r="K479" s="934"/>
      <c r="L479" s="935"/>
      <c r="M479" s="934"/>
      <c r="N479" s="935"/>
      <c r="O479" s="934"/>
      <c r="P479" s="935"/>
      <c r="Q479" s="934"/>
      <c r="R479" s="935"/>
      <c r="S479" s="934"/>
      <c r="T479" s="935"/>
      <c r="U479" s="934"/>
      <c r="V479" s="935"/>
      <c r="W479" s="934"/>
      <c r="X479" s="935"/>
      <c r="Y479" s="934"/>
      <c r="Z479" s="935"/>
      <c r="AA479" s="934"/>
      <c r="AB479" s="935"/>
      <c r="AC479" s="166"/>
      <c r="AD479" s="166"/>
      <c r="AE479" s="720"/>
      <c r="AF479" s="720"/>
      <c r="AG479" s="720"/>
    </row>
    <row r="480" spans="1:33" ht="25" customHeight="1">
      <c r="A480" s="720">
        <v>4</v>
      </c>
      <c r="B480" s="164"/>
      <c r="C480" s="165"/>
      <c r="D480" s="165"/>
      <c r="E480" s="934"/>
      <c r="F480" s="935"/>
      <c r="G480" s="934"/>
      <c r="H480" s="935"/>
      <c r="I480" s="934"/>
      <c r="J480" s="935"/>
      <c r="K480" s="934"/>
      <c r="L480" s="935"/>
      <c r="M480" s="934"/>
      <c r="N480" s="935"/>
      <c r="O480" s="934"/>
      <c r="P480" s="935"/>
      <c r="Q480" s="934"/>
      <c r="R480" s="935"/>
      <c r="S480" s="934"/>
      <c r="T480" s="935"/>
      <c r="U480" s="934"/>
      <c r="V480" s="935"/>
      <c r="W480" s="934"/>
      <c r="X480" s="935"/>
      <c r="Y480" s="934"/>
      <c r="Z480" s="935"/>
      <c r="AA480" s="934"/>
      <c r="AB480" s="935"/>
      <c r="AC480" s="166"/>
      <c r="AD480" s="166"/>
      <c r="AE480" s="720"/>
      <c r="AF480" s="720"/>
      <c r="AG480" s="720"/>
    </row>
    <row r="481" spans="1:33" ht="25" customHeight="1">
      <c r="A481" s="720">
        <v>5</v>
      </c>
      <c r="B481" s="164"/>
      <c r="C481" s="165"/>
      <c r="D481" s="165"/>
      <c r="E481" s="934"/>
      <c r="F481" s="935"/>
      <c r="G481" s="934"/>
      <c r="H481" s="935"/>
      <c r="I481" s="934"/>
      <c r="J481" s="935"/>
      <c r="K481" s="934"/>
      <c r="L481" s="935"/>
      <c r="M481" s="934"/>
      <c r="N481" s="935"/>
      <c r="O481" s="934"/>
      <c r="P481" s="935"/>
      <c r="Q481" s="934"/>
      <c r="R481" s="935"/>
      <c r="S481" s="934"/>
      <c r="T481" s="935"/>
      <c r="U481" s="934"/>
      <c r="V481" s="935"/>
      <c r="W481" s="934"/>
      <c r="X481" s="935"/>
      <c r="Y481" s="934"/>
      <c r="Z481" s="935"/>
      <c r="AA481" s="934"/>
      <c r="AB481" s="935"/>
      <c r="AC481" s="166"/>
      <c r="AD481" s="166"/>
      <c r="AE481" s="720"/>
      <c r="AF481" s="720"/>
      <c r="AG481" s="720"/>
    </row>
    <row r="482" spans="1:33" ht="25" customHeight="1">
      <c r="A482" s="720">
        <v>6</v>
      </c>
      <c r="B482" s="164"/>
      <c r="C482" s="165"/>
      <c r="D482" s="165"/>
      <c r="E482" s="934"/>
      <c r="F482" s="935"/>
      <c r="G482" s="934"/>
      <c r="H482" s="935"/>
      <c r="I482" s="934"/>
      <c r="J482" s="935"/>
      <c r="K482" s="934"/>
      <c r="L482" s="935"/>
      <c r="M482" s="934"/>
      <c r="N482" s="935"/>
      <c r="O482" s="934"/>
      <c r="P482" s="935"/>
      <c r="Q482" s="934"/>
      <c r="R482" s="935"/>
      <c r="S482" s="934"/>
      <c r="T482" s="935"/>
      <c r="U482" s="934"/>
      <c r="V482" s="935"/>
      <c r="W482" s="934"/>
      <c r="X482" s="935"/>
      <c r="Y482" s="934"/>
      <c r="Z482" s="935"/>
      <c r="AA482" s="934"/>
      <c r="AB482" s="935"/>
      <c r="AC482" s="166"/>
      <c r="AD482" s="166"/>
      <c r="AE482" s="720"/>
      <c r="AF482" s="720"/>
      <c r="AG482" s="720"/>
    </row>
    <row r="483" spans="1:33" ht="25" customHeight="1">
      <c r="A483" s="720">
        <v>7</v>
      </c>
      <c r="B483" s="164"/>
      <c r="C483" s="165"/>
      <c r="D483" s="165"/>
      <c r="E483" s="934"/>
      <c r="F483" s="935"/>
      <c r="G483" s="934"/>
      <c r="H483" s="935"/>
      <c r="I483" s="934"/>
      <c r="J483" s="935"/>
      <c r="K483" s="934"/>
      <c r="L483" s="935"/>
      <c r="M483" s="934"/>
      <c r="N483" s="935"/>
      <c r="O483" s="934"/>
      <c r="P483" s="935"/>
      <c r="Q483" s="934"/>
      <c r="R483" s="935"/>
      <c r="S483" s="934"/>
      <c r="T483" s="935"/>
      <c r="U483" s="934"/>
      <c r="V483" s="935"/>
      <c r="W483" s="934"/>
      <c r="X483" s="935"/>
      <c r="Y483" s="934"/>
      <c r="Z483" s="935"/>
      <c r="AA483" s="934"/>
      <c r="AB483" s="935"/>
      <c r="AC483" s="166"/>
      <c r="AD483" s="166"/>
      <c r="AE483" s="720"/>
      <c r="AF483" s="720"/>
      <c r="AG483" s="720"/>
    </row>
    <row r="484" spans="1:33" ht="25" customHeight="1">
      <c r="A484" s="720">
        <v>8</v>
      </c>
      <c r="B484" s="164"/>
      <c r="C484" s="165"/>
      <c r="D484" s="165"/>
      <c r="E484" s="934"/>
      <c r="F484" s="935"/>
      <c r="G484" s="934"/>
      <c r="H484" s="935"/>
      <c r="I484" s="934"/>
      <c r="J484" s="935"/>
      <c r="K484" s="934"/>
      <c r="L484" s="935"/>
      <c r="M484" s="934"/>
      <c r="N484" s="935"/>
      <c r="O484" s="934"/>
      <c r="P484" s="935"/>
      <c r="Q484" s="934"/>
      <c r="R484" s="935"/>
      <c r="S484" s="934"/>
      <c r="T484" s="935"/>
      <c r="U484" s="934"/>
      <c r="V484" s="935"/>
      <c r="W484" s="934"/>
      <c r="X484" s="935"/>
      <c r="Y484" s="934"/>
      <c r="Z484" s="935"/>
      <c r="AA484" s="934"/>
      <c r="AB484" s="935"/>
      <c r="AC484" s="166"/>
      <c r="AD484" s="166"/>
      <c r="AE484" s="720"/>
      <c r="AF484" s="720"/>
      <c r="AG484" s="720"/>
    </row>
    <row r="485" spans="1:33" ht="25" customHeight="1">
      <c r="A485" s="720">
        <v>9</v>
      </c>
      <c r="B485" s="164"/>
      <c r="C485" s="165"/>
      <c r="D485" s="165"/>
      <c r="E485" s="934"/>
      <c r="F485" s="935"/>
      <c r="G485" s="934"/>
      <c r="H485" s="935"/>
      <c r="I485" s="934"/>
      <c r="J485" s="935"/>
      <c r="K485" s="934"/>
      <c r="L485" s="935"/>
      <c r="M485" s="934"/>
      <c r="N485" s="935"/>
      <c r="O485" s="934"/>
      <c r="P485" s="935"/>
      <c r="Q485" s="934"/>
      <c r="R485" s="935"/>
      <c r="S485" s="934"/>
      <c r="T485" s="935"/>
      <c r="U485" s="934"/>
      <c r="V485" s="935"/>
      <c r="W485" s="934"/>
      <c r="X485" s="935"/>
      <c r="Y485" s="934"/>
      <c r="Z485" s="935"/>
      <c r="AA485" s="934"/>
      <c r="AB485" s="935"/>
      <c r="AC485" s="166"/>
      <c r="AD485" s="166"/>
      <c r="AE485" s="720"/>
      <c r="AF485" s="720"/>
      <c r="AG485" s="720"/>
    </row>
    <row r="486" spans="1:33" ht="25" customHeight="1">
      <c r="A486" s="720">
        <v>10</v>
      </c>
      <c r="B486" s="164"/>
      <c r="C486" s="165"/>
      <c r="D486" s="165"/>
      <c r="E486" s="934"/>
      <c r="F486" s="935"/>
      <c r="G486" s="934"/>
      <c r="H486" s="935"/>
      <c r="I486" s="934"/>
      <c r="J486" s="935"/>
      <c r="K486" s="934"/>
      <c r="L486" s="935"/>
      <c r="M486" s="934"/>
      <c r="N486" s="935"/>
      <c r="O486" s="934"/>
      <c r="P486" s="935"/>
      <c r="Q486" s="934"/>
      <c r="R486" s="935"/>
      <c r="S486" s="934"/>
      <c r="T486" s="935"/>
      <c r="U486" s="934"/>
      <c r="V486" s="935"/>
      <c r="W486" s="934"/>
      <c r="X486" s="935"/>
      <c r="Y486" s="934"/>
      <c r="Z486" s="935"/>
      <c r="AA486" s="934"/>
      <c r="AB486" s="935"/>
      <c r="AC486" s="166"/>
      <c r="AD486" s="166"/>
      <c r="AE486" s="720"/>
      <c r="AF486" s="720"/>
      <c r="AG486" s="720"/>
    </row>
    <row r="487" spans="1:33" ht="25" customHeight="1">
      <c r="A487" s="720">
        <v>11</v>
      </c>
      <c r="B487" s="164"/>
      <c r="C487" s="165"/>
      <c r="D487" s="165"/>
      <c r="E487" s="934"/>
      <c r="F487" s="935"/>
      <c r="G487" s="934"/>
      <c r="H487" s="935"/>
      <c r="I487" s="934"/>
      <c r="J487" s="935"/>
      <c r="K487" s="934"/>
      <c r="L487" s="935"/>
      <c r="M487" s="934"/>
      <c r="N487" s="935"/>
      <c r="O487" s="934"/>
      <c r="P487" s="935"/>
      <c r="Q487" s="934"/>
      <c r="R487" s="935"/>
      <c r="S487" s="934"/>
      <c r="T487" s="935"/>
      <c r="U487" s="934"/>
      <c r="V487" s="935"/>
      <c r="W487" s="934"/>
      <c r="X487" s="935"/>
      <c r="Y487" s="934"/>
      <c r="Z487" s="935"/>
      <c r="AA487" s="934"/>
      <c r="AB487" s="935"/>
      <c r="AC487" s="166"/>
      <c r="AD487" s="166"/>
      <c r="AE487" s="720"/>
      <c r="AF487" s="720"/>
      <c r="AG487" s="720"/>
    </row>
    <row r="488" spans="1:33" ht="25" customHeight="1">
      <c r="A488" s="720">
        <v>12</v>
      </c>
      <c r="B488" s="164"/>
      <c r="C488" s="165"/>
      <c r="D488" s="165"/>
      <c r="E488" s="934"/>
      <c r="F488" s="935"/>
      <c r="G488" s="934"/>
      <c r="H488" s="935"/>
      <c r="I488" s="934"/>
      <c r="J488" s="935"/>
      <c r="K488" s="934"/>
      <c r="L488" s="935"/>
      <c r="M488" s="934"/>
      <c r="N488" s="935"/>
      <c r="O488" s="934"/>
      <c r="P488" s="935"/>
      <c r="Q488" s="934"/>
      <c r="R488" s="935"/>
      <c r="S488" s="934"/>
      <c r="T488" s="935"/>
      <c r="U488" s="934"/>
      <c r="V488" s="935"/>
      <c r="W488" s="934"/>
      <c r="X488" s="935"/>
      <c r="Y488" s="934"/>
      <c r="Z488" s="935"/>
      <c r="AA488" s="934"/>
      <c r="AB488" s="935"/>
      <c r="AC488" s="166"/>
      <c r="AD488" s="166"/>
      <c r="AE488" s="720"/>
      <c r="AF488" s="720"/>
      <c r="AG488" s="720"/>
    </row>
    <row r="489" spans="1:33" ht="25" customHeight="1">
      <c r="A489" s="720">
        <v>13</v>
      </c>
      <c r="B489" s="164"/>
      <c r="C489" s="165"/>
      <c r="D489" s="165"/>
      <c r="E489" s="934"/>
      <c r="F489" s="935"/>
      <c r="G489" s="934"/>
      <c r="H489" s="935"/>
      <c r="I489" s="934"/>
      <c r="J489" s="935"/>
      <c r="K489" s="934"/>
      <c r="L489" s="935"/>
      <c r="M489" s="934"/>
      <c r="N489" s="935"/>
      <c r="O489" s="934"/>
      <c r="P489" s="935"/>
      <c r="Q489" s="934"/>
      <c r="R489" s="935"/>
      <c r="S489" s="934"/>
      <c r="T489" s="935"/>
      <c r="U489" s="934"/>
      <c r="V489" s="935"/>
      <c r="W489" s="934"/>
      <c r="X489" s="935"/>
      <c r="Y489" s="934"/>
      <c r="Z489" s="935"/>
      <c r="AA489" s="934"/>
      <c r="AB489" s="935"/>
      <c r="AC489" s="166"/>
      <c r="AD489" s="166"/>
      <c r="AE489" s="720"/>
      <c r="AF489" s="720"/>
      <c r="AG489" s="720"/>
    </row>
    <row r="490" spans="1:33" ht="25" customHeight="1">
      <c r="A490" s="720">
        <v>14</v>
      </c>
      <c r="B490" s="164"/>
      <c r="C490" s="165"/>
      <c r="D490" s="165"/>
      <c r="E490" s="934"/>
      <c r="F490" s="935"/>
      <c r="G490" s="934"/>
      <c r="H490" s="935"/>
      <c r="I490" s="934"/>
      <c r="J490" s="935"/>
      <c r="K490" s="934"/>
      <c r="L490" s="935"/>
      <c r="M490" s="934"/>
      <c r="N490" s="935"/>
      <c r="O490" s="934"/>
      <c r="P490" s="935"/>
      <c r="Q490" s="934"/>
      <c r="R490" s="935"/>
      <c r="S490" s="934"/>
      <c r="T490" s="935"/>
      <c r="U490" s="934"/>
      <c r="V490" s="935"/>
      <c r="W490" s="934"/>
      <c r="X490" s="935"/>
      <c r="Y490" s="934"/>
      <c r="Z490" s="935"/>
      <c r="AA490" s="934"/>
      <c r="AB490" s="935"/>
      <c r="AC490" s="166"/>
      <c r="AD490" s="166"/>
      <c r="AE490" s="720"/>
      <c r="AF490" s="720"/>
      <c r="AG490" s="720"/>
    </row>
    <row r="491" spans="1:33" ht="25" customHeight="1">
      <c r="A491" s="720">
        <v>15</v>
      </c>
      <c r="B491" s="164"/>
      <c r="C491" s="165"/>
      <c r="D491" s="165"/>
      <c r="E491" s="934"/>
      <c r="F491" s="935"/>
      <c r="G491" s="934"/>
      <c r="H491" s="935"/>
      <c r="I491" s="934"/>
      <c r="J491" s="935"/>
      <c r="K491" s="934"/>
      <c r="L491" s="935"/>
      <c r="M491" s="934"/>
      <c r="N491" s="935"/>
      <c r="O491" s="934"/>
      <c r="P491" s="935"/>
      <c r="Q491" s="934"/>
      <c r="R491" s="935"/>
      <c r="S491" s="934"/>
      <c r="T491" s="935"/>
      <c r="U491" s="934"/>
      <c r="V491" s="935"/>
      <c r="W491" s="934"/>
      <c r="X491" s="935"/>
      <c r="Y491" s="934"/>
      <c r="Z491" s="935"/>
      <c r="AA491" s="934"/>
      <c r="AB491" s="935"/>
      <c r="AC491" s="166"/>
      <c r="AD491" s="166"/>
      <c r="AE491" s="720"/>
      <c r="AF491" s="720"/>
      <c r="AG491" s="720"/>
    </row>
    <row r="492" spans="1:33" ht="25" customHeight="1">
      <c r="A492" s="720">
        <v>16</v>
      </c>
      <c r="B492" s="164"/>
      <c r="C492" s="165"/>
      <c r="D492" s="165"/>
      <c r="E492" s="934"/>
      <c r="F492" s="935"/>
      <c r="G492" s="934"/>
      <c r="H492" s="935"/>
      <c r="I492" s="934"/>
      <c r="J492" s="935"/>
      <c r="K492" s="934"/>
      <c r="L492" s="935"/>
      <c r="M492" s="934"/>
      <c r="N492" s="935"/>
      <c r="O492" s="934"/>
      <c r="P492" s="935"/>
      <c r="Q492" s="934"/>
      <c r="R492" s="935"/>
      <c r="S492" s="934"/>
      <c r="T492" s="935"/>
      <c r="U492" s="934"/>
      <c r="V492" s="935"/>
      <c r="W492" s="934"/>
      <c r="X492" s="935"/>
      <c r="Y492" s="934"/>
      <c r="Z492" s="935"/>
      <c r="AA492" s="934"/>
      <c r="AB492" s="935"/>
      <c r="AC492" s="166"/>
      <c r="AD492" s="166"/>
      <c r="AE492" s="720"/>
      <c r="AF492" s="720"/>
      <c r="AG492" s="720"/>
    </row>
    <row r="493" spans="1:33" ht="16" customHeight="1">
      <c r="A493" s="158"/>
      <c r="B493" s="715"/>
      <c r="C493" s="167"/>
      <c r="D493" s="167"/>
      <c r="E493" s="158"/>
      <c r="F493" s="158"/>
      <c r="G493" s="158"/>
      <c r="H493" s="158"/>
      <c r="I493" s="158"/>
      <c r="J493" s="158"/>
      <c r="K493" s="158"/>
      <c r="L493" s="158"/>
      <c r="M493" s="158"/>
      <c r="N493" s="158"/>
      <c r="O493" s="158"/>
      <c r="P493" s="158"/>
      <c r="Q493" s="158"/>
      <c r="R493" s="158"/>
      <c r="S493" s="158"/>
      <c r="T493" s="158"/>
      <c r="U493" s="158"/>
      <c r="V493" s="158"/>
      <c r="W493" s="158"/>
      <c r="X493" s="158"/>
      <c r="Y493" s="158"/>
      <c r="Z493" s="158"/>
      <c r="AA493" s="158"/>
      <c r="AB493" s="158"/>
      <c r="AC493" s="158"/>
      <c r="AD493" s="158"/>
      <c r="AE493" s="158"/>
      <c r="AF493" s="158"/>
      <c r="AG493" s="158"/>
    </row>
    <row r="494" spans="1:33" ht="20.25" customHeight="1">
      <c r="A494" s="928"/>
      <c r="B494" s="928"/>
      <c r="C494" s="928"/>
      <c r="D494" s="928"/>
      <c r="E494" s="928"/>
      <c r="F494" s="928"/>
      <c r="G494" s="928"/>
      <c r="H494" s="715"/>
      <c r="I494" s="928"/>
      <c r="J494" s="928"/>
      <c r="K494" s="928"/>
      <c r="L494" s="928"/>
      <c r="M494" s="928"/>
      <c r="N494" s="928"/>
      <c r="O494" s="928"/>
      <c r="P494" s="928"/>
      <c r="Q494" s="928"/>
      <c r="R494" s="928"/>
      <c r="S494" s="928"/>
      <c r="T494" s="928"/>
      <c r="U494" s="928"/>
      <c r="V494" s="928"/>
      <c r="W494" s="928"/>
      <c r="X494" s="928"/>
      <c r="Y494" s="928"/>
      <c r="Z494" s="928"/>
      <c r="AA494" s="158"/>
      <c r="AB494" s="929" t="s">
        <v>355</v>
      </c>
      <c r="AC494" s="930"/>
      <c r="AD494" s="930"/>
      <c r="AE494" s="930"/>
      <c r="AF494" s="930"/>
      <c r="AG494" s="931"/>
    </row>
    <row r="495" spans="1:33" ht="20.25" customHeight="1">
      <c r="A495" s="158"/>
      <c r="B495" s="715"/>
      <c r="C495" s="715"/>
      <c r="D495" s="715"/>
      <c r="E495" s="928"/>
      <c r="F495" s="928"/>
      <c r="G495" s="928"/>
      <c r="H495" s="715"/>
      <c r="I495" s="158"/>
      <c r="J495" s="928"/>
      <c r="K495" s="928"/>
      <c r="L495" s="928"/>
      <c r="M495" s="928"/>
      <c r="N495" s="928"/>
      <c r="O495" s="928"/>
      <c r="P495" s="928"/>
      <c r="Q495" s="928"/>
      <c r="R495" s="928"/>
      <c r="S495" s="928"/>
      <c r="T495" s="928"/>
      <c r="U495" s="928"/>
      <c r="V495" s="928"/>
      <c r="W495" s="928"/>
      <c r="X495" s="928"/>
      <c r="Y495" s="928"/>
      <c r="Z495" s="928"/>
      <c r="AA495" s="158"/>
      <c r="AB495" s="169"/>
      <c r="AC495" s="158"/>
      <c r="AD495" s="158"/>
      <c r="AE495" s="158"/>
      <c r="AF495" s="158"/>
      <c r="AG495" s="170"/>
    </row>
    <row r="496" spans="1:33" ht="20.25" customHeight="1">
      <c r="A496" s="714"/>
      <c r="B496" s="487"/>
      <c r="C496" s="167"/>
      <c r="D496" s="715"/>
      <c r="E496" s="932"/>
      <c r="F496" s="932"/>
      <c r="G496" s="932"/>
      <c r="H496" s="718"/>
      <c r="I496" s="714"/>
      <c r="J496" s="933"/>
      <c r="K496" s="933"/>
      <c r="L496" s="928"/>
      <c r="M496" s="928"/>
      <c r="N496" s="928"/>
      <c r="O496" s="928"/>
      <c r="P496" s="928"/>
      <c r="Q496" s="928"/>
      <c r="R496" s="928"/>
      <c r="S496" s="928"/>
      <c r="T496" s="928"/>
      <c r="U496" s="928"/>
      <c r="V496" s="928"/>
      <c r="W496" s="928"/>
      <c r="X496" s="928"/>
      <c r="Y496" s="928"/>
      <c r="Z496" s="928"/>
      <c r="AA496" s="158"/>
      <c r="AB496" s="169"/>
      <c r="AC496" s="158"/>
      <c r="AD496" s="158"/>
      <c r="AE496" s="158"/>
      <c r="AF496" s="158"/>
      <c r="AG496" s="170"/>
    </row>
    <row r="497" spans="1:33" ht="20.25" customHeight="1">
      <c r="A497" s="714"/>
      <c r="B497" s="715"/>
      <c r="C497" s="167"/>
      <c r="D497" s="715"/>
      <c r="E497" s="932"/>
      <c r="F497" s="932"/>
      <c r="G497" s="932"/>
      <c r="H497" s="718"/>
      <c r="I497" s="714"/>
      <c r="J497" s="933"/>
      <c r="K497" s="933"/>
      <c r="L497" s="928"/>
      <c r="M497" s="928"/>
      <c r="N497" s="928"/>
      <c r="O497" s="928"/>
      <c r="P497" s="928"/>
      <c r="Q497" s="928"/>
      <c r="R497" s="928"/>
      <c r="S497" s="928"/>
      <c r="T497" s="928"/>
      <c r="U497" s="928"/>
      <c r="V497" s="928"/>
      <c r="W497" s="928"/>
      <c r="X497" s="928"/>
      <c r="Y497" s="928"/>
      <c r="Z497" s="928"/>
      <c r="AA497" s="158"/>
      <c r="AB497" s="169"/>
      <c r="AC497" s="158"/>
      <c r="AD497" s="158"/>
      <c r="AE497" s="158"/>
      <c r="AF497" s="158"/>
      <c r="AG497" s="170"/>
    </row>
    <row r="498" spans="1:33" ht="20.25" customHeight="1">
      <c r="A498" s="714"/>
      <c r="B498" s="715"/>
      <c r="C498" s="167"/>
      <c r="D498" s="715"/>
      <c r="E498" s="932"/>
      <c r="F498" s="932"/>
      <c r="G498" s="932"/>
      <c r="H498" s="718"/>
      <c r="I498" s="714"/>
      <c r="J498" s="933"/>
      <c r="K498" s="933"/>
      <c r="L498" s="928"/>
      <c r="M498" s="928"/>
      <c r="N498" s="928"/>
      <c r="O498" s="928"/>
      <c r="P498" s="928"/>
      <c r="Q498" s="928"/>
      <c r="R498" s="928"/>
      <c r="S498" s="928"/>
      <c r="T498" s="928"/>
      <c r="U498" s="928"/>
      <c r="V498" s="928"/>
      <c r="W498" s="928"/>
      <c r="X498" s="928"/>
      <c r="Y498" s="928"/>
      <c r="Z498" s="928"/>
      <c r="AB498" s="173"/>
      <c r="AG498" s="174"/>
    </row>
    <row r="499" spans="1:33" ht="20.25" customHeight="1">
      <c r="A499" s="714"/>
      <c r="B499" s="715"/>
      <c r="C499" s="167"/>
      <c r="D499" s="715"/>
      <c r="E499" s="932"/>
      <c r="F499" s="932"/>
      <c r="G499" s="932"/>
      <c r="H499" s="718"/>
      <c r="I499" s="714"/>
      <c r="J499" s="933"/>
      <c r="K499" s="933"/>
      <c r="L499" s="928"/>
      <c r="M499" s="928"/>
      <c r="N499" s="928"/>
      <c r="O499" s="928"/>
      <c r="P499" s="928"/>
      <c r="Q499" s="928"/>
      <c r="R499" s="928"/>
      <c r="S499" s="928"/>
      <c r="T499" s="928"/>
      <c r="U499" s="928"/>
      <c r="V499" s="928"/>
      <c r="W499" s="928"/>
      <c r="X499" s="928"/>
      <c r="Y499" s="928"/>
      <c r="Z499" s="928"/>
      <c r="AA499" s="158"/>
      <c r="AB499" s="929" t="s">
        <v>358</v>
      </c>
      <c r="AC499" s="930"/>
      <c r="AD499" s="930"/>
      <c r="AE499" s="930"/>
      <c r="AF499" s="930"/>
      <c r="AG499" s="931"/>
    </row>
    <row r="500" spans="1:33" ht="20.25" customHeight="1">
      <c r="A500" s="714"/>
      <c r="B500" s="715"/>
      <c r="C500" s="167"/>
      <c r="D500" s="715"/>
      <c r="E500" s="932"/>
      <c r="F500" s="932"/>
      <c r="G500" s="932"/>
      <c r="H500" s="718"/>
      <c r="I500" s="714"/>
      <c r="J500" s="933"/>
      <c r="K500" s="933"/>
      <c r="L500" s="928"/>
      <c r="M500" s="928"/>
      <c r="N500" s="928"/>
      <c r="O500" s="928"/>
      <c r="P500" s="928"/>
      <c r="Q500" s="928"/>
      <c r="R500" s="928"/>
      <c r="S500" s="928"/>
      <c r="T500" s="928"/>
      <c r="U500" s="928"/>
      <c r="V500" s="928"/>
      <c r="W500" s="928"/>
      <c r="X500" s="928"/>
      <c r="Y500" s="928"/>
      <c r="Z500" s="928"/>
      <c r="AA500" s="158"/>
      <c r="AB500" s="474"/>
      <c r="AC500" s="178"/>
      <c r="AD500" s="178"/>
      <c r="AE500" s="178"/>
      <c r="AF500" s="178"/>
      <c r="AG500" s="475"/>
    </row>
    <row r="501" spans="1:33" ht="20.25" customHeight="1">
      <c r="A501" s="714"/>
      <c r="B501" s="715"/>
      <c r="C501" s="167"/>
      <c r="D501" s="715"/>
      <c r="E501" s="932"/>
      <c r="F501" s="932"/>
      <c r="G501" s="932"/>
      <c r="H501" s="718"/>
      <c r="I501" s="714"/>
      <c r="J501" s="933"/>
      <c r="K501" s="933"/>
      <c r="L501" s="928"/>
      <c r="M501" s="928"/>
      <c r="N501" s="928"/>
      <c r="O501" s="928"/>
      <c r="P501" s="928"/>
      <c r="Q501" s="928"/>
      <c r="R501" s="928"/>
      <c r="S501" s="928"/>
      <c r="T501" s="928"/>
      <c r="U501" s="928"/>
      <c r="V501" s="928"/>
      <c r="W501" s="928"/>
      <c r="X501" s="928"/>
      <c r="Y501" s="928"/>
      <c r="Z501" s="928"/>
      <c r="AA501" s="158"/>
      <c r="AB501" s="169"/>
      <c r="AC501" s="158"/>
      <c r="AD501" s="158"/>
      <c r="AE501" s="158"/>
      <c r="AF501" s="158"/>
      <c r="AG501" s="170"/>
    </row>
    <row r="502" spans="1:33" ht="20.25" customHeight="1">
      <c r="A502" s="714"/>
      <c r="B502" s="715"/>
      <c r="C502" s="167"/>
      <c r="D502" s="715"/>
      <c r="E502" s="932"/>
      <c r="F502" s="932"/>
      <c r="G502" s="932"/>
      <c r="H502" s="718"/>
      <c r="I502" s="714"/>
      <c r="J502" s="933"/>
      <c r="K502" s="933"/>
      <c r="L502" s="928"/>
      <c r="M502" s="928"/>
      <c r="N502" s="928"/>
      <c r="O502" s="928"/>
      <c r="P502" s="928"/>
      <c r="Q502" s="928"/>
      <c r="R502" s="928"/>
      <c r="S502" s="928"/>
      <c r="T502" s="928"/>
      <c r="U502" s="928"/>
      <c r="V502" s="928"/>
      <c r="W502" s="928"/>
      <c r="X502" s="928"/>
      <c r="Y502" s="928"/>
      <c r="Z502" s="928"/>
      <c r="AA502" s="158"/>
      <c r="AB502" s="169"/>
      <c r="AC502" s="158"/>
      <c r="AD502" s="158"/>
      <c r="AE502" s="158"/>
      <c r="AF502" s="158"/>
      <c r="AG502" s="170"/>
    </row>
    <row r="503" spans="1:33" ht="20.25" customHeight="1">
      <c r="A503" s="714"/>
      <c r="B503" s="715"/>
      <c r="C503" s="167"/>
      <c r="D503" s="715"/>
      <c r="E503" s="932"/>
      <c r="F503" s="932"/>
      <c r="G503" s="932"/>
      <c r="H503" s="718"/>
      <c r="I503" s="714"/>
      <c r="J503" s="933"/>
      <c r="K503" s="933"/>
      <c r="L503" s="928"/>
      <c r="M503" s="928"/>
      <c r="N503" s="928"/>
      <c r="O503" s="928"/>
      <c r="P503" s="928"/>
      <c r="Q503" s="928"/>
      <c r="R503" s="928"/>
      <c r="S503" s="928"/>
      <c r="T503" s="928"/>
      <c r="U503" s="928"/>
      <c r="V503" s="928"/>
      <c r="W503" s="928"/>
      <c r="X503" s="928"/>
      <c r="Y503" s="928"/>
      <c r="Z503" s="928"/>
      <c r="AA503" s="158"/>
      <c r="AB503" s="175"/>
      <c r="AC503" s="176"/>
      <c r="AD503" s="176"/>
      <c r="AE503" s="176"/>
      <c r="AF503" s="176"/>
      <c r="AG503" s="177"/>
    </row>
    <row r="504" spans="1:33" ht="10" customHeight="1">
      <c r="A504" s="714"/>
      <c r="B504" s="715"/>
      <c r="C504" s="167"/>
      <c r="D504" s="715"/>
      <c r="E504" s="718"/>
      <c r="F504" s="718"/>
      <c r="G504" s="718"/>
      <c r="H504" s="718"/>
      <c r="I504" s="714"/>
      <c r="J504" s="714"/>
      <c r="K504" s="715"/>
      <c r="L504" s="715"/>
      <c r="M504" s="715"/>
      <c r="N504" s="715"/>
      <c r="O504" s="715"/>
      <c r="P504" s="715"/>
      <c r="Q504" s="715"/>
      <c r="R504" s="715"/>
      <c r="S504" s="715"/>
      <c r="T504" s="715"/>
      <c r="U504" s="715"/>
      <c r="V504" s="715"/>
      <c r="W504" s="715"/>
      <c r="X504" s="715"/>
      <c r="Y504" s="715"/>
      <c r="Z504" s="715"/>
      <c r="AA504" s="158"/>
      <c r="AB504" s="158"/>
      <c r="AC504" s="158"/>
      <c r="AD504" s="158"/>
      <c r="AE504" s="158"/>
      <c r="AF504" s="158"/>
      <c r="AG504" s="158"/>
    </row>
    <row r="505" spans="1:33" ht="38.25" customHeight="1">
      <c r="A505" s="942" t="str">
        <f t="shared" ref="A505:A506" si="60">A472</f>
        <v>HEIGHT SCORE CARD</v>
      </c>
      <c r="B505" s="943"/>
      <c r="C505" s="943"/>
      <c r="D505" s="944"/>
      <c r="E505" s="929" t="str">
        <f t="shared" ref="E505:E506" si="61">E472</f>
        <v>Date</v>
      </c>
      <c r="F505" s="930"/>
      <c r="G505" s="931"/>
      <c r="H505" s="945">
        <f t="shared" ref="H505:H506" si="62">H472</f>
        <v>46271</v>
      </c>
      <c r="I505" s="946"/>
      <c r="J505" s="946"/>
      <c r="K505" s="947"/>
      <c r="L505" s="929" t="str">
        <f t="shared" ref="L505:L506" si="63">L472</f>
        <v>Venue</v>
      </c>
      <c r="M505" s="930"/>
      <c r="N505" s="931"/>
      <c r="O505" s="948" t="str">
        <f t="shared" ref="O505:O506" si="64">O472</f>
        <v>Tilsley</v>
      </c>
      <c r="P505" s="949"/>
      <c r="Q505" s="949"/>
      <c r="R505" s="949"/>
      <c r="S505" s="949"/>
      <c r="T505" s="949"/>
      <c r="U505" s="949"/>
      <c r="V505" s="949"/>
      <c r="W505" s="950"/>
      <c r="X505" s="929" t="str">
        <f t="shared" ref="X505:X506" si="65">X472</f>
        <v>Meeting</v>
      </c>
      <c r="Y505" s="930"/>
      <c r="Z505" s="931"/>
      <c r="AA505" s="948" t="str">
        <f t="shared" ref="AA505" si="66">AA472</f>
        <v>Oxfordshire Track and Field League 2026</v>
      </c>
      <c r="AB505" s="949"/>
      <c r="AC505" s="949"/>
      <c r="AD505" s="949"/>
      <c r="AE505" s="949"/>
      <c r="AF505" s="949"/>
      <c r="AG505" s="950"/>
    </row>
    <row r="506" spans="1:33" ht="38.25" customHeight="1">
      <c r="A506" s="929" t="str">
        <f t="shared" si="60"/>
        <v>Event</v>
      </c>
      <c r="B506" s="931"/>
      <c r="C506" s="948" t="str">
        <f t="shared" ref="C506" si="67">C473</f>
        <v>High Jump U20 Women (0 athletes)</v>
      </c>
      <c r="D506" s="950"/>
      <c r="E506" s="929" t="str">
        <f t="shared" si="61"/>
        <v>Time</v>
      </c>
      <c r="F506" s="930"/>
      <c r="G506" s="931"/>
      <c r="H506" s="951">
        <f t="shared" si="62"/>
        <v>0.41666666666666669</v>
      </c>
      <c r="I506" s="952"/>
      <c r="J506" s="952"/>
      <c r="K506" s="953"/>
      <c r="L506" s="948" t="str">
        <f t="shared" si="63"/>
        <v>Record</v>
      </c>
      <c r="M506" s="949"/>
      <c r="N506" s="949"/>
      <c r="O506" s="954" t="str">
        <f t="shared" si="64"/>
        <v>n/a</v>
      </c>
      <c r="P506" s="954"/>
      <c r="Q506" s="955"/>
      <c r="R506" s="948" t="str">
        <f t="shared" ref="R506" si="68">R473</f>
        <v>PB 5</v>
      </c>
      <c r="S506" s="949"/>
      <c r="T506" s="949"/>
      <c r="U506" s="956">
        <f t="shared" ref="U506" si="69">U473</f>
        <v>1.45</v>
      </c>
      <c r="V506" s="956"/>
      <c r="W506" s="957"/>
      <c r="X506" s="948" t="str">
        <f t="shared" si="65"/>
        <v xml:space="preserve">Starting Height/Second Height: 
</v>
      </c>
      <c r="Y506" s="949"/>
      <c r="Z506" s="949"/>
      <c r="AA506" s="949"/>
      <c r="AB506" s="949"/>
      <c r="AC506" s="949"/>
      <c r="AD506" s="949"/>
      <c r="AE506" s="949"/>
      <c r="AF506" s="949"/>
      <c r="AG506" s="950"/>
    </row>
    <row r="507" spans="1:33" ht="16" customHeight="1">
      <c r="A507" s="158"/>
      <c r="B507" s="158"/>
      <c r="C507" s="158"/>
      <c r="D507" s="159"/>
      <c r="E507" s="715"/>
      <c r="F507" s="715"/>
      <c r="G507" s="715"/>
      <c r="H507" s="160"/>
      <c r="I507" s="160"/>
      <c r="J507" s="160"/>
      <c r="K507" s="715"/>
      <c r="L507" s="715"/>
      <c r="M507" s="715"/>
      <c r="N507" s="713"/>
      <c r="O507" s="713"/>
      <c r="P507" s="713"/>
      <c r="Q507" s="713"/>
      <c r="R507" s="161"/>
      <c r="S507" s="161"/>
      <c r="T507" s="161"/>
      <c r="U507" s="162"/>
      <c r="V507" s="162"/>
      <c r="W507" s="161"/>
      <c r="X507" s="163"/>
      <c r="Y507" s="163"/>
      <c r="Z507" s="163"/>
      <c r="AA507" s="163"/>
      <c r="AB507" s="163"/>
      <c r="AC507" s="163"/>
      <c r="AD507" s="163"/>
      <c r="AE507" s="163"/>
      <c r="AF507" s="163"/>
      <c r="AG507" s="163"/>
    </row>
    <row r="508" spans="1:33" ht="38.25" customHeight="1">
      <c r="A508" s="958" t="s">
        <v>344</v>
      </c>
      <c r="B508" s="960" t="s">
        <v>302</v>
      </c>
      <c r="C508" s="960" t="s">
        <v>345</v>
      </c>
      <c r="D508" s="960" t="s">
        <v>346</v>
      </c>
      <c r="E508" s="962"/>
      <c r="F508" s="963"/>
      <c r="G508" s="962"/>
      <c r="H508" s="963"/>
      <c r="I508" s="962"/>
      <c r="J508" s="963"/>
      <c r="K508" s="962"/>
      <c r="L508" s="963"/>
      <c r="M508" s="962"/>
      <c r="N508" s="963"/>
      <c r="O508" s="962"/>
      <c r="P508" s="963"/>
      <c r="Q508" s="962"/>
      <c r="R508" s="963"/>
      <c r="S508" s="962"/>
      <c r="T508" s="963"/>
      <c r="U508" s="962"/>
      <c r="V508" s="963"/>
      <c r="W508" s="962"/>
      <c r="X508" s="963"/>
      <c r="Y508" s="962"/>
      <c r="Z508" s="963"/>
      <c r="AA508" s="964" t="s">
        <v>347</v>
      </c>
      <c r="AB508" s="965"/>
      <c r="AC508" s="936" t="s">
        <v>348</v>
      </c>
      <c r="AD508" s="938" t="s">
        <v>349</v>
      </c>
      <c r="AE508" s="938" t="s">
        <v>350</v>
      </c>
      <c r="AF508" s="940" t="s">
        <v>351</v>
      </c>
      <c r="AG508" s="941"/>
    </row>
    <row r="509" spans="1:33" ht="20.25" customHeight="1">
      <c r="A509" s="959"/>
      <c r="B509" s="961"/>
      <c r="C509" s="961"/>
      <c r="D509" s="961"/>
      <c r="E509" s="940" t="s">
        <v>352</v>
      </c>
      <c r="F509" s="941"/>
      <c r="G509" s="940" t="s">
        <v>352</v>
      </c>
      <c r="H509" s="941"/>
      <c r="I509" s="940" t="s">
        <v>352</v>
      </c>
      <c r="J509" s="941"/>
      <c r="K509" s="940" t="s">
        <v>352</v>
      </c>
      <c r="L509" s="941"/>
      <c r="M509" s="940" t="s">
        <v>352</v>
      </c>
      <c r="N509" s="941"/>
      <c r="O509" s="940" t="s">
        <v>352</v>
      </c>
      <c r="P509" s="941"/>
      <c r="Q509" s="940" t="s">
        <v>352</v>
      </c>
      <c r="R509" s="941"/>
      <c r="S509" s="940" t="s">
        <v>352</v>
      </c>
      <c r="T509" s="941"/>
      <c r="U509" s="940" t="s">
        <v>352</v>
      </c>
      <c r="V509" s="941"/>
      <c r="W509" s="940" t="s">
        <v>352</v>
      </c>
      <c r="X509" s="941"/>
      <c r="Y509" s="940" t="s">
        <v>352</v>
      </c>
      <c r="Z509" s="941"/>
      <c r="AA509" s="966"/>
      <c r="AB509" s="967"/>
      <c r="AC509" s="937"/>
      <c r="AD509" s="939"/>
      <c r="AE509" s="939"/>
      <c r="AF509" s="719" t="s">
        <v>71</v>
      </c>
      <c r="AG509" s="719" t="s">
        <v>65</v>
      </c>
    </row>
    <row r="510" spans="1:33" ht="25" customHeight="1">
      <c r="A510" s="717">
        <v>17</v>
      </c>
      <c r="B510" s="164" t="str" cm="1">
        <f t="array" ref="B510">IFERROR(_xlfn.TAKE(_xlfn.DROP(_xlfn.ANCHORARRAY(DataCalcs!$CI$577),16),27),"")</f>
        <v/>
      </c>
      <c r="C510" s="165"/>
      <c r="D510" s="165"/>
      <c r="E510" s="934"/>
      <c r="F510" s="935"/>
      <c r="G510" s="934"/>
      <c r="H510" s="935"/>
      <c r="I510" s="934"/>
      <c r="J510" s="935"/>
      <c r="K510" s="934"/>
      <c r="L510" s="935"/>
      <c r="M510" s="934"/>
      <c r="N510" s="935"/>
      <c r="O510" s="934"/>
      <c r="P510" s="935"/>
      <c r="Q510" s="934"/>
      <c r="R510" s="935"/>
      <c r="S510" s="934"/>
      <c r="T510" s="935"/>
      <c r="U510" s="934"/>
      <c r="V510" s="935"/>
      <c r="W510" s="934"/>
      <c r="X510" s="935"/>
      <c r="Y510" s="934"/>
      <c r="Z510" s="935"/>
      <c r="AA510" s="934"/>
      <c r="AB510" s="935"/>
      <c r="AC510" s="166"/>
      <c r="AD510" s="166"/>
      <c r="AE510" s="720"/>
      <c r="AF510" s="720"/>
      <c r="AG510" s="720"/>
    </row>
    <row r="511" spans="1:33" ht="25" customHeight="1">
      <c r="A511" s="720">
        <v>18</v>
      </c>
      <c r="B511" s="164"/>
      <c r="C511" s="165"/>
      <c r="D511" s="165"/>
      <c r="E511" s="934"/>
      <c r="F511" s="935"/>
      <c r="G511" s="934"/>
      <c r="H511" s="935"/>
      <c r="I511" s="934"/>
      <c r="J511" s="935"/>
      <c r="K511" s="934"/>
      <c r="L511" s="935"/>
      <c r="M511" s="934"/>
      <c r="N511" s="935"/>
      <c r="O511" s="934"/>
      <c r="P511" s="935"/>
      <c r="Q511" s="934"/>
      <c r="R511" s="935"/>
      <c r="S511" s="934"/>
      <c r="T511" s="935"/>
      <c r="U511" s="934"/>
      <c r="V511" s="935"/>
      <c r="W511" s="934"/>
      <c r="X511" s="935"/>
      <c r="Y511" s="934"/>
      <c r="Z511" s="935"/>
      <c r="AA511" s="934"/>
      <c r="AB511" s="935"/>
      <c r="AC511" s="166"/>
      <c r="AD511" s="166"/>
      <c r="AE511" s="720"/>
      <c r="AF511" s="720"/>
      <c r="AG511" s="720"/>
    </row>
    <row r="512" spans="1:33" ht="25" customHeight="1">
      <c r="A512" s="717">
        <v>19</v>
      </c>
      <c r="B512" s="164"/>
      <c r="C512" s="165"/>
      <c r="D512" s="165"/>
      <c r="E512" s="934"/>
      <c r="F512" s="935"/>
      <c r="G512" s="934"/>
      <c r="H512" s="935"/>
      <c r="I512" s="934"/>
      <c r="J512" s="935"/>
      <c r="K512" s="934"/>
      <c r="L512" s="935"/>
      <c r="M512" s="934"/>
      <c r="N512" s="935"/>
      <c r="O512" s="934"/>
      <c r="P512" s="935"/>
      <c r="Q512" s="934"/>
      <c r="R512" s="935"/>
      <c r="S512" s="934"/>
      <c r="T512" s="935"/>
      <c r="U512" s="934"/>
      <c r="V512" s="935"/>
      <c r="W512" s="934"/>
      <c r="X512" s="935"/>
      <c r="Y512" s="934"/>
      <c r="Z512" s="935"/>
      <c r="AA512" s="934"/>
      <c r="AB512" s="935"/>
      <c r="AC512" s="166"/>
      <c r="AD512" s="166"/>
      <c r="AE512" s="720"/>
      <c r="AF512" s="720"/>
      <c r="AG512" s="720"/>
    </row>
    <row r="513" spans="1:33" ht="25" customHeight="1">
      <c r="A513" s="720">
        <v>20</v>
      </c>
      <c r="B513" s="164"/>
      <c r="C513" s="165"/>
      <c r="D513" s="165"/>
      <c r="E513" s="934"/>
      <c r="F513" s="935"/>
      <c r="G513" s="934"/>
      <c r="H513" s="935"/>
      <c r="I513" s="934"/>
      <c r="J513" s="935"/>
      <c r="K513" s="934"/>
      <c r="L513" s="935"/>
      <c r="M513" s="934"/>
      <c r="N513" s="935"/>
      <c r="O513" s="934"/>
      <c r="P513" s="935"/>
      <c r="Q513" s="934"/>
      <c r="R513" s="935"/>
      <c r="S513" s="934"/>
      <c r="T513" s="935"/>
      <c r="U513" s="934"/>
      <c r="V513" s="935"/>
      <c r="W513" s="934"/>
      <c r="X513" s="935"/>
      <c r="Y513" s="934"/>
      <c r="Z513" s="935"/>
      <c r="AA513" s="934"/>
      <c r="AB513" s="935"/>
      <c r="AC513" s="166"/>
      <c r="AD513" s="166"/>
      <c r="AE513" s="720"/>
      <c r="AF513" s="720"/>
      <c r="AG513" s="720"/>
    </row>
    <row r="514" spans="1:33" ht="25" customHeight="1">
      <c r="A514" s="717">
        <v>21</v>
      </c>
      <c r="B514" s="164"/>
      <c r="C514" s="165"/>
      <c r="D514" s="165"/>
      <c r="E514" s="934"/>
      <c r="F514" s="935"/>
      <c r="G514" s="934"/>
      <c r="H514" s="935"/>
      <c r="I514" s="934"/>
      <c r="J514" s="935"/>
      <c r="K514" s="934"/>
      <c r="L514" s="935"/>
      <c r="M514" s="934"/>
      <c r="N514" s="935"/>
      <c r="O514" s="934"/>
      <c r="P514" s="935"/>
      <c r="Q514" s="934"/>
      <c r="R514" s="935"/>
      <c r="S514" s="934"/>
      <c r="T514" s="935"/>
      <c r="U514" s="934"/>
      <c r="V514" s="935"/>
      <c r="W514" s="934"/>
      <c r="X514" s="935"/>
      <c r="Y514" s="934"/>
      <c r="Z514" s="935"/>
      <c r="AA514" s="934"/>
      <c r="AB514" s="935"/>
      <c r="AC514" s="166"/>
      <c r="AD514" s="166"/>
      <c r="AE514" s="720"/>
      <c r="AF514" s="720"/>
      <c r="AG514" s="720"/>
    </row>
    <row r="515" spans="1:33" ht="25" customHeight="1">
      <c r="A515" s="720">
        <v>22</v>
      </c>
      <c r="B515" s="164"/>
      <c r="C515" s="165"/>
      <c r="D515" s="165"/>
      <c r="E515" s="934"/>
      <c r="F515" s="935"/>
      <c r="G515" s="934"/>
      <c r="H515" s="935"/>
      <c r="I515" s="934"/>
      <c r="J515" s="935"/>
      <c r="K515" s="934"/>
      <c r="L515" s="935"/>
      <c r="M515" s="934"/>
      <c r="N515" s="935"/>
      <c r="O515" s="934"/>
      <c r="P515" s="935"/>
      <c r="Q515" s="934"/>
      <c r="R515" s="935"/>
      <c r="S515" s="934"/>
      <c r="T515" s="935"/>
      <c r="U515" s="934"/>
      <c r="V515" s="935"/>
      <c r="W515" s="934"/>
      <c r="X515" s="935"/>
      <c r="Y515" s="934"/>
      <c r="Z515" s="935"/>
      <c r="AA515" s="934"/>
      <c r="AB515" s="935"/>
      <c r="AC515" s="166"/>
      <c r="AD515" s="166"/>
      <c r="AE515" s="720"/>
      <c r="AF515" s="720"/>
      <c r="AG515" s="720"/>
    </row>
    <row r="516" spans="1:33" ht="25" customHeight="1">
      <c r="A516" s="717">
        <v>23</v>
      </c>
      <c r="B516" s="164"/>
      <c r="C516" s="165"/>
      <c r="D516" s="165"/>
      <c r="E516" s="934"/>
      <c r="F516" s="935"/>
      <c r="G516" s="934"/>
      <c r="H516" s="935"/>
      <c r="I516" s="934"/>
      <c r="J516" s="935"/>
      <c r="K516" s="934"/>
      <c r="L516" s="935"/>
      <c r="M516" s="934"/>
      <c r="N516" s="935"/>
      <c r="O516" s="934"/>
      <c r="P516" s="935"/>
      <c r="Q516" s="934"/>
      <c r="R516" s="935"/>
      <c r="S516" s="934"/>
      <c r="T516" s="935"/>
      <c r="U516" s="934"/>
      <c r="V516" s="935"/>
      <c r="W516" s="934"/>
      <c r="X516" s="935"/>
      <c r="Y516" s="934"/>
      <c r="Z516" s="935"/>
      <c r="AA516" s="934"/>
      <c r="AB516" s="935"/>
      <c r="AC516" s="166"/>
      <c r="AD516" s="166"/>
      <c r="AE516" s="720"/>
      <c r="AF516" s="720"/>
      <c r="AG516" s="720"/>
    </row>
    <row r="517" spans="1:33" ht="25" customHeight="1">
      <c r="A517" s="720">
        <v>24</v>
      </c>
      <c r="B517" s="164"/>
      <c r="C517" s="165"/>
      <c r="D517" s="165"/>
      <c r="E517" s="934"/>
      <c r="F517" s="935"/>
      <c r="G517" s="934"/>
      <c r="H517" s="935"/>
      <c r="I517" s="934"/>
      <c r="J517" s="935"/>
      <c r="K517" s="934"/>
      <c r="L517" s="935"/>
      <c r="M517" s="934"/>
      <c r="N517" s="935"/>
      <c r="O517" s="934"/>
      <c r="P517" s="935"/>
      <c r="Q517" s="934"/>
      <c r="R517" s="935"/>
      <c r="S517" s="934"/>
      <c r="T517" s="935"/>
      <c r="U517" s="934"/>
      <c r="V517" s="935"/>
      <c r="W517" s="934"/>
      <c r="X517" s="935"/>
      <c r="Y517" s="934"/>
      <c r="Z517" s="935"/>
      <c r="AA517" s="934"/>
      <c r="AB517" s="935"/>
      <c r="AC517" s="166"/>
      <c r="AD517" s="166"/>
      <c r="AE517" s="720"/>
      <c r="AF517" s="720"/>
      <c r="AG517" s="720"/>
    </row>
    <row r="518" spans="1:33" ht="25" customHeight="1">
      <c r="A518" s="717">
        <v>25</v>
      </c>
      <c r="B518" s="164"/>
      <c r="C518" s="165"/>
      <c r="D518" s="165"/>
      <c r="E518" s="934"/>
      <c r="F518" s="935"/>
      <c r="G518" s="934"/>
      <c r="H518" s="935"/>
      <c r="I518" s="934"/>
      <c r="J518" s="935"/>
      <c r="K518" s="934"/>
      <c r="L518" s="935"/>
      <c r="M518" s="934"/>
      <c r="N518" s="935"/>
      <c r="O518" s="934"/>
      <c r="P518" s="935"/>
      <c r="Q518" s="934"/>
      <c r="R518" s="935"/>
      <c r="S518" s="934"/>
      <c r="T518" s="935"/>
      <c r="U518" s="934"/>
      <c r="V518" s="935"/>
      <c r="W518" s="934"/>
      <c r="X518" s="935"/>
      <c r="Y518" s="934"/>
      <c r="Z518" s="935"/>
      <c r="AA518" s="934"/>
      <c r="AB518" s="935"/>
      <c r="AC518" s="166"/>
      <c r="AD518" s="166"/>
      <c r="AE518" s="720"/>
      <c r="AF518" s="720"/>
      <c r="AG518" s="720"/>
    </row>
    <row r="519" spans="1:33" ht="25" customHeight="1">
      <c r="A519" s="720">
        <v>26</v>
      </c>
      <c r="B519" s="164"/>
      <c r="C519" s="165"/>
      <c r="D519" s="165"/>
      <c r="E519" s="934"/>
      <c r="F519" s="935"/>
      <c r="G519" s="934"/>
      <c r="H519" s="935"/>
      <c r="I519" s="934"/>
      <c r="J519" s="935"/>
      <c r="K519" s="934"/>
      <c r="L519" s="935"/>
      <c r="M519" s="934"/>
      <c r="N519" s="935"/>
      <c r="O519" s="934"/>
      <c r="P519" s="935"/>
      <c r="Q519" s="934"/>
      <c r="R519" s="935"/>
      <c r="S519" s="934"/>
      <c r="T519" s="935"/>
      <c r="U519" s="934"/>
      <c r="V519" s="935"/>
      <c r="W519" s="934"/>
      <c r="X519" s="935"/>
      <c r="Y519" s="934"/>
      <c r="Z519" s="935"/>
      <c r="AA519" s="934"/>
      <c r="AB519" s="935"/>
      <c r="AC519" s="166"/>
      <c r="AD519" s="166"/>
      <c r="AE519" s="720"/>
      <c r="AF519" s="720"/>
      <c r="AG519" s="720"/>
    </row>
    <row r="520" spans="1:33" ht="25" customHeight="1">
      <c r="A520" s="717">
        <v>27</v>
      </c>
      <c r="B520" s="164"/>
      <c r="C520" s="165"/>
      <c r="D520" s="165"/>
      <c r="E520" s="934"/>
      <c r="F520" s="935"/>
      <c r="G520" s="934"/>
      <c r="H520" s="935"/>
      <c r="I520" s="934"/>
      <c r="J520" s="935"/>
      <c r="K520" s="934"/>
      <c r="L520" s="935"/>
      <c r="M520" s="934"/>
      <c r="N520" s="935"/>
      <c r="O520" s="934"/>
      <c r="P520" s="935"/>
      <c r="Q520" s="934"/>
      <c r="R520" s="935"/>
      <c r="S520" s="934"/>
      <c r="T520" s="935"/>
      <c r="U520" s="934"/>
      <c r="V520" s="935"/>
      <c r="W520" s="934"/>
      <c r="X520" s="935"/>
      <c r="Y520" s="934"/>
      <c r="Z520" s="935"/>
      <c r="AA520" s="934"/>
      <c r="AB520" s="935"/>
      <c r="AC520" s="166"/>
      <c r="AD520" s="166"/>
      <c r="AE520" s="720"/>
      <c r="AF520" s="720"/>
      <c r="AG520" s="720"/>
    </row>
    <row r="521" spans="1:33" ht="25" customHeight="1">
      <c r="A521" s="720">
        <v>28</v>
      </c>
      <c r="B521" s="164"/>
      <c r="C521" s="165"/>
      <c r="D521" s="165"/>
      <c r="E521" s="934"/>
      <c r="F521" s="935"/>
      <c r="G521" s="934"/>
      <c r="H521" s="935"/>
      <c r="I521" s="934"/>
      <c r="J521" s="935"/>
      <c r="K521" s="934"/>
      <c r="L521" s="935"/>
      <c r="M521" s="934"/>
      <c r="N521" s="935"/>
      <c r="O521" s="934"/>
      <c r="P521" s="935"/>
      <c r="Q521" s="934"/>
      <c r="R521" s="935"/>
      <c r="S521" s="934"/>
      <c r="T521" s="935"/>
      <c r="U521" s="934"/>
      <c r="V521" s="935"/>
      <c r="W521" s="934"/>
      <c r="X521" s="935"/>
      <c r="Y521" s="934"/>
      <c r="Z521" s="935"/>
      <c r="AA521" s="934"/>
      <c r="AB521" s="935"/>
      <c r="AC521" s="166"/>
      <c r="AD521" s="166"/>
      <c r="AE521" s="720"/>
      <c r="AF521" s="720"/>
      <c r="AG521" s="720"/>
    </row>
    <row r="522" spans="1:33" ht="25" customHeight="1">
      <c r="A522" s="717">
        <v>29</v>
      </c>
      <c r="B522" s="164"/>
      <c r="C522" s="165"/>
      <c r="D522" s="165"/>
      <c r="E522" s="934"/>
      <c r="F522" s="935"/>
      <c r="G522" s="934"/>
      <c r="H522" s="935"/>
      <c r="I522" s="934"/>
      <c r="J522" s="935"/>
      <c r="K522" s="934"/>
      <c r="L522" s="935"/>
      <c r="M522" s="934"/>
      <c r="N522" s="935"/>
      <c r="O522" s="934"/>
      <c r="P522" s="935"/>
      <c r="Q522" s="934"/>
      <c r="R522" s="935"/>
      <c r="S522" s="934"/>
      <c r="T522" s="935"/>
      <c r="U522" s="934"/>
      <c r="V522" s="935"/>
      <c r="W522" s="934"/>
      <c r="X522" s="935"/>
      <c r="Y522" s="934"/>
      <c r="Z522" s="935"/>
      <c r="AA522" s="934"/>
      <c r="AB522" s="935"/>
      <c r="AC522" s="166"/>
      <c r="AD522" s="166"/>
      <c r="AE522" s="720"/>
      <c r="AF522" s="720"/>
      <c r="AG522" s="720"/>
    </row>
    <row r="523" spans="1:33" ht="25" customHeight="1">
      <c r="A523" s="720">
        <v>30</v>
      </c>
      <c r="B523" s="164"/>
      <c r="C523" s="165"/>
      <c r="D523" s="165"/>
      <c r="E523" s="934"/>
      <c r="F523" s="935"/>
      <c r="G523" s="934"/>
      <c r="H523" s="935"/>
      <c r="I523" s="934"/>
      <c r="J523" s="935"/>
      <c r="K523" s="934"/>
      <c r="L523" s="935"/>
      <c r="M523" s="934"/>
      <c r="N523" s="935"/>
      <c r="O523" s="934"/>
      <c r="P523" s="935"/>
      <c r="Q523" s="934"/>
      <c r="R523" s="935"/>
      <c r="S523" s="934"/>
      <c r="T523" s="935"/>
      <c r="U523" s="934"/>
      <c r="V523" s="935"/>
      <c r="W523" s="934"/>
      <c r="X523" s="935"/>
      <c r="Y523" s="934"/>
      <c r="Z523" s="935"/>
      <c r="AA523" s="934"/>
      <c r="AB523" s="935"/>
      <c r="AC523" s="166"/>
      <c r="AD523" s="166"/>
      <c r="AE523" s="720"/>
      <c r="AF523" s="720"/>
      <c r="AG523" s="720"/>
    </row>
    <row r="524" spans="1:33" ht="25" customHeight="1">
      <c r="A524" s="717">
        <v>31</v>
      </c>
      <c r="B524" s="164"/>
      <c r="C524" s="165"/>
      <c r="D524" s="165"/>
      <c r="E524" s="934"/>
      <c r="F524" s="935"/>
      <c r="G524" s="934"/>
      <c r="H524" s="935"/>
      <c r="I524" s="934"/>
      <c r="J524" s="935"/>
      <c r="K524" s="934"/>
      <c r="L524" s="935"/>
      <c r="M524" s="934"/>
      <c r="N524" s="935"/>
      <c r="O524" s="934"/>
      <c r="P524" s="935"/>
      <c r="Q524" s="934"/>
      <c r="R524" s="935"/>
      <c r="S524" s="934"/>
      <c r="T524" s="935"/>
      <c r="U524" s="934"/>
      <c r="V524" s="935"/>
      <c r="W524" s="934"/>
      <c r="X524" s="935"/>
      <c r="Y524" s="934"/>
      <c r="Z524" s="935"/>
      <c r="AA524" s="934"/>
      <c r="AB524" s="935"/>
      <c r="AC524" s="166"/>
      <c r="AD524" s="166"/>
      <c r="AE524" s="720"/>
      <c r="AF524" s="720"/>
      <c r="AG524" s="720"/>
    </row>
    <row r="525" spans="1:33" ht="25" customHeight="1">
      <c r="A525" s="720">
        <v>32</v>
      </c>
      <c r="B525" s="164"/>
      <c r="C525" s="165"/>
      <c r="D525" s="165"/>
      <c r="E525" s="934"/>
      <c r="F525" s="935"/>
      <c r="G525" s="934"/>
      <c r="H525" s="935"/>
      <c r="I525" s="934"/>
      <c r="J525" s="935"/>
      <c r="K525" s="934"/>
      <c r="L525" s="935"/>
      <c r="M525" s="934"/>
      <c r="N525" s="935"/>
      <c r="O525" s="934"/>
      <c r="P525" s="935"/>
      <c r="Q525" s="934"/>
      <c r="R525" s="935"/>
      <c r="S525" s="934"/>
      <c r="T525" s="935"/>
      <c r="U525" s="934"/>
      <c r="V525" s="935"/>
      <c r="W525" s="934"/>
      <c r="X525" s="935"/>
      <c r="Y525" s="934"/>
      <c r="Z525" s="935"/>
      <c r="AA525" s="934"/>
      <c r="AB525" s="935"/>
      <c r="AC525" s="166"/>
      <c r="AD525" s="166"/>
      <c r="AE525" s="720"/>
      <c r="AF525" s="720"/>
      <c r="AG525" s="720"/>
    </row>
    <row r="526" spans="1:33" ht="16" customHeight="1">
      <c r="A526" s="158"/>
      <c r="B526" s="715"/>
      <c r="C526" s="167"/>
      <c r="D526" s="167"/>
      <c r="E526" s="158"/>
      <c r="F526" s="158"/>
      <c r="G526" s="158"/>
      <c r="H526" s="158"/>
      <c r="I526" s="158"/>
      <c r="J526" s="158"/>
      <c r="K526" s="158"/>
      <c r="L526" s="158"/>
      <c r="M526" s="158"/>
      <c r="N526" s="158"/>
      <c r="O526" s="158"/>
      <c r="P526" s="158"/>
      <c r="Q526" s="158"/>
      <c r="R526" s="158"/>
      <c r="S526" s="158"/>
      <c r="T526" s="158"/>
      <c r="U526" s="158"/>
      <c r="V526" s="158"/>
      <c r="W526" s="158"/>
      <c r="X526" s="158"/>
      <c r="Y526" s="158"/>
      <c r="Z526" s="158"/>
      <c r="AA526" s="158"/>
      <c r="AB526" s="158"/>
      <c r="AC526" s="158"/>
      <c r="AD526" s="158"/>
      <c r="AE526" s="158"/>
      <c r="AF526" s="158"/>
      <c r="AG526" s="158"/>
    </row>
    <row r="527" spans="1:33" ht="20.25" customHeight="1">
      <c r="A527" s="158"/>
      <c r="B527" s="158"/>
      <c r="C527" s="158"/>
      <c r="D527" s="158"/>
      <c r="E527" s="158"/>
      <c r="F527" s="158"/>
      <c r="G527" s="158"/>
      <c r="H527" s="715"/>
      <c r="I527" s="928"/>
      <c r="J527" s="928"/>
      <c r="K527" s="928"/>
      <c r="L527" s="928"/>
      <c r="M527" s="928"/>
      <c r="N527" s="928"/>
      <c r="O527" s="928"/>
      <c r="P527" s="928"/>
      <c r="Q527" s="928"/>
      <c r="R527" s="928"/>
      <c r="S527" s="928"/>
      <c r="T527" s="928"/>
      <c r="U527" s="928"/>
      <c r="V527" s="928"/>
      <c r="W527" s="928"/>
      <c r="X527" s="928"/>
      <c r="Y527" s="928"/>
      <c r="Z527" s="928"/>
      <c r="AA527" s="158"/>
      <c r="AB527" s="929" t="s">
        <v>355</v>
      </c>
      <c r="AC527" s="930"/>
      <c r="AD527" s="930"/>
      <c r="AE527" s="930"/>
      <c r="AF527" s="930"/>
      <c r="AG527" s="931"/>
    </row>
    <row r="528" spans="1:33" ht="20.25" customHeight="1">
      <c r="A528" s="158"/>
      <c r="B528" s="715"/>
      <c r="C528" s="715"/>
      <c r="D528" s="715"/>
      <c r="E528" s="928"/>
      <c r="F528" s="928"/>
      <c r="G528" s="928"/>
      <c r="H528" s="715"/>
      <c r="I528" s="158"/>
      <c r="J528" s="928"/>
      <c r="K528" s="928"/>
      <c r="L528" s="928"/>
      <c r="M528" s="928"/>
      <c r="N528" s="928"/>
      <c r="O528" s="928"/>
      <c r="P528" s="928"/>
      <c r="Q528" s="928"/>
      <c r="R528" s="928"/>
      <c r="S528" s="928"/>
      <c r="T528" s="928"/>
      <c r="U528" s="928"/>
      <c r="V528" s="928"/>
      <c r="W528" s="928"/>
      <c r="X528" s="928"/>
      <c r="Y528" s="928"/>
      <c r="Z528" s="928"/>
      <c r="AA528" s="158"/>
      <c r="AB528" s="169"/>
      <c r="AC528" s="158"/>
      <c r="AD528" s="158"/>
      <c r="AE528" s="158"/>
      <c r="AF528" s="158"/>
      <c r="AG528" s="170"/>
    </row>
    <row r="529" spans="1:33" ht="20.25" customHeight="1">
      <c r="A529" s="714"/>
      <c r="B529" s="487"/>
      <c r="C529" s="167"/>
      <c r="D529" s="715"/>
      <c r="E529" s="932"/>
      <c r="F529" s="932"/>
      <c r="G529" s="932"/>
      <c r="H529" s="718"/>
      <c r="I529" s="714"/>
      <c r="J529" s="933"/>
      <c r="K529" s="933"/>
      <c r="L529" s="928"/>
      <c r="M529" s="928"/>
      <c r="N529" s="928"/>
      <c r="O529" s="928"/>
      <c r="P529" s="928"/>
      <c r="Q529" s="928"/>
      <c r="R529" s="928"/>
      <c r="S529" s="928"/>
      <c r="T529" s="928"/>
      <c r="U529" s="928"/>
      <c r="V529" s="928"/>
      <c r="W529" s="928"/>
      <c r="X529" s="928"/>
      <c r="Y529" s="928"/>
      <c r="Z529" s="928"/>
      <c r="AA529" s="158"/>
      <c r="AB529" s="169"/>
      <c r="AC529" s="158"/>
      <c r="AD529" s="158"/>
      <c r="AE529" s="158"/>
      <c r="AF529" s="158"/>
      <c r="AG529" s="170"/>
    </row>
    <row r="530" spans="1:33" ht="20.25" customHeight="1">
      <c r="A530" s="714"/>
      <c r="B530" s="715"/>
      <c r="C530" s="167"/>
      <c r="D530" s="715"/>
      <c r="E530" s="932"/>
      <c r="F530" s="932"/>
      <c r="G530" s="932"/>
      <c r="H530" s="718"/>
      <c r="I530" s="714"/>
      <c r="J530" s="933"/>
      <c r="K530" s="933"/>
      <c r="L530" s="928"/>
      <c r="M530" s="928"/>
      <c r="N530" s="928"/>
      <c r="O530" s="928"/>
      <c r="P530" s="928"/>
      <c r="Q530" s="928"/>
      <c r="R530" s="928"/>
      <c r="S530" s="928"/>
      <c r="T530" s="928"/>
      <c r="U530" s="928"/>
      <c r="V530" s="928"/>
      <c r="W530" s="928"/>
      <c r="X530" s="928"/>
      <c r="Y530" s="928"/>
      <c r="Z530" s="928"/>
      <c r="AA530" s="158"/>
      <c r="AB530" s="169"/>
      <c r="AC530" s="158"/>
      <c r="AD530" s="158"/>
      <c r="AE530" s="158"/>
      <c r="AF530" s="158"/>
      <c r="AG530" s="170"/>
    </row>
    <row r="531" spans="1:33" ht="20.25" customHeight="1">
      <c r="A531" s="714"/>
      <c r="B531" s="715"/>
      <c r="C531" s="167"/>
      <c r="D531" s="715"/>
      <c r="E531" s="932"/>
      <c r="F531" s="932"/>
      <c r="G531" s="932"/>
      <c r="H531" s="718"/>
      <c r="I531" s="714"/>
      <c r="J531" s="933"/>
      <c r="K531" s="933"/>
      <c r="L531" s="928"/>
      <c r="M531" s="928"/>
      <c r="N531" s="928"/>
      <c r="O531" s="928"/>
      <c r="P531" s="928"/>
      <c r="Q531" s="928"/>
      <c r="R531" s="928"/>
      <c r="S531" s="928"/>
      <c r="T531" s="928"/>
      <c r="U531" s="928"/>
      <c r="V531" s="928"/>
      <c r="W531" s="928"/>
      <c r="X531" s="928"/>
      <c r="Y531" s="928"/>
      <c r="Z531" s="928"/>
      <c r="AB531" s="173"/>
      <c r="AG531" s="174"/>
    </row>
    <row r="532" spans="1:33" ht="20.25" customHeight="1">
      <c r="A532" s="714"/>
      <c r="B532" s="715"/>
      <c r="C532" s="167"/>
      <c r="D532" s="715"/>
      <c r="E532" s="932"/>
      <c r="F532" s="932"/>
      <c r="G532" s="932"/>
      <c r="H532" s="718"/>
      <c r="I532" s="714"/>
      <c r="J532" s="933"/>
      <c r="K532" s="933"/>
      <c r="L532" s="928"/>
      <c r="M532" s="928"/>
      <c r="N532" s="928"/>
      <c r="O532" s="928"/>
      <c r="P532" s="928"/>
      <c r="Q532" s="928"/>
      <c r="R532" s="928"/>
      <c r="S532" s="928"/>
      <c r="T532" s="928"/>
      <c r="U532" s="928"/>
      <c r="V532" s="928"/>
      <c r="W532" s="928"/>
      <c r="X532" s="928"/>
      <c r="Y532" s="928"/>
      <c r="Z532" s="928"/>
      <c r="AA532" s="158"/>
      <c r="AB532" s="929" t="s">
        <v>358</v>
      </c>
      <c r="AC532" s="930"/>
      <c r="AD532" s="930"/>
      <c r="AE532" s="930"/>
      <c r="AF532" s="930"/>
      <c r="AG532" s="931"/>
    </row>
    <row r="533" spans="1:33" ht="20.25" customHeight="1">
      <c r="A533" s="714"/>
      <c r="B533" s="715"/>
      <c r="C533" s="167"/>
      <c r="D533" s="715"/>
      <c r="E533" s="932"/>
      <c r="F533" s="932"/>
      <c r="G533" s="932"/>
      <c r="H533" s="718"/>
      <c r="I533" s="714"/>
      <c r="J533" s="933"/>
      <c r="K533" s="933"/>
      <c r="L533" s="928"/>
      <c r="M533" s="928"/>
      <c r="N533" s="928"/>
      <c r="O533" s="928"/>
      <c r="P533" s="928"/>
      <c r="Q533" s="928"/>
      <c r="R533" s="928"/>
      <c r="S533" s="928"/>
      <c r="T533" s="928"/>
      <c r="U533" s="928"/>
      <c r="V533" s="928"/>
      <c r="W533" s="928"/>
      <c r="X533" s="928"/>
      <c r="Y533" s="928"/>
      <c r="Z533" s="928"/>
      <c r="AA533" s="158"/>
      <c r="AB533" s="474"/>
      <c r="AC533" s="178"/>
      <c r="AD533" s="178"/>
      <c r="AE533" s="178"/>
      <c r="AF533" s="178"/>
      <c r="AG533" s="475"/>
    </row>
    <row r="534" spans="1:33" ht="20.25" customHeight="1">
      <c r="A534" s="714"/>
      <c r="B534" s="715"/>
      <c r="C534" s="167"/>
      <c r="D534" s="715"/>
      <c r="E534" s="932"/>
      <c r="F534" s="932"/>
      <c r="G534" s="932"/>
      <c r="H534" s="718"/>
      <c r="I534" s="714"/>
      <c r="J534" s="933"/>
      <c r="K534" s="933"/>
      <c r="L534" s="928"/>
      <c r="M534" s="928"/>
      <c r="N534" s="928"/>
      <c r="O534" s="928"/>
      <c r="P534" s="928"/>
      <c r="Q534" s="928"/>
      <c r="R534" s="928"/>
      <c r="S534" s="928"/>
      <c r="T534" s="928"/>
      <c r="U534" s="928"/>
      <c r="V534" s="928"/>
      <c r="W534" s="928"/>
      <c r="X534" s="928"/>
      <c r="Y534" s="928"/>
      <c r="Z534" s="928"/>
      <c r="AA534" s="158"/>
      <c r="AB534" s="169"/>
      <c r="AC534" s="158"/>
      <c r="AD534" s="158"/>
      <c r="AE534" s="158"/>
      <c r="AF534" s="158"/>
      <c r="AG534" s="170"/>
    </row>
    <row r="535" spans="1:33" ht="20.25" customHeight="1">
      <c r="A535" s="714"/>
      <c r="B535" s="715"/>
      <c r="C535" s="167"/>
      <c r="D535" s="715"/>
      <c r="E535" s="932"/>
      <c r="F535" s="932"/>
      <c r="G535" s="932"/>
      <c r="H535" s="718"/>
      <c r="I535" s="714"/>
      <c r="J535" s="933"/>
      <c r="K535" s="933"/>
      <c r="L535" s="928"/>
      <c r="M535" s="928"/>
      <c r="N535" s="928"/>
      <c r="O535" s="928"/>
      <c r="P535" s="928"/>
      <c r="Q535" s="928"/>
      <c r="R535" s="928"/>
      <c r="S535" s="928"/>
      <c r="T535" s="928"/>
      <c r="U535" s="928"/>
      <c r="V535" s="928"/>
      <c r="W535" s="928"/>
      <c r="X535" s="928"/>
      <c r="Y535" s="928"/>
      <c r="Z535" s="928"/>
      <c r="AA535" s="158"/>
      <c r="AB535" s="169"/>
      <c r="AC535" s="158"/>
      <c r="AD535" s="158"/>
      <c r="AE535" s="158"/>
      <c r="AF535" s="158"/>
      <c r="AG535" s="170"/>
    </row>
    <row r="536" spans="1:33" ht="20.25" customHeight="1">
      <c r="A536" s="714"/>
      <c r="B536" s="715"/>
      <c r="C536" s="167"/>
      <c r="D536" s="715"/>
      <c r="E536" s="932"/>
      <c r="F536" s="932"/>
      <c r="G536" s="932"/>
      <c r="H536" s="718"/>
      <c r="I536" s="714"/>
      <c r="J536" s="933"/>
      <c r="K536" s="933"/>
      <c r="L536" s="928"/>
      <c r="M536" s="928"/>
      <c r="N536" s="928"/>
      <c r="O536" s="928"/>
      <c r="P536" s="928"/>
      <c r="Q536" s="928"/>
      <c r="R536" s="928"/>
      <c r="S536" s="928"/>
      <c r="T536" s="928"/>
      <c r="U536" s="928"/>
      <c r="V536" s="928"/>
      <c r="W536" s="928"/>
      <c r="X536" s="928"/>
      <c r="Y536" s="928"/>
      <c r="Z536" s="928"/>
      <c r="AA536" s="158"/>
      <c r="AB536" s="175"/>
      <c r="AC536" s="176"/>
      <c r="AD536" s="176"/>
      <c r="AE536" s="176"/>
      <c r="AF536" s="176"/>
      <c r="AG536" s="177"/>
    </row>
    <row r="537" spans="1:33" ht="10" customHeight="1">
      <c r="A537" s="714"/>
      <c r="B537" s="715"/>
      <c r="C537" s="167"/>
      <c r="D537" s="715"/>
      <c r="E537" s="718"/>
      <c r="F537" s="718"/>
      <c r="G537" s="718"/>
      <c r="H537" s="718"/>
      <c r="I537" s="714"/>
      <c r="J537" s="714"/>
      <c r="K537" s="715"/>
      <c r="L537" s="715"/>
      <c r="M537" s="715"/>
      <c r="N537" s="715"/>
      <c r="O537" s="715"/>
      <c r="P537" s="715"/>
      <c r="Q537" s="715"/>
      <c r="R537" s="715"/>
      <c r="S537" s="715"/>
      <c r="T537" s="715"/>
      <c r="U537" s="715"/>
      <c r="V537" s="715"/>
      <c r="W537" s="715"/>
      <c r="X537" s="715"/>
      <c r="Y537" s="715"/>
      <c r="Z537" s="715"/>
      <c r="AA537" s="158"/>
      <c r="AB537" s="158"/>
      <c r="AC537" s="158"/>
      <c r="AD537" s="158"/>
      <c r="AE537" s="158"/>
      <c r="AF537" s="158"/>
      <c r="AG537" s="158"/>
    </row>
  </sheetData>
  <sheetProtection sheet="1" objects="1" scenarios="1"/>
  <mergeCells count="4603">
    <mergeCell ref="AB400:AG400"/>
    <mergeCell ref="E401:G401"/>
    <mergeCell ref="J401:K401"/>
    <mergeCell ref="L401:S401"/>
    <mergeCell ref="T401:W401"/>
    <mergeCell ref="X401:Z401"/>
    <mergeCell ref="E402:G402"/>
    <mergeCell ref="J402:K402"/>
    <mergeCell ref="L402:S402"/>
    <mergeCell ref="T402:W402"/>
    <mergeCell ref="X402:Z402"/>
    <mergeCell ref="E403:G403"/>
    <mergeCell ref="J403:K403"/>
    <mergeCell ref="L403:S403"/>
    <mergeCell ref="T403:W403"/>
    <mergeCell ref="X403:Z403"/>
    <mergeCell ref="E404:G404"/>
    <mergeCell ref="J404:K404"/>
    <mergeCell ref="L404:S404"/>
    <mergeCell ref="T404:W404"/>
    <mergeCell ref="X404:Z404"/>
    <mergeCell ref="E397:G397"/>
    <mergeCell ref="J397:K397"/>
    <mergeCell ref="L397:S397"/>
    <mergeCell ref="T397:W397"/>
    <mergeCell ref="X397:Z397"/>
    <mergeCell ref="E398:G398"/>
    <mergeCell ref="J398:K398"/>
    <mergeCell ref="L398:S398"/>
    <mergeCell ref="T398:W398"/>
    <mergeCell ref="X398:Z398"/>
    <mergeCell ref="E399:G399"/>
    <mergeCell ref="J399:K399"/>
    <mergeCell ref="L399:S399"/>
    <mergeCell ref="T399:W399"/>
    <mergeCell ref="X399:Z399"/>
    <mergeCell ref="E400:G400"/>
    <mergeCell ref="J400:K400"/>
    <mergeCell ref="L400:S400"/>
    <mergeCell ref="T400:W400"/>
    <mergeCell ref="X400:Z400"/>
    <mergeCell ref="E393:F393"/>
    <mergeCell ref="G393:H393"/>
    <mergeCell ref="I393:J393"/>
    <mergeCell ref="K393:L393"/>
    <mergeCell ref="M393:N393"/>
    <mergeCell ref="O393:P393"/>
    <mergeCell ref="Q393:R393"/>
    <mergeCell ref="S393:T393"/>
    <mergeCell ref="U393:V393"/>
    <mergeCell ref="W393:X393"/>
    <mergeCell ref="Y393:Z393"/>
    <mergeCell ref="AA393:AB393"/>
    <mergeCell ref="I395:Z395"/>
    <mergeCell ref="AB395:AG395"/>
    <mergeCell ref="E396:G396"/>
    <mergeCell ref="J396:K396"/>
    <mergeCell ref="L396:S396"/>
    <mergeCell ref="T396:W396"/>
    <mergeCell ref="X396:Z396"/>
    <mergeCell ref="E391:F391"/>
    <mergeCell ref="G391:H391"/>
    <mergeCell ref="I391:J391"/>
    <mergeCell ref="K391:L391"/>
    <mergeCell ref="M391:N391"/>
    <mergeCell ref="O391:P391"/>
    <mergeCell ref="Q391:R391"/>
    <mergeCell ref="S391:T391"/>
    <mergeCell ref="U391:V391"/>
    <mergeCell ref="W391:X391"/>
    <mergeCell ref="Y391:Z391"/>
    <mergeCell ref="AA391:AB391"/>
    <mergeCell ref="E392:F392"/>
    <mergeCell ref="G392:H392"/>
    <mergeCell ref="I392:J392"/>
    <mergeCell ref="K392:L392"/>
    <mergeCell ref="M392:N392"/>
    <mergeCell ref="O392:P392"/>
    <mergeCell ref="Q392:R392"/>
    <mergeCell ref="S392:T392"/>
    <mergeCell ref="U392:V392"/>
    <mergeCell ref="W392:X392"/>
    <mergeCell ref="Y392:Z392"/>
    <mergeCell ref="AA392:AB392"/>
    <mergeCell ref="E389:F389"/>
    <mergeCell ref="G389:H389"/>
    <mergeCell ref="I389:J389"/>
    <mergeCell ref="K389:L389"/>
    <mergeCell ref="M389:N389"/>
    <mergeCell ref="O389:P389"/>
    <mergeCell ref="Q389:R389"/>
    <mergeCell ref="S389:T389"/>
    <mergeCell ref="U389:V389"/>
    <mergeCell ref="W389:X389"/>
    <mergeCell ref="Y389:Z389"/>
    <mergeCell ref="AA389:AB389"/>
    <mergeCell ref="E390:F390"/>
    <mergeCell ref="G390:H390"/>
    <mergeCell ref="I390:J390"/>
    <mergeCell ref="K390:L390"/>
    <mergeCell ref="M390:N390"/>
    <mergeCell ref="O390:P390"/>
    <mergeCell ref="Q390:R390"/>
    <mergeCell ref="S390:T390"/>
    <mergeCell ref="U390:V390"/>
    <mergeCell ref="W390:X390"/>
    <mergeCell ref="Y390:Z390"/>
    <mergeCell ref="AA390:AB390"/>
    <mergeCell ref="E387:F387"/>
    <mergeCell ref="G387:H387"/>
    <mergeCell ref="I387:J387"/>
    <mergeCell ref="K387:L387"/>
    <mergeCell ref="M387:N387"/>
    <mergeCell ref="O387:P387"/>
    <mergeCell ref="Q387:R387"/>
    <mergeCell ref="S387:T387"/>
    <mergeCell ref="U387:V387"/>
    <mergeCell ref="W387:X387"/>
    <mergeCell ref="Y387:Z387"/>
    <mergeCell ref="AA387:AB387"/>
    <mergeCell ref="E388:F388"/>
    <mergeCell ref="G388:H388"/>
    <mergeCell ref="I388:J388"/>
    <mergeCell ref="K388:L388"/>
    <mergeCell ref="M388:N388"/>
    <mergeCell ref="O388:P388"/>
    <mergeCell ref="Q388:R388"/>
    <mergeCell ref="S388:T388"/>
    <mergeCell ref="U388:V388"/>
    <mergeCell ref="W388:X388"/>
    <mergeCell ref="Y388:Z388"/>
    <mergeCell ref="AA388:AB388"/>
    <mergeCell ref="E385:F385"/>
    <mergeCell ref="G385:H385"/>
    <mergeCell ref="I385:J385"/>
    <mergeCell ref="K385:L385"/>
    <mergeCell ref="M385:N385"/>
    <mergeCell ref="O385:P385"/>
    <mergeCell ref="Q385:R385"/>
    <mergeCell ref="S385:T385"/>
    <mergeCell ref="U385:V385"/>
    <mergeCell ref="W385:X385"/>
    <mergeCell ref="Y385:Z385"/>
    <mergeCell ref="AA385:AB385"/>
    <mergeCell ref="E386:F386"/>
    <mergeCell ref="G386:H386"/>
    <mergeCell ref="I386:J386"/>
    <mergeCell ref="K386:L386"/>
    <mergeCell ref="M386:N386"/>
    <mergeCell ref="O386:P386"/>
    <mergeCell ref="Q386:R386"/>
    <mergeCell ref="S386:T386"/>
    <mergeCell ref="U386:V386"/>
    <mergeCell ref="W386:X386"/>
    <mergeCell ref="Y386:Z386"/>
    <mergeCell ref="AA386:AB386"/>
    <mergeCell ref="E383:F383"/>
    <mergeCell ref="G383:H383"/>
    <mergeCell ref="I383:J383"/>
    <mergeCell ref="K383:L383"/>
    <mergeCell ref="M383:N383"/>
    <mergeCell ref="O383:P383"/>
    <mergeCell ref="Q383:R383"/>
    <mergeCell ref="S383:T383"/>
    <mergeCell ref="U383:V383"/>
    <mergeCell ref="W383:X383"/>
    <mergeCell ref="Y383:Z383"/>
    <mergeCell ref="AA383:AB383"/>
    <mergeCell ref="E384:F384"/>
    <mergeCell ref="G384:H384"/>
    <mergeCell ref="I384:J384"/>
    <mergeCell ref="K384:L384"/>
    <mergeCell ref="M384:N384"/>
    <mergeCell ref="O384:P384"/>
    <mergeCell ref="Q384:R384"/>
    <mergeCell ref="S384:T384"/>
    <mergeCell ref="U384:V384"/>
    <mergeCell ref="W384:X384"/>
    <mergeCell ref="Y384:Z384"/>
    <mergeCell ref="AA384:AB384"/>
    <mergeCell ref="E381:F381"/>
    <mergeCell ref="G381:H381"/>
    <mergeCell ref="I381:J381"/>
    <mergeCell ref="K381:L381"/>
    <mergeCell ref="M381:N381"/>
    <mergeCell ref="O381:P381"/>
    <mergeCell ref="Q381:R381"/>
    <mergeCell ref="S381:T381"/>
    <mergeCell ref="U381:V381"/>
    <mergeCell ref="W381:X381"/>
    <mergeCell ref="Y381:Z381"/>
    <mergeCell ref="AA381:AB381"/>
    <mergeCell ref="E382:F382"/>
    <mergeCell ref="G382:H382"/>
    <mergeCell ref="I382:J382"/>
    <mergeCell ref="K382:L382"/>
    <mergeCell ref="M382:N382"/>
    <mergeCell ref="O382:P382"/>
    <mergeCell ref="Q382:R382"/>
    <mergeCell ref="S382:T382"/>
    <mergeCell ref="U382:V382"/>
    <mergeCell ref="W382:X382"/>
    <mergeCell ref="Y382:Z382"/>
    <mergeCell ref="AA382:AB382"/>
    <mergeCell ref="E379:F379"/>
    <mergeCell ref="G379:H379"/>
    <mergeCell ref="I379:J379"/>
    <mergeCell ref="K379:L379"/>
    <mergeCell ref="M379:N379"/>
    <mergeCell ref="O379:P379"/>
    <mergeCell ref="Q379:R379"/>
    <mergeCell ref="S379:T379"/>
    <mergeCell ref="U379:V379"/>
    <mergeCell ref="W379:X379"/>
    <mergeCell ref="Y379:Z379"/>
    <mergeCell ref="AA379:AB379"/>
    <mergeCell ref="E380:F380"/>
    <mergeCell ref="G380:H380"/>
    <mergeCell ref="I380:J380"/>
    <mergeCell ref="K380:L380"/>
    <mergeCell ref="M380:N380"/>
    <mergeCell ref="O380:P380"/>
    <mergeCell ref="Q380:R380"/>
    <mergeCell ref="S380:T380"/>
    <mergeCell ref="U380:V380"/>
    <mergeCell ref="W380:X380"/>
    <mergeCell ref="Y380:Z380"/>
    <mergeCell ref="AA380:AB380"/>
    <mergeCell ref="AC376:AC377"/>
    <mergeCell ref="AD376:AD377"/>
    <mergeCell ref="AE376:AE377"/>
    <mergeCell ref="AF376:AG376"/>
    <mergeCell ref="E377:F377"/>
    <mergeCell ref="G377:H377"/>
    <mergeCell ref="I377:J377"/>
    <mergeCell ref="K377:L377"/>
    <mergeCell ref="M377:N377"/>
    <mergeCell ref="O377:P377"/>
    <mergeCell ref="Q377:R377"/>
    <mergeCell ref="S377:T377"/>
    <mergeCell ref="U377:V377"/>
    <mergeCell ref="W377:X377"/>
    <mergeCell ref="Y377:Z377"/>
    <mergeCell ref="E378:F378"/>
    <mergeCell ref="G378:H378"/>
    <mergeCell ref="I378:J378"/>
    <mergeCell ref="K378:L378"/>
    <mergeCell ref="M378:N378"/>
    <mergeCell ref="O378:P378"/>
    <mergeCell ref="Q378:R378"/>
    <mergeCell ref="S378:T378"/>
    <mergeCell ref="U378:V378"/>
    <mergeCell ref="W378:X378"/>
    <mergeCell ref="Y378:Z378"/>
    <mergeCell ref="AA378:AB378"/>
    <mergeCell ref="A373:D373"/>
    <mergeCell ref="E373:G373"/>
    <mergeCell ref="H373:K373"/>
    <mergeCell ref="L373:N373"/>
    <mergeCell ref="O373:W373"/>
    <mergeCell ref="X373:Z373"/>
    <mergeCell ref="AA373:AG373"/>
    <mergeCell ref="A374:B374"/>
    <mergeCell ref="C374:D374"/>
    <mergeCell ref="E374:G374"/>
    <mergeCell ref="H374:K374"/>
    <mergeCell ref="L374:N374"/>
    <mergeCell ref="O374:Q374"/>
    <mergeCell ref="R374:T374"/>
    <mergeCell ref="U374:W374"/>
    <mergeCell ref="X374:AG374"/>
    <mergeCell ref="A376:A377"/>
    <mergeCell ref="B376:B377"/>
    <mergeCell ref="C376:C377"/>
    <mergeCell ref="D376:D377"/>
    <mergeCell ref="E376:F376"/>
    <mergeCell ref="G376:H376"/>
    <mergeCell ref="I376:J376"/>
    <mergeCell ref="K376:L376"/>
    <mergeCell ref="M376:N376"/>
    <mergeCell ref="O376:P376"/>
    <mergeCell ref="Q376:R376"/>
    <mergeCell ref="S376:T376"/>
    <mergeCell ref="U376:V376"/>
    <mergeCell ref="W376:X376"/>
    <mergeCell ref="Y376:Z376"/>
    <mergeCell ref="AA376:AB377"/>
    <mergeCell ref="AB367:AG367"/>
    <mergeCell ref="E368:G368"/>
    <mergeCell ref="J368:K368"/>
    <mergeCell ref="L368:S368"/>
    <mergeCell ref="T368:W368"/>
    <mergeCell ref="X368:Z368"/>
    <mergeCell ref="E369:G369"/>
    <mergeCell ref="J369:K369"/>
    <mergeCell ref="L369:S369"/>
    <mergeCell ref="T369:W369"/>
    <mergeCell ref="X369:Z369"/>
    <mergeCell ref="E370:G370"/>
    <mergeCell ref="J370:K370"/>
    <mergeCell ref="L370:S370"/>
    <mergeCell ref="T370:W370"/>
    <mergeCell ref="X370:Z370"/>
    <mergeCell ref="E371:G371"/>
    <mergeCell ref="J371:K371"/>
    <mergeCell ref="L371:S371"/>
    <mergeCell ref="T371:W371"/>
    <mergeCell ref="X371:Z371"/>
    <mergeCell ref="E364:G364"/>
    <mergeCell ref="J364:K364"/>
    <mergeCell ref="L364:S364"/>
    <mergeCell ref="T364:W364"/>
    <mergeCell ref="X364:Z364"/>
    <mergeCell ref="E365:G365"/>
    <mergeCell ref="J365:K365"/>
    <mergeCell ref="L365:S365"/>
    <mergeCell ref="T365:W365"/>
    <mergeCell ref="X365:Z365"/>
    <mergeCell ref="E366:G366"/>
    <mergeCell ref="J366:K366"/>
    <mergeCell ref="L366:S366"/>
    <mergeCell ref="T366:W366"/>
    <mergeCell ref="X366:Z366"/>
    <mergeCell ref="E367:G367"/>
    <mergeCell ref="J367:K367"/>
    <mergeCell ref="L367:S367"/>
    <mergeCell ref="T367:W367"/>
    <mergeCell ref="X367:Z367"/>
    <mergeCell ref="E360:F360"/>
    <mergeCell ref="G360:H360"/>
    <mergeCell ref="I360:J360"/>
    <mergeCell ref="K360:L360"/>
    <mergeCell ref="M360:N360"/>
    <mergeCell ref="O360:P360"/>
    <mergeCell ref="Q360:R360"/>
    <mergeCell ref="S360:T360"/>
    <mergeCell ref="U360:V360"/>
    <mergeCell ref="W360:X360"/>
    <mergeCell ref="Y360:Z360"/>
    <mergeCell ref="AA360:AB360"/>
    <mergeCell ref="A362:G362"/>
    <mergeCell ref="I362:Z362"/>
    <mergeCell ref="AB362:AG362"/>
    <mergeCell ref="E363:G363"/>
    <mergeCell ref="J363:K363"/>
    <mergeCell ref="L363:S363"/>
    <mergeCell ref="T363:W363"/>
    <mergeCell ref="X363:Z363"/>
    <mergeCell ref="E358:F358"/>
    <mergeCell ref="G358:H358"/>
    <mergeCell ref="I358:J358"/>
    <mergeCell ref="K358:L358"/>
    <mergeCell ref="M358:N358"/>
    <mergeCell ref="O358:P358"/>
    <mergeCell ref="Q358:R358"/>
    <mergeCell ref="S358:T358"/>
    <mergeCell ref="U358:V358"/>
    <mergeCell ref="W358:X358"/>
    <mergeCell ref="Y358:Z358"/>
    <mergeCell ref="AA358:AB358"/>
    <mergeCell ref="E359:F359"/>
    <mergeCell ref="G359:H359"/>
    <mergeCell ref="I359:J359"/>
    <mergeCell ref="K359:L359"/>
    <mergeCell ref="M359:N359"/>
    <mergeCell ref="O359:P359"/>
    <mergeCell ref="Q359:R359"/>
    <mergeCell ref="S359:T359"/>
    <mergeCell ref="U359:V359"/>
    <mergeCell ref="W359:X359"/>
    <mergeCell ref="Y359:Z359"/>
    <mergeCell ref="AA359:AB359"/>
    <mergeCell ref="E356:F356"/>
    <mergeCell ref="G356:H356"/>
    <mergeCell ref="I356:J356"/>
    <mergeCell ref="K356:L356"/>
    <mergeCell ref="M356:N356"/>
    <mergeCell ref="O356:P356"/>
    <mergeCell ref="Q356:R356"/>
    <mergeCell ref="S356:T356"/>
    <mergeCell ref="U356:V356"/>
    <mergeCell ref="W356:X356"/>
    <mergeCell ref="Y356:Z356"/>
    <mergeCell ref="AA356:AB356"/>
    <mergeCell ref="E357:F357"/>
    <mergeCell ref="G357:H357"/>
    <mergeCell ref="I357:J357"/>
    <mergeCell ref="K357:L357"/>
    <mergeCell ref="M357:N357"/>
    <mergeCell ref="O357:P357"/>
    <mergeCell ref="Q357:R357"/>
    <mergeCell ref="S357:T357"/>
    <mergeCell ref="U357:V357"/>
    <mergeCell ref="W357:X357"/>
    <mergeCell ref="Y357:Z357"/>
    <mergeCell ref="AA357:AB357"/>
    <mergeCell ref="E354:F354"/>
    <mergeCell ref="G354:H354"/>
    <mergeCell ref="I354:J354"/>
    <mergeCell ref="K354:L354"/>
    <mergeCell ref="M354:N354"/>
    <mergeCell ref="O354:P354"/>
    <mergeCell ref="Q354:R354"/>
    <mergeCell ref="S354:T354"/>
    <mergeCell ref="U354:V354"/>
    <mergeCell ref="W354:X354"/>
    <mergeCell ref="Y354:Z354"/>
    <mergeCell ref="AA354:AB354"/>
    <mergeCell ref="E355:F355"/>
    <mergeCell ref="G355:H355"/>
    <mergeCell ref="I355:J355"/>
    <mergeCell ref="K355:L355"/>
    <mergeCell ref="M355:N355"/>
    <mergeCell ref="O355:P355"/>
    <mergeCell ref="Q355:R355"/>
    <mergeCell ref="S355:T355"/>
    <mergeCell ref="U355:V355"/>
    <mergeCell ref="W355:X355"/>
    <mergeCell ref="Y355:Z355"/>
    <mergeCell ref="AA355:AB355"/>
    <mergeCell ref="E352:F352"/>
    <mergeCell ref="G352:H352"/>
    <mergeCell ref="I352:J352"/>
    <mergeCell ref="K352:L352"/>
    <mergeCell ref="M352:N352"/>
    <mergeCell ref="O352:P352"/>
    <mergeCell ref="Q352:R352"/>
    <mergeCell ref="S352:T352"/>
    <mergeCell ref="U352:V352"/>
    <mergeCell ref="W352:X352"/>
    <mergeCell ref="Y352:Z352"/>
    <mergeCell ref="AA352:AB352"/>
    <mergeCell ref="E353:F353"/>
    <mergeCell ref="G353:H353"/>
    <mergeCell ref="I353:J353"/>
    <mergeCell ref="K353:L353"/>
    <mergeCell ref="M353:N353"/>
    <mergeCell ref="O353:P353"/>
    <mergeCell ref="Q353:R353"/>
    <mergeCell ref="S353:T353"/>
    <mergeCell ref="U353:V353"/>
    <mergeCell ref="W353:X353"/>
    <mergeCell ref="Y353:Z353"/>
    <mergeCell ref="AA353:AB353"/>
    <mergeCell ref="E350:F350"/>
    <mergeCell ref="G350:H350"/>
    <mergeCell ref="I350:J350"/>
    <mergeCell ref="K350:L350"/>
    <mergeCell ref="M350:N350"/>
    <mergeCell ref="O350:P350"/>
    <mergeCell ref="Q350:R350"/>
    <mergeCell ref="S350:T350"/>
    <mergeCell ref="U350:V350"/>
    <mergeCell ref="W350:X350"/>
    <mergeCell ref="Y350:Z350"/>
    <mergeCell ref="AA350:AB350"/>
    <mergeCell ref="E351:F351"/>
    <mergeCell ref="G351:H351"/>
    <mergeCell ref="I351:J351"/>
    <mergeCell ref="K351:L351"/>
    <mergeCell ref="M351:N351"/>
    <mergeCell ref="O351:P351"/>
    <mergeCell ref="Q351:R351"/>
    <mergeCell ref="S351:T351"/>
    <mergeCell ref="U351:V351"/>
    <mergeCell ref="W351:X351"/>
    <mergeCell ref="Y351:Z351"/>
    <mergeCell ref="AA351:AB351"/>
    <mergeCell ref="E348:F348"/>
    <mergeCell ref="G348:H348"/>
    <mergeCell ref="I348:J348"/>
    <mergeCell ref="K348:L348"/>
    <mergeCell ref="M348:N348"/>
    <mergeCell ref="O348:P348"/>
    <mergeCell ref="Q348:R348"/>
    <mergeCell ref="S348:T348"/>
    <mergeCell ref="U348:V348"/>
    <mergeCell ref="W348:X348"/>
    <mergeCell ref="Y348:Z348"/>
    <mergeCell ref="AA348:AB348"/>
    <mergeCell ref="E349:F349"/>
    <mergeCell ref="G349:H349"/>
    <mergeCell ref="I349:J349"/>
    <mergeCell ref="K349:L349"/>
    <mergeCell ref="M349:N349"/>
    <mergeCell ref="O349:P349"/>
    <mergeCell ref="Q349:R349"/>
    <mergeCell ref="S349:T349"/>
    <mergeCell ref="U349:V349"/>
    <mergeCell ref="W349:X349"/>
    <mergeCell ref="Y349:Z349"/>
    <mergeCell ref="AA349:AB349"/>
    <mergeCell ref="E346:F346"/>
    <mergeCell ref="G346:H346"/>
    <mergeCell ref="I346:J346"/>
    <mergeCell ref="K346:L346"/>
    <mergeCell ref="M346:N346"/>
    <mergeCell ref="O346:P346"/>
    <mergeCell ref="Q346:R346"/>
    <mergeCell ref="S346:T346"/>
    <mergeCell ref="U346:V346"/>
    <mergeCell ref="W346:X346"/>
    <mergeCell ref="Y346:Z346"/>
    <mergeCell ref="AA346:AB346"/>
    <mergeCell ref="E347:F347"/>
    <mergeCell ref="G347:H347"/>
    <mergeCell ref="I347:J347"/>
    <mergeCell ref="K347:L347"/>
    <mergeCell ref="M347:N347"/>
    <mergeCell ref="O347:P347"/>
    <mergeCell ref="Q347:R347"/>
    <mergeCell ref="S347:T347"/>
    <mergeCell ref="U347:V347"/>
    <mergeCell ref="W347:X347"/>
    <mergeCell ref="Y347:Z347"/>
    <mergeCell ref="AA347:AB347"/>
    <mergeCell ref="AC343:AC344"/>
    <mergeCell ref="AD343:AD344"/>
    <mergeCell ref="AE343:AE344"/>
    <mergeCell ref="AF343:AG343"/>
    <mergeCell ref="E344:F344"/>
    <mergeCell ref="G344:H344"/>
    <mergeCell ref="I344:J344"/>
    <mergeCell ref="K344:L344"/>
    <mergeCell ref="M344:N344"/>
    <mergeCell ref="O344:P344"/>
    <mergeCell ref="Q344:R344"/>
    <mergeCell ref="S344:T344"/>
    <mergeCell ref="U344:V344"/>
    <mergeCell ref="W344:X344"/>
    <mergeCell ref="Y344:Z344"/>
    <mergeCell ref="E345:F345"/>
    <mergeCell ref="G345:H345"/>
    <mergeCell ref="I345:J345"/>
    <mergeCell ref="K345:L345"/>
    <mergeCell ref="M345:N345"/>
    <mergeCell ref="O345:P345"/>
    <mergeCell ref="Q345:R345"/>
    <mergeCell ref="S345:T345"/>
    <mergeCell ref="U345:V345"/>
    <mergeCell ref="W345:X345"/>
    <mergeCell ref="Y345:Z345"/>
    <mergeCell ref="AA345:AB345"/>
    <mergeCell ref="A340:D340"/>
    <mergeCell ref="E340:G340"/>
    <mergeCell ref="H340:K340"/>
    <mergeCell ref="L340:N340"/>
    <mergeCell ref="O340:W340"/>
    <mergeCell ref="X340:Z340"/>
    <mergeCell ref="AA340:AG340"/>
    <mergeCell ref="A341:B341"/>
    <mergeCell ref="C341:D341"/>
    <mergeCell ref="E341:G341"/>
    <mergeCell ref="H341:K341"/>
    <mergeCell ref="L341:N341"/>
    <mergeCell ref="O341:Q341"/>
    <mergeCell ref="R341:T341"/>
    <mergeCell ref="U341:W341"/>
    <mergeCell ref="X341:AG341"/>
    <mergeCell ref="A343:A344"/>
    <mergeCell ref="B343:B344"/>
    <mergeCell ref="C343:C344"/>
    <mergeCell ref="D343:D344"/>
    <mergeCell ref="E343:F343"/>
    <mergeCell ref="G343:H343"/>
    <mergeCell ref="I343:J343"/>
    <mergeCell ref="K343:L343"/>
    <mergeCell ref="M343:N343"/>
    <mergeCell ref="O343:P343"/>
    <mergeCell ref="Q343:R343"/>
    <mergeCell ref="S343:T343"/>
    <mergeCell ref="U343:V343"/>
    <mergeCell ref="W343:X343"/>
    <mergeCell ref="Y343:Z343"/>
    <mergeCell ref="AA343:AB344"/>
    <mergeCell ref="AB334:AG334"/>
    <mergeCell ref="E335:G335"/>
    <mergeCell ref="J335:K335"/>
    <mergeCell ref="L335:S335"/>
    <mergeCell ref="T335:W335"/>
    <mergeCell ref="X335:Z335"/>
    <mergeCell ref="E336:G336"/>
    <mergeCell ref="J336:K336"/>
    <mergeCell ref="L336:S336"/>
    <mergeCell ref="T336:W336"/>
    <mergeCell ref="X336:Z336"/>
    <mergeCell ref="E337:G337"/>
    <mergeCell ref="J337:K337"/>
    <mergeCell ref="L337:S337"/>
    <mergeCell ref="T337:W337"/>
    <mergeCell ref="X337:Z337"/>
    <mergeCell ref="E338:G338"/>
    <mergeCell ref="J338:K338"/>
    <mergeCell ref="L338:S338"/>
    <mergeCell ref="T338:W338"/>
    <mergeCell ref="X338:Z338"/>
    <mergeCell ref="E331:G331"/>
    <mergeCell ref="J331:K331"/>
    <mergeCell ref="L331:S331"/>
    <mergeCell ref="T331:W331"/>
    <mergeCell ref="X331:Z331"/>
    <mergeCell ref="E332:G332"/>
    <mergeCell ref="J332:K332"/>
    <mergeCell ref="L332:S332"/>
    <mergeCell ref="T332:W332"/>
    <mergeCell ref="X332:Z332"/>
    <mergeCell ref="E333:G333"/>
    <mergeCell ref="J333:K333"/>
    <mergeCell ref="L333:S333"/>
    <mergeCell ref="T333:W333"/>
    <mergeCell ref="X333:Z333"/>
    <mergeCell ref="E334:G334"/>
    <mergeCell ref="J334:K334"/>
    <mergeCell ref="L334:S334"/>
    <mergeCell ref="T334:W334"/>
    <mergeCell ref="X334:Z334"/>
    <mergeCell ref="E327:F327"/>
    <mergeCell ref="G327:H327"/>
    <mergeCell ref="I327:J327"/>
    <mergeCell ref="K327:L327"/>
    <mergeCell ref="M327:N327"/>
    <mergeCell ref="O327:P327"/>
    <mergeCell ref="Q327:R327"/>
    <mergeCell ref="S327:T327"/>
    <mergeCell ref="U327:V327"/>
    <mergeCell ref="W327:X327"/>
    <mergeCell ref="Y327:Z327"/>
    <mergeCell ref="AA327:AB327"/>
    <mergeCell ref="I329:Z329"/>
    <mergeCell ref="AB329:AG329"/>
    <mergeCell ref="E330:G330"/>
    <mergeCell ref="J330:K330"/>
    <mergeCell ref="L330:S330"/>
    <mergeCell ref="T330:W330"/>
    <mergeCell ref="X330:Z330"/>
    <mergeCell ref="E325:F325"/>
    <mergeCell ref="G325:H325"/>
    <mergeCell ref="I325:J325"/>
    <mergeCell ref="K325:L325"/>
    <mergeCell ref="M325:N325"/>
    <mergeCell ref="O325:P325"/>
    <mergeCell ref="Q325:R325"/>
    <mergeCell ref="S325:T325"/>
    <mergeCell ref="U325:V325"/>
    <mergeCell ref="W325:X325"/>
    <mergeCell ref="Y325:Z325"/>
    <mergeCell ref="AA325:AB325"/>
    <mergeCell ref="E326:F326"/>
    <mergeCell ref="G326:H326"/>
    <mergeCell ref="I326:J326"/>
    <mergeCell ref="K326:L326"/>
    <mergeCell ref="M326:N326"/>
    <mergeCell ref="O326:P326"/>
    <mergeCell ref="Q326:R326"/>
    <mergeCell ref="S326:T326"/>
    <mergeCell ref="U326:V326"/>
    <mergeCell ref="W326:X326"/>
    <mergeCell ref="Y326:Z326"/>
    <mergeCell ref="AA326:AB326"/>
    <mergeCell ref="E323:F323"/>
    <mergeCell ref="G323:H323"/>
    <mergeCell ref="I323:J323"/>
    <mergeCell ref="K323:L323"/>
    <mergeCell ref="M323:N323"/>
    <mergeCell ref="O323:P323"/>
    <mergeCell ref="Q323:R323"/>
    <mergeCell ref="S323:T323"/>
    <mergeCell ref="U323:V323"/>
    <mergeCell ref="W323:X323"/>
    <mergeCell ref="Y323:Z323"/>
    <mergeCell ref="AA323:AB323"/>
    <mergeCell ref="E324:F324"/>
    <mergeCell ref="G324:H324"/>
    <mergeCell ref="I324:J324"/>
    <mergeCell ref="K324:L324"/>
    <mergeCell ref="M324:N324"/>
    <mergeCell ref="O324:P324"/>
    <mergeCell ref="Q324:R324"/>
    <mergeCell ref="S324:T324"/>
    <mergeCell ref="U324:V324"/>
    <mergeCell ref="W324:X324"/>
    <mergeCell ref="Y324:Z324"/>
    <mergeCell ref="AA324:AB324"/>
    <mergeCell ref="E321:F321"/>
    <mergeCell ref="G321:H321"/>
    <mergeCell ref="I321:J321"/>
    <mergeCell ref="K321:L321"/>
    <mergeCell ref="M321:N321"/>
    <mergeCell ref="O321:P321"/>
    <mergeCell ref="Q321:R321"/>
    <mergeCell ref="S321:T321"/>
    <mergeCell ref="U321:V321"/>
    <mergeCell ref="W321:X321"/>
    <mergeCell ref="Y321:Z321"/>
    <mergeCell ref="AA321:AB321"/>
    <mergeCell ref="E322:F322"/>
    <mergeCell ref="G322:H322"/>
    <mergeCell ref="I322:J322"/>
    <mergeCell ref="K322:L322"/>
    <mergeCell ref="M322:N322"/>
    <mergeCell ref="O322:P322"/>
    <mergeCell ref="Q322:R322"/>
    <mergeCell ref="S322:T322"/>
    <mergeCell ref="U322:V322"/>
    <mergeCell ref="W322:X322"/>
    <mergeCell ref="Y322:Z322"/>
    <mergeCell ref="AA322:AB322"/>
    <mergeCell ref="E319:F319"/>
    <mergeCell ref="G319:H319"/>
    <mergeCell ref="I319:J319"/>
    <mergeCell ref="K319:L319"/>
    <mergeCell ref="M319:N319"/>
    <mergeCell ref="O319:P319"/>
    <mergeCell ref="Q319:R319"/>
    <mergeCell ref="S319:T319"/>
    <mergeCell ref="U319:V319"/>
    <mergeCell ref="W319:X319"/>
    <mergeCell ref="Y319:Z319"/>
    <mergeCell ref="AA319:AB319"/>
    <mergeCell ref="E320:F320"/>
    <mergeCell ref="G320:H320"/>
    <mergeCell ref="I320:J320"/>
    <mergeCell ref="K320:L320"/>
    <mergeCell ref="M320:N320"/>
    <mergeCell ref="O320:P320"/>
    <mergeCell ref="Q320:R320"/>
    <mergeCell ref="S320:T320"/>
    <mergeCell ref="U320:V320"/>
    <mergeCell ref="W320:X320"/>
    <mergeCell ref="Y320:Z320"/>
    <mergeCell ref="AA320:AB320"/>
    <mergeCell ref="E317:F317"/>
    <mergeCell ref="G317:H317"/>
    <mergeCell ref="I317:J317"/>
    <mergeCell ref="K317:L317"/>
    <mergeCell ref="M317:N317"/>
    <mergeCell ref="O317:P317"/>
    <mergeCell ref="Q317:R317"/>
    <mergeCell ref="S317:T317"/>
    <mergeCell ref="U317:V317"/>
    <mergeCell ref="W317:X317"/>
    <mergeCell ref="Y317:Z317"/>
    <mergeCell ref="AA317:AB317"/>
    <mergeCell ref="E318:F318"/>
    <mergeCell ref="G318:H318"/>
    <mergeCell ref="I318:J318"/>
    <mergeCell ref="K318:L318"/>
    <mergeCell ref="M318:N318"/>
    <mergeCell ref="O318:P318"/>
    <mergeCell ref="Q318:R318"/>
    <mergeCell ref="S318:T318"/>
    <mergeCell ref="U318:V318"/>
    <mergeCell ref="W318:X318"/>
    <mergeCell ref="Y318:Z318"/>
    <mergeCell ref="AA318:AB318"/>
    <mergeCell ref="E315:F315"/>
    <mergeCell ref="G315:H315"/>
    <mergeCell ref="I315:J315"/>
    <mergeCell ref="K315:L315"/>
    <mergeCell ref="M315:N315"/>
    <mergeCell ref="O315:P315"/>
    <mergeCell ref="Q315:R315"/>
    <mergeCell ref="S315:T315"/>
    <mergeCell ref="U315:V315"/>
    <mergeCell ref="W315:X315"/>
    <mergeCell ref="Y315:Z315"/>
    <mergeCell ref="AA315:AB315"/>
    <mergeCell ref="E316:F316"/>
    <mergeCell ref="G316:H316"/>
    <mergeCell ref="I316:J316"/>
    <mergeCell ref="K316:L316"/>
    <mergeCell ref="M316:N316"/>
    <mergeCell ref="O316:P316"/>
    <mergeCell ref="Q316:R316"/>
    <mergeCell ref="S316:T316"/>
    <mergeCell ref="U316:V316"/>
    <mergeCell ref="W316:X316"/>
    <mergeCell ref="Y316:Z316"/>
    <mergeCell ref="AA316:AB316"/>
    <mergeCell ref="E313:F313"/>
    <mergeCell ref="G313:H313"/>
    <mergeCell ref="I313:J313"/>
    <mergeCell ref="K313:L313"/>
    <mergeCell ref="M313:N313"/>
    <mergeCell ref="O313:P313"/>
    <mergeCell ref="Q313:R313"/>
    <mergeCell ref="S313:T313"/>
    <mergeCell ref="U313:V313"/>
    <mergeCell ref="W313:X313"/>
    <mergeCell ref="Y313:Z313"/>
    <mergeCell ref="AA313:AB313"/>
    <mergeCell ref="E314:F314"/>
    <mergeCell ref="G314:H314"/>
    <mergeCell ref="I314:J314"/>
    <mergeCell ref="K314:L314"/>
    <mergeCell ref="M314:N314"/>
    <mergeCell ref="O314:P314"/>
    <mergeCell ref="Q314:R314"/>
    <mergeCell ref="S314:T314"/>
    <mergeCell ref="U314:V314"/>
    <mergeCell ref="W314:X314"/>
    <mergeCell ref="Y314:Z314"/>
    <mergeCell ref="AA314:AB314"/>
    <mergeCell ref="AC310:AC311"/>
    <mergeCell ref="AD310:AD311"/>
    <mergeCell ref="AE310:AE311"/>
    <mergeCell ref="AF310:AG310"/>
    <mergeCell ref="E311:F311"/>
    <mergeCell ref="G311:H311"/>
    <mergeCell ref="I311:J311"/>
    <mergeCell ref="K311:L311"/>
    <mergeCell ref="M311:N311"/>
    <mergeCell ref="O311:P311"/>
    <mergeCell ref="Q311:R311"/>
    <mergeCell ref="S311:T311"/>
    <mergeCell ref="U311:V311"/>
    <mergeCell ref="W311:X311"/>
    <mergeCell ref="Y311:Z311"/>
    <mergeCell ref="E312:F312"/>
    <mergeCell ref="G312:H312"/>
    <mergeCell ref="I312:J312"/>
    <mergeCell ref="K312:L312"/>
    <mergeCell ref="M312:N312"/>
    <mergeCell ref="O312:P312"/>
    <mergeCell ref="Q312:R312"/>
    <mergeCell ref="S312:T312"/>
    <mergeCell ref="U312:V312"/>
    <mergeCell ref="W312:X312"/>
    <mergeCell ref="Y312:Z312"/>
    <mergeCell ref="AA312:AB312"/>
    <mergeCell ref="A307:D307"/>
    <mergeCell ref="E307:G307"/>
    <mergeCell ref="H307:K307"/>
    <mergeCell ref="L307:N307"/>
    <mergeCell ref="O307:W307"/>
    <mergeCell ref="X307:Z307"/>
    <mergeCell ref="AA307:AG307"/>
    <mergeCell ref="A308:B308"/>
    <mergeCell ref="C308:D308"/>
    <mergeCell ref="E308:G308"/>
    <mergeCell ref="H308:K308"/>
    <mergeCell ref="L308:N308"/>
    <mergeCell ref="O308:Q308"/>
    <mergeCell ref="R308:T308"/>
    <mergeCell ref="U308:W308"/>
    <mergeCell ref="X308:AG308"/>
    <mergeCell ref="A310:A311"/>
    <mergeCell ref="B310:B311"/>
    <mergeCell ref="C310:C311"/>
    <mergeCell ref="D310:D311"/>
    <mergeCell ref="E310:F310"/>
    <mergeCell ref="G310:H310"/>
    <mergeCell ref="I310:J310"/>
    <mergeCell ref="K310:L310"/>
    <mergeCell ref="M310:N310"/>
    <mergeCell ref="O310:P310"/>
    <mergeCell ref="Q310:R310"/>
    <mergeCell ref="S310:T310"/>
    <mergeCell ref="U310:V310"/>
    <mergeCell ref="W310:X310"/>
    <mergeCell ref="Y310:Z310"/>
    <mergeCell ref="AA310:AB311"/>
    <mergeCell ref="AB301:AG301"/>
    <mergeCell ref="E302:G302"/>
    <mergeCell ref="J302:K302"/>
    <mergeCell ref="L302:S302"/>
    <mergeCell ref="T302:W302"/>
    <mergeCell ref="X302:Z302"/>
    <mergeCell ref="E303:G303"/>
    <mergeCell ref="J303:K303"/>
    <mergeCell ref="L303:S303"/>
    <mergeCell ref="T303:W303"/>
    <mergeCell ref="X303:Z303"/>
    <mergeCell ref="E304:G304"/>
    <mergeCell ref="J304:K304"/>
    <mergeCell ref="L304:S304"/>
    <mergeCell ref="T304:W304"/>
    <mergeCell ref="X304:Z304"/>
    <mergeCell ref="E305:G305"/>
    <mergeCell ref="J305:K305"/>
    <mergeCell ref="L305:S305"/>
    <mergeCell ref="T305:W305"/>
    <mergeCell ref="X305:Z305"/>
    <mergeCell ref="E298:G298"/>
    <mergeCell ref="J298:K298"/>
    <mergeCell ref="L298:S298"/>
    <mergeCell ref="T298:W298"/>
    <mergeCell ref="X298:Z298"/>
    <mergeCell ref="E299:G299"/>
    <mergeCell ref="J299:K299"/>
    <mergeCell ref="L299:S299"/>
    <mergeCell ref="T299:W299"/>
    <mergeCell ref="X299:Z299"/>
    <mergeCell ref="E300:G300"/>
    <mergeCell ref="J300:K300"/>
    <mergeCell ref="L300:S300"/>
    <mergeCell ref="T300:W300"/>
    <mergeCell ref="X300:Z300"/>
    <mergeCell ref="E301:G301"/>
    <mergeCell ref="J301:K301"/>
    <mergeCell ref="L301:S301"/>
    <mergeCell ref="T301:W301"/>
    <mergeCell ref="X301:Z301"/>
    <mergeCell ref="E294:F294"/>
    <mergeCell ref="G294:H294"/>
    <mergeCell ref="I294:J294"/>
    <mergeCell ref="K294:L294"/>
    <mergeCell ref="M294:N294"/>
    <mergeCell ref="O294:P294"/>
    <mergeCell ref="Q294:R294"/>
    <mergeCell ref="S294:T294"/>
    <mergeCell ref="U294:V294"/>
    <mergeCell ref="W294:X294"/>
    <mergeCell ref="Y294:Z294"/>
    <mergeCell ref="AA294:AB294"/>
    <mergeCell ref="A296:G296"/>
    <mergeCell ref="I296:Z296"/>
    <mergeCell ref="AB296:AG296"/>
    <mergeCell ref="E297:G297"/>
    <mergeCell ref="J297:K297"/>
    <mergeCell ref="L297:S297"/>
    <mergeCell ref="T297:W297"/>
    <mergeCell ref="X297:Z297"/>
    <mergeCell ref="E292:F292"/>
    <mergeCell ref="G292:H292"/>
    <mergeCell ref="I292:J292"/>
    <mergeCell ref="K292:L292"/>
    <mergeCell ref="M292:N292"/>
    <mergeCell ref="O292:P292"/>
    <mergeCell ref="Q292:R292"/>
    <mergeCell ref="S292:T292"/>
    <mergeCell ref="U292:V292"/>
    <mergeCell ref="W292:X292"/>
    <mergeCell ref="Y292:Z292"/>
    <mergeCell ref="AA292:AB292"/>
    <mergeCell ref="E293:F293"/>
    <mergeCell ref="G293:H293"/>
    <mergeCell ref="I293:J293"/>
    <mergeCell ref="K293:L293"/>
    <mergeCell ref="M293:N293"/>
    <mergeCell ref="O293:P293"/>
    <mergeCell ref="Q293:R293"/>
    <mergeCell ref="S293:T293"/>
    <mergeCell ref="U293:V293"/>
    <mergeCell ref="W293:X293"/>
    <mergeCell ref="Y293:Z293"/>
    <mergeCell ref="AA293:AB293"/>
    <mergeCell ref="E290:F290"/>
    <mergeCell ref="G290:H290"/>
    <mergeCell ref="I290:J290"/>
    <mergeCell ref="K290:L290"/>
    <mergeCell ref="M290:N290"/>
    <mergeCell ref="O290:P290"/>
    <mergeCell ref="Q290:R290"/>
    <mergeCell ref="S290:T290"/>
    <mergeCell ref="U290:V290"/>
    <mergeCell ref="W290:X290"/>
    <mergeCell ref="Y290:Z290"/>
    <mergeCell ref="AA290:AB290"/>
    <mergeCell ref="E291:F291"/>
    <mergeCell ref="G291:H291"/>
    <mergeCell ref="I291:J291"/>
    <mergeCell ref="K291:L291"/>
    <mergeCell ref="M291:N291"/>
    <mergeCell ref="O291:P291"/>
    <mergeCell ref="Q291:R291"/>
    <mergeCell ref="S291:T291"/>
    <mergeCell ref="U291:V291"/>
    <mergeCell ref="W291:X291"/>
    <mergeCell ref="Y291:Z291"/>
    <mergeCell ref="AA291:AB291"/>
    <mergeCell ref="E288:F288"/>
    <mergeCell ref="G288:H288"/>
    <mergeCell ref="I288:J288"/>
    <mergeCell ref="K288:L288"/>
    <mergeCell ref="M288:N288"/>
    <mergeCell ref="O288:P288"/>
    <mergeCell ref="Q288:R288"/>
    <mergeCell ref="S288:T288"/>
    <mergeCell ref="U288:V288"/>
    <mergeCell ref="W288:X288"/>
    <mergeCell ref="Y288:Z288"/>
    <mergeCell ref="AA288:AB288"/>
    <mergeCell ref="E289:F289"/>
    <mergeCell ref="G289:H289"/>
    <mergeCell ref="I289:J289"/>
    <mergeCell ref="K289:L289"/>
    <mergeCell ref="M289:N289"/>
    <mergeCell ref="O289:P289"/>
    <mergeCell ref="Q289:R289"/>
    <mergeCell ref="S289:T289"/>
    <mergeCell ref="U289:V289"/>
    <mergeCell ref="W289:X289"/>
    <mergeCell ref="Y289:Z289"/>
    <mergeCell ref="AA289:AB289"/>
    <mergeCell ref="E286:F286"/>
    <mergeCell ref="G286:H286"/>
    <mergeCell ref="I286:J286"/>
    <mergeCell ref="K286:L286"/>
    <mergeCell ref="M286:N286"/>
    <mergeCell ref="O286:P286"/>
    <mergeCell ref="Q286:R286"/>
    <mergeCell ref="S286:T286"/>
    <mergeCell ref="U286:V286"/>
    <mergeCell ref="W286:X286"/>
    <mergeCell ref="Y286:Z286"/>
    <mergeCell ref="AA286:AB286"/>
    <mergeCell ref="E287:F287"/>
    <mergeCell ref="G287:H287"/>
    <mergeCell ref="I287:J287"/>
    <mergeCell ref="K287:L287"/>
    <mergeCell ref="M287:N287"/>
    <mergeCell ref="O287:P287"/>
    <mergeCell ref="Q287:R287"/>
    <mergeCell ref="S287:T287"/>
    <mergeCell ref="U287:V287"/>
    <mergeCell ref="W287:X287"/>
    <mergeCell ref="Y287:Z287"/>
    <mergeCell ref="AA287:AB287"/>
    <mergeCell ref="E284:F284"/>
    <mergeCell ref="G284:H284"/>
    <mergeCell ref="I284:J284"/>
    <mergeCell ref="K284:L284"/>
    <mergeCell ref="M284:N284"/>
    <mergeCell ref="O284:P284"/>
    <mergeCell ref="Q284:R284"/>
    <mergeCell ref="S284:T284"/>
    <mergeCell ref="U284:V284"/>
    <mergeCell ref="W284:X284"/>
    <mergeCell ref="Y284:Z284"/>
    <mergeCell ref="AA284:AB284"/>
    <mergeCell ref="E285:F285"/>
    <mergeCell ref="G285:H285"/>
    <mergeCell ref="I285:J285"/>
    <mergeCell ref="K285:L285"/>
    <mergeCell ref="M285:N285"/>
    <mergeCell ref="O285:P285"/>
    <mergeCell ref="Q285:R285"/>
    <mergeCell ref="S285:T285"/>
    <mergeCell ref="U285:V285"/>
    <mergeCell ref="W285:X285"/>
    <mergeCell ref="Y285:Z285"/>
    <mergeCell ref="AA285:AB285"/>
    <mergeCell ref="E282:F282"/>
    <mergeCell ref="G282:H282"/>
    <mergeCell ref="I282:J282"/>
    <mergeCell ref="K282:L282"/>
    <mergeCell ref="M282:N282"/>
    <mergeCell ref="O282:P282"/>
    <mergeCell ref="Q282:R282"/>
    <mergeCell ref="S282:T282"/>
    <mergeCell ref="U282:V282"/>
    <mergeCell ref="W282:X282"/>
    <mergeCell ref="Y282:Z282"/>
    <mergeCell ref="AA282:AB282"/>
    <mergeCell ref="E283:F283"/>
    <mergeCell ref="G283:H283"/>
    <mergeCell ref="I283:J283"/>
    <mergeCell ref="K283:L283"/>
    <mergeCell ref="M283:N283"/>
    <mergeCell ref="O283:P283"/>
    <mergeCell ref="Q283:R283"/>
    <mergeCell ref="S283:T283"/>
    <mergeCell ref="U283:V283"/>
    <mergeCell ref="W283:X283"/>
    <mergeCell ref="Y283:Z283"/>
    <mergeCell ref="AA283:AB283"/>
    <mergeCell ref="E280:F280"/>
    <mergeCell ref="G280:H280"/>
    <mergeCell ref="I280:J280"/>
    <mergeCell ref="K280:L280"/>
    <mergeCell ref="M280:N280"/>
    <mergeCell ref="O280:P280"/>
    <mergeCell ref="Q280:R280"/>
    <mergeCell ref="S280:T280"/>
    <mergeCell ref="U280:V280"/>
    <mergeCell ref="W280:X280"/>
    <mergeCell ref="Y280:Z280"/>
    <mergeCell ref="AA280:AB280"/>
    <mergeCell ref="E281:F281"/>
    <mergeCell ref="G281:H281"/>
    <mergeCell ref="I281:J281"/>
    <mergeCell ref="K281:L281"/>
    <mergeCell ref="M281:N281"/>
    <mergeCell ref="O281:P281"/>
    <mergeCell ref="Q281:R281"/>
    <mergeCell ref="S281:T281"/>
    <mergeCell ref="U281:V281"/>
    <mergeCell ref="W281:X281"/>
    <mergeCell ref="Y281:Z281"/>
    <mergeCell ref="AA281:AB281"/>
    <mergeCell ref="AC277:AC278"/>
    <mergeCell ref="AD277:AD278"/>
    <mergeCell ref="AE277:AE278"/>
    <mergeCell ref="AF277:AG277"/>
    <mergeCell ref="E278:F278"/>
    <mergeCell ref="G278:H278"/>
    <mergeCell ref="I278:J278"/>
    <mergeCell ref="K278:L278"/>
    <mergeCell ref="M278:N278"/>
    <mergeCell ref="O278:P278"/>
    <mergeCell ref="Q278:R278"/>
    <mergeCell ref="S278:T278"/>
    <mergeCell ref="U278:V278"/>
    <mergeCell ref="W278:X278"/>
    <mergeCell ref="Y278:Z278"/>
    <mergeCell ref="E279:F279"/>
    <mergeCell ref="G279:H279"/>
    <mergeCell ref="I279:J279"/>
    <mergeCell ref="K279:L279"/>
    <mergeCell ref="M279:N279"/>
    <mergeCell ref="O279:P279"/>
    <mergeCell ref="Q279:R279"/>
    <mergeCell ref="S279:T279"/>
    <mergeCell ref="U279:V279"/>
    <mergeCell ref="W279:X279"/>
    <mergeCell ref="Y279:Z279"/>
    <mergeCell ref="AA279:AB279"/>
    <mergeCell ref="A274:D274"/>
    <mergeCell ref="E274:G274"/>
    <mergeCell ref="H274:K274"/>
    <mergeCell ref="L274:N274"/>
    <mergeCell ref="O274:W274"/>
    <mergeCell ref="X274:Z274"/>
    <mergeCell ref="AA274:AG274"/>
    <mergeCell ref="A275:B275"/>
    <mergeCell ref="C275:D275"/>
    <mergeCell ref="E275:G275"/>
    <mergeCell ref="H275:K275"/>
    <mergeCell ref="L275:N275"/>
    <mergeCell ref="O275:Q275"/>
    <mergeCell ref="R275:T275"/>
    <mergeCell ref="U275:W275"/>
    <mergeCell ref="X275:AG275"/>
    <mergeCell ref="A277:A278"/>
    <mergeCell ref="B277:B278"/>
    <mergeCell ref="C277:C278"/>
    <mergeCell ref="D277:D278"/>
    <mergeCell ref="E277:F277"/>
    <mergeCell ref="G277:H277"/>
    <mergeCell ref="I277:J277"/>
    <mergeCell ref="K277:L277"/>
    <mergeCell ref="M277:N277"/>
    <mergeCell ref="O277:P277"/>
    <mergeCell ref="Q277:R277"/>
    <mergeCell ref="S277:T277"/>
    <mergeCell ref="U277:V277"/>
    <mergeCell ref="W277:X277"/>
    <mergeCell ref="Y277:Z277"/>
    <mergeCell ref="AA277:AB278"/>
    <mergeCell ref="K13:L13"/>
    <mergeCell ref="M13:N13"/>
    <mergeCell ref="O13:P13"/>
    <mergeCell ref="Q13:R13"/>
    <mergeCell ref="S13:T13"/>
    <mergeCell ref="A13:A14"/>
    <mergeCell ref="B13:B14"/>
    <mergeCell ref="C13:C14"/>
    <mergeCell ref="D13:D14"/>
    <mergeCell ref="E13:F13"/>
    <mergeCell ref="G13:H13"/>
    <mergeCell ref="AA10:AG10"/>
    <mergeCell ref="A11:B11"/>
    <mergeCell ref="C11:D11"/>
    <mergeCell ref="E11:G11"/>
    <mergeCell ref="H11:K11"/>
    <mergeCell ref="L11:N11"/>
    <mergeCell ref="O11:Q11"/>
    <mergeCell ref="R11:T11"/>
    <mergeCell ref="U11:W11"/>
    <mergeCell ref="X11:AG11"/>
    <mergeCell ref="A10:D10"/>
    <mergeCell ref="E10:G10"/>
    <mergeCell ref="H10:K10"/>
    <mergeCell ref="L10:N10"/>
    <mergeCell ref="O10:W10"/>
    <mergeCell ref="X10:Z10"/>
    <mergeCell ref="Q15:R15"/>
    <mergeCell ref="S15:T15"/>
    <mergeCell ref="U15:V15"/>
    <mergeCell ref="W15:X15"/>
    <mergeCell ref="Y15:Z15"/>
    <mergeCell ref="AA15:AB15"/>
    <mergeCell ref="E15:F15"/>
    <mergeCell ref="G15:H15"/>
    <mergeCell ref="I15:J15"/>
    <mergeCell ref="K15:L15"/>
    <mergeCell ref="M15:N15"/>
    <mergeCell ref="O15:P15"/>
    <mergeCell ref="AE13:AE14"/>
    <mergeCell ref="AF13:AG13"/>
    <mergeCell ref="E14:F14"/>
    <mergeCell ref="G14:H14"/>
    <mergeCell ref="I14:J14"/>
    <mergeCell ref="K14:L14"/>
    <mergeCell ref="M14:N14"/>
    <mergeCell ref="O14:P14"/>
    <mergeCell ref="Q14:R14"/>
    <mergeCell ref="S14:T14"/>
    <mergeCell ref="U13:V13"/>
    <mergeCell ref="W13:X13"/>
    <mergeCell ref="Y13:Z13"/>
    <mergeCell ref="AA13:AB14"/>
    <mergeCell ref="AC13:AC14"/>
    <mergeCell ref="AD13:AD14"/>
    <mergeCell ref="U14:V14"/>
    <mergeCell ref="W14:X14"/>
    <mergeCell ref="Y14:Z14"/>
    <mergeCell ref="I13:J13"/>
    <mergeCell ref="Q17:R17"/>
    <mergeCell ref="S17:T17"/>
    <mergeCell ref="U17:V17"/>
    <mergeCell ref="W17:X17"/>
    <mergeCell ref="Y17:Z17"/>
    <mergeCell ref="AA17:AB17"/>
    <mergeCell ref="E17:F17"/>
    <mergeCell ref="G17:H17"/>
    <mergeCell ref="I17:J17"/>
    <mergeCell ref="K17:L17"/>
    <mergeCell ref="M17:N17"/>
    <mergeCell ref="O17:P17"/>
    <mergeCell ref="Q16:R16"/>
    <mergeCell ref="S16:T16"/>
    <mergeCell ref="U16:V16"/>
    <mergeCell ref="W16:X16"/>
    <mergeCell ref="Y16:Z16"/>
    <mergeCell ref="AA16:AB16"/>
    <mergeCell ref="E16:F16"/>
    <mergeCell ref="G16:H16"/>
    <mergeCell ref="I16:J16"/>
    <mergeCell ref="K16:L16"/>
    <mergeCell ref="M16:N16"/>
    <mergeCell ref="O16:P16"/>
    <mergeCell ref="Q19:R19"/>
    <mergeCell ref="S19:T19"/>
    <mergeCell ref="U19:V19"/>
    <mergeCell ref="W19:X19"/>
    <mergeCell ref="Y19:Z19"/>
    <mergeCell ref="AA19:AB19"/>
    <mergeCell ref="E19:F19"/>
    <mergeCell ref="G19:H19"/>
    <mergeCell ref="I19:J19"/>
    <mergeCell ref="K19:L19"/>
    <mergeCell ref="M19:N19"/>
    <mergeCell ref="O19:P19"/>
    <mergeCell ref="Q18:R18"/>
    <mergeCell ref="S18:T18"/>
    <mergeCell ref="U18:V18"/>
    <mergeCell ref="W18:X18"/>
    <mergeCell ref="Y18:Z18"/>
    <mergeCell ref="AA18:AB18"/>
    <mergeCell ref="E18:F18"/>
    <mergeCell ref="G18:H18"/>
    <mergeCell ref="I18:J18"/>
    <mergeCell ref="K18:L18"/>
    <mergeCell ref="M18:N18"/>
    <mergeCell ref="O18:P18"/>
    <mergeCell ref="Q21:R21"/>
    <mergeCell ref="S21:T21"/>
    <mergeCell ref="U21:V21"/>
    <mergeCell ref="W21:X21"/>
    <mergeCell ref="Y21:Z21"/>
    <mergeCell ref="AA21:AB21"/>
    <mergeCell ref="E21:F21"/>
    <mergeCell ref="G21:H21"/>
    <mergeCell ref="I21:J21"/>
    <mergeCell ref="K21:L21"/>
    <mergeCell ref="M21:N21"/>
    <mergeCell ref="O21:P21"/>
    <mergeCell ref="Q20:R20"/>
    <mergeCell ref="S20:T20"/>
    <mergeCell ref="U20:V20"/>
    <mergeCell ref="W20:X20"/>
    <mergeCell ref="Y20:Z20"/>
    <mergeCell ref="AA20:AB20"/>
    <mergeCell ref="E20:F20"/>
    <mergeCell ref="G20:H20"/>
    <mergeCell ref="I20:J20"/>
    <mergeCell ref="K20:L20"/>
    <mergeCell ref="M20:N20"/>
    <mergeCell ref="O20:P20"/>
    <mergeCell ref="Q23:R23"/>
    <mergeCell ref="S23:T23"/>
    <mergeCell ref="U23:V23"/>
    <mergeCell ref="W23:X23"/>
    <mergeCell ref="Y23:Z23"/>
    <mergeCell ref="AA23:AB23"/>
    <mergeCell ref="E23:F23"/>
    <mergeCell ref="G23:H23"/>
    <mergeCell ref="I23:J23"/>
    <mergeCell ref="K23:L23"/>
    <mergeCell ref="M23:N23"/>
    <mergeCell ref="O23:P23"/>
    <mergeCell ref="Q22:R22"/>
    <mergeCell ref="S22:T22"/>
    <mergeCell ref="U22:V22"/>
    <mergeCell ref="W22:X22"/>
    <mergeCell ref="Y22:Z22"/>
    <mergeCell ref="AA22:AB22"/>
    <mergeCell ref="E22:F22"/>
    <mergeCell ref="G22:H22"/>
    <mergeCell ref="I22:J22"/>
    <mergeCell ref="K22:L22"/>
    <mergeCell ref="M22:N22"/>
    <mergeCell ref="O22:P22"/>
    <mergeCell ref="Q25:R25"/>
    <mergeCell ref="S25:T25"/>
    <mergeCell ref="U25:V25"/>
    <mergeCell ref="W25:X25"/>
    <mergeCell ref="Y25:Z25"/>
    <mergeCell ref="AA25:AB25"/>
    <mergeCell ref="E25:F25"/>
    <mergeCell ref="G25:H25"/>
    <mergeCell ref="I25:J25"/>
    <mergeCell ref="K25:L25"/>
    <mergeCell ref="M25:N25"/>
    <mergeCell ref="O25:P25"/>
    <mergeCell ref="Q24:R24"/>
    <mergeCell ref="S24:T24"/>
    <mergeCell ref="U24:V24"/>
    <mergeCell ref="W24:X24"/>
    <mergeCell ref="Y24:Z24"/>
    <mergeCell ref="AA24:AB24"/>
    <mergeCell ref="E24:F24"/>
    <mergeCell ref="G24:H24"/>
    <mergeCell ref="I24:J24"/>
    <mergeCell ref="K24:L24"/>
    <mergeCell ref="M24:N24"/>
    <mergeCell ref="O24:P24"/>
    <mergeCell ref="Q27:R27"/>
    <mergeCell ref="S27:T27"/>
    <mergeCell ref="U27:V27"/>
    <mergeCell ref="W27:X27"/>
    <mergeCell ref="Y27:Z27"/>
    <mergeCell ref="AA27:AB27"/>
    <mergeCell ref="E27:F27"/>
    <mergeCell ref="G27:H27"/>
    <mergeCell ref="I27:J27"/>
    <mergeCell ref="K27:L27"/>
    <mergeCell ref="M27:N27"/>
    <mergeCell ref="O27:P27"/>
    <mergeCell ref="Q26:R26"/>
    <mergeCell ref="S26:T26"/>
    <mergeCell ref="U26:V26"/>
    <mergeCell ref="W26:X26"/>
    <mergeCell ref="Y26:Z26"/>
    <mergeCell ref="AA26:AB26"/>
    <mergeCell ref="E26:F26"/>
    <mergeCell ref="G26:H26"/>
    <mergeCell ref="I26:J26"/>
    <mergeCell ref="K26:L26"/>
    <mergeCell ref="M26:N26"/>
    <mergeCell ref="O26:P26"/>
    <mergeCell ref="Q29:R29"/>
    <mergeCell ref="S29:T29"/>
    <mergeCell ref="U29:V29"/>
    <mergeCell ref="W29:X29"/>
    <mergeCell ref="Y29:Z29"/>
    <mergeCell ref="AA29:AB29"/>
    <mergeCell ref="E29:F29"/>
    <mergeCell ref="G29:H29"/>
    <mergeCell ref="I29:J29"/>
    <mergeCell ref="K29:L29"/>
    <mergeCell ref="M29:N29"/>
    <mergeCell ref="O29:P29"/>
    <mergeCell ref="Q28:R28"/>
    <mergeCell ref="S28:T28"/>
    <mergeCell ref="U28:V28"/>
    <mergeCell ref="W28:X28"/>
    <mergeCell ref="Y28:Z28"/>
    <mergeCell ref="AA28:AB28"/>
    <mergeCell ref="E28:F28"/>
    <mergeCell ref="G28:H28"/>
    <mergeCell ref="I28:J28"/>
    <mergeCell ref="K28:L28"/>
    <mergeCell ref="M28:N28"/>
    <mergeCell ref="O28:P28"/>
    <mergeCell ref="A32:G32"/>
    <mergeCell ref="I32:Z32"/>
    <mergeCell ref="AB32:AG32"/>
    <mergeCell ref="E33:G33"/>
    <mergeCell ref="J33:K33"/>
    <mergeCell ref="L33:S33"/>
    <mergeCell ref="T33:W33"/>
    <mergeCell ref="X33:Z33"/>
    <mergeCell ref="Q30:R30"/>
    <mergeCell ref="S30:T30"/>
    <mergeCell ref="U30:V30"/>
    <mergeCell ref="W30:X30"/>
    <mergeCell ref="Y30:Z30"/>
    <mergeCell ref="AA30:AB30"/>
    <mergeCell ref="E30:F30"/>
    <mergeCell ref="G30:H30"/>
    <mergeCell ref="I30:J30"/>
    <mergeCell ref="K30:L30"/>
    <mergeCell ref="M30:N30"/>
    <mergeCell ref="O30:P30"/>
    <mergeCell ref="E36:G36"/>
    <mergeCell ref="J36:K36"/>
    <mergeCell ref="L36:S36"/>
    <mergeCell ref="T36:W36"/>
    <mergeCell ref="X36:Z36"/>
    <mergeCell ref="E37:G37"/>
    <mergeCell ref="J37:K37"/>
    <mergeCell ref="L37:S37"/>
    <mergeCell ref="T37:W37"/>
    <mergeCell ref="X37:Z37"/>
    <mergeCell ref="E34:G34"/>
    <mergeCell ref="J34:K34"/>
    <mergeCell ref="L34:S34"/>
    <mergeCell ref="T34:W34"/>
    <mergeCell ref="X34:Z34"/>
    <mergeCell ref="E35:G35"/>
    <mergeCell ref="J35:K35"/>
    <mergeCell ref="L35:S35"/>
    <mergeCell ref="T35:W35"/>
    <mergeCell ref="X35:Z35"/>
    <mergeCell ref="E41:G41"/>
    <mergeCell ref="J41:K41"/>
    <mergeCell ref="L41:S41"/>
    <mergeCell ref="T41:W41"/>
    <mergeCell ref="X41:Z41"/>
    <mergeCell ref="E39:G39"/>
    <mergeCell ref="J39:K39"/>
    <mergeCell ref="L39:S39"/>
    <mergeCell ref="T39:W39"/>
    <mergeCell ref="X39:Z39"/>
    <mergeCell ref="E40:G40"/>
    <mergeCell ref="J40:K40"/>
    <mergeCell ref="L40:S40"/>
    <mergeCell ref="T40:W40"/>
    <mergeCell ref="X40:Z40"/>
    <mergeCell ref="AB37:AG37"/>
    <mergeCell ref="E38:G38"/>
    <mergeCell ref="J38:K38"/>
    <mergeCell ref="L38:S38"/>
    <mergeCell ref="T38:W38"/>
    <mergeCell ref="X38:Z38"/>
    <mergeCell ref="X44:AG44"/>
    <mergeCell ref="A46:A47"/>
    <mergeCell ref="B46:B47"/>
    <mergeCell ref="C46:C47"/>
    <mergeCell ref="D46:D47"/>
    <mergeCell ref="E46:F46"/>
    <mergeCell ref="G46:H46"/>
    <mergeCell ref="I46:J46"/>
    <mergeCell ref="K46:L46"/>
    <mergeCell ref="M46:N46"/>
    <mergeCell ref="X43:Z43"/>
    <mergeCell ref="AA43:AG43"/>
    <mergeCell ref="A44:B44"/>
    <mergeCell ref="C44:D44"/>
    <mergeCell ref="E44:G44"/>
    <mergeCell ref="H44:K44"/>
    <mergeCell ref="L44:N44"/>
    <mergeCell ref="O44:Q44"/>
    <mergeCell ref="R44:T44"/>
    <mergeCell ref="U44:W44"/>
    <mergeCell ref="O47:P47"/>
    <mergeCell ref="Q47:R47"/>
    <mergeCell ref="S47:T47"/>
    <mergeCell ref="U47:V47"/>
    <mergeCell ref="W47:X47"/>
    <mergeCell ref="Y47:Z47"/>
    <mergeCell ref="AA46:AB47"/>
    <mergeCell ref="AC46:AC47"/>
    <mergeCell ref="AD46:AD47"/>
    <mergeCell ref="AE46:AE47"/>
    <mergeCell ref="AF46:AG46"/>
    <mergeCell ref="E47:F47"/>
    <mergeCell ref="G47:H47"/>
    <mergeCell ref="I47:J47"/>
    <mergeCell ref="K47:L47"/>
    <mergeCell ref="M47:N47"/>
    <mergeCell ref="O46:P46"/>
    <mergeCell ref="Q46:R46"/>
    <mergeCell ref="S46:T46"/>
    <mergeCell ref="U46:V46"/>
    <mergeCell ref="W46:X46"/>
    <mergeCell ref="Y46:Z46"/>
    <mergeCell ref="Q49:R49"/>
    <mergeCell ref="S49:T49"/>
    <mergeCell ref="U49:V49"/>
    <mergeCell ref="W49:X49"/>
    <mergeCell ref="Y49:Z49"/>
    <mergeCell ref="AA49:AB49"/>
    <mergeCell ref="E49:F49"/>
    <mergeCell ref="G49:H49"/>
    <mergeCell ref="I49:J49"/>
    <mergeCell ref="K49:L49"/>
    <mergeCell ref="M49:N49"/>
    <mergeCell ref="O49:P49"/>
    <mergeCell ref="Q48:R48"/>
    <mergeCell ref="S48:T48"/>
    <mergeCell ref="U48:V48"/>
    <mergeCell ref="W48:X48"/>
    <mergeCell ref="Y48:Z48"/>
    <mergeCell ref="AA48:AB48"/>
    <mergeCell ref="E48:F48"/>
    <mergeCell ref="G48:H48"/>
    <mergeCell ref="I48:J48"/>
    <mergeCell ref="K48:L48"/>
    <mergeCell ref="M48:N48"/>
    <mergeCell ref="O48:P48"/>
    <mergeCell ref="Q51:R51"/>
    <mergeCell ref="S51:T51"/>
    <mergeCell ref="U51:V51"/>
    <mergeCell ref="W51:X51"/>
    <mergeCell ref="Y51:Z51"/>
    <mergeCell ref="AA51:AB51"/>
    <mergeCell ref="E51:F51"/>
    <mergeCell ref="G51:H51"/>
    <mergeCell ref="I51:J51"/>
    <mergeCell ref="K51:L51"/>
    <mergeCell ref="M51:N51"/>
    <mergeCell ref="O51:P51"/>
    <mergeCell ref="Q50:R50"/>
    <mergeCell ref="S50:T50"/>
    <mergeCell ref="U50:V50"/>
    <mergeCell ref="W50:X50"/>
    <mergeCell ref="Y50:Z50"/>
    <mergeCell ref="AA50:AB50"/>
    <mergeCell ref="E50:F50"/>
    <mergeCell ref="G50:H50"/>
    <mergeCell ref="I50:J50"/>
    <mergeCell ref="K50:L50"/>
    <mergeCell ref="M50:N50"/>
    <mergeCell ref="O50:P50"/>
    <mergeCell ref="Q53:R53"/>
    <mergeCell ref="S53:T53"/>
    <mergeCell ref="U53:V53"/>
    <mergeCell ref="W53:X53"/>
    <mergeCell ref="Y53:Z53"/>
    <mergeCell ref="AA53:AB53"/>
    <mergeCell ref="E53:F53"/>
    <mergeCell ref="G53:H53"/>
    <mergeCell ref="I53:J53"/>
    <mergeCell ref="K53:L53"/>
    <mergeCell ref="M53:N53"/>
    <mergeCell ref="O53:P53"/>
    <mergeCell ref="Q52:R52"/>
    <mergeCell ref="S52:T52"/>
    <mergeCell ref="U52:V52"/>
    <mergeCell ref="W52:X52"/>
    <mergeCell ref="Y52:Z52"/>
    <mergeCell ref="AA52:AB52"/>
    <mergeCell ref="E52:F52"/>
    <mergeCell ref="G52:H52"/>
    <mergeCell ref="I52:J52"/>
    <mergeCell ref="K52:L52"/>
    <mergeCell ref="M52:N52"/>
    <mergeCell ref="O52:P52"/>
    <mergeCell ref="Q55:R55"/>
    <mergeCell ref="S55:T55"/>
    <mergeCell ref="U55:V55"/>
    <mergeCell ref="W55:X55"/>
    <mergeCell ref="Y55:Z55"/>
    <mergeCell ref="AA55:AB55"/>
    <mergeCell ref="E55:F55"/>
    <mergeCell ref="G55:H55"/>
    <mergeCell ref="I55:J55"/>
    <mergeCell ref="K55:L55"/>
    <mergeCell ref="M55:N55"/>
    <mergeCell ref="O55:P55"/>
    <mergeCell ref="Q54:R54"/>
    <mergeCell ref="S54:T54"/>
    <mergeCell ref="U54:V54"/>
    <mergeCell ref="W54:X54"/>
    <mergeCell ref="Y54:Z54"/>
    <mergeCell ref="AA54:AB54"/>
    <mergeCell ref="E54:F54"/>
    <mergeCell ref="G54:H54"/>
    <mergeCell ref="I54:J54"/>
    <mergeCell ref="K54:L54"/>
    <mergeCell ref="M54:N54"/>
    <mergeCell ref="O54:P54"/>
    <mergeCell ref="Q57:R57"/>
    <mergeCell ref="S57:T57"/>
    <mergeCell ref="U57:V57"/>
    <mergeCell ref="W57:X57"/>
    <mergeCell ref="Y57:Z57"/>
    <mergeCell ref="AA57:AB57"/>
    <mergeCell ref="E57:F57"/>
    <mergeCell ref="G57:H57"/>
    <mergeCell ref="I57:J57"/>
    <mergeCell ref="K57:L57"/>
    <mergeCell ref="M57:N57"/>
    <mergeCell ref="O57:P57"/>
    <mergeCell ref="Q56:R56"/>
    <mergeCell ref="S56:T56"/>
    <mergeCell ref="U56:V56"/>
    <mergeCell ref="W56:X56"/>
    <mergeCell ref="Y56:Z56"/>
    <mergeCell ref="AA56:AB56"/>
    <mergeCell ref="E56:F56"/>
    <mergeCell ref="G56:H56"/>
    <mergeCell ref="I56:J56"/>
    <mergeCell ref="K56:L56"/>
    <mergeCell ref="M56:N56"/>
    <mergeCell ref="O56:P56"/>
    <mergeCell ref="I60:J60"/>
    <mergeCell ref="K60:L60"/>
    <mergeCell ref="M60:N60"/>
    <mergeCell ref="O60:P60"/>
    <mergeCell ref="Q59:R59"/>
    <mergeCell ref="S59:T59"/>
    <mergeCell ref="U59:V59"/>
    <mergeCell ref="W59:X59"/>
    <mergeCell ref="Y59:Z59"/>
    <mergeCell ref="AA59:AB59"/>
    <mergeCell ref="E59:F59"/>
    <mergeCell ref="G59:H59"/>
    <mergeCell ref="I59:J59"/>
    <mergeCell ref="K59:L59"/>
    <mergeCell ref="M59:N59"/>
    <mergeCell ref="O59:P59"/>
    <mergeCell ref="Q58:R58"/>
    <mergeCell ref="S58:T58"/>
    <mergeCell ref="U58:V58"/>
    <mergeCell ref="W58:X58"/>
    <mergeCell ref="Y58:Z58"/>
    <mergeCell ref="AA58:AB58"/>
    <mergeCell ref="E58:F58"/>
    <mergeCell ref="G58:H58"/>
    <mergeCell ref="I58:J58"/>
    <mergeCell ref="K58:L58"/>
    <mergeCell ref="M58:N58"/>
    <mergeCell ref="O58:P58"/>
    <mergeCell ref="E68:G68"/>
    <mergeCell ref="J68:K68"/>
    <mergeCell ref="L68:S68"/>
    <mergeCell ref="T68:W68"/>
    <mergeCell ref="X68:Z68"/>
    <mergeCell ref="Q63:R63"/>
    <mergeCell ref="S63:T63"/>
    <mergeCell ref="U63:V63"/>
    <mergeCell ref="W63:X63"/>
    <mergeCell ref="Y63:Z63"/>
    <mergeCell ref="AA63:AB63"/>
    <mergeCell ref="E63:F63"/>
    <mergeCell ref="G63:H63"/>
    <mergeCell ref="I63:J63"/>
    <mergeCell ref="K63:L63"/>
    <mergeCell ref="M63:N63"/>
    <mergeCell ref="O63:P63"/>
    <mergeCell ref="E66:G66"/>
    <mergeCell ref="J66:K66"/>
    <mergeCell ref="L66:S66"/>
    <mergeCell ref="T66:W66"/>
    <mergeCell ref="X66:Z66"/>
    <mergeCell ref="E67:G67"/>
    <mergeCell ref="J67:K67"/>
    <mergeCell ref="L67:S67"/>
    <mergeCell ref="T67:W67"/>
    <mergeCell ref="X67:Z67"/>
    <mergeCell ref="T73:W73"/>
    <mergeCell ref="X73:Z73"/>
    <mergeCell ref="E71:G71"/>
    <mergeCell ref="J71:K71"/>
    <mergeCell ref="L71:S71"/>
    <mergeCell ref="T71:W71"/>
    <mergeCell ref="X71:Z71"/>
    <mergeCell ref="E72:G72"/>
    <mergeCell ref="J72:K72"/>
    <mergeCell ref="L72:S72"/>
    <mergeCell ref="T72:W72"/>
    <mergeCell ref="X72:Z72"/>
    <mergeCell ref="E69:G69"/>
    <mergeCell ref="J69:K69"/>
    <mergeCell ref="L69:S69"/>
    <mergeCell ref="T69:W69"/>
    <mergeCell ref="X69:Z69"/>
    <mergeCell ref="E70:G70"/>
    <mergeCell ref="J70:K70"/>
    <mergeCell ref="L70:S70"/>
    <mergeCell ref="T70:W70"/>
    <mergeCell ref="X70:Z70"/>
    <mergeCell ref="E73:G73"/>
    <mergeCell ref="J73:K73"/>
    <mergeCell ref="L73:S73"/>
    <mergeCell ref="X77:AG77"/>
    <mergeCell ref="A79:A80"/>
    <mergeCell ref="B79:B80"/>
    <mergeCell ref="C79:C80"/>
    <mergeCell ref="D79:D80"/>
    <mergeCell ref="E79:F79"/>
    <mergeCell ref="G79:H79"/>
    <mergeCell ref="I79:J79"/>
    <mergeCell ref="K79:L79"/>
    <mergeCell ref="M79:N79"/>
    <mergeCell ref="X76:Z76"/>
    <mergeCell ref="AA76:AG76"/>
    <mergeCell ref="A77:B77"/>
    <mergeCell ref="C77:D77"/>
    <mergeCell ref="E77:G77"/>
    <mergeCell ref="H77:K77"/>
    <mergeCell ref="L77:N77"/>
    <mergeCell ref="O77:Q77"/>
    <mergeCell ref="R77:T77"/>
    <mergeCell ref="U77:W77"/>
    <mergeCell ref="O80:P80"/>
    <mergeCell ref="Q80:R80"/>
    <mergeCell ref="S80:T80"/>
    <mergeCell ref="U80:V80"/>
    <mergeCell ref="W80:X80"/>
    <mergeCell ref="Y80:Z80"/>
    <mergeCell ref="AA79:AB80"/>
    <mergeCell ref="AC79:AC80"/>
    <mergeCell ref="AD79:AD80"/>
    <mergeCell ref="AE79:AE80"/>
    <mergeCell ref="AF79:AG79"/>
    <mergeCell ref="E80:F80"/>
    <mergeCell ref="AA82:AB82"/>
    <mergeCell ref="E82:F82"/>
    <mergeCell ref="G82:H82"/>
    <mergeCell ref="I82:J82"/>
    <mergeCell ref="K82:L82"/>
    <mergeCell ref="M82:N82"/>
    <mergeCell ref="O82:P82"/>
    <mergeCell ref="Q81:R81"/>
    <mergeCell ref="S81:T81"/>
    <mergeCell ref="U81:V81"/>
    <mergeCell ref="W81:X81"/>
    <mergeCell ref="Y81:Z81"/>
    <mergeCell ref="AA81:AB81"/>
    <mergeCell ref="E81:F81"/>
    <mergeCell ref="G81:H81"/>
    <mergeCell ref="I81:J81"/>
    <mergeCell ref="K81:L81"/>
    <mergeCell ref="E83:F83"/>
    <mergeCell ref="G83:H83"/>
    <mergeCell ref="I83:J83"/>
    <mergeCell ref="K83:L83"/>
    <mergeCell ref="M83:N83"/>
    <mergeCell ref="O83:P83"/>
    <mergeCell ref="G80:H80"/>
    <mergeCell ref="I80:J80"/>
    <mergeCell ref="K80:L80"/>
    <mergeCell ref="M80:N80"/>
    <mergeCell ref="O79:P79"/>
    <mergeCell ref="Q79:R79"/>
    <mergeCell ref="S79:T79"/>
    <mergeCell ref="U79:V79"/>
    <mergeCell ref="W79:X79"/>
    <mergeCell ref="Y79:Z79"/>
    <mergeCell ref="Q82:R82"/>
    <mergeCell ref="S82:T82"/>
    <mergeCell ref="U82:V82"/>
    <mergeCell ref="W82:X82"/>
    <mergeCell ref="Y82:Z82"/>
    <mergeCell ref="Q85:R85"/>
    <mergeCell ref="S85:T85"/>
    <mergeCell ref="U85:V85"/>
    <mergeCell ref="W85:X85"/>
    <mergeCell ref="Y85:Z85"/>
    <mergeCell ref="AA85:AB85"/>
    <mergeCell ref="E85:F85"/>
    <mergeCell ref="G85:H85"/>
    <mergeCell ref="I85:J85"/>
    <mergeCell ref="K85:L85"/>
    <mergeCell ref="M85:N85"/>
    <mergeCell ref="O85:P85"/>
    <mergeCell ref="M81:N81"/>
    <mergeCell ref="O81:P81"/>
    <mergeCell ref="Q84:R84"/>
    <mergeCell ref="S84:T84"/>
    <mergeCell ref="U84:V84"/>
    <mergeCell ref="W84:X84"/>
    <mergeCell ref="Y84:Z84"/>
    <mergeCell ref="AA84:AB84"/>
    <mergeCell ref="E84:F84"/>
    <mergeCell ref="G84:H84"/>
    <mergeCell ref="I84:J84"/>
    <mergeCell ref="K84:L84"/>
    <mergeCell ref="M84:N84"/>
    <mergeCell ref="O84:P84"/>
    <mergeCell ref="Q83:R83"/>
    <mergeCell ref="S83:T83"/>
    <mergeCell ref="U83:V83"/>
    <mergeCell ref="W83:X83"/>
    <mergeCell ref="Y83:Z83"/>
    <mergeCell ref="AA83:AB83"/>
    <mergeCell ref="Q87:R87"/>
    <mergeCell ref="S87:T87"/>
    <mergeCell ref="U87:V87"/>
    <mergeCell ref="W87:X87"/>
    <mergeCell ref="Y87:Z87"/>
    <mergeCell ref="AA87:AB87"/>
    <mergeCell ref="E87:F87"/>
    <mergeCell ref="G87:H87"/>
    <mergeCell ref="I87:J87"/>
    <mergeCell ref="K87:L87"/>
    <mergeCell ref="M87:N87"/>
    <mergeCell ref="O87:P87"/>
    <mergeCell ref="Q86:R86"/>
    <mergeCell ref="S86:T86"/>
    <mergeCell ref="U86:V86"/>
    <mergeCell ref="W86:X86"/>
    <mergeCell ref="Y86:Z86"/>
    <mergeCell ref="AA86:AB86"/>
    <mergeCell ref="E86:F86"/>
    <mergeCell ref="G86:H86"/>
    <mergeCell ref="I86:J86"/>
    <mergeCell ref="K86:L86"/>
    <mergeCell ref="M86:N86"/>
    <mergeCell ref="O86:P86"/>
    <mergeCell ref="Q89:R89"/>
    <mergeCell ref="S89:T89"/>
    <mergeCell ref="U89:V89"/>
    <mergeCell ref="W89:X89"/>
    <mergeCell ref="Y89:Z89"/>
    <mergeCell ref="AA89:AB89"/>
    <mergeCell ref="E89:F89"/>
    <mergeCell ref="G89:H89"/>
    <mergeCell ref="I89:J89"/>
    <mergeCell ref="K89:L89"/>
    <mergeCell ref="M89:N89"/>
    <mergeCell ref="O89:P89"/>
    <mergeCell ref="Q88:R88"/>
    <mergeCell ref="S88:T88"/>
    <mergeCell ref="U88:V88"/>
    <mergeCell ref="W88:X88"/>
    <mergeCell ref="Y88:Z88"/>
    <mergeCell ref="AA88:AB88"/>
    <mergeCell ref="E88:F88"/>
    <mergeCell ref="G88:H88"/>
    <mergeCell ref="I88:J88"/>
    <mergeCell ref="K88:L88"/>
    <mergeCell ref="M88:N88"/>
    <mergeCell ref="O88:P88"/>
    <mergeCell ref="Q91:R91"/>
    <mergeCell ref="S91:T91"/>
    <mergeCell ref="U91:V91"/>
    <mergeCell ref="W91:X91"/>
    <mergeCell ref="Y91:Z91"/>
    <mergeCell ref="AA91:AB91"/>
    <mergeCell ref="E91:F91"/>
    <mergeCell ref="G91:H91"/>
    <mergeCell ref="I91:J91"/>
    <mergeCell ref="K91:L91"/>
    <mergeCell ref="M91:N91"/>
    <mergeCell ref="O91:P91"/>
    <mergeCell ref="Q90:R90"/>
    <mergeCell ref="S90:T90"/>
    <mergeCell ref="U90:V90"/>
    <mergeCell ref="W90:X90"/>
    <mergeCell ref="Y90:Z90"/>
    <mergeCell ref="AA90:AB90"/>
    <mergeCell ref="E90:F90"/>
    <mergeCell ref="G90:H90"/>
    <mergeCell ref="I90:J90"/>
    <mergeCell ref="K90:L90"/>
    <mergeCell ref="M90:N90"/>
    <mergeCell ref="O90:P90"/>
    <mergeCell ref="Q94:R94"/>
    <mergeCell ref="S94:T94"/>
    <mergeCell ref="U94:V94"/>
    <mergeCell ref="W94:X94"/>
    <mergeCell ref="Y94:Z94"/>
    <mergeCell ref="AA94:AB94"/>
    <mergeCell ref="E94:F94"/>
    <mergeCell ref="G94:H94"/>
    <mergeCell ref="Q92:R92"/>
    <mergeCell ref="S92:T92"/>
    <mergeCell ref="U92:V92"/>
    <mergeCell ref="W92:X92"/>
    <mergeCell ref="Y92:Z92"/>
    <mergeCell ref="AA92:AB92"/>
    <mergeCell ref="E92:F92"/>
    <mergeCell ref="G92:H92"/>
    <mergeCell ref="I92:J92"/>
    <mergeCell ref="K92:L92"/>
    <mergeCell ref="M92:N92"/>
    <mergeCell ref="O92:P92"/>
    <mergeCell ref="I94:J94"/>
    <mergeCell ref="K94:L94"/>
    <mergeCell ref="M94:N94"/>
    <mergeCell ref="O94:P94"/>
    <mergeCell ref="Y96:Z96"/>
    <mergeCell ref="AA96:AB96"/>
    <mergeCell ref="E96:F96"/>
    <mergeCell ref="G96:H96"/>
    <mergeCell ref="I96:J96"/>
    <mergeCell ref="K96:L96"/>
    <mergeCell ref="M96:N96"/>
    <mergeCell ref="O96:P96"/>
    <mergeCell ref="Q93:R93"/>
    <mergeCell ref="S93:T93"/>
    <mergeCell ref="U93:V93"/>
    <mergeCell ref="W93:X93"/>
    <mergeCell ref="Y93:Z93"/>
    <mergeCell ref="AA93:AB93"/>
    <mergeCell ref="E93:F93"/>
    <mergeCell ref="G93:H93"/>
    <mergeCell ref="I93:J93"/>
    <mergeCell ref="K93:L93"/>
    <mergeCell ref="M93:N93"/>
    <mergeCell ref="O93:P93"/>
    <mergeCell ref="Q95:R95"/>
    <mergeCell ref="S95:T95"/>
    <mergeCell ref="U95:V95"/>
    <mergeCell ref="W95:X95"/>
    <mergeCell ref="Y95:Z95"/>
    <mergeCell ref="AA95:AB95"/>
    <mergeCell ref="E95:F95"/>
    <mergeCell ref="G95:H95"/>
    <mergeCell ref="I95:J95"/>
    <mergeCell ref="K95:L95"/>
    <mergeCell ref="M95:N95"/>
    <mergeCell ref="O95:P95"/>
    <mergeCell ref="E107:G107"/>
    <mergeCell ref="J107:K107"/>
    <mergeCell ref="L107:S107"/>
    <mergeCell ref="T107:W107"/>
    <mergeCell ref="X107:Z107"/>
    <mergeCell ref="A109:D109"/>
    <mergeCell ref="E109:G109"/>
    <mergeCell ref="H109:K109"/>
    <mergeCell ref="L109:N109"/>
    <mergeCell ref="O109:W109"/>
    <mergeCell ref="E106:G106"/>
    <mergeCell ref="J106:K106"/>
    <mergeCell ref="L106:S106"/>
    <mergeCell ref="T106:W106"/>
    <mergeCell ref="X106:Z106"/>
    <mergeCell ref="E104:G104"/>
    <mergeCell ref="J104:K104"/>
    <mergeCell ref="L104:S104"/>
    <mergeCell ref="T104:W104"/>
    <mergeCell ref="X104:Z104"/>
    <mergeCell ref="E105:G105"/>
    <mergeCell ref="J105:K105"/>
    <mergeCell ref="L105:S105"/>
    <mergeCell ref="T105:W105"/>
    <mergeCell ref="X105:Z105"/>
    <mergeCell ref="X110:AG110"/>
    <mergeCell ref="A112:A113"/>
    <mergeCell ref="B112:B113"/>
    <mergeCell ref="C112:C113"/>
    <mergeCell ref="D112:D113"/>
    <mergeCell ref="E112:F112"/>
    <mergeCell ref="G112:H112"/>
    <mergeCell ref="I112:J112"/>
    <mergeCell ref="K112:L112"/>
    <mergeCell ref="M112:N112"/>
    <mergeCell ref="X109:Z109"/>
    <mergeCell ref="AA109:AG109"/>
    <mergeCell ref="A110:B110"/>
    <mergeCell ref="C110:D110"/>
    <mergeCell ref="E110:G110"/>
    <mergeCell ref="H110:K110"/>
    <mergeCell ref="L110:N110"/>
    <mergeCell ref="O110:Q110"/>
    <mergeCell ref="R110:T110"/>
    <mergeCell ref="U110:W110"/>
    <mergeCell ref="O113:P113"/>
    <mergeCell ref="Q113:R113"/>
    <mergeCell ref="S113:T113"/>
    <mergeCell ref="U113:V113"/>
    <mergeCell ref="W113:X113"/>
    <mergeCell ref="Y113:Z113"/>
    <mergeCell ref="AA112:AB113"/>
    <mergeCell ref="AC112:AC113"/>
    <mergeCell ref="AD112:AD113"/>
    <mergeCell ref="AE112:AE113"/>
    <mergeCell ref="AF112:AG112"/>
    <mergeCell ref="E113:F113"/>
    <mergeCell ref="G113:H113"/>
    <mergeCell ref="I113:J113"/>
    <mergeCell ref="K113:L113"/>
    <mergeCell ref="M113:N113"/>
    <mergeCell ref="O112:P112"/>
    <mergeCell ref="Q112:R112"/>
    <mergeCell ref="S112:T112"/>
    <mergeCell ref="U112:V112"/>
    <mergeCell ref="W112:X112"/>
    <mergeCell ref="Y112:Z112"/>
    <mergeCell ref="Q115:R115"/>
    <mergeCell ref="S115:T115"/>
    <mergeCell ref="U115:V115"/>
    <mergeCell ref="W115:X115"/>
    <mergeCell ref="Y115:Z115"/>
    <mergeCell ref="AA115:AB115"/>
    <mergeCell ref="E115:F115"/>
    <mergeCell ref="G115:H115"/>
    <mergeCell ref="I115:J115"/>
    <mergeCell ref="K115:L115"/>
    <mergeCell ref="M115:N115"/>
    <mergeCell ref="O115:P115"/>
    <mergeCell ref="Q114:R114"/>
    <mergeCell ref="S114:T114"/>
    <mergeCell ref="U114:V114"/>
    <mergeCell ref="W114:X114"/>
    <mergeCell ref="Y114:Z114"/>
    <mergeCell ref="AA114:AB114"/>
    <mergeCell ref="E114:F114"/>
    <mergeCell ref="G114:H114"/>
    <mergeCell ref="I114:J114"/>
    <mergeCell ref="K114:L114"/>
    <mergeCell ref="M114:N114"/>
    <mergeCell ref="O114:P114"/>
    <mergeCell ref="Q117:R117"/>
    <mergeCell ref="S117:T117"/>
    <mergeCell ref="U117:V117"/>
    <mergeCell ref="W117:X117"/>
    <mergeCell ref="Y117:Z117"/>
    <mergeCell ref="AA117:AB117"/>
    <mergeCell ref="E117:F117"/>
    <mergeCell ref="G117:H117"/>
    <mergeCell ref="I117:J117"/>
    <mergeCell ref="K117:L117"/>
    <mergeCell ref="M117:N117"/>
    <mergeCell ref="O117:P117"/>
    <mergeCell ref="Q116:R116"/>
    <mergeCell ref="S116:T116"/>
    <mergeCell ref="U116:V116"/>
    <mergeCell ref="W116:X116"/>
    <mergeCell ref="Y116:Z116"/>
    <mergeCell ref="AA116:AB116"/>
    <mergeCell ref="E116:F116"/>
    <mergeCell ref="G116:H116"/>
    <mergeCell ref="I116:J116"/>
    <mergeCell ref="K116:L116"/>
    <mergeCell ref="M116:N116"/>
    <mergeCell ref="O116:P116"/>
    <mergeCell ref="Q119:R119"/>
    <mergeCell ref="S119:T119"/>
    <mergeCell ref="U119:V119"/>
    <mergeCell ref="W119:X119"/>
    <mergeCell ref="Y119:Z119"/>
    <mergeCell ref="AA119:AB119"/>
    <mergeCell ref="E119:F119"/>
    <mergeCell ref="G119:H119"/>
    <mergeCell ref="I119:J119"/>
    <mergeCell ref="K119:L119"/>
    <mergeCell ref="M119:N119"/>
    <mergeCell ref="O119:P119"/>
    <mergeCell ref="Q118:R118"/>
    <mergeCell ref="S118:T118"/>
    <mergeCell ref="U118:V118"/>
    <mergeCell ref="W118:X118"/>
    <mergeCell ref="Y118:Z118"/>
    <mergeCell ref="AA118:AB118"/>
    <mergeCell ref="E118:F118"/>
    <mergeCell ref="G118:H118"/>
    <mergeCell ref="I118:J118"/>
    <mergeCell ref="K118:L118"/>
    <mergeCell ref="M118:N118"/>
    <mergeCell ref="O118:P118"/>
    <mergeCell ref="Q121:R121"/>
    <mergeCell ref="S121:T121"/>
    <mergeCell ref="U121:V121"/>
    <mergeCell ref="W121:X121"/>
    <mergeCell ref="Y121:Z121"/>
    <mergeCell ref="AA121:AB121"/>
    <mergeCell ref="E121:F121"/>
    <mergeCell ref="G121:H121"/>
    <mergeCell ref="I121:J121"/>
    <mergeCell ref="K121:L121"/>
    <mergeCell ref="M121:N121"/>
    <mergeCell ref="O121:P121"/>
    <mergeCell ref="Q120:R120"/>
    <mergeCell ref="S120:T120"/>
    <mergeCell ref="U120:V120"/>
    <mergeCell ref="W120:X120"/>
    <mergeCell ref="Y120:Z120"/>
    <mergeCell ref="AA120:AB120"/>
    <mergeCell ref="E120:F120"/>
    <mergeCell ref="G120:H120"/>
    <mergeCell ref="I120:J120"/>
    <mergeCell ref="K120:L120"/>
    <mergeCell ref="M120:N120"/>
    <mergeCell ref="O120:P120"/>
    <mergeCell ref="Q123:R123"/>
    <mergeCell ref="S123:T123"/>
    <mergeCell ref="U123:V123"/>
    <mergeCell ref="W123:X123"/>
    <mergeCell ref="Y123:Z123"/>
    <mergeCell ref="AA123:AB123"/>
    <mergeCell ref="E123:F123"/>
    <mergeCell ref="G123:H123"/>
    <mergeCell ref="I123:J123"/>
    <mergeCell ref="K123:L123"/>
    <mergeCell ref="M123:N123"/>
    <mergeCell ref="O123:P123"/>
    <mergeCell ref="Q122:R122"/>
    <mergeCell ref="S122:T122"/>
    <mergeCell ref="U122:V122"/>
    <mergeCell ref="W122:X122"/>
    <mergeCell ref="Y122:Z122"/>
    <mergeCell ref="AA122:AB122"/>
    <mergeCell ref="E122:F122"/>
    <mergeCell ref="G122:H122"/>
    <mergeCell ref="I122:J122"/>
    <mergeCell ref="K122:L122"/>
    <mergeCell ref="M122:N122"/>
    <mergeCell ref="O122:P122"/>
    <mergeCell ref="G128:H128"/>
    <mergeCell ref="I128:J128"/>
    <mergeCell ref="K128:L128"/>
    <mergeCell ref="M128:N128"/>
    <mergeCell ref="O128:P128"/>
    <mergeCell ref="Q125:R125"/>
    <mergeCell ref="S125:T125"/>
    <mergeCell ref="U125:V125"/>
    <mergeCell ref="W125:X125"/>
    <mergeCell ref="Y125:Z125"/>
    <mergeCell ref="AA125:AB125"/>
    <mergeCell ref="E125:F125"/>
    <mergeCell ref="G125:H125"/>
    <mergeCell ref="I125:J125"/>
    <mergeCell ref="K125:L125"/>
    <mergeCell ref="M125:N125"/>
    <mergeCell ref="O125:P125"/>
    <mergeCell ref="E126:F126"/>
    <mergeCell ref="G126:H126"/>
    <mergeCell ref="I126:J126"/>
    <mergeCell ref="K126:L126"/>
    <mergeCell ref="M126:N126"/>
    <mergeCell ref="O126:P126"/>
    <mergeCell ref="Q126:R126"/>
    <mergeCell ref="S126:T126"/>
    <mergeCell ref="U126:V126"/>
    <mergeCell ref="S127:T127"/>
    <mergeCell ref="U127:V127"/>
    <mergeCell ref="W127:X127"/>
    <mergeCell ref="Y127:Z127"/>
    <mergeCell ref="AA127:AB127"/>
    <mergeCell ref="R209:T209"/>
    <mergeCell ref="U209:W209"/>
    <mergeCell ref="X209:AG209"/>
    <mergeCell ref="A211:A212"/>
    <mergeCell ref="B211:B212"/>
    <mergeCell ref="C211:C212"/>
    <mergeCell ref="D211:D212"/>
    <mergeCell ref="E211:F211"/>
    <mergeCell ref="G211:H211"/>
    <mergeCell ref="I211:J211"/>
    <mergeCell ref="A209:B209"/>
    <mergeCell ref="C209:D209"/>
    <mergeCell ref="E209:G209"/>
    <mergeCell ref="H209:K209"/>
    <mergeCell ref="L209:N209"/>
    <mergeCell ref="O209:Q209"/>
    <mergeCell ref="A208:D208"/>
    <mergeCell ref="E208:G208"/>
    <mergeCell ref="H208:K208"/>
    <mergeCell ref="L208:N208"/>
    <mergeCell ref="O208:W208"/>
    <mergeCell ref="X208:Z208"/>
    <mergeCell ref="AA208:AG208"/>
    <mergeCell ref="AF211:AG211"/>
    <mergeCell ref="E212:F212"/>
    <mergeCell ref="G212:H212"/>
    <mergeCell ref="I212:J212"/>
    <mergeCell ref="K212:L212"/>
    <mergeCell ref="M212:N212"/>
    <mergeCell ref="O212:P212"/>
    <mergeCell ref="Q212:R212"/>
    <mergeCell ref="S212:T212"/>
    <mergeCell ref="U212:V212"/>
    <mergeCell ref="W211:X211"/>
    <mergeCell ref="Y211:Z211"/>
    <mergeCell ref="AA211:AB212"/>
    <mergeCell ref="AC211:AC212"/>
    <mergeCell ref="AD211:AD212"/>
    <mergeCell ref="AE211:AE212"/>
    <mergeCell ref="W212:X212"/>
    <mergeCell ref="Y212:Z212"/>
    <mergeCell ref="K211:L211"/>
    <mergeCell ref="M211:N211"/>
    <mergeCell ref="O211:P211"/>
    <mergeCell ref="Q211:R211"/>
    <mergeCell ref="S211:T211"/>
    <mergeCell ref="U211:V211"/>
    <mergeCell ref="Q214:R214"/>
    <mergeCell ref="S214:T214"/>
    <mergeCell ref="U214:V214"/>
    <mergeCell ref="W214:X214"/>
    <mergeCell ref="Y214:Z214"/>
    <mergeCell ref="AA214:AB214"/>
    <mergeCell ref="E214:F214"/>
    <mergeCell ref="G214:H214"/>
    <mergeCell ref="I214:J214"/>
    <mergeCell ref="K214:L214"/>
    <mergeCell ref="M214:N214"/>
    <mergeCell ref="O214:P214"/>
    <mergeCell ref="Q213:R213"/>
    <mergeCell ref="S213:T213"/>
    <mergeCell ref="U213:V213"/>
    <mergeCell ref="W213:X213"/>
    <mergeCell ref="Y213:Z213"/>
    <mergeCell ref="AA213:AB213"/>
    <mergeCell ref="E213:F213"/>
    <mergeCell ref="G213:H213"/>
    <mergeCell ref="I213:J213"/>
    <mergeCell ref="K213:L213"/>
    <mergeCell ref="M213:N213"/>
    <mergeCell ref="O213:P213"/>
    <mergeCell ref="Q216:R216"/>
    <mergeCell ref="S216:T216"/>
    <mergeCell ref="U216:V216"/>
    <mergeCell ref="W216:X216"/>
    <mergeCell ref="Y216:Z216"/>
    <mergeCell ref="AA216:AB216"/>
    <mergeCell ref="E216:F216"/>
    <mergeCell ref="G216:H216"/>
    <mergeCell ref="I216:J216"/>
    <mergeCell ref="K216:L216"/>
    <mergeCell ref="M216:N216"/>
    <mergeCell ref="O216:P216"/>
    <mergeCell ref="Q215:R215"/>
    <mergeCell ref="S215:T215"/>
    <mergeCell ref="U215:V215"/>
    <mergeCell ref="W215:X215"/>
    <mergeCell ref="Y215:Z215"/>
    <mergeCell ref="AA215:AB215"/>
    <mergeCell ref="E215:F215"/>
    <mergeCell ref="G215:H215"/>
    <mergeCell ref="I215:J215"/>
    <mergeCell ref="K215:L215"/>
    <mergeCell ref="M215:N215"/>
    <mergeCell ref="O215:P215"/>
    <mergeCell ref="Q218:R218"/>
    <mergeCell ref="S218:T218"/>
    <mergeCell ref="U218:V218"/>
    <mergeCell ref="W218:X218"/>
    <mergeCell ref="Y218:Z218"/>
    <mergeCell ref="AA218:AB218"/>
    <mergeCell ref="E218:F218"/>
    <mergeCell ref="G218:H218"/>
    <mergeCell ref="I218:J218"/>
    <mergeCell ref="K218:L218"/>
    <mergeCell ref="M218:N218"/>
    <mergeCell ref="O218:P218"/>
    <mergeCell ref="Q217:R217"/>
    <mergeCell ref="S217:T217"/>
    <mergeCell ref="U217:V217"/>
    <mergeCell ref="W217:X217"/>
    <mergeCell ref="Y217:Z217"/>
    <mergeCell ref="AA217:AB217"/>
    <mergeCell ref="E217:F217"/>
    <mergeCell ref="G217:H217"/>
    <mergeCell ref="I217:J217"/>
    <mergeCell ref="K217:L217"/>
    <mergeCell ref="M217:N217"/>
    <mergeCell ref="O217:P217"/>
    <mergeCell ref="Q220:R220"/>
    <mergeCell ref="S220:T220"/>
    <mergeCell ref="U220:V220"/>
    <mergeCell ref="W220:X220"/>
    <mergeCell ref="Y220:Z220"/>
    <mergeCell ref="AA220:AB220"/>
    <mergeCell ref="E220:F220"/>
    <mergeCell ref="G220:H220"/>
    <mergeCell ref="I220:J220"/>
    <mergeCell ref="K220:L220"/>
    <mergeCell ref="M220:N220"/>
    <mergeCell ref="O220:P220"/>
    <mergeCell ref="Q219:R219"/>
    <mergeCell ref="S219:T219"/>
    <mergeCell ref="U219:V219"/>
    <mergeCell ref="W219:X219"/>
    <mergeCell ref="Y219:Z219"/>
    <mergeCell ref="AA219:AB219"/>
    <mergeCell ref="E219:F219"/>
    <mergeCell ref="G219:H219"/>
    <mergeCell ref="I219:J219"/>
    <mergeCell ref="K219:L219"/>
    <mergeCell ref="M219:N219"/>
    <mergeCell ref="O219:P219"/>
    <mergeCell ref="Q222:R222"/>
    <mergeCell ref="S222:T222"/>
    <mergeCell ref="U222:V222"/>
    <mergeCell ref="W222:X222"/>
    <mergeCell ref="Y222:Z222"/>
    <mergeCell ref="AA222:AB222"/>
    <mergeCell ref="E222:F222"/>
    <mergeCell ref="G222:H222"/>
    <mergeCell ref="I222:J222"/>
    <mergeCell ref="K222:L222"/>
    <mergeCell ref="M222:N222"/>
    <mergeCell ref="O222:P222"/>
    <mergeCell ref="Q221:R221"/>
    <mergeCell ref="S221:T221"/>
    <mergeCell ref="U221:V221"/>
    <mergeCell ref="W221:X221"/>
    <mergeCell ref="Y221:Z221"/>
    <mergeCell ref="AA221:AB221"/>
    <mergeCell ref="E221:F221"/>
    <mergeCell ref="G221:H221"/>
    <mergeCell ref="I221:J221"/>
    <mergeCell ref="K221:L221"/>
    <mergeCell ref="M221:N221"/>
    <mergeCell ref="O221:P221"/>
    <mergeCell ref="Q224:R224"/>
    <mergeCell ref="S224:T224"/>
    <mergeCell ref="U224:V224"/>
    <mergeCell ref="W224:X224"/>
    <mergeCell ref="Y224:Z224"/>
    <mergeCell ref="AA224:AB224"/>
    <mergeCell ref="E224:F224"/>
    <mergeCell ref="G224:H224"/>
    <mergeCell ref="I224:J224"/>
    <mergeCell ref="K224:L224"/>
    <mergeCell ref="M224:N224"/>
    <mergeCell ref="O224:P224"/>
    <mergeCell ref="Q223:R223"/>
    <mergeCell ref="S223:T223"/>
    <mergeCell ref="U223:V223"/>
    <mergeCell ref="W223:X223"/>
    <mergeCell ref="Y223:Z223"/>
    <mergeCell ref="AA223:AB223"/>
    <mergeCell ref="E223:F223"/>
    <mergeCell ref="G223:H223"/>
    <mergeCell ref="I223:J223"/>
    <mergeCell ref="K223:L223"/>
    <mergeCell ref="M223:N223"/>
    <mergeCell ref="O223:P223"/>
    <mergeCell ref="Q228:R228"/>
    <mergeCell ref="S228:T228"/>
    <mergeCell ref="U228:V228"/>
    <mergeCell ref="W228:X228"/>
    <mergeCell ref="Y228:Z228"/>
    <mergeCell ref="AA228:AB228"/>
    <mergeCell ref="E228:F228"/>
    <mergeCell ref="G228:H228"/>
    <mergeCell ref="I228:J228"/>
    <mergeCell ref="K228:L228"/>
    <mergeCell ref="M228:N228"/>
    <mergeCell ref="O228:P228"/>
    <mergeCell ref="Q227:R227"/>
    <mergeCell ref="S227:T227"/>
    <mergeCell ref="U227:V227"/>
    <mergeCell ref="W227:X227"/>
    <mergeCell ref="Y227:Z227"/>
    <mergeCell ref="AA227:AB227"/>
    <mergeCell ref="E227:F227"/>
    <mergeCell ref="G227:H227"/>
    <mergeCell ref="I227:J227"/>
    <mergeCell ref="K227:L227"/>
    <mergeCell ref="M227:N227"/>
    <mergeCell ref="O227:P227"/>
    <mergeCell ref="E234:G234"/>
    <mergeCell ref="J234:K234"/>
    <mergeCell ref="L234:S234"/>
    <mergeCell ref="T234:W234"/>
    <mergeCell ref="X234:Z234"/>
    <mergeCell ref="E235:G235"/>
    <mergeCell ref="J235:K235"/>
    <mergeCell ref="L235:S235"/>
    <mergeCell ref="T235:W235"/>
    <mergeCell ref="X235:Z235"/>
    <mergeCell ref="E233:G233"/>
    <mergeCell ref="J233:K233"/>
    <mergeCell ref="L233:S233"/>
    <mergeCell ref="T233:W233"/>
    <mergeCell ref="X233:Z233"/>
    <mergeCell ref="I230:Z230"/>
    <mergeCell ref="AB230:AG230"/>
    <mergeCell ref="A230:G230"/>
    <mergeCell ref="AB235:AG235"/>
    <mergeCell ref="E231:G231"/>
    <mergeCell ref="J231:K231"/>
    <mergeCell ref="L231:S231"/>
    <mergeCell ref="T231:W231"/>
    <mergeCell ref="X231:Z231"/>
    <mergeCell ref="E232:G232"/>
    <mergeCell ref="J232:K232"/>
    <mergeCell ref="L232:S232"/>
    <mergeCell ref="T232:W232"/>
    <mergeCell ref="X232:Z232"/>
    <mergeCell ref="E239:G239"/>
    <mergeCell ref="J239:K239"/>
    <mergeCell ref="L239:S239"/>
    <mergeCell ref="T239:W239"/>
    <mergeCell ref="X239:Z239"/>
    <mergeCell ref="A241:D241"/>
    <mergeCell ref="E241:G241"/>
    <mergeCell ref="H241:K241"/>
    <mergeCell ref="L241:N241"/>
    <mergeCell ref="O241:W241"/>
    <mergeCell ref="E238:G238"/>
    <mergeCell ref="J238:K238"/>
    <mergeCell ref="L238:S238"/>
    <mergeCell ref="T238:W238"/>
    <mergeCell ref="X238:Z238"/>
    <mergeCell ref="E236:G236"/>
    <mergeCell ref="J236:K236"/>
    <mergeCell ref="L236:S236"/>
    <mergeCell ref="T236:W236"/>
    <mergeCell ref="X236:Z236"/>
    <mergeCell ref="E237:G237"/>
    <mergeCell ref="J237:K237"/>
    <mergeCell ref="L237:S237"/>
    <mergeCell ref="T237:W237"/>
    <mergeCell ref="X237:Z237"/>
    <mergeCell ref="I247:J247"/>
    <mergeCell ref="K247:L247"/>
    <mergeCell ref="M247:N247"/>
    <mergeCell ref="O247:P247"/>
    <mergeCell ref="AA244:AB245"/>
    <mergeCell ref="AC244:AC245"/>
    <mergeCell ref="AD244:AD245"/>
    <mergeCell ref="AE244:AE245"/>
    <mergeCell ref="AF244:AG244"/>
    <mergeCell ref="X242:AG242"/>
    <mergeCell ref="A244:A245"/>
    <mergeCell ref="B244:B245"/>
    <mergeCell ref="C244:C245"/>
    <mergeCell ref="D244:D245"/>
    <mergeCell ref="X241:Z241"/>
    <mergeCell ref="AA241:AG241"/>
    <mergeCell ref="A242:B242"/>
    <mergeCell ref="C242:D242"/>
    <mergeCell ref="E242:G242"/>
    <mergeCell ref="H242:K242"/>
    <mergeCell ref="L242:N242"/>
    <mergeCell ref="O242:Q242"/>
    <mergeCell ref="R242:T242"/>
    <mergeCell ref="U242:W242"/>
    <mergeCell ref="Q244:R244"/>
    <mergeCell ref="S244:T244"/>
    <mergeCell ref="U244:V244"/>
    <mergeCell ref="W244:X244"/>
    <mergeCell ref="Y244:Z244"/>
    <mergeCell ref="E244:F244"/>
    <mergeCell ref="G244:H244"/>
    <mergeCell ref="I244:J244"/>
    <mergeCell ref="Q253:R253"/>
    <mergeCell ref="S253:T253"/>
    <mergeCell ref="U253:V253"/>
    <mergeCell ref="W253:X253"/>
    <mergeCell ref="Y253:Z253"/>
    <mergeCell ref="AA253:AB253"/>
    <mergeCell ref="E253:F253"/>
    <mergeCell ref="G253:H253"/>
    <mergeCell ref="I253:J253"/>
    <mergeCell ref="K253:L253"/>
    <mergeCell ref="M253:N253"/>
    <mergeCell ref="O253:P253"/>
    <mergeCell ref="Q248:R248"/>
    <mergeCell ref="S248:T248"/>
    <mergeCell ref="U248:V248"/>
    <mergeCell ref="W248:X248"/>
    <mergeCell ref="Y248:Z248"/>
    <mergeCell ref="AA248:AB248"/>
    <mergeCell ref="E248:F248"/>
    <mergeCell ref="G248:H248"/>
    <mergeCell ref="I248:J248"/>
    <mergeCell ref="K248:L248"/>
    <mergeCell ref="M248:N248"/>
    <mergeCell ref="O248:P248"/>
    <mergeCell ref="Y252:Z252"/>
    <mergeCell ref="AA252:AB252"/>
    <mergeCell ref="E252:F252"/>
    <mergeCell ref="G252:H252"/>
    <mergeCell ref="I252:J252"/>
    <mergeCell ref="K252:L252"/>
    <mergeCell ref="M252:N252"/>
    <mergeCell ref="Q255:R255"/>
    <mergeCell ref="S255:T255"/>
    <mergeCell ref="U255:V255"/>
    <mergeCell ref="W255:X255"/>
    <mergeCell ref="Y255:Z255"/>
    <mergeCell ref="AA255:AB255"/>
    <mergeCell ref="E255:F255"/>
    <mergeCell ref="G255:H255"/>
    <mergeCell ref="I255:J255"/>
    <mergeCell ref="K255:L255"/>
    <mergeCell ref="M255:N255"/>
    <mergeCell ref="O255:P255"/>
    <mergeCell ref="Q254:R254"/>
    <mergeCell ref="S254:T254"/>
    <mergeCell ref="U254:V254"/>
    <mergeCell ref="W254:X254"/>
    <mergeCell ref="Y254:Z254"/>
    <mergeCell ref="AA254:AB254"/>
    <mergeCell ref="E254:F254"/>
    <mergeCell ref="G254:H254"/>
    <mergeCell ref="I254:J254"/>
    <mergeCell ref="K254:L254"/>
    <mergeCell ref="M254:N254"/>
    <mergeCell ref="O254:P254"/>
    <mergeCell ref="Q257:R257"/>
    <mergeCell ref="S257:T257"/>
    <mergeCell ref="U257:V257"/>
    <mergeCell ref="W257:X257"/>
    <mergeCell ref="Y257:Z257"/>
    <mergeCell ref="AA257:AB257"/>
    <mergeCell ref="E257:F257"/>
    <mergeCell ref="G257:H257"/>
    <mergeCell ref="I257:J257"/>
    <mergeCell ref="K257:L257"/>
    <mergeCell ref="M257:N257"/>
    <mergeCell ref="O257:P257"/>
    <mergeCell ref="Q256:R256"/>
    <mergeCell ref="S256:T256"/>
    <mergeCell ref="U256:V256"/>
    <mergeCell ref="W256:X256"/>
    <mergeCell ref="Y256:Z256"/>
    <mergeCell ref="AA256:AB256"/>
    <mergeCell ref="E256:F256"/>
    <mergeCell ref="G256:H256"/>
    <mergeCell ref="I256:J256"/>
    <mergeCell ref="K256:L256"/>
    <mergeCell ref="M256:N256"/>
    <mergeCell ref="O256:P256"/>
    <mergeCell ref="U261:V261"/>
    <mergeCell ref="W261:X261"/>
    <mergeCell ref="Y261:Z261"/>
    <mergeCell ref="AA261:AB261"/>
    <mergeCell ref="E261:F261"/>
    <mergeCell ref="G261:H261"/>
    <mergeCell ref="I261:J261"/>
    <mergeCell ref="K261:L261"/>
    <mergeCell ref="M261:N261"/>
    <mergeCell ref="O261:P261"/>
    <mergeCell ref="Q258:R258"/>
    <mergeCell ref="S258:T258"/>
    <mergeCell ref="U258:V258"/>
    <mergeCell ref="W258:X258"/>
    <mergeCell ref="Y258:Z258"/>
    <mergeCell ref="AA258:AB258"/>
    <mergeCell ref="E258:F258"/>
    <mergeCell ref="G258:H258"/>
    <mergeCell ref="I258:J258"/>
    <mergeCell ref="K258:L258"/>
    <mergeCell ref="M258:N258"/>
    <mergeCell ref="O258:P258"/>
    <mergeCell ref="AA259:AB259"/>
    <mergeCell ref="E272:G272"/>
    <mergeCell ref="J272:K272"/>
    <mergeCell ref="L272:S272"/>
    <mergeCell ref="T272:W272"/>
    <mergeCell ref="X272:Z272"/>
    <mergeCell ref="E271:G271"/>
    <mergeCell ref="J271:K271"/>
    <mergeCell ref="L271:S271"/>
    <mergeCell ref="T271:W271"/>
    <mergeCell ref="X271:Z271"/>
    <mergeCell ref="E269:G269"/>
    <mergeCell ref="J269:K269"/>
    <mergeCell ref="L269:S269"/>
    <mergeCell ref="T269:W269"/>
    <mergeCell ref="X269:Z269"/>
    <mergeCell ref="E270:G270"/>
    <mergeCell ref="J270:K270"/>
    <mergeCell ref="L270:S270"/>
    <mergeCell ref="T270:W270"/>
    <mergeCell ref="X270:Z270"/>
    <mergeCell ref="E267:G267"/>
    <mergeCell ref="J267:K267"/>
    <mergeCell ref="L267:S267"/>
    <mergeCell ref="T267:W267"/>
    <mergeCell ref="X267:Z267"/>
    <mergeCell ref="E268:G268"/>
    <mergeCell ref="J268:K268"/>
    <mergeCell ref="L268:S268"/>
    <mergeCell ref="T268:W268"/>
    <mergeCell ref="X268:Z268"/>
    <mergeCell ref="Q245:R245"/>
    <mergeCell ref="S245:T245"/>
    <mergeCell ref="U245:V245"/>
    <mergeCell ref="W245:X245"/>
    <mergeCell ref="Y245:Z245"/>
    <mergeCell ref="E245:F245"/>
    <mergeCell ref="G245:H245"/>
    <mergeCell ref="I245:J245"/>
    <mergeCell ref="K245:L245"/>
    <mergeCell ref="M245:N245"/>
    <mergeCell ref="O245:P245"/>
    <mergeCell ref="Q259:R259"/>
    <mergeCell ref="S259:T259"/>
    <mergeCell ref="U259:V259"/>
    <mergeCell ref="W259:X259"/>
    <mergeCell ref="Y259:Z259"/>
    <mergeCell ref="E259:F259"/>
    <mergeCell ref="G259:H259"/>
    <mergeCell ref="I259:J259"/>
    <mergeCell ref="K259:L259"/>
    <mergeCell ref="M259:N259"/>
    <mergeCell ref="O259:P259"/>
    <mergeCell ref="K244:L244"/>
    <mergeCell ref="M244:N244"/>
    <mergeCell ref="O244:P244"/>
    <mergeCell ref="Q249:R249"/>
    <mergeCell ref="S249:T249"/>
    <mergeCell ref="U249:V249"/>
    <mergeCell ref="W249:X249"/>
    <mergeCell ref="Y249:Z249"/>
    <mergeCell ref="AA249:AB249"/>
    <mergeCell ref="E249:F249"/>
    <mergeCell ref="G249:H249"/>
    <mergeCell ref="I249:J249"/>
    <mergeCell ref="K249:L249"/>
    <mergeCell ref="M249:N249"/>
    <mergeCell ref="O249:P249"/>
    <mergeCell ref="Q246:R246"/>
    <mergeCell ref="S246:T246"/>
    <mergeCell ref="U246:V246"/>
    <mergeCell ref="W246:X246"/>
    <mergeCell ref="Y246:Z246"/>
    <mergeCell ref="AA246:AB246"/>
    <mergeCell ref="E246:F246"/>
    <mergeCell ref="G246:H246"/>
    <mergeCell ref="I246:J246"/>
    <mergeCell ref="K246:L246"/>
    <mergeCell ref="M246:N246"/>
    <mergeCell ref="O246:P246"/>
    <mergeCell ref="Q247:R247"/>
    <mergeCell ref="S247:T247"/>
    <mergeCell ref="U247:V247"/>
    <mergeCell ref="W247:X247"/>
    <mergeCell ref="Y247:Z247"/>
    <mergeCell ref="AA247:AB247"/>
    <mergeCell ref="E247:F247"/>
    <mergeCell ref="G247:H247"/>
    <mergeCell ref="O252:P252"/>
    <mergeCell ref="Q251:R251"/>
    <mergeCell ref="S251:T251"/>
    <mergeCell ref="U251:V251"/>
    <mergeCell ref="W251:X251"/>
    <mergeCell ref="Y251:Z251"/>
    <mergeCell ref="AA251:AB251"/>
    <mergeCell ref="E251:F251"/>
    <mergeCell ref="G251:H251"/>
    <mergeCell ref="I251:J251"/>
    <mergeCell ref="K251:L251"/>
    <mergeCell ref="M251:N251"/>
    <mergeCell ref="O251:P251"/>
    <mergeCell ref="Q250:R250"/>
    <mergeCell ref="S250:T250"/>
    <mergeCell ref="U250:V250"/>
    <mergeCell ref="W250:X250"/>
    <mergeCell ref="Y250:Z250"/>
    <mergeCell ref="AA250:AB250"/>
    <mergeCell ref="E250:F250"/>
    <mergeCell ref="G250:H250"/>
    <mergeCell ref="I250:J250"/>
    <mergeCell ref="K250:L250"/>
    <mergeCell ref="M250:N250"/>
    <mergeCell ref="O250:P250"/>
    <mergeCell ref="Q252:R252"/>
    <mergeCell ref="S252:T252"/>
    <mergeCell ref="U252:V252"/>
    <mergeCell ref="W252:X252"/>
    <mergeCell ref="W61:X61"/>
    <mergeCell ref="Y61:Z61"/>
    <mergeCell ref="AA61:AB61"/>
    <mergeCell ref="E62:F62"/>
    <mergeCell ref="G62:H62"/>
    <mergeCell ref="I62:J62"/>
    <mergeCell ref="K62:L62"/>
    <mergeCell ref="M62:N62"/>
    <mergeCell ref="O62:P62"/>
    <mergeCell ref="Q62:R62"/>
    <mergeCell ref="K61:L61"/>
    <mergeCell ref="M61:N61"/>
    <mergeCell ref="O61:P61"/>
    <mergeCell ref="Q61:R61"/>
    <mergeCell ref="S61:T61"/>
    <mergeCell ref="U61:V61"/>
    <mergeCell ref="A43:D43"/>
    <mergeCell ref="E43:G43"/>
    <mergeCell ref="H43:K43"/>
    <mergeCell ref="L43:N43"/>
    <mergeCell ref="O43:W43"/>
    <mergeCell ref="E61:F61"/>
    <mergeCell ref="G61:H61"/>
    <mergeCell ref="I61:J61"/>
    <mergeCell ref="Q60:R60"/>
    <mergeCell ref="S60:T60"/>
    <mergeCell ref="U60:V60"/>
    <mergeCell ref="W60:X60"/>
    <mergeCell ref="Y60:Z60"/>
    <mergeCell ref="AA60:AB60"/>
    <mergeCell ref="E60:F60"/>
    <mergeCell ref="G60:H60"/>
    <mergeCell ref="S62:T62"/>
    <mergeCell ref="U62:V62"/>
    <mergeCell ref="W62:X62"/>
    <mergeCell ref="Y62:Z62"/>
    <mergeCell ref="AA62:AB62"/>
    <mergeCell ref="A65:G65"/>
    <mergeCell ref="I65:Z65"/>
    <mergeCell ref="AB65:AG65"/>
    <mergeCell ref="L102:S102"/>
    <mergeCell ref="T102:W102"/>
    <mergeCell ref="X102:Z102"/>
    <mergeCell ref="E103:G103"/>
    <mergeCell ref="J103:K103"/>
    <mergeCell ref="L103:S103"/>
    <mergeCell ref="T103:W103"/>
    <mergeCell ref="X103:Z103"/>
    <mergeCell ref="E101:G101"/>
    <mergeCell ref="J101:K101"/>
    <mergeCell ref="L101:S101"/>
    <mergeCell ref="T101:W101"/>
    <mergeCell ref="X101:Z101"/>
    <mergeCell ref="AB70:AG70"/>
    <mergeCell ref="A76:D76"/>
    <mergeCell ref="E76:G76"/>
    <mergeCell ref="H76:K76"/>
    <mergeCell ref="L76:N76"/>
    <mergeCell ref="O76:W76"/>
    <mergeCell ref="E74:G74"/>
    <mergeCell ref="J74:K74"/>
    <mergeCell ref="L74:S74"/>
    <mergeCell ref="T74:W74"/>
    <mergeCell ref="X74:Z74"/>
    <mergeCell ref="A98:G98"/>
    <mergeCell ref="Q96:R96"/>
    <mergeCell ref="S96:T96"/>
    <mergeCell ref="U96:V96"/>
    <mergeCell ref="W96:X96"/>
    <mergeCell ref="I98:Z98"/>
    <mergeCell ref="AB98:AG98"/>
    <mergeCell ref="Q124:R124"/>
    <mergeCell ref="S124:T124"/>
    <mergeCell ref="U124:V124"/>
    <mergeCell ref="W124:X124"/>
    <mergeCell ref="Y124:Z124"/>
    <mergeCell ref="AA124:AB124"/>
    <mergeCell ref="E124:F124"/>
    <mergeCell ref="G124:H124"/>
    <mergeCell ref="I124:J124"/>
    <mergeCell ref="K124:L124"/>
    <mergeCell ref="M124:N124"/>
    <mergeCell ref="O124:P124"/>
    <mergeCell ref="AB103:AG103"/>
    <mergeCell ref="E99:G99"/>
    <mergeCell ref="J99:K99"/>
    <mergeCell ref="L99:S99"/>
    <mergeCell ref="T99:W99"/>
    <mergeCell ref="X99:Z99"/>
    <mergeCell ref="E100:G100"/>
    <mergeCell ref="J100:K100"/>
    <mergeCell ref="L100:S100"/>
    <mergeCell ref="T100:W100"/>
    <mergeCell ref="X100:Z100"/>
    <mergeCell ref="E102:G102"/>
    <mergeCell ref="J102:K102"/>
    <mergeCell ref="A131:G131"/>
    <mergeCell ref="I131:Z131"/>
    <mergeCell ref="AB131:AG131"/>
    <mergeCell ref="W126:X126"/>
    <mergeCell ref="Y126:Z126"/>
    <mergeCell ref="AA126:AB126"/>
    <mergeCell ref="E127:F127"/>
    <mergeCell ref="G127:H127"/>
    <mergeCell ref="I127:J127"/>
    <mergeCell ref="K127:L127"/>
    <mergeCell ref="M127:N127"/>
    <mergeCell ref="O127:P127"/>
    <mergeCell ref="Q127:R127"/>
    <mergeCell ref="Q129:R129"/>
    <mergeCell ref="S129:T129"/>
    <mergeCell ref="U129:V129"/>
    <mergeCell ref="W129:X129"/>
    <mergeCell ref="Y129:Z129"/>
    <mergeCell ref="AA129:AB129"/>
    <mergeCell ref="E129:F129"/>
    <mergeCell ref="G129:H129"/>
    <mergeCell ref="I129:J129"/>
    <mergeCell ref="K129:L129"/>
    <mergeCell ref="M129:N129"/>
    <mergeCell ref="O129:P129"/>
    <mergeCell ref="Q128:R128"/>
    <mergeCell ref="S128:T128"/>
    <mergeCell ref="U128:V128"/>
    <mergeCell ref="W128:X128"/>
    <mergeCell ref="Y128:Z128"/>
    <mergeCell ref="AA128:AB128"/>
    <mergeCell ref="E128:F128"/>
    <mergeCell ref="E136:G136"/>
    <mergeCell ref="J136:K136"/>
    <mergeCell ref="L136:S136"/>
    <mergeCell ref="T136:W136"/>
    <mergeCell ref="X136:Z136"/>
    <mergeCell ref="AB136:AG136"/>
    <mergeCell ref="J134:K134"/>
    <mergeCell ref="L134:S134"/>
    <mergeCell ref="T134:W134"/>
    <mergeCell ref="X134:Z134"/>
    <mergeCell ref="E135:G135"/>
    <mergeCell ref="J135:K135"/>
    <mergeCell ref="L135:S135"/>
    <mergeCell ref="T135:W135"/>
    <mergeCell ref="X135:Z135"/>
    <mergeCell ref="E132:G132"/>
    <mergeCell ref="J132:K132"/>
    <mergeCell ref="L132:S132"/>
    <mergeCell ref="T132:W132"/>
    <mergeCell ref="X132:Z132"/>
    <mergeCell ref="E133:G133"/>
    <mergeCell ref="J133:K133"/>
    <mergeCell ref="L133:S133"/>
    <mergeCell ref="T133:W133"/>
    <mergeCell ref="X133:Z133"/>
    <mergeCell ref="E134:G134"/>
    <mergeCell ref="E139:G139"/>
    <mergeCell ref="J139:K139"/>
    <mergeCell ref="L139:S139"/>
    <mergeCell ref="T139:W139"/>
    <mergeCell ref="X139:Z139"/>
    <mergeCell ref="E140:G140"/>
    <mergeCell ref="J140:K140"/>
    <mergeCell ref="L140:S140"/>
    <mergeCell ref="T140:W140"/>
    <mergeCell ref="X140:Z140"/>
    <mergeCell ref="E137:G137"/>
    <mergeCell ref="J137:K137"/>
    <mergeCell ref="L137:S137"/>
    <mergeCell ref="T137:W137"/>
    <mergeCell ref="X137:Z137"/>
    <mergeCell ref="E138:G138"/>
    <mergeCell ref="J138:K138"/>
    <mergeCell ref="L138:S138"/>
    <mergeCell ref="T138:W138"/>
    <mergeCell ref="X138:Z138"/>
    <mergeCell ref="Q226:R226"/>
    <mergeCell ref="S226:T226"/>
    <mergeCell ref="U226:V226"/>
    <mergeCell ref="W226:X226"/>
    <mergeCell ref="Y226:Z226"/>
    <mergeCell ref="AA226:AB226"/>
    <mergeCell ref="E226:F226"/>
    <mergeCell ref="G226:H226"/>
    <mergeCell ref="I226:J226"/>
    <mergeCell ref="K226:L226"/>
    <mergeCell ref="M226:N226"/>
    <mergeCell ref="O226:P226"/>
    <mergeCell ref="Q225:R225"/>
    <mergeCell ref="S225:T225"/>
    <mergeCell ref="U225:V225"/>
    <mergeCell ref="W225:X225"/>
    <mergeCell ref="Y225:Z225"/>
    <mergeCell ref="AA225:AB225"/>
    <mergeCell ref="E225:F225"/>
    <mergeCell ref="G225:H225"/>
    <mergeCell ref="I225:J225"/>
    <mergeCell ref="K225:L225"/>
    <mergeCell ref="M225:N225"/>
    <mergeCell ref="O225:P225"/>
    <mergeCell ref="AB268:AG268"/>
    <mergeCell ref="E264:G264"/>
    <mergeCell ref="J264:K264"/>
    <mergeCell ref="L264:S264"/>
    <mergeCell ref="T264:W264"/>
    <mergeCell ref="X264:Z264"/>
    <mergeCell ref="E265:G265"/>
    <mergeCell ref="J265:K265"/>
    <mergeCell ref="L265:S265"/>
    <mergeCell ref="T265:W265"/>
    <mergeCell ref="X265:Z265"/>
    <mergeCell ref="Q260:R260"/>
    <mergeCell ref="S260:T260"/>
    <mergeCell ref="U260:V260"/>
    <mergeCell ref="W260:X260"/>
    <mergeCell ref="Y260:Z260"/>
    <mergeCell ref="AA260:AB260"/>
    <mergeCell ref="E260:F260"/>
    <mergeCell ref="G260:H260"/>
    <mergeCell ref="I260:J260"/>
    <mergeCell ref="K260:L260"/>
    <mergeCell ref="M260:N260"/>
    <mergeCell ref="O260:P260"/>
    <mergeCell ref="E266:G266"/>
    <mergeCell ref="J266:K266"/>
    <mergeCell ref="L266:S266"/>
    <mergeCell ref="T266:W266"/>
    <mergeCell ref="X266:Z266"/>
    <mergeCell ref="I263:Z263"/>
    <mergeCell ref="AB263:AG263"/>
    <mergeCell ref="Q261:R261"/>
    <mergeCell ref="S261:T261"/>
    <mergeCell ref="A142:D142"/>
    <mergeCell ref="E142:G142"/>
    <mergeCell ref="H142:K142"/>
    <mergeCell ref="L142:N142"/>
    <mergeCell ref="O142:W142"/>
    <mergeCell ref="X142:Z142"/>
    <mergeCell ref="AA142:AG142"/>
    <mergeCell ref="A143:B143"/>
    <mergeCell ref="C143:D143"/>
    <mergeCell ref="E143:G143"/>
    <mergeCell ref="H143:K143"/>
    <mergeCell ref="L143:N143"/>
    <mergeCell ref="O143:Q143"/>
    <mergeCell ref="R143:T143"/>
    <mergeCell ref="U143:W143"/>
    <mergeCell ref="X143:AG143"/>
    <mergeCell ref="A145:A146"/>
    <mergeCell ref="B145:B146"/>
    <mergeCell ref="C145:C146"/>
    <mergeCell ref="D145:D146"/>
    <mergeCell ref="E145:F145"/>
    <mergeCell ref="G145:H145"/>
    <mergeCell ref="I145:J145"/>
    <mergeCell ref="K145:L145"/>
    <mergeCell ref="M145:N145"/>
    <mergeCell ref="O145:P145"/>
    <mergeCell ref="Q145:R145"/>
    <mergeCell ref="S145:T145"/>
    <mergeCell ref="U145:V145"/>
    <mergeCell ref="W145:X145"/>
    <mergeCell ref="Y145:Z145"/>
    <mergeCell ref="AA145:AB146"/>
    <mergeCell ref="AC145:AC146"/>
    <mergeCell ref="AD145:AD146"/>
    <mergeCell ref="AE145:AE146"/>
    <mergeCell ref="AF145:AG145"/>
    <mergeCell ref="E146:F146"/>
    <mergeCell ref="G146:H146"/>
    <mergeCell ref="I146:J146"/>
    <mergeCell ref="K146:L146"/>
    <mergeCell ref="M146:N146"/>
    <mergeCell ref="O146:P146"/>
    <mergeCell ref="Q146:R146"/>
    <mergeCell ref="S146:T146"/>
    <mergeCell ref="U146:V146"/>
    <mergeCell ref="W146:X146"/>
    <mergeCell ref="Y146:Z146"/>
    <mergeCell ref="E147:F147"/>
    <mergeCell ref="G147:H147"/>
    <mergeCell ref="I147:J147"/>
    <mergeCell ref="K147:L147"/>
    <mergeCell ref="M147:N147"/>
    <mergeCell ref="O147:P147"/>
    <mergeCell ref="Q147:R147"/>
    <mergeCell ref="S147:T147"/>
    <mergeCell ref="U147:V147"/>
    <mergeCell ref="W147:X147"/>
    <mergeCell ref="Y147:Z147"/>
    <mergeCell ref="AA147:AB147"/>
    <mergeCell ref="E148:F148"/>
    <mergeCell ref="G148:H148"/>
    <mergeCell ref="I148:J148"/>
    <mergeCell ref="K148:L148"/>
    <mergeCell ref="M148:N148"/>
    <mergeCell ref="O148:P148"/>
    <mergeCell ref="Q148:R148"/>
    <mergeCell ref="S148:T148"/>
    <mergeCell ref="U148:V148"/>
    <mergeCell ref="W148:X148"/>
    <mergeCell ref="Y148:Z148"/>
    <mergeCell ref="AA148:AB148"/>
    <mergeCell ref="E149:F149"/>
    <mergeCell ref="G149:H149"/>
    <mergeCell ref="I149:J149"/>
    <mergeCell ref="K149:L149"/>
    <mergeCell ref="M149:N149"/>
    <mergeCell ref="O149:P149"/>
    <mergeCell ref="Q149:R149"/>
    <mergeCell ref="S149:T149"/>
    <mergeCell ref="U149:V149"/>
    <mergeCell ref="W149:X149"/>
    <mergeCell ref="Y149:Z149"/>
    <mergeCell ref="AA149:AB149"/>
    <mergeCell ref="E150:F150"/>
    <mergeCell ref="G150:H150"/>
    <mergeCell ref="I150:J150"/>
    <mergeCell ref="K150:L150"/>
    <mergeCell ref="M150:N150"/>
    <mergeCell ref="O150:P150"/>
    <mergeCell ref="Q150:R150"/>
    <mergeCell ref="S150:T150"/>
    <mergeCell ref="U150:V150"/>
    <mergeCell ref="W150:X150"/>
    <mergeCell ref="Y150:Z150"/>
    <mergeCell ref="AA150:AB150"/>
    <mergeCell ref="E151:F151"/>
    <mergeCell ref="G151:H151"/>
    <mergeCell ref="I151:J151"/>
    <mergeCell ref="K151:L151"/>
    <mergeCell ref="M151:N151"/>
    <mergeCell ref="O151:P151"/>
    <mergeCell ref="Q151:R151"/>
    <mergeCell ref="S151:T151"/>
    <mergeCell ref="U151:V151"/>
    <mergeCell ref="W151:X151"/>
    <mergeCell ref="Y151:Z151"/>
    <mergeCell ref="AA151:AB151"/>
    <mergeCell ref="E152:F152"/>
    <mergeCell ref="G152:H152"/>
    <mergeCell ref="I152:J152"/>
    <mergeCell ref="K152:L152"/>
    <mergeCell ref="M152:N152"/>
    <mergeCell ref="O152:P152"/>
    <mergeCell ref="Q152:R152"/>
    <mergeCell ref="S152:T152"/>
    <mergeCell ref="U152:V152"/>
    <mergeCell ref="W152:X152"/>
    <mergeCell ref="Y152:Z152"/>
    <mergeCell ref="AA152:AB152"/>
    <mergeCell ref="E153:F153"/>
    <mergeCell ref="G153:H153"/>
    <mergeCell ref="I153:J153"/>
    <mergeCell ref="K153:L153"/>
    <mergeCell ref="M153:N153"/>
    <mergeCell ref="O153:P153"/>
    <mergeCell ref="Q153:R153"/>
    <mergeCell ref="S153:T153"/>
    <mergeCell ref="U153:V153"/>
    <mergeCell ref="W153:X153"/>
    <mergeCell ref="Y153:Z153"/>
    <mergeCell ref="AA153:AB153"/>
    <mergeCell ref="E154:F154"/>
    <mergeCell ref="G154:H154"/>
    <mergeCell ref="I154:J154"/>
    <mergeCell ref="K154:L154"/>
    <mergeCell ref="M154:N154"/>
    <mergeCell ref="O154:P154"/>
    <mergeCell ref="Q154:R154"/>
    <mergeCell ref="S154:T154"/>
    <mergeCell ref="U154:V154"/>
    <mergeCell ref="W154:X154"/>
    <mergeCell ref="Y154:Z154"/>
    <mergeCell ref="AA154:AB154"/>
    <mergeCell ref="E155:F155"/>
    <mergeCell ref="G155:H155"/>
    <mergeCell ref="I155:J155"/>
    <mergeCell ref="K155:L155"/>
    <mergeCell ref="M155:N155"/>
    <mergeCell ref="O155:P155"/>
    <mergeCell ref="Q155:R155"/>
    <mergeCell ref="S155:T155"/>
    <mergeCell ref="U155:V155"/>
    <mergeCell ref="W155:X155"/>
    <mergeCell ref="Y155:Z155"/>
    <mergeCell ref="AA155:AB155"/>
    <mergeCell ref="E156:F156"/>
    <mergeCell ref="G156:H156"/>
    <mergeCell ref="I156:J156"/>
    <mergeCell ref="K156:L156"/>
    <mergeCell ref="M156:N156"/>
    <mergeCell ref="O156:P156"/>
    <mergeCell ref="Q156:R156"/>
    <mergeCell ref="S156:T156"/>
    <mergeCell ref="U156:V156"/>
    <mergeCell ref="W156:X156"/>
    <mergeCell ref="Y156:Z156"/>
    <mergeCell ref="AA156:AB156"/>
    <mergeCell ref="E157:F157"/>
    <mergeCell ref="G157:H157"/>
    <mergeCell ref="I157:J157"/>
    <mergeCell ref="K157:L157"/>
    <mergeCell ref="M157:N157"/>
    <mergeCell ref="O157:P157"/>
    <mergeCell ref="Q157:R157"/>
    <mergeCell ref="S157:T157"/>
    <mergeCell ref="U157:V157"/>
    <mergeCell ref="W157:X157"/>
    <mergeCell ref="Y157:Z157"/>
    <mergeCell ref="AA157:AB157"/>
    <mergeCell ref="E158:F158"/>
    <mergeCell ref="G158:H158"/>
    <mergeCell ref="I158:J158"/>
    <mergeCell ref="K158:L158"/>
    <mergeCell ref="M158:N158"/>
    <mergeCell ref="O158:P158"/>
    <mergeCell ref="Q158:R158"/>
    <mergeCell ref="S158:T158"/>
    <mergeCell ref="U158:V158"/>
    <mergeCell ref="W158:X158"/>
    <mergeCell ref="Y158:Z158"/>
    <mergeCell ref="AA158:AB158"/>
    <mergeCell ref="E159:F159"/>
    <mergeCell ref="G159:H159"/>
    <mergeCell ref="I159:J159"/>
    <mergeCell ref="K159:L159"/>
    <mergeCell ref="M159:N159"/>
    <mergeCell ref="O159:P159"/>
    <mergeCell ref="Q159:R159"/>
    <mergeCell ref="S159:T159"/>
    <mergeCell ref="U159:V159"/>
    <mergeCell ref="W159:X159"/>
    <mergeCell ref="Y159:Z159"/>
    <mergeCell ref="AA159:AB159"/>
    <mergeCell ref="E160:F160"/>
    <mergeCell ref="G160:H160"/>
    <mergeCell ref="I160:J160"/>
    <mergeCell ref="K160:L160"/>
    <mergeCell ref="M160:N160"/>
    <mergeCell ref="O160:P160"/>
    <mergeCell ref="Q160:R160"/>
    <mergeCell ref="S160:T160"/>
    <mergeCell ref="U160:V160"/>
    <mergeCell ref="W160:X160"/>
    <mergeCell ref="Y160:Z160"/>
    <mergeCell ref="AA160:AB160"/>
    <mergeCell ref="E161:F161"/>
    <mergeCell ref="G161:H161"/>
    <mergeCell ref="I161:J161"/>
    <mergeCell ref="K161:L161"/>
    <mergeCell ref="M161:N161"/>
    <mergeCell ref="O161:P161"/>
    <mergeCell ref="Q161:R161"/>
    <mergeCell ref="S161:T161"/>
    <mergeCell ref="U161:V161"/>
    <mergeCell ref="W161:X161"/>
    <mergeCell ref="Y161:Z161"/>
    <mergeCell ref="AA161:AB161"/>
    <mergeCell ref="E162:F162"/>
    <mergeCell ref="G162:H162"/>
    <mergeCell ref="I162:J162"/>
    <mergeCell ref="K162:L162"/>
    <mergeCell ref="M162:N162"/>
    <mergeCell ref="O162:P162"/>
    <mergeCell ref="Q162:R162"/>
    <mergeCell ref="S162:T162"/>
    <mergeCell ref="U162:V162"/>
    <mergeCell ref="W162:X162"/>
    <mergeCell ref="Y162:Z162"/>
    <mergeCell ref="AA162:AB162"/>
    <mergeCell ref="A164:G164"/>
    <mergeCell ref="I164:Z164"/>
    <mergeCell ref="AB164:AG164"/>
    <mergeCell ref="E165:G165"/>
    <mergeCell ref="J165:K165"/>
    <mergeCell ref="L165:S165"/>
    <mergeCell ref="T165:W165"/>
    <mergeCell ref="X165:Z165"/>
    <mergeCell ref="E166:G166"/>
    <mergeCell ref="J166:K166"/>
    <mergeCell ref="L166:S166"/>
    <mergeCell ref="T166:W166"/>
    <mergeCell ref="X166:Z166"/>
    <mergeCell ref="E167:G167"/>
    <mergeCell ref="J167:K167"/>
    <mergeCell ref="L167:S167"/>
    <mergeCell ref="T167:W167"/>
    <mergeCell ref="X167:Z167"/>
    <mergeCell ref="E168:G168"/>
    <mergeCell ref="J168:K168"/>
    <mergeCell ref="L168:S168"/>
    <mergeCell ref="T168:W168"/>
    <mergeCell ref="X168:Z168"/>
    <mergeCell ref="E169:G169"/>
    <mergeCell ref="J169:K169"/>
    <mergeCell ref="L169:S169"/>
    <mergeCell ref="T169:W169"/>
    <mergeCell ref="X169:Z169"/>
    <mergeCell ref="AB169:AG169"/>
    <mergeCell ref="E170:G170"/>
    <mergeCell ref="J170:K170"/>
    <mergeCell ref="L170:S170"/>
    <mergeCell ref="T170:W170"/>
    <mergeCell ref="X170:Z170"/>
    <mergeCell ref="E171:G171"/>
    <mergeCell ref="J171:K171"/>
    <mergeCell ref="L171:S171"/>
    <mergeCell ref="T171:W171"/>
    <mergeCell ref="X171:Z171"/>
    <mergeCell ref="E172:G172"/>
    <mergeCell ref="J172:K172"/>
    <mergeCell ref="L172:S172"/>
    <mergeCell ref="T172:W172"/>
    <mergeCell ref="X172:Z172"/>
    <mergeCell ref="E173:G173"/>
    <mergeCell ref="J173:K173"/>
    <mergeCell ref="L173:S173"/>
    <mergeCell ref="T173:W173"/>
    <mergeCell ref="X173:Z173"/>
    <mergeCell ref="A175:D175"/>
    <mergeCell ref="E175:G175"/>
    <mergeCell ref="H175:K175"/>
    <mergeCell ref="L175:N175"/>
    <mergeCell ref="O175:W175"/>
    <mergeCell ref="X175:Z175"/>
    <mergeCell ref="AA175:AG175"/>
    <mergeCell ref="A176:B176"/>
    <mergeCell ref="C176:D176"/>
    <mergeCell ref="E176:G176"/>
    <mergeCell ref="H176:K176"/>
    <mergeCell ref="L176:N176"/>
    <mergeCell ref="O176:Q176"/>
    <mergeCell ref="R176:T176"/>
    <mergeCell ref="U176:W176"/>
    <mergeCell ref="X176:AG176"/>
    <mergeCell ref="A178:A179"/>
    <mergeCell ref="B178:B179"/>
    <mergeCell ref="C178:C179"/>
    <mergeCell ref="D178:D179"/>
    <mergeCell ref="E178:F178"/>
    <mergeCell ref="G178:H178"/>
    <mergeCell ref="I178:J178"/>
    <mergeCell ref="K178:L178"/>
    <mergeCell ref="M178:N178"/>
    <mergeCell ref="O178:P178"/>
    <mergeCell ref="Q178:R178"/>
    <mergeCell ref="S178:T178"/>
    <mergeCell ref="U178:V178"/>
    <mergeCell ref="W178:X178"/>
    <mergeCell ref="Y178:Z178"/>
    <mergeCell ref="AA178:AB179"/>
    <mergeCell ref="AC178:AC179"/>
    <mergeCell ref="AD178:AD179"/>
    <mergeCell ref="AE178:AE179"/>
    <mergeCell ref="AF178:AG178"/>
    <mergeCell ref="E179:F179"/>
    <mergeCell ref="G179:H179"/>
    <mergeCell ref="I179:J179"/>
    <mergeCell ref="K179:L179"/>
    <mergeCell ref="M179:N179"/>
    <mergeCell ref="O179:P179"/>
    <mergeCell ref="Q179:R179"/>
    <mergeCell ref="S179:T179"/>
    <mergeCell ref="U179:V179"/>
    <mergeCell ref="W179:X179"/>
    <mergeCell ref="Y179:Z179"/>
    <mergeCell ref="E180:F180"/>
    <mergeCell ref="G180:H180"/>
    <mergeCell ref="I180:J180"/>
    <mergeCell ref="K180:L180"/>
    <mergeCell ref="M180:N180"/>
    <mergeCell ref="O180:P180"/>
    <mergeCell ref="Q180:R180"/>
    <mergeCell ref="S180:T180"/>
    <mergeCell ref="U180:V180"/>
    <mergeCell ref="W180:X180"/>
    <mergeCell ref="Y180:Z180"/>
    <mergeCell ref="AA180:AB180"/>
    <mergeCell ref="E181:F181"/>
    <mergeCell ref="G181:H181"/>
    <mergeCell ref="I181:J181"/>
    <mergeCell ref="K181:L181"/>
    <mergeCell ref="M181:N181"/>
    <mergeCell ref="O181:P181"/>
    <mergeCell ref="Q181:R181"/>
    <mergeCell ref="S181:T181"/>
    <mergeCell ref="U181:V181"/>
    <mergeCell ref="W181:X181"/>
    <mergeCell ref="Y181:Z181"/>
    <mergeCell ref="AA181:AB181"/>
    <mergeCell ref="E182:F182"/>
    <mergeCell ref="G182:H182"/>
    <mergeCell ref="I182:J182"/>
    <mergeCell ref="K182:L182"/>
    <mergeCell ref="M182:N182"/>
    <mergeCell ref="O182:P182"/>
    <mergeCell ref="Q182:R182"/>
    <mergeCell ref="S182:T182"/>
    <mergeCell ref="U182:V182"/>
    <mergeCell ref="W182:X182"/>
    <mergeCell ref="Y182:Z182"/>
    <mergeCell ref="AA182:AB182"/>
    <mergeCell ref="E183:F183"/>
    <mergeCell ref="G183:H183"/>
    <mergeCell ref="I183:J183"/>
    <mergeCell ref="K183:L183"/>
    <mergeCell ref="M183:N183"/>
    <mergeCell ref="O183:P183"/>
    <mergeCell ref="Q183:R183"/>
    <mergeCell ref="S183:T183"/>
    <mergeCell ref="U183:V183"/>
    <mergeCell ref="W183:X183"/>
    <mergeCell ref="Y183:Z183"/>
    <mergeCell ref="AA183:AB183"/>
    <mergeCell ref="E184:F184"/>
    <mergeCell ref="G184:H184"/>
    <mergeCell ref="I184:J184"/>
    <mergeCell ref="K184:L184"/>
    <mergeCell ref="M184:N184"/>
    <mergeCell ref="O184:P184"/>
    <mergeCell ref="Q184:R184"/>
    <mergeCell ref="S184:T184"/>
    <mergeCell ref="U184:V184"/>
    <mergeCell ref="W184:X184"/>
    <mergeCell ref="Y184:Z184"/>
    <mergeCell ref="AA184:AB184"/>
    <mergeCell ref="E185:F185"/>
    <mergeCell ref="G185:H185"/>
    <mergeCell ref="I185:J185"/>
    <mergeCell ref="K185:L185"/>
    <mergeCell ref="M185:N185"/>
    <mergeCell ref="O185:P185"/>
    <mergeCell ref="Q185:R185"/>
    <mergeCell ref="S185:T185"/>
    <mergeCell ref="U185:V185"/>
    <mergeCell ref="W185:X185"/>
    <mergeCell ref="Y185:Z185"/>
    <mergeCell ref="AA185:AB185"/>
    <mergeCell ref="E186:F186"/>
    <mergeCell ref="G186:H186"/>
    <mergeCell ref="I186:J186"/>
    <mergeCell ref="K186:L186"/>
    <mergeCell ref="M186:N186"/>
    <mergeCell ref="O186:P186"/>
    <mergeCell ref="Q186:R186"/>
    <mergeCell ref="S186:T186"/>
    <mergeCell ref="U186:V186"/>
    <mergeCell ref="W186:X186"/>
    <mergeCell ref="Y186:Z186"/>
    <mergeCell ref="AA186:AB186"/>
    <mergeCell ref="E187:F187"/>
    <mergeCell ref="G187:H187"/>
    <mergeCell ref="I187:J187"/>
    <mergeCell ref="K187:L187"/>
    <mergeCell ref="M187:N187"/>
    <mergeCell ref="O187:P187"/>
    <mergeCell ref="Q187:R187"/>
    <mergeCell ref="S187:T187"/>
    <mergeCell ref="U187:V187"/>
    <mergeCell ref="W187:X187"/>
    <mergeCell ref="Y187:Z187"/>
    <mergeCell ref="AA187:AB187"/>
    <mergeCell ref="E188:F188"/>
    <mergeCell ref="G188:H188"/>
    <mergeCell ref="I188:J188"/>
    <mergeCell ref="K188:L188"/>
    <mergeCell ref="M188:N188"/>
    <mergeCell ref="O188:P188"/>
    <mergeCell ref="Q188:R188"/>
    <mergeCell ref="S188:T188"/>
    <mergeCell ref="U188:V188"/>
    <mergeCell ref="W188:X188"/>
    <mergeCell ref="Y188:Z188"/>
    <mergeCell ref="AA188:AB188"/>
    <mergeCell ref="E189:F189"/>
    <mergeCell ref="G189:H189"/>
    <mergeCell ref="I189:J189"/>
    <mergeCell ref="K189:L189"/>
    <mergeCell ref="M189:N189"/>
    <mergeCell ref="O189:P189"/>
    <mergeCell ref="Q189:R189"/>
    <mergeCell ref="S189:T189"/>
    <mergeCell ref="U189:V189"/>
    <mergeCell ref="W189:X189"/>
    <mergeCell ref="Y189:Z189"/>
    <mergeCell ref="AA189:AB189"/>
    <mergeCell ref="E190:F190"/>
    <mergeCell ref="G190:H190"/>
    <mergeCell ref="I190:J190"/>
    <mergeCell ref="K190:L190"/>
    <mergeCell ref="M190:N190"/>
    <mergeCell ref="O190:P190"/>
    <mergeCell ref="Q190:R190"/>
    <mergeCell ref="S190:T190"/>
    <mergeCell ref="U190:V190"/>
    <mergeCell ref="W190:X190"/>
    <mergeCell ref="Y190:Z190"/>
    <mergeCell ref="AA190:AB190"/>
    <mergeCell ref="E191:F191"/>
    <mergeCell ref="G191:H191"/>
    <mergeCell ref="I191:J191"/>
    <mergeCell ref="K191:L191"/>
    <mergeCell ref="M191:N191"/>
    <mergeCell ref="O191:P191"/>
    <mergeCell ref="Q191:R191"/>
    <mergeCell ref="S191:T191"/>
    <mergeCell ref="U191:V191"/>
    <mergeCell ref="W191:X191"/>
    <mergeCell ref="Y191:Z191"/>
    <mergeCell ref="AA191:AB191"/>
    <mergeCell ref="E192:F192"/>
    <mergeCell ref="G192:H192"/>
    <mergeCell ref="I192:J192"/>
    <mergeCell ref="K192:L192"/>
    <mergeCell ref="M192:N192"/>
    <mergeCell ref="O192:P192"/>
    <mergeCell ref="Q192:R192"/>
    <mergeCell ref="S192:T192"/>
    <mergeCell ref="U192:V192"/>
    <mergeCell ref="W192:X192"/>
    <mergeCell ref="Y192:Z192"/>
    <mergeCell ref="AA192:AB192"/>
    <mergeCell ref="E193:F193"/>
    <mergeCell ref="G193:H193"/>
    <mergeCell ref="I193:J193"/>
    <mergeCell ref="K193:L193"/>
    <mergeCell ref="M193:N193"/>
    <mergeCell ref="O193:P193"/>
    <mergeCell ref="Q193:R193"/>
    <mergeCell ref="S193:T193"/>
    <mergeCell ref="U193:V193"/>
    <mergeCell ref="W193:X193"/>
    <mergeCell ref="Y193:Z193"/>
    <mergeCell ref="AA193:AB193"/>
    <mergeCell ref="E194:F194"/>
    <mergeCell ref="G194:H194"/>
    <mergeCell ref="I194:J194"/>
    <mergeCell ref="K194:L194"/>
    <mergeCell ref="M194:N194"/>
    <mergeCell ref="O194:P194"/>
    <mergeCell ref="Q194:R194"/>
    <mergeCell ref="S194:T194"/>
    <mergeCell ref="U194:V194"/>
    <mergeCell ref="W194:X194"/>
    <mergeCell ref="Y194:Z194"/>
    <mergeCell ref="AA194:AB194"/>
    <mergeCell ref="E195:F195"/>
    <mergeCell ref="G195:H195"/>
    <mergeCell ref="I195:J195"/>
    <mergeCell ref="K195:L195"/>
    <mergeCell ref="M195:N195"/>
    <mergeCell ref="O195:P195"/>
    <mergeCell ref="Q195:R195"/>
    <mergeCell ref="S195:T195"/>
    <mergeCell ref="U195:V195"/>
    <mergeCell ref="W195:X195"/>
    <mergeCell ref="Y195:Z195"/>
    <mergeCell ref="AA195:AB195"/>
    <mergeCell ref="I197:Z197"/>
    <mergeCell ref="AB197:AG197"/>
    <mergeCell ref="E198:G198"/>
    <mergeCell ref="J198:K198"/>
    <mergeCell ref="L198:S198"/>
    <mergeCell ref="T198:W198"/>
    <mergeCell ref="X198:Z198"/>
    <mergeCell ref="E199:G199"/>
    <mergeCell ref="J199:K199"/>
    <mergeCell ref="L199:S199"/>
    <mergeCell ref="T199:W199"/>
    <mergeCell ref="X199:Z199"/>
    <mergeCell ref="E200:G200"/>
    <mergeCell ref="J200:K200"/>
    <mergeCell ref="L200:S200"/>
    <mergeCell ref="T200:W200"/>
    <mergeCell ref="X200:Z200"/>
    <mergeCell ref="E201:G201"/>
    <mergeCell ref="J201:K201"/>
    <mergeCell ref="L201:S201"/>
    <mergeCell ref="T201:W201"/>
    <mergeCell ref="X201:Z201"/>
    <mergeCell ref="E202:G202"/>
    <mergeCell ref="J202:K202"/>
    <mergeCell ref="L202:S202"/>
    <mergeCell ref="T202:W202"/>
    <mergeCell ref="X202:Z202"/>
    <mergeCell ref="AB202:AG202"/>
    <mergeCell ref="E203:G203"/>
    <mergeCell ref="J203:K203"/>
    <mergeCell ref="L203:S203"/>
    <mergeCell ref="T203:W203"/>
    <mergeCell ref="X203:Z203"/>
    <mergeCell ref="E204:G204"/>
    <mergeCell ref="J204:K204"/>
    <mergeCell ref="L204:S204"/>
    <mergeCell ref="T204:W204"/>
    <mergeCell ref="X204:Z204"/>
    <mergeCell ref="E205:G205"/>
    <mergeCell ref="J205:K205"/>
    <mergeCell ref="L205:S205"/>
    <mergeCell ref="T205:W205"/>
    <mergeCell ref="X205:Z205"/>
    <mergeCell ref="E206:G206"/>
    <mergeCell ref="J206:K206"/>
    <mergeCell ref="L206:S206"/>
    <mergeCell ref="T206:W206"/>
    <mergeCell ref="X206:Z206"/>
    <mergeCell ref="A406:D406"/>
    <mergeCell ref="E406:G406"/>
    <mergeCell ref="H406:K406"/>
    <mergeCell ref="L406:N406"/>
    <mergeCell ref="O406:W406"/>
    <mergeCell ref="X406:Z406"/>
    <mergeCell ref="AA406:AG406"/>
    <mergeCell ref="A407:B407"/>
    <mergeCell ref="C407:D407"/>
    <mergeCell ref="E407:G407"/>
    <mergeCell ref="H407:K407"/>
    <mergeCell ref="L407:N407"/>
    <mergeCell ref="O407:Q407"/>
    <mergeCell ref="R407:T407"/>
    <mergeCell ref="U407:W407"/>
    <mergeCell ref="X407:AG407"/>
    <mergeCell ref="A409:A410"/>
    <mergeCell ref="B409:B410"/>
    <mergeCell ref="C409:C410"/>
    <mergeCell ref="D409:D410"/>
    <mergeCell ref="E409:F409"/>
    <mergeCell ref="G409:H409"/>
    <mergeCell ref="I409:J409"/>
    <mergeCell ref="K409:L409"/>
    <mergeCell ref="M409:N409"/>
    <mergeCell ref="O409:P409"/>
    <mergeCell ref="Q409:R409"/>
    <mergeCell ref="S409:T409"/>
    <mergeCell ref="U409:V409"/>
    <mergeCell ref="W409:X409"/>
    <mergeCell ref="Y409:Z409"/>
    <mergeCell ref="AA409:AB410"/>
    <mergeCell ref="AC409:AC410"/>
    <mergeCell ref="AD409:AD410"/>
    <mergeCell ref="AE409:AE410"/>
    <mergeCell ref="AF409:AG409"/>
    <mergeCell ref="E410:F410"/>
    <mergeCell ref="G410:H410"/>
    <mergeCell ref="I410:J410"/>
    <mergeCell ref="K410:L410"/>
    <mergeCell ref="M410:N410"/>
    <mergeCell ref="O410:P410"/>
    <mergeCell ref="Q410:R410"/>
    <mergeCell ref="S410:T410"/>
    <mergeCell ref="U410:V410"/>
    <mergeCell ref="W410:X410"/>
    <mergeCell ref="Y410:Z410"/>
    <mergeCell ref="E411:F411"/>
    <mergeCell ref="G411:H411"/>
    <mergeCell ref="I411:J411"/>
    <mergeCell ref="K411:L411"/>
    <mergeCell ref="M411:N411"/>
    <mergeCell ref="O411:P411"/>
    <mergeCell ref="Q411:R411"/>
    <mergeCell ref="S411:T411"/>
    <mergeCell ref="U411:V411"/>
    <mergeCell ref="W411:X411"/>
    <mergeCell ref="Y411:Z411"/>
    <mergeCell ref="AA411:AB411"/>
    <mergeCell ref="E412:F412"/>
    <mergeCell ref="G412:H412"/>
    <mergeCell ref="I412:J412"/>
    <mergeCell ref="K412:L412"/>
    <mergeCell ref="M412:N412"/>
    <mergeCell ref="O412:P412"/>
    <mergeCell ref="Q412:R412"/>
    <mergeCell ref="S412:T412"/>
    <mergeCell ref="U412:V412"/>
    <mergeCell ref="W412:X412"/>
    <mergeCell ref="Y412:Z412"/>
    <mergeCell ref="AA412:AB412"/>
    <mergeCell ref="E413:F413"/>
    <mergeCell ref="G413:H413"/>
    <mergeCell ref="I413:J413"/>
    <mergeCell ref="K413:L413"/>
    <mergeCell ref="M413:N413"/>
    <mergeCell ref="O413:P413"/>
    <mergeCell ref="Q413:R413"/>
    <mergeCell ref="S413:T413"/>
    <mergeCell ref="U413:V413"/>
    <mergeCell ref="W413:X413"/>
    <mergeCell ref="Y413:Z413"/>
    <mergeCell ref="AA413:AB413"/>
    <mergeCell ref="E414:F414"/>
    <mergeCell ref="G414:H414"/>
    <mergeCell ref="I414:J414"/>
    <mergeCell ref="K414:L414"/>
    <mergeCell ref="M414:N414"/>
    <mergeCell ref="O414:P414"/>
    <mergeCell ref="Q414:R414"/>
    <mergeCell ref="S414:T414"/>
    <mergeCell ref="U414:V414"/>
    <mergeCell ref="W414:X414"/>
    <mergeCell ref="Y414:Z414"/>
    <mergeCell ref="AA414:AB414"/>
    <mergeCell ref="E415:F415"/>
    <mergeCell ref="G415:H415"/>
    <mergeCell ref="I415:J415"/>
    <mergeCell ref="K415:L415"/>
    <mergeCell ref="M415:N415"/>
    <mergeCell ref="O415:P415"/>
    <mergeCell ref="Q415:R415"/>
    <mergeCell ref="S415:T415"/>
    <mergeCell ref="U415:V415"/>
    <mergeCell ref="W415:X415"/>
    <mergeCell ref="Y415:Z415"/>
    <mergeCell ref="AA415:AB415"/>
    <mergeCell ref="E416:F416"/>
    <mergeCell ref="G416:H416"/>
    <mergeCell ref="I416:J416"/>
    <mergeCell ref="K416:L416"/>
    <mergeCell ref="M416:N416"/>
    <mergeCell ref="O416:P416"/>
    <mergeCell ref="Q416:R416"/>
    <mergeCell ref="S416:T416"/>
    <mergeCell ref="U416:V416"/>
    <mergeCell ref="W416:X416"/>
    <mergeCell ref="Y416:Z416"/>
    <mergeCell ref="AA416:AB416"/>
    <mergeCell ref="E417:F417"/>
    <mergeCell ref="G417:H417"/>
    <mergeCell ref="I417:J417"/>
    <mergeCell ref="K417:L417"/>
    <mergeCell ref="M417:N417"/>
    <mergeCell ref="O417:P417"/>
    <mergeCell ref="Q417:R417"/>
    <mergeCell ref="S417:T417"/>
    <mergeCell ref="U417:V417"/>
    <mergeCell ref="W417:X417"/>
    <mergeCell ref="Y417:Z417"/>
    <mergeCell ref="AA417:AB417"/>
    <mergeCell ref="E418:F418"/>
    <mergeCell ref="G418:H418"/>
    <mergeCell ref="I418:J418"/>
    <mergeCell ref="K418:L418"/>
    <mergeCell ref="M418:N418"/>
    <mergeCell ref="O418:P418"/>
    <mergeCell ref="Q418:R418"/>
    <mergeCell ref="S418:T418"/>
    <mergeCell ref="U418:V418"/>
    <mergeCell ref="W418:X418"/>
    <mergeCell ref="Y418:Z418"/>
    <mergeCell ref="AA418:AB418"/>
    <mergeCell ref="E419:F419"/>
    <mergeCell ref="G419:H419"/>
    <mergeCell ref="I419:J419"/>
    <mergeCell ref="K419:L419"/>
    <mergeCell ref="M419:N419"/>
    <mergeCell ref="O419:P419"/>
    <mergeCell ref="Q419:R419"/>
    <mergeCell ref="S419:T419"/>
    <mergeCell ref="U419:V419"/>
    <mergeCell ref="W419:X419"/>
    <mergeCell ref="Y419:Z419"/>
    <mergeCell ref="AA419:AB419"/>
    <mergeCell ref="E420:F420"/>
    <mergeCell ref="G420:H420"/>
    <mergeCell ref="I420:J420"/>
    <mergeCell ref="K420:L420"/>
    <mergeCell ref="M420:N420"/>
    <mergeCell ref="O420:P420"/>
    <mergeCell ref="Q420:R420"/>
    <mergeCell ref="S420:T420"/>
    <mergeCell ref="U420:V420"/>
    <mergeCell ref="W420:X420"/>
    <mergeCell ref="Y420:Z420"/>
    <mergeCell ref="AA420:AB420"/>
    <mergeCell ref="E421:F421"/>
    <mergeCell ref="G421:H421"/>
    <mergeCell ref="I421:J421"/>
    <mergeCell ref="K421:L421"/>
    <mergeCell ref="M421:N421"/>
    <mergeCell ref="O421:P421"/>
    <mergeCell ref="Q421:R421"/>
    <mergeCell ref="S421:T421"/>
    <mergeCell ref="U421:V421"/>
    <mergeCell ref="W421:X421"/>
    <mergeCell ref="Y421:Z421"/>
    <mergeCell ref="AA421:AB421"/>
    <mergeCell ref="E422:F422"/>
    <mergeCell ref="G422:H422"/>
    <mergeCell ref="I422:J422"/>
    <mergeCell ref="K422:L422"/>
    <mergeCell ref="M422:N422"/>
    <mergeCell ref="O422:P422"/>
    <mergeCell ref="Q422:R422"/>
    <mergeCell ref="S422:T422"/>
    <mergeCell ref="U422:V422"/>
    <mergeCell ref="W422:X422"/>
    <mergeCell ref="Y422:Z422"/>
    <mergeCell ref="AA422:AB422"/>
    <mergeCell ref="E423:F423"/>
    <mergeCell ref="G423:H423"/>
    <mergeCell ref="I423:J423"/>
    <mergeCell ref="K423:L423"/>
    <mergeCell ref="M423:N423"/>
    <mergeCell ref="O423:P423"/>
    <mergeCell ref="Q423:R423"/>
    <mergeCell ref="S423:T423"/>
    <mergeCell ref="U423:V423"/>
    <mergeCell ref="W423:X423"/>
    <mergeCell ref="Y423:Z423"/>
    <mergeCell ref="AA423:AB423"/>
    <mergeCell ref="E424:F424"/>
    <mergeCell ref="G424:H424"/>
    <mergeCell ref="I424:J424"/>
    <mergeCell ref="K424:L424"/>
    <mergeCell ref="M424:N424"/>
    <mergeCell ref="O424:P424"/>
    <mergeCell ref="Q424:R424"/>
    <mergeCell ref="S424:T424"/>
    <mergeCell ref="U424:V424"/>
    <mergeCell ref="W424:X424"/>
    <mergeCell ref="Y424:Z424"/>
    <mergeCell ref="AA424:AB424"/>
    <mergeCell ref="E425:F425"/>
    <mergeCell ref="G425:H425"/>
    <mergeCell ref="I425:J425"/>
    <mergeCell ref="K425:L425"/>
    <mergeCell ref="M425:N425"/>
    <mergeCell ref="O425:P425"/>
    <mergeCell ref="Q425:R425"/>
    <mergeCell ref="S425:T425"/>
    <mergeCell ref="U425:V425"/>
    <mergeCell ref="W425:X425"/>
    <mergeCell ref="Y425:Z425"/>
    <mergeCell ref="AA425:AB425"/>
    <mergeCell ref="E426:F426"/>
    <mergeCell ref="G426:H426"/>
    <mergeCell ref="I426:J426"/>
    <mergeCell ref="K426:L426"/>
    <mergeCell ref="M426:N426"/>
    <mergeCell ref="O426:P426"/>
    <mergeCell ref="Q426:R426"/>
    <mergeCell ref="S426:T426"/>
    <mergeCell ref="U426:V426"/>
    <mergeCell ref="W426:X426"/>
    <mergeCell ref="Y426:Z426"/>
    <mergeCell ref="AA426:AB426"/>
    <mergeCell ref="A428:G428"/>
    <mergeCell ref="I428:Z428"/>
    <mergeCell ref="AB428:AG428"/>
    <mergeCell ref="E429:G429"/>
    <mergeCell ref="J429:K429"/>
    <mergeCell ref="L429:S429"/>
    <mergeCell ref="T429:W429"/>
    <mergeCell ref="X429:Z429"/>
    <mergeCell ref="E430:G430"/>
    <mergeCell ref="J430:K430"/>
    <mergeCell ref="L430:S430"/>
    <mergeCell ref="T430:W430"/>
    <mergeCell ref="X430:Z430"/>
    <mergeCell ref="E431:G431"/>
    <mergeCell ref="J431:K431"/>
    <mergeCell ref="L431:S431"/>
    <mergeCell ref="T431:W431"/>
    <mergeCell ref="X431:Z431"/>
    <mergeCell ref="E432:G432"/>
    <mergeCell ref="J432:K432"/>
    <mergeCell ref="L432:S432"/>
    <mergeCell ref="T432:W432"/>
    <mergeCell ref="X432:Z432"/>
    <mergeCell ref="E433:G433"/>
    <mergeCell ref="J433:K433"/>
    <mergeCell ref="L433:S433"/>
    <mergeCell ref="T433:W433"/>
    <mergeCell ref="X433:Z433"/>
    <mergeCell ref="AB433:AG433"/>
    <mergeCell ref="E434:G434"/>
    <mergeCell ref="J434:K434"/>
    <mergeCell ref="L434:S434"/>
    <mergeCell ref="T434:W434"/>
    <mergeCell ref="X434:Z434"/>
    <mergeCell ref="E435:G435"/>
    <mergeCell ref="J435:K435"/>
    <mergeCell ref="L435:S435"/>
    <mergeCell ref="T435:W435"/>
    <mergeCell ref="X435:Z435"/>
    <mergeCell ref="E436:G436"/>
    <mergeCell ref="J436:K436"/>
    <mergeCell ref="L436:S436"/>
    <mergeCell ref="T436:W436"/>
    <mergeCell ref="X436:Z436"/>
    <mergeCell ref="E437:G437"/>
    <mergeCell ref="J437:K437"/>
    <mergeCell ref="L437:S437"/>
    <mergeCell ref="T437:W437"/>
    <mergeCell ref="X437:Z437"/>
    <mergeCell ref="A439:D439"/>
    <mergeCell ref="E439:G439"/>
    <mergeCell ref="H439:K439"/>
    <mergeCell ref="L439:N439"/>
    <mergeCell ref="O439:W439"/>
    <mergeCell ref="X439:Z439"/>
    <mergeCell ref="AA439:AG439"/>
    <mergeCell ref="A440:B440"/>
    <mergeCell ref="C440:D440"/>
    <mergeCell ref="E440:G440"/>
    <mergeCell ref="H440:K440"/>
    <mergeCell ref="L440:N440"/>
    <mergeCell ref="O440:Q440"/>
    <mergeCell ref="R440:T440"/>
    <mergeCell ref="U440:W440"/>
    <mergeCell ref="X440:AG440"/>
    <mergeCell ref="A442:A443"/>
    <mergeCell ref="B442:B443"/>
    <mergeCell ref="C442:C443"/>
    <mergeCell ref="D442:D443"/>
    <mergeCell ref="E442:F442"/>
    <mergeCell ref="G442:H442"/>
    <mergeCell ref="I442:J442"/>
    <mergeCell ref="K442:L442"/>
    <mergeCell ref="M442:N442"/>
    <mergeCell ref="O442:P442"/>
    <mergeCell ref="Q442:R442"/>
    <mergeCell ref="S442:T442"/>
    <mergeCell ref="U442:V442"/>
    <mergeCell ref="W442:X442"/>
    <mergeCell ref="Y442:Z442"/>
    <mergeCell ref="AA442:AB443"/>
    <mergeCell ref="AC442:AC443"/>
    <mergeCell ref="AD442:AD443"/>
    <mergeCell ref="AE442:AE443"/>
    <mergeCell ref="AF442:AG442"/>
    <mergeCell ref="E443:F443"/>
    <mergeCell ref="G443:H443"/>
    <mergeCell ref="I443:J443"/>
    <mergeCell ref="K443:L443"/>
    <mergeCell ref="M443:N443"/>
    <mergeCell ref="O443:P443"/>
    <mergeCell ref="Q443:R443"/>
    <mergeCell ref="S443:T443"/>
    <mergeCell ref="U443:V443"/>
    <mergeCell ref="W443:X443"/>
    <mergeCell ref="Y443:Z443"/>
    <mergeCell ref="E444:F444"/>
    <mergeCell ref="G444:H444"/>
    <mergeCell ref="I444:J444"/>
    <mergeCell ref="K444:L444"/>
    <mergeCell ref="M444:N444"/>
    <mergeCell ref="O444:P444"/>
    <mergeCell ref="Q444:R444"/>
    <mergeCell ref="S444:T444"/>
    <mergeCell ref="U444:V444"/>
    <mergeCell ref="W444:X444"/>
    <mergeCell ref="Y444:Z444"/>
    <mergeCell ref="AA444:AB444"/>
    <mergeCell ref="E445:F445"/>
    <mergeCell ref="G445:H445"/>
    <mergeCell ref="I445:J445"/>
    <mergeCell ref="K445:L445"/>
    <mergeCell ref="M445:N445"/>
    <mergeCell ref="O445:P445"/>
    <mergeCell ref="Q445:R445"/>
    <mergeCell ref="S445:T445"/>
    <mergeCell ref="U445:V445"/>
    <mergeCell ref="W445:X445"/>
    <mergeCell ref="Y445:Z445"/>
    <mergeCell ref="AA445:AB445"/>
    <mergeCell ref="E446:F446"/>
    <mergeCell ref="G446:H446"/>
    <mergeCell ref="I446:J446"/>
    <mergeCell ref="K446:L446"/>
    <mergeCell ref="M446:N446"/>
    <mergeCell ref="O446:P446"/>
    <mergeCell ref="Q446:R446"/>
    <mergeCell ref="S446:T446"/>
    <mergeCell ref="U446:V446"/>
    <mergeCell ref="W446:X446"/>
    <mergeCell ref="Y446:Z446"/>
    <mergeCell ref="AA446:AB446"/>
    <mergeCell ref="E447:F447"/>
    <mergeCell ref="G447:H447"/>
    <mergeCell ref="I447:J447"/>
    <mergeCell ref="K447:L447"/>
    <mergeCell ref="M447:N447"/>
    <mergeCell ref="O447:P447"/>
    <mergeCell ref="Q447:R447"/>
    <mergeCell ref="S447:T447"/>
    <mergeCell ref="U447:V447"/>
    <mergeCell ref="W447:X447"/>
    <mergeCell ref="Y447:Z447"/>
    <mergeCell ref="AA447:AB447"/>
    <mergeCell ref="E448:F448"/>
    <mergeCell ref="G448:H448"/>
    <mergeCell ref="I448:J448"/>
    <mergeCell ref="K448:L448"/>
    <mergeCell ref="M448:N448"/>
    <mergeCell ref="O448:P448"/>
    <mergeCell ref="Q448:R448"/>
    <mergeCell ref="S448:T448"/>
    <mergeCell ref="U448:V448"/>
    <mergeCell ref="W448:X448"/>
    <mergeCell ref="Y448:Z448"/>
    <mergeCell ref="AA448:AB448"/>
    <mergeCell ref="E449:F449"/>
    <mergeCell ref="G449:H449"/>
    <mergeCell ref="I449:J449"/>
    <mergeCell ref="K449:L449"/>
    <mergeCell ref="M449:N449"/>
    <mergeCell ref="O449:P449"/>
    <mergeCell ref="Q449:R449"/>
    <mergeCell ref="S449:T449"/>
    <mergeCell ref="U449:V449"/>
    <mergeCell ref="W449:X449"/>
    <mergeCell ref="Y449:Z449"/>
    <mergeCell ref="AA449:AB449"/>
    <mergeCell ref="E450:F450"/>
    <mergeCell ref="G450:H450"/>
    <mergeCell ref="I450:J450"/>
    <mergeCell ref="K450:L450"/>
    <mergeCell ref="M450:N450"/>
    <mergeCell ref="O450:P450"/>
    <mergeCell ref="Q450:R450"/>
    <mergeCell ref="S450:T450"/>
    <mergeCell ref="U450:V450"/>
    <mergeCell ref="W450:X450"/>
    <mergeCell ref="Y450:Z450"/>
    <mergeCell ref="AA450:AB450"/>
    <mergeCell ref="E451:F451"/>
    <mergeCell ref="G451:H451"/>
    <mergeCell ref="I451:J451"/>
    <mergeCell ref="K451:L451"/>
    <mergeCell ref="M451:N451"/>
    <mergeCell ref="O451:P451"/>
    <mergeCell ref="Q451:R451"/>
    <mergeCell ref="S451:T451"/>
    <mergeCell ref="U451:V451"/>
    <mergeCell ref="W451:X451"/>
    <mergeCell ref="Y451:Z451"/>
    <mergeCell ref="AA451:AB451"/>
    <mergeCell ref="E452:F452"/>
    <mergeCell ref="G452:H452"/>
    <mergeCell ref="I452:J452"/>
    <mergeCell ref="K452:L452"/>
    <mergeCell ref="M452:N452"/>
    <mergeCell ref="O452:P452"/>
    <mergeCell ref="Q452:R452"/>
    <mergeCell ref="S452:T452"/>
    <mergeCell ref="U452:V452"/>
    <mergeCell ref="W452:X452"/>
    <mergeCell ref="Y452:Z452"/>
    <mergeCell ref="AA452:AB452"/>
    <mergeCell ref="E453:F453"/>
    <mergeCell ref="G453:H453"/>
    <mergeCell ref="I453:J453"/>
    <mergeCell ref="K453:L453"/>
    <mergeCell ref="M453:N453"/>
    <mergeCell ref="O453:P453"/>
    <mergeCell ref="Q453:R453"/>
    <mergeCell ref="S453:T453"/>
    <mergeCell ref="U453:V453"/>
    <mergeCell ref="W453:X453"/>
    <mergeCell ref="Y453:Z453"/>
    <mergeCell ref="AA453:AB453"/>
    <mergeCell ref="E454:F454"/>
    <mergeCell ref="G454:H454"/>
    <mergeCell ref="I454:J454"/>
    <mergeCell ref="K454:L454"/>
    <mergeCell ref="M454:N454"/>
    <mergeCell ref="O454:P454"/>
    <mergeCell ref="Q454:R454"/>
    <mergeCell ref="S454:T454"/>
    <mergeCell ref="U454:V454"/>
    <mergeCell ref="W454:X454"/>
    <mergeCell ref="Y454:Z454"/>
    <mergeCell ref="AA454:AB454"/>
    <mergeCell ref="E455:F455"/>
    <mergeCell ref="G455:H455"/>
    <mergeCell ref="I455:J455"/>
    <mergeCell ref="K455:L455"/>
    <mergeCell ref="M455:N455"/>
    <mergeCell ref="O455:P455"/>
    <mergeCell ref="Q455:R455"/>
    <mergeCell ref="S455:T455"/>
    <mergeCell ref="U455:V455"/>
    <mergeCell ref="W455:X455"/>
    <mergeCell ref="Y455:Z455"/>
    <mergeCell ref="AA455:AB455"/>
    <mergeCell ref="E456:F456"/>
    <mergeCell ref="G456:H456"/>
    <mergeCell ref="I456:J456"/>
    <mergeCell ref="K456:L456"/>
    <mergeCell ref="M456:N456"/>
    <mergeCell ref="O456:P456"/>
    <mergeCell ref="Q456:R456"/>
    <mergeCell ref="S456:T456"/>
    <mergeCell ref="U456:V456"/>
    <mergeCell ref="W456:X456"/>
    <mergeCell ref="Y456:Z456"/>
    <mergeCell ref="AA456:AB456"/>
    <mergeCell ref="E457:F457"/>
    <mergeCell ref="G457:H457"/>
    <mergeCell ref="I457:J457"/>
    <mergeCell ref="K457:L457"/>
    <mergeCell ref="M457:N457"/>
    <mergeCell ref="O457:P457"/>
    <mergeCell ref="Q457:R457"/>
    <mergeCell ref="S457:T457"/>
    <mergeCell ref="U457:V457"/>
    <mergeCell ref="W457:X457"/>
    <mergeCell ref="Y457:Z457"/>
    <mergeCell ref="AA457:AB457"/>
    <mergeCell ref="E458:F458"/>
    <mergeCell ref="G458:H458"/>
    <mergeCell ref="I458:J458"/>
    <mergeCell ref="K458:L458"/>
    <mergeCell ref="M458:N458"/>
    <mergeCell ref="O458:P458"/>
    <mergeCell ref="Q458:R458"/>
    <mergeCell ref="S458:T458"/>
    <mergeCell ref="U458:V458"/>
    <mergeCell ref="W458:X458"/>
    <mergeCell ref="Y458:Z458"/>
    <mergeCell ref="AA458:AB458"/>
    <mergeCell ref="E459:F459"/>
    <mergeCell ref="G459:H459"/>
    <mergeCell ref="I459:J459"/>
    <mergeCell ref="K459:L459"/>
    <mergeCell ref="M459:N459"/>
    <mergeCell ref="O459:P459"/>
    <mergeCell ref="Q459:R459"/>
    <mergeCell ref="S459:T459"/>
    <mergeCell ref="U459:V459"/>
    <mergeCell ref="W459:X459"/>
    <mergeCell ref="Y459:Z459"/>
    <mergeCell ref="AA459:AB459"/>
    <mergeCell ref="I461:Z461"/>
    <mergeCell ref="AB461:AG461"/>
    <mergeCell ref="E462:G462"/>
    <mergeCell ref="J462:K462"/>
    <mergeCell ref="L462:S462"/>
    <mergeCell ref="T462:W462"/>
    <mergeCell ref="X462:Z462"/>
    <mergeCell ref="E463:G463"/>
    <mergeCell ref="J463:K463"/>
    <mergeCell ref="L463:S463"/>
    <mergeCell ref="T463:W463"/>
    <mergeCell ref="X463:Z463"/>
    <mergeCell ref="E464:G464"/>
    <mergeCell ref="J464:K464"/>
    <mergeCell ref="L464:S464"/>
    <mergeCell ref="T464:W464"/>
    <mergeCell ref="X464:Z464"/>
    <mergeCell ref="E465:G465"/>
    <mergeCell ref="J465:K465"/>
    <mergeCell ref="L465:S465"/>
    <mergeCell ref="T465:W465"/>
    <mergeCell ref="X465:Z465"/>
    <mergeCell ref="E466:G466"/>
    <mergeCell ref="J466:K466"/>
    <mergeCell ref="L466:S466"/>
    <mergeCell ref="T466:W466"/>
    <mergeCell ref="X466:Z466"/>
    <mergeCell ref="AB466:AG466"/>
    <mergeCell ref="E467:G467"/>
    <mergeCell ref="J467:K467"/>
    <mergeCell ref="L467:S467"/>
    <mergeCell ref="T467:W467"/>
    <mergeCell ref="X467:Z467"/>
    <mergeCell ref="E468:G468"/>
    <mergeCell ref="J468:K468"/>
    <mergeCell ref="L468:S468"/>
    <mergeCell ref="T468:W468"/>
    <mergeCell ref="X468:Z468"/>
    <mergeCell ref="E469:G469"/>
    <mergeCell ref="J469:K469"/>
    <mergeCell ref="L469:S469"/>
    <mergeCell ref="T469:W469"/>
    <mergeCell ref="X469:Z469"/>
    <mergeCell ref="E470:G470"/>
    <mergeCell ref="J470:K470"/>
    <mergeCell ref="L470:S470"/>
    <mergeCell ref="T470:W470"/>
    <mergeCell ref="X470:Z470"/>
    <mergeCell ref="A472:D472"/>
    <mergeCell ref="E472:G472"/>
    <mergeCell ref="H472:K472"/>
    <mergeCell ref="L472:N472"/>
    <mergeCell ref="O472:W472"/>
    <mergeCell ref="X472:Z472"/>
    <mergeCell ref="AA472:AG472"/>
    <mergeCell ref="A473:B473"/>
    <mergeCell ref="C473:D473"/>
    <mergeCell ref="E473:G473"/>
    <mergeCell ref="H473:K473"/>
    <mergeCell ref="L473:N473"/>
    <mergeCell ref="O473:Q473"/>
    <mergeCell ref="R473:T473"/>
    <mergeCell ref="U473:W473"/>
    <mergeCell ref="X473:AG473"/>
    <mergeCell ref="A475:A476"/>
    <mergeCell ref="B475:B476"/>
    <mergeCell ref="C475:C476"/>
    <mergeCell ref="D475:D476"/>
    <mergeCell ref="E475:F475"/>
    <mergeCell ref="G475:H475"/>
    <mergeCell ref="I475:J475"/>
    <mergeCell ref="K475:L475"/>
    <mergeCell ref="M475:N475"/>
    <mergeCell ref="O475:P475"/>
    <mergeCell ref="Q475:R475"/>
    <mergeCell ref="S475:T475"/>
    <mergeCell ref="U475:V475"/>
    <mergeCell ref="W475:X475"/>
    <mergeCell ref="Y475:Z475"/>
    <mergeCell ref="AA475:AB476"/>
    <mergeCell ref="AC475:AC476"/>
    <mergeCell ref="AD475:AD476"/>
    <mergeCell ref="AE475:AE476"/>
    <mergeCell ref="AF475:AG475"/>
    <mergeCell ref="E476:F476"/>
    <mergeCell ref="G476:H476"/>
    <mergeCell ref="I476:J476"/>
    <mergeCell ref="K476:L476"/>
    <mergeCell ref="M476:N476"/>
    <mergeCell ref="O476:P476"/>
    <mergeCell ref="Q476:R476"/>
    <mergeCell ref="S476:T476"/>
    <mergeCell ref="U476:V476"/>
    <mergeCell ref="W476:X476"/>
    <mergeCell ref="Y476:Z476"/>
    <mergeCell ref="E477:F477"/>
    <mergeCell ref="G477:H477"/>
    <mergeCell ref="I477:J477"/>
    <mergeCell ref="K477:L477"/>
    <mergeCell ref="M477:N477"/>
    <mergeCell ref="O477:P477"/>
    <mergeCell ref="Q477:R477"/>
    <mergeCell ref="S477:T477"/>
    <mergeCell ref="U477:V477"/>
    <mergeCell ref="W477:X477"/>
    <mergeCell ref="Y477:Z477"/>
    <mergeCell ref="AA477:AB477"/>
    <mergeCell ref="E478:F478"/>
    <mergeCell ref="G478:H478"/>
    <mergeCell ref="I478:J478"/>
    <mergeCell ref="K478:L478"/>
    <mergeCell ref="M478:N478"/>
    <mergeCell ref="O478:P478"/>
    <mergeCell ref="Q478:R478"/>
    <mergeCell ref="S478:T478"/>
    <mergeCell ref="U478:V478"/>
    <mergeCell ref="W478:X478"/>
    <mergeCell ref="Y478:Z478"/>
    <mergeCell ref="AA478:AB478"/>
    <mergeCell ref="E479:F479"/>
    <mergeCell ref="G479:H479"/>
    <mergeCell ref="I479:J479"/>
    <mergeCell ref="K479:L479"/>
    <mergeCell ref="M479:N479"/>
    <mergeCell ref="O479:P479"/>
    <mergeCell ref="Q479:R479"/>
    <mergeCell ref="S479:T479"/>
    <mergeCell ref="U479:V479"/>
    <mergeCell ref="W479:X479"/>
    <mergeCell ref="Y479:Z479"/>
    <mergeCell ref="AA479:AB479"/>
    <mergeCell ref="E480:F480"/>
    <mergeCell ref="G480:H480"/>
    <mergeCell ref="I480:J480"/>
    <mergeCell ref="K480:L480"/>
    <mergeCell ref="M480:N480"/>
    <mergeCell ref="O480:P480"/>
    <mergeCell ref="Q480:R480"/>
    <mergeCell ref="S480:T480"/>
    <mergeCell ref="U480:V480"/>
    <mergeCell ref="W480:X480"/>
    <mergeCell ref="Y480:Z480"/>
    <mergeCell ref="AA480:AB480"/>
    <mergeCell ref="E481:F481"/>
    <mergeCell ref="G481:H481"/>
    <mergeCell ref="I481:J481"/>
    <mergeCell ref="K481:L481"/>
    <mergeCell ref="M481:N481"/>
    <mergeCell ref="O481:P481"/>
    <mergeCell ref="Q481:R481"/>
    <mergeCell ref="S481:T481"/>
    <mergeCell ref="U481:V481"/>
    <mergeCell ref="W481:X481"/>
    <mergeCell ref="Y481:Z481"/>
    <mergeCell ref="AA481:AB481"/>
    <mergeCell ref="E482:F482"/>
    <mergeCell ref="G482:H482"/>
    <mergeCell ref="I482:J482"/>
    <mergeCell ref="K482:L482"/>
    <mergeCell ref="M482:N482"/>
    <mergeCell ref="O482:P482"/>
    <mergeCell ref="Q482:R482"/>
    <mergeCell ref="S482:T482"/>
    <mergeCell ref="U482:V482"/>
    <mergeCell ref="W482:X482"/>
    <mergeCell ref="Y482:Z482"/>
    <mergeCell ref="AA482:AB482"/>
    <mergeCell ref="E483:F483"/>
    <mergeCell ref="G483:H483"/>
    <mergeCell ref="I483:J483"/>
    <mergeCell ref="K483:L483"/>
    <mergeCell ref="M483:N483"/>
    <mergeCell ref="O483:P483"/>
    <mergeCell ref="Q483:R483"/>
    <mergeCell ref="S483:T483"/>
    <mergeCell ref="U483:V483"/>
    <mergeCell ref="W483:X483"/>
    <mergeCell ref="Y483:Z483"/>
    <mergeCell ref="AA483:AB483"/>
    <mergeCell ref="E484:F484"/>
    <mergeCell ref="G484:H484"/>
    <mergeCell ref="I484:J484"/>
    <mergeCell ref="K484:L484"/>
    <mergeCell ref="M484:N484"/>
    <mergeCell ref="O484:P484"/>
    <mergeCell ref="Q484:R484"/>
    <mergeCell ref="S484:T484"/>
    <mergeCell ref="U484:V484"/>
    <mergeCell ref="W484:X484"/>
    <mergeCell ref="Y484:Z484"/>
    <mergeCell ref="AA484:AB484"/>
    <mergeCell ref="E485:F485"/>
    <mergeCell ref="G485:H485"/>
    <mergeCell ref="I485:J485"/>
    <mergeCell ref="K485:L485"/>
    <mergeCell ref="M485:N485"/>
    <mergeCell ref="O485:P485"/>
    <mergeCell ref="Q485:R485"/>
    <mergeCell ref="S485:T485"/>
    <mergeCell ref="U485:V485"/>
    <mergeCell ref="W485:X485"/>
    <mergeCell ref="Y485:Z485"/>
    <mergeCell ref="AA485:AB485"/>
    <mergeCell ref="E486:F486"/>
    <mergeCell ref="G486:H486"/>
    <mergeCell ref="I486:J486"/>
    <mergeCell ref="K486:L486"/>
    <mergeCell ref="M486:N486"/>
    <mergeCell ref="O486:P486"/>
    <mergeCell ref="Q486:R486"/>
    <mergeCell ref="S486:T486"/>
    <mergeCell ref="U486:V486"/>
    <mergeCell ref="W486:X486"/>
    <mergeCell ref="Y486:Z486"/>
    <mergeCell ref="AA486:AB486"/>
    <mergeCell ref="E487:F487"/>
    <mergeCell ref="G487:H487"/>
    <mergeCell ref="I487:J487"/>
    <mergeCell ref="K487:L487"/>
    <mergeCell ref="M487:N487"/>
    <mergeCell ref="O487:P487"/>
    <mergeCell ref="Q487:R487"/>
    <mergeCell ref="S487:T487"/>
    <mergeCell ref="U487:V487"/>
    <mergeCell ref="W487:X487"/>
    <mergeCell ref="Y487:Z487"/>
    <mergeCell ref="AA487:AB487"/>
    <mergeCell ref="E488:F488"/>
    <mergeCell ref="G488:H488"/>
    <mergeCell ref="I488:J488"/>
    <mergeCell ref="K488:L488"/>
    <mergeCell ref="M488:N488"/>
    <mergeCell ref="O488:P488"/>
    <mergeCell ref="Q488:R488"/>
    <mergeCell ref="S488:T488"/>
    <mergeCell ref="U488:V488"/>
    <mergeCell ref="W488:X488"/>
    <mergeCell ref="Y488:Z488"/>
    <mergeCell ref="AA488:AB488"/>
    <mergeCell ref="E489:F489"/>
    <mergeCell ref="G489:H489"/>
    <mergeCell ref="I489:J489"/>
    <mergeCell ref="K489:L489"/>
    <mergeCell ref="M489:N489"/>
    <mergeCell ref="O489:P489"/>
    <mergeCell ref="Q489:R489"/>
    <mergeCell ref="S489:T489"/>
    <mergeCell ref="U489:V489"/>
    <mergeCell ref="W489:X489"/>
    <mergeCell ref="Y489:Z489"/>
    <mergeCell ref="AA489:AB489"/>
    <mergeCell ref="E490:F490"/>
    <mergeCell ref="G490:H490"/>
    <mergeCell ref="I490:J490"/>
    <mergeCell ref="K490:L490"/>
    <mergeCell ref="M490:N490"/>
    <mergeCell ref="O490:P490"/>
    <mergeCell ref="Q490:R490"/>
    <mergeCell ref="S490:T490"/>
    <mergeCell ref="U490:V490"/>
    <mergeCell ref="W490:X490"/>
    <mergeCell ref="Y490:Z490"/>
    <mergeCell ref="AA490:AB490"/>
    <mergeCell ref="E491:F491"/>
    <mergeCell ref="G491:H491"/>
    <mergeCell ref="I491:J491"/>
    <mergeCell ref="K491:L491"/>
    <mergeCell ref="M491:N491"/>
    <mergeCell ref="O491:P491"/>
    <mergeCell ref="Q491:R491"/>
    <mergeCell ref="S491:T491"/>
    <mergeCell ref="U491:V491"/>
    <mergeCell ref="W491:X491"/>
    <mergeCell ref="Y491:Z491"/>
    <mergeCell ref="AA491:AB491"/>
    <mergeCell ref="E492:F492"/>
    <mergeCell ref="G492:H492"/>
    <mergeCell ref="I492:J492"/>
    <mergeCell ref="K492:L492"/>
    <mergeCell ref="M492:N492"/>
    <mergeCell ref="O492:P492"/>
    <mergeCell ref="Q492:R492"/>
    <mergeCell ref="S492:T492"/>
    <mergeCell ref="U492:V492"/>
    <mergeCell ref="W492:X492"/>
    <mergeCell ref="Y492:Z492"/>
    <mergeCell ref="AA492:AB492"/>
    <mergeCell ref="A494:G494"/>
    <mergeCell ref="I494:Z494"/>
    <mergeCell ref="AB494:AG494"/>
    <mergeCell ref="E495:G495"/>
    <mergeCell ref="J495:K495"/>
    <mergeCell ref="L495:S495"/>
    <mergeCell ref="T495:W495"/>
    <mergeCell ref="X495:Z495"/>
    <mergeCell ref="E496:G496"/>
    <mergeCell ref="J496:K496"/>
    <mergeCell ref="L496:S496"/>
    <mergeCell ref="T496:W496"/>
    <mergeCell ref="X496:Z496"/>
    <mergeCell ref="E497:G497"/>
    <mergeCell ref="J497:K497"/>
    <mergeCell ref="L497:S497"/>
    <mergeCell ref="T497:W497"/>
    <mergeCell ref="X497:Z497"/>
    <mergeCell ref="E498:G498"/>
    <mergeCell ref="J498:K498"/>
    <mergeCell ref="L498:S498"/>
    <mergeCell ref="T498:W498"/>
    <mergeCell ref="X498:Z498"/>
    <mergeCell ref="E499:G499"/>
    <mergeCell ref="J499:K499"/>
    <mergeCell ref="L499:S499"/>
    <mergeCell ref="T499:W499"/>
    <mergeCell ref="X499:Z499"/>
    <mergeCell ref="AB499:AG499"/>
    <mergeCell ref="E500:G500"/>
    <mergeCell ref="J500:K500"/>
    <mergeCell ref="L500:S500"/>
    <mergeCell ref="T500:W500"/>
    <mergeCell ref="X500:Z500"/>
    <mergeCell ref="E501:G501"/>
    <mergeCell ref="J501:K501"/>
    <mergeCell ref="L501:S501"/>
    <mergeCell ref="T501:W501"/>
    <mergeCell ref="X501:Z501"/>
    <mergeCell ref="E502:G502"/>
    <mergeCell ref="J502:K502"/>
    <mergeCell ref="L502:S502"/>
    <mergeCell ref="T502:W502"/>
    <mergeCell ref="X502:Z502"/>
    <mergeCell ref="E503:G503"/>
    <mergeCell ref="J503:K503"/>
    <mergeCell ref="L503:S503"/>
    <mergeCell ref="T503:W503"/>
    <mergeCell ref="X503:Z503"/>
    <mergeCell ref="A505:D505"/>
    <mergeCell ref="E505:G505"/>
    <mergeCell ref="H505:K505"/>
    <mergeCell ref="L505:N505"/>
    <mergeCell ref="O505:W505"/>
    <mergeCell ref="X505:Z505"/>
    <mergeCell ref="AA505:AG505"/>
    <mergeCell ref="A506:B506"/>
    <mergeCell ref="C506:D506"/>
    <mergeCell ref="E506:G506"/>
    <mergeCell ref="H506:K506"/>
    <mergeCell ref="L506:N506"/>
    <mergeCell ref="O506:Q506"/>
    <mergeCell ref="R506:T506"/>
    <mergeCell ref="U506:W506"/>
    <mergeCell ref="X506:AG506"/>
    <mergeCell ref="A508:A509"/>
    <mergeCell ref="B508:B509"/>
    <mergeCell ref="C508:C509"/>
    <mergeCell ref="D508:D509"/>
    <mergeCell ref="E508:F508"/>
    <mergeCell ref="G508:H508"/>
    <mergeCell ref="I508:J508"/>
    <mergeCell ref="K508:L508"/>
    <mergeCell ref="M508:N508"/>
    <mergeCell ref="O508:P508"/>
    <mergeCell ref="Q508:R508"/>
    <mergeCell ref="S508:T508"/>
    <mergeCell ref="U508:V508"/>
    <mergeCell ref="W508:X508"/>
    <mergeCell ref="Y508:Z508"/>
    <mergeCell ref="AA508:AB509"/>
    <mergeCell ref="AC508:AC509"/>
    <mergeCell ref="AD508:AD509"/>
    <mergeCell ref="AE508:AE509"/>
    <mergeCell ref="AF508:AG508"/>
    <mergeCell ref="E509:F509"/>
    <mergeCell ref="G509:H509"/>
    <mergeCell ref="I509:J509"/>
    <mergeCell ref="K509:L509"/>
    <mergeCell ref="M509:N509"/>
    <mergeCell ref="O509:P509"/>
    <mergeCell ref="Q509:R509"/>
    <mergeCell ref="S509:T509"/>
    <mergeCell ref="U509:V509"/>
    <mergeCell ref="W509:X509"/>
    <mergeCell ref="Y509:Z509"/>
    <mergeCell ref="E510:F510"/>
    <mergeCell ref="G510:H510"/>
    <mergeCell ref="I510:J510"/>
    <mergeCell ref="K510:L510"/>
    <mergeCell ref="M510:N510"/>
    <mergeCell ref="O510:P510"/>
    <mergeCell ref="Q510:R510"/>
    <mergeCell ref="S510:T510"/>
    <mergeCell ref="U510:V510"/>
    <mergeCell ref="W510:X510"/>
    <mergeCell ref="Y510:Z510"/>
    <mergeCell ref="AA510:AB510"/>
    <mergeCell ref="E511:F511"/>
    <mergeCell ref="G511:H511"/>
    <mergeCell ref="I511:J511"/>
    <mergeCell ref="K511:L511"/>
    <mergeCell ref="M511:N511"/>
    <mergeCell ref="O511:P511"/>
    <mergeCell ref="Q511:R511"/>
    <mergeCell ref="S511:T511"/>
    <mergeCell ref="U511:V511"/>
    <mergeCell ref="W511:X511"/>
    <mergeCell ref="Y511:Z511"/>
    <mergeCell ref="AA511:AB511"/>
    <mergeCell ref="E512:F512"/>
    <mergeCell ref="G512:H512"/>
    <mergeCell ref="I512:J512"/>
    <mergeCell ref="K512:L512"/>
    <mergeCell ref="M512:N512"/>
    <mergeCell ref="O512:P512"/>
    <mergeCell ref="Q512:R512"/>
    <mergeCell ref="S512:T512"/>
    <mergeCell ref="U512:V512"/>
    <mergeCell ref="W512:X512"/>
    <mergeCell ref="Y512:Z512"/>
    <mergeCell ref="AA512:AB512"/>
    <mergeCell ref="E513:F513"/>
    <mergeCell ref="G513:H513"/>
    <mergeCell ref="I513:J513"/>
    <mergeCell ref="K513:L513"/>
    <mergeCell ref="M513:N513"/>
    <mergeCell ref="O513:P513"/>
    <mergeCell ref="Q513:R513"/>
    <mergeCell ref="S513:T513"/>
    <mergeCell ref="U513:V513"/>
    <mergeCell ref="W513:X513"/>
    <mergeCell ref="Y513:Z513"/>
    <mergeCell ref="AA513:AB513"/>
    <mergeCell ref="E514:F514"/>
    <mergeCell ref="G514:H514"/>
    <mergeCell ref="I514:J514"/>
    <mergeCell ref="K514:L514"/>
    <mergeCell ref="M514:N514"/>
    <mergeCell ref="O514:P514"/>
    <mergeCell ref="Q514:R514"/>
    <mergeCell ref="S514:T514"/>
    <mergeCell ref="U514:V514"/>
    <mergeCell ref="W514:X514"/>
    <mergeCell ref="Y514:Z514"/>
    <mergeCell ref="AA514:AB514"/>
    <mergeCell ref="E515:F515"/>
    <mergeCell ref="G515:H515"/>
    <mergeCell ref="I515:J515"/>
    <mergeCell ref="K515:L515"/>
    <mergeCell ref="M515:N515"/>
    <mergeCell ref="O515:P515"/>
    <mergeCell ref="Q515:R515"/>
    <mergeCell ref="S515:T515"/>
    <mergeCell ref="U515:V515"/>
    <mergeCell ref="W515:X515"/>
    <mergeCell ref="Y515:Z515"/>
    <mergeCell ref="AA515:AB515"/>
    <mergeCell ref="E516:F516"/>
    <mergeCell ref="G516:H516"/>
    <mergeCell ref="I516:J516"/>
    <mergeCell ref="K516:L516"/>
    <mergeCell ref="M516:N516"/>
    <mergeCell ref="O516:P516"/>
    <mergeCell ref="Q516:R516"/>
    <mergeCell ref="S516:T516"/>
    <mergeCell ref="U516:V516"/>
    <mergeCell ref="W516:X516"/>
    <mergeCell ref="Y516:Z516"/>
    <mergeCell ref="AA516:AB516"/>
    <mergeCell ref="E517:F517"/>
    <mergeCell ref="G517:H517"/>
    <mergeCell ref="I517:J517"/>
    <mergeCell ref="K517:L517"/>
    <mergeCell ref="M517:N517"/>
    <mergeCell ref="O517:P517"/>
    <mergeCell ref="Q517:R517"/>
    <mergeCell ref="S517:T517"/>
    <mergeCell ref="U517:V517"/>
    <mergeCell ref="W517:X517"/>
    <mergeCell ref="Y517:Z517"/>
    <mergeCell ref="AA517:AB517"/>
    <mergeCell ref="E518:F518"/>
    <mergeCell ref="G518:H518"/>
    <mergeCell ref="I518:J518"/>
    <mergeCell ref="K518:L518"/>
    <mergeCell ref="M518:N518"/>
    <mergeCell ref="O518:P518"/>
    <mergeCell ref="Q518:R518"/>
    <mergeCell ref="S518:T518"/>
    <mergeCell ref="U518:V518"/>
    <mergeCell ref="W518:X518"/>
    <mergeCell ref="Y518:Z518"/>
    <mergeCell ref="AA518:AB518"/>
    <mergeCell ref="E519:F519"/>
    <mergeCell ref="G519:H519"/>
    <mergeCell ref="I519:J519"/>
    <mergeCell ref="K519:L519"/>
    <mergeCell ref="M519:N519"/>
    <mergeCell ref="O519:P519"/>
    <mergeCell ref="Q519:R519"/>
    <mergeCell ref="S519:T519"/>
    <mergeCell ref="U519:V519"/>
    <mergeCell ref="W519:X519"/>
    <mergeCell ref="Y519:Z519"/>
    <mergeCell ref="AA519:AB519"/>
    <mergeCell ref="E520:F520"/>
    <mergeCell ref="G520:H520"/>
    <mergeCell ref="I520:J520"/>
    <mergeCell ref="K520:L520"/>
    <mergeCell ref="M520:N520"/>
    <mergeCell ref="O520:P520"/>
    <mergeCell ref="Q520:R520"/>
    <mergeCell ref="S520:T520"/>
    <mergeCell ref="U520:V520"/>
    <mergeCell ref="W520:X520"/>
    <mergeCell ref="Y520:Z520"/>
    <mergeCell ref="AA520:AB520"/>
    <mergeCell ref="E521:F521"/>
    <mergeCell ref="G521:H521"/>
    <mergeCell ref="I521:J521"/>
    <mergeCell ref="K521:L521"/>
    <mergeCell ref="M521:N521"/>
    <mergeCell ref="O521:P521"/>
    <mergeCell ref="Q521:R521"/>
    <mergeCell ref="S521:T521"/>
    <mergeCell ref="U521:V521"/>
    <mergeCell ref="W521:X521"/>
    <mergeCell ref="Y521:Z521"/>
    <mergeCell ref="AA521:AB521"/>
    <mergeCell ref="E522:F522"/>
    <mergeCell ref="G522:H522"/>
    <mergeCell ref="I522:J522"/>
    <mergeCell ref="K522:L522"/>
    <mergeCell ref="M522:N522"/>
    <mergeCell ref="O522:P522"/>
    <mergeCell ref="Q522:R522"/>
    <mergeCell ref="S522:T522"/>
    <mergeCell ref="U522:V522"/>
    <mergeCell ref="W522:X522"/>
    <mergeCell ref="Y522:Z522"/>
    <mergeCell ref="AA522:AB522"/>
    <mergeCell ref="J528:K528"/>
    <mergeCell ref="L528:S528"/>
    <mergeCell ref="T528:W528"/>
    <mergeCell ref="X528:Z528"/>
    <mergeCell ref="E523:F523"/>
    <mergeCell ref="G523:H523"/>
    <mergeCell ref="I523:J523"/>
    <mergeCell ref="K523:L523"/>
    <mergeCell ref="M523:N523"/>
    <mergeCell ref="O523:P523"/>
    <mergeCell ref="Q523:R523"/>
    <mergeCell ref="S523:T523"/>
    <mergeCell ref="U523:V523"/>
    <mergeCell ref="W523:X523"/>
    <mergeCell ref="Y523:Z523"/>
    <mergeCell ref="AA523:AB523"/>
    <mergeCell ref="E524:F524"/>
    <mergeCell ref="G524:H524"/>
    <mergeCell ref="I524:J524"/>
    <mergeCell ref="K524:L524"/>
    <mergeCell ref="M524:N524"/>
    <mergeCell ref="O524:P524"/>
    <mergeCell ref="Q524:R524"/>
    <mergeCell ref="S524:T524"/>
    <mergeCell ref="U524:V524"/>
    <mergeCell ref="W524:X524"/>
    <mergeCell ref="Y524:Z524"/>
    <mergeCell ref="AA524:AB524"/>
    <mergeCell ref="E536:G536"/>
    <mergeCell ref="J536:K536"/>
    <mergeCell ref="L536:S536"/>
    <mergeCell ref="T536:W536"/>
    <mergeCell ref="X536:Z536"/>
    <mergeCell ref="E529:G529"/>
    <mergeCell ref="J529:K529"/>
    <mergeCell ref="L529:S529"/>
    <mergeCell ref="T529:W529"/>
    <mergeCell ref="X529:Z529"/>
    <mergeCell ref="E530:G530"/>
    <mergeCell ref="J530:K530"/>
    <mergeCell ref="L530:S530"/>
    <mergeCell ref="T530:W530"/>
    <mergeCell ref="X530:Z530"/>
    <mergeCell ref="E531:G531"/>
    <mergeCell ref="J531:K531"/>
    <mergeCell ref="L531:S531"/>
    <mergeCell ref="T531:W531"/>
    <mergeCell ref="X531:Z531"/>
    <mergeCell ref="E532:G532"/>
    <mergeCell ref="J532:K532"/>
    <mergeCell ref="L532:S532"/>
    <mergeCell ref="T532:W532"/>
    <mergeCell ref="X532:Z532"/>
    <mergeCell ref="B2:AF8"/>
    <mergeCell ref="AB532:AG532"/>
    <mergeCell ref="E533:G533"/>
    <mergeCell ref="J533:K533"/>
    <mergeCell ref="L533:S533"/>
    <mergeCell ref="T533:W533"/>
    <mergeCell ref="X533:Z533"/>
    <mergeCell ref="E534:G534"/>
    <mergeCell ref="J534:K534"/>
    <mergeCell ref="L534:S534"/>
    <mergeCell ref="T534:W534"/>
    <mergeCell ref="X534:Z534"/>
    <mergeCell ref="E535:G535"/>
    <mergeCell ref="J535:K535"/>
    <mergeCell ref="L535:S535"/>
    <mergeCell ref="T535:W535"/>
    <mergeCell ref="X535:Z535"/>
    <mergeCell ref="E525:F525"/>
    <mergeCell ref="G525:H525"/>
    <mergeCell ref="I525:J525"/>
    <mergeCell ref="K525:L525"/>
    <mergeCell ref="M525:N525"/>
    <mergeCell ref="O525:P525"/>
    <mergeCell ref="Q525:R525"/>
    <mergeCell ref="S525:T525"/>
    <mergeCell ref="U525:V525"/>
    <mergeCell ref="W525:X525"/>
    <mergeCell ref="Y525:Z525"/>
    <mergeCell ref="AA525:AB525"/>
    <mergeCell ref="I527:Z527"/>
    <mergeCell ref="AB527:AG527"/>
    <mergeCell ref="E528:G528"/>
  </mergeCells>
  <conditionalFormatting sqref="A15:AG30">
    <cfRule type="expression" dxfId="245" priority="26">
      <formula>AND(ISTEXT($B14), $B14 &lt;&gt; "...", OR(ISNUMBER($B15), $B15 = "...") )</formula>
    </cfRule>
  </conditionalFormatting>
  <conditionalFormatting sqref="A43:AG74">
    <cfRule type="expression" dxfId="244" priority="700">
      <formula>$B$48=""</formula>
    </cfRule>
  </conditionalFormatting>
  <conditionalFormatting sqref="A81:AG96">
    <cfRule type="expression" dxfId="243" priority="18">
      <formula>AND(ISTEXT($B80), $B80 &lt;&gt; "...", OR(ISNUMBER($B81), $B81 = "...") )</formula>
    </cfRule>
  </conditionalFormatting>
  <conditionalFormatting sqref="A109:AG140">
    <cfRule type="expression" dxfId="242" priority="24">
      <formula>$B$114=""</formula>
    </cfRule>
  </conditionalFormatting>
  <conditionalFormatting sqref="A147:AG162">
    <cfRule type="expression" dxfId="241" priority="16">
      <formula>AND(ISTEXT($B146), $B146 &lt;&gt; "...", OR(ISNUMBER($B147), $B147 = "...") )</formula>
    </cfRule>
  </conditionalFormatting>
  <conditionalFormatting sqref="A175:AG206">
    <cfRule type="expression" dxfId="240" priority="17">
      <formula>$B$180=""</formula>
    </cfRule>
  </conditionalFormatting>
  <conditionalFormatting sqref="A213:AG228">
    <cfRule type="expression" dxfId="239" priority="11">
      <formula>AND(ISTEXT($B212), $B212 &lt;&gt; "...", OR(ISNUMBER($B213), $B213 = "...") )</formula>
    </cfRule>
  </conditionalFormatting>
  <conditionalFormatting sqref="A241:AG272">
    <cfRule type="expression" dxfId="238" priority="15">
      <formula>$B$246=""</formula>
    </cfRule>
  </conditionalFormatting>
  <conditionalFormatting sqref="A279:AG294">
    <cfRule type="expression" dxfId="237" priority="9">
      <formula>AND(ISTEXT($B278), $B278 &lt;&gt; "...", OR(ISNUMBER($B279), $B279 = "...") )</formula>
    </cfRule>
  </conditionalFormatting>
  <conditionalFormatting sqref="A307:AG338">
    <cfRule type="expression" dxfId="236" priority="10">
      <formula>$B$312=""</formula>
    </cfRule>
  </conditionalFormatting>
  <conditionalFormatting sqref="A345:AG360">
    <cfRule type="expression" dxfId="235" priority="7">
      <formula>AND(ISTEXT($B344), $B344 &lt;&gt; "...", OR(ISNUMBER($B345), $B345 = "...") )</formula>
    </cfRule>
  </conditionalFormatting>
  <conditionalFormatting sqref="A373:AG404">
    <cfRule type="expression" dxfId="234" priority="8">
      <formula>$B$378=""</formula>
    </cfRule>
  </conditionalFormatting>
  <conditionalFormatting sqref="A411:AG426">
    <cfRule type="expression" dxfId="233" priority="5">
      <formula>AND(ISTEXT($B410), $B410 &lt;&gt; "...", OR(ISNUMBER($B411), $B411 = "...") )</formula>
    </cfRule>
  </conditionalFormatting>
  <conditionalFormatting sqref="A439:AG470">
    <cfRule type="expression" dxfId="232" priority="6">
      <formula>$B$444=""</formula>
    </cfRule>
  </conditionalFormatting>
  <conditionalFormatting sqref="A477:AG492">
    <cfRule type="expression" dxfId="231" priority="3">
      <formula>AND(ISTEXT($B476), $B476 &lt;&gt; "...", OR(ISNUMBER($B477), $B477 = "...") )</formula>
    </cfRule>
  </conditionalFormatting>
  <conditionalFormatting sqref="A505:AG536">
    <cfRule type="expression" dxfId="230" priority="4">
      <formula>$B$510=""</formula>
    </cfRule>
  </conditionalFormatting>
  <conditionalFormatting sqref="C1:C1048576">
    <cfRule type="containsText" dxfId="229" priority="2" operator="containsText" text="Name not recorded">
      <formula>NOT(ISERROR(SEARCH("Name not recorded",C1)))</formula>
    </cfRule>
  </conditionalFormatting>
  <conditionalFormatting sqref="AC1:AG1048576">
    <cfRule type="expression" dxfId="228" priority="1">
      <formula>OR(ISNUMBER($B1), $B1="...")</formula>
    </cfRule>
  </conditionalFormatting>
  <printOptions horizontalCentered="1" verticalCentered="1"/>
  <pageMargins left="0.15748031496062992" right="0.15748031496062992" top="0.15748031496062992" bottom="0.15748031496062992" header="0" footer="0"/>
  <pageSetup paperSize="9" scale="73" fitToHeight="16" orientation="landscape" r:id="rId1"/>
  <rowBreaks count="1" manualBreakCount="1">
    <brk id="42" max="3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91286-22F4-D04C-AB66-3079A2AD95DD}">
  <sheetPr codeName="Sheet23"/>
  <dimension ref="A2:AF1131"/>
  <sheetViews>
    <sheetView topLeftCell="A1058" zoomScaleNormal="100" workbookViewId="0">
      <selection activeCell="G1068" sqref="G1068"/>
    </sheetView>
  </sheetViews>
  <sheetFormatPr baseColWidth="10" defaultColWidth="9" defaultRowHeight="18"/>
  <cols>
    <col min="1" max="2" width="5.33203125" style="157" customWidth="1"/>
    <col min="3" max="3" width="33.33203125" style="157" customWidth="1"/>
    <col min="4" max="4" width="24.83203125" style="157" customWidth="1"/>
    <col min="5" max="25" width="5.33203125" style="157" customWidth="1"/>
    <col min="26" max="16384" width="9" style="157"/>
  </cols>
  <sheetData>
    <row r="2" spans="1:32" ht="18" customHeight="1">
      <c r="B2" s="927" t="s">
        <v>359</v>
      </c>
      <c r="C2" s="927"/>
      <c r="D2" s="927"/>
      <c r="E2" s="927"/>
      <c r="F2" s="927"/>
      <c r="G2" s="927"/>
      <c r="H2" s="927"/>
      <c r="I2" s="927"/>
      <c r="J2" s="927"/>
      <c r="K2" s="927"/>
      <c r="L2" s="927"/>
      <c r="M2" s="927"/>
      <c r="N2" s="927"/>
      <c r="O2" s="927"/>
      <c r="P2" s="927"/>
      <c r="Q2" s="927"/>
      <c r="R2" s="927"/>
      <c r="S2" s="927"/>
      <c r="T2" s="927"/>
      <c r="U2" s="927"/>
      <c r="V2" s="927"/>
      <c r="W2" s="927"/>
      <c r="X2" s="927"/>
      <c r="Y2" s="158"/>
      <c r="Z2" s="158"/>
      <c r="AA2" s="158"/>
      <c r="AB2" s="158"/>
      <c r="AC2" s="158"/>
      <c r="AD2" s="158"/>
      <c r="AE2" s="158"/>
      <c r="AF2" s="158"/>
    </row>
    <row r="3" spans="1:32">
      <c r="B3" s="927"/>
      <c r="C3" s="927"/>
      <c r="D3" s="927"/>
      <c r="E3" s="927"/>
      <c r="F3" s="927"/>
      <c r="G3" s="927"/>
      <c r="H3" s="927"/>
      <c r="I3" s="927"/>
      <c r="J3" s="927"/>
      <c r="K3" s="927"/>
      <c r="L3" s="927"/>
      <c r="M3" s="927"/>
      <c r="N3" s="927"/>
      <c r="O3" s="927"/>
      <c r="P3" s="927"/>
      <c r="Q3" s="927"/>
      <c r="R3" s="927"/>
      <c r="S3" s="927"/>
      <c r="T3" s="927"/>
      <c r="U3" s="927"/>
      <c r="V3" s="927"/>
      <c r="W3" s="927"/>
      <c r="X3" s="927"/>
      <c r="Y3" s="158"/>
      <c r="Z3" s="158"/>
      <c r="AA3" s="158"/>
      <c r="AB3" s="158"/>
      <c r="AC3" s="158"/>
      <c r="AD3" s="158"/>
      <c r="AE3" s="158"/>
      <c r="AF3" s="158"/>
    </row>
    <row r="4" spans="1:32">
      <c r="B4" s="927"/>
      <c r="C4" s="927"/>
      <c r="D4" s="927"/>
      <c r="E4" s="927"/>
      <c r="F4" s="927"/>
      <c r="G4" s="927"/>
      <c r="H4" s="927"/>
      <c r="I4" s="927"/>
      <c r="J4" s="927"/>
      <c r="K4" s="927"/>
      <c r="L4" s="927"/>
      <c r="M4" s="927"/>
      <c r="N4" s="927"/>
      <c r="O4" s="927"/>
      <c r="P4" s="927"/>
      <c r="Q4" s="927"/>
      <c r="R4" s="927"/>
      <c r="S4" s="927"/>
      <c r="T4" s="927"/>
      <c r="U4" s="927"/>
      <c r="V4" s="927"/>
      <c r="W4" s="927"/>
      <c r="X4" s="927"/>
      <c r="Y4" s="158"/>
      <c r="Z4" s="158"/>
      <c r="AA4" s="158"/>
      <c r="AB4" s="158"/>
      <c r="AC4" s="158"/>
      <c r="AD4" s="158"/>
      <c r="AE4" s="158"/>
      <c r="AF4" s="158"/>
    </row>
    <row r="5" spans="1:32">
      <c r="B5" s="927"/>
      <c r="C5" s="927"/>
      <c r="D5" s="927"/>
      <c r="E5" s="927"/>
      <c r="F5" s="927"/>
      <c r="G5" s="927"/>
      <c r="H5" s="927"/>
      <c r="I5" s="927"/>
      <c r="J5" s="927"/>
      <c r="K5" s="927"/>
      <c r="L5" s="927"/>
      <c r="M5" s="927"/>
      <c r="N5" s="927"/>
      <c r="O5" s="927"/>
      <c r="P5" s="927"/>
      <c r="Q5" s="927"/>
      <c r="R5" s="927"/>
      <c r="S5" s="927"/>
      <c r="T5" s="927"/>
      <c r="U5" s="927"/>
      <c r="V5" s="927"/>
      <c r="W5" s="927"/>
      <c r="X5" s="927"/>
      <c r="Y5" s="158"/>
      <c r="Z5" s="158"/>
      <c r="AA5" s="158"/>
      <c r="AB5" s="158"/>
      <c r="AC5" s="158"/>
      <c r="AD5" s="158"/>
      <c r="AE5" s="158"/>
      <c r="AF5" s="158"/>
    </row>
    <row r="6" spans="1:32">
      <c r="B6" s="927"/>
      <c r="C6" s="927"/>
      <c r="D6" s="927"/>
      <c r="E6" s="927"/>
      <c r="F6" s="927"/>
      <c r="G6" s="927"/>
      <c r="H6" s="927"/>
      <c r="I6" s="927"/>
      <c r="J6" s="927"/>
      <c r="K6" s="927"/>
      <c r="L6" s="927"/>
      <c r="M6" s="927"/>
      <c r="N6" s="927"/>
      <c r="O6" s="927"/>
      <c r="P6" s="927"/>
      <c r="Q6" s="927"/>
      <c r="R6" s="927"/>
      <c r="S6" s="927"/>
      <c r="T6" s="927"/>
      <c r="U6" s="927"/>
      <c r="V6" s="927"/>
      <c r="W6" s="927"/>
      <c r="X6" s="927"/>
      <c r="Y6" s="158"/>
      <c r="Z6" s="158"/>
      <c r="AA6" s="158"/>
      <c r="AB6" s="158"/>
      <c r="AC6" s="158"/>
      <c r="AD6" s="158"/>
      <c r="AE6" s="158"/>
      <c r="AF6" s="158"/>
    </row>
    <row r="7" spans="1:32">
      <c r="B7" s="927"/>
      <c r="C7" s="927"/>
      <c r="D7" s="927"/>
      <c r="E7" s="927"/>
      <c r="F7" s="927"/>
      <c r="G7" s="927"/>
      <c r="H7" s="927"/>
      <c r="I7" s="927"/>
      <c r="J7" s="927"/>
      <c r="K7" s="927"/>
      <c r="L7" s="927"/>
      <c r="M7" s="927"/>
      <c r="N7" s="927"/>
      <c r="O7" s="927"/>
      <c r="P7" s="927"/>
      <c r="Q7" s="927"/>
      <c r="R7" s="927"/>
      <c r="S7" s="927"/>
      <c r="T7" s="927"/>
      <c r="U7" s="927"/>
      <c r="V7" s="927"/>
      <c r="W7" s="927"/>
      <c r="X7" s="927"/>
      <c r="Y7" s="158"/>
      <c r="Z7" s="158"/>
      <c r="AA7" s="158"/>
      <c r="AB7" s="158"/>
      <c r="AC7" s="158"/>
      <c r="AD7" s="158"/>
      <c r="AE7" s="158"/>
      <c r="AF7" s="158"/>
    </row>
    <row r="8" spans="1:32">
      <c r="B8" s="927"/>
      <c r="C8" s="927"/>
      <c r="D8" s="927"/>
      <c r="E8" s="927"/>
      <c r="F8" s="927"/>
      <c r="G8" s="927"/>
      <c r="H8" s="927"/>
      <c r="I8" s="927"/>
      <c r="J8" s="927"/>
      <c r="K8" s="927"/>
      <c r="L8" s="927"/>
      <c r="M8" s="927"/>
      <c r="N8" s="927"/>
      <c r="O8" s="927"/>
      <c r="P8" s="927"/>
      <c r="Q8" s="927"/>
      <c r="R8" s="927"/>
      <c r="S8" s="927"/>
      <c r="T8" s="927"/>
      <c r="U8" s="927"/>
      <c r="V8" s="927"/>
      <c r="W8" s="927"/>
      <c r="X8" s="927"/>
      <c r="Y8" s="158"/>
      <c r="Z8" s="158"/>
      <c r="AA8" s="158"/>
      <c r="AB8" s="158"/>
      <c r="AC8" s="158"/>
      <c r="AD8" s="158"/>
      <c r="AE8" s="158"/>
      <c r="AF8" s="158"/>
    </row>
    <row r="10" spans="1:32" ht="38.25" customHeight="1">
      <c r="A10" s="942" t="s">
        <v>360</v>
      </c>
      <c r="B10" s="943"/>
      <c r="C10" s="943"/>
      <c r="D10" s="943"/>
      <c r="E10" s="992" t="s">
        <v>4</v>
      </c>
      <c r="F10" s="992"/>
      <c r="G10" s="945">
        <f>Boys!$G$3</f>
        <v>46271</v>
      </c>
      <c r="H10" s="946"/>
      <c r="I10" s="947"/>
      <c r="J10" s="992" t="s">
        <v>5</v>
      </c>
      <c r="K10" s="992"/>
      <c r="L10" s="993" t="str">
        <f>Boys!$I$3</f>
        <v>Tilsley</v>
      </c>
      <c r="M10" s="994"/>
      <c r="N10" s="994"/>
      <c r="O10" s="994"/>
      <c r="P10" s="949"/>
      <c r="Q10" s="950"/>
      <c r="R10" s="992" t="s">
        <v>340</v>
      </c>
      <c r="S10" s="992"/>
      <c r="T10" s="948" t="str">
        <f>'Read Me First'!$A$1</f>
        <v>Oxfordshire Track and Field League 2026</v>
      </c>
      <c r="U10" s="949"/>
      <c r="V10" s="949"/>
      <c r="W10" s="949"/>
      <c r="X10" s="949"/>
      <c r="Y10" s="950"/>
    </row>
    <row r="11" spans="1:32" ht="38.25" customHeight="1">
      <c r="A11" s="929" t="s">
        <v>283</v>
      </c>
      <c r="B11" s="931"/>
      <c r="C11" s="948" t="str">
        <f>"Shot U14 Boys (" &amp;DataCalcs!$O$666 &amp; " athletes) - " &amp; DataTables!$R$22</f>
        <v>Shot U14 Boys (0 athletes) - 3.00kg</v>
      </c>
      <c r="D11" s="950"/>
      <c r="E11" s="929" t="s">
        <v>341</v>
      </c>
      <c r="F11" s="931"/>
      <c r="G11" s="951">
        <f>DataTables!$Q$22</f>
        <v>0.45833333333333331</v>
      </c>
      <c r="H11" s="952"/>
      <c r="I11" s="953"/>
      <c r="J11" s="929" t="s">
        <v>342</v>
      </c>
      <c r="K11" s="930"/>
      <c r="L11" s="956">
        <f>DataTables!$N$22</f>
        <v>9.11</v>
      </c>
      <c r="M11" s="956"/>
      <c r="N11" s="948" t="s">
        <v>361</v>
      </c>
      <c r="O11" s="949"/>
      <c r="P11" s="949"/>
      <c r="Q11" s="949"/>
      <c r="R11" s="949"/>
      <c r="S11" s="949"/>
      <c r="T11" s="949"/>
      <c r="U11" s="949"/>
      <c r="V11" s="949"/>
      <c r="W11" s="949"/>
      <c r="X11" s="949"/>
      <c r="Y11" s="950"/>
    </row>
    <row r="12" spans="1:32" ht="20.25" customHeight="1">
      <c r="A12" s="158"/>
      <c r="B12" s="158"/>
      <c r="C12" s="158"/>
      <c r="D12" s="159"/>
      <c r="E12" s="715"/>
      <c r="F12" s="715"/>
      <c r="G12" s="160"/>
      <c r="H12" s="160"/>
      <c r="I12" s="715"/>
      <c r="J12" s="715"/>
      <c r="K12" s="713"/>
      <c r="L12" s="713"/>
      <c r="M12" s="713"/>
      <c r="N12" s="161"/>
      <c r="O12" s="161"/>
      <c r="P12" s="162"/>
      <c r="Q12" s="161"/>
      <c r="R12" s="163"/>
      <c r="S12" s="163"/>
      <c r="T12" s="163"/>
      <c r="U12" s="163"/>
      <c r="V12" s="163"/>
      <c r="W12" s="163"/>
      <c r="X12" s="163"/>
      <c r="Y12" s="163"/>
    </row>
    <row r="13" spans="1:32" ht="38.25" customHeight="1">
      <c r="A13" s="958" t="s">
        <v>344</v>
      </c>
      <c r="B13" s="960" t="s">
        <v>302</v>
      </c>
      <c r="C13" s="960" t="s">
        <v>345</v>
      </c>
      <c r="D13" s="960" t="s">
        <v>346</v>
      </c>
      <c r="E13" s="986" t="s">
        <v>362</v>
      </c>
      <c r="F13" s="986"/>
      <c r="G13" s="986" t="s">
        <v>363</v>
      </c>
      <c r="H13" s="986"/>
      <c r="I13" s="986" t="s">
        <v>364</v>
      </c>
      <c r="J13" s="986"/>
      <c r="K13" s="986" t="s">
        <v>365</v>
      </c>
      <c r="L13" s="986"/>
      <c r="M13" s="987" t="s">
        <v>366</v>
      </c>
      <c r="N13" s="988"/>
      <c r="O13" s="986" t="s">
        <v>367</v>
      </c>
      <c r="P13" s="991"/>
      <c r="Q13" s="986" t="s">
        <v>368</v>
      </c>
      <c r="R13" s="991"/>
      <c r="S13" s="986" t="s">
        <v>369</v>
      </c>
      <c r="T13" s="991"/>
      <c r="U13" s="986" t="s">
        <v>370</v>
      </c>
      <c r="V13" s="940"/>
      <c r="W13" s="938" t="s">
        <v>350</v>
      </c>
      <c r="X13" s="940" t="s">
        <v>351</v>
      </c>
      <c r="Y13" s="941"/>
    </row>
    <row r="14" spans="1:32" ht="20.25" customHeight="1">
      <c r="A14" s="959"/>
      <c r="B14" s="961"/>
      <c r="C14" s="961"/>
      <c r="D14" s="961"/>
      <c r="E14" s="991" t="s">
        <v>352</v>
      </c>
      <c r="F14" s="991"/>
      <c r="G14" s="991" t="s">
        <v>352</v>
      </c>
      <c r="H14" s="991"/>
      <c r="I14" s="991" t="s">
        <v>352</v>
      </c>
      <c r="J14" s="991"/>
      <c r="K14" s="991" t="s">
        <v>352</v>
      </c>
      <c r="L14" s="991"/>
      <c r="M14" s="989"/>
      <c r="N14" s="990"/>
      <c r="O14" s="991" t="s">
        <v>352</v>
      </c>
      <c r="P14" s="991"/>
      <c r="Q14" s="991" t="s">
        <v>352</v>
      </c>
      <c r="R14" s="991"/>
      <c r="S14" s="991" t="s">
        <v>352</v>
      </c>
      <c r="T14" s="991"/>
      <c r="U14" s="991" t="s">
        <v>352</v>
      </c>
      <c r="V14" s="940"/>
      <c r="W14" s="939"/>
      <c r="X14" s="719" t="s">
        <v>71</v>
      </c>
      <c r="Y14" s="719" t="s">
        <v>65</v>
      </c>
    </row>
    <row r="15" spans="1:32" ht="24" customHeight="1">
      <c r="A15" s="717">
        <v>1</v>
      </c>
      <c r="B15" s="164" t="str" cm="1">
        <f t="array" ref="B15:D16">IFERROR(_xlfn.TAKE(_xlfn.ANCHORARRAY(DataCalcs!$DO$2),16),"")</f>
        <v xml:space="preserve"> </v>
      </c>
      <c r="C15" s="165" t="str">
        <v/>
      </c>
      <c r="D15" s="165" t="str">
        <v/>
      </c>
      <c r="E15" s="934"/>
      <c r="F15" s="935"/>
      <c r="G15" s="934"/>
      <c r="H15" s="935"/>
      <c r="I15" s="934"/>
      <c r="J15" s="935"/>
      <c r="K15" s="929" t="s">
        <v>371</v>
      </c>
      <c r="L15" s="931"/>
      <c r="M15" s="929" t="s">
        <v>371</v>
      </c>
      <c r="N15" s="931"/>
      <c r="O15" s="929" t="s">
        <v>371</v>
      </c>
      <c r="P15" s="931"/>
      <c r="Q15" s="929" t="s">
        <v>371</v>
      </c>
      <c r="R15" s="931"/>
      <c r="S15" s="929" t="s">
        <v>371</v>
      </c>
      <c r="T15" s="931"/>
      <c r="U15" s="968"/>
      <c r="V15" s="957"/>
      <c r="W15" s="720"/>
      <c r="X15" s="720"/>
      <c r="Y15" s="720"/>
    </row>
    <row r="16" spans="1:32" ht="24" customHeight="1">
      <c r="A16" s="720">
        <v>2</v>
      </c>
      <c r="B16" s="164" t="str">
        <v xml:space="preserve"> </v>
      </c>
      <c r="C16" s="165" t="str">
        <v/>
      </c>
      <c r="D16" s="165" t="str">
        <v/>
      </c>
      <c r="E16" s="934"/>
      <c r="F16" s="935"/>
      <c r="G16" s="934"/>
      <c r="H16" s="935"/>
      <c r="I16" s="934"/>
      <c r="J16" s="935"/>
      <c r="K16" s="929" t="s">
        <v>371</v>
      </c>
      <c r="L16" s="931"/>
      <c r="M16" s="929" t="s">
        <v>371</v>
      </c>
      <c r="N16" s="931"/>
      <c r="O16" s="929" t="s">
        <v>371</v>
      </c>
      <c r="P16" s="931"/>
      <c r="Q16" s="929" t="s">
        <v>371</v>
      </c>
      <c r="R16" s="931"/>
      <c r="S16" s="929" t="s">
        <v>371</v>
      </c>
      <c r="T16" s="931"/>
      <c r="U16" s="968"/>
      <c r="V16" s="957"/>
      <c r="W16" s="720"/>
      <c r="X16" s="720"/>
      <c r="Y16" s="720"/>
    </row>
    <row r="17" spans="1:25" ht="24" customHeight="1">
      <c r="A17" s="720">
        <v>3</v>
      </c>
      <c r="B17" s="164"/>
      <c r="C17" s="165"/>
      <c r="D17" s="165"/>
      <c r="E17" s="934"/>
      <c r="F17" s="935"/>
      <c r="G17" s="934"/>
      <c r="H17" s="935"/>
      <c r="I17" s="934"/>
      <c r="J17" s="935"/>
      <c r="K17" s="929" t="s">
        <v>371</v>
      </c>
      <c r="L17" s="931"/>
      <c r="M17" s="929" t="s">
        <v>371</v>
      </c>
      <c r="N17" s="931"/>
      <c r="O17" s="929" t="s">
        <v>371</v>
      </c>
      <c r="P17" s="931"/>
      <c r="Q17" s="929" t="s">
        <v>371</v>
      </c>
      <c r="R17" s="931"/>
      <c r="S17" s="929" t="s">
        <v>371</v>
      </c>
      <c r="T17" s="931"/>
      <c r="U17" s="968"/>
      <c r="V17" s="957"/>
      <c r="W17" s="720"/>
      <c r="X17" s="720"/>
      <c r="Y17" s="720"/>
    </row>
    <row r="18" spans="1:25" ht="24" customHeight="1">
      <c r="A18" s="720">
        <v>4</v>
      </c>
      <c r="B18" s="164"/>
      <c r="C18" s="165"/>
      <c r="D18" s="165"/>
      <c r="E18" s="934"/>
      <c r="F18" s="935"/>
      <c r="G18" s="934"/>
      <c r="H18" s="935"/>
      <c r="I18" s="934"/>
      <c r="J18" s="935"/>
      <c r="K18" s="929" t="s">
        <v>371</v>
      </c>
      <c r="L18" s="931"/>
      <c r="M18" s="929" t="s">
        <v>371</v>
      </c>
      <c r="N18" s="931"/>
      <c r="O18" s="929" t="s">
        <v>371</v>
      </c>
      <c r="P18" s="931"/>
      <c r="Q18" s="929" t="s">
        <v>371</v>
      </c>
      <c r="R18" s="931"/>
      <c r="S18" s="929" t="s">
        <v>371</v>
      </c>
      <c r="T18" s="931"/>
      <c r="U18" s="968"/>
      <c r="V18" s="957"/>
      <c r="W18" s="720"/>
      <c r="X18" s="720"/>
      <c r="Y18" s="720"/>
    </row>
    <row r="19" spans="1:25" ht="24" customHeight="1">
      <c r="A19" s="720">
        <v>5</v>
      </c>
      <c r="B19" s="164"/>
      <c r="C19" s="165"/>
      <c r="D19" s="165"/>
      <c r="E19" s="934"/>
      <c r="F19" s="935"/>
      <c r="G19" s="934"/>
      <c r="H19" s="935"/>
      <c r="I19" s="934"/>
      <c r="J19" s="935"/>
      <c r="K19" s="929" t="s">
        <v>371</v>
      </c>
      <c r="L19" s="931"/>
      <c r="M19" s="929" t="s">
        <v>371</v>
      </c>
      <c r="N19" s="931"/>
      <c r="O19" s="929" t="s">
        <v>371</v>
      </c>
      <c r="P19" s="931"/>
      <c r="Q19" s="929" t="s">
        <v>371</v>
      </c>
      <c r="R19" s="931"/>
      <c r="S19" s="929" t="s">
        <v>371</v>
      </c>
      <c r="T19" s="931"/>
      <c r="U19" s="968"/>
      <c r="V19" s="957"/>
      <c r="W19" s="720"/>
      <c r="X19" s="720"/>
      <c r="Y19" s="720"/>
    </row>
    <row r="20" spans="1:25" ht="24" customHeight="1">
      <c r="A20" s="720">
        <v>6</v>
      </c>
      <c r="B20" s="164"/>
      <c r="C20" s="165"/>
      <c r="D20" s="165"/>
      <c r="E20" s="934"/>
      <c r="F20" s="935"/>
      <c r="G20" s="934"/>
      <c r="H20" s="935"/>
      <c r="I20" s="934"/>
      <c r="J20" s="935"/>
      <c r="K20" s="929" t="s">
        <v>371</v>
      </c>
      <c r="L20" s="931"/>
      <c r="M20" s="929" t="s">
        <v>371</v>
      </c>
      <c r="N20" s="931"/>
      <c r="O20" s="929" t="s">
        <v>371</v>
      </c>
      <c r="P20" s="931"/>
      <c r="Q20" s="929" t="s">
        <v>371</v>
      </c>
      <c r="R20" s="931"/>
      <c r="S20" s="929" t="s">
        <v>371</v>
      </c>
      <c r="T20" s="931"/>
      <c r="U20" s="968"/>
      <c r="V20" s="957"/>
      <c r="W20" s="720"/>
      <c r="X20" s="720"/>
      <c r="Y20" s="720"/>
    </row>
    <row r="21" spans="1:25" ht="24" customHeight="1">
      <c r="A21" s="720">
        <v>7</v>
      </c>
      <c r="B21" s="164"/>
      <c r="C21" s="165"/>
      <c r="D21" s="165"/>
      <c r="E21" s="934"/>
      <c r="F21" s="935"/>
      <c r="G21" s="934"/>
      <c r="H21" s="935"/>
      <c r="I21" s="934"/>
      <c r="J21" s="935"/>
      <c r="K21" s="929" t="s">
        <v>371</v>
      </c>
      <c r="L21" s="931"/>
      <c r="M21" s="929" t="s">
        <v>371</v>
      </c>
      <c r="N21" s="931"/>
      <c r="O21" s="929" t="s">
        <v>371</v>
      </c>
      <c r="P21" s="931"/>
      <c r="Q21" s="929" t="s">
        <v>371</v>
      </c>
      <c r="R21" s="931"/>
      <c r="S21" s="929" t="s">
        <v>371</v>
      </c>
      <c r="T21" s="931"/>
      <c r="U21" s="968"/>
      <c r="V21" s="957"/>
      <c r="W21" s="720"/>
      <c r="X21" s="720"/>
      <c r="Y21" s="720"/>
    </row>
    <row r="22" spans="1:25" ht="24" customHeight="1">
      <c r="A22" s="720">
        <v>8</v>
      </c>
      <c r="B22" s="164"/>
      <c r="C22" s="165"/>
      <c r="D22" s="165"/>
      <c r="E22" s="934"/>
      <c r="F22" s="935"/>
      <c r="G22" s="934"/>
      <c r="H22" s="935"/>
      <c r="I22" s="934"/>
      <c r="J22" s="935"/>
      <c r="K22" s="929" t="s">
        <v>371</v>
      </c>
      <c r="L22" s="931"/>
      <c r="M22" s="929" t="s">
        <v>371</v>
      </c>
      <c r="N22" s="931"/>
      <c r="O22" s="929" t="s">
        <v>371</v>
      </c>
      <c r="P22" s="931"/>
      <c r="Q22" s="929" t="s">
        <v>371</v>
      </c>
      <c r="R22" s="931"/>
      <c r="S22" s="929" t="s">
        <v>371</v>
      </c>
      <c r="T22" s="931"/>
      <c r="U22" s="968"/>
      <c r="V22" s="957"/>
      <c r="W22" s="720"/>
      <c r="X22" s="720"/>
      <c r="Y22" s="720"/>
    </row>
    <row r="23" spans="1:25" ht="24" customHeight="1">
      <c r="A23" s="720">
        <v>9</v>
      </c>
      <c r="B23" s="164"/>
      <c r="C23" s="165"/>
      <c r="D23" s="165"/>
      <c r="E23" s="934"/>
      <c r="F23" s="935"/>
      <c r="G23" s="934"/>
      <c r="H23" s="935"/>
      <c r="I23" s="934"/>
      <c r="J23" s="935"/>
      <c r="K23" s="929" t="s">
        <v>371</v>
      </c>
      <c r="L23" s="931"/>
      <c r="M23" s="929" t="s">
        <v>371</v>
      </c>
      <c r="N23" s="931"/>
      <c r="O23" s="929" t="s">
        <v>371</v>
      </c>
      <c r="P23" s="931"/>
      <c r="Q23" s="929" t="s">
        <v>371</v>
      </c>
      <c r="R23" s="931"/>
      <c r="S23" s="929" t="s">
        <v>371</v>
      </c>
      <c r="T23" s="931"/>
      <c r="U23" s="968"/>
      <c r="V23" s="957"/>
      <c r="W23" s="720"/>
      <c r="X23" s="720"/>
      <c r="Y23" s="720"/>
    </row>
    <row r="24" spans="1:25" ht="24" customHeight="1">
      <c r="A24" s="720">
        <v>10</v>
      </c>
      <c r="B24" s="164"/>
      <c r="C24" s="165"/>
      <c r="D24" s="165"/>
      <c r="E24" s="934"/>
      <c r="F24" s="935"/>
      <c r="G24" s="934"/>
      <c r="H24" s="935"/>
      <c r="I24" s="934"/>
      <c r="J24" s="935"/>
      <c r="K24" s="929" t="s">
        <v>371</v>
      </c>
      <c r="L24" s="931"/>
      <c r="M24" s="929" t="s">
        <v>371</v>
      </c>
      <c r="N24" s="931"/>
      <c r="O24" s="929" t="s">
        <v>371</v>
      </c>
      <c r="P24" s="931"/>
      <c r="Q24" s="929" t="s">
        <v>371</v>
      </c>
      <c r="R24" s="931"/>
      <c r="S24" s="929" t="s">
        <v>371</v>
      </c>
      <c r="T24" s="931"/>
      <c r="U24" s="968"/>
      <c r="V24" s="957"/>
      <c r="W24" s="720"/>
      <c r="X24" s="720"/>
      <c r="Y24" s="720"/>
    </row>
    <row r="25" spans="1:25" ht="24" customHeight="1">
      <c r="A25" s="720">
        <v>11</v>
      </c>
      <c r="B25" s="164"/>
      <c r="C25" s="165"/>
      <c r="D25" s="165"/>
      <c r="E25" s="934"/>
      <c r="F25" s="935"/>
      <c r="G25" s="934"/>
      <c r="H25" s="935"/>
      <c r="I25" s="934"/>
      <c r="J25" s="935"/>
      <c r="K25" s="929" t="s">
        <v>371</v>
      </c>
      <c r="L25" s="931"/>
      <c r="M25" s="929" t="s">
        <v>371</v>
      </c>
      <c r="N25" s="931"/>
      <c r="O25" s="929" t="s">
        <v>371</v>
      </c>
      <c r="P25" s="931"/>
      <c r="Q25" s="929" t="s">
        <v>371</v>
      </c>
      <c r="R25" s="931"/>
      <c r="S25" s="929" t="s">
        <v>371</v>
      </c>
      <c r="T25" s="931"/>
      <c r="U25" s="968"/>
      <c r="V25" s="957"/>
      <c r="W25" s="720"/>
      <c r="X25" s="720"/>
      <c r="Y25" s="720"/>
    </row>
    <row r="26" spans="1:25" ht="24" customHeight="1">
      <c r="A26" s="720">
        <v>12</v>
      </c>
      <c r="B26" s="164"/>
      <c r="C26" s="165"/>
      <c r="D26" s="165"/>
      <c r="E26" s="982"/>
      <c r="F26" s="983"/>
      <c r="G26" s="982"/>
      <c r="H26" s="983"/>
      <c r="I26" s="982"/>
      <c r="J26" s="983"/>
      <c r="K26" s="929" t="s">
        <v>371</v>
      </c>
      <c r="L26" s="931"/>
      <c r="M26" s="929" t="s">
        <v>371</v>
      </c>
      <c r="N26" s="931"/>
      <c r="O26" s="929" t="s">
        <v>371</v>
      </c>
      <c r="P26" s="931"/>
      <c r="Q26" s="929" t="s">
        <v>371</v>
      </c>
      <c r="R26" s="931"/>
      <c r="S26" s="929" t="s">
        <v>371</v>
      </c>
      <c r="T26" s="931"/>
      <c r="U26" s="984"/>
      <c r="V26" s="985"/>
      <c r="W26" s="716"/>
      <c r="X26" s="716"/>
      <c r="Y26" s="716"/>
    </row>
    <row r="27" spans="1:25" ht="24" customHeight="1">
      <c r="A27" s="720">
        <v>13</v>
      </c>
      <c r="B27" s="164"/>
      <c r="C27" s="165"/>
      <c r="D27" s="165"/>
      <c r="E27" s="980"/>
      <c r="F27" s="980"/>
      <c r="G27" s="980"/>
      <c r="H27" s="980"/>
      <c r="I27" s="980"/>
      <c r="J27" s="980"/>
      <c r="K27" s="929" t="s">
        <v>371</v>
      </c>
      <c r="L27" s="931"/>
      <c r="M27" s="929" t="s">
        <v>371</v>
      </c>
      <c r="N27" s="931"/>
      <c r="O27" s="929" t="s">
        <v>371</v>
      </c>
      <c r="P27" s="931"/>
      <c r="Q27" s="929" t="s">
        <v>371</v>
      </c>
      <c r="R27" s="931"/>
      <c r="S27" s="929" t="s">
        <v>371</v>
      </c>
      <c r="T27" s="931"/>
      <c r="U27" s="981"/>
      <c r="V27" s="981"/>
      <c r="W27" s="720"/>
      <c r="X27" s="720"/>
      <c r="Y27" s="720"/>
    </row>
    <row r="28" spans="1:25" ht="24" customHeight="1">
      <c r="A28" s="720">
        <v>14</v>
      </c>
      <c r="B28" s="164"/>
      <c r="C28" s="165"/>
      <c r="D28" s="165"/>
      <c r="E28" s="934"/>
      <c r="F28" s="935"/>
      <c r="G28" s="934"/>
      <c r="H28" s="935"/>
      <c r="I28" s="934"/>
      <c r="J28" s="935"/>
      <c r="K28" s="929" t="s">
        <v>371</v>
      </c>
      <c r="L28" s="931"/>
      <c r="M28" s="929" t="s">
        <v>371</v>
      </c>
      <c r="N28" s="931"/>
      <c r="O28" s="929" t="s">
        <v>371</v>
      </c>
      <c r="P28" s="931"/>
      <c r="Q28" s="929" t="s">
        <v>371</v>
      </c>
      <c r="R28" s="931"/>
      <c r="S28" s="929" t="s">
        <v>371</v>
      </c>
      <c r="T28" s="931"/>
      <c r="U28" s="968"/>
      <c r="V28" s="957"/>
      <c r="W28" s="720"/>
      <c r="X28" s="720"/>
      <c r="Y28" s="720"/>
    </row>
    <row r="29" spans="1:25" ht="24" customHeight="1">
      <c r="A29" s="720">
        <v>15</v>
      </c>
      <c r="B29" s="164"/>
      <c r="C29" s="165"/>
      <c r="D29" s="165"/>
      <c r="E29" s="934"/>
      <c r="F29" s="935"/>
      <c r="G29" s="934"/>
      <c r="H29" s="935"/>
      <c r="I29" s="934"/>
      <c r="J29" s="935"/>
      <c r="K29" s="929" t="s">
        <v>371</v>
      </c>
      <c r="L29" s="931"/>
      <c r="M29" s="929" t="s">
        <v>371</v>
      </c>
      <c r="N29" s="931"/>
      <c r="O29" s="929" t="s">
        <v>371</v>
      </c>
      <c r="P29" s="931"/>
      <c r="Q29" s="929" t="s">
        <v>371</v>
      </c>
      <c r="R29" s="931"/>
      <c r="S29" s="929" t="s">
        <v>371</v>
      </c>
      <c r="T29" s="931"/>
      <c r="U29" s="968"/>
      <c r="V29" s="957"/>
      <c r="W29" s="720"/>
      <c r="X29" s="720"/>
      <c r="Y29" s="720"/>
    </row>
    <row r="30" spans="1:25" ht="24" customHeight="1">
      <c r="A30" s="720">
        <v>16</v>
      </c>
      <c r="B30" s="164"/>
      <c r="C30" s="165"/>
      <c r="D30" s="165"/>
      <c r="E30" s="934"/>
      <c r="F30" s="935"/>
      <c r="G30" s="934"/>
      <c r="H30" s="935"/>
      <c r="I30" s="934"/>
      <c r="J30" s="935"/>
      <c r="K30" s="929" t="s">
        <v>371</v>
      </c>
      <c r="L30" s="931"/>
      <c r="M30" s="929" t="s">
        <v>371</v>
      </c>
      <c r="N30" s="931"/>
      <c r="O30" s="929" t="s">
        <v>371</v>
      </c>
      <c r="P30" s="931"/>
      <c r="Q30" s="929" t="s">
        <v>371</v>
      </c>
      <c r="R30" s="931"/>
      <c r="S30" s="929" t="s">
        <v>371</v>
      </c>
      <c r="T30" s="931"/>
      <c r="U30" s="968"/>
      <c r="V30" s="957"/>
      <c r="W30" s="720"/>
      <c r="X30" s="720"/>
      <c r="Y30" s="720"/>
    </row>
    <row r="31" spans="1:25" ht="20.25" customHeight="1">
      <c r="A31" s="158"/>
      <c r="B31" s="158"/>
      <c r="C31" s="167"/>
      <c r="D31" s="167"/>
      <c r="E31" s="158"/>
      <c r="F31" s="158"/>
      <c r="G31" s="158"/>
      <c r="H31" s="158"/>
      <c r="I31" s="158"/>
      <c r="J31" s="158"/>
      <c r="K31" s="158"/>
      <c r="L31" s="158"/>
      <c r="M31" s="158"/>
      <c r="N31" s="158"/>
      <c r="O31" s="158"/>
      <c r="P31" s="158"/>
      <c r="Q31" s="158"/>
      <c r="R31" s="158"/>
      <c r="S31" s="158"/>
      <c r="T31" s="158"/>
      <c r="U31" s="158"/>
      <c r="V31" s="158"/>
      <c r="W31" s="158"/>
      <c r="X31" s="158"/>
      <c r="Y31" s="158"/>
    </row>
    <row r="32" spans="1:25" ht="20.25" customHeight="1">
      <c r="A32" s="992" t="s">
        <v>353</v>
      </c>
      <c r="B32" s="992"/>
      <c r="C32" s="992"/>
      <c r="D32" s="992"/>
      <c r="E32" s="992"/>
      <c r="F32" s="992"/>
      <c r="G32" s="715"/>
      <c r="H32" s="992" t="s">
        <v>354</v>
      </c>
      <c r="I32" s="992"/>
      <c r="J32" s="992"/>
      <c r="K32" s="992"/>
      <c r="L32" s="992"/>
      <c r="M32" s="992"/>
      <c r="N32" s="992"/>
      <c r="O32" s="992"/>
      <c r="P32" s="992"/>
      <c r="Q32" s="992"/>
      <c r="R32" s="992"/>
      <c r="S32" s="992"/>
      <c r="T32" s="158"/>
      <c r="U32" s="929" t="s">
        <v>355</v>
      </c>
      <c r="V32" s="930"/>
      <c r="W32" s="930"/>
      <c r="X32" s="930"/>
      <c r="Y32" s="931"/>
    </row>
    <row r="33" spans="1:25" ht="20.25" customHeight="1">
      <c r="A33" s="168"/>
      <c r="B33" s="720" t="s">
        <v>356</v>
      </c>
      <c r="C33" s="720" t="s">
        <v>345</v>
      </c>
      <c r="D33" s="720" t="s">
        <v>346</v>
      </c>
      <c r="E33" s="940" t="s">
        <v>372</v>
      </c>
      <c r="F33" s="941"/>
      <c r="G33" s="715"/>
      <c r="H33" s="168"/>
      <c r="I33" s="720" t="s">
        <v>356</v>
      </c>
      <c r="J33" s="929" t="s">
        <v>345</v>
      </c>
      <c r="K33" s="930"/>
      <c r="L33" s="930"/>
      <c r="M33" s="930"/>
      <c r="N33" s="931"/>
      <c r="O33" s="929" t="s">
        <v>346</v>
      </c>
      <c r="P33" s="930"/>
      <c r="Q33" s="930"/>
      <c r="R33" s="991" t="s">
        <v>372</v>
      </c>
      <c r="S33" s="991"/>
      <c r="T33" s="158"/>
      <c r="U33" s="169"/>
      <c r="V33" s="158"/>
      <c r="W33" s="158"/>
      <c r="X33" s="158"/>
      <c r="Y33" s="170"/>
    </row>
    <row r="34" spans="1:25" ht="20.25" customHeight="1">
      <c r="A34" s="171">
        <v>1</v>
      </c>
      <c r="B34" s="720"/>
      <c r="C34" s="172"/>
      <c r="D34" s="720"/>
      <c r="E34" s="996"/>
      <c r="F34" s="996"/>
      <c r="G34" s="718"/>
      <c r="H34" s="171">
        <v>1</v>
      </c>
      <c r="I34" s="720"/>
      <c r="J34" s="929"/>
      <c r="K34" s="930"/>
      <c r="L34" s="930"/>
      <c r="M34" s="930"/>
      <c r="N34" s="931"/>
      <c r="O34" s="929"/>
      <c r="P34" s="930"/>
      <c r="Q34" s="930"/>
      <c r="R34" s="992"/>
      <c r="S34" s="992"/>
      <c r="T34" s="158"/>
      <c r="U34" s="169"/>
      <c r="V34" s="158"/>
      <c r="W34" s="158"/>
      <c r="X34" s="158"/>
      <c r="Y34" s="170"/>
    </row>
    <row r="35" spans="1:25" ht="20.25" customHeight="1">
      <c r="A35" s="171">
        <v>2</v>
      </c>
      <c r="B35" s="720"/>
      <c r="C35" s="172"/>
      <c r="D35" s="720"/>
      <c r="E35" s="996"/>
      <c r="F35" s="996"/>
      <c r="G35" s="718"/>
      <c r="H35" s="171">
        <v>2</v>
      </c>
      <c r="I35" s="720"/>
      <c r="J35" s="929"/>
      <c r="K35" s="930"/>
      <c r="L35" s="930"/>
      <c r="M35" s="930"/>
      <c r="N35" s="931"/>
      <c r="O35" s="929"/>
      <c r="P35" s="930"/>
      <c r="Q35" s="930"/>
      <c r="R35" s="992"/>
      <c r="S35" s="992"/>
      <c r="T35" s="158"/>
      <c r="U35" s="169"/>
      <c r="V35" s="158"/>
      <c r="W35" s="158"/>
      <c r="X35" s="158"/>
      <c r="Y35" s="170"/>
    </row>
    <row r="36" spans="1:25" ht="20.25" customHeight="1">
      <c r="A36" s="171">
        <v>3</v>
      </c>
      <c r="B36" s="720"/>
      <c r="C36" s="172"/>
      <c r="D36" s="720"/>
      <c r="E36" s="996"/>
      <c r="F36" s="996"/>
      <c r="G36" s="718"/>
      <c r="H36" s="171">
        <v>3</v>
      </c>
      <c r="I36" s="720"/>
      <c r="J36" s="929"/>
      <c r="K36" s="930"/>
      <c r="L36" s="930"/>
      <c r="M36" s="930"/>
      <c r="N36" s="931"/>
      <c r="O36" s="929"/>
      <c r="P36" s="930"/>
      <c r="Q36" s="930"/>
      <c r="R36" s="992"/>
      <c r="S36" s="992"/>
      <c r="U36" s="173"/>
      <c r="Y36" s="174"/>
    </row>
    <row r="37" spans="1:25" ht="20.25" customHeight="1">
      <c r="A37" s="171">
        <v>4</v>
      </c>
      <c r="B37" s="720"/>
      <c r="C37" s="172"/>
      <c r="D37" s="720"/>
      <c r="E37" s="997"/>
      <c r="F37" s="997"/>
      <c r="G37" s="718"/>
      <c r="H37" s="171">
        <v>4</v>
      </c>
      <c r="I37" s="720"/>
      <c r="J37" s="929"/>
      <c r="K37" s="930"/>
      <c r="L37" s="930"/>
      <c r="M37" s="930"/>
      <c r="N37" s="931"/>
      <c r="O37" s="929"/>
      <c r="P37" s="930"/>
      <c r="Q37" s="930"/>
      <c r="R37" s="992"/>
      <c r="S37" s="992"/>
      <c r="T37" s="158"/>
      <c r="U37" s="929" t="s">
        <v>358</v>
      </c>
      <c r="V37" s="930"/>
      <c r="W37" s="930"/>
      <c r="X37" s="930"/>
      <c r="Y37" s="931"/>
    </row>
    <row r="38" spans="1:25" ht="20.25" customHeight="1">
      <c r="A38" s="171">
        <v>5</v>
      </c>
      <c r="B38" s="720"/>
      <c r="C38" s="172"/>
      <c r="D38" s="720"/>
      <c r="E38" s="996"/>
      <c r="F38" s="996"/>
      <c r="G38" s="718"/>
      <c r="H38" s="171">
        <v>5</v>
      </c>
      <c r="I38" s="720"/>
      <c r="J38" s="929"/>
      <c r="K38" s="930"/>
      <c r="L38" s="930"/>
      <c r="M38" s="930"/>
      <c r="N38" s="931"/>
      <c r="O38" s="929"/>
      <c r="P38" s="930"/>
      <c r="Q38" s="930"/>
      <c r="R38" s="992"/>
      <c r="S38" s="992"/>
      <c r="T38" s="158"/>
      <c r="U38" s="492"/>
      <c r="V38" s="715"/>
      <c r="W38" s="715"/>
      <c r="X38" s="715"/>
      <c r="Y38" s="493"/>
    </row>
    <row r="39" spans="1:25" ht="20.25" customHeight="1">
      <c r="A39" s="171">
        <v>6</v>
      </c>
      <c r="B39" s="720"/>
      <c r="C39" s="172"/>
      <c r="D39" s="720"/>
      <c r="E39" s="996"/>
      <c r="F39" s="996"/>
      <c r="G39" s="718"/>
      <c r="H39" s="171">
        <v>6</v>
      </c>
      <c r="I39" s="720"/>
      <c r="J39" s="929"/>
      <c r="K39" s="930"/>
      <c r="L39" s="930"/>
      <c r="M39" s="930"/>
      <c r="N39" s="931"/>
      <c r="O39" s="929"/>
      <c r="P39" s="930"/>
      <c r="Q39" s="930"/>
      <c r="R39" s="992"/>
      <c r="S39" s="992"/>
      <c r="T39" s="158"/>
      <c r="U39" s="492"/>
      <c r="V39" s="715"/>
      <c r="W39" s="715"/>
      <c r="X39" s="715"/>
      <c r="Y39" s="493"/>
    </row>
    <row r="40" spans="1:25" ht="20.25" customHeight="1">
      <c r="A40" s="171">
        <v>7</v>
      </c>
      <c r="B40" s="720"/>
      <c r="C40" s="172"/>
      <c r="D40" s="720"/>
      <c r="E40" s="995"/>
      <c r="F40" s="995"/>
      <c r="G40" s="718"/>
      <c r="H40" s="171">
        <v>7</v>
      </c>
      <c r="I40" s="720"/>
      <c r="J40" s="929"/>
      <c r="K40" s="930"/>
      <c r="L40" s="930"/>
      <c r="M40" s="930"/>
      <c r="N40" s="931"/>
      <c r="O40" s="929"/>
      <c r="P40" s="930"/>
      <c r="Q40" s="930"/>
      <c r="R40" s="992"/>
      <c r="S40" s="992"/>
      <c r="U40" s="173"/>
      <c r="Y40" s="174"/>
    </row>
    <row r="41" spans="1:25" ht="20.25" customHeight="1">
      <c r="A41" s="171">
        <v>8</v>
      </c>
      <c r="B41" s="720"/>
      <c r="C41" s="172"/>
      <c r="D41" s="720"/>
      <c r="E41" s="996"/>
      <c r="F41" s="996"/>
      <c r="G41" s="718"/>
      <c r="H41" s="171">
        <v>8</v>
      </c>
      <c r="I41" s="720"/>
      <c r="J41" s="929"/>
      <c r="K41" s="930"/>
      <c r="L41" s="930"/>
      <c r="M41" s="930"/>
      <c r="N41" s="931"/>
      <c r="O41" s="929"/>
      <c r="P41" s="930"/>
      <c r="Q41" s="930"/>
      <c r="R41" s="992"/>
      <c r="S41" s="992"/>
      <c r="T41" s="158"/>
      <c r="U41" s="175"/>
      <c r="V41" s="176"/>
      <c r="W41" s="176"/>
      <c r="X41" s="176"/>
      <c r="Y41" s="177"/>
    </row>
    <row r="42" spans="1:25" ht="12" customHeight="1">
      <c r="A42" s="714"/>
      <c r="B42" s="715"/>
      <c r="C42" s="167"/>
      <c r="D42" s="715"/>
      <c r="E42" s="718"/>
      <c r="F42" s="718"/>
      <c r="G42" s="718"/>
      <c r="H42" s="714"/>
      <c r="I42" s="715"/>
      <c r="J42" s="715"/>
      <c r="K42" s="715"/>
      <c r="L42" s="715"/>
      <c r="M42" s="715"/>
      <c r="N42" s="715"/>
      <c r="O42" s="715"/>
      <c r="P42" s="715"/>
      <c r="Q42" s="715"/>
      <c r="R42" s="715"/>
      <c r="S42" s="715"/>
      <c r="T42" s="158"/>
      <c r="U42" s="158"/>
      <c r="V42" s="158"/>
      <c r="W42" s="158"/>
      <c r="X42" s="158"/>
      <c r="Y42" s="158"/>
    </row>
    <row r="43" spans="1:25" ht="38.25" customHeight="1">
      <c r="A43" s="942" t="s">
        <v>360</v>
      </c>
      <c r="B43" s="943"/>
      <c r="C43" s="943"/>
      <c r="D43" s="943"/>
      <c r="E43" s="992" t="s">
        <v>4</v>
      </c>
      <c r="F43" s="992"/>
      <c r="G43" s="945">
        <f>G10</f>
        <v>46271</v>
      </c>
      <c r="H43" s="946"/>
      <c r="I43" s="947"/>
      <c r="J43" s="992" t="s">
        <v>5</v>
      </c>
      <c r="K43" s="992"/>
      <c r="L43" s="993" t="str">
        <f>L10</f>
        <v>Tilsley</v>
      </c>
      <c r="M43" s="994"/>
      <c r="N43" s="994"/>
      <c r="O43" s="994"/>
      <c r="P43" s="949"/>
      <c r="Q43" s="950"/>
      <c r="R43" s="992" t="s">
        <v>340</v>
      </c>
      <c r="S43" s="992"/>
      <c r="T43" s="948" t="str">
        <f>T10</f>
        <v>Oxfordshire Track and Field League 2026</v>
      </c>
      <c r="U43" s="949"/>
      <c r="V43" s="949"/>
      <c r="W43" s="949"/>
      <c r="X43" s="949"/>
      <c r="Y43" s="950"/>
    </row>
    <row r="44" spans="1:25" ht="38.25" customHeight="1">
      <c r="A44" s="929" t="s">
        <v>283</v>
      </c>
      <c r="B44" s="931"/>
      <c r="C44" s="948" t="str">
        <f>C11</f>
        <v>Shot U14 Boys (0 athletes) - 3.00kg</v>
      </c>
      <c r="D44" s="950"/>
      <c r="E44" s="929" t="s">
        <v>341</v>
      </c>
      <c r="F44" s="931"/>
      <c r="G44" s="951">
        <f>G11</f>
        <v>0.45833333333333331</v>
      </c>
      <c r="H44" s="952"/>
      <c r="I44" s="953"/>
      <c r="J44" s="929" t="s">
        <v>342</v>
      </c>
      <c r="K44" s="930"/>
      <c r="L44" s="956">
        <f>L11</f>
        <v>9.11</v>
      </c>
      <c r="M44" s="956"/>
      <c r="N44" s="948" t="s">
        <v>361</v>
      </c>
      <c r="O44" s="949"/>
      <c r="P44" s="949"/>
      <c r="Q44" s="949"/>
      <c r="R44" s="949"/>
      <c r="S44" s="949"/>
      <c r="T44" s="949"/>
      <c r="U44" s="949"/>
      <c r="V44" s="949"/>
      <c r="W44" s="949"/>
      <c r="X44" s="949"/>
      <c r="Y44" s="950"/>
    </row>
    <row r="45" spans="1:25" ht="20.25" customHeight="1">
      <c r="A45" s="158"/>
      <c r="B45" s="158"/>
      <c r="C45" s="158"/>
      <c r="D45" s="159"/>
      <c r="E45" s="715"/>
      <c r="F45" s="715"/>
      <c r="G45" s="160"/>
      <c r="H45" s="160"/>
      <c r="I45" s="715"/>
      <c r="J45" s="715"/>
      <c r="K45" s="713"/>
      <c r="L45" s="713"/>
      <c r="M45" s="713"/>
      <c r="N45" s="161"/>
      <c r="O45" s="161"/>
      <c r="P45" s="162"/>
      <c r="Q45" s="161"/>
      <c r="R45" s="163"/>
      <c r="S45" s="163"/>
      <c r="T45" s="163"/>
      <c r="U45" s="163"/>
      <c r="V45" s="163"/>
      <c r="W45" s="163"/>
      <c r="X45" s="163"/>
      <c r="Y45" s="163"/>
    </row>
    <row r="46" spans="1:25" ht="38.25" customHeight="1">
      <c r="A46" s="958" t="s">
        <v>344</v>
      </c>
      <c r="B46" s="960" t="s">
        <v>302</v>
      </c>
      <c r="C46" s="960" t="s">
        <v>345</v>
      </c>
      <c r="D46" s="960" t="s">
        <v>346</v>
      </c>
      <c r="E46" s="986" t="s">
        <v>362</v>
      </c>
      <c r="F46" s="986"/>
      <c r="G46" s="986" t="s">
        <v>363</v>
      </c>
      <c r="H46" s="986"/>
      <c r="I46" s="986" t="s">
        <v>364</v>
      </c>
      <c r="J46" s="986"/>
      <c r="K46" s="986" t="s">
        <v>365</v>
      </c>
      <c r="L46" s="986"/>
      <c r="M46" s="987" t="s">
        <v>366</v>
      </c>
      <c r="N46" s="988"/>
      <c r="O46" s="986" t="s">
        <v>367</v>
      </c>
      <c r="P46" s="991"/>
      <c r="Q46" s="986" t="s">
        <v>368</v>
      </c>
      <c r="R46" s="991"/>
      <c r="S46" s="986" t="s">
        <v>369</v>
      </c>
      <c r="T46" s="991"/>
      <c r="U46" s="986" t="s">
        <v>370</v>
      </c>
      <c r="V46" s="940"/>
      <c r="W46" s="938" t="s">
        <v>350</v>
      </c>
      <c r="X46" s="940" t="s">
        <v>351</v>
      </c>
      <c r="Y46" s="941"/>
    </row>
    <row r="47" spans="1:25" ht="20.25" customHeight="1">
      <c r="A47" s="959"/>
      <c r="B47" s="961"/>
      <c r="C47" s="961"/>
      <c r="D47" s="961"/>
      <c r="E47" s="991" t="s">
        <v>352</v>
      </c>
      <c r="F47" s="991"/>
      <c r="G47" s="991" t="s">
        <v>352</v>
      </c>
      <c r="H47" s="991"/>
      <c r="I47" s="991" t="s">
        <v>352</v>
      </c>
      <c r="J47" s="991"/>
      <c r="K47" s="991" t="s">
        <v>352</v>
      </c>
      <c r="L47" s="991"/>
      <c r="M47" s="989"/>
      <c r="N47" s="990"/>
      <c r="O47" s="991" t="s">
        <v>352</v>
      </c>
      <c r="P47" s="991"/>
      <c r="Q47" s="991" t="s">
        <v>352</v>
      </c>
      <c r="R47" s="991"/>
      <c r="S47" s="991" t="s">
        <v>352</v>
      </c>
      <c r="T47" s="991"/>
      <c r="U47" s="991" t="s">
        <v>352</v>
      </c>
      <c r="V47" s="940"/>
      <c r="W47" s="939"/>
      <c r="X47" s="719" t="s">
        <v>71</v>
      </c>
      <c r="Y47" s="719" t="s">
        <v>65</v>
      </c>
    </row>
    <row r="48" spans="1:25" ht="24" customHeight="1">
      <c r="A48" s="717">
        <v>1</v>
      </c>
      <c r="B48" s="164" t="str" cm="1">
        <f t="array" ref="B48">IFERROR(_xlfn.DROP(_xlfn.ANCHORARRAY(DataCalcs!$DO$2),16),"")</f>
        <v/>
      </c>
      <c r="C48" s="165"/>
      <c r="D48" s="165"/>
      <c r="E48" s="934"/>
      <c r="F48" s="935"/>
      <c r="G48" s="934"/>
      <c r="H48" s="935"/>
      <c r="I48" s="934"/>
      <c r="J48" s="935"/>
      <c r="K48" s="929" t="s">
        <v>371</v>
      </c>
      <c r="L48" s="931"/>
      <c r="M48" s="929" t="s">
        <v>371</v>
      </c>
      <c r="N48" s="931"/>
      <c r="O48" s="929" t="s">
        <v>371</v>
      </c>
      <c r="P48" s="931"/>
      <c r="Q48" s="929" t="s">
        <v>371</v>
      </c>
      <c r="R48" s="931"/>
      <c r="S48" s="929" t="s">
        <v>371</v>
      </c>
      <c r="T48" s="931"/>
      <c r="U48" s="968"/>
      <c r="V48" s="957"/>
      <c r="W48" s="720"/>
      <c r="X48" s="720"/>
      <c r="Y48" s="720"/>
    </row>
    <row r="49" spans="1:25" ht="24" customHeight="1">
      <c r="A49" s="720">
        <v>2</v>
      </c>
      <c r="B49" s="164"/>
      <c r="C49" s="165"/>
      <c r="D49" s="165"/>
      <c r="E49" s="934"/>
      <c r="F49" s="935"/>
      <c r="G49" s="934"/>
      <c r="H49" s="935"/>
      <c r="I49" s="934"/>
      <c r="J49" s="935"/>
      <c r="K49" s="929" t="s">
        <v>371</v>
      </c>
      <c r="L49" s="931"/>
      <c r="M49" s="929" t="s">
        <v>371</v>
      </c>
      <c r="N49" s="931"/>
      <c r="O49" s="929" t="s">
        <v>371</v>
      </c>
      <c r="P49" s="931"/>
      <c r="Q49" s="929" t="s">
        <v>371</v>
      </c>
      <c r="R49" s="931"/>
      <c r="S49" s="929" t="s">
        <v>371</v>
      </c>
      <c r="T49" s="931"/>
      <c r="U49" s="968"/>
      <c r="V49" s="957"/>
      <c r="W49" s="720"/>
      <c r="X49" s="720"/>
      <c r="Y49" s="720"/>
    </row>
    <row r="50" spans="1:25" ht="24" customHeight="1">
      <c r="A50" s="720">
        <v>3</v>
      </c>
      <c r="B50" s="164"/>
      <c r="C50" s="165"/>
      <c r="D50" s="165"/>
      <c r="E50" s="934"/>
      <c r="F50" s="935"/>
      <c r="G50" s="934"/>
      <c r="H50" s="935"/>
      <c r="I50" s="934"/>
      <c r="J50" s="935"/>
      <c r="K50" s="929" t="s">
        <v>371</v>
      </c>
      <c r="L50" s="931"/>
      <c r="M50" s="929" t="s">
        <v>371</v>
      </c>
      <c r="N50" s="931"/>
      <c r="O50" s="929" t="s">
        <v>371</v>
      </c>
      <c r="P50" s="931"/>
      <c r="Q50" s="929" t="s">
        <v>371</v>
      </c>
      <c r="R50" s="931"/>
      <c r="S50" s="929" t="s">
        <v>371</v>
      </c>
      <c r="T50" s="931"/>
      <c r="U50" s="968"/>
      <c r="V50" s="957"/>
      <c r="W50" s="720"/>
      <c r="X50" s="720"/>
      <c r="Y50" s="720"/>
    </row>
    <row r="51" spans="1:25" ht="24" customHeight="1">
      <c r="A51" s="720">
        <v>4</v>
      </c>
      <c r="B51" s="164"/>
      <c r="C51" s="165"/>
      <c r="D51" s="165"/>
      <c r="E51" s="934"/>
      <c r="F51" s="935"/>
      <c r="G51" s="934"/>
      <c r="H51" s="935"/>
      <c r="I51" s="934"/>
      <c r="J51" s="935"/>
      <c r="K51" s="929" t="s">
        <v>371</v>
      </c>
      <c r="L51" s="931"/>
      <c r="M51" s="929" t="s">
        <v>371</v>
      </c>
      <c r="N51" s="931"/>
      <c r="O51" s="929" t="s">
        <v>371</v>
      </c>
      <c r="P51" s="931"/>
      <c r="Q51" s="929" t="s">
        <v>371</v>
      </c>
      <c r="R51" s="931"/>
      <c r="S51" s="929" t="s">
        <v>371</v>
      </c>
      <c r="T51" s="931"/>
      <c r="U51" s="968"/>
      <c r="V51" s="957"/>
      <c r="W51" s="720"/>
      <c r="X51" s="720"/>
      <c r="Y51" s="720"/>
    </row>
    <row r="52" spans="1:25" ht="24" customHeight="1">
      <c r="A52" s="720">
        <v>5</v>
      </c>
      <c r="B52" s="164"/>
      <c r="C52" s="165"/>
      <c r="D52" s="165"/>
      <c r="E52" s="934"/>
      <c r="F52" s="935"/>
      <c r="G52" s="934"/>
      <c r="H52" s="935"/>
      <c r="I52" s="934"/>
      <c r="J52" s="935"/>
      <c r="K52" s="929" t="s">
        <v>371</v>
      </c>
      <c r="L52" s="931"/>
      <c r="M52" s="929" t="s">
        <v>371</v>
      </c>
      <c r="N52" s="931"/>
      <c r="O52" s="929" t="s">
        <v>371</v>
      </c>
      <c r="P52" s="931"/>
      <c r="Q52" s="929" t="s">
        <v>371</v>
      </c>
      <c r="R52" s="931"/>
      <c r="S52" s="929" t="s">
        <v>371</v>
      </c>
      <c r="T52" s="931"/>
      <c r="U52" s="968"/>
      <c r="V52" s="957"/>
      <c r="W52" s="720"/>
      <c r="X52" s="720"/>
      <c r="Y52" s="720"/>
    </row>
    <row r="53" spans="1:25" ht="24" customHeight="1">
      <c r="A53" s="720">
        <v>6</v>
      </c>
      <c r="B53" s="164"/>
      <c r="C53" s="165"/>
      <c r="D53" s="165"/>
      <c r="E53" s="934"/>
      <c r="F53" s="935"/>
      <c r="G53" s="934"/>
      <c r="H53" s="935"/>
      <c r="I53" s="934"/>
      <c r="J53" s="935"/>
      <c r="K53" s="929" t="s">
        <v>371</v>
      </c>
      <c r="L53" s="931"/>
      <c r="M53" s="929" t="s">
        <v>371</v>
      </c>
      <c r="N53" s="931"/>
      <c r="O53" s="929" t="s">
        <v>371</v>
      </c>
      <c r="P53" s="931"/>
      <c r="Q53" s="929" t="s">
        <v>371</v>
      </c>
      <c r="R53" s="931"/>
      <c r="S53" s="929" t="s">
        <v>371</v>
      </c>
      <c r="T53" s="931"/>
      <c r="U53" s="968"/>
      <c r="V53" s="957"/>
      <c r="W53" s="720"/>
      <c r="X53" s="720"/>
      <c r="Y53" s="720"/>
    </row>
    <row r="54" spans="1:25" ht="24" customHeight="1">
      <c r="A54" s="720">
        <v>7</v>
      </c>
      <c r="B54" s="164"/>
      <c r="C54" s="165"/>
      <c r="D54" s="165"/>
      <c r="E54" s="934"/>
      <c r="F54" s="935"/>
      <c r="G54" s="934"/>
      <c r="H54" s="935"/>
      <c r="I54" s="934"/>
      <c r="J54" s="935"/>
      <c r="K54" s="929" t="s">
        <v>371</v>
      </c>
      <c r="L54" s="931"/>
      <c r="M54" s="929" t="s">
        <v>371</v>
      </c>
      <c r="N54" s="931"/>
      <c r="O54" s="929" t="s">
        <v>371</v>
      </c>
      <c r="P54" s="931"/>
      <c r="Q54" s="929" t="s">
        <v>371</v>
      </c>
      <c r="R54" s="931"/>
      <c r="S54" s="929" t="s">
        <v>371</v>
      </c>
      <c r="T54" s="931"/>
      <c r="U54" s="968"/>
      <c r="V54" s="957"/>
      <c r="W54" s="720"/>
      <c r="X54" s="720"/>
      <c r="Y54" s="720"/>
    </row>
    <row r="55" spans="1:25" ht="24" customHeight="1">
      <c r="A55" s="720">
        <v>8</v>
      </c>
      <c r="B55" s="164"/>
      <c r="C55" s="165"/>
      <c r="D55" s="165"/>
      <c r="E55" s="934"/>
      <c r="F55" s="935"/>
      <c r="G55" s="934"/>
      <c r="H55" s="935"/>
      <c r="I55" s="934"/>
      <c r="J55" s="935"/>
      <c r="K55" s="929" t="s">
        <v>371</v>
      </c>
      <c r="L55" s="931"/>
      <c r="M55" s="929" t="s">
        <v>371</v>
      </c>
      <c r="N55" s="931"/>
      <c r="O55" s="929" t="s">
        <v>371</v>
      </c>
      <c r="P55" s="931"/>
      <c r="Q55" s="929" t="s">
        <v>371</v>
      </c>
      <c r="R55" s="931"/>
      <c r="S55" s="929" t="s">
        <v>371</v>
      </c>
      <c r="T55" s="931"/>
      <c r="U55" s="968"/>
      <c r="V55" s="957"/>
      <c r="W55" s="720"/>
      <c r="X55" s="720"/>
      <c r="Y55" s="720"/>
    </row>
    <row r="56" spans="1:25" ht="24" customHeight="1">
      <c r="A56" s="720">
        <v>9</v>
      </c>
      <c r="B56" s="164"/>
      <c r="C56" s="165"/>
      <c r="D56" s="165"/>
      <c r="E56" s="934"/>
      <c r="F56" s="935"/>
      <c r="G56" s="934"/>
      <c r="H56" s="935"/>
      <c r="I56" s="934"/>
      <c r="J56" s="935"/>
      <c r="K56" s="929" t="s">
        <v>371</v>
      </c>
      <c r="L56" s="931"/>
      <c r="M56" s="929" t="s">
        <v>371</v>
      </c>
      <c r="N56" s="931"/>
      <c r="O56" s="929" t="s">
        <v>371</v>
      </c>
      <c r="P56" s="931"/>
      <c r="Q56" s="929" t="s">
        <v>371</v>
      </c>
      <c r="R56" s="931"/>
      <c r="S56" s="929" t="s">
        <v>371</v>
      </c>
      <c r="T56" s="931"/>
      <c r="U56" s="968"/>
      <c r="V56" s="957"/>
      <c r="W56" s="720"/>
      <c r="X56" s="720"/>
      <c r="Y56" s="720"/>
    </row>
    <row r="57" spans="1:25" ht="24" customHeight="1">
      <c r="A57" s="720">
        <v>10</v>
      </c>
      <c r="B57" s="164"/>
      <c r="C57" s="165"/>
      <c r="D57" s="165"/>
      <c r="E57" s="934"/>
      <c r="F57" s="935"/>
      <c r="G57" s="934"/>
      <c r="H57" s="935"/>
      <c r="I57" s="934"/>
      <c r="J57" s="935"/>
      <c r="K57" s="929" t="s">
        <v>371</v>
      </c>
      <c r="L57" s="931"/>
      <c r="M57" s="929" t="s">
        <v>371</v>
      </c>
      <c r="N57" s="931"/>
      <c r="O57" s="929" t="s">
        <v>371</v>
      </c>
      <c r="P57" s="931"/>
      <c r="Q57" s="929" t="s">
        <v>371</v>
      </c>
      <c r="R57" s="931"/>
      <c r="S57" s="929" t="s">
        <v>371</v>
      </c>
      <c r="T57" s="931"/>
      <c r="U57" s="968"/>
      <c r="V57" s="957"/>
      <c r="W57" s="720"/>
      <c r="X57" s="720"/>
      <c r="Y57" s="720"/>
    </row>
    <row r="58" spans="1:25" ht="24" customHeight="1">
      <c r="A58" s="720">
        <v>11</v>
      </c>
      <c r="B58" s="164"/>
      <c r="C58" s="165"/>
      <c r="D58" s="165"/>
      <c r="E58" s="934"/>
      <c r="F58" s="935"/>
      <c r="G58" s="934"/>
      <c r="H58" s="935"/>
      <c r="I58" s="934"/>
      <c r="J58" s="935"/>
      <c r="K58" s="929" t="s">
        <v>371</v>
      </c>
      <c r="L58" s="931"/>
      <c r="M58" s="929" t="s">
        <v>371</v>
      </c>
      <c r="N58" s="931"/>
      <c r="O58" s="929" t="s">
        <v>371</v>
      </c>
      <c r="P58" s="931"/>
      <c r="Q58" s="929" t="s">
        <v>371</v>
      </c>
      <c r="R58" s="931"/>
      <c r="S58" s="929" t="s">
        <v>371</v>
      </c>
      <c r="T58" s="931"/>
      <c r="U58" s="968"/>
      <c r="V58" s="957"/>
      <c r="W58" s="720"/>
      <c r="X58" s="720"/>
      <c r="Y58" s="720"/>
    </row>
    <row r="59" spans="1:25" ht="24" customHeight="1">
      <c r="A59" s="720">
        <v>12</v>
      </c>
      <c r="B59" s="164"/>
      <c r="C59" s="165"/>
      <c r="D59" s="165"/>
      <c r="E59" s="982"/>
      <c r="F59" s="983"/>
      <c r="G59" s="982"/>
      <c r="H59" s="983"/>
      <c r="I59" s="982"/>
      <c r="J59" s="983"/>
      <c r="K59" s="929" t="s">
        <v>371</v>
      </c>
      <c r="L59" s="931"/>
      <c r="M59" s="929" t="s">
        <v>371</v>
      </c>
      <c r="N59" s="931"/>
      <c r="O59" s="929" t="s">
        <v>371</v>
      </c>
      <c r="P59" s="931"/>
      <c r="Q59" s="929" t="s">
        <v>371</v>
      </c>
      <c r="R59" s="931"/>
      <c r="S59" s="929" t="s">
        <v>371</v>
      </c>
      <c r="T59" s="931"/>
      <c r="U59" s="984"/>
      <c r="V59" s="985"/>
      <c r="W59" s="716"/>
      <c r="X59" s="716"/>
      <c r="Y59" s="716"/>
    </row>
    <row r="60" spans="1:25" ht="24" customHeight="1">
      <c r="A60" s="720">
        <v>13</v>
      </c>
      <c r="B60" s="164"/>
      <c r="C60" s="165"/>
      <c r="D60" s="165"/>
      <c r="E60" s="980"/>
      <c r="F60" s="980"/>
      <c r="G60" s="980"/>
      <c r="H60" s="980"/>
      <c r="I60" s="980"/>
      <c r="J60" s="980"/>
      <c r="K60" s="929" t="s">
        <v>371</v>
      </c>
      <c r="L60" s="931"/>
      <c r="M60" s="929" t="s">
        <v>371</v>
      </c>
      <c r="N60" s="931"/>
      <c r="O60" s="929" t="s">
        <v>371</v>
      </c>
      <c r="P60" s="931"/>
      <c r="Q60" s="929" t="s">
        <v>371</v>
      </c>
      <c r="R60" s="931"/>
      <c r="S60" s="929" t="s">
        <v>371</v>
      </c>
      <c r="T60" s="931"/>
      <c r="U60" s="981"/>
      <c r="V60" s="981"/>
      <c r="W60" s="720"/>
      <c r="X60" s="720"/>
      <c r="Y60" s="720"/>
    </row>
    <row r="61" spans="1:25" ht="24" customHeight="1">
      <c r="A61" s="720">
        <v>14</v>
      </c>
      <c r="B61" s="164"/>
      <c r="C61" s="165"/>
      <c r="D61" s="165"/>
      <c r="E61" s="934"/>
      <c r="F61" s="935"/>
      <c r="G61" s="934"/>
      <c r="H61" s="935"/>
      <c r="I61" s="934"/>
      <c r="J61" s="935"/>
      <c r="K61" s="929" t="s">
        <v>371</v>
      </c>
      <c r="L61" s="931"/>
      <c r="M61" s="929" t="s">
        <v>371</v>
      </c>
      <c r="N61" s="931"/>
      <c r="O61" s="929" t="s">
        <v>371</v>
      </c>
      <c r="P61" s="931"/>
      <c r="Q61" s="929" t="s">
        <v>371</v>
      </c>
      <c r="R61" s="931"/>
      <c r="S61" s="929" t="s">
        <v>371</v>
      </c>
      <c r="T61" s="931"/>
      <c r="U61" s="968"/>
      <c r="V61" s="957"/>
      <c r="W61" s="720"/>
      <c r="X61" s="720"/>
      <c r="Y61" s="720"/>
    </row>
    <row r="62" spans="1:25" ht="24" customHeight="1">
      <c r="A62" s="720">
        <v>15</v>
      </c>
      <c r="B62" s="164"/>
      <c r="C62" s="165"/>
      <c r="D62" s="165"/>
      <c r="E62" s="934"/>
      <c r="F62" s="935"/>
      <c r="G62" s="934"/>
      <c r="H62" s="935"/>
      <c r="I62" s="934"/>
      <c r="J62" s="935"/>
      <c r="K62" s="929" t="s">
        <v>371</v>
      </c>
      <c r="L62" s="931"/>
      <c r="M62" s="929" t="s">
        <v>371</v>
      </c>
      <c r="N62" s="931"/>
      <c r="O62" s="929" t="s">
        <v>371</v>
      </c>
      <c r="P62" s="931"/>
      <c r="Q62" s="929" t="s">
        <v>371</v>
      </c>
      <c r="R62" s="931"/>
      <c r="S62" s="929" t="s">
        <v>371</v>
      </c>
      <c r="T62" s="931"/>
      <c r="U62" s="968"/>
      <c r="V62" s="957"/>
      <c r="W62" s="720"/>
      <c r="X62" s="720"/>
      <c r="Y62" s="720"/>
    </row>
    <row r="63" spans="1:25" ht="24" customHeight="1">
      <c r="A63" s="720">
        <v>16</v>
      </c>
      <c r="B63" s="164"/>
      <c r="C63" s="165"/>
      <c r="D63" s="165"/>
      <c r="E63" s="934"/>
      <c r="F63" s="935"/>
      <c r="G63" s="934"/>
      <c r="H63" s="935"/>
      <c r="I63" s="934"/>
      <c r="J63" s="935"/>
      <c r="K63" s="929" t="s">
        <v>371</v>
      </c>
      <c r="L63" s="931"/>
      <c r="M63" s="929" t="s">
        <v>371</v>
      </c>
      <c r="N63" s="931"/>
      <c r="O63" s="929" t="s">
        <v>371</v>
      </c>
      <c r="P63" s="931"/>
      <c r="Q63" s="929" t="s">
        <v>371</v>
      </c>
      <c r="R63" s="931"/>
      <c r="S63" s="929" t="s">
        <v>371</v>
      </c>
      <c r="T63" s="931"/>
      <c r="U63" s="968"/>
      <c r="V63" s="957"/>
      <c r="W63" s="720"/>
      <c r="X63" s="720"/>
      <c r="Y63" s="720"/>
    </row>
    <row r="64" spans="1:25" ht="20.25" customHeight="1">
      <c r="A64" s="158"/>
      <c r="B64" s="158"/>
      <c r="C64" s="167"/>
      <c r="D64" s="167"/>
      <c r="E64" s="158"/>
      <c r="F64" s="158"/>
      <c r="G64" s="158"/>
      <c r="H64" s="158"/>
      <c r="I64" s="158"/>
      <c r="J64" s="158"/>
      <c r="K64" s="158"/>
      <c r="L64" s="158"/>
      <c r="M64" s="158"/>
      <c r="N64" s="158"/>
      <c r="O64" s="158"/>
      <c r="P64" s="158"/>
      <c r="Q64" s="158"/>
      <c r="R64" s="158"/>
      <c r="S64" s="158"/>
      <c r="T64" s="158"/>
      <c r="U64" s="158"/>
      <c r="V64" s="158"/>
      <c r="W64" s="158"/>
      <c r="X64" s="158"/>
      <c r="Y64" s="158"/>
    </row>
    <row r="65" spans="1:25" ht="20.25" customHeight="1">
      <c r="A65" s="928"/>
      <c r="B65" s="928"/>
      <c r="C65" s="928"/>
      <c r="D65" s="928"/>
      <c r="E65" s="928"/>
      <c r="F65" s="928"/>
      <c r="G65" s="715"/>
      <c r="H65" s="928"/>
      <c r="I65" s="928"/>
      <c r="J65" s="928"/>
      <c r="K65" s="928"/>
      <c r="L65" s="928"/>
      <c r="M65" s="928"/>
      <c r="N65" s="928"/>
      <c r="O65" s="928"/>
      <c r="P65" s="928"/>
      <c r="Q65" s="928"/>
      <c r="R65" s="928"/>
      <c r="S65" s="928"/>
      <c r="T65" s="158"/>
      <c r="U65" s="929" t="s">
        <v>355</v>
      </c>
      <c r="V65" s="930"/>
      <c r="W65" s="930"/>
      <c r="X65" s="930"/>
      <c r="Y65" s="931"/>
    </row>
    <row r="66" spans="1:25" ht="20.25" customHeight="1">
      <c r="A66" s="158"/>
      <c r="B66" s="715"/>
      <c r="C66" s="715"/>
      <c r="D66" s="715"/>
      <c r="E66" s="979"/>
      <c r="F66" s="979"/>
      <c r="G66" s="715"/>
      <c r="H66" s="158"/>
      <c r="I66" s="715"/>
      <c r="J66" s="928"/>
      <c r="K66" s="928"/>
      <c r="L66" s="928"/>
      <c r="M66" s="928"/>
      <c r="N66" s="928"/>
      <c r="O66" s="928"/>
      <c r="P66" s="928"/>
      <c r="Q66" s="928"/>
      <c r="R66" s="979"/>
      <c r="S66" s="979"/>
      <c r="T66" s="158"/>
      <c r="U66" s="169"/>
      <c r="V66" s="158"/>
      <c r="W66" s="158"/>
      <c r="X66" s="158"/>
      <c r="Y66" s="170"/>
    </row>
    <row r="67" spans="1:25" ht="20.25" customHeight="1">
      <c r="A67" s="714"/>
      <c r="B67" s="715"/>
      <c r="C67" s="167"/>
      <c r="D67" s="715"/>
      <c r="E67" s="978"/>
      <c r="F67" s="978"/>
      <c r="G67" s="718"/>
      <c r="H67" s="714"/>
      <c r="I67" s="715"/>
      <c r="J67" s="928"/>
      <c r="K67" s="928"/>
      <c r="L67" s="928"/>
      <c r="M67" s="928"/>
      <c r="N67" s="928"/>
      <c r="O67" s="928"/>
      <c r="P67" s="928"/>
      <c r="Q67" s="928"/>
      <c r="R67" s="928"/>
      <c r="S67" s="928"/>
      <c r="T67" s="158"/>
      <c r="U67" s="169"/>
      <c r="V67" s="158"/>
      <c r="W67" s="158"/>
      <c r="X67" s="158"/>
      <c r="Y67" s="170"/>
    </row>
    <row r="68" spans="1:25" ht="20.25" customHeight="1">
      <c r="A68" s="714"/>
      <c r="B68" s="715"/>
      <c r="C68" s="167"/>
      <c r="D68" s="715"/>
      <c r="E68" s="978"/>
      <c r="F68" s="978"/>
      <c r="G68" s="718"/>
      <c r="H68" s="714"/>
      <c r="I68" s="715"/>
      <c r="J68" s="928"/>
      <c r="K68" s="928"/>
      <c r="L68" s="928"/>
      <c r="M68" s="928"/>
      <c r="N68" s="928"/>
      <c r="O68" s="928"/>
      <c r="P68" s="928"/>
      <c r="Q68" s="928"/>
      <c r="R68" s="928"/>
      <c r="S68" s="928"/>
      <c r="T68" s="158"/>
      <c r="U68" s="169"/>
      <c r="V68" s="158"/>
      <c r="W68" s="158"/>
      <c r="X68" s="158"/>
      <c r="Y68" s="170"/>
    </row>
    <row r="69" spans="1:25" ht="20.25" customHeight="1">
      <c r="A69" s="714"/>
      <c r="B69" s="715"/>
      <c r="C69" s="167"/>
      <c r="D69" s="715"/>
      <c r="E69" s="978"/>
      <c r="F69" s="978"/>
      <c r="G69" s="718"/>
      <c r="H69" s="714"/>
      <c r="I69" s="715"/>
      <c r="J69" s="928"/>
      <c r="K69" s="928"/>
      <c r="L69" s="928"/>
      <c r="M69" s="928"/>
      <c r="N69" s="928"/>
      <c r="O69" s="928"/>
      <c r="P69" s="928"/>
      <c r="Q69" s="928"/>
      <c r="R69" s="928"/>
      <c r="S69" s="928"/>
      <c r="U69" s="173"/>
      <c r="Y69" s="174"/>
    </row>
    <row r="70" spans="1:25" ht="20.25" customHeight="1">
      <c r="A70" s="714"/>
      <c r="B70" s="715"/>
      <c r="C70" s="167"/>
      <c r="D70" s="715"/>
      <c r="E70" s="978"/>
      <c r="F70" s="978"/>
      <c r="G70" s="718"/>
      <c r="H70" s="714"/>
      <c r="I70" s="715"/>
      <c r="J70" s="928"/>
      <c r="K70" s="928"/>
      <c r="L70" s="928"/>
      <c r="M70" s="928"/>
      <c r="N70" s="928"/>
      <c r="O70" s="928"/>
      <c r="P70" s="928"/>
      <c r="Q70" s="928"/>
      <c r="R70" s="928"/>
      <c r="S70" s="928"/>
      <c r="T70" s="158"/>
      <c r="U70" s="929" t="s">
        <v>358</v>
      </c>
      <c r="V70" s="930"/>
      <c r="W70" s="930"/>
      <c r="X70" s="930"/>
      <c r="Y70" s="931"/>
    </row>
    <row r="71" spans="1:25" ht="20.25" customHeight="1">
      <c r="A71" s="714"/>
      <c r="B71" s="715"/>
      <c r="C71" s="167"/>
      <c r="D71" s="715"/>
      <c r="E71" s="978"/>
      <c r="F71" s="978"/>
      <c r="G71" s="718"/>
      <c r="H71" s="714"/>
      <c r="I71" s="715"/>
      <c r="J71" s="928"/>
      <c r="K71" s="928"/>
      <c r="L71" s="928"/>
      <c r="M71" s="928"/>
      <c r="N71" s="928"/>
      <c r="O71" s="928"/>
      <c r="P71" s="928"/>
      <c r="Q71" s="928"/>
      <c r="R71" s="928"/>
      <c r="S71" s="928"/>
      <c r="T71" s="158"/>
      <c r="U71" s="492"/>
      <c r="V71" s="715"/>
      <c r="W71" s="715"/>
      <c r="X71" s="715"/>
      <c r="Y71" s="493"/>
    </row>
    <row r="72" spans="1:25" ht="20.25" customHeight="1">
      <c r="A72" s="714"/>
      <c r="B72" s="715"/>
      <c r="C72" s="167"/>
      <c r="D72" s="715"/>
      <c r="E72" s="978"/>
      <c r="F72" s="978"/>
      <c r="G72" s="718"/>
      <c r="H72" s="714"/>
      <c r="I72" s="715"/>
      <c r="J72" s="928"/>
      <c r="K72" s="928"/>
      <c r="L72" s="928"/>
      <c r="M72" s="928"/>
      <c r="N72" s="928"/>
      <c r="O72" s="928"/>
      <c r="P72" s="928"/>
      <c r="Q72" s="928"/>
      <c r="R72" s="928"/>
      <c r="S72" s="928"/>
      <c r="T72" s="158"/>
      <c r="U72" s="492"/>
      <c r="V72" s="715"/>
      <c r="W72" s="715"/>
      <c r="X72" s="715"/>
      <c r="Y72" s="493"/>
    </row>
    <row r="73" spans="1:25" ht="20.25" customHeight="1">
      <c r="A73" s="714"/>
      <c r="B73" s="715"/>
      <c r="C73" s="167"/>
      <c r="D73" s="715"/>
      <c r="E73" s="978"/>
      <c r="F73" s="978"/>
      <c r="G73" s="718"/>
      <c r="H73" s="714"/>
      <c r="I73" s="715"/>
      <c r="J73" s="928"/>
      <c r="K73" s="928"/>
      <c r="L73" s="928"/>
      <c r="M73" s="928"/>
      <c r="N73" s="928"/>
      <c r="O73" s="928"/>
      <c r="P73" s="928"/>
      <c r="Q73" s="928"/>
      <c r="R73" s="928"/>
      <c r="S73" s="928"/>
      <c r="U73" s="173"/>
      <c r="Y73" s="174"/>
    </row>
    <row r="74" spans="1:25" ht="20.25" customHeight="1">
      <c r="A74" s="714"/>
      <c r="B74" s="715"/>
      <c r="C74" s="167"/>
      <c r="D74" s="715"/>
      <c r="E74" s="978"/>
      <c r="F74" s="978"/>
      <c r="G74" s="718"/>
      <c r="H74" s="714"/>
      <c r="I74" s="715"/>
      <c r="J74" s="928"/>
      <c r="K74" s="928"/>
      <c r="L74" s="928"/>
      <c r="M74" s="928"/>
      <c r="N74" s="928"/>
      <c r="O74" s="928"/>
      <c r="P74" s="928"/>
      <c r="Q74" s="928"/>
      <c r="R74" s="928"/>
      <c r="S74" s="928"/>
      <c r="T74" s="158"/>
      <c r="U74" s="175"/>
      <c r="V74" s="176"/>
      <c r="W74" s="176"/>
      <c r="X74" s="176"/>
      <c r="Y74" s="177"/>
    </row>
    <row r="75" spans="1:25" ht="12" customHeight="1">
      <c r="A75" s="714"/>
      <c r="B75" s="715"/>
      <c r="C75" s="167"/>
      <c r="D75" s="715"/>
      <c r="E75" s="718"/>
      <c r="F75" s="718"/>
      <c r="G75" s="718"/>
      <c r="H75" s="714"/>
      <c r="I75" s="715"/>
      <c r="J75" s="715"/>
      <c r="K75" s="715"/>
      <c r="L75" s="715"/>
      <c r="M75" s="715"/>
      <c r="N75" s="715"/>
      <c r="O75" s="715"/>
      <c r="P75" s="715"/>
      <c r="Q75" s="715"/>
      <c r="R75" s="715"/>
      <c r="S75" s="715"/>
      <c r="T75" s="158"/>
      <c r="U75" s="158"/>
      <c r="V75" s="158"/>
      <c r="W75" s="158"/>
      <c r="X75" s="158"/>
      <c r="Y75" s="158"/>
    </row>
    <row r="76" spans="1:25" ht="38.25" customHeight="1">
      <c r="A76" s="942" t="s">
        <v>360</v>
      </c>
      <c r="B76" s="943"/>
      <c r="C76" s="943"/>
      <c r="D76" s="943"/>
      <c r="E76" s="992" t="s">
        <v>4</v>
      </c>
      <c r="F76" s="992"/>
      <c r="G76" s="945">
        <f>Boys!$G$3</f>
        <v>46271</v>
      </c>
      <c r="H76" s="946"/>
      <c r="I76" s="947"/>
      <c r="J76" s="992" t="s">
        <v>5</v>
      </c>
      <c r="K76" s="992"/>
      <c r="L76" s="993" t="str">
        <f>Boys!$I$3</f>
        <v>Tilsley</v>
      </c>
      <c r="M76" s="994"/>
      <c r="N76" s="994"/>
      <c r="O76" s="994"/>
      <c r="P76" s="949"/>
      <c r="Q76" s="950"/>
      <c r="R76" s="992" t="s">
        <v>340</v>
      </c>
      <c r="S76" s="992"/>
      <c r="T76" s="948" t="str">
        <f>'Read Me First'!$A$1</f>
        <v>Oxfordshire Track and Field League 2026</v>
      </c>
      <c r="U76" s="949"/>
      <c r="V76" s="949"/>
      <c r="W76" s="949"/>
      <c r="X76" s="949"/>
      <c r="Y76" s="950"/>
    </row>
    <row r="77" spans="1:25" ht="38.25" customHeight="1">
      <c r="A77" s="929" t="s">
        <v>283</v>
      </c>
      <c r="B77" s="931"/>
      <c r="C77" s="948" t="str">
        <f>"Discus U14 Boys (" &amp;DataCalcs!$N$666 &amp; " athletes) - " &amp; DataTables!$R$21</f>
        <v>Discus U14 Boys (0 athletes) - 1.00kg</v>
      </c>
      <c r="D77" s="950"/>
      <c r="E77" s="929" t="s">
        <v>341</v>
      </c>
      <c r="F77" s="931"/>
      <c r="G77" s="951">
        <f>DataTables!$Q$21</f>
        <v>0.48958333333333331</v>
      </c>
      <c r="H77" s="952"/>
      <c r="I77" s="953"/>
      <c r="J77" s="929" t="s">
        <v>342</v>
      </c>
      <c r="K77" s="930"/>
      <c r="L77" s="956">
        <f>DataTables!$N$21</f>
        <v>33.130000000000003</v>
      </c>
      <c r="M77" s="956"/>
      <c r="N77" s="948" t="s">
        <v>361</v>
      </c>
      <c r="O77" s="949"/>
      <c r="P77" s="949"/>
      <c r="Q77" s="949"/>
      <c r="R77" s="949"/>
      <c r="S77" s="949"/>
      <c r="T77" s="949"/>
      <c r="U77" s="949"/>
      <c r="V77" s="949"/>
      <c r="W77" s="949"/>
      <c r="X77" s="949"/>
      <c r="Y77" s="950"/>
    </row>
    <row r="78" spans="1:25" ht="20.25" customHeight="1">
      <c r="A78" s="158"/>
      <c r="B78" s="158"/>
      <c r="C78" s="158"/>
      <c r="D78" s="159"/>
      <c r="E78" s="715"/>
      <c r="F78" s="715"/>
      <c r="G78" s="160"/>
      <c r="H78" s="160"/>
      <c r="I78" s="715"/>
      <c r="J78" s="715"/>
      <c r="K78" s="713"/>
      <c r="L78" s="713"/>
      <c r="M78" s="713"/>
      <c r="N78" s="161"/>
      <c r="O78" s="161"/>
      <c r="P78" s="162"/>
      <c r="Q78" s="161"/>
      <c r="R78" s="163"/>
      <c r="S78" s="163"/>
      <c r="T78" s="163"/>
      <c r="U78" s="163"/>
      <c r="V78" s="163"/>
      <c r="W78" s="163"/>
      <c r="X78" s="163"/>
      <c r="Y78" s="163"/>
    </row>
    <row r="79" spans="1:25" ht="38.25" customHeight="1">
      <c r="A79" s="958" t="s">
        <v>344</v>
      </c>
      <c r="B79" s="960" t="s">
        <v>302</v>
      </c>
      <c r="C79" s="960" t="s">
        <v>345</v>
      </c>
      <c r="D79" s="960" t="s">
        <v>346</v>
      </c>
      <c r="E79" s="986" t="s">
        <v>362</v>
      </c>
      <c r="F79" s="986"/>
      <c r="G79" s="986" t="s">
        <v>363</v>
      </c>
      <c r="H79" s="986"/>
      <c r="I79" s="986" t="s">
        <v>364</v>
      </c>
      <c r="J79" s="986"/>
      <c r="K79" s="986" t="s">
        <v>365</v>
      </c>
      <c r="L79" s="986"/>
      <c r="M79" s="987" t="s">
        <v>366</v>
      </c>
      <c r="N79" s="988"/>
      <c r="O79" s="986" t="s">
        <v>367</v>
      </c>
      <c r="P79" s="991"/>
      <c r="Q79" s="986" t="s">
        <v>368</v>
      </c>
      <c r="R79" s="991"/>
      <c r="S79" s="986" t="s">
        <v>369</v>
      </c>
      <c r="T79" s="991"/>
      <c r="U79" s="986" t="s">
        <v>370</v>
      </c>
      <c r="V79" s="940"/>
      <c r="W79" s="938" t="s">
        <v>350</v>
      </c>
      <c r="X79" s="940" t="s">
        <v>351</v>
      </c>
      <c r="Y79" s="941"/>
    </row>
    <row r="80" spans="1:25" ht="20.25" customHeight="1">
      <c r="A80" s="959"/>
      <c r="B80" s="961"/>
      <c r="C80" s="961"/>
      <c r="D80" s="961"/>
      <c r="E80" s="991" t="s">
        <v>352</v>
      </c>
      <c r="F80" s="991"/>
      <c r="G80" s="991" t="s">
        <v>352</v>
      </c>
      <c r="H80" s="991"/>
      <c r="I80" s="991" t="s">
        <v>352</v>
      </c>
      <c r="J80" s="991"/>
      <c r="K80" s="991" t="s">
        <v>352</v>
      </c>
      <c r="L80" s="991"/>
      <c r="M80" s="989"/>
      <c r="N80" s="990"/>
      <c r="O80" s="991" t="s">
        <v>352</v>
      </c>
      <c r="P80" s="991"/>
      <c r="Q80" s="991" t="s">
        <v>352</v>
      </c>
      <c r="R80" s="991"/>
      <c r="S80" s="991" t="s">
        <v>352</v>
      </c>
      <c r="T80" s="991"/>
      <c r="U80" s="991" t="s">
        <v>352</v>
      </c>
      <c r="V80" s="940"/>
      <c r="W80" s="939"/>
      <c r="X80" s="719" t="s">
        <v>71</v>
      </c>
      <c r="Y80" s="719" t="s">
        <v>65</v>
      </c>
    </row>
    <row r="81" spans="1:25" ht="24" customHeight="1">
      <c r="A81" s="717">
        <v>1</v>
      </c>
      <c r="B81" s="164" t="str" cm="1">
        <f t="array" ref="B81:D82">IFERROR(_xlfn.TAKE(_xlfn.ANCHORARRAY(DataCalcs!$DG$2),16),"")</f>
        <v xml:space="preserve"> </v>
      </c>
      <c r="C81" s="165" t="str">
        <v/>
      </c>
      <c r="D81" s="165" t="str">
        <v/>
      </c>
      <c r="E81" s="934"/>
      <c r="F81" s="935"/>
      <c r="G81" s="934"/>
      <c r="H81" s="935"/>
      <c r="I81" s="934"/>
      <c r="J81" s="935"/>
      <c r="K81" s="929" t="s">
        <v>371</v>
      </c>
      <c r="L81" s="931"/>
      <c r="M81" s="929" t="s">
        <v>371</v>
      </c>
      <c r="N81" s="931"/>
      <c r="O81" s="929" t="s">
        <v>371</v>
      </c>
      <c r="P81" s="931"/>
      <c r="Q81" s="929" t="s">
        <v>371</v>
      </c>
      <c r="R81" s="931"/>
      <c r="S81" s="929" t="s">
        <v>371</v>
      </c>
      <c r="T81" s="931"/>
      <c r="U81" s="968"/>
      <c r="V81" s="957"/>
      <c r="W81" s="720"/>
      <c r="X81" s="720"/>
      <c r="Y81" s="720"/>
    </row>
    <row r="82" spans="1:25" ht="24" customHeight="1">
      <c r="A82" s="720">
        <v>2</v>
      </c>
      <c r="B82" s="164" t="str">
        <v xml:space="preserve"> </v>
      </c>
      <c r="C82" s="165" t="str">
        <v/>
      </c>
      <c r="D82" s="165" t="str">
        <v/>
      </c>
      <c r="E82" s="934"/>
      <c r="F82" s="935"/>
      <c r="G82" s="934"/>
      <c r="H82" s="935"/>
      <c r="I82" s="934"/>
      <c r="J82" s="935"/>
      <c r="K82" s="929" t="s">
        <v>371</v>
      </c>
      <c r="L82" s="931"/>
      <c r="M82" s="929" t="s">
        <v>371</v>
      </c>
      <c r="N82" s="931"/>
      <c r="O82" s="929" t="s">
        <v>371</v>
      </c>
      <c r="P82" s="931"/>
      <c r="Q82" s="929" t="s">
        <v>371</v>
      </c>
      <c r="R82" s="931"/>
      <c r="S82" s="929" t="s">
        <v>371</v>
      </c>
      <c r="T82" s="931"/>
      <c r="U82" s="968"/>
      <c r="V82" s="957"/>
      <c r="W82" s="720"/>
      <c r="X82" s="720"/>
      <c r="Y82" s="720"/>
    </row>
    <row r="83" spans="1:25" ht="24" customHeight="1">
      <c r="A83" s="720">
        <v>3</v>
      </c>
      <c r="B83" s="164"/>
      <c r="C83" s="165"/>
      <c r="D83" s="165"/>
      <c r="E83" s="934"/>
      <c r="F83" s="935"/>
      <c r="G83" s="934"/>
      <c r="H83" s="935"/>
      <c r="I83" s="934"/>
      <c r="J83" s="935"/>
      <c r="K83" s="929" t="s">
        <v>371</v>
      </c>
      <c r="L83" s="931"/>
      <c r="M83" s="929" t="s">
        <v>371</v>
      </c>
      <c r="N83" s="931"/>
      <c r="O83" s="929" t="s">
        <v>371</v>
      </c>
      <c r="P83" s="931"/>
      <c r="Q83" s="929" t="s">
        <v>371</v>
      </c>
      <c r="R83" s="931"/>
      <c r="S83" s="929" t="s">
        <v>371</v>
      </c>
      <c r="T83" s="931"/>
      <c r="U83" s="968"/>
      <c r="V83" s="957"/>
      <c r="W83" s="720"/>
      <c r="X83" s="720"/>
      <c r="Y83" s="720"/>
    </row>
    <row r="84" spans="1:25" ht="24" customHeight="1">
      <c r="A84" s="720">
        <v>4</v>
      </c>
      <c r="B84" s="164"/>
      <c r="C84" s="165"/>
      <c r="D84" s="165"/>
      <c r="E84" s="934"/>
      <c r="F84" s="935"/>
      <c r="G84" s="934"/>
      <c r="H84" s="935"/>
      <c r="I84" s="934"/>
      <c r="J84" s="935"/>
      <c r="K84" s="929" t="s">
        <v>371</v>
      </c>
      <c r="L84" s="931"/>
      <c r="M84" s="929" t="s">
        <v>371</v>
      </c>
      <c r="N84" s="931"/>
      <c r="O84" s="929" t="s">
        <v>371</v>
      </c>
      <c r="P84" s="931"/>
      <c r="Q84" s="929" t="s">
        <v>371</v>
      </c>
      <c r="R84" s="931"/>
      <c r="S84" s="929" t="s">
        <v>371</v>
      </c>
      <c r="T84" s="931"/>
      <c r="U84" s="968"/>
      <c r="V84" s="957"/>
      <c r="W84" s="720"/>
      <c r="X84" s="720"/>
      <c r="Y84" s="720"/>
    </row>
    <row r="85" spans="1:25" ht="24" customHeight="1">
      <c r="A85" s="720">
        <v>5</v>
      </c>
      <c r="B85" s="164"/>
      <c r="C85" s="165"/>
      <c r="D85" s="165"/>
      <c r="E85" s="934"/>
      <c r="F85" s="935"/>
      <c r="G85" s="934"/>
      <c r="H85" s="935"/>
      <c r="I85" s="934"/>
      <c r="J85" s="935"/>
      <c r="K85" s="929" t="s">
        <v>371</v>
      </c>
      <c r="L85" s="931"/>
      <c r="M85" s="929" t="s">
        <v>371</v>
      </c>
      <c r="N85" s="931"/>
      <c r="O85" s="929" t="s">
        <v>371</v>
      </c>
      <c r="P85" s="931"/>
      <c r="Q85" s="929" t="s">
        <v>371</v>
      </c>
      <c r="R85" s="931"/>
      <c r="S85" s="929" t="s">
        <v>371</v>
      </c>
      <c r="T85" s="931"/>
      <c r="U85" s="968"/>
      <c r="V85" s="957"/>
      <c r="W85" s="720"/>
      <c r="X85" s="720"/>
      <c r="Y85" s="720"/>
    </row>
    <row r="86" spans="1:25" ht="24" customHeight="1">
      <c r="A86" s="720">
        <v>6</v>
      </c>
      <c r="B86" s="164"/>
      <c r="C86" s="165"/>
      <c r="D86" s="165"/>
      <c r="E86" s="934"/>
      <c r="F86" s="935"/>
      <c r="G86" s="934"/>
      <c r="H86" s="935"/>
      <c r="I86" s="934"/>
      <c r="J86" s="935"/>
      <c r="K86" s="929" t="s">
        <v>371</v>
      </c>
      <c r="L86" s="931"/>
      <c r="M86" s="929" t="s">
        <v>371</v>
      </c>
      <c r="N86" s="931"/>
      <c r="O86" s="929" t="s">
        <v>371</v>
      </c>
      <c r="P86" s="931"/>
      <c r="Q86" s="929" t="s">
        <v>371</v>
      </c>
      <c r="R86" s="931"/>
      <c r="S86" s="929" t="s">
        <v>371</v>
      </c>
      <c r="T86" s="931"/>
      <c r="U86" s="968"/>
      <c r="V86" s="957"/>
      <c r="W86" s="720"/>
      <c r="X86" s="720"/>
      <c r="Y86" s="720"/>
    </row>
    <row r="87" spans="1:25" ht="24" customHeight="1">
      <c r="A87" s="720">
        <v>7</v>
      </c>
      <c r="B87" s="164"/>
      <c r="C87" s="165"/>
      <c r="D87" s="165"/>
      <c r="E87" s="934"/>
      <c r="F87" s="935"/>
      <c r="G87" s="934"/>
      <c r="H87" s="935"/>
      <c r="I87" s="934"/>
      <c r="J87" s="935"/>
      <c r="K87" s="929" t="s">
        <v>371</v>
      </c>
      <c r="L87" s="931"/>
      <c r="M87" s="929" t="s">
        <v>371</v>
      </c>
      <c r="N87" s="931"/>
      <c r="O87" s="929" t="s">
        <v>371</v>
      </c>
      <c r="P87" s="931"/>
      <c r="Q87" s="929" t="s">
        <v>371</v>
      </c>
      <c r="R87" s="931"/>
      <c r="S87" s="929" t="s">
        <v>371</v>
      </c>
      <c r="T87" s="931"/>
      <c r="U87" s="968"/>
      <c r="V87" s="957"/>
      <c r="W87" s="720"/>
      <c r="X87" s="720"/>
      <c r="Y87" s="720"/>
    </row>
    <row r="88" spans="1:25" ht="24" customHeight="1">
      <c r="A88" s="720">
        <v>8</v>
      </c>
      <c r="B88" s="164"/>
      <c r="C88" s="165"/>
      <c r="D88" s="165"/>
      <c r="E88" s="934"/>
      <c r="F88" s="935"/>
      <c r="G88" s="934"/>
      <c r="H88" s="935"/>
      <c r="I88" s="934"/>
      <c r="J88" s="935"/>
      <c r="K88" s="929" t="s">
        <v>371</v>
      </c>
      <c r="L88" s="931"/>
      <c r="M88" s="929" t="s">
        <v>371</v>
      </c>
      <c r="N88" s="931"/>
      <c r="O88" s="929" t="s">
        <v>371</v>
      </c>
      <c r="P88" s="931"/>
      <c r="Q88" s="929" t="s">
        <v>371</v>
      </c>
      <c r="R88" s="931"/>
      <c r="S88" s="929" t="s">
        <v>371</v>
      </c>
      <c r="T88" s="931"/>
      <c r="U88" s="968"/>
      <c r="V88" s="957"/>
      <c r="W88" s="720"/>
      <c r="X88" s="720"/>
      <c r="Y88" s="720"/>
    </row>
    <row r="89" spans="1:25" ht="24" customHeight="1">
      <c r="A89" s="720">
        <v>9</v>
      </c>
      <c r="B89" s="164"/>
      <c r="C89" s="165"/>
      <c r="D89" s="165"/>
      <c r="E89" s="934"/>
      <c r="F89" s="935"/>
      <c r="G89" s="934"/>
      <c r="H89" s="935"/>
      <c r="I89" s="934"/>
      <c r="J89" s="935"/>
      <c r="K89" s="929" t="s">
        <v>371</v>
      </c>
      <c r="L89" s="931"/>
      <c r="M89" s="929" t="s">
        <v>371</v>
      </c>
      <c r="N89" s="931"/>
      <c r="O89" s="929" t="s">
        <v>371</v>
      </c>
      <c r="P89" s="931"/>
      <c r="Q89" s="929" t="s">
        <v>371</v>
      </c>
      <c r="R89" s="931"/>
      <c r="S89" s="929" t="s">
        <v>371</v>
      </c>
      <c r="T89" s="931"/>
      <c r="U89" s="968"/>
      <c r="V89" s="957"/>
      <c r="W89" s="720"/>
      <c r="X89" s="720"/>
      <c r="Y89" s="720"/>
    </row>
    <row r="90" spans="1:25" ht="24" customHeight="1">
      <c r="A90" s="720">
        <v>10</v>
      </c>
      <c r="B90" s="164"/>
      <c r="C90" s="165"/>
      <c r="D90" s="165"/>
      <c r="E90" s="934"/>
      <c r="F90" s="935"/>
      <c r="G90" s="934"/>
      <c r="H90" s="935"/>
      <c r="I90" s="934"/>
      <c r="J90" s="935"/>
      <c r="K90" s="929" t="s">
        <v>371</v>
      </c>
      <c r="L90" s="931"/>
      <c r="M90" s="929" t="s">
        <v>371</v>
      </c>
      <c r="N90" s="931"/>
      <c r="O90" s="929" t="s">
        <v>371</v>
      </c>
      <c r="P90" s="931"/>
      <c r="Q90" s="929" t="s">
        <v>371</v>
      </c>
      <c r="R90" s="931"/>
      <c r="S90" s="929" t="s">
        <v>371</v>
      </c>
      <c r="T90" s="931"/>
      <c r="U90" s="968"/>
      <c r="V90" s="957"/>
      <c r="W90" s="720"/>
      <c r="X90" s="720"/>
      <c r="Y90" s="720"/>
    </row>
    <row r="91" spans="1:25" ht="24" customHeight="1">
      <c r="A91" s="720">
        <v>11</v>
      </c>
      <c r="B91" s="164"/>
      <c r="C91" s="165"/>
      <c r="D91" s="165"/>
      <c r="E91" s="934"/>
      <c r="F91" s="935"/>
      <c r="G91" s="934"/>
      <c r="H91" s="935"/>
      <c r="I91" s="934"/>
      <c r="J91" s="935"/>
      <c r="K91" s="929" t="s">
        <v>371</v>
      </c>
      <c r="L91" s="931"/>
      <c r="M91" s="929" t="s">
        <v>371</v>
      </c>
      <c r="N91" s="931"/>
      <c r="O91" s="929" t="s">
        <v>371</v>
      </c>
      <c r="P91" s="931"/>
      <c r="Q91" s="929" t="s">
        <v>371</v>
      </c>
      <c r="R91" s="931"/>
      <c r="S91" s="929" t="s">
        <v>371</v>
      </c>
      <c r="T91" s="931"/>
      <c r="U91" s="968"/>
      <c r="V91" s="957"/>
      <c r="W91" s="720"/>
      <c r="X91" s="720"/>
      <c r="Y91" s="720"/>
    </row>
    <row r="92" spans="1:25" ht="24" customHeight="1">
      <c r="A92" s="720">
        <v>12</v>
      </c>
      <c r="B92" s="164"/>
      <c r="C92" s="165"/>
      <c r="D92" s="165"/>
      <c r="E92" s="982"/>
      <c r="F92" s="983"/>
      <c r="G92" s="982"/>
      <c r="H92" s="983"/>
      <c r="I92" s="982"/>
      <c r="J92" s="983"/>
      <c r="K92" s="929" t="s">
        <v>371</v>
      </c>
      <c r="L92" s="931"/>
      <c r="M92" s="929" t="s">
        <v>371</v>
      </c>
      <c r="N92" s="931"/>
      <c r="O92" s="929" t="s">
        <v>371</v>
      </c>
      <c r="P92" s="931"/>
      <c r="Q92" s="929" t="s">
        <v>371</v>
      </c>
      <c r="R92" s="931"/>
      <c r="S92" s="929" t="s">
        <v>371</v>
      </c>
      <c r="T92" s="931"/>
      <c r="U92" s="984"/>
      <c r="V92" s="985"/>
      <c r="W92" s="716"/>
      <c r="X92" s="716"/>
      <c r="Y92" s="716"/>
    </row>
    <row r="93" spans="1:25" ht="24" customHeight="1">
      <c r="A93" s="720">
        <v>13</v>
      </c>
      <c r="B93" s="164"/>
      <c r="C93" s="165"/>
      <c r="D93" s="165"/>
      <c r="E93" s="980"/>
      <c r="F93" s="980"/>
      <c r="G93" s="980"/>
      <c r="H93" s="980"/>
      <c r="I93" s="980"/>
      <c r="J93" s="980"/>
      <c r="K93" s="929" t="s">
        <v>371</v>
      </c>
      <c r="L93" s="931"/>
      <c r="M93" s="929" t="s">
        <v>371</v>
      </c>
      <c r="N93" s="931"/>
      <c r="O93" s="929" t="s">
        <v>371</v>
      </c>
      <c r="P93" s="931"/>
      <c r="Q93" s="929" t="s">
        <v>371</v>
      </c>
      <c r="R93" s="931"/>
      <c r="S93" s="929" t="s">
        <v>371</v>
      </c>
      <c r="T93" s="931"/>
      <c r="U93" s="981"/>
      <c r="V93" s="981"/>
      <c r="W93" s="720"/>
      <c r="X93" s="720"/>
      <c r="Y93" s="720"/>
    </row>
    <row r="94" spans="1:25" ht="24" customHeight="1">
      <c r="A94" s="720">
        <v>14</v>
      </c>
      <c r="B94" s="164"/>
      <c r="C94" s="165"/>
      <c r="D94" s="165"/>
      <c r="E94" s="934"/>
      <c r="F94" s="935"/>
      <c r="G94" s="934"/>
      <c r="H94" s="935"/>
      <c r="I94" s="934"/>
      <c r="J94" s="935"/>
      <c r="K94" s="929" t="s">
        <v>371</v>
      </c>
      <c r="L94" s="931"/>
      <c r="M94" s="929" t="s">
        <v>371</v>
      </c>
      <c r="N94" s="931"/>
      <c r="O94" s="929" t="s">
        <v>371</v>
      </c>
      <c r="P94" s="931"/>
      <c r="Q94" s="929" t="s">
        <v>371</v>
      </c>
      <c r="R94" s="931"/>
      <c r="S94" s="929" t="s">
        <v>371</v>
      </c>
      <c r="T94" s="931"/>
      <c r="U94" s="968"/>
      <c r="V94" s="957"/>
      <c r="W94" s="720"/>
      <c r="X94" s="720"/>
      <c r="Y94" s="720"/>
    </row>
    <row r="95" spans="1:25" ht="24" customHeight="1">
      <c r="A95" s="720">
        <v>15</v>
      </c>
      <c r="B95" s="164"/>
      <c r="C95" s="165"/>
      <c r="D95" s="165"/>
      <c r="E95" s="934"/>
      <c r="F95" s="935"/>
      <c r="G95" s="934"/>
      <c r="H95" s="935"/>
      <c r="I95" s="934"/>
      <c r="J95" s="935"/>
      <c r="K95" s="929" t="s">
        <v>371</v>
      </c>
      <c r="L95" s="931"/>
      <c r="M95" s="929" t="s">
        <v>371</v>
      </c>
      <c r="N95" s="931"/>
      <c r="O95" s="929" t="s">
        <v>371</v>
      </c>
      <c r="P95" s="931"/>
      <c r="Q95" s="929" t="s">
        <v>371</v>
      </c>
      <c r="R95" s="931"/>
      <c r="S95" s="929" t="s">
        <v>371</v>
      </c>
      <c r="T95" s="931"/>
      <c r="U95" s="968"/>
      <c r="V95" s="957"/>
      <c r="W95" s="720"/>
      <c r="X95" s="720"/>
      <c r="Y95" s="720"/>
    </row>
    <row r="96" spans="1:25" ht="24" customHeight="1">
      <c r="A96" s="720">
        <v>16</v>
      </c>
      <c r="B96" s="164"/>
      <c r="C96" s="165"/>
      <c r="D96" s="165"/>
      <c r="E96" s="934"/>
      <c r="F96" s="935"/>
      <c r="G96" s="934"/>
      <c r="H96" s="935"/>
      <c r="I96" s="934"/>
      <c r="J96" s="935"/>
      <c r="K96" s="929" t="s">
        <v>371</v>
      </c>
      <c r="L96" s="931"/>
      <c r="M96" s="929" t="s">
        <v>371</v>
      </c>
      <c r="N96" s="931"/>
      <c r="O96" s="929" t="s">
        <v>371</v>
      </c>
      <c r="P96" s="931"/>
      <c r="Q96" s="929" t="s">
        <v>371</v>
      </c>
      <c r="R96" s="931"/>
      <c r="S96" s="929" t="s">
        <v>371</v>
      </c>
      <c r="T96" s="931"/>
      <c r="U96" s="968"/>
      <c r="V96" s="957"/>
      <c r="W96" s="720"/>
      <c r="X96" s="720"/>
      <c r="Y96" s="720"/>
    </row>
    <row r="97" spans="1:25" ht="20.25" customHeight="1">
      <c r="A97" s="158"/>
      <c r="B97" s="158"/>
      <c r="C97" s="167"/>
      <c r="D97" s="167"/>
      <c r="E97" s="158"/>
      <c r="F97" s="158"/>
      <c r="G97" s="158"/>
      <c r="H97" s="158"/>
      <c r="I97" s="158"/>
      <c r="J97" s="158"/>
      <c r="K97" s="158"/>
      <c r="L97" s="158"/>
      <c r="M97" s="158"/>
      <c r="N97" s="158"/>
      <c r="O97" s="158"/>
      <c r="P97" s="158"/>
      <c r="Q97" s="158"/>
      <c r="R97" s="158"/>
      <c r="S97" s="158"/>
      <c r="T97" s="158"/>
      <c r="U97" s="158"/>
      <c r="V97" s="158"/>
      <c r="W97" s="158"/>
      <c r="X97" s="158"/>
      <c r="Y97" s="158"/>
    </row>
    <row r="98" spans="1:25" ht="20.25" customHeight="1">
      <c r="A98" s="992" t="s">
        <v>353</v>
      </c>
      <c r="B98" s="992"/>
      <c r="C98" s="992"/>
      <c r="D98" s="992"/>
      <c r="E98" s="992"/>
      <c r="F98" s="992"/>
      <c r="G98" s="715"/>
      <c r="H98" s="992" t="s">
        <v>354</v>
      </c>
      <c r="I98" s="992"/>
      <c r="J98" s="992"/>
      <c r="K98" s="992"/>
      <c r="L98" s="992"/>
      <c r="M98" s="992"/>
      <c r="N98" s="992"/>
      <c r="O98" s="992"/>
      <c r="P98" s="992"/>
      <c r="Q98" s="992"/>
      <c r="R98" s="992"/>
      <c r="S98" s="992"/>
      <c r="T98" s="158"/>
      <c r="U98" s="929" t="s">
        <v>355</v>
      </c>
      <c r="V98" s="930"/>
      <c r="W98" s="930"/>
      <c r="X98" s="930"/>
      <c r="Y98" s="931"/>
    </row>
    <row r="99" spans="1:25" ht="20.25" customHeight="1">
      <c r="A99" s="168"/>
      <c r="B99" s="720" t="s">
        <v>356</v>
      </c>
      <c r="C99" s="720" t="s">
        <v>345</v>
      </c>
      <c r="D99" s="720" t="s">
        <v>346</v>
      </c>
      <c r="E99" s="940" t="s">
        <v>372</v>
      </c>
      <c r="F99" s="941"/>
      <c r="G99" s="715"/>
      <c r="H99" s="168"/>
      <c r="I99" s="720" t="s">
        <v>356</v>
      </c>
      <c r="J99" s="929" t="s">
        <v>345</v>
      </c>
      <c r="K99" s="930"/>
      <c r="L99" s="930"/>
      <c r="M99" s="930"/>
      <c r="N99" s="931"/>
      <c r="O99" s="929" t="s">
        <v>346</v>
      </c>
      <c r="P99" s="930"/>
      <c r="Q99" s="930"/>
      <c r="R99" s="991" t="s">
        <v>372</v>
      </c>
      <c r="S99" s="991"/>
      <c r="T99" s="158"/>
      <c r="U99" s="169"/>
      <c r="V99" s="158"/>
      <c r="W99" s="158"/>
      <c r="X99" s="158"/>
      <c r="Y99" s="170"/>
    </row>
    <row r="100" spans="1:25" ht="20.25" customHeight="1">
      <c r="A100" s="171">
        <v>1</v>
      </c>
      <c r="B100" s="720"/>
      <c r="C100" s="172"/>
      <c r="D100" s="720"/>
      <c r="E100" s="996"/>
      <c r="F100" s="996"/>
      <c r="G100" s="718"/>
      <c r="H100" s="171">
        <v>1</v>
      </c>
      <c r="I100" s="720"/>
      <c r="J100" s="929"/>
      <c r="K100" s="930"/>
      <c r="L100" s="930"/>
      <c r="M100" s="930"/>
      <c r="N100" s="931"/>
      <c r="O100" s="929"/>
      <c r="P100" s="930"/>
      <c r="Q100" s="930"/>
      <c r="R100" s="992"/>
      <c r="S100" s="992"/>
      <c r="T100" s="158"/>
      <c r="U100" s="169"/>
      <c r="V100" s="158"/>
      <c r="W100" s="158"/>
      <c r="X100" s="158"/>
      <c r="Y100" s="170"/>
    </row>
    <row r="101" spans="1:25" ht="20.25" customHeight="1">
      <c r="A101" s="171">
        <v>2</v>
      </c>
      <c r="B101" s="720"/>
      <c r="C101" s="172"/>
      <c r="D101" s="720"/>
      <c r="E101" s="996"/>
      <c r="F101" s="996"/>
      <c r="G101" s="718"/>
      <c r="H101" s="171">
        <v>2</v>
      </c>
      <c r="I101" s="720"/>
      <c r="J101" s="929"/>
      <c r="K101" s="930"/>
      <c r="L101" s="930"/>
      <c r="M101" s="930"/>
      <c r="N101" s="931"/>
      <c r="O101" s="929"/>
      <c r="P101" s="930"/>
      <c r="Q101" s="930"/>
      <c r="R101" s="992"/>
      <c r="S101" s="992"/>
      <c r="T101" s="158"/>
      <c r="U101" s="169"/>
      <c r="V101" s="158"/>
      <c r="W101" s="158"/>
      <c r="X101" s="158"/>
      <c r="Y101" s="170"/>
    </row>
    <row r="102" spans="1:25" ht="20.25" customHeight="1">
      <c r="A102" s="171">
        <v>3</v>
      </c>
      <c r="B102" s="720"/>
      <c r="C102" s="172"/>
      <c r="D102" s="720"/>
      <c r="E102" s="996"/>
      <c r="F102" s="996"/>
      <c r="G102" s="718"/>
      <c r="H102" s="171">
        <v>3</v>
      </c>
      <c r="I102" s="720"/>
      <c r="J102" s="929"/>
      <c r="K102" s="930"/>
      <c r="L102" s="930"/>
      <c r="M102" s="930"/>
      <c r="N102" s="931"/>
      <c r="O102" s="929"/>
      <c r="P102" s="930"/>
      <c r="Q102" s="930"/>
      <c r="R102" s="992"/>
      <c r="S102" s="992"/>
      <c r="U102" s="173"/>
      <c r="Y102" s="174"/>
    </row>
    <row r="103" spans="1:25" ht="20.25" customHeight="1">
      <c r="A103" s="171">
        <v>4</v>
      </c>
      <c r="B103" s="720"/>
      <c r="C103" s="172"/>
      <c r="D103" s="720"/>
      <c r="E103" s="997"/>
      <c r="F103" s="997"/>
      <c r="G103" s="718"/>
      <c r="H103" s="171">
        <v>4</v>
      </c>
      <c r="I103" s="720"/>
      <c r="J103" s="929"/>
      <c r="K103" s="930"/>
      <c r="L103" s="930"/>
      <c r="M103" s="930"/>
      <c r="N103" s="931"/>
      <c r="O103" s="929"/>
      <c r="P103" s="930"/>
      <c r="Q103" s="930"/>
      <c r="R103" s="992"/>
      <c r="S103" s="992"/>
      <c r="T103" s="158"/>
      <c r="U103" s="929" t="s">
        <v>358</v>
      </c>
      <c r="V103" s="930"/>
      <c r="W103" s="930"/>
      <c r="X103" s="930"/>
      <c r="Y103" s="931"/>
    </row>
    <row r="104" spans="1:25" ht="20.25" customHeight="1">
      <c r="A104" s="171">
        <v>5</v>
      </c>
      <c r="B104" s="720"/>
      <c r="C104" s="172"/>
      <c r="D104" s="720"/>
      <c r="E104" s="996"/>
      <c r="F104" s="996"/>
      <c r="G104" s="718"/>
      <c r="H104" s="171">
        <v>5</v>
      </c>
      <c r="I104" s="720"/>
      <c r="J104" s="929"/>
      <c r="K104" s="930"/>
      <c r="L104" s="930"/>
      <c r="M104" s="930"/>
      <c r="N104" s="931"/>
      <c r="O104" s="929"/>
      <c r="P104" s="930"/>
      <c r="Q104" s="930"/>
      <c r="R104" s="992"/>
      <c r="S104" s="992"/>
      <c r="T104" s="158"/>
      <c r="U104" s="492"/>
      <c r="V104" s="715"/>
      <c r="W104" s="715"/>
      <c r="X104" s="715"/>
      <c r="Y104" s="493"/>
    </row>
    <row r="105" spans="1:25" ht="20.25" customHeight="1">
      <c r="A105" s="171">
        <v>6</v>
      </c>
      <c r="B105" s="720"/>
      <c r="C105" s="172"/>
      <c r="D105" s="720"/>
      <c r="E105" s="996"/>
      <c r="F105" s="996"/>
      <c r="G105" s="718"/>
      <c r="H105" s="171">
        <v>6</v>
      </c>
      <c r="I105" s="720"/>
      <c r="J105" s="929"/>
      <c r="K105" s="930"/>
      <c r="L105" s="930"/>
      <c r="M105" s="930"/>
      <c r="N105" s="931"/>
      <c r="O105" s="929"/>
      <c r="P105" s="930"/>
      <c r="Q105" s="930"/>
      <c r="R105" s="992"/>
      <c r="S105" s="992"/>
      <c r="T105" s="158"/>
      <c r="U105" s="492"/>
      <c r="V105" s="715"/>
      <c r="W105" s="715"/>
      <c r="X105" s="715"/>
      <c r="Y105" s="493"/>
    </row>
    <row r="106" spans="1:25" ht="20.25" customHeight="1">
      <c r="A106" s="171">
        <v>7</v>
      </c>
      <c r="B106" s="720"/>
      <c r="C106" s="172"/>
      <c r="D106" s="720"/>
      <c r="E106" s="995"/>
      <c r="F106" s="995"/>
      <c r="G106" s="718"/>
      <c r="H106" s="171">
        <v>7</v>
      </c>
      <c r="I106" s="720"/>
      <c r="J106" s="929"/>
      <c r="K106" s="930"/>
      <c r="L106" s="930"/>
      <c r="M106" s="930"/>
      <c r="N106" s="931"/>
      <c r="O106" s="929"/>
      <c r="P106" s="930"/>
      <c r="Q106" s="930"/>
      <c r="R106" s="992"/>
      <c r="S106" s="992"/>
      <c r="U106" s="173"/>
      <c r="Y106" s="174"/>
    </row>
    <row r="107" spans="1:25" ht="20.25" customHeight="1">
      <c r="A107" s="171">
        <v>8</v>
      </c>
      <c r="B107" s="720"/>
      <c r="C107" s="172"/>
      <c r="D107" s="720"/>
      <c r="E107" s="996"/>
      <c r="F107" s="996"/>
      <c r="G107" s="718"/>
      <c r="H107" s="171">
        <v>8</v>
      </c>
      <c r="I107" s="720"/>
      <c r="J107" s="929"/>
      <c r="K107" s="930"/>
      <c r="L107" s="930"/>
      <c r="M107" s="930"/>
      <c r="N107" s="931"/>
      <c r="O107" s="929"/>
      <c r="P107" s="930"/>
      <c r="Q107" s="930"/>
      <c r="R107" s="992"/>
      <c r="S107" s="992"/>
      <c r="T107" s="158"/>
      <c r="U107" s="175"/>
      <c r="V107" s="176"/>
      <c r="W107" s="176"/>
      <c r="X107" s="176"/>
      <c r="Y107" s="177"/>
    </row>
    <row r="108" spans="1:25" ht="12" customHeight="1">
      <c r="A108" s="714"/>
      <c r="B108" s="715"/>
      <c r="C108" s="167"/>
      <c r="D108" s="715"/>
      <c r="E108" s="718"/>
      <c r="F108" s="718"/>
      <c r="G108" s="718"/>
      <c r="H108" s="714"/>
      <c r="I108" s="715"/>
      <c r="J108" s="715"/>
      <c r="K108" s="715"/>
      <c r="L108" s="715"/>
      <c r="M108" s="715"/>
      <c r="N108" s="715"/>
      <c r="O108" s="715"/>
      <c r="P108" s="715"/>
      <c r="Q108" s="715"/>
      <c r="R108" s="715"/>
      <c r="S108" s="715"/>
      <c r="T108" s="158"/>
      <c r="U108" s="158"/>
      <c r="V108" s="158"/>
      <c r="W108" s="158"/>
      <c r="X108" s="158"/>
      <c r="Y108" s="158"/>
    </row>
    <row r="109" spans="1:25" ht="38.25" customHeight="1">
      <c r="A109" s="942" t="s">
        <v>360</v>
      </c>
      <c r="B109" s="943"/>
      <c r="C109" s="943"/>
      <c r="D109" s="943"/>
      <c r="E109" s="992" t="s">
        <v>4</v>
      </c>
      <c r="F109" s="992"/>
      <c r="G109" s="945">
        <f>G76</f>
        <v>46271</v>
      </c>
      <c r="H109" s="946"/>
      <c r="I109" s="947"/>
      <c r="J109" s="992" t="s">
        <v>5</v>
      </c>
      <c r="K109" s="992"/>
      <c r="L109" s="993" t="str">
        <f>L76</f>
        <v>Tilsley</v>
      </c>
      <c r="M109" s="994"/>
      <c r="N109" s="994"/>
      <c r="O109" s="994"/>
      <c r="P109" s="949"/>
      <c r="Q109" s="950"/>
      <c r="R109" s="992" t="s">
        <v>340</v>
      </c>
      <c r="S109" s="992"/>
      <c r="T109" s="948" t="str">
        <f>T76</f>
        <v>Oxfordshire Track and Field League 2026</v>
      </c>
      <c r="U109" s="949"/>
      <c r="V109" s="949"/>
      <c r="W109" s="949"/>
      <c r="X109" s="949"/>
      <c r="Y109" s="950"/>
    </row>
    <row r="110" spans="1:25" ht="38.25" customHeight="1">
      <c r="A110" s="929" t="s">
        <v>283</v>
      </c>
      <c r="B110" s="931"/>
      <c r="C110" s="948" t="str">
        <f>C77</f>
        <v>Discus U14 Boys (0 athletes) - 1.00kg</v>
      </c>
      <c r="D110" s="950"/>
      <c r="E110" s="929" t="s">
        <v>341</v>
      </c>
      <c r="F110" s="931"/>
      <c r="G110" s="951">
        <f>G77</f>
        <v>0.48958333333333331</v>
      </c>
      <c r="H110" s="952"/>
      <c r="I110" s="953"/>
      <c r="J110" s="929" t="s">
        <v>342</v>
      </c>
      <c r="K110" s="930"/>
      <c r="L110" s="956">
        <f>L77</f>
        <v>33.130000000000003</v>
      </c>
      <c r="M110" s="956"/>
      <c r="N110" s="948" t="s">
        <v>361</v>
      </c>
      <c r="O110" s="949"/>
      <c r="P110" s="949"/>
      <c r="Q110" s="949"/>
      <c r="R110" s="949"/>
      <c r="S110" s="949"/>
      <c r="T110" s="949"/>
      <c r="U110" s="949"/>
      <c r="V110" s="949"/>
      <c r="W110" s="949"/>
      <c r="X110" s="949"/>
      <c r="Y110" s="950"/>
    </row>
    <row r="111" spans="1:25" ht="20.25" customHeight="1">
      <c r="A111" s="158"/>
      <c r="B111" s="158"/>
      <c r="C111" s="158"/>
      <c r="D111" s="159"/>
      <c r="E111" s="715"/>
      <c r="F111" s="715"/>
      <c r="G111" s="160"/>
      <c r="H111" s="160"/>
      <c r="I111" s="715"/>
      <c r="J111" s="715"/>
      <c r="K111" s="713"/>
      <c r="L111" s="713"/>
      <c r="M111" s="713"/>
      <c r="N111" s="161"/>
      <c r="O111" s="161"/>
      <c r="P111" s="162"/>
      <c r="Q111" s="161"/>
      <c r="R111" s="163"/>
      <c r="S111" s="163"/>
      <c r="T111" s="163"/>
      <c r="U111" s="163"/>
      <c r="V111" s="163"/>
      <c r="W111" s="163"/>
      <c r="X111" s="163"/>
      <c r="Y111" s="163"/>
    </row>
    <row r="112" spans="1:25" ht="38.25" customHeight="1">
      <c r="A112" s="958" t="s">
        <v>344</v>
      </c>
      <c r="B112" s="960" t="s">
        <v>302</v>
      </c>
      <c r="C112" s="960" t="s">
        <v>345</v>
      </c>
      <c r="D112" s="960" t="s">
        <v>346</v>
      </c>
      <c r="E112" s="986" t="s">
        <v>362</v>
      </c>
      <c r="F112" s="986"/>
      <c r="G112" s="986" t="s">
        <v>363</v>
      </c>
      <c r="H112" s="986"/>
      <c r="I112" s="986" t="s">
        <v>364</v>
      </c>
      <c r="J112" s="986"/>
      <c r="K112" s="986" t="s">
        <v>365</v>
      </c>
      <c r="L112" s="986"/>
      <c r="M112" s="987" t="s">
        <v>366</v>
      </c>
      <c r="N112" s="988"/>
      <c r="O112" s="986" t="s">
        <v>367</v>
      </c>
      <c r="P112" s="991"/>
      <c r="Q112" s="986" t="s">
        <v>368</v>
      </c>
      <c r="R112" s="991"/>
      <c r="S112" s="986" t="s">
        <v>369</v>
      </c>
      <c r="T112" s="991"/>
      <c r="U112" s="986" t="s">
        <v>370</v>
      </c>
      <c r="V112" s="940"/>
      <c r="W112" s="938" t="s">
        <v>350</v>
      </c>
      <c r="X112" s="940" t="s">
        <v>351</v>
      </c>
      <c r="Y112" s="941"/>
    </row>
    <row r="113" spans="1:25" ht="20.25" customHeight="1">
      <c r="A113" s="959"/>
      <c r="B113" s="961"/>
      <c r="C113" s="961"/>
      <c r="D113" s="961"/>
      <c r="E113" s="991" t="s">
        <v>352</v>
      </c>
      <c r="F113" s="991"/>
      <c r="G113" s="991" t="s">
        <v>352</v>
      </c>
      <c r="H113" s="991"/>
      <c r="I113" s="991" t="s">
        <v>352</v>
      </c>
      <c r="J113" s="991"/>
      <c r="K113" s="991" t="s">
        <v>352</v>
      </c>
      <c r="L113" s="991"/>
      <c r="M113" s="989"/>
      <c r="N113" s="990"/>
      <c r="O113" s="991" t="s">
        <v>352</v>
      </c>
      <c r="P113" s="991"/>
      <c r="Q113" s="991" t="s">
        <v>352</v>
      </c>
      <c r="R113" s="991"/>
      <c r="S113" s="991" t="s">
        <v>352</v>
      </c>
      <c r="T113" s="991"/>
      <c r="U113" s="991" t="s">
        <v>352</v>
      </c>
      <c r="V113" s="940"/>
      <c r="W113" s="939"/>
      <c r="X113" s="719" t="s">
        <v>71</v>
      </c>
      <c r="Y113" s="719" t="s">
        <v>65</v>
      </c>
    </row>
    <row r="114" spans="1:25" ht="24" customHeight="1">
      <c r="A114" s="717">
        <v>17</v>
      </c>
      <c r="B114" s="164" t="str" cm="1">
        <f t="array" ref="B114">IFERROR(_xlfn.DROP(_xlfn.ANCHORARRAY(DataCalcs!$DG$2),16),"")</f>
        <v/>
      </c>
      <c r="C114" s="165"/>
      <c r="D114" s="165"/>
      <c r="E114" s="934"/>
      <c r="F114" s="935"/>
      <c r="G114" s="934"/>
      <c r="H114" s="935"/>
      <c r="I114" s="934"/>
      <c r="J114" s="935"/>
      <c r="K114" s="929" t="s">
        <v>371</v>
      </c>
      <c r="L114" s="931"/>
      <c r="M114" s="929" t="s">
        <v>371</v>
      </c>
      <c r="N114" s="931"/>
      <c r="O114" s="929" t="s">
        <v>371</v>
      </c>
      <c r="P114" s="931"/>
      <c r="Q114" s="929" t="s">
        <v>371</v>
      </c>
      <c r="R114" s="931"/>
      <c r="S114" s="929" t="s">
        <v>371</v>
      </c>
      <c r="T114" s="931"/>
      <c r="U114" s="968"/>
      <c r="V114" s="957"/>
      <c r="W114" s="720"/>
      <c r="X114" s="720"/>
      <c r="Y114" s="720"/>
    </row>
    <row r="115" spans="1:25" ht="24" customHeight="1">
      <c r="A115" s="717">
        <v>18</v>
      </c>
      <c r="B115" s="164"/>
      <c r="C115" s="165"/>
      <c r="D115" s="165"/>
      <c r="E115" s="934"/>
      <c r="F115" s="935"/>
      <c r="G115" s="934"/>
      <c r="H115" s="935"/>
      <c r="I115" s="934"/>
      <c r="J115" s="935"/>
      <c r="K115" s="929" t="s">
        <v>371</v>
      </c>
      <c r="L115" s="931"/>
      <c r="M115" s="929" t="s">
        <v>371</v>
      </c>
      <c r="N115" s="931"/>
      <c r="O115" s="929" t="s">
        <v>371</v>
      </c>
      <c r="P115" s="931"/>
      <c r="Q115" s="929" t="s">
        <v>371</v>
      </c>
      <c r="R115" s="931"/>
      <c r="S115" s="929" t="s">
        <v>371</v>
      </c>
      <c r="T115" s="931"/>
      <c r="U115" s="968"/>
      <c r="V115" s="957"/>
      <c r="W115" s="720"/>
      <c r="X115" s="720"/>
      <c r="Y115" s="720"/>
    </row>
    <row r="116" spans="1:25" ht="24" customHeight="1">
      <c r="A116" s="720">
        <v>19</v>
      </c>
      <c r="B116" s="164"/>
      <c r="C116" s="165"/>
      <c r="D116" s="165"/>
      <c r="E116" s="934"/>
      <c r="F116" s="935"/>
      <c r="G116" s="934"/>
      <c r="H116" s="935"/>
      <c r="I116" s="934"/>
      <c r="J116" s="935"/>
      <c r="K116" s="929" t="s">
        <v>371</v>
      </c>
      <c r="L116" s="931"/>
      <c r="M116" s="929" t="s">
        <v>371</v>
      </c>
      <c r="N116" s="931"/>
      <c r="O116" s="929" t="s">
        <v>371</v>
      </c>
      <c r="P116" s="931"/>
      <c r="Q116" s="929" t="s">
        <v>371</v>
      </c>
      <c r="R116" s="931"/>
      <c r="S116" s="929" t="s">
        <v>371</v>
      </c>
      <c r="T116" s="931"/>
      <c r="U116" s="968"/>
      <c r="V116" s="957"/>
      <c r="W116" s="720"/>
      <c r="X116" s="720"/>
      <c r="Y116" s="720"/>
    </row>
    <row r="117" spans="1:25" ht="24" customHeight="1">
      <c r="A117" s="720">
        <v>20</v>
      </c>
      <c r="B117" s="164"/>
      <c r="C117" s="165"/>
      <c r="D117" s="165"/>
      <c r="E117" s="934"/>
      <c r="F117" s="935"/>
      <c r="G117" s="934"/>
      <c r="H117" s="935"/>
      <c r="I117" s="934"/>
      <c r="J117" s="935"/>
      <c r="K117" s="929" t="s">
        <v>371</v>
      </c>
      <c r="L117" s="931"/>
      <c r="M117" s="929" t="s">
        <v>371</v>
      </c>
      <c r="N117" s="931"/>
      <c r="O117" s="929" t="s">
        <v>371</v>
      </c>
      <c r="P117" s="931"/>
      <c r="Q117" s="929" t="s">
        <v>371</v>
      </c>
      <c r="R117" s="931"/>
      <c r="S117" s="929" t="s">
        <v>371</v>
      </c>
      <c r="T117" s="931"/>
      <c r="U117" s="968"/>
      <c r="V117" s="957"/>
      <c r="W117" s="720"/>
      <c r="X117" s="720"/>
      <c r="Y117" s="720"/>
    </row>
    <row r="118" spans="1:25" ht="24" customHeight="1">
      <c r="A118" s="720">
        <v>21</v>
      </c>
      <c r="B118" s="164"/>
      <c r="C118" s="165"/>
      <c r="D118" s="165"/>
      <c r="E118" s="934"/>
      <c r="F118" s="935"/>
      <c r="G118" s="934"/>
      <c r="H118" s="935"/>
      <c r="I118" s="934"/>
      <c r="J118" s="935"/>
      <c r="K118" s="929" t="s">
        <v>371</v>
      </c>
      <c r="L118" s="931"/>
      <c r="M118" s="929" t="s">
        <v>371</v>
      </c>
      <c r="N118" s="931"/>
      <c r="O118" s="929" t="s">
        <v>371</v>
      </c>
      <c r="P118" s="931"/>
      <c r="Q118" s="929" t="s">
        <v>371</v>
      </c>
      <c r="R118" s="931"/>
      <c r="S118" s="929" t="s">
        <v>371</v>
      </c>
      <c r="T118" s="931"/>
      <c r="U118" s="968"/>
      <c r="V118" s="957"/>
      <c r="W118" s="720"/>
      <c r="X118" s="720"/>
      <c r="Y118" s="720"/>
    </row>
    <row r="119" spans="1:25" ht="24" customHeight="1">
      <c r="A119" s="720">
        <v>22</v>
      </c>
      <c r="B119" s="164"/>
      <c r="C119" s="165"/>
      <c r="D119" s="165"/>
      <c r="E119" s="934"/>
      <c r="F119" s="935"/>
      <c r="G119" s="934"/>
      <c r="H119" s="935"/>
      <c r="I119" s="934"/>
      <c r="J119" s="935"/>
      <c r="K119" s="929" t="s">
        <v>371</v>
      </c>
      <c r="L119" s="931"/>
      <c r="M119" s="929" t="s">
        <v>371</v>
      </c>
      <c r="N119" s="931"/>
      <c r="O119" s="929" t="s">
        <v>371</v>
      </c>
      <c r="P119" s="931"/>
      <c r="Q119" s="929" t="s">
        <v>371</v>
      </c>
      <c r="R119" s="931"/>
      <c r="S119" s="929" t="s">
        <v>371</v>
      </c>
      <c r="T119" s="931"/>
      <c r="U119" s="968"/>
      <c r="V119" s="957"/>
      <c r="W119" s="720"/>
      <c r="X119" s="720"/>
      <c r="Y119" s="720"/>
    </row>
    <row r="120" spans="1:25" ht="24" customHeight="1">
      <c r="A120" s="720">
        <v>23</v>
      </c>
      <c r="B120" s="164"/>
      <c r="C120" s="165"/>
      <c r="D120" s="165"/>
      <c r="E120" s="934"/>
      <c r="F120" s="935"/>
      <c r="G120" s="934"/>
      <c r="H120" s="935"/>
      <c r="I120" s="934"/>
      <c r="J120" s="935"/>
      <c r="K120" s="929" t="s">
        <v>371</v>
      </c>
      <c r="L120" s="931"/>
      <c r="M120" s="929" t="s">
        <v>371</v>
      </c>
      <c r="N120" s="931"/>
      <c r="O120" s="929" t="s">
        <v>371</v>
      </c>
      <c r="P120" s="931"/>
      <c r="Q120" s="929" t="s">
        <v>371</v>
      </c>
      <c r="R120" s="931"/>
      <c r="S120" s="929" t="s">
        <v>371</v>
      </c>
      <c r="T120" s="931"/>
      <c r="U120" s="968"/>
      <c r="V120" s="957"/>
      <c r="W120" s="720"/>
      <c r="X120" s="720"/>
      <c r="Y120" s="720"/>
    </row>
    <row r="121" spans="1:25" ht="24" customHeight="1">
      <c r="A121" s="720">
        <v>24</v>
      </c>
      <c r="B121" s="164"/>
      <c r="C121" s="165"/>
      <c r="D121" s="165"/>
      <c r="E121" s="934"/>
      <c r="F121" s="935"/>
      <c r="G121" s="934"/>
      <c r="H121" s="935"/>
      <c r="I121" s="934"/>
      <c r="J121" s="935"/>
      <c r="K121" s="929" t="s">
        <v>371</v>
      </c>
      <c r="L121" s="931"/>
      <c r="M121" s="929" t="s">
        <v>371</v>
      </c>
      <c r="N121" s="931"/>
      <c r="O121" s="929" t="s">
        <v>371</v>
      </c>
      <c r="P121" s="931"/>
      <c r="Q121" s="929" t="s">
        <v>371</v>
      </c>
      <c r="R121" s="931"/>
      <c r="S121" s="929" t="s">
        <v>371</v>
      </c>
      <c r="T121" s="931"/>
      <c r="U121" s="968"/>
      <c r="V121" s="957"/>
      <c r="W121" s="720"/>
      <c r="X121" s="720"/>
      <c r="Y121" s="720"/>
    </row>
    <row r="122" spans="1:25" ht="24" customHeight="1">
      <c r="A122" s="720">
        <v>25</v>
      </c>
      <c r="B122" s="164"/>
      <c r="C122" s="165"/>
      <c r="D122" s="165"/>
      <c r="E122" s="934"/>
      <c r="F122" s="935"/>
      <c r="G122" s="934"/>
      <c r="H122" s="935"/>
      <c r="I122" s="934"/>
      <c r="J122" s="935"/>
      <c r="K122" s="929" t="s">
        <v>371</v>
      </c>
      <c r="L122" s="931"/>
      <c r="M122" s="929" t="s">
        <v>371</v>
      </c>
      <c r="N122" s="931"/>
      <c r="O122" s="929" t="s">
        <v>371</v>
      </c>
      <c r="P122" s="931"/>
      <c r="Q122" s="929" t="s">
        <v>371</v>
      </c>
      <c r="R122" s="931"/>
      <c r="S122" s="929" t="s">
        <v>371</v>
      </c>
      <c r="T122" s="931"/>
      <c r="U122" s="968"/>
      <c r="V122" s="957"/>
      <c r="W122" s="720"/>
      <c r="X122" s="720"/>
      <c r="Y122" s="720"/>
    </row>
    <row r="123" spans="1:25" ht="24" customHeight="1">
      <c r="A123" s="720">
        <v>26</v>
      </c>
      <c r="B123" s="164"/>
      <c r="C123" s="165"/>
      <c r="D123" s="165"/>
      <c r="E123" s="934"/>
      <c r="F123" s="935"/>
      <c r="G123" s="934"/>
      <c r="H123" s="935"/>
      <c r="I123" s="934"/>
      <c r="J123" s="935"/>
      <c r="K123" s="929" t="s">
        <v>371</v>
      </c>
      <c r="L123" s="931"/>
      <c r="M123" s="929" t="s">
        <v>371</v>
      </c>
      <c r="N123" s="931"/>
      <c r="O123" s="929" t="s">
        <v>371</v>
      </c>
      <c r="P123" s="931"/>
      <c r="Q123" s="929" t="s">
        <v>371</v>
      </c>
      <c r="R123" s="931"/>
      <c r="S123" s="929" t="s">
        <v>371</v>
      </c>
      <c r="T123" s="931"/>
      <c r="U123" s="968"/>
      <c r="V123" s="957"/>
      <c r="W123" s="720"/>
      <c r="X123" s="720"/>
      <c r="Y123" s="720"/>
    </row>
    <row r="124" spans="1:25" ht="24" customHeight="1">
      <c r="A124" s="720">
        <v>27</v>
      </c>
      <c r="B124" s="164"/>
      <c r="C124" s="165"/>
      <c r="D124" s="165"/>
      <c r="E124" s="934"/>
      <c r="F124" s="935"/>
      <c r="G124" s="934"/>
      <c r="H124" s="935"/>
      <c r="I124" s="934"/>
      <c r="J124" s="935"/>
      <c r="K124" s="929" t="s">
        <v>371</v>
      </c>
      <c r="L124" s="931"/>
      <c r="M124" s="929" t="s">
        <v>371</v>
      </c>
      <c r="N124" s="931"/>
      <c r="O124" s="929" t="s">
        <v>371</v>
      </c>
      <c r="P124" s="931"/>
      <c r="Q124" s="929" t="s">
        <v>371</v>
      </c>
      <c r="R124" s="931"/>
      <c r="S124" s="929" t="s">
        <v>371</v>
      </c>
      <c r="T124" s="931"/>
      <c r="U124" s="968"/>
      <c r="V124" s="957"/>
      <c r="W124" s="720"/>
      <c r="X124" s="720"/>
      <c r="Y124" s="720"/>
    </row>
    <row r="125" spans="1:25" ht="24" customHeight="1">
      <c r="A125" s="720">
        <v>28</v>
      </c>
      <c r="B125" s="164"/>
      <c r="C125" s="165"/>
      <c r="D125" s="165"/>
      <c r="E125" s="982"/>
      <c r="F125" s="983"/>
      <c r="G125" s="982"/>
      <c r="H125" s="983"/>
      <c r="I125" s="982"/>
      <c r="J125" s="983"/>
      <c r="K125" s="929" t="s">
        <v>371</v>
      </c>
      <c r="L125" s="931"/>
      <c r="M125" s="929" t="s">
        <v>371</v>
      </c>
      <c r="N125" s="931"/>
      <c r="O125" s="929" t="s">
        <v>371</v>
      </c>
      <c r="P125" s="931"/>
      <c r="Q125" s="929" t="s">
        <v>371</v>
      </c>
      <c r="R125" s="931"/>
      <c r="S125" s="929" t="s">
        <v>371</v>
      </c>
      <c r="T125" s="931"/>
      <c r="U125" s="984"/>
      <c r="V125" s="985"/>
      <c r="W125" s="716"/>
      <c r="X125" s="716"/>
      <c r="Y125" s="716"/>
    </row>
    <row r="126" spans="1:25" ht="24" customHeight="1">
      <c r="A126" s="720">
        <v>29</v>
      </c>
      <c r="B126" s="164"/>
      <c r="C126" s="165"/>
      <c r="D126" s="165"/>
      <c r="E126" s="980"/>
      <c r="F126" s="980"/>
      <c r="G126" s="980"/>
      <c r="H126" s="980"/>
      <c r="I126" s="980"/>
      <c r="J126" s="980"/>
      <c r="K126" s="929" t="s">
        <v>371</v>
      </c>
      <c r="L126" s="931"/>
      <c r="M126" s="929" t="s">
        <v>371</v>
      </c>
      <c r="N126" s="931"/>
      <c r="O126" s="929" t="s">
        <v>371</v>
      </c>
      <c r="P126" s="931"/>
      <c r="Q126" s="929" t="s">
        <v>371</v>
      </c>
      <c r="R126" s="931"/>
      <c r="S126" s="929" t="s">
        <v>371</v>
      </c>
      <c r="T126" s="931"/>
      <c r="U126" s="981"/>
      <c r="V126" s="981"/>
      <c r="W126" s="720"/>
      <c r="X126" s="720"/>
      <c r="Y126" s="720"/>
    </row>
    <row r="127" spans="1:25" ht="24" customHeight="1">
      <c r="A127" s="720">
        <v>30</v>
      </c>
      <c r="B127" s="164"/>
      <c r="C127" s="165"/>
      <c r="D127" s="165"/>
      <c r="E127" s="934"/>
      <c r="F127" s="935"/>
      <c r="G127" s="934"/>
      <c r="H127" s="935"/>
      <c r="I127" s="934"/>
      <c r="J127" s="935"/>
      <c r="K127" s="929" t="s">
        <v>371</v>
      </c>
      <c r="L127" s="931"/>
      <c r="M127" s="929" t="s">
        <v>371</v>
      </c>
      <c r="N127" s="931"/>
      <c r="O127" s="929" t="s">
        <v>371</v>
      </c>
      <c r="P127" s="931"/>
      <c r="Q127" s="929" t="s">
        <v>371</v>
      </c>
      <c r="R127" s="931"/>
      <c r="S127" s="929" t="s">
        <v>371</v>
      </c>
      <c r="T127" s="931"/>
      <c r="U127" s="968"/>
      <c r="V127" s="957"/>
      <c r="W127" s="720"/>
      <c r="X127" s="720"/>
      <c r="Y127" s="720"/>
    </row>
    <row r="128" spans="1:25" ht="24" customHeight="1">
      <c r="A128" s="720">
        <v>31</v>
      </c>
      <c r="B128" s="164"/>
      <c r="C128" s="165"/>
      <c r="D128" s="165"/>
      <c r="E128" s="934"/>
      <c r="F128" s="935"/>
      <c r="G128" s="934"/>
      <c r="H128" s="935"/>
      <c r="I128" s="934"/>
      <c r="J128" s="935"/>
      <c r="K128" s="929" t="s">
        <v>371</v>
      </c>
      <c r="L128" s="931"/>
      <c r="M128" s="929" t="s">
        <v>371</v>
      </c>
      <c r="N128" s="931"/>
      <c r="O128" s="929" t="s">
        <v>371</v>
      </c>
      <c r="P128" s="931"/>
      <c r="Q128" s="929" t="s">
        <v>371</v>
      </c>
      <c r="R128" s="931"/>
      <c r="S128" s="929" t="s">
        <v>371</v>
      </c>
      <c r="T128" s="931"/>
      <c r="U128" s="968"/>
      <c r="V128" s="957"/>
      <c r="W128" s="720"/>
      <c r="X128" s="720"/>
      <c r="Y128" s="720"/>
    </row>
    <row r="129" spans="1:25" ht="24" customHeight="1">
      <c r="A129" s="720">
        <v>32</v>
      </c>
      <c r="B129" s="164"/>
      <c r="C129" s="165"/>
      <c r="D129" s="165"/>
      <c r="E129" s="934"/>
      <c r="F129" s="935"/>
      <c r="G129" s="934"/>
      <c r="H129" s="935"/>
      <c r="I129" s="934"/>
      <c r="J129" s="935"/>
      <c r="K129" s="929" t="s">
        <v>371</v>
      </c>
      <c r="L129" s="931"/>
      <c r="M129" s="929" t="s">
        <v>371</v>
      </c>
      <c r="N129" s="931"/>
      <c r="O129" s="929" t="s">
        <v>371</v>
      </c>
      <c r="P129" s="931"/>
      <c r="Q129" s="929" t="s">
        <v>371</v>
      </c>
      <c r="R129" s="931"/>
      <c r="S129" s="929" t="s">
        <v>371</v>
      </c>
      <c r="T129" s="931"/>
      <c r="U129" s="968"/>
      <c r="V129" s="957"/>
      <c r="W129" s="720"/>
      <c r="X129" s="720"/>
      <c r="Y129" s="720"/>
    </row>
    <row r="130" spans="1:25" ht="20.25" customHeight="1">
      <c r="A130" s="158"/>
      <c r="B130" s="158"/>
      <c r="C130" s="167"/>
      <c r="D130" s="167"/>
      <c r="E130" s="158"/>
      <c r="F130" s="158"/>
      <c r="G130" s="158"/>
      <c r="H130" s="158"/>
      <c r="I130" s="158"/>
      <c r="J130" s="158"/>
      <c r="K130" s="158"/>
      <c r="L130" s="158"/>
      <c r="M130" s="158"/>
      <c r="N130" s="158"/>
      <c r="O130" s="158"/>
      <c r="P130" s="158"/>
      <c r="Q130" s="158"/>
      <c r="R130" s="158"/>
      <c r="S130" s="158"/>
      <c r="T130" s="158"/>
      <c r="U130" s="158"/>
      <c r="V130" s="158"/>
      <c r="W130" s="158"/>
      <c r="X130" s="158"/>
      <c r="Y130" s="158"/>
    </row>
    <row r="131" spans="1:25" ht="20.25" customHeight="1">
      <c r="A131" s="928"/>
      <c r="B131" s="928"/>
      <c r="C131" s="928"/>
      <c r="D131" s="928"/>
      <c r="E131" s="928"/>
      <c r="F131" s="928"/>
      <c r="G131" s="715"/>
      <c r="H131" s="928"/>
      <c r="I131" s="928"/>
      <c r="J131" s="928"/>
      <c r="K131" s="928"/>
      <c r="L131" s="928"/>
      <c r="M131" s="928"/>
      <c r="N131" s="928"/>
      <c r="O131" s="928"/>
      <c r="P131" s="928"/>
      <c r="Q131" s="928"/>
      <c r="R131" s="928"/>
      <c r="S131" s="928"/>
      <c r="T131" s="158"/>
      <c r="U131" s="929" t="s">
        <v>355</v>
      </c>
      <c r="V131" s="930"/>
      <c r="W131" s="930"/>
      <c r="X131" s="930"/>
      <c r="Y131" s="931"/>
    </row>
    <row r="132" spans="1:25" ht="20.25" customHeight="1">
      <c r="A132" s="158"/>
      <c r="B132" s="715"/>
      <c r="C132" s="715"/>
      <c r="D132" s="715"/>
      <c r="E132" s="979"/>
      <c r="F132" s="979"/>
      <c r="G132" s="715"/>
      <c r="H132" s="158"/>
      <c r="I132" s="715"/>
      <c r="J132" s="928"/>
      <c r="K132" s="928"/>
      <c r="L132" s="928"/>
      <c r="M132" s="928"/>
      <c r="N132" s="928"/>
      <c r="O132" s="928"/>
      <c r="P132" s="928"/>
      <c r="Q132" s="928"/>
      <c r="R132" s="979"/>
      <c r="S132" s="979"/>
      <c r="T132" s="158"/>
      <c r="U132" s="169"/>
      <c r="V132" s="158"/>
      <c r="W132" s="158"/>
      <c r="X132" s="158"/>
      <c r="Y132" s="170"/>
    </row>
    <row r="133" spans="1:25" ht="20.25" customHeight="1">
      <c r="A133" s="714"/>
      <c r="B133" s="715"/>
      <c r="C133" s="167"/>
      <c r="D133" s="715"/>
      <c r="E133" s="978"/>
      <c r="F133" s="978"/>
      <c r="G133" s="718"/>
      <c r="H133" s="714"/>
      <c r="I133" s="715"/>
      <c r="J133" s="928"/>
      <c r="K133" s="928"/>
      <c r="L133" s="928"/>
      <c r="M133" s="928"/>
      <c r="N133" s="928"/>
      <c r="O133" s="928"/>
      <c r="P133" s="928"/>
      <c r="Q133" s="928"/>
      <c r="R133" s="928"/>
      <c r="S133" s="928"/>
      <c r="T133" s="158"/>
      <c r="U133" s="169"/>
      <c r="V133" s="158"/>
      <c r="W133" s="158"/>
      <c r="X133" s="158"/>
      <c r="Y133" s="170"/>
    </row>
    <row r="134" spans="1:25" ht="20.25" customHeight="1">
      <c r="A134" s="714"/>
      <c r="B134" s="715"/>
      <c r="C134" s="167"/>
      <c r="D134" s="715"/>
      <c r="E134" s="978"/>
      <c r="F134" s="978"/>
      <c r="G134" s="718"/>
      <c r="H134" s="714"/>
      <c r="I134" s="715"/>
      <c r="J134" s="928"/>
      <c r="K134" s="928"/>
      <c r="L134" s="928"/>
      <c r="M134" s="928"/>
      <c r="N134" s="928"/>
      <c r="O134" s="928"/>
      <c r="P134" s="928"/>
      <c r="Q134" s="928"/>
      <c r="R134" s="928"/>
      <c r="S134" s="928"/>
      <c r="T134" s="158"/>
      <c r="U134" s="169"/>
      <c r="V134" s="158"/>
      <c r="W134" s="158"/>
      <c r="X134" s="158"/>
      <c r="Y134" s="170"/>
    </row>
    <row r="135" spans="1:25" ht="20.25" customHeight="1">
      <c r="A135" s="714"/>
      <c r="B135" s="715"/>
      <c r="C135" s="167"/>
      <c r="D135" s="715"/>
      <c r="E135" s="978"/>
      <c r="F135" s="978"/>
      <c r="G135" s="718"/>
      <c r="H135" s="714"/>
      <c r="I135" s="715"/>
      <c r="J135" s="928"/>
      <c r="K135" s="928"/>
      <c r="L135" s="928"/>
      <c r="M135" s="928"/>
      <c r="N135" s="928"/>
      <c r="O135" s="928"/>
      <c r="P135" s="928"/>
      <c r="Q135" s="928"/>
      <c r="R135" s="928"/>
      <c r="S135" s="928"/>
      <c r="U135" s="173"/>
      <c r="Y135" s="174"/>
    </row>
    <row r="136" spans="1:25" ht="20.25" customHeight="1">
      <c r="A136" s="714"/>
      <c r="B136" s="715"/>
      <c r="C136" s="167"/>
      <c r="D136" s="715"/>
      <c r="E136" s="978"/>
      <c r="F136" s="978"/>
      <c r="G136" s="718"/>
      <c r="H136" s="714"/>
      <c r="I136" s="715"/>
      <c r="J136" s="928"/>
      <c r="K136" s="928"/>
      <c r="L136" s="928"/>
      <c r="M136" s="928"/>
      <c r="N136" s="928"/>
      <c r="O136" s="928"/>
      <c r="P136" s="928"/>
      <c r="Q136" s="928"/>
      <c r="R136" s="928"/>
      <c r="S136" s="928"/>
      <c r="T136" s="158"/>
      <c r="U136" s="929" t="s">
        <v>358</v>
      </c>
      <c r="V136" s="930"/>
      <c r="W136" s="930"/>
      <c r="X136" s="930"/>
      <c r="Y136" s="931"/>
    </row>
    <row r="137" spans="1:25" ht="20.25" customHeight="1">
      <c r="A137" s="714"/>
      <c r="B137" s="715"/>
      <c r="C137" s="167"/>
      <c r="D137" s="715"/>
      <c r="E137" s="978"/>
      <c r="F137" s="978"/>
      <c r="G137" s="718"/>
      <c r="H137" s="714"/>
      <c r="I137" s="715"/>
      <c r="J137" s="928"/>
      <c r="K137" s="928"/>
      <c r="L137" s="928"/>
      <c r="M137" s="928"/>
      <c r="N137" s="928"/>
      <c r="O137" s="928"/>
      <c r="P137" s="928"/>
      <c r="Q137" s="928"/>
      <c r="R137" s="928"/>
      <c r="S137" s="928"/>
      <c r="T137" s="158"/>
      <c r="U137" s="492"/>
      <c r="V137" s="715"/>
      <c r="W137" s="715"/>
      <c r="X137" s="715"/>
      <c r="Y137" s="493"/>
    </row>
    <row r="138" spans="1:25" ht="20.25" customHeight="1">
      <c r="A138" s="714"/>
      <c r="B138" s="715"/>
      <c r="C138" s="167"/>
      <c r="D138" s="715"/>
      <c r="E138" s="978"/>
      <c r="F138" s="978"/>
      <c r="G138" s="718"/>
      <c r="H138" s="714"/>
      <c r="I138" s="715"/>
      <c r="J138" s="928"/>
      <c r="K138" s="928"/>
      <c r="L138" s="928"/>
      <c r="M138" s="928"/>
      <c r="N138" s="928"/>
      <c r="O138" s="928"/>
      <c r="P138" s="928"/>
      <c r="Q138" s="928"/>
      <c r="R138" s="928"/>
      <c r="S138" s="928"/>
      <c r="T138" s="158"/>
      <c r="U138" s="492"/>
      <c r="V138" s="715"/>
      <c r="W138" s="715"/>
      <c r="X138" s="715"/>
      <c r="Y138" s="493"/>
    </row>
    <row r="139" spans="1:25" ht="20.25" customHeight="1">
      <c r="A139" s="714"/>
      <c r="B139" s="715"/>
      <c r="C139" s="167"/>
      <c r="D139" s="715"/>
      <c r="E139" s="978"/>
      <c r="F139" s="978"/>
      <c r="G139" s="718"/>
      <c r="H139" s="714"/>
      <c r="I139" s="715"/>
      <c r="J139" s="928"/>
      <c r="K139" s="928"/>
      <c r="L139" s="928"/>
      <c r="M139" s="928"/>
      <c r="N139" s="928"/>
      <c r="O139" s="928"/>
      <c r="P139" s="928"/>
      <c r="Q139" s="928"/>
      <c r="R139" s="928"/>
      <c r="S139" s="928"/>
      <c r="U139" s="173"/>
      <c r="Y139" s="174"/>
    </row>
    <row r="140" spans="1:25" ht="20.25" customHeight="1">
      <c r="A140" s="714"/>
      <c r="B140" s="715"/>
      <c r="C140" s="167"/>
      <c r="D140" s="715"/>
      <c r="E140" s="978"/>
      <c r="F140" s="978"/>
      <c r="G140" s="718"/>
      <c r="H140" s="714"/>
      <c r="I140" s="715"/>
      <c r="J140" s="928"/>
      <c r="K140" s="928"/>
      <c r="L140" s="928"/>
      <c r="M140" s="928"/>
      <c r="N140" s="928"/>
      <c r="O140" s="928"/>
      <c r="P140" s="928"/>
      <c r="Q140" s="928"/>
      <c r="R140" s="928"/>
      <c r="S140" s="928"/>
      <c r="T140" s="158"/>
      <c r="U140" s="175"/>
      <c r="V140" s="176"/>
      <c r="W140" s="176"/>
      <c r="X140" s="176"/>
      <c r="Y140" s="177"/>
    </row>
    <row r="141" spans="1:25" ht="12" customHeight="1">
      <c r="A141" s="714"/>
      <c r="B141" s="715"/>
      <c r="C141" s="167"/>
      <c r="D141" s="715"/>
      <c r="E141" s="718"/>
      <c r="F141" s="718"/>
      <c r="G141" s="718"/>
      <c r="H141" s="714"/>
      <c r="I141" s="715"/>
      <c r="J141" s="715"/>
      <c r="K141" s="715"/>
      <c r="L141" s="715"/>
      <c r="M141" s="715"/>
      <c r="N141" s="715"/>
      <c r="O141" s="715"/>
      <c r="P141" s="715"/>
      <c r="Q141" s="715"/>
      <c r="R141" s="715"/>
      <c r="S141" s="715"/>
      <c r="T141" s="158"/>
      <c r="U141" s="158"/>
      <c r="V141" s="158"/>
      <c r="W141" s="158"/>
      <c r="X141" s="158"/>
      <c r="Y141" s="158"/>
    </row>
    <row r="142" spans="1:25" ht="38.25" customHeight="1">
      <c r="A142" s="942" t="s">
        <v>360</v>
      </c>
      <c r="B142" s="943"/>
      <c r="C142" s="943"/>
      <c r="D142" s="943"/>
      <c r="E142" s="992" t="s">
        <v>4</v>
      </c>
      <c r="F142" s="992"/>
      <c r="G142" s="945">
        <f>Boys!$G$3</f>
        <v>46271</v>
      </c>
      <c r="H142" s="946"/>
      <c r="I142" s="947"/>
      <c r="J142" s="992" t="s">
        <v>5</v>
      </c>
      <c r="K142" s="992"/>
      <c r="L142" s="993" t="str">
        <f>Boys!$I$3</f>
        <v>Tilsley</v>
      </c>
      <c r="M142" s="994"/>
      <c r="N142" s="994"/>
      <c r="O142" s="994"/>
      <c r="P142" s="949"/>
      <c r="Q142" s="950"/>
      <c r="R142" s="992" t="s">
        <v>340</v>
      </c>
      <c r="S142" s="992"/>
      <c r="T142" s="948" t="str">
        <f>'Read Me First'!$A$1</f>
        <v>Oxfordshire Track and Field League 2026</v>
      </c>
      <c r="U142" s="949"/>
      <c r="V142" s="949"/>
      <c r="W142" s="949"/>
      <c r="X142" s="949"/>
      <c r="Y142" s="950"/>
    </row>
    <row r="143" spans="1:25" ht="38.25" customHeight="1">
      <c r="A143" s="929" t="s">
        <v>283</v>
      </c>
      <c r="B143" s="931"/>
      <c r="C143" s="948" t="str">
        <f>"Javelin U14 Boys (" &amp;DataCalcs!$M$666 &amp; " athletes) - " &amp; DataTables!$R$20</f>
        <v>Javelin U14 Boys (0 athletes) - 500g</v>
      </c>
      <c r="D143" s="950"/>
      <c r="E143" s="929" t="s">
        <v>341</v>
      </c>
      <c r="F143" s="931"/>
      <c r="G143" s="951">
        <f>DataTables!$Q$20</f>
        <v>0.625</v>
      </c>
      <c r="H143" s="952"/>
      <c r="I143" s="953"/>
      <c r="J143" s="929" t="s">
        <v>342</v>
      </c>
      <c r="K143" s="930"/>
      <c r="L143" s="956">
        <f>DataTables!$N$20</f>
        <v>44.06</v>
      </c>
      <c r="M143" s="956"/>
      <c r="N143" s="948" t="s">
        <v>361</v>
      </c>
      <c r="O143" s="949"/>
      <c r="P143" s="949"/>
      <c r="Q143" s="949"/>
      <c r="R143" s="949"/>
      <c r="S143" s="949"/>
      <c r="T143" s="949"/>
      <c r="U143" s="949"/>
      <c r="V143" s="949"/>
      <c r="W143" s="949"/>
      <c r="X143" s="949"/>
      <c r="Y143" s="950"/>
    </row>
    <row r="144" spans="1:25" ht="20.25" customHeight="1">
      <c r="A144" s="158"/>
      <c r="B144" s="158"/>
      <c r="C144" s="158"/>
      <c r="D144" s="159"/>
      <c r="E144" s="715"/>
      <c r="F144" s="715"/>
      <c r="G144" s="160"/>
      <c r="H144" s="160"/>
      <c r="I144" s="715"/>
      <c r="J144" s="715"/>
      <c r="K144" s="713"/>
      <c r="L144" s="713"/>
      <c r="M144" s="713"/>
      <c r="N144" s="161"/>
      <c r="O144" s="161"/>
      <c r="P144" s="162"/>
      <c r="Q144" s="161"/>
      <c r="R144" s="163"/>
      <c r="S144" s="163"/>
      <c r="T144" s="163"/>
      <c r="U144" s="163"/>
      <c r="V144" s="163"/>
      <c r="W144" s="163"/>
      <c r="X144" s="163"/>
      <c r="Y144" s="163"/>
    </row>
    <row r="145" spans="1:25" ht="38.25" customHeight="1">
      <c r="A145" s="958" t="s">
        <v>344</v>
      </c>
      <c r="B145" s="960" t="s">
        <v>302</v>
      </c>
      <c r="C145" s="960" t="s">
        <v>345</v>
      </c>
      <c r="D145" s="960" t="s">
        <v>346</v>
      </c>
      <c r="E145" s="986" t="s">
        <v>362</v>
      </c>
      <c r="F145" s="986"/>
      <c r="G145" s="986" t="s">
        <v>363</v>
      </c>
      <c r="H145" s="986"/>
      <c r="I145" s="986" t="s">
        <v>364</v>
      </c>
      <c r="J145" s="986"/>
      <c r="K145" s="986" t="s">
        <v>365</v>
      </c>
      <c r="L145" s="986"/>
      <c r="M145" s="987" t="s">
        <v>366</v>
      </c>
      <c r="N145" s="988"/>
      <c r="O145" s="986" t="s">
        <v>367</v>
      </c>
      <c r="P145" s="991"/>
      <c r="Q145" s="986" t="s">
        <v>368</v>
      </c>
      <c r="R145" s="991"/>
      <c r="S145" s="986" t="s">
        <v>369</v>
      </c>
      <c r="T145" s="991"/>
      <c r="U145" s="986" t="s">
        <v>370</v>
      </c>
      <c r="V145" s="940"/>
      <c r="W145" s="938" t="s">
        <v>350</v>
      </c>
      <c r="X145" s="940" t="s">
        <v>351</v>
      </c>
      <c r="Y145" s="941"/>
    </row>
    <row r="146" spans="1:25" ht="20.25" customHeight="1">
      <c r="A146" s="959"/>
      <c r="B146" s="961"/>
      <c r="C146" s="961"/>
      <c r="D146" s="961"/>
      <c r="E146" s="991" t="s">
        <v>352</v>
      </c>
      <c r="F146" s="991"/>
      <c r="G146" s="991" t="s">
        <v>352</v>
      </c>
      <c r="H146" s="991"/>
      <c r="I146" s="991" t="s">
        <v>352</v>
      </c>
      <c r="J146" s="991"/>
      <c r="K146" s="991" t="s">
        <v>352</v>
      </c>
      <c r="L146" s="991"/>
      <c r="M146" s="989"/>
      <c r="N146" s="990"/>
      <c r="O146" s="991" t="s">
        <v>352</v>
      </c>
      <c r="P146" s="991"/>
      <c r="Q146" s="991" t="s">
        <v>352</v>
      </c>
      <c r="R146" s="991"/>
      <c r="S146" s="991" t="s">
        <v>352</v>
      </c>
      <c r="T146" s="991"/>
      <c r="U146" s="991" t="s">
        <v>352</v>
      </c>
      <c r="V146" s="940"/>
      <c r="W146" s="939"/>
      <c r="X146" s="719" t="s">
        <v>71</v>
      </c>
      <c r="Y146" s="719" t="s">
        <v>65</v>
      </c>
    </row>
    <row r="147" spans="1:25" ht="24" customHeight="1">
      <c r="A147" s="717">
        <v>1</v>
      </c>
      <c r="B147" s="164" t="str" cm="1">
        <f t="array" ref="B147:D148">IFERROR(_xlfn.TAKE(_xlfn.ANCHORARRAY(DataCalcs!$CY$2),16),"")</f>
        <v xml:space="preserve"> </v>
      </c>
      <c r="C147" s="165" t="str">
        <v/>
      </c>
      <c r="D147" s="165" t="str">
        <v/>
      </c>
      <c r="E147" s="934"/>
      <c r="F147" s="935"/>
      <c r="G147" s="934"/>
      <c r="H147" s="935"/>
      <c r="I147" s="934"/>
      <c r="J147" s="935"/>
      <c r="K147" s="929" t="s">
        <v>371</v>
      </c>
      <c r="L147" s="931"/>
      <c r="M147" s="929" t="s">
        <v>371</v>
      </c>
      <c r="N147" s="931"/>
      <c r="O147" s="929" t="s">
        <v>371</v>
      </c>
      <c r="P147" s="931"/>
      <c r="Q147" s="929" t="s">
        <v>371</v>
      </c>
      <c r="R147" s="931"/>
      <c r="S147" s="929" t="s">
        <v>371</v>
      </c>
      <c r="T147" s="931"/>
      <c r="U147" s="968"/>
      <c r="V147" s="957"/>
      <c r="W147" s="720"/>
      <c r="X147" s="720"/>
      <c r="Y147" s="720"/>
    </row>
    <row r="148" spans="1:25" ht="24" customHeight="1">
      <c r="A148" s="720">
        <v>2</v>
      </c>
      <c r="B148" s="164" t="str">
        <v xml:space="preserve"> </v>
      </c>
      <c r="C148" s="165" t="str">
        <v/>
      </c>
      <c r="D148" s="165" t="str">
        <v/>
      </c>
      <c r="E148" s="934"/>
      <c r="F148" s="935"/>
      <c r="G148" s="934"/>
      <c r="H148" s="935"/>
      <c r="I148" s="934"/>
      <c r="J148" s="935"/>
      <c r="K148" s="929" t="s">
        <v>371</v>
      </c>
      <c r="L148" s="931"/>
      <c r="M148" s="929" t="s">
        <v>371</v>
      </c>
      <c r="N148" s="931"/>
      <c r="O148" s="929" t="s">
        <v>371</v>
      </c>
      <c r="P148" s="931"/>
      <c r="Q148" s="929" t="s">
        <v>371</v>
      </c>
      <c r="R148" s="931"/>
      <c r="S148" s="929" t="s">
        <v>371</v>
      </c>
      <c r="T148" s="931"/>
      <c r="U148" s="968"/>
      <c r="V148" s="957"/>
      <c r="W148" s="720"/>
      <c r="X148" s="720"/>
      <c r="Y148" s="720"/>
    </row>
    <row r="149" spans="1:25" ht="24" customHeight="1">
      <c r="A149" s="720">
        <v>3</v>
      </c>
      <c r="B149" s="164"/>
      <c r="C149" s="165"/>
      <c r="D149" s="165"/>
      <c r="E149" s="934"/>
      <c r="F149" s="935"/>
      <c r="G149" s="934"/>
      <c r="H149" s="935"/>
      <c r="I149" s="934"/>
      <c r="J149" s="935"/>
      <c r="K149" s="929" t="s">
        <v>371</v>
      </c>
      <c r="L149" s="931"/>
      <c r="M149" s="929" t="s">
        <v>371</v>
      </c>
      <c r="N149" s="931"/>
      <c r="O149" s="929" t="s">
        <v>371</v>
      </c>
      <c r="P149" s="931"/>
      <c r="Q149" s="929" t="s">
        <v>371</v>
      </c>
      <c r="R149" s="931"/>
      <c r="S149" s="929" t="s">
        <v>371</v>
      </c>
      <c r="T149" s="931"/>
      <c r="U149" s="968"/>
      <c r="V149" s="957"/>
      <c r="W149" s="720"/>
      <c r="X149" s="720"/>
      <c r="Y149" s="720"/>
    </row>
    <row r="150" spans="1:25" ht="24" customHeight="1">
      <c r="A150" s="720">
        <v>4</v>
      </c>
      <c r="B150" s="164"/>
      <c r="C150" s="165"/>
      <c r="D150" s="165"/>
      <c r="E150" s="934"/>
      <c r="F150" s="935"/>
      <c r="G150" s="934"/>
      <c r="H150" s="935"/>
      <c r="I150" s="934"/>
      <c r="J150" s="935"/>
      <c r="K150" s="929" t="s">
        <v>371</v>
      </c>
      <c r="L150" s="931"/>
      <c r="M150" s="929" t="s">
        <v>371</v>
      </c>
      <c r="N150" s="931"/>
      <c r="O150" s="929" t="s">
        <v>371</v>
      </c>
      <c r="P150" s="931"/>
      <c r="Q150" s="929" t="s">
        <v>371</v>
      </c>
      <c r="R150" s="931"/>
      <c r="S150" s="929" t="s">
        <v>371</v>
      </c>
      <c r="T150" s="931"/>
      <c r="U150" s="968"/>
      <c r="V150" s="957"/>
      <c r="W150" s="720"/>
      <c r="X150" s="720"/>
      <c r="Y150" s="720"/>
    </row>
    <row r="151" spans="1:25" ht="24" customHeight="1">
      <c r="A151" s="720">
        <v>5</v>
      </c>
      <c r="B151" s="164"/>
      <c r="C151" s="165"/>
      <c r="D151" s="165"/>
      <c r="E151" s="934"/>
      <c r="F151" s="935"/>
      <c r="G151" s="934"/>
      <c r="H151" s="935"/>
      <c r="I151" s="934"/>
      <c r="J151" s="935"/>
      <c r="K151" s="929" t="s">
        <v>371</v>
      </c>
      <c r="L151" s="931"/>
      <c r="M151" s="929" t="s">
        <v>371</v>
      </c>
      <c r="N151" s="931"/>
      <c r="O151" s="929" t="s">
        <v>371</v>
      </c>
      <c r="P151" s="931"/>
      <c r="Q151" s="929" t="s">
        <v>371</v>
      </c>
      <c r="R151" s="931"/>
      <c r="S151" s="929" t="s">
        <v>371</v>
      </c>
      <c r="T151" s="931"/>
      <c r="U151" s="968"/>
      <c r="V151" s="957"/>
      <c r="W151" s="720"/>
      <c r="X151" s="720"/>
      <c r="Y151" s="720"/>
    </row>
    <row r="152" spans="1:25" ht="24" customHeight="1">
      <c r="A152" s="720">
        <v>6</v>
      </c>
      <c r="B152" s="164"/>
      <c r="C152" s="165"/>
      <c r="D152" s="165"/>
      <c r="E152" s="934"/>
      <c r="F152" s="935"/>
      <c r="G152" s="934"/>
      <c r="H152" s="935"/>
      <c r="I152" s="934"/>
      <c r="J152" s="935"/>
      <c r="K152" s="929" t="s">
        <v>371</v>
      </c>
      <c r="L152" s="931"/>
      <c r="M152" s="929" t="s">
        <v>371</v>
      </c>
      <c r="N152" s="931"/>
      <c r="O152" s="929" t="s">
        <v>371</v>
      </c>
      <c r="P152" s="931"/>
      <c r="Q152" s="929" t="s">
        <v>371</v>
      </c>
      <c r="R152" s="931"/>
      <c r="S152" s="929" t="s">
        <v>371</v>
      </c>
      <c r="T152" s="931"/>
      <c r="U152" s="968"/>
      <c r="V152" s="957"/>
      <c r="W152" s="720"/>
      <c r="X152" s="720"/>
      <c r="Y152" s="720"/>
    </row>
    <row r="153" spans="1:25" ht="24" customHeight="1">
      <c r="A153" s="720">
        <v>7</v>
      </c>
      <c r="B153" s="164"/>
      <c r="C153" s="165"/>
      <c r="D153" s="165"/>
      <c r="E153" s="934"/>
      <c r="F153" s="935"/>
      <c r="G153" s="934"/>
      <c r="H153" s="935"/>
      <c r="I153" s="934"/>
      <c r="J153" s="935"/>
      <c r="K153" s="929" t="s">
        <v>371</v>
      </c>
      <c r="L153" s="931"/>
      <c r="M153" s="929" t="s">
        <v>371</v>
      </c>
      <c r="N153" s="931"/>
      <c r="O153" s="929" t="s">
        <v>371</v>
      </c>
      <c r="P153" s="931"/>
      <c r="Q153" s="929" t="s">
        <v>371</v>
      </c>
      <c r="R153" s="931"/>
      <c r="S153" s="929" t="s">
        <v>371</v>
      </c>
      <c r="T153" s="931"/>
      <c r="U153" s="968"/>
      <c r="V153" s="957"/>
      <c r="W153" s="720"/>
      <c r="X153" s="720"/>
      <c r="Y153" s="720"/>
    </row>
    <row r="154" spans="1:25" ht="24" customHeight="1">
      <c r="A154" s="720">
        <v>8</v>
      </c>
      <c r="B154" s="164"/>
      <c r="C154" s="165"/>
      <c r="D154" s="165"/>
      <c r="E154" s="934"/>
      <c r="F154" s="935"/>
      <c r="G154" s="934"/>
      <c r="H154" s="935"/>
      <c r="I154" s="934"/>
      <c r="J154" s="935"/>
      <c r="K154" s="929" t="s">
        <v>371</v>
      </c>
      <c r="L154" s="931"/>
      <c r="M154" s="929" t="s">
        <v>371</v>
      </c>
      <c r="N154" s="931"/>
      <c r="O154" s="929" t="s">
        <v>371</v>
      </c>
      <c r="P154" s="931"/>
      <c r="Q154" s="929" t="s">
        <v>371</v>
      </c>
      <c r="R154" s="931"/>
      <c r="S154" s="929" t="s">
        <v>371</v>
      </c>
      <c r="T154" s="931"/>
      <c r="U154" s="968"/>
      <c r="V154" s="957"/>
      <c r="W154" s="720"/>
      <c r="X154" s="720"/>
      <c r="Y154" s="720"/>
    </row>
    <row r="155" spans="1:25" ht="24" customHeight="1">
      <c r="A155" s="720">
        <v>9</v>
      </c>
      <c r="B155" s="164"/>
      <c r="C155" s="165"/>
      <c r="D155" s="165"/>
      <c r="E155" s="934"/>
      <c r="F155" s="935"/>
      <c r="G155" s="934"/>
      <c r="H155" s="935"/>
      <c r="I155" s="934"/>
      <c r="J155" s="935"/>
      <c r="K155" s="929" t="s">
        <v>371</v>
      </c>
      <c r="L155" s="931"/>
      <c r="M155" s="929" t="s">
        <v>371</v>
      </c>
      <c r="N155" s="931"/>
      <c r="O155" s="929" t="s">
        <v>371</v>
      </c>
      <c r="P155" s="931"/>
      <c r="Q155" s="929" t="s">
        <v>371</v>
      </c>
      <c r="R155" s="931"/>
      <c r="S155" s="929" t="s">
        <v>371</v>
      </c>
      <c r="T155" s="931"/>
      <c r="U155" s="968"/>
      <c r="V155" s="957"/>
      <c r="W155" s="720"/>
      <c r="X155" s="720"/>
      <c r="Y155" s="720"/>
    </row>
    <row r="156" spans="1:25" ht="24" customHeight="1">
      <c r="A156" s="720">
        <v>10</v>
      </c>
      <c r="B156" s="164"/>
      <c r="C156" s="165"/>
      <c r="D156" s="165"/>
      <c r="E156" s="934"/>
      <c r="F156" s="935"/>
      <c r="G156" s="934"/>
      <c r="H156" s="935"/>
      <c r="I156" s="934"/>
      <c r="J156" s="935"/>
      <c r="K156" s="929" t="s">
        <v>371</v>
      </c>
      <c r="L156" s="931"/>
      <c r="M156" s="929" t="s">
        <v>371</v>
      </c>
      <c r="N156" s="931"/>
      <c r="O156" s="929" t="s">
        <v>371</v>
      </c>
      <c r="P156" s="931"/>
      <c r="Q156" s="929" t="s">
        <v>371</v>
      </c>
      <c r="R156" s="931"/>
      <c r="S156" s="929" t="s">
        <v>371</v>
      </c>
      <c r="T156" s="931"/>
      <c r="U156" s="968"/>
      <c r="V156" s="957"/>
      <c r="W156" s="720"/>
      <c r="X156" s="720"/>
      <c r="Y156" s="720"/>
    </row>
    <row r="157" spans="1:25" ht="24" customHeight="1">
      <c r="A157" s="720">
        <v>11</v>
      </c>
      <c r="B157" s="164"/>
      <c r="C157" s="165"/>
      <c r="D157" s="165"/>
      <c r="E157" s="934"/>
      <c r="F157" s="935"/>
      <c r="G157" s="934"/>
      <c r="H157" s="935"/>
      <c r="I157" s="934"/>
      <c r="J157" s="935"/>
      <c r="K157" s="929" t="s">
        <v>371</v>
      </c>
      <c r="L157" s="931"/>
      <c r="M157" s="929" t="s">
        <v>371</v>
      </c>
      <c r="N157" s="931"/>
      <c r="O157" s="929" t="s">
        <v>371</v>
      </c>
      <c r="P157" s="931"/>
      <c r="Q157" s="929" t="s">
        <v>371</v>
      </c>
      <c r="R157" s="931"/>
      <c r="S157" s="929" t="s">
        <v>371</v>
      </c>
      <c r="T157" s="931"/>
      <c r="U157" s="968"/>
      <c r="V157" s="957"/>
      <c r="W157" s="720"/>
      <c r="X157" s="720"/>
      <c r="Y157" s="720"/>
    </row>
    <row r="158" spans="1:25" ht="24" customHeight="1">
      <c r="A158" s="720">
        <v>12</v>
      </c>
      <c r="B158" s="164"/>
      <c r="C158" s="165"/>
      <c r="D158" s="165"/>
      <c r="E158" s="982"/>
      <c r="F158" s="983"/>
      <c r="G158" s="982"/>
      <c r="H158" s="983"/>
      <c r="I158" s="982"/>
      <c r="J158" s="983"/>
      <c r="K158" s="929" t="s">
        <v>371</v>
      </c>
      <c r="L158" s="931"/>
      <c r="M158" s="929" t="s">
        <v>371</v>
      </c>
      <c r="N158" s="931"/>
      <c r="O158" s="929" t="s">
        <v>371</v>
      </c>
      <c r="P158" s="931"/>
      <c r="Q158" s="929" t="s">
        <v>371</v>
      </c>
      <c r="R158" s="931"/>
      <c r="S158" s="929" t="s">
        <v>371</v>
      </c>
      <c r="T158" s="931"/>
      <c r="U158" s="984"/>
      <c r="V158" s="985"/>
      <c r="W158" s="716"/>
      <c r="X158" s="716"/>
      <c r="Y158" s="716"/>
    </row>
    <row r="159" spans="1:25" ht="24" customHeight="1">
      <c r="A159" s="720">
        <v>13</v>
      </c>
      <c r="B159" s="164"/>
      <c r="C159" s="165"/>
      <c r="D159" s="165"/>
      <c r="E159" s="980"/>
      <c r="F159" s="980"/>
      <c r="G159" s="980"/>
      <c r="H159" s="980"/>
      <c r="I159" s="980"/>
      <c r="J159" s="980"/>
      <c r="K159" s="929" t="s">
        <v>371</v>
      </c>
      <c r="L159" s="931"/>
      <c r="M159" s="929" t="s">
        <v>371</v>
      </c>
      <c r="N159" s="931"/>
      <c r="O159" s="929" t="s">
        <v>371</v>
      </c>
      <c r="P159" s="931"/>
      <c r="Q159" s="929" t="s">
        <v>371</v>
      </c>
      <c r="R159" s="931"/>
      <c r="S159" s="929" t="s">
        <v>371</v>
      </c>
      <c r="T159" s="931"/>
      <c r="U159" s="981"/>
      <c r="V159" s="981"/>
      <c r="W159" s="720"/>
      <c r="X159" s="720"/>
      <c r="Y159" s="720"/>
    </row>
    <row r="160" spans="1:25" ht="24" customHeight="1">
      <c r="A160" s="720">
        <v>14</v>
      </c>
      <c r="B160" s="164"/>
      <c r="C160" s="165"/>
      <c r="D160" s="165"/>
      <c r="E160" s="934"/>
      <c r="F160" s="935"/>
      <c r="G160" s="934"/>
      <c r="H160" s="935"/>
      <c r="I160" s="934"/>
      <c r="J160" s="935"/>
      <c r="K160" s="929" t="s">
        <v>371</v>
      </c>
      <c r="L160" s="931"/>
      <c r="M160" s="929" t="s">
        <v>371</v>
      </c>
      <c r="N160" s="931"/>
      <c r="O160" s="929" t="s">
        <v>371</v>
      </c>
      <c r="P160" s="931"/>
      <c r="Q160" s="929" t="s">
        <v>371</v>
      </c>
      <c r="R160" s="931"/>
      <c r="S160" s="929" t="s">
        <v>371</v>
      </c>
      <c r="T160" s="931"/>
      <c r="U160" s="968"/>
      <c r="V160" s="957"/>
      <c r="W160" s="720"/>
      <c r="X160" s="720"/>
      <c r="Y160" s="720"/>
    </row>
    <row r="161" spans="1:25" ht="24" customHeight="1">
      <c r="A161" s="720">
        <v>15</v>
      </c>
      <c r="B161" s="164"/>
      <c r="C161" s="165"/>
      <c r="D161" s="165"/>
      <c r="E161" s="934"/>
      <c r="F161" s="935"/>
      <c r="G161" s="934"/>
      <c r="H161" s="935"/>
      <c r="I161" s="934"/>
      <c r="J161" s="935"/>
      <c r="K161" s="929" t="s">
        <v>371</v>
      </c>
      <c r="L161" s="931"/>
      <c r="M161" s="929" t="s">
        <v>371</v>
      </c>
      <c r="N161" s="931"/>
      <c r="O161" s="929" t="s">
        <v>371</v>
      </c>
      <c r="P161" s="931"/>
      <c r="Q161" s="929" t="s">
        <v>371</v>
      </c>
      <c r="R161" s="931"/>
      <c r="S161" s="929" t="s">
        <v>371</v>
      </c>
      <c r="T161" s="931"/>
      <c r="U161" s="968"/>
      <c r="V161" s="957"/>
      <c r="W161" s="720"/>
      <c r="X161" s="720"/>
      <c r="Y161" s="720"/>
    </row>
    <row r="162" spans="1:25" ht="24" customHeight="1">
      <c r="A162" s="720">
        <v>16</v>
      </c>
      <c r="B162" s="164"/>
      <c r="C162" s="165"/>
      <c r="D162" s="165"/>
      <c r="E162" s="934"/>
      <c r="F162" s="935"/>
      <c r="G162" s="934"/>
      <c r="H162" s="935"/>
      <c r="I162" s="934"/>
      <c r="J162" s="935"/>
      <c r="K162" s="929" t="s">
        <v>371</v>
      </c>
      <c r="L162" s="931"/>
      <c r="M162" s="929" t="s">
        <v>371</v>
      </c>
      <c r="N162" s="931"/>
      <c r="O162" s="929" t="s">
        <v>371</v>
      </c>
      <c r="P162" s="931"/>
      <c r="Q162" s="929" t="s">
        <v>371</v>
      </c>
      <c r="R162" s="931"/>
      <c r="S162" s="929" t="s">
        <v>371</v>
      </c>
      <c r="T162" s="931"/>
      <c r="U162" s="968"/>
      <c r="V162" s="957"/>
      <c r="W162" s="720"/>
      <c r="X162" s="720"/>
      <c r="Y162" s="720"/>
    </row>
    <row r="163" spans="1:25" ht="20.25" customHeight="1">
      <c r="A163" s="158"/>
      <c r="B163" s="158"/>
      <c r="C163" s="167"/>
      <c r="D163" s="167"/>
      <c r="E163" s="158"/>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ht="20.25" customHeight="1">
      <c r="A164" s="992" t="s">
        <v>353</v>
      </c>
      <c r="B164" s="992"/>
      <c r="C164" s="992"/>
      <c r="D164" s="992"/>
      <c r="E164" s="992"/>
      <c r="F164" s="992"/>
      <c r="G164" s="715"/>
      <c r="H164" s="992" t="s">
        <v>354</v>
      </c>
      <c r="I164" s="992"/>
      <c r="J164" s="992"/>
      <c r="K164" s="992"/>
      <c r="L164" s="992"/>
      <c r="M164" s="992"/>
      <c r="N164" s="992"/>
      <c r="O164" s="992"/>
      <c r="P164" s="992"/>
      <c r="Q164" s="992"/>
      <c r="R164" s="992"/>
      <c r="S164" s="992"/>
      <c r="T164" s="158"/>
      <c r="U164" s="929" t="s">
        <v>355</v>
      </c>
      <c r="V164" s="930"/>
      <c r="W164" s="930"/>
      <c r="X164" s="930"/>
      <c r="Y164" s="931"/>
    </row>
    <row r="165" spans="1:25" ht="20.25" customHeight="1">
      <c r="A165" s="168"/>
      <c r="B165" s="720" t="s">
        <v>356</v>
      </c>
      <c r="C165" s="720" t="s">
        <v>345</v>
      </c>
      <c r="D165" s="720" t="s">
        <v>346</v>
      </c>
      <c r="E165" s="940" t="s">
        <v>372</v>
      </c>
      <c r="F165" s="941"/>
      <c r="G165" s="715"/>
      <c r="H165" s="168"/>
      <c r="I165" s="720" t="s">
        <v>356</v>
      </c>
      <c r="J165" s="929" t="s">
        <v>345</v>
      </c>
      <c r="K165" s="930"/>
      <c r="L165" s="930"/>
      <c r="M165" s="930"/>
      <c r="N165" s="931"/>
      <c r="O165" s="929" t="s">
        <v>346</v>
      </c>
      <c r="P165" s="930"/>
      <c r="Q165" s="930"/>
      <c r="R165" s="991" t="s">
        <v>372</v>
      </c>
      <c r="S165" s="991"/>
      <c r="T165" s="158"/>
      <c r="U165" s="169"/>
      <c r="V165" s="158"/>
      <c r="W165" s="158"/>
      <c r="X165" s="158"/>
      <c r="Y165" s="170"/>
    </row>
    <row r="166" spans="1:25" ht="20.25" customHeight="1">
      <c r="A166" s="171">
        <v>1</v>
      </c>
      <c r="B166" s="720"/>
      <c r="C166" s="172"/>
      <c r="D166" s="720"/>
      <c r="E166" s="996"/>
      <c r="F166" s="996"/>
      <c r="G166" s="718"/>
      <c r="H166" s="171">
        <v>1</v>
      </c>
      <c r="I166" s="720"/>
      <c r="J166" s="929"/>
      <c r="K166" s="930"/>
      <c r="L166" s="930"/>
      <c r="M166" s="930"/>
      <c r="N166" s="931"/>
      <c r="O166" s="929"/>
      <c r="P166" s="930"/>
      <c r="Q166" s="930"/>
      <c r="R166" s="992"/>
      <c r="S166" s="992"/>
      <c r="T166" s="158"/>
      <c r="U166" s="169"/>
      <c r="V166" s="158"/>
      <c r="W166" s="158"/>
      <c r="X166" s="158"/>
      <c r="Y166" s="170"/>
    </row>
    <row r="167" spans="1:25" ht="20.25" customHeight="1">
      <c r="A167" s="171">
        <v>2</v>
      </c>
      <c r="B167" s="720"/>
      <c r="C167" s="172"/>
      <c r="D167" s="720"/>
      <c r="E167" s="996"/>
      <c r="F167" s="996"/>
      <c r="G167" s="718"/>
      <c r="H167" s="171">
        <v>2</v>
      </c>
      <c r="I167" s="720"/>
      <c r="J167" s="929"/>
      <c r="K167" s="930"/>
      <c r="L167" s="930"/>
      <c r="M167" s="930"/>
      <c r="N167" s="931"/>
      <c r="O167" s="929"/>
      <c r="P167" s="930"/>
      <c r="Q167" s="930"/>
      <c r="R167" s="992"/>
      <c r="S167" s="992"/>
      <c r="T167" s="158"/>
      <c r="U167" s="169"/>
      <c r="V167" s="158"/>
      <c r="W167" s="158"/>
      <c r="X167" s="158"/>
      <c r="Y167" s="170"/>
    </row>
    <row r="168" spans="1:25" ht="20.25" customHeight="1">
      <c r="A168" s="171">
        <v>3</v>
      </c>
      <c r="B168" s="720"/>
      <c r="C168" s="172"/>
      <c r="D168" s="720"/>
      <c r="E168" s="996"/>
      <c r="F168" s="996"/>
      <c r="G168" s="718"/>
      <c r="H168" s="171">
        <v>3</v>
      </c>
      <c r="I168" s="720"/>
      <c r="J168" s="929"/>
      <c r="K168" s="930"/>
      <c r="L168" s="930"/>
      <c r="M168" s="930"/>
      <c r="N168" s="931"/>
      <c r="O168" s="929"/>
      <c r="P168" s="930"/>
      <c r="Q168" s="930"/>
      <c r="R168" s="992"/>
      <c r="S168" s="992"/>
      <c r="U168" s="173"/>
      <c r="Y168" s="174"/>
    </row>
    <row r="169" spans="1:25" ht="20.25" customHeight="1">
      <c r="A169" s="171">
        <v>4</v>
      </c>
      <c r="B169" s="720"/>
      <c r="C169" s="172"/>
      <c r="D169" s="720"/>
      <c r="E169" s="997"/>
      <c r="F169" s="997"/>
      <c r="G169" s="718"/>
      <c r="H169" s="171">
        <v>4</v>
      </c>
      <c r="I169" s="720"/>
      <c r="J169" s="929"/>
      <c r="K169" s="930"/>
      <c r="L169" s="930"/>
      <c r="M169" s="930"/>
      <c r="N169" s="931"/>
      <c r="O169" s="929"/>
      <c r="P169" s="930"/>
      <c r="Q169" s="930"/>
      <c r="R169" s="992"/>
      <c r="S169" s="992"/>
      <c r="T169" s="158"/>
      <c r="U169" s="929" t="s">
        <v>358</v>
      </c>
      <c r="V169" s="930"/>
      <c r="W169" s="930"/>
      <c r="X169" s="930"/>
      <c r="Y169" s="931"/>
    </row>
    <row r="170" spans="1:25" ht="20.25" customHeight="1">
      <c r="A170" s="171">
        <v>5</v>
      </c>
      <c r="B170" s="720"/>
      <c r="C170" s="172"/>
      <c r="D170" s="720"/>
      <c r="E170" s="996"/>
      <c r="F170" s="996"/>
      <c r="G170" s="718"/>
      <c r="H170" s="171">
        <v>5</v>
      </c>
      <c r="I170" s="720"/>
      <c r="J170" s="929"/>
      <c r="K170" s="930"/>
      <c r="L170" s="930"/>
      <c r="M170" s="930"/>
      <c r="N170" s="931"/>
      <c r="O170" s="929"/>
      <c r="P170" s="930"/>
      <c r="Q170" s="930"/>
      <c r="R170" s="992"/>
      <c r="S170" s="992"/>
      <c r="T170" s="158"/>
      <c r="U170" s="492"/>
      <c r="V170" s="715"/>
      <c r="W170" s="715"/>
      <c r="X170" s="715"/>
      <c r="Y170" s="493"/>
    </row>
    <row r="171" spans="1:25" ht="20.25" customHeight="1">
      <c r="A171" s="171">
        <v>6</v>
      </c>
      <c r="B171" s="720"/>
      <c r="C171" s="172"/>
      <c r="D171" s="720"/>
      <c r="E171" s="996"/>
      <c r="F171" s="996"/>
      <c r="G171" s="718"/>
      <c r="H171" s="171">
        <v>6</v>
      </c>
      <c r="I171" s="720"/>
      <c r="J171" s="929"/>
      <c r="K171" s="930"/>
      <c r="L171" s="930"/>
      <c r="M171" s="930"/>
      <c r="N171" s="931"/>
      <c r="O171" s="929"/>
      <c r="P171" s="930"/>
      <c r="Q171" s="930"/>
      <c r="R171" s="992"/>
      <c r="S171" s="992"/>
      <c r="T171" s="158"/>
      <c r="U171" s="492"/>
      <c r="V171" s="715"/>
      <c r="W171" s="715"/>
      <c r="X171" s="715"/>
      <c r="Y171" s="493"/>
    </row>
    <row r="172" spans="1:25" ht="20.25" customHeight="1">
      <c r="A172" s="171">
        <v>7</v>
      </c>
      <c r="B172" s="720"/>
      <c r="C172" s="172"/>
      <c r="D172" s="720"/>
      <c r="E172" s="995"/>
      <c r="F172" s="995"/>
      <c r="G172" s="718"/>
      <c r="H172" s="171">
        <v>7</v>
      </c>
      <c r="I172" s="720"/>
      <c r="J172" s="929"/>
      <c r="K172" s="930"/>
      <c r="L172" s="930"/>
      <c r="M172" s="930"/>
      <c r="N172" s="931"/>
      <c r="O172" s="929"/>
      <c r="P172" s="930"/>
      <c r="Q172" s="930"/>
      <c r="R172" s="992"/>
      <c r="S172" s="992"/>
      <c r="U172" s="173"/>
      <c r="Y172" s="174"/>
    </row>
    <row r="173" spans="1:25" ht="20.25" customHeight="1">
      <c r="A173" s="171">
        <v>8</v>
      </c>
      <c r="B173" s="720"/>
      <c r="C173" s="172"/>
      <c r="D173" s="720"/>
      <c r="E173" s="996"/>
      <c r="F173" s="996"/>
      <c r="G173" s="718"/>
      <c r="H173" s="171">
        <v>8</v>
      </c>
      <c r="I173" s="720"/>
      <c r="J173" s="929"/>
      <c r="K173" s="930"/>
      <c r="L173" s="930"/>
      <c r="M173" s="930"/>
      <c r="N173" s="931"/>
      <c r="O173" s="929"/>
      <c r="P173" s="930"/>
      <c r="Q173" s="930"/>
      <c r="R173" s="992"/>
      <c r="S173" s="992"/>
      <c r="T173" s="158"/>
      <c r="U173" s="175"/>
      <c r="V173" s="176"/>
      <c r="W173" s="176"/>
      <c r="X173" s="176"/>
      <c r="Y173" s="177"/>
    </row>
    <row r="174" spans="1:25" ht="12" customHeight="1">
      <c r="A174" s="714"/>
      <c r="B174" s="715"/>
      <c r="C174" s="167"/>
      <c r="D174" s="715"/>
      <c r="E174" s="718"/>
      <c r="F174" s="718"/>
      <c r="G174" s="718"/>
      <c r="H174" s="714"/>
      <c r="I174" s="715"/>
      <c r="J174" s="715"/>
      <c r="K174" s="715"/>
      <c r="L174" s="715"/>
      <c r="M174" s="715"/>
      <c r="N174" s="715"/>
      <c r="O174" s="715"/>
      <c r="P174" s="715"/>
      <c r="Q174" s="715"/>
      <c r="R174" s="715"/>
      <c r="S174" s="715"/>
      <c r="T174" s="158"/>
      <c r="U174" s="158"/>
      <c r="V174" s="158"/>
      <c r="W174" s="158"/>
      <c r="X174" s="158"/>
      <c r="Y174" s="158"/>
    </row>
    <row r="175" spans="1:25" ht="38.25" customHeight="1">
      <c r="A175" s="942" t="s">
        <v>360</v>
      </c>
      <c r="B175" s="943"/>
      <c r="C175" s="943"/>
      <c r="D175" s="943"/>
      <c r="E175" s="992" t="s">
        <v>4</v>
      </c>
      <c r="F175" s="992"/>
      <c r="G175" s="945">
        <f>G142</f>
        <v>46271</v>
      </c>
      <c r="H175" s="946"/>
      <c r="I175" s="947"/>
      <c r="J175" s="992" t="s">
        <v>5</v>
      </c>
      <c r="K175" s="992"/>
      <c r="L175" s="993" t="str">
        <f>L142</f>
        <v>Tilsley</v>
      </c>
      <c r="M175" s="994"/>
      <c r="N175" s="994"/>
      <c r="O175" s="994"/>
      <c r="P175" s="949"/>
      <c r="Q175" s="950"/>
      <c r="R175" s="992" t="s">
        <v>340</v>
      </c>
      <c r="S175" s="992"/>
      <c r="T175" s="948" t="str">
        <f>T142</f>
        <v>Oxfordshire Track and Field League 2026</v>
      </c>
      <c r="U175" s="949"/>
      <c r="V175" s="949"/>
      <c r="W175" s="949"/>
      <c r="X175" s="949"/>
      <c r="Y175" s="950"/>
    </row>
    <row r="176" spans="1:25" ht="38.25" customHeight="1">
      <c r="A176" s="929" t="s">
        <v>283</v>
      </c>
      <c r="B176" s="931"/>
      <c r="C176" s="948" t="str">
        <f>C143</f>
        <v>Javelin U14 Boys (0 athletes) - 500g</v>
      </c>
      <c r="D176" s="950"/>
      <c r="E176" s="929" t="s">
        <v>341</v>
      </c>
      <c r="F176" s="931"/>
      <c r="G176" s="951">
        <f>G143</f>
        <v>0.625</v>
      </c>
      <c r="H176" s="952"/>
      <c r="I176" s="953"/>
      <c r="J176" s="929" t="s">
        <v>342</v>
      </c>
      <c r="K176" s="930"/>
      <c r="L176" s="956">
        <f>L143</f>
        <v>44.06</v>
      </c>
      <c r="M176" s="956"/>
      <c r="N176" s="948" t="s">
        <v>361</v>
      </c>
      <c r="O176" s="949"/>
      <c r="P176" s="949"/>
      <c r="Q176" s="949"/>
      <c r="R176" s="949"/>
      <c r="S176" s="949"/>
      <c r="T176" s="949"/>
      <c r="U176" s="949"/>
      <c r="V176" s="949"/>
      <c r="W176" s="949"/>
      <c r="X176" s="949"/>
      <c r="Y176" s="950"/>
    </row>
    <row r="177" spans="1:25" ht="20.25" customHeight="1">
      <c r="A177" s="158"/>
      <c r="B177" s="158"/>
      <c r="C177" s="158"/>
      <c r="D177" s="159"/>
      <c r="E177" s="715"/>
      <c r="F177" s="715"/>
      <c r="G177" s="160"/>
      <c r="H177" s="160"/>
      <c r="I177" s="715"/>
      <c r="J177" s="715"/>
      <c r="K177" s="713"/>
      <c r="L177" s="713"/>
      <c r="M177" s="713"/>
      <c r="N177" s="161"/>
      <c r="O177" s="161"/>
      <c r="P177" s="162"/>
      <c r="Q177" s="161"/>
      <c r="R177" s="163"/>
      <c r="S177" s="163"/>
      <c r="T177" s="163"/>
      <c r="U177" s="163"/>
      <c r="V177" s="163"/>
      <c r="W177" s="163"/>
      <c r="X177" s="163"/>
      <c r="Y177" s="163"/>
    </row>
    <row r="178" spans="1:25" ht="38.25" customHeight="1">
      <c r="A178" s="958" t="s">
        <v>344</v>
      </c>
      <c r="B178" s="960" t="s">
        <v>302</v>
      </c>
      <c r="C178" s="960" t="s">
        <v>345</v>
      </c>
      <c r="D178" s="960" t="s">
        <v>346</v>
      </c>
      <c r="E178" s="986" t="s">
        <v>362</v>
      </c>
      <c r="F178" s="986"/>
      <c r="G178" s="986" t="s">
        <v>363</v>
      </c>
      <c r="H178" s="986"/>
      <c r="I178" s="986" t="s">
        <v>364</v>
      </c>
      <c r="J178" s="986"/>
      <c r="K178" s="986" t="s">
        <v>365</v>
      </c>
      <c r="L178" s="986"/>
      <c r="M178" s="987" t="s">
        <v>366</v>
      </c>
      <c r="N178" s="988"/>
      <c r="O178" s="986" t="s">
        <v>367</v>
      </c>
      <c r="P178" s="991"/>
      <c r="Q178" s="986" t="s">
        <v>368</v>
      </c>
      <c r="R178" s="991"/>
      <c r="S178" s="986" t="s">
        <v>369</v>
      </c>
      <c r="T178" s="991"/>
      <c r="U178" s="986" t="s">
        <v>370</v>
      </c>
      <c r="V178" s="940"/>
      <c r="W178" s="938" t="s">
        <v>350</v>
      </c>
      <c r="X178" s="940" t="s">
        <v>351</v>
      </c>
      <c r="Y178" s="941"/>
    </row>
    <row r="179" spans="1:25" ht="20.25" customHeight="1">
      <c r="A179" s="959"/>
      <c r="B179" s="961"/>
      <c r="C179" s="961"/>
      <c r="D179" s="961"/>
      <c r="E179" s="991" t="s">
        <v>352</v>
      </c>
      <c r="F179" s="991"/>
      <c r="G179" s="991" t="s">
        <v>352</v>
      </c>
      <c r="H179" s="991"/>
      <c r="I179" s="991" t="s">
        <v>352</v>
      </c>
      <c r="J179" s="991"/>
      <c r="K179" s="991" t="s">
        <v>352</v>
      </c>
      <c r="L179" s="991"/>
      <c r="M179" s="989"/>
      <c r="N179" s="990"/>
      <c r="O179" s="991" t="s">
        <v>352</v>
      </c>
      <c r="P179" s="991"/>
      <c r="Q179" s="991" t="s">
        <v>352</v>
      </c>
      <c r="R179" s="991"/>
      <c r="S179" s="991" t="s">
        <v>352</v>
      </c>
      <c r="T179" s="991"/>
      <c r="U179" s="991" t="s">
        <v>352</v>
      </c>
      <c r="V179" s="940"/>
      <c r="W179" s="939"/>
      <c r="X179" s="719" t="s">
        <v>71</v>
      </c>
      <c r="Y179" s="719" t="s">
        <v>65</v>
      </c>
    </row>
    <row r="180" spans="1:25" ht="24" customHeight="1">
      <c r="A180" s="717">
        <v>17</v>
      </c>
      <c r="B180" s="164" t="str" cm="1">
        <f t="array" ref="B180">IFERROR(_xlfn.DROP(_xlfn.ANCHORARRAY(DataCalcs!$CY$2),16),"")</f>
        <v/>
      </c>
      <c r="C180" s="165"/>
      <c r="D180" s="165"/>
      <c r="E180" s="934"/>
      <c r="F180" s="935"/>
      <c r="G180" s="934"/>
      <c r="H180" s="935"/>
      <c r="I180" s="934"/>
      <c r="J180" s="935"/>
      <c r="K180" s="929" t="s">
        <v>371</v>
      </c>
      <c r="L180" s="931"/>
      <c r="M180" s="929" t="s">
        <v>371</v>
      </c>
      <c r="N180" s="931"/>
      <c r="O180" s="929" t="s">
        <v>371</v>
      </c>
      <c r="P180" s="931"/>
      <c r="Q180" s="929" t="s">
        <v>371</v>
      </c>
      <c r="R180" s="931"/>
      <c r="S180" s="929" t="s">
        <v>371</v>
      </c>
      <c r="T180" s="931"/>
      <c r="U180" s="968"/>
      <c r="V180" s="957"/>
      <c r="W180" s="720"/>
      <c r="X180" s="720"/>
      <c r="Y180" s="720"/>
    </row>
    <row r="181" spans="1:25" ht="24" customHeight="1">
      <c r="A181" s="717">
        <v>18</v>
      </c>
      <c r="B181" s="164"/>
      <c r="C181" s="165"/>
      <c r="D181" s="165"/>
      <c r="E181" s="934"/>
      <c r="F181" s="935"/>
      <c r="G181" s="934"/>
      <c r="H181" s="935"/>
      <c r="I181" s="934"/>
      <c r="J181" s="935"/>
      <c r="K181" s="929" t="s">
        <v>371</v>
      </c>
      <c r="L181" s="931"/>
      <c r="M181" s="929" t="s">
        <v>371</v>
      </c>
      <c r="N181" s="931"/>
      <c r="O181" s="929" t="s">
        <v>371</v>
      </c>
      <c r="P181" s="931"/>
      <c r="Q181" s="929" t="s">
        <v>371</v>
      </c>
      <c r="R181" s="931"/>
      <c r="S181" s="929" t="s">
        <v>371</v>
      </c>
      <c r="T181" s="931"/>
      <c r="U181" s="968"/>
      <c r="V181" s="957"/>
      <c r="W181" s="720"/>
      <c r="X181" s="720"/>
      <c r="Y181" s="720"/>
    </row>
    <row r="182" spans="1:25" ht="24" customHeight="1">
      <c r="A182" s="720">
        <v>19</v>
      </c>
      <c r="B182" s="164"/>
      <c r="C182" s="165"/>
      <c r="D182" s="165"/>
      <c r="E182" s="934"/>
      <c r="F182" s="935"/>
      <c r="G182" s="934"/>
      <c r="H182" s="935"/>
      <c r="I182" s="934"/>
      <c r="J182" s="935"/>
      <c r="K182" s="929" t="s">
        <v>371</v>
      </c>
      <c r="L182" s="931"/>
      <c r="M182" s="929" t="s">
        <v>371</v>
      </c>
      <c r="N182" s="931"/>
      <c r="O182" s="929" t="s">
        <v>371</v>
      </c>
      <c r="P182" s="931"/>
      <c r="Q182" s="929" t="s">
        <v>371</v>
      </c>
      <c r="R182" s="931"/>
      <c r="S182" s="929" t="s">
        <v>371</v>
      </c>
      <c r="T182" s="931"/>
      <c r="U182" s="968"/>
      <c r="V182" s="957"/>
      <c r="W182" s="720"/>
      <c r="X182" s="720"/>
      <c r="Y182" s="720"/>
    </row>
    <row r="183" spans="1:25" ht="24" customHeight="1">
      <c r="A183" s="720">
        <v>20</v>
      </c>
      <c r="B183" s="164"/>
      <c r="C183" s="165"/>
      <c r="D183" s="165"/>
      <c r="E183" s="934"/>
      <c r="F183" s="935"/>
      <c r="G183" s="934"/>
      <c r="H183" s="935"/>
      <c r="I183" s="934"/>
      <c r="J183" s="935"/>
      <c r="K183" s="929" t="s">
        <v>371</v>
      </c>
      <c r="L183" s="931"/>
      <c r="M183" s="929" t="s">
        <v>371</v>
      </c>
      <c r="N183" s="931"/>
      <c r="O183" s="929" t="s">
        <v>371</v>
      </c>
      <c r="P183" s="931"/>
      <c r="Q183" s="929" t="s">
        <v>371</v>
      </c>
      <c r="R183" s="931"/>
      <c r="S183" s="929" t="s">
        <v>371</v>
      </c>
      <c r="T183" s="931"/>
      <c r="U183" s="968"/>
      <c r="V183" s="957"/>
      <c r="W183" s="720"/>
      <c r="X183" s="720"/>
      <c r="Y183" s="720"/>
    </row>
    <row r="184" spans="1:25" ht="24" customHeight="1">
      <c r="A184" s="720">
        <v>21</v>
      </c>
      <c r="B184" s="164"/>
      <c r="C184" s="165"/>
      <c r="D184" s="165"/>
      <c r="E184" s="934"/>
      <c r="F184" s="935"/>
      <c r="G184" s="934"/>
      <c r="H184" s="935"/>
      <c r="I184" s="934"/>
      <c r="J184" s="935"/>
      <c r="K184" s="929" t="s">
        <v>371</v>
      </c>
      <c r="L184" s="931"/>
      <c r="M184" s="929" t="s">
        <v>371</v>
      </c>
      <c r="N184" s="931"/>
      <c r="O184" s="929" t="s">
        <v>371</v>
      </c>
      <c r="P184" s="931"/>
      <c r="Q184" s="929" t="s">
        <v>371</v>
      </c>
      <c r="R184" s="931"/>
      <c r="S184" s="929" t="s">
        <v>371</v>
      </c>
      <c r="T184" s="931"/>
      <c r="U184" s="968"/>
      <c r="V184" s="957"/>
      <c r="W184" s="720"/>
      <c r="X184" s="720"/>
      <c r="Y184" s="720"/>
    </row>
    <row r="185" spans="1:25" ht="24" customHeight="1">
      <c r="A185" s="720">
        <v>22</v>
      </c>
      <c r="B185" s="164"/>
      <c r="C185" s="165"/>
      <c r="D185" s="165"/>
      <c r="E185" s="934"/>
      <c r="F185" s="935"/>
      <c r="G185" s="934"/>
      <c r="H185" s="935"/>
      <c r="I185" s="934"/>
      <c r="J185" s="935"/>
      <c r="K185" s="929" t="s">
        <v>371</v>
      </c>
      <c r="L185" s="931"/>
      <c r="M185" s="929" t="s">
        <v>371</v>
      </c>
      <c r="N185" s="931"/>
      <c r="O185" s="929" t="s">
        <v>371</v>
      </c>
      <c r="P185" s="931"/>
      <c r="Q185" s="929" t="s">
        <v>371</v>
      </c>
      <c r="R185" s="931"/>
      <c r="S185" s="929" t="s">
        <v>371</v>
      </c>
      <c r="T185" s="931"/>
      <c r="U185" s="968"/>
      <c r="V185" s="957"/>
      <c r="W185" s="720"/>
      <c r="X185" s="720"/>
      <c r="Y185" s="720"/>
    </row>
    <row r="186" spans="1:25" ht="24" customHeight="1">
      <c r="A186" s="720">
        <v>23</v>
      </c>
      <c r="B186" s="164"/>
      <c r="C186" s="165"/>
      <c r="D186" s="165"/>
      <c r="E186" s="934"/>
      <c r="F186" s="935"/>
      <c r="G186" s="934"/>
      <c r="H186" s="935"/>
      <c r="I186" s="934"/>
      <c r="J186" s="935"/>
      <c r="K186" s="929" t="s">
        <v>371</v>
      </c>
      <c r="L186" s="931"/>
      <c r="M186" s="929" t="s">
        <v>371</v>
      </c>
      <c r="N186" s="931"/>
      <c r="O186" s="929" t="s">
        <v>371</v>
      </c>
      <c r="P186" s="931"/>
      <c r="Q186" s="929" t="s">
        <v>371</v>
      </c>
      <c r="R186" s="931"/>
      <c r="S186" s="929" t="s">
        <v>371</v>
      </c>
      <c r="T186" s="931"/>
      <c r="U186" s="968"/>
      <c r="V186" s="957"/>
      <c r="W186" s="720"/>
      <c r="X186" s="720"/>
      <c r="Y186" s="720"/>
    </row>
    <row r="187" spans="1:25" ht="24" customHeight="1">
      <c r="A187" s="720">
        <v>24</v>
      </c>
      <c r="B187" s="164"/>
      <c r="C187" s="165"/>
      <c r="D187" s="165"/>
      <c r="E187" s="934"/>
      <c r="F187" s="935"/>
      <c r="G187" s="934"/>
      <c r="H187" s="935"/>
      <c r="I187" s="934"/>
      <c r="J187" s="935"/>
      <c r="K187" s="929" t="s">
        <v>371</v>
      </c>
      <c r="L187" s="931"/>
      <c r="M187" s="929" t="s">
        <v>371</v>
      </c>
      <c r="N187" s="931"/>
      <c r="O187" s="929" t="s">
        <v>371</v>
      </c>
      <c r="P187" s="931"/>
      <c r="Q187" s="929" t="s">
        <v>371</v>
      </c>
      <c r="R187" s="931"/>
      <c r="S187" s="929" t="s">
        <v>371</v>
      </c>
      <c r="T187" s="931"/>
      <c r="U187" s="968"/>
      <c r="V187" s="957"/>
      <c r="W187" s="720"/>
      <c r="X187" s="720"/>
      <c r="Y187" s="720"/>
    </row>
    <row r="188" spans="1:25" ht="24" customHeight="1">
      <c r="A188" s="720">
        <v>25</v>
      </c>
      <c r="B188" s="164"/>
      <c r="C188" s="165"/>
      <c r="D188" s="165"/>
      <c r="E188" s="934"/>
      <c r="F188" s="935"/>
      <c r="G188" s="934"/>
      <c r="H188" s="935"/>
      <c r="I188" s="934"/>
      <c r="J188" s="935"/>
      <c r="K188" s="929" t="s">
        <v>371</v>
      </c>
      <c r="L188" s="931"/>
      <c r="M188" s="929" t="s">
        <v>371</v>
      </c>
      <c r="N188" s="931"/>
      <c r="O188" s="929" t="s">
        <v>371</v>
      </c>
      <c r="P188" s="931"/>
      <c r="Q188" s="929" t="s">
        <v>371</v>
      </c>
      <c r="R188" s="931"/>
      <c r="S188" s="929" t="s">
        <v>371</v>
      </c>
      <c r="T188" s="931"/>
      <c r="U188" s="968"/>
      <c r="V188" s="957"/>
      <c r="W188" s="720"/>
      <c r="X188" s="720"/>
      <c r="Y188" s="720"/>
    </row>
    <row r="189" spans="1:25" ht="24" customHeight="1">
      <c r="A189" s="720">
        <v>26</v>
      </c>
      <c r="B189" s="164"/>
      <c r="C189" s="165"/>
      <c r="D189" s="165"/>
      <c r="E189" s="934"/>
      <c r="F189" s="935"/>
      <c r="G189" s="934"/>
      <c r="H189" s="935"/>
      <c r="I189" s="934"/>
      <c r="J189" s="935"/>
      <c r="K189" s="929" t="s">
        <v>371</v>
      </c>
      <c r="L189" s="931"/>
      <c r="M189" s="929" t="s">
        <v>371</v>
      </c>
      <c r="N189" s="931"/>
      <c r="O189" s="929" t="s">
        <v>371</v>
      </c>
      <c r="P189" s="931"/>
      <c r="Q189" s="929" t="s">
        <v>371</v>
      </c>
      <c r="R189" s="931"/>
      <c r="S189" s="929" t="s">
        <v>371</v>
      </c>
      <c r="T189" s="931"/>
      <c r="U189" s="968"/>
      <c r="V189" s="957"/>
      <c r="W189" s="720"/>
      <c r="X189" s="720"/>
      <c r="Y189" s="720"/>
    </row>
    <row r="190" spans="1:25" ht="24" customHeight="1">
      <c r="A190" s="720">
        <v>27</v>
      </c>
      <c r="B190" s="164"/>
      <c r="C190" s="165"/>
      <c r="D190" s="165"/>
      <c r="E190" s="934"/>
      <c r="F190" s="935"/>
      <c r="G190" s="934"/>
      <c r="H190" s="935"/>
      <c r="I190" s="934"/>
      <c r="J190" s="935"/>
      <c r="K190" s="929" t="s">
        <v>371</v>
      </c>
      <c r="L190" s="931"/>
      <c r="M190" s="929" t="s">
        <v>371</v>
      </c>
      <c r="N190" s="931"/>
      <c r="O190" s="929" t="s">
        <v>371</v>
      </c>
      <c r="P190" s="931"/>
      <c r="Q190" s="929" t="s">
        <v>371</v>
      </c>
      <c r="R190" s="931"/>
      <c r="S190" s="929" t="s">
        <v>371</v>
      </c>
      <c r="T190" s="931"/>
      <c r="U190" s="968"/>
      <c r="V190" s="957"/>
      <c r="W190" s="720"/>
      <c r="X190" s="720"/>
      <c r="Y190" s="720"/>
    </row>
    <row r="191" spans="1:25" ht="24" customHeight="1">
      <c r="A191" s="720">
        <v>28</v>
      </c>
      <c r="B191" s="164"/>
      <c r="C191" s="165"/>
      <c r="D191" s="165"/>
      <c r="E191" s="982"/>
      <c r="F191" s="983"/>
      <c r="G191" s="982"/>
      <c r="H191" s="983"/>
      <c r="I191" s="982"/>
      <c r="J191" s="983"/>
      <c r="K191" s="929" t="s">
        <v>371</v>
      </c>
      <c r="L191" s="931"/>
      <c r="M191" s="929" t="s">
        <v>371</v>
      </c>
      <c r="N191" s="931"/>
      <c r="O191" s="929" t="s">
        <v>371</v>
      </c>
      <c r="P191" s="931"/>
      <c r="Q191" s="929" t="s">
        <v>371</v>
      </c>
      <c r="R191" s="931"/>
      <c r="S191" s="929" t="s">
        <v>371</v>
      </c>
      <c r="T191" s="931"/>
      <c r="U191" s="984"/>
      <c r="V191" s="985"/>
      <c r="W191" s="716"/>
      <c r="X191" s="716"/>
      <c r="Y191" s="716"/>
    </row>
    <row r="192" spans="1:25" ht="24" customHeight="1">
      <c r="A192" s="720">
        <v>29</v>
      </c>
      <c r="B192" s="164"/>
      <c r="C192" s="165"/>
      <c r="D192" s="165"/>
      <c r="E192" s="980"/>
      <c r="F192" s="980"/>
      <c r="G192" s="980"/>
      <c r="H192" s="980"/>
      <c r="I192" s="980"/>
      <c r="J192" s="980"/>
      <c r="K192" s="929" t="s">
        <v>371</v>
      </c>
      <c r="L192" s="931"/>
      <c r="M192" s="929" t="s">
        <v>371</v>
      </c>
      <c r="N192" s="931"/>
      <c r="O192" s="929" t="s">
        <v>371</v>
      </c>
      <c r="P192" s="931"/>
      <c r="Q192" s="929" t="s">
        <v>371</v>
      </c>
      <c r="R192" s="931"/>
      <c r="S192" s="929" t="s">
        <v>371</v>
      </c>
      <c r="T192" s="931"/>
      <c r="U192" s="981"/>
      <c r="V192" s="981"/>
      <c r="W192" s="720"/>
      <c r="X192" s="720"/>
      <c r="Y192" s="720"/>
    </row>
    <row r="193" spans="1:25" ht="24" customHeight="1">
      <c r="A193" s="720">
        <v>30</v>
      </c>
      <c r="B193" s="164"/>
      <c r="C193" s="165"/>
      <c r="D193" s="165"/>
      <c r="E193" s="934"/>
      <c r="F193" s="935"/>
      <c r="G193" s="934"/>
      <c r="H193" s="935"/>
      <c r="I193" s="934"/>
      <c r="J193" s="935"/>
      <c r="K193" s="929" t="s">
        <v>371</v>
      </c>
      <c r="L193" s="931"/>
      <c r="M193" s="929" t="s">
        <v>371</v>
      </c>
      <c r="N193" s="931"/>
      <c r="O193" s="929" t="s">
        <v>371</v>
      </c>
      <c r="P193" s="931"/>
      <c r="Q193" s="929" t="s">
        <v>371</v>
      </c>
      <c r="R193" s="931"/>
      <c r="S193" s="929" t="s">
        <v>371</v>
      </c>
      <c r="T193" s="931"/>
      <c r="U193" s="968"/>
      <c r="V193" s="957"/>
      <c r="W193" s="720"/>
      <c r="X193" s="720"/>
      <c r="Y193" s="720"/>
    </row>
    <row r="194" spans="1:25" ht="24" customHeight="1">
      <c r="A194" s="720">
        <v>31</v>
      </c>
      <c r="B194" s="164"/>
      <c r="C194" s="165"/>
      <c r="D194" s="165"/>
      <c r="E194" s="934"/>
      <c r="F194" s="935"/>
      <c r="G194" s="934"/>
      <c r="H194" s="935"/>
      <c r="I194" s="934"/>
      <c r="J194" s="935"/>
      <c r="K194" s="929" t="s">
        <v>371</v>
      </c>
      <c r="L194" s="931"/>
      <c r="M194" s="929" t="s">
        <v>371</v>
      </c>
      <c r="N194" s="931"/>
      <c r="O194" s="929" t="s">
        <v>371</v>
      </c>
      <c r="P194" s="931"/>
      <c r="Q194" s="929" t="s">
        <v>371</v>
      </c>
      <c r="R194" s="931"/>
      <c r="S194" s="929" t="s">
        <v>371</v>
      </c>
      <c r="T194" s="931"/>
      <c r="U194" s="968"/>
      <c r="V194" s="957"/>
      <c r="W194" s="720"/>
      <c r="X194" s="720"/>
      <c r="Y194" s="720"/>
    </row>
    <row r="195" spans="1:25" ht="24" customHeight="1">
      <c r="A195" s="720">
        <v>32</v>
      </c>
      <c r="B195" s="164"/>
      <c r="C195" s="165"/>
      <c r="D195" s="165"/>
      <c r="E195" s="934"/>
      <c r="F195" s="935"/>
      <c r="G195" s="934"/>
      <c r="H195" s="935"/>
      <c r="I195" s="934"/>
      <c r="J195" s="935"/>
      <c r="K195" s="929" t="s">
        <v>371</v>
      </c>
      <c r="L195" s="931"/>
      <c r="M195" s="929" t="s">
        <v>371</v>
      </c>
      <c r="N195" s="931"/>
      <c r="O195" s="929" t="s">
        <v>371</v>
      </c>
      <c r="P195" s="931"/>
      <c r="Q195" s="929" t="s">
        <v>371</v>
      </c>
      <c r="R195" s="931"/>
      <c r="S195" s="929" t="s">
        <v>371</v>
      </c>
      <c r="T195" s="931"/>
      <c r="U195" s="968"/>
      <c r="V195" s="957"/>
      <c r="W195" s="720"/>
      <c r="X195" s="720"/>
      <c r="Y195" s="720"/>
    </row>
    <row r="196" spans="1:25" ht="20.25" customHeight="1">
      <c r="A196" s="158"/>
      <c r="B196" s="158"/>
      <c r="C196" s="167"/>
      <c r="D196" s="167"/>
      <c r="E196" s="158"/>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ht="20.25" customHeight="1">
      <c r="A197" s="928"/>
      <c r="B197" s="928"/>
      <c r="C197" s="928"/>
      <c r="D197" s="928"/>
      <c r="E197" s="928"/>
      <c r="F197" s="928"/>
      <c r="G197" s="715"/>
      <c r="H197" s="928"/>
      <c r="I197" s="928"/>
      <c r="J197" s="928"/>
      <c r="K197" s="928"/>
      <c r="L197" s="928"/>
      <c r="M197" s="928"/>
      <c r="N197" s="928"/>
      <c r="O197" s="928"/>
      <c r="P197" s="928"/>
      <c r="Q197" s="928"/>
      <c r="R197" s="928"/>
      <c r="S197" s="928"/>
      <c r="T197" s="158"/>
      <c r="U197" s="929" t="s">
        <v>355</v>
      </c>
      <c r="V197" s="930"/>
      <c r="W197" s="930"/>
      <c r="X197" s="930"/>
      <c r="Y197" s="931"/>
    </row>
    <row r="198" spans="1:25" ht="20.25" customHeight="1">
      <c r="A198" s="158"/>
      <c r="B198" s="715"/>
      <c r="C198" s="715"/>
      <c r="D198" s="715"/>
      <c r="E198" s="979"/>
      <c r="F198" s="979"/>
      <c r="G198" s="715"/>
      <c r="H198" s="158"/>
      <c r="I198" s="715"/>
      <c r="J198" s="928"/>
      <c r="K198" s="928"/>
      <c r="L198" s="928"/>
      <c r="M198" s="928"/>
      <c r="N198" s="928"/>
      <c r="O198" s="928"/>
      <c r="P198" s="928"/>
      <c r="Q198" s="928"/>
      <c r="R198" s="979"/>
      <c r="S198" s="979"/>
      <c r="T198" s="158"/>
      <c r="U198" s="169"/>
      <c r="V198" s="158"/>
      <c r="W198" s="158"/>
      <c r="X198" s="158"/>
      <c r="Y198" s="170"/>
    </row>
    <row r="199" spans="1:25" ht="20.25" customHeight="1">
      <c r="A199" s="714"/>
      <c r="B199" s="715"/>
      <c r="C199" s="167"/>
      <c r="D199" s="715"/>
      <c r="E199" s="978"/>
      <c r="F199" s="978"/>
      <c r="G199" s="718"/>
      <c r="H199" s="714"/>
      <c r="I199" s="715"/>
      <c r="J199" s="928"/>
      <c r="K199" s="928"/>
      <c r="L199" s="928"/>
      <c r="M199" s="928"/>
      <c r="N199" s="928"/>
      <c r="O199" s="928"/>
      <c r="P199" s="928"/>
      <c r="Q199" s="928"/>
      <c r="R199" s="928"/>
      <c r="S199" s="928"/>
      <c r="T199" s="158"/>
      <c r="U199" s="169"/>
      <c r="V199" s="158"/>
      <c r="W199" s="158"/>
      <c r="X199" s="158"/>
      <c r="Y199" s="170"/>
    </row>
    <row r="200" spans="1:25" ht="20.25" customHeight="1">
      <c r="A200" s="714"/>
      <c r="B200" s="715"/>
      <c r="C200" s="167"/>
      <c r="D200" s="715"/>
      <c r="E200" s="978"/>
      <c r="F200" s="978"/>
      <c r="G200" s="718"/>
      <c r="H200" s="714"/>
      <c r="I200" s="715"/>
      <c r="J200" s="928"/>
      <c r="K200" s="928"/>
      <c r="L200" s="928"/>
      <c r="M200" s="928"/>
      <c r="N200" s="928"/>
      <c r="O200" s="928"/>
      <c r="P200" s="928"/>
      <c r="Q200" s="928"/>
      <c r="R200" s="928"/>
      <c r="S200" s="928"/>
      <c r="T200" s="158"/>
      <c r="U200" s="169"/>
      <c r="V200" s="158"/>
      <c r="W200" s="158"/>
      <c r="X200" s="158"/>
      <c r="Y200" s="170"/>
    </row>
    <row r="201" spans="1:25" ht="20.25" customHeight="1">
      <c r="A201" s="714"/>
      <c r="B201" s="715"/>
      <c r="C201" s="167"/>
      <c r="D201" s="715"/>
      <c r="E201" s="978"/>
      <c r="F201" s="978"/>
      <c r="G201" s="718"/>
      <c r="H201" s="714"/>
      <c r="I201" s="715"/>
      <c r="J201" s="928"/>
      <c r="K201" s="928"/>
      <c r="L201" s="928"/>
      <c r="M201" s="928"/>
      <c r="N201" s="928"/>
      <c r="O201" s="928"/>
      <c r="P201" s="928"/>
      <c r="Q201" s="928"/>
      <c r="R201" s="928"/>
      <c r="S201" s="928"/>
      <c r="U201" s="173"/>
      <c r="Y201" s="174"/>
    </row>
    <row r="202" spans="1:25" ht="20.25" customHeight="1">
      <c r="A202" s="714"/>
      <c r="B202" s="715"/>
      <c r="C202" s="167"/>
      <c r="D202" s="715"/>
      <c r="E202" s="978"/>
      <c r="F202" s="978"/>
      <c r="G202" s="718"/>
      <c r="H202" s="714"/>
      <c r="I202" s="715"/>
      <c r="J202" s="928"/>
      <c r="K202" s="928"/>
      <c r="L202" s="928"/>
      <c r="M202" s="928"/>
      <c r="N202" s="928"/>
      <c r="O202" s="928"/>
      <c r="P202" s="928"/>
      <c r="Q202" s="928"/>
      <c r="R202" s="928"/>
      <c r="S202" s="928"/>
      <c r="T202" s="158"/>
      <c r="U202" s="929" t="s">
        <v>358</v>
      </c>
      <c r="V202" s="930"/>
      <c r="W202" s="930"/>
      <c r="X202" s="930"/>
      <c r="Y202" s="931"/>
    </row>
    <row r="203" spans="1:25" ht="20.25" customHeight="1">
      <c r="A203" s="714"/>
      <c r="B203" s="715"/>
      <c r="C203" s="167"/>
      <c r="D203" s="715"/>
      <c r="E203" s="978"/>
      <c r="F203" s="978"/>
      <c r="G203" s="718"/>
      <c r="H203" s="714"/>
      <c r="I203" s="715"/>
      <c r="J203" s="928"/>
      <c r="K203" s="928"/>
      <c r="L203" s="928"/>
      <c r="M203" s="928"/>
      <c r="N203" s="928"/>
      <c r="O203" s="928"/>
      <c r="P203" s="928"/>
      <c r="Q203" s="928"/>
      <c r="R203" s="928"/>
      <c r="S203" s="928"/>
      <c r="T203" s="158"/>
      <c r="U203" s="492"/>
      <c r="V203" s="715"/>
      <c r="W203" s="715"/>
      <c r="X203" s="715"/>
      <c r="Y203" s="493"/>
    </row>
    <row r="204" spans="1:25" ht="20.25" customHeight="1">
      <c r="A204" s="714"/>
      <c r="B204" s="715"/>
      <c r="C204" s="167"/>
      <c r="D204" s="715"/>
      <c r="E204" s="978"/>
      <c r="F204" s="978"/>
      <c r="G204" s="718"/>
      <c r="H204" s="714"/>
      <c r="I204" s="715"/>
      <c r="J204" s="928"/>
      <c r="K204" s="928"/>
      <c r="L204" s="928"/>
      <c r="M204" s="928"/>
      <c r="N204" s="928"/>
      <c r="O204" s="928"/>
      <c r="P204" s="928"/>
      <c r="Q204" s="928"/>
      <c r="R204" s="928"/>
      <c r="S204" s="928"/>
      <c r="T204" s="158"/>
      <c r="U204" s="492"/>
      <c r="V204" s="715"/>
      <c r="W204" s="715"/>
      <c r="X204" s="715"/>
      <c r="Y204" s="493"/>
    </row>
    <row r="205" spans="1:25" ht="20.25" customHeight="1">
      <c r="A205" s="714"/>
      <c r="B205" s="715"/>
      <c r="C205" s="167"/>
      <c r="D205" s="715"/>
      <c r="E205" s="978"/>
      <c r="F205" s="978"/>
      <c r="G205" s="718"/>
      <c r="H205" s="714"/>
      <c r="I205" s="715"/>
      <c r="J205" s="928"/>
      <c r="K205" s="928"/>
      <c r="L205" s="928"/>
      <c r="M205" s="928"/>
      <c r="N205" s="928"/>
      <c r="O205" s="928"/>
      <c r="P205" s="928"/>
      <c r="Q205" s="928"/>
      <c r="R205" s="928"/>
      <c r="S205" s="928"/>
      <c r="U205" s="173"/>
      <c r="Y205" s="174"/>
    </row>
    <row r="206" spans="1:25" ht="20.25" customHeight="1">
      <c r="A206" s="714"/>
      <c r="B206" s="715"/>
      <c r="C206" s="167"/>
      <c r="D206" s="715"/>
      <c r="E206" s="978"/>
      <c r="F206" s="978"/>
      <c r="G206" s="718"/>
      <c r="H206" s="714"/>
      <c r="I206" s="715"/>
      <c r="J206" s="928"/>
      <c r="K206" s="928"/>
      <c r="L206" s="928"/>
      <c r="M206" s="928"/>
      <c r="N206" s="928"/>
      <c r="O206" s="928"/>
      <c r="P206" s="928"/>
      <c r="Q206" s="928"/>
      <c r="R206" s="928"/>
      <c r="S206" s="928"/>
      <c r="T206" s="158"/>
      <c r="U206" s="175"/>
      <c r="V206" s="176"/>
      <c r="W206" s="176"/>
      <c r="X206" s="176"/>
      <c r="Y206" s="177"/>
    </row>
    <row r="207" spans="1:25" ht="12" customHeight="1">
      <c r="A207" s="714"/>
      <c r="B207" s="715"/>
      <c r="C207" s="167"/>
      <c r="D207" s="715"/>
      <c r="E207" s="718"/>
      <c r="F207" s="718"/>
      <c r="G207" s="718"/>
      <c r="H207" s="714"/>
      <c r="I207" s="715"/>
      <c r="J207" s="715"/>
      <c r="K207" s="715"/>
      <c r="L207" s="715"/>
      <c r="M207" s="715"/>
      <c r="N207" s="715"/>
      <c r="O207" s="715"/>
      <c r="P207" s="715"/>
      <c r="Q207" s="715"/>
      <c r="R207" s="715"/>
      <c r="S207" s="715"/>
      <c r="T207" s="158"/>
      <c r="U207" s="158"/>
      <c r="V207" s="158"/>
      <c r="W207" s="158"/>
      <c r="X207" s="158"/>
      <c r="Y207" s="158"/>
    </row>
    <row r="208" spans="1:25" ht="38.25" customHeight="1">
      <c r="A208" s="942" t="s">
        <v>360</v>
      </c>
      <c r="B208" s="943"/>
      <c r="C208" s="943"/>
      <c r="D208" s="943"/>
      <c r="E208" s="992" t="s">
        <v>4</v>
      </c>
      <c r="F208" s="992"/>
      <c r="G208" s="945">
        <f>Boys!$G$3</f>
        <v>46271</v>
      </c>
      <c r="H208" s="946"/>
      <c r="I208" s="947"/>
      <c r="J208" s="992" t="s">
        <v>5</v>
      </c>
      <c r="K208" s="992"/>
      <c r="L208" s="993" t="str">
        <f>Boys!$I$3</f>
        <v>Tilsley</v>
      </c>
      <c r="M208" s="994"/>
      <c r="N208" s="994"/>
      <c r="O208" s="994"/>
      <c r="P208" s="949"/>
      <c r="Q208" s="950"/>
      <c r="R208" s="992" t="s">
        <v>340</v>
      </c>
      <c r="S208" s="992"/>
      <c r="T208" s="948" t="str">
        <f>'Read Me First'!$A$1</f>
        <v>Oxfordshire Track and Field League 2026</v>
      </c>
      <c r="U208" s="949"/>
      <c r="V208" s="949"/>
      <c r="W208" s="949"/>
      <c r="X208" s="949"/>
      <c r="Y208" s="950"/>
    </row>
    <row r="209" spans="1:25" ht="38.25" customHeight="1">
      <c r="A209" s="929" t="s">
        <v>283</v>
      </c>
      <c r="B209" s="931"/>
      <c r="C209" s="948" t="str">
        <f>"Long Jump U14 Boys (" &amp;DataCalcs!CP57+DataCalcs!CP58 &amp; " athletes)"</f>
        <v>Long Jump U14 Boys (0 athletes)</v>
      </c>
      <c r="D209" s="950"/>
      <c r="E209" s="929" t="s">
        <v>341</v>
      </c>
      <c r="F209" s="931"/>
      <c r="G209" s="951">
        <f>DataTables!$Q$19</f>
        <v>0.54166666666666663</v>
      </c>
      <c r="H209" s="952"/>
      <c r="I209" s="953"/>
      <c r="J209" s="929" t="s">
        <v>342</v>
      </c>
      <c r="K209" s="930"/>
      <c r="L209" s="956">
        <f>DataTables!$N$19</f>
        <v>4.9400000000000004</v>
      </c>
      <c r="M209" s="956"/>
      <c r="N209" s="948" t="s">
        <v>361</v>
      </c>
      <c r="O209" s="949"/>
      <c r="P209" s="949"/>
      <c r="Q209" s="949"/>
      <c r="R209" s="949"/>
      <c r="S209" s="949"/>
      <c r="T209" s="949"/>
      <c r="U209" s="949"/>
      <c r="V209" s="949"/>
      <c r="W209" s="949"/>
      <c r="X209" s="949"/>
      <c r="Y209" s="950"/>
    </row>
    <row r="210" spans="1:25" ht="20.25" customHeight="1">
      <c r="A210" s="158"/>
      <c r="B210" s="158"/>
      <c r="C210" s="158"/>
      <c r="D210" s="159"/>
      <c r="E210" s="715"/>
      <c r="F210" s="715"/>
      <c r="G210" s="160"/>
      <c r="H210" s="160"/>
      <c r="I210" s="715"/>
      <c r="J210" s="715"/>
      <c r="K210" s="713"/>
      <c r="L210" s="713"/>
      <c r="M210" s="713"/>
      <c r="N210" s="161"/>
      <c r="O210" s="161"/>
      <c r="P210" s="162"/>
      <c r="Q210" s="161"/>
      <c r="R210" s="163"/>
      <c r="S210" s="163"/>
      <c r="T210" s="163"/>
      <c r="U210" s="163"/>
      <c r="V210" s="163"/>
      <c r="W210" s="163"/>
      <c r="X210" s="163"/>
      <c r="Y210" s="163"/>
    </row>
    <row r="211" spans="1:25" ht="38.25" customHeight="1">
      <c r="A211" s="958" t="s">
        <v>344</v>
      </c>
      <c r="B211" s="960" t="s">
        <v>302</v>
      </c>
      <c r="C211" s="960" t="s">
        <v>345</v>
      </c>
      <c r="D211" s="960" t="s">
        <v>346</v>
      </c>
      <c r="E211" s="986" t="s">
        <v>362</v>
      </c>
      <c r="F211" s="986"/>
      <c r="G211" s="986" t="s">
        <v>363</v>
      </c>
      <c r="H211" s="986"/>
      <c r="I211" s="986" t="s">
        <v>364</v>
      </c>
      <c r="J211" s="986"/>
      <c r="K211" s="986" t="s">
        <v>365</v>
      </c>
      <c r="L211" s="986"/>
      <c r="M211" s="987" t="s">
        <v>366</v>
      </c>
      <c r="N211" s="988"/>
      <c r="O211" s="986" t="s">
        <v>367</v>
      </c>
      <c r="P211" s="991"/>
      <c r="Q211" s="986" t="s">
        <v>368</v>
      </c>
      <c r="R211" s="991"/>
      <c r="S211" s="986" t="s">
        <v>369</v>
      </c>
      <c r="T211" s="991"/>
      <c r="U211" s="986" t="s">
        <v>370</v>
      </c>
      <c r="V211" s="940"/>
      <c r="W211" s="938" t="s">
        <v>350</v>
      </c>
      <c r="X211" s="940" t="s">
        <v>351</v>
      </c>
      <c r="Y211" s="941"/>
    </row>
    <row r="212" spans="1:25" ht="20.25" customHeight="1">
      <c r="A212" s="959"/>
      <c r="B212" s="961"/>
      <c r="C212" s="961"/>
      <c r="D212" s="961"/>
      <c r="E212" s="991" t="s">
        <v>352</v>
      </c>
      <c r="F212" s="991"/>
      <c r="G212" s="991" t="s">
        <v>352</v>
      </c>
      <c r="H212" s="991"/>
      <c r="I212" s="991" t="s">
        <v>352</v>
      </c>
      <c r="J212" s="991"/>
      <c r="K212" s="991" t="s">
        <v>352</v>
      </c>
      <c r="L212" s="991"/>
      <c r="M212" s="989"/>
      <c r="N212" s="990"/>
      <c r="O212" s="991" t="s">
        <v>352</v>
      </c>
      <c r="P212" s="991"/>
      <c r="Q212" s="991" t="s">
        <v>352</v>
      </c>
      <c r="R212" s="991"/>
      <c r="S212" s="991" t="s">
        <v>352</v>
      </c>
      <c r="T212" s="991"/>
      <c r="U212" s="991" t="s">
        <v>352</v>
      </c>
      <c r="V212" s="940"/>
      <c r="W212" s="939"/>
      <c r="X212" s="719" t="s">
        <v>71</v>
      </c>
      <c r="Y212" s="719" t="s">
        <v>65</v>
      </c>
    </row>
    <row r="213" spans="1:25" ht="24" customHeight="1">
      <c r="A213" s="717">
        <v>1</v>
      </c>
      <c r="B213" s="164" t="str" cm="1">
        <f t="array" ref="B213">_xlfn.LET(_xlpm.a,DataCalcs!CN2:CP17,_xlfn._xlws.FILTER(_xlpm.a,_xlfn.CHOOSECOLS(_xlpm.a,2)&lt;&gt;"Not Declared",""))</f>
        <v/>
      </c>
      <c r="C213" s="165"/>
      <c r="D213" s="165"/>
      <c r="E213" s="934"/>
      <c r="F213" s="935"/>
      <c r="G213" s="934"/>
      <c r="H213" s="935"/>
      <c r="I213" s="934"/>
      <c r="J213" s="935"/>
      <c r="K213" s="929" t="s">
        <v>371</v>
      </c>
      <c r="L213" s="931"/>
      <c r="M213" s="929" t="s">
        <v>371</v>
      </c>
      <c r="N213" s="931"/>
      <c r="O213" s="929" t="s">
        <v>371</v>
      </c>
      <c r="P213" s="931"/>
      <c r="Q213" s="929" t="s">
        <v>371</v>
      </c>
      <c r="R213" s="931"/>
      <c r="S213" s="929" t="s">
        <v>371</v>
      </c>
      <c r="T213" s="931"/>
      <c r="U213" s="968"/>
      <c r="V213" s="957"/>
      <c r="W213" s="720"/>
      <c r="X213" s="720"/>
      <c r="Y213" s="720"/>
    </row>
    <row r="214" spans="1:25" ht="24" customHeight="1">
      <c r="A214" s="720">
        <v>2</v>
      </c>
      <c r="B214" s="164"/>
      <c r="C214" s="165"/>
      <c r="D214" s="165"/>
      <c r="E214" s="934"/>
      <c r="F214" s="935"/>
      <c r="G214" s="934"/>
      <c r="H214" s="935"/>
      <c r="I214" s="934"/>
      <c r="J214" s="935"/>
      <c r="K214" s="929" t="s">
        <v>371</v>
      </c>
      <c r="L214" s="931"/>
      <c r="M214" s="929" t="s">
        <v>371</v>
      </c>
      <c r="N214" s="931"/>
      <c r="O214" s="929" t="s">
        <v>371</v>
      </c>
      <c r="P214" s="931"/>
      <c r="Q214" s="929" t="s">
        <v>371</v>
      </c>
      <c r="R214" s="931"/>
      <c r="S214" s="929" t="s">
        <v>371</v>
      </c>
      <c r="T214" s="931"/>
      <c r="U214" s="968"/>
      <c r="V214" s="957"/>
      <c r="W214" s="720"/>
      <c r="X214" s="720"/>
      <c r="Y214" s="720"/>
    </row>
    <row r="215" spans="1:25" ht="24" customHeight="1">
      <c r="A215" s="720">
        <v>3</v>
      </c>
      <c r="B215" s="164"/>
      <c r="C215" s="165"/>
      <c r="D215" s="165"/>
      <c r="E215" s="934"/>
      <c r="F215" s="935"/>
      <c r="G215" s="934"/>
      <c r="H215" s="935"/>
      <c r="I215" s="934"/>
      <c r="J215" s="935"/>
      <c r="K215" s="929" t="s">
        <v>371</v>
      </c>
      <c r="L215" s="931"/>
      <c r="M215" s="929" t="s">
        <v>371</v>
      </c>
      <c r="N215" s="931"/>
      <c r="O215" s="929" t="s">
        <v>371</v>
      </c>
      <c r="P215" s="931"/>
      <c r="Q215" s="929" t="s">
        <v>371</v>
      </c>
      <c r="R215" s="931"/>
      <c r="S215" s="929" t="s">
        <v>371</v>
      </c>
      <c r="T215" s="931"/>
      <c r="U215" s="968"/>
      <c r="V215" s="957"/>
      <c r="W215" s="720"/>
      <c r="X215" s="720"/>
      <c r="Y215" s="720"/>
    </row>
    <row r="216" spans="1:25" ht="24" customHeight="1">
      <c r="A216" s="720">
        <v>4</v>
      </c>
      <c r="B216" s="164"/>
      <c r="C216" s="165"/>
      <c r="D216" s="165"/>
      <c r="E216" s="934"/>
      <c r="F216" s="935"/>
      <c r="G216" s="934"/>
      <c r="H216" s="935"/>
      <c r="I216" s="934"/>
      <c r="J216" s="935"/>
      <c r="K216" s="929" t="s">
        <v>371</v>
      </c>
      <c r="L216" s="931"/>
      <c r="M216" s="929" t="s">
        <v>371</v>
      </c>
      <c r="N216" s="931"/>
      <c r="O216" s="929" t="s">
        <v>371</v>
      </c>
      <c r="P216" s="931"/>
      <c r="Q216" s="929" t="s">
        <v>371</v>
      </c>
      <c r="R216" s="931"/>
      <c r="S216" s="929" t="s">
        <v>371</v>
      </c>
      <c r="T216" s="931"/>
      <c r="U216" s="968"/>
      <c r="V216" s="957"/>
      <c r="W216" s="720"/>
      <c r="X216" s="720"/>
      <c r="Y216" s="720"/>
    </row>
    <row r="217" spans="1:25" ht="24" customHeight="1">
      <c r="A217" s="720">
        <v>5</v>
      </c>
      <c r="B217" s="164"/>
      <c r="C217" s="165"/>
      <c r="D217" s="165"/>
      <c r="E217" s="934"/>
      <c r="F217" s="935"/>
      <c r="G217" s="934"/>
      <c r="H217" s="935"/>
      <c r="I217" s="934"/>
      <c r="J217" s="935"/>
      <c r="K217" s="929" t="s">
        <v>371</v>
      </c>
      <c r="L217" s="931"/>
      <c r="M217" s="929" t="s">
        <v>371</v>
      </c>
      <c r="N217" s="931"/>
      <c r="O217" s="929" t="s">
        <v>371</v>
      </c>
      <c r="P217" s="931"/>
      <c r="Q217" s="929" t="s">
        <v>371</v>
      </c>
      <c r="R217" s="931"/>
      <c r="S217" s="929" t="s">
        <v>371</v>
      </c>
      <c r="T217" s="931"/>
      <c r="U217" s="968"/>
      <c r="V217" s="957"/>
      <c r="W217" s="720"/>
      <c r="X217" s="720"/>
      <c r="Y217" s="720"/>
    </row>
    <row r="218" spans="1:25" ht="24" customHeight="1">
      <c r="A218" s="720">
        <v>6</v>
      </c>
      <c r="B218" s="164"/>
      <c r="C218" s="165"/>
      <c r="D218" s="165"/>
      <c r="E218" s="934"/>
      <c r="F218" s="935"/>
      <c r="G218" s="934"/>
      <c r="H218" s="935"/>
      <c r="I218" s="934"/>
      <c r="J218" s="935"/>
      <c r="K218" s="929" t="s">
        <v>371</v>
      </c>
      <c r="L218" s="931"/>
      <c r="M218" s="929" t="s">
        <v>371</v>
      </c>
      <c r="N218" s="931"/>
      <c r="O218" s="929" t="s">
        <v>371</v>
      </c>
      <c r="P218" s="931"/>
      <c r="Q218" s="929" t="s">
        <v>371</v>
      </c>
      <c r="R218" s="931"/>
      <c r="S218" s="929" t="s">
        <v>371</v>
      </c>
      <c r="T218" s="931"/>
      <c r="U218" s="968"/>
      <c r="V218" s="957"/>
      <c r="W218" s="720"/>
      <c r="X218" s="720"/>
      <c r="Y218" s="720"/>
    </row>
    <row r="219" spans="1:25" ht="24" customHeight="1">
      <c r="A219" s="720">
        <v>7</v>
      </c>
      <c r="B219" s="164"/>
      <c r="C219" s="165"/>
      <c r="D219" s="165"/>
      <c r="E219" s="934"/>
      <c r="F219" s="935"/>
      <c r="G219" s="934"/>
      <c r="H219" s="935"/>
      <c r="I219" s="934"/>
      <c r="J219" s="935"/>
      <c r="K219" s="929" t="s">
        <v>371</v>
      </c>
      <c r="L219" s="931"/>
      <c r="M219" s="929" t="s">
        <v>371</v>
      </c>
      <c r="N219" s="931"/>
      <c r="O219" s="929" t="s">
        <v>371</v>
      </c>
      <c r="P219" s="931"/>
      <c r="Q219" s="929" t="s">
        <v>371</v>
      </c>
      <c r="R219" s="931"/>
      <c r="S219" s="929" t="s">
        <v>371</v>
      </c>
      <c r="T219" s="931"/>
      <c r="U219" s="968"/>
      <c r="V219" s="957"/>
      <c r="W219" s="720"/>
      <c r="X219" s="720"/>
      <c r="Y219" s="720"/>
    </row>
    <row r="220" spans="1:25" ht="24" customHeight="1">
      <c r="A220" s="720">
        <v>8</v>
      </c>
      <c r="B220" s="164"/>
      <c r="C220" s="165"/>
      <c r="D220" s="165"/>
      <c r="E220" s="934"/>
      <c r="F220" s="935"/>
      <c r="G220" s="934"/>
      <c r="H220" s="935"/>
      <c r="I220" s="934"/>
      <c r="J220" s="935"/>
      <c r="K220" s="929" t="s">
        <v>371</v>
      </c>
      <c r="L220" s="931"/>
      <c r="M220" s="929" t="s">
        <v>371</v>
      </c>
      <c r="N220" s="931"/>
      <c r="O220" s="929" t="s">
        <v>371</v>
      </c>
      <c r="P220" s="931"/>
      <c r="Q220" s="929" t="s">
        <v>371</v>
      </c>
      <c r="R220" s="931"/>
      <c r="S220" s="929" t="s">
        <v>371</v>
      </c>
      <c r="T220" s="931"/>
      <c r="U220" s="968"/>
      <c r="V220" s="957"/>
      <c r="W220" s="720"/>
      <c r="X220" s="720"/>
      <c r="Y220" s="720"/>
    </row>
    <row r="221" spans="1:25" ht="24" customHeight="1">
      <c r="A221" s="720">
        <v>9</v>
      </c>
      <c r="B221" s="164"/>
      <c r="C221" s="165"/>
      <c r="D221" s="165"/>
      <c r="E221" s="934"/>
      <c r="F221" s="935"/>
      <c r="G221" s="934"/>
      <c r="H221" s="935"/>
      <c r="I221" s="934"/>
      <c r="J221" s="935"/>
      <c r="K221" s="929" t="s">
        <v>371</v>
      </c>
      <c r="L221" s="931"/>
      <c r="M221" s="929" t="s">
        <v>371</v>
      </c>
      <c r="N221" s="931"/>
      <c r="O221" s="929" t="s">
        <v>371</v>
      </c>
      <c r="P221" s="931"/>
      <c r="Q221" s="929" t="s">
        <v>371</v>
      </c>
      <c r="R221" s="931"/>
      <c r="S221" s="929" t="s">
        <v>371</v>
      </c>
      <c r="T221" s="931"/>
      <c r="U221" s="968"/>
      <c r="V221" s="957"/>
      <c r="W221" s="720"/>
      <c r="X221" s="720"/>
      <c r="Y221" s="720"/>
    </row>
    <row r="222" spans="1:25" ht="24" customHeight="1">
      <c r="A222" s="720">
        <v>10</v>
      </c>
      <c r="B222" s="164"/>
      <c r="C222" s="165"/>
      <c r="D222" s="165"/>
      <c r="E222" s="934"/>
      <c r="F222" s="935"/>
      <c r="G222" s="934"/>
      <c r="H222" s="935"/>
      <c r="I222" s="934"/>
      <c r="J222" s="935"/>
      <c r="K222" s="929" t="s">
        <v>371</v>
      </c>
      <c r="L222" s="931"/>
      <c r="M222" s="929" t="s">
        <v>371</v>
      </c>
      <c r="N222" s="931"/>
      <c r="O222" s="929" t="s">
        <v>371</v>
      </c>
      <c r="P222" s="931"/>
      <c r="Q222" s="929" t="s">
        <v>371</v>
      </c>
      <c r="R222" s="931"/>
      <c r="S222" s="929" t="s">
        <v>371</v>
      </c>
      <c r="T222" s="931"/>
      <c r="U222" s="968"/>
      <c r="V222" s="957"/>
      <c r="W222" s="720"/>
      <c r="X222" s="720"/>
      <c r="Y222" s="720"/>
    </row>
    <row r="223" spans="1:25" ht="24" customHeight="1">
      <c r="A223" s="720">
        <v>11</v>
      </c>
      <c r="B223" s="164"/>
      <c r="C223" s="165"/>
      <c r="D223" s="165"/>
      <c r="E223" s="934"/>
      <c r="F223" s="935"/>
      <c r="G223" s="934"/>
      <c r="H223" s="935"/>
      <c r="I223" s="934"/>
      <c r="J223" s="935"/>
      <c r="K223" s="929" t="s">
        <v>371</v>
      </c>
      <c r="L223" s="931"/>
      <c r="M223" s="929" t="s">
        <v>371</v>
      </c>
      <c r="N223" s="931"/>
      <c r="O223" s="929" t="s">
        <v>371</v>
      </c>
      <c r="P223" s="931"/>
      <c r="Q223" s="929" t="s">
        <v>371</v>
      </c>
      <c r="R223" s="931"/>
      <c r="S223" s="929" t="s">
        <v>371</v>
      </c>
      <c r="T223" s="931"/>
      <c r="U223" s="968"/>
      <c r="V223" s="957"/>
      <c r="W223" s="720"/>
      <c r="X223" s="720"/>
      <c r="Y223" s="720"/>
    </row>
    <row r="224" spans="1:25" ht="24" customHeight="1">
      <c r="A224" s="720">
        <v>12</v>
      </c>
      <c r="B224" s="164"/>
      <c r="C224" s="165"/>
      <c r="D224" s="165"/>
      <c r="E224" s="982"/>
      <c r="F224" s="983"/>
      <c r="G224" s="982"/>
      <c r="H224" s="983"/>
      <c r="I224" s="982"/>
      <c r="J224" s="983"/>
      <c r="K224" s="929" t="s">
        <v>371</v>
      </c>
      <c r="L224" s="931"/>
      <c r="M224" s="929" t="s">
        <v>371</v>
      </c>
      <c r="N224" s="931"/>
      <c r="O224" s="929" t="s">
        <v>371</v>
      </c>
      <c r="P224" s="931"/>
      <c r="Q224" s="929" t="s">
        <v>371</v>
      </c>
      <c r="R224" s="931"/>
      <c r="S224" s="929" t="s">
        <v>371</v>
      </c>
      <c r="T224" s="931"/>
      <c r="U224" s="984"/>
      <c r="V224" s="985"/>
      <c r="W224" s="716"/>
      <c r="X224" s="716"/>
      <c r="Y224" s="716"/>
    </row>
    <row r="225" spans="1:25" ht="24" customHeight="1">
      <c r="A225" s="720">
        <v>13</v>
      </c>
      <c r="B225" s="164"/>
      <c r="C225" s="165"/>
      <c r="D225" s="165"/>
      <c r="E225" s="980"/>
      <c r="F225" s="980"/>
      <c r="G225" s="980"/>
      <c r="H225" s="980"/>
      <c r="I225" s="980"/>
      <c r="J225" s="980"/>
      <c r="K225" s="929" t="s">
        <v>371</v>
      </c>
      <c r="L225" s="931"/>
      <c r="M225" s="929" t="s">
        <v>371</v>
      </c>
      <c r="N225" s="931"/>
      <c r="O225" s="929" t="s">
        <v>371</v>
      </c>
      <c r="P225" s="931"/>
      <c r="Q225" s="929" t="s">
        <v>371</v>
      </c>
      <c r="R225" s="931"/>
      <c r="S225" s="929" t="s">
        <v>371</v>
      </c>
      <c r="T225" s="931"/>
      <c r="U225" s="981"/>
      <c r="V225" s="981"/>
      <c r="W225" s="720"/>
      <c r="X225" s="720"/>
      <c r="Y225" s="720"/>
    </row>
    <row r="226" spans="1:25" ht="24" customHeight="1">
      <c r="A226" s="720">
        <v>14</v>
      </c>
      <c r="B226" s="164"/>
      <c r="C226" s="165"/>
      <c r="D226" s="165"/>
      <c r="E226" s="934"/>
      <c r="F226" s="935"/>
      <c r="G226" s="934"/>
      <c r="H226" s="935"/>
      <c r="I226" s="934"/>
      <c r="J226" s="935"/>
      <c r="K226" s="929" t="s">
        <v>371</v>
      </c>
      <c r="L226" s="931"/>
      <c r="M226" s="929" t="s">
        <v>371</v>
      </c>
      <c r="N226" s="931"/>
      <c r="O226" s="929" t="s">
        <v>371</v>
      </c>
      <c r="P226" s="931"/>
      <c r="Q226" s="929" t="s">
        <v>371</v>
      </c>
      <c r="R226" s="931"/>
      <c r="S226" s="929" t="s">
        <v>371</v>
      </c>
      <c r="T226" s="931"/>
      <c r="U226" s="968"/>
      <c r="V226" s="957"/>
      <c r="W226" s="720"/>
      <c r="X226" s="720"/>
      <c r="Y226" s="720"/>
    </row>
    <row r="227" spans="1:25" ht="24" customHeight="1">
      <c r="A227" s="720">
        <v>15</v>
      </c>
      <c r="B227" s="164"/>
      <c r="C227" s="165"/>
      <c r="D227" s="165"/>
      <c r="E227" s="934"/>
      <c r="F227" s="935"/>
      <c r="G227" s="934"/>
      <c r="H227" s="935"/>
      <c r="I227" s="934"/>
      <c r="J227" s="935"/>
      <c r="K227" s="929" t="s">
        <v>371</v>
      </c>
      <c r="L227" s="931"/>
      <c r="M227" s="929" t="s">
        <v>371</v>
      </c>
      <c r="N227" s="931"/>
      <c r="O227" s="929" t="s">
        <v>371</v>
      </c>
      <c r="P227" s="931"/>
      <c r="Q227" s="929" t="s">
        <v>371</v>
      </c>
      <c r="R227" s="931"/>
      <c r="S227" s="929" t="s">
        <v>371</v>
      </c>
      <c r="T227" s="931"/>
      <c r="U227" s="968"/>
      <c r="V227" s="957"/>
      <c r="W227" s="720"/>
      <c r="X227" s="720"/>
      <c r="Y227" s="720"/>
    </row>
    <row r="228" spans="1:25" ht="24" customHeight="1">
      <c r="A228" s="720">
        <v>16</v>
      </c>
      <c r="B228" s="164"/>
      <c r="C228" s="165"/>
      <c r="D228" s="165"/>
      <c r="E228" s="934"/>
      <c r="F228" s="935"/>
      <c r="G228" s="934"/>
      <c r="H228" s="935"/>
      <c r="I228" s="934"/>
      <c r="J228" s="935"/>
      <c r="K228" s="929" t="s">
        <v>371</v>
      </c>
      <c r="L228" s="931"/>
      <c r="M228" s="929" t="s">
        <v>371</v>
      </c>
      <c r="N228" s="931"/>
      <c r="O228" s="929" t="s">
        <v>371</v>
      </c>
      <c r="P228" s="931"/>
      <c r="Q228" s="929" t="s">
        <v>371</v>
      </c>
      <c r="R228" s="931"/>
      <c r="S228" s="929" t="s">
        <v>371</v>
      </c>
      <c r="T228" s="931"/>
      <c r="U228" s="968"/>
      <c r="V228" s="957"/>
      <c r="W228" s="720"/>
      <c r="X228" s="720"/>
      <c r="Y228" s="720"/>
    </row>
    <row r="229" spans="1:25" ht="20.25" customHeight="1">
      <c r="A229" s="158"/>
      <c r="B229" s="158"/>
      <c r="C229" s="167"/>
      <c r="D229" s="167"/>
      <c r="E229" s="158"/>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ht="20.25" customHeight="1">
      <c r="A230" s="992" t="s">
        <v>353</v>
      </c>
      <c r="B230" s="992"/>
      <c r="C230" s="992"/>
      <c r="D230" s="992"/>
      <c r="E230" s="992"/>
      <c r="F230" s="992"/>
      <c r="G230" s="715"/>
      <c r="H230" s="992" t="s">
        <v>354</v>
      </c>
      <c r="I230" s="992"/>
      <c r="J230" s="992"/>
      <c r="K230" s="992"/>
      <c r="L230" s="992"/>
      <c r="M230" s="992"/>
      <c r="N230" s="992"/>
      <c r="O230" s="992"/>
      <c r="P230" s="992"/>
      <c r="Q230" s="992"/>
      <c r="R230" s="992"/>
      <c r="S230" s="992"/>
      <c r="T230" s="158"/>
      <c r="U230" s="929" t="s">
        <v>355</v>
      </c>
      <c r="V230" s="930"/>
      <c r="W230" s="930"/>
      <c r="X230" s="930"/>
      <c r="Y230" s="931"/>
    </row>
    <row r="231" spans="1:25" ht="20.25" customHeight="1">
      <c r="A231" s="168"/>
      <c r="B231" s="720" t="s">
        <v>356</v>
      </c>
      <c r="C231" s="720" t="s">
        <v>345</v>
      </c>
      <c r="D231" s="720" t="s">
        <v>346</v>
      </c>
      <c r="E231" s="940" t="s">
        <v>372</v>
      </c>
      <c r="F231" s="941"/>
      <c r="G231" s="715"/>
      <c r="H231" s="168"/>
      <c r="I231" s="720" t="s">
        <v>356</v>
      </c>
      <c r="J231" s="929" t="s">
        <v>345</v>
      </c>
      <c r="K231" s="930"/>
      <c r="L231" s="930"/>
      <c r="M231" s="930"/>
      <c r="N231" s="931"/>
      <c r="O231" s="929" t="s">
        <v>346</v>
      </c>
      <c r="P231" s="930"/>
      <c r="Q231" s="930"/>
      <c r="R231" s="991" t="s">
        <v>372</v>
      </c>
      <c r="S231" s="991"/>
      <c r="T231" s="158"/>
      <c r="U231" s="169"/>
      <c r="V231" s="158"/>
      <c r="W231" s="158"/>
      <c r="X231" s="158"/>
      <c r="Y231" s="170"/>
    </row>
    <row r="232" spans="1:25" ht="20.25" customHeight="1">
      <c r="A232" s="171">
        <v>1</v>
      </c>
      <c r="B232" s="720"/>
      <c r="C232" s="172"/>
      <c r="D232" s="720"/>
      <c r="E232" s="996"/>
      <c r="F232" s="996"/>
      <c r="G232" s="718"/>
      <c r="H232" s="171">
        <v>1</v>
      </c>
      <c r="I232" s="720"/>
      <c r="J232" s="929"/>
      <c r="K232" s="930"/>
      <c r="L232" s="930"/>
      <c r="M232" s="930"/>
      <c r="N232" s="931"/>
      <c r="O232" s="929"/>
      <c r="P232" s="930"/>
      <c r="Q232" s="930"/>
      <c r="R232" s="992"/>
      <c r="S232" s="992"/>
      <c r="T232" s="158"/>
      <c r="U232" s="169"/>
      <c r="V232" s="158"/>
      <c r="W232" s="158"/>
      <c r="X232" s="158"/>
      <c r="Y232" s="170"/>
    </row>
    <row r="233" spans="1:25" ht="20.25" customHeight="1">
      <c r="A233" s="171">
        <v>2</v>
      </c>
      <c r="B233" s="720"/>
      <c r="C233" s="172"/>
      <c r="D233" s="720"/>
      <c r="E233" s="996"/>
      <c r="F233" s="996"/>
      <c r="G233" s="718"/>
      <c r="H233" s="171">
        <v>2</v>
      </c>
      <c r="I233" s="720"/>
      <c r="J233" s="929"/>
      <c r="K233" s="930"/>
      <c r="L233" s="930"/>
      <c r="M233" s="930"/>
      <c r="N233" s="931"/>
      <c r="O233" s="929"/>
      <c r="P233" s="930"/>
      <c r="Q233" s="930"/>
      <c r="R233" s="992"/>
      <c r="S233" s="992"/>
      <c r="T233" s="158"/>
      <c r="U233" s="169"/>
      <c r="V233" s="158"/>
      <c r="W233" s="158"/>
      <c r="X233" s="158"/>
      <c r="Y233" s="170"/>
    </row>
    <row r="234" spans="1:25" ht="20.25" customHeight="1">
      <c r="A234" s="171">
        <v>3</v>
      </c>
      <c r="B234" s="720"/>
      <c r="C234" s="172"/>
      <c r="D234" s="720"/>
      <c r="E234" s="996"/>
      <c r="F234" s="996"/>
      <c r="G234" s="718"/>
      <c r="H234" s="171">
        <v>3</v>
      </c>
      <c r="I234" s="720"/>
      <c r="J234" s="929"/>
      <c r="K234" s="930"/>
      <c r="L234" s="930"/>
      <c r="M234" s="930"/>
      <c r="N234" s="931"/>
      <c r="O234" s="929"/>
      <c r="P234" s="930"/>
      <c r="Q234" s="930"/>
      <c r="R234" s="992"/>
      <c r="S234" s="992"/>
      <c r="U234" s="173"/>
      <c r="Y234" s="174"/>
    </row>
    <row r="235" spans="1:25" ht="20.25" customHeight="1">
      <c r="A235" s="171">
        <v>4</v>
      </c>
      <c r="B235" s="720"/>
      <c r="C235" s="172"/>
      <c r="D235" s="720"/>
      <c r="E235" s="997"/>
      <c r="F235" s="997"/>
      <c r="G235" s="718"/>
      <c r="H235" s="171">
        <v>4</v>
      </c>
      <c r="I235" s="720"/>
      <c r="J235" s="929"/>
      <c r="K235" s="930"/>
      <c r="L235" s="930"/>
      <c r="M235" s="930"/>
      <c r="N235" s="931"/>
      <c r="O235" s="929"/>
      <c r="P235" s="930"/>
      <c r="Q235" s="930"/>
      <c r="R235" s="992"/>
      <c r="S235" s="992"/>
      <c r="T235" s="158"/>
      <c r="U235" s="929" t="s">
        <v>358</v>
      </c>
      <c r="V235" s="930"/>
      <c r="W235" s="930"/>
      <c r="X235" s="930"/>
      <c r="Y235" s="931"/>
    </row>
    <row r="236" spans="1:25" ht="20.25" customHeight="1">
      <c r="A236" s="171">
        <v>5</v>
      </c>
      <c r="B236" s="720"/>
      <c r="C236" s="172"/>
      <c r="D236" s="720"/>
      <c r="E236" s="996"/>
      <c r="F236" s="996"/>
      <c r="G236" s="718"/>
      <c r="H236" s="171">
        <v>5</v>
      </c>
      <c r="I236" s="720"/>
      <c r="J236" s="929"/>
      <c r="K236" s="930"/>
      <c r="L236" s="930"/>
      <c r="M236" s="930"/>
      <c r="N236" s="931"/>
      <c r="O236" s="929"/>
      <c r="P236" s="930"/>
      <c r="Q236" s="930"/>
      <c r="R236" s="992"/>
      <c r="S236" s="992"/>
      <c r="T236" s="158"/>
      <c r="U236" s="492"/>
      <c r="V236" s="715"/>
      <c r="W236" s="715"/>
      <c r="X236" s="715"/>
      <c r="Y236" s="493"/>
    </row>
    <row r="237" spans="1:25" ht="20.25" customHeight="1">
      <c r="A237" s="171">
        <v>6</v>
      </c>
      <c r="B237" s="720"/>
      <c r="C237" s="172"/>
      <c r="D237" s="720"/>
      <c r="E237" s="996"/>
      <c r="F237" s="996"/>
      <c r="G237" s="718"/>
      <c r="H237" s="171">
        <v>6</v>
      </c>
      <c r="I237" s="720"/>
      <c r="J237" s="929"/>
      <c r="K237" s="930"/>
      <c r="L237" s="930"/>
      <c r="M237" s="930"/>
      <c r="N237" s="931"/>
      <c r="O237" s="929"/>
      <c r="P237" s="930"/>
      <c r="Q237" s="930"/>
      <c r="R237" s="992"/>
      <c r="S237" s="992"/>
      <c r="T237" s="158"/>
      <c r="U237" s="492"/>
      <c r="V237" s="715"/>
      <c r="W237" s="715"/>
      <c r="X237" s="715"/>
      <c r="Y237" s="493"/>
    </row>
    <row r="238" spans="1:25" ht="20.25" customHeight="1">
      <c r="A238" s="171">
        <v>7</v>
      </c>
      <c r="B238" s="720"/>
      <c r="C238" s="172"/>
      <c r="D238" s="720"/>
      <c r="E238" s="995"/>
      <c r="F238" s="995"/>
      <c r="G238" s="718"/>
      <c r="H238" s="171">
        <v>7</v>
      </c>
      <c r="I238" s="720"/>
      <c r="J238" s="929"/>
      <c r="K238" s="930"/>
      <c r="L238" s="930"/>
      <c r="M238" s="930"/>
      <c r="N238" s="931"/>
      <c r="O238" s="929"/>
      <c r="P238" s="930"/>
      <c r="Q238" s="930"/>
      <c r="R238" s="992"/>
      <c r="S238" s="992"/>
      <c r="U238" s="173"/>
      <c r="Y238" s="174"/>
    </row>
    <row r="239" spans="1:25" ht="20.25" customHeight="1">
      <c r="A239" s="171">
        <v>8</v>
      </c>
      <c r="B239" s="720"/>
      <c r="C239" s="172"/>
      <c r="D239" s="720"/>
      <c r="E239" s="996"/>
      <c r="F239" s="996"/>
      <c r="G239" s="718"/>
      <c r="H239" s="171">
        <v>8</v>
      </c>
      <c r="I239" s="720"/>
      <c r="J239" s="929"/>
      <c r="K239" s="930"/>
      <c r="L239" s="930"/>
      <c r="M239" s="930"/>
      <c r="N239" s="931"/>
      <c r="O239" s="929"/>
      <c r="P239" s="930"/>
      <c r="Q239" s="930"/>
      <c r="R239" s="992"/>
      <c r="S239" s="992"/>
      <c r="T239" s="158"/>
      <c r="U239" s="175"/>
      <c r="V239" s="176"/>
      <c r="W239" s="176"/>
      <c r="X239" s="176"/>
      <c r="Y239" s="177"/>
    </row>
    <row r="240" spans="1:25" ht="12" customHeight="1">
      <c r="A240" s="714"/>
      <c r="B240" s="715"/>
      <c r="C240" s="167"/>
      <c r="D240" s="715"/>
      <c r="E240" s="718"/>
      <c r="F240" s="718"/>
      <c r="G240" s="718"/>
      <c r="H240" s="714"/>
      <c r="I240" s="715"/>
      <c r="J240" s="715"/>
      <c r="K240" s="715"/>
      <c r="L240" s="715"/>
      <c r="M240" s="715"/>
      <c r="N240" s="715"/>
      <c r="O240" s="715"/>
      <c r="P240" s="715"/>
      <c r="Q240" s="715"/>
      <c r="R240" s="715"/>
      <c r="S240" s="715"/>
      <c r="T240" s="158"/>
      <c r="U240" s="158"/>
      <c r="V240" s="158"/>
      <c r="W240" s="158"/>
      <c r="X240" s="158"/>
      <c r="Y240" s="158"/>
    </row>
    <row r="241" spans="1:25" ht="38.25" customHeight="1">
      <c r="A241" s="942" t="s">
        <v>360</v>
      </c>
      <c r="B241" s="943"/>
      <c r="C241" s="943"/>
      <c r="D241" s="943"/>
      <c r="E241" s="992" t="s">
        <v>4</v>
      </c>
      <c r="F241" s="992"/>
      <c r="G241" s="945">
        <f>G208</f>
        <v>46271</v>
      </c>
      <c r="H241" s="946"/>
      <c r="I241" s="947"/>
      <c r="J241" s="992" t="s">
        <v>5</v>
      </c>
      <c r="K241" s="992"/>
      <c r="L241" s="993" t="str">
        <f>L208</f>
        <v>Tilsley</v>
      </c>
      <c r="M241" s="994"/>
      <c r="N241" s="994"/>
      <c r="O241" s="994"/>
      <c r="P241" s="949"/>
      <c r="Q241" s="950"/>
      <c r="R241" s="992" t="s">
        <v>340</v>
      </c>
      <c r="S241" s="992"/>
      <c r="T241" s="948" t="str">
        <f>T208</f>
        <v>Oxfordshire Track and Field League 2026</v>
      </c>
      <c r="U241" s="949"/>
      <c r="V241" s="949"/>
      <c r="W241" s="949"/>
      <c r="X241" s="949"/>
      <c r="Y241" s="950"/>
    </row>
    <row r="242" spans="1:25" ht="38.25" customHeight="1">
      <c r="A242" s="929" t="s">
        <v>283</v>
      </c>
      <c r="B242" s="931"/>
      <c r="C242" s="948" t="str">
        <f>"NON SCORING Long Jump U14 Boys (" &amp;DataCalcs!CP59 &amp; " athletes)"</f>
        <v>NON SCORING Long Jump U14 Boys (0 athletes)</v>
      </c>
      <c r="D242" s="950"/>
      <c r="E242" s="929" t="s">
        <v>341</v>
      </c>
      <c r="F242" s="931"/>
      <c r="G242" s="951">
        <v>0.39583333333333331</v>
      </c>
      <c r="H242" s="952"/>
      <c r="I242" s="953"/>
      <c r="J242" s="929" t="s">
        <v>342</v>
      </c>
      <c r="K242" s="930"/>
      <c r="L242" s="956">
        <f>L209</f>
        <v>4.9400000000000004</v>
      </c>
      <c r="M242" s="956"/>
      <c r="N242" s="948" t="s">
        <v>361</v>
      </c>
      <c r="O242" s="949"/>
      <c r="P242" s="949"/>
      <c r="Q242" s="949"/>
      <c r="R242" s="949"/>
      <c r="S242" s="949"/>
      <c r="T242" s="949"/>
      <c r="U242" s="949"/>
      <c r="V242" s="949"/>
      <c r="W242" s="949"/>
      <c r="X242" s="949"/>
      <c r="Y242" s="950"/>
    </row>
    <row r="243" spans="1:25" ht="20.25" customHeight="1">
      <c r="A243" s="158"/>
      <c r="B243" s="158"/>
      <c r="C243" s="158"/>
      <c r="D243" s="159"/>
      <c r="E243" s="715"/>
      <c r="F243" s="715"/>
      <c r="G243" s="160"/>
      <c r="H243" s="160"/>
      <c r="I243" s="715"/>
      <c r="J243" s="715"/>
      <c r="K243" s="713"/>
      <c r="L243" s="713"/>
      <c r="M243" s="713"/>
      <c r="N243" s="161"/>
      <c r="O243" s="161"/>
      <c r="P243" s="162"/>
      <c r="Q243" s="161"/>
      <c r="R243" s="163"/>
      <c r="S243" s="163"/>
      <c r="T243" s="163"/>
      <c r="U243" s="163"/>
      <c r="V243" s="163"/>
      <c r="W243" s="163"/>
      <c r="X243" s="163"/>
      <c r="Y243" s="163"/>
    </row>
    <row r="244" spans="1:25" ht="38.25" customHeight="1">
      <c r="A244" s="958" t="s">
        <v>344</v>
      </c>
      <c r="B244" s="960" t="s">
        <v>302</v>
      </c>
      <c r="C244" s="960" t="s">
        <v>345</v>
      </c>
      <c r="D244" s="960" t="s">
        <v>346</v>
      </c>
      <c r="E244" s="986" t="s">
        <v>362</v>
      </c>
      <c r="F244" s="986"/>
      <c r="G244" s="986" t="s">
        <v>363</v>
      </c>
      <c r="H244" s="986"/>
      <c r="I244" s="986" t="s">
        <v>364</v>
      </c>
      <c r="J244" s="986"/>
      <c r="K244" s="986" t="s">
        <v>365</v>
      </c>
      <c r="L244" s="986"/>
      <c r="M244" s="987" t="s">
        <v>366</v>
      </c>
      <c r="N244" s="988"/>
      <c r="O244" s="986" t="s">
        <v>367</v>
      </c>
      <c r="P244" s="991"/>
      <c r="Q244" s="986" t="s">
        <v>368</v>
      </c>
      <c r="R244" s="991"/>
      <c r="S244" s="986" t="s">
        <v>369</v>
      </c>
      <c r="T244" s="991"/>
      <c r="U244" s="986" t="s">
        <v>370</v>
      </c>
      <c r="V244" s="940"/>
      <c r="W244" s="938" t="s">
        <v>350</v>
      </c>
      <c r="X244" s="940" t="s">
        <v>351</v>
      </c>
      <c r="Y244" s="941"/>
    </row>
    <row r="245" spans="1:25" ht="20.25" customHeight="1">
      <c r="A245" s="959"/>
      <c r="B245" s="961"/>
      <c r="C245" s="961"/>
      <c r="D245" s="961"/>
      <c r="E245" s="991" t="s">
        <v>352</v>
      </c>
      <c r="F245" s="991"/>
      <c r="G245" s="991" t="s">
        <v>352</v>
      </c>
      <c r="H245" s="991"/>
      <c r="I245" s="991" t="s">
        <v>352</v>
      </c>
      <c r="J245" s="991"/>
      <c r="K245" s="991" t="s">
        <v>352</v>
      </c>
      <c r="L245" s="991"/>
      <c r="M245" s="989"/>
      <c r="N245" s="990"/>
      <c r="O245" s="991" t="s">
        <v>352</v>
      </c>
      <c r="P245" s="991"/>
      <c r="Q245" s="991" t="s">
        <v>352</v>
      </c>
      <c r="R245" s="991"/>
      <c r="S245" s="991" t="s">
        <v>352</v>
      </c>
      <c r="T245" s="991"/>
      <c r="U245" s="991" t="s">
        <v>352</v>
      </c>
      <c r="V245" s="940"/>
      <c r="W245" s="939"/>
      <c r="X245" s="719" t="s">
        <v>71</v>
      </c>
      <c r="Y245" s="719" t="s">
        <v>65</v>
      </c>
    </row>
    <row r="246" spans="1:25" ht="24" customHeight="1">
      <c r="A246" s="717">
        <v>1</v>
      </c>
      <c r="B246" s="164" t="str" cm="1">
        <f t="array" ref="B246">_xlfn.LET(_xlpm.a,_xlfn.CHOOSECOLS(DataCalcs!CM18:CP55,1,3,4),_xlfn._xlws.FILTER(_xlpm.a,_xlfn.CHOOSECOLS(_xlpm.a,2)&lt;&gt;"Not Declared",""))</f>
        <v/>
      </c>
      <c r="C246" s="165"/>
      <c r="D246" s="165"/>
      <c r="E246" s="934"/>
      <c r="F246" s="935"/>
      <c r="G246" s="934"/>
      <c r="H246" s="935"/>
      <c r="I246" s="934"/>
      <c r="J246" s="935"/>
      <c r="K246" s="929" t="s">
        <v>371</v>
      </c>
      <c r="L246" s="931"/>
      <c r="M246" s="929" t="s">
        <v>371</v>
      </c>
      <c r="N246" s="931"/>
      <c r="O246" s="929" t="s">
        <v>371</v>
      </c>
      <c r="P246" s="931"/>
      <c r="Q246" s="929" t="s">
        <v>371</v>
      </c>
      <c r="R246" s="931"/>
      <c r="S246" s="929" t="s">
        <v>371</v>
      </c>
      <c r="T246" s="931"/>
      <c r="U246" s="968"/>
      <c r="V246" s="957"/>
      <c r="W246" s="720"/>
      <c r="X246" s="720"/>
      <c r="Y246" s="720"/>
    </row>
    <row r="247" spans="1:25" ht="24" customHeight="1">
      <c r="A247" s="717">
        <v>2</v>
      </c>
      <c r="B247" s="164"/>
      <c r="C247" s="165"/>
      <c r="D247" s="165"/>
      <c r="E247" s="934"/>
      <c r="F247" s="935"/>
      <c r="G247" s="934"/>
      <c r="H247" s="935"/>
      <c r="I247" s="934"/>
      <c r="J247" s="935"/>
      <c r="K247" s="929" t="s">
        <v>371</v>
      </c>
      <c r="L247" s="931"/>
      <c r="M247" s="929" t="s">
        <v>371</v>
      </c>
      <c r="N247" s="931"/>
      <c r="O247" s="929" t="s">
        <v>371</v>
      </c>
      <c r="P247" s="931"/>
      <c r="Q247" s="929" t="s">
        <v>371</v>
      </c>
      <c r="R247" s="931"/>
      <c r="S247" s="929" t="s">
        <v>371</v>
      </c>
      <c r="T247" s="931"/>
      <c r="U247" s="968"/>
      <c r="V247" s="957"/>
      <c r="W247" s="720"/>
      <c r="X247" s="720"/>
      <c r="Y247" s="720"/>
    </row>
    <row r="248" spans="1:25" ht="24" customHeight="1">
      <c r="A248" s="720">
        <v>3</v>
      </c>
      <c r="B248" s="164"/>
      <c r="C248" s="165"/>
      <c r="D248" s="165"/>
      <c r="E248" s="934"/>
      <c r="F248" s="935"/>
      <c r="G248" s="934"/>
      <c r="H248" s="935"/>
      <c r="I248" s="934"/>
      <c r="J248" s="935"/>
      <c r="K248" s="929" t="s">
        <v>371</v>
      </c>
      <c r="L248" s="931"/>
      <c r="M248" s="929" t="s">
        <v>371</v>
      </c>
      <c r="N248" s="931"/>
      <c r="O248" s="929" t="s">
        <v>371</v>
      </c>
      <c r="P248" s="931"/>
      <c r="Q248" s="929" t="s">
        <v>371</v>
      </c>
      <c r="R248" s="931"/>
      <c r="S248" s="929" t="s">
        <v>371</v>
      </c>
      <c r="T248" s="931"/>
      <c r="U248" s="968"/>
      <c r="V248" s="957"/>
      <c r="W248" s="720"/>
      <c r="X248" s="720"/>
      <c r="Y248" s="720"/>
    </row>
    <row r="249" spans="1:25" ht="24" customHeight="1">
      <c r="A249" s="720">
        <v>4</v>
      </c>
      <c r="B249" s="164"/>
      <c r="C249" s="165"/>
      <c r="D249" s="165"/>
      <c r="E249" s="934"/>
      <c r="F249" s="935"/>
      <c r="G249" s="934"/>
      <c r="H249" s="935"/>
      <c r="I249" s="934"/>
      <c r="J249" s="935"/>
      <c r="K249" s="929" t="s">
        <v>371</v>
      </c>
      <c r="L249" s="931"/>
      <c r="M249" s="929" t="s">
        <v>371</v>
      </c>
      <c r="N249" s="931"/>
      <c r="O249" s="929" t="s">
        <v>371</v>
      </c>
      <c r="P249" s="931"/>
      <c r="Q249" s="929" t="s">
        <v>371</v>
      </c>
      <c r="R249" s="931"/>
      <c r="S249" s="929" t="s">
        <v>371</v>
      </c>
      <c r="T249" s="931"/>
      <c r="U249" s="968"/>
      <c r="V249" s="957"/>
      <c r="W249" s="720"/>
      <c r="X249" s="720"/>
      <c r="Y249" s="720"/>
    </row>
    <row r="250" spans="1:25" ht="24" customHeight="1">
      <c r="A250" s="720">
        <v>5</v>
      </c>
      <c r="B250" s="164"/>
      <c r="C250" s="165"/>
      <c r="D250" s="165"/>
      <c r="E250" s="934"/>
      <c r="F250" s="935"/>
      <c r="G250" s="934"/>
      <c r="H250" s="935"/>
      <c r="I250" s="934"/>
      <c r="J250" s="935"/>
      <c r="K250" s="929" t="s">
        <v>371</v>
      </c>
      <c r="L250" s="931"/>
      <c r="M250" s="929" t="s">
        <v>371</v>
      </c>
      <c r="N250" s="931"/>
      <c r="O250" s="929" t="s">
        <v>371</v>
      </c>
      <c r="P250" s="931"/>
      <c r="Q250" s="929" t="s">
        <v>371</v>
      </c>
      <c r="R250" s="931"/>
      <c r="S250" s="929" t="s">
        <v>371</v>
      </c>
      <c r="T250" s="931"/>
      <c r="U250" s="968"/>
      <c r="V250" s="957"/>
      <c r="W250" s="720"/>
      <c r="X250" s="720"/>
      <c r="Y250" s="720"/>
    </row>
    <row r="251" spans="1:25" ht="24" customHeight="1">
      <c r="A251" s="720">
        <v>6</v>
      </c>
      <c r="B251" s="164"/>
      <c r="C251" s="165"/>
      <c r="D251" s="165"/>
      <c r="E251" s="934"/>
      <c r="F251" s="935"/>
      <c r="G251" s="934"/>
      <c r="H251" s="935"/>
      <c r="I251" s="934"/>
      <c r="J251" s="935"/>
      <c r="K251" s="929" t="s">
        <v>371</v>
      </c>
      <c r="L251" s="931"/>
      <c r="M251" s="929" t="s">
        <v>371</v>
      </c>
      <c r="N251" s="931"/>
      <c r="O251" s="929" t="s">
        <v>371</v>
      </c>
      <c r="P251" s="931"/>
      <c r="Q251" s="929" t="s">
        <v>371</v>
      </c>
      <c r="R251" s="931"/>
      <c r="S251" s="929" t="s">
        <v>371</v>
      </c>
      <c r="T251" s="931"/>
      <c r="U251" s="968"/>
      <c r="V251" s="957"/>
      <c r="W251" s="720"/>
      <c r="X251" s="720"/>
      <c r="Y251" s="720"/>
    </row>
    <row r="252" spans="1:25" ht="24" customHeight="1">
      <c r="A252" s="720">
        <v>7</v>
      </c>
      <c r="B252" s="164"/>
      <c r="C252" s="165"/>
      <c r="D252" s="165"/>
      <c r="E252" s="934"/>
      <c r="F252" s="935"/>
      <c r="G252" s="934"/>
      <c r="H252" s="935"/>
      <c r="I252" s="934"/>
      <c r="J252" s="935"/>
      <c r="K252" s="929" t="s">
        <v>371</v>
      </c>
      <c r="L252" s="931"/>
      <c r="M252" s="929" t="s">
        <v>371</v>
      </c>
      <c r="N252" s="931"/>
      <c r="O252" s="929" t="s">
        <v>371</v>
      </c>
      <c r="P252" s="931"/>
      <c r="Q252" s="929" t="s">
        <v>371</v>
      </c>
      <c r="R252" s="931"/>
      <c r="S252" s="929" t="s">
        <v>371</v>
      </c>
      <c r="T252" s="931"/>
      <c r="U252" s="968"/>
      <c r="V252" s="957"/>
      <c r="W252" s="720"/>
      <c r="X252" s="720"/>
      <c r="Y252" s="720"/>
    </row>
    <row r="253" spans="1:25" ht="24" customHeight="1">
      <c r="A253" s="720">
        <v>8</v>
      </c>
      <c r="B253" s="164"/>
      <c r="C253" s="165"/>
      <c r="D253" s="165"/>
      <c r="E253" s="934"/>
      <c r="F253" s="935"/>
      <c r="G253" s="934"/>
      <c r="H253" s="935"/>
      <c r="I253" s="934"/>
      <c r="J253" s="935"/>
      <c r="K253" s="929" t="s">
        <v>371</v>
      </c>
      <c r="L253" s="931"/>
      <c r="M253" s="929" t="s">
        <v>371</v>
      </c>
      <c r="N253" s="931"/>
      <c r="O253" s="929" t="s">
        <v>371</v>
      </c>
      <c r="P253" s="931"/>
      <c r="Q253" s="929" t="s">
        <v>371</v>
      </c>
      <c r="R253" s="931"/>
      <c r="S253" s="929" t="s">
        <v>371</v>
      </c>
      <c r="T253" s="931"/>
      <c r="U253" s="968"/>
      <c r="V253" s="957"/>
      <c r="W253" s="720"/>
      <c r="X253" s="720"/>
      <c r="Y253" s="720"/>
    </row>
    <row r="254" spans="1:25" ht="24" customHeight="1">
      <c r="A254" s="720">
        <v>9</v>
      </c>
      <c r="B254" s="164"/>
      <c r="C254" s="165"/>
      <c r="D254" s="165"/>
      <c r="E254" s="934"/>
      <c r="F254" s="935"/>
      <c r="G254" s="934"/>
      <c r="H254" s="935"/>
      <c r="I254" s="934"/>
      <c r="J254" s="935"/>
      <c r="K254" s="929" t="s">
        <v>371</v>
      </c>
      <c r="L254" s="931"/>
      <c r="M254" s="929" t="s">
        <v>371</v>
      </c>
      <c r="N254" s="931"/>
      <c r="O254" s="929" t="s">
        <v>371</v>
      </c>
      <c r="P254" s="931"/>
      <c r="Q254" s="929" t="s">
        <v>371</v>
      </c>
      <c r="R254" s="931"/>
      <c r="S254" s="929" t="s">
        <v>371</v>
      </c>
      <c r="T254" s="931"/>
      <c r="U254" s="968"/>
      <c r="V254" s="957"/>
      <c r="W254" s="720"/>
      <c r="X254" s="720"/>
      <c r="Y254" s="720"/>
    </row>
    <row r="255" spans="1:25" ht="24" customHeight="1">
      <c r="A255" s="720">
        <v>10</v>
      </c>
      <c r="B255" s="164"/>
      <c r="C255" s="165"/>
      <c r="D255" s="165"/>
      <c r="E255" s="934"/>
      <c r="F255" s="935"/>
      <c r="G255" s="934"/>
      <c r="H255" s="935"/>
      <c r="I255" s="934"/>
      <c r="J255" s="935"/>
      <c r="K255" s="929" t="s">
        <v>371</v>
      </c>
      <c r="L255" s="931"/>
      <c r="M255" s="929" t="s">
        <v>371</v>
      </c>
      <c r="N255" s="931"/>
      <c r="O255" s="929" t="s">
        <v>371</v>
      </c>
      <c r="P255" s="931"/>
      <c r="Q255" s="929" t="s">
        <v>371</v>
      </c>
      <c r="R255" s="931"/>
      <c r="S255" s="929" t="s">
        <v>371</v>
      </c>
      <c r="T255" s="931"/>
      <c r="U255" s="968"/>
      <c r="V255" s="957"/>
      <c r="W255" s="720"/>
      <c r="X255" s="720"/>
      <c r="Y255" s="720"/>
    </row>
    <row r="256" spans="1:25" ht="24" customHeight="1">
      <c r="A256" s="720">
        <v>11</v>
      </c>
      <c r="B256" s="164"/>
      <c r="C256" s="165"/>
      <c r="D256" s="165"/>
      <c r="E256" s="934"/>
      <c r="F256" s="935"/>
      <c r="G256" s="934"/>
      <c r="H256" s="935"/>
      <c r="I256" s="934"/>
      <c r="J256" s="935"/>
      <c r="K256" s="929" t="s">
        <v>371</v>
      </c>
      <c r="L256" s="931"/>
      <c r="M256" s="929" t="s">
        <v>371</v>
      </c>
      <c r="N256" s="931"/>
      <c r="O256" s="929" t="s">
        <v>371</v>
      </c>
      <c r="P256" s="931"/>
      <c r="Q256" s="929" t="s">
        <v>371</v>
      </c>
      <c r="R256" s="931"/>
      <c r="S256" s="929" t="s">
        <v>371</v>
      </c>
      <c r="T256" s="931"/>
      <c r="U256" s="968"/>
      <c r="V256" s="957"/>
      <c r="W256" s="720"/>
      <c r="X256" s="720"/>
      <c r="Y256" s="720"/>
    </row>
    <row r="257" spans="1:25" ht="24" customHeight="1">
      <c r="A257" s="720">
        <v>12</v>
      </c>
      <c r="B257" s="164"/>
      <c r="C257" s="165"/>
      <c r="D257" s="165"/>
      <c r="E257" s="982"/>
      <c r="F257" s="983"/>
      <c r="G257" s="982"/>
      <c r="H257" s="983"/>
      <c r="I257" s="982"/>
      <c r="J257" s="983"/>
      <c r="K257" s="929" t="s">
        <v>371</v>
      </c>
      <c r="L257" s="931"/>
      <c r="M257" s="929" t="s">
        <v>371</v>
      </c>
      <c r="N257" s="931"/>
      <c r="O257" s="929" t="s">
        <v>371</v>
      </c>
      <c r="P257" s="931"/>
      <c r="Q257" s="929" t="s">
        <v>371</v>
      </c>
      <c r="R257" s="931"/>
      <c r="S257" s="929" t="s">
        <v>371</v>
      </c>
      <c r="T257" s="931"/>
      <c r="U257" s="984"/>
      <c r="V257" s="985"/>
      <c r="W257" s="716"/>
      <c r="X257" s="716"/>
      <c r="Y257" s="716"/>
    </row>
    <row r="258" spans="1:25" ht="24" customHeight="1">
      <c r="A258" s="720">
        <v>13</v>
      </c>
      <c r="B258" s="164"/>
      <c r="C258" s="165"/>
      <c r="D258" s="165"/>
      <c r="E258" s="980"/>
      <c r="F258" s="980"/>
      <c r="G258" s="980"/>
      <c r="H258" s="980"/>
      <c r="I258" s="980"/>
      <c r="J258" s="980"/>
      <c r="K258" s="929" t="s">
        <v>371</v>
      </c>
      <c r="L258" s="931"/>
      <c r="M258" s="929" t="s">
        <v>371</v>
      </c>
      <c r="N258" s="931"/>
      <c r="O258" s="929" t="s">
        <v>371</v>
      </c>
      <c r="P258" s="931"/>
      <c r="Q258" s="929" t="s">
        <v>371</v>
      </c>
      <c r="R258" s="931"/>
      <c r="S258" s="929" t="s">
        <v>371</v>
      </c>
      <c r="T258" s="931"/>
      <c r="U258" s="981"/>
      <c r="V258" s="981"/>
      <c r="W258" s="720"/>
      <c r="X258" s="720"/>
      <c r="Y258" s="720"/>
    </row>
    <row r="259" spans="1:25" ht="24" customHeight="1">
      <c r="A259" s="720">
        <v>14</v>
      </c>
      <c r="B259" s="164"/>
      <c r="C259" s="165"/>
      <c r="D259" s="165"/>
      <c r="E259" s="934"/>
      <c r="F259" s="935"/>
      <c r="G259" s="934"/>
      <c r="H259" s="935"/>
      <c r="I259" s="934"/>
      <c r="J259" s="935"/>
      <c r="K259" s="929" t="s">
        <v>371</v>
      </c>
      <c r="L259" s="931"/>
      <c r="M259" s="929" t="s">
        <v>371</v>
      </c>
      <c r="N259" s="931"/>
      <c r="O259" s="929" t="s">
        <v>371</v>
      </c>
      <c r="P259" s="931"/>
      <c r="Q259" s="929" t="s">
        <v>371</v>
      </c>
      <c r="R259" s="931"/>
      <c r="S259" s="929" t="s">
        <v>371</v>
      </c>
      <c r="T259" s="931"/>
      <c r="U259" s="968"/>
      <c r="V259" s="957"/>
      <c r="W259" s="720"/>
      <c r="X259" s="720"/>
      <c r="Y259" s="720"/>
    </row>
    <row r="260" spans="1:25" ht="24" customHeight="1">
      <c r="A260" s="720">
        <v>15</v>
      </c>
      <c r="B260" s="164"/>
      <c r="C260" s="165"/>
      <c r="D260" s="165"/>
      <c r="E260" s="934"/>
      <c r="F260" s="935"/>
      <c r="G260" s="934"/>
      <c r="H260" s="935"/>
      <c r="I260" s="934"/>
      <c r="J260" s="935"/>
      <c r="K260" s="929" t="s">
        <v>371</v>
      </c>
      <c r="L260" s="931"/>
      <c r="M260" s="929" t="s">
        <v>371</v>
      </c>
      <c r="N260" s="931"/>
      <c r="O260" s="929" t="s">
        <v>371</v>
      </c>
      <c r="P260" s="931"/>
      <c r="Q260" s="929" t="s">
        <v>371</v>
      </c>
      <c r="R260" s="931"/>
      <c r="S260" s="929" t="s">
        <v>371</v>
      </c>
      <c r="T260" s="931"/>
      <c r="U260" s="968"/>
      <c r="V260" s="957"/>
      <c r="W260" s="720"/>
      <c r="X260" s="720"/>
      <c r="Y260" s="720"/>
    </row>
    <row r="261" spans="1:25" ht="24" customHeight="1">
      <c r="A261" s="720">
        <v>16</v>
      </c>
      <c r="B261" s="164"/>
      <c r="C261" s="165"/>
      <c r="D261" s="165"/>
      <c r="E261" s="934"/>
      <c r="F261" s="935"/>
      <c r="G261" s="934"/>
      <c r="H261" s="935"/>
      <c r="I261" s="934"/>
      <c r="J261" s="935"/>
      <c r="K261" s="929" t="s">
        <v>371</v>
      </c>
      <c r="L261" s="931"/>
      <c r="M261" s="929" t="s">
        <v>371</v>
      </c>
      <c r="N261" s="931"/>
      <c r="O261" s="929" t="s">
        <v>371</v>
      </c>
      <c r="P261" s="931"/>
      <c r="Q261" s="929" t="s">
        <v>371</v>
      </c>
      <c r="R261" s="931"/>
      <c r="S261" s="929" t="s">
        <v>371</v>
      </c>
      <c r="T261" s="931"/>
      <c r="U261" s="968"/>
      <c r="V261" s="957"/>
      <c r="W261" s="720"/>
      <c r="X261" s="720"/>
      <c r="Y261" s="720"/>
    </row>
    <row r="262" spans="1:25" ht="20.25" customHeight="1">
      <c r="A262" s="158"/>
      <c r="B262" s="158"/>
      <c r="C262" s="167"/>
      <c r="D262" s="167"/>
      <c r="E262" s="158"/>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ht="20.25" customHeight="1">
      <c r="A263" s="928"/>
      <c r="B263" s="928"/>
      <c r="C263" s="928"/>
      <c r="D263" s="928"/>
      <c r="E263" s="928"/>
      <c r="F263" s="928"/>
      <c r="G263" s="715"/>
      <c r="H263" s="928"/>
      <c r="I263" s="928"/>
      <c r="J263" s="928"/>
      <c r="K263" s="928"/>
      <c r="L263" s="928"/>
      <c r="M263" s="928"/>
      <c r="N263" s="928"/>
      <c r="O263" s="928"/>
      <c r="P263" s="928"/>
      <c r="Q263" s="928"/>
      <c r="R263" s="928"/>
      <c r="S263" s="928"/>
      <c r="T263" s="158"/>
      <c r="U263" s="929" t="s">
        <v>355</v>
      </c>
      <c r="V263" s="930"/>
      <c r="W263" s="930"/>
      <c r="X263" s="930"/>
      <c r="Y263" s="931"/>
    </row>
    <row r="264" spans="1:25" ht="20.25" customHeight="1">
      <c r="A264" s="158"/>
      <c r="B264" s="715"/>
      <c r="C264" s="715"/>
      <c r="D264" s="715"/>
      <c r="E264" s="979"/>
      <c r="F264" s="979"/>
      <c r="G264" s="715"/>
      <c r="H264" s="158"/>
      <c r="I264" s="715"/>
      <c r="J264" s="928"/>
      <c r="K264" s="928"/>
      <c r="L264" s="928"/>
      <c r="M264" s="928"/>
      <c r="N264" s="928"/>
      <c r="O264" s="928"/>
      <c r="P264" s="928"/>
      <c r="Q264" s="928"/>
      <c r="R264" s="979"/>
      <c r="S264" s="979"/>
      <c r="T264" s="158"/>
      <c r="U264" s="169"/>
      <c r="V264" s="158"/>
      <c r="W264" s="158"/>
      <c r="X264" s="158"/>
      <c r="Y264" s="170"/>
    </row>
    <row r="265" spans="1:25" ht="20.25" customHeight="1">
      <c r="A265" s="714"/>
      <c r="B265" s="715"/>
      <c r="C265" s="167"/>
      <c r="D265" s="715"/>
      <c r="E265" s="978"/>
      <c r="F265" s="978"/>
      <c r="G265" s="718"/>
      <c r="H265" s="714"/>
      <c r="I265" s="715"/>
      <c r="J265" s="928"/>
      <c r="K265" s="928"/>
      <c r="L265" s="928"/>
      <c r="M265" s="928"/>
      <c r="N265" s="928"/>
      <c r="O265" s="928"/>
      <c r="P265" s="928"/>
      <c r="Q265" s="928"/>
      <c r="R265" s="928"/>
      <c r="S265" s="928"/>
      <c r="T265" s="158"/>
      <c r="U265" s="169"/>
      <c r="V265" s="158"/>
      <c r="W265" s="158"/>
      <c r="X265" s="158"/>
      <c r="Y265" s="170"/>
    </row>
    <row r="266" spans="1:25" ht="20.25" customHeight="1">
      <c r="A266" s="714"/>
      <c r="B266" s="715"/>
      <c r="C266" s="167"/>
      <c r="D266" s="715"/>
      <c r="E266" s="978"/>
      <c r="F266" s="978"/>
      <c r="G266" s="718"/>
      <c r="H266" s="714"/>
      <c r="I266" s="715"/>
      <c r="J266" s="928"/>
      <c r="K266" s="928"/>
      <c r="L266" s="928"/>
      <c r="M266" s="928"/>
      <c r="N266" s="928"/>
      <c r="O266" s="928"/>
      <c r="P266" s="928"/>
      <c r="Q266" s="928"/>
      <c r="R266" s="928"/>
      <c r="S266" s="928"/>
      <c r="T266" s="158"/>
      <c r="U266" s="169"/>
      <c r="V266" s="158"/>
      <c r="W266" s="158"/>
      <c r="X266" s="158"/>
      <c r="Y266" s="170"/>
    </row>
    <row r="267" spans="1:25" ht="20.25" customHeight="1">
      <c r="A267" s="714"/>
      <c r="B267" s="715"/>
      <c r="C267" s="167"/>
      <c r="D267" s="715"/>
      <c r="E267" s="978"/>
      <c r="F267" s="978"/>
      <c r="G267" s="718"/>
      <c r="H267" s="714"/>
      <c r="I267" s="715"/>
      <c r="J267" s="928"/>
      <c r="K267" s="928"/>
      <c r="L267" s="928"/>
      <c r="M267" s="928"/>
      <c r="N267" s="928"/>
      <c r="O267" s="928"/>
      <c r="P267" s="928"/>
      <c r="Q267" s="928"/>
      <c r="R267" s="928"/>
      <c r="S267" s="928"/>
      <c r="U267" s="173"/>
      <c r="Y267" s="174"/>
    </row>
    <row r="268" spans="1:25" ht="20.25" customHeight="1">
      <c r="A268" s="714"/>
      <c r="B268" s="715"/>
      <c r="C268" s="167"/>
      <c r="D268" s="715"/>
      <c r="E268" s="978"/>
      <c r="F268" s="978"/>
      <c r="G268" s="718"/>
      <c r="H268" s="714"/>
      <c r="I268" s="715"/>
      <c r="J268" s="928"/>
      <c r="K268" s="928"/>
      <c r="L268" s="928"/>
      <c r="M268" s="928"/>
      <c r="N268" s="928"/>
      <c r="O268" s="928"/>
      <c r="P268" s="928"/>
      <c r="Q268" s="928"/>
      <c r="R268" s="928"/>
      <c r="S268" s="928"/>
      <c r="T268" s="158"/>
      <c r="U268" s="929" t="s">
        <v>358</v>
      </c>
      <c r="V268" s="930"/>
      <c r="W268" s="930"/>
      <c r="X268" s="930"/>
      <c r="Y268" s="931"/>
    </row>
    <row r="269" spans="1:25" ht="20.25" customHeight="1">
      <c r="A269" s="714"/>
      <c r="B269" s="715"/>
      <c r="C269" s="167"/>
      <c r="D269" s="715"/>
      <c r="E269" s="978"/>
      <c r="F269" s="978"/>
      <c r="G269" s="718"/>
      <c r="H269" s="714"/>
      <c r="I269" s="715"/>
      <c r="J269" s="928"/>
      <c r="K269" s="928"/>
      <c r="L269" s="928"/>
      <c r="M269" s="928"/>
      <c r="N269" s="928"/>
      <c r="O269" s="928"/>
      <c r="P269" s="928"/>
      <c r="Q269" s="928"/>
      <c r="R269" s="928"/>
      <c r="S269" s="928"/>
      <c r="T269" s="158"/>
      <c r="U269" s="492"/>
      <c r="V269" s="715"/>
      <c r="W269" s="715"/>
      <c r="X269" s="715"/>
      <c r="Y269" s="493"/>
    </row>
    <row r="270" spans="1:25" ht="20.25" customHeight="1">
      <c r="A270" s="714"/>
      <c r="B270" s="715"/>
      <c r="C270" s="167"/>
      <c r="D270" s="715"/>
      <c r="E270" s="978"/>
      <c r="F270" s="978"/>
      <c r="G270" s="718"/>
      <c r="H270" s="714"/>
      <c r="I270" s="715"/>
      <c r="J270" s="928"/>
      <c r="K270" s="928"/>
      <c r="L270" s="928"/>
      <c r="M270" s="928"/>
      <c r="N270" s="928"/>
      <c r="O270" s="928"/>
      <c r="P270" s="928"/>
      <c r="Q270" s="928"/>
      <c r="R270" s="928"/>
      <c r="S270" s="928"/>
      <c r="T270" s="158"/>
      <c r="U270" s="492"/>
      <c r="V270" s="715"/>
      <c r="W270" s="715"/>
      <c r="X270" s="715"/>
      <c r="Y270" s="493"/>
    </row>
    <row r="271" spans="1:25" ht="20.25" customHeight="1">
      <c r="A271" s="714"/>
      <c r="B271" s="715"/>
      <c r="C271" s="167"/>
      <c r="D271" s="715"/>
      <c r="E271" s="978"/>
      <c r="F271" s="978"/>
      <c r="G271" s="718"/>
      <c r="H271" s="714"/>
      <c r="I271" s="715"/>
      <c r="J271" s="928"/>
      <c r="K271" s="928"/>
      <c r="L271" s="928"/>
      <c r="M271" s="928"/>
      <c r="N271" s="928"/>
      <c r="O271" s="928"/>
      <c r="P271" s="928"/>
      <c r="Q271" s="928"/>
      <c r="R271" s="928"/>
      <c r="S271" s="928"/>
      <c r="U271" s="173"/>
      <c r="Y271" s="174"/>
    </row>
    <row r="272" spans="1:25" ht="20.25" customHeight="1">
      <c r="A272" s="714"/>
      <c r="B272" s="715"/>
      <c r="C272" s="167"/>
      <c r="D272" s="715"/>
      <c r="E272" s="978"/>
      <c r="F272" s="978"/>
      <c r="G272" s="718"/>
      <c r="H272" s="714"/>
      <c r="I272" s="715"/>
      <c r="J272" s="928"/>
      <c r="K272" s="928"/>
      <c r="L272" s="928"/>
      <c r="M272" s="928"/>
      <c r="N272" s="928"/>
      <c r="O272" s="928"/>
      <c r="P272" s="928"/>
      <c r="Q272" s="928"/>
      <c r="R272" s="928"/>
      <c r="S272" s="928"/>
      <c r="T272" s="158"/>
      <c r="U272" s="175"/>
      <c r="V272" s="176"/>
      <c r="W272" s="176"/>
      <c r="X272" s="176"/>
      <c r="Y272" s="177"/>
    </row>
    <row r="273" spans="1:25" ht="12" customHeight="1">
      <c r="A273" s="714"/>
      <c r="B273" s="715"/>
      <c r="C273" s="167"/>
      <c r="D273" s="715"/>
      <c r="E273" s="718"/>
      <c r="F273" s="718"/>
      <c r="G273" s="718"/>
      <c r="H273" s="714"/>
      <c r="I273" s="715"/>
      <c r="J273" s="715"/>
      <c r="K273" s="715"/>
      <c r="L273" s="715"/>
      <c r="M273" s="715"/>
      <c r="N273" s="715"/>
      <c r="O273" s="715"/>
      <c r="P273" s="715"/>
      <c r="Q273" s="715"/>
      <c r="R273" s="715"/>
      <c r="S273" s="715"/>
      <c r="T273" s="158"/>
      <c r="U273" s="158"/>
      <c r="V273" s="158"/>
      <c r="W273" s="158"/>
      <c r="X273" s="158"/>
      <c r="Y273" s="158"/>
    </row>
    <row r="274" spans="1:25" ht="38.25" customHeight="1">
      <c r="A274" s="942" t="s">
        <v>360</v>
      </c>
      <c r="B274" s="943"/>
      <c r="C274" s="943"/>
      <c r="D274" s="943"/>
      <c r="E274" s="992" t="s">
        <v>4</v>
      </c>
      <c r="F274" s="992"/>
      <c r="G274" s="945">
        <f>Boys!$G$3</f>
        <v>46271</v>
      </c>
      <c r="H274" s="946"/>
      <c r="I274" s="947"/>
      <c r="J274" s="992" t="s">
        <v>5</v>
      </c>
      <c r="K274" s="992"/>
      <c r="L274" s="993" t="str">
        <f>Boys!$I$3</f>
        <v>Tilsley</v>
      </c>
      <c r="M274" s="994"/>
      <c r="N274" s="994"/>
      <c r="O274" s="994"/>
      <c r="P274" s="949"/>
      <c r="Q274" s="950"/>
      <c r="R274" s="992" t="s">
        <v>340</v>
      </c>
      <c r="S274" s="992"/>
      <c r="T274" s="948" t="str">
        <f>'Read Me First'!$A$1</f>
        <v>Oxfordshire Track and Field League 2026</v>
      </c>
      <c r="U274" s="949"/>
      <c r="V274" s="949"/>
      <c r="W274" s="949"/>
      <c r="X274" s="949"/>
      <c r="Y274" s="950"/>
    </row>
    <row r="275" spans="1:25" ht="38.25" customHeight="1">
      <c r="A275" s="929" t="s">
        <v>283</v>
      </c>
      <c r="B275" s="931"/>
      <c r="C275" s="948" t="str">
        <f>"Shot U16 Boys (" &amp;DataCalcs!$O$677 &amp; " athletes) - " &amp; DataTables!$R$37</f>
        <v>Shot U16 Boys (0 athletes) - 4.00kg</v>
      </c>
      <c r="D275" s="950"/>
      <c r="E275" s="929" t="s">
        <v>341</v>
      </c>
      <c r="F275" s="931"/>
      <c r="G275" s="951">
        <f>DataTables!$Q$37</f>
        <v>0.625</v>
      </c>
      <c r="H275" s="952"/>
      <c r="I275" s="953"/>
      <c r="J275" s="929" t="s">
        <v>342</v>
      </c>
      <c r="K275" s="930"/>
      <c r="L275" s="956">
        <f>DataTables!$N$37</f>
        <v>14.47</v>
      </c>
      <c r="M275" s="956"/>
      <c r="N275" s="948" t="s">
        <v>361</v>
      </c>
      <c r="O275" s="949"/>
      <c r="P275" s="949"/>
      <c r="Q275" s="949"/>
      <c r="R275" s="949"/>
      <c r="S275" s="949"/>
      <c r="T275" s="949"/>
      <c r="U275" s="949"/>
      <c r="V275" s="949"/>
      <c r="W275" s="949"/>
      <c r="X275" s="949"/>
      <c r="Y275" s="950"/>
    </row>
    <row r="276" spans="1:25" ht="20.25" customHeight="1">
      <c r="A276" s="158"/>
      <c r="B276" s="158"/>
      <c r="C276" s="158"/>
      <c r="D276" s="159"/>
      <c r="E276" s="715"/>
      <c r="F276" s="715"/>
      <c r="G276" s="160"/>
      <c r="H276" s="160"/>
      <c r="I276" s="715"/>
      <c r="J276" s="715"/>
      <c r="K276" s="713"/>
      <c r="L276" s="713"/>
      <c r="M276" s="713"/>
      <c r="N276" s="161"/>
      <c r="O276" s="161"/>
      <c r="P276" s="162"/>
      <c r="Q276" s="161"/>
      <c r="R276" s="163"/>
      <c r="S276" s="163"/>
      <c r="T276" s="163"/>
      <c r="U276" s="163"/>
      <c r="V276" s="163"/>
      <c r="W276" s="163"/>
      <c r="X276" s="163"/>
      <c r="Y276" s="163"/>
    </row>
    <row r="277" spans="1:25" ht="38.25" customHeight="1">
      <c r="A277" s="958" t="s">
        <v>344</v>
      </c>
      <c r="B277" s="960" t="s">
        <v>302</v>
      </c>
      <c r="C277" s="960" t="s">
        <v>345</v>
      </c>
      <c r="D277" s="960" t="s">
        <v>346</v>
      </c>
      <c r="E277" s="986" t="s">
        <v>362</v>
      </c>
      <c r="F277" s="986"/>
      <c r="G277" s="986" t="s">
        <v>363</v>
      </c>
      <c r="H277" s="986"/>
      <c r="I277" s="986" t="s">
        <v>364</v>
      </c>
      <c r="J277" s="986"/>
      <c r="K277" s="986" t="s">
        <v>365</v>
      </c>
      <c r="L277" s="986"/>
      <c r="M277" s="987" t="s">
        <v>366</v>
      </c>
      <c r="N277" s="988"/>
      <c r="O277" s="986" t="s">
        <v>367</v>
      </c>
      <c r="P277" s="991"/>
      <c r="Q277" s="986" t="s">
        <v>368</v>
      </c>
      <c r="R277" s="991"/>
      <c r="S277" s="986" t="s">
        <v>369</v>
      </c>
      <c r="T277" s="991"/>
      <c r="U277" s="986" t="s">
        <v>370</v>
      </c>
      <c r="V277" s="940"/>
      <c r="W277" s="938" t="s">
        <v>350</v>
      </c>
      <c r="X277" s="940" t="s">
        <v>351</v>
      </c>
      <c r="Y277" s="941"/>
    </row>
    <row r="278" spans="1:25" ht="20.25" customHeight="1">
      <c r="A278" s="959"/>
      <c r="B278" s="961"/>
      <c r="C278" s="961"/>
      <c r="D278" s="961"/>
      <c r="E278" s="991" t="s">
        <v>352</v>
      </c>
      <c r="F278" s="991"/>
      <c r="G278" s="991" t="s">
        <v>352</v>
      </c>
      <c r="H278" s="991"/>
      <c r="I278" s="991" t="s">
        <v>352</v>
      </c>
      <c r="J278" s="991"/>
      <c r="K278" s="991" t="s">
        <v>352</v>
      </c>
      <c r="L278" s="991"/>
      <c r="M278" s="989"/>
      <c r="N278" s="990"/>
      <c r="O278" s="991" t="s">
        <v>352</v>
      </c>
      <c r="P278" s="991"/>
      <c r="Q278" s="991" t="s">
        <v>352</v>
      </c>
      <c r="R278" s="991"/>
      <c r="S278" s="991" t="s">
        <v>352</v>
      </c>
      <c r="T278" s="991"/>
      <c r="U278" s="991" t="s">
        <v>352</v>
      </c>
      <c r="V278" s="940"/>
      <c r="W278" s="939"/>
      <c r="X278" s="719" t="s">
        <v>71</v>
      </c>
      <c r="Y278" s="719" t="s">
        <v>65</v>
      </c>
    </row>
    <row r="279" spans="1:25" ht="24" customHeight="1">
      <c r="A279" s="717">
        <v>1</v>
      </c>
      <c r="B279" s="164" t="str" cm="1">
        <f t="array" ref="B279:D280">IFERROR(_xlfn.TAKE(_xlfn.ANCHORARRAY(DataCalcs!$DO$84),16),"")</f>
        <v xml:space="preserve"> </v>
      </c>
      <c r="C279" s="165" t="str">
        <v/>
      </c>
      <c r="D279" s="165" t="str">
        <v/>
      </c>
      <c r="E279" s="934"/>
      <c r="F279" s="935"/>
      <c r="G279" s="934"/>
      <c r="H279" s="935"/>
      <c r="I279" s="934"/>
      <c r="J279" s="935"/>
      <c r="K279" s="929" t="s">
        <v>371</v>
      </c>
      <c r="L279" s="931"/>
      <c r="M279" s="929" t="s">
        <v>371</v>
      </c>
      <c r="N279" s="931"/>
      <c r="O279" s="929" t="s">
        <v>371</v>
      </c>
      <c r="P279" s="931"/>
      <c r="Q279" s="929" t="s">
        <v>371</v>
      </c>
      <c r="R279" s="931"/>
      <c r="S279" s="929" t="s">
        <v>371</v>
      </c>
      <c r="T279" s="931"/>
      <c r="U279" s="968"/>
      <c r="V279" s="957"/>
      <c r="W279" s="720"/>
      <c r="X279" s="720"/>
      <c r="Y279" s="720"/>
    </row>
    <row r="280" spans="1:25" ht="24" customHeight="1">
      <c r="A280" s="720">
        <v>2</v>
      </c>
      <c r="B280" s="164" t="str">
        <v xml:space="preserve"> </v>
      </c>
      <c r="C280" s="165" t="str">
        <v/>
      </c>
      <c r="D280" s="165" t="str">
        <v/>
      </c>
      <c r="E280" s="934"/>
      <c r="F280" s="935"/>
      <c r="G280" s="934"/>
      <c r="H280" s="935"/>
      <c r="I280" s="934"/>
      <c r="J280" s="935"/>
      <c r="K280" s="929" t="s">
        <v>371</v>
      </c>
      <c r="L280" s="931"/>
      <c r="M280" s="929" t="s">
        <v>371</v>
      </c>
      <c r="N280" s="931"/>
      <c r="O280" s="929" t="s">
        <v>371</v>
      </c>
      <c r="P280" s="931"/>
      <c r="Q280" s="929" t="s">
        <v>371</v>
      </c>
      <c r="R280" s="931"/>
      <c r="S280" s="929" t="s">
        <v>371</v>
      </c>
      <c r="T280" s="931"/>
      <c r="U280" s="968"/>
      <c r="V280" s="957"/>
      <c r="W280" s="720"/>
      <c r="X280" s="720"/>
      <c r="Y280" s="720"/>
    </row>
    <row r="281" spans="1:25" ht="24" customHeight="1">
      <c r="A281" s="720">
        <v>3</v>
      </c>
      <c r="B281" s="164"/>
      <c r="C281" s="165"/>
      <c r="D281" s="165"/>
      <c r="E281" s="934"/>
      <c r="F281" s="935"/>
      <c r="G281" s="934"/>
      <c r="H281" s="935"/>
      <c r="I281" s="934"/>
      <c r="J281" s="935"/>
      <c r="K281" s="929" t="s">
        <v>371</v>
      </c>
      <c r="L281" s="931"/>
      <c r="M281" s="929" t="s">
        <v>371</v>
      </c>
      <c r="N281" s="931"/>
      <c r="O281" s="929" t="s">
        <v>371</v>
      </c>
      <c r="P281" s="931"/>
      <c r="Q281" s="929" t="s">
        <v>371</v>
      </c>
      <c r="R281" s="931"/>
      <c r="S281" s="929" t="s">
        <v>371</v>
      </c>
      <c r="T281" s="931"/>
      <c r="U281" s="968"/>
      <c r="V281" s="957"/>
      <c r="W281" s="720"/>
      <c r="X281" s="720"/>
      <c r="Y281" s="720"/>
    </row>
    <row r="282" spans="1:25" ht="24" customHeight="1">
      <c r="A282" s="720">
        <v>4</v>
      </c>
      <c r="B282" s="164"/>
      <c r="C282" s="165"/>
      <c r="D282" s="165"/>
      <c r="E282" s="934"/>
      <c r="F282" s="935"/>
      <c r="G282" s="934"/>
      <c r="H282" s="935"/>
      <c r="I282" s="934"/>
      <c r="J282" s="935"/>
      <c r="K282" s="929" t="s">
        <v>371</v>
      </c>
      <c r="L282" s="931"/>
      <c r="M282" s="929" t="s">
        <v>371</v>
      </c>
      <c r="N282" s="931"/>
      <c r="O282" s="929" t="s">
        <v>371</v>
      </c>
      <c r="P282" s="931"/>
      <c r="Q282" s="929" t="s">
        <v>371</v>
      </c>
      <c r="R282" s="931"/>
      <c r="S282" s="929" t="s">
        <v>371</v>
      </c>
      <c r="T282" s="931"/>
      <c r="U282" s="968"/>
      <c r="V282" s="957"/>
      <c r="W282" s="720"/>
      <c r="X282" s="720"/>
      <c r="Y282" s="720"/>
    </row>
    <row r="283" spans="1:25" ht="24" customHeight="1">
      <c r="A283" s="720">
        <v>5</v>
      </c>
      <c r="B283" s="164"/>
      <c r="C283" s="165"/>
      <c r="D283" s="165"/>
      <c r="E283" s="934"/>
      <c r="F283" s="935"/>
      <c r="G283" s="934"/>
      <c r="H283" s="935"/>
      <c r="I283" s="934"/>
      <c r="J283" s="935"/>
      <c r="K283" s="929" t="s">
        <v>371</v>
      </c>
      <c r="L283" s="931"/>
      <c r="M283" s="929" t="s">
        <v>371</v>
      </c>
      <c r="N283" s="931"/>
      <c r="O283" s="929" t="s">
        <v>371</v>
      </c>
      <c r="P283" s="931"/>
      <c r="Q283" s="929" t="s">
        <v>371</v>
      </c>
      <c r="R283" s="931"/>
      <c r="S283" s="929" t="s">
        <v>371</v>
      </c>
      <c r="T283" s="931"/>
      <c r="U283" s="968"/>
      <c r="V283" s="957"/>
      <c r="W283" s="720"/>
      <c r="X283" s="720"/>
      <c r="Y283" s="720"/>
    </row>
    <row r="284" spans="1:25" ht="24" customHeight="1">
      <c r="A284" s="720">
        <v>6</v>
      </c>
      <c r="B284" s="164"/>
      <c r="C284" s="165"/>
      <c r="D284" s="165"/>
      <c r="E284" s="934"/>
      <c r="F284" s="935"/>
      <c r="G284" s="934"/>
      <c r="H284" s="935"/>
      <c r="I284" s="934"/>
      <c r="J284" s="935"/>
      <c r="K284" s="929" t="s">
        <v>371</v>
      </c>
      <c r="L284" s="931"/>
      <c r="M284" s="929" t="s">
        <v>371</v>
      </c>
      <c r="N284" s="931"/>
      <c r="O284" s="929" t="s">
        <v>371</v>
      </c>
      <c r="P284" s="931"/>
      <c r="Q284" s="929" t="s">
        <v>371</v>
      </c>
      <c r="R284" s="931"/>
      <c r="S284" s="929" t="s">
        <v>371</v>
      </c>
      <c r="T284" s="931"/>
      <c r="U284" s="968"/>
      <c r="V284" s="957"/>
      <c r="W284" s="720"/>
      <c r="X284" s="720"/>
      <c r="Y284" s="720"/>
    </row>
    <row r="285" spans="1:25" ht="24" customHeight="1">
      <c r="A285" s="720">
        <v>7</v>
      </c>
      <c r="B285" s="164"/>
      <c r="C285" s="165"/>
      <c r="D285" s="165"/>
      <c r="E285" s="934"/>
      <c r="F285" s="935"/>
      <c r="G285" s="934"/>
      <c r="H285" s="935"/>
      <c r="I285" s="934"/>
      <c r="J285" s="935"/>
      <c r="K285" s="929" t="s">
        <v>371</v>
      </c>
      <c r="L285" s="931"/>
      <c r="M285" s="929" t="s">
        <v>371</v>
      </c>
      <c r="N285" s="931"/>
      <c r="O285" s="929" t="s">
        <v>371</v>
      </c>
      <c r="P285" s="931"/>
      <c r="Q285" s="929" t="s">
        <v>371</v>
      </c>
      <c r="R285" s="931"/>
      <c r="S285" s="929" t="s">
        <v>371</v>
      </c>
      <c r="T285" s="931"/>
      <c r="U285" s="968"/>
      <c r="V285" s="957"/>
      <c r="W285" s="720"/>
      <c r="X285" s="720"/>
      <c r="Y285" s="720"/>
    </row>
    <row r="286" spans="1:25" ht="24" customHeight="1">
      <c r="A286" s="720">
        <v>8</v>
      </c>
      <c r="B286" s="164"/>
      <c r="C286" s="165"/>
      <c r="D286" s="165"/>
      <c r="E286" s="934"/>
      <c r="F286" s="935"/>
      <c r="G286" s="934"/>
      <c r="H286" s="935"/>
      <c r="I286" s="934"/>
      <c r="J286" s="935"/>
      <c r="K286" s="929" t="s">
        <v>371</v>
      </c>
      <c r="L286" s="931"/>
      <c r="M286" s="929" t="s">
        <v>371</v>
      </c>
      <c r="N286" s="931"/>
      <c r="O286" s="929" t="s">
        <v>371</v>
      </c>
      <c r="P286" s="931"/>
      <c r="Q286" s="929" t="s">
        <v>371</v>
      </c>
      <c r="R286" s="931"/>
      <c r="S286" s="929" t="s">
        <v>371</v>
      </c>
      <c r="T286" s="931"/>
      <c r="U286" s="968"/>
      <c r="V286" s="957"/>
      <c r="W286" s="720"/>
      <c r="X286" s="720"/>
      <c r="Y286" s="720"/>
    </row>
    <row r="287" spans="1:25" ht="24" customHeight="1">
      <c r="A287" s="720">
        <v>9</v>
      </c>
      <c r="B287" s="164"/>
      <c r="C287" s="165"/>
      <c r="D287" s="165"/>
      <c r="E287" s="934"/>
      <c r="F287" s="935"/>
      <c r="G287" s="934"/>
      <c r="H287" s="935"/>
      <c r="I287" s="934"/>
      <c r="J287" s="935"/>
      <c r="K287" s="929" t="s">
        <v>371</v>
      </c>
      <c r="L287" s="931"/>
      <c r="M287" s="929" t="s">
        <v>371</v>
      </c>
      <c r="N287" s="931"/>
      <c r="O287" s="929" t="s">
        <v>371</v>
      </c>
      <c r="P287" s="931"/>
      <c r="Q287" s="929" t="s">
        <v>371</v>
      </c>
      <c r="R287" s="931"/>
      <c r="S287" s="929" t="s">
        <v>371</v>
      </c>
      <c r="T287" s="931"/>
      <c r="U287" s="968"/>
      <c r="V287" s="957"/>
      <c r="W287" s="720"/>
      <c r="X287" s="720"/>
      <c r="Y287" s="720"/>
    </row>
    <row r="288" spans="1:25" ht="24" customHeight="1">
      <c r="A288" s="720">
        <v>10</v>
      </c>
      <c r="B288" s="164"/>
      <c r="C288" s="165"/>
      <c r="D288" s="165"/>
      <c r="E288" s="934"/>
      <c r="F288" s="935"/>
      <c r="G288" s="934"/>
      <c r="H288" s="935"/>
      <c r="I288" s="934"/>
      <c r="J288" s="935"/>
      <c r="K288" s="929" t="s">
        <v>371</v>
      </c>
      <c r="L288" s="931"/>
      <c r="M288" s="929" t="s">
        <v>371</v>
      </c>
      <c r="N288" s="931"/>
      <c r="O288" s="929" t="s">
        <v>371</v>
      </c>
      <c r="P288" s="931"/>
      <c r="Q288" s="929" t="s">
        <v>371</v>
      </c>
      <c r="R288" s="931"/>
      <c r="S288" s="929" t="s">
        <v>371</v>
      </c>
      <c r="T288" s="931"/>
      <c r="U288" s="968"/>
      <c r="V288" s="957"/>
      <c r="W288" s="720"/>
      <c r="X288" s="720"/>
      <c r="Y288" s="720"/>
    </row>
    <row r="289" spans="1:25" ht="24" customHeight="1">
      <c r="A289" s="720">
        <v>11</v>
      </c>
      <c r="B289" s="164"/>
      <c r="C289" s="165"/>
      <c r="D289" s="165"/>
      <c r="E289" s="934"/>
      <c r="F289" s="935"/>
      <c r="G289" s="934"/>
      <c r="H289" s="935"/>
      <c r="I289" s="934"/>
      <c r="J289" s="935"/>
      <c r="K289" s="929" t="s">
        <v>371</v>
      </c>
      <c r="L289" s="931"/>
      <c r="M289" s="929" t="s">
        <v>371</v>
      </c>
      <c r="N289" s="931"/>
      <c r="O289" s="929" t="s">
        <v>371</v>
      </c>
      <c r="P289" s="931"/>
      <c r="Q289" s="929" t="s">
        <v>371</v>
      </c>
      <c r="R289" s="931"/>
      <c r="S289" s="929" t="s">
        <v>371</v>
      </c>
      <c r="T289" s="931"/>
      <c r="U289" s="968"/>
      <c r="V289" s="957"/>
      <c r="W289" s="720"/>
      <c r="X289" s="720"/>
      <c r="Y289" s="720"/>
    </row>
    <row r="290" spans="1:25" ht="24" customHeight="1">
      <c r="A290" s="720">
        <v>12</v>
      </c>
      <c r="B290" s="164"/>
      <c r="C290" s="165"/>
      <c r="D290" s="165"/>
      <c r="E290" s="982"/>
      <c r="F290" s="983"/>
      <c r="G290" s="982"/>
      <c r="H290" s="983"/>
      <c r="I290" s="982"/>
      <c r="J290" s="983"/>
      <c r="K290" s="929" t="s">
        <v>371</v>
      </c>
      <c r="L290" s="931"/>
      <c r="M290" s="929" t="s">
        <v>371</v>
      </c>
      <c r="N290" s="931"/>
      <c r="O290" s="929" t="s">
        <v>371</v>
      </c>
      <c r="P290" s="931"/>
      <c r="Q290" s="929" t="s">
        <v>371</v>
      </c>
      <c r="R290" s="931"/>
      <c r="S290" s="929" t="s">
        <v>371</v>
      </c>
      <c r="T290" s="931"/>
      <c r="U290" s="984"/>
      <c r="V290" s="985"/>
      <c r="W290" s="716"/>
      <c r="X290" s="716"/>
      <c r="Y290" s="716"/>
    </row>
    <row r="291" spans="1:25" ht="24" customHeight="1">
      <c r="A291" s="720">
        <v>13</v>
      </c>
      <c r="B291" s="164"/>
      <c r="C291" s="165"/>
      <c r="D291" s="165"/>
      <c r="E291" s="980"/>
      <c r="F291" s="980"/>
      <c r="G291" s="980"/>
      <c r="H291" s="980"/>
      <c r="I291" s="980"/>
      <c r="J291" s="980"/>
      <c r="K291" s="929" t="s">
        <v>371</v>
      </c>
      <c r="L291" s="931"/>
      <c r="M291" s="929" t="s">
        <v>371</v>
      </c>
      <c r="N291" s="931"/>
      <c r="O291" s="929" t="s">
        <v>371</v>
      </c>
      <c r="P291" s="931"/>
      <c r="Q291" s="929" t="s">
        <v>371</v>
      </c>
      <c r="R291" s="931"/>
      <c r="S291" s="929" t="s">
        <v>371</v>
      </c>
      <c r="T291" s="931"/>
      <c r="U291" s="981"/>
      <c r="V291" s="981"/>
      <c r="W291" s="720"/>
      <c r="X291" s="720"/>
      <c r="Y291" s="720"/>
    </row>
    <row r="292" spans="1:25" ht="24" customHeight="1">
      <c r="A292" s="720">
        <v>14</v>
      </c>
      <c r="B292" s="164"/>
      <c r="C292" s="165"/>
      <c r="D292" s="165"/>
      <c r="E292" s="934"/>
      <c r="F292" s="935"/>
      <c r="G292" s="934"/>
      <c r="H292" s="935"/>
      <c r="I292" s="934"/>
      <c r="J292" s="935"/>
      <c r="K292" s="929" t="s">
        <v>371</v>
      </c>
      <c r="L292" s="931"/>
      <c r="M292" s="929" t="s">
        <v>371</v>
      </c>
      <c r="N292" s="931"/>
      <c r="O292" s="929" t="s">
        <v>371</v>
      </c>
      <c r="P292" s="931"/>
      <c r="Q292" s="929" t="s">
        <v>371</v>
      </c>
      <c r="R292" s="931"/>
      <c r="S292" s="929" t="s">
        <v>371</v>
      </c>
      <c r="T292" s="931"/>
      <c r="U292" s="968"/>
      <c r="V292" s="957"/>
      <c r="W292" s="720"/>
      <c r="X292" s="720"/>
      <c r="Y292" s="720"/>
    </row>
    <row r="293" spans="1:25" ht="24" customHeight="1">
      <c r="A293" s="720">
        <v>15</v>
      </c>
      <c r="B293" s="164"/>
      <c r="C293" s="165"/>
      <c r="D293" s="165"/>
      <c r="E293" s="934"/>
      <c r="F293" s="935"/>
      <c r="G293" s="934"/>
      <c r="H293" s="935"/>
      <c r="I293" s="934"/>
      <c r="J293" s="935"/>
      <c r="K293" s="929" t="s">
        <v>371</v>
      </c>
      <c r="L293" s="931"/>
      <c r="M293" s="929" t="s">
        <v>371</v>
      </c>
      <c r="N293" s="931"/>
      <c r="O293" s="929" t="s">
        <v>371</v>
      </c>
      <c r="P293" s="931"/>
      <c r="Q293" s="929" t="s">
        <v>371</v>
      </c>
      <c r="R293" s="931"/>
      <c r="S293" s="929" t="s">
        <v>371</v>
      </c>
      <c r="T293" s="931"/>
      <c r="U293" s="968"/>
      <c r="V293" s="957"/>
      <c r="W293" s="720"/>
      <c r="X293" s="720"/>
      <c r="Y293" s="720"/>
    </row>
    <row r="294" spans="1:25" ht="24" customHeight="1">
      <c r="A294" s="720">
        <v>16</v>
      </c>
      <c r="B294" s="164"/>
      <c r="C294" s="165"/>
      <c r="D294" s="165"/>
      <c r="E294" s="934"/>
      <c r="F294" s="935"/>
      <c r="G294" s="934"/>
      <c r="H294" s="935"/>
      <c r="I294" s="934"/>
      <c r="J294" s="935"/>
      <c r="K294" s="929" t="s">
        <v>371</v>
      </c>
      <c r="L294" s="931"/>
      <c r="M294" s="929" t="s">
        <v>371</v>
      </c>
      <c r="N294" s="931"/>
      <c r="O294" s="929" t="s">
        <v>371</v>
      </c>
      <c r="P294" s="931"/>
      <c r="Q294" s="929" t="s">
        <v>371</v>
      </c>
      <c r="R294" s="931"/>
      <c r="S294" s="929" t="s">
        <v>371</v>
      </c>
      <c r="T294" s="931"/>
      <c r="U294" s="968"/>
      <c r="V294" s="957"/>
      <c r="W294" s="720"/>
      <c r="X294" s="720"/>
      <c r="Y294" s="720"/>
    </row>
    <row r="295" spans="1:25" ht="20.25" customHeight="1">
      <c r="A295" s="158"/>
      <c r="B295" s="158"/>
      <c r="C295" s="167"/>
      <c r="D295" s="167"/>
      <c r="E295" s="158"/>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ht="20.25" customHeight="1">
      <c r="A296" s="992" t="s">
        <v>353</v>
      </c>
      <c r="B296" s="992"/>
      <c r="C296" s="992"/>
      <c r="D296" s="992"/>
      <c r="E296" s="992"/>
      <c r="F296" s="992"/>
      <c r="G296" s="715"/>
      <c r="H296" s="992" t="s">
        <v>354</v>
      </c>
      <c r="I296" s="992"/>
      <c r="J296" s="992"/>
      <c r="K296" s="992"/>
      <c r="L296" s="992"/>
      <c r="M296" s="992"/>
      <c r="N296" s="992"/>
      <c r="O296" s="992"/>
      <c r="P296" s="992"/>
      <c r="Q296" s="992"/>
      <c r="R296" s="992"/>
      <c r="S296" s="992"/>
      <c r="T296" s="158"/>
      <c r="U296" s="929" t="s">
        <v>355</v>
      </c>
      <c r="V296" s="930"/>
      <c r="W296" s="930"/>
      <c r="X296" s="930"/>
      <c r="Y296" s="931"/>
    </row>
    <row r="297" spans="1:25" ht="20.25" customHeight="1">
      <c r="A297" s="168"/>
      <c r="B297" s="720" t="s">
        <v>356</v>
      </c>
      <c r="C297" s="720" t="s">
        <v>345</v>
      </c>
      <c r="D297" s="720" t="s">
        <v>346</v>
      </c>
      <c r="E297" s="940" t="s">
        <v>372</v>
      </c>
      <c r="F297" s="941"/>
      <c r="G297" s="715"/>
      <c r="H297" s="168"/>
      <c r="I297" s="720" t="s">
        <v>356</v>
      </c>
      <c r="J297" s="929" t="s">
        <v>345</v>
      </c>
      <c r="K297" s="930"/>
      <c r="L297" s="930"/>
      <c r="M297" s="930"/>
      <c r="N297" s="931"/>
      <c r="O297" s="929" t="s">
        <v>346</v>
      </c>
      <c r="P297" s="930"/>
      <c r="Q297" s="930"/>
      <c r="R297" s="991" t="s">
        <v>372</v>
      </c>
      <c r="S297" s="991"/>
      <c r="T297" s="158"/>
      <c r="U297" s="169"/>
      <c r="V297" s="158"/>
      <c r="W297" s="158"/>
      <c r="X297" s="158"/>
      <c r="Y297" s="170"/>
    </row>
    <row r="298" spans="1:25" ht="20.25" customHeight="1">
      <c r="A298" s="171">
        <v>1</v>
      </c>
      <c r="B298" s="720"/>
      <c r="C298" s="172"/>
      <c r="D298" s="720"/>
      <c r="E298" s="996"/>
      <c r="F298" s="996"/>
      <c r="G298" s="718"/>
      <c r="H298" s="171">
        <v>1</v>
      </c>
      <c r="I298" s="720"/>
      <c r="J298" s="929"/>
      <c r="K298" s="930"/>
      <c r="L298" s="930"/>
      <c r="M298" s="930"/>
      <c r="N298" s="931"/>
      <c r="O298" s="929"/>
      <c r="P298" s="930"/>
      <c r="Q298" s="930"/>
      <c r="R298" s="992"/>
      <c r="S298" s="992"/>
      <c r="T298" s="158"/>
      <c r="U298" s="169"/>
      <c r="V298" s="158"/>
      <c r="W298" s="158"/>
      <c r="X298" s="158"/>
      <c r="Y298" s="170"/>
    </row>
    <row r="299" spans="1:25" ht="20.25" customHeight="1">
      <c r="A299" s="171">
        <v>2</v>
      </c>
      <c r="B299" s="720"/>
      <c r="C299" s="172"/>
      <c r="D299" s="720"/>
      <c r="E299" s="996"/>
      <c r="F299" s="996"/>
      <c r="G299" s="718"/>
      <c r="H299" s="171">
        <v>2</v>
      </c>
      <c r="I299" s="720"/>
      <c r="J299" s="929"/>
      <c r="K299" s="930"/>
      <c r="L299" s="930"/>
      <c r="M299" s="930"/>
      <c r="N299" s="931"/>
      <c r="O299" s="929"/>
      <c r="P299" s="930"/>
      <c r="Q299" s="930"/>
      <c r="R299" s="992"/>
      <c r="S299" s="992"/>
      <c r="T299" s="158"/>
      <c r="U299" s="169"/>
      <c r="V299" s="158"/>
      <c r="W299" s="158"/>
      <c r="X299" s="158"/>
      <c r="Y299" s="170"/>
    </row>
    <row r="300" spans="1:25" ht="20.25" customHeight="1">
      <c r="A300" s="171">
        <v>3</v>
      </c>
      <c r="B300" s="720"/>
      <c r="C300" s="172"/>
      <c r="D300" s="720"/>
      <c r="E300" s="996"/>
      <c r="F300" s="996"/>
      <c r="G300" s="718"/>
      <c r="H300" s="171">
        <v>3</v>
      </c>
      <c r="I300" s="720"/>
      <c r="J300" s="929"/>
      <c r="K300" s="930"/>
      <c r="L300" s="930"/>
      <c r="M300" s="930"/>
      <c r="N300" s="931"/>
      <c r="O300" s="929"/>
      <c r="P300" s="930"/>
      <c r="Q300" s="930"/>
      <c r="R300" s="992"/>
      <c r="S300" s="992"/>
      <c r="U300" s="173"/>
      <c r="Y300" s="174"/>
    </row>
    <row r="301" spans="1:25" ht="20.25" customHeight="1">
      <c r="A301" s="171">
        <v>4</v>
      </c>
      <c r="B301" s="720"/>
      <c r="C301" s="172"/>
      <c r="D301" s="720"/>
      <c r="E301" s="997"/>
      <c r="F301" s="997"/>
      <c r="G301" s="718"/>
      <c r="H301" s="171">
        <v>4</v>
      </c>
      <c r="I301" s="720"/>
      <c r="J301" s="929"/>
      <c r="K301" s="930"/>
      <c r="L301" s="930"/>
      <c r="M301" s="930"/>
      <c r="N301" s="931"/>
      <c r="O301" s="929"/>
      <c r="P301" s="930"/>
      <c r="Q301" s="930"/>
      <c r="R301" s="992"/>
      <c r="S301" s="992"/>
      <c r="T301" s="158"/>
      <c r="U301" s="929" t="s">
        <v>358</v>
      </c>
      <c r="V301" s="930"/>
      <c r="W301" s="930"/>
      <c r="X301" s="930"/>
      <c r="Y301" s="931"/>
    </row>
    <row r="302" spans="1:25" ht="20.25" customHeight="1">
      <c r="A302" s="171">
        <v>5</v>
      </c>
      <c r="B302" s="720"/>
      <c r="C302" s="172"/>
      <c r="D302" s="720"/>
      <c r="E302" s="996"/>
      <c r="F302" s="996"/>
      <c r="G302" s="718"/>
      <c r="H302" s="171">
        <v>5</v>
      </c>
      <c r="I302" s="720"/>
      <c r="J302" s="929"/>
      <c r="K302" s="930"/>
      <c r="L302" s="930"/>
      <c r="M302" s="930"/>
      <c r="N302" s="931"/>
      <c r="O302" s="929"/>
      <c r="P302" s="930"/>
      <c r="Q302" s="930"/>
      <c r="R302" s="992"/>
      <c r="S302" s="992"/>
      <c r="T302" s="158"/>
      <c r="U302" s="492"/>
      <c r="V302" s="715"/>
      <c r="W302" s="715"/>
      <c r="X302" s="715"/>
      <c r="Y302" s="493"/>
    </row>
    <row r="303" spans="1:25" ht="20.25" customHeight="1">
      <c r="A303" s="171">
        <v>6</v>
      </c>
      <c r="B303" s="720"/>
      <c r="C303" s="172"/>
      <c r="D303" s="720"/>
      <c r="E303" s="996"/>
      <c r="F303" s="996"/>
      <c r="G303" s="718"/>
      <c r="H303" s="171">
        <v>6</v>
      </c>
      <c r="I303" s="720"/>
      <c r="J303" s="929"/>
      <c r="K303" s="930"/>
      <c r="L303" s="930"/>
      <c r="M303" s="930"/>
      <c r="N303" s="931"/>
      <c r="O303" s="929"/>
      <c r="P303" s="930"/>
      <c r="Q303" s="930"/>
      <c r="R303" s="992"/>
      <c r="S303" s="992"/>
      <c r="T303" s="158"/>
      <c r="U303" s="492"/>
      <c r="V303" s="715"/>
      <c r="W303" s="715"/>
      <c r="X303" s="715"/>
      <c r="Y303" s="493"/>
    </row>
    <row r="304" spans="1:25" ht="20.25" customHeight="1">
      <c r="A304" s="171">
        <v>7</v>
      </c>
      <c r="B304" s="720"/>
      <c r="C304" s="172"/>
      <c r="D304" s="720"/>
      <c r="E304" s="995"/>
      <c r="F304" s="995"/>
      <c r="G304" s="718"/>
      <c r="H304" s="171">
        <v>7</v>
      </c>
      <c r="I304" s="720"/>
      <c r="J304" s="929"/>
      <c r="K304" s="930"/>
      <c r="L304" s="930"/>
      <c r="M304" s="930"/>
      <c r="N304" s="931"/>
      <c r="O304" s="929"/>
      <c r="P304" s="930"/>
      <c r="Q304" s="930"/>
      <c r="R304" s="992"/>
      <c r="S304" s="992"/>
      <c r="U304" s="173"/>
      <c r="Y304" s="174"/>
    </row>
    <row r="305" spans="1:25" ht="20.25" customHeight="1">
      <c r="A305" s="171">
        <v>8</v>
      </c>
      <c r="B305" s="720"/>
      <c r="C305" s="172"/>
      <c r="D305" s="720"/>
      <c r="E305" s="996"/>
      <c r="F305" s="996"/>
      <c r="G305" s="718"/>
      <c r="H305" s="171">
        <v>8</v>
      </c>
      <c r="I305" s="720"/>
      <c r="J305" s="929"/>
      <c r="K305" s="930"/>
      <c r="L305" s="930"/>
      <c r="M305" s="930"/>
      <c r="N305" s="931"/>
      <c r="O305" s="929"/>
      <c r="P305" s="930"/>
      <c r="Q305" s="930"/>
      <c r="R305" s="992"/>
      <c r="S305" s="992"/>
      <c r="T305" s="158"/>
      <c r="U305" s="175"/>
      <c r="V305" s="176"/>
      <c r="W305" s="176"/>
      <c r="X305" s="176"/>
      <c r="Y305" s="177"/>
    </row>
    <row r="306" spans="1:25" ht="12" customHeight="1">
      <c r="A306" s="714"/>
      <c r="B306" s="715"/>
      <c r="C306" s="167"/>
      <c r="D306" s="715"/>
      <c r="E306" s="718"/>
      <c r="F306" s="718"/>
      <c r="G306" s="718"/>
      <c r="H306" s="714"/>
      <c r="I306" s="715"/>
      <c r="J306" s="715"/>
      <c r="K306" s="715"/>
      <c r="L306" s="715"/>
      <c r="M306" s="715"/>
      <c r="N306" s="715"/>
      <c r="O306" s="715"/>
      <c r="P306" s="715"/>
      <c r="Q306" s="715"/>
      <c r="R306" s="715"/>
      <c r="S306" s="715"/>
      <c r="T306" s="158"/>
      <c r="U306" s="158"/>
      <c r="V306" s="158"/>
      <c r="W306" s="158"/>
      <c r="X306" s="158"/>
      <c r="Y306" s="158"/>
    </row>
    <row r="307" spans="1:25" ht="38.25" customHeight="1">
      <c r="A307" s="942" t="s">
        <v>360</v>
      </c>
      <c r="B307" s="943"/>
      <c r="C307" s="943"/>
      <c r="D307" s="943"/>
      <c r="E307" s="992" t="s">
        <v>4</v>
      </c>
      <c r="F307" s="992"/>
      <c r="G307" s="945">
        <f>G274</f>
        <v>46271</v>
      </c>
      <c r="H307" s="946"/>
      <c r="I307" s="947"/>
      <c r="J307" s="992" t="s">
        <v>5</v>
      </c>
      <c r="K307" s="992"/>
      <c r="L307" s="993" t="str">
        <f>L274</f>
        <v>Tilsley</v>
      </c>
      <c r="M307" s="994"/>
      <c r="N307" s="994"/>
      <c r="O307" s="994"/>
      <c r="P307" s="949"/>
      <c r="Q307" s="950"/>
      <c r="R307" s="992" t="s">
        <v>340</v>
      </c>
      <c r="S307" s="992"/>
      <c r="T307" s="948" t="str">
        <f>T274</f>
        <v>Oxfordshire Track and Field League 2026</v>
      </c>
      <c r="U307" s="949"/>
      <c r="V307" s="949"/>
      <c r="W307" s="949"/>
      <c r="X307" s="949"/>
      <c r="Y307" s="950"/>
    </row>
    <row r="308" spans="1:25" ht="38.25" customHeight="1">
      <c r="A308" s="929" t="s">
        <v>283</v>
      </c>
      <c r="B308" s="931"/>
      <c r="C308" s="948" t="str">
        <f>C275</f>
        <v>Shot U16 Boys (0 athletes) - 4.00kg</v>
      </c>
      <c r="D308" s="950"/>
      <c r="E308" s="929" t="s">
        <v>341</v>
      </c>
      <c r="F308" s="931"/>
      <c r="G308" s="951">
        <f>G275</f>
        <v>0.625</v>
      </c>
      <c r="H308" s="952"/>
      <c r="I308" s="953"/>
      <c r="J308" s="929" t="s">
        <v>342</v>
      </c>
      <c r="K308" s="930"/>
      <c r="L308" s="956">
        <f>L275</f>
        <v>14.47</v>
      </c>
      <c r="M308" s="956"/>
      <c r="N308" s="948" t="s">
        <v>361</v>
      </c>
      <c r="O308" s="949"/>
      <c r="P308" s="949"/>
      <c r="Q308" s="949"/>
      <c r="R308" s="949"/>
      <c r="S308" s="949"/>
      <c r="T308" s="949"/>
      <c r="U308" s="949"/>
      <c r="V308" s="949"/>
      <c r="W308" s="949"/>
      <c r="X308" s="949"/>
      <c r="Y308" s="950"/>
    </row>
    <row r="309" spans="1:25" ht="20.25" customHeight="1">
      <c r="A309" s="158"/>
      <c r="B309" s="158"/>
      <c r="C309" s="158"/>
      <c r="D309" s="159"/>
      <c r="E309" s="715"/>
      <c r="F309" s="715"/>
      <c r="G309" s="160"/>
      <c r="H309" s="160"/>
      <c r="I309" s="715"/>
      <c r="J309" s="715"/>
      <c r="K309" s="713"/>
      <c r="L309" s="713"/>
      <c r="M309" s="713"/>
      <c r="N309" s="161"/>
      <c r="O309" s="161"/>
      <c r="P309" s="162"/>
      <c r="Q309" s="161"/>
      <c r="R309" s="163"/>
      <c r="S309" s="163"/>
      <c r="T309" s="163"/>
      <c r="U309" s="163"/>
      <c r="V309" s="163"/>
      <c r="W309" s="163"/>
      <c r="X309" s="163"/>
      <c r="Y309" s="163"/>
    </row>
    <row r="310" spans="1:25" ht="38.25" customHeight="1">
      <c r="A310" s="958" t="s">
        <v>344</v>
      </c>
      <c r="B310" s="960" t="s">
        <v>302</v>
      </c>
      <c r="C310" s="960" t="s">
        <v>345</v>
      </c>
      <c r="D310" s="960" t="s">
        <v>346</v>
      </c>
      <c r="E310" s="986" t="s">
        <v>362</v>
      </c>
      <c r="F310" s="986"/>
      <c r="G310" s="986" t="s">
        <v>363</v>
      </c>
      <c r="H310" s="986"/>
      <c r="I310" s="986" t="s">
        <v>364</v>
      </c>
      <c r="J310" s="986"/>
      <c r="K310" s="986" t="s">
        <v>365</v>
      </c>
      <c r="L310" s="986"/>
      <c r="M310" s="987" t="s">
        <v>366</v>
      </c>
      <c r="N310" s="988"/>
      <c r="O310" s="986" t="s">
        <v>367</v>
      </c>
      <c r="P310" s="991"/>
      <c r="Q310" s="986" t="s">
        <v>368</v>
      </c>
      <c r="R310" s="991"/>
      <c r="S310" s="986" t="s">
        <v>369</v>
      </c>
      <c r="T310" s="991"/>
      <c r="U310" s="986" t="s">
        <v>370</v>
      </c>
      <c r="V310" s="940"/>
      <c r="W310" s="938" t="s">
        <v>350</v>
      </c>
      <c r="X310" s="940" t="s">
        <v>351</v>
      </c>
      <c r="Y310" s="941"/>
    </row>
    <row r="311" spans="1:25" ht="20.25" customHeight="1">
      <c r="A311" s="959"/>
      <c r="B311" s="961"/>
      <c r="C311" s="961"/>
      <c r="D311" s="961"/>
      <c r="E311" s="991" t="s">
        <v>352</v>
      </c>
      <c r="F311" s="991"/>
      <c r="G311" s="991" t="s">
        <v>352</v>
      </c>
      <c r="H311" s="991"/>
      <c r="I311" s="991" t="s">
        <v>352</v>
      </c>
      <c r="J311" s="991"/>
      <c r="K311" s="991" t="s">
        <v>352</v>
      </c>
      <c r="L311" s="991"/>
      <c r="M311" s="989"/>
      <c r="N311" s="990"/>
      <c r="O311" s="991" t="s">
        <v>352</v>
      </c>
      <c r="P311" s="991"/>
      <c r="Q311" s="991" t="s">
        <v>352</v>
      </c>
      <c r="R311" s="991"/>
      <c r="S311" s="991" t="s">
        <v>352</v>
      </c>
      <c r="T311" s="991"/>
      <c r="U311" s="991" t="s">
        <v>352</v>
      </c>
      <c r="V311" s="940"/>
      <c r="W311" s="939"/>
      <c r="X311" s="719" t="s">
        <v>71</v>
      </c>
      <c r="Y311" s="719" t="s">
        <v>65</v>
      </c>
    </row>
    <row r="312" spans="1:25" ht="24" customHeight="1">
      <c r="A312" s="717">
        <v>17</v>
      </c>
      <c r="B312" s="164" t="str" cm="1">
        <f t="array" ref="B312">IFERROR(_xlfn.DROP(_xlfn.ANCHORARRAY(DataCalcs!$DO$84),16),"")</f>
        <v/>
      </c>
      <c r="C312" s="165"/>
      <c r="D312" s="165"/>
      <c r="E312" s="934"/>
      <c r="F312" s="935"/>
      <c r="G312" s="934"/>
      <c r="H312" s="935"/>
      <c r="I312" s="934"/>
      <c r="J312" s="935"/>
      <c r="K312" s="929" t="s">
        <v>371</v>
      </c>
      <c r="L312" s="931"/>
      <c r="M312" s="929" t="s">
        <v>371</v>
      </c>
      <c r="N312" s="931"/>
      <c r="O312" s="929" t="s">
        <v>371</v>
      </c>
      <c r="P312" s="931"/>
      <c r="Q312" s="929" t="s">
        <v>371</v>
      </c>
      <c r="R312" s="931"/>
      <c r="S312" s="929" t="s">
        <v>371</v>
      </c>
      <c r="T312" s="931"/>
      <c r="U312" s="968"/>
      <c r="V312" s="957"/>
      <c r="W312" s="720"/>
      <c r="X312" s="720"/>
      <c r="Y312" s="720"/>
    </row>
    <row r="313" spans="1:25" ht="24" customHeight="1">
      <c r="A313" s="717">
        <v>18</v>
      </c>
      <c r="B313" s="164"/>
      <c r="C313" s="165"/>
      <c r="D313" s="165"/>
      <c r="E313" s="934"/>
      <c r="F313" s="935"/>
      <c r="G313" s="934"/>
      <c r="H313" s="935"/>
      <c r="I313" s="934"/>
      <c r="J313" s="935"/>
      <c r="K313" s="929" t="s">
        <v>371</v>
      </c>
      <c r="L313" s="931"/>
      <c r="M313" s="929" t="s">
        <v>371</v>
      </c>
      <c r="N313" s="931"/>
      <c r="O313" s="929" t="s">
        <v>371</v>
      </c>
      <c r="P313" s="931"/>
      <c r="Q313" s="929" t="s">
        <v>371</v>
      </c>
      <c r="R313" s="931"/>
      <c r="S313" s="929" t="s">
        <v>371</v>
      </c>
      <c r="T313" s="931"/>
      <c r="U313" s="968"/>
      <c r="V313" s="957"/>
      <c r="W313" s="720"/>
      <c r="X313" s="720"/>
      <c r="Y313" s="720"/>
    </row>
    <row r="314" spans="1:25" ht="24" customHeight="1">
      <c r="A314" s="720">
        <v>19</v>
      </c>
      <c r="B314" s="164"/>
      <c r="C314" s="165"/>
      <c r="D314" s="165"/>
      <c r="E314" s="934"/>
      <c r="F314" s="935"/>
      <c r="G314" s="934"/>
      <c r="H314" s="935"/>
      <c r="I314" s="934"/>
      <c r="J314" s="935"/>
      <c r="K314" s="929" t="s">
        <v>371</v>
      </c>
      <c r="L314" s="931"/>
      <c r="M314" s="929" t="s">
        <v>371</v>
      </c>
      <c r="N314" s="931"/>
      <c r="O314" s="929" t="s">
        <v>371</v>
      </c>
      <c r="P314" s="931"/>
      <c r="Q314" s="929" t="s">
        <v>371</v>
      </c>
      <c r="R314" s="931"/>
      <c r="S314" s="929" t="s">
        <v>371</v>
      </c>
      <c r="T314" s="931"/>
      <c r="U314" s="968"/>
      <c r="V314" s="957"/>
      <c r="W314" s="720"/>
      <c r="X314" s="720"/>
      <c r="Y314" s="720"/>
    </row>
    <row r="315" spans="1:25" ht="24" customHeight="1">
      <c r="A315" s="720">
        <v>20</v>
      </c>
      <c r="B315" s="164"/>
      <c r="C315" s="165"/>
      <c r="D315" s="165"/>
      <c r="E315" s="934"/>
      <c r="F315" s="935"/>
      <c r="G315" s="934"/>
      <c r="H315" s="935"/>
      <c r="I315" s="934"/>
      <c r="J315" s="935"/>
      <c r="K315" s="929" t="s">
        <v>371</v>
      </c>
      <c r="L315" s="931"/>
      <c r="M315" s="929" t="s">
        <v>371</v>
      </c>
      <c r="N315" s="931"/>
      <c r="O315" s="929" t="s">
        <v>371</v>
      </c>
      <c r="P315" s="931"/>
      <c r="Q315" s="929" t="s">
        <v>371</v>
      </c>
      <c r="R315" s="931"/>
      <c r="S315" s="929" t="s">
        <v>371</v>
      </c>
      <c r="T315" s="931"/>
      <c r="U315" s="968"/>
      <c r="V315" s="957"/>
      <c r="W315" s="720"/>
      <c r="X315" s="720"/>
      <c r="Y315" s="720"/>
    </row>
    <row r="316" spans="1:25" ht="24" customHeight="1">
      <c r="A316" s="720">
        <v>21</v>
      </c>
      <c r="B316" s="164"/>
      <c r="C316" s="165"/>
      <c r="D316" s="165"/>
      <c r="E316" s="934"/>
      <c r="F316" s="935"/>
      <c r="G316" s="934"/>
      <c r="H316" s="935"/>
      <c r="I316" s="934"/>
      <c r="J316" s="935"/>
      <c r="K316" s="929" t="s">
        <v>371</v>
      </c>
      <c r="L316" s="931"/>
      <c r="M316" s="929" t="s">
        <v>371</v>
      </c>
      <c r="N316" s="931"/>
      <c r="O316" s="929" t="s">
        <v>371</v>
      </c>
      <c r="P316" s="931"/>
      <c r="Q316" s="929" t="s">
        <v>371</v>
      </c>
      <c r="R316" s="931"/>
      <c r="S316" s="929" t="s">
        <v>371</v>
      </c>
      <c r="T316" s="931"/>
      <c r="U316" s="968"/>
      <c r="V316" s="957"/>
      <c r="W316" s="720"/>
      <c r="X316" s="720"/>
      <c r="Y316" s="720"/>
    </row>
    <row r="317" spans="1:25" ht="24" customHeight="1">
      <c r="A317" s="720">
        <v>22</v>
      </c>
      <c r="B317" s="164"/>
      <c r="C317" s="165"/>
      <c r="D317" s="165"/>
      <c r="E317" s="934"/>
      <c r="F317" s="935"/>
      <c r="G317" s="934"/>
      <c r="H317" s="935"/>
      <c r="I317" s="934"/>
      <c r="J317" s="935"/>
      <c r="K317" s="929" t="s">
        <v>371</v>
      </c>
      <c r="L317" s="931"/>
      <c r="M317" s="929" t="s">
        <v>371</v>
      </c>
      <c r="N317" s="931"/>
      <c r="O317" s="929" t="s">
        <v>371</v>
      </c>
      <c r="P317" s="931"/>
      <c r="Q317" s="929" t="s">
        <v>371</v>
      </c>
      <c r="R317" s="931"/>
      <c r="S317" s="929" t="s">
        <v>371</v>
      </c>
      <c r="T317" s="931"/>
      <c r="U317" s="968"/>
      <c r="V317" s="957"/>
      <c r="W317" s="720"/>
      <c r="X317" s="720"/>
      <c r="Y317" s="720"/>
    </row>
    <row r="318" spans="1:25" ht="24" customHeight="1">
      <c r="A318" s="720">
        <v>23</v>
      </c>
      <c r="B318" s="164"/>
      <c r="C318" s="165"/>
      <c r="D318" s="165"/>
      <c r="E318" s="934"/>
      <c r="F318" s="935"/>
      <c r="G318" s="934"/>
      <c r="H318" s="935"/>
      <c r="I318" s="934"/>
      <c r="J318" s="935"/>
      <c r="K318" s="929" t="s">
        <v>371</v>
      </c>
      <c r="L318" s="931"/>
      <c r="M318" s="929" t="s">
        <v>371</v>
      </c>
      <c r="N318" s="931"/>
      <c r="O318" s="929" t="s">
        <v>371</v>
      </c>
      <c r="P318" s="931"/>
      <c r="Q318" s="929" t="s">
        <v>371</v>
      </c>
      <c r="R318" s="931"/>
      <c r="S318" s="929" t="s">
        <v>371</v>
      </c>
      <c r="T318" s="931"/>
      <c r="U318" s="968"/>
      <c r="V318" s="957"/>
      <c r="W318" s="720"/>
      <c r="X318" s="720"/>
      <c r="Y318" s="720"/>
    </row>
    <row r="319" spans="1:25" ht="24" customHeight="1">
      <c r="A319" s="720">
        <v>24</v>
      </c>
      <c r="B319" s="164"/>
      <c r="C319" s="165"/>
      <c r="D319" s="165"/>
      <c r="E319" s="934"/>
      <c r="F319" s="935"/>
      <c r="G319" s="934"/>
      <c r="H319" s="935"/>
      <c r="I319" s="934"/>
      <c r="J319" s="935"/>
      <c r="K319" s="929" t="s">
        <v>371</v>
      </c>
      <c r="L319" s="931"/>
      <c r="M319" s="929" t="s">
        <v>371</v>
      </c>
      <c r="N319" s="931"/>
      <c r="O319" s="929" t="s">
        <v>371</v>
      </c>
      <c r="P319" s="931"/>
      <c r="Q319" s="929" t="s">
        <v>371</v>
      </c>
      <c r="R319" s="931"/>
      <c r="S319" s="929" t="s">
        <v>371</v>
      </c>
      <c r="T319" s="931"/>
      <c r="U319" s="968"/>
      <c r="V319" s="957"/>
      <c r="W319" s="720"/>
      <c r="X319" s="720"/>
      <c r="Y319" s="720"/>
    </row>
    <row r="320" spans="1:25" ht="24" customHeight="1">
      <c r="A320" s="720">
        <v>25</v>
      </c>
      <c r="B320" s="164"/>
      <c r="C320" s="165"/>
      <c r="D320" s="165"/>
      <c r="E320" s="934"/>
      <c r="F320" s="935"/>
      <c r="G320" s="934"/>
      <c r="H320" s="935"/>
      <c r="I320" s="934"/>
      <c r="J320" s="935"/>
      <c r="K320" s="929" t="s">
        <v>371</v>
      </c>
      <c r="L320" s="931"/>
      <c r="M320" s="929" t="s">
        <v>371</v>
      </c>
      <c r="N320" s="931"/>
      <c r="O320" s="929" t="s">
        <v>371</v>
      </c>
      <c r="P320" s="931"/>
      <c r="Q320" s="929" t="s">
        <v>371</v>
      </c>
      <c r="R320" s="931"/>
      <c r="S320" s="929" t="s">
        <v>371</v>
      </c>
      <c r="T320" s="931"/>
      <c r="U320" s="968"/>
      <c r="V320" s="957"/>
      <c r="W320" s="720"/>
      <c r="X320" s="720"/>
      <c r="Y320" s="720"/>
    </row>
    <row r="321" spans="1:25" ht="24" customHeight="1">
      <c r="A321" s="720">
        <v>26</v>
      </c>
      <c r="B321" s="164"/>
      <c r="C321" s="165"/>
      <c r="D321" s="165"/>
      <c r="E321" s="934"/>
      <c r="F321" s="935"/>
      <c r="G321" s="934"/>
      <c r="H321" s="935"/>
      <c r="I321" s="934"/>
      <c r="J321" s="935"/>
      <c r="K321" s="929" t="s">
        <v>371</v>
      </c>
      <c r="L321" s="931"/>
      <c r="M321" s="929" t="s">
        <v>371</v>
      </c>
      <c r="N321" s="931"/>
      <c r="O321" s="929" t="s">
        <v>371</v>
      </c>
      <c r="P321" s="931"/>
      <c r="Q321" s="929" t="s">
        <v>371</v>
      </c>
      <c r="R321" s="931"/>
      <c r="S321" s="929" t="s">
        <v>371</v>
      </c>
      <c r="T321" s="931"/>
      <c r="U321" s="968"/>
      <c r="V321" s="957"/>
      <c r="W321" s="720"/>
      <c r="X321" s="720"/>
      <c r="Y321" s="720"/>
    </row>
    <row r="322" spans="1:25" ht="24" customHeight="1">
      <c r="A322" s="720">
        <v>27</v>
      </c>
      <c r="B322" s="164"/>
      <c r="C322" s="165"/>
      <c r="D322" s="165"/>
      <c r="E322" s="934"/>
      <c r="F322" s="935"/>
      <c r="G322" s="934"/>
      <c r="H322" s="935"/>
      <c r="I322" s="934"/>
      <c r="J322" s="935"/>
      <c r="K322" s="929" t="s">
        <v>371</v>
      </c>
      <c r="L322" s="931"/>
      <c r="M322" s="929" t="s">
        <v>371</v>
      </c>
      <c r="N322" s="931"/>
      <c r="O322" s="929" t="s">
        <v>371</v>
      </c>
      <c r="P322" s="931"/>
      <c r="Q322" s="929" t="s">
        <v>371</v>
      </c>
      <c r="R322" s="931"/>
      <c r="S322" s="929" t="s">
        <v>371</v>
      </c>
      <c r="T322" s="931"/>
      <c r="U322" s="968"/>
      <c r="V322" s="957"/>
      <c r="W322" s="720"/>
      <c r="X322" s="720"/>
      <c r="Y322" s="720"/>
    </row>
    <row r="323" spans="1:25" ht="24" customHeight="1">
      <c r="A323" s="720">
        <v>28</v>
      </c>
      <c r="B323" s="164"/>
      <c r="C323" s="165"/>
      <c r="D323" s="165"/>
      <c r="E323" s="982"/>
      <c r="F323" s="983"/>
      <c r="G323" s="982"/>
      <c r="H323" s="983"/>
      <c r="I323" s="982"/>
      <c r="J323" s="983"/>
      <c r="K323" s="929" t="s">
        <v>371</v>
      </c>
      <c r="L323" s="931"/>
      <c r="M323" s="929" t="s">
        <v>371</v>
      </c>
      <c r="N323" s="931"/>
      <c r="O323" s="929" t="s">
        <v>371</v>
      </c>
      <c r="P323" s="931"/>
      <c r="Q323" s="929" t="s">
        <v>371</v>
      </c>
      <c r="R323" s="931"/>
      <c r="S323" s="929" t="s">
        <v>371</v>
      </c>
      <c r="T323" s="931"/>
      <c r="U323" s="984"/>
      <c r="V323" s="985"/>
      <c r="W323" s="716"/>
      <c r="X323" s="716"/>
      <c r="Y323" s="716"/>
    </row>
    <row r="324" spans="1:25" ht="24" customHeight="1">
      <c r="A324" s="720">
        <v>29</v>
      </c>
      <c r="B324" s="164"/>
      <c r="C324" s="165"/>
      <c r="D324" s="165"/>
      <c r="E324" s="980"/>
      <c r="F324" s="980"/>
      <c r="G324" s="980"/>
      <c r="H324" s="980"/>
      <c r="I324" s="980"/>
      <c r="J324" s="980"/>
      <c r="K324" s="929" t="s">
        <v>371</v>
      </c>
      <c r="L324" s="931"/>
      <c r="M324" s="929" t="s">
        <v>371</v>
      </c>
      <c r="N324" s="931"/>
      <c r="O324" s="929" t="s">
        <v>371</v>
      </c>
      <c r="P324" s="931"/>
      <c r="Q324" s="929" t="s">
        <v>371</v>
      </c>
      <c r="R324" s="931"/>
      <c r="S324" s="929" t="s">
        <v>371</v>
      </c>
      <c r="T324" s="931"/>
      <c r="U324" s="981"/>
      <c r="V324" s="981"/>
      <c r="W324" s="720"/>
      <c r="X324" s="720"/>
      <c r="Y324" s="720"/>
    </row>
    <row r="325" spans="1:25" ht="24" customHeight="1">
      <c r="A325" s="720">
        <v>30</v>
      </c>
      <c r="B325" s="164"/>
      <c r="C325" s="165"/>
      <c r="D325" s="165"/>
      <c r="E325" s="934"/>
      <c r="F325" s="935"/>
      <c r="G325" s="934"/>
      <c r="H325" s="935"/>
      <c r="I325" s="934"/>
      <c r="J325" s="935"/>
      <c r="K325" s="929" t="s">
        <v>371</v>
      </c>
      <c r="L325" s="931"/>
      <c r="M325" s="929" t="s">
        <v>371</v>
      </c>
      <c r="N325" s="931"/>
      <c r="O325" s="929" t="s">
        <v>371</v>
      </c>
      <c r="P325" s="931"/>
      <c r="Q325" s="929" t="s">
        <v>371</v>
      </c>
      <c r="R325" s="931"/>
      <c r="S325" s="929" t="s">
        <v>371</v>
      </c>
      <c r="T325" s="931"/>
      <c r="U325" s="968"/>
      <c r="V325" s="957"/>
      <c r="W325" s="720"/>
      <c r="X325" s="720"/>
      <c r="Y325" s="720"/>
    </row>
    <row r="326" spans="1:25" ht="24" customHeight="1">
      <c r="A326" s="720">
        <v>31</v>
      </c>
      <c r="B326" s="164"/>
      <c r="C326" s="165"/>
      <c r="D326" s="165"/>
      <c r="E326" s="934"/>
      <c r="F326" s="935"/>
      <c r="G326" s="934"/>
      <c r="H326" s="935"/>
      <c r="I326" s="934"/>
      <c r="J326" s="935"/>
      <c r="K326" s="929" t="s">
        <v>371</v>
      </c>
      <c r="L326" s="931"/>
      <c r="M326" s="929" t="s">
        <v>371</v>
      </c>
      <c r="N326" s="931"/>
      <c r="O326" s="929" t="s">
        <v>371</v>
      </c>
      <c r="P326" s="931"/>
      <c r="Q326" s="929" t="s">
        <v>371</v>
      </c>
      <c r="R326" s="931"/>
      <c r="S326" s="929" t="s">
        <v>371</v>
      </c>
      <c r="T326" s="931"/>
      <c r="U326" s="968"/>
      <c r="V326" s="957"/>
      <c r="W326" s="720"/>
      <c r="X326" s="720"/>
      <c r="Y326" s="720"/>
    </row>
    <row r="327" spans="1:25" ht="24" customHeight="1">
      <c r="A327" s="720">
        <v>32</v>
      </c>
      <c r="B327" s="164"/>
      <c r="C327" s="165"/>
      <c r="D327" s="165"/>
      <c r="E327" s="934"/>
      <c r="F327" s="935"/>
      <c r="G327" s="934"/>
      <c r="H327" s="935"/>
      <c r="I327" s="934"/>
      <c r="J327" s="935"/>
      <c r="K327" s="929" t="s">
        <v>371</v>
      </c>
      <c r="L327" s="931"/>
      <c r="M327" s="929" t="s">
        <v>371</v>
      </c>
      <c r="N327" s="931"/>
      <c r="O327" s="929" t="s">
        <v>371</v>
      </c>
      <c r="P327" s="931"/>
      <c r="Q327" s="929" t="s">
        <v>371</v>
      </c>
      <c r="R327" s="931"/>
      <c r="S327" s="929" t="s">
        <v>371</v>
      </c>
      <c r="T327" s="931"/>
      <c r="U327" s="968"/>
      <c r="V327" s="957"/>
      <c r="W327" s="720"/>
      <c r="X327" s="720"/>
      <c r="Y327" s="720"/>
    </row>
    <row r="328" spans="1:25" ht="20.25" customHeight="1">
      <c r="A328" s="158"/>
      <c r="B328" s="158"/>
      <c r="C328" s="167"/>
      <c r="D328" s="167"/>
      <c r="E328" s="158"/>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ht="20.25" customHeight="1">
      <c r="A329" s="928"/>
      <c r="B329" s="928"/>
      <c r="C329" s="928"/>
      <c r="D329" s="928"/>
      <c r="E329" s="928"/>
      <c r="F329" s="928"/>
      <c r="G329" s="715"/>
      <c r="H329" s="928"/>
      <c r="I329" s="928"/>
      <c r="J329" s="928"/>
      <c r="K329" s="928"/>
      <c r="L329" s="928"/>
      <c r="M329" s="928"/>
      <c r="N329" s="928"/>
      <c r="O329" s="928"/>
      <c r="P329" s="928"/>
      <c r="Q329" s="928"/>
      <c r="R329" s="928"/>
      <c r="S329" s="928"/>
      <c r="T329" s="158"/>
      <c r="U329" s="929" t="s">
        <v>355</v>
      </c>
      <c r="V329" s="930"/>
      <c r="W329" s="930"/>
      <c r="X329" s="930"/>
      <c r="Y329" s="931"/>
    </row>
    <row r="330" spans="1:25" ht="20.25" customHeight="1">
      <c r="A330" s="158"/>
      <c r="B330" s="715"/>
      <c r="C330" s="715"/>
      <c r="D330" s="715"/>
      <c r="E330" s="979"/>
      <c r="F330" s="979"/>
      <c r="G330" s="715"/>
      <c r="H330" s="158"/>
      <c r="I330" s="715"/>
      <c r="J330" s="928"/>
      <c r="K330" s="928"/>
      <c r="L330" s="928"/>
      <c r="M330" s="928"/>
      <c r="N330" s="928"/>
      <c r="O330" s="928"/>
      <c r="P330" s="928"/>
      <c r="Q330" s="928"/>
      <c r="R330" s="979"/>
      <c r="S330" s="979"/>
      <c r="T330" s="158"/>
      <c r="U330" s="169"/>
      <c r="V330" s="158"/>
      <c r="W330" s="158"/>
      <c r="X330" s="158"/>
      <c r="Y330" s="170"/>
    </row>
    <row r="331" spans="1:25" ht="20.25" customHeight="1">
      <c r="A331" s="714"/>
      <c r="B331" s="715"/>
      <c r="C331" s="167"/>
      <c r="D331" s="715"/>
      <c r="E331" s="978"/>
      <c r="F331" s="978"/>
      <c r="G331" s="718"/>
      <c r="H331" s="714"/>
      <c r="I331" s="715"/>
      <c r="J331" s="928"/>
      <c r="K331" s="928"/>
      <c r="L331" s="928"/>
      <c r="M331" s="928"/>
      <c r="N331" s="928"/>
      <c r="O331" s="928"/>
      <c r="P331" s="928"/>
      <c r="Q331" s="928"/>
      <c r="R331" s="928"/>
      <c r="S331" s="928"/>
      <c r="T331" s="158"/>
      <c r="U331" s="169"/>
      <c r="V331" s="158"/>
      <c r="W331" s="158"/>
      <c r="X331" s="158"/>
      <c r="Y331" s="170"/>
    </row>
    <row r="332" spans="1:25" ht="20.25" customHeight="1">
      <c r="A332" s="714"/>
      <c r="B332" s="715"/>
      <c r="C332" s="167"/>
      <c r="D332" s="715"/>
      <c r="E332" s="978"/>
      <c r="F332" s="978"/>
      <c r="G332" s="718"/>
      <c r="H332" s="714"/>
      <c r="I332" s="715"/>
      <c r="J332" s="928"/>
      <c r="K332" s="928"/>
      <c r="L332" s="928"/>
      <c r="M332" s="928"/>
      <c r="N332" s="928"/>
      <c r="O332" s="928"/>
      <c r="P332" s="928"/>
      <c r="Q332" s="928"/>
      <c r="R332" s="928"/>
      <c r="S332" s="928"/>
      <c r="T332" s="158"/>
      <c r="U332" s="169"/>
      <c r="V332" s="158"/>
      <c r="W332" s="158"/>
      <c r="X332" s="158"/>
      <c r="Y332" s="170"/>
    </row>
    <row r="333" spans="1:25" ht="20.25" customHeight="1">
      <c r="A333" s="714"/>
      <c r="B333" s="715"/>
      <c r="C333" s="167"/>
      <c r="D333" s="715"/>
      <c r="E333" s="978"/>
      <c r="F333" s="978"/>
      <c r="G333" s="718"/>
      <c r="H333" s="714"/>
      <c r="I333" s="715"/>
      <c r="J333" s="928"/>
      <c r="K333" s="928"/>
      <c r="L333" s="928"/>
      <c r="M333" s="928"/>
      <c r="N333" s="928"/>
      <c r="O333" s="928"/>
      <c r="P333" s="928"/>
      <c r="Q333" s="928"/>
      <c r="R333" s="928"/>
      <c r="S333" s="928"/>
      <c r="U333" s="173"/>
      <c r="Y333" s="174"/>
    </row>
    <row r="334" spans="1:25" ht="20.25" customHeight="1">
      <c r="A334" s="714"/>
      <c r="B334" s="715"/>
      <c r="C334" s="167"/>
      <c r="D334" s="715"/>
      <c r="E334" s="978"/>
      <c r="F334" s="978"/>
      <c r="G334" s="718"/>
      <c r="H334" s="714"/>
      <c r="I334" s="715"/>
      <c r="J334" s="928"/>
      <c r="K334" s="928"/>
      <c r="L334" s="928"/>
      <c r="M334" s="928"/>
      <c r="N334" s="928"/>
      <c r="O334" s="928"/>
      <c r="P334" s="928"/>
      <c r="Q334" s="928"/>
      <c r="R334" s="928"/>
      <c r="S334" s="928"/>
      <c r="T334" s="158"/>
      <c r="U334" s="929" t="s">
        <v>358</v>
      </c>
      <c r="V334" s="930"/>
      <c r="W334" s="930"/>
      <c r="X334" s="930"/>
      <c r="Y334" s="931"/>
    </row>
    <row r="335" spans="1:25" ht="20.25" customHeight="1">
      <c r="A335" s="714"/>
      <c r="B335" s="715"/>
      <c r="C335" s="167"/>
      <c r="D335" s="715"/>
      <c r="E335" s="978"/>
      <c r="F335" s="978"/>
      <c r="G335" s="718"/>
      <c r="H335" s="714"/>
      <c r="I335" s="715"/>
      <c r="J335" s="928"/>
      <c r="K335" s="928"/>
      <c r="L335" s="928"/>
      <c r="M335" s="928"/>
      <c r="N335" s="928"/>
      <c r="O335" s="928"/>
      <c r="P335" s="928"/>
      <c r="Q335" s="928"/>
      <c r="R335" s="928"/>
      <c r="S335" s="928"/>
      <c r="T335" s="158"/>
      <c r="U335" s="492"/>
      <c r="V335" s="715"/>
      <c r="W335" s="715"/>
      <c r="X335" s="715"/>
      <c r="Y335" s="493"/>
    </row>
    <row r="336" spans="1:25" ht="20.25" customHeight="1">
      <c r="A336" s="714"/>
      <c r="B336" s="715"/>
      <c r="C336" s="167"/>
      <c r="D336" s="715"/>
      <c r="E336" s="978"/>
      <c r="F336" s="978"/>
      <c r="G336" s="718"/>
      <c r="H336" s="714"/>
      <c r="I336" s="715"/>
      <c r="J336" s="928"/>
      <c r="K336" s="928"/>
      <c r="L336" s="928"/>
      <c r="M336" s="928"/>
      <c r="N336" s="928"/>
      <c r="O336" s="928"/>
      <c r="P336" s="928"/>
      <c r="Q336" s="928"/>
      <c r="R336" s="928"/>
      <c r="S336" s="928"/>
      <c r="T336" s="158"/>
      <c r="U336" s="492"/>
      <c r="V336" s="715"/>
      <c r="W336" s="715"/>
      <c r="X336" s="715"/>
      <c r="Y336" s="493"/>
    </row>
    <row r="337" spans="1:25" ht="20.25" customHeight="1">
      <c r="A337" s="714"/>
      <c r="B337" s="715"/>
      <c r="C337" s="167"/>
      <c r="D337" s="715"/>
      <c r="E337" s="978"/>
      <c r="F337" s="978"/>
      <c r="G337" s="718"/>
      <c r="H337" s="714"/>
      <c r="I337" s="715"/>
      <c r="J337" s="928"/>
      <c r="K337" s="928"/>
      <c r="L337" s="928"/>
      <c r="M337" s="928"/>
      <c r="N337" s="928"/>
      <c r="O337" s="928"/>
      <c r="P337" s="928"/>
      <c r="Q337" s="928"/>
      <c r="R337" s="928"/>
      <c r="S337" s="928"/>
      <c r="U337" s="173"/>
      <c r="Y337" s="174"/>
    </row>
    <row r="338" spans="1:25" ht="20.25" customHeight="1">
      <c r="A338" s="714"/>
      <c r="B338" s="715"/>
      <c r="C338" s="167"/>
      <c r="D338" s="715"/>
      <c r="E338" s="978"/>
      <c r="F338" s="978"/>
      <c r="G338" s="718"/>
      <c r="H338" s="714"/>
      <c r="I338" s="715"/>
      <c r="J338" s="928"/>
      <c r="K338" s="928"/>
      <c r="L338" s="928"/>
      <c r="M338" s="928"/>
      <c r="N338" s="928"/>
      <c r="O338" s="928"/>
      <c r="P338" s="928"/>
      <c r="Q338" s="928"/>
      <c r="R338" s="928"/>
      <c r="S338" s="928"/>
      <c r="T338" s="158"/>
      <c r="U338" s="175"/>
      <c r="V338" s="176"/>
      <c r="W338" s="176"/>
      <c r="X338" s="176"/>
      <c r="Y338" s="177"/>
    </row>
    <row r="339" spans="1:25" ht="12" customHeight="1">
      <c r="A339" s="714"/>
      <c r="B339" s="715"/>
      <c r="C339" s="167"/>
      <c r="D339" s="715"/>
      <c r="E339" s="718"/>
      <c r="F339" s="718"/>
      <c r="G339" s="718"/>
      <c r="H339" s="714"/>
      <c r="I339" s="715"/>
      <c r="J339" s="715"/>
      <c r="K339" s="715"/>
      <c r="L339" s="715"/>
      <c r="M339" s="715"/>
      <c r="N339" s="715"/>
      <c r="O339" s="715"/>
      <c r="P339" s="715"/>
      <c r="Q339" s="715"/>
      <c r="R339" s="715"/>
      <c r="S339" s="715"/>
      <c r="T339" s="158"/>
      <c r="U339" s="158"/>
      <c r="V339" s="158"/>
      <c r="W339" s="158"/>
      <c r="X339" s="158"/>
      <c r="Y339" s="158"/>
    </row>
    <row r="340" spans="1:25" ht="38.25" customHeight="1">
      <c r="A340" s="942" t="s">
        <v>360</v>
      </c>
      <c r="B340" s="943"/>
      <c r="C340" s="943"/>
      <c r="D340" s="943"/>
      <c r="E340" s="992" t="s">
        <v>4</v>
      </c>
      <c r="F340" s="992"/>
      <c r="G340" s="945">
        <f>Boys!$G$3</f>
        <v>46271</v>
      </c>
      <c r="H340" s="946"/>
      <c r="I340" s="947"/>
      <c r="J340" s="992" t="s">
        <v>5</v>
      </c>
      <c r="K340" s="992"/>
      <c r="L340" s="993" t="str">
        <f>Boys!$I$3</f>
        <v>Tilsley</v>
      </c>
      <c r="M340" s="994"/>
      <c r="N340" s="994"/>
      <c r="O340" s="994"/>
      <c r="P340" s="949"/>
      <c r="Q340" s="950"/>
      <c r="R340" s="992" t="s">
        <v>340</v>
      </c>
      <c r="S340" s="992"/>
      <c r="T340" s="948" t="str">
        <f>'Read Me First'!$A$1</f>
        <v>Oxfordshire Track and Field League 2026</v>
      </c>
      <c r="U340" s="949"/>
      <c r="V340" s="949"/>
      <c r="W340" s="949"/>
      <c r="X340" s="949"/>
      <c r="Y340" s="950"/>
    </row>
    <row r="341" spans="1:25" ht="38.25" customHeight="1">
      <c r="A341" s="929" t="s">
        <v>283</v>
      </c>
      <c r="B341" s="931"/>
      <c r="C341" s="948" t="str">
        <f>"Discus U16 Boys (" &amp;DataCalcs!$N$677 &amp; " athletes) - " &amp; DataTables!$R$36</f>
        <v>Discus U16 Boys (0 athletes) - 1.25kg</v>
      </c>
      <c r="D341" s="950"/>
      <c r="E341" s="929" t="s">
        <v>341</v>
      </c>
      <c r="F341" s="931"/>
      <c r="G341" s="951">
        <f>DataTables!$Q$36</f>
        <v>0.41666666666666669</v>
      </c>
      <c r="H341" s="952"/>
      <c r="I341" s="953"/>
      <c r="J341" s="929" t="s">
        <v>342</v>
      </c>
      <c r="K341" s="930"/>
      <c r="L341" s="956">
        <f>DataTables!$N$36</f>
        <v>41.87</v>
      </c>
      <c r="M341" s="956"/>
      <c r="N341" s="948" t="s">
        <v>361</v>
      </c>
      <c r="O341" s="949"/>
      <c r="P341" s="949"/>
      <c r="Q341" s="949"/>
      <c r="R341" s="949"/>
      <c r="S341" s="949"/>
      <c r="T341" s="949"/>
      <c r="U341" s="949"/>
      <c r="V341" s="949"/>
      <c r="W341" s="949"/>
      <c r="X341" s="949"/>
      <c r="Y341" s="950"/>
    </row>
    <row r="342" spans="1:25" ht="20.25" customHeight="1">
      <c r="A342" s="158"/>
      <c r="B342" s="158"/>
      <c r="C342" s="158"/>
      <c r="D342" s="159"/>
      <c r="E342" s="715"/>
      <c r="F342" s="715"/>
      <c r="G342" s="160"/>
      <c r="H342" s="160"/>
      <c r="I342" s="715"/>
      <c r="J342" s="715"/>
      <c r="K342" s="713"/>
      <c r="L342" s="713"/>
      <c r="M342" s="713"/>
      <c r="N342" s="161"/>
      <c r="O342" s="161"/>
      <c r="P342" s="162"/>
      <c r="Q342" s="161"/>
      <c r="R342" s="163"/>
      <c r="S342" s="163"/>
      <c r="T342" s="163"/>
      <c r="U342" s="163"/>
      <c r="V342" s="163"/>
      <c r="W342" s="163"/>
      <c r="X342" s="163"/>
      <c r="Y342" s="163"/>
    </row>
    <row r="343" spans="1:25" ht="38.25" customHeight="1">
      <c r="A343" s="958" t="s">
        <v>344</v>
      </c>
      <c r="B343" s="960" t="s">
        <v>302</v>
      </c>
      <c r="C343" s="960" t="s">
        <v>345</v>
      </c>
      <c r="D343" s="960" t="s">
        <v>346</v>
      </c>
      <c r="E343" s="986" t="s">
        <v>362</v>
      </c>
      <c r="F343" s="986"/>
      <c r="G343" s="986" t="s">
        <v>363</v>
      </c>
      <c r="H343" s="986"/>
      <c r="I343" s="986" t="s">
        <v>364</v>
      </c>
      <c r="J343" s="986"/>
      <c r="K343" s="986" t="s">
        <v>365</v>
      </c>
      <c r="L343" s="986"/>
      <c r="M343" s="987" t="s">
        <v>366</v>
      </c>
      <c r="N343" s="988"/>
      <c r="O343" s="986" t="s">
        <v>367</v>
      </c>
      <c r="P343" s="991"/>
      <c r="Q343" s="986" t="s">
        <v>368</v>
      </c>
      <c r="R343" s="991"/>
      <c r="S343" s="986" t="s">
        <v>369</v>
      </c>
      <c r="T343" s="991"/>
      <c r="U343" s="986" t="s">
        <v>370</v>
      </c>
      <c r="V343" s="940"/>
      <c r="W343" s="938" t="s">
        <v>350</v>
      </c>
      <c r="X343" s="940" t="s">
        <v>351</v>
      </c>
      <c r="Y343" s="941"/>
    </row>
    <row r="344" spans="1:25" ht="20.25" customHeight="1">
      <c r="A344" s="959"/>
      <c r="B344" s="961"/>
      <c r="C344" s="961"/>
      <c r="D344" s="961"/>
      <c r="E344" s="991" t="s">
        <v>352</v>
      </c>
      <c r="F344" s="991"/>
      <c r="G344" s="991" t="s">
        <v>352</v>
      </c>
      <c r="H344" s="991"/>
      <c r="I344" s="991" t="s">
        <v>352</v>
      </c>
      <c r="J344" s="991"/>
      <c r="K344" s="991" t="s">
        <v>352</v>
      </c>
      <c r="L344" s="991"/>
      <c r="M344" s="989"/>
      <c r="N344" s="990"/>
      <c r="O344" s="991" t="s">
        <v>352</v>
      </c>
      <c r="P344" s="991"/>
      <c r="Q344" s="991" t="s">
        <v>352</v>
      </c>
      <c r="R344" s="991"/>
      <c r="S344" s="991" t="s">
        <v>352</v>
      </c>
      <c r="T344" s="991"/>
      <c r="U344" s="991" t="s">
        <v>352</v>
      </c>
      <c r="V344" s="940"/>
      <c r="W344" s="939"/>
      <c r="X344" s="719" t="s">
        <v>71</v>
      </c>
      <c r="Y344" s="719" t="s">
        <v>65</v>
      </c>
    </row>
    <row r="345" spans="1:25" ht="24" customHeight="1">
      <c r="A345" s="717">
        <v>1</v>
      </c>
      <c r="B345" s="164" t="str" cm="1">
        <f t="array" ref="B345:D346">IFERROR(_xlfn.TAKE(_xlfn.ANCHORARRAY(DataCalcs!$DG$84),16),"")</f>
        <v xml:space="preserve"> </v>
      </c>
      <c r="C345" s="165" t="str">
        <v/>
      </c>
      <c r="D345" s="165" t="str">
        <v/>
      </c>
      <c r="E345" s="934"/>
      <c r="F345" s="935"/>
      <c r="G345" s="934"/>
      <c r="H345" s="935"/>
      <c r="I345" s="934"/>
      <c r="J345" s="935"/>
      <c r="K345" s="929" t="s">
        <v>371</v>
      </c>
      <c r="L345" s="931"/>
      <c r="M345" s="929" t="s">
        <v>371</v>
      </c>
      <c r="N345" s="931"/>
      <c r="O345" s="929" t="s">
        <v>371</v>
      </c>
      <c r="P345" s="931"/>
      <c r="Q345" s="929" t="s">
        <v>371</v>
      </c>
      <c r="R345" s="931"/>
      <c r="S345" s="929" t="s">
        <v>371</v>
      </c>
      <c r="T345" s="931"/>
      <c r="U345" s="968"/>
      <c r="V345" s="957"/>
      <c r="W345" s="720"/>
      <c r="X345" s="720"/>
      <c r="Y345" s="720"/>
    </row>
    <row r="346" spans="1:25" ht="24" customHeight="1">
      <c r="A346" s="720">
        <v>2</v>
      </c>
      <c r="B346" s="164" t="str">
        <v xml:space="preserve"> </v>
      </c>
      <c r="C346" s="165" t="str">
        <v/>
      </c>
      <c r="D346" s="165" t="str">
        <v/>
      </c>
      <c r="E346" s="934"/>
      <c r="F346" s="935"/>
      <c r="G346" s="934"/>
      <c r="H346" s="935"/>
      <c r="I346" s="934"/>
      <c r="J346" s="935"/>
      <c r="K346" s="929" t="s">
        <v>371</v>
      </c>
      <c r="L346" s="931"/>
      <c r="M346" s="929" t="s">
        <v>371</v>
      </c>
      <c r="N346" s="931"/>
      <c r="O346" s="929" t="s">
        <v>371</v>
      </c>
      <c r="P346" s="931"/>
      <c r="Q346" s="929" t="s">
        <v>371</v>
      </c>
      <c r="R346" s="931"/>
      <c r="S346" s="929" t="s">
        <v>371</v>
      </c>
      <c r="T346" s="931"/>
      <c r="U346" s="968"/>
      <c r="V346" s="957"/>
      <c r="W346" s="720"/>
      <c r="X346" s="720"/>
      <c r="Y346" s="720"/>
    </row>
    <row r="347" spans="1:25" ht="24" customHeight="1">
      <c r="A347" s="720">
        <v>3</v>
      </c>
      <c r="B347" s="164"/>
      <c r="C347" s="165"/>
      <c r="D347" s="165"/>
      <c r="E347" s="934"/>
      <c r="F347" s="935"/>
      <c r="G347" s="934"/>
      <c r="H347" s="935"/>
      <c r="I347" s="934"/>
      <c r="J347" s="935"/>
      <c r="K347" s="929" t="s">
        <v>371</v>
      </c>
      <c r="L347" s="931"/>
      <c r="M347" s="929" t="s">
        <v>371</v>
      </c>
      <c r="N347" s="931"/>
      <c r="O347" s="929" t="s">
        <v>371</v>
      </c>
      <c r="P347" s="931"/>
      <c r="Q347" s="929" t="s">
        <v>371</v>
      </c>
      <c r="R347" s="931"/>
      <c r="S347" s="929" t="s">
        <v>371</v>
      </c>
      <c r="T347" s="931"/>
      <c r="U347" s="968"/>
      <c r="V347" s="957"/>
      <c r="W347" s="720"/>
      <c r="X347" s="720"/>
      <c r="Y347" s="720"/>
    </row>
    <row r="348" spans="1:25" ht="24" customHeight="1">
      <c r="A348" s="720">
        <v>4</v>
      </c>
      <c r="B348" s="164"/>
      <c r="C348" s="165"/>
      <c r="D348" s="165"/>
      <c r="E348" s="934"/>
      <c r="F348" s="935"/>
      <c r="G348" s="934"/>
      <c r="H348" s="935"/>
      <c r="I348" s="934"/>
      <c r="J348" s="935"/>
      <c r="K348" s="929" t="s">
        <v>371</v>
      </c>
      <c r="L348" s="931"/>
      <c r="M348" s="929" t="s">
        <v>371</v>
      </c>
      <c r="N348" s="931"/>
      <c r="O348" s="929" t="s">
        <v>371</v>
      </c>
      <c r="P348" s="931"/>
      <c r="Q348" s="929" t="s">
        <v>371</v>
      </c>
      <c r="R348" s="931"/>
      <c r="S348" s="929" t="s">
        <v>371</v>
      </c>
      <c r="T348" s="931"/>
      <c r="U348" s="968"/>
      <c r="V348" s="957"/>
      <c r="W348" s="720"/>
      <c r="X348" s="720"/>
      <c r="Y348" s="720"/>
    </row>
    <row r="349" spans="1:25" ht="24" customHeight="1">
      <c r="A349" s="720">
        <v>5</v>
      </c>
      <c r="B349" s="164"/>
      <c r="C349" s="165"/>
      <c r="D349" s="165"/>
      <c r="E349" s="934"/>
      <c r="F349" s="935"/>
      <c r="G349" s="934"/>
      <c r="H349" s="935"/>
      <c r="I349" s="934"/>
      <c r="J349" s="935"/>
      <c r="K349" s="929" t="s">
        <v>371</v>
      </c>
      <c r="L349" s="931"/>
      <c r="M349" s="929" t="s">
        <v>371</v>
      </c>
      <c r="N349" s="931"/>
      <c r="O349" s="929" t="s">
        <v>371</v>
      </c>
      <c r="P349" s="931"/>
      <c r="Q349" s="929" t="s">
        <v>371</v>
      </c>
      <c r="R349" s="931"/>
      <c r="S349" s="929" t="s">
        <v>371</v>
      </c>
      <c r="T349" s="931"/>
      <c r="U349" s="968"/>
      <c r="V349" s="957"/>
      <c r="W349" s="720"/>
      <c r="X349" s="720"/>
      <c r="Y349" s="720"/>
    </row>
    <row r="350" spans="1:25" ht="24" customHeight="1">
      <c r="A350" s="720">
        <v>6</v>
      </c>
      <c r="B350" s="164"/>
      <c r="C350" s="165"/>
      <c r="D350" s="165"/>
      <c r="E350" s="934"/>
      <c r="F350" s="935"/>
      <c r="G350" s="934"/>
      <c r="H350" s="935"/>
      <c r="I350" s="934"/>
      <c r="J350" s="935"/>
      <c r="K350" s="929" t="s">
        <v>371</v>
      </c>
      <c r="L350" s="931"/>
      <c r="M350" s="929" t="s">
        <v>371</v>
      </c>
      <c r="N350" s="931"/>
      <c r="O350" s="929" t="s">
        <v>371</v>
      </c>
      <c r="P350" s="931"/>
      <c r="Q350" s="929" t="s">
        <v>371</v>
      </c>
      <c r="R350" s="931"/>
      <c r="S350" s="929" t="s">
        <v>371</v>
      </c>
      <c r="T350" s="931"/>
      <c r="U350" s="968"/>
      <c r="V350" s="957"/>
      <c r="W350" s="720"/>
      <c r="X350" s="720"/>
      <c r="Y350" s="720"/>
    </row>
    <row r="351" spans="1:25" ht="24" customHeight="1">
      <c r="A351" s="720">
        <v>7</v>
      </c>
      <c r="B351" s="164"/>
      <c r="C351" s="165"/>
      <c r="D351" s="165"/>
      <c r="E351" s="934"/>
      <c r="F351" s="935"/>
      <c r="G351" s="934"/>
      <c r="H351" s="935"/>
      <c r="I351" s="934"/>
      <c r="J351" s="935"/>
      <c r="K351" s="929" t="s">
        <v>371</v>
      </c>
      <c r="L351" s="931"/>
      <c r="M351" s="929" t="s">
        <v>371</v>
      </c>
      <c r="N351" s="931"/>
      <c r="O351" s="929" t="s">
        <v>371</v>
      </c>
      <c r="P351" s="931"/>
      <c r="Q351" s="929" t="s">
        <v>371</v>
      </c>
      <c r="R351" s="931"/>
      <c r="S351" s="929" t="s">
        <v>371</v>
      </c>
      <c r="T351" s="931"/>
      <c r="U351" s="968"/>
      <c r="V351" s="957"/>
      <c r="W351" s="720"/>
      <c r="X351" s="720"/>
      <c r="Y351" s="720"/>
    </row>
    <row r="352" spans="1:25" ht="24" customHeight="1">
      <c r="A352" s="720">
        <v>8</v>
      </c>
      <c r="B352" s="164"/>
      <c r="C352" s="165"/>
      <c r="D352" s="165"/>
      <c r="E352" s="934"/>
      <c r="F352" s="935"/>
      <c r="G352" s="934"/>
      <c r="H352" s="935"/>
      <c r="I352" s="934"/>
      <c r="J352" s="935"/>
      <c r="K352" s="929" t="s">
        <v>371</v>
      </c>
      <c r="L352" s="931"/>
      <c r="M352" s="929" t="s">
        <v>371</v>
      </c>
      <c r="N352" s="931"/>
      <c r="O352" s="929" t="s">
        <v>371</v>
      </c>
      <c r="P352" s="931"/>
      <c r="Q352" s="929" t="s">
        <v>371</v>
      </c>
      <c r="R352" s="931"/>
      <c r="S352" s="929" t="s">
        <v>371</v>
      </c>
      <c r="T352" s="931"/>
      <c r="U352" s="968"/>
      <c r="V352" s="957"/>
      <c r="W352" s="720"/>
      <c r="X352" s="720"/>
      <c r="Y352" s="720"/>
    </row>
    <row r="353" spans="1:25" ht="24" customHeight="1">
      <c r="A353" s="720">
        <v>9</v>
      </c>
      <c r="B353" s="164"/>
      <c r="C353" s="165"/>
      <c r="D353" s="165"/>
      <c r="E353" s="934"/>
      <c r="F353" s="935"/>
      <c r="G353" s="934"/>
      <c r="H353" s="935"/>
      <c r="I353" s="934"/>
      <c r="J353" s="935"/>
      <c r="K353" s="929" t="s">
        <v>371</v>
      </c>
      <c r="L353" s="931"/>
      <c r="M353" s="929" t="s">
        <v>371</v>
      </c>
      <c r="N353" s="931"/>
      <c r="O353" s="929" t="s">
        <v>371</v>
      </c>
      <c r="P353" s="931"/>
      <c r="Q353" s="929" t="s">
        <v>371</v>
      </c>
      <c r="R353" s="931"/>
      <c r="S353" s="929" t="s">
        <v>371</v>
      </c>
      <c r="T353" s="931"/>
      <c r="U353" s="968"/>
      <c r="V353" s="957"/>
      <c r="W353" s="720"/>
      <c r="X353" s="720"/>
      <c r="Y353" s="720"/>
    </row>
    <row r="354" spans="1:25" ht="24" customHeight="1">
      <c r="A354" s="720">
        <v>10</v>
      </c>
      <c r="B354" s="164"/>
      <c r="C354" s="165"/>
      <c r="D354" s="165"/>
      <c r="E354" s="934"/>
      <c r="F354" s="935"/>
      <c r="G354" s="934"/>
      <c r="H354" s="935"/>
      <c r="I354" s="934"/>
      <c r="J354" s="935"/>
      <c r="K354" s="929" t="s">
        <v>371</v>
      </c>
      <c r="L354" s="931"/>
      <c r="M354" s="929" t="s">
        <v>371</v>
      </c>
      <c r="N354" s="931"/>
      <c r="O354" s="929" t="s">
        <v>371</v>
      </c>
      <c r="P354" s="931"/>
      <c r="Q354" s="929" t="s">
        <v>371</v>
      </c>
      <c r="R354" s="931"/>
      <c r="S354" s="929" t="s">
        <v>371</v>
      </c>
      <c r="T354" s="931"/>
      <c r="U354" s="968"/>
      <c r="V354" s="957"/>
      <c r="W354" s="720"/>
      <c r="X354" s="720"/>
      <c r="Y354" s="720"/>
    </row>
    <row r="355" spans="1:25" ht="24" customHeight="1">
      <c r="A355" s="720">
        <v>11</v>
      </c>
      <c r="B355" s="164"/>
      <c r="C355" s="165"/>
      <c r="D355" s="165"/>
      <c r="E355" s="934"/>
      <c r="F355" s="935"/>
      <c r="G355" s="934"/>
      <c r="H355" s="935"/>
      <c r="I355" s="934"/>
      <c r="J355" s="935"/>
      <c r="K355" s="929" t="s">
        <v>371</v>
      </c>
      <c r="L355" s="931"/>
      <c r="M355" s="929" t="s">
        <v>371</v>
      </c>
      <c r="N355" s="931"/>
      <c r="O355" s="929" t="s">
        <v>371</v>
      </c>
      <c r="P355" s="931"/>
      <c r="Q355" s="929" t="s">
        <v>371</v>
      </c>
      <c r="R355" s="931"/>
      <c r="S355" s="929" t="s">
        <v>371</v>
      </c>
      <c r="T355" s="931"/>
      <c r="U355" s="968"/>
      <c r="V355" s="957"/>
      <c r="W355" s="720"/>
      <c r="X355" s="720"/>
      <c r="Y355" s="720"/>
    </row>
    <row r="356" spans="1:25" ht="24" customHeight="1">
      <c r="A356" s="720">
        <v>12</v>
      </c>
      <c r="B356" s="164"/>
      <c r="C356" s="165"/>
      <c r="D356" s="165"/>
      <c r="E356" s="982"/>
      <c r="F356" s="983"/>
      <c r="G356" s="982"/>
      <c r="H356" s="983"/>
      <c r="I356" s="982"/>
      <c r="J356" s="983"/>
      <c r="K356" s="929" t="s">
        <v>371</v>
      </c>
      <c r="L356" s="931"/>
      <c r="M356" s="929" t="s">
        <v>371</v>
      </c>
      <c r="N356" s="931"/>
      <c r="O356" s="929" t="s">
        <v>371</v>
      </c>
      <c r="P356" s="931"/>
      <c r="Q356" s="929" t="s">
        <v>371</v>
      </c>
      <c r="R356" s="931"/>
      <c r="S356" s="929" t="s">
        <v>371</v>
      </c>
      <c r="T356" s="931"/>
      <c r="U356" s="984"/>
      <c r="V356" s="985"/>
      <c r="W356" s="716"/>
      <c r="X356" s="716"/>
      <c r="Y356" s="716"/>
    </row>
    <row r="357" spans="1:25" ht="24" customHeight="1">
      <c r="A357" s="720">
        <v>13</v>
      </c>
      <c r="B357" s="164"/>
      <c r="C357" s="165"/>
      <c r="D357" s="165"/>
      <c r="E357" s="980"/>
      <c r="F357" s="980"/>
      <c r="G357" s="980"/>
      <c r="H357" s="980"/>
      <c r="I357" s="980"/>
      <c r="J357" s="980"/>
      <c r="K357" s="929" t="s">
        <v>371</v>
      </c>
      <c r="L357" s="931"/>
      <c r="M357" s="929" t="s">
        <v>371</v>
      </c>
      <c r="N357" s="931"/>
      <c r="O357" s="929" t="s">
        <v>371</v>
      </c>
      <c r="P357" s="931"/>
      <c r="Q357" s="929" t="s">
        <v>371</v>
      </c>
      <c r="R357" s="931"/>
      <c r="S357" s="929" t="s">
        <v>371</v>
      </c>
      <c r="T357" s="931"/>
      <c r="U357" s="981"/>
      <c r="V357" s="981"/>
      <c r="W357" s="720"/>
      <c r="X357" s="720"/>
      <c r="Y357" s="720"/>
    </row>
    <row r="358" spans="1:25" ht="24" customHeight="1">
      <c r="A358" s="720">
        <v>14</v>
      </c>
      <c r="B358" s="164"/>
      <c r="C358" s="165"/>
      <c r="D358" s="165"/>
      <c r="E358" s="934"/>
      <c r="F358" s="935"/>
      <c r="G358" s="934"/>
      <c r="H358" s="935"/>
      <c r="I358" s="934"/>
      <c r="J358" s="935"/>
      <c r="K358" s="929" t="s">
        <v>371</v>
      </c>
      <c r="L358" s="931"/>
      <c r="M358" s="929" t="s">
        <v>371</v>
      </c>
      <c r="N358" s="931"/>
      <c r="O358" s="929" t="s">
        <v>371</v>
      </c>
      <c r="P358" s="931"/>
      <c r="Q358" s="929" t="s">
        <v>371</v>
      </c>
      <c r="R358" s="931"/>
      <c r="S358" s="929" t="s">
        <v>371</v>
      </c>
      <c r="T358" s="931"/>
      <c r="U358" s="968"/>
      <c r="V358" s="957"/>
      <c r="W358" s="720"/>
      <c r="X358" s="720"/>
      <c r="Y358" s="720"/>
    </row>
    <row r="359" spans="1:25" ht="24" customHeight="1">
      <c r="A359" s="720">
        <v>15</v>
      </c>
      <c r="B359" s="164"/>
      <c r="C359" s="165"/>
      <c r="D359" s="165"/>
      <c r="E359" s="934"/>
      <c r="F359" s="935"/>
      <c r="G359" s="934"/>
      <c r="H359" s="935"/>
      <c r="I359" s="934"/>
      <c r="J359" s="935"/>
      <c r="K359" s="929" t="s">
        <v>371</v>
      </c>
      <c r="L359" s="931"/>
      <c r="M359" s="929" t="s">
        <v>371</v>
      </c>
      <c r="N359" s="931"/>
      <c r="O359" s="929" t="s">
        <v>371</v>
      </c>
      <c r="P359" s="931"/>
      <c r="Q359" s="929" t="s">
        <v>371</v>
      </c>
      <c r="R359" s="931"/>
      <c r="S359" s="929" t="s">
        <v>371</v>
      </c>
      <c r="T359" s="931"/>
      <c r="U359" s="968"/>
      <c r="V359" s="957"/>
      <c r="W359" s="720"/>
      <c r="X359" s="720"/>
      <c r="Y359" s="720"/>
    </row>
    <row r="360" spans="1:25" ht="24" customHeight="1">
      <c r="A360" s="720">
        <v>16</v>
      </c>
      <c r="B360" s="164"/>
      <c r="C360" s="165"/>
      <c r="D360" s="165"/>
      <c r="E360" s="934"/>
      <c r="F360" s="935"/>
      <c r="G360" s="934"/>
      <c r="H360" s="935"/>
      <c r="I360" s="934"/>
      <c r="J360" s="935"/>
      <c r="K360" s="929" t="s">
        <v>371</v>
      </c>
      <c r="L360" s="931"/>
      <c r="M360" s="929" t="s">
        <v>371</v>
      </c>
      <c r="N360" s="931"/>
      <c r="O360" s="929" t="s">
        <v>371</v>
      </c>
      <c r="P360" s="931"/>
      <c r="Q360" s="929" t="s">
        <v>371</v>
      </c>
      <c r="R360" s="931"/>
      <c r="S360" s="929" t="s">
        <v>371</v>
      </c>
      <c r="T360" s="931"/>
      <c r="U360" s="968"/>
      <c r="V360" s="957"/>
      <c r="W360" s="720"/>
      <c r="X360" s="720"/>
      <c r="Y360" s="720"/>
    </row>
    <row r="361" spans="1:25" ht="20.25" customHeight="1">
      <c r="A361" s="158"/>
      <c r="B361" s="158"/>
      <c r="C361" s="167"/>
      <c r="D361" s="167"/>
      <c r="E361" s="158"/>
      <c r="F361" s="158"/>
      <c r="G361" s="158"/>
      <c r="H361" s="158"/>
      <c r="I361" s="158"/>
      <c r="J361" s="158"/>
      <c r="K361" s="158"/>
      <c r="L361" s="158"/>
      <c r="M361" s="158"/>
      <c r="N361" s="158"/>
      <c r="O361" s="158"/>
      <c r="P361" s="158"/>
      <c r="Q361" s="158"/>
      <c r="R361" s="158"/>
      <c r="S361" s="158"/>
      <c r="T361" s="158"/>
      <c r="U361" s="158"/>
      <c r="V361" s="158"/>
      <c r="W361" s="158"/>
      <c r="X361" s="158"/>
      <c r="Y361" s="158"/>
    </row>
    <row r="362" spans="1:25" ht="20.25" customHeight="1">
      <c r="A362" s="992" t="s">
        <v>353</v>
      </c>
      <c r="B362" s="992"/>
      <c r="C362" s="992"/>
      <c r="D362" s="992"/>
      <c r="E362" s="992"/>
      <c r="F362" s="992"/>
      <c r="G362" s="715"/>
      <c r="H362" s="992" t="s">
        <v>354</v>
      </c>
      <c r="I362" s="992"/>
      <c r="J362" s="992"/>
      <c r="K362" s="992"/>
      <c r="L362" s="992"/>
      <c r="M362" s="992"/>
      <c r="N362" s="992"/>
      <c r="O362" s="992"/>
      <c r="P362" s="992"/>
      <c r="Q362" s="992"/>
      <c r="R362" s="992"/>
      <c r="S362" s="992"/>
      <c r="T362" s="158"/>
      <c r="U362" s="929" t="s">
        <v>355</v>
      </c>
      <c r="V362" s="930"/>
      <c r="W362" s="930"/>
      <c r="X362" s="930"/>
      <c r="Y362" s="931"/>
    </row>
    <row r="363" spans="1:25" ht="20.25" customHeight="1">
      <c r="A363" s="168"/>
      <c r="B363" s="720" t="s">
        <v>356</v>
      </c>
      <c r="C363" s="720" t="s">
        <v>345</v>
      </c>
      <c r="D363" s="720" t="s">
        <v>346</v>
      </c>
      <c r="E363" s="940" t="s">
        <v>372</v>
      </c>
      <c r="F363" s="941"/>
      <c r="G363" s="715"/>
      <c r="H363" s="168"/>
      <c r="I363" s="720" t="s">
        <v>356</v>
      </c>
      <c r="J363" s="929" t="s">
        <v>345</v>
      </c>
      <c r="K363" s="930"/>
      <c r="L363" s="930"/>
      <c r="M363" s="930"/>
      <c r="N363" s="931"/>
      <c r="O363" s="929" t="s">
        <v>346</v>
      </c>
      <c r="P363" s="930"/>
      <c r="Q363" s="930"/>
      <c r="R363" s="991" t="s">
        <v>372</v>
      </c>
      <c r="S363" s="991"/>
      <c r="T363" s="158"/>
      <c r="U363" s="169"/>
      <c r="V363" s="158"/>
      <c r="W363" s="158"/>
      <c r="X363" s="158"/>
      <c r="Y363" s="170"/>
    </row>
    <row r="364" spans="1:25" ht="20.25" customHeight="1">
      <c r="A364" s="171">
        <v>1</v>
      </c>
      <c r="B364" s="720"/>
      <c r="C364" s="172"/>
      <c r="D364" s="720"/>
      <c r="E364" s="996"/>
      <c r="F364" s="996"/>
      <c r="G364" s="718"/>
      <c r="H364" s="171">
        <v>1</v>
      </c>
      <c r="I364" s="720"/>
      <c r="J364" s="929"/>
      <c r="K364" s="930"/>
      <c r="L364" s="930"/>
      <c r="M364" s="930"/>
      <c r="N364" s="931"/>
      <c r="O364" s="929"/>
      <c r="P364" s="930"/>
      <c r="Q364" s="930"/>
      <c r="R364" s="992"/>
      <c r="S364" s="992"/>
      <c r="T364" s="158"/>
      <c r="U364" s="169"/>
      <c r="V364" s="158"/>
      <c r="W364" s="158"/>
      <c r="X364" s="158"/>
      <c r="Y364" s="170"/>
    </row>
    <row r="365" spans="1:25" ht="20.25" customHeight="1">
      <c r="A365" s="171">
        <v>2</v>
      </c>
      <c r="B365" s="720"/>
      <c r="C365" s="172"/>
      <c r="D365" s="720"/>
      <c r="E365" s="996"/>
      <c r="F365" s="996"/>
      <c r="G365" s="718"/>
      <c r="H365" s="171">
        <v>2</v>
      </c>
      <c r="I365" s="720"/>
      <c r="J365" s="929"/>
      <c r="K365" s="930"/>
      <c r="L365" s="930"/>
      <c r="M365" s="930"/>
      <c r="N365" s="931"/>
      <c r="O365" s="929"/>
      <c r="P365" s="930"/>
      <c r="Q365" s="930"/>
      <c r="R365" s="992"/>
      <c r="S365" s="992"/>
      <c r="T365" s="158"/>
      <c r="U365" s="169"/>
      <c r="V365" s="158"/>
      <c r="W365" s="158"/>
      <c r="X365" s="158"/>
      <c r="Y365" s="170"/>
    </row>
    <row r="366" spans="1:25" ht="20.25" customHeight="1">
      <c r="A366" s="171">
        <v>3</v>
      </c>
      <c r="B366" s="720"/>
      <c r="C366" s="172"/>
      <c r="D366" s="720"/>
      <c r="E366" s="996"/>
      <c r="F366" s="996"/>
      <c r="G366" s="718"/>
      <c r="H366" s="171">
        <v>3</v>
      </c>
      <c r="I366" s="720"/>
      <c r="J366" s="929"/>
      <c r="K366" s="930"/>
      <c r="L366" s="930"/>
      <c r="M366" s="930"/>
      <c r="N366" s="931"/>
      <c r="O366" s="929"/>
      <c r="P366" s="930"/>
      <c r="Q366" s="930"/>
      <c r="R366" s="992"/>
      <c r="S366" s="992"/>
      <c r="U366" s="173"/>
      <c r="Y366" s="174"/>
    </row>
    <row r="367" spans="1:25" ht="20.25" customHeight="1">
      <c r="A367" s="171">
        <v>4</v>
      </c>
      <c r="B367" s="720"/>
      <c r="C367" s="172"/>
      <c r="D367" s="720"/>
      <c r="E367" s="997"/>
      <c r="F367" s="997"/>
      <c r="G367" s="718"/>
      <c r="H367" s="171">
        <v>4</v>
      </c>
      <c r="I367" s="720"/>
      <c r="J367" s="929"/>
      <c r="K367" s="930"/>
      <c r="L367" s="930"/>
      <c r="M367" s="930"/>
      <c r="N367" s="931"/>
      <c r="O367" s="929"/>
      <c r="P367" s="930"/>
      <c r="Q367" s="930"/>
      <c r="R367" s="992"/>
      <c r="S367" s="992"/>
      <c r="T367" s="158"/>
      <c r="U367" s="929" t="s">
        <v>358</v>
      </c>
      <c r="V367" s="930"/>
      <c r="W367" s="930"/>
      <c r="X367" s="930"/>
      <c r="Y367" s="931"/>
    </row>
    <row r="368" spans="1:25" ht="20.25" customHeight="1">
      <c r="A368" s="171">
        <v>5</v>
      </c>
      <c r="B368" s="720"/>
      <c r="C368" s="172"/>
      <c r="D368" s="720"/>
      <c r="E368" s="996"/>
      <c r="F368" s="996"/>
      <c r="G368" s="718"/>
      <c r="H368" s="171">
        <v>5</v>
      </c>
      <c r="I368" s="720"/>
      <c r="J368" s="929"/>
      <c r="K368" s="930"/>
      <c r="L368" s="930"/>
      <c r="M368" s="930"/>
      <c r="N368" s="931"/>
      <c r="O368" s="929"/>
      <c r="P368" s="930"/>
      <c r="Q368" s="930"/>
      <c r="R368" s="992"/>
      <c r="S368" s="992"/>
      <c r="T368" s="158"/>
      <c r="U368" s="492"/>
      <c r="V368" s="715"/>
      <c r="W368" s="715"/>
      <c r="X368" s="715"/>
      <c r="Y368" s="493"/>
    </row>
    <row r="369" spans="1:25" ht="20.25" customHeight="1">
      <c r="A369" s="171">
        <v>6</v>
      </c>
      <c r="B369" s="720"/>
      <c r="C369" s="172"/>
      <c r="D369" s="720"/>
      <c r="E369" s="996"/>
      <c r="F369" s="996"/>
      <c r="G369" s="718"/>
      <c r="H369" s="171">
        <v>6</v>
      </c>
      <c r="I369" s="720"/>
      <c r="J369" s="929"/>
      <c r="K369" s="930"/>
      <c r="L369" s="930"/>
      <c r="M369" s="930"/>
      <c r="N369" s="931"/>
      <c r="O369" s="929"/>
      <c r="P369" s="930"/>
      <c r="Q369" s="930"/>
      <c r="R369" s="992"/>
      <c r="S369" s="992"/>
      <c r="T369" s="158"/>
      <c r="U369" s="492"/>
      <c r="V369" s="715"/>
      <c r="W369" s="715"/>
      <c r="X369" s="715"/>
      <c r="Y369" s="493"/>
    </row>
    <row r="370" spans="1:25" ht="20.25" customHeight="1">
      <c r="A370" s="171">
        <v>7</v>
      </c>
      <c r="B370" s="720"/>
      <c r="C370" s="172"/>
      <c r="D370" s="720"/>
      <c r="E370" s="995"/>
      <c r="F370" s="995"/>
      <c r="G370" s="718"/>
      <c r="H370" s="171">
        <v>7</v>
      </c>
      <c r="I370" s="720"/>
      <c r="J370" s="929"/>
      <c r="K370" s="930"/>
      <c r="L370" s="930"/>
      <c r="M370" s="930"/>
      <c r="N370" s="931"/>
      <c r="O370" s="929"/>
      <c r="P370" s="930"/>
      <c r="Q370" s="930"/>
      <c r="R370" s="992"/>
      <c r="S370" s="992"/>
      <c r="U370" s="173"/>
      <c r="Y370" s="174"/>
    </row>
    <row r="371" spans="1:25" ht="20.25" customHeight="1">
      <c r="A371" s="171">
        <v>8</v>
      </c>
      <c r="B371" s="720"/>
      <c r="C371" s="172"/>
      <c r="D371" s="720"/>
      <c r="E371" s="996"/>
      <c r="F371" s="996"/>
      <c r="G371" s="718"/>
      <c r="H371" s="171">
        <v>8</v>
      </c>
      <c r="I371" s="720"/>
      <c r="J371" s="929"/>
      <c r="K371" s="930"/>
      <c r="L371" s="930"/>
      <c r="M371" s="930"/>
      <c r="N371" s="931"/>
      <c r="O371" s="929"/>
      <c r="P371" s="930"/>
      <c r="Q371" s="930"/>
      <c r="R371" s="992"/>
      <c r="S371" s="992"/>
      <c r="T371" s="158"/>
      <c r="U371" s="175"/>
      <c r="V371" s="176"/>
      <c r="W371" s="176"/>
      <c r="X371" s="176"/>
      <c r="Y371" s="177"/>
    </row>
    <row r="372" spans="1:25" ht="12" customHeight="1">
      <c r="A372" s="714"/>
      <c r="B372" s="715"/>
      <c r="C372" s="167"/>
      <c r="D372" s="715"/>
      <c r="E372" s="718"/>
      <c r="F372" s="718"/>
      <c r="G372" s="718"/>
      <c r="H372" s="714"/>
      <c r="I372" s="715"/>
      <c r="J372" s="715"/>
      <c r="K372" s="715"/>
      <c r="L372" s="715"/>
      <c r="M372" s="715"/>
      <c r="N372" s="715"/>
      <c r="O372" s="715"/>
      <c r="P372" s="715"/>
      <c r="Q372" s="715"/>
      <c r="R372" s="715"/>
      <c r="S372" s="715"/>
      <c r="T372" s="158"/>
      <c r="U372" s="158"/>
      <c r="V372" s="158"/>
      <c r="W372" s="158"/>
      <c r="X372" s="158"/>
      <c r="Y372" s="158"/>
    </row>
    <row r="373" spans="1:25" ht="38.25" customHeight="1">
      <c r="A373" s="942" t="s">
        <v>360</v>
      </c>
      <c r="B373" s="943"/>
      <c r="C373" s="943"/>
      <c r="D373" s="943"/>
      <c r="E373" s="992" t="s">
        <v>4</v>
      </c>
      <c r="F373" s="992"/>
      <c r="G373" s="945">
        <f>G340</f>
        <v>46271</v>
      </c>
      <c r="H373" s="946"/>
      <c r="I373" s="947"/>
      <c r="J373" s="992" t="s">
        <v>5</v>
      </c>
      <c r="K373" s="992"/>
      <c r="L373" s="993" t="str">
        <f>L340</f>
        <v>Tilsley</v>
      </c>
      <c r="M373" s="994"/>
      <c r="N373" s="994"/>
      <c r="O373" s="994"/>
      <c r="P373" s="949"/>
      <c r="Q373" s="950"/>
      <c r="R373" s="992" t="s">
        <v>340</v>
      </c>
      <c r="S373" s="992"/>
      <c r="T373" s="948" t="str">
        <f>T340</f>
        <v>Oxfordshire Track and Field League 2026</v>
      </c>
      <c r="U373" s="949"/>
      <c r="V373" s="949"/>
      <c r="W373" s="949"/>
      <c r="X373" s="949"/>
      <c r="Y373" s="950"/>
    </row>
    <row r="374" spans="1:25" ht="38.25" customHeight="1">
      <c r="A374" s="929" t="s">
        <v>283</v>
      </c>
      <c r="B374" s="931"/>
      <c r="C374" s="948" t="str">
        <f>C341</f>
        <v>Discus U16 Boys (0 athletes) - 1.25kg</v>
      </c>
      <c r="D374" s="950"/>
      <c r="E374" s="929" t="s">
        <v>341</v>
      </c>
      <c r="F374" s="931"/>
      <c r="G374" s="951">
        <f>G341</f>
        <v>0.41666666666666669</v>
      </c>
      <c r="H374" s="952"/>
      <c r="I374" s="953"/>
      <c r="J374" s="929" t="s">
        <v>342</v>
      </c>
      <c r="K374" s="930"/>
      <c r="L374" s="956">
        <f>L341</f>
        <v>41.87</v>
      </c>
      <c r="M374" s="956"/>
      <c r="N374" s="948" t="s">
        <v>361</v>
      </c>
      <c r="O374" s="949"/>
      <c r="P374" s="949"/>
      <c r="Q374" s="949"/>
      <c r="R374" s="949"/>
      <c r="S374" s="949"/>
      <c r="T374" s="949"/>
      <c r="U374" s="949"/>
      <c r="V374" s="949"/>
      <c r="W374" s="949"/>
      <c r="X374" s="949"/>
      <c r="Y374" s="950"/>
    </row>
    <row r="375" spans="1:25" ht="20.25" customHeight="1">
      <c r="A375" s="158"/>
      <c r="B375" s="158"/>
      <c r="C375" s="158"/>
      <c r="D375" s="159"/>
      <c r="E375" s="715"/>
      <c r="F375" s="715"/>
      <c r="G375" s="160"/>
      <c r="H375" s="160"/>
      <c r="I375" s="715"/>
      <c r="J375" s="715"/>
      <c r="K375" s="713"/>
      <c r="L375" s="713"/>
      <c r="M375" s="713"/>
      <c r="N375" s="161"/>
      <c r="O375" s="161"/>
      <c r="P375" s="162"/>
      <c r="Q375" s="161"/>
      <c r="R375" s="163"/>
      <c r="S375" s="163"/>
      <c r="T375" s="163"/>
      <c r="U375" s="163"/>
      <c r="V375" s="163"/>
      <c r="W375" s="163"/>
      <c r="X375" s="163"/>
      <c r="Y375" s="163"/>
    </row>
    <row r="376" spans="1:25" ht="38.25" customHeight="1">
      <c r="A376" s="958" t="s">
        <v>344</v>
      </c>
      <c r="B376" s="960" t="s">
        <v>302</v>
      </c>
      <c r="C376" s="960" t="s">
        <v>345</v>
      </c>
      <c r="D376" s="960" t="s">
        <v>346</v>
      </c>
      <c r="E376" s="986" t="s">
        <v>362</v>
      </c>
      <c r="F376" s="986"/>
      <c r="G376" s="986" t="s">
        <v>363</v>
      </c>
      <c r="H376" s="986"/>
      <c r="I376" s="986" t="s">
        <v>364</v>
      </c>
      <c r="J376" s="986"/>
      <c r="K376" s="986" t="s">
        <v>365</v>
      </c>
      <c r="L376" s="986"/>
      <c r="M376" s="987" t="s">
        <v>366</v>
      </c>
      <c r="N376" s="988"/>
      <c r="O376" s="986" t="s">
        <v>367</v>
      </c>
      <c r="P376" s="991"/>
      <c r="Q376" s="986" t="s">
        <v>368</v>
      </c>
      <c r="R376" s="991"/>
      <c r="S376" s="986" t="s">
        <v>369</v>
      </c>
      <c r="T376" s="991"/>
      <c r="U376" s="986" t="s">
        <v>370</v>
      </c>
      <c r="V376" s="940"/>
      <c r="W376" s="938" t="s">
        <v>350</v>
      </c>
      <c r="X376" s="940" t="s">
        <v>351</v>
      </c>
      <c r="Y376" s="941"/>
    </row>
    <row r="377" spans="1:25" ht="20.25" customHeight="1">
      <c r="A377" s="959"/>
      <c r="B377" s="961"/>
      <c r="C377" s="961"/>
      <c r="D377" s="961"/>
      <c r="E377" s="991" t="s">
        <v>352</v>
      </c>
      <c r="F377" s="991"/>
      <c r="G377" s="991" t="s">
        <v>352</v>
      </c>
      <c r="H377" s="991"/>
      <c r="I377" s="991" t="s">
        <v>352</v>
      </c>
      <c r="J377" s="991"/>
      <c r="K377" s="991" t="s">
        <v>352</v>
      </c>
      <c r="L377" s="991"/>
      <c r="M377" s="989"/>
      <c r="N377" s="990"/>
      <c r="O377" s="991" t="s">
        <v>352</v>
      </c>
      <c r="P377" s="991"/>
      <c r="Q377" s="991" t="s">
        <v>352</v>
      </c>
      <c r="R377" s="991"/>
      <c r="S377" s="991" t="s">
        <v>352</v>
      </c>
      <c r="T377" s="991"/>
      <c r="U377" s="991" t="s">
        <v>352</v>
      </c>
      <c r="V377" s="940"/>
      <c r="W377" s="939"/>
      <c r="X377" s="719" t="s">
        <v>71</v>
      </c>
      <c r="Y377" s="719" t="s">
        <v>65</v>
      </c>
    </row>
    <row r="378" spans="1:25" ht="24" customHeight="1">
      <c r="A378" s="717">
        <v>17</v>
      </c>
      <c r="B378" s="164" t="str" cm="1">
        <f t="array" ref="B378">IFERROR(_xlfn.DROP(_xlfn.ANCHORARRAY(DataCalcs!$DG$84),16),"")</f>
        <v/>
      </c>
      <c r="C378" s="165"/>
      <c r="D378" s="165"/>
      <c r="E378" s="934"/>
      <c r="F378" s="935"/>
      <c r="G378" s="934"/>
      <c r="H378" s="935"/>
      <c r="I378" s="934"/>
      <c r="J378" s="935"/>
      <c r="K378" s="929" t="s">
        <v>371</v>
      </c>
      <c r="L378" s="931"/>
      <c r="M378" s="929" t="s">
        <v>371</v>
      </c>
      <c r="N378" s="931"/>
      <c r="O378" s="929" t="s">
        <v>371</v>
      </c>
      <c r="P378" s="931"/>
      <c r="Q378" s="929" t="s">
        <v>371</v>
      </c>
      <c r="R378" s="931"/>
      <c r="S378" s="929" t="s">
        <v>371</v>
      </c>
      <c r="T378" s="931"/>
      <c r="U378" s="968"/>
      <c r="V378" s="957"/>
      <c r="W378" s="720"/>
      <c r="X378" s="720"/>
      <c r="Y378" s="720"/>
    </row>
    <row r="379" spans="1:25" ht="24" customHeight="1">
      <c r="A379" s="717">
        <v>18</v>
      </c>
      <c r="B379" s="164"/>
      <c r="C379" s="165"/>
      <c r="D379" s="165"/>
      <c r="E379" s="934"/>
      <c r="F379" s="935"/>
      <c r="G379" s="934"/>
      <c r="H379" s="935"/>
      <c r="I379" s="934"/>
      <c r="J379" s="935"/>
      <c r="K379" s="929" t="s">
        <v>371</v>
      </c>
      <c r="L379" s="931"/>
      <c r="M379" s="929" t="s">
        <v>371</v>
      </c>
      <c r="N379" s="931"/>
      <c r="O379" s="929" t="s">
        <v>371</v>
      </c>
      <c r="P379" s="931"/>
      <c r="Q379" s="929" t="s">
        <v>371</v>
      </c>
      <c r="R379" s="931"/>
      <c r="S379" s="929" t="s">
        <v>371</v>
      </c>
      <c r="T379" s="931"/>
      <c r="U379" s="968"/>
      <c r="V379" s="957"/>
      <c r="W379" s="720"/>
      <c r="X379" s="720"/>
      <c r="Y379" s="720"/>
    </row>
    <row r="380" spans="1:25" ht="24" customHeight="1">
      <c r="A380" s="720">
        <v>19</v>
      </c>
      <c r="B380" s="164"/>
      <c r="C380" s="165"/>
      <c r="D380" s="165"/>
      <c r="E380" s="934"/>
      <c r="F380" s="935"/>
      <c r="G380" s="934"/>
      <c r="H380" s="935"/>
      <c r="I380" s="934"/>
      <c r="J380" s="935"/>
      <c r="K380" s="929" t="s">
        <v>371</v>
      </c>
      <c r="L380" s="931"/>
      <c r="M380" s="929" t="s">
        <v>371</v>
      </c>
      <c r="N380" s="931"/>
      <c r="O380" s="929" t="s">
        <v>371</v>
      </c>
      <c r="P380" s="931"/>
      <c r="Q380" s="929" t="s">
        <v>371</v>
      </c>
      <c r="R380" s="931"/>
      <c r="S380" s="929" t="s">
        <v>371</v>
      </c>
      <c r="T380" s="931"/>
      <c r="U380" s="968"/>
      <c r="V380" s="957"/>
      <c r="W380" s="720"/>
      <c r="X380" s="720"/>
      <c r="Y380" s="720"/>
    </row>
    <row r="381" spans="1:25" ht="24" customHeight="1">
      <c r="A381" s="720">
        <v>20</v>
      </c>
      <c r="B381" s="164"/>
      <c r="C381" s="165"/>
      <c r="D381" s="165"/>
      <c r="E381" s="934"/>
      <c r="F381" s="935"/>
      <c r="G381" s="934"/>
      <c r="H381" s="935"/>
      <c r="I381" s="934"/>
      <c r="J381" s="935"/>
      <c r="K381" s="929" t="s">
        <v>371</v>
      </c>
      <c r="L381" s="931"/>
      <c r="M381" s="929" t="s">
        <v>371</v>
      </c>
      <c r="N381" s="931"/>
      <c r="O381" s="929" t="s">
        <v>371</v>
      </c>
      <c r="P381" s="931"/>
      <c r="Q381" s="929" t="s">
        <v>371</v>
      </c>
      <c r="R381" s="931"/>
      <c r="S381" s="929" t="s">
        <v>371</v>
      </c>
      <c r="T381" s="931"/>
      <c r="U381" s="968"/>
      <c r="V381" s="957"/>
      <c r="W381" s="720"/>
      <c r="X381" s="720"/>
      <c r="Y381" s="720"/>
    </row>
    <row r="382" spans="1:25" ht="24" customHeight="1">
      <c r="A382" s="720">
        <v>21</v>
      </c>
      <c r="B382" s="164"/>
      <c r="C382" s="165"/>
      <c r="D382" s="165"/>
      <c r="E382" s="934"/>
      <c r="F382" s="935"/>
      <c r="G382" s="934"/>
      <c r="H382" s="935"/>
      <c r="I382" s="934"/>
      <c r="J382" s="935"/>
      <c r="K382" s="929" t="s">
        <v>371</v>
      </c>
      <c r="L382" s="931"/>
      <c r="M382" s="929" t="s">
        <v>371</v>
      </c>
      <c r="N382" s="931"/>
      <c r="O382" s="929" t="s">
        <v>371</v>
      </c>
      <c r="P382" s="931"/>
      <c r="Q382" s="929" t="s">
        <v>371</v>
      </c>
      <c r="R382" s="931"/>
      <c r="S382" s="929" t="s">
        <v>371</v>
      </c>
      <c r="T382" s="931"/>
      <c r="U382" s="968"/>
      <c r="V382" s="957"/>
      <c r="W382" s="720"/>
      <c r="X382" s="720"/>
      <c r="Y382" s="720"/>
    </row>
    <row r="383" spans="1:25" ht="24" customHeight="1">
      <c r="A383" s="720">
        <v>22</v>
      </c>
      <c r="B383" s="164"/>
      <c r="C383" s="165"/>
      <c r="D383" s="165"/>
      <c r="E383" s="934"/>
      <c r="F383" s="935"/>
      <c r="G383" s="934"/>
      <c r="H383" s="935"/>
      <c r="I383" s="934"/>
      <c r="J383" s="935"/>
      <c r="K383" s="929" t="s">
        <v>371</v>
      </c>
      <c r="L383" s="931"/>
      <c r="M383" s="929" t="s">
        <v>371</v>
      </c>
      <c r="N383" s="931"/>
      <c r="O383" s="929" t="s">
        <v>371</v>
      </c>
      <c r="P383" s="931"/>
      <c r="Q383" s="929" t="s">
        <v>371</v>
      </c>
      <c r="R383" s="931"/>
      <c r="S383" s="929" t="s">
        <v>371</v>
      </c>
      <c r="T383" s="931"/>
      <c r="U383" s="968"/>
      <c r="V383" s="957"/>
      <c r="W383" s="720"/>
      <c r="X383" s="720"/>
      <c r="Y383" s="720"/>
    </row>
    <row r="384" spans="1:25" ht="24" customHeight="1">
      <c r="A384" s="720">
        <v>23</v>
      </c>
      <c r="B384" s="164"/>
      <c r="C384" s="165"/>
      <c r="D384" s="165"/>
      <c r="E384" s="934"/>
      <c r="F384" s="935"/>
      <c r="G384" s="934"/>
      <c r="H384" s="935"/>
      <c r="I384" s="934"/>
      <c r="J384" s="935"/>
      <c r="K384" s="929" t="s">
        <v>371</v>
      </c>
      <c r="L384" s="931"/>
      <c r="M384" s="929" t="s">
        <v>371</v>
      </c>
      <c r="N384" s="931"/>
      <c r="O384" s="929" t="s">
        <v>371</v>
      </c>
      <c r="P384" s="931"/>
      <c r="Q384" s="929" t="s">
        <v>371</v>
      </c>
      <c r="R384" s="931"/>
      <c r="S384" s="929" t="s">
        <v>371</v>
      </c>
      <c r="T384" s="931"/>
      <c r="U384" s="968"/>
      <c r="V384" s="957"/>
      <c r="W384" s="720"/>
      <c r="X384" s="720"/>
      <c r="Y384" s="720"/>
    </row>
    <row r="385" spans="1:25" ht="24" customHeight="1">
      <c r="A385" s="720">
        <v>24</v>
      </c>
      <c r="B385" s="164"/>
      <c r="C385" s="165"/>
      <c r="D385" s="165"/>
      <c r="E385" s="934"/>
      <c r="F385" s="935"/>
      <c r="G385" s="934"/>
      <c r="H385" s="935"/>
      <c r="I385" s="934"/>
      <c r="J385" s="935"/>
      <c r="K385" s="929" t="s">
        <v>371</v>
      </c>
      <c r="L385" s="931"/>
      <c r="M385" s="929" t="s">
        <v>371</v>
      </c>
      <c r="N385" s="931"/>
      <c r="O385" s="929" t="s">
        <v>371</v>
      </c>
      <c r="P385" s="931"/>
      <c r="Q385" s="929" t="s">
        <v>371</v>
      </c>
      <c r="R385" s="931"/>
      <c r="S385" s="929" t="s">
        <v>371</v>
      </c>
      <c r="T385" s="931"/>
      <c r="U385" s="968"/>
      <c r="V385" s="957"/>
      <c r="W385" s="720"/>
      <c r="X385" s="720"/>
      <c r="Y385" s="720"/>
    </row>
    <row r="386" spans="1:25" ht="24" customHeight="1">
      <c r="A386" s="720">
        <v>25</v>
      </c>
      <c r="B386" s="164"/>
      <c r="C386" s="165"/>
      <c r="D386" s="165"/>
      <c r="E386" s="934"/>
      <c r="F386" s="935"/>
      <c r="G386" s="934"/>
      <c r="H386" s="935"/>
      <c r="I386" s="934"/>
      <c r="J386" s="935"/>
      <c r="K386" s="929" t="s">
        <v>371</v>
      </c>
      <c r="L386" s="931"/>
      <c r="M386" s="929" t="s">
        <v>371</v>
      </c>
      <c r="N386" s="931"/>
      <c r="O386" s="929" t="s">
        <v>371</v>
      </c>
      <c r="P386" s="931"/>
      <c r="Q386" s="929" t="s">
        <v>371</v>
      </c>
      <c r="R386" s="931"/>
      <c r="S386" s="929" t="s">
        <v>371</v>
      </c>
      <c r="T386" s="931"/>
      <c r="U386" s="968"/>
      <c r="V386" s="957"/>
      <c r="W386" s="720"/>
      <c r="X386" s="720"/>
      <c r="Y386" s="720"/>
    </row>
    <row r="387" spans="1:25" ht="24" customHeight="1">
      <c r="A387" s="720">
        <v>26</v>
      </c>
      <c r="B387" s="164"/>
      <c r="C387" s="165"/>
      <c r="D387" s="165"/>
      <c r="E387" s="934"/>
      <c r="F387" s="935"/>
      <c r="G387" s="934"/>
      <c r="H387" s="935"/>
      <c r="I387" s="934"/>
      <c r="J387" s="935"/>
      <c r="K387" s="929" t="s">
        <v>371</v>
      </c>
      <c r="L387" s="931"/>
      <c r="M387" s="929" t="s">
        <v>371</v>
      </c>
      <c r="N387" s="931"/>
      <c r="O387" s="929" t="s">
        <v>371</v>
      </c>
      <c r="P387" s="931"/>
      <c r="Q387" s="929" t="s">
        <v>371</v>
      </c>
      <c r="R387" s="931"/>
      <c r="S387" s="929" t="s">
        <v>371</v>
      </c>
      <c r="T387" s="931"/>
      <c r="U387" s="968"/>
      <c r="V387" s="957"/>
      <c r="W387" s="720"/>
      <c r="X387" s="720"/>
      <c r="Y387" s="720"/>
    </row>
    <row r="388" spans="1:25" ht="24" customHeight="1">
      <c r="A388" s="720">
        <v>27</v>
      </c>
      <c r="B388" s="164"/>
      <c r="C388" s="165"/>
      <c r="D388" s="165"/>
      <c r="E388" s="934"/>
      <c r="F388" s="935"/>
      <c r="G388" s="934"/>
      <c r="H388" s="935"/>
      <c r="I388" s="934"/>
      <c r="J388" s="935"/>
      <c r="K388" s="929" t="s">
        <v>371</v>
      </c>
      <c r="L388" s="931"/>
      <c r="M388" s="929" t="s">
        <v>371</v>
      </c>
      <c r="N388" s="931"/>
      <c r="O388" s="929" t="s">
        <v>371</v>
      </c>
      <c r="P388" s="931"/>
      <c r="Q388" s="929" t="s">
        <v>371</v>
      </c>
      <c r="R388" s="931"/>
      <c r="S388" s="929" t="s">
        <v>371</v>
      </c>
      <c r="T388" s="931"/>
      <c r="U388" s="968"/>
      <c r="V388" s="957"/>
      <c r="W388" s="720"/>
      <c r="X388" s="720"/>
      <c r="Y388" s="720"/>
    </row>
    <row r="389" spans="1:25" ht="24" customHeight="1">
      <c r="A389" s="720">
        <v>28</v>
      </c>
      <c r="B389" s="164"/>
      <c r="C389" s="165"/>
      <c r="D389" s="165"/>
      <c r="E389" s="982"/>
      <c r="F389" s="983"/>
      <c r="G389" s="982"/>
      <c r="H389" s="983"/>
      <c r="I389" s="982"/>
      <c r="J389" s="983"/>
      <c r="K389" s="929" t="s">
        <v>371</v>
      </c>
      <c r="L389" s="931"/>
      <c r="M389" s="929" t="s">
        <v>371</v>
      </c>
      <c r="N389" s="931"/>
      <c r="O389" s="929" t="s">
        <v>371</v>
      </c>
      <c r="P389" s="931"/>
      <c r="Q389" s="929" t="s">
        <v>371</v>
      </c>
      <c r="R389" s="931"/>
      <c r="S389" s="929" t="s">
        <v>371</v>
      </c>
      <c r="T389" s="931"/>
      <c r="U389" s="984"/>
      <c r="V389" s="985"/>
      <c r="W389" s="716"/>
      <c r="X389" s="716"/>
      <c r="Y389" s="716"/>
    </row>
    <row r="390" spans="1:25" ht="24" customHeight="1">
      <c r="A390" s="720">
        <v>29</v>
      </c>
      <c r="B390" s="164"/>
      <c r="C390" s="165"/>
      <c r="D390" s="165"/>
      <c r="E390" s="980"/>
      <c r="F390" s="980"/>
      <c r="G390" s="980"/>
      <c r="H390" s="980"/>
      <c r="I390" s="980"/>
      <c r="J390" s="980"/>
      <c r="K390" s="929" t="s">
        <v>371</v>
      </c>
      <c r="L390" s="931"/>
      <c r="M390" s="929" t="s">
        <v>371</v>
      </c>
      <c r="N390" s="931"/>
      <c r="O390" s="929" t="s">
        <v>371</v>
      </c>
      <c r="P390" s="931"/>
      <c r="Q390" s="929" t="s">
        <v>371</v>
      </c>
      <c r="R390" s="931"/>
      <c r="S390" s="929" t="s">
        <v>371</v>
      </c>
      <c r="T390" s="931"/>
      <c r="U390" s="981"/>
      <c r="V390" s="981"/>
      <c r="W390" s="720"/>
      <c r="X390" s="720"/>
      <c r="Y390" s="720"/>
    </row>
    <row r="391" spans="1:25" ht="24" customHeight="1">
      <c r="A391" s="720">
        <v>30</v>
      </c>
      <c r="B391" s="164"/>
      <c r="C391" s="165"/>
      <c r="D391" s="165"/>
      <c r="E391" s="934"/>
      <c r="F391" s="935"/>
      <c r="G391" s="934"/>
      <c r="H391" s="935"/>
      <c r="I391" s="934"/>
      <c r="J391" s="935"/>
      <c r="K391" s="929" t="s">
        <v>371</v>
      </c>
      <c r="L391" s="931"/>
      <c r="M391" s="929" t="s">
        <v>371</v>
      </c>
      <c r="N391" s="931"/>
      <c r="O391" s="929" t="s">
        <v>371</v>
      </c>
      <c r="P391" s="931"/>
      <c r="Q391" s="929" t="s">
        <v>371</v>
      </c>
      <c r="R391" s="931"/>
      <c r="S391" s="929" t="s">
        <v>371</v>
      </c>
      <c r="T391" s="931"/>
      <c r="U391" s="968"/>
      <c r="V391" s="957"/>
      <c r="W391" s="720"/>
      <c r="X391" s="720"/>
      <c r="Y391" s="720"/>
    </row>
    <row r="392" spans="1:25" ht="24" customHeight="1">
      <c r="A392" s="720">
        <v>31</v>
      </c>
      <c r="B392" s="164"/>
      <c r="C392" s="165"/>
      <c r="D392" s="165"/>
      <c r="E392" s="934"/>
      <c r="F392" s="935"/>
      <c r="G392" s="934"/>
      <c r="H392" s="935"/>
      <c r="I392" s="934"/>
      <c r="J392" s="935"/>
      <c r="K392" s="929" t="s">
        <v>371</v>
      </c>
      <c r="L392" s="931"/>
      <c r="M392" s="929" t="s">
        <v>371</v>
      </c>
      <c r="N392" s="931"/>
      <c r="O392" s="929" t="s">
        <v>371</v>
      </c>
      <c r="P392" s="931"/>
      <c r="Q392" s="929" t="s">
        <v>371</v>
      </c>
      <c r="R392" s="931"/>
      <c r="S392" s="929" t="s">
        <v>371</v>
      </c>
      <c r="T392" s="931"/>
      <c r="U392" s="968"/>
      <c r="V392" s="957"/>
      <c r="W392" s="720"/>
      <c r="X392" s="720"/>
      <c r="Y392" s="720"/>
    </row>
    <row r="393" spans="1:25" ht="24" customHeight="1">
      <c r="A393" s="720">
        <v>32</v>
      </c>
      <c r="B393" s="164"/>
      <c r="C393" s="165"/>
      <c r="D393" s="165"/>
      <c r="E393" s="934"/>
      <c r="F393" s="935"/>
      <c r="G393" s="934"/>
      <c r="H393" s="935"/>
      <c r="I393" s="934"/>
      <c r="J393" s="935"/>
      <c r="K393" s="929" t="s">
        <v>371</v>
      </c>
      <c r="L393" s="931"/>
      <c r="M393" s="929" t="s">
        <v>371</v>
      </c>
      <c r="N393" s="931"/>
      <c r="O393" s="929" t="s">
        <v>371</v>
      </c>
      <c r="P393" s="931"/>
      <c r="Q393" s="929" t="s">
        <v>371</v>
      </c>
      <c r="R393" s="931"/>
      <c r="S393" s="929" t="s">
        <v>371</v>
      </c>
      <c r="T393" s="931"/>
      <c r="U393" s="968"/>
      <c r="V393" s="957"/>
      <c r="W393" s="720"/>
      <c r="X393" s="720"/>
      <c r="Y393" s="720"/>
    </row>
    <row r="394" spans="1:25" ht="20.25" customHeight="1">
      <c r="A394" s="158"/>
      <c r="B394" s="158"/>
      <c r="C394" s="167"/>
      <c r="D394" s="167"/>
      <c r="E394" s="158"/>
      <c r="F394" s="158"/>
      <c r="G394" s="158"/>
      <c r="H394" s="158"/>
      <c r="I394" s="158"/>
      <c r="J394" s="158"/>
      <c r="K394" s="158"/>
      <c r="L394" s="158"/>
      <c r="M394" s="158"/>
      <c r="N394" s="158"/>
      <c r="O394" s="158"/>
      <c r="P394" s="158"/>
      <c r="Q394" s="158"/>
      <c r="R394" s="158"/>
      <c r="S394" s="158"/>
      <c r="T394" s="158"/>
      <c r="U394" s="158"/>
      <c r="V394" s="158"/>
      <c r="W394" s="158"/>
      <c r="X394" s="158"/>
      <c r="Y394" s="158"/>
    </row>
    <row r="395" spans="1:25" ht="20.25" customHeight="1">
      <c r="A395" s="928"/>
      <c r="B395" s="928"/>
      <c r="C395" s="928"/>
      <c r="D395" s="928"/>
      <c r="E395" s="928"/>
      <c r="F395" s="928"/>
      <c r="G395" s="715"/>
      <c r="H395" s="928"/>
      <c r="I395" s="928"/>
      <c r="J395" s="928"/>
      <c r="K395" s="928"/>
      <c r="L395" s="928"/>
      <c r="M395" s="928"/>
      <c r="N395" s="928"/>
      <c r="O395" s="928"/>
      <c r="P395" s="928"/>
      <c r="Q395" s="928"/>
      <c r="R395" s="928"/>
      <c r="S395" s="928"/>
      <c r="T395" s="158"/>
      <c r="U395" s="929" t="s">
        <v>355</v>
      </c>
      <c r="V395" s="930"/>
      <c r="W395" s="930"/>
      <c r="X395" s="930"/>
      <c r="Y395" s="931"/>
    </row>
    <row r="396" spans="1:25" ht="20.25" customHeight="1">
      <c r="A396" s="158"/>
      <c r="B396" s="715"/>
      <c r="C396" s="715"/>
      <c r="D396" s="715"/>
      <c r="E396" s="979"/>
      <c r="F396" s="979"/>
      <c r="G396" s="715"/>
      <c r="H396" s="158"/>
      <c r="I396" s="715"/>
      <c r="J396" s="928"/>
      <c r="K396" s="928"/>
      <c r="L396" s="928"/>
      <c r="M396" s="928"/>
      <c r="N396" s="928"/>
      <c r="O396" s="928"/>
      <c r="P396" s="928"/>
      <c r="Q396" s="928"/>
      <c r="R396" s="979"/>
      <c r="S396" s="979"/>
      <c r="T396" s="158"/>
      <c r="U396" s="169"/>
      <c r="V396" s="158"/>
      <c r="W396" s="158"/>
      <c r="X396" s="158"/>
      <c r="Y396" s="170"/>
    </row>
    <row r="397" spans="1:25" ht="20.25" customHeight="1">
      <c r="A397" s="714"/>
      <c r="B397" s="715"/>
      <c r="C397" s="167"/>
      <c r="D397" s="715"/>
      <c r="E397" s="978"/>
      <c r="F397" s="978"/>
      <c r="G397" s="718"/>
      <c r="H397" s="714"/>
      <c r="I397" s="715"/>
      <c r="J397" s="928"/>
      <c r="K397" s="928"/>
      <c r="L397" s="928"/>
      <c r="M397" s="928"/>
      <c r="N397" s="928"/>
      <c r="O397" s="928"/>
      <c r="P397" s="928"/>
      <c r="Q397" s="928"/>
      <c r="R397" s="928"/>
      <c r="S397" s="928"/>
      <c r="T397" s="158"/>
      <c r="U397" s="169"/>
      <c r="V397" s="158"/>
      <c r="W397" s="158"/>
      <c r="X397" s="158"/>
      <c r="Y397" s="170"/>
    </row>
    <row r="398" spans="1:25" ht="20.25" customHeight="1">
      <c r="A398" s="714"/>
      <c r="B398" s="715"/>
      <c r="C398" s="167"/>
      <c r="D398" s="715"/>
      <c r="E398" s="978"/>
      <c r="F398" s="978"/>
      <c r="G398" s="718"/>
      <c r="H398" s="714"/>
      <c r="I398" s="715"/>
      <c r="J398" s="928"/>
      <c r="K398" s="928"/>
      <c r="L398" s="928"/>
      <c r="M398" s="928"/>
      <c r="N398" s="928"/>
      <c r="O398" s="928"/>
      <c r="P398" s="928"/>
      <c r="Q398" s="928"/>
      <c r="R398" s="928"/>
      <c r="S398" s="928"/>
      <c r="T398" s="158"/>
      <c r="U398" s="169"/>
      <c r="V398" s="158"/>
      <c r="W398" s="158"/>
      <c r="X398" s="158"/>
      <c r="Y398" s="170"/>
    </row>
    <row r="399" spans="1:25" ht="20.25" customHeight="1">
      <c r="A399" s="714"/>
      <c r="B399" s="715"/>
      <c r="C399" s="167"/>
      <c r="D399" s="715"/>
      <c r="E399" s="978"/>
      <c r="F399" s="978"/>
      <c r="G399" s="718"/>
      <c r="H399" s="714"/>
      <c r="I399" s="715"/>
      <c r="J399" s="928"/>
      <c r="K399" s="928"/>
      <c r="L399" s="928"/>
      <c r="M399" s="928"/>
      <c r="N399" s="928"/>
      <c r="O399" s="928"/>
      <c r="P399" s="928"/>
      <c r="Q399" s="928"/>
      <c r="R399" s="928"/>
      <c r="S399" s="928"/>
      <c r="U399" s="173"/>
      <c r="Y399" s="174"/>
    </row>
    <row r="400" spans="1:25" ht="20.25" customHeight="1">
      <c r="A400" s="714"/>
      <c r="B400" s="715"/>
      <c r="C400" s="167"/>
      <c r="D400" s="715"/>
      <c r="E400" s="978"/>
      <c r="F400" s="978"/>
      <c r="G400" s="718"/>
      <c r="H400" s="714"/>
      <c r="I400" s="715"/>
      <c r="J400" s="928"/>
      <c r="K400" s="928"/>
      <c r="L400" s="928"/>
      <c r="M400" s="928"/>
      <c r="N400" s="928"/>
      <c r="O400" s="928"/>
      <c r="P400" s="928"/>
      <c r="Q400" s="928"/>
      <c r="R400" s="928"/>
      <c r="S400" s="928"/>
      <c r="T400" s="158"/>
      <c r="U400" s="929" t="s">
        <v>358</v>
      </c>
      <c r="V400" s="930"/>
      <c r="W400" s="930"/>
      <c r="X400" s="930"/>
      <c r="Y400" s="931"/>
    </row>
    <row r="401" spans="1:25" ht="20.25" customHeight="1">
      <c r="A401" s="714"/>
      <c r="B401" s="715"/>
      <c r="C401" s="167"/>
      <c r="D401" s="715"/>
      <c r="E401" s="978"/>
      <c r="F401" s="978"/>
      <c r="G401" s="718"/>
      <c r="H401" s="714"/>
      <c r="I401" s="715"/>
      <c r="J401" s="928"/>
      <c r="K401" s="928"/>
      <c r="L401" s="928"/>
      <c r="M401" s="928"/>
      <c r="N401" s="928"/>
      <c r="O401" s="928"/>
      <c r="P401" s="928"/>
      <c r="Q401" s="928"/>
      <c r="R401" s="928"/>
      <c r="S401" s="928"/>
      <c r="T401" s="158"/>
      <c r="U401" s="492"/>
      <c r="V401" s="715"/>
      <c r="W401" s="715"/>
      <c r="X401" s="715"/>
      <c r="Y401" s="493"/>
    </row>
    <row r="402" spans="1:25" ht="20.25" customHeight="1">
      <c r="A402" s="714"/>
      <c r="B402" s="715"/>
      <c r="C402" s="167"/>
      <c r="D402" s="715"/>
      <c r="E402" s="978"/>
      <c r="F402" s="978"/>
      <c r="G402" s="718"/>
      <c r="H402" s="714"/>
      <c r="I402" s="715"/>
      <c r="J402" s="928"/>
      <c r="K402" s="928"/>
      <c r="L402" s="928"/>
      <c r="M402" s="928"/>
      <c r="N402" s="928"/>
      <c r="O402" s="928"/>
      <c r="P402" s="928"/>
      <c r="Q402" s="928"/>
      <c r="R402" s="928"/>
      <c r="S402" s="928"/>
      <c r="T402" s="158"/>
      <c r="U402" s="492"/>
      <c r="V402" s="715"/>
      <c r="W402" s="715"/>
      <c r="X402" s="715"/>
      <c r="Y402" s="493"/>
    </row>
    <row r="403" spans="1:25" ht="20.25" customHeight="1">
      <c r="A403" s="714"/>
      <c r="B403" s="715"/>
      <c r="C403" s="167"/>
      <c r="D403" s="715"/>
      <c r="E403" s="978"/>
      <c r="F403" s="978"/>
      <c r="G403" s="718"/>
      <c r="H403" s="714"/>
      <c r="I403" s="715"/>
      <c r="J403" s="928"/>
      <c r="K403" s="928"/>
      <c r="L403" s="928"/>
      <c r="M403" s="928"/>
      <c r="N403" s="928"/>
      <c r="O403" s="928"/>
      <c r="P403" s="928"/>
      <c r="Q403" s="928"/>
      <c r="R403" s="928"/>
      <c r="S403" s="928"/>
      <c r="U403" s="173"/>
      <c r="Y403" s="174"/>
    </row>
    <row r="404" spans="1:25" ht="20.25" customHeight="1">
      <c r="A404" s="714"/>
      <c r="B404" s="715"/>
      <c r="C404" s="167"/>
      <c r="D404" s="715"/>
      <c r="E404" s="978"/>
      <c r="F404" s="978"/>
      <c r="G404" s="718"/>
      <c r="H404" s="714"/>
      <c r="I404" s="715"/>
      <c r="J404" s="928"/>
      <c r="K404" s="928"/>
      <c r="L404" s="928"/>
      <c r="M404" s="928"/>
      <c r="N404" s="928"/>
      <c r="O404" s="928"/>
      <c r="P404" s="928"/>
      <c r="Q404" s="928"/>
      <c r="R404" s="928"/>
      <c r="S404" s="928"/>
      <c r="T404" s="158"/>
      <c r="U404" s="175"/>
      <c r="V404" s="176"/>
      <c r="W404" s="176"/>
      <c r="X404" s="176"/>
      <c r="Y404" s="177"/>
    </row>
    <row r="405" spans="1:25" ht="12" customHeight="1">
      <c r="A405" s="714"/>
      <c r="B405" s="715"/>
      <c r="C405" s="167"/>
      <c r="D405" s="715"/>
      <c r="E405" s="718"/>
      <c r="F405" s="718"/>
      <c r="G405" s="718"/>
      <c r="H405" s="714"/>
      <c r="I405" s="715"/>
      <c r="J405" s="715"/>
      <c r="K405" s="715"/>
      <c r="L405" s="715"/>
      <c r="M405" s="715"/>
      <c r="N405" s="715"/>
      <c r="O405" s="715"/>
      <c r="P405" s="715"/>
      <c r="Q405" s="715"/>
      <c r="R405" s="715"/>
      <c r="S405" s="715"/>
      <c r="T405" s="158"/>
      <c r="U405" s="158"/>
      <c r="V405" s="158"/>
      <c r="W405" s="158"/>
      <c r="X405" s="158"/>
      <c r="Y405" s="158"/>
    </row>
    <row r="406" spans="1:25" ht="38.25" customHeight="1">
      <c r="A406" s="942" t="s">
        <v>360</v>
      </c>
      <c r="B406" s="943"/>
      <c r="C406" s="943"/>
      <c r="D406" s="943"/>
      <c r="E406" s="992" t="s">
        <v>4</v>
      </c>
      <c r="F406" s="992"/>
      <c r="G406" s="945">
        <f>Boys!$G$3</f>
        <v>46271</v>
      </c>
      <c r="H406" s="946"/>
      <c r="I406" s="947"/>
      <c r="J406" s="992" t="s">
        <v>5</v>
      </c>
      <c r="K406" s="992"/>
      <c r="L406" s="993" t="str">
        <f>Boys!$I$3</f>
        <v>Tilsley</v>
      </c>
      <c r="M406" s="994"/>
      <c r="N406" s="994"/>
      <c r="O406" s="994"/>
      <c r="P406" s="949"/>
      <c r="Q406" s="950"/>
      <c r="R406" s="992" t="s">
        <v>340</v>
      </c>
      <c r="S406" s="992"/>
      <c r="T406" s="948" t="str">
        <f>'Read Me First'!$A$1</f>
        <v>Oxfordshire Track and Field League 2026</v>
      </c>
      <c r="U406" s="949"/>
      <c r="V406" s="949"/>
      <c r="W406" s="949"/>
      <c r="X406" s="949"/>
      <c r="Y406" s="950"/>
    </row>
    <row r="407" spans="1:25" ht="38.25" customHeight="1">
      <c r="A407" s="929" t="s">
        <v>283</v>
      </c>
      <c r="B407" s="931"/>
      <c r="C407" s="948" t="str">
        <f>"Javelin U16 Boys (" &amp;DataCalcs!$M$677 &amp; " athletes) - " &amp; DataTables!$R$35</f>
        <v>Javelin U16 Boys (0 athletes) - 600g</v>
      </c>
      <c r="D407" s="950"/>
      <c r="E407" s="929" t="s">
        <v>341</v>
      </c>
      <c r="F407" s="931"/>
      <c r="G407" s="951">
        <f>DataTables!$Q$35</f>
        <v>0.54166666666666663</v>
      </c>
      <c r="H407" s="952"/>
      <c r="I407" s="953"/>
      <c r="J407" s="929" t="s">
        <v>342</v>
      </c>
      <c r="K407" s="930"/>
      <c r="L407" s="956">
        <f>DataTables!$N$35</f>
        <v>64.33</v>
      </c>
      <c r="M407" s="956"/>
      <c r="N407" s="948" t="s">
        <v>361</v>
      </c>
      <c r="O407" s="949"/>
      <c r="P407" s="949"/>
      <c r="Q407" s="949"/>
      <c r="R407" s="949"/>
      <c r="S407" s="949"/>
      <c r="T407" s="949"/>
      <c r="U407" s="949"/>
      <c r="V407" s="949"/>
      <c r="W407" s="949"/>
      <c r="X407" s="949"/>
      <c r="Y407" s="950"/>
    </row>
    <row r="408" spans="1:25" ht="20.25" customHeight="1">
      <c r="A408" s="158"/>
      <c r="B408" s="158"/>
      <c r="C408" s="158"/>
      <c r="D408" s="159"/>
      <c r="E408" s="715"/>
      <c r="F408" s="715"/>
      <c r="G408" s="160"/>
      <c r="H408" s="160"/>
      <c r="I408" s="715"/>
      <c r="J408" s="715"/>
      <c r="K408" s="713"/>
      <c r="L408" s="713"/>
      <c r="M408" s="713"/>
      <c r="N408" s="161"/>
      <c r="O408" s="161"/>
      <c r="P408" s="162"/>
      <c r="Q408" s="161"/>
      <c r="R408" s="163"/>
      <c r="S408" s="163"/>
      <c r="T408" s="163"/>
      <c r="U408" s="163"/>
      <c r="V408" s="163"/>
      <c r="W408" s="163"/>
      <c r="X408" s="163"/>
      <c r="Y408" s="163"/>
    </row>
    <row r="409" spans="1:25" ht="38.25" customHeight="1">
      <c r="A409" s="958" t="s">
        <v>344</v>
      </c>
      <c r="B409" s="960" t="s">
        <v>302</v>
      </c>
      <c r="C409" s="960" t="s">
        <v>345</v>
      </c>
      <c r="D409" s="960" t="s">
        <v>346</v>
      </c>
      <c r="E409" s="986" t="s">
        <v>362</v>
      </c>
      <c r="F409" s="986"/>
      <c r="G409" s="986" t="s">
        <v>363</v>
      </c>
      <c r="H409" s="986"/>
      <c r="I409" s="986" t="s">
        <v>364</v>
      </c>
      <c r="J409" s="986"/>
      <c r="K409" s="986" t="s">
        <v>365</v>
      </c>
      <c r="L409" s="986"/>
      <c r="M409" s="987" t="s">
        <v>366</v>
      </c>
      <c r="N409" s="988"/>
      <c r="O409" s="986" t="s">
        <v>367</v>
      </c>
      <c r="P409" s="991"/>
      <c r="Q409" s="986" t="s">
        <v>368</v>
      </c>
      <c r="R409" s="991"/>
      <c r="S409" s="986" t="s">
        <v>369</v>
      </c>
      <c r="T409" s="991"/>
      <c r="U409" s="986" t="s">
        <v>370</v>
      </c>
      <c r="V409" s="940"/>
      <c r="W409" s="938" t="s">
        <v>350</v>
      </c>
      <c r="X409" s="940" t="s">
        <v>351</v>
      </c>
      <c r="Y409" s="941"/>
    </row>
    <row r="410" spans="1:25" ht="20.25" customHeight="1">
      <c r="A410" s="959"/>
      <c r="B410" s="961"/>
      <c r="C410" s="961"/>
      <c r="D410" s="961"/>
      <c r="E410" s="991" t="s">
        <v>352</v>
      </c>
      <c r="F410" s="991"/>
      <c r="G410" s="991" t="s">
        <v>352</v>
      </c>
      <c r="H410" s="991"/>
      <c r="I410" s="991" t="s">
        <v>352</v>
      </c>
      <c r="J410" s="991"/>
      <c r="K410" s="991" t="s">
        <v>352</v>
      </c>
      <c r="L410" s="991"/>
      <c r="M410" s="989"/>
      <c r="N410" s="990"/>
      <c r="O410" s="991" t="s">
        <v>352</v>
      </c>
      <c r="P410" s="991"/>
      <c r="Q410" s="991" t="s">
        <v>352</v>
      </c>
      <c r="R410" s="991"/>
      <c r="S410" s="991" t="s">
        <v>352</v>
      </c>
      <c r="T410" s="991"/>
      <c r="U410" s="991" t="s">
        <v>352</v>
      </c>
      <c r="V410" s="940"/>
      <c r="W410" s="939"/>
      <c r="X410" s="719" t="s">
        <v>71</v>
      </c>
      <c r="Y410" s="719" t="s">
        <v>65</v>
      </c>
    </row>
    <row r="411" spans="1:25" ht="24" customHeight="1">
      <c r="A411" s="717">
        <v>1</v>
      </c>
      <c r="B411" s="164" t="str" cm="1">
        <f t="array" ref="B411:D412">IFERROR(_xlfn.TAKE(_xlfn.ANCHORARRAY(DataCalcs!$CY$84),16),"")</f>
        <v xml:space="preserve"> </v>
      </c>
      <c r="C411" s="165" t="str">
        <v/>
      </c>
      <c r="D411" s="165" t="str">
        <v/>
      </c>
      <c r="E411" s="934"/>
      <c r="F411" s="935"/>
      <c r="G411" s="934"/>
      <c r="H411" s="935"/>
      <c r="I411" s="934"/>
      <c r="J411" s="935"/>
      <c r="K411" s="929" t="s">
        <v>371</v>
      </c>
      <c r="L411" s="931"/>
      <c r="M411" s="929" t="s">
        <v>371</v>
      </c>
      <c r="N411" s="931"/>
      <c r="O411" s="929" t="s">
        <v>371</v>
      </c>
      <c r="P411" s="931"/>
      <c r="Q411" s="929" t="s">
        <v>371</v>
      </c>
      <c r="R411" s="931"/>
      <c r="S411" s="929" t="s">
        <v>371</v>
      </c>
      <c r="T411" s="931"/>
      <c r="U411" s="968"/>
      <c r="V411" s="957"/>
      <c r="W411" s="720"/>
      <c r="X411" s="720"/>
      <c r="Y411" s="720"/>
    </row>
    <row r="412" spans="1:25" ht="24" customHeight="1">
      <c r="A412" s="720">
        <v>2</v>
      </c>
      <c r="B412" s="164" t="str">
        <v xml:space="preserve"> </v>
      </c>
      <c r="C412" s="165" t="str">
        <v/>
      </c>
      <c r="D412" s="165" t="str">
        <v/>
      </c>
      <c r="E412" s="934"/>
      <c r="F412" s="935"/>
      <c r="G412" s="934"/>
      <c r="H412" s="935"/>
      <c r="I412" s="934"/>
      <c r="J412" s="935"/>
      <c r="K412" s="929" t="s">
        <v>371</v>
      </c>
      <c r="L412" s="931"/>
      <c r="M412" s="929" t="s">
        <v>371</v>
      </c>
      <c r="N412" s="931"/>
      <c r="O412" s="929" t="s">
        <v>371</v>
      </c>
      <c r="P412" s="931"/>
      <c r="Q412" s="929" t="s">
        <v>371</v>
      </c>
      <c r="R412" s="931"/>
      <c r="S412" s="929" t="s">
        <v>371</v>
      </c>
      <c r="T412" s="931"/>
      <c r="U412" s="968"/>
      <c r="V412" s="957"/>
      <c r="W412" s="720"/>
      <c r="X412" s="720"/>
      <c r="Y412" s="720"/>
    </row>
    <row r="413" spans="1:25" ht="24" customHeight="1">
      <c r="A413" s="720">
        <v>3</v>
      </c>
      <c r="B413" s="164"/>
      <c r="C413" s="165"/>
      <c r="D413" s="165"/>
      <c r="E413" s="934"/>
      <c r="F413" s="935"/>
      <c r="G413" s="934"/>
      <c r="H413" s="935"/>
      <c r="I413" s="934"/>
      <c r="J413" s="935"/>
      <c r="K413" s="929" t="s">
        <v>371</v>
      </c>
      <c r="L413" s="931"/>
      <c r="M413" s="929" t="s">
        <v>371</v>
      </c>
      <c r="N413" s="931"/>
      <c r="O413" s="929" t="s">
        <v>371</v>
      </c>
      <c r="P413" s="931"/>
      <c r="Q413" s="929" t="s">
        <v>371</v>
      </c>
      <c r="R413" s="931"/>
      <c r="S413" s="929" t="s">
        <v>371</v>
      </c>
      <c r="T413" s="931"/>
      <c r="U413" s="968"/>
      <c r="V413" s="957"/>
      <c r="W413" s="720"/>
      <c r="X413" s="720"/>
      <c r="Y413" s="720"/>
    </row>
    <row r="414" spans="1:25" ht="24" customHeight="1">
      <c r="A414" s="720">
        <v>4</v>
      </c>
      <c r="B414" s="164"/>
      <c r="C414" s="165"/>
      <c r="D414" s="165"/>
      <c r="E414" s="934"/>
      <c r="F414" s="935"/>
      <c r="G414" s="934"/>
      <c r="H414" s="935"/>
      <c r="I414" s="934"/>
      <c r="J414" s="935"/>
      <c r="K414" s="929" t="s">
        <v>371</v>
      </c>
      <c r="L414" s="931"/>
      <c r="M414" s="929" t="s">
        <v>371</v>
      </c>
      <c r="N414" s="931"/>
      <c r="O414" s="929" t="s">
        <v>371</v>
      </c>
      <c r="P414" s="931"/>
      <c r="Q414" s="929" t="s">
        <v>371</v>
      </c>
      <c r="R414" s="931"/>
      <c r="S414" s="929" t="s">
        <v>371</v>
      </c>
      <c r="T414" s="931"/>
      <c r="U414" s="968"/>
      <c r="V414" s="957"/>
      <c r="W414" s="720"/>
      <c r="X414" s="720"/>
      <c r="Y414" s="720"/>
    </row>
    <row r="415" spans="1:25" ht="24" customHeight="1">
      <c r="A415" s="720">
        <v>5</v>
      </c>
      <c r="B415" s="164"/>
      <c r="C415" s="165"/>
      <c r="D415" s="165"/>
      <c r="E415" s="934"/>
      <c r="F415" s="935"/>
      <c r="G415" s="934"/>
      <c r="H415" s="935"/>
      <c r="I415" s="934"/>
      <c r="J415" s="935"/>
      <c r="K415" s="929" t="s">
        <v>371</v>
      </c>
      <c r="L415" s="931"/>
      <c r="M415" s="929" t="s">
        <v>371</v>
      </c>
      <c r="N415" s="931"/>
      <c r="O415" s="929" t="s">
        <v>371</v>
      </c>
      <c r="P415" s="931"/>
      <c r="Q415" s="929" t="s">
        <v>371</v>
      </c>
      <c r="R415" s="931"/>
      <c r="S415" s="929" t="s">
        <v>371</v>
      </c>
      <c r="T415" s="931"/>
      <c r="U415" s="968"/>
      <c r="V415" s="957"/>
      <c r="W415" s="720"/>
      <c r="X415" s="720"/>
      <c r="Y415" s="720"/>
    </row>
    <row r="416" spans="1:25" ht="24" customHeight="1">
      <c r="A416" s="720">
        <v>6</v>
      </c>
      <c r="B416" s="164"/>
      <c r="C416" s="165"/>
      <c r="D416" s="165"/>
      <c r="E416" s="934"/>
      <c r="F416" s="935"/>
      <c r="G416" s="934"/>
      <c r="H416" s="935"/>
      <c r="I416" s="934"/>
      <c r="J416" s="935"/>
      <c r="K416" s="929" t="s">
        <v>371</v>
      </c>
      <c r="L416" s="931"/>
      <c r="M416" s="929" t="s">
        <v>371</v>
      </c>
      <c r="N416" s="931"/>
      <c r="O416" s="929" t="s">
        <v>371</v>
      </c>
      <c r="P416" s="931"/>
      <c r="Q416" s="929" t="s">
        <v>371</v>
      </c>
      <c r="R416" s="931"/>
      <c r="S416" s="929" t="s">
        <v>371</v>
      </c>
      <c r="T416" s="931"/>
      <c r="U416" s="968"/>
      <c r="V416" s="957"/>
      <c r="W416" s="720"/>
      <c r="X416" s="720"/>
      <c r="Y416" s="720"/>
    </row>
    <row r="417" spans="1:25" ht="24" customHeight="1">
      <c r="A417" s="720">
        <v>7</v>
      </c>
      <c r="B417" s="164"/>
      <c r="C417" s="165"/>
      <c r="D417" s="165"/>
      <c r="E417" s="934"/>
      <c r="F417" s="935"/>
      <c r="G417" s="934"/>
      <c r="H417" s="935"/>
      <c r="I417" s="934"/>
      <c r="J417" s="935"/>
      <c r="K417" s="929" t="s">
        <v>371</v>
      </c>
      <c r="L417" s="931"/>
      <c r="M417" s="929" t="s">
        <v>371</v>
      </c>
      <c r="N417" s="931"/>
      <c r="O417" s="929" t="s">
        <v>371</v>
      </c>
      <c r="P417" s="931"/>
      <c r="Q417" s="929" t="s">
        <v>371</v>
      </c>
      <c r="R417" s="931"/>
      <c r="S417" s="929" t="s">
        <v>371</v>
      </c>
      <c r="T417" s="931"/>
      <c r="U417" s="968"/>
      <c r="V417" s="957"/>
      <c r="W417" s="720"/>
      <c r="X417" s="720"/>
      <c r="Y417" s="720"/>
    </row>
    <row r="418" spans="1:25" ht="24" customHeight="1">
      <c r="A418" s="720">
        <v>8</v>
      </c>
      <c r="B418" s="164"/>
      <c r="C418" s="165"/>
      <c r="D418" s="165"/>
      <c r="E418" s="934"/>
      <c r="F418" s="935"/>
      <c r="G418" s="934"/>
      <c r="H418" s="935"/>
      <c r="I418" s="934"/>
      <c r="J418" s="935"/>
      <c r="K418" s="929" t="s">
        <v>371</v>
      </c>
      <c r="L418" s="931"/>
      <c r="M418" s="929" t="s">
        <v>371</v>
      </c>
      <c r="N418" s="931"/>
      <c r="O418" s="929" t="s">
        <v>371</v>
      </c>
      <c r="P418" s="931"/>
      <c r="Q418" s="929" t="s">
        <v>371</v>
      </c>
      <c r="R418" s="931"/>
      <c r="S418" s="929" t="s">
        <v>371</v>
      </c>
      <c r="T418" s="931"/>
      <c r="U418" s="968"/>
      <c r="V418" s="957"/>
      <c r="W418" s="720"/>
      <c r="X418" s="720"/>
      <c r="Y418" s="720"/>
    </row>
    <row r="419" spans="1:25" ht="24" customHeight="1">
      <c r="A419" s="720">
        <v>9</v>
      </c>
      <c r="B419" s="164"/>
      <c r="C419" s="165"/>
      <c r="D419" s="165"/>
      <c r="E419" s="934"/>
      <c r="F419" s="935"/>
      <c r="G419" s="934"/>
      <c r="H419" s="935"/>
      <c r="I419" s="934"/>
      <c r="J419" s="935"/>
      <c r="K419" s="929" t="s">
        <v>371</v>
      </c>
      <c r="L419" s="931"/>
      <c r="M419" s="929" t="s">
        <v>371</v>
      </c>
      <c r="N419" s="931"/>
      <c r="O419" s="929" t="s">
        <v>371</v>
      </c>
      <c r="P419" s="931"/>
      <c r="Q419" s="929" t="s">
        <v>371</v>
      </c>
      <c r="R419" s="931"/>
      <c r="S419" s="929" t="s">
        <v>371</v>
      </c>
      <c r="T419" s="931"/>
      <c r="U419" s="968"/>
      <c r="V419" s="957"/>
      <c r="W419" s="720"/>
      <c r="X419" s="720"/>
      <c r="Y419" s="720"/>
    </row>
    <row r="420" spans="1:25" ht="24" customHeight="1">
      <c r="A420" s="720">
        <v>10</v>
      </c>
      <c r="B420" s="164"/>
      <c r="C420" s="165"/>
      <c r="D420" s="165"/>
      <c r="E420" s="934"/>
      <c r="F420" s="935"/>
      <c r="G420" s="934"/>
      <c r="H420" s="935"/>
      <c r="I420" s="934"/>
      <c r="J420" s="935"/>
      <c r="K420" s="929" t="s">
        <v>371</v>
      </c>
      <c r="L420" s="931"/>
      <c r="M420" s="929" t="s">
        <v>371</v>
      </c>
      <c r="N420" s="931"/>
      <c r="O420" s="929" t="s">
        <v>371</v>
      </c>
      <c r="P420" s="931"/>
      <c r="Q420" s="929" t="s">
        <v>371</v>
      </c>
      <c r="R420" s="931"/>
      <c r="S420" s="929" t="s">
        <v>371</v>
      </c>
      <c r="T420" s="931"/>
      <c r="U420" s="968"/>
      <c r="V420" s="957"/>
      <c r="W420" s="720"/>
      <c r="X420" s="720"/>
      <c r="Y420" s="720"/>
    </row>
    <row r="421" spans="1:25" ht="24" customHeight="1">
      <c r="A421" s="720">
        <v>11</v>
      </c>
      <c r="B421" s="164"/>
      <c r="C421" s="165"/>
      <c r="D421" s="165"/>
      <c r="E421" s="934"/>
      <c r="F421" s="935"/>
      <c r="G421" s="934"/>
      <c r="H421" s="935"/>
      <c r="I421" s="934"/>
      <c r="J421" s="935"/>
      <c r="K421" s="929" t="s">
        <v>371</v>
      </c>
      <c r="L421" s="931"/>
      <c r="M421" s="929" t="s">
        <v>371</v>
      </c>
      <c r="N421" s="931"/>
      <c r="O421" s="929" t="s">
        <v>371</v>
      </c>
      <c r="P421" s="931"/>
      <c r="Q421" s="929" t="s">
        <v>371</v>
      </c>
      <c r="R421" s="931"/>
      <c r="S421" s="929" t="s">
        <v>371</v>
      </c>
      <c r="T421" s="931"/>
      <c r="U421" s="968"/>
      <c r="V421" s="957"/>
      <c r="W421" s="720"/>
      <c r="X421" s="720"/>
      <c r="Y421" s="720"/>
    </row>
    <row r="422" spans="1:25" ht="24" customHeight="1">
      <c r="A422" s="720">
        <v>12</v>
      </c>
      <c r="B422" s="164"/>
      <c r="C422" s="165"/>
      <c r="D422" s="165"/>
      <c r="E422" s="982"/>
      <c r="F422" s="983"/>
      <c r="G422" s="982"/>
      <c r="H422" s="983"/>
      <c r="I422" s="982"/>
      <c r="J422" s="983"/>
      <c r="K422" s="929" t="s">
        <v>371</v>
      </c>
      <c r="L422" s="931"/>
      <c r="M422" s="929" t="s">
        <v>371</v>
      </c>
      <c r="N422" s="931"/>
      <c r="O422" s="929" t="s">
        <v>371</v>
      </c>
      <c r="P422" s="931"/>
      <c r="Q422" s="929" t="s">
        <v>371</v>
      </c>
      <c r="R422" s="931"/>
      <c r="S422" s="929" t="s">
        <v>371</v>
      </c>
      <c r="T422" s="931"/>
      <c r="U422" s="984"/>
      <c r="V422" s="985"/>
      <c r="W422" s="716"/>
      <c r="X422" s="716"/>
      <c r="Y422" s="716"/>
    </row>
    <row r="423" spans="1:25" ht="24" customHeight="1">
      <c r="A423" s="720">
        <v>13</v>
      </c>
      <c r="B423" s="164"/>
      <c r="C423" s="165"/>
      <c r="D423" s="165"/>
      <c r="E423" s="980"/>
      <c r="F423" s="980"/>
      <c r="G423" s="980"/>
      <c r="H423" s="980"/>
      <c r="I423" s="980"/>
      <c r="J423" s="980"/>
      <c r="K423" s="929" t="s">
        <v>371</v>
      </c>
      <c r="L423" s="931"/>
      <c r="M423" s="929" t="s">
        <v>371</v>
      </c>
      <c r="N423" s="931"/>
      <c r="O423" s="929" t="s">
        <v>371</v>
      </c>
      <c r="P423" s="931"/>
      <c r="Q423" s="929" t="s">
        <v>371</v>
      </c>
      <c r="R423" s="931"/>
      <c r="S423" s="929" t="s">
        <v>371</v>
      </c>
      <c r="T423" s="931"/>
      <c r="U423" s="981"/>
      <c r="V423" s="981"/>
      <c r="W423" s="720"/>
      <c r="X423" s="720"/>
      <c r="Y423" s="720"/>
    </row>
    <row r="424" spans="1:25" ht="24" customHeight="1">
      <c r="A424" s="720">
        <v>14</v>
      </c>
      <c r="B424" s="164"/>
      <c r="C424" s="165"/>
      <c r="D424" s="165"/>
      <c r="E424" s="934"/>
      <c r="F424" s="935"/>
      <c r="G424" s="934"/>
      <c r="H424" s="935"/>
      <c r="I424" s="934"/>
      <c r="J424" s="935"/>
      <c r="K424" s="929" t="s">
        <v>371</v>
      </c>
      <c r="L424" s="931"/>
      <c r="M424" s="929" t="s">
        <v>371</v>
      </c>
      <c r="N424" s="931"/>
      <c r="O424" s="929" t="s">
        <v>371</v>
      </c>
      <c r="P424" s="931"/>
      <c r="Q424" s="929" t="s">
        <v>371</v>
      </c>
      <c r="R424" s="931"/>
      <c r="S424" s="929" t="s">
        <v>371</v>
      </c>
      <c r="T424" s="931"/>
      <c r="U424" s="968"/>
      <c r="V424" s="957"/>
      <c r="W424" s="720"/>
      <c r="X424" s="720"/>
      <c r="Y424" s="720"/>
    </row>
    <row r="425" spans="1:25" ht="24" customHeight="1">
      <c r="A425" s="720">
        <v>15</v>
      </c>
      <c r="B425" s="164"/>
      <c r="C425" s="165"/>
      <c r="D425" s="165"/>
      <c r="E425" s="934"/>
      <c r="F425" s="935"/>
      <c r="G425" s="934"/>
      <c r="H425" s="935"/>
      <c r="I425" s="934"/>
      <c r="J425" s="935"/>
      <c r="K425" s="929" t="s">
        <v>371</v>
      </c>
      <c r="L425" s="931"/>
      <c r="M425" s="929" t="s">
        <v>371</v>
      </c>
      <c r="N425" s="931"/>
      <c r="O425" s="929" t="s">
        <v>371</v>
      </c>
      <c r="P425" s="931"/>
      <c r="Q425" s="929" t="s">
        <v>371</v>
      </c>
      <c r="R425" s="931"/>
      <c r="S425" s="929" t="s">
        <v>371</v>
      </c>
      <c r="T425" s="931"/>
      <c r="U425" s="968"/>
      <c r="V425" s="957"/>
      <c r="W425" s="720"/>
      <c r="X425" s="720"/>
      <c r="Y425" s="720"/>
    </row>
    <row r="426" spans="1:25" ht="24" customHeight="1">
      <c r="A426" s="720">
        <v>16</v>
      </c>
      <c r="B426" s="164"/>
      <c r="C426" s="165"/>
      <c r="D426" s="165"/>
      <c r="E426" s="934"/>
      <c r="F426" s="935"/>
      <c r="G426" s="934"/>
      <c r="H426" s="935"/>
      <c r="I426" s="934"/>
      <c r="J426" s="935"/>
      <c r="K426" s="929" t="s">
        <v>371</v>
      </c>
      <c r="L426" s="931"/>
      <c r="M426" s="929" t="s">
        <v>371</v>
      </c>
      <c r="N426" s="931"/>
      <c r="O426" s="929" t="s">
        <v>371</v>
      </c>
      <c r="P426" s="931"/>
      <c r="Q426" s="929" t="s">
        <v>371</v>
      </c>
      <c r="R426" s="931"/>
      <c r="S426" s="929" t="s">
        <v>371</v>
      </c>
      <c r="T426" s="931"/>
      <c r="U426" s="968"/>
      <c r="V426" s="957"/>
      <c r="W426" s="720"/>
      <c r="X426" s="720"/>
      <c r="Y426" s="720"/>
    </row>
    <row r="427" spans="1:25" ht="20.25" customHeight="1">
      <c r="A427" s="158"/>
      <c r="B427" s="158"/>
      <c r="C427" s="167"/>
      <c r="D427" s="167"/>
      <c r="E427" s="158"/>
      <c r="F427" s="158"/>
      <c r="G427" s="158"/>
      <c r="H427" s="158"/>
      <c r="I427" s="158"/>
      <c r="J427" s="158"/>
      <c r="K427" s="158"/>
      <c r="L427" s="158"/>
      <c r="M427" s="158"/>
      <c r="N427" s="158"/>
      <c r="O427" s="158"/>
      <c r="P427" s="158"/>
      <c r="Q427" s="158"/>
      <c r="R427" s="158"/>
      <c r="S427" s="158"/>
      <c r="T427" s="158"/>
      <c r="U427" s="158"/>
      <c r="V427" s="158"/>
      <c r="W427" s="158"/>
      <c r="X427" s="158"/>
      <c r="Y427" s="158"/>
    </row>
    <row r="428" spans="1:25" ht="20.25" customHeight="1">
      <c r="A428" s="992" t="s">
        <v>353</v>
      </c>
      <c r="B428" s="992"/>
      <c r="C428" s="992"/>
      <c r="D428" s="992"/>
      <c r="E428" s="992"/>
      <c r="F428" s="992"/>
      <c r="G428" s="715"/>
      <c r="H428" s="992" t="s">
        <v>354</v>
      </c>
      <c r="I428" s="992"/>
      <c r="J428" s="992"/>
      <c r="K428" s="992"/>
      <c r="L428" s="992"/>
      <c r="M428" s="992"/>
      <c r="N428" s="992"/>
      <c r="O428" s="992"/>
      <c r="P428" s="992"/>
      <c r="Q428" s="992"/>
      <c r="R428" s="992"/>
      <c r="S428" s="992"/>
      <c r="T428" s="158"/>
      <c r="U428" s="929" t="s">
        <v>355</v>
      </c>
      <c r="V428" s="930"/>
      <c r="W428" s="930"/>
      <c r="X428" s="930"/>
      <c r="Y428" s="931"/>
    </row>
    <row r="429" spans="1:25" ht="20.25" customHeight="1">
      <c r="A429" s="168"/>
      <c r="B429" s="720" t="s">
        <v>356</v>
      </c>
      <c r="C429" s="720" t="s">
        <v>345</v>
      </c>
      <c r="D429" s="720" t="s">
        <v>346</v>
      </c>
      <c r="E429" s="940" t="s">
        <v>372</v>
      </c>
      <c r="F429" s="941"/>
      <c r="G429" s="715"/>
      <c r="H429" s="168"/>
      <c r="I429" s="720" t="s">
        <v>356</v>
      </c>
      <c r="J429" s="929" t="s">
        <v>345</v>
      </c>
      <c r="K429" s="930"/>
      <c r="L429" s="930"/>
      <c r="M429" s="930"/>
      <c r="N429" s="931"/>
      <c r="O429" s="929" t="s">
        <v>346</v>
      </c>
      <c r="P429" s="930"/>
      <c r="Q429" s="930"/>
      <c r="R429" s="991" t="s">
        <v>372</v>
      </c>
      <c r="S429" s="991"/>
      <c r="T429" s="158"/>
      <c r="U429" s="169"/>
      <c r="V429" s="158"/>
      <c r="W429" s="158"/>
      <c r="X429" s="158"/>
      <c r="Y429" s="170"/>
    </row>
    <row r="430" spans="1:25" ht="20.25" customHeight="1">
      <c r="A430" s="171">
        <v>1</v>
      </c>
      <c r="B430" s="720"/>
      <c r="C430" s="172"/>
      <c r="D430" s="720"/>
      <c r="E430" s="996"/>
      <c r="F430" s="996"/>
      <c r="G430" s="718"/>
      <c r="H430" s="171">
        <v>1</v>
      </c>
      <c r="I430" s="720"/>
      <c r="J430" s="929"/>
      <c r="K430" s="930"/>
      <c r="L430" s="930"/>
      <c r="M430" s="930"/>
      <c r="N430" s="931"/>
      <c r="O430" s="929"/>
      <c r="P430" s="930"/>
      <c r="Q430" s="930"/>
      <c r="R430" s="992"/>
      <c r="S430" s="992"/>
      <c r="T430" s="158"/>
      <c r="U430" s="169"/>
      <c r="V430" s="158"/>
      <c r="W430" s="158"/>
      <c r="X430" s="158"/>
      <c r="Y430" s="170"/>
    </row>
    <row r="431" spans="1:25" ht="20.25" customHeight="1">
      <c r="A431" s="171">
        <v>2</v>
      </c>
      <c r="B431" s="720"/>
      <c r="C431" s="172"/>
      <c r="D431" s="720"/>
      <c r="E431" s="996"/>
      <c r="F431" s="996"/>
      <c r="G431" s="718"/>
      <c r="H431" s="171">
        <v>2</v>
      </c>
      <c r="I431" s="720"/>
      <c r="J431" s="929"/>
      <c r="K431" s="930"/>
      <c r="L431" s="930"/>
      <c r="M431" s="930"/>
      <c r="N431" s="931"/>
      <c r="O431" s="929"/>
      <c r="P431" s="930"/>
      <c r="Q431" s="930"/>
      <c r="R431" s="992"/>
      <c r="S431" s="992"/>
      <c r="T431" s="158"/>
      <c r="U431" s="169"/>
      <c r="V431" s="158"/>
      <c r="W431" s="158"/>
      <c r="X431" s="158"/>
      <c r="Y431" s="170"/>
    </row>
    <row r="432" spans="1:25" ht="20.25" customHeight="1">
      <c r="A432" s="171">
        <v>3</v>
      </c>
      <c r="B432" s="720"/>
      <c r="C432" s="172"/>
      <c r="D432" s="720"/>
      <c r="E432" s="996"/>
      <c r="F432" s="996"/>
      <c r="G432" s="718"/>
      <c r="H432" s="171">
        <v>3</v>
      </c>
      <c r="I432" s="720"/>
      <c r="J432" s="929"/>
      <c r="K432" s="930"/>
      <c r="L432" s="930"/>
      <c r="M432" s="930"/>
      <c r="N432" s="931"/>
      <c r="O432" s="929"/>
      <c r="P432" s="930"/>
      <c r="Q432" s="930"/>
      <c r="R432" s="992"/>
      <c r="S432" s="992"/>
      <c r="U432" s="173"/>
      <c r="Y432" s="174"/>
    </row>
    <row r="433" spans="1:25" ht="20.25" customHeight="1">
      <c r="A433" s="171">
        <v>4</v>
      </c>
      <c r="B433" s="720"/>
      <c r="C433" s="172"/>
      <c r="D433" s="720"/>
      <c r="E433" s="997"/>
      <c r="F433" s="997"/>
      <c r="G433" s="718"/>
      <c r="H433" s="171">
        <v>4</v>
      </c>
      <c r="I433" s="720"/>
      <c r="J433" s="929"/>
      <c r="K433" s="930"/>
      <c r="L433" s="930"/>
      <c r="M433" s="930"/>
      <c r="N433" s="931"/>
      <c r="O433" s="929"/>
      <c r="P433" s="930"/>
      <c r="Q433" s="930"/>
      <c r="R433" s="992"/>
      <c r="S433" s="992"/>
      <c r="T433" s="158"/>
      <c r="U433" s="929" t="s">
        <v>358</v>
      </c>
      <c r="V433" s="930"/>
      <c r="W433" s="930"/>
      <c r="X433" s="930"/>
      <c r="Y433" s="931"/>
    </row>
    <row r="434" spans="1:25" ht="20.25" customHeight="1">
      <c r="A434" s="171">
        <v>5</v>
      </c>
      <c r="B434" s="720"/>
      <c r="C434" s="172"/>
      <c r="D434" s="720"/>
      <c r="E434" s="996"/>
      <c r="F434" s="996"/>
      <c r="G434" s="718"/>
      <c r="H434" s="171">
        <v>5</v>
      </c>
      <c r="I434" s="720"/>
      <c r="J434" s="929"/>
      <c r="K434" s="930"/>
      <c r="L434" s="930"/>
      <c r="M434" s="930"/>
      <c r="N434" s="931"/>
      <c r="O434" s="929"/>
      <c r="P434" s="930"/>
      <c r="Q434" s="930"/>
      <c r="R434" s="992"/>
      <c r="S434" s="992"/>
      <c r="T434" s="158"/>
      <c r="U434" s="492"/>
      <c r="V434" s="715"/>
      <c r="W434" s="715"/>
      <c r="X434" s="715"/>
      <c r="Y434" s="493"/>
    </row>
    <row r="435" spans="1:25" ht="20.25" customHeight="1">
      <c r="A435" s="171">
        <v>6</v>
      </c>
      <c r="B435" s="720"/>
      <c r="C435" s="172"/>
      <c r="D435" s="720"/>
      <c r="E435" s="996"/>
      <c r="F435" s="996"/>
      <c r="G435" s="718"/>
      <c r="H435" s="171">
        <v>6</v>
      </c>
      <c r="I435" s="720"/>
      <c r="J435" s="929"/>
      <c r="K435" s="930"/>
      <c r="L435" s="930"/>
      <c r="M435" s="930"/>
      <c r="N435" s="931"/>
      <c r="O435" s="929"/>
      <c r="P435" s="930"/>
      <c r="Q435" s="930"/>
      <c r="R435" s="992"/>
      <c r="S435" s="992"/>
      <c r="T435" s="158"/>
      <c r="U435" s="492"/>
      <c r="V435" s="715"/>
      <c r="W435" s="715"/>
      <c r="X435" s="715"/>
      <c r="Y435" s="493"/>
    </row>
    <row r="436" spans="1:25" ht="20.25" customHeight="1">
      <c r="A436" s="171">
        <v>7</v>
      </c>
      <c r="B436" s="720"/>
      <c r="C436" s="172"/>
      <c r="D436" s="720"/>
      <c r="E436" s="995"/>
      <c r="F436" s="995"/>
      <c r="G436" s="718"/>
      <c r="H436" s="171">
        <v>7</v>
      </c>
      <c r="I436" s="720"/>
      <c r="J436" s="929"/>
      <c r="K436" s="930"/>
      <c r="L436" s="930"/>
      <c r="M436" s="930"/>
      <c r="N436" s="931"/>
      <c r="O436" s="929"/>
      <c r="P436" s="930"/>
      <c r="Q436" s="930"/>
      <c r="R436" s="992"/>
      <c r="S436" s="992"/>
      <c r="U436" s="173"/>
      <c r="Y436" s="174"/>
    </row>
    <row r="437" spans="1:25" ht="20.25" customHeight="1">
      <c r="A437" s="171">
        <v>8</v>
      </c>
      <c r="B437" s="720"/>
      <c r="C437" s="172"/>
      <c r="D437" s="720"/>
      <c r="E437" s="996"/>
      <c r="F437" s="996"/>
      <c r="G437" s="718"/>
      <c r="H437" s="171">
        <v>8</v>
      </c>
      <c r="I437" s="720"/>
      <c r="J437" s="929"/>
      <c r="K437" s="930"/>
      <c r="L437" s="930"/>
      <c r="M437" s="930"/>
      <c r="N437" s="931"/>
      <c r="O437" s="929"/>
      <c r="P437" s="930"/>
      <c r="Q437" s="930"/>
      <c r="R437" s="992"/>
      <c r="S437" s="992"/>
      <c r="T437" s="158"/>
      <c r="U437" s="175"/>
      <c r="V437" s="176"/>
      <c r="W437" s="176"/>
      <c r="X437" s="176"/>
      <c r="Y437" s="177"/>
    </row>
    <row r="438" spans="1:25" ht="12" customHeight="1">
      <c r="A438" s="714"/>
      <c r="B438" s="715"/>
      <c r="C438" s="167"/>
      <c r="D438" s="715"/>
      <c r="E438" s="718"/>
      <c r="F438" s="718"/>
      <c r="G438" s="718"/>
      <c r="H438" s="714"/>
      <c r="I438" s="715"/>
      <c r="J438" s="715"/>
      <c r="K438" s="715"/>
      <c r="L438" s="715"/>
      <c r="M438" s="715"/>
      <c r="N438" s="715"/>
      <c r="O438" s="715"/>
      <c r="P438" s="715"/>
      <c r="Q438" s="715"/>
      <c r="R438" s="715"/>
      <c r="S438" s="715"/>
      <c r="T438" s="158"/>
      <c r="U438" s="158"/>
      <c r="V438" s="158"/>
      <c r="W438" s="158"/>
      <c r="X438" s="158"/>
      <c r="Y438" s="158"/>
    </row>
    <row r="439" spans="1:25" ht="38.25" customHeight="1">
      <c r="A439" s="942" t="s">
        <v>360</v>
      </c>
      <c r="B439" s="943"/>
      <c r="C439" s="943"/>
      <c r="D439" s="943"/>
      <c r="E439" s="992" t="s">
        <v>4</v>
      </c>
      <c r="F439" s="992"/>
      <c r="G439" s="945">
        <f>G406</f>
        <v>46271</v>
      </c>
      <c r="H439" s="946"/>
      <c r="I439" s="947"/>
      <c r="J439" s="992" t="s">
        <v>5</v>
      </c>
      <c r="K439" s="992"/>
      <c r="L439" s="993" t="str">
        <f>L406</f>
        <v>Tilsley</v>
      </c>
      <c r="M439" s="994"/>
      <c r="N439" s="994"/>
      <c r="O439" s="994"/>
      <c r="P439" s="949"/>
      <c r="Q439" s="950"/>
      <c r="R439" s="992" t="s">
        <v>340</v>
      </c>
      <c r="S439" s="992"/>
      <c r="T439" s="948" t="str">
        <f>T406</f>
        <v>Oxfordshire Track and Field League 2026</v>
      </c>
      <c r="U439" s="949"/>
      <c r="V439" s="949"/>
      <c r="W439" s="949"/>
      <c r="X439" s="949"/>
      <c r="Y439" s="950"/>
    </row>
    <row r="440" spans="1:25" ht="38.25" customHeight="1">
      <c r="A440" s="929" t="s">
        <v>283</v>
      </c>
      <c r="B440" s="931"/>
      <c r="C440" s="948" t="str">
        <f>C407</f>
        <v>Javelin U16 Boys (0 athletes) - 600g</v>
      </c>
      <c r="D440" s="950"/>
      <c r="E440" s="929" t="s">
        <v>341</v>
      </c>
      <c r="F440" s="931"/>
      <c r="G440" s="951">
        <f>G407</f>
        <v>0.54166666666666663</v>
      </c>
      <c r="H440" s="952"/>
      <c r="I440" s="953"/>
      <c r="J440" s="929" t="s">
        <v>342</v>
      </c>
      <c r="K440" s="930"/>
      <c r="L440" s="956">
        <f>L407</f>
        <v>64.33</v>
      </c>
      <c r="M440" s="956"/>
      <c r="N440" s="948" t="s">
        <v>361</v>
      </c>
      <c r="O440" s="949"/>
      <c r="P440" s="949"/>
      <c r="Q440" s="949"/>
      <c r="R440" s="949"/>
      <c r="S440" s="949"/>
      <c r="T440" s="949"/>
      <c r="U440" s="949"/>
      <c r="V440" s="949"/>
      <c r="W440" s="949"/>
      <c r="X440" s="949"/>
      <c r="Y440" s="950"/>
    </row>
    <row r="441" spans="1:25" ht="20.25" customHeight="1">
      <c r="A441" s="158"/>
      <c r="B441" s="158"/>
      <c r="C441" s="158"/>
      <c r="D441" s="159"/>
      <c r="E441" s="715"/>
      <c r="F441" s="715"/>
      <c r="G441" s="160"/>
      <c r="H441" s="160"/>
      <c r="I441" s="715"/>
      <c r="J441" s="715"/>
      <c r="K441" s="713"/>
      <c r="L441" s="713"/>
      <c r="M441" s="713"/>
      <c r="N441" s="161"/>
      <c r="O441" s="161"/>
      <c r="P441" s="162"/>
      <c r="Q441" s="161"/>
      <c r="R441" s="163"/>
      <c r="S441" s="163"/>
      <c r="T441" s="163"/>
      <c r="U441" s="163"/>
      <c r="V441" s="163"/>
      <c r="W441" s="163"/>
      <c r="X441" s="163"/>
      <c r="Y441" s="163"/>
    </row>
    <row r="442" spans="1:25" ht="38.25" customHeight="1">
      <c r="A442" s="958" t="s">
        <v>344</v>
      </c>
      <c r="B442" s="960" t="s">
        <v>302</v>
      </c>
      <c r="C442" s="960" t="s">
        <v>345</v>
      </c>
      <c r="D442" s="960" t="s">
        <v>346</v>
      </c>
      <c r="E442" s="986" t="s">
        <v>362</v>
      </c>
      <c r="F442" s="986"/>
      <c r="G442" s="986" t="s">
        <v>363</v>
      </c>
      <c r="H442" s="986"/>
      <c r="I442" s="986" t="s">
        <v>364</v>
      </c>
      <c r="J442" s="986"/>
      <c r="K442" s="986" t="s">
        <v>365</v>
      </c>
      <c r="L442" s="986"/>
      <c r="M442" s="987" t="s">
        <v>366</v>
      </c>
      <c r="N442" s="988"/>
      <c r="O442" s="986" t="s">
        <v>367</v>
      </c>
      <c r="P442" s="991"/>
      <c r="Q442" s="986" t="s">
        <v>368</v>
      </c>
      <c r="R442" s="991"/>
      <c r="S442" s="986" t="s">
        <v>369</v>
      </c>
      <c r="T442" s="991"/>
      <c r="U442" s="986" t="s">
        <v>370</v>
      </c>
      <c r="V442" s="940"/>
      <c r="W442" s="938" t="s">
        <v>350</v>
      </c>
      <c r="X442" s="940" t="s">
        <v>351</v>
      </c>
      <c r="Y442" s="941"/>
    </row>
    <row r="443" spans="1:25" ht="20.25" customHeight="1">
      <c r="A443" s="959"/>
      <c r="B443" s="961"/>
      <c r="C443" s="961"/>
      <c r="D443" s="961"/>
      <c r="E443" s="991" t="s">
        <v>352</v>
      </c>
      <c r="F443" s="991"/>
      <c r="G443" s="991" t="s">
        <v>352</v>
      </c>
      <c r="H443" s="991"/>
      <c r="I443" s="991" t="s">
        <v>352</v>
      </c>
      <c r="J443" s="991"/>
      <c r="K443" s="991" t="s">
        <v>352</v>
      </c>
      <c r="L443" s="991"/>
      <c r="M443" s="989"/>
      <c r="N443" s="990"/>
      <c r="O443" s="991" t="s">
        <v>352</v>
      </c>
      <c r="P443" s="991"/>
      <c r="Q443" s="991" t="s">
        <v>352</v>
      </c>
      <c r="R443" s="991"/>
      <c r="S443" s="991" t="s">
        <v>352</v>
      </c>
      <c r="T443" s="991"/>
      <c r="U443" s="991" t="s">
        <v>352</v>
      </c>
      <c r="V443" s="940"/>
      <c r="W443" s="939"/>
      <c r="X443" s="719" t="s">
        <v>71</v>
      </c>
      <c r="Y443" s="719" t="s">
        <v>65</v>
      </c>
    </row>
    <row r="444" spans="1:25" ht="24" customHeight="1">
      <c r="A444" s="717">
        <v>17</v>
      </c>
      <c r="B444" s="164" t="str" cm="1">
        <f t="array" ref="B444">IFERROR(_xlfn.DROP(_xlfn.ANCHORARRAY(DataCalcs!$CY$84),16),"")</f>
        <v/>
      </c>
      <c r="C444" s="165"/>
      <c r="D444" s="165"/>
      <c r="E444" s="934"/>
      <c r="F444" s="935"/>
      <c r="G444" s="934"/>
      <c r="H444" s="935"/>
      <c r="I444" s="934"/>
      <c r="J444" s="935"/>
      <c r="K444" s="929" t="s">
        <v>371</v>
      </c>
      <c r="L444" s="931"/>
      <c r="M444" s="929" t="s">
        <v>371</v>
      </c>
      <c r="N444" s="931"/>
      <c r="O444" s="929" t="s">
        <v>371</v>
      </c>
      <c r="P444" s="931"/>
      <c r="Q444" s="929" t="s">
        <v>371</v>
      </c>
      <c r="R444" s="931"/>
      <c r="S444" s="929" t="s">
        <v>371</v>
      </c>
      <c r="T444" s="931"/>
      <c r="U444" s="968"/>
      <c r="V444" s="957"/>
      <c r="W444" s="720"/>
      <c r="X444" s="720"/>
      <c r="Y444" s="720"/>
    </row>
    <row r="445" spans="1:25" ht="24" customHeight="1">
      <c r="A445" s="717">
        <v>18</v>
      </c>
      <c r="B445" s="164"/>
      <c r="C445" s="165"/>
      <c r="D445" s="165"/>
      <c r="E445" s="934"/>
      <c r="F445" s="935"/>
      <c r="G445" s="934"/>
      <c r="H445" s="935"/>
      <c r="I445" s="934"/>
      <c r="J445" s="935"/>
      <c r="K445" s="929" t="s">
        <v>371</v>
      </c>
      <c r="L445" s="931"/>
      <c r="M445" s="929" t="s">
        <v>371</v>
      </c>
      <c r="N445" s="931"/>
      <c r="O445" s="929" t="s">
        <v>371</v>
      </c>
      <c r="P445" s="931"/>
      <c r="Q445" s="929" t="s">
        <v>371</v>
      </c>
      <c r="R445" s="931"/>
      <c r="S445" s="929" t="s">
        <v>371</v>
      </c>
      <c r="T445" s="931"/>
      <c r="U445" s="968"/>
      <c r="V445" s="957"/>
      <c r="W445" s="720"/>
      <c r="X445" s="720"/>
      <c r="Y445" s="720"/>
    </row>
    <row r="446" spans="1:25" ht="24" customHeight="1">
      <c r="A446" s="720">
        <v>19</v>
      </c>
      <c r="B446" s="164"/>
      <c r="C446" s="165"/>
      <c r="D446" s="165"/>
      <c r="E446" s="934"/>
      <c r="F446" s="935"/>
      <c r="G446" s="934"/>
      <c r="H446" s="935"/>
      <c r="I446" s="934"/>
      <c r="J446" s="935"/>
      <c r="K446" s="929" t="s">
        <v>371</v>
      </c>
      <c r="L446" s="931"/>
      <c r="M446" s="929" t="s">
        <v>371</v>
      </c>
      <c r="N446" s="931"/>
      <c r="O446" s="929" t="s">
        <v>371</v>
      </c>
      <c r="P446" s="931"/>
      <c r="Q446" s="929" t="s">
        <v>371</v>
      </c>
      <c r="R446" s="931"/>
      <c r="S446" s="929" t="s">
        <v>371</v>
      </c>
      <c r="T446" s="931"/>
      <c r="U446" s="968"/>
      <c r="V446" s="957"/>
      <c r="W446" s="720"/>
      <c r="X446" s="720"/>
      <c r="Y446" s="720"/>
    </row>
    <row r="447" spans="1:25" ht="24" customHeight="1">
      <c r="A447" s="720">
        <v>20</v>
      </c>
      <c r="B447" s="164"/>
      <c r="C447" s="165"/>
      <c r="D447" s="165"/>
      <c r="E447" s="934"/>
      <c r="F447" s="935"/>
      <c r="G447" s="934"/>
      <c r="H447" s="935"/>
      <c r="I447" s="934"/>
      <c r="J447" s="935"/>
      <c r="K447" s="929" t="s">
        <v>371</v>
      </c>
      <c r="L447" s="931"/>
      <c r="M447" s="929" t="s">
        <v>371</v>
      </c>
      <c r="N447" s="931"/>
      <c r="O447" s="929" t="s">
        <v>371</v>
      </c>
      <c r="P447" s="931"/>
      <c r="Q447" s="929" t="s">
        <v>371</v>
      </c>
      <c r="R447" s="931"/>
      <c r="S447" s="929" t="s">
        <v>371</v>
      </c>
      <c r="T447" s="931"/>
      <c r="U447" s="968"/>
      <c r="V447" s="957"/>
      <c r="W447" s="720"/>
      <c r="X447" s="720"/>
      <c r="Y447" s="720"/>
    </row>
    <row r="448" spans="1:25" ht="24" customHeight="1">
      <c r="A448" s="720">
        <v>21</v>
      </c>
      <c r="B448" s="164"/>
      <c r="C448" s="165"/>
      <c r="D448" s="165"/>
      <c r="E448" s="934"/>
      <c r="F448" s="935"/>
      <c r="G448" s="934"/>
      <c r="H448" s="935"/>
      <c r="I448" s="934"/>
      <c r="J448" s="935"/>
      <c r="K448" s="929" t="s">
        <v>371</v>
      </c>
      <c r="L448" s="931"/>
      <c r="M448" s="929" t="s">
        <v>371</v>
      </c>
      <c r="N448" s="931"/>
      <c r="O448" s="929" t="s">
        <v>371</v>
      </c>
      <c r="P448" s="931"/>
      <c r="Q448" s="929" t="s">
        <v>371</v>
      </c>
      <c r="R448" s="931"/>
      <c r="S448" s="929" t="s">
        <v>371</v>
      </c>
      <c r="T448" s="931"/>
      <c r="U448" s="968"/>
      <c r="V448" s="957"/>
      <c r="W448" s="720"/>
      <c r="X448" s="720"/>
      <c r="Y448" s="720"/>
    </row>
    <row r="449" spans="1:25" ht="24" customHeight="1">
      <c r="A449" s="720">
        <v>22</v>
      </c>
      <c r="B449" s="164"/>
      <c r="C449" s="165"/>
      <c r="D449" s="165"/>
      <c r="E449" s="934"/>
      <c r="F449" s="935"/>
      <c r="G449" s="934"/>
      <c r="H449" s="935"/>
      <c r="I449" s="934"/>
      <c r="J449" s="935"/>
      <c r="K449" s="929" t="s">
        <v>371</v>
      </c>
      <c r="L449" s="931"/>
      <c r="M449" s="929" t="s">
        <v>371</v>
      </c>
      <c r="N449" s="931"/>
      <c r="O449" s="929" t="s">
        <v>371</v>
      </c>
      <c r="P449" s="931"/>
      <c r="Q449" s="929" t="s">
        <v>371</v>
      </c>
      <c r="R449" s="931"/>
      <c r="S449" s="929" t="s">
        <v>371</v>
      </c>
      <c r="T449" s="931"/>
      <c r="U449" s="968"/>
      <c r="V449" s="957"/>
      <c r="W449" s="720"/>
      <c r="X449" s="720"/>
      <c r="Y449" s="720"/>
    </row>
    <row r="450" spans="1:25" ht="24" customHeight="1">
      <c r="A450" s="720">
        <v>23</v>
      </c>
      <c r="B450" s="164"/>
      <c r="C450" s="165"/>
      <c r="D450" s="165"/>
      <c r="E450" s="934"/>
      <c r="F450" s="935"/>
      <c r="G450" s="934"/>
      <c r="H450" s="935"/>
      <c r="I450" s="934"/>
      <c r="J450" s="935"/>
      <c r="K450" s="929" t="s">
        <v>371</v>
      </c>
      <c r="L450" s="931"/>
      <c r="M450" s="929" t="s">
        <v>371</v>
      </c>
      <c r="N450" s="931"/>
      <c r="O450" s="929" t="s">
        <v>371</v>
      </c>
      <c r="P450" s="931"/>
      <c r="Q450" s="929" t="s">
        <v>371</v>
      </c>
      <c r="R450" s="931"/>
      <c r="S450" s="929" t="s">
        <v>371</v>
      </c>
      <c r="T450" s="931"/>
      <c r="U450" s="968"/>
      <c r="V450" s="957"/>
      <c r="W450" s="720"/>
      <c r="X450" s="720"/>
      <c r="Y450" s="720"/>
    </row>
    <row r="451" spans="1:25" ht="24" customHeight="1">
      <c r="A451" s="720">
        <v>24</v>
      </c>
      <c r="B451" s="164"/>
      <c r="C451" s="165"/>
      <c r="D451" s="165"/>
      <c r="E451" s="934"/>
      <c r="F451" s="935"/>
      <c r="G451" s="934"/>
      <c r="H451" s="935"/>
      <c r="I451" s="934"/>
      <c r="J451" s="935"/>
      <c r="K451" s="929" t="s">
        <v>371</v>
      </c>
      <c r="L451" s="931"/>
      <c r="M451" s="929" t="s">
        <v>371</v>
      </c>
      <c r="N451" s="931"/>
      <c r="O451" s="929" t="s">
        <v>371</v>
      </c>
      <c r="P451" s="931"/>
      <c r="Q451" s="929" t="s">
        <v>371</v>
      </c>
      <c r="R451" s="931"/>
      <c r="S451" s="929" t="s">
        <v>371</v>
      </c>
      <c r="T451" s="931"/>
      <c r="U451" s="968"/>
      <c r="V451" s="957"/>
      <c r="W451" s="720"/>
      <c r="X451" s="720"/>
      <c r="Y451" s="720"/>
    </row>
    <row r="452" spans="1:25" ht="24" customHeight="1">
      <c r="A452" s="720">
        <v>25</v>
      </c>
      <c r="B452" s="164"/>
      <c r="C452" s="165"/>
      <c r="D452" s="165"/>
      <c r="E452" s="934"/>
      <c r="F452" s="935"/>
      <c r="G452" s="934"/>
      <c r="H452" s="935"/>
      <c r="I452" s="934"/>
      <c r="J452" s="935"/>
      <c r="K452" s="929" t="s">
        <v>371</v>
      </c>
      <c r="L452" s="931"/>
      <c r="M452" s="929" t="s">
        <v>371</v>
      </c>
      <c r="N452" s="931"/>
      <c r="O452" s="929" t="s">
        <v>371</v>
      </c>
      <c r="P452" s="931"/>
      <c r="Q452" s="929" t="s">
        <v>371</v>
      </c>
      <c r="R452" s="931"/>
      <c r="S452" s="929" t="s">
        <v>371</v>
      </c>
      <c r="T452" s="931"/>
      <c r="U452" s="968"/>
      <c r="V452" s="957"/>
      <c r="W452" s="720"/>
      <c r="X452" s="720"/>
      <c r="Y452" s="720"/>
    </row>
    <row r="453" spans="1:25" ht="24" customHeight="1">
      <c r="A453" s="720">
        <v>26</v>
      </c>
      <c r="B453" s="164"/>
      <c r="C453" s="165"/>
      <c r="D453" s="165"/>
      <c r="E453" s="934"/>
      <c r="F453" s="935"/>
      <c r="G453" s="934"/>
      <c r="H453" s="935"/>
      <c r="I453" s="934"/>
      <c r="J453" s="935"/>
      <c r="K453" s="929" t="s">
        <v>371</v>
      </c>
      <c r="L453" s="931"/>
      <c r="M453" s="929" t="s">
        <v>371</v>
      </c>
      <c r="N453" s="931"/>
      <c r="O453" s="929" t="s">
        <v>371</v>
      </c>
      <c r="P453" s="931"/>
      <c r="Q453" s="929" t="s">
        <v>371</v>
      </c>
      <c r="R453" s="931"/>
      <c r="S453" s="929" t="s">
        <v>371</v>
      </c>
      <c r="T453" s="931"/>
      <c r="U453" s="968"/>
      <c r="V453" s="957"/>
      <c r="W453" s="720"/>
      <c r="X453" s="720"/>
      <c r="Y453" s="720"/>
    </row>
    <row r="454" spans="1:25" ht="24" customHeight="1">
      <c r="A454" s="720">
        <v>27</v>
      </c>
      <c r="B454" s="164"/>
      <c r="C454" s="165"/>
      <c r="D454" s="165"/>
      <c r="E454" s="934"/>
      <c r="F454" s="935"/>
      <c r="G454" s="934"/>
      <c r="H454" s="935"/>
      <c r="I454" s="934"/>
      <c r="J454" s="935"/>
      <c r="K454" s="929" t="s">
        <v>371</v>
      </c>
      <c r="L454" s="931"/>
      <c r="M454" s="929" t="s">
        <v>371</v>
      </c>
      <c r="N454" s="931"/>
      <c r="O454" s="929" t="s">
        <v>371</v>
      </c>
      <c r="P454" s="931"/>
      <c r="Q454" s="929" t="s">
        <v>371</v>
      </c>
      <c r="R454" s="931"/>
      <c r="S454" s="929" t="s">
        <v>371</v>
      </c>
      <c r="T454" s="931"/>
      <c r="U454" s="968"/>
      <c r="V454" s="957"/>
      <c r="W454" s="720"/>
      <c r="X454" s="720"/>
      <c r="Y454" s="720"/>
    </row>
    <row r="455" spans="1:25" ht="24" customHeight="1">
      <c r="A455" s="720">
        <v>28</v>
      </c>
      <c r="B455" s="164"/>
      <c r="C455" s="165"/>
      <c r="D455" s="165"/>
      <c r="E455" s="982"/>
      <c r="F455" s="983"/>
      <c r="G455" s="982"/>
      <c r="H455" s="983"/>
      <c r="I455" s="982"/>
      <c r="J455" s="983"/>
      <c r="K455" s="929" t="s">
        <v>371</v>
      </c>
      <c r="L455" s="931"/>
      <c r="M455" s="929" t="s">
        <v>371</v>
      </c>
      <c r="N455" s="931"/>
      <c r="O455" s="929" t="s">
        <v>371</v>
      </c>
      <c r="P455" s="931"/>
      <c r="Q455" s="929" t="s">
        <v>371</v>
      </c>
      <c r="R455" s="931"/>
      <c r="S455" s="929" t="s">
        <v>371</v>
      </c>
      <c r="T455" s="931"/>
      <c r="U455" s="984"/>
      <c r="V455" s="985"/>
      <c r="W455" s="716"/>
      <c r="X455" s="716"/>
      <c r="Y455" s="716"/>
    </row>
    <row r="456" spans="1:25" ht="24" customHeight="1">
      <c r="A456" s="720">
        <v>29</v>
      </c>
      <c r="B456" s="164"/>
      <c r="C456" s="165"/>
      <c r="D456" s="165"/>
      <c r="E456" s="980"/>
      <c r="F456" s="980"/>
      <c r="G456" s="980"/>
      <c r="H456" s="980"/>
      <c r="I456" s="980"/>
      <c r="J456" s="980"/>
      <c r="K456" s="929" t="s">
        <v>371</v>
      </c>
      <c r="L456" s="931"/>
      <c r="M456" s="929" t="s">
        <v>371</v>
      </c>
      <c r="N456" s="931"/>
      <c r="O456" s="929" t="s">
        <v>371</v>
      </c>
      <c r="P456" s="931"/>
      <c r="Q456" s="929" t="s">
        <v>371</v>
      </c>
      <c r="R456" s="931"/>
      <c r="S456" s="929" t="s">
        <v>371</v>
      </c>
      <c r="T456" s="931"/>
      <c r="U456" s="981"/>
      <c r="V456" s="981"/>
      <c r="W456" s="720"/>
      <c r="X456" s="720"/>
      <c r="Y456" s="720"/>
    </row>
    <row r="457" spans="1:25" ht="24" customHeight="1">
      <c r="A457" s="720">
        <v>30</v>
      </c>
      <c r="B457" s="164"/>
      <c r="C457" s="165"/>
      <c r="D457" s="165"/>
      <c r="E457" s="934"/>
      <c r="F457" s="935"/>
      <c r="G457" s="934"/>
      <c r="H457" s="935"/>
      <c r="I457" s="934"/>
      <c r="J457" s="935"/>
      <c r="K457" s="929" t="s">
        <v>371</v>
      </c>
      <c r="L457" s="931"/>
      <c r="M457" s="929" t="s">
        <v>371</v>
      </c>
      <c r="N457" s="931"/>
      <c r="O457" s="929" t="s">
        <v>371</v>
      </c>
      <c r="P457" s="931"/>
      <c r="Q457" s="929" t="s">
        <v>371</v>
      </c>
      <c r="R457" s="931"/>
      <c r="S457" s="929" t="s">
        <v>371</v>
      </c>
      <c r="T457" s="931"/>
      <c r="U457" s="968"/>
      <c r="V457" s="957"/>
      <c r="W457" s="720"/>
      <c r="X457" s="720"/>
      <c r="Y457" s="720"/>
    </row>
    <row r="458" spans="1:25" ht="24" customHeight="1">
      <c r="A458" s="720">
        <v>31</v>
      </c>
      <c r="B458" s="164"/>
      <c r="C458" s="165"/>
      <c r="D458" s="165"/>
      <c r="E458" s="934"/>
      <c r="F458" s="935"/>
      <c r="G458" s="934"/>
      <c r="H458" s="935"/>
      <c r="I458" s="934"/>
      <c r="J458" s="935"/>
      <c r="K458" s="929" t="s">
        <v>371</v>
      </c>
      <c r="L458" s="931"/>
      <c r="M458" s="929" t="s">
        <v>371</v>
      </c>
      <c r="N458" s="931"/>
      <c r="O458" s="929" t="s">
        <v>371</v>
      </c>
      <c r="P458" s="931"/>
      <c r="Q458" s="929" t="s">
        <v>371</v>
      </c>
      <c r="R458" s="931"/>
      <c r="S458" s="929" t="s">
        <v>371</v>
      </c>
      <c r="T458" s="931"/>
      <c r="U458" s="968"/>
      <c r="V458" s="957"/>
      <c r="W458" s="720"/>
      <c r="X458" s="720"/>
      <c r="Y458" s="720"/>
    </row>
    <row r="459" spans="1:25" ht="24" customHeight="1">
      <c r="A459" s="720">
        <v>32</v>
      </c>
      <c r="B459" s="164"/>
      <c r="C459" s="165"/>
      <c r="D459" s="165"/>
      <c r="E459" s="934"/>
      <c r="F459" s="935"/>
      <c r="G459" s="934"/>
      <c r="H459" s="935"/>
      <c r="I459" s="934"/>
      <c r="J459" s="935"/>
      <c r="K459" s="929" t="s">
        <v>371</v>
      </c>
      <c r="L459" s="931"/>
      <c r="M459" s="929" t="s">
        <v>371</v>
      </c>
      <c r="N459" s="931"/>
      <c r="O459" s="929" t="s">
        <v>371</v>
      </c>
      <c r="P459" s="931"/>
      <c r="Q459" s="929" t="s">
        <v>371</v>
      </c>
      <c r="R459" s="931"/>
      <c r="S459" s="929" t="s">
        <v>371</v>
      </c>
      <c r="T459" s="931"/>
      <c r="U459" s="968"/>
      <c r="V459" s="957"/>
      <c r="W459" s="720"/>
      <c r="X459" s="720"/>
      <c r="Y459" s="720"/>
    </row>
    <row r="460" spans="1:25" ht="20.25" customHeight="1">
      <c r="A460" s="158"/>
      <c r="B460" s="158"/>
      <c r="C460" s="167"/>
      <c r="D460" s="167"/>
      <c r="E460" s="158"/>
      <c r="F460" s="158"/>
      <c r="G460" s="158"/>
      <c r="H460" s="158"/>
      <c r="I460" s="158"/>
      <c r="J460" s="158"/>
      <c r="K460" s="158"/>
      <c r="L460" s="158"/>
      <c r="M460" s="158"/>
      <c r="N460" s="158"/>
      <c r="O460" s="158"/>
      <c r="P460" s="158"/>
      <c r="Q460" s="158"/>
      <c r="R460" s="158"/>
      <c r="S460" s="158"/>
      <c r="T460" s="158"/>
      <c r="U460" s="158"/>
      <c r="V460" s="158"/>
      <c r="W460" s="158"/>
      <c r="X460" s="158"/>
      <c r="Y460" s="158"/>
    </row>
    <row r="461" spans="1:25" ht="20.25" customHeight="1">
      <c r="A461" s="928"/>
      <c r="B461" s="928"/>
      <c r="C461" s="928"/>
      <c r="D461" s="928"/>
      <c r="E461" s="928"/>
      <c r="F461" s="928"/>
      <c r="G461" s="715"/>
      <c r="H461" s="928"/>
      <c r="I461" s="928"/>
      <c r="J461" s="928"/>
      <c r="K461" s="928"/>
      <c r="L461" s="928"/>
      <c r="M461" s="928"/>
      <c r="N461" s="928"/>
      <c r="O461" s="928"/>
      <c r="P461" s="928"/>
      <c r="Q461" s="928"/>
      <c r="R461" s="928"/>
      <c r="S461" s="928"/>
      <c r="T461" s="158"/>
      <c r="U461" s="929" t="s">
        <v>355</v>
      </c>
      <c r="V461" s="930"/>
      <c r="W461" s="930"/>
      <c r="X461" s="930"/>
      <c r="Y461" s="931"/>
    </row>
    <row r="462" spans="1:25" ht="20.25" customHeight="1">
      <c r="A462" s="158"/>
      <c r="B462" s="715"/>
      <c r="C462" s="715"/>
      <c r="D462" s="715"/>
      <c r="E462" s="979"/>
      <c r="F462" s="979"/>
      <c r="G462" s="715"/>
      <c r="H462" s="158"/>
      <c r="I462" s="715"/>
      <c r="J462" s="928"/>
      <c r="K462" s="928"/>
      <c r="L462" s="928"/>
      <c r="M462" s="928"/>
      <c r="N462" s="928"/>
      <c r="O462" s="928"/>
      <c r="P462" s="928"/>
      <c r="Q462" s="928"/>
      <c r="R462" s="979"/>
      <c r="S462" s="979"/>
      <c r="T462" s="158"/>
      <c r="U462" s="169"/>
      <c r="V462" s="158"/>
      <c r="W462" s="158"/>
      <c r="X462" s="158"/>
      <c r="Y462" s="170"/>
    </row>
    <row r="463" spans="1:25" ht="20.25" customHeight="1">
      <c r="A463" s="714"/>
      <c r="B463" s="715"/>
      <c r="C463" s="167"/>
      <c r="D463" s="715"/>
      <c r="E463" s="978"/>
      <c r="F463" s="978"/>
      <c r="G463" s="718"/>
      <c r="H463" s="714"/>
      <c r="I463" s="715"/>
      <c r="J463" s="928"/>
      <c r="K463" s="928"/>
      <c r="L463" s="928"/>
      <c r="M463" s="928"/>
      <c r="N463" s="928"/>
      <c r="O463" s="928"/>
      <c r="P463" s="928"/>
      <c r="Q463" s="928"/>
      <c r="R463" s="928"/>
      <c r="S463" s="928"/>
      <c r="T463" s="158"/>
      <c r="U463" s="169"/>
      <c r="V463" s="158"/>
      <c r="W463" s="158"/>
      <c r="X463" s="158"/>
      <c r="Y463" s="170"/>
    </row>
    <row r="464" spans="1:25" ht="20.25" customHeight="1">
      <c r="A464" s="714"/>
      <c r="B464" s="715"/>
      <c r="C464" s="167"/>
      <c r="D464" s="715"/>
      <c r="E464" s="978"/>
      <c r="F464" s="978"/>
      <c r="G464" s="718"/>
      <c r="H464" s="714"/>
      <c r="I464" s="715"/>
      <c r="J464" s="928"/>
      <c r="K464" s="928"/>
      <c r="L464" s="928"/>
      <c r="M464" s="928"/>
      <c r="N464" s="928"/>
      <c r="O464" s="928"/>
      <c r="P464" s="928"/>
      <c r="Q464" s="928"/>
      <c r="R464" s="928"/>
      <c r="S464" s="928"/>
      <c r="T464" s="158"/>
      <c r="U464" s="169"/>
      <c r="V464" s="158"/>
      <c r="W464" s="158"/>
      <c r="X464" s="158"/>
      <c r="Y464" s="170"/>
    </row>
    <row r="465" spans="1:25" ht="20.25" customHeight="1">
      <c r="A465" s="714"/>
      <c r="B465" s="715"/>
      <c r="C465" s="167"/>
      <c r="D465" s="715"/>
      <c r="E465" s="978"/>
      <c r="F465" s="978"/>
      <c r="G465" s="718"/>
      <c r="H465" s="714"/>
      <c r="I465" s="715"/>
      <c r="J465" s="928"/>
      <c r="K465" s="928"/>
      <c r="L465" s="928"/>
      <c r="M465" s="928"/>
      <c r="N465" s="928"/>
      <c r="O465" s="928"/>
      <c r="P465" s="928"/>
      <c r="Q465" s="928"/>
      <c r="R465" s="928"/>
      <c r="S465" s="928"/>
      <c r="U465" s="173"/>
      <c r="Y465" s="174"/>
    </row>
    <row r="466" spans="1:25" ht="20.25" customHeight="1">
      <c r="A466" s="714"/>
      <c r="B466" s="715"/>
      <c r="C466" s="167"/>
      <c r="D466" s="715"/>
      <c r="E466" s="978"/>
      <c r="F466" s="978"/>
      <c r="G466" s="718"/>
      <c r="H466" s="714"/>
      <c r="I466" s="715"/>
      <c r="J466" s="928"/>
      <c r="K466" s="928"/>
      <c r="L466" s="928"/>
      <c r="M466" s="928"/>
      <c r="N466" s="928"/>
      <c r="O466" s="928"/>
      <c r="P466" s="928"/>
      <c r="Q466" s="928"/>
      <c r="R466" s="928"/>
      <c r="S466" s="928"/>
      <c r="T466" s="158"/>
      <c r="U466" s="929" t="s">
        <v>358</v>
      </c>
      <c r="V466" s="930"/>
      <c r="W466" s="930"/>
      <c r="X466" s="930"/>
      <c r="Y466" s="931"/>
    </row>
    <row r="467" spans="1:25" ht="20.25" customHeight="1">
      <c r="A467" s="714"/>
      <c r="B467" s="715"/>
      <c r="C467" s="167"/>
      <c r="D467" s="715"/>
      <c r="E467" s="978"/>
      <c r="F467" s="978"/>
      <c r="G467" s="718"/>
      <c r="H467" s="714"/>
      <c r="I467" s="715"/>
      <c r="J467" s="928"/>
      <c r="K467" s="928"/>
      <c r="L467" s="928"/>
      <c r="M467" s="928"/>
      <c r="N467" s="928"/>
      <c r="O467" s="928"/>
      <c r="P467" s="928"/>
      <c r="Q467" s="928"/>
      <c r="R467" s="928"/>
      <c r="S467" s="928"/>
      <c r="T467" s="158"/>
      <c r="U467" s="492"/>
      <c r="V467" s="715"/>
      <c r="W467" s="715"/>
      <c r="X467" s="715"/>
      <c r="Y467" s="493"/>
    </row>
    <row r="468" spans="1:25" ht="20.25" customHeight="1">
      <c r="A468" s="714"/>
      <c r="B468" s="715"/>
      <c r="C468" s="167"/>
      <c r="D468" s="715"/>
      <c r="E468" s="978"/>
      <c r="F468" s="978"/>
      <c r="G468" s="718"/>
      <c r="H468" s="714"/>
      <c r="I468" s="715"/>
      <c r="J468" s="928"/>
      <c r="K468" s="928"/>
      <c r="L468" s="928"/>
      <c r="M468" s="928"/>
      <c r="N468" s="928"/>
      <c r="O468" s="928"/>
      <c r="P468" s="928"/>
      <c r="Q468" s="928"/>
      <c r="R468" s="928"/>
      <c r="S468" s="928"/>
      <c r="T468" s="158"/>
      <c r="U468" s="492"/>
      <c r="V468" s="715"/>
      <c r="W468" s="715"/>
      <c r="X468" s="715"/>
      <c r="Y468" s="493"/>
    </row>
    <row r="469" spans="1:25" ht="20.25" customHeight="1">
      <c r="A469" s="714"/>
      <c r="B469" s="715"/>
      <c r="C469" s="167"/>
      <c r="D469" s="715"/>
      <c r="E469" s="978"/>
      <c r="F469" s="978"/>
      <c r="G469" s="718"/>
      <c r="H469" s="714"/>
      <c r="I469" s="715"/>
      <c r="J469" s="928"/>
      <c r="K469" s="928"/>
      <c r="L469" s="928"/>
      <c r="M469" s="928"/>
      <c r="N469" s="928"/>
      <c r="O469" s="928"/>
      <c r="P469" s="928"/>
      <c r="Q469" s="928"/>
      <c r="R469" s="928"/>
      <c r="S469" s="928"/>
      <c r="U469" s="173"/>
      <c r="Y469" s="174"/>
    </row>
    <row r="470" spans="1:25" ht="20.25" customHeight="1">
      <c r="A470" s="714"/>
      <c r="B470" s="715"/>
      <c r="C470" s="167"/>
      <c r="D470" s="715"/>
      <c r="E470" s="978"/>
      <c r="F470" s="978"/>
      <c r="G470" s="718"/>
      <c r="H470" s="714"/>
      <c r="I470" s="715"/>
      <c r="J470" s="928"/>
      <c r="K470" s="928"/>
      <c r="L470" s="928"/>
      <c r="M470" s="928"/>
      <c r="N470" s="928"/>
      <c r="O470" s="928"/>
      <c r="P470" s="928"/>
      <c r="Q470" s="928"/>
      <c r="R470" s="928"/>
      <c r="S470" s="928"/>
      <c r="T470" s="158"/>
      <c r="U470" s="175"/>
      <c r="V470" s="176"/>
      <c r="W470" s="176"/>
      <c r="X470" s="176"/>
      <c r="Y470" s="177"/>
    </row>
    <row r="471" spans="1:25" ht="12" customHeight="1">
      <c r="A471" s="714"/>
      <c r="B471" s="715"/>
      <c r="C471" s="167"/>
      <c r="D471" s="715"/>
      <c r="E471" s="718"/>
      <c r="F471" s="718"/>
      <c r="G471" s="718"/>
      <c r="H471" s="714"/>
      <c r="I471" s="715"/>
      <c r="J471" s="715"/>
      <c r="K471" s="715"/>
      <c r="L471" s="715"/>
      <c r="M471" s="715"/>
      <c r="N471" s="715"/>
      <c r="O471" s="715"/>
      <c r="P471" s="715"/>
      <c r="Q471" s="715"/>
      <c r="R471" s="715"/>
      <c r="S471" s="715"/>
      <c r="T471" s="158"/>
      <c r="U471" s="158"/>
      <c r="V471" s="158"/>
      <c r="W471" s="158"/>
      <c r="X471" s="158"/>
      <c r="Y471" s="158"/>
    </row>
    <row r="472" spans="1:25" ht="38.25" customHeight="1">
      <c r="A472" s="942" t="s">
        <v>360</v>
      </c>
      <c r="B472" s="943"/>
      <c r="C472" s="943"/>
      <c r="D472" s="943"/>
      <c r="E472" s="992" t="s">
        <v>4</v>
      </c>
      <c r="F472" s="992"/>
      <c r="G472" s="945">
        <f>Boys!$G$3</f>
        <v>46271</v>
      </c>
      <c r="H472" s="946"/>
      <c r="I472" s="947"/>
      <c r="J472" s="992" t="s">
        <v>5</v>
      </c>
      <c r="K472" s="992"/>
      <c r="L472" s="993" t="str">
        <f>Boys!$I$3</f>
        <v>Tilsley</v>
      </c>
      <c r="M472" s="994"/>
      <c r="N472" s="994"/>
      <c r="O472" s="994"/>
      <c r="P472" s="949"/>
      <c r="Q472" s="950"/>
      <c r="R472" s="992" t="s">
        <v>340</v>
      </c>
      <c r="S472" s="992"/>
      <c r="T472" s="948" t="str">
        <f>'Read Me First'!$A$1</f>
        <v>Oxfordshire Track and Field League 2026</v>
      </c>
      <c r="U472" s="949"/>
      <c r="V472" s="949"/>
      <c r="W472" s="949"/>
      <c r="X472" s="949"/>
      <c r="Y472" s="950"/>
    </row>
    <row r="473" spans="1:25" ht="38.25" customHeight="1">
      <c r="A473" s="929" t="s">
        <v>283</v>
      </c>
      <c r="B473" s="931"/>
      <c r="C473" s="948" t="str">
        <f>"Long Jump U16 Boys (" &amp;DataCalcs!$L$677 &amp; " athletes)"</f>
        <v>Long Jump U16 Boys (0 athletes)</v>
      </c>
      <c r="D473" s="950"/>
      <c r="E473" s="929" t="s">
        <v>341</v>
      </c>
      <c r="F473" s="931"/>
      <c r="G473" s="951">
        <f>DataTables!$Q$33</f>
        <v>0.58333333333333337</v>
      </c>
      <c r="H473" s="952"/>
      <c r="I473" s="953"/>
      <c r="J473" s="929" t="s">
        <v>342</v>
      </c>
      <c r="K473" s="930"/>
      <c r="L473" s="956">
        <f>DataTables!$N$33</f>
        <v>6.25</v>
      </c>
      <c r="M473" s="956"/>
      <c r="N473" s="948" t="s">
        <v>361</v>
      </c>
      <c r="O473" s="949"/>
      <c r="P473" s="949"/>
      <c r="Q473" s="949"/>
      <c r="R473" s="949"/>
      <c r="S473" s="949"/>
      <c r="T473" s="949"/>
      <c r="U473" s="949"/>
      <c r="V473" s="949"/>
      <c r="W473" s="949"/>
      <c r="X473" s="949"/>
      <c r="Y473" s="950"/>
    </row>
    <row r="474" spans="1:25" ht="20.25" customHeight="1">
      <c r="A474" s="158"/>
      <c r="B474" s="158"/>
      <c r="C474" s="158"/>
      <c r="D474" s="159"/>
      <c r="E474" s="715"/>
      <c r="F474" s="715"/>
      <c r="G474" s="160"/>
      <c r="H474" s="160"/>
      <c r="I474" s="715"/>
      <c r="J474" s="715"/>
      <c r="K474" s="713"/>
      <c r="L474" s="713"/>
      <c r="M474" s="713"/>
      <c r="N474" s="161"/>
      <c r="O474" s="161"/>
      <c r="P474" s="162"/>
      <c r="Q474" s="161"/>
      <c r="R474" s="163"/>
      <c r="S474" s="163"/>
      <c r="T474" s="163"/>
      <c r="U474" s="163"/>
      <c r="V474" s="163"/>
      <c r="W474" s="163"/>
      <c r="X474" s="163"/>
      <c r="Y474" s="163"/>
    </row>
    <row r="475" spans="1:25" ht="38.25" customHeight="1">
      <c r="A475" s="958" t="s">
        <v>344</v>
      </c>
      <c r="B475" s="960" t="s">
        <v>302</v>
      </c>
      <c r="C475" s="960" t="s">
        <v>345</v>
      </c>
      <c r="D475" s="960" t="s">
        <v>346</v>
      </c>
      <c r="E475" s="986" t="s">
        <v>362</v>
      </c>
      <c r="F475" s="986"/>
      <c r="G475" s="986" t="s">
        <v>363</v>
      </c>
      <c r="H475" s="986"/>
      <c r="I475" s="986" t="s">
        <v>364</v>
      </c>
      <c r="J475" s="986"/>
      <c r="K475" s="986" t="s">
        <v>365</v>
      </c>
      <c r="L475" s="986"/>
      <c r="M475" s="987" t="s">
        <v>366</v>
      </c>
      <c r="N475" s="988"/>
      <c r="O475" s="986" t="s">
        <v>367</v>
      </c>
      <c r="P475" s="991"/>
      <c r="Q475" s="986" t="s">
        <v>368</v>
      </c>
      <c r="R475" s="991"/>
      <c r="S475" s="986" t="s">
        <v>369</v>
      </c>
      <c r="T475" s="991"/>
      <c r="U475" s="986" t="s">
        <v>370</v>
      </c>
      <c r="V475" s="940"/>
      <c r="W475" s="938" t="s">
        <v>350</v>
      </c>
      <c r="X475" s="940" t="s">
        <v>351</v>
      </c>
      <c r="Y475" s="941"/>
    </row>
    <row r="476" spans="1:25" ht="20.25" customHeight="1">
      <c r="A476" s="959"/>
      <c r="B476" s="961"/>
      <c r="C476" s="961"/>
      <c r="D476" s="961"/>
      <c r="E476" s="991" t="s">
        <v>352</v>
      </c>
      <c r="F476" s="991"/>
      <c r="G476" s="991" t="s">
        <v>352</v>
      </c>
      <c r="H476" s="991"/>
      <c r="I476" s="991" t="s">
        <v>352</v>
      </c>
      <c r="J476" s="991"/>
      <c r="K476" s="991" t="s">
        <v>352</v>
      </c>
      <c r="L476" s="991"/>
      <c r="M476" s="989"/>
      <c r="N476" s="990"/>
      <c r="O476" s="991" t="s">
        <v>352</v>
      </c>
      <c r="P476" s="991"/>
      <c r="Q476" s="991" t="s">
        <v>352</v>
      </c>
      <c r="R476" s="991"/>
      <c r="S476" s="991" t="s">
        <v>352</v>
      </c>
      <c r="T476" s="991"/>
      <c r="U476" s="991" t="s">
        <v>352</v>
      </c>
      <c r="V476" s="940"/>
      <c r="W476" s="939"/>
      <c r="X476" s="719" t="s">
        <v>71</v>
      </c>
      <c r="Y476" s="719" t="s">
        <v>65</v>
      </c>
    </row>
    <row r="477" spans="1:25" ht="24" customHeight="1">
      <c r="A477" s="717">
        <v>1</v>
      </c>
      <c r="B477" s="164" t="str" cm="1">
        <f t="array" ref="B477:D478">IFERROR(_xlfn.TAKE(_xlfn.ANCHORARRAY(DataCalcs!$CQ$84),16),"")</f>
        <v xml:space="preserve"> </v>
      </c>
      <c r="C477" s="165" t="str">
        <v/>
      </c>
      <c r="D477" s="165" t="str">
        <v/>
      </c>
      <c r="E477" s="934"/>
      <c r="F477" s="935"/>
      <c r="G477" s="934"/>
      <c r="H477" s="935"/>
      <c r="I477" s="934"/>
      <c r="J477" s="935"/>
      <c r="K477" s="929" t="s">
        <v>371</v>
      </c>
      <c r="L477" s="931"/>
      <c r="M477" s="929" t="s">
        <v>371</v>
      </c>
      <c r="N477" s="931"/>
      <c r="O477" s="929" t="s">
        <v>371</v>
      </c>
      <c r="P477" s="931"/>
      <c r="Q477" s="929" t="s">
        <v>371</v>
      </c>
      <c r="R477" s="931"/>
      <c r="S477" s="929" t="s">
        <v>371</v>
      </c>
      <c r="T477" s="931"/>
      <c r="U477" s="968"/>
      <c r="V477" s="957"/>
      <c r="W477" s="720"/>
      <c r="X477" s="720"/>
      <c r="Y477" s="720"/>
    </row>
    <row r="478" spans="1:25" ht="24" customHeight="1">
      <c r="A478" s="720">
        <v>2</v>
      </c>
      <c r="B478" s="164" t="str">
        <v xml:space="preserve"> </v>
      </c>
      <c r="C478" s="165" t="str">
        <v/>
      </c>
      <c r="D478" s="165" t="str">
        <v/>
      </c>
      <c r="E478" s="934"/>
      <c r="F478" s="935"/>
      <c r="G478" s="934"/>
      <c r="H478" s="935"/>
      <c r="I478" s="934"/>
      <c r="J478" s="935"/>
      <c r="K478" s="929" t="s">
        <v>371</v>
      </c>
      <c r="L478" s="931"/>
      <c r="M478" s="929" t="s">
        <v>371</v>
      </c>
      <c r="N478" s="931"/>
      <c r="O478" s="929" t="s">
        <v>371</v>
      </c>
      <c r="P478" s="931"/>
      <c r="Q478" s="929" t="s">
        <v>371</v>
      </c>
      <c r="R478" s="931"/>
      <c r="S478" s="929" t="s">
        <v>371</v>
      </c>
      <c r="T478" s="931"/>
      <c r="U478" s="968"/>
      <c r="V478" s="957"/>
      <c r="W478" s="720"/>
      <c r="X478" s="720"/>
      <c r="Y478" s="720"/>
    </row>
    <row r="479" spans="1:25" ht="24" customHeight="1">
      <c r="A479" s="720">
        <v>3</v>
      </c>
      <c r="B479" s="164"/>
      <c r="C479" s="165"/>
      <c r="D479" s="165"/>
      <c r="E479" s="934"/>
      <c r="F479" s="935"/>
      <c r="G479" s="934"/>
      <c r="H479" s="935"/>
      <c r="I479" s="934"/>
      <c r="J479" s="935"/>
      <c r="K479" s="929" t="s">
        <v>371</v>
      </c>
      <c r="L479" s="931"/>
      <c r="M479" s="929" t="s">
        <v>371</v>
      </c>
      <c r="N479" s="931"/>
      <c r="O479" s="929" t="s">
        <v>371</v>
      </c>
      <c r="P479" s="931"/>
      <c r="Q479" s="929" t="s">
        <v>371</v>
      </c>
      <c r="R479" s="931"/>
      <c r="S479" s="929" t="s">
        <v>371</v>
      </c>
      <c r="T479" s="931"/>
      <c r="U479" s="968"/>
      <c r="V479" s="957"/>
      <c r="W479" s="720"/>
      <c r="X479" s="720"/>
      <c r="Y479" s="720"/>
    </row>
    <row r="480" spans="1:25" ht="24" customHeight="1">
      <c r="A480" s="720">
        <v>4</v>
      </c>
      <c r="B480" s="164"/>
      <c r="C480" s="165"/>
      <c r="D480" s="165"/>
      <c r="E480" s="934"/>
      <c r="F480" s="935"/>
      <c r="G480" s="934"/>
      <c r="H480" s="935"/>
      <c r="I480" s="934"/>
      <c r="J480" s="935"/>
      <c r="K480" s="929" t="s">
        <v>371</v>
      </c>
      <c r="L480" s="931"/>
      <c r="M480" s="929" t="s">
        <v>371</v>
      </c>
      <c r="N480" s="931"/>
      <c r="O480" s="929" t="s">
        <v>371</v>
      </c>
      <c r="P480" s="931"/>
      <c r="Q480" s="929" t="s">
        <v>371</v>
      </c>
      <c r="R480" s="931"/>
      <c r="S480" s="929" t="s">
        <v>371</v>
      </c>
      <c r="T480" s="931"/>
      <c r="U480" s="968"/>
      <c r="V480" s="957"/>
      <c r="W480" s="720"/>
      <c r="X480" s="720"/>
      <c r="Y480" s="720"/>
    </row>
    <row r="481" spans="1:25" ht="24" customHeight="1">
      <c r="A481" s="720">
        <v>5</v>
      </c>
      <c r="B481" s="164"/>
      <c r="C481" s="165"/>
      <c r="D481" s="165"/>
      <c r="E481" s="934"/>
      <c r="F481" s="935"/>
      <c r="G481" s="934"/>
      <c r="H481" s="935"/>
      <c r="I481" s="934"/>
      <c r="J481" s="935"/>
      <c r="K481" s="929" t="s">
        <v>371</v>
      </c>
      <c r="L481" s="931"/>
      <c r="M481" s="929" t="s">
        <v>371</v>
      </c>
      <c r="N481" s="931"/>
      <c r="O481" s="929" t="s">
        <v>371</v>
      </c>
      <c r="P481" s="931"/>
      <c r="Q481" s="929" t="s">
        <v>371</v>
      </c>
      <c r="R481" s="931"/>
      <c r="S481" s="929" t="s">
        <v>371</v>
      </c>
      <c r="T481" s="931"/>
      <c r="U481" s="968"/>
      <c r="V481" s="957"/>
      <c r="W481" s="720"/>
      <c r="X481" s="720"/>
      <c r="Y481" s="720"/>
    </row>
    <row r="482" spans="1:25" ht="24" customHeight="1">
      <c r="A482" s="720">
        <v>6</v>
      </c>
      <c r="B482" s="164"/>
      <c r="C482" s="165"/>
      <c r="D482" s="165"/>
      <c r="E482" s="934"/>
      <c r="F482" s="935"/>
      <c r="G482" s="934"/>
      <c r="H482" s="935"/>
      <c r="I482" s="934"/>
      <c r="J482" s="935"/>
      <c r="K482" s="929" t="s">
        <v>371</v>
      </c>
      <c r="L482" s="931"/>
      <c r="M482" s="929" t="s">
        <v>371</v>
      </c>
      <c r="N482" s="931"/>
      <c r="O482" s="929" t="s">
        <v>371</v>
      </c>
      <c r="P482" s="931"/>
      <c r="Q482" s="929" t="s">
        <v>371</v>
      </c>
      <c r="R482" s="931"/>
      <c r="S482" s="929" t="s">
        <v>371</v>
      </c>
      <c r="T482" s="931"/>
      <c r="U482" s="968"/>
      <c r="V482" s="957"/>
      <c r="W482" s="720"/>
      <c r="X482" s="720"/>
      <c r="Y482" s="720"/>
    </row>
    <row r="483" spans="1:25" ht="24" customHeight="1">
      <c r="A483" s="720">
        <v>7</v>
      </c>
      <c r="B483" s="164"/>
      <c r="C483" s="165"/>
      <c r="D483" s="165"/>
      <c r="E483" s="934"/>
      <c r="F483" s="935"/>
      <c r="G483" s="934"/>
      <c r="H483" s="935"/>
      <c r="I483" s="934"/>
      <c r="J483" s="935"/>
      <c r="K483" s="929" t="s">
        <v>371</v>
      </c>
      <c r="L483" s="931"/>
      <c r="M483" s="929" t="s">
        <v>371</v>
      </c>
      <c r="N483" s="931"/>
      <c r="O483" s="929" t="s">
        <v>371</v>
      </c>
      <c r="P483" s="931"/>
      <c r="Q483" s="929" t="s">
        <v>371</v>
      </c>
      <c r="R483" s="931"/>
      <c r="S483" s="929" t="s">
        <v>371</v>
      </c>
      <c r="T483" s="931"/>
      <c r="U483" s="968"/>
      <c r="V483" s="957"/>
      <c r="W483" s="720"/>
      <c r="X483" s="720"/>
      <c r="Y483" s="720"/>
    </row>
    <row r="484" spans="1:25" ht="24" customHeight="1">
      <c r="A484" s="720">
        <v>8</v>
      </c>
      <c r="B484" s="164"/>
      <c r="C484" s="165"/>
      <c r="D484" s="165"/>
      <c r="E484" s="934"/>
      <c r="F484" s="935"/>
      <c r="G484" s="934"/>
      <c r="H484" s="935"/>
      <c r="I484" s="934"/>
      <c r="J484" s="935"/>
      <c r="K484" s="929" t="s">
        <v>371</v>
      </c>
      <c r="L484" s="931"/>
      <c r="M484" s="929" t="s">
        <v>371</v>
      </c>
      <c r="N484" s="931"/>
      <c r="O484" s="929" t="s">
        <v>371</v>
      </c>
      <c r="P484" s="931"/>
      <c r="Q484" s="929" t="s">
        <v>371</v>
      </c>
      <c r="R484" s="931"/>
      <c r="S484" s="929" t="s">
        <v>371</v>
      </c>
      <c r="T484" s="931"/>
      <c r="U484" s="968"/>
      <c r="V484" s="957"/>
      <c r="W484" s="720"/>
      <c r="X484" s="720"/>
      <c r="Y484" s="720"/>
    </row>
    <row r="485" spans="1:25" ht="24" customHeight="1">
      <c r="A485" s="720">
        <v>9</v>
      </c>
      <c r="B485" s="164"/>
      <c r="C485" s="165"/>
      <c r="D485" s="165"/>
      <c r="E485" s="934"/>
      <c r="F485" s="935"/>
      <c r="G485" s="934"/>
      <c r="H485" s="935"/>
      <c r="I485" s="934"/>
      <c r="J485" s="935"/>
      <c r="K485" s="929" t="s">
        <v>371</v>
      </c>
      <c r="L485" s="931"/>
      <c r="M485" s="929" t="s">
        <v>371</v>
      </c>
      <c r="N485" s="931"/>
      <c r="O485" s="929" t="s">
        <v>371</v>
      </c>
      <c r="P485" s="931"/>
      <c r="Q485" s="929" t="s">
        <v>371</v>
      </c>
      <c r="R485" s="931"/>
      <c r="S485" s="929" t="s">
        <v>371</v>
      </c>
      <c r="T485" s="931"/>
      <c r="U485" s="968"/>
      <c r="V485" s="957"/>
      <c r="W485" s="720"/>
      <c r="X485" s="720"/>
      <c r="Y485" s="720"/>
    </row>
    <row r="486" spans="1:25" ht="24" customHeight="1">
      <c r="A486" s="720">
        <v>10</v>
      </c>
      <c r="B486" s="164"/>
      <c r="C486" s="165"/>
      <c r="D486" s="165"/>
      <c r="E486" s="934"/>
      <c r="F486" s="935"/>
      <c r="G486" s="934"/>
      <c r="H486" s="935"/>
      <c r="I486" s="934"/>
      <c r="J486" s="935"/>
      <c r="K486" s="929" t="s">
        <v>371</v>
      </c>
      <c r="L486" s="931"/>
      <c r="M486" s="929" t="s">
        <v>371</v>
      </c>
      <c r="N486" s="931"/>
      <c r="O486" s="929" t="s">
        <v>371</v>
      </c>
      <c r="P486" s="931"/>
      <c r="Q486" s="929" t="s">
        <v>371</v>
      </c>
      <c r="R486" s="931"/>
      <c r="S486" s="929" t="s">
        <v>371</v>
      </c>
      <c r="T486" s="931"/>
      <c r="U486" s="968"/>
      <c r="V486" s="957"/>
      <c r="W486" s="720"/>
      <c r="X486" s="720"/>
      <c r="Y486" s="720"/>
    </row>
    <row r="487" spans="1:25" ht="24" customHeight="1">
      <c r="A487" s="720">
        <v>11</v>
      </c>
      <c r="B487" s="164"/>
      <c r="C487" s="165"/>
      <c r="D487" s="165"/>
      <c r="E487" s="934"/>
      <c r="F487" s="935"/>
      <c r="G487" s="934"/>
      <c r="H487" s="935"/>
      <c r="I487" s="934"/>
      <c r="J487" s="935"/>
      <c r="K487" s="929" t="s">
        <v>371</v>
      </c>
      <c r="L487" s="931"/>
      <c r="M487" s="929" t="s">
        <v>371</v>
      </c>
      <c r="N487" s="931"/>
      <c r="O487" s="929" t="s">
        <v>371</v>
      </c>
      <c r="P487" s="931"/>
      <c r="Q487" s="929" t="s">
        <v>371</v>
      </c>
      <c r="R487" s="931"/>
      <c r="S487" s="929" t="s">
        <v>371</v>
      </c>
      <c r="T487" s="931"/>
      <c r="U487" s="968"/>
      <c r="V487" s="957"/>
      <c r="W487" s="720"/>
      <c r="X487" s="720"/>
      <c r="Y487" s="720"/>
    </row>
    <row r="488" spans="1:25" ht="24" customHeight="1">
      <c r="A488" s="720">
        <v>12</v>
      </c>
      <c r="B488" s="164"/>
      <c r="C488" s="165"/>
      <c r="D488" s="165"/>
      <c r="E488" s="982"/>
      <c r="F488" s="983"/>
      <c r="G488" s="982"/>
      <c r="H488" s="983"/>
      <c r="I488" s="982"/>
      <c r="J488" s="983"/>
      <c r="K488" s="929" t="s">
        <v>371</v>
      </c>
      <c r="L488" s="931"/>
      <c r="M488" s="929" t="s">
        <v>371</v>
      </c>
      <c r="N488" s="931"/>
      <c r="O488" s="929" t="s">
        <v>371</v>
      </c>
      <c r="P488" s="931"/>
      <c r="Q488" s="929" t="s">
        <v>371</v>
      </c>
      <c r="R488" s="931"/>
      <c r="S488" s="929" t="s">
        <v>371</v>
      </c>
      <c r="T488" s="931"/>
      <c r="U488" s="984"/>
      <c r="V488" s="985"/>
      <c r="W488" s="716"/>
      <c r="X488" s="716"/>
      <c r="Y488" s="716"/>
    </row>
    <row r="489" spans="1:25" ht="24" customHeight="1">
      <c r="A489" s="720">
        <v>13</v>
      </c>
      <c r="B489" s="164"/>
      <c r="C489" s="165"/>
      <c r="D489" s="165"/>
      <c r="E489" s="980"/>
      <c r="F489" s="980"/>
      <c r="G489" s="980"/>
      <c r="H489" s="980"/>
      <c r="I489" s="980"/>
      <c r="J489" s="980"/>
      <c r="K489" s="929" t="s">
        <v>371</v>
      </c>
      <c r="L489" s="931"/>
      <c r="M489" s="929" t="s">
        <v>371</v>
      </c>
      <c r="N489" s="931"/>
      <c r="O489" s="929" t="s">
        <v>371</v>
      </c>
      <c r="P489" s="931"/>
      <c r="Q489" s="929" t="s">
        <v>371</v>
      </c>
      <c r="R489" s="931"/>
      <c r="S489" s="929" t="s">
        <v>371</v>
      </c>
      <c r="T489" s="931"/>
      <c r="U489" s="981"/>
      <c r="V489" s="981"/>
      <c r="W489" s="720"/>
      <c r="X489" s="720"/>
      <c r="Y489" s="720"/>
    </row>
    <row r="490" spans="1:25" ht="24" customHeight="1">
      <c r="A490" s="720">
        <v>14</v>
      </c>
      <c r="B490" s="164"/>
      <c r="C490" s="165"/>
      <c r="D490" s="165"/>
      <c r="E490" s="934"/>
      <c r="F490" s="935"/>
      <c r="G490" s="934"/>
      <c r="H490" s="935"/>
      <c r="I490" s="934"/>
      <c r="J490" s="935"/>
      <c r="K490" s="929" t="s">
        <v>371</v>
      </c>
      <c r="L490" s="931"/>
      <c r="M490" s="929" t="s">
        <v>371</v>
      </c>
      <c r="N490" s="931"/>
      <c r="O490" s="929" t="s">
        <v>371</v>
      </c>
      <c r="P490" s="931"/>
      <c r="Q490" s="929" t="s">
        <v>371</v>
      </c>
      <c r="R490" s="931"/>
      <c r="S490" s="929" t="s">
        <v>371</v>
      </c>
      <c r="T490" s="931"/>
      <c r="U490" s="968"/>
      <c r="V490" s="957"/>
      <c r="W490" s="720"/>
      <c r="X490" s="720"/>
      <c r="Y490" s="720"/>
    </row>
    <row r="491" spans="1:25" ht="24" customHeight="1">
      <c r="A491" s="720">
        <v>15</v>
      </c>
      <c r="B491" s="164"/>
      <c r="C491" s="165"/>
      <c r="D491" s="165"/>
      <c r="E491" s="934"/>
      <c r="F491" s="935"/>
      <c r="G491" s="934"/>
      <c r="H491" s="935"/>
      <c r="I491" s="934"/>
      <c r="J491" s="935"/>
      <c r="K491" s="929" t="s">
        <v>371</v>
      </c>
      <c r="L491" s="931"/>
      <c r="M491" s="929" t="s">
        <v>371</v>
      </c>
      <c r="N491" s="931"/>
      <c r="O491" s="929" t="s">
        <v>371</v>
      </c>
      <c r="P491" s="931"/>
      <c r="Q491" s="929" t="s">
        <v>371</v>
      </c>
      <c r="R491" s="931"/>
      <c r="S491" s="929" t="s">
        <v>371</v>
      </c>
      <c r="T491" s="931"/>
      <c r="U491" s="968"/>
      <c r="V491" s="957"/>
      <c r="W491" s="720"/>
      <c r="X491" s="720"/>
      <c r="Y491" s="720"/>
    </row>
    <row r="492" spans="1:25" ht="24" customHeight="1">
      <c r="A492" s="720">
        <v>16</v>
      </c>
      <c r="B492" s="164"/>
      <c r="C492" s="165"/>
      <c r="D492" s="165"/>
      <c r="E492" s="934"/>
      <c r="F492" s="935"/>
      <c r="G492" s="934"/>
      <c r="H492" s="935"/>
      <c r="I492" s="934"/>
      <c r="J492" s="935"/>
      <c r="K492" s="929" t="s">
        <v>371</v>
      </c>
      <c r="L492" s="931"/>
      <c r="M492" s="929" t="s">
        <v>371</v>
      </c>
      <c r="N492" s="931"/>
      <c r="O492" s="929" t="s">
        <v>371</v>
      </c>
      <c r="P492" s="931"/>
      <c r="Q492" s="929" t="s">
        <v>371</v>
      </c>
      <c r="R492" s="931"/>
      <c r="S492" s="929" t="s">
        <v>371</v>
      </c>
      <c r="T492" s="931"/>
      <c r="U492" s="968"/>
      <c r="V492" s="957"/>
      <c r="W492" s="720"/>
      <c r="X492" s="720"/>
      <c r="Y492" s="720"/>
    </row>
    <row r="493" spans="1:25" ht="20.25" customHeight="1">
      <c r="A493" s="158"/>
      <c r="B493" s="158"/>
      <c r="C493" s="167"/>
      <c r="D493" s="167"/>
      <c r="E493" s="158"/>
      <c r="F493" s="158"/>
      <c r="G493" s="158"/>
      <c r="H493" s="158"/>
      <c r="I493" s="158"/>
      <c r="J493" s="158"/>
      <c r="K493" s="158"/>
      <c r="L493" s="158"/>
      <c r="M493" s="158"/>
      <c r="N493" s="158"/>
      <c r="O493" s="158"/>
      <c r="P493" s="158"/>
      <c r="Q493" s="158"/>
      <c r="R493" s="158"/>
      <c r="S493" s="158"/>
      <c r="T493" s="158"/>
      <c r="U493" s="158"/>
      <c r="V493" s="158"/>
      <c r="W493" s="158"/>
      <c r="X493" s="158"/>
      <c r="Y493" s="158"/>
    </row>
    <row r="494" spans="1:25" ht="20.25" customHeight="1">
      <c r="A494" s="992" t="s">
        <v>353</v>
      </c>
      <c r="B494" s="992"/>
      <c r="C494" s="992"/>
      <c r="D494" s="992"/>
      <c r="E494" s="992"/>
      <c r="F494" s="992"/>
      <c r="G494" s="715"/>
      <c r="H494" s="992" t="s">
        <v>354</v>
      </c>
      <c r="I494" s="992"/>
      <c r="J494" s="992"/>
      <c r="K494" s="992"/>
      <c r="L494" s="992"/>
      <c r="M494" s="992"/>
      <c r="N494" s="992"/>
      <c r="O494" s="992"/>
      <c r="P494" s="992"/>
      <c r="Q494" s="992"/>
      <c r="R494" s="992"/>
      <c r="S494" s="992"/>
      <c r="T494" s="158"/>
      <c r="U494" s="929" t="s">
        <v>355</v>
      </c>
      <c r="V494" s="930"/>
      <c r="W494" s="930"/>
      <c r="X494" s="930"/>
      <c r="Y494" s="931"/>
    </row>
    <row r="495" spans="1:25" ht="20.25" customHeight="1">
      <c r="A495" s="168"/>
      <c r="B495" s="720" t="s">
        <v>356</v>
      </c>
      <c r="C495" s="720" t="s">
        <v>345</v>
      </c>
      <c r="D495" s="720" t="s">
        <v>346</v>
      </c>
      <c r="E495" s="940" t="s">
        <v>372</v>
      </c>
      <c r="F495" s="941"/>
      <c r="G495" s="715"/>
      <c r="H495" s="168"/>
      <c r="I495" s="720" t="s">
        <v>356</v>
      </c>
      <c r="J495" s="929" t="s">
        <v>345</v>
      </c>
      <c r="K495" s="930"/>
      <c r="L495" s="930"/>
      <c r="M495" s="930"/>
      <c r="N495" s="931"/>
      <c r="O495" s="929" t="s">
        <v>346</v>
      </c>
      <c r="P495" s="930"/>
      <c r="Q495" s="930"/>
      <c r="R495" s="991" t="s">
        <v>372</v>
      </c>
      <c r="S495" s="991"/>
      <c r="T495" s="158"/>
      <c r="U495" s="169"/>
      <c r="V495" s="158"/>
      <c r="W495" s="158"/>
      <c r="X495" s="158"/>
      <c r="Y495" s="170"/>
    </row>
    <row r="496" spans="1:25" ht="20.25" customHeight="1">
      <c r="A496" s="171">
        <v>1</v>
      </c>
      <c r="B496" s="720"/>
      <c r="C496" s="172"/>
      <c r="D496" s="720"/>
      <c r="E496" s="996"/>
      <c r="F496" s="996"/>
      <c r="G496" s="718"/>
      <c r="H496" s="171">
        <v>1</v>
      </c>
      <c r="I496" s="720"/>
      <c r="J496" s="929"/>
      <c r="K496" s="930"/>
      <c r="L496" s="930"/>
      <c r="M496" s="930"/>
      <c r="N496" s="931"/>
      <c r="O496" s="929"/>
      <c r="P496" s="930"/>
      <c r="Q496" s="930"/>
      <c r="R496" s="992"/>
      <c r="S496" s="992"/>
      <c r="T496" s="158"/>
      <c r="U496" s="169"/>
      <c r="V496" s="158"/>
      <c r="W496" s="158"/>
      <c r="X496" s="158"/>
      <c r="Y496" s="170"/>
    </row>
    <row r="497" spans="1:25" ht="20.25" customHeight="1">
      <c r="A497" s="171">
        <v>2</v>
      </c>
      <c r="B497" s="720"/>
      <c r="C497" s="172"/>
      <c r="D497" s="720"/>
      <c r="E497" s="996"/>
      <c r="F497" s="996"/>
      <c r="G497" s="718"/>
      <c r="H497" s="171">
        <v>2</v>
      </c>
      <c r="I497" s="720"/>
      <c r="J497" s="929"/>
      <c r="K497" s="930"/>
      <c r="L497" s="930"/>
      <c r="M497" s="930"/>
      <c r="N497" s="931"/>
      <c r="O497" s="929"/>
      <c r="P497" s="930"/>
      <c r="Q497" s="930"/>
      <c r="R497" s="992"/>
      <c r="S497" s="992"/>
      <c r="T497" s="158"/>
      <c r="U497" s="169"/>
      <c r="V497" s="158"/>
      <c r="W497" s="158"/>
      <c r="X497" s="158"/>
      <c r="Y497" s="170"/>
    </row>
    <row r="498" spans="1:25" ht="20.25" customHeight="1">
      <c r="A498" s="171">
        <v>3</v>
      </c>
      <c r="B498" s="720"/>
      <c r="C498" s="172"/>
      <c r="D498" s="720"/>
      <c r="E498" s="996"/>
      <c r="F498" s="996"/>
      <c r="G498" s="718"/>
      <c r="H498" s="171">
        <v>3</v>
      </c>
      <c r="I498" s="720"/>
      <c r="J498" s="929"/>
      <c r="K498" s="930"/>
      <c r="L498" s="930"/>
      <c r="M498" s="930"/>
      <c r="N498" s="931"/>
      <c r="O498" s="929"/>
      <c r="P498" s="930"/>
      <c r="Q498" s="930"/>
      <c r="R498" s="992"/>
      <c r="S498" s="992"/>
      <c r="U498" s="173"/>
      <c r="Y498" s="174"/>
    </row>
    <row r="499" spans="1:25" ht="20.25" customHeight="1">
      <c r="A499" s="171">
        <v>4</v>
      </c>
      <c r="B499" s="720"/>
      <c r="C499" s="172"/>
      <c r="D499" s="720"/>
      <c r="E499" s="997"/>
      <c r="F499" s="997"/>
      <c r="G499" s="718"/>
      <c r="H499" s="171">
        <v>4</v>
      </c>
      <c r="I499" s="720"/>
      <c r="J499" s="929"/>
      <c r="K499" s="930"/>
      <c r="L499" s="930"/>
      <c r="M499" s="930"/>
      <c r="N499" s="931"/>
      <c r="O499" s="929"/>
      <c r="P499" s="930"/>
      <c r="Q499" s="930"/>
      <c r="R499" s="992"/>
      <c r="S499" s="992"/>
      <c r="T499" s="158"/>
      <c r="U499" s="929" t="s">
        <v>358</v>
      </c>
      <c r="V499" s="930"/>
      <c r="W499" s="930"/>
      <c r="X499" s="930"/>
      <c r="Y499" s="931"/>
    </row>
    <row r="500" spans="1:25" ht="20.25" customHeight="1">
      <c r="A500" s="171">
        <v>5</v>
      </c>
      <c r="B500" s="720"/>
      <c r="C500" s="172"/>
      <c r="D500" s="720"/>
      <c r="E500" s="996"/>
      <c r="F500" s="996"/>
      <c r="G500" s="718"/>
      <c r="H500" s="171">
        <v>5</v>
      </c>
      <c r="I500" s="720"/>
      <c r="J500" s="929"/>
      <c r="K500" s="930"/>
      <c r="L500" s="930"/>
      <c r="M500" s="930"/>
      <c r="N500" s="931"/>
      <c r="O500" s="929"/>
      <c r="P500" s="930"/>
      <c r="Q500" s="930"/>
      <c r="R500" s="992"/>
      <c r="S500" s="992"/>
      <c r="T500" s="158"/>
      <c r="U500" s="492"/>
      <c r="V500" s="715"/>
      <c r="W500" s="715"/>
      <c r="X500" s="715"/>
      <c r="Y500" s="493"/>
    </row>
    <row r="501" spans="1:25" ht="20.25" customHeight="1">
      <c r="A501" s="171">
        <v>6</v>
      </c>
      <c r="B501" s="720"/>
      <c r="C501" s="172"/>
      <c r="D501" s="720"/>
      <c r="E501" s="996"/>
      <c r="F501" s="996"/>
      <c r="G501" s="718"/>
      <c r="H501" s="171">
        <v>6</v>
      </c>
      <c r="I501" s="720"/>
      <c r="J501" s="929"/>
      <c r="K501" s="930"/>
      <c r="L501" s="930"/>
      <c r="M501" s="930"/>
      <c r="N501" s="931"/>
      <c r="O501" s="929"/>
      <c r="P501" s="930"/>
      <c r="Q501" s="930"/>
      <c r="R501" s="992"/>
      <c r="S501" s="992"/>
      <c r="T501" s="158"/>
      <c r="U501" s="492"/>
      <c r="V501" s="715"/>
      <c r="W501" s="715"/>
      <c r="X501" s="715"/>
      <c r="Y501" s="493"/>
    </row>
    <row r="502" spans="1:25" ht="20.25" customHeight="1">
      <c r="A502" s="171">
        <v>7</v>
      </c>
      <c r="B502" s="720"/>
      <c r="C502" s="172"/>
      <c r="D502" s="720"/>
      <c r="E502" s="995"/>
      <c r="F502" s="995"/>
      <c r="G502" s="718"/>
      <c r="H502" s="171">
        <v>7</v>
      </c>
      <c r="I502" s="720"/>
      <c r="J502" s="929"/>
      <c r="K502" s="930"/>
      <c r="L502" s="930"/>
      <c r="M502" s="930"/>
      <c r="N502" s="931"/>
      <c r="O502" s="929"/>
      <c r="P502" s="930"/>
      <c r="Q502" s="930"/>
      <c r="R502" s="992"/>
      <c r="S502" s="992"/>
      <c r="U502" s="173"/>
      <c r="Y502" s="174"/>
    </row>
    <row r="503" spans="1:25" ht="20.25" customHeight="1">
      <c r="A503" s="171">
        <v>8</v>
      </c>
      <c r="B503" s="720"/>
      <c r="C503" s="172"/>
      <c r="D503" s="720"/>
      <c r="E503" s="996"/>
      <c r="F503" s="996"/>
      <c r="G503" s="718"/>
      <c r="H503" s="171">
        <v>8</v>
      </c>
      <c r="I503" s="720"/>
      <c r="J503" s="929"/>
      <c r="K503" s="930"/>
      <c r="L503" s="930"/>
      <c r="M503" s="930"/>
      <c r="N503" s="931"/>
      <c r="O503" s="929"/>
      <c r="P503" s="930"/>
      <c r="Q503" s="930"/>
      <c r="R503" s="992"/>
      <c r="S503" s="992"/>
      <c r="T503" s="158"/>
      <c r="U503" s="175"/>
      <c r="V503" s="176"/>
      <c r="W503" s="176"/>
      <c r="X503" s="176"/>
      <c r="Y503" s="177"/>
    </row>
    <row r="504" spans="1:25" ht="12" customHeight="1">
      <c r="A504" s="714"/>
      <c r="B504" s="715"/>
      <c r="C504" s="167"/>
      <c r="D504" s="715"/>
      <c r="E504" s="718"/>
      <c r="F504" s="718"/>
      <c r="G504" s="718"/>
      <c r="H504" s="714"/>
      <c r="I504" s="715"/>
      <c r="J504" s="715"/>
      <c r="K504" s="715"/>
      <c r="L504" s="715"/>
      <c r="M504" s="715"/>
      <c r="N504" s="715"/>
      <c r="O504" s="715"/>
      <c r="P504" s="715"/>
      <c r="Q504" s="715"/>
      <c r="R504" s="715"/>
      <c r="S504" s="715"/>
      <c r="T504" s="158"/>
      <c r="U504" s="158"/>
      <c r="V504" s="158"/>
      <c r="W504" s="158"/>
      <c r="X504" s="158"/>
      <c r="Y504" s="158"/>
    </row>
    <row r="505" spans="1:25" ht="38.25" customHeight="1">
      <c r="A505" s="942" t="s">
        <v>360</v>
      </c>
      <c r="B505" s="943"/>
      <c r="C505" s="943"/>
      <c r="D505" s="943"/>
      <c r="E505" s="992" t="s">
        <v>4</v>
      </c>
      <c r="F505" s="992"/>
      <c r="G505" s="945">
        <f>G472</f>
        <v>46271</v>
      </c>
      <c r="H505" s="946"/>
      <c r="I505" s="947"/>
      <c r="J505" s="992" t="s">
        <v>5</v>
      </c>
      <c r="K505" s="992"/>
      <c r="L505" s="993" t="str">
        <f>L472</f>
        <v>Tilsley</v>
      </c>
      <c r="M505" s="994"/>
      <c r="N505" s="994"/>
      <c r="O505" s="994"/>
      <c r="P505" s="949"/>
      <c r="Q505" s="950"/>
      <c r="R505" s="992" t="s">
        <v>340</v>
      </c>
      <c r="S505" s="992"/>
      <c r="T505" s="948" t="str">
        <f>T472</f>
        <v>Oxfordshire Track and Field League 2026</v>
      </c>
      <c r="U505" s="949"/>
      <c r="V505" s="949"/>
      <c r="W505" s="949"/>
      <c r="X505" s="949"/>
      <c r="Y505" s="950"/>
    </row>
    <row r="506" spans="1:25" ht="38.25" customHeight="1">
      <c r="A506" s="929" t="s">
        <v>283</v>
      </c>
      <c r="B506" s="931"/>
      <c r="C506" s="948" t="str">
        <f>C473</f>
        <v>Long Jump U16 Boys (0 athletes)</v>
      </c>
      <c r="D506" s="950"/>
      <c r="E506" s="929" t="s">
        <v>341</v>
      </c>
      <c r="F506" s="931"/>
      <c r="G506" s="951">
        <f>G473</f>
        <v>0.58333333333333337</v>
      </c>
      <c r="H506" s="952"/>
      <c r="I506" s="953"/>
      <c r="J506" s="929" t="s">
        <v>342</v>
      </c>
      <c r="K506" s="930"/>
      <c r="L506" s="956">
        <f>L473</f>
        <v>6.25</v>
      </c>
      <c r="M506" s="956"/>
      <c r="N506" s="948" t="s">
        <v>361</v>
      </c>
      <c r="O506" s="949"/>
      <c r="P506" s="949"/>
      <c r="Q506" s="949"/>
      <c r="R506" s="949"/>
      <c r="S506" s="949"/>
      <c r="T506" s="949"/>
      <c r="U506" s="949"/>
      <c r="V506" s="949"/>
      <c r="W506" s="949"/>
      <c r="X506" s="949"/>
      <c r="Y506" s="950"/>
    </row>
    <row r="507" spans="1:25" ht="20.25" customHeight="1">
      <c r="A507" s="158"/>
      <c r="B507" s="158"/>
      <c r="C507" s="158"/>
      <c r="D507" s="159"/>
      <c r="E507" s="715"/>
      <c r="F507" s="715"/>
      <c r="G507" s="160"/>
      <c r="H507" s="160"/>
      <c r="I507" s="715"/>
      <c r="J507" s="715"/>
      <c r="K507" s="713"/>
      <c r="L507" s="713"/>
      <c r="M507" s="713"/>
      <c r="N507" s="161"/>
      <c r="O507" s="161"/>
      <c r="P507" s="162"/>
      <c r="Q507" s="161"/>
      <c r="R507" s="163"/>
      <c r="S507" s="163"/>
      <c r="T507" s="163"/>
      <c r="U507" s="163"/>
      <c r="V507" s="163"/>
      <c r="W507" s="163"/>
      <c r="X507" s="163"/>
      <c r="Y507" s="163"/>
    </row>
    <row r="508" spans="1:25" ht="38.25" customHeight="1">
      <c r="A508" s="958" t="s">
        <v>344</v>
      </c>
      <c r="B508" s="960" t="s">
        <v>302</v>
      </c>
      <c r="C508" s="960" t="s">
        <v>345</v>
      </c>
      <c r="D508" s="960" t="s">
        <v>346</v>
      </c>
      <c r="E508" s="986" t="s">
        <v>362</v>
      </c>
      <c r="F508" s="986"/>
      <c r="G508" s="986" t="s">
        <v>363</v>
      </c>
      <c r="H508" s="986"/>
      <c r="I508" s="986" t="s">
        <v>364</v>
      </c>
      <c r="J508" s="986"/>
      <c r="K508" s="986" t="s">
        <v>365</v>
      </c>
      <c r="L508" s="986"/>
      <c r="M508" s="987" t="s">
        <v>366</v>
      </c>
      <c r="N508" s="988"/>
      <c r="O508" s="986" t="s">
        <v>367</v>
      </c>
      <c r="P508" s="991"/>
      <c r="Q508" s="986" t="s">
        <v>368</v>
      </c>
      <c r="R508" s="991"/>
      <c r="S508" s="986" t="s">
        <v>369</v>
      </c>
      <c r="T508" s="991"/>
      <c r="U508" s="986" t="s">
        <v>370</v>
      </c>
      <c r="V508" s="940"/>
      <c r="W508" s="938" t="s">
        <v>350</v>
      </c>
      <c r="X508" s="940" t="s">
        <v>351</v>
      </c>
      <c r="Y508" s="941"/>
    </row>
    <row r="509" spans="1:25" ht="20.25" customHeight="1">
      <c r="A509" s="959"/>
      <c r="B509" s="961"/>
      <c r="C509" s="961"/>
      <c r="D509" s="961"/>
      <c r="E509" s="991" t="s">
        <v>352</v>
      </c>
      <c r="F509" s="991"/>
      <c r="G509" s="991" t="s">
        <v>352</v>
      </c>
      <c r="H509" s="991"/>
      <c r="I509" s="991" t="s">
        <v>352</v>
      </c>
      <c r="J509" s="991"/>
      <c r="K509" s="991" t="s">
        <v>352</v>
      </c>
      <c r="L509" s="991"/>
      <c r="M509" s="989"/>
      <c r="N509" s="990"/>
      <c r="O509" s="991" t="s">
        <v>352</v>
      </c>
      <c r="P509" s="991"/>
      <c r="Q509" s="991" t="s">
        <v>352</v>
      </c>
      <c r="R509" s="991"/>
      <c r="S509" s="991" t="s">
        <v>352</v>
      </c>
      <c r="T509" s="991"/>
      <c r="U509" s="991" t="s">
        <v>352</v>
      </c>
      <c r="V509" s="940"/>
      <c r="W509" s="939"/>
      <c r="X509" s="719" t="s">
        <v>71</v>
      </c>
      <c r="Y509" s="719" t="s">
        <v>65</v>
      </c>
    </row>
    <row r="510" spans="1:25" ht="24" customHeight="1">
      <c r="A510" s="717">
        <v>17</v>
      </c>
      <c r="B510" s="164" t="str" cm="1">
        <f t="array" ref="B510">IFERROR(_xlfn.DROP(_xlfn.ANCHORARRAY(DataCalcs!$CQ$84),16),"")</f>
        <v/>
      </c>
      <c r="C510" s="165"/>
      <c r="D510" s="165"/>
      <c r="E510" s="934"/>
      <c r="F510" s="935"/>
      <c r="G510" s="934"/>
      <c r="H510" s="935"/>
      <c r="I510" s="934"/>
      <c r="J510" s="935"/>
      <c r="K510" s="929" t="s">
        <v>371</v>
      </c>
      <c r="L510" s="931"/>
      <c r="M510" s="929" t="s">
        <v>371</v>
      </c>
      <c r="N510" s="931"/>
      <c r="O510" s="929" t="s">
        <v>371</v>
      </c>
      <c r="P510" s="931"/>
      <c r="Q510" s="929" t="s">
        <v>371</v>
      </c>
      <c r="R510" s="931"/>
      <c r="S510" s="929" t="s">
        <v>371</v>
      </c>
      <c r="T510" s="931"/>
      <c r="U510" s="968"/>
      <c r="V510" s="957"/>
      <c r="W510" s="720"/>
      <c r="X510" s="720"/>
      <c r="Y510" s="720"/>
    </row>
    <row r="511" spans="1:25" ht="24" customHeight="1">
      <c r="A511" s="717">
        <v>18</v>
      </c>
      <c r="B511" s="164"/>
      <c r="C511" s="165"/>
      <c r="D511" s="165"/>
      <c r="E511" s="934"/>
      <c r="F511" s="935"/>
      <c r="G511" s="934"/>
      <c r="H511" s="935"/>
      <c r="I511" s="934"/>
      <c r="J511" s="935"/>
      <c r="K511" s="929" t="s">
        <v>371</v>
      </c>
      <c r="L511" s="931"/>
      <c r="M511" s="929" t="s">
        <v>371</v>
      </c>
      <c r="N511" s="931"/>
      <c r="O511" s="929" t="s">
        <v>371</v>
      </c>
      <c r="P511" s="931"/>
      <c r="Q511" s="929" t="s">
        <v>371</v>
      </c>
      <c r="R511" s="931"/>
      <c r="S511" s="929" t="s">
        <v>371</v>
      </c>
      <c r="T511" s="931"/>
      <c r="U511" s="968"/>
      <c r="V511" s="957"/>
      <c r="W511" s="720"/>
      <c r="X511" s="720"/>
      <c r="Y511" s="720"/>
    </row>
    <row r="512" spans="1:25" ht="24" customHeight="1">
      <c r="A512" s="720">
        <v>19</v>
      </c>
      <c r="B512" s="164"/>
      <c r="C512" s="165"/>
      <c r="D512" s="165"/>
      <c r="E512" s="934"/>
      <c r="F512" s="935"/>
      <c r="G512" s="934"/>
      <c r="H512" s="935"/>
      <c r="I512" s="934"/>
      <c r="J512" s="935"/>
      <c r="K512" s="929" t="s">
        <v>371</v>
      </c>
      <c r="L512" s="931"/>
      <c r="M512" s="929" t="s">
        <v>371</v>
      </c>
      <c r="N512" s="931"/>
      <c r="O512" s="929" t="s">
        <v>371</v>
      </c>
      <c r="P512" s="931"/>
      <c r="Q512" s="929" t="s">
        <v>371</v>
      </c>
      <c r="R512" s="931"/>
      <c r="S512" s="929" t="s">
        <v>371</v>
      </c>
      <c r="T512" s="931"/>
      <c r="U512" s="968"/>
      <c r="V512" s="957"/>
      <c r="W512" s="720"/>
      <c r="X512" s="720"/>
      <c r="Y512" s="720"/>
    </row>
    <row r="513" spans="1:25" ht="24" customHeight="1">
      <c r="A513" s="720">
        <v>20</v>
      </c>
      <c r="B513" s="164"/>
      <c r="C513" s="165"/>
      <c r="D513" s="165"/>
      <c r="E513" s="934"/>
      <c r="F513" s="935"/>
      <c r="G513" s="934"/>
      <c r="H513" s="935"/>
      <c r="I513" s="934"/>
      <c r="J513" s="935"/>
      <c r="K513" s="929" t="s">
        <v>371</v>
      </c>
      <c r="L513" s="931"/>
      <c r="M513" s="929" t="s">
        <v>371</v>
      </c>
      <c r="N513" s="931"/>
      <c r="O513" s="929" t="s">
        <v>371</v>
      </c>
      <c r="P513" s="931"/>
      <c r="Q513" s="929" t="s">
        <v>371</v>
      </c>
      <c r="R513" s="931"/>
      <c r="S513" s="929" t="s">
        <v>371</v>
      </c>
      <c r="T513" s="931"/>
      <c r="U513" s="968"/>
      <c r="V513" s="957"/>
      <c r="W513" s="720"/>
      <c r="X513" s="720"/>
      <c r="Y513" s="720"/>
    </row>
    <row r="514" spans="1:25" ht="24" customHeight="1">
      <c r="A514" s="720">
        <v>21</v>
      </c>
      <c r="B514" s="164"/>
      <c r="C514" s="165"/>
      <c r="D514" s="165"/>
      <c r="E514" s="934"/>
      <c r="F514" s="935"/>
      <c r="G514" s="934"/>
      <c r="H514" s="935"/>
      <c r="I514" s="934"/>
      <c r="J514" s="935"/>
      <c r="K514" s="929" t="s">
        <v>371</v>
      </c>
      <c r="L514" s="931"/>
      <c r="M514" s="929" t="s">
        <v>371</v>
      </c>
      <c r="N514" s="931"/>
      <c r="O514" s="929" t="s">
        <v>371</v>
      </c>
      <c r="P514" s="931"/>
      <c r="Q514" s="929" t="s">
        <v>371</v>
      </c>
      <c r="R514" s="931"/>
      <c r="S514" s="929" t="s">
        <v>371</v>
      </c>
      <c r="T514" s="931"/>
      <c r="U514" s="968"/>
      <c r="V514" s="957"/>
      <c r="W514" s="720"/>
      <c r="X514" s="720"/>
      <c r="Y514" s="720"/>
    </row>
    <row r="515" spans="1:25" ht="24" customHeight="1">
      <c r="A515" s="720">
        <v>22</v>
      </c>
      <c r="B515" s="164"/>
      <c r="C515" s="165"/>
      <c r="D515" s="165"/>
      <c r="E515" s="934"/>
      <c r="F515" s="935"/>
      <c r="G515" s="934"/>
      <c r="H515" s="935"/>
      <c r="I515" s="934"/>
      <c r="J515" s="935"/>
      <c r="K515" s="929" t="s">
        <v>371</v>
      </c>
      <c r="L515" s="931"/>
      <c r="M515" s="929" t="s">
        <v>371</v>
      </c>
      <c r="N515" s="931"/>
      <c r="O515" s="929" t="s">
        <v>371</v>
      </c>
      <c r="P515" s="931"/>
      <c r="Q515" s="929" t="s">
        <v>371</v>
      </c>
      <c r="R515" s="931"/>
      <c r="S515" s="929" t="s">
        <v>371</v>
      </c>
      <c r="T515" s="931"/>
      <c r="U515" s="968"/>
      <c r="V515" s="957"/>
      <c r="W515" s="720"/>
      <c r="X515" s="720"/>
      <c r="Y515" s="720"/>
    </row>
    <row r="516" spans="1:25" ht="24" customHeight="1">
      <c r="A516" s="720">
        <v>23</v>
      </c>
      <c r="B516" s="164"/>
      <c r="C516" s="165"/>
      <c r="D516" s="165"/>
      <c r="E516" s="934"/>
      <c r="F516" s="935"/>
      <c r="G516" s="934"/>
      <c r="H516" s="935"/>
      <c r="I516" s="934"/>
      <c r="J516" s="935"/>
      <c r="K516" s="929" t="s">
        <v>371</v>
      </c>
      <c r="L516" s="931"/>
      <c r="M516" s="929" t="s">
        <v>371</v>
      </c>
      <c r="N516" s="931"/>
      <c r="O516" s="929" t="s">
        <v>371</v>
      </c>
      <c r="P516" s="931"/>
      <c r="Q516" s="929" t="s">
        <v>371</v>
      </c>
      <c r="R516" s="931"/>
      <c r="S516" s="929" t="s">
        <v>371</v>
      </c>
      <c r="T516" s="931"/>
      <c r="U516" s="968"/>
      <c r="V516" s="957"/>
      <c r="W516" s="720"/>
      <c r="X516" s="720"/>
      <c r="Y516" s="720"/>
    </row>
    <row r="517" spans="1:25" ht="24" customHeight="1">
      <c r="A517" s="720">
        <v>24</v>
      </c>
      <c r="B517" s="164"/>
      <c r="C517" s="165"/>
      <c r="D517" s="165"/>
      <c r="E517" s="934"/>
      <c r="F517" s="935"/>
      <c r="G517" s="934"/>
      <c r="H517" s="935"/>
      <c r="I517" s="934"/>
      <c r="J517" s="935"/>
      <c r="K517" s="929" t="s">
        <v>371</v>
      </c>
      <c r="L517" s="931"/>
      <c r="M517" s="929" t="s">
        <v>371</v>
      </c>
      <c r="N517" s="931"/>
      <c r="O517" s="929" t="s">
        <v>371</v>
      </c>
      <c r="P517" s="931"/>
      <c r="Q517" s="929" t="s">
        <v>371</v>
      </c>
      <c r="R517" s="931"/>
      <c r="S517" s="929" t="s">
        <v>371</v>
      </c>
      <c r="T517" s="931"/>
      <c r="U517" s="968"/>
      <c r="V517" s="957"/>
      <c r="W517" s="720"/>
      <c r="X517" s="720"/>
      <c r="Y517" s="720"/>
    </row>
    <row r="518" spans="1:25" ht="24" customHeight="1">
      <c r="A518" s="720">
        <v>25</v>
      </c>
      <c r="B518" s="164"/>
      <c r="C518" s="165"/>
      <c r="D518" s="165"/>
      <c r="E518" s="934"/>
      <c r="F518" s="935"/>
      <c r="G518" s="934"/>
      <c r="H518" s="935"/>
      <c r="I518" s="934"/>
      <c r="J518" s="935"/>
      <c r="K518" s="929" t="s">
        <v>371</v>
      </c>
      <c r="L518" s="931"/>
      <c r="M518" s="929" t="s">
        <v>371</v>
      </c>
      <c r="N518" s="931"/>
      <c r="O518" s="929" t="s">
        <v>371</v>
      </c>
      <c r="P518" s="931"/>
      <c r="Q518" s="929" t="s">
        <v>371</v>
      </c>
      <c r="R518" s="931"/>
      <c r="S518" s="929" t="s">
        <v>371</v>
      </c>
      <c r="T518" s="931"/>
      <c r="U518" s="968"/>
      <c r="V518" s="957"/>
      <c r="W518" s="720"/>
      <c r="X518" s="720"/>
      <c r="Y518" s="720"/>
    </row>
    <row r="519" spans="1:25" ht="24" customHeight="1">
      <c r="A519" s="720">
        <v>26</v>
      </c>
      <c r="B519" s="164"/>
      <c r="C519" s="165"/>
      <c r="D519" s="165"/>
      <c r="E519" s="934"/>
      <c r="F519" s="935"/>
      <c r="G519" s="934"/>
      <c r="H519" s="935"/>
      <c r="I519" s="934"/>
      <c r="J519" s="935"/>
      <c r="K519" s="929" t="s">
        <v>371</v>
      </c>
      <c r="L519" s="931"/>
      <c r="M519" s="929" t="s">
        <v>371</v>
      </c>
      <c r="N519" s="931"/>
      <c r="O519" s="929" t="s">
        <v>371</v>
      </c>
      <c r="P519" s="931"/>
      <c r="Q519" s="929" t="s">
        <v>371</v>
      </c>
      <c r="R519" s="931"/>
      <c r="S519" s="929" t="s">
        <v>371</v>
      </c>
      <c r="T519" s="931"/>
      <c r="U519" s="968"/>
      <c r="V519" s="957"/>
      <c r="W519" s="720"/>
      <c r="X519" s="720"/>
      <c r="Y519" s="720"/>
    </row>
    <row r="520" spans="1:25" ht="24" customHeight="1">
      <c r="A520" s="720">
        <v>27</v>
      </c>
      <c r="B520" s="164"/>
      <c r="C520" s="165"/>
      <c r="D520" s="165"/>
      <c r="E520" s="934"/>
      <c r="F520" s="935"/>
      <c r="G520" s="934"/>
      <c r="H520" s="935"/>
      <c r="I520" s="934"/>
      <c r="J520" s="935"/>
      <c r="K520" s="929" t="s">
        <v>371</v>
      </c>
      <c r="L520" s="931"/>
      <c r="M520" s="929" t="s">
        <v>371</v>
      </c>
      <c r="N520" s="931"/>
      <c r="O520" s="929" t="s">
        <v>371</v>
      </c>
      <c r="P520" s="931"/>
      <c r="Q520" s="929" t="s">
        <v>371</v>
      </c>
      <c r="R520" s="931"/>
      <c r="S520" s="929" t="s">
        <v>371</v>
      </c>
      <c r="T520" s="931"/>
      <c r="U520" s="968"/>
      <c r="V520" s="957"/>
      <c r="W520" s="720"/>
      <c r="X520" s="720"/>
      <c r="Y520" s="720"/>
    </row>
    <row r="521" spans="1:25" ht="24" customHeight="1">
      <c r="A521" s="720">
        <v>28</v>
      </c>
      <c r="B521" s="164"/>
      <c r="C521" s="165"/>
      <c r="D521" s="165"/>
      <c r="E521" s="982"/>
      <c r="F521" s="983"/>
      <c r="G521" s="982"/>
      <c r="H521" s="983"/>
      <c r="I521" s="982"/>
      <c r="J521" s="983"/>
      <c r="K521" s="929" t="s">
        <v>371</v>
      </c>
      <c r="L521" s="931"/>
      <c r="M521" s="929" t="s">
        <v>371</v>
      </c>
      <c r="N521" s="931"/>
      <c r="O521" s="929" t="s">
        <v>371</v>
      </c>
      <c r="P521" s="931"/>
      <c r="Q521" s="929" t="s">
        <v>371</v>
      </c>
      <c r="R521" s="931"/>
      <c r="S521" s="929" t="s">
        <v>371</v>
      </c>
      <c r="T521" s="931"/>
      <c r="U521" s="984"/>
      <c r="V521" s="985"/>
      <c r="W521" s="716"/>
      <c r="X521" s="716"/>
      <c r="Y521" s="716"/>
    </row>
    <row r="522" spans="1:25" ht="24" customHeight="1">
      <c r="A522" s="720">
        <v>29</v>
      </c>
      <c r="B522" s="164"/>
      <c r="C522" s="165"/>
      <c r="D522" s="165"/>
      <c r="E522" s="980"/>
      <c r="F522" s="980"/>
      <c r="G522" s="980"/>
      <c r="H522" s="980"/>
      <c r="I522" s="980"/>
      <c r="J522" s="980"/>
      <c r="K522" s="929" t="s">
        <v>371</v>
      </c>
      <c r="L522" s="931"/>
      <c r="M522" s="929" t="s">
        <v>371</v>
      </c>
      <c r="N522" s="931"/>
      <c r="O522" s="929" t="s">
        <v>371</v>
      </c>
      <c r="P522" s="931"/>
      <c r="Q522" s="929" t="s">
        <v>371</v>
      </c>
      <c r="R522" s="931"/>
      <c r="S522" s="929" t="s">
        <v>371</v>
      </c>
      <c r="T522" s="931"/>
      <c r="U522" s="981"/>
      <c r="V522" s="981"/>
      <c r="W522" s="720"/>
      <c r="X522" s="720"/>
      <c r="Y522" s="720"/>
    </row>
    <row r="523" spans="1:25" ht="24" customHeight="1">
      <c r="A523" s="720">
        <v>30</v>
      </c>
      <c r="B523" s="164"/>
      <c r="C523" s="165"/>
      <c r="D523" s="165"/>
      <c r="E523" s="934"/>
      <c r="F523" s="935"/>
      <c r="G523" s="934"/>
      <c r="H523" s="935"/>
      <c r="I523" s="934"/>
      <c r="J523" s="935"/>
      <c r="K523" s="929" t="s">
        <v>371</v>
      </c>
      <c r="L523" s="931"/>
      <c r="M523" s="929" t="s">
        <v>371</v>
      </c>
      <c r="N523" s="931"/>
      <c r="O523" s="929" t="s">
        <v>371</v>
      </c>
      <c r="P523" s="931"/>
      <c r="Q523" s="929" t="s">
        <v>371</v>
      </c>
      <c r="R523" s="931"/>
      <c r="S523" s="929" t="s">
        <v>371</v>
      </c>
      <c r="T523" s="931"/>
      <c r="U523" s="968"/>
      <c r="V523" s="957"/>
      <c r="W523" s="720"/>
      <c r="X523" s="720"/>
      <c r="Y523" s="720"/>
    </row>
    <row r="524" spans="1:25" ht="24" customHeight="1">
      <c r="A524" s="720">
        <v>31</v>
      </c>
      <c r="B524" s="164"/>
      <c r="C524" s="165"/>
      <c r="D524" s="165"/>
      <c r="E524" s="934"/>
      <c r="F524" s="935"/>
      <c r="G524" s="934"/>
      <c r="H524" s="935"/>
      <c r="I524" s="934"/>
      <c r="J524" s="935"/>
      <c r="K524" s="929" t="s">
        <v>371</v>
      </c>
      <c r="L524" s="931"/>
      <c r="M524" s="929" t="s">
        <v>371</v>
      </c>
      <c r="N524" s="931"/>
      <c r="O524" s="929" t="s">
        <v>371</v>
      </c>
      <c r="P524" s="931"/>
      <c r="Q524" s="929" t="s">
        <v>371</v>
      </c>
      <c r="R524" s="931"/>
      <c r="S524" s="929" t="s">
        <v>371</v>
      </c>
      <c r="T524" s="931"/>
      <c r="U524" s="968"/>
      <c r="V524" s="957"/>
      <c r="W524" s="720"/>
      <c r="X524" s="720"/>
      <c r="Y524" s="720"/>
    </row>
    <row r="525" spans="1:25" ht="24" customHeight="1">
      <c r="A525" s="720">
        <v>32</v>
      </c>
      <c r="B525" s="164"/>
      <c r="C525" s="165"/>
      <c r="D525" s="165"/>
      <c r="E525" s="934"/>
      <c r="F525" s="935"/>
      <c r="G525" s="934"/>
      <c r="H525" s="935"/>
      <c r="I525" s="934"/>
      <c r="J525" s="935"/>
      <c r="K525" s="929" t="s">
        <v>371</v>
      </c>
      <c r="L525" s="931"/>
      <c r="M525" s="929" t="s">
        <v>371</v>
      </c>
      <c r="N525" s="931"/>
      <c r="O525" s="929" t="s">
        <v>371</v>
      </c>
      <c r="P525" s="931"/>
      <c r="Q525" s="929" t="s">
        <v>371</v>
      </c>
      <c r="R525" s="931"/>
      <c r="S525" s="929" t="s">
        <v>371</v>
      </c>
      <c r="T525" s="931"/>
      <c r="U525" s="968"/>
      <c r="V525" s="957"/>
      <c r="W525" s="720"/>
      <c r="X525" s="720"/>
      <c r="Y525" s="720"/>
    </row>
    <row r="526" spans="1:25" ht="20.25" customHeight="1">
      <c r="A526" s="158"/>
      <c r="B526" s="158"/>
      <c r="C526" s="167"/>
      <c r="D526" s="167"/>
      <c r="E526" s="158"/>
      <c r="F526" s="158"/>
      <c r="G526" s="158"/>
      <c r="H526" s="158"/>
      <c r="I526" s="158"/>
      <c r="J526" s="158"/>
      <c r="K526" s="158"/>
      <c r="L526" s="158"/>
      <c r="M526" s="158"/>
      <c r="N526" s="158"/>
      <c r="O526" s="158"/>
      <c r="P526" s="158"/>
      <c r="Q526" s="158"/>
      <c r="R526" s="158"/>
      <c r="S526" s="158"/>
      <c r="T526" s="158"/>
      <c r="U526" s="158"/>
      <c r="V526" s="158"/>
      <c r="W526" s="158"/>
      <c r="X526" s="158"/>
      <c r="Y526" s="158"/>
    </row>
    <row r="527" spans="1:25" ht="20.25" customHeight="1">
      <c r="A527" s="928"/>
      <c r="B527" s="928"/>
      <c r="C527" s="928"/>
      <c r="D527" s="928"/>
      <c r="E527" s="928"/>
      <c r="F527" s="928"/>
      <c r="G527" s="715"/>
      <c r="H527" s="928"/>
      <c r="I527" s="928"/>
      <c r="J527" s="928"/>
      <c r="K527" s="928"/>
      <c r="L527" s="928"/>
      <c r="M527" s="928"/>
      <c r="N527" s="928"/>
      <c r="O527" s="928"/>
      <c r="P527" s="928"/>
      <c r="Q527" s="928"/>
      <c r="R527" s="928"/>
      <c r="S527" s="928"/>
      <c r="T527" s="158"/>
      <c r="U527" s="929" t="s">
        <v>355</v>
      </c>
      <c r="V527" s="930"/>
      <c r="W527" s="930"/>
      <c r="X527" s="930"/>
      <c r="Y527" s="931"/>
    </row>
    <row r="528" spans="1:25" ht="20.25" customHeight="1">
      <c r="A528" s="158"/>
      <c r="B528" s="715"/>
      <c r="C528" s="715"/>
      <c r="D528" s="715"/>
      <c r="E528" s="979"/>
      <c r="F528" s="979"/>
      <c r="G528" s="715"/>
      <c r="H528" s="158"/>
      <c r="I528" s="715"/>
      <c r="J528" s="928"/>
      <c r="K528" s="928"/>
      <c r="L528" s="928"/>
      <c r="M528" s="928"/>
      <c r="N528" s="928"/>
      <c r="O528" s="928"/>
      <c r="P528" s="928"/>
      <c r="Q528" s="928"/>
      <c r="R528" s="979"/>
      <c r="S528" s="979"/>
      <c r="T528" s="158"/>
      <c r="U528" s="169"/>
      <c r="V528" s="158"/>
      <c r="W528" s="158"/>
      <c r="X528" s="158"/>
      <c r="Y528" s="170"/>
    </row>
    <row r="529" spans="1:25" ht="20.25" customHeight="1">
      <c r="A529" s="714"/>
      <c r="B529" s="715"/>
      <c r="C529" s="167"/>
      <c r="D529" s="715"/>
      <c r="E529" s="978"/>
      <c r="F529" s="978"/>
      <c r="G529" s="718"/>
      <c r="H529" s="714"/>
      <c r="I529" s="715"/>
      <c r="J529" s="928"/>
      <c r="K529" s="928"/>
      <c r="L529" s="928"/>
      <c r="M529" s="928"/>
      <c r="N529" s="928"/>
      <c r="O529" s="928"/>
      <c r="P529" s="928"/>
      <c r="Q529" s="928"/>
      <c r="R529" s="928"/>
      <c r="S529" s="928"/>
      <c r="T529" s="158"/>
      <c r="U529" s="169"/>
      <c r="V529" s="158"/>
      <c r="W529" s="158"/>
      <c r="X529" s="158"/>
      <c r="Y529" s="170"/>
    </row>
    <row r="530" spans="1:25" ht="20.25" customHeight="1">
      <c r="A530" s="714"/>
      <c r="B530" s="715"/>
      <c r="C530" s="167"/>
      <c r="D530" s="715"/>
      <c r="E530" s="978"/>
      <c r="F530" s="978"/>
      <c r="G530" s="718"/>
      <c r="H530" s="714"/>
      <c r="I530" s="715"/>
      <c r="J530" s="928"/>
      <c r="K530" s="928"/>
      <c r="L530" s="928"/>
      <c r="M530" s="928"/>
      <c r="N530" s="928"/>
      <c r="O530" s="928"/>
      <c r="P530" s="928"/>
      <c r="Q530" s="928"/>
      <c r="R530" s="928"/>
      <c r="S530" s="928"/>
      <c r="T530" s="158"/>
      <c r="U530" s="169"/>
      <c r="V530" s="158"/>
      <c r="W530" s="158"/>
      <c r="X530" s="158"/>
      <c r="Y530" s="170"/>
    </row>
    <row r="531" spans="1:25" ht="20.25" customHeight="1">
      <c r="A531" s="714"/>
      <c r="B531" s="715"/>
      <c r="C531" s="167"/>
      <c r="D531" s="715"/>
      <c r="E531" s="978"/>
      <c r="F531" s="978"/>
      <c r="G531" s="718"/>
      <c r="H531" s="714"/>
      <c r="I531" s="715"/>
      <c r="J531" s="928"/>
      <c r="K531" s="928"/>
      <c r="L531" s="928"/>
      <c r="M531" s="928"/>
      <c r="N531" s="928"/>
      <c r="O531" s="928"/>
      <c r="P531" s="928"/>
      <c r="Q531" s="928"/>
      <c r="R531" s="928"/>
      <c r="S531" s="928"/>
      <c r="U531" s="173"/>
      <c r="Y531" s="174"/>
    </row>
    <row r="532" spans="1:25" ht="20.25" customHeight="1">
      <c r="A532" s="714"/>
      <c r="B532" s="715"/>
      <c r="C532" s="167"/>
      <c r="D532" s="715"/>
      <c r="E532" s="978"/>
      <c r="F532" s="978"/>
      <c r="G532" s="718"/>
      <c r="H532" s="714"/>
      <c r="I532" s="715"/>
      <c r="J532" s="928"/>
      <c r="K532" s="928"/>
      <c r="L532" s="928"/>
      <c r="M532" s="928"/>
      <c r="N532" s="928"/>
      <c r="O532" s="928"/>
      <c r="P532" s="928"/>
      <c r="Q532" s="928"/>
      <c r="R532" s="928"/>
      <c r="S532" s="928"/>
      <c r="T532" s="158"/>
      <c r="U532" s="929" t="s">
        <v>358</v>
      </c>
      <c r="V532" s="930"/>
      <c r="W532" s="930"/>
      <c r="X532" s="930"/>
      <c r="Y532" s="931"/>
    </row>
    <row r="533" spans="1:25" ht="20.25" customHeight="1">
      <c r="A533" s="714"/>
      <c r="B533" s="715"/>
      <c r="C533" s="167"/>
      <c r="D533" s="715"/>
      <c r="E533" s="978"/>
      <c r="F533" s="978"/>
      <c r="G533" s="718"/>
      <c r="H533" s="714"/>
      <c r="I533" s="715"/>
      <c r="J533" s="928"/>
      <c r="K533" s="928"/>
      <c r="L533" s="928"/>
      <c r="M533" s="928"/>
      <c r="N533" s="928"/>
      <c r="O533" s="928"/>
      <c r="P533" s="928"/>
      <c r="Q533" s="928"/>
      <c r="R533" s="928"/>
      <c r="S533" s="928"/>
      <c r="T533" s="158"/>
      <c r="U533" s="492"/>
      <c r="V533" s="715"/>
      <c r="W533" s="715"/>
      <c r="X533" s="715"/>
      <c r="Y533" s="493"/>
    </row>
    <row r="534" spans="1:25" ht="20.25" customHeight="1">
      <c r="A534" s="714"/>
      <c r="B534" s="715"/>
      <c r="C534" s="167"/>
      <c r="D534" s="715"/>
      <c r="E534" s="978"/>
      <c r="F534" s="978"/>
      <c r="G534" s="718"/>
      <c r="H534" s="714"/>
      <c r="I534" s="715"/>
      <c r="J534" s="928"/>
      <c r="K534" s="928"/>
      <c r="L534" s="928"/>
      <c r="M534" s="928"/>
      <c r="N534" s="928"/>
      <c r="O534" s="928"/>
      <c r="P534" s="928"/>
      <c r="Q534" s="928"/>
      <c r="R534" s="928"/>
      <c r="S534" s="928"/>
      <c r="T534" s="158"/>
      <c r="U534" s="492"/>
      <c r="V534" s="715"/>
      <c r="W534" s="715"/>
      <c r="X534" s="715"/>
      <c r="Y534" s="493"/>
    </row>
    <row r="535" spans="1:25" ht="20.25" customHeight="1">
      <c r="A535" s="714"/>
      <c r="B535" s="715"/>
      <c r="C535" s="167"/>
      <c r="D535" s="715"/>
      <c r="E535" s="978"/>
      <c r="F535" s="978"/>
      <c r="G535" s="718"/>
      <c r="H535" s="714"/>
      <c r="I535" s="715"/>
      <c r="J535" s="928"/>
      <c r="K535" s="928"/>
      <c r="L535" s="928"/>
      <c r="M535" s="928"/>
      <c r="N535" s="928"/>
      <c r="O535" s="928"/>
      <c r="P535" s="928"/>
      <c r="Q535" s="928"/>
      <c r="R535" s="928"/>
      <c r="S535" s="928"/>
      <c r="U535" s="173"/>
      <c r="Y535" s="174"/>
    </row>
    <row r="536" spans="1:25" ht="20.25" customHeight="1">
      <c r="A536" s="714"/>
      <c r="B536" s="715"/>
      <c r="C536" s="167"/>
      <c r="D536" s="715"/>
      <c r="E536" s="978"/>
      <c r="F536" s="978"/>
      <c r="G536" s="718"/>
      <c r="H536" s="714"/>
      <c r="I536" s="715"/>
      <c r="J536" s="928"/>
      <c r="K536" s="928"/>
      <c r="L536" s="928"/>
      <c r="M536" s="928"/>
      <c r="N536" s="928"/>
      <c r="O536" s="928"/>
      <c r="P536" s="928"/>
      <c r="Q536" s="928"/>
      <c r="R536" s="928"/>
      <c r="S536" s="928"/>
      <c r="T536" s="158"/>
      <c r="U536" s="175"/>
      <c r="V536" s="176"/>
      <c r="W536" s="176"/>
      <c r="X536" s="176"/>
      <c r="Y536" s="177"/>
    </row>
    <row r="537" spans="1:25" ht="12" customHeight="1">
      <c r="A537" s="714"/>
      <c r="B537" s="715"/>
      <c r="C537" s="167"/>
      <c r="D537" s="715"/>
      <c r="E537" s="718"/>
      <c r="F537" s="718"/>
      <c r="G537" s="718"/>
      <c r="H537" s="714"/>
      <c r="I537" s="715"/>
      <c r="J537" s="715"/>
      <c r="K537" s="715"/>
      <c r="L537" s="715"/>
      <c r="M537" s="715"/>
      <c r="N537" s="715"/>
      <c r="O537" s="715"/>
      <c r="P537" s="715"/>
      <c r="Q537" s="715"/>
      <c r="R537" s="715"/>
      <c r="S537" s="715"/>
      <c r="T537" s="158"/>
      <c r="U537" s="158"/>
      <c r="V537" s="158"/>
      <c r="W537" s="158"/>
      <c r="X537" s="158"/>
      <c r="Y537" s="158"/>
    </row>
    <row r="538" spans="1:25" ht="38.25" customHeight="1">
      <c r="A538" s="942" t="s">
        <v>360</v>
      </c>
      <c r="B538" s="943"/>
      <c r="C538" s="943"/>
      <c r="D538" s="943"/>
      <c r="E538" s="992" t="s">
        <v>4</v>
      </c>
      <c r="F538" s="992"/>
      <c r="G538" s="945">
        <f>Boys!$G$3</f>
        <v>46271</v>
      </c>
      <c r="H538" s="946"/>
      <c r="I538" s="947"/>
      <c r="J538" s="992" t="s">
        <v>5</v>
      </c>
      <c r="K538" s="992"/>
      <c r="L538" s="993" t="str">
        <f>Boys!$I$3</f>
        <v>Tilsley</v>
      </c>
      <c r="M538" s="994"/>
      <c r="N538" s="994"/>
      <c r="O538" s="994"/>
      <c r="P538" s="949"/>
      <c r="Q538" s="950"/>
      <c r="R538" s="992" t="s">
        <v>340</v>
      </c>
      <c r="S538" s="992"/>
      <c r="T538" s="948" t="str">
        <f>'Read Me First'!$A$1</f>
        <v>Oxfordshire Track and Field League 2026</v>
      </c>
      <c r="U538" s="949"/>
      <c r="V538" s="949"/>
      <c r="W538" s="949"/>
      <c r="X538" s="949"/>
      <c r="Y538" s="950"/>
    </row>
    <row r="539" spans="1:25" ht="38.25" customHeight="1">
      <c r="A539" s="929" t="s">
        <v>283</v>
      </c>
      <c r="B539" s="931"/>
      <c r="C539" s="948" t="str">
        <f>"Shot U18 Men (" &amp;DataCalcs!$O$688 &amp; " athletes) - " &amp; DataTables!$R$52</f>
        <v>Shot U18 Men (0 athletes) - 5.00kg</v>
      </c>
      <c r="D539" s="950"/>
      <c r="E539" s="929" t="s">
        <v>341</v>
      </c>
      <c r="F539" s="931"/>
      <c r="G539" s="951">
        <f>DataTables!$Q$52</f>
        <v>0.625</v>
      </c>
      <c r="H539" s="952"/>
      <c r="I539" s="953"/>
      <c r="J539" s="929" t="s">
        <v>342</v>
      </c>
      <c r="K539" s="930"/>
      <c r="L539" s="956">
        <f>DataTables!$N$52</f>
        <v>12.65</v>
      </c>
      <c r="M539" s="956"/>
      <c r="N539" s="948" t="s">
        <v>361</v>
      </c>
      <c r="O539" s="949"/>
      <c r="P539" s="949"/>
      <c r="Q539" s="949"/>
      <c r="R539" s="949"/>
      <c r="S539" s="949"/>
      <c r="T539" s="949"/>
      <c r="U539" s="949"/>
      <c r="V539" s="949"/>
      <c r="W539" s="949"/>
      <c r="X539" s="949"/>
      <c r="Y539" s="950"/>
    </row>
    <row r="540" spans="1:25" ht="20.25" customHeight="1">
      <c r="A540" s="158"/>
      <c r="B540" s="158"/>
      <c r="C540" s="158"/>
      <c r="D540" s="159"/>
      <c r="E540" s="715"/>
      <c r="F540" s="715"/>
      <c r="G540" s="160"/>
      <c r="H540" s="160"/>
      <c r="I540" s="715"/>
      <c r="J540" s="715"/>
      <c r="K540" s="713"/>
      <c r="L540" s="713"/>
      <c r="M540" s="713"/>
      <c r="N540" s="161"/>
      <c r="O540" s="161"/>
      <c r="P540" s="162"/>
      <c r="Q540" s="161"/>
      <c r="R540" s="163"/>
      <c r="S540" s="163"/>
      <c r="T540" s="163"/>
      <c r="U540" s="163"/>
      <c r="V540" s="163"/>
      <c r="W540" s="163"/>
      <c r="X540" s="163"/>
      <c r="Y540" s="163"/>
    </row>
    <row r="541" spans="1:25" ht="38.25" customHeight="1">
      <c r="A541" s="958" t="s">
        <v>344</v>
      </c>
      <c r="B541" s="960" t="s">
        <v>302</v>
      </c>
      <c r="C541" s="960" t="s">
        <v>345</v>
      </c>
      <c r="D541" s="960" t="s">
        <v>346</v>
      </c>
      <c r="E541" s="986" t="s">
        <v>362</v>
      </c>
      <c r="F541" s="986"/>
      <c r="G541" s="986" t="s">
        <v>363</v>
      </c>
      <c r="H541" s="986"/>
      <c r="I541" s="986" t="s">
        <v>364</v>
      </c>
      <c r="J541" s="986"/>
      <c r="K541" s="986" t="s">
        <v>365</v>
      </c>
      <c r="L541" s="986"/>
      <c r="M541" s="987" t="s">
        <v>366</v>
      </c>
      <c r="N541" s="988"/>
      <c r="O541" s="986" t="s">
        <v>367</v>
      </c>
      <c r="P541" s="991"/>
      <c r="Q541" s="986" t="s">
        <v>368</v>
      </c>
      <c r="R541" s="991"/>
      <c r="S541" s="986" t="s">
        <v>369</v>
      </c>
      <c r="T541" s="991"/>
      <c r="U541" s="986" t="s">
        <v>370</v>
      </c>
      <c r="V541" s="940"/>
      <c r="W541" s="938" t="s">
        <v>350</v>
      </c>
      <c r="X541" s="940" t="s">
        <v>351</v>
      </c>
      <c r="Y541" s="941"/>
    </row>
    <row r="542" spans="1:25" ht="20.25" customHeight="1">
      <c r="A542" s="959"/>
      <c r="B542" s="961"/>
      <c r="C542" s="961"/>
      <c r="D542" s="961"/>
      <c r="E542" s="991" t="s">
        <v>352</v>
      </c>
      <c r="F542" s="991"/>
      <c r="G542" s="991" t="s">
        <v>352</v>
      </c>
      <c r="H542" s="991"/>
      <c r="I542" s="991" t="s">
        <v>352</v>
      </c>
      <c r="J542" s="991"/>
      <c r="K542" s="991" t="s">
        <v>352</v>
      </c>
      <c r="L542" s="991"/>
      <c r="M542" s="989"/>
      <c r="N542" s="990"/>
      <c r="O542" s="991" t="s">
        <v>352</v>
      </c>
      <c r="P542" s="991"/>
      <c r="Q542" s="991" t="s">
        <v>352</v>
      </c>
      <c r="R542" s="991"/>
      <c r="S542" s="991" t="s">
        <v>352</v>
      </c>
      <c r="T542" s="991"/>
      <c r="U542" s="991" t="s">
        <v>352</v>
      </c>
      <c r="V542" s="940"/>
      <c r="W542" s="939"/>
      <c r="X542" s="719" t="s">
        <v>71</v>
      </c>
      <c r="Y542" s="719" t="s">
        <v>65</v>
      </c>
    </row>
    <row r="543" spans="1:25" ht="24" customHeight="1">
      <c r="A543" s="717">
        <v>1</v>
      </c>
      <c r="B543" s="164" t="str" cm="1">
        <f t="array" ref="B543:D544">IFERROR(_xlfn.TAKE(_xlfn.ANCHORARRAY(DataCalcs!$DO$166),16),"")</f>
        <v xml:space="preserve"> </v>
      </c>
      <c r="C543" s="165" t="str">
        <v/>
      </c>
      <c r="D543" s="165" t="str">
        <v/>
      </c>
      <c r="E543" s="934"/>
      <c r="F543" s="935"/>
      <c r="G543" s="934"/>
      <c r="H543" s="935"/>
      <c r="I543" s="934"/>
      <c r="J543" s="935"/>
      <c r="K543" s="929" t="s">
        <v>371</v>
      </c>
      <c r="L543" s="931"/>
      <c r="M543" s="929" t="s">
        <v>371</v>
      </c>
      <c r="N543" s="931"/>
      <c r="O543" s="929" t="s">
        <v>371</v>
      </c>
      <c r="P543" s="931"/>
      <c r="Q543" s="929" t="s">
        <v>371</v>
      </c>
      <c r="R543" s="931"/>
      <c r="S543" s="929" t="s">
        <v>371</v>
      </c>
      <c r="T543" s="931"/>
      <c r="U543" s="968"/>
      <c r="V543" s="957"/>
      <c r="W543" s="720"/>
      <c r="X543" s="720"/>
      <c r="Y543" s="720"/>
    </row>
    <row r="544" spans="1:25" ht="24" customHeight="1">
      <c r="A544" s="720">
        <v>2</v>
      </c>
      <c r="B544" s="164" t="str">
        <v xml:space="preserve"> </v>
      </c>
      <c r="C544" s="165" t="str">
        <v/>
      </c>
      <c r="D544" s="165" t="str">
        <v/>
      </c>
      <c r="E544" s="934"/>
      <c r="F544" s="935"/>
      <c r="G544" s="934"/>
      <c r="H544" s="935"/>
      <c r="I544" s="934"/>
      <c r="J544" s="935"/>
      <c r="K544" s="929" t="s">
        <v>371</v>
      </c>
      <c r="L544" s="931"/>
      <c r="M544" s="929" t="s">
        <v>371</v>
      </c>
      <c r="N544" s="931"/>
      <c r="O544" s="929" t="s">
        <v>371</v>
      </c>
      <c r="P544" s="931"/>
      <c r="Q544" s="929" t="s">
        <v>371</v>
      </c>
      <c r="R544" s="931"/>
      <c r="S544" s="929" t="s">
        <v>371</v>
      </c>
      <c r="T544" s="931"/>
      <c r="U544" s="968"/>
      <c r="V544" s="957"/>
      <c r="W544" s="720"/>
      <c r="X544" s="720"/>
      <c r="Y544" s="720"/>
    </row>
    <row r="545" spans="1:25" ht="24" customHeight="1">
      <c r="A545" s="720">
        <v>3</v>
      </c>
      <c r="B545" s="164"/>
      <c r="C545" s="165"/>
      <c r="D545" s="165"/>
      <c r="E545" s="934"/>
      <c r="F545" s="935"/>
      <c r="G545" s="934"/>
      <c r="H545" s="935"/>
      <c r="I545" s="934"/>
      <c r="J545" s="935"/>
      <c r="K545" s="929" t="s">
        <v>371</v>
      </c>
      <c r="L545" s="931"/>
      <c r="M545" s="929" t="s">
        <v>371</v>
      </c>
      <c r="N545" s="931"/>
      <c r="O545" s="929" t="s">
        <v>371</v>
      </c>
      <c r="P545" s="931"/>
      <c r="Q545" s="929" t="s">
        <v>371</v>
      </c>
      <c r="R545" s="931"/>
      <c r="S545" s="929" t="s">
        <v>371</v>
      </c>
      <c r="T545" s="931"/>
      <c r="U545" s="968"/>
      <c r="V545" s="957"/>
      <c r="W545" s="720"/>
      <c r="X545" s="720"/>
      <c r="Y545" s="720"/>
    </row>
    <row r="546" spans="1:25" ht="24" customHeight="1">
      <c r="A546" s="720">
        <v>4</v>
      </c>
      <c r="B546" s="164"/>
      <c r="C546" s="165"/>
      <c r="D546" s="165"/>
      <c r="E546" s="934"/>
      <c r="F546" s="935"/>
      <c r="G546" s="934"/>
      <c r="H546" s="935"/>
      <c r="I546" s="934"/>
      <c r="J546" s="935"/>
      <c r="K546" s="929" t="s">
        <v>371</v>
      </c>
      <c r="L546" s="931"/>
      <c r="M546" s="929" t="s">
        <v>371</v>
      </c>
      <c r="N546" s="931"/>
      <c r="O546" s="929" t="s">
        <v>371</v>
      </c>
      <c r="P546" s="931"/>
      <c r="Q546" s="929" t="s">
        <v>371</v>
      </c>
      <c r="R546" s="931"/>
      <c r="S546" s="929" t="s">
        <v>371</v>
      </c>
      <c r="T546" s="931"/>
      <c r="U546" s="968"/>
      <c r="V546" s="957"/>
      <c r="W546" s="720"/>
      <c r="X546" s="720"/>
      <c r="Y546" s="720"/>
    </row>
    <row r="547" spans="1:25" ht="24" customHeight="1">
      <c r="A547" s="720">
        <v>5</v>
      </c>
      <c r="B547" s="164"/>
      <c r="C547" s="165"/>
      <c r="D547" s="165"/>
      <c r="E547" s="934"/>
      <c r="F547" s="935"/>
      <c r="G547" s="934"/>
      <c r="H547" s="935"/>
      <c r="I547" s="934"/>
      <c r="J547" s="935"/>
      <c r="K547" s="929" t="s">
        <v>371</v>
      </c>
      <c r="L547" s="931"/>
      <c r="M547" s="929" t="s">
        <v>371</v>
      </c>
      <c r="N547" s="931"/>
      <c r="O547" s="929" t="s">
        <v>371</v>
      </c>
      <c r="P547" s="931"/>
      <c r="Q547" s="929" t="s">
        <v>371</v>
      </c>
      <c r="R547" s="931"/>
      <c r="S547" s="929" t="s">
        <v>371</v>
      </c>
      <c r="T547" s="931"/>
      <c r="U547" s="968"/>
      <c r="V547" s="957"/>
      <c r="W547" s="720"/>
      <c r="X547" s="720"/>
      <c r="Y547" s="720"/>
    </row>
    <row r="548" spans="1:25" ht="24" customHeight="1">
      <c r="A548" s="720">
        <v>6</v>
      </c>
      <c r="B548" s="164"/>
      <c r="C548" s="165"/>
      <c r="D548" s="165"/>
      <c r="E548" s="934"/>
      <c r="F548" s="935"/>
      <c r="G548" s="934"/>
      <c r="H548" s="935"/>
      <c r="I548" s="934"/>
      <c r="J548" s="935"/>
      <c r="K548" s="929" t="s">
        <v>371</v>
      </c>
      <c r="L548" s="931"/>
      <c r="M548" s="929" t="s">
        <v>371</v>
      </c>
      <c r="N548" s="931"/>
      <c r="O548" s="929" t="s">
        <v>371</v>
      </c>
      <c r="P548" s="931"/>
      <c r="Q548" s="929" t="s">
        <v>371</v>
      </c>
      <c r="R548" s="931"/>
      <c r="S548" s="929" t="s">
        <v>371</v>
      </c>
      <c r="T548" s="931"/>
      <c r="U548" s="968"/>
      <c r="V548" s="957"/>
      <c r="W548" s="720"/>
      <c r="X548" s="720"/>
      <c r="Y548" s="720"/>
    </row>
    <row r="549" spans="1:25" ht="24" customHeight="1">
      <c r="A549" s="720">
        <v>7</v>
      </c>
      <c r="B549" s="164"/>
      <c r="C549" s="165"/>
      <c r="D549" s="165"/>
      <c r="E549" s="934"/>
      <c r="F549" s="935"/>
      <c r="G549" s="934"/>
      <c r="H549" s="935"/>
      <c r="I549" s="934"/>
      <c r="J549" s="935"/>
      <c r="K549" s="929" t="s">
        <v>371</v>
      </c>
      <c r="L549" s="931"/>
      <c r="M549" s="929" t="s">
        <v>371</v>
      </c>
      <c r="N549" s="931"/>
      <c r="O549" s="929" t="s">
        <v>371</v>
      </c>
      <c r="P549" s="931"/>
      <c r="Q549" s="929" t="s">
        <v>371</v>
      </c>
      <c r="R549" s="931"/>
      <c r="S549" s="929" t="s">
        <v>371</v>
      </c>
      <c r="T549" s="931"/>
      <c r="U549" s="968"/>
      <c r="V549" s="957"/>
      <c r="W549" s="720"/>
      <c r="X549" s="720"/>
      <c r="Y549" s="720"/>
    </row>
    <row r="550" spans="1:25" ht="24" customHeight="1">
      <c r="A550" s="720">
        <v>8</v>
      </c>
      <c r="B550" s="164"/>
      <c r="C550" s="165"/>
      <c r="D550" s="165"/>
      <c r="E550" s="934"/>
      <c r="F550" s="935"/>
      <c r="G550" s="934"/>
      <c r="H550" s="935"/>
      <c r="I550" s="934"/>
      <c r="J550" s="935"/>
      <c r="K550" s="929" t="s">
        <v>371</v>
      </c>
      <c r="L550" s="931"/>
      <c r="M550" s="929" t="s">
        <v>371</v>
      </c>
      <c r="N550" s="931"/>
      <c r="O550" s="929" t="s">
        <v>371</v>
      </c>
      <c r="P550" s="931"/>
      <c r="Q550" s="929" t="s">
        <v>371</v>
      </c>
      <c r="R550" s="931"/>
      <c r="S550" s="929" t="s">
        <v>371</v>
      </c>
      <c r="T550" s="931"/>
      <c r="U550" s="968"/>
      <c r="V550" s="957"/>
      <c r="W550" s="720"/>
      <c r="X550" s="720"/>
      <c r="Y550" s="720"/>
    </row>
    <row r="551" spans="1:25" ht="24" customHeight="1">
      <c r="A551" s="720">
        <v>9</v>
      </c>
      <c r="B551" s="164"/>
      <c r="C551" s="165"/>
      <c r="D551" s="165"/>
      <c r="E551" s="934"/>
      <c r="F551" s="935"/>
      <c r="G551" s="934"/>
      <c r="H551" s="935"/>
      <c r="I551" s="934"/>
      <c r="J551" s="935"/>
      <c r="K551" s="929" t="s">
        <v>371</v>
      </c>
      <c r="L551" s="931"/>
      <c r="M551" s="929" t="s">
        <v>371</v>
      </c>
      <c r="N551" s="931"/>
      <c r="O551" s="929" t="s">
        <v>371</v>
      </c>
      <c r="P551" s="931"/>
      <c r="Q551" s="929" t="s">
        <v>371</v>
      </c>
      <c r="R551" s="931"/>
      <c r="S551" s="929" t="s">
        <v>371</v>
      </c>
      <c r="T551" s="931"/>
      <c r="U551" s="968"/>
      <c r="V551" s="957"/>
      <c r="W551" s="720"/>
      <c r="X551" s="720"/>
      <c r="Y551" s="720"/>
    </row>
    <row r="552" spans="1:25" ht="24" customHeight="1">
      <c r="A552" s="720">
        <v>10</v>
      </c>
      <c r="B552" s="164"/>
      <c r="C552" s="165"/>
      <c r="D552" s="165"/>
      <c r="E552" s="934"/>
      <c r="F552" s="935"/>
      <c r="G552" s="934"/>
      <c r="H552" s="935"/>
      <c r="I552" s="934"/>
      <c r="J552" s="935"/>
      <c r="K552" s="929" t="s">
        <v>371</v>
      </c>
      <c r="L552" s="931"/>
      <c r="M552" s="929" t="s">
        <v>371</v>
      </c>
      <c r="N552" s="931"/>
      <c r="O552" s="929" t="s">
        <v>371</v>
      </c>
      <c r="P552" s="931"/>
      <c r="Q552" s="929" t="s">
        <v>371</v>
      </c>
      <c r="R552" s="931"/>
      <c r="S552" s="929" t="s">
        <v>371</v>
      </c>
      <c r="T552" s="931"/>
      <c r="U552" s="968"/>
      <c r="V552" s="957"/>
      <c r="W552" s="720"/>
      <c r="X552" s="720"/>
      <c r="Y552" s="720"/>
    </row>
    <row r="553" spans="1:25" ht="24" customHeight="1">
      <c r="A553" s="720">
        <v>11</v>
      </c>
      <c r="B553" s="164"/>
      <c r="C553" s="165"/>
      <c r="D553" s="165"/>
      <c r="E553" s="934"/>
      <c r="F553" s="935"/>
      <c r="G553" s="934"/>
      <c r="H553" s="935"/>
      <c r="I553" s="934"/>
      <c r="J553" s="935"/>
      <c r="K553" s="929" t="s">
        <v>371</v>
      </c>
      <c r="L553" s="931"/>
      <c r="M553" s="929" t="s">
        <v>371</v>
      </c>
      <c r="N553" s="931"/>
      <c r="O553" s="929" t="s">
        <v>371</v>
      </c>
      <c r="P553" s="931"/>
      <c r="Q553" s="929" t="s">
        <v>371</v>
      </c>
      <c r="R553" s="931"/>
      <c r="S553" s="929" t="s">
        <v>371</v>
      </c>
      <c r="T553" s="931"/>
      <c r="U553" s="968"/>
      <c r="V553" s="957"/>
      <c r="W553" s="720"/>
      <c r="X553" s="720"/>
      <c r="Y553" s="720"/>
    </row>
    <row r="554" spans="1:25" ht="24" customHeight="1">
      <c r="A554" s="720">
        <v>12</v>
      </c>
      <c r="B554" s="164"/>
      <c r="C554" s="165"/>
      <c r="D554" s="165"/>
      <c r="E554" s="982"/>
      <c r="F554" s="983"/>
      <c r="G554" s="982"/>
      <c r="H554" s="983"/>
      <c r="I554" s="982"/>
      <c r="J554" s="983"/>
      <c r="K554" s="929" t="s">
        <v>371</v>
      </c>
      <c r="L554" s="931"/>
      <c r="M554" s="929" t="s">
        <v>371</v>
      </c>
      <c r="N554" s="931"/>
      <c r="O554" s="929" t="s">
        <v>371</v>
      </c>
      <c r="P554" s="931"/>
      <c r="Q554" s="929" t="s">
        <v>371</v>
      </c>
      <c r="R554" s="931"/>
      <c r="S554" s="929" t="s">
        <v>371</v>
      </c>
      <c r="T554" s="931"/>
      <c r="U554" s="984"/>
      <c r="V554" s="985"/>
      <c r="W554" s="716"/>
      <c r="X554" s="716"/>
      <c r="Y554" s="716"/>
    </row>
    <row r="555" spans="1:25" ht="24" customHeight="1">
      <c r="A555" s="720">
        <v>13</v>
      </c>
      <c r="B555" s="164"/>
      <c r="C555" s="165"/>
      <c r="D555" s="165"/>
      <c r="E555" s="980"/>
      <c r="F555" s="980"/>
      <c r="G555" s="980"/>
      <c r="H555" s="980"/>
      <c r="I555" s="980"/>
      <c r="J555" s="980"/>
      <c r="K555" s="929" t="s">
        <v>371</v>
      </c>
      <c r="L555" s="931"/>
      <c r="M555" s="929" t="s">
        <v>371</v>
      </c>
      <c r="N555" s="931"/>
      <c r="O555" s="929" t="s">
        <v>371</v>
      </c>
      <c r="P555" s="931"/>
      <c r="Q555" s="929" t="s">
        <v>371</v>
      </c>
      <c r="R555" s="931"/>
      <c r="S555" s="929" t="s">
        <v>371</v>
      </c>
      <c r="T555" s="931"/>
      <c r="U555" s="981"/>
      <c r="V555" s="981"/>
      <c r="W555" s="720"/>
      <c r="X555" s="720"/>
      <c r="Y555" s="720"/>
    </row>
    <row r="556" spans="1:25" ht="24" customHeight="1">
      <c r="A556" s="720">
        <v>14</v>
      </c>
      <c r="B556" s="164"/>
      <c r="C556" s="165"/>
      <c r="D556" s="165"/>
      <c r="E556" s="934"/>
      <c r="F556" s="935"/>
      <c r="G556" s="934"/>
      <c r="H556" s="935"/>
      <c r="I556" s="934"/>
      <c r="J556" s="935"/>
      <c r="K556" s="929" t="s">
        <v>371</v>
      </c>
      <c r="L556" s="931"/>
      <c r="M556" s="929" t="s">
        <v>371</v>
      </c>
      <c r="N556" s="931"/>
      <c r="O556" s="929" t="s">
        <v>371</v>
      </c>
      <c r="P556" s="931"/>
      <c r="Q556" s="929" t="s">
        <v>371</v>
      </c>
      <c r="R556" s="931"/>
      <c r="S556" s="929" t="s">
        <v>371</v>
      </c>
      <c r="T556" s="931"/>
      <c r="U556" s="968"/>
      <c r="V556" s="957"/>
      <c r="W556" s="720"/>
      <c r="X556" s="720"/>
      <c r="Y556" s="720"/>
    </row>
    <row r="557" spans="1:25" ht="24" customHeight="1">
      <c r="A557" s="720">
        <v>15</v>
      </c>
      <c r="B557" s="164"/>
      <c r="C557" s="165"/>
      <c r="D557" s="165"/>
      <c r="E557" s="934"/>
      <c r="F557" s="935"/>
      <c r="G557" s="934"/>
      <c r="H557" s="935"/>
      <c r="I557" s="934"/>
      <c r="J557" s="935"/>
      <c r="K557" s="929" t="s">
        <v>371</v>
      </c>
      <c r="L557" s="931"/>
      <c r="M557" s="929" t="s">
        <v>371</v>
      </c>
      <c r="N557" s="931"/>
      <c r="O557" s="929" t="s">
        <v>371</v>
      </c>
      <c r="P557" s="931"/>
      <c r="Q557" s="929" t="s">
        <v>371</v>
      </c>
      <c r="R557" s="931"/>
      <c r="S557" s="929" t="s">
        <v>371</v>
      </c>
      <c r="T557" s="931"/>
      <c r="U557" s="968"/>
      <c r="V557" s="957"/>
      <c r="W557" s="720"/>
      <c r="X557" s="720"/>
      <c r="Y557" s="720"/>
    </row>
    <row r="558" spans="1:25" ht="24" customHeight="1">
      <c r="A558" s="720">
        <v>16</v>
      </c>
      <c r="B558" s="164"/>
      <c r="C558" s="165"/>
      <c r="D558" s="165"/>
      <c r="E558" s="934"/>
      <c r="F558" s="935"/>
      <c r="G558" s="934"/>
      <c r="H558" s="935"/>
      <c r="I558" s="934"/>
      <c r="J558" s="935"/>
      <c r="K558" s="929" t="s">
        <v>371</v>
      </c>
      <c r="L558" s="931"/>
      <c r="M558" s="929" t="s">
        <v>371</v>
      </c>
      <c r="N558" s="931"/>
      <c r="O558" s="929" t="s">
        <v>371</v>
      </c>
      <c r="P558" s="931"/>
      <c r="Q558" s="929" t="s">
        <v>371</v>
      </c>
      <c r="R558" s="931"/>
      <c r="S558" s="929" t="s">
        <v>371</v>
      </c>
      <c r="T558" s="931"/>
      <c r="U558" s="968"/>
      <c r="V558" s="957"/>
      <c r="W558" s="720"/>
      <c r="X558" s="720"/>
      <c r="Y558" s="720"/>
    </row>
    <row r="559" spans="1:25" ht="20.25" customHeight="1">
      <c r="A559" s="158"/>
      <c r="B559" s="158"/>
      <c r="C559" s="167"/>
      <c r="D559" s="167"/>
      <c r="E559" s="158"/>
      <c r="F559" s="158"/>
      <c r="G559" s="158"/>
      <c r="H559" s="158"/>
      <c r="I559" s="158"/>
      <c r="J559" s="158"/>
      <c r="K559" s="158"/>
      <c r="L559" s="158"/>
      <c r="M559" s="158"/>
      <c r="N559" s="158"/>
      <c r="O559" s="158"/>
      <c r="P559" s="158"/>
      <c r="Q559" s="158"/>
      <c r="R559" s="158"/>
      <c r="S559" s="158"/>
      <c r="T559" s="158"/>
      <c r="U559" s="158"/>
      <c r="V559" s="158"/>
      <c r="W559" s="158"/>
      <c r="X559" s="158"/>
      <c r="Y559" s="158"/>
    </row>
    <row r="560" spans="1:25" ht="20.25" customHeight="1">
      <c r="A560" s="992" t="s">
        <v>353</v>
      </c>
      <c r="B560" s="992"/>
      <c r="C560" s="992"/>
      <c r="D560" s="992"/>
      <c r="E560" s="992"/>
      <c r="F560" s="992"/>
      <c r="G560" s="715"/>
      <c r="H560" s="992" t="s">
        <v>354</v>
      </c>
      <c r="I560" s="992"/>
      <c r="J560" s="992"/>
      <c r="K560" s="992"/>
      <c r="L560" s="992"/>
      <c r="M560" s="992"/>
      <c r="N560" s="992"/>
      <c r="O560" s="992"/>
      <c r="P560" s="992"/>
      <c r="Q560" s="992"/>
      <c r="R560" s="992"/>
      <c r="S560" s="992"/>
      <c r="T560" s="158"/>
      <c r="U560" s="929" t="s">
        <v>355</v>
      </c>
      <c r="V560" s="930"/>
      <c r="W560" s="930"/>
      <c r="X560" s="930"/>
      <c r="Y560" s="931"/>
    </row>
    <row r="561" spans="1:25" ht="20.25" customHeight="1">
      <c r="A561" s="168"/>
      <c r="B561" s="720" t="s">
        <v>356</v>
      </c>
      <c r="C561" s="720" t="s">
        <v>345</v>
      </c>
      <c r="D561" s="720" t="s">
        <v>346</v>
      </c>
      <c r="E561" s="940" t="s">
        <v>372</v>
      </c>
      <c r="F561" s="941"/>
      <c r="G561" s="715"/>
      <c r="H561" s="168"/>
      <c r="I561" s="720" t="s">
        <v>356</v>
      </c>
      <c r="J561" s="929" t="s">
        <v>345</v>
      </c>
      <c r="K561" s="930"/>
      <c r="L561" s="930"/>
      <c r="M561" s="930"/>
      <c r="N561" s="931"/>
      <c r="O561" s="929" t="s">
        <v>346</v>
      </c>
      <c r="P561" s="930"/>
      <c r="Q561" s="930"/>
      <c r="R561" s="991" t="s">
        <v>372</v>
      </c>
      <c r="S561" s="991"/>
      <c r="T561" s="158"/>
      <c r="U561" s="169"/>
      <c r="V561" s="158"/>
      <c r="W561" s="158"/>
      <c r="X561" s="158"/>
      <c r="Y561" s="170"/>
    </row>
    <row r="562" spans="1:25" ht="20.25" customHeight="1">
      <c r="A562" s="171">
        <v>1</v>
      </c>
      <c r="B562" s="720"/>
      <c r="C562" s="172"/>
      <c r="D562" s="720"/>
      <c r="E562" s="996"/>
      <c r="F562" s="996"/>
      <c r="G562" s="718"/>
      <c r="H562" s="171">
        <v>1</v>
      </c>
      <c r="I562" s="720"/>
      <c r="J562" s="929"/>
      <c r="K562" s="930"/>
      <c r="L562" s="930"/>
      <c r="M562" s="930"/>
      <c r="N562" s="931"/>
      <c r="O562" s="929"/>
      <c r="P562" s="930"/>
      <c r="Q562" s="930"/>
      <c r="R562" s="992"/>
      <c r="S562" s="992"/>
      <c r="T562" s="158"/>
      <c r="U562" s="169"/>
      <c r="V562" s="158"/>
      <c r="W562" s="158"/>
      <c r="X562" s="158"/>
      <c r="Y562" s="170"/>
    </row>
    <row r="563" spans="1:25" ht="20.25" customHeight="1">
      <c r="A563" s="171">
        <v>2</v>
      </c>
      <c r="B563" s="720"/>
      <c r="C563" s="172"/>
      <c r="D563" s="720"/>
      <c r="E563" s="996"/>
      <c r="F563" s="996"/>
      <c r="G563" s="718"/>
      <c r="H563" s="171">
        <v>2</v>
      </c>
      <c r="I563" s="720"/>
      <c r="J563" s="929"/>
      <c r="K563" s="930"/>
      <c r="L563" s="930"/>
      <c r="M563" s="930"/>
      <c r="N563" s="931"/>
      <c r="O563" s="929"/>
      <c r="P563" s="930"/>
      <c r="Q563" s="930"/>
      <c r="R563" s="992"/>
      <c r="S563" s="992"/>
      <c r="T563" s="158"/>
      <c r="U563" s="169"/>
      <c r="V563" s="158"/>
      <c r="W563" s="158"/>
      <c r="X563" s="158"/>
      <c r="Y563" s="170"/>
    </row>
    <row r="564" spans="1:25" ht="20.25" customHeight="1">
      <c r="A564" s="171">
        <v>3</v>
      </c>
      <c r="B564" s="720"/>
      <c r="C564" s="172"/>
      <c r="D564" s="720"/>
      <c r="E564" s="996"/>
      <c r="F564" s="996"/>
      <c r="G564" s="718"/>
      <c r="H564" s="171">
        <v>3</v>
      </c>
      <c r="I564" s="720"/>
      <c r="J564" s="929"/>
      <c r="K564" s="930"/>
      <c r="L564" s="930"/>
      <c r="M564" s="930"/>
      <c r="N564" s="931"/>
      <c r="O564" s="929"/>
      <c r="P564" s="930"/>
      <c r="Q564" s="930"/>
      <c r="R564" s="992"/>
      <c r="S564" s="992"/>
      <c r="U564" s="173"/>
      <c r="Y564" s="174"/>
    </row>
    <row r="565" spans="1:25" ht="20.25" customHeight="1">
      <c r="A565" s="171">
        <v>4</v>
      </c>
      <c r="B565" s="720"/>
      <c r="C565" s="172"/>
      <c r="D565" s="720"/>
      <c r="E565" s="997"/>
      <c r="F565" s="997"/>
      <c r="G565" s="718"/>
      <c r="H565" s="171">
        <v>4</v>
      </c>
      <c r="I565" s="720"/>
      <c r="J565" s="929"/>
      <c r="K565" s="930"/>
      <c r="L565" s="930"/>
      <c r="M565" s="930"/>
      <c r="N565" s="931"/>
      <c r="O565" s="929"/>
      <c r="P565" s="930"/>
      <c r="Q565" s="930"/>
      <c r="R565" s="992"/>
      <c r="S565" s="992"/>
      <c r="T565" s="158"/>
      <c r="U565" s="929" t="s">
        <v>358</v>
      </c>
      <c r="V565" s="930"/>
      <c r="W565" s="930"/>
      <c r="X565" s="930"/>
      <c r="Y565" s="931"/>
    </row>
    <row r="566" spans="1:25" ht="20.25" customHeight="1">
      <c r="A566" s="171">
        <v>5</v>
      </c>
      <c r="B566" s="720"/>
      <c r="C566" s="172"/>
      <c r="D566" s="720"/>
      <c r="E566" s="996"/>
      <c r="F566" s="996"/>
      <c r="G566" s="718"/>
      <c r="H566" s="171">
        <v>5</v>
      </c>
      <c r="I566" s="720"/>
      <c r="J566" s="929"/>
      <c r="K566" s="930"/>
      <c r="L566" s="930"/>
      <c r="M566" s="930"/>
      <c r="N566" s="931"/>
      <c r="O566" s="929"/>
      <c r="P566" s="930"/>
      <c r="Q566" s="930"/>
      <c r="R566" s="992"/>
      <c r="S566" s="992"/>
      <c r="T566" s="158"/>
      <c r="U566" s="492"/>
      <c r="V566" s="715"/>
      <c r="W566" s="715"/>
      <c r="X566" s="715"/>
      <c r="Y566" s="493"/>
    </row>
    <row r="567" spans="1:25" ht="20.25" customHeight="1">
      <c r="A567" s="171">
        <v>6</v>
      </c>
      <c r="B567" s="720"/>
      <c r="C567" s="172"/>
      <c r="D567" s="720"/>
      <c r="E567" s="996"/>
      <c r="F567" s="996"/>
      <c r="G567" s="718"/>
      <c r="H567" s="171">
        <v>6</v>
      </c>
      <c r="I567" s="720"/>
      <c r="J567" s="929"/>
      <c r="K567" s="930"/>
      <c r="L567" s="930"/>
      <c r="M567" s="930"/>
      <c r="N567" s="931"/>
      <c r="O567" s="929"/>
      <c r="P567" s="930"/>
      <c r="Q567" s="930"/>
      <c r="R567" s="992"/>
      <c r="S567" s="992"/>
      <c r="T567" s="158"/>
      <c r="U567" s="492"/>
      <c r="V567" s="715"/>
      <c r="W567" s="715"/>
      <c r="X567" s="715"/>
      <c r="Y567" s="493"/>
    </row>
    <row r="568" spans="1:25" ht="20.25" customHeight="1">
      <c r="A568" s="171">
        <v>7</v>
      </c>
      <c r="B568" s="720"/>
      <c r="C568" s="172"/>
      <c r="D568" s="720"/>
      <c r="E568" s="995"/>
      <c r="F568" s="995"/>
      <c r="G568" s="718"/>
      <c r="H568" s="171">
        <v>7</v>
      </c>
      <c r="I568" s="720"/>
      <c r="J568" s="929"/>
      <c r="K568" s="930"/>
      <c r="L568" s="930"/>
      <c r="M568" s="930"/>
      <c r="N568" s="931"/>
      <c r="O568" s="929"/>
      <c r="P568" s="930"/>
      <c r="Q568" s="930"/>
      <c r="R568" s="992"/>
      <c r="S568" s="992"/>
      <c r="U568" s="173"/>
      <c r="Y568" s="174"/>
    </row>
    <row r="569" spans="1:25" ht="20.25" customHeight="1">
      <c r="A569" s="171">
        <v>8</v>
      </c>
      <c r="B569" s="720"/>
      <c r="C569" s="172"/>
      <c r="D569" s="720"/>
      <c r="E569" s="996"/>
      <c r="F569" s="996"/>
      <c r="G569" s="718"/>
      <c r="H569" s="171">
        <v>8</v>
      </c>
      <c r="I569" s="720"/>
      <c r="J569" s="929"/>
      <c r="K569" s="930"/>
      <c r="L569" s="930"/>
      <c r="M569" s="930"/>
      <c r="N569" s="931"/>
      <c r="O569" s="929"/>
      <c r="P569" s="930"/>
      <c r="Q569" s="930"/>
      <c r="R569" s="992"/>
      <c r="S569" s="992"/>
      <c r="T569" s="158"/>
      <c r="U569" s="175"/>
      <c r="V569" s="176"/>
      <c r="W569" s="176"/>
      <c r="X569" s="176"/>
      <c r="Y569" s="177"/>
    </row>
    <row r="570" spans="1:25" ht="12" customHeight="1">
      <c r="A570" s="714"/>
      <c r="B570" s="715"/>
      <c r="C570" s="167"/>
      <c r="D570" s="715"/>
      <c r="E570" s="718"/>
      <c r="F570" s="718"/>
      <c r="G570" s="718"/>
      <c r="H570" s="714"/>
      <c r="I570" s="715"/>
      <c r="J570" s="715"/>
      <c r="K570" s="715"/>
      <c r="L570" s="715"/>
      <c r="M570" s="715"/>
      <c r="N570" s="715"/>
      <c r="O570" s="715"/>
      <c r="P570" s="715"/>
      <c r="Q570" s="715"/>
      <c r="R570" s="715"/>
      <c r="S570" s="715"/>
      <c r="T570" s="158"/>
      <c r="U570" s="158"/>
      <c r="V570" s="158"/>
      <c r="W570" s="158"/>
      <c r="X570" s="158"/>
      <c r="Y570" s="158"/>
    </row>
    <row r="571" spans="1:25" ht="38.25" customHeight="1">
      <c r="A571" s="942" t="s">
        <v>360</v>
      </c>
      <c r="B571" s="943"/>
      <c r="C571" s="943"/>
      <c r="D571" s="943"/>
      <c r="E571" s="992" t="s">
        <v>4</v>
      </c>
      <c r="F571" s="992"/>
      <c r="G571" s="945">
        <f>G538</f>
        <v>46271</v>
      </c>
      <c r="H571" s="946"/>
      <c r="I571" s="947"/>
      <c r="J571" s="992" t="s">
        <v>5</v>
      </c>
      <c r="K571" s="992"/>
      <c r="L571" s="993" t="str">
        <f>L538</f>
        <v>Tilsley</v>
      </c>
      <c r="M571" s="994"/>
      <c r="N571" s="994"/>
      <c r="O571" s="994"/>
      <c r="P571" s="949"/>
      <c r="Q571" s="950"/>
      <c r="R571" s="992" t="s">
        <v>340</v>
      </c>
      <c r="S571" s="992"/>
      <c r="T571" s="948" t="str">
        <f>T538</f>
        <v>Oxfordshire Track and Field League 2026</v>
      </c>
      <c r="U571" s="949"/>
      <c r="V571" s="949"/>
      <c r="W571" s="949"/>
      <c r="X571" s="949"/>
      <c r="Y571" s="950"/>
    </row>
    <row r="572" spans="1:25" ht="38.25" customHeight="1">
      <c r="A572" s="929" t="s">
        <v>283</v>
      </c>
      <c r="B572" s="931"/>
      <c r="C572" s="948" t="str">
        <f>C539</f>
        <v>Shot U18 Men (0 athletes) - 5.00kg</v>
      </c>
      <c r="D572" s="950"/>
      <c r="E572" s="929" t="s">
        <v>341</v>
      </c>
      <c r="F572" s="931"/>
      <c r="G572" s="951">
        <f>G539</f>
        <v>0.625</v>
      </c>
      <c r="H572" s="952"/>
      <c r="I572" s="953"/>
      <c r="J572" s="929" t="s">
        <v>342</v>
      </c>
      <c r="K572" s="930"/>
      <c r="L572" s="956">
        <f>L539</f>
        <v>12.65</v>
      </c>
      <c r="M572" s="956"/>
      <c r="N572" s="948" t="s">
        <v>361</v>
      </c>
      <c r="O572" s="949"/>
      <c r="P572" s="949"/>
      <c r="Q572" s="949"/>
      <c r="R572" s="949"/>
      <c r="S572" s="949"/>
      <c r="T572" s="949"/>
      <c r="U572" s="949"/>
      <c r="V572" s="949"/>
      <c r="W572" s="949"/>
      <c r="X572" s="949"/>
      <c r="Y572" s="950"/>
    </row>
    <row r="573" spans="1:25" ht="20.25" customHeight="1">
      <c r="A573" s="158"/>
      <c r="B573" s="158"/>
      <c r="C573" s="158"/>
      <c r="D573" s="159"/>
      <c r="E573" s="715"/>
      <c r="F573" s="715"/>
      <c r="G573" s="160"/>
      <c r="H573" s="160"/>
      <c r="I573" s="715"/>
      <c r="J573" s="715"/>
      <c r="K573" s="713"/>
      <c r="L573" s="713"/>
      <c r="M573" s="713"/>
      <c r="N573" s="161"/>
      <c r="O573" s="161"/>
      <c r="P573" s="162"/>
      <c r="Q573" s="161"/>
      <c r="R573" s="163"/>
      <c r="S573" s="163"/>
      <c r="T573" s="163"/>
      <c r="U573" s="163"/>
      <c r="V573" s="163"/>
      <c r="W573" s="163"/>
      <c r="X573" s="163"/>
      <c r="Y573" s="163"/>
    </row>
    <row r="574" spans="1:25" ht="38.25" customHeight="1">
      <c r="A574" s="958" t="s">
        <v>344</v>
      </c>
      <c r="B574" s="960" t="s">
        <v>302</v>
      </c>
      <c r="C574" s="960" t="s">
        <v>345</v>
      </c>
      <c r="D574" s="960" t="s">
        <v>346</v>
      </c>
      <c r="E574" s="986" t="s">
        <v>362</v>
      </c>
      <c r="F574" s="986"/>
      <c r="G574" s="986" t="s">
        <v>363</v>
      </c>
      <c r="H574" s="986"/>
      <c r="I574" s="986" t="s">
        <v>364</v>
      </c>
      <c r="J574" s="986"/>
      <c r="K574" s="986" t="s">
        <v>365</v>
      </c>
      <c r="L574" s="986"/>
      <c r="M574" s="987" t="s">
        <v>366</v>
      </c>
      <c r="N574" s="988"/>
      <c r="O574" s="986" t="s">
        <v>367</v>
      </c>
      <c r="P574" s="991"/>
      <c r="Q574" s="986" t="s">
        <v>368</v>
      </c>
      <c r="R574" s="991"/>
      <c r="S574" s="986" t="s">
        <v>369</v>
      </c>
      <c r="T574" s="991"/>
      <c r="U574" s="986" t="s">
        <v>370</v>
      </c>
      <c r="V574" s="940"/>
      <c r="W574" s="938" t="s">
        <v>350</v>
      </c>
      <c r="X574" s="940" t="s">
        <v>351</v>
      </c>
      <c r="Y574" s="941"/>
    </row>
    <row r="575" spans="1:25" ht="20.25" customHeight="1">
      <c r="A575" s="959"/>
      <c r="B575" s="961"/>
      <c r="C575" s="961"/>
      <c r="D575" s="961"/>
      <c r="E575" s="991" t="s">
        <v>352</v>
      </c>
      <c r="F575" s="991"/>
      <c r="G575" s="991" t="s">
        <v>352</v>
      </c>
      <c r="H575" s="991"/>
      <c r="I575" s="991" t="s">
        <v>352</v>
      </c>
      <c r="J575" s="991"/>
      <c r="K575" s="991" t="s">
        <v>352</v>
      </c>
      <c r="L575" s="991"/>
      <c r="M575" s="989"/>
      <c r="N575" s="990"/>
      <c r="O575" s="991" t="s">
        <v>352</v>
      </c>
      <c r="P575" s="991"/>
      <c r="Q575" s="991" t="s">
        <v>352</v>
      </c>
      <c r="R575" s="991"/>
      <c r="S575" s="991" t="s">
        <v>352</v>
      </c>
      <c r="T575" s="991"/>
      <c r="U575" s="991" t="s">
        <v>352</v>
      </c>
      <c r="V575" s="940"/>
      <c r="W575" s="939"/>
      <c r="X575" s="719" t="s">
        <v>71</v>
      </c>
      <c r="Y575" s="719" t="s">
        <v>65</v>
      </c>
    </row>
    <row r="576" spans="1:25" ht="24" customHeight="1">
      <c r="A576" s="717">
        <v>17</v>
      </c>
      <c r="B576" s="164" t="str" cm="1">
        <f t="array" ref="B576">IFERROR(_xlfn.DROP(_xlfn.ANCHORARRAY(DataCalcs!$DO$166),16),"")</f>
        <v/>
      </c>
      <c r="C576" s="165"/>
      <c r="D576" s="165"/>
      <c r="E576" s="934"/>
      <c r="F576" s="935"/>
      <c r="G576" s="934"/>
      <c r="H576" s="935"/>
      <c r="I576" s="934"/>
      <c r="J576" s="935"/>
      <c r="K576" s="929" t="s">
        <v>371</v>
      </c>
      <c r="L576" s="931"/>
      <c r="M576" s="929" t="s">
        <v>371</v>
      </c>
      <c r="N576" s="931"/>
      <c r="O576" s="929" t="s">
        <v>371</v>
      </c>
      <c r="P576" s="931"/>
      <c r="Q576" s="929" t="s">
        <v>371</v>
      </c>
      <c r="R576" s="931"/>
      <c r="S576" s="929" t="s">
        <v>371</v>
      </c>
      <c r="T576" s="931"/>
      <c r="U576" s="968"/>
      <c r="V576" s="957"/>
      <c r="W576" s="720"/>
      <c r="X576" s="720"/>
      <c r="Y576" s="720"/>
    </row>
    <row r="577" spans="1:25" ht="24" customHeight="1">
      <c r="A577" s="717">
        <v>18</v>
      </c>
      <c r="B577" s="164"/>
      <c r="C577" s="165"/>
      <c r="D577" s="165"/>
      <c r="E577" s="934"/>
      <c r="F577" s="935"/>
      <c r="G577" s="934"/>
      <c r="H577" s="935"/>
      <c r="I577" s="934"/>
      <c r="J577" s="935"/>
      <c r="K577" s="929" t="s">
        <v>371</v>
      </c>
      <c r="L577" s="931"/>
      <c r="M577" s="929" t="s">
        <v>371</v>
      </c>
      <c r="N577" s="931"/>
      <c r="O577" s="929" t="s">
        <v>371</v>
      </c>
      <c r="P577" s="931"/>
      <c r="Q577" s="929" t="s">
        <v>371</v>
      </c>
      <c r="R577" s="931"/>
      <c r="S577" s="929" t="s">
        <v>371</v>
      </c>
      <c r="T577" s="931"/>
      <c r="U577" s="968"/>
      <c r="V577" s="957"/>
      <c r="W577" s="720"/>
      <c r="X577" s="720"/>
      <c r="Y577" s="720"/>
    </row>
    <row r="578" spans="1:25" ht="24" customHeight="1">
      <c r="A578" s="720">
        <v>19</v>
      </c>
      <c r="B578" s="164"/>
      <c r="C578" s="165"/>
      <c r="D578" s="165"/>
      <c r="E578" s="934"/>
      <c r="F578" s="935"/>
      <c r="G578" s="934"/>
      <c r="H578" s="935"/>
      <c r="I578" s="934"/>
      <c r="J578" s="935"/>
      <c r="K578" s="929" t="s">
        <v>371</v>
      </c>
      <c r="L578" s="931"/>
      <c r="M578" s="929" t="s">
        <v>371</v>
      </c>
      <c r="N578" s="931"/>
      <c r="O578" s="929" t="s">
        <v>371</v>
      </c>
      <c r="P578" s="931"/>
      <c r="Q578" s="929" t="s">
        <v>371</v>
      </c>
      <c r="R578" s="931"/>
      <c r="S578" s="929" t="s">
        <v>371</v>
      </c>
      <c r="T578" s="931"/>
      <c r="U578" s="968"/>
      <c r="V578" s="957"/>
      <c r="W578" s="720"/>
      <c r="X578" s="720"/>
      <c r="Y578" s="720"/>
    </row>
    <row r="579" spans="1:25" ht="24" customHeight="1">
      <c r="A579" s="720">
        <v>20</v>
      </c>
      <c r="B579" s="164"/>
      <c r="C579" s="165"/>
      <c r="D579" s="165"/>
      <c r="E579" s="934"/>
      <c r="F579" s="935"/>
      <c r="G579" s="934"/>
      <c r="H579" s="935"/>
      <c r="I579" s="934"/>
      <c r="J579" s="935"/>
      <c r="K579" s="929" t="s">
        <v>371</v>
      </c>
      <c r="L579" s="931"/>
      <c r="M579" s="929" t="s">
        <v>371</v>
      </c>
      <c r="N579" s="931"/>
      <c r="O579" s="929" t="s">
        <v>371</v>
      </c>
      <c r="P579" s="931"/>
      <c r="Q579" s="929" t="s">
        <v>371</v>
      </c>
      <c r="R579" s="931"/>
      <c r="S579" s="929" t="s">
        <v>371</v>
      </c>
      <c r="T579" s="931"/>
      <c r="U579" s="968"/>
      <c r="V579" s="957"/>
      <c r="W579" s="720"/>
      <c r="X579" s="720"/>
      <c r="Y579" s="720"/>
    </row>
    <row r="580" spans="1:25" ht="24" customHeight="1">
      <c r="A580" s="720">
        <v>21</v>
      </c>
      <c r="B580" s="164"/>
      <c r="C580" s="165"/>
      <c r="D580" s="165"/>
      <c r="E580" s="934"/>
      <c r="F580" s="935"/>
      <c r="G580" s="934"/>
      <c r="H580" s="935"/>
      <c r="I580" s="934"/>
      <c r="J580" s="935"/>
      <c r="K580" s="929" t="s">
        <v>371</v>
      </c>
      <c r="L580" s="931"/>
      <c r="M580" s="929" t="s">
        <v>371</v>
      </c>
      <c r="N580" s="931"/>
      <c r="O580" s="929" t="s">
        <v>371</v>
      </c>
      <c r="P580" s="931"/>
      <c r="Q580" s="929" t="s">
        <v>371</v>
      </c>
      <c r="R580" s="931"/>
      <c r="S580" s="929" t="s">
        <v>371</v>
      </c>
      <c r="T580" s="931"/>
      <c r="U580" s="968"/>
      <c r="V580" s="957"/>
      <c r="W580" s="720"/>
      <c r="X580" s="720"/>
      <c r="Y580" s="720"/>
    </row>
    <row r="581" spans="1:25" ht="24" customHeight="1">
      <c r="A581" s="720">
        <v>22</v>
      </c>
      <c r="B581" s="164"/>
      <c r="C581" s="165"/>
      <c r="D581" s="165"/>
      <c r="E581" s="934"/>
      <c r="F581" s="935"/>
      <c r="G581" s="934"/>
      <c r="H581" s="935"/>
      <c r="I581" s="934"/>
      <c r="J581" s="935"/>
      <c r="K581" s="929" t="s">
        <v>371</v>
      </c>
      <c r="L581" s="931"/>
      <c r="M581" s="929" t="s">
        <v>371</v>
      </c>
      <c r="N581" s="931"/>
      <c r="O581" s="929" t="s">
        <v>371</v>
      </c>
      <c r="P581" s="931"/>
      <c r="Q581" s="929" t="s">
        <v>371</v>
      </c>
      <c r="R581" s="931"/>
      <c r="S581" s="929" t="s">
        <v>371</v>
      </c>
      <c r="T581" s="931"/>
      <c r="U581" s="968"/>
      <c r="V581" s="957"/>
      <c r="W581" s="720"/>
      <c r="X581" s="720"/>
      <c r="Y581" s="720"/>
    </row>
    <row r="582" spans="1:25" ht="24" customHeight="1">
      <c r="A582" s="720">
        <v>23</v>
      </c>
      <c r="B582" s="164"/>
      <c r="C582" s="165"/>
      <c r="D582" s="165"/>
      <c r="E582" s="934"/>
      <c r="F582" s="935"/>
      <c r="G582" s="934"/>
      <c r="H582" s="935"/>
      <c r="I582" s="934"/>
      <c r="J582" s="935"/>
      <c r="K582" s="929" t="s">
        <v>371</v>
      </c>
      <c r="L582" s="931"/>
      <c r="M582" s="929" t="s">
        <v>371</v>
      </c>
      <c r="N582" s="931"/>
      <c r="O582" s="929" t="s">
        <v>371</v>
      </c>
      <c r="P582" s="931"/>
      <c r="Q582" s="929" t="s">
        <v>371</v>
      </c>
      <c r="R582" s="931"/>
      <c r="S582" s="929" t="s">
        <v>371</v>
      </c>
      <c r="T582" s="931"/>
      <c r="U582" s="968"/>
      <c r="V582" s="957"/>
      <c r="W582" s="720"/>
      <c r="X582" s="720"/>
      <c r="Y582" s="720"/>
    </row>
    <row r="583" spans="1:25" ht="24" customHeight="1">
      <c r="A583" s="720">
        <v>24</v>
      </c>
      <c r="B583" s="164"/>
      <c r="C583" s="165"/>
      <c r="D583" s="165"/>
      <c r="E583" s="934"/>
      <c r="F583" s="935"/>
      <c r="G583" s="934"/>
      <c r="H583" s="935"/>
      <c r="I583" s="934"/>
      <c r="J583" s="935"/>
      <c r="K583" s="929" t="s">
        <v>371</v>
      </c>
      <c r="L583" s="931"/>
      <c r="M583" s="929" t="s">
        <v>371</v>
      </c>
      <c r="N583" s="931"/>
      <c r="O583" s="929" t="s">
        <v>371</v>
      </c>
      <c r="P583" s="931"/>
      <c r="Q583" s="929" t="s">
        <v>371</v>
      </c>
      <c r="R583" s="931"/>
      <c r="S583" s="929" t="s">
        <v>371</v>
      </c>
      <c r="T583" s="931"/>
      <c r="U583" s="968"/>
      <c r="V583" s="957"/>
      <c r="W583" s="720"/>
      <c r="X583" s="720"/>
      <c r="Y583" s="720"/>
    </row>
    <row r="584" spans="1:25" ht="24" customHeight="1">
      <c r="A584" s="720">
        <v>25</v>
      </c>
      <c r="B584" s="164"/>
      <c r="C584" s="165"/>
      <c r="D584" s="165"/>
      <c r="E584" s="934"/>
      <c r="F584" s="935"/>
      <c r="G584" s="934"/>
      <c r="H584" s="935"/>
      <c r="I584" s="934"/>
      <c r="J584" s="935"/>
      <c r="K584" s="929" t="s">
        <v>371</v>
      </c>
      <c r="L584" s="931"/>
      <c r="M584" s="929" t="s">
        <v>371</v>
      </c>
      <c r="N584" s="931"/>
      <c r="O584" s="929" t="s">
        <v>371</v>
      </c>
      <c r="P584" s="931"/>
      <c r="Q584" s="929" t="s">
        <v>371</v>
      </c>
      <c r="R584" s="931"/>
      <c r="S584" s="929" t="s">
        <v>371</v>
      </c>
      <c r="T584" s="931"/>
      <c r="U584" s="968"/>
      <c r="V584" s="957"/>
      <c r="W584" s="720"/>
      <c r="X584" s="720"/>
      <c r="Y584" s="720"/>
    </row>
    <row r="585" spans="1:25" ht="24" customHeight="1">
      <c r="A585" s="720">
        <v>26</v>
      </c>
      <c r="B585" s="164"/>
      <c r="C585" s="165"/>
      <c r="D585" s="165"/>
      <c r="E585" s="934"/>
      <c r="F585" s="935"/>
      <c r="G585" s="934"/>
      <c r="H585" s="935"/>
      <c r="I585" s="934"/>
      <c r="J585" s="935"/>
      <c r="K585" s="929" t="s">
        <v>371</v>
      </c>
      <c r="L585" s="931"/>
      <c r="M585" s="929" t="s">
        <v>371</v>
      </c>
      <c r="N585" s="931"/>
      <c r="O585" s="929" t="s">
        <v>371</v>
      </c>
      <c r="P585" s="931"/>
      <c r="Q585" s="929" t="s">
        <v>371</v>
      </c>
      <c r="R585" s="931"/>
      <c r="S585" s="929" t="s">
        <v>371</v>
      </c>
      <c r="T585" s="931"/>
      <c r="U585" s="968"/>
      <c r="V585" s="957"/>
      <c r="W585" s="720"/>
      <c r="X585" s="720"/>
      <c r="Y585" s="720"/>
    </row>
    <row r="586" spans="1:25" ht="24" customHeight="1">
      <c r="A586" s="720">
        <v>27</v>
      </c>
      <c r="B586" s="164"/>
      <c r="C586" s="165"/>
      <c r="D586" s="165"/>
      <c r="E586" s="934"/>
      <c r="F586" s="935"/>
      <c r="G586" s="934"/>
      <c r="H586" s="935"/>
      <c r="I586" s="934"/>
      <c r="J586" s="935"/>
      <c r="K586" s="929" t="s">
        <v>371</v>
      </c>
      <c r="L586" s="931"/>
      <c r="M586" s="929" t="s">
        <v>371</v>
      </c>
      <c r="N586" s="931"/>
      <c r="O586" s="929" t="s">
        <v>371</v>
      </c>
      <c r="P586" s="931"/>
      <c r="Q586" s="929" t="s">
        <v>371</v>
      </c>
      <c r="R586" s="931"/>
      <c r="S586" s="929" t="s">
        <v>371</v>
      </c>
      <c r="T586" s="931"/>
      <c r="U586" s="968"/>
      <c r="V586" s="957"/>
      <c r="W586" s="720"/>
      <c r="X586" s="720"/>
      <c r="Y586" s="720"/>
    </row>
    <row r="587" spans="1:25" ht="24" customHeight="1">
      <c r="A587" s="720">
        <v>28</v>
      </c>
      <c r="B587" s="164"/>
      <c r="C587" s="165"/>
      <c r="D587" s="165"/>
      <c r="E587" s="982"/>
      <c r="F587" s="983"/>
      <c r="G587" s="982"/>
      <c r="H587" s="983"/>
      <c r="I587" s="982"/>
      <c r="J587" s="983"/>
      <c r="K587" s="929" t="s">
        <v>371</v>
      </c>
      <c r="L587" s="931"/>
      <c r="M587" s="929" t="s">
        <v>371</v>
      </c>
      <c r="N587" s="931"/>
      <c r="O587" s="929" t="s">
        <v>371</v>
      </c>
      <c r="P587" s="931"/>
      <c r="Q587" s="929" t="s">
        <v>371</v>
      </c>
      <c r="R587" s="931"/>
      <c r="S587" s="929" t="s">
        <v>371</v>
      </c>
      <c r="T587" s="931"/>
      <c r="U587" s="984"/>
      <c r="V587" s="985"/>
      <c r="W587" s="716"/>
      <c r="X587" s="716"/>
      <c r="Y587" s="716"/>
    </row>
    <row r="588" spans="1:25" ht="24" customHeight="1">
      <c r="A588" s="720">
        <v>29</v>
      </c>
      <c r="B588" s="164"/>
      <c r="C588" s="165"/>
      <c r="D588" s="165"/>
      <c r="E588" s="980"/>
      <c r="F588" s="980"/>
      <c r="G588" s="980"/>
      <c r="H588" s="980"/>
      <c r="I588" s="980"/>
      <c r="J588" s="980"/>
      <c r="K588" s="929" t="s">
        <v>371</v>
      </c>
      <c r="L588" s="931"/>
      <c r="M588" s="929" t="s">
        <v>371</v>
      </c>
      <c r="N588" s="931"/>
      <c r="O588" s="929" t="s">
        <v>371</v>
      </c>
      <c r="P588" s="931"/>
      <c r="Q588" s="929" t="s">
        <v>371</v>
      </c>
      <c r="R588" s="931"/>
      <c r="S588" s="929" t="s">
        <v>371</v>
      </c>
      <c r="T588" s="931"/>
      <c r="U588" s="981"/>
      <c r="V588" s="981"/>
      <c r="W588" s="720"/>
      <c r="X588" s="720"/>
      <c r="Y588" s="720"/>
    </row>
    <row r="589" spans="1:25" ht="24" customHeight="1">
      <c r="A589" s="720">
        <v>30</v>
      </c>
      <c r="B589" s="164"/>
      <c r="C589" s="165"/>
      <c r="D589" s="165"/>
      <c r="E589" s="934"/>
      <c r="F589" s="935"/>
      <c r="G589" s="934"/>
      <c r="H589" s="935"/>
      <c r="I589" s="934"/>
      <c r="J589" s="935"/>
      <c r="K589" s="929" t="s">
        <v>371</v>
      </c>
      <c r="L589" s="931"/>
      <c r="M589" s="929" t="s">
        <v>371</v>
      </c>
      <c r="N589" s="931"/>
      <c r="O589" s="929" t="s">
        <v>371</v>
      </c>
      <c r="P589" s="931"/>
      <c r="Q589" s="929" t="s">
        <v>371</v>
      </c>
      <c r="R589" s="931"/>
      <c r="S589" s="929" t="s">
        <v>371</v>
      </c>
      <c r="T589" s="931"/>
      <c r="U589" s="968"/>
      <c r="V589" s="957"/>
      <c r="W589" s="720"/>
      <c r="X589" s="720"/>
      <c r="Y589" s="720"/>
    </row>
    <row r="590" spans="1:25" ht="24" customHeight="1">
      <c r="A590" s="720">
        <v>31</v>
      </c>
      <c r="B590" s="164"/>
      <c r="C590" s="165"/>
      <c r="D590" s="165"/>
      <c r="E590" s="934"/>
      <c r="F590" s="935"/>
      <c r="G590" s="934"/>
      <c r="H590" s="935"/>
      <c r="I590" s="934"/>
      <c r="J590" s="935"/>
      <c r="K590" s="929" t="s">
        <v>371</v>
      </c>
      <c r="L590" s="931"/>
      <c r="M590" s="929" t="s">
        <v>371</v>
      </c>
      <c r="N590" s="931"/>
      <c r="O590" s="929" t="s">
        <v>371</v>
      </c>
      <c r="P590" s="931"/>
      <c r="Q590" s="929" t="s">
        <v>371</v>
      </c>
      <c r="R590" s="931"/>
      <c r="S590" s="929" t="s">
        <v>371</v>
      </c>
      <c r="T590" s="931"/>
      <c r="U590" s="968"/>
      <c r="V590" s="957"/>
      <c r="W590" s="720"/>
      <c r="X590" s="720"/>
      <c r="Y590" s="720"/>
    </row>
    <row r="591" spans="1:25" ht="24" customHeight="1">
      <c r="A591" s="720">
        <v>32</v>
      </c>
      <c r="B591" s="164"/>
      <c r="C591" s="165"/>
      <c r="D591" s="165"/>
      <c r="E591" s="934"/>
      <c r="F591" s="935"/>
      <c r="G591" s="934"/>
      <c r="H591" s="935"/>
      <c r="I591" s="934"/>
      <c r="J591" s="935"/>
      <c r="K591" s="929" t="s">
        <v>371</v>
      </c>
      <c r="L591" s="931"/>
      <c r="M591" s="929" t="s">
        <v>371</v>
      </c>
      <c r="N591" s="931"/>
      <c r="O591" s="929" t="s">
        <v>371</v>
      </c>
      <c r="P591" s="931"/>
      <c r="Q591" s="929" t="s">
        <v>371</v>
      </c>
      <c r="R591" s="931"/>
      <c r="S591" s="929" t="s">
        <v>371</v>
      </c>
      <c r="T591" s="931"/>
      <c r="U591" s="968"/>
      <c r="V591" s="957"/>
      <c r="W591" s="720"/>
      <c r="X591" s="720"/>
      <c r="Y591" s="720"/>
    </row>
    <row r="592" spans="1:25" ht="20.25" customHeight="1">
      <c r="A592" s="158"/>
      <c r="B592" s="158"/>
      <c r="C592" s="167"/>
      <c r="D592" s="167"/>
      <c r="E592" s="158"/>
      <c r="F592" s="158"/>
      <c r="G592" s="158"/>
      <c r="H592" s="158"/>
      <c r="I592" s="158"/>
      <c r="J592" s="158"/>
      <c r="K592" s="158"/>
      <c r="L592" s="158"/>
      <c r="M592" s="158"/>
      <c r="N592" s="158"/>
      <c r="O592" s="158"/>
      <c r="P592" s="158"/>
      <c r="Q592" s="158"/>
      <c r="R592" s="158"/>
      <c r="S592" s="158"/>
      <c r="T592" s="158"/>
      <c r="U592" s="158"/>
      <c r="V592" s="158"/>
      <c r="W592" s="158"/>
      <c r="X592" s="158"/>
      <c r="Y592" s="158"/>
    </row>
    <row r="593" spans="1:25" ht="20.25" customHeight="1">
      <c r="A593" s="928"/>
      <c r="B593" s="928"/>
      <c r="C593" s="928"/>
      <c r="D593" s="928"/>
      <c r="E593" s="928"/>
      <c r="F593" s="928"/>
      <c r="G593" s="715"/>
      <c r="H593" s="928"/>
      <c r="I593" s="928"/>
      <c r="J593" s="928"/>
      <c r="K593" s="928"/>
      <c r="L593" s="928"/>
      <c r="M593" s="928"/>
      <c r="N593" s="928"/>
      <c r="O593" s="928"/>
      <c r="P593" s="928"/>
      <c r="Q593" s="928"/>
      <c r="R593" s="928"/>
      <c r="S593" s="928"/>
      <c r="T593" s="158"/>
      <c r="U593" s="929" t="s">
        <v>355</v>
      </c>
      <c r="V593" s="930"/>
      <c r="W593" s="930"/>
      <c r="X593" s="930"/>
      <c r="Y593" s="931"/>
    </row>
    <row r="594" spans="1:25" ht="20.25" customHeight="1">
      <c r="A594" s="158"/>
      <c r="B594" s="715"/>
      <c r="C594" s="715"/>
      <c r="D594" s="715"/>
      <c r="E594" s="979"/>
      <c r="F594" s="979"/>
      <c r="G594" s="715"/>
      <c r="H594" s="158"/>
      <c r="I594" s="715"/>
      <c r="J594" s="928"/>
      <c r="K594" s="928"/>
      <c r="L594" s="928"/>
      <c r="M594" s="928"/>
      <c r="N594" s="928"/>
      <c r="O594" s="928"/>
      <c r="P594" s="928"/>
      <c r="Q594" s="928"/>
      <c r="R594" s="979"/>
      <c r="S594" s="979"/>
      <c r="T594" s="158"/>
      <c r="U594" s="169"/>
      <c r="V594" s="158"/>
      <c r="W594" s="158"/>
      <c r="X594" s="158"/>
      <c r="Y594" s="170"/>
    </row>
    <row r="595" spans="1:25" ht="20.25" customHeight="1">
      <c r="A595" s="714"/>
      <c r="B595" s="715"/>
      <c r="C595" s="167"/>
      <c r="D595" s="715"/>
      <c r="E595" s="978"/>
      <c r="F595" s="978"/>
      <c r="G595" s="718"/>
      <c r="H595" s="714"/>
      <c r="I595" s="715"/>
      <c r="J595" s="928"/>
      <c r="K595" s="928"/>
      <c r="L595" s="928"/>
      <c r="M595" s="928"/>
      <c r="N595" s="928"/>
      <c r="O595" s="928"/>
      <c r="P595" s="928"/>
      <c r="Q595" s="928"/>
      <c r="R595" s="928"/>
      <c r="S595" s="928"/>
      <c r="T595" s="158"/>
      <c r="U595" s="169"/>
      <c r="V595" s="158"/>
      <c r="W595" s="158"/>
      <c r="X595" s="158"/>
      <c r="Y595" s="170"/>
    </row>
    <row r="596" spans="1:25" ht="20.25" customHeight="1">
      <c r="A596" s="714"/>
      <c r="B596" s="715"/>
      <c r="C596" s="167"/>
      <c r="D596" s="715"/>
      <c r="E596" s="978"/>
      <c r="F596" s="978"/>
      <c r="G596" s="718"/>
      <c r="H596" s="714"/>
      <c r="I596" s="715"/>
      <c r="J596" s="928"/>
      <c r="K596" s="928"/>
      <c r="L596" s="928"/>
      <c r="M596" s="928"/>
      <c r="N596" s="928"/>
      <c r="O596" s="928"/>
      <c r="P596" s="928"/>
      <c r="Q596" s="928"/>
      <c r="R596" s="928"/>
      <c r="S596" s="928"/>
      <c r="T596" s="158"/>
      <c r="U596" s="169"/>
      <c r="V596" s="158"/>
      <c r="W596" s="158"/>
      <c r="X596" s="158"/>
      <c r="Y596" s="170"/>
    </row>
    <row r="597" spans="1:25" ht="20.25" customHeight="1">
      <c r="A597" s="714"/>
      <c r="B597" s="715"/>
      <c r="C597" s="167"/>
      <c r="D597" s="715"/>
      <c r="E597" s="978"/>
      <c r="F597" s="978"/>
      <c r="G597" s="718"/>
      <c r="H597" s="714"/>
      <c r="I597" s="715"/>
      <c r="J597" s="928"/>
      <c r="K597" s="928"/>
      <c r="L597" s="928"/>
      <c r="M597" s="928"/>
      <c r="N597" s="928"/>
      <c r="O597" s="928"/>
      <c r="P597" s="928"/>
      <c r="Q597" s="928"/>
      <c r="R597" s="928"/>
      <c r="S597" s="928"/>
      <c r="U597" s="173"/>
      <c r="Y597" s="174"/>
    </row>
    <row r="598" spans="1:25" ht="20.25" customHeight="1">
      <c r="A598" s="714"/>
      <c r="B598" s="715"/>
      <c r="C598" s="167"/>
      <c r="D598" s="715"/>
      <c r="E598" s="978"/>
      <c r="F598" s="978"/>
      <c r="G598" s="718"/>
      <c r="H598" s="714"/>
      <c r="I598" s="715"/>
      <c r="J598" s="928"/>
      <c r="K598" s="928"/>
      <c r="L598" s="928"/>
      <c r="M598" s="928"/>
      <c r="N598" s="928"/>
      <c r="O598" s="928"/>
      <c r="P598" s="928"/>
      <c r="Q598" s="928"/>
      <c r="R598" s="928"/>
      <c r="S598" s="928"/>
      <c r="T598" s="158"/>
      <c r="U598" s="929" t="s">
        <v>358</v>
      </c>
      <c r="V598" s="930"/>
      <c r="W598" s="930"/>
      <c r="X598" s="930"/>
      <c r="Y598" s="931"/>
    </row>
    <row r="599" spans="1:25" ht="20.25" customHeight="1">
      <c r="A599" s="714"/>
      <c r="B599" s="715"/>
      <c r="C599" s="167"/>
      <c r="D599" s="715"/>
      <c r="E599" s="978"/>
      <c r="F599" s="978"/>
      <c r="G599" s="718"/>
      <c r="H599" s="714"/>
      <c r="I599" s="715"/>
      <c r="J599" s="928"/>
      <c r="K599" s="928"/>
      <c r="L599" s="928"/>
      <c r="M599" s="928"/>
      <c r="N599" s="928"/>
      <c r="O599" s="928"/>
      <c r="P599" s="928"/>
      <c r="Q599" s="928"/>
      <c r="R599" s="928"/>
      <c r="S599" s="928"/>
      <c r="T599" s="158"/>
      <c r="U599" s="492"/>
      <c r="V599" s="715"/>
      <c r="W599" s="715"/>
      <c r="X599" s="715"/>
      <c r="Y599" s="493"/>
    </row>
    <row r="600" spans="1:25" ht="20.25" customHeight="1">
      <c r="A600" s="714"/>
      <c r="B600" s="715"/>
      <c r="C600" s="167"/>
      <c r="D600" s="715"/>
      <c r="E600" s="978"/>
      <c r="F600" s="978"/>
      <c r="G600" s="718"/>
      <c r="H600" s="714"/>
      <c r="I600" s="715"/>
      <c r="J600" s="928"/>
      <c r="K600" s="928"/>
      <c r="L600" s="928"/>
      <c r="M600" s="928"/>
      <c r="N600" s="928"/>
      <c r="O600" s="928"/>
      <c r="P600" s="928"/>
      <c r="Q600" s="928"/>
      <c r="R600" s="928"/>
      <c r="S600" s="928"/>
      <c r="T600" s="158"/>
      <c r="U600" s="492"/>
      <c r="V600" s="715"/>
      <c r="W600" s="715"/>
      <c r="X600" s="715"/>
      <c r="Y600" s="493"/>
    </row>
    <row r="601" spans="1:25" ht="20.25" customHeight="1">
      <c r="A601" s="714"/>
      <c r="B601" s="715"/>
      <c r="C601" s="167"/>
      <c r="D601" s="715"/>
      <c r="E601" s="978"/>
      <c r="F601" s="978"/>
      <c r="G601" s="718"/>
      <c r="H601" s="714"/>
      <c r="I601" s="715"/>
      <c r="J601" s="928"/>
      <c r="K601" s="928"/>
      <c r="L601" s="928"/>
      <c r="M601" s="928"/>
      <c r="N601" s="928"/>
      <c r="O601" s="928"/>
      <c r="P601" s="928"/>
      <c r="Q601" s="928"/>
      <c r="R601" s="928"/>
      <c r="S601" s="928"/>
      <c r="U601" s="173"/>
      <c r="Y601" s="174"/>
    </row>
    <row r="602" spans="1:25" ht="20.25" customHeight="1">
      <c r="A602" s="714"/>
      <c r="B602" s="715"/>
      <c r="C602" s="167"/>
      <c r="D602" s="715"/>
      <c r="E602" s="978"/>
      <c r="F602" s="978"/>
      <c r="G602" s="718"/>
      <c r="H602" s="714"/>
      <c r="I602" s="715"/>
      <c r="J602" s="928"/>
      <c r="K602" s="928"/>
      <c r="L602" s="928"/>
      <c r="M602" s="928"/>
      <c r="N602" s="928"/>
      <c r="O602" s="928"/>
      <c r="P602" s="928"/>
      <c r="Q602" s="928"/>
      <c r="R602" s="928"/>
      <c r="S602" s="928"/>
      <c r="T602" s="158"/>
      <c r="U602" s="175"/>
      <c r="V602" s="176"/>
      <c r="W602" s="176"/>
      <c r="X602" s="176"/>
      <c r="Y602" s="177"/>
    </row>
    <row r="603" spans="1:25" ht="12" customHeight="1">
      <c r="A603" s="714"/>
      <c r="B603" s="715"/>
      <c r="C603" s="167"/>
      <c r="D603" s="715"/>
      <c r="E603" s="718"/>
      <c r="F603" s="718"/>
      <c r="G603" s="718"/>
      <c r="H603" s="714"/>
      <c r="I603" s="715"/>
      <c r="J603" s="715"/>
      <c r="K603" s="715"/>
      <c r="L603" s="715"/>
      <c r="M603" s="715"/>
      <c r="N603" s="715"/>
      <c r="O603" s="715"/>
      <c r="P603" s="715"/>
      <c r="Q603" s="715"/>
      <c r="R603" s="715"/>
      <c r="S603" s="715"/>
      <c r="T603" s="158"/>
      <c r="U603" s="158"/>
      <c r="V603" s="158"/>
      <c r="W603" s="158"/>
      <c r="X603" s="158"/>
      <c r="Y603" s="158"/>
    </row>
    <row r="604" spans="1:25" ht="38.25" customHeight="1">
      <c r="A604" s="942" t="s">
        <v>360</v>
      </c>
      <c r="B604" s="943"/>
      <c r="C604" s="943"/>
      <c r="D604" s="943"/>
      <c r="E604" s="992" t="s">
        <v>4</v>
      </c>
      <c r="F604" s="992"/>
      <c r="G604" s="945">
        <f>Boys!$G$3</f>
        <v>46271</v>
      </c>
      <c r="H604" s="946"/>
      <c r="I604" s="947"/>
      <c r="J604" s="992" t="s">
        <v>5</v>
      </c>
      <c r="K604" s="992"/>
      <c r="L604" s="993" t="str">
        <f>Boys!$I$3</f>
        <v>Tilsley</v>
      </c>
      <c r="M604" s="994"/>
      <c r="N604" s="994"/>
      <c r="O604" s="994"/>
      <c r="P604" s="949"/>
      <c r="Q604" s="950"/>
      <c r="R604" s="992" t="s">
        <v>340</v>
      </c>
      <c r="S604" s="992"/>
      <c r="T604" s="948" t="str">
        <f>'Read Me First'!$A$1</f>
        <v>Oxfordshire Track and Field League 2026</v>
      </c>
      <c r="U604" s="949"/>
      <c r="V604" s="949"/>
      <c r="W604" s="949"/>
      <c r="X604" s="949"/>
      <c r="Y604" s="950"/>
    </row>
    <row r="605" spans="1:25" ht="38.25" customHeight="1">
      <c r="A605" s="929" t="s">
        <v>283</v>
      </c>
      <c r="B605" s="931"/>
      <c r="C605" s="948" t="str">
        <f>"Discus U18 Men (" &amp;DataCalcs!$N$688 &amp; " athletes) - " &amp; DataTables!$R$51</f>
        <v>Discus U18 Men (0 athletes) - 1.50kg</v>
      </c>
      <c r="D605" s="950"/>
      <c r="E605" s="929" t="s">
        <v>341</v>
      </c>
      <c r="F605" s="931"/>
      <c r="G605" s="951">
        <f>DataTables!$Q$51</f>
        <v>0.41666666666666669</v>
      </c>
      <c r="H605" s="952"/>
      <c r="I605" s="953"/>
      <c r="J605" s="929" t="s">
        <v>342</v>
      </c>
      <c r="K605" s="930"/>
      <c r="L605" s="956">
        <f>DataTables!$N$51</f>
        <v>44.3</v>
      </c>
      <c r="M605" s="956"/>
      <c r="N605" s="948" t="s">
        <v>361</v>
      </c>
      <c r="O605" s="949"/>
      <c r="P605" s="949"/>
      <c r="Q605" s="949"/>
      <c r="R605" s="949"/>
      <c r="S605" s="949"/>
      <c r="T605" s="949"/>
      <c r="U605" s="949"/>
      <c r="V605" s="949"/>
      <c r="W605" s="949"/>
      <c r="X605" s="949"/>
      <c r="Y605" s="950"/>
    </row>
    <row r="606" spans="1:25" ht="20.25" customHeight="1">
      <c r="A606" s="158"/>
      <c r="B606" s="158"/>
      <c r="C606" s="159"/>
      <c r="D606" s="159"/>
      <c r="E606" s="715"/>
      <c r="F606" s="715"/>
      <c r="G606" s="160"/>
      <c r="H606" s="160"/>
      <c r="I606" s="715"/>
      <c r="J606" s="715"/>
      <c r="K606" s="713"/>
      <c r="L606" s="713"/>
      <c r="M606" s="713"/>
      <c r="N606" s="161"/>
      <c r="O606" s="161"/>
      <c r="P606" s="162"/>
      <c r="Q606" s="161"/>
      <c r="R606" s="163"/>
      <c r="S606" s="163"/>
      <c r="T606" s="163"/>
      <c r="U606" s="163"/>
      <c r="V606" s="163"/>
      <c r="W606" s="163"/>
      <c r="X606" s="163"/>
      <c r="Y606" s="163"/>
    </row>
    <row r="607" spans="1:25" ht="38.25" customHeight="1">
      <c r="A607" s="958" t="s">
        <v>344</v>
      </c>
      <c r="B607" s="960" t="s">
        <v>302</v>
      </c>
      <c r="C607" s="960" t="s">
        <v>345</v>
      </c>
      <c r="D607" s="960" t="s">
        <v>346</v>
      </c>
      <c r="E607" s="986" t="s">
        <v>362</v>
      </c>
      <c r="F607" s="986"/>
      <c r="G607" s="986" t="s">
        <v>363</v>
      </c>
      <c r="H607" s="986"/>
      <c r="I607" s="986" t="s">
        <v>364</v>
      </c>
      <c r="J607" s="986"/>
      <c r="K607" s="986" t="s">
        <v>365</v>
      </c>
      <c r="L607" s="986"/>
      <c r="M607" s="987" t="s">
        <v>366</v>
      </c>
      <c r="N607" s="988"/>
      <c r="O607" s="986" t="s">
        <v>367</v>
      </c>
      <c r="P607" s="991"/>
      <c r="Q607" s="986" t="s">
        <v>368</v>
      </c>
      <c r="R607" s="991"/>
      <c r="S607" s="986" t="s">
        <v>369</v>
      </c>
      <c r="T607" s="991"/>
      <c r="U607" s="986" t="s">
        <v>370</v>
      </c>
      <c r="V607" s="940"/>
      <c r="W607" s="938" t="s">
        <v>350</v>
      </c>
      <c r="X607" s="940" t="s">
        <v>351</v>
      </c>
      <c r="Y607" s="941"/>
    </row>
    <row r="608" spans="1:25" ht="20.25" customHeight="1">
      <c r="A608" s="959"/>
      <c r="B608" s="961"/>
      <c r="C608" s="961"/>
      <c r="D608" s="961"/>
      <c r="E608" s="991" t="s">
        <v>352</v>
      </c>
      <c r="F608" s="991"/>
      <c r="G608" s="991" t="s">
        <v>352</v>
      </c>
      <c r="H608" s="991"/>
      <c r="I608" s="991" t="s">
        <v>352</v>
      </c>
      <c r="J608" s="991"/>
      <c r="K608" s="991" t="s">
        <v>352</v>
      </c>
      <c r="L608" s="991"/>
      <c r="M608" s="989"/>
      <c r="N608" s="990"/>
      <c r="O608" s="991" t="s">
        <v>352</v>
      </c>
      <c r="P608" s="991"/>
      <c r="Q608" s="991" t="s">
        <v>352</v>
      </c>
      <c r="R608" s="991"/>
      <c r="S608" s="991" t="s">
        <v>352</v>
      </c>
      <c r="T608" s="991"/>
      <c r="U608" s="991" t="s">
        <v>352</v>
      </c>
      <c r="V608" s="940"/>
      <c r="W608" s="939"/>
      <c r="X608" s="719" t="s">
        <v>71</v>
      </c>
      <c r="Y608" s="719" t="s">
        <v>65</v>
      </c>
    </row>
    <row r="609" spans="1:25" ht="24" customHeight="1">
      <c r="A609" s="717">
        <v>1</v>
      </c>
      <c r="B609" s="164" t="str" cm="1">
        <f t="array" ref="B609:D610">IFERROR(_xlfn.TAKE(_xlfn.ANCHORARRAY(DataCalcs!$DG$166),16),"")</f>
        <v xml:space="preserve"> </v>
      </c>
      <c r="C609" s="165" t="str">
        <v/>
      </c>
      <c r="D609" s="165" t="str">
        <v/>
      </c>
      <c r="E609" s="934"/>
      <c r="F609" s="935"/>
      <c r="G609" s="934"/>
      <c r="H609" s="935"/>
      <c r="I609" s="934"/>
      <c r="J609" s="935"/>
      <c r="K609" s="929" t="s">
        <v>371</v>
      </c>
      <c r="L609" s="931"/>
      <c r="M609" s="929" t="s">
        <v>371</v>
      </c>
      <c r="N609" s="931"/>
      <c r="O609" s="929" t="s">
        <v>371</v>
      </c>
      <c r="P609" s="931"/>
      <c r="Q609" s="929" t="s">
        <v>371</v>
      </c>
      <c r="R609" s="931"/>
      <c r="S609" s="929" t="s">
        <v>371</v>
      </c>
      <c r="T609" s="931"/>
      <c r="U609" s="968"/>
      <c r="V609" s="957"/>
      <c r="W609" s="720"/>
      <c r="X609" s="720"/>
      <c r="Y609" s="720"/>
    </row>
    <row r="610" spans="1:25" ht="24" customHeight="1">
      <c r="A610" s="720">
        <v>2</v>
      </c>
      <c r="B610" s="164" t="str">
        <v xml:space="preserve"> </v>
      </c>
      <c r="C610" s="165" t="str">
        <v/>
      </c>
      <c r="D610" s="165" t="str">
        <v/>
      </c>
      <c r="E610" s="934"/>
      <c r="F610" s="935"/>
      <c r="G610" s="934"/>
      <c r="H610" s="935"/>
      <c r="I610" s="934"/>
      <c r="J610" s="935"/>
      <c r="K610" s="929" t="s">
        <v>371</v>
      </c>
      <c r="L610" s="931"/>
      <c r="M610" s="929" t="s">
        <v>371</v>
      </c>
      <c r="N610" s="931"/>
      <c r="O610" s="929" t="s">
        <v>371</v>
      </c>
      <c r="P610" s="931"/>
      <c r="Q610" s="929" t="s">
        <v>371</v>
      </c>
      <c r="R610" s="931"/>
      <c r="S610" s="929" t="s">
        <v>371</v>
      </c>
      <c r="T610" s="931"/>
      <c r="U610" s="968"/>
      <c r="V610" s="957"/>
      <c r="W610" s="720"/>
      <c r="X610" s="720"/>
      <c r="Y610" s="720"/>
    </row>
    <row r="611" spans="1:25" ht="24" customHeight="1">
      <c r="A611" s="720">
        <v>3</v>
      </c>
      <c r="B611" s="164"/>
      <c r="C611" s="165"/>
      <c r="D611" s="165"/>
      <c r="E611" s="934"/>
      <c r="F611" s="935"/>
      <c r="G611" s="934"/>
      <c r="H611" s="935"/>
      <c r="I611" s="934"/>
      <c r="J611" s="935"/>
      <c r="K611" s="929" t="s">
        <v>371</v>
      </c>
      <c r="L611" s="931"/>
      <c r="M611" s="929" t="s">
        <v>371</v>
      </c>
      <c r="N611" s="931"/>
      <c r="O611" s="929" t="s">
        <v>371</v>
      </c>
      <c r="P611" s="931"/>
      <c r="Q611" s="929" t="s">
        <v>371</v>
      </c>
      <c r="R611" s="931"/>
      <c r="S611" s="929" t="s">
        <v>371</v>
      </c>
      <c r="T611" s="931"/>
      <c r="U611" s="968"/>
      <c r="V611" s="957"/>
      <c r="W611" s="720"/>
      <c r="X611" s="720"/>
      <c r="Y611" s="720"/>
    </row>
    <row r="612" spans="1:25" ht="24" customHeight="1">
      <c r="A612" s="720">
        <v>4</v>
      </c>
      <c r="B612" s="164"/>
      <c r="C612" s="165"/>
      <c r="D612" s="165"/>
      <c r="E612" s="934"/>
      <c r="F612" s="935"/>
      <c r="G612" s="934"/>
      <c r="H612" s="935"/>
      <c r="I612" s="934"/>
      <c r="J612" s="935"/>
      <c r="K612" s="929" t="s">
        <v>371</v>
      </c>
      <c r="L612" s="931"/>
      <c r="M612" s="929" t="s">
        <v>371</v>
      </c>
      <c r="N612" s="931"/>
      <c r="O612" s="929" t="s">
        <v>371</v>
      </c>
      <c r="P612" s="931"/>
      <c r="Q612" s="929" t="s">
        <v>371</v>
      </c>
      <c r="R612" s="931"/>
      <c r="S612" s="929" t="s">
        <v>371</v>
      </c>
      <c r="T612" s="931"/>
      <c r="U612" s="968"/>
      <c r="V612" s="957"/>
      <c r="W612" s="720"/>
      <c r="X612" s="720"/>
      <c r="Y612" s="720"/>
    </row>
    <row r="613" spans="1:25" ht="24" customHeight="1">
      <c r="A613" s="720">
        <v>5</v>
      </c>
      <c r="B613" s="164"/>
      <c r="C613" s="165"/>
      <c r="D613" s="165"/>
      <c r="E613" s="934"/>
      <c r="F613" s="935"/>
      <c r="G613" s="934"/>
      <c r="H613" s="935"/>
      <c r="I613" s="934"/>
      <c r="J613" s="935"/>
      <c r="K613" s="929" t="s">
        <v>371</v>
      </c>
      <c r="L613" s="931"/>
      <c r="M613" s="929" t="s">
        <v>371</v>
      </c>
      <c r="N613" s="931"/>
      <c r="O613" s="929" t="s">
        <v>371</v>
      </c>
      <c r="P613" s="931"/>
      <c r="Q613" s="929" t="s">
        <v>371</v>
      </c>
      <c r="R613" s="931"/>
      <c r="S613" s="929" t="s">
        <v>371</v>
      </c>
      <c r="T613" s="931"/>
      <c r="U613" s="968"/>
      <c r="V613" s="957"/>
      <c r="W613" s="720"/>
      <c r="X613" s="720"/>
      <c r="Y613" s="720"/>
    </row>
    <row r="614" spans="1:25" ht="24" customHeight="1">
      <c r="A614" s="720">
        <v>6</v>
      </c>
      <c r="B614" s="164"/>
      <c r="C614" s="165"/>
      <c r="D614" s="165"/>
      <c r="E614" s="934"/>
      <c r="F614" s="935"/>
      <c r="G614" s="934"/>
      <c r="H614" s="935"/>
      <c r="I614" s="934"/>
      <c r="J614" s="935"/>
      <c r="K614" s="929" t="s">
        <v>371</v>
      </c>
      <c r="L614" s="931"/>
      <c r="M614" s="929" t="s">
        <v>371</v>
      </c>
      <c r="N614" s="931"/>
      <c r="O614" s="929" t="s">
        <v>371</v>
      </c>
      <c r="P614" s="931"/>
      <c r="Q614" s="929" t="s">
        <v>371</v>
      </c>
      <c r="R614" s="931"/>
      <c r="S614" s="929" t="s">
        <v>371</v>
      </c>
      <c r="T614" s="931"/>
      <c r="U614" s="968"/>
      <c r="V614" s="957"/>
      <c r="W614" s="720"/>
      <c r="X614" s="720"/>
      <c r="Y614" s="720"/>
    </row>
    <row r="615" spans="1:25" ht="24" customHeight="1">
      <c r="A615" s="720">
        <v>7</v>
      </c>
      <c r="B615" s="164"/>
      <c r="C615" s="165"/>
      <c r="D615" s="165"/>
      <c r="E615" s="934"/>
      <c r="F615" s="935"/>
      <c r="G615" s="934"/>
      <c r="H615" s="935"/>
      <c r="I615" s="934"/>
      <c r="J615" s="935"/>
      <c r="K615" s="929" t="s">
        <v>371</v>
      </c>
      <c r="L615" s="931"/>
      <c r="M615" s="929" t="s">
        <v>371</v>
      </c>
      <c r="N615" s="931"/>
      <c r="O615" s="929" t="s">
        <v>371</v>
      </c>
      <c r="P615" s="931"/>
      <c r="Q615" s="929" t="s">
        <v>371</v>
      </c>
      <c r="R615" s="931"/>
      <c r="S615" s="929" t="s">
        <v>371</v>
      </c>
      <c r="T615" s="931"/>
      <c r="U615" s="968"/>
      <c r="V615" s="957"/>
      <c r="W615" s="720"/>
      <c r="X615" s="720"/>
      <c r="Y615" s="720"/>
    </row>
    <row r="616" spans="1:25" ht="24" customHeight="1">
      <c r="A616" s="720">
        <v>8</v>
      </c>
      <c r="B616" s="164"/>
      <c r="C616" s="165"/>
      <c r="D616" s="165"/>
      <c r="E616" s="934"/>
      <c r="F616" s="935"/>
      <c r="G616" s="934"/>
      <c r="H616" s="935"/>
      <c r="I616" s="934"/>
      <c r="J616" s="935"/>
      <c r="K616" s="929" t="s">
        <v>371</v>
      </c>
      <c r="L616" s="931"/>
      <c r="M616" s="929" t="s">
        <v>371</v>
      </c>
      <c r="N616" s="931"/>
      <c r="O616" s="929" t="s">
        <v>371</v>
      </c>
      <c r="P616" s="931"/>
      <c r="Q616" s="929" t="s">
        <v>371</v>
      </c>
      <c r="R616" s="931"/>
      <c r="S616" s="929" t="s">
        <v>371</v>
      </c>
      <c r="T616" s="931"/>
      <c r="U616" s="968"/>
      <c r="V616" s="957"/>
      <c r="W616" s="720"/>
      <c r="X616" s="720"/>
      <c r="Y616" s="720"/>
    </row>
    <row r="617" spans="1:25" ht="24" customHeight="1">
      <c r="A617" s="720">
        <v>9</v>
      </c>
      <c r="B617" s="164"/>
      <c r="C617" s="165"/>
      <c r="D617" s="165"/>
      <c r="E617" s="934"/>
      <c r="F617" s="935"/>
      <c r="G617" s="934"/>
      <c r="H617" s="935"/>
      <c r="I617" s="934"/>
      <c r="J617" s="935"/>
      <c r="K617" s="929" t="s">
        <v>371</v>
      </c>
      <c r="L617" s="931"/>
      <c r="M617" s="929" t="s">
        <v>371</v>
      </c>
      <c r="N617" s="931"/>
      <c r="O617" s="929" t="s">
        <v>371</v>
      </c>
      <c r="P617" s="931"/>
      <c r="Q617" s="929" t="s">
        <v>371</v>
      </c>
      <c r="R617" s="931"/>
      <c r="S617" s="929" t="s">
        <v>371</v>
      </c>
      <c r="T617" s="931"/>
      <c r="U617" s="968"/>
      <c r="V617" s="957"/>
      <c r="W617" s="720"/>
      <c r="X617" s="720"/>
      <c r="Y617" s="720"/>
    </row>
    <row r="618" spans="1:25" ht="24" customHeight="1">
      <c r="A618" s="720">
        <v>10</v>
      </c>
      <c r="B618" s="164"/>
      <c r="C618" s="165"/>
      <c r="D618" s="165"/>
      <c r="E618" s="934"/>
      <c r="F618" s="935"/>
      <c r="G618" s="934"/>
      <c r="H618" s="935"/>
      <c r="I618" s="934"/>
      <c r="J618" s="935"/>
      <c r="K618" s="929" t="s">
        <v>371</v>
      </c>
      <c r="L618" s="931"/>
      <c r="M618" s="929" t="s">
        <v>371</v>
      </c>
      <c r="N618" s="931"/>
      <c r="O618" s="929" t="s">
        <v>371</v>
      </c>
      <c r="P618" s="931"/>
      <c r="Q618" s="929" t="s">
        <v>371</v>
      </c>
      <c r="R618" s="931"/>
      <c r="S618" s="929" t="s">
        <v>371</v>
      </c>
      <c r="T618" s="931"/>
      <c r="U618" s="968"/>
      <c r="V618" s="957"/>
      <c r="W618" s="720"/>
      <c r="X618" s="720"/>
      <c r="Y618" s="720"/>
    </row>
    <row r="619" spans="1:25" ht="24" customHeight="1">
      <c r="A619" s="720">
        <v>11</v>
      </c>
      <c r="B619" s="164"/>
      <c r="C619" s="165"/>
      <c r="D619" s="165"/>
      <c r="E619" s="934"/>
      <c r="F619" s="935"/>
      <c r="G619" s="934"/>
      <c r="H619" s="935"/>
      <c r="I619" s="934"/>
      <c r="J619" s="935"/>
      <c r="K619" s="929" t="s">
        <v>371</v>
      </c>
      <c r="L619" s="931"/>
      <c r="M619" s="929" t="s">
        <v>371</v>
      </c>
      <c r="N619" s="931"/>
      <c r="O619" s="929" t="s">
        <v>371</v>
      </c>
      <c r="P619" s="931"/>
      <c r="Q619" s="929" t="s">
        <v>371</v>
      </c>
      <c r="R619" s="931"/>
      <c r="S619" s="929" t="s">
        <v>371</v>
      </c>
      <c r="T619" s="931"/>
      <c r="U619" s="968"/>
      <c r="V619" s="957"/>
      <c r="W619" s="720"/>
      <c r="X619" s="720"/>
      <c r="Y619" s="720"/>
    </row>
    <row r="620" spans="1:25" ht="24" customHeight="1">
      <c r="A620" s="720">
        <v>12</v>
      </c>
      <c r="B620" s="164"/>
      <c r="C620" s="165"/>
      <c r="D620" s="165"/>
      <c r="E620" s="982"/>
      <c r="F620" s="983"/>
      <c r="G620" s="982"/>
      <c r="H620" s="983"/>
      <c r="I620" s="982"/>
      <c r="J620" s="983"/>
      <c r="K620" s="929" t="s">
        <v>371</v>
      </c>
      <c r="L620" s="931"/>
      <c r="M620" s="929" t="s">
        <v>371</v>
      </c>
      <c r="N620" s="931"/>
      <c r="O620" s="929" t="s">
        <v>371</v>
      </c>
      <c r="P620" s="931"/>
      <c r="Q620" s="929" t="s">
        <v>371</v>
      </c>
      <c r="R620" s="931"/>
      <c r="S620" s="929" t="s">
        <v>371</v>
      </c>
      <c r="T620" s="931"/>
      <c r="U620" s="984"/>
      <c r="V620" s="985"/>
      <c r="W620" s="716"/>
      <c r="X620" s="716"/>
      <c r="Y620" s="716"/>
    </row>
    <row r="621" spans="1:25" ht="24" customHeight="1">
      <c r="A621" s="720">
        <v>13</v>
      </c>
      <c r="B621" s="164"/>
      <c r="C621" s="165"/>
      <c r="D621" s="165"/>
      <c r="E621" s="980"/>
      <c r="F621" s="980"/>
      <c r="G621" s="980"/>
      <c r="H621" s="980"/>
      <c r="I621" s="980"/>
      <c r="J621" s="980"/>
      <c r="K621" s="929" t="s">
        <v>371</v>
      </c>
      <c r="L621" s="931"/>
      <c r="M621" s="929" t="s">
        <v>371</v>
      </c>
      <c r="N621" s="931"/>
      <c r="O621" s="929" t="s">
        <v>371</v>
      </c>
      <c r="P621" s="931"/>
      <c r="Q621" s="929" t="s">
        <v>371</v>
      </c>
      <c r="R621" s="931"/>
      <c r="S621" s="929" t="s">
        <v>371</v>
      </c>
      <c r="T621" s="931"/>
      <c r="U621" s="981"/>
      <c r="V621" s="981"/>
      <c r="W621" s="720"/>
      <c r="X621" s="720"/>
      <c r="Y621" s="720"/>
    </row>
    <row r="622" spans="1:25" ht="24" customHeight="1">
      <c r="A622" s="720">
        <v>14</v>
      </c>
      <c r="B622" s="164"/>
      <c r="C622" s="165"/>
      <c r="D622" s="165"/>
      <c r="E622" s="934"/>
      <c r="F622" s="935"/>
      <c r="G622" s="934"/>
      <c r="H622" s="935"/>
      <c r="I622" s="934"/>
      <c r="J622" s="935"/>
      <c r="K622" s="929" t="s">
        <v>371</v>
      </c>
      <c r="L622" s="931"/>
      <c r="M622" s="929" t="s">
        <v>371</v>
      </c>
      <c r="N622" s="931"/>
      <c r="O622" s="929" t="s">
        <v>371</v>
      </c>
      <c r="P622" s="931"/>
      <c r="Q622" s="929" t="s">
        <v>371</v>
      </c>
      <c r="R622" s="931"/>
      <c r="S622" s="929" t="s">
        <v>371</v>
      </c>
      <c r="T622" s="931"/>
      <c r="U622" s="968"/>
      <c r="V622" s="957"/>
      <c r="W622" s="720"/>
      <c r="X622" s="720"/>
      <c r="Y622" s="720"/>
    </row>
    <row r="623" spans="1:25" ht="24" customHeight="1">
      <c r="A623" s="720">
        <v>15</v>
      </c>
      <c r="B623" s="164"/>
      <c r="C623" s="165"/>
      <c r="D623" s="165"/>
      <c r="E623" s="934"/>
      <c r="F623" s="935"/>
      <c r="G623" s="934"/>
      <c r="H623" s="935"/>
      <c r="I623" s="934"/>
      <c r="J623" s="935"/>
      <c r="K623" s="929" t="s">
        <v>371</v>
      </c>
      <c r="L623" s="931"/>
      <c r="M623" s="929" t="s">
        <v>371</v>
      </c>
      <c r="N623" s="931"/>
      <c r="O623" s="929" t="s">
        <v>371</v>
      </c>
      <c r="P623" s="931"/>
      <c r="Q623" s="929" t="s">
        <v>371</v>
      </c>
      <c r="R623" s="931"/>
      <c r="S623" s="929" t="s">
        <v>371</v>
      </c>
      <c r="T623" s="931"/>
      <c r="U623" s="968"/>
      <c r="V623" s="957"/>
      <c r="W623" s="720"/>
      <c r="X623" s="720"/>
      <c r="Y623" s="720"/>
    </row>
    <row r="624" spans="1:25" ht="24" customHeight="1">
      <c r="A624" s="720">
        <v>16</v>
      </c>
      <c r="B624" s="164"/>
      <c r="C624" s="165"/>
      <c r="D624" s="165"/>
      <c r="E624" s="934"/>
      <c r="F624" s="935"/>
      <c r="G624" s="934"/>
      <c r="H624" s="935"/>
      <c r="I624" s="934"/>
      <c r="J624" s="935"/>
      <c r="K624" s="929" t="s">
        <v>371</v>
      </c>
      <c r="L624" s="931"/>
      <c r="M624" s="929" t="s">
        <v>371</v>
      </c>
      <c r="N624" s="931"/>
      <c r="O624" s="929" t="s">
        <v>371</v>
      </c>
      <c r="P624" s="931"/>
      <c r="Q624" s="929" t="s">
        <v>371</v>
      </c>
      <c r="R624" s="931"/>
      <c r="S624" s="929" t="s">
        <v>371</v>
      </c>
      <c r="T624" s="931"/>
      <c r="U624" s="968"/>
      <c r="V624" s="957"/>
      <c r="W624" s="720"/>
      <c r="X624" s="720"/>
      <c r="Y624" s="720"/>
    </row>
    <row r="625" spans="1:25" ht="20.25" customHeight="1">
      <c r="A625" s="158"/>
      <c r="B625" s="158"/>
      <c r="C625" s="167"/>
      <c r="D625" s="167"/>
      <c r="E625" s="158"/>
      <c r="F625" s="158"/>
      <c r="G625" s="158"/>
      <c r="H625" s="158"/>
      <c r="I625" s="158"/>
      <c r="J625" s="158"/>
      <c r="K625" s="158"/>
      <c r="L625" s="158"/>
      <c r="M625" s="158"/>
      <c r="N625" s="158"/>
      <c r="O625" s="158"/>
      <c r="P625" s="158"/>
      <c r="Q625" s="158"/>
      <c r="R625" s="158"/>
      <c r="S625" s="158"/>
      <c r="T625" s="158"/>
      <c r="U625" s="158"/>
      <c r="V625" s="158"/>
      <c r="W625" s="158"/>
      <c r="X625" s="158"/>
      <c r="Y625" s="158"/>
    </row>
    <row r="626" spans="1:25" ht="20.25" customHeight="1">
      <c r="A626" s="992" t="s">
        <v>353</v>
      </c>
      <c r="B626" s="992"/>
      <c r="C626" s="992"/>
      <c r="D626" s="992"/>
      <c r="E626" s="992"/>
      <c r="F626" s="992"/>
      <c r="G626" s="715"/>
      <c r="H626" s="992" t="s">
        <v>354</v>
      </c>
      <c r="I626" s="992"/>
      <c r="J626" s="992"/>
      <c r="K626" s="992"/>
      <c r="L626" s="992"/>
      <c r="M626" s="992"/>
      <c r="N626" s="992"/>
      <c r="O626" s="992"/>
      <c r="P626" s="992"/>
      <c r="Q626" s="992"/>
      <c r="R626" s="992"/>
      <c r="S626" s="992"/>
      <c r="T626" s="158"/>
      <c r="U626" s="929" t="s">
        <v>355</v>
      </c>
      <c r="V626" s="930"/>
      <c r="W626" s="930"/>
      <c r="X626" s="930"/>
      <c r="Y626" s="931"/>
    </row>
    <row r="627" spans="1:25" ht="20.25" customHeight="1">
      <c r="A627" s="168"/>
      <c r="B627" s="720" t="s">
        <v>356</v>
      </c>
      <c r="C627" s="720" t="s">
        <v>345</v>
      </c>
      <c r="D627" s="720" t="s">
        <v>346</v>
      </c>
      <c r="E627" s="940" t="s">
        <v>372</v>
      </c>
      <c r="F627" s="941"/>
      <c r="G627" s="715"/>
      <c r="H627" s="168"/>
      <c r="I627" s="720" t="s">
        <v>356</v>
      </c>
      <c r="J627" s="929" t="s">
        <v>345</v>
      </c>
      <c r="K627" s="930"/>
      <c r="L627" s="930"/>
      <c r="M627" s="930"/>
      <c r="N627" s="931"/>
      <c r="O627" s="929" t="s">
        <v>346</v>
      </c>
      <c r="P627" s="930"/>
      <c r="Q627" s="930"/>
      <c r="R627" s="991" t="s">
        <v>372</v>
      </c>
      <c r="S627" s="991"/>
      <c r="T627" s="158"/>
      <c r="U627" s="169"/>
      <c r="V627" s="158"/>
      <c r="W627" s="158"/>
      <c r="X627" s="158"/>
      <c r="Y627" s="170"/>
    </row>
    <row r="628" spans="1:25" ht="20.25" customHeight="1">
      <c r="A628" s="171">
        <v>1</v>
      </c>
      <c r="B628" s="720"/>
      <c r="C628" s="172"/>
      <c r="D628" s="720"/>
      <c r="E628" s="996"/>
      <c r="F628" s="996"/>
      <c r="G628" s="718"/>
      <c r="H628" s="171">
        <v>1</v>
      </c>
      <c r="I628" s="720"/>
      <c r="J628" s="929"/>
      <c r="K628" s="930"/>
      <c r="L628" s="930"/>
      <c r="M628" s="930"/>
      <c r="N628" s="931"/>
      <c r="O628" s="929"/>
      <c r="P628" s="930"/>
      <c r="Q628" s="930"/>
      <c r="R628" s="992"/>
      <c r="S628" s="992"/>
      <c r="T628" s="158"/>
      <c r="U628" s="169"/>
      <c r="V628" s="158"/>
      <c r="W628" s="158"/>
      <c r="X628" s="158"/>
      <c r="Y628" s="170"/>
    </row>
    <row r="629" spans="1:25" ht="20.25" customHeight="1">
      <c r="A629" s="171">
        <v>2</v>
      </c>
      <c r="B629" s="720"/>
      <c r="C629" s="172"/>
      <c r="D629" s="720"/>
      <c r="E629" s="996"/>
      <c r="F629" s="996"/>
      <c r="G629" s="718"/>
      <c r="H629" s="171">
        <v>2</v>
      </c>
      <c r="I629" s="720"/>
      <c r="J629" s="929"/>
      <c r="K629" s="930"/>
      <c r="L629" s="930"/>
      <c r="M629" s="930"/>
      <c r="N629" s="931"/>
      <c r="O629" s="929"/>
      <c r="P629" s="930"/>
      <c r="Q629" s="930"/>
      <c r="R629" s="992"/>
      <c r="S629" s="992"/>
      <c r="T629" s="158"/>
      <c r="U629" s="169"/>
      <c r="V629" s="158"/>
      <c r="W629" s="158"/>
      <c r="X629" s="158"/>
      <c r="Y629" s="170"/>
    </row>
    <row r="630" spans="1:25" ht="20.25" customHeight="1">
      <c r="A630" s="171">
        <v>3</v>
      </c>
      <c r="B630" s="720"/>
      <c r="C630" s="172"/>
      <c r="D630" s="720"/>
      <c r="E630" s="996"/>
      <c r="F630" s="996"/>
      <c r="G630" s="718"/>
      <c r="H630" s="171">
        <v>3</v>
      </c>
      <c r="I630" s="720"/>
      <c r="J630" s="929"/>
      <c r="K630" s="930"/>
      <c r="L630" s="930"/>
      <c r="M630" s="930"/>
      <c r="N630" s="931"/>
      <c r="O630" s="929"/>
      <c r="P630" s="930"/>
      <c r="Q630" s="930"/>
      <c r="R630" s="992"/>
      <c r="S630" s="992"/>
      <c r="U630" s="173"/>
      <c r="Y630" s="174"/>
    </row>
    <row r="631" spans="1:25" ht="20.25" customHeight="1">
      <c r="A631" s="171">
        <v>4</v>
      </c>
      <c r="B631" s="720"/>
      <c r="C631" s="172"/>
      <c r="D631" s="720"/>
      <c r="E631" s="997"/>
      <c r="F631" s="997"/>
      <c r="G631" s="718"/>
      <c r="H631" s="171">
        <v>4</v>
      </c>
      <c r="I631" s="720"/>
      <c r="J631" s="929"/>
      <c r="K631" s="930"/>
      <c r="L631" s="930"/>
      <c r="M631" s="930"/>
      <c r="N631" s="931"/>
      <c r="O631" s="929"/>
      <c r="P631" s="930"/>
      <c r="Q631" s="930"/>
      <c r="R631" s="992"/>
      <c r="S631" s="992"/>
      <c r="T631" s="158"/>
      <c r="U631" s="929" t="s">
        <v>358</v>
      </c>
      <c r="V631" s="930"/>
      <c r="W631" s="930"/>
      <c r="X631" s="930"/>
      <c r="Y631" s="931"/>
    </row>
    <row r="632" spans="1:25" ht="20.25" customHeight="1">
      <c r="A632" s="171">
        <v>5</v>
      </c>
      <c r="B632" s="720"/>
      <c r="C632" s="172"/>
      <c r="D632" s="720"/>
      <c r="E632" s="996"/>
      <c r="F632" s="996"/>
      <c r="G632" s="718"/>
      <c r="H632" s="171">
        <v>5</v>
      </c>
      <c r="I632" s="720"/>
      <c r="J632" s="929"/>
      <c r="K632" s="930"/>
      <c r="L632" s="930"/>
      <c r="M632" s="930"/>
      <c r="N632" s="931"/>
      <c r="O632" s="929"/>
      <c r="P632" s="930"/>
      <c r="Q632" s="930"/>
      <c r="R632" s="992"/>
      <c r="S632" s="992"/>
      <c r="T632" s="158"/>
      <c r="U632" s="492"/>
      <c r="V632" s="715"/>
      <c r="W632" s="715"/>
      <c r="X632" s="715"/>
      <c r="Y632" s="493"/>
    </row>
    <row r="633" spans="1:25" ht="20.25" customHeight="1">
      <c r="A633" s="171">
        <v>6</v>
      </c>
      <c r="B633" s="720"/>
      <c r="C633" s="172"/>
      <c r="D633" s="720"/>
      <c r="E633" s="996"/>
      <c r="F633" s="996"/>
      <c r="G633" s="718"/>
      <c r="H633" s="171">
        <v>6</v>
      </c>
      <c r="I633" s="720"/>
      <c r="J633" s="929"/>
      <c r="K633" s="930"/>
      <c r="L633" s="930"/>
      <c r="M633" s="930"/>
      <c r="N633" s="931"/>
      <c r="O633" s="929"/>
      <c r="P633" s="930"/>
      <c r="Q633" s="930"/>
      <c r="R633" s="992"/>
      <c r="S633" s="992"/>
      <c r="T633" s="158"/>
      <c r="U633" s="492"/>
      <c r="V633" s="715"/>
      <c r="W633" s="715"/>
      <c r="X633" s="715"/>
      <c r="Y633" s="493"/>
    </row>
    <row r="634" spans="1:25" ht="20.25" customHeight="1">
      <c r="A634" s="171">
        <v>7</v>
      </c>
      <c r="B634" s="720"/>
      <c r="C634" s="172"/>
      <c r="D634" s="720"/>
      <c r="E634" s="995"/>
      <c r="F634" s="995"/>
      <c r="G634" s="718"/>
      <c r="H634" s="171">
        <v>7</v>
      </c>
      <c r="I634" s="720"/>
      <c r="J634" s="929"/>
      <c r="K634" s="930"/>
      <c r="L634" s="930"/>
      <c r="M634" s="930"/>
      <c r="N634" s="931"/>
      <c r="O634" s="929"/>
      <c r="P634" s="930"/>
      <c r="Q634" s="930"/>
      <c r="R634" s="992"/>
      <c r="S634" s="992"/>
      <c r="U634" s="173"/>
      <c r="Y634" s="174"/>
    </row>
    <row r="635" spans="1:25" ht="20.25" customHeight="1">
      <c r="A635" s="171">
        <v>8</v>
      </c>
      <c r="B635" s="720"/>
      <c r="C635" s="172"/>
      <c r="D635" s="720"/>
      <c r="E635" s="996"/>
      <c r="F635" s="996"/>
      <c r="G635" s="718"/>
      <c r="H635" s="171">
        <v>8</v>
      </c>
      <c r="I635" s="720"/>
      <c r="J635" s="929"/>
      <c r="K635" s="930"/>
      <c r="L635" s="930"/>
      <c r="M635" s="930"/>
      <c r="N635" s="931"/>
      <c r="O635" s="929"/>
      <c r="P635" s="930"/>
      <c r="Q635" s="930"/>
      <c r="R635" s="992"/>
      <c r="S635" s="992"/>
      <c r="T635" s="158"/>
      <c r="U635" s="175"/>
      <c r="V635" s="176"/>
      <c r="W635" s="176"/>
      <c r="X635" s="176"/>
      <c r="Y635" s="177"/>
    </row>
    <row r="636" spans="1:25" ht="12" customHeight="1">
      <c r="A636" s="714"/>
      <c r="B636" s="715"/>
      <c r="C636" s="167"/>
      <c r="D636" s="715"/>
      <c r="E636" s="718"/>
      <c r="F636" s="718"/>
      <c r="G636" s="718"/>
      <c r="H636" s="714"/>
      <c r="I636" s="715"/>
      <c r="J636" s="715"/>
      <c r="K636" s="715"/>
      <c r="L636" s="715"/>
      <c r="M636" s="715"/>
      <c r="N636" s="715"/>
      <c r="O636" s="715"/>
      <c r="P636" s="715"/>
      <c r="Q636" s="715"/>
      <c r="R636" s="715"/>
      <c r="S636" s="715"/>
      <c r="T636" s="158"/>
      <c r="U636" s="158"/>
      <c r="V636" s="158"/>
      <c r="W636" s="158"/>
      <c r="X636" s="158"/>
      <c r="Y636" s="158"/>
    </row>
    <row r="637" spans="1:25" ht="38.25" customHeight="1">
      <c r="A637" s="942" t="s">
        <v>360</v>
      </c>
      <c r="B637" s="943"/>
      <c r="C637" s="943"/>
      <c r="D637" s="943"/>
      <c r="E637" s="992" t="s">
        <v>4</v>
      </c>
      <c r="F637" s="992"/>
      <c r="G637" s="945">
        <f>G604</f>
        <v>46271</v>
      </c>
      <c r="H637" s="946"/>
      <c r="I637" s="947"/>
      <c r="J637" s="992" t="s">
        <v>5</v>
      </c>
      <c r="K637" s="992"/>
      <c r="L637" s="993" t="str">
        <f>L604</f>
        <v>Tilsley</v>
      </c>
      <c r="M637" s="994"/>
      <c r="N637" s="994"/>
      <c r="O637" s="994"/>
      <c r="P637" s="949"/>
      <c r="Q637" s="950"/>
      <c r="R637" s="992" t="s">
        <v>340</v>
      </c>
      <c r="S637" s="992"/>
      <c r="T637" s="948" t="str">
        <f>T604</f>
        <v>Oxfordshire Track and Field League 2026</v>
      </c>
      <c r="U637" s="949"/>
      <c r="V637" s="949"/>
      <c r="W637" s="949"/>
      <c r="X637" s="949"/>
      <c r="Y637" s="950"/>
    </row>
    <row r="638" spans="1:25" ht="38.25" customHeight="1">
      <c r="A638" s="929" t="s">
        <v>283</v>
      </c>
      <c r="B638" s="931"/>
      <c r="C638" s="948" t="str">
        <f>C605</f>
        <v>Discus U18 Men (0 athletes) - 1.50kg</v>
      </c>
      <c r="D638" s="950"/>
      <c r="E638" s="929" t="s">
        <v>341</v>
      </c>
      <c r="F638" s="931"/>
      <c r="G638" s="951">
        <f>G605</f>
        <v>0.41666666666666669</v>
      </c>
      <c r="H638" s="952"/>
      <c r="I638" s="953"/>
      <c r="J638" s="929" t="s">
        <v>342</v>
      </c>
      <c r="K638" s="930"/>
      <c r="L638" s="956">
        <f>L605</f>
        <v>44.3</v>
      </c>
      <c r="M638" s="956"/>
      <c r="N638" s="948" t="s">
        <v>361</v>
      </c>
      <c r="O638" s="949"/>
      <c r="P638" s="949"/>
      <c r="Q638" s="949"/>
      <c r="R638" s="949"/>
      <c r="S638" s="949"/>
      <c r="T638" s="949"/>
      <c r="U638" s="949"/>
      <c r="V638" s="949"/>
      <c r="W638" s="949"/>
      <c r="X638" s="949"/>
      <c r="Y638" s="950"/>
    </row>
    <row r="639" spans="1:25" ht="20.25" customHeight="1">
      <c r="A639" s="158"/>
      <c r="B639" s="158"/>
      <c r="C639" s="158"/>
      <c r="D639" s="159"/>
      <c r="E639" s="715"/>
      <c r="F639" s="715"/>
      <c r="G639" s="160"/>
      <c r="H639" s="160"/>
      <c r="I639" s="715"/>
      <c r="J639" s="715"/>
      <c r="K639" s="713"/>
      <c r="L639" s="713"/>
      <c r="M639" s="713"/>
      <c r="N639" s="161"/>
      <c r="O639" s="161"/>
      <c r="P639" s="162"/>
      <c r="Q639" s="161"/>
      <c r="R639" s="163"/>
      <c r="S639" s="163"/>
      <c r="T639" s="163"/>
      <c r="U639" s="163"/>
      <c r="V639" s="163"/>
      <c r="W639" s="163"/>
      <c r="X639" s="163"/>
      <c r="Y639" s="163"/>
    </row>
    <row r="640" spans="1:25" ht="38.25" customHeight="1">
      <c r="A640" s="958" t="s">
        <v>344</v>
      </c>
      <c r="B640" s="960" t="s">
        <v>302</v>
      </c>
      <c r="C640" s="960" t="s">
        <v>345</v>
      </c>
      <c r="D640" s="960" t="s">
        <v>346</v>
      </c>
      <c r="E640" s="986" t="s">
        <v>362</v>
      </c>
      <c r="F640" s="986"/>
      <c r="G640" s="986" t="s">
        <v>363</v>
      </c>
      <c r="H640" s="986"/>
      <c r="I640" s="986" t="s">
        <v>364</v>
      </c>
      <c r="J640" s="986"/>
      <c r="K640" s="986" t="s">
        <v>365</v>
      </c>
      <c r="L640" s="986"/>
      <c r="M640" s="987" t="s">
        <v>366</v>
      </c>
      <c r="N640" s="988"/>
      <c r="O640" s="986" t="s">
        <v>367</v>
      </c>
      <c r="P640" s="991"/>
      <c r="Q640" s="986" t="s">
        <v>368</v>
      </c>
      <c r="R640" s="991"/>
      <c r="S640" s="986" t="s">
        <v>369</v>
      </c>
      <c r="T640" s="991"/>
      <c r="U640" s="986" t="s">
        <v>370</v>
      </c>
      <c r="V640" s="940"/>
      <c r="W640" s="938" t="s">
        <v>350</v>
      </c>
      <c r="X640" s="940" t="s">
        <v>351</v>
      </c>
      <c r="Y640" s="941"/>
    </row>
    <row r="641" spans="1:25" ht="20.25" customHeight="1">
      <c r="A641" s="959"/>
      <c r="B641" s="961"/>
      <c r="C641" s="961"/>
      <c r="D641" s="961"/>
      <c r="E641" s="991" t="s">
        <v>352</v>
      </c>
      <c r="F641" s="991"/>
      <c r="G641" s="991" t="s">
        <v>352</v>
      </c>
      <c r="H641" s="991"/>
      <c r="I641" s="991" t="s">
        <v>352</v>
      </c>
      <c r="J641" s="991"/>
      <c r="K641" s="991" t="s">
        <v>352</v>
      </c>
      <c r="L641" s="991"/>
      <c r="M641" s="989"/>
      <c r="N641" s="990"/>
      <c r="O641" s="991" t="s">
        <v>352</v>
      </c>
      <c r="P641" s="991"/>
      <c r="Q641" s="991" t="s">
        <v>352</v>
      </c>
      <c r="R641" s="991"/>
      <c r="S641" s="991" t="s">
        <v>352</v>
      </c>
      <c r="T641" s="991"/>
      <c r="U641" s="991" t="s">
        <v>352</v>
      </c>
      <c r="V641" s="940"/>
      <c r="W641" s="939"/>
      <c r="X641" s="719" t="s">
        <v>71</v>
      </c>
      <c r="Y641" s="719" t="s">
        <v>65</v>
      </c>
    </row>
    <row r="642" spans="1:25" ht="24" customHeight="1">
      <c r="A642" s="717">
        <v>17</v>
      </c>
      <c r="B642" s="164" t="str" cm="1">
        <f t="array" ref="B642">IFERROR(_xlfn.DROP(_xlfn.ANCHORARRAY(DataCalcs!$DG$166),16),"")</f>
        <v/>
      </c>
      <c r="C642" s="165"/>
      <c r="D642" s="165"/>
      <c r="E642" s="934"/>
      <c r="F642" s="935"/>
      <c r="G642" s="934"/>
      <c r="H642" s="935"/>
      <c r="I642" s="934"/>
      <c r="J642" s="935"/>
      <c r="K642" s="929" t="s">
        <v>371</v>
      </c>
      <c r="L642" s="931"/>
      <c r="M642" s="929" t="s">
        <v>371</v>
      </c>
      <c r="N642" s="931"/>
      <c r="O642" s="929" t="s">
        <v>371</v>
      </c>
      <c r="P642" s="931"/>
      <c r="Q642" s="929" t="s">
        <v>371</v>
      </c>
      <c r="R642" s="931"/>
      <c r="S642" s="929" t="s">
        <v>371</v>
      </c>
      <c r="T642" s="931"/>
      <c r="U642" s="968"/>
      <c r="V642" s="957"/>
      <c r="W642" s="720"/>
      <c r="X642" s="720"/>
      <c r="Y642" s="720"/>
    </row>
    <row r="643" spans="1:25" ht="24" customHeight="1">
      <c r="A643" s="717">
        <v>18</v>
      </c>
      <c r="B643" s="164"/>
      <c r="C643" s="165"/>
      <c r="D643" s="165"/>
      <c r="E643" s="934"/>
      <c r="F643" s="935"/>
      <c r="G643" s="934"/>
      <c r="H643" s="935"/>
      <c r="I643" s="934"/>
      <c r="J643" s="935"/>
      <c r="K643" s="929" t="s">
        <v>371</v>
      </c>
      <c r="L643" s="931"/>
      <c r="M643" s="929" t="s">
        <v>371</v>
      </c>
      <c r="N643" s="931"/>
      <c r="O643" s="929" t="s">
        <v>371</v>
      </c>
      <c r="P643" s="931"/>
      <c r="Q643" s="929" t="s">
        <v>371</v>
      </c>
      <c r="R643" s="931"/>
      <c r="S643" s="929" t="s">
        <v>371</v>
      </c>
      <c r="T643" s="931"/>
      <c r="U643" s="968"/>
      <c r="V643" s="957"/>
      <c r="W643" s="720"/>
      <c r="X643" s="720"/>
      <c r="Y643" s="720"/>
    </row>
    <row r="644" spans="1:25" ht="24" customHeight="1">
      <c r="A644" s="720">
        <v>19</v>
      </c>
      <c r="B644" s="164"/>
      <c r="C644" s="165"/>
      <c r="D644" s="165"/>
      <c r="E644" s="934"/>
      <c r="F644" s="935"/>
      <c r="G644" s="934"/>
      <c r="H644" s="935"/>
      <c r="I644" s="934"/>
      <c r="J644" s="935"/>
      <c r="K644" s="929" t="s">
        <v>371</v>
      </c>
      <c r="L644" s="931"/>
      <c r="M644" s="929" t="s">
        <v>371</v>
      </c>
      <c r="N644" s="931"/>
      <c r="O644" s="929" t="s">
        <v>371</v>
      </c>
      <c r="P644" s="931"/>
      <c r="Q644" s="929" t="s">
        <v>371</v>
      </c>
      <c r="R644" s="931"/>
      <c r="S644" s="929" t="s">
        <v>371</v>
      </c>
      <c r="T644" s="931"/>
      <c r="U644" s="968"/>
      <c r="V644" s="957"/>
      <c r="W644" s="720"/>
      <c r="X644" s="720"/>
      <c r="Y644" s="720"/>
    </row>
    <row r="645" spans="1:25" ht="24" customHeight="1">
      <c r="A645" s="720">
        <v>20</v>
      </c>
      <c r="B645" s="164"/>
      <c r="C645" s="165"/>
      <c r="D645" s="165"/>
      <c r="E645" s="934"/>
      <c r="F645" s="935"/>
      <c r="G645" s="934"/>
      <c r="H645" s="935"/>
      <c r="I645" s="934"/>
      <c r="J645" s="935"/>
      <c r="K645" s="929" t="s">
        <v>371</v>
      </c>
      <c r="L645" s="931"/>
      <c r="M645" s="929" t="s">
        <v>371</v>
      </c>
      <c r="N645" s="931"/>
      <c r="O645" s="929" t="s">
        <v>371</v>
      </c>
      <c r="P645" s="931"/>
      <c r="Q645" s="929" t="s">
        <v>371</v>
      </c>
      <c r="R645" s="931"/>
      <c r="S645" s="929" t="s">
        <v>371</v>
      </c>
      <c r="T645" s="931"/>
      <c r="U645" s="968"/>
      <c r="V645" s="957"/>
      <c r="W645" s="720"/>
      <c r="X645" s="720"/>
      <c r="Y645" s="720"/>
    </row>
    <row r="646" spans="1:25" ht="24" customHeight="1">
      <c r="A646" s="720">
        <v>21</v>
      </c>
      <c r="B646" s="164"/>
      <c r="C646" s="165"/>
      <c r="D646" s="165"/>
      <c r="E646" s="934"/>
      <c r="F646" s="935"/>
      <c r="G646" s="934"/>
      <c r="H646" s="935"/>
      <c r="I646" s="934"/>
      <c r="J646" s="935"/>
      <c r="K646" s="929" t="s">
        <v>371</v>
      </c>
      <c r="L646" s="931"/>
      <c r="M646" s="929" t="s">
        <v>371</v>
      </c>
      <c r="N646" s="931"/>
      <c r="O646" s="929" t="s">
        <v>371</v>
      </c>
      <c r="P646" s="931"/>
      <c r="Q646" s="929" t="s">
        <v>371</v>
      </c>
      <c r="R646" s="931"/>
      <c r="S646" s="929" t="s">
        <v>371</v>
      </c>
      <c r="T646" s="931"/>
      <c r="U646" s="968"/>
      <c r="V646" s="957"/>
      <c r="W646" s="720"/>
      <c r="X646" s="720"/>
      <c r="Y646" s="720"/>
    </row>
    <row r="647" spans="1:25" ht="24" customHeight="1">
      <c r="A647" s="720">
        <v>22</v>
      </c>
      <c r="B647" s="164"/>
      <c r="C647" s="165"/>
      <c r="D647" s="165"/>
      <c r="E647" s="934"/>
      <c r="F647" s="935"/>
      <c r="G647" s="934"/>
      <c r="H647" s="935"/>
      <c r="I647" s="934"/>
      <c r="J647" s="935"/>
      <c r="K647" s="929" t="s">
        <v>371</v>
      </c>
      <c r="L647" s="931"/>
      <c r="M647" s="929" t="s">
        <v>371</v>
      </c>
      <c r="N647" s="931"/>
      <c r="O647" s="929" t="s">
        <v>371</v>
      </c>
      <c r="P647" s="931"/>
      <c r="Q647" s="929" t="s">
        <v>371</v>
      </c>
      <c r="R647" s="931"/>
      <c r="S647" s="929" t="s">
        <v>371</v>
      </c>
      <c r="T647" s="931"/>
      <c r="U647" s="968"/>
      <c r="V647" s="957"/>
      <c r="W647" s="720"/>
      <c r="X647" s="720"/>
      <c r="Y647" s="720"/>
    </row>
    <row r="648" spans="1:25" ht="24" customHeight="1">
      <c r="A648" s="720">
        <v>23</v>
      </c>
      <c r="B648" s="164"/>
      <c r="C648" s="165"/>
      <c r="D648" s="165"/>
      <c r="E648" s="934"/>
      <c r="F648" s="935"/>
      <c r="G648" s="934"/>
      <c r="H648" s="935"/>
      <c r="I648" s="934"/>
      <c r="J648" s="935"/>
      <c r="K648" s="929" t="s">
        <v>371</v>
      </c>
      <c r="L648" s="931"/>
      <c r="M648" s="929" t="s">
        <v>371</v>
      </c>
      <c r="N648" s="931"/>
      <c r="O648" s="929" t="s">
        <v>371</v>
      </c>
      <c r="P648" s="931"/>
      <c r="Q648" s="929" t="s">
        <v>371</v>
      </c>
      <c r="R648" s="931"/>
      <c r="S648" s="929" t="s">
        <v>371</v>
      </c>
      <c r="T648" s="931"/>
      <c r="U648" s="968"/>
      <c r="V648" s="957"/>
      <c r="W648" s="720"/>
      <c r="X648" s="720"/>
      <c r="Y648" s="720"/>
    </row>
    <row r="649" spans="1:25" ht="24" customHeight="1">
      <c r="A649" s="720">
        <v>24</v>
      </c>
      <c r="B649" s="164"/>
      <c r="C649" s="165"/>
      <c r="D649" s="165"/>
      <c r="E649" s="934"/>
      <c r="F649" s="935"/>
      <c r="G649" s="934"/>
      <c r="H649" s="935"/>
      <c r="I649" s="934"/>
      <c r="J649" s="935"/>
      <c r="K649" s="929" t="s">
        <v>371</v>
      </c>
      <c r="L649" s="931"/>
      <c r="M649" s="929" t="s">
        <v>371</v>
      </c>
      <c r="N649" s="931"/>
      <c r="O649" s="929" t="s">
        <v>371</v>
      </c>
      <c r="P649" s="931"/>
      <c r="Q649" s="929" t="s">
        <v>371</v>
      </c>
      <c r="R649" s="931"/>
      <c r="S649" s="929" t="s">
        <v>371</v>
      </c>
      <c r="T649" s="931"/>
      <c r="U649" s="968"/>
      <c r="V649" s="957"/>
      <c r="W649" s="720"/>
      <c r="X649" s="720"/>
      <c r="Y649" s="720"/>
    </row>
    <row r="650" spans="1:25" ht="24" customHeight="1">
      <c r="A650" s="720">
        <v>25</v>
      </c>
      <c r="B650" s="164"/>
      <c r="C650" s="165"/>
      <c r="D650" s="165"/>
      <c r="E650" s="934"/>
      <c r="F650" s="935"/>
      <c r="G650" s="934"/>
      <c r="H650" s="935"/>
      <c r="I650" s="934"/>
      <c r="J650" s="935"/>
      <c r="K650" s="929" t="s">
        <v>371</v>
      </c>
      <c r="L650" s="931"/>
      <c r="M650" s="929" t="s">
        <v>371</v>
      </c>
      <c r="N650" s="931"/>
      <c r="O650" s="929" t="s">
        <v>371</v>
      </c>
      <c r="P650" s="931"/>
      <c r="Q650" s="929" t="s">
        <v>371</v>
      </c>
      <c r="R650" s="931"/>
      <c r="S650" s="929" t="s">
        <v>371</v>
      </c>
      <c r="T650" s="931"/>
      <c r="U650" s="968"/>
      <c r="V650" s="957"/>
      <c r="W650" s="720"/>
      <c r="X650" s="720"/>
      <c r="Y650" s="720"/>
    </row>
    <row r="651" spans="1:25" ht="24" customHeight="1">
      <c r="A651" s="720">
        <v>26</v>
      </c>
      <c r="B651" s="164"/>
      <c r="C651" s="165"/>
      <c r="D651" s="165"/>
      <c r="E651" s="934"/>
      <c r="F651" s="935"/>
      <c r="G651" s="934"/>
      <c r="H651" s="935"/>
      <c r="I651" s="934"/>
      <c r="J651" s="935"/>
      <c r="K651" s="929" t="s">
        <v>371</v>
      </c>
      <c r="L651" s="931"/>
      <c r="M651" s="929" t="s">
        <v>371</v>
      </c>
      <c r="N651" s="931"/>
      <c r="O651" s="929" t="s">
        <v>371</v>
      </c>
      <c r="P651" s="931"/>
      <c r="Q651" s="929" t="s">
        <v>371</v>
      </c>
      <c r="R651" s="931"/>
      <c r="S651" s="929" t="s">
        <v>371</v>
      </c>
      <c r="T651" s="931"/>
      <c r="U651" s="968"/>
      <c r="V651" s="957"/>
      <c r="W651" s="720"/>
      <c r="X651" s="720"/>
      <c r="Y651" s="720"/>
    </row>
    <row r="652" spans="1:25" ht="24" customHeight="1">
      <c r="A652" s="720">
        <v>27</v>
      </c>
      <c r="B652" s="164"/>
      <c r="C652" s="165"/>
      <c r="D652" s="165"/>
      <c r="E652" s="934"/>
      <c r="F652" s="935"/>
      <c r="G652" s="934"/>
      <c r="H652" s="935"/>
      <c r="I652" s="934"/>
      <c r="J652" s="935"/>
      <c r="K652" s="929" t="s">
        <v>371</v>
      </c>
      <c r="L652" s="931"/>
      <c r="M652" s="929" t="s">
        <v>371</v>
      </c>
      <c r="N652" s="931"/>
      <c r="O652" s="929" t="s">
        <v>371</v>
      </c>
      <c r="P652" s="931"/>
      <c r="Q652" s="929" t="s">
        <v>371</v>
      </c>
      <c r="R652" s="931"/>
      <c r="S652" s="929" t="s">
        <v>371</v>
      </c>
      <c r="T652" s="931"/>
      <c r="U652" s="968"/>
      <c r="V652" s="957"/>
      <c r="W652" s="720"/>
      <c r="X652" s="720"/>
      <c r="Y652" s="720"/>
    </row>
    <row r="653" spans="1:25" ht="24" customHeight="1">
      <c r="A653" s="720">
        <v>28</v>
      </c>
      <c r="B653" s="164"/>
      <c r="C653" s="165"/>
      <c r="D653" s="165"/>
      <c r="E653" s="982"/>
      <c r="F653" s="983"/>
      <c r="G653" s="982"/>
      <c r="H653" s="983"/>
      <c r="I653" s="982"/>
      <c r="J653" s="983"/>
      <c r="K653" s="929" t="s">
        <v>371</v>
      </c>
      <c r="L653" s="931"/>
      <c r="M653" s="929" t="s">
        <v>371</v>
      </c>
      <c r="N653" s="931"/>
      <c r="O653" s="929" t="s">
        <v>371</v>
      </c>
      <c r="P653" s="931"/>
      <c r="Q653" s="929" t="s">
        <v>371</v>
      </c>
      <c r="R653" s="931"/>
      <c r="S653" s="929" t="s">
        <v>371</v>
      </c>
      <c r="T653" s="931"/>
      <c r="U653" s="984"/>
      <c r="V653" s="985"/>
      <c r="W653" s="716"/>
      <c r="X653" s="716"/>
      <c r="Y653" s="716"/>
    </row>
    <row r="654" spans="1:25" ht="24" customHeight="1">
      <c r="A654" s="720">
        <v>29</v>
      </c>
      <c r="B654" s="164"/>
      <c r="C654" s="165"/>
      <c r="D654" s="165"/>
      <c r="E654" s="980"/>
      <c r="F654" s="980"/>
      <c r="G654" s="980"/>
      <c r="H654" s="980"/>
      <c r="I654" s="980"/>
      <c r="J654" s="980"/>
      <c r="K654" s="929" t="s">
        <v>371</v>
      </c>
      <c r="L654" s="931"/>
      <c r="M654" s="929" t="s">
        <v>371</v>
      </c>
      <c r="N654" s="931"/>
      <c r="O654" s="929" t="s">
        <v>371</v>
      </c>
      <c r="P654" s="931"/>
      <c r="Q654" s="929" t="s">
        <v>371</v>
      </c>
      <c r="R654" s="931"/>
      <c r="S654" s="929" t="s">
        <v>371</v>
      </c>
      <c r="T654" s="931"/>
      <c r="U654" s="981"/>
      <c r="V654" s="981"/>
      <c r="W654" s="720"/>
      <c r="X654" s="720"/>
      <c r="Y654" s="720"/>
    </row>
    <row r="655" spans="1:25" ht="24" customHeight="1">
      <c r="A655" s="720">
        <v>30</v>
      </c>
      <c r="B655" s="164"/>
      <c r="C655" s="165"/>
      <c r="D655" s="165"/>
      <c r="E655" s="934"/>
      <c r="F655" s="935"/>
      <c r="G655" s="934"/>
      <c r="H655" s="935"/>
      <c r="I655" s="934"/>
      <c r="J655" s="935"/>
      <c r="K655" s="929" t="s">
        <v>371</v>
      </c>
      <c r="L655" s="931"/>
      <c r="M655" s="929" t="s">
        <v>371</v>
      </c>
      <c r="N655" s="931"/>
      <c r="O655" s="929" t="s">
        <v>371</v>
      </c>
      <c r="P655" s="931"/>
      <c r="Q655" s="929" t="s">
        <v>371</v>
      </c>
      <c r="R655" s="931"/>
      <c r="S655" s="929" t="s">
        <v>371</v>
      </c>
      <c r="T655" s="931"/>
      <c r="U655" s="968"/>
      <c r="V655" s="957"/>
      <c r="W655" s="720"/>
      <c r="X655" s="720"/>
      <c r="Y655" s="720"/>
    </row>
    <row r="656" spans="1:25" ht="24" customHeight="1">
      <c r="A656" s="720">
        <v>31</v>
      </c>
      <c r="B656" s="164"/>
      <c r="C656" s="165"/>
      <c r="D656" s="165"/>
      <c r="E656" s="934"/>
      <c r="F656" s="935"/>
      <c r="G656" s="934"/>
      <c r="H656" s="935"/>
      <c r="I656" s="934"/>
      <c r="J656" s="935"/>
      <c r="K656" s="929" t="s">
        <v>371</v>
      </c>
      <c r="L656" s="931"/>
      <c r="M656" s="929" t="s">
        <v>371</v>
      </c>
      <c r="N656" s="931"/>
      <c r="O656" s="929" t="s">
        <v>371</v>
      </c>
      <c r="P656" s="931"/>
      <c r="Q656" s="929" t="s">
        <v>371</v>
      </c>
      <c r="R656" s="931"/>
      <c r="S656" s="929" t="s">
        <v>371</v>
      </c>
      <c r="T656" s="931"/>
      <c r="U656" s="968"/>
      <c r="V656" s="957"/>
      <c r="W656" s="720"/>
      <c r="X656" s="720"/>
      <c r="Y656" s="720"/>
    </row>
    <row r="657" spans="1:25" ht="24" customHeight="1">
      <c r="A657" s="720">
        <v>32</v>
      </c>
      <c r="B657" s="164"/>
      <c r="C657" s="165"/>
      <c r="D657" s="165"/>
      <c r="E657" s="934"/>
      <c r="F657" s="935"/>
      <c r="G657" s="934"/>
      <c r="H657" s="935"/>
      <c r="I657" s="934"/>
      <c r="J657" s="935"/>
      <c r="K657" s="929" t="s">
        <v>371</v>
      </c>
      <c r="L657" s="931"/>
      <c r="M657" s="929" t="s">
        <v>371</v>
      </c>
      <c r="N657" s="931"/>
      <c r="O657" s="929" t="s">
        <v>371</v>
      </c>
      <c r="P657" s="931"/>
      <c r="Q657" s="929" t="s">
        <v>371</v>
      </c>
      <c r="R657" s="931"/>
      <c r="S657" s="929" t="s">
        <v>371</v>
      </c>
      <c r="T657" s="931"/>
      <c r="U657" s="968"/>
      <c r="V657" s="957"/>
      <c r="W657" s="720"/>
      <c r="X657" s="720"/>
      <c r="Y657" s="720"/>
    </row>
    <row r="658" spans="1:25" ht="20.25" customHeight="1">
      <c r="A658" s="158"/>
      <c r="B658" s="158"/>
      <c r="C658" s="167"/>
      <c r="D658" s="167"/>
      <c r="E658" s="158"/>
      <c r="F658" s="158"/>
      <c r="G658" s="158"/>
      <c r="H658" s="158"/>
      <c r="I658" s="158"/>
      <c r="J658" s="158"/>
      <c r="K658" s="158"/>
      <c r="L658" s="158"/>
      <c r="M658" s="158"/>
      <c r="N658" s="158"/>
      <c r="O658" s="158"/>
      <c r="P658" s="158"/>
      <c r="Q658" s="158"/>
      <c r="R658" s="158"/>
      <c r="S658" s="158"/>
      <c r="T658" s="158"/>
      <c r="U658" s="158"/>
      <c r="V658" s="158"/>
      <c r="W658" s="158"/>
      <c r="X658" s="158"/>
      <c r="Y658" s="158"/>
    </row>
    <row r="659" spans="1:25" ht="20.25" customHeight="1">
      <c r="A659" s="928"/>
      <c r="B659" s="928"/>
      <c r="C659" s="928"/>
      <c r="D659" s="928"/>
      <c r="E659" s="928"/>
      <c r="F659" s="928"/>
      <c r="G659" s="715"/>
      <c r="H659" s="928"/>
      <c r="I659" s="928"/>
      <c r="J659" s="928"/>
      <c r="K659" s="928"/>
      <c r="L659" s="928"/>
      <c r="M659" s="928"/>
      <c r="N659" s="928"/>
      <c r="O659" s="928"/>
      <c r="P659" s="928"/>
      <c r="Q659" s="928"/>
      <c r="R659" s="928"/>
      <c r="S659" s="928"/>
      <c r="T659" s="158"/>
      <c r="U659" s="929" t="s">
        <v>355</v>
      </c>
      <c r="V659" s="930"/>
      <c r="W659" s="930"/>
      <c r="X659" s="930"/>
      <c r="Y659" s="931"/>
    </row>
    <row r="660" spans="1:25" ht="20.25" customHeight="1">
      <c r="A660" s="158"/>
      <c r="B660" s="715"/>
      <c r="C660" s="715"/>
      <c r="D660" s="715"/>
      <c r="E660" s="979"/>
      <c r="F660" s="979"/>
      <c r="G660" s="715"/>
      <c r="H660" s="158"/>
      <c r="I660" s="715"/>
      <c r="J660" s="928"/>
      <c r="K660" s="928"/>
      <c r="L660" s="928"/>
      <c r="M660" s="928"/>
      <c r="N660" s="928"/>
      <c r="O660" s="928"/>
      <c r="P660" s="928"/>
      <c r="Q660" s="928"/>
      <c r="R660" s="979"/>
      <c r="S660" s="979"/>
      <c r="T660" s="158"/>
      <c r="U660" s="169"/>
      <c r="V660" s="158"/>
      <c r="W660" s="158"/>
      <c r="X660" s="158"/>
      <c r="Y660" s="170"/>
    </row>
    <row r="661" spans="1:25" ht="20.25" customHeight="1">
      <c r="A661" s="714"/>
      <c r="B661" s="715"/>
      <c r="C661" s="167"/>
      <c r="D661" s="715"/>
      <c r="E661" s="978"/>
      <c r="F661" s="978"/>
      <c r="G661" s="718"/>
      <c r="H661" s="714"/>
      <c r="I661" s="715"/>
      <c r="J661" s="928"/>
      <c r="K661" s="928"/>
      <c r="L661" s="928"/>
      <c r="M661" s="928"/>
      <c r="N661" s="928"/>
      <c r="O661" s="928"/>
      <c r="P661" s="928"/>
      <c r="Q661" s="928"/>
      <c r="R661" s="928"/>
      <c r="S661" s="928"/>
      <c r="T661" s="158"/>
      <c r="U661" s="169"/>
      <c r="V661" s="158"/>
      <c r="W661" s="158"/>
      <c r="X661" s="158"/>
      <c r="Y661" s="170"/>
    </row>
    <row r="662" spans="1:25" ht="20.25" customHeight="1">
      <c r="A662" s="714"/>
      <c r="B662" s="715"/>
      <c r="C662" s="167"/>
      <c r="D662" s="715"/>
      <c r="E662" s="978"/>
      <c r="F662" s="978"/>
      <c r="G662" s="718"/>
      <c r="H662" s="714"/>
      <c r="I662" s="715"/>
      <c r="J662" s="928"/>
      <c r="K662" s="928"/>
      <c r="L662" s="928"/>
      <c r="M662" s="928"/>
      <c r="N662" s="928"/>
      <c r="O662" s="928"/>
      <c r="P662" s="928"/>
      <c r="Q662" s="928"/>
      <c r="R662" s="928"/>
      <c r="S662" s="928"/>
      <c r="T662" s="158"/>
      <c r="U662" s="169"/>
      <c r="V662" s="158"/>
      <c r="W662" s="158"/>
      <c r="X662" s="158"/>
      <c r="Y662" s="170"/>
    </row>
    <row r="663" spans="1:25" ht="20.25" customHeight="1">
      <c r="A663" s="714"/>
      <c r="B663" s="715"/>
      <c r="C663" s="167"/>
      <c r="D663" s="715"/>
      <c r="E663" s="978"/>
      <c r="F663" s="978"/>
      <c r="G663" s="718"/>
      <c r="H663" s="714"/>
      <c r="I663" s="715"/>
      <c r="J663" s="928"/>
      <c r="K663" s="928"/>
      <c r="L663" s="928"/>
      <c r="M663" s="928"/>
      <c r="N663" s="928"/>
      <c r="O663" s="928"/>
      <c r="P663" s="928"/>
      <c r="Q663" s="928"/>
      <c r="R663" s="928"/>
      <c r="S663" s="928"/>
      <c r="U663" s="173"/>
      <c r="Y663" s="174"/>
    </row>
    <row r="664" spans="1:25" ht="20.25" customHeight="1">
      <c r="A664" s="714"/>
      <c r="B664" s="715"/>
      <c r="C664" s="167"/>
      <c r="D664" s="715"/>
      <c r="E664" s="978"/>
      <c r="F664" s="978"/>
      <c r="G664" s="718"/>
      <c r="H664" s="714"/>
      <c r="I664" s="715"/>
      <c r="J664" s="928"/>
      <c r="K664" s="928"/>
      <c r="L664" s="928"/>
      <c r="M664" s="928"/>
      <c r="N664" s="928"/>
      <c r="O664" s="928"/>
      <c r="P664" s="928"/>
      <c r="Q664" s="928"/>
      <c r="R664" s="928"/>
      <c r="S664" s="928"/>
      <c r="T664" s="158"/>
      <c r="U664" s="929" t="s">
        <v>358</v>
      </c>
      <c r="V664" s="930"/>
      <c r="W664" s="930"/>
      <c r="X664" s="930"/>
      <c r="Y664" s="931"/>
    </row>
    <row r="665" spans="1:25" ht="20.25" customHeight="1">
      <c r="A665" s="714"/>
      <c r="B665" s="715"/>
      <c r="C665" s="167"/>
      <c r="D665" s="715"/>
      <c r="E665" s="978"/>
      <c r="F665" s="978"/>
      <c r="G665" s="718"/>
      <c r="H665" s="714"/>
      <c r="I665" s="715"/>
      <c r="J665" s="928"/>
      <c r="K665" s="928"/>
      <c r="L665" s="928"/>
      <c r="M665" s="928"/>
      <c r="N665" s="928"/>
      <c r="O665" s="928"/>
      <c r="P665" s="928"/>
      <c r="Q665" s="928"/>
      <c r="R665" s="928"/>
      <c r="S665" s="928"/>
      <c r="T665" s="158"/>
      <c r="U665" s="492"/>
      <c r="V665" s="715"/>
      <c r="W665" s="715"/>
      <c r="X665" s="715"/>
      <c r="Y665" s="493"/>
    </row>
    <row r="666" spans="1:25" ht="20.25" customHeight="1">
      <c r="A666" s="714"/>
      <c r="B666" s="715"/>
      <c r="C666" s="167"/>
      <c r="D666" s="715"/>
      <c r="E666" s="978"/>
      <c r="F666" s="978"/>
      <c r="G666" s="718"/>
      <c r="H666" s="714"/>
      <c r="I666" s="715"/>
      <c r="J666" s="928"/>
      <c r="K666" s="928"/>
      <c r="L666" s="928"/>
      <c r="M666" s="928"/>
      <c r="N666" s="928"/>
      <c r="O666" s="928"/>
      <c r="P666" s="928"/>
      <c r="Q666" s="928"/>
      <c r="R666" s="928"/>
      <c r="S666" s="928"/>
      <c r="T666" s="158"/>
      <c r="U666" s="492"/>
      <c r="V666" s="715"/>
      <c r="W666" s="715"/>
      <c r="X666" s="715"/>
      <c r="Y666" s="493"/>
    </row>
    <row r="667" spans="1:25" ht="20.25" customHeight="1">
      <c r="A667" s="714"/>
      <c r="B667" s="715"/>
      <c r="C667" s="167"/>
      <c r="D667" s="715"/>
      <c r="E667" s="978"/>
      <c r="F667" s="978"/>
      <c r="G667" s="718"/>
      <c r="H667" s="714"/>
      <c r="I667" s="715"/>
      <c r="J667" s="928"/>
      <c r="K667" s="928"/>
      <c r="L667" s="928"/>
      <c r="M667" s="928"/>
      <c r="N667" s="928"/>
      <c r="O667" s="928"/>
      <c r="P667" s="928"/>
      <c r="Q667" s="928"/>
      <c r="R667" s="928"/>
      <c r="S667" s="928"/>
      <c r="U667" s="173"/>
      <c r="Y667" s="174"/>
    </row>
    <row r="668" spans="1:25" ht="20.25" customHeight="1">
      <c r="A668" s="714"/>
      <c r="B668" s="715"/>
      <c r="C668" s="167"/>
      <c r="D668" s="715"/>
      <c r="E668" s="978"/>
      <c r="F668" s="978"/>
      <c r="G668" s="718"/>
      <c r="H668" s="714"/>
      <c r="I668" s="715"/>
      <c r="J668" s="928"/>
      <c r="K668" s="928"/>
      <c r="L668" s="928"/>
      <c r="M668" s="928"/>
      <c r="N668" s="928"/>
      <c r="O668" s="928"/>
      <c r="P668" s="928"/>
      <c r="Q668" s="928"/>
      <c r="R668" s="928"/>
      <c r="S668" s="928"/>
      <c r="T668" s="158"/>
      <c r="U668" s="175"/>
      <c r="V668" s="176"/>
      <c r="W668" s="176"/>
      <c r="X668" s="176"/>
      <c r="Y668" s="177"/>
    </row>
    <row r="669" spans="1:25" ht="12" customHeight="1">
      <c r="A669" s="714"/>
      <c r="B669" s="715"/>
      <c r="C669" s="167"/>
      <c r="D669" s="715"/>
      <c r="E669" s="718"/>
      <c r="F669" s="718"/>
      <c r="G669" s="718"/>
      <c r="H669" s="714"/>
      <c r="I669" s="715"/>
      <c r="J669" s="715"/>
      <c r="K669" s="715"/>
      <c r="L669" s="715"/>
      <c r="M669" s="715"/>
      <c r="N669" s="715"/>
      <c r="O669" s="715"/>
      <c r="P669" s="715"/>
      <c r="Q669" s="715"/>
      <c r="R669" s="715"/>
      <c r="S669" s="715"/>
      <c r="T669" s="158"/>
      <c r="U669" s="158"/>
      <c r="V669" s="158"/>
      <c r="W669" s="158"/>
      <c r="X669" s="158"/>
      <c r="Y669" s="158"/>
    </row>
    <row r="670" spans="1:25" ht="38.25" customHeight="1">
      <c r="A670" s="942" t="s">
        <v>360</v>
      </c>
      <c r="B670" s="943"/>
      <c r="C670" s="943"/>
      <c r="D670" s="943"/>
      <c r="E670" s="992" t="s">
        <v>4</v>
      </c>
      <c r="F670" s="992"/>
      <c r="G670" s="945">
        <f>Boys!$G$3</f>
        <v>46271</v>
      </c>
      <c r="H670" s="946"/>
      <c r="I670" s="947"/>
      <c r="J670" s="992" t="s">
        <v>5</v>
      </c>
      <c r="K670" s="992"/>
      <c r="L670" s="993" t="str">
        <f>Boys!$I$3</f>
        <v>Tilsley</v>
      </c>
      <c r="M670" s="994"/>
      <c r="N670" s="994"/>
      <c r="O670" s="994"/>
      <c r="P670" s="949"/>
      <c r="Q670" s="950"/>
      <c r="R670" s="992" t="s">
        <v>340</v>
      </c>
      <c r="S670" s="992"/>
      <c r="T670" s="948" t="str">
        <f>'Read Me First'!$A$1</f>
        <v>Oxfordshire Track and Field League 2026</v>
      </c>
      <c r="U670" s="949"/>
      <c r="V670" s="949"/>
      <c r="W670" s="949"/>
      <c r="X670" s="949"/>
      <c r="Y670" s="950"/>
    </row>
    <row r="671" spans="1:25" ht="38.25" customHeight="1">
      <c r="A671" s="929" t="s">
        <v>283</v>
      </c>
      <c r="B671" s="931"/>
      <c r="C671" s="948" t="str">
        <f>"Javelin U18 Men (" &amp;DataCalcs!$M$688 &amp; " athletes) - " &amp; DataTables!$R$50</f>
        <v>Javelin U18 Men (0 athletes) - 700g</v>
      </c>
      <c r="D671" s="950"/>
      <c r="E671" s="929" t="s">
        <v>341</v>
      </c>
      <c r="F671" s="931"/>
      <c r="G671" s="951">
        <f>DataTables!$Q$50</f>
        <v>0.54166666666666663</v>
      </c>
      <c r="H671" s="952"/>
      <c r="I671" s="953"/>
      <c r="J671" s="929" t="s">
        <v>342</v>
      </c>
      <c r="K671" s="930"/>
      <c r="L671" s="956">
        <f>DataTables!$N$50</f>
        <v>69.3</v>
      </c>
      <c r="M671" s="956"/>
      <c r="N671" s="948" t="s">
        <v>361</v>
      </c>
      <c r="O671" s="949"/>
      <c r="P671" s="949"/>
      <c r="Q671" s="949"/>
      <c r="R671" s="949"/>
      <c r="S671" s="949"/>
      <c r="T671" s="949"/>
      <c r="U671" s="949"/>
      <c r="V671" s="949"/>
      <c r="W671" s="949"/>
      <c r="X671" s="949"/>
      <c r="Y671" s="950"/>
    </row>
    <row r="672" spans="1:25" ht="20.25" customHeight="1">
      <c r="A672" s="158"/>
      <c r="B672" s="158"/>
      <c r="C672" s="158"/>
      <c r="D672" s="159"/>
      <c r="E672" s="715"/>
      <c r="F672" s="715"/>
      <c r="G672" s="160"/>
      <c r="H672" s="160"/>
      <c r="I672" s="715"/>
      <c r="J672" s="715"/>
      <c r="K672" s="713"/>
      <c r="L672" s="713"/>
      <c r="M672" s="713"/>
      <c r="N672" s="161"/>
      <c r="O672" s="161"/>
      <c r="P672" s="162"/>
      <c r="Q672" s="161"/>
      <c r="R672" s="163"/>
      <c r="S672" s="163"/>
      <c r="T672" s="163"/>
      <c r="U672" s="163"/>
      <c r="V672" s="163"/>
      <c r="W672" s="163"/>
      <c r="X672" s="163"/>
      <c r="Y672" s="163"/>
    </row>
    <row r="673" spans="1:25" ht="38.25" customHeight="1">
      <c r="A673" s="958" t="s">
        <v>344</v>
      </c>
      <c r="B673" s="960" t="s">
        <v>302</v>
      </c>
      <c r="C673" s="960" t="s">
        <v>345</v>
      </c>
      <c r="D673" s="960" t="s">
        <v>346</v>
      </c>
      <c r="E673" s="986" t="s">
        <v>362</v>
      </c>
      <c r="F673" s="986"/>
      <c r="G673" s="986" t="s">
        <v>363</v>
      </c>
      <c r="H673" s="986"/>
      <c r="I673" s="986" t="s">
        <v>364</v>
      </c>
      <c r="J673" s="986"/>
      <c r="K673" s="986" t="s">
        <v>365</v>
      </c>
      <c r="L673" s="986"/>
      <c r="M673" s="987" t="s">
        <v>366</v>
      </c>
      <c r="N673" s="988"/>
      <c r="O673" s="986" t="s">
        <v>367</v>
      </c>
      <c r="P673" s="991"/>
      <c r="Q673" s="986" t="s">
        <v>368</v>
      </c>
      <c r="R673" s="991"/>
      <c r="S673" s="986" t="s">
        <v>369</v>
      </c>
      <c r="T673" s="991"/>
      <c r="U673" s="986" t="s">
        <v>370</v>
      </c>
      <c r="V673" s="940"/>
      <c r="W673" s="938" t="s">
        <v>350</v>
      </c>
      <c r="X673" s="940" t="s">
        <v>351</v>
      </c>
      <c r="Y673" s="941"/>
    </row>
    <row r="674" spans="1:25" ht="20.25" customHeight="1">
      <c r="A674" s="959"/>
      <c r="B674" s="961"/>
      <c r="C674" s="961"/>
      <c r="D674" s="961"/>
      <c r="E674" s="991" t="s">
        <v>352</v>
      </c>
      <c r="F674" s="991"/>
      <c r="G674" s="991" t="s">
        <v>352</v>
      </c>
      <c r="H674" s="991"/>
      <c r="I674" s="991" t="s">
        <v>352</v>
      </c>
      <c r="J674" s="991"/>
      <c r="K674" s="991" t="s">
        <v>352</v>
      </c>
      <c r="L674" s="991"/>
      <c r="M674" s="989"/>
      <c r="N674" s="990"/>
      <c r="O674" s="991" t="s">
        <v>352</v>
      </c>
      <c r="P674" s="991"/>
      <c r="Q674" s="991" t="s">
        <v>352</v>
      </c>
      <c r="R674" s="991"/>
      <c r="S674" s="991" t="s">
        <v>352</v>
      </c>
      <c r="T674" s="991"/>
      <c r="U674" s="991" t="s">
        <v>352</v>
      </c>
      <c r="V674" s="940"/>
      <c r="W674" s="939"/>
      <c r="X674" s="719" t="s">
        <v>71</v>
      </c>
      <c r="Y674" s="719" t="s">
        <v>65</v>
      </c>
    </row>
    <row r="675" spans="1:25" ht="24" customHeight="1">
      <c r="A675" s="717">
        <v>1</v>
      </c>
      <c r="B675" s="164" t="str" cm="1">
        <f t="array" ref="B675:D676">IFERROR(_xlfn.TAKE(_xlfn.ANCHORARRAY(DataCalcs!$CY$166),16),"")</f>
        <v xml:space="preserve"> </v>
      </c>
      <c r="C675" s="165" t="str">
        <v/>
      </c>
      <c r="D675" s="165" t="str">
        <v/>
      </c>
      <c r="E675" s="934"/>
      <c r="F675" s="935"/>
      <c r="G675" s="934"/>
      <c r="H675" s="935"/>
      <c r="I675" s="934"/>
      <c r="J675" s="935"/>
      <c r="K675" s="929" t="s">
        <v>371</v>
      </c>
      <c r="L675" s="931"/>
      <c r="M675" s="929" t="s">
        <v>371</v>
      </c>
      <c r="N675" s="931"/>
      <c r="O675" s="929" t="s">
        <v>371</v>
      </c>
      <c r="P675" s="931"/>
      <c r="Q675" s="929" t="s">
        <v>371</v>
      </c>
      <c r="R675" s="931"/>
      <c r="S675" s="929" t="s">
        <v>371</v>
      </c>
      <c r="T675" s="931"/>
      <c r="U675" s="968"/>
      <c r="V675" s="957"/>
      <c r="W675" s="720"/>
      <c r="X675" s="720"/>
      <c r="Y675" s="720"/>
    </row>
    <row r="676" spans="1:25" ht="24" customHeight="1">
      <c r="A676" s="720">
        <v>2</v>
      </c>
      <c r="B676" s="164" t="str">
        <v xml:space="preserve"> </v>
      </c>
      <c r="C676" s="165" t="str">
        <v/>
      </c>
      <c r="D676" s="165" t="str">
        <v/>
      </c>
      <c r="E676" s="934"/>
      <c r="F676" s="935"/>
      <c r="G676" s="934"/>
      <c r="H676" s="935"/>
      <c r="I676" s="934"/>
      <c r="J676" s="935"/>
      <c r="K676" s="929" t="s">
        <v>371</v>
      </c>
      <c r="L676" s="931"/>
      <c r="M676" s="929" t="s">
        <v>371</v>
      </c>
      <c r="N676" s="931"/>
      <c r="O676" s="929" t="s">
        <v>371</v>
      </c>
      <c r="P676" s="931"/>
      <c r="Q676" s="929" t="s">
        <v>371</v>
      </c>
      <c r="R676" s="931"/>
      <c r="S676" s="929" t="s">
        <v>371</v>
      </c>
      <c r="T676" s="931"/>
      <c r="U676" s="968"/>
      <c r="V676" s="957"/>
      <c r="W676" s="720"/>
      <c r="X676" s="720"/>
      <c r="Y676" s="720"/>
    </row>
    <row r="677" spans="1:25" ht="24" customHeight="1">
      <c r="A677" s="720">
        <v>3</v>
      </c>
      <c r="B677" s="164"/>
      <c r="C677" s="165"/>
      <c r="D677" s="165"/>
      <c r="E677" s="934"/>
      <c r="F677" s="935"/>
      <c r="G677" s="934"/>
      <c r="H677" s="935"/>
      <c r="I677" s="934"/>
      <c r="J677" s="935"/>
      <c r="K677" s="929" t="s">
        <v>371</v>
      </c>
      <c r="L677" s="931"/>
      <c r="M677" s="929" t="s">
        <v>371</v>
      </c>
      <c r="N677" s="931"/>
      <c r="O677" s="929" t="s">
        <v>371</v>
      </c>
      <c r="P677" s="931"/>
      <c r="Q677" s="929" t="s">
        <v>371</v>
      </c>
      <c r="R677" s="931"/>
      <c r="S677" s="929" t="s">
        <v>371</v>
      </c>
      <c r="T677" s="931"/>
      <c r="U677" s="968"/>
      <c r="V677" s="957"/>
      <c r="W677" s="720"/>
      <c r="X677" s="720"/>
      <c r="Y677" s="720"/>
    </row>
    <row r="678" spans="1:25" ht="24" customHeight="1">
      <c r="A678" s="720">
        <v>4</v>
      </c>
      <c r="B678" s="164"/>
      <c r="C678" s="165"/>
      <c r="D678" s="165"/>
      <c r="E678" s="934"/>
      <c r="F678" s="935"/>
      <c r="G678" s="934"/>
      <c r="H678" s="935"/>
      <c r="I678" s="934"/>
      <c r="J678" s="935"/>
      <c r="K678" s="929" t="s">
        <v>371</v>
      </c>
      <c r="L678" s="931"/>
      <c r="M678" s="929" t="s">
        <v>371</v>
      </c>
      <c r="N678" s="931"/>
      <c r="O678" s="929" t="s">
        <v>371</v>
      </c>
      <c r="P678" s="931"/>
      <c r="Q678" s="929" t="s">
        <v>371</v>
      </c>
      <c r="R678" s="931"/>
      <c r="S678" s="929" t="s">
        <v>371</v>
      </c>
      <c r="T678" s="931"/>
      <c r="U678" s="968"/>
      <c r="V678" s="957"/>
      <c r="W678" s="720"/>
      <c r="X678" s="720"/>
      <c r="Y678" s="720"/>
    </row>
    <row r="679" spans="1:25" ht="24" customHeight="1">
      <c r="A679" s="720">
        <v>5</v>
      </c>
      <c r="B679" s="164"/>
      <c r="C679" s="165"/>
      <c r="D679" s="165"/>
      <c r="E679" s="934"/>
      <c r="F679" s="935"/>
      <c r="G679" s="934"/>
      <c r="H679" s="935"/>
      <c r="I679" s="934"/>
      <c r="J679" s="935"/>
      <c r="K679" s="929" t="s">
        <v>371</v>
      </c>
      <c r="L679" s="931"/>
      <c r="M679" s="929" t="s">
        <v>371</v>
      </c>
      <c r="N679" s="931"/>
      <c r="O679" s="929" t="s">
        <v>371</v>
      </c>
      <c r="P679" s="931"/>
      <c r="Q679" s="929" t="s">
        <v>371</v>
      </c>
      <c r="R679" s="931"/>
      <c r="S679" s="929" t="s">
        <v>371</v>
      </c>
      <c r="T679" s="931"/>
      <c r="U679" s="968"/>
      <c r="V679" s="957"/>
      <c r="W679" s="720"/>
      <c r="X679" s="720"/>
      <c r="Y679" s="720"/>
    </row>
    <row r="680" spans="1:25" ht="24" customHeight="1">
      <c r="A680" s="720">
        <v>6</v>
      </c>
      <c r="B680" s="164"/>
      <c r="C680" s="165"/>
      <c r="D680" s="165"/>
      <c r="E680" s="934"/>
      <c r="F680" s="935"/>
      <c r="G680" s="934"/>
      <c r="H680" s="935"/>
      <c r="I680" s="934"/>
      <c r="J680" s="935"/>
      <c r="K680" s="929" t="s">
        <v>371</v>
      </c>
      <c r="L680" s="931"/>
      <c r="M680" s="929" t="s">
        <v>371</v>
      </c>
      <c r="N680" s="931"/>
      <c r="O680" s="929" t="s">
        <v>371</v>
      </c>
      <c r="P680" s="931"/>
      <c r="Q680" s="929" t="s">
        <v>371</v>
      </c>
      <c r="R680" s="931"/>
      <c r="S680" s="929" t="s">
        <v>371</v>
      </c>
      <c r="T680" s="931"/>
      <c r="U680" s="968"/>
      <c r="V680" s="957"/>
      <c r="W680" s="720"/>
      <c r="X680" s="720"/>
      <c r="Y680" s="720"/>
    </row>
    <row r="681" spans="1:25" ht="24" customHeight="1">
      <c r="A681" s="720">
        <v>7</v>
      </c>
      <c r="B681" s="164"/>
      <c r="C681" s="165"/>
      <c r="D681" s="165"/>
      <c r="E681" s="934"/>
      <c r="F681" s="935"/>
      <c r="G681" s="934"/>
      <c r="H681" s="935"/>
      <c r="I681" s="934"/>
      <c r="J681" s="935"/>
      <c r="K681" s="929" t="s">
        <v>371</v>
      </c>
      <c r="L681" s="931"/>
      <c r="M681" s="929" t="s">
        <v>371</v>
      </c>
      <c r="N681" s="931"/>
      <c r="O681" s="929" t="s">
        <v>371</v>
      </c>
      <c r="P681" s="931"/>
      <c r="Q681" s="929" t="s">
        <v>371</v>
      </c>
      <c r="R681" s="931"/>
      <c r="S681" s="929" t="s">
        <v>371</v>
      </c>
      <c r="T681" s="931"/>
      <c r="U681" s="968"/>
      <c r="V681" s="957"/>
      <c r="W681" s="720"/>
      <c r="X681" s="720"/>
      <c r="Y681" s="720"/>
    </row>
    <row r="682" spans="1:25" ht="24" customHeight="1">
      <c r="A682" s="720">
        <v>8</v>
      </c>
      <c r="B682" s="164"/>
      <c r="C682" s="165"/>
      <c r="D682" s="165"/>
      <c r="E682" s="934"/>
      <c r="F682" s="935"/>
      <c r="G682" s="934"/>
      <c r="H682" s="935"/>
      <c r="I682" s="934"/>
      <c r="J682" s="935"/>
      <c r="K682" s="929" t="s">
        <v>371</v>
      </c>
      <c r="L682" s="931"/>
      <c r="M682" s="929" t="s">
        <v>371</v>
      </c>
      <c r="N682" s="931"/>
      <c r="O682" s="929" t="s">
        <v>371</v>
      </c>
      <c r="P682" s="931"/>
      <c r="Q682" s="929" t="s">
        <v>371</v>
      </c>
      <c r="R682" s="931"/>
      <c r="S682" s="929" t="s">
        <v>371</v>
      </c>
      <c r="T682" s="931"/>
      <c r="U682" s="968"/>
      <c r="V682" s="957"/>
      <c r="W682" s="720"/>
      <c r="X682" s="720"/>
      <c r="Y682" s="720"/>
    </row>
    <row r="683" spans="1:25" ht="24" customHeight="1">
      <c r="A683" s="720">
        <v>9</v>
      </c>
      <c r="B683" s="164"/>
      <c r="C683" s="165"/>
      <c r="D683" s="165"/>
      <c r="E683" s="934"/>
      <c r="F683" s="935"/>
      <c r="G683" s="934"/>
      <c r="H683" s="935"/>
      <c r="I683" s="934"/>
      <c r="J683" s="935"/>
      <c r="K683" s="929" t="s">
        <v>371</v>
      </c>
      <c r="L683" s="931"/>
      <c r="M683" s="929" t="s">
        <v>371</v>
      </c>
      <c r="N683" s="931"/>
      <c r="O683" s="929" t="s">
        <v>371</v>
      </c>
      <c r="P683" s="931"/>
      <c r="Q683" s="929" t="s">
        <v>371</v>
      </c>
      <c r="R683" s="931"/>
      <c r="S683" s="929" t="s">
        <v>371</v>
      </c>
      <c r="T683" s="931"/>
      <c r="U683" s="968"/>
      <c r="V683" s="957"/>
      <c r="W683" s="720"/>
      <c r="X683" s="720"/>
      <c r="Y683" s="720"/>
    </row>
    <row r="684" spans="1:25" ht="24" customHeight="1">
      <c r="A684" s="720">
        <v>10</v>
      </c>
      <c r="B684" s="164"/>
      <c r="C684" s="165"/>
      <c r="D684" s="165"/>
      <c r="E684" s="934"/>
      <c r="F684" s="935"/>
      <c r="G684" s="934"/>
      <c r="H684" s="935"/>
      <c r="I684" s="934"/>
      <c r="J684" s="935"/>
      <c r="K684" s="929" t="s">
        <v>371</v>
      </c>
      <c r="L684" s="931"/>
      <c r="M684" s="929" t="s">
        <v>371</v>
      </c>
      <c r="N684" s="931"/>
      <c r="O684" s="929" t="s">
        <v>371</v>
      </c>
      <c r="P684" s="931"/>
      <c r="Q684" s="929" t="s">
        <v>371</v>
      </c>
      <c r="R684" s="931"/>
      <c r="S684" s="929" t="s">
        <v>371</v>
      </c>
      <c r="T684" s="931"/>
      <c r="U684" s="968"/>
      <c r="V684" s="957"/>
      <c r="W684" s="720"/>
      <c r="X684" s="720"/>
      <c r="Y684" s="720"/>
    </row>
    <row r="685" spans="1:25" ht="24" customHeight="1">
      <c r="A685" s="720">
        <v>11</v>
      </c>
      <c r="B685" s="164"/>
      <c r="C685" s="165"/>
      <c r="D685" s="165"/>
      <c r="E685" s="934"/>
      <c r="F685" s="935"/>
      <c r="G685" s="934"/>
      <c r="H685" s="935"/>
      <c r="I685" s="934"/>
      <c r="J685" s="935"/>
      <c r="K685" s="929" t="s">
        <v>371</v>
      </c>
      <c r="L685" s="931"/>
      <c r="M685" s="929" t="s">
        <v>371</v>
      </c>
      <c r="N685" s="931"/>
      <c r="O685" s="929" t="s">
        <v>371</v>
      </c>
      <c r="P685" s="931"/>
      <c r="Q685" s="929" t="s">
        <v>371</v>
      </c>
      <c r="R685" s="931"/>
      <c r="S685" s="929" t="s">
        <v>371</v>
      </c>
      <c r="T685" s="931"/>
      <c r="U685" s="968"/>
      <c r="V685" s="957"/>
      <c r="W685" s="720"/>
      <c r="X685" s="720"/>
      <c r="Y685" s="720"/>
    </row>
    <row r="686" spans="1:25" ht="24" customHeight="1">
      <c r="A686" s="720">
        <v>12</v>
      </c>
      <c r="B686" s="164"/>
      <c r="C686" s="165"/>
      <c r="D686" s="165"/>
      <c r="E686" s="982"/>
      <c r="F686" s="983"/>
      <c r="G686" s="982"/>
      <c r="H686" s="983"/>
      <c r="I686" s="982"/>
      <c r="J686" s="983"/>
      <c r="K686" s="929" t="s">
        <v>371</v>
      </c>
      <c r="L686" s="931"/>
      <c r="M686" s="929" t="s">
        <v>371</v>
      </c>
      <c r="N686" s="931"/>
      <c r="O686" s="929" t="s">
        <v>371</v>
      </c>
      <c r="P686" s="931"/>
      <c r="Q686" s="929" t="s">
        <v>371</v>
      </c>
      <c r="R686" s="931"/>
      <c r="S686" s="929" t="s">
        <v>371</v>
      </c>
      <c r="T686" s="931"/>
      <c r="U686" s="984"/>
      <c r="V686" s="985"/>
      <c r="W686" s="716"/>
      <c r="X686" s="716"/>
      <c r="Y686" s="716"/>
    </row>
    <row r="687" spans="1:25" ht="24" customHeight="1">
      <c r="A687" s="720">
        <v>13</v>
      </c>
      <c r="B687" s="164"/>
      <c r="C687" s="165"/>
      <c r="D687" s="165"/>
      <c r="E687" s="980"/>
      <c r="F687" s="980"/>
      <c r="G687" s="980"/>
      <c r="H687" s="980"/>
      <c r="I687" s="980"/>
      <c r="J687" s="980"/>
      <c r="K687" s="929" t="s">
        <v>371</v>
      </c>
      <c r="L687" s="931"/>
      <c r="M687" s="929" t="s">
        <v>371</v>
      </c>
      <c r="N687" s="931"/>
      <c r="O687" s="929" t="s">
        <v>371</v>
      </c>
      <c r="P687" s="931"/>
      <c r="Q687" s="929" t="s">
        <v>371</v>
      </c>
      <c r="R687" s="931"/>
      <c r="S687" s="929" t="s">
        <v>371</v>
      </c>
      <c r="T687" s="931"/>
      <c r="U687" s="981"/>
      <c r="V687" s="981"/>
      <c r="W687" s="720"/>
      <c r="X687" s="720"/>
      <c r="Y687" s="720"/>
    </row>
    <row r="688" spans="1:25" ht="24" customHeight="1">
      <c r="A688" s="720">
        <v>14</v>
      </c>
      <c r="B688" s="164"/>
      <c r="C688" s="165"/>
      <c r="D688" s="165"/>
      <c r="E688" s="934"/>
      <c r="F688" s="935"/>
      <c r="G688" s="934"/>
      <c r="H688" s="935"/>
      <c r="I688" s="934"/>
      <c r="J688" s="935"/>
      <c r="K688" s="929" t="s">
        <v>371</v>
      </c>
      <c r="L688" s="931"/>
      <c r="M688" s="929" t="s">
        <v>371</v>
      </c>
      <c r="N688" s="931"/>
      <c r="O688" s="929" t="s">
        <v>371</v>
      </c>
      <c r="P688" s="931"/>
      <c r="Q688" s="929" t="s">
        <v>371</v>
      </c>
      <c r="R688" s="931"/>
      <c r="S688" s="929" t="s">
        <v>371</v>
      </c>
      <c r="T688" s="931"/>
      <c r="U688" s="968"/>
      <c r="V688" s="957"/>
      <c r="W688" s="720"/>
      <c r="X688" s="720"/>
      <c r="Y688" s="720"/>
    </row>
    <row r="689" spans="1:25" ht="24" customHeight="1">
      <c r="A689" s="720">
        <v>15</v>
      </c>
      <c r="B689" s="164"/>
      <c r="C689" s="165"/>
      <c r="D689" s="165"/>
      <c r="E689" s="934"/>
      <c r="F689" s="935"/>
      <c r="G689" s="934"/>
      <c r="H689" s="935"/>
      <c r="I689" s="934"/>
      <c r="J689" s="935"/>
      <c r="K689" s="929" t="s">
        <v>371</v>
      </c>
      <c r="L689" s="931"/>
      <c r="M689" s="929" t="s">
        <v>371</v>
      </c>
      <c r="N689" s="931"/>
      <c r="O689" s="929" t="s">
        <v>371</v>
      </c>
      <c r="P689" s="931"/>
      <c r="Q689" s="929" t="s">
        <v>371</v>
      </c>
      <c r="R689" s="931"/>
      <c r="S689" s="929" t="s">
        <v>371</v>
      </c>
      <c r="T689" s="931"/>
      <c r="U689" s="968"/>
      <c r="V689" s="957"/>
      <c r="W689" s="720"/>
      <c r="X689" s="720"/>
      <c r="Y689" s="720"/>
    </row>
    <row r="690" spans="1:25" ht="24" customHeight="1">
      <c r="A690" s="720">
        <v>16</v>
      </c>
      <c r="B690" s="164"/>
      <c r="C690" s="165"/>
      <c r="D690" s="165"/>
      <c r="E690" s="934"/>
      <c r="F690" s="935"/>
      <c r="G690" s="934"/>
      <c r="H690" s="935"/>
      <c r="I690" s="934"/>
      <c r="J690" s="935"/>
      <c r="K690" s="929" t="s">
        <v>371</v>
      </c>
      <c r="L690" s="931"/>
      <c r="M690" s="929" t="s">
        <v>371</v>
      </c>
      <c r="N690" s="931"/>
      <c r="O690" s="929" t="s">
        <v>371</v>
      </c>
      <c r="P690" s="931"/>
      <c r="Q690" s="929" t="s">
        <v>371</v>
      </c>
      <c r="R690" s="931"/>
      <c r="S690" s="929" t="s">
        <v>371</v>
      </c>
      <c r="T690" s="931"/>
      <c r="U690" s="968"/>
      <c r="V690" s="957"/>
      <c r="W690" s="720"/>
      <c r="X690" s="720"/>
      <c r="Y690" s="720"/>
    </row>
    <row r="691" spans="1:25" ht="20.25" customHeight="1">
      <c r="A691" s="158"/>
      <c r="B691" s="158"/>
      <c r="C691" s="167"/>
      <c r="D691" s="167"/>
      <c r="E691" s="158"/>
      <c r="F691" s="158"/>
      <c r="G691" s="158"/>
      <c r="H691" s="158"/>
      <c r="I691" s="158"/>
      <c r="J691" s="158"/>
      <c r="K691" s="158"/>
      <c r="L691" s="158"/>
      <c r="M691" s="158"/>
      <c r="N691" s="158"/>
      <c r="O691" s="158"/>
      <c r="P691" s="158"/>
      <c r="Q691" s="158"/>
      <c r="R691" s="158"/>
      <c r="S691" s="158"/>
      <c r="T691" s="158"/>
      <c r="U691" s="158"/>
      <c r="V691" s="158"/>
      <c r="W691" s="158"/>
      <c r="X691" s="158"/>
      <c r="Y691" s="158"/>
    </row>
    <row r="692" spans="1:25" ht="20.25" customHeight="1">
      <c r="A692" s="992" t="s">
        <v>353</v>
      </c>
      <c r="B692" s="992"/>
      <c r="C692" s="992"/>
      <c r="D692" s="992"/>
      <c r="E692" s="992"/>
      <c r="F692" s="992"/>
      <c r="G692" s="715"/>
      <c r="H692" s="992" t="s">
        <v>354</v>
      </c>
      <c r="I692" s="992"/>
      <c r="J692" s="992"/>
      <c r="K692" s="992"/>
      <c r="L692" s="992"/>
      <c r="M692" s="992"/>
      <c r="N692" s="992"/>
      <c r="O692" s="992"/>
      <c r="P692" s="992"/>
      <c r="Q692" s="992"/>
      <c r="R692" s="992"/>
      <c r="S692" s="992"/>
      <c r="T692" s="158"/>
      <c r="U692" s="929" t="s">
        <v>355</v>
      </c>
      <c r="V692" s="930"/>
      <c r="W692" s="930"/>
      <c r="X692" s="930"/>
      <c r="Y692" s="931"/>
    </row>
    <row r="693" spans="1:25" ht="20.25" customHeight="1">
      <c r="A693" s="168"/>
      <c r="B693" s="720" t="s">
        <v>356</v>
      </c>
      <c r="C693" s="720" t="s">
        <v>345</v>
      </c>
      <c r="D693" s="720" t="s">
        <v>346</v>
      </c>
      <c r="E693" s="940" t="s">
        <v>372</v>
      </c>
      <c r="F693" s="941"/>
      <c r="G693" s="715"/>
      <c r="H693" s="168"/>
      <c r="I693" s="720" t="s">
        <v>356</v>
      </c>
      <c r="J693" s="929" t="s">
        <v>345</v>
      </c>
      <c r="K693" s="930"/>
      <c r="L693" s="930"/>
      <c r="M693" s="930"/>
      <c r="N693" s="931"/>
      <c r="O693" s="929" t="s">
        <v>346</v>
      </c>
      <c r="P693" s="930"/>
      <c r="Q693" s="930"/>
      <c r="R693" s="991" t="s">
        <v>372</v>
      </c>
      <c r="S693" s="991"/>
      <c r="T693" s="158"/>
      <c r="U693" s="169"/>
      <c r="V693" s="158"/>
      <c r="W693" s="158"/>
      <c r="X693" s="158"/>
      <c r="Y693" s="170"/>
    </row>
    <row r="694" spans="1:25" ht="20.25" customHeight="1">
      <c r="A694" s="171">
        <v>1</v>
      </c>
      <c r="B694" s="720"/>
      <c r="C694" s="172"/>
      <c r="D694" s="720"/>
      <c r="E694" s="996"/>
      <c r="F694" s="996"/>
      <c r="G694" s="718"/>
      <c r="H694" s="171">
        <v>1</v>
      </c>
      <c r="I694" s="720"/>
      <c r="J694" s="929"/>
      <c r="K694" s="930"/>
      <c r="L694" s="930"/>
      <c r="M694" s="930"/>
      <c r="N694" s="931"/>
      <c r="O694" s="929"/>
      <c r="P694" s="930"/>
      <c r="Q694" s="930"/>
      <c r="R694" s="992"/>
      <c r="S694" s="992"/>
      <c r="T694" s="158"/>
      <c r="U694" s="169"/>
      <c r="V694" s="158"/>
      <c r="W694" s="158"/>
      <c r="X694" s="158"/>
      <c r="Y694" s="170"/>
    </row>
    <row r="695" spans="1:25" ht="20.25" customHeight="1">
      <c r="A695" s="171">
        <v>2</v>
      </c>
      <c r="B695" s="720"/>
      <c r="C695" s="172"/>
      <c r="D695" s="720"/>
      <c r="E695" s="996"/>
      <c r="F695" s="996"/>
      <c r="G695" s="718"/>
      <c r="H695" s="171">
        <v>2</v>
      </c>
      <c r="I695" s="720"/>
      <c r="J695" s="929"/>
      <c r="K695" s="930"/>
      <c r="L695" s="930"/>
      <c r="M695" s="930"/>
      <c r="N695" s="931"/>
      <c r="O695" s="929"/>
      <c r="P695" s="930"/>
      <c r="Q695" s="930"/>
      <c r="R695" s="992"/>
      <c r="S695" s="992"/>
      <c r="T695" s="158"/>
      <c r="U695" s="169"/>
      <c r="V695" s="158"/>
      <c r="W695" s="158"/>
      <c r="X695" s="158"/>
      <c r="Y695" s="170"/>
    </row>
    <row r="696" spans="1:25" ht="20.25" customHeight="1">
      <c r="A696" s="171">
        <v>3</v>
      </c>
      <c r="B696" s="720"/>
      <c r="C696" s="172"/>
      <c r="D696" s="720"/>
      <c r="E696" s="996"/>
      <c r="F696" s="996"/>
      <c r="G696" s="718"/>
      <c r="H696" s="171">
        <v>3</v>
      </c>
      <c r="I696" s="720"/>
      <c r="J696" s="929"/>
      <c r="K696" s="930"/>
      <c r="L696" s="930"/>
      <c r="M696" s="930"/>
      <c r="N696" s="931"/>
      <c r="O696" s="929"/>
      <c r="P696" s="930"/>
      <c r="Q696" s="930"/>
      <c r="R696" s="992"/>
      <c r="S696" s="992"/>
      <c r="U696" s="173"/>
      <c r="Y696" s="174"/>
    </row>
    <row r="697" spans="1:25" ht="20.25" customHeight="1">
      <c r="A697" s="171">
        <v>4</v>
      </c>
      <c r="B697" s="720"/>
      <c r="C697" s="172"/>
      <c r="D697" s="720"/>
      <c r="E697" s="997"/>
      <c r="F697" s="997"/>
      <c r="G697" s="718"/>
      <c r="H697" s="171">
        <v>4</v>
      </c>
      <c r="I697" s="720"/>
      <c r="J697" s="929"/>
      <c r="K697" s="930"/>
      <c r="L697" s="930"/>
      <c r="M697" s="930"/>
      <c r="N697" s="931"/>
      <c r="O697" s="929"/>
      <c r="P697" s="930"/>
      <c r="Q697" s="930"/>
      <c r="R697" s="992"/>
      <c r="S697" s="992"/>
      <c r="T697" s="158"/>
      <c r="U697" s="929" t="s">
        <v>358</v>
      </c>
      <c r="V697" s="930"/>
      <c r="W697" s="930"/>
      <c r="X697" s="930"/>
      <c r="Y697" s="931"/>
    </row>
    <row r="698" spans="1:25" ht="20.25" customHeight="1">
      <c r="A698" s="171">
        <v>5</v>
      </c>
      <c r="B698" s="720"/>
      <c r="C698" s="172"/>
      <c r="D698" s="720"/>
      <c r="E698" s="996"/>
      <c r="F698" s="996"/>
      <c r="G698" s="718"/>
      <c r="H698" s="171">
        <v>5</v>
      </c>
      <c r="I698" s="720"/>
      <c r="J698" s="929"/>
      <c r="K698" s="930"/>
      <c r="L698" s="930"/>
      <c r="M698" s="930"/>
      <c r="N698" s="931"/>
      <c r="O698" s="929"/>
      <c r="P698" s="930"/>
      <c r="Q698" s="930"/>
      <c r="R698" s="992"/>
      <c r="S698" s="992"/>
      <c r="T698" s="158"/>
      <c r="U698" s="492"/>
      <c r="V698" s="715"/>
      <c r="W698" s="715"/>
      <c r="X698" s="715"/>
      <c r="Y698" s="493"/>
    </row>
    <row r="699" spans="1:25" ht="20.25" customHeight="1">
      <c r="A699" s="171">
        <v>6</v>
      </c>
      <c r="B699" s="720"/>
      <c r="C699" s="172"/>
      <c r="D699" s="720"/>
      <c r="E699" s="996"/>
      <c r="F699" s="996"/>
      <c r="G699" s="718"/>
      <c r="H699" s="171">
        <v>6</v>
      </c>
      <c r="I699" s="720"/>
      <c r="J699" s="929"/>
      <c r="K699" s="930"/>
      <c r="L699" s="930"/>
      <c r="M699" s="930"/>
      <c r="N699" s="931"/>
      <c r="O699" s="929"/>
      <c r="P699" s="930"/>
      <c r="Q699" s="930"/>
      <c r="R699" s="992"/>
      <c r="S699" s="992"/>
      <c r="T699" s="158"/>
      <c r="U699" s="492"/>
      <c r="V699" s="715"/>
      <c r="W699" s="715"/>
      <c r="X699" s="715"/>
      <c r="Y699" s="493"/>
    </row>
    <row r="700" spans="1:25" ht="20.25" customHeight="1">
      <c r="A700" s="171">
        <v>7</v>
      </c>
      <c r="B700" s="720"/>
      <c r="C700" s="172"/>
      <c r="D700" s="720"/>
      <c r="E700" s="995"/>
      <c r="F700" s="995"/>
      <c r="G700" s="718"/>
      <c r="H700" s="171">
        <v>7</v>
      </c>
      <c r="I700" s="720"/>
      <c r="J700" s="929"/>
      <c r="K700" s="930"/>
      <c r="L700" s="930"/>
      <c r="M700" s="930"/>
      <c r="N700" s="931"/>
      <c r="O700" s="929"/>
      <c r="P700" s="930"/>
      <c r="Q700" s="930"/>
      <c r="R700" s="992"/>
      <c r="S700" s="992"/>
      <c r="U700" s="173"/>
      <c r="Y700" s="174"/>
    </row>
    <row r="701" spans="1:25" ht="20.25" customHeight="1">
      <c r="A701" s="171">
        <v>8</v>
      </c>
      <c r="B701" s="720"/>
      <c r="C701" s="172"/>
      <c r="D701" s="720"/>
      <c r="E701" s="996"/>
      <c r="F701" s="996"/>
      <c r="G701" s="718"/>
      <c r="H701" s="171">
        <v>8</v>
      </c>
      <c r="I701" s="720"/>
      <c r="J701" s="929"/>
      <c r="K701" s="930"/>
      <c r="L701" s="930"/>
      <c r="M701" s="930"/>
      <c r="N701" s="931"/>
      <c r="O701" s="929"/>
      <c r="P701" s="930"/>
      <c r="Q701" s="930"/>
      <c r="R701" s="992"/>
      <c r="S701" s="992"/>
      <c r="T701" s="158"/>
      <c r="U701" s="175"/>
      <c r="V701" s="176"/>
      <c r="W701" s="176"/>
      <c r="X701" s="176"/>
      <c r="Y701" s="177"/>
    </row>
    <row r="702" spans="1:25" ht="12" customHeight="1">
      <c r="A702" s="714"/>
      <c r="B702" s="715"/>
      <c r="C702" s="167"/>
      <c r="D702" s="715"/>
      <c r="E702" s="718"/>
      <c r="F702" s="718"/>
      <c r="G702" s="718"/>
      <c r="H702" s="714"/>
      <c r="I702" s="715"/>
      <c r="J702" s="715"/>
      <c r="K702" s="715"/>
      <c r="L702" s="715"/>
      <c r="M702" s="715"/>
      <c r="N702" s="715"/>
      <c r="O702" s="715"/>
      <c r="P702" s="715"/>
      <c r="Q702" s="715"/>
      <c r="R702" s="715"/>
      <c r="S702" s="715"/>
      <c r="T702" s="158"/>
      <c r="U702" s="158"/>
      <c r="V702" s="158"/>
      <c r="W702" s="158"/>
      <c r="X702" s="158"/>
      <c r="Y702" s="158"/>
    </row>
    <row r="703" spans="1:25" ht="38.25" customHeight="1">
      <c r="A703" s="942" t="s">
        <v>360</v>
      </c>
      <c r="B703" s="943"/>
      <c r="C703" s="943"/>
      <c r="D703" s="943"/>
      <c r="E703" s="992" t="s">
        <v>4</v>
      </c>
      <c r="F703" s="992"/>
      <c r="G703" s="945">
        <f>G670</f>
        <v>46271</v>
      </c>
      <c r="H703" s="946"/>
      <c r="I703" s="947"/>
      <c r="J703" s="992" t="s">
        <v>5</v>
      </c>
      <c r="K703" s="992"/>
      <c r="L703" s="993" t="str">
        <f>L670</f>
        <v>Tilsley</v>
      </c>
      <c r="M703" s="994"/>
      <c r="N703" s="994"/>
      <c r="O703" s="994"/>
      <c r="P703" s="949"/>
      <c r="Q703" s="950"/>
      <c r="R703" s="992" t="s">
        <v>340</v>
      </c>
      <c r="S703" s="992"/>
      <c r="T703" s="948" t="str">
        <f>T670</f>
        <v>Oxfordshire Track and Field League 2026</v>
      </c>
      <c r="U703" s="949"/>
      <c r="V703" s="949"/>
      <c r="W703" s="949"/>
      <c r="X703" s="949"/>
      <c r="Y703" s="950"/>
    </row>
    <row r="704" spans="1:25" ht="38.25" customHeight="1">
      <c r="A704" s="929" t="s">
        <v>283</v>
      </c>
      <c r="B704" s="931"/>
      <c r="C704" s="948" t="str">
        <f>C671</f>
        <v>Javelin U18 Men (0 athletes) - 700g</v>
      </c>
      <c r="D704" s="950"/>
      <c r="E704" s="929" t="s">
        <v>341</v>
      </c>
      <c r="F704" s="931"/>
      <c r="G704" s="951">
        <f>G671</f>
        <v>0.54166666666666663</v>
      </c>
      <c r="H704" s="952"/>
      <c r="I704" s="953"/>
      <c r="J704" s="929" t="s">
        <v>342</v>
      </c>
      <c r="K704" s="930"/>
      <c r="L704" s="956">
        <f>L671</f>
        <v>69.3</v>
      </c>
      <c r="M704" s="956"/>
      <c r="N704" s="948" t="s">
        <v>361</v>
      </c>
      <c r="O704" s="949"/>
      <c r="P704" s="949"/>
      <c r="Q704" s="949"/>
      <c r="R704" s="949"/>
      <c r="S704" s="949"/>
      <c r="T704" s="949"/>
      <c r="U704" s="949"/>
      <c r="V704" s="949"/>
      <c r="W704" s="949"/>
      <c r="X704" s="949"/>
      <c r="Y704" s="950"/>
    </row>
    <row r="705" spans="1:25" ht="20.25" customHeight="1">
      <c r="A705" s="158"/>
      <c r="B705" s="158"/>
      <c r="C705" s="158"/>
      <c r="D705" s="159"/>
      <c r="E705" s="715"/>
      <c r="F705" s="715"/>
      <c r="G705" s="160"/>
      <c r="H705" s="160"/>
      <c r="I705" s="715"/>
      <c r="J705" s="715"/>
      <c r="K705" s="713"/>
      <c r="L705" s="713"/>
      <c r="M705" s="713"/>
      <c r="N705" s="161"/>
      <c r="O705" s="161"/>
      <c r="P705" s="162"/>
      <c r="Q705" s="161"/>
      <c r="R705" s="163"/>
      <c r="S705" s="163"/>
      <c r="T705" s="163"/>
      <c r="U705" s="163"/>
      <c r="V705" s="163"/>
      <c r="W705" s="163"/>
      <c r="X705" s="163"/>
      <c r="Y705" s="163"/>
    </row>
    <row r="706" spans="1:25" ht="38.25" customHeight="1">
      <c r="A706" s="958" t="s">
        <v>344</v>
      </c>
      <c r="B706" s="960" t="s">
        <v>302</v>
      </c>
      <c r="C706" s="960" t="s">
        <v>345</v>
      </c>
      <c r="D706" s="960" t="s">
        <v>346</v>
      </c>
      <c r="E706" s="986" t="s">
        <v>362</v>
      </c>
      <c r="F706" s="986"/>
      <c r="G706" s="986" t="s">
        <v>363</v>
      </c>
      <c r="H706" s="986"/>
      <c r="I706" s="986" t="s">
        <v>364</v>
      </c>
      <c r="J706" s="986"/>
      <c r="K706" s="986" t="s">
        <v>365</v>
      </c>
      <c r="L706" s="986"/>
      <c r="M706" s="987" t="s">
        <v>366</v>
      </c>
      <c r="N706" s="988"/>
      <c r="O706" s="986" t="s">
        <v>367</v>
      </c>
      <c r="P706" s="991"/>
      <c r="Q706" s="986" t="s">
        <v>368</v>
      </c>
      <c r="R706" s="991"/>
      <c r="S706" s="986" t="s">
        <v>369</v>
      </c>
      <c r="T706" s="991"/>
      <c r="U706" s="986" t="s">
        <v>370</v>
      </c>
      <c r="V706" s="940"/>
      <c r="W706" s="938" t="s">
        <v>350</v>
      </c>
      <c r="X706" s="940" t="s">
        <v>351</v>
      </c>
      <c r="Y706" s="941"/>
    </row>
    <row r="707" spans="1:25" ht="20.25" customHeight="1">
      <c r="A707" s="959"/>
      <c r="B707" s="961"/>
      <c r="C707" s="961"/>
      <c r="D707" s="961"/>
      <c r="E707" s="991" t="s">
        <v>352</v>
      </c>
      <c r="F707" s="991"/>
      <c r="G707" s="991" t="s">
        <v>352</v>
      </c>
      <c r="H707" s="991"/>
      <c r="I707" s="991" t="s">
        <v>352</v>
      </c>
      <c r="J707" s="991"/>
      <c r="K707" s="991" t="s">
        <v>352</v>
      </c>
      <c r="L707" s="991"/>
      <c r="M707" s="989"/>
      <c r="N707" s="990"/>
      <c r="O707" s="991" t="s">
        <v>352</v>
      </c>
      <c r="P707" s="991"/>
      <c r="Q707" s="991" t="s">
        <v>352</v>
      </c>
      <c r="R707" s="991"/>
      <c r="S707" s="991" t="s">
        <v>352</v>
      </c>
      <c r="T707" s="991"/>
      <c r="U707" s="991" t="s">
        <v>352</v>
      </c>
      <c r="V707" s="940"/>
      <c r="W707" s="939"/>
      <c r="X707" s="719" t="s">
        <v>71</v>
      </c>
      <c r="Y707" s="719" t="s">
        <v>65</v>
      </c>
    </row>
    <row r="708" spans="1:25" ht="24" customHeight="1">
      <c r="A708" s="717">
        <v>17</v>
      </c>
      <c r="B708" s="164" t="str" cm="1">
        <f t="array" ref="B708">IFERROR(_xlfn.DROP(_xlfn.ANCHORARRAY(DataCalcs!$CY$166),16),"")</f>
        <v/>
      </c>
      <c r="C708" s="165"/>
      <c r="D708" s="165"/>
      <c r="E708" s="934"/>
      <c r="F708" s="935"/>
      <c r="G708" s="934"/>
      <c r="H708" s="935"/>
      <c r="I708" s="934"/>
      <c r="J708" s="935"/>
      <c r="K708" s="929" t="s">
        <v>371</v>
      </c>
      <c r="L708" s="931"/>
      <c r="M708" s="929" t="s">
        <v>371</v>
      </c>
      <c r="N708" s="931"/>
      <c r="O708" s="929" t="s">
        <v>371</v>
      </c>
      <c r="P708" s="931"/>
      <c r="Q708" s="929" t="s">
        <v>371</v>
      </c>
      <c r="R708" s="931"/>
      <c r="S708" s="929" t="s">
        <v>371</v>
      </c>
      <c r="T708" s="931"/>
      <c r="U708" s="968"/>
      <c r="V708" s="957"/>
      <c r="W708" s="720"/>
      <c r="X708" s="720"/>
      <c r="Y708" s="720"/>
    </row>
    <row r="709" spans="1:25" ht="24" customHeight="1">
      <c r="A709" s="717">
        <v>18</v>
      </c>
      <c r="B709" s="164"/>
      <c r="C709" s="165"/>
      <c r="D709" s="165"/>
      <c r="E709" s="934"/>
      <c r="F709" s="935"/>
      <c r="G709" s="934"/>
      <c r="H709" s="935"/>
      <c r="I709" s="934"/>
      <c r="J709" s="935"/>
      <c r="K709" s="929" t="s">
        <v>371</v>
      </c>
      <c r="L709" s="931"/>
      <c r="M709" s="929" t="s">
        <v>371</v>
      </c>
      <c r="N709" s="931"/>
      <c r="O709" s="929" t="s">
        <v>371</v>
      </c>
      <c r="P709" s="931"/>
      <c r="Q709" s="929" t="s">
        <v>371</v>
      </c>
      <c r="R709" s="931"/>
      <c r="S709" s="929" t="s">
        <v>371</v>
      </c>
      <c r="T709" s="931"/>
      <c r="U709" s="968"/>
      <c r="V709" s="957"/>
      <c r="W709" s="720"/>
      <c r="X709" s="720"/>
      <c r="Y709" s="720"/>
    </row>
    <row r="710" spans="1:25" ht="24" customHeight="1">
      <c r="A710" s="720">
        <v>19</v>
      </c>
      <c r="B710" s="164"/>
      <c r="C710" s="165"/>
      <c r="D710" s="165"/>
      <c r="E710" s="934"/>
      <c r="F710" s="935"/>
      <c r="G710" s="934"/>
      <c r="H710" s="935"/>
      <c r="I710" s="934"/>
      <c r="J710" s="935"/>
      <c r="K710" s="929" t="s">
        <v>371</v>
      </c>
      <c r="L710" s="931"/>
      <c r="M710" s="929" t="s">
        <v>371</v>
      </c>
      <c r="N710" s="931"/>
      <c r="O710" s="929" t="s">
        <v>371</v>
      </c>
      <c r="P710" s="931"/>
      <c r="Q710" s="929" t="s">
        <v>371</v>
      </c>
      <c r="R710" s="931"/>
      <c r="S710" s="929" t="s">
        <v>371</v>
      </c>
      <c r="T710" s="931"/>
      <c r="U710" s="968"/>
      <c r="V710" s="957"/>
      <c r="W710" s="720"/>
      <c r="X710" s="720"/>
      <c r="Y710" s="720"/>
    </row>
    <row r="711" spans="1:25" ht="24" customHeight="1">
      <c r="A711" s="720">
        <v>20</v>
      </c>
      <c r="B711" s="164"/>
      <c r="C711" s="165"/>
      <c r="D711" s="165"/>
      <c r="E711" s="934"/>
      <c r="F711" s="935"/>
      <c r="G711" s="934"/>
      <c r="H711" s="935"/>
      <c r="I711" s="934"/>
      <c r="J711" s="935"/>
      <c r="K711" s="929" t="s">
        <v>371</v>
      </c>
      <c r="L711" s="931"/>
      <c r="M711" s="929" t="s">
        <v>371</v>
      </c>
      <c r="N711" s="931"/>
      <c r="O711" s="929" t="s">
        <v>371</v>
      </c>
      <c r="P711" s="931"/>
      <c r="Q711" s="929" t="s">
        <v>371</v>
      </c>
      <c r="R711" s="931"/>
      <c r="S711" s="929" t="s">
        <v>371</v>
      </c>
      <c r="T711" s="931"/>
      <c r="U711" s="968"/>
      <c r="V711" s="957"/>
      <c r="W711" s="720"/>
      <c r="X711" s="720"/>
      <c r="Y711" s="720"/>
    </row>
    <row r="712" spans="1:25" ht="24" customHeight="1">
      <c r="A712" s="720">
        <v>21</v>
      </c>
      <c r="B712" s="164"/>
      <c r="C712" s="165"/>
      <c r="D712" s="165"/>
      <c r="E712" s="934"/>
      <c r="F712" s="935"/>
      <c r="G712" s="934"/>
      <c r="H712" s="935"/>
      <c r="I712" s="934"/>
      <c r="J712" s="935"/>
      <c r="K712" s="929" t="s">
        <v>371</v>
      </c>
      <c r="L712" s="931"/>
      <c r="M712" s="929" t="s">
        <v>371</v>
      </c>
      <c r="N712" s="931"/>
      <c r="O712" s="929" t="s">
        <v>371</v>
      </c>
      <c r="P712" s="931"/>
      <c r="Q712" s="929" t="s">
        <v>371</v>
      </c>
      <c r="R712" s="931"/>
      <c r="S712" s="929" t="s">
        <v>371</v>
      </c>
      <c r="T712" s="931"/>
      <c r="U712" s="968"/>
      <c r="V712" s="957"/>
      <c r="W712" s="720"/>
      <c r="X712" s="720"/>
      <c r="Y712" s="720"/>
    </row>
    <row r="713" spans="1:25" ht="24" customHeight="1">
      <c r="A713" s="720">
        <v>22</v>
      </c>
      <c r="B713" s="164"/>
      <c r="C713" s="165"/>
      <c r="D713" s="165"/>
      <c r="E713" s="934"/>
      <c r="F713" s="935"/>
      <c r="G713" s="934"/>
      <c r="H713" s="935"/>
      <c r="I713" s="934"/>
      <c r="J713" s="935"/>
      <c r="K713" s="929" t="s">
        <v>371</v>
      </c>
      <c r="L713" s="931"/>
      <c r="M713" s="929" t="s">
        <v>371</v>
      </c>
      <c r="N713" s="931"/>
      <c r="O713" s="929" t="s">
        <v>371</v>
      </c>
      <c r="P713" s="931"/>
      <c r="Q713" s="929" t="s">
        <v>371</v>
      </c>
      <c r="R713" s="931"/>
      <c r="S713" s="929" t="s">
        <v>371</v>
      </c>
      <c r="T713" s="931"/>
      <c r="U713" s="968"/>
      <c r="V713" s="957"/>
      <c r="W713" s="720"/>
      <c r="X713" s="720"/>
      <c r="Y713" s="720"/>
    </row>
    <row r="714" spans="1:25" ht="24" customHeight="1">
      <c r="A714" s="720">
        <v>23</v>
      </c>
      <c r="B714" s="164"/>
      <c r="C714" s="165"/>
      <c r="D714" s="165"/>
      <c r="E714" s="934"/>
      <c r="F714" s="935"/>
      <c r="G714" s="934"/>
      <c r="H714" s="935"/>
      <c r="I714" s="934"/>
      <c r="J714" s="935"/>
      <c r="K714" s="929" t="s">
        <v>371</v>
      </c>
      <c r="L714" s="931"/>
      <c r="M714" s="929" t="s">
        <v>371</v>
      </c>
      <c r="N714" s="931"/>
      <c r="O714" s="929" t="s">
        <v>371</v>
      </c>
      <c r="P714" s="931"/>
      <c r="Q714" s="929" t="s">
        <v>371</v>
      </c>
      <c r="R714" s="931"/>
      <c r="S714" s="929" t="s">
        <v>371</v>
      </c>
      <c r="T714" s="931"/>
      <c r="U714" s="968"/>
      <c r="V714" s="957"/>
      <c r="W714" s="720"/>
      <c r="X714" s="720"/>
      <c r="Y714" s="720"/>
    </row>
    <row r="715" spans="1:25" ht="24" customHeight="1">
      <c r="A715" s="720">
        <v>24</v>
      </c>
      <c r="B715" s="164"/>
      <c r="C715" s="165"/>
      <c r="D715" s="165"/>
      <c r="E715" s="934"/>
      <c r="F715" s="935"/>
      <c r="G715" s="934"/>
      <c r="H715" s="935"/>
      <c r="I715" s="934"/>
      <c r="J715" s="935"/>
      <c r="K715" s="929" t="s">
        <v>371</v>
      </c>
      <c r="L715" s="931"/>
      <c r="M715" s="929" t="s">
        <v>371</v>
      </c>
      <c r="N715" s="931"/>
      <c r="O715" s="929" t="s">
        <v>371</v>
      </c>
      <c r="P715" s="931"/>
      <c r="Q715" s="929" t="s">
        <v>371</v>
      </c>
      <c r="R715" s="931"/>
      <c r="S715" s="929" t="s">
        <v>371</v>
      </c>
      <c r="T715" s="931"/>
      <c r="U715" s="968"/>
      <c r="V715" s="957"/>
      <c r="W715" s="720"/>
      <c r="X715" s="720"/>
      <c r="Y715" s="720"/>
    </row>
    <row r="716" spans="1:25" ht="24" customHeight="1">
      <c r="A716" s="720">
        <v>25</v>
      </c>
      <c r="B716" s="164"/>
      <c r="C716" s="165"/>
      <c r="D716" s="165"/>
      <c r="E716" s="934"/>
      <c r="F716" s="935"/>
      <c r="G716" s="934"/>
      <c r="H716" s="935"/>
      <c r="I716" s="934"/>
      <c r="J716" s="935"/>
      <c r="K716" s="929" t="s">
        <v>371</v>
      </c>
      <c r="L716" s="931"/>
      <c r="M716" s="929" t="s">
        <v>371</v>
      </c>
      <c r="N716" s="931"/>
      <c r="O716" s="929" t="s">
        <v>371</v>
      </c>
      <c r="P716" s="931"/>
      <c r="Q716" s="929" t="s">
        <v>371</v>
      </c>
      <c r="R716" s="931"/>
      <c r="S716" s="929" t="s">
        <v>371</v>
      </c>
      <c r="T716" s="931"/>
      <c r="U716" s="968"/>
      <c r="V716" s="957"/>
      <c r="W716" s="720"/>
      <c r="X716" s="720"/>
      <c r="Y716" s="720"/>
    </row>
    <row r="717" spans="1:25" ht="24" customHeight="1">
      <c r="A717" s="720">
        <v>26</v>
      </c>
      <c r="B717" s="164"/>
      <c r="C717" s="165"/>
      <c r="D717" s="165"/>
      <c r="E717" s="934"/>
      <c r="F717" s="935"/>
      <c r="G717" s="934"/>
      <c r="H717" s="935"/>
      <c r="I717" s="934"/>
      <c r="J717" s="935"/>
      <c r="K717" s="929" t="s">
        <v>371</v>
      </c>
      <c r="L717" s="931"/>
      <c r="M717" s="929" t="s">
        <v>371</v>
      </c>
      <c r="N717" s="931"/>
      <c r="O717" s="929" t="s">
        <v>371</v>
      </c>
      <c r="P717" s="931"/>
      <c r="Q717" s="929" t="s">
        <v>371</v>
      </c>
      <c r="R717" s="931"/>
      <c r="S717" s="929" t="s">
        <v>371</v>
      </c>
      <c r="T717" s="931"/>
      <c r="U717" s="968"/>
      <c r="V717" s="957"/>
      <c r="W717" s="720"/>
      <c r="X717" s="720"/>
      <c r="Y717" s="720"/>
    </row>
    <row r="718" spans="1:25" ht="24" customHeight="1">
      <c r="A718" s="720">
        <v>27</v>
      </c>
      <c r="B718" s="164"/>
      <c r="C718" s="165"/>
      <c r="D718" s="165"/>
      <c r="E718" s="934"/>
      <c r="F718" s="935"/>
      <c r="G718" s="934"/>
      <c r="H718" s="935"/>
      <c r="I718" s="934"/>
      <c r="J718" s="935"/>
      <c r="K718" s="929" t="s">
        <v>371</v>
      </c>
      <c r="L718" s="931"/>
      <c r="M718" s="929" t="s">
        <v>371</v>
      </c>
      <c r="N718" s="931"/>
      <c r="O718" s="929" t="s">
        <v>371</v>
      </c>
      <c r="P718" s="931"/>
      <c r="Q718" s="929" t="s">
        <v>371</v>
      </c>
      <c r="R718" s="931"/>
      <c r="S718" s="929" t="s">
        <v>371</v>
      </c>
      <c r="T718" s="931"/>
      <c r="U718" s="968"/>
      <c r="V718" s="957"/>
      <c r="W718" s="720"/>
      <c r="X718" s="720"/>
      <c r="Y718" s="720"/>
    </row>
    <row r="719" spans="1:25" ht="24" customHeight="1">
      <c r="A719" s="720">
        <v>28</v>
      </c>
      <c r="B719" s="164"/>
      <c r="C719" s="165"/>
      <c r="D719" s="165"/>
      <c r="E719" s="982"/>
      <c r="F719" s="983"/>
      <c r="G719" s="982"/>
      <c r="H719" s="983"/>
      <c r="I719" s="982"/>
      <c r="J719" s="983"/>
      <c r="K719" s="929" t="s">
        <v>371</v>
      </c>
      <c r="L719" s="931"/>
      <c r="M719" s="929" t="s">
        <v>371</v>
      </c>
      <c r="N719" s="931"/>
      <c r="O719" s="929" t="s">
        <v>371</v>
      </c>
      <c r="P719" s="931"/>
      <c r="Q719" s="929" t="s">
        <v>371</v>
      </c>
      <c r="R719" s="931"/>
      <c r="S719" s="929" t="s">
        <v>371</v>
      </c>
      <c r="T719" s="931"/>
      <c r="U719" s="984"/>
      <c r="V719" s="985"/>
      <c r="W719" s="716"/>
      <c r="X719" s="716"/>
      <c r="Y719" s="716"/>
    </row>
    <row r="720" spans="1:25" ht="24" customHeight="1">
      <c r="A720" s="720">
        <v>29</v>
      </c>
      <c r="B720" s="164"/>
      <c r="C720" s="165"/>
      <c r="D720" s="165"/>
      <c r="E720" s="980"/>
      <c r="F720" s="980"/>
      <c r="G720" s="980"/>
      <c r="H720" s="980"/>
      <c r="I720" s="980"/>
      <c r="J720" s="980"/>
      <c r="K720" s="929" t="s">
        <v>371</v>
      </c>
      <c r="L720" s="931"/>
      <c r="M720" s="929" t="s">
        <v>371</v>
      </c>
      <c r="N720" s="931"/>
      <c r="O720" s="929" t="s">
        <v>371</v>
      </c>
      <c r="P720" s="931"/>
      <c r="Q720" s="929" t="s">
        <v>371</v>
      </c>
      <c r="R720" s="931"/>
      <c r="S720" s="929" t="s">
        <v>371</v>
      </c>
      <c r="T720" s="931"/>
      <c r="U720" s="981"/>
      <c r="V720" s="981"/>
      <c r="W720" s="720"/>
      <c r="X720" s="720"/>
      <c r="Y720" s="720"/>
    </row>
    <row r="721" spans="1:25" ht="24" customHeight="1">
      <c r="A721" s="720">
        <v>30</v>
      </c>
      <c r="B721" s="164"/>
      <c r="C721" s="165"/>
      <c r="D721" s="165"/>
      <c r="E721" s="934"/>
      <c r="F721" s="935"/>
      <c r="G721" s="934"/>
      <c r="H721" s="935"/>
      <c r="I721" s="934"/>
      <c r="J721" s="935"/>
      <c r="K721" s="929" t="s">
        <v>371</v>
      </c>
      <c r="L721" s="931"/>
      <c r="M721" s="929" t="s">
        <v>371</v>
      </c>
      <c r="N721" s="931"/>
      <c r="O721" s="929" t="s">
        <v>371</v>
      </c>
      <c r="P721" s="931"/>
      <c r="Q721" s="929" t="s">
        <v>371</v>
      </c>
      <c r="R721" s="931"/>
      <c r="S721" s="929" t="s">
        <v>371</v>
      </c>
      <c r="T721" s="931"/>
      <c r="U721" s="968"/>
      <c r="V721" s="957"/>
      <c r="W721" s="720"/>
      <c r="X721" s="720"/>
      <c r="Y721" s="720"/>
    </row>
    <row r="722" spans="1:25" ht="24" customHeight="1">
      <c r="A722" s="720">
        <v>31</v>
      </c>
      <c r="B722" s="164"/>
      <c r="C722" s="165"/>
      <c r="D722" s="165"/>
      <c r="E722" s="934"/>
      <c r="F722" s="935"/>
      <c r="G722" s="934"/>
      <c r="H722" s="935"/>
      <c r="I722" s="934"/>
      <c r="J722" s="935"/>
      <c r="K722" s="929" t="s">
        <v>371</v>
      </c>
      <c r="L722" s="931"/>
      <c r="M722" s="929" t="s">
        <v>371</v>
      </c>
      <c r="N722" s="931"/>
      <c r="O722" s="929" t="s">
        <v>371</v>
      </c>
      <c r="P722" s="931"/>
      <c r="Q722" s="929" t="s">
        <v>371</v>
      </c>
      <c r="R722" s="931"/>
      <c r="S722" s="929" t="s">
        <v>371</v>
      </c>
      <c r="T722" s="931"/>
      <c r="U722" s="968"/>
      <c r="V722" s="957"/>
      <c r="W722" s="720"/>
      <c r="X722" s="720"/>
      <c r="Y722" s="720"/>
    </row>
    <row r="723" spans="1:25" ht="24" customHeight="1">
      <c r="A723" s="720">
        <v>32</v>
      </c>
      <c r="B723" s="164"/>
      <c r="C723" s="165"/>
      <c r="D723" s="165"/>
      <c r="E723" s="934"/>
      <c r="F723" s="935"/>
      <c r="G723" s="934"/>
      <c r="H723" s="935"/>
      <c r="I723" s="934"/>
      <c r="J723" s="935"/>
      <c r="K723" s="929" t="s">
        <v>371</v>
      </c>
      <c r="L723" s="931"/>
      <c r="M723" s="929" t="s">
        <v>371</v>
      </c>
      <c r="N723" s="931"/>
      <c r="O723" s="929" t="s">
        <v>371</v>
      </c>
      <c r="P723" s="931"/>
      <c r="Q723" s="929" t="s">
        <v>371</v>
      </c>
      <c r="R723" s="931"/>
      <c r="S723" s="929" t="s">
        <v>371</v>
      </c>
      <c r="T723" s="931"/>
      <c r="U723" s="968"/>
      <c r="V723" s="957"/>
      <c r="W723" s="720"/>
      <c r="X723" s="720"/>
      <c r="Y723" s="720"/>
    </row>
    <row r="724" spans="1:25" ht="20.25" customHeight="1">
      <c r="A724" s="158"/>
      <c r="B724" s="158"/>
      <c r="C724" s="167"/>
      <c r="D724" s="167"/>
      <c r="E724" s="158"/>
      <c r="F724" s="158"/>
      <c r="G724" s="158"/>
      <c r="H724" s="158"/>
      <c r="I724" s="158"/>
      <c r="J724" s="158"/>
      <c r="K724" s="158"/>
      <c r="L724" s="158"/>
      <c r="M724" s="158"/>
      <c r="N724" s="158"/>
      <c r="O724" s="158"/>
      <c r="P724" s="158"/>
      <c r="Q724" s="158"/>
      <c r="R724" s="158"/>
      <c r="S724" s="158"/>
      <c r="T724" s="158"/>
      <c r="U724" s="158"/>
      <c r="V724" s="158"/>
      <c r="W724" s="158"/>
      <c r="X724" s="158"/>
      <c r="Y724" s="158"/>
    </row>
    <row r="725" spans="1:25" ht="20.25" customHeight="1">
      <c r="A725" s="928"/>
      <c r="B725" s="928"/>
      <c r="C725" s="928"/>
      <c r="D725" s="928"/>
      <c r="E725" s="928"/>
      <c r="F725" s="928"/>
      <c r="G725" s="715"/>
      <c r="H725" s="928"/>
      <c r="I725" s="928"/>
      <c r="J725" s="928"/>
      <c r="K725" s="928"/>
      <c r="L725" s="928"/>
      <c r="M725" s="928"/>
      <c r="N725" s="928"/>
      <c r="O725" s="928"/>
      <c r="P725" s="928"/>
      <c r="Q725" s="928"/>
      <c r="R725" s="928"/>
      <c r="S725" s="928"/>
      <c r="T725" s="158"/>
      <c r="U725" s="929" t="s">
        <v>355</v>
      </c>
      <c r="V725" s="930"/>
      <c r="W725" s="930"/>
      <c r="X725" s="930"/>
      <c r="Y725" s="931"/>
    </row>
    <row r="726" spans="1:25" ht="20.25" customHeight="1">
      <c r="A726" s="158"/>
      <c r="B726" s="715"/>
      <c r="C726" s="715"/>
      <c r="D726" s="715"/>
      <c r="E726" s="979"/>
      <c r="F726" s="979"/>
      <c r="G726" s="715"/>
      <c r="H726" s="158"/>
      <c r="I726" s="715"/>
      <c r="J726" s="928"/>
      <c r="K726" s="928"/>
      <c r="L726" s="928"/>
      <c r="M726" s="928"/>
      <c r="N726" s="928"/>
      <c r="O726" s="928"/>
      <c r="P726" s="928"/>
      <c r="Q726" s="928"/>
      <c r="R726" s="979"/>
      <c r="S726" s="979"/>
      <c r="T726" s="158"/>
      <c r="U726" s="169"/>
      <c r="V726" s="158"/>
      <c r="W726" s="158"/>
      <c r="X726" s="158"/>
      <c r="Y726" s="170"/>
    </row>
    <row r="727" spans="1:25" ht="20.25" customHeight="1">
      <c r="A727" s="714"/>
      <c r="B727" s="715"/>
      <c r="C727" s="167"/>
      <c r="D727" s="715"/>
      <c r="E727" s="978"/>
      <c r="F727" s="978"/>
      <c r="G727" s="718"/>
      <c r="H727" s="714"/>
      <c r="I727" s="715"/>
      <c r="J727" s="928"/>
      <c r="K727" s="928"/>
      <c r="L727" s="928"/>
      <c r="M727" s="928"/>
      <c r="N727" s="928"/>
      <c r="O727" s="928"/>
      <c r="P727" s="928"/>
      <c r="Q727" s="928"/>
      <c r="R727" s="928"/>
      <c r="S727" s="928"/>
      <c r="T727" s="158"/>
      <c r="U727" s="169"/>
      <c r="V727" s="158"/>
      <c r="W727" s="158"/>
      <c r="X727" s="158"/>
      <c r="Y727" s="170"/>
    </row>
    <row r="728" spans="1:25" ht="20.25" customHeight="1">
      <c r="A728" s="714"/>
      <c r="B728" s="715"/>
      <c r="C728" s="167"/>
      <c r="D728" s="715"/>
      <c r="E728" s="978"/>
      <c r="F728" s="978"/>
      <c r="G728" s="718"/>
      <c r="H728" s="714"/>
      <c r="I728" s="715"/>
      <c r="J728" s="928"/>
      <c r="K728" s="928"/>
      <c r="L728" s="928"/>
      <c r="M728" s="928"/>
      <c r="N728" s="928"/>
      <c r="O728" s="928"/>
      <c r="P728" s="928"/>
      <c r="Q728" s="928"/>
      <c r="R728" s="928"/>
      <c r="S728" s="928"/>
      <c r="T728" s="158"/>
      <c r="U728" s="169"/>
      <c r="V728" s="158"/>
      <c r="W728" s="158"/>
      <c r="X728" s="158"/>
      <c r="Y728" s="170"/>
    </row>
    <row r="729" spans="1:25" ht="20.25" customHeight="1">
      <c r="A729" s="714"/>
      <c r="B729" s="715"/>
      <c r="C729" s="167"/>
      <c r="D729" s="715"/>
      <c r="E729" s="978"/>
      <c r="F729" s="978"/>
      <c r="G729" s="718"/>
      <c r="H729" s="714"/>
      <c r="I729" s="715"/>
      <c r="J729" s="928"/>
      <c r="K729" s="928"/>
      <c r="L729" s="928"/>
      <c r="M729" s="928"/>
      <c r="N729" s="928"/>
      <c r="O729" s="928"/>
      <c r="P729" s="928"/>
      <c r="Q729" s="928"/>
      <c r="R729" s="928"/>
      <c r="S729" s="928"/>
      <c r="U729" s="173"/>
      <c r="Y729" s="174"/>
    </row>
    <row r="730" spans="1:25" ht="20.25" customHeight="1">
      <c r="A730" s="714"/>
      <c r="B730" s="715"/>
      <c r="C730" s="167"/>
      <c r="D730" s="715"/>
      <c r="E730" s="978"/>
      <c r="F730" s="978"/>
      <c r="G730" s="718"/>
      <c r="H730" s="714"/>
      <c r="I730" s="715"/>
      <c r="J730" s="928"/>
      <c r="K730" s="928"/>
      <c r="L730" s="928"/>
      <c r="M730" s="928"/>
      <c r="N730" s="928"/>
      <c r="O730" s="928"/>
      <c r="P730" s="928"/>
      <c r="Q730" s="928"/>
      <c r="R730" s="928"/>
      <c r="S730" s="928"/>
      <c r="T730" s="158"/>
      <c r="U730" s="929" t="s">
        <v>358</v>
      </c>
      <c r="V730" s="930"/>
      <c r="W730" s="930"/>
      <c r="X730" s="930"/>
      <c r="Y730" s="931"/>
    </row>
    <row r="731" spans="1:25" ht="20.25" customHeight="1">
      <c r="A731" s="714"/>
      <c r="B731" s="715"/>
      <c r="C731" s="167"/>
      <c r="D731" s="715"/>
      <c r="E731" s="978"/>
      <c r="F731" s="978"/>
      <c r="G731" s="718"/>
      <c r="H731" s="714"/>
      <c r="I731" s="715"/>
      <c r="J731" s="928"/>
      <c r="K731" s="928"/>
      <c r="L731" s="928"/>
      <c r="M731" s="928"/>
      <c r="N731" s="928"/>
      <c r="O731" s="928"/>
      <c r="P731" s="928"/>
      <c r="Q731" s="928"/>
      <c r="R731" s="928"/>
      <c r="S731" s="928"/>
      <c r="T731" s="158"/>
      <c r="U731" s="492"/>
      <c r="V731" s="715"/>
      <c r="W731" s="715"/>
      <c r="X731" s="715"/>
      <c r="Y731" s="493"/>
    </row>
    <row r="732" spans="1:25" ht="20.25" customHeight="1">
      <c r="A732" s="714"/>
      <c r="B732" s="715"/>
      <c r="C732" s="167"/>
      <c r="D732" s="715"/>
      <c r="E732" s="978"/>
      <c r="F732" s="978"/>
      <c r="G732" s="718"/>
      <c r="H732" s="714"/>
      <c r="I732" s="715"/>
      <c r="J732" s="928"/>
      <c r="K732" s="928"/>
      <c r="L732" s="928"/>
      <c r="M732" s="928"/>
      <c r="N732" s="928"/>
      <c r="O732" s="928"/>
      <c r="P732" s="928"/>
      <c r="Q732" s="928"/>
      <c r="R732" s="928"/>
      <c r="S732" s="928"/>
      <c r="T732" s="158"/>
      <c r="U732" s="492"/>
      <c r="V732" s="715"/>
      <c r="W732" s="715"/>
      <c r="X732" s="715"/>
      <c r="Y732" s="493"/>
    </row>
    <row r="733" spans="1:25" ht="20.25" customHeight="1">
      <c r="A733" s="714"/>
      <c r="B733" s="715"/>
      <c r="C733" s="167"/>
      <c r="D733" s="715"/>
      <c r="E733" s="978"/>
      <c r="F733" s="978"/>
      <c r="G733" s="718"/>
      <c r="H733" s="714"/>
      <c r="I733" s="715"/>
      <c r="J733" s="928"/>
      <c r="K733" s="928"/>
      <c r="L733" s="928"/>
      <c r="M733" s="928"/>
      <c r="N733" s="928"/>
      <c r="O733" s="928"/>
      <c r="P733" s="928"/>
      <c r="Q733" s="928"/>
      <c r="R733" s="928"/>
      <c r="S733" s="928"/>
      <c r="U733" s="173"/>
      <c r="Y733" s="174"/>
    </row>
    <row r="734" spans="1:25" ht="20.25" customHeight="1">
      <c r="A734" s="714"/>
      <c r="B734" s="715"/>
      <c r="C734" s="167"/>
      <c r="D734" s="715"/>
      <c r="E734" s="978"/>
      <c r="F734" s="978"/>
      <c r="G734" s="718"/>
      <c r="H734" s="714"/>
      <c r="I734" s="715"/>
      <c r="J734" s="928"/>
      <c r="K734" s="928"/>
      <c r="L734" s="928"/>
      <c r="M734" s="928"/>
      <c r="N734" s="928"/>
      <c r="O734" s="928"/>
      <c r="P734" s="928"/>
      <c r="Q734" s="928"/>
      <c r="R734" s="928"/>
      <c r="S734" s="928"/>
      <c r="T734" s="158"/>
      <c r="U734" s="175"/>
      <c r="V734" s="176"/>
      <c r="W734" s="176"/>
      <c r="X734" s="176"/>
      <c r="Y734" s="177"/>
    </row>
    <row r="735" spans="1:25" ht="12" customHeight="1">
      <c r="A735" s="714"/>
      <c r="B735" s="715"/>
      <c r="C735" s="167"/>
      <c r="D735" s="715"/>
      <c r="E735" s="718"/>
      <c r="F735" s="718"/>
      <c r="G735" s="718"/>
      <c r="H735" s="714"/>
      <c r="I735" s="715"/>
      <c r="J735" s="715"/>
      <c r="K735" s="715"/>
      <c r="L735" s="715"/>
      <c r="M735" s="715"/>
      <c r="N735" s="715"/>
      <c r="O735" s="715"/>
      <c r="P735" s="715"/>
      <c r="Q735" s="715"/>
      <c r="R735" s="715"/>
      <c r="S735" s="715"/>
      <c r="T735" s="158"/>
      <c r="U735" s="158"/>
      <c r="V735" s="158"/>
      <c r="W735" s="158"/>
      <c r="X735" s="158"/>
      <c r="Y735" s="158"/>
    </row>
    <row r="736" spans="1:25" ht="38.25" customHeight="1">
      <c r="A736" s="942" t="s">
        <v>360</v>
      </c>
      <c r="B736" s="943"/>
      <c r="C736" s="943"/>
      <c r="D736" s="943"/>
      <c r="E736" s="992" t="s">
        <v>4</v>
      </c>
      <c r="F736" s="992"/>
      <c r="G736" s="945">
        <f>Boys!$G$3</f>
        <v>46271</v>
      </c>
      <c r="H736" s="946"/>
      <c r="I736" s="947"/>
      <c r="J736" s="992" t="s">
        <v>5</v>
      </c>
      <c r="K736" s="992"/>
      <c r="L736" s="993" t="str">
        <f>Boys!$I$3</f>
        <v>Tilsley</v>
      </c>
      <c r="M736" s="994"/>
      <c r="N736" s="994"/>
      <c r="O736" s="994"/>
      <c r="P736" s="949"/>
      <c r="Q736" s="950"/>
      <c r="R736" s="992" t="s">
        <v>340</v>
      </c>
      <c r="S736" s="992"/>
      <c r="T736" s="948" t="str">
        <f>'Read Me First'!$A$1</f>
        <v>Oxfordshire Track and Field League 2026</v>
      </c>
      <c r="U736" s="949"/>
      <c r="V736" s="949"/>
      <c r="W736" s="949"/>
      <c r="X736" s="949"/>
      <c r="Y736" s="950"/>
    </row>
    <row r="737" spans="1:25" ht="38.25" customHeight="1">
      <c r="A737" s="929" t="s">
        <v>283</v>
      </c>
      <c r="B737" s="931"/>
      <c r="C737" s="948" t="str">
        <f>"Long Jump U18 Men (" &amp;DataCalcs!$L$688 &amp; " athletes)"</f>
        <v>Long Jump U18 Men (0 athletes)</v>
      </c>
      <c r="D737" s="950"/>
      <c r="E737" s="929" t="s">
        <v>341</v>
      </c>
      <c r="F737" s="931"/>
      <c r="G737" s="951">
        <f>DataTables!$Q$48</f>
        <v>0.58333333333333337</v>
      </c>
      <c r="H737" s="952"/>
      <c r="I737" s="953"/>
      <c r="J737" s="929" t="s">
        <v>342</v>
      </c>
      <c r="K737" s="930"/>
      <c r="L737" s="956">
        <f>DataTables!$N$48</f>
        <v>6.49</v>
      </c>
      <c r="M737" s="956"/>
      <c r="N737" s="948" t="s">
        <v>361</v>
      </c>
      <c r="O737" s="949"/>
      <c r="P737" s="949"/>
      <c r="Q737" s="949"/>
      <c r="R737" s="949"/>
      <c r="S737" s="949"/>
      <c r="T737" s="949"/>
      <c r="U737" s="949"/>
      <c r="V737" s="949"/>
      <c r="W737" s="949"/>
      <c r="X737" s="949"/>
      <c r="Y737" s="950"/>
    </row>
    <row r="738" spans="1:25" ht="20.25" customHeight="1">
      <c r="A738" s="158"/>
      <c r="B738" s="158"/>
      <c r="C738" s="158"/>
      <c r="D738" s="159"/>
      <c r="E738" s="715"/>
      <c r="F738" s="715"/>
      <c r="G738" s="160"/>
      <c r="H738" s="160"/>
      <c r="I738" s="715"/>
      <c r="J738" s="715"/>
      <c r="K738" s="713"/>
      <c r="L738" s="713"/>
      <c r="M738" s="713"/>
      <c r="N738" s="161"/>
      <c r="O738" s="161"/>
      <c r="P738" s="162"/>
      <c r="Q738" s="161"/>
      <c r="R738" s="163"/>
      <c r="S738" s="163"/>
      <c r="T738" s="163"/>
      <c r="U738" s="163"/>
      <c r="V738" s="163"/>
      <c r="W738" s="163"/>
      <c r="X738" s="163"/>
      <c r="Y738" s="163"/>
    </row>
    <row r="739" spans="1:25" ht="38.25" customHeight="1">
      <c r="A739" s="958" t="s">
        <v>344</v>
      </c>
      <c r="B739" s="960" t="s">
        <v>302</v>
      </c>
      <c r="C739" s="960" t="s">
        <v>345</v>
      </c>
      <c r="D739" s="960" t="s">
        <v>346</v>
      </c>
      <c r="E739" s="986" t="s">
        <v>362</v>
      </c>
      <c r="F739" s="986"/>
      <c r="G739" s="986" t="s">
        <v>363</v>
      </c>
      <c r="H739" s="986"/>
      <c r="I739" s="986" t="s">
        <v>364</v>
      </c>
      <c r="J739" s="986"/>
      <c r="K739" s="986" t="s">
        <v>365</v>
      </c>
      <c r="L739" s="986"/>
      <c r="M739" s="987" t="s">
        <v>366</v>
      </c>
      <c r="N739" s="988"/>
      <c r="O739" s="986" t="s">
        <v>367</v>
      </c>
      <c r="P739" s="991"/>
      <c r="Q739" s="986" t="s">
        <v>368</v>
      </c>
      <c r="R739" s="991"/>
      <c r="S739" s="986" t="s">
        <v>369</v>
      </c>
      <c r="T739" s="991"/>
      <c r="U739" s="986" t="s">
        <v>370</v>
      </c>
      <c r="V739" s="940"/>
      <c r="W739" s="938" t="s">
        <v>350</v>
      </c>
      <c r="X739" s="940" t="s">
        <v>351</v>
      </c>
      <c r="Y739" s="941"/>
    </row>
    <row r="740" spans="1:25" ht="20.25" customHeight="1">
      <c r="A740" s="959"/>
      <c r="B740" s="961"/>
      <c r="C740" s="961"/>
      <c r="D740" s="961"/>
      <c r="E740" s="991" t="s">
        <v>352</v>
      </c>
      <c r="F740" s="991"/>
      <c r="G740" s="991" t="s">
        <v>352</v>
      </c>
      <c r="H740" s="991"/>
      <c r="I740" s="991" t="s">
        <v>352</v>
      </c>
      <c r="J740" s="991"/>
      <c r="K740" s="991" t="s">
        <v>352</v>
      </c>
      <c r="L740" s="991"/>
      <c r="M740" s="989"/>
      <c r="N740" s="990"/>
      <c r="O740" s="991" t="s">
        <v>352</v>
      </c>
      <c r="P740" s="991"/>
      <c r="Q740" s="991" t="s">
        <v>352</v>
      </c>
      <c r="R740" s="991"/>
      <c r="S740" s="991" t="s">
        <v>352</v>
      </c>
      <c r="T740" s="991"/>
      <c r="U740" s="991" t="s">
        <v>352</v>
      </c>
      <c r="V740" s="940"/>
      <c r="W740" s="939"/>
      <c r="X740" s="719" t="s">
        <v>71</v>
      </c>
      <c r="Y740" s="719" t="s">
        <v>65</v>
      </c>
    </row>
    <row r="741" spans="1:25" ht="24" customHeight="1">
      <c r="A741" s="717">
        <v>1</v>
      </c>
      <c r="B741" s="164" t="str" cm="1">
        <f t="array" ref="B741:D742">IFERROR(_xlfn.TAKE(_xlfn.ANCHORARRAY(DataCalcs!$CQ$166),16),"")</f>
        <v xml:space="preserve"> </v>
      </c>
      <c r="C741" s="165" t="str">
        <v/>
      </c>
      <c r="D741" s="165" t="str">
        <v/>
      </c>
      <c r="E741" s="934"/>
      <c r="F741" s="935"/>
      <c r="G741" s="934"/>
      <c r="H741" s="935"/>
      <c r="I741" s="934"/>
      <c r="J741" s="935"/>
      <c r="K741" s="929" t="s">
        <v>371</v>
      </c>
      <c r="L741" s="931"/>
      <c r="M741" s="929" t="s">
        <v>371</v>
      </c>
      <c r="N741" s="931"/>
      <c r="O741" s="929" t="s">
        <v>371</v>
      </c>
      <c r="P741" s="931"/>
      <c r="Q741" s="929" t="s">
        <v>371</v>
      </c>
      <c r="R741" s="931"/>
      <c r="S741" s="929" t="s">
        <v>371</v>
      </c>
      <c r="T741" s="931"/>
      <c r="U741" s="968"/>
      <c r="V741" s="957"/>
      <c r="W741" s="720"/>
      <c r="X741" s="720"/>
      <c r="Y741" s="720"/>
    </row>
    <row r="742" spans="1:25" ht="24" customHeight="1">
      <c r="A742" s="720">
        <v>2</v>
      </c>
      <c r="B742" s="164" t="str">
        <v xml:space="preserve"> </v>
      </c>
      <c r="C742" s="165" t="str">
        <v/>
      </c>
      <c r="D742" s="165" t="str">
        <v/>
      </c>
      <c r="E742" s="934"/>
      <c r="F742" s="935"/>
      <c r="G742" s="934"/>
      <c r="H742" s="935"/>
      <c r="I742" s="934"/>
      <c r="J742" s="935"/>
      <c r="K742" s="929" t="s">
        <v>371</v>
      </c>
      <c r="L742" s="931"/>
      <c r="M742" s="929" t="s">
        <v>371</v>
      </c>
      <c r="N742" s="931"/>
      <c r="O742" s="929" t="s">
        <v>371</v>
      </c>
      <c r="P742" s="931"/>
      <c r="Q742" s="929" t="s">
        <v>371</v>
      </c>
      <c r="R742" s="931"/>
      <c r="S742" s="929" t="s">
        <v>371</v>
      </c>
      <c r="T742" s="931"/>
      <c r="U742" s="968"/>
      <c r="V742" s="957"/>
      <c r="W742" s="720"/>
      <c r="X742" s="720"/>
      <c r="Y742" s="720"/>
    </row>
    <row r="743" spans="1:25" ht="24" customHeight="1">
      <c r="A743" s="720">
        <v>3</v>
      </c>
      <c r="B743" s="164"/>
      <c r="C743" s="165"/>
      <c r="D743" s="165"/>
      <c r="E743" s="934"/>
      <c r="F743" s="935"/>
      <c r="G743" s="934"/>
      <c r="H743" s="935"/>
      <c r="I743" s="934"/>
      <c r="J743" s="935"/>
      <c r="K743" s="929" t="s">
        <v>371</v>
      </c>
      <c r="L743" s="931"/>
      <c r="M743" s="929" t="s">
        <v>371</v>
      </c>
      <c r="N743" s="931"/>
      <c r="O743" s="929" t="s">
        <v>371</v>
      </c>
      <c r="P743" s="931"/>
      <c r="Q743" s="929" t="s">
        <v>371</v>
      </c>
      <c r="R743" s="931"/>
      <c r="S743" s="929" t="s">
        <v>371</v>
      </c>
      <c r="T743" s="931"/>
      <c r="U743" s="968"/>
      <c r="V743" s="957"/>
      <c r="W743" s="720"/>
      <c r="X743" s="720"/>
      <c r="Y743" s="720"/>
    </row>
    <row r="744" spans="1:25" ht="24" customHeight="1">
      <c r="A744" s="720">
        <v>4</v>
      </c>
      <c r="B744" s="164"/>
      <c r="C744" s="165"/>
      <c r="D744" s="165"/>
      <c r="E744" s="934"/>
      <c r="F744" s="935"/>
      <c r="G744" s="934"/>
      <c r="H744" s="935"/>
      <c r="I744" s="934"/>
      <c r="J744" s="935"/>
      <c r="K744" s="929" t="s">
        <v>371</v>
      </c>
      <c r="L744" s="931"/>
      <c r="M744" s="929" t="s">
        <v>371</v>
      </c>
      <c r="N744" s="931"/>
      <c r="O744" s="929" t="s">
        <v>371</v>
      </c>
      <c r="P744" s="931"/>
      <c r="Q744" s="929" t="s">
        <v>371</v>
      </c>
      <c r="R744" s="931"/>
      <c r="S744" s="929" t="s">
        <v>371</v>
      </c>
      <c r="T744" s="931"/>
      <c r="U744" s="968"/>
      <c r="V744" s="957"/>
      <c r="W744" s="720"/>
      <c r="X744" s="720"/>
      <c r="Y744" s="720"/>
    </row>
    <row r="745" spans="1:25" ht="24" customHeight="1">
      <c r="A745" s="720">
        <v>5</v>
      </c>
      <c r="B745" s="164"/>
      <c r="C745" s="165"/>
      <c r="D745" s="165"/>
      <c r="E745" s="934"/>
      <c r="F745" s="935"/>
      <c r="G745" s="934"/>
      <c r="H745" s="935"/>
      <c r="I745" s="934"/>
      <c r="J745" s="935"/>
      <c r="K745" s="929" t="s">
        <v>371</v>
      </c>
      <c r="L745" s="931"/>
      <c r="M745" s="929" t="s">
        <v>371</v>
      </c>
      <c r="N745" s="931"/>
      <c r="O745" s="929" t="s">
        <v>371</v>
      </c>
      <c r="P745" s="931"/>
      <c r="Q745" s="929" t="s">
        <v>371</v>
      </c>
      <c r="R745" s="931"/>
      <c r="S745" s="929" t="s">
        <v>371</v>
      </c>
      <c r="T745" s="931"/>
      <c r="U745" s="968"/>
      <c r="V745" s="957"/>
      <c r="W745" s="720"/>
      <c r="X745" s="720"/>
      <c r="Y745" s="720"/>
    </row>
    <row r="746" spans="1:25" ht="24" customHeight="1">
      <c r="A746" s="720">
        <v>6</v>
      </c>
      <c r="B746" s="164"/>
      <c r="C746" s="165"/>
      <c r="D746" s="165"/>
      <c r="E746" s="934"/>
      <c r="F746" s="935"/>
      <c r="G746" s="934"/>
      <c r="H746" s="935"/>
      <c r="I746" s="934"/>
      <c r="J746" s="935"/>
      <c r="K746" s="929" t="s">
        <v>371</v>
      </c>
      <c r="L746" s="931"/>
      <c r="M746" s="929" t="s">
        <v>371</v>
      </c>
      <c r="N746" s="931"/>
      <c r="O746" s="929" t="s">
        <v>371</v>
      </c>
      <c r="P746" s="931"/>
      <c r="Q746" s="929" t="s">
        <v>371</v>
      </c>
      <c r="R746" s="931"/>
      <c r="S746" s="929" t="s">
        <v>371</v>
      </c>
      <c r="T746" s="931"/>
      <c r="U746" s="968"/>
      <c r="V746" s="957"/>
      <c r="W746" s="720"/>
      <c r="X746" s="720"/>
      <c r="Y746" s="720"/>
    </row>
    <row r="747" spans="1:25" ht="24" customHeight="1">
      <c r="A747" s="720">
        <v>7</v>
      </c>
      <c r="B747" s="164"/>
      <c r="C747" s="165"/>
      <c r="D747" s="165"/>
      <c r="E747" s="934"/>
      <c r="F747" s="935"/>
      <c r="G747" s="934"/>
      <c r="H747" s="935"/>
      <c r="I747" s="934"/>
      <c r="J747" s="935"/>
      <c r="K747" s="929" t="s">
        <v>371</v>
      </c>
      <c r="L747" s="931"/>
      <c r="M747" s="929" t="s">
        <v>371</v>
      </c>
      <c r="N747" s="931"/>
      <c r="O747" s="929" t="s">
        <v>371</v>
      </c>
      <c r="P747" s="931"/>
      <c r="Q747" s="929" t="s">
        <v>371</v>
      </c>
      <c r="R747" s="931"/>
      <c r="S747" s="929" t="s">
        <v>371</v>
      </c>
      <c r="T747" s="931"/>
      <c r="U747" s="968"/>
      <c r="V747" s="957"/>
      <c r="W747" s="720"/>
      <c r="X747" s="720"/>
      <c r="Y747" s="720"/>
    </row>
    <row r="748" spans="1:25" ht="24" customHeight="1">
      <c r="A748" s="720">
        <v>8</v>
      </c>
      <c r="B748" s="164"/>
      <c r="C748" s="165"/>
      <c r="D748" s="165"/>
      <c r="E748" s="934"/>
      <c r="F748" s="935"/>
      <c r="G748" s="934"/>
      <c r="H748" s="935"/>
      <c r="I748" s="934"/>
      <c r="J748" s="935"/>
      <c r="K748" s="929" t="s">
        <v>371</v>
      </c>
      <c r="L748" s="931"/>
      <c r="M748" s="929" t="s">
        <v>371</v>
      </c>
      <c r="N748" s="931"/>
      <c r="O748" s="929" t="s">
        <v>371</v>
      </c>
      <c r="P748" s="931"/>
      <c r="Q748" s="929" t="s">
        <v>371</v>
      </c>
      <c r="R748" s="931"/>
      <c r="S748" s="929" t="s">
        <v>371</v>
      </c>
      <c r="T748" s="931"/>
      <c r="U748" s="968"/>
      <c r="V748" s="957"/>
      <c r="W748" s="720"/>
      <c r="X748" s="720"/>
      <c r="Y748" s="720"/>
    </row>
    <row r="749" spans="1:25" ht="24" customHeight="1">
      <c r="A749" s="720">
        <v>9</v>
      </c>
      <c r="B749" s="164"/>
      <c r="C749" s="165"/>
      <c r="D749" s="165"/>
      <c r="E749" s="934"/>
      <c r="F749" s="935"/>
      <c r="G749" s="934"/>
      <c r="H749" s="935"/>
      <c r="I749" s="934"/>
      <c r="J749" s="935"/>
      <c r="K749" s="929" t="s">
        <v>371</v>
      </c>
      <c r="L749" s="931"/>
      <c r="M749" s="929" t="s">
        <v>371</v>
      </c>
      <c r="N749" s="931"/>
      <c r="O749" s="929" t="s">
        <v>371</v>
      </c>
      <c r="P749" s="931"/>
      <c r="Q749" s="929" t="s">
        <v>371</v>
      </c>
      <c r="R749" s="931"/>
      <c r="S749" s="929" t="s">
        <v>371</v>
      </c>
      <c r="T749" s="931"/>
      <c r="U749" s="968"/>
      <c r="V749" s="957"/>
      <c r="W749" s="720"/>
      <c r="X749" s="720"/>
      <c r="Y749" s="720"/>
    </row>
    <row r="750" spans="1:25" ht="24" customHeight="1">
      <c r="A750" s="720">
        <v>10</v>
      </c>
      <c r="B750" s="164"/>
      <c r="C750" s="165"/>
      <c r="D750" s="165"/>
      <c r="E750" s="934"/>
      <c r="F750" s="935"/>
      <c r="G750" s="934"/>
      <c r="H750" s="935"/>
      <c r="I750" s="934"/>
      <c r="J750" s="935"/>
      <c r="K750" s="929" t="s">
        <v>371</v>
      </c>
      <c r="L750" s="931"/>
      <c r="M750" s="929" t="s">
        <v>371</v>
      </c>
      <c r="N750" s="931"/>
      <c r="O750" s="929" t="s">
        <v>371</v>
      </c>
      <c r="P750" s="931"/>
      <c r="Q750" s="929" t="s">
        <v>371</v>
      </c>
      <c r="R750" s="931"/>
      <c r="S750" s="929" t="s">
        <v>371</v>
      </c>
      <c r="T750" s="931"/>
      <c r="U750" s="968"/>
      <c r="V750" s="957"/>
      <c r="W750" s="720"/>
      <c r="X750" s="720"/>
      <c r="Y750" s="720"/>
    </row>
    <row r="751" spans="1:25" ht="24" customHeight="1">
      <c r="A751" s="720">
        <v>11</v>
      </c>
      <c r="B751" s="164"/>
      <c r="C751" s="165"/>
      <c r="D751" s="165"/>
      <c r="E751" s="934"/>
      <c r="F751" s="935"/>
      <c r="G751" s="934"/>
      <c r="H751" s="935"/>
      <c r="I751" s="934"/>
      <c r="J751" s="935"/>
      <c r="K751" s="929" t="s">
        <v>371</v>
      </c>
      <c r="L751" s="931"/>
      <c r="M751" s="929" t="s">
        <v>371</v>
      </c>
      <c r="N751" s="931"/>
      <c r="O751" s="929" t="s">
        <v>371</v>
      </c>
      <c r="P751" s="931"/>
      <c r="Q751" s="929" t="s">
        <v>371</v>
      </c>
      <c r="R751" s="931"/>
      <c r="S751" s="929" t="s">
        <v>371</v>
      </c>
      <c r="T751" s="931"/>
      <c r="U751" s="968"/>
      <c r="V751" s="957"/>
      <c r="W751" s="720"/>
      <c r="X751" s="720"/>
      <c r="Y751" s="720"/>
    </row>
    <row r="752" spans="1:25" ht="24" customHeight="1">
      <c r="A752" s="720">
        <v>12</v>
      </c>
      <c r="B752" s="164"/>
      <c r="C752" s="165"/>
      <c r="D752" s="165"/>
      <c r="E752" s="982"/>
      <c r="F752" s="983"/>
      <c r="G752" s="982"/>
      <c r="H752" s="983"/>
      <c r="I752" s="982"/>
      <c r="J752" s="983"/>
      <c r="K752" s="929" t="s">
        <v>371</v>
      </c>
      <c r="L752" s="931"/>
      <c r="M752" s="929" t="s">
        <v>371</v>
      </c>
      <c r="N752" s="931"/>
      <c r="O752" s="929" t="s">
        <v>371</v>
      </c>
      <c r="P752" s="931"/>
      <c r="Q752" s="929" t="s">
        <v>371</v>
      </c>
      <c r="R752" s="931"/>
      <c r="S752" s="929" t="s">
        <v>371</v>
      </c>
      <c r="T752" s="931"/>
      <c r="U752" s="984"/>
      <c r="V752" s="985"/>
      <c r="W752" s="716"/>
      <c r="X752" s="716"/>
      <c r="Y752" s="716"/>
    </row>
    <row r="753" spans="1:25" ht="24" customHeight="1">
      <c r="A753" s="720">
        <v>13</v>
      </c>
      <c r="B753" s="164"/>
      <c r="C753" s="165"/>
      <c r="D753" s="165"/>
      <c r="E753" s="980"/>
      <c r="F753" s="980"/>
      <c r="G753" s="980"/>
      <c r="H753" s="980"/>
      <c r="I753" s="980"/>
      <c r="J753" s="980"/>
      <c r="K753" s="929" t="s">
        <v>371</v>
      </c>
      <c r="L753" s="931"/>
      <c r="M753" s="929" t="s">
        <v>371</v>
      </c>
      <c r="N753" s="931"/>
      <c r="O753" s="929" t="s">
        <v>371</v>
      </c>
      <c r="P753" s="931"/>
      <c r="Q753" s="929" t="s">
        <v>371</v>
      </c>
      <c r="R753" s="931"/>
      <c r="S753" s="929" t="s">
        <v>371</v>
      </c>
      <c r="T753" s="931"/>
      <c r="U753" s="981"/>
      <c r="V753" s="981"/>
      <c r="W753" s="720"/>
      <c r="X753" s="720"/>
      <c r="Y753" s="720"/>
    </row>
    <row r="754" spans="1:25" ht="24" customHeight="1">
      <c r="A754" s="720">
        <v>14</v>
      </c>
      <c r="B754" s="164"/>
      <c r="C754" s="165"/>
      <c r="D754" s="165"/>
      <c r="E754" s="934"/>
      <c r="F754" s="935"/>
      <c r="G754" s="934"/>
      <c r="H754" s="935"/>
      <c r="I754" s="934"/>
      <c r="J754" s="935"/>
      <c r="K754" s="929" t="s">
        <v>371</v>
      </c>
      <c r="L754" s="931"/>
      <c r="M754" s="929" t="s">
        <v>371</v>
      </c>
      <c r="N754" s="931"/>
      <c r="O754" s="929" t="s">
        <v>371</v>
      </c>
      <c r="P754" s="931"/>
      <c r="Q754" s="929" t="s">
        <v>371</v>
      </c>
      <c r="R754" s="931"/>
      <c r="S754" s="929" t="s">
        <v>371</v>
      </c>
      <c r="T754" s="931"/>
      <c r="U754" s="968"/>
      <c r="V754" s="957"/>
      <c r="W754" s="720"/>
      <c r="X754" s="720"/>
      <c r="Y754" s="720"/>
    </row>
    <row r="755" spans="1:25" ht="24" customHeight="1">
      <c r="A755" s="720">
        <v>15</v>
      </c>
      <c r="B755" s="164"/>
      <c r="C755" s="165"/>
      <c r="D755" s="165"/>
      <c r="E755" s="934"/>
      <c r="F755" s="935"/>
      <c r="G755" s="934"/>
      <c r="H755" s="935"/>
      <c r="I755" s="934"/>
      <c r="J755" s="935"/>
      <c r="K755" s="929" t="s">
        <v>371</v>
      </c>
      <c r="L755" s="931"/>
      <c r="M755" s="929" t="s">
        <v>371</v>
      </c>
      <c r="N755" s="931"/>
      <c r="O755" s="929" t="s">
        <v>371</v>
      </c>
      <c r="P755" s="931"/>
      <c r="Q755" s="929" t="s">
        <v>371</v>
      </c>
      <c r="R755" s="931"/>
      <c r="S755" s="929" t="s">
        <v>371</v>
      </c>
      <c r="T755" s="931"/>
      <c r="U755" s="968"/>
      <c r="V755" s="957"/>
      <c r="W755" s="720"/>
      <c r="X755" s="720"/>
      <c r="Y755" s="720"/>
    </row>
    <row r="756" spans="1:25" ht="24" customHeight="1">
      <c r="A756" s="720">
        <v>16</v>
      </c>
      <c r="B756" s="164"/>
      <c r="C756" s="165"/>
      <c r="D756" s="165"/>
      <c r="E756" s="934"/>
      <c r="F756" s="935"/>
      <c r="G756" s="934"/>
      <c r="H756" s="935"/>
      <c r="I756" s="934"/>
      <c r="J756" s="935"/>
      <c r="K756" s="929" t="s">
        <v>371</v>
      </c>
      <c r="L756" s="931"/>
      <c r="M756" s="929" t="s">
        <v>371</v>
      </c>
      <c r="N756" s="931"/>
      <c r="O756" s="929" t="s">
        <v>371</v>
      </c>
      <c r="P756" s="931"/>
      <c r="Q756" s="929" t="s">
        <v>371</v>
      </c>
      <c r="R756" s="931"/>
      <c r="S756" s="929" t="s">
        <v>371</v>
      </c>
      <c r="T756" s="931"/>
      <c r="U756" s="968"/>
      <c r="V756" s="957"/>
      <c r="W756" s="720"/>
      <c r="X756" s="720"/>
      <c r="Y756" s="720"/>
    </row>
    <row r="757" spans="1:25" ht="20.25" customHeight="1">
      <c r="A757" s="158"/>
      <c r="B757" s="158"/>
      <c r="C757" s="167"/>
      <c r="D757" s="167"/>
      <c r="E757" s="158"/>
      <c r="F757" s="158"/>
      <c r="G757" s="158"/>
      <c r="H757" s="158"/>
      <c r="I757" s="158"/>
      <c r="J757" s="158"/>
      <c r="K757" s="158"/>
      <c r="L757" s="158"/>
      <c r="M757" s="158"/>
      <c r="N757" s="158"/>
      <c r="O757" s="158"/>
      <c r="P757" s="158"/>
      <c r="Q757" s="158"/>
      <c r="R757" s="158"/>
      <c r="S757" s="158"/>
      <c r="T757" s="158"/>
      <c r="U757" s="158"/>
      <c r="V757" s="158"/>
      <c r="W757" s="158"/>
      <c r="X757" s="158"/>
      <c r="Y757" s="158"/>
    </row>
    <row r="758" spans="1:25" ht="20.25" customHeight="1">
      <c r="A758" s="992" t="s">
        <v>353</v>
      </c>
      <c r="B758" s="992"/>
      <c r="C758" s="992"/>
      <c r="D758" s="992"/>
      <c r="E758" s="992"/>
      <c r="F758" s="992"/>
      <c r="G758" s="715"/>
      <c r="H758" s="992" t="s">
        <v>354</v>
      </c>
      <c r="I758" s="992"/>
      <c r="J758" s="992"/>
      <c r="K758" s="992"/>
      <c r="L758" s="992"/>
      <c r="M758" s="992"/>
      <c r="N758" s="992"/>
      <c r="O758" s="992"/>
      <c r="P758" s="992"/>
      <c r="Q758" s="992"/>
      <c r="R758" s="992"/>
      <c r="S758" s="992"/>
      <c r="T758" s="158"/>
      <c r="U758" s="929" t="s">
        <v>355</v>
      </c>
      <c r="V758" s="930"/>
      <c r="W758" s="930"/>
      <c r="X758" s="930"/>
      <c r="Y758" s="931"/>
    </row>
    <row r="759" spans="1:25" ht="20.25" customHeight="1">
      <c r="A759" s="168"/>
      <c r="B759" s="720" t="s">
        <v>356</v>
      </c>
      <c r="C759" s="720" t="s">
        <v>345</v>
      </c>
      <c r="D759" s="720" t="s">
        <v>346</v>
      </c>
      <c r="E759" s="940" t="s">
        <v>372</v>
      </c>
      <c r="F759" s="941"/>
      <c r="G759" s="715"/>
      <c r="H759" s="168"/>
      <c r="I759" s="720" t="s">
        <v>356</v>
      </c>
      <c r="J759" s="929" t="s">
        <v>345</v>
      </c>
      <c r="K759" s="930"/>
      <c r="L759" s="930"/>
      <c r="M759" s="930"/>
      <c r="N759" s="931"/>
      <c r="O759" s="929" t="s">
        <v>346</v>
      </c>
      <c r="P759" s="930"/>
      <c r="Q759" s="930"/>
      <c r="R759" s="991" t="s">
        <v>372</v>
      </c>
      <c r="S759" s="991"/>
      <c r="T759" s="158"/>
      <c r="U759" s="169"/>
      <c r="V759" s="158"/>
      <c r="W759" s="158"/>
      <c r="X759" s="158"/>
      <c r="Y759" s="170"/>
    </row>
    <row r="760" spans="1:25" ht="20.25" customHeight="1">
      <c r="A760" s="171">
        <v>1</v>
      </c>
      <c r="B760" s="720"/>
      <c r="C760" s="172"/>
      <c r="D760" s="720"/>
      <c r="E760" s="996"/>
      <c r="F760" s="996"/>
      <c r="G760" s="718"/>
      <c r="H760" s="171">
        <v>1</v>
      </c>
      <c r="I760" s="720"/>
      <c r="J760" s="929"/>
      <c r="K760" s="930"/>
      <c r="L760" s="930"/>
      <c r="M760" s="930"/>
      <c r="N760" s="931"/>
      <c r="O760" s="929"/>
      <c r="P760" s="930"/>
      <c r="Q760" s="930"/>
      <c r="R760" s="992"/>
      <c r="S760" s="992"/>
      <c r="T760" s="158"/>
      <c r="U760" s="169"/>
      <c r="V760" s="158"/>
      <c r="W760" s="158"/>
      <c r="X760" s="158"/>
      <c r="Y760" s="170"/>
    </row>
    <row r="761" spans="1:25" ht="20.25" customHeight="1">
      <c r="A761" s="171">
        <v>2</v>
      </c>
      <c r="B761" s="720"/>
      <c r="C761" s="172"/>
      <c r="D761" s="720"/>
      <c r="E761" s="996"/>
      <c r="F761" s="996"/>
      <c r="G761" s="718"/>
      <c r="H761" s="171">
        <v>2</v>
      </c>
      <c r="I761" s="720"/>
      <c r="J761" s="929"/>
      <c r="K761" s="930"/>
      <c r="L761" s="930"/>
      <c r="M761" s="930"/>
      <c r="N761" s="931"/>
      <c r="O761" s="929"/>
      <c r="P761" s="930"/>
      <c r="Q761" s="930"/>
      <c r="R761" s="992"/>
      <c r="S761" s="992"/>
      <c r="T761" s="158"/>
      <c r="U761" s="169"/>
      <c r="V761" s="158"/>
      <c r="W761" s="158"/>
      <c r="X761" s="158"/>
      <c r="Y761" s="170"/>
    </row>
    <row r="762" spans="1:25" ht="20.25" customHeight="1">
      <c r="A762" s="171">
        <v>3</v>
      </c>
      <c r="B762" s="720"/>
      <c r="C762" s="172"/>
      <c r="D762" s="720"/>
      <c r="E762" s="996"/>
      <c r="F762" s="996"/>
      <c r="G762" s="718"/>
      <c r="H762" s="171">
        <v>3</v>
      </c>
      <c r="I762" s="720"/>
      <c r="J762" s="929"/>
      <c r="K762" s="930"/>
      <c r="L762" s="930"/>
      <c r="M762" s="930"/>
      <c r="N762" s="931"/>
      <c r="O762" s="929"/>
      <c r="P762" s="930"/>
      <c r="Q762" s="930"/>
      <c r="R762" s="992"/>
      <c r="S762" s="992"/>
      <c r="U762" s="173"/>
      <c r="Y762" s="174"/>
    </row>
    <row r="763" spans="1:25" ht="20.25" customHeight="1">
      <c r="A763" s="171">
        <v>4</v>
      </c>
      <c r="B763" s="720"/>
      <c r="C763" s="172"/>
      <c r="D763" s="720"/>
      <c r="E763" s="997"/>
      <c r="F763" s="997"/>
      <c r="G763" s="718"/>
      <c r="H763" s="171">
        <v>4</v>
      </c>
      <c r="I763" s="720"/>
      <c r="J763" s="929"/>
      <c r="K763" s="930"/>
      <c r="L763" s="930"/>
      <c r="M763" s="930"/>
      <c r="N763" s="931"/>
      <c r="O763" s="929"/>
      <c r="P763" s="930"/>
      <c r="Q763" s="930"/>
      <c r="R763" s="992"/>
      <c r="S763" s="992"/>
      <c r="T763" s="158"/>
      <c r="U763" s="929" t="s">
        <v>358</v>
      </c>
      <c r="V763" s="930"/>
      <c r="W763" s="930"/>
      <c r="X763" s="930"/>
      <c r="Y763" s="931"/>
    </row>
    <row r="764" spans="1:25" ht="20.25" customHeight="1">
      <c r="A764" s="171">
        <v>5</v>
      </c>
      <c r="B764" s="720"/>
      <c r="C764" s="172"/>
      <c r="D764" s="720"/>
      <c r="E764" s="996"/>
      <c r="F764" s="996"/>
      <c r="G764" s="718"/>
      <c r="H764" s="171">
        <v>5</v>
      </c>
      <c r="I764" s="720"/>
      <c r="J764" s="929"/>
      <c r="K764" s="930"/>
      <c r="L764" s="930"/>
      <c r="M764" s="930"/>
      <c r="N764" s="931"/>
      <c r="O764" s="929"/>
      <c r="P764" s="930"/>
      <c r="Q764" s="930"/>
      <c r="R764" s="992"/>
      <c r="S764" s="992"/>
      <c r="T764" s="158"/>
      <c r="U764" s="492"/>
      <c r="V764" s="715"/>
      <c r="W764" s="715"/>
      <c r="X764" s="715"/>
      <c r="Y764" s="493"/>
    </row>
    <row r="765" spans="1:25" ht="20.25" customHeight="1">
      <c r="A765" s="171">
        <v>6</v>
      </c>
      <c r="B765" s="720"/>
      <c r="C765" s="172"/>
      <c r="D765" s="720"/>
      <c r="E765" s="996"/>
      <c r="F765" s="996"/>
      <c r="G765" s="718"/>
      <c r="H765" s="171">
        <v>6</v>
      </c>
      <c r="I765" s="720"/>
      <c r="J765" s="929"/>
      <c r="K765" s="930"/>
      <c r="L765" s="930"/>
      <c r="M765" s="930"/>
      <c r="N765" s="931"/>
      <c r="O765" s="929"/>
      <c r="P765" s="930"/>
      <c r="Q765" s="930"/>
      <c r="R765" s="992"/>
      <c r="S765" s="992"/>
      <c r="T765" s="158"/>
      <c r="U765" s="492"/>
      <c r="V765" s="715"/>
      <c r="W765" s="715"/>
      <c r="X765" s="715"/>
      <c r="Y765" s="493"/>
    </row>
    <row r="766" spans="1:25" ht="20.25" customHeight="1">
      <c r="A766" s="171">
        <v>7</v>
      </c>
      <c r="B766" s="720"/>
      <c r="C766" s="172"/>
      <c r="D766" s="720"/>
      <c r="E766" s="995"/>
      <c r="F766" s="995"/>
      <c r="G766" s="718"/>
      <c r="H766" s="171">
        <v>7</v>
      </c>
      <c r="I766" s="720"/>
      <c r="J766" s="929"/>
      <c r="K766" s="930"/>
      <c r="L766" s="930"/>
      <c r="M766" s="930"/>
      <c r="N766" s="931"/>
      <c r="O766" s="929"/>
      <c r="P766" s="930"/>
      <c r="Q766" s="930"/>
      <c r="R766" s="992"/>
      <c r="S766" s="992"/>
      <c r="U766" s="173"/>
      <c r="Y766" s="174"/>
    </row>
    <row r="767" spans="1:25" ht="20.25" customHeight="1">
      <c r="A767" s="171">
        <v>8</v>
      </c>
      <c r="B767" s="720"/>
      <c r="C767" s="172"/>
      <c r="D767" s="720"/>
      <c r="E767" s="996"/>
      <c r="F767" s="996"/>
      <c r="G767" s="718"/>
      <c r="H767" s="171">
        <v>8</v>
      </c>
      <c r="I767" s="720"/>
      <c r="J767" s="929"/>
      <c r="K767" s="930"/>
      <c r="L767" s="930"/>
      <c r="M767" s="930"/>
      <c r="N767" s="931"/>
      <c r="O767" s="929"/>
      <c r="P767" s="930"/>
      <c r="Q767" s="930"/>
      <c r="R767" s="992"/>
      <c r="S767" s="992"/>
      <c r="T767" s="158"/>
      <c r="U767" s="175"/>
      <c r="V767" s="176"/>
      <c r="W767" s="176"/>
      <c r="X767" s="176"/>
      <c r="Y767" s="177"/>
    </row>
    <row r="768" spans="1:25" ht="12" customHeight="1">
      <c r="A768" s="714"/>
      <c r="B768" s="715"/>
      <c r="C768" s="167"/>
      <c r="D768" s="715"/>
      <c r="E768" s="718"/>
      <c r="F768" s="718"/>
      <c r="G768" s="718"/>
      <c r="H768" s="714"/>
      <c r="I768" s="715"/>
      <c r="J768" s="715"/>
      <c r="K768" s="715"/>
      <c r="L768" s="715"/>
      <c r="M768" s="715"/>
      <c r="N768" s="715"/>
      <c r="O768" s="715"/>
      <c r="P768" s="715"/>
      <c r="Q768" s="715"/>
      <c r="R768" s="715"/>
      <c r="S768" s="715"/>
      <c r="T768" s="158"/>
      <c r="U768" s="158"/>
      <c r="V768" s="158"/>
      <c r="W768" s="158"/>
      <c r="X768" s="158"/>
      <c r="Y768" s="158"/>
    </row>
    <row r="769" spans="1:25" ht="38.25" customHeight="1">
      <c r="A769" s="942" t="s">
        <v>360</v>
      </c>
      <c r="B769" s="943"/>
      <c r="C769" s="943"/>
      <c r="D769" s="943"/>
      <c r="E769" s="992" t="s">
        <v>4</v>
      </c>
      <c r="F769" s="992"/>
      <c r="G769" s="945">
        <f>G736</f>
        <v>46271</v>
      </c>
      <c r="H769" s="946"/>
      <c r="I769" s="947"/>
      <c r="J769" s="992" t="s">
        <v>5</v>
      </c>
      <c r="K769" s="992"/>
      <c r="L769" s="993" t="str">
        <f>L736</f>
        <v>Tilsley</v>
      </c>
      <c r="M769" s="994"/>
      <c r="N769" s="994"/>
      <c r="O769" s="994"/>
      <c r="P769" s="949"/>
      <c r="Q769" s="950"/>
      <c r="R769" s="992" t="s">
        <v>340</v>
      </c>
      <c r="S769" s="992"/>
      <c r="T769" s="948" t="str">
        <f>T736</f>
        <v>Oxfordshire Track and Field League 2026</v>
      </c>
      <c r="U769" s="949"/>
      <c r="V769" s="949"/>
      <c r="W769" s="949"/>
      <c r="X769" s="949"/>
      <c r="Y769" s="950"/>
    </row>
    <row r="770" spans="1:25" ht="38.25" customHeight="1">
      <c r="A770" s="929" t="s">
        <v>283</v>
      </c>
      <c r="B770" s="931"/>
      <c r="C770" s="948" t="str">
        <f>C737</f>
        <v>Long Jump U18 Men (0 athletes)</v>
      </c>
      <c r="D770" s="950"/>
      <c r="E770" s="929" t="s">
        <v>341</v>
      </c>
      <c r="F770" s="931"/>
      <c r="G770" s="951">
        <f>G737</f>
        <v>0.58333333333333337</v>
      </c>
      <c r="H770" s="952"/>
      <c r="I770" s="953"/>
      <c r="J770" s="929" t="s">
        <v>342</v>
      </c>
      <c r="K770" s="930"/>
      <c r="L770" s="956">
        <f>L737</f>
        <v>6.49</v>
      </c>
      <c r="M770" s="956"/>
      <c r="N770" s="948" t="s">
        <v>361</v>
      </c>
      <c r="O770" s="949"/>
      <c r="P770" s="949"/>
      <c r="Q770" s="949"/>
      <c r="R770" s="949"/>
      <c r="S770" s="949"/>
      <c r="T770" s="949"/>
      <c r="U770" s="949"/>
      <c r="V770" s="949"/>
      <c r="W770" s="949"/>
      <c r="X770" s="949"/>
      <c r="Y770" s="950"/>
    </row>
    <row r="771" spans="1:25" ht="20.25" customHeight="1">
      <c r="A771" s="158"/>
      <c r="B771" s="158"/>
      <c r="C771" s="158"/>
      <c r="D771" s="159"/>
      <c r="E771" s="715"/>
      <c r="F771" s="715"/>
      <c r="G771" s="160"/>
      <c r="H771" s="160"/>
      <c r="I771" s="715"/>
      <c r="J771" s="715"/>
      <c r="K771" s="713"/>
      <c r="L771" s="713"/>
      <c r="M771" s="713"/>
      <c r="N771" s="161"/>
      <c r="O771" s="161"/>
      <c r="P771" s="162"/>
      <c r="Q771" s="161"/>
      <c r="R771" s="163"/>
      <c r="S771" s="163"/>
      <c r="T771" s="163"/>
      <c r="U771" s="163"/>
      <c r="V771" s="163"/>
      <c r="W771" s="163"/>
      <c r="X771" s="163"/>
      <c r="Y771" s="163"/>
    </row>
    <row r="772" spans="1:25" ht="38.25" customHeight="1">
      <c r="A772" s="958" t="s">
        <v>344</v>
      </c>
      <c r="B772" s="960" t="s">
        <v>302</v>
      </c>
      <c r="C772" s="960" t="s">
        <v>345</v>
      </c>
      <c r="D772" s="960" t="s">
        <v>346</v>
      </c>
      <c r="E772" s="986" t="s">
        <v>362</v>
      </c>
      <c r="F772" s="986"/>
      <c r="G772" s="986" t="s">
        <v>363</v>
      </c>
      <c r="H772" s="986"/>
      <c r="I772" s="986" t="s">
        <v>364</v>
      </c>
      <c r="J772" s="986"/>
      <c r="K772" s="986" t="s">
        <v>365</v>
      </c>
      <c r="L772" s="986"/>
      <c r="M772" s="987" t="s">
        <v>366</v>
      </c>
      <c r="N772" s="988"/>
      <c r="O772" s="986" t="s">
        <v>367</v>
      </c>
      <c r="P772" s="991"/>
      <c r="Q772" s="986" t="s">
        <v>368</v>
      </c>
      <c r="R772" s="991"/>
      <c r="S772" s="986" t="s">
        <v>369</v>
      </c>
      <c r="T772" s="991"/>
      <c r="U772" s="986" t="s">
        <v>370</v>
      </c>
      <c r="V772" s="940"/>
      <c r="W772" s="938" t="s">
        <v>350</v>
      </c>
      <c r="X772" s="940" t="s">
        <v>351</v>
      </c>
      <c r="Y772" s="941"/>
    </row>
    <row r="773" spans="1:25" ht="20.25" customHeight="1">
      <c r="A773" s="959"/>
      <c r="B773" s="961"/>
      <c r="C773" s="961"/>
      <c r="D773" s="961"/>
      <c r="E773" s="991" t="s">
        <v>352</v>
      </c>
      <c r="F773" s="991"/>
      <c r="G773" s="991" t="s">
        <v>352</v>
      </c>
      <c r="H773" s="991"/>
      <c r="I773" s="991" t="s">
        <v>352</v>
      </c>
      <c r="J773" s="991"/>
      <c r="K773" s="991" t="s">
        <v>352</v>
      </c>
      <c r="L773" s="991"/>
      <c r="M773" s="989"/>
      <c r="N773" s="990"/>
      <c r="O773" s="991" t="s">
        <v>352</v>
      </c>
      <c r="P773" s="991"/>
      <c r="Q773" s="991" t="s">
        <v>352</v>
      </c>
      <c r="R773" s="991"/>
      <c r="S773" s="991" t="s">
        <v>352</v>
      </c>
      <c r="T773" s="991"/>
      <c r="U773" s="991" t="s">
        <v>352</v>
      </c>
      <c r="V773" s="940"/>
      <c r="W773" s="939"/>
      <c r="X773" s="719" t="s">
        <v>71</v>
      </c>
      <c r="Y773" s="719" t="s">
        <v>65</v>
      </c>
    </row>
    <row r="774" spans="1:25" ht="24" customHeight="1">
      <c r="A774" s="717">
        <v>17</v>
      </c>
      <c r="B774" s="164" t="str" cm="1">
        <f t="array" ref="B774">IFERROR(_xlfn.DROP(_xlfn.ANCHORARRAY(DataCalcs!$CQ$166),16),"")</f>
        <v/>
      </c>
      <c r="C774" s="165"/>
      <c r="D774" s="165"/>
      <c r="E774" s="934"/>
      <c r="F774" s="935"/>
      <c r="G774" s="934"/>
      <c r="H774" s="935"/>
      <c r="I774" s="934"/>
      <c r="J774" s="935"/>
      <c r="K774" s="929" t="s">
        <v>371</v>
      </c>
      <c r="L774" s="931"/>
      <c r="M774" s="929" t="s">
        <v>371</v>
      </c>
      <c r="N774" s="931"/>
      <c r="O774" s="929" t="s">
        <v>371</v>
      </c>
      <c r="P774" s="931"/>
      <c r="Q774" s="929" t="s">
        <v>371</v>
      </c>
      <c r="R774" s="931"/>
      <c r="S774" s="929" t="s">
        <v>371</v>
      </c>
      <c r="T774" s="931"/>
      <c r="U774" s="968"/>
      <c r="V774" s="957"/>
      <c r="W774" s="720"/>
      <c r="X774" s="720"/>
      <c r="Y774" s="720"/>
    </row>
    <row r="775" spans="1:25" ht="24" customHeight="1">
      <c r="A775" s="717">
        <v>18</v>
      </c>
      <c r="B775" s="164"/>
      <c r="C775" s="165"/>
      <c r="D775" s="165"/>
      <c r="E775" s="934"/>
      <c r="F775" s="935"/>
      <c r="G775" s="934"/>
      <c r="H775" s="935"/>
      <c r="I775" s="934"/>
      <c r="J775" s="935"/>
      <c r="K775" s="929" t="s">
        <v>371</v>
      </c>
      <c r="L775" s="931"/>
      <c r="M775" s="929" t="s">
        <v>371</v>
      </c>
      <c r="N775" s="931"/>
      <c r="O775" s="929" t="s">
        <v>371</v>
      </c>
      <c r="P775" s="931"/>
      <c r="Q775" s="929" t="s">
        <v>371</v>
      </c>
      <c r="R775" s="931"/>
      <c r="S775" s="929" t="s">
        <v>371</v>
      </c>
      <c r="T775" s="931"/>
      <c r="U775" s="968"/>
      <c r="V775" s="957"/>
      <c r="W775" s="720"/>
      <c r="X775" s="720"/>
      <c r="Y775" s="720"/>
    </row>
    <row r="776" spans="1:25" ht="24" customHeight="1">
      <c r="A776" s="720">
        <v>19</v>
      </c>
      <c r="B776" s="164"/>
      <c r="C776" s="165"/>
      <c r="D776" s="165"/>
      <c r="E776" s="934"/>
      <c r="F776" s="935"/>
      <c r="G776" s="934"/>
      <c r="H776" s="935"/>
      <c r="I776" s="934"/>
      <c r="J776" s="935"/>
      <c r="K776" s="929" t="s">
        <v>371</v>
      </c>
      <c r="L776" s="931"/>
      <c r="M776" s="929" t="s">
        <v>371</v>
      </c>
      <c r="N776" s="931"/>
      <c r="O776" s="929" t="s">
        <v>371</v>
      </c>
      <c r="P776" s="931"/>
      <c r="Q776" s="929" t="s">
        <v>371</v>
      </c>
      <c r="R776" s="931"/>
      <c r="S776" s="929" t="s">
        <v>371</v>
      </c>
      <c r="T776" s="931"/>
      <c r="U776" s="968"/>
      <c r="V776" s="957"/>
      <c r="W776" s="720"/>
      <c r="X776" s="720"/>
      <c r="Y776" s="720"/>
    </row>
    <row r="777" spans="1:25" ht="24" customHeight="1">
      <c r="A777" s="720">
        <v>20</v>
      </c>
      <c r="B777" s="164"/>
      <c r="C777" s="165"/>
      <c r="D777" s="165"/>
      <c r="E777" s="934"/>
      <c r="F777" s="935"/>
      <c r="G777" s="934"/>
      <c r="H777" s="935"/>
      <c r="I777" s="934"/>
      <c r="J777" s="935"/>
      <c r="K777" s="929" t="s">
        <v>371</v>
      </c>
      <c r="L777" s="931"/>
      <c r="M777" s="929" t="s">
        <v>371</v>
      </c>
      <c r="N777" s="931"/>
      <c r="O777" s="929" t="s">
        <v>371</v>
      </c>
      <c r="P777" s="931"/>
      <c r="Q777" s="929" t="s">
        <v>371</v>
      </c>
      <c r="R777" s="931"/>
      <c r="S777" s="929" t="s">
        <v>371</v>
      </c>
      <c r="T777" s="931"/>
      <c r="U777" s="968"/>
      <c r="V777" s="957"/>
      <c r="W777" s="720"/>
      <c r="X777" s="720"/>
      <c r="Y777" s="720"/>
    </row>
    <row r="778" spans="1:25" ht="24" customHeight="1">
      <c r="A778" s="720">
        <v>21</v>
      </c>
      <c r="B778" s="164"/>
      <c r="C778" s="165"/>
      <c r="D778" s="165"/>
      <c r="E778" s="934"/>
      <c r="F778" s="935"/>
      <c r="G778" s="934"/>
      <c r="H778" s="935"/>
      <c r="I778" s="934"/>
      <c r="J778" s="935"/>
      <c r="K778" s="929" t="s">
        <v>371</v>
      </c>
      <c r="L778" s="931"/>
      <c r="M778" s="929" t="s">
        <v>371</v>
      </c>
      <c r="N778" s="931"/>
      <c r="O778" s="929" t="s">
        <v>371</v>
      </c>
      <c r="P778" s="931"/>
      <c r="Q778" s="929" t="s">
        <v>371</v>
      </c>
      <c r="R778" s="931"/>
      <c r="S778" s="929" t="s">
        <v>371</v>
      </c>
      <c r="T778" s="931"/>
      <c r="U778" s="968"/>
      <c r="V778" s="957"/>
      <c r="W778" s="720"/>
      <c r="X778" s="720"/>
      <c r="Y778" s="720"/>
    </row>
    <row r="779" spans="1:25" ht="24" customHeight="1">
      <c r="A779" s="720">
        <v>22</v>
      </c>
      <c r="B779" s="164"/>
      <c r="C779" s="165"/>
      <c r="D779" s="165"/>
      <c r="E779" s="934"/>
      <c r="F779" s="935"/>
      <c r="G779" s="934"/>
      <c r="H779" s="935"/>
      <c r="I779" s="934"/>
      <c r="J779" s="935"/>
      <c r="K779" s="929" t="s">
        <v>371</v>
      </c>
      <c r="L779" s="931"/>
      <c r="M779" s="929" t="s">
        <v>371</v>
      </c>
      <c r="N779" s="931"/>
      <c r="O779" s="929" t="s">
        <v>371</v>
      </c>
      <c r="P779" s="931"/>
      <c r="Q779" s="929" t="s">
        <v>371</v>
      </c>
      <c r="R779" s="931"/>
      <c r="S779" s="929" t="s">
        <v>371</v>
      </c>
      <c r="T779" s="931"/>
      <c r="U779" s="968"/>
      <c r="V779" s="957"/>
      <c r="W779" s="720"/>
      <c r="X779" s="720"/>
      <c r="Y779" s="720"/>
    </row>
    <row r="780" spans="1:25" ht="24" customHeight="1">
      <c r="A780" s="720">
        <v>23</v>
      </c>
      <c r="B780" s="164"/>
      <c r="C780" s="165"/>
      <c r="D780" s="165"/>
      <c r="E780" s="934"/>
      <c r="F780" s="935"/>
      <c r="G780" s="934"/>
      <c r="H780" s="935"/>
      <c r="I780" s="934"/>
      <c r="J780" s="935"/>
      <c r="K780" s="929" t="s">
        <v>371</v>
      </c>
      <c r="L780" s="931"/>
      <c r="M780" s="929" t="s">
        <v>371</v>
      </c>
      <c r="N780" s="931"/>
      <c r="O780" s="929" t="s">
        <v>371</v>
      </c>
      <c r="P780" s="931"/>
      <c r="Q780" s="929" t="s">
        <v>371</v>
      </c>
      <c r="R780" s="931"/>
      <c r="S780" s="929" t="s">
        <v>371</v>
      </c>
      <c r="T780" s="931"/>
      <c r="U780" s="968"/>
      <c r="V780" s="957"/>
      <c r="W780" s="720"/>
      <c r="X780" s="720"/>
      <c r="Y780" s="720"/>
    </row>
    <row r="781" spans="1:25" ht="24" customHeight="1">
      <c r="A781" s="720">
        <v>24</v>
      </c>
      <c r="B781" s="164"/>
      <c r="C781" s="165"/>
      <c r="D781" s="165"/>
      <c r="E781" s="934"/>
      <c r="F781" s="935"/>
      <c r="G781" s="934"/>
      <c r="H781" s="935"/>
      <c r="I781" s="934"/>
      <c r="J781" s="935"/>
      <c r="K781" s="929" t="s">
        <v>371</v>
      </c>
      <c r="L781" s="931"/>
      <c r="M781" s="929" t="s">
        <v>371</v>
      </c>
      <c r="N781" s="931"/>
      <c r="O781" s="929" t="s">
        <v>371</v>
      </c>
      <c r="P781" s="931"/>
      <c r="Q781" s="929" t="s">
        <v>371</v>
      </c>
      <c r="R781" s="931"/>
      <c r="S781" s="929" t="s">
        <v>371</v>
      </c>
      <c r="T781" s="931"/>
      <c r="U781" s="968"/>
      <c r="V781" s="957"/>
      <c r="W781" s="720"/>
      <c r="X781" s="720"/>
      <c r="Y781" s="720"/>
    </row>
    <row r="782" spans="1:25" ht="24" customHeight="1">
      <c r="A782" s="720">
        <v>25</v>
      </c>
      <c r="B782" s="164"/>
      <c r="C782" s="165"/>
      <c r="D782" s="165"/>
      <c r="E782" s="934"/>
      <c r="F782" s="935"/>
      <c r="G782" s="934"/>
      <c r="H782" s="935"/>
      <c r="I782" s="934"/>
      <c r="J782" s="935"/>
      <c r="K782" s="929" t="s">
        <v>371</v>
      </c>
      <c r="L782" s="931"/>
      <c r="M782" s="929" t="s">
        <v>371</v>
      </c>
      <c r="N782" s="931"/>
      <c r="O782" s="929" t="s">
        <v>371</v>
      </c>
      <c r="P782" s="931"/>
      <c r="Q782" s="929" t="s">
        <v>371</v>
      </c>
      <c r="R782" s="931"/>
      <c r="S782" s="929" t="s">
        <v>371</v>
      </c>
      <c r="T782" s="931"/>
      <c r="U782" s="968"/>
      <c r="V782" s="957"/>
      <c r="W782" s="720"/>
      <c r="X782" s="720"/>
      <c r="Y782" s="720"/>
    </row>
    <row r="783" spans="1:25" ht="24" customHeight="1">
      <c r="A783" s="720">
        <v>26</v>
      </c>
      <c r="B783" s="164"/>
      <c r="C783" s="165"/>
      <c r="D783" s="165"/>
      <c r="E783" s="934"/>
      <c r="F783" s="935"/>
      <c r="G783" s="934"/>
      <c r="H783" s="935"/>
      <c r="I783" s="934"/>
      <c r="J783" s="935"/>
      <c r="K783" s="929" t="s">
        <v>371</v>
      </c>
      <c r="L783" s="931"/>
      <c r="M783" s="929" t="s">
        <v>371</v>
      </c>
      <c r="N783" s="931"/>
      <c r="O783" s="929" t="s">
        <v>371</v>
      </c>
      <c r="P783" s="931"/>
      <c r="Q783" s="929" t="s">
        <v>371</v>
      </c>
      <c r="R783" s="931"/>
      <c r="S783" s="929" t="s">
        <v>371</v>
      </c>
      <c r="T783" s="931"/>
      <c r="U783" s="968"/>
      <c r="V783" s="957"/>
      <c r="W783" s="720"/>
      <c r="X783" s="720"/>
      <c r="Y783" s="720"/>
    </row>
    <row r="784" spans="1:25" ht="24" customHeight="1">
      <c r="A784" s="720">
        <v>27</v>
      </c>
      <c r="B784" s="164"/>
      <c r="C784" s="165"/>
      <c r="D784" s="165"/>
      <c r="E784" s="934"/>
      <c r="F784" s="935"/>
      <c r="G784" s="934"/>
      <c r="H784" s="935"/>
      <c r="I784" s="934"/>
      <c r="J784" s="935"/>
      <c r="K784" s="929" t="s">
        <v>371</v>
      </c>
      <c r="L784" s="931"/>
      <c r="M784" s="929" t="s">
        <v>371</v>
      </c>
      <c r="N784" s="931"/>
      <c r="O784" s="929" t="s">
        <v>371</v>
      </c>
      <c r="P784" s="931"/>
      <c r="Q784" s="929" t="s">
        <v>371</v>
      </c>
      <c r="R784" s="931"/>
      <c r="S784" s="929" t="s">
        <v>371</v>
      </c>
      <c r="T784" s="931"/>
      <c r="U784" s="968"/>
      <c r="V784" s="957"/>
      <c r="W784" s="720"/>
      <c r="X784" s="720"/>
      <c r="Y784" s="720"/>
    </row>
    <row r="785" spans="1:25" ht="24" customHeight="1">
      <c r="A785" s="720">
        <v>28</v>
      </c>
      <c r="B785" s="164"/>
      <c r="C785" s="165"/>
      <c r="D785" s="165"/>
      <c r="E785" s="982"/>
      <c r="F785" s="983"/>
      <c r="G785" s="982"/>
      <c r="H785" s="983"/>
      <c r="I785" s="982"/>
      <c r="J785" s="983"/>
      <c r="K785" s="929" t="s">
        <v>371</v>
      </c>
      <c r="L785" s="931"/>
      <c r="M785" s="929" t="s">
        <v>371</v>
      </c>
      <c r="N785" s="931"/>
      <c r="O785" s="929" t="s">
        <v>371</v>
      </c>
      <c r="P785" s="931"/>
      <c r="Q785" s="929" t="s">
        <v>371</v>
      </c>
      <c r="R785" s="931"/>
      <c r="S785" s="929" t="s">
        <v>371</v>
      </c>
      <c r="T785" s="931"/>
      <c r="U785" s="984"/>
      <c r="V785" s="985"/>
      <c r="W785" s="716"/>
      <c r="X785" s="716"/>
      <c r="Y785" s="716"/>
    </row>
    <row r="786" spans="1:25" ht="24" customHeight="1">
      <c r="A786" s="720">
        <v>29</v>
      </c>
      <c r="B786" s="164"/>
      <c r="C786" s="165"/>
      <c r="D786" s="165"/>
      <c r="E786" s="980"/>
      <c r="F786" s="980"/>
      <c r="G786" s="980"/>
      <c r="H786" s="980"/>
      <c r="I786" s="980"/>
      <c r="J786" s="980"/>
      <c r="K786" s="929" t="s">
        <v>371</v>
      </c>
      <c r="L786" s="931"/>
      <c r="M786" s="929" t="s">
        <v>371</v>
      </c>
      <c r="N786" s="931"/>
      <c r="O786" s="929" t="s">
        <v>371</v>
      </c>
      <c r="P786" s="931"/>
      <c r="Q786" s="929" t="s">
        <v>371</v>
      </c>
      <c r="R786" s="931"/>
      <c r="S786" s="929" t="s">
        <v>371</v>
      </c>
      <c r="T786" s="931"/>
      <c r="U786" s="981"/>
      <c r="V786" s="981"/>
      <c r="W786" s="720"/>
      <c r="X786" s="720"/>
      <c r="Y786" s="720"/>
    </row>
    <row r="787" spans="1:25" ht="24" customHeight="1">
      <c r="A787" s="720">
        <v>30</v>
      </c>
      <c r="B787" s="164"/>
      <c r="C787" s="165"/>
      <c r="D787" s="165"/>
      <c r="E787" s="934"/>
      <c r="F787" s="935"/>
      <c r="G787" s="934"/>
      <c r="H787" s="935"/>
      <c r="I787" s="934"/>
      <c r="J787" s="935"/>
      <c r="K787" s="929" t="s">
        <v>371</v>
      </c>
      <c r="L787" s="931"/>
      <c r="M787" s="929" t="s">
        <v>371</v>
      </c>
      <c r="N787" s="931"/>
      <c r="O787" s="929" t="s">
        <v>371</v>
      </c>
      <c r="P787" s="931"/>
      <c r="Q787" s="929" t="s">
        <v>371</v>
      </c>
      <c r="R787" s="931"/>
      <c r="S787" s="929" t="s">
        <v>371</v>
      </c>
      <c r="T787" s="931"/>
      <c r="U787" s="968"/>
      <c r="V787" s="957"/>
      <c r="W787" s="720"/>
      <c r="X787" s="720"/>
      <c r="Y787" s="720"/>
    </row>
    <row r="788" spans="1:25" ht="24" customHeight="1">
      <c r="A788" s="720">
        <v>31</v>
      </c>
      <c r="B788" s="164"/>
      <c r="C788" s="165"/>
      <c r="D788" s="165"/>
      <c r="E788" s="934"/>
      <c r="F788" s="935"/>
      <c r="G788" s="934"/>
      <c r="H788" s="935"/>
      <c r="I788" s="934"/>
      <c r="J788" s="935"/>
      <c r="K788" s="929" t="s">
        <v>371</v>
      </c>
      <c r="L788" s="931"/>
      <c r="M788" s="929" t="s">
        <v>371</v>
      </c>
      <c r="N788" s="931"/>
      <c r="O788" s="929" t="s">
        <v>371</v>
      </c>
      <c r="P788" s="931"/>
      <c r="Q788" s="929" t="s">
        <v>371</v>
      </c>
      <c r="R788" s="931"/>
      <c r="S788" s="929" t="s">
        <v>371</v>
      </c>
      <c r="T788" s="931"/>
      <c r="U788" s="968"/>
      <c r="V788" s="957"/>
      <c r="W788" s="720"/>
      <c r="X788" s="720"/>
      <c r="Y788" s="720"/>
    </row>
    <row r="789" spans="1:25" ht="24" customHeight="1">
      <c r="A789" s="720">
        <v>32</v>
      </c>
      <c r="B789" s="164"/>
      <c r="C789" s="165"/>
      <c r="D789" s="165"/>
      <c r="E789" s="934"/>
      <c r="F789" s="935"/>
      <c r="G789" s="934"/>
      <c r="H789" s="935"/>
      <c r="I789" s="934"/>
      <c r="J789" s="935"/>
      <c r="K789" s="929" t="s">
        <v>371</v>
      </c>
      <c r="L789" s="931"/>
      <c r="M789" s="929" t="s">
        <v>371</v>
      </c>
      <c r="N789" s="931"/>
      <c r="O789" s="929" t="s">
        <v>371</v>
      </c>
      <c r="P789" s="931"/>
      <c r="Q789" s="929" t="s">
        <v>371</v>
      </c>
      <c r="R789" s="931"/>
      <c r="S789" s="929" t="s">
        <v>371</v>
      </c>
      <c r="T789" s="931"/>
      <c r="U789" s="968"/>
      <c r="V789" s="957"/>
      <c r="W789" s="720"/>
      <c r="X789" s="720"/>
      <c r="Y789" s="720"/>
    </row>
    <row r="790" spans="1:25" ht="20.25" customHeight="1">
      <c r="A790" s="158"/>
      <c r="B790" s="158"/>
      <c r="C790" s="167"/>
      <c r="D790" s="167"/>
      <c r="E790" s="158"/>
      <c r="F790" s="158"/>
      <c r="G790" s="158"/>
      <c r="H790" s="158"/>
      <c r="I790" s="158"/>
      <c r="J790" s="158"/>
      <c r="K790" s="158"/>
      <c r="L790" s="158"/>
      <c r="M790" s="158"/>
      <c r="N790" s="158"/>
      <c r="O790" s="158"/>
      <c r="P790" s="158"/>
      <c r="Q790" s="158"/>
      <c r="R790" s="158"/>
      <c r="S790" s="158"/>
      <c r="T790" s="158"/>
      <c r="U790" s="158"/>
      <c r="V790" s="158"/>
      <c r="W790" s="158"/>
      <c r="X790" s="158"/>
      <c r="Y790" s="158"/>
    </row>
    <row r="791" spans="1:25" ht="20.25" customHeight="1">
      <c r="A791" s="928"/>
      <c r="B791" s="928"/>
      <c r="C791" s="928"/>
      <c r="D791" s="928"/>
      <c r="E791" s="928"/>
      <c r="F791" s="928"/>
      <c r="G791" s="715"/>
      <c r="H791" s="928"/>
      <c r="I791" s="928"/>
      <c r="J791" s="928"/>
      <c r="K791" s="928"/>
      <c r="L791" s="928"/>
      <c r="M791" s="928"/>
      <c r="N791" s="928"/>
      <c r="O791" s="928"/>
      <c r="P791" s="928"/>
      <c r="Q791" s="928"/>
      <c r="R791" s="928"/>
      <c r="S791" s="928"/>
      <c r="T791" s="158"/>
      <c r="U791" s="929" t="s">
        <v>355</v>
      </c>
      <c r="V791" s="930"/>
      <c r="W791" s="930"/>
      <c r="X791" s="930"/>
      <c r="Y791" s="931"/>
    </row>
    <row r="792" spans="1:25" ht="20.25" customHeight="1">
      <c r="A792" s="158"/>
      <c r="B792" s="715"/>
      <c r="C792" s="715"/>
      <c r="D792" s="715"/>
      <c r="E792" s="979"/>
      <c r="F792" s="979"/>
      <c r="G792" s="715"/>
      <c r="H792" s="158"/>
      <c r="I792" s="715"/>
      <c r="J792" s="928"/>
      <c r="K792" s="928"/>
      <c r="L792" s="928"/>
      <c r="M792" s="928"/>
      <c r="N792" s="928"/>
      <c r="O792" s="928"/>
      <c r="P792" s="928"/>
      <c r="Q792" s="928"/>
      <c r="R792" s="979"/>
      <c r="S792" s="979"/>
      <c r="T792" s="158"/>
      <c r="U792" s="169"/>
      <c r="V792" s="158"/>
      <c r="W792" s="158"/>
      <c r="X792" s="158"/>
      <c r="Y792" s="170"/>
    </row>
    <row r="793" spans="1:25" ht="20.25" customHeight="1">
      <c r="A793" s="714"/>
      <c r="B793" s="715"/>
      <c r="C793" s="167"/>
      <c r="D793" s="715"/>
      <c r="E793" s="978"/>
      <c r="F793" s="978"/>
      <c r="G793" s="718"/>
      <c r="H793" s="714"/>
      <c r="I793" s="715"/>
      <c r="J793" s="928"/>
      <c r="K793" s="928"/>
      <c r="L793" s="928"/>
      <c r="M793" s="928"/>
      <c r="N793" s="928"/>
      <c r="O793" s="928"/>
      <c r="P793" s="928"/>
      <c r="Q793" s="928"/>
      <c r="R793" s="928"/>
      <c r="S793" s="928"/>
      <c r="T793" s="158"/>
      <c r="U793" s="169"/>
      <c r="V793" s="158"/>
      <c r="W793" s="158"/>
      <c r="X793" s="158"/>
      <c r="Y793" s="170"/>
    </row>
    <row r="794" spans="1:25" ht="20.25" customHeight="1">
      <c r="A794" s="714"/>
      <c r="B794" s="715"/>
      <c r="C794" s="167"/>
      <c r="D794" s="715"/>
      <c r="E794" s="978"/>
      <c r="F794" s="978"/>
      <c r="G794" s="718"/>
      <c r="H794" s="714"/>
      <c r="I794" s="715"/>
      <c r="J794" s="928"/>
      <c r="K794" s="928"/>
      <c r="L794" s="928"/>
      <c r="M794" s="928"/>
      <c r="N794" s="928"/>
      <c r="O794" s="928"/>
      <c r="P794" s="928"/>
      <c r="Q794" s="928"/>
      <c r="R794" s="928"/>
      <c r="S794" s="928"/>
      <c r="T794" s="158"/>
      <c r="U794" s="169"/>
      <c r="V794" s="158"/>
      <c r="W794" s="158"/>
      <c r="X794" s="158"/>
      <c r="Y794" s="170"/>
    </row>
    <row r="795" spans="1:25" ht="20.25" customHeight="1">
      <c r="A795" s="714"/>
      <c r="B795" s="715"/>
      <c r="C795" s="167"/>
      <c r="D795" s="715"/>
      <c r="E795" s="978"/>
      <c r="F795" s="978"/>
      <c r="G795" s="718"/>
      <c r="H795" s="714"/>
      <c r="I795" s="715"/>
      <c r="J795" s="928"/>
      <c r="K795" s="928"/>
      <c r="L795" s="928"/>
      <c r="M795" s="928"/>
      <c r="N795" s="928"/>
      <c r="O795" s="928"/>
      <c r="P795" s="928"/>
      <c r="Q795" s="928"/>
      <c r="R795" s="928"/>
      <c r="S795" s="928"/>
      <c r="U795" s="173"/>
      <c r="Y795" s="174"/>
    </row>
    <row r="796" spans="1:25" ht="20.25" customHeight="1">
      <c r="A796" s="714"/>
      <c r="B796" s="715"/>
      <c r="C796" s="167"/>
      <c r="D796" s="715"/>
      <c r="E796" s="978"/>
      <c r="F796" s="978"/>
      <c r="G796" s="718"/>
      <c r="H796" s="714"/>
      <c r="I796" s="715"/>
      <c r="J796" s="928"/>
      <c r="K796" s="928"/>
      <c r="L796" s="928"/>
      <c r="M796" s="928"/>
      <c r="N796" s="928"/>
      <c r="O796" s="928"/>
      <c r="P796" s="928"/>
      <c r="Q796" s="928"/>
      <c r="R796" s="928"/>
      <c r="S796" s="928"/>
      <c r="T796" s="158"/>
      <c r="U796" s="929" t="s">
        <v>358</v>
      </c>
      <c r="V796" s="930"/>
      <c r="W796" s="930"/>
      <c r="X796" s="930"/>
      <c r="Y796" s="931"/>
    </row>
    <row r="797" spans="1:25" ht="20.25" customHeight="1">
      <c r="A797" s="714"/>
      <c r="B797" s="715"/>
      <c r="C797" s="167"/>
      <c r="D797" s="715"/>
      <c r="E797" s="978"/>
      <c r="F797" s="978"/>
      <c r="G797" s="718"/>
      <c r="H797" s="714"/>
      <c r="I797" s="715"/>
      <c r="J797" s="928"/>
      <c r="K797" s="928"/>
      <c r="L797" s="928"/>
      <c r="M797" s="928"/>
      <c r="N797" s="928"/>
      <c r="O797" s="928"/>
      <c r="P797" s="928"/>
      <c r="Q797" s="928"/>
      <c r="R797" s="928"/>
      <c r="S797" s="928"/>
      <c r="T797" s="158"/>
      <c r="U797" s="492"/>
      <c r="V797" s="715"/>
      <c r="W797" s="715"/>
      <c r="X797" s="715"/>
      <c r="Y797" s="493"/>
    </row>
    <row r="798" spans="1:25" ht="20.25" customHeight="1">
      <c r="A798" s="714"/>
      <c r="B798" s="715"/>
      <c r="C798" s="167"/>
      <c r="D798" s="715"/>
      <c r="E798" s="978"/>
      <c r="F798" s="978"/>
      <c r="G798" s="718"/>
      <c r="H798" s="714"/>
      <c r="I798" s="715"/>
      <c r="J798" s="928"/>
      <c r="K798" s="928"/>
      <c r="L798" s="928"/>
      <c r="M798" s="928"/>
      <c r="N798" s="928"/>
      <c r="O798" s="928"/>
      <c r="P798" s="928"/>
      <c r="Q798" s="928"/>
      <c r="R798" s="928"/>
      <c r="S798" s="928"/>
      <c r="T798" s="158"/>
      <c r="U798" s="492"/>
      <c r="V798" s="715"/>
      <c r="W798" s="715"/>
      <c r="X798" s="715"/>
      <c r="Y798" s="493"/>
    </row>
    <row r="799" spans="1:25" ht="20.25" customHeight="1">
      <c r="A799" s="714"/>
      <c r="B799" s="715"/>
      <c r="C799" s="167"/>
      <c r="D799" s="715"/>
      <c r="E799" s="978"/>
      <c r="F799" s="978"/>
      <c r="G799" s="718"/>
      <c r="H799" s="714"/>
      <c r="I799" s="715"/>
      <c r="J799" s="928"/>
      <c r="K799" s="928"/>
      <c r="L799" s="928"/>
      <c r="M799" s="928"/>
      <c r="N799" s="928"/>
      <c r="O799" s="928"/>
      <c r="P799" s="928"/>
      <c r="Q799" s="928"/>
      <c r="R799" s="928"/>
      <c r="S799" s="928"/>
      <c r="U799" s="173"/>
      <c r="Y799" s="174"/>
    </row>
    <row r="800" spans="1:25" ht="20.25" customHeight="1">
      <c r="A800" s="714"/>
      <c r="B800" s="715"/>
      <c r="C800" s="167"/>
      <c r="D800" s="715"/>
      <c r="E800" s="978"/>
      <c r="F800" s="978"/>
      <c r="G800" s="718"/>
      <c r="H800" s="714"/>
      <c r="I800" s="715"/>
      <c r="J800" s="928"/>
      <c r="K800" s="928"/>
      <c r="L800" s="928"/>
      <c r="M800" s="928"/>
      <c r="N800" s="928"/>
      <c r="O800" s="928"/>
      <c r="P800" s="928"/>
      <c r="Q800" s="928"/>
      <c r="R800" s="928"/>
      <c r="S800" s="928"/>
      <c r="T800" s="158"/>
      <c r="U800" s="175"/>
      <c r="V800" s="176"/>
      <c r="W800" s="176"/>
      <c r="X800" s="176"/>
      <c r="Y800" s="177"/>
    </row>
    <row r="801" spans="1:25" ht="12" customHeight="1">
      <c r="A801" s="714"/>
      <c r="B801" s="715"/>
      <c r="C801" s="167"/>
      <c r="D801" s="715"/>
      <c r="E801" s="718"/>
      <c r="F801" s="718"/>
      <c r="G801" s="718"/>
      <c r="H801" s="714"/>
      <c r="I801" s="715"/>
      <c r="J801" s="715"/>
      <c r="K801" s="715"/>
      <c r="L801" s="715"/>
      <c r="M801" s="715"/>
      <c r="N801" s="715"/>
      <c r="O801" s="715"/>
      <c r="P801" s="715"/>
      <c r="Q801" s="715"/>
      <c r="R801" s="715"/>
      <c r="S801" s="715"/>
      <c r="T801" s="158"/>
      <c r="U801" s="158"/>
      <c r="V801" s="158"/>
      <c r="W801" s="158"/>
      <c r="X801" s="158"/>
      <c r="Y801" s="158"/>
    </row>
    <row r="802" spans="1:25" ht="38.25" customHeight="1">
      <c r="A802" s="942" t="s">
        <v>360</v>
      </c>
      <c r="B802" s="943"/>
      <c r="C802" s="943"/>
      <c r="D802" s="943"/>
      <c r="E802" s="992" t="s">
        <v>4</v>
      </c>
      <c r="F802" s="992"/>
      <c r="G802" s="945">
        <f>Boys!$G$3</f>
        <v>46271</v>
      </c>
      <c r="H802" s="946"/>
      <c r="I802" s="947"/>
      <c r="J802" s="992" t="s">
        <v>5</v>
      </c>
      <c r="K802" s="992"/>
      <c r="L802" s="993" t="str">
        <f>Boys!$I$3</f>
        <v>Tilsley</v>
      </c>
      <c r="M802" s="994"/>
      <c r="N802" s="994"/>
      <c r="O802" s="994"/>
      <c r="P802" s="949"/>
      <c r="Q802" s="950"/>
      <c r="R802" s="992" t="s">
        <v>340</v>
      </c>
      <c r="S802" s="992"/>
      <c r="T802" s="948" t="str">
        <f>'Read Me First'!$A$1</f>
        <v>Oxfordshire Track and Field League 2026</v>
      </c>
      <c r="U802" s="949"/>
      <c r="V802" s="949"/>
      <c r="W802" s="949"/>
      <c r="X802" s="949"/>
      <c r="Y802" s="950"/>
    </row>
    <row r="803" spans="1:25" ht="38.25" customHeight="1">
      <c r="A803" s="929" t="s">
        <v>283</v>
      </c>
      <c r="B803" s="931"/>
      <c r="C803" s="948" t="str">
        <f>"Shot U20 Men (" &amp;DataCalcs!$O$699 &amp; " athletes) - " &amp; DataTables!$R$67</f>
        <v>Shot U20 Men (0 athletes) - 6.00kg</v>
      </c>
      <c r="D803" s="950"/>
      <c r="E803" s="929" t="s">
        <v>341</v>
      </c>
      <c r="F803" s="931"/>
      <c r="G803" s="951">
        <f>DataTables!$Q$67</f>
        <v>0.625</v>
      </c>
      <c r="H803" s="952"/>
      <c r="I803" s="953"/>
      <c r="J803" s="929" t="s">
        <v>342</v>
      </c>
      <c r="K803" s="930"/>
      <c r="L803" s="956" t="str">
        <f>DataTables!$N$67</f>
        <v>n/a</v>
      </c>
      <c r="M803" s="956"/>
      <c r="N803" s="948" t="s">
        <v>361</v>
      </c>
      <c r="O803" s="949"/>
      <c r="P803" s="949"/>
      <c r="Q803" s="949"/>
      <c r="R803" s="949"/>
      <c r="S803" s="949"/>
      <c r="T803" s="949"/>
      <c r="U803" s="949"/>
      <c r="V803" s="949"/>
      <c r="W803" s="949"/>
      <c r="X803" s="949"/>
      <c r="Y803" s="950"/>
    </row>
    <row r="804" spans="1:25" ht="20.25" customHeight="1">
      <c r="A804" s="158"/>
      <c r="B804" s="158"/>
      <c r="C804" s="158"/>
      <c r="D804" s="159"/>
      <c r="E804" s="715"/>
      <c r="F804" s="715"/>
      <c r="G804" s="160"/>
      <c r="H804" s="160"/>
      <c r="I804" s="715"/>
      <c r="J804" s="715"/>
      <c r="K804" s="713"/>
      <c r="L804" s="713"/>
      <c r="M804" s="713"/>
      <c r="N804" s="161"/>
      <c r="O804" s="161"/>
      <c r="P804" s="162"/>
      <c r="Q804" s="161"/>
      <c r="R804" s="163"/>
      <c r="S804" s="163"/>
      <c r="T804" s="163"/>
      <c r="U804" s="163"/>
      <c r="V804" s="163"/>
      <c r="W804" s="163"/>
      <c r="X804" s="163"/>
      <c r="Y804" s="163"/>
    </row>
    <row r="805" spans="1:25" ht="38.25" customHeight="1">
      <c r="A805" s="958" t="s">
        <v>344</v>
      </c>
      <c r="B805" s="960" t="s">
        <v>302</v>
      </c>
      <c r="C805" s="960" t="s">
        <v>345</v>
      </c>
      <c r="D805" s="960" t="s">
        <v>346</v>
      </c>
      <c r="E805" s="986" t="s">
        <v>362</v>
      </c>
      <c r="F805" s="986"/>
      <c r="G805" s="986" t="s">
        <v>363</v>
      </c>
      <c r="H805" s="986"/>
      <c r="I805" s="986" t="s">
        <v>364</v>
      </c>
      <c r="J805" s="986"/>
      <c r="K805" s="986" t="s">
        <v>365</v>
      </c>
      <c r="L805" s="986"/>
      <c r="M805" s="987" t="s">
        <v>366</v>
      </c>
      <c r="N805" s="988"/>
      <c r="O805" s="986" t="s">
        <v>367</v>
      </c>
      <c r="P805" s="991"/>
      <c r="Q805" s="986" t="s">
        <v>368</v>
      </c>
      <c r="R805" s="991"/>
      <c r="S805" s="986" t="s">
        <v>369</v>
      </c>
      <c r="T805" s="991"/>
      <c r="U805" s="986" t="s">
        <v>370</v>
      </c>
      <c r="V805" s="940"/>
      <c r="W805" s="938" t="s">
        <v>350</v>
      </c>
      <c r="X805" s="940" t="s">
        <v>351</v>
      </c>
      <c r="Y805" s="941"/>
    </row>
    <row r="806" spans="1:25" ht="20.25" customHeight="1">
      <c r="A806" s="959"/>
      <c r="B806" s="961"/>
      <c r="C806" s="961"/>
      <c r="D806" s="961"/>
      <c r="E806" s="991" t="s">
        <v>352</v>
      </c>
      <c r="F806" s="991"/>
      <c r="G806" s="991" t="s">
        <v>352</v>
      </c>
      <c r="H806" s="991"/>
      <c r="I806" s="991" t="s">
        <v>352</v>
      </c>
      <c r="J806" s="991"/>
      <c r="K806" s="991" t="s">
        <v>352</v>
      </c>
      <c r="L806" s="991"/>
      <c r="M806" s="989"/>
      <c r="N806" s="990"/>
      <c r="O806" s="991" t="s">
        <v>352</v>
      </c>
      <c r="P806" s="991"/>
      <c r="Q806" s="991" t="s">
        <v>352</v>
      </c>
      <c r="R806" s="991"/>
      <c r="S806" s="991" t="s">
        <v>352</v>
      </c>
      <c r="T806" s="991"/>
      <c r="U806" s="991" t="s">
        <v>352</v>
      </c>
      <c r="V806" s="940"/>
      <c r="W806" s="939"/>
      <c r="X806" s="719" t="s">
        <v>71</v>
      </c>
      <c r="Y806" s="719" t="s">
        <v>65</v>
      </c>
    </row>
    <row r="807" spans="1:25" ht="24" customHeight="1">
      <c r="A807" s="717">
        <v>1</v>
      </c>
      <c r="B807" s="164" t="str" cm="1">
        <f t="array" ref="B807">IFERROR(_xlfn.TAKE(_xlfn.ANCHORARRAY(DataCalcs!$DO$248),16),"")</f>
        <v/>
      </c>
      <c r="C807" s="165"/>
      <c r="D807" s="165"/>
      <c r="E807" s="934"/>
      <c r="F807" s="935"/>
      <c r="G807" s="934"/>
      <c r="H807" s="935"/>
      <c r="I807" s="934"/>
      <c r="J807" s="935"/>
      <c r="K807" s="929" t="s">
        <v>371</v>
      </c>
      <c r="L807" s="931"/>
      <c r="M807" s="929" t="s">
        <v>371</v>
      </c>
      <c r="N807" s="931"/>
      <c r="O807" s="929" t="s">
        <v>371</v>
      </c>
      <c r="P807" s="931"/>
      <c r="Q807" s="929" t="s">
        <v>371</v>
      </c>
      <c r="R807" s="931"/>
      <c r="S807" s="929" t="s">
        <v>371</v>
      </c>
      <c r="T807" s="931"/>
      <c r="U807" s="968"/>
      <c r="V807" s="957"/>
      <c r="W807" s="496"/>
      <c r="X807" s="496"/>
      <c r="Y807" s="496"/>
    </row>
    <row r="808" spans="1:25" ht="24" customHeight="1">
      <c r="A808" s="720">
        <v>2</v>
      </c>
      <c r="B808" s="164"/>
      <c r="C808" s="165"/>
      <c r="D808" s="165"/>
      <c r="E808" s="934"/>
      <c r="F808" s="935"/>
      <c r="G808" s="934"/>
      <c r="H808" s="935"/>
      <c r="I808" s="934"/>
      <c r="J808" s="935"/>
      <c r="K808" s="929" t="s">
        <v>371</v>
      </c>
      <c r="L808" s="931"/>
      <c r="M808" s="929" t="s">
        <v>371</v>
      </c>
      <c r="N808" s="931"/>
      <c r="O808" s="929" t="s">
        <v>371</v>
      </c>
      <c r="P808" s="931"/>
      <c r="Q808" s="929" t="s">
        <v>371</v>
      </c>
      <c r="R808" s="931"/>
      <c r="S808" s="929" t="s">
        <v>371</v>
      </c>
      <c r="T808" s="931"/>
      <c r="U808" s="968"/>
      <c r="V808" s="957"/>
      <c r="W808" s="496"/>
      <c r="X808" s="496"/>
      <c r="Y808" s="496"/>
    </row>
    <row r="809" spans="1:25" ht="24" customHeight="1">
      <c r="A809" s="720">
        <v>3</v>
      </c>
      <c r="B809" s="164"/>
      <c r="C809" s="165"/>
      <c r="D809" s="165"/>
      <c r="E809" s="934"/>
      <c r="F809" s="935"/>
      <c r="G809" s="934"/>
      <c r="H809" s="935"/>
      <c r="I809" s="934"/>
      <c r="J809" s="935"/>
      <c r="K809" s="929" t="s">
        <v>371</v>
      </c>
      <c r="L809" s="931"/>
      <c r="M809" s="929" t="s">
        <v>371</v>
      </c>
      <c r="N809" s="931"/>
      <c r="O809" s="929" t="s">
        <v>371</v>
      </c>
      <c r="P809" s="931"/>
      <c r="Q809" s="929" t="s">
        <v>371</v>
      </c>
      <c r="R809" s="931"/>
      <c r="S809" s="929" t="s">
        <v>371</v>
      </c>
      <c r="T809" s="931"/>
      <c r="U809" s="968"/>
      <c r="V809" s="957"/>
      <c r="W809" s="496"/>
      <c r="X809" s="496"/>
      <c r="Y809" s="496"/>
    </row>
    <row r="810" spans="1:25" ht="24" customHeight="1">
      <c r="A810" s="720">
        <v>4</v>
      </c>
      <c r="B810" s="164"/>
      <c r="C810" s="165"/>
      <c r="D810" s="165"/>
      <c r="E810" s="934"/>
      <c r="F810" s="935"/>
      <c r="G810" s="934"/>
      <c r="H810" s="935"/>
      <c r="I810" s="934"/>
      <c r="J810" s="935"/>
      <c r="K810" s="929" t="s">
        <v>371</v>
      </c>
      <c r="L810" s="931"/>
      <c r="M810" s="929" t="s">
        <v>371</v>
      </c>
      <c r="N810" s="931"/>
      <c r="O810" s="929" t="s">
        <v>371</v>
      </c>
      <c r="P810" s="931"/>
      <c r="Q810" s="929" t="s">
        <v>371</v>
      </c>
      <c r="R810" s="931"/>
      <c r="S810" s="929" t="s">
        <v>371</v>
      </c>
      <c r="T810" s="931"/>
      <c r="U810" s="968"/>
      <c r="V810" s="957"/>
      <c r="W810" s="496"/>
      <c r="X810" s="496"/>
      <c r="Y810" s="496"/>
    </row>
    <row r="811" spans="1:25" ht="24" customHeight="1">
      <c r="A811" s="720">
        <v>5</v>
      </c>
      <c r="B811" s="164"/>
      <c r="C811" s="165"/>
      <c r="D811" s="165"/>
      <c r="E811" s="934"/>
      <c r="F811" s="935"/>
      <c r="G811" s="934"/>
      <c r="H811" s="935"/>
      <c r="I811" s="934"/>
      <c r="J811" s="935"/>
      <c r="K811" s="929" t="s">
        <v>371</v>
      </c>
      <c r="L811" s="931"/>
      <c r="M811" s="929" t="s">
        <v>371</v>
      </c>
      <c r="N811" s="931"/>
      <c r="O811" s="929" t="s">
        <v>371</v>
      </c>
      <c r="P811" s="931"/>
      <c r="Q811" s="929" t="s">
        <v>371</v>
      </c>
      <c r="R811" s="931"/>
      <c r="S811" s="929" t="s">
        <v>371</v>
      </c>
      <c r="T811" s="931"/>
      <c r="U811" s="968"/>
      <c r="V811" s="957"/>
      <c r="W811" s="496"/>
      <c r="X811" s="496"/>
      <c r="Y811" s="496"/>
    </row>
    <row r="812" spans="1:25" ht="24" customHeight="1">
      <c r="A812" s="720">
        <v>6</v>
      </c>
      <c r="B812" s="164"/>
      <c r="C812" s="165"/>
      <c r="D812" s="165"/>
      <c r="E812" s="934"/>
      <c r="F812" s="935"/>
      <c r="G812" s="934"/>
      <c r="H812" s="935"/>
      <c r="I812" s="934"/>
      <c r="J812" s="935"/>
      <c r="K812" s="929" t="s">
        <v>371</v>
      </c>
      <c r="L812" s="931"/>
      <c r="M812" s="929" t="s">
        <v>371</v>
      </c>
      <c r="N812" s="931"/>
      <c r="O812" s="929" t="s">
        <v>371</v>
      </c>
      <c r="P812" s="931"/>
      <c r="Q812" s="929" t="s">
        <v>371</v>
      </c>
      <c r="R812" s="931"/>
      <c r="S812" s="929" t="s">
        <v>371</v>
      </c>
      <c r="T812" s="931"/>
      <c r="U812" s="968"/>
      <c r="V812" s="957"/>
      <c r="W812" s="496"/>
      <c r="X812" s="496"/>
      <c r="Y812" s="496"/>
    </row>
    <row r="813" spans="1:25" ht="24" customHeight="1">
      <c r="A813" s="720">
        <v>7</v>
      </c>
      <c r="B813" s="164"/>
      <c r="C813" s="165"/>
      <c r="D813" s="165"/>
      <c r="E813" s="934"/>
      <c r="F813" s="935"/>
      <c r="G813" s="934"/>
      <c r="H813" s="935"/>
      <c r="I813" s="934"/>
      <c r="J813" s="935"/>
      <c r="K813" s="929" t="s">
        <v>371</v>
      </c>
      <c r="L813" s="931"/>
      <c r="M813" s="929" t="s">
        <v>371</v>
      </c>
      <c r="N813" s="931"/>
      <c r="O813" s="929" t="s">
        <v>371</v>
      </c>
      <c r="P813" s="931"/>
      <c r="Q813" s="929" t="s">
        <v>371</v>
      </c>
      <c r="R813" s="931"/>
      <c r="S813" s="929" t="s">
        <v>371</v>
      </c>
      <c r="T813" s="931"/>
      <c r="U813" s="968"/>
      <c r="V813" s="957"/>
      <c r="W813" s="496"/>
      <c r="X813" s="496"/>
      <c r="Y813" s="496"/>
    </row>
    <row r="814" spans="1:25" ht="24" customHeight="1">
      <c r="A814" s="720">
        <v>8</v>
      </c>
      <c r="B814" s="164"/>
      <c r="C814" s="165"/>
      <c r="D814" s="165"/>
      <c r="E814" s="934"/>
      <c r="F814" s="935"/>
      <c r="G814" s="934"/>
      <c r="H814" s="935"/>
      <c r="I814" s="934"/>
      <c r="J814" s="935"/>
      <c r="K814" s="929" t="s">
        <v>371</v>
      </c>
      <c r="L814" s="931"/>
      <c r="M814" s="929" t="s">
        <v>371</v>
      </c>
      <c r="N814" s="931"/>
      <c r="O814" s="929" t="s">
        <v>371</v>
      </c>
      <c r="P814" s="931"/>
      <c r="Q814" s="929" t="s">
        <v>371</v>
      </c>
      <c r="R814" s="931"/>
      <c r="S814" s="929" t="s">
        <v>371</v>
      </c>
      <c r="T814" s="931"/>
      <c r="U814" s="968"/>
      <c r="V814" s="957"/>
      <c r="W814" s="496"/>
      <c r="X814" s="496"/>
      <c r="Y814" s="496"/>
    </row>
    <row r="815" spans="1:25" ht="24" customHeight="1">
      <c r="A815" s="720">
        <v>9</v>
      </c>
      <c r="B815" s="164"/>
      <c r="C815" s="165"/>
      <c r="D815" s="165"/>
      <c r="E815" s="934"/>
      <c r="F815" s="935"/>
      <c r="G815" s="934"/>
      <c r="H815" s="935"/>
      <c r="I815" s="934"/>
      <c r="J815" s="935"/>
      <c r="K815" s="929" t="s">
        <v>371</v>
      </c>
      <c r="L815" s="931"/>
      <c r="M815" s="929" t="s">
        <v>371</v>
      </c>
      <c r="N815" s="931"/>
      <c r="O815" s="929" t="s">
        <v>371</v>
      </c>
      <c r="P815" s="931"/>
      <c r="Q815" s="929" t="s">
        <v>371</v>
      </c>
      <c r="R815" s="931"/>
      <c r="S815" s="929" t="s">
        <v>371</v>
      </c>
      <c r="T815" s="931"/>
      <c r="U815" s="968"/>
      <c r="V815" s="957"/>
      <c r="W815" s="496"/>
      <c r="X815" s="496"/>
      <c r="Y815" s="496"/>
    </row>
    <row r="816" spans="1:25" ht="24" customHeight="1">
      <c r="A816" s="720">
        <v>10</v>
      </c>
      <c r="B816" s="164"/>
      <c r="C816" s="165"/>
      <c r="D816" s="165"/>
      <c r="E816" s="934"/>
      <c r="F816" s="935"/>
      <c r="G816" s="934"/>
      <c r="H816" s="935"/>
      <c r="I816" s="934"/>
      <c r="J816" s="935"/>
      <c r="K816" s="929" t="s">
        <v>371</v>
      </c>
      <c r="L816" s="931"/>
      <c r="M816" s="929" t="s">
        <v>371</v>
      </c>
      <c r="N816" s="931"/>
      <c r="O816" s="929" t="s">
        <v>371</v>
      </c>
      <c r="P816" s="931"/>
      <c r="Q816" s="929" t="s">
        <v>371</v>
      </c>
      <c r="R816" s="931"/>
      <c r="S816" s="929" t="s">
        <v>371</v>
      </c>
      <c r="T816" s="931"/>
      <c r="U816" s="968"/>
      <c r="V816" s="957"/>
      <c r="W816" s="496"/>
      <c r="X816" s="496"/>
      <c r="Y816" s="496"/>
    </row>
    <row r="817" spans="1:25" ht="24" customHeight="1">
      <c r="A817" s="720">
        <v>11</v>
      </c>
      <c r="B817" s="164"/>
      <c r="C817" s="165"/>
      <c r="D817" s="165"/>
      <c r="E817" s="934"/>
      <c r="F817" s="935"/>
      <c r="G817" s="934"/>
      <c r="H817" s="935"/>
      <c r="I817" s="934"/>
      <c r="J817" s="935"/>
      <c r="K817" s="929" t="s">
        <v>371</v>
      </c>
      <c r="L817" s="931"/>
      <c r="M817" s="929" t="s">
        <v>371</v>
      </c>
      <c r="N817" s="931"/>
      <c r="O817" s="929" t="s">
        <v>371</v>
      </c>
      <c r="P817" s="931"/>
      <c r="Q817" s="929" t="s">
        <v>371</v>
      </c>
      <c r="R817" s="931"/>
      <c r="S817" s="929" t="s">
        <v>371</v>
      </c>
      <c r="T817" s="931"/>
      <c r="U817" s="968"/>
      <c r="V817" s="957"/>
      <c r="W817" s="496"/>
      <c r="X817" s="496"/>
      <c r="Y817" s="496"/>
    </row>
    <row r="818" spans="1:25" ht="24" customHeight="1">
      <c r="A818" s="720">
        <v>12</v>
      </c>
      <c r="B818" s="164"/>
      <c r="C818" s="165"/>
      <c r="D818" s="165"/>
      <c r="E818" s="982"/>
      <c r="F818" s="983"/>
      <c r="G818" s="982"/>
      <c r="H818" s="983"/>
      <c r="I818" s="982"/>
      <c r="J818" s="983"/>
      <c r="K818" s="929" t="s">
        <v>371</v>
      </c>
      <c r="L818" s="931"/>
      <c r="M818" s="929" t="s">
        <v>371</v>
      </c>
      <c r="N818" s="931"/>
      <c r="O818" s="929" t="s">
        <v>371</v>
      </c>
      <c r="P818" s="931"/>
      <c r="Q818" s="929" t="s">
        <v>371</v>
      </c>
      <c r="R818" s="931"/>
      <c r="S818" s="929" t="s">
        <v>371</v>
      </c>
      <c r="T818" s="931"/>
      <c r="U818" s="984"/>
      <c r="V818" s="985"/>
      <c r="W818" s="497"/>
      <c r="X818" s="497"/>
      <c r="Y818" s="497"/>
    </row>
    <row r="819" spans="1:25" ht="24" customHeight="1">
      <c r="A819" s="720">
        <v>13</v>
      </c>
      <c r="B819" s="164"/>
      <c r="C819" s="165"/>
      <c r="D819" s="165"/>
      <c r="E819" s="980"/>
      <c r="F819" s="980"/>
      <c r="G819" s="980"/>
      <c r="H819" s="980"/>
      <c r="I819" s="980"/>
      <c r="J819" s="980"/>
      <c r="K819" s="929" t="s">
        <v>371</v>
      </c>
      <c r="L819" s="931"/>
      <c r="M819" s="929" t="s">
        <v>371</v>
      </c>
      <c r="N819" s="931"/>
      <c r="O819" s="929" t="s">
        <v>371</v>
      </c>
      <c r="P819" s="931"/>
      <c r="Q819" s="929" t="s">
        <v>371</v>
      </c>
      <c r="R819" s="931"/>
      <c r="S819" s="929" t="s">
        <v>371</v>
      </c>
      <c r="T819" s="931"/>
      <c r="U819" s="981"/>
      <c r="V819" s="981"/>
      <c r="W819" s="496"/>
      <c r="X819" s="496"/>
      <c r="Y819" s="496"/>
    </row>
    <row r="820" spans="1:25" ht="24" customHeight="1">
      <c r="A820" s="720">
        <v>14</v>
      </c>
      <c r="B820" s="164"/>
      <c r="C820" s="165"/>
      <c r="D820" s="165"/>
      <c r="E820" s="934"/>
      <c r="F820" s="935"/>
      <c r="G820" s="934"/>
      <c r="H820" s="935"/>
      <c r="I820" s="934"/>
      <c r="J820" s="935"/>
      <c r="K820" s="929" t="s">
        <v>371</v>
      </c>
      <c r="L820" s="931"/>
      <c r="M820" s="929" t="s">
        <v>371</v>
      </c>
      <c r="N820" s="931"/>
      <c r="O820" s="929" t="s">
        <v>371</v>
      </c>
      <c r="P820" s="931"/>
      <c r="Q820" s="929" t="s">
        <v>371</v>
      </c>
      <c r="R820" s="931"/>
      <c r="S820" s="929" t="s">
        <v>371</v>
      </c>
      <c r="T820" s="931"/>
      <c r="U820" s="968"/>
      <c r="V820" s="957"/>
      <c r="W820" s="496"/>
      <c r="X820" s="496"/>
      <c r="Y820" s="496"/>
    </row>
    <row r="821" spans="1:25" ht="24" customHeight="1">
      <c r="A821" s="720">
        <v>15</v>
      </c>
      <c r="B821" s="164"/>
      <c r="C821" s="165"/>
      <c r="D821" s="165"/>
      <c r="E821" s="934"/>
      <c r="F821" s="935"/>
      <c r="G821" s="934"/>
      <c r="H821" s="935"/>
      <c r="I821" s="934"/>
      <c r="J821" s="935"/>
      <c r="K821" s="929" t="s">
        <v>371</v>
      </c>
      <c r="L821" s="931"/>
      <c r="M821" s="929" t="s">
        <v>371</v>
      </c>
      <c r="N821" s="931"/>
      <c r="O821" s="929" t="s">
        <v>371</v>
      </c>
      <c r="P821" s="931"/>
      <c r="Q821" s="929" t="s">
        <v>371</v>
      </c>
      <c r="R821" s="931"/>
      <c r="S821" s="929" t="s">
        <v>371</v>
      </c>
      <c r="T821" s="931"/>
      <c r="U821" s="968"/>
      <c r="V821" s="957"/>
      <c r="W821" s="496"/>
      <c r="X821" s="496"/>
      <c r="Y821" s="496"/>
    </row>
    <row r="822" spans="1:25" ht="24" customHeight="1">
      <c r="A822" s="720">
        <v>16</v>
      </c>
      <c r="B822" s="164"/>
      <c r="C822" s="165"/>
      <c r="D822" s="165"/>
      <c r="E822" s="934"/>
      <c r="F822" s="935"/>
      <c r="G822" s="934"/>
      <c r="H822" s="935"/>
      <c r="I822" s="934"/>
      <c r="J822" s="935"/>
      <c r="K822" s="929" t="s">
        <v>371</v>
      </c>
      <c r="L822" s="931"/>
      <c r="M822" s="929" t="s">
        <v>371</v>
      </c>
      <c r="N822" s="931"/>
      <c r="O822" s="929" t="s">
        <v>371</v>
      </c>
      <c r="P822" s="931"/>
      <c r="Q822" s="929" t="s">
        <v>371</v>
      </c>
      <c r="R822" s="931"/>
      <c r="S822" s="929" t="s">
        <v>371</v>
      </c>
      <c r="T822" s="931"/>
      <c r="U822" s="968"/>
      <c r="V822" s="957"/>
      <c r="W822" s="496"/>
      <c r="X822" s="496"/>
      <c r="Y822" s="496"/>
    </row>
    <row r="823" spans="1:25" ht="20.25" customHeight="1">
      <c r="A823" s="158"/>
      <c r="B823" s="158"/>
      <c r="C823" s="167"/>
      <c r="D823" s="167"/>
      <c r="E823" s="158"/>
      <c r="F823" s="158"/>
      <c r="G823" s="158"/>
      <c r="H823" s="158"/>
      <c r="I823" s="158"/>
      <c r="J823" s="158"/>
      <c r="K823" s="158"/>
      <c r="L823" s="158"/>
      <c r="M823" s="158"/>
      <c r="N823" s="158"/>
      <c r="O823" s="158"/>
      <c r="P823" s="158"/>
      <c r="Q823" s="158"/>
      <c r="R823" s="158"/>
      <c r="S823" s="158"/>
      <c r="T823" s="158"/>
      <c r="U823" s="158"/>
      <c r="V823" s="158"/>
      <c r="W823" s="158"/>
      <c r="X823" s="158"/>
      <c r="Y823" s="158"/>
    </row>
    <row r="824" spans="1:25" ht="20.25" customHeight="1">
      <c r="A824" s="928"/>
      <c r="B824" s="928"/>
      <c r="C824" s="928"/>
      <c r="D824" s="928"/>
      <c r="E824" s="928"/>
      <c r="F824" s="928"/>
      <c r="G824" s="715"/>
      <c r="H824" s="928"/>
      <c r="I824" s="928"/>
      <c r="J824" s="928"/>
      <c r="K824" s="928"/>
      <c r="L824" s="928"/>
      <c r="M824" s="928"/>
      <c r="N824" s="928"/>
      <c r="O824" s="928"/>
      <c r="P824" s="928"/>
      <c r="Q824" s="928"/>
      <c r="R824" s="928"/>
      <c r="S824" s="928"/>
      <c r="T824" s="158"/>
      <c r="U824" s="929" t="s">
        <v>355</v>
      </c>
      <c r="V824" s="930"/>
      <c r="W824" s="930"/>
      <c r="X824" s="930"/>
      <c r="Y824" s="931"/>
    </row>
    <row r="825" spans="1:25" ht="20.25" customHeight="1">
      <c r="A825" s="158"/>
      <c r="B825" s="715"/>
      <c r="C825" s="715"/>
      <c r="D825" s="715"/>
      <c r="E825" s="979"/>
      <c r="F825" s="979"/>
      <c r="G825" s="715"/>
      <c r="H825" s="158"/>
      <c r="I825" s="715"/>
      <c r="J825" s="928"/>
      <c r="K825" s="928"/>
      <c r="L825" s="928"/>
      <c r="M825" s="928"/>
      <c r="N825" s="928"/>
      <c r="O825" s="928"/>
      <c r="P825" s="928"/>
      <c r="Q825" s="928"/>
      <c r="R825" s="979"/>
      <c r="S825" s="979"/>
      <c r="T825" s="158"/>
      <c r="U825" s="169"/>
      <c r="V825" s="158"/>
      <c r="W825" s="158"/>
      <c r="X825" s="158"/>
      <c r="Y825" s="170"/>
    </row>
    <row r="826" spans="1:25" ht="20.25" customHeight="1">
      <c r="A826" s="714"/>
      <c r="B826" s="715"/>
      <c r="C826" s="167"/>
      <c r="D826" s="715"/>
      <c r="E826" s="978"/>
      <c r="F826" s="978"/>
      <c r="G826" s="718"/>
      <c r="H826" s="714"/>
      <c r="I826" s="715"/>
      <c r="J826" s="928"/>
      <c r="K826" s="928"/>
      <c r="L826" s="928"/>
      <c r="M826" s="928"/>
      <c r="N826" s="928"/>
      <c r="O826" s="928"/>
      <c r="P826" s="928"/>
      <c r="Q826" s="928"/>
      <c r="R826" s="928"/>
      <c r="S826" s="928"/>
      <c r="T826" s="158"/>
      <c r="U826" s="169"/>
      <c r="V826" s="158"/>
      <c r="W826" s="158"/>
      <c r="X826" s="158"/>
      <c r="Y826" s="170"/>
    </row>
    <row r="827" spans="1:25" ht="20.25" customHeight="1">
      <c r="A827" s="714"/>
      <c r="B827" s="715"/>
      <c r="C827" s="167"/>
      <c r="D827" s="715"/>
      <c r="E827" s="978"/>
      <c r="F827" s="978"/>
      <c r="G827" s="718"/>
      <c r="H827" s="714"/>
      <c r="I827" s="715"/>
      <c r="J827" s="928"/>
      <c r="K827" s="928"/>
      <c r="L827" s="928"/>
      <c r="M827" s="928"/>
      <c r="N827" s="928"/>
      <c r="O827" s="928"/>
      <c r="P827" s="928"/>
      <c r="Q827" s="928"/>
      <c r="R827" s="928"/>
      <c r="S827" s="928"/>
      <c r="T827" s="158"/>
      <c r="U827" s="169"/>
      <c r="V827" s="158"/>
      <c r="W827" s="158"/>
      <c r="X827" s="158"/>
      <c r="Y827" s="170"/>
    </row>
    <row r="828" spans="1:25" ht="20.25" customHeight="1">
      <c r="A828" s="714"/>
      <c r="B828" s="715"/>
      <c r="C828" s="167"/>
      <c r="D828" s="715"/>
      <c r="E828" s="978"/>
      <c r="F828" s="978"/>
      <c r="G828" s="718"/>
      <c r="H828" s="714"/>
      <c r="I828" s="715"/>
      <c r="J828" s="928"/>
      <c r="K828" s="928"/>
      <c r="L828" s="928"/>
      <c r="M828" s="928"/>
      <c r="N828" s="928"/>
      <c r="O828" s="928"/>
      <c r="P828" s="928"/>
      <c r="Q828" s="928"/>
      <c r="R828" s="928"/>
      <c r="S828" s="928"/>
      <c r="U828" s="173"/>
      <c r="Y828" s="174"/>
    </row>
    <row r="829" spans="1:25" ht="20.25" customHeight="1">
      <c r="A829" s="714"/>
      <c r="B829" s="715"/>
      <c r="C829" s="167"/>
      <c r="D829" s="715"/>
      <c r="E829" s="978"/>
      <c r="F829" s="978"/>
      <c r="G829" s="718"/>
      <c r="H829" s="714"/>
      <c r="I829" s="715"/>
      <c r="J829" s="928"/>
      <c r="K829" s="928"/>
      <c r="L829" s="928"/>
      <c r="M829" s="928"/>
      <c r="N829" s="928"/>
      <c r="O829" s="928"/>
      <c r="P829" s="928"/>
      <c r="Q829" s="928"/>
      <c r="R829" s="928"/>
      <c r="S829" s="928"/>
      <c r="T829" s="158"/>
      <c r="U829" s="929" t="s">
        <v>358</v>
      </c>
      <c r="V829" s="930"/>
      <c r="W829" s="930"/>
      <c r="X829" s="930"/>
      <c r="Y829" s="931"/>
    </row>
    <row r="830" spans="1:25" ht="20.25" customHeight="1">
      <c r="A830" s="714"/>
      <c r="B830" s="715"/>
      <c r="C830" s="167"/>
      <c r="D830" s="715"/>
      <c r="E830" s="978"/>
      <c r="F830" s="978"/>
      <c r="G830" s="718"/>
      <c r="H830" s="714"/>
      <c r="I830" s="715"/>
      <c r="J830" s="928"/>
      <c r="K830" s="928"/>
      <c r="L830" s="928"/>
      <c r="M830" s="928"/>
      <c r="N830" s="928"/>
      <c r="O830" s="928"/>
      <c r="P830" s="928"/>
      <c r="Q830" s="928"/>
      <c r="R830" s="928"/>
      <c r="S830" s="928"/>
      <c r="T830" s="158"/>
      <c r="U830" s="492"/>
      <c r="V830" s="715"/>
      <c r="W830" s="715"/>
      <c r="X830" s="715"/>
      <c r="Y830" s="493"/>
    </row>
    <row r="831" spans="1:25" ht="20.25" customHeight="1">
      <c r="A831" s="714"/>
      <c r="B831" s="715"/>
      <c r="C831" s="167"/>
      <c r="D831" s="715"/>
      <c r="E831" s="978"/>
      <c r="F831" s="978"/>
      <c r="G831" s="718"/>
      <c r="H831" s="714"/>
      <c r="I831" s="715"/>
      <c r="J831" s="928"/>
      <c r="K831" s="928"/>
      <c r="L831" s="928"/>
      <c r="M831" s="928"/>
      <c r="N831" s="928"/>
      <c r="O831" s="928"/>
      <c r="P831" s="928"/>
      <c r="Q831" s="928"/>
      <c r="R831" s="928"/>
      <c r="S831" s="928"/>
      <c r="T831" s="158"/>
      <c r="U831" s="492"/>
      <c r="V831" s="715"/>
      <c r="W831" s="715"/>
      <c r="X831" s="715"/>
      <c r="Y831" s="493"/>
    </row>
    <row r="832" spans="1:25" ht="20.25" customHeight="1">
      <c r="A832" s="714"/>
      <c r="B832" s="715"/>
      <c r="C832" s="167"/>
      <c r="D832" s="715"/>
      <c r="E832" s="978"/>
      <c r="F832" s="978"/>
      <c r="G832" s="718"/>
      <c r="H832" s="714"/>
      <c r="I832" s="715"/>
      <c r="J832" s="928"/>
      <c r="K832" s="928"/>
      <c r="L832" s="928"/>
      <c r="M832" s="928"/>
      <c r="N832" s="928"/>
      <c r="O832" s="928"/>
      <c r="P832" s="928"/>
      <c r="Q832" s="928"/>
      <c r="R832" s="928"/>
      <c r="S832" s="928"/>
      <c r="U832" s="173"/>
      <c r="Y832" s="174"/>
    </row>
    <row r="833" spans="1:25" ht="20.25" customHeight="1">
      <c r="A833" s="714"/>
      <c r="B833" s="715"/>
      <c r="C833" s="167"/>
      <c r="D833" s="715"/>
      <c r="E833" s="978"/>
      <c r="F833" s="978"/>
      <c r="G833" s="718"/>
      <c r="H833" s="714"/>
      <c r="I833" s="715"/>
      <c r="J833" s="928"/>
      <c r="K833" s="928"/>
      <c r="L833" s="928"/>
      <c r="M833" s="928"/>
      <c r="N833" s="928"/>
      <c r="O833" s="928"/>
      <c r="P833" s="928"/>
      <c r="Q833" s="928"/>
      <c r="R833" s="928"/>
      <c r="S833" s="928"/>
      <c r="T833" s="158"/>
      <c r="U833" s="175"/>
      <c r="V833" s="176"/>
      <c r="W833" s="176"/>
      <c r="X833" s="176"/>
      <c r="Y833" s="177"/>
    </row>
    <row r="834" spans="1:25" ht="12" customHeight="1">
      <c r="A834" s="714"/>
      <c r="B834" s="715"/>
      <c r="C834" s="167"/>
      <c r="D834" s="715"/>
      <c r="E834" s="718"/>
      <c r="F834" s="718"/>
      <c r="G834" s="718"/>
      <c r="H834" s="714"/>
      <c r="I834" s="715"/>
      <c r="J834" s="715"/>
      <c r="K834" s="715"/>
      <c r="L834" s="715"/>
      <c r="M834" s="715"/>
      <c r="N834" s="715"/>
      <c r="O834" s="715"/>
      <c r="P834" s="715"/>
      <c r="Q834" s="715"/>
      <c r="R834" s="715"/>
      <c r="S834" s="715"/>
      <c r="T834" s="158"/>
      <c r="U834" s="158"/>
      <c r="V834" s="158"/>
      <c r="W834" s="158"/>
      <c r="X834" s="158"/>
      <c r="Y834" s="158"/>
    </row>
    <row r="835" spans="1:25" ht="38.25" customHeight="1">
      <c r="A835" s="942" t="s">
        <v>360</v>
      </c>
      <c r="B835" s="943"/>
      <c r="C835" s="943"/>
      <c r="D835" s="943"/>
      <c r="E835" s="992" t="s">
        <v>4</v>
      </c>
      <c r="F835" s="992"/>
      <c r="G835" s="945">
        <f>G802</f>
        <v>46271</v>
      </c>
      <c r="H835" s="946"/>
      <c r="I835" s="947"/>
      <c r="J835" s="992" t="s">
        <v>5</v>
      </c>
      <c r="K835" s="992"/>
      <c r="L835" s="993" t="str">
        <f>L802</f>
        <v>Tilsley</v>
      </c>
      <c r="M835" s="994"/>
      <c r="N835" s="994"/>
      <c r="O835" s="994"/>
      <c r="P835" s="949"/>
      <c r="Q835" s="950"/>
      <c r="R835" s="992" t="s">
        <v>340</v>
      </c>
      <c r="S835" s="992"/>
      <c r="T835" s="948" t="str">
        <f>T802</f>
        <v>Oxfordshire Track and Field League 2026</v>
      </c>
      <c r="U835" s="949"/>
      <c r="V835" s="949"/>
      <c r="W835" s="949"/>
      <c r="X835" s="949"/>
      <c r="Y835" s="950"/>
    </row>
    <row r="836" spans="1:25" ht="38.25" customHeight="1">
      <c r="A836" s="929" t="s">
        <v>283</v>
      </c>
      <c r="B836" s="931"/>
      <c r="C836" s="948" t="str">
        <f>C803</f>
        <v>Shot U20 Men (0 athletes) - 6.00kg</v>
      </c>
      <c r="D836" s="950"/>
      <c r="E836" s="929" t="s">
        <v>341</v>
      </c>
      <c r="F836" s="931"/>
      <c r="G836" s="951">
        <f>G803</f>
        <v>0.625</v>
      </c>
      <c r="H836" s="952"/>
      <c r="I836" s="953"/>
      <c r="J836" s="929" t="s">
        <v>342</v>
      </c>
      <c r="K836" s="930"/>
      <c r="L836" s="956" t="str">
        <f>L803</f>
        <v>n/a</v>
      </c>
      <c r="M836" s="956"/>
      <c r="N836" s="948" t="s">
        <v>361</v>
      </c>
      <c r="O836" s="949"/>
      <c r="P836" s="949"/>
      <c r="Q836" s="949"/>
      <c r="R836" s="949"/>
      <c r="S836" s="949"/>
      <c r="T836" s="949"/>
      <c r="U836" s="949"/>
      <c r="V836" s="949"/>
      <c r="W836" s="949"/>
      <c r="X836" s="949"/>
      <c r="Y836" s="950"/>
    </row>
    <row r="837" spans="1:25" ht="20.25" customHeight="1">
      <c r="A837" s="158"/>
      <c r="B837" s="158"/>
      <c r="C837" s="158"/>
      <c r="D837" s="159"/>
      <c r="E837" s="715"/>
      <c r="F837" s="715"/>
      <c r="G837" s="160"/>
      <c r="H837" s="160"/>
      <c r="I837" s="715"/>
      <c r="J837" s="715"/>
      <c r="K837" s="713"/>
      <c r="L837" s="713"/>
      <c r="M837" s="713"/>
      <c r="N837" s="161"/>
      <c r="O837" s="161"/>
      <c r="P837" s="162"/>
      <c r="Q837" s="161"/>
      <c r="R837" s="163"/>
      <c r="S837" s="163"/>
      <c r="T837" s="163"/>
      <c r="U837" s="163"/>
      <c r="V837" s="163"/>
      <c r="W837" s="163"/>
      <c r="X837" s="163"/>
      <c r="Y837" s="163"/>
    </row>
    <row r="838" spans="1:25" ht="38.25" customHeight="1">
      <c r="A838" s="958" t="s">
        <v>344</v>
      </c>
      <c r="B838" s="960" t="s">
        <v>302</v>
      </c>
      <c r="C838" s="960" t="s">
        <v>345</v>
      </c>
      <c r="D838" s="960" t="s">
        <v>346</v>
      </c>
      <c r="E838" s="986" t="s">
        <v>362</v>
      </c>
      <c r="F838" s="986"/>
      <c r="G838" s="986" t="s">
        <v>363</v>
      </c>
      <c r="H838" s="986"/>
      <c r="I838" s="986" t="s">
        <v>364</v>
      </c>
      <c r="J838" s="986"/>
      <c r="K838" s="986" t="s">
        <v>365</v>
      </c>
      <c r="L838" s="986"/>
      <c r="M838" s="987" t="s">
        <v>366</v>
      </c>
      <c r="N838" s="988"/>
      <c r="O838" s="986" t="s">
        <v>367</v>
      </c>
      <c r="P838" s="991"/>
      <c r="Q838" s="986" t="s">
        <v>368</v>
      </c>
      <c r="R838" s="991"/>
      <c r="S838" s="986" t="s">
        <v>369</v>
      </c>
      <c r="T838" s="991"/>
      <c r="U838" s="986" t="s">
        <v>370</v>
      </c>
      <c r="V838" s="940"/>
      <c r="W838" s="938" t="s">
        <v>350</v>
      </c>
      <c r="X838" s="940" t="s">
        <v>351</v>
      </c>
      <c r="Y838" s="941"/>
    </row>
    <row r="839" spans="1:25" ht="20.25" customHeight="1">
      <c r="A839" s="959"/>
      <c r="B839" s="961"/>
      <c r="C839" s="961"/>
      <c r="D839" s="961"/>
      <c r="E839" s="991" t="s">
        <v>352</v>
      </c>
      <c r="F839" s="991"/>
      <c r="G839" s="991" t="s">
        <v>352</v>
      </c>
      <c r="H839" s="991"/>
      <c r="I839" s="991" t="s">
        <v>352</v>
      </c>
      <c r="J839" s="991"/>
      <c r="K839" s="991" t="s">
        <v>352</v>
      </c>
      <c r="L839" s="991"/>
      <c r="M839" s="989"/>
      <c r="N839" s="990"/>
      <c r="O839" s="991" t="s">
        <v>352</v>
      </c>
      <c r="P839" s="991"/>
      <c r="Q839" s="991" t="s">
        <v>352</v>
      </c>
      <c r="R839" s="991"/>
      <c r="S839" s="991" t="s">
        <v>352</v>
      </c>
      <c r="T839" s="991"/>
      <c r="U839" s="991" t="s">
        <v>352</v>
      </c>
      <c r="V839" s="940"/>
      <c r="W839" s="939"/>
      <c r="X839" s="719" t="s">
        <v>71</v>
      </c>
      <c r="Y839" s="719" t="s">
        <v>65</v>
      </c>
    </row>
    <row r="840" spans="1:25" ht="24" customHeight="1">
      <c r="A840" s="717">
        <v>17</v>
      </c>
      <c r="B840" s="164" t="str" cm="1">
        <f t="array" ref="B840">IFERROR(_xlfn.DROP(_xlfn.ANCHORARRAY(DataCalcs!$DO$248),16),"")</f>
        <v/>
      </c>
      <c r="C840" s="165"/>
      <c r="D840" s="165"/>
      <c r="E840" s="934"/>
      <c r="F840" s="935"/>
      <c r="G840" s="934"/>
      <c r="H840" s="935"/>
      <c r="I840" s="934"/>
      <c r="J840" s="935"/>
      <c r="K840" s="929" t="s">
        <v>371</v>
      </c>
      <c r="L840" s="931"/>
      <c r="M840" s="929" t="s">
        <v>371</v>
      </c>
      <c r="N840" s="931"/>
      <c r="O840" s="929" t="s">
        <v>371</v>
      </c>
      <c r="P840" s="931"/>
      <c r="Q840" s="929" t="s">
        <v>371</v>
      </c>
      <c r="R840" s="931"/>
      <c r="S840" s="929" t="s">
        <v>371</v>
      </c>
      <c r="T840" s="931"/>
      <c r="U840" s="968"/>
      <c r="V840" s="957"/>
      <c r="W840" s="720"/>
      <c r="X840" s="720"/>
      <c r="Y840" s="720"/>
    </row>
    <row r="841" spans="1:25" ht="24" customHeight="1">
      <c r="A841" s="717">
        <v>18</v>
      </c>
      <c r="B841" s="164"/>
      <c r="C841" s="165"/>
      <c r="D841" s="165"/>
      <c r="E841" s="934"/>
      <c r="F841" s="935"/>
      <c r="G841" s="934"/>
      <c r="H841" s="935"/>
      <c r="I841" s="934"/>
      <c r="J841" s="935"/>
      <c r="K841" s="929" t="s">
        <v>371</v>
      </c>
      <c r="L841" s="931"/>
      <c r="M841" s="929" t="s">
        <v>371</v>
      </c>
      <c r="N841" s="931"/>
      <c r="O841" s="929" t="s">
        <v>371</v>
      </c>
      <c r="P841" s="931"/>
      <c r="Q841" s="929" t="s">
        <v>371</v>
      </c>
      <c r="R841" s="931"/>
      <c r="S841" s="929" t="s">
        <v>371</v>
      </c>
      <c r="T841" s="931"/>
      <c r="U841" s="968"/>
      <c r="V841" s="957"/>
      <c r="W841" s="720"/>
      <c r="X841" s="720"/>
      <c r="Y841" s="720"/>
    </row>
    <row r="842" spans="1:25" ht="24" customHeight="1">
      <c r="A842" s="720">
        <v>19</v>
      </c>
      <c r="B842" s="164"/>
      <c r="C842" s="165"/>
      <c r="D842" s="165"/>
      <c r="E842" s="934"/>
      <c r="F842" s="935"/>
      <c r="G842" s="934"/>
      <c r="H842" s="935"/>
      <c r="I842" s="934"/>
      <c r="J842" s="935"/>
      <c r="K842" s="929" t="s">
        <v>371</v>
      </c>
      <c r="L842" s="931"/>
      <c r="M842" s="929" t="s">
        <v>371</v>
      </c>
      <c r="N842" s="931"/>
      <c r="O842" s="929" t="s">
        <v>371</v>
      </c>
      <c r="P842" s="931"/>
      <c r="Q842" s="929" t="s">
        <v>371</v>
      </c>
      <c r="R842" s="931"/>
      <c r="S842" s="929" t="s">
        <v>371</v>
      </c>
      <c r="T842" s="931"/>
      <c r="U842" s="968"/>
      <c r="V842" s="957"/>
      <c r="W842" s="720"/>
      <c r="X842" s="720"/>
      <c r="Y842" s="720"/>
    </row>
    <row r="843" spans="1:25" ht="24" customHeight="1">
      <c r="A843" s="720">
        <v>20</v>
      </c>
      <c r="B843" s="164"/>
      <c r="C843" s="165"/>
      <c r="D843" s="165"/>
      <c r="E843" s="934"/>
      <c r="F843" s="935"/>
      <c r="G843" s="934"/>
      <c r="H843" s="935"/>
      <c r="I843" s="934"/>
      <c r="J843" s="935"/>
      <c r="K843" s="929" t="s">
        <v>371</v>
      </c>
      <c r="L843" s="931"/>
      <c r="M843" s="929" t="s">
        <v>371</v>
      </c>
      <c r="N843" s="931"/>
      <c r="O843" s="929" t="s">
        <v>371</v>
      </c>
      <c r="P843" s="931"/>
      <c r="Q843" s="929" t="s">
        <v>371</v>
      </c>
      <c r="R843" s="931"/>
      <c r="S843" s="929" t="s">
        <v>371</v>
      </c>
      <c r="T843" s="931"/>
      <c r="U843" s="968"/>
      <c r="V843" s="957"/>
      <c r="W843" s="720"/>
      <c r="X843" s="720"/>
      <c r="Y843" s="720"/>
    </row>
    <row r="844" spans="1:25" ht="24" customHeight="1">
      <c r="A844" s="720">
        <v>21</v>
      </c>
      <c r="B844" s="164"/>
      <c r="C844" s="165"/>
      <c r="D844" s="165"/>
      <c r="E844" s="934"/>
      <c r="F844" s="935"/>
      <c r="G844" s="934"/>
      <c r="H844" s="935"/>
      <c r="I844" s="934"/>
      <c r="J844" s="935"/>
      <c r="K844" s="929" t="s">
        <v>371</v>
      </c>
      <c r="L844" s="931"/>
      <c r="M844" s="929" t="s">
        <v>371</v>
      </c>
      <c r="N844" s="931"/>
      <c r="O844" s="929" t="s">
        <v>371</v>
      </c>
      <c r="P844" s="931"/>
      <c r="Q844" s="929" t="s">
        <v>371</v>
      </c>
      <c r="R844" s="931"/>
      <c r="S844" s="929" t="s">
        <v>371</v>
      </c>
      <c r="T844" s="931"/>
      <c r="U844" s="968"/>
      <c r="V844" s="957"/>
      <c r="W844" s="720"/>
      <c r="X844" s="720"/>
      <c r="Y844" s="720"/>
    </row>
    <row r="845" spans="1:25" ht="24" customHeight="1">
      <c r="A845" s="720">
        <v>22</v>
      </c>
      <c r="B845" s="164"/>
      <c r="C845" s="165"/>
      <c r="D845" s="165"/>
      <c r="E845" s="934"/>
      <c r="F845" s="935"/>
      <c r="G845" s="934"/>
      <c r="H845" s="935"/>
      <c r="I845" s="934"/>
      <c r="J845" s="935"/>
      <c r="K845" s="929" t="s">
        <v>371</v>
      </c>
      <c r="L845" s="931"/>
      <c r="M845" s="929" t="s">
        <v>371</v>
      </c>
      <c r="N845" s="931"/>
      <c r="O845" s="929" t="s">
        <v>371</v>
      </c>
      <c r="P845" s="931"/>
      <c r="Q845" s="929" t="s">
        <v>371</v>
      </c>
      <c r="R845" s="931"/>
      <c r="S845" s="929" t="s">
        <v>371</v>
      </c>
      <c r="T845" s="931"/>
      <c r="U845" s="968"/>
      <c r="V845" s="957"/>
      <c r="W845" s="720"/>
      <c r="X845" s="720"/>
      <c r="Y845" s="720"/>
    </row>
    <row r="846" spans="1:25" ht="24" customHeight="1">
      <c r="A846" s="720">
        <v>23</v>
      </c>
      <c r="B846" s="164"/>
      <c r="C846" s="165"/>
      <c r="D846" s="165"/>
      <c r="E846" s="934"/>
      <c r="F846" s="935"/>
      <c r="G846" s="934"/>
      <c r="H846" s="935"/>
      <c r="I846" s="934"/>
      <c r="J846" s="935"/>
      <c r="K846" s="929" t="s">
        <v>371</v>
      </c>
      <c r="L846" s="931"/>
      <c r="M846" s="929" t="s">
        <v>371</v>
      </c>
      <c r="N846" s="931"/>
      <c r="O846" s="929" t="s">
        <v>371</v>
      </c>
      <c r="P846" s="931"/>
      <c r="Q846" s="929" t="s">
        <v>371</v>
      </c>
      <c r="R846" s="931"/>
      <c r="S846" s="929" t="s">
        <v>371</v>
      </c>
      <c r="T846" s="931"/>
      <c r="U846" s="968"/>
      <c r="V846" s="957"/>
      <c r="W846" s="720"/>
      <c r="X846" s="720"/>
      <c r="Y846" s="720"/>
    </row>
    <row r="847" spans="1:25" ht="24" customHeight="1">
      <c r="A847" s="720">
        <v>24</v>
      </c>
      <c r="B847" s="164"/>
      <c r="C847" s="165"/>
      <c r="D847" s="165"/>
      <c r="E847" s="934"/>
      <c r="F847" s="935"/>
      <c r="G847" s="934"/>
      <c r="H847" s="935"/>
      <c r="I847" s="934"/>
      <c r="J847" s="935"/>
      <c r="K847" s="929" t="s">
        <v>371</v>
      </c>
      <c r="L847" s="931"/>
      <c r="M847" s="929" t="s">
        <v>371</v>
      </c>
      <c r="N847" s="931"/>
      <c r="O847" s="929" t="s">
        <v>371</v>
      </c>
      <c r="P847" s="931"/>
      <c r="Q847" s="929" t="s">
        <v>371</v>
      </c>
      <c r="R847" s="931"/>
      <c r="S847" s="929" t="s">
        <v>371</v>
      </c>
      <c r="T847" s="931"/>
      <c r="U847" s="968"/>
      <c r="V847" s="957"/>
      <c r="W847" s="720"/>
      <c r="X847" s="720"/>
      <c r="Y847" s="720"/>
    </row>
    <row r="848" spans="1:25" ht="24" customHeight="1">
      <c r="A848" s="720">
        <v>25</v>
      </c>
      <c r="B848" s="164"/>
      <c r="C848" s="165"/>
      <c r="D848" s="165"/>
      <c r="E848" s="934"/>
      <c r="F848" s="935"/>
      <c r="G848" s="934"/>
      <c r="H848" s="935"/>
      <c r="I848" s="934"/>
      <c r="J848" s="935"/>
      <c r="K848" s="929" t="s">
        <v>371</v>
      </c>
      <c r="L848" s="931"/>
      <c r="M848" s="929" t="s">
        <v>371</v>
      </c>
      <c r="N848" s="931"/>
      <c r="O848" s="929" t="s">
        <v>371</v>
      </c>
      <c r="P848" s="931"/>
      <c r="Q848" s="929" t="s">
        <v>371</v>
      </c>
      <c r="R848" s="931"/>
      <c r="S848" s="929" t="s">
        <v>371</v>
      </c>
      <c r="T848" s="931"/>
      <c r="U848" s="968"/>
      <c r="V848" s="957"/>
      <c r="W848" s="720"/>
      <c r="X848" s="720"/>
      <c r="Y848" s="720"/>
    </row>
    <row r="849" spans="1:25" ht="24" customHeight="1">
      <c r="A849" s="720">
        <v>26</v>
      </c>
      <c r="B849" s="164"/>
      <c r="C849" s="165"/>
      <c r="D849" s="165"/>
      <c r="E849" s="934"/>
      <c r="F849" s="935"/>
      <c r="G849" s="934"/>
      <c r="H849" s="935"/>
      <c r="I849" s="934"/>
      <c r="J849" s="935"/>
      <c r="K849" s="929" t="s">
        <v>371</v>
      </c>
      <c r="L849" s="931"/>
      <c r="M849" s="929" t="s">
        <v>371</v>
      </c>
      <c r="N849" s="931"/>
      <c r="O849" s="929" t="s">
        <v>371</v>
      </c>
      <c r="P849" s="931"/>
      <c r="Q849" s="929" t="s">
        <v>371</v>
      </c>
      <c r="R849" s="931"/>
      <c r="S849" s="929" t="s">
        <v>371</v>
      </c>
      <c r="T849" s="931"/>
      <c r="U849" s="968"/>
      <c r="V849" s="957"/>
      <c r="W849" s="720"/>
      <c r="X849" s="720"/>
      <c r="Y849" s="720"/>
    </row>
    <row r="850" spans="1:25" ht="24" customHeight="1">
      <c r="A850" s="720">
        <v>27</v>
      </c>
      <c r="B850" s="164"/>
      <c r="C850" s="165"/>
      <c r="D850" s="165"/>
      <c r="E850" s="934"/>
      <c r="F850" s="935"/>
      <c r="G850" s="934"/>
      <c r="H850" s="935"/>
      <c r="I850" s="934"/>
      <c r="J850" s="935"/>
      <c r="K850" s="929" t="s">
        <v>371</v>
      </c>
      <c r="L850" s="931"/>
      <c r="M850" s="929" t="s">
        <v>371</v>
      </c>
      <c r="N850" s="931"/>
      <c r="O850" s="929" t="s">
        <v>371</v>
      </c>
      <c r="P850" s="931"/>
      <c r="Q850" s="929" t="s">
        <v>371</v>
      </c>
      <c r="R850" s="931"/>
      <c r="S850" s="929" t="s">
        <v>371</v>
      </c>
      <c r="T850" s="931"/>
      <c r="U850" s="968"/>
      <c r="V850" s="957"/>
      <c r="W850" s="720"/>
      <c r="X850" s="720"/>
      <c r="Y850" s="720"/>
    </row>
    <row r="851" spans="1:25" ht="24" customHeight="1">
      <c r="A851" s="720">
        <v>28</v>
      </c>
      <c r="B851" s="164"/>
      <c r="C851" s="165"/>
      <c r="D851" s="165"/>
      <c r="E851" s="982"/>
      <c r="F851" s="983"/>
      <c r="G851" s="982"/>
      <c r="H851" s="983"/>
      <c r="I851" s="982"/>
      <c r="J851" s="983"/>
      <c r="K851" s="929" t="s">
        <v>371</v>
      </c>
      <c r="L851" s="931"/>
      <c r="M851" s="929" t="s">
        <v>371</v>
      </c>
      <c r="N851" s="931"/>
      <c r="O851" s="929" t="s">
        <v>371</v>
      </c>
      <c r="P851" s="931"/>
      <c r="Q851" s="929" t="s">
        <v>371</v>
      </c>
      <c r="R851" s="931"/>
      <c r="S851" s="929" t="s">
        <v>371</v>
      </c>
      <c r="T851" s="931"/>
      <c r="U851" s="984"/>
      <c r="V851" s="985"/>
      <c r="W851" s="716"/>
      <c r="X851" s="716"/>
      <c r="Y851" s="716"/>
    </row>
    <row r="852" spans="1:25" ht="24" customHeight="1">
      <c r="A852" s="720">
        <v>29</v>
      </c>
      <c r="B852" s="164"/>
      <c r="C852" s="165"/>
      <c r="D852" s="165"/>
      <c r="E852" s="980"/>
      <c r="F852" s="980"/>
      <c r="G852" s="980"/>
      <c r="H852" s="980"/>
      <c r="I852" s="980"/>
      <c r="J852" s="980"/>
      <c r="K852" s="929" t="s">
        <v>371</v>
      </c>
      <c r="L852" s="931"/>
      <c r="M852" s="929" t="s">
        <v>371</v>
      </c>
      <c r="N852" s="931"/>
      <c r="O852" s="929" t="s">
        <v>371</v>
      </c>
      <c r="P852" s="931"/>
      <c r="Q852" s="929" t="s">
        <v>371</v>
      </c>
      <c r="R852" s="931"/>
      <c r="S852" s="929" t="s">
        <v>371</v>
      </c>
      <c r="T852" s="931"/>
      <c r="U852" s="981"/>
      <c r="V852" s="981"/>
      <c r="W852" s="720"/>
      <c r="X852" s="720"/>
      <c r="Y852" s="720"/>
    </row>
    <row r="853" spans="1:25" ht="24" customHeight="1">
      <c r="A853" s="720">
        <v>30</v>
      </c>
      <c r="B853" s="164"/>
      <c r="C853" s="165"/>
      <c r="D853" s="165"/>
      <c r="E853" s="934"/>
      <c r="F853" s="935"/>
      <c r="G853" s="934"/>
      <c r="H853" s="935"/>
      <c r="I853" s="934"/>
      <c r="J853" s="935"/>
      <c r="K853" s="929" t="s">
        <v>371</v>
      </c>
      <c r="L853" s="931"/>
      <c r="M853" s="929" t="s">
        <v>371</v>
      </c>
      <c r="N853" s="931"/>
      <c r="O853" s="929" t="s">
        <v>371</v>
      </c>
      <c r="P853" s="931"/>
      <c r="Q853" s="929" t="s">
        <v>371</v>
      </c>
      <c r="R853" s="931"/>
      <c r="S853" s="929" t="s">
        <v>371</v>
      </c>
      <c r="T853" s="931"/>
      <c r="U853" s="968"/>
      <c r="V853" s="957"/>
      <c r="W853" s="720"/>
      <c r="X853" s="720"/>
      <c r="Y853" s="720"/>
    </row>
    <row r="854" spans="1:25" ht="24" customHeight="1">
      <c r="A854" s="720">
        <v>31</v>
      </c>
      <c r="B854" s="164"/>
      <c r="C854" s="165"/>
      <c r="D854" s="165"/>
      <c r="E854" s="934"/>
      <c r="F854" s="935"/>
      <c r="G854" s="934"/>
      <c r="H854" s="935"/>
      <c r="I854" s="934"/>
      <c r="J854" s="935"/>
      <c r="K854" s="929" t="s">
        <v>371</v>
      </c>
      <c r="L854" s="931"/>
      <c r="M854" s="929" t="s">
        <v>371</v>
      </c>
      <c r="N854" s="931"/>
      <c r="O854" s="929" t="s">
        <v>371</v>
      </c>
      <c r="P854" s="931"/>
      <c r="Q854" s="929" t="s">
        <v>371</v>
      </c>
      <c r="R854" s="931"/>
      <c r="S854" s="929" t="s">
        <v>371</v>
      </c>
      <c r="T854" s="931"/>
      <c r="U854" s="968"/>
      <c r="V854" s="957"/>
      <c r="W854" s="720"/>
      <c r="X854" s="720"/>
      <c r="Y854" s="720"/>
    </row>
    <row r="855" spans="1:25" ht="24" customHeight="1">
      <c r="A855" s="720">
        <v>32</v>
      </c>
      <c r="B855" s="164"/>
      <c r="C855" s="165"/>
      <c r="D855" s="165"/>
      <c r="E855" s="934"/>
      <c r="F855" s="935"/>
      <c r="G855" s="934"/>
      <c r="H855" s="935"/>
      <c r="I855" s="934"/>
      <c r="J855" s="935"/>
      <c r="K855" s="929" t="s">
        <v>371</v>
      </c>
      <c r="L855" s="931"/>
      <c r="M855" s="929" t="s">
        <v>371</v>
      </c>
      <c r="N855" s="931"/>
      <c r="O855" s="929" t="s">
        <v>371</v>
      </c>
      <c r="P855" s="931"/>
      <c r="Q855" s="929" t="s">
        <v>371</v>
      </c>
      <c r="R855" s="931"/>
      <c r="S855" s="929" t="s">
        <v>371</v>
      </c>
      <c r="T855" s="931"/>
      <c r="U855" s="968"/>
      <c r="V855" s="957"/>
      <c r="W855" s="720"/>
      <c r="X855" s="720"/>
      <c r="Y855" s="720"/>
    </row>
    <row r="856" spans="1:25" ht="20.25" customHeight="1">
      <c r="A856" s="158"/>
      <c r="B856" s="158"/>
      <c r="C856" s="167"/>
      <c r="D856" s="167"/>
      <c r="E856" s="158"/>
      <c r="F856" s="158"/>
      <c r="G856" s="158"/>
      <c r="H856" s="158"/>
      <c r="I856" s="158"/>
      <c r="J856" s="158"/>
      <c r="K856" s="158"/>
      <c r="L856" s="158"/>
      <c r="M856" s="158"/>
      <c r="N856" s="158"/>
      <c r="O856" s="158"/>
      <c r="P856" s="158"/>
      <c r="Q856" s="158"/>
      <c r="R856" s="158"/>
      <c r="S856" s="158"/>
      <c r="T856" s="158"/>
      <c r="U856" s="158"/>
      <c r="V856" s="158"/>
      <c r="W856" s="158"/>
      <c r="X856" s="158"/>
      <c r="Y856" s="158"/>
    </row>
    <row r="857" spans="1:25" ht="20.25" customHeight="1">
      <c r="A857" s="928"/>
      <c r="B857" s="928"/>
      <c r="C857" s="928"/>
      <c r="D857" s="928"/>
      <c r="E857" s="928"/>
      <c r="F857" s="928"/>
      <c r="G857" s="715"/>
      <c r="H857" s="928"/>
      <c r="I857" s="928"/>
      <c r="J857" s="928"/>
      <c r="K857" s="928"/>
      <c r="L857" s="928"/>
      <c r="M857" s="928"/>
      <c r="N857" s="928"/>
      <c r="O857" s="928"/>
      <c r="P857" s="928"/>
      <c r="Q857" s="928"/>
      <c r="R857" s="928"/>
      <c r="S857" s="928"/>
      <c r="T857" s="158"/>
      <c r="U857" s="929" t="s">
        <v>355</v>
      </c>
      <c r="V857" s="930"/>
      <c r="W857" s="930"/>
      <c r="X857" s="930"/>
      <c r="Y857" s="931"/>
    </row>
    <row r="858" spans="1:25" ht="20.25" customHeight="1">
      <c r="A858" s="158"/>
      <c r="B858" s="715"/>
      <c r="C858" s="715"/>
      <c r="D858" s="715"/>
      <c r="E858" s="979"/>
      <c r="F858" s="979"/>
      <c r="G858" s="715"/>
      <c r="H858" s="158"/>
      <c r="I858" s="715"/>
      <c r="J858" s="928"/>
      <c r="K858" s="928"/>
      <c r="L858" s="928"/>
      <c r="M858" s="928"/>
      <c r="N858" s="928"/>
      <c r="O858" s="928"/>
      <c r="P858" s="928"/>
      <c r="Q858" s="928"/>
      <c r="R858" s="979"/>
      <c r="S858" s="979"/>
      <c r="T858" s="158"/>
      <c r="U858" s="169"/>
      <c r="V858" s="158"/>
      <c r="W858" s="158"/>
      <c r="X858" s="158"/>
      <c r="Y858" s="170"/>
    </row>
    <row r="859" spans="1:25" ht="20.25" customHeight="1">
      <c r="A859" s="714"/>
      <c r="B859" s="715"/>
      <c r="C859" s="167"/>
      <c r="D859" s="715"/>
      <c r="E859" s="978"/>
      <c r="F859" s="978"/>
      <c r="G859" s="718"/>
      <c r="H859" s="714"/>
      <c r="I859" s="715"/>
      <c r="J859" s="928"/>
      <c r="K859" s="928"/>
      <c r="L859" s="928"/>
      <c r="M859" s="928"/>
      <c r="N859" s="928"/>
      <c r="O859" s="928"/>
      <c r="P859" s="928"/>
      <c r="Q859" s="928"/>
      <c r="R859" s="928"/>
      <c r="S859" s="928"/>
      <c r="T859" s="158"/>
      <c r="U859" s="169"/>
      <c r="V859" s="158"/>
      <c r="W859" s="158"/>
      <c r="X859" s="158"/>
      <c r="Y859" s="170"/>
    </row>
    <row r="860" spans="1:25" ht="20.25" customHeight="1">
      <c r="A860" s="714"/>
      <c r="B860" s="715"/>
      <c r="C860" s="167"/>
      <c r="D860" s="715"/>
      <c r="E860" s="978"/>
      <c r="F860" s="978"/>
      <c r="G860" s="718"/>
      <c r="H860" s="714"/>
      <c r="I860" s="715"/>
      <c r="J860" s="928"/>
      <c r="K860" s="928"/>
      <c r="L860" s="928"/>
      <c r="M860" s="928"/>
      <c r="N860" s="928"/>
      <c r="O860" s="928"/>
      <c r="P860" s="928"/>
      <c r="Q860" s="928"/>
      <c r="R860" s="928"/>
      <c r="S860" s="928"/>
      <c r="T860" s="158"/>
      <c r="U860" s="169"/>
      <c r="V860" s="158"/>
      <c r="W860" s="158"/>
      <c r="X860" s="158"/>
      <c r="Y860" s="170"/>
    </row>
    <row r="861" spans="1:25" ht="20.25" customHeight="1">
      <c r="A861" s="714"/>
      <c r="B861" s="715"/>
      <c r="C861" s="167"/>
      <c r="D861" s="715"/>
      <c r="E861" s="978"/>
      <c r="F861" s="978"/>
      <c r="G861" s="718"/>
      <c r="H861" s="714"/>
      <c r="I861" s="715"/>
      <c r="J861" s="928"/>
      <c r="K861" s="928"/>
      <c r="L861" s="928"/>
      <c r="M861" s="928"/>
      <c r="N861" s="928"/>
      <c r="O861" s="928"/>
      <c r="P861" s="928"/>
      <c r="Q861" s="928"/>
      <c r="R861" s="928"/>
      <c r="S861" s="928"/>
      <c r="U861" s="173"/>
      <c r="Y861" s="174"/>
    </row>
    <row r="862" spans="1:25" ht="20.25" customHeight="1">
      <c r="A862" s="714"/>
      <c r="B862" s="715"/>
      <c r="C862" s="167"/>
      <c r="D862" s="715"/>
      <c r="E862" s="978"/>
      <c r="F862" s="978"/>
      <c r="G862" s="718"/>
      <c r="H862" s="714"/>
      <c r="I862" s="715"/>
      <c r="J862" s="928"/>
      <c r="K862" s="928"/>
      <c r="L862" s="928"/>
      <c r="M862" s="928"/>
      <c r="N862" s="928"/>
      <c r="O862" s="928"/>
      <c r="P862" s="928"/>
      <c r="Q862" s="928"/>
      <c r="R862" s="928"/>
      <c r="S862" s="928"/>
      <c r="T862" s="158"/>
      <c r="U862" s="929" t="s">
        <v>358</v>
      </c>
      <c r="V862" s="930"/>
      <c r="W862" s="930"/>
      <c r="X862" s="930"/>
      <c r="Y862" s="931"/>
    </row>
    <row r="863" spans="1:25" ht="20.25" customHeight="1">
      <c r="A863" s="714"/>
      <c r="B863" s="715"/>
      <c r="C863" s="167"/>
      <c r="D863" s="715"/>
      <c r="E863" s="978"/>
      <c r="F863" s="978"/>
      <c r="G863" s="718"/>
      <c r="H863" s="714"/>
      <c r="I863" s="715"/>
      <c r="J863" s="928"/>
      <c r="K863" s="928"/>
      <c r="L863" s="928"/>
      <c r="M863" s="928"/>
      <c r="N863" s="928"/>
      <c r="O863" s="928"/>
      <c r="P863" s="928"/>
      <c r="Q863" s="928"/>
      <c r="R863" s="928"/>
      <c r="S863" s="928"/>
      <c r="T863" s="158"/>
      <c r="U863" s="492"/>
      <c r="V863" s="715"/>
      <c r="W863" s="715"/>
      <c r="X863" s="715"/>
      <c r="Y863" s="493"/>
    </row>
    <row r="864" spans="1:25" ht="20.25" customHeight="1">
      <c r="A864" s="714"/>
      <c r="B864" s="715"/>
      <c r="C864" s="167"/>
      <c r="D864" s="715"/>
      <c r="E864" s="978"/>
      <c r="F864" s="978"/>
      <c r="G864" s="718"/>
      <c r="H864" s="714"/>
      <c r="I864" s="715"/>
      <c r="J864" s="928"/>
      <c r="K864" s="928"/>
      <c r="L864" s="928"/>
      <c r="M864" s="928"/>
      <c r="N864" s="928"/>
      <c r="O864" s="928"/>
      <c r="P864" s="928"/>
      <c r="Q864" s="928"/>
      <c r="R864" s="928"/>
      <c r="S864" s="928"/>
      <c r="T864" s="158"/>
      <c r="U864" s="492"/>
      <c r="V864" s="715"/>
      <c r="W864" s="715"/>
      <c r="X864" s="715"/>
      <c r="Y864" s="493"/>
    </row>
    <row r="865" spans="1:25" ht="20.25" customHeight="1">
      <c r="A865" s="714"/>
      <c r="B865" s="715"/>
      <c r="C865" s="167"/>
      <c r="D865" s="715"/>
      <c r="E865" s="978"/>
      <c r="F865" s="978"/>
      <c r="G865" s="718"/>
      <c r="H865" s="714"/>
      <c r="I865" s="715"/>
      <c r="J865" s="928"/>
      <c r="K865" s="928"/>
      <c r="L865" s="928"/>
      <c r="M865" s="928"/>
      <c r="N865" s="928"/>
      <c r="O865" s="928"/>
      <c r="P865" s="928"/>
      <c r="Q865" s="928"/>
      <c r="R865" s="928"/>
      <c r="S865" s="928"/>
      <c r="U865" s="173"/>
      <c r="Y865" s="174"/>
    </row>
    <row r="866" spans="1:25" ht="20.25" customHeight="1">
      <c r="A866" s="714"/>
      <c r="B866" s="715"/>
      <c r="C866" s="167"/>
      <c r="D866" s="715"/>
      <c r="E866" s="978"/>
      <c r="F866" s="978"/>
      <c r="G866" s="718"/>
      <c r="H866" s="714"/>
      <c r="I866" s="715"/>
      <c r="J866" s="928"/>
      <c r="K866" s="928"/>
      <c r="L866" s="928"/>
      <c r="M866" s="928"/>
      <c r="N866" s="928"/>
      <c r="O866" s="928"/>
      <c r="P866" s="928"/>
      <c r="Q866" s="928"/>
      <c r="R866" s="928"/>
      <c r="S866" s="928"/>
      <c r="T866" s="158"/>
      <c r="U866" s="175"/>
      <c r="V866" s="176"/>
      <c r="W866" s="176"/>
      <c r="X866" s="176"/>
      <c r="Y866" s="177"/>
    </row>
    <row r="867" spans="1:25" ht="12" customHeight="1">
      <c r="A867" s="714"/>
      <c r="B867" s="715"/>
      <c r="C867" s="167"/>
      <c r="D867" s="715"/>
      <c r="E867" s="718"/>
      <c r="F867" s="718"/>
      <c r="G867" s="718"/>
      <c r="H867" s="714"/>
      <c r="I867" s="715"/>
      <c r="J867" s="715"/>
      <c r="K867" s="715"/>
      <c r="L867" s="715"/>
      <c r="M867" s="715"/>
      <c r="N867" s="715"/>
      <c r="O867" s="715"/>
      <c r="P867" s="715"/>
      <c r="Q867" s="715"/>
      <c r="R867" s="715"/>
      <c r="S867" s="715"/>
      <c r="T867" s="158"/>
      <c r="U867" s="158"/>
      <c r="V867" s="158"/>
      <c r="W867" s="158"/>
      <c r="X867" s="158"/>
      <c r="Y867" s="158"/>
    </row>
    <row r="868" spans="1:25" ht="38.25" customHeight="1">
      <c r="A868" s="942" t="s">
        <v>360</v>
      </c>
      <c r="B868" s="943"/>
      <c r="C868" s="943"/>
      <c r="D868" s="943"/>
      <c r="E868" s="992" t="s">
        <v>4</v>
      </c>
      <c r="F868" s="992"/>
      <c r="G868" s="945">
        <f>Boys!$G$3</f>
        <v>46271</v>
      </c>
      <c r="H868" s="946"/>
      <c r="I868" s="947"/>
      <c r="J868" s="992" t="s">
        <v>5</v>
      </c>
      <c r="K868" s="992"/>
      <c r="L868" s="993" t="str">
        <f>Boys!$I$3</f>
        <v>Tilsley</v>
      </c>
      <c r="M868" s="994"/>
      <c r="N868" s="994"/>
      <c r="O868" s="994"/>
      <c r="P868" s="949"/>
      <c r="Q868" s="950"/>
      <c r="R868" s="992" t="s">
        <v>340</v>
      </c>
      <c r="S868" s="992"/>
      <c r="T868" s="948" t="str">
        <f>'Read Me First'!$A$1</f>
        <v>Oxfordshire Track and Field League 2026</v>
      </c>
      <c r="U868" s="949"/>
      <c r="V868" s="949"/>
      <c r="W868" s="949"/>
      <c r="X868" s="949"/>
      <c r="Y868" s="950"/>
    </row>
    <row r="869" spans="1:25" ht="38.25" customHeight="1">
      <c r="A869" s="929" t="s">
        <v>283</v>
      </c>
      <c r="B869" s="931"/>
      <c r="C869" s="948" t="str">
        <f>"Discus U20 Men (" &amp;DataCalcs!$N$699 &amp; " athletes) - " &amp; DataTables!$R$66</f>
        <v>Discus U20 Men (0 athletes) - 1.75kg</v>
      </c>
      <c r="D869" s="950"/>
      <c r="E869" s="929" t="s">
        <v>341</v>
      </c>
      <c r="F869" s="931"/>
      <c r="G869" s="951">
        <f>DataTables!$Q$66</f>
        <v>0.41666666666666669</v>
      </c>
      <c r="H869" s="952"/>
      <c r="I869" s="953"/>
      <c r="J869" s="929" t="s">
        <v>342</v>
      </c>
      <c r="K869" s="930"/>
      <c r="L869" s="956" t="str">
        <f>DataTables!$N$66</f>
        <v>n/a</v>
      </c>
      <c r="M869" s="956"/>
      <c r="N869" s="948" t="s">
        <v>361</v>
      </c>
      <c r="O869" s="949"/>
      <c r="P869" s="949"/>
      <c r="Q869" s="949"/>
      <c r="R869" s="949"/>
      <c r="S869" s="949"/>
      <c r="T869" s="949"/>
      <c r="U869" s="949"/>
      <c r="V869" s="949"/>
      <c r="W869" s="949"/>
      <c r="X869" s="949"/>
      <c r="Y869" s="950"/>
    </row>
    <row r="870" spans="1:25" ht="20.25" customHeight="1">
      <c r="A870" s="158"/>
      <c r="B870" s="158"/>
      <c r="C870" s="158"/>
      <c r="D870" s="159"/>
      <c r="E870" s="715"/>
      <c r="F870" s="715"/>
      <c r="G870" s="160"/>
      <c r="H870" s="160"/>
      <c r="I870" s="715"/>
      <c r="J870" s="715"/>
      <c r="K870" s="713"/>
      <c r="L870" s="713"/>
      <c r="M870" s="713"/>
      <c r="N870" s="161"/>
      <c r="O870" s="161"/>
      <c r="P870" s="162"/>
      <c r="Q870" s="161"/>
      <c r="R870" s="163"/>
      <c r="S870" s="163"/>
      <c r="T870" s="163"/>
      <c r="U870" s="163"/>
      <c r="V870" s="163"/>
      <c r="W870" s="163"/>
      <c r="X870" s="163"/>
      <c r="Y870" s="163"/>
    </row>
    <row r="871" spans="1:25" ht="38.25" customHeight="1">
      <c r="A871" s="958" t="s">
        <v>344</v>
      </c>
      <c r="B871" s="960" t="s">
        <v>302</v>
      </c>
      <c r="C871" s="960" t="s">
        <v>345</v>
      </c>
      <c r="D871" s="960" t="s">
        <v>346</v>
      </c>
      <c r="E871" s="986" t="s">
        <v>362</v>
      </c>
      <c r="F871" s="986"/>
      <c r="G871" s="986" t="s">
        <v>363</v>
      </c>
      <c r="H871" s="986"/>
      <c r="I871" s="986" t="s">
        <v>364</v>
      </c>
      <c r="J871" s="986"/>
      <c r="K871" s="986" t="s">
        <v>365</v>
      </c>
      <c r="L871" s="986"/>
      <c r="M871" s="987" t="s">
        <v>366</v>
      </c>
      <c r="N871" s="988"/>
      <c r="O871" s="986" t="s">
        <v>367</v>
      </c>
      <c r="P871" s="991"/>
      <c r="Q871" s="986" t="s">
        <v>368</v>
      </c>
      <c r="R871" s="991"/>
      <c r="S871" s="986" t="s">
        <v>369</v>
      </c>
      <c r="T871" s="991"/>
      <c r="U871" s="986" t="s">
        <v>370</v>
      </c>
      <c r="V871" s="940"/>
      <c r="W871" s="938" t="s">
        <v>350</v>
      </c>
      <c r="X871" s="940" t="s">
        <v>351</v>
      </c>
      <c r="Y871" s="941"/>
    </row>
    <row r="872" spans="1:25" ht="20.25" customHeight="1">
      <c r="A872" s="959"/>
      <c r="B872" s="961"/>
      <c r="C872" s="961"/>
      <c r="D872" s="961"/>
      <c r="E872" s="991" t="s">
        <v>352</v>
      </c>
      <c r="F872" s="991"/>
      <c r="G872" s="991" t="s">
        <v>352</v>
      </c>
      <c r="H872" s="991"/>
      <c r="I872" s="991" t="s">
        <v>352</v>
      </c>
      <c r="J872" s="991"/>
      <c r="K872" s="991" t="s">
        <v>352</v>
      </c>
      <c r="L872" s="991"/>
      <c r="M872" s="989"/>
      <c r="N872" s="990"/>
      <c r="O872" s="991" t="s">
        <v>352</v>
      </c>
      <c r="P872" s="991"/>
      <c r="Q872" s="991" t="s">
        <v>352</v>
      </c>
      <c r="R872" s="991"/>
      <c r="S872" s="991" t="s">
        <v>352</v>
      </c>
      <c r="T872" s="991"/>
      <c r="U872" s="991" t="s">
        <v>352</v>
      </c>
      <c r="V872" s="940"/>
      <c r="W872" s="939"/>
      <c r="X872" s="719" t="s">
        <v>71</v>
      </c>
      <c r="Y872" s="719" t="s">
        <v>65</v>
      </c>
    </row>
    <row r="873" spans="1:25" ht="24" customHeight="1">
      <c r="A873" s="717">
        <v>1</v>
      </c>
      <c r="B873" s="164" t="str" cm="1">
        <f t="array" ref="B873">IFERROR(_xlfn.TAKE(_xlfn.ANCHORARRAY(DataCalcs!$DG$248),16),"")</f>
        <v/>
      </c>
      <c r="C873" s="165"/>
      <c r="D873" s="165"/>
      <c r="E873" s="934"/>
      <c r="F873" s="935"/>
      <c r="G873" s="934"/>
      <c r="H873" s="935"/>
      <c r="I873" s="934"/>
      <c r="J873" s="935"/>
      <c r="K873" s="929" t="s">
        <v>371</v>
      </c>
      <c r="L873" s="931"/>
      <c r="M873" s="929" t="s">
        <v>371</v>
      </c>
      <c r="N873" s="931"/>
      <c r="O873" s="929" t="s">
        <v>371</v>
      </c>
      <c r="P873" s="931"/>
      <c r="Q873" s="929" t="s">
        <v>371</v>
      </c>
      <c r="R873" s="931"/>
      <c r="S873" s="929" t="s">
        <v>371</v>
      </c>
      <c r="T873" s="931"/>
      <c r="U873" s="968"/>
      <c r="V873" s="957"/>
      <c r="W873" s="496"/>
      <c r="X873" s="496"/>
      <c r="Y873" s="496"/>
    </row>
    <row r="874" spans="1:25" ht="24" customHeight="1">
      <c r="A874" s="720">
        <v>2</v>
      </c>
      <c r="B874" s="164"/>
      <c r="C874" s="165"/>
      <c r="D874" s="165"/>
      <c r="E874" s="934"/>
      <c r="F874" s="935"/>
      <c r="G874" s="934"/>
      <c r="H874" s="935"/>
      <c r="I874" s="934"/>
      <c r="J874" s="935"/>
      <c r="K874" s="929" t="s">
        <v>371</v>
      </c>
      <c r="L874" s="931"/>
      <c r="M874" s="929" t="s">
        <v>371</v>
      </c>
      <c r="N874" s="931"/>
      <c r="O874" s="929" t="s">
        <v>371</v>
      </c>
      <c r="P874" s="931"/>
      <c r="Q874" s="929" t="s">
        <v>371</v>
      </c>
      <c r="R874" s="931"/>
      <c r="S874" s="929" t="s">
        <v>371</v>
      </c>
      <c r="T874" s="931"/>
      <c r="U874" s="968"/>
      <c r="V874" s="957"/>
      <c r="W874" s="496"/>
      <c r="X874" s="496"/>
      <c r="Y874" s="496"/>
    </row>
    <row r="875" spans="1:25" ht="24" customHeight="1">
      <c r="A875" s="720">
        <v>3</v>
      </c>
      <c r="B875" s="164"/>
      <c r="C875" s="165"/>
      <c r="D875" s="165"/>
      <c r="E875" s="934"/>
      <c r="F875" s="935"/>
      <c r="G875" s="934"/>
      <c r="H875" s="935"/>
      <c r="I875" s="934"/>
      <c r="J875" s="935"/>
      <c r="K875" s="929" t="s">
        <v>371</v>
      </c>
      <c r="L875" s="931"/>
      <c r="M875" s="929" t="s">
        <v>371</v>
      </c>
      <c r="N875" s="931"/>
      <c r="O875" s="929" t="s">
        <v>371</v>
      </c>
      <c r="P875" s="931"/>
      <c r="Q875" s="929" t="s">
        <v>371</v>
      </c>
      <c r="R875" s="931"/>
      <c r="S875" s="929" t="s">
        <v>371</v>
      </c>
      <c r="T875" s="931"/>
      <c r="U875" s="968"/>
      <c r="V875" s="957"/>
      <c r="W875" s="496"/>
      <c r="X875" s="496"/>
      <c r="Y875" s="496"/>
    </row>
    <row r="876" spans="1:25" ht="24" customHeight="1">
      <c r="A876" s="720">
        <v>4</v>
      </c>
      <c r="B876" s="164"/>
      <c r="C876" s="165"/>
      <c r="D876" s="165"/>
      <c r="E876" s="934"/>
      <c r="F876" s="935"/>
      <c r="G876" s="934"/>
      <c r="H876" s="935"/>
      <c r="I876" s="934"/>
      <c r="J876" s="935"/>
      <c r="K876" s="929" t="s">
        <v>371</v>
      </c>
      <c r="L876" s="931"/>
      <c r="M876" s="929" t="s">
        <v>371</v>
      </c>
      <c r="N876" s="931"/>
      <c r="O876" s="929" t="s">
        <v>371</v>
      </c>
      <c r="P876" s="931"/>
      <c r="Q876" s="929" t="s">
        <v>371</v>
      </c>
      <c r="R876" s="931"/>
      <c r="S876" s="929" t="s">
        <v>371</v>
      </c>
      <c r="T876" s="931"/>
      <c r="U876" s="968"/>
      <c r="V876" s="957"/>
      <c r="W876" s="496"/>
      <c r="X876" s="496"/>
      <c r="Y876" s="496"/>
    </row>
    <row r="877" spans="1:25" ht="24" customHeight="1">
      <c r="A877" s="720">
        <v>5</v>
      </c>
      <c r="B877" s="164"/>
      <c r="C877" s="165"/>
      <c r="D877" s="165"/>
      <c r="E877" s="934"/>
      <c r="F877" s="935"/>
      <c r="G877" s="934"/>
      <c r="H877" s="935"/>
      <c r="I877" s="934"/>
      <c r="J877" s="935"/>
      <c r="K877" s="929" t="s">
        <v>371</v>
      </c>
      <c r="L877" s="931"/>
      <c r="M877" s="929" t="s">
        <v>371</v>
      </c>
      <c r="N877" s="931"/>
      <c r="O877" s="929" t="s">
        <v>371</v>
      </c>
      <c r="P877" s="931"/>
      <c r="Q877" s="929" t="s">
        <v>371</v>
      </c>
      <c r="R877" s="931"/>
      <c r="S877" s="929" t="s">
        <v>371</v>
      </c>
      <c r="T877" s="931"/>
      <c r="U877" s="968"/>
      <c r="V877" s="957"/>
      <c r="W877" s="496"/>
      <c r="X877" s="496"/>
      <c r="Y877" s="496"/>
    </row>
    <row r="878" spans="1:25" ht="24" customHeight="1">
      <c r="A878" s="720">
        <v>6</v>
      </c>
      <c r="B878" s="164"/>
      <c r="C878" s="165"/>
      <c r="D878" s="165"/>
      <c r="E878" s="934"/>
      <c r="F878" s="935"/>
      <c r="G878" s="934"/>
      <c r="H878" s="935"/>
      <c r="I878" s="934"/>
      <c r="J878" s="935"/>
      <c r="K878" s="929" t="s">
        <v>371</v>
      </c>
      <c r="L878" s="931"/>
      <c r="M878" s="929" t="s">
        <v>371</v>
      </c>
      <c r="N878" s="931"/>
      <c r="O878" s="929" t="s">
        <v>371</v>
      </c>
      <c r="P878" s="931"/>
      <c r="Q878" s="929" t="s">
        <v>371</v>
      </c>
      <c r="R878" s="931"/>
      <c r="S878" s="929" t="s">
        <v>371</v>
      </c>
      <c r="T878" s="931"/>
      <c r="U878" s="968"/>
      <c r="V878" s="957"/>
      <c r="W878" s="496"/>
      <c r="X878" s="496"/>
      <c r="Y878" s="496"/>
    </row>
    <row r="879" spans="1:25" ht="24" customHeight="1">
      <c r="A879" s="720">
        <v>7</v>
      </c>
      <c r="B879" s="164"/>
      <c r="C879" s="165"/>
      <c r="D879" s="165"/>
      <c r="E879" s="934"/>
      <c r="F879" s="935"/>
      <c r="G879" s="934"/>
      <c r="H879" s="935"/>
      <c r="I879" s="934"/>
      <c r="J879" s="935"/>
      <c r="K879" s="929" t="s">
        <v>371</v>
      </c>
      <c r="L879" s="931"/>
      <c r="M879" s="929" t="s">
        <v>371</v>
      </c>
      <c r="N879" s="931"/>
      <c r="O879" s="929" t="s">
        <v>371</v>
      </c>
      <c r="P879" s="931"/>
      <c r="Q879" s="929" t="s">
        <v>371</v>
      </c>
      <c r="R879" s="931"/>
      <c r="S879" s="929" t="s">
        <v>371</v>
      </c>
      <c r="T879" s="931"/>
      <c r="U879" s="968"/>
      <c r="V879" s="957"/>
      <c r="W879" s="496"/>
      <c r="X879" s="496"/>
      <c r="Y879" s="496"/>
    </row>
    <row r="880" spans="1:25" ht="24" customHeight="1">
      <c r="A880" s="720">
        <v>8</v>
      </c>
      <c r="B880" s="164"/>
      <c r="C880" s="165"/>
      <c r="D880" s="165"/>
      <c r="E880" s="934"/>
      <c r="F880" s="935"/>
      <c r="G880" s="934"/>
      <c r="H880" s="935"/>
      <c r="I880" s="934"/>
      <c r="J880" s="935"/>
      <c r="K880" s="929" t="s">
        <v>371</v>
      </c>
      <c r="L880" s="931"/>
      <c r="M880" s="929" t="s">
        <v>371</v>
      </c>
      <c r="N880" s="931"/>
      <c r="O880" s="929" t="s">
        <v>371</v>
      </c>
      <c r="P880" s="931"/>
      <c r="Q880" s="929" t="s">
        <v>371</v>
      </c>
      <c r="R880" s="931"/>
      <c r="S880" s="929" t="s">
        <v>371</v>
      </c>
      <c r="T880" s="931"/>
      <c r="U880" s="968"/>
      <c r="V880" s="957"/>
      <c r="W880" s="496"/>
      <c r="X880" s="496"/>
      <c r="Y880" s="496"/>
    </row>
    <row r="881" spans="1:25" ht="24" customHeight="1">
      <c r="A881" s="720">
        <v>9</v>
      </c>
      <c r="B881" s="164"/>
      <c r="C881" s="165"/>
      <c r="D881" s="165"/>
      <c r="E881" s="934"/>
      <c r="F881" s="935"/>
      <c r="G881" s="934"/>
      <c r="H881" s="935"/>
      <c r="I881" s="934"/>
      <c r="J881" s="935"/>
      <c r="K881" s="929" t="s">
        <v>371</v>
      </c>
      <c r="L881" s="931"/>
      <c r="M881" s="929" t="s">
        <v>371</v>
      </c>
      <c r="N881" s="931"/>
      <c r="O881" s="929" t="s">
        <v>371</v>
      </c>
      <c r="P881" s="931"/>
      <c r="Q881" s="929" t="s">
        <v>371</v>
      </c>
      <c r="R881" s="931"/>
      <c r="S881" s="929" t="s">
        <v>371</v>
      </c>
      <c r="T881" s="931"/>
      <c r="U881" s="968"/>
      <c r="V881" s="957"/>
      <c r="W881" s="496"/>
      <c r="X881" s="496"/>
      <c r="Y881" s="496"/>
    </row>
    <row r="882" spans="1:25" ht="24" customHeight="1">
      <c r="A882" s="720">
        <v>10</v>
      </c>
      <c r="B882" s="164"/>
      <c r="C882" s="165"/>
      <c r="D882" s="165"/>
      <c r="E882" s="934"/>
      <c r="F882" s="935"/>
      <c r="G882" s="934"/>
      <c r="H882" s="935"/>
      <c r="I882" s="934"/>
      <c r="J882" s="935"/>
      <c r="K882" s="929" t="s">
        <v>371</v>
      </c>
      <c r="L882" s="931"/>
      <c r="M882" s="929" t="s">
        <v>371</v>
      </c>
      <c r="N882" s="931"/>
      <c r="O882" s="929" t="s">
        <v>371</v>
      </c>
      <c r="P882" s="931"/>
      <c r="Q882" s="929" t="s">
        <v>371</v>
      </c>
      <c r="R882" s="931"/>
      <c r="S882" s="929" t="s">
        <v>371</v>
      </c>
      <c r="T882" s="931"/>
      <c r="U882" s="968"/>
      <c r="V882" s="957"/>
      <c r="W882" s="496"/>
      <c r="X882" s="496"/>
      <c r="Y882" s="496"/>
    </row>
    <row r="883" spans="1:25" ht="24" customHeight="1">
      <c r="A883" s="720">
        <v>11</v>
      </c>
      <c r="B883" s="164"/>
      <c r="C883" s="165"/>
      <c r="D883" s="165"/>
      <c r="E883" s="934"/>
      <c r="F883" s="935"/>
      <c r="G883" s="934"/>
      <c r="H883" s="935"/>
      <c r="I883" s="934"/>
      <c r="J883" s="935"/>
      <c r="K883" s="929" t="s">
        <v>371</v>
      </c>
      <c r="L883" s="931"/>
      <c r="M883" s="929" t="s">
        <v>371</v>
      </c>
      <c r="N883" s="931"/>
      <c r="O883" s="929" t="s">
        <v>371</v>
      </c>
      <c r="P883" s="931"/>
      <c r="Q883" s="929" t="s">
        <v>371</v>
      </c>
      <c r="R883" s="931"/>
      <c r="S883" s="929" t="s">
        <v>371</v>
      </c>
      <c r="T883" s="931"/>
      <c r="U883" s="968"/>
      <c r="V883" s="957"/>
      <c r="W883" s="496"/>
      <c r="X883" s="496"/>
      <c r="Y883" s="496"/>
    </row>
    <row r="884" spans="1:25" ht="24" customHeight="1">
      <c r="A884" s="720">
        <v>12</v>
      </c>
      <c r="B884" s="164"/>
      <c r="C884" s="165"/>
      <c r="D884" s="165"/>
      <c r="E884" s="982"/>
      <c r="F884" s="983"/>
      <c r="G884" s="982"/>
      <c r="H884" s="983"/>
      <c r="I884" s="982"/>
      <c r="J884" s="983"/>
      <c r="K884" s="929" t="s">
        <v>371</v>
      </c>
      <c r="L884" s="931"/>
      <c r="M884" s="929" t="s">
        <v>371</v>
      </c>
      <c r="N884" s="931"/>
      <c r="O884" s="929" t="s">
        <v>371</v>
      </c>
      <c r="P884" s="931"/>
      <c r="Q884" s="929" t="s">
        <v>371</v>
      </c>
      <c r="R884" s="931"/>
      <c r="S884" s="929" t="s">
        <v>371</v>
      </c>
      <c r="T884" s="931"/>
      <c r="U884" s="984"/>
      <c r="V884" s="985"/>
      <c r="W884" s="497"/>
      <c r="X884" s="497"/>
      <c r="Y884" s="497"/>
    </row>
    <row r="885" spans="1:25" ht="24" customHeight="1">
      <c r="A885" s="720">
        <v>13</v>
      </c>
      <c r="B885" s="164"/>
      <c r="C885" s="165"/>
      <c r="D885" s="165"/>
      <c r="E885" s="980"/>
      <c r="F885" s="980"/>
      <c r="G885" s="980"/>
      <c r="H885" s="980"/>
      <c r="I885" s="980"/>
      <c r="J885" s="980"/>
      <c r="K885" s="929" t="s">
        <v>371</v>
      </c>
      <c r="L885" s="931"/>
      <c r="M885" s="929" t="s">
        <v>371</v>
      </c>
      <c r="N885" s="931"/>
      <c r="O885" s="929" t="s">
        <v>371</v>
      </c>
      <c r="P885" s="931"/>
      <c r="Q885" s="929" t="s">
        <v>371</v>
      </c>
      <c r="R885" s="931"/>
      <c r="S885" s="929" t="s">
        <v>371</v>
      </c>
      <c r="T885" s="931"/>
      <c r="U885" s="981"/>
      <c r="V885" s="981"/>
      <c r="W885" s="496"/>
      <c r="X885" s="496"/>
      <c r="Y885" s="496"/>
    </row>
    <row r="886" spans="1:25" ht="24" customHeight="1">
      <c r="A886" s="720">
        <v>14</v>
      </c>
      <c r="B886" s="164"/>
      <c r="C886" s="165"/>
      <c r="D886" s="165"/>
      <c r="E886" s="934"/>
      <c r="F886" s="935"/>
      <c r="G886" s="934"/>
      <c r="H886" s="935"/>
      <c r="I886" s="934"/>
      <c r="J886" s="935"/>
      <c r="K886" s="929" t="s">
        <v>371</v>
      </c>
      <c r="L886" s="931"/>
      <c r="M886" s="929" t="s">
        <v>371</v>
      </c>
      <c r="N886" s="931"/>
      <c r="O886" s="929" t="s">
        <v>371</v>
      </c>
      <c r="P886" s="931"/>
      <c r="Q886" s="929" t="s">
        <v>371</v>
      </c>
      <c r="R886" s="931"/>
      <c r="S886" s="929" t="s">
        <v>371</v>
      </c>
      <c r="T886" s="931"/>
      <c r="U886" s="968"/>
      <c r="V886" s="957"/>
      <c r="W886" s="496"/>
      <c r="X886" s="496"/>
      <c r="Y886" s="496"/>
    </row>
    <row r="887" spans="1:25" ht="24" customHeight="1">
      <c r="A887" s="720">
        <v>15</v>
      </c>
      <c r="B887" s="164"/>
      <c r="C887" s="165"/>
      <c r="D887" s="165"/>
      <c r="E887" s="934"/>
      <c r="F887" s="935"/>
      <c r="G887" s="934"/>
      <c r="H887" s="935"/>
      <c r="I887" s="934"/>
      <c r="J887" s="935"/>
      <c r="K887" s="929" t="s">
        <v>371</v>
      </c>
      <c r="L887" s="931"/>
      <c r="M887" s="929" t="s">
        <v>371</v>
      </c>
      <c r="N887" s="931"/>
      <c r="O887" s="929" t="s">
        <v>371</v>
      </c>
      <c r="P887" s="931"/>
      <c r="Q887" s="929" t="s">
        <v>371</v>
      </c>
      <c r="R887" s="931"/>
      <c r="S887" s="929" t="s">
        <v>371</v>
      </c>
      <c r="T887" s="931"/>
      <c r="U887" s="968"/>
      <c r="V887" s="957"/>
      <c r="W887" s="496"/>
      <c r="X887" s="496"/>
      <c r="Y887" s="496"/>
    </row>
    <row r="888" spans="1:25" ht="24" customHeight="1">
      <c r="A888" s="720">
        <v>16</v>
      </c>
      <c r="B888" s="164"/>
      <c r="C888" s="165"/>
      <c r="D888" s="165"/>
      <c r="E888" s="934"/>
      <c r="F888" s="935"/>
      <c r="G888" s="934"/>
      <c r="H888" s="935"/>
      <c r="I888" s="934"/>
      <c r="J888" s="935"/>
      <c r="K888" s="929" t="s">
        <v>371</v>
      </c>
      <c r="L888" s="931"/>
      <c r="M888" s="929" t="s">
        <v>371</v>
      </c>
      <c r="N888" s="931"/>
      <c r="O888" s="929" t="s">
        <v>371</v>
      </c>
      <c r="P888" s="931"/>
      <c r="Q888" s="929" t="s">
        <v>371</v>
      </c>
      <c r="R888" s="931"/>
      <c r="S888" s="929" t="s">
        <v>371</v>
      </c>
      <c r="T888" s="931"/>
      <c r="U888" s="968"/>
      <c r="V888" s="957"/>
      <c r="W888" s="496"/>
      <c r="X888" s="496"/>
      <c r="Y888" s="496"/>
    </row>
    <row r="889" spans="1:25" ht="20.25" customHeight="1">
      <c r="A889" s="158"/>
      <c r="B889" s="158"/>
      <c r="C889" s="167"/>
      <c r="D889" s="167"/>
      <c r="E889" s="158"/>
      <c r="F889" s="158"/>
      <c r="G889" s="158"/>
      <c r="H889" s="158"/>
      <c r="I889" s="158"/>
      <c r="J889" s="158"/>
      <c r="K889" s="158"/>
      <c r="L889" s="158"/>
      <c r="M889" s="158"/>
      <c r="N889" s="158"/>
      <c r="O889" s="158"/>
      <c r="P889" s="158"/>
      <c r="Q889" s="158"/>
      <c r="R889" s="158"/>
      <c r="S889" s="158"/>
      <c r="T889" s="158"/>
      <c r="U889" s="158"/>
      <c r="V889" s="158"/>
      <c r="W889" s="158"/>
      <c r="X889" s="158"/>
      <c r="Y889" s="158"/>
    </row>
    <row r="890" spans="1:25" ht="20.25" customHeight="1">
      <c r="A890" s="928"/>
      <c r="B890" s="928"/>
      <c r="C890" s="928"/>
      <c r="D890" s="928"/>
      <c r="E890" s="928"/>
      <c r="F890" s="928"/>
      <c r="G890" s="715"/>
      <c r="H890" s="928"/>
      <c r="I890" s="928"/>
      <c r="J890" s="928"/>
      <c r="K890" s="928"/>
      <c r="L890" s="928"/>
      <c r="M890" s="928"/>
      <c r="N890" s="928"/>
      <c r="O890" s="928"/>
      <c r="P890" s="928"/>
      <c r="Q890" s="928"/>
      <c r="R890" s="928"/>
      <c r="S890" s="928"/>
      <c r="T890" s="158"/>
      <c r="U890" s="929" t="s">
        <v>355</v>
      </c>
      <c r="V890" s="930"/>
      <c r="W890" s="930"/>
      <c r="X890" s="930"/>
      <c r="Y890" s="931"/>
    </row>
    <row r="891" spans="1:25" ht="20.25" customHeight="1">
      <c r="A891" s="158"/>
      <c r="B891" s="715"/>
      <c r="C891" s="715"/>
      <c r="D891" s="715"/>
      <c r="E891" s="979"/>
      <c r="F891" s="979"/>
      <c r="G891" s="715"/>
      <c r="H891" s="158"/>
      <c r="I891" s="715"/>
      <c r="J891" s="928"/>
      <c r="K891" s="928"/>
      <c r="L891" s="928"/>
      <c r="M891" s="928"/>
      <c r="N891" s="928"/>
      <c r="O891" s="928"/>
      <c r="P891" s="928"/>
      <c r="Q891" s="928"/>
      <c r="R891" s="979"/>
      <c r="S891" s="979"/>
      <c r="T891" s="158"/>
      <c r="U891" s="169"/>
      <c r="V891" s="158"/>
      <c r="W891" s="158"/>
      <c r="X891" s="158"/>
      <c r="Y891" s="170"/>
    </row>
    <row r="892" spans="1:25" ht="20.25" customHeight="1">
      <c r="A892" s="714"/>
      <c r="B892" s="715"/>
      <c r="C892" s="167"/>
      <c r="D892" s="715"/>
      <c r="E892" s="978"/>
      <c r="F892" s="978"/>
      <c r="G892" s="718"/>
      <c r="H892" s="714"/>
      <c r="I892" s="715"/>
      <c r="J892" s="928"/>
      <c r="K892" s="928"/>
      <c r="L892" s="928"/>
      <c r="M892" s="928"/>
      <c r="N892" s="928"/>
      <c r="O892" s="928"/>
      <c r="P892" s="928"/>
      <c r="Q892" s="928"/>
      <c r="R892" s="928"/>
      <c r="S892" s="928"/>
      <c r="T892" s="158"/>
      <c r="U892" s="169"/>
      <c r="V892" s="158"/>
      <c r="W892" s="158"/>
      <c r="X892" s="158"/>
      <c r="Y892" s="170"/>
    </row>
    <row r="893" spans="1:25" ht="20.25" customHeight="1">
      <c r="A893" s="714"/>
      <c r="B893" s="715"/>
      <c r="C893" s="167"/>
      <c r="D893" s="715"/>
      <c r="E893" s="978"/>
      <c r="F893" s="978"/>
      <c r="G893" s="718"/>
      <c r="H893" s="714"/>
      <c r="I893" s="715"/>
      <c r="J893" s="928"/>
      <c r="K893" s="928"/>
      <c r="L893" s="928"/>
      <c r="M893" s="928"/>
      <c r="N893" s="928"/>
      <c r="O893" s="928"/>
      <c r="P893" s="928"/>
      <c r="Q893" s="928"/>
      <c r="R893" s="928"/>
      <c r="S893" s="928"/>
      <c r="T893" s="158"/>
      <c r="U893" s="169"/>
      <c r="V893" s="158"/>
      <c r="W893" s="158"/>
      <c r="X893" s="158"/>
      <c r="Y893" s="170"/>
    </row>
    <row r="894" spans="1:25" ht="20.25" customHeight="1">
      <c r="A894" s="714"/>
      <c r="B894" s="715"/>
      <c r="C894" s="167"/>
      <c r="D894" s="715"/>
      <c r="E894" s="978"/>
      <c r="F894" s="978"/>
      <c r="G894" s="718"/>
      <c r="H894" s="714"/>
      <c r="I894" s="715"/>
      <c r="J894" s="928"/>
      <c r="K894" s="928"/>
      <c r="L894" s="928"/>
      <c r="M894" s="928"/>
      <c r="N894" s="928"/>
      <c r="O894" s="928"/>
      <c r="P894" s="928"/>
      <c r="Q894" s="928"/>
      <c r="R894" s="928"/>
      <c r="S894" s="928"/>
      <c r="U894" s="173"/>
      <c r="Y894" s="174"/>
    </row>
    <row r="895" spans="1:25" ht="20.25" customHeight="1">
      <c r="A895" s="714"/>
      <c r="B895" s="715"/>
      <c r="C895" s="167"/>
      <c r="D895" s="715"/>
      <c r="E895" s="978"/>
      <c r="F895" s="978"/>
      <c r="G895" s="718"/>
      <c r="H895" s="714"/>
      <c r="I895" s="715"/>
      <c r="J895" s="928"/>
      <c r="K895" s="928"/>
      <c r="L895" s="928"/>
      <c r="M895" s="928"/>
      <c r="N895" s="928"/>
      <c r="O895" s="928"/>
      <c r="P895" s="928"/>
      <c r="Q895" s="928"/>
      <c r="R895" s="928"/>
      <c r="S895" s="928"/>
      <c r="T895" s="158"/>
      <c r="U895" s="929" t="s">
        <v>358</v>
      </c>
      <c r="V895" s="930"/>
      <c r="W895" s="930"/>
      <c r="X895" s="930"/>
      <c r="Y895" s="931"/>
    </row>
    <row r="896" spans="1:25" ht="20.25" customHeight="1">
      <c r="A896" s="714"/>
      <c r="B896" s="715"/>
      <c r="C896" s="167"/>
      <c r="D896" s="715"/>
      <c r="E896" s="978"/>
      <c r="F896" s="978"/>
      <c r="G896" s="718"/>
      <c r="H896" s="714"/>
      <c r="I896" s="715"/>
      <c r="J896" s="928"/>
      <c r="K896" s="928"/>
      <c r="L896" s="928"/>
      <c r="M896" s="928"/>
      <c r="N896" s="928"/>
      <c r="O896" s="928"/>
      <c r="P896" s="928"/>
      <c r="Q896" s="928"/>
      <c r="R896" s="928"/>
      <c r="S896" s="928"/>
      <c r="T896" s="158"/>
      <c r="U896" s="492"/>
      <c r="V896" s="715"/>
      <c r="W896" s="715"/>
      <c r="X896" s="715"/>
      <c r="Y896" s="493"/>
    </row>
    <row r="897" spans="1:25" ht="20.25" customHeight="1">
      <c r="A897" s="714"/>
      <c r="B897" s="715"/>
      <c r="C897" s="167"/>
      <c r="D897" s="715"/>
      <c r="E897" s="978"/>
      <c r="F897" s="978"/>
      <c r="G897" s="718"/>
      <c r="H897" s="714"/>
      <c r="I897" s="715"/>
      <c r="J897" s="928"/>
      <c r="K897" s="928"/>
      <c r="L897" s="928"/>
      <c r="M897" s="928"/>
      <c r="N897" s="928"/>
      <c r="O897" s="928"/>
      <c r="P897" s="928"/>
      <c r="Q897" s="928"/>
      <c r="R897" s="928"/>
      <c r="S897" s="928"/>
      <c r="T897" s="158"/>
      <c r="U897" s="492"/>
      <c r="V897" s="715"/>
      <c r="W897" s="715"/>
      <c r="X897" s="715"/>
      <c r="Y897" s="493"/>
    </row>
    <row r="898" spans="1:25" ht="20.25" customHeight="1">
      <c r="A898" s="714"/>
      <c r="B898" s="715"/>
      <c r="C898" s="167"/>
      <c r="D898" s="715"/>
      <c r="E898" s="978"/>
      <c r="F898" s="978"/>
      <c r="G898" s="718"/>
      <c r="H898" s="714"/>
      <c r="I898" s="715"/>
      <c r="J898" s="928"/>
      <c r="K898" s="928"/>
      <c r="L898" s="928"/>
      <c r="M898" s="928"/>
      <c r="N898" s="928"/>
      <c r="O898" s="928"/>
      <c r="P898" s="928"/>
      <c r="Q898" s="928"/>
      <c r="R898" s="928"/>
      <c r="S898" s="928"/>
      <c r="U898" s="173"/>
      <c r="Y898" s="174"/>
    </row>
    <row r="899" spans="1:25" ht="20.25" customHeight="1">
      <c r="A899" s="714"/>
      <c r="B899" s="715"/>
      <c r="C899" s="167"/>
      <c r="D899" s="715"/>
      <c r="E899" s="978"/>
      <c r="F899" s="978"/>
      <c r="G899" s="718"/>
      <c r="H899" s="714"/>
      <c r="I899" s="715"/>
      <c r="J899" s="928"/>
      <c r="K899" s="928"/>
      <c r="L899" s="928"/>
      <c r="M899" s="928"/>
      <c r="N899" s="928"/>
      <c r="O899" s="928"/>
      <c r="P899" s="928"/>
      <c r="Q899" s="928"/>
      <c r="R899" s="928"/>
      <c r="S899" s="928"/>
      <c r="T899" s="158"/>
      <c r="U899" s="175"/>
      <c r="V899" s="176"/>
      <c r="W899" s="176"/>
      <c r="X899" s="176"/>
      <c r="Y899" s="177"/>
    </row>
    <row r="900" spans="1:25" ht="12" customHeight="1">
      <c r="A900" s="714"/>
      <c r="B900" s="715"/>
      <c r="C900" s="167"/>
      <c r="D900" s="715"/>
      <c r="E900" s="718"/>
      <c r="F900" s="718"/>
      <c r="G900" s="718"/>
      <c r="H900" s="714"/>
      <c r="I900" s="715"/>
      <c r="J900" s="715"/>
      <c r="K900" s="715"/>
      <c r="L900" s="715"/>
      <c r="M900" s="715"/>
      <c r="N900" s="715"/>
      <c r="O900" s="715"/>
      <c r="P900" s="715"/>
      <c r="Q900" s="715"/>
      <c r="R900" s="715"/>
      <c r="S900" s="715"/>
      <c r="T900" s="158"/>
      <c r="U900" s="158"/>
      <c r="V900" s="158"/>
      <c r="W900" s="158"/>
      <c r="X900" s="158"/>
      <c r="Y900" s="158"/>
    </row>
    <row r="901" spans="1:25" ht="38.25" customHeight="1">
      <c r="A901" s="942" t="s">
        <v>360</v>
      </c>
      <c r="B901" s="943"/>
      <c r="C901" s="943"/>
      <c r="D901" s="943"/>
      <c r="E901" s="992" t="s">
        <v>4</v>
      </c>
      <c r="F901" s="992"/>
      <c r="G901" s="945">
        <f>G868</f>
        <v>46271</v>
      </c>
      <c r="H901" s="946"/>
      <c r="I901" s="947"/>
      <c r="J901" s="992" t="s">
        <v>5</v>
      </c>
      <c r="K901" s="992"/>
      <c r="L901" s="948" t="str">
        <f>L868</f>
        <v>Tilsley</v>
      </c>
      <c r="M901" s="949"/>
      <c r="N901" s="949"/>
      <c r="O901" s="949"/>
      <c r="P901" s="949"/>
      <c r="Q901" s="950"/>
      <c r="R901" s="992" t="s">
        <v>340</v>
      </c>
      <c r="S901" s="992"/>
      <c r="T901" s="948" t="str">
        <f>T868</f>
        <v>Oxfordshire Track and Field League 2026</v>
      </c>
      <c r="U901" s="949"/>
      <c r="V901" s="949"/>
      <c r="W901" s="949"/>
      <c r="X901" s="949"/>
      <c r="Y901" s="950"/>
    </row>
    <row r="902" spans="1:25" ht="38.25" customHeight="1">
      <c r="A902" s="929" t="s">
        <v>283</v>
      </c>
      <c r="B902" s="931"/>
      <c r="C902" s="948" t="str">
        <f>C869</f>
        <v>Discus U20 Men (0 athletes) - 1.75kg</v>
      </c>
      <c r="D902" s="950"/>
      <c r="E902" s="929" t="s">
        <v>341</v>
      </c>
      <c r="F902" s="931"/>
      <c r="G902" s="951">
        <f>G869</f>
        <v>0.41666666666666669</v>
      </c>
      <c r="H902" s="952"/>
      <c r="I902" s="953"/>
      <c r="J902" s="929" t="s">
        <v>342</v>
      </c>
      <c r="K902" s="930"/>
      <c r="L902" s="956" t="str">
        <f>L869</f>
        <v>n/a</v>
      </c>
      <c r="M902" s="956"/>
      <c r="N902" s="948" t="s">
        <v>361</v>
      </c>
      <c r="O902" s="949"/>
      <c r="P902" s="949"/>
      <c r="Q902" s="949"/>
      <c r="R902" s="949"/>
      <c r="S902" s="949"/>
      <c r="T902" s="949"/>
      <c r="U902" s="949"/>
      <c r="V902" s="949"/>
      <c r="W902" s="949"/>
      <c r="X902" s="949"/>
      <c r="Y902" s="950"/>
    </row>
    <row r="903" spans="1:25" ht="20.25" customHeight="1">
      <c r="A903" s="158"/>
      <c r="B903" s="158"/>
      <c r="C903" s="158"/>
      <c r="D903" s="159"/>
      <c r="E903" s="715"/>
      <c r="F903" s="715"/>
      <c r="G903" s="160"/>
      <c r="H903" s="160"/>
      <c r="I903" s="715"/>
      <c r="J903" s="715"/>
      <c r="K903" s="713"/>
      <c r="L903" s="713"/>
      <c r="M903" s="713"/>
      <c r="N903" s="161"/>
      <c r="O903" s="161"/>
      <c r="P903" s="162"/>
      <c r="Q903" s="161"/>
      <c r="R903" s="163"/>
      <c r="S903" s="163"/>
      <c r="T903" s="163"/>
      <c r="U903" s="163"/>
      <c r="V903" s="163"/>
      <c r="W903" s="163"/>
      <c r="X903" s="163"/>
      <c r="Y903" s="163"/>
    </row>
    <row r="904" spans="1:25" ht="38.25" customHeight="1">
      <c r="A904" s="958" t="s">
        <v>344</v>
      </c>
      <c r="B904" s="960" t="s">
        <v>302</v>
      </c>
      <c r="C904" s="960" t="s">
        <v>345</v>
      </c>
      <c r="D904" s="960" t="s">
        <v>346</v>
      </c>
      <c r="E904" s="986" t="s">
        <v>362</v>
      </c>
      <c r="F904" s="986"/>
      <c r="G904" s="986" t="s">
        <v>363</v>
      </c>
      <c r="H904" s="986"/>
      <c r="I904" s="986" t="s">
        <v>364</v>
      </c>
      <c r="J904" s="986"/>
      <c r="K904" s="986" t="s">
        <v>365</v>
      </c>
      <c r="L904" s="986"/>
      <c r="M904" s="987" t="s">
        <v>366</v>
      </c>
      <c r="N904" s="988"/>
      <c r="O904" s="986" t="s">
        <v>367</v>
      </c>
      <c r="P904" s="991"/>
      <c r="Q904" s="986" t="s">
        <v>368</v>
      </c>
      <c r="R904" s="991"/>
      <c r="S904" s="986" t="s">
        <v>369</v>
      </c>
      <c r="T904" s="991"/>
      <c r="U904" s="986" t="s">
        <v>370</v>
      </c>
      <c r="V904" s="940"/>
      <c r="W904" s="938" t="s">
        <v>350</v>
      </c>
      <c r="X904" s="940" t="s">
        <v>351</v>
      </c>
      <c r="Y904" s="941"/>
    </row>
    <row r="905" spans="1:25" ht="20.25" customHeight="1">
      <c r="A905" s="959"/>
      <c r="B905" s="961"/>
      <c r="C905" s="961"/>
      <c r="D905" s="961"/>
      <c r="E905" s="991" t="s">
        <v>352</v>
      </c>
      <c r="F905" s="991"/>
      <c r="G905" s="991" t="s">
        <v>352</v>
      </c>
      <c r="H905" s="991"/>
      <c r="I905" s="991" t="s">
        <v>352</v>
      </c>
      <c r="J905" s="991"/>
      <c r="K905" s="991" t="s">
        <v>352</v>
      </c>
      <c r="L905" s="991"/>
      <c r="M905" s="989"/>
      <c r="N905" s="990"/>
      <c r="O905" s="991" t="s">
        <v>352</v>
      </c>
      <c r="P905" s="991"/>
      <c r="Q905" s="991" t="s">
        <v>352</v>
      </c>
      <c r="R905" s="991"/>
      <c r="S905" s="991" t="s">
        <v>352</v>
      </c>
      <c r="T905" s="991"/>
      <c r="U905" s="991" t="s">
        <v>352</v>
      </c>
      <c r="V905" s="940"/>
      <c r="W905" s="939"/>
      <c r="X905" s="719" t="s">
        <v>71</v>
      </c>
      <c r="Y905" s="719" t="s">
        <v>65</v>
      </c>
    </row>
    <row r="906" spans="1:25" ht="24" customHeight="1">
      <c r="A906" s="717">
        <v>17</v>
      </c>
      <c r="B906" s="164" t="str" cm="1">
        <f t="array" ref="B906">IFERROR(_xlfn.DROP(_xlfn.ANCHORARRAY(DataCalcs!$DG$248),16),"")</f>
        <v/>
      </c>
      <c r="C906" s="165"/>
      <c r="D906" s="165"/>
      <c r="E906" s="934"/>
      <c r="F906" s="935"/>
      <c r="G906" s="934"/>
      <c r="H906" s="935"/>
      <c r="I906" s="934"/>
      <c r="J906" s="935"/>
      <c r="K906" s="929" t="s">
        <v>371</v>
      </c>
      <c r="L906" s="931"/>
      <c r="M906" s="929" t="s">
        <v>371</v>
      </c>
      <c r="N906" s="931"/>
      <c r="O906" s="929" t="s">
        <v>371</v>
      </c>
      <c r="P906" s="931"/>
      <c r="Q906" s="929" t="s">
        <v>371</v>
      </c>
      <c r="R906" s="931"/>
      <c r="S906" s="929" t="s">
        <v>371</v>
      </c>
      <c r="T906" s="931"/>
      <c r="U906" s="968"/>
      <c r="V906" s="957"/>
      <c r="W906" s="720"/>
      <c r="X906" s="720"/>
      <c r="Y906" s="720"/>
    </row>
    <row r="907" spans="1:25" ht="24" customHeight="1">
      <c r="A907" s="717">
        <v>18</v>
      </c>
      <c r="B907" s="164"/>
      <c r="C907" s="165"/>
      <c r="D907" s="165"/>
      <c r="E907" s="934"/>
      <c r="F907" s="935"/>
      <c r="G907" s="934"/>
      <c r="H907" s="935"/>
      <c r="I907" s="934"/>
      <c r="J907" s="935"/>
      <c r="K907" s="929" t="s">
        <v>371</v>
      </c>
      <c r="L907" s="931"/>
      <c r="M907" s="929" t="s">
        <v>371</v>
      </c>
      <c r="N907" s="931"/>
      <c r="O907" s="929" t="s">
        <v>371</v>
      </c>
      <c r="P907" s="931"/>
      <c r="Q907" s="929" t="s">
        <v>371</v>
      </c>
      <c r="R907" s="931"/>
      <c r="S907" s="929" t="s">
        <v>371</v>
      </c>
      <c r="T907" s="931"/>
      <c r="U907" s="968"/>
      <c r="V907" s="957"/>
      <c r="W907" s="720"/>
      <c r="X907" s="720"/>
      <c r="Y907" s="720"/>
    </row>
    <row r="908" spans="1:25" ht="24" customHeight="1">
      <c r="A908" s="720">
        <v>19</v>
      </c>
      <c r="B908" s="164"/>
      <c r="C908" s="165"/>
      <c r="D908" s="165"/>
      <c r="E908" s="934"/>
      <c r="F908" s="935"/>
      <c r="G908" s="934"/>
      <c r="H908" s="935"/>
      <c r="I908" s="934"/>
      <c r="J908" s="935"/>
      <c r="K908" s="929" t="s">
        <v>371</v>
      </c>
      <c r="L908" s="931"/>
      <c r="M908" s="929" t="s">
        <v>371</v>
      </c>
      <c r="N908" s="931"/>
      <c r="O908" s="929" t="s">
        <v>371</v>
      </c>
      <c r="P908" s="931"/>
      <c r="Q908" s="929" t="s">
        <v>371</v>
      </c>
      <c r="R908" s="931"/>
      <c r="S908" s="929" t="s">
        <v>371</v>
      </c>
      <c r="T908" s="931"/>
      <c r="U908" s="968"/>
      <c r="V908" s="957"/>
      <c r="W908" s="720"/>
      <c r="X908" s="720"/>
      <c r="Y908" s="720"/>
    </row>
    <row r="909" spans="1:25" ht="24" customHeight="1">
      <c r="A909" s="720">
        <v>20</v>
      </c>
      <c r="B909" s="164"/>
      <c r="C909" s="165"/>
      <c r="D909" s="165"/>
      <c r="E909" s="934"/>
      <c r="F909" s="935"/>
      <c r="G909" s="934"/>
      <c r="H909" s="935"/>
      <c r="I909" s="934"/>
      <c r="J909" s="935"/>
      <c r="K909" s="929" t="s">
        <v>371</v>
      </c>
      <c r="L909" s="931"/>
      <c r="M909" s="929" t="s">
        <v>371</v>
      </c>
      <c r="N909" s="931"/>
      <c r="O909" s="929" t="s">
        <v>371</v>
      </c>
      <c r="P909" s="931"/>
      <c r="Q909" s="929" t="s">
        <v>371</v>
      </c>
      <c r="R909" s="931"/>
      <c r="S909" s="929" t="s">
        <v>371</v>
      </c>
      <c r="T909" s="931"/>
      <c r="U909" s="968"/>
      <c r="V909" s="957"/>
      <c r="W909" s="720"/>
      <c r="X909" s="720"/>
      <c r="Y909" s="720"/>
    </row>
    <row r="910" spans="1:25" ht="24" customHeight="1">
      <c r="A910" s="720">
        <v>21</v>
      </c>
      <c r="B910" s="164"/>
      <c r="C910" s="165"/>
      <c r="D910" s="165"/>
      <c r="E910" s="934"/>
      <c r="F910" s="935"/>
      <c r="G910" s="934"/>
      <c r="H910" s="935"/>
      <c r="I910" s="934"/>
      <c r="J910" s="935"/>
      <c r="K910" s="929" t="s">
        <v>371</v>
      </c>
      <c r="L910" s="931"/>
      <c r="M910" s="929" t="s">
        <v>371</v>
      </c>
      <c r="N910" s="931"/>
      <c r="O910" s="929" t="s">
        <v>371</v>
      </c>
      <c r="P910" s="931"/>
      <c r="Q910" s="929" t="s">
        <v>371</v>
      </c>
      <c r="R910" s="931"/>
      <c r="S910" s="929" t="s">
        <v>371</v>
      </c>
      <c r="T910" s="931"/>
      <c r="U910" s="968"/>
      <c r="V910" s="957"/>
      <c r="W910" s="720"/>
      <c r="X910" s="720"/>
      <c r="Y910" s="720"/>
    </row>
    <row r="911" spans="1:25" ht="24" customHeight="1">
      <c r="A911" s="720">
        <v>22</v>
      </c>
      <c r="B911" s="164"/>
      <c r="C911" s="165"/>
      <c r="D911" s="165"/>
      <c r="E911" s="934"/>
      <c r="F911" s="935"/>
      <c r="G911" s="934"/>
      <c r="H911" s="935"/>
      <c r="I911" s="934"/>
      <c r="J911" s="935"/>
      <c r="K911" s="929" t="s">
        <v>371</v>
      </c>
      <c r="L911" s="931"/>
      <c r="M911" s="929" t="s">
        <v>371</v>
      </c>
      <c r="N911" s="931"/>
      <c r="O911" s="929" t="s">
        <v>371</v>
      </c>
      <c r="P911" s="931"/>
      <c r="Q911" s="929" t="s">
        <v>371</v>
      </c>
      <c r="R911" s="931"/>
      <c r="S911" s="929" t="s">
        <v>371</v>
      </c>
      <c r="T911" s="931"/>
      <c r="U911" s="968"/>
      <c r="V911" s="957"/>
      <c r="W911" s="720"/>
      <c r="X911" s="720"/>
      <c r="Y911" s="720"/>
    </row>
    <row r="912" spans="1:25" ht="24" customHeight="1">
      <c r="A912" s="720">
        <v>23</v>
      </c>
      <c r="B912" s="164"/>
      <c r="C912" s="165"/>
      <c r="D912" s="165"/>
      <c r="E912" s="934"/>
      <c r="F912" s="935"/>
      <c r="G912" s="934"/>
      <c r="H912" s="935"/>
      <c r="I912" s="934"/>
      <c r="J912" s="935"/>
      <c r="K912" s="929" t="s">
        <v>371</v>
      </c>
      <c r="L912" s="931"/>
      <c r="M912" s="929" t="s">
        <v>371</v>
      </c>
      <c r="N912" s="931"/>
      <c r="O912" s="929" t="s">
        <v>371</v>
      </c>
      <c r="P912" s="931"/>
      <c r="Q912" s="929" t="s">
        <v>371</v>
      </c>
      <c r="R912" s="931"/>
      <c r="S912" s="929" t="s">
        <v>371</v>
      </c>
      <c r="T912" s="931"/>
      <c r="U912" s="968"/>
      <c r="V912" s="957"/>
      <c r="W912" s="720"/>
      <c r="X912" s="720"/>
      <c r="Y912" s="720"/>
    </row>
    <row r="913" spans="1:25" ht="24" customHeight="1">
      <c r="A913" s="720">
        <v>24</v>
      </c>
      <c r="B913" s="164"/>
      <c r="C913" s="165"/>
      <c r="D913" s="165"/>
      <c r="E913" s="934"/>
      <c r="F913" s="935"/>
      <c r="G913" s="934"/>
      <c r="H913" s="935"/>
      <c r="I913" s="934"/>
      <c r="J913" s="935"/>
      <c r="K913" s="929" t="s">
        <v>371</v>
      </c>
      <c r="L913" s="931"/>
      <c r="M913" s="929" t="s">
        <v>371</v>
      </c>
      <c r="N913" s="931"/>
      <c r="O913" s="929" t="s">
        <v>371</v>
      </c>
      <c r="P913" s="931"/>
      <c r="Q913" s="929" t="s">
        <v>371</v>
      </c>
      <c r="R913" s="931"/>
      <c r="S913" s="929" t="s">
        <v>371</v>
      </c>
      <c r="T913" s="931"/>
      <c r="U913" s="968"/>
      <c r="V913" s="957"/>
      <c r="W913" s="720"/>
      <c r="X913" s="720"/>
      <c r="Y913" s="720"/>
    </row>
    <row r="914" spans="1:25" ht="24" customHeight="1">
      <c r="A914" s="720">
        <v>25</v>
      </c>
      <c r="B914" s="164"/>
      <c r="C914" s="165"/>
      <c r="D914" s="165"/>
      <c r="E914" s="934"/>
      <c r="F914" s="935"/>
      <c r="G914" s="934"/>
      <c r="H914" s="935"/>
      <c r="I914" s="934"/>
      <c r="J914" s="935"/>
      <c r="K914" s="929" t="s">
        <v>371</v>
      </c>
      <c r="L914" s="931"/>
      <c r="M914" s="929" t="s">
        <v>371</v>
      </c>
      <c r="N914" s="931"/>
      <c r="O914" s="929" t="s">
        <v>371</v>
      </c>
      <c r="P914" s="931"/>
      <c r="Q914" s="929" t="s">
        <v>371</v>
      </c>
      <c r="R914" s="931"/>
      <c r="S914" s="929" t="s">
        <v>371</v>
      </c>
      <c r="T914" s="931"/>
      <c r="U914" s="968"/>
      <c r="V914" s="957"/>
      <c r="W914" s="720"/>
      <c r="X914" s="720"/>
      <c r="Y914" s="720"/>
    </row>
    <row r="915" spans="1:25" ht="24" customHeight="1">
      <c r="A915" s="720">
        <v>26</v>
      </c>
      <c r="B915" s="164"/>
      <c r="C915" s="165"/>
      <c r="D915" s="165"/>
      <c r="E915" s="934"/>
      <c r="F915" s="935"/>
      <c r="G915" s="934"/>
      <c r="H915" s="935"/>
      <c r="I915" s="934"/>
      <c r="J915" s="935"/>
      <c r="K915" s="929" t="s">
        <v>371</v>
      </c>
      <c r="L915" s="931"/>
      <c r="M915" s="929" t="s">
        <v>371</v>
      </c>
      <c r="N915" s="931"/>
      <c r="O915" s="929" t="s">
        <v>371</v>
      </c>
      <c r="P915" s="931"/>
      <c r="Q915" s="929" t="s">
        <v>371</v>
      </c>
      <c r="R915" s="931"/>
      <c r="S915" s="929" t="s">
        <v>371</v>
      </c>
      <c r="T915" s="931"/>
      <c r="U915" s="968"/>
      <c r="V915" s="957"/>
      <c r="W915" s="720"/>
      <c r="X915" s="720"/>
      <c r="Y915" s="720"/>
    </row>
    <row r="916" spans="1:25" ht="24" customHeight="1">
      <c r="A916" s="720">
        <v>27</v>
      </c>
      <c r="B916" s="164"/>
      <c r="C916" s="165"/>
      <c r="D916" s="165"/>
      <c r="E916" s="934"/>
      <c r="F916" s="935"/>
      <c r="G916" s="934"/>
      <c r="H916" s="935"/>
      <c r="I916" s="934"/>
      <c r="J916" s="935"/>
      <c r="K916" s="929" t="s">
        <v>371</v>
      </c>
      <c r="L916" s="931"/>
      <c r="M916" s="929" t="s">
        <v>371</v>
      </c>
      <c r="N916" s="931"/>
      <c r="O916" s="929" t="s">
        <v>371</v>
      </c>
      <c r="P916" s="931"/>
      <c r="Q916" s="929" t="s">
        <v>371</v>
      </c>
      <c r="R916" s="931"/>
      <c r="S916" s="929" t="s">
        <v>371</v>
      </c>
      <c r="T916" s="931"/>
      <c r="U916" s="968"/>
      <c r="V916" s="957"/>
      <c r="W916" s="720"/>
      <c r="X916" s="720"/>
      <c r="Y916" s="720"/>
    </row>
    <row r="917" spans="1:25" ht="24" customHeight="1">
      <c r="A917" s="720">
        <v>28</v>
      </c>
      <c r="B917" s="164"/>
      <c r="C917" s="165"/>
      <c r="D917" s="165"/>
      <c r="E917" s="982"/>
      <c r="F917" s="983"/>
      <c r="G917" s="982"/>
      <c r="H917" s="983"/>
      <c r="I917" s="982"/>
      <c r="J917" s="983"/>
      <c r="K917" s="929" t="s">
        <v>371</v>
      </c>
      <c r="L917" s="931"/>
      <c r="M917" s="929" t="s">
        <v>371</v>
      </c>
      <c r="N917" s="931"/>
      <c r="O917" s="929" t="s">
        <v>371</v>
      </c>
      <c r="P917" s="931"/>
      <c r="Q917" s="929" t="s">
        <v>371</v>
      </c>
      <c r="R917" s="931"/>
      <c r="S917" s="929" t="s">
        <v>371</v>
      </c>
      <c r="T917" s="931"/>
      <c r="U917" s="984"/>
      <c r="V917" s="985"/>
      <c r="W917" s="716"/>
      <c r="X917" s="716"/>
      <c r="Y917" s="716"/>
    </row>
    <row r="918" spans="1:25" ht="24" customHeight="1">
      <c r="A918" s="720">
        <v>29</v>
      </c>
      <c r="B918" s="164"/>
      <c r="C918" s="165"/>
      <c r="D918" s="165"/>
      <c r="E918" s="980"/>
      <c r="F918" s="980"/>
      <c r="G918" s="980"/>
      <c r="H918" s="980"/>
      <c r="I918" s="980"/>
      <c r="J918" s="980"/>
      <c r="K918" s="929" t="s">
        <v>371</v>
      </c>
      <c r="L918" s="931"/>
      <c r="M918" s="929" t="s">
        <v>371</v>
      </c>
      <c r="N918" s="931"/>
      <c r="O918" s="929" t="s">
        <v>371</v>
      </c>
      <c r="P918" s="931"/>
      <c r="Q918" s="929" t="s">
        <v>371</v>
      </c>
      <c r="R918" s="931"/>
      <c r="S918" s="929" t="s">
        <v>371</v>
      </c>
      <c r="T918" s="931"/>
      <c r="U918" s="981"/>
      <c r="V918" s="981"/>
      <c r="W918" s="720"/>
      <c r="X918" s="720"/>
      <c r="Y918" s="720"/>
    </row>
    <row r="919" spans="1:25" ht="24" customHeight="1">
      <c r="A919" s="720">
        <v>30</v>
      </c>
      <c r="B919" s="164"/>
      <c r="C919" s="165"/>
      <c r="D919" s="165"/>
      <c r="E919" s="934"/>
      <c r="F919" s="935"/>
      <c r="G919" s="934"/>
      <c r="H919" s="935"/>
      <c r="I919" s="934"/>
      <c r="J919" s="935"/>
      <c r="K919" s="929" t="s">
        <v>371</v>
      </c>
      <c r="L919" s="931"/>
      <c r="M919" s="929" t="s">
        <v>371</v>
      </c>
      <c r="N919" s="931"/>
      <c r="O919" s="929" t="s">
        <v>371</v>
      </c>
      <c r="P919" s="931"/>
      <c r="Q919" s="929" t="s">
        <v>371</v>
      </c>
      <c r="R919" s="931"/>
      <c r="S919" s="929" t="s">
        <v>371</v>
      </c>
      <c r="T919" s="931"/>
      <c r="U919" s="968"/>
      <c r="V919" s="957"/>
      <c r="W919" s="720"/>
      <c r="X919" s="720"/>
      <c r="Y919" s="720"/>
    </row>
    <row r="920" spans="1:25" ht="24" customHeight="1">
      <c r="A920" s="720">
        <v>31</v>
      </c>
      <c r="B920" s="164"/>
      <c r="C920" s="165"/>
      <c r="D920" s="165"/>
      <c r="E920" s="934"/>
      <c r="F920" s="935"/>
      <c r="G920" s="934"/>
      <c r="H920" s="935"/>
      <c r="I920" s="934"/>
      <c r="J920" s="935"/>
      <c r="K920" s="929" t="s">
        <v>371</v>
      </c>
      <c r="L920" s="931"/>
      <c r="M920" s="929" t="s">
        <v>371</v>
      </c>
      <c r="N920" s="931"/>
      <c r="O920" s="929" t="s">
        <v>371</v>
      </c>
      <c r="P920" s="931"/>
      <c r="Q920" s="929" t="s">
        <v>371</v>
      </c>
      <c r="R920" s="931"/>
      <c r="S920" s="929" t="s">
        <v>371</v>
      </c>
      <c r="T920" s="931"/>
      <c r="U920" s="968"/>
      <c r="V920" s="957"/>
      <c r="W920" s="720"/>
      <c r="X920" s="720"/>
      <c r="Y920" s="720"/>
    </row>
    <row r="921" spans="1:25" ht="24" customHeight="1">
      <c r="A921" s="720">
        <v>32</v>
      </c>
      <c r="B921" s="164"/>
      <c r="C921" s="165"/>
      <c r="D921" s="165"/>
      <c r="E921" s="934"/>
      <c r="F921" s="935"/>
      <c r="G921" s="934"/>
      <c r="H921" s="935"/>
      <c r="I921" s="934"/>
      <c r="J921" s="935"/>
      <c r="K921" s="929" t="s">
        <v>371</v>
      </c>
      <c r="L921" s="931"/>
      <c r="M921" s="929" t="s">
        <v>371</v>
      </c>
      <c r="N921" s="931"/>
      <c r="O921" s="929" t="s">
        <v>371</v>
      </c>
      <c r="P921" s="931"/>
      <c r="Q921" s="929" t="s">
        <v>371</v>
      </c>
      <c r="R921" s="931"/>
      <c r="S921" s="929" t="s">
        <v>371</v>
      </c>
      <c r="T921" s="931"/>
      <c r="U921" s="968"/>
      <c r="V921" s="957"/>
      <c r="W921" s="720"/>
      <c r="X921" s="720"/>
      <c r="Y921" s="720"/>
    </row>
    <row r="922" spans="1:25" ht="20.25" customHeight="1">
      <c r="A922" s="158"/>
      <c r="B922" s="158"/>
      <c r="C922" s="167"/>
      <c r="D922" s="167"/>
      <c r="E922" s="158"/>
      <c r="F922" s="158"/>
      <c r="G922" s="158"/>
      <c r="H922" s="158"/>
      <c r="I922" s="158"/>
      <c r="J922" s="158"/>
      <c r="K922" s="158"/>
      <c r="L922" s="158"/>
      <c r="M922" s="158"/>
      <c r="N922" s="158"/>
      <c r="O922" s="158"/>
      <c r="P922" s="158"/>
      <c r="Q922" s="158"/>
      <c r="R922" s="158"/>
      <c r="S922" s="158"/>
      <c r="T922" s="158"/>
      <c r="U922" s="158"/>
      <c r="V922" s="158"/>
      <c r="W922" s="158"/>
      <c r="X922" s="158"/>
      <c r="Y922" s="158"/>
    </row>
    <row r="923" spans="1:25" ht="20.25" customHeight="1">
      <c r="A923" s="928"/>
      <c r="B923" s="928"/>
      <c r="C923" s="928"/>
      <c r="D923" s="928"/>
      <c r="E923" s="928"/>
      <c r="F923" s="928"/>
      <c r="G923" s="715"/>
      <c r="H923" s="928"/>
      <c r="I923" s="928"/>
      <c r="J923" s="928"/>
      <c r="K923" s="928"/>
      <c r="L923" s="928"/>
      <c r="M923" s="928"/>
      <c r="N923" s="928"/>
      <c r="O923" s="928"/>
      <c r="P923" s="928"/>
      <c r="Q923" s="928"/>
      <c r="R923" s="928"/>
      <c r="S923" s="928"/>
      <c r="T923" s="158"/>
      <c r="U923" s="929" t="s">
        <v>355</v>
      </c>
      <c r="V923" s="930"/>
      <c r="W923" s="930"/>
      <c r="X923" s="930"/>
      <c r="Y923" s="931"/>
    </row>
    <row r="924" spans="1:25" ht="20.25" customHeight="1">
      <c r="A924" s="158"/>
      <c r="B924" s="715"/>
      <c r="C924" s="715"/>
      <c r="D924" s="715"/>
      <c r="E924" s="979"/>
      <c r="F924" s="979"/>
      <c r="G924" s="715"/>
      <c r="H924" s="158"/>
      <c r="I924" s="715"/>
      <c r="J924" s="928"/>
      <c r="K924" s="928"/>
      <c r="L924" s="928"/>
      <c r="M924" s="928"/>
      <c r="N924" s="928"/>
      <c r="O924" s="928"/>
      <c r="P924" s="928"/>
      <c r="Q924" s="928"/>
      <c r="R924" s="979"/>
      <c r="S924" s="979"/>
      <c r="T924" s="158"/>
      <c r="U924" s="169"/>
      <c r="V924" s="158"/>
      <c r="W924" s="158"/>
      <c r="X924" s="158"/>
      <c r="Y924" s="170"/>
    </row>
    <row r="925" spans="1:25" ht="20.25" customHeight="1">
      <c r="A925" s="714"/>
      <c r="B925" s="715"/>
      <c r="C925" s="167"/>
      <c r="D925" s="715"/>
      <c r="E925" s="978"/>
      <c r="F925" s="978"/>
      <c r="G925" s="718"/>
      <c r="H925" s="714"/>
      <c r="I925" s="715"/>
      <c r="J925" s="928"/>
      <c r="K925" s="928"/>
      <c r="L925" s="928"/>
      <c r="M925" s="928"/>
      <c r="N925" s="928"/>
      <c r="O925" s="928"/>
      <c r="P925" s="928"/>
      <c r="Q925" s="928"/>
      <c r="R925" s="928"/>
      <c r="S925" s="928"/>
      <c r="T925" s="158"/>
      <c r="U925" s="169"/>
      <c r="V925" s="158"/>
      <c r="W925" s="158"/>
      <c r="X925" s="158"/>
      <c r="Y925" s="170"/>
    </row>
    <row r="926" spans="1:25" ht="20.25" customHeight="1">
      <c r="A926" s="714"/>
      <c r="B926" s="715"/>
      <c r="C926" s="167"/>
      <c r="D926" s="715"/>
      <c r="E926" s="978"/>
      <c r="F926" s="978"/>
      <c r="G926" s="718"/>
      <c r="H926" s="714"/>
      <c r="I926" s="715"/>
      <c r="J926" s="928"/>
      <c r="K926" s="928"/>
      <c r="L926" s="928"/>
      <c r="M926" s="928"/>
      <c r="N926" s="928"/>
      <c r="O926" s="928"/>
      <c r="P926" s="928"/>
      <c r="Q926" s="928"/>
      <c r="R926" s="928"/>
      <c r="S926" s="928"/>
      <c r="T926" s="158"/>
      <c r="U926" s="169"/>
      <c r="V926" s="158"/>
      <c r="W926" s="158"/>
      <c r="X926" s="158"/>
      <c r="Y926" s="170"/>
    </row>
    <row r="927" spans="1:25" ht="20.25" customHeight="1">
      <c r="A927" s="714"/>
      <c r="B927" s="715"/>
      <c r="C927" s="167"/>
      <c r="D927" s="715"/>
      <c r="E927" s="978"/>
      <c r="F927" s="978"/>
      <c r="G927" s="718"/>
      <c r="H927" s="714"/>
      <c r="I927" s="715"/>
      <c r="J927" s="928"/>
      <c r="K927" s="928"/>
      <c r="L927" s="928"/>
      <c r="M927" s="928"/>
      <c r="N927" s="928"/>
      <c r="O927" s="928"/>
      <c r="P927" s="928"/>
      <c r="Q927" s="928"/>
      <c r="R927" s="928"/>
      <c r="S927" s="928"/>
      <c r="U927" s="173"/>
      <c r="Y927" s="174"/>
    </row>
    <row r="928" spans="1:25" ht="20.25" customHeight="1">
      <c r="A928" s="714"/>
      <c r="B928" s="715"/>
      <c r="C928" s="167"/>
      <c r="D928" s="715"/>
      <c r="E928" s="978"/>
      <c r="F928" s="978"/>
      <c r="G928" s="718"/>
      <c r="H928" s="714"/>
      <c r="I928" s="715"/>
      <c r="J928" s="928"/>
      <c r="K928" s="928"/>
      <c r="L928" s="928"/>
      <c r="M928" s="928"/>
      <c r="N928" s="928"/>
      <c r="O928" s="928"/>
      <c r="P928" s="928"/>
      <c r="Q928" s="928"/>
      <c r="R928" s="928"/>
      <c r="S928" s="928"/>
      <c r="T928" s="158"/>
      <c r="U928" s="929" t="s">
        <v>358</v>
      </c>
      <c r="V928" s="930"/>
      <c r="W928" s="930"/>
      <c r="X928" s="930"/>
      <c r="Y928" s="931"/>
    </row>
    <row r="929" spans="1:25" ht="20.25" customHeight="1">
      <c r="A929" s="714"/>
      <c r="B929" s="715"/>
      <c r="C929" s="167"/>
      <c r="D929" s="715"/>
      <c r="E929" s="978"/>
      <c r="F929" s="978"/>
      <c r="G929" s="718"/>
      <c r="H929" s="714"/>
      <c r="I929" s="715"/>
      <c r="J929" s="928"/>
      <c r="K929" s="928"/>
      <c r="L929" s="928"/>
      <c r="M929" s="928"/>
      <c r="N929" s="928"/>
      <c r="O929" s="928"/>
      <c r="P929" s="928"/>
      <c r="Q929" s="928"/>
      <c r="R929" s="928"/>
      <c r="S929" s="928"/>
      <c r="T929" s="158"/>
      <c r="U929" s="492"/>
      <c r="V929" s="715"/>
      <c r="W929" s="715"/>
      <c r="X929" s="715"/>
      <c r="Y929" s="493"/>
    </row>
    <row r="930" spans="1:25" ht="20.25" customHeight="1">
      <c r="A930" s="714"/>
      <c r="B930" s="715"/>
      <c r="C930" s="167"/>
      <c r="D930" s="715"/>
      <c r="E930" s="978"/>
      <c r="F930" s="978"/>
      <c r="G930" s="718"/>
      <c r="H930" s="714"/>
      <c r="I930" s="715"/>
      <c r="J930" s="928"/>
      <c r="K930" s="928"/>
      <c r="L930" s="928"/>
      <c r="M930" s="928"/>
      <c r="N930" s="928"/>
      <c r="O930" s="928"/>
      <c r="P930" s="928"/>
      <c r="Q930" s="928"/>
      <c r="R930" s="928"/>
      <c r="S930" s="928"/>
      <c r="T930" s="158"/>
      <c r="U930" s="492"/>
      <c r="V930" s="715"/>
      <c r="W930" s="715"/>
      <c r="X930" s="715"/>
      <c r="Y930" s="493"/>
    </row>
    <row r="931" spans="1:25" ht="20.25" customHeight="1">
      <c r="A931" s="714"/>
      <c r="B931" s="715"/>
      <c r="C931" s="167"/>
      <c r="D931" s="715"/>
      <c r="E931" s="978"/>
      <c r="F931" s="978"/>
      <c r="G931" s="718"/>
      <c r="H931" s="714"/>
      <c r="I931" s="715"/>
      <c r="J931" s="928"/>
      <c r="K931" s="928"/>
      <c r="L931" s="928"/>
      <c r="M931" s="928"/>
      <c r="N931" s="928"/>
      <c r="O931" s="928"/>
      <c r="P931" s="928"/>
      <c r="Q931" s="928"/>
      <c r="R931" s="928"/>
      <c r="S931" s="928"/>
      <c r="U931" s="173"/>
      <c r="Y931" s="174"/>
    </row>
    <row r="932" spans="1:25" ht="20.25" customHeight="1">
      <c r="A932" s="714"/>
      <c r="B932" s="715"/>
      <c r="C932" s="167"/>
      <c r="D932" s="715"/>
      <c r="E932" s="978"/>
      <c r="F932" s="978"/>
      <c r="G932" s="718"/>
      <c r="H932" s="714"/>
      <c r="I932" s="715"/>
      <c r="J932" s="928"/>
      <c r="K932" s="928"/>
      <c r="L932" s="928"/>
      <c r="M932" s="928"/>
      <c r="N932" s="928"/>
      <c r="O932" s="928"/>
      <c r="P932" s="928"/>
      <c r="Q932" s="928"/>
      <c r="R932" s="928"/>
      <c r="S932" s="928"/>
      <c r="T932" s="158"/>
      <c r="U932" s="175"/>
      <c r="V932" s="176"/>
      <c r="W932" s="176"/>
      <c r="X932" s="176"/>
      <c r="Y932" s="177"/>
    </row>
    <row r="933" spans="1:25" ht="12" customHeight="1">
      <c r="A933" s="714"/>
      <c r="B933" s="715"/>
      <c r="C933" s="167"/>
      <c r="D933" s="715"/>
      <c r="E933" s="718"/>
      <c r="F933" s="718"/>
      <c r="G933" s="718"/>
      <c r="H933" s="714"/>
      <c r="I933" s="715"/>
      <c r="J933" s="715"/>
      <c r="K933" s="715"/>
      <c r="L933" s="715"/>
      <c r="M933" s="715"/>
      <c r="N933" s="715"/>
      <c r="O933" s="715"/>
      <c r="P933" s="715"/>
      <c r="Q933" s="715"/>
      <c r="R933" s="715"/>
      <c r="S933" s="715"/>
      <c r="T933" s="158"/>
      <c r="U933" s="158"/>
      <c r="V933" s="158"/>
      <c r="W933" s="158"/>
      <c r="X933" s="158"/>
      <c r="Y933" s="158"/>
    </row>
    <row r="934" spans="1:25" ht="38.25" customHeight="1">
      <c r="A934" s="942" t="s">
        <v>360</v>
      </c>
      <c r="B934" s="943"/>
      <c r="C934" s="943"/>
      <c r="D934" s="943"/>
      <c r="E934" s="992" t="s">
        <v>4</v>
      </c>
      <c r="F934" s="992"/>
      <c r="G934" s="945">
        <f>Boys!$G$3</f>
        <v>46271</v>
      </c>
      <c r="H934" s="946"/>
      <c r="I934" s="947"/>
      <c r="J934" s="992" t="s">
        <v>5</v>
      </c>
      <c r="K934" s="992"/>
      <c r="L934" s="993" t="str">
        <f>Boys!$I$3</f>
        <v>Tilsley</v>
      </c>
      <c r="M934" s="994"/>
      <c r="N934" s="994"/>
      <c r="O934" s="994"/>
      <c r="P934" s="949"/>
      <c r="Q934" s="950"/>
      <c r="R934" s="992" t="s">
        <v>340</v>
      </c>
      <c r="S934" s="992"/>
      <c r="T934" s="948" t="str">
        <f>'Read Me First'!$A$1</f>
        <v>Oxfordshire Track and Field League 2026</v>
      </c>
      <c r="U934" s="949"/>
      <c r="V934" s="949"/>
      <c r="W934" s="949"/>
      <c r="X934" s="949"/>
      <c r="Y934" s="950"/>
    </row>
    <row r="935" spans="1:25" ht="38.25" customHeight="1">
      <c r="A935" s="929" t="s">
        <v>283</v>
      </c>
      <c r="B935" s="931"/>
      <c r="C935" s="948" t="str">
        <f>"Javelin U20 Men (" &amp;DataCalcs!$M$699 &amp; " athletes) - " &amp; DataTables!$R$65</f>
        <v>Javelin U20 Men (0 athletes) - 800g</v>
      </c>
      <c r="D935" s="950"/>
      <c r="E935" s="929" t="s">
        <v>341</v>
      </c>
      <c r="F935" s="931"/>
      <c r="G935" s="951">
        <f>DataTables!$Q$65</f>
        <v>0.54166666666666663</v>
      </c>
      <c r="H935" s="952"/>
      <c r="I935" s="953"/>
      <c r="J935" s="929" t="s">
        <v>342</v>
      </c>
      <c r="K935" s="930"/>
      <c r="L935" s="956" t="str">
        <f>DataTables!$N$65</f>
        <v>n/a</v>
      </c>
      <c r="M935" s="956"/>
      <c r="N935" s="948" t="s">
        <v>361</v>
      </c>
      <c r="O935" s="949"/>
      <c r="P935" s="949"/>
      <c r="Q935" s="949"/>
      <c r="R935" s="949"/>
      <c r="S935" s="949"/>
      <c r="T935" s="949"/>
      <c r="U935" s="949"/>
      <c r="V935" s="949"/>
      <c r="W935" s="949"/>
      <c r="X935" s="949"/>
      <c r="Y935" s="950"/>
    </row>
    <row r="936" spans="1:25" ht="20.25" customHeight="1">
      <c r="A936" s="158"/>
      <c r="B936" s="158"/>
      <c r="C936" s="158"/>
      <c r="D936" s="159"/>
      <c r="E936" s="715"/>
      <c r="F936" s="715"/>
      <c r="G936" s="160"/>
      <c r="H936" s="160"/>
      <c r="I936" s="715"/>
      <c r="J936" s="715"/>
      <c r="K936" s="713"/>
      <c r="L936" s="713"/>
      <c r="M936" s="713"/>
      <c r="N936" s="161"/>
      <c r="O936" s="161"/>
      <c r="P936" s="162"/>
      <c r="Q936" s="161"/>
      <c r="R936" s="163"/>
      <c r="S936" s="163"/>
      <c r="T936" s="163"/>
      <c r="U936" s="163"/>
      <c r="V936" s="163"/>
      <c r="W936" s="163"/>
      <c r="X936" s="163"/>
      <c r="Y936" s="163"/>
    </row>
    <row r="937" spans="1:25" ht="38.25" customHeight="1">
      <c r="A937" s="958" t="s">
        <v>344</v>
      </c>
      <c r="B937" s="960" t="s">
        <v>302</v>
      </c>
      <c r="C937" s="960" t="s">
        <v>345</v>
      </c>
      <c r="D937" s="960" t="s">
        <v>346</v>
      </c>
      <c r="E937" s="986" t="s">
        <v>362</v>
      </c>
      <c r="F937" s="986"/>
      <c r="G937" s="986" t="s">
        <v>363</v>
      </c>
      <c r="H937" s="986"/>
      <c r="I937" s="986" t="s">
        <v>364</v>
      </c>
      <c r="J937" s="986"/>
      <c r="K937" s="986" t="s">
        <v>365</v>
      </c>
      <c r="L937" s="986"/>
      <c r="M937" s="987" t="s">
        <v>366</v>
      </c>
      <c r="N937" s="988"/>
      <c r="O937" s="986" t="s">
        <v>367</v>
      </c>
      <c r="P937" s="991"/>
      <c r="Q937" s="986" t="s">
        <v>368</v>
      </c>
      <c r="R937" s="991"/>
      <c r="S937" s="986" t="s">
        <v>369</v>
      </c>
      <c r="T937" s="991"/>
      <c r="U937" s="986" t="s">
        <v>370</v>
      </c>
      <c r="V937" s="940"/>
      <c r="W937" s="938" t="s">
        <v>350</v>
      </c>
      <c r="X937" s="940" t="s">
        <v>351</v>
      </c>
      <c r="Y937" s="941"/>
    </row>
    <row r="938" spans="1:25" ht="20.25" customHeight="1">
      <c r="A938" s="959"/>
      <c r="B938" s="961"/>
      <c r="C938" s="961"/>
      <c r="D938" s="961"/>
      <c r="E938" s="991" t="s">
        <v>352</v>
      </c>
      <c r="F938" s="991"/>
      <c r="G938" s="991" t="s">
        <v>352</v>
      </c>
      <c r="H938" s="991"/>
      <c r="I938" s="991" t="s">
        <v>352</v>
      </c>
      <c r="J938" s="991"/>
      <c r="K938" s="991" t="s">
        <v>352</v>
      </c>
      <c r="L938" s="991"/>
      <c r="M938" s="989"/>
      <c r="N938" s="990"/>
      <c r="O938" s="991" t="s">
        <v>352</v>
      </c>
      <c r="P938" s="991"/>
      <c r="Q938" s="991" t="s">
        <v>352</v>
      </c>
      <c r="R938" s="991"/>
      <c r="S938" s="991" t="s">
        <v>352</v>
      </c>
      <c r="T938" s="991"/>
      <c r="U938" s="991" t="s">
        <v>352</v>
      </c>
      <c r="V938" s="940"/>
      <c r="W938" s="939"/>
      <c r="X938" s="719" t="s">
        <v>71</v>
      </c>
      <c r="Y938" s="719" t="s">
        <v>65</v>
      </c>
    </row>
    <row r="939" spans="1:25" ht="24" customHeight="1">
      <c r="A939" s="717">
        <v>1</v>
      </c>
      <c r="B939" s="164" t="str" cm="1">
        <f t="array" ref="B939">IFERROR(_xlfn.TAKE(_xlfn.ANCHORARRAY(DataCalcs!$CY$248),16),"")</f>
        <v/>
      </c>
      <c r="C939" s="165"/>
      <c r="D939" s="165"/>
      <c r="E939" s="934"/>
      <c r="F939" s="935"/>
      <c r="G939" s="934"/>
      <c r="H939" s="935"/>
      <c r="I939" s="934"/>
      <c r="J939" s="935"/>
      <c r="K939" s="929" t="s">
        <v>371</v>
      </c>
      <c r="L939" s="931"/>
      <c r="M939" s="929" t="s">
        <v>371</v>
      </c>
      <c r="N939" s="931"/>
      <c r="O939" s="929" t="s">
        <v>371</v>
      </c>
      <c r="P939" s="931"/>
      <c r="Q939" s="929" t="s">
        <v>371</v>
      </c>
      <c r="R939" s="931"/>
      <c r="S939" s="929" t="s">
        <v>371</v>
      </c>
      <c r="T939" s="931"/>
      <c r="U939" s="968"/>
      <c r="V939" s="957"/>
      <c r="W939" s="496"/>
      <c r="X939" s="496"/>
      <c r="Y939" s="496"/>
    </row>
    <row r="940" spans="1:25" ht="24" customHeight="1">
      <c r="A940" s="720">
        <v>2</v>
      </c>
      <c r="B940" s="164"/>
      <c r="C940" s="165"/>
      <c r="D940" s="165"/>
      <c r="E940" s="934"/>
      <c r="F940" s="935"/>
      <c r="G940" s="934"/>
      <c r="H940" s="935"/>
      <c r="I940" s="934"/>
      <c r="J940" s="935"/>
      <c r="K940" s="929" t="s">
        <v>371</v>
      </c>
      <c r="L940" s="931"/>
      <c r="M940" s="929" t="s">
        <v>371</v>
      </c>
      <c r="N940" s="931"/>
      <c r="O940" s="929" t="s">
        <v>371</v>
      </c>
      <c r="P940" s="931"/>
      <c r="Q940" s="929" t="s">
        <v>371</v>
      </c>
      <c r="R940" s="931"/>
      <c r="S940" s="929" t="s">
        <v>371</v>
      </c>
      <c r="T940" s="931"/>
      <c r="U940" s="968"/>
      <c r="V940" s="957"/>
      <c r="W940" s="496"/>
      <c r="X940" s="496"/>
      <c r="Y940" s="496"/>
    </row>
    <row r="941" spans="1:25" ht="24" customHeight="1">
      <c r="A941" s="720">
        <v>3</v>
      </c>
      <c r="B941" s="164"/>
      <c r="C941" s="165"/>
      <c r="D941" s="165"/>
      <c r="E941" s="934"/>
      <c r="F941" s="935"/>
      <c r="G941" s="934"/>
      <c r="H941" s="935"/>
      <c r="I941" s="934"/>
      <c r="J941" s="935"/>
      <c r="K941" s="929" t="s">
        <v>371</v>
      </c>
      <c r="L941" s="931"/>
      <c r="M941" s="929" t="s">
        <v>371</v>
      </c>
      <c r="N941" s="931"/>
      <c r="O941" s="929" t="s">
        <v>371</v>
      </c>
      <c r="P941" s="931"/>
      <c r="Q941" s="929" t="s">
        <v>371</v>
      </c>
      <c r="R941" s="931"/>
      <c r="S941" s="929" t="s">
        <v>371</v>
      </c>
      <c r="T941" s="931"/>
      <c r="U941" s="968"/>
      <c r="V941" s="957"/>
      <c r="W941" s="496"/>
      <c r="X941" s="496"/>
      <c r="Y941" s="496"/>
    </row>
    <row r="942" spans="1:25" ht="24" customHeight="1">
      <c r="A942" s="720">
        <v>4</v>
      </c>
      <c r="B942" s="164"/>
      <c r="C942" s="165"/>
      <c r="D942" s="165"/>
      <c r="E942" s="934"/>
      <c r="F942" s="935"/>
      <c r="G942" s="934"/>
      <c r="H942" s="935"/>
      <c r="I942" s="934"/>
      <c r="J942" s="935"/>
      <c r="K942" s="929" t="s">
        <v>371</v>
      </c>
      <c r="L942" s="931"/>
      <c r="M942" s="929" t="s">
        <v>371</v>
      </c>
      <c r="N942" s="931"/>
      <c r="O942" s="929" t="s">
        <v>371</v>
      </c>
      <c r="P942" s="931"/>
      <c r="Q942" s="929" t="s">
        <v>371</v>
      </c>
      <c r="R942" s="931"/>
      <c r="S942" s="929" t="s">
        <v>371</v>
      </c>
      <c r="T942" s="931"/>
      <c r="U942" s="968"/>
      <c r="V942" s="957"/>
      <c r="W942" s="496"/>
      <c r="X942" s="496"/>
      <c r="Y942" s="496"/>
    </row>
    <row r="943" spans="1:25" ht="24" customHeight="1">
      <c r="A943" s="720">
        <v>5</v>
      </c>
      <c r="B943" s="164"/>
      <c r="C943" s="165"/>
      <c r="D943" s="165"/>
      <c r="E943" s="934"/>
      <c r="F943" s="935"/>
      <c r="G943" s="934"/>
      <c r="H943" s="935"/>
      <c r="I943" s="934"/>
      <c r="J943" s="935"/>
      <c r="K943" s="929" t="s">
        <v>371</v>
      </c>
      <c r="L943" s="931"/>
      <c r="M943" s="929" t="s">
        <v>371</v>
      </c>
      <c r="N943" s="931"/>
      <c r="O943" s="929" t="s">
        <v>371</v>
      </c>
      <c r="P943" s="931"/>
      <c r="Q943" s="929" t="s">
        <v>371</v>
      </c>
      <c r="R943" s="931"/>
      <c r="S943" s="929" t="s">
        <v>371</v>
      </c>
      <c r="T943" s="931"/>
      <c r="U943" s="968"/>
      <c r="V943" s="957"/>
      <c r="W943" s="496"/>
      <c r="X943" s="496"/>
      <c r="Y943" s="496"/>
    </row>
    <row r="944" spans="1:25" ht="24" customHeight="1">
      <c r="A944" s="720">
        <v>6</v>
      </c>
      <c r="B944" s="164"/>
      <c r="C944" s="165"/>
      <c r="D944" s="165"/>
      <c r="E944" s="934"/>
      <c r="F944" s="935"/>
      <c r="G944" s="934"/>
      <c r="H944" s="935"/>
      <c r="I944" s="934"/>
      <c r="J944" s="935"/>
      <c r="K944" s="929" t="s">
        <v>371</v>
      </c>
      <c r="L944" s="931"/>
      <c r="M944" s="929" t="s">
        <v>371</v>
      </c>
      <c r="N944" s="931"/>
      <c r="O944" s="929" t="s">
        <v>371</v>
      </c>
      <c r="P944" s="931"/>
      <c r="Q944" s="929" t="s">
        <v>371</v>
      </c>
      <c r="R944" s="931"/>
      <c r="S944" s="929" t="s">
        <v>371</v>
      </c>
      <c r="T944" s="931"/>
      <c r="U944" s="968"/>
      <c r="V944" s="957"/>
      <c r="W944" s="496"/>
      <c r="X944" s="496"/>
      <c r="Y944" s="496"/>
    </row>
    <row r="945" spans="1:25" ht="24" customHeight="1">
      <c r="A945" s="720">
        <v>7</v>
      </c>
      <c r="B945" s="164"/>
      <c r="C945" s="165"/>
      <c r="D945" s="165"/>
      <c r="E945" s="934"/>
      <c r="F945" s="935"/>
      <c r="G945" s="934"/>
      <c r="H945" s="935"/>
      <c r="I945" s="934"/>
      <c r="J945" s="935"/>
      <c r="K945" s="929" t="s">
        <v>371</v>
      </c>
      <c r="L945" s="931"/>
      <c r="M945" s="929" t="s">
        <v>371</v>
      </c>
      <c r="N945" s="931"/>
      <c r="O945" s="929" t="s">
        <v>371</v>
      </c>
      <c r="P945" s="931"/>
      <c r="Q945" s="929" t="s">
        <v>371</v>
      </c>
      <c r="R945" s="931"/>
      <c r="S945" s="929" t="s">
        <v>371</v>
      </c>
      <c r="T945" s="931"/>
      <c r="U945" s="968"/>
      <c r="V945" s="957"/>
      <c r="W945" s="496"/>
      <c r="X945" s="496"/>
      <c r="Y945" s="496"/>
    </row>
    <row r="946" spans="1:25" ht="24" customHeight="1">
      <c r="A946" s="720">
        <v>8</v>
      </c>
      <c r="B946" s="164"/>
      <c r="C946" s="165"/>
      <c r="D946" s="165"/>
      <c r="E946" s="934"/>
      <c r="F946" s="935"/>
      <c r="G946" s="934"/>
      <c r="H946" s="935"/>
      <c r="I946" s="934"/>
      <c r="J946" s="935"/>
      <c r="K946" s="929" t="s">
        <v>371</v>
      </c>
      <c r="L946" s="931"/>
      <c r="M946" s="929" t="s">
        <v>371</v>
      </c>
      <c r="N946" s="931"/>
      <c r="O946" s="929" t="s">
        <v>371</v>
      </c>
      <c r="P946" s="931"/>
      <c r="Q946" s="929" t="s">
        <v>371</v>
      </c>
      <c r="R946" s="931"/>
      <c r="S946" s="929" t="s">
        <v>371</v>
      </c>
      <c r="T946" s="931"/>
      <c r="U946" s="968"/>
      <c r="V946" s="957"/>
      <c r="W946" s="496"/>
      <c r="X946" s="496"/>
      <c r="Y946" s="496"/>
    </row>
    <row r="947" spans="1:25" ht="24" customHeight="1">
      <c r="A947" s="720">
        <v>9</v>
      </c>
      <c r="B947" s="164"/>
      <c r="C947" s="165"/>
      <c r="D947" s="165"/>
      <c r="E947" s="934"/>
      <c r="F947" s="935"/>
      <c r="G947" s="934"/>
      <c r="H947" s="935"/>
      <c r="I947" s="934"/>
      <c r="J947" s="935"/>
      <c r="K947" s="929" t="s">
        <v>371</v>
      </c>
      <c r="L947" s="931"/>
      <c r="M947" s="929" t="s">
        <v>371</v>
      </c>
      <c r="N947" s="931"/>
      <c r="O947" s="929" t="s">
        <v>371</v>
      </c>
      <c r="P947" s="931"/>
      <c r="Q947" s="929" t="s">
        <v>371</v>
      </c>
      <c r="R947" s="931"/>
      <c r="S947" s="929" t="s">
        <v>371</v>
      </c>
      <c r="T947" s="931"/>
      <c r="U947" s="968"/>
      <c r="V947" s="957"/>
      <c r="W947" s="496"/>
      <c r="X947" s="496"/>
      <c r="Y947" s="496"/>
    </row>
    <row r="948" spans="1:25" ht="24" customHeight="1">
      <c r="A948" s="720">
        <v>10</v>
      </c>
      <c r="B948" s="164"/>
      <c r="C948" s="165"/>
      <c r="D948" s="165"/>
      <c r="E948" s="934"/>
      <c r="F948" s="935"/>
      <c r="G948" s="934"/>
      <c r="H948" s="935"/>
      <c r="I948" s="934"/>
      <c r="J948" s="935"/>
      <c r="K948" s="929" t="s">
        <v>371</v>
      </c>
      <c r="L948" s="931"/>
      <c r="M948" s="929" t="s">
        <v>371</v>
      </c>
      <c r="N948" s="931"/>
      <c r="O948" s="929" t="s">
        <v>371</v>
      </c>
      <c r="P948" s="931"/>
      <c r="Q948" s="929" t="s">
        <v>371</v>
      </c>
      <c r="R948" s="931"/>
      <c r="S948" s="929" t="s">
        <v>371</v>
      </c>
      <c r="T948" s="931"/>
      <c r="U948" s="968"/>
      <c r="V948" s="957"/>
      <c r="W948" s="496"/>
      <c r="X948" s="496"/>
      <c r="Y948" s="496"/>
    </row>
    <row r="949" spans="1:25" ht="24" customHeight="1">
      <c r="A949" s="720">
        <v>11</v>
      </c>
      <c r="B949" s="164"/>
      <c r="C949" s="165"/>
      <c r="D949" s="165"/>
      <c r="E949" s="934"/>
      <c r="F949" s="935"/>
      <c r="G949" s="934"/>
      <c r="H949" s="935"/>
      <c r="I949" s="934"/>
      <c r="J949" s="935"/>
      <c r="K949" s="929" t="s">
        <v>371</v>
      </c>
      <c r="L949" s="931"/>
      <c r="M949" s="929" t="s">
        <v>371</v>
      </c>
      <c r="N949" s="931"/>
      <c r="O949" s="929" t="s">
        <v>371</v>
      </c>
      <c r="P949" s="931"/>
      <c r="Q949" s="929" t="s">
        <v>371</v>
      </c>
      <c r="R949" s="931"/>
      <c r="S949" s="929" t="s">
        <v>371</v>
      </c>
      <c r="T949" s="931"/>
      <c r="U949" s="968"/>
      <c r="V949" s="957"/>
      <c r="W949" s="496"/>
      <c r="X949" s="496"/>
      <c r="Y949" s="496"/>
    </row>
    <row r="950" spans="1:25" ht="24" customHeight="1">
      <c r="A950" s="720">
        <v>12</v>
      </c>
      <c r="B950" s="164"/>
      <c r="C950" s="165"/>
      <c r="D950" s="165"/>
      <c r="E950" s="982"/>
      <c r="F950" s="983"/>
      <c r="G950" s="982"/>
      <c r="H950" s="983"/>
      <c r="I950" s="982"/>
      <c r="J950" s="983"/>
      <c r="K950" s="929" t="s">
        <v>371</v>
      </c>
      <c r="L950" s="931"/>
      <c r="M950" s="929" t="s">
        <v>371</v>
      </c>
      <c r="N950" s="931"/>
      <c r="O950" s="929" t="s">
        <v>371</v>
      </c>
      <c r="P950" s="931"/>
      <c r="Q950" s="929" t="s">
        <v>371</v>
      </c>
      <c r="R950" s="931"/>
      <c r="S950" s="929" t="s">
        <v>371</v>
      </c>
      <c r="T950" s="931"/>
      <c r="U950" s="984"/>
      <c r="V950" s="985"/>
      <c r="W950" s="497"/>
      <c r="X950" s="497"/>
      <c r="Y950" s="497"/>
    </row>
    <row r="951" spans="1:25" ht="24" customHeight="1">
      <c r="A951" s="720">
        <v>13</v>
      </c>
      <c r="B951" s="164"/>
      <c r="C951" s="165"/>
      <c r="D951" s="165"/>
      <c r="E951" s="980"/>
      <c r="F951" s="980"/>
      <c r="G951" s="980"/>
      <c r="H951" s="980"/>
      <c r="I951" s="980"/>
      <c r="J951" s="980"/>
      <c r="K951" s="929" t="s">
        <v>371</v>
      </c>
      <c r="L951" s="931"/>
      <c r="M951" s="929" t="s">
        <v>371</v>
      </c>
      <c r="N951" s="931"/>
      <c r="O951" s="929" t="s">
        <v>371</v>
      </c>
      <c r="P951" s="931"/>
      <c r="Q951" s="929" t="s">
        <v>371</v>
      </c>
      <c r="R951" s="931"/>
      <c r="S951" s="929" t="s">
        <v>371</v>
      </c>
      <c r="T951" s="931"/>
      <c r="U951" s="981"/>
      <c r="V951" s="981"/>
      <c r="W951" s="496"/>
      <c r="X951" s="496"/>
      <c r="Y951" s="496"/>
    </row>
    <row r="952" spans="1:25" ht="24" customHeight="1">
      <c r="A952" s="720">
        <v>14</v>
      </c>
      <c r="B952" s="164"/>
      <c r="C952" s="165"/>
      <c r="D952" s="165"/>
      <c r="E952" s="934"/>
      <c r="F952" s="935"/>
      <c r="G952" s="934"/>
      <c r="H952" s="935"/>
      <c r="I952" s="934"/>
      <c r="J952" s="935"/>
      <c r="K952" s="929" t="s">
        <v>371</v>
      </c>
      <c r="L952" s="931"/>
      <c r="M952" s="929" t="s">
        <v>371</v>
      </c>
      <c r="N952" s="931"/>
      <c r="O952" s="929" t="s">
        <v>371</v>
      </c>
      <c r="P952" s="931"/>
      <c r="Q952" s="929" t="s">
        <v>371</v>
      </c>
      <c r="R952" s="931"/>
      <c r="S952" s="929" t="s">
        <v>371</v>
      </c>
      <c r="T952" s="931"/>
      <c r="U952" s="968"/>
      <c r="V952" s="957"/>
      <c r="W952" s="496"/>
      <c r="X952" s="496"/>
      <c r="Y952" s="496"/>
    </row>
    <row r="953" spans="1:25" ht="24" customHeight="1">
      <c r="A953" s="720">
        <v>15</v>
      </c>
      <c r="B953" s="164"/>
      <c r="C953" s="165"/>
      <c r="D953" s="165"/>
      <c r="E953" s="934"/>
      <c r="F953" s="935"/>
      <c r="G953" s="934"/>
      <c r="H953" s="935"/>
      <c r="I953" s="934"/>
      <c r="J953" s="935"/>
      <c r="K953" s="929" t="s">
        <v>371</v>
      </c>
      <c r="L953" s="931"/>
      <c r="M953" s="929" t="s">
        <v>371</v>
      </c>
      <c r="N953" s="931"/>
      <c r="O953" s="929" t="s">
        <v>371</v>
      </c>
      <c r="P953" s="931"/>
      <c r="Q953" s="929" t="s">
        <v>371</v>
      </c>
      <c r="R953" s="931"/>
      <c r="S953" s="929" t="s">
        <v>371</v>
      </c>
      <c r="T953" s="931"/>
      <c r="U953" s="968"/>
      <c r="V953" s="957"/>
      <c r="W953" s="496"/>
      <c r="X953" s="496"/>
      <c r="Y953" s="496"/>
    </row>
    <row r="954" spans="1:25" ht="24" customHeight="1">
      <c r="A954" s="720">
        <v>16</v>
      </c>
      <c r="B954" s="164"/>
      <c r="C954" s="165"/>
      <c r="D954" s="165"/>
      <c r="E954" s="934"/>
      <c r="F954" s="935"/>
      <c r="G954" s="934"/>
      <c r="H954" s="935"/>
      <c r="I954" s="934"/>
      <c r="J954" s="935"/>
      <c r="K954" s="929" t="s">
        <v>371</v>
      </c>
      <c r="L954" s="931"/>
      <c r="M954" s="929" t="s">
        <v>371</v>
      </c>
      <c r="N954" s="931"/>
      <c r="O954" s="929" t="s">
        <v>371</v>
      </c>
      <c r="P954" s="931"/>
      <c r="Q954" s="929" t="s">
        <v>371</v>
      </c>
      <c r="R954" s="931"/>
      <c r="S954" s="929" t="s">
        <v>371</v>
      </c>
      <c r="T954" s="931"/>
      <c r="U954" s="968"/>
      <c r="V954" s="957"/>
      <c r="W954" s="496"/>
      <c r="X954" s="496"/>
      <c r="Y954" s="496"/>
    </row>
    <row r="955" spans="1:25" ht="20.25" customHeight="1">
      <c r="A955" s="158"/>
      <c r="B955" s="158"/>
      <c r="C955" s="167"/>
      <c r="D955" s="167"/>
      <c r="E955" s="158"/>
      <c r="F955" s="158"/>
      <c r="G955" s="158"/>
      <c r="H955" s="158"/>
      <c r="I955" s="158"/>
      <c r="J955" s="158"/>
      <c r="K955" s="158"/>
      <c r="L955" s="158"/>
      <c r="M955" s="158"/>
      <c r="N955" s="158"/>
      <c r="O955" s="158"/>
      <c r="P955" s="158"/>
      <c r="Q955" s="158"/>
      <c r="R955" s="158"/>
      <c r="S955" s="158"/>
      <c r="T955" s="158"/>
      <c r="U955" s="158"/>
      <c r="V955" s="158"/>
      <c r="W955" s="158"/>
      <c r="X955" s="158"/>
      <c r="Y955" s="158"/>
    </row>
    <row r="956" spans="1:25" ht="20.25" customHeight="1">
      <c r="A956" s="928"/>
      <c r="B956" s="928"/>
      <c r="C956" s="928"/>
      <c r="D956" s="928"/>
      <c r="E956" s="928"/>
      <c r="F956" s="928"/>
      <c r="G956" s="715"/>
      <c r="H956" s="928"/>
      <c r="I956" s="928"/>
      <c r="J956" s="928"/>
      <c r="K956" s="928"/>
      <c r="L956" s="928"/>
      <c r="M956" s="928"/>
      <c r="N956" s="928"/>
      <c r="O956" s="928"/>
      <c r="P956" s="928"/>
      <c r="Q956" s="928"/>
      <c r="R956" s="928"/>
      <c r="S956" s="928"/>
      <c r="T956" s="158"/>
      <c r="U956" s="929" t="s">
        <v>355</v>
      </c>
      <c r="V956" s="930"/>
      <c r="W956" s="930"/>
      <c r="X956" s="930"/>
      <c r="Y956" s="931"/>
    </row>
    <row r="957" spans="1:25" ht="20.25" customHeight="1">
      <c r="A957" s="158"/>
      <c r="B957" s="715"/>
      <c r="C957" s="715"/>
      <c r="D957" s="715"/>
      <c r="E957" s="979"/>
      <c r="F957" s="979"/>
      <c r="G957" s="715"/>
      <c r="H957" s="158"/>
      <c r="I957" s="715"/>
      <c r="J957" s="928"/>
      <c r="K957" s="928"/>
      <c r="L957" s="928"/>
      <c r="M957" s="928"/>
      <c r="N957" s="928"/>
      <c r="O957" s="928"/>
      <c r="P957" s="928"/>
      <c r="Q957" s="928"/>
      <c r="R957" s="979"/>
      <c r="S957" s="979"/>
      <c r="T957" s="158"/>
      <c r="U957" s="169"/>
      <c r="V957" s="158"/>
      <c r="W957" s="158"/>
      <c r="X957" s="158"/>
      <c r="Y957" s="170"/>
    </row>
    <row r="958" spans="1:25" ht="20.25" customHeight="1">
      <c r="A958" s="714"/>
      <c r="B958" s="715"/>
      <c r="C958" s="167"/>
      <c r="D958" s="715"/>
      <c r="E958" s="978"/>
      <c r="F958" s="978"/>
      <c r="G958" s="718"/>
      <c r="H958" s="714"/>
      <c r="I958" s="715"/>
      <c r="J958" s="928"/>
      <c r="K958" s="928"/>
      <c r="L958" s="928"/>
      <c r="M958" s="928"/>
      <c r="N958" s="928"/>
      <c r="O958" s="928"/>
      <c r="P958" s="928"/>
      <c r="Q958" s="928"/>
      <c r="R958" s="928"/>
      <c r="S958" s="928"/>
      <c r="T958" s="158"/>
      <c r="U958" s="169"/>
      <c r="V958" s="158"/>
      <c r="W958" s="158"/>
      <c r="X958" s="158"/>
      <c r="Y958" s="170"/>
    </row>
    <row r="959" spans="1:25" ht="20.25" customHeight="1">
      <c r="A959" s="714"/>
      <c r="B959" s="715"/>
      <c r="C959" s="167"/>
      <c r="D959" s="715"/>
      <c r="E959" s="978"/>
      <c r="F959" s="978"/>
      <c r="G959" s="718"/>
      <c r="H959" s="714"/>
      <c r="I959" s="715"/>
      <c r="J959" s="928"/>
      <c r="K959" s="928"/>
      <c r="L959" s="928"/>
      <c r="M959" s="928"/>
      <c r="N959" s="928"/>
      <c r="O959" s="928"/>
      <c r="P959" s="928"/>
      <c r="Q959" s="928"/>
      <c r="R959" s="928"/>
      <c r="S959" s="928"/>
      <c r="T959" s="158"/>
      <c r="U959" s="169"/>
      <c r="V959" s="158"/>
      <c r="W959" s="158"/>
      <c r="X959" s="158"/>
      <c r="Y959" s="170"/>
    </row>
    <row r="960" spans="1:25" ht="20.25" customHeight="1">
      <c r="A960" s="714"/>
      <c r="B960" s="715"/>
      <c r="C960" s="167"/>
      <c r="D960" s="715"/>
      <c r="E960" s="978"/>
      <c r="F960" s="978"/>
      <c r="G960" s="718"/>
      <c r="H960" s="714"/>
      <c r="I960" s="715"/>
      <c r="J960" s="928"/>
      <c r="K960" s="928"/>
      <c r="L960" s="928"/>
      <c r="M960" s="928"/>
      <c r="N960" s="928"/>
      <c r="O960" s="928"/>
      <c r="P960" s="928"/>
      <c r="Q960" s="928"/>
      <c r="R960" s="928"/>
      <c r="S960" s="928"/>
      <c r="U960" s="173"/>
      <c r="Y960" s="174"/>
    </row>
    <row r="961" spans="1:25" ht="20.25" customHeight="1">
      <c r="A961" s="714"/>
      <c r="B961" s="715"/>
      <c r="C961" s="167"/>
      <c r="D961" s="715"/>
      <c r="E961" s="978"/>
      <c r="F961" s="978"/>
      <c r="G961" s="718"/>
      <c r="H961" s="714"/>
      <c r="I961" s="715"/>
      <c r="J961" s="928"/>
      <c r="K961" s="928"/>
      <c r="L961" s="928"/>
      <c r="M961" s="928"/>
      <c r="N961" s="928"/>
      <c r="O961" s="928"/>
      <c r="P961" s="928"/>
      <c r="Q961" s="928"/>
      <c r="R961" s="928"/>
      <c r="S961" s="928"/>
      <c r="T961" s="158"/>
      <c r="U961" s="929" t="s">
        <v>358</v>
      </c>
      <c r="V961" s="930"/>
      <c r="W961" s="930"/>
      <c r="X961" s="930"/>
      <c r="Y961" s="931"/>
    </row>
    <row r="962" spans="1:25" ht="20.25" customHeight="1">
      <c r="A962" s="714"/>
      <c r="B962" s="715"/>
      <c r="C962" s="167"/>
      <c r="D962" s="715"/>
      <c r="E962" s="978"/>
      <c r="F962" s="978"/>
      <c r="G962" s="718"/>
      <c r="H962" s="714"/>
      <c r="I962" s="715"/>
      <c r="J962" s="928"/>
      <c r="K962" s="928"/>
      <c r="L962" s="928"/>
      <c r="M962" s="928"/>
      <c r="N962" s="928"/>
      <c r="O962" s="928"/>
      <c r="P962" s="928"/>
      <c r="Q962" s="928"/>
      <c r="R962" s="928"/>
      <c r="S962" s="928"/>
      <c r="T962" s="158"/>
      <c r="U962" s="492"/>
      <c r="V962" s="715"/>
      <c r="W962" s="715"/>
      <c r="X962" s="715"/>
      <c r="Y962" s="493"/>
    </row>
    <row r="963" spans="1:25" ht="20.25" customHeight="1">
      <c r="A963" s="714"/>
      <c r="B963" s="715"/>
      <c r="C963" s="167"/>
      <c r="D963" s="715"/>
      <c r="E963" s="978"/>
      <c r="F963" s="978"/>
      <c r="G963" s="718"/>
      <c r="H963" s="714"/>
      <c r="I963" s="715"/>
      <c r="J963" s="928"/>
      <c r="K963" s="928"/>
      <c r="L963" s="928"/>
      <c r="M963" s="928"/>
      <c r="N963" s="928"/>
      <c r="O963" s="928"/>
      <c r="P963" s="928"/>
      <c r="Q963" s="928"/>
      <c r="R963" s="928"/>
      <c r="S963" s="928"/>
      <c r="T963" s="158"/>
      <c r="U963" s="492"/>
      <c r="V963" s="715"/>
      <c r="W963" s="715"/>
      <c r="X963" s="715"/>
      <c r="Y963" s="493"/>
    </row>
    <row r="964" spans="1:25" ht="20.25" customHeight="1">
      <c r="A964" s="714"/>
      <c r="B964" s="715"/>
      <c r="C964" s="167"/>
      <c r="D964" s="715"/>
      <c r="E964" s="978"/>
      <c r="F964" s="978"/>
      <c r="G964" s="718"/>
      <c r="H964" s="714"/>
      <c r="I964" s="715"/>
      <c r="J964" s="928"/>
      <c r="K964" s="928"/>
      <c r="L964" s="928"/>
      <c r="M964" s="928"/>
      <c r="N964" s="928"/>
      <c r="O964" s="928"/>
      <c r="P964" s="928"/>
      <c r="Q964" s="928"/>
      <c r="R964" s="928"/>
      <c r="S964" s="928"/>
      <c r="U964" s="173"/>
      <c r="Y964" s="174"/>
    </row>
    <row r="965" spans="1:25" ht="20.25" customHeight="1">
      <c r="A965" s="714"/>
      <c r="B965" s="715"/>
      <c r="C965" s="167"/>
      <c r="D965" s="715"/>
      <c r="E965" s="978"/>
      <c r="F965" s="978"/>
      <c r="G965" s="718"/>
      <c r="H965" s="714"/>
      <c r="I965" s="715"/>
      <c r="J965" s="928"/>
      <c r="K965" s="928"/>
      <c r="L965" s="928"/>
      <c r="M965" s="928"/>
      <c r="N965" s="928"/>
      <c r="O965" s="928"/>
      <c r="P965" s="928"/>
      <c r="Q965" s="928"/>
      <c r="R965" s="928"/>
      <c r="S965" s="928"/>
      <c r="T965" s="158"/>
      <c r="U965" s="175"/>
      <c r="V965" s="176"/>
      <c r="W965" s="176"/>
      <c r="X965" s="176"/>
      <c r="Y965" s="177"/>
    </row>
    <row r="966" spans="1:25" ht="12" customHeight="1">
      <c r="A966" s="714"/>
      <c r="B966" s="715"/>
      <c r="C966" s="167"/>
      <c r="D966" s="715"/>
      <c r="E966" s="718"/>
      <c r="F966" s="718"/>
      <c r="G966" s="718"/>
      <c r="H966" s="714"/>
      <c r="I966" s="715"/>
      <c r="J966" s="715"/>
      <c r="K966" s="715"/>
      <c r="L966" s="715"/>
      <c r="M966" s="715"/>
      <c r="N966" s="715"/>
      <c r="O966" s="715"/>
      <c r="P966" s="715"/>
      <c r="Q966" s="715"/>
      <c r="R966" s="715"/>
      <c r="S966" s="715"/>
      <c r="T966" s="158"/>
      <c r="U966" s="158"/>
      <c r="V966" s="158"/>
      <c r="W966" s="158"/>
      <c r="X966" s="158"/>
      <c r="Y966" s="158"/>
    </row>
    <row r="967" spans="1:25" ht="38.25" customHeight="1">
      <c r="A967" s="942" t="s">
        <v>360</v>
      </c>
      <c r="B967" s="943"/>
      <c r="C967" s="943"/>
      <c r="D967" s="943"/>
      <c r="E967" s="992" t="s">
        <v>4</v>
      </c>
      <c r="F967" s="992"/>
      <c r="G967" s="945">
        <f>G934</f>
        <v>46271</v>
      </c>
      <c r="H967" s="946"/>
      <c r="I967" s="947"/>
      <c r="J967" s="992" t="s">
        <v>5</v>
      </c>
      <c r="K967" s="992"/>
      <c r="L967" s="993" t="str">
        <f>L934</f>
        <v>Tilsley</v>
      </c>
      <c r="M967" s="994"/>
      <c r="N967" s="994"/>
      <c r="O967" s="994"/>
      <c r="P967" s="949"/>
      <c r="Q967" s="950"/>
      <c r="R967" s="992" t="s">
        <v>340</v>
      </c>
      <c r="S967" s="992"/>
      <c r="T967" s="948" t="str">
        <f>T934</f>
        <v>Oxfordshire Track and Field League 2026</v>
      </c>
      <c r="U967" s="949"/>
      <c r="V967" s="949"/>
      <c r="W967" s="949"/>
      <c r="X967" s="949"/>
      <c r="Y967" s="950"/>
    </row>
    <row r="968" spans="1:25" ht="38.25" customHeight="1">
      <c r="A968" s="929" t="s">
        <v>283</v>
      </c>
      <c r="B968" s="931"/>
      <c r="C968" s="948" t="str">
        <f>C935</f>
        <v>Javelin U20 Men (0 athletes) - 800g</v>
      </c>
      <c r="D968" s="950"/>
      <c r="E968" s="929" t="s">
        <v>341</v>
      </c>
      <c r="F968" s="931"/>
      <c r="G968" s="951">
        <f>G935</f>
        <v>0.54166666666666663</v>
      </c>
      <c r="H968" s="952"/>
      <c r="I968" s="953"/>
      <c r="J968" s="929" t="s">
        <v>342</v>
      </c>
      <c r="K968" s="930"/>
      <c r="L968" s="956" t="str">
        <f>L935</f>
        <v>n/a</v>
      </c>
      <c r="M968" s="956"/>
      <c r="N968" s="948" t="s">
        <v>361</v>
      </c>
      <c r="O968" s="949"/>
      <c r="P968" s="949"/>
      <c r="Q968" s="949"/>
      <c r="R968" s="949"/>
      <c r="S968" s="949"/>
      <c r="T968" s="949"/>
      <c r="U968" s="949"/>
      <c r="V968" s="949"/>
      <c r="W968" s="949"/>
      <c r="X968" s="949"/>
      <c r="Y968" s="950"/>
    </row>
    <row r="969" spans="1:25" ht="20.25" customHeight="1">
      <c r="A969" s="158"/>
      <c r="B969" s="158"/>
      <c r="C969" s="158"/>
      <c r="D969" s="159"/>
      <c r="E969" s="715"/>
      <c r="F969" s="715"/>
      <c r="G969" s="160"/>
      <c r="H969" s="160"/>
      <c r="I969" s="715"/>
      <c r="J969" s="715"/>
      <c r="K969" s="713"/>
      <c r="L969" s="713"/>
      <c r="M969" s="713"/>
      <c r="N969" s="161"/>
      <c r="O969" s="161"/>
      <c r="P969" s="162"/>
      <c r="Q969" s="161"/>
      <c r="R969" s="163"/>
      <c r="S969" s="163"/>
      <c r="T969" s="163"/>
      <c r="U969" s="163"/>
      <c r="V969" s="163"/>
      <c r="W969" s="163"/>
      <c r="X969" s="163"/>
      <c r="Y969" s="163"/>
    </row>
    <row r="970" spans="1:25" ht="38.25" customHeight="1">
      <c r="A970" s="958" t="s">
        <v>344</v>
      </c>
      <c r="B970" s="960" t="s">
        <v>302</v>
      </c>
      <c r="C970" s="960" t="s">
        <v>345</v>
      </c>
      <c r="D970" s="960" t="s">
        <v>346</v>
      </c>
      <c r="E970" s="986" t="s">
        <v>362</v>
      </c>
      <c r="F970" s="986"/>
      <c r="G970" s="986" t="s">
        <v>363</v>
      </c>
      <c r="H970" s="986"/>
      <c r="I970" s="986" t="s">
        <v>364</v>
      </c>
      <c r="J970" s="986"/>
      <c r="K970" s="986" t="s">
        <v>365</v>
      </c>
      <c r="L970" s="986"/>
      <c r="M970" s="987" t="s">
        <v>366</v>
      </c>
      <c r="N970" s="988"/>
      <c r="O970" s="986" t="s">
        <v>367</v>
      </c>
      <c r="P970" s="991"/>
      <c r="Q970" s="986" t="s">
        <v>368</v>
      </c>
      <c r="R970" s="991"/>
      <c r="S970" s="986" t="s">
        <v>369</v>
      </c>
      <c r="T970" s="991"/>
      <c r="U970" s="986" t="s">
        <v>370</v>
      </c>
      <c r="V970" s="940"/>
      <c r="W970" s="938" t="s">
        <v>350</v>
      </c>
      <c r="X970" s="940" t="s">
        <v>351</v>
      </c>
      <c r="Y970" s="941"/>
    </row>
    <row r="971" spans="1:25" ht="20.25" customHeight="1">
      <c r="A971" s="959"/>
      <c r="B971" s="961"/>
      <c r="C971" s="961"/>
      <c r="D971" s="961"/>
      <c r="E971" s="991" t="s">
        <v>352</v>
      </c>
      <c r="F971" s="991"/>
      <c r="G971" s="991" t="s">
        <v>352</v>
      </c>
      <c r="H971" s="991"/>
      <c r="I971" s="991" t="s">
        <v>352</v>
      </c>
      <c r="J971" s="991"/>
      <c r="K971" s="991" t="s">
        <v>352</v>
      </c>
      <c r="L971" s="991"/>
      <c r="M971" s="989"/>
      <c r="N971" s="990"/>
      <c r="O971" s="991" t="s">
        <v>352</v>
      </c>
      <c r="P971" s="991"/>
      <c r="Q971" s="991" t="s">
        <v>352</v>
      </c>
      <c r="R971" s="991"/>
      <c r="S971" s="991" t="s">
        <v>352</v>
      </c>
      <c r="T971" s="991"/>
      <c r="U971" s="991" t="s">
        <v>352</v>
      </c>
      <c r="V971" s="940"/>
      <c r="W971" s="939"/>
      <c r="X971" s="719" t="s">
        <v>71</v>
      </c>
      <c r="Y971" s="719" t="s">
        <v>65</v>
      </c>
    </row>
    <row r="972" spans="1:25" ht="24" customHeight="1">
      <c r="A972" s="717">
        <v>17</v>
      </c>
      <c r="B972" s="164" t="str" cm="1">
        <f t="array" ref="B972">IFERROR(_xlfn.DROP(_xlfn.ANCHORARRAY(DataCalcs!$CY$248),16),"")</f>
        <v/>
      </c>
      <c r="C972" s="165"/>
      <c r="D972" s="165"/>
      <c r="E972" s="934"/>
      <c r="F972" s="935"/>
      <c r="G972" s="934"/>
      <c r="H972" s="935"/>
      <c r="I972" s="934"/>
      <c r="J972" s="935"/>
      <c r="K972" s="929" t="s">
        <v>371</v>
      </c>
      <c r="L972" s="931"/>
      <c r="M972" s="929" t="s">
        <v>371</v>
      </c>
      <c r="N972" s="931"/>
      <c r="O972" s="929" t="s">
        <v>371</v>
      </c>
      <c r="P972" s="931"/>
      <c r="Q972" s="929" t="s">
        <v>371</v>
      </c>
      <c r="R972" s="931"/>
      <c r="S972" s="929" t="s">
        <v>371</v>
      </c>
      <c r="T972" s="931"/>
      <c r="U972" s="968"/>
      <c r="V972" s="957"/>
      <c r="W972" s="720"/>
      <c r="X972" s="720"/>
      <c r="Y972" s="720"/>
    </row>
    <row r="973" spans="1:25" ht="24" customHeight="1">
      <c r="A973" s="717">
        <v>18</v>
      </c>
      <c r="B973" s="164"/>
      <c r="C973" s="165"/>
      <c r="D973" s="165"/>
      <c r="E973" s="934"/>
      <c r="F973" s="935"/>
      <c r="G973" s="934"/>
      <c r="H973" s="935"/>
      <c r="I973" s="934"/>
      <c r="J973" s="935"/>
      <c r="K973" s="929" t="s">
        <v>371</v>
      </c>
      <c r="L973" s="931"/>
      <c r="M973" s="929" t="s">
        <v>371</v>
      </c>
      <c r="N973" s="931"/>
      <c r="O973" s="929" t="s">
        <v>371</v>
      </c>
      <c r="P973" s="931"/>
      <c r="Q973" s="929" t="s">
        <v>371</v>
      </c>
      <c r="R973" s="931"/>
      <c r="S973" s="929" t="s">
        <v>371</v>
      </c>
      <c r="T973" s="931"/>
      <c r="U973" s="968"/>
      <c r="V973" s="957"/>
      <c r="W973" s="720"/>
      <c r="X973" s="720"/>
      <c r="Y973" s="720"/>
    </row>
    <row r="974" spans="1:25" ht="24" customHeight="1">
      <c r="A974" s="720">
        <v>19</v>
      </c>
      <c r="B974" s="164"/>
      <c r="C974" s="165"/>
      <c r="D974" s="165"/>
      <c r="E974" s="934"/>
      <c r="F974" s="935"/>
      <c r="G974" s="934"/>
      <c r="H974" s="935"/>
      <c r="I974" s="934"/>
      <c r="J974" s="935"/>
      <c r="K974" s="929" t="s">
        <v>371</v>
      </c>
      <c r="L974" s="931"/>
      <c r="M974" s="929" t="s">
        <v>371</v>
      </c>
      <c r="N974" s="931"/>
      <c r="O974" s="929" t="s">
        <v>371</v>
      </c>
      <c r="P974" s="931"/>
      <c r="Q974" s="929" t="s">
        <v>371</v>
      </c>
      <c r="R974" s="931"/>
      <c r="S974" s="929" t="s">
        <v>371</v>
      </c>
      <c r="T974" s="931"/>
      <c r="U974" s="968"/>
      <c r="V974" s="957"/>
      <c r="W974" s="720"/>
      <c r="X974" s="720"/>
      <c r="Y974" s="720"/>
    </row>
    <row r="975" spans="1:25" ht="24" customHeight="1">
      <c r="A975" s="720">
        <v>20</v>
      </c>
      <c r="B975" s="164"/>
      <c r="C975" s="165"/>
      <c r="D975" s="165"/>
      <c r="E975" s="934"/>
      <c r="F975" s="935"/>
      <c r="G975" s="934"/>
      <c r="H975" s="935"/>
      <c r="I975" s="934"/>
      <c r="J975" s="935"/>
      <c r="K975" s="929" t="s">
        <v>371</v>
      </c>
      <c r="L975" s="931"/>
      <c r="M975" s="929" t="s">
        <v>371</v>
      </c>
      <c r="N975" s="931"/>
      <c r="O975" s="929" t="s">
        <v>371</v>
      </c>
      <c r="P975" s="931"/>
      <c r="Q975" s="929" t="s">
        <v>371</v>
      </c>
      <c r="R975" s="931"/>
      <c r="S975" s="929" t="s">
        <v>371</v>
      </c>
      <c r="T975" s="931"/>
      <c r="U975" s="968"/>
      <c r="V975" s="957"/>
      <c r="W975" s="720"/>
      <c r="X975" s="720"/>
      <c r="Y975" s="720"/>
    </row>
    <row r="976" spans="1:25" ht="24" customHeight="1">
      <c r="A976" s="720">
        <v>21</v>
      </c>
      <c r="B976" s="164"/>
      <c r="C976" s="165"/>
      <c r="D976" s="165"/>
      <c r="E976" s="934"/>
      <c r="F976" s="935"/>
      <c r="G976" s="934"/>
      <c r="H976" s="935"/>
      <c r="I976" s="934"/>
      <c r="J976" s="935"/>
      <c r="K976" s="929" t="s">
        <v>371</v>
      </c>
      <c r="L976" s="931"/>
      <c r="M976" s="929" t="s">
        <v>371</v>
      </c>
      <c r="N976" s="931"/>
      <c r="O976" s="929" t="s">
        <v>371</v>
      </c>
      <c r="P976" s="931"/>
      <c r="Q976" s="929" t="s">
        <v>371</v>
      </c>
      <c r="R976" s="931"/>
      <c r="S976" s="929" t="s">
        <v>371</v>
      </c>
      <c r="T976" s="931"/>
      <c r="U976" s="968"/>
      <c r="V976" s="957"/>
      <c r="W976" s="720"/>
      <c r="X976" s="720"/>
      <c r="Y976" s="720"/>
    </row>
    <row r="977" spans="1:25" ht="24" customHeight="1">
      <c r="A977" s="720">
        <v>22</v>
      </c>
      <c r="B977" s="164"/>
      <c r="C977" s="165"/>
      <c r="D977" s="165"/>
      <c r="E977" s="934"/>
      <c r="F977" s="935"/>
      <c r="G977" s="934"/>
      <c r="H977" s="935"/>
      <c r="I977" s="934"/>
      <c r="J977" s="935"/>
      <c r="K977" s="929" t="s">
        <v>371</v>
      </c>
      <c r="L977" s="931"/>
      <c r="M977" s="929" t="s">
        <v>371</v>
      </c>
      <c r="N977" s="931"/>
      <c r="O977" s="929" t="s">
        <v>371</v>
      </c>
      <c r="P977" s="931"/>
      <c r="Q977" s="929" t="s">
        <v>371</v>
      </c>
      <c r="R977" s="931"/>
      <c r="S977" s="929" t="s">
        <v>371</v>
      </c>
      <c r="T977" s="931"/>
      <c r="U977" s="968"/>
      <c r="V977" s="957"/>
      <c r="W977" s="720"/>
      <c r="X977" s="720"/>
      <c r="Y977" s="720"/>
    </row>
    <row r="978" spans="1:25" ht="24" customHeight="1">
      <c r="A978" s="720">
        <v>23</v>
      </c>
      <c r="B978" s="164"/>
      <c r="C978" s="165"/>
      <c r="D978" s="165"/>
      <c r="E978" s="934"/>
      <c r="F978" s="935"/>
      <c r="G978" s="934"/>
      <c r="H978" s="935"/>
      <c r="I978" s="934"/>
      <c r="J978" s="935"/>
      <c r="K978" s="929" t="s">
        <v>371</v>
      </c>
      <c r="L978" s="931"/>
      <c r="M978" s="929" t="s">
        <v>371</v>
      </c>
      <c r="N978" s="931"/>
      <c r="O978" s="929" t="s">
        <v>371</v>
      </c>
      <c r="P978" s="931"/>
      <c r="Q978" s="929" t="s">
        <v>371</v>
      </c>
      <c r="R978" s="931"/>
      <c r="S978" s="929" t="s">
        <v>371</v>
      </c>
      <c r="T978" s="931"/>
      <c r="U978" s="968"/>
      <c r="V978" s="957"/>
      <c r="W978" s="720"/>
      <c r="X978" s="720"/>
      <c r="Y978" s="720"/>
    </row>
    <row r="979" spans="1:25" ht="24" customHeight="1">
      <c r="A979" s="720">
        <v>24</v>
      </c>
      <c r="B979" s="164"/>
      <c r="C979" s="165"/>
      <c r="D979" s="165"/>
      <c r="E979" s="934"/>
      <c r="F979" s="935"/>
      <c r="G979" s="934"/>
      <c r="H979" s="935"/>
      <c r="I979" s="934"/>
      <c r="J979" s="935"/>
      <c r="K979" s="929" t="s">
        <v>371</v>
      </c>
      <c r="L979" s="931"/>
      <c r="M979" s="929" t="s">
        <v>371</v>
      </c>
      <c r="N979" s="931"/>
      <c r="O979" s="929" t="s">
        <v>371</v>
      </c>
      <c r="P979" s="931"/>
      <c r="Q979" s="929" t="s">
        <v>371</v>
      </c>
      <c r="R979" s="931"/>
      <c r="S979" s="929" t="s">
        <v>371</v>
      </c>
      <c r="T979" s="931"/>
      <c r="U979" s="968"/>
      <c r="V979" s="957"/>
      <c r="W979" s="720"/>
      <c r="X979" s="720"/>
      <c r="Y979" s="720"/>
    </row>
    <row r="980" spans="1:25" ht="24" customHeight="1">
      <c r="A980" s="720">
        <v>25</v>
      </c>
      <c r="B980" s="164"/>
      <c r="C980" s="165"/>
      <c r="D980" s="165"/>
      <c r="E980" s="934"/>
      <c r="F980" s="935"/>
      <c r="G980" s="934"/>
      <c r="H980" s="935"/>
      <c r="I980" s="934"/>
      <c r="J980" s="935"/>
      <c r="K980" s="929" t="s">
        <v>371</v>
      </c>
      <c r="L980" s="931"/>
      <c r="M980" s="929" t="s">
        <v>371</v>
      </c>
      <c r="N980" s="931"/>
      <c r="O980" s="929" t="s">
        <v>371</v>
      </c>
      <c r="P980" s="931"/>
      <c r="Q980" s="929" t="s">
        <v>371</v>
      </c>
      <c r="R980" s="931"/>
      <c r="S980" s="929" t="s">
        <v>371</v>
      </c>
      <c r="T980" s="931"/>
      <c r="U980" s="968"/>
      <c r="V980" s="957"/>
      <c r="W980" s="720"/>
      <c r="X980" s="720"/>
      <c r="Y980" s="720"/>
    </row>
    <row r="981" spans="1:25" ht="24" customHeight="1">
      <c r="A981" s="720">
        <v>26</v>
      </c>
      <c r="B981" s="164"/>
      <c r="C981" s="165"/>
      <c r="D981" s="165"/>
      <c r="E981" s="934"/>
      <c r="F981" s="935"/>
      <c r="G981" s="934"/>
      <c r="H981" s="935"/>
      <c r="I981" s="934"/>
      <c r="J981" s="935"/>
      <c r="K981" s="929" t="s">
        <v>371</v>
      </c>
      <c r="L981" s="931"/>
      <c r="M981" s="929" t="s">
        <v>371</v>
      </c>
      <c r="N981" s="931"/>
      <c r="O981" s="929" t="s">
        <v>371</v>
      </c>
      <c r="P981" s="931"/>
      <c r="Q981" s="929" t="s">
        <v>371</v>
      </c>
      <c r="R981" s="931"/>
      <c r="S981" s="929" t="s">
        <v>371</v>
      </c>
      <c r="T981" s="931"/>
      <c r="U981" s="968"/>
      <c r="V981" s="957"/>
      <c r="W981" s="720"/>
      <c r="X981" s="720"/>
      <c r="Y981" s="720"/>
    </row>
    <row r="982" spans="1:25" ht="24" customHeight="1">
      <c r="A982" s="720">
        <v>27</v>
      </c>
      <c r="B982" s="164"/>
      <c r="C982" s="165"/>
      <c r="D982" s="165"/>
      <c r="E982" s="934"/>
      <c r="F982" s="935"/>
      <c r="G982" s="934"/>
      <c r="H982" s="935"/>
      <c r="I982" s="934"/>
      <c r="J982" s="935"/>
      <c r="K982" s="929" t="s">
        <v>371</v>
      </c>
      <c r="L982" s="931"/>
      <c r="M982" s="929" t="s">
        <v>371</v>
      </c>
      <c r="N982" s="931"/>
      <c r="O982" s="929" t="s">
        <v>371</v>
      </c>
      <c r="P982" s="931"/>
      <c r="Q982" s="929" t="s">
        <v>371</v>
      </c>
      <c r="R982" s="931"/>
      <c r="S982" s="929" t="s">
        <v>371</v>
      </c>
      <c r="T982" s="931"/>
      <c r="U982" s="968"/>
      <c r="V982" s="957"/>
      <c r="W982" s="720"/>
      <c r="X982" s="720"/>
      <c r="Y982" s="720"/>
    </row>
    <row r="983" spans="1:25" ht="24" customHeight="1">
      <c r="A983" s="720">
        <v>28</v>
      </c>
      <c r="B983" s="164"/>
      <c r="C983" s="165"/>
      <c r="D983" s="165"/>
      <c r="E983" s="982"/>
      <c r="F983" s="983"/>
      <c r="G983" s="982"/>
      <c r="H983" s="983"/>
      <c r="I983" s="982"/>
      <c r="J983" s="983"/>
      <c r="K983" s="929" t="s">
        <v>371</v>
      </c>
      <c r="L983" s="931"/>
      <c r="M983" s="929" t="s">
        <v>371</v>
      </c>
      <c r="N983" s="931"/>
      <c r="O983" s="929" t="s">
        <v>371</v>
      </c>
      <c r="P983" s="931"/>
      <c r="Q983" s="929" t="s">
        <v>371</v>
      </c>
      <c r="R983" s="931"/>
      <c r="S983" s="929" t="s">
        <v>371</v>
      </c>
      <c r="T983" s="931"/>
      <c r="U983" s="984"/>
      <c r="V983" s="985"/>
      <c r="W983" s="716"/>
      <c r="X983" s="716"/>
      <c r="Y983" s="716"/>
    </row>
    <row r="984" spans="1:25" ht="24" customHeight="1">
      <c r="A984" s="720">
        <v>29</v>
      </c>
      <c r="B984" s="164"/>
      <c r="C984" s="165"/>
      <c r="D984" s="165"/>
      <c r="E984" s="980"/>
      <c r="F984" s="980"/>
      <c r="G984" s="980"/>
      <c r="H984" s="980"/>
      <c r="I984" s="980"/>
      <c r="J984" s="980"/>
      <c r="K984" s="929" t="s">
        <v>371</v>
      </c>
      <c r="L984" s="931"/>
      <c r="M984" s="929" t="s">
        <v>371</v>
      </c>
      <c r="N984" s="931"/>
      <c r="O984" s="929" t="s">
        <v>371</v>
      </c>
      <c r="P984" s="931"/>
      <c r="Q984" s="929" t="s">
        <v>371</v>
      </c>
      <c r="R984" s="931"/>
      <c r="S984" s="929" t="s">
        <v>371</v>
      </c>
      <c r="T984" s="931"/>
      <c r="U984" s="981"/>
      <c r="V984" s="981"/>
      <c r="W984" s="720"/>
      <c r="X984" s="720"/>
      <c r="Y984" s="720"/>
    </row>
    <row r="985" spans="1:25" ht="24" customHeight="1">
      <c r="A985" s="720">
        <v>30</v>
      </c>
      <c r="B985" s="164"/>
      <c r="C985" s="165"/>
      <c r="D985" s="165"/>
      <c r="E985" s="934"/>
      <c r="F985" s="935"/>
      <c r="G985" s="934"/>
      <c r="H985" s="935"/>
      <c r="I985" s="934"/>
      <c r="J985" s="935"/>
      <c r="K985" s="929" t="s">
        <v>371</v>
      </c>
      <c r="L985" s="931"/>
      <c r="M985" s="929" t="s">
        <v>371</v>
      </c>
      <c r="N985" s="931"/>
      <c r="O985" s="929" t="s">
        <v>371</v>
      </c>
      <c r="P985" s="931"/>
      <c r="Q985" s="929" t="s">
        <v>371</v>
      </c>
      <c r="R985" s="931"/>
      <c r="S985" s="929" t="s">
        <v>371</v>
      </c>
      <c r="T985" s="931"/>
      <c r="U985" s="968"/>
      <c r="V985" s="957"/>
      <c r="W985" s="720"/>
      <c r="X985" s="720"/>
      <c r="Y985" s="720"/>
    </row>
    <row r="986" spans="1:25" ht="24" customHeight="1">
      <c r="A986" s="720">
        <v>31</v>
      </c>
      <c r="B986" s="164"/>
      <c r="C986" s="165"/>
      <c r="D986" s="165"/>
      <c r="E986" s="934"/>
      <c r="F986" s="935"/>
      <c r="G986" s="934"/>
      <c r="H986" s="935"/>
      <c r="I986" s="934"/>
      <c r="J986" s="935"/>
      <c r="K986" s="929" t="s">
        <v>371</v>
      </c>
      <c r="L986" s="931"/>
      <c r="M986" s="929" t="s">
        <v>371</v>
      </c>
      <c r="N986" s="931"/>
      <c r="O986" s="929" t="s">
        <v>371</v>
      </c>
      <c r="P986" s="931"/>
      <c r="Q986" s="929" t="s">
        <v>371</v>
      </c>
      <c r="R986" s="931"/>
      <c r="S986" s="929" t="s">
        <v>371</v>
      </c>
      <c r="T986" s="931"/>
      <c r="U986" s="968"/>
      <c r="V986" s="957"/>
      <c r="W986" s="720"/>
      <c r="X986" s="720"/>
      <c r="Y986" s="720"/>
    </row>
    <row r="987" spans="1:25" ht="24" customHeight="1">
      <c r="A987" s="720">
        <v>32</v>
      </c>
      <c r="B987" s="164"/>
      <c r="C987" s="165"/>
      <c r="D987" s="165"/>
      <c r="E987" s="934"/>
      <c r="F987" s="935"/>
      <c r="G987" s="934"/>
      <c r="H987" s="935"/>
      <c r="I987" s="934"/>
      <c r="J987" s="935"/>
      <c r="K987" s="929" t="s">
        <v>371</v>
      </c>
      <c r="L987" s="931"/>
      <c r="M987" s="929" t="s">
        <v>371</v>
      </c>
      <c r="N987" s="931"/>
      <c r="O987" s="929" t="s">
        <v>371</v>
      </c>
      <c r="P987" s="931"/>
      <c r="Q987" s="929" t="s">
        <v>371</v>
      </c>
      <c r="R987" s="931"/>
      <c r="S987" s="929" t="s">
        <v>371</v>
      </c>
      <c r="T987" s="931"/>
      <c r="U987" s="968"/>
      <c r="V987" s="957"/>
      <c r="W987" s="720"/>
      <c r="X987" s="720"/>
      <c r="Y987" s="720"/>
    </row>
    <row r="988" spans="1:25" ht="20.25" customHeight="1">
      <c r="A988" s="158"/>
      <c r="B988" s="158"/>
      <c r="C988" s="167"/>
      <c r="D988" s="167"/>
      <c r="E988" s="158"/>
      <c r="F988" s="158"/>
      <c r="G988" s="158"/>
      <c r="H988" s="158"/>
      <c r="I988" s="158"/>
      <c r="J988" s="158"/>
      <c r="K988" s="158"/>
      <c r="L988" s="158"/>
      <c r="M988" s="158"/>
      <c r="N988" s="158"/>
      <c r="O988" s="158"/>
      <c r="P988" s="158"/>
      <c r="Q988" s="158"/>
      <c r="R988" s="158"/>
      <c r="S988" s="158"/>
      <c r="T988" s="158"/>
      <c r="U988" s="158"/>
      <c r="V988" s="158"/>
      <c r="W988" s="158"/>
      <c r="X988" s="158"/>
      <c r="Y988" s="158"/>
    </row>
    <row r="989" spans="1:25" ht="20.25" customHeight="1">
      <c r="A989" s="928"/>
      <c r="B989" s="928"/>
      <c r="C989" s="928"/>
      <c r="D989" s="928"/>
      <c r="E989" s="928"/>
      <c r="F989" s="928"/>
      <c r="G989" s="715"/>
      <c r="H989" s="928"/>
      <c r="I989" s="928"/>
      <c r="J989" s="928"/>
      <c r="K989" s="928"/>
      <c r="L989" s="928"/>
      <c r="M989" s="928"/>
      <c r="N989" s="928"/>
      <c r="O989" s="928"/>
      <c r="P989" s="928"/>
      <c r="Q989" s="928"/>
      <c r="R989" s="928"/>
      <c r="S989" s="928"/>
      <c r="T989" s="158"/>
      <c r="U989" s="929" t="s">
        <v>355</v>
      </c>
      <c r="V989" s="930"/>
      <c r="W989" s="930"/>
      <c r="X989" s="930"/>
      <c r="Y989" s="931"/>
    </row>
    <row r="990" spans="1:25" ht="20.25" customHeight="1">
      <c r="A990" s="158"/>
      <c r="B990" s="715"/>
      <c r="C990" s="715"/>
      <c r="D990" s="715"/>
      <c r="E990" s="979"/>
      <c r="F990" s="979"/>
      <c r="G990" s="715"/>
      <c r="H990" s="158"/>
      <c r="I990" s="715"/>
      <c r="J990" s="928"/>
      <c r="K990" s="928"/>
      <c r="L990" s="928"/>
      <c r="M990" s="928"/>
      <c r="N990" s="928"/>
      <c r="O990" s="928"/>
      <c r="P990" s="928"/>
      <c r="Q990" s="928"/>
      <c r="R990" s="979"/>
      <c r="S990" s="979"/>
      <c r="T990" s="158"/>
      <c r="U990" s="169"/>
      <c r="V990" s="158"/>
      <c r="W990" s="158"/>
      <c r="X990" s="158"/>
      <c r="Y990" s="170"/>
    </row>
    <row r="991" spans="1:25" ht="20.25" customHeight="1">
      <c r="A991" s="714"/>
      <c r="B991" s="715"/>
      <c r="C991" s="167"/>
      <c r="D991" s="715"/>
      <c r="E991" s="978"/>
      <c r="F991" s="978"/>
      <c r="G991" s="718"/>
      <c r="H991" s="714"/>
      <c r="I991" s="715"/>
      <c r="J991" s="928"/>
      <c r="K991" s="928"/>
      <c r="L991" s="928"/>
      <c r="M991" s="928"/>
      <c r="N991" s="928"/>
      <c r="O991" s="928"/>
      <c r="P991" s="928"/>
      <c r="Q991" s="928"/>
      <c r="R991" s="928"/>
      <c r="S991" s="928"/>
      <c r="T991" s="158"/>
      <c r="U991" s="169"/>
      <c r="V991" s="158"/>
      <c r="W991" s="158"/>
      <c r="X991" s="158"/>
      <c r="Y991" s="170"/>
    </row>
    <row r="992" spans="1:25" ht="20.25" customHeight="1">
      <c r="A992" s="714"/>
      <c r="B992" s="715"/>
      <c r="C992" s="167"/>
      <c r="D992" s="715"/>
      <c r="E992" s="978"/>
      <c r="F992" s="978"/>
      <c r="G992" s="718"/>
      <c r="H992" s="714"/>
      <c r="I992" s="715"/>
      <c r="J992" s="928"/>
      <c r="K992" s="928"/>
      <c r="L992" s="928"/>
      <c r="M992" s="928"/>
      <c r="N992" s="928"/>
      <c r="O992" s="928"/>
      <c r="P992" s="928"/>
      <c r="Q992" s="928"/>
      <c r="R992" s="928"/>
      <c r="S992" s="928"/>
      <c r="T992" s="158"/>
      <c r="U992" s="169"/>
      <c r="V992" s="158"/>
      <c r="W992" s="158"/>
      <c r="X992" s="158"/>
      <c r="Y992" s="170"/>
    </row>
    <row r="993" spans="1:25" ht="20.25" customHeight="1">
      <c r="A993" s="714"/>
      <c r="B993" s="715"/>
      <c r="C993" s="167"/>
      <c r="D993" s="715"/>
      <c r="E993" s="978"/>
      <c r="F993" s="978"/>
      <c r="G993" s="718"/>
      <c r="H993" s="714"/>
      <c r="I993" s="715"/>
      <c r="J993" s="928"/>
      <c r="K993" s="928"/>
      <c r="L993" s="928"/>
      <c r="M993" s="928"/>
      <c r="N993" s="928"/>
      <c r="O993" s="928"/>
      <c r="P993" s="928"/>
      <c r="Q993" s="928"/>
      <c r="R993" s="928"/>
      <c r="S993" s="928"/>
      <c r="U993" s="173"/>
      <c r="Y993" s="174"/>
    </row>
    <row r="994" spans="1:25" ht="20.25" customHeight="1">
      <c r="A994" s="714"/>
      <c r="B994" s="715"/>
      <c r="C994" s="167"/>
      <c r="D994" s="715"/>
      <c r="E994" s="978"/>
      <c r="F994" s="978"/>
      <c r="G994" s="718"/>
      <c r="H994" s="714"/>
      <c r="I994" s="715"/>
      <c r="J994" s="928"/>
      <c r="K994" s="928"/>
      <c r="L994" s="928"/>
      <c r="M994" s="928"/>
      <c r="N994" s="928"/>
      <c r="O994" s="928"/>
      <c r="P994" s="928"/>
      <c r="Q994" s="928"/>
      <c r="R994" s="928"/>
      <c r="S994" s="928"/>
      <c r="T994" s="158"/>
      <c r="U994" s="929" t="s">
        <v>358</v>
      </c>
      <c r="V994" s="930"/>
      <c r="W994" s="930"/>
      <c r="X994" s="930"/>
      <c r="Y994" s="931"/>
    </row>
    <row r="995" spans="1:25" ht="20.25" customHeight="1">
      <c r="A995" s="714"/>
      <c r="B995" s="715"/>
      <c r="C995" s="167"/>
      <c r="D995" s="715"/>
      <c r="E995" s="978"/>
      <c r="F995" s="978"/>
      <c r="G995" s="718"/>
      <c r="H995" s="714"/>
      <c r="I995" s="715"/>
      <c r="J995" s="928"/>
      <c r="K995" s="928"/>
      <c r="L995" s="928"/>
      <c r="M995" s="928"/>
      <c r="N995" s="928"/>
      <c r="O995" s="928"/>
      <c r="P995" s="928"/>
      <c r="Q995" s="928"/>
      <c r="R995" s="928"/>
      <c r="S995" s="928"/>
      <c r="T995" s="158"/>
      <c r="U995" s="492"/>
      <c r="V995" s="715"/>
      <c r="W995" s="715"/>
      <c r="X995" s="715"/>
      <c r="Y995" s="493"/>
    </row>
    <row r="996" spans="1:25" ht="20.25" customHeight="1">
      <c r="A996" s="714"/>
      <c r="B996" s="715"/>
      <c r="C996" s="167"/>
      <c r="D996" s="715"/>
      <c r="E996" s="978"/>
      <c r="F996" s="978"/>
      <c r="G996" s="718"/>
      <c r="H996" s="714"/>
      <c r="I996" s="715"/>
      <c r="J996" s="928"/>
      <c r="K996" s="928"/>
      <c r="L996" s="928"/>
      <c r="M996" s="928"/>
      <c r="N996" s="928"/>
      <c r="O996" s="928"/>
      <c r="P996" s="928"/>
      <c r="Q996" s="928"/>
      <c r="R996" s="928"/>
      <c r="S996" s="928"/>
      <c r="T996" s="158"/>
      <c r="U996" s="492"/>
      <c r="V996" s="715"/>
      <c r="W996" s="715"/>
      <c r="X996" s="715"/>
      <c r="Y996" s="493"/>
    </row>
    <row r="997" spans="1:25" ht="20.25" customHeight="1">
      <c r="A997" s="714"/>
      <c r="B997" s="715"/>
      <c r="C997" s="167"/>
      <c r="D997" s="715"/>
      <c r="E997" s="978"/>
      <c r="F997" s="978"/>
      <c r="G997" s="718"/>
      <c r="H997" s="714"/>
      <c r="I997" s="715"/>
      <c r="J997" s="928"/>
      <c r="K997" s="928"/>
      <c r="L997" s="928"/>
      <c r="M997" s="928"/>
      <c r="N997" s="928"/>
      <c r="O997" s="928"/>
      <c r="P997" s="928"/>
      <c r="Q997" s="928"/>
      <c r="R997" s="928"/>
      <c r="S997" s="928"/>
      <c r="U997" s="173"/>
      <c r="Y997" s="174"/>
    </row>
    <row r="998" spans="1:25" ht="20.25" customHeight="1">
      <c r="A998" s="714"/>
      <c r="B998" s="715"/>
      <c r="C998" s="167"/>
      <c r="D998" s="715"/>
      <c r="E998" s="978"/>
      <c r="F998" s="978"/>
      <c r="G998" s="718"/>
      <c r="H998" s="714"/>
      <c r="I998" s="715"/>
      <c r="J998" s="928"/>
      <c r="K998" s="928"/>
      <c r="L998" s="928"/>
      <c r="M998" s="928"/>
      <c r="N998" s="928"/>
      <c r="O998" s="928"/>
      <c r="P998" s="928"/>
      <c r="Q998" s="928"/>
      <c r="R998" s="928"/>
      <c r="S998" s="928"/>
      <c r="T998" s="158"/>
      <c r="U998" s="175"/>
      <c r="V998" s="176"/>
      <c r="W998" s="176"/>
      <c r="X998" s="176"/>
      <c r="Y998" s="177"/>
    </row>
    <row r="999" spans="1:25" ht="12" customHeight="1">
      <c r="A999" s="714"/>
      <c r="B999" s="715"/>
      <c r="C999" s="167"/>
      <c r="D999" s="715"/>
      <c r="E999" s="718"/>
      <c r="F999" s="718"/>
      <c r="G999" s="718"/>
      <c r="H999" s="714"/>
      <c r="I999" s="715"/>
      <c r="J999" s="715"/>
      <c r="K999" s="715"/>
      <c r="L999" s="715"/>
      <c r="M999" s="715"/>
      <c r="N999" s="715"/>
      <c r="O999" s="715"/>
      <c r="P999" s="715"/>
      <c r="Q999" s="715"/>
      <c r="R999" s="715"/>
      <c r="S999" s="715"/>
      <c r="T999" s="158"/>
      <c r="U999" s="158"/>
      <c r="V999" s="158"/>
      <c r="W999" s="158"/>
      <c r="X999" s="158"/>
      <c r="Y999" s="158"/>
    </row>
    <row r="1000" spans="1:25" ht="38.25" customHeight="1">
      <c r="A1000" s="942" t="s">
        <v>360</v>
      </c>
      <c r="B1000" s="943"/>
      <c r="C1000" s="943"/>
      <c r="D1000" s="943"/>
      <c r="E1000" s="992" t="s">
        <v>4</v>
      </c>
      <c r="F1000" s="992"/>
      <c r="G1000" s="945">
        <f>Boys!$G$3</f>
        <v>46271</v>
      </c>
      <c r="H1000" s="946"/>
      <c r="I1000" s="947"/>
      <c r="J1000" s="992" t="s">
        <v>5</v>
      </c>
      <c r="K1000" s="992"/>
      <c r="L1000" s="993" t="str">
        <f>Boys!$I$3</f>
        <v>Tilsley</v>
      </c>
      <c r="M1000" s="994"/>
      <c r="N1000" s="994"/>
      <c r="O1000" s="994"/>
      <c r="P1000" s="949"/>
      <c r="Q1000" s="950"/>
      <c r="R1000" s="992" t="s">
        <v>340</v>
      </c>
      <c r="S1000" s="992"/>
      <c r="T1000" s="948" t="str">
        <f>'Read Me First'!$A$1</f>
        <v>Oxfordshire Track and Field League 2026</v>
      </c>
      <c r="U1000" s="949"/>
      <c r="V1000" s="949"/>
      <c r="W1000" s="949"/>
      <c r="X1000" s="949"/>
      <c r="Y1000" s="950"/>
    </row>
    <row r="1001" spans="1:25" ht="38.25" customHeight="1">
      <c r="A1001" s="929" t="s">
        <v>283</v>
      </c>
      <c r="B1001" s="931"/>
      <c r="C1001" s="948" t="str">
        <f>"Long Jump U20 Men (" &amp;DataCalcs!$L$699 &amp; " athletes)"</f>
        <v>Long Jump U20 Men (0 athletes)</v>
      </c>
      <c r="D1001" s="950"/>
      <c r="E1001" s="929" t="s">
        <v>341</v>
      </c>
      <c r="F1001" s="931"/>
      <c r="G1001" s="951">
        <f>DataTables!$Q$63</f>
        <v>0.58333333333333337</v>
      </c>
      <c r="H1001" s="952"/>
      <c r="I1001" s="953"/>
      <c r="J1001" s="929" t="s">
        <v>342</v>
      </c>
      <c r="K1001" s="930"/>
      <c r="L1001" s="956" t="str">
        <f>DataTables!$N$63</f>
        <v>n/a</v>
      </c>
      <c r="M1001" s="956"/>
      <c r="N1001" s="948" t="s">
        <v>361</v>
      </c>
      <c r="O1001" s="949"/>
      <c r="P1001" s="949"/>
      <c r="Q1001" s="949"/>
      <c r="R1001" s="949"/>
      <c r="S1001" s="949"/>
      <c r="T1001" s="949"/>
      <c r="U1001" s="949"/>
      <c r="V1001" s="949"/>
      <c r="W1001" s="949"/>
      <c r="X1001" s="949"/>
      <c r="Y1001" s="950"/>
    </row>
    <row r="1002" spans="1:25" ht="20.25" customHeight="1">
      <c r="A1002" s="158"/>
      <c r="B1002" s="158"/>
      <c r="C1002" s="158"/>
      <c r="D1002" s="159"/>
      <c r="E1002" s="715"/>
      <c r="F1002" s="715"/>
      <c r="G1002" s="160"/>
      <c r="H1002" s="160"/>
      <c r="I1002" s="715"/>
      <c r="J1002" s="715"/>
      <c r="K1002" s="713"/>
      <c r="L1002" s="713"/>
      <c r="M1002" s="713"/>
      <c r="N1002" s="161"/>
      <c r="O1002" s="161"/>
      <c r="P1002" s="162"/>
      <c r="Q1002" s="161"/>
      <c r="R1002" s="163"/>
      <c r="S1002" s="163"/>
      <c r="T1002" s="163"/>
      <c r="U1002" s="163"/>
      <c r="V1002" s="163"/>
      <c r="W1002" s="163"/>
      <c r="X1002" s="163"/>
      <c r="Y1002" s="163"/>
    </row>
    <row r="1003" spans="1:25" ht="38.25" customHeight="1">
      <c r="A1003" s="958" t="s">
        <v>344</v>
      </c>
      <c r="B1003" s="960" t="s">
        <v>302</v>
      </c>
      <c r="C1003" s="960" t="s">
        <v>345</v>
      </c>
      <c r="D1003" s="960" t="s">
        <v>346</v>
      </c>
      <c r="E1003" s="986" t="s">
        <v>362</v>
      </c>
      <c r="F1003" s="986"/>
      <c r="G1003" s="986" t="s">
        <v>363</v>
      </c>
      <c r="H1003" s="986"/>
      <c r="I1003" s="986" t="s">
        <v>364</v>
      </c>
      <c r="J1003" s="986"/>
      <c r="K1003" s="986" t="s">
        <v>365</v>
      </c>
      <c r="L1003" s="986"/>
      <c r="M1003" s="987" t="s">
        <v>366</v>
      </c>
      <c r="N1003" s="988"/>
      <c r="O1003" s="986" t="s">
        <v>367</v>
      </c>
      <c r="P1003" s="991"/>
      <c r="Q1003" s="986" t="s">
        <v>368</v>
      </c>
      <c r="R1003" s="991"/>
      <c r="S1003" s="986" t="s">
        <v>369</v>
      </c>
      <c r="T1003" s="991"/>
      <c r="U1003" s="986" t="s">
        <v>370</v>
      </c>
      <c r="V1003" s="940"/>
      <c r="W1003" s="938" t="s">
        <v>350</v>
      </c>
      <c r="X1003" s="940" t="s">
        <v>351</v>
      </c>
      <c r="Y1003" s="941"/>
    </row>
    <row r="1004" spans="1:25" ht="20.25" customHeight="1">
      <c r="A1004" s="959"/>
      <c r="B1004" s="961"/>
      <c r="C1004" s="961"/>
      <c r="D1004" s="961"/>
      <c r="E1004" s="991" t="s">
        <v>352</v>
      </c>
      <c r="F1004" s="991"/>
      <c r="G1004" s="991" t="s">
        <v>352</v>
      </c>
      <c r="H1004" s="991"/>
      <c r="I1004" s="991" t="s">
        <v>352</v>
      </c>
      <c r="J1004" s="991"/>
      <c r="K1004" s="991" t="s">
        <v>352</v>
      </c>
      <c r="L1004" s="991"/>
      <c r="M1004" s="989"/>
      <c r="N1004" s="990"/>
      <c r="O1004" s="991" t="s">
        <v>352</v>
      </c>
      <c r="P1004" s="991"/>
      <c r="Q1004" s="991" t="s">
        <v>352</v>
      </c>
      <c r="R1004" s="991"/>
      <c r="S1004" s="991" t="s">
        <v>352</v>
      </c>
      <c r="T1004" s="991"/>
      <c r="U1004" s="991" t="s">
        <v>352</v>
      </c>
      <c r="V1004" s="940"/>
      <c r="W1004" s="939"/>
      <c r="X1004" s="719" t="s">
        <v>71</v>
      </c>
      <c r="Y1004" s="719" t="s">
        <v>65</v>
      </c>
    </row>
    <row r="1005" spans="1:25" ht="24" customHeight="1">
      <c r="A1005" s="717">
        <v>1</v>
      </c>
      <c r="B1005" s="164" t="str" cm="1">
        <f t="array" ref="B1005">IFERROR(_xlfn.TAKE(_xlfn.ANCHORARRAY(DataCalcs!$CQ$248),16),"")</f>
        <v/>
      </c>
      <c r="C1005" s="165"/>
      <c r="D1005" s="165"/>
      <c r="E1005" s="934"/>
      <c r="F1005" s="935"/>
      <c r="G1005" s="934"/>
      <c r="H1005" s="935"/>
      <c r="I1005" s="934"/>
      <c r="J1005" s="935"/>
      <c r="K1005" s="929" t="s">
        <v>371</v>
      </c>
      <c r="L1005" s="931"/>
      <c r="M1005" s="929" t="s">
        <v>371</v>
      </c>
      <c r="N1005" s="931"/>
      <c r="O1005" s="929" t="s">
        <v>371</v>
      </c>
      <c r="P1005" s="931"/>
      <c r="Q1005" s="929" t="s">
        <v>371</v>
      </c>
      <c r="R1005" s="931"/>
      <c r="S1005" s="929" t="s">
        <v>371</v>
      </c>
      <c r="T1005" s="931"/>
      <c r="U1005" s="968"/>
      <c r="V1005" s="957"/>
      <c r="W1005" s="496"/>
      <c r="X1005" s="496"/>
      <c r="Y1005" s="496"/>
    </row>
    <row r="1006" spans="1:25" ht="24" customHeight="1">
      <c r="A1006" s="720">
        <v>2</v>
      </c>
      <c r="B1006" s="164"/>
      <c r="C1006" s="165"/>
      <c r="D1006" s="165"/>
      <c r="E1006" s="934"/>
      <c r="F1006" s="935"/>
      <c r="G1006" s="934"/>
      <c r="H1006" s="935"/>
      <c r="I1006" s="934"/>
      <c r="J1006" s="935"/>
      <c r="K1006" s="929" t="s">
        <v>371</v>
      </c>
      <c r="L1006" s="931"/>
      <c r="M1006" s="929" t="s">
        <v>371</v>
      </c>
      <c r="N1006" s="931"/>
      <c r="O1006" s="929" t="s">
        <v>371</v>
      </c>
      <c r="P1006" s="931"/>
      <c r="Q1006" s="929" t="s">
        <v>371</v>
      </c>
      <c r="R1006" s="931"/>
      <c r="S1006" s="929" t="s">
        <v>371</v>
      </c>
      <c r="T1006" s="931"/>
      <c r="U1006" s="968"/>
      <c r="V1006" s="957"/>
      <c r="W1006" s="496"/>
      <c r="X1006" s="496"/>
      <c r="Y1006" s="496"/>
    </row>
    <row r="1007" spans="1:25" ht="24" customHeight="1">
      <c r="A1007" s="720">
        <v>3</v>
      </c>
      <c r="B1007" s="164"/>
      <c r="C1007" s="165"/>
      <c r="D1007" s="165"/>
      <c r="E1007" s="934"/>
      <c r="F1007" s="935"/>
      <c r="G1007" s="934"/>
      <c r="H1007" s="935"/>
      <c r="I1007" s="934"/>
      <c r="J1007" s="935"/>
      <c r="K1007" s="929" t="s">
        <v>371</v>
      </c>
      <c r="L1007" s="931"/>
      <c r="M1007" s="929" t="s">
        <v>371</v>
      </c>
      <c r="N1007" s="931"/>
      <c r="O1007" s="929" t="s">
        <v>371</v>
      </c>
      <c r="P1007" s="931"/>
      <c r="Q1007" s="929" t="s">
        <v>371</v>
      </c>
      <c r="R1007" s="931"/>
      <c r="S1007" s="929" t="s">
        <v>371</v>
      </c>
      <c r="T1007" s="931"/>
      <c r="U1007" s="968"/>
      <c r="V1007" s="957"/>
      <c r="W1007" s="496"/>
      <c r="X1007" s="496"/>
      <c r="Y1007" s="496"/>
    </row>
    <row r="1008" spans="1:25" ht="24" customHeight="1">
      <c r="A1008" s="720">
        <v>4</v>
      </c>
      <c r="B1008" s="164"/>
      <c r="C1008" s="165"/>
      <c r="D1008" s="165"/>
      <c r="E1008" s="934"/>
      <c r="F1008" s="935"/>
      <c r="G1008" s="934"/>
      <c r="H1008" s="935"/>
      <c r="I1008" s="934"/>
      <c r="J1008" s="935"/>
      <c r="K1008" s="929" t="s">
        <v>371</v>
      </c>
      <c r="L1008" s="931"/>
      <c r="M1008" s="929" t="s">
        <v>371</v>
      </c>
      <c r="N1008" s="931"/>
      <c r="O1008" s="929" t="s">
        <v>371</v>
      </c>
      <c r="P1008" s="931"/>
      <c r="Q1008" s="929" t="s">
        <v>371</v>
      </c>
      <c r="R1008" s="931"/>
      <c r="S1008" s="929" t="s">
        <v>371</v>
      </c>
      <c r="T1008" s="931"/>
      <c r="U1008" s="968"/>
      <c r="V1008" s="957"/>
      <c r="W1008" s="496"/>
      <c r="X1008" s="496"/>
      <c r="Y1008" s="496"/>
    </row>
    <row r="1009" spans="1:25" ht="24" customHeight="1">
      <c r="A1009" s="720">
        <v>5</v>
      </c>
      <c r="B1009" s="164"/>
      <c r="C1009" s="165"/>
      <c r="D1009" s="165"/>
      <c r="E1009" s="934"/>
      <c r="F1009" s="935"/>
      <c r="G1009" s="934"/>
      <c r="H1009" s="935"/>
      <c r="I1009" s="934"/>
      <c r="J1009" s="935"/>
      <c r="K1009" s="929" t="s">
        <v>371</v>
      </c>
      <c r="L1009" s="931"/>
      <c r="M1009" s="929" t="s">
        <v>371</v>
      </c>
      <c r="N1009" s="931"/>
      <c r="O1009" s="929" t="s">
        <v>371</v>
      </c>
      <c r="P1009" s="931"/>
      <c r="Q1009" s="929" t="s">
        <v>371</v>
      </c>
      <c r="R1009" s="931"/>
      <c r="S1009" s="929" t="s">
        <v>371</v>
      </c>
      <c r="T1009" s="931"/>
      <c r="U1009" s="968"/>
      <c r="V1009" s="957"/>
      <c r="W1009" s="496"/>
      <c r="X1009" s="496"/>
      <c r="Y1009" s="496"/>
    </row>
    <row r="1010" spans="1:25" ht="24" customHeight="1">
      <c r="A1010" s="720">
        <v>6</v>
      </c>
      <c r="B1010" s="164"/>
      <c r="C1010" s="165"/>
      <c r="D1010" s="165"/>
      <c r="E1010" s="934"/>
      <c r="F1010" s="935"/>
      <c r="G1010" s="934"/>
      <c r="H1010" s="935"/>
      <c r="I1010" s="934"/>
      <c r="J1010" s="935"/>
      <c r="K1010" s="929" t="s">
        <v>371</v>
      </c>
      <c r="L1010" s="931"/>
      <c r="M1010" s="929" t="s">
        <v>371</v>
      </c>
      <c r="N1010" s="931"/>
      <c r="O1010" s="929" t="s">
        <v>371</v>
      </c>
      <c r="P1010" s="931"/>
      <c r="Q1010" s="929" t="s">
        <v>371</v>
      </c>
      <c r="R1010" s="931"/>
      <c r="S1010" s="929" t="s">
        <v>371</v>
      </c>
      <c r="T1010" s="931"/>
      <c r="U1010" s="968"/>
      <c r="V1010" s="957"/>
      <c r="W1010" s="496"/>
      <c r="X1010" s="496"/>
      <c r="Y1010" s="496"/>
    </row>
    <row r="1011" spans="1:25" ht="24" customHeight="1">
      <c r="A1011" s="720">
        <v>7</v>
      </c>
      <c r="B1011" s="164"/>
      <c r="C1011" s="165"/>
      <c r="D1011" s="165"/>
      <c r="E1011" s="934"/>
      <c r="F1011" s="935"/>
      <c r="G1011" s="934"/>
      <c r="H1011" s="935"/>
      <c r="I1011" s="934"/>
      <c r="J1011" s="935"/>
      <c r="K1011" s="929" t="s">
        <v>371</v>
      </c>
      <c r="L1011" s="931"/>
      <c r="M1011" s="929" t="s">
        <v>371</v>
      </c>
      <c r="N1011" s="931"/>
      <c r="O1011" s="929" t="s">
        <v>371</v>
      </c>
      <c r="P1011" s="931"/>
      <c r="Q1011" s="929" t="s">
        <v>371</v>
      </c>
      <c r="R1011" s="931"/>
      <c r="S1011" s="929" t="s">
        <v>371</v>
      </c>
      <c r="T1011" s="931"/>
      <c r="U1011" s="968"/>
      <c r="V1011" s="957"/>
      <c r="W1011" s="496"/>
      <c r="X1011" s="496"/>
      <c r="Y1011" s="496"/>
    </row>
    <row r="1012" spans="1:25" ht="24" customHeight="1">
      <c r="A1012" s="720">
        <v>8</v>
      </c>
      <c r="B1012" s="164"/>
      <c r="C1012" s="165"/>
      <c r="D1012" s="165"/>
      <c r="E1012" s="934"/>
      <c r="F1012" s="935"/>
      <c r="G1012" s="934"/>
      <c r="H1012" s="935"/>
      <c r="I1012" s="934"/>
      <c r="J1012" s="935"/>
      <c r="K1012" s="929" t="s">
        <v>371</v>
      </c>
      <c r="L1012" s="931"/>
      <c r="M1012" s="929" t="s">
        <v>371</v>
      </c>
      <c r="N1012" s="931"/>
      <c r="O1012" s="929" t="s">
        <v>371</v>
      </c>
      <c r="P1012" s="931"/>
      <c r="Q1012" s="929" t="s">
        <v>371</v>
      </c>
      <c r="R1012" s="931"/>
      <c r="S1012" s="929" t="s">
        <v>371</v>
      </c>
      <c r="T1012" s="931"/>
      <c r="U1012" s="968"/>
      <c r="V1012" s="957"/>
      <c r="W1012" s="496"/>
      <c r="X1012" s="496"/>
      <c r="Y1012" s="496"/>
    </row>
    <row r="1013" spans="1:25" ht="24" customHeight="1">
      <c r="A1013" s="720">
        <v>9</v>
      </c>
      <c r="B1013" s="164"/>
      <c r="C1013" s="165"/>
      <c r="D1013" s="165"/>
      <c r="E1013" s="934"/>
      <c r="F1013" s="935"/>
      <c r="G1013" s="934"/>
      <c r="H1013" s="935"/>
      <c r="I1013" s="934"/>
      <c r="J1013" s="935"/>
      <c r="K1013" s="929" t="s">
        <v>371</v>
      </c>
      <c r="L1013" s="931"/>
      <c r="M1013" s="929" t="s">
        <v>371</v>
      </c>
      <c r="N1013" s="931"/>
      <c r="O1013" s="929" t="s">
        <v>371</v>
      </c>
      <c r="P1013" s="931"/>
      <c r="Q1013" s="929" t="s">
        <v>371</v>
      </c>
      <c r="R1013" s="931"/>
      <c r="S1013" s="929" t="s">
        <v>371</v>
      </c>
      <c r="T1013" s="931"/>
      <c r="U1013" s="968"/>
      <c r="V1013" s="957"/>
      <c r="W1013" s="496"/>
      <c r="X1013" s="496"/>
      <c r="Y1013" s="496"/>
    </row>
    <row r="1014" spans="1:25" ht="24" customHeight="1">
      <c r="A1014" s="720">
        <v>10</v>
      </c>
      <c r="B1014" s="164"/>
      <c r="C1014" s="165"/>
      <c r="D1014" s="165"/>
      <c r="E1014" s="934"/>
      <c r="F1014" s="935"/>
      <c r="G1014" s="934"/>
      <c r="H1014" s="935"/>
      <c r="I1014" s="934"/>
      <c r="J1014" s="935"/>
      <c r="K1014" s="929" t="s">
        <v>371</v>
      </c>
      <c r="L1014" s="931"/>
      <c r="M1014" s="929" t="s">
        <v>371</v>
      </c>
      <c r="N1014" s="931"/>
      <c r="O1014" s="929" t="s">
        <v>371</v>
      </c>
      <c r="P1014" s="931"/>
      <c r="Q1014" s="929" t="s">
        <v>371</v>
      </c>
      <c r="R1014" s="931"/>
      <c r="S1014" s="929" t="s">
        <v>371</v>
      </c>
      <c r="T1014" s="931"/>
      <c r="U1014" s="968"/>
      <c r="V1014" s="957"/>
      <c r="W1014" s="496"/>
      <c r="X1014" s="496"/>
      <c r="Y1014" s="496"/>
    </row>
    <row r="1015" spans="1:25" ht="24" customHeight="1">
      <c r="A1015" s="720">
        <v>11</v>
      </c>
      <c r="B1015" s="164"/>
      <c r="C1015" s="165"/>
      <c r="D1015" s="165"/>
      <c r="E1015" s="934"/>
      <c r="F1015" s="935"/>
      <c r="G1015" s="934"/>
      <c r="H1015" s="935"/>
      <c r="I1015" s="934"/>
      <c r="J1015" s="935"/>
      <c r="K1015" s="929" t="s">
        <v>371</v>
      </c>
      <c r="L1015" s="931"/>
      <c r="M1015" s="929" t="s">
        <v>371</v>
      </c>
      <c r="N1015" s="931"/>
      <c r="O1015" s="929" t="s">
        <v>371</v>
      </c>
      <c r="P1015" s="931"/>
      <c r="Q1015" s="929" t="s">
        <v>371</v>
      </c>
      <c r="R1015" s="931"/>
      <c r="S1015" s="929" t="s">
        <v>371</v>
      </c>
      <c r="T1015" s="931"/>
      <c r="U1015" s="968"/>
      <c r="V1015" s="957"/>
      <c r="W1015" s="496"/>
      <c r="X1015" s="496"/>
      <c r="Y1015" s="496"/>
    </row>
    <row r="1016" spans="1:25" ht="24" customHeight="1">
      <c r="A1016" s="720">
        <v>12</v>
      </c>
      <c r="B1016" s="164"/>
      <c r="C1016" s="165"/>
      <c r="D1016" s="165"/>
      <c r="E1016" s="982"/>
      <c r="F1016" s="983"/>
      <c r="G1016" s="982"/>
      <c r="H1016" s="983"/>
      <c r="I1016" s="982"/>
      <c r="J1016" s="983"/>
      <c r="K1016" s="929" t="s">
        <v>371</v>
      </c>
      <c r="L1016" s="931"/>
      <c r="M1016" s="929" t="s">
        <v>371</v>
      </c>
      <c r="N1016" s="931"/>
      <c r="O1016" s="929" t="s">
        <v>371</v>
      </c>
      <c r="P1016" s="931"/>
      <c r="Q1016" s="929" t="s">
        <v>371</v>
      </c>
      <c r="R1016" s="931"/>
      <c r="S1016" s="929" t="s">
        <v>371</v>
      </c>
      <c r="T1016" s="931"/>
      <c r="U1016" s="984"/>
      <c r="V1016" s="985"/>
      <c r="W1016" s="497"/>
      <c r="X1016" s="497"/>
      <c r="Y1016" s="497"/>
    </row>
    <row r="1017" spans="1:25" ht="24" customHeight="1">
      <c r="A1017" s="720">
        <v>13</v>
      </c>
      <c r="B1017" s="164"/>
      <c r="C1017" s="165"/>
      <c r="D1017" s="165"/>
      <c r="E1017" s="980"/>
      <c r="F1017" s="980"/>
      <c r="G1017" s="980"/>
      <c r="H1017" s="980"/>
      <c r="I1017" s="980"/>
      <c r="J1017" s="980"/>
      <c r="K1017" s="929" t="s">
        <v>371</v>
      </c>
      <c r="L1017" s="931"/>
      <c r="M1017" s="929" t="s">
        <v>371</v>
      </c>
      <c r="N1017" s="931"/>
      <c r="O1017" s="929" t="s">
        <v>371</v>
      </c>
      <c r="P1017" s="931"/>
      <c r="Q1017" s="929" t="s">
        <v>371</v>
      </c>
      <c r="R1017" s="931"/>
      <c r="S1017" s="929" t="s">
        <v>371</v>
      </c>
      <c r="T1017" s="931"/>
      <c r="U1017" s="981"/>
      <c r="V1017" s="981"/>
      <c r="W1017" s="496"/>
      <c r="X1017" s="496"/>
      <c r="Y1017" s="496"/>
    </row>
    <row r="1018" spans="1:25" ht="24" customHeight="1">
      <c r="A1018" s="720">
        <v>14</v>
      </c>
      <c r="B1018" s="164"/>
      <c r="C1018" s="165"/>
      <c r="D1018" s="165"/>
      <c r="E1018" s="934"/>
      <c r="F1018" s="935"/>
      <c r="G1018" s="934"/>
      <c r="H1018" s="935"/>
      <c r="I1018" s="934"/>
      <c r="J1018" s="935"/>
      <c r="K1018" s="929" t="s">
        <v>371</v>
      </c>
      <c r="L1018" s="931"/>
      <c r="M1018" s="929" t="s">
        <v>371</v>
      </c>
      <c r="N1018" s="931"/>
      <c r="O1018" s="929" t="s">
        <v>371</v>
      </c>
      <c r="P1018" s="931"/>
      <c r="Q1018" s="929" t="s">
        <v>371</v>
      </c>
      <c r="R1018" s="931"/>
      <c r="S1018" s="929" t="s">
        <v>371</v>
      </c>
      <c r="T1018" s="931"/>
      <c r="U1018" s="968"/>
      <c r="V1018" s="957"/>
      <c r="W1018" s="496"/>
      <c r="X1018" s="496"/>
      <c r="Y1018" s="496"/>
    </row>
    <row r="1019" spans="1:25" ht="24" customHeight="1">
      <c r="A1019" s="720">
        <v>15</v>
      </c>
      <c r="B1019" s="164"/>
      <c r="C1019" s="165"/>
      <c r="D1019" s="165"/>
      <c r="E1019" s="934"/>
      <c r="F1019" s="935"/>
      <c r="G1019" s="934"/>
      <c r="H1019" s="935"/>
      <c r="I1019" s="934"/>
      <c r="J1019" s="935"/>
      <c r="K1019" s="929" t="s">
        <v>371</v>
      </c>
      <c r="L1019" s="931"/>
      <c r="M1019" s="929" t="s">
        <v>371</v>
      </c>
      <c r="N1019" s="931"/>
      <c r="O1019" s="929" t="s">
        <v>371</v>
      </c>
      <c r="P1019" s="931"/>
      <c r="Q1019" s="929" t="s">
        <v>371</v>
      </c>
      <c r="R1019" s="931"/>
      <c r="S1019" s="929" t="s">
        <v>371</v>
      </c>
      <c r="T1019" s="931"/>
      <c r="U1019" s="968"/>
      <c r="V1019" s="957"/>
      <c r="W1019" s="496"/>
      <c r="X1019" s="496"/>
      <c r="Y1019" s="496"/>
    </row>
    <row r="1020" spans="1:25" ht="24" customHeight="1">
      <c r="A1020" s="720">
        <v>16</v>
      </c>
      <c r="B1020" s="164"/>
      <c r="C1020" s="165"/>
      <c r="D1020" s="165"/>
      <c r="E1020" s="934"/>
      <c r="F1020" s="935"/>
      <c r="G1020" s="934"/>
      <c r="H1020" s="935"/>
      <c r="I1020" s="934"/>
      <c r="J1020" s="935"/>
      <c r="K1020" s="929" t="s">
        <v>371</v>
      </c>
      <c r="L1020" s="931"/>
      <c r="M1020" s="929" t="s">
        <v>371</v>
      </c>
      <c r="N1020" s="931"/>
      <c r="O1020" s="929" t="s">
        <v>371</v>
      </c>
      <c r="P1020" s="931"/>
      <c r="Q1020" s="929" t="s">
        <v>371</v>
      </c>
      <c r="R1020" s="931"/>
      <c r="S1020" s="929" t="s">
        <v>371</v>
      </c>
      <c r="T1020" s="931"/>
      <c r="U1020" s="968"/>
      <c r="V1020" s="957"/>
      <c r="W1020" s="496"/>
      <c r="X1020" s="496"/>
      <c r="Y1020" s="496"/>
    </row>
    <row r="1021" spans="1:25" ht="20.25" customHeight="1">
      <c r="A1021" s="158"/>
      <c r="B1021" s="158"/>
      <c r="C1021" s="167"/>
      <c r="D1021" s="167"/>
      <c r="E1021" s="158"/>
      <c r="F1021" s="158"/>
      <c r="G1021" s="158"/>
      <c r="H1021" s="158"/>
      <c r="I1021" s="158"/>
      <c r="J1021" s="158"/>
      <c r="K1021" s="158"/>
      <c r="L1021" s="158"/>
      <c r="M1021" s="158"/>
      <c r="N1021" s="158"/>
      <c r="O1021" s="158"/>
      <c r="P1021" s="158"/>
      <c r="Q1021" s="158"/>
      <c r="R1021" s="158"/>
      <c r="S1021" s="158"/>
      <c r="T1021" s="158"/>
      <c r="U1021" s="158"/>
      <c r="V1021" s="158"/>
      <c r="W1021" s="158"/>
      <c r="X1021" s="158"/>
      <c r="Y1021" s="158"/>
    </row>
    <row r="1022" spans="1:25" ht="20.25" customHeight="1">
      <c r="A1022" s="928"/>
      <c r="B1022" s="928"/>
      <c r="C1022" s="928"/>
      <c r="D1022" s="928"/>
      <c r="E1022" s="928"/>
      <c r="F1022" s="928"/>
      <c r="G1022" s="715"/>
      <c r="H1022" s="928"/>
      <c r="I1022" s="928"/>
      <c r="J1022" s="928"/>
      <c r="K1022" s="928"/>
      <c r="L1022" s="928"/>
      <c r="M1022" s="928"/>
      <c r="N1022" s="928"/>
      <c r="O1022" s="928"/>
      <c r="P1022" s="928"/>
      <c r="Q1022" s="928"/>
      <c r="R1022" s="928"/>
      <c r="S1022" s="928"/>
      <c r="T1022" s="158"/>
      <c r="U1022" s="929" t="s">
        <v>355</v>
      </c>
      <c r="V1022" s="930"/>
      <c r="W1022" s="930"/>
      <c r="X1022" s="930"/>
      <c r="Y1022" s="931"/>
    </row>
    <row r="1023" spans="1:25" ht="20.25" customHeight="1">
      <c r="A1023" s="158"/>
      <c r="B1023" s="715"/>
      <c r="C1023" s="715"/>
      <c r="D1023" s="715"/>
      <c r="E1023" s="979"/>
      <c r="F1023" s="979"/>
      <c r="G1023" s="715"/>
      <c r="H1023" s="158"/>
      <c r="I1023" s="715"/>
      <c r="J1023" s="928"/>
      <c r="K1023" s="928"/>
      <c r="L1023" s="928"/>
      <c r="M1023" s="928"/>
      <c r="N1023" s="928"/>
      <c r="O1023" s="928"/>
      <c r="P1023" s="928"/>
      <c r="Q1023" s="928"/>
      <c r="R1023" s="979"/>
      <c r="S1023" s="979"/>
      <c r="T1023" s="158"/>
      <c r="U1023" s="169"/>
      <c r="V1023" s="158"/>
      <c r="W1023" s="158"/>
      <c r="X1023" s="158"/>
      <c r="Y1023" s="170"/>
    </row>
    <row r="1024" spans="1:25" ht="20.25" customHeight="1">
      <c r="A1024" s="714"/>
      <c r="B1024" s="715"/>
      <c r="C1024" s="167"/>
      <c r="D1024" s="715"/>
      <c r="E1024" s="978"/>
      <c r="F1024" s="978"/>
      <c r="G1024" s="718"/>
      <c r="H1024" s="714"/>
      <c r="I1024" s="715"/>
      <c r="J1024" s="928"/>
      <c r="K1024" s="928"/>
      <c r="L1024" s="928"/>
      <c r="M1024" s="928"/>
      <c r="N1024" s="928"/>
      <c r="O1024" s="928"/>
      <c r="P1024" s="928"/>
      <c r="Q1024" s="928"/>
      <c r="R1024" s="928"/>
      <c r="S1024" s="928"/>
      <c r="T1024" s="158"/>
      <c r="U1024" s="169"/>
      <c r="V1024" s="158"/>
      <c r="W1024" s="158"/>
      <c r="X1024" s="158"/>
      <c r="Y1024" s="170"/>
    </row>
    <row r="1025" spans="1:25" ht="20.25" customHeight="1">
      <c r="A1025" s="714"/>
      <c r="B1025" s="715"/>
      <c r="C1025" s="167"/>
      <c r="D1025" s="715"/>
      <c r="E1025" s="978"/>
      <c r="F1025" s="978"/>
      <c r="G1025" s="718"/>
      <c r="H1025" s="714"/>
      <c r="I1025" s="715"/>
      <c r="J1025" s="928"/>
      <c r="K1025" s="928"/>
      <c r="L1025" s="928"/>
      <c r="M1025" s="928"/>
      <c r="N1025" s="928"/>
      <c r="O1025" s="928"/>
      <c r="P1025" s="928"/>
      <c r="Q1025" s="928"/>
      <c r="R1025" s="928"/>
      <c r="S1025" s="928"/>
      <c r="T1025" s="158"/>
      <c r="U1025" s="169"/>
      <c r="V1025" s="158"/>
      <c r="W1025" s="158"/>
      <c r="X1025" s="158"/>
      <c r="Y1025" s="170"/>
    </row>
    <row r="1026" spans="1:25" ht="20.25" customHeight="1">
      <c r="A1026" s="714"/>
      <c r="B1026" s="715"/>
      <c r="C1026" s="167"/>
      <c r="D1026" s="715"/>
      <c r="E1026" s="978"/>
      <c r="F1026" s="978"/>
      <c r="G1026" s="718"/>
      <c r="H1026" s="714"/>
      <c r="I1026" s="715"/>
      <c r="J1026" s="928"/>
      <c r="K1026" s="928"/>
      <c r="L1026" s="928"/>
      <c r="M1026" s="928"/>
      <c r="N1026" s="928"/>
      <c r="O1026" s="928"/>
      <c r="P1026" s="928"/>
      <c r="Q1026" s="928"/>
      <c r="R1026" s="928"/>
      <c r="S1026" s="928"/>
      <c r="U1026" s="173"/>
      <c r="Y1026" s="174"/>
    </row>
    <row r="1027" spans="1:25" ht="20.25" customHeight="1">
      <c r="A1027" s="714"/>
      <c r="B1027" s="715"/>
      <c r="C1027" s="167"/>
      <c r="D1027" s="715"/>
      <c r="E1027" s="978"/>
      <c r="F1027" s="978"/>
      <c r="G1027" s="718"/>
      <c r="H1027" s="714"/>
      <c r="I1027" s="715"/>
      <c r="J1027" s="928"/>
      <c r="K1027" s="928"/>
      <c r="L1027" s="928"/>
      <c r="M1027" s="928"/>
      <c r="N1027" s="928"/>
      <c r="O1027" s="928"/>
      <c r="P1027" s="928"/>
      <c r="Q1027" s="928"/>
      <c r="R1027" s="928"/>
      <c r="S1027" s="928"/>
      <c r="T1027" s="158"/>
      <c r="U1027" s="929" t="s">
        <v>358</v>
      </c>
      <c r="V1027" s="930"/>
      <c r="W1027" s="930"/>
      <c r="X1027" s="930"/>
      <c r="Y1027" s="931"/>
    </row>
    <row r="1028" spans="1:25" ht="20.25" customHeight="1">
      <c r="A1028" s="714"/>
      <c r="B1028" s="715"/>
      <c r="C1028" s="167"/>
      <c r="D1028" s="715"/>
      <c r="E1028" s="978"/>
      <c r="F1028" s="978"/>
      <c r="G1028" s="718"/>
      <c r="H1028" s="714"/>
      <c r="I1028" s="715"/>
      <c r="J1028" s="928"/>
      <c r="K1028" s="928"/>
      <c r="L1028" s="928"/>
      <c r="M1028" s="928"/>
      <c r="N1028" s="928"/>
      <c r="O1028" s="928"/>
      <c r="P1028" s="928"/>
      <c r="Q1028" s="928"/>
      <c r="R1028" s="928"/>
      <c r="S1028" s="928"/>
      <c r="T1028" s="158"/>
      <c r="U1028" s="492"/>
      <c r="V1028" s="715"/>
      <c r="W1028" s="715"/>
      <c r="X1028" s="715"/>
      <c r="Y1028" s="493"/>
    </row>
    <row r="1029" spans="1:25" ht="20.25" customHeight="1">
      <c r="A1029" s="714"/>
      <c r="B1029" s="715"/>
      <c r="C1029" s="167"/>
      <c r="D1029" s="715"/>
      <c r="E1029" s="978"/>
      <c r="F1029" s="978"/>
      <c r="G1029" s="718"/>
      <c r="H1029" s="714"/>
      <c r="I1029" s="715"/>
      <c r="J1029" s="928"/>
      <c r="K1029" s="928"/>
      <c r="L1029" s="928"/>
      <c r="M1029" s="928"/>
      <c r="N1029" s="928"/>
      <c r="O1029" s="928"/>
      <c r="P1029" s="928"/>
      <c r="Q1029" s="928"/>
      <c r="R1029" s="928"/>
      <c r="S1029" s="928"/>
      <c r="T1029" s="158"/>
      <c r="U1029" s="492"/>
      <c r="V1029" s="715"/>
      <c r="W1029" s="715"/>
      <c r="X1029" s="715"/>
      <c r="Y1029" s="493"/>
    </row>
    <row r="1030" spans="1:25" ht="20.25" customHeight="1">
      <c r="A1030" s="714"/>
      <c r="B1030" s="715"/>
      <c r="C1030" s="167"/>
      <c r="D1030" s="715"/>
      <c r="E1030" s="978"/>
      <c r="F1030" s="978"/>
      <c r="G1030" s="718"/>
      <c r="H1030" s="714"/>
      <c r="I1030" s="715"/>
      <c r="J1030" s="928"/>
      <c r="K1030" s="928"/>
      <c r="L1030" s="928"/>
      <c r="M1030" s="928"/>
      <c r="N1030" s="928"/>
      <c r="O1030" s="928"/>
      <c r="P1030" s="928"/>
      <c r="Q1030" s="928"/>
      <c r="R1030" s="928"/>
      <c r="S1030" s="928"/>
      <c r="U1030" s="173"/>
      <c r="Y1030" s="174"/>
    </row>
    <row r="1031" spans="1:25" ht="20.25" customHeight="1">
      <c r="A1031" s="714"/>
      <c r="B1031" s="715"/>
      <c r="C1031" s="167"/>
      <c r="D1031" s="715"/>
      <c r="E1031" s="978"/>
      <c r="F1031" s="978"/>
      <c r="G1031" s="718"/>
      <c r="H1031" s="714"/>
      <c r="I1031" s="715"/>
      <c r="J1031" s="928"/>
      <c r="K1031" s="928"/>
      <c r="L1031" s="928"/>
      <c r="M1031" s="928"/>
      <c r="N1031" s="928"/>
      <c r="O1031" s="928"/>
      <c r="P1031" s="928"/>
      <c r="Q1031" s="928"/>
      <c r="R1031" s="928"/>
      <c r="S1031" s="928"/>
      <c r="T1031" s="158"/>
      <c r="U1031" s="175"/>
      <c r="V1031" s="176"/>
      <c r="W1031" s="176"/>
      <c r="X1031" s="176"/>
      <c r="Y1031" s="177"/>
    </row>
    <row r="1032" spans="1:25" ht="12" customHeight="1">
      <c r="A1032" s="714"/>
      <c r="B1032" s="715"/>
      <c r="C1032" s="167"/>
      <c r="D1032" s="715"/>
      <c r="E1032" s="718"/>
      <c r="F1032" s="718"/>
      <c r="G1032" s="718"/>
      <c r="H1032" s="714"/>
      <c r="I1032" s="715"/>
      <c r="J1032" s="715"/>
      <c r="K1032" s="715"/>
      <c r="L1032" s="715"/>
      <c r="M1032" s="715"/>
      <c r="N1032" s="715"/>
      <c r="O1032" s="715"/>
      <c r="P1032" s="715"/>
      <c r="Q1032" s="715"/>
      <c r="R1032" s="715"/>
      <c r="S1032" s="715"/>
      <c r="T1032" s="158"/>
      <c r="U1032" s="158"/>
      <c r="V1032" s="158"/>
      <c r="W1032" s="158"/>
      <c r="X1032" s="158"/>
      <c r="Y1032" s="158"/>
    </row>
    <row r="1033" spans="1:25" ht="38.25" customHeight="1">
      <c r="A1033" s="942" t="s">
        <v>360</v>
      </c>
      <c r="B1033" s="943"/>
      <c r="C1033" s="943"/>
      <c r="D1033" s="943"/>
      <c r="E1033" s="992" t="s">
        <v>4</v>
      </c>
      <c r="F1033" s="992"/>
      <c r="G1033" s="945">
        <f>G1000</f>
        <v>46271</v>
      </c>
      <c r="H1033" s="946"/>
      <c r="I1033" s="947"/>
      <c r="J1033" s="992" t="s">
        <v>5</v>
      </c>
      <c r="K1033" s="992"/>
      <c r="L1033" s="993" t="str">
        <f>L1000</f>
        <v>Tilsley</v>
      </c>
      <c r="M1033" s="994"/>
      <c r="N1033" s="994"/>
      <c r="O1033" s="994"/>
      <c r="P1033" s="949"/>
      <c r="Q1033" s="950"/>
      <c r="R1033" s="992" t="s">
        <v>340</v>
      </c>
      <c r="S1033" s="992"/>
      <c r="T1033" s="948" t="str">
        <f>T1000</f>
        <v>Oxfordshire Track and Field League 2026</v>
      </c>
      <c r="U1033" s="949"/>
      <c r="V1033" s="949"/>
      <c r="W1033" s="949"/>
      <c r="X1033" s="949"/>
      <c r="Y1033" s="950"/>
    </row>
    <row r="1034" spans="1:25" ht="38.25" customHeight="1">
      <c r="A1034" s="929" t="s">
        <v>283</v>
      </c>
      <c r="B1034" s="931"/>
      <c r="C1034" s="948" t="str">
        <f>C1001</f>
        <v>Long Jump U20 Men (0 athletes)</v>
      </c>
      <c r="D1034" s="950"/>
      <c r="E1034" s="929" t="s">
        <v>341</v>
      </c>
      <c r="F1034" s="931"/>
      <c r="G1034" s="951">
        <f>G1001</f>
        <v>0.58333333333333337</v>
      </c>
      <c r="H1034" s="952"/>
      <c r="I1034" s="953"/>
      <c r="J1034" s="929" t="s">
        <v>342</v>
      </c>
      <c r="K1034" s="930"/>
      <c r="L1034" s="956" t="str">
        <f>L1001</f>
        <v>n/a</v>
      </c>
      <c r="M1034" s="956"/>
      <c r="N1034" s="948" t="s">
        <v>361</v>
      </c>
      <c r="O1034" s="949"/>
      <c r="P1034" s="949"/>
      <c r="Q1034" s="949"/>
      <c r="R1034" s="949"/>
      <c r="S1034" s="949"/>
      <c r="T1034" s="949"/>
      <c r="U1034" s="949"/>
      <c r="V1034" s="949"/>
      <c r="W1034" s="949"/>
      <c r="X1034" s="949"/>
      <c r="Y1034" s="950"/>
    </row>
    <row r="1035" spans="1:25" ht="20.25" customHeight="1">
      <c r="A1035" s="158"/>
      <c r="B1035" s="158"/>
      <c r="C1035" s="158"/>
      <c r="D1035" s="159"/>
      <c r="E1035" s="715"/>
      <c r="F1035" s="715"/>
      <c r="G1035" s="160"/>
      <c r="H1035" s="160"/>
      <c r="I1035" s="715"/>
      <c r="J1035" s="715"/>
      <c r="K1035" s="713"/>
      <c r="L1035" s="713"/>
      <c r="M1035" s="713"/>
      <c r="N1035" s="161"/>
      <c r="O1035" s="161"/>
      <c r="P1035" s="162"/>
      <c r="Q1035" s="161"/>
      <c r="R1035" s="163"/>
      <c r="S1035" s="163"/>
      <c r="T1035" s="163"/>
      <c r="U1035" s="163"/>
      <c r="V1035" s="163"/>
      <c r="W1035" s="163"/>
      <c r="X1035" s="163"/>
      <c r="Y1035" s="163"/>
    </row>
    <row r="1036" spans="1:25" ht="38.25" customHeight="1">
      <c r="A1036" s="958" t="s">
        <v>344</v>
      </c>
      <c r="B1036" s="960" t="s">
        <v>302</v>
      </c>
      <c r="C1036" s="960" t="s">
        <v>345</v>
      </c>
      <c r="D1036" s="960" t="s">
        <v>346</v>
      </c>
      <c r="E1036" s="986" t="s">
        <v>362</v>
      </c>
      <c r="F1036" s="986"/>
      <c r="G1036" s="986" t="s">
        <v>363</v>
      </c>
      <c r="H1036" s="986"/>
      <c r="I1036" s="986" t="s">
        <v>364</v>
      </c>
      <c r="J1036" s="986"/>
      <c r="K1036" s="986" t="s">
        <v>365</v>
      </c>
      <c r="L1036" s="986"/>
      <c r="M1036" s="987" t="s">
        <v>366</v>
      </c>
      <c r="N1036" s="988"/>
      <c r="O1036" s="986" t="s">
        <v>367</v>
      </c>
      <c r="P1036" s="991"/>
      <c r="Q1036" s="986" t="s">
        <v>368</v>
      </c>
      <c r="R1036" s="991"/>
      <c r="S1036" s="986" t="s">
        <v>369</v>
      </c>
      <c r="T1036" s="991"/>
      <c r="U1036" s="986" t="s">
        <v>370</v>
      </c>
      <c r="V1036" s="940"/>
      <c r="W1036" s="938" t="s">
        <v>350</v>
      </c>
      <c r="X1036" s="940" t="s">
        <v>351</v>
      </c>
      <c r="Y1036" s="941"/>
    </row>
    <row r="1037" spans="1:25" ht="20.25" customHeight="1">
      <c r="A1037" s="959"/>
      <c r="B1037" s="961"/>
      <c r="C1037" s="961"/>
      <c r="D1037" s="961"/>
      <c r="E1037" s="991" t="s">
        <v>352</v>
      </c>
      <c r="F1037" s="991"/>
      <c r="G1037" s="991" t="s">
        <v>352</v>
      </c>
      <c r="H1037" s="991"/>
      <c r="I1037" s="991" t="s">
        <v>352</v>
      </c>
      <c r="J1037" s="991"/>
      <c r="K1037" s="991" t="s">
        <v>352</v>
      </c>
      <c r="L1037" s="991"/>
      <c r="M1037" s="989"/>
      <c r="N1037" s="990"/>
      <c r="O1037" s="991" t="s">
        <v>352</v>
      </c>
      <c r="P1037" s="991"/>
      <c r="Q1037" s="991" t="s">
        <v>352</v>
      </c>
      <c r="R1037" s="991"/>
      <c r="S1037" s="991" t="s">
        <v>352</v>
      </c>
      <c r="T1037" s="991"/>
      <c r="U1037" s="991" t="s">
        <v>352</v>
      </c>
      <c r="V1037" s="940"/>
      <c r="W1037" s="939"/>
      <c r="X1037" s="719" t="s">
        <v>71</v>
      </c>
      <c r="Y1037" s="719" t="s">
        <v>65</v>
      </c>
    </row>
    <row r="1038" spans="1:25" ht="24" customHeight="1">
      <c r="A1038" s="717">
        <v>17</v>
      </c>
      <c r="B1038" s="164" t="str" cm="1">
        <f t="array" ref="B1038">IFERROR(_xlfn.DROP(_xlfn.ANCHORARRAY(DataCalcs!$CQ$248),16),"")</f>
        <v/>
      </c>
      <c r="C1038" s="165"/>
      <c r="D1038" s="165"/>
      <c r="E1038" s="934"/>
      <c r="F1038" s="935"/>
      <c r="G1038" s="934"/>
      <c r="H1038" s="935"/>
      <c r="I1038" s="934"/>
      <c r="J1038" s="935"/>
      <c r="K1038" s="929" t="s">
        <v>371</v>
      </c>
      <c r="L1038" s="931"/>
      <c r="M1038" s="929" t="s">
        <v>371</v>
      </c>
      <c r="N1038" s="931"/>
      <c r="O1038" s="929" t="s">
        <v>371</v>
      </c>
      <c r="P1038" s="931"/>
      <c r="Q1038" s="929" t="s">
        <v>371</v>
      </c>
      <c r="R1038" s="931"/>
      <c r="S1038" s="929" t="s">
        <v>371</v>
      </c>
      <c r="T1038" s="931"/>
      <c r="U1038" s="968"/>
      <c r="V1038" s="957"/>
      <c r="W1038" s="720"/>
      <c r="X1038" s="720"/>
      <c r="Y1038" s="720"/>
    </row>
    <row r="1039" spans="1:25" ht="24" customHeight="1">
      <c r="A1039" s="717">
        <v>18</v>
      </c>
      <c r="B1039" s="164"/>
      <c r="C1039" s="165"/>
      <c r="D1039" s="165"/>
      <c r="E1039" s="934"/>
      <c r="F1039" s="935"/>
      <c r="G1039" s="934"/>
      <c r="H1039" s="935"/>
      <c r="I1039" s="934"/>
      <c r="J1039" s="935"/>
      <c r="K1039" s="929" t="s">
        <v>371</v>
      </c>
      <c r="L1039" s="931"/>
      <c r="M1039" s="929" t="s">
        <v>371</v>
      </c>
      <c r="N1039" s="931"/>
      <c r="O1039" s="929" t="s">
        <v>371</v>
      </c>
      <c r="P1039" s="931"/>
      <c r="Q1039" s="929" t="s">
        <v>371</v>
      </c>
      <c r="R1039" s="931"/>
      <c r="S1039" s="929" t="s">
        <v>371</v>
      </c>
      <c r="T1039" s="931"/>
      <c r="U1039" s="968"/>
      <c r="V1039" s="957"/>
      <c r="W1039" s="720"/>
      <c r="X1039" s="720"/>
      <c r="Y1039" s="720"/>
    </row>
    <row r="1040" spans="1:25" ht="24" customHeight="1">
      <c r="A1040" s="720">
        <v>19</v>
      </c>
      <c r="B1040" s="164"/>
      <c r="C1040" s="165"/>
      <c r="D1040" s="165"/>
      <c r="E1040" s="934"/>
      <c r="F1040" s="935"/>
      <c r="G1040" s="934"/>
      <c r="H1040" s="935"/>
      <c r="I1040" s="934"/>
      <c r="J1040" s="935"/>
      <c r="K1040" s="929" t="s">
        <v>371</v>
      </c>
      <c r="L1040" s="931"/>
      <c r="M1040" s="929" t="s">
        <v>371</v>
      </c>
      <c r="N1040" s="931"/>
      <c r="O1040" s="929" t="s">
        <v>371</v>
      </c>
      <c r="P1040" s="931"/>
      <c r="Q1040" s="929" t="s">
        <v>371</v>
      </c>
      <c r="R1040" s="931"/>
      <c r="S1040" s="929" t="s">
        <v>371</v>
      </c>
      <c r="T1040" s="931"/>
      <c r="U1040" s="968"/>
      <c r="V1040" s="957"/>
      <c r="W1040" s="720"/>
      <c r="X1040" s="720"/>
      <c r="Y1040" s="720"/>
    </row>
    <row r="1041" spans="1:25" ht="24" customHeight="1">
      <c r="A1041" s="720">
        <v>20</v>
      </c>
      <c r="B1041" s="164"/>
      <c r="C1041" s="165"/>
      <c r="D1041" s="165"/>
      <c r="E1041" s="934"/>
      <c r="F1041" s="935"/>
      <c r="G1041" s="934"/>
      <c r="H1041" s="935"/>
      <c r="I1041" s="934"/>
      <c r="J1041" s="935"/>
      <c r="K1041" s="929" t="s">
        <v>371</v>
      </c>
      <c r="L1041" s="931"/>
      <c r="M1041" s="929" t="s">
        <v>371</v>
      </c>
      <c r="N1041" s="931"/>
      <c r="O1041" s="929" t="s">
        <v>371</v>
      </c>
      <c r="P1041" s="931"/>
      <c r="Q1041" s="929" t="s">
        <v>371</v>
      </c>
      <c r="R1041" s="931"/>
      <c r="S1041" s="929" t="s">
        <v>371</v>
      </c>
      <c r="T1041" s="931"/>
      <c r="U1041" s="968"/>
      <c r="V1041" s="957"/>
      <c r="W1041" s="720"/>
      <c r="X1041" s="720"/>
      <c r="Y1041" s="720"/>
    </row>
    <row r="1042" spans="1:25" ht="24" customHeight="1">
      <c r="A1042" s="720">
        <v>21</v>
      </c>
      <c r="B1042" s="164"/>
      <c r="C1042" s="165"/>
      <c r="D1042" s="165"/>
      <c r="E1042" s="934"/>
      <c r="F1042" s="935"/>
      <c r="G1042" s="934"/>
      <c r="H1042" s="935"/>
      <c r="I1042" s="934"/>
      <c r="J1042" s="935"/>
      <c r="K1042" s="929" t="s">
        <v>371</v>
      </c>
      <c r="L1042" s="931"/>
      <c r="M1042" s="929" t="s">
        <v>371</v>
      </c>
      <c r="N1042" s="931"/>
      <c r="O1042" s="929" t="s">
        <v>371</v>
      </c>
      <c r="P1042" s="931"/>
      <c r="Q1042" s="929" t="s">
        <v>371</v>
      </c>
      <c r="R1042" s="931"/>
      <c r="S1042" s="929" t="s">
        <v>371</v>
      </c>
      <c r="T1042" s="931"/>
      <c r="U1042" s="968"/>
      <c r="V1042" s="957"/>
      <c r="W1042" s="720"/>
      <c r="X1042" s="720"/>
      <c r="Y1042" s="720"/>
    </row>
    <row r="1043" spans="1:25" ht="24" customHeight="1">
      <c r="A1043" s="720">
        <v>22</v>
      </c>
      <c r="B1043" s="164"/>
      <c r="C1043" s="165"/>
      <c r="D1043" s="165"/>
      <c r="E1043" s="934"/>
      <c r="F1043" s="935"/>
      <c r="G1043" s="934"/>
      <c r="H1043" s="935"/>
      <c r="I1043" s="934"/>
      <c r="J1043" s="935"/>
      <c r="K1043" s="929" t="s">
        <v>371</v>
      </c>
      <c r="L1043" s="931"/>
      <c r="M1043" s="929" t="s">
        <v>371</v>
      </c>
      <c r="N1043" s="931"/>
      <c r="O1043" s="929" t="s">
        <v>371</v>
      </c>
      <c r="P1043" s="931"/>
      <c r="Q1043" s="929" t="s">
        <v>371</v>
      </c>
      <c r="R1043" s="931"/>
      <c r="S1043" s="929" t="s">
        <v>371</v>
      </c>
      <c r="T1043" s="931"/>
      <c r="U1043" s="968"/>
      <c r="V1043" s="957"/>
      <c r="W1043" s="720"/>
      <c r="X1043" s="720"/>
      <c r="Y1043" s="720"/>
    </row>
    <row r="1044" spans="1:25" ht="24" customHeight="1">
      <c r="A1044" s="720">
        <v>23</v>
      </c>
      <c r="B1044" s="164"/>
      <c r="C1044" s="165"/>
      <c r="D1044" s="165"/>
      <c r="E1044" s="934"/>
      <c r="F1044" s="935"/>
      <c r="G1044" s="934"/>
      <c r="H1044" s="935"/>
      <c r="I1044" s="934"/>
      <c r="J1044" s="935"/>
      <c r="K1044" s="929" t="s">
        <v>371</v>
      </c>
      <c r="L1044" s="931"/>
      <c r="M1044" s="929" t="s">
        <v>371</v>
      </c>
      <c r="N1044" s="931"/>
      <c r="O1044" s="929" t="s">
        <v>371</v>
      </c>
      <c r="P1044" s="931"/>
      <c r="Q1044" s="929" t="s">
        <v>371</v>
      </c>
      <c r="R1044" s="931"/>
      <c r="S1044" s="929" t="s">
        <v>371</v>
      </c>
      <c r="T1044" s="931"/>
      <c r="U1044" s="968"/>
      <c r="V1044" s="957"/>
      <c r="W1044" s="720"/>
      <c r="X1044" s="720"/>
      <c r="Y1044" s="720"/>
    </row>
    <row r="1045" spans="1:25" ht="24" customHeight="1">
      <c r="A1045" s="720">
        <v>24</v>
      </c>
      <c r="B1045" s="164"/>
      <c r="C1045" s="165"/>
      <c r="D1045" s="165"/>
      <c r="E1045" s="934"/>
      <c r="F1045" s="935"/>
      <c r="G1045" s="934"/>
      <c r="H1045" s="935"/>
      <c r="I1045" s="934"/>
      <c r="J1045" s="935"/>
      <c r="K1045" s="929" t="s">
        <v>371</v>
      </c>
      <c r="L1045" s="931"/>
      <c r="M1045" s="929" t="s">
        <v>371</v>
      </c>
      <c r="N1045" s="931"/>
      <c r="O1045" s="929" t="s">
        <v>371</v>
      </c>
      <c r="P1045" s="931"/>
      <c r="Q1045" s="929" t="s">
        <v>371</v>
      </c>
      <c r="R1045" s="931"/>
      <c r="S1045" s="929" t="s">
        <v>371</v>
      </c>
      <c r="T1045" s="931"/>
      <c r="U1045" s="968"/>
      <c r="V1045" s="957"/>
      <c r="W1045" s="720"/>
      <c r="X1045" s="720"/>
      <c r="Y1045" s="720"/>
    </row>
    <row r="1046" spans="1:25" ht="24" customHeight="1">
      <c r="A1046" s="720">
        <v>25</v>
      </c>
      <c r="B1046" s="164"/>
      <c r="C1046" s="165"/>
      <c r="D1046" s="165"/>
      <c r="E1046" s="934"/>
      <c r="F1046" s="935"/>
      <c r="G1046" s="934"/>
      <c r="H1046" s="935"/>
      <c r="I1046" s="934"/>
      <c r="J1046" s="935"/>
      <c r="K1046" s="929" t="s">
        <v>371</v>
      </c>
      <c r="L1046" s="931"/>
      <c r="M1046" s="929" t="s">
        <v>371</v>
      </c>
      <c r="N1046" s="931"/>
      <c r="O1046" s="929" t="s">
        <v>371</v>
      </c>
      <c r="P1046" s="931"/>
      <c r="Q1046" s="929" t="s">
        <v>371</v>
      </c>
      <c r="R1046" s="931"/>
      <c r="S1046" s="929" t="s">
        <v>371</v>
      </c>
      <c r="T1046" s="931"/>
      <c r="U1046" s="968"/>
      <c r="V1046" s="957"/>
      <c r="W1046" s="720"/>
      <c r="X1046" s="720"/>
      <c r="Y1046" s="720"/>
    </row>
    <row r="1047" spans="1:25" ht="24" customHeight="1">
      <c r="A1047" s="720">
        <v>26</v>
      </c>
      <c r="B1047" s="164"/>
      <c r="C1047" s="165"/>
      <c r="D1047" s="165"/>
      <c r="E1047" s="934"/>
      <c r="F1047" s="935"/>
      <c r="G1047" s="934"/>
      <c r="H1047" s="935"/>
      <c r="I1047" s="934"/>
      <c r="J1047" s="935"/>
      <c r="K1047" s="929" t="s">
        <v>371</v>
      </c>
      <c r="L1047" s="931"/>
      <c r="M1047" s="929" t="s">
        <v>371</v>
      </c>
      <c r="N1047" s="931"/>
      <c r="O1047" s="929" t="s">
        <v>371</v>
      </c>
      <c r="P1047" s="931"/>
      <c r="Q1047" s="929" t="s">
        <v>371</v>
      </c>
      <c r="R1047" s="931"/>
      <c r="S1047" s="929" t="s">
        <v>371</v>
      </c>
      <c r="T1047" s="931"/>
      <c r="U1047" s="968"/>
      <c r="V1047" s="957"/>
      <c r="W1047" s="720"/>
      <c r="X1047" s="720"/>
      <c r="Y1047" s="720"/>
    </row>
    <row r="1048" spans="1:25" ht="24" customHeight="1">
      <c r="A1048" s="720">
        <v>27</v>
      </c>
      <c r="B1048" s="164"/>
      <c r="C1048" s="165"/>
      <c r="D1048" s="165"/>
      <c r="E1048" s="934"/>
      <c r="F1048" s="935"/>
      <c r="G1048" s="934"/>
      <c r="H1048" s="935"/>
      <c r="I1048" s="934"/>
      <c r="J1048" s="935"/>
      <c r="K1048" s="929" t="s">
        <v>371</v>
      </c>
      <c r="L1048" s="931"/>
      <c r="M1048" s="929" t="s">
        <v>371</v>
      </c>
      <c r="N1048" s="931"/>
      <c r="O1048" s="929" t="s">
        <v>371</v>
      </c>
      <c r="P1048" s="931"/>
      <c r="Q1048" s="929" t="s">
        <v>371</v>
      </c>
      <c r="R1048" s="931"/>
      <c r="S1048" s="929" t="s">
        <v>371</v>
      </c>
      <c r="T1048" s="931"/>
      <c r="U1048" s="968"/>
      <c r="V1048" s="957"/>
      <c r="W1048" s="720"/>
      <c r="X1048" s="720"/>
      <c r="Y1048" s="720"/>
    </row>
    <row r="1049" spans="1:25" ht="24" customHeight="1">
      <c r="A1049" s="720">
        <v>28</v>
      </c>
      <c r="B1049" s="164"/>
      <c r="C1049" s="165"/>
      <c r="D1049" s="165"/>
      <c r="E1049" s="982"/>
      <c r="F1049" s="983"/>
      <c r="G1049" s="982"/>
      <c r="H1049" s="983"/>
      <c r="I1049" s="982"/>
      <c r="J1049" s="983"/>
      <c r="K1049" s="929" t="s">
        <v>371</v>
      </c>
      <c r="L1049" s="931"/>
      <c r="M1049" s="929" t="s">
        <v>371</v>
      </c>
      <c r="N1049" s="931"/>
      <c r="O1049" s="929" t="s">
        <v>371</v>
      </c>
      <c r="P1049" s="931"/>
      <c r="Q1049" s="929" t="s">
        <v>371</v>
      </c>
      <c r="R1049" s="931"/>
      <c r="S1049" s="929" t="s">
        <v>371</v>
      </c>
      <c r="T1049" s="931"/>
      <c r="U1049" s="984"/>
      <c r="V1049" s="985"/>
      <c r="W1049" s="716"/>
      <c r="X1049" s="716"/>
      <c r="Y1049" s="716"/>
    </row>
    <row r="1050" spans="1:25" ht="24" customHeight="1">
      <c r="A1050" s="720">
        <v>29</v>
      </c>
      <c r="B1050" s="164"/>
      <c r="C1050" s="165"/>
      <c r="D1050" s="165"/>
      <c r="E1050" s="980"/>
      <c r="F1050" s="980"/>
      <c r="G1050" s="980"/>
      <c r="H1050" s="980"/>
      <c r="I1050" s="980"/>
      <c r="J1050" s="980"/>
      <c r="K1050" s="929" t="s">
        <v>371</v>
      </c>
      <c r="L1050" s="931"/>
      <c r="M1050" s="929" t="s">
        <v>371</v>
      </c>
      <c r="N1050" s="931"/>
      <c r="O1050" s="929" t="s">
        <v>371</v>
      </c>
      <c r="P1050" s="931"/>
      <c r="Q1050" s="929" t="s">
        <v>371</v>
      </c>
      <c r="R1050" s="931"/>
      <c r="S1050" s="929" t="s">
        <v>371</v>
      </c>
      <c r="T1050" s="931"/>
      <c r="U1050" s="981"/>
      <c r="V1050" s="981"/>
      <c r="W1050" s="720"/>
      <c r="X1050" s="720"/>
      <c r="Y1050" s="720"/>
    </row>
    <row r="1051" spans="1:25" ht="24" customHeight="1">
      <c r="A1051" s="720">
        <v>30</v>
      </c>
      <c r="B1051" s="164"/>
      <c r="C1051" s="165"/>
      <c r="D1051" s="165"/>
      <c r="E1051" s="934"/>
      <c r="F1051" s="935"/>
      <c r="G1051" s="934"/>
      <c r="H1051" s="935"/>
      <c r="I1051" s="934"/>
      <c r="J1051" s="935"/>
      <c r="K1051" s="929" t="s">
        <v>371</v>
      </c>
      <c r="L1051" s="931"/>
      <c r="M1051" s="929" t="s">
        <v>371</v>
      </c>
      <c r="N1051" s="931"/>
      <c r="O1051" s="929" t="s">
        <v>371</v>
      </c>
      <c r="P1051" s="931"/>
      <c r="Q1051" s="929" t="s">
        <v>371</v>
      </c>
      <c r="R1051" s="931"/>
      <c r="S1051" s="929" t="s">
        <v>371</v>
      </c>
      <c r="T1051" s="931"/>
      <c r="U1051" s="968"/>
      <c r="V1051" s="957"/>
      <c r="W1051" s="720"/>
      <c r="X1051" s="720"/>
      <c r="Y1051" s="720"/>
    </row>
    <row r="1052" spans="1:25" ht="24" customHeight="1">
      <c r="A1052" s="720">
        <v>31</v>
      </c>
      <c r="B1052" s="164"/>
      <c r="C1052" s="165"/>
      <c r="D1052" s="165"/>
      <c r="E1052" s="934"/>
      <c r="F1052" s="935"/>
      <c r="G1052" s="934"/>
      <c r="H1052" s="935"/>
      <c r="I1052" s="934"/>
      <c r="J1052" s="935"/>
      <c r="K1052" s="929" t="s">
        <v>371</v>
      </c>
      <c r="L1052" s="931"/>
      <c r="M1052" s="929" t="s">
        <v>371</v>
      </c>
      <c r="N1052" s="931"/>
      <c r="O1052" s="929" t="s">
        <v>371</v>
      </c>
      <c r="P1052" s="931"/>
      <c r="Q1052" s="929" t="s">
        <v>371</v>
      </c>
      <c r="R1052" s="931"/>
      <c r="S1052" s="929" t="s">
        <v>371</v>
      </c>
      <c r="T1052" s="931"/>
      <c r="U1052" s="968"/>
      <c r="V1052" s="957"/>
      <c r="W1052" s="720"/>
      <c r="X1052" s="720"/>
      <c r="Y1052" s="720"/>
    </row>
    <row r="1053" spans="1:25" ht="24" customHeight="1">
      <c r="A1053" s="720">
        <v>32</v>
      </c>
      <c r="B1053" s="164"/>
      <c r="C1053" s="165"/>
      <c r="D1053" s="165"/>
      <c r="E1053" s="934"/>
      <c r="F1053" s="935"/>
      <c r="G1053" s="934"/>
      <c r="H1053" s="935"/>
      <c r="I1053" s="934"/>
      <c r="J1053" s="935"/>
      <c r="K1053" s="929" t="s">
        <v>371</v>
      </c>
      <c r="L1053" s="931"/>
      <c r="M1053" s="929" t="s">
        <v>371</v>
      </c>
      <c r="N1053" s="931"/>
      <c r="O1053" s="929" t="s">
        <v>371</v>
      </c>
      <c r="P1053" s="931"/>
      <c r="Q1053" s="929" t="s">
        <v>371</v>
      </c>
      <c r="R1053" s="931"/>
      <c r="S1053" s="929" t="s">
        <v>371</v>
      </c>
      <c r="T1053" s="931"/>
      <c r="U1053" s="968"/>
      <c r="V1053" s="957"/>
      <c r="W1053" s="720"/>
      <c r="X1053" s="720"/>
      <c r="Y1053" s="720"/>
    </row>
    <row r="1054" spans="1:25" ht="20.25" customHeight="1">
      <c r="A1054" s="158"/>
      <c r="B1054" s="158"/>
      <c r="C1054" s="167"/>
      <c r="D1054" s="167"/>
      <c r="E1054" s="158"/>
      <c r="F1054" s="158"/>
      <c r="G1054" s="158"/>
      <c r="H1054" s="158"/>
      <c r="I1054" s="158"/>
      <c r="J1054" s="158"/>
      <c r="K1054" s="158"/>
      <c r="L1054" s="158"/>
      <c r="M1054" s="158"/>
      <c r="N1054" s="158"/>
      <c r="O1054" s="158"/>
      <c r="P1054" s="158"/>
      <c r="Q1054" s="158"/>
      <c r="R1054" s="158"/>
      <c r="S1054" s="158"/>
      <c r="T1054" s="158"/>
      <c r="U1054" s="158"/>
      <c r="V1054" s="158"/>
      <c r="W1054" s="158"/>
      <c r="X1054" s="158"/>
      <c r="Y1054" s="158"/>
    </row>
    <row r="1055" spans="1:25" ht="20.25" customHeight="1">
      <c r="A1055" s="928"/>
      <c r="B1055" s="928"/>
      <c r="C1055" s="928"/>
      <c r="D1055" s="928"/>
      <c r="E1055" s="928"/>
      <c r="F1055" s="928"/>
      <c r="G1055" s="715"/>
      <c r="H1055" s="928"/>
      <c r="I1055" s="928"/>
      <c r="J1055" s="928"/>
      <c r="K1055" s="928"/>
      <c r="L1055" s="928"/>
      <c r="M1055" s="928"/>
      <c r="N1055" s="928"/>
      <c r="O1055" s="928"/>
      <c r="P1055" s="928"/>
      <c r="Q1055" s="928"/>
      <c r="R1055" s="928"/>
      <c r="S1055" s="928"/>
      <c r="T1055" s="158"/>
      <c r="U1055" s="929" t="s">
        <v>355</v>
      </c>
      <c r="V1055" s="930"/>
      <c r="W1055" s="930"/>
      <c r="X1055" s="930"/>
      <c r="Y1055" s="931"/>
    </row>
    <row r="1056" spans="1:25" ht="20.25" customHeight="1">
      <c r="A1056" s="158"/>
      <c r="B1056" s="715"/>
      <c r="C1056" s="715"/>
      <c r="D1056" s="715"/>
      <c r="E1056" s="979"/>
      <c r="F1056" s="979"/>
      <c r="G1056" s="715"/>
      <c r="H1056" s="158"/>
      <c r="I1056" s="715"/>
      <c r="J1056" s="928"/>
      <c r="K1056" s="928"/>
      <c r="L1056" s="928"/>
      <c r="M1056" s="928"/>
      <c r="N1056" s="928"/>
      <c r="O1056" s="928"/>
      <c r="P1056" s="928"/>
      <c r="Q1056" s="928"/>
      <c r="R1056" s="979"/>
      <c r="S1056" s="979"/>
      <c r="T1056" s="158"/>
      <c r="U1056" s="169"/>
      <c r="V1056" s="158"/>
      <c r="W1056" s="158"/>
      <c r="X1056" s="158"/>
      <c r="Y1056" s="170"/>
    </row>
    <row r="1057" spans="1:25" ht="20.25" customHeight="1">
      <c r="A1057" s="714"/>
      <c r="B1057" s="715"/>
      <c r="C1057" s="167"/>
      <c r="D1057" s="715"/>
      <c r="E1057" s="978"/>
      <c r="F1057" s="978"/>
      <c r="G1057" s="718"/>
      <c r="H1057" s="714"/>
      <c r="I1057" s="715"/>
      <c r="J1057" s="928"/>
      <c r="K1057" s="928"/>
      <c r="L1057" s="928"/>
      <c r="M1057" s="928"/>
      <c r="N1057" s="928"/>
      <c r="O1057" s="928"/>
      <c r="P1057" s="928"/>
      <c r="Q1057" s="928"/>
      <c r="R1057" s="928"/>
      <c r="S1057" s="928"/>
      <c r="T1057" s="158"/>
      <c r="U1057" s="169"/>
      <c r="V1057" s="158"/>
      <c r="W1057" s="158"/>
      <c r="X1057" s="158"/>
      <c r="Y1057" s="170"/>
    </row>
    <row r="1058" spans="1:25" ht="20.25" customHeight="1">
      <c r="A1058" s="714"/>
      <c r="B1058" s="715"/>
      <c r="C1058" s="167"/>
      <c r="D1058" s="715"/>
      <c r="E1058" s="978"/>
      <c r="F1058" s="978"/>
      <c r="G1058" s="718"/>
      <c r="H1058" s="714"/>
      <c r="I1058" s="715"/>
      <c r="J1058" s="928"/>
      <c r="K1058" s="928"/>
      <c r="L1058" s="928"/>
      <c r="M1058" s="928"/>
      <c r="N1058" s="928"/>
      <c r="O1058" s="928"/>
      <c r="P1058" s="928"/>
      <c r="Q1058" s="928"/>
      <c r="R1058" s="928"/>
      <c r="S1058" s="928"/>
      <c r="T1058" s="158"/>
      <c r="U1058" s="169"/>
      <c r="V1058" s="158"/>
      <c r="W1058" s="158"/>
      <c r="X1058" s="158"/>
      <c r="Y1058" s="170"/>
    </row>
    <row r="1059" spans="1:25" ht="20.25" customHeight="1">
      <c r="A1059" s="714"/>
      <c r="B1059" s="715"/>
      <c r="C1059" s="167"/>
      <c r="D1059" s="715"/>
      <c r="E1059" s="978"/>
      <c r="F1059" s="978"/>
      <c r="G1059" s="718"/>
      <c r="H1059" s="714"/>
      <c r="I1059" s="715"/>
      <c r="J1059" s="928"/>
      <c r="K1059" s="928"/>
      <c r="L1059" s="928"/>
      <c r="M1059" s="928"/>
      <c r="N1059" s="928"/>
      <c r="O1059" s="928"/>
      <c r="P1059" s="928"/>
      <c r="Q1059" s="928"/>
      <c r="R1059" s="928"/>
      <c r="S1059" s="928"/>
      <c r="U1059" s="173"/>
      <c r="Y1059" s="174"/>
    </row>
    <row r="1060" spans="1:25" ht="20.25" customHeight="1">
      <c r="A1060" s="714"/>
      <c r="B1060" s="715"/>
      <c r="C1060" s="167"/>
      <c r="D1060" s="715"/>
      <c r="E1060" s="978"/>
      <c r="F1060" s="978"/>
      <c r="G1060" s="718"/>
      <c r="H1060" s="714"/>
      <c r="I1060" s="715"/>
      <c r="J1060" s="928"/>
      <c r="K1060" s="928"/>
      <c r="L1060" s="928"/>
      <c r="M1060" s="928"/>
      <c r="N1060" s="928"/>
      <c r="O1060" s="928"/>
      <c r="P1060" s="928"/>
      <c r="Q1060" s="928"/>
      <c r="R1060" s="928"/>
      <c r="S1060" s="928"/>
      <c r="T1060" s="158"/>
      <c r="U1060" s="929" t="s">
        <v>358</v>
      </c>
      <c r="V1060" s="930"/>
      <c r="W1060" s="930"/>
      <c r="X1060" s="930"/>
      <c r="Y1060" s="931"/>
    </row>
    <row r="1061" spans="1:25" ht="20.25" customHeight="1">
      <c r="A1061" s="714"/>
      <c r="B1061" s="715"/>
      <c r="C1061" s="167"/>
      <c r="D1061" s="715"/>
      <c r="E1061" s="978"/>
      <c r="F1061" s="978"/>
      <c r="G1061" s="718"/>
      <c r="H1061" s="714"/>
      <c r="I1061" s="715"/>
      <c r="J1061" s="928"/>
      <c r="K1061" s="928"/>
      <c r="L1061" s="928"/>
      <c r="M1061" s="928"/>
      <c r="N1061" s="928"/>
      <c r="O1061" s="928"/>
      <c r="P1061" s="928"/>
      <c r="Q1061" s="928"/>
      <c r="R1061" s="928"/>
      <c r="S1061" s="928"/>
      <c r="T1061" s="158"/>
      <c r="U1061" s="492"/>
      <c r="V1061" s="715"/>
      <c r="W1061" s="715"/>
      <c r="X1061" s="715"/>
      <c r="Y1061" s="493"/>
    </row>
    <row r="1062" spans="1:25" ht="20.25" customHeight="1">
      <c r="A1062" s="714"/>
      <c r="B1062" s="715"/>
      <c r="C1062" s="167"/>
      <c r="D1062" s="715"/>
      <c r="E1062" s="978"/>
      <c r="F1062" s="978"/>
      <c r="G1062" s="718"/>
      <c r="H1062" s="714"/>
      <c r="I1062" s="715"/>
      <c r="J1062" s="928"/>
      <c r="K1062" s="928"/>
      <c r="L1062" s="928"/>
      <c r="M1062" s="928"/>
      <c r="N1062" s="928"/>
      <c r="O1062" s="928"/>
      <c r="P1062" s="928"/>
      <c r="Q1062" s="928"/>
      <c r="R1062" s="928"/>
      <c r="S1062" s="928"/>
      <c r="T1062" s="158"/>
      <c r="U1062" s="492"/>
      <c r="V1062" s="715"/>
      <c r="W1062" s="715"/>
      <c r="X1062" s="715"/>
      <c r="Y1062" s="493"/>
    </row>
    <row r="1063" spans="1:25" ht="20.25" customHeight="1">
      <c r="A1063" s="714"/>
      <c r="B1063" s="715"/>
      <c r="C1063" s="167"/>
      <c r="D1063" s="715"/>
      <c r="E1063" s="978"/>
      <c r="F1063" s="978"/>
      <c r="G1063" s="718"/>
      <c r="H1063" s="714"/>
      <c r="I1063" s="715"/>
      <c r="J1063" s="928"/>
      <c r="K1063" s="928"/>
      <c r="L1063" s="928"/>
      <c r="M1063" s="928"/>
      <c r="N1063" s="928"/>
      <c r="O1063" s="928"/>
      <c r="P1063" s="928"/>
      <c r="Q1063" s="928"/>
      <c r="R1063" s="928"/>
      <c r="S1063" s="928"/>
      <c r="U1063" s="173"/>
      <c r="Y1063" s="174"/>
    </row>
    <row r="1064" spans="1:25" ht="20.25" customHeight="1">
      <c r="A1064" s="714"/>
      <c r="B1064" s="715"/>
      <c r="C1064" s="167"/>
      <c r="D1064" s="715"/>
      <c r="E1064" s="978"/>
      <c r="F1064" s="978"/>
      <c r="G1064" s="718"/>
      <c r="H1064" s="714"/>
      <c r="I1064" s="715"/>
      <c r="J1064" s="928"/>
      <c r="K1064" s="928"/>
      <c r="L1064" s="928"/>
      <c r="M1064" s="928"/>
      <c r="N1064" s="928"/>
      <c r="O1064" s="928"/>
      <c r="P1064" s="928"/>
      <c r="Q1064" s="928"/>
      <c r="R1064" s="928"/>
      <c r="S1064" s="928"/>
      <c r="T1064" s="158"/>
      <c r="U1064" s="175"/>
      <c r="V1064" s="176"/>
      <c r="W1064" s="176"/>
      <c r="X1064" s="176"/>
      <c r="Y1064" s="177"/>
    </row>
    <row r="1065" spans="1:25" ht="12" customHeight="1">
      <c r="A1065" s="714"/>
      <c r="B1065" s="715"/>
      <c r="C1065" s="167"/>
      <c r="D1065" s="715"/>
      <c r="E1065" s="718"/>
      <c r="F1065" s="718"/>
      <c r="G1065" s="718"/>
      <c r="H1065" s="714"/>
      <c r="I1065" s="715"/>
      <c r="J1065" s="715"/>
      <c r="K1065" s="715"/>
      <c r="L1065" s="715"/>
      <c r="M1065" s="715"/>
      <c r="N1065" s="715"/>
      <c r="O1065" s="715"/>
      <c r="P1065" s="715"/>
      <c r="Q1065" s="715"/>
      <c r="R1065" s="715"/>
      <c r="S1065" s="715"/>
      <c r="T1065" s="158"/>
      <c r="U1065" s="158"/>
      <c r="V1065" s="158"/>
      <c r="W1065" s="158"/>
      <c r="X1065" s="158"/>
      <c r="Y1065" s="158"/>
    </row>
    <row r="1066" spans="1:25" ht="38.25" customHeight="1">
      <c r="A1066" s="942" t="s">
        <v>360</v>
      </c>
      <c r="B1066" s="943"/>
      <c r="C1066" s="943"/>
      <c r="D1066" s="943"/>
      <c r="E1066" s="992" t="s">
        <v>4</v>
      </c>
      <c r="F1066" s="992"/>
      <c r="G1066" s="945">
        <f>Boys!$G$3</f>
        <v>46271</v>
      </c>
      <c r="H1066" s="946"/>
      <c r="I1066" s="947"/>
      <c r="J1066" s="992" t="s">
        <v>5</v>
      </c>
      <c r="K1066" s="992"/>
      <c r="L1066" s="993" t="str">
        <f>Boys!$I$3</f>
        <v>Tilsley</v>
      </c>
      <c r="M1066" s="994"/>
      <c r="N1066" s="994"/>
      <c r="O1066" s="994"/>
      <c r="P1066" s="949"/>
      <c r="Q1066" s="950"/>
      <c r="R1066" s="992" t="s">
        <v>340</v>
      </c>
      <c r="S1066" s="992"/>
      <c r="T1066" s="948" t="str">
        <f>'Read Me First'!$A$1</f>
        <v>Oxfordshire Track and Field League 2026</v>
      </c>
      <c r="U1066" s="949"/>
      <c r="V1066" s="949"/>
      <c r="W1066" s="949"/>
      <c r="X1066" s="949"/>
      <c r="Y1066" s="950"/>
    </row>
    <row r="1067" spans="1:25" ht="38.25" customHeight="1">
      <c r="A1067" s="929" t="s">
        <v>283</v>
      </c>
      <c r="B1067" s="931"/>
      <c r="C1067" s="948" t="str">
        <f>"Triple Jump U16/U18/U20 Men"&amp; CHAR(10)&amp;"(" &amp; SUM(DataCalcs!BZ139:BZ141) &amp;"/"&amp; SUM(DataCalcs!BZ221:BZ223)&amp;"/"&amp;SUM(DataCalcs!BZ319:BZ321) &amp; " athletes)"</f>
        <v>Triple Jump U16/U18/U20 Men
(0/0/0 athletes)</v>
      </c>
      <c r="D1067" s="950"/>
      <c r="E1067" s="929" t="s">
        <v>341</v>
      </c>
      <c r="F1067" s="931"/>
      <c r="G1067" s="951">
        <v>0.5</v>
      </c>
      <c r="H1067" s="952"/>
      <c r="I1067" s="953"/>
      <c r="J1067" s="929" t="s">
        <v>342</v>
      </c>
      <c r="K1067" s="930"/>
      <c r="L1067" s="956" t="str">
        <f>DataTables!$N$63</f>
        <v>n/a</v>
      </c>
      <c r="M1067" s="956"/>
      <c r="N1067" s="948" t="s">
        <v>361</v>
      </c>
      <c r="O1067" s="949"/>
      <c r="P1067" s="949"/>
      <c r="Q1067" s="949"/>
      <c r="R1067" s="949"/>
      <c r="S1067" s="949"/>
      <c r="T1067" s="949"/>
      <c r="U1067" s="949"/>
      <c r="V1067" s="949"/>
      <c r="W1067" s="949"/>
      <c r="X1067" s="949"/>
      <c r="Y1067" s="950"/>
    </row>
    <row r="1068" spans="1:25" ht="20.25" customHeight="1">
      <c r="A1068" s="158"/>
      <c r="B1068" s="158"/>
      <c r="C1068" s="158"/>
      <c r="D1068" s="159"/>
      <c r="E1068" s="715"/>
      <c r="F1068" s="715"/>
      <c r="G1068" s="160"/>
      <c r="H1068" s="160"/>
      <c r="I1068" s="715"/>
      <c r="J1068" s="715"/>
      <c r="K1068" s="713"/>
      <c r="L1068" s="713"/>
      <c r="M1068" s="713"/>
      <c r="N1068" s="161"/>
      <c r="O1068" s="161"/>
      <c r="P1068" s="162"/>
      <c r="Q1068" s="161"/>
      <c r="R1068" s="163"/>
      <c r="S1068" s="163"/>
      <c r="T1068" s="163"/>
      <c r="U1068" s="163"/>
      <c r="V1068" s="163"/>
      <c r="W1068" s="163"/>
      <c r="X1068" s="163"/>
      <c r="Y1068" s="163"/>
    </row>
    <row r="1069" spans="1:25" ht="38.25" customHeight="1">
      <c r="A1069" s="958" t="s">
        <v>344</v>
      </c>
      <c r="B1069" s="960" t="s">
        <v>302</v>
      </c>
      <c r="C1069" s="960" t="s">
        <v>345</v>
      </c>
      <c r="D1069" s="960" t="s">
        <v>346</v>
      </c>
      <c r="E1069" s="986" t="s">
        <v>362</v>
      </c>
      <c r="F1069" s="986"/>
      <c r="G1069" s="986" t="s">
        <v>363</v>
      </c>
      <c r="H1069" s="986"/>
      <c r="I1069" s="986" t="s">
        <v>364</v>
      </c>
      <c r="J1069" s="986"/>
      <c r="K1069" s="986" t="s">
        <v>365</v>
      </c>
      <c r="L1069" s="986"/>
      <c r="M1069" s="987" t="s">
        <v>366</v>
      </c>
      <c r="N1069" s="988"/>
      <c r="O1069" s="986" t="s">
        <v>367</v>
      </c>
      <c r="P1069" s="991"/>
      <c r="Q1069" s="986" t="s">
        <v>368</v>
      </c>
      <c r="R1069" s="991"/>
      <c r="S1069" s="986" t="s">
        <v>369</v>
      </c>
      <c r="T1069" s="991"/>
      <c r="U1069" s="986" t="s">
        <v>370</v>
      </c>
      <c r="V1069" s="940"/>
      <c r="W1069" s="938" t="s">
        <v>350</v>
      </c>
      <c r="X1069" s="940" t="s">
        <v>351</v>
      </c>
      <c r="Y1069" s="941"/>
    </row>
    <row r="1070" spans="1:25" ht="20.25" customHeight="1">
      <c r="A1070" s="959"/>
      <c r="B1070" s="961"/>
      <c r="C1070" s="961"/>
      <c r="D1070" s="961"/>
      <c r="E1070" s="991" t="s">
        <v>352</v>
      </c>
      <c r="F1070" s="991"/>
      <c r="G1070" s="991" t="s">
        <v>352</v>
      </c>
      <c r="H1070" s="991"/>
      <c r="I1070" s="991" t="s">
        <v>352</v>
      </c>
      <c r="J1070" s="991"/>
      <c r="K1070" s="991" t="s">
        <v>352</v>
      </c>
      <c r="L1070" s="991"/>
      <c r="M1070" s="989"/>
      <c r="N1070" s="990"/>
      <c r="O1070" s="991" t="s">
        <v>352</v>
      </c>
      <c r="P1070" s="991"/>
      <c r="Q1070" s="991" t="s">
        <v>352</v>
      </c>
      <c r="R1070" s="991"/>
      <c r="S1070" s="991" t="s">
        <v>352</v>
      </c>
      <c r="T1070" s="991"/>
      <c r="U1070" s="991" t="s">
        <v>352</v>
      </c>
      <c r="V1070" s="940"/>
      <c r="W1070" s="939"/>
      <c r="X1070" s="719" t="s">
        <v>71</v>
      </c>
      <c r="Y1070" s="719" t="s">
        <v>65</v>
      </c>
    </row>
    <row r="1071" spans="1:25" ht="24" customHeight="1">
      <c r="A1071" s="717">
        <v>1</v>
      </c>
      <c r="B1071" s="164" t="str" cm="1">
        <f t="array" ref="B1071:D1075">IFERROR(_xlfn.TAKE(_xlfn.VSTACK(_xlfn.ANCHORARRAY(DataCalcs!CA84),_xlfn.ANCHORARRAY(DataCalcs!CA166),_xlfn.ANCHORARRAY(DataCalcs!CA248)),16),"")</f>
        <v xml:space="preserve"> </v>
      </c>
      <c r="C1071" s="165" t="str">
        <v/>
      </c>
      <c r="D1071" s="165" t="str">
        <v/>
      </c>
      <c r="E1071" s="934"/>
      <c r="F1071" s="935"/>
      <c r="G1071" s="934"/>
      <c r="H1071" s="935"/>
      <c r="I1071" s="934"/>
      <c r="J1071" s="935"/>
      <c r="K1071" s="929" t="s">
        <v>371</v>
      </c>
      <c r="L1071" s="931"/>
      <c r="M1071" s="929" t="s">
        <v>371</v>
      </c>
      <c r="N1071" s="931"/>
      <c r="O1071" s="929" t="s">
        <v>371</v>
      </c>
      <c r="P1071" s="931"/>
      <c r="Q1071" s="929" t="s">
        <v>371</v>
      </c>
      <c r="R1071" s="931"/>
      <c r="S1071" s="929" t="s">
        <v>371</v>
      </c>
      <c r="T1071" s="931"/>
      <c r="U1071" s="968"/>
      <c r="V1071" s="957"/>
      <c r="W1071" s="496"/>
      <c r="X1071" s="496"/>
      <c r="Y1071" s="496"/>
    </row>
    <row r="1072" spans="1:25" ht="24" customHeight="1">
      <c r="A1072" s="720">
        <v>2</v>
      </c>
      <c r="B1072" s="164" t="str">
        <v xml:space="preserve"> </v>
      </c>
      <c r="C1072" s="165" t="str">
        <v/>
      </c>
      <c r="D1072" s="165" t="str">
        <v/>
      </c>
      <c r="E1072" s="934"/>
      <c r="F1072" s="935"/>
      <c r="G1072" s="934"/>
      <c r="H1072" s="935"/>
      <c r="I1072" s="934"/>
      <c r="J1072" s="935"/>
      <c r="K1072" s="929" t="s">
        <v>371</v>
      </c>
      <c r="L1072" s="931"/>
      <c r="M1072" s="929" t="s">
        <v>371</v>
      </c>
      <c r="N1072" s="931"/>
      <c r="O1072" s="929" t="s">
        <v>371</v>
      </c>
      <c r="P1072" s="931"/>
      <c r="Q1072" s="929" t="s">
        <v>371</v>
      </c>
      <c r="R1072" s="931"/>
      <c r="S1072" s="929" t="s">
        <v>371</v>
      </c>
      <c r="T1072" s="931"/>
      <c r="U1072" s="968"/>
      <c r="V1072" s="957"/>
      <c r="W1072" s="496"/>
      <c r="X1072" s="496"/>
      <c r="Y1072" s="496"/>
    </row>
    <row r="1073" spans="1:25" ht="24" customHeight="1">
      <c r="A1073" s="720">
        <v>3</v>
      </c>
      <c r="B1073" s="164" t="str">
        <v xml:space="preserve"> </v>
      </c>
      <c r="C1073" s="165" t="str">
        <v/>
      </c>
      <c r="D1073" s="165" t="str">
        <v/>
      </c>
      <c r="E1073" s="934"/>
      <c r="F1073" s="935"/>
      <c r="G1073" s="934"/>
      <c r="H1073" s="935"/>
      <c r="I1073" s="934"/>
      <c r="J1073" s="935"/>
      <c r="K1073" s="929" t="s">
        <v>371</v>
      </c>
      <c r="L1073" s="931"/>
      <c r="M1073" s="929" t="s">
        <v>371</v>
      </c>
      <c r="N1073" s="931"/>
      <c r="O1073" s="929" t="s">
        <v>371</v>
      </c>
      <c r="P1073" s="931"/>
      <c r="Q1073" s="929" t="s">
        <v>371</v>
      </c>
      <c r="R1073" s="931"/>
      <c r="S1073" s="929" t="s">
        <v>371</v>
      </c>
      <c r="T1073" s="931"/>
      <c r="U1073" s="968"/>
      <c r="V1073" s="957"/>
      <c r="W1073" s="496"/>
      <c r="X1073" s="496"/>
      <c r="Y1073" s="496"/>
    </row>
    <row r="1074" spans="1:25" ht="24" customHeight="1">
      <c r="A1074" s="720">
        <v>4</v>
      </c>
      <c r="B1074" s="164" t="str">
        <v xml:space="preserve"> </v>
      </c>
      <c r="C1074" s="165" t="str">
        <v/>
      </c>
      <c r="D1074" s="165" t="str">
        <v/>
      </c>
      <c r="E1074" s="934"/>
      <c r="F1074" s="935"/>
      <c r="G1074" s="934"/>
      <c r="H1074" s="935"/>
      <c r="I1074" s="934"/>
      <c r="J1074" s="935"/>
      <c r="K1074" s="929" t="s">
        <v>371</v>
      </c>
      <c r="L1074" s="931"/>
      <c r="M1074" s="929" t="s">
        <v>371</v>
      </c>
      <c r="N1074" s="931"/>
      <c r="O1074" s="929" t="s">
        <v>371</v>
      </c>
      <c r="P1074" s="931"/>
      <c r="Q1074" s="929" t="s">
        <v>371</v>
      </c>
      <c r="R1074" s="931"/>
      <c r="S1074" s="929" t="s">
        <v>371</v>
      </c>
      <c r="T1074" s="931"/>
      <c r="U1074" s="968"/>
      <c r="V1074" s="957"/>
      <c r="W1074" s="496"/>
      <c r="X1074" s="496"/>
      <c r="Y1074" s="496"/>
    </row>
    <row r="1075" spans="1:25" ht="24" customHeight="1">
      <c r="A1075" s="720">
        <v>5</v>
      </c>
      <c r="B1075" s="164" t="str">
        <v/>
      </c>
      <c r="C1075" s="165" t="str">
        <v/>
      </c>
      <c r="D1075" s="165" t="str">
        <v/>
      </c>
      <c r="E1075" s="934"/>
      <c r="F1075" s="935"/>
      <c r="G1075" s="934"/>
      <c r="H1075" s="935"/>
      <c r="I1075" s="934"/>
      <c r="J1075" s="935"/>
      <c r="K1075" s="929" t="s">
        <v>371</v>
      </c>
      <c r="L1075" s="931"/>
      <c r="M1075" s="929" t="s">
        <v>371</v>
      </c>
      <c r="N1075" s="931"/>
      <c r="O1075" s="929" t="s">
        <v>371</v>
      </c>
      <c r="P1075" s="931"/>
      <c r="Q1075" s="929" t="s">
        <v>371</v>
      </c>
      <c r="R1075" s="931"/>
      <c r="S1075" s="929" t="s">
        <v>371</v>
      </c>
      <c r="T1075" s="931"/>
      <c r="U1075" s="968"/>
      <c r="V1075" s="957"/>
      <c r="W1075" s="496"/>
      <c r="X1075" s="496"/>
      <c r="Y1075" s="496"/>
    </row>
    <row r="1076" spans="1:25" ht="24" customHeight="1">
      <c r="A1076" s="720">
        <v>6</v>
      </c>
      <c r="B1076" s="164"/>
      <c r="C1076" s="165"/>
      <c r="D1076" s="165"/>
      <c r="E1076" s="934"/>
      <c r="F1076" s="935"/>
      <c r="G1076" s="934"/>
      <c r="H1076" s="935"/>
      <c r="I1076" s="934"/>
      <c r="J1076" s="935"/>
      <c r="K1076" s="929" t="s">
        <v>371</v>
      </c>
      <c r="L1076" s="931"/>
      <c r="M1076" s="929" t="s">
        <v>371</v>
      </c>
      <c r="N1076" s="931"/>
      <c r="O1076" s="929" t="s">
        <v>371</v>
      </c>
      <c r="P1076" s="931"/>
      <c r="Q1076" s="929" t="s">
        <v>371</v>
      </c>
      <c r="R1076" s="931"/>
      <c r="S1076" s="929" t="s">
        <v>371</v>
      </c>
      <c r="T1076" s="931"/>
      <c r="U1076" s="968"/>
      <c r="V1076" s="957"/>
      <c r="W1076" s="496"/>
      <c r="X1076" s="496"/>
      <c r="Y1076" s="496"/>
    </row>
    <row r="1077" spans="1:25" ht="24" customHeight="1">
      <c r="A1077" s="720">
        <v>7</v>
      </c>
      <c r="B1077" s="164"/>
      <c r="C1077" s="165"/>
      <c r="D1077" s="165"/>
      <c r="E1077" s="934"/>
      <c r="F1077" s="935"/>
      <c r="G1077" s="934"/>
      <c r="H1077" s="935"/>
      <c r="I1077" s="934"/>
      <c r="J1077" s="935"/>
      <c r="K1077" s="929" t="s">
        <v>371</v>
      </c>
      <c r="L1077" s="931"/>
      <c r="M1077" s="929" t="s">
        <v>371</v>
      </c>
      <c r="N1077" s="931"/>
      <c r="O1077" s="929" t="s">
        <v>371</v>
      </c>
      <c r="P1077" s="931"/>
      <c r="Q1077" s="929" t="s">
        <v>371</v>
      </c>
      <c r="R1077" s="931"/>
      <c r="S1077" s="929" t="s">
        <v>371</v>
      </c>
      <c r="T1077" s="931"/>
      <c r="U1077" s="968"/>
      <c r="V1077" s="957"/>
      <c r="W1077" s="496"/>
      <c r="X1077" s="496"/>
      <c r="Y1077" s="496"/>
    </row>
    <row r="1078" spans="1:25" ht="24" customHeight="1">
      <c r="A1078" s="720">
        <v>8</v>
      </c>
      <c r="B1078" s="164"/>
      <c r="C1078" s="165"/>
      <c r="D1078" s="165"/>
      <c r="E1078" s="934"/>
      <c r="F1078" s="935"/>
      <c r="G1078" s="934"/>
      <c r="H1078" s="935"/>
      <c r="I1078" s="934"/>
      <c r="J1078" s="935"/>
      <c r="K1078" s="929" t="s">
        <v>371</v>
      </c>
      <c r="L1078" s="931"/>
      <c r="M1078" s="929" t="s">
        <v>371</v>
      </c>
      <c r="N1078" s="931"/>
      <c r="O1078" s="929" t="s">
        <v>371</v>
      </c>
      <c r="P1078" s="931"/>
      <c r="Q1078" s="929" t="s">
        <v>371</v>
      </c>
      <c r="R1078" s="931"/>
      <c r="S1078" s="929" t="s">
        <v>371</v>
      </c>
      <c r="T1078" s="931"/>
      <c r="U1078" s="968"/>
      <c r="V1078" s="957"/>
      <c r="W1078" s="496"/>
      <c r="X1078" s="496"/>
      <c r="Y1078" s="496"/>
    </row>
    <row r="1079" spans="1:25" ht="24" customHeight="1">
      <c r="A1079" s="720">
        <v>9</v>
      </c>
      <c r="B1079" s="164"/>
      <c r="C1079" s="165"/>
      <c r="D1079" s="165"/>
      <c r="E1079" s="934"/>
      <c r="F1079" s="935"/>
      <c r="G1079" s="934"/>
      <c r="H1079" s="935"/>
      <c r="I1079" s="934"/>
      <c r="J1079" s="935"/>
      <c r="K1079" s="929" t="s">
        <v>371</v>
      </c>
      <c r="L1079" s="931"/>
      <c r="M1079" s="929" t="s">
        <v>371</v>
      </c>
      <c r="N1079" s="931"/>
      <c r="O1079" s="929" t="s">
        <v>371</v>
      </c>
      <c r="P1079" s="931"/>
      <c r="Q1079" s="929" t="s">
        <v>371</v>
      </c>
      <c r="R1079" s="931"/>
      <c r="S1079" s="929" t="s">
        <v>371</v>
      </c>
      <c r="T1079" s="931"/>
      <c r="U1079" s="968"/>
      <c r="V1079" s="957"/>
      <c r="W1079" s="496"/>
      <c r="X1079" s="496"/>
      <c r="Y1079" s="496"/>
    </row>
    <row r="1080" spans="1:25" ht="24" customHeight="1">
      <c r="A1080" s="720">
        <v>10</v>
      </c>
      <c r="B1080" s="164"/>
      <c r="C1080" s="165"/>
      <c r="D1080" s="165"/>
      <c r="E1080" s="934"/>
      <c r="F1080" s="935"/>
      <c r="G1080" s="934"/>
      <c r="H1080" s="935"/>
      <c r="I1080" s="934"/>
      <c r="J1080" s="935"/>
      <c r="K1080" s="929" t="s">
        <v>371</v>
      </c>
      <c r="L1080" s="931"/>
      <c r="M1080" s="929" t="s">
        <v>371</v>
      </c>
      <c r="N1080" s="931"/>
      <c r="O1080" s="929" t="s">
        <v>371</v>
      </c>
      <c r="P1080" s="931"/>
      <c r="Q1080" s="929" t="s">
        <v>371</v>
      </c>
      <c r="R1080" s="931"/>
      <c r="S1080" s="929" t="s">
        <v>371</v>
      </c>
      <c r="T1080" s="931"/>
      <c r="U1080" s="968"/>
      <c r="V1080" s="957"/>
      <c r="W1080" s="496"/>
      <c r="X1080" s="496"/>
      <c r="Y1080" s="496"/>
    </row>
    <row r="1081" spans="1:25" ht="24" customHeight="1">
      <c r="A1081" s="720">
        <v>11</v>
      </c>
      <c r="B1081" s="164"/>
      <c r="C1081" s="165"/>
      <c r="D1081" s="165"/>
      <c r="E1081" s="934"/>
      <c r="F1081" s="935"/>
      <c r="G1081" s="934"/>
      <c r="H1081" s="935"/>
      <c r="I1081" s="934"/>
      <c r="J1081" s="935"/>
      <c r="K1081" s="929" t="s">
        <v>371</v>
      </c>
      <c r="L1081" s="931"/>
      <c r="M1081" s="929" t="s">
        <v>371</v>
      </c>
      <c r="N1081" s="931"/>
      <c r="O1081" s="929" t="s">
        <v>371</v>
      </c>
      <c r="P1081" s="931"/>
      <c r="Q1081" s="929" t="s">
        <v>371</v>
      </c>
      <c r="R1081" s="931"/>
      <c r="S1081" s="929" t="s">
        <v>371</v>
      </c>
      <c r="T1081" s="931"/>
      <c r="U1081" s="968"/>
      <c r="V1081" s="957"/>
      <c r="W1081" s="496"/>
      <c r="X1081" s="496"/>
      <c r="Y1081" s="496"/>
    </row>
    <row r="1082" spans="1:25" ht="24" customHeight="1">
      <c r="A1082" s="720">
        <v>12</v>
      </c>
      <c r="B1082" s="164"/>
      <c r="C1082" s="165"/>
      <c r="D1082" s="165"/>
      <c r="E1082" s="982"/>
      <c r="F1082" s="983"/>
      <c r="G1082" s="982"/>
      <c r="H1082" s="983"/>
      <c r="I1082" s="982"/>
      <c r="J1082" s="983"/>
      <c r="K1082" s="929" t="s">
        <v>371</v>
      </c>
      <c r="L1082" s="931"/>
      <c r="M1082" s="929" t="s">
        <v>371</v>
      </c>
      <c r="N1082" s="931"/>
      <c r="O1082" s="929" t="s">
        <v>371</v>
      </c>
      <c r="P1082" s="931"/>
      <c r="Q1082" s="929" t="s">
        <v>371</v>
      </c>
      <c r="R1082" s="931"/>
      <c r="S1082" s="929" t="s">
        <v>371</v>
      </c>
      <c r="T1082" s="931"/>
      <c r="U1082" s="984"/>
      <c r="V1082" s="985"/>
      <c r="W1082" s="497"/>
      <c r="X1082" s="497"/>
      <c r="Y1082" s="497"/>
    </row>
    <row r="1083" spans="1:25" ht="24" customHeight="1">
      <c r="A1083" s="720">
        <v>13</v>
      </c>
      <c r="B1083" s="164"/>
      <c r="C1083" s="165"/>
      <c r="D1083" s="165"/>
      <c r="E1083" s="980"/>
      <c r="F1083" s="980"/>
      <c r="G1083" s="980"/>
      <c r="H1083" s="980"/>
      <c r="I1083" s="980"/>
      <c r="J1083" s="980"/>
      <c r="K1083" s="929" t="s">
        <v>371</v>
      </c>
      <c r="L1083" s="931"/>
      <c r="M1083" s="929" t="s">
        <v>371</v>
      </c>
      <c r="N1083" s="931"/>
      <c r="O1083" s="929" t="s">
        <v>371</v>
      </c>
      <c r="P1083" s="931"/>
      <c r="Q1083" s="929" t="s">
        <v>371</v>
      </c>
      <c r="R1083" s="931"/>
      <c r="S1083" s="929" t="s">
        <v>371</v>
      </c>
      <c r="T1083" s="931"/>
      <c r="U1083" s="981"/>
      <c r="V1083" s="981"/>
      <c r="W1083" s="496"/>
      <c r="X1083" s="496"/>
      <c r="Y1083" s="496"/>
    </row>
    <row r="1084" spans="1:25" ht="24" customHeight="1">
      <c r="A1084" s="720">
        <v>14</v>
      </c>
      <c r="B1084" s="164"/>
      <c r="C1084" s="165"/>
      <c r="D1084" s="165"/>
      <c r="E1084" s="934"/>
      <c r="F1084" s="935"/>
      <c r="G1084" s="934"/>
      <c r="H1084" s="935"/>
      <c r="I1084" s="934"/>
      <c r="J1084" s="935"/>
      <c r="K1084" s="929" t="s">
        <v>371</v>
      </c>
      <c r="L1084" s="931"/>
      <c r="M1084" s="929" t="s">
        <v>371</v>
      </c>
      <c r="N1084" s="931"/>
      <c r="O1084" s="929" t="s">
        <v>371</v>
      </c>
      <c r="P1084" s="931"/>
      <c r="Q1084" s="929" t="s">
        <v>371</v>
      </c>
      <c r="R1084" s="931"/>
      <c r="S1084" s="929" t="s">
        <v>371</v>
      </c>
      <c r="T1084" s="931"/>
      <c r="U1084" s="968"/>
      <c r="V1084" s="957"/>
      <c r="W1084" s="496"/>
      <c r="X1084" s="496"/>
      <c r="Y1084" s="496"/>
    </row>
    <row r="1085" spans="1:25" ht="24" customHeight="1">
      <c r="A1085" s="720">
        <v>15</v>
      </c>
      <c r="B1085" s="164"/>
      <c r="C1085" s="165"/>
      <c r="D1085" s="165"/>
      <c r="E1085" s="934"/>
      <c r="F1085" s="935"/>
      <c r="G1085" s="934"/>
      <c r="H1085" s="935"/>
      <c r="I1085" s="934"/>
      <c r="J1085" s="935"/>
      <c r="K1085" s="929" t="s">
        <v>371</v>
      </c>
      <c r="L1085" s="931"/>
      <c r="M1085" s="929" t="s">
        <v>371</v>
      </c>
      <c r="N1085" s="931"/>
      <c r="O1085" s="929" t="s">
        <v>371</v>
      </c>
      <c r="P1085" s="931"/>
      <c r="Q1085" s="929" t="s">
        <v>371</v>
      </c>
      <c r="R1085" s="931"/>
      <c r="S1085" s="929" t="s">
        <v>371</v>
      </c>
      <c r="T1085" s="931"/>
      <c r="U1085" s="968"/>
      <c r="V1085" s="957"/>
      <c r="W1085" s="496"/>
      <c r="X1085" s="496"/>
      <c r="Y1085" s="496"/>
    </row>
    <row r="1086" spans="1:25" ht="24" customHeight="1">
      <c r="A1086" s="720">
        <v>16</v>
      </c>
      <c r="B1086" s="164"/>
      <c r="C1086" s="165"/>
      <c r="D1086" s="165"/>
      <c r="E1086" s="934"/>
      <c r="F1086" s="935"/>
      <c r="G1086" s="934"/>
      <c r="H1086" s="935"/>
      <c r="I1086" s="934"/>
      <c r="J1086" s="935"/>
      <c r="K1086" s="929" t="s">
        <v>371</v>
      </c>
      <c r="L1086" s="931"/>
      <c r="M1086" s="929" t="s">
        <v>371</v>
      </c>
      <c r="N1086" s="931"/>
      <c r="O1086" s="929" t="s">
        <v>371</v>
      </c>
      <c r="P1086" s="931"/>
      <c r="Q1086" s="929" t="s">
        <v>371</v>
      </c>
      <c r="R1086" s="931"/>
      <c r="S1086" s="929" t="s">
        <v>371</v>
      </c>
      <c r="T1086" s="931"/>
      <c r="U1086" s="968"/>
      <c r="V1086" s="957"/>
      <c r="W1086" s="496"/>
      <c r="X1086" s="496"/>
      <c r="Y1086" s="496"/>
    </row>
    <row r="1087" spans="1:25" ht="20.25" customHeight="1">
      <c r="A1087" s="158"/>
      <c r="B1087" s="158"/>
      <c r="C1087" s="167"/>
      <c r="D1087" s="167"/>
      <c r="E1087" s="158"/>
      <c r="F1087" s="158"/>
      <c r="G1087" s="158"/>
      <c r="H1087" s="158"/>
      <c r="I1087" s="158"/>
      <c r="J1087" s="158"/>
      <c r="K1087" s="158"/>
      <c r="L1087" s="158"/>
      <c r="M1087" s="158"/>
      <c r="N1087" s="158"/>
      <c r="O1087" s="158"/>
      <c r="P1087" s="158"/>
      <c r="Q1087" s="158"/>
      <c r="R1087" s="158"/>
      <c r="S1087" s="158"/>
      <c r="T1087" s="158"/>
      <c r="U1087" s="158"/>
      <c r="V1087" s="158"/>
      <c r="W1087" s="158"/>
      <c r="X1087" s="158"/>
      <c r="Y1087" s="158"/>
    </row>
    <row r="1088" spans="1:25" ht="20.25" customHeight="1">
      <c r="A1088" s="928"/>
      <c r="B1088" s="928"/>
      <c r="C1088" s="928"/>
      <c r="D1088" s="928"/>
      <c r="E1088" s="928"/>
      <c r="F1088" s="928"/>
      <c r="G1088" s="715"/>
      <c r="H1088" s="928"/>
      <c r="I1088" s="928"/>
      <c r="J1088" s="928"/>
      <c r="K1088" s="928"/>
      <c r="L1088" s="928"/>
      <c r="M1088" s="928"/>
      <c r="N1088" s="928"/>
      <c r="O1088" s="928"/>
      <c r="P1088" s="928"/>
      <c r="Q1088" s="928"/>
      <c r="R1088" s="928"/>
      <c r="S1088" s="928"/>
      <c r="T1088" s="158"/>
      <c r="U1088" s="929" t="s">
        <v>355</v>
      </c>
      <c r="V1088" s="930"/>
      <c r="W1088" s="930"/>
      <c r="X1088" s="930"/>
      <c r="Y1088" s="931"/>
    </row>
    <row r="1089" spans="1:25" ht="20.25" customHeight="1">
      <c r="A1089" s="158"/>
      <c r="B1089" s="715"/>
      <c r="C1089" s="715"/>
      <c r="D1089" s="715"/>
      <c r="E1089" s="979"/>
      <c r="F1089" s="979"/>
      <c r="G1089" s="715"/>
      <c r="H1089" s="158"/>
      <c r="I1089" s="715"/>
      <c r="J1089" s="928"/>
      <c r="K1089" s="928"/>
      <c r="L1089" s="928"/>
      <c r="M1089" s="928"/>
      <c r="N1089" s="928"/>
      <c r="O1089" s="928"/>
      <c r="P1089" s="928"/>
      <c r="Q1089" s="928"/>
      <c r="R1089" s="979"/>
      <c r="S1089" s="979"/>
      <c r="T1089" s="158"/>
      <c r="U1089" s="169"/>
      <c r="V1089" s="158"/>
      <c r="W1089" s="158"/>
      <c r="X1089" s="158"/>
      <c r="Y1089" s="170"/>
    </row>
    <row r="1090" spans="1:25" ht="20.25" customHeight="1">
      <c r="A1090" s="714"/>
      <c r="B1090" s="715"/>
      <c r="C1090" s="167"/>
      <c r="D1090" s="715"/>
      <c r="E1090" s="978"/>
      <c r="F1090" s="978"/>
      <c r="G1090" s="718"/>
      <c r="H1090" s="714"/>
      <c r="I1090" s="715"/>
      <c r="J1090" s="928"/>
      <c r="K1090" s="928"/>
      <c r="L1090" s="928"/>
      <c r="M1090" s="928"/>
      <c r="N1090" s="928"/>
      <c r="O1090" s="928"/>
      <c r="P1090" s="928"/>
      <c r="Q1090" s="928"/>
      <c r="R1090" s="928"/>
      <c r="S1090" s="928"/>
      <c r="T1090" s="158"/>
      <c r="U1090" s="169"/>
      <c r="V1090" s="158"/>
      <c r="W1090" s="158"/>
      <c r="X1090" s="158"/>
      <c r="Y1090" s="170"/>
    </row>
    <row r="1091" spans="1:25" ht="20.25" customHeight="1">
      <c r="A1091" s="714"/>
      <c r="B1091" s="715"/>
      <c r="C1091" s="167"/>
      <c r="D1091" s="715"/>
      <c r="E1091" s="978"/>
      <c r="F1091" s="978"/>
      <c r="G1091" s="718"/>
      <c r="H1091" s="714"/>
      <c r="I1091" s="715"/>
      <c r="J1091" s="928"/>
      <c r="K1091" s="928"/>
      <c r="L1091" s="928"/>
      <c r="M1091" s="928"/>
      <c r="N1091" s="928"/>
      <c r="O1091" s="928"/>
      <c r="P1091" s="928"/>
      <c r="Q1091" s="928"/>
      <c r="R1091" s="928"/>
      <c r="S1091" s="928"/>
      <c r="T1091" s="158"/>
      <c r="U1091" s="169"/>
      <c r="V1091" s="158"/>
      <c r="W1091" s="158"/>
      <c r="X1091" s="158"/>
      <c r="Y1091" s="170"/>
    </row>
    <row r="1092" spans="1:25" ht="20.25" customHeight="1">
      <c r="A1092" s="714"/>
      <c r="B1092" s="715"/>
      <c r="C1092" s="167"/>
      <c r="D1092" s="715"/>
      <c r="E1092" s="978"/>
      <c r="F1092" s="978"/>
      <c r="G1092" s="718"/>
      <c r="H1092" s="714"/>
      <c r="I1092" s="715"/>
      <c r="J1092" s="928"/>
      <c r="K1092" s="928"/>
      <c r="L1092" s="928"/>
      <c r="M1092" s="928"/>
      <c r="N1092" s="928"/>
      <c r="O1092" s="928"/>
      <c r="P1092" s="928"/>
      <c r="Q1092" s="928"/>
      <c r="R1092" s="928"/>
      <c r="S1092" s="928"/>
      <c r="U1092" s="173"/>
      <c r="Y1092" s="174"/>
    </row>
    <row r="1093" spans="1:25" ht="20.25" customHeight="1">
      <c r="A1093" s="714"/>
      <c r="B1093" s="715"/>
      <c r="C1093" s="167"/>
      <c r="D1093" s="715"/>
      <c r="E1093" s="978"/>
      <c r="F1093" s="978"/>
      <c r="G1093" s="718"/>
      <c r="H1093" s="714"/>
      <c r="I1093" s="715"/>
      <c r="J1093" s="928"/>
      <c r="K1093" s="928"/>
      <c r="L1093" s="928"/>
      <c r="M1093" s="928"/>
      <c r="N1093" s="928"/>
      <c r="O1093" s="928"/>
      <c r="P1093" s="928"/>
      <c r="Q1093" s="928"/>
      <c r="R1093" s="928"/>
      <c r="S1093" s="928"/>
      <c r="T1093" s="158"/>
      <c r="U1093" s="929" t="s">
        <v>358</v>
      </c>
      <c r="V1093" s="930"/>
      <c r="W1093" s="930"/>
      <c r="X1093" s="930"/>
      <c r="Y1093" s="931"/>
    </row>
    <row r="1094" spans="1:25" ht="20.25" customHeight="1">
      <c r="A1094" s="714"/>
      <c r="B1094" s="715"/>
      <c r="C1094" s="167"/>
      <c r="D1094" s="715"/>
      <c r="E1094" s="978"/>
      <c r="F1094" s="978"/>
      <c r="G1094" s="718"/>
      <c r="H1094" s="714"/>
      <c r="I1094" s="715"/>
      <c r="J1094" s="928"/>
      <c r="K1094" s="928"/>
      <c r="L1094" s="928"/>
      <c r="M1094" s="928"/>
      <c r="N1094" s="928"/>
      <c r="O1094" s="928"/>
      <c r="P1094" s="928"/>
      <c r="Q1094" s="928"/>
      <c r="R1094" s="928"/>
      <c r="S1094" s="928"/>
      <c r="T1094" s="158"/>
      <c r="U1094" s="492"/>
      <c r="V1094" s="715"/>
      <c r="W1094" s="715"/>
      <c r="X1094" s="715"/>
      <c r="Y1094" s="493"/>
    </row>
    <row r="1095" spans="1:25" ht="20.25" customHeight="1">
      <c r="A1095" s="714"/>
      <c r="B1095" s="715"/>
      <c r="C1095" s="167"/>
      <c r="D1095" s="715"/>
      <c r="E1095" s="978"/>
      <c r="F1095" s="978"/>
      <c r="G1095" s="718"/>
      <c r="H1095" s="714"/>
      <c r="I1095" s="715"/>
      <c r="J1095" s="928"/>
      <c r="K1095" s="928"/>
      <c r="L1095" s="928"/>
      <c r="M1095" s="928"/>
      <c r="N1095" s="928"/>
      <c r="O1095" s="928"/>
      <c r="P1095" s="928"/>
      <c r="Q1095" s="928"/>
      <c r="R1095" s="928"/>
      <c r="S1095" s="928"/>
      <c r="T1095" s="158"/>
      <c r="U1095" s="492"/>
      <c r="V1095" s="715"/>
      <c r="W1095" s="715"/>
      <c r="X1095" s="715"/>
      <c r="Y1095" s="493"/>
    </row>
    <row r="1096" spans="1:25" ht="20.25" customHeight="1">
      <c r="A1096" s="714"/>
      <c r="B1096" s="715"/>
      <c r="C1096" s="167"/>
      <c r="D1096" s="715"/>
      <c r="E1096" s="978"/>
      <c r="F1096" s="978"/>
      <c r="G1096" s="718"/>
      <c r="H1096" s="714"/>
      <c r="I1096" s="715"/>
      <c r="J1096" s="928"/>
      <c r="K1096" s="928"/>
      <c r="L1096" s="928"/>
      <c r="M1096" s="928"/>
      <c r="N1096" s="928"/>
      <c r="O1096" s="928"/>
      <c r="P1096" s="928"/>
      <c r="Q1096" s="928"/>
      <c r="R1096" s="928"/>
      <c r="S1096" s="928"/>
      <c r="U1096" s="173"/>
      <c r="Y1096" s="174"/>
    </row>
    <row r="1097" spans="1:25" ht="20.25" customHeight="1">
      <c r="A1097" s="714"/>
      <c r="B1097" s="715"/>
      <c r="C1097" s="167"/>
      <c r="D1097" s="715"/>
      <c r="E1097" s="978"/>
      <c r="F1097" s="978"/>
      <c r="G1097" s="718"/>
      <c r="H1097" s="714"/>
      <c r="I1097" s="715"/>
      <c r="J1097" s="928"/>
      <c r="K1097" s="928"/>
      <c r="L1097" s="928"/>
      <c r="M1097" s="928"/>
      <c r="N1097" s="928"/>
      <c r="O1097" s="928"/>
      <c r="P1097" s="928"/>
      <c r="Q1097" s="928"/>
      <c r="R1097" s="928"/>
      <c r="S1097" s="928"/>
      <c r="T1097" s="158"/>
      <c r="U1097" s="175"/>
      <c r="V1097" s="176"/>
      <c r="W1097" s="176"/>
      <c r="X1097" s="176"/>
      <c r="Y1097" s="177"/>
    </row>
    <row r="1098" spans="1:25" ht="12" customHeight="1">
      <c r="A1098" s="714"/>
      <c r="B1098" s="715"/>
      <c r="C1098" s="167"/>
      <c r="D1098" s="715"/>
      <c r="E1098" s="718"/>
      <c r="F1098" s="718"/>
      <c r="G1098" s="718"/>
      <c r="H1098" s="714"/>
      <c r="I1098" s="715"/>
      <c r="J1098" s="715"/>
      <c r="K1098" s="715"/>
      <c r="L1098" s="715"/>
      <c r="M1098" s="715"/>
      <c r="N1098" s="715"/>
      <c r="O1098" s="715"/>
      <c r="P1098" s="715"/>
      <c r="Q1098" s="715"/>
      <c r="R1098" s="715"/>
      <c r="S1098" s="715"/>
      <c r="T1098" s="158"/>
      <c r="U1098" s="158"/>
      <c r="V1098" s="158"/>
      <c r="W1098" s="158"/>
      <c r="X1098" s="158"/>
      <c r="Y1098" s="158"/>
    </row>
    <row r="1099" spans="1:25" ht="38.25" customHeight="1">
      <c r="A1099" s="942" t="s">
        <v>360</v>
      </c>
      <c r="B1099" s="943"/>
      <c r="C1099" s="943"/>
      <c r="D1099" s="943"/>
      <c r="E1099" s="992" t="s">
        <v>4</v>
      </c>
      <c r="F1099" s="992"/>
      <c r="G1099" s="945">
        <f>G1066</f>
        <v>46271</v>
      </c>
      <c r="H1099" s="946"/>
      <c r="I1099" s="947"/>
      <c r="J1099" s="992" t="s">
        <v>5</v>
      </c>
      <c r="K1099" s="992"/>
      <c r="L1099" s="993" t="str">
        <f>L1066</f>
        <v>Tilsley</v>
      </c>
      <c r="M1099" s="994"/>
      <c r="N1099" s="994"/>
      <c r="O1099" s="994"/>
      <c r="P1099" s="949"/>
      <c r="Q1099" s="950"/>
      <c r="R1099" s="992" t="s">
        <v>340</v>
      </c>
      <c r="S1099" s="992"/>
      <c r="T1099" s="948" t="str">
        <f>T1066</f>
        <v>Oxfordshire Track and Field League 2026</v>
      </c>
      <c r="U1099" s="949"/>
      <c r="V1099" s="949"/>
      <c r="W1099" s="949"/>
      <c r="X1099" s="949"/>
      <c r="Y1099" s="950"/>
    </row>
    <row r="1100" spans="1:25" ht="38.25" customHeight="1">
      <c r="A1100" s="929" t="s">
        <v>283</v>
      </c>
      <c r="B1100" s="931"/>
      <c r="C1100" s="948" t="str">
        <f>C1067</f>
        <v>Triple Jump U16/U18/U20 Men
(0/0/0 athletes)</v>
      </c>
      <c r="D1100" s="950"/>
      <c r="E1100" s="929" t="s">
        <v>341</v>
      </c>
      <c r="F1100" s="931"/>
      <c r="G1100" s="951">
        <f>G1067</f>
        <v>0.5</v>
      </c>
      <c r="H1100" s="952"/>
      <c r="I1100" s="953"/>
      <c r="J1100" s="929" t="s">
        <v>342</v>
      </c>
      <c r="K1100" s="930"/>
      <c r="L1100" s="956" t="str">
        <f>L1067</f>
        <v>n/a</v>
      </c>
      <c r="M1100" s="956"/>
      <c r="N1100" s="948" t="s">
        <v>361</v>
      </c>
      <c r="O1100" s="949"/>
      <c r="P1100" s="949"/>
      <c r="Q1100" s="949"/>
      <c r="R1100" s="949"/>
      <c r="S1100" s="949"/>
      <c r="T1100" s="949"/>
      <c r="U1100" s="949"/>
      <c r="V1100" s="949"/>
      <c r="W1100" s="949"/>
      <c r="X1100" s="949"/>
      <c r="Y1100" s="950"/>
    </row>
    <row r="1101" spans="1:25" ht="20.25" customHeight="1">
      <c r="A1101" s="158"/>
      <c r="B1101" s="158"/>
      <c r="C1101" s="158"/>
      <c r="D1101" s="159"/>
      <c r="E1101" s="715"/>
      <c r="F1101" s="715"/>
      <c r="G1101" s="160"/>
      <c r="H1101" s="160"/>
      <c r="I1101" s="715"/>
      <c r="J1101" s="715"/>
      <c r="K1101" s="713"/>
      <c r="L1101" s="713"/>
      <c r="M1101" s="713"/>
      <c r="N1101" s="161"/>
      <c r="O1101" s="161"/>
      <c r="P1101" s="162"/>
      <c r="Q1101" s="161"/>
      <c r="R1101" s="163"/>
      <c r="S1101" s="163"/>
      <c r="T1101" s="163"/>
      <c r="U1101" s="163"/>
      <c r="V1101" s="163"/>
      <c r="W1101" s="163"/>
      <c r="X1101" s="163"/>
      <c r="Y1101" s="163"/>
    </row>
    <row r="1102" spans="1:25" ht="38.25" customHeight="1">
      <c r="A1102" s="958" t="s">
        <v>344</v>
      </c>
      <c r="B1102" s="960" t="s">
        <v>302</v>
      </c>
      <c r="C1102" s="960" t="s">
        <v>345</v>
      </c>
      <c r="D1102" s="960" t="s">
        <v>346</v>
      </c>
      <c r="E1102" s="986" t="s">
        <v>362</v>
      </c>
      <c r="F1102" s="986"/>
      <c r="G1102" s="986" t="s">
        <v>363</v>
      </c>
      <c r="H1102" s="986"/>
      <c r="I1102" s="986" t="s">
        <v>364</v>
      </c>
      <c r="J1102" s="986"/>
      <c r="K1102" s="986" t="s">
        <v>365</v>
      </c>
      <c r="L1102" s="986"/>
      <c r="M1102" s="987" t="s">
        <v>366</v>
      </c>
      <c r="N1102" s="988"/>
      <c r="O1102" s="986" t="s">
        <v>367</v>
      </c>
      <c r="P1102" s="991"/>
      <c r="Q1102" s="986" t="s">
        <v>368</v>
      </c>
      <c r="R1102" s="991"/>
      <c r="S1102" s="986" t="s">
        <v>369</v>
      </c>
      <c r="T1102" s="991"/>
      <c r="U1102" s="986" t="s">
        <v>370</v>
      </c>
      <c r="V1102" s="940"/>
      <c r="W1102" s="938" t="s">
        <v>350</v>
      </c>
      <c r="X1102" s="940" t="s">
        <v>351</v>
      </c>
      <c r="Y1102" s="941"/>
    </row>
    <row r="1103" spans="1:25" ht="20.25" customHeight="1">
      <c r="A1103" s="959"/>
      <c r="B1103" s="961"/>
      <c r="C1103" s="961"/>
      <c r="D1103" s="961"/>
      <c r="E1103" s="991" t="s">
        <v>352</v>
      </c>
      <c r="F1103" s="991"/>
      <c r="G1103" s="991" t="s">
        <v>352</v>
      </c>
      <c r="H1103" s="991"/>
      <c r="I1103" s="991" t="s">
        <v>352</v>
      </c>
      <c r="J1103" s="991"/>
      <c r="K1103" s="991" t="s">
        <v>352</v>
      </c>
      <c r="L1103" s="991"/>
      <c r="M1103" s="989"/>
      <c r="N1103" s="990"/>
      <c r="O1103" s="991" t="s">
        <v>352</v>
      </c>
      <c r="P1103" s="991"/>
      <c r="Q1103" s="991" t="s">
        <v>352</v>
      </c>
      <c r="R1103" s="991"/>
      <c r="S1103" s="991" t="s">
        <v>352</v>
      </c>
      <c r="T1103" s="991"/>
      <c r="U1103" s="991" t="s">
        <v>352</v>
      </c>
      <c r="V1103" s="940"/>
      <c r="W1103" s="939"/>
      <c r="X1103" s="719" t="s">
        <v>71</v>
      </c>
      <c r="Y1103" s="719" t="s">
        <v>65</v>
      </c>
    </row>
    <row r="1104" spans="1:25" ht="24" customHeight="1">
      <c r="A1104" s="717">
        <v>17</v>
      </c>
      <c r="B1104" s="164" t="str" cm="1">
        <f t="array" ref="B1104">IFERROR(_xlfn.DROP(_xlfn.VSTACK(_xlfn.ANCHORARRAY(DataCalcs!CA84),_xlfn.ANCHORARRAY(DataCalcs!CA166),_xlfn.ANCHORARRAY(DataCalcs!CA248)),16),"")</f>
        <v/>
      </c>
      <c r="C1104" s="165"/>
      <c r="D1104" s="165"/>
      <c r="E1104" s="934"/>
      <c r="F1104" s="935"/>
      <c r="G1104" s="934"/>
      <c r="H1104" s="935"/>
      <c r="I1104" s="934"/>
      <c r="J1104" s="935"/>
      <c r="K1104" s="929" t="s">
        <v>371</v>
      </c>
      <c r="L1104" s="931"/>
      <c r="M1104" s="929" t="s">
        <v>371</v>
      </c>
      <c r="N1104" s="931"/>
      <c r="O1104" s="929" t="s">
        <v>371</v>
      </c>
      <c r="P1104" s="931"/>
      <c r="Q1104" s="929" t="s">
        <v>371</v>
      </c>
      <c r="R1104" s="931"/>
      <c r="S1104" s="929" t="s">
        <v>371</v>
      </c>
      <c r="T1104" s="931"/>
      <c r="U1104" s="968"/>
      <c r="V1104" s="957"/>
      <c r="W1104" s="720"/>
      <c r="X1104" s="720"/>
      <c r="Y1104" s="720"/>
    </row>
    <row r="1105" spans="1:25" ht="24" customHeight="1">
      <c r="A1105" s="717">
        <v>18</v>
      </c>
      <c r="B1105" s="164"/>
      <c r="C1105" s="165"/>
      <c r="D1105" s="165"/>
      <c r="E1105" s="934"/>
      <c r="F1105" s="935"/>
      <c r="G1105" s="934"/>
      <c r="H1105" s="935"/>
      <c r="I1105" s="934"/>
      <c r="J1105" s="935"/>
      <c r="K1105" s="929" t="s">
        <v>371</v>
      </c>
      <c r="L1105" s="931"/>
      <c r="M1105" s="929" t="s">
        <v>371</v>
      </c>
      <c r="N1105" s="931"/>
      <c r="O1105" s="929" t="s">
        <v>371</v>
      </c>
      <c r="P1105" s="931"/>
      <c r="Q1105" s="929" t="s">
        <v>371</v>
      </c>
      <c r="R1105" s="931"/>
      <c r="S1105" s="929" t="s">
        <v>371</v>
      </c>
      <c r="T1105" s="931"/>
      <c r="U1105" s="968"/>
      <c r="V1105" s="957"/>
      <c r="W1105" s="720"/>
      <c r="X1105" s="720"/>
      <c r="Y1105" s="720"/>
    </row>
    <row r="1106" spans="1:25" ht="24" customHeight="1">
      <c r="A1106" s="720">
        <v>19</v>
      </c>
      <c r="B1106" s="164"/>
      <c r="C1106" s="165"/>
      <c r="D1106" s="165"/>
      <c r="E1106" s="934"/>
      <c r="F1106" s="935"/>
      <c r="G1106" s="934"/>
      <c r="H1106" s="935"/>
      <c r="I1106" s="934"/>
      <c r="J1106" s="935"/>
      <c r="K1106" s="929" t="s">
        <v>371</v>
      </c>
      <c r="L1106" s="931"/>
      <c r="M1106" s="929" t="s">
        <v>371</v>
      </c>
      <c r="N1106" s="931"/>
      <c r="O1106" s="929" t="s">
        <v>371</v>
      </c>
      <c r="P1106" s="931"/>
      <c r="Q1106" s="929" t="s">
        <v>371</v>
      </c>
      <c r="R1106" s="931"/>
      <c r="S1106" s="929" t="s">
        <v>371</v>
      </c>
      <c r="T1106" s="931"/>
      <c r="U1106" s="968"/>
      <c r="V1106" s="957"/>
      <c r="W1106" s="720"/>
      <c r="X1106" s="720"/>
      <c r="Y1106" s="720"/>
    </row>
    <row r="1107" spans="1:25" ht="24" customHeight="1">
      <c r="A1107" s="720">
        <v>20</v>
      </c>
      <c r="B1107" s="164"/>
      <c r="C1107" s="165"/>
      <c r="D1107" s="165"/>
      <c r="E1107" s="934"/>
      <c r="F1107" s="935"/>
      <c r="G1107" s="934"/>
      <c r="H1107" s="935"/>
      <c r="I1107" s="934"/>
      <c r="J1107" s="935"/>
      <c r="K1107" s="929" t="s">
        <v>371</v>
      </c>
      <c r="L1107" s="931"/>
      <c r="M1107" s="929" t="s">
        <v>371</v>
      </c>
      <c r="N1107" s="931"/>
      <c r="O1107" s="929" t="s">
        <v>371</v>
      </c>
      <c r="P1107" s="931"/>
      <c r="Q1107" s="929" t="s">
        <v>371</v>
      </c>
      <c r="R1107" s="931"/>
      <c r="S1107" s="929" t="s">
        <v>371</v>
      </c>
      <c r="T1107" s="931"/>
      <c r="U1107" s="968"/>
      <c r="V1107" s="957"/>
      <c r="W1107" s="720"/>
      <c r="X1107" s="720"/>
      <c r="Y1107" s="720"/>
    </row>
    <row r="1108" spans="1:25" ht="24" customHeight="1">
      <c r="A1108" s="720">
        <v>21</v>
      </c>
      <c r="B1108" s="164"/>
      <c r="C1108" s="165"/>
      <c r="D1108" s="165"/>
      <c r="E1108" s="934"/>
      <c r="F1108" s="935"/>
      <c r="G1108" s="934"/>
      <c r="H1108" s="935"/>
      <c r="I1108" s="934"/>
      <c r="J1108" s="935"/>
      <c r="K1108" s="929" t="s">
        <v>371</v>
      </c>
      <c r="L1108" s="931"/>
      <c r="M1108" s="929" t="s">
        <v>371</v>
      </c>
      <c r="N1108" s="931"/>
      <c r="O1108" s="929" t="s">
        <v>371</v>
      </c>
      <c r="P1108" s="931"/>
      <c r="Q1108" s="929" t="s">
        <v>371</v>
      </c>
      <c r="R1108" s="931"/>
      <c r="S1108" s="929" t="s">
        <v>371</v>
      </c>
      <c r="T1108" s="931"/>
      <c r="U1108" s="968"/>
      <c r="V1108" s="957"/>
      <c r="W1108" s="720"/>
      <c r="X1108" s="720"/>
      <c r="Y1108" s="720"/>
    </row>
    <row r="1109" spans="1:25" ht="24" customHeight="1">
      <c r="A1109" s="720">
        <v>22</v>
      </c>
      <c r="B1109" s="164"/>
      <c r="C1109" s="165"/>
      <c r="D1109" s="165"/>
      <c r="E1109" s="934"/>
      <c r="F1109" s="935"/>
      <c r="G1109" s="934"/>
      <c r="H1109" s="935"/>
      <c r="I1109" s="934"/>
      <c r="J1109" s="935"/>
      <c r="K1109" s="929" t="s">
        <v>371</v>
      </c>
      <c r="L1109" s="931"/>
      <c r="M1109" s="929" t="s">
        <v>371</v>
      </c>
      <c r="N1109" s="931"/>
      <c r="O1109" s="929" t="s">
        <v>371</v>
      </c>
      <c r="P1109" s="931"/>
      <c r="Q1109" s="929" t="s">
        <v>371</v>
      </c>
      <c r="R1109" s="931"/>
      <c r="S1109" s="929" t="s">
        <v>371</v>
      </c>
      <c r="T1109" s="931"/>
      <c r="U1109" s="968"/>
      <c r="V1109" s="957"/>
      <c r="W1109" s="720"/>
      <c r="X1109" s="720"/>
      <c r="Y1109" s="720"/>
    </row>
    <row r="1110" spans="1:25" ht="24" customHeight="1">
      <c r="A1110" s="720">
        <v>23</v>
      </c>
      <c r="B1110" s="164"/>
      <c r="C1110" s="165"/>
      <c r="D1110" s="165"/>
      <c r="E1110" s="934"/>
      <c r="F1110" s="935"/>
      <c r="G1110" s="934"/>
      <c r="H1110" s="935"/>
      <c r="I1110" s="934"/>
      <c r="J1110" s="935"/>
      <c r="K1110" s="929" t="s">
        <v>371</v>
      </c>
      <c r="L1110" s="931"/>
      <c r="M1110" s="929" t="s">
        <v>371</v>
      </c>
      <c r="N1110" s="931"/>
      <c r="O1110" s="929" t="s">
        <v>371</v>
      </c>
      <c r="P1110" s="931"/>
      <c r="Q1110" s="929" t="s">
        <v>371</v>
      </c>
      <c r="R1110" s="931"/>
      <c r="S1110" s="929" t="s">
        <v>371</v>
      </c>
      <c r="T1110" s="931"/>
      <c r="U1110" s="968"/>
      <c r="V1110" s="957"/>
      <c r="W1110" s="720"/>
      <c r="X1110" s="720"/>
      <c r="Y1110" s="720"/>
    </row>
    <row r="1111" spans="1:25" ht="24" customHeight="1">
      <c r="A1111" s="720">
        <v>24</v>
      </c>
      <c r="B1111" s="164"/>
      <c r="C1111" s="165"/>
      <c r="D1111" s="165"/>
      <c r="E1111" s="934"/>
      <c r="F1111" s="935"/>
      <c r="G1111" s="934"/>
      <c r="H1111" s="935"/>
      <c r="I1111" s="934"/>
      <c r="J1111" s="935"/>
      <c r="K1111" s="929" t="s">
        <v>371</v>
      </c>
      <c r="L1111" s="931"/>
      <c r="M1111" s="929" t="s">
        <v>371</v>
      </c>
      <c r="N1111" s="931"/>
      <c r="O1111" s="929" t="s">
        <v>371</v>
      </c>
      <c r="P1111" s="931"/>
      <c r="Q1111" s="929" t="s">
        <v>371</v>
      </c>
      <c r="R1111" s="931"/>
      <c r="S1111" s="929" t="s">
        <v>371</v>
      </c>
      <c r="T1111" s="931"/>
      <c r="U1111" s="968"/>
      <c r="V1111" s="957"/>
      <c r="W1111" s="720"/>
      <c r="X1111" s="720"/>
      <c r="Y1111" s="720"/>
    </row>
    <row r="1112" spans="1:25" ht="24" customHeight="1">
      <c r="A1112" s="720">
        <v>25</v>
      </c>
      <c r="B1112" s="164"/>
      <c r="C1112" s="165"/>
      <c r="D1112" s="165"/>
      <c r="E1112" s="934"/>
      <c r="F1112" s="935"/>
      <c r="G1112" s="934"/>
      <c r="H1112" s="935"/>
      <c r="I1112" s="934"/>
      <c r="J1112" s="935"/>
      <c r="K1112" s="929" t="s">
        <v>371</v>
      </c>
      <c r="L1112" s="931"/>
      <c r="M1112" s="929" t="s">
        <v>371</v>
      </c>
      <c r="N1112" s="931"/>
      <c r="O1112" s="929" t="s">
        <v>371</v>
      </c>
      <c r="P1112" s="931"/>
      <c r="Q1112" s="929" t="s">
        <v>371</v>
      </c>
      <c r="R1112" s="931"/>
      <c r="S1112" s="929" t="s">
        <v>371</v>
      </c>
      <c r="T1112" s="931"/>
      <c r="U1112" s="968"/>
      <c r="V1112" s="957"/>
      <c r="W1112" s="720"/>
      <c r="X1112" s="720"/>
      <c r="Y1112" s="720"/>
    </row>
    <row r="1113" spans="1:25" ht="24" customHeight="1">
      <c r="A1113" s="720">
        <v>26</v>
      </c>
      <c r="B1113" s="164"/>
      <c r="C1113" s="165"/>
      <c r="D1113" s="165"/>
      <c r="E1113" s="934"/>
      <c r="F1113" s="935"/>
      <c r="G1113" s="934"/>
      <c r="H1113" s="935"/>
      <c r="I1113" s="934"/>
      <c r="J1113" s="935"/>
      <c r="K1113" s="929" t="s">
        <v>371</v>
      </c>
      <c r="L1113" s="931"/>
      <c r="M1113" s="929" t="s">
        <v>371</v>
      </c>
      <c r="N1113" s="931"/>
      <c r="O1113" s="929" t="s">
        <v>371</v>
      </c>
      <c r="P1113" s="931"/>
      <c r="Q1113" s="929" t="s">
        <v>371</v>
      </c>
      <c r="R1113" s="931"/>
      <c r="S1113" s="929" t="s">
        <v>371</v>
      </c>
      <c r="T1113" s="931"/>
      <c r="U1113" s="968"/>
      <c r="V1113" s="957"/>
      <c r="W1113" s="720"/>
      <c r="X1113" s="720"/>
      <c r="Y1113" s="720"/>
    </row>
    <row r="1114" spans="1:25" ht="24" customHeight="1">
      <c r="A1114" s="720">
        <v>27</v>
      </c>
      <c r="B1114" s="164"/>
      <c r="C1114" s="165"/>
      <c r="D1114" s="165"/>
      <c r="E1114" s="934"/>
      <c r="F1114" s="935"/>
      <c r="G1114" s="934"/>
      <c r="H1114" s="935"/>
      <c r="I1114" s="934"/>
      <c r="J1114" s="935"/>
      <c r="K1114" s="929" t="s">
        <v>371</v>
      </c>
      <c r="L1114" s="931"/>
      <c r="M1114" s="929" t="s">
        <v>371</v>
      </c>
      <c r="N1114" s="931"/>
      <c r="O1114" s="929" t="s">
        <v>371</v>
      </c>
      <c r="P1114" s="931"/>
      <c r="Q1114" s="929" t="s">
        <v>371</v>
      </c>
      <c r="R1114" s="931"/>
      <c r="S1114" s="929" t="s">
        <v>371</v>
      </c>
      <c r="T1114" s="931"/>
      <c r="U1114" s="968"/>
      <c r="V1114" s="957"/>
      <c r="W1114" s="720"/>
      <c r="X1114" s="720"/>
      <c r="Y1114" s="720"/>
    </row>
    <row r="1115" spans="1:25" ht="24" customHeight="1">
      <c r="A1115" s="720">
        <v>28</v>
      </c>
      <c r="B1115" s="164"/>
      <c r="C1115" s="165"/>
      <c r="D1115" s="165"/>
      <c r="E1115" s="982"/>
      <c r="F1115" s="983"/>
      <c r="G1115" s="982"/>
      <c r="H1115" s="983"/>
      <c r="I1115" s="982"/>
      <c r="J1115" s="983"/>
      <c r="K1115" s="929" t="s">
        <v>371</v>
      </c>
      <c r="L1115" s="931"/>
      <c r="M1115" s="929" t="s">
        <v>371</v>
      </c>
      <c r="N1115" s="931"/>
      <c r="O1115" s="929" t="s">
        <v>371</v>
      </c>
      <c r="P1115" s="931"/>
      <c r="Q1115" s="929" t="s">
        <v>371</v>
      </c>
      <c r="R1115" s="931"/>
      <c r="S1115" s="929" t="s">
        <v>371</v>
      </c>
      <c r="T1115" s="931"/>
      <c r="U1115" s="984"/>
      <c r="V1115" s="985"/>
      <c r="W1115" s="716"/>
      <c r="X1115" s="716"/>
      <c r="Y1115" s="716"/>
    </row>
    <row r="1116" spans="1:25" ht="24" customHeight="1">
      <c r="A1116" s="720">
        <v>29</v>
      </c>
      <c r="B1116" s="164"/>
      <c r="C1116" s="165"/>
      <c r="D1116" s="165"/>
      <c r="E1116" s="980"/>
      <c r="F1116" s="980"/>
      <c r="G1116" s="980"/>
      <c r="H1116" s="980"/>
      <c r="I1116" s="980"/>
      <c r="J1116" s="980"/>
      <c r="K1116" s="929" t="s">
        <v>371</v>
      </c>
      <c r="L1116" s="931"/>
      <c r="M1116" s="929" t="s">
        <v>371</v>
      </c>
      <c r="N1116" s="931"/>
      <c r="O1116" s="929" t="s">
        <v>371</v>
      </c>
      <c r="P1116" s="931"/>
      <c r="Q1116" s="929" t="s">
        <v>371</v>
      </c>
      <c r="R1116" s="931"/>
      <c r="S1116" s="929" t="s">
        <v>371</v>
      </c>
      <c r="T1116" s="931"/>
      <c r="U1116" s="981"/>
      <c r="V1116" s="981"/>
      <c r="W1116" s="720"/>
      <c r="X1116" s="720"/>
      <c r="Y1116" s="720"/>
    </row>
    <row r="1117" spans="1:25" ht="24" customHeight="1">
      <c r="A1117" s="720">
        <v>30</v>
      </c>
      <c r="B1117" s="164"/>
      <c r="C1117" s="165"/>
      <c r="D1117" s="165"/>
      <c r="E1117" s="934"/>
      <c r="F1117" s="935"/>
      <c r="G1117" s="934"/>
      <c r="H1117" s="935"/>
      <c r="I1117" s="934"/>
      <c r="J1117" s="935"/>
      <c r="K1117" s="929" t="s">
        <v>371</v>
      </c>
      <c r="L1117" s="931"/>
      <c r="M1117" s="929" t="s">
        <v>371</v>
      </c>
      <c r="N1117" s="931"/>
      <c r="O1117" s="929" t="s">
        <v>371</v>
      </c>
      <c r="P1117" s="931"/>
      <c r="Q1117" s="929" t="s">
        <v>371</v>
      </c>
      <c r="R1117" s="931"/>
      <c r="S1117" s="929" t="s">
        <v>371</v>
      </c>
      <c r="T1117" s="931"/>
      <c r="U1117" s="968"/>
      <c r="V1117" s="957"/>
      <c r="W1117" s="720"/>
      <c r="X1117" s="720"/>
      <c r="Y1117" s="720"/>
    </row>
    <row r="1118" spans="1:25" ht="24" customHeight="1">
      <c r="A1118" s="720">
        <v>31</v>
      </c>
      <c r="B1118" s="164"/>
      <c r="C1118" s="165"/>
      <c r="D1118" s="165"/>
      <c r="E1118" s="934"/>
      <c r="F1118" s="935"/>
      <c r="G1118" s="934"/>
      <c r="H1118" s="935"/>
      <c r="I1118" s="934"/>
      <c r="J1118" s="935"/>
      <c r="K1118" s="929" t="s">
        <v>371</v>
      </c>
      <c r="L1118" s="931"/>
      <c r="M1118" s="929" t="s">
        <v>371</v>
      </c>
      <c r="N1118" s="931"/>
      <c r="O1118" s="929" t="s">
        <v>371</v>
      </c>
      <c r="P1118" s="931"/>
      <c r="Q1118" s="929" t="s">
        <v>371</v>
      </c>
      <c r="R1118" s="931"/>
      <c r="S1118" s="929" t="s">
        <v>371</v>
      </c>
      <c r="T1118" s="931"/>
      <c r="U1118" s="968"/>
      <c r="V1118" s="957"/>
      <c r="W1118" s="720"/>
      <c r="X1118" s="720"/>
      <c r="Y1118" s="720"/>
    </row>
    <row r="1119" spans="1:25" ht="24" customHeight="1">
      <c r="A1119" s="720">
        <v>32</v>
      </c>
      <c r="B1119" s="164"/>
      <c r="C1119" s="165"/>
      <c r="D1119" s="165"/>
      <c r="E1119" s="934"/>
      <c r="F1119" s="935"/>
      <c r="G1119" s="934"/>
      <c r="H1119" s="935"/>
      <c r="I1119" s="934"/>
      <c r="J1119" s="935"/>
      <c r="K1119" s="929" t="s">
        <v>371</v>
      </c>
      <c r="L1119" s="931"/>
      <c r="M1119" s="929" t="s">
        <v>371</v>
      </c>
      <c r="N1119" s="931"/>
      <c r="O1119" s="929" t="s">
        <v>371</v>
      </c>
      <c r="P1119" s="931"/>
      <c r="Q1119" s="929" t="s">
        <v>371</v>
      </c>
      <c r="R1119" s="931"/>
      <c r="S1119" s="929" t="s">
        <v>371</v>
      </c>
      <c r="T1119" s="931"/>
      <c r="U1119" s="968"/>
      <c r="V1119" s="957"/>
      <c r="W1119" s="720"/>
      <c r="X1119" s="720"/>
      <c r="Y1119" s="720"/>
    </row>
    <row r="1120" spans="1:25" ht="20.25" customHeight="1">
      <c r="A1120" s="158"/>
      <c r="B1120" s="158"/>
      <c r="C1120" s="167"/>
      <c r="D1120" s="167"/>
      <c r="E1120" s="158"/>
      <c r="F1120" s="158"/>
      <c r="G1120" s="158"/>
      <c r="H1120" s="158"/>
      <c r="I1120" s="158"/>
      <c r="J1120" s="158"/>
      <c r="K1120" s="158"/>
      <c r="L1120" s="158"/>
      <c r="M1120" s="158"/>
      <c r="N1120" s="158"/>
      <c r="O1120" s="158"/>
      <c r="P1120" s="158"/>
      <c r="Q1120" s="158"/>
      <c r="R1120" s="158"/>
      <c r="S1120" s="158"/>
      <c r="T1120" s="158"/>
      <c r="U1120" s="158"/>
      <c r="V1120" s="158"/>
      <c r="W1120" s="158"/>
      <c r="X1120" s="158"/>
      <c r="Y1120" s="158"/>
    </row>
    <row r="1121" spans="1:25" ht="20.25" customHeight="1">
      <c r="A1121" s="928"/>
      <c r="B1121" s="928"/>
      <c r="C1121" s="928"/>
      <c r="D1121" s="928"/>
      <c r="E1121" s="928"/>
      <c r="F1121" s="928"/>
      <c r="G1121" s="715"/>
      <c r="H1121" s="928"/>
      <c r="I1121" s="928"/>
      <c r="J1121" s="928"/>
      <c r="K1121" s="928"/>
      <c r="L1121" s="928"/>
      <c r="M1121" s="928"/>
      <c r="N1121" s="928"/>
      <c r="O1121" s="928"/>
      <c r="P1121" s="928"/>
      <c r="Q1121" s="928"/>
      <c r="R1121" s="928"/>
      <c r="S1121" s="928"/>
      <c r="T1121" s="158"/>
      <c r="U1121" s="929" t="s">
        <v>355</v>
      </c>
      <c r="V1121" s="930"/>
      <c r="W1121" s="930"/>
      <c r="X1121" s="930"/>
      <c r="Y1121" s="931"/>
    </row>
    <row r="1122" spans="1:25" ht="20.25" customHeight="1">
      <c r="A1122" s="158"/>
      <c r="B1122" s="715"/>
      <c r="C1122" s="715"/>
      <c r="D1122" s="715"/>
      <c r="E1122" s="979"/>
      <c r="F1122" s="979"/>
      <c r="G1122" s="715"/>
      <c r="H1122" s="158"/>
      <c r="I1122" s="715"/>
      <c r="J1122" s="928"/>
      <c r="K1122" s="928"/>
      <c r="L1122" s="928"/>
      <c r="M1122" s="928"/>
      <c r="N1122" s="928"/>
      <c r="O1122" s="928"/>
      <c r="P1122" s="928"/>
      <c r="Q1122" s="928"/>
      <c r="R1122" s="979"/>
      <c r="S1122" s="979"/>
      <c r="T1122" s="158"/>
      <c r="U1122" s="169"/>
      <c r="V1122" s="158"/>
      <c r="W1122" s="158"/>
      <c r="X1122" s="158"/>
      <c r="Y1122" s="170"/>
    </row>
    <row r="1123" spans="1:25" ht="20.25" customHeight="1">
      <c r="A1123" s="714"/>
      <c r="B1123" s="715"/>
      <c r="C1123" s="167"/>
      <c r="D1123" s="715"/>
      <c r="E1123" s="978"/>
      <c r="F1123" s="978"/>
      <c r="G1123" s="718"/>
      <c r="H1123" s="714"/>
      <c r="I1123" s="715"/>
      <c r="J1123" s="928"/>
      <c r="K1123" s="928"/>
      <c r="L1123" s="928"/>
      <c r="M1123" s="928"/>
      <c r="N1123" s="928"/>
      <c r="O1123" s="928"/>
      <c r="P1123" s="928"/>
      <c r="Q1123" s="928"/>
      <c r="R1123" s="928"/>
      <c r="S1123" s="928"/>
      <c r="T1123" s="158"/>
      <c r="U1123" s="169"/>
      <c r="V1123" s="158"/>
      <c r="W1123" s="158"/>
      <c r="X1123" s="158"/>
      <c r="Y1123" s="170"/>
    </row>
    <row r="1124" spans="1:25" ht="20.25" customHeight="1">
      <c r="A1124" s="714"/>
      <c r="B1124" s="715"/>
      <c r="C1124" s="167"/>
      <c r="D1124" s="715"/>
      <c r="E1124" s="978"/>
      <c r="F1124" s="978"/>
      <c r="G1124" s="718"/>
      <c r="H1124" s="714"/>
      <c r="I1124" s="715"/>
      <c r="J1124" s="928"/>
      <c r="K1124" s="928"/>
      <c r="L1124" s="928"/>
      <c r="M1124" s="928"/>
      <c r="N1124" s="928"/>
      <c r="O1124" s="928"/>
      <c r="P1124" s="928"/>
      <c r="Q1124" s="928"/>
      <c r="R1124" s="928"/>
      <c r="S1124" s="928"/>
      <c r="T1124" s="158"/>
      <c r="U1124" s="169"/>
      <c r="V1124" s="158"/>
      <c r="W1124" s="158"/>
      <c r="X1124" s="158"/>
      <c r="Y1124" s="170"/>
    </row>
    <row r="1125" spans="1:25" ht="20.25" customHeight="1">
      <c r="A1125" s="714"/>
      <c r="B1125" s="715"/>
      <c r="C1125" s="167"/>
      <c r="D1125" s="715"/>
      <c r="E1125" s="978"/>
      <c r="F1125" s="978"/>
      <c r="G1125" s="718"/>
      <c r="H1125" s="714"/>
      <c r="I1125" s="715"/>
      <c r="J1125" s="928"/>
      <c r="K1125" s="928"/>
      <c r="L1125" s="928"/>
      <c r="M1125" s="928"/>
      <c r="N1125" s="928"/>
      <c r="O1125" s="928"/>
      <c r="P1125" s="928"/>
      <c r="Q1125" s="928"/>
      <c r="R1125" s="928"/>
      <c r="S1125" s="928"/>
      <c r="U1125" s="173"/>
      <c r="Y1125" s="174"/>
    </row>
    <row r="1126" spans="1:25" ht="20.25" customHeight="1">
      <c r="A1126" s="714"/>
      <c r="B1126" s="715"/>
      <c r="C1126" s="167"/>
      <c r="D1126" s="715"/>
      <c r="E1126" s="978"/>
      <c r="F1126" s="978"/>
      <c r="G1126" s="718"/>
      <c r="H1126" s="714"/>
      <c r="I1126" s="715"/>
      <c r="J1126" s="928"/>
      <c r="K1126" s="928"/>
      <c r="L1126" s="928"/>
      <c r="M1126" s="928"/>
      <c r="N1126" s="928"/>
      <c r="O1126" s="928"/>
      <c r="P1126" s="928"/>
      <c r="Q1126" s="928"/>
      <c r="R1126" s="928"/>
      <c r="S1126" s="928"/>
      <c r="T1126" s="158"/>
      <c r="U1126" s="929" t="s">
        <v>358</v>
      </c>
      <c r="V1126" s="930"/>
      <c r="W1126" s="930"/>
      <c r="X1126" s="930"/>
      <c r="Y1126" s="931"/>
    </row>
    <row r="1127" spans="1:25" ht="20.25" customHeight="1">
      <c r="A1127" s="714"/>
      <c r="B1127" s="715"/>
      <c r="C1127" s="167"/>
      <c r="D1127" s="715"/>
      <c r="E1127" s="978"/>
      <c r="F1127" s="978"/>
      <c r="G1127" s="718"/>
      <c r="H1127" s="714"/>
      <c r="I1127" s="715"/>
      <c r="J1127" s="928"/>
      <c r="K1127" s="928"/>
      <c r="L1127" s="928"/>
      <c r="M1127" s="928"/>
      <c r="N1127" s="928"/>
      <c r="O1127" s="928"/>
      <c r="P1127" s="928"/>
      <c r="Q1127" s="928"/>
      <c r="R1127" s="928"/>
      <c r="S1127" s="928"/>
      <c r="T1127" s="158"/>
      <c r="U1127" s="492"/>
      <c r="V1127" s="715"/>
      <c r="W1127" s="715"/>
      <c r="X1127" s="715"/>
      <c r="Y1127" s="493"/>
    </row>
    <row r="1128" spans="1:25" ht="20.25" customHeight="1">
      <c r="A1128" s="714"/>
      <c r="B1128" s="715"/>
      <c r="C1128" s="167"/>
      <c r="D1128" s="715"/>
      <c r="E1128" s="978"/>
      <c r="F1128" s="978"/>
      <c r="G1128" s="718"/>
      <c r="H1128" s="714"/>
      <c r="I1128" s="715"/>
      <c r="J1128" s="928"/>
      <c r="K1128" s="928"/>
      <c r="L1128" s="928"/>
      <c r="M1128" s="928"/>
      <c r="N1128" s="928"/>
      <c r="O1128" s="928"/>
      <c r="P1128" s="928"/>
      <c r="Q1128" s="928"/>
      <c r="R1128" s="928"/>
      <c r="S1128" s="928"/>
      <c r="T1128" s="158"/>
      <c r="U1128" s="492"/>
      <c r="V1128" s="715"/>
      <c r="W1128" s="715"/>
      <c r="X1128" s="715"/>
      <c r="Y1128" s="493"/>
    </row>
    <row r="1129" spans="1:25" ht="20.25" customHeight="1">
      <c r="A1129" s="714"/>
      <c r="B1129" s="715"/>
      <c r="C1129" s="167"/>
      <c r="D1129" s="715"/>
      <c r="E1129" s="978"/>
      <c r="F1129" s="978"/>
      <c r="G1129" s="718"/>
      <c r="H1129" s="714"/>
      <c r="I1129" s="715"/>
      <c r="J1129" s="928"/>
      <c r="K1129" s="928"/>
      <c r="L1129" s="928"/>
      <c r="M1129" s="928"/>
      <c r="N1129" s="928"/>
      <c r="O1129" s="928"/>
      <c r="P1129" s="928"/>
      <c r="Q1129" s="928"/>
      <c r="R1129" s="928"/>
      <c r="S1129" s="928"/>
      <c r="U1129" s="173"/>
      <c r="Y1129" s="174"/>
    </row>
    <row r="1130" spans="1:25" ht="20.25" customHeight="1">
      <c r="A1130" s="714"/>
      <c r="B1130" s="715"/>
      <c r="C1130" s="167"/>
      <c r="D1130" s="715"/>
      <c r="E1130" s="978"/>
      <c r="F1130" s="978"/>
      <c r="G1130" s="718"/>
      <c r="H1130" s="714"/>
      <c r="I1130" s="715"/>
      <c r="J1130" s="928"/>
      <c r="K1130" s="928"/>
      <c r="L1130" s="928"/>
      <c r="M1130" s="928"/>
      <c r="N1130" s="928"/>
      <c r="O1130" s="928"/>
      <c r="P1130" s="928"/>
      <c r="Q1130" s="928"/>
      <c r="R1130" s="928"/>
      <c r="S1130" s="928"/>
      <c r="T1130" s="158"/>
      <c r="U1130" s="175"/>
      <c r="V1130" s="176"/>
      <c r="W1130" s="176"/>
      <c r="X1130" s="176"/>
      <c r="Y1130" s="177"/>
    </row>
    <row r="1131" spans="1:25" ht="12" customHeight="1">
      <c r="A1131" s="714"/>
      <c r="B1131" s="715"/>
      <c r="C1131" s="167"/>
      <c r="D1131" s="715"/>
      <c r="E1131" s="718"/>
      <c r="F1131" s="718"/>
      <c r="G1131" s="718"/>
      <c r="H1131" s="714"/>
      <c r="I1131" s="715"/>
      <c r="J1131" s="715"/>
      <c r="K1131" s="715"/>
      <c r="L1131" s="715"/>
      <c r="M1131" s="715"/>
      <c r="N1131" s="715"/>
      <c r="O1131" s="715"/>
      <c r="P1131" s="715"/>
      <c r="Q1131" s="715"/>
      <c r="R1131" s="715"/>
      <c r="S1131" s="715"/>
      <c r="T1131" s="158"/>
      <c r="U1131" s="158"/>
      <c r="V1131" s="158"/>
      <c r="W1131" s="158"/>
      <c r="X1131" s="158"/>
      <c r="Y1131" s="158"/>
    </row>
  </sheetData>
  <sheetProtection sheet="1" objects="1" scenarios="1"/>
  <mergeCells count="7515">
    <mergeCell ref="E1064:F1064"/>
    <mergeCell ref="J1064:N1064"/>
    <mergeCell ref="O1064:Q1064"/>
    <mergeCell ref="R1064:S1064"/>
    <mergeCell ref="E1060:F1060"/>
    <mergeCell ref="J1060:N1060"/>
    <mergeCell ref="O1060:Q1060"/>
    <mergeCell ref="R1060:S1060"/>
    <mergeCell ref="U1060:Y1060"/>
    <mergeCell ref="E1061:F1061"/>
    <mergeCell ref="J1061:N1061"/>
    <mergeCell ref="O1061:Q1061"/>
    <mergeCell ref="R1061:S1061"/>
    <mergeCell ref="E1062:F1062"/>
    <mergeCell ref="J1062:N1062"/>
    <mergeCell ref="O1062:Q1062"/>
    <mergeCell ref="R1062:S1062"/>
    <mergeCell ref="E1063:F1063"/>
    <mergeCell ref="J1063:N1063"/>
    <mergeCell ref="O1063:Q1063"/>
    <mergeCell ref="R1063:S1063"/>
    <mergeCell ref="A1055:F1055"/>
    <mergeCell ref="H1055:S1055"/>
    <mergeCell ref="U1055:Y1055"/>
    <mergeCell ref="E1056:F1056"/>
    <mergeCell ref="J1056:N1056"/>
    <mergeCell ref="O1056:Q1056"/>
    <mergeCell ref="R1056:S1056"/>
    <mergeCell ref="E1057:F1057"/>
    <mergeCell ref="J1057:N1057"/>
    <mergeCell ref="O1057:Q1057"/>
    <mergeCell ref="R1057:S1057"/>
    <mergeCell ref="E1058:F1058"/>
    <mergeCell ref="J1058:N1058"/>
    <mergeCell ref="O1058:Q1058"/>
    <mergeCell ref="R1058:S1058"/>
    <mergeCell ref="E1059:F1059"/>
    <mergeCell ref="J1059:N1059"/>
    <mergeCell ref="O1059:Q1059"/>
    <mergeCell ref="R1059:S1059"/>
    <mergeCell ref="E1052:F1052"/>
    <mergeCell ref="G1052:H1052"/>
    <mergeCell ref="I1052:J1052"/>
    <mergeCell ref="K1052:L1052"/>
    <mergeCell ref="M1052:N1052"/>
    <mergeCell ref="O1052:P1052"/>
    <mergeCell ref="Q1052:R1052"/>
    <mergeCell ref="S1052:T1052"/>
    <mergeCell ref="U1052:V1052"/>
    <mergeCell ref="E1053:F1053"/>
    <mergeCell ref="G1053:H1053"/>
    <mergeCell ref="I1053:J1053"/>
    <mergeCell ref="K1053:L1053"/>
    <mergeCell ref="M1053:N1053"/>
    <mergeCell ref="O1053:P1053"/>
    <mergeCell ref="Q1053:R1053"/>
    <mergeCell ref="S1053:T1053"/>
    <mergeCell ref="U1053:V1053"/>
    <mergeCell ref="E1050:F1050"/>
    <mergeCell ref="G1050:H1050"/>
    <mergeCell ref="I1050:J1050"/>
    <mergeCell ref="K1050:L1050"/>
    <mergeCell ref="M1050:N1050"/>
    <mergeCell ref="O1050:P1050"/>
    <mergeCell ref="Q1050:R1050"/>
    <mergeCell ref="S1050:T1050"/>
    <mergeCell ref="U1050:V1050"/>
    <mergeCell ref="E1051:F1051"/>
    <mergeCell ref="G1051:H1051"/>
    <mergeCell ref="I1051:J1051"/>
    <mergeCell ref="K1051:L1051"/>
    <mergeCell ref="M1051:N1051"/>
    <mergeCell ref="O1051:P1051"/>
    <mergeCell ref="Q1051:R1051"/>
    <mergeCell ref="S1051:T1051"/>
    <mergeCell ref="U1051:V1051"/>
    <mergeCell ref="E1048:F1048"/>
    <mergeCell ref="G1048:H1048"/>
    <mergeCell ref="I1048:J1048"/>
    <mergeCell ref="K1048:L1048"/>
    <mergeCell ref="M1048:N1048"/>
    <mergeCell ref="O1048:P1048"/>
    <mergeCell ref="Q1048:R1048"/>
    <mergeCell ref="S1048:T1048"/>
    <mergeCell ref="U1048:V1048"/>
    <mergeCell ref="E1049:F1049"/>
    <mergeCell ref="G1049:H1049"/>
    <mergeCell ref="I1049:J1049"/>
    <mergeCell ref="K1049:L1049"/>
    <mergeCell ref="M1049:N1049"/>
    <mergeCell ref="O1049:P1049"/>
    <mergeCell ref="Q1049:R1049"/>
    <mergeCell ref="S1049:T1049"/>
    <mergeCell ref="U1049:V1049"/>
    <mergeCell ref="E1046:F1046"/>
    <mergeCell ref="G1046:H1046"/>
    <mergeCell ref="I1046:J1046"/>
    <mergeCell ref="K1046:L1046"/>
    <mergeCell ref="M1046:N1046"/>
    <mergeCell ref="O1046:P1046"/>
    <mergeCell ref="Q1046:R1046"/>
    <mergeCell ref="S1046:T1046"/>
    <mergeCell ref="U1046:V1046"/>
    <mergeCell ref="E1047:F1047"/>
    <mergeCell ref="G1047:H1047"/>
    <mergeCell ref="I1047:J1047"/>
    <mergeCell ref="K1047:L1047"/>
    <mergeCell ref="M1047:N1047"/>
    <mergeCell ref="O1047:P1047"/>
    <mergeCell ref="Q1047:R1047"/>
    <mergeCell ref="S1047:T1047"/>
    <mergeCell ref="U1047:V1047"/>
    <mergeCell ref="E1044:F1044"/>
    <mergeCell ref="G1044:H1044"/>
    <mergeCell ref="I1044:J1044"/>
    <mergeCell ref="K1044:L1044"/>
    <mergeCell ref="M1044:N1044"/>
    <mergeCell ref="O1044:P1044"/>
    <mergeCell ref="Q1044:R1044"/>
    <mergeCell ref="S1044:T1044"/>
    <mergeCell ref="U1044:V1044"/>
    <mergeCell ref="E1045:F1045"/>
    <mergeCell ref="G1045:H1045"/>
    <mergeCell ref="I1045:J1045"/>
    <mergeCell ref="K1045:L1045"/>
    <mergeCell ref="M1045:N1045"/>
    <mergeCell ref="O1045:P1045"/>
    <mergeCell ref="Q1045:R1045"/>
    <mergeCell ref="S1045:T1045"/>
    <mergeCell ref="U1045:V1045"/>
    <mergeCell ref="E1042:F1042"/>
    <mergeCell ref="G1042:H1042"/>
    <mergeCell ref="I1042:J1042"/>
    <mergeCell ref="K1042:L1042"/>
    <mergeCell ref="M1042:N1042"/>
    <mergeCell ref="O1042:P1042"/>
    <mergeCell ref="Q1042:R1042"/>
    <mergeCell ref="S1042:T1042"/>
    <mergeCell ref="U1042:V1042"/>
    <mergeCell ref="E1043:F1043"/>
    <mergeCell ref="G1043:H1043"/>
    <mergeCell ref="I1043:J1043"/>
    <mergeCell ref="K1043:L1043"/>
    <mergeCell ref="M1043:N1043"/>
    <mergeCell ref="O1043:P1043"/>
    <mergeCell ref="Q1043:R1043"/>
    <mergeCell ref="S1043:T1043"/>
    <mergeCell ref="U1043:V1043"/>
    <mergeCell ref="E1040:F1040"/>
    <mergeCell ref="G1040:H1040"/>
    <mergeCell ref="I1040:J1040"/>
    <mergeCell ref="K1040:L1040"/>
    <mergeCell ref="M1040:N1040"/>
    <mergeCell ref="O1040:P1040"/>
    <mergeCell ref="Q1040:R1040"/>
    <mergeCell ref="S1040:T1040"/>
    <mergeCell ref="U1040:V1040"/>
    <mergeCell ref="E1041:F1041"/>
    <mergeCell ref="G1041:H1041"/>
    <mergeCell ref="I1041:J1041"/>
    <mergeCell ref="K1041:L1041"/>
    <mergeCell ref="M1041:N1041"/>
    <mergeCell ref="O1041:P1041"/>
    <mergeCell ref="Q1041:R1041"/>
    <mergeCell ref="S1041:T1041"/>
    <mergeCell ref="U1041:V1041"/>
    <mergeCell ref="E1038:F1038"/>
    <mergeCell ref="G1038:H1038"/>
    <mergeCell ref="I1038:J1038"/>
    <mergeCell ref="K1038:L1038"/>
    <mergeCell ref="M1038:N1038"/>
    <mergeCell ref="O1038:P1038"/>
    <mergeCell ref="Q1038:R1038"/>
    <mergeCell ref="S1038:T1038"/>
    <mergeCell ref="U1038:V1038"/>
    <mergeCell ref="E1039:F1039"/>
    <mergeCell ref="G1039:H1039"/>
    <mergeCell ref="I1039:J1039"/>
    <mergeCell ref="K1039:L1039"/>
    <mergeCell ref="M1039:N1039"/>
    <mergeCell ref="O1039:P1039"/>
    <mergeCell ref="Q1039:R1039"/>
    <mergeCell ref="S1039:T1039"/>
    <mergeCell ref="U1039:V1039"/>
    <mergeCell ref="A1036:A1037"/>
    <mergeCell ref="B1036:B1037"/>
    <mergeCell ref="C1036:C1037"/>
    <mergeCell ref="D1036:D1037"/>
    <mergeCell ref="E1036:F1036"/>
    <mergeCell ref="G1036:H1036"/>
    <mergeCell ref="I1036:J1036"/>
    <mergeCell ref="K1036:L1036"/>
    <mergeCell ref="M1036:N1037"/>
    <mergeCell ref="O1036:P1036"/>
    <mergeCell ref="Q1036:R1036"/>
    <mergeCell ref="S1036:T1036"/>
    <mergeCell ref="U1036:V1036"/>
    <mergeCell ref="W1036:W1037"/>
    <mergeCell ref="X1036:Y1036"/>
    <mergeCell ref="E1037:F1037"/>
    <mergeCell ref="G1037:H1037"/>
    <mergeCell ref="I1037:J1037"/>
    <mergeCell ref="K1037:L1037"/>
    <mergeCell ref="O1037:P1037"/>
    <mergeCell ref="Q1037:R1037"/>
    <mergeCell ref="S1037:T1037"/>
    <mergeCell ref="U1037:V1037"/>
    <mergeCell ref="E1031:F1031"/>
    <mergeCell ref="J1031:N1031"/>
    <mergeCell ref="O1031:Q1031"/>
    <mergeCell ref="R1031:S1031"/>
    <mergeCell ref="A1033:D1033"/>
    <mergeCell ref="E1033:F1033"/>
    <mergeCell ref="G1033:I1033"/>
    <mergeCell ref="J1033:K1033"/>
    <mergeCell ref="L1033:Q1033"/>
    <mergeCell ref="R1033:S1033"/>
    <mergeCell ref="T1033:Y1033"/>
    <mergeCell ref="A1034:B1034"/>
    <mergeCell ref="C1034:D1034"/>
    <mergeCell ref="E1034:F1034"/>
    <mergeCell ref="G1034:I1034"/>
    <mergeCell ref="J1034:K1034"/>
    <mergeCell ref="L1034:M1034"/>
    <mergeCell ref="E1027:F1027"/>
    <mergeCell ref="J1027:N1027"/>
    <mergeCell ref="O1027:Q1027"/>
    <mergeCell ref="R1027:S1027"/>
    <mergeCell ref="U1027:Y1027"/>
    <mergeCell ref="E1028:F1028"/>
    <mergeCell ref="J1028:N1028"/>
    <mergeCell ref="O1028:Q1028"/>
    <mergeCell ref="R1028:S1028"/>
    <mergeCell ref="E1029:F1029"/>
    <mergeCell ref="J1029:N1029"/>
    <mergeCell ref="O1029:Q1029"/>
    <mergeCell ref="R1029:S1029"/>
    <mergeCell ref="E1030:F1030"/>
    <mergeCell ref="J1030:N1030"/>
    <mergeCell ref="O1030:Q1030"/>
    <mergeCell ref="R1030:S1030"/>
    <mergeCell ref="A1022:F1022"/>
    <mergeCell ref="H1022:S1022"/>
    <mergeCell ref="U1022:Y1022"/>
    <mergeCell ref="E1023:F1023"/>
    <mergeCell ref="J1023:N1023"/>
    <mergeCell ref="O1023:Q1023"/>
    <mergeCell ref="R1023:S1023"/>
    <mergeCell ref="E1024:F1024"/>
    <mergeCell ref="J1024:N1024"/>
    <mergeCell ref="O1024:Q1024"/>
    <mergeCell ref="R1024:S1024"/>
    <mergeCell ref="E1025:F1025"/>
    <mergeCell ref="J1025:N1025"/>
    <mergeCell ref="O1025:Q1025"/>
    <mergeCell ref="R1025:S1025"/>
    <mergeCell ref="E1026:F1026"/>
    <mergeCell ref="J1026:N1026"/>
    <mergeCell ref="O1026:Q1026"/>
    <mergeCell ref="R1026:S1026"/>
    <mergeCell ref="E1019:F1019"/>
    <mergeCell ref="G1019:H1019"/>
    <mergeCell ref="I1019:J1019"/>
    <mergeCell ref="K1019:L1019"/>
    <mergeCell ref="M1019:N1019"/>
    <mergeCell ref="O1019:P1019"/>
    <mergeCell ref="Q1019:R1019"/>
    <mergeCell ref="S1019:T1019"/>
    <mergeCell ref="U1019:V1019"/>
    <mergeCell ref="E1020:F1020"/>
    <mergeCell ref="G1020:H1020"/>
    <mergeCell ref="I1020:J1020"/>
    <mergeCell ref="K1020:L1020"/>
    <mergeCell ref="M1020:N1020"/>
    <mergeCell ref="O1020:P1020"/>
    <mergeCell ref="Q1020:R1020"/>
    <mergeCell ref="S1020:T1020"/>
    <mergeCell ref="U1020:V1020"/>
    <mergeCell ref="E1017:F1017"/>
    <mergeCell ref="G1017:H1017"/>
    <mergeCell ref="I1017:J1017"/>
    <mergeCell ref="K1017:L1017"/>
    <mergeCell ref="M1017:N1017"/>
    <mergeCell ref="O1017:P1017"/>
    <mergeCell ref="Q1017:R1017"/>
    <mergeCell ref="S1017:T1017"/>
    <mergeCell ref="U1017:V1017"/>
    <mergeCell ref="E1018:F1018"/>
    <mergeCell ref="G1018:H1018"/>
    <mergeCell ref="I1018:J1018"/>
    <mergeCell ref="K1018:L1018"/>
    <mergeCell ref="M1018:N1018"/>
    <mergeCell ref="O1018:P1018"/>
    <mergeCell ref="Q1018:R1018"/>
    <mergeCell ref="S1018:T1018"/>
    <mergeCell ref="U1018:V1018"/>
    <mergeCell ref="E1015:F1015"/>
    <mergeCell ref="G1015:H1015"/>
    <mergeCell ref="I1015:J1015"/>
    <mergeCell ref="K1015:L1015"/>
    <mergeCell ref="M1015:N1015"/>
    <mergeCell ref="O1015:P1015"/>
    <mergeCell ref="Q1015:R1015"/>
    <mergeCell ref="S1015:T1015"/>
    <mergeCell ref="U1015:V1015"/>
    <mergeCell ref="E1016:F1016"/>
    <mergeCell ref="G1016:H1016"/>
    <mergeCell ref="I1016:J1016"/>
    <mergeCell ref="K1016:L1016"/>
    <mergeCell ref="M1016:N1016"/>
    <mergeCell ref="O1016:P1016"/>
    <mergeCell ref="Q1016:R1016"/>
    <mergeCell ref="S1016:T1016"/>
    <mergeCell ref="U1016:V1016"/>
    <mergeCell ref="E1013:F1013"/>
    <mergeCell ref="G1013:H1013"/>
    <mergeCell ref="I1013:J1013"/>
    <mergeCell ref="K1013:L1013"/>
    <mergeCell ref="M1013:N1013"/>
    <mergeCell ref="O1013:P1013"/>
    <mergeCell ref="Q1013:R1013"/>
    <mergeCell ref="S1013:T1013"/>
    <mergeCell ref="U1013:V1013"/>
    <mergeCell ref="E1014:F1014"/>
    <mergeCell ref="G1014:H1014"/>
    <mergeCell ref="I1014:J1014"/>
    <mergeCell ref="K1014:L1014"/>
    <mergeCell ref="M1014:N1014"/>
    <mergeCell ref="O1014:P1014"/>
    <mergeCell ref="Q1014:R1014"/>
    <mergeCell ref="S1014:T1014"/>
    <mergeCell ref="U1014:V1014"/>
    <mergeCell ref="E1011:F1011"/>
    <mergeCell ref="G1011:H1011"/>
    <mergeCell ref="I1011:J1011"/>
    <mergeCell ref="K1011:L1011"/>
    <mergeCell ref="M1011:N1011"/>
    <mergeCell ref="O1011:P1011"/>
    <mergeCell ref="Q1011:R1011"/>
    <mergeCell ref="S1011:T1011"/>
    <mergeCell ref="U1011:V1011"/>
    <mergeCell ref="E1012:F1012"/>
    <mergeCell ref="G1012:H1012"/>
    <mergeCell ref="I1012:J1012"/>
    <mergeCell ref="K1012:L1012"/>
    <mergeCell ref="M1012:N1012"/>
    <mergeCell ref="O1012:P1012"/>
    <mergeCell ref="Q1012:R1012"/>
    <mergeCell ref="S1012:T1012"/>
    <mergeCell ref="U1012:V1012"/>
    <mergeCell ref="E1009:F1009"/>
    <mergeCell ref="G1009:H1009"/>
    <mergeCell ref="I1009:J1009"/>
    <mergeCell ref="K1009:L1009"/>
    <mergeCell ref="M1009:N1009"/>
    <mergeCell ref="O1009:P1009"/>
    <mergeCell ref="Q1009:R1009"/>
    <mergeCell ref="S1009:T1009"/>
    <mergeCell ref="U1009:V1009"/>
    <mergeCell ref="E1010:F1010"/>
    <mergeCell ref="G1010:H1010"/>
    <mergeCell ref="I1010:J1010"/>
    <mergeCell ref="K1010:L1010"/>
    <mergeCell ref="M1010:N1010"/>
    <mergeCell ref="O1010:P1010"/>
    <mergeCell ref="Q1010:R1010"/>
    <mergeCell ref="S1010:T1010"/>
    <mergeCell ref="U1010:V1010"/>
    <mergeCell ref="E1007:F1007"/>
    <mergeCell ref="G1007:H1007"/>
    <mergeCell ref="I1007:J1007"/>
    <mergeCell ref="K1007:L1007"/>
    <mergeCell ref="M1007:N1007"/>
    <mergeCell ref="O1007:P1007"/>
    <mergeCell ref="Q1007:R1007"/>
    <mergeCell ref="S1007:T1007"/>
    <mergeCell ref="U1007:V1007"/>
    <mergeCell ref="E1008:F1008"/>
    <mergeCell ref="G1008:H1008"/>
    <mergeCell ref="I1008:J1008"/>
    <mergeCell ref="K1008:L1008"/>
    <mergeCell ref="M1008:N1008"/>
    <mergeCell ref="O1008:P1008"/>
    <mergeCell ref="Q1008:R1008"/>
    <mergeCell ref="S1008:T1008"/>
    <mergeCell ref="U1008:V1008"/>
    <mergeCell ref="E1005:F1005"/>
    <mergeCell ref="G1005:H1005"/>
    <mergeCell ref="I1005:J1005"/>
    <mergeCell ref="K1005:L1005"/>
    <mergeCell ref="M1005:N1005"/>
    <mergeCell ref="O1005:P1005"/>
    <mergeCell ref="Q1005:R1005"/>
    <mergeCell ref="S1005:T1005"/>
    <mergeCell ref="U1005:V1005"/>
    <mergeCell ref="E1006:F1006"/>
    <mergeCell ref="G1006:H1006"/>
    <mergeCell ref="I1006:J1006"/>
    <mergeCell ref="K1006:L1006"/>
    <mergeCell ref="M1006:N1006"/>
    <mergeCell ref="O1006:P1006"/>
    <mergeCell ref="Q1006:R1006"/>
    <mergeCell ref="S1006:T1006"/>
    <mergeCell ref="U1006:V1006"/>
    <mergeCell ref="A1003:A1004"/>
    <mergeCell ref="B1003:B1004"/>
    <mergeCell ref="C1003:C1004"/>
    <mergeCell ref="D1003:D1004"/>
    <mergeCell ref="E1003:F1003"/>
    <mergeCell ref="G1003:H1003"/>
    <mergeCell ref="I1003:J1003"/>
    <mergeCell ref="K1003:L1003"/>
    <mergeCell ref="M1003:N1004"/>
    <mergeCell ref="O1003:P1003"/>
    <mergeCell ref="Q1003:R1003"/>
    <mergeCell ref="S1003:T1003"/>
    <mergeCell ref="U1003:V1003"/>
    <mergeCell ref="W1003:W1004"/>
    <mergeCell ref="X1003:Y1003"/>
    <mergeCell ref="E1004:F1004"/>
    <mergeCell ref="G1004:H1004"/>
    <mergeCell ref="I1004:J1004"/>
    <mergeCell ref="K1004:L1004"/>
    <mergeCell ref="O1004:P1004"/>
    <mergeCell ref="Q1004:R1004"/>
    <mergeCell ref="S1004:T1004"/>
    <mergeCell ref="U1004:V1004"/>
    <mergeCell ref="E998:F998"/>
    <mergeCell ref="J998:N998"/>
    <mergeCell ref="O998:Q998"/>
    <mergeCell ref="R998:S998"/>
    <mergeCell ref="A1000:D1000"/>
    <mergeCell ref="E1000:F1000"/>
    <mergeCell ref="G1000:I1000"/>
    <mergeCell ref="J1000:K1000"/>
    <mergeCell ref="L1000:Q1000"/>
    <mergeCell ref="R1000:S1000"/>
    <mergeCell ref="T1000:Y1000"/>
    <mergeCell ref="A1001:B1001"/>
    <mergeCell ref="C1001:D1001"/>
    <mergeCell ref="E1001:F1001"/>
    <mergeCell ref="G1001:I1001"/>
    <mergeCell ref="J1001:K1001"/>
    <mergeCell ref="L1001:M1001"/>
    <mergeCell ref="E994:F994"/>
    <mergeCell ref="J994:N994"/>
    <mergeCell ref="O994:Q994"/>
    <mergeCell ref="R994:S994"/>
    <mergeCell ref="U994:Y994"/>
    <mergeCell ref="E995:F995"/>
    <mergeCell ref="J995:N995"/>
    <mergeCell ref="O995:Q995"/>
    <mergeCell ref="R995:S995"/>
    <mergeCell ref="E996:F996"/>
    <mergeCell ref="J996:N996"/>
    <mergeCell ref="O996:Q996"/>
    <mergeCell ref="R996:S996"/>
    <mergeCell ref="E997:F997"/>
    <mergeCell ref="J997:N997"/>
    <mergeCell ref="O997:Q997"/>
    <mergeCell ref="R997:S997"/>
    <mergeCell ref="A989:F989"/>
    <mergeCell ref="H989:S989"/>
    <mergeCell ref="U989:Y989"/>
    <mergeCell ref="E990:F990"/>
    <mergeCell ref="J990:N990"/>
    <mergeCell ref="O990:Q990"/>
    <mergeCell ref="R990:S990"/>
    <mergeCell ref="E991:F991"/>
    <mergeCell ref="J991:N991"/>
    <mergeCell ref="O991:Q991"/>
    <mergeCell ref="R991:S991"/>
    <mergeCell ref="E992:F992"/>
    <mergeCell ref="J992:N992"/>
    <mergeCell ref="O992:Q992"/>
    <mergeCell ref="R992:S992"/>
    <mergeCell ref="E993:F993"/>
    <mergeCell ref="J993:N993"/>
    <mergeCell ref="O993:Q993"/>
    <mergeCell ref="R993:S993"/>
    <mergeCell ref="E986:F986"/>
    <mergeCell ref="G986:H986"/>
    <mergeCell ref="I986:J986"/>
    <mergeCell ref="K986:L986"/>
    <mergeCell ref="M986:N986"/>
    <mergeCell ref="O986:P986"/>
    <mergeCell ref="Q986:R986"/>
    <mergeCell ref="S986:T986"/>
    <mergeCell ref="U986:V986"/>
    <mergeCell ref="E987:F987"/>
    <mergeCell ref="G987:H987"/>
    <mergeCell ref="I987:J987"/>
    <mergeCell ref="K987:L987"/>
    <mergeCell ref="M987:N987"/>
    <mergeCell ref="O987:P987"/>
    <mergeCell ref="Q987:R987"/>
    <mergeCell ref="S987:T987"/>
    <mergeCell ref="U987:V987"/>
    <mergeCell ref="E984:F984"/>
    <mergeCell ref="G984:H984"/>
    <mergeCell ref="I984:J984"/>
    <mergeCell ref="K984:L984"/>
    <mergeCell ref="M984:N984"/>
    <mergeCell ref="O984:P984"/>
    <mergeCell ref="Q984:R984"/>
    <mergeCell ref="S984:T984"/>
    <mergeCell ref="U984:V984"/>
    <mergeCell ref="E985:F985"/>
    <mergeCell ref="G985:H985"/>
    <mergeCell ref="I985:J985"/>
    <mergeCell ref="K985:L985"/>
    <mergeCell ref="M985:N985"/>
    <mergeCell ref="O985:P985"/>
    <mergeCell ref="Q985:R985"/>
    <mergeCell ref="S985:T985"/>
    <mergeCell ref="U985:V985"/>
    <mergeCell ref="E982:F982"/>
    <mergeCell ref="G982:H982"/>
    <mergeCell ref="I982:J982"/>
    <mergeCell ref="K982:L982"/>
    <mergeCell ref="M982:N982"/>
    <mergeCell ref="O982:P982"/>
    <mergeCell ref="Q982:R982"/>
    <mergeCell ref="S982:T982"/>
    <mergeCell ref="U982:V982"/>
    <mergeCell ref="E983:F983"/>
    <mergeCell ref="G983:H983"/>
    <mergeCell ref="I983:J983"/>
    <mergeCell ref="K983:L983"/>
    <mergeCell ref="M983:N983"/>
    <mergeCell ref="O983:P983"/>
    <mergeCell ref="Q983:R983"/>
    <mergeCell ref="S983:T983"/>
    <mergeCell ref="U983:V983"/>
    <mergeCell ref="E980:F980"/>
    <mergeCell ref="G980:H980"/>
    <mergeCell ref="I980:J980"/>
    <mergeCell ref="K980:L980"/>
    <mergeCell ref="M980:N980"/>
    <mergeCell ref="O980:P980"/>
    <mergeCell ref="Q980:R980"/>
    <mergeCell ref="S980:T980"/>
    <mergeCell ref="U980:V980"/>
    <mergeCell ref="E981:F981"/>
    <mergeCell ref="G981:H981"/>
    <mergeCell ref="I981:J981"/>
    <mergeCell ref="K981:L981"/>
    <mergeCell ref="M981:N981"/>
    <mergeCell ref="O981:P981"/>
    <mergeCell ref="Q981:R981"/>
    <mergeCell ref="S981:T981"/>
    <mergeCell ref="U981:V981"/>
    <mergeCell ref="E978:F978"/>
    <mergeCell ref="G978:H978"/>
    <mergeCell ref="I978:J978"/>
    <mergeCell ref="K978:L978"/>
    <mergeCell ref="M978:N978"/>
    <mergeCell ref="O978:P978"/>
    <mergeCell ref="Q978:R978"/>
    <mergeCell ref="S978:T978"/>
    <mergeCell ref="U978:V978"/>
    <mergeCell ref="E979:F979"/>
    <mergeCell ref="G979:H979"/>
    <mergeCell ref="I979:J979"/>
    <mergeCell ref="K979:L979"/>
    <mergeCell ref="M979:N979"/>
    <mergeCell ref="O979:P979"/>
    <mergeCell ref="Q979:R979"/>
    <mergeCell ref="S979:T979"/>
    <mergeCell ref="U979:V979"/>
    <mergeCell ref="E976:F976"/>
    <mergeCell ref="G976:H976"/>
    <mergeCell ref="I976:J976"/>
    <mergeCell ref="K976:L976"/>
    <mergeCell ref="M976:N976"/>
    <mergeCell ref="O976:P976"/>
    <mergeCell ref="Q976:R976"/>
    <mergeCell ref="S976:T976"/>
    <mergeCell ref="U976:V976"/>
    <mergeCell ref="E977:F977"/>
    <mergeCell ref="G977:H977"/>
    <mergeCell ref="I977:J977"/>
    <mergeCell ref="K977:L977"/>
    <mergeCell ref="M977:N977"/>
    <mergeCell ref="O977:P977"/>
    <mergeCell ref="Q977:R977"/>
    <mergeCell ref="S977:T977"/>
    <mergeCell ref="U977:V977"/>
    <mergeCell ref="E974:F974"/>
    <mergeCell ref="G974:H974"/>
    <mergeCell ref="I974:J974"/>
    <mergeCell ref="K974:L974"/>
    <mergeCell ref="M974:N974"/>
    <mergeCell ref="O974:P974"/>
    <mergeCell ref="Q974:R974"/>
    <mergeCell ref="S974:T974"/>
    <mergeCell ref="U974:V974"/>
    <mergeCell ref="E975:F975"/>
    <mergeCell ref="G975:H975"/>
    <mergeCell ref="I975:J975"/>
    <mergeCell ref="K975:L975"/>
    <mergeCell ref="M975:N975"/>
    <mergeCell ref="O975:P975"/>
    <mergeCell ref="Q975:R975"/>
    <mergeCell ref="S975:T975"/>
    <mergeCell ref="U975:V975"/>
    <mergeCell ref="E972:F972"/>
    <mergeCell ref="G972:H972"/>
    <mergeCell ref="I972:J972"/>
    <mergeCell ref="K972:L972"/>
    <mergeCell ref="M972:N972"/>
    <mergeCell ref="O972:P972"/>
    <mergeCell ref="Q972:R972"/>
    <mergeCell ref="S972:T972"/>
    <mergeCell ref="U972:V972"/>
    <mergeCell ref="E973:F973"/>
    <mergeCell ref="G973:H973"/>
    <mergeCell ref="I973:J973"/>
    <mergeCell ref="K973:L973"/>
    <mergeCell ref="M973:N973"/>
    <mergeCell ref="O973:P973"/>
    <mergeCell ref="Q973:R973"/>
    <mergeCell ref="S973:T973"/>
    <mergeCell ref="U973:V973"/>
    <mergeCell ref="A970:A971"/>
    <mergeCell ref="B970:B971"/>
    <mergeCell ref="C970:C971"/>
    <mergeCell ref="D970:D971"/>
    <mergeCell ref="E970:F970"/>
    <mergeCell ref="G970:H970"/>
    <mergeCell ref="I970:J970"/>
    <mergeCell ref="K970:L970"/>
    <mergeCell ref="M970:N971"/>
    <mergeCell ref="O970:P970"/>
    <mergeCell ref="Q970:R970"/>
    <mergeCell ref="S970:T970"/>
    <mergeCell ref="U970:V970"/>
    <mergeCell ref="W970:W971"/>
    <mergeCell ref="X970:Y970"/>
    <mergeCell ref="E971:F971"/>
    <mergeCell ref="G971:H971"/>
    <mergeCell ref="I971:J971"/>
    <mergeCell ref="K971:L971"/>
    <mergeCell ref="O971:P971"/>
    <mergeCell ref="Q971:R971"/>
    <mergeCell ref="S971:T971"/>
    <mergeCell ref="U971:V971"/>
    <mergeCell ref="E965:F965"/>
    <mergeCell ref="J965:N965"/>
    <mergeCell ref="O965:Q965"/>
    <mergeCell ref="R965:S965"/>
    <mergeCell ref="A967:D967"/>
    <mergeCell ref="E967:F967"/>
    <mergeCell ref="G967:I967"/>
    <mergeCell ref="J967:K967"/>
    <mergeCell ref="L967:Q967"/>
    <mergeCell ref="R967:S967"/>
    <mergeCell ref="T967:Y967"/>
    <mergeCell ref="A968:B968"/>
    <mergeCell ref="C968:D968"/>
    <mergeCell ref="E968:F968"/>
    <mergeCell ref="G968:I968"/>
    <mergeCell ref="J968:K968"/>
    <mergeCell ref="L968:M968"/>
    <mergeCell ref="E961:F961"/>
    <mergeCell ref="J961:N961"/>
    <mergeCell ref="O961:Q961"/>
    <mergeCell ref="R961:S961"/>
    <mergeCell ref="U961:Y961"/>
    <mergeCell ref="E962:F962"/>
    <mergeCell ref="J962:N962"/>
    <mergeCell ref="O962:Q962"/>
    <mergeCell ref="R962:S962"/>
    <mergeCell ref="E963:F963"/>
    <mergeCell ref="J963:N963"/>
    <mergeCell ref="O963:Q963"/>
    <mergeCell ref="R963:S963"/>
    <mergeCell ref="E964:F964"/>
    <mergeCell ref="J964:N964"/>
    <mergeCell ref="O964:Q964"/>
    <mergeCell ref="R964:S964"/>
    <mergeCell ref="A956:F956"/>
    <mergeCell ref="H956:S956"/>
    <mergeCell ref="U956:Y956"/>
    <mergeCell ref="E957:F957"/>
    <mergeCell ref="J957:N957"/>
    <mergeCell ref="O957:Q957"/>
    <mergeCell ref="R957:S957"/>
    <mergeCell ref="E958:F958"/>
    <mergeCell ref="J958:N958"/>
    <mergeCell ref="O958:Q958"/>
    <mergeCell ref="R958:S958"/>
    <mergeCell ref="E959:F959"/>
    <mergeCell ref="J959:N959"/>
    <mergeCell ref="O959:Q959"/>
    <mergeCell ref="R959:S959"/>
    <mergeCell ref="E960:F960"/>
    <mergeCell ref="J960:N960"/>
    <mergeCell ref="O960:Q960"/>
    <mergeCell ref="R960:S960"/>
    <mergeCell ref="E953:F953"/>
    <mergeCell ref="G953:H953"/>
    <mergeCell ref="I953:J953"/>
    <mergeCell ref="K953:L953"/>
    <mergeCell ref="M953:N953"/>
    <mergeCell ref="O953:P953"/>
    <mergeCell ref="Q953:R953"/>
    <mergeCell ref="S953:T953"/>
    <mergeCell ref="U953:V953"/>
    <mergeCell ref="E954:F954"/>
    <mergeCell ref="G954:H954"/>
    <mergeCell ref="I954:J954"/>
    <mergeCell ref="K954:L954"/>
    <mergeCell ref="M954:N954"/>
    <mergeCell ref="O954:P954"/>
    <mergeCell ref="Q954:R954"/>
    <mergeCell ref="S954:T954"/>
    <mergeCell ref="U954:V954"/>
    <mergeCell ref="E951:F951"/>
    <mergeCell ref="G951:H951"/>
    <mergeCell ref="I951:J951"/>
    <mergeCell ref="K951:L951"/>
    <mergeCell ref="M951:N951"/>
    <mergeCell ref="O951:P951"/>
    <mergeCell ref="Q951:R951"/>
    <mergeCell ref="S951:T951"/>
    <mergeCell ref="U951:V951"/>
    <mergeCell ref="E952:F952"/>
    <mergeCell ref="G952:H952"/>
    <mergeCell ref="I952:J952"/>
    <mergeCell ref="K952:L952"/>
    <mergeCell ref="M952:N952"/>
    <mergeCell ref="O952:P952"/>
    <mergeCell ref="Q952:R952"/>
    <mergeCell ref="S952:T952"/>
    <mergeCell ref="U952:V952"/>
    <mergeCell ref="E949:F949"/>
    <mergeCell ref="G949:H949"/>
    <mergeCell ref="I949:J949"/>
    <mergeCell ref="K949:L949"/>
    <mergeCell ref="M949:N949"/>
    <mergeCell ref="O949:P949"/>
    <mergeCell ref="Q949:R949"/>
    <mergeCell ref="S949:T949"/>
    <mergeCell ref="U949:V949"/>
    <mergeCell ref="E950:F950"/>
    <mergeCell ref="G950:H950"/>
    <mergeCell ref="I950:J950"/>
    <mergeCell ref="K950:L950"/>
    <mergeCell ref="M950:N950"/>
    <mergeCell ref="O950:P950"/>
    <mergeCell ref="Q950:R950"/>
    <mergeCell ref="S950:T950"/>
    <mergeCell ref="U950:V950"/>
    <mergeCell ref="E947:F947"/>
    <mergeCell ref="G947:H947"/>
    <mergeCell ref="I947:J947"/>
    <mergeCell ref="K947:L947"/>
    <mergeCell ref="M947:N947"/>
    <mergeCell ref="O947:P947"/>
    <mergeCell ref="Q947:R947"/>
    <mergeCell ref="S947:T947"/>
    <mergeCell ref="U947:V947"/>
    <mergeCell ref="E948:F948"/>
    <mergeCell ref="G948:H948"/>
    <mergeCell ref="I948:J948"/>
    <mergeCell ref="K948:L948"/>
    <mergeCell ref="M948:N948"/>
    <mergeCell ref="O948:P948"/>
    <mergeCell ref="Q948:R948"/>
    <mergeCell ref="S948:T948"/>
    <mergeCell ref="U948:V948"/>
    <mergeCell ref="E945:F945"/>
    <mergeCell ref="G945:H945"/>
    <mergeCell ref="I945:J945"/>
    <mergeCell ref="K945:L945"/>
    <mergeCell ref="M945:N945"/>
    <mergeCell ref="O945:P945"/>
    <mergeCell ref="Q945:R945"/>
    <mergeCell ref="S945:T945"/>
    <mergeCell ref="U945:V945"/>
    <mergeCell ref="E946:F946"/>
    <mergeCell ref="G946:H946"/>
    <mergeCell ref="I946:J946"/>
    <mergeCell ref="K946:L946"/>
    <mergeCell ref="M946:N946"/>
    <mergeCell ref="O946:P946"/>
    <mergeCell ref="Q946:R946"/>
    <mergeCell ref="S946:T946"/>
    <mergeCell ref="U946:V946"/>
    <mergeCell ref="E943:F943"/>
    <mergeCell ref="G943:H943"/>
    <mergeCell ref="I943:J943"/>
    <mergeCell ref="K943:L943"/>
    <mergeCell ref="M943:N943"/>
    <mergeCell ref="O943:P943"/>
    <mergeCell ref="Q943:R943"/>
    <mergeCell ref="S943:T943"/>
    <mergeCell ref="U943:V943"/>
    <mergeCell ref="E944:F944"/>
    <mergeCell ref="G944:H944"/>
    <mergeCell ref="I944:J944"/>
    <mergeCell ref="K944:L944"/>
    <mergeCell ref="M944:N944"/>
    <mergeCell ref="O944:P944"/>
    <mergeCell ref="Q944:R944"/>
    <mergeCell ref="S944:T944"/>
    <mergeCell ref="U944:V944"/>
    <mergeCell ref="E941:F941"/>
    <mergeCell ref="G941:H941"/>
    <mergeCell ref="I941:J941"/>
    <mergeCell ref="K941:L941"/>
    <mergeCell ref="M941:N941"/>
    <mergeCell ref="O941:P941"/>
    <mergeCell ref="Q941:R941"/>
    <mergeCell ref="S941:T941"/>
    <mergeCell ref="U941:V941"/>
    <mergeCell ref="E942:F942"/>
    <mergeCell ref="G942:H942"/>
    <mergeCell ref="I942:J942"/>
    <mergeCell ref="K942:L942"/>
    <mergeCell ref="M942:N942"/>
    <mergeCell ref="O942:P942"/>
    <mergeCell ref="Q942:R942"/>
    <mergeCell ref="S942:T942"/>
    <mergeCell ref="U942:V942"/>
    <mergeCell ref="E939:F939"/>
    <mergeCell ref="G939:H939"/>
    <mergeCell ref="I939:J939"/>
    <mergeCell ref="K939:L939"/>
    <mergeCell ref="M939:N939"/>
    <mergeCell ref="O939:P939"/>
    <mergeCell ref="Q939:R939"/>
    <mergeCell ref="S939:T939"/>
    <mergeCell ref="U939:V939"/>
    <mergeCell ref="E940:F940"/>
    <mergeCell ref="G940:H940"/>
    <mergeCell ref="I940:J940"/>
    <mergeCell ref="K940:L940"/>
    <mergeCell ref="M940:N940"/>
    <mergeCell ref="O940:P940"/>
    <mergeCell ref="Q940:R940"/>
    <mergeCell ref="S940:T940"/>
    <mergeCell ref="U940:V940"/>
    <mergeCell ref="A937:A938"/>
    <mergeCell ref="B937:B938"/>
    <mergeCell ref="C937:C938"/>
    <mergeCell ref="D937:D938"/>
    <mergeCell ref="E937:F937"/>
    <mergeCell ref="G937:H937"/>
    <mergeCell ref="I937:J937"/>
    <mergeCell ref="K937:L937"/>
    <mergeCell ref="M937:N938"/>
    <mergeCell ref="O937:P937"/>
    <mergeCell ref="Q937:R937"/>
    <mergeCell ref="S937:T937"/>
    <mergeCell ref="U937:V937"/>
    <mergeCell ref="W937:W938"/>
    <mergeCell ref="X937:Y937"/>
    <mergeCell ref="E938:F938"/>
    <mergeCell ref="G938:H938"/>
    <mergeCell ref="I938:J938"/>
    <mergeCell ref="K938:L938"/>
    <mergeCell ref="O938:P938"/>
    <mergeCell ref="Q938:R938"/>
    <mergeCell ref="S938:T938"/>
    <mergeCell ref="U938:V938"/>
    <mergeCell ref="E932:F932"/>
    <mergeCell ref="J932:N932"/>
    <mergeCell ref="O932:Q932"/>
    <mergeCell ref="R932:S932"/>
    <mergeCell ref="A934:D934"/>
    <mergeCell ref="E934:F934"/>
    <mergeCell ref="G934:I934"/>
    <mergeCell ref="J934:K934"/>
    <mergeCell ref="L934:Q934"/>
    <mergeCell ref="R934:S934"/>
    <mergeCell ref="T934:Y934"/>
    <mergeCell ref="A935:B935"/>
    <mergeCell ref="C935:D935"/>
    <mergeCell ref="E935:F935"/>
    <mergeCell ref="G935:I935"/>
    <mergeCell ref="J935:K935"/>
    <mergeCell ref="L935:M935"/>
    <mergeCell ref="E928:F928"/>
    <mergeCell ref="J928:N928"/>
    <mergeCell ref="O928:Q928"/>
    <mergeCell ref="R928:S928"/>
    <mergeCell ref="U928:Y928"/>
    <mergeCell ref="E929:F929"/>
    <mergeCell ref="J929:N929"/>
    <mergeCell ref="O929:Q929"/>
    <mergeCell ref="R929:S929"/>
    <mergeCell ref="E930:F930"/>
    <mergeCell ref="J930:N930"/>
    <mergeCell ref="O930:Q930"/>
    <mergeCell ref="R930:S930"/>
    <mergeCell ref="E931:F931"/>
    <mergeCell ref="J931:N931"/>
    <mergeCell ref="O931:Q931"/>
    <mergeCell ref="R931:S931"/>
    <mergeCell ref="A923:F923"/>
    <mergeCell ref="H923:S923"/>
    <mergeCell ref="U923:Y923"/>
    <mergeCell ref="E924:F924"/>
    <mergeCell ref="J924:N924"/>
    <mergeCell ref="O924:Q924"/>
    <mergeCell ref="R924:S924"/>
    <mergeCell ref="E925:F925"/>
    <mergeCell ref="J925:N925"/>
    <mergeCell ref="O925:Q925"/>
    <mergeCell ref="R925:S925"/>
    <mergeCell ref="E926:F926"/>
    <mergeCell ref="J926:N926"/>
    <mergeCell ref="O926:Q926"/>
    <mergeCell ref="R926:S926"/>
    <mergeCell ref="E927:F927"/>
    <mergeCell ref="J927:N927"/>
    <mergeCell ref="O927:Q927"/>
    <mergeCell ref="R927:S927"/>
    <mergeCell ref="E920:F920"/>
    <mergeCell ref="G920:H920"/>
    <mergeCell ref="I920:J920"/>
    <mergeCell ref="K920:L920"/>
    <mergeCell ref="M920:N920"/>
    <mergeCell ref="O920:P920"/>
    <mergeCell ref="Q920:R920"/>
    <mergeCell ref="S920:T920"/>
    <mergeCell ref="U920:V920"/>
    <mergeCell ref="E921:F921"/>
    <mergeCell ref="G921:H921"/>
    <mergeCell ref="I921:J921"/>
    <mergeCell ref="K921:L921"/>
    <mergeCell ref="M921:N921"/>
    <mergeCell ref="O921:P921"/>
    <mergeCell ref="Q921:R921"/>
    <mergeCell ref="S921:T921"/>
    <mergeCell ref="U921:V921"/>
    <mergeCell ref="E918:F918"/>
    <mergeCell ref="G918:H918"/>
    <mergeCell ref="I918:J918"/>
    <mergeCell ref="K918:L918"/>
    <mergeCell ref="M918:N918"/>
    <mergeCell ref="O918:P918"/>
    <mergeCell ref="Q918:R918"/>
    <mergeCell ref="S918:T918"/>
    <mergeCell ref="U918:V918"/>
    <mergeCell ref="E919:F919"/>
    <mergeCell ref="G919:H919"/>
    <mergeCell ref="I919:J919"/>
    <mergeCell ref="K919:L919"/>
    <mergeCell ref="M919:N919"/>
    <mergeCell ref="O919:P919"/>
    <mergeCell ref="Q919:R919"/>
    <mergeCell ref="S919:T919"/>
    <mergeCell ref="U919:V919"/>
    <mergeCell ref="E916:F916"/>
    <mergeCell ref="G916:H916"/>
    <mergeCell ref="I916:J916"/>
    <mergeCell ref="K916:L916"/>
    <mergeCell ref="M916:N916"/>
    <mergeCell ref="O916:P916"/>
    <mergeCell ref="Q916:R916"/>
    <mergeCell ref="S916:T916"/>
    <mergeCell ref="U916:V916"/>
    <mergeCell ref="E917:F917"/>
    <mergeCell ref="G917:H917"/>
    <mergeCell ref="I917:J917"/>
    <mergeCell ref="K917:L917"/>
    <mergeCell ref="M917:N917"/>
    <mergeCell ref="O917:P917"/>
    <mergeCell ref="Q917:R917"/>
    <mergeCell ref="S917:T917"/>
    <mergeCell ref="U917:V917"/>
    <mergeCell ref="E914:F914"/>
    <mergeCell ref="G914:H914"/>
    <mergeCell ref="I914:J914"/>
    <mergeCell ref="K914:L914"/>
    <mergeCell ref="M914:N914"/>
    <mergeCell ref="O914:P914"/>
    <mergeCell ref="Q914:R914"/>
    <mergeCell ref="S914:T914"/>
    <mergeCell ref="U914:V914"/>
    <mergeCell ref="E915:F915"/>
    <mergeCell ref="G915:H915"/>
    <mergeCell ref="I915:J915"/>
    <mergeCell ref="K915:L915"/>
    <mergeCell ref="M915:N915"/>
    <mergeCell ref="O915:P915"/>
    <mergeCell ref="Q915:R915"/>
    <mergeCell ref="S915:T915"/>
    <mergeCell ref="U915:V915"/>
    <mergeCell ref="E912:F912"/>
    <mergeCell ref="G912:H912"/>
    <mergeCell ref="I912:J912"/>
    <mergeCell ref="K912:L912"/>
    <mergeCell ref="M912:N912"/>
    <mergeCell ref="O912:P912"/>
    <mergeCell ref="Q912:R912"/>
    <mergeCell ref="S912:T912"/>
    <mergeCell ref="U912:V912"/>
    <mergeCell ref="E913:F913"/>
    <mergeCell ref="G913:H913"/>
    <mergeCell ref="I913:J913"/>
    <mergeCell ref="K913:L913"/>
    <mergeCell ref="M913:N913"/>
    <mergeCell ref="O913:P913"/>
    <mergeCell ref="Q913:R913"/>
    <mergeCell ref="S913:T913"/>
    <mergeCell ref="U913:V913"/>
    <mergeCell ref="E910:F910"/>
    <mergeCell ref="G910:H910"/>
    <mergeCell ref="I910:J910"/>
    <mergeCell ref="K910:L910"/>
    <mergeCell ref="M910:N910"/>
    <mergeCell ref="O910:P910"/>
    <mergeCell ref="Q910:R910"/>
    <mergeCell ref="S910:T910"/>
    <mergeCell ref="U910:V910"/>
    <mergeCell ref="E911:F911"/>
    <mergeCell ref="G911:H911"/>
    <mergeCell ref="I911:J911"/>
    <mergeCell ref="K911:L911"/>
    <mergeCell ref="M911:N911"/>
    <mergeCell ref="O911:P911"/>
    <mergeCell ref="Q911:R911"/>
    <mergeCell ref="S911:T911"/>
    <mergeCell ref="U911:V911"/>
    <mergeCell ref="E908:F908"/>
    <mergeCell ref="G908:H908"/>
    <mergeCell ref="I908:J908"/>
    <mergeCell ref="K908:L908"/>
    <mergeCell ref="M908:N908"/>
    <mergeCell ref="O908:P908"/>
    <mergeCell ref="Q908:R908"/>
    <mergeCell ref="S908:T908"/>
    <mergeCell ref="U908:V908"/>
    <mergeCell ref="E909:F909"/>
    <mergeCell ref="G909:H909"/>
    <mergeCell ref="I909:J909"/>
    <mergeCell ref="K909:L909"/>
    <mergeCell ref="M909:N909"/>
    <mergeCell ref="O909:P909"/>
    <mergeCell ref="Q909:R909"/>
    <mergeCell ref="S909:T909"/>
    <mergeCell ref="U909:V909"/>
    <mergeCell ref="E906:F906"/>
    <mergeCell ref="G906:H906"/>
    <mergeCell ref="I906:J906"/>
    <mergeCell ref="K906:L906"/>
    <mergeCell ref="M906:N906"/>
    <mergeCell ref="O906:P906"/>
    <mergeCell ref="Q906:R906"/>
    <mergeCell ref="S906:T906"/>
    <mergeCell ref="U906:V906"/>
    <mergeCell ref="E907:F907"/>
    <mergeCell ref="G907:H907"/>
    <mergeCell ref="I907:J907"/>
    <mergeCell ref="K907:L907"/>
    <mergeCell ref="M907:N907"/>
    <mergeCell ref="O907:P907"/>
    <mergeCell ref="Q907:R907"/>
    <mergeCell ref="S907:T907"/>
    <mergeCell ref="U907:V907"/>
    <mergeCell ref="A904:A905"/>
    <mergeCell ref="B904:B905"/>
    <mergeCell ref="C904:C905"/>
    <mergeCell ref="D904:D905"/>
    <mergeCell ref="E904:F904"/>
    <mergeCell ref="G904:H904"/>
    <mergeCell ref="I904:J904"/>
    <mergeCell ref="K904:L904"/>
    <mergeCell ref="M904:N905"/>
    <mergeCell ref="O904:P904"/>
    <mergeCell ref="Q904:R904"/>
    <mergeCell ref="S904:T904"/>
    <mergeCell ref="U904:V904"/>
    <mergeCell ref="W904:W905"/>
    <mergeCell ref="X904:Y904"/>
    <mergeCell ref="E905:F905"/>
    <mergeCell ref="G905:H905"/>
    <mergeCell ref="I905:J905"/>
    <mergeCell ref="K905:L905"/>
    <mergeCell ref="O905:P905"/>
    <mergeCell ref="Q905:R905"/>
    <mergeCell ref="S905:T905"/>
    <mergeCell ref="U905:V905"/>
    <mergeCell ref="E899:F899"/>
    <mergeCell ref="J899:N899"/>
    <mergeCell ref="O899:Q899"/>
    <mergeCell ref="R899:S899"/>
    <mergeCell ref="A901:D901"/>
    <mergeCell ref="E901:F901"/>
    <mergeCell ref="G901:I901"/>
    <mergeCell ref="J901:K901"/>
    <mergeCell ref="L901:Q901"/>
    <mergeCell ref="R901:S901"/>
    <mergeCell ref="T901:Y901"/>
    <mergeCell ref="A902:B902"/>
    <mergeCell ref="C902:D902"/>
    <mergeCell ref="E902:F902"/>
    <mergeCell ref="G902:I902"/>
    <mergeCell ref="J902:K902"/>
    <mergeCell ref="L902:M902"/>
    <mergeCell ref="E895:F895"/>
    <mergeCell ref="J895:N895"/>
    <mergeCell ref="O895:Q895"/>
    <mergeCell ref="R895:S895"/>
    <mergeCell ref="U895:Y895"/>
    <mergeCell ref="E896:F896"/>
    <mergeCell ref="J896:N896"/>
    <mergeCell ref="O896:Q896"/>
    <mergeCell ref="R896:S896"/>
    <mergeCell ref="E897:F897"/>
    <mergeCell ref="J897:N897"/>
    <mergeCell ref="O897:Q897"/>
    <mergeCell ref="R897:S897"/>
    <mergeCell ref="E898:F898"/>
    <mergeCell ref="J898:N898"/>
    <mergeCell ref="O898:Q898"/>
    <mergeCell ref="R898:S898"/>
    <mergeCell ref="A890:F890"/>
    <mergeCell ref="H890:S890"/>
    <mergeCell ref="U890:Y890"/>
    <mergeCell ref="E891:F891"/>
    <mergeCell ref="J891:N891"/>
    <mergeCell ref="O891:Q891"/>
    <mergeCell ref="R891:S891"/>
    <mergeCell ref="E892:F892"/>
    <mergeCell ref="J892:N892"/>
    <mergeCell ref="O892:Q892"/>
    <mergeCell ref="R892:S892"/>
    <mergeCell ref="E893:F893"/>
    <mergeCell ref="J893:N893"/>
    <mergeCell ref="O893:Q893"/>
    <mergeCell ref="R893:S893"/>
    <mergeCell ref="E894:F894"/>
    <mergeCell ref="J894:N894"/>
    <mergeCell ref="O894:Q894"/>
    <mergeCell ref="R894:S894"/>
    <mergeCell ref="E887:F887"/>
    <mergeCell ref="G887:H887"/>
    <mergeCell ref="I887:J887"/>
    <mergeCell ref="K887:L887"/>
    <mergeCell ref="M887:N887"/>
    <mergeCell ref="O887:P887"/>
    <mergeCell ref="Q887:R887"/>
    <mergeCell ref="S887:T887"/>
    <mergeCell ref="U887:V887"/>
    <mergeCell ref="E888:F888"/>
    <mergeCell ref="G888:H888"/>
    <mergeCell ref="I888:J888"/>
    <mergeCell ref="K888:L888"/>
    <mergeCell ref="M888:N888"/>
    <mergeCell ref="O888:P888"/>
    <mergeCell ref="Q888:R888"/>
    <mergeCell ref="S888:T888"/>
    <mergeCell ref="U888:V888"/>
    <mergeCell ref="E885:F885"/>
    <mergeCell ref="G885:H885"/>
    <mergeCell ref="I885:J885"/>
    <mergeCell ref="K885:L885"/>
    <mergeCell ref="M885:N885"/>
    <mergeCell ref="O885:P885"/>
    <mergeCell ref="Q885:R885"/>
    <mergeCell ref="S885:T885"/>
    <mergeCell ref="U885:V885"/>
    <mergeCell ref="E886:F886"/>
    <mergeCell ref="G886:H886"/>
    <mergeCell ref="I886:J886"/>
    <mergeCell ref="K886:L886"/>
    <mergeCell ref="M886:N886"/>
    <mergeCell ref="O886:P886"/>
    <mergeCell ref="Q886:R886"/>
    <mergeCell ref="S886:T886"/>
    <mergeCell ref="U886:V886"/>
    <mergeCell ref="E883:F883"/>
    <mergeCell ref="G883:H883"/>
    <mergeCell ref="I883:J883"/>
    <mergeCell ref="K883:L883"/>
    <mergeCell ref="M883:N883"/>
    <mergeCell ref="O883:P883"/>
    <mergeCell ref="Q883:R883"/>
    <mergeCell ref="S883:T883"/>
    <mergeCell ref="U883:V883"/>
    <mergeCell ref="E884:F884"/>
    <mergeCell ref="G884:H884"/>
    <mergeCell ref="I884:J884"/>
    <mergeCell ref="K884:L884"/>
    <mergeCell ref="M884:N884"/>
    <mergeCell ref="O884:P884"/>
    <mergeCell ref="Q884:R884"/>
    <mergeCell ref="S884:T884"/>
    <mergeCell ref="U884:V884"/>
    <mergeCell ref="E881:F881"/>
    <mergeCell ref="G881:H881"/>
    <mergeCell ref="I881:J881"/>
    <mergeCell ref="K881:L881"/>
    <mergeCell ref="M881:N881"/>
    <mergeCell ref="O881:P881"/>
    <mergeCell ref="Q881:R881"/>
    <mergeCell ref="S881:T881"/>
    <mergeCell ref="U881:V881"/>
    <mergeCell ref="E882:F882"/>
    <mergeCell ref="G882:H882"/>
    <mergeCell ref="I882:J882"/>
    <mergeCell ref="K882:L882"/>
    <mergeCell ref="M882:N882"/>
    <mergeCell ref="O882:P882"/>
    <mergeCell ref="Q882:R882"/>
    <mergeCell ref="S882:T882"/>
    <mergeCell ref="U882:V882"/>
    <mergeCell ref="E879:F879"/>
    <mergeCell ref="G879:H879"/>
    <mergeCell ref="I879:J879"/>
    <mergeCell ref="K879:L879"/>
    <mergeCell ref="M879:N879"/>
    <mergeCell ref="O879:P879"/>
    <mergeCell ref="Q879:R879"/>
    <mergeCell ref="S879:T879"/>
    <mergeCell ref="U879:V879"/>
    <mergeCell ref="E880:F880"/>
    <mergeCell ref="G880:H880"/>
    <mergeCell ref="I880:J880"/>
    <mergeCell ref="K880:L880"/>
    <mergeCell ref="M880:N880"/>
    <mergeCell ref="O880:P880"/>
    <mergeCell ref="Q880:R880"/>
    <mergeCell ref="S880:T880"/>
    <mergeCell ref="U880:V880"/>
    <mergeCell ref="E877:F877"/>
    <mergeCell ref="G877:H877"/>
    <mergeCell ref="I877:J877"/>
    <mergeCell ref="K877:L877"/>
    <mergeCell ref="M877:N877"/>
    <mergeCell ref="O877:P877"/>
    <mergeCell ref="Q877:R877"/>
    <mergeCell ref="S877:T877"/>
    <mergeCell ref="U877:V877"/>
    <mergeCell ref="E878:F878"/>
    <mergeCell ref="G878:H878"/>
    <mergeCell ref="I878:J878"/>
    <mergeCell ref="K878:L878"/>
    <mergeCell ref="M878:N878"/>
    <mergeCell ref="O878:P878"/>
    <mergeCell ref="Q878:R878"/>
    <mergeCell ref="S878:T878"/>
    <mergeCell ref="U878:V878"/>
    <mergeCell ref="E875:F875"/>
    <mergeCell ref="G875:H875"/>
    <mergeCell ref="I875:J875"/>
    <mergeCell ref="K875:L875"/>
    <mergeCell ref="M875:N875"/>
    <mergeCell ref="O875:P875"/>
    <mergeCell ref="Q875:R875"/>
    <mergeCell ref="S875:T875"/>
    <mergeCell ref="U875:V875"/>
    <mergeCell ref="E876:F876"/>
    <mergeCell ref="G876:H876"/>
    <mergeCell ref="I876:J876"/>
    <mergeCell ref="K876:L876"/>
    <mergeCell ref="M876:N876"/>
    <mergeCell ref="O876:P876"/>
    <mergeCell ref="Q876:R876"/>
    <mergeCell ref="S876:T876"/>
    <mergeCell ref="U876:V876"/>
    <mergeCell ref="E873:F873"/>
    <mergeCell ref="G873:H873"/>
    <mergeCell ref="I873:J873"/>
    <mergeCell ref="K873:L873"/>
    <mergeCell ref="M873:N873"/>
    <mergeCell ref="O873:P873"/>
    <mergeCell ref="Q873:R873"/>
    <mergeCell ref="S873:T873"/>
    <mergeCell ref="U873:V873"/>
    <mergeCell ref="E874:F874"/>
    <mergeCell ref="G874:H874"/>
    <mergeCell ref="I874:J874"/>
    <mergeCell ref="K874:L874"/>
    <mergeCell ref="M874:N874"/>
    <mergeCell ref="O874:P874"/>
    <mergeCell ref="Q874:R874"/>
    <mergeCell ref="S874:T874"/>
    <mergeCell ref="U874:V874"/>
    <mergeCell ref="A871:A872"/>
    <mergeCell ref="B871:B872"/>
    <mergeCell ref="C871:C872"/>
    <mergeCell ref="D871:D872"/>
    <mergeCell ref="E871:F871"/>
    <mergeCell ref="G871:H871"/>
    <mergeCell ref="I871:J871"/>
    <mergeCell ref="K871:L871"/>
    <mergeCell ref="M871:N872"/>
    <mergeCell ref="O871:P871"/>
    <mergeCell ref="Q871:R871"/>
    <mergeCell ref="S871:T871"/>
    <mergeCell ref="U871:V871"/>
    <mergeCell ref="W871:W872"/>
    <mergeCell ref="X871:Y871"/>
    <mergeCell ref="E872:F872"/>
    <mergeCell ref="G872:H872"/>
    <mergeCell ref="I872:J872"/>
    <mergeCell ref="K872:L872"/>
    <mergeCell ref="O872:P872"/>
    <mergeCell ref="Q872:R872"/>
    <mergeCell ref="S872:T872"/>
    <mergeCell ref="U872:V872"/>
    <mergeCell ref="E866:F866"/>
    <mergeCell ref="J866:N866"/>
    <mergeCell ref="O866:Q866"/>
    <mergeCell ref="R866:S866"/>
    <mergeCell ref="A868:D868"/>
    <mergeCell ref="E868:F868"/>
    <mergeCell ref="G868:I868"/>
    <mergeCell ref="J868:K868"/>
    <mergeCell ref="L868:Q868"/>
    <mergeCell ref="R868:S868"/>
    <mergeCell ref="T868:Y868"/>
    <mergeCell ref="A869:B869"/>
    <mergeCell ref="C869:D869"/>
    <mergeCell ref="E869:F869"/>
    <mergeCell ref="G869:I869"/>
    <mergeCell ref="J869:K869"/>
    <mergeCell ref="L869:M869"/>
    <mergeCell ref="E862:F862"/>
    <mergeCell ref="J862:N862"/>
    <mergeCell ref="O862:Q862"/>
    <mergeCell ref="R862:S862"/>
    <mergeCell ref="U862:Y862"/>
    <mergeCell ref="E863:F863"/>
    <mergeCell ref="J863:N863"/>
    <mergeCell ref="O863:Q863"/>
    <mergeCell ref="R863:S863"/>
    <mergeCell ref="E864:F864"/>
    <mergeCell ref="J864:N864"/>
    <mergeCell ref="O864:Q864"/>
    <mergeCell ref="R864:S864"/>
    <mergeCell ref="E865:F865"/>
    <mergeCell ref="J865:N865"/>
    <mergeCell ref="O865:Q865"/>
    <mergeCell ref="R865:S865"/>
    <mergeCell ref="A857:F857"/>
    <mergeCell ref="H857:S857"/>
    <mergeCell ref="U857:Y857"/>
    <mergeCell ref="E858:F858"/>
    <mergeCell ref="J858:N858"/>
    <mergeCell ref="O858:Q858"/>
    <mergeCell ref="R858:S858"/>
    <mergeCell ref="E859:F859"/>
    <mergeCell ref="J859:N859"/>
    <mergeCell ref="O859:Q859"/>
    <mergeCell ref="R859:S859"/>
    <mergeCell ref="E860:F860"/>
    <mergeCell ref="J860:N860"/>
    <mergeCell ref="O860:Q860"/>
    <mergeCell ref="R860:S860"/>
    <mergeCell ref="E861:F861"/>
    <mergeCell ref="J861:N861"/>
    <mergeCell ref="O861:Q861"/>
    <mergeCell ref="R861:S861"/>
    <mergeCell ref="E854:F854"/>
    <mergeCell ref="G854:H854"/>
    <mergeCell ref="I854:J854"/>
    <mergeCell ref="K854:L854"/>
    <mergeCell ref="M854:N854"/>
    <mergeCell ref="O854:P854"/>
    <mergeCell ref="Q854:R854"/>
    <mergeCell ref="S854:T854"/>
    <mergeCell ref="U854:V854"/>
    <mergeCell ref="E855:F855"/>
    <mergeCell ref="G855:H855"/>
    <mergeCell ref="I855:J855"/>
    <mergeCell ref="K855:L855"/>
    <mergeCell ref="M855:N855"/>
    <mergeCell ref="O855:P855"/>
    <mergeCell ref="Q855:R855"/>
    <mergeCell ref="S855:T855"/>
    <mergeCell ref="U855:V855"/>
    <mergeCell ref="E852:F852"/>
    <mergeCell ref="G852:H852"/>
    <mergeCell ref="I852:J852"/>
    <mergeCell ref="K852:L852"/>
    <mergeCell ref="M852:N852"/>
    <mergeCell ref="O852:P852"/>
    <mergeCell ref="Q852:R852"/>
    <mergeCell ref="S852:T852"/>
    <mergeCell ref="U852:V852"/>
    <mergeCell ref="E853:F853"/>
    <mergeCell ref="G853:H853"/>
    <mergeCell ref="I853:J853"/>
    <mergeCell ref="K853:L853"/>
    <mergeCell ref="M853:N853"/>
    <mergeCell ref="O853:P853"/>
    <mergeCell ref="Q853:R853"/>
    <mergeCell ref="S853:T853"/>
    <mergeCell ref="U853:V853"/>
    <mergeCell ref="E850:F850"/>
    <mergeCell ref="G850:H850"/>
    <mergeCell ref="I850:J850"/>
    <mergeCell ref="K850:L850"/>
    <mergeCell ref="M850:N850"/>
    <mergeCell ref="O850:P850"/>
    <mergeCell ref="Q850:R850"/>
    <mergeCell ref="S850:T850"/>
    <mergeCell ref="U850:V850"/>
    <mergeCell ref="E851:F851"/>
    <mergeCell ref="G851:H851"/>
    <mergeCell ref="I851:J851"/>
    <mergeCell ref="K851:L851"/>
    <mergeCell ref="M851:N851"/>
    <mergeCell ref="O851:P851"/>
    <mergeCell ref="Q851:R851"/>
    <mergeCell ref="S851:T851"/>
    <mergeCell ref="U851:V851"/>
    <mergeCell ref="E848:F848"/>
    <mergeCell ref="G848:H848"/>
    <mergeCell ref="I848:J848"/>
    <mergeCell ref="K848:L848"/>
    <mergeCell ref="M848:N848"/>
    <mergeCell ref="O848:P848"/>
    <mergeCell ref="Q848:R848"/>
    <mergeCell ref="S848:T848"/>
    <mergeCell ref="U848:V848"/>
    <mergeCell ref="E849:F849"/>
    <mergeCell ref="G849:H849"/>
    <mergeCell ref="I849:J849"/>
    <mergeCell ref="K849:L849"/>
    <mergeCell ref="M849:N849"/>
    <mergeCell ref="O849:P849"/>
    <mergeCell ref="Q849:R849"/>
    <mergeCell ref="S849:T849"/>
    <mergeCell ref="U849:V849"/>
    <mergeCell ref="E846:F846"/>
    <mergeCell ref="G846:H846"/>
    <mergeCell ref="I846:J846"/>
    <mergeCell ref="K846:L846"/>
    <mergeCell ref="M846:N846"/>
    <mergeCell ref="O846:P846"/>
    <mergeCell ref="Q846:R846"/>
    <mergeCell ref="S846:T846"/>
    <mergeCell ref="U846:V846"/>
    <mergeCell ref="E847:F847"/>
    <mergeCell ref="G847:H847"/>
    <mergeCell ref="I847:J847"/>
    <mergeCell ref="K847:L847"/>
    <mergeCell ref="M847:N847"/>
    <mergeCell ref="O847:P847"/>
    <mergeCell ref="Q847:R847"/>
    <mergeCell ref="S847:T847"/>
    <mergeCell ref="U847:V847"/>
    <mergeCell ref="E844:F844"/>
    <mergeCell ref="G844:H844"/>
    <mergeCell ref="I844:J844"/>
    <mergeCell ref="K844:L844"/>
    <mergeCell ref="M844:N844"/>
    <mergeCell ref="O844:P844"/>
    <mergeCell ref="Q844:R844"/>
    <mergeCell ref="S844:T844"/>
    <mergeCell ref="U844:V844"/>
    <mergeCell ref="E845:F845"/>
    <mergeCell ref="G845:H845"/>
    <mergeCell ref="I845:J845"/>
    <mergeCell ref="K845:L845"/>
    <mergeCell ref="M845:N845"/>
    <mergeCell ref="O845:P845"/>
    <mergeCell ref="Q845:R845"/>
    <mergeCell ref="S845:T845"/>
    <mergeCell ref="U845:V845"/>
    <mergeCell ref="E842:F842"/>
    <mergeCell ref="G842:H842"/>
    <mergeCell ref="I842:J842"/>
    <mergeCell ref="K842:L842"/>
    <mergeCell ref="M842:N842"/>
    <mergeCell ref="O842:P842"/>
    <mergeCell ref="Q842:R842"/>
    <mergeCell ref="S842:T842"/>
    <mergeCell ref="U842:V842"/>
    <mergeCell ref="E843:F843"/>
    <mergeCell ref="G843:H843"/>
    <mergeCell ref="I843:J843"/>
    <mergeCell ref="K843:L843"/>
    <mergeCell ref="M843:N843"/>
    <mergeCell ref="O843:P843"/>
    <mergeCell ref="Q843:R843"/>
    <mergeCell ref="S843:T843"/>
    <mergeCell ref="U843:V843"/>
    <mergeCell ref="E840:F840"/>
    <mergeCell ref="G840:H840"/>
    <mergeCell ref="I840:J840"/>
    <mergeCell ref="K840:L840"/>
    <mergeCell ref="M840:N840"/>
    <mergeCell ref="O840:P840"/>
    <mergeCell ref="Q840:R840"/>
    <mergeCell ref="S840:T840"/>
    <mergeCell ref="U840:V840"/>
    <mergeCell ref="E841:F841"/>
    <mergeCell ref="G841:H841"/>
    <mergeCell ref="I841:J841"/>
    <mergeCell ref="K841:L841"/>
    <mergeCell ref="M841:N841"/>
    <mergeCell ref="O841:P841"/>
    <mergeCell ref="Q841:R841"/>
    <mergeCell ref="S841:T841"/>
    <mergeCell ref="U841:V841"/>
    <mergeCell ref="A838:A839"/>
    <mergeCell ref="B838:B839"/>
    <mergeCell ref="C838:C839"/>
    <mergeCell ref="D838:D839"/>
    <mergeCell ref="E838:F838"/>
    <mergeCell ref="G838:H838"/>
    <mergeCell ref="I838:J838"/>
    <mergeCell ref="K838:L838"/>
    <mergeCell ref="M838:N839"/>
    <mergeCell ref="O838:P838"/>
    <mergeCell ref="Q838:R838"/>
    <mergeCell ref="S838:T838"/>
    <mergeCell ref="U838:V838"/>
    <mergeCell ref="W838:W839"/>
    <mergeCell ref="X838:Y838"/>
    <mergeCell ref="E839:F839"/>
    <mergeCell ref="G839:H839"/>
    <mergeCell ref="I839:J839"/>
    <mergeCell ref="K839:L839"/>
    <mergeCell ref="O839:P839"/>
    <mergeCell ref="Q839:R839"/>
    <mergeCell ref="S839:T839"/>
    <mergeCell ref="U839:V839"/>
    <mergeCell ref="E833:F833"/>
    <mergeCell ref="J833:N833"/>
    <mergeCell ref="O833:Q833"/>
    <mergeCell ref="R833:S833"/>
    <mergeCell ref="A835:D835"/>
    <mergeCell ref="E835:F835"/>
    <mergeCell ref="G835:I835"/>
    <mergeCell ref="J835:K835"/>
    <mergeCell ref="L835:Q835"/>
    <mergeCell ref="R835:S835"/>
    <mergeCell ref="T835:Y835"/>
    <mergeCell ref="A836:B836"/>
    <mergeCell ref="C836:D836"/>
    <mergeCell ref="E836:F836"/>
    <mergeCell ref="G836:I836"/>
    <mergeCell ref="J836:K836"/>
    <mergeCell ref="L836:M836"/>
    <mergeCell ref="E829:F829"/>
    <mergeCell ref="J829:N829"/>
    <mergeCell ref="O829:Q829"/>
    <mergeCell ref="R829:S829"/>
    <mergeCell ref="U829:Y829"/>
    <mergeCell ref="E830:F830"/>
    <mergeCell ref="J830:N830"/>
    <mergeCell ref="O830:Q830"/>
    <mergeCell ref="R830:S830"/>
    <mergeCell ref="E831:F831"/>
    <mergeCell ref="J831:N831"/>
    <mergeCell ref="O831:Q831"/>
    <mergeCell ref="R831:S831"/>
    <mergeCell ref="E832:F832"/>
    <mergeCell ref="J832:N832"/>
    <mergeCell ref="O832:Q832"/>
    <mergeCell ref="R832:S832"/>
    <mergeCell ref="A824:F824"/>
    <mergeCell ref="H824:S824"/>
    <mergeCell ref="U824:Y824"/>
    <mergeCell ref="E825:F825"/>
    <mergeCell ref="J825:N825"/>
    <mergeCell ref="O825:Q825"/>
    <mergeCell ref="R825:S825"/>
    <mergeCell ref="E826:F826"/>
    <mergeCell ref="J826:N826"/>
    <mergeCell ref="O826:Q826"/>
    <mergeCell ref="R826:S826"/>
    <mergeCell ref="E827:F827"/>
    <mergeCell ref="J827:N827"/>
    <mergeCell ref="O827:Q827"/>
    <mergeCell ref="R827:S827"/>
    <mergeCell ref="E828:F828"/>
    <mergeCell ref="J828:N828"/>
    <mergeCell ref="O828:Q828"/>
    <mergeCell ref="R828:S828"/>
    <mergeCell ref="E821:F821"/>
    <mergeCell ref="G821:H821"/>
    <mergeCell ref="I821:J821"/>
    <mergeCell ref="K821:L821"/>
    <mergeCell ref="M821:N821"/>
    <mergeCell ref="O821:P821"/>
    <mergeCell ref="Q821:R821"/>
    <mergeCell ref="S821:T821"/>
    <mergeCell ref="U821:V821"/>
    <mergeCell ref="E822:F822"/>
    <mergeCell ref="G822:H822"/>
    <mergeCell ref="I822:J822"/>
    <mergeCell ref="K822:L822"/>
    <mergeCell ref="M822:N822"/>
    <mergeCell ref="O822:P822"/>
    <mergeCell ref="Q822:R822"/>
    <mergeCell ref="S822:T822"/>
    <mergeCell ref="U822:V822"/>
    <mergeCell ref="E819:F819"/>
    <mergeCell ref="G819:H819"/>
    <mergeCell ref="I819:J819"/>
    <mergeCell ref="K819:L819"/>
    <mergeCell ref="M819:N819"/>
    <mergeCell ref="O819:P819"/>
    <mergeCell ref="Q819:R819"/>
    <mergeCell ref="S819:T819"/>
    <mergeCell ref="U819:V819"/>
    <mergeCell ref="E820:F820"/>
    <mergeCell ref="G820:H820"/>
    <mergeCell ref="I820:J820"/>
    <mergeCell ref="K820:L820"/>
    <mergeCell ref="M820:N820"/>
    <mergeCell ref="O820:P820"/>
    <mergeCell ref="Q820:R820"/>
    <mergeCell ref="S820:T820"/>
    <mergeCell ref="U820:V820"/>
    <mergeCell ref="E817:F817"/>
    <mergeCell ref="G817:H817"/>
    <mergeCell ref="I817:J817"/>
    <mergeCell ref="K817:L817"/>
    <mergeCell ref="M817:N817"/>
    <mergeCell ref="O817:P817"/>
    <mergeCell ref="Q817:R817"/>
    <mergeCell ref="S817:T817"/>
    <mergeCell ref="U817:V817"/>
    <mergeCell ref="E818:F818"/>
    <mergeCell ref="G818:H818"/>
    <mergeCell ref="I818:J818"/>
    <mergeCell ref="K818:L818"/>
    <mergeCell ref="M818:N818"/>
    <mergeCell ref="O818:P818"/>
    <mergeCell ref="Q818:R818"/>
    <mergeCell ref="S818:T818"/>
    <mergeCell ref="U818:V818"/>
    <mergeCell ref="E815:F815"/>
    <mergeCell ref="G815:H815"/>
    <mergeCell ref="I815:J815"/>
    <mergeCell ref="K815:L815"/>
    <mergeCell ref="M815:N815"/>
    <mergeCell ref="O815:P815"/>
    <mergeCell ref="Q815:R815"/>
    <mergeCell ref="S815:T815"/>
    <mergeCell ref="U815:V815"/>
    <mergeCell ref="E816:F816"/>
    <mergeCell ref="G816:H816"/>
    <mergeCell ref="I816:J816"/>
    <mergeCell ref="K816:L816"/>
    <mergeCell ref="M816:N816"/>
    <mergeCell ref="O816:P816"/>
    <mergeCell ref="Q816:R816"/>
    <mergeCell ref="S816:T816"/>
    <mergeCell ref="U816:V816"/>
    <mergeCell ref="E813:F813"/>
    <mergeCell ref="G813:H813"/>
    <mergeCell ref="I813:J813"/>
    <mergeCell ref="K813:L813"/>
    <mergeCell ref="M813:N813"/>
    <mergeCell ref="O813:P813"/>
    <mergeCell ref="Q813:R813"/>
    <mergeCell ref="S813:T813"/>
    <mergeCell ref="U813:V813"/>
    <mergeCell ref="E814:F814"/>
    <mergeCell ref="G814:H814"/>
    <mergeCell ref="I814:J814"/>
    <mergeCell ref="K814:L814"/>
    <mergeCell ref="M814:N814"/>
    <mergeCell ref="O814:P814"/>
    <mergeCell ref="Q814:R814"/>
    <mergeCell ref="S814:T814"/>
    <mergeCell ref="U814:V814"/>
    <mergeCell ref="E811:F811"/>
    <mergeCell ref="G811:H811"/>
    <mergeCell ref="I811:J811"/>
    <mergeCell ref="K811:L811"/>
    <mergeCell ref="M811:N811"/>
    <mergeCell ref="O811:P811"/>
    <mergeCell ref="Q811:R811"/>
    <mergeCell ref="S811:T811"/>
    <mergeCell ref="U811:V811"/>
    <mergeCell ref="E812:F812"/>
    <mergeCell ref="G812:H812"/>
    <mergeCell ref="I812:J812"/>
    <mergeCell ref="K812:L812"/>
    <mergeCell ref="M812:N812"/>
    <mergeCell ref="O812:P812"/>
    <mergeCell ref="Q812:R812"/>
    <mergeCell ref="S812:T812"/>
    <mergeCell ref="U812:V812"/>
    <mergeCell ref="E809:F809"/>
    <mergeCell ref="G809:H809"/>
    <mergeCell ref="I809:J809"/>
    <mergeCell ref="K809:L809"/>
    <mergeCell ref="M809:N809"/>
    <mergeCell ref="O809:P809"/>
    <mergeCell ref="Q809:R809"/>
    <mergeCell ref="S809:T809"/>
    <mergeCell ref="U809:V809"/>
    <mergeCell ref="E810:F810"/>
    <mergeCell ref="G810:H810"/>
    <mergeCell ref="I810:J810"/>
    <mergeCell ref="K810:L810"/>
    <mergeCell ref="M810:N810"/>
    <mergeCell ref="O810:P810"/>
    <mergeCell ref="Q810:R810"/>
    <mergeCell ref="S810:T810"/>
    <mergeCell ref="U810:V810"/>
    <mergeCell ref="O806:P806"/>
    <mergeCell ref="Q806:R806"/>
    <mergeCell ref="S806:T806"/>
    <mergeCell ref="U806:V806"/>
    <mergeCell ref="E807:F807"/>
    <mergeCell ref="G807:H807"/>
    <mergeCell ref="I807:J807"/>
    <mergeCell ref="K807:L807"/>
    <mergeCell ref="M807:N807"/>
    <mergeCell ref="O807:P807"/>
    <mergeCell ref="Q807:R807"/>
    <mergeCell ref="S807:T807"/>
    <mergeCell ref="U807:V807"/>
    <mergeCell ref="E808:F808"/>
    <mergeCell ref="G808:H808"/>
    <mergeCell ref="I808:J808"/>
    <mergeCell ref="K808:L808"/>
    <mergeCell ref="M808:N808"/>
    <mergeCell ref="O808:P808"/>
    <mergeCell ref="Q808:R808"/>
    <mergeCell ref="S808:T808"/>
    <mergeCell ref="U808:V808"/>
    <mergeCell ref="A802:D802"/>
    <mergeCell ref="E802:F802"/>
    <mergeCell ref="G802:I802"/>
    <mergeCell ref="J802:K802"/>
    <mergeCell ref="L802:Q802"/>
    <mergeCell ref="R802:S802"/>
    <mergeCell ref="T802:Y802"/>
    <mergeCell ref="A803:B803"/>
    <mergeCell ref="C803:D803"/>
    <mergeCell ref="E803:F803"/>
    <mergeCell ref="G803:I803"/>
    <mergeCell ref="J803:K803"/>
    <mergeCell ref="L803:M803"/>
    <mergeCell ref="A805:A806"/>
    <mergeCell ref="B805:B806"/>
    <mergeCell ref="C805:C806"/>
    <mergeCell ref="D805:D806"/>
    <mergeCell ref="E805:F805"/>
    <mergeCell ref="G805:H805"/>
    <mergeCell ref="I805:J805"/>
    <mergeCell ref="K805:L805"/>
    <mergeCell ref="M805:N806"/>
    <mergeCell ref="O805:P805"/>
    <mergeCell ref="Q805:R805"/>
    <mergeCell ref="S805:T805"/>
    <mergeCell ref="U805:V805"/>
    <mergeCell ref="W805:W806"/>
    <mergeCell ref="X805:Y805"/>
    <mergeCell ref="E806:F806"/>
    <mergeCell ref="G806:H806"/>
    <mergeCell ref="I806:J806"/>
    <mergeCell ref="K806:L806"/>
    <mergeCell ref="T10:Y10"/>
    <mergeCell ref="A11:B11"/>
    <mergeCell ref="C11:D11"/>
    <mergeCell ref="E11:F11"/>
    <mergeCell ref="G11:I11"/>
    <mergeCell ref="J11:K11"/>
    <mergeCell ref="L11:M11"/>
    <mergeCell ref="A10:D10"/>
    <mergeCell ref="E10:F10"/>
    <mergeCell ref="G10:I10"/>
    <mergeCell ref="J10:K10"/>
    <mergeCell ref="L10:Q10"/>
    <mergeCell ref="R10:S10"/>
    <mergeCell ref="U13:V13"/>
    <mergeCell ref="W13:W14"/>
    <mergeCell ref="X13:Y13"/>
    <mergeCell ref="E14:F14"/>
    <mergeCell ref="G14:H14"/>
    <mergeCell ref="I14:J14"/>
    <mergeCell ref="K14:L14"/>
    <mergeCell ref="O14:P14"/>
    <mergeCell ref="Q14:R14"/>
    <mergeCell ref="S14:T14"/>
    <mergeCell ref="I13:J13"/>
    <mergeCell ref="K13:L13"/>
    <mergeCell ref="M13:N14"/>
    <mergeCell ref="O13:P13"/>
    <mergeCell ref="Q13:R13"/>
    <mergeCell ref="S13:T13"/>
    <mergeCell ref="A13:A14"/>
    <mergeCell ref="B13:B14"/>
    <mergeCell ref="C13:C14"/>
    <mergeCell ref="D13:D14"/>
    <mergeCell ref="E13:F13"/>
    <mergeCell ref="G13:H13"/>
    <mergeCell ref="Q16:R16"/>
    <mergeCell ref="S16:T16"/>
    <mergeCell ref="U16:V16"/>
    <mergeCell ref="E17:F17"/>
    <mergeCell ref="G17:H17"/>
    <mergeCell ref="I17:J17"/>
    <mergeCell ref="K17:L17"/>
    <mergeCell ref="M17:N17"/>
    <mergeCell ref="O17:P17"/>
    <mergeCell ref="Q17:R17"/>
    <mergeCell ref="E16:F16"/>
    <mergeCell ref="G16:H16"/>
    <mergeCell ref="I16:J16"/>
    <mergeCell ref="K16:L16"/>
    <mergeCell ref="M16:N16"/>
    <mergeCell ref="O16:P16"/>
    <mergeCell ref="U14:V14"/>
    <mergeCell ref="E15:F15"/>
    <mergeCell ref="G15:H15"/>
    <mergeCell ref="I15:J15"/>
    <mergeCell ref="K15:L15"/>
    <mergeCell ref="M15:N15"/>
    <mergeCell ref="O15:P15"/>
    <mergeCell ref="Q15:R15"/>
    <mergeCell ref="S15:T15"/>
    <mergeCell ref="U15:V15"/>
    <mergeCell ref="U18:V18"/>
    <mergeCell ref="E19:F19"/>
    <mergeCell ref="G19:H19"/>
    <mergeCell ref="I19:J19"/>
    <mergeCell ref="K19:L19"/>
    <mergeCell ref="M19:N19"/>
    <mergeCell ref="O19:P19"/>
    <mergeCell ref="Q19:R19"/>
    <mergeCell ref="S19:T19"/>
    <mergeCell ref="U19:V19"/>
    <mergeCell ref="S17:T17"/>
    <mergeCell ref="U17:V17"/>
    <mergeCell ref="E18:F18"/>
    <mergeCell ref="G18:H18"/>
    <mergeCell ref="I18:J18"/>
    <mergeCell ref="K18:L18"/>
    <mergeCell ref="M18:N18"/>
    <mergeCell ref="O18:P18"/>
    <mergeCell ref="Q18:R18"/>
    <mergeCell ref="S18:T18"/>
    <mergeCell ref="S21:T21"/>
    <mergeCell ref="U21:V21"/>
    <mergeCell ref="E22:F22"/>
    <mergeCell ref="G22:H22"/>
    <mergeCell ref="I22:J22"/>
    <mergeCell ref="K22:L22"/>
    <mergeCell ref="M22:N22"/>
    <mergeCell ref="O22:P22"/>
    <mergeCell ref="Q22:R22"/>
    <mergeCell ref="S22:T22"/>
    <mergeCell ref="Q20:R20"/>
    <mergeCell ref="S20:T20"/>
    <mergeCell ref="U20:V20"/>
    <mergeCell ref="E21:F21"/>
    <mergeCell ref="G21:H21"/>
    <mergeCell ref="I21:J21"/>
    <mergeCell ref="K21:L21"/>
    <mergeCell ref="M21:N21"/>
    <mergeCell ref="O21:P21"/>
    <mergeCell ref="Q21:R21"/>
    <mergeCell ref="E20:F20"/>
    <mergeCell ref="G20:H20"/>
    <mergeCell ref="I20:J20"/>
    <mergeCell ref="K20:L20"/>
    <mergeCell ref="M20:N20"/>
    <mergeCell ref="O20:P20"/>
    <mergeCell ref="Q24:R24"/>
    <mergeCell ref="S24:T24"/>
    <mergeCell ref="U24:V24"/>
    <mergeCell ref="E25:F25"/>
    <mergeCell ref="G25:H25"/>
    <mergeCell ref="I25:J25"/>
    <mergeCell ref="K25:L25"/>
    <mergeCell ref="M25:N25"/>
    <mergeCell ref="O25:P25"/>
    <mergeCell ref="Q25:R25"/>
    <mergeCell ref="E24:F24"/>
    <mergeCell ref="G24:H24"/>
    <mergeCell ref="I24:J24"/>
    <mergeCell ref="K24:L24"/>
    <mergeCell ref="M24:N24"/>
    <mergeCell ref="O24:P24"/>
    <mergeCell ref="U22:V22"/>
    <mergeCell ref="E23:F23"/>
    <mergeCell ref="G23:H23"/>
    <mergeCell ref="I23:J23"/>
    <mergeCell ref="K23:L23"/>
    <mergeCell ref="M23:N23"/>
    <mergeCell ref="O23:P23"/>
    <mergeCell ref="Q23:R23"/>
    <mergeCell ref="S23:T23"/>
    <mergeCell ref="U23:V23"/>
    <mergeCell ref="I30:J30"/>
    <mergeCell ref="U26:V26"/>
    <mergeCell ref="E27:F27"/>
    <mergeCell ref="G27:H27"/>
    <mergeCell ref="I27:J27"/>
    <mergeCell ref="K27:L27"/>
    <mergeCell ref="M27:N27"/>
    <mergeCell ref="O27:P27"/>
    <mergeCell ref="Q27:R27"/>
    <mergeCell ref="S27:T27"/>
    <mergeCell ref="U27:V27"/>
    <mergeCell ref="S25:T25"/>
    <mergeCell ref="U25:V25"/>
    <mergeCell ref="E26:F26"/>
    <mergeCell ref="G26:H26"/>
    <mergeCell ref="I26:J26"/>
    <mergeCell ref="K26:L26"/>
    <mergeCell ref="M26:N26"/>
    <mergeCell ref="O26:P26"/>
    <mergeCell ref="Q26:R26"/>
    <mergeCell ref="S26:T26"/>
    <mergeCell ref="I46:J46"/>
    <mergeCell ref="K46:L46"/>
    <mergeCell ref="O46:P46"/>
    <mergeCell ref="Q46:R46"/>
    <mergeCell ref="S46:T46"/>
    <mergeCell ref="R41:S41"/>
    <mergeCell ref="E37:F37"/>
    <mergeCell ref="J37:N37"/>
    <mergeCell ref="O37:Q37"/>
    <mergeCell ref="R37:S37"/>
    <mergeCell ref="E40:F40"/>
    <mergeCell ref="J40:N40"/>
    <mergeCell ref="O40:Q40"/>
    <mergeCell ref="R40:S40"/>
    <mergeCell ref="O39:Q39"/>
    <mergeCell ref="U28:V28"/>
    <mergeCell ref="S29:T29"/>
    <mergeCell ref="S30:T30"/>
    <mergeCell ref="E28:F28"/>
    <mergeCell ref="G28:H28"/>
    <mergeCell ref="I28:J28"/>
    <mergeCell ref="K28:L28"/>
    <mergeCell ref="M28:N28"/>
    <mergeCell ref="O28:P28"/>
    <mergeCell ref="E29:F29"/>
    <mergeCell ref="G29:H29"/>
    <mergeCell ref="I29:J29"/>
    <mergeCell ref="K29:L29"/>
    <mergeCell ref="O29:P29"/>
    <mergeCell ref="Q29:R29"/>
    <mergeCell ref="E30:F30"/>
    <mergeCell ref="G30:H30"/>
    <mergeCell ref="S49:T49"/>
    <mergeCell ref="U49:V49"/>
    <mergeCell ref="E50:F50"/>
    <mergeCell ref="G50:H50"/>
    <mergeCell ref="I50:J50"/>
    <mergeCell ref="K50:L50"/>
    <mergeCell ref="M50:N50"/>
    <mergeCell ref="O50:P50"/>
    <mergeCell ref="Q50:R50"/>
    <mergeCell ref="S50:T50"/>
    <mergeCell ref="M54:N54"/>
    <mergeCell ref="O54:P54"/>
    <mergeCell ref="Q54:R54"/>
    <mergeCell ref="U54:V54"/>
    <mergeCell ref="E53:F53"/>
    <mergeCell ref="G53:H53"/>
    <mergeCell ref="Q48:R48"/>
    <mergeCell ref="S48:T48"/>
    <mergeCell ref="U48:V48"/>
    <mergeCell ref="E49:F49"/>
    <mergeCell ref="G49:H49"/>
    <mergeCell ref="I49:J49"/>
    <mergeCell ref="K49:L49"/>
    <mergeCell ref="M49:N49"/>
    <mergeCell ref="O49:P49"/>
    <mergeCell ref="Q49:R49"/>
    <mergeCell ref="E48:F48"/>
    <mergeCell ref="G48:H48"/>
    <mergeCell ref="I48:J48"/>
    <mergeCell ref="K48:L48"/>
    <mergeCell ref="M48:N48"/>
    <mergeCell ref="O48:P48"/>
    <mergeCell ref="E59:F59"/>
    <mergeCell ref="U50:V50"/>
    <mergeCell ref="E51:F51"/>
    <mergeCell ref="G51:H51"/>
    <mergeCell ref="I51:J51"/>
    <mergeCell ref="K51:L51"/>
    <mergeCell ref="M51:N51"/>
    <mergeCell ref="O51:P51"/>
    <mergeCell ref="Q51:R51"/>
    <mergeCell ref="S51:T51"/>
    <mergeCell ref="U51:V51"/>
    <mergeCell ref="Q53:R53"/>
    <mergeCell ref="U53:V53"/>
    <mergeCell ref="E54:F54"/>
    <mergeCell ref="G54:H54"/>
    <mergeCell ref="I54:J54"/>
    <mergeCell ref="K54:L54"/>
    <mergeCell ref="S53:T53"/>
    <mergeCell ref="S54:T54"/>
    <mergeCell ref="E55:F55"/>
    <mergeCell ref="G55:H55"/>
    <mergeCell ref="I55:J55"/>
    <mergeCell ref="K55:L55"/>
    <mergeCell ref="M55:N55"/>
    <mergeCell ref="E52:F52"/>
    <mergeCell ref="G52:H52"/>
    <mergeCell ref="I52:J52"/>
    <mergeCell ref="K52:L52"/>
    <mergeCell ref="M52:N52"/>
    <mergeCell ref="O52:P52"/>
    <mergeCell ref="Q56:R56"/>
    <mergeCell ref="S56:T56"/>
    <mergeCell ref="U56:V56"/>
    <mergeCell ref="E57:F57"/>
    <mergeCell ref="G57:H57"/>
    <mergeCell ref="I57:J57"/>
    <mergeCell ref="K57:L57"/>
    <mergeCell ref="O55:P55"/>
    <mergeCell ref="Q55:R55"/>
    <mergeCell ref="E77:F77"/>
    <mergeCell ref="E76:F76"/>
    <mergeCell ref="E74:F74"/>
    <mergeCell ref="E73:F73"/>
    <mergeCell ref="J73:N73"/>
    <mergeCell ref="O73:Q73"/>
    <mergeCell ref="E72:F72"/>
    <mergeCell ref="E71:F71"/>
    <mergeCell ref="J70:N70"/>
    <mergeCell ref="O70:Q70"/>
    <mergeCell ref="R70:S70"/>
    <mergeCell ref="E70:F70"/>
    <mergeCell ref="E68:F68"/>
    <mergeCell ref="E67:F67"/>
    <mergeCell ref="R67:S67"/>
    <mergeCell ref="E63:F63"/>
    <mergeCell ref="E61:F61"/>
    <mergeCell ref="E62:F62"/>
    <mergeCell ref="G61:H61"/>
    <mergeCell ref="I61:J61"/>
    <mergeCell ref="R73:S73"/>
    <mergeCell ref="J74:N74"/>
    <mergeCell ref="O74:Q74"/>
    <mergeCell ref="R74:S74"/>
    <mergeCell ref="G63:H63"/>
    <mergeCell ref="I63:J63"/>
    <mergeCell ref="K63:L63"/>
    <mergeCell ref="M63:N63"/>
    <mergeCell ref="O63:P63"/>
    <mergeCell ref="Q63:R63"/>
    <mergeCell ref="S63:T63"/>
    <mergeCell ref="Q81:R81"/>
    <mergeCell ref="S81:T81"/>
    <mergeCell ref="U81:V81"/>
    <mergeCell ref="E82:F82"/>
    <mergeCell ref="G82:H82"/>
    <mergeCell ref="I82:J82"/>
    <mergeCell ref="K82:L82"/>
    <mergeCell ref="M82:N82"/>
    <mergeCell ref="O82:P82"/>
    <mergeCell ref="Q82:R82"/>
    <mergeCell ref="E81:F81"/>
    <mergeCell ref="G81:H81"/>
    <mergeCell ref="I81:J81"/>
    <mergeCell ref="K81:L81"/>
    <mergeCell ref="M81:N81"/>
    <mergeCell ref="O81:P81"/>
    <mergeCell ref="U79:V79"/>
    <mergeCell ref="E80:F80"/>
    <mergeCell ref="G80:H80"/>
    <mergeCell ref="I80:J80"/>
    <mergeCell ref="K80:L80"/>
    <mergeCell ref="O80:P80"/>
    <mergeCell ref="Q80:R80"/>
    <mergeCell ref="S80:T80"/>
    <mergeCell ref="U80:V80"/>
    <mergeCell ref="E79:F79"/>
    <mergeCell ref="O79:P79"/>
    <mergeCell ref="Q79:R79"/>
    <mergeCell ref="S79:T79"/>
    <mergeCell ref="M85:N85"/>
    <mergeCell ref="O85:P85"/>
    <mergeCell ref="U83:V83"/>
    <mergeCell ref="E84:F84"/>
    <mergeCell ref="G84:H84"/>
    <mergeCell ref="I84:J84"/>
    <mergeCell ref="K84:L84"/>
    <mergeCell ref="M84:N84"/>
    <mergeCell ref="O84:P84"/>
    <mergeCell ref="Q84:R84"/>
    <mergeCell ref="S84:T84"/>
    <mergeCell ref="U84:V84"/>
    <mergeCell ref="S82:T82"/>
    <mergeCell ref="U82:V82"/>
    <mergeCell ref="E83:F83"/>
    <mergeCell ref="G83:H83"/>
    <mergeCell ref="I83:J83"/>
    <mergeCell ref="K83:L83"/>
    <mergeCell ref="M83:N83"/>
    <mergeCell ref="O83:P83"/>
    <mergeCell ref="Q83:R83"/>
    <mergeCell ref="S83:T83"/>
    <mergeCell ref="E94:F94"/>
    <mergeCell ref="E95:F95"/>
    <mergeCell ref="G95:H95"/>
    <mergeCell ref="I95:J95"/>
    <mergeCell ref="E92:F92"/>
    <mergeCell ref="E93:F93"/>
    <mergeCell ref="G92:H92"/>
    <mergeCell ref="I92:J92"/>
    <mergeCell ref="Q89:R89"/>
    <mergeCell ref="S89:T89"/>
    <mergeCell ref="U89:V89"/>
    <mergeCell ref="U90:V90"/>
    <mergeCell ref="E91:F91"/>
    <mergeCell ref="G91:H91"/>
    <mergeCell ref="I91:J91"/>
    <mergeCell ref="E89:F89"/>
    <mergeCell ref="G89:H89"/>
    <mergeCell ref="I89:J89"/>
    <mergeCell ref="K89:L89"/>
    <mergeCell ref="M89:N89"/>
    <mergeCell ref="O89:P89"/>
    <mergeCell ref="K91:L91"/>
    <mergeCell ref="M91:N91"/>
    <mergeCell ref="O91:P91"/>
    <mergeCell ref="Q91:R91"/>
    <mergeCell ref="S91:T91"/>
    <mergeCell ref="U91:V91"/>
    <mergeCell ref="S93:T93"/>
    <mergeCell ref="U93:V93"/>
    <mergeCell ref="G94:H94"/>
    <mergeCell ref="I94:J94"/>
    <mergeCell ref="K94:L94"/>
    <mergeCell ref="E112:F112"/>
    <mergeCell ref="G112:H112"/>
    <mergeCell ref="I112:J112"/>
    <mergeCell ref="K112:L112"/>
    <mergeCell ref="O112:P112"/>
    <mergeCell ref="Q112:R112"/>
    <mergeCell ref="S112:T112"/>
    <mergeCell ref="E110:F110"/>
    <mergeCell ref="E109:F109"/>
    <mergeCell ref="E107:F107"/>
    <mergeCell ref="E106:F106"/>
    <mergeCell ref="J106:N106"/>
    <mergeCell ref="O106:Q106"/>
    <mergeCell ref="R106:S106"/>
    <mergeCell ref="J107:N107"/>
    <mergeCell ref="O107:Q107"/>
    <mergeCell ref="R107:S107"/>
    <mergeCell ref="L109:Q109"/>
    <mergeCell ref="R109:S109"/>
    <mergeCell ref="U124:V124"/>
    <mergeCell ref="E123:F123"/>
    <mergeCell ref="G123:H123"/>
    <mergeCell ref="I123:J123"/>
    <mergeCell ref="K123:L123"/>
    <mergeCell ref="M123:N123"/>
    <mergeCell ref="E119:F119"/>
    <mergeCell ref="G119:H119"/>
    <mergeCell ref="I119:J119"/>
    <mergeCell ref="K119:L119"/>
    <mergeCell ref="M119:N119"/>
    <mergeCell ref="O119:P119"/>
    <mergeCell ref="Q119:R119"/>
    <mergeCell ref="S117:T117"/>
    <mergeCell ref="E118:F118"/>
    <mergeCell ref="G118:H118"/>
    <mergeCell ref="I118:J118"/>
    <mergeCell ref="K118:L118"/>
    <mergeCell ref="M118:N118"/>
    <mergeCell ref="O118:P118"/>
    <mergeCell ref="O123:P123"/>
    <mergeCell ref="Q123:R123"/>
    <mergeCell ref="S123:T123"/>
    <mergeCell ref="E117:F117"/>
    <mergeCell ref="G117:H117"/>
    <mergeCell ref="I117:J117"/>
    <mergeCell ref="K117:L117"/>
    <mergeCell ref="M117:N117"/>
    <mergeCell ref="O117:P117"/>
    <mergeCell ref="U120:V120"/>
    <mergeCell ref="E121:F121"/>
    <mergeCell ref="G121:H121"/>
    <mergeCell ref="R139:S139"/>
    <mergeCell ref="J140:N140"/>
    <mergeCell ref="O140:Q140"/>
    <mergeCell ref="R140:S140"/>
    <mergeCell ref="L142:Q142"/>
    <mergeCell ref="R142:S142"/>
    <mergeCell ref="E127:F127"/>
    <mergeCell ref="E128:F128"/>
    <mergeCell ref="G128:H128"/>
    <mergeCell ref="I128:J128"/>
    <mergeCell ref="E125:F125"/>
    <mergeCell ref="E126:F126"/>
    <mergeCell ref="G125:H125"/>
    <mergeCell ref="I125:J125"/>
    <mergeCell ref="Q122:R122"/>
    <mergeCell ref="S122:T122"/>
    <mergeCell ref="U122:V122"/>
    <mergeCell ref="U123:V123"/>
    <mergeCell ref="E124:F124"/>
    <mergeCell ref="G124:H124"/>
    <mergeCell ref="I124:J124"/>
    <mergeCell ref="E122:F122"/>
    <mergeCell ref="G122:H122"/>
    <mergeCell ref="I122:J122"/>
    <mergeCell ref="K122:L122"/>
    <mergeCell ref="M122:N122"/>
    <mergeCell ref="O122:P122"/>
    <mergeCell ref="K124:L124"/>
    <mergeCell ref="M124:N124"/>
    <mergeCell ref="O124:P124"/>
    <mergeCell ref="Q124:R124"/>
    <mergeCell ref="S124:T124"/>
    <mergeCell ref="Q150:R150"/>
    <mergeCell ref="U150:V150"/>
    <mergeCell ref="K148:L148"/>
    <mergeCell ref="M148:N148"/>
    <mergeCell ref="O148:P148"/>
    <mergeCell ref="Q148:R148"/>
    <mergeCell ref="E147:F147"/>
    <mergeCell ref="G147:H147"/>
    <mergeCell ref="I147:J147"/>
    <mergeCell ref="K147:L147"/>
    <mergeCell ref="M147:N147"/>
    <mergeCell ref="O147:P147"/>
    <mergeCell ref="U145:V145"/>
    <mergeCell ref="E146:F146"/>
    <mergeCell ref="G146:H146"/>
    <mergeCell ref="I146:J146"/>
    <mergeCell ref="K146:L146"/>
    <mergeCell ref="O146:P146"/>
    <mergeCell ref="Q146:R146"/>
    <mergeCell ref="S146:T146"/>
    <mergeCell ref="U146:V146"/>
    <mergeCell ref="E145:F145"/>
    <mergeCell ref="G145:H145"/>
    <mergeCell ref="I145:J145"/>
    <mergeCell ref="K145:L145"/>
    <mergeCell ref="O145:P145"/>
    <mergeCell ref="Q145:R145"/>
    <mergeCell ref="S145:T145"/>
    <mergeCell ref="U157:V157"/>
    <mergeCell ref="E156:F156"/>
    <mergeCell ref="G156:H156"/>
    <mergeCell ref="I156:J156"/>
    <mergeCell ref="K156:L156"/>
    <mergeCell ref="M156:N156"/>
    <mergeCell ref="U149:V149"/>
    <mergeCell ref="S150:T150"/>
    <mergeCell ref="S151:T151"/>
    <mergeCell ref="E152:F152"/>
    <mergeCell ref="G152:H152"/>
    <mergeCell ref="I152:J152"/>
    <mergeCell ref="K152:L152"/>
    <mergeCell ref="M152:N152"/>
    <mergeCell ref="O152:P152"/>
    <mergeCell ref="Q152:R152"/>
    <mergeCell ref="E149:F149"/>
    <mergeCell ref="G149:H149"/>
    <mergeCell ref="I149:J149"/>
    <mergeCell ref="K149:L149"/>
    <mergeCell ref="M149:N149"/>
    <mergeCell ref="O149:P149"/>
    <mergeCell ref="Q149:R149"/>
    <mergeCell ref="S149:T149"/>
    <mergeCell ref="Q151:R151"/>
    <mergeCell ref="U151:V151"/>
    <mergeCell ref="E150:F150"/>
    <mergeCell ref="G150:H150"/>
    <mergeCell ref="I150:J150"/>
    <mergeCell ref="K150:L150"/>
    <mergeCell ref="M150:N150"/>
    <mergeCell ref="O150:P150"/>
    <mergeCell ref="R172:S172"/>
    <mergeCell ref="J173:N173"/>
    <mergeCell ref="O173:Q173"/>
    <mergeCell ref="R173:S173"/>
    <mergeCell ref="L175:Q175"/>
    <mergeCell ref="R175:S175"/>
    <mergeCell ref="E160:F160"/>
    <mergeCell ref="E161:F161"/>
    <mergeCell ref="G161:H161"/>
    <mergeCell ref="I161:J161"/>
    <mergeCell ref="E158:F158"/>
    <mergeCell ref="E159:F159"/>
    <mergeCell ref="G158:H158"/>
    <mergeCell ref="I158:J158"/>
    <mergeCell ref="Q155:R155"/>
    <mergeCell ref="S155:T155"/>
    <mergeCell ref="U155:V155"/>
    <mergeCell ref="U156:V156"/>
    <mergeCell ref="E157:F157"/>
    <mergeCell ref="G157:H157"/>
    <mergeCell ref="I157:J157"/>
    <mergeCell ref="E155:F155"/>
    <mergeCell ref="G155:H155"/>
    <mergeCell ref="I155:J155"/>
    <mergeCell ref="K155:L155"/>
    <mergeCell ref="M155:N155"/>
    <mergeCell ref="O155:P155"/>
    <mergeCell ref="K157:L157"/>
    <mergeCell ref="M157:N157"/>
    <mergeCell ref="O157:P157"/>
    <mergeCell ref="Q157:R157"/>
    <mergeCell ref="S157:T157"/>
    <mergeCell ref="I181:J181"/>
    <mergeCell ref="K181:L181"/>
    <mergeCell ref="M181:N181"/>
    <mergeCell ref="O181:P181"/>
    <mergeCell ref="Q181:R181"/>
    <mergeCell ref="E180:F180"/>
    <mergeCell ref="G180:H180"/>
    <mergeCell ref="I180:J180"/>
    <mergeCell ref="K180:L180"/>
    <mergeCell ref="M180:N180"/>
    <mergeCell ref="O180:P180"/>
    <mergeCell ref="U178:V178"/>
    <mergeCell ref="E179:F179"/>
    <mergeCell ref="G179:H179"/>
    <mergeCell ref="I179:J179"/>
    <mergeCell ref="K179:L179"/>
    <mergeCell ref="O179:P179"/>
    <mergeCell ref="Q179:R179"/>
    <mergeCell ref="S179:T179"/>
    <mergeCell ref="U179:V179"/>
    <mergeCell ref="E178:F178"/>
    <mergeCell ref="G178:H178"/>
    <mergeCell ref="I178:J178"/>
    <mergeCell ref="K178:L178"/>
    <mergeCell ref="O178:P178"/>
    <mergeCell ref="Q178:R178"/>
    <mergeCell ref="S178:T178"/>
    <mergeCell ref="E183:F183"/>
    <mergeCell ref="G183:H183"/>
    <mergeCell ref="I183:J183"/>
    <mergeCell ref="K183:L183"/>
    <mergeCell ref="M183:N183"/>
    <mergeCell ref="O183:P183"/>
    <mergeCell ref="Q183:R183"/>
    <mergeCell ref="S183:T183"/>
    <mergeCell ref="U183:V183"/>
    <mergeCell ref="E182:F182"/>
    <mergeCell ref="G182:H182"/>
    <mergeCell ref="I182:J182"/>
    <mergeCell ref="K182:L182"/>
    <mergeCell ref="M182:N182"/>
    <mergeCell ref="O182:P182"/>
    <mergeCell ref="Q182:R182"/>
    <mergeCell ref="S182:T182"/>
    <mergeCell ref="U188:V188"/>
    <mergeCell ref="U189:V189"/>
    <mergeCell ref="E190:F190"/>
    <mergeCell ref="G190:H190"/>
    <mergeCell ref="I190:J190"/>
    <mergeCell ref="E188:F188"/>
    <mergeCell ref="G188:H188"/>
    <mergeCell ref="I188:J188"/>
    <mergeCell ref="K188:L188"/>
    <mergeCell ref="M188:N188"/>
    <mergeCell ref="O188:P188"/>
    <mergeCell ref="K190:L190"/>
    <mergeCell ref="M190:N190"/>
    <mergeCell ref="O190:P190"/>
    <mergeCell ref="Q190:R190"/>
    <mergeCell ref="S190:T190"/>
    <mergeCell ref="U190:V190"/>
    <mergeCell ref="E189:F189"/>
    <mergeCell ref="G189:H189"/>
    <mergeCell ref="I189:J189"/>
    <mergeCell ref="K189:L189"/>
    <mergeCell ref="M189:N189"/>
    <mergeCell ref="O189:P189"/>
    <mergeCell ref="Q189:R189"/>
    <mergeCell ref="S189:T189"/>
    <mergeCell ref="Q188:R188"/>
    <mergeCell ref="S188:T188"/>
    <mergeCell ref="E209:F209"/>
    <mergeCell ref="E200:F200"/>
    <mergeCell ref="E199:F199"/>
    <mergeCell ref="R199:S199"/>
    <mergeCell ref="E195:F195"/>
    <mergeCell ref="G195:H195"/>
    <mergeCell ref="R205:S205"/>
    <mergeCell ref="J206:N206"/>
    <mergeCell ref="O206:Q206"/>
    <mergeCell ref="R206:S206"/>
    <mergeCell ref="E193:F193"/>
    <mergeCell ref="E194:F194"/>
    <mergeCell ref="G194:H194"/>
    <mergeCell ref="I194:J194"/>
    <mergeCell ref="E191:F191"/>
    <mergeCell ref="E192:F192"/>
    <mergeCell ref="G191:H191"/>
    <mergeCell ref="I191:J191"/>
    <mergeCell ref="S192:T192"/>
    <mergeCell ref="I214:J214"/>
    <mergeCell ref="K214:L214"/>
    <mergeCell ref="M214:N214"/>
    <mergeCell ref="O214:P214"/>
    <mergeCell ref="Q214:R214"/>
    <mergeCell ref="E213:F213"/>
    <mergeCell ref="G213:H213"/>
    <mergeCell ref="I213:J213"/>
    <mergeCell ref="K213:L213"/>
    <mergeCell ref="M213:N213"/>
    <mergeCell ref="O213:P213"/>
    <mergeCell ref="U211:V211"/>
    <mergeCell ref="E212:F212"/>
    <mergeCell ref="G212:H212"/>
    <mergeCell ref="I212:J212"/>
    <mergeCell ref="K212:L212"/>
    <mergeCell ref="O212:P212"/>
    <mergeCell ref="Q212:R212"/>
    <mergeCell ref="S212:T212"/>
    <mergeCell ref="U212:V212"/>
    <mergeCell ref="E211:F211"/>
    <mergeCell ref="G211:H211"/>
    <mergeCell ref="I211:J211"/>
    <mergeCell ref="K211:L211"/>
    <mergeCell ref="O211:P211"/>
    <mergeCell ref="Q211:R211"/>
    <mergeCell ref="S211:T211"/>
    <mergeCell ref="G220:H220"/>
    <mergeCell ref="I220:J220"/>
    <mergeCell ref="K220:L220"/>
    <mergeCell ref="M220:N220"/>
    <mergeCell ref="K223:L223"/>
    <mergeCell ref="M223:N223"/>
    <mergeCell ref="M217:N217"/>
    <mergeCell ref="O217:P217"/>
    <mergeCell ref="U215:V215"/>
    <mergeCell ref="E216:F216"/>
    <mergeCell ref="G216:H216"/>
    <mergeCell ref="I216:J216"/>
    <mergeCell ref="K216:L216"/>
    <mergeCell ref="M216:N216"/>
    <mergeCell ref="O216:P216"/>
    <mergeCell ref="Q216:R216"/>
    <mergeCell ref="S216:T216"/>
    <mergeCell ref="U216:V216"/>
    <mergeCell ref="O223:P223"/>
    <mergeCell ref="Q223:R223"/>
    <mergeCell ref="S223:T223"/>
    <mergeCell ref="U223:V223"/>
    <mergeCell ref="Q219:R219"/>
    <mergeCell ref="U219:V219"/>
    <mergeCell ref="E222:F222"/>
    <mergeCell ref="E215:F215"/>
    <mergeCell ref="G215:H215"/>
    <mergeCell ref="I215:J215"/>
    <mergeCell ref="K215:L215"/>
    <mergeCell ref="M215:N215"/>
    <mergeCell ref="O215:P215"/>
    <mergeCell ref="Q215:R215"/>
    <mergeCell ref="E242:F242"/>
    <mergeCell ref="E233:F233"/>
    <mergeCell ref="E232:F232"/>
    <mergeCell ref="R232:S232"/>
    <mergeCell ref="E228:F228"/>
    <mergeCell ref="G228:H228"/>
    <mergeCell ref="R238:S238"/>
    <mergeCell ref="J239:N239"/>
    <mergeCell ref="O239:Q239"/>
    <mergeCell ref="R239:S239"/>
    <mergeCell ref="E226:F226"/>
    <mergeCell ref="E227:F227"/>
    <mergeCell ref="G227:H227"/>
    <mergeCell ref="I227:J227"/>
    <mergeCell ref="E224:F224"/>
    <mergeCell ref="E225:F225"/>
    <mergeCell ref="G224:H224"/>
    <mergeCell ref="I224:J224"/>
    <mergeCell ref="G247:H247"/>
    <mergeCell ref="I247:J247"/>
    <mergeCell ref="K247:L247"/>
    <mergeCell ref="M247:N247"/>
    <mergeCell ref="O247:P247"/>
    <mergeCell ref="Q247:R247"/>
    <mergeCell ref="E246:F246"/>
    <mergeCell ref="G246:H246"/>
    <mergeCell ref="I246:J246"/>
    <mergeCell ref="K246:L246"/>
    <mergeCell ref="M246:N246"/>
    <mergeCell ref="O246:P246"/>
    <mergeCell ref="U244:V244"/>
    <mergeCell ref="E245:F245"/>
    <mergeCell ref="G245:H245"/>
    <mergeCell ref="I245:J245"/>
    <mergeCell ref="K245:L245"/>
    <mergeCell ref="O245:P245"/>
    <mergeCell ref="Q245:R245"/>
    <mergeCell ref="S245:T245"/>
    <mergeCell ref="U245:V245"/>
    <mergeCell ref="E244:F244"/>
    <mergeCell ref="G244:H244"/>
    <mergeCell ref="I244:J244"/>
    <mergeCell ref="K244:L244"/>
    <mergeCell ref="O244:P244"/>
    <mergeCell ref="Q244:R244"/>
    <mergeCell ref="S244:T244"/>
    <mergeCell ref="Q256:R256"/>
    <mergeCell ref="S256:T256"/>
    <mergeCell ref="U256:V256"/>
    <mergeCell ref="Q252:R252"/>
    <mergeCell ref="U252:V252"/>
    <mergeCell ref="E255:F255"/>
    <mergeCell ref="E248:F248"/>
    <mergeCell ref="G248:H248"/>
    <mergeCell ref="I248:J248"/>
    <mergeCell ref="K248:L248"/>
    <mergeCell ref="M248:N248"/>
    <mergeCell ref="O248:P248"/>
    <mergeCell ref="Q248:R248"/>
    <mergeCell ref="E252:F252"/>
    <mergeCell ref="G252:H252"/>
    <mergeCell ref="I252:J252"/>
    <mergeCell ref="K252:L252"/>
    <mergeCell ref="M252:N252"/>
    <mergeCell ref="O252:P252"/>
    <mergeCell ref="S252:T252"/>
    <mergeCell ref="U254:V254"/>
    <mergeCell ref="U255:V255"/>
    <mergeCell ref="R271:S271"/>
    <mergeCell ref="J272:N272"/>
    <mergeCell ref="O272:Q272"/>
    <mergeCell ref="R272:S272"/>
    <mergeCell ref="E259:F259"/>
    <mergeCell ref="E260:F260"/>
    <mergeCell ref="G260:H260"/>
    <mergeCell ref="I260:J260"/>
    <mergeCell ref="E257:F257"/>
    <mergeCell ref="E258:F258"/>
    <mergeCell ref="G257:H257"/>
    <mergeCell ref="I257:J257"/>
    <mergeCell ref="G253:H253"/>
    <mergeCell ref="I253:J253"/>
    <mergeCell ref="K253:L253"/>
    <mergeCell ref="M253:N253"/>
    <mergeCell ref="K256:L256"/>
    <mergeCell ref="M256:N256"/>
    <mergeCell ref="M255:N255"/>
    <mergeCell ref="O255:P255"/>
    <mergeCell ref="Q255:R255"/>
    <mergeCell ref="S255:T255"/>
    <mergeCell ref="Q254:R254"/>
    <mergeCell ref="S254:T254"/>
    <mergeCell ref="E256:F256"/>
    <mergeCell ref="G256:H256"/>
    <mergeCell ref="I256:J256"/>
    <mergeCell ref="S258:T258"/>
    <mergeCell ref="G255:H255"/>
    <mergeCell ref="I255:J255"/>
    <mergeCell ref="K255:L255"/>
    <mergeCell ref="O256:P256"/>
    <mergeCell ref="U277:V277"/>
    <mergeCell ref="E278:F278"/>
    <mergeCell ref="G278:H278"/>
    <mergeCell ref="I278:J278"/>
    <mergeCell ref="K278:L278"/>
    <mergeCell ref="O278:P278"/>
    <mergeCell ref="Q278:R278"/>
    <mergeCell ref="S278:T278"/>
    <mergeCell ref="U278:V278"/>
    <mergeCell ref="E277:F277"/>
    <mergeCell ref="G277:H277"/>
    <mergeCell ref="I277:J277"/>
    <mergeCell ref="K277:L277"/>
    <mergeCell ref="O277:P277"/>
    <mergeCell ref="Q277:R277"/>
    <mergeCell ref="S277:T277"/>
    <mergeCell ref="E275:F275"/>
    <mergeCell ref="S280:T280"/>
    <mergeCell ref="U280:V280"/>
    <mergeCell ref="E281:F281"/>
    <mergeCell ref="G281:H281"/>
    <mergeCell ref="I281:J281"/>
    <mergeCell ref="K281:L281"/>
    <mergeCell ref="M281:N281"/>
    <mergeCell ref="O281:P281"/>
    <mergeCell ref="Q281:R281"/>
    <mergeCell ref="S281:T281"/>
    <mergeCell ref="Q279:R279"/>
    <mergeCell ref="S279:T279"/>
    <mergeCell ref="U279:V279"/>
    <mergeCell ref="E280:F280"/>
    <mergeCell ref="G280:H280"/>
    <mergeCell ref="I280:J280"/>
    <mergeCell ref="K280:L280"/>
    <mergeCell ref="M280:N280"/>
    <mergeCell ref="O280:P280"/>
    <mergeCell ref="Q280:R280"/>
    <mergeCell ref="E279:F279"/>
    <mergeCell ref="G279:H279"/>
    <mergeCell ref="I279:J279"/>
    <mergeCell ref="K279:L279"/>
    <mergeCell ref="M279:N279"/>
    <mergeCell ref="O279:P279"/>
    <mergeCell ref="U286:V286"/>
    <mergeCell ref="E287:F287"/>
    <mergeCell ref="G287:H287"/>
    <mergeCell ref="I287:J287"/>
    <mergeCell ref="K287:L287"/>
    <mergeCell ref="M287:N287"/>
    <mergeCell ref="O287:P287"/>
    <mergeCell ref="E286:F286"/>
    <mergeCell ref="G286:H286"/>
    <mergeCell ref="I286:J286"/>
    <mergeCell ref="K286:L286"/>
    <mergeCell ref="M286:N286"/>
    <mergeCell ref="K289:L289"/>
    <mergeCell ref="M289:N289"/>
    <mergeCell ref="M283:N283"/>
    <mergeCell ref="O283:P283"/>
    <mergeCell ref="U281:V281"/>
    <mergeCell ref="E282:F282"/>
    <mergeCell ref="G282:H282"/>
    <mergeCell ref="I282:J282"/>
    <mergeCell ref="K282:L282"/>
    <mergeCell ref="M282:N282"/>
    <mergeCell ref="O282:P282"/>
    <mergeCell ref="Q282:R282"/>
    <mergeCell ref="S282:T282"/>
    <mergeCell ref="U282:V282"/>
    <mergeCell ref="E294:F294"/>
    <mergeCell ref="G294:H294"/>
    <mergeCell ref="R304:S304"/>
    <mergeCell ref="J305:N305"/>
    <mergeCell ref="O305:Q305"/>
    <mergeCell ref="R305:S305"/>
    <mergeCell ref="E292:F292"/>
    <mergeCell ref="E293:F293"/>
    <mergeCell ref="G293:H293"/>
    <mergeCell ref="I293:J293"/>
    <mergeCell ref="E290:F290"/>
    <mergeCell ref="E291:F291"/>
    <mergeCell ref="G290:H290"/>
    <mergeCell ref="I290:J290"/>
    <mergeCell ref="K290:L290"/>
    <mergeCell ref="M290:N290"/>
    <mergeCell ref="O290:P290"/>
    <mergeCell ref="Q290:R290"/>
    <mergeCell ref="S290:T290"/>
    <mergeCell ref="K293:L293"/>
    <mergeCell ref="M293:N293"/>
    <mergeCell ref="O293:P293"/>
    <mergeCell ref="Q293:R293"/>
    <mergeCell ref="S293:T293"/>
    <mergeCell ref="U310:V310"/>
    <mergeCell ref="E311:F311"/>
    <mergeCell ref="G311:H311"/>
    <mergeCell ref="I311:J311"/>
    <mergeCell ref="K311:L311"/>
    <mergeCell ref="O311:P311"/>
    <mergeCell ref="Q311:R311"/>
    <mergeCell ref="S311:T311"/>
    <mergeCell ref="U311:V311"/>
    <mergeCell ref="E310:F310"/>
    <mergeCell ref="G310:H310"/>
    <mergeCell ref="I310:J310"/>
    <mergeCell ref="K310:L310"/>
    <mergeCell ref="O310:P310"/>
    <mergeCell ref="Q310:R310"/>
    <mergeCell ref="S310:T310"/>
    <mergeCell ref="E308:F308"/>
    <mergeCell ref="E314:F314"/>
    <mergeCell ref="G314:H314"/>
    <mergeCell ref="I314:J314"/>
    <mergeCell ref="K314:L314"/>
    <mergeCell ref="M314:N314"/>
    <mergeCell ref="O314:P314"/>
    <mergeCell ref="Q314:R314"/>
    <mergeCell ref="S314:T314"/>
    <mergeCell ref="Q312:R312"/>
    <mergeCell ref="S312:T312"/>
    <mergeCell ref="U312:V312"/>
    <mergeCell ref="E313:F313"/>
    <mergeCell ref="G313:H313"/>
    <mergeCell ref="I313:J313"/>
    <mergeCell ref="K313:L313"/>
    <mergeCell ref="M313:N313"/>
    <mergeCell ref="O313:P313"/>
    <mergeCell ref="Q313:R313"/>
    <mergeCell ref="E312:F312"/>
    <mergeCell ref="G312:H312"/>
    <mergeCell ref="I312:J312"/>
    <mergeCell ref="K312:L312"/>
    <mergeCell ref="M312:N312"/>
    <mergeCell ref="O312:P312"/>
    <mergeCell ref="O319:P319"/>
    <mergeCell ref="Q319:R319"/>
    <mergeCell ref="S319:T319"/>
    <mergeCell ref="U319:V319"/>
    <mergeCell ref="E320:F320"/>
    <mergeCell ref="G320:H320"/>
    <mergeCell ref="I320:J320"/>
    <mergeCell ref="K320:L320"/>
    <mergeCell ref="M320:N320"/>
    <mergeCell ref="O320:P320"/>
    <mergeCell ref="K318:L318"/>
    <mergeCell ref="M318:N318"/>
    <mergeCell ref="O318:P318"/>
    <mergeCell ref="Q318:R318"/>
    <mergeCell ref="S318:T318"/>
    <mergeCell ref="E319:F319"/>
    <mergeCell ref="G319:H319"/>
    <mergeCell ref="I319:J319"/>
    <mergeCell ref="K319:L319"/>
    <mergeCell ref="M319:N319"/>
    <mergeCell ref="Q320:R320"/>
    <mergeCell ref="S320:T320"/>
    <mergeCell ref="U320:V320"/>
    <mergeCell ref="E324:F324"/>
    <mergeCell ref="G324:H324"/>
    <mergeCell ref="I324:J324"/>
    <mergeCell ref="K324:L324"/>
    <mergeCell ref="M324:N324"/>
    <mergeCell ref="O324:P324"/>
    <mergeCell ref="Q324:R324"/>
    <mergeCell ref="S324:T324"/>
    <mergeCell ref="U324:V324"/>
    <mergeCell ref="U321:V321"/>
    <mergeCell ref="E322:F322"/>
    <mergeCell ref="E321:F321"/>
    <mergeCell ref="G321:H321"/>
    <mergeCell ref="I321:J321"/>
    <mergeCell ref="K321:L321"/>
    <mergeCell ref="M321:N321"/>
    <mergeCell ref="O321:P321"/>
    <mergeCell ref="E345:F345"/>
    <mergeCell ref="G345:H345"/>
    <mergeCell ref="I345:J345"/>
    <mergeCell ref="K345:L345"/>
    <mergeCell ref="M345:N345"/>
    <mergeCell ref="O345:P345"/>
    <mergeCell ref="Q345:R345"/>
    <mergeCell ref="E331:F331"/>
    <mergeCell ref="S322:T322"/>
    <mergeCell ref="U322:V322"/>
    <mergeCell ref="E323:F323"/>
    <mergeCell ref="G323:H323"/>
    <mergeCell ref="I323:J323"/>
    <mergeCell ref="K323:L323"/>
    <mergeCell ref="M323:N323"/>
    <mergeCell ref="O323:P323"/>
    <mergeCell ref="Q323:R323"/>
    <mergeCell ref="S323:T323"/>
    <mergeCell ref="G322:H322"/>
    <mergeCell ref="I322:J322"/>
    <mergeCell ref="K322:L322"/>
    <mergeCell ref="M322:N322"/>
    <mergeCell ref="O322:P322"/>
    <mergeCell ref="Q322:R322"/>
    <mergeCell ref="Q325:R325"/>
    <mergeCell ref="S325:T325"/>
    <mergeCell ref="S326:T326"/>
    <mergeCell ref="U326:V326"/>
    <mergeCell ref="E327:F327"/>
    <mergeCell ref="G327:H327"/>
    <mergeCell ref="I327:J327"/>
    <mergeCell ref="K327:L327"/>
    <mergeCell ref="E351:F351"/>
    <mergeCell ref="Q348:R348"/>
    <mergeCell ref="U348:V348"/>
    <mergeCell ref="E349:F349"/>
    <mergeCell ref="G349:H349"/>
    <mergeCell ref="I349:J349"/>
    <mergeCell ref="K349:L349"/>
    <mergeCell ref="M349:N349"/>
    <mergeCell ref="O349:P349"/>
    <mergeCell ref="Q349:R349"/>
    <mergeCell ref="U349:V349"/>
    <mergeCell ref="E348:F348"/>
    <mergeCell ref="G348:H348"/>
    <mergeCell ref="I348:J348"/>
    <mergeCell ref="U350:V350"/>
    <mergeCell ref="G351:H351"/>
    <mergeCell ref="I351:J351"/>
    <mergeCell ref="K351:L351"/>
    <mergeCell ref="M351:N351"/>
    <mergeCell ref="K348:L348"/>
    <mergeCell ref="M348:N348"/>
    <mergeCell ref="O348:P348"/>
    <mergeCell ref="S348:T348"/>
    <mergeCell ref="E357:F357"/>
    <mergeCell ref="E358:F358"/>
    <mergeCell ref="G357:H357"/>
    <mergeCell ref="I357:J357"/>
    <mergeCell ref="S353:T353"/>
    <mergeCell ref="U353:V353"/>
    <mergeCell ref="E356:F356"/>
    <mergeCell ref="E354:F354"/>
    <mergeCell ref="Q352:R352"/>
    <mergeCell ref="S352:T352"/>
    <mergeCell ref="U352:V352"/>
    <mergeCell ref="E353:F353"/>
    <mergeCell ref="G353:H353"/>
    <mergeCell ref="I353:J353"/>
    <mergeCell ref="K353:L353"/>
    <mergeCell ref="M353:N353"/>
    <mergeCell ref="O353:P353"/>
    <mergeCell ref="Q353:R353"/>
    <mergeCell ref="E352:F352"/>
    <mergeCell ref="G352:H352"/>
    <mergeCell ref="I352:J352"/>
    <mergeCell ref="K352:L352"/>
    <mergeCell ref="M352:N352"/>
    <mergeCell ref="O352:P352"/>
    <mergeCell ref="E355:F355"/>
    <mergeCell ref="G355:H355"/>
    <mergeCell ref="I355:J355"/>
    <mergeCell ref="K355:L355"/>
    <mergeCell ref="M355:N355"/>
    <mergeCell ref="O355:P355"/>
    <mergeCell ref="Q355:R355"/>
    <mergeCell ref="S355:T355"/>
    <mergeCell ref="E374:F374"/>
    <mergeCell ref="E373:F373"/>
    <mergeCell ref="E371:F371"/>
    <mergeCell ref="E370:F370"/>
    <mergeCell ref="J370:N370"/>
    <mergeCell ref="O370:Q370"/>
    <mergeCell ref="E369:F369"/>
    <mergeCell ref="E368:F368"/>
    <mergeCell ref="J367:N367"/>
    <mergeCell ref="O367:Q367"/>
    <mergeCell ref="R367:S367"/>
    <mergeCell ref="E367:F367"/>
    <mergeCell ref="E365:F365"/>
    <mergeCell ref="E364:F364"/>
    <mergeCell ref="R364:S364"/>
    <mergeCell ref="G360:H360"/>
    <mergeCell ref="E359:F359"/>
    <mergeCell ref="E360:F360"/>
    <mergeCell ref="I360:J360"/>
    <mergeCell ref="K360:L360"/>
    <mergeCell ref="E363:F363"/>
    <mergeCell ref="J363:N363"/>
    <mergeCell ref="O363:Q363"/>
    <mergeCell ref="R363:S363"/>
    <mergeCell ref="J364:N364"/>
    <mergeCell ref="O364:Q364"/>
    <mergeCell ref="M360:N360"/>
    <mergeCell ref="O360:P360"/>
    <mergeCell ref="Q360:R360"/>
    <mergeCell ref="S360:T360"/>
    <mergeCell ref="R370:S370"/>
    <mergeCell ref="J371:N371"/>
    <mergeCell ref="G379:H379"/>
    <mergeCell ref="I379:J379"/>
    <mergeCell ref="K379:L379"/>
    <mergeCell ref="M379:N379"/>
    <mergeCell ref="O379:P379"/>
    <mergeCell ref="Q379:R379"/>
    <mergeCell ref="E378:F378"/>
    <mergeCell ref="G378:H378"/>
    <mergeCell ref="I378:J378"/>
    <mergeCell ref="K378:L378"/>
    <mergeCell ref="M378:N378"/>
    <mergeCell ref="O378:P378"/>
    <mergeCell ref="U376:V376"/>
    <mergeCell ref="E377:F377"/>
    <mergeCell ref="G377:H377"/>
    <mergeCell ref="I377:J377"/>
    <mergeCell ref="K377:L377"/>
    <mergeCell ref="O377:P377"/>
    <mergeCell ref="Q377:R377"/>
    <mergeCell ref="S377:T377"/>
    <mergeCell ref="U377:V377"/>
    <mergeCell ref="E376:F376"/>
    <mergeCell ref="G376:H376"/>
    <mergeCell ref="I376:J376"/>
    <mergeCell ref="K376:L376"/>
    <mergeCell ref="O376:P376"/>
    <mergeCell ref="Q376:R376"/>
    <mergeCell ref="S376:T376"/>
    <mergeCell ref="O382:P382"/>
    <mergeCell ref="Q382:R382"/>
    <mergeCell ref="S382:T382"/>
    <mergeCell ref="U382:V382"/>
    <mergeCell ref="E383:F383"/>
    <mergeCell ref="G383:H383"/>
    <mergeCell ref="I383:J383"/>
    <mergeCell ref="K383:L383"/>
    <mergeCell ref="M383:N383"/>
    <mergeCell ref="O383:P383"/>
    <mergeCell ref="K381:L381"/>
    <mergeCell ref="M381:N381"/>
    <mergeCell ref="O381:P381"/>
    <mergeCell ref="Q381:R381"/>
    <mergeCell ref="S381:T381"/>
    <mergeCell ref="E382:F382"/>
    <mergeCell ref="G382:H382"/>
    <mergeCell ref="I382:J382"/>
    <mergeCell ref="K382:L382"/>
    <mergeCell ref="M382:N382"/>
    <mergeCell ref="S384:T384"/>
    <mergeCell ref="U384:V384"/>
    <mergeCell ref="E385:F385"/>
    <mergeCell ref="G385:H385"/>
    <mergeCell ref="I385:J385"/>
    <mergeCell ref="K385:L385"/>
    <mergeCell ref="M385:N385"/>
    <mergeCell ref="O385:P385"/>
    <mergeCell ref="Q385:R385"/>
    <mergeCell ref="S385:T385"/>
    <mergeCell ref="Q383:R383"/>
    <mergeCell ref="S383:T383"/>
    <mergeCell ref="U383:V383"/>
    <mergeCell ref="E384:F384"/>
    <mergeCell ref="G384:H384"/>
    <mergeCell ref="I384:J384"/>
    <mergeCell ref="K384:L384"/>
    <mergeCell ref="M384:N384"/>
    <mergeCell ref="O384:P384"/>
    <mergeCell ref="Q384:R384"/>
    <mergeCell ref="E404:F404"/>
    <mergeCell ref="E403:F403"/>
    <mergeCell ref="E402:F402"/>
    <mergeCell ref="E401:F401"/>
    <mergeCell ref="J400:N400"/>
    <mergeCell ref="O400:Q400"/>
    <mergeCell ref="R400:S400"/>
    <mergeCell ref="U400:Y400"/>
    <mergeCell ref="E400:F400"/>
    <mergeCell ref="E398:F398"/>
    <mergeCell ref="E397:F397"/>
    <mergeCell ref="R397:S397"/>
    <mergeCell ref="S388:T388"/>
    <mergeCell ref="U385:V385"/>
    <mergeCell ref="E386:F386"/>
    <mergeCell ref="G386:H386"/>
    <mergeCell ref="I386:J386"/>
    <mergeCell ref="K386:L386"/>
    <mergeCell ref="M386:N386"/>
    <mergeCell ref="O386:P386"/>
    <mergeCell ref="Q386:R386"/>
    <mergeCell ref="S386:T386"/>
    <mergeCell ref="U386:V386"/>
    <mergeCell ref="U388:V388"/>
    <mergeCell ref="E389:F389"/>
    <mergeCell ref="G389:H389"/>
    <mergeCell ref="I389:J389"/>
    <mergeCell ref="K389:L389"/>
    <mergeCell ref="M389:N389"/>
    <mergeCell ref="O389:P389"/>
    <mergeCell ref="Q389:R389"/>
    <mergeCell ref="S389:T389"/>
    <mergeCell ref="S411:T411"/>
    <mergeCell ref="U411:V411"/>
    <mergeCell ref="E412:F412"/>
    <mergeCell ref="G412:H412"/>
    <mergeCell ref="I412:J412"/>
    <mergeCell ref="K412:L412"/>
    <mergeCell ref="M412:N412"/>
    <mergeCell ref="O412:P412"/>
    <mergeCell ref="Q412:R412"/>
    <mergeCell ref="S412:T412"/>
    <mergeCell ref="Q410:R410"/>
    <mergeCell ref="S410:T410"/>
    <mergeCell ref="U410:V410"/>
    <mergeCell ref="E411:F411"/>
    <mergeCell ref="G411:H411"/>
    <mergeCell ref="I411:J411"/>
    <mergeCell ref="K411:L411"/>
    <mergeCell ref="M411:N411"/>
    <mergeCell ref="O411:P411"/>
    <mergeCell ref="Q411:R411"/>
    <mergeCell ref="E410:F410"/>
    <mergeCell ref="G410:H410"/>
    <mergeCell ref="I410:J410"/>
    <mergeCell ref="K410:L410"/>
    <mergeCell ref="O410:P410"/>
    <mergeCell ref="U412:V412"/>
    <mergeCell ref="S413:T413"/>
    <mergeCell ref="S414:T414"/>
    <mergeCell ref="E415:F415"/>
    <mergeCell ref="G415:H415"/>
    <mergeCell ref="I415:J415"/>
    <mergeCell ref="K415:L415"/>
    <mergeCell ref="M415:N415"/>
    <mergeCell ref="O415:P415"/>
    <mergeCell ref="Q415:R415"/>
    <mergeCell ref="Q413:R413"/>
    <mergeCell ref="U413:V413"/>
    <mergeCell ref="E414:F414"/>
    <mergeCell ref="G414:H414"/>
    <mergeCell ref="I414:J414"/>
    <mergeCell ref="K414:L414"/>
    <mergeCell ref="M414:N414"/>
    <mergeCell ref="O414:P414"/>
    <mergeCell ref="Q414:R414"/>
    <mergeCell ref="U414:V414"/>
    <mergeCell ref="E413:F413"/>
    <mergeCell ref="G413:H413"/>
    <mergeCell ref="I413:J413"/>
    <mergeCell ref="K413:L413"/>
    <mergeCell ref="M413:N413"/>
    <mergeCell ref="O413:P413"/>
    <mergeCell ref="S415:T415"/>
    <mergeCell ref="U415:V415"/>
    <mergeCell ref="E419:F419"/>
    <mergeCell ref="G419:H419"/>
    <mergeCell ref="I419:J419"/>
    <mergeCell ref="K419:L419"/>
    <mergeCell ref="M419:N419"/>
    <mergeCell ref="O419:P419"/>
    <mergeCell ref="Q419:R419"/>
    <mergeCell ref="E418:F418"/>
    <mergeCell ref="G418:H418"/>
    <mergeCell ref="I418:J418"/>
    <mergeCell ref="K418:L418"/>
    <mergeCell ref="M418:N418"/>
    <mergeCell ref="O418:P418"/>
    <mergeCell ref="U416:V416"/>
    <mergeCell ref="E417:F417"/>
    <mergeCell ref="G417:H417"/>
    <mergeCell ref="I417:J417"/>
    <mergeCell ref="K417:L417"/>
    <mergeCell ref="M417:N417"/>
    <mergeCell ref="O417:P417"/>
    <mergeCell ref="Q417:R417"/>
    <mergeCell ref="S417:T417"/>
    <mergeCell ref="U417:V417"/>
    <mergeCell ref="E416:F416"/>
    <mergeCell ref="G416:H416"/>
    <mergeCell ref="I416:J416"/>
    <mergeCell ref="K416:L416"/>
    <mergeCell ref="M416:N416"/>
    <mergeCell ref="O416:P416"/>
    <mergeCell ref="Q416:R416"/>
    <mergeCell ref="S416:T416"/>
    <mergeCell ref="Q418:R418"/>
    <mergeCell ref="R433:S433"/>
    <mergeCell ref="E433:F433"/>
    <mergeCell ref="E431:F431"/>
    <mergeCell ref="E430:F430"/>
    <mergeCell ref="R430:S430"/>
    <mergeCell ref="G426:H426"/>
    <mergeCell ref="E425:F425"/>
    <mergeCell ref="E426:F426"/>
    <mergeCell ref="I426:J426"/>
    <mergeCell ref="K426:L426"/>
    <mergeCell ref="E423:F423"/>
    <mergeCell ref="E424:F424"/>
    <mergeCell ref="G423:H423"/>
    <mergeCell ref="I423:J423"/>
    <mergeCell ref="S419:T419"/>
    <mergeCell ref="U419:V419"/>
    <mergeCell ref="E422:F422"/>
    <mergeCell ref="E420:F420"/>
    <mergeCell ref="E421:F421"/>
    <mergeCell ref="G421:H421"/>
    <mergeCell ref="I421:J421"/>
    <mergeCell ref="K421:L421"/>
    <mergeCell ref="M421:N421"/>
    <mergeCell ref="O421:P421"/>
    <mergeCell ref="Q421:R421"/>
    <mergeCell ref="S421:T421"/>
    <mergeCell ref="G420:H420"/>
    <mergeCell ref="I420:J420"/>
    <mergeCell ref="K420:L420"/>
    <mergeCell ref="M420:N420"/>
    <mergeCell ref="O420:P420"/>
    <mergeCell ref="Q420:R420"/>
    <mergeCell ref="U442:V442"/>
    <mergeCell ref="E443:F443"/>
    <mergeCell ref="G443:H443"/>
    <mergeCell ref="I443:J443"/>
    <mergeCell ref="K443:L443"/>
    <mergeCell ref="O443:P443"/>
    <mergeCell ref="Q443:R443"/>
    <mergeCell ref="S443:T443"/>
    <mergeCell ref="U443:V443"/>
    <mergeCell ref="E442:F442"/>
    <mergeCell ref="G442:H442"/>
    <mergeCell ref="I442:J442"/>
    <mergeCell ref="K442:L442"/>
    <mergeCell ref="O442:P442"/>
    <mergeCell ref="Q442:R442"/>
    <mergeCell ref="S442:T442"/>
    <mergeCell ref="E440:F440"/>
    <mergeCell ref="S446:T446"/>
    <mergeCell ref="Q444:R444"/>
    <mergeCell ref="S444:T444"/>
    <mergeCell ref="U444:V444"/>
    <mergeCell ref="E445:F445"/>
    <mergeCell ref="G445:H445"/>
    <mergeCell ref="I445:J445"/>
    <mergeCell ref="K445:L445"/>
    <mergeCell ref="M445:N445"/>
    <mergeCell ref="O445:P445"/>
    <mergeCell ref="Q445:R445"/>
    <mergeCell ref="E444:F444"/>
    <mergeCell ref="G444:H444"/>
    <mergeCell ref="I444:J444"/>
    <mergeCell ref="K444:L444"/>
    <mergeCell ref="M444:N444"/>
    <mergeCell ref="O444:P444"/>
    <mergeCell ref="Q449:R449"/>
    <mergeCell ref="S449:T449"/>
    <mergeCell ref="U449:V449"/>
    <mergeCell ref="E450:F450"/>
    <mergeCell ref="G450:H450"/>
    <mergeCell ref="I450:J450"/>
    <mergeCell ref="K450:L450"/>
    <mergeCell ref="M450:N450"/>
    <mergeCell ref="O450:P450"/>
    <mergeCell ref="Q450:R450"/>
    <mergeCell ref="O448:P448"/>
    <mergeCell ref="Q448:R448"/>
    <mergeCell ref="S448:T448"/>
    <mergeCell ref="U448:V448"/>
    <mergeCell ref="E449:F449"/>
    <mergeCell ref="G449:H449"/>
    <mergeCell ref="I449:J449"/>
    <mergeCell ref="K449:L449"/>
    <mergeCell ref="M449:N449"/>
    <mergeCell ref="O449:P449"/>
    <mergeCell ref="E448:F448"/>
    <mergeCell ref="G448:H448"/>
    <mergeCell ref="I448:J448"/>
    <mergeCell ref="K448:L448"/>
    <mergeCell ref="M448:N448"/>
    <mergeCell ref="U451:V451"/>
    <mergeCell ref="E452:F452"/>
    <mergeCell ref="G452:H452"/>
    <mergeCell ref="I452:J452"/>
    <mergeCell ref="K452:L452"/>
    <mergeCell ref="M452:N452"/>
    <mergeCell ref="O452:P452"/>
    <mergeCell ref="Q452:R452"/>
    <mergeCell ref="S452:T452"/>
    <mergeCell ref="U452:V452"/>
    <mergeCell ref="S450:T450"/>
    <mergeCell ref="U450:V450"/>
    <mergeCell ref="E451:F451"/>
    <mergeCell ref="G451:H451"/>
    <mergeCell ref="I451:J451"/>
    <mergeCell ref="K451:L451"/>
    <mergeCell ref="M451:N451"/>
    <mergeCell ref="O451:P451"/>
    <mergeCell ref="Q451:R451"/>
    <mergeCell ref="S451:T451"/>
    <mergeCell ref="S475:T475"/>
    <mergeCell ref="U475:V475"/>
    <mergeCell ref="E473:F473"/>
    <mergeCell ref="E472:F472"/>
    <mergeCell ref="E470:F470"/>
    <mergeCell ref="E469:F469"/>
    <mergeCell ref="E468:F468"/>
    <mergeCell ref="E467:F467"/>
    <mergeCell ref="J466:N466"/>
    <mergeCell ref="O466:Q466"/>
    <mergeCell ref="R466:S466"/>
    <mergeCell ref="U466:Y466"/>
    <mergeCell ref="E466:F466"/>
    <mergeCell ref="E464:F464"/>
    <mergeCell ref="E465:F465"/>
    <mergeCell ref="J465:N465"/>
    <mergeCell ref="O465:Q465"/>
    <mergeCell ref="R465:S465"/>
    <mergeCell ref="U478:V478"/>
    <mergeCell ref="E479:F479"/>
    <mergeCell ref="G479:H479"/>
    <mergeCell ref="I479:J479"/>
    <mergeCell ref="K479:L479"/>
    <mergeCell ref="M479:N479"/>
    <mergeCell ref="O479:P479"/>
    <mergeCell ref="Q479:R479"/>
    <mergeCell ref="S479:T479"/>
    <mergeCell ref="U479:V479"/>
    <mergeCell ref="S477:T477"/>
    <mergeCell ref="U477:V477"/>
    <mergeCell ref="E478:F478"/>
    <mergeCell ref="G478:H478"/>
    <mergeCell ref="I478:J478"/>
    <mergeCell ref="K478:L478"/>
    <mergeCell ref="M478:N478"/>
    <mergeCell ref="O478:P478"/>
    <mergeCell ref="Q478:R478"/>
    <mergeCell ref="S478:T478"/>
    <mergeCell ref="E477:F477"/>
    <mergeCell ref="G477:H477"/>
    <mergeCell ref="I477:J477"/>
    <mergeCell ref="K477:L477"/>
    <mergeCell ref="M477:N477"/>
    <mergeCell ref="O477:P477"/>
    <mergeCell ref="Q477:R477"/>
    <mergeCell ref="S483:T483"/>
    <mergeCell ref="U483:V483"/>
    <mergeCell ref="E484:F484"/>
    <mergeCell ref="G484:H484"/>
    <mergeCell ref="I484:J484"/>
    <mergeCell ref="K484:L484"/>
    <mergeCell ref="M484:N484"/>
    <mergeCell ref="O484:P484"/>
    <mergeCell ref="Q480:R480"/>
    <mergeCell ref="S480:T480"/>
    <mergeCell ref="U480:V480"/>
    <mergeCell ref="S481:T481"/>
    <mergeCell ref="S482:T482"/>
    <mergeCell ref="E483:F483"/>
    <mergeCell ref="G483:H483"/>
    <mergeCell ref="I483:J483"/>
    <mergeCell ref="K483:L483"/>
    <mergeCell ref="M483:N483"/>
    <mergeCell ref="E480:F480"/>
    <mergeCell ref="G480:H480"/>
    <mergeCell ref="I480:J480"/>
    <mergeCell ref="K480:L480"/>
    <mergeCell ref="M480:N480"/>
    <mergeCell ref="O480:P480"/>
    <mergeCell ref="Q481:R481"/>
    <mergeCell ref="U481:V481"/>
    <mergeCell ref="E482:F482"/>
    <mergeCell ref="G482:H482"/>
    <mergeCell ref="I482:J482"/>
    <mergeCell ref="K482:L482"/>
    <mergeCell ref="M482:N482"/>
    <mergeCell ref="O482:P482"/>
    <mergeCell ref="E488:F488"/>
    <mergeCell ref="E486:F486"/>
    <mergeCell ref="Q484:R484"/>
    <mergeCell ref="S484:T484"/>
    <mergeCell ref="U484:V484"/>
    <mergeCell ref="E485:F485"/>
    <mergeCell ref="G485:H485"/>
    <mergeCell ref="I485:J485"/>
    <mergeCell ref="K485:L485"/>
    <mergeCell ref="M485:N485"/>
    <mergeCell ref="O485:P485"/>
    <mergeCell ref="Q485:R485"/>
    <mergeCell ref="E487:F487"/>
    <mergeCell ref="G487:H487"/>
    <mergeCell ref="I487:J487"/>
    <mergeCell ref="K487:L487"/>
    <mergeCell ref="M487:N487"/>
    <mergeCell ref="O487:P487"/>
    <mergeCell ref="Q487:R487"/>
    <mergeCell ref="S487:T487"/>
    <mergeCell ref="G486:H486"/>
    <mergeCell ref="I486:J486"/>
    <mergeCell ref="K486:L486"/>
    <mergeCell ref="M486:N486"/>
    <mergeCell ref="O486:P486"/>
    <mergeCell ref="Q486:R486"/>
    <mergeCell ref="U509:V509"/>
    <mergeCell ref="E508:F508"/>
    <mergeCell ref="G508:H508"/>
    <mergeCell ref="I508:J508"/>
    <mergeCell ref="K508:L508"/>
    <mergeCell ref="O508:P508"/>
    <mergeCell ref="Q508:R508"/>
    <mergeCell ref="S508:T508"/>
    <mergeCell ref="E506:F506"/>
    <mergeCell ref="E505:F505"/>
    <mergeCell ref="E503:F503"/>
    <mergeCell ref="E502:F502"/>
    <mergeCell ref="J502:N502"/>
    <mergeCell ref="O502:Q502"/>
    <mergeCell ref="E501:F501"/>
    <mergeCell ref="E500:F500"/>
    <mergeCell ref="J499:N499"/>
    <mergeCell ref="O499:Q499"/>
    <mergeCell ref="R499:S499"/>
    <mergeCell ref="E499:F499"/>
    <mergeCell ref="U499:Y499"/>
    <mergeCell ref="J500:N500"/>
    <mergeCell ref="O500:Q500"/>
    <mergeCell ref="R500:S500"/>
    <mergeCell ref="J501:N501"/>
    <mergeCell ref="O501:Q501"/>
    <mergeCell ref="R501:S501"/>
    <mergeCell ref="W508:W509"/>
    <mergeCell ref="T505:Y505"/>
    <mergeCell ref="R503:S503"/>
    <mergeCell ref="X508:Y508"/>
    <mergeCell ref="L505:Q505"/>
    <mergeCell ref="S511:T511"/>
    <mergeCell ref="U511:V511"/>
    <mergeCell ref="K512:L512"/>
    <mergeCell ref="M512:N512"/>
    <mergeCell ref="O512:P512"/>
    <mergeCell ref="Q512:R512"/>
    <mergeCell ref="S512:T512"/>
    <mergeCell ref="Q510:R510"/>
    <mergeCell ref="S510:T510"/>
    <mergeCell ref="U510:V510"/>
    <mergeCell ref="E511:F511"/>
    <mergeCell ref="G511:H511"/>
    <mergeCell ref="I511:J511"/>
    <mergeCell ref="K511:L511"/>
    <mergeCell ref="M511:N511"/>
    <mergeCell ref="O511:P511"/>
    <mergeCell ref="Q511:R511"/>
    <mergeCell ref="E510:F510"/>
    <mergeCell ref="G510:H510"/>
    <mergeCell ref="I510:J510"/>
    <mergeCell ref="K510:L510"/>
    <mergeCell ref="M510:N510"/>
    <mergeCell ref="O510:P510"/>
    <mergeCell ref="U512:V512"/>
    <mergeCell ref="E518:F518"/>
    <mergeCell ref="G518:H518"/>
    <mergeCell ref="I518:J518"/>
    <mergeCell ref="K518:L518"/>
    <mergeCell ref="M518:N518"/>
    <mergeCell ref="O518:P518"/>
    <mergeCell ref="O514:P514"/>
    <mergeCell ref="Q514:R514"/>
    <mergeCell ref="S514:T514"/>
    <mergeCell ref="U514:V514"/>
    <mergeCell ref="E515:F515"/>
    <mergeCell ref="G515:H515"/>
    <mergeCell ref="I515:J515"/>
    <mergeCell ref="K515:L515"/>
    <mergeCell ref="M515:N515"/>
    <mergeCell ref="O515:P515"/>
    <mergeCell ref="K513:L513"/>
    <mergeCell ref="M513:N513"/>
    <mergeCell ref="O513:P513"/>
    <mergeCell ref="Q513:R513"/>
    <mergeCell ref="S513:T513"/>
    <mergeCell ref="E514:F514"/>
    <mergeCell ref="G514:H514"/>
    <mergeCell ref="I514:J514"/>
    <mergeCell ref="K514:L514"/>
    <mergeCell ref="M514:N514"/>
    <mergeCell ref="E513:F513"/>
    <mergeCell ref="G513:H513"/>
    <mergeCell ref="I513:J513"/>
    <mergeCell ref="U513:V513"/>
    <mergeCell ref="U516:V516"/>
    <mergeCell ref="E517:F517"/>
    <mergeCell ref="G517:H517"/>
    <mergeCell ref="I517:J517"/>
    <mergeCell ref="K517:L517"/>
    <mergeCell ref="M517:N517"/>
    <mergeCell ref="O517:P517"/>
    <mergeCell ref="Q517:R517"/>
    <mergeCell ref="S517:T517"/>
    <mergeCell ref="Q515:R515"/>
    <mergeCell ref="S515:T515"/>
    <mergeCell ref="U515:V515"/>
    <mergeCell ref="E516:F516"/>
    <mergeCell ref="G516:H516"/>
    <mergeCell ref="I516:J516"/>
    <mergeCell ref="K516:L516"/>
    <mergeCell ref="M516:N516"/>
    <mergeCell ref="O516:P516"/>
    <mergeCell ref="Q516:R516"/>
    <mergeCell ref="U517:V517"/>
    <mergeCell ref="B2:X8"/>
    <mergeCell ref="M29:N29"/>
    <mergeCell ref="M30:N30"/>
    <mergeCell ref="U29:V29"/>
    <mergeCell ref="K30:L30"/>
    <mergeCell ref="O30:P30"/>
    <mergeCell ref="Q30:R30"/>
    <mergeCell ref="J38:N38"/>
    <mergeCell ref="O38:Q38"/>
    <mergeCell ref="R38:S38"/>
    <mergeCell ref="U37:Y37"/>
    <mergeCell ref="E35:F35"/>
    <mergeCell ref="J35:N35"/>
    <mergeCell ref="O35:Q35"/>
    <mergeCell ref="R35:S35"/>
    <mergeCell ref="E36:F36"/>
    <mergeCell ref="J36:N36"/>
    <mergeCell ref="O36:Q36"/>
    <mergeCell ref="R36:S36"/>
    <mergeCell ref="E33:F33"/>
    <mergeCell ref="J33:N33"/>
    <mergeCell ref="O33:Q33"/>
    <mergeCell ref="R33:S33"/>
    <mergeCell ref="E34:F34"/>
    <mergeCell ref="J34:N34"/>
    <mergeCell ref="O34:Q34"/>
    <mergeCell ref="R34:S34"/>
    <mergeCell ref="A32:F32"/>
    <mergeCell ref="H32:S32"/>
    <mergeCell ref="U32:Y32"/>
    <mergeCell ref="Q28:R28"/>
    <mergeCell ref="S28:T28"/>
    <mergeCell ref="A44:B44"/>
    <mergeCell ref="C44:D44"/>
    <mergeCell ref="G44:I44"/>
    <mergeCell ref="J44:K44"/>
    <mergeCell ref="L44:M44"/>
    <mergeCell ref="U30:V30"/>
    <mergeCell ref="A43:D43"/>
    <mergeCell ref="G43:I43"/>
    <mergeCell ref="J43:K43"/>
    <mergeCell ref="L43:Q43"/>
    <mergeCell ref="R43:S43"/>
    <mergeCell ref="T43:Y43"/>
    <mergeCell ref="R39:S39"/>
    <mergeCell ref="J39:N39"/>
    <mergeCell ref="U46:V46"/>
    <mergeCell ref="E47:F47"/>
    <mergeCell ref="G47:H47"/>
    <mergeCell ref="I47:J47"/>
    <mergeCell ref="K47:L47"/>
    <mergeCell ref="O47:P47"/>
    <mergeCell ref="Q47:R47"/>
    <mergeCell ref="S47:T47"/>
    <mergeCell ref="U47:V47"/>
    <mergeCell ref="E44:F44"/>
    <mergeCell ref="E43:F43"/>
    <mergeCell ref="E39:F39"/>
    <mergeCell ref="E38:F38"/>
    <mergeCell ref="E41:F41"/>
    <mergeCell ref="J41:N41"/>
    <mergeCell ref="O41:Q41"/>
    <mergeCell ref="E46:F46"/>
    <mergeCell ref="G46:H46"/>
    <mergeCell ref="K59:L59"/>
    <mergeCell ref="Q59:R59"/>
    <mergeCell ref="A46:A47"/>
    <mergeCell ref="B46:B47"/>
    <mergeCell ref="C46:C47"/>
    <mergeCell ref="D46:D47"/>
    <mergeCell ref="M46:N47"/>
    <mergeCell ref="W46:W47"/>
    <mergeCell ref="X46:Y46"/>
    <mergeCell ref="S55:T55"/>
    <mergeCell ref="U55:V55"/>
    <mergeCell ref="E56:F56"/>
    <mergeCell ref="G56:H56"/>
    <mergeCell ref="I56:J56"/>
    <mergeCell ref="K56:L56"/>
    <mergeCell ref="M56:N56"/>
    <mergeCell ref="O56:P56"/>
    <mergeCell ref="M57:N57"/>
    <mergeCell ref="O57:P57"/>
    <mergeCell ref="Q57:R57"/>
    <mergeCell ref="S57:T57"/>
    <mergeCell ref="U57:V57"/>
    <mergeCell ref="E58:F58"/>
    <mergeCell ref="G58:H58"/>
    <mergeCell ref="I58:J58"/>
    <mergeCell ref="K58:L58"/>
    <mergeCell ref="M58:N58"/>
    <mergeCell ref="M59:N59"/>
    <mergeCell ref="O59:P59"/>
    <mergeCell ref="Q52:R52"/>
    <mergeCell ref="S52:T52"/>
    <mergeCell ref="U52:V52"/>
    <mergeCell ref="U63:V63"/>
    <mergeCell ref="G62:H62"/>
    <mergeCell ref="I62:J62"/>
    <mergeCell ref="K62:L62"/>
    <mergeCell ref="M62:N62"/>
    <mergeCell ref="O62:P62"/>
    <mergeCell ref="Q62:R62"/>
    <mergeCell ref="I53:J53"/>
    <mergeCell ref="K53:L53"/>
    <mergeCell ref="M53:N53"/>
    <mergeCell ref="O53:P53"/>
    <mergeCell ref="K61:L61"/>
    <mergeCell ref="M61:N61"/>
    <mergeCell ref="O61:P61"/>
    <mergeCell ref="Q61:R61"/>
    <mergeCell ref="S61:T61"/>
    <mergeCell ref="U61:V61"/>
    <mergeCell ref="U59:V59"/>
    <mergeCell ref="G60:H60"/>
    <mergeCell ref="I60:J60"/>
    <mergeCell ref="K60:L60"/>
    <mergeCell ref="M60:N60"/>
    <mergeCell ref="O60:P60"/>
    <mergeCell ref="Q60:R60"/>
    <mergeCell ref="S60:T60"/>
    <mergeCell ref="U60:V60"/>
    <mergeCell ref="O58:P58"/>
    <mergeCell ref="Q58:R58"/>
    <mergeCell ref="S58:T58"/>
    <mergeCell ref="U58:V58"/>
    <mergeCell ref="G59:H59"/>
    <mergeCell ref="I59:J59"/>
    <mergeCell ref="E60:F60"/>
    <mergeCell ref="S59:T59"/>
    <mergeCell ref="A76:D76"/>
    <mergeCell ref="G76:I76"/>
    <mergeCell ref="J76:K76"/>
    <mergeCell ref="L76:Q76"/>
    <mergeCell ref="R76:S76"/>
    <mergeCell ref="U70:Y70"/>
    <mergeCell ref="J71:N71"/>
    <mergeCell ref="O71:Q71"/>
    <mergeCell ref="R71:S71"/>
    <mergeCell ref="J72:N72"/>
    <mergeCell ref="O72:Q72"/>
    <mergeCell ref="R72:S72"/>
    <mergeCell ref="J67:N67"/>
    <mergeCell ref="O67:Q67"/>
    <mergeCell ref="J68:N68"/>
    <mergeCell ref="O68:Q68"/>
    <mergeCell ref="R68:S68"/>
    <mergeCell ref="E69:F69"/>
    <mergeCell ref="J69:N69"/>
    <mergeCell ref="O69:Q69"/>
    <mergeCell ref="R69:S69"/>
    <mergeCell ref="A65:F65"/>
    <mergeCell ref="H65:S65"/>
    <mergeCell ref="U65:Y65"/>
    <mergeCell ref="E66:F66"/>
    <mergeCell ref="J66:N66"/>
    <mergeCell ref="O66:Q66"/>
    <mergeCell ref="R66:S66"/>
    <mergeCell ref="S62:T62"/>
    <mergeCell ref="U62:V62"/>
    <mergeCell ref="X79:Y79"/>
    <mergeCell ref="E86:F86"/>
    <mergeCell ref="G86:H86"/>
    <mergeCell ref="I86:J86"/>
    <mergeCell ref="K86:L86"/>
    <mergeCell ref="M86:N86"/>
    <mergeCell ref="O86:P86"/>
    <mergeCell ref="Q86:R86"/>
    <mergeCell ref="U86:V86"/>
    <mergeCell ref="A79:A80"/>
    <mergeCell ref="B79:B80"/>
    <mergeCell ref="C79:C80"/>
    <mergeCell ref="D79:D80"/>
    <mergeCell ref="M79:N80"/>
    <mergeCell ref="W79:W80"/>
    <mergeCell ref="T76:Y76"/>
    <mergeCell ref="A77:B77"/>
    <mergeCell ref="C77:D77"/>
    <mergeCell ref="G77:I77"/>
    <mergeCell ref="J77:K77"/>
    <mergeCell ref="L77:M77"/>
    <mergeCell ref="Q85:R85"/>
    <mergeCell ref="S85:T85"/>
    <mergeCell ref="U85:V85"/>
    <mergeCell ref="S86:T86"/>
    <mergeCell ref="E85:F85"/>
    <mergeCell ref="G85:H85"/>
    <mergeCell ref="I85:J85"/>
    <mergeCell ref="K85:L85"/>
    <mergeCell ref="G79:H79"/>
    <mergeCell ref="I79:J79"/>
    <mergeCell ref="K79:L79"/>
    <mergeCell ref="Q87:R87"/>
    <mergeCell ref="U87:V87"/>
    <mergeCell ref="E90:F90"/>
    <mergeCell ref="G90:H90"/>
    <mergeCell ref="I90:J90"/>
    <mergeCell ref="K90:L90"/>
    <mergeCell ref="M90:N90"/>
    <mergeCell ref="O90:P90"/>
    <mergeCell ref="Q90:R90"/>
    <mergeCell ref="S90:T90"/>
    <mergeCell ref="E87:F87"/>
    <mergeCell ref="G87:H87"/>
    <mergeCell ref="I87:J87"/>
    <mergeCell ref="K87:L87"/>
    <mergeCell ref="M87:N87"/>
    <mergeCell ref="O87:P87"/>
    <mergeCell ref="O88:P88"/>
    <mergeCell ref="Q88:R88"/>
    <mergeCell ref="S88:T88"/>
    <mergeCell ref="U88:V88"/>
    <mergeCell ref="S87:T87"/>
    <mergeCell ref="E88:F88"/>
    <mergeCell ref="G88:H88"/>
    <mergeCell ref="I88:J88"/>
    <mergeCell ref="K88:L88"/>
    <mergeCell ref="M88:N88"/>
    <mergeCell ref="M94:N94"/>
    <mergeCell ref="O94:P94"/>
    <mergeCell ref="Q94:R94"/>
    <mergeCell ref="S94:T94"/>
    <mergeCell ref="U94:V94"/>
    <mergeCell ref="G93:H93"/>
    <mergeCell ref="I93:J93"/>
    <mergeCell ref="K93:L93"/>
    <mergeCell ref="M93:N93"/>
    <mergeCell ref="O93:P93"/>
    <mergeCell ref="Q93:R93"/>
    <mergeCell ref="K92:L92"/>
    <mergeCell ref="M92:N92"/>
    <mergeCell ref="O92:P92"/>
    <mergeCell ref="Q92:R92"/>
    <mergeCell ref="S92:T92"/>
    <mergeCell ref="U92:V92"/>
    <mergeCell ref="U96:V96"/>
    <mergeCell ref="A98:F98"/>
    <mergeCell ref="H98:S98"/>
    <mergeCell ref="U98:Y98"/>
    <mergeCell ref="E99:F99"/>
    <mergeCell ref="J99:N99"/>
    <mergeCell ref="O99:Q99"/>
    <mergeCell ref="R99:S99"/>
    <mergeCell ref="I96:J96"/>
    <mergeCell ref="K96:L96"/>
    <mergeCell ref="M96:N96"/>
    <mergeCell ref="O96:P96"/>
    <mergeCell ref="Q96:R96"/>
    <mergeCell ref="S96:T96"/>
    <mergeCell ref="K95:L95"/>
    <mergeCell ref="M95:N95"/>
    <mergeCell ref="O95:P95"/>
    <mergeCell ref="Q95:R95"/>
    <mergeCell ref="S95:T95"/>
    <mergeCell ref="U95:V95"/>
    <mergeCell ref="E96:F96"/>
    <mergeCell ref="G96:H96"/>
    <mergeCell ref="U103:Y103"/>
    <mergeCell ref="J104:N104"/>
    <mergeCell ref="O104:Q104"/>
    <mergeCell ref="R104:S104"/>
    <mergeCell ref="J105:N105"/>
    <mergeCell ref="O105:Q105"/>
    <mergeCell ref="R105:S105"/>
    <mergeCell ref="J100:N100"/>
    <mergeCell ref="O100:Q100"/>
    <mergeCell ref="J101:N101"/>
    <mergeCell ref="O101:Q101"/>
    <mergeCell ref="R101:S101"/>
    <mergeCell ref="E102:F102"/>
    <mergeCell ref="J102:N102"/>
    <mergeCell ref="O102:Q102"/>
    <mergeCell ref="R102:S102"/>
    <mergeCell ref="E105:F105"/>
    <mergeCell ref="E104:F104"/>
    <mergeCell ref="J103:N103"/>
    <mergeCell ref="O103:Q103"/>
    <mergeCell ref="R103:S103"/>
    <mergeCell ref="E103:F103"/>
    <mergeCell ref="E101:F101"/>
    <mergeCell ref="E100:F100"/>
    <mergeCell ref="R100:S100"/>
    <mergeCell ref="A112:A113"/>
    <mergeCell ref="B112:B113"/>
    <mergeCell ref="C112:C113"/>
    <mergeCell ref="D112:D113"/>
    <mergeCell ref="M112:N113"/>
    <mergeCell ref="W112:W113"/>
    <mergeCell ref="T109:Y109"/>
    <mergeCell ref="A110:B110"/>
    <mergeCell ref="C110:D110"/>
    <mergeCell ref="G110:I110"/>
    <mergeCell ref="J110:K110"/>
    <mergeCell ref="L110:M110"/>
    <mergeCell ref="S115:T115"/>
    <mergeCell ref="U115:V115"/>
    <mergeCell ref="S116:T116"/>
    <mergeCell ref="U112:V112"/>
    <mergeCell ref="E113:F113"/>
    <mergeCell ref="G113:H113"/>
    <mergeCell ref="I113:J113"/>
    <mergeCell ref="K113:L113"/>
    <mergeCell ref="A109:D109"/>
    <mergeCell ref="G109:I109"/>
    <mergeCell ref="J109:K109"/>
    <mergeCell ref="Q114:R114"/>
    <mergeCell ref="S114:T114"/>
    <mergeCell ref="U114:V114"/>
    <mergeCell ref="E115:F115"/>
    <mergeCell ref="G115:H115"/>
    <mergeCell ref="I115:J115"/>
    <mergeCell ref="K115:L115"/>
    <mergeCell ref="M115:N115"/>
    <mergeCell ref="O115:P115"/>
    <mergeCell ref="S119:T119"/>
    <mergeCell ref="U119:V119"/>
    <mergeCell ref="E120:F120"/>
    <mergeCell ref="G120:H120"/>
    <mergeCell ref="I120:J120"/>
    <mergeCell ref="K120:L120"/>
    <mergeCell ref="M120:N120"/>
    <mergeCell ref="O120:P120"/>
    <mergeCell ref="Q120:R120"/>
    <mergeCell ref="S120:T120"/>
    <mergeCell ref="X112:Y112"/>
    <mergeCell ref="E116:F116"/>
    <mergeCell ref="G116:H116"/>
    <mergeCell ref="I116:J116"/>
    <mergeCell ref="K116:L116"/>
    <mergeCell ref="M116:N116"/>
    <mergeCell ref="O116:P116"/>
    <mergeCell ref="Q116:R116"/>
    <mergeCell ref="U116:V116"/>
    <mergeCell ref="Q115:R115"/>
    <mergeCell ref="E114:F114"/>
    <mergeCell ref="G114:H114"/>
    <mergeCell ref="I114:J114"/>
    <mergeCell ref="K114:L114"/>
    <mergeCell ref="M114:N114"/>
    <mergeCell ref="O114:P114"/>
    <mergeCell ref="Q117:R117"/>
    <mergeCell ref="U117:V117"/>
    <mergeCell ref="O113:P113"/>
    <mergeCell ref="Q113:R113"/>
    <mergeCell ref="S113:T113"/>
    <mergeCell ref="U113:V113"/>
    <mergeCell ref="Q118:R118"/>
    <mergeCell ref="S118:T118"/>
    <mergeCell ref="U118:V118"/>
    <mergeCell ref="S126:T126"/>
    <mergeCell ref="U126:V126"/>
    <mergeCell ref="G127:H127"/>
    <mergeCell ref="I127:J127"/>
    <mergeCell ref="K127:L127"/>
    <mergeCell ref="M127:N127"/>
    <mergeCell ref="O127:P127"/>
    <mergeCell ref="Q127:R127"/>
    <mergeCell ref="S127:T127"/>
    <mergeCell ref="U127:V127"/>
    <mergeCell ref="G126:H126"/>
    <mergeCell ref="I126:J126"/>
    <mergeCell ref="K126:L126"/>
    <mergeCell ref="M126:N126"/>
    <mergeCell ref="O126:P126"/>
    <mergeCell ref="Q126:R126"/>
    <mergeCell ref="K125:L125"/>
    <mergeCell ref="M125:N125"/>
    <mergeCell ref="O125:P125"/>
    <mergeCell ref="Q125:R125"/>
    <mergeCell ref="S125:T125"/>
    <mergeCell ref="U125:V125"/>
    <mergeCell ref="I121:J121"/>
    <mergeCell ref="K121:L121"/>
    <mergeCell ref="M121:N121"/>
    <mergeCell ref="O121:P121"/>
    <mergeCell ref="Q121:R121"/>
    <mergeCell ref="S121:T121"/>
    <mergeCell ref="U121:V121"/>
    <mergeCell ref="U129:V129"/>
    <mergeCell ref="A131:F131"/>
    <mergeCell ref="H131:S131"/>
    <mergeCell ref="U131:Y131"/>
    <mergeCell ref="E132:F132"/>
    <mergeCell ref="J132:N132"/>
    <mergeCell ref="O132:Q132"/>
    <mergeCell ref="R132:S132"/>
    <mergeCell ref="I129:J129"/>
    <mergeCell ref="K129:L129"/>
    <mergeCell ref="M129:N129"/>
    <mergeCell ref="O129:P129"/>
    <mergeCell ref="Q129:R129"/>
    <mergeCell ref="S129:T129"/>
    <mergeCell ref="K128:L128"/>
    <mergeCell ref="M128:N128"/>
    <mergeCell ref="O128:P128"/>
    <mergeCell ref="Q128:R128"/>
    <mergeCell ref="S128:T128"/>
    <mergeCell ref="U128:V128"/>
    <mergeCell ref="E129:F129"/>
    <mergeCell ref="G129:H129"/>
    <mergeCell ref="U136:Y136"/>
    <mergeCell ref="J137:N137"/>
    <mergeCell ref="O137:Q137"/>
    <mergeCell ref="R137:S137"/>
    <mergeCell ref="J138:N138"/>
    <mergeCell ref="O138:Q138"/>
    <mergeCell ref="R138:S138"/>
    <mergeCell ref="J133:N133"/>
    <mergeCell ref="O133:Q133"/>
    <mergeCell ref="J134:N134"/>
    <mergeCell ref="O134:Q134"/>
    <mergeCell ref="R134:S134"/>
    <mergeCell ref="E135:F135"/>
    <mergeCell ref="J135:N135"/>
    <mergeCell ref="O135:Q135"/>
    <mergeCell ref="R135:S135"/>
    <mergeCell ref="X145:Y145"/>
    <mergeCell ref="E143:F143"/>
    <mergeCell ref="E142:F142"/>
    <mergeCell ref="E140:F140"/>
    <mergeCell ref="E139:F139"/>
    <mergeCell ref="J139:N139"/>
    <mergeCell ref="O139:Q139"/>
    <mergeCell ref="E138:F138"/>
    <mergeCell ref="E137:F137"/>
    <mergeCell ref="J136:N136"/>
    <mergeCell ref="O136:Q136"/>
    <mergeCell ref="R136:S136"/>
    <mergeCell ref="E136:F136"/>
    <mergeCell ref="E134:F134"/>
    <mergeCell ref="E133:F133"/>
    <mergeCell ref="R133:S133"/>
    <mergeCell ref="A145:A146"/>
    <mergeCell ref="B145:B146"/>
    <mergeCell ref="C145:C146"/>
    <mergeCell ref="D145:D146"/>
    <mergeCell ref="M145:N146"/>
    <mergeCell ref="W145:W146"/>
    <mergeCell ref="T142:Y142"/>
    <mergeCell ref="A143:B143"/>
    <mergeCell ref="C143:D143"/>
    <mergeCell ref="G143:I143"/>
    <mergeCell ref="J143:K143"/>
    <mergeCell ref="L143:M143"/>
    <mergeCell ref="S148:T148"/>
    <mergeCell ref="U148:V148"/>
    <mergeCell ref="Q147:R147"/>
    <mergeCell ref="S147:T147"/>
    <mergeCell ref="U147:V147"/>
    <mergeCell ref="E148:F148"/>
    <mergeCell ref="G148:H148"/>
    <mergeCell ref="I148:J148"/>
    <mergeCell ref="A142:D142"/>
    <mergeCell ref="G142:I142"/>
    <mergeCell ref="J142:K142"/>
    <mergeCell ref="O156:P156"/>
    <mergeCell ref="Q156:R156"/>
    <mergeCell ref="S156:T156"/>
    <mergeCell ref="E151:F151"/>
    <mergeCell ref="G151:H151"/>
    <mergeCell ref="I151:J151"/>
    <mergeCell ref="K151:L151"/>
    <mergeCell ref="M151:N151"/>
    <mergeCell ref="O151:P151"/>
    <mergeCell ref="U153:V153"/>
    <mergeCell ref="E154:F154"/>
    <mergeCell ref="G154:H154"/>
    <mergeCell ref="I154:J154"/>
    <mergeCell ref="K154:L154"/>
    <mergeCell ref="M154:N154"/>
    <mergeCell ref="O154:P154"/>
    <mergeCell ref="Q154:R154"/>
    <mergeCell ref="S154:T154"/>
    <mergeCell ref="U154:V154"/>
    <mergeCell ref="S152:T152"/>
    <mergeCell ref="U152:V152"/>
    <mergeCell ref="E153:F153"/>
    <mergeCell ref="G153:H153"/>
    <mergeCell ref="I153:J153"/>
    <mergeCell ref="K153:L153"/>
    <mergeCell ref="M153:N153"/>
    <mergeCell ref="O153:P153"/>
    <mergeCell ref="Q153:R153"/>
    <mergeCell ref="S153:T153"/>
    <mergeCell ref="S159:T159"/>
    <mergeCell ref="U159:V159"/>
    <mergeCell ref="G160:H160"/>
    <mergeCell ref="I160:J160"/>
    <mergeCell ref="K160:L160"/>
    <mergeCell ref="M160:N160"/>
    <mergeCell ref="O160:P160"/>
    <mergeCell ref="Q160:R160"/>
    <mergeCell ref="S160:T160"/>
    <mergeCell ref="U160:V160"/>
    <mergeCell ref="G159:H159"/>
    <mergeCell ref="I159:J159"/>
    <mergeCell ref="K159:L159"/>
    <mergeCell ref="M159:N159"/>
    <mergeCell ref="O159:P159"/>
    <mergeCell ref="Q159:R159"/>
    <mergeCell ref="K158:L158"/>
    <mergeCell ref="M158:N158"/>
    <mergeCell ref="O158:P158"/>
    <mergeCell ref="Q158:R158"/>
    <mergeCell ref="S158:T158"/>
    <mergeCell ref="U158:V158"/>
    <mergeCell ref="U162:V162"/>
    <mergeCell ref="A164:F164"/>
    <mergeCell ref="H164:S164"/>
    <mergeCell ref="U164:Y164"/>
    <mergeCell ref="E165:F165"/>
    <mergeCell ref="J165:N165"/>
    <mergeCell ref="O165:Q165"/>
    <mergeCell ref="R165:S165"/>
    <mergeCell ref="I162:J162"/>
    <mergeCell ref="K162:L162"/>
    <mergeCell ref="M162:N162"/>
    <mergeCell ref="O162:P162"/>
    <mergeCell ref="Q162:R162"/>
    <mergeCell ref="S162:T162"/>
    <mergeCell ref="K161:L161"/>
    <mergeCell ref="M161:N161"/>
    <mergeCell ref="O161:P161"/>
    <mergeCell ref="Q161:R161"/>
    <mergeCell ref="S161:T161"/>
    <mergeCell ref="U161:V161"/>
    <mergeCell ref="E162:F162"/>
    <mergeCell ref="G162:H162"/>
    <mergeCell ref="U169:Y169"/>
    <mergeCell ref="J170:N170"/>
    <mergeCell ref="O170:Q170"/>
    <mergeCell ref="R170:S170"/>
    <mergeCell ref="J171:N171"/>
    <mergeCell ref="O171:Q171"/>
    <mergeCell ref="R171:S171"/>
    <mergeCell ref="J166:N166"/>
    <mergeCell ref="O166:Q166"/>
    <mergeCell ref="J167:N167"/>
    <mergeCell ref="O167:Q167"/>
    <mergeCell ref="R167:S167"/>
    <mergeCell ref="E168:F168"/>
    <mergeCell ref="J168:N168"/>
    <mergeCell ref="O168:Q168"/>
    <mergeCell ref="R168:S168"/>
    <mergeCell ref="X178:Y178"/>
    <mergeCell ref="E176:F176"/>
    <mergeCell ref="E175:F175"/>
    <mergeCell ref="E173:F173"/>
    <mergeCell ref="E172:F172"/>
    <mergeCell ref="J172:N172"/>
    <mergeCell ref="O172:Q172"/>
    <mergeCell ref="E171:F171"/>
    <mergeCell ref="E170:F170"/>
    <mergeCell ref="J169:N169"/>
    <mergeCell ref="O169:Q169"/>
    <mergeCell ref="R169:S169"/>
    <mergeCell ref="E169:F169"/>
    <mergeCell ref="E167:F167"/>
    <mergeCell ref="E166:F166"/>
    <mergeCell ref="R166:S166"/>
    <mergeCell ref="E184:F184"/>
    <mergeCell ref="G184:H184"/>
    <mergeCell ref="I184:J184"/>
    <mergeCell ref="K184:L184"/>
    <mergeCell ref="M184:N184"/>
    <mergeCell ref="O184:P184"/>
    <mergeCell ref="Q184:R184"/>
    <mergeCell ref="U184:V184"/>
    <mergeCell ref="A178:A179"/>
    <mergeCell ref="B178:B179"/>
    <mergeCell ref="C178:C179"/>
    <mergeCell ref="D178:D179"/>
    <mergeCell ref="M178:N179"/>
    <mergeCell ref="W178:W179"/>
    <mergeCell ref="T175:Y175"/>
    <mergeCell ref="A176:B176"/>
    <mergeCell ref="C176:D176"/>
    <mergeCell ref="G176:I176"/>
    <mergeCell ref="J176:K176"/>
    <mergeCell ref="L176:M176"/>
    <mergeCell ref="S184:T184"/>
    <mergeCell ref="S181:T181"/>
    <mergeCell ref="U181:V181"/>
    <mergeCell ref="Q180:R180"/>
    <mergeCell ref="S180:T180"/>
    <mergeCell ref="U180:V180"/>
    <mergeCell ref="E181:F181"/>
    <mergeCell ref="G181:H181"/>
    <mergeCell ref="A175:D175"/>
    <mergeCell ref="G175:I175"/>
    <mergeCell ref="J175:K175"/>
    <mergeCell ref="U182:V182"/>
    <mergeCell ref="E185:F185"/>
    <mergeCell ref="G185:H185"/>
    <mergeCell ref="I185:J185"/>
    <mergeCell ref="K185:L185"/>
    <mergeCell ref="M185:N185"/>
    <mergeCell ref="O185:P185"/>
    <mergeCell ref="U186:V186"/>
    <mergeCell ref="E187:F187"/>
    <mergeCell ref="G187:H187"/>
    <mergeCell ref="I187:J187"/>
    <mergeCell ref="K187:L187"/>
    <mergeCell ref="M187:N187"/>
    <mergeCell ref="O187:P187"/>
    <mergeCell ref="Q187:R187"/>
    <mergeCell ref="S187:T187"/>
    <mergeCell ref="U187:V187"/>
    <mergeCell ref="S185:T185"/>
    <mergeCell ref="E186:F186"/>
    <mergeCell ref="G186:H186"/>
    <mergeCell ref="I186:J186"/>
    <mergeCell ref="K186:L186"/>
    <mergeCell ref="M186:N186"/>
    <mergeCell ref="O186:P186"/>
    <mergeCell ref="Q186:R186"/>
    <mergeCell ref="S186:T186"/>
    <mergeCell ref="Q185:R185"/>
    <mergeCell ref="U185:V185"/>
    <mergeCell ref="U192:V192"/>
    <mergeCell ref="G193:H193"/>
    <mergeCell ref="I193:J193"/>
    <mergeCell ref="K193:L193"/>
    <mergeCell ref="M193:N193"/>
    <mergeCell ref="O193:P193"/>
    <mergeCell ref="Q193:R193"/>
    <mergeCell ref="S193:T193"/>
    <mergeCell ref="U193:V193"/>
    <mergeCell ref="G192:H192"/>
    <mergeCell ref="I192:J192"/>
    <mergeCell ref="K192:L192"/>
    <mergeCell ref="M192:N192"/>
    <mergeCell ref="O192:P192"/>
    <mergeCell ref="Q192:R192"/>
    <mergeCell ref="K191:L191"/>
    <mergeCell ref="M191:N191"/>
    <mergeCell ref="O191:P191"/>
    <mergeCell ref="Q191:R191"/>
    <mergeCell ref="S191:T191"/>
    <mergeCell ref="U191:V191"/>
    <mergeCell ref="U195:V195"/>
    <mergeCell ref="A197:F197"/>
    <mergeCell ref="H197:S197"/>
    <mergeCell ref="U197:Y197"/>
    <mergeCell ref="E198:F198"/>
    <mergeCell ref="J198:N198"/>
    <mergeCell ref="O198:Q198"/>
    <mergeCell ref="R198:S198"/>
    <mergeCell ref="I195:J195"/>
    <mergeCell ref="K195:L195"/>
    <mergeCell ref="M195:N195"/>
    <mergeCell ref="O195:P195"/>
    <mergeCell ref="Q195:R195"/>
    <mergeCell ref="S195:T195"/>
    <mergeCell ref="K194:L194"/>
    <mergeCell ref="M194:N194"/>
    <mergeCell ref="O194:P194"/>
    <mergeCell ref="Q194:R194"/>
    <mergeCell ref="S194:T194"/>
    <mergeCell ref="U194:V194"/>
    <mergeCell ref="U202:Y202"/>
    <mergeCell ref="J203:N203"/>
    <mergeCell ref="O203:Q203"/>
    <mergeCell ref="R203:S203"/>
    <mergeCell ref="J204:N204"/>
    <mergeCell ref="O204:Q204"/>
    <mergeCell ref="R204:S204"/>
    <mergeCell ref="J199:N199"/>
    <mergeCell ref="O199:Q199"/>
    <mergeCell ref="J200:N200"/>
    <mergeCell ref="O200:Q200"/>
    <mergeCell ref="R200:S200"/>
    <mergeCell ref="E201:F201"/>
    <mergeCell ref="J201:N201"/>
    <mergeCell ref="O201:Q201"/>
    <mergeCell ref="R201:S201"/>
    <mergeCell ref="E208:F208"/>
    <mergeCell ref="E206:F206"/>
    <mergeCell ref="E205:F205"/>
    <mergeCell ref="J205:N205"/>
    <mergeCell ref="O205:Q205"/>
    <mergeCell ref="E204:F204"/>
    <mergeCell ref="E203:F203"/>
    <mergeCell ref="J202:N202"/>
    <mergeCell ref="O202:Q202"/>
    <mergeCell ref="R202:S202"/>
    <mergeCell ref="E202:F202"/>
    <mergeCell ref="A211:A212"/>
    <mergeCell ref="B211:B212"/>
    <mergeCell ref="C211:C212"/>
    <mergeCell ref="D211:D212"/>
    <mergeCell ref="M211:N212"/>
    <mergeCell ref="W211:W212"/>
    <mergeCell ref="T208:Y208"/>
    <mergeCell ref="A209:B209"/>
    <mergeCell ref="C209:D209"/>
    <mergeCell ref="G209:I209"/>
    <mergeCell ref="J209:K209"/>
    <mergeCell ref="L209:M209"/>
    <mergeCell ref="Q217:R217"/>
    <mergeCell ref="S217:T217"/>
    <mergeCell ref="U217:V217"/>
    <mergeCell ref="E217:F217"/>
    <mergeCell ref="G217:H217"/>
    <mergeCell ref="I217:J217"/>
    <mergeCell ref="K217:L217"/>
    <mergeCell ref="A208:D208"/>
    <mergeCell ref="G208:I208"/>
    <mergeCell ref="J208:K208"/>
    <mergeCell ref="L208:Q208"/>
    <mergeCell ref="R208:S208"/>
    <mergeCell ref="S214:T214"/>
    <mergeCell ref="U214:V214"/>
    <mergeCell ref="S215:T215"/>
    <mergeCell ref="Q213:R213"/>
    <mergeCell ref="S213:T213"/>
    <mergeCell ref="U213:V213"/>
    <mergeCell ref="E214:F214"/>
    <mergeCell ref="G214:H214"/>
    <mergeCell ref="M222:N222"/>
    <mergeCell ref="O222:P222"/>
    <mergeCell ref="Q222:R222"/>
    <mergeCell ref="S222:T222"/>
    <mergeCell ref="E219:F219"/>
    <mergeCell ref="G219:H219"/>
    <mergeCell ref="I219:J219"/>
    <mergeCell ref="K219:L219"/>
    <mergeCell ref="M219:N219"/>
    <mergeCell ref="O219:P219"/>
    <mergeCell ref="S219:T219"/>
    <mergeCell ref="Q221:R221"/>
    <mergeCell ref="S221:T221"/>
    <mergeCell ref="U221:V221"/>
    <mergeCell ref="U222:V222"/>
    <mergeCell ref="X211:Y211"/>
    <mergeCell ref="E218:F218"/>
    <mergeCell ref="G218:H218"/>
    <mergeCell ref="I218:J218"/>
    <mergeCell ref="K218:L218"/>
    <mergeCell ref="M218:N218"/>
    <mergeCell ref="O218:P218"/>
    <mergeCell ref="Q218:R218"/>
    <mergeCell ref="U218:V218"/>
    <mergeCell ref="S218:T218"/>
    <mergeCell ref="E221:F221"/>
    <mergeCell ref="G221:H221"/>
    <mergeCell ref="I221:J221"/>
    <mergeCell ref="K221:L221"/>
    <mergeCell ref="M221:N221"/>
    <mergeCell ref="O221:P221"/>
    <mergeCell ref="E220:F220"/>
    <mergeCell ref="E223:F223"/>
    <mergeCell ref="G223:H223"/>
    <mergeCell ref="I223:J223"/>
    <mergeCell ref="O220:P220"/>
    <mergeCell ref="Q220:R220"/>
    <mergeCell ref="S220:T220"/>
    <mergeCell ref="U220:V220"/>
    <mergeCell ref="S225:T225"/>
    <mergeCell ref="U225:V225"/>
    <mergeCell ref="G226:H226"/>
    <mergeCell ref="I226:J226"/>
    <mergeCell ref="K226:L226"/>
    <mergeCell ref="M226:N226"/>
    <mergeCell ref="O226:P226"/>
    <mergeCell ref="Q226:R226"/>
    <mergeCell ref="S226:T226"/>
    <mergeCell ref="U226:V226"/>
    <mergeCell ref="G225:H225"/>
    <mergeCell ref="I225:J225"/>
    <mergeCell ref="K225:L225"/>
    <mergeCell ref="M225:N225"/>
    <mergeCell ref="O225:P225"/>
    <mergeCell ref="Q225:R225"/>
    <mergeCell ref="K224:L224"/>
    <mergeCell ref="M224:N224"/>
    <mergeCell ref="O224:P224"/>
    <mergeCell ref="Q224:R224"/>
    <mergeCell ref="S224:T224"/>
    <mergeCell ref="U224:V224"/>
    <mergeCell ref="G222:H222"/>
    <mergeCell ref="I222:J222"/>
    <mergeCell ref="K222:L222"/>
    <mergeCell ref="U228:V228"/>
    <mergeCell ref="A230:F230"/>
    <mergeCell ref="H230:S230"/>
    <mergeCell ref="U230:Y230"/>
    <mergeCell ref="E231:F231"/>
    <mergeCell ref="J231:N231"/>
    <mergeCell ref="O231:Q231"/>
    <mergeCell ref="R231:S231"/>
    <mergeCell ref="I228:J228"/>
    <mergeCell ref="K228:L228"/>
    <mergeCell ref="M228:N228"/>
    <mergeCell ref="O228:P228"/>
    <mergeCell ref="Q228:R228"/>
    <mergeCell ref="S228:T228"/>
    <mergeCell ref="K227:L227"/>
    <mergeCell ref="M227:N227"/>
    <mergeCell ref="O227:P227"/>
    <mergeCell ref="Q227:R227"/>
    <mergeCell ref="S227:T227"/>
    <mergeCell ref="U227:V227"/>
    <mergeCell ref="U235:Y235"/>
    <mergeCell ref="J236:N236"/>
    <mergeCell ref="O236:Q236"/>
    <mergeCell ref="R236:S236"/>
    <mergeCell ref="J237:N237"/>
    <mergeCell ref="O237:Q237"/>
    <mergeCell ref="R237:S237"/>
    <mergeCell ref="J232:N232"/>
    <mergeCell ref="O232:Q232"/>
    <mergeCell ref="J233:N233"/>
    <mergeCell ref="O233:Q233"/>
    <mergeCell ref="R233:S233"/>
    <mergeCell ref="E234:F234"/>
    <mergeCell ref="J234:N234"/>
    <mergeCell ref="O234:Q234"/>
    <mergeCell ref="R234:S234"/>
    <mergeCell ref="E241:F241"/>
    <mergeCell ref="E239:F239"/>
    <mergeCell ref="E238:F238"/>
    <mergeCell ref="J238:N238"/>
    <mergeCell ref="O238:Q238"/>
    <mergeCell ref="E237:F237"/>
    <mergeCell ref="E236:F236"/>
    <mergeCell ref="J235:N235"/>
    <mergeCell ref="O235:Q235"/>
    <mergeCell ref="R235:S235"/>
    <mergeCell ref="E235:F235"/>
    <mergeCell ref="A244:A245"/>
    <mergeCell ref="B244:B245"/>
    <mergeCell ref="C244:C245"/>
    <mergeCell ref="D244:D245"/>
    <mergeCell ref="M244:N245"/>
    <mergeCell ref="W244:W245"/>
    <mergeCell ref="T241:Y241"/>
    <mergeCell ref="A242:B242"/>
    <mergeCell ref="C242:D242"/>
    <mergeCell ref="G242:I242"/>
    <mergeCell ref="J242:K242"/>
    <mergeCell ref="L242:M242"/>
    <mergeCell ref="Q250:R250"/>
    <mergeCell ref="S250:T250"/>
    <mergeCell ref="U250:V250"/>
    <mergeCell ref="E250:F250"/>
    <mergeCell ref="G250:H250"/>
    <mergeCell ref="I250:J250"/>
    <mergeCell ref="K250:L250"/>
    <mergeCell ref="A241:D241"/>
    <mergeCell ref="G241:I241"/>
    <mergeCell ref="J241:K241"/>
    <mergeCell ref="L241:Q241"/>
    <mergeCell ref="R241:S241"/>
    <mergeCell ref="S247:T247"/>
    <mergeCell ref="U247:V247"/>
    <mergeCell ref="S248:T248"/>
    <mergeCell ref="Q246:R246"/>
    <mergeCell ref="S246:T246"/>
    <mergeCell ref="M250:N250"/>
    <mergeCell ref="O250:P250"/>
    <mergeCell ref="U248:V248"/>
    <mergeCell ref="X244:Y244"/>
    <mergeCell ref="E251:F251"/>
    <mergeCell ref="G251:H251"/>
    <mergeCell ref="I251:J251"/>
    <mergeCell ref="K251:L251"/>
    <mergeCell ref="M251:N251"/>
    <mergeCell ref="O251:P251"/>
    <mergeCell ref="Q251:R251"/>
    <mergeCell ref="U251:V251"/>
    <mergeCell ref="S251:T251"/>
    <mergeCell ref="E254:F254"/>
    <mergeCell ref="G254:H254"/>
    <mergeCell ref="I254:J254"/>
    <mergeCell ref="K254:L254"/>
    <mergeCell ref="M254:N254"/>
    <mergeCell ref="O254:P254"/>
    <mergeCell ref="E253:F253"/>
    <mergeCell ref="O253:P253"/>
    <mergeCell ref="Q253:R253"/>
    <mergeCell ref="S253:T253"/>
    <mergeCell ref="U253:V253"/>
    <mergeCell ref="E249:F249"/>
    <mergeCell ref="G249:H249"/>
    <mergeCell ref="I249:J249"/>
    <mergeCell ref="K249:L249"/>
    <mergeCell ref="M249:N249"/>
    <mergeCell ref="O249:P249"/>
    <mergeCell ref="Q249:R249"/>
    <mergeCell ref="S249:T249"/>
    <mergeCell ref="U249:V249"/>
    <mergeCell ref="U246:V246"/>
    <mergeCell ref="E247:F247"/>
    <mergeCell ref="U258:V258"/>
    <mergeCell ref="G259:H259"/>
    <mergeCell ref="I259:J259"/>
    <mergeCell ref="K259:L259"/>
    <mergeCell ref="M259:N259"/>
    <mergeCell ref="O259:P259"/>
    <mergeCell ref="Q259:R259"/>
    <mergeCell ref="S259:T259"/>
    <mergeCell ref="U259:V259"/>
    <mergeCell ref="G258:H258"/>
    <mergeCell ref="I258:J258"/>
    <mergeCell ref="K258:L258"/>
    <mergeCell ref="M258:N258"/>
    <mergeCell ref="O258:P258"/>
    <mergeCell ref="Q258:R258"/>
    <mergeCell ref="K257:L257"/>
    <mergeCell ref="M257:N257"/>
    <mergeCell ref="O257:P257"/>
    <mergeCell ref="Q257:R257"/>
    <mergeCell ref="S257:T257"/>
    <mergeCell ref="U257:V257"/>
    <mergeCell ref="U261:V261"/>
    <mergeCell ref="A263:F263"/>
    <mergeCell ref="H263:S263"/>
    <mergeCell ref="U263:Y263"/>
    <mergeCell ref="E264:F264"/>
    <mergeCell ref="J264:N264"/>
    <mergeCell ref="O264:Q264"/>
    <mergeCell ref="R264:S264"/>
    <mergeCell ref="I261:J261"/>
    <mergeCell ref="K261:L261"/>
    <mergeCell ref="M261:N261"/>
    <mergeCell ref="O261:P261"/>
    <mergeCell ref="Q261:R261"/>
    <mergeCell ref="S261:T261"/>
    <mergeCell ref="K260:L260"/>
    <mergeCell ref="M260:N260"/>
    <mergeCell ref="O260:P260"/>
    <mergeCell ref="Q260:R260"/>
    <mergeCell ref="S260:T260"/>
    <mergeCell ref="U260:V260"/>
    <mergeCell ref="E261:F261"/>
    <mergeCell ref="G261:H261"/>
    <mergeCell ref="L274:Q274"/>
    <mergeCell ref="R274:S274"/>
    <mergeCell ref="U268:Y268"/>
    <mergeCell ref="J269:N269"/>
    <mergeCell ref="O269:Q269"/>
    <mergeCell ref="R269:S269"/>
    <mergeCell ref="J270:N270"/>
    <mergeCell ref="O270:Q270"/>
    <mergeCell ref="R270:S270"/>
    <mergeCell ref="J265:N265"/>
    <mergeCell ref="O265:Q265"/>
    <mergeCell ref="J266:N266"/>
    <mergeCell ref="O266:Q266"/>
    <mergeCell ref="R266:S266"/>
    <mergeCell ref="E267:F267"/>
    <mergeCell ref="J267:N267"/>
    <mergeCell ref="O267:Q267"/>
    <mergeCell ref="R267:S267"/>
    <mergeCell ref="E274:F274"/>
    <mergeCell ref="E272:F272"/>
    <mergeCell ref="E271:F271"/>
    <mergeCell ref="J271:N271"/>
    <mergeCell ref="O271:Q271"/>
    <mergeCell ref="E270:F270"/>
    <mergeCell ref="E269:F269"/>
    <mergeCell ref="J268:N268"/>
    <mergeCell ref="O268:Q268"/>
    <mergeCell ref="R268:S268"/>
    <mergeCell ref="E268:F268"/>
    <mergeCell ref="E266:F266"/>
    <mergeCell ref="E265:F265"/>
    <mergeCell ref="R265:S265"/>
    <mergeCell ref="X277:Y277"/>
    <mergeCell ref="E284:F284"/>
    <mergeCell ref="G284:H284"/>
    <mergeCell ref="I284:J284"/>
    <mergeCell ref="K284:L284"/>
    <mergeCell ref="M284:N284"/>
    <mergeCell ref="O284:P284"/>
    <mergeCell ref="Q284:R284"/>
    <mergeCell ref="U284:V284"/>
    <mergeCell ref="A277:A278"/>
    <mergeCell ref="B277:B278"/>
    <mergeCell ref="C277:C278"/>
    <mergeCell ref="D277:D278"/>
    <mergeCell ref="M277:N278"/>
    <mergeCell ref="W277:W278"/>
    <mergeCell ref="T274:Y274"/>
    <mergeCell ref="A275:B275"/>
    <mergeCell ref="C275:D275"/>
    <mergeCell ref="G275:I275"/>
    <mergeCell ref="J275:K275"/>
    <mergeCell ref="L275:M275"/>
    <mergeCell ref="Q283:R283"/>
    <mergeCell ref="S283:T283"/>
    <mergeCell ref="U283:V283"/>
    <mergeCell ref="S284:T284"/>
    <mergeCell ref="E283:F283"/>
    <mergeCell ref="G283:H283"/>
    <mergeCell ref="I283:J283"/>
    <mergeCell ref="K283:L283"/>
    <mergeCell ref="A274:D274"/>
    <mergeCell ref="G274:I274"/>
    <mergeCell ref="J274:K274"/>
    <mergeCell ref="U290:V290"/>
    <mergeCell ref="O289:P289"/>
    <mergeCell ref="Q289:R289"/>
    <mergeCell ref="S289:T289"/>
    <mergeCell ref="U289:V289"/>
    <mergeCell ref="Q285:R285"/>
    <mergeCell ref="U285:V285"/>
    <mergeCell ref="E288:F288"/>
    <mergeCell ref="G288:H288"/>
    <mergeCell ref="I288:J288"/>
    <mergeCell ref="K288:L288"/>
    <mergeCell ref="M288:N288"/>
    <mergeCell ref="O288:P288"/>
    <mergeCell ref="Q288:R288"/>
    <mergeCell ref="S288:T288"/>
    <mergeCell ref="E285:F285"/>
    <mergeCell ref="G285:H285"/>
    <mergeCell ref="I285:J285"/>
    <mergeCell ref="K285:L285"/>
    <mergeCell ref="M285:N285"/>
    <mergeCell ref="O285:P285"/>
    <mergeCell ref="S285:T285"/>
    <mergeCell ref="Q287:R287"/>
    <mergeCell ref="S287:T287"/>
    <mergeCell ref="U287:V287"/>
    <mergeCell ref="U288:V288"/>
    <mergeCell ref="E289:F289"/>
    <mergeCell ref="G289:H289"/>
    <mergeCell ref="I289:J289"/>
    <mergeCell ref="O286:P286"/>
    <mergeCell ref="Q286:R286"/>
    <mergeCell ref="S286:T286"/>
    <mergeCell ref="U293:V293"/>
    <mergeCell ref="S291:T291"/>
    <mergeCell ref="U291:V291"/>
    <mergeCell ref="G292:H292"/>
    <mergeCell ref="I292:J292"/>
    <mergeCell ref="K292:L292"/>
    <mergeCell ref="M292:N292"/>
    <mergeCell ref="O292:P292"/>
    <mergeCell ref="Q292:R292"/>
    <mergeCell ref="S292:T292"/>
    <mergeCell ref="U292:V292"/>
    <mergeCell ref="G291:H291"/>
    <mergeCell ref="I291:J291"/>
    <mergeCell ref="K291:L291"/>
    <mergeCell ref="M291:N291"/>
    <mergeCell ref="O291:P291"/>
    <mergeCell ref="Q291:R291"/>
    <mergeCell ref="E316:F316"/>
    <mergeCell ref="G316:H316"/>
    <mergeCell ref="I316:J316"/>
    <mergeCell ref="K316:L316"/>
    <mergeCell ref="M316:N316"/>
    <mergeCell ref="O316:P316"/>
    <mergeCell ref="U314:V314"/>
    <mergeCell ref="E315:F315"/>
    <mergeCell ref="G315:H315"/>
    <mergeCell ref="I315:J315"/>
    <mergeCell ref="U294:V294"/>
    <mergeCell ref="A296:F296"/>
    <mergeCell ref="H296:S296"/>
    <mergeCell ref="U296:Y296"/>
    <mergeCell ref="E297:F297"/>
    <mergeCell ref="J297:N297"/>
    <mergeCell ref="O297:Q297"/>
    <mergeCell ref="R297:S297"/>
    <mergeCell ref="I294:J294"/>
    <mergeCell ref="K294:L294"/>
    <mergeCell ref="M294:N294"/>
    <mergeCell ref="O294:P294"/>
    <mergeCell ref="Q294:R294"/>
    <mergeCell ref="S294:T294"/>
    <mergeCell ref="K315:L315"/>
    <mergeCell ref="M315:N315"/>
    <mergeCell ref="O315:P315"/>
    <mergeCell ref="Q315:R315"/>
    <mergeCell ref="S315:T315"/>
    <mergeCell ref="U315:V315"/>
    <mergeCell ref="S313:T313"/>
    <mergeCell ref="U313:V313"/>
    <mergeCell ref="L307:Q307"/>
    <mergeCell ref="R307:S307"/>
    <mergeCell ref="U301:Y301"/>
    <mergeCell ref="J302:N302"/>
    <mergeCell ref="O302:Q302"/>
    <mergeCell ref="R302:S302"/>
    <mergeCell ref="J303:N303"/>
    <mergeCell ref="O303:Q303"/>
    <mergeCell ref="R303:S303"/>
    <mergeCell ref="J298:N298"/>
    <mergeCell ref="O298:Q298"/>
    <mergeCell ref="J299:N299"/>
    <mergeCell ref="O299:Q299"/>
    <mergeCell ref="R299:S299"/>
    <mergeCell ref="E300:F300"/>
    <mergeCell ref="J300:N300"/>
    <mergeCell ref="O300:Q300"/>
    <mergeCell ref="R300:S300"/>
    <mergeCell ref="E307:F307"/>
    <mergeCell ref="E305:F305"/>
    <mergeCell ref="E304:F304"/>
    <mergeCell ref="J304:N304"/>
    <mergeCell ref="O304:Q304"/>
    <mergeCell ref="E303:F303"/>
    <mergeCell ref="E302:F302"/>
    <mergeCell ref="J301:N301"/>
    <mergeCell ref="O301:Q301"/>
    <mergeCell ref="R301:S301"/>
    <mergeCell ref="E301:F301"/>
    <mergeCell ref="E299:F299"/>
    <mergeCell ref="E298:F298"/>
    <mergeCell ref="R298:S298"/>
    <mergeCell ref="X310:Y310"/>
    <mergeCell ref="E317:F317"/>
    <mergeCell ref="G317:H317"/>
    <mergeCell ref="I317:J317"/>
    <mergeCell ref="U317:V317"/>
    <mergeCell ref="E318:F318"/>
    <mergeCell ref="G318:H318"/>
    <mergeCell ref="I318:J318"/>
    <mergeCell ref="U318:V318"/>
    <mergeCell ref="A310:A311"/>
    <mergeCell ref="B310:B311"/>
    <mergeCell ref="C310:C311"/>
    <mergeCell ref="D310:D311"/>
    <mergeCell ref="M310:N311"/>
    <mergeCell ref="W310:W311"/>
    <mergeCell ref="T307:Y307"/>
    <mergeCell ref="A308:B308"/>
    <mergeCell ref="C308:D308"/>
    <mergeCell ref="G308:I308"/>
    <mergeCell ref="J308:K308"/>
    <mergeCell ref="L308:M308"/>
    <mergeCell ref="Q316:R316"/>
    <mergeCell ref="S316:T316"/>
    <mergeCell ref="U316:V316"/>
    <mergeCell ref="K317:L317"/>
    <mergeCell ref="M317:N317"/>
    <mergeCell ref="O317:P317"/>
    <mergeCell ref="Q317:R317"/>
    <mergeCell ref="S317:T317"/>
    <mergeCell ref="A307:D307"/>
    <mergeCell ref="G307:I307"/>
    <mergeCell ref="J307:K307"/>
    <mergeCell ref="M327:N327"/>
    <mergeCell ref="O327:P327"/>
    <mergeCell ref="Q327:R327"/>
    <mergeCell ref="S327:T327"/>
    <mergeCell ref="E326:F326"/>
    <mergeCell ref="G326:H326"/>
    <mergeCell ref="I326:J326"/>
    <mergeCell ref="K326:L326"/>
    <mergeCell ref="M326:N326"/>
    <mergeCell ref="O326:P326"/>
    <mergeCell ref="Q326:R326"/>
    <mergeCell ref="Q321:R321"/>
    <mergeCell ref="J333:N333"/>
    <mergeCell ref="O333:Q333"/>
    <mergeCell ref="R333:S333"/>
    <mergeCell ref="U327:V327"/>
    <mergeCell ref="A329:F329"/>
    <mergeCell ref="H329:S329"/>
    <mergeCell ref="U329:Y329"/>
    <mergeCell ref="E330:F330"/>
    <mergeCell ref="J330:N330"/>
    <mergeCell ref="O330:Q330"/>
    <mergeCell ref="R330:S330"/>
    <mergeCell ref="S321:T321"/>
    <mergeCell ref="U325:V325"/>
    <mergeCell ref="E325:F325"/>
    <mergeCell ref="G325:H325"/>
    <mergeCell ref="I325:J325"/>
    <mergeCell ref="K325:L325"/>
    <mergeCell ref="M325:N325"/>
    <mergeCell ref="O325:P325"/>
    <mergeCell ref="U323:V323"/>
    <mergeCell ref="E338:F338"/>
    <mergeCell ref="E337:F337"/>
    <mergeCell ref="E336:F336"/>
    <mergeCell ref="J336:N336"/>
    <mergeCell ref="O336:Q336"/>
    <mergeCell ref="E335:F335"/>
    <mergeCell ref="E334:F334"/>
    <mergeCell ref="R331:S331"/>
    <mergeCell ref="E332:F332"/>
    <mergeCell ref="R336:S336"/>
    <mergeCell ref="J337:N337"/>
    <mergeCell ref="O337:Q337"/>
    <mergeCell ref="R337:S337"/>
    <mergeCell ref="U334:Y334"/>
    <mergeCell ref="J335:N335"/>
    <mergeCell ref="O335:Q335"/>
    <mergeCell ref="R335:S335"/>
    <mergeCell ref="J331:N331"/>
    <mergeCell ref="O331:Q331"/>
    <mergeCell ref="J332:N332"/>
    <mergeCell ref="O332:Q332"/>
    <mergeCell ref="R332:S332"/>
    <mergeCell ref="E333:F333"/>
    <mergeCell ref="J338:N338"/>
    <mergeCell ref="O338:Q338"/>
    <mergeCell ref="R338:S338"/>
    <mergeCell ref="J334:N334"/>
    <mergeCell ref="O334:Q334"/>
    <mergeCell ref="R334:S334"/>
    <mergeCell ref="A343:A344"/>
    <mergeCell ref="B343:B344"/>
    <mergeCell ref="C343:C344"/>
    <mergeCell ref="D343:D344"/>
    <mergeCell ref="M343:N344"/>
    <mergeCell ref="W343:W344"/>
    <mergeCell ref="X343:Y343"/>
    <mergeCell ref="A341:B341"/>
    <mergeCell ref="C341:D341"/>
    <mergeCell ref="G341:I341"/>
    <mergeCell ref="J341:K341"/>
    <mergeCell ref="L341:M341"/>
    <mergeCell ref="A340:D340"/>
    <mergeCell ref="G340:I340"/>
    <mergeCell ref="J340:K340"/>
    <mergeCell ref="L340:Q340"/>
    <mergeCell ref="Q343:R343"/>
    <mergeCell ref="S343:T343"/>
    <mergeCell ref="U343:V343"/>
    <mergeCell ref="E344:F344"/>
    <mergeCell ref="G344:H344"/>
    <mergeCell ref="I344:J344"/>
    <mergeCell ref="K344:L344"/>
    <mergeCell ref="O344:P344"/>
    <mergeCell ref="E343:F343"/>
    <mergeCell ref="G343:H343"/>
    <mergeCell ref="I343:J343"/>
    <mergeCell ref="K343:L343"/>
    <mergeCell ref="O343:P343"/>
    <mergeCell ref="E341:F341"/>
    <mergeCell ref="E340:F340"/>
    <mergeCell ref="R340:S340"/>
    <mergeCell ref="E347:F347"/>
    <mergeCell ref="G347:H347"/>
    <mergeCell ref="I347:J347"/>
    <mergeCell ref="K347:L347"/>
    <mergeCell ref="M347:N347"/>
    <mergeCell ref="O347:P347"/>
    <mergeCell ref="Q347:R347"/>
    <mergeCell ref="S347:T347"/>
    <mergeCell ref="S345:T345"/>
    <mergeCell ref="E346:F346"/>
    <mergeCell ref="G346:H346"/>
    <mergeCell ref="I346:J346"/>
    <mergeCell ref="O356:P356"/>
    <mergeCell ref="Q356:R356"/>
    <mergeCell ref="S356:T356"/>
    <mergeCell ref="U356:V356"/>
    <mergeCell ref="S354:T354"/>
    <mergeCell ref="U354:V354"/>
    <mergeCell ref="G354:H354"/>
    <mergeCell ref="I354:J354"/>
    <mergeCell ref="K354:L354"/>
    <mergeCell ref="M354:N354"/>
    <mergeCell ref="O354:P354"/>
    <mergeCell ref="Q354:R354"/>
    <mergeCell ref="E350:F350"/>
    <mergeCell ref="G350:H350"/>
    <mergeCell ref="I350:J350"/>
    <mergeCell ref="K350:L350"/>
    <mergeCell ref="M350:N350"/>
    <mergeCell ref="O350:P350"/>
    <mergeCell ref="Q350:R350"/>
    <mergeCell ref="S350:T350"/>
    <mergeCell ref="T340:Y340"/>
    <mergeCell ref="Q344:R344"/>
    <mergeCell ref="S344:T344"/>
    <mergeCell ref="U344:V344"/>
    <mergeCell ref="Q351:R351"/>
    <mergeCell ref="S351:T351"/>
    <mergeCell ref="U351:V351"/>
    <mergeCell ref="S349:T349"/>
    <mergeCell ref="U346:V346"/>
    <mergeCell ref="U347:V347"/>
    <mergeCell ref="U345:V345"/>
    <mergeCell ref="K346:L346"/>
    <mergeCell ref="M346:N346"/>
    <mergeCell ref="O346:P346"/>
    <mergeCell ref="Q346:R346"/>
    <mergeCell ref="S346:T346"/>
    <mergeCell ref="O351:P351"/>
    <mergeCell ref="U360:V360"/>
    <mergeCell ref="A362:F362"/>
    <mergeCell ref="H362:S362"/>
    <mergeCell ref="U362:Y362"/>
    <mergeCell ref="S358:T358"/>
    <mergeCell ref="U358:V358"/>
    <mergeCell ref="G359:H359"/>
    <mergeCell ref="I359:J359"/>
    <mergeCell ref="K359:L359"/>
    <mergeCell ref="M359:N359"/>
    <mergeCell ref="O359:P359"/>
    <mergeCell ref="Q359:R359"/>
    <mergeCell ref="S359:T359"/>
    <mergeCell ref="U359:V359"/>
    <mergeCell ref="G358:H358"/>
    <mergeCell ref="I358:J358"/>
    <mergeCell ref="K358:L358"/>
    <mergeCell ref="M358:N358"/>
    <mergeCell ref="O358:P358"/>
    <mergeCell ref="Q358:R358"/>
    <mergeCell ref="K357:L357"/>
    <mergeCell ref="M357:N357"/>
    <mergeCell ref="O357:P357"/>
    <mergeCell ref="Q357:R357"/>
    <mergeCell ref="S357:T357"/>
    <mergeCell ref="U357:V357"/>
    <mergeCell ref="U355:V355"/>
    <mergeCell ref="G356:H356"/>
    <mergeCell ref="I356:J356"/>
    <mergeCell ref="K356:L356"/>
    <mergeCell ref="M356:N356"/>
    <mergeCell ref="O371:Q371"/>
    <mergeCell ref="R371:S371"/>
    <mergeCell ref="A373:D373"/>
    <mergeCell ref="G373:I373"/>
    <mergeCell ref="J373:K373"/>
    <mergeCell ref="L373:Q373"/>
    <mergeCell ref="R373:S373"/>
    <mergeCell ref="U367:Y367"/>
    <mergeCell ref="J368:N368"/>
    <mergeCell ref="O368:Q368"/>
    <mergeCell ref="R368:S368"/>
    <mergeCell ref="J369:N369"/>
    <mergeCell ref="O369:Q369"/>
    <mergeCell ref="R369:S369"/>
    <mergeCell ref="J365:N365"/>
    <mergeCell ref="O365:Q365"/>
    <mergeCell ref="R365:S365"/>
    <mergeCell ref="E366:F366"/>
    <mergeCell ref="J366:N366"/>
    <mergeCell ref="O366:Q366"/>
    <mergeCell ref="R366:S366"/>
    <mergeCell ref="X376:Y376"/>
    <mergeCell ref="E380:F380"/>
    <mergeCell ref="G380:H380"/>
    <mergeCell ref="I380:J380"/>
    <mergeCell ref="U380:V380"/>
    <mergeCell ref="E381:F381"/>
    <mergeCell ref="G381:H381"/>
    <mergeCell ref="I381:J381"/>
    <mergeCell ref="U381:V381"/>
    <mergeCell ref="A376:A377"/>
    <mergeCell ref="B376:B377"/>
    <mergeCell ref="C376:C377"/>
    <mergeCell ref="D376:D377"/>
    <mergeCell ref="M376:N377"/>
    <mergeCell ref="W376:W377"/>
    <mergeCell ref="T373:Y373"/>
    <mergeCell ref="A374:B374"/>
    <mergeCell ref="C374:D374"/>
    <mergeCell ref="G374:I374"/>
    <mergeCell ref="J374:K374"/>
    <mergeCell ref="L374:M374"/>
    <mergeCell ref="S379:T379"/>
    <mergeCell ref="U379:V379"/>
    <mergeCell ref="K380:L380"/>
    <mergeCell ref="M380:N380"/>
    <mergeCell ref="O380:P380"/>
    <mergeCell ref="Q380:R380"/>
    <mergeCell ref="S380:T380"/>
    <mergeCell ref="Q378:R378"/>
    <mergeCell ref="S378:T378"/>
    <mergeCell ref="U378:V378"/>
    <mergeCell ref="E379:F379"/>
    <mergeCell ref="U389:V389"/>
    <mergeCell ref="Q387:R387"/>
    <mergeCell ref="S387:T387"/>
    <mergeCell ref="U387:V387"/>
    <mergeCell ref="E388:F388"/>
    <mergeCell ref="G388:H388"/>
    <mergeCell ref="I388:J388"/>
    <mergeCell ref="K388:L388"/>
    <mergeCell ref="M388:N388"/>
    <mergeCell ref="O388:P388"/>
    <mergeCell ref="Q388:R388"/>
    <mergeCell ref="E387:F387"/>
    <mergeCell ref="G387:H387"/>
    <mergeCell ref="I387:J387"/>
    <mergeCell ref="K387:L387"/>
    <mergeCell ref="M387:N387"/>
    <mergeCell ref="O387:P387"/>
    <mergeCell ref="S391:T391"/>
    <mergeCell ref="U391:V391"/>
    <mergeCell ref="E392:F392"/>
    <mergeCell ref="G392:H392"/>
    <mergeCell ref="I392:J392"/>
    <mergeCell ref="K392:L392"/>
    <mergeCell ref="M392:N392"/>
    <mergeCell ref="O392:P392"/>
    <mergeCell ref="Q392:R392"/>
    <mergeCell ref="S392:T392"/>
    <mergeCell ref="Q390:R390"/>
    <mergeCell ref="S390:T390"/>
    <mergeCell ref="U390:V390"/>
    <mergeCell ref="E391:F391"/>
    <mergeCell ref="G391:H391"/>
    <mergeCell ref="I391:J391"/>
    <mergeCell ref="K391:L391"/>
    <mergeCell ref="M391:N391"/>
    <mergeCell ref="O391:P391"/>
    <mergeCell ref="Q391:R391"/>
    <mergeCell ref="E390:F390"/>
    <mergeCell ref="G390:H390"/>
    <mergeCell ref="I390:J390"/>
    <mergeCell ref="K390:L390"/>
    <mergeCell ref="M390:N390"/>
    <mergeCell ref="O390:P390"/>
    <mergeCell ref="E399:F399"/>
    <mergeCell ref="J399:N399"/>
    <mergeCell ref="O399:Q399"/>
    <mergeCell ref="R399:S399"/>
    <mergeCell ref="A395:F395"/>
    <mergeCell ref="H395:S395"/>
    <mergeCell ref="U395:Y395"/>
    <mergeCell ref="E396:F396"/>
    <mergeCell ref="J396:N396"/>
    <mergeCell ref="O396:Q396"/>
    <mergeCell ref="R396:S396"/>
    <mergeCell ref="U392:V392"/>
    <mergeCell ref="E393:F393"/>
    <mergeCell ref="G393:H393"/>
    <mergeCell ref="I393:J393"/>
    <mergeCell ref="K393:L393"/>
    <mergeCell ref="M393:N393"/>
    <mergeCell ref="O393:P393"/>
    <mergeCell ref="Q393:R393"/>
    <mergeCell ref="S393:T393"/>
    <mergeCell ref="U393:V393"/>
    <mergeCell ref="J403:N403"/>
    <mergeCell ref="O403:Q403"/>
    <mergeCell ref="R403:S403"/>
    <mergeCell ref="J404:N404"/>
    <mergeCell ref="O404:Q404"/>
    <mergeCell ref="R404:S404"/>
    <mergeCell ref="J401:N401"/>
    <mergeCell ref="O401:Q401"/>
    <mergeCell ref="R401:S401"/>
    <mergeCell ref="J402:N402"/>
    <mergeCell ref="O402:Q402"/>
    <mergeCell ref="R402:S402"/>
    <mergeCell ref="J397:N397"/>
    <mergeCell ref="O397:Q397"/>
    <mergeCell ref="J398:N398"/>
    <mergeCell ref="O398:Q398"/>
    <mergeCell ref="R398:S398"/>
    <mergeCell ref="A409:A410"/>
    <mergeCell ref="B409:B410"/>
    <mergeCell ref="C409:C410"/>
    <mergeCell ref="D409:D410"/>
    <mergeCell ref="M409:N410"/>
    <mergeCell ref="W409:W410"/>
    <mergeCell ref="X409:Y409"/>
    <mergeCell ref="A407:B407"/>
    <mergeCell ref="C407:D407"/>
    <mergeCell ref="G407:I407"/>
    <mergeCell ref="J407:K407"/>
    <mergeCell ref="L407:M407"/>
    <mergeCell ref="A406:D406"/>
    <mergeCell ref="G406:I406"/>
    <mergeCell ref="J406:K406"/>
    <mergeCell ref="L406:Q406"/>
    <mergeCell ref="R406:S406"/>
    <mergeCell ref="T406:Y406"/>
    <mergeCell ref="E409:F409"/>
    <mergeCell ref="G409:H409"/>
    <mergeCell ref="I409:J409"/>
    <mergeCell ref="K409:L409"/>
    <mergeCell ref="O409:P409"/>
    <mergeCell ref="Q409:R409"/>
    <mergeCell ref="S409:T409"/>
    <mergeCell ref="U409:V409"/>
    <mergeCell ref="E407:F407"/>
    <mergeCell ref="E406:F406"/>
    <mergeCell ref="S418:T418"/>
    <mergeCell ref="K423:L423"/>
    <mergeCell ref="M423:N423"/>
    <mergeCell ref="O423:P423"/>
    <mergeCell ref="Q423:R423"/>
    <mergeCell ref="S423:T423"/>
    <mergeCell ref="U423:V423"/>
    <mergeCell ref="U421:V421"/>
    <mergeCell ref="G422:H422"/>
    <mergeCell ref="I422:J422"/>
    <mergeCell ref="K422:L422"/>
    <mergeCell ref="M422:N422"/>
    <mergeCell ref="O422:P422"/>
    <mergeCell ref="Q422:R422"/>
    <mergeCell ref="S422:T422"/>
    <mergeCell ref="U422:V422"/>
    <mergeCell ref="S420:T420"/>
    <mergeCell ref="U420:V420"/>
    <mergeCell ref="U418:V418"/>
    <mergeCell ref="E429:F429"/>
    <mergeCell ref="J429:N429"/>
    <mergeCell ref="O429:Q429"/>
    <mergeCell ref="R429:S429"/>
    <mergeCell ref="J430:N430"/>
    <mergeCell ref="O430:Q430"/>
    <mergeCell ref="M426:N426"/>
    <mergeCell ref="O426:P426"/>
    <mergeCell ref="Q426:R426"/>
    <mergeCell ref="S426:T426"/>
    <mergeCell ref="U426:V426"/>
    <mergeCell ref="A428:F428"/>
    <mergeCell ref="H428:S428"/>
    <mergeCell ref="U428:Y428"/>
    <mergeCell ref="S424:T424"/>
    <mergeCell ref="U424:V424"/>
    <mergeCell ref="G425:H425"/>
    <mergeCell ref="I425:J425"/>
    <mergeCell ref="K425:L425"/>
    <mergeCell ref="M425:N425"/>
    <mergeCell ref="O425:P425"/>
    <mergeCell ref="Q425:R425"/>
    <mergeCell ref="S425:T425"/>
    <mergeCell ref="U425:V425"/>
    <mergeCell ref="G424:H424"/>
    <mergeCell ref="I424:J424"/>
    <mergeCell ref="K424:L424"/>
    <mergeCell ref="M424:N424"/>
    <mergeCell ref="O424:P424"/>
    <mergeCell ref="Q424:R424"/>
    <mergeCell ref="R436:S436"/>
    <mergeCell ref="J437:N437"/>
    <mergeCell ref="O437:Q437"/>
    <mergeCell ref="R437:S437"/>
    <mergeCell ref="A439:D439"/>
    <mergeCell ref="G439:I439"/>
    <mergeCell ref="J439:K439"/>
    <mergeCell ref="L439:Q439"/>
    <mergeCell ref="R439:S439"/>
    <mergeCell ref="U433:Y433"/>
    <mergeCell ref="J434:N434"/>
    <mergeCell ref="O434:Q434"/>
    <mergeCell ref="R434:S434"/>
    <mergeCell ref="J435:N435"/>
    <mergeCell ref="O435:Q435"/>
    <mergeCell ref="R435:S435"/>
    <mergeCell ref="J431:N431"/>
    <mergeCell ref="O431:Q431"/>
    <mergeCell ref="R431:S431"/>
    <mergeCell ref="E432:F432"/>
    <mergeCell ref="J432:N432"/>
    <mergeCell ref="O432:Q432"/>
    <mergeCell ref="R432:S432"/>
    <mergeCell ref="E439:F439"/>
    <mergeCell ref="E437:F437"/>
    <mergeCell ref="E436:F436"/>
    <mergeCell ref="J436:N436"/>
    <mergeCell ref="O436:Q436"/>
    <mergeCell ref="E435:F435"/>
    <mergeCell ref="E434:F434"/>
    <mergeCell ref="J433:N433"/>
    <mergeCell ref="O433:Q433"/>
    <mergeCell ref="X442:Y442"/>
    <mergeCell ref="E446:F446"/>
    <mergeCell ref="G446:H446"/>
    <mergeCell ref="I446:J446"/>
    <mergeCell ref="U446:V446"/>
    <mergeCell ref="E447:F447"/>
    <mergeCell ref="G447:H447"/>
    <mergeCell ref="I447:J447"/>
    <mergeCell ref="U447:V447"/>
    <mergeCell ref="A442:A443"/>
    <mergeCell ref="B442:B443"/>
    <mergeCell ref="C442:C443"/>
    <mergeCell ref="D442:D443"/>
    <mergeCell ref="M442:N443"/>
    <mergeCell ref="W442:W443"/>
    <mergeCell ref="T439:Y439"/>
    <mergeCell ref="A440:B440"/>
    <mergeCell ref="C440:D440"/>
    <mergeCell ref="G440:I440"/>
    <mergeCell ref="J440:K440"/>
    <mergeCell ref="L440:M440"/>
    <mergeCell ref="K447:L447"/>
    <mergeCell ref="M447:N447"/>
    <mergeCell ref="O447:P447"/>
    <mergeCell ref="Q447:R447"/>
    <mergeCell ref="S447:T447"/>
    <mergeCell ref="S445:T445"/>
    <mergeCell ref="U445:V445"/>
    <mergeCell ref="K446:L446"/>
    <mergeCell ref="M446:N446"/>
    <mergeCell ref="O446:P446"/>
    <mergeCell ref="Q446:R446"/>
    <mergeCell ref="U454:V454"/>
    <mergeCell ref="E455:F455"/>
    <mergeCell ref="G455:H455"/>
    <mergeCell ref="I455:J455"/>
    <mergeCell ref="K455:L455"/>
    <mergeCell ref="M455:N455"/>
    <mergeCell ref="O455:P455"/>
    <mergeCell ref="Q455:R455"/>
    <mergeCell ref="S455:T455"/>
    <mergeCell ref="U455:V455"/>
    <mergeCell ref="Q453:R453"/>
    <mergeCell ref="S453:T453"/>
    <mergeCell ref="U453:V453"/>
    <mergeCell ref="E454:F454"/>
    <mergeCell ref="G454:H454"/>
    <mergeCell ref="I454:J454"/>
    <mergeCell ref="K454:L454"/>
    <mergeCell ref="M454:N454"/>
    <mergeCell ref="O454:P454"/>
    <mergeCell ref="Q454:R454"/>
    <mergeCell ref="E453:F453"/>
    <mergeCell ref="G453:H453"/>
    <mergeCell ref="I453:J453"/>
    <mergeCell ref="K453:L453"/>
    <mergeCell ref="M453:N453"/>
    <mergeCell ref="O453:P453"/>
    <mergeCell ref="S454:T454"/>
    <mergeCell ref="S457:T457"/>
    <mergeCell ref="U457:V457"/>
    <mergeCell ref="E458:F458"/>
    <mergeCell ref="G458:H458"/>
    <mergeCell ref="I458:J458"/>
    <mergeCell ref="K458:L458"/>
    <mergeCell ref="M458:N458"/>
    <mergeCell ref="O458:P458"/>
    <mergeCell ref="Q458:R458"/>
    <mergeCell ref="S458:T458"/>
    <mergeCell ref="Q456:R456"/>
    <mergeCell ref="S456:T456"/>
    <mergeCell ref="U456:V456"/>
    <mergeCell ref="E457:F457"/>
    <mergeCell ref="G457:H457"/>
    <mergeCell ref="I457:J457"/>
    <mergeCell ref="K457:L457"/>
    <mergeCell ref="M457:N457"/>
    <mergeCell ref="O457:P457"/>
    <mergeCell ref="Q457:R457"/>
    <mergeCell ref="E456:F456"/>
    <mergeCell ref="G456:H456"/>
    <mergeCell ref="I456:J456"/>
    <mergeCell ref="K456:L456"/>
    <mergeCell ref="M456:N456"/>
    <mergeCell ref="O456:P456"/>
    <mergeCell ref="A461:F461"/>
    <mergeCell ref="H461:S461"/>
    <mergeCell ref="U461:Y461"/>
    <mergeCell ref="E462:F462"/>
    <mergeCell ref="J462:N462"/>
    <mergeCell ref="O462:Q462"/>
    <mergeCell ref="R462:S462"/>
    <mergeCell ref="U458:V458"/>
    <mergeCell ref="E459:F459"/>
    <mergeCell ref="G459:H459"/>
    <mergeCell ref="I459:J459"/>
    <mergeCell ref="K459:L459"/>
    <mergeCell ref="M459:N459"/>
    <mergeCell ref="O459:P459"/>
    <mergeCell ref="Q459:R459"/>
    <mergeCell ref="S459:T459"/>
    <mergeCell ref="U459:V459"/>
    <mergeCell ref="E463:F463"/>
    <mergeCell ref="R463:S463"/>
    <mergeCell ref="J469:N469"/>
    <mergeCell ref="O469:Q469"/>
    <mergeCell ref="R469:S469"/>
    <mergeCell ref="J470:N470"/>
    <mergeCell ref="O470:Q470"/>
    <mergeCell ref="R470:S470"/>
    <mergeCell ref="J467:N467"/>
    <mergeCell ref="O467:Q467"/>
    <mergeCell ref="R467:S467"/>
    <mergeCell ref="J468:N468"/>
    <mergeCell ref="O468:Q468"/>
    <mergeCell ref="R468:S468"/>
    <mergeCell ref="J463:N463"/>
    <mergeCell ref="O463:Q463"/>
    <mergeCell ref="J464:N464"/>
    <mergeCell ref="O464:Q464"/>
    <mergeCell ref="R464:S464"/>
    <mergeCell ref="A475:A476"/>
    <mergeCell ref="B475:B476"/>
    <mergeCell ref="C475:C476"/>
    <mergeCell ref="D475:D476"/>
    <mergeCell ref="M475:N476"/>
    <mergeCell ref="W475:W476"/>
    <mergeCell ref="X475:Y475"/>
    <mergeCell ref="A473:B473"/>
    <mergeCell ref="C473:D473"/>
    <mergeCell ref="G473:I473"/>
    <mergeCell ref="J473:K473"/>
    <mergeCell ref="L473:M473"/>
    <mergeCell ref="A472:D472"/>
    <mergeCell ref="G472:I472"/>
    <mergeCell ref="J472:K472"/>
    <mergeCell ref="L472:Q472"/>
    <mergeCell ref="R472:S472"/>
    <mergeCell ref="T472:Y472"/>
    <mergeCell ref="Q476:R476"/>
    <mergeCell ref="S476:T476"/>
    <mergeCell ref="U476:V476"/>
    <mergeCell ref="E476:F476"/>
    <mergeCell ref="G476:H476"/>
    <mergeCell ref="I476:J476"/>
    <mergeCell ref="K476:L476"/>
    <mergeCell ref="O476:P476"/>
    <mergeCell ref="E475:F475"/>
    <mergeCell ref="G475:H475"/>
    <mergeCell ref="I475:J475"/>
    <mergeCell ref="K475:L475"/>
    <mergeCell ref="O475:P475"/>
    <mergeCell ref="Q475:R475"/>
    <mergeCell ref="Q482:R482"/>
    <mergeCell ref="U482:V482"/>
    <mergeCell ref="E481:F481"/>
    <mergeCell ref="G481:H481"/>
    <mergeCell ref="I481:J481"/>
    <mergeCell ref="K481:L481"/>
    <mergeCell ref="M481:N481"/>
    <mergeCell ref="O481:P481"/>
    <mergeCell ref="O483:P483"/>
    <mergeCell ref="Q483:R483"/>
    <mergeCell ref="K489:L489"/>
    <mergeCell ref="M489:N489"/>
    <mergeCell ref="O489:P489"/>
    <mergeCell ref="Q489:R489"/>
    <mergeCell ref="S489:T489"/>
    <mergeCell ref="U489:V489"/>
    <mergeCell ref="U487:V487"/>
    <mergeCell ref="G488:H488"/>
    <mergeCell ref="I488:J488"/>
    <mergeCell ref="K488:L488"/>
    <mergeCell ref="M488:N488"/>
    <mergeCell ref="O488:P488"/>
    <mergeCell ref="Q488:R488"/>
    <mergeCell ref="S488:T488"/>
    <mergeCell ref="U488:V488"/>
    <mergeCell ref="S486:T486"/>
    <mergeCell ref="U486:V486"/>
    <mergeCell ref="E489:F489"/>
    <mergeCell ref="G489:H489"/>
    <mergeCell ref="I489:J489"/>
    <mergeCell ref="S485:T485"/>
    <mergeCell ref="U485:V485"/>
    <mergeCell ref="M492:N492"/>
    <mergeCell ref="O492:P492"/>
    <mergeCell ref="Q492:R492"/>
    <mergeCell ref="S492:T492"/>
    <mergeCell ref="U492:V492"/>
    <mergeCell ref="A494:F494"/>
    <mergeCell ref="H494:S494"/>
    <mergeCell ref="U494:Y494"/>
    <mergeCell ref="S490:T490"/>
    <mergeCell ref="U490:V490"/>
    <mergeCell ref="G491:H491"/>
    <mergeCell ref="I491:J491"/>
    <mergeCell ref="K491:L491"/>
    <mergeCell ref="M491:N491"/>
    <mergeCell ref="O491:P491"/>
    <mergeCell ref="Q491:R491"/>
    <mergeCell ref="S491:T491"/>
    <mergeCell ref="U491:V491"/>
    <mergeCell ref="G490:H490"/>
    <mergeCell ref="I490:J490"/>
    <mergeCell ref="K490:L490"/>
    <mergeCell ref="M490:N490"/>
    <mergeCell ref="O490:P490"/>
    <mergeCell ref="Q490:R490"/>
    <mergeCell ref="G492:H492"/>
    <mergeCell ref="E491:F491"/>
    <mergeCell ref="E492:F492"/>
    <mergeCell ref="I492:J492"/>
    <mergeCell ref="K492:L492"/>
    <mergeCell ref="E490:F490"/>
    <mergeCell ref="J497:N497"/>
    <mergeCell ref="O497:Q497"/>
    <mergeCell ref="R497:S497"/>
    <mergeCell ref="E498:F498"/>
    <mergeCell ref="J498:N498"/>
    <mergeCell ref="O498:Q498"/>
    <mergeCell ref="R498:S498"/>
    <mergeCell ref="E495:F495"/>
    <mergeCell ref="J495:N495"/>
    <mergeCell ref="O495:Q495"/>
    <mergeCell ref="R495:S495"/>
    <mergeCell ref="J496:N496"/>
    <mergeCell ref="O496:Q496"/>
    <mergeCell ref="E497:F497"/>
    <mergeCell ref="E496:F496"/>
    <mergeCell ref="R496:S496"/>
    <mergeCell ref="A508:A509"/>
    <mergeCell ref="B508:B509"/>
    <mergeCell ref="C508:C509"/>
    <mergeCell ref="D508:D509"/>
    <mergeCell ref="M508:N509"/>
    <mergeCell ref="A506:B506"/>
    <mergeCell ref="C506:D506"/>
    <mergeCell ref="G506:I506"/>
    <mergeCell ref="J506:K506"/>
    <mergeCell ref="L506:M506"/>
    <mergeCell ref="R502:S502"/>
    <mergeCell ref="J503:N503"/>
    <mergeCell ref="O503:Q503"/>
    <mergeCell ref="A505:D505"/>
    <mergeCell ref="G505:I505"/>
    <mergeCell ref="J505:K505"/>
    <mergeCell ref="R505:S505"/>
    <mergeCell ref="U508:V508"/>
    <mergeCell ref="E509:F509"/>
    <mergeCell ref="G509:H509"/>
    <mergeCell ref="I509:J509"/>
    <mergeCell ref="K509:L509"/>
    <mergeCell ref="O509:P509"/>
    <mergeCell ref="Q509:R509"/>
    <mergeCell ref="S509:T509"/>
    <mergeCell ref="Q519:R519"/>
    <mergeCell ref="S519:T519"/>
    <mergeCell ref="U519:V519"/>
    <mergeCell ref="E520:F520"/>
    <mergeCell ref="G520:H520"/>
    <mergeCell ref="I520:J520"/>
    <mergeCell ref="K520:L520"/>
    <mergeCell ref="M520:N520"/>
    <mergeCell ref="O520:P520"/>
    <mergeCell ref="Q520:R520"/>
    <mergeCell ref="E519:F519"/>
    <mergeCell ref="G519:H519"/>
    <mergeCell ref="I519:J519"/>
    <mergeCell ref="K519:L519"/>
    <mergeCell ref="M519:N519"/>
    <mergeCell ref="O519:P519"/>
    <mergeCell ref="E512:F512"/>
    <mergeCell ref="G512:H512"/>
    <mergeCell ref="I512:J512"/>
    <mergeCell ref="Q518:R518"/>
    <mergeCell ref="S518:T518"/>
    <mergeCell ref="U518:V518"/>
    <mergeCell ref="S516:T516"/>
    <mergeCell ref="U521:V521"/>
    <mergeCell ref="E522:F522"/>
    <mergeCell ref="G522:H522"/>
    <mergeCell ref="I522:J522"/>
    <mergeCell ref="K522:L522"/>
    <mergeCell ref="M522:N522"/>
    <mergeCell ref="O522:P522"/>
    <mergeCell ref="Q522:R522"/>
    <mergeCell ref="S522:T522"/>
    <mergeCell ref="U522:V522"/>
    <mergeCell ref="S520:T520"/>
    <mergeCell ref="U520:V520"/>
    <mergeCell ref="E521:F521"/>
    <mergeCell ref="G521:H521"/>
    <mergeCell ref="I521:J521"/>
    <mergeCell ref="K521:L521"/>
    <mergeCell ref="M521:N521"/>
    <mergeCell ref="O521:P521"/>
    <mergeCell ref="Q521:R521"/>
    <mergeCell ref="S521:T521"/>
    <mergeCell ref="S524:T524"/>
    <mergeCell ref="U524:V524"/>
    <mergeCell ref="E525:F525"/>
    <mergeCell ref="G525:H525"/>
    <mergeCell ref="I525:J525"/>
    <mergeCell ref="K525:L525"/>
    <mergeCell ref="M525:N525"/>
    <mergeCell ref="O525:P525"/>
    <mergeCell ref="Q525:R525"/>
    <mergeCell ref="S525:T525"/>
    <mergeCell ref="Q523:R523"/>
    <mergeCell ref="S523:T523"/>
    <mergeCell ref="U523:V523"/>
    <mergeCell ref="E524:F524"/>
    <mergeCell ref="G524:H524"/>
    <mergeCell ref="I524:J524"/>
    <mergeCell ref="K524:L524"/>
    <mergeCell ref="M524:N524"/>
    <mergeCell ref="O524:P524"/>
    <mergeCell ref="Q524:R524"/>
    <mergeCell ref="E523:F523"/>
    <mergeCell ref="G523:H523"/>
    <mergeCell ref="I523:J523"/>
    <mergeCell ref="K523:L523"/>
    <mergeCell ref="M523:N523"/>
    <mergeCell ref="O523:P523"/>
    <mergeCell ref="E531:F531"/>
    <mergeCell ref="J531:N531"/>
    <mergeCell ref="O531:Q531"/>
    <mergeCell ref="R531:S531"/>
    <mergeCell ref="E532:F532"/>
    <mergeCell ref="J532:N532"/>
    <mergeCell ref="O532:Q532"/>
    <mergeCell ref="R532:S532"/>
    <mergeCell ref="E529:F529"/>
    <mergeCell ref="J529:N529"/>
    <mergeCell ref="O529:Q529"/>
    <mergeCell ref="R529:S529"/>
    <mergeCell ref="E530:F530"/>
    <mergeCell ref="J530:N530"/>
    <mergeCell ref="O530:Q530"/>
    <mergeCell ref="R530:S530"/>
    <mergeCell ref="U525:V525"/>
    <mergeCell ref="A527:F527"/>
    <mergeCell ref="H527:S527"/>
    <mergeCell ref="U527:Y527"/>
    <mergeCell ref="E528:F528"/>
    <mergeCell ref="J528:N528"/>
    <mergeCell ref="O528:Q528"/>
    <mergeCell ref="R528:S528"/>
    <mergeCell ref="E535:F535"/>
    <mergeCell ref="J535:N535"/>
    <mergeCell ref="O535:Q535"/>
    <mergeCell ref="R535:S535"/>
    <mergeCell ref="E536:F536"/>
    <mergeCell ref="J536:N536"/>
    <mergeCell ref="O536:Q536"/>
    <mergeCell ref="R536:S536"/>
    <mergeCell ref="U532:Y532"/>
    <mergeCell ref="E533:F533"/>
    <mergeCell ref="J533:N533"/>
    <mergeCell ref="O533:Q533"/>
    <mergeCell ref="R533:S533"/>
    <mergeCell ref="E534:F534"/>
    <mergeCell ref="J534:N534"/>
    <mergeCell ref="O534:Q534"/>
    <mergeCell ref="R534:S534"/>
    <mergeCell ref="A541:A542"/>
    <mergeCell ref="B541:B542"/>
    <mergeCell ref="C541:C542"/>
    <mergeCell ref="D541:D542"/>
    <mergeCell ref="E541:F541"/>
    <mergeCell ref="G541:H541"/>
    <mergeCell ref="T538:Y538"/>
    <mergeCell ref="A539:B539"/>
    <mergeCell ref="C539:D539"/>
    <mergeCell ref="E539:F539"/>
    <mergeCell ref="G539:I539"/>
    <mergeCell ref="J539:K539"/>
    <mergeCell ref="L539:M539"/>
    <mergeCell ref="A538:D538"/>
    <mergeCell ref="E538:F538"/>
    <mergeCell ref="G538:I538"/>
    <mergeCell ref="J538:K538"/>
    <mergeCell ref="L538:Q538"/>
    <mergeCell ref="R538:S538"/>
    <mergeCell ref="U542:V542"/>
    <mergeCell ref="E543:F543"/>
    <mergeCell ref="G543:H543"/>
    <mergeCell ref="I543:J543"/>
    <mergeCell ref="K543:L543"/>
    <mergeCell ref="M543:N543"/>
    <mergeCell ref="O543:P543"/>
    <mergeCell ref="Q543:R543"/>
    <mergeCell ref="S543:T543"/>
    <mergeCell ref="U543:V543"/>
    <mergeCell ref="U541:V541"/>
    <mergeCell ref="W541:W542"/>
    <mergeCell ref="X541:Y541"/>
    <mergeCell ref="E542:F542"/>
    <mergeCell ref="G542:H542"/>
    <mergeCell ref="I542:J542"/>
    <mergeCell ref="K542:L542"/>
    <mergeCell ref="O542:P542"/>
    <mergeCell ref="Q542:R542"/>
    <mergeCell ref="S542:T542"/>
    <mergeCell ref="I541:J541"/>
    <mergeCell ref="K541:L541"/>
    <mergeCell ref="M541:N542"/>
    <mergeCell ref="O541:P541"/>
    <mergeCell ref="Q541:R541"/>
    <mergeCell ref="S541:T541"/>
    <mergeCell ref="S545:T545"/>
    <mergeCell ref="U545:V545"/>
    <mergeCell ref="E546:F546"/>
    <mergeCell ref="G546:H546"/>
    <mergeCell ref="I546:J546"/>
    <mergeCell ref="K546:L546"/>
    <mergeCell ref="M546:N546"/>
    <mergeCell ref="O546:P546"/>
    <mergeCell ref="Q546:R546"/>
    <mergeCell ref="S546:T546"/>
    <mergeCell ref="Q544:R544"/>
    <mergeCell ref="S544:T544"/>
    <mergeCell ref="U544:V544"/>
    <mergeCell ref="E545:F545"/>
    <mergeCell ref="G545:H545"/>
    <mergeCell ref="I545:J545"/>
    <mergeCell ref="K545:L545"/>
    <mergeCell ref="M545:N545"/>
    <mergeCell ref="O545:P545"/>
    <mergeCell ref="Q545:R545"/>
    <mergeCell ref="E544:F544"/>
    <mergeCell ref="G544:H544"/>
    <mergeCell ref="I544:J544"/>
    <mergeCell ref="K544:L544"/>
    <mergeCell ref="M544:N544"/>
    <mergeCell ref="O544:P544"/>
    <mergeCell ref="Q548:R548"/>
    <mergeCell ref="S548:T548"/>
    <mergeCell ref="U548:V548"/>
    <mergeCell ref="E549:F549"/>
    <mergeCell ref="G549:H549"/>
    <mergeCell ref="I549:J549"/>
    <mergeCell ref="K549:L549"/>
    <mergeCell ref="M549:N549"/>
    <mergeCell ref="O549:P549"/>
    <mergeCell ref="Q549:R549"/>
    <mergeCell ref="E548:F548"/>
    <mergeCell ref="G548:H548"/>
    <mergeCell ref="I548:J548"/>
    <mergeCell ref="K548:L548"/>
    <mergeCell ref="M548:N548"/>
    <mergeCell ref="O548:P548"/>
    <mergeCell ref="U546:V546"/>
    <mergeCell ref="E547:F547"/>
    <mergeCell ref="G547:H547"/>
    <mergeCell ref="I547:J547"/>
    <mergeCell ref="K547:L547"/>
    <mergeCell ref="M547:N547"/>
    <mergeCell ref="O547:P547"/>
    <mergeCell ref="Q547:R547"/>
    <mergeCell ref="S547:T547"/>
    <mergeCell ref="U547:V547"/>
    <mergeCell ref="U550:V550"/>
    <mergeCell ref="E551:F551"/>
    <mergeCell ref="G551:H551"/>
    <mergeCell ref="I551:J551"/>
    <mergeCell ref="K551:L551"/>
    <mergeCell ref="M551:N551"/>
    <mergeCell ref="O551:P551"/>
    <mergeCell ref="Q551:R551"/>
    <mergeCell ref="S551:T551"/>
    <mergeCell ref="U551:V551"/>
    <mergeCell ref="S549:T549"/>
    <mergeCell ref="U549:V549"/>
    <mergeCell ref="E550:F550"/>
    <mergeCell ref="G550:H550"/>
    <mergeCell ref="I550:J550"/>
    <mergeCell ref="K550:L550"/>
    <mergeCell ref="M550:N550"/>
    <mergeCell ref="O550:P550"/>
    <mergeCell ref="Q550:R550"/>
    <mergeCell ref="S550:T550"/>
    <mergeCell ref="S553:T553"/>
    <mergeCell ref="U553:V553"/>
    <mergeCell ref="E554:F554"/>
    <mergeCell ref="G554:H554"/>
    <mergeCell ref="I554:J554"/>
    <mergeCell ref="K554:L554"/>
    <mergeCell ref="M554:N554"/>
    <mergeCell ref="O554:P554"/>
    <mergeCell ref="Q554:R554"/>
    <mergeCell ref="S554:T554"/>
    <mergeCell ref="Q552:R552"/>
    <mergeCell ref="S552:T552"/>
    <mergeCell ref="U552:V552"/>
    <mergeCell ref="E553:F553"/>
    <mergeCell ref="G553:H553"/>
    <mergeCell ref="I553:J553"/>
    <mergeCell ref="K553:L553"/>
    <mergeCell ref="M553:N553"/>
    <mergeCell ref="O553:P553"/>
    <mergeCell ref="Q553:R553"/>
    <mergeCell ref="E552:F552"/>
    <mergeCell ref="G552:H552"/>
    <mergeCell ref="I552:J552"/>
    <mergeCell ref="K552:L552"/>
    <mergeCell ref="M552:N552"/>
    <mergeCell ref="O552:P552"/>
    <mergeCell ref="Q556:R556"/>
    <mergeCell ref="S556:T556"/>
    <mergeCell ref="U556:V556"/>
    <mergeCell ref="E557:F557"/>
    <mergeCell ref="G557:H557"/>
    <mergeCell ref="I557:J557"/>
    <mergeCell ref="K557:L557"/>
    <mergeCell ref="M557:N557"/>
    <mergeCell ref="O557:P557"/>
    <mergeCell ref="Q557:R557"/>
    <mergeCell ref="E556:F556"/>
    <mergeCell ref="G556:H556"/>
    <mergeCell ref="I556:J556"/>
    <mergeCell ref="K556:L556"/>
    <mergeCell ref="M556:N556"/>
    <mergeCell ref="O556:P556"/>
    <mergeCell ref="U554:V554"/>
    <mergeCell ref="E555:F555"/>
    <mergeCell ref="G555:H555"/>
    <mergeCell ref="I555:J555"/>
    <mergeCell ref="K555:L555"/>
    <mergeCell ref="M555:N555"/>
    <mergeCell ref="O555:P555"/>
    <mergeCell ref="Q555:R555"/>
    <mergeCell ref="S555:T555"/>
    <mergeCell ref="U555:V555"/>
    <mergeCell ref="E562:F562"/>
    <mergeCell ref="J562:N562"/>
    <mergeCell ref="O562:Q562"/>
    <mergeCell ref="R562:S562"/>
    <mergeCell ref="E563:F563"/>
    <mergeCell ref="J563:N563"/>
    <mergeCell ref="O563:Q563"/>
    <mergeCell ref="R563:S563"/>
    <mergeCell ref="U558:V558"/>
    <mergeCell ref="A560:F560"/>
    <mergeCell ref="H560:S560"/>
    <mergeCell ref="U560:Y560"/>
    <mergeCell ref="E561:F561"/>
    <mergeCell ref="J561:N561"/>
    <mergeCell ref="O561:Q561"/>
    <mergeCell ref="R561:S561"/>
    <mergeCell ref="S557:T557"/>
    <mergeCell ref="U557:V557"/>
    <mergeCell ref="E558:F558"/>
    <mergeCell ref="G558:H558"/>
    <mergeCell ref="I558:J558"/>
    <mergeCell ref="K558:L558"/>
    <mergeCell ref="M558:N558"/>
    <mergeCell ref="O558:P558"/>
    <mergeCell ref="Q558:R558"/>
    <mergeCell ref="S558:T558"/>
    <mergeCell ref="U565:Y565"/>
    <mergeCell ref="E566:F566"/>
    <mergeCell ref="J566:N566"/>
    <mergeCell ref="O566:Q566"/>
    <mergeCell ref="R566:S566"/>
    <mergeCell ref="E567:F567"/>
    <mergeCell ref="J567:N567"/>
    <mergeCell ref="O567:Q567"/>
    <mergeCell ref="R567:S567"/>
    <mergeCell ref="E564:F564"/>
    <mergeCell ref="J564:N564"/>
    <mergeCell ref="O564:Q564"/>
    <mergeCell ref="R564:S564"/>
    <mergeCell ref="E565:F565"/>
    <mergeCell ref="J565:N565"/>
    <mergeCell ref="O565:Q565"/>
    <mergeCell ref="R565:S565"/>
    <mergeCell ref="T571:Y571"/>
    <mergeCell ref="A572:B572"/>
    <mergeCell ref="C572:D572"/>
    <mergeCell ref="E572:F572"/>
    <mergeCell ref="G572:I572"/>
    <mergeCell ref="J572:K572"/>
    <mergeCell ref="L572:M572"/>
    <mergeCell ref="A571:D571"/>
    <mergeCell ref="E571:F571"/>
    <mergeCell ref="G571:I571"/>
    <mergeCell ref="J571:K571"/>
    <mergeCell ref="L571:Q571"/>
    <mergeCell ref="R571:S571"/>
    <mergeCell ref="E568:F568"/>
    <mergeCell ref="J568:N568"/>
    <mergeCell ref="O568:Q568"/>
    <mergeCell ref="R568:S568"/>
    <mergeCell ref="E569:F569"/>
    <mergeCell ref="J569:N569"/>
    <mergeCell ref="O569:Q569"/>
    <mergeCell ref="R569:S569"/>
    <mergeCell ref="N572:Y572"/>
    <mergeCell ref="U574:V574"/>
    <mergeCell ref="W574:W575"/>
    <mergeCell ref="X574:Y574"/>
    <mergeCell ref="E575:F575"/>
    <mergeCell ref="G575:H575"/>
    <mergeCell ref="I575:J575"/>
    <mergeCell ref="K575:L575"/>
    <mergeCell ref="O575:P575"/>
    <mergeCell ref="Q575:R575"/>
    <mergeCell ref="S575:T575"/>
    <mergeCell ref="I574:J574"/>
    <mergeCell ref="K574:L574"/>
    <mergeCell ref="M574:N575"/>
    <mergeCell ref="O574:P574"/>
    <mergeCell ref="Q574:R574"/>
    <mergeCell ref="S574:T574"/>
    <mergeCell ref="A574:A575"/>
    <mergeCell ref="B574:B575"/>
    <mergeCell ref="C574:C575"/>
    <mergeCell ref="D574:D575"/>
    <mergeCell ref="E574:F574"/>
    <mergeCell ref="G574:H574"/>
    <mergeCell ref="Q577:R577"/>
    <mergeCell ref="S577:T577"/>
    <mergeCell ref="U577:V577"/>
    <mergeCell ref="E578:F578"/>
    <mergeCell ref="G578:H578"/>
    <mergeCell ref="I578:J578"/>
    <mergeCell ref="K578:L578"/>
    <mergeCell ref="M578:N578"/>
    <mergeCell ref="O578:P578"/>
    <mergeCell ref="Q578:R578"/>
    <mergeCell ref="E577:F577"/>
    <mergeCell ref="G577:H577"/>
    <mergeCell ref="I577:J577"/>
    <mergeCell ref="K577:L577"/>
    <mergeCell ref="M577:N577"/>
    <mergeCell ref="O577:P577"/>
    <mergeCell ref="U575:V575"/>
    <mergeCell ref="E576:F576"/>
    <mergeCell ref="G576:H576"/>
    <mergeCell ref="I576:J576"/>
    <mergeCell ref="K576:L576"/>
    <mergeCell ref="M576:N576"/>
    <mergeCell ref="O576:P576"/>
    <mergeCell ref="Q576:R576"/>
    <mergeCell ref="S576:T576"/>
    <mergeCell ref="U576:V576"/>
    <mergeCell ref="U579:V579"/>
    <mergeCell ref="E580:F580"/>
    <mergeCell ref="G580:H580"/>
    <mergeCell ref="I580:J580"/>
    <mergeCell ref="K580:L580"/>
    <mergeCell ref="M580:N580"/>
    <mergeCell ref="O580:P580"/>
    <mergeCell ref="Q580:R580"/>
    <mergeCell ref="S580:T580"/>
    <mergeCell ref="U580:V580"/>
    <mergeCell ref="S578:T578"/>
    <mergeCell ref="U578:V578"/>
    <mergeCell ref="E579:F579"/>
    <mergeCell ref="G579:H579"/>
    <mergeCell ref="I579:J579"/>
    <mergeCell ref="K579:L579"/>
    <mergeCell ref="M579:N579"/>
    <mergeCell ref="O579:P579"/>
    <mergeCell ref="Q579:R579"/>
    <mergeCell ref="S579:T579"/>
    <mergeCell ref="S582:T582"/>
    <mergeCell ref="U582:V582"/>
    <mergeCell ref="E583:F583"/>
    <mergeCell ref="G583:H583"/>
    <mergeCell ref="I583:J583"/>
    <mergeCell ref="K583:L583"/>
    <mergeCell ref="M583:N583"/>
    <mergeCell ref="O583:P583"/>
    <mergeCell ref="Q583:R583"/>
    <mergeCell ref="S583:T583"/>
    <mergeCell ref="Q581:R581"/>
    <mergeCell ref="S581:T581"/>
    <mergeCell ref="U581:V581"/>
    <mergeCell ref="E582:F582"/>
    <mergeCell ref="G582:H582"/>
    <mergeCell ref="I582:J582"/>
    <mergeCell ref="K582:L582"/>
    <mergeCell ref="M582:N582"/>
    <mergeCell ref="O582:P582"/>
    <mergeCell ref="Q582:R582"/>
    <mergeCell ref="E581:F581"/>
    <mergeCell ref="G581:H581"/>
    <mergeCell ref="I581:J581"/>
    <mergeCell ref="K581:L581"/>
    <mergeCell ref="M581:N581"/>
    <mergeCell ref="O581:P581"/>
    <mergeCell ref="Q585:R585"/>
    <mergeCell ref="S585:T585"/>
    <mergeCell ref="U585:V585"/>
    <mergeCell ref="E586:F586"/>
    <mergeCell ref="G586:H586"/>
    <mergeCell ref="I586:J586"/>
    <mergeCell ref="K586:L586"/>
    <mergeCell ref="M586:N586"/>
    <mergeCell ref="O586:P586"/>
    <mergeCell ref="Q586:R586"/>
    <mergeCell ref="E585:F585"/>
    <mergeCell ref="G585:H585"/>
    <mergeCell ref="I585:J585"/>
    <mergeCell ref="K585:L585"/>
    <mergeCell ref="M585:N585"/>
    <mergeCell ref="O585:P585"/>
    <mergeCell ref="U583:V583"/>
    <mergeCell ref="E584:F584"/>
    <mergeCell ref="G584:H584"/>
    <mergeCell ref="I584:J584"/>
    <mergeCell ref="K584:L584"/>
    <mergeCell ref="M584:N584"/>
    <mergeCell ref="O584:P584"/>
    <mergeCell ref="Q584:R584"/>
    <mergeCell ref="S584:T584"/>
    <mergeCell ref="U584:V584"/>
    <mergeCell ref="U587:V587"/>
    <mergeCell ref="E588:F588"/>
    <mergeCell ref="G588:H588"/>
    <mergeCell ref="I588:J588"/>
    <mergeCell ref="K588:L588"/>
    <mergeCell ref="M588:N588"/>
    <mergeCell ref="O588:P588"/>
    <mergeCell ref="Q588:R588"/>
    <mergeCell ref="S588:T588"/>
    <mergeCell ref="U588:V588"/>
    <mergeCell ref="S586:T586"/>
    <mergeCell ref="U586:V586"/>
    <mergeCell ref="E587:F587"/>
    <mergeCell ref="G587:H587"/>
    <mergeCell ref="I587:J587"/>
    <mergeCell ref="K587:L587"/>
    <mergeCell ref="M587:N587"/>
    <mergeCell ref="O587:P587"/>
    <mergeCell ref="Q587:R587"/>
    <mergeCell ref="S587:T587"/>
    <mergeCell ref="S590:T590"/>
    <mergeCell ref="U590:V590"/>
    <mergeCell ref="E591:F591"/>
    <mergeCell ref="G591:H591"/>
    <mergeCell ref="I591:J591"/>
    <mergeCell ref="K591:L591"/>
    <mergeCell ref="M591:N591"/>
    <mergeCell ref="O591:P591"/>
    <mergeCell ref="Q591:R591"/>
    <mergeCell ref="S591:T591"/>
    <mergeCell ref="Q589:R589"/>
    <mergeCell ref="S589:T589"/>
    <mergeCell ref="U589:V589"/>
    <mergeCell ref="E590:F590"/>
    <mergeCell ref="G590:H590"/>
    <mergeCell ref="I590:J590"/>
    <mergeCell ref="K590:L590"/>
    <mergeCell ref="M590:N590"/>
    <mergeCell ref="O590:P590"/>
    <mergeCell ref="Q590:R590"/>
    <mergeCell ref="E589:F589"/>
    <mergeCell ref="G589:H589"/>
    <mergeCell ref="I589:J589"/>
    <mergeCell ref="K589:L589"/>
    <mergeCell ref="M589:N589"/>
    <mergeCell ref="O589:P589"/>
    <mergeCell ref="E597:F597"/>
    <mergeCell ref="J597:N597"/>
    <mergeCell ref="O597:Q597"/>
    <mergeCell ref="R597:S597"/>
    <mergeCell ref="E598:F598"/>
    <mergeCell ref="J598:N598"/>
    <mergeCell ref="O598:Q598"/>
    <mergeCell ref="R598:S598"/>
    <mergeCell ref="E595:F595"/>
    <mergeCell ref="J595:N595"/>
    <mergeCell ref="O595:Q595"/>
    <mergeCell ref="R595:S595"/>
    <mergeCell ref="E596:F596"/>
    <mergeCell ref="J596:N596"/>
    <mergeCell ref="O596:Q596"/>
    <mergeCell ref="R596:S596"/>
    <mergeCell ref="U591:V591"/>
    <mergeCell ref="A593:F593"/>
    <mergeCell ref="H593:S593"/>
    <mergeCell ref="U593:Y593"/>
    <mergeCell ref="E594:F594"/>
    <mergeCell ref="J594:N594"/>
    <mergeCell ref="O594:Q594"/>
    <mergeCell ref="R594:S594"/>
    <mergeCell ref="E601:F601"/>
    <mergeCell ref="J601:N601"/>
    <mergeCell ref="O601:Q601"/>
    <mergeCell ref="R601:S601"/>
    <mergeCell ref="E602:F602"/>
    <mergeCell ref="J602:N602"/>
    <mergeCell ref="O602:Q602"/>
    <mergeCell ref="R602:S602"/>
    <mergeCell ref="U598:Y598"/>
    <mergeCell ref="E599:F599"/>
    <mergeCell ref="J599:N599"/>
    <mergeCell ref="O599:Q599"/>
    <mergeCell ref="R599:S599"/>
    <mergeCell ref="E600:F600"/>
    <mergeCell ref="J600:N600"/>
    <mergeCell ref="O600:Q600"/>
    <mergeCell ref="R600:S600"/>
    <mergeCell ref="A607:A608"/>
    <mergeCell ref="B607:B608"/>
    <mergeCell ref="C607:C608"/>
    <mergeCell ref="D607:D608"/>
    <mergeCell ref="E607:F607"/>
    <mergeCell ref="G607:H607"/>
    <mergeCell ref="T604:Y604"/>
    <mergeCell ref="A605:B605"/>
    <mergeCell ref="C605:D605"/>
    <mergeCell ref="E605:F605"/>
    <mergeCell ref="G605:I605"/>
    <mergeCell ref="J605:K605"/>
    <mergeCell ref="L605:M605"/>
    <mergeCell ref="A604:D604"/>
    <mergeCell ref="E604:F604"/>
    <mergeCell ref="G604:I604"/>
    <mergeCell ref="J604:K604"/>
    <mergeCell ref="L604:Q604"/>
    <mergeCell ref="R604:S604"/>
    <mergeCell ref="U608:V608"/>
    <mergeCell ref="N605:Y605"/>
    <mergeCell ref="E609:F609"/>
    <mergeCell ref="G609:H609"/>
    <mergeCell ref="I609:J609"/>
    <mergeCell ref="K609:L609"/>
    <mergeCell ref="M609:N609"/>
    <mergeCell ref="O609:P609"/>
    <mergeCell ref="Q609:R609"/>
    <mergeCell ref="S609:T609"/>
    <mergeCell ref="U609:V609"/>
    <mergeCell ref="U607:V607"/>
    <mergeCell ref="W607:W608"/>
    <mergeCell ref="X607:Y607"/>
    <mergeCell ref="E608:F608"/>
    <mergeCell ref="G608:H608"/>
    <mergeCell ref="I608:J608"/>
    <mergeCell ref="K608:L608"/>
    <mergeCell ref="O608:P608"/>
    <mergeCell ref="Q608:R608"/>
    <mergeCell ref="S608:T608"/>
    <mergeCell ref="I607:J607"/>
    <mergeCell ref="K607:L607"/>
    <mergeCell ref="M607:N608"/>
    <mergeCell ref="O607:P607"/>
    <mergeCell ref="Q607:R607"/>
    <mergeCell ref="S607:T607"/>
    <mergeCell ref="S611:T611"/>
    <mergeCell ref="U611:V611"/>
    <mergeCell ref="E612:F612"/>
    <mergeCell ref="G612:H612"/>
    <mergeCell ref="I612:J612"/>
    <mergeCell ref="K612:L612"/>
    <mergeCell ref="M612:N612"/>
    <mergeCell ref="O612:P612"/>
    <mergeCell ref="Q612:R612"/>
    <mergeCell ref="S612:T612"/>
    <mergeCell ref="Q610:R610"/>
    <mergeCell ref="S610:T610"/>
    <mergeCell ref="U610:V610"/>
    <mergeCell ref="E611:F611"/>
    <mergeCell ref="G611:H611"/>
    <mergeCell ref="I611:J611"/>
    <mergeCell ref="K611:L611"/>
    <mergeCell ref="M611:N611"/>
    <mergeCell ref="O611:P611"/>
    <mergeCell ref="Q611:R611"/>
    <mergeCell ref="E610:F610"/>
    <mergeCell ref="G610:H610"/>
    <mergeCell ref="I610:J610"/>
    <mergeCell ref="K610:L610"/>
    <mergeCell ref="M610:N610"/>
    <mergeCell ref="O610:P610"/>
    <mergeCell ref="Q614:R614"/>
    <mergeCell ref="S614:T614"/>
    <mergeCell ref="U614:V614"/>
    <mergeCell ref="E615:F615"/>
    <mergeCell ref="G615:H615"/>
    <mergeCell ref="I615:J615"/>
    <mergeCell ref="K615:L615"/>
    <mergeCell ref="M615:N615"/>
    <mergeCell ref="O615:P615"/>
    <mergeCell ref="Q615:R615"/>
    <mergeCell ref="E614:F614"/>
    <mergeCell ref="G614:H614"/>
    <mergeCell ref="I614:J614"/>
    <mergeCell ref="K614:L614"/>
    <mergeCell ref="M614:N614"/>
    <mergeCell ref="O614:P614"/>
    <mergeCell ref="U612:V612"/>
    <mergeCell ref="E613:F613"/>
    <mergeCell ref="G613:H613"/>
    <mergeCell ref="I613:J613"/>
    <mergeCell ref="K613:L613"/>
    <mergeCell ref="M613:N613"/>
    <mergeCell ref="O613:P613"/>
    <mergeCell ref="Q613:R613"/>
    <mergeCell ref="S613:T613"/>
    <mergeCell ref="U613:V613"/>
    <mergeCell ref="U616:V616"/>
    <mergeCell ref="E617:F617"/>
    <mergeCell ref="G617:H617"/>
    <mergeCell ref="I617:J617"/>
    <mergeCell ref="K617:L617"/>
    <mergeCell ref="M617:N617"/>
    <mergeCell ref="O617:P617"/>
    <mergeCell ref="Q617:R617"/>
    <mergeCell ref="S617:T617"/>
    <mergeCell ref="U617:V617"/>
    <mergeCell ref="S615:T615"/>
    <mergeCell ref="U615:V615"/>
    <mergeCell ref="E616:F616"/>
    <mergeCell ref="G616:H616"/>
    <mergeCell ref="I616:J616"/>
    <mergeCell ref="K616:L616"/>
    <mergeCell ref="M616:N616"/>
    <mergeCell ref="O616:P616"/>
    <mergeCell ref="Q616:R616"/>
    <mergeCell ref="S616:T616"/>
    <mergeCell ref="S619:T619"/>
    <mergeCell ref="U619:V619"/>
    <mergeCell ref="E620:F620"/>
    <mergeCell ref="G620:H620"/>
    <mergeCell ref="I620:J620"/>
    <mergeCell ref="K620:L620"/>
    <mergeCell ref="M620:N620"/>
    <mergeCell ref="O620:P620"/>
    <mergeCell ref="Q620:R620"/>
    <mergeCell ref="S620:T620"/>
    <mergeCell ref="Q618:R618"/>
    <mergeCell ref="S618:T618"/>
    <mergeCell ref="U618:V618"/>
    <mergeCell ref="E619:F619"/>
    <mergeCell ref="G619:H619"/>
    <mergeCell ref="I619:J619"/>
    <mergeCell ref="K619:L619"/>
    <mergeCell ref="M619:N619"/>
    <mergeCell ref="O619:P619"/>
    <mergeCell ref="Q619:R619"/>
    <mergeCell ref="E618:F618"/>
    <mergeCell ref="G618:H618"/>
    <mergeCell ref="I618:J618"/>
    <mergeCell ref="K618:L618"/>
    <mergeCell ref="M618:N618"/>
    <mergeCell ref="O618:P618"/>
    <mergeCell ref="Q622:R622"/>
    <mergeCell ref="S622:T622"/>
    <mergeCell ref="U622:V622"/>
    <mergeCell ref="E623:F623"/>
    <mergeCell ref="G623:H623"/>
    <mergeCell ref="I623:J623"/>
    <mergeCell ref="K623:L623"/>
    <mergeCell ref="M623:N623"/>
    <mergeCell ref="O623:P623"/>
    <mergeCell ref="Q623:R623"/>
    <mergeCell ref="E622:F622"/>
    <mergeCell ref="G622:H622"/>
    <mergeCell ref="I622:J622"/>
    <mergeCell ref="K622:L622"/>
    <mergeCell ref="M622:N622"/>
    <mergeCell ref="O622:P622"/>
    <mergeCell ref="U620:V620"/>
    <mergeCell ref="E621:F621"/>
    <mergeCell ref="G621:H621"/>
    <mergeCell ref="I621:J621"/>
    <mergeCell ref="K621:L621"/>
    <mergeCell ref="M621:N621"/>
    <mergeCell ref="O621:P621"/>
    <mergeCell ref="Q621:R621"/>
    <mergeCell ref="S621:T621"/>
    <mergeCell ref="U621:V621"/>
    <mergeCell ref="E628:F628"/>
    <mergeCell ref="J628:N628"/>
    <mergeCell ref="O628:Q628"/>
    <mergeCell ref="R628:S628"/>
    <mergeCell ref="E629:F629"/>
    <mergeCell ref="J629:N629"/>
    <mergeCell ref="O629:Q629"/>
    <mergeCell ref="R629:S629"/>
    <mergeCell ref="U624:V624"/>
    <mergeCell ref="A626:F626"/>
    <mergeCell ref="H626:S626"/>
    <mergeCell ref="U626:Y626"/>
    <mergeCell ref="E627:F627"/>
    <mergeCell ref="J627:N627"/>
    <mergeCell ref="O627:Q627"/>
    <mergeCell ref="R627:S627"/>
    <mergeCell ref="S623:T623"/>
    <mergeCell ref="U623:V623"/>
    <mergeCell ref="E624:F624"/>
    <mergeCell ref="G624:H624"/>
    <mergeCell ref="I624:J624"/>
    <mergeCell ref="K624:L624"/>
    <mergeCell ref="M624:N624"/>
    <mergeCell ref="O624:P624"/>
    <mergeCell ref="Q624:R624"/>
    <mergeCell ref="S624:T624"/>
    <mergeCell ref="U631:Y631"/>
    <mergeCell ref="E632:F632"/>
    <mergeCell ref="J632:N632"/>
    <mergeCell ref="O632:Q632"/>
    <mergeCell ref="R632:S632"/>
    <mergeCell ref="E633:F633"/>
    <mergeCell ref="J633:N633"/>
    <mergeCell ref="O633:Q633"/>
    <mergeCell ref="R633:S633"/>
    <mergeCell ref="E630:F630"/>
    <mergeCell ref="J630:N630"/>
    <mergeCell ref="O630:Q630"/>
    <mergeCell ref="R630:S630"/>
    <mergeCell ref="E631:F631"/>
    <mergeCell ref="J631:N631"/>
    <mergeCell ref="O631:Q631"/>
    <mergeCell ref="R631:S631"/>
    <mergeCell ref="T637:Y637"/>
    <mergeCell ref="A638:B638"/>
    <mergeCell ref="C638:D638"/>
    <mergeCell ref="E638:F638"/>
    <mergeCell ref="G638:I638"/>
    <mergeCell ref="J638:K638"/>
    <mergeCell ref="L638:M638"/>
    <mergeCell ref="A637:D637"/>
    <mergeCell ref="E637:F637"/>
    <mergeCell ref="G637:I637"/>
    <mergeCell ref="J637:K637"/>
    <mergeCell ref="L637:Q637"/>
    <mergeCell ref="R637:S637"/>
    <mergeCell ref="E634:F634"/>
    <mergeCell ref="J634:N634"/>
    <mergeCell ref="O634:Q634"/>
    <mergeCell ref="R634:S634"/>
    <mergeCell ref="E635:F635"/>
    <mergeCell ref="J635:N635"/>
    <mergeCell ref="O635:Q635"/>
    <mergeCell ref="R635:S635"/>
    <mergeCell ref="N638:Y638"/>
    <mergeCell ref="U640:V640"/>
    <mergeCell ref="W640:W641"/>
    <mergeCell ref="X640:Y640"/>
    <mergeCell ref="E641:F641"/>
    <mergeCell ref="G641:H641"/>
    <mergeCell ref="I641:J641"/>
    <mergeCell ref="K641:L641"/>
    <mergeCell ref="O641:P641"/>
    <mergeCell ref="Q641:R641"/>
    <mergeCell ref="S641:T641"/>
    <mergeCell ref="I640:J640"/>
    <mergeCell ref="K640:L640"/>
    <mergeCell ref="M640:N641"/>
    <mergeCell ref="O640:P640"/>
    <mergeCell ref="Q640:R640"/>
    <mergeCell ref="S640:T640"/>
    <mergeCell ref="A640:A641"/>
    <mergeCell ref="B640:B641"/>
    <mergeCell ref="C640:C641"/>
    <mergeCell ref="D640:D641"/>
    <mergeCell ref="E640:F640"/>
    <mergeCell ref="G640:H640"/>
    <mergeCell ref="Q643:R643"/>
    <mergeCell ref="S643:T643"/>
    <mergeCell ref="U643:V643"/>
    <mergeCell ref="E644:F644"/>
    <mergeCell ref="G644:H644"/>
    <mergeCell ref="I644:J644"/>
    <mergeCell ref="K644:L644"/>
    <mergeCell ref="M644:N644"/>
    <mergeCell ref="O644:P644"/>
    <mergeCell ref="Q644:R644"/>
    <mergeCell ref="E643:F643"/>
    <mergeCell ref="G643:H643"/>
    <mergeCell ref="I643:J643"/>
    <mergeCell ref="K643:L643"/>
    <mergeCell ref="M643:N643"/>
    <mergeCell ref="O643:P643"/>
    <mergeCell ref="U641:V641"/>
    <mergeCell ref="E642:F642"/>
    <mergeCell ref="G642:H642"/>
    <mergeCell ref="I642:J642"/>
    <mergeCell ref="K642:L642"/>
    <mergeCell ref="M642:N642"/>
    <mergeCell ref="O642:P642"/>
    <mergeCell ref="Q642:R642"/>
    <mergeCell ref="S642:T642"/>
    <mergeCell ref="U642:V642"/>
    <mergeCell ref="U645:V645"/>
    <mergeCell ref="E646:F646"/>
    <mergeCell ref="G646:H646"/>
    <mergeCell ref="I646:J646"/>
    <mergeCell ref="K646:L646"/>
    <mergeCell ref="M646:N646"/>
    <mergeCell ref="O646:P646"/>
    <mergeCell ref="Q646:R646"/>
    <mergeCell ref="S646:T646"/>
    <mergeCell ref="U646:V646"/>
    <mergeCell ref="S644:T644"/>
    <mergeCell ref="U644:V644"/>
    <mergeCell ref="E645:F645"/>
    <mergeCell ref="G645:H645"/>
    <mergeCell ref="I645:J645"/>
    <mergeCell ref="K645:L645"/>
    <mergeCell ref="M645:N645"/>
    <mergeCell ref="O645:P645"/>
    <mergeCell ref="Q645:R645"/>
    <mergeCell ref="S645:T645"/>
    <mergeCell ref="S648:T648"/>
    <mergeCell ref="U648:V648"/>
    <mergeCell ref="E649:F649"/>
    <mergeCell ref="G649:H649"/>
    <mergeCell ref="I649:J649"/>
    <mergeCell ref="K649:L649"/>
    <mergeCell ref="M649:N649"/>
    <mergeCell ref="O649:P649"/>
    <mergeCell ref="Q649:R649"/>
    <mergeCell ref="S649:T649"/>
    <mergeCell ref="Q647:R647"/>
    <mergeCell ref="S647:T647"/>
    <mergeCell ref="U647:V647"/>
    <mergeCell ref="E648:F648"/>
    <mergeCell ref="G648:H648"/>
    <mergeCell ref="I648:J648"/>
    <mergeCell ref="K648:L648"/>
    <mergeCell ref="M648:N648"/>
    <mergeCell ref="O648:P648"/>
    <mergeCell ref="Q648:R648"/>
    <mergeCell ref="E647:F647"/>
    <mergeCell ref="G647:H647"/>
    <mergeCell ref="I647:J647"/>
    <mergeCell ref="K647:L647"/>
    <mergeCell ref="M647:N647"/>
    <mergeCell ref="O647:P647"/>
    <mergeCell ref="Q651:R651"/>
    <mergeCell ref="S651:T651"/>
    <mergeCell ref="U651:V651"/>
    <mergeCell ref="E652:F652"/>
    <mergeCell ref="G652:H652"/>
    <mergeCell ref="I652:J652"/>
    <mergeCell ref="K652:L652"/>
    <mergeCell ref="M652:N652"/>
    <mergeCell ref="O652:P652"/>
    <mergeCell ref="Q652:R652"/>
    <mergeCell ref="E651:F651"/>
    <mergeCell ref="G651:H651"/>
    <mergeCell ref="I651:J651"/>
    <mergeCell ref="K651:L651"/>
    <mergeCell ref="M651:N651"/>
    <mergeCell ref="O651:P651"/>
    <mergeCell ref="U649:V649"/>
    <mergeCell ref="E650:F650"/>
    <mergeCell ref="G650:H650"/>
    <mergeCell ref="I650:J650"/>
    <mergeCell ref="K650:L650"/>
    <mergeCell ref="M650:N650"/>
    <mergeCell ref="O650:P650"/>
    <mergeCell ref="Q650:R650"/>
    <mergeCell ref="S650:T650"/>
    <mergeCell ref="U650:V650"/>
    <mergeCell ref="U653:V653"/>
    <mergeCell ref="E654:F654"/>
    <mergeCell ref="G654:H654"/>
    <mergeCell ref="I654:J654"/>
    <mergeCell ref="K654:L654"/>
    <mergeCell ref="M654:N654"/>
    <mergeCell ref="O654:P654"/>
    <mergeCell ref="Q654:R654"/>
    <mergeCell ref="S654:T654"/>
    <mergeCell ref="U654:V654"/>
    <mergeCell ref="S652:T652"/>
    <mergeCell ref="U652:V652"/>
    <mergeCell ref="E653:F653"/>
    <mergeCell ref="G653:H653"/>
    <mergeCell ref="I653:J653"/>
    <mergeCell ref="K653:L653"/>
    <mergeCell ref="M653:N653"/>
    <mergeCell ref="O653:P653"/>
    <mergeCell ref="Q653:R653"/>
    <mergeCell ref="S653:T653"/>
    <mergeCell ref="S656:T656"/>
    <mergeCell ref="U656:V656"/>
    <mergeCell ref="E657:F657"/>
    <mergeCell ref="G657:H657"/>
    <mergeCell ref="I657:J657"/>
    <mergeCell ref="K657:L657"/>
    <mergeCell ref="M657:N657"/>
    <mergeCell ref="O657:P657"/>
    <mergeCell ref="Q657:R657"/>
    <mergeCell ref="S657:T657"/>
    <mergeCell ref="Q655:R655"/>
    <mergeCell ref="S655:T655"/>
    <mergeCell ref="U655:V655"/>
    <mergeCell ref="E656:F656"/>
    <mergeCell ref="G656:H656"/>
    <mergeCell ref="I656:J656"/>
    <mergeCell ref="K656:L656"/>
    <mergeCell ref="M656:N656"/>
    <mergeCell ref="O656:P656"/>
    <mergeCell ref="Q656:R656"/>
    <mergeCell ref="E655:F655"/>
    <mergeCell ref="G655:H655"/>
    <mergeCell ref="I655:J655"/>
    <mergeCell ref="K655:L655"/>
    <mergeCell ref="M655:N655"/>
    <mergeCell ref="O655:P655"/>
    <mergeCell ref="E663:F663"/>
    <mergeCell ref="J663:N663"/>
    <mergeCell ref="O663:Q663"/>
    <mergeCell ref="R663:S663"/>
    <mergeCell ref="E664:F664"/>
    <mergeCell ref="J664:N664"/>
    <mergeCell ref="O664:Q664"/>
    <mergeCell ref="R664:S664"/>
    <mergeCell ref="E661:F661"/>
    <mergeCell ref="J661:N661"/>
    <mergeCell ref="O661:Q661"/>
    <mergeCell ref="R661:S661"/>
    <mergeCell ref="E662:F662"/>
    <mergeCell ref="J662:N662"/>
    <mergeCell ref="O662:Q662"/>
    <mergeCell ref="R662:S662"/>
    <mergeCell ref="U657:V657"/>
    <mergeCell ref="A659:F659"/>
    <mergeCell ref="H659:S659"/>
    <mergeCell ref="U659:Y659"/>
    <mergeCell ref="E660:F660"/>
    <mergeCell ref="J660:N660"/>
    <mergeCell ref="O660:Q660"/>
    <mergeCell ref="R660:S660"/>
    <mergeCell ref="E667:F667"/>
    <mergeCell ref="J667:N667"/>
    <mergeCell ref="O667:Q667"/>
    <mergeCell ref="R667:S667"/>
    <mergeCell ref="E668:F668"/>
    <mergeCell ref="J668:N668"/>
    <mergeCell ref="O668:Q668"/>
    <mergeCell ref="R668:S668"/>
    <mergeCell ref="U664:Y664"/>
    <mergeCell ref="E665:F665"/>
    <mergeCell ref="J665:N665"/>
    <mergeCell ref="O665:Q665"/>
    <mergeCell ref="R665:S665"/>
    <mergeCell ref="E666:F666"/>
    <mergeCell ref="J666:N666"/>
    <mergeCell ref="O666:Q666"/>
    <mergeCell ref="R666:S666"/>
    <mergeCell ref="A673:A674"/>
    <mergeCell ref="B673:B674"/>
    <mergeCell ref="C673:C674"/>
    <mergeCell ref="D673:D674"/>
    <mergeCell ref="E673:F673"/>
    <mergeCell ref="G673:H673"/>
    <mergeCell ref="T670:Y670"/>
    <mergeCell ref="A671:B671"/>
    <mergeCell ref="C671:D671"/>
    <mergeCell ref="E671:F671"/>
    <mergeCell ref="G671:I671"/>
    <mergeCell ref="J671:K671"/>
    <mergeCell ref="L671:M671"/>
    <mergeCell ref="A670:D670"/>
    <mergeCell ref="E670:F670"/>
    <mergeCell ref="G670:I670"/>
    <mergeCell ref="J670:K670"/>
    <mergeCell ref="L670:Q670"/>
    <mergeCell ref="R670:S670"/>
    <mergeCell ref="U674:V674"/>
    <mergeCell ref="N671:Y671"/>
    <mergeCell ref="E675:F675"/>
    <mergeCell ref="G675:H675"/>
    <mergeCell ref="I675:J675"/>
    <mergeCell ref="K675:L675"/>
    <mergeCell ref="M675:N675"/>
    <mergeCell ref="O675:P675"/>
    <mergeCell ref="Q675:R675"/>
    <mergeCell ref="S675:T675"/>
    <mergeCell ref="U675:V675"/>
    <mergeCell ref="U673:V673"/>
    <mergeCell ref="W673:W674"/>
    <mergeCell ref="X673:Y673"/>
    <mergeCell ref="E674:F674"/>
    <mergeCell ref="G674:H674"/>
    <mergeCell ref="I674:J674"/>
    <mergeCell ref="K674:L674"/>
    <mergeCell ref="O674:P674"/>
    <mergeCell ref="Q674:R674"/>
    <mergeCell ref="S674:T674"/>
    <mergeCell ref="I673:J673"/>
    <mergeCell ref="K673:L673"/>
    <mergeCell ref="M673:N674"/>
    <mergeCell ref="O673:P673"/>
    <mergeCell ref="Q673:R673"/>
    <mergeCell ref="S673:T673"/>
    <mergeCell ref="S677:T677"/>
    <mergeCell ref="U677:V677"/>
    <mergeCell ref="E678:F678"/>
    <mergeCell ref="G678:H678"/>
    <mergeCell ref="I678:J678"/>
    <mergeCell ref="K678:L678"/>
    <mergeCell ref="M678:N678"/>
    <mergeCell ref="O678:P678"/>
    <mergeCell ref="Q678:R678"/>
    <mergeCell ref="S678:T678"/>
    <mergeCell ref="Q676:R676"/>
    <mergeCell ref="S676:T676"/>
    <mergeCell ref="U676:V676"/>
    <mergeCell ref="E677:F677"/>
    <mergeCell ref="G677:H677"/>
    <mergeCell ref="I677:J677"/>
    <mergeCell ref="K677:L677"/>
    <mergeCell ref="M677:N677"/>
    <mergeCell ref="O677:P677"/>
    <mergeCell ref="Q677:R677"/>
    <mergeCell ref="E676:F676"/>
    <mergeCell ref="G676:H676"/>
    <mergeCell ref="I676:J676"/>
    <mergeCell ref="K676:L676"/>
    <mergeCell ref="M676:N676"/>
    <mergeCell ref="O676:P676"/>
    <mergeCell ref="Q680:R680"/>
    <mergeCell ref="S680:T680"/>
    <mergeCell ref="U680:V680"/>
    <mergeCell ref="E681:F681"/>
    <mergeCell ref="G681:H681"/>
    <mergeCell ref="I681:J681"/>
    <mergeCell ref="K681:L681"/>
    <mergeCell ref="M681:N681"/>
    <mergeCell ref="O681:P681"/>
    <mergeCell ref="Q681:R681"/>
    <mergeCell ref="E680:F680"/>
    <mergeCell ref="G680:H680"/>
    <mergeCell ref="I680:J680"/>
    <mergeCell ref="K680:L680"/>
    <mergeCell ref="M680:N680"/>
    <mergeCell ref="O680:P680"/>
    <mergeCell ref="U678:V678"/>
    <mergeCell ref="E679:F679"/>
    <mergeCell ref="G679:H679"/>
    <mergeCell ref="I679:J679"/>
    <mergeCell ref="K679:L679"/>
    <mergeCell ref="M679:N679"/>
    <mergeCell ref="O679:P679"/>
    <mergeCell ref="Q679:R679"/>
    <mergeCell ref="S679:T679"/>
    <mergeCell ref="U679:V679"/>
    <mergeCell ref="U682:V682"/>
    <mergeCell ref="E683:F683"/>
    <mergeCell ref="G683:H683"/>
    <mergeCell ref="I683:J683"/>
    <mergeCell ref="K683:L683"/>
    <mergeCell ref="M683:N683"/>
    <mergeCell ref="O683:P683"/>
    <mergeCell ref="Q683:R683"/>
    <mergeCell ref="S683:T683"/>
    <mergeCell ref="U683:V683"/>
    <mergeCell ref="S681:T681"/>
    <mergeCell ref="U681:V681"/>
    <mergeCell ref="E682:F682"/>
    <mergeCell ref="G682:H682"/>
    <mergeCell ref="I682:J682"/>
    <mergeCell ref="K682:L682"/>
    <mergeCell ref="M682:N682"/>
    <mergeCell ref="O682:P682"/>
    <mergeCell ref="Q682:R682"/>
    <mergeCell ref="S682:T682"/>
    <mergeCell ref="S685:T685"/>
    <mergeCell ref="U685:V685"/>
    <mergeCell ref="E686:F686"/>
    <mergeCell ref="G686:H686"/>
    <mergeCell ref="I686:J686"/>
    <mergeCell ref="K686:L686"/>
    <mergeCell ref="M686:N686"/>
    <mergeCell ref="O686:P686"/>
    <mergeCell ref="Q686:R686"/>
    <mergeCell ref="S686:T686"/>
    <mergeCell ref="Q684:R684"/>
    <mergeCell ref="S684:T684"/>
    <mergeCell ref="U684:V684"/>
    <mergeCell ref="E685:F685"/>
    <mergeCell ref="G685:H685"/>
    <mergeCell ref="I685:J685"/>
    <mergeCell ref="K685:L685"/>
    <mergeCell ref="M685:N685"/>
    <mergeCell ref="O685:P685"/>
    <mergeCell ref="Q685:R685"/>
    <mergeCell ref="E684:F684"/>
    <mergeCell ref="G684:H684"/>
    <mergeCell ref="I684:J684"/>
    <mergeCell ref="K684:L684"/>
    <mergeCell ref="M684:N684"/>
    <mergeCell ref="O684:P684"/>
    <mergeCell ref="Q688:R688"/>
    <mergeCell ref="S688:T688"/>
    <mergeCell ref="U688:V688"/>
    <mergeCell ref="E689:F689"/>
    <mergeCell ref="G689:H689"/>
    <mergeCell ref="I689:J689"/>
    <mergeCell ref="K689:L689"/>
    <mergeCell ref="M689:N689"/>
    <mergeCell ref="O689:P689"/>
    <mergeCell ref="Q689:R689"/>
    <mergeCell ref="E688:F688"/>
    <mergeCell ref="G688:H688"/>
    <mergeCell ref="I688:J688"/>
    <mergeCell ref="K688:L688"/>
    <mergeCell ref="M688:N688"/>
    <mergeCell ref="O688:P688"/>
    <mergeCell ref="U686:V686"/>
    <mergeCell ref="E687:F687"/>
    <mergeCell ref="G687:H687"/>
    <mergeCell ref="I687:J687"/>
    <mergeCell ref="K687:L687"/>
    <mergeCell ref="M687:N687"/>
    <mergeCell ref="O687:P687"/>
    <mergeCell ref="Q687:R687"/>
    <mergeCell ref="S687:T687"/>
    <mergeCell ref="U687:V687"/>
    <mergeCell ref="E694:F694"/>
    <mergeCell ref="J694:N694"/>
    <mergeCell ref="O694:Q694"/>
    <mergeCell ref="R694:S694"/>
    <mergeCell ref="E695:F695"/>
    <mergeCell ref="J695:N695"/>
    <mergeCell ref="O695:Q695"/>
    <mergeCell ref="R695:S695"/>
    <mergeCell ref="U690:V690"/>
    <mergeCell ref="A692:F692"/>
    <mergeCell ref="H692:S692"/>
    <mergeCell ref="U692:Y692"/>
    <mergeCell ref="E693:F693"/>
    <mergeCell ref="J693:N693"/>
    <mergeCell ref="O693:Q693"/>
    <mergeCell ref="R693:S693"/>
    <mergeCell ref="S689:T689"/>
    <mergeCell ref="U689:V689"/>
    <mergeCell ref="E690:F690"/>
    <mergeCell ref="G690:H690"/>
    <mergeCell ref="I690:J690"/>
    <mergeCell ref="K690:L690"/>
    <mergeCell ref="M690:N690"/>
    <mergeCell ref="O690:P690"/>
    <mergeCell ref="Q690:R690"/>
    <mergeCell ref="S690:T690"/>
    <mergeCell ref="U697:Y697"/>
    <mergeCell ref="E698:F698"/>
    <mergeCell ref="J698:N698"/>
    <mergeCell ref="O698:Q698"/>
    <mergeCell ref="R698:S698"/>
    <mergeCell ref="E699:F699"/>
    <mergeCell ref="J699:N699"/>
    <mergeCell ref="O699:Q699"/>
    <mergeCell ref="R699:S699"/>
    <mergeCell ref="E696:F696"/>
    <mergeCell ref="J696:N696"/>
    <mergeCell ref="O696:Q696"/>
    <mergeCell ref="R696:S696"/>
    <mergeCell ref="E697:F697"/>
    <mergeCell ref="J697:N697"/>
    <mergeCell ref="O697:Q697"/>
    <mergeCell ref="R697:S697"/>
    <mergeCell ref="T703:Y703"/>
    <mergeCell ref="A704:B704"/>
    <mergeCell ref="C704:D704"/>
    <mergeCell ref="E704:F704"/>
    <mergeCell ref="G704:I704"/>
    <mergeCell ref="J704:K704"/>
    <mergeCell ref="L704:M704"/>
    <mergeCell ref="A703:D703"/>
    <mergeCell ref="E703:F703"/>
    <mergeCell ref="G703:I703"/>
    <mergeCell ref="J703:K703"/>
    <mergeCell ref="L703:Q703"/>
    <mergeCell ref="R703:S703"/>
    <mergeCell ref="E700:F700"/>
    <mergeCell ref="J700:N700"/>
    <mergeCell ref="O700:Q700"/>
    <mergeCell ref="R700:S700"/>
    <mergeCell ref="E701:F701"/>
    <mergeCell ref="J701:N701"/>
    <mergeCell ref="O701:Q701"/>
    <mergeCell ref="R701:S701"/>
    <mergeCell ref="N704:Y704"/>
    <mergeCell ref="U706:V706"/>
    <mergeCell ref="W706:W707"/>
    <mergeCell ref="X706:Y706"/>
    <mergeCell ref="E707:F707"/>
    <mergeCell ref="G707:H707"/>
    <mergeCell ref="I707:J707"/>
    <mergeCell ref="K707:L707"/>
    <mergeCell ref="O707:P707"/>
    <mergeCell ref="Q707:R707"/>
    <mergeCell ref="S707:T707"/>
    <mergeCell ref="I706:J706"/>
    <mergeCell ref="K706:L706"/>
    <mergeCell ref="M706:N707"/>
    <mergeCell ref="O706:P706"/>
    <mergeCell ref="Q706:R706"/>
    <mergeCell ref="S706:T706"/>
    <mergeCell ref="A706:A707"/>
    <mergeCell ref="B706:B707"/>
    <mergeCell ref="C706:C707"/>
    <mergeCell ref="D706:D707"/>
    <mergeCell ref="E706:F706"/>
    <mergeCell ref="G706:H706"/>
    <mergeCell ref="Q709:R709"/>
    <mergeCell ref="S709:T709"/>
    <mergeCell ref="U709:V709"/>
    <mergeCell ref="E710:F710"/>
    <mergeCell ref="G710:H710"/>
    <mergeCell ref="I710:J710"/>
    <mergeCell ref="K710:L710"/>
    <mergeCell ref="M710:N710"/>
    <mergeCell ref="O710:P710"/>
    <mergeCell ref="Q710:R710"/>
    <mergeCell ref="E709:F709"/>
    <mergeCell ref="G709:H709"/>
    <mergeCell ref="I709:J709"/>
    <mergeCell ref="K709:L709"/>
    <mergeCell ref="M709:N709"/>
    <mergeCell ref="O709:P709"/>
    <mergeCell ref="U707:V707"/>
    <mergeCell ref="E708:F708"/>
    <mergeCell ref="G708:H708"/>
    <mergeCell ref="I708:J708"/>
    <mergeCell ref="K708:L708"/>
    <mergeCell ref="M708:N708"/>
    <mergeCell ref="O708:P708"/>
    <mergeCell ref="Q708:R708"/>
    <mergeCell ref="S708:T708"/>
    <mergeCell ref="U708:V708"/>
    <mergeCell ref="U711:V711"/>
    <mergeCell ref="E712:F712"/>
    <mergeCell ref="G712:H712"/>
    <mergeCell ref="I712:J712"/>
    <mergeCell ref="K712:L712"/>
    <mergeCell ref="M712:N712"/>
    <mergeCell ref="O712:P712"/>
    <mergeCell ref="Q712:R712"/>
    <mergeCell ref="S712:T712"/>
    <mergeCell ref="U712:V712"/>
    <mergeCell ref="S710:T710"/>
    <mergeCell ref="U710:V710"/>
    <mergeCell ref="E711:F711"/>
    <mergeCell ref="G711:H711"/>
    <mergeCell ref="I711:J711"/>
    <mergeCell ref="K711:L711"/>
    <mergeCell ref="M711:N711"/>
    <mergeCell ref="O711:P711"/>
    <mergeCell ref="Q711:R711"/>
    <mergeCell ref="S711:T711"/>
    <mergeCell ref="S714:T714"/>
    <mergeCell ref="U714:V714"/>
    <mergeCell ref="E715:F715"/>
    <mergeCell ref="G715:H715"/>
    <mergeCell ref="I715:J715"/>
    <mergeCell ref="K715:L715"/>
    <mergeCell ref="M715:N715"/>
    <mergeCell ref="O715:P715"/>
    <mergeCell ref="Q715:R715"/>
    <mergeCell ref="S715:T715"/>
    <mergeCell ref="Q713:R713"/>
    <mergeCell ref="S713:T713"/>
    <mergeCell ref="U713:V713"/>
    <mergeCell ref="E714:F714"/>
    <mergeCell ref="G714:H714"/>
    <mergeCell ref="I714:J714"/>
    <mergeCell ref="K714:L714"/>
    <mergeCell ref="M714:N714"/>
    <mergeCell ref="O714:P714"/>
    <mergeCell ref="Q714:R714"/>
    <mergeCell ref="E713:F713"/>
    <mergeCell ref="G713:H713"/>
    <mergeCell ref="I713:J713"/>
    <mergeCell ref="K713:L713"/>
    <mergeCell ref="M713:N713"/>
    <mergeCell ref="O713:P713"/>
    <mergeCell ref="Q717:R717"/>
    <mergeCell ref="S717:T717"/>
    <mergeCell ref="U717:V717"/>
    <mergeCell ref="E718:F718"/>
    <mergeCell ref="G718:H718"/>
    <mergeCell ref="I718:J718"/>
    <mergeCell ref="K718:L718"/>
    <mergeCell ref="M718:N718"/>
    <mergeCell ref="O718:P718"/>
    <mergeCell ref="Q718:R718"/>
    <mergeCell ref="E717:F717"/>
    <mergeCell ref="G717:H717"/>
    <mergeCell ref="I717:J717"/>
    <mergeCell ref="K717:L717"/>
    <mergeCell ref="M717:N717"/>
    <mergeCell ref="O717:P717"/>
    <mergeCell ref="U715:V715"/>
    <mergeCell ref="E716:F716"/>
    <mergeCell ref="G716:H716"/>
    <mergeCell ref="I716:J716"/>
    <mergeCell ref="K716:L716"/>
    <mergeCell ref="M716:N716"/>
    <mergeCell ref="O716:P716"/>
    <mergeCell ref="Q716:R716"/>
    <mergeCell ref="S716:T716"/>
    <mergeCell ref="U716:V716"/>
    <mergeCell ref="U719:V719"/>
    <mergeCell ref="E720:F720"/>
    <mergeCell ref="G720:H720"/>
    <mergeCell ref="I720:J720"/>
    <mergeCell ref="K720:L720"/>
    <mergeCell ref="M720:N720"/>
    <mergeCell ref="O720:P720"/>
    <mergeCell ref="Q720:R720"/>
    <mergeCell ref="S720:T720"/>
    <mergeCell ref="U720:V720"/>
    <mergeCell ref="S718:T718"/>
    <mergeCell ref="U718:V718"/>
    <mergeCell ref="E719:F719"/>
    <mergeCell ref="G719:H719"/>
    <mergeCell ref="I719:J719"/>
    <mergeCell ref="K719:L719"/>
    <mergeCell ref="M719:N719"/>
    <mergeCell ref="O719:P719"/>
    <mergeCell ref="Q719:R719"/>
    <mergeCell ref="S719:T719"/>
    <mergeCell ref="S722:T722"/>
    <mergeCell ref="U722:V722"/>
    <mergeCell ref="E723:F723"/>
    <mergeCell ref="G723:H723"/>
    <mergeCell ref="I723:J723"/>
    <mergeCell ref="K723:L723"/>
    <mergeCell ref="M723:N723"/>
    <mergeCell ref="O723:P723"/>
    <mergeCell ref="Q723:R723"/>
    <mergeCell ref="S723:T723"/>
    <mergeCell ref="Q721:R721"/>
    <mergeCell ref="S721:T721"/>
    <mergeCell ref="U721:V721"/>
    <mergeCell ref="E722:F722"/>
    <mergeCell ref="G722:H722"/>
    <mergeCell ref="I722:J722"/>
    <mergeCell ref="K722:L722"/>
    <mergeCell ref="M722:N722"/>
    <mergeCell ref="O722:P722"/>
    <mergeCell ref="Q722:R722"/>
    <mergeCell ref="E721:F721"/>
    <mergeCell ref="G721:H721"/>
    <mergeCell ref="I721:J721"/>
    <mergeCell ref="K721:L721"/>
    <mergeCell ref="M721:N721"/>
    <mergeCell ref="O721:P721"/>
    <mergeCell ref="E729:F729"/>
    <mergeCell ref="J729:N729"/>
    <mergeCell ref="O729:Q729"/>
    <mergeCell ref="R729:S729"/>
    <mergeCell ref="E730:F730"/>
    <mergeCell ref="J730:N730"/>
    <mergeCell ref="O730:Q730"/>
    <mergeCell ref="R730:S730"/>
    <mergeCell ref="E727:F727"/>
    <mergeCell ref="J727:N727"/>
    <mergeCell ref="O727:Q727"/>
    <mergeCell ref="R727:S727"/>
    <mergeCell ref="E728:F728"/>
    <mergeCell ref="J728:N728"/>
    <mergeCell ref="O728:Q728"/>
    <mergeCell ref="R728:S728"/>
    <mergeCell ref="U723:V723"/>
    <mergeCell ref="A725:F725"/>
    <mergeCell ref="H725:S725"/>
    <mergeCell ref="U725:Y725"/>
    <mergeCell ref="E726:F726"/>
    <mergeCell ref="J726:N726"/>
    <mergeCell ref="O726:Q726"/>
    <mergeCell ref="R726:S726"/>
    <mergeCell ref="E733:F733"/>
    <mergeCell ref="J733:N733"/>
    <mergeCell ref="O733:Q733"/>
    <mergeCell ref="R733:S733"/>
    <mergeCell ref="E734:F734"/>
    <mergeCell ref="J734:N734"/>
    <mergeCell ref="O734:Q734"/>
    <mergeCell ref="R734:S734"/>
    <mergeCell ref="U730:Y730"/>
    <mergeCell ref="E731:F731"/>
    <mergeCell ref="J731:N731"/>
    <mergeCell ref="O731:Q731"/>
    <mergeCell ref="R731:S731"/>
    <mergeCell ref="E732:F732"/>
    <mergeCell ref="J732:N732"/>
    <mergeCell ref="O732:Q732"/>
    <mergeCell ref="R732:S732"/>
    <mergeCell ref="A739:A740"/>
    <mergeCell ref="B739:B740"/>
    <mergeCell ref="C739:C740"/>
    <mergeCell ref="D739:D740"/>
    <mergeCell ref="E739:F739"/>
    <mergeCell ref="G739:H739"/>
    <mergeCell ref="T736:Y736"/>
    <mergeCell ref="A737:B737"/>
    <mergeCell ref="C737:D737"/>
    <mergeCell ref="E737:F737"/>
    <mergeCell ref="G737:I737"/>
    <mergeCell ref="J737:K737"/>
    <mergeCell ref="L737:M737"/>
    <mergeCell ref="A736:D736"/>
    <mergeCell ref="E736:F736"/>
    <mergeCell ref="G736:I736"/>
    <mergeCell ref="J736:K736"/>
    <mergeCell ref="L736:Q736"/>
    <mergeCell ref="R736:S736"/>
    <mergeCell ref="U740:V740"/>
    <mergeCell ref="N737:Y737"/>
    <mergeCell ref="E741:F741"/>
    <mergeCell ref="G741:H741"/>
    <mergeCell ref="I741:J741"/>
    <mergeCell ref="K741:L741"/>
    <mergeCell ref="M741:N741"/>
    <mergeCell ref="O741:P741"/>
    <mergeCell ref="Q741:R741"/>
    <mergeCell ref="S741:T741"/>
    <mergeCell ref="U741:V741"/>
    <mergeCell ref="U739:V739"/>
    <mergeCell ref="W739:W740"/>
    <mergeCell ref="X739:Y739"/>
    <mergeCell ref="E740:F740"/>
    <mergeCell ref="G740:H740"/>
    <mergeCell ref="I740:J740"/>
    <mergeCell ref="K740:L740"/>
    <mergeCell ref="O740:P740"/>
    <mergeCell ref="Q740:R740"/>
    <mergeCell ref="S740:T740"/>
    <mergeCell ref="I739:J739"/>
    <mergeCell ref="K739:L739"/>
    <mergeCell ref="M739:N740"/>
    <mergeCell ref="O739:P739"/>
    <mergeCell ref="Q739:R739"/>
    <mergeCell ref="S739:T739"/>
    <mergeCell ref="S743:T743"/>
    <mergeCell ref="U743:V743"/>
    <mergeCell ref="E744:F744"/>
    <mergeCell ref="G744:H744"/>
    <mergeCell ref="I744:J744"/>
    <mergeCell ref="K744:L744"/>
    <mergeCell ref="M744:N744"/>
    <mergeCell ref="O744:P744"/>
    <mergeCell ref="Q744:R744"/>
    <mergeCell ref="S744:T744"/>
    <mergeCell ref="Q742:R742"/>
    <mergeCell ref="S742:T742"/>
    <mergeCell ref="U742:V742"/>
    <mergeCell ref="E743:F743"/>
    <mergeCell ref="G743:H743"/>
    <mergeCell ref="I743:J743"/>
    <mergeCell ref="K743:L743"/>
    <mergeCell ref="M743:N743"/>
    <mergeCell ref="O743:P743"/>
    <mergeCell ref="Q743:R743"/>
    <mergeCell ref="E742:F742"/>
    <mergeCell ref="G742:H742"/>
    <mergeCell ref="I742:J742"/>
    <mergeCell ref="K742:L742"/>
    <mergeCell ref="M742:N742"/>
    <mergeCell ref="O742:P742"/>
    <mergeCell ref="Q746:R746"/>
    <mergeCell ref="S746:T746"/>
    <mergeCell ref="U746:V746"/>
    <mergeCell ref="E747:F747"/>
    <mergeCell ref="G747:H747"/>
    <mergeCell ref="I747:J747"/>
    <mergeCell ref="K747:L747"/>
    <mergeCell ref="M747:N747"/>
    <mergeCell ref="O747:P747"/>
    <mergeCell ref="Q747:R747"/>
    <mergeCell ref="E746:F746"/>
    <mergeCell ref="G746:H746"/>
    <mergeCell ref="I746:J746"/>
    <mergeCell ref="K746:L746"/>
    <mergeCell ref="M746:N746"/>
    <mergeCell ref="O746:P746"/>
    <mergeCell ref="U744:V744"/>
    <mergeCell ref="E745:F745"/>
    <mergeCell ref="G745:H745"/>
    <mergeCell ref="I745:J745"/>
    <mergeCell ref="K745:L745"/>
    <mergeCell ref="M745:N745"/>
    <mergeCell ref="O745:P745"/>
    <mergeCell ref="Q745:R745"/>
    <mergeCell ref="S745:T745"/>
    <mergeCell ref="U745:V745"/>
    <mergeCell ref="U748:V748"/>
    <mergeCell ref="E749:F749"/>
    <mergeCell ref="G749:H749"/>
    <mergeCell ref="I749:J749"/>
    <mergeCell ref="K749:L749"/>
    <mergeCell ref="M749:N749"/>
    <mergeCell ref="O749:P749"/>
    <mergeCell ref="Q749:R749"/>
    <mergeCell ref="S749:T749"/>
    <mergeCell ref="U749:V749"/>
    <mergeCell ref="S747:T747"/>
    <mergeCell ref="U747:V747"/>
    <mergeCell ref="E748:F748"/>
    <mergeCell ref="G748:H748"/>
    <mergeCell ref="I748:J748"/>
    <mergeCell ref="K748:L748"/>
    <mergeCell ref="M748:N748"/>
    <mergeCell ref="O748:P748"/>
    <mergeCell ref="Q748:R748"/>
    <mergeCell ref="S748:T748"/>
    <mergeCell ref="S751:T751"/>
    <mergeCell ref="U751:V751"/>
    <mergeCell ref="E752:F752"/>
    <mergeCell ref="G752:H752"/>
    <mergeCell ref="I752:J752"/>
    <mergeCell ref="K752:L752"/>
    <mergeCell ref="M752:N752"/>
    <mergeCell ref="O752:P752"/>
    <mergeCell ref="Q752:R752"/>
    <mergeCell ref="S752:T752"/>
    <mergeCell ref="Q750:R750"/>
    <mergeCell ref="S750:T750"/>
    <mergeCell ref="U750:V750"/>
    <mergeCell ref="E751:F751"/>
    <mergeCell ref="G751:H751"/>
    <mergeCell ref="I751:J751"/>
    <mergeCell ref="K751:L751"/>
    <mergeCell ref="M751:N751"/>
    <mergeCell ref="O751:P751"/>
    <mergeCell ref="Q751:R751"/>
    <mergeCell ref="E750:F750"/>
    <mergeCell ref="G750:H750"/>
    <mergeCell ref="I750:J750"/>
    <mergeCell ref="K750:L750"/>
    <mergeCell ref="M750:N750"/>
    <mergeCell ref="O750:P750"/>
    <mergeCell ref="Q754:R754"/>
    <mergeCell ref="S754:T754"/>
    <mergeCell ref="U754:V754"/>
    <mergeCell ref="E755:F755"/>
    <mergeCell ref="G755:H755"/>
    <mergeCell ref="I755:J755"/>
    <mergeCell ref="K755:L755"/>
    <mergeCell ref="M755:N755"/>
    <mergeCell ref="O755:P755"/>
    <mergeCell ref="Q755:R755"/>
    <mergeCell ref="E754:F754"/>
    <mergeCell ref="G754:H754"/>
    <mergeCell ref="I754:J754"/>
    <mergeCell ref="K754:L754"/>
    <mergeCell ref="M754:N754"/>
    <mergeCell ref="O754:P754"/>
    <mergeCell ref="U752:V752"/>
    <mergeCell ref="E753:F753"/>
    <mergeCell ref="G753:H753"/>
    <mergeCell ref="I753:J753"/>
    <mergeCell ref="K753:L753"/>
    <mergeCell ref="M753:N753"/>
    <mergeCell ref="O753:P753"/>
    <mergeCell ref="Q753:R753"/>
    <mergeCell ref="S753:T753"/>
    <mergeCell ref="U753:V753"/>
    <mergeCell ref="E760:F760"/>
    <mergeCell ref="J760:N760"/>
    <mergeCell ref="O760:Q760"/>
    <mergeCell ref="R760:S760"/>
    <mergeCell ref="E761:F761"/>
    <mergeCell ref="J761:N761"/>
    <mergeCell ref="O761:Q761"/>
    <mergeCell ref="R761:S761"/>
    <mergeCell ref="U756:V756"/>
    <mergeCell ref="A758:F758"/>
    <mergeCell ref="H758:S758"/>
    <mergeCell ref="U758:Y758"/>
    <mergeCell ref="E759:F759"/>
    <mergeCell ref="J759:N759"/>
    <mergeCell ref="O759:Q759"/>
    <mergeCell ref="R759:S759"/>
    <mergeCell ref="S755:T755"/>
    <mergeCell ref="U755:V755"/>
    <mergeCell ref="E756:F756"/>
    <mergeCell ref="G756:H756"/>
    <mergeCell ref="I756:J756"/>
    <mergeCell ref="K756:L756"/>
    <mergeCell ref="M756:N756"/>
    <mergeCell ref="O756:P756"/>
    <mergeCell ref="Q756:R756"/>
    <mergeCell ref="S756:T756"/>
    <mergeCell ref="U763:Y763"/>
    <mergeCell ref="E764:F764"/>
    <mergeCell ref="J764:N764"/>
    <mergeCell ref="O764:Q764"/>
    <mergeCell ref="R764:S764"/>
    <mergeCell ref="E765:F765"/>
    <mergeCell ref="J765:N765"/>
    <mergeCell ref="O765:Q765"/>
    <mergeCell ref="R765:S765"/>
    <mergeCell ref="E762:F762"/>
    <mergeCell ref="J762:N762"/>
    <mergeCell ref="O762:Q762"/>
    <mergeCell ref="R762:S762"/>
    <mergeCell ref="E763:F763"/>
    <mergeCell ref="J763:N763"/>
    <mergeCell ref="O763:Q763"/>
    <mergeCell ref="R763:S763"/>
    <mergeCell ref="T769:Y769"/>
    <mergeCell ref="A770:B770"/>
    <mergeCell ref="C770:D770"/>
    <mergeCell ref="E770:F770"/>
    <mergeCell ref="G770:I770"/>
    <mergeCell ref="J770:K770"/>
    <mergeCell ref="L770:M770"/>
    <mergeCell ref="A769:D769"/>
    <mergeCell ref="E769:F769"/>
    <mergeCell ref="G769:I769"/>
    <mergeCell ref="J769:K769"/>
    <mergeCell ref="L769:Q769"/>
    <mergeCell ref="R769:S769"/>
    <mergeCell ref="E766:F766"/>
    <mergeCell ref="J766:N766"/>
    <mergeCell ref="O766:Q766"/>
    <mergeCell ref="R766:S766"/>
    <mergeCell ref="E767:F767"/>
    <mergeCell ref="J767:N767"/>
    <mergeCell ref="O767:Q767"/>
    <mergeCell ref="R767:S767"/>
    <mergeCell ref="N770:Y770"/>
    <mergeCell ref="U772:V772"/>
    <mergeCell ref="W772:W773"/>
    <mergeCell ref="X772:Y772"/>
    <mergeCell ref="E773:F773"/>
    <mergeCell ref="G773:H773"/>
    <mergeCell ref="I773:J773"/>
    <mergeCell ref="K773:L773"/>
    <mergeCell ref="O773:P773"/>
    <mergeCell ref="Q773:R773"/>
    <mergeCell ref="S773:T773"/>
    <mergeCell ref="I772:J772"/>
    <mergeCell ref="K772:L772"/>
    <mergeCell ref="M772:N773"/>
    <mergeCell ref="O772:P772"/>
    <mergeCell ref="Q772:R772"/>
    <mergeCell ref="S772:T772"/>
    <mergeCell ref="A772:A773"/>
    <mergeCell ref="B772:B773"/>
    <mergeCell ref="C772:C773"/>
    <mergeCell ref="D772:D773"/>
    <mergeCell ref="E772:F772"/>
    <mergeCell ref="G772:H772"/>
    <mergeCell ref="Q775:R775"/>
    <mergeCell ref="S775:T775"/>
    <mergeCell ref="U775:V775"/>
    <mergeCell ref="E776:F776"/>
    <mergeCell ref="G776:H776"/>
    <mergeCell ref="I776:J776"/>
    <mergeCell ref="K776:L776"/>
    <mergeCell ref="M776:N776"/>
    <mergeCell ref="O776:P776"/>
    <mergeCell ref="Q776:R776"/>
    <mergeCell ref="E775:F775"/>
    <mergeCell ref="G775:H775"/>
    <mergeCell ref="I775:J775"/>
    <mergeCell ref="K775:L775"/>
    <mergeCell ref="M775:N775"/>
    <mergeCell ref="O775:P775"/>
    <mergeCell ref="U773:V773"/>
    <mergeCell ref="E774:F774"/>
    <mergeCell ref="G774:H774"/>
    <mergeCell ref="I774:J774"/>
    <mergeCell ref="K774:L774"/>
    <mergeCell ref="M774:N774"/>
    <mergeCell ref="O774:P774"/>
    <mergeCell ref="Q774:R774"/>
    <mergeCell ref="S774:T774"/>
    <mergeCell ref="U774:V774"/>
    <mergeCell ref="U777:V777"/>
    <mergeCell ref="E778:F778"/>
    <mergeCell ref="G778:H778"/>
    <mergeCell ref="I778:J778"/>
    <mergeCell ref="K778:L778"/>
    <mergeCell ref="M778:N778"/>
    <mergeCell ref="O778:P778"/>
    <mergeCell ref="Q778:R778"/>
    <mergeCell ref="S778:T778"/>
    <mergeCell ref="U778:V778"/>
    <mergeCell ref="S776:T776"/>
    <mergeCell ref="U776:V776"/>
    <mergeCell ref="E777:F777"/>
    <mergeCell ref="G777:H777"/>
    <mergeCell ref="I777:J777"/>
    <mergeCell ref="K777:L777"/>
    <mergeCell ref="M777:N777"/>
    <mergeCell ref="O777:P777"/>
    <mergeCell ref="Q777:R777"/>
    <mergeCell ref="S777:T777"/>
    <mergeCell ref="S780:T780"/>
    <mergeCell ref="U780:V780"/>
    <mergeCell ref="E781:F781"/>
    <mergeCell ref="G781:H781"/>
    <mergeCell ref="I781:J781"/>
    <mergeCell ref="K781:L781"/>
    <mergeCell ref="M781:N781"/>
    <mergeCell ref="O781:P781"/>
    <mergeCell ref="Q781:R781"/>
    <mergeCell ref="S781:T781"/>
    <mergeCell ref="Q779:R779"/>
    <mergeCell ref="S779:T779"/>
    <mergeCell ref="U779:V779"/>
    <mergeCell ref="E780:F780"/>
    <mergeCell ref="G780:H780"/>
    <mergeCell ref="I780:J780"/>
    <mergeCell ref="K780:L780"/>
    <mergeCell ref="M780:N780"/>
    <mergeCell ref="O780:P780"/>
    <mergeCell ref="Q780:R780"/>
    <mergeCell ref="E779:F779"/>
    <mergeCell ref="G779:H779"/>
    <mergeCell ref="I779:J779"/>
    <mergeCell ref="K779:L779"/>
    <mergeCell ref="M779:N779"/>
    <mergeCell ref="O779:P779"/>
    <mergeCell ref="Q783:R783"/>
    <mergeCell ref="S783:T783"/>
    <mergeCell ref="U783:V783"/>
    <mergeCell ref="E784:F784"/>
    <mergeCell ref="G784:H784"/>
    <mergeCell ref="I784:J784"/>
    <mergeCell ref="K784:L784"/>
    <mergeCell ref="M784:N784"/>
    <mergeCell ref="O784:P784"/>
    <mergeCell ref="Q784:R784"/>
    <mergeCell ref="E783:F783"/>
    <mergeCell ref="G783:H783"/>
    <mergeCell ref="I783:J783"/>
    <mergeCell ref="K783:L783"/>
    <mergeCell ref="M783:N783"/>
    <mergeCell ref="O783:P783"/>
    <mergeCell ref="U781:V781"/>
    <mergeCell ref="E782:F782"/>
    <mergeCell ref="G782:H782"/>
    <mergeCell ref="I782:J782"/>
    <mergeCell ref="K782:L782"/>
    <mergeCell ref="M782:N782"/>
    <mergeCell ref="O782:P782"/>
    <mergeCell ref="Q782:R782"/>
    <mergeCell ref="S782:T782"/>
    <mergeCell ref="U782:V782"/>
    <mergeCell ref="E788:F788"/>
    <mergeCell ref="G788:H788"/>
    <mergeCell ref="I788:J788"/>
    <mergeCell ref="K788:L788"/>
    <mergeCell ref="M788:N788"/>
    <mergeCell ref="O788:P788"/>
    <mergeCell ref="Q788:R788"/>
    <mergeCell ref="E787:F787"/>
    <mergeCell ref="G787:H787"/>
    <mergeCell ref="I787:J787"/>
    <mergeCell ref="K787:L787"/>
    <mergeCell ref="M787:N787"/>
    <mergeCell ref="O787:P787"/>
    <mergeCell ref="U785:V785"/>
    <mergeCell ref="E786:F786"/>
    <mergeCell ref="G786:H786"/>
    <mergeCell ref="I786:J786"/>
    <mergeCell ref="K786:L786"/>
    <mergeCell ref="M786:N786"/>
    <mergeCell ref="O786:P786"/>
    <mergeCell ref="Q786:R786"/>
    <mergeCell ref="S786:T786"/>
    <mergeCell ref="U786:V786"/>
    <mergeCell ref="E785:F785"/>
    <mergeCell ref="G785:H785"/>
    <mergeCell ref="I785:J785"/>
    <mergeCell ref="K785:L785"/>
    <mergeCell ref="M785:N785"/>
    <mergeCell ref="O785:P785"/>
    <mergeCell ref="Q785:R785"/>
    <mergeCell ref="S785:T785"/>
    <mergeCell ref="E795:F795"/>
    <mergeCell ref="J795:N795"/>
    <mergeCell ref="O795:Q795"/>
    <mergeCell ref="R795:S795"/>
    <mergeCell ref="E796:F796"/>
    <mergeCell ref="J796:N796"/>
    <mergeCell ref="O796:Q796"/>
    <mergeCell ref="R796:S796"/>
    <mergeCell ref="E793:F793"/>
    <mergeCell ref="J793:N793"/>
    <mergeCell ref="O793:Q793"/>
    <mergeCell ref="R793:S793"/>
    <mergeCell ref="E794:F794"/>
    <mergeCell ref="J794:N794"/>
    <mergeCell ref="O794:Q794"/>
    <mergeCell ref="R794:S794"/>
    <mergeCell ref="U789:V789"/>
    <mergeCell ref="A791:F791"/>
    <mergeCell ref="H791:S791"/>
    <mergeCell ref="U791:Y791"/>
    <mergeCell ref="E792:F792"/>
    <mergeCell ref="J792:N792"/>
    <mergeCell ref="O792:Q792"/>
    <mergeCell ref="R792:S792"/>
    <mergeCell ref="E789:F789"/>
    <mergeCell ref="G789:H789"/>
    <mergeCell ref="I789:J789"/>
    <mergeCell ref="K789:L789"/>
    <mergeCell ref="M789:N789"/>
    <mergeCell ref="O789:P789"/>
    <mergeCell ref="Q789:R789"/>
    <mergeCell ref="S789:T789"/>
    <mergeCell ref="E799:F799"/>
    <mergeCell ref="J799:N799"/>
    <mergeCell ref="O799:Q799"/>
    <mergeCell ref="R799:S799"/>
    <mergeCell ref="E800:F800"/>
    <mergeCell ref="J800:N800"/>
    <mergeCell ref="O800:Q800"/>
    <mergeCell ref="R800:S800"/>
    <mergeCell ref="U796:Y796"/>
    <mergeCell ref="E797:F797"/>
    <mergeCell ref="J797:N797"/>
    <mergeCell ref="O797:Q797"/>
    <mergeCell ref="R797:S797"/>
    <mergeCell ref="E798:F798"/>
    <mergeCell ref="J798:N798"/>
    <mergeCell ref="O798:Q798"/>
    <mergeCell ref="R798:S798"/>
    <mergeCell ref="N803:Y803"/>
    <mergeCell ref="N836:Y836"/>
    <mergeCell ref="N869:Y869"/>
    <mergeCell ref="N902:Y902"/>
    <mergeCell ref="N935:Y935"/>
    <mergeCell ref="N968:Y968"/>
    <mergeCell ref="N1001:Y1001"/>
    <mergeCell ref="N1034:Y1034"/>
    <mergeCell ref="N11:Y11"/>
    <mergeCell ref="N44:Y44"/>
    <mergeCell ref="N77:Y77"/>
    <mergeCell ref="N110:Y110"/>
    <mergeCell ref="N143:Y143"/>
    <mergeCell ref="N176:Y176"/>
    <mergeCell ref="N209:Y209"/>
    <mergeCell ref="N242:Y242"/>
    <mergeCell ref="N275:Y275"/>
    <mergeCell ref="N308:Y308"/>
    <mergeCell ref="N341:Y341"/>
    <mergeCell ref="N374:Y374"/>
    <mergeCell ref="N407:Y407"/>
    <mergeCell ref="N440:Y440"/>
    <mergeCell ref="N473:Y473"/>
    <mergeCell ref="N506:Y506"/>
    <mergeCell ref="N539:Y539"/>
    <mergeCell ref="S788:T788"/>
    <mergeCell ref="U788:V788"/>
    <mergeCell ref="Q787:R787"/>
    <mergeCell ref="S787:T787"/>
    <mergeCell ref="U787:V787"/>
    <mergeCell ref="S784:T784"/>
    <mergeCell ref="U784:V784"/>
    <mergeCell ref="A1066:D1066"/>
    <mergeCell ref="E1066:F1066"/>
    <mergeCell ref="G1066:I1066"/>
    <mergeCell ref="J1066:K1066"/>
    <mergeCell ref="L1066:Q1066"/>
    <mergeCell ref="R1066:S1066"/>
    <mergeCell ref="T1066:Y1066"/>
    <mergeCell ref="A1067:B1067"/>
    <mergeCell ref="C1067:D1067"/>
    <mergeCell ref="E1067:F1067"/>
    <mergeCell ref="G1067:I1067"/>
    <mergeCell ref="J1067:K1067"/>
    <mergeCell ref="L1067:M1067"/>
    <mergeCell ref="N1067:Y1067"/>
    <mergeCell ref="A1069:A1070"/>
    <mergeCell ref="B1069:B1070"/>
    <mergeCell ref="C1069:C1070"/>
    <mergeCell ref="D1069:D1070"/>
    <mergeCell ref="E1069:F1069"/>
    <mergeCell ref="G1069:H1069"/>
    <mergeCell ref="I1069:J1069"/>
    <mergeCell ref="K1069:L1069"/>
    <mergeCell ref="M1069:N1070"/>
    <mergeCell ref="O1069:P1069"/>
    <mergeCell ref="Q1069:R1069"/>
    <mergeCell ref="S1069:T1069"/>
    <mergeCell ref="U1069:V1069"/>
    <mergeCell ref="W1069:W1070"/>
    <mergeCell ref="X1069:Y1069"/>
    <mergeCell ref="E1070:F1070"/>
    <mergeCell ref="G1070:H1070"/>
    <mergeCell ref="I1070:J1070"/>
    <mergeCell ref="K1070:L1070"/>
    <mergeCell ref="O1070:P1070"/>
    <mergeCell ref="Q1070:R1070"/>
    <mergeCell ref="S1070:T1070"/>
    <mergeCell ref="U1070:V1070"/>
    <mergeCell ref="E1071:F1071"/>
    <mergeCell ref="G1071:H1071"/>
    <mergeCell ref="I1071:J1071"/>
    <mergeCell ref="K1071:L1071"/>
    <mergeCell ref="M1071:N1071"/>
    <mergeCell ref="O1071:P1071"/>
    <mergeCell ref="Q1071:R1071"/>
    <mergeCell ref="S1071:T1071"/>
    <mergeCell ref="U1071:V1071"/>
    <mergeCell ref="E1072:F1072"/>
    <mergeCell ref="G1072:H1072"/>
    <mergeCell ref="I1072:J1072"/>
    <mergeCell ref="K1072:L1072"/>
    <mergeCell ref="M1072:N1072"/>
    <mergeCell ref="O1072:P1072"/>
    <mergeCell ref="Q1072:R1072"/>
    <mergeCell ref="S1072:T1072"/>
    <mergeCell ref="U1072:V1072"/>
    <mergeCell ref="E1073:F1073"/>
    <mergeCell ref="G1073:H1073"/>
    <mergeCell ref="I1073:J1073"/>
    <mergeCell ref="K1073:L1073"/>
    <mergeCell ref="M1073:N1073"/>
    <mergeCell ref="O1073:P1073"/>
    <mergeCell ref="Q1073:R1073"/>
    <mergeCell ref="S1073:T1073"/>
    <mergeCell ref="U1073:V1073"/>
    <mergeCell ref="E1074:F1074"/>
    <mergeCell ref="G1074:H1074"/>
    <mergeCell ref="I1074:J1074"/>
    <mergeCell ref="K1074:L1074"/>
    <mergeCell ref="M1074:N1074"/>
    <mergeCell ref="O1074:P1074"/>
    <mergeCell ref="Q1074:R1074"/>
    <mergeCell ref="S1074:T1074"/>
    <mergeCell ref="U1074:V1074"/>
    <mergeCell ref="E1075:F1075"/>
    <mergeCell ref="G1075:H1075"/>
    <mergeCell ref="I1075:J1075"/>
    <mergeCell ref="K1075:L1075"/>
    <mergeCell ref="M1075:N1075"/>
    <mergeCell ref="O1075:P1075"/>
    <mergeCell ref="Q1075:R1075"/>
    <mergeCell ref="S1075:T1075"/>
    <mergeCell ref="U1075:V1075"/>
    <mergeCell ref="E1076:F1076"/>
    <mergeCell ref="G1076:H1076"/>
    <mergeCell ref="I1076:J1076"/>
    <mergeCell ref="K1076:L1076"/>
    <mergeCell ref="M1076:N1076"/>
    <mergeCell ref="O1076:P1076"/>
    <mergeCell ref="Q1076:R1076"/>
    <mergeCell ref="S1076:T1076"/>
    <mergeCell ref="U1076:V1076"/>
    <mergeCell ref="E1077:F1077"/>
    <mergeCell ref="G1077:H1077"/>
    <mergeCell ref="I1077:J1077"/>
    <mergeCell ref="K1077:L1077"/>
    <mergeCell ref="M1077:N1077"/>
    <mergeCell ref="O1077:P1077"/>
    <mergeCell ref="Q1077:R1077"/>
    <mergeCell ref="S1077:T1077"/>
    <mergeCell ref="U1077:V1077"/>
    <mergeCell ref="E1078:F1078"/>
    <mergeCell ref="G1078:H1078"/>
    <mergeCell ref="I1078:J1078"/>
    <mergeCell ref="K1078:L1078"/>
    <mergeCell ref="M1078:N1078"/>
    <mergeCell ref="O1078:P1078"/>
    <mergeCell ref="Q1078:R1078"/>
    <mergeCell ref="S1078:T1078"/>
    <mergeCell ref="U1078:V1078"/>
    <mergeCell ref="E1079:F1079"/>
    <mergeCell ref="G1079:H1079"/>
    <mergeCell ref="I1079:J1079"/>
    <mergeCell ref="K1079:L1079"/>
    <mergeCell ref="M1079:N1079"/>
    <mergeCell ref="O1079:P1079"/>
    <mergeCell ref="Q1079:R1079"/>
    <mergeCell ref="S1079:T1079"/>
    <mergeCell ref="U1079:V1079"/>
    <mergeCell ref="E1080:F1080"/>
    <mergeCell ref="G1080:H1080"/>
    <mergeCell ref="I1080:J1080"/>
    <mergeCell ref="K1080:L1080"/>
    <mergeCell ref="M1080:N1080"/>
    <mergeCell ref="O1080:P1080"/>
    <mergeCell ref="Q1080:R1080"/>
    <mergeCell ref="S1080:T1080"/>
    <mergeCell ref="U1080:V1080"/>
    <mergeCell ref="E1081:F1081"/>
    <mergeCell ref="G1081:H1081"/>
    <mergeCell ref="I1081:J1081"/>
    <mergeCell ref="K1081:L1081"/>
    <mergeCell ref="M1081:N1081"/>
    <mergeCell ref="O1081:P1081"/>
    <mergeCell ref="Q1081:R1081"/>
    <mergeCell ref="S1081:T1081"/>
    <mergeCell ref="U1081:V1081"/>
    <mergeCell ref="E1082:F1082"/>
    <mergeCell ref="G1082:H1082"/>
    <mergeCell ref="I1082:J1082"/>
    <mergeCell ref="K1082:L1082"/>
    <mergeCell ref="M1082:N1082"/>
    <mergeCell ref="O1082:P1082"/>
    <mergeCell ref="Q1082:R1082"/>
    <mergeCell ref="S1082:T1082"/>
    <mergeCell ref="U1082:V1082"/>
    <mergeCell ref="E1083:F1083"/>
    <mergeCell ref="G1083:H1083"/>
    <mergeCell ref="I1083:J1083"/>
    <mergeCell ref="K1083:L1083"/>
    <mergeCell ref="M1083:N1083"/>
    <mergeCell ref="O1083:P1083"/>
    <mergeCell ref="Q1083:R1083"/>
    <mergeCell ref="S1083:T1083"/>
    <mergeCell ref="U1083:V1083"/>
    <mergeCell ref="E1084:F1084"/>
    <mergeCell ref="G1084:H1084"/>
    <mergeCell ref="I1084:J1084"/>
    <mergeCell ref="K1084:L1084"/>
    <mergeCell ref="M1084:N1084"/>
    <mergeCell ref="O1084:P1084"/>
    <mergeCell ref="Q1084:R1084"/>
    <mergeCell ref="S1084:T1084"/>
    <mergeCell ref="U1084:V1084"/>
    <mergeCell ref="E1085:F1085"/>
    <mergeCell ref="G1085:H1085"/>
    <mergeCell ref="I1085:J1085"/>
    <mergeCell ref="K1085:L1085"/>
    <mergeCell ref="M1085:N1085"/>
    <mergeCell ref="O1085:P1085"/>
    <mergeCell ref="Q1085:R1085"/>
    <mergeCell ref="S1085:T1085"/>
    <mergeCell ref="U1085:V1085"/>
    <mergeCell ref="E1086:F1086"/>
    <mergeCell ref="G1086:H1086"/>
    <mergeCell ref="I1086:J1086"/>
    <mergeCell ref="K1086:L1086"/>
    <mergeCell ref="M1086:N1086"/>
    <mergeCell ref="O1086:P1086"/>
    <mergeCell ref="Q1086:R1086"/>
    <mergeCell ref="S1086:T1086"/>
    <mergeCell ref="U1086:V1086"/>
    <mergeCell ref="A1088:F1088"/>
    <mergeCell ref="H1088:S1088"/>
    <mergeCell ref="U1088:Y1088"/>
    <mergeCell ref="E1089:F1089"/>
    <mergeCell ref="J1089:N1089"/>
    <mergeCell ref="O1089:Q1089"/>
    <mergeCell ref="R1089:S1089"/>
    <mergeCell ref="E1090:F1090"/>
    <mergeCell ref="J1090:N1090"/>
    <mergeCell ref="O1090:Q1090"/>
    <mergeCell ref="R1090:S1090"/>
    <mergeCell ref="E1091:F1091"/>
    <mergeCell ref="J1091:N1091"/>
    <mergeCell ref="O1091:Q1091"/>
    <mergeCell ref="R1091:S1091"/>
    <mergeCell ref="E1092:F1092"/>
    <mergeCell ref="J1092:N1092"/>
    <mergeCell ref="O1092:Q1092"/>
    <mergeCell ref="R1092:S1092"/>
    <mergeCell ref="E1093:F1093"/>
    <mergeCell ref="J1093:N1093"/>
    <mergeCell ref="O1093:Q1093"/>
    <mergeCell ref="R1093:S1093"/>
    <mergeCell ref="U1093:Y1093"/>
    <mergeCell ref="E1094:F1094"/>
    <mergeCell ref="J1094:N1094"/>
    <mergeCell ref="O1094:Q1094"/>
    <mergeCell ref="R1094:S1094"/>
    <mergeCell ref="E1095:F1095"/>
    <mergeCell ref="J1095:N1095"/>
    <mergeCell ref="O1095:Q1095"/>
    <mergeCell ref="R1095:S1095"/>
    <mergeCell ref="E1096:F1096"/>
    <mergeCell ref="J1096:N1096"/>
    <mergeCell ref="O1096:Q1096"/>
    <mergeCell ref="R1096:S1096"/>
    <mergeCell ref="E1097:F1097"/>
    <mergeCell ref="J1097:N1097"/>
    <mergeCell ref="O1097:Q1097"/>
    <mergeCell ref="R1097:S1097"/>
    <mergeCell ref="A1099:D1099"/>
    <mergeCell ref="E1099:F1099"/>
    <mergeCell ref="G1099:I1099"/>
    <mergeCell ref="J1099:K1099"/>
    <mergeCell ref="L1099:Q1099"/>
    <mergeCell ref="R1099:S1099"/>
    <mergeCell ref="T1099:Y1099"/>
    <mergeCell ref="A1100:B1100"/>
    <mergeCell ref="C1100:D1100"/>
    <mergeCell ref="E1100:F1100"/>
    <mergeCell ref="G1100:I1100"/>
    <mergeCell ref="J1100:K1100"/>
    <mergeCell ref="L1100:M1100"/>
    <mergeCell ref="N1100:Y1100"/>
    <mergeCell ref="A1102:A1103"/>
    <mergeCell ref="B1102:B1103"/>
    <mergeCell ref="C1102:C1103"/>
    <mergeCell ref="D1102:D1103"/>
    <mergeCell ref="E1102:F1102"/>
    <mergeCell ref="G1102:H1102"/>
    <mergeCell ref="I1102:J1102"/>
    <mergeCell ref="K1102:L1102"/>
    <mergeCell ref="M1102:N1103"/>
    <mergeCell ref="O1102:P1102"/>
    <mergeCell ref="Q1102:R1102"/>
    <mergeCell ref="S1102:T1102"/>
    <mergeCell ref="U1102:V1102"/>
    <mergeCell ref="W1102:W1103"/>
    <mergeCell ref="X1102:Y1102"/>
    <mergeCell ref="E1103:F1103"/>
    <mergeCell ref="G1103:H1103"/>
    <mergeCell ref="I1103:J1103"/>
    <mergeCell ref="K1103:L1103"/>
    <mergeCell ref="O1103:P1103"/>
    <mergeCell ref="Q1103:R1103"/>
    <mergeCell ref="S1103:T1103"/>
    <mergeCell ref="U1103:V1103"/>
    <mergeCell ref="E1104:F1104"/>
    <mergeCell ref="G1104:H1104"/>
    <mergeCell ref="I1104:J1104"/>
    <mergeCell ref="K1104:L1104"/>
    <mergeCell ref="M1104:N1104"/>
    <mergeCell ref="O1104:P1104"/>
    <mergeCell ref="Q1104:R1104"/>
    <mergeCell ref="S1104:T1104"/>
    <mergeCell ref="U1104:V1104"/>
    <mergeCell ref="E1105:F1105"/>
    <mergeCell ref="G1105:H1105"/>
    <mergeCell ref="I1105:J1105"/>
    <mergeCell ref="K1105:L1105"/>
    <mergeCell ref="M1105:N1105"/>
    <mergeCell ref="O1105:P1105"/>
    <mergeCell ref="Q1105:R1105"/>
    <mergeCell ref="S1105:T1105"/>
    <mergeCell ref="U1105:V1105"/>
    <mergeCell ref="E1106:F1106"/>
    <mergeCell ref="G1106:H1106"/>
    <mergeCell ref="I1106:J1106"/>
    <mergeCell ref="K1106:L1106"/>
    <mergeCell ref="M1106:N1106"/>
    <mergeCell ref="O1106:P1106"/>
    <mergeCell ref="Q1106:R1106"/>
    <mergeCell ref="S1106:T1106"/>
    <mergeCell ref="U1106:V1106"/>
    <mergeCell ref="E1107:F1107"/>
    <mergeCell ref="G1107:H1107"/>
    <mergeCell ref="I1107:J1107"/>
    <mergeCell ref="K1107:L1107"/>
    <mergeCell ref="M1107:N1107"/>
    <mergeCell ref="O1107:P1107"/>
    <mergeCell ref="Q1107:R1107"/>
    <mergeCell ref="S1107:T1107"/>
    <mergeCell ref="U1107:V1107"/>
    <mergeCell ref="E1108:F1108"/>
    <mergeCell ref="G1108:H1108"/>
    <mergeCell ref="I1108:J1108"/>
    <mergeCell ref="K1108:L1108"/>
    <mergeCell ref="M1108:N1108"/>
    <mergeCell ref="O1108:P1108"/>
    <mergeCell ref="Q1108:R1108"/>
    <mergeCell ref="S1108:T1108"/>
    <mergeCell ref="U1108:V1108"/>
    <mergeCell ref="E1109:F1109"/>
    <mergeCell ref="G1109:H1109"/>
    <mergeCell ref="I1109:J1109"/>
    <mergeCell ref="K1109:L1109"/>
    <mergeCell ref="M1109:N1109"/>
    <mergeCell ref="O1109:P1109"/>
    <mergeCell ref="Q1109:R1109"/>
    <mergeCell ref="S1109:T1109"/>
    <mergeCell ref="U1109:V1109"/>
    <mergeCell ref="E1110:F1110"/>
    <mergeCell ref="G1110:H1110"/>
    <mergeCell ref="I1110:J1110"/>
    <mergeCell ref="K1110:L1110"/>
    <mergeCell ref="M1110:N1110"/>
    <mergeCell ref="O1110:P1110"/>
    <mergeCell ref="Q1110:R1110"/>
    <mergeCell ref="S1110:T1110"/>
    <mergeCell ref="U1110:V1110"/>
    <mergeCell ref="E1111:F1111"/>
    <mergeCell ref="G1111:H1111"/>
    <mergeCell ref="I1111:J1111"/>
    <mergeCell ref="K1111:L1111"/>
    <mergeCell ref="M1111:N1111"/>
    <mergeCell ref="O1111:P1111"/>
    <mergeCell ref="Q1111:R1111"/>
    <mergeCell ref="S1111:T1111"/>
    <mergeCell ref="U1111:V1111"/>
    <mergeCell ref="E1112:F1112"/>
    <mergeCell ref="G1112:H1112"/>
    <mergeCell ref="I1112:J1112"/>
    <mergeCell ref="K1112:L1112"/>
    <mergeCell ref="M1112:N1112"/>
    <mergeCell ref="O1112:P1112"/>
    <mergeCell ref="Q1112:R1112"/>
    <mergeCell ref="S1112:T1112"/>
    <mergeCell ref="U1112:V1112"/>
    <mergeCell ref="E1113:F1113"/>
    <mergeCell ref="G1113:H1113"/>
    <mergeCell ref="I1113:J1113"/>
    <mergeCell ref="K1113:L1113"/>
    <mergeCell ref="M1113:N1113"/>
    <mergeCell ref="O1113:P1113"/>
    <mergeCell ref="Q1113:R1113"/>
    <mergeCell ref="S1113:T1113"/>
    <mergeCell ref="U1113:V1113"/>
    <mergeCell ref="E1114:F1114"/>
    <mergeCell ref="G1114:H1114"/>
    <mergeCell ref="I1114:J1114"/>
    <mergeCell ref="K1114:L1114"/>
    <mergeCell ref="M1114:N1114"/>
    <mergeCell ref="O1114:P1114"/>
    <mergeCell ref="Q1114:R1114"/>
    <mergeCell ref="S1114:T1114"/>
    <mergeCell ref="U1114:V1114"/>
    <mergeCell ref="E1115:F1115"/>
    <mergeCell ref="G1115:H1115"/>
    <mergeCell ref="I1115:J1115"/>
    <mergeCell ref="K1115:L1115"/>
    <mergeCell ref="M1115:N1115"/>
    <mergeCell ref="O1115:P1115"/>
    <mergeCell ref="Q1115:R1115"/>
    <mergeCell ref="S1115:T1115"/>
    <mergeCell ref="U1115:V1115"/>
    <mergeCell ref="E1116:F1116"/>
    <mergeCell ref="G1116:H1116"/>
    <mergeCell ref="I1116:J1116"/>
    <mergeCell ref="K1116:L1116"/>
    <mergeCell ref="M1116:N1116"/>
    <mergeCell ref="O1116:P1116"/>
    <mergeCell ref="Q1116:R1116"/>
    <mergeCell ref="S1116:T1116"/>
    <mergeCell ref="U1116:V1116"/>
    <mergeCell ref="E1117:F1117"/>
    <mergeCell ref="G1117:H1117"/>
    <mergeCell ref="I1117:J1117"/>
    <mergeCell ref="K1117:L1117"/>
    <mergeCell ref="M1117:N1117"/>
    <mergeCell ref="O1117:P1117"/>
    <mergeCell ref="Q1117:R1117"/>
    <mergeCell ref="S1117:T1117"/>
    <mergeCell ref="U1117:V1117"/>
    <mergeCell ref="E1118:F1118"/>
    <mergeCell ref="G1118:H1118"/>
    <mergeCell ref="I1118:J1118"/>
    <mergeCell ref="K1118:L1118"/>
    <mergeCell ref="M1118:N1118"/>
    <mergeCell ref="O1118:P1118"/>
    <mergeCell ref="Q1118:R1118"/>
    <mergeCell ref="S1118:T1118"/>
    <mergeCell ref="U1118:V1118"/>
    <mergeCell ref="E1119:F1119"/>
    <mergeCell ref="G1119:H1119"/>
    <mergeCell ref="I1119:J1119"/>
    <mergeCell ref="K1119:L1119"/>
    <mergeCell ref="M1119:N1119"/>
    <mergeCell ref="O1119:P1119"/>
    <mergeCell ref="Q1119:R1119"/>
    <mergeCell ref="S1119:T1119"/>
    <mergeCell ref="U1119:V1119"/>
    <mergeCell ref="A1121:F1121"/>
    <mergeCell ref="H1121:S1121"/>
    <mergeCell ref="U1121:Y1121"/>
    <mergeCell ref="E1122:F1122"/>
    <mergeCell ref="J1122:N1122"/>
    <mergeCell ref="O1122:Q1122"/>
    <mergeCell ref="R1122:S1122"/>
    <mergeCell ref="E1123:F1123"/>
    <mergeCell ref="J1123:N1123"/>
    <mergeCell ref="O1123:Q1123"/>
    <mergeCell ref="R1123:S1123"/>
    <mergeCell ref="E1124:F1124"/>
    <mergeCell ref="J1124:N1124"/>
    <mergeCell ref="O1124:Q1124"/>
    <mergeCell ref="R1124:S1124"/>
    <mergeCell ref="E1125:F1125"/>
    <mergeCell ref="J1125:N1125"/>
    <mergeCell ref="O1125:Q1125"/>
    <mergeCell ref="R1125:S1125"/>
    <mergeCell ref="E1130:F1130"/>
    <mergeCell ref="J1130:N1130"/>
    <mergeCell ref="O1130:Q1130"/>
    <mergeCell ref="R1130:S1130"/>
    <mergeCell ref="E1126:F1126"/>
    <mergeCell ref="J1126:N1126"/>
    <mergeCell ref="O1126:Q1126"/>
    <mergeCell ref="R1126:S1126"/>
    <mergeCell ref="U1126:Y1126"/>
    <mergeCell ref="E1127:F1127"/>
    <mergeCell ref="J1127:N1127"/>
    <mergeCell ref="O1127:Q1127"/>
    <mergeCell ref="R1127:S1127"/>
    <mergeCell ref="E1128:F1128"/>
    <mergeCell ref="J1128:N1128"/>
    <mergeCell ref="O1128:Q1128"/>
    <mergeCell ref="R1128:S1128"/>
    <mergeCell ref="E1129:F1129"/>
    <mergeCell ref="J1129:N1129"/>
    <mergeCell ref="O1129:Q1129"/>
    <mergeCell ref="R1129:S1129"/>
  </mergeCells>
  <conditionalFormatting sqref="A15:Y30">
    <cfRule type="expression" dxfId="227" priority="66">
      <formula>AND(ISTEXT($B14),NOT($B14="..."))*OR(ISNUMBER($B15), $B15="...")=1</formula>
    </cfRule>
  </conditionalFormatting>
  <conditionalFormatting sqref="A43:Y74">
    <cfRule type="expression" dxfId="226" priority="65">
      <formula>$B$48=""</formula>
    </cfRule>
  </conditionalFormatting>
  <conditionalFormatting sqref="A81:Y96">
    <cfRule type="expression" dxfId="225" priority="32">
      <formula>AND(ISTEXT($B80),NOT($B80="..."))*OR(ISNUMBER($B81), $B81="...")=1</formula>
    </cfRule>
  </conditionalFormatting>
  <conditionalFormatting sqref="A109:Y140">
    <cfRule type="expression" dxfId="224" priority="62">
      <formula>$B$114=""</formula>
    </cfRule>
  </conditionalFormatting>
  <conditionalFormatting sqref="A147:Y162">
    <cfRule type="expression" dxfId="223" priority="31">
      <formula>AND(ISTEXT($B146),NOT($B146="..."))*OR(ISNUMBER($B147), $B147="...")=1</formula>
    </cfRule>
  </conditionalFormatting>
  <conditionalFormatting sqref="A175:Y206">
    <cfRule type="expression" dxfId="222" priority="59">
      <formula>$B$180=""</formula>
    </cfRule>
  </conditionalFormatting>
  <conditionalFormatting sqref="A213:Y228">
    <cfRule type="expression" dxfId="221" priority="30">
      <formula>AND(ISTEXT($B212),NOT($B212="..."))*OR(ISNUMBER($B213), $B213="...")=1</formula>
    </cfRule>
  </conditionalFormatting>
  <conditionalFormatting sqref="A241:Y272">
    <cfRule type="expression" dxfId="220" priority="57">
      <formula>$B$246=""</formula>
    </cfRule>
  </conditionalFormatting>
  <conditionalFormatting sqref="A279:Y294">
    <cfRule type="expression" dxfId="219" priority="29">
      <formula>AND(ISTEXT($B278),NOT($B278="..."))*OR(ISNUMBER($B279), $B279="...")=1</formula>
    </cfRule>
  </conditionalFormatting>
  <conditionalFormatting sqref="A307:Y338">
    <cfRule type="expression" dxfId="218" priority="55">
      <formula>$B$312=""</formula>
    </cfRule>
  </conditionalFormatting>
  <conditionalFormatting sqref="A345:Y360">
    <cfRule type="expression" dxfId="217" priority="28">
      <formula>AND(ISTEXT($B344),NOT($B344="..."))*OR(ISNUMBER($B345), $B345="...")=1</formula>
    </cfRule>
  </conditionalFormatting>
  <conditionalFormatting sqref="A373:Y404">
    <cfRule type="expression" dxfId="216" priority="53">
      <formula>$B$378=""</formula>
    </cfRule>
  </conditionalFormatting>
  <conditionalFormatting sqref="A411:Y426">
    <cfRule type="expression" dxfId="215" priority="27">
      <formula>AND(ISTEXT($B410),NOT($B410="..."))*OR(ISNUMBER($B411), $B411="...")=1</formula>
    </cfRule>
  </conditionalFormatting>
  <conditionalFormatting sqref="A439:Y470">
    <cfRule type="expression" dxfId="214" priority="51">
      <formula>$B$444=""</formula>
    </cfRule>
  </conditionalFormatting>
  <conditionalFormatting sqref="A477:Y492">
    <cfRule type="expression" dxfId="213" priority="26">
      <formula>AND(ISTEXT($B476),NOT($B476="..."))*OR(ISNUMBER($B477), $B477="...")=1</formula>
    </cfRule>
  </conditionalFormatting>
  <conditionalFormatting sqref="A505:Y536">
    <cfRule type="expression" dxfId="212" priority="49">
      <formula>$B$510=""</formula>
    </cfRule>
  </conditionalFormatting>
  <conditionalFormatting sqref="A543:Y558">
    <cfRule type="expression" dxfId="211" priority="25">
      <formula>AND(ISTEXT($B542),NOT($B542="..."))*OR(ISNUMBER($B543), $B543="...")=1</formula>
    </cfRule>
  </conditionalFormatting>
  <conditionalFormatting sqref="A571:Y602">
    <cfRule type="expression" dxfId="210" priority="47">
      <formula>$B$576=""</formula>
    </cfRule>
  </conditionalFormatting>
  <conditionalFormatting sqref="A609:Y624">
    <cfRule type="expression" dxfId="209" priority="24">
      <formula>AND(ISTEXT($B608),NOT($B608="..."))*OR(ISNUMBER($B609), $B609="...")=1</formula>
    </cfRule>
  </conditionalFormatting>
  <conditionalFormatting sqref="A637:Y668">
    <cfRule type="expression" dxfId="208" priority="45">
      <formula>$B$642=""</formula>
    </cfRule>
  </conditionalFormatting>
  <conditionalFormatting sqref="A675:Y690">
    <cfRule type="expression" dxfId="207" priority="23">
      <formula>AND(ISTEXT($B674),NOT($B674="..."))*OR(ISNUMBER($B675), $B675="...")=1</formula>
    </cfRule>
  </conditionalFormatting>
  <conditionalFormatting sqref="A703:Y734">
    <cfRule type="expression" dxfId="206" priority="43">
      <formula>$B$708=""</formula>
    </cfRule>
  </conditionalFormatting>
  <conditionalFormatting sqref="A741:Y756">
    <cfRule type="expression" dxfId="205" priority="22">
      <formula>AND(ISTEXT($B740),NOT($B740="..."))*OR(ISNUMBER($B741), $B741="...")=1</formula>
    </cfRule>
  </conditionalFormatting>
  <conditionalFormatting sqref="A769:Y800">
    <cfRule type="expression" dxfId="204" priority="41">
      <formula>$B$774=""</formula>
    </cfRule>
  </conditionalFormatting>
  <conditionalFormatting sqref="A807:Y822">
    <cfRule type="expression" dxfId="203" priority="21">
      <formula>AND(ISTEXT($B806),NOT($B806="..."))*OR(ISNUMBER($B807), $B807="...")=1</formula>
    </cfRule>
  </conditionalFormatting>
  <conditionalFormatting sqref="A835:Y866">
    <cfRule type="expression" dxfId="202" priority="39">
      <formula>$B$840=""</formula>
    </cfRule>
  </conditionalFormatting>
  <conditionalFormatting sqref="A873:Y888">
    <cfRule type="expression" dxfId="201" priority="20">
      <formula>AND(ISTEXT($B872),NOT($B872="..."))*OR(ISNUMBER($B873), $B873="...")=1</formula>
    </cfRule>
  </conditionalFormatting>
  <conditionalFormatting sqref="A901:Y932">
    <cfRule type="expression" dxfId="200" priority="37">
      <formula>$B$906=""</formula>
    </cfRule>
  </conditionalFormatting>
  <conditionalFormatting sqref="A939:Y954">
    <cfRule type="expression" dxfId="199" priority="19">
      <formula>AND(ISTEXT($B938),NOT($B938="..."))*OR(ISNUMBER($B939), $B939="...")=1</formula>
    </cfRule>
  </conditionalFormatting>
  <conditionalFormatting sqref="A967:Y998">
    <cfRule type="expression" dxfId="198" priority="35">
      <formula>$B$972=""</formula>
    </cfRule>
  </conditionalFormatting>
  <conditionalFormatting sqref="A1005:Y1020">
    <cfRule type="expression" dxfId="197" priority="18">
      <formula>AND(ISTEXT($B1004),NOT($B1004="..."))*OR(ISNUMBER($B1005), $B1005="...")=1</formula>
    </cfRule>
  </conditionalFormatting>
  <conditionalFormatting sqref="A1033:Y1064">
    <cfRule type="expression" dxfId="196" priority="33">
      <formula>$B$1038=""</formula>
    </cfRule>
  </conditionalFormatting>
  <conditionalFormatting sqref="A1071:Y1086">
    <cfRule type="expression" dxfId="195" priority="1">
      <formula>AND(ISTEXT($B1070),NOT($B1070="..."))*OR(ISNUMBER($B1071), $B1071="...")=1</formula>
    </cfRule>
  </conditionalFormatting>
  <conditionalFormatting sqref="A1099:Y1130">
    <cfRule type="expression" dxfId="194" priority="2" stopIfTrue="1">
      <formula>$B$1104=""</formula>
    </cfRule>
  </conditionalFormatting>
  <conditionalFormatting sqref="C1:C1048576">
    <cfRule type="containsText" dxfId="193" priority="71" operator="containsText" text="Name not recorded">
      <formula>NOT(ISERROR(SEARCH("Name not recorded",C1)))</formula>
    </cfRule>
  </conditionalFormatting>
  <conditionalFormatting sqref="W1068:Y1099 W1101:Y1048576 W1:Y10 W12:Y43 W45:Y76 W78:Y109 W111:Y142 W144:Y175 W177:Y208 W210:Y241 W243:Y274 W276:Y307 W309:Y340 W342:Y373 W375:Y406 W408:Y439 W441:Y472 W474:Y505 W507:Y538 W540:Y571 W573:Y604 W606:Y637 W639:Y670 W672:Y703 W705:Y736 W738:Y769 W771:Y802 W804:Y835 W837:Y868 W870:Y901 W903:Y934 W936:Y967 W969:Y1000 W1002:Y1033 W1035:Y1066">
    <cfRule type="expression" dxfId="192" priority="67">
      <formula>OR(ISNUMBER($B1), $B1="...")</formula>
    </cfRule>
  </conditionalFormatting>
  <printOptions horizontalCentered="1" verticalCentered="1"/>
  <pageMargins left="0.15748031496062992" right="0.15748031496062992" top="0.15748031496062992" bottom="0.15748031496062992" header="0" footer="0"/>
  <pageSetup paperSize="9" scale="68" fitToHeight="32" orientation="landscape" r:id="rId1"/>
  <rowBreaks count="33" manualBreakCount="33">
    <brk id="42" max="24" man="1"/>
    <brk id="75" max="24" man="1"/>
    <brk id="108" max="24" man="1"/>
    <brk id="141" max="24" man="1"/>
    <brk id="174" max="24" man="1"/>
    <brk id="207" max="24" man="1"/>
    <brk id="240" max="24" man="1"/>
    <brk id="273" max="24" man="1"/>
    <brk id="306" max="24" man="1"/>
    <brk id="339" max="24" man="1"/>
    <brk id="372" max="24" man="1"/>
    <brk id="405" max="24" man="1"/>
    <brk id="438" max="24" man="1"/>
    <brk id="471" max="24" man="1"/>
    <brk id="504" max="24" man="1"/>
    <brk id="537" max="24" man="1"/>
    <brk id="570" max="24" man="1"/>
    <brk id="603" max="24" man="1"/>
    <brk id="636" max="24" man="1"/>
    <brk id="669" max="24" man="1"/>
    <brk id="702" max="24" man="1"/>
    <brk id="735" max="24" man="1"/>
    <brk id="768" max="24" man="1"/>
    <brk id="801" max="24" man="1"/>
    <brk id="834" max="24" man="1"/>
    <brk id="867" max="24" man="1"/>
    <brk id="900" max="24" man="1"/>
    <brk id="933" max="24" man="1"/>
    <brk id="966" max="24" man="1"/>
    <brk id="999" max="24" man="1"/>
    <brk id="1032" max="24" man="1"/>
    <brk id="1065" max="24" man="1"/>
    <brk id="1098" max="2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C2CBF-D05C-CA45-BD6F-AC150FBF7CFD}">
  <sheetPr codeName="Sheet1"/>
  <dimension ref="A1:AF1131"/>
  <sheetViews>
    <sheetView topLeftCell="A1056" zoomScaleNormal="100" workbookViewId="0">
      <selection activeCell="J1062" sqref="J1062:N1062"/>
    </sheetView>
  </sheetViews>
  <sheetFormatPr baseColWidth="10" defaultColWidth="9" defaultRowHeight="18"/>
  <cols>
    <col min="1" max="2" width="5.33203125" style="157" customWidth="1"/>
    <col min="3" max="3" width="33.33203125" style="157" customWidth="1"/>
    <col min="4" max="4" width="24.83203125" style="157" customWidth="1"/>
    <col min="5" max="25" width="5.33203125" style="157" customWidth="1"/>
    <col min="26" max="16384" width="9" style="157"/>
  </cols>
  <sheetData>
    <row r="1" spans="1:32">
      <c r="A1" s="102"/>
    </row>
    <row r="2" spans="1:32">
      <c r="B2" s="927" t="s">
        <v>359</v>
      </c>
      <c r="C2" s="927"/>
      <c r="D2" s="927"/>
      <c r="E2" s="927"/>
      <c r="F2" s="927"/>
      <c r="G2" s="927"/>
      <c r="H2" s="927"/>
      <c r="I2" s="927"/>
      <c r="J2" s="927"/>
      <c r="K2" s="927"/>
      <c r="L2" s="927"/>
      <c r="M2" s="927"/>
      <c r="N2" s="927"/>
      <c r="O2" s="927"/>
      <c r="P2" s="927"/>
      <c r="Q2" s="927"/>
      <c r="R2" s="927"/>
      <c r="S2" s="927"/>
      <c r="T2" s="927"/>
      <c r="U2" s="927"/>
      <c r="V2" s="927"/>
      <c r="W2" s="927"/>
      <c r="X2" s="927"/>
      <c r="Y2" s="158"/>
      <c r="Z2" s="158"/>
      <c r="AA2" s="158"/>
      <c r="AB2" s="158"/>
      <c r="AC2" s="158"/>
      <c r="AD2" s="158"/>
      <c r="AE2" s="158"/>
      <c r="AF2" s="158"/>
    </row>
    <row r="3" spans="1:32">
      <c r="B3" s="927"/>
      <c r="C3" s="927"/>
      <c r="D3" s="927"/>
      <c r="E3" s="927"/>
      <c r="F3" s="927"/>
      <c r="G3" s="927"/>
      <c r="H3" s="927"/>
      <c r="I3" s="927"/>
      <c r="J3" s="927"/>
      <c r="K3" s="927"/>
      <c r="L3" s="927"/>
      <c r="M3" s="927"/>
      <c r="N3" s="927"/>
      <c r="O3" s="927"/>
      <c r="P3" s="927"/>
      <c r="Q3" s="927"/>
      <c r="R3" s="927"/>
      <c r="S3" s="927"/>
      <c r="T3" s="927"/>
      <c r="U3" s="927"/>
      <c r="V3" s="927"/>
      <c r="W3" s="927"/>
      <c r="X3" s="927"/>
      <c r="Y3" s="158"/>
      <c r="Z3" s="158"/>
      <c r="AA3" s="158"/>
      <c r="AB3" s="158"/>
      <c r="AC3" s="158"/>
      <c r="AD3" s="158"/>
      <c r="AE3" s="158"/>
      <c r="AF3" s="158"/>
    </row>
    <row r="4" spans="1:32">
      <c r="B4" s="927"/>
      <c r="C4" s="927"/>
      <c r="D4" s="927"/>
      <c r="E4" s="927"/>
      <c r="F4" s="927"/>
      <c r="G4" s="927"/>
      <c r="H4" s="927"/>
      <c r="I4" s="927"/>
      <c r="J4" s="927"/>
      <c r="K4" s="927"/>
      <c r="L4" s="927"/>
      <c r="M4" s="927"/>
      <c r="N4" s="927"/>
      <c r="O4" s="927"/>
      <c r="P4" s="927"/>
      <c r="Q4" s="927"/>
      <c r="R4" s="927"/>
      <c r="S4" s="927"/>
      <c r="T4" s="927"/>
      <c r="U4" s="927"/>
      <c r="V4" s="927"/>
      <c r="W4" s="927"/>
      <c r="X4" s="927"/>
      <c r="Y4" s="158"/>
      <c r="Z4" s="158"/>
      <c r="AA4" s="158"/>
      <c r="AB4" s="158"/>
      <c r="AC4" s="158"/>
      <c r="AD4" s="158"/>
      <c r="AE4" s="158"/>
      <c r="AF4" s="158"/>
    </row>
    <row r="5" spans="1:32">
      <c r="B5" s="927"/>
      <c r="C5" s="927"/>
      <c r="D5" s="927"/>
      <c r="E5" s="927"/>
      <c r="F5" s="927"/>
      <c r="G5" s="927"/>
      <c r="H5" s="927"/>
      <c r="I5" s="927"/>
      <c r="J5" s="927"/>
      <c r="K5" s="927"/>
      <c r="L5" s="927"/>
      <c r="M5" s="927"/>
      <c r="N5" s="927"/>
      <c r="O5" s="927"/>
      <c r="P5" s="927"/>
      <c r="Q5" s="927"/>
      <c r="R5" s="927"/>
      <c r="S5" s="927"/>
      <c r="T5" s="927"/>
      <c r="U5" s="927"/>
      <c r="V5" s="927"/>
      <c r="W5" s="927"/>
      <c r="X5" s="927"/>
      <c r="Y5" s="158"/>
      <c r="Z5" s="158"/>
      <c r="AA5" s="158"/>
      <c r="AB5" s="158"/>
      <c r="AC5" s="158"/>
      <c r="AD5" s="158"/>
      <c r="AE5" s="158"/>
      <c r="AF5" s="158"/>
    </row>
    <row r="6" spans="1:32">
      <c r="B6" s="927"/>
      <c r="C6" s="927"/>
      <c r="D6" s="927"/>
      <c r="E6" s="927"/>
      <c r="F6" s="927"/>
      <c r="G6" s="927"/>
      <c r="H6" s="927"/>
      <c r="I6" s="927"/>
      <c r="J6" s="927"/>
      <c r="K6" s="927"/>
      <c r="L6" s="927"/>
      <c r="M6" s="927"/>
      <c r="N6" s="927"/>
      <c r="O6" s="927"/>
      <c r="P6" s="927"/>
      <c r="Q6" s="927"/>
      <c r="R6" s="927"/>
      <c r="S6" s="927"/>
      <c r="T6" s="927"/>
      <c r="U6" s="927"/>
      <c r="V6" s="927"/>
      <c r="W6" s="927"/>
      <c r="X6" s="927"/>
      <c r="Y6" s="158"/>
      <c r="Z6" s="158"/>
      <c r="AA6" s="158"/>
      <c r="AB6" s="158"/>
      <c r="AC6" s="158"/>
      <c r="AD6" s="158"/>
      <c r="AE6" s="158"/>
      <c r="AF6" s="158"/>
    </row>
    <row r="7" spans="1:32">
      <c r="B7" s="927"/>
      <c r="C7" s="927"/>
      <c r="D7" s="927"/>
      <c r="E7" s="927"/>
      <c r="F7" s="927"/>
      <c r="G7" s="927"/>
      <c r="H7" s="927"/>
      <c r="I7" s="927"/>
      <c r="J7" s="927"/>
      <c r="K7" s="927"/>
      <c r="L7" s="927"/>
      <c r="M7" s="927"/>
      <c r="N7" s="927"/>
      <c r="O7" s="927"/>
      <c r="P7" s="927"/>
      <c r="Q7" s="927"/>
      <c r="R7" s="927"/>
      <c r="S7" s="927"/>
      <c r="T7" s="927"/>
      <c r="U7" s="927"/>
      <c r="V7" s="927"/>
      <c r="W7" s="927"/>
      <c r="X7" s="927"/>
      <c r="Y7" s="158"/>
      <c r="Z7" s="158"/>
      <c r="AA7" s="158"/>
      <c r="AB7" s="158"/>
      <c r="AC7" s="158"/>
      <c r="AD7" s="158"/>
      <c r="AE7" s="158"/>
      <c r="AF7" s="158"/>
    </row>
    <row r="8" spans="1:32">
      <c r="B8" s="927"/>
      <c r="C8" s="927"/>
      <c r="D8" s="927"/>
      <c r="E8" s="927"/>
      <c r="F8" s="927"/>
      <c r="G8" s="927"/>
      <c r="H8" s="927"/>
      <c r="I8" s="927"/>
      <c r="J8" s="927"/>
      <c r="K8" s="927"/>
      <c r="L8" s="927"/>
      <c r="M8" s="927"/>
      <c r="N8" s="927"/>
      <c r="O8" s="927"/>
      <c r="P8" s="927"/>
      <c r="Q8" s="927"/>
      <c r="R8" s="927"/>
      <c r="S8" s="927"/>
      <c r="T8" s="927"/>
      <c r="U8" s="927"/>
      <c r="V8" s="927"/>
      <c r="W8" s="927"/>
      <c r="X8" s="927"/>
      <c r="Y8" s="158"/>
      <c r="Z8" s="158"/>
      <c r="AA8" s="158"/>
      <c r="AB8" s="158"/>
      <c r="AC8" s="158"/>
      <c r="AD8" s="158"/>
      <c r="AE8" s="158"/>
      <c r="AF8" s="158"/>
    </row>
    <row r="10" spans="1:32" ht="38.25" customHeight="1">
      <c r="A10" s="942" t="s">
        <v>360</v>
      </c>
      <c r="B10" s="943"/>
      <c r="C10" s="943"/>
      <c r="D10" s="944"/>
      <c r="E10" s="929" t="s">
        <v>4</v>
      </c>
      <c r="F10" s="931"/>
      <c r="G10" s="945">
        <f>Boys!$G$3</f>
        <v>46271</v>
      </c>
      <c r="H10" s="946"/>
      <c r="I10" s="947"/>
      <c r="J10" s="929" t="s">
        <v>5</v>
      </c>
      <c r="K10" s="931"/>
      <c r="L10" s="948" t="str">
        <f>Boys!$I$3</f>
        <v>Tilsley</v>
      </c>
      <c r="M10" s="949"/>
      <c r="N10" s="949"/>
      <c r="O10" s="949"/>
      <c r="P10" s="949"/>
      <c r="Q10" s="950"/>
      <c r="R10" s="929" t="s">
        <v>340</v>
      </c>
      <c r="S10" s="931"/>
      <c r="T10" s="948" t="str">
        <f>'Read Me First'!$A$1</f>
        <v>Oxfordshire Track and Field League 2026</v>
      </c>
      <c r="U10" s="949"/>
      <c r="V10" s="949"/>
      <c r="W10" s="949"/>
      <c r="X10" s="949"/>
      <c r="Y10" s="950"/>
    </row>
    <row r="11" spans="1:32" ht="38.25" customHeight="1">
      <c r="A11" s="929" t="s">
        <v>283</v>
      </c>
      <c r="B11" s="931"/>
      <c r="C11" s="948" t="str">
        <f>"Shot U14 Girls (" &amp;DataCalcs!$O$711 &amp; " athletes) - " &amp; DataTables!$R$89</f>
        <v>Shot U14 Girls (0 athletes) - 2.72kg</v>
      </c>
      <c r="D11" s="950"/>
      <c r="E11" s="929" t="s">
        <v>341</v>
      </c>
      <c r="F11" s="931"/>
      <c r="G11" s="951">
        <f>DataTables!$Q$89</f>
        <v>0.58333333333333337</v>
      </c>
      <c r="H11" s="952"/>
      <c r="I11" s="953"/>
      <c r="J11" s="929" t="s">
        <v>342</v>
      </c>
      <c r="K11" s="930"/>
      <c r="L11" s="956">
        <f>DataTables!$N$89</f>
        <v>9.7799999999999994</v>
      </c>
      <c r="M11" s="957"/>
      <c r="N11" s="948" t="s">
        <v>361</v>
      </c>
      <c r="O11" s="949"/>
      <c r="P11" s="949"/>
      <c r="Q11" s="949"/>
      <c r="R11" s="949"/>
      <c r="S11" s="949"/>
      <c r="T11" s="949"/>
      <c r="U11" s="949"/>
      <c r="V11" s="949"/>
      <c r="W11" s="949"/>
      <c r="X11" s="949"/>
      <c r="Y11" s="950"/>
    </row>
    <row r="12" spans="1:32" ht="20.25" customHeight="1">
      <c r="A12" s="158"/>
      <c r="B12" s="158"/>
      <c r="C12" s="158"/>
      <c r="D12" s="159"/>
      <c r="E12" s="715"/>
      <c r="F12" s="715"/>
      <c r="G12" s="160"/>
      <c r="H12" s="160"/>
      <c r="I12" s="715"/>
      <c r="J12" s="715"/>
      <c r="K12" s="713"/>
      <c r="L12" s="713"/>
      <c r="M12" s="713"/>
      <c r="N12" s="161"/>
      <c r="O12" s="161"/>
      <c r="P12" s="162"/>
      <c r="Q12" s="161"/>
      <c r="R12" s="163"/>
      <c r="S12" s="163"/>
      <c r="T12" s="163"/>
      <c r="U12" s="163"/>
      <c r="V12" s="163"/>
      <c r="W12" s="163"/>
      <c r="X12" s="163"/>
      <c r="Y12" s="163"/>
    </row>
    <row r="13" spans="1:32" ht="38.25" customHeight="1">
      <c r="A13" s="958" t="s">
        <v>344</v>
      </c>
      <c r="B13" s="960" t="s">
        <v>302</v>
      </c>
      <c r="C13" s="960" t="s">
        <v>345</v>
      </c>
      <c r="D13" s="960" t="s">
        <v>346</v>
      </c>
      <c r="E13" s="962" t="s">
        <v>362</v>
      </c>
      <c r="F13" s="963"/>
      <c r="G13" s="962" t="s">
        <v>363</v>
      </c>
      <c r="H13" s="963"/>
      <c r="I13" s="962" t="s">
        <v>364</v>
      </c>
      <c r="J13" s="963"/>
      <c r="K13" s="962" t="s">
        <v>365</v>
      </c>
      <c r="L13" s="963"/>
      <c r="M13" s="987" t="s">
        <v>366</v>
      </c>
      <c r="N13" s="988"/>
      <c r="O13" s="962" t="s">
        <v>367</v>
      </c>
      <c r="P13" s="963"/>
      <c r="Q13" s="962" t="s">
        <v>368</v>
      </c>
      <c r="R13" s="963"/>
      <c r="S13" s="962" t="s">
        <v>369</v>
      </c>
      <c r="T13" s="963"/>
      <c r="U13" s="962" t="s">
        <v>370</v>
      </c>
      <c r="V13" s="963"/>
      <c r="W13" s="938" t="s">
        <v>350</v>
      </c>
      <c r="X13" s="940" t="s">
        <v>351</v>
      </c>
      <c r="Y13" s="941"/>
    </row>
    <row r="14" spans="1:32" ht="20.25" customHeight="1">
      <c r="A14" s="959"/>
      <c r="B14" s="961"/>
      <c r="C14" s="961"/>
      <c r="D14" s="961"/>
      <c r="E14" s="940" t="s">
        <v>352</v>
      </c>
      <c r="F14" s="941"/>
      <c r="G14" s="940" t="s">
        <v>352</v>
      </c>
      <c r="H14" s="941"/>
      <c r="I14" s="940" t="s">
        <v>352</v>
      </c>
      <c r="J14" s="941"/>
      <c r="K14" s="940" t="s">
        <v>352</v>
      </c>
      <c r="L14" s="941"/>
      <c r="M14" s="989"/>
      <c r="N14" s="990"/>
      <c r="O14" s="940" t="s">
        <v>352</v>
      </c>
      <c r="P14" s="941"/>
      <c r="Q14" s="940" t="s">
        <v>352</v>
      </c>
      <c r="R14" s="941"/>
      <c r="S14" s="940" t="s">
        <v>352</v>
      </c>
      <c r="T14" s="941"/>
      <c r="U14" s="940" t="s">
        <v>352</v>
      </c>
      <c r="V14" s="941"/>
      <c r="W14" s="939"/>
      <c r="X14" s="719" t="s">
        <v>71</v>
      </c>
      <c r="Y14" s="719" t="s">
        <v>65</v>
      </c>
    </row>
    <row r="15" spans="1:32" ht="24" customHeight="1">
      <c r="A15" s="717">
        <v>1</v>
      </c>
      <c r="B15" s="755" t="str" cm="1">
        <f t="array" ref="B15:D16">IFERROR(_xlfn.TAKE(_xlfn.ANCHORARRAY(DataCalcs!$DO$331),16),"")</f>
        <v xml:space="preserve"> </v>
      </c>
      <c r="C15" s="754" t="str">
        <v/>
      </c>
      <c r="D15" s="754" t="str">
        <v/>
      </c>
      <c r="E15" s="934"/>
      <c r="F15" s="935"/>
      <c r="G15" s="934"/>
      <c r="H15" s="935"/>
      <c r="I15" s="934"/>
      <c r="J15" s="935"/>
      <c r="K15" s="929" t="s">
        <v>371</v>
      </c>
      <c r="L15" s="931"/>
      <c r="M15" s="929" t="s">
        <v>371</v>
      </c>
      <c r="N15" s="931"/>
      <c r="O15" s="929" t="s">
        <v>371</v>
      </c>
      <c r="P15" s="931"/>
      <c r="Q15" s="929" t="s">
        <v>371</v>
      </c>
      <c r="R15" s="931"/>
      <c r="S15" s="929" t="s">
        <v>371</v>
      </c>
      <c r="T15" s="931"/>
      <c r="U15" s="968"/>
      <c r="V15" s="957"/>
      <c r="W15" s="720"/>
      <c r="X15" s="720"/>
      <c r="Y15" s="720"/>
    </row>
    <row r="16" spans="1:32" ht="24" customHeight="1">
      <c r="A16" s="720">
        <v>2</v>
      </c>
      <c r="B16" s="755" t="str">
        <v xml:space="preserve"> </v>
      </c>
      <c r="C16" s="754" t="str">
        <v/>
      </c>
      <c r="D16" s="754" t="str">
        <v/>
      </c>
      <c r="E16" s="934"/>
      <c r="F16" s="935"/>
      <c r="G16" s="934"/>
      <c r="H16" s="935"/>
      <c r="I16" s="934"/>
      <c r="J16" s="935"/>
      <c r="K16" s="929" t="s">
        <v>371</v>
      </c>
      <c r="L16" s="931"/>
      <c r="M16" s="929" t="s">
        <v>371</v>
      </c>
      <c r="N16" s="931"/>
      <c r="O16" s="929" t="s">
        <v>371</v>
      </c>
      <c r="P16" s="931"/>
      <c r="Q16" s="929" t="s">
        <v>371</v>
      </c>
      <c r="R16" s="931"/>
      <c r="S16" s="929" t="s">
        <v>371</v>
      </c>
      <c r="T16" s="931"/>
      <c r="U16" s="968"/>
      <c r="V16" s="957"/>
      <c r="W16" s="720"/>
      <c r="X16" s="720"/>
      <c r="Y16" s="720"/>
    </row>
    <row r="17" spans="1:25" ht="24" customHeight="1">
      <c r="A17" s="720">
        <v>3</v>
      </c>
      <c r="B17" s="755"/>
      <c r="C17" s="754"/>
      <c r="D17" s="754"/>
      <c r="E17" s="934"/>
      <c r="F17" s="935"/>
      <c r="G17" s="934"/>
      <c r="H17" s="935"/>
      <c r="I17" s="934"/>
      <c r="J17" s="935"/>
      <c r="K17" s="929" t="s">
        <v>371</v>
      </c>
      <c r="L17" s="931"/>
      <c r="M17" s="929" t="s">
        <v>371</v>
      </c>
      <c r="N17" s="931"/>
      <c r="O17" s="929" t="s">
        <v>371</v>
      </c>
      <c r="P17" s="931"/>
      <c r="Q17" s="929" t="s">
        <v>371</v>
      </c>
      <c r="R17" s="931"/>
      <c r="S17" s="929" t="s">
        <v>371</v>
      </c>
      <c r="T17" s="931"/>
      <c r="U17" s="968"/>
      <c r="V17" s="957"/>
      <c r="W17" s="720"/>
      <c r="X17" s="720"/>
      <c r="Y17" s="720"/>
    </row>
    <row r="18" spans="1:25" ht="24" customHeight="1">
      <c r="A18" s="720">
        <v>4</v>
      </c>
      <c r="B18" s="755"/>
      <c r="C18" s="754"/>
      <c r="D18" s="754"/>
      <c r="E18" s="934"/>
      <c r="F18" s="935"/>
      <c r="G18" s="934"/>
      <c r="H18" s="935"/>
      <c r="I18" s="934"/>
      <c r="J18" s="935"/>
      <c r="K18" s="929" t="s">
        <v>371</v>
      </c>
      <c r="L18" s="931"/>
      <c r="M18" s="929" t="s">
        <v>371</v>
      </c>
      <c r="N18" s="931"/>
      <c r="O18" s="929" t="s">
        <v>371</v>
      </c>
      <c r="P18" s="931"/>
      <c r="Q18" s="929" t="s">
        <v>371</v>
      </c>
      <c r="R18" s="931"/>
      <c r="S18" s="929" t="s">
        <v>371</v>
      </c>
      <c r="T18" s="931"/>
      <c r="U18" s="968"/>
      <c r="V18" s="957"/>
      <c r="W18" s="720"/>
      <c r="X18" s="720"/>
      <c r="Y18" s="720"/>
    </row>
    <row r="19" spans="1:25" ht="24" customHeight="1">
      <c r="A19" s="720">
        <v>5</v>
      </c>
      <c r="B19" s="755"/>
      <c r="C19" s="754"/>
      <c r="D19" s="754"/>
      <c r="E19" s="934"/>
      <c r="F19" s="935"/>
      <c r="G19" s="934"/>
      <c r="H19" s="935"/>
      <c r="I19" s="934"/>
      <c r="J19" s="935"/>
      <c r="K19" s="929" t="s">
        <v>371</v>
      </c>
      <c r="L19" s="931"/>
      <c r="M19" s="929" t="s">
        <v>371</v>
      </c>
      <c r="N19" s="931"/>
      <c r="O19" s="929" t="s">
        <v>371</v>
      </c>
      <c r="P19" s="931"/>
      <c r="Q19" s="929" t="s">
        <v>371</v>
      </c>
      <c r="R19" s="931"/>
      <c r="S19" s="929" t="s">
        <v>371</v>
      </c>
      <c r="T19" s="931"/>
      <c r="U19" s="968"/>
      <c r="V19" s="957"/>
      <c r="W19" s="720"/>
      <c r="X19" s="720"/>
      <c r="Y19" s="720"/>
    </row>
    <row r="20" spans="1:25" ht="24" customHeight="1">
      <c r="A20" s="720">
        <v>6</v>
      </c>
      <c r="B20" s="755"/>
      <c r="C20" s="754"/>
      <c r="D20" s="754"/>
      <c r="E20" s="934"/>
      <c r="F20" s="935"/>
      <c r="G20" s="934"/>
      <c r="H20" s="935"/>
      <c r="I20" s="934"/>
      <c r="J20" s="935"/>
      <c r="K20" s="929" t="s">
        <v>371</v>
      </c>
      <c r="L20" s="931"/>
      <c r="M20" s="929" t="s">
        <v>371</v>
      </c>
      <c r="N20" s="931"/>
      <c r="O20" s="929" t="s">
        <v>371</v>
      </c>
      <c r="P20" s="931"/>
      <c r="Q20" s="929" t="s">
        <v>371</v>
      </c>
      <c r="R20" s="931"/>
      <c r="S20" s="929" t="s">
        <v>371</v>
      </c>
      <c r="T20" s="931"/>
      <c r="U20" s="968"/>
      <c r="V20" s="957"/>
      <c r="W20" s="720"/>
      <c r="X20" s="720"/>
      <c r="Y20" s="720"/>
    </row>
    <row r="21" spans="1:25" ht="24" customHeight="1">
      <c r="A21" s="720">
        <v>7</v>
      </c>
      <c r="B21" s="755"/>
      <c r="C21" s="754"/>
      <c r="D21" s="754"/>
      <c r="E21" s="934"/>
      <c r="F21" s="935"/>
      <c r="G21" s="934"/>
      <c r="H21" s="935"/>
      <c r="I21" s="934"/>
      <c r="J21" s="935"/>
      <c r="K21" s="929" t="s">
        <v>371</v>
      </c>
      <c r="L21" s="931"/>
      <c r="M21" s="929" t="s">
        <v>371</v>
      </c>
      <c r="N21" s="931"/>
      <c r="O21" s="929" t="s">
        <v>371</v>
      </c>
      <c r="P21" s="931"/>
      <c r="Q21" s="929" t="s">
        <v>371</v>
      </c>
      <c r="R21" s="931"/>
      <c r="S21" s="929" t="s">
        <v>371</v>
      </c>
      <c r="T21" s="931"/>
      <c r="U21" s="968"/>
      <c r="V21" s="957"/>
      <c r="W21" s="720"/>
      <c r="X21" s="720"/>
      <c r="Y21" s="720"/>
    </row>
    <row r="22" spans="1:25" ht="24" customHeight="1">
      <c r="A22" s="720">
        <v>8</v>
      </c>
      <c r="B22" s="755"/>
      <c r="C22" s="754"/>
      <c r="D22" s="754"/>
      <c r="E22" s="934"/>
      <c r="F22" s="935"/>
      <c r="G22" s="934"/>
      <c r="H22" s="935"/>
      <c r="I22" s="934"/>
      <c r="J22" s="935"/>
      <c r="K22" s="929" t="s">
        <v>371</v>
      </c>
      <c r="L22" s="931"/>
      <c r="M22" s="929" t="s">
        <v>371</v>
      </c>
      <c r="N22" s="931"/>
      <c r="O22" s="929" t="s">
        <v>371</v>
      </c>
      <c r="P22" s="931"/>
      <c r="Q22" s="929" t="s">
        <v>371</v>
      </c>
      <c r="R22" s="931"/>
      <c r="S22" s="929" t="s">
        <v>371</v>
      </c>
      <c r="T22" s="931"/>
      <c r="U22" s="968"/>
      <c r="V22" s="957"/>
      <c r="W22" s="720"/>
      <c r="X22" s="720"/>
      <c r="Y22" s="720"/>
    </row>
    <row r="23" spans="1:25" ht="24" customHeight="1">
      <c r="A23" s="720">
        <v>9</v>
      </c>
      <c r="B23" s="755"/>
      <c r="C23" s="754"/>
      <c r="D23" s="754"/>
      <c r="E23" s="934"/>
      <c r="F23" s="935"/>
      <c r="G23" s="934"/>
      <c r="H23" s="935"/>
      <c r="I23" s="934"/>
      <c r="J23" s="935"/>
      <c r="K23" s="929" t="s">
        <v>371</v>
      </c>
      <c r="L23" s="931"/>
      <c r="M23" s="929" t="s">
        <v>371</v>
      </c>
      <c r="N23" s="931"/>
      <c r="O23" s="929" t="s">
        <v>371</v>
      </c>
      <c r="P23" s="931"/>
      <c r="Q23" s="929" t="s">
        <v>371</v>
      </c>
      <c r="R23" s="931"/>
      <c r="S23" s="929" t="s">
        <v>371</v>
      </c>
      <c r="T23" s="931"/>
      <c r="U23" s="968"/>
      <c r="V23" s="957"/>
      <c r="W23" s="720"/>
      <c r="X23" s="720"/>
      <c r="Y23" s="720"/>
    </row>
    <row r="24" spans="1:25" ht="24" customHeight="1">
      <c r="A24" s="720">
        <v>10</v>
      </c>
      <c r="B24" s="755"/>
      <c r="C24" s="754"/>
      <c r="D24" s="754"/>
      <c r="E24" s="934"/>
      <c r="F24" s="935"/>
      <c r="G24" s="934"/>
      <c r="H24" s="935"/>
      <c r="I24" s="934"/>
      <c r="J24" s="935"/>
      <c r="K24" s="929" t="s">
        <v>371</v>
      </c>
      <c r="L24" s="931"/>
      <c r="M24" s="929" t="s">
        <v>371</v>
      </c>
      <c r="N24" s="931"/>
      <c r="O24" s="929" t="s">
        <v>371</v>
      </c>
      <c r="P24" s="931"/>
      <c r="Q24" s="929" t="s">
        <v>371</v>
      </c>
      <c r="R24" s="931"/>
      <c r="S24" s="929" t="s">
        <v>371</v>
      </c>
      <c r="T24" s="931"/>
      <c r="U24" s="968"/>
      <c r="V24" s="957"/>
      <c r="W24" s="720"/>
      <c r="X24" s="720"/>
      <c r="Y24" s="720"/>
    </row>
    <row r="25" spans="1:25" ht="24" customHeight="1">
      <c r="A25" s="720">
        <v>11</v>
      </c>
      <c r="B25" s="755"/>
      <c r="C25" s="754"/>
      <c r="D25" s="754"/>
      <c r="E25" s="934"/>
      <c r="F25" s="935"/>
      <c r="G25" s="934"/>
      <c r="H25" s="935"/>
      <c r="I25" s="934"/>
      <c r="J25" s="935"/>
      <c r="K25" s="929" t="s">
        <v>371</v>
      </c>
      <c r="L25" s="931"/>
      <c r="M25" s="929" t="s">
        <v>371</v>
      </c>
      <c r="N25" s="931"/>
      <c r="O25" s="929" t="s">
        <v>371</v>
      </c>
      <c r="P25" s="931"/>
      <c r="Q25" s="929" t="s">
        <v>371</v>
      </c>
      <c r="R25" s="931"/>
      <c r="S25" s="929" t="s">
        <v>371</v>
      </c>
      <c r="T25" s="931"/>
      <c r="U25" s="968"/>
      <c r="V25" s="957"/>
      <c r="W25" s="720"/>
      <c r="X25" s="720"/>
      <c r="Y25" s="720"/>
    </row>
    <row r="26" spans="1:25" ht="24" customHeight="1">
      <c r="A26" s="720">
        <v>12</v>
      </c>
      <c r="B26" s="755"/>
      <c r="C26" s="754"/>
      <c r="D26" s="754"/>
      <c r="E26" s="934"/>
      <c r="F26" s="935"/>
      <c r="G26" s="934"/>
      <c r="H26" s="935"/>
      <c r="I26" s="934"/>
      <c r="J26" s="935"/>
      <c r="K26" s="929" t="s">
        <v>371</v>
      </c>
      <c r="L26" s="931"/>
      <c r="M26" s="929" t="s">
        <v>371</v>
      </c>
      <c r="N26" s="931"/>
      <c r="O26" s="929" t="s">
        <v>371</v>
      </c>
      <c r="P26" s="931"/>
      <c r="Q26" s="929" t="s">
        <v>371</v>
      </c>
      <c r="R26" s="931"/>
      <c r="S26" s="929" t="s">
        <v>371</v>
      </c>
      <c r="T26" s="931"/>
      <c r="U26" s="968"/>
      <c r="V26" s="957"/>
      <c r="W26" s="716"/>
      <c r="X26" s="716"/>
      <c r="Y26" s="716"/>
    </row>
    <row r="27" spans="1:25" ht="24" customHeight="1">
      <c r="A27" s="720">
        <v>13</v>
      </c>
      <c r="B27" s="755"/>
      <c r="C27" s="754"/>
      <c r="D27" s="754"/>
      <c r="E27" s="934"/>
      <c r="F27" s="935"/>
      <c r="G27" s="934"/>
      <c r="H27" s="935"/>
      <c r="I27" s="934"/>
      <c r="J27" s="935"/>
      <c r="K27" s="929" t="s">
        <v>371</v>
      </c>
      <c r="L27" s="931"/>
      <c r="M27" s="929" t="s">
        <v>371</v>
      </c>
      <c r="N27" s="931"/>
      <c r="O27" s="929" t="s">
        <v>371</v>
      </c>
      <c r="P27" s="931"/>
      <c r="Q27" s="929" t="s">
        <v>371</v>
      </c>
      <c r="R27" s="931"/>
      <c r="S27" s="929" t="s">
        <v>371</v>
      </c>
      <c r="T27" s="931"/>
      <c r="U27" s="968"/>
      <c r="V27" s="957"/>
      <c r="W27" s="720"/>
      <c r="X27" s="720"/>
      <c r="Y27" s="720"/>
    </row>
    <row r="28" spans="1:25" ht="24" customHeight="1">
      <c r="A28" s="720">
        <v>14</v>
      </c>
      <c r="B28" s="755"/>
      <c r="C28" s="754"/>
      <c r="D28" s="754"/>
      <c r="E28" s="934"/>
      <c r="F28" s="935"/>
      <c r="G28" s="934"/>
      <c r="H28" s="935"/>
      <c r="I28" s="934"/>
      <c r="J28" s="935"/>
      <c r="K28" s="929" t="s">
        <v>371</v>
      </c>
      <c r="L28" s="931"/>
      <c r="M28" s="929" t="s">
        <v>371</v>
      </c>
      <c r="N28" s="931"/>
      <c r="O28" s="929" t="s">
        <v>371</v>
      </c>
      <c r="P28" s="931"/>
      <c r="Q28" s="929" t="s">
        <v>371</v>
      </c>
      <c r="R28" s="931"/>
      <c r="S28" s="929" t="s">
        <v>371</v>
      </c>
      <c r="T28" s="931"/>
      <c r="U28" s="968"/>
      <c r="V28" s="957"/>
      <c r="W28" s="720"/>
      <c r="X28" s="720"/>
      <c r="Y28" s="720"/>
    </row>
    <row r="29" spans="1:25" ht="24" customHeight="1">
      <c r="A29" s="720">
        <v>15</v>
      </c>
      <c r="B29" s="755"/>
      <c r="C29" s="754"/>
      <c r="D29" s="754"/>
      <c r="E29" s="934"/>
      <c r="F29" s="935"/>
      <c r="G29" s="934"/>
      <c r="H29" s="935"/>
      <c r="I29" s="934"/>
      <c r="J29" s="935"/>
      <c r="K29" s="929" t="s">
        <v>371</v>
      </c>
      <c r="L29" s="931"/>
      <c r="M29" s="929" t="s">
        <v>371</v>
      </c>
      <c r="N29" s="931"/>
      <c r="O29" s="929" t="s">
        <v>371</v>
      </c>
      <c r="P29" s="931"/>
      <c r="Q29" s="929" t="s">
        <v>371</v>
      </c>
      <c r="R29" s="931"/>
      <c r="S29" s="929" t="s">
        <v>371</v>
      </c>
      <c r="T29" s="931"/>
      <c r="U29" s="968"/>
      <c r="V29" s="957"/>
      <c r="W29" s="720"/>
      <c r="X29" s="720"/>
      <c r="Y29" s="720"/>
    </row>
    <row r="30" spans="1:25" ht="24" customHeight="1">
      <c r="A30" s="720">
        <v>16</v>
      </c>
      <c r="B30" s="755"/>
      <c r="C30" s="754"/>
      <c r="D30" s="754"/>
      <c r="E30" s="934"/>
      <c r="F30" s="935"/>
      <c r="G30" s="934"/>
      <c r="H30" s="935"/>
      <c r="I30" s="934"/>
      <c r="J30" s="935"/>
      <c r="K30" s="929" t="s">
        <v>371</v>
      </c>
      <c r="L30" s="931"/>
      <c r="M30" s="929" t="s">
        <v>371</v>
      </c>
      <c r="N30" s="931"/>
      <c r="O30" s="929" t="s">
        <v>371</v>
      </c>
      <c r="P30" s="931"/>
      <c r="Q30" s="929" t="s">
        <v>371</v>
      </c>
      <c r="R30" s="931"/>
      <c r="S30" s="929" t="s">
        <v>371</v>
      </c>
      <c r="T30" s="931"/>
      <c r="U30" s="968"/>
      <c r="V30" s="957"/>
      <c r="W30" s="720"/>
      <c r="X30" s="720"/>
      <c r="Y30" s="720"/>
    </row>
    <row r="31" spans="1:25" ht="20.25" customHeight="1">
      <c r="A31" s="158"/>
      <c r="B31" s="158"/>
      <c r="C31" s="167"/>
      <c r="D31" s="167"/>
      <c r="E31" s="158"/>
      <c r="F31" s="158"/>
      <c r="G31" s="158"/>
      <c r="H31" s="158"/>
      <c r="I31" s="158"/>
      <c r="J31" s="158"/>
      <c r="K31" s="158"/>
      <c r="L31" s="158"/>
      <c r="M31" s="158"/>
      <c r="N31" s="158"/>
      <c r="O31" s="158"/>
      <c r="P31" s="158"/>
      <c r="Q31" s="158"/>
      <c r="R31" s="158"/>
      <c r="S31" s="158"/>
      <c r="T31" s="158"/>
      <c r="U31" s="158"/>
      <c r="V31" s="158"/>
      <c r="W31" s="158"/>
      <c r="X31" s="158"/>
      <c r="Y31" s="158"/>
    </row>
    <row r="32" spans="1:25" ht="20.25" customHeight="1">
      <c r="A32" s="929" t="s">
        <v>353</v>
      </c>
      <c r="B32" s="930"/>
      <c r="C32" s="930"/>
      <c r="D32" s="930"/>
      <c r="E32" s="930"/>
      <c r="F32" s="931"/>
      <c r="G32" s="715"/>
      <c r="H32" s="929" t="s">
        <v>354</v>
      </c>
      <c r="I32" s="930"/>
      <c r="J32" s="930"/>
      <c r="K32" s="930"/>
      <c r="L32" s="930"/>
      <c r="M32" s="930"/>
      <c r="N32" s="930"/>
      <c r="O32" s="930"/>
      <c r="P32" s="930"/>
      <c r="Q32" s="930"/>
      <c r="R32" s="930"/>
      <c r="S32" s="931"/>
      <c r="T32" s="158"/>
      <c r="U32" s="929" t="s">
        <v>355</v>
      </c>
      <c r="V32" s="930"/>
      <c r="W32" s="930"/>
      <c r="X32" s="930"/>
      <c r="Y32" s="931"/>
    </row>
    <row r="33" spans="1:25" ht="20.25" customHeight="1">
      <c r="A33" s="168"/>
      <c r="B33" s="720" t="s">
        <v>356</v>
      </c>
      <c r="C33" s="720" t="s">
        <v>345</v>
      </c>
      <c r="D33" s="720" t="s">
        <v>346</v>
      </c>
      <c r="E33" s="940" t="s">
        <v>372</v>
      </c>
      <c r="F33" s="941"/>
      <c r="G33" s="715"/>
      <c r="H33" s="168"/>
      <c r="I33" s="720" t="s">
        <v>356</v>
      </c>
      <c r="J33" s="929" t="s">
        <v>345</v>
      </c>
      <c r="K33" s="930"/>
      <c r="L33" s="930"/>
      <c r="M33" s="930"/>
      <c r="N33" s="931"/>
      <c r="O33" s="929" t="s">
        <v>346</v>
      </c>
      <c r="P33" s="930"/>
      <c r="Q33" s="931"/>
      <c r="R33" s="940" t="s">
        <v>372</v>
      </c>
      <c r="S33" s="941"/>
      <c r="T33" s="158"/>
      <c r="U33" s="169"/>
      <c r="V33" s="158"/>
      <c r="W33" s="158"/>
      <c r="X33" s="158"/>
      <c r="Y33" s="170"/>
    </row>
    <row r="34" spans="1:25" ht="20.25" customHeight="1">
      <c r="A34" s="171">
        <v>1</v>
      </c>
      <c r="B34" s="720"/>
      <c r="C34" s="172"/>
      <c r="D34" s="720"/>
      <c r="E34" s="1001"/>
      <c r="F34" s="1002"/>
      <c r="G34" s="718"/>
      <c r="H34" s="171">
        <v>1</v>
      </c>
      <c r="I34" s="720"/>
      <c r="J34" s="929"/>
      <c r="K34" s="930"/>
      <c r="L34" s="930"/>
      <c r="M34" s="930"/>
      <c r="N34" s="931"/>
      <c r="O34" s="929"/>
      <c r="P34" s="930"/>
      <c r="Q34" s="931"/>
      <c r="R34" s="929"/>
      <c r="S34" s="931"/>
      <c r="T34" s="158"/>
      <c r="U34" s="169"/>
      <c r="V34" s="158"/>
      <c r="W34" s="158"/>
      <c r="X34" s="158"/>
      <c r="Y34" s="170"/>
    </row>
    <row r="35" spans="1:25" ht="20.25" customHeight="1">
      <c r="A35" s="171">
        <v>2</v>
      </c>
      <c r="B35" s="720"/>
      <c r="C35" s="172"/>
      <c r="D35" s="720"/>
      <c r="E35" s="1001"/>
      <c r="F35" s="1002"/>
      <c r="G35" s="718"/>
      <c r="H35" s="171">
        <v>2</v>
      </c>
      <c r="I35" s="720"/>
      <c r="J35" s="929"/>
      <c r="K35" s="930"/>
      <c r="L35" s="930"/>
      <c r="M35" s="930"/>
      <c r="N35" s="931"/>
      <c r="O35" s="929"/>
      <c r="P35" s="930"/>
      <c r="Q35" s="931"/>
      <c r="R35" s="929"/>
      <c r="S35" s="931"/>
      <c r="T35" s="158"/>
      <c r="U35" s="169"/>
      <c r="V35" s="158"/>
      <c r="W35" s="158"/>
      <c r="X35" s="158"/>
      <c r="Y35" s="170"/>
    </row>
    <row r="36" spans="1:25" ht="20.25" customHeight="1">
      <c r="A36" s="171">
        <v>3</v>
      </c>
      <c r="B36" s="720"/>
      <c r="C36" s="172"/>
      <c r="D36" s="720"/>
      <c r="E36" s="1001"/>
      <c r="F36" s="1002"/>
      <c r="G36" s="718"/>
      <c r="H36" s="171">
        <v>3</v>
      </c>
      <c r="I36" s="720"/>
      <c r="J36" s="929"/>
      <c r="K36" s="930"/>
      <c r="L36" s="930"/>
      <c r="M36" s="930"/>
      <c r="N36" s="931"/>
      <c r="O36" s="929"/>
      <c r="P36" s="930"/>
      <c r="Q36" s="931"/>
      <c r="R36" s="929"/>
      <c r="S36" s="931"/>
      <c r="U36" s="173"/>
      <c r="Y36" s="174"/>
    </row>
    <row r="37" spans="1:25" ht="20.25" customHeight="1">
      <c r="A37" s="171">
        <v>4</v>
      </c>
      <c r="B37" s="720"/>
      <c r="C37" s="172"/>
      <c r="D37" s="720"/>
      <c r="E37" s="1001"/>
      <c r="F37" s="1002"/>
      <c r="G37" s="718"/>
      <c r="H37" s="171">
        <v>4</v>
      </c>
      <c r="I37" s="720"/>
      <c r="J37" s="929"/>
      <c r="K37" s="930"/>
      <c r="L37" s="930"/>
      <c r="M37" s="930"/>
      <c r="N37" s="931"/>
      <c r="O37" s="929"/>
      <c r="P37" s="930"/>
      <c r="Q37" s="931"/>
      <c r="R37" s="929"/>
      <c r="S37" s="931"/>
      <c r="T37" s="158"/>
      <c r="U37" s="929" t="s">
        <v>358</v>
      </c>
      <c r="V37" s="930"/>
      <c r="W37" s="930"/>
      <c r="X37" s="930"/>
      <c r="Y37" s="931"/>
    </row>
    <row r="38" spans="1:25" ht="20.25" customHeight="1">
      <c r="A38" s="171">
        <v>5</v>
      </c>
      <c r="B38" s="720"/>
      <c r="C38" s="172"/>
      <c r="D38" s="720"/>
      <c r="E38" s="1001"/>
      <c r="F38" s="1002"/>
      <c r="G38" s="718"/>
      <c r="H38" s="171">
        <v>5</v>
      </c>
      <c r="I38" s="720"/>
      <c r="J38" s="929"/>
      <c r="K38" s="930"/>
      <c r="L38" s="930"/>
      <c r="M38" s="930"/>
      <c r="N38" s="931"/>
      <c r="O38" s="929"/>
      <c r="P38" s="930"/>
      <c r="Q38" s="931"/>
      <c r="R38" s="929"/>
      <c r="S38" s="931"/>
      <c r="T38" s="158"/>
      <c r="U38" s="492"/>
      <c r="V38" s="715"/>
      <c r="W38" s="715"/>
      <c r="X38" s="715"/>
      <c r="Y38" s="493"/>
    </row>
    <row r="39" spans="1:25" ht="20.25" customHeight="1">
      <c r="A39" s="171">
        <v>6</v>
      </c>
      <c r="B39" s="720"/>
      <c r="C39" s="172"/>
      <c r="D39" s="720"/>
      <c r="E39" s="1001"/>
      <c r="F39" s="1002"/>
      <c r="G39" s="718"/>
      <c r="H39" s="171">
        <v>6</v>
      </c>
      <c r="I39" s="720"/>
      <c r="J39" s="929"/>
      <c r="K39" s="930"/>
      <c r="L39" s="930"/>
      <c r="M39" s="930"/>
      <c r="N39" s="931"/>
      <c r="O39" s="929"/>
      <c r="P39" s="930"/>
      <c r="Q39" s="931"/>
      <c r="R39" s="929"/>
      <c r="S39" s="931"/>
      <c r="T39" s="158"/>
      <c r="U39" s="492"/>
      <c r="V39" s="715"/>
      <c r="W39" s="715"/>
      <c r="X39" s="715"/>
      <c r="Y39" s="493"/>
    </row>
    <row r="40" spans="1:25" ht="20.25" customHeight="1">
      <c r="A40" s="171">
        <v>7</v>
      </c>
      <c r="B40" s="720"/>
      <c r="C40" s="172"/>
      <c r="D40" s="720"/>
      <c r="E40" s="1001"/>
      <c r="F40" s="1002"/>
      <c r="G40" s="718"/>
      <c r="H40" s="171">
        <v>7</v>
      </c>
      <c r="I40" s="720"/>
      <c r="J40" s="929"/>
      <c r="K40" s="930"/>
      <c r="L40" s="930"/>
      <c r="M40" s="930"/>
      <c r="N40" s="931"/>
      <c r="O40" s="929"/>
      <c r="P40" s="930"/>
      <c r="Q40" s="931"/>
      <c r="R40" s="929"/>
      <c r="S40" s="931"/>
      <c r="U40" s="173"/>
      <c r="Y40" s="174"/>
    </row>
    <row r="41" spans="1:25" ht="20.25" customHeight="1">
      <c r="A41" s="171">
        <v>8</v>
      </c>
      <c r="B41" s="720"/>
      <c r="C41" s="172"/>
      <c r="D41" s="720"/>
      <c r="E41" s="1001"/>
      <c r="F41" s="1002"/>
      <c r="G41" s="718"/>
      <c r="H41" s="171">
        <v>8</v>
      </c>
      <c r="I41" s="720"/>
      <c r="J41" s="929"/>
      <c r="K41" s="930"/>
      <c r="L41" s="930"/>
      <c r="M41" s="930"/>
      <c r="N41" s="931"/>
      <c r="O41" s="929"/>
      <c r="P41" s="930"/>
      <c r="Q41" s="931"/>
      <c r="R41" s="929"/>
      <c r="S41" s="931"/>
      <c r="T41" s="158"/>
      <c r="U41" s="175"/>
      <c r="V41" s="176"/>
      <c r="W41" s="176"/>
      <c r="X41" s="176"/>
      <c r="Y41" s="177"/>
    </row>
    <row r="42" spans="1:25" ht="12" customHeight="1">
      <c r="A42" s="714"/>
      <c r="B42" s="715"/>
      <c r="C42" s="167"/>
      <c r="D42" s="715"/>
      <c r="E42" s="718"/>
      <c r="F42" s="718"/>
      <c r="G42" s="718"/>
      <c r="H42" s="714"/>
      <c r="I42" s="715"/>
      <c r="J42" s="715"/>
      <c r="K42" s="715"/>
      <c r="L42" s="715"/>
      <c r="M42" s="715"/>
      <c r="N42" s="715"/>
      <c r="O42" s="715"/>
      <c r="P42" s="715"/>
      <c r="Q42" s="715"/>
      <c r="R42" s="715"/>
      <c r="S42" s="715"/>
      <c r="T42" s="158"/>
      <c r="U42" s="158"/>
      <c r="V42" s="158"/>
      <c r="W42" s="158"/>
      <c r="X42" s="158"/>
      <c r="Y42" s="158"/>
    </row>
    <row r="43" spans="1:25" ht="38.25" customHeight="1">
      <c r="A43" s="942" t="s">
        <v>360</v>
      </c>
      <c r="B43" s="943"/>
      <c r="C43" s="943"/>
      <c r="D43" s="944"/>
      <c r="E43" s="929" t="s">
        <v>4</v>
      </c>
      <c r="F43" s="931"/>
      <c r="G43" s="945">
        <f>G10</f>
        <v>46271</v>
      </c>
      <c r="H43" s="946"/>
      <c r="I43" s="947"/>
      <c r="J43" s="929" t="s">
        <v>5</v>
      </c>
      <c r="K43" s="931"/>
      <c r="L43" s="948" t="str">
        <f>L10</f>
        <v>Tilsley</v>
      </c>
      <c r="M43" s="949"/>
      <c r="N43" s="949"/>
      <c r="O43" s="949"/>
      <c r="P43" s="949"/>
      <c r="Q43" s="950"/>
      <c r="R43" s="929" t="s">
        <v>340</v>
      </c>
      <c r="S43" s="931"/>
      <c r="T43" s="948" t="str">
        <f>T10</f>
        <v>Oxfordshire Track and Field League 2026</v>
      </c>
      <c r="U43" s="949"/>
      <c r="V43" s="949"/>
      <c r="W43" s="949"/>
      <c r="X43" s="949"/>
      <c r="Y43" s="950"/>
    </row>
    <row r="44" spans="1:25" ht="38.25" customHeight="1">
      <c r="A44" s="929" t="s">
        <v>283</v>
      </c>
      <c r="B44" s="931"/>
      <c r="C44" s="948" t="str">
        <f>C11</f>
        <v>Shot U14 Girls (0 athletes) - 2.72kg</v>
      </c>
      <c r="D44" s="950"/>
      <c r="E44" s="929" t="s">
        <v>341</v>
      </c>
      <c r="F44" s="931"/>
      <c r="G44" s="951">
        <f>G11</f>
        <v>0.58333333333333337</v>
      </c>
      <c r="H44" s="952"/>
      <c r="I44" s="953"/>
      <c r="J44" s="929" t="s">
        <v>342</v>
      </c>
      <c r="K44" s="930"/>
      <c r="L44" s="956">
        <f>L11</f>
        <v>9.7799999999999994</v>
      </c>
      <c r="M44" s="957"/>
      <c r="N44" s="998" t="s">
        <v>361</v>
      </c>
      <c r="O44" s="999"/>
      <c r="P44" s="999"/>
      <c r="Q44" s="999"/>
      <c r="R44" s="999"/>
      <c r="S44" s="999"/>
      <c r="T44" s="999"/>
      <c r="U44" s="999"/>
      <c r="V44" s="999"/>
      <c r="W44" s="999"/>
      <c r="X44" s="999"/>
      <c r="Y44" s="1000"/>
    </row>
    <row r="45" spans="1:25" ht="20.25" customHeight="1">
      <c r="A45" s="158"/>
      <c r="B45" s="158"/>
      <c r="C45" s="158"/>
      <c r="D45" s="159"/>
      <c r="E45" s="715"/>
      <c r="F45" s="715"/>
      <c r="G45" s="160"/>
      <c r="H45" s="160"/>
      <c r="I45" s="715"/>
      <c r="J45" s="715"/>
      <c r="K45" s="713"/>
      <c r="L45" s="713"/>
      <c r="M45" s="713"/>
      <c r="N45" s="161"/>
      <c r="O45" s="161"/>
      <c r="P45" s="162"/>
      <c r="Q45" s="161"/>
      <c r="R45" s="163"/>
      <c r="S45" s="163"/>
      <c r="T45" s="163"/>
      <c r="U45" s="163"/>
      <c r="V45" s="163"/>
      <c r="W45" s="163"/>
      <c r="X45" s="163"/>
      <c r="Y45" s="163"/>
    </row>
    <row r="46" spans="1:25" ht="38.25" customHeight="1">
      <c r="A46" s="958" t="s">
        <v>344</v>
      </c>
      <c r="B46" s="960" t="s">
        <v>302</v>
      </c>
      <c r="C46" s="960" t="s">
        <v>345</v>
      </c>
      <c r="D46" s="960" t="s">
        <v>346</v>
      </c>
      <c r="E46" s="962" t="s">
        <v>362</v>
      </c>
      <c r="F46" s="963"/>
      <c r="G46" s="962" t="s">
        <v>363</v>
      </c>
      <c r="H46" s="963"/>
      <c r="I46" s="962" t="s">
        <v>364</v>
      </c>
      <c r="J46" s="963"/>
      <c r="K46" s="962" t="s">
        <v>365</v>
      </c>
      <c r="L46" s="963"/>
      <c r="M46" s="987" t="s">
        <v>366</v>
      </c>
      <c r="N46" s="988"/>
      <c r="O46" s="962" t="s">
        <v>367</v>
      </c>
      <c r="P46" s="963"/>
      <c r="Q46" s="962" t="s">
        <v>368</v>
      </c>
      <c r="R46" s="963"/>
      <c r="S46" s="962" t="s">
        <v>369</v>
      </c>
      <c r="T46" s="963"/>
      <c r="U46" s="962" t="s">
        <v>370</v>
      </c>
      <c r="V46" s="963"/>
      <c r="W46" s="938" t="s">
        <v>350</v>
      </c>
      <c r="X46" s="940" t="s">
        <v>351</v>
      </c>
      <c r="Y46" s="941"/>
    </row>
    <row r="47" spans="1:25" ht="20.25" customHeight="1">
      <c r="A47" s="959"/>
      <c r="B47" s="961"/>
      <c r="C47" s="961"/>
      <c r="D47" s="961"/>
      <c r="E47" s="940" t="s">
        <v>352</v>
      </c>
      <c r="F47" s="941"/>
      <c r="G47" s="940" t="s">
        <v>352</v>
      </c>
      <c r="H47" s="941"/>
      <c r="I47" s="940" t="s">
        <v>352</v>
      </c>
      <c r="J47" s="941"/>
      <c r="K47" s="940" t="s">
        <v>352</v>
      </c>
      <c r="L47" s="941"/>
      <c r="M47" s="989"/>
      <c r="N47" s="990"/>
      <c r="O47" s="940" t="s">
        <v>352</v>
      </c>
      <c r="P47" s="941"/>
      <c r="Q47" s="940" t="s">
        <v>352</v>
      </c>
      <c r="R47" s="941"/>
      <c r="S47" s="940" t="s">
        <v>352</v>
      </c>
      <c r="T47" s="941"/>
      <c r="U47" s="940" t="s">
        <v>352</v>
      </c>
      <c r="V47" s="941"/>
      <c r="W47" s="939"/>
      <c r="X47" s="719" t="s">
        <v>71</v>
      </c>
      <c r="Y47" s="719" t="s">
        <v>65</v>
      </c>
    </row>
    <row r="48" spans="1:25" ht="24" customHeight="1">
      <c r="A48" s="717">
        <v>1</v>
      </c>
      <c r="B48" s="755" t="str" cm="1">
        <f t="array" ref="B48">IFERROR(_xlfn.DROP(_xlfn.ANCHORARRAY(DataCalcs!$DO$331),16),"")</f>
        <v/>
      </c>
      <c r="C48" s="754"/>
      <c r="D48" s="754"/>
      <c r="E48" s="934"/>
      <c r="F48" s="935"/>
      <c r="G48" s="934"/>
      <c r="H48" s="935"/>
      <c r="I48" s="934"/>
      <c r="J48" s="935"/>
      <c r="K48" s="929" t="s">
        <v>371</v>
      </c>
      <c r="L48" s="931"/>
      <c r="M48" s="929" t="s">
        <v>371</v>
      </c>
      <c r="N48" s="931"/>
      <c r="O48" s="929" t="s">
        <v>371</v>
      </c>
      <c r="P48" s="931"/>
      <c r="Q48" s="929" t="s">
        <v>371</v>
      </c>
      <c r="R48" s="931"/>
      <c r="S48" s="929" t="s">
        <v>371</v>
      </c>
      <c r="T48" s="931"/>
      <c r="U48" s="968"/>
      <c r="V48" s="957"/>
      <c r="W48" s="720"/>
      <c r="X48" s="720"/>
      <c r="Y48" s="720"/>
    </row>
    <row r="49" spans="1:25" ht="24" customHeight="1">
      <c r="A49" s="720">
        <v>2</v>
      </c>
      <c r="B49" s="755"/>
      <c r="C49" s="754"/>
      <c r="D49" s="754"/>
      <c r="E49" s="934"/>
      <c r="F49" s="935"/>
      <c r="G49" s="934"/>
      <c r="H49" s="935"/>
      <c r="I49" s="934"/>
      <c r="J49" s="935"/>
      <c r="K49" s="929" t="s">
        <v>371</v>
      </c>
      <c r="L49" s="931"/>
      <c r="M49" s="929" t="s">
        <v>371</v>
      </c>
      <c r="N49" s="931"/>
      <c r="O49" s="929" t="s">
        <v>371</v>
      </c>
      <c r="P49" s="931"/>
      <c r="Q49" s="929" t="s">
        <v>371</v>
      </c>
      <c r="R49" s="931"/>
      <c r="S49" s="929" t="s">
        <v>371</v>
      </c>
      <c r="T49" s="931"/>
      <c r="U49" s="968"/>
      <c r="V49" s="957"/>
      <c r="W49" s="720"/>
      <c r="X49" s="720"/>
      <c r="Y49" s="720"/>
    </row>
    <row r="50" spans="1:25" ht="24" customHeight="1">
      <c r="A50" s="720">
        <v>3</v>
      </c>
      <c r="B50" s="755"/>
      <c r="C50" s="754"/>
      <c r="D50" s="754"/>
      <c r="E50" s="934"/>
      <c r="F50" s="935"/>
      <c r="G50" s="934"/>
      <c r="H50" s="935"/>
      <c r="I50" s="934"/>
      <c r="J50" s="935"/>
      <c r="K50" s="929" t="s">
        <v>371</v>
      </c>
      <c r="L50" s="931"/>
      <c r="M50" s="929" t="s">
        <v>371</v>
      </c>
      <c r="N50" s="931"/>
      <c r="O50" s="929" t="s">
        <v>371</v>
      </c>
      <c r="P50" s="931"/>
      <c r="Q50" s="929" t="s">
        <v>371</v>
      </c>
      <c r="R50" s="931"/>
      <c r="S50" s="929" t="s">
        <v>371</v>
      </c>
      <c r="T50" s="931"/>
      <c r="U50" s="968"/>
      <c r="V50" s="957"/>
      <c r="W50" s="720"/>
      <c r="X50" s="720"/>
      <c r="Y50" s="720"/>
    </row>
    <row r="51" spans="1:25" ht="24" customHeight="1">
      <c r="A51" s="720">
        <v>4</v>
      </c>
      <c r="B51" s="755"/>
      <c r="C51" s="754"/>
      <c r="D51" s="754"/>
      <c r="E51" s="934"/>
      <c r="F51" s="935"/>
      <c r="G51" s="934"/>
      <c r="H51" s="935"/>
      <c r="I51" s="934"/>
      <c r="J51" s="935"/>
      <c r="K51" s="929" t="s">
        <v>371</v>
      </c>
      <c r="L51" s="931"/>
      <c r="M51" s="929" t="s">
        <v>371</v>
      </c>
      <c r="N51" s="931"/>
      <c r="O51" s="929" t="s">
        <v>371</v>
      </c>
      <c r="P51" s="931"/>
      <c r="Q51" s="929" t="s">
        <v>371</v>
      </c>
      <c r="R51" s="931"/>
      <c r="S51" s="929" t="s">
        <v>371</v>
      </c>
      <c r="T51" s="931"/>
      <c r="U51" s="968"/>
      <c r="V51" s="957"/>
      <c r="W51" s="720"/>
      <c r="X51" s="720"/>
      <c r="Y51" s="720"/>
    </row>
    <row r="52" spans="1:25" ht="24" customHeight="1">
      <c r="A52" s="720">
        <v>5</v>
      </c>
      <c r="B52" s="755"/>
      <c r="C52" s="754"/>
      <c r="D52" s="754"/>
      <c r="E52" s="934"/>
      <c r="F52" s="935"/>
      <c r="G52" s="934"/>
      <c r="H52" s="935"/>
      <c r="I52" s="934"/>
      <c r="J52" s="935"/>
      <c r="K52" s="929" t="s">
        <v>371</v>
      </c>
      <c r="L52" s="931"/>
      <c r="M52" s="929" t="s">
        <v>371</v>
      </c>
      <c r="N52" s="931"/>
      <c r="O52" s="929" t="s">
        <v>371</v>
      </c>
      <c r="P52" s="931"/>
      <c r="Q52" s="929" t="s">
        <v>371</v>
      </c>
      <c r="R52" s="931"/>
      <c r="S52" s="929" t="s">
        <v>371</v>
      </c>
      <c r="T52" s="931"/>
      <c r="U52" s="968"/>
      <c r="V52" s="957"/>
      <c r="W52" s="720"/>
      <c r="X52" s="720"/>
      <c r="Y52" s="720"/>
    </row>
    <row r="53" spans="1:25" ht="24" customHeight="1">
      <c r="A53" s="720">
        <v>6</v>
      </c>
      <c r="B53" s="755"/>
      <c r="C53" s="754"/>
      <c r="D53" s="754"/>
      <c r="E53" s="934"/>
      <c r="F53" s="935"/>
      <c r="G53" s="934"/>
      <c r="H53" s="935"/>
      <c r="I53" s="934"/>
      <c r="J53" s="935"/>
      <c r="K53" s="929" t="s">
        <v>371</v>
      </c>
      <c r="L53" s="931"/>
      <c r="M53" s="929" t="s">
        <v>371</v>
      </c>
      <c r="N53" s="931"/>
      <c r="O53" s="929" t="s">
        <v>371</v>
      </c>
      <c r="P53" s="931"/>
      <c r="Q53" s="929" t="s">
        <v>371</v>
      </c>
      <c r="R53" s="931"/>
      <c r="S53" s="929" t="s">
        <v>371</v>
      </c>
      <c r="T53" s="931"/>
      <c r="U53" s="968"/>
      <c r="V53" s="957"/>
      <c r="W53" s="720"/>
      <c r="X53" s="720"/>
      <c r="Y53" s="720"/>
    </row>
    <row r="54" spans="1:25" ht="24" customHeight="1">
      <c r="A54" s="720">
        <v>7</v>
      </c>
      <c r="B54" s="755"/>
      <c r="C54" s="754"/>
      <c r="D54" s="754"/>
      <c r="E54" s="934"/>
      <c r="F54" s="935"/>
      <c r="G54" s="934"/>
      <c r="H54" s="935"/>
      <c r="I54" s="934"/>
      <c r="J54" s="935"/>
      <c r="K54" s="929" t="s">
        <v>371</v>
      </c>
      <c r="L54" s="931"/>
      <c r="M54" s="929" t="s">
        <v>371</v>
      </c>
      <c r="N54" s="931"/>
      <c r="O54" s="929" t="s">
        <v>371</v>
      </c>
      <c r="P54" s="931"/>
      <c r="Q54" s="929" t="s">
        <v>371</v>
      </c>
      <c r="R54" s="931"/>
      <c r="S54" s="929" t="s">
        <v>371</v>
      </c>
      <c r="T54" s="931"/>
      <c r="U54" s="968"/>
      <c r="V54" s="957"/>
      <c r="W54" s="720"/>
      <c r="X54" s="720"/>
      <c r="Y54" s="720"/>
    </row>
    <row r="55" spans="1:25" ht="24" customHeight="1">
      <c r="A55" s="720">
        <v>8</v>
      </c>
      <c r="B55" s="755"/>
      <c r="C55" s="754"/>
      <c r="D55" s="754"/>
      <c r="E55" s="934"/>
      <c r="F55" s="935"/>
      <c r="G55" s="934"/>
      <c r="H55" s="935"/>
      <c r="I55" s="934"/>
      <c r="J55" s="935"/>
      <c r="K55" s="929" t="s">
        <v>371</v>
      </c>
      <c r="L55" s="931"/>
      <c r="M55" s="929" t="s">
        <v>371</v>
      </c>
      <c r="N55" s="931"/>
      <c r="O55" s="929" t="s">
        <v>371</v>
      </c>
      <c r="P55" s="931"/>
      <c r="Q55" s="929" t="s">
        <v>371</v>
      </c>
      <c r="R55" s="931"/>
      <c r="S55" s="929" t="s">
        <v>371</v>
      </c>
      <c r="T55" s="931"/>
      <c r="U55" s="968"/>
      <c r="V55" s="957"/>
      <c r="W55" s="720"/>
      <c r="X55" s="720"/>
      <c r="Y55" s="720"/>
    </row>
    <row r="56" spans="1:25" ht="24" customHeight="1">
      <c r="A56" s="720">
        <v>9</v>
      </c>
      <c r="B56" s="755"/>
      <c r="C56" s="754"/>
      <c r="D56" s="754"/>
      <c r="E56" s="934"/>
      <c r="F56" s="935"/>
      <c r="G56" s="934"/>
      <c r="H56" s="935"/>
      <c r="I56" s="934"/>
      <c r="J56" s="935"/>
      <c r="K56" s="929" t="s">
        <v>371</v>
      </c>
      <c r="L56" s="931"/>
      <c r="M56" s="929" t="s">
        <v>371</v>
      </c>
      <c r="N56" s="931"/>
      <c r="O56" s="929" t="s">
        <v>371</v>
      </c>
      <c r="P56" s="931"/>
      <c r="Q56" s="929" t="s">
        <v>371</v>
      </c>
      <c r="R56" s="931"/>
      <c r="S56" s="929" t="s">
        <v>371</v>
      </c>
      <c r="T56" s="931"/>
      <c r="U56" s="968"/>
      <c r="V56" s="957"/>
      <c r="W56" s="720"/>
      <c r="X56" s="720"/>
      <c r="Y56" s="720"/>
    </row>
    <row r="57" spans="1:25" ht="24" customHeight="1">
      <c r="A57" s="720">
        <v>10</v>
      </c>
      <c r="B57" s="755"/>
      <c r="C57" s="754"/>
      <c r="D57" s="754"/>
      <c r="E57" s="934"/>
      <c r="F57" s="935"/>
      <c r="G57" s="934"/>
      <c r="H57" s="935"/>
      <c r="I57" s="934"/>
      <c r="J57" s="935"/>
      <c r="K57" s="929" t="s">
        <v>371</v>
      </c>
      <c r="L57" s="931"/>
      <c r="M57" s="929" t="s">
        <v>371</v>
      </c>
      <c r="N57" s="931"/>
      <c r="O57" s="929" t="s">
        <v>371</v>
      </c>
      <c r="P57" s="931"/>
      <c r="Q57" s="929" t="s">
        <v>371</v>
      </c>
      <c r="R57" s="931"/>
      <c r="S57" s="929" t="s">
        <v>371</v>
      </c>
      <c r="T57" s="931"/>
      <c r="U57" s="968"/>
      <c r="V57" s="957"/>
      <c r="W57" s="720"/>
      <c r="X57" s="720"/>
      <c r="Y57" s="720"/>
    </row>
    <row r="58" spans="1:25" ht="24" customHeight="1">
      <c r="A58" s="720">
        <v>11</v>
      </c>
      <c r="B58" s="755"/>
      <c r="C58" s="754"/>
      <c r="D58" s="754"/>
      <c r="E58" s="934"/>
      <c r="F58" s="935"/>
      <c r="G58" s="934"/>
      <c r="H58" s="935"/>
      <c r="I58" s="934"/>
      <c r="J58" s="935"/>
      <c r="K58" s="929" t="s">
        <v>371</v>
      </c>
      <c r="L58" s="931"/>
      <c r="M58" s="929" t="s">
        <v>371</v>
      </c>
      <c r="N58" s="931"/>
      <c r="O58" s="929" t="s">
        <v>371</v>
      </c>
      <c r="P58" s="931"/>
      <c r="Q58" s="929" t="s">
        <v>371</v>
      </c>
      <c r="R58" s="931"/>
      <c r="S58" s="929" t="s">
        <v>371</v>
      </c>
      <c r="T58" s="931"/>
      <c r="U58" s="968"/>
      <c r="V58" s="957"/>
      <c r="W58" s="720"/>
      <c r="X58" s="720"/>
      <c r="Y58" s="720"/>
    </row>
    <row r="59" spans="1:25" ht="24" customHeight="1">
      <c r="A59" s="720">
        <v>12</v>
      </c>
      <c r="B59" s="755"/>
      <c r="C59" s="754"/>
      <c r="D59" s="754"/>
      <c r="E59" s="934"/>
      <c r="F59" s="935"/>
      <c r="G59" s="934"/>
      <c r="H59" s="935"/>
      <c r="I59" s="934"/>
      <c r="J59" s="935"/>
      <c r="K59" s="929" t="s">
        <v>371</v>
      </c>
      <c r="L59" s="931"/>
      <c r="M59" s="929" t="s">
        <v>371</v>
      </c>
      <c r="N59" s="931"/>
      <c r="O59" s="929" t="s">
        <v>371</v>
      </c>
      <c r="P59" s="931"/>
      <c r="Q59" s="929" t="s">
        <v>371</v>
      </c>
      <c r="R59" s="931"/>
      <c r="S59" s="929" t="s">
        <v>371</v>
      </c>
      <c r="T59" s="931"/>
      <c r="U59" s="968"/>
      <c r="V59" s="957"/>
      <c r="W59" s="716"/>
      <c r="X59" s="716"/>
      <c r="Y59" s="716"/>
    </row>
    <row r="60" spans="1:25" ht="24" customHeight="1">
      <c r="A60" s="720">
        <v>13</v>
      </c>
      <c r="B60" s="755"/>
      <c r="C60" s="754"/>
      <c r="D60" s="754"/>
      <c r="E60" s="934"/>
      <c r="F60" s="935"/>
      <c r="G60" s="934"/>
      <c r="H60" s="935"/>
      <c r="I60" s="934"/>
      <c r="J60" s="935"/>
      <c r="K60" s="929" t="s">
        <v>371</v>
      </c>
      <c r="L60" s="931"/>
      <c r="M60" s="929" t="s">
        <v>371</v>
      </c>
      <c r="N60" s="931"/>
      <c r="O60" s="929" t="s">
        <v>371</v>
      </c>
      <c r="P60" s="931"/>
      <c r="Q60" s="929" t="s">
        <v>371</v>
      </c>
      <c r="R60" s="931"/>
      <c r="S60" s="929" t="s">
        <v>371</v>
      </c>
      <c r="T60" s="931"/>
      <c r="U60" s="968"/>
      <c r="V60" s="957"/>
      <c r="W60" s="720"/>
      <c r="X60" s="720"/>
      <c r="Y60" s="720"/>
    </row>
    <row r="61" spans="1:25" ht="24" customHeight="1">
      <c r="A61" s="720">
        <v>14</v>
      </c>
      <c r="B61" s="755"/>
      <c r="C61" s="754"/>
      <c r="D61" s="754"/>
      <c r="E61" s="934"/>
      <c r="F61" s="935"/>
      <c r="G61" s="934"/>
      <c r="H61" s="935"/>
      <c r="I61" s="934"/>
      <c r="J61" s="935"/>
      <c r="K61" s="929" t="s">
        <v>371</v>
      </c>
      <c r="L61" s="931"/>
      <c r="M61" s="929" t="s">
        <v>371</v>
      </c>
      <c r="N61" s="931"/>
      <c r="O61" s="929" t="s">
        <v>371</v>
      </c>
      <c r="P61" s="931"/>
      <c r="Q61" s="929" t="s">
        <v>371</v>
      </c>
      <c r="R61" s="931"/>
      <c r="S61" s="929" t="s">
        <v>371</v>
      </c>
      <c r="T61" s="931"/>
      <c r="U61" s="968"/>
      <c r="V61" s="957"/>
      <c r="W61" s="720"/>
      <c r="X61" s="720"/>
      <c r="Y61" s="720"/>
    </row>
    <row r="62" spans="1:25" ht="24" customHeight="1">
      <c r="A62" s="720">
        <v>15</v>
      </c>
      <c r="B62" s="755"/>
      <c r="C62" s="754"/>
      <c r="D62" s="754"/>
      <c r="E62" s="934"/>
      <c r="F62" s="935"/>
      <c r="G62" s="934"/>
      <c r="H62" s="935"/>
      <c r="I62" s="934"/>
      <c r="J62" s="935"/>
      <c r="K62" s="929" t="s">
        <v>371</v>
      </c>
      <c r="L62" s="931"/>
      <c r="M62" s="929" t="s">
        <v>371</v>
      </c>
      <c r="N62" s="931"/>
      <c r="O62" s="929" t="s">
        <v>371</v>
      </c>
      <c r="P62" s="931"/>
      <c r="Q62" s="929" t="s">
        <v>371</v>
      </c>
      <c r="R62" s="931"/>
      <c r="S62" s="929" t="s">
        <v>371</v>
      </c>
      <c r="T62" s="931"/>
      <c r="U62" s="968"/>
      <c r="V62" s="957"/>
      <c r="W62" s="720"/>
      <c r="X62" s="720"/>
      <c r="Y62" s="720"/>
    </row>
    <row r="63" spans="1:25" ht="24" customHeight="1">
      <c r="A63" s="720">
        <v>16</v>
      </c>
      <c r="B63" s="755"/>
      <c r="C63" s="754"/>
      <c r="D63" s="754"/>
      <c r="E63" s="934"/>
      <c r="F63" s="935"/>
      <c r="G63" s="934"/>
      <c r="H63" s="935"/>
      <c r="I63" s="934"/>
      <c r="J63" s="935"/>
      <c r="K63" s="929" t="s">
        <v>371</v>
      </c>
      <c r="L63" s="931"/>
      <c r="M63" s="929" t="s">
        <v>371</v>
      </c>
      <c r="N63" s="931"/>
      <c r="O63" s="929" t="s">
        <v>371</v>
      </c>
      <c r="P63" s="931"/>
      <c r="Q63" s="929" t="s">
        <v>371</v>
      </c>
      <c r="R63" s="931"/>
      <c r="S63" s="929" t="s">
        <v>371</v>
      </c>
      <c r="T63" s="931"/>
      <c r="U63" s="968"/>
      <c r="V63" s="957"/>
      <c r="W63" s="720"/>
      <c r="X63" s="720"/>
      <c r="Y63" s="720"/>
    </row>
    <row r="64" spans="1:25" ht="20.25" customHeight="1">
      <c r="A64" s="158"/>
      <c r="B64" s="158"/>
      <c r="C64" s="167"/>
      <c r="D64" s="167"/>
      <c r="E64" s="158"/>
      <c r="F64" s="158"/>
      <c r="G64" s="158"/>
      <c r="H64" s="158"/>
      <c r="I64" s="158"/>
      <c r="J64" s="158"/>
      <c r="K64" s="158"/>
      <c r="L64" s="158"/>
      <c r="M64" s="158"/>
      <c r="N64" s="158"/>
      <c r="O64" s="158"/>
      <c r="P64" s="158"/>
      <c r="Q64" s="158"/>
      <c r="R64" s="158"/>
      <c r="S64" s="158"/>
      <c r="T64" s="158"/>
      <c r="U64" s="158"/>
      <c r="V64" s="158"/>
      <c r="W64" s="158"/>
      <c r="X64" s="158"/>
      <c r="Y64" s="158"/>
    </row>
    <row r="65" spans="1:25" ht="20.25" customHeight="1">
      <c r="A65" s="928"/>
      <c r="B65" s="928"/>
      <c r="C65" s="928"/>
      <c r="D65" s="928"/>
      <c r="E65" s="928"/>
      <c r="F65" s="928"/>
      <c r="G65" s="715"/>
      <c r="H65" s="928"/>
      <c r="I65" s="928"/>
      <c r="J65" s="928"/>
      <c r="K65" s="928"/>
      <c r="L65" s="928"/>
      <c r="M65" s="928"/>
      <c r="N65" s="928"/>
      <c r="O65" s="928"/>
      <c r="P65" s="928"/>
      <c r="Q65" s="928"/>
      <c r="R65" s="928"/>
      <c r="S65" s="928"/>
      <c r="T65" s="158"/>
      <c r="U65" s="929" t="s">
        <v>355</v>
      </c>
      <c r="V65" s="930"/>
      <c r="W65" s="930"/>
      <c r="X65" s="930"/>
      <c r="Y65" s="931"/>
    </row>
    <row r="66" spans="1:25" ht="20.25" customHeight="1">
      <c r="A66" s="158"/>
      <c r="B66" s="715"/>
      <c r="C66" s="715"/>
      <c r="D66" s="715"/>
      <c r="E66" s="979"/>
      <c r="F66" s="979"/>
      <c r="G66" s="715"/>
      <c r="H66" s="158"/>
      <c r="I66" s="715"/>
      <c r="J66" s="928"/>
      <c r="K66" s="928"/>
      <c r="L66" s="928"/>
      <c r="M66" s="928"/>
      <c r="N66" s="928"/>
      <c r="O66" s="928"/>
      <c r="P66" s="928"/>
      <c r="Q66" s="928"/>
      <c r="R66" s="979"/>
      <c r="S66" s="979"/>
      <c r="T66" s="158"/>
      <c r="U66" s="169"/>
      <c r="V66" s="158"/>
      <c r="W66" s="158"/>
      <c r="X66" s="158"/>
      <c r="Y66" s="170"/>
    </row>
    <row r="67" spans="1:25" ht="20.25" customHeight="1">
      <c r="A67" s="714"/>
      <c r="B67" s="715"/>
      <c r="C67" s="167"/>
      <c r="D67" s="715"/>
      <c r="E67" s="978"/>
      <c r="F67" s="978"/>
      <c r="G67" s="718"/>
      <c r="H67" s="714"/>
      <c r="I67" s="715"/>
      <c r="J67" s="928"/>
      <c r="K67" s="928"/>
      <c r="L67" s="928"/>
      <c r="M67" s="928"/>
      <c r="N67" s="928"/>
      <c r="O67" s="928"/>
      <c r="P67" s="928"/>
      <c r="Q67" s="928"/>
      <c r="R67" s="928"/>
      <c r="S67" s="928"/>
      <c r="T67" s="158"/>
      <c r="U67" s="169"/>
      <c r="V67" s="158"/>
      <c r="W67" s="158"/>
      <c r="X67" s="158"/>
      <c r="Y67" s="170"/>
    </row>
    <row r="68" spans="1:25" ht="20.25" customHeight="1">
      <c r="A68" s="714"/>
      <c r="B68" s="715"/>
      <c r="C68" s="167"/>
      <c r="D68" s="715"/>
      <c r="E68" s="978"/>
      <c r="F68" s="978"/>
      <c r="G68" s="718"/>
      <c r="H68" s="714"/>
      <c r="I68" s="715"/>
      <c r="J68" s="928"/>
      <c r="K68" s="928"/>
      <c r="L68" s="928"/>
      <c r="M68" s="928"/>
      <c r="N68" s="928"/>
      <c r="O68" s="928"/>
      <c r="P68" s="928"/>
      <c r="Q68" s="928"/>
      <c r="R68" s="928"/>
      <c r="S68" s="928"/>
      <c r="T68" s="158"/>
      <c r="U68" s="169"/>
      <c r="V68" s="158"/>
      <c r="W68" s="158"/>
      <c r="X68" s="158"/>
      <c r="Y68" s="170"/>
    </row>
    <row r="69" spans="1:25" ht="20.25" customHeight="1">
      <c r="A69" s="714"/>
      <c r="B69" s="715"/>
      <c r="C69" s="167"/>
      <c r="D69" s="715"/>
      <c r="E69" s="978"/>
      <c r="F69" s="978"/>
      <c r="G69" s="718"/>
      <c r="H69" s="714"/>
      <c r="I69" s="715"/>
      <c r="J69" s="928"/>
      <c r="K69" s="928"/>
      <c r="L69" s="928"/>
      <c r="M69" s="928"/>
      <c r="N69" s="928"/>
      <c r="O69" s="928"/>
      <c r="P69" s="928"/>
      <c r="Q69" s="928"/>
      <c r="R69" s="928"/>
      <c r="S69" s="928"/>
      <c r="U69" s="173"/>
      <c r="Y69" s="174"/>
    </row>
    <row r="70" spans="1:25" ht="20.25" customHeight="1">
      <c r="A70" s="714"/>
      <c r="B70" s="715"/>
      <c r="C70" s="167"/>
      <c r="D70" s="715"/>
      <c r="E70" s="978"/>
      <c r="F70" s="978"/>
      <c r="G70" s="718"/>
      <c r="H70" s="714"/>
      <c r="I70" s="715"/>
      <c r="J70" s="928"/>
      <c r="K70" s="928"/>
      <c r="L70" s="928"/>
      <c r="M70" s="928"/>
      <c r="N70" s="928"/>
      <c r="O70" s="928"/>
      <c r="P70" s="928"/>
      <c r="Q70" s="928"/>
      <c r="R70" s="928"/>
      <c r="S70" s="928"/>
      <c r="T70" s="158"/>
      <c r="U70" s="929" t="s">
        <v>358</v>
      </c>
      <c r="V70" s="930"/>
      <c r="W70" s="930"/>
      <c r="X70" s="930"/>
      <c r="Y70" s="931"/>
    </row>
    <row r="71" spans="1:25" ht="20.25" customHeight="1">
      <c r="A71" s="714"/>
      <c r="B71" s="715"/>
      <c r="C71" s="167"/>
      <c r="D71" s="715"/>
      <c r="E71" s="978"/>
      <c r="F71" s="978"/>
      <c r="G71" s="718"/>
      <c r="H71" s="714"/>
      <c r="I71" s="715"/>
      <c r="J71" s="928"/>
      <c r="K71" s="928"/>
      <c r="L71" s="928"/>
      <c r="M71" s="928"/>
      <c r="N71" s="928"/>
      <c r="O71" s="928"/>
      <c r="P71" s="928"/>
      <c r="Q71" s="928"/>
      <c r="R71" s="928"/>
      <c r="S71" s="928"/>
      <c r="T71" s="158"/>
      <c r="U71" s="492"/>
      <c r="V71" s="715"/>
      <c r="W71" s="715"/>
      <c r="X71" s="715"/>
      <c r="Y71" s="493"/>
    </row>
    <row r="72" spans="1:25" ht="20.25" customHeight="1">
      <c r="A72" s="714"/>
      <c r="B72" s="715"/>
      <c r="C72" s="167"/>
      <c r="D72" s="715"/>
      <c r="E72" s="978"/>
      <c r="F72" s="978"/>
      <c r="G72" s="718"/>
      <c r="H72" s="714"/>
      <c r="I72" s="715"/>
      <c r="J72" s="928"/>
      <c r="K72" s="928"/>
      <c r="L72" s="928"/>
      <c r="M72" s="928"/>
      <c r="N72" s="928"/>
      <c r="O72" s="928"/>
      <c r="P72" s="928"/>
      <c r="Q72" s="928"/>
      <c r="R72" s="928"/>
      <c r="S72" s="928"/>
      <c r="T72" s="158"/>
      <c r="U72" s="492"/>
      <c r="V72" s="715"/>
      <c r="W72" s="715"/>
      <c r="X72" s="715"/>
      <c r="Y72" s="493"/>
    </row>
    <row r="73" spans="1:25" ht="20.25" customHeight="1">
      <c r="A73" s="714"/>
      <c r="B73" s="715"/>
      <c r="C73" s="167"/>
      <c r="D73" s="715"/>
      <c r="E73" s="978"/>
      <c r="F73" s="978"/>
      <c r="G73" s="718"/>
      <c r="H73" s="714"/>
      <c r="I73" s="715"/>
      <c r="J73" s="928"/>
      <c r="K73" s="928"/>
      <c r="L73" s="928"/>
      <c r="M73" s="928"/>
      <c r="N73" s="928"/>
      <c r="O73" s="928"/>
      <c r="P73" s="928"/>
      <c r="Q73" s="928"/>
      <c r="R73" s="928"/>
      <c r="S73" s="928"/>
      <c r="U73" s="173"/>
      <c r="Y73" s="174"/>
    </row>
    <row r="74" spans="1:25" ht="20.25" customHeight="1">
      <c r="A74" s="714"/>
      <c r="B74" s="715"/>
      <c r="C74" s="167"/>
      <c r="D74" s="715"/>
      <c r="E74" s="978"/>
      <c r="F74" s="978"/>
      <c r="G74" s="718"/>
      <c r="H74" s="714"/>
      <c r="I74" s="715"/>
      <c r="J74" s="928"/>
      <c r="K74" s="928"/>
      <c r="L74" s="928"/>
      <c r="M74" s="928"/>
      <c r="N74" s="928"/>
      <c r="O74" s="928"/>
      <c r="P74" s="928"/>
      <c r="Q74" s="928"/>
      <c r="R74" s="928"/>
      <c r="S74" s="928"/>
      <c r="T74" s="158"/>
      <c r="U74" s="175"/>
      <c r="V74" s="176"/>
      <c r="W74" s="176"/>
      <c r="X74" s="176"/>
      <c r="Y74" s="177"/>
    </row>
    <row r="75" spans="1:25" ht="12" customHeight="1">
      <c r="A75" s="714"/>
      <c r="B75" s="715"/>
      <c r="C75" s="167"/>
      <c r="D75" s="715"/>
      <c r="E75" s="718"/>
      <c r="F75" s="718"/>
      <c r="G75" s="718"/>
      <c r="H75" s="714"/>
      <c r="I75" s="715"/>
      <c r="J75" s="715"/>
      <c r="K75" s="715"/>
      <c r="L75" s="715"/>
      <c r="M75" s="715"/>
      <c r="N75" s="715"/>
      <c r="O75" s="715"/>
      <c r="P75" s="715"/>
      <c r="Q75" s="715"/>
      <c r="R75" s="715"/>
      <c r="S75" s="715"/>
      <c r="T75" s="158"/>
      <c r="U75" s="158"/>
      <c r="V75" s="158"/>
      <c r="W75" s="158"/>
      <c r="X75" s="158"/>
      <c r="Y75" s="158"/>
    </row>
    <row r="76" spans="1:25" ht="38.25" customHeight="1">
      <c r="A76" s="942" t="s">
        <v>360</v>
      </c>
      <c r="B76" s="943"/>
      <c r="C76" s="943"/>
      <c r="D76" s="944"/>
      <c r="E76" s="929" t="s">
        <v>4</v>
      </c>
      <c r="F76" s="931"/>
      <c r="G76" s="945">
        <f>Boys!$G$3</f>
        <v>46271</v>
      </c>
      <c r="H76" s="946"/>
      <c r="I76" s="947"/>
      <c r="J76" s="929" t="s">
        <v>5</v>
      </c>
      <c r="K76" s="931"/>
      <c r="L76" s="948" t="str">
        <f>$L$10</f>
        <v>Tilsley</v>
      </c>
      <c r="M76" s="949"/>
      <c r="N76" s="949"/>
      <c r="O76" s="949"/>
      <c r="P76" s="949"/>
      <c r="Q76" s="950"/>
      <c r="R76" s="929" t="s">
        <v>340</v>
      </c>
      <c r="S76" s="931"/>
      <c r="T76" s="948" t="str">
        <f>'Read Me First'!$A$1</f>
        <v>Oxfordshire Track and Field League 2026</v>
      </c>
      <c r="U76" s="949"/>
      <c r="V76" s="949"/>
      <c r="W76" s="949"/>
      <c r="X76" s="949"/>
      <c r="Y76" s="950"/>
    </row>
    <row r="77" spans="1:25" ht="38.25" customHeight="1">
      <c r="A77" s="929" t="s">
        <v>283</v>
      </c>
      <c r="B77" s="931"/>
      <c r="C77" s="948" t="str">
        <f>"Discus U14 Girls (" &amp;DataCalcs!$N$711 &amp; " athletes) - " &amp; DataTables!$R$88</f>
        <v>Discus U14 Girls (0 athletes) - 0.75kg</v>
      </c>
      <c r="D77" s="950"/>
      <c r="E77" s="929" t="s">
        <v>341</v>
      </c>
      <c r="F77" s="931"/>
      <c r="G77" s="951">
        <f>DataTables!$Q$88</f>
        <v>0.48958333333333331</v>
      </c>
      <c r="H77" s="952"/>
      <c r="I77" s="953"/>
      <c r="J77" s="929" t="s">
        <v>342</v>
      </c>
      <c r="K77" s="930"/>
      <c r="L77" s="956">
        <f>DataTables!$N$88</f>
        <v>29.17</v>
      </c>
      <c r="M77" s="957"/>
      <c r="N77" s="948" t="s">
        <v>361</v>
      </c>
      <c r="O77" s="949"/>
      <c r="P77" s="949"/>
      <c r="Q77" s="949"/>
      <c r="R77" s="949"/>
      <c r="S77" s="949"/>
      <c r="T77" s="949"/>
      <c r="U77" s="949"/>
      <c r="V77" s="949"/>
      <c r="W77" s="949"/>
      <c r="X77" s="949"/>
      <c r="Y77" s="950"/>
    </row>
    <row r="78" spans="1:25" ht="20.25" customHeight="1">
      <c r="A78" s="158"/>
      <c r="B78" s="158"/>
      <c r="C78" s="158"/>
      <c r="D78" s="159"/>
      <c r="E78" s="715"/>
      <c r="F78" s="715"/>
      <c r="G78" s="160"/>
      <c r="H78" s="160"/>
      <c r="I78" s="715"/>
      <c r="J78" s="715"/>
      <c r="K78" s="713"/>
      <c r="L78" s="713"/>
      <c r="M78" s="713"/>
      <c r="N78" s="161"/>
      <c r="O78" s="161"/>
      <c r="P78" s="162"/>
      <c r="Q78" s="161"/>
      <c r="R78" s="163"/>
      <c r="S78" s="163"/>
      <c r="T78" s="163"/>
      <c r="U78" s="163"/>
      <c r="V78" s="163"/>
      <c r="W78" s="163"/>
      <c r="X78" s="163"/>
      <c r="Y78" s="163"/>
    </row>
    <row r="79" spans="1:25" ht="38.25" customHeight="1">
      <c r="A79" s="958" t="s">
        <v>344</v>
      </c>
      <c r="B79" s="960" t="s">
        <v>302</v>
      </c>
      <c r="C79" s="960" t="s">
        <v>345</v>
      </c>
      <c r="D79" s="960" t="s">
        <v>346</v>
      </c>
      <c r="E79" s="962" t="s">
        <v>362</v>
      </c>
      <c r="F79" s="963"/>
      <c r="G79" s="962" t="s">
        <v>363</v>
      </c>
      <c r="H79" s="963"/>
      <c r="I79" s="962" t="s">
        <v>364</v>
      </c>
      <c r="J79" s="963"/>
      <c r="K79" s="962" t="s">
        <v>365</v>
      </c>
      <c r="L79" s="963"/>
      <c r="M79" s="987" t="s">
        <v>366</v>
      </c>
      <c r="N79" s="988"/>
      <c r="O79" s="962" t="s">
        <v>367</v>
      </c>
      <c r="P79" s="963"/>
      <c r="Q79" s="962" t="s">
        <v>368</v>
      </c>
      <c r="R79" s="963"/>
      <c r="S79" s="962" t="s">
        <v>369</v>
      </c>
      <c r="T79" s="963"/>
      <c r="U79" s="962" t="s">
        <v>370</v>
      </c>
      <c r="V79" s="963"/>
      <c r="W79" s="938" t="s">
        <v>350</v>
      </c>
      <c r="X79" s="940" t="s">
        <v>351</v>
      </c>
      <c r="Y79" s="941"/>
    </row>
    <row r="80" spans="1:25" ht="20.25" customHeight="1">
      <c r="A80" s="959"/>
      <c r="B80" s="961"/>
      <c r="C80" s="961"/>
      <c r="D80" s="961"/>
      <c r="E80" s="940" t="s">
        <v>352</v>
      </c>
      <c r="F80" s="941"/>
      <c r="G80" s="940" t="s">
        <v>352</v>
      </c>
      <c r="H80" s="941"/>
      <c r="I80" s="940" t="s">
        <v>352</v>
      </c>
      <c r="J80" s="941"/>
      <c r="K80" s="940" t="s">
        <v>352</v>
      </c>
      <c r="L80" s="941"/>
      <c r="M80" s="989"/>
      <c r="N80" s="990"/>
      <c r="O80" s="940" t="s">
        <v>352</v>
      </c>
      <c r="P80" s="941"/>
      <c r="Q80" s="940" t="s">
        <v>352</v>
      </c>
      <c r="R80" s="941"/>
      <c r="S80" s="940" t="s">
        <v>352</v>
      </c>
      <c r="T80" s="941"/>
      <c r="U80" s="940" t="s">
        <v>352</v>
      </c>
      <c r="V80" s="941"/>
      <c r="W80" s="939"/>
      <c r="X80" s="719" t="s">
        <v>71</v>
      </c>
      <c r="Y80" s="719" t="s">
        <v>65</v>
      </c>
    </row>
    <row r="81" spans="1:25" ht="24" customHeight="1">
      <c r="A81" s="717">
        <v>1</v>
      </c>
      <c r="B81" s="755" t="str" cm="1">
        <f t="array" ref="B81:D82">IFERROR(_xlfn.TAKE(_xlfn.ANCHORARRAY(DataCalcs!$DG$331),16),"")</f>
        <v xml:space="preserve"> </v>
      </c>
      <c r="C81" s="754" t="str">
        <v/>
      </c>
      <c r="D81" s="754" t="str">
        <v/>
      </c>
      <c r="E81" s="934"/>
      <c r="F81" s="935"/>
      <c r="G81" s="934"/>
      <c r="H81" s="935"/>
      <c r="I81" s="934"/>
      <c r="J81" s="935"/>
      <c r="K81" s="929" t="s">
        <v>371</v>
      </c>
      <c r="L81" s="931"/>
      <c r="M81" s="929" t="s">
        <v>371</v>
      </c>
      <c r="N81" s="931"/>
      <c r="O81" s="929" t="s">
        <v>371</v>
      </c>
      <c r="P81" s="931"/>
      <c r="Q81" s="929" t="s">
        <v>371</v>
      </c>
      <c r="R81" s="931"/>
      <c r="S81" s="929" t="s">
        <v>371</v>
      </c>
      <c r="T81" s="931"/>
      <c r="U81" s="968"/>
      <c r="V81" s="957"/>
      <c r="W81" s="720"/>
      <c r="X81" s="720"/>
      <c r="Y81" s="720"/>
    </row>
    <row r="82" spans="1:25" ht="24" customHeight="1">
      <c r="A82" s="720">
        <v>2</v>
      </c>
      <c r="B82" s="755" t="str">
        <v xml:space="preserve"> </v>
      </c>
      <c r="C82" s="754" t="str">
        <v/>
      </c>
      <c r="D82" s="754" t="str">
        <v/>
      </c>
      <c r="E82" s="934"/>
      <c r="F82" s="935"/>
      <c r="G82" s="934"/>
      <c r="H82" s="935"/>
      <c r="I82" s="934"/>
      <c r="J82" s="935"/>
      <c r="K82" s="929" t="s">
        <v>371</v>
      </c>
      <c r="L82" s="931"/>
      <c r="M82" s="929" t="s">
        <v>371</v>
      </c>
      <c r="N82" s="931"/>
      <c r="O82" s="929" t="s">
        <v>371</v>
      </c>
      <c r="P82" s="931"/>
      <c r="Q82" s="929" t="s">
        <v>371</v>
      </c>
      <c r="R82" s="931"/>
      <c r="S82" s="929" t="s">
        <v>371</v>
      </c>
      <c r="T82" s="931"/>
      <c r="U82" s="968"/>
      <c r="V82" s="957"/>
      <c r="W82" s="720"/>
      <c r="X82" s="720"/>
      <c r="Y82" s="720"/>
    </row>
    <row r="83" spans="1:25" ht="24" customHeight="1">
      <c r="A83" s="720">
        <v>3</v>
      </c>
      <c r="B83" s="755"/>
      <c r="C83" s="754"/>
      <c r="D83" s="754"/>
      <c r="E83" s="934"/>
      <c r="F83" s="935"/>
      <c r="G83" s="934"/>
      <c r="H83" s="935"/>
      <c r="I83" s="934"/>
      <c r="J83" s="935"/>
      <c r="K83" s="929" t="s">
        <v>371</v>
      </c>
      <c r="L83" s="931"/>
      <c r="M83" s="929" t="s">
        <v>371</v>
      </c>
      <c r="N83" s="931"/>
      <c r="O83" s="929" t="s">
        <v>371</v>
      </c>
      <c r="P83" s="931"/>
      <c r="Q83" s="929" t="s">
        <v>371</v>
      </c>
      <c r="R83" s="931"/>
      <c r="S83" s="929" t="s">
        <v>371</v>
      </c>
      <c r="T83" s="931"/>
      <c r="U83" s="968"/>
      <c r="V83" s="957"/>
      <c r="W83" s="720"/>
      <c r="X83" s="720"/>
      <c r="Y83" s="720"/>
    </row>
    <row r="84" spans="1:25" ht="24" customHeight="1">
      <c r="A84" s="720">
        <v>4</v>
      </c>
      <c r="B84" s="755"/>
      <c r="C84" s="754"/>
      <c r="D84" s="754"/>
      <c r="E84" s="934"/>
      <c r="F84" s="935"/>
      <c r="G84" s="934"/>
      <c r="H84" s="935"/>
      <c r="I84" s="934"/>
      <c r="J84" s="935"/>
      <c r="K84" s="929" t="s">
        <v>371</v>
      </c>
      <c r="L84" s="931"/>
      <c r="M84" s="929" t="s">
        <v>371</v>
      </c>
      <c r="N84" s="931"/>
      <c r="O84" s="929" t="s">
        <v>371</v>
      </c>
      <c r="P84" s="931"/>
      <c r="Q84" s="929" t="s">
        <v>371</v>
      </c>
      <c r="R84" s="931"/>
      <c r="S84" s="929" t="s">
        <v>371</v>
      </c>
      <c r="T84" s="931"/>
      <c r="U84" s="968"/>
      <c r="V84" s="957"/>
      <c r="W84" s="720"/>
      <c r="X84" s="720"/>
      <c r="Y84" s="720"/>
    </row>
    <row r="85" spans="1:25" ht="24" customHeight="1">
      <c r="A85" s="720">
        <v>5</v>
      </c>
      <c r="B85" s="755"/>
      <c r="C85" s="754"/>
      <c r="D85" s="754"/>
      <c r="E85" s="934"/>
      <c r="F85" s="935"/>
      <c r="G85" s="934"/>
      <c r="H85" s="935"/>
      <c r="I85" s="934"/>
      <c r="J85" s="935"/>
      <c r="K85" s="929" t="s">
        <v>371</v>
      </c>
      <c r="L85" s="931"/>
      <c r="M85" s="929" t="s">
        <v>371</v>
      </c>
      <c r="N85" s="931"/>
      <c r="O85" s="929" t="s">
        <v>371</v>
      </c>
      <c r="P85" s="931"/>
      <c r="Q85" s="929" t="s">
        <v>371</v>
      </c>
      <c r="R85" s="931"/>
      <c r="S85" s="929" t="s">
        <v>371</v>
      </c>
      <c r="T85" s="931"/>
      <c r="U85" s="968"/>
      <c r="V85" s="957"/>
      <c r="W85" s="720"/>
      <c r="X85" s="720"/>
      <c r="Y85" s="720"/>
    </row>
    <row r="86" spans="1:25" ht="24" customHeight="1">
      <c r="A86" s="720">
        <v>6</v>
      </c>
      <c r="B86" s="755"/>
      <c r="C86" s="754"/>
      <c r="D86" s="754"/>
      <c r="E86" s="934"/>
      <c r="F86" s="935"/>
      <c r="G86" s="934"/>
      <c r="H86" s="935"/>
      <c r="I86" s="934"/>
      <c r="J86" s="935"/>
      <c r="K86" s="929" t="s">
        <v>371</v>
      </c>
      <c r="L86" s="931"/>
      <c r="M86" s="929" t="s">
        <v>371</v>
      </c>
      <c r="N86" s="931"/>
      <c r="O86" s="929" t="s">
        <v>371</v>
      </c>
      <c r="P86" s="931"/>
      <c r="Q86" s="929" t="s">
        <v>371</v>
      </c>
      <c r="R86" s="931"/>
      <c r="S86" s="929" t="s">
        <v>371</v>
      </c>
      <c r="T86" s="931"/>
      <c r="U86" s="968"/>
      <c r="V86" s="957"/>
      <c r="W86" s="720"/>
      <c r="X86" s="720"/>
      <c r="Y86" s="720"/>
    </row>
    <row r="87" spans="1:25" ht="24" customHeight="1">
      <c r="A87" s="720">
        <v>7</v>
      </c>
      <c r="B87" s="755"/>
      <c r="C87" s="754"/>
      <c r="D87" s="754"/>
      <c r="E87" s="934"/>
      <c r="F87" s="935"/>
      <c r="G87" s="934"/>
      <c r="H87" s="935"/>
      <c r="I87" s="934"/>
      <c r="J87" s="935"/>
      <c r="K87" s="929" t="s">
        <v>371</v>
      </c>
      <c r="L87" s="931"/>
      <c r="M87" s="929" t="s">
        <v>371</v>
      </c>
      <c r="N87" s="931"/>
      <c r="O87" s="929" t="s">
        <v>371</v>
      </c>
      <c r="P87" s="931"/>
      <c r="Q87" s="929" t="s">
        <v>371</v>
      </c>
      <c r="R87" s="931"/>
      <c r="S87" s="929" t="s">
        <v>371</v>
      </c>
      <c r="T87" s="931"/>
      <c r="U87" s="968"/>
      <c r="V87" s="957"/>
      <c r="W87" s="720"/>
      <c r="X87" s="720"/>
      <c r="Y87" s="720"/>
    </row>
    <row r="88" spans="1:25" ht="24" customHeight="1">
      <c r="A88" s="720">
        <v>8</v>
      </c>
      <c r="B88" s="755"/>
      <c r="C88" s="754"/>
      <c r="D88" s="754"/>
      <c r="E88" s="934"/>
      <c r="F88" s="935"/>
      <c r="G88" s="934"/>
      <c r="H88" s="935"/>
      <c r="I88" s="934"/>
      <c r="J88" s="935"/>
      <c r="K88" s="929" t="s">
        <v>371</v>
      </c>
      <c r="L88" s="931"/>
      <c r="M88" s="929" t="s">
        <v>371</v>
      </c>
      <c r="N88" s="931"/>
      <c r="O88" s="929" t="s">
        <v>371</v>
      </c>
      <c r="P88" s="931"/>
      <c r="Q88" s="929" t="s">
        <v>371</v>
      </c>
      <c r="R88" s="931"/>
      <c r="S88" s="929" t="s">
        <v>371</v>
      </c>
      <c r="T88" s="931"/>
      <c r="U88" s="968"/>
      <c r="V88" s="957"/>
      <c r="W88" s="720"/>
      <c r="X88" s="720"/>
      <c r="Y88" s="720"/>
    </row>
    <row r="89" spans="1:25" ht="24" customHeight="1">
      <c r="A89" s="720">
        <v>9</v>
      </c>
      <c r="B89" s="755"/>
      <c r="C89" s="754"/>
      <c r="D89" s="754"/>
      <c r="E89" s="934"/>
      <c r="F89" s="935"/>
      <c r="G89" s="934"/>
      <c r="H89" s="935"/>
      <c r="I89" s="934"/>
      <c r="J89" s="935"/>
      <c r="K89" s="929" t="s">
        <v>371</v>
      </c>
      <c r="L89" s="931"/>
      <c r="M89" s="929" t="s">
        <v>371</v>
      </c>
      <c r="N89" s="931"/>
      <c r="O89" s="929" t="s">
        <v>371</v>
      </c>
      <c r="P89" s="931"/>
      <c r="Q89" s="929" t="s">
        <v>371</v>
      </c>
      <c r="R89" s="931"/>
      <c r="S89" s="929" t="s">
        <v>371</v>
      </c>
      <c r="T89" s="931"/>
      <c r="U89" s="968"/>
      <c r="V89" s="957"/>
      <c r="W89" s="720"/>
      <c r="X89" s="720"/>
      <c r="Y89" s="720"/>
    </row>
    <row r="90" spans="1:25" ht="24" customHeight="1">
      <c r="A90" s="720">
        <v>10</v>
      </c>
      <c r="B90" s="755"/>
      <c r="C90" s="754"/>
      <c r="D90" s="754"/>
      <c r="E90" s="934"/>
      <c r="F90" s="935"/>
      <c r="G90" s="934"/>
      <c r="H90" s="935"/>
      <c r="I90" s="934"/>
      <c r="J90" s="935"/>
      <c r="K90" s="929" t="s">
        <v>371</v>
      </c>
      <c r="L90" s="931"/>
      <c r="M90" s="929" t="s">
        <v>371</v>
      </c>
      <c r="N90" s="931"/>
      <c r="O90" s="929" t="s">
        <v>371</v>
      </c>
      <c r="P90" s="931"/>
      <c r="Q90" s="929" t="s">
        <v>371</v>
      </c>
      <c r="R90" s="931"/>
      <c r="S90" s="929" t="s">
        <v>371</v>
      </c>
      <c r="T90" s="931"/>
      <c r="U90" s="968"/>
      <c r="V90" s="957"/>
      <c r="W90" s="720"/>
      <c r="X90" s="720"/>
      <c r="Y90" s="720"/>
    </row>
    <row r="91" spans="1:25" ht="24" customHeight="1">
      <c r="A91" s="720">
        <v>11</v>
      </c>
      <c r="B91" s="755"/>
      <c r="C91" s="754"/>
      <c r="D91" s="754"/>
      <c r="E91" s="934"/>
      <c r="F91" s="935"/>
      <c r="G91" s="934"/>
      <c r="H91" s="935"/>
      <c r="I91" s="934"/>
      <c r="J91" s="935"/>
      <c r="K91" s="929" t="s">
        <v>371</v>
      </c>
      <c r="L91" s="931"/>
      <c r="M91" s="929" t="s">
        <v>371</v>
      </c>
      <c r="N91" s="931"/>
      <c r="O91" s="929" t="s">
        <v>371</v>
      </c>
      <c r="P91" s="931"/>
      <c r="Q91" s="929" t="s">
        <v>371</v>
      </c>
      <c r="R91" s="931"/>
      <c r="S91" s="929" t="s">
        <v>371</v>
      </c>
      <c r="T91" s="931"/>
      <c r="U91" s="968"/>
      <c r="V91" s="957"/>
      <c r="W91" s="720"/>
      <c r="X91" s="720"/>
      <c r="Y91" s="720"/>
    </row>
    <row r="92" spans="1:25" ht="24" customHeight="1">
      <c r="A92" s="720">
        <v>12</v>
      </c>
      <c r="B92" s="755"/>
      <c r="C92" s="754"/>
      <c r="D92" s="754"/>
      <c r="E92" s="934"/>
      <c r="F92" s="935"/>
      <c r="G92" s="934"/>
      <c r="H92" s="935"/>
      <c r="I92" s="934"/>
      <c r="J92" s="935"/>
      <c r="K92" s="929" t="s">
        <v>371</v>
      </c>
      <c r="L92" s="931"/>
      <c r="M92" s="929" t="s">
        <v>371</v>
      </c>
      <c r="N92" s="931"/>
      <c r="O92" s="929" t="s">
        <v>371</v>
      </c>
      <c r="P92" s="931"/>
      <c r="Q92" s="929" t="s">
        <v>371</v>
      </c>
      <c r="R92" s="931"/>
      <c r="S92" s="929" t="s">
        <v>371</v>
      </c>
      <c r="T92" s="931"/>
      <c r="U92" s="968"/>
      <c r="V92" s="957"/>
      <c r="W92" s="716"/>
      <c r="X92" s="716"/>
      <c r="Y92" s="716"/>
    </row>
    <row r="93" spans="1:25" ht="24" customHeight="1">
      <c r="A93" s="720">
        <v>13</v>
      </c>
      <c r="B93" s="755"/>
      <c r="C93" s="754"/>
      <c r="D93" s="754"/>
      <c r="E93" s="934"/>
      <c r="F93" s="935"/>
      <c r="G93" s="934"/>
      <c r="H93" s="935"/>
      <c r="I93" s="934"/>
      <c r="J93" s="935"/>
      <c r="K93" s="929" t="s">
        <v>371</v>
      </c>
      <c r="L93" s="931"/>
      <c r="M93" s="929" t="s">
        <v>371</v>
      </c>
      <c r="N93" s="931"/>
      <c r="O93" s="929" t="s">
        <v>371</v>
      </c>
      <c r="P93" s="931"/>
      <c r="Q93" s="929" t="s">
        <v>371</v>
      </c>
      <c r="R93" s="931"/>
      <c r="S93" s="929" t="s">
        <v>371</v>
      </c>
      <c r="T93" s="931"/>
      <c r="U93" s="968"/>
      <c r="V93" s="957"/>
      <c r="W93" s="720"/>
      <c r="X93" s="720"/>
      <c r="Y93" s="720"/>
    </row>
    <row r="94" spans="1:25" ht="24" customHeight="1">
      <c r="A94" s="720">
        <v>14</v>
      </c>
      <c r="B94" s="755"/>
      <c r="C94" s="754"/>
      <c r="D94" s="754"/>
      <c r="E94" s="934"/>
      <c r="F94" s="935"/>
      <c r="G94" s="934"/>
      <c r="H94" s="935"/>
      <c r="I94" s="934"/>
      <c r="J94" s="935"/>
      <c r="K94" s="929" t="s">
        <v>371</v>
      </c>
      <c r="L94" s="931"/>
      <c r="M94" s="929" t="s">
        <v>371</v>
      </c>
      <c r="N94" s="931"/>
      <c r="O94" s="929" t="s">
        <v>371</v>
      </c>
      <c r="P94" s="931"/>
      <c r="Q94" s="929" t="s">
        <v>371</v>
      </c>
      <c r="R94" s="931"/>
      <c r="S94" s="929" t="s">
        <v>371</v>
      </c>
      <c r="T94" s="931"/>
      <c r="U94" s="968"/>
      <c r="V94" s="957"/>
      <c r="W94" s="720"/>
      <c r="X94" s="720"/>
      <c r="Y94" s="720"/>
    </row>
    <row r="95" spans="1:25" ht="24" customHeight="1">
      <c r="A95" s="720">
        <v>15</v>
      </c>
      <c r="B95" s="755"/>
      <c r="C95" s="754"/>
      <c r="D95" s="754"/>
      <c r="E95" s="934"/>
      <c r="F95" s="935"/>
      <c r="G95" s="934"/>
      <c r="H95" s="935"/>
      <c r="I95" s="934"/>
      <c r="J95" s="935"/>
      <c r="K95" s="929" t="s">
        <v>371</v>
      </c>
      <c r="L95" s="931"/>
      <c r="M95" s="929" t="s">
        <v>371</v>
      </c>
      <c r="N95" s="931"/>
      <c r="O95" s="929" t="s">
        <v>371</v>
      </c>
      <c r="P95" s="931"/>
      <c r="Q95" s="929" t="s">
        <v>371</v>
      </c>
      <c r="R95" s="931"/>
      <c r="S95" s="929" t="s">
        <v>371</v>
      </c>
      <c r="T95" s="931"/>
      <c r="U95" s="968"/>
      <c r="V95" s="957"/>
      <c r="W95" s="720"/>
      <c r="X95" s="720"/>
      <c r="Y95" s="720"/>
    </row>
    <row r="96" spans="1:25" ht="24" customHeight="1">
      <c r="A96" s="720">
        <v>16</v>
      </c>
      <c r="B96" s="755"/>
      <c r="C96" s="754"/>
      <c r="D96" s="754"/>
      <c r="E96" s="934"/>
      <c r="F96" s="935"/>
      <c r="G96" s="934"/>
      <c r="H96" s="935"/>
      <c r="I96" s="934"/>
      <c r="J96" s="935"/>
      <c r="K96" s="929" t="s">
        <v>371</v>
      </c>
      <c r="L96" s="931"/>
      <c r="M96" s="929" t="s">
        <v>371</v>
      </c>
      <c r="N96" s="931"/>
      <c r="O96" s="929" t="s">
        <v>371</v>
      </c>
      <c r="P96" s="931"/>
      <c r="Q96" s="929" t="s">
        <v>371</v>
      </c>
      <c r="R96" s="931"/>
      <c r="S96" s="929" t="s">
        <v>371</v>
      </c>
      <c r="T96" s="931"/>
      <c r="U96" s="968"/>
      <c r="V96" s="957"/>
      <c r="W96" s="720"/>
      <c r="X96" s="720"/>
      <c r="Y96" s="720"/>
    </row>
    <row r="97" spans="1:25" ht="20.25" customHeight="1">
      <c r="A97" s="158"/>
      <c r="B97" s="158"/>
      <c r="C97" s="167"/>
      <c r="D97" s="167"/>
      <c r="E97" s="158"/>
      <c r="F97" s="158"/>
      <c r="G97" s="158"/>
      <c r="H97" s="158"/>
      <c r="I97" s="158"/>
      <c r="J97" s="158"/>
      <c r="K97" s="158"/>
      <c r="L97" s="158"/>
      <c r="M97" s="158"/>
      <c r="N97" s="158"/>
      <c r="O97" s="158"/>
      <c r="P97" s="158"/>
      <c r="Q97" s="158"/>
      <c r="R97" s="158"/>
      <c r="S97" s="158"/>
      <c r="T97" s="158"/>
      <c r="U97" s="158"/>
      <c r="V97" s="158"/>
      <c r="W97" s="158"/>
      <c r="X97" s="158"/>
      <c r="Y97" s="158"/>
    </row>
    <row r="98" spans="1:25" ht="20.25" customHeight="1">
      <c r="A98" s="929" t="s">
        <v>353</v>
      </c>
      <c r="B98" s="930"/>
      <c r="C98" s="930"/>
      <c r="D98" s="930"/>
      <c r="E98" s="930"/>
      <c r="F98" s="931"/>
      <c r="G98" s="715"/>
      <c r="H98" s="929" t="s">
        <v>354</v>
      </c>
      <c r="I98" s="930"/>
      <c r="J98" s="930"/>
      <c r="K98" s="930"/>
      <c r="L98" s="930"/>
      <c r="M98" s="930"/>
      <c r="N98" s="930"/>
      <c r="O98" s="930"/>
      <c r="P98" s="930"/>
      <c r="Q98" s="930"/>
      <c r="R98" s="930"/>
      <c r="S98" s="931"/>
      <c r="T98" s="158"/>
      <c r="U98" s="929" t="s">
        <v>355</v>
      </c>
      <c r="V98" s="930"/>
      <c r="W98" s="930"/>
      <c r="X98" s="930"/>
      <c r="Y98" s="931"/>
    </row>
    <row r="99" spans="1:25" ht="20.25" customHeight="1">
      <c r="A99" s="168"/>
      <c r="B99" s="720" t="s">
        <v>356</v>
      </c>
      <c r="C99" s="720" t="s">
        <v>345</v>
      </c>
      <c r="D99" s="720" t="s">
        <v>346</v>
      </c>
      <c r="E99" s="940" t="s">
        <v>372</v>
      </c>
      <c r="F99" s="941"/>
      <c r="G99" s="715"/>
      <c r="H99" s="168"/>
      <c r="I99" s="720" t="s">
        <v>356</v>
      </c>
      <c r="J99" s="929" t="s">
        <v>345</v>
      </c>
      <c r="K99" s="930"/>
      <c r="L99" s="930"/>
      <c r="M99" s="930"/>
      <c r="N99" s="931"/>
      <c r="O99" s="929" t="s">
        <v>346</v>
      </c>
      <c r="P99" s="930"/>
      <c r="Q99" s="931"/>
      <c r="R99" s="940" t="s">
        <v>372</v>
      </c>
      <c r="S99" s="941"/>
      <c r="T99" s="158"/>
      <c r="U99" s="169"/>
      <c r="V99" s="158"/>
      <c r="W99" s="158"/>
      <c r="X99" s="158"/>
      <c r="Y99" s="170"/>
    </row>
    <row r="100" spans="1:25" ht="20.25" customHeight="1">
      <c r="A100" s="171">
        <v>1</v>
      </c>
      <c r="B100" s="720"/>
      <c r="C100" s="172"/>
      <c r="D100" s="720"/>
      <c r="E100" s="1001"/>
      <c r="F100" s="1002"/>
      <c r="G100" s="718"/>
      <c r="H100" s="171">
        <v>1</v>
      </c>
      <c r="I100" s="720"/>
      <c r="J100" s="929"/>
      <c r="K100" s="930"/>
      <c r="L100" s="930"/>
      <c r="M100" s="930"/>
      <c r="N100" s="931"/>
      <c r="O100" s="929"/>
      <c r="P100" s="930"/>
      <c r="Q100" s="931"/>
      <c r="R100" s="929"/>
      <c r="S100" s="931"/>
      <c r="T100" s="158"/>
      <c r="U100" s="169"/>
      <c r="V100" s="158"/>
      <c r="W100" s="158"/>
      <c r="X100" s="158"/>
      <c r="Y100" s="170"/>
    </row>
    <row r="101" spans="1:25" ht="20.25" customHeight="1">
      <c r="A101" s="171">
        <v>2</v>
      </c>
      <c r="B101" s="720"/>
      <c r="C101" s="172"/>
      <c r="D101" s="720"/>
      <c r="E101" s="1001"/>
      <c r="F101" s="1002"/>
      <c r="G101" s="718"/>
      <c r="H101" s="171">
        <v>2</v>
      </c>
      <c r="I101" s="720"/>
      <c r="J101" s="929"/>
      <c r="K101" s="930"/>
      <c r="L101" s="930"/>
      <c r="M101" s="930"/>
      <c r="N101" s="931"/>
      <c r="O101" s="929"/>
      <c r="P101" s="930"/>
      <c r="Q101" s="931"/>
      <c r="R101" s="929"/>
      <c r="S101" s="931"/>
      <c r="T101" s="158"/>
      <c r="U101" s="169"/>
      <c r="V101" s="158"/>
      <c r="W101" s="158"/>
      <c r="X101" s="158"/>
      <c r="Y101" s="170"/>
    </row>
    <row r="102" spans="1:25" ht="20.25" customHeight="1">
      <c r="A102" s="171">
        <v>3</v>
      </c>
      <c r="B102" s="720"/>
      <c r="C102" s="172"/>
      <c r="D102" s="720"/>
      <c r="E102" s="1001"/>
      <c r="F102" s="1002"/>
      <c r="G102" s="718"/>
      <c r="H102" s="171">
        <v>3</v>
      </c>
      <c r="I102" s="720"/>
      <c r="J102" s="929"/>
      <c r="K102" s="930"/>
      <c r="L102" s="930"/>
      <c r="M102" s="930"/>
      <c r="N102" s="931"/>
      <c r="O102" s="929"/>
      <c r="P102" s="930"/>
      <c r="Q102" s="931"/>
      <c r="R102" s="929"/>
      <c r="S102" s="931"/>
      <c r="U102" s="173"/>
      <c r="Y102" s="174"/>
    </row>
    <row r="103" spans="1:25" ht="20.25" customHeight="1">
      <c r="A103" s="171">
        <v>4</v>
      </c>
      <c r="B103" s="720"/>
      <c r="C103" s="172"/>
      <c r="D103" s="720"/>
      <c r="E103" s="1001"/>
      <c r="F103" s="1002"/>
      <c r="G103" s="718"/>
      <c r="H103" s="171">
        <v>4</v>
      </c>
      <c r="I103" s="720"/>
      <c r="J103" s="929"/>
      <c r="K103" s="930"/>
      <c r="L103" s="930"/>
      <c r="M103" s="930"/>
      <c r="N103" s="931"/>
      <c r="O103" s="929"/>
      <c r="P103" s="930"/>
      <c r="Q103" s="931"/>
      <c r="R103" s="929"/>
      <c r="S103" s="931"/>
      <c r="T103" s="158"/>
      <c r="U103" s="929" t="s">
        <v>358</v>
      </c>
      <c r="V103" s="930"/>
      <c r="W103" s="930"/>
      <c r="X103" s="930"/>
      <c r="Y103" s="931"/>
    </row>
    <row r="104" spans="1:25" ht="20.25" customHeight="1">
      <c r="A104" s="171">
        <v>5</v>
      </c>
      <c r="B104" s="720"/>
      <c r="C104" s="172"/>
      <c r="D104" s="720"/>
      <c r="E104" s="1001"/>
      <c r="F104" s="1002"/>
      <c r="G104" s="718"/>
      <c r="H104" s="171">
        <v>5</v>
      </c>
      <c r="I104" s="720"/>
      <c r="J104" s="929"/>
      <c r="K104" s="930"/>
      <c r="L104" s="930"/>
      <c r="M104" s="930"/>
      <c r="N104" s="931"/>
      <c r="O104" s="929"/>
      <c r="P104" s="930"/>
      <c r="Q104" s="931"/>
      <c r="R104" s="929"/>
      <c r="S104" s="931"/>
      <c r="T104" s="158"/>
      <c r="U104" s="492"/>
      <c r="V104" s="715"/>
      <c r="W104" s="715"/>
      <c r="X104" s="715"/>
      <c r="Y104" s="493"/>
    </row>
    <row r="105" spans="1:25" ht="20.25" customHeight="1">
      <c r="A105" s="171">
        <v>6</v>
      </c>
      <c r="B105" s="720"/>
      <c r="C105" s="172"/>
      <c r="D105" s="720"/>
      <c r="E105" s="1001"/>
      <c r="F105" s="1002"/>
      <c r="G105" s="718"/>
      <c r="H105" s="171">
        <v>6</v>
      </c>
      <c r="I105" s="720"/>
      <c r="J105" s="929"/>
      <c r="K105" s="930"/>
      <c r="L105" s="930"/>
      <c r="M105" s="930"/>
      <c r="N105" s="931"/>
      <c r="O105" s="929"/>
      <c r="P105" s="930"/>
      <c r="Q105" s="931"/>
      <c r="R105" s="929"/>
      <c r="S105" s="931"/>
      <c r="T105" s="158"/>
      <c r="U105" s="492"/>
      <c r="V105" s="715"/>
      <c r="W105" s="715"/>
      <c r="X105" s="715"/>
      <c r="Y105" s="493"/>
    </row>
    <row r="106" spans="1:25" ht="20.25" customHeight="1">
      <c r="A106" s="171">
        <v>7</v>
      </c>
      <c r="B106" s="720"/>
      <c r="C106" s="172"/>
      <c r="D106" s="720"/>
      <c r="E106" s="1001"/>
      <c r="F106" s="1002"/>
      <c r="G106" s="718"/>
      <c r="H106" s="171">
        <v>7</v>
      </c>
      <c r="I106" s="720"/>
      <c r="J106" s="929"/>
      <c r="K106" s="930"/>
      <c r="L106" s="930"/>
      <c r="M106" s="930"/>
      <c r="N106" s="931"/>
      <c r="O106" s="929"/>
      <c r="P106" s="930"/>
      <c r="Q106" s="931"/>
      <c r="R106" s="929"/>
      <c r="S106" s="931"/>
      <c r="U106" s="173"/>
      <c r="Y106" s="174"/>
    </row>
    <row r="107" spans="1:25" ht="20.25" customHeight="1">
      <c r="A107" s="171">
        <v>8</v>
      </c>
      <c r="B107" s="720"/>
      <c r="C107" s="172"/>
      <c r="D107" s="720"/>
      <c r="E107" s="1001"/>
      <c r="F107" s="1002"/>
      <c r="G107" s="718"/>
      <c r="H107" s="171">
        <v>8</v>
      </c>
      <c r="I107" s="720"/>
      <c r="J107" s="929"/>
      <c r="K107" s="930"/>
      <c r="L107" s="930"/>
      <c r="M107" s="930"/>
      <c r="N107" s="931"/>
      <c r="O107" s="929"/>
      <c r="P107" s="930"/>
      <c r="Q107" s="931"/>
      <c r="R107" s="929"/>
      <c r="S107" s="931"/>
      <c r="T107" s="158"/>
      <c r="U107" s="175"/>
      <c r="V107" s="176"/>
      <c r="W107" s="176"/>
      <c r="X107" s="176"/>
      <c r="Y107" s="177"/>
    </row>
    <row r="108" spans="1:25" ht="12" customHeight="1">
      <c r="A108" s="714"/>
      <c r="B108" s="715"/>
      <c r="C108" s="167"/>
      <c r="D108" s="715"/>
      <c r="E108" s="718"/>
      <c r="F108" s="718"/>
      <c r="G108" s="718"/>
      <c r="H108" s="714"/>
      <c r="I108" s="715"/>
      <c r="J108" s="715"/>
      <c r="K108" s="715"/>
      <c r="L108" s="715"/>
      <c r="M108" s="715"/>
      <c r="N108" s="715"/>
      <c r="O108" s="715"/>
      <c r="P108" s="715"/>
      <c r="Q108" s="715"/>
      <c r="R108" s="715"/>
      <c r="S108" s="715"/>
      <c r="T108" s="158"/>
      <c r="U108" s="158"/>
      <c r="V108" s="158"/>
      <c r="W108" s="158"/>
      <c r="X108" s="158"/>
      <c r="Y108" s="158"/>
    </row>
    <row r="109" spans="1:25" ht="38.25" customHeight="1">
      <c r="A109" s="942" t="s">
        <v>360</v>
      </c>
      <c r="B109" s="943"/>
      <c r="C109" s="943"/>
      <c r="D109" s="944"/>
      <c r="E109" s="929" t="s">
        <v>4</v>
      </c>
      <c r="F109" s="931"/>
      <c r="G109" s="945">
        <f>G76</f>
        <v>46271</v>
      </c>
      <c r="H109" s="946"/>
      <c r="I109" s="947"/>
      <c r="J109" s="929" t="s">
        <v>5</v>
      </c>
      <c r="K109" s="931"/>
      <c r="L109" s="948" t="str">
        <f>L76</f>
        <v>Tilsley</v>
      </c>
      <c r="M109" s="949"/>
      <c r="N109" s="949"/>
      <c r="O109" s="949"/>
      <c r="P109" s="949"/>
      <c r="Q109" s="950"/>
      <c r="R109" s="929" t="s">
        <v>340</v>
      </c>
      <c r="S109" s="931"/>
      <c r="T109" s="948" t="str">
        <f>T76</f>
        <v>Oxfordshire Track and Field League 2026</v>
      </c>
      <c r="U109" s="949"/>
      <c r="V109" s="949"/>
      <c r="W109" s="949"/>
      <c r="X109" s="949"/>
      <c r="Y109" s="950"/>
    </row>
    <row r="110" spans="1:25" ht="38.25" customHeight="1">
      <c r="A110" s="929" t="s">
        <v>283</v>
      </c>
      <c r="B110" s="931"/>
      <c r="C110" s="948" t="str">
        <f>C77</f>
        <v>Discus U14 Girls (0 athletes) - 0.75kg</v>
      </c>
      <c r="D110" s="950"/>
      <c r="E110" s="929" t="s">
        <v>341</v>
      </c>
      <c r="F110" s="931"/>
      <c r="G110" s="951">
        <f>G77</f>
        <v>0.48958333333333331</v>
      </c>
      <c r="H110" s="952"/>
      <c r="I110" s="953"/>
      <c r="J110" s="929" t="s">
        <v>342</v>
      </c>
      <c r="K110" s="930"/>
      <c r="L110" s="956">
        <f>L77</f>
        <v>29.17</v>
      </c>
      <c r="M110" s="957"/>
      <c r="N110" s="998" t="s">
        <v>361</v>
      </c>
      <c r="O110" s="999"/>
      <c r="P110" s="999"/>
      <c r="Q110" s="999"/>
      <c r="R110" s="999"/>
      <c r="S110" s="999"/>
      <c r="T110" s="999"/>
      <c r="U110" s="999"/>
      <c r="V110" s="999"/>
      <c r="W110" s="999"/>
      <c r="X110" s="999"/>
      <c r="Y110" s="1000"/>
    </row>
    <row r="111" spans="1:25" ht="20.25" customHeight="1">
      <c r="A111" s="158"/>
      <c r="B111" s="158"/>
      <c r="C111" s="158"/>
      <c r="D111" s="159"/>
      <c r="E111" s="715"/>
      <c r="F111" s="715"/>
      <c r="G111" s="160"/>
      <c r="H111" s="160"/>
      <c r="I111" s="715"/>
      <c r="J111" s="715"/>
      <c r="K111" s="713"/>
      <c r="L111" s="713"/>
      <c r="M111" s="713"/>
      <c r="N111" s="161"/>
      <c r="O111" s="161"/>
      <c r="P111" s="162"/>
      <c r="Q111" s="161"/>
      <c r="R111" s="163"/>
      <c r="S111" s="163"/>
      <c r="T111" s="163"/>
      <c r="U111" s="163"/>
      <c r="V111" s="163"/>
      <c r="W111" s="163"/>
      <c r="X111" s="163"/>
      <c r="Y111" s="163"/>
    </row>
    <row r="112" spans="1:25" ht="38.25" customHeight="1">
      <c r="A112" s="958" t="s">
        <v>344</v>
      </c>
      <c r="B112" s="960" t="s">
        <v>302</v>
      </c>
      <c r="C112" s="960" t="s">
        <v>345</v>
      </c>
      <c r="D112" s="960" t="s">
        <v>346</v>
      </c>
      <c r="E112" s="962" t="s">
        <v>362</v>
      </c>
      <c r="F112" s="963"/>
      <c r="G112" s="962" t="s">
        <v>363</v>
      </c>
      <c r="H112" s="963"/>
      <c r="I112" s="962" t="s">
        <v>364</v>
      </c>
      <c r="J112" s="963"/>
      <c r="K112" s="962" t="s">
        <v>365</v>
      </c>
      <c r="L112" s="963"/>
      <c r="M112" s="987" t="s">
        <v>366</v>
      </c>
      <c r="N112" s="988"/>
      <c r="O112" s="962" t="s">
        <v>367</v>
      </c>
      <c r="P112" s="963"/>
      <c r="Q112" s="962" t="s">
        <v>368</v>
      </c>
      <c r="R112" s="963"/>
      <c r="S112" s="962" t="s">
        <v>369</v>
      </c>
      <c r="T112" s="963"/>
      <c r="U112" s="962" t="s">
        <v>370</v>
      </c>
      <c r="V112" s="963"/>
      <c r="W112" s="938" t="s">
        <v>350</v>
      </c>
      <c r="X112" s="940" t="s">
        <v>351</v>
      </c>
      <c r="Y112" s="941"/>
    </row>
    <row r="113" spans="1:25" ht="20.25" customHeight="1">
      <c r="A113" s="959"/>
      <c r="B113" s="961"/>
      <c r="C113" s="961"/>
      <c r="D113" s="961"/>
      <c r="E113" s="940" t="s">
        <v>352</v>
      </c>
      <c r="F113" s="941"/>
      <c r="G113" s="940" t="s">
        <v>352</v>
      </c>
      <c r="H113" s="941"/>
      <c r="I113" s="940" t="s">
        <v>352</v>
      </c>
      <c r="J113" s="941"/>
      <c r="K113" s="940" t="s">
        <v>352</v>
      </c>
      <c r="L113" s="941"/>
      <c r="M113" s="989"/>
      <c r="N113" s="990"/>
      <c r="O113" s="940" t="s">
        <v>352</v>
      </c>
      <c r="P113" s="941"/>
      <c r="Q113" s="940" t="s">
        <v>352</v>
      </c>
      <c r="R113" s="941"/>
      <c r="S113" s="940" t="s">
        <v>352</v>
      </c>
      <c r="T113" s="941"/>
      <c r="U113" s="940" t="s">
        <v>352</v>
      </c>
      <c r="V113" s="941"/>
      <c r="W113" s="939"/>
      <c r="X113" s="719" t="s">
        <v>71</v>
      </c>
      <c r="Y113" s="719" t="s">
        <v>65</v>
      </c>
    </row>
    <row r="114" spans="1:25" ht="24" customHeight="1">
      <c r="A114" s="717">
        <v>17</v>
      </c>
      <c r="B114" s="755" t="str" cm="1">
        <f t="array" ref="B114">IFERROR(_xlfn.DROP(_xlfn.ANCHORARRAY(DataCalcs!$DG$331),16),"")</f>
        <v/>
      </c>
      <c r="C114" s="754"/>
      <c r="D114" s="754"/>
      <c r="E114" s="934"/>
      <c r="F114" s="935"/>
      <c r="G114" s="934"/>
      <c r="H114" s="935"/>
      <c r="I114" s="934"/>
      <c r="J114" s="935"/>
      <c r="K114" s="929" t="s">
        <v>371</v>
      </c>
      <c r="L114" s="931"/>
      <c r="M114" s="929" t="s">
        <v>371</v>
      </c>
      <c r="N114" s="931"/>
      <c r="O114" s="929" t="s">
        <v>371</v>
      </c>
      <c r="P114" s="931"/>
      <c r="Q114" s="929" t="s">
        <v>371</v>
      </c>
      <c r="R114" s="931"/>
      <c r="S114" s="929" t="s">
        <v>371</v>
      </c>
      <c r="T114" s="931"/>
      <c r="U114" s="968"/>
      <c r="V114" s="957"/>
      <c r="W114" s="720"/>
      <c r="X114" s="720"/>
      <c r="Y114" s="720"/>
    </row>
    <row r="115" spans="1:25" ht="24" customHeight="1">
      <c r="A115" s="717">
        <v>18</v>
      </c>
      <c r="B115" s="755"/>
      <c r="C115" s="754"/>
      <c r="D115" s="754"/>
      <c r="E115" s="934"/>
      <c r="F115" s="935"/>
      <c r="G115" s="934"/>
      <c r="H115" s="935"/>
      <c r="I115" s="934"/>
      <c r="J115" s="935"/>
      <c r="K115" s="929" t="s">
        <v>371</v>
      </c>
      <c r="L115" s="931"/>
      <c r="M115" s="929" t="s">
        <v>371</v>
      </c>
      <c r="N115" s="931"/>
      <c r="O115" s="929" t="s">
        <v>371</v>
      </c>
      <c r="P115" s="931"/>
      <c r="Q115" s="929" t="s">
        <v>371</v>
      </c>
      <c r="R115" s="931"/>
      <c r="S115" s="929" t="s">
        <v>371</v>
      </c>
      <c r="T115" s="931"/>
      <c r="U115" s="968"/>
      <c r="V115" s="957"/>
      <c r="W115" s="720"/>
      <c r="X115" s="720"/>
      <c r="Y115" s="720"/>
    </row>
    <row r="116" spans="1:25" ht="24" customHeight="1">
      <c r="A116" s="720">
        <v>19</v>
      </c>
      <c r="B116" s="755"/>
      <c r="C116" s="754"/>
      <c r="D116" s="754"/>
      <c r="E116" s="934"/>
      <c r="F116" s="935"/>
      <c r="G116" s="934"/>
      <c r="H116" s="935"/>
      <c r="I116" s="934"/>
      <c r="J116" s="935"/>
      <c r="K116" s="929" t="s">
        <v>371</v>
      </c>
      <c r="L116" s="931"/>
      <c r="M116" s="929" t="s">
        <v>371</v>
      </c>
      <c r="N116" s="931"/>
      <c r="O116" s="929" t="s">
        <v>371</v>
      </c>
      <c r="P116" s="931"/>
      <c r="Q116" s="929" t="s">
        <v>371</v>
      </c>
      <c r="R116" s="931"/>
      <c r="S116" s="929" t="s">
        <v>371</v>
      </c>
      <c r="T116" s="931"/>
      <c r="U116" s="968"/>
      <c r="V116" s="957"/>
      <c r="W116" s="720"/>
      <c r="X116" s="720"/>
      <c r="Y116" s="720"/>
    </row>
    <row r="117" spans="1:25" ht="24" customHeight="1">
      <c r="A117" s="720">
        <v>20</v>
      </c>
      <c r="B117" s="755"/>
      <c r="C117" s="754"/>
      <c r="D117" s="754"/>
      <c r="E117" s="934"/>
      <c r="F117" s="935"/>
      <c r="G117" s="934"/>
      <c r="H117" s="935"/>
      <c r="I117" s="934"/>
      <c r="J117" s="935"/>
      <c r="K117" s="929" t="s">
        <v>371</v>
      </c>
      <c r="L117" s="931"/>
      <c r="M117" s="929" t="s">
        <v>371</v>
      </c>
      <c r="N117" s="931"/>
      <c r="O117" s="929" t="s">
        <v>371</v>
      </c>
      <c r="P117" s="931"/>
      <c r="Q117" s="929" t="s">
        <v>371</v>
      </c>
      <c r="R117" s="931"/>
      <c r="S117" s="929" t="s">
        <v>371</v>
      </c>
      <c r="T117" s="931"/>
      <c r="U117" s="968"/>
      <c r="V117" s="957"/>
      <c r="W117" s="720"/>
      <c r="X117" s="720"/>
      <c r="Y117" s="720"/>
    </row>
    <row r="118" spans="1:25" ht="24" customHeight="1">
      <c r="A118" s="720">
        <v>21</v>
      </c>
      <c r="B118" s="755"/>
      <c r="C118" s="754"/>
      <c r="D118" s="754"/>
      <c r="E118" s="934"/>
      <c r="F118" s="935"/>
      <c r="G118" s="934"/>
      <c r="H118" s="935"/>
      <c r="I118" s="934"/>
      <c r="J118" s="935"/>
      <c r="K118" s="929" t="s">
        <v>371</v>
      </c>
      <c r="L118" s="931"/>
      <c r="M118" s="929" t="s">
        <v>371</v>
      </c>
      <c r="N118" s="931"/>
      <c r="O118" s="929" t="s">
        <v>371</v>
      </c>
      <c r="P118" s="931"/>
      <c r="Q118" s="929" t="s">
        <v>371</v>
      </c>
      <c r="R118" s="931"/>
      <c r="S118" s="929" t="s">
        <v>371</v>
      </c>
      <c r="T118" s="931"/>
      <c r="U118" s="968"/>
      <c r="V118" s="957"/>
      <c r="W118" s="720"/>
      <c r="X118" s="720"/>
      <c r="Y118" s="720"/>
    </row>
    <row r="119" spans="1:25" ht="24" customHeight="1">
      <c r="A119" s="720">
        <v>22</v>
      </c>
      <c r="B119" s="755"/>
      <c r="C119" s="754"/>
      <c r="D119" s="754"/>
      <c r="E119" s="934"/>
      <c r="F119" s="935"/>
      <c r="G119" s="934"/>
      <c r="H119" s="935"/>
      <c r="I119" s="934"/>
      <c r="J119" s="935"/>
      <c r="K119" s="929" t="s">
        <v>371</v>
      </c>
      <c r="L119" s="931"/>
      <c r="M119" s="929" t="s">
        <v>371</v>
      </c>
      <c r="N119" s="931"/>
      <c r="O119" s="929" t="s">
        <v>371</v>
      </c>
      <c r="P119" s="931"/>
      <c r="Q119" s="929" t="s">
        <v>371</v>
      </c>
      <c r="R119" s="931"/>
      <c r="S119" s="929" t="s">
        <v>371</v>
      </c>
      <c r="T119" s="931"/>
      <c r="U119" s="968"/>
      <c r="V119" s="957"/>
      <c r="W119" s="720"/>
      <c r="X119" s="720"/>
      <c r="Y119" s="720"/>
    </row>
    <row r="120" spans="1:25" ht="24" customHeight="1">
      <c r="A120" s="720">
        <v>23</v>
      </c>
      <c r="B120" s="755"/>
      <c r="C120" s="754"/>
      <c r="D120" s="754"/>
      <c r="E120" s="934"/>
      <c r="F120" s="935"/>
      <c r="G120" s="934"/>
      <c r="H120" s="935"/>
      <c r="I120" s="934"/>
      <c r="J120" s="935"/>
      <c r="K120" s="929" t="s">
        <v>371</v>
      </c>
      <c r="L120" s="931"/>
      <c r="M120" s="929" t="s">
        <v>371</v>
      </c>
      <c r="N120" s="931"/>
      <c r="O120" s="929" t="s">
        <v>371</v>
      </c>
      <c r="P120" s="931"/>
      <c r="Q120" s="929" t="s">
        <v>371</v>
      </c>
      <c r="R120" s="931"/>
      <c r="S120" s="929" t="s">
        <v>371</v>
      </c>
      <c r="T120" s="931"/>
      <c r="U120" s="968"/>
      <c r="V120" s="957"/>
      <c r="W120" s="720"/>
      <c r="X120" s="720"/>
      <c r="Y120" s="720"/>
    </row>
    <row r="121" spans="1:25" ht="24" customHeight="1">
      <c r="A121" s="720">
        <v>24</v>
      </c>
      <c r="B121" s="755"/>
      <c r="C121" s="754"/>
      <c r="D121" s="754"/>
      <c r="E121" s="934"/>
      <c r="F121" s="935"/>
      <c r="G121" s="934"/>
      <c r="H121" s="935"/>
      <c r="I121" s="934"/>
      <c r="J121" s="935"/>
      <c r="K121" s="929" t="s">
        <v>371</v>
      </c>
      <c r="L121" s="931"/>
      <c r="M121" s="929" t="s">
        <v>371</v>
      </c>
      <c r="N121" s="931"/>
      <c r="O121" s="929" t="s">
        <v>371</v>
      </c>
      <c r="P121" s="931"/>
      <c r="Q121" s="929" t="s">
        <v>371</v>
      </c>
      <c r="R121" s="931"/>
      <c r="S121" s="929" t="s">
        <v>371</v>
      </c>
      <c r="T121" s="931"/>
      <c r="U121" s="968"/>
      <c r="V121" s="957"/>
      <c r="W121" s="720"/>
      <c r="X121" s="720"/>
      <c r="Y121" s="720"/>
    </row>
    <row r="122" spans="1:25" ht="24" customHeight="1">
      <c r="A122" s="720">
        <v>25</v>
      </c>
      <c r="B122" s="755"/>
      <c r="C122" s="754"/>
      <c r="D122" s="754"/>
      <c r="E122" s="934"/>
      <c r="F122" s="935"/>
      <c r="G122" s="934"/>
      <c r="H122" s="935"/>
      <c r="I122" s="934"/>
      <c r="J122" s="935"/>
      <c r="K122" s="929" t="s">
        <v>371</v>
      </c>
      <c r="L122" s="931"/>
      <c r="M122" s="929" t="s">
        <v>371</v>
      </c>
      <c r="N122" s="931"/>
      <c r="O122" s="929" t="s">
        <v>371</v>
      </c>
      <c r="P122" s="931"/>
      <c r="Q122" s="929" t="s">
        <v>371</v>
      </c>
      <c r="R122" s="931"/>
      <c r="S122" s="929" t="s">
        <v>371</v>
      </c>
      <c r="T122" s="931"/>
      <c r="U122" s="968"/>
      <c r="V122" s="957"/>
      <c r="W122" s="720"/>
      <c r="X122" s="720"/>
      <c r="Y122" s="720"/>
    </row>
    <row r="123" spans="1:25" ht="24" customHeight="1">
      <c r="A123" s="720">
        <v>26</v>
      </c>
      <c r="B123" s="755"/>
      <c r="C123" s="754"/>
      <c r="D123" s="754"/>
      <c r="E123" s="934"/>
      <c r="F123" s="935"/>
      <c r="G123" s="934"/>
      <c r="H123" s="935"/>
      <c r="I123" s="934"/>
      <c r="J123" s="935"/>
      <c r="K123" s="929" t="s">
        <v>371</v>
      </c>
      <c r="L123" s="931"/>
      <c r="M123" s="929" t="s">
        <v>371</v>
      </c>
      <c r="N123" s="931"/>
      <c r="O123" s="929" t="s">
        <v>371</v>
      </c>
      <c r="P123" s="931"/>
      <c r="Q123" s="929" t="s">
        <v>371</v>
      </c>
      <c r="R123" s="931"/>
      <c r="S123" s="929" t="s">
        <v>371</v>
      </c>
      <c r="T123" s="931"/>
      <c r="U123" s="968"/>
      <c r="V123" s="957"/>
      <c r="W123" s="720"/>
      <c r="X123" s="720"/>
      <c r="Y123" s="720"/>
    </row>
    <row r="124" spans="1:25" ht="24" customHeight="1">
      <c r="A124" s="720">
        <v>27</v>
      </c>
      <c r="B124" s="755"/>
      <c r="C124" s="754"/>
      <c r="D124" s="754"/>
      <c r="E124" s="934"/>
      <c r="F124" s="935"/>
      <c r="G124" s="934"/>
      <c r="H124" s="935"/>
      <c r="I124" s="934"/>
      <c r="J124" s="935"/>
      <c r="K124" s="929" t="s">
        <v>371</v>
      </c>
      <c r="L124" s="931"/>
      <c r="M124" s="929" t="s">
        <v>371</v>
      </c>
      <c r="N124" s="931"/>
      <c r="O124" s="929" t="s">
        <v>371</v>
      </c>
      <c r="P124" s="931"/>
      <c r="Q124" s="929" t="s">
        <v>371</v>
      </c>
      <c r="R124" s="931"/>
      <c r="S124" s="929" t="s">
        <v>371</v>
      </c>
      <c r="T124" s="931"/>
      <c r="U124" s="968"/>
      <c r="V124" s="957"/>
      <c r="W124" s="720"/>
      <c r="X124" s="720"/>
      <c r="Y124" s="720"/>
    </row>
    <row r="125" spans="1:25" ht="24" customHeight="1">
      <c r="A125" s="720">
        <v>28</v>
      </c>
      <c r="B125" s="755"/>
      <c r="C125" s="754"/>
      <c r="D125" s="754"/>
      <c r="E125" s="934"/>
      <c r="F125" s="935"/>
      <c r="G125" s="934"/>
      <c r="H125" s="935"/>
      <c r="I125" s="934"/>
      <c r="J125" s="935"/>
      <c r="K125" s="929" t="s">
        <v>371</v>
      </c>
      <c r="L125" s="931"/>
      <c r="M125" s="929" t="s">
        <v>371</v>
      </c>
      <c r="N125" s="931"/>
      <c r="O125" s="929" t="s">
        <v>371</v>
      </c>
      <c r="P125" s="931"/>
      <c r="Q125" s="929" t="s">
        <v>371</v>
      </c>
      <c r="R125" s="931"/>
      <c r="S125" s="929" t="s">
        <v>371</v>
      </c>
      <c r="T125" s="931"/>
      <c r="U125" s="968"/>
      <c r="V125" s="957"/>
      <c r="W125" s="716"/>
      <c r="X125" s="716"/>
      <c r="Y125" s="716"/>
    </row>
    <row r="126" spans="1:25" ht="24" customHeight="1">
      <c r="A126" s="720">
        <v>29</v>
      </c>
      <c r="B126" s="755"/>
      <c r="C126" s="754"/>
      <c r="D126" s="754"/>
      <c r="E126" s="934"/>
      <c r="F126" s="935"/>
      <c r="G126" s="934"/>
      <c r="H126" s="935"/>
      <c r="I126" s="934"/>
      <c r="J126" s="935"/>
      <c r="K126" s="929" t="s">
        <v>371</v>
      </c>
      <c r="L126" s="931"/>
      <c r="M126" s="929" t="s">
        <v>371</v>
      </c>
      <c r="N126" s="931"/>
      <c r="O126" s="929" t="s">
        <v>371</v>
      </c>
      <c r="P126" s="931"/>
      <c r="Q126" s="929" t="s">
        <v>371</v>
      </c>
      <c r="R126" s="931"/>
      <c r="S126" s="929" t="s">
        <v>371</v>
      </c>
      <c r="T126" s="931"/>
      <c r="U126" s="968"/>
      <c r="V126" s="957"/>
      <c r="W126" s="720"/>
      <c r="X126" s="720"/>
      <c r="Y126" s="720"/>
    </row>
    <row r="127" spans="1:25" ht="24" customHeight="1">
      <c r="A127" s="720">
        <v>30</v>
      </c>
      <c r="B127" s="755"/>
      <c r="C127" s="754"/>
      <c r="D127" s="754"/>
      <c r="E127" s="934"/>
      <c r="F127" s="935"/>
      <c r="G127" s="934"/>
      <c r="H127" s="935"/>
      <c r="I127" s="934"/>
      <c r="J127" s="935"/>
      <c r="K127" s="929" t="s">
        <v>371</v>
      </c>
      <c r="L127" s="931"/>
      <c r="M127" s="929" t="s">
        <v>371</v>
      </c>
      <c r="N127" s="931"/>
      <c r="O127" s="929" t="s">
        <v>371</v>
      </c>
      <c r="P127" s="931"/>
      <c r="Q127" s="929" t="s">
        <v>371</v>
      </c>
      <c r="R127" s="931"/>
      <c r="S127" s="929" t="s">
        <v>371</v>
      </c>
      <c r="T127" s="931"/>
      <c r="U127" s="968"/>
      <c r="V127" s="957"/>
      <c r="W127" s="720"/>
      <c r="X127" s="720"/>
      <c r="Y127" s="720"/>
    </row>
    <row r="128" spans="1:25" ht="24" customHeight="1">
      <c r="A128" s="720">
        <v>31</v>
      </c>
      <c r="B128" s="755"/>
      <c r="C128" s="754"/>
      <c r="D128" s="754"/>
      <c r="E128" s="934"/>
      <c r="F128" s="935"/>
      <c r="G128" s="934"/>
      <c r="H128" s="935"/>
      <c r="I128" s="934"/>
      <c r="J128" s="935"/>
      <c r="K128" s="929" t="s">
        <v>371</v>
      </c>
      <c r="L128" s="931"/>
      <c r="M128" s="929" t="s">
        <v>371</v>
      </c>
      <c r="N128" s="931"/>
      <c r="O128" s="929" t="s">
        <v>371</v>
      </c>
      <c r="P128" s="931"/>
      <c r="Q128" s="929" t="s">
        <v>371</v>
      </c>
      <c r="R128" s="931"/>
      <c r="S128" s="929" t="s">
        <v>371</v>
      </c>
      <c r="T128" s="931"/>
      <c r="U128" s="968"/>
      <c r="V128" s="957"/>
      <c r="W128" s="720"/>
      <c r="X128" s="720"/>
      <c r="Y128" s="720"/>
    </row>
    <row r="129" spans="1:25" ht="24" customHeight="1">
      <c r="A129" s="720">
        <v>32</v>
      </c>
      <c r="B129" s="755"/>
      <c r="C129" s="754"/>
      <c r="D129" s="754"/>
      <c r="E129" s="934"/>
      <c r="F129" s="935"/>
      <c r="G129" s="934"/>
      <c r="H129" s="935"/>
      <c r="I129" s="934"/>
      <c r="J129" s="935"/>
      <c r="K129" s="929" t="s">
        <v>371</v>
      </c>
      <c r="L129" s="931"/>
      <c r="M129" s="929" t="s">
        <v>371</v>
      </c>
      <c r="N129" s="931"/>
      <c r="O129" s="929" t="s">
        <v>371</v>
      </c>
      <c r="P129" s="931"/>
      <c r="Q129" s="929" t="s">
        <v>371</v>
      </c>
      <c r="R129" s="931"/>
      <c r="S129" s="929" t="s">
        <v>371</v>
      </c>
      <c r="T129" s="931"/>
      <c r="U129" s="968"/>
      <c r="V129" s="957"/>
      <c r="W129" s="720"/>
      <c r="X129" s="720"/>
      <c r="Y129" s="720"/>
    </row>
    <row r="130" spans="1:25" ht="20.25" customHeight="1">
      <c r="A130" s="158"/>
      <c r="B130" s="158"/>
      <c r="C130" s="167"/>
      <c r="D130" s="167"/>
      <c r="E130" s="158"/>
      <c r="F130" s="158"/>
      <c r="G130" s="158"/>
      <c r="H130" s="158"/>
      <c r="I130" s="158"/>
      <c r="J130" s="158"/>
      <c r="K130" s="158"/>
      <c r="L130" s="158"/>
      <c r="M130" s="158"/>
      <c r="N130" s="158"/>
      <c r="O130" s="158"/>
      <c r="P130" s="158"/>
      <c r="Q130" s="158"/>
      <c r="R130" s="158"/>
      <c r="S130" s="158"/>
      <c r="T130" s="158"/>
      <c r="U130" s="158"/>
      <c r="V130" s="158"/>
      <c r="W130" s="158"/>
      <c r="X130" s="158"/>
      <c r="Y130" s="158"/>
    </row>
    <row r="131" spans="1:25" ht="20.25" customHeight="1">
      <c r="A131" s="928"/>
      <c r="B131" s="928"/>
      <c r="C131" s="928"/>
      <c r="D131" s="928"/>
      <c r="E131" s="928"/>
      <c r="F131" s="928"/>
      <c r="G131" s="715"/>
      <c r="H131" s="928"/>
      <c r="I131" s="928"/>
      <c r="J131" s="928"/>
      <c r="K131" s="928"/>
      <c r="L131" s="928"/>
      <c r="M131" s="928"/>
      <c r="N131" s="928"/>
      <c r="O131" s="928"/>
      <c r="P131" s="928"/>
      <c r="Q131" s="928"/>
      <c r="R131" s="928"/>
      <c r="S131" s="928"/>
      <c r="T131" s="158"/>
      <c r="U131" s="929" t="s">
        <v>355</v>
      </c>
      <c r="V131" s="930"/>
      <c r="W131" s="930"/>
      <c r="X131" s="930"/>
      <c r="Y131" s="931"/>
    </row>
    <row r="132" spans="1:25" ht="20.25" customHeight="1">
      <c r="A132" s="158"/>
      <c r="B132" s="715"/>
      <c r="C132" s="715"/>
      <c r="D132" s="715"/>
      <c r="E132" s="979"/>
      <c r="F132" s="979"/>
      <c r="G132" s="715"/>
      <c r="H132" s="158"/>
      <c r="I132" s="715"/>
      <c r="J132" s="928"/>
      <c r="K132" s="928"/>
      <c r="L132" s="928"/>
      <c r="M132" s="928"/>
      <c r="N132" s="928"/>
      <c r="O132" s="928"/>
      <c r="P132" s="928"/>
      <c r="Q132" s="928"/>
      <c r="R132" s="979"/>
      <c r="S132" s="979"/>
      <c r="T132" s="158"/>
      <c r="U132" s="169"/>
      <c r="V132" s="158"/>
      <c r="W132" s="158"/>
      <c r="X132" s="158"/>
      <c r="Y132" s="170"/>
    </row>
    <row r="133" spans="1:25" ht="20.25" customHeight="1">
      <c r="A133" s="714"/>
      <c r="B133" s="715"/>
      <c r="C133" s="167"/>
      <c r="D133" s="715"/>
      <c r="E133" s="978"/>
      <c r="F133" s="978"/>
      <c r="G133" s="718"/>
      <c r="H133" s="714"/>
      <c r="I133" s="715"/>
      <c r="J133" s="928"/>
      <c r="K133" s="928"/>
      <c r="L133" s="928"/>
      <c r="M133" s="928"/>
      <c r="N133" s="928"/>
      <c r="O133" s="928"/>
      <c r="P133" s="928"/>
      <c r="Q133" s="928"/>
      <c r="R133" s="928"/>
      <c r="S133" s="928"/>
      <c r="T133" s="158"/>
      <c r="U133" s="169"/>
      <c r="V133" s="158"/>
      <c r="W133" s="158"/>
      <c r="X133" s="158"/>
      <c r="Y133" s="170"/>
    </row>
    <row r="134" spans="1:25" ht="20.25" customHeight="1">
      <c r="A134" s="714"/>
      <c r="B134" s="715"/>
      <c r="C134" s="167"/>
      <c r="D134" s="715"/>
      <c r="E134" s="978"/>
      <c r="F134" s="978"/>
      <c r="G134" s="718"/>
      <c r="H134" s="714"/>
      <c r="I134" s="715"/>
      <c r="J134" s="928"/>
      <c r="K134" s="928"/>
      <c r="L134" s="928"/>
      <c r="M134" s="928"/>
      <c r="N134" s="928"/>
      <c r="O134" s="928"/>
      <c r="P134" s="928"/>
      <c r="Q134" s="928"/>
      <c r="R134" s="928"/>
      <c r="S134" s="928"/>
      <c r="T134" s="158"/>
      <c r="U134" s="169"/>
      <c r="V134" s="158"/>
      <c r="W134" s="158"/>
      <c r="X134" s="158"/>
      <c r="Y134" s="170"/>
    </row>
    <row r="135" spans="1:25" ht="20.25" customHeight="1">
      <c r="A135" s="714"/>
      <c r="B135" s="715"/>
      <c r="C135" s="167"/>
      <c r="D135" s="715"/>
      <c r="E135" s="978"/>
      <c r="F135" s="978"/>
      <c r="G135" s="718"/>
      <c r="H135" s="714"/>
      <c r="I135" s="715"/>
      <c r="J135" s="928"/>
      <c r="K135" s="928"/>
      <c r="L135" s="928"/>
      <c r="M135" s="928"/>
      <c r="N135" s="928"/>
      <c r="O135" s="928"/>
      <c r="P135" s="928"/>
      <c r="Q135" s="928"/>
      <c r="R135" s="928"/>
      <c r="S135" s="928"/>
      <c r="U135" s="173"/>
      <c r="Y135" s="174"/>
    </row>
    <row r="136" spans="1:25" ht="20.25" customHeight="1">
      <c r="A136" s="714"/>
      <c r="B136" s="715"/>
      <c r="C136" s="167"/>
      <c r="D136" s="715"/>
      <c r="E136" s="978"/>
      <c r="F136" s="978"/>
      <c r="G136" s="718"/>
      <c r="H136" s="714"/>
      <c r="I136" s="715"/>
      <c r="J136" s="928"/>
      <c r="K136" s="928"/>
      <c r="L136" s="928"/>
      <c r="M136" s="928"/>
      <c r="N136" s="928"/>
      <c r="O136" s="928"/>
      <c r="P136" s="928"/>
      <c r="Q136" s="928"/>
      <c r="R136" s="928"/>
      <c r="S136" s="928"/>
      <c r="T136" s="158"/>
      <c r="U136" s="929" t="s">
        <v>358</v>
      </c>
      <c r="V136" s="930"/>
      <c r="W136" s="930"/>
      <c r="X136" s="930"/>
      <c r="Y136" s="931"/>
    </row>
    <row r="137" spans="1:25" ht="20.25" customHeight="1">
      <c r="A137" s="714"/>
      <c r="B137" s="715"/>
      <c r="C137" s="167"/>
      <c r="D137" s="715"/>
      <c r="E137" s="978"/>
      <c r="F137" s="978"/>
      <c r="G137" s="718"/>
      <c r="H137" s="714"/>
      <c r="I137" s="715"/>
      <c r="J137" s="928"/>
      <c r="K137" s="928"/>
      <c r="L137" s="928"/>
      <c r="M137" s="928"/>
      <c r="N137" s="928"/>
      <c r="O137" s="928"/>
      <c r="P137" s="928"/>
      <c r="Q137" s="928"/>
      <c r="R137" s="928"/>
      <c r="S137" s="928"/>
      <c r="T137" s="158"/>
      <c r="U137" s="492"/>
      <c r="V137" s="715"/>
      <c r="W137" s="715"/>
      <c r="X137" s="715"/>
      <c r="Y137" s="493"/>
    </row>
    <row r="138" spans="1:25" ht="20.25" customHeight="1">
      <c r="A138" s="714"/>
      <c r="B138" s="715"/>
      <c r="C138" s="167"/>
      <c r="D138" s="715"/>
      <c r="E138" s="978"/>
      <c r="F138" s="978"/>
      <c r="G138" s="718"/>
      <c r="H138" s="714"/>
      <c r="I138" s="715"/>
      <c r="J138" s="928"/>
      <c r="K138" s="928"/>
      <c r="L138" s="928"/>
      <c r="M138" s="928"/>
      <c r="N138" s="928"/>
      <c r="O138" s="928"/>
      <c r="P138" s="928"/>
      <c r="Q138" s="928"/>
      <c r="R138" s="928"/>
      <c r="S138" s="928"/>
      <c r="T138" s="158"/>
      <c r="U138" s="492"/>
      <c r="V138" s="715"/>
      <c r="W138" s="715"/>
      <c r="X138" s="715"/>
      <c r="Y138" s="493"/>
    </row>
    <row r="139" spans="1:25" ht="20.25" customHeight="1">
      <c r="A139" s="714"/>
      <c r="B139" s="715"/>
      <c r="C139" s="167"/>
      <c r="D139" s="715"/>
      <c r="E139" s="978"/>
      <c r="F139" s="978"/>
      <c r="G139" s="718"/>
      <c r="H139" s="714"/>
      <c r="I139" s="715"/>
      <c r="J139" s="928"/>
      <c r="K139" s="928"/>
      <c r="L139" s="928"/>
      <c r="M139" s="928"/>
      <c r="N139" s="928"/>
      <c r="O139" s="928"/>
      <c r="P139" s="928"/>
      <c r="Q139" s="928"/>
      <c r="R139" s="928"/>
      <c r="S139" s="928"/>
      <c r="U139" s="173"/>
      <c r="Y139" s="174"/>
    </row>
    <row r="140" spans="1:25" ht="20.25" customHeight="1">
      <c r="A140" s="714"/>
      <c r="B140" s="715"/>
      <c r="C140" s="167"/>
      <c r="D140" s="715"/>
      <c r="E140" s="978"/>
      <c r="F140" s="978"/>
      <c r="G140" s="718"/>
      <c r="H140" s="714"/>
      <c r="I140" s="715"/>
      <c r="J140" s="928"/>
      <c r="K140" s="928"/>
      <c r="L140" s="928"/>
      <c r="M140" s="928"/>
      <c r="N140" s="928"/>
      <c r="O140" s="928"/>
      <c r="P140" s="928"/>
      <c r="Q140" s="928"/>
      <c r="R140" s="928"/>
      <c r="S140" s="928"/>
      <c r="T140" s="158"/>
      <c r="U140" s="175"/>
      <c r="V140" s="176"/>
      <c r="W140" s="176"/>
      <c r="X140" s="176"/>
      <c r="Y140" s="177"/>
    </row>
    <row r="141" spans="1:25" ht="12" customHeight="1">
      <c r="A141" s="714"/>
      <c r="B141" s="715"/>
      <c r="C141" s="167"/>
      <c r="D141" s="715"/>
      <c r="E141" s="718"/>
      <c r="F141" s="718"/>
      <c r="G141" s="718"/>
      <c r="H141" s="714"/>
      <c r="I141" s="715"/>
      <c r="J141" s="715"/>
      <c r="K141" s="715"/>
      <c r="L141" s="715"/>
      <c r="M141" s="715"/>
      <c r="N141" s="715"/>
      <c r="O141" s="715"/>
      <c r="P141" s="715"/>
      <c r="Q141" s="715"/>
      <c r="R141" s="715"/>
      <c r="S141" s="715"/>
      <c r="T141" s="158"/>
      <c r="U141" s="158"/>
      <c r="V141" s="158"/>
      <c r="W141" s="158"/>
      <c r="X141" s="158"/>
      <c r="Y141" s="158"/>
    </row>
    <row r="142" spans="1:25" ht="38.25" customHeight="1">
      <c r="A142" s="942" t="s">
        <v>360</v>
      </c>
      <c r="B142" s="943"/>
      <c r="C142" s="943"/>
      <c r="D142" s="944"/>
      <c r="E142" s="929" t="s">
        <v>4</v>
      </c>
      <c r="F142" s="931"/>
      <c r="G142" s="945">
        <f>Boys!$G$3</f>
        <v>46271</v>
      </c>
      <c r="H142" s="946"/>
      <c r="I142" s="947"/>
      <c r="J142" s="929" t="s">
        <v>5</v>
      </c>
      <c r="K142" s="931"/>
      <c r="L142" s="948" t="str">
        <f>$L$10</f>
        <v>Tilsley</v>
      </c>
      <c r="M142" s="949"/>
      <c r="N142" s="949"/>
      <c r="O142" s="949"/>
      <c r="P142" s="949"/>
      <c r="Q142" s="950"/>
      <c r="R142" s="929" t="s">
        <v>340</v>
      </c>
      <c r="S142" s="931"/>
      <c r="T142" s="948" t="str">
        <f>'Read Me First'!$A$1</f>
        <v>Oxfordshire Track and Field League 2026</v>
      </c>
      <c r="U142" s="949"/>
      <c r="V142" s="949"/>
      <c r="W142" s="949"/>
      <c r="X142" s="949"/>
      <c r="Y142" s="950"/>
    </row>
    <row r="143" spans="1:25" ht="38.25" customHeight="1">
      <c r="A143" s="929" t="s">
        <v>283</v>
      </c>
      <c r="B143" s="931"/>
      <c r="C143" s="948" t="str">
        <f>"Javelin U14 Girls (" &amp;DataCalcs!$M$711 &amp; " athletes) - " &amp; DataTables!$R$87</f>
        <v>Javelin U14 Girls (0 athletes) - 400g</v>
      </c>
      <c r="D143" s="950"/>
      <c r="E143" s="929" t="s">
        <v>341</v>
      </c>
      <c r="F143" s="931"/>
      <c r="G143" s="951">
        <f>DataTables!$Q$87</f>
        <v>0.66666666666666663</v>
      </c>
      <c r="H143" s="952"/>
      <c r="I143" s="953"/>
      <c r="J143" s="929" t="s">
        <v>342</v>
      </c>
      <c r="K143" s="930"/>
      <c r="L143" s="956">
        <f>DataTables!$N$87</f>
        <v>34.229999999999997</v>
      </c>
      <c r="M143" s="957"/>
      <c r="N143" s="948" t="s">
        <v>361</v>
      </c>
      <c r="O143" s="949"/>
      <c r="P143" s="949"/>
      <c r="Q143" s="949"/>
      <c r="R143" s="949"/>
      <c r="S143" s="949"/>
      <c r="T143" s="949"/>
      <c r="U143" s="949"/>
      <c r="V143" s="949"/>
      <c r="W143" s="949"/>
      <c r="X143" s="949"/>
      <c r="Y143" s="950"/>
    </row>
    <row r="144" spans="1:25" ht="20.25" customHeight="1">
      <c r="A144" s="158"/>
      <c r="B144" s="158"/>
      <c r="C144" s="158"/>
      <c r="D144" s="159"/>
      <c r="E144" s="715"/>
      <c r="F144" s="715"/>
      <c r="G144" s="160"/>
      <c r="H144" s="160"/>
      <c r="I144" s="715"/>
      <c r="J144" s="715"/>
      <c r="K144" s="713"/>
      <c r="L144" s="713"/>
      <c r="M144" s="713"/>
      <c r="N144" s="161"/>
      <c r="O144" s="161"/>
      <c r="P144" s="162"/>
      <c r="Q144" s="161"/>
      <c r="R144" s="163"/>
      <c r="S144" s="163"/>
      <c r="T144" s="163"/>
      <c r="U144" s="163"/>
      <c r="V144" s="163"/>
      <c r="W144" s="163"/>
      <c r="X144" s="163"/>
      <c r="Y144" s="163"/>
    </row>
    <row r="145" spans="1:25" ht="38.25" customHeight="1">
      <c r="A145" s="958" t="s">
        <v>344</v>
      </c>
      <c r="B145" s="960" t="s">
        <v>302</v>
      </c>
      <c r="C145" s="960" t="s">
        <v>345</v>
      </c>
      <c r="D145" s="960" t="s">
        <v>346</v>
      </c>
      <c r="E145" s="962" t="s">
        <v>362</v>
      </c>
      <c r="F145" s="963"/>
      <c r="G145" s="962" t="s">
        <v>363</v>
      </c>
      <c r="H145" s="963"/>
      <c r="I145" s="962" t="s">
        <v>364</v>
      </c>
      <c r="J145" s="963"/>
      <c r="K145" s="962" t="s">
        <v>365</v>
      </c>
      <c r="L145" s="963"/>
      <c r="M145" s="987" t="s">
        <v>366</v>
      </c>
      <c r="N145" s="988"/>
      <c r="O145" s="962" t="s">
        <v>367</v>
      </c>
      <c r="P145" s="963"/>
      <c r="Q145" s="962" t="s">
        <v>368</v>
      </c>
      <c r="R145" s="963"/>
      <c r="S145" s="962" t="s">
        <v>369</v>
      </c>
      <c r="T145" s="963"/>
      <c r="U145" s="962" t="s">
        <v>370</v>
      </c>
      <c r="V145" s="963"/>
      <c r="W145" s="938" t="s">
        <v>350</v>
      </c>
      <c r="X145" s="940" t="s">
        <v>351</v>
      </c>
      <c r="Y145" s="941"/>
    </row>
    <row r="146" spans="1:25" ht="20.25" customHeight="1">
      <c r="A146" s="959"/>
      <c r="B146" s="961"/>
      <c r="C146" s="961"/>
      <c r="D146" s="961"/>
      <c r="E146" s="940" t="s">
        <v>352</v>
      </c>
      <c r="F146" s="941"/>
      <c r="G146" s="940" t="s">
        <v>352</v>
      </c>
      <c r="H146" s="941"/>
      <c r="I146" s="940" t="s">
        <v>352</v>
      </c>
      <c r="J146" s="941"/>
      <c r="K146" s="940" t="s">
        <v>352</v>
      </c>
      <c r="L146" s="941"/>
      <c r="M146" s="989"/>
      <c r="N146" s="990"/>
      <c r="O146" s="940" t="s">
        <v>352</v>
      </c>
      <c r="P146" s="941"/>
      <c r="Q146" s="940" t="s">
        <v>352</v>
      </c>
      <c r="R146" s="941"/>
      <c r="S146" s="940" t="s">
        <v>352</v>
      </c>
      <c r="T146" s="941"/>
      <c r="U146" s="940" t="s">
        <v>352</v>
      </c>
      <c r="V146" s="941"/>
      <c r="W146" s="939"/>
      <c r="X146" s="719" t="s">
        <v>71</v>
      </c>
      <c r="Y146" s="719" t="s">
        <v>65</v>
      </c>
    </row>
    <row r="147" spans="1:25" ht="24" customHeight="1">
      <c r="A147" s="717">
        <v>1</v>
      </c>
      <c r="B147" s="755" t="str" cm="1">
        <f t="array" ref="B147:D148">IFERROR(_xlfn.TAKE(_xlfn.ANCHORARRAY(DataCalcs!$CY$331),16),"")</f>
        <v xml:space="preserve"> </v>
      </c>
      <c r="C147" s="754" t="str">
        <v/>
      </c>
      <c r="D147" s="754" t="str">
        <v/>
      </c>
      <c r="E147" s="934"/>
      <c r="F147" s="935"/>
      <c r="G147" s="934"/>
      <c r="H147" s="935"/>
      <c r="I147" s="934"/>
      <c r="J147" s="935"/>
      <c r="K147" s="929" t="s">
        <v>371</v>
      </c>
      <c r="L147" s="931"/>
      <c r="M147" s="929" t="s">
        <v>371</v>
      </c>
      <c r="N147" s="931"/>
      <c r="O147" s="929" t="s">
        <v>371</v>
      </c>
      <c r="P147" s="931"/>
      <c r="Q147" s="929" t="s">
        <v>371</v>
      </c>
      <c r="R147" s="931"/>
      <c r="S147" s="929" t="s">
        <v>371</v>
      </c>
      <c r="T147" s="931"/>
      <c r="U147" s="968"/>
      <c r="V147" s="957"/>
      <c r="W147" s="720"/>
      <c r="X147" s="720"/>
      <c r="Y147" s="720"/>
    </row>
    <row r="148" spans="1:25" ht="24" customHeight="1">
      <c r="A148" s="720">
        <v>2</v>
      </c>
      <c r="B148" s="755" t="str">
        <v xml:space="preserve"> </v>
      </c>
      <c r="C148" s="754" t="str">
        <v/>
      </c>
      <c r="D148" s="754" t="str">
        <v/>
      </c>
      <c r="E148" s="934"/>
      <c r="F148" s="935"/>
      <c r="G148" s="934"/>
      <c r="H148" s="935"/>
      <c r="I148" s="934"/>
      <c r="J148" s="935"/>
      <c r="K148" s="929" t="s">
        <v>371</v>
      </c>
      <c r="L148" s="931"/>
      <c r="M148" s="929" t="s">
        <v>371</v>
      </c>
      <c r="N148" s="931"/>
      <c r="O148" s="929" t="s">
        <v>371</v>
      </c>
      <c r="P148" s="931"/>
      <c r="Q148" s="929" t="s">
        <v>371</v>
      </c>
      <c r="R148" s="931"/>
      <c r="S148" s="929" t="s">
        <v>371</v>
      </c>
      <c r="T148" s="931"/>
      <c r="U148" s="968"/>
      <c r="V148" s="957"/>
      <c r="W148" s="720"/>
      <c r="X148" s="720"/>
      <c r="Y148" s="720"/>
    </row>
    <row r="149" spans="1:25" ht="24" customHeight="1">
      <c r="A149" s="720">
        <v>3</v>
      </c>
      <c r="B149" s="755"/>
      <c r="C149" s="754"/>
      <c r="D149" s="754"/>
      <c r="E149" s="934"/>
      <c r="F149" s="935"/>
      <c r="G149" s="934"/>
      <c r="H149" s="935"/>
      <c r="I149" s="934"/>
      <c r="J149" s="935"/>
      <c r="K149" s="929" t="s">
        <v>371</v>
      </c>
      <c r="L149" s="931"/>
      <c r="M149" s="929" t="s">
        <v>371</v>
      </c>
      <c r="N149" s="931"/>
      <c r="O149" s="929" t="s">
        <v>371</v>
      </c>
      <c r="P149" s="931"/>
      <c r="Q149" s="929" t="s">
        <v>371</v>
      </c>
      <c r="R149" s="931"/>
      <c r="S149" s="929" t="s">
        <v>371</v>
      </c>
      <c r="T149" s="931"/>
      <c r="U149" s="968"/>
      <c r="V149" s="957"/>
      <c r="W149" s="720"/>
      <c r="X149" s="720"/>
      <c r="Y149" s="720"/>
    </row>
    <row r="150" spans="1:25" ht="24" customHeight="1">
      <c r="A150" s="720">
        <v>4</v>
      </c>
      <c r="B150" s="755"/>
      <c r="C150" s="754"/>
      <c r="D150" s="754"/>
      <c r="E150" s="934"/>
      <c r="F150" s="935"/>
      <c r="G150" s="934"/>
      <c r="H150" s="935"/>
      <c r="I150" s="934"/>
      <c r="J150" s="935"/>
      <c r="K150" s="929" t="s">
        <v>371</v>
      </c>
      <c r="L150" s="931"/>
      <c r="M150" s="929" t="s">
        <v>371</v>
      </c>
      <c r="N150" s="931"/>
      <c r="O150" s="929" t="s">
        <v>371</v>
      </c>
      <c r="P150" s="931"/>
      <c r="Q150" s="929" t="s">
        <v>371</v>
      </c>
      <c r="R150" s="931"/>
      <c r="S150" s="929" t="s">
        <v>371</v>
      </c>
      <c r="T150" s="931"/>
      <c r="U150" s="968"/>
      <c r="V150" s="957"/>
      <c r="W150" s="720"/>
      <c r="X150" s="720"/>
      <c r="Y150" s="720"/>
    </row>
    <row r="151" spans="1:25" ht="24" customHeight="1">
      <c r="A151" s="720">
        <v>5</v>
      </c>
      <c r="B151" s="755"/>
      <c r="C151" s="754"/>
      <c r="D151" s="754"/>
      <c r="E151" s="934"/>
      <c r="F151" s="935"/>
      <c r="G151" s="934"/>
      <c r="H151" s="935"/>
      <c r="I151" s="934"/>
      <c r="J151" s="935"/>
      <c r="K151" s="929" t="s">
        <v>371</v>
      </c>
      <c r="L151" s="931"/>
      <c r="M151" s="929" t="s">
        <v>371</v>
      </c>
      <c r="N151" s="931"/>
      <c r="O151" s="929" t="s">
        <v>371</v>
      </c>
      <c r="P151" s="931"/>
      <c r="Q151" s="929" t="s">
        <v>371</v>
      </c>
      <c r="R151" s="931"/>
      <c r="S151" s="929" t="s">
        <v>371</v>
      </c>
      <c r="T151" s="931"/>
      <c r="U151" s="968"/>
      <c r="V151" s="957"/>
      <c r="W151" s="720"/>
      <c r="X151" s="720"/>
      <c r="Y151" s="720"/>
    </row>
    <row r="152" spans="1:25" ht="24" customHeight="1">
      <c r="A152" s="720">
        <v>6</v>
      </c>
      <c r="B152" s="755"/>
      <c r="C152" s="754"/>
      <c r="D152" s="754"/>
      <c r="E152" s="934"/>
      <c r="F152" s="935"/>
      <c r="G152" s="934"/>
      <c r="H152" s="935"/>
      <c r="I152" s="934"/>
      <c r="J152" s="935"/>
      <c r="K152" s="929" t="s">
        <v>371</v>
      </c>
      <c r="L152" s="931"/>
      <c r="M152" s="929" t="s">
        <v>371</v>
      </c>
      <c r="N152" s="931"/>
      <c r="O152" s="929" t="s">
        <v>371</v>
      </c>
      <c r="P152" s="931"/>
      <c r="Q152" s="929" t="s">
        <v>371</v>
      </c>
      <c r="R152" s="931"/>
      <c r="S152" s="929" t="s">
        <v>371</v>
      </c>
      <c r="T152" s="931"/>
      <c r="U152" s="968"/>
      <c r="V152" s="957"/>
      <c r="W152" s="720"/>
      <c r="X152" s="720"/>
      <c r="Y152" s="720"/>
    </row>
    <row r="153" spans="1:25" ht="24" customHeight="1">
      <c r="A153" s="720">
        <v>7</v>
      </c>
      <c r="B153" s="755"/>
      <c r="C153" s="754"/>
      <c r="D153" s="754"/>
      <c r="E153" s="934"/>
      <c r="F153" s="935"/>
      <c r="G153" s="934"/>
      <c r="H153" s="935"/>
      <c r="I153" s="934"/>
      <c r="J153" s="935"/>
      <c r="K153" s="929" t="s">
        <v>371</v>
      </c>
      <c r="L153" s="931"/>
      <c r="M153" s="929" t="s">
        <v>371</v>
      </c>
      <c r="N153" s="931"/>
      <c r="O153" s="929" t="s">
        <v>371</v>
      </c>
      <c r="P153" s="931"/>
      <c r="Q153" s="929" t="s">
        <v>371</v>
      </c>
      <c r="R153" s="931"/>
      <c r="S153" s="929" t="s">
        <v>371</v>
      </c>
      <c r="T153" s="931"/>
      <c r="U153" s="968"/>
      <c r="V153" s="957"/>
      <c r="W153" s="720"/>
      <c r="X153" s="720"/>
      <c r="Y153" s="720"/>
    </row>
    <row r="154" spans="1:25" ht="24" customHeight="1">
      <c r="A154" s="720">
        <v>8</v>
      </c>
      <c r="B154" s="755"/>
      <c r="C154" s="754"/>
      <c r="D154" s="754"/>
      <c r="E154" s="934"/>
      <c r="F154" s="935"/>
      <c r="G154" s="934"/>
      <c r="H154" s="935"/>
      <c r="I154" s="934"/>
      <c r="J154" s="935"/>
      <c r="K154" s="929" t="s">
        <v>371</v>
      </c>
      <c r="L154" s="931"/>
      <c r="M154" s="929" t="s">
        <v>371</v>
      </c>
      <c r="N154" s="931"/>
      <c r="O154" s="929" t="s">
        <v>371</v>
      </c>
      <c r="P154" s="931"/>
      <c r="Q154" s="929" t="s">
        <v>371</v>
      </c>
      <c r="R154" s="931"/>
      <c r="S154" s="929" t="s">
        <v>371</v>
      </c>
      <c r="T154" s="931"/>
      <c r="U154" s="968"/>
      <c r="V154" s="957"/>
      <c r="W154" s="720"/>
      <c r="X154" s="720"/>
      <c r="Y154" s="720"/>
    </row>
    <row r="155" spans="1:25" ht="24" customHeight="1">
      <c r="A155" s="720">
        <v>9</v>
      </c>
      <c r="B155" s="755"/>
      <c r="C155" s="754"/>
      <c r="D155" s="754"/>
      <c r="E155" s="934"/>
      <c r="F155" s="935"/>
      <c r="G155" s="934"/>
      <c r="H155" s="935"/>
      <c r="I155" s="934"/>
      <c r="J155" s="935"/>
      <c r="K155" s="929" t="s">
        <v>371</v>
      </c>
      <c r="L155" s="931"/>
      <c r="M155" s="929" t="s">
        <v>371</v>
      </c>
      <c r="N155" s="931"/>
      <c r="O155" s="929" t="s">
        <v>371</v>
      </c>
      <c r="P155" s="931"/>
      <c r="Q155" s="929" t="s">
        <v>371</v>
      </c>
      <c r="R155" s="931"/>
      <c r="S155" s="929" t="s">
        <v>371</v>
      </c>
      <c r="T155" s="931"/>
      <c r="U155" s="968"/>
      <c r="V155" s="957"/>
      <c r="W155" s="720"/>
      <c r="X155" s="720"/>
      <c r="Y155" s="720"/>
    </row>
    <row r="156" spans="1:25" ht="24" customHeight="1">
      <c r="A156" s="720">
        <v>10</v>
      </c>
      <c r="B156" s="755"/>
      <c r="C156" s="754"/>
      <c r="D156" s="754"/>
      <c r="E156" s="934"/>
      <c r="F156" s="935"/>
      <c r="G156" s="934"/>
      <c r="H156" s="935"/>
      <c r="I156" s="934"/>
      <c r="J156" s="935"/>
      <c r="K156" s="929" t="s">
        <v>371</v>
      </c>
      <c r="L156" s="931"/>
      <c r="M156" s="929" t="s">
        <v>371</v>
      </c>
      <c r="N156" s="931"/>
      <c r="O156" s="929" t="s">
        <v>371</v>
      </c>
      <c r="P156" s="931"/>
      <c r="Q156" s="929" t="s">
        <v>371</v>
      </c>
      <c r="R156" s="931"/>
      <c r="S156" s="929" t="s">
        <v>371</v>
      </c>
      <c r="T156" s="931"/>
      <c r="U156" s="968"/>
      <c r="V156" s="957"/>
      <c r="W156" s="720"/>
      <c r="X156" s="720"/>
      <c r="Y156" s="720"/>
    </row>
    <row r="157" spans="1:25" ht="24" customHeight="1">
      <c r="A157" s="720">
        <v>11</v>
      </c>
      <c r="B157" s="755"/>
      <c r="C157" s="754"/>
      <c r="D157" s="754"/>
      <c r="E157" s="934"/>
      <c r="F157" s="935"/>
      <c r="G157" s="934"/>
      <c r="H157" s="935"/>
      <c r="I157" s="934"/>
      <c r="J157" s="935"/>
      <c r="K157" s="929" t="s">
        <v>371</v>
      </c>
      <c r="L157" s="931"/>
      <c r="M157" s="929" t="s">
        <v>371</v>
      </c>
      <c r="N157" s="931"/>
      <c r="O157" s="929" t="s">
        <v>371</v>
      </c>
      <c r="P157" s="931"/>
      <c r="Q157" s="929" t="s">
        <v>371</v>
      </c>
      <c r="R157" s="931"/>
      <c r="S157" s="929" t="s">
        <v>371</v>
      </c>
      <c r="T157" s="931"/>
      <c r="U157" s="968"/>
      <c r="V157" s="957"/>
      <c r="W157" s="720"/>
      <c r="X157" s="720"/>
      <c r="Y157" s="720"/>
    </row>
    <row r="158" spans="1:25" ht="24" customHeight="1">
      <c r="A158" s="720">
        <v>12</v>
      </c>
      <c r="B158" s="755"/>
      <c r="C158" s="754"/>
      <c r="D158" s="754"/>
      <c r="E158" s="934"/>
      <c r="F158" s="935"/>
      <c r="G158" s="934"/>
      <c r="H158" s="935"/>
      <c r="I158" s="934"/>
      <c r="J158" s="935"/>
      <c r="K158" s="929" t="s">
        <v>371</v>
      </c>
      <c r="L158" s="931"/>
      <c r="M158" s="929" t="s">
        <v>371</v>
      </c>
      <c r="N158" s="931"/>
      <c r="O158" s="929" t="s">
        <v>371</v>
      </c>
      <c r="P158" s="931"/>
      <c r="Q158" s="929" t="s">
        <v>371</v>
      </c>
      <c r="R158" s="931"/>
      <c r="S158" s="929" t="s">
        <v>371</v>
      </c>
      <c r="T158" s="931"/>
      <c r="U158" s="968"/>
      <c r="V158" s="957"/>
      <c r="W158" s="716"/>
      <c r="X158" s="716"/>
      <c r="Y158" s="716"/>
    </row>
    <row r="159" spans="1:25" ht="24" customHeight="1">
      <c r="A159" s="720">
        <v>13</v>
      </c>
      <c r="B159" s="755"/>
      <c r="C159" s="754"/>
      <c r="D159" s="754"/>
      <c r="E159" s="934"/>
      <c r="F159" s="935"/>
      <c r="G159" s="934"/>
      <c r="H159" s="935"/>
      <c r="I159" s="934"/>
      <c r="J159" s="935"/>
      <c r="K159" s="929" t="s">
        <v>371</v>
      </c>
      <c r="L159" s="931"/>
      <c r="M159" s="929" t="s">
        <v>371</v>
      </c>
      <c r="N159" s="931"/>
      <c r="O159" s="929" t="s">
        <v>371</v>
      </c>
      <c r="P159" s="931"/>
      <c r="Q159" s="929" t="s">
        <v>371</v>
      </c>
      <c r="R159" s="931"/>
      <c r="S159" s="929" t="s">
        <v>371</v>
      </c>
      <c r="T159" s="931"/>
      <c r="U159" s="968"/>
      <c r="V159" s="957"/>
      <c r="W159" s="720"/>
      <c r="X159" s="720"/>
      <c r="Y159" s="720"/>
    </row>
    <row r="160" spans="1:25" ht="24" customHeight="1">
      <c r="A160" s="720">
        <v>14</v>
      </c>
      <c r="B160" s="755"/>
      <c r="C160" s="754"/>
      <c r="D160" s="754"/>
      <c r="E160" s="934"/>
      <c r="F160" s="935"/>
      <c r="G160" s="934"/>
      <c r="H160" s="935"/>
      <c r="I160" s="934"/>
      <c r="J160" s="935"/>
      <c r="K160" s="929" t="s">
        <v>371</v>
      </c>
      <c r="L160" s="931"/>
      <c r="M160" s="929" t="s">
        <v>371</v>
      </c>
      <c r="N160" s="931"/>
      <c r="O160" s="929" t="s">
        <v>371</v>
      </c>
      <c r="P160" s="931"/>
      <c r="Q160" s="929" t="s">
        <v>371</v>
      </c>
      <c r="R160" s="931"/>
      <c r="S160" s="929" t="s">
        <v>371</v>
      </c>
      <c r="T160" s="931"/>
      <c r="U160" s="968"/>
      <c r="V160" s="957"/>
      <c r="W160" s="720"/>
      <c r="X160" s="720"/>
      <c r="Y160" s="720"/>
    </row>
    <row r="161" spans="1:25" ht="24" customHeight="1">
      <c r="A161" s="720">
        <v>15</v>
      </c>
      <c r="B161" s="755"/>
      <c r="C161" s="754"/>
      <c r="D161" s="754"/>
      <c r="E161" s="934"/>
      <c r="F161" s="935"/>
      <c r="G161" s="934"/>
      <c r="H161" s="935"/>
      <c r="I161" s="934"/>
      <c r="J161" s="935"/>
      <c r="K161" s="929" t="s">
        <v>371</v>
      </c>
      <c r="L161" s="931"/>
      <c r="M161" s="929" t="s">
        <v>371</v>
      </c>
      <c r="N161" s="931"/>
      <c r="O161" s="929" t="s">
        <v>371</v>
      </c>
      <c r="P161" s="931"/>
      <c r="Q161" s="929" t="s">
        <v>371</v>
      </c>
      <c r="R161" s="931"/>
      <c r="S161" s="929" t="s">
        <v>371</v>
      </c>
      <c r="T161" s="931"/>
      <c r="U161" s="968"/>
      <c r="V161" s="957"/>
      <c r="W161" s="720"/>
      <c r="X161" s="720"/>
      <c r="Y161" s="720"/>
    </row>
    <row r="162" spans="1:25" ht="24" customHeight="1">
      <c r="A162" s="720">
        <v>16</v>
      </c>
      <c r="B162" s="755"/>
      <c r="C162" s="754"/>
      <c r="D162" s="754"/>
      <c r="E162" s="934"/>
      <c r="F162" s="935"/>
      <c r="G162" s="934"/>
      <c r="H162" s="935"/>
      <c r="I162" s="934"/>
      <c r="J162" s="935"/>
      <c r="K162" s="929" t="s">
        <v>371</v>
      </c>
      <c r="L162" s="931"/>
      <c r="M162" s="929" t="s">
        <v>371</v>
      </c>
      <c r="N162" s="931"/>
      <c r="O162" s="929" t="s">
        <v>371</v>
      </c>
      <c r="P162" s="931"/>
      <c r="Q162" s="929" t="s">
        <v>371</v>
      </c>
      <c r="R162" s="931"/>
      <c r="S162" s="929" t="s">
        <v>371</v>
      </c>
      <c r="T162" s="931"/>
      <c r="U162" s="968"/>
      <c r="V162" s="957"/>
      <c r="W162" s="720"/>
      <c r="X162" s="720"/>
      <c r="Y162" s="720"/>
    </row>
    <row r="163" spans="1:25" ht="20.25" customHeight="1">
      <c r="A163" s="158"/>
      <c r="B163" s="158"/>
      <c r="C163" s="167"/>
      <c r="D163" s="167"/>
      <c r="E163" s="158"/>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ht="20.25" customHeight="1">
      <c r="A164" s="929" t="s">
        <v>353</v>
      </c>
      <c r="B164" s="930"/>
      <c r="C164" s="930"/>
      <c r="D164" s="930"/>
      <c r="E164" s="930"/>
      <c r="F164" s="931"/>
      <c r="G164" s="715"/>
      <c r="H164" s="929" t="s">
        <v>354</v>
      </c>
      <c r="I164" s="930"/>
      <c r="J164" s="930"/>
      <c r="K164" s="930"/>
      <c r="L164" s="930"/>
      <c r="M164" s="930"/>
      <c r="N164" s="930"/>
      <c r="O164" s="930"/>
      <c r="P164" s="930"/>
      <c r="Q164" s="930"/>
      <c r="R164" s="930"/>
      <c r="S164" s="931"/>
      <c r="T164" s="158"/>
      <c r="U164" s="929" t="s">
        <v>355</v>
      </c>
      <c r="V164" s="930"/>
      <c r="W164" s="930"/>
      <c r="X164" s="930"/>
      <c r="Y164" s="931"/>
    </row>
    <row r="165" spans="1:25" ht="20.25" customHeight="1">
      <c r="A165" s="168"/>
      <c r="B165" s="720" t="s">
        <v>356</v>
      </c>
      <c r="C165" s="720" t="s">
        <v>345</v>
      </c>
      <c r="D165" s="720" t="s">
        <v>346</v>
      </c>
      <c r="E165" s="940" t="s">
        <v>372</v>
      </c>
      <c r="F165" s="941"/>
      <c r="G165" s="715"/>
      <c r="H165" s="168"/>
      <c r="I165" s="720" t="s">
        <v>356</v>
      </c>
      <c r="J165" s="929" t="s">
        <v>345</v>
      </c>
      <c r="K165" s="930"/>
      <c r="L165" s="930"/>
      <c r="M165" s="930"/>
      <c r="N165" s="931"/>
      <c r="O165" s="929" t="s">
        <v>346</v>
      </c>
      <c r="P165" s="930"/>
      <c r="Q165" s="931"/>
      <c r="R165" s="940" t="s">
        <v>372</v>
      </c>
      <c r="S165" s="941"/>
      <c r="T165" s="158"/>
      <c r="U165" s="169"/>
      <c r="V165" s="158"/>
      <c r="W165" s="158"/>
      <c r="X165" s="158"/>
      <c r="Y165" s="170"/>
    </row>
    <row r="166" spans="1:25" ht="20.25" customHeight="1">
      <c r="A166" s="171">
        <v>1</v>
      </c>
      <c r="B166" s="720"/>
      <c r="C166" s="172"/>
      <c r="D166" s="720"/>
      <c r="E166" s="1001"/>
      <c r="F166" s="1002"/>
      <c r="G166" s="718"/>
      <c r="H166" s="171">
        <v>1</v>
      </c>
      <c r="I166" s="720"/>
      <c r="J166" s="929"/>
      <c r="K166" s="930"/>
      <c r="L166" s="930"/>
      <c r="M166" s="930"/>
      <c r="N166" s="931"/>
      <c r="O166" s="929"/>
      <c r="P166" s="930"/>
      <c r="Q166" s="931"/>
      <c r="R166" s="929"/>
      <c r="S166" s="931"/>
      <c r="T166" s="158"/>
      <c r="U166" s="169"/>
      <c r="V166" s="158"/>
      <c r="W166" s="158"/>
      <c r="X166" s="158"/>
      <c r="Y166" s="170"/>
    </row>
    <row r="167" spans="1:25" ht="20.25" customHeight="1">
      <c r="A167" s="171">
        <v>2</v>
      </c>
      <c r="B167" s="720"/>
      <c r="C167" s="172"/>
      <c r="D167" s="720"/>
      <c r="E167" s="1001"/>
      <c r="F167" s="1002"/>
      <c r="G167" s="718"/>
      <c r="H167" s="171">
        <v>2</v>
      </c>
      <c r="I167" s="720"/>
      <c r="J167" s="929"/>
      <c r="K167" s="930"/>
      <c r="L167" s="930"/>
      <c r="M167" s="930"/>
      <c r="N167" s="931"/>
      <c r="O167" s="929"/>
      <c r="P167" s="930"/>
      <c r="Q167" s="931"/>
      <c r="R167" s="929"/>
      <c r="S167" s="931"/>
      <c r="T167" s="158"/>
      <c r="U167" s="169"/>
      <c r="V167" s="158"/>
      <c r="W167" s="158"/>
      <c r="X167" s="158"/>
      <c r="Y167" s="170"/>
    </row>
    <row r="168" spans="1:25" ht="20.25" customHeight="1">
      <c r="A168" s="171">
        <v>3</v>
      </c>
      <c r="B168" s="720"/>
      <c r="C168" s="172"/>
      <c r="D168" s="720"/>
      <c r="E168" s="1001"/>
      <c r="F168" s="1002"/>
      <c r="G168" s="718"/>
      <c r="H168" s="171">
        <v>3</v>
      </c>
      <c r="I168" s="720"/>
      <c r="J168" s="929"/>
      <c r="K168" s="930"/>
      <c r="L168" s="930"/>
      <c r="M168" s="930"/>
      <c r="N168" s="931"/>
      <c r="O168" s="929"/>
      <c r="P168" s="930"/>
      <c r="Q168" s="931"/>
      <c r="R168" s="929"/>
      <c r="S168" s="931"/>
      <c r="U168" s="173"/>
      <c r="Y168" s="174"/>
    </row>
    <row r="169" spans="1:25" ht="20.25" customHeight="1">
      <c r="A169" s="171">
        <v>4</v>
      </c>
      <c r="B169" s="720"/>
      <c r="C169" s="172"/>
      <c r="D169" s="720"/>
      <c r="E169" s="1001"/>
      <c r="F169" s="1002"/>
      <c r="G169" s="718"/>
      <c r="H169" s="171">
        <v>4</v>
      </c>
      <c r="I169" s="720"/>
      <c r="J169" s="929"/>
      <c r="K169" s="930"/>
      <c r="L169" s="930"/>
      <c r="M169" s="930"/>
      <c r="N169" s="931"/>
      <c r="O169" s="929"/>
      <c r="P169" s="930"/>
      <c r="Q169" s="931"/>
      <c r="R169" s="929"/>
      <c r="S169" s="931"/>
      <c r="T169" s="158"/>
      <c r="U169" s="929" t="s">
        <v>358</v>
      </c>
      <c r="V169" s="930"/>
      <c r="W169" s="930"/>
      <c r="X169" s="930"/>
      <c r="Y169" s="931"/>
    </row>
    <row r="170" spans="1:25" ht="20.25" customHeight="1">
      <c r="A170" s="171">
        <v>5</v>
      </c>
      <c r="B170" s="720"/>
      <c r="C170" s="172"/>
      <c r="D170" s="720"/>
      <c r="E170" s="1001"/>
      <c r="F170" s="1002"/>
      <c r="G170" s="718"/>
      <c r="H170" s="171">
        <v>5</v>
      </c>
      <c r="I170" s="720"/>
      <c r="J170" s="929"/>
      <c r="K170" s="930"/>
      <c r="L170" s="930"/>
      <c r="M170" s="930"/>
      <c r="N170" s="931"/>
      <c r="O170" s="929"/>
      <c r="P170" s="930"/>
      <c r="Q170" s="931"/>
      <c r="R170" s="929"/>
      <c r="S170" s="931"/>
      <c r="T170" s="158"/>
      <c r="U170" s="492"/>
      <c r="V170" s="715"/>
      <c r="W170" s="715"/>
      <c r="X170" s="715"/>
      <c r="Y170" s="493"/>
    </row>
    <row r="171" spans="1:25" ht="20.25" customHeight="1">
      <c r="A171" s="171">
        <v>6</v>
      </c>
      <c r="B171" s="720"/>
      <c r="C171" s="172"/>
      <c r="D171" s="720"/>
      <c r="E171" s="1001"/>
      <c r="F171" s="1002"/>
      <c r="G171" s="718"/>
      <c r="H171" s="171">
        <v>6</v>
      </c>
      <c r="I171" s="720"/>
      <c r="J171" s="929"/>
      <c r="K171" s="930"/>
      <c r="L171" s="930"/>
      <c r="M171" s="930"/>
      <c r="N171" s="931"/>
      <c r="O171" s="929"/>
      <c r="P171" s="930"/>
      <c r="Q171" s="931"/>
      <c r="R171" s="929"/>
      <c r="S171" s="931"/>
      <c r="T171" s="158"/>
      <c r="U171" s="492"/>
      <c r="V171" s="715"/>
      <c r="W171" s="715"/>
      <c r="X171" s="715"/>
      <c r="Y171" s="493"/>
    </row>
    <row r="172" spans="1:25" ht="20.25" customHeight="1">
      <c r="A172" s="171">
        <v>7</v>
      </c>
      <c r="B172" s="720"/>
      <c r="C172" s="172"/>
      <c r="D172" s="720"/>
      <c r="E172" s="1001"/>
      <c r="F172" s="1002"/>
      <c r="G172" s="718"/>
      <c r="H172" s="171">
        <v>7</v>
      </c>
      <c r="I172" s="720"/>
      <c r="J172" s="929"/>
      <c r="K172" s="930"/>
      <c r="L172" s="930"/>
      <c r="M172" s="930"/>
      <c r="N172" s="931"/>
      <c r="O172" s="929"/>
      <c r="P172" s="930"/>
      <c r="Q172" s="931"/>
      <c r="R172" s="929"/>
      <c r="S172" s="931"/>
      <c r="U172" s="173"/>
      <c r="Y172" s="174"/>
    </row>
    <row r="173" spans="1:25" ht="20.25" customHeight="1">
      <c r="A173" s="171">
        <v>8</v>
      </c>
      <c r="B173" s="720"/>
      <c r="C173" s="172"/>
      <c r="D173" s="720"/>
      <c r="E173" s="1001"/>
      <c r="F173" s="1002"/>
      <c r="G173" s="718"/>
      <c r="H173" s="171">
        <v>8</v>
      </c>
      <c r="I173" s="720"/>
      <c r="J173" s="929"/>
      <c r="K173" s="930"/>
      <c r="L173" s="930"/>
      <c r="M173" s="930"/>
      <c r="N173" s="931"/>
      <c r="O173" s="929"/>
      <c r="P173" s="930"/>
      <c r="Q173" s="931"/>
      <c r="R173" s="929"/>
      <c r="S173" s="931"/>
      <c r="T173" s="158"/>
      <c r="U173" s="175"/>
      <c r="V173" s="176"/>
      <c r="W173" s="176"/>
      <c r="X173" s="176"/>
      <c r="Y173" s="177"/>
    </row>
    <row r="174" spans="1:25" ht="12" customHeight="1">
      <c r="A174" s="714"/>
      <c r="B174" s="715"/>
      <c r="C174" s="167"/>
      <c r="D174" s="715"/>
      <c r="E174" s="718"/>
      <c r="F174" s="718"/>
      <c r="G174" s="718"/>
      <c r="H174" s="714"/>
      <c r="I174" s="715"/>
      <c r="J174" s="715"/>
      <c r="K174" s="715"/>
      <c r="L174" s="715"/>
      <c r="M174" s="715"/>
      <c r="N174" s="715"/>
      <c r="O174" s="715"/>
      <c r="P174" s="715"/>
      <c r="Q174" s="715"/>
      <c r="R174" s="715"/>
      <c r="S174" s="715"/>
      <c r="T174" s="158"/>
      <c r="U174" s="158"/>
      <c r="V174" s="158"/>
      <c r="W174" s="158"/>
      <c r="X174" s="158"/>
      <c r="Y174" s="158"/>
    </row>
    <row r="175" spans="1:25" ht="38.25" customHeight="1">
      <c r="A175" s="942" t="s">
        <v>360</v>
      </c>
      <c r="B175" s="943"/>
      <c r="C175" s="943"/>
      <c r="D175" s="944"/>
      <c r="E175" s="929" t="s">
        <v>4</v>
      </c>
      <c r="F175" s="931"/>
      <c r="G175" s="945">
        <f>G142</f>
        <v>46271</v>
      </c>
      <c r="H175" s="946"/>
      <c r="I175" s="947"/>
      <c r="J175" s="929" t="s">
        <v>5</v>
      </c>
      <c r="K175" s="931"/>
      <c r="L175" s="948" t="str">
        <f>L142</f>
        <v>Tilsley</v>
      </c>
      <c r="M175" s="949"/>
      <c r="N175" s="949"/>
      <c r="O175" s="949"/>
      <c r="P175" s="949"/>
      <c r="Q175" s="950"/>
      <c r="R175" s="929" t="s">
        <v>340</v>
      </c>
      <c r="S175" s="931"/>
      <c r="T175" s="948" t="str">
        <f>T142</f>
        <v>Oxfordshire Track and Field League 2026</v>
      </c>
      <c r="U175" s="949"/>
      <c r="V175" s="949"/>
      <c r="W175" s="949"/>
      <c r="X175" s="949"/>
      <c r="Y175" s="950"/>
    </row>
    <row r="176" spans="1:25" ht="38.25" customHeight="1">
      <c r="A176" s="929" t="s">
        <v>283</v>
      </c>
      <c r="B176" s="931"/>
      <c r="C176" s="948" t="str">
        <f>C143</f>
        <v>Javelin U14 Girls (0 athletes) - 400g</v>
      </c>
      <c r="D176" s="950"/>
      <c r="E176" s="929" t="s">
        <v>341</v>
      </c>
      <c r="F176" s="931"/>
      <c r="G176" s="951">
        <f>G143</f>
        <v>0.66666666666666663</v>
      </c>
      <c r="H176" s="952"/>
      <c r="I176" s="953"/>
      <c r="J176" s="929" t="s">
        <v>342</v>
      </c>
      <c r="K176" s="930"/>
      <c r="L176" s="956">
        <f>L143</f>
        <v>34.229999999999997</v>
      </c>
      <c r="M176" s="957"/>
      <c r="N176" s="998" t="s">
        <v>361</v>
      </c>
      <c r="O176" s="999"/>
      <c r="P176" s="999"/>
      <c r="Q176" s="999"/>
      <c r="R176" s="999"/>
      <c r="S176" s="999"/>
      <c r="T176" s="999"/>
      <c r="U176" s="999"/>
      <c r="V176" s="999"/>
      <c r="W176" s="999"/>
      <c r="X176" s="999"/>
      <c r="Y176" s="1000"/>
    </row>
    <row r="177" spans="1:25" ht="20.25" customHeight="1">
      <c r="A177" s="158"/>
      <c r="B177" s="158"/>
      <c r="C177" s="158"/>
      <c r="D177" s="159"/>
      <c r="E177" s="715"/>
      <c r="F177" s="715"/>
      <c r="G177" s="160"/>
      <c r="H177" s="160"/>
      <c r="I177" s="715"/>
      <c r="J177" s="715"/>
      <c r="K177" s="713"/>
      <c r="L177" s="713"/>
      <c r="M177" s="713"/>
      <c r="N177" s="161"/>
      <c r="O177" s="161"/>
      <c r="P177" s="162"/>
      <c r="Q177" s="161"/>
      <c r="R177" s="163"/>
      <c r="S177" s="163"/>
      <c r="T177" s="163"/>
      <c r="U177" s="163"/>
      <c r="V177" s="163"/>
      <c r="W177" s="163"/>
      <c r="X177" s="163"/>
      <c r="Y177" s="163"/>
    </row>
    <row r="178" spans="1:25" ht="38.25" customHeight="1">
      <c r="A178" s="958" t="s">
        <v>344</v>
      </c>
      <c r="B178" s="960" t="s">
        <v>302</v>
      </c>
      <c r="C178" s="960" t="s">
        <v>345</v>
      </c>
      <c r="D178" s="960" t="s">
        <v>346</v>
      </c>
      <c r="E178" s="962" t="s">
        <v>362</v>
      </c>
      <c r="F178" s="963"/>
      <c r="G178" s="962" t="s">
        <v>363</v>
      </c>
      <c r="H178" s="963"/>
      <c r="I178" s="962" t="s">
        <v>364</v>
      </c>
      <c r="J178" s="963"/>
      <c r="K178" s="962" t="s">
        <v>365</v>
      </c>
      <c r="L178" s="963"/>
      <c r="M178" s="987" t="s">
        <v>366</v>
      </c>
      <c r="N178" s="988"/>
      <c r="O178" s="962" t="s">
        <v>367</v>
      </c>
      <c r="P178" s="963"/>
      <c r="Q178" s="962" t="s">
        <v>368</v>
      </c>
      <c r="R178" s="963"/>
      <c r="S178" s="962" t="s">
        <v>369</v>
      </c>
      <c r="T178" s="963"/>
      <c r="U178" s="962" t="s">
        <v>370</v>
      </c>
      <c r="V178" s="963"/>
      <c r="W178" s="938" t="s">
        <v>350</v>
      </c>
      <c r="X178" s="940" t="s">
        <v>351</v>
      </c>
      <c r="Y178" s="941"/>
    </row>
    <row r="179" spans="1:25" ht="20.25" customHeight="1">
      <c r="A179" s="959"/>
      <c r="B179" s="961"/>
      <c r="C179" s="961"/>
      <c r="D179" s="961"/>
      <c r="E179" s="940" t="s">
        <v>352</v>
      </c>
      <c r="F179" s="941"/>
      <c r="G179" s="940" t="s">
        <v>352</v>
      </c>
      <c r="H179" s="941"/>
      <c r="I179" s="940" t="s">
        <v>352</v>
      </c>
      <c r="J179" s="941"/>
      <c r="K179" s="940" t="s">
        <v>352</v>
      </c>
      <c r="L179" s="941"/>
      <c r="M179" s="989"/>
      <c r="N179" s="990"/>
      <c r="O179" s="940" t="s">
        <v>352</v>
      </c>
      <c r="P179" s="941"/>
      <c r="Q179" s="940" t="s">
        <v>352</v>
      </c>
      <c r="R179" s="941"/>
      <c r="S179" s="940" t="s">
        <v>352</v>
      </c>
      <c r="T179" s="941"/>
      <c r="U179" s="940" t="s">
        <v>352</v>
      </c>
      <c r="V179" s="941"/>
      <c r="W179" s="939"/>
      <c r="X179" s="719" t="s">
        <v>71</v>
      </c>
      <c r="Y179" s="719" t="s">
        <v>65</v>
      </c>
    </row>
    <row r="180" spans="1:25" ht="24" customHeight="1">
      <c r="A180" s="717">
        <v>17</v>
      </c>
      <c r="B180" s="755" t="str" cm="1">
        <f t="array" ref="B180">IFERROR(_xlfn.DROP(_xlfn.ANCHORARRAY(DataCalcs!$CY$331),16),"")</f>
        <v/>
      </c>
      <c r="C180" s="754"/>
      <c r="D180" s="754"/>
      <c r="E180" s="934"/>
      <c r="F180" s="935"/>
      <c r="G180" s="934"/>
      <c r="H180" s="935"/>
      <c r="I180" s="934"/>
      <c r="J180" s="935"/>
      <c r="K180" s="929" t="s">
        <v>371</v>
      </c>
      <c r="L180" s="931"/>
      <c r="M180" s="929" t="s">
        <v>371</v>
      </c>
      <c r="N180" s="931"/>
      <c r="O180" s="929" t="s">
        <v>371</v>
      </c>
      <c r="P180" s="931"/>
      <c r="Q180" s="929" t="s">
        <v>371</v>
      </c>
      <c r="R180" s="931"/>
      <c r="S180" s="929" t="s">
        <v>371</v>
      </c>
      <c r="T180" s="931"/>
      <c r="U180" s="968"/>
      <c r="V180" s="957"/>
      <c r="W180" s="720"/>
      <c r="X180" s="720"/>
      <c r="Y180" s="720"/>
    </row>
    <row r="181" spans="1:25" ht="24" customHeight="1">
      <c r="A181" s="717">
        <v>18</v>
      </c>
      <c r="B181" s="755"/>
      <c r="C181" s="754"/>
      <c r="D181" s="754"/>
      <c r="E181" s="934"/>
      <c r="F181" s="935"/>
      <c r="G181" s="934"/>
      <c r="H181" s="935"/>
      <c r="I181" s="934"/>
      <c r="J181" s="935"/>
      <c r="K181" s="929" t="s">
        <v>371</v>
      </c>
      <c r="L181" s="931"/>
      <c r="M181" s="929" t="s">
        <v>371</v>
      </c>
      <c r="N181" s="931"/>
      <c r="O181" s="929" t="s">
        <v>371</v>
      </c>
      <c r="P181" s="931"/>
      <c r="Q181" s="929" t="s">
        <v>371</v>
      </c>
      <c r="R181" s="931"/>
      <c r="S181" s="929" t="s">
        <v>371</v>
      </c>
      <c r="T181" s="931"/>
      <c r="U181" s="968"/>
      <c r="V181" s="957"/>
      <c r="W181" s="720"/>
      <c r="X181" s="720"/>
      <c r="Y181" s="720"/>
    </row>
    <row r="182" spans="1:25" ht="24" customHeight="1">
      <c r="A182" s="720">
        <v>19</v>
      </c>
      <c r="B182" s="755"/>
      <c r="C182" s="754"/>
      <c r="D182" s="754"/>
      <c r="E182" s="934"/>
      <c r="F182" s="935"/>
      <c r="G182" s="934"/>
      <c r="H182" s="935"/>
      <c r="I182" s="934"/>
      <c r="J182" s="935"/>
      <c r="K182" s="929" t="s">
        <v>371</v>
      </c>
      <c r="L182" s="931"/>
      <c r="M182" s="929" t="s">
        <v>371</v>
      </c>
      <c r="N182" s="931"/>
      <c r="O182" s="929" t="s">
        <v>371</v>
      </c>
      <c r="P182" s="931"/>
      <c r="Q182" s="929" t="s">
        <v>371</v>
      </c>
      <c r="R182" s="931"/>
      <c r="S182" s="929" t="s">
        <v>371</v>
      </c>
      <c r="T182" s="931"/>
      <c r="U182" s="968"/>
      <c r="V182" s="957"/>
      <c r="W182" s="720"/>
      <c r="X182" s="720"/>
      <c r="Y182" s="720"/>
    </row>
    <row r="183" spans="1:25" ht="24" customHeight="1">
      <c r="A183" s="720">
        <v>20</v>
      </c>
      <c r="B183" s="755"/>
      <c r="C183" s="754"/>
      <c r="D183" s="754"/>
      <c r="E183" s="934"/>
      <c r="F183" s="935"/>
      <c r="G183" s="934"/>
      <c r="H183" s="935"/>
      <c r="I183" s="934"/>
      <c r="J183" s="935"/>
      <c r="K183" s="929" t="s">
        <v>371</v>
      </c>
      <c r="L183" s="931"/>
      <c r="M183" s="929" t="s">
        <v>371</v>
      </c>
      <c r="N183" s="931"/>
      <c r="O183" s="929" t="s">
        <v>371</v>
      </c>
      <c r="P183" s="931"/>
      <c r="Q183" s="929" t="s">
        <v>371</v>
      </c>
      <c r="R183" s="931"/>
      <c r="S183" s="929" t="s">
        <v>371</v>
      </c>
      <c r="T183" s="931"/>
      <c r="U183" s="968"/>
      <c r="V183" s="957"/>
      <c r="W183" s="720"/>
      <c r="X183" s="720"/>
      <c r="Y183" s="720"/>
    </row>
    <row r="184" spans="1:25" ht="24" customHeight="1">
      <c r="A184" s="720">
        <v>21</v>
      </c>
      <c r="B184" s="755"/>
      <c r="C184" s="754"/>
      <c r="D184" s="754"/>
      <c r="E184" s="934"/>
      <c r="F184" s="935"/>
      <c r="G184" s="934"/>
      <c r="H184" s="935"/>
      <c r="I184" s="934"/>
      <c r="J184" s="935"/>
      <c r="K184" s="929" t="s">
        <v>371</v>
      </c>
      <c r="L184" s="931"/>
      <c r="M184" s="929" t="s">
        <v>371</v>
      </c>
      <c r="N184" s="931"/>
      <c r="O184" s="929" t="s">
        <v>371</v>
      </c>
      <c r="P184" s="931"/>
      <c r="Q184" s="929" t="s">
        <v>371</v>
      </c>
      <c r="R184" s="931"/>
      <c r="S184" s="929" t="s">
        <v>371</v>
      </c>
      <c r="T184" s="931"/>
      <c r="U184" s="968"/>
      <c r="V184" s="957"/>
      <c r="W184" s="720"/>
      <c r="X184" s="720"/>
      <c r="Y184" s="720"/>
    </row>
    <row r="185" spans="1:25" ht="24" customHeight="1">
      <c r="A185" s="720">
        <v>22</v>
      </c>
      <c r="B185" s="755"/>
      <c r="C185" s="754"/>
      <c r="D185" s="754"/>
      <c r="E185" s="934"/>
      <c r="F185" s="935"/>
      <c r="G185" s="934"/>
      <c r="H185" s="935"/>
      <c r="I185" s="934"/>
      <c r="J185" s="935"/>
      <c r="K185" s="929" t="s">
        <v>371</v>
      </c>
      <c r="L185" s="931"/>
      <c r="M185" s="929" t="s">
        <v>371</v>
      </c>
      <c r="N185" s="931"/>
      <c r="O185" s="929" t="s">
        <v>371</v>
      </c>
      <c r="P185" s="931"/>
      <c r="Q185" s="929" t="s">
        <v>371</v>
      </c>
      <c r="R185" s="931"/>
      <c r="S185" s="929" t="s">
        <v>371</v>
      </c>
      <c r="T185" s="931"/>
      <c r="U185" s="968"/>
      <c r="V185" s="957"/>
      <c r="W185" s="720"/>
      <c r="X185" s="720"/>
      <c r="Y185" s="720"/>
    </row>
    <row r="186" spans="1:25" ht="24" customHeight="1">
      <c r="A186" s="720">
        <v>23</v>
      </c>
      <c r="B186" s="755"/>
      <c r="C186" s="754"/>
      <c r="D186" s="754"/>
      <c r="E186" s="934"/>
      <c r="F186" s="935"/>
      <c r="G186" s="934"/>
      <c r="H186" s="935"/>
      <c r="I186" s="934"/>
      <c r="J186" s="935"/>
      <c r="K186" s="929" t="s">
        <v>371</v>
      </c>
      <c r="L186" s="931"/>
      <c r="M186" s="929" t="s">
        <v>371</v>
      </c>
      <c r="N186" s="931"/>
      <c r="O186" s="929" t="s">
        <v>371</v>
      </c>
      <c r="P186" s="931"/>
      <c r="Q186" s="929" t="s">
        <v>371</v>
      </c>
      <c r="R186" s="931"/>
      <c r="S186" s="929" t="s">
        <v>371</v>
      </c>
      <c r="T186" s="931"/>
      <c r="U186" s="968"/>
      <c r="V186" s="957"/>
      <c r="W186" s="720"/>
      <c r="X186" s="720"/>
      <c r="Y186" s="720"/>
    </row>
    <row r="187" spans="1:25" ht="24" customHeight="1">
      <c r="A187" s="720">
        <v>24</v>
      </c>
      <c r="B187" s="755"/>
      <c r="C187" s="754"/>
      <c r="D187" s="754"/>
      <c r="E187" s="934"/>
      <c r="F187" s="935"/>
      <c r="G187" s="934"/>
      <c r="H187" s="935"/>
      <c r="I187" s="934"/>
      <c r="J187" s="935"/>
      <c r="K187" s="929" t="s">
        <v>371</v>
      </c>
      <c r="L187" s="931"/>
      <c r="M187" s="929" t="s">
        <v>371</v>
      </c>
      <c r="N187" s="931"/>
      <c r="O187" s="929" t="s">
        <v>371</v>
      </c>
      <c r="P187" s="931"/>
      <c r="Q187" s="929" t="s">
        <v>371</v>
      </c>
      <c r="R187" s="931"/>
      <c r="S187" s="929" t="s">
        <v>371</v>
      </c>
      <c r="T187" s="931"/>
      <c r="U187" s="968"/>
      <c r="V187" s="957"/>
      <c r="W187" s="720"/>
      <c r="X187" s="720"/>
      <c r="Y187" s="720"/>
    </row>
    <row r="188" spans="1:25" ht="24" customHeight="1">
      <c r="A188" s="720">
        <v>25</v>
      </c>
      <c r="B188" s="755"/>
      <c r="C188" s="754"/>
      <c r="D188" s="754"/>
      <c r="E188" s="934"/>
      <c r="F188" s="935"/>
      <c r="G188" s="934"/>
      <c r="H188" s="935"/>
      <c r="I188" s="934"/>
      <c r="J188" s="935"/>
      <c r="K188" s="929" t="s">
        <v>371</v>
      </c>
      <c r="L188" s="931"/>
      <c r="M188" s="929" t="s">
        <v>371</v>
      </c>
      <c r="N188" s="931"/>
      <c r="O188" s="929" t="s">
        <v>371</v>
      </c>
      <c r="P188" s="931"/>
      <c r="Q188" s="929" t="s">
        <v>371</v>
      </c>
      <c r="R188" s="931"/>
      <c r="S188" s="929" t="s">
        <v>371</v>
      </c>
      <c r="T188" s="931"/>
      <c r="U188" s="968"/>
      <c r="V188" s="957"/>
      <c r="W188" s="720"/>
      <c r="X188" s="720"/>
      <c r="Y188" s="720"/>
    </row>
    <row r="189" spans="1:25" ht="24" customHeight="1">
      <c r="A189" s="720">
        <v>26</v>
      </c>
      <c r="B189" s="755"/>
      <c r="C189" s="754"/>
      <c r="D189" s="754"/>
      <c r="E189" s="934"/>
      <c r="F189" s="935"/>
      <c r="G189" s="934"/>
      <c r="H189" s="935"/>
      <c r="I189" s="934"/>
      <c r="J189" s="935"/>
      <c r="K189" s="929" t="s">
        <v>371</v>
      </c>
      <c r="L189" s="931"/>
      <c r="M189" s="929" t="s">
        <v>371</v>
      </c>
      <c r="N189" s="931"/>
      <c r="O189" s="929" t="s">
        <v>371</v>
      </c>
      <c r="P189" s="931"/>
      <c r="Q189" s="929" t="s">
        <v>371</v>
      </c>
      <c r="R189" s="931"/>
      <c r="S189" s="929" t="s">
        <v>371</v>
      </c>
      <c r="T189" s="931"/>
      <c r="U189" s="968"/>
      <c r="V189" s="957"/>
      <c r="W189" s="720"/>
      <c r="X189" s="720"/>
      <c r="Y189" s="720"/>
    </row>
    <row r="190" spans="1:25" ht="24" customHeight="1">
      <c r="A190" s="720">
        <v>27</v>
      </c>
      <c r="B190" s="755"/>
      <c r="C190" s="754"/>
      <c r="D190" s="754"/>
      <c r="E190" s="934"/>
      <c r="F190" s="935"/>
      <c r="G190" s="934"/>
      <c r="H190" s="935"/>
      <c r="I190" s="934"/>
      <c r="J190" s="935"/>
      <c r="K190" s="929" t="s">
        <v>371</v>
      </c>
      <c r="L190" s="931"/>
      <c r="M190" s="929" t="s">
        <v>371</v>
      </c>
      <c r="N190" s="931"/>
      <c r="O190" s="929" t="s">
        <v>371</v>
      </c>
      <c r="P190" s="931"/>
      <c r="Q190" s="929" t="s">
        <v>371</v>
      </c>
      <c r="R190" s="931"/>
      <c r="S190" s="929" t="s">
        <v>371</v>
      </c>
      <c r="T190" s="931"/>
      <c r="U190" s="968"/>
      <c r="V190" s="957"/>
      <c r="W190" s="720"/>
      <c r="X190" s="720"/>
      <c r="Y190" s="720"/>
    </row>
    <row r="191" spans="1:25" ht="24" customHeight="1">
      <c r="A191" s="720">
        <v>28</v>
      </c>
      <c r="B191" s="755"/>
      <c r="C191" s="754"/>
      <c r="D191" s="754"/>
      <c r="E191" s="934"/>
      <c r="F191" s="935"/>
      <c r="G191" s="934"/>
      <c r="H191" s="935"/>
      <c r="I191" s="934"/>
      <c r="J191" s="935"/>
      <c r="K191" s="929" t="s">
        <v>371</v>
      </c>
      <c r="L191" s="931"/>
      <c r="M191" s="929" t="s">
        <v>371</v>
      </c>
      <c r="N191" s="931"/>
      <c r="O191" s="929" t="s">
        <v>371</v>
      </c>
      <c r="P191" s="931"/>
      <c r="Q191" s="929" t="s">
        <v>371</v>
      </c>
      <c r="R191" s="931"/>
      <c r="S191" s="929" t="s">
        <v>371</v>
      </c>
      <c r="T191" s="931"/>
      <c r="U191" s="968"/>
      <c r="V191" s="957"/>
      <c r="W191" s="716"/>
      <c r="X191" s="716"/>
      <c r="Y191" s="716"/>
    </row>
    <row r="192" spans="1:25" ht="24" customHeight="1">
      <c r="A192" s="720">
        <v>29</v>
      </c>
      <c r="B192" s="755"/>
      <c r="C192" s="754"/>
      <c r="D192" s="754"/>
      <c r="E192" s="934"/>
      <c r="F192" s="935"/>
      <c r="G192" s="934"/>
      <c r="H192" s="935"/>
      <c r="I192" s="934"/>
      <c r="J192" s="935"/>
      <c r="K192" s="929" t="s">
        <v>371</v>
      </c>
      <c r="L192" s="931"/>
      <c r="M192" s="929" t="s">
        <v>371</v>
      </c>
      <c r="N192" s="931"/>
      <c r="O192" s="929" t="s">
        <v>371</v>
      </c>
      <c r="P192" s="931"/>
      <c r="Q192" s="929" t="s">
        <v>371</v>
      </c>
      <c r="R192" s="931"/>
      <c r="S192" s="929" t="s">
        <v>371</v>
      </c>
      <c r="T192" s="931"/>
      <c r="U192" s="968"/>
      <c r="V192" s="957"/>
      <c r="W192" s="720"/>
      <c r="X192" s="720"/>
      <c r="Y192" s="720"/>
    </row>
    <row r="193" spans="1:25" ht="24" customHeight="1">
      <c r="A193" s="720">
        <v>30</v>
      </c>
      <c r="B193" s="755"/>
      <c r="C193" s="754"/>
      <c r="D193" s="754"/>
      <c r="E193" s="934"/>
      <c r="F193" s="935"/>
      <c r="G193" s="934"/>
      <c r="H193" s="935"/>
      <c r="I193" s="934"/>
      <c r="J193" s="935"/>
      <c r="K193" s="929" t="s">
        <v>371</v>
      </c>
      <c r="L193" s="931"/>
      <c r="M193" s="929" t="s">
        <v>371</v>
      </c>
      <c r="N193" s="931"/>
      <c r="O193" s="929" t="s">
        <v>371</v>
      </c>
      <c r="P193" s="931"/>
      <c r="Q193" s="929" t="s">
        <v>371</v>
      </c>
      <c r="R193" s="931"/>
      <c r="S193" s="929" t="s">
        <v>371</v>
      </c>
      <c r="T193" s="931"/>
      <c r="U193" s="968"/>
      <c r="V193" s="957"/>
      <c r="W193" s="720"/>
      <c r="X193" s="720"/>
      <c r="Y193" s="720"/>
    </row>
    <row r="194" spans="1:25" ht="24" customHeight="1">
      <c r="A194" s="720">
        <v>31</v>
      </c>
      <c r="B194" s="755"/>
      <c r="C194" s="754"/>
      <c r="D194" s="754"/>
      <c r="E194" s="934"/>
      <c r="F194" s="935"/>
      <c r="G194" s="934"/>
      <c r="H194" s="935"/>
      <c r="I194" s="934"/>
      <c r="J194" s="935"/>
      <c r="K194" s="929" t="s">
        <v>371</v>
      </c>
      <c r="L194" s="931"/>
      <c r="M194" s="929" t="s">
        <v>371</v>
      </c>
      <c r="N194" s="931"/>
      <c r="O194" s="929" t="s">
        <v>371</v>
      </c>
      <c r="P194" s="931"/>
      <c r="Q194" s="929" t="s">
        <v>371</v>
      </c>
      <c r="R194" s="931"/>
      <c r="S194" s="929" t="s">
        <v>371</v>
      </c>
      <c r="T194" s="931"/>
      <c r="U194" s="968"/>
      <c r="V194" s="957"/>
      <c r="W194" s="720"/>
      <c r="X194" s="720"/>
      <c r="Y194" s="720"/>
    </row>
    <row r="195" spans="1:25" ht="24" customHeight="1">
      <c r="A195" s="720">
        <v>32</v>
      </c>
      <c r="B195" s="755"/>
      <c r="C195" s="754"/>
      <c r="D195" s="754"/>
      <c r="E195" s="934"/>
      <c r="F195" s="935"/>
      <c r="G195" s="934"/>
      <c r="H195" s="935"/>
      <c r="I195" s="934"/>
      <c r="J195" s="935"/>
      <c r="K195" s="929" t="s">
        <v>371</v>
      </c>
      <c r="L195" s="931"/>
      <c r="M195" s="929" t="s">
        <v>371</v>
      </c>
      <c r="N195" s="931"/>
      <c r="O195" s="929" t="s">
        <v>371</v>
      </c>
      <c r="P195" s="931"/>
      <c r="Q195" s="929" t="s">
        <v>371</v>
      </c>
      <c r="R195" s="931"/>
      <c r="S195" s="929" t="s">
        <v>371</v>
      </c>
      <c r="T195" s="931"/>
      <c r="U195" s="968"/>
      <c r="V195" s="957"/>
      <c r="W195" s="720"/>
      <c r="X195" s="720"/>
      <c r="Y195" s="720"/>
    </row>
    <row r="196" spans="1:25" ht="20.25" customHeight="1">
      <c r="A196" s="158"/>
      <c r="B196" s="158"/>
      <c r="C196" s="167"/>
      <c r="D196" s="167"/>
      <c r="E196" s="158"/>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ht="20.25" customHeight="1">
      <c r="A197" s="928"/>
      <c r="B197" s="928"/>
      <c r="C197" s="928"/>
      <c r="D197" s="928"/>
      <c r="E197" s="928"/>
      <c r="F197" s="928"/>
      <c r="G197" s="715"/>
      <c r="H197" s="928"/>
      <c r="I197" s="928"/>
      <c r="J197" s="928"/>
      <c r="K197" s="928"/>
      <c r="L197" s="928"/>
      <c r="M197" s="928"/>
      <c r="N197" s="928"/>
      <c r="O197" s="928"/>
      <c r="P197" s="928"/>
      <c r="Q197" s="928"/>
      <c r="R197" s="928"/>
      <c r="S197" s="928"/>
      <c r="T197" s="158"/>
      <c r="U197" s="929" t="s">
        <v>355</v>
      </c>
      <c r="V197" s="930"/>
      <c r="W197" s="930"/>
      <c r="X197" s="930"/>
      <c r="Y197" s="931"/>
    </row>
    <row r="198" spans="1:25" ht="20.25" customHeight="1">
      <c r="A198" s="158"/>
      <c r="B198" s="715"/>
      <c r="C198" s="715"/>
      <c r="D198" s="715"/>
      <c r="E198" s="979"/>
      <c r="F198" s="979"/>
      <c r="G198" s="715"/>
      <c r="H198" s="158"/>
      <c r="I198" s="715"/>
      <c r="J198" s="928"/>
      <c r="K198" s="928"/>
      <c r="L198" s="928"/>
      <c r="M198" s="928"/>
      <c r="N198" s="928"/>
      <c r="O198" s="928"/>
      <c r="P198" s="928"/>
      <c r="Q198" s="928"/>
      <c r="R198" s="979"/>
      <c r="S198" s="979"/>
      <c r="T198" s="158"/>
      <c r="U198" s="169"/>
      <c r="V198" s="158"/>
      <c r="W198" s="158"/>
      <c r="X198" s="158"/>
      <c r="Y198" s="170"/>
    </row>
    <row r="199" spans="1:25" ht="20.25" customHeight="1">
      <c r="A199" s="714"/>
      <c r="B199" s="715"/>
      <c r="C199" s="167"/>
      <c r="D199" s="715"/>
      <c r="E199" s="978"/>
      <c r="F199" s="978"/>
      <c r="G199" s="718"/>
      <c r="H199" s="714"/>
      <c r="I199" s="715"/>
      <c r="J199" s="928"/>
      <c r="K199" s="928"/>
      <c r="L199" s="928"/>
      <c r="M199" s="928"/>
      <c r="N199" s="928"/>
      <c r="O199" s="928"/>
      <c r="P199" s="928"/>
      <c r="Q199" s="928"/>
      <c r="R199" s="928"/>
      <c r="S199" s="928"/>
      <c r="T199" s="158"/>
      <c r="U199" s="169"/>
      <c r="V199" s="158"/>
      <c r="W199" s="158"/>
      <c r="X199" s="158"/>
      <c r="Y199" s="170"/>
    </row>
    <row r="200" spans="1:25" ht="20.25" customHeight="1">
      <c r="A200" s="714"/>
      <c r="B200" s="715"/>
      <c r="C200" s="167"/>
      <c r="D200" s="715"/>
      <c r="E200" s="978"/>
      <c r="F200" s="978"/>
      <c r="G200" s="718"/>
      <c r="H200" s="714"/>
      <c r="I200" s="715"/>
      <c r="J200" s="928"/>
      <c r="K200" s="928"/>
      <c r="L200" s="928"/>
      <c r="M200" s="928"/>
      <c r="N200" s="928"/>
      <c r="O200" s="928"/>
      <c r="P200" s="928"/>
      <c r="Q200" s="928"/>
      <c r="R200" s="928"/>
      <c r="S200" s="928"/>
      <c r="T200" s="158"/>
      <c r="U200" s="169"/>
      <c r="V200" s="158"/>
      <c r="W200" s="158"/>
      <c r="X200" s="158"/>
      <c r="Y200" s="170"/>
    </row>
    <row r="201" spans="1:25" ht="20.25" customHeight="1">
      <c r="A201" s="714"/>
      <c r="B201" s="715"/>
      <c r="C201" s="167"/>
      <c r="D201" s="715"/>
      <c r="E201" s="978"/>
      <c r="F201" s="978"/>
      <c r="G201" s="718"/>
      <c r="H201" s="714"/>
      <c r="I201" s="715"/>
      <c r="J201" s="928"/>
      <c r="K201" s="928"/>
      <c r="L201" s="928"/>
      <c r="M201" s="928"/>
      <c r="N201" s="928"/>
      <c r="O201" s="928"/>
      <c r="P201" s="928"/>
      <c r="Q201" s="928"/>
      <c r="R201" s="928"/>
      <c r="S201" s="928"/>
      <c r="U201" s="173"/>
      <c r="Y201" s="174"/>
    </row>
    <row r="202" spans="1:25" ht="20.25" customHeight="1">
      <c r="A202" s="714"/>
      <c r="B202" s="715"/>
      <c r="C202" s="167"/>
      <c r="D202" s="715"/>
      <c r="E202" s="978"/>
      <c r="F202" s="978"/>
      <c r="G202" s="718"/>
      <c r="H202" s="714"/>
      <c r="I202" s="715"/>
      <c r="J202" s="928"/>
      <c r="K202" s="928"/>
      <c r="L202" s="928"/>
      <c r="M202" s="928"/>
      <c r="N202" s="928"/>
      <c r="O202" s="928"/>
      <c r="P202" s="928"/>
      <c r="Q202" s="928"/>
      <c r="R202" s="928"/>
      <c r="S202" s="928"/>
      <c r="T202" s="158"/>
      <c r="U202" s="929" t="s">
        <v>358</v>
      </c>
      <c r="V202" s="930"/>
      <c r="W202" s="930"/>
      <c r="X202" s="930"/>
      <c r="Y202" s="931"/>
    </row>
    <row r="203" spans="1:25" ht="20.25" customHeight="1">
      <c r="A203" s="714"/>
      <c r="B203" s="715"/>
      <c r="C203" s="167"/>
      <c r="D203" s="715"/>
      <c r="E203" s="978"/>
      <c r="F203" s="978"/>
      <c r="G203" s="718"/>
      <c r="H203" s="714"/>
      <c r="I203" s="715"/>
      <c r="J203" s="928"/>
      <c r="K203" s="928"/>
      <c r="L203" s="928"/>
      <c r="M203" s="928"/>
      <c r="N203" s="928"/>
      <c r="O203" s="928"/>
      <c r="P203" s="928"/>
      <c r="Q203" s="928"/>
      <c r="R203" s="928"/>
      <c r="S203" s="928"/>
      <c r="T203" s="158"/>
      <c r="U203" s="492"/>
      <c r="V203" s="715"/>
      <c r="W203" s="715"/>
      <c r="X203" s="715"/>
      <c r="Y203" s="493"/>
    </row>
    <row r="204" spans="1:25" ht="20.25" customHeight="1">
      <c r="A204" s="714"/>
      <c r="B204" s="715"/>
      <c r="C204" s="167"/>
      <c r="D204" s="715"/>
      <c r="E204" s="978"/>
      <c r="F204" s="978"/>
      <c r="G204" s="718"/>
      <c r="H204" s="714"/>
      <c r="I204" s="715"/>
      <c r="J204" s="928"/>
      <c r="K204" s="928"/>
      <c r="L204" s="928"/>
      <c r="M204" s="928"/>
      <c r="N204" s="928"/>
      <c r="O204" s="928"/>
      <c r="P204" s="928"/>
      <c r="Q204" s="928"/>
      <c r="R204" s="928"/>
      <c r="S204" s="928"/>
      <c r="T204" s="158"/>
      <c r="U204" s="492"/>
      <c r="V204" s="715"/>
      <c r="W204" s="715"/>
      <c r="X204" s="715"/>
      <c r="Y204" s="493"/>
    </row>
    <row r="205" spans="1:25" ht="20.25" customHeight="1">
      <c r="A205" s="714"/>
      <c r="B205" s="715"/>
      <c r="C205" s="167"/>
      <c r="D205" s="715"/>
      <c r="E205" s="978"/>
      <c r="F205" s="978"/>
      <c r="G205" s="718"/>
      <c r="H205" s="714"/>
      <c r="I205" s="715"/>
      <c r="J205" s="928"/>
      <c r="K205" s="928"/>
      <c r="L205" s="928"/>
      <c r="M205" s="928"/>
      <c r="N205" s="928"/>
      <c r="O205" s="928"/>
      <c r="P205" s="928"/>
      <c r="Q205" s="928"/>
      <c r="R205" s="928"/>
      <c r="S205" s="928"/>
      <c r="U205" s="173"/>
      <c r="Y205" s="174"/>
    </row>
    <row r="206" spans="1:25" ht="20.25" customHeight="1">
      <c r="A206" s="714"/>
      <c r="B206" s="715"/>
      <c r="C206" s="167"/>
      <c r="D206" s="715"/>
      <c r="E206" s="978"/>
      <c r="F206" s="978"/>
      <c r="G206" s="718"/>
      <c r="H206" s="714"/>
      <c r="I206" s="715"/>
      <c r="J206" s="928"/>
      <c r="K206" s="928"/>
      <c r="L206" s="928"/>
      <c r="M206" s="928"/>
      <c r="N206" s="928"/>
      <c r="O206" s="928"/>
      <c r="P206" s="928"/>
      <c r="Q206" s="928"/>
      <c r="R206" s="928"/>
      <c r="S206" s="928"/>
      <c r="T206" s="158"/>
      <c r="U206" s="175"/>
      <c r="V206" s="176"/>
      <c r="W206" s="176"/>
      <c r="X206" s="176"/>
      <c r="Y206" s="177"/>
    </row>
    <row r="207" spans="1:25" ht="12" customHeight="1">
      <c r="A207" s="714"/>
      <c r="B207" s="715"/>
      <c r="C207" s="167"/>
      <c r="D207" s="715"/>
      <c r="E207" s="718"/>
      <c r="F207" s="718"/>
      <c r="G207" s="718"/>
      <c r="H207" s="714"/>
      <c r="I207" s="715"/>
      <c r="J207" s="715"/>
      <c r="K207" s="715"/>
      <c r="L207" s="715"/>
      <c r="M207" s="715"/>
      <c r="N207" s="715"/>
      <c r="O207" s="715"/>
      <c r="P207" s="715"/>
      <c r="Q207" s="715"/>
      <c r="R207" s="715"/>
      <c r="S207" s="715"/>
      <c r="T207" s="158"/>
      <c r="U207" s="158"/>
      <c r="V207" s="158"/>
      <c r="W207" s="158"/>
      <c r="X207" s="158"/>
      <c r="Y207" s="158"/>
    </row>
    <row r="208" spans="1:25" ht="38.25" customHeight="1">
      <c r="A208" s="942" t="s">
        <v>360</v>
      </c>
      <c r="B208" s="943"/>
      <c r="C208" s="943"/>
      <c r="D208" s="944"/>
      <c r="E208" s="929" t="s">
        <v>4</v>
      </c>
      <c r="F208" s="931"/>
      <c r="G208" s="945">
        <f>Boys!$G$3</f>
        <v>46271</v>
      </c>
      <c r="H208" s="946"/>
      <c r="I208" s="947"/>
      <c r="J208" s="929" t="s">
        <v>5</v>
      </c>
      <c r="K208" s="931"/>
      <c r="L208" s="948" t="str">
        <f>$L$10</f>
        <v>Tilsley</v>
      </c>
      <c r="M208" s="949"/>
      <c r="N208" s="949"/>
      <c r="O208" s="949"/>
      <c r="P208" s="949"/>
      <c r="Q208" s="950"/>
      <c r="R208" s="929" t="s">
        <v>340</v>
      </c>
      <c r="S208" s="931"/>
      <c r="T208" s="948" t="str">
        <f>'Read Me First'!$A$1</f>
        <v>Oxfordshire Track and Field League 2026</v>
      </c>
      <c r="U208" s="949"/>
      <c r="V208" s="949"/>
      <c r="W208" s="949"/>
      <c r="X208" s="949"/>
      <c r="Y208" s="950"/>
    </row>
    <row r="209" spans="1:25" ht="38.25" customHeight="1">
      <c r="A209" s="929" t="s">
        <v>283</v>
      </c>
      <c r="B209" s="931"/>
      <c r="C209" s="948" t="str">
        <f>"Long Jump U14 Girls (" &amp;DataCalcs!CP386+DataCalcs!CP387 &amp; " athletes)"</f>
        <v>Long Jump U14 Girls (0 athletes)</v>
      </c>
      <c r="D209" s="950"/>
      <c r="E209" s="929" t="s">
        <v>341</v>
      </c>
      <c r="F209" s="931"/>
      <c r="G209" s="951">
        <f>DataTables!$Q$86</f>
        <v>0.41666666666666669</v>
      </c>
      <c r="H209" s="952"/>
      <c r="I209" s="953"/>
      <c r="J209" s="929" t="s">
        <v>342</v>
      </c>
      <c r="K209" s="930"/>
      <c r="L209" s="956">
        <f>DataTables!$N$86</f>
        <v>4.91</v>
      </c>
      <c r="M209" s="957"/>
      <c r="N209" s="948" t="s">
        <v>361</v>
      </c>
      <c r="O209" s="949"/>
      <c r="P209" s="949"/>
      <c r="Q209" s="949"/>
      <c r="R209" s="949"/>
      <c r="S209" s="949"/>
      <c r="T209" s="949"/>
      <c r="U209" s="949"/>
      <c r="V209" s="949"/>
      <c r="W209" s="949"/>
      <c r="X209" s="949"/>
      <c r="Y209" s="950"/>
    </row>
    <row r="210" spans="1:25" ht="20.25" customHeight="1">
      <c r="A210" s="158"/>
      <c r="B210" s="158"/>
      <c r="C210" s="158"/>
      <c r="D210" s="159"/>
      <c r="E210" s="715"/>
      <c r="F210" s="715"/>
      <c r="G210" s="160"/>
      <c r="H210" s="160"/>
      <c r="I210" s="715"/>
      <c r="J210" s="715"/>
      <c r="K210" s="713"/>
      <c r="L210" s="713"/>
      <c r="M210" s="713"/>
      <c r="N210" s="161"/>
      <c r="O210" s="161"/>
      <c r="P210" s="162"/>
      <c r="Q210" s="161"/>
      <c r="R210" s="163"/>
      <c r="S210" s="163"/>
      <c r="T210" s="163"/>
      <c r="U210" s="163"/>
      <c r="V210" s="163"/>
      <c r="W210" s="163"/>
      <c r="X210" s="163"/>
      <c r="Y210" s="163"/>
    </row>
    <row r="211" spans="1:25" ht="38.25" customHeight="1">
      <c r="A211" s="958" t="s">
        <v>344</v>
      </c>
      <c r="B211" s="960" t="s">
        <v>302</v>
      </c>
      <c r="C211" s="960" t="s">
        <v>345</v>
      </c>
      <c r="D211" s="960" t="s">
        <v>346</v>
      </c>
      <c r="E211" s="962" t="s">
        <v>362</v>
      </c>
      <c r="F211" s="963"/>
      <c r="G211" s="962" t="s">
        <v>363</v>
      </c>
      <c r="H211" s="963"/>
      <c r="I211" s="962" t="s">
        <v>364</v>
      </c>
      <c r="J211" s="963"/>
      <c r="K211" s="962" t="s">
        <v>365</v>
      </c>
      <c r="L211" s="963"/>
      <c r="M211" s="987" t="s">
        <v>366</v>
      </c>
      <c r="N211" s="988"/>
      <c r="O211" s="962" t="s">
        <v>367</v>
      </c>
      <c r="P211" s="963"/>
      <c r="Q211" s="962" t="s">
        <v>368</v>
      </c>
      <c r="R211" s="963"/>
      <c r="S211" s="962" t="s">
        <v>369</v>
      </c>
      <c r="T211" s="963"/>
      <c r="U211" s="962" t="s">
        <v>370</v>
      </c>
      <c r="V211" s="963"/>
      <c r="W211" s="938" t="s">
        <v>350</v>
      </c>
      <c r="X211" s="940" t="s">
        <v>351</v>
      </c>
      <c r="Y211" s="941"/>
    </row>
    <row r="212" spans="1:25" ht="20.25" customHeight="1">
      <c r="A212" s="959"/>
      <c r="B212" s="961"/>
      <c r="C212" s="961"/>
      <c r="D212" s="961"/>
      <c r="E212" s="940" t="s">
        <v>352</v>
      </c>
      <c r="F212" s="941"/>
      <c r="G212" s="940" t="s">
        <v>352</v>
      </c>
      <c r="H212" s="941"/>
      <c r="I212" s="940" t="s">
        <v>352</v>
      </c>
      <c r="J212" s="941"/>
      <c r="K212" s="940" t="s">
        <v>352</v>
      </c>
      <c r="L212" s="941"/>
      <c r="M212" s="989"/>
      <c r="N212" s="990"/>
      <c r="O212" s="940" t="s">
        <v>352</v>
      </c>
      <c r="P212" s="941"/>
      <c r="Q212" s="940" t="s">
        <v>352</v>
      </c>
      <c r="R212" s="941"/>
      <c r="S212" s="940" t="s">
        <v>352</v>
      </c>
      <c r="T212" s="941"/>
      <c r="U212" s="940" t="s">
        <v>352</v>
      </c>
      <c r="V212" s="941"/>
      <c r="W212" s="939"/>
      <c r="X212" s="719" t="s">
        <v>71</v>
      </c>
      <c r="Y212" s="719" t="s">
        <v>65</v>
      </c>
    </row>
    <row r="213" spans="1:25" ht="24" customHeight="1">
      <c r="A213" s="717">
        <v>1</v>
      </c>
      <c r="B213" s="755" t="str" cm="1">
        <f t="array" ref="B213">_xlfn.LET(_xlpm.a,DataCalcs!CN331:CP346,_xlfn._xlws.FILTER(_xlpm.a,_xlfn.CHOOSECOLS(_xlpm.a,2)&lt;&gt;"Not Declared",""))</f>
        <v/>
      </c>
      <c r="C213" s="754"/>
      <c r="D213" s="754"/>
      <c r="E213" s="934"/>
      <c r="F213" s="935"/>
      <c r="G213" s="934"/>
      <c r="H213" s="935"/>
      <c r="I213" s="934"/>
      <c r="J213" s="935"/>
      <c r="K213" s="929" t="s">
        <v>371</v>
      </c>
      <c r="L213" s="931"/>
      <c r="M213" s="929" t="s">
        <v>371</v>
      </c>
      <c r="N213" s="931"/>
      <c r="O213" s="929" t="s">
        <v>371</v>
      </c>
      <c r="P213" s="931"/>
      <c r="Q213" s="929" t="s">
        <v>371</v>
      </c>
      <c r="R213" s="931"/>
      <c r="S213" s="929" t="s">
        <v>371</v>
      </c>
      <c r="T213" s="931"/>
      <c r="U213" s="968"/>
      <c r="V213" s="957"/>
      <c r="W213" s="720"/>
      <c r="X213" s="720"/>
      <c r="Y213" s="720"/>
    </row>
    <row r="214" spans="1:25" ht="24" customHeight="1">
      <c r="A214" s="720">
        <v>2</v>
      </c>
      <c r="B214" s="755"/>
      <c r="C214" s="754"/>
      <c r="D214" s="754"/>
      <c r="E214" s="934"/>
      <c r="F214" s="935"/>
      <c r="G214" s="934"/>
      <c r="H214" s="935"/>
      <c r="I214" s="934"/>
      <c r="J214" s="935"/>
      <c r="K214" s="929" t="s">
        <v>371</v>
      </c>
      <c r="L214" s="931"/>
      <c r="M214" s="929" t="s">
        <v>371</v>
      </c>
      <c r="N214" s="931"/>
      <c r="O214" s="929" t="s">
        <v>371</v>
      </c>
      <c r="P214" s="931"/>
      <c r="Q214" s="929" t="s">
        <v>371</v>
      </c>
      <c r="R214" s="931"/>
      <c r="S214" s="929" t="s">
        <v>371</v>
      </c>
      <c r="T214" s="931"/>
      <c r="U214" s="968"/>
      <c r="V214" s="957"/>
      <c r="W214" s="720"/>
      <c r="X214" s="720"/>
      <c r="Y214" s="720"/>
    </row>
    <row r="215" spans="1:25" ht="24" customHeight="1">
      <c r="A215" s="720">
        <v>3</v>
      </c>
      <c r="B215" s="755"/>
      <c r="C215" s="754"/>
      <c r="D215" s="754"/>
      <c r="E215" s="934"/>
      <c r="F215" s="935"/>
      <c r="G215" s="934"/>
      <c r="H215" s="935"/>
      <c r="I215" s="934"/>
      <c r="J215" s="935"/>
      <c r="K215" s="929" t="s">
        <v>371</v>
      </c>
      <c r="L215" s="931"/>
      <c r="M215" s="929" t="s">
        <v>371</v>
      </c>
      <c r="N215" s="931"/>
      <c r="O215" s="929" t="s">
        <v>371</v>
      </c>
      <c r="P215" s="931"/>
      <c r="Q215" s="929" t="s">
        <v>371</v>
      </c>
      <c r="R215" s="931"/>
      <c r="S215" s="929" t="s">
        <v>371</v>
      </c>
      <c r="T215" s="931"/>
      <c r="U215" s="968"/>
      <c r="V215" s="957"/>
      <c r="W215" s="720"/>
      <c r="X215" s="720"/>
      <c r="Y215" s="720"/>
    </row>
    <row r="216" spans="1:25" ht="24" customHeight="1">
      <c r="A216" s="720">
        <v>4</v>
      </c>
      <c r="B216" s="755"/>
      <c r="C216" s="754"/>
      <c r="D216" s="754"/>
      <c r="E216" s="934"/>
      <c r="F216" s="935"/>
      <c r="G216" s="934"/>
      <c r="H216" s="935"/>
      <c r="I216" s="934"/>
      <c r="J216" s="935"/>
      <c r="K216" s="929" t="s">
        <v>371</v>
      </c>
      <c r="L216" s="931"/>
      <c r="M216" s="929" t="s">
        <v>371</v>
      </c>
      <c r="N216" s="931"/>
      <c r="O216" s="929" t="s">
        <v>371</v>
      </c>
      <c r="P216" s="931"/>
      <c r="Q216" s="929" t="s">
        <v>371</v>
      </c>
      <c r="R216" s="931"/>
      <c r="S216" s="929" t="s">
        <v>371</v>
      </c>
      <c r="T216" s="931"/>
      <c r="U216" s="968"/>
      <c r="V216" s="957"/>
      <c r="W216" s="720"/>
      <c r="X216" s="720"/>
      <c r="Y216" s="720"/>
    </row>
    <row r="217" spans="1:25" ht="24" customHeight="1">
      <c r="A217" s="720">
        <v>5</v>
      </c>
      <c r="B217" s="755"/>
      <c r="C217" s="754"/>
      <c r="D217" s="754"/>
      <c r="E217" s="934"/>
      <c r="F217" s="935"/>
      <c r="G217" s="934"/>
      <c r="H217" s="935"/>
      <c r="I217" s="934"/>
      <c r="J217" s="935"/>
      <c r="K217" s="929" t="s">
        <v>371</v>
      </c>
      <c r="L217" s="931"/>
      <c r="M217" s="929" t="s">
        <v>371</v>
      </c>
      <c r="N217" s="931"/>
      <c r="O217" s="929" t="s">
        <v>371</v>
      </c>
      <c r="P217" s="931"/>
      <c r="Q217" s="929" t="s">
        <v>371</v>
      </c>
      <c r="R217" s="931"/>
      <c r="S217" s="929" t="s">
        <v>371</v>
      </c>
      <c r="T217" s="931"/>
      <c r="U217" s="968"/>
      <c r="V217" s="957"/>
      <c r="W217" s="720"/>
      <c r="X217" s="720"/>
      <c r="Y217" s="720"/>
    </row>
    <row r="218" spans="1:25" ht="24" customHeight="1">
      <c r="A218" s="720">
        <v>6</v>
      </c>
      <c r="B218" s="755"/>
      <c r="C218" s="754"/>
      <c r="D218" s="754"/>
      <c r="E218" s="934"/>
      <c r="F218" s="935"/>
      <c r="G218" s="934"/>
      <c r="H218" s="935"/>
      <c r="I218" s="934"/>
      <c r="J218" s="935"/>
      <c r="K218" s="929" t="s">
        <v>371</v>
      </c>
      <c r="L218" s="931"/>
      <c r="M218" s="929" t="s">
        <v>371</v>
      </c>
      <c r="N218" s="931"/>
      <c r="O218" s="929" t="s">
        <v>371</v>
      </c>
      <c r="P218" s="931"/>
      <c r="Q218" s="929" t="s">
        <v>371</v>
      </c>
      <c r="R218" s="931"/>
      <c r="S218" s="929" t="s">
        <v>371</v>
      </c>
      <c r="T218" s="931"/>
      <c r="U218" s="968"/>
      <c r="V218" s="957"/>
      <c r="W218" s="720"/>
      <c r="X218" s="720"/>
      <c r="Y218" s="720"/>
    </row>
    <row r="219" spans="1:25" ht="24" customHeight="1">
      <c r="A219" s="720">
        <v>7</v>
      </c>
      <c r="B219" s="755"/>
      <c r="C219" s="754"/>
      <c r="D219" s="754"/>
      <c r="E219" s="934"/>
      <c r="F219" s="935"/>
      <c r="G219" s="934"/>
      <c r="H219" s="935"/>
      <c r="I219" s="934"/>
      <c r="J219" s="935"/>
      <c r="K219" s="929" t="s">
        <v>371</v>
      </c>
      <c r="L219" s="931"/>
      <c r="M219" s="929" t="s">
        <v>371</v>
      </c>
      <c r="N219" s="931"/>
      <c r="O219" s="929" t="s">
        <v>371</v>
      </c>
      <c r="P219" s="931"/>
      <c r="Q219" s="929" t="s">
        <v>371</v>
      </c>
      <c r="R219" s="931"/>
      <c r="S219" s="929" t="s">
        <v>371</v>
      </c>
      <c r="T219" s="931"/>
      <c r="U219" s="968"/>
      <c r="V219" s="957"/>
      <c r="W219" s="720"/>
      <c r="X219" s="720"/>
      <c r="Y219" s="720"/>
    </row>
    <row r="220" spans="1:25" ht="24" customHeight="1">
      <c r="A220" s="720">
        <v>8</v>
      </c>
      <c r="B220" s="755"/>
      <c r="C220" s="754"/>
      <c r="D220" s="754"/>
      <c r="E220" s="934"/>
      <c r="F220" s="935"/>
      <c r="G220" s="934"/>
      <c r="H220" s="935"/>
      <c r="I220" s="934"/>
      <c r="J220" s="935"/>
      <c r="K220" s="929" t="s">
        <v>371</v>
      </c>
      <c r="L220" s="931"/>
      <c r="M220" s="929" t="s">
        <v>371</v>
      </c>
      <c r="N220" s="931"/>
      <c r="O220" s="929" t="s">
        <v>371</v>
      </c>
      <c r="P220" s="931"/>
      <c r="Q220" s="929" t="s">
        <v>371</v>
      </c>
      <c r="R220" s="931"/>
      <c r="S220" s="929" t="s">
        <v>371</v>
      </c>
      <c r="T220" s="931"/>
      <c r="U220" s="968"/>
      <c r="V220" s="957"/>
      <c r="W220" s="720"/>
      <c r="X220" s="720"/>
      <c r="Y220" s="720"/>
    </row>
    <row r="221" spans="1:25" ht="24" customHeight="1">
      <c r="A221" s="720">
        <v>9</v>
      </c>
      <c r="B221" s="755"/>
      <c r="C221" s="754"/>
      <c r="D221" s="754"/>
      <c r="E221" s="934"/>
      <c r="F221" s="935"/>
      <c r="G221" s="934"/>
      <c r="H221" s="935"/>
      <c r="I221" s="934"/>
      <c r="J221" s="935"/>
      <c r="K221" s="929" t="s">
        <v>371</v>
      </c>
      <c r="L221" s="931"/>
      <c r="M221" s="929" t="s">
        <v>371</v>
      </c>
      <c r="N221" s="931"/>
      <c r="O221" s="929" t="s">
        <v>371</v>
      </c>
      <c r="P221" s="931"/>
      <c r="Q221" s="929" t="s">
        <v>371</v>
      </c>
      <c r="R221" s="931"/>
      <c r="S221" s="929" t="s">
        <v>371</v>
      </c>
      <c r="T221" s="931"/>
      <c r="U221" s="968"/>
      <c r="V221" s="957"/>
      <c r="W221" s="720"/>
      <c r="X221" s="720"/>
      <c r="Y221" s="720"/>
    </row>
    <row r="222" spans="1:25" ht="24" customHeight="1">
      <c r="A222" s="720">
        <v>10</v>
      </c>
      <c r="B222" s="755"/>
      <c r="C222" s="754"/>
      <c r="D222" s="754"/>
      <c r="E222" s="934"/>
      <c r="F222" s="935"/>
      <c r="G222" s="934"/>
      <c r="H222" s="935"/>
      <c r="I222" s="934"/>
      <c r="J222" s="935"/>
      <c r="K222" s="929" t="s">
        <v>371</v>
      </c>
      <c r="L222" s="931"/>
      <c r="M222" s="929" t="s">
        <v>371</v>
      </c>
      <c r="N222" s="931"/>
      <c r="O222" s="929" t="s">
        <v>371</v>
      </c>
      <c r="P222" s="931"/>
      <c r="Q222" s="929" t="s">
        <v>371</v>
      </c>
      <c r="R222" s="931"/>
      <c r="S222" s="929" t="s">
        <v>371</v>
      </c>
      <c r="T222" s="931"/>
      <c r="U222" s="968"/>
      <c r="V222" s="957"/>
      <c r="W222" s="720"/>
      <c r="X222" s="720"/>
      <c r="Y222" s="720"/>
    </row>
    <row r="223" spans="1:25" ht="24" customHeight="1">
      <c r="A223" s="720">
        <v>11</v>
      </c>
      <c r="B223" s="755"/>
      <c r="C223" s="754"/>
      <c r="D223" s="754"/>
      <c r="E223" s="934"/>
      <c r="F223" s="935"/>
      <c r="G223" s="934"/>
      <c r="H223" s="935"/>
      <c r="I223" s="934"/>
      <c r="J223" s="935"/>
      <c r="K223" s="929" t="s">
        <v>371</v>
      </c>
      <c r="L223" s="931"/>
      <c r="M223" s="929" t="s">
        <v>371</v>
      </c>
      <c r="N223" s="931"/>
      <c r="O223" s="929" t="s">
        <v>371</v>
      </c>
      <c r="P223" s="931"/>
      <c r="Q223" s="929" t="s">
        <v>371</v>
      </c>
      <c r="R223" s="931"/>
      <c r="S223" s="929" t="s">
        <v>371</v>
      </c>
      <c r="T223" s="931"/>
      <c r="U223" s="968"/>
      <c r="V223" s="957"/>
      <c r="W223" s="720"/>
      <c r="X223" s="720"/>
      <c r="Y223" s="720"/>
    </row>
    <row r="224" spans="1:25" ht="24" customHeight="1">
      <c r="A224" s="720">
        <v>12</v>
      </c>
      <c r="B224" s="755"/>
      <c r="C224" s="754"/>
      <c r="D224" s="754"/>
      <c r="E224" s="934"/>
      <c r="F224" s="935"/>
      <c r="G224" s="934"/>
      <c r="H224" s="935"/>
      <c r="I224" s="934"/>
      <c r="J224" s="935"/>
      <c r="K224" s="929" t="s">
        <v>371</v>
      </c>
      <c r="L224" s="931"/>
      <c r="M224" s="929" t="s">
        <v>371</v>
      </c>
      <c r="N224" s="931"/>
      <c r="O224" s="929" t="s">
        <v>371</v>
      </c>
      <c r="P224" s="931"/>
      <c r="Q224" s="929" t="s">
        <v>371</v>
      </c>
      <c r="R224" s="931"/>
      <c r="S224" s="929" t="s">
        <v>371</v>
      </c>
      <c r="T224" s="931"/>
      <c r="U224" s="968"/>
      <c r="V224" s="957"/>
      <c r="W224" s="716"/>
      <c r="X224" s="716"/>
      <c r="Y224" s="716"/>
    </row>
    <row r="225" spans="1:25" ht="24" customHeight="1">
      <c r="A225" s="720">
        <v>13</v>
      </c>
      <c r="B225" s="755"/>
      <c r="C225" s="754"/>
      <c r="D225" s="754"/>
      <c r="E225" s="934"/>
      <c r="F225" s="935"/>
      <c r="G225" s="934"/>
      <c r="H225" s="935"/>
      <c r="I225" s="934"/>
      <c r="J225" s="935"/>
      <c r="K225" s="929" t="s">
        <v>371</v>
      </c>
      <c r="L225" s="931"/>
      <c r="M225" s="929" t="s">
        <v>371</v>
      </c>
      <c r="N225" s="931"/>
      <c r="O225" s="929" t="s">
        <v>371</v>
      </c>
      <c r="P225" s="931"/>
      <c r="Q225" s="929" t="s">
        <v>371</v>
      </c>
      <c r="R225" s="931"/>
      <c r="S225" s="929" t="s">
        <v>371</v>
      </c>
      <c r="T225" s="931"/>
      <c r="U225" s="968"/>
      <c r="V225" s="957"/>
      <c r="W225" s="720"/>
      <c r="X225" s="720"/>
      <c r="Y225" s="720"/>
    </row>
    <row r="226" spans="1:25" ht="24" customHeight="1">
      <c r="A226" s="720">
        <v>14</v>
      </c>
      <c r="B226" s="755"/>
      <c r="C226" s="754"/>
      <c r="D226" s="754"/>
      <c r="E226" s="934"/>
      <c r="F226" s="935"/>
      <c r="G226" s="934"/>
      <c r="H226" s="935"/>
      <c r="I226" s="934"/>
      <c r="J226" s="935"/>
      <c r="K226" s="929" t="s">
        <v>371</v>
      </c>
      <c r="L226" s="931"/>
      <c r="M226" s="929" t="s">
        <v>371</v>
      </c>
      <c r="N226" s="931"/>
      <c r="O226" s="929" t="s">
        <v>371</v>
      </c>
      <c r="P226" s="931"/>
      <c r="Q226" s="929" t="s">
        <v>371</v>
      </c>
      <c r="R226" s="931"/>
      <c r="S226" s="929" t="s">
        <v>371</v>
      </c>
      <c r="T226" s="931"/>
      <c r="U226" s="968"/>
      <c r="V226" s="957"/>
      <c r="W226" s="720"/>
      <c r="X226" s="720"/>
      <c r="Y226" s="720"/>
    </row>
    <row r="227" spans="1:25" ht="24" customHeight="1">
      <c r="A227" s="720">
        <v>15</v>
      </c>
      <c r="B227" s="755"/>
      <c r="C227" s="754"/>
      <c r="D227" s="754"/>
      <c r="E227" s="934"/>
      <c r="F227" s="935"/>
      <c r="G227" s="934"/>
      <c r="H227" s="935"/>
      <c r="I227" s="934"/>
      <c r="J227" s="935"/>
      <c r="K227" s="929" t="s">
        <v>371</v>
      </c>
      <c r="L227" s="931"/>
      <c r="M227" s="929" t="s">
        <v>371</v>
      </c>
      <c r="N227" s="931"/>
      <c r="O227" s="929" t="s">
        <v>371</v>
      </c>
      <c r="P227" s="931"/>
      <c r="Q227" s="929" t="s">
        <v>371</v>
      </c>
      <c r="R227" s="931"/>
      <c r="S227" s="929" t="s">
        <v>371</v>
      </c>
      <c r="T227" s="931"/>
      <c r="U227" s="968"/>
      <c r="V227" s="957"/>
      <c r="W227" s="720"/>
      <c r="X227" s="720"/>
      <c r="Y227" s="720"/>
    </row>
    <row r="228" spans="1:25" ht="24" customHeight="1">
      <c r="A228" s="720">
        <v>16</v>
      </c>
      <c r="B228" s="755"/>
      <c r="C228" s="754"/>
      <c r="D228" s="754"/>
      <c r="E228" s="934"/>
      <c r="F228" s="935"/>
      <c r="G228" s="934"/>
      <c r="H228" s="935"/>
      <c r="I228" s="934"/>
      <c r="J228" s="935"/>
      <c r="K228" s="929" t="s">
        <v>371</v>
      </c>
      <c r="L228" s="931"/>
      <c r="M228" s="929" t="s">
        <v>371</v>
      </c>
      <c r="N228" s="931"/>
      <c r="O228" s="929" t="s">
        <v>371</v>
      </c>
      <c r="P228" s="931"/>
      <c r="Q228" s="929" t="s">
        <v>371</v>
      </c>
      <c r="R228" s="931"/>
      <c r="S228" s="929" t="s">
        <v>371</v>
      </c>
      <c r="T228" s="931"/>
      <c r="U228" s="968"/>
      <c r="V228" s="957"/>
      <c r="W228" s="720"/>
      <c r="X228" s="720"/>
      <c r="Y228" s="720"/>
    </row>
    <row r="229" spans="1:25" ht="20.25" customHeight="1">
      <c r="A229" s="158"/>
      <c r="B229" s="158"/>
      <c r="C229" s="167"/>
      <c r="D229" s="167"/>
      <c r="E229" s="158"/>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ht="20.25" customHeight="1">
      <c r="A230" s="929" t="s">
        <v>353</v>
      </c>
      <c r="B230" s="930"/>
      <c r="C230" s="930"/>
      <c r="D230" s="930"/>
      <c r="E230" s="930"/>
      <c r="F230" s="931"/>
      <c r="G230" s="715"/>
      <c r="H230" s="929" t="s">
        <v>354</v>
      </c>
      <c r="I230" s="930"/>
      <c r="J230" s="930"/>
      <c r="K230" s="930"/>
      <c r="L230" s="930"/>
      <c r="M230" s="930"/>
      <c r="N230" s="930"/>
      <c r="O230" s="930"/>
      <c r="P230" s="930"/>
      <c r="Q230" s="930"/>
      <c r="R230" s="930"/>
      <c r="S230" s="931"/>
      <c r="T230" s="158"/>
      <c r="U230" s="929" t="s">
        <v>355</v>
      </c>
      <c r="V230" s="930"/>
      <c r="W230" s="930"/>
      <c r="X230" s="930"/>
      <c r="Y230" s="931"/>
    </row>
    <row r="231" spans="1:25" ht="20.25" customHeight="1">
      <c r="A231" s="168"/>
      <c r="B231" s="720" t="s">
        <v>356</v>
      </c>
      <c r="C231" s="720" t="s">
        <v>345</v>
      </c>
      <c r="D231" s="720" t="s">
        <v>346</v>
      </c>
      <c r="E231" s="940" t="s">
        <v>372</v>
      </c>
      <c r="F231" s="941"/>
      <c r="G231" s="715"/>
      <c r="H231" s="168"/>
      <c r="I231" s="720" t="s">
        <v>356</v>
      </c>
      <c r="J231" s="929" t="s">
        <v>345</v>
      </c>
      <c r="K231" s="930"/>
      <c r="L231" s="930"/>
      <c r="M231" s="930"/>
      <c r="N231" s="931"/>
      <c r="O231" s="929" t="s">
        <v>346</v>
      </c>
      <c r="P231" s="930"/>
      <c r="Q231" s="931"/>
      <c r="R231" s="940" t="s">
        <v>372</v>
      </c>
      <c r="S231" s="941"/>
      <c r="T231" s="158"/>
      <c r="U231" s="169"/>
      <c r="V231" s="158"/>
      <c r="W231" s="158"/>
      <c r="X231" s="158"/>
      <c r="Y231" s="170"/>
    </row>
    <row r="232" spans="1:25" ht="20.25" customHeight="1">
      <c r="A232" s="171">
        <v>1</v>
      </c>
      <c r="B232" s="720"/>
      <c r="C232" s="172"/>
      <c r="D232" s="720"/>
      <c r="E232" s="1001"/>
      <c r="F232" s="1002"/>
      <c r="G232" s="718"/>
      <c r="H232" s="171">
        <v>1</v>
      </c>
      <c r="I232" s="720"/>
      <c r="J232" s="929"/>
      <c r="K232" s="930"/>
      <c r="L232" s="930"/>
      <c r="M232" s="930"/>
      <c r="N232" s="931"/>
      <c r="O232" s="929"/>
      <c r="P232" s="930"/>
      <c r="Q232" s="931"/>
      <c r="R232" s="929"/>
      <c r="S232" s="931"/>
      <c r="T232" s="158"/>
      <c r="U232" s="169"/>
      <c r="V232" s="158"/>
      <c r="W232" s="158"/>
      <c r="X232" s="158"/>
      <c r="Y232" s="170"/>
    </row>
    <row r="233" spans="1:25" ht="20.25" customHeight="1">
      <c r="A233" s="171">
        <v>2</v>
      </c>
      <c r="B233" s="720"/>
      <c r="C233" s="172"/>
      <c r="D233" s="720"/>
      <c r="E233" s="1001"/>
      <c r="F233" s="1002"/>
      <c r="G233" s="718"/>
      <c r="H233" s="171">
        <v>2</v>
      </c>
      <c r="I233" s="720"/>
      <c r="J233" s="929"/>
      <c r="K233" s="930"/>
      <c r="L233" s="930"/>
      <c r="M233" s="930"/>
      <c r="N233" s="931"/>
      <c r="O233" s="929"/>
      <c r="P233" s="930"/>
      <c r="Q233" s="931"/>
      <c r="R233" s="929"/>
      <c r="S233" s="931"/>
      <c r="T233" s="158"/>
      <c r="U233" s="169"/>
      <c r="V233" s="158"/>
      <c r="W233" s="158"/>
      <c r="X233" s="158"/>
      <c r="Y233" s="170"/>
    </row>
    <row r="234" spans="1:25" ht="20.25" customHeight="1">
      <c r="A234" s="171">
        <v>3</v>
      </c>
      <c r="B234" s="720"/>
      <c r="C234" s="172"/>
      <c r="D234" s="720"/>
      <c r="E234" s="1001"/>
      <c r="F234" s="1002"/>
      <c r="G234" s="718"/>
      <c r="H234" s="171">
        <v>3</v>
      </c>
      <c r="I234" s="720"/>
      <c r="J234" s="929"/>
      <c r="K234" s="930"/>
      <c r="L234" s="930"/>
      <c r="M234" s="930"/>
      <c r="N234" s="931"/>
      <c r="O234" s="929"/>
      <c r="P234" s="930"/>
      <c r="Q234" s="931"/>
      <c r="R234" s="929"/>
      <c r="S234" s="931"/>
      <c r="U234" s="173"/>
      <c r="Y234" s="174"/>
    </row>
    <row r="235" spans="1:25" ht="20.25" customHeight="1">
      <c r="A235" s="171">
        <v>4</v>
      </c>
      <c r="B235" s="720"/>
      <c r="C235" s="172"/>
      <c r="D235" s="720"/>
      <c r="E235" s="1001"/>
      <c r="F235" s="1002"/>
      <c r="G235" s="718"/>
      <c r="H235" s="171">
        <v>4</v>
      </c>
      <c r="I235" s="720"/>
      <c r="J235" s="929"/>
      <c r="K235" s="930"/>
      <c r="L235" s="930"/>
      <c r="M235" s="930"/>
      <c r="N235" s="931"/>
      <c r="O235" s="929"/>
      <c r="P235" s="930"/>
      <c r="Q235" s="931"/>
      <c r="R235" s="929"/>
      <c r="S235" s="931"/>
      <c r="T235" s="158"/>
      <c r="U235" s="929" t="s">
        <v>358</v>
      </c>
      <c r="V235" s="930"/>
      <c r="W235" s="930"/>
      <c r="X235" s="930"/>
      <c r="Y235" s="931"/>
    </row>
    <row r="236" spans="1:25" ht="20.25" customHeight="1">
      <c r="A236" s="171">
        <v>5</v>
      </c>
      <c r="B236" s="720"/>
      <c r="C236" s="172"/>
      <c r="D236" s="720"/>
      <c r="E236" s="1001"/>
      <c r="F236" s="1002"/>
      <c r="G236" s="718"/>
      <c r="H236" s="171">
        <v>5</v>
      </c>
      <c r="I236" s="720"/>
      <c r="J236" s="929"/>
      <c r="K236" s="930"/>
      <c r="L236" s="930"/>
      <c r="M236" s="930"/>
      <c r="N236" s="931"/>
      <c r="O236" s="929"/>
      <c r="P236" s="930"/>
      <c r="Q236" s="931"/>
      <c r="R236" s="929"/>
      <c r="S236" s="931"/>
      <c r="T236" s="158"/>
      <c r="U236" s="492"/>
      <c r="V236" s="715"/>
      <c r="W236" s="715"/>
      <c r="X236" s="715"/>
      <c r="Y236" s="493"/>
    </row>
    <row r="237" spans="1:25" ht="20.25" customHeight="1">
      <c r="A237" s="171">
        <v>6</v>
      </c>
      <c r="B237" s="720"/>
      <c r="C237" s="172"/>
      <c r="D237" s="720"/>
      <c r="E237" s="1001"/>
      <c r="F237" s="1002"/>
      <c r="G237" s="718"/>
      <c r="H237" s="171">
        <v>6</v>
      </c>
      <c r="I237" s="720"/>
      <c r="J237" s="929"/>
      <c r="K237" s="930"/>
      <c r="L237" s="930"/>
      <c r="M237" s="930"/>
      <c r="N237" s="931"/>
      <c r="O237" s="929"/>
      <c r="P237" s="930"/>
      <c r="Q237" s="931"/>
      <c r="R237" s="929"/>
      <c r="S237" s="931"/>
      <c r="T237" s="158"/>
      <c r="U237" s="492"/>
      <c r="V237" s="715"/>
      <c r="W237" s="715"/>
      <c r="X237" s="715"/>
      <c r="Y237" s="493"/>
    </row>
    <row r="238" spans="1:25" ht="20.25" customHeight="1">
      <c r="A238" s="171">
        <v>7</v>
      </c>
      <c r="B238" s="720"/>
      <c r="C238" s="172"/>
      <c r="D238" s="720"/>
      <c r="E238" s="1001"/>
      <c r="F238" s="1002"/>
      <c r="G238" s="718"/>
      <c r="H238" s="171">
        <v>7</v>
      </c>
      <c r="I238" s="720"/>
      <c r="J238" s="929"/>
      <c r="K238" s="930"/>
      <c r="L238" s="930"/>
      <c r="M238" s="930"/>
      <c r="N238" s="931"/>
      <c r="O238" s="929"/>
      <c r="P238" s="930"/>
      <c r="Q238" s="931"/>
      <c r="R238" s="929"/>
      <c r="S238" s="931"/>
      <c r="U238" s="173"/>
      <c r="Y238" s="174"/>
    </row>
    <row r="239" spans="1:25" ht="20.25" customHeight="1">
      <c r="A239" s="171">
        <v>8</v>
      </c>
      <c r="B239" s="720"/>
      <c r="C239" s="172"/>
      <c r="D239" s="720"/>
      <c r="E239" s="1001"/>
      <c r="F239" s="1002"/>
      <c r="G239" s="718"/>
      <c r="H239" s="171">
        <v>8</v>
      </c>
      <c r="I239" s="720"/>
      <c r="J239" s="929"/>
      <c r="K239" s="930"/>
      <c r="L239" s="930"/>
      <c r="M239" s="930"/>
      <c r="N239" s="931"/>
      <c r="O239" s="929"/>
      <c r="P239" s="930"/>
      <c r="Q239" s="931"/>
      <c r="R239" s="929"/>
      <c r="S239" s="931"/>
      <c r="T239" s="158"/>
      <c r="U239" s="175"/>
      <c r="V239" s="176"/>
      <c r="W239" s="176"/>
      <c r="X239" s="176"/>
      <c r="Y239" s="177"/>
    </row>
    <row r="240" spans="1:25" ht="12" customHeight="1">
      <c r="A240" s="714"/>
      <c r="B240" s="715"/>
      <c r="C240" s="167"/>
      <c r="D240" s="715"/>
      <c r="E240" s="718"/>
      <c r="F240" s="718"/>
      <c r="G240" s="718"/>
      <c r="H240" s="714"/>
      <c r="I240" s="715"/>
      <c r="J240" s="715"/>
      <c r="K240" s="715"/>
      <c r="L240" s="715"/>
      <c r="M240" s="715"/>
      <c r="N240" s="715"/>
      <c r="O240" s="715"/>
      <c r="P240" s="715"/>
      <c r="Q240" s="715"/>
      <c r="R240" s="715"/>
      <c r="S240" s="715"/>
      <c r="T240" s="158"/>
      <c r="U240" s="158"/>
      <c r="V240" s="158"/>
      <c r="W240" s="158"/>
      <c r="X240" s="158"/>
      <c r="Y240" s="158"/>
    </row>
    <row r="241" spans="1:25" ht="38.25" customHeight="1">
      <c r="A241" s="942" t="s">
        <v>360</v>
      </c>
      <c r="B241" s="943"/>
      <c r="C241" s="943"/>
      <c r="D241" s="944"/>
      <c r="E241" s="929" t="s">
        <v>4</v>
      </c>
      <c r="F241" s="931"/>
      <c r="G241" s="945">
        <f>G208</f>
        <v>46271</v>
      </c>
      <c r="H241" s="946"/>
      <c r="I241" s="947"/>
      <c r="J241" s="929" t="s">
        <v>5</v>
      </c>
      <c r="K241" s="931"/>
      <c r="L241" s="948" t="str">
        <f>L208</f>
        <v>Tilsley</v>
      </c>
      <c r="M241" s="949"/>
      <c r="N241" s="949"/>
      <c r="O241" s="949"/>
      <c r="P241" s="949"/>
      <c r="Q241" s="950"/>
      <c r="R241" s="929" t="s">
        <v>340</v>
      </c>
      <c r="S241" s="931"/>
      <c r="T241" s="948" t="str">
        <f>T208</f>
        <v>Oxfordshire Track and Field League 2026</v>
      </c>
      <c r="U241" s="949"/>
      <c r="V241" s="949"/>
      <c r="W241" s="949"/>
      <c r="X241" s="949"/>
      <c r="Y241" s="950"/>
    </row>
    <row r="242" spans="1:25" ht="38.25" customHeight="1">
      <c r="A242" s="929" t="s">
        <v>283</v>
      </c>
      <c r="B242" s="931"/>
      <c r="C242" s="948" t="str">
        <f>"NON SCORING Long Jump U14 Girls (" &amp;DataCalcs!CP388 &amp; " athletes)"</f>
        <v>NON SCORING Long Jump U14 Girls (0 athletes)</v>
      </c>
      <c r="D242" s="950"/>
      <c r="E242" s="929" t="s">
        <v>341</v>
      </c>
      <c r="F242" s="931"/>
      <c r="G242" s="951">
        <v>0.39583333333333331</v>
      </c>
      <c r="H242" s="952"/>
      <c r="I242" s="953"/>
      <c r="J242" s="929" t="s">
        <v>342</v>
      </c>
      <c r="K242" s="930"/>
      <c r="L242" s="956">
        <f>L209</f>
        <v>4.91</v>
      </c>
      <c r="M242" s="957"/>
      <c r="N242" s="998" t="s">
        <v>361</v>
      </c>
      <c r="O242" s="999"/>
      <c r="P242" s="999"/>
      <c r="Q242" s="999"/>
      <c r="R242" s="999"/>
      <c r="S242" s="999"/>
      <c r="T242" s="999"/>
      <c r="U242" s="999"/>
      <c r="V242" s="999"/>
      <c r="W242" s="999"/>
      <c r="X242" s="999"/>
      <c r="Y242" s="1000"/>
    </row>
    <row r="243" spans="1:25" ht="20.25" customHeight="1">
      <c r="A243" s="158"/>
      <c r="B243" s="158"/>
      <c r="C243" s="158"/>
      <c r="D243" s="159"/>
      <c r="E243" s="715"/>
      <c r="F243" s="715"/>
      <c r="G243" s="160"/>
      <c r="H243" s="160"/>
      <c r="I243" s="715"/>
      <c r="J243" s="715"/>
      <c r="K243" s="713"/>
      <c r="L243" s="713"/>
      <c r="M243" s="713"/>
      <c r="N243" s="161"/>
      <c r="O243" s="161"/>
      <c r="P243" s="162"/>
      <c r="Q243" s="161"/>
      <c r="R243" s="163"/>
      <c r="S243" s="163"/>
      <c r="T243" s="163"/>
      <c r="U243" s="163"/>
      <c r="V243" s="163"/>
      <c r="W243" s="163"/>
      <c r="X243" s="163"/>
      <c r="Y243" s="163"/>
    </row>
    <row r="244" spans="1:25" ht="38.25" customHeight="1">
      <c r="A244" s="958" t="s">
        <v>344</v>
      </c>
      <c r="B244" s="960" t="s">
        <v>302</v>
      </c>
      <c r="C244" s="960" t="s">
        <v>345</v>
      </c>
      <c r="D244" s="960" t="s">
        <v>346</v>
      </c>
      <c r="E244" s="962" t="s">
        <v>362</v>
      </c>
      <c r="F244" s="963"/>
      <c r="G244" s="962" t="s">
        <v>363</v>
      </c>
      <c r="H244" s="963"/>
      <c r="I244" s="962" t="s">
        <v>364</v>
      </c>
      <c r="J244" s="963"/>
      <c r="K244" s="962" t="s">
        <v>365</v>
      </c>
      <c r="L244" s="963"/>
      <c r="M244" s="987" t="s">
        <v>366</v>
      </c>
      <c r="N244" s="988"/>
      <c r="O244" s="962" t="s">
        <v>367</v>
      </c>
      <c r="P244" s="963"/>
      <c r="Q244" s="962" t="s">
        <v>368</v>
      </c>
      <c r="R244" s="963"/>
      <c r="S244" s="962" t="s">
        <v>369</v>
      </c>
      <c r="T244" s="963"/>
      <c r="U244" s="962" t="s">
        <v>370</v>
      </c>
      <c r="V244" s="963"/>
      <c r="W244" s="938" t="s">
        <v>350</v>
      </c>
      <c r="X244" s="940" t="s">
        <v>351</v>
      </c>
      <c r="Y244" s="941"/>
    </row>
    <row r="245" spans="1:25" ht="20.25" customHeight="1">
      <c r="A245" s="959"/>
      <c r="B245" s="961"/>
      <c r="C245" s="961"/>
      <c r="D245" s="961"/>
      <c r="E245" s="940" t="s">
        <v>352</v>
      </c>
      <c r="F245" s="941"/>
      <c r="G245" s="940" t="s">
        <v>352</v>
      </c>
      <c r="H245" s="941"/>
      <c r="I245" s="940" t="s">
        <v>352</v>
      </c>
      <c r="J245" s="941"/>
      <c r="K245" s="940" t="s">
        <v>352</v>
      </c>
      <c r="L245" s="941"/>
      <c r="M245" s="989"/>
      <c r="N245" s="990"/>
      <c r="O245" s="940" t="s">
        <v>352</v>
      </c>
      <c r="P245" s="941"/>
      <c r="Q245" s="940" t="s">
        <v>352</v>
      </c>
      <c r="R245" s="941"/>
      <c r="S245" s="940" t="s">
        <v>352</v>
      </c>
      <c r="T245" s="941"/>
      <c r="U245" s="940" t="s">
        <v>352</v>
      </c>
      <c r="V245" s="941"/>
      <c r="W245" s="939"/>
      <c r="X245" s="719" t="s">
        <v>71</v>
      </c>
      <c r="Y245" s="719" t="s">
        <v>65</v>
      </c>
    </row>
    <row r="246" spans="1:25" ht="24" customHeight="1">
      <c r="A246" s="717">
        <v>1</v>
      </c>
      <c r="B246" s="755" t="str" cm="1">
        <f t="array" ref="B246">_xlfn.LET(_xlpm.a,_xlfn.CHOOSECOLS(DataCalcs!CM347:CP384,1,3,4),_xlfn._xlws.FILTER(_xlpm.a,_xlfn.CHOOSECOLS(_xlpm.a,2)&lt;&gt;"Not Declared",""))</f>
        <v/>
      </c>
      <c r="C246" s="754"/>
      <c r="D246" s="754"/>
      <c r="E246" s="934"/>
      <c r="F246" s="935"/>
      <c r="G246" s="934"/>
      <c r="H246" s="935"/>
      <c r="I246" s="934"/>
      <c r="J246" s="935"/>
      <c r="K246" s="929" t="s">
        <v>371</v>
      </c>
      <c r="L246" s="931"/>
      <c r="M246" s="929" t="s">
        <v>371</v>
      </c>
      <c r="N246" s="931"/>
      <c r="O246" s="929" t="s">
        <v>371</v>
      </c>
      <c r="P246" s="931"/>
      <c r="Q246" s="929" t="s">
        <v>371</v>
      </c>
      <c r="R246" s="931"/>
      <c r="S246" s="929" t="s">
        <v>371</v>
      </c>
      <c r="T246" s="931"/>
      <c r="U246" s="968"/>
      <c r="V246" s="957"/>
      <c r="W246" s="720"/>
      <c r="X246" s="720"/>
      <c r="Y246" s="720"/>
    </row>
    <row r="247" spans="1:25" ht="24" customHeight="1">
      <c r="A247" s="720">
        <v>2</v>
      </c>
      <c r="B247" s="755"/>
      <c r="C247" s="754"/>
      <c r="D247" s="754"/>
      <c r="E247" s="934"/>
      <c r="F247" s="935"/>
      <c r="G247" s="934"/>
      <c r="H247" s="935"/>
      <c r="I247" s="934"/>
      <c r="J247" s="935"/>
      <c r="K247" s="929" t="s">
        <v>371</v>
      </c>
      <c r="L247" s="931"/>
      <c r="M247" s="929" t="s">
        <v>371</v>
      </c>
      <c r="N247" s="931"/>
      <c r="O247" s="929" t="s">
        <v>371</v>
      </c>
      <c r="P247" s="931"/>
      <c r="Q247" s="929" t="s">
        <v>371</v>
      </c>
      <c r="R247" s="931"/>
      <c r="S247" s="929" t="s">
        <v>371</v>
      </c>
      <c r="T247" s="931"/>
      <c r="U247" s="968"/>
      <c r="V247" s="957"/>
      <c r="W247" s="720"/>
      <c r="X247" s="720"/>
      <c r="Y247" s="720"/>
    </row>
    <row r="248" spans="1:25" ht="24" customHeight="1">
      <c r="A248" s="720">
        <v>3</v>
      </c>
      <c r="B248" s="755"/>
      <c r="C248" s="754"/>
      <c r="D248" s="754"/>
      <c r="E248" s="934"/>
      <c r="F248" s="935"/>
      <c r="G248" s="934"/>
      <c r="H248" s="935"/>
      <c r="I248" s="934"/>
      <c r="J248" s="935"/>
      <c r="K248" s="929" t="s">
        <v>371</v>
      </c>
      <c r="L248" s="931"/>
      <c r="M248" s="929" t="s">
        <v>371</v>
      </c>
      <c r="N248" s="931"/>
      <c r="O248" s="929" t="s">
        <v>371</v>
      </c>
      <c r="P248" s="931"/>
      <c r="Q248" s="929" t="s">
        <v>371</v>
      </c>
      <c r="R248" s="931"/>
      <c r="S248" s="929" t="s">
        <v>371</v>
      </c>
      <c r="T248" s="931"/>
      <c r="U248" s="968"/>
      <c r="V248" s="957"/>
      <c r="W248" s="720"/>
      <c r="X248" s="720"/>
      <c r="Y248" s="720"/>
    </row>
    <row r="249" spans="1:25" ht="24" customHeight="1">
      <c r="A249" s="720">
        <v>4</v>
      </c>
      <c r="B249" s="755"/>
      <c r="C249" s="754"/>
      <c r="D249" s="754"/>
      <c r="E249" s="934"/>
      <c r="F249" s="935"/>
      <c r="G249" s="934"/>
      <c r="H249" s="935"/>
      <c r="I249" s="934"/>
      <c r="J249" s="935"/>
      <c r="K249" s="929" t="s">
        <v>371</v>
      </c>
      <c r="L249" s="931"/>
      <c r="M249" s="929" t="s">
        <v>371</v>
      </c>
      <c r="N249" s="931"/>
      <c r="O249" s="929" t="s">
        <v>371</v>
      </c>
      <c r="P249" s="931"/>
      <c r="Q249" s="929" t="s">
        <v>371</v>
      </c>
      <c r="R249" s="931"/>
      <c r="S249" s="929" t="s">
        <v>371</v>
      </c>
      <c r="T249" s="931"/>
      <c r="U249" s="968"/>
      <c r="V249" s="957"/>
      <c r="W249" s="720"/>
      <c r="X249" s="720"/>
      <c r="Y249" s="720"/>
    </row>
    <row r="250" spans="1:25" ht="24" customHeight="1">
      <c r="A250" s="720">
        <v>5</v>
      </c>
      <c r="B250" s="755"/>
      <c r="C250" s="754"/>
      <c r="D250" s="754"/>
      <c r="E250" s="934"/>
      <c r="F250" s="935"/>
      <c r="G250" s="934"/>
      <c r="H250" s="935"/>
      <c r="I250" s="934"/>
      <c r="J250" s="935"/>
      <c r="K250" s="929" t="s">
        <v>371</v>
      </c>
      <c r="L250" s="931"/>
      <c r="M250" s="929" t="s">
        <v>371</v>
      </c>
      <c r="N250" s="931"/>
      <c r="O250" s="929" t="s">
        <v>371</v>
      </c>
      <c r="P250" s="931"/>
      <c r="Q250" s="929" t="s">
        <v>371</v>
      </c>
      <c r="R250" s="931"/>
      <c r="S250" s="929" t="s">
        <v>371</v>
      </c>
      <c r="T250" s="931"/>
      <c r="U250" s="968"/>
      <c r="V250" s="957"/>
      <c r="W250" s="720"/>
      <c r="X250" s="720"/>
      <c r="Y250" s="720"/>
    </row>
    <row r="251" spans="1:25" ht="24" customHeight="1">
      <c r="A251" s="720">
        <v>6</v>
      </c>
      <c r="B251" s="755"/>
      <c r="C251" s="754"/>
      <c r="D251" s="754"/>
      <c r="E251" s="934"/>
      <c r="F251" s="935"/>
      <c r="G251" s="934"/>
      <c r="H251" s="935"/>
      <c r="I251" s="934"/>
      <c r="J251" s="935"/>
      <c r="K251" s="929" t="s">
        <v>371</v>
      </c>
      <c r="L251" s="931"/>
      <c r="M251" s="929" t="s">
        <v>371</v>
      </c>
      <c r="N251" s="931"/>
      <c r="O251" s="929" t="s">
        <v>371</v>
      </c>
      <c r="P251" s="931"/>
      <c r="Q251" s="929" t="s">
        <v>371</v>
      </c>
      <c r="R251" s="931"/>
      <c r="S251" s="929" t="s">
        <v>371</v>
      </c>
      <c r="T251" s="931"/>
      <c r="U251" s="968"/>
      <c r="V251" s="957"/>
      <c r="W251" s="720"/>
      <c r="X251" s="720"/>
      <c r="Y251" s="720"/>
    </row>
    <row r="252" spans="1:25" ht="24" customHeight="1">
      <c r="A252" s="720">
        <v>7</v>
      </c>
      <c r="B252" s="755"/>
      <c r="C252" s="754"/>
      <c r="D252" s="754"/>
      <c r="E252" s="934"/>
      <c r="F252" s="935"/>
      <c r="G252" s="934"/>
      <c r="H252" s="935"/>
      <c r="I252" s="934"/>
      <c r="J252" s="935"/>
      <c r="K252" s="929" t="s">
        <v>371</v>
      </c>
      <c r="L252" s="931"/>
      <c r="M252" s="929" t="s">
        <v>371</v>
      </c>
      <c r="N252" s="931"/>
      <c r="O252" s="929" t="s">
        <v>371</v>
      </c>
      <c r="P252" s="931"/>
      <c r="Q252" s="929" t="s">
        <v>371</v>
      </c>
      <c r="R252" s="931"/>
      <c r="S252" s="929" t="s">
        <v>371</v>
      </c>
      <c r="T252" s="931"/>
      <c r="U252" s="968"/>
      <c r="V252" s="957"/>
      <c r="W252" s="720"/>
      <c r="X252" s="720"/>
      <c r="Y252" s="720"/>
    </row>
    <row r="253" spans="1:25" ht="24" customHeight="1">
      <c r="A253" s="720">
        <v>8</v>
      </c>
      <c r="B253" s="755"/>
      <c r="C253" s="754"/>
      <c r="D253" s="754"/>
      <c r="E253" s="934"/>
      <c r="F253" s="935"/>
      <c r="G253" s="934"/>
      <c r="H253" s="935"/>
      <c r="I253" s="934"/>
      <c r="J253" s="935"/>
      <c r="K253" s="929" t="s">
        <v>371</v>
      </c>
      <c r="L253" s="931"/>
      <c r="M253" s="929" t="s">
        <v>371</v>
      </c>
      <c r="N253" s="931"/>
      <c r="O253" s="929" t="s">
        <v>371</v>
      </c>
      <c r="P253" s="931"/>
      <c r="Q253" s="929" t="s">
        <v>371</v>
      </c>
      <c r="R253" s="931"/>
      <c r="S253" s="929" t="s">
        <v>371</v>
      </c>
      <c r="T253" s="931"/>
      <c r="U253" s="968"/>
      <c r="V253" s="957"/>
      <c r="W253" s="720"/>
      <c r="X253" s="720"/>
      <c r="Y253" s="720"/>
    </row>
    <row r="254" spans="1:25" ht="24" customHeight="1">
      <c r="A254" s="720">
        <v>9</v>
      </c>
      <c r="B254" s="755"/>
      <c r="C254" s="754"/>
      <c r="D254" s="754"/>
      <c r="E254" s="934"/>
      <c r="F254" s="935"/>
      <c r="G254" s="934"/>
      <c r="H254" s="935"/>
      <c r="I254" s="934"/>
      <c r="J254" s="935"/>
      <c r="K254" s="929" t="s">
        <v>371</v>
      </c>
      <c r="L254" s="931"/>
      <c r="M254" s="929" t="s">
        <v>371</v>
      </c>
      <c r="N254" s="931"/>
      <c r="O254" s="929" t="s">
        <v>371</v>
      </c>
      <c r="P254" s="931"/>
      <c r="Q254" s="929" t="s">
        <v>371</v>
      </c>
      <c r="R254" s="931"/>
      <c r="S254" s="929" t="s">
        <v>371</v>
      </c>
      <c r="T254" s="931"/>
      <c r="U254" s="968"/>
      <c r="V254" s="957"/>
      <c r="W254" s="720"/>
      <c r="X254" s="720"/>
      <c r="Y254" s="720"/>
    </row>
    <row r="255" spans="1:25" ht="24" customHeight="1">
      <c r="A255" s="720">
        <v>10</v>
      </c>
      <c r="B255" s="755"/>
      <c r="C255" s="754"/>
      <c r="D255" s="754"/>
      <c r="E255" s="934"/>
      <c r="F255" s="935"/>
      <c r="G255" s="934"/>
      <c r="H255" s="935"/>
      <c r="I255" s="934"/>
      <c r="J255" s="935"/>
      <c r="K255" s="929" t="s">
        <v>371</v>
      </c>
      <c r="L255" s="931"/>
      <c r="M255" s="929" t="s">
        <v>371</v>
      </c>
      <c r="N255" s="931"/>
      <c r="O255" s="929" t="s">
        <v>371</v>
      </c>
      <c r="P255" s="931"/>
      <c r="Q255" s="929" t="s">
        <v>371</v>
      </c>
      <c r="R255" s="931"/>
      <c r="S255" s="929" t="s">
        <v>371</v>
      </c>
      <c r="T255" s="931"/>
      <c r="U255" s="968"/>
      <c r="V255" s="957"/>
      <c r="W255" s="720"/>
      <c r="X255" s="720"/>
      <c r="Y255" s="720"/>
    </row>
    <row r="256" spans="1:25" ht="24" customHeight="1">
      <c r="A256" s="720">
        <v>11</v>
      </c>
      <c r="B256" s="755"/>
      <c r="C256" s="754"/>
      <c r="D256" s="754"/>
      <c r="E256" s="934"/>
      <c r="F256" s="935"/>
      <c r="G256" s="934"/>
      <c r="H256" s="935"/>
      <c r="I256" s="934"/>
      <c r="J256" s="935"/>
      <c r="K256" s="929" t="s">
        <v>371</v>
      </c>
      <c r="L256" s="931"/>
      <c r="M256" s="929" t="s">
        <v>371</v>
      </c>
      <c r="N256" s="931"/>
      <c r="O256" s="929" t="s">
        <v>371</v>
      </c>
      <c r="P256" s="931"/>
      <c r="Q256" s="929" t="s">
        <v>371</v>
      </c>
      <c r="R256" s="931"/>
      <c r="S256" s="929" t="s">
        <v>371</v>
      </c>
      <c r="T256" s="931"/>
      <c r="U256" s="968"/>
      <c r="V256" s="957"/>
      <c r="W256" s="720"/>
      <c r="X256" s="720"/>
      <c r="Y256" s="720"/>
    </row>
    <row r="257" spans="1:25" ht="24" customHeight="1">
      <c r="A257" s="720">
        <v>12</v>
      </c>
      <c r="B257" s="755"/>
      <c r="C257" s="754"/>
      <c r="D257" s="754"/>
      <c r="E257" s="934"/>
      <c r="F257" s="935"/>
      <c r="G257" s="934"/>
      <c r="H257" s="935"/>
      <c r="I257" s="934"/>
      <c r="J257" s="935"/>
      <c r="K257" s="929" t="s">
        <v>371</v>
      </c>
      <c r="L257" s="931"/>
      <c r="M257" s="929" t="s">
        <v>371</v>
      </c>
      <c r="N257" s="931"/>
      <c r="O257" s="929" t="s">
        <v>371</v>
      </c>
      <c r="P257" s="931"/>
      <c r="Q257" s="929" t="s">
        <v>371</v>
      </c>
      <c r="R257" s="931"/>
      <c r="S257" s="929" t="s">
        <v>371</v>
      </c>
      <c r="T257" s="931"/>
      <c r="U257" s="968"/>
      <c r="V257" s="957"/>
      <c r="W257" s="716"/>
      <c r="X257" s="716"/>
      <c r="Y257" s="716"/>
    </row>
    <row r="258" spans="1:25" ht="24" customHeight="1">
      <c r="A258" s="720">
        <v>13</v>
      </c>
      <c r="B258" s="755"/>
      <c r="C258" s="754"/>
      <c r="D258" s="754"/>
      <c r="E258" s="934"/>
      <c r="F258" s="935"/>
      <c r="G258" s="934"/>
      <c r="H258" s="935"/>
      <c r="I258" s="934"/>
      <c r="J258" s="935"/>
      <c r="K258" s="929" t="s">
        <v>371</v>
      </c>
      <c r="L258" s="931"/>
      <c r="M258" s="929" t="s">
        <v>371</v>
      </c>
      <c r="N258" s="931"/>
      <c r="O258" s="929" t="s">
        <v>371</v>
      </c>
      <c r="P258" s="931"/>
      <c r="Q258" s="929" t="s">
        <v>371</v>
      </c>
      <c r="R258" s="931"/>
      <c r="S258" s="929" t="s">
        <v>371</v>
      </c>
      <c r="T258" s="931"/>
      <c r="U258" s="968"/>
      <c r="V258" s="957"/>
      <c r="W258" s="720"/>
      <c r="X258" s="720"/>
      <c r="Y258" s="720"/>
    </row>
    <row r="259" spans="1:25" ht="24" customHeight="1">
      <c r="A259" s="720">
        <v>14</v>
      </c>
      <c r="B259" s="755"/>
      <c r="C259" s="754"/>
      <c r="D259" s="754"/>
      <c r="E259" s="934"/>
      <c r="F259" s="935"/>
      <c r="G259" s="934"/>
      <c r="H259" s="935"/>
      <c r="I259" s="934"/>
      <c r="J259" s="935"/>
      <c r="K259" s="929" t="s">
        <v>371</v>
      </c>
      <c r="L259" s="931"/>
      <c r="M259" s="929" t="s">
        <v>371</v>
      </c>
      <c r="N259" s="931"/>
      <c r="O259" s="929" t="s">
        <v>371</v>
      </c>
      <c r="P259" s="931"/>
      <c r="Q259" s="929" t="s">
        <v>371</v>
      </c>
      <c r="R259" s="931"/>
      <c r="S259" s="929" t="s">
        <v>371</v>
      </c>
      <c r="T259" s="931"/>
      <c r="U259" s="968"/>
      <c r="V259" s="957"/>
      <c r="W259" s="720"/>
      <c r="X259" s="720"/>
      <c r="Y259" s="720"/>
    </row>
    <row r="260" spans="1:25" ht="24" customHeight="1">
      <c r="A260" s="720">
        <v>15</v>
      </c>
      <c r="B260" s="755"/>
      <c r="C260" s="754"/>
      <c r="D260" s="754"/>
      <c r="E260" s="934"/>
      <c r="F260" s="935"/>
      <c r="G260" s="934"/>
      <c r="H260" s="935"/>
      <c r="I260" s="934"/>
      <c r="J260" s="935"/>
      <c r="K260" s="929" t="s">
        <v>371</v>
      </c>
      <c r="L260" s="931"/>
      <c r="M260" s="929" t="s">
        <v>371</v>
      </c>
      <c r="N260" s="931"/>
      <c r="O260" s="929" t="s">
        <v>371</v>
      </c>
      <c r="P260" s="931"/>
      <c r="Q260" s="929" t="s">
        <v>371</v>
      </c>
      <c r="R260" s="931"/>
      <c r="S260" s="929" t="s">
        <v>371</v>
      </c>
      <c r="T260" s="931"/>
      <c r="U260" s="968"/>
      <c r="V260" s="957"/>
      <c r="W260" s="720"/>
      <c r="X260" s="720"/>
      <c r="Y260" s="720"/>
    </row>
    <row r="261" spans="1:25" ht="24" customHeight="1">
      <c r="A261" s="720">
        <v>16</v>
      </c>
      <c r="B261" s="755"/>
      <c r="C261" s="754"/>
      <c r="D261" s="754"/>
      <c r="E261" s="934"/>
      <c r="F261" s="935"/>
      <c r="G261" s="934"/>
      <c r="H261" s="935"/>
      <c r="I261" s="934"/>
      <c r="J261" s="935"/>
      <c r="K261" s="929" t="s">
        <v>371</v>
      </c>
      <c r="L261" s="931"/>
      <c r="M261" s="929" t="s">
        <v>371</v>
      </c>
      <c r="N261" s="931"/>
      <c r="O261" s="929" t="s">
        <v>371</v>
      </c>
      <c r="P261" s="931"/>
      <c r="Q261" s="929" t="s">
        <v>371</v>
      </c>
      <c r="R261" s="931"/>
      <c r="S261" s="929" t="s">
        <v>371</v>
      </c>
      <c r="T261" s="931"/>
      <c r="U261" s="968"/>
      <c r="V261" s="957"/>
      <c r="W261" s="720"/>
      <c r="X261" s="720"/>
      <c r="Y261" s="720"/>
    </row>
    <row r="262" spans="1:25" ht="20.25" customHeight="1">
      <c r="A262" s="158"/>
      <c r="B262" s="158"/>
      <c r="C262" s="167"/>
      <c r="D262" s="167"/>
      <c r="E262" s="158"/>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ht="20.25" customHeight="1">
      <c r="A263" s="928"/>
      <c r="B263" s="928"/>
      <c r="C263" s="928"/>
      <c r="D263" s="928"/>
      <c r="E263" s="928"/>
      <c r="F263" s="928"/>
      <c r="G263" s="715"/>
      <c r="H263" s="928"/>
      <c r="I263" s="928"/>
      <c r="J263" s="928"/>
      <c r="K263" s="928"/>
      <c r="L263" s="928"/>
      <c r="M263" s="928"/>
      <c r="N263" s="928"/>
      <c r="O263" s="928"/>
      <c r="P263" s="928"/>
      <c r="Q263" s="928"/>
      <c r="R263" s="928"/>
      <c r="S263" s="928"/>
      <c r="T263" s="158"/>
      <c r="U263" s="929" t="s">
        <v>355</v>
      </c>
      <c r="V263" s="930"/>
      <c r="W263" s="930"/>
      <c r="X263" s="930"/>
      <c r="Y263" s="931"/>
    </row>
    <row r="264" spans="1:25" ht="20.25" customHeight="1">
      <c r="A264" s="158"/>
      <c r="B264" s="715"/>
      <c r="C264" s="715"/>
      <c r="D264" s="715"/>
      <c r="E264" s="979"/>
      <c r="F264" s="979"/>
      <c r="G264" s="715"/>
      <c r="H264" s="158"/>
      <c r="I264" s="715"/>
      <c r="J264" s="928"/>
      <c r="K264" s="928"/>
      <c r="L264" s="928"/>
      <c r="M264" s="928"/>
      <c r="N264" s="928"/>
      <c r="O264" s="928"/>
      <c r="P264" s="928"/>
      <c r="Q264" s="928"/>
      <c r="R264" s="979"/>
      <c r="S264" s="979"/>
      <c r="T264" s="158"/>
      <c r="U264" s="169"/>
      <c r="V264" s="158"/>
      <c r="W264" s="158"/>
      <c r="X264" s="158"/>
      <c r="Y264" s="170"/>
    </row>
    <row r="265" spans="1:25" ht="20.25" customHeight="1">
      <c r="A265" s="714"/>
      <c r="B265" s="715"/>
      <c r="C265" s="167"/>
      <c r="D265" s="715"/>
      <c r="E265" s="978"/>
      <c r="F265" s="978"/>
      <c r="G265" s="718"/>
      <c r="H265" s="714"/>
      <c r="I265" s="715"/>
      <c r="J265" s="928"/>
      <c r="K265" s="928"/>
      <c r="L265" s="928"/>
      <c r="M265" s="928"/>
      <c r="N265" s="928"/>
      <c r="O265" s="928"/>
      <c r="P265" s="928"/>
      <c r="Q265" s="928"/>
      <c r="R265" s="928"/>
      <c r="S265" s="928"/>
      <c r="T265" s="158"/>
      <c r="U265" s="169"/>
      <c r="V265" s="158"/>
      <c r="W265" s="158"/>
      <c r="X265" s="158"/>
      <c r="Y265" s="170"/>
    </row>
    <row r="266" spans="1:25" ht="20.25" customHeight="1">
      <c r="A266" s="714"/>
      <c r="B266" s="715"/>
      <c r="C266" s="167"/>
      <c r="D266" s="715"/>
      <c r="E266" s="978"/>
      <c r="F266" s="978"/>
      <c r="G266" s="718"/>
      <c r="H266" s="714"/>
      <c r="I266" s="715"/>
      <c r="J266" s="928"/>
      <c r="K266" s="928"/>
      <c r="L266" s="928"/>
      <c r="M266" s="928"/>
      <c r="N266" s="928"/>
      <c r="O266" s="928"/>
      <c r="P266" s="928"/>
      <c r="Q266" s="928"/>
      <c r="R266" s="928"/>
      <c r="S266" s="928"/>
      <c r="T266" s="158"/>
      <c r="U266" s="169"/>
      <c r="V266" s="158"/>
      <c r="W266" s="158"/>
      <c r="X266" s="158"/>
      <c r="Y266" s="170"/>
    </row>
    <row r="267" spans="1:25" ht="20.25" customHeight="1">
      <c r="A267" s="714"/>
      <c r="B267" s="715"/>
      <c r="C267" s="167"/>
      <c r="D267" s="715"/>
      <c r="E267" s="978"/>
      <c r="F267" s="978"/>
      <c r="G267" s="718"/>
      <c r="H267" s="714"/>
      <c r="I267" s="715"/>
      <c r="J267" s="928"/>
      <c r="K267" s="928"/>
      <c r="L267" s="928"/>
      <c r="M267" s="928"/>
      <c r="N267" s="928"/>
      <c r="O267" s="928"/>
      <c r="P267" s="928"/>
      <c r="Q267" s="928"/>
      <c r="R267" s="928"/>
      <c r="S267" s="928"/>
      <c r="U267" s="173"/>
      <c r="Y267" s="174"/>
    </row>
    <row r="268" spans="1:25" ht="20.25" customHeight="1">
      <c r="A268" s="714"/>
      <c r="B268" s="715"/>
      <c r="C268" s="167"/>
      <c r="D268" s="715"/>
      <c r="E268" s="978"/>
      <c r="F268" s="978"/>
      <c r="G268" s="718"/>
      <c r="H268" s="714"/>
      <c r="I268" s="715"/>
      <c r="J268" s="928"/>
      <c r="K268" s="928"/>
      <c r="L268" s="928"/>
      <c r="M268" s="928"/>
      <c r="N268" s="928"/>
      <c r="O268" s="928"/>
      <c r="P268" s="928"/>
      <c r="Q268" s="928"/>
      <c r="R268" s="928"/>
      <c r="S268" s="928"/>
      <c r="T268" s="158"/>
      <c r="U268" s="929" t="s">
        <v>358</v>
      </c>
      <c r="V268" s="930"/>
      <c r="W268" s="930"/>
      <c r="X268" s="930"/>
      <c r="Y268" s="931"/>
    </row>
    <row r="269" spans="1:25" ht="20.25" customHeight="1">
      <c r="A269" s="714"/>
      <c r="B269" s="715"/>
      <c r="C269" s="167"/>
      <c r="D269" s="715"/>
      <c r="E269" s="978"/>
      <c r="F269" s="978"/>
      <c r="G269" s="718"/>
      <c r="H269" s="714"/>
      <c r="I269" s="715"/>
      <c r="J269" s="928"/>
      <c r="K269" s="928"/>
      <c r="L269" s="928"/>
      <c r="M269" s="928"/>
      <c r="N269" s="928"/>
      <c r="O269" s="928"/>
      <c r="P269" s="928"/>
      <c r="Q269" s="928"/>
      <c r="R269" s="928"/>
      <c r="S269" s="928"/>
      <c r="T269" s="158"/>
      <c r="U269" s="492"/>
      <c r="V269" s="715"/>
      <c r="W269" s="715"/>
      <c r="X269" s="715"/>
      <c r="Y269" s="493"/>
    </row>
    <row r="270" spans="1:25" ht="20.25" customHeight="1">
      <c r="A270" s="714"/>
      <c r="B270" s="715"/>
      <c r="C270" s="167"/>
      <c r="D270" s="715"/>
      <c r="E270" s="978"/>
      <c r="F270" s="978"/>
      <c r="G270" s="718"/>
      <c r="H270" s="714"/>
      <c r="I270" s="715"/>
      <c r="J270" s="928"/>
      <c r="K270" s="928"/>
      <c r="L270" s="928"/>
      <c r="M270" s="928"/>
      <c r="N270" s="928"/>
      <c r="O270" s="928"/>
      <c r="P270" s="928"/>
      <c r="Q270" s="928"/>
      <c r="R270" s="928"/>
      <c r="S270" s="928"/>
      <c r="T270" s="158"/>
      <c r="U270" s="492"/>
      <c r="V270" s="715"/>
      <c r="W270" s="715"/>
      <c r="X270" s="715"/>
      <c r="Y270" s="493"/>
    </row>
    <row r="271" spans="1:25" ht="20.25" customHeight="1">
      <c r="A271" s="714"/>
      <c r="B271" s="715"/>
      <c r="C271" s="167"/>
      <c r="D271" s="715"/>
      <c r="E271" s="978"/>
      <c r="F271" s="978"/>
      <c r="G271" s="718"/>
      <c r="H271" s="714"/>
      <c r="I271" s="715"/>
      <c r="J271" s="928"/>
      <c r="K271" s="928"/>
      <c r="L271" s="928"/>
      <c r="M271" s="928"/>
      <c r="N271" s="928"/>
      <c r="O271" s="928"/>
      <c r="P271" s="928"/>
      <c r="Q271" s="928"/>
      <c r="R271" s="928"/>
      <c r="S271" s="928"/>
      <c r="U271" s="173"/>
      <c r="Y271" s="174"/>
    </row>
    <row r="272" spans="1:25" ht="20.25" customHeight="1">
      <c r="A272" s="714"/>
      <c r="B272" s="715"/>
      <c r="C272" s="167"/>
      <c r="D272" s="715"/>
      <c r="E272" s="978"/>
      <c r="F272" s="978"/>
      <c r="G272" s="718"/>
      <c r="H272" s="714"/>
      <c r="I272" s="715"/>
      <c r="J272" s="928"/>
      <c r="K272" s="928"/>
      <c r="L272" s="928"/>
      <c r="M272" s="928"/>
      <c r="N272" s="928"/>
      <c r="O272" s="928"/>
      <c r="P272" s="928"/>
      <c r="Q272" s="928"/>
      <c r="R272" s="928"/>
      <c r="S272" s="928"/>
      <c r="T272" s="158"/>
      <c r="U272" s="175"/>
      <c r="V272" s="176"/>
      <c r="W272" s="176"/>
      <c r="X272" s="176"/>
      <c r="Y272" s="177"/>
    </row>
    <row r="273" spans="1:25" ht="12" customHeight="1">
      <c r="A273" s="714"/>
      <c r="B273" s="715"/>
      <c r="C273" s="167"/>
      <c r="D273" s="715"/>
      <c r="E273" s="718"/>
      <c r="F273" s="718"/>
      <c r="G273" s="718"/>
      <c r="H273" s="714"/>
      <c r="I273" s="715"/>
      <c r="J273" s="715"/>
      <c r="K273" s="715"/>
      <c r="L273" s="715"/>
      <c r="M273" s="715"/>
      <c r="N273" s="715"/>
      <c r="O273" s="715"/>
      <c r="P273" s="715"/>
      <c r="Q273" s="715"/>
      <c r="R273" s="715"/>
      <c r="S273" s="715"/>
      <c r="T273" s="158"/>
      <c r="U273" s="158"/>
      <c r="V273" s="158"/>
      <c r="W273" s="158"/>
      <c r="X273" s="158"/>
      <c r="Y273" s="158"/>
    </row>
    <row r="274" spans="1:25" ht="38.25" customHeight="1">
      <c r="A274" s="942" t="s">
        <v>360</v>
      </c>
      <c r="B274" s="943"/>
      <c r="C274" s="943"/>
      <c r="D274" s="944"/>
      <c r="E274" s="929" t="s">
        <v>4</v>
      </c>
      <c r="F274" s="931"/>
      <c r="G274" s="945">
        <f>Boys!$G$3</f>
        <v>46271</v>
      </c>
      <c r="H274" s="946"/>
      <c r="I274" s="947"/>
      <c r="J274" s="929" t="s">
        <v>5</v>
      </c>
      <c r="K274" s="931"/>
      <c r="L274" s="948" t="str">
        <f>$L$10</f>
        <v>Tilsley</v>
      </c>
      <c r="M274" s="949"/>
      <c r="N274" s="949"/>
      <c r="O274" s="949"/>
      <c r="P274" s="949"/>
      <c r="Q274" s="950"/>
      <c r="R274" s="929" t="s">
        <v>340</v>
      </c>
      <c r="S274" s="931"/>
      <c r="T274" s="948" t="str">
        <f>'Read Me First'!$A$1</f>
        <v>Oxfordshire Track and Field League 2026</v>
      </c>
      <c r="U274" s="949"/>
      <c r="V274" s="949"/>
      <c r="W274" s="949"/>
      <c r="X274" s="949"/>
      <c r="Y274" s="950"/>
    </row>
    <row r="275" spans="1:25" ht="38.25" customHeight="1">
      <c r="A275" s="929" t="s">
        <v>283</v>
      </c>
      <c r="B275" s="931"/>
      <c r="C275" s="948" t="str">
        <f>"Shot U16 Girls (" &amp;DataCalcs!$O$722 &amp; " athletes) - " &amp; DataTables!$R$104</f>
        <v>Shot U16 Girls (0 athletes) - 3.00kg</v>
      </c>
      <c r="D275" s="950"/>
      <c r="E275" s="929" t="s">
        <v>341</v>
      </c>
      <c r="F275" s="931"/>
      <c r="G275" s="951">
        <v>0.5</v>
      </c>
      <c r="H275" s="952"/>
      <c r="I275" s="953"/>
      <c r="J275" s="929" t="s">
        <v>342</v>
      </c>
      <c r="K275" s="930"/>
      <c r="L275" s="956">
        <f>DataTables!$N$104</f>
        <v>10.92</v>
      </c>
      <c r="M275" s="957"/>
      <c r="N275" s="948" t="s">
        <v>361</v>
      </c>
      <c r="O275" s="949"/>
      <c r="P275" s="949"/>
      <c r="Q275" s="949"/>
      <c r="R275" s="949"/>
      <c r="S275" s="949"/>
      <c r="T275" s="949"/>
      <c r="U275" s="949"/>
      <c r="V275" s="949"/>
      <c r="W275" s="949"/>
      <c r="X275" s="949"/>
      <c r="Y275" s="950"/>
    </row>
    <row r="276" spans="1:25" ht="20.25" customHeight="1">
      <c r="A276" s="158"/>
      <c r="B276" s="158"/>
      <c r="C276" s="158"/>
      <c r="D276" s="159"/>
      <c r="E276" s="715"/>
      <c r="F276" s="715"/>
      <c r="G276" s="160"/>
      <c r="H276" s="160"/>
      <c r="I276" s="715"/>
      <c r="J276" s="715"/>
      <c r="K276" s="713"/>
      <c r="L276" s="713"/>
      <c r="M276" s="713"/>
      <c r="N276" s="161"/>
      <c r="O276" s="161"/>
      <c r="P276" s="162"/>
      <c r="Q276" s="161"/>
      <c r="R276" s="163"/>
      <c r="S276" s="163"/>
      <c r="T276" s="163"/>
      <c r="U276" s="163"/>
      <c r="V276" s="163"/>
      <c r="W276" s="163"/>
      <c r="X276" s="163"/>
      <c r="Y276" s="163"/>
    </row>
    <row r="277" spans="1:25" ht="38.25" customHeight="1">
      <c r="A277" s="958" t="s">
        <v>344</v>
      </c>
      <c r="B277" s="960" t="s">
        <v>302</v>
      </c>
      <c r="C277" s="960" t="s">
        <v>345</v>
      </c>
      <c r="D277" s="960" t="s">
        <v>346</v>
      </c>
      <c r="E277" s="962" t="s">
        <v>362</v>
      </c>
      <c r="F277" s="963"/>
      <c r="G277" s="962" t="s">
        <v>363</v>
      </c>
      <c r="H277" s="963"/>
      <c r="I277" s="962" t="s">
        <v>364</v>
      </c>
      <c r="J277" s="963"/>
      <c r="K277" s="962" t="s">
        <v>365</v>
      </c>
      <c r="L277" s="963"/>
      <c r="M277" s="987" t="s">
        <v>366</v>
      </c>
      <c r="N277" s="988"/>
      <c r="O277" s="962" t="s">
        <v>367</v>
      </c>
      <c r="P277" s="963"/>
      <c r="Q277" s="962" t="s">
        <v>368</v>
      </c>
      <c r="R277" s="963"/>
      <c r="S277" s="962" t="s">
        <v>369</v>
      </c>
      <c r="T277" s="963"/>
      <c r="U277" s="962" t="s">
        <v>370</v>
      </c>
      <c r="V277" s="963"/>
      <c r="W277" s="938" t="s">
        <v>350</v>
      </c>
      <c r="X277" s="940" t="s">
        <v>351</v>
      </c>
      <c r="Y277" s="941"/>
    </row>
    <row r="278" spans="1:25" ht="20.25" customHeight="1">
      <c r="A278" s="959"/>
      <c r="B278" s="961"/>
      <c r="C278" s="961"/>
      <c r="D278" s="961"/>
      <c r="E278" s="940" t="s">
        <v>352</v>
      </c>
      <c r="F278" s="941"/>
      <c r="G278" s="940" t="s">
        <v>352</v>
      </c>
      <c r="H278" s="941"/>
      <c r="I278" s="940" t="s">
        <v>352</v>
      </c>
      <c r="J278" s="941"/>
      <c r="K278" s="940" t="s">
        <v>352</v>
      </c>
      <c r="L278" s="941"/>
      <c r="M278" s="989"/>
      <c r="N278" s="990"/>
      <c r="O278" s="940" t="s">
        <v>352</v>
      </c>
      <c r="P278" s="941"/>
      <c r="Q278" s="940" t="s">
        <v>352</v>
      </c>
      <c r="R278" s="941"/>
      <c r="S278" s="940" t="s">
        <v>352</v>
      </c>
      <c r="T278" s="941"/>
      <c r="U278" s="940" t="s">
        <v>352</v>
      </c>
      <c r="V278" s="941"/>
      <c r="W278" s="939"/>
      <c r="X278" s="719" t="s">
        <v>71</v>
      </c>
      <c r="Y278" s="719" t="s">
        <v>65</v>
      </c>
    </row>
    <row r="279" spans="1:25" ht="24" customHeight="1">
      <c r="A279" s="717">
        <v>1</v>
      </c>
      <c r="B279" s="755" t="str" cm="1">
        <f t="array" ref="B279:D280">IFERROR(_xlfn.TAKE(_xlfn.ANCHORARRAY(DataCalcs!$DO$413),16),"")</f>
        <v xml:space="preserve"> </v>
      </c>
      <c r="C279" s="754" t="str">
        <v/>
      </c>
      <c r="D279" s="754" t="str">
        <v/>
      </c>
      <c r="E279" s="934"/>
      <c r="F279" s="935"/>
      <c r="G279" s="934"/>
      <c r="H279" s="935"/>
      <c r="I279" s="934"/>
      <c r="J279" s="935"/>
      <c r="K279" s="929" t="s">
        <v>371</v>
      </c>
      <c r="L279" s="931"/>
      <c r="M279" s="929" t="s">
        <v>371</v>
      </c>
      <c r="N279" s="931"/>
      <c r="O279" s="929" t="s">
        <v>371</v>
      </c>
      <c r="P279" s="931"/>
      <c r="Q279" s="929" t="s">
        <v>371</v>
      </c>
      <c r="R279" s="931"/>
      <c r="S279" s="929" t="s">
        <v>371</v>
      </c>
      <c r="T279" s="931"/>
      <c r="U279" s="968"/>
      <c r="V279" s="957"/>
      <c r="W279" s="720"/>
      <c r="X279" s="720"/>
      <c r="Y279" s="720"/>
    </row>
    <row r="280" spans="1:25" ht="24" customHeight="1">
      <c r="A280" s="720">
        <v>2</v>
      </c>
      <c r="B280" s="755" t="str">
        <v xml:space="preserve"> </v>
      </c>
      <c r="C280" s="754" t="str">
        <v/>
      </c>
      <c r="D280" s="754" t="str">
        <v/>
      </c>
      <c r="E280" s="934"/>
      <c r="F280" s="935"/>
      <c r="G280" s="934"/>
      <c r="H280" s="935"/>
      <c r="I280" s="934"/>
      <c r="J280" s="935"/>
      <c r="K280" s="929" t="s">
        <v>371</v>
      </c>
      <c r="L280" s="931"/>
      <c r="M280" s="929" t="s">
        <v>371</v>
      </c>
      <c r="N280" s="931"/>
      <c r="O280" s="929" t="s">
        <v>371</v>
      </c>
      <c r="P280" s="931"/>
      <c r="Q280" s="929" t="s">
        <v>371</v>
      </c>
      <c r="R280" s="931"/>
      <c r="S280" s="929" t="s">
        <v>371</v>
      </c>
      <c r="T280" s="931"/>
      <c r="U280" s="968"/>
      <c r="V280" s="957"/>
      <c r="W280" s="720"/>
      <c r="X280" s="720"/>
      <c r="Y280" s="720"/>
    </row>
    <row r="281" spans="1:25" ht="24" customHeight="1">
      <c r="A281" s="720">
        <v>3</v>
      </c>
      <c r="B281" s="755"/>
      <c r="C281" s="754"/>
      <c r="D281" s="754"/>
      <c r="E281" s="934"/>
      <c r="F281" s="935"/>
      <c r="G281" s="934"/>
      <c r="H281" s="935"/>
      <c r="I281" s="934"/>
      <c r="J281" s="935"/>
      <c r="K281" s="929" t="s">
        <v>371</v>
      </c>
      <c r="L281" s="931"/>
      <c r="M281" s="929" t="s">
        <v>371</v>
      </c>
      <c r="N281" s="931"/>
      <c r="O281" s="929" t="s">
        <v>371</v>
      </c>
      <c r="P281" s="931"/>
      <c r="Q281" s="929" t="s">
        <v>371</v>
      </c>
      <c r="R281" s="931"/>
      <c r="S281" s="929" t="s">
        <v>371</v>
      </c>
      <c r="T281" s="931"/>
      <c r="U281" s="968"/>
      <c r="V281" s="957"/>
      <c r="W281" s="720"/>
      <c r="X281" s="720"/>
      <c r="Y281" s="720"/>
    </row>
    <row r="282" spans="1:25" ht="24" customHeight="1">
      <c r="A282" s="720">
        <v>4</v>
      </c>
      <c r="B282" s="755"/>
      <c r="C282" s="754"/>
      <c r="D282" s="754"/>
      <c r="E282" s="934"/>
      <c r="F282" s="935"/>
      <c r="G282" s="934"/>
      <c r="H282" s="935"/>
      <c r="I282" s="934"/>
      <c r="J282" s="935"/>
      <c r="K282" s="929" t="s">
        <v>371</v>
      </c>
      <c r="L282" s="931"/>
      <c r="M282" s="929" t="s">
        <v>371</v>
      </c>
      <c r="N282" s="931"/>
      <c r="O282" s="929" t="s">
        <v>371</v>
      </c>
      <c r="P282" s="931"/>
      <c r="Q282" s="929" t="s">
        <v>371</v>
      </c>
      <c r="R282" s="931"/>
      <c r="S282" s="929" t="s">
        <v>371</v>
      </c>
      <c r="T282" s="931"/>
      <c r="U282" s="968"/>
      <c r="V282" s="957"/>
      <c r="W282" s="720"/>
      <c r="X282" s="720"/>
      <c r="Y282" s="720"/>
    </row>
    <row r="283" spans="1:25" ht="24" customHeight="1">
      <c r="A283" s="720">
        <v>5</v>
      </c>
      <c r="B283" s="755"/>
      <c r="C283" s="754"/>
      <c r="D283" s="754"/>
      <c r="E283" s="934"/>
      <c r="F283" s="935"/>
      <c r="G283" s="934"/>
      <c r="H283" s="935"/>
      <c r="I283" s="934"/>
      <c r="J283" s="935"/>
      <c r="K283" s="929" t="s">
        <v>371</v>
      </c>
      <c r="L283" s="931"/>
      <c r="M283" s="929" t="s">
        <v>371</v>
      </c>
      <c r="N283" s="931"/>
      <c r="O283" s="929" t="s">
        <v>371</v>
      </c>
      <c r="P283" s="931"/>
      <c r="Q283" s="929" t="s">
        <v>371</v>
      </c>
      <c r="R283" s="931"/>
      <c r="S283" s="929" t="s">
        <v>371</v>
      </c>
      <c r="T283" s="931"/>
      <c r="U283" s="968"/>
      <c r="V283" s="957"/>
      <c r="W283" s="720"/>
      <c r="X283" s="720"/>
      <c r="Y283" s="720"/>
    </row>
    <row r="284" spans="1:25" ht="24" customHeight="1">
      <c r="A284" s="720">
        <v>6</v>
      </c>
      <c r="B284" s="755"/>
      <c r="C284" s="754"/>
      <c r="D284" s="754"/>
      <c r="E284" s="934"/>
      <c r="F284" s="935"/>
      <c r="G284" s="934"/>
      <c r="H284" s="935"/>
      <c r="I284" s="934"/>
      <c r="J284" s="935"/>
      <c r="K284" s="929" t="s">
        <v>371</v>
      </c>
      <c r="L284" s="931"/>
      <c r="M284" s="929" t="s">
        <v>371</v>
      </c>
      <c r="N284" s="931"/>
      <c r="O284" s="929" t="s">
        <v>371</v>
      </c>
      <c r="P284" s="931"/>
      <c r="Q284" s="929" t="s">
        <v>371</v>
      </c>
      <c r="R284" s="931"/>
      <c r="S284" s="929" t="s">
        <v>371</v>
      </c>
      <c r="T284" s="931"/>
      <c r="U284" s="968"/>
      <c r="V284" s="957"/>
      <c r="W284" s="720"/>
      <c r="X284" s="720"/>
      <c r="Y284" s="720"/>
    </row>
    <row r="285" spans="1:25" ht="24" customHeight="1">
      <c r="A285" s="720">
        <v>7</v>
      </c>
      <c r="B285" s="755"/>
      <c r="C285" s="754"/>
      <c r="D285" s="754"/>
      <c r="E285" s="934"/>
      <c r="F285" s="935"/>
      <c r="G285" s="934"/>
      <c r="H285" s="935"/>
      <c r="I285" s="934"/>
      <c r="J285" s="935"/>
      <c r="K285" s="929" t="s">
        <v>371</v>
      </c>
      <c r="L285" s="931"/>
      <c r="M285" s="929" t="s">
        <v>371</v>
      </c>
      <c r="N285" s="931"/>
      <c r="O285" s="929" t="s">
        <v>371</v>
      </c>
      <c r="P285" s="931"/>
      <c r="Q285" s="929" t="s">
        <v>371</v>
      </c>
      <c r="R285" s="931"/>
      <c r="S285" s="929" t="s">
        <v>371</v>
      </c>
      <c r="T285" s="931"/>
      <c r="U285" s="968"/>
      <c r="V285" s="957"/>
      <c r="W285" s="720"/>
      <c r="X285" s="720"/>
      <c r="Y285" s="720"/>
    </row>
    <row r="286" spans="1:25" ht="24" customHeight="1">
      <c r="A286" s="720">
        <v>8</v>
      </c>
      <c r="B286" s="755"/>
      <c r="C286" s="754"/>
      <c r="D286" s="754"/>
      <c r="E286" s="934"/>
      <c r="F286" s="935"/>
      <c r="G286" s="934"/>
      <c r="H286" s="935"/>
      <c r="I286" s="934"/>
      <c r="J286" s="935"/>
      <c r="K286" s="929" t="s">
        <v>371</v>
      </c>
      <c r="L286" s="931"/>
      <c r="M286" s="929" t="s">
        <v>371</v>
      </c>
      <c r="N286" s="931"/>
      <c r="O286" s="929" t="s">
        <v>371</v>
      </c>
      <c r="P286" s="931"/>
      <c r="Q286" s="929" t="s">
        <v>371</v>
      </c>
      <c r="R286" s="931"/>
      <c r="S286" s="929" t="s">
        <v>371</v>
      </c>
      <c r="T286" s="931"/>
      <c r="U286" s="968"/>
      <c r="V286" s="957"/>
      <c r="W286" s="720"/>
      <c r="X286" s="720"/>
      <c r="Y286" s="720"/>
    </row>
    <row r="287" spans="1:25" ht="24" customHeight="1">
      <c r="A287" s="720">
        <v>9</v>
      </c>
      <c r="B287" s="755"/>
      <c r="C287" s="754"/>
      <c r="D287" s="754"/>
      <c r="E287" s="934"/>
      <c r="F287" s="935"/>
      <c r="G287" s="934"/>
      <c r="H287" s="935"/>
      <c r="I287" s="934"/>
      <c r="J287" s="935"/>
      <c r="K287" s="929" t="s">
        <v>371</v>
      </c>
      <c r="L287" s="931"/>
      <c r="M287" s="929" t="s">
        <v>371</v>
      </c>
      <c r="N287" s="931"/>
      <c r="O287" s="929" t="s">
        <v>371</v>
      </c>
      <c r="P287" s="931"/>
      <c r="Q287" s="929" t="s">
        <v>371</v>
      </c>
      <c r="R287" s="931"/>
      <c r="S287" s="929" t="s">
        <v>371</v>
      </c>
      <c r="T287" s="931"/>
      <c r="U287" s="968"/>
      <c r="V287" s="957"/>
      <c r="W287" s="720"/>
      <c r="X287" s="720"/>
      <c r="Y287" s="720"/>
    </row>
    <row r="288" spans="1:25" ht="24" customHeight="1">
      <c r="A288" s="720">
        <v>10</v>
      </c>
      <c r="B288" s="755"/>
      <c r="C288" s="754"/>
      <c r="D288" s="754"/>
      <c r="E288" s="934"/>
      <c r="F288" s="935"/>
      <c r="G288" s="934"/>
      <c r="H288" s="935"/>
      <c r="I288" s="934"/>
      <c r="J288" s="935"/>
      <c r="K288" s="929" t="s">
        <v>371</v>
      </c>
      <c r="L288" s="931"/>
      <c r="M288" s="929" t="s">
        <v>371</v>
      </c>
      <c r="N288" s="931"/>
      <c r="O288" s="929" t="s">
        <v>371</v>
      </c>
      <c r="P288" s="931"/>
      <c r="Q288" s="929" t="s">
        <v>371</v>
      </c>
      <c r="R288" s="931"/>
      <c r="S288" s="929" t="s">
        <v>371</v>
      </c>
      <c r="T288" s="931"/>
      <c r="U288" s="968"/>
      <c r="V288" s="957"/>
      <c r="W288" s="720"/>
      <c r="X288" s="720"/>
      <c r="Y288" s="720"/>
    </row>
    <row r="289" spans="1:25" ht="24" customHeight="1">
      <c r="A289" s="720">
        <v>11</v>
      </c>
      <c r="B289" s="755"/>
      <c r="C289" s="754"/>
      <c r="D289" s="754"/>
      <c r="E289" s="934"/>
      <c r="F289" s="935"/>
      <c r="G289" s="934"/>
      <c r="H289" s="935"/>
      <c r="I289" s="934"/>
      <c r="J289" s="935"/>
      <c r="K289" s="929" t="s">
        <v>371</v>
      </c>
      <c r="L289" s="931"/>
      <c r="M289" s="929" t="s">
        <v>371</v>
      </c>
      <c r="N289" s="931"/>
      <c r="O289" s="929" t="s">
        <v>371</v>
      </c>
      <c r="P289" s="931"/>
      <c r="Q289" s="929" t="s">
        <v>371</v>
      </c>
      <c r="R289" s="931"/>
      <c r="S289" s="929" t="s">
        <v>371</v>
      </c>
      <c r="T289" s="931"/>
      <c r="U289" s="968"/>
      <c r="V289" s="957"/>
      <c r="W289" s="720"/>
      <c r="X289" s="720"/>
      <c r="Y289" s="720"/>
    </row>
    <row r="290" spans="1:25" ht="24" customHeight="1">
      <c r="A290" s="720">
        <v>12</v>
      </c>
      <c r="B290" s="755"/>
      <c r="C290" s="754"/>
      <c r="D290" s="754"/>
      <c r="E290" s="934"/>
      <c r="F290" s="935"/>
      <c r="G290" s="934"/>
      <c r="H290" s="935"/>
      <c r="I290" s="934"/>
      <c r="J290" s="935"/>
      <c r="K290" s="929" t="s">
        <v>371</v>
      </c>
      <c r="L290" s="931"/>
      <c r="M290" s="929" t="s">
        <v>371</v>
      </c>
      <c r="N290" s="931"/>
      <c r="O290" s="929" t="s">
        <v>371</v>
      </c>
      <c r="P290" s="931"/>
      <c r="Q290" s="929" t="s">
        <v>371</v>
      </c>
      <c r="R290" s="931"/>
      <c r="S290" s="929" t="s">
        <v>371</v>
      </c>
      <c r="T290" s="931"/>
      <c r="U290" s="968"/>
      <c r="V290" s="957"/>
      <c r="W290" s="716"/>
      <c r="X290" s="716"/>
      <c r="Y290" s="716"/>
    </row>
    <row r="291" spans="1:25" ht="24" customHeight="1">
      <c r="A291" s="720">
        <v>13</v>
      </c>
      <c r="B291" s="755"/>
      <c r="C291" s="754"/>
      <c r="D291" s="754"/>
      <c r="E291" s="934"/>
      <c r="F291" s="935"/>
      <c r="G291" s="934"/>
      <c r="H291" s="935"/>
      <c r="I291" s="934"/>
      <c r="J291" s="935"/>
      <c r="K291" s="929" t="s">
        <v>371</v>
      </c>
      <c r="L291" s="931"/>
      <c r="M291" s="929" t="s">
        <v>371</v>
      </c>
      <c r="N291" s="931"/>
      <c r="O291" s="929" t="s">
        <v>371</v>
      </c>
      <c r="P291" s="931"/>
      <c r="Q291" s="929" t="s">
        <v>371</v>
      </c>
      <c r="R291" s="931"/>
      <c r="S291" s="929" t="s">
        <v>371</v>
      </c>
      <c r="T291" s="931"/>
      <c r="U291" s="968"/>
      <c r="V291" s="957"/>
      <c r="W291" s="720"/>
      <c r="X291" s="720"/>
      <c r="Y291" s="720"/>
    </row>
    <row r="292" spans="1:25" ht="24" customHeight="1">
      <c r="A292" s="720">
        <v>14</v>
      </c>
      <c r="B292" s="755"/>
      <c r="C292" s="754"/>
      <c r="D292" s="754"/>
      <c r="E292" s="934"/>
      <c r="F292" s="935"/>
      <c r="G292" s="934"/>
      <c r="H292" s="935"/>
      <c r="I292" s="934"/>
      <c r="J292" s="935"/>
      <c r="K292" s="929" t="s">
        <v>371</v>
      </c>
      <c r="L292" s="931"/>
      <c r="M292" s="929" t="s">
        <v>371</v>
      </c>
      <c r="N292" s="931"/>
      <c r="O292" s="929" t="s">
        <v>371</v>
      </c>
      <c r="P292" s="931"/>
      <c r="Q292" s="929" t="s">
        <v>371</v>
      </c>
      <c r="R292" s="931"/>
      <c r="S292" s="929" t="s">
        <v>371</v>
      </c>
      <c r="T292" s="931"/>
      <c r="U292" s="968"/>
      <c r="V292" s="957"/>
      <c r="W292" s="720"/>
      <c r="X292" s="720"/>
      <c r="Y292" s="720"/>
    </row>
    <row r="293" spans="1:25" ht="24" customHeight="1">
      <c r="A293" s="720">
        <v>15</v>
      </c>
      <c r="B293" s="755"/>
      <c r="C293" s="754"/>
      <c r="D293" s="754"/>
      <c r="E293" s="934"/>
      <c r="F293" s="935"/>
      <c r="G293" s="934"/>
      <c r="H293" s="935"/>
      <c r="I293" s="934"/>
      <c r="J293" s="935"/>
      <c r="K293" s="929" t="s">
        <v>371</v>
      </c>
      <c r="L293" s="931"/>
      <c r="M293" s="929" t="s">
        <v>371</v>
      </c>
      <c r="N293" s="931"/>
      <c r="O293" s="929" t="s">
        <v>371</v>
      </c>
      <c r="P293" s="931"/>
      <c r="Q293" s="929" t="s">
        <v>371</v>
      </c>
      <c r="R293" s="931"/>
      <c r="S293" s="929" t="s">
        <v>371</v>
      </c>
      <c r="T293" s="931"/>
      <c r="U293" s="968"/>
      <c r="V293" s="957"/>
      <c r="W293" s="720"/>
      <c r="X293" s="720"/>
      <c r="Y293" s="720"/>
    </row>
    <row r="294" spans="1:25" ht="24" customHeight="1">
      <c r="A294" s="720">
        <v>16</v>
      </c>
      <c r="B294" s="755"/>
      <c r="C294" s="754"/>
      <c r="D294" s="754"/>
      <c r="E294" s="934"/>
      <c r="F294" s="935"/>
      <c r="G294" s="934"/>
      <c r="H294" s="935"/>
      <c r="I294" s="934"/>
      <c r="J294" s="935"/>
      <c r="K294" s="929" t="s">
        <v>371</v>
      </c>
      <c r="L294" s="931"/>
      <c r="M294" s="929" t="s">
        <v>371</v>
      </c>
      <c r="N294" s="931"/>
      <c r="O294" s="929" t="s">
        <v>371</v>
      </c>
      <c r="P294" s="931"/>
      <c r="Q294" s="929" t="s">
        <v>371</v>
      </c>
      <c r="R294" s="931"/>
      <c r="S294" s="929" t="s">
        <v>371</v>
      </c>
      <c r="T294" s="931"/>
      <c r="U294" s="968"/>
      <c r="V294" s="957"/>
      <c r="W294" s="720"/>
      <c r="X294" s="720"/>
      <c r="Y294" s="720"/>
    </row>
    <row r="295" spans="1:25" ht="20.25" customHeight="1">
      <c r="A295" s="158"/>
      <c r="B295" s="158"/>
      <c r="C295" s="167"/>
      <c r="D295" s="167"/>
      <c r="E295" s="158"/>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ht="20.25" customHeight="1">
      <c r="A296" s="929" t="s">
        <v>353</v>
      </c>
      <c r="B296" s="930"/>
      <c r="C296" s="930"/>
      <c r="D296" s="930"/>
      <c r="E296" s="930"/>
      <c r="F296" s="931"/>
      <c r="G296" s="715"/>
      <c r="H296" s="929" t="s">
        <v>354</v>
      </c>
      <c r="I296" s="930"/>
      <c r="J296" s="930"/>
      <c r="K296" s="930"/>
      <c r="L296" s="930"/>
      <c r="M296" s="930"/>
      <c r="N296" s="930"/>
      <c r="O296" s="930"/>
      <c r="P296" s="930"/>
      <c r="Q296" s="930"/>
      <c r="R296" s="930"/>
      <c r="S296" s="931"/>
      <c r="T296" s="158"/>
      <c r="U296" s="929" t="s">
        <v>355</v>
      </c>
      <c r="V296" s="930"/>
      <c r="W296" s="930"/>
      <c r="X296" s="930"/>
      <c r="Y296" s="931"/>
    </row>
    <row r="297" spans="1:25" ht="20.25" customHeight="1">
      <c r="A297" s="168"/>
      <c r="B297" s="720" t="s">
        <v>356</v>
      </c>
      <c r="C297" s="720" t="s">
        <v>345</v>
      </c>
      <c r="D297" s="720" t="s">
        <v>346</v>
      </c>
      <c r="E297" s="940" t="s">
        <v>372</v>
      </c>
      <c r="F297" s="941"/>
      <c r="G297" s="715"/>
      <c r="H297" s="168"/>
      <c r="I297" s="720" t="s">
        <v>356</v>
      </c>
      <c r="J297" s="929" t="s">
        <v>345</v>
      </c>
      <c r="K297" s="930"/>
      <c r="L297" s="930"/>
      <c r="M297" s="930"/>
      <c r="N297" s="931"/>
      <c r="O297" s="929" t="s">
        <v>346</v>
      </c>
      <c r="P297" s="930"/>
      <c r="Q297" s="931"/>
      <c r="R297" s="940" t="s">
        <v>372</v>
      </c>
      <c r="S297" s="941"/>
      <c r="T297" s="158"/>
      <c r="U297" s="169"/>
      <c r="V297" s="158"/>
      <c r="W297" s="158"/>
      <c r="X297" s="158"/>
      <c r="Y297" s="170"/>
    </row>
    <row r="298" spans="1:25" ht="20.25" customHeight="1">
      <c r="A298" s="171">
        <v>1</v>
      </c>
      <c r="B298" s="720"/>
      <c r="C298" s="172"/>
      <c r="D298" s="720"/>
      <c r="E298" s="1001"/>
      <c r="F298" s="1002"/>
      <c r="G298" s="718"/>
      <c r="H298" s="171">
        <v>1</v>
      </c>
      <c r="I298" s="720"/>
      <c r="J298" s="929"/>
      <c r="K298" s="930"/>
      <c r="L298" s="930"/>
      <c r="M298" s="930"/>
      <c r="N298" s="931"/>
      <c r="O298" s="929"/>
      <c r="P298" s="930"/>
      <c r="Q298" s="931"/>
      <c r="R298" s="929"/>
      <c r="S298" s="931"/>
      <c r="T298" s="158"/>
      <c r="U298" s="169"/>
      <c r="V298" s="158"/>
      <c r="W298" s="158"/>
      <c r="X298" s="158"/>
      <c r="Y298" s="170"/>
    </row>
    <row r="299" spans="1:25" ht="20.25" customHeight="1">
      <c r="A299" s="171">
        <v>2</v>
      </c>
      <c r="B299" s="720"/>
      <c r="C299" s="172"/>
      <c r="D299" s="720"/>
      <c r="E299" s="1001"/>
      <c r="F299" s="1002"/>
      <c r="G299" s="718"/>
      <c r="H299" s="171">
        <v>2</v>
      </c>
      <c r="I299" s="720"/>
      <c r="J299" s="929"/>
      <c r="K299" s="930"/>
      <c r="L299" s="930"/>
      <c r="M299" s="930"/>
      <c r="N299" s="931"/>
      <c r="O299" s="929"/>
      <c r="P299" s="930"/>
      <c r="Q299" s="931"/>
      <c r="R299" s="929"/>
      <c r="S299" s="931"/>
      <c r="T299" s="158"/>
      <c r="U299" s="169"/>
      <c r="V299" s="158"/>
      <c r="W299" s="158"/>
      <c r="X299" s="158"/>
      <c r="Y299" s="170"/>
    </row>
    <row r="300" spans="1:25" ht="20.25" customHeight="1">
      <c r="A300" s="171">
        <v>3</v>
      </c>
      <c r="B300" s="720"/>
      <c r="C300" s="172"/>
      <c r="D300" s="720"/>
      <c r="E300" s="1001"/>
      <c r="F300" s="1002"/>
      <c r="G300" s="718"/>
      <c r="H300" s="171">
        <v>3</v>
      </c>
      <c r="I300" s="720"/>
      <c r="J300" s="929"/>
      <c r="K300" s="930"/>
      <c r="L300" s="930"/>
      <c r="M300" s="930"/>
      <c r="N300" s="931"/>
      <c r="O300" s="929"/>
      <c r="P300" s="930"/>
      <c r="Q300" s="931"/>
      <c r="R300" s="929"/>
      <c r="S300" s="931"/>
      <c r="U300" s="173"/>
      <c r="Y300" s="174"/>
    </row>
    <row r="301" spans="1:25" ht="20.25" customHeight="1">
      <c r="A301" s="171">
        <v>4</v>
      </c>
      <c r="B301" s="720"/>
      <c r="C301" s="172"/>
      <c r="D301" s="720"/>
      <c r="E301" s="1001"/>
      <c r="F301" s="1002"/>
      <c r="G301" s="718"/>
      <c r="H301" s="171">
        <v>4</v>
      </c>
      <c r="I301" s="720"/>
      <c r="J301" s="929"/>
      <c r="K301" s="930"/>
      <c r="L301" s="930"/>
      <c r="M301" s="930"/>
      <c r="N301" s="931"/>
      <c r="O301" s="929"/>
      <c r="P301" s="930"/>
      <c r="Q301" s="931"/>
      <c r="R301" s="929"/>
      <c r="S301" s="931"/>
      <c r="T301" s="158"/>
      <c r="U301" s="929" t="s">
        <v>358</v>
      </c>
      <c r="V301" s="930"/>
      <c r="W301" s="930"/>
      <c r="X301" s="930"/>
      <c r="Y301" s="931"/>
    </row>
    <row r="302" spans="1:25" ht="20.25" customHeight="1">
      <c r="A302" s="171">
        <v>5</v>
      </c>
      <c r="B302" s="720"/>
      <c r="C302" s="172"/>
      <c r="D302" s="720"/>
      <c r="E302" s="1001"/>
      <c r="F302" s="1002"/>
      <c r="G302" s="718"/>
      <c r="H302" s="171">
        <v>5</v>
      </c>
      <c r="I302" s="720"/>
      <c r="J302" s="929"/>
      <c r="K302" s="930"/>
      <c r="L302" s="930"/>
      <c r="M302" s="930"/>
      <c r="N302" s="931"/>
      <c r="O302" s="929"/>
      <c r="P302" s="930"/>
      <c r="Q302" s="931"/>
      <c r="R302" s="929"/>
      <c r="S302" s="931"/>
      <c r="T302" s="158"/>
      <c r="U302" s="492"/>
      <c r="V302" s="715"/>
      <c r="W302" s="715"/>
      <c r="X302" s="715"/>
      <c r="Y302" s="493"/>
    </row>
    <row r="303" spans="1:25" ht="20.25" customHeight="1">
      <c r="A303" s="171">
        <v>6</v>
      </c>
      <c r="B303" s="720"/>
      <c r="C303" s="172"/>
      <c r="D303" s="720"/>
      <c r="E303" s="1001"/>
      <c r="F303" s="1002"/>
      <c r="G303" s="718"/>
      <c r="H303" s="171">
        <v>6</v>
      </c>
      <c r="I303" s="720"/>
      <c r="J303" s="929"/>
      <c r="K303" s="930"/>
      <c r="L303" s="930"/>
      <c r="M303" s="930"/>
      <c r="N303" s="931"/>
      <c r="O303" s="929"/>
      <c r="P303" s="930"/>
      <c r="Q303" s="931"/>
      <c r="R303" s="929"/>
      <c r="S303" s="931"/>
      <c r="T303" s="158"/>
      <c r="U303" s="492"/>
      <c r="V303" s="715"/>
      <c r="W303" s="715"/>
      <c r="X303" s="715"/>
      <c r="Y303" s="493"/>
    </row>
    <row r="304" spans="1:25" ht="20.25" customHeight="1">
      <c r="A304" s="171">
        <v>7</v>
      </c>
      <c r="B304" s="720"/>
      <c r="C304" s="172"/>
      <c r="D304" s="720"/>
      <c r="E304" s="1001"/>
      <c r="F304" s="1002"/>
      <c r="G304" s="718"/>
      <c r="H304" s="171">
        <v>7</v>
      </c>
      <c r="I304" s="720"/>
      <c r="J304" s="929"/>
      <c r="K304" s="930"/>
      <c r="L304" s="930"/>
      <c r="M304" s="930"/>
      <c r="N304" s="931"/>
      <c r="O304" s="929"/>
      <c r="P304" s="930"/>
      <c r="Q304" s="931"/>
      <c r="R304" s="929"/>
      <c r="S304" s="931"/>
      <c r="U304" s="173"/>
      <c r="Y304" s="174"/>
    </row>
    <row r="305" spans="1:25" ht="20.25" customHeight="1">
      <c r="A305" s="171">
        <v>8</v>
      </c>
      <c r="B305" s="720"/>
      <c r="C305" s="172"/>
      <c r="D305" s="720"/>
      <c r="E305" s="1001"/>
      <c r="F305" s="1002"/>
      <c r="G305" s="718"/>
      <c r="H305" s="171">
        <v>8</v>
      </c>
      <c r="I305" s="720"/>
      <c r="J305" s="929"/>
      <c r="K305" s="930"/>
      <c r="L305" s="930"/>
      <c r="M305" s="930"/>
      <c r="N305" s="931"/>
      <c r="O305" s="929"/>
      <c r="P305" s="930"/>
      <c r="Q305" s="931"/>
      <c r="R305" s="929"/>
      <c r="S305" s="931"/>
      <c r="T305" s="158"/>
      <c r="U305" s="175"/>
      <c r="V305" s="176"/>
      <c r="W305" s="176"/>
      <c r="X305" s="176"/>
      <c r="Y305" s="177"/>
    </row>
    <row r="306" spans="1:25" ht="12" customHeight="1">
      <c r="A306" s="714"/>
      <c r="B306" s="715"/>
      <c r="C306" s="167"/>
      <c r="D306" s="715"/>
      <c r="E306" s="718"/>
      <c r="F306" s="718"/>
      <c r="G306" s="718"/>
      <c r="H306" s="714"/>
      <c r="I306" s="715"/>
      <c r="J306" s="715"/>
      <c r="K306" s="715"/>
      <c r="L306" s="715"/>
      <c r="M306" s="715"/>
      <c r="N306" s="715"/>
      <c r="O306" s="715"/>
      <c r="P306" s="715"/>
      <c r="Q306" s="715"/>
      <c r="R306" s="715"/>
      <c r="S306" s="715"/>
      <c r="T306" s="158"/>
      <c r="U306" s="158"/>
      <c r="V306" s="158"/>
      <c r="W306" s="158"/>
      <c r="X306" s="158"/>
      <c r="Y306" s="158"/>
    </row>
    <row r="307" spans="1:25" ht="38.25" customHeight="1">
      <c r="A307" s="942" t="s">
        <v>360</v>
      </c>
      <c r="B307" s="943"/>
      <c r="C307" s="943"/>
      <c r="D307" s="944"/>
      <c r="E307" s="929" t="s">
        <v>4</v>
      </c>
      <c r="F307" s="931"/>
      <c r="G307" s="945">
        <f>G274</f>
        <v>46271</v>
      </c>
      <c r="H307" s="946"/>
      <c r="I307" s="947"/>
      <c r="J307" s="929" t="s">
        <v>5</v>
      </c>
      <c r="K307" s="931"/>
      <c r="L307" s="948" t="str">
        <f>L274</f>
        <v>Tilsley</v>
      </c>
      <c r="M307" s="949"/>
      <c r="N307" s="949"/>
      <c r="O307" s="949"/>
      <c r="P307" s="949"/>
      <c r="Q307" s="950"/>
      <c r="R307" s="929" t="s">
        <v>340</v>
      </c>
      <c r="S307" s="931"/>
      <c r="T307" s="948" t="str">
        <f>T274</f>
        <v>Oxfordshire Track and Field League 2026</v>
      </c>
      <c r="U307" s="949"/>
      <c r="V307" s="949"/>
      <c r="W307" s="949"/>
      <c r="X307" s="949"/>
      <c r="Y307" s="950"/>
    </row>
    <row r="308" spans="1:25" ht="38.25" customHeight="1">
      <c r="A308" s="929" t="s">
        <v>283</v>
      </c>
      <c r="B308" s="931"/>
      <c r="C308" s="948" t="str">
        <f>C275</f>
        <v>Shot U16 Girls (0 athletes) - 3.00kg</v>
      </c>
      <c r="D308" s="950"/>
      <c r="E308" s="929" t="s">
        <v>341</v>
      </c>
      <c r="F308" s="931"/>
      <c r="G308" s="951">
        <f>G275</f>
        <v>0.5</v>
      </c>
      <c r="H308" s="952"/>
      <c r="I308" s="953"/>
      <c r="J308" s="929" t="s">
        <v>342</v>
      </c>
      <c r="K308" s="930"/>
      <c r="L308" s="956">
        <f>L275</f>
        <v>10.92</v>
      </c>
      <c r="M308" s="957"/>
      <c r="N308" s="998" t="s">
        <v>361</v>
      </c>
      <c r="O308" s="999"/>
      <c r="P308" s="999"/>
      <c r="Q308" s="999"/>
      <c r="R308" s="999"/>
      <c r="S308" s="999"/>
      <c r="T308" s="999"/>
      <c r="U308" s="999"/>
      <c r="V308" s="999"/>
      <c r="W308" s="999"/>
      <c r="X308" s="999"/>
      <c r="Y308" s="1000"/>
    </row>
    <row r="309" spans="1:25" ht="20.25" customHeight="1">
      <c r="A309" s="158"/>
      <c r="B309" s="158"/>
      <c r="C309" s="158"/>
      <c r="D309" s="159"/>
      <c r="E309" s="715"/>
      <c r="F309" s="715"/>
      <c r="G309" s="160"/>
      <c r="H309" s="160"/>
      <c r="I309" s="715"/>
      <c r="J309" s="715"/>
      <c r="K309" s="713"/>
      <c r="L309" s="713"/>
      <c r="M309" s="713"/>
      <c r="N309" s="161"/>
      <c r="O309" s="161"/>
      <c r="P309" s="162"/>
      <c r="Q309" s="161"/>
      <c r="R309" s="163"/>
      <c r="S309" s="163"/>
      <c r="T309" s="163"/>
      <c r="U309" s="163"/>
      <c r="V309" s="163"/>
      <c r="W309" s="163"/>
      <c r="X309" s="163"/>
      <c r="Y309" s="163"/>
    </row>
    <row r="310" spans="1:25" ht="38.25" customHeight="1">
      <c r="A310" s="958" t="s">
        <v>344</v>
      </c>
      <c r="B310" s="960" t="s">
        <v>302</v>
      </c>
      <c r="C310" s="960" t="s">
        <v>345</v>
      </c>
      <c r="D310" s="960" t="s">
        <v>346</v>
      </c>
      <c r="E310" s="962" t="s">
        <v>362</v>
      </c>
      <c r="F310" s="963"/>
      <c r="G310" s="962" t="s">
        <v>363</v>
      </c>
      <c r="H310" s="963"/>
      <c r="I310" s="962" t="s">
        <v>364</v>
      </c>
      <c r="J310" s="963"/>
      <c r="K310" s="962" t="s">
        <v>365</v>
      </c>
      <c r="L310" s="963"/>
      <c r="M310" s="987" t="s">
        <v>366</v>
      </c>
      <c r="N310" s="988"/>
      <c r="O310" s="962" t="s">
        <v>367</v>
      </c>
      <c r="P310" s="963"/>
      <c r="Q310" s="962" t="s">
        <v>368</v>
      </c>
      <c r="R310" s="963"/>
      <c r="S310" s="962" t="s">
        <v>369</v>
      </c>
      <c r="T310" s="963"/>
      <c r="U310" s="962" t="s">
        <v>370</v>
      </c>
      <c r="V310" s="963"/>
      <c r="W310" s="938" t="s">
        <v>350</v>
      </c>
      <c r="X310" s="940" t="s">
        <v>351</v>
      </c>
      <c r="Y310" s="941"/>
    </row>
    <row r="311" spans="1:25" ht="20.25" customHeight="1">
      <c r="A311" s="959"/>
      <c r="B311" s="961"/>
      <c r="C311" s="961"/>
      <c r="D311" s="961"/>
      <c r="E311" s="940" t="s">
        <v>352</v>
      </c>
      <c r="F311" s="941"/>
      <c r="G311" s="940" t="s">
        <v>352</v>
      </c>
      <c r="H311" s="941"/>
      <c r="I311" s="940" t="s">
        <v>352</v>
      </c>
      <c r="J311" s="941"/>
      <c r="K311" s="940" t="s">
        <v>352</v>
      </c>
      <c r="L311" s="941"/>
      <c r="M311" s="989"/>
      <c r="N311" s="990"/>
      <c r="O311" s="940" t="s">
        <v>352</v>
      </c>
      <c r="P311" s="941"/>
      <c r="Q311" s="940" t="s">
        <v>352</v>
      </c>
      <c r="R311" s="941"/>
      <c r="S311" s="940" t="s">
        <v>352</v>
      </c>
      <c r="T311" s="941"/>
      <c r="U311" s="940" t="s">
        <v>352</v>
      </c>
      <c r="V311" s="941"/>
      <c r="W311" s="939"/>
      <c r="X311" s="719" t="s">
        <v>71</v>
      </c>
      <c r="Y311" s="719" t="s">
        <v>65</v>
      </c>
    </row>
    <row r="312" spans="1:25" ht="24" customHeight="1">
      <c r="A312" s="717">
        <v>17</v>
      </c>
      <c r="B312" s="755" t="str" cm="1">
        <f t="array" ref="B312">IFERROR(_xlfn.DROP(_xlfn.ANCHORARRAY(DataCalcs!$DO$413),16),"")</f>
        <v/>
      </c>
      <c r="C312" s="754"/>
      <c r="D312" s="754"/>
      <c r="E312" s="934"/>
      <c r="F312" s="935"/>
      <c r="G312" s="934"/>
      <c r="H312" s="935"/>
      <c r="I312" s="934"/>
      <c r="J312" s="935"/>
      <c r="K312" s="929" t="s">
        <v>371</v>
      </c>
      <c r="L312" s="931"/>
      <c r="M312" s="929" t="s">
        <v>371</v>
      </c>
      <c r="N312" s="931"/>
      <c r="O312" s="929" t="s">
        <v>371</v>
      </c>
      <c r="P312" s="931"/>
      <c r="Q312" s="929" t="s">
        <v>371</v>
      </c>
      <c r="R312" s="931"/>
      <c r="S312" s="929" t="s">
        <v>371</v>
      </c>
      <c r="T312" s="931"/>
      <c r="U312" s="968"/>
      <c r="V312" s="957"/>
      <c r="W312" s="720"/>
      <c r="X312" s="720"/>
      <c r="Y312" s="720"/>
    </row>
    <row r="313" spans="1:25" ht="24" customHeight="1">
      <c r="A313" s="717">
        <v>18</v>
      </c>
      <c r="B313" s="755"/>
      <c r="C313" s="754"/>
      <c r="D313" s="754"/>
      <c r="E313" s="934"/>
      <c r="F313" s="935"/>
      <c r="G313" s="934"/>
      <c r="H313" s="935"/>
      <c r="I313" s="934"/>
      <c r="J313" s="935"/>
      <c r="K313" s="929" t="s">
        <v>371</v>
      </c>
      <c r="L313" s="931"/>
      <c r="M313" s="929" t="s">
        <v>371</v>
      </c>
      <c r="N313" s="931"/>
      <c r="O313" s="929" t="s">
        <v>371</v>
      </c>
      <c r="P313" s="931"/>
      <c r="Q313" s="929" t="s">
        <v>371</v>
      </c>
      <c r="R313" s="931"/>
      <c r="S313" s="929" t="s">
        <v>371</v>
      </c>
      <c r="T313" s="931"/>
      <c r="U313" s="968"/>
      <c r="V313" s="957"/>
      <c r="W313" s="720"/>
      <c r="X313" s="720"/>
      <c r="Y313" s="720"/>
    </row>
    <row r="314" spans="1:25" ht="24" customHeight="1">
      <c r="A314" s="720">
        <v>19</v>
      </c>
      <c r="B314" s="755"/>
      <c r="C314" s="754"/>
      <c r="D314" s="754"/>
      <c r="E314" s="934"/>
      <c r="F314" s="935"/>
      <c r="G314" s="934"/>
      <c r="H314" s="935"/>
      <c r="I314" s="934"/>
      <c r="J314" s="935"/>
      <c r="K314" s="929" t="s">
        <v>371</v>
      </c>
      <c r="L314" s="931"/>
      <c r="M314" s="929" t="s">
        <v>371</v>
      </c>
      <c r="N314" s="931"/>
      <c r="O314" s="929" t="s">
        <v>371</v>
      </c>
      <c r="P314" s="931"/>
      <c r="Q314" s="929" t="s">
        <v>371</v>
      </c>
      <c r="R314" s="931"/>
      <c r="S314" s="929" t="s">
        <v>371</v>
      </c>
      <c r="T314" s="931"/>
      <c r="U314" s="968"/>
      <c r="V314" s="957"/>
      <c r="W314" s="720"/>
      <c r="X314" s="720"/>
      <c r="Y314" s="720"/>
    </row>
    <row r="315" spans="1:25" ht="24" customHeight="1">
      <c r="A315" s="720">
        <v>20</v>
      </c>
      <c r="B315" s="755"/>
      <c r="C315" s="754"/>
      <c r="D315" s="754"/>
      <c r="E315" s="934"/>
      <c r="F315" s="935"/>
      <c r="G315" s="934"/>
      <c r="H315" s="935"/>
      <c r="I315" s="934"/>
      <c r="J315" s="935"/>
      <c r="K315" s="929" t="s">
        <v>371</v>
      </c>
      <c r="L315" s="931"/>
      <c r="M315" s="929" t="s">
        <v>371</v>
      </c>
      <c r="N315" s="931"/>
      <c r="O315" s="929" t="s">
        <v>371</v>
      </c>
      <c r="P315" s="931"/>
      <c r="Q315" s="929" t="s">
        <v>371</v>
      </c>
      <c r="R315" s="931"/>
      <c r="S315" s="929" t="s">
        <v>371</v>
      </c>
      <c r="T315" s="931"/>
      <c r="U315" s="968"/>
      <c r="V315" s="957"/>
      <c r="W315" s="720"/>
      <c r="X315" s="720"/>
      <c r="Y315" s="720"/>
    </row>
    <row r="316" spans="1:25" ht="24" customHeight="1">
      <c r="A316" s="720">
        <v>21</v>
      </c>
      <c r="B316" s="755"/>
      <c r="C316" s="754"/>
      <c r="D316" s="754"/>
      <c r="E316" s="934"/>
      <c r="F316" s="935"/>
      <c r="G316" s="934"/>
      <c r="H316" s="935"/>
      <c r="I316" s="934"/>
      <c r="J316" s="935"/>
      <c r="K316" s="929" t="s">
        <v>371</v>
      </c>
      <c r="L316" s="931"/>
      <c r="M316" s="929" t="s">
        <v>371</v>
      </c>
      <c r="N316" s="931"/>
      <c r="O316" s="929" t="s">
        <v>371</v>
      </c>
      <c r="P316" s="931"/>
      <c r="Q316" s="929" t="s">
        <v>371</v>
      </c>
      <c r="R316" s="931"/>
      <c r="S316" s="929" t="s">
        <v>371</v>
      </c>
      <c r="T316" s="931"/>
      <c r="U316" s="968"/>
      <c r="V316" s="957"/>
      <c r="W316" s="720"/>
      <c r="X316" s="720"/>
      <c r="Y316" s="720"/>
    </row>
    <row r="317" spans="1:25" ht="24" customHeight="1">
      <c r="A317" s="720">
        <v>22</v>
      </c>
      <c r="B317" s="755"/>
      <c r="C317" s="754"/>
      <c r="D317" s="754"/>
      <c r="E317" s="934"/>
      <c r="F317" s="935"/>
      <c r="G317" s="934"/>
      <c r="H317" s="935"/>
      <c r="I317" s="934"/>
      <c r="J317" s="935"/>
      <c r="K317" s="929" t="s">
        <v>371</v>
      </c>
      <c r="L317" s="931"/>
      <c r="M317" s="929" t="s">
        <v>371</v>
      </c>
      <c r="N317" s="931"/>
      <c r="O317" s="929" t="s">
        <v>371</v>
      </c>
      <c r="P317" s="931"/>
      <c r="Q317" s="929" t="s">
        <v>371</v>
      </c>
      <c r="R317" s="931"/>
      <c r="S317" s="929" t="s">
        <v>371</v>
      </c>
      <c r="T317" s="931"/>
      <c r="U317" s="968"/>
      <c r="V317" s="957"/>
      <c r="W317" s="720"/>
      <c r="X317" s="720"/>
      <c r="Y317" s="720"/>
    </row>
    <row r="318" spans="1:25" ht="24" customHeight="1">
      <c r="A318" s="720">
        <v>23</v>
      </c>
      <c r="B318" s="755"/>
      <c r="C318" s="754"/>
      <c r="D318" s="754"/>
      <c r="E318" s="934"/>
      <c r="F318" s="935"/>
      <c r="G318" s="934"/>
      <c r="H318" s="935"/>
      <c r="I318" s="934"/>
      <c r="J318" s="935"/>
      <c r="K318" s="929" t="s">
        <v>371</v>
      </c>
      <c r="L318" s="931"/>
      <c r="M318" s="929" t="s">
        <v>371</v>
      </c>
      <c r="N318" s="931"/>
      <c r="O318" s="929" t="s">
        <v>371</v>
      </c>
      <c r="P318" s="931"/>
      <c r="Q318" s="929" t="s">
        <v>371</v>
      </c>
      <c r="R318" s="931"/>
      <c r="S318" s="929" t="s">
        <v>371</v>
      </c>
      <c r="T318" s="931"/>
      <c r="U318" s="968"/>
      <c r="V318" s="957"/>
      <c r="W318" s="720"/>
      <c r="X318" s="720"/>
      <c r="Y318" s="720"/>
    </row>
    <row r="319" spans="1:25" ht="24" customHeight="1">
      <c r="A319" s="720">
        <v>24</v>
      </c>
      <c r="B319" s="755"/>
      <c r="C319" s="754"/>
      <c r="D319" s="754"/>
      <c r="E319" s="934"/>
      <c r="F319" s="935"/>
      <c r="G319" s="934"/>
      <c r="H319" s="935"/>
      <c r="I319" s="934"/>
      <c r="J319" s="935"/>
      <c r="K319" s="929" t="s">
        <v>371</v>
      </c>
      <c r="L319" s="931"/>
      <c r="M319" s="929" t="s">
        <v>371</v>
      </c>
      <c r="N319" s="931"/>
      <c r="O319" s="929" t="s">
        <v>371</v>
      </c>
      <c r="P319" s="931"/>
      <c r="Q319" s="929" t="s">
        <v>371</v>
      </c>
      <c r="R319" s="931"/>
      <c r="S319" s="929" t="s">
        <v>371</v>
      </c>
      <c r="T319" s="931"/>
      <c r="U319" s="968"/>
      <c r="V319" s="957"/>
      <c r="W319" s="720"/>
      <c r="X319" s="720"/>
      <c r="Y319" s="720"/>
    </row>
    <row r="320" spans="1:25" ht="24" customHeight="1">
      <c r="A320" s="720">
        <v>25</v>
      </c>
      <c r="B320" s="755"/>
      <c r="C320" s="754"/>
      <c r="D320" s="754"/>
      <c r="E320" s="934"/>
      <c r="F320" s="935"/>
      <c r="G320" s="934"/>
      <c r="H320" s="935"/>
      <c r="I320" s="934"/>
      <c r="J320" s="935"/>
      <c r="K320" s="929" t="s">
        <v>371</v>
      </c>
      <c r="L320" s="931"/>
      <c r="M320" s="929" t="s">
        <v>371</v>
      </c>
      <c r="N320" s="931"/>
      <c r="O320" s="929" t="s">
        <v>371</v>
      </c>
      <c r="P320" s="931"/>
      <c r="Q320" s="929" t="s">
        <v>371</v>
      </c>
      <c r="R320" s="931"/>
      <c r="S320" s="929" t="s">
        <v>371</v>
      </c>
      <c r="T320" s="931"/>
      <c r="U320" s="968"/>
      <c r="V320" s="957"/>
      <c r="W320" s="720"/>
      <c r="X320" s="720"/>
      <c r="Y320" s="720"/>
    </row>
    <row r="321" spans="1:25" ht="24" customHeight="1">
      <c r="A321" s="720">
        <v>26</v>
      </c>
      <c r="B321" s="755"/>
      <c r="C321" s="754"/>
      <c r="D321" s="754"/>
      <c r="E321" s="934"/>
      <c r="F321" s="935"/>
      <c r="G321" s="934"/>
      <c r="H321" s="935"/>
      <c r="I321" s="934"/>
      <c r="J321" s="935"/>
      <c r="K321" s="929" t="s">
        <v>371</v>
      </c>
      <c r="L321" s="931"/>
      <c r="M321" s="929" t="s">
        <v>371</v>
      </c>
      <c r="N321" s="931"/>
      <c r="O321" s="929" t="s">
        <v>371</v>
      </c>
      <c r="P321" s="931"/>
      <c r="Q321" s="929" t="s">
        <v>371</v>
      </c>
      <c r="R321" s="931"/>
      <c r="S321" s="929" t="s">
        <v>371</v>
      </c>
      <c r="T321" s="931"/>
      <c r="U321" s="968"/>
      <c r="V321" s="957"/>
      <c r="W321" s="720"/>
      <c r="X321" s="720"/>
      <c r="Y321" s="720"/>
    </row>
    <row r="322" spans="1:25" ht="24" customHeight="1">
      <c r="A322" s="720">
        <v>27</v>
      </c>
      <c r="B322" s="755"/>
      <c r="C322" s="754"/>
      <c r="D322" s="754"/>
      <c r="E322" s="934"/>
      <c r="F322" s="935"/>
      <c r="G322" s="934"/>
      <c r="H322" s="935"/>
      <c r="I322" s="934"/>
      <c r="J322" s="935"/>
      <c r="K322" s="929" t="s">
        <v>371</v>
      </c>
      <c r="L322" s="931"/>
      <c r="M322" s="929" t="s">
        <v>371</v>
      </c>
      <c r="N322" s="931"/>
      <c r="O322" s="929" t="s">
        <v>371</v>
      </c>
      <c r="P322" s="931"/>
      <c r="Q322" s="929" t="s">
        <v>371</v>
      </c>
      <c r="R322" s="931"/>
      <c r="S322" s="929" t="s">
        <v>371</v>
      </c>
      <c r="T322" s="931"/>
      <c r="U322" s="968"/>
      <c r="V322" s="957"/>
      <c r="W322" s="720"/>
      <c r="X322" s="720"/>
      <c r="Y322" s="720"/>
    </row>
    <row r="323" spans="1:25" ht="24" customHeight="1">
      <c r="A323" s="720">
        <v>28</v>
      </c>
      <c r="B323" s="755"/>
      <c r="C323" s="754"/>
      <c r="D323" s="754"/>
      <c r="E323" s="934"/>
      <c r="F323" s="935"/>
      <c r="G323" s="934"/>
      <c r="H323" s="935"/>
      <c r="I323" s="934"/>
      <c r="J323" s="935"/>
      <c r="K323" s="929" t="s">
        <v>371</v>
      </c>
      <c r="L323" s="931"/>
      <c r="M323" s="929" t="s">
        <v>371</v>
      </c>
      <c r="N323" s="931"/>
      <c r="O323" s="929" t="s">
        <v>371</v>
      </c>
      <c r="P323" s="931"/>
      <c r="Q323" s="929" t="s">
        <v>371</v>
      </c>
      <c r="R323" s="931"/>
      <c r="S323" s="929" t="s">
        <v>371</v>
      </c>
      <c r="T323" s="931"/>
      <c r="U323" s="968"/>
      <c r="V323" s="957"/>
      <c r="W323" s="716"/>
      <c r="X323" s="716"/>
      <c r="Y323" s="716"/>
    </row>
    <row r="324" spans="1:25" ht="24" customHeight="1">
      <c r="A324" s="720">
        <v>29</v>
      </c>
      <c r="B324" s="755"/>
      <c r="C324" s="754"/>
      <c r="D324" s="754"/>
      <c r="E324" s="934"/>
      <c r="F324" s="935"/>
      <c r="G324" s="934"/>
      <c r="H324" s="935"/>
      <c r="I324" s="934"/>
      <c r="J324" s="935"/>
      <c r="K324" s="929" t="s">
        <v>371</v>
      </c>
      <c r="L324" s="931"/>
      <c r="M324" s="929" t="s">
        <v>371</v>
      </c>
      <c r="N324" s="931"/>
      <c r="O324" s="929" t="s">
        <v>371</v>
      </c>
      <c r="P324" s="931"/>
      <c r="Q324" s="929" t="s">
        <v>371</v>
      </c>
      <c r="R324" s="931"/>
      <c r="S324" s="929" t="s">
        <v>371</v>
      </c>
      <c r="T324" s="931"/>
      <c r="U324" s="968"/>
      <c r="V324" s="957"/>
      <c r="W324" s="720"/>
      <c r="X324" s="720"/>
      <c r="Y324" s="720"/>
    </row>
    <row r="325" spans="1:25" ht="24" customHeight="1">
      <c r="A325" s="720">
        <v>30</v>
      </c>
      <c r="B325" s="755"/>
      <c r="C325" s="754"/>
      <c r="D325" s="754"/>
      <c r="E325" s="934"/>
      <c r="F325" s="935"/>
      <c r="G325" s="934"/>
      <c r="H325" s="935"/>
      <c r="I325" s="934"/>
      <c r="J325" s="935"/>
      <c r="K325" s="929" t="s">
        <v>371</v>
      </c>
      <c r="L325" s="931"/>
      <c r="M325" s="929" t="s">
        <v>371</v>
      </c>
      <c r="N325" s="931"/>
      <c r="O325" s="929" t="s">
        <v>371</v>
      </c>
      <c r="P325" s="931"/>
      <c r="Q325" s="929" t="s">
        <v>371</v>
      </c>
      <c r="R325" s="931"/>
      <c r="S325" s="929" t="s">
        <v>371</v>
      </c>
      <c r="T325" s="931"/>
      <c r="U325" s="968"/>
      <c r="V325" s="957"/>
      <c r="W325" s="720"/>
      <c r="X325" s="720"/>
      <c r="Y325" s="720"/>
    </row>
    <row r="326" spans="1:25" ht="24" customHeight="1">
      <c r="A326" s="720">
        <v>31</v>
      </c>
      <c r="B326" s="755"/>
      <c r="C326" s="754"/>
      <c r="D326" s="754"/>
      <c r="E326" s="934"/>
      <c r="F326" s="935"/>
      <c r="G326" s="934"/>
      <c r="H326" s="935"/>
      <c r="I326" s="934"/>
      <c r="J326" s="935"/>
      <c r="K326" s="929" t="s">
        <v>371</v>
      </c>
      <c r="L326" s="931"/>
      <c r="M326" s="929" t="s">
        <v>371</v>
      </c>
      <c r="N326" s="931"/>
      <c r="O326" s="929" t="s">
        <v>371</v>
      </c>
      <c r="P326" s="931"/>
      <c r="Q326" s="929" t="s">
        <v>371</v>
      </c>
      <c r="R326" s="931"/>
      <c r="S326" s="929" t="s">
        <v>371</v>
      </c>
      <c r="T326" s="931"/>
      <c r="U326" s="968"/>
      <c r="V326" s="957"/>
      <c r="W326" s="720"/>
      <c r="X326" s="720"/>
      <c r="Y326" s="720"/>
    </row>
    <row r="327" spans="1:25" ht="24" customHeight="1">
      <c r="A327" s="720">
        <v>32</v>
      </c>
      <c r="B327" s="755"/>
      <c r="C327" s="754"/>
      <c r="D327" s="754"/>
      <c r="E327" s="934"/>
      <c r="F327" s="935"/>
      <c r="G327" s="934"/>
      <c r="H327" s="935"/>
      <c r="I327" s="934"/>
      <c r="J327" s="935"/>
      <c r="K327" s="929" t="s">
        <v>371</v>
      </c>
      <c r="L327" s="931"/>
      <c r="M327" s="929" t="s">
        <v>371</v>
      </c>
      <c r="N327" s="931"/>
      <c r="O327" s="929" t="s">
        <v>371</v>
      </c>
      <c r="P327" s="931"/>
      <c r="Q327" s="929" t="s">
        <v>371</v>
      </c>
      <c r="R327" s="931"/>
      <c r="S327" s="929" t="s">
        <v>371</v>
      </c>
      <c r="T327" s="931"/>
      <c r="U327" s="968"/>
      <c r="V327" s="957"/>
      <c r="W327" s="720"/>
      <c r="X327" s="720"/>
      <c r="Y327" s="720"/>
    </row>
    <row r="328" spans="1:25" ht="20.25" customHeight="1">
      <c r="A328" s="158"/>
      <c r="B328" s="158"/>
      <c r="C328" s="167"/>
      <c r="D328" s="167"/>
      <c r="E328" s="158"/>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ht="20.25" customHeight="1">
      <c r="A329" s="928"/>
      <c r="B329" s="928"/>
      <c r="C329" s="928"/>
      <c r="D329" s="928"/>
      <c r="E329" s="928"/>
      <c r="F329" s="928"/>
      <c r="G329" s="715"/>
      <c r="H329" s="928"/>
      <c r="I329" s="928"/>
      <c r="J329" s="928"/>
      <c r="K329" s="928"/>
      <c r="L329" s="928"/>
      <c r="M329" s="928"/>
      <c r="N329" s="928"/>
      <c r="O329" s="928"/>
      <c r="P329" s="928"/>
      <c r="Q329" s="928"/>
      <c r="R329" s="928"/>
      <c r="S329" s="928"/>
      <c r="T329" s="158"/>
      <c r="U329" s="929" t="s">
        <v>355</v>
      </c>
      <c r="V329" s="930"/>
      <c r="W329" s="930"/>
      <c r="X329" s="930"/>
      <c r="Y329" s="931"/>
    </row>
    <row r="330" spans="1:25" ht="20.25" customHeight="1">
      <c r="A330" s="158"/>
      <c r="B330" s="715"/>
      <c r="C330" s="715"/>
      <c r="D330" s="715"/>
      <c r="E330" s="979"/>
      <c r="F330" s="979"/>
      <c r="G330" s="715"/>
      <c r="H330" s="158"/>
      <c r="I330" s="715"/>
      <c r="J330" s="928"/>
      <c r="K330" s="928"/>
      <c r="L330" s="928"/>
      <c r="M330" s="928"/>
      <c r="N330" s="928"/>
      <c r="O330" s="928"/>
      <c r="P330" s="928"/>
      <c r="Q330" s="928"/>
      <c r="R330" s="979"/>
      <c r="S330" s="979"/>
      <c r="T330" s="158"/>
      <c r="U330" s="169"/>
      <c r="V330" s="158"/>
      <c r="W330" s="158"/>
      <c r="X330" s="158"/>
      <c r="Y330" s="170"/>
    </row>
    <row r="331" spans="1:25" ht="20.25" customHeight="1">
      <c r="A331" s="714"/>
      <c r="B331" s="715"/>
      <c r="C331" s="167"/>
      <c r="D331" s="715"/>
      <c r="E331" s="978"/>
      <c r="F331" s="978"/>
      <c r="G331" s="718"/>
      <c r="H331" s="714"/>
      <c r="I331" s="715"/>
      <c r="J331" s="928"/>
      <c r="K331" s="928"/>
      <c r="L331" s="928"/>
      <c r="M331" s="928"/>
      <c r="N331" s="928"/>
      <c r="O331" s="928"/>
      <c r="P331" s="928"/>
      <c r="Q331" s="928"/>
      <c r="R331" s="928"/>
      <c r="S331" s="928"/>
      <c r="T331" s="158"/>
      <c r="U331" s="169"/>
      <c r="V331" s="158"/>
      <c r="W331" s="158"/>
      <c r="X331" s="158"/>
      <c r="Y331" s="170"/>
    </row>
    <row r="332" spans="1:25" ht="20.25" customHeight="1">
      <c r="A332" s="714"/>
      <c r="B332" s="715"/>
      <c r="C332" s="167"/>
      <c r="D332" s="715"/>
      <c r="E332" s="978"/>
      <c r="F332" s="978"/>
      <c r="G332" s="718"/>
      <c r="H332" s="714"/>
      <c r="I332" s="715"/>
      <c r="J332" s="928"/>
      <c r="K332" s="928"/>
      <c r="L332" s="928"/>
      <c r="M332" s="928"/>
      <c r="N332" s="928"/>
      <c r="O332" s="928"/>
      <c r="P332" s="928"/>
      <c r="Q332" s="928"/>
      <c r="R332" s="928"/>
      <c r="S332" s="928"/>
      <c r="T332" s="158"/>
      <c r="U332" s="169"/>
      <c r="V332" s="158"/>
      <c r="W332" s="158"/>
      <c r="X332" s="158"/>
      <c r="Y332" s="170"/>
    </row>
    <row r="333" spans="1:25" ht="20.25" customHeight="1">
      <c r="A333" s="714"/>
      <c r="B333" s="715"/>
      <c r="C333" s="167"/>
      <c r="D333" s="715"/>
      <c r="E333" s="978"/>
      <c r="F333" s="978"/>
      <c r="G333" s="718"/>
      <c r="H333" s="714"/>
      <c r="I333" s="715"/>
      <c r="J333" s="928"/>
      <c r="K333" s="928"/>
      <c r="L333" s="928"/>
      <c r="M333" s="928"/>
      <c r="N333" s="928"/>
      <c r="O333" s="928"/>
      <c r="P333" s="928"/>
      <c r="Q333" s="928"/>
      <c r="R333" s="928"/>
      <c r="S333" s="928"/>
      <c r="U333" s="173"/>
      <c r="Y333" s="174"/>
    </row>
    <row r="334" spans="1:25" ht="20.25" customHeight="1">
      <c r="A334" s="714"/>
      <c r="B334" s="715"/>
      <c r="C334" s="167"/>
      <c r="D334" s="715"/>
      <c r="E334" s="978"/>
      <c r="F334" s="978"/>
      <c r="G334" s="718"/>
      <c r="H334" s="714"/>
      <c r="I334" s="715"/>
      <c r="J334" s="928"/>
      <c r="K334" s="928"/>
      <c r="L334" s="928"/>
      <c r="M334" s="928"/>
      <c r="N334" s="928"/>
      <c r="O334" s="928"/>
      <c r="P334" s="928"/>
      <c r="Q334" s="928"/>
      <c r="R334" s="928"/>
      <c r="S334" s="928"/>
      <c r="T334" s="158"/>
      <c r="U334" s="929" t="s">
        <v>358</v>
      </c>
      <c r="V334" s="930"/>
      <c r="W334" s="930"/>
      <c r="X334" s="930"/>
      <c r="Y334" s="931"/>
    </row>
    <row r="335" spans="1:25" ht="20.25" customHeight="1">
      <c r="A335" s="714"/>
      <c r="B335" s="715"/>
      <c r="C335" s="167"/>
      <c r="D335" s="715"/>
      <c r="E335" s="978"/>
      <c r="F335" s="978"/>
      <c r="G335" s="718"/>
      <c r="H335" s="714"/>
      <c r="I335" s="715"/>
      <c r="J335" s="928"/>
      <c r="K335" s="928"/>
      <c r="L335" s="928"/>
      <c r="M335" s="928"/>
      <c r="N335" s="928"/>
      <c r="O335" s="928"/>
      <c r="P335" s="928"/>
      <c r="Q335" s="928"/>
      <c r="R335" s="928"/>
      <c r="S335" s="928"/>
      <c r="T335" s="158"/>
      <c r="U335" s="492"/>
      <c r="V335" s="715"/>
      <c r="W335" s="715"/>
      <c r="X335" s="715"/>
      <c r="Y335" s="493"/>
    </row>
    <row r="336" spans="1:25" ht="20.25" customHeight="1">
      <c r="A336" s="714"/>
      <c r="B336" s="715"/>
      <c r="C336" s="167"/>
      <c r="D336" s="715"/>
      <c r="E336" s="978"/>
      <c r="F336" s="978"/>
      <c r="G336" s="718"/>
      <c r="H336" s="714"/>
      <c r="I336" s="715"/>
      <c r="J336" s="928"/>
      <c r="K336" s="928"/>
      <c r="L336" s="928"/>
      <c r="M336" s="928"/>
      <c r="N336" s="928"/>
      <c r="O336" s="928"/>
      <c r="P336" s="928"/>
      <c r="Q336" s="928"/>
      <c r="R336" s="928"/>
      <c r="S336" s="928"/>
      <c r="T336" s="158"/>
      <c r="U336" s="492"/>
      <c r="V336" s="715"/>
      <c r="W336" s="715"/>
      <c r="X336" s="715"/>
      <c r="Y336" s="493"/>
    </row>
    <row r="337" spans="1:25" ht="20.25" customHeight="1">
      <c r="A337" s="714"/>
      <c r="B337" s="715"/>
      <c r="C337" s="167"/>
      <c r="D337" s="715"/>
      <c r="E337" s="978"/>
      <c r="F337" s="978"/>
      <c r="G337" s="718"/>
      <c r="H337" s="714"/>
      <c r="I337" s="715"/>
      <c r="J337" s="928"/>
      <c r="K337" s="928"/>
      <c r="L337" s="928"/>
      <c r="M337" s="928"/>
      <c r="N337" s="928"/>
      <c r="O337" s="928"/>
      <c r="P337" s="928"/>
      <c r="Q337" s="928"/>
      <c r="R337" s="928"/>
      <c r="S337" s="928"/>
      <c r="U337" s="173"/>
      <c r="Y337" s="174"/>
    </row>
    <row r="338" spans="1:25" ht="20.25" customHeight="1">
      <c r="A338" s="714"/>
      <c r="B338" s="715"/>
      <c r="C338" s="167"/>
      <c r="D338" s="715"/>
      <c r="E338" s="978"/>
      <c r="F338" s="978"/>
      <c r="G338" s="718"/>
      <c r="H338" s="714"/>
      <c r="I338" s="715"/>
      <c r="J338" s="928"/>
      <c r="K338" s="928"/>
      <c r="L338" s="928"/>
      <c r="M338" s="928"/>
      <c r="N338" s="928"/>
      <c r="O338" s="928"/>
      <c r="P338" s="928"/>
      <c r="Q338" s="928"/>
      <c r="R338" s="928"/>
      <c r="S338" s="928"/>
      <c r="T338" s="158"/>
      <c r="U338" s="175"/>
      <c r="V338" s="176"/>
      <c r="W338" s="176"/>
      <c r="X338" s="176"/>
      <c r="Y338" s="177"/>
    </row>
    <row r="339" spans="1:25" ht="12" customHeight="1">
      <c r="A339" s="714"/>
      <c r="B339" s="715"/>
      <c r="C339" s="167"/>
      <c r="D339" s="715"/>
      <c r="E339" s="718"/>
      <c r="F339" s="718"/>
      <c r="G339" s="718"/>
      <c r="H339" s="714"/>
      <c r="I339" s="715"/>
      <c r="J339" s="715"/>
      <c r="K339" s="715"/>
      <c r="L339" s="715"/>
      <c r="M339" s="715"/>
      <c r="N339" s="715"/>
      <c r="O339" s="715"/>
      <c r="P339" s="715"/>
      <c r="Q339" s="715"/>
      <c r="R339" s="715"/>
      <c r="S339" s="715"/>
      <c r="T339" s="158"/>
      <c r="U339" s="158"/>
      <c r="V339" s="158"/>
      <c r="W339" s="158"/>
      <c r="X339" s="158"/>
      <c r="Y339" s="158"/>
    </row>
    <row r="340" spans="1:25" ht="38.25" customHeight="1">
      <c r="A340" s="942" t="s">
        <v>360</v>
      </c>
      <c r="B340" s="943"/>
      <c r="C340" s="943"/>
      <c r="D340" s="944"/>
      <c r="E340" s="929" t="s">
        <v>4</v>
      </c>
      <c r="F340" s="931"/>
      <c r="G340" s="945">
        <f>Boys!$G$3</f>
        <v>46271</v>
      </c>
      <c r="H340" s="946"/>
      <c r="I340" s="947"/>
      <c r="J340" s="929" t="s">
        <v>5</v>
      </c>
      <c r="K340" s="931"/>
      <c r="L340" s="948" t="str">
        <f>$L$10</f>
        <v>Tilsley</v>
      </c>
      <c r="M340" s="949"/>
      <c r="N340" s="949"/>
      <c r="O340" s="949"/>
      <c r="P340" s="949"/>
      <c r="Q340" s="950"/>
      <c r="R340" s="929" t="s">
        <v>340</v>
      </c>
      <c r="S340" s="931"/>
      <c r="T340" s="948" t="str">
        <f>'Read Me First'!$A$1</f>
        <v>Oxfordshire Track and Field League 2026</v>
      </c>
      <c r="U340" s="949"/>
      <c r="V340" s="949"/>
      <c r="W340" s="949"/>
      <c r="X340" s="949"/>
      <c r="Y340" s="950"/>
    </row>
    <row r="341" spans="1:25" ht="38.25" customHeight="1">
      <c r="A341" s="929" t="s">
        <v>283</v>
      </c>
      <c r="B341" s="931"/>
      <c r="C341" s="948" t="str">
        <f>"Discus U16 Girls (" &amp;DataCalcs!$N$722 &amp; " athletes) - " &amp; DataTables!$R$103</f>
        <v>Discus U16 Girls (0 athletes) - 1.00kg</v>
      </c>
      <c r="D341" s="950"/>
      <c r="E341" s="929" t="s">
        <v>341</v>
      </c>
      <c r="F341" s="931"/>
      <c r="G341" s="951">
        <f>DataTables!$Q$103</f>
        <v>0.45833333333333331</v>
      </c>
      <c r="H341" s="952"/>
      <c r="I341" s="953"/>
      <c r="J341" s="929" t="s">
        <v>342</v>
      </c>
      <c r="K341" s="930"/>
      <c r="L341" s="956">
        <f>DataTables!$N$103</f>
        <v>31.76</v>
      </c>
      <c r="M341" s="957"/>
      <c r="N341" s="948" t="s">
        <v>361</v>
      </c>
      <c r="O341" s="949"/>
      <c r="P341" s="949"/>
      <c r="Q341" s="949"/>
      <c r="R341" s="949"/>
      <c r="S341" s="949"/>
      <c r="T341" s="949"/>
      <c r="U341" s="949"/>
      <c r="V341" s="949"/>
      <c r="W341" s="949"/>
      <c r="X341" s="949"/>
      <c r="Y341" s="950"/>
    </row>
    <row r="342" spans="1:25" ht="20.25" customHeight="1">
      <c r="A342" s="158"/>
      <c r="B342" s="158"/>
      <c r="C342" s="158"/>
      <c r="D342" s="159"/>
      <c r="E342" s="715"/>
      <c r="F342" s="715"/>
      <c r="G342" s="160"/>
      <c r="H342" s="160"/>
      <c r="I342" s="715"/>
      <c r="J342" s="715"/>
      <c r="K342" s="713"/>
      <c r="L342" s="713"/>
      <c r="M342" s="713"/>
      <c r="N342" s="161"/>
      <c r="O342" s="161"/>
      <c r="P342" s="162"/>
      <c r="Q342" s="161"/>
      <c r="R342" s="163"/>
      <c r="S342" s="163"/>
      <c r="T342" s="163"/>
      <c r="U342" s="163"/>
      <c r="V342" s="163"/>
      <c r="W342" s="163"/>
      <c r="X342" s="163"/>
      <c r="Y342" s="163"/>
    </row>
    <row r="343" spans="1:25" ht="38.25" customHeight="1">
      <c r="A343" s="958" t="s">
        <v>344</v>
      </c>
      <c r="B343" s="960" t="s">
        <v>302</v>
      </c>
      <c r="C343" s="960" t="s">
        <v>345</v>
      </c>
      <c r="D343" s="960" t="s">
        <v>346</v>
      </c>
      <c r="E343" s="962" t="s">
        <v>362</v>
      </c>
      <c r="F343" s="963"/>
      <c r="G343" s="962" t="s">
        <v>363</v>
      </c>
      <c r="H343" s="963"/>
      <c r="I343" s="962" t="s">
        <v>364</v>
      </c>
      <c r="J343" s="963"/>
      <c r="K343" s="962" t="s">
        <v>365</v>
      </c>
      <c r="L343" s="963"/>
      <c r="M343" s="987" t="s">
        <v>366</v>
      </c>
      <c r="N343" s="988"/>
      <c r="O343" s="962" t="s">
        <v>367</v>
      </c>
      <c r="P343" s="963"/>
      <c r="Q343" s="962" t="s">
        <v>368</v>
      </c>
      <c r="R343" s="963"/>
      <c r="S343" s="962" t="s">
        <v>369</v>
      </c>
      <c r="T343" s="963"/>
      <c r="U343" s="962" t="s">
        <v>370</v>
      </c>
      <c r="V343" s="963"/>
      <c r="W343" s="938" t="s">
        <v>350</v>
      </c>
      <c r="X343" s="940" t="s">
        <v>351</v>
      </c>
      <c r="Y343" s="941"/>
    </row>
    <row r="344" spans="1:25" ht="20.25" customHeight="1">
      <c r="A344" s="959"/>
      <c r="B344" s="961"/>
      <c r="C344" s="961"/>
      <c r="D344" s="961"/>
      <c r="E344" s="940" t="s">
        <v>352</v>
      </c>
      <c r="F344" s="941"/>
      <c r="G344" s="940" t="s">
        <v>352</v>
      </c>
      <c r="H344" s="941"/>
      <c r="I344" s="940" t="s">
        <v>352</v>
      </c>
      <c r="J344" s="941"/>
      <c r="K344" s="940" t="s">
        <v>352</v>
      </c>
      <c r="L344" s="941"/>
      <c r="M344" s="989"/>
      <c r="N344" s="990"/>
      <c r="O344" s="940" t="s">
        <v>352</v>
      </c>
      <c r="P344" s="941"/>
      <c r="Q344" s="940" t="s">
        <v>352</v>
      </c>
      <c r="R344" s="941"/>
      <c r="S344" s="940" t="s">
        <v>352</v>
      </c>
      <c r="T344" s="941"/>
      <c r="U344" s="940" t="s">
        <v>352</v>
      </c>
      <c r="V344" s="941"/>
      <c r="W344" s="939"/>
      <c r="X344" s="719" t="s">
        <v>71</v>
      </c>
      <c r="Y344" s="719" t="s">
        <v>65</v>
      </c>
    </row>
    <row r="345" spans="1:25" ht="24" customHeight="1">
      <c r="A345" s="717">
        <v>1</v>
      </c>
      <c r="B345" s="755" t="str" cm="1">
        <f t="array" ref="B345:D346">IFERROR(_xlfn.TAKE(_xlfn.ANCHORARRAY(DataCalcs!$DG$413),16),"")</f>
        <v xml:space="preserve"> </v>
      </c>
      <c r="C345" s="754" t="str">
        <v/>
      </c>
      <c r="D345" s="754" t="str">
        <v/>
      </c>
      <c r="E345" s="934"/>
      <c r="F345" s="935"/>
      <c r="G345" s="934"/>
      <c r="H345" s="935"/>
      <c r="I345" s="934"/>
      <c r="J345" s="935"/>
      <c r="K345" s="929" t="s">
        <v>371</v>
      </c>
      <c r="L345" s="931"/>
      <c r="M345" s="929" t="s">
        <v>371</v>
      </c>
      <c r="N345" s="931"/>
      <c r="O345" s="929" t="s">
        <v>371</v>
      </c>
      <c r="P345" s="931"/>
      <c r="Q345" s="929" t="s">
        <v>371</v>
      </c>
      <c r="R345" s="931"/>
      <c r="S345" s="929" t="s">
        <v>371</v>
      </c>
      <c r="T345" s="931"/>
      <c r="U345" s="968"/>
      <c r="V345" s="957"/>
      <c r="W345" s="720"/>
      <c r="X345" s="720"/>
      <c r="Y345" s="720"/>
    </row>
    <row r="346" spans="1:25" ht="24" customHeight="1">
      <c r="A346" s="720">
        <v>2</v>
      </c>
      <c r="B346" s="755" t="str">
        <v xml:space="preserve"> </v>
      </c>
      <c r="C346" s="754" t="str">
        <v/>
      </c>
      <c r="D346" s="754" t="str">
        <v/>
      </c>
      <c r="E346" s="934"/>
      <c r="F346" s="935"/>
      <c r="G346" s="934"/>
      <c r="H346" s="935"/>
      <c r="I346" s="934"/>
      <c r="J346" s="935"/>
      <c r="K346" s="929" t="s">
        <v>371</v>
      </c>
      <c r="L346" s="931"/>
      <c r="M346" s="929" t="s">
        <v>371</v>
      </c>
      <c r="N346" s="931"/>
      <c r="O346" s="929" t="s">
        <v>371</v>
      </c>
      <c r="P346" s="931"/>
      <c r="Q346" s="929" t="s">
        <v>371</v>
      </c>
      <c r="R346" s="931"/>
      <c r="S346" s="929" t="s">
        <v>371</v>
      </c>
      <c r="T346" s="931"/>
      <c r="U346" s="968"/>
      <c r="V346" s="957"/>
      <c r="W346" s="720"/>
      <c r="X346" s="720"/>
      <c r="Y346" s="720"/>
    </row>
    <row r="347" spans="1:25" ht="24" customHeight="1">
      <c r="A347" s="720">
        <v>3</v>
      </c>
      <c r="B347" s="755"/>
      <c r="C347" s="754"/>
      <c r="D347" s="754"/>
      <c r="E347" s="934"/>
      <c r="F347" s="935"/>
      <c r="G347" s="934"/>
      <c r="H347" s="935"/>
      <c r="I347" s="934"/>
      <c r="J347" s="935"/>
      <c r="K347" s="929" t="s">
        <v>371</v>
      </c>
      <c r="L347" s="931"/>
      <c r="M347" s="929" t="s">
        <v>371</v>
      </c>
      <c r="N347" s="931"/>
      <c r="O347" s="929" t="s">
        <v>371</v>
      </c>
      <c r="P347" s="931"/>
      <c r="Q347" s="929" t="s">
        <v>371</v>
      </c>
      <c r="R347" s="931"/>
      <c r="S347" s="929" t="s">
        <v>371</v>
      </c>
      <c r="T347" s="931"/>
      <c r="U347" s="968"/>
      <c r="V347" s="957"/>
      <c r="W347" s="720"/>
      <c r="X347" s="720"/>
      <c r="Y347" s="720"/>
    </row>
    <row r="348" spans="1:25" ht="24" customHeight="1">
      <c r="A348" s="720">
        <v>4</v>
      </c>
      <c r="B348" s="755"/>
      <c r="C348" s="754"/>
      <c r="D348" s="754"/>
      <c r="E348" s="934"/>
      <c r="F348" s="935"/>
      <c r="G348" s="934"/>
      <c r="H348" s="935"/>
      <c r="I348" s="934"/>
      <c r="J348" s="935"/>
      <c r="K348" s="929" t="s">
        <v>371</v>
      </c>
      <c r="L348" s="931"/>
      <c r="M348" s="929" t="s">
        <v>371</v>
      </c>
      <c r="N348" s="931"/>
      <c r="O348" s="929" t="s">
        <v>371</v>
      </c>
      <c r="P348" s="931"/>
      <c r="Q348" s="929" t="s">
        <v>371</v>
      </c>
      <c r="R348" s="931"/>
      <c r="S348" s="929" t="s">
        <v>371</v>
      </c>
      <c r="T348" s="931"/>
      <c r="U348" s="968"/>
      <c r="V348" s="957"/>
      <c r="W348" s="720"/>
      <c r="X348" s="720"/>
      <c r="Y348" s="720"/>
    </row>
    <row r="349" spans="1:25" ht="24" customHeight="1">
      <c r="A349" s="720">
        <v>5</v>
      </c>
      <c r="B349" s="755"/>
      <c r="C349" s="754"/>
      <c r="D349" s="754"/>
      <c r="E349" s="934"/>
      <c r="F349" s="935"/>
      <c r="G349" s="934"/>
      <c r="H349" s="935"/>
      <c r="I349" s="934"/>
      <c r="J349" s="935"/>
      <c r="K349" s="929" t="s">
        <v>371</v>
      </c>
      <c r="L349" s="931"/>
      <c r="M349" s="929" t="s">
        <v>371</v>
      </c>
      <c r="N349" s="931"/>
      <c r="O349" s="929" t="s">
        <v>371</v>
      </c>
      <c r="P349" s="931"/>
      <c r="Q349" s="929" t="s">
        <v>371</v>
      </c>
      <c r="R349" s="931"/>
      <c r="S349" s="929" t="s">
        <v>371</v>
      </c>
      <c r="T349" s="931"/>
      <c r="U349" s="968"/>
      <c r="V349" s="957"/>
      <c r="W349" s="720"/>
      <c r="X349" s="720"/>
      <c r="Y349" s="720"/>
    </row>
    <row r="350" spans="1:25" ht="24" customHeight="1">
      <c r="A350" s="720">
        <v>6</v>
      </c>
      <c r="B350" s="755"/>
      <c r="C350" s="754"/>
      <c r="D350" s="754"/>
      <c r="E350" s="934"/>
      <c r="F350" s="935"/>
      <c r="G350" s="934"/>
      <c r="H350" s="935"/>
      <c r="I350" s="934"/>
      <c r="J350" s="935"/>
      <c r="K350" s="929" t="s">
        <v>371</v>
      </c>
      <c r="L350" s="931"/>
      <c r="M350" s="929" t="s">
        <v>371</v>
      </c>
      <c r="N350" s="931"/>
      <c r="O350" s="929" t="s">
        <v>371</v>
      </c>
      <c r="P350" s="931"/>
      <c r="Q350" s="929" t="s">
        <v>371</v>
      </c>
      <c r="R350" s="931"/>
      <c r="S350" s="929" t="s">
        <v>371</v>
      </c>
      <c r="T350" s="931"/>
      <c r="U350" s="968"/>
      <c r="V350" s="957"/>
      <c r="W350" s="720"/>
      <c r="X350" s="720"/>
      <c r="Y350" s="720"/>
    </row>
    <row r="351" spans="1:25" ht="24" customHeight="1">
      <c r="A351" s="720">
        <v>7</v>
      </c>
      <c r="B351" s="755"/>
      <c r="C351" s="754"/>
      <c r="D351" s="754"/>
      <c r="E351" s="934"/>
      <c r="F351" s="935"/>
      <c r="G351" s="934"/>
      <c r="H351" s="935"/>
      <c r="I351" s="934"/>
      <c r="J351" s="935"/>
      <c r="K351" s="929" t="s">
        <v>371</v>
      </c>
      <c r="L351" s="931"/>
      <c r="M351" s="929" t="s">
        <v>371</v>
      </c>
      <c r="N351" s="931"/>
      <c r="O351" s="929" t="s">
        <v>371</v>
      </c>
      <c r="P351" s="931"/>
      <c r="Q351" s="929" t="s">
        <v>371</v>
      </c>
      <c r="R351" s="931"/>
      <c r="S351" s="929" t="s">
        <v>371</v>
      </c>
      <c r="T351" s="931"/>
      <c r="U351" s="968"/>
      <c r="V351" s="957"/>
      <c r="W351" s="720"/>
      <c r="X351" s="720"/>
      <c r="Y351" s="720"/>
    </row>
    <row r="352" spans="1:25" ht="24" customHeight="1">
      <c r="A352" s="720">
        <v>8</v>
      </c>
      <c r="B352" s="755"/>
      <c r="C352" s="754"/>
      <c r="D352" s="754"/>
      <c r="E352" s="934"/>
      <c r="F352" s="935"/>
      <c r="G352" s="934"/>
      <c r="H352" s="935"/>
      <c r="I352" s="934"/>
      <c r="J352" s="935"/>
      <c r="K352" s="929" t="s">
        <v>371</v>
      </c>
      <c r="L352" s="931"/>
      <c r="M352" s="929" t="s">
        <v>371</v>
      </c>
      <c r="N352" s="931"/>
      <c r="O352" s="929" t="s">
        <v>371</v>
      </c>
      <c r="P352" s="931"/>
      <c r="Q352" s="929" t="s">
        <v>371</v>
      </c>
      <c r="R352" s="931"/>
      <c r="S352" s="929" t="s">
        <v>371</v>
      </c>
      <c r="T352" s="931"/>
      <c r="U352" s="968"/>
      <c r="V352" s="957"/>
      <c r="W352" s="720"/>
      <c r="X352" s="720"/>
      <c r="Y352" s="720"/>
    </row>
    <row r="353" spans="1:25" ht="24" customHeight="1">
      <c r="A353" s="720">
        <v>9</v>
      </c>
      <c r="B353" s="755"/>
      <c r="C353" s="754"/>
      <c r="D353" s="754"/>
      <c r="E353" s="934"/>
      <c r="F353" s="935"/>
      <c r="G353" s="934"/>
      <c r="H353" s="935"/>
      <c r="I353" s="934"/>
      <c r="J353" s="935"/>
      <c r="K353" s="929" t="s">
        <v>371</v>
      </c>
      <c r="L353" s="931"/>
      <c r="M353" s="929" t="s">
        <v>371</v>
      </c>
      <c r="N353" s="931"/>
      <c r="O353" s="929" t="s">
        <v>371</v>
      </c>
      <c r="P353" s="931"/>
      <c r="Q353" s="929" t="s">
        <v>371</v>
      </c>
      <c r="R353" s="931"/>
      <c r="S353" s="929" t="s">
        <v>371</v>
      </c>
      <c r="T353" s="931"/>
      <c r="U353" s="968"/>
      <c r="V353" s="957"/>
      <c r="W353" s="720"/>
      <c r="X353" s="720"/>
      <c r="Y353" s="720"/>
    </row>
    <row r="354" spans="1:25" ht="24" customHeight="1">
      <c r="A354" s="720">
        <v>10</v>
      </c>
      <c r="B354" s="755"/>
      <c r="C354" s="754"/>
      <c r="D354" s="754"/>
      <c r="E354" s="934"/>
      <c r="F354" s="935"/>
      <c r="G354" s="934"/>
      <c r="H354" s="935"/>
      <c r="I354" s="934"/>
      <c r="J354" s="935"/>
      <c r="K354" s="929" t="s">
        <v>371</v>
      </c>
      <c r="L354" s="931"/>
      <c r="M354" s="929" t="s">
        <v>371</v>
      </c>
      <c r="N354" s="931"/>
      <c r="O354" s="929" t="s">
        <v>371</v>
      </c>
      <c r="P354" s="931"/>
      <c r="Q354" s="929" t="s">
        <v>371</v>
      </c>
      <c r="R354" s="931"/>
      <c r="S354" s="929" t="s">
        <v>371</v>
      </c>
      <c r="T354" s="931"/>
      <c r="U354" s="968"/>
      <c r="V354" s="957"/>
      <c r="W354" s="720"/>
      <c r="X354" s="720"/>
      <c r="Y354" s="720"/>
    </row>
    <row r="355" spans="1:25" ht="24" customHeight="1">
      <c r="A355" s="720">
        <v>11</v>
      </c>
      <c r="B355" s="755"/>
      <c r="C355" s="754"/>
      <c r="D355" s="754"/>
      <c r="E355" s="934"/>
      <c r="F355" s="935"/>
      <c r="G355" s="934"/>
      <c r="H355" s="935"/>
      <c r="I355" s="934"/>
      <c r="J355" s="935"/>
      <c r="K355" s="929" t="s">
        <v>371</v>
      </c>
      <c r="L355" s="931"/>
      <c r="M355" s="929" t="s">
        <v>371</v>
      </c>
      <c r="N355" s="931"/>
      <c r="O355" s="929" t="s">
        <v>371</v>
      </c>
      <c r="P355" s="931"/>
      <c r="Q355" s="929" t="s">
        <v>371</v>
      </c>
      <c r="R355" s="931"/>
      <c r="S355" s="929" t="s">
        <v>371</v>
      </c>
      <c r="T355" s="931"/>
      <c r="U355" s="968"/>
      <c r="V355" s="957"/>
      <c r="W355" s="720"/>
      <c r="X355" s="720"/>
      <c r="Y355" s="720"/>
    </row>
    <row r="356" spans="1:25" ht="24" customHeight="1">
      <c r="A356" s="720">
        <v>12</v>
      </c>
      <c r="B356" s="755"/>
      <c r="C356" s="754"/>
      <c r="D356" s="754"/>
      <c r="E356" s="934"/>
      <c r="F356" s="935"/>
      <c r="G356" s="934"/>
      <c r="H356" s="935"/>
      <c r="I356" s="934"/>
      <c r="J356" s="935"/>
      <c r="K356" s="929" t="s">
        <v>371</v>
      </c>
      <c r="L356" s="931"/>
      <c r="M356" s="929" t="s">
        <v>371</v>
      </c>
      <c r="N356" s="931"/>
      <c r="O356" s="929" t="s">
        <v>371</v>
      </c>
      <c r="P356" s="931"/>
      <c r="Q356" s="929" t="s">
        <v>371</v>
      </c>
      <c r="R356" s="931"/>
      <c r="S356" s="929" t="s">
        <v>371</v>
      </c>
      <c r="T356" s="931"/>
      <c r="U356" s="968"/>
      <c r="V356" s="957"/>
      <c r="W356" s="716"/>
      <c r="X356" s="716"/>
      <c r="Y356" s="716"/>
    </row>
    <row r="357" spans="1:25" ht="24" customHeight="1">
      <c r="A357" s="720">
        <v>13</v>
      </c>
      <c r="B357" s="755"/>
      <c r="C357" s="754"/>
      <c r="D357" s="754"/>
      <c r="E357" s="934"/>
      <c r="F357" s="935"/>
      <c r="G357" s="934"/>
      <c r="H357" s="935"/>
      <c r="I357" s="934"/>
      <c r="J357" s="935"/>
      <c r="K357" s="929" t="s">
        <v>371</v>
      </c>
      <c r="L357" s="931"/>
      <c r="M357" s="929" t="s">
        <v>371</v>
      </c>
      <c r="N357" s="931"/>
      <c r="O357" s="929" t="s">
        <v>371</v>
      </c>
      <c r="P357" s="931"/>
      <c r="Q357" s="929" t="s">
        <v>371</v>
      </c>
      <c r="R357" s="931"/>
      <c r="S357" s="929" t="s">
        <v>371</v>
      </c>
      <c r="T357" s="931"/>
      <c r="U357" s="968"/>
      <c r="V357" s="957"/>
      <c r="W357" s="720"/>
      <c r="X357" s="720"/>
      <c r="Y357" s="720"/>
    </row>
    <row r="358" spans="1:25" ht="24" customHeight="1">
      <c r="A358" s="720">
        <v>14</v>
      </c>
      <c r="B358" s="755"/>
      <c r="C358" s="754"/>
      <c r="D358" s="754"/>
      <c r="E358" s="934"/>
      <c r="F358" s="935"/>
      <c r="G358" s="934"/>
      <c r="H358" s="935"/>
      <c r="I358" s="934"/>
      <c r="J358" s="935"/>
      <c r="K358" s="929" t="s">
        <v>371</v>
      </c>
      <c r="L358" s="931"/>
      <c r="M358" s="929" t="s">
        <v>371</v>
      </c>
      <c r="N358" s="931"/>
      <c r="O358" s="929" t="s">
        <v>371</v>
      </c>
      <c r="P358" s="931"/>
      <c r="Q358" s="929" t="s">
        <v>371</v>
      </c>
      <c r="R358" s="931"/>
      <c r="S358" s="929" t="s">
        <v>371</v>
      </c>
      <c r="T358" s="931"/>
      <c r="U358" s="968"/>
      <c r="V358" s="957"/>
      <c r="W358" s="720"/>
      <c r="X358" s="720"/>
      <c r="Y358" s="720"/>
    </row>
    <row r="359" spans="1:25" ht="24" customHeight="1">
      <c r="A359" s="720">
        <v>15</v>
      </c>
      <c r="B359" s="755"/>
      <c r="C359" s="754"/>
      <c r="D359" s="754"/>
      <c r="E359" s="934"/>
      <c r="F359" s="935"/>
      <c r="G359" s="934"/>
      <c r="H359" s="935"/>
      <c r="I359" s="934"/>
      <c r="J359" s="935"/>
      <c r="K359" s="929" t="s">
        <v>371</v>
      </c>
      <c r="L359" s="931"/>
      <c r="M359" s="929" t="s">
        <v>371</v>
      </c>
      <c r="N359" s="931"/>
      <c r="O359" s="929" t="s">
        <v>371</v>
      </c>
      <c r="P359" s="931"/>
      <c r="Q359" s="929" t="s">
        <v>371</v>
      </c>
      <c r="R359" s="931"/>
      <c r="S359" s="929" t="s">
        <v>371</v>
      </c>
      <c r="T359" s="931"/>
      <c r="U359" s="968"/>
      <c r="V359" s="957"/>
      <c r="W359" s="720"/>
      <c r="X359" s="720"/>
      <c r="Y359" s="720"/>
    </row>
    <row r="360" spans="1:25" ht="24" customHeight="1">
      <c r="A360" s="720">
        <v>16</v>
      </c>
      <c r="B360" s="755"/>
      <c r="C360" s="754"/>
      <c r="D360" s="754"/>
      <c r="E360" s="934"/>
      <c r="F360" s="935"/>
      <c r="G360" s="934"/>
      <c r="H360" s="935"/>
      <c r="I360" s="934"/>
      <c r="J360" s="935"/>
      <c r="K360" s="929" t="s">
        <v>371</v>
      </c>
      <c r="L360" s="931"/>
      <c r="M360" s="929" t="s">
        <v>371</v>
      </c>
      <c r="N360" s="931"/>
      <c r="O360" s="929" t="s">
        <v>371</v>
      </c>
      <c r="P360" s="931"/>
      <c r="Q360" s="929" t="s">
        <v>371</v>
      </c>
      <c r="R360" s="931"/>
      <c r="S360" s="929" t="s">
        <v>371</v>
      </c>
      <c r="T360" s="931"/>
      <c r="U360" s="968"/>
      <c r="V360" s="957"/>
      <c r="W360" s="720"/>
      <c r="X360" s="720"/>
      <c r="Y360" s="720"/>
    </row>
    <row r="361" spans="1:25" ht="20.25" customHeight="1">
      <c r="A361" s="158"/>
      <c r="B361" s="158"/>
      <c r="C361" s="167"/>
      <c r="D361" s="167"/>
      <c r="E361" s="158"/>
      <c r="F361" s="158"/>
      <c r="G361" s="158"/>
      <c r="H361" s="158"/>
      <c r="I361" s="158"/>
      <c r="J361" s="158"/>
      <c r="K361" s="158"/>
      <c r="L361" s="158"/>
      <c r="M361" s="158"/>
      <c r="N361" s="158"/>
      <c r="O361" s="158"/>
      <c r="P361" s="158"/>
      <c r="Q361" s="158"/>
      <c r="R361" s="158"/>
      <c r="S361" s="158"/>
      <c r="T361" s="158"/>
      <c r="U361" s="158"/>
      <c r="V361" s="158"/>
      <c r="W361" s="158"/>
      <c r="X361" s="158"/>
      <c r="Y361" s="158"/>
    </row>
    <row r="362" spans="1:25" ht="20.25" customHeight="1">
      <c r="A362" s="929" t="s">
        <v>353</v>
      </c>
      <c r="B362" s="930"/>
      <c r="C362" s="930"/>
      <c r="D362" s="930"/>
      <c r="E362" s="930"/>
      <c r="F362" s="931"/>
      <c r="G362" s="715"/>
      <c r="H362" s="929" t="s">
        <v>354</v>
      </c>
      <c r="I362" s="930"/>
      <c r="J362" s="930"/>
      <c r="K362" s="930"/>
      <c r="L362" s="930"/>
      <c r="M362" s="930"/>
      <c r="N362" s="930"/>
      <c r="O362" s="930"/>
      <c r="P362" s="930"/>
      <c r="Q362" s="930"/>
      <c r="R362" s="930"/>
      <c r="S362" s="931"/>
      <c r="T362" s="158"/>
      <c r="U362" s="929" t="s">
        <v>355</v>
      </c>
      <c r="V362" s="930"/>
      <c r="W362" s="930"/>
      <c r="X362" s="930"/>
      <c r="Y362" s="931"/>
    </row>
    <row r="363" spans="1:25" ht="20.25" customHeight="1">
      <c r="A363" s="168"/>
      <c r="B363" s="720" t="s">
        <v>356</v>
      </c>
      <c r="C363" s="720" t="s">
        <v>345</v>
      </c>
      <c r="D363" s="720" t="s">
        <v>346</v>
      </c>
      <c r="E363" s="940" t="s">
        <v>372</v>
      </c>
      <c r="F363" s="941"/>
      <c r="G363" s="715"/>
      <c r="H363" s="168"/>
      <c r="I363" s="720" t="s">
        <v>356</v>
      </c>
      <c r="J363" s="929" t="s">
        <v>345</v>
      </c>
      <c r="K363" s="930"/>
      <c r="L363" s="930"/>
      <c r="M363" s="930"/>
      <c r="N363" s="931"/>
      <c r="O363" s="929" t="s">
        <v>346</v>
      </c>
      <c r="P363" s="930"/>
      <c r="Q363" s="931"/>
      <c r="R363" s="940" t="s">
        <v>372</v>
      </c>
      <c r="S363" s="941"/>
      <c r="T363" s="158"/>
      <c r="U363" s="169"/>
      <c r="V363" s="158"/>
      <c r="W363" s="158"/>
      <c r="X363" s="158"/>
      <c r="Y363" s="170"/>
    </row>
    <row r="364" spans="1:25" ht="20.25" customHeight="1">
      <c r="A364" s="171">
        <v>1</v>
      </c>
      <c r="B364" s="720"/>
      <c r="C364" s="172"/>
      <c r="D364" s="720"/>
      <c r="E364" s="1001"/>
      <c r="F364" s="1002"/>
      <c r="G364" s="718"/>
      <c r="H364" s="171">
        <v>1</v>
      </c>
      <c r="I364" s="720"/>
      <c r="J364" s="929"/>
      <c r="K364" s="930"/>
      <c r="L364" s="930"/>
      <c r="M364" s="930"/>
      <c r="N364" s="931"/>
      <c r="O364" s="929"/>
      <c r="P364" s="930"/>
      <c r="Q364" s="931"/>
      <c r="R364" s="929"/>
      <c r="S364" s="931"/>
      <c r="T364" s="158"/>
      <c r="U364" s="169"/>
      <c r="V364" s="158"/>
      <c r="W364" s="158"/>
      <c r="X364" s="158"/>
      <c r="Y364" s="170"/>
    </row>
    <row r="365" spans="1:25" ht="20.25" customHeight="1">
      <c r="A365" s="171">
        <v>2</v>
      </c>
      <c r="B365" s="720"/>
      <c r="C365" s="172"/>
      <c r="D365" s="720"/>
      <c r="E365" s="1001"/>
      <c r="F365" s="1002"/>
      <c r="G365" s="718"/>
      <c r="H365" s="171">
        <v>2</v>
      </c>
      <c r="I365" s="720"/>
      <c r="J365" s="929"/>
      <c r="K365" s="930"/>
      <c r="L365" s="930"/>
      <c r="M365" s="930"/>
      <c r="N365" s="931"/>
      <c r="O365" s="929"/>
      <c r="P365" s="930"/>
      <c r="Q365" s="931"/>
      <c r="R365" s="929"/>
      <c r="S365" s="931"/>
      <c r="T365" s="158"/>
      <c r="U365" s="169"/>
      <c r="V365" s="158"/>
      <c r="W365" s="158"/>
      <c r="X365" s="158"/>
      <c r="Y365" s="170"/>
    </row>
    <row r="366" spans="1:25" ht="20.25" customHeight="1">
      <c r="A366" s="171">
        <v>3</v>
      </c>
      <c r="B366" s="720"/>
      <c r="C366" s="172"/>
      <c r="D366" s="720"/>
      <c r="E366" s="1001"/>
      <c r="F366" s="1002"/>
      <c r="G366" s="718"/>
      <c r="H366" s="171">
        <v>3</v>
      </c>
      <c r="I366" s="720"/>
      <c r="J366" s="929"/>
      <c r="K366" s="930"/>
      <c r="L366" s="930"/>
      <c r="M366" s="930"/>
      <c r="N366" s="931"/>
      <c r="O366" s="929"/>
      <c r="P366" s="930"/>
      <c r="Q366" s="931"/>
      <c r="R366" s="929"/>
      <c r="S366" s="931"/>
      <c r="U366" s="173"/>
      <c r="Y366" s="174"/>
    </row>
    <row r="367" spans="1:25" ht="20.25" customHeight="1">
      <c r="A367" s="171">
        <v>4</v>
      </c>
      <c r="B367" s="720"/>
      <c r="C367" s="172"/>
      <c r="D367" s="720"/>
      <c r="E367" s="1001"/>
      <c r="F367" s="1002"/>
      <c r="G367" s="718"/>
      <c r="H367" s="171">
        <v>4</v>
      </c>
      <c r="I367" s="720"/>
      <c r="J367" s="929"/>
      <c r="K367" s="930"/>
      <c r="L367" s="930"/>
      <c r="M367" s="930"/>
      <c r="N367" s="931"/>
      <c r="O367" s="929"/>
      <c r="P367" s="930"/>
      <c r="Q367" s="931"/>
      <c r="R367" s="929"/>
      <c r="S367" s="931"/>
      <c r="T367" s="158"/>
      <c r="U367" s="929" t="s">
        <v>358</v>
      </c>
      <c r="V367" s="930"/>
      <c r="W367" s="930"/>
      <c r="X367" s="930"/>
      <c r="Y367" s="931"/>
    </row>
    <row r="368" spans="1:25" ht="20.25" customHeight="1">
      <c r="A368" s="171">
        <v>5</v>
      </c>
      <c r="B368" s="720"/>
      <c r="C368" s="172"/>
      <c r="D368" s="720"/>
      <c r="E368" s="1001"/>
      <c r="F368" s="1002"/>
      <c r="G368" s="718"/>
      <c r="H368" s="171">
        <v>5</v>
      </c>
      <c r="I368" s="720"/>
      <c r="J368" s="929"/>
      <c r="K368" s="930"/>
      <c r="L368" s="930"/>
      <c r="M368" s="930"/>
      <c r="N368" s="931"/>
      <c r="O368" s="929"/>
      <c r="P368" s="930"/>
      <c r="Q368" s="931"/>
      <c r="R368" s="929"/>
      <c r="S368" s="931"/>
      <c r="T368" s="158"/>
      <c r="U368" s="492"/>
      <c r="V368" s="715"/>
      <c r="W368" s="715"/>
      <c r="X368" s="715"/>
      <c r="Y368" s="493"/>
    </row>
    <row r="369" spans="1:25" ht="20.25" customHeight="1">
      <c r="A369" s="171">
        <v>6</v>
      </c>
      <c r="B369" s="720"/>
      <c r="C369" s="172"/>
      <c r="D369" s="720"/>
      <c r="E369" s="1001"/>
      <c r="F369" s="1002"/>
      <c r="G369" s="718"/>
      <c r="H369" s="171">
        <v>6</v>
      </c>
      <c r="I369" s="720"/>
      <c r="J369" s="929"/>
      <c r="K369" s="930"/>
      <c r="L369" s="930"/>
      <c r="M369" s="930"/>
      <c r="N369" s="931"/>
      <c r="O369" s="929"/>
      <c r="P369" s="930"/>
      <c r="Q369" s="931"/>
      <c r="R369" s="929"/>
      <c r="S369" s="931"/>
      <c r="T369" s="158"/>
      <c r="U369" s="492"/>
      <c r="V369" s="715"/>
      <c r="W369" s="715"/>
      <c r="X369" s="715"/>
      <c r="Y369" s="493"/>
    </row>
    <row r="370" spans="1:25" ht="20.25" customHeight="1">
      <c r="A370" s="171">
        <v>7</v>
      </c>
      <c r="B370" s="720"/>
      <c r="C370" s="172"/>
      <c r="D370" s="720"/>
      <c r="E370" s="1001"/>
      <c r="F370" s="1002"/>
      <c r="G370" s="718"/>
      <c r="H370" s="171">
        <v>7</v>
      </c>
      <c r="I370" s="720"/>
      <c r="J370" s="929"/>
      <c r="K370" s="930"/>
      <c r="L370" s="930"/>
      <c r="M370" s="930"/>
      <c r="N370" s="931"/>
      <c r="O370" s="929"/>
      <c r="P370" s="930"/>
      <c r="Q370" s="931"/>
      <c r="R370" s="929"/>
      <c r="S370" s="931"/>
      <c r="U370" s="173"/>
      <c r="Y370" s="174"/>
    </row>
    <row r="371" spans="1:25" ht="20.25" customHeight="1">
      <c r="A371" s="171">
        <v>8</v>
      </c>
      <c r="B371" s="720"/>
      <c r="C371" s="172"/>
      <c r="D371" s="720"/>
      <c r="E371" s="1001"/>
      <c r="F371" s="1002"/>
      <c r="G371" s="718"/>
      <c r="H371" s="171">
        <v>8</v>
      </c>
      <c r="I371" s="720"/>
      <c r="J371" s="929"/>
      <c r="K371" s="930"/>
      <c r="L371" s="930"/>
      <c r="M371" s="930"/>
      <c r="N371" s="931"/>
      <c r="O371" s="929"/>
      <c r="P371" s="930"/>
      <c r="Q371" s="931"/>
      <c r="R371" s="929"/>
      <c r="S371" s="931"/>
      <c r="T371" s="158"/>
      <c r="U371" s="175"/>
      <c r="V371" s="176"/>
      <c r="W371" s="176"/>
      <c r="X371" s="176"/>
      <c r="Y371" s="177"/>
    </row>
    <row r="372" spans="1:25" ht="12" customHeight="1">
      <c r="A372" s="714"/>
      <c r="B372" s="715"/>
      <c r="C372" s="167"/>
      <c r="D372" s="715"/>
      <c r="E372" s="718"/>
      <c r="F372" s="718"/>
      <c r="G372" s="718"/>
      <c r="H372" s="714"/>
      <c r="I372" s="715"/>
      <c r="J372" s="715"/>
      <c r="K372" s="715"/>
      <c r="L372" s="715"/>
      <c r="M372" s="715"/>
      <c r="N372" s="715"/>
      <c r="O372" s="715"/>
      <c r="P372" s="715"/>
      <c r="Q372" s="715"/>
      <c r="R372" s="715"/>
      <c r="S372" s="715"/>
      <c r="T372" s="158"/>
      <c r="U372" s="158"/>
      <c r="V372" s="158"/>
      <c r="W372" s="158"/>
      <c r="X372" s="158"/>
      <c r="Y372" s="158"/>
    </row>
    <row r="373" spans="1:25" ht="38.25" customHeight="1">
      <c r="A373" s="942" t="s">
        <v>360</v>
      </c>
      <c r="B373" s="943"/>
      <c r="C373" s="943"/>
      <c r="D373" s="944"/>
      <c r="E373" s="929" t="s">
        <v>4</v>
      </c>
      <c r="F373" s="931"/>
      <c r="G373" s="945">
        <f>G340</f>
        <v>46271</v>
      </c>
      <c r="H373" s="946"/>
      <c r="I373" s="947"/>
      <c r="J373" s="929" t="s">
        <v>5</v>
      </c>
      <c r="K373" s="931"/>
      <c r="L373" s="948" t="str">
        <f>L340</f>
        <v>Tilsley</v>
      </c>
      <c r="M373" s="949"/>
      <c r="N373" s="949"/>
      <c r="O373" s="949"/>
      <c r="P373" s="949"/>
      <c r="Q373" s="950"/>
      <c r="R373" s="929" t="s">
        <v>340</v>
      </c>
      <c r="S373" s="931"/>
      <c r="T373" s="948" t="str">
        <f>T340</f>
        <v>Oxfordshire Track and Field League 2026</v>
      </c>
      <c r="U373" s="949"/>
      <c r="V373" s="949"/>
      <c r="W373" s="949"/>
      <c r="X373" s="949"/>
      <c r="Y373" s="950"/>
    </row>
    <row r="374" spans="1:25" ht="38.25" customHeight="1">
      <c r="A374" s="929" t="s">
        <v>283</v>
      </c>
      <c r="B374" s="931"/>
      <c r="C374" s="948" t="str">
        <f>C341</f>
        <v>Discus U16 Girls (0 athletes) - 1.00kg</v>
      </c>
      <c r="D374" s="950"/>
      <c r="E374" s="929" t="s">
        <v>341</v>
      </c>
      <c r="F374" s="931"/>
      <c r="G374" s="951">
        <f>G341</f>
        <v>0.45833333333333331</v>
      </c>
      <c r="H374" s="952"/>
      <c r="I374" s="953"/>
      <c r="J374" s="929" t="s">
        <v>342</v>
      </c>
      <c r="K374" s="930"/>
      <c r="L374" s="956">
        <f>L341</f>
        <v>31.76</v>
      </c>
      <c r="M374" s="957"/>
      <c r="N374" s="998" t="s">
        <v>361</v>
      </c>
      <c r="O374" s="999"/>
      <c r="P374" s="999"/>
      <c r="Q374" s="999"/>
      <c r="R374" s="999"/>
      <c r="S374" s="999"/>
      <c r="T374" s="999"/>
      <c r="U374" s="999"/>
      <c r="V374" s="999"/>
      <c r="W374" s="999"/>
      <c r="X374" s="999"/>
      <c r="Y374" s="1000"/>
    </row>
    <row r="375" spans="1:25" ht="20.25" customHeight="1">
      <c r="A375" s="158"/>
      <c r="B375" s="158"/>
      <c r="C375" s="158"/>
      <c r="D375" s="159"/>
      <c r="E375" s="715"/>
      <c r="F375" s="715"/>
      <c r="G375" s="160"/>
      <c r="H375" s="160"/>
      <c r="I375" s="715"/>
      <c r="J375" s="715"/>
      <c r="K375" s="713"/>
      <c r="L375" s="713"/>
      <c r="M375" s="713"/>
      <c r="N375" s="161"/>
      <c r="O375" s="161"/>
      <c r="P375" s="162"/>
      <c r="Q375" s="161"/>
      <c r="R375" s="163"/>
      <c r="S375" s="163"/>
      <c r="T375" s="163"/>
      <c r="U375" s="163"/>
      <c r="V375" s="163"/>
      <c r="W375" s="163"/>
      <c r="X375" s="163"/>
      <c r="Y375" s="163"/>
    </row>
    <row r="376" spans="1:25" ht="38.25" customHeight="1">
      <c r="A376" s="958" t="s">
        <v>344</v>
      </c>
      <c r="B376" s="960" t="s">
        <v>302</v>
      </c>
      <c r="C376" s="960" t="s">
        <v>345</v>
      </c>
      <c r="D376" s="960" t="s">
        <v>346</v>
      </c>
      <c r="E376" s="962" t="s">
        <v>362</v>
      </c>
      <c r="F376" s="963"/>
      <c r="G376" s="962" t="s">
        <v>363</v>
      </c>
      <c r="H376" s="963"/>
      <c r="I376" s="962" t="s">
        <v>364</v>
      </c>
      <c r="J376" s="963"/>
      <c r="K376" s="962" t="s">
        <v>365</v>
      </c>
      <c r="L376" s="963"/>
      <c r="M376" s="987" t="s">
        <v>366</v>
      </c>
      <c r="N376" s="988"/>
      <c r="O376" s="962" t="s">
        <v>367</v>
      </c>
      <c r="P376" s="963"/>
      <c r="Q376" s="962" t="s">
        <v>368</v>
      </c>
      <c r="R376" s="963"/>
      <c r="S376" s="962" t="s">
        <v>369</v>
      </c>
      <c r="T376" s="963"/>
      <c r="U376" s="962" t="s">
        <v>370</v>
      </c>
      <c r="V376" s="963"/>
      <c r="W376" s="938" t="s">
        <v>350</v>
      </c>
      <c r="X376" s="940" t="s">
        <v>351</v>
      </c>
      <c r="Y376" s="941"/>
    </row>
    <row r="377" spans="1:25" ht="20.25" customHeight="1">
      <c r="A377" s="959"/>
      <c r="B377" s="961"/>
      <c r="C377" s="961"/>
      <c r="D377" s="961"/>
      <c r="E377" s="940" t="s">
        <v>352</v>
      </c>
      <c r="F377" s="941"/>
      <c r="G377" s="940" t="s">
        <v>352</v>
      </c>
      <c r="H377" s="941"/>
      <c r="I377" s="940" t="s">
        <v>352</v>
      </c>
      <c r="J377" s="941"/>
      <c r="K377" s="940" t="s">
        <v>352</v>
      </c>
      <c r="L377" s="941"/>
      <c r="M377" s="989"/>
      <c r="N377" s="990"/>
      <c r="O377" s="940" t="s">
        <v>352</v>
      </c>
      <c r="P377" s="941"/>
      <c r="Q377" s="940" t="s">
        <v>352</v>
      </c>
      <c r="R377" s="941"/>
      <c r="S377" s="940" t="s">
        <v>352</v>
      </c>
      <c r="T377" s="941"/>
      <c r="U377" s="940" t="s">
        <v>352</v>
      </c>
      <c r="V377" s="941"/>
      <c r="W377" s="939"/>
      <c r="X377" s="719" t="s">
        <v>71</v>
      </c>
      <c r="Y377" s="719" t="s">
        <v>65</v>
      </c>
    </row>
    <row r="378" spans="1:25" ht="24" customHeight="1">
      <c r="A378" s="717">
        <v>17</v>
      </c>
      <c r="B378" s="755" t="str" cm="1">
        <f t="array" ref="B378">IFERROR(_xlfn.DROP(_xlfn.ANCHORARRAY(DataCalcs!$DG$413),16),"")</f>
        <v/>
      </c>
      <c r="C378" s="754"/>
      <c r="D378" s="754"/>
      <c r="E378" s="934"/>
      <c r="F378" s="935"/>
      <c r="G378" s="934"/>
      <c r="H378" s="935"/>
      <c r="I378" s="934"/>
      <c r="J378" s="935"/>
      <c r="K378" s="929" t="s">
        <v>371</v>
      </c>
      <c r="L378" s="931"/>
      <c r="M378" s="929" t="s">
        <v>371</v>
      </c>
      <c r="N378" s="931"/>
      <c r="O378" s="929" t="s">
        <v>371</v>
      </c>
      <c r="P378" s="931"/>
      <c r="Q378" s="929" t="s">
        <v>371</v>
      </c>
      <c r="R378" s="931"/>
      <c r="S378" s="929" t="s">
        <v>371</v>
      </c>
      <c r="T378" s="931"/>
      <c r="U378" s="968"/>
      <c r="V378" s="957"/>
      <c r="W378" s="720"/>
      <c r="X378" s="720"/>
      <c r="Y378" s="720"/>
    </row>
    <row r="379" spans="1:25" ht="24" customHeight="1">
      <c r="A379" s="717">
        <v>18</v>
      </c>
      <c r="B379" s="755"/>
      <c r="C379" s="754"/>
      <c r="D379" s="754"/>
      <c r="E379" s="934"/>
      <c r="F379" s="935"/>
      <c r="G379" s="934"/>
      <c r="H379" s="935"/>
      <c r="I379" s="934"/>
      <c r="J379" s="935"/>
      <c r="K379" s="929" t="s">
        <v>371</v>
      </c>
      <c r="L379" s="931"/>
      <c r="M379" s="929" t="s">
        <v>371</v>
      </c>
      <c r="N379" s="931"/>
      <c r="O379" s="929" t="s">
        <v>371</v>
      </c>
      <c r="P379" s="931"/>
      <c r="Q379" s="929" t="s">
        <v>371</v>
      </c>
      <c r="R379" s="931"/>
      <c r="S379" s="929" t="s">
        <v>371</v>
      </c>
      <c r="T379" s="931"/>
      <c r="U379" s="968"/>
      <c r="V379" s="957"/>
      <c r="W379" s="720"/>
      <c r="X379" s="720"/>
      <c r="Y379" s="720"/>
    </row>
    <row r="380" spans="1:25" ht="24" customHeight="1">
      <c r="A380" s="720">
        <v>19</v>
      </c>
      <c r="B380" s="755"/>
      <c r="C380" s="754"/>
      <c r="D380" s="754"/>
      <c r="E380" s="934"/>
      <c r="F380" s="935"/>
      <c r="G380" s="934"/>
      <c r="H380" s="935"/>
      <c r="I380" s="934"/>
      <c r="J380" s="935"/>
      <c r="K380" s="929" t="s">
        <v>371</v>
      </c>
      <c r="L380" s="931"/>
      <c r="M380" s="929" t="s">
        <v>371</v>
      </c>
      <c r="N380" s="931"/>
      <c r="O380" s="929" t="s">
        <v>371</v>
      </c>
      <c r="P380" s="931"/>
      <c r="Q380" s="929" t="s">
        <v>371</v>
      </c>
      <c r="R380" s="931"/>
      <c r="S380" s="929" t="s">
        <v>371</v>
      </c>
      <c r="T380" s="931"/>
      <c r="U380" s="968"/>
      <c r="V380" s="957"/>
      <c r="W380" s="720"/>
      <c r="X380" s="720"/>
      <c r="Y380" s="720"/>
    </row>
    <row r="381" spans="1:25" ht="24" customHeight="1">
      <c r="A381" s="720">
        <v>20</v>
      </c>
      <c r="B381" s="755"/>
      <c r="C381" s="754"/>
      <c r="D381" s="754"/>
      <c r="E381" s="934"/>
      <c r="F381" s="935"/>
      <c r="G381" s="934"/>
      <c r="H381" s="935"/>
      <c r="I381" s="934"/>
      <c r="J381" s="935"/>
      <c r="K381" s="929" t="s">
        <v>371</v>
      </c>
      <c r="L381" s="931"/>
      <c r="M381" s="929" t="s">
        <v>371</v>
      </c>
      <c r="N381" s="931"/>
      <c r="O381" s="929" t="s">
        <v>371</v>
      </c>
      <c r="P381" s="931"/>
      <c r="Q381" s="929" t="s">
        <v>371</v>
      </c>
      <c r="R381" s="931"/>
      <c r="S381" s="929" t="s">
        <v>371</v>
      </c>
      <c r="T381" s="931"/>
      <c r="U381" s="968"/>
      <c r="V381" s="957"/>
      <c r="W381" s="720"/>
      <c r="X381" s="720"/>
      <c r="Y381" s="720"/>
    </row>
    <row r="382" spans="1:25" ht="24" customHeight="1">
      <c r="A382" s="720">
        <v>21</v>
      </c>
      <c r="B382" s="755"/>
      <c r="C382" s="754"/>
      <c r="D382" s="754"/>
      <c r="E382" s="934"/>
      <c r="F382" s="935"/>
      <c r="G382" s="934"/>
      <c r="H382" s="935"/>
      <c r="I382" s="934"/>
      <c r="J382" s="935"/>
      <c r="K382" s="929" t="s">
        <v>371</v>
      </c>
      <c r="L382" s="931"/>
      <c r="M382" s="929" t="s">
        <v>371</v>
      </c>
      <c r="N382" s="931"/>
      <c r="O382" s="929" t="s">
        <v>371</v>
      </c>
      <c r="P382" s="931"/>
      <c r="Q382" s="929" t="s">
        <v>371</v>
      </c>
      <c r="R382" s="931"/>
      <c r="S382" s="929" t="s">
        <v>371</v>
      </c>
      <c r="T382" s="931"/>
      <c r="U382" s="968"/>
      <c r="V382" s="957"/>
      <c r="W382" s="720"/>
      <c r="X382" s="720"/>
      <c r="Y382" s="720"/>
    </row>
    <row r="383" spans="1:25" ht="24" customHeight="1">
      <c r="A383" s="720">
        <v>22</v>
      </c>
      <c r="B383" s="755"/>
      <c r="C383" s="754"/>
      <c r="D383" s="754"/>
      <c r="E383" s="934"/>
      <c r="F383" s="935"/>
      <c r="G383" s="934"/>
      <c r="H383" s="935"/>
      <c r="I383" s="934"/>
      <c r="J383" s="935"/>
      <c r="K383" s="929" t="s">
        <v>371</v>
      </c>
      <c r="L383" s="931"/>
      <c r="M383" s="929" t="s">
        <v>371</v>
      </c>
      <c r="N383" s="931"/>
      <c r="O383" s="929" t="s">
        <v>371</v>
      </c>
      <c r="P383" s="931"/>
      <c r="Q383" s="929" t="s">
        <v>371</v>
      </c>
      <c r="R383" s="931"/>
      <c r="S383" s="929" t="s">
        <v>371</v>
      </c>
      <c r="T383" s="931"/>
      <c r="U383" s="968"/>
      <c r="V383" s="957"/>
      <c r="W383" s="720"/>
      <c r="X383" s="720"/>
      <c r="Y383" s="720"/>
    </row>
    <row r="384" spans="1:25" ht="24" customHeight="1">
      <c r="A384" s="720">
        <v>23</v>
      </c>
      <c r="B384" s="755"/>
      <c r="C384" s="754"/>
      <c r="D384" s="754"/>
      <c r="E384" s="934"/>
      <c r="F384" s="935"/>
      <c r="G384" s="934"/>
      <c r="H384" s="935"/>
      <c r="I384" s="934"/>
      <c r="J384" s="935"/>
      <c r="K384" s="929" t="s">
        <v>371</v>
      </c>
      <c r="L384" s="931"/>
      <c r="M384" s="929" t="s">
        <v>371</v>
      </c>
      <c r="N384" s="931"/>
      <c r="O384" s="929" t="s">
        <v>371</v>
      </c>
      <c r="P384" s="931"/>
      <c r="Q384" s="929" t="s">
        <v>371</v>
      </c>
      <c r="R384" s="931"/>
      <c r="S384" s="929" t="s">
        <v>371</v>
      </c>
      <c r="T384" s="931"/>
      <c r="U384" s="968"/>
      <c r="V384" s="957"/>
      <c r="W384" s="720"/>
      <c r="X384" s="720"/>
      <c r="Y384" s="720"/>
    </row>
    <row r="385" spans="1:25" ht="24" customHeight="1">
      <c r="A385" s="720">
        <v>24</v>
      </c>
      <c r="B385" s="755"/>
      <c r="C385" s="754"/>
      <c r="D385" s="754"/>
      <c r="E385" s="934"/>
      <c r="F385" s="935"/>
      <c r="G385" s="934"/>
      <c r="H385" s="935"/>
      <c r="I385" s="934"/>
      <c r="J385" s="935"/>
      <c r="K385" s="929" t="s">
        <v>371</v>
      </c>
      <c r="L385" s="931"/>
      <c r="M385" s="929" t="s">
        <v>371</v>
      </c>
      <c r="N385" s="931"/>
      <c r="O385" s="929" t="s">
        <v>371</v>
      </c>
      <c r="P385" s="931"/>
      <c r="Q385" s="929" t="s">
        <v>371</v>
      </c>
      <c r="R385" s="931"/>
      <c r="S385" s="929" t="s">
        <v>371</v>
      </c>
      <c r="T385" s="931"/>
      <c r="U385" s="968"/>
      <c r="V385" s="957"/>
      <c r="W385" s="720"/>
      <c r="X385" s="720"/>
      <c r="Y385" s="720"/>
    </row>
    <row r="386" spans="1:25" ht="24" customHeight="1">
      <c r="A386" s="720">
        <v>25</v>
      </c>
      <c r="B386" s="755"/>
      <c r="C386" s="754"/>
      <c r="D386" s="754"/>
      <c r="E386" s="934"/>
      <c r="F386" s="935"/>
      <c r="G386" s="934"/>
      <c r="H386" s="935"/>
      <c r="I386" s="934"/>
      <c r="J386" s="935"/>
      <c r="K386" s="929" t="s">
        <v>371</v>
      </c>
      <c r="L386" s="931"/>
      <c r="M386" s="929" t="s">
        <v>371</v>
      </c>
      <c r="N386" s="931"/>
      <c r="O386" s="929" t="s">
        <v>371</v>
      </c>
      <c r="P386" s="931"/>
      <c r="Q386" s="929" t="s">
        <v>371</v>
      </c>
      <c r="R386" s="931"/>
      <c r="S386" s="929" t="s">
        <v>371</v>
      </c>
      <c r="T386" s="931"/>
      <c r="U386" s="968"/>
      <c r="V386" s="957"/>
      <c r="W386" s="720"/>
      <c r="X386" s="720"/>
      <c r="Y386" s="720"/>
    </row>
    <row r="387" spans="1:25" ht="24" customHeight="1">
      <c r="A387" s="720">
        <v>26</v>
      </c>
      <c r="B387" s="755"/>
      <c r="C387" s="754"/>
      <c r="D387" s="754"/>
      <c r="E387" s="934"/>
      <c r="F387" s="935"/>
      <c r="G387" s="934"/>
      <c r="H387" s="935"/>
      <c r="I387" s="934"/>
      <c r="J387" s="935"/>
      <c r="K387" s="929" t="s">
        <v>371</v>
      </c>
      <c r="L387" s="931"/>
      <c r="M387" s="929" t="s">
        <v>371</v>
      </c>
      <c r="N387" s="931"/>
      <c r="O387" s="929" t="s">
        <v>371</v>
      </c>
      <c r="P387" s="931"/>
      <c r="Q387" s="929" t="s">
        <v>371</v>
      </c>
      <c r="R387" s="931"/>
      <c r="S387" s="929" t="s">
        <v>371</v>
      </c>
      <c r="T387" s="931"/>
      <c r="U387" s="968"/>
      <c r="V387" s="957"/>
      <c r="W387" s="720"/>
      <c r="X387" s="720"/>
      <c r="Y387" s="720"/>
    </row>
    <row r="388" spans="1:25" ht="24" customHeight="1">
      <c r="A388" s="720">
        <v>27</v>
      </c>
      <c r="B388" s="755"/>
      <c r="C388" s="754"/>
      <c r="D388" s="754"/>
      <c r="E388" s="934"/>
      <c r="F388" s="935"/>
      <c r="G388" s="934"/>
      <c r="H388" s="935"/>
      <c r="I388" s="934"/>
      <c r="J388" s="935"/>
      <c r="K388" s="929" t="s">
        <v>371</v>
      </c>
      <c r="L388" s="931"/>
      <c r="M388" s="929" t="s">
        <v>371</v>
      </c>
      <c r="N388" s="931"/>
      <c r="O388" s="929" t="s">
        <v>371</v>
      </c>
      <c r="P388" s="931"/>
      <c r="Q388" s="929" t="s">
        <v>371</v>
      </c>
      <c r="R388" s="931"/>
      <c r="S388" s="929" t="s">
        <v>371</v>
      </c>
      <c r="T388" s="931"/>
      <c r="U388" s="968"/>
      <c r="V388" s="957"/>
      <c r="W388" s="720"/>
      <c r="X388" s="720"/>
      <c r="Y388" s="720"/>
    </row>
    <row r="389" spans="1:25" ht="24" customHeight="1">
      <c r="A389" s="720">
        <v>28</v>
      </c>
      <c r="B389" s="755"/>
      <c r="C389" s="754"/>
      <c r="D389" s="754"/>
      <c r="E389" s="934"/>
      <c r="F389" s="935"/>
      <c r="G389" s="934"/>
      <c r="H389" s="935"/>
      <c r="I389" s="934"/>
      <c r="J389" s="935"/>
      <c r="K389" s="929" t="s">
        <v>371</v>
      </c>
      <c r="L389" s="931"/>
      <c r="M389" s="929" t="s">
        <v>371</v>
      </c>
      <c r="N389" s="931"/>
      <c r="O389" s="929" t="s">
        <v>371</v>
      </c>
      <c r="P389" s="931"/>
      <c r="Q389" s="929" t="s">
        <v>371</v>
      </c>
      <c r="R389" s="931"/>
      <c r="S389" s="929" t="s">
        <v>371</v>
      </c>
      <c r="T389" s="931"/>
      <c r="U389" s="968"/>
      <c r="V389" s="957"/>
      <c r="W389" s="716"/>
      <c r="X389" s="716"/>
      <c r="Y389" s="716"/>
    </row>
    <row r="390" spans="1:25" ht="24" customHeight="1">
      <c r="A390" s="720">
        <v>29</v>
      </c>
      <c r="B390" s="755"/>
      <c r="C390" s="754"/>
      <c r="D390" s="754"/>
      <c r="E390" s="934"/>
      <c r="F390" s="935"/>
      <c r="G390" s="934"/>
      <c r="H390" s="935"/>
      <c r="I390" s="934"/>
      <c r="J390" s="935"/>
      <c r="K390" s="929" t="s">
        <v>371</v>
      </c>
      <c r="L390" s="931"/>
      <c r="M390" s="929" t="s">
        <v>371</v>
      </c>
      <c r="N390" s="931"/>
      <c r="O390" s="929" t="s">
        <v>371</v>
      </c>
      <c r="P390" s="931"/>
      <c r="Q390" s="929" t="s">
        <v>371</v>
      </c>
      <c r="R390" s="931"/>
      <c r="S390" s="929" t="s">
        <v>371</v>
      </c>
      <c r="T390" s="931"/>
      <c r="U390" s="968"/>
      <c r="V390" s="957"/>
      <c r="W390" s="720"/>
      <c r="X390" s="720"/>
      <c r="Y390" s="720"/>
    </row>
    <row r="391" spans="1:25" ht="24" customHeight="1">
      <c r="A391" s="720">
        <v>30</v>
      </c>
      <c r="B391" s="755"/>
      <c r="C391" s="754"/>
      <c r="D391" s="754"/>
      <c r="E391" s="934"/>
      <c r="F391" s="935"/>
      <c r="G391" s="934"/>
      <c r="H391" s="935"/>
      <c r="I391" s="934"/>
      <c r="J391" s="935"/>
      <c r="K391" s="929" t="s">
        <v>371</v>
      </c>
      <c r="L391" s="931"/>
      <c r="M391" s="929" t="s">
        <v>371</v>
      </c>
      <c r="N391" s="931"/>
      <c r="O391" s="929" t="s">
        <v>371</v>
      </c>
      <c r="P391" s="931"/>
      <c r="Q391" s="929" t="s">
        <v>371</v>
      </c>
      <c r="R391" s="931"/>
      <c r="S391" s="929" t="s">
        <v>371</v>
      </c>
      <c r="T391" s="931"/>
      <c r="U391" s="968"/>
      <c r="V391" s="957"/>
      <c r="W391" s="720"/>
      <c r="X391" s="720"/>
      <c r="Y391" s="720"/>
    </row>
    <row r="392" spans="1:25" ht="24" customHeight="1">
      <c r="A392" s="720">
        <v>31</v>
      </c>
      <c r="B392" s="755"/>
      <c r="C392" s="754"/>
      <c r="D392" s="754"/>
      <c r="E392" s="934"/>
      <c r="F392" s="935"/>
      <c r="G392" s="934"/>
      <c r="H392" s="935"/>
      <c r="I392" s="934"/>
      <c r="J392" s="935"/>
      <c r="K392" s="929" t="s">
        <v>371</v>
      </c>
      <c r="L392" s="931"/>
      <c r="M392" s="929" t="s">
        <v>371</v>
      </c>
      <c r="N392" s="931"/>
      <c r="O392" s="929" t="s">
        <v>371</v>
      </c>
      <c r="P392" s="931"/>
      <c r="Q392" s="929" t="s">
        <v>371</v>
      </c>
      <c r="R392" s="931"/>
      <c r="S392" s="929" t="s">
        <v>371</v>
      </c>
      <c r="T392" s="931"/>
      <c r="U392" s="968"/>
      <c r="V392" s="957"/>
      <c r="W392" s="720"/>
      <c r="X392" s="720"/>
      <c r="Y392" s="720"/>
    </row>
    <row r="393" spans="1:25" ht="24" customHeight="1">
      <c r="A393" s="720">
        <v>32</v>
      </c>
      <c r="B393" s="755"/>
      <c r="C393" s="754"/>
      <c r="D393" s="754"/>
      <c r="E393" s="934"/>
      <c r="F393" s="935"/>
      <c r="G393" s="934"/>
      <c r="H393" s="935"/>
      <c r="I393" s="934"/>
      <c r="J393" s="935"/>
      <c r="K393" s="929" t="s">
        <v>371</v>
      </c>
      <c r="L393" s="931"/>
      <c r="M393" s="929" t="s">
        <v>371</v>
      </c>
      <c r="N393" s="931"/>
      <c r="O393" s="929" t="s">
        <v>371</v>
      </c>
      <c r="P393" s="931"/>
      <c r="Q393" s="929" t="s">
        <v>371</v>
      </c>
      <c r="R393" s="931"/>
      <c r="S393" s="929" t="s">
        <v>371</v>
      </c>
      <c r="T393" s="931"/>
      <c r="U393" s="968"/>
      <c r="V393" s="957"/>
      <c r="W393" s="720"/>
      <c r="X393" s="720"/>
      <c r="Y393" s="720"/>
    </row>
    <row r="394" spans="1:25" ht="20.25" customHeight="1">
      <c r="A394" s="158"/>
      <c r="B394" s="158"/>
      <c r="C394" s="167"/>
      <c r="D394" s="167"/>
      <c r="E394" s="158"/>
      <c r="F394" s="158"/>
      <c r="G394" s="158"/>
      <c r="H394" s="158"/>
      <c r="I394" s="158"/>
      <c r="J394" s="158"/>
      <c r="K394" s="158"/>
      <c r="L394" s="158"/>
      <c r="M394" s="158"/>
      <c r="N394" s="158"/>
      <c r="O394" s="158"/>
      <c r="P394" s="158"/>
      <c r="Q394" s="158"/>
      <c r="R394" s="158"/>
      <c r="S394" s="158"/>
      <c r="T394" s="158"/>
      <c r="U394" s="158"/>
      <c r="V394" s="158"/>
      <c r="W394" s="158"/>
      <c r="X394" s="158"/>
      <c r="Y394" s="158"/>
    </row>
    <row r="395" spans="1:25" ht="20.25" customHeight="1">
      <c r="A395" s="928"/>
      <c r="B395" s="928"/>
      <c r="C395" s="928"/>
      <c r="D395" s="928"/>
      <c r="E395" s="928"/>
      <c r="F395" s="928"/>
      <c r="G395" s="715"/>
      <c r="H395" s="928"/>
      <c r="I395" s="928"/>
      <c r="J395" s="928"/>
      <c r="K395" s="928"/>
      <c r="L395" s="928"/>
      <c r="M395" s="928"/>
      <c r="N395" s="928"/>
      <c r="O395" s="928"/>
      <c r="P395" s="928"/>
      <c r="Q395" s="928"/>
      <c r="R395" s="928"/>
      <c r="S395" s="928"/>
      <c r="T395" s="158"/>
      <c r="U395" s="929" t="s">
        <v>355</v>
      </c>
      <c r="V395" s="930"/>
      <c r="W395" s="930"/>
      <c r="X395" s="930"/>
      <c r="Y395" s="931"/>
    </row>
    <row r="396" spans="1:25" ht="20.25" customHeight="1">
      <c r="A396" s="158"/>
      <c r="B396" s="715"/>
      <c r="C396" s="715"/>
      <c r="D396" s="715"/>
      <c r="E396" s="979"/>
      <c r="F396" s="979"/>
      <c r="G396" s="715"/>
      <c r="H396" s="158"/>
      <c r="I396" s="715"/>
      <c r="J396" s="928"/>
      <c r="K396" s="928"/>
      <c r="L396" s="928"/>
      <c r="M396" s="928"/>
      <c r="N396" s="928"/>
      <c r="O396" s="928"/>
      <c r="P396" s="928"/>
      <c r="Q396" s="928"/>
      <c r="R396" s="979"/>
      <c r="S396" s="979"/>
      <c r="T396" s="158"/>
      <c r="U396" s="169"/>
      <c r="V396" s="158"/>
      <c r="W396" s="158"/>
      <c r="X396" s="158"/>
      <c r="Y396" s="170"/>
    </row>
    <row r="397" spans="1:25" ht="20.25" customHeight="1">
      <c r="A397" s="714"/>
      <c r="B397" s="715"/>
      <c r="C397" s="167"/>
      <c r="D397" s="715"/>
      <c r="E397" s="978"/>
      <c r="F397" s="978"/>
      <c r="G397" s="718"/>
      <c r="H397" s="714"/>
      <c r="I397" s="715"/>
      <c r="J397" s="928"/>
      <c r="K397" s="928"/>
      <c r="L397" s="928"/>
      <c r="M397" s="928"/>
      <c r="N397" s="928"/>
      <c r="O397" s="928"/>
      <c r="P397" s="928"/>
      <c r="Q397" s="928"/>
      <c r="R397" s="928"/>
      <c r="S397" s="928"/>
      <c r="T397" s="158"/>
      <c r="U397" s="169"/>
      <c r="V397" s="158"/>
      <c r="W397" s="158"/>
      <c r="X397" s="158"/>
      <c r="Y397" s="170"/>
    </row>
    <row r="398" spans="1:25" ht="20.25" customHeight="1">
      <c r="A398" s="714"/>
      <c r="B398" s="715"/>
      <c r="C398" s="167"/>
      <c r="D398" s="715"/>
      <c r="E398" s="978"/>
      <c r="F398" s="978"/>
      <c r="G398" s="718"/>
      <c r="H398" s="714"/>
      <c r="I398" s="715"/>
      <c r="J398" s="928"/>
      <c r="K398" s="928"/>
      <c r="L398" s="928"/>
      <c r="M398" s="928"/>
      <c r="N398" s="928"/>
      <c r="O398" s="928"/>
      <c r="P398" s="928"/>
      <c r="Q398" s="928"/>
      <c r="R398" s="928"/>
      <c r="S398" s="928"/>
      <c r="T398" s="158"/>
      <c r="U398" s="169"/>
      <c r="V398" s="158"/>
      <c r="W398" s="158"/>
      <c r="X398" s="158"/>
      <c r="Y398" s="170"/>
    </row>
    <row r="399" spans="1:25" ht="20.25" customHeight="1">
      <c r="A399" s="714"/>
      <c r="B399" s="715"/>
      <c r="C399" s="167"/>
      <c r="D399" s="715"/>
      <c r="E399" s="978"/>
      <c r="F399" s="978"/>
      <c r="G399" s="718"/>
      <c r="H399" s="714"/>
      <c r="I399" s="715"/>
      <c r="J399" s="928"/>
      <c r="K399" s="928"/>
      <c r="L399" s="928"/>
      <c r="M399" s="928"/>
      <c r="N399" s="928"/>
      <c r="O399" s="928"/>
      <c r="P399" s="928"/>
      <c r="Q399" s="928"/>
      <c r="R399" s="928"/>
      <c r="S399" s="928"/>
      <c r="U399" s="173"/>
      <c r="Y399" s="174"/>
    </row>
    <row r="400" spans="1:25" ht="20.25" customHeight="1">
      <c r="A400" s="714"/>
      <c r="B400" s="715"/>
      <c r="C400" s="167"/>
      <c r="D400" s="715"/>
      <c r="E400" s="978"/>
      <c r="F400" s="978"/>
      <c r="G400" s="718"/>
      <c r="H400" s="714"/>
      <c r="I400" s="715"/>
      <c r="J400" s="928"/>
      <c r="K400" s="928"/>
      <c r="L400" s="928"/>
      <c r="M400" s="928"/>
      <c r="N400" s="928"/>
      <c r="O400" s="928"/>
      <c r="P400" s="928"/>
      <c r="Q400" s="928"/>
      <c r="R400" s="928"/>
      <c r="S400" s="928"/>
      <c r="T400" s="158"/>
      <c r="U400" s="929" t="s">
        <v>358</v>
      </c>
      <c r="V400" s="930"/>
      <c r="W400" s="930"/>
      <c r="X400" s="930"/>
      <c r="Y400" s="931"/>
    </row>
    <row r="401" spans="1:25" ht="20.25" customHeight="1">
      <c r="A401" s="714"/>
      <c r="B401" s="715"/>
      <c r="C401" s="167"/>
      <c r="D401" s="715"/>
      <c r="E401" s="978"/>
      <c r="F401" s="978"/>
      <c r="G401" s="718"/>
      <c r="H401" s="714"/>
      <c r="I401" s="715"/>
      <c r="J401" s="928"/>
      <c r="K401" s="928"/>
      <c r="L401" s="928"/>
      <c r="M401" s="928"/>
      <c r="N401" s="928"/>
      <c r="O401" s="928"/>
      <c r="P401" s="928"/>
      <c r="Q401" s="928"/>
      <c r="R401" s="928"/>
      <c r="S401" s="928"/>
      <c r="T401" s="158"/>
      <c r="U401" s="492"/>
      <c r="V401" s="715"/>
      <c r="W401" s="715"/>
      <c r="X401" s="715"/>
      <c r="Y401" s="493"/>
    </row>
    <row r="402" spans="1:25" ht="20.25" customHeight="1">
      <c r="A402" s="714"/>
      <c r="B402" s="715"/>
      <c r="C402" s="167"/>
      <c r="D402" s="715"/>
      <c r="E402" s="978"/>
      <c r="F402" s="978"/>
      <c r="G402" s="718"/>
      <c r="H402" s="714"/>
      <c r="I402" s="715"/>
      <c r="J402" s="928"/>
      <c r="K402" s="928"/>
      <c r="L402" s="928"/>
      <c r="M402" s="928"/>
      <c r="N402" s="928"/>
      <c r="O402" s="928"/>
      <c r="P402" s="928"/>
      <c r="Q402" s="928"/>
      <c r="R402" s="928"/>
      <c r="S402" s="928"/>
      <c r="T402" s="158"/>
      <c r="U402" s="492"/>
      <c r="V402" s="715"/>
      <c r="W402" s="715"/>
      <c r="X402" s="715"/>
      <c r="Y402" s="493"/>
    </row>
    <row r="403" spans="1:25" ht="20.25" customHeight="1">
      <c r="A403" s="714"/>
      <c r="B403" s="715"/>
      <c r="C403" s="167"/>
      <c r="D403" s="715"/>
      <c r="E403" s="978"/>
      <c r="F403" s="978"/>
      <c r="G403" s="718"/>
      <c r="H403" s="714"/>
      <c r="I403" s="715"/>
      <c r="J403" s="928"/>
      <c r="K403" s="928"/>
      <c r="L403" s="928"/>
      <c r="M403" s="928"/>
      <c r="N403" s="928"/>
      <c r="O403" s="928"/>
      <c r="P403" s="928"/>
      <c r="Q403" s="928"/>
      <c r="R403" s="928"/>
      <c r="S403" s="928"/>
      <c r="U403" s="173"/>
      <c r="Y403" s="174"/>
    </row>
    <row r="404" spans="1:25" ht="20.25" customHeight="1">
      <c r="A404" s="714"/>
      <c r="B404" s="715"/>
      <c r="C404" s="167"/>
      <c r="D404" s="715"/>
      <c r="E404" s="978"/>
      <c r="F404" s="978"/>
      <c r="G404" s="718"/>
      <c r="H404" s="714"/>
      <c r="I404" s="715"/>
      <c r="J404" s="928"/>
      <c r="K404" s="928"/>
      <c r="L404" s="928"/>
      <c r="M404" s="928"/>
      <c r="N404" s="928"/>
      <c r="O404" s="928"/>
      <c r="P404" s="928"/>
      <c r="Q404" s="928"/>
      <c r="R404" s="928"/>
      <c r="S404" s="928"/>
      <c r="T404" s="158"/>
      <c r="U404" s="175"/>
      <c r="V404" s="176"/>
      <c r="W404" s="176"/>
      <c r="X404" s="176"/>
      <c r="Y404" s="177"/>
    </row>
    <row r="405" spans="1:25" ht="12" customHeight="1">
      <c r="A405" s="714"/>
      <c r="B405" s="715"/>
      <c r="C405" s="167"/>
      <c r="D405" s="715"/>
      <c r="E405" s="718"/>
      <c r="F405" s="718"/>
      <c r="G405" s="718"/>
      <c r="H405" s="714"/>
      <c r="I405" s="715"/>
      <c r="J405" s="715"/>
      <c r="K405" s="715"/>
      <c r="L405" s="715"/>
      <c r="M405" s="715"/>
      <c r="N405" s="715"/>
      <c r="O405" s="715"/>
      <c r="P405" s="715"/>
      <c r="Q405" s="715"/>
      <c r="R405" s="715"/>
      <c r="S405" s="715"/>
      <c r="T405" s="158"/>
      <c r="U405" s="158"/>
      <c r="V405" s="158"/>
      <c r="W405" s="158"/>
      <c r="X405" s="158"/>
      <c r="Y405" s="158"/>
    </row>
    <row r="406" spans="1:25" ht="38.25" customHeight="1">
      <c r="A406" s="942" t="s">
        <v>360</v>
      </c>
      <c r="B406" s="943"/>
      <c r="C406" s="943"/>
      <c r="D406" s="944"/>
      <c r="E406" s="929" t="s">
        <v>4</v>
      </c>
      <c r="F406" s="931"/>
      <c r="G406" s="945">
        <f>Boys!$G$3</f>
        <v>46271</v>
      </c>
      <c r="H406" s="946"/>
      <c r="I406" s="947"/>
      <c r="J406" s="929" t="s">
        <v>5</v>
      </c>
      <c r="K406" s="931"/>
      <c r="L406" s="948" t="str">
        <f>$L$10</f>
        <v>Tilsley</v>
      </c>
      <c r="M406" s="949"/>
      <c r="N406" s="949"/>
      <c r="O406" s="949"/>
      <c r="P406" s="949"/>
      <c r="Q406" s="950"/>
      <c r="R406" s="929" t="s">
        <v>340</v>
      </c>
      <c r="S406" s="931"/>
      <c r="T406" s="948" t="str">
        <f>'Read Me First'!$A$1</f>
        <v>Oxfordshire Track and Field League 2026</v>
      </c>
      <c r="U406" s="949"/>
      <c r="V406" s="949"/>
      <c r="W406" s="949"/>
      <c r="X406" s="949"/>
      <c r="Y406" s="950"/>
    </row>
    <row r="407" spans="1:25" ht="38.25" customHeight="1">
      <c r="A407" s="929" t="s">
        <v>283</v>
      </c>
      <c r="B407" s="931"/>
      <c r="C407" s="948" t="str">
        <f>"Javelin U16 Girls (" &amp;DataCalcs!$M$722 &amp; " athletes) - " &amp; DataTables!$R$102</f>
        <v>Javelin U16 Girls (0 athletes) - 500g</v>
      </c>
      <c r="D407" s="950"/>
      <c r="E407" s="929" t="s">
        <v>341</v>
      </c>
      <c r="F407" s="931"/>
      <c r="G407" s="951">
        <f>DataTables!$Q$102</f>
        <v>0.58333333333333337</v>
      </c>
      <c r="H407" s="952"/>
      <c r="I407" s="953"/>
      <c r="J407" s="929" t="s">
        <v>342</v>
      </c>
      <c r="K407" s="930"/>
      <c r="L407" s="956">
        <f>DataTables!$N$102</f>
        <v>32.75</v>
      </c>
      <c r="M407" s="957"/>
      <c r="N407" s="948" t="s">
        <v>361</v>
      </c>
      <c r="O407" s="949"/>
      <c r="P407" s="949"/>
      <c r="Q407" s="949"/>
      <c r="R407" s="949"/>
      <c r="S407" s="949"/>
      <c r="T407" s="949"/>
      <c r="U407" s="949"/>
      <c r="V407" s="949"/>
      <c r="W407" s="949"/>
      <c r="X407" s="949"/>
      <c r="Y407" s="950"/>
    </row>
    <row r="408" spans="1:25" ht="20.25" customHeight="1">
      <c r="A408" s="158"/>
      <c r="B408" s="158"/>
      <c r="C408" s="158"/>
      <c r="D408" s="159"/>
      <c r="E408" s="715"/>
      <c r="F408" s="715"/>
      <c r="G408" s="160"/>
      <c r="H408" s="160"/>
      <c r="I408" s="715"/>
      <c r="J408" s="715"/>
      <c r="K408" s="713"/>
      <c r="L408" s="713"/>
      <c r="M408" s="713"/>
      <c r="N408" s="161"/>
      <c r="O408" s="161"/>
      <c r="P408" s="162"/>
      <c r="Q408" s="161"/>
      <c r="R408" s="163"/>
      <c r="S408" s="163"/>
      <c r="T408" s="163"/>
      <c r="U408" s="163"/>
      <c r="V408" s="163"/>
      <c r="W408" s="163"/>
      <c r="X408" s="163"/>
      <c r="Y408" s="163"/>
    </row>
    <row r="409" spans="1:25" ht="38.25" customHeight="1">
      <c r="A409" s="958" t="s">
        <v>344</v>
      </c>
      <c r="B409" s="960" t="s">
        <v>302</v>
      </c>
      <c r="C409" s="960" t="s">
        <v>345</v>
      </c>
      <c r="D409" s="960" t="s">
        <v>346</v>
      </c>
      <c r="E409" s="962" t="s">
        <v>362</v>
      </c>
      <c r="F409" s="963"/>
      <c r="G409" s="962" t="s">
        <v>363</v>
      </c>
      <c r="H409" s="963"/>
      <c r="I409" s="962" t="s">
        <v>364</v>
      </c>
      <c r="J409" s="963"/>
      <c r="K409" s="962" t="s">
        <v>365</v>
      </c>
      <c r="L409" s="963"/>
      <c r="M409" s="987" t="s">
        <v>366</v>
      </c>
      <c r="N409" s="988"/>
      <c r="O409" s="962" t="s">
        <v>367</v>
      </c>
      <c r="P409" s="963"/>
      <c r="Q409" s="962" t="s">
        <v>368</v>
      </c>
      <c r="R409" s="963"/>
      <c r="S409" s="962" t="s">
        <v>369</v>
      </c>
      <c r="T409" s="963"/>
      <c r="U409" s="962" t="s">
        <v>370</v>
      </c>
      <c r="V409" s="963"/>
      <c r="W409" s="938" t="s">
        <v>350</v>
      </c>
      <c r="X409" s="940" t="s">
        <v>351</v>
      </c>
      <c r="Y409" s="941"/>
    </row>
    <row r="410" spans="1:25" ht="20.25" customHeight="1">
      <c r="A410" s="959"/>
      <c r="B410" s="961"/>
      <c r="C410" s="961"/>
      <c r="D410" s="961"/>
      <c r="E410" s="940" t="s">
        <v>352</v>
      </c>
      <c r="F410" s="941"/>
      <c r="G410" s="940" t="s">
        <v>352</v>
      </c>
      <c r="H410" s="941"/>
      <c r="I410" s="940" t="s">
        <v>352</v>
      </c>
      <c r="J410" s="941"/>
      <c r="K410" s="940" t="s">
        <v>352</v>
      </c>
      <c r="L410" s="941"/>
      <c r="M410" s="989"/>
      <c r="N410" s="990"/>
      <c r="O410" s="940" t="s">
        <v>352</v>
      </c>
      <c r="P410" s="941"/>
      <c r="Q410" s="940" t="s">
        <v>352</v>
      </c>
      <c r="R410" s="941"/>
      <c r="S410" s="940" t="s">
        <v>352</v>
      </c>
      <c r="T410" s="941"/>
      <c r="U410" s="940" t="s">
        <v>352</v>
      </c>
      <c r="V410" s="941"/>
      <c r="W410" s="939"/>
      <c r="X410" s="719" t="s">
        <v>71</v>
      </c>
      <c r="Y410" s="719" t="s">
        <v>65</v>
      </c>
    </row>
    <row r="411" spans="1:25" ht="24" customHeight="1">
      <c r="A411" s="717">
        <v>1</v>
      </c>
      <c r="B411" s="755" t="str" cm="1">
        <f t="array" ref="B411:D412">IFERROR(_xlfn.TAKE(_xlfn.ANCHORARRAY(DataCalcs!$CY$413),16),"")</f>
        <v xml:space="preserve"> </v>
      </c>
      <c r="C411" s="754" t="str">
        <v/>
      </c>
      <c r="D411" s="754" t="str">
        <v/>
      </c>
      <c r="E411" s="934"/>
      <c r="F411" s="935"/>
      <c r="G411" s="934"/>
      <c r="H411" s="935"/>
      <c r="I411" s="934"/>
      <c r="J411" s="935"/>
      <c r="K411" s="929" t="s">
        <v>371</v>
      </c>
      <c r="L411" s="931"/>
      <c r="M411" s="929" t="s">
        <v>371</v>
      </c>
      <c r="N411" s="931"/>
      <c r="O411" s="929" t="s">
        <v>371</v>
      </c>
      <c r="P411" s="931"/>
      <c r="Q411" s="929" t="s">
        <v>371</v>
      </c>
      <c r="R411" s="931"/>
      <c r="S411" s="929" t="s">
        <v>371</v>
      </c>
      <c r="T411" s="931"/>
      <c r="U411" s="968"/>
      <c r="V411" s="957"/>
      <c r="W411" s="720"/>
      <c r="X411" s="720"/>
      <c r="Y411" s="720"/>
    </row>
    <row r="412" spans="1:25" ht="24" customHeight="1">
      <c r="A412" s="720">
        <v>2</v>
      </c>
      <c r="B412" s="755" t="str">
        <v xml:space="preserve"> </v>
      </c>
      <c r="C412" s="754" t="str">
        <v/>
      </c>
      <c r="D412" s="754" t="str">
        <v/>
      </c>
      <c r="E412" s="934"/>
      <c r="F412" s="935"/>
      <c r="G412" s="934"/>
      <c r="H412" s="935"/>
      <c r="I412" s="934"/>
      <c r="J412" s="935"/>
      <c r="K412" s="929" t="s">
        <v>371</v>
      </c>
      <c r="L412" s="931"/>
      <c r="M412" s="929" t="s">
        <v>371</v>
      </c>
      <c r="N412" s="931"/>
      <c r="O412" s="929" t="s">
        <v>371</v>
      </c>
      <c r="P412" s="931"/>
      <c r="Q412" s="929" t="s">
        <v>371</v>
      </c>
      <c r="R412" s="931"/>
      <c r="S412" s="929" t="s">
        <v>371</v>
      </c>
      <c r="T412" s="931"/>
      <c r="U412" s="968"/>
      <c r="V412" s="957"/>
      <c r="W412" s="720"/>
      <c r="X412" s="720"/>
      <c r="Y412" s="720"/>
    </row>
    <row r="413" spans="1:25" ht="24" customHeight="1">
      <c r="A413" s="720">
        <v>3</v>
      </c>
      <c r="B413" s="755"/>
      <c r="C413" s="754"/>
      <c r="D413" s="754"/>
      <c r="E413" s="934"/>
      <c r="F413" s="935"/>
      <c r="G413" s="934"/>
      <c r="H413" s="935"/>
      <c r="I413" s="934"/>
      <c r="J413" s="935"/>
      <c r="K413" s="929" t="s">
        <v>371</v>
      </c>
      <c r="L413" s="931"/>
      <c r="M413" s="929" t="s">
        <v>371</v>
      </c>
      <c r="N413" s="931"/>
      <c r="O413" s="929" t="s">
        <v>371</v>
      </c>
      <c r="P413" s="931"/>
      <c r="Q413" s="929" t="s">
        <v>371</v>
      </c>
      <c r="R413" s="931"/>
      <c r="S413" s="929" t="s">
        <v>371</v>
      </c>
      <c r="T413" s="931"/>
      <c r="U413" s="968"/>
      <c r="V413" s="957"/>
      <c r="W413" s="720"/>
      <c r="X413" s="720"/>
      <c r="Y413" s="720"/>
    </row>
    <row r="414" spans="1:25" ht="24" customHeight="1">
      <c r="A414" s="720">
        <v>4</v>
      </c>
      <c r="B414" s="755"/>
      <c r="C414" s="754"/>
      <c r="D414" s="754"/>
      <c r="E414" s="934"/>
      <c r="F414" s="935"/>
      <c r="G414" s="934"/>
      <c r="H414" s="935"/>
      <c r="I414" s="934"/>
      <c r="J414" s="935"/>
      <c r="K414" s="929" t="s">
        <v>371</v>
      </c>
      <c r="L414" s="931"/>
      <c r="M414" s="929" t="s">
        <v>371</v>
      </c>
      <c r="N414" s="931"/>
      <c r="O414" s="929" t="s">
        <v>371</v>
      </c>
      <c r="P414" s="931"/>
      <c r="Q414" s="929" t="s">
        <v>371</v>
      </c>
      <c r="R414" s="931"/>
      <c r="S414" s="929" t="s">
        <v>371</v>
      </c>
      <c r="T414" s="931"/>
      <c r="U414" s="968"/>
      <c r="V414" s="957"/>
      <c r="W414" s="720"/>
      <c r="X414" s="720"/>
      <c r="Y414" s="720"/>
    </row>
    <row r="415" spans="1:25" ht="24" customHeight="1">
      <c r="A415" s="720">
        <v>5</v>
      </c>
      <c r="B415" s="755"/>
      <c r="C415" s="754"/>
      <c r="D415" s="754"/>
      <c r="E415" s="934"/>
      <c r="F415" s="935"/>
      <c r="G415" s="934"/>
      <c r="H415" s="935"/>
      <c r="I415" s="934"/>
      <c r="J415" s="935"/>
      <c r="K415" s="929" t="s">
        <v>371</v>
      </c>
      <c r="L415" s="931"/>
      <c r="M415" s="929" t="s">
        <v>371</v>
      </c>
      <c r="N415" s="931"/>
      <c r="O415" s="929" t="s">
        <v>371</v>
      </c>
      <c r="P415" s="931"/>
      <c r="Q415" s="929" t="s">
        <v>371</v>
      </c>
      <c r="R415" s="931"/>
      <c r="S415" s="929" t="s">
        <v>371</v>
      </c>
      <c r="T415" s="931"/>
      <c r="U415" s="968"/>
      <c r="V415" s="957"/>
      <c r="W415" s="720"/>
      <c r="X415" s="720"/>
      <c r="Y415" s="720"/>
    </row>
    <row r="416" spans="1:25" ht="24" customHeight="1">
      <c r="A416" s="720">
        <v>6</v>
      </c>
      <c r="B416" s="755"/>
      <c r="C416" s="754"/>
      <c r="D416" s="754"/>
      <c r="E416" s="934"/>
      <c r="F416" s="935"/>
      <c r="G416" s="934"/>
      <c r="H416" s="935"/>
      <c r="I416" s="934"/>
      <c r="J416" s="935"/>
      <c r="K416" s="929" t="s">
        <v>371</v>
      </c>
      <c r="L416" s="931"/>
      <c r="M416" s="929" t="s">
        <v>371</v>
      </c>
      <c r="N416" s="931"/>
      <c r="O416" s="929" t="s">
        <v>371</v>
      </c>
      <c r="P416" s="931"/>
      <c r="Q416" s="929" t="s">
        <v>371</v>
      </c>
      <c r="R416" s="931"/>
      <c r="S416" s="929" t="s">
        <v>371</v>
      </c>
      <c r="T416" s="931"/>
      <c r="U416" s="968"/>
      <c r="V416" s="957"/>
      <c r="W416" s="720"/>
      <c r="X416" s="720"/>
      <c r="Y416" s="720"/>
    </row>
    <row r="417" spans="1:25" ht="24" customHeight="1">
      <c r="A417" s="720">
        <v>7</v>
      </c>
      <c r="B417" s="755"/>
      <c r="C417" s="754"/>
      <c r="D417" s="754"/>
      <c r="E417" s="934"/>
      <c r="F417" s="935"/>
      <c r="G417" s="934"/>
      <c r="H417" s="935"/>
      <c r="I417" s="934"/>
      <c r="J417" s="935"/>
      <c r="K417" s="929" t="s">
        <v>371</v>
      </c>
      <c r="L417" s="931"/>
      <c r="M417" s="929" t="s">
        <v>371</v>
      </c>
      <c r="N417" s="931"/>
      <c r="O417" s="929" t="s">
        <v>371</v>
      </c>
      <c r="P417" s="931"/>
      <c r="Q417" s="929" t="s">
        <v>371</v>
      </c>
      <c r="R417" s="931"/>
      <c r="S417" s="929" t="s">
        <v>371</v>
      </c>
      <c r="T417" s="931"/>
      <c r="U417" s="968"/>
      <c r="V417" s="957"/>
      <c r="W417" s="720"/>
      <c r="X417" s="720"/>
      <c r="Y417" s="720"/>
    </row>
    <row r="418" spans="1:25" ht="24" customHeight="1">
      <c r="A418" s="720">
        <v>8</v>
      </c>
      <c r="B418" s="755"/>
      <c r="C418" s="754"/>
      <c r="D418" s="754"/>
      <c r="E418" s="934"/>
      <c r="F418" s="935"/>
      <c r="G418" s="934"/>
      <c r="H418" s="935"/>
      <c r="I418" s="934"/>
      <c r="J418" s="935"/>
      <c r="K418" s="929" t="s">
        <v>371</v>
      </c>
      <c r="L418" s="931"/>
      <c r="M418" s="929" t="s">
        <v>371</v>
      </c>
      <c r="N418" s="931"/>
      <c r="O418" s="929" t="s">
        <v>371</v>
      </c>
      <c r="P418" s="931"/>
      <c r="Q418" s="929" t="s">
        <v>371</v>
      </c>
      <c r="R418" s="931"/>
      <c r="S418" s="929" t="s">
        <v>371</v>
      </c>
      <c r="T418" s="931"/>
      <c r="U418" s="968"/>
      <c r="V418" s="957"/>
      <c r="W418" s="720"/>
      <c r="X418" s="720"/>
      <c r="Y418" s="720"/>
    </row>
    <row r="419" spans="1:25" ht="24" customHeight="1">
      <c r="A419" s="720">
        <v>9</v>
      </c>
      <c r="B419" s="755"/>
      <c r="C419" s="754"/>
      <c r="D419" s="754"/>
      <c r="E419" s="934"/>
      <c r="F419" s="935"/>
      <c r="G419" s="934"/>
      <c r="H419" s="935"/>
      <c r="I419" s="934"/>
      <c r="J419" s="935"/>
      <c r="K419" s="929" t="s">
        <v>371</v>
      </c>
      <c r="L419" s="931"/>
      <c r="M419" s="929" t="s">
        <v>371</v>
      </c>
      <c r="N419" s="931"/>
      <c r="O419" s="929" t="s">
        <v>371</v>
      </c>
      <c r="P419" s="931"/>
      <c r="Q419" s="929" t="s">
        <v>371</v>
      </c>
      <c r="R419" s="931"/>
      <c r="S419" s="929" t="s">
        <v>371</v>
      </c>
      <c r="T419" s="931"/>
      <c r="U419" s="968"/>
      <c r="V419" s="957"/>
      <c r="W419" s="720"/>
      <c r="X419" s="720"/>
      <c r="Y419" s="720"/>
    </row>
    <row r="420" spans="1:25" ht="24" customHeight="1">
      <c r="A420" s="720">
        <v>10</v>
      </c>
      <c r="B420" s="755"/>
      <c r="C420" s="754"/>
      <c r="D420" s="754"/>
      <c r="E420" s="934"/>
      <c r="F420" s="935"/>
      <c r="G420" s="934"/>
      <c r="H420" s="935"/>
      <c r="I420" s="934"/>
      <c r="J420" s="935"/>
      <c r="K420" s="929" t="s">
        <v>371</v>
      </c>
      <c r="L420" s="931"/>
      <c r="M420" s="929" t="s">
        <v>371</v>
      </c>
      <c r="N420" s="931"/>
      <c r="O420" s="929" t="s">
        <v>371</v>
      </c>
      <c r="P420" s="931"/>
      <c r="Q420" s="929" t="s">
        <v>371</v>
      </c>
      <c r="R420" s="931"/>
      <c r="S420" s="929" t="s">
        <v>371</v>
      </c>
      <c r="T420" s="931"/>
      <c r="U420" s="968"/>
      <c r="V420" s="957"/>
      <c r="W420" s="720"/>
      <c r="X420" s="720"/>
      <c r="Y420" s="720"/>
    </row>
    <row r="421" spans="1:25" ht="24" customHeight="1">
      <c r="A421" s="720">
        <v>11</v>
      </c>
      <c r="B421" s="755"/>
      <c r="C421" s="754"/>
      <c r="D421" s="754"/>
      <c r="E421" s="934"/>
      <c r="F421" s="935"/>
      <c r="G421" s="934"/>
      <c r="H421" s="935"/>
      <c r="I421" s="934"/>
      <c r="J421" s="935"/>
      <c r="K421" s="929" t="s">
        <v>371</v>
      </c>
      <c r="L421" s="931"/>
      <c r="M421" s="929" t="s">
        <v>371</v>
      </c>
      <c r="N421" s="931"/>
      <c r="O421" s="929" t="s">
        <v>371</v>
      </c>
      <c r="P421" s="931"/>
      <c r="Q421" s="929" t="s">
        <v>371</v>
      </c>
      <c r="R421" s="931"/>
      <c r="S421" s="929" t="s">
        <v>371</v>
      </c>
      <c r="T421" s="931"/>
      <c r="U421" s="968"/>
      <c r="V421" s="957"/>
      <c r="W421" s="720"/>
      <c r="X421" s="720"/>
      <c r="Y421" s="720"/>
    </row>
    <row r="422" spans="1:25" ht="24" customHeight="1">
      <c r="A422" s="720">
        <v>12</v>
      </c>
      <c r="B422" s="755"/>
      <c r="C422" s="754"/>
      <c r="D422" s="754"/>
      <c r="E422" s="934"/>
      <c r="F422" s="935"/>
      <c r="G422" s="934"/>
      <c r="H422" s="935"/>
      <c r="I422" s="934"/>
      <c r="J422" s="935"/>
      <c r="K422" s="929" t="s">
        <v>371</v>
      </c>
      <c r="L422" s="931"/>
      <c r="M422" s="929" t="s">
        <v>371</v>
      </c>
      <c r="N422" s="931"/>
      <c r="O422" s="929" t="s">
        <v>371</v>
      </c>
      <c r="P422" s="931"/>
      <c r="Q422" s="929" t="s">
        <v>371</v>
      </c>
      <c r="R422" s="931"/>
      <c r="S422" s="929" t="s">
        <v>371</v>
      </c>
      <c r="T422" s="931"/>
      <c r="U422" s="968"/>
      <c r="V422" s="957"/>
      <c r="W422" s="716"/>
      <c r="X422" s="716"/>
      <c r="Y422" s="716"/>
    </row>
    <row r="423" spans="1:25" ht="24" customHeight="1">
      <c r="A423" s="720">
        <v>13</v>
      </c>
      <c r="B423" s="755"/>
      <c r="C423" s="754"/>
      <c r="D423" s="754"/>
      <c r="E423" s="934"/>
      <c r="F423" s="935"/>
      <c r="G423" s="934"/>
      <c r="H423" s="935"/>
      <c r="I423" s="934"/>
      <c r="J423" s="935"/>
      <c r="K423" s="929" t="s">
        <v>371</v>
      </c>
      <c r="L423" s="931"/>
      <c r="M423" s="929" t="s">
        <v>371</v>
      </c>
      <c r="N423" s="931"/>
      <c r="O423" s="929" t="s">
        <v>371</v>
      </c>
      <c r="P423" s="931"/>
      <c r="Q423" s="929" t="s">
        <v>371</v>
      </c>
      <c r="R423" s="931"/>
      <c r="S423" s="929" t="s">
        <v>371</v>
      </c>
      <c r="T423" s="931"/>
      <c r="U423" s="968"/>
      <c r="V423" s="957"/>
      <c r="W423" s="720"/>
      <c r="X423" s="720"/>
      <c r="Y423" s="720"/>
    </row>
    <row r="424" spans="1:25" ht="24" customHeight="1">
      <c r="A424" s="720">
        <v>14</v>
      </c>
      <c r="B424" s="755"/>
      <c r="C424" s="754"/>
      <c r="D424" s="754"/>
      <c r="E424" s="934"/>
      <c r="F424" s="935"/>
      <c r="G424" s="934"/>
      <c r="H424" s="935"/>
      <c r="I424" s="934"/>
      <c r="J424" s="935"/>
      <c r="K424" s="929" t="s">
        <v>371</v>
      </c>
      <c r="L424" s="931"/>
      <c r="M424" s="929" t="s">
        <v>371</v>
      </c>
      <c r="N424" s="931"/>
      <c r="O424" s="929" t="s">
        <v>371</v>
      </c>
      <c r="P424" s="931"/>
      <c r="Q424" s="929" t="s">
        <v>371</v>
      </c>
      <c r="R424" s="931"/>
      <c r="S424" s="929" t="s">
        <v>371</v>
      </c>
      <c r="T424" s="931"/>
      <c r="U424" s="968"/>
      <c r="V424" s="957"/>
      <c r="W424" s="720"/>
      <c r="X424" s="720"/>
      <c r="Y424" s="720"/>
    </row>
    <row r="425" spans="1:25" ht="24" customHeight="1">
      <c r="A425" s="720">
        <v>15</v>
      </c>
      <c r="B425" s="755"/>
      <c r="C425" s="754"/>
      <c r="D425" s="754"/>
      <c r="E425" s="934"/>
      <c r="F425" s="935"/>
      <c r="G425" s="934"/>
      <c r="H425" s="935"/>
      <c r="I425" s="934"/>
      <c r="J425" s="935"/>
      <c r="K425" s="929" t="s">
        <v>371</v>
      </c>
      <c r="L425" s="931"/>
      <c r="M425" s="929" t="s">
        <v>371</v>
      </c>
      <c r="N425" s="931"/>
      <c r="O425" s="929" t="s">
        <v>371</v>
      </c>
      <c r="P425" s="931"/>
      <c r="Q425" s="929" t="s">
        <v>371</v>
      </c>
      <c r="R425" s="931"/>
      <c r="S425" s="929" t="s">
        <v>371</v>
      </c>
      <c r="T425" s="931"/>
      <c r="U425" s="968"/>
      <c r="V425" s="957"/>
      <c r="W425" s="720"/>
      <c r="X425" s="720"/>
      <c r="Y425" s="720"/>
    </row>
    <row r="426" spans="1:25" ht="24" customHeight="1">
      <c r="A426" s="720">
        <v>16</v>
      </c>
      <c r="B426" s="755"/>
      <c r="C426" s="754"/>
      <c r="D426" s="754"/>
      <c r="E426" s="934"/>
      <c r="F426" s="935"/>
      <c r="G426" s="934"/>
      <c r="H426" s="935"/>
      <c r="I426" s="934"/>
      <c r="J426" s="935"/>
      <c r="K426" s="929" t="s">
        <v>371</v>
      </c>
      <c r="L426" s="931"/>
      <c r="M426" s="929" t="s">
        <v>371</v>
      </c>
      <c r="N426" s="931"/>
      <c r="O426" s="929" t="s">
        <v>371</v>
      </c>
      <c r="P426" s="931"/>
      <c r="Q426" s="929" t="s">
        <v>371</v>
      </c>
      <c r="R426" s="931"/>
      <c r="S426" s="929" t="s">
        <v>371</v>
      </c>
      <c r="T426" s="931"/>
      <c r="U426" s="968"/>
      <c r="V426" s="957"/>
      <c r="W426" s="720"/>
      <c r="X426" s="720"/>
      <c r="Y426" s="720"/>
    </row>
    <row r="427" spans="1:25" ht="20.25" customHeight="1">
      <c r="A427" s="158"/>
      <c r="B427" s="158"/>
      <c r="C427" s="167"/>
      <c r="D427" s="167"/>
      <c r="E427" s="158"/>
      <c r="F427" s="158"/>
      <c r="G427" s="158"/>
      <c r="H427" s="158"/>
      <c r="I427" s="158"/>
      <c r="J427" s="158"/>
      <c r="K427" s="158"/>
      <c r="L427" s="158"/>
      <c r="M427" s="158"/>
      <c r="N427" s="158"/>
      <c r="O427" s="158"/>
      <c r="P427" s="158"/>
      <c r="Q427" s="158"/>
      <c r="R427" s="158"/>
      <c r="S427" s="158"/>
      <c r="T427" s="158"/>
      <c r="U427" s="158"/>
      <c r="V427" s="158"/>
      <c r="W427" s="158"/>
      <c r="X427" s="158"/>
      <c r="Y427" s="158"/>
    </row>
    <row r="428" spans="1:25" ht="20.25" customHeight="1">
      <c r="A428" s="929" t="s">
        <v>353</v>
      </c>
      <c r="B428" s="930"/>
      <c r="C428" s="930"/>
      <c r="D428" s="930"/>
      <c r="E428" s="930"/>
      <c r="F428" s="931"/>
      <c r="G428" s="715"/>
      <c r="H428" s="929" t="s">
        <v>354</v>
      </c>
      <c r="I428" s="930"/>
      <c r="J428" s="930"/>
      <c r="K428" s="930"/>
      <c r="L428" s="930"/>
      <c r="M428" s="930"/>
      <c r="N428" s="930"/>
      <c r="O428" s="930"/>
      <c r="P428" s="930"/>
      <c r="Q428" s="930"/>
      <c r="R428" s="930"/>
      <c r="S428" s="931"/>
      <c r="T428" s="158"/>
      <c r="U428" s="929" t="s">
        <v>355</v>
      </c>
      <c r="V428" s="930"/>
      <c r="W428" s="930"/>
      <c r="X428" s="930"/>
      <c r="Y428" s="931"/>
    </row>
    <row r="429" spans="1:25" ht="20.25" customHeight="1">
      <c r="A429" s="168"/>
      <c r="B429" s="720" t="s">
        <v>356</v>
      </c>
      <c r="C429" s="720" t="s">
        <v>345</v>
      </c>
      <c r="D429" s="720" t="s">
        <v>346</v>
      </c>
      <c r="E429" s="940" t="s">
        <v>372</v>
      </c>
      <c r="F429" s="941"/>
      <c r="G429" s="715"/>
      <c r="H429" s="168"/>
      <c r="I429" s="720" t="s">
        <v>356</v>
      </c>
      <c r="J429" s="929" t="s">
        <v>345</v>
      </c>
      <c r="K429" s="930"/>
      <c r="L429" s="930"/>
      <c r="M429" s="930"/>
      <c r="N429" s="931"/>
      <c r="O429" s="929" t="s">
        <v>346</v>
      </c>
      <c r="P429" s="930"/>
      <c r="Q429" s="931"/>
      <c r="R429" s="940" t="s">
        <v>372</v>
      </c>
      <c r="S429" s="941"/>
      <c r="T429" s="158"/>
      <c r="U429" s="169"/>
      <c r="V429" s="158"/>
      <c r="W429" s="158"/>
      <c r="X429" s="158"/>
      <c r="Y429" s="170"/>
    </row>
    <row r="430" spans="1:25" ht="20.25" customHeight="1">
      <c r="A430" s="171">
        <v>1</v>
      </c>
      <c r="B430" s="720"/>
      <c r="C430" s="172"/>
      <c r="D430" s="720"/>
      <c r="E430" s="1001"/>
      <c r="F430" s="1002"/>
      <c r="G430" s="718"/>
      <c r="H430" s="171">
        <v>1</v>
      </c>
      <c r="I430" s="720"/>
      <c r="J430" s="929"/>
      <c r="K430" s="930"/>
      <c r="L430" s="930"/>
      <c r="M430" s="930"/>
      <c r="N430" s="931"/>
      <c r="O430" s="929"/>
      <c r="P430" s="930"/>
      <c r="Q430" s="931"/>
      <c r="R430" s="929"/>
      <c r="S430" s="931"/>
      <c r="T430" s="158"/>
      <c r="U430" s="169"/>
      <c r="V430" s="158"/>
      <c r="W430" s="158"/>
      <c r="X430" s="158"/>
      <c r="Y430" s="170"/>
    </row>
    <row r="431" spans="1:25" ht="20.25" customHeight="1">
      <c r="A431" s="171">
        <v>2</v>
      </c>
      <c r="B431" s="720"/>
      <c r="C431" s="172"/>
      <c r="D431" s="720"/>
      <c r="E431" s="1001"/>
      <c r="F431" s="1002"/>
      <c r="G431" s="718"/>
      <c r="H431" s="171">
        <v>2</v>
      </c>
      <c r="I431" s="720"/>
      <c r="J431" s="929"/>
      <c r="K431" s="930"/>
      <c r="L431" s="930"/>
      <c r="M431" s="930"/>
      <c r="N431" s="931"/>
      <c r="O431" s="929"/>
      <c r="P431" s="930"/>
      <c r="Q431" s="931"/>
      <c r="R431" s="929"/>
      <c r="S431" s="931"/>
      <c r="T431" s="158"/>
      <c r="U431" s="169"/>
      <c r="V431" s="158"/>
      <c r="W431" s="158"/>
      <c r="X431" s="158"/>
      <c r="Y431" s="170"/>
    </row>
    <row r="432" spans="1:25" ht="20.25" customHeight="1">
      <c r="A432" s="171">
        <v>3</v>
      </c>
      <c r="B432" s="720"/>
      <c r="C432" s="172"/>
      <c r="D432" s="720"/>
      <c r="E432" s="1001"/>
      <c r="F432" s="1002"/>
      <c r="G432" s="718"/>
      <c r="H432" s="171">
        <v>3</v>
      </c>
      <c r="I432" s="720"/>
      <c r="J432" s="929"/>
      <c r="K432" s="930"/>
      <c r="L432" s="930"/>
      <c r="M432" s="930"/>
      <c r="N432" s="931"/>
      <c r="O432" s="929"/>
      <c r="P432" s="930"/>
      <c r="Q432" s="931"/>
      <c r="R432" s="929"/>
      <c r="S432" s="931"/>
      <c r="U432" s="173"/>
      <c r="Y432" s="174"/>
    </row>
    <row r="433" spans="1:25" ht="20.25" customHeight="1">
      <c r="A433" s="171">
        <v>4</v>
      </c>
      <c r="B433" s="720"/>
      <c r="C433" s="172"/>
      <c r="D433" s="720"/>
      <c r="E433" s="1001"/>
      <c r="F433" s="1002"/>
      <c r="G433" s="718"/>
      <c r="H433" s="171">
        <v>4</v>
      </c>
      <c r="I433" s="720"/>
      <c r="J433" s="929"/>
      <c r="K433" s="930"/>
      <c r="L433" s="930"/>
      <c r="M433" s="930"/>
      <c r="N433" s="931"/>
      <c r="O433" s="929"/>
      <c r="P433" s="930"/>
      <c r="Q433" s="931"/>
      <c r="R433" s="929"/>
      <c r="S433" s="931"/>
      <c r="T433" s="158"/>
      <c r="U433" s="929" t="s">
        <v>358</v>
      </c>
      <c r="V433" s="930"/>
      <c r="W433" s="930"/>
      <c r="X433" s="930"/>
      <c r="Y433" s="931"/>
    </row>
    <row r="434" spans="1:25" ht="20.25" customHeight="1">
      <c r="A434" s="171">
        <v>5</v>
      </c>
      <c r="B434" s="720"/>
      <c r="C434" s="172"/>
      <c r="D434" s="720"/>
      <c r="E434" s="1001"/>
      <c r="F434" s="1002"/>
      <c r="G434" s="718"/>
      <c r="H434" s="171">
        <v>5</v>
      </c>
      <c r="I434" s="720"/>
      <c r="J434" s="929"/>
      <c r="K434" s="930"/>
      <c r="L434" s="930"/>
      <c r="M434" s="930"/>
      <c r="N434" s="931"/>
      <c r="O434" s="929"/>
      <c r="P434" s="930"/>
      <c r="Q434" s="931"/>
      <c r="R434" s="929"/>
      <c r="S434" s="931"/>
      <c r="T434" s="158"/>
      <c r="U434" s="492"/>
      <c r="V434" s="715"/>
      <c r="W434" s="715"/>
      <c r="X434" s="715"/>
      <c r="Y434" s="493"/>
    </row>
    <row r="435" spans="1:25" ht="20.25" customHeight="1">
      <c r="A435" s="171">
        <v>6</v>
      </c>
      <c r="B435" s="720"/>
      <c r="C435" s="172"/>
      <c r="D435" s="720"/>
      <c r="E435" s="1001"/>
      <c r="F435" s="1002"/>
      <c r="G435" s="718"/>
      <c r="H435" s="171">
        <v>6</v>
      </c>
      <c r="I435" s="720"/>
      <c r="J435" s="929"/>
      <c r="K435" s="930"/>
      <c r="L435" s="930"/>
      <c r="M435" s="930"/>
      <c r="N435" s="931"/>
      <c r="O435" s="929"/>
      <c r="P435" s="930"/>
      <c r="Q435" s="931"/>
      <c r="R435" s="929"/>
      <c r="S435" s="931"/>
      <c r="T435" s="158"/>
      <c r="U435" s="492"/>
      <c r="V435" s="715"/>
      <c r="W435" s="715"/>
      <c r="X435" s="715"/>
      <c r="Y435" s="493"/>
    </row>
    <row r="436" spans="1:25" ht="20.25" customHeight="1">
      <c r="A436" s="171">
        <v>7</v>
      </c>
      <c r="B436" s="720"/>
      <c r="C436" s="172"/>
      <c r="D436" s="720"/>
      <c r="E436" s="1001"/>
      <c r="F436" s="1002"/>
      <c r="G436" s="718"/>
      <c r="H436" s="171">
        <v>7</v>
      </c>
      <c r="I436" s="720"/>
      <c r="J436" s="929"/>
      <c r="K436" s="930"/>
      <c r="L436" s="930"/>
      <c r="M436" s="930"/>
      <c r="N436" s="931"/>
      <c r="O436" s="929"/>
      <c r="P436" s="930"/>
      <c r="Q436" s="931"/>
      <c r="R436" s="929"/>
      <c r="S436" s="931"/>
      <c r="U436" s="173"/>
      <c r="Y436" s="174"/>
    </row>
    <row r="437" spans="1:25" ht="20.25" customHeight="1">
      <c r="A437" s="171">
        <v>8</v>
      </c>
      <c r="B437" s="720"/>
      <c r="C437" s="172"/>
      <c r="D437" s="720"/>
      <c r="E437" s="1001"/>
      <c r="F437" s="1002"/>
      <c r="G437" s="718"/>
      <c r="H437" s="171">
        <v>8</v>
      </c>
      <c r="I437" s="720"/>
      <c r="J437" s="929"/>
      <c r="K437" s="930"/>
      <c r="L437" s="930"/>
      <c r="M437" s="930"/>
      <c r="N437" s="931"/>
      <c r="O437" s="929"/>
      <c r="P437" s="930"/>
      <c r="Q437" s="931"/>
      <c r="R437" s="929"/>
      <c r="S437" s="931"/>
      <c r="T437" s="158"/>
      <c r="U437" s="175"/>
      <c r="V437" s="176"/>
      <c r="W437" s="176"/>
      <c r="X437" s="176"/>
      <c r="Y437" s="177"/>
    </row>
    <row r="438" spans="1:25" ht="12" customHeight="1">
      <c r="A438" s="714"/>
      <c r="B438" s="715"/>
      <c r="C438" s="167"/>
      <c r="D438" s="715"/>
      <c r="E438" s="718"/>
      <c r="F438" s="718"/>
      <c r="G438" s="718"/>
      <c r="H438" s="714"/>
      <c r="I438" s="715"/>
      <c r="J438" s="715"/>
      <c r="K438" s="715"/>
      <c r="L438" s="715"/>
      <c r="M438" s="715"/>
      <c r="N438" s="715"/>
      <c r="O438" s="715"/>
      <c r="P438" s="715"/>
      <c r="Q438" s="715"/>
      <c r="R438" s="715"/>
      <c r="S438" s="715"/>
      <c r="T438" s="158"/>
      <c r="U438" s="158"/>
      <c r="V438" s="158"/>
      <c r="W438" s="158"/>
      <c r="X438" s="158"/>
      <c r="Y438" s="158"/>
    </row>
    <row r="439" spans="1:25" ht="38.25" customHeight="1">
      <c r="A439" s="942" t="s">
        <v>360</v>
      </c>
      <c r="B439" s="943"/>
      <c r="C439" s="943"/>
      <c r="D439" s="944"/>
      <c r="E439" s="929" t="s">
        <v>4</v>
      </c>
      <c r="F439" s="931"/>
      <c r="G439" s="945">
        <f>G406</f>
        <v>46271</v>
      </c>
      <c r="H439" s="946"/>
      <c r="I439" s="947"/>
      <c r="J439" s="929" t="s">
        <v>5</v>
      </c>
      <c r="K439" s="931"/>
      <c r="L439" s="948" t="str">
        <f>L406</f>
        <v>Tilsley</v>
      </c>
      <c r="M439" s="949"/>
      <c r="N439" s="949"/>
      <c r="O439" s="949"/>
      <c r="P439" s="949"/>
      <c r="Q439" s="950"/>
      <c r="R439" s="929" t="s">
        <v>340</v>
      </c>
      <c r="S439" s="931"/>
      <c r="T439" s="948" t="str">
        <f>T406</f>
        <v>Oxfordshire Track and Field League 2026</v>
      </c>
      <c r="U439" s="949"/>
      <c r="V439" s="949"/>
      <c r="W439" s="949"/>
      <c r="X439" s="949"/>
      <c r="Y439" s="950"/>
    </row>
    <row r="440" spans="1:25" ht="38.25" customHeight="1">
      <c r="A440" s="929" t="s">
        <v>283</v>
      </c>
      <c r="B440" s="931"/>
      <c r="C440" s="948" t="str">
        <f>C407</f>
        <v>Javelin U16 Girls (0 athletes) - 500g</v>
      </c>
      <c r="D440" s="950"/>
      <c r="E440" s="929" t="s">
        <v>341</v>
      </c>
      <c r="F440" s="931"/>
      <c r="G440" s="951">
        <f>G407</f>
        <v>0.58333333333333337</v>
      </c>
      <c r="H440" s="952"/>
      <c r="I440" s="953"/>
      <c r="J440" s="929" t="s">
        <v>342</v>
      </c>
      <c r="K440" s="930"/>
      <c r="L440" s="956">
        <f>L407</f>
        <v>32.75</v>
      </c>
      <c r="M440" s="957"/>
      <c r="N440" s="998" t="s">
        <v>361</v>
      </c>
      <c r="O440" s="999"/>
      <c r="P440" s="999"/>
      <c r="Q440" s="999"/>
      <c r="R440" s="999"/>
      <c r="S440" s="999"/>
      <c r="T440" s="999"/>
      <c r="U440" s="999"/>
      <c r="V440" s="999"/>
      <c r="W440" s="999"/>
      <c r="X440" s="999"/>
      <c r="Y440" s="1000"/>
    </row>
    <row r="441" spans="1:25" ht="20.25" customHeight="1">
      <c r="A441" s="158"/>
      <c r="B441" s="158"/>
      <c r="C441" s="158"/>
      <c r="D441" s="159"/>
      <c r="E441" s="715"/>
      <c r="F441" s="715"/>
      <c r="G441" s="160"/>
      <c r="H441" s="160"/>
      <c r="I441" s="715"/>
      <c r="J441" s="715"/>
      <c r="K441" s="713"/>
      <c r="L441" s="713"/>
      <c r="M441" s="713"/>
      <c r="N441" s="161"/>
      <c r="O441" s="161"/>
      <c r="P441" s="162"/>
      <c r="Q441" s="161"/>
      <c r="R441" s="163"/>
      <c r="S441" s="163"/>
      <c r="T441" s="163"/>
      <c r="U441" s="163"/>
      <c r="V441" s="163"/>
      <c r="W441" s="163"/>
      <c r="X441" s="163"/>
      <c r="Y441" s="163"/>
    </row>
    <row r="442" spans="1:25" ht="38.25" customHeight="1">
      <c r="A442" s="958" t="s">
        <v>344</v>
      </c>
      <c r="B442" s="960" t="s">
        <v>302</v>
      </c>
      <c r="C442" s="960" t="s">
        <v>345</v>
      </c>
      <c r="D442" s="960" t="s">
        <v>346</v>
      </c>
      <c r="E442" s="962" t="s">
        <v>362</v>
      </c>
      <c r="F442" s="963"/>
      <c r="G442" s="962" t="s">
        <v>363</v>
      </c>
      <c r="H442" s="963"/>
      <c r="I442" s="962" t="s">
        <v>364</v>
      </c>
      <c r="J442" s="963"/>
      <c r="K442" s="962" t="s">
        <v>365</v>
      </c>
      <c r="L442" s="963"/>
      <c r="M442" s="987" t="s">
        <v>366</v>
      </c>
      <c r="N442" s="988"/>
      <c r="O442" s="962" t="s">
        <v>367</v>
      </c>
      <c r="P442" s="963"/>
      <c r="Q442" s="962" t="s">
        <v>368</v>
      </c>
      <c r="R442" s="963"/>
      <c r="S442" s="962" t="s">
        <v>369</v>
      </c>
      <c r="T442" s="963"/>
      <c r="U442" s="962" t="s">
        <v>370</v>
      </c>
      <c r="V442" s="963"/>
      <c r="W442" s="938" t="s">
        <v>350</v>
      </c>
      <c r="X442" s="940" t="s">
        <v>351</v>
      </c>
      <c r="Y442" s="941"/>
    </row>
    <row r="443" spans="1:25" ht="20.25" customHeight="1">
      <c r="A443" s="959"/>
      <c r="B443" s="961"/>
      <c r="C443" s="961"/>
      <c r="D443" s="961"/>
      <c r="E443" s="940" t="s">
        <v>352</v>
      </c>
      <c r="F443" s="941"/>
      <c r="G443" s="940" t="s">
        <v>352</v>
      </c>
      <c r="H443" s="941"/>
      <c r="I443" s="940" t="s">
        <v>352</v>
      </c>
      <c r="J443" s="941"/>
      <c r="K443" s="940" t="s">
        <v>352</v>
      </c>
      <c r="L443" s="941"/>
      <c r="M443" s="989"/>
      <c r="N443" s="990"/>
      <c r="O443" s="940" t="s">
        <v>352</v>
      </c>
      <c r="P443" s="941"/>
      <c r="Q443" s="940" t="s">
        <v>352</v>
      </c>
      <c r="R443" s="941"/>
      <c r="S443" s="940" t="s">
        <v>352</v>
      </c>
      <c r="T443" s="941"/>
      <c r="U443" s="940" t="s">
        <v>352</v>
      </c>
      <c r="V443" s="941"/>
      <c r="W443" s="939"/>
      <c r="X443" s="719" t="s">
        <v>71</v>
      </c>
      <c r="Y443" s="719" t="s">
        <v>65</v>
      </c>
    </row>
    <row r="444" spans="1:25" ht="24" customHeight="1">
      <c r="A444" s="717">
        <v>17</v>
      </c>
      <c r="B444" s="755" t="str" cm="1">
        <f t="array" ref="B444">IFERROR(_xlfn.DROP(_xlfn.ANCHORARRAY(DataCalcs!$CY$413),16),"")</f>
        <v/>
      </c>
      <c r="C444" s="754"/>
      <c r="D444" s="754"/>
      <c r="E444" s="934"/>
      <c r="F444" s="935"/>
      <c r="G444" s="934"/>
      <c r="H444" s="935"/>
      <c r="I444" s="934"/>
      <c r="J444" s="935"/>
      <c r="K444" s="929" t="s">
        <v>371</v>
      </c>
      <c r="L444" s="931"/>
      <c r="M444" s="929" t="s">
        <v>371</v>
      </c>
      <c r="N444" s="931"/>
      <c r="O444" s="929" t="s">
        <v>371</v>
      </c>
      <c r="P444" s="931"/>
      <c r="Q444" s="929" t="s">
        <v>371</v>
      </c>
      <c r="R444" s="931"/>
      <c r="S444" s="929" t="s">
        <v>371</v>
      </c>
      <c r="T444" s="931"/>
      <c r="U444" s="968"/>
      <c r="V444" s="957"/>
      <c r="W444" s="720"/>
      <c r="X444" s="720"/>
      <c r="Y444" s="720"/>
    </row>
    <row r="445" spans="1:25" ht="24" customHeight="1">
      <c r="A445" s="717">
        <v>18</v>
      </c>
      <c r="B445" s="755"/>
      <c r="C445" s="754"/>
      <c r="D445" s="754"/>
      <c r="E445" s="934"/>
      <c r="F445" s="935"/>
      <c r="G445" s="934"/>
      <c r="H445" s="935"/>
      <c r="I445" s="934"/>
      <c r="J445" s="935"/>
      <c r="K445" s="929" t="s">
        <v>371</v>
      </c>
      <c r="L445" s="931"/>
      <c r="M445" s="929" t="s">
        <v>371</v>
      </c>
      <c r="N445" s="931"/>
      <c r="O445" s="929" t="s">
        <v>371</v>
      </c>
      <c r="P445" s="931"/>
      <c r="Q445" s="929" t="s">
        <v>371</v>
      </c>
      <c r="R445" s="931"/>
      <c r="S445" s="929" t="s">
        <v>371</v>
      </c>
      <c r="T445" s="931"/>
      <c r="U445" s="968"/>
      <c r="V445" s="957"/>
      <c r="W445" s="720"/>
      <c r="X445" s="720"/>
      <c r="Y445" s="720"/>
    </row>
    <row r="446" spans="1:25" ht="24" customHeight="1">
      <c r="A446" s="720">
        <v>19</v>
      </c>
      <c r="B446" s="755"/>
      <c r="C446" s="754"/>
      <c r="D446" s="754"/>
      <c r="E446" s="934"/>
      <c r="F446" s="935"/>
      <c r="G446" s="934"/>
      <c r="H446" s="935"/>
      <c r="I446" s="934"/>
      <c r="J446" s="935"/>
      <c r="K446" s="929" t="s">
        <v>371</v>
      </c>
      <c r="L446" s="931"/>
      <c r="M446" s="929" t="s">
        <v>371</v>
      </c>
      <c r="N446" s="931"/>
      <c r="O446" s="929" t="s">
        <v>371</v>
      </c>
      <c r="P446" s="931"/>
      <c r="Q446" s="929" t="s">
        <v>371</v>
      </c>
      <c r="R446" s="931"/>
      <c r="S446" s="929" t="s">
        <v>371</v>
      </c>
      <c r="T446" s="931"/>
      <c r="U446" s="968"/>
      <c r="V446" s="957"/>
      <c r="W446" s="720"/>
      <c r="X446" s="720"/>
      <c r="Y446" s="720"/>
    </row>
    <row r="447" spans="1:25" ht="24" customHeight="1">
      <c r="A447" s="720">
        <v>20</v>
      </c>
      <c r="B447" s="755"/>
      <c r="C447" s="754"/>
      <c r="D447" s="754"/>
      <c r="E447" s="934"/>
      <c r="F447" s="935"/>
      <c r="G447" s="934"/>
      <c r="H447" s="935"/>
      <c r="I447" s="934"/>
      <c r="J447" s="935"/>
      <c r="K447" s="929" t="s">
        <v>371</v>
      </c>
      <c r="L447" s="931"/>
      <c r="M447" s="929" t="s">
        <v>371</v>
      </c>
      <c r="N447" s="931"/>
      <c r="O447" s="929" t="s">
        <v>371</v>
      </c>
      <c r="P447" s="931"/>
      <c r="Q447" s="929" t="s">
        <v>371</v>
      </c>
      <c r="R447" s="931"/>
      <c r="S447" s="929" t="s">
        <v>371</v>
      </c>
      <c r="T447" s="931"/>
      <c r="U447" s="968"/>
      <c r="V447" s="957"/>
      <c r="W447" s="720"/>
      <c r="X447" s="720"/>
      <c r="Y447" s="720"/>
    </row>
    <row r="448" spans="1:25" ht="24" customHeight="1">
      <c r="A448" s="720">
        <v>21</v>
      </c>
      <c r="B448" s="755"/>
      <c r="C448" s="754"/>
      <c r="D448" s="754"/>
      <c r="E448" s="934"/>
      <c r="F448" s="935"/>
      <c r="G448" s="934"/>
      <c r="H448" s="935"/>
      <c r="I448" s="934"/>
      <c r="J448" s="935"/>
      <c r="K448" s="929" t="s">
        <v>371</v>
      </c>
      <c r="L448" s="931"/>
      <c r="M448" s="929" t="s">
        <v>371</v>
      </c>
      <c r="N448" s="931"/>
      <c r="O448" s="929" t="s">
        <v>371</v>
      </c>
      <c r="P448" s="931"/>
      <c r="Q448" s="929" t="s">
        <v>371</v>
      </c>
      <c r="R448" s="931"/>
      <c r="S448" s="929" t="s">
        <v>371</v>
      </c>
      <c r="T448" s="931"/>
      <c r="U448" s="968"/>
      <c r="V448" s="957"/>
      <c r="W448" s="720"/>
      <c r="X448" s="720"/>
      <c r="Y448" s="720"/>
    </row>
    <row r="449" spans="1:25" ht="24" customHeight="1">
      <c r="A449" s="720">
        <v>22</v>
      </c>
      <c r="B449" s="755"/>
      <c r="C449" s="754"/>
      <c r="D449" s="754"/>
      <c r="E449" s="934"/>
      <c r="F449" s="935"/>
      <c r="G449" s="934"/>
      <c r="H449" s="935"/>
      <c r="I449" s="934"/>
      <c r="J449" s="935"/>
      <c r="K449" s="929" t="s">
        <v>371</v>
      </c>
      <c r="L449" s="931"/>
      <c r="M449" s="929" t="s">
        <v>371</v>
      </c>
      <c r="N449" s="931"/>
      <c r="O449" s="929" t="s">
        <v>371</v>
      </c>
      <c r="P449" s="931"/>
      <c r="Q449" s="929" t="s">
        <v>371</v>
      </c>
      <c r="R449" s="931"/>
      <c r="S449" s="929" t="s">
        <v>371</v>
      </c>
      <c r="T449" s="931"/>
      <c r="U449" s="968"/>
      <c r="V449" s="957"/>
      <c r="W449" s="720"/>
      <c r="X449" s="720"/>
      <c r="Y449" s="720"/>
    </row>
    <row r="450" spans="1:25" ht="24" customHeight="1">
      <c r="A450" s="720">
        <v>23</v>
      </c>
      <c r="B450" s="755"/>
      <c r="C450" s="754"/>
      <c r="D450" s="754"/>
      <c r="E450" s="934"/>
      <c r="F450" s="935"/>
      <c r="G450" s="934"/>
      <c r="H450" s="935"/>
      <c r="I450" s="934"/>
      <c r="J450" s="935"/>
      <c r="K450" s="929" t="s">
        <v>371</v>
      </c>
      <c r="L450" s="931"/>
      <c r="M450" s="929" t="s">
        <v>371</v>
      </c>
      <c r="N450" s="931"/>
      <c r="O450" s="929" t="s">
        <v>371</v>
      </c>
      <c r="P450" s="931"/>
      <c r="Q450" s="929" t="s">
        <v>371</v>
      </c>
      <c r="R450" s="931"/>
      <c r="S450" s="929" t="s">
        <v>371</v>
      </c>
      <c r="T450" s="931"/>
      <c r="U450" s="968"/>
      <c r="V450" s="957"/>
      <c r="W450" s="720"/>
      <c r="X450" s="720"/>
      <c r="Y450" s="720"/>
    </row>
    <row r="451" spans="1:25" ht="24" customHeight="1">
      <c r="A451" s="720">
        <v>24</v>
      </c>
      <c r="B451" s="755"/>
      <c r="C451" s="754"/>
      <c r="D451" s="754"/>
      <c r="E451" s="934"/>
      <c r="F451" s="935"/>
      <c r="G451" s="934"/>
      <c r="H451" s="935"/>
      <c r="I451" s="934"/>
      <c r="J451" s="935"/>
      <c r="K451" s="929" t="s">
        <v>371</v>
      </c>
      <c r="L451" s="931"/>
      <c r="M451" s="929" t="s">
        <v>371</v>
      </c>
      <c r="N451" s="931"/>
      <c r="O451" s="929" t="s">
        <v>371</v>
      </c>
      <c r="P451" s="931"/>
      <c r="Q451" s="929" t="s">
        <v>371</v>
      </c>
      <c r="R451" s="931"/>
      <c r="S451" s="929" t="s">
        <v>371</v>
      </c>
      <c r="T451" s="931"/>
      <c r="U451" s="968"/>
      <c r="V451" s="957"/>
      <c r="W451" s="720"/>
      <c r="X451" s="720"/>
      <c r="Y451" s="720"/>
    </row>
    <row r="452" spans="1:25" ht="24" customHeight="1">
      <c r="A452" s="720">
        <v>25</v>
      </c>
      <c r="B452" s="755"/>
      <c r="C452" s="754"/>
      <c r="D452" s="754"/>
      <c r="E452" s="934"/>
      <c r="F452" s="935"/>
      <c r="G452" s="934"/>
      <c r="H452" s="935"/>
      <c r="I452" s="934"/>
      <c r="J452" s="935"/>
      <c r="K452" s="929" t="s">
        <v>371</v>
      </c>
      <c r="L452" s="931"/>
      <c r="M452" s="929" t="s">
        <v>371</v>
      </c>
      <c r="N452" s="931"/>
      <c r="O452" s="929" t="s">
        <v>371</v>
      </c>
      <c r="P452" s="931"/>
      <c r="Q452" s="929" t="s">
        <v>371</v>
      </c>
      <c r="R452" s="931"/>
      <c r="S452" s="929" t="s">
        <v>371</v>
      </c>
      <c r="T452" s="931"/>
      <c r="U452" s="968"/>
      <c r="V452" s="957"/>
      <c r="W452" s="720"/>
      <c r="X452" s="720"/>
      <c r="Y452" s="720"/>
    </row>
    <row r="453" spans="1:25" ht="24" customHeight="1">
      <c r="A453" s="720">
        <v>26</v>
      </c>
      <c r="B453" s="755"/>
      <c r="C453" s="754"/>
      <c r="D453" s="754"/>
      <c r="E453" s="934"/>
      <c r="F453" s="935"/>
      <c r="G453" s="934"/>
      <c r="H453" s="935"/>
      <c r="I453" s="934"/>
      <c r="J453" s="935"/>
      <c r="K453" s="929" t="s">
        <v>371</v>
      </c>
      <c r="L453" s="931"/>
      <c r="M453" s="929" t="s">
        <v>371</v>
      </c>
      <c r="N453" s="931"/>
      <c r="O453" s="929" t="s">
        <v>371</v>
      </c>
      <c r="P453" s="931"/>
      <c r="Q453" s="929" t="s">
        <v>371</v>
      </c>
      <c r="R453" s="931"/>
      <c r="S453" s="929" t="s">
        <v>371</v>
      </c>
      <c r="T453" s="931"/>
      <c r="U453" s="968"/>
      <c r="V453" s="957"/>
      <c r="W453" s="720"/>
      <c r="X453" s="720"/>
      <c r="Y453" s="720"/>
    </row>
    <row r="454" spans="1:25" ht="24" customHeight="1">
      <c r="A454" s="720">
        <v>27</v>
      </c>
      <c r="B454" s="755"/>
      <c r="C454" s="754"/>
      <c r="D454" s="754"/>
      <c r="E454" s="934"/>
      <c r="F454" s="935"/>
      <c r="G454" s="934"/>
      <c r="H454" s="935"/>
      <c r="I454" s="934"/>
      <c r="J454" s="935"/>
      <c r="K454" s="929" t="s">
        <v>371</v>
      </c>
      <c r="L454" s="931"/>
      <c r="M454" s="929" t="s">
        <v>371</v>
      </c>
      <c r="N454" s="931"/>
      <c r="O454" s="929" t="s">
        <v>371</v>
      </c>
      <c r="P454" s="931"/>
      <c r="Q454" s="929" t="s">
        <v>371</v>
      </c>
      <c r="R454" s="931"/>
      <c r="S454" s="929" t="s">
        <v>371</v>
      </c>
      <c r="T454" s="931"/>
      <c r="U454" s="968"/>
      <c r="V454" s="957"/>
      <c r="W454" s="720"/>
      <c r="X454" s="720"/>
      <c r="Y454" s="720"/>
    </row>
    <row r="455" spans="1:25" ht="24" customHeight="1">
      <c r="A455" s="720">
        <v>28</v>
      </c>
      <c r="B455" s="755"/>
      <c r="C455" s="754"/>
      <c r="D455" s="754"/>
      <c r="E455" s="934"/>
      <c r="F455" s="935"/>
      <c r="G455" s="934"/>
      <c r="H455" s="935"/>
      <c r="I455" s="934"/>
      <c r="J455" s="935"/>
      <c r="K455" s="929" t="s">
        <v>371</v>
      </c>
      <c r="L455" s="931"/>
      <c r="M455" s="929" t="s">
        <v>371</v>
      </c>
      <c r="N455" s="931"/>
      <c r="O455" s="929" t="s">
        <v>371</v>
      </c>
      <c r="P455" s="931"/>
      <c r="Q455" s="929" t="s">
        <v>371</v>
      </c>
      <c r="R455" s="931"/>
      <c r="S455" s="929" t="s">
        <v>371</v>
      </c>
      <c r="T455" s="931"/>
      <c r="U455" s="968"/>
      <c r="V455" s="957"/>
      <c r="W455" s="716"/>
      <c r="X455" s="716"/>
      <c r="Y455" s="716"/>
    </row>
    <row r="456" spans="1:25" ht="24" customHeight="1">
      <c r="A456" s="720">
        <v>29</v>
      </c>
      <c r="B456" s="755"/>
      <c r="C456" s="754"/>
      <c r="D456" s="754"/>
      <c r="E456" s="934"/>
      <c r="F456" s="935"/>
      <c r="G456" s="934"/>
      <c r="H456" s="935"/>
      <c r="I456" s="934"/>
      <c r="J456" s="935"/>
      <c r="K456" s="929" t="s">
        <v>371</v>
      </c>
      <c r="L456" s="931"/>
      <c r="M456" s="929" t="s">
        <v>371</v>
      </c>
      <c r="N456" s="931"/>
      <c r="O456" s="929" t="s">
        <v>371</v>
      </c>
      <c r="P456" s="931"/>
      <c r="Q456" s="929" t="s">
        <v>371</v>
      </c>
      <c r="R456" s="931"/>
      <c r="S456" s="929" t="s">
        <v>371</v>
      </c>
      <c r="T456" s="931"/>
      <c r="U456" s="968"/>
      <c r="V456" s="957"/>
      <c r="W456" s="720"/>
      <c r="X456" s="720"/>
      <c r="Y456" s="720"/>
    </row>
    <row r="457" spans="1:25" ht="24" customHeight="1">
      <c r="A457" s="720">
        <v>30</v>
      </c>
      <c r="B457" s="755"/>
      <c r="C457" s="754"/>
      <c r="D457" s="754"/>
      <c r="E457" s="934"/>
      <c r="F457" s="935"/>
      <c r="G457" s="934"/>
      <c r="H457" s="935"/>
      <c r="I457" s="934"/>
      <c r="J457" s="935"/>
      <c r="K457" s="929" t="s">
        <v>371</v>
      </c>
      <c r="L457" s="931"/>
      <c r="M457" s="929" t="s">
        <v>371</v>
      </c>
      <c r="N457" s="931"/>
      <c r="O457" s="929" t="s">
        <v>371</v>
      </c>
      <c r="P457" s="931"/>
      <c r="Q457" s="929" t="s">
        <v>371</v>
      </c>
      <c r="R457" s="931"/>
      <c r="S457" s="929" t="s">
        <v>371</v>
      </c>
      <c r="T457" s="931"/>
      <c r="U457" s="968"/>
      <c r="V457" s="957"/>
      <c r="W457" s="720"/>
      <c r="X457" s="720"/>
      <c r="Y457" s="720"/>
    </row>
    <row r="458" spans="1:25" ht="24" customHeight="1">
      <c r="A458" s="720">
        <v>31</v>
      </c>
      <c r="B458" s="755"/>
      <c r="C458" s="754"/>
      <c r="D458" s="754"/>
      <c r="E458" s="934"/>
      <c r="F458" s="935"/>
      <c r="G458" s="934"/>
      <c r="H458" s="935"/>
      <c r="I458" s="934"/>
      <c r="J458" s="935"/>
      <c r="K458" s="929" t="s">
        <v>371</v>
      </c>
      <c r="L458" s="931"/>
      <c r="M458" s="929" t="s">
        <v>371</v>
      </c>
      <c r="N458" s="931"/>
      <c r="O458" s="929" t="s">
        <v>371</v>
      </c>
      <c r="P458" s="931"/>
      <c r="Q458" s="929" t="s">
        <v>371</v>
      </c>
      <c r="R458" s="931"/>
      <c r="S458" s="929" t="s">
        <v>371</v>
      </c>
      <c r="T458" s="931"/>
      <c r="U458" s="968"/>
      <c r="V458" s="957"/>
      <c r="W458" s="720"/>
      <c r="X458" s="720"/>
      <c r="Y458" s="720"/>
    </row>
    <row r="459" spans="1:25" ht="24" customHeight="1">
      <c r="A459" s="720">
        <v>32</v>
      </c>
      <c r="B459" s="755"/>
      <c r="C459" s="754"/>
      <c r="D459" s="754"/>
      <c r="E459" s="934"/>
      <c r="F459" s="935"/>
      <c r="G459" s="934"/>
      <c r="H459" s="935"/>
      <c r="I459" s="934"/>
      <c r="J459" s="935"/>
      <c r="K459" s="929" t="s">
        <v>371</v>
      </c>
      <c r="L459" s="931"/>
      <c r="M459" s="929" t="s">
        <v>371</v>
      </c>
      <c r="N459" s="931"/>
      <c r="O459" s="929" t="s">
        <v>371</v>
      </c>
      <c r="P459" s="931"/>
      <c r="Q459" s="929" t="s">
        <v>371</v>
      </c>
      <c r="R459" s="931"/>
      <c r="S459" s="929" t="s">
        <v>371</v>
      </c>
      <c r="T459" s="931"/>
      <c r="U459" s="968"/>
      <c r="V459" s="957"/>
      <c r="W459" s="720"/>
      <c r="X459" s="720"/>
      <c r="Y459" s="720"/>
    </row>
    <row r="460" spans="1:25" ht="20.25" customHeight="1">
      <c r="A460" s="158"/>
      <c r="B460" s="158"/>
      <c r="C460" s="167"/>
      <c r="D460" s="167"/>
      <c r="E460" s="158"/>
      <c r="F460" s="158"/>
      <c r="G460" s="158"/>
      <c r="H460" s="158"/>
      <c r="I460" s="158"/>
      <c r="J460" s="158"/>
      <c r="K460" s="158"/>
      <c r="L460" s="158"/>
      <c r="M460" s="158"/>
      <c r="N460" s="158"/>
      <c r="O460" s="158"/>
      <c r="P460" s="158"/>
      <c r="Q460" s="158"/>
      <c r="R460" s="158"/>
      <c r="S460" s="158"/>
      <c r="T460" s="158"/>
      <c r="U460" s="158"/>
      <c r="V460" s="158"/>
      <c r="W460" s="158"/>
      <c r="X460" s="158"/>
      <c r="Y460" s="158"/>
    </row>
    <row r="461" spans="1:25" ht="20.25" customHeight="1">
      <c r="A461" s="928"/>
      <c r="B461" s="928"/>
      <c r="C461" s="928"/>
      <c r="D461" s="928"/>
      <c r="E461" s="928"/>
      <c r="F461" s="928"/>
      <c r="G461" s="715"/>
      <c r="H461" s="928"/>
      <c r="I461" s="928"/>
      <c r="J461" s="928"/>
      <c r="K461" s="928"/>
      <c r="L461" s="928"/>
      <c r="M461" s="928"/>
      <c r="N461" s="928"/>
      <c r="O461" s="928"/>
      <c r="P461" s="928"/>
      <c r="Q461" s="928"/>
      <c r="R461" s="928"/>
      <c r="S461" s="928"/>
      <c r="T461" s="158"/>
      <c r="U461" s="929" t="s">
        <v>355</v>
      </c>
      <c r="V461" s="930"/>
      <c r="W461" s="930"/>
      <c r="X461" s="930"/>
      <c r="Y461" s="931"/>
    </row>
    <row r="462" spans="1:25" ht="20.25" customHeight="1">
      <c r="A462" s="158"/>
      <c r="B462" s="715"/>
      <c r="C462" s="715"/>
      <c r="D462" s="715"/>
      <c r="E462" s="979"/>
      <c r="F462" s="979"/>
      <c r="G462" s="715"/>
      <c r="H462" s="158"/>
      <c r="I462" s="715"/>
      <c r="J462" s="928"/>
      <c r="K462" s="928"/>
      <c r="L462" s="928"/>
      <c r="M462" s="928"/>
      <c r="N462" s="928"/>
      <c r="O462" s="928"/>
      <c r="P462" s="928"/>
      <c r="Q462" s="928"/>
      <c r="R462" s="979"/>
      <c r="S462" s="979"/>
      <c r="T462" s="158"/>
      <c r="U462" s="169"/>
      <c r="V462" s="158"/>
      <c r="W462" s="158"/>
      <c r="X462" s="158"/>
      <c r="Y462" s="170"/>
    </row>
    <row r="463" spans="1:25" ht="20.25" customHeight="1">
      <c r="A463" s="714"/>
      <c r="B463" s="715"/>
      <c r="C463" s="167"/>
      <c r="D463" s="715"/>
      <c r="E463" s="978"/>
      <c r="F463" s="978"/>
      <c r="G463" s="718"/>
      <c r="H463" s="714"/>
      <c r="I463" s="715"/>
      <c r="J463" s="928"/>
      <c r="K463" s="928"/>
      <c r="L463" s="928"/>
      <c r="M463" s="928"/>
      <c r="N463" s="928"/>
      <c r="O463" s="928"/>
      <c r="P463" s="928"/>
      <c r="Q463" s="928"/>
      <c r="R463" s="928"/>
      <c r="S463" s="928"/>
      <c r="T463" s="158"/>
      <c r="U463" s="169"/>
      <c r="V463" s="158"/>
      <c r="W463" s="158"/>
      <c r="X463" s="158"/>
      <c r="Y463" s="170"/>
    </row>
    <row r="464" spans="1:25" ht="20.25" customHeight="1">
      <c r="A464" s="714"/>
      <c r="B464" s="715"/>
      <c r="C464" s="167"/>
      <c r="D464" s="715"/>
      <c r="E464" s="978"/>
      <c r="F464" s="978"/>
      <c r="G464" s="718"/>
      <c r="H464" s="714"/>
      <c r="I464" s="715"/>
      <c r="J464" s="928"/>
      <c r="K464" s="928"/>
      <c r="L464" s="928"/>
      <c r="M464" s="928"/>
      <c r="N464" s="928"/>
      <c r="O464" s="928"/>
      <c r="P464" s="928"/>
      <c r="Q464" s="928"/>
      <c r="R464" s="928"/>
      <c r="S464" s="928"/>
      <c r="T464" s="158"/>
      <c r="U464" s="169"/>
      <c r="V464" s="158"/>
      <c r="W464" s="158"/>
      <c r="X464" s="158"/>
      <c r="Y464" s="170"/>
    </row>
    <row r="465" spans="1:25" ht="20.25" customHeight="1">
      <c r="A465" s="714"/>
      <c r="B465" s="715"/>
      <c r="C465" s="167"/>
      <c r="D465" s="715"/>
      <c r="E465" s="978"/>
      <c r="F465" s="978"/>
      <c r="G465" s="718"/>
      <c r="H465" s="714"/>
      <c r="I465" s="715"/>
      <c r="J465" s="928"/>
      <c r="K465" s="928"/>
      <c r="L465" s="928"/>
      <c r="M465" s="928"/>
      <c r="N465" s="928"/>
      <c r="O465" s="928"/>
      <c r="P465" s="928"/>
      <c r="Q465" s="928"/>
      <c r="R465" s="928"/>
      <c r="S465" s="928"/>
      <c r="U465" s="173"/>
      <c r="Y465" s="174"/>
    </row>
    <row r="466" spans="1:25" ht="20.25" customHeight="1">
      <c r="A466" s="714"/>
      <c r="B466" s="715"/>
      <c r="C466" s="167"/>
      <c r="D466" s="715"/>
      <c r="E466" s="978"/>
      <c r="F466" s="978"/>
      <c r="G466" s="718"/>
      <c r="H466" s="714"/>
      <c r="I466" s="715"/>
      <c r="J466" s="928"/>
      <c r="K466" s="928"/>
      <c r="L466" s="928"/>
      <c r="M466" s="928"/>
      <c r="N466" s="928"/>
      <c r="O466" s="928"/>
      <c r="P466" s="928"/>
      <c r="Q466" s="928"/>
      <c r="R466" s="928"/>
      <c r="S466" s="928"/>
      <c r="T466" s="158"/>
      <c r="U466" s="929" t="s">
        <v>358</v>
      </c>
      <c r="V466" s="930"/>
      <c r="W466" s="930"/>
      <c r="X466" s="930"/>
      <c r="Y466" s="931"/>
    </row>
    <row r="467" spans="1:25" ht="20.25" customHeight="1">
      <c r="A467" s="714"/>
      <c r="B467" s="715"/>
      <c r="C467" s="167"/>
      <c r="D467" s="715"/>
      <c r="E467" s="978"/>
      <c r="F467" s="978"/>
      <c r="G467" s="718"/>
      <c r="H467" s="714"/>
      <c r="I467" s="715"/>
      <c r="J467" s="928"/>
      <c r="K467" s="928"/>
      <c r="L467" s="928"/>
      <c r="M467" s="928"/>
      <c r="N467" s="928"/>
      <c r="O467" s="928"/>
      <c r="P467" s="928"/>
      <c r="Q467" s="928"/>
      <c r="R467" s="928"/>
      <c r="S467" s="928"/>
      <c r="T467" s="158"/>
      <c r="U467" s="492"/>
      <c r="V467" s="715"/>
      <c r="W467" s="715"/>
      <c r="X467" s="715"/>
      <c r="Y467" s="493"/>
    </row>
    <row r="468" spans="1:25" ht="20.25" customHeight="1">
      <c r="A468" s="714"/>
      <c r="B468" s="715"/>
      <c r="C468" s="167"/>
      <c r="D468" s="715"/>
      <c r="E468" s="978"/>
      <c r="F468" s="978"/>
      <c r="G468" s="718"/>
      <c r="H468" s="714"/>
      <c r="I468" s="715"/>
      <c r="J468" s="928"/>
      <c r="K468" s="928"/>
      <c r="L468" s="928"/>
      <c r="M468" s="928"/>
      <c r="N468" s="928"/>
      <c r="O468" s="928"/>
      <c r="P468" s="928"/>
      <c r="Q468" s="928"/>
      <c r="R468" s="928"/>
      <c r="S468" s="928"/>
      <c r="T468" s="158"/>
      <c r="U468" s="492"/>
      <c r="V468" s="715"/>
      <c r="W468" s="715"/>
      <c r="X468" s="715"/>
      <c r="Y468" s="493"/>
    </row>
    <row r="469" spans="1:25" ht="20.25" customHeight="1">
      <c r="A469" s="714"/>
      <c r="B469" s="715"/>
      <c r="C469" s="167"/>
      <c r="D469" s="715"/>
      <c r="E469" s="978"/>
      <c r="F469" s="978"/>
      <c r="G469" s="718"/>
      <c r="H469" s="714"/>
      <c r="I469" s="715"/>
      <c r="J469" s="928"/>
      <c r="K469" s="928"/>
      <c r="L469" s="928"/>
      <c r="M469" s="928"/>
      <c r="N469" s="928"/>
      <c r="O469" s="928"/>
      <c r="P469" s="928"/>
      <c r="Q469" s="928"/>
      <c r="R469" s="928"/>
      <c r="S469" s="928"/>
      <c r="U469" s="173"/>
      <c r="Y469" s="174"/>
    </row>
    <row r="470" spans="1:25" ht="20.25" customHeight="1">
      <c r="A470" s="714"/>
      <c r="B470" s="715"/>
      <c r="C470" s="167"/>
      <c r="D470" s="715"/>
      <c r="E470" s="978"/>
      <c r="F470" s="978"/>
      <c r="G470" s="718"/>
      <c r="H470" s="714"/>
      <c r="I470" s="715"/>
      <c r="J470" s="928"/>
      <c r="K470" s="928"/>
      <c r="L470" s="928"/>
      <c r="M470" s="928"/>
      <c r="N470" s="928"/>
      <c r="O470" s="928"/>
      <c r="P470" s="928"/>
      <c r="Q470" s="928"/>
      <c r="R470" s="928"/>
      <c r="S470" s="928"/>
      <c r="T470" s="158"/>
      <c r="U470" s="175"/>
      <c r="V470" s="176"/>
      <c r="W470" s="176"/>
      <c r="X470" s="176"/>
      <c r="Y470" s="177"/>
    </row>
    <row r="471" spans="1:25" ht="12" customHeight="1">
      <c r="A471" s="714"/>
      <c r="B471" s="715"/>
      <c r="C471" s="167"/>
      <c r="D471" s="715"/>
      <c r="E471" s="718"/>
      <c r="F471" s="718"/>
      <c r="G471" s="718"/>
      <c r="H471" s="714"/>
      <c r="I471" s="715"/>
      <c r="J471" s="715"/>
      <c r="K471" s="715"/>
      <c r="L471" s="715"/>
      <c r="M471" s="715"/>
      <c r="N471" s="715"/>
      <c r="O471" s="715"/>
      <c r="P471" s="715"/>
      <c r="Q471" s="715"/>
      <c r="R471" s="715"/>
      <c r="S471" s="715"/>
      <c r="T471" s="158"/>
      <c r="U471" s="158"/>
      <c r="V471" s="158"/>
      <c r="W471" s="158"/>
      <c r="X471" s="158"/>
      <c r="Y471" s="158"/>
    </row>
    <row r="472" spans="1:25" ht="38.25" customHeight="1">
      <c r="A472" s="942" t="s">
        <v>360</v>
      </c>
      <c r="B472" s="943"/>
      <c r="C472" s="943"/>
      <c r="D472" s="944"/>
      <c r="E472" s="929" t="s">
        <v>4</v>
      </c>
      <c r="F472" s="931"/>
      <c r="G472" s="945">
        <f>Boys!$G$3</f>
        <v>46271</v>
      </c>
      <c r="H472" s="946"/>
      <c r="I472" s="947"/>
      <c r="J472" s="929" t="s">
        <v>5</v>
      </c>
      <c r="K472" s="931"/>
      <c r="L472" s="948" t="str">
        <f>$L$10</f>
        <v>Tilsley</v>
      </c>
      <c r="M472" s="949"/>
      <c r="N472" s="949"/>
      <c r="O472" s="949"/>
      <c r="P472" s="949"/>
      <c r="Q472" s="950"/>
      <c r="R472" s="929" t="s">
        <v>340</v>
      </c>
      <c r="S472" s="931"/>
      <c r="T472" s="948" t="str">
        <f>'Read Me First'!$A$1</f>
        <v>Oxfordshire Track and Field League 2026</v>
      </c>
      <c r="U472" s="949"/>
      <c r="V472" s="949"/>
      <c r="W472" s="949"/>
      <c r="X472" s="949"/>
      <c r="Y472" s="950"/>
    </row>
    <row r="473" spans="1:25" ht="38.25" customHeight="1">
      <c r="A473" s="929" t="s">
        <v>283</v>
      </c>
      <c r="B473" s="931"/>
      <c r="C473" s="948" t="str">
        <f>"Long Jump U16 Girls (" &amp;DataCalcs!$L$722 &amp; " athletes)"</f>
        <v>Long Jump U16 Girls (0 athletes)</v>
      </c>
      <c r="D473" s="950"/>
      <c r="E473" s="929" t="s">
        <v>341</v>
      </c>
      <c r="F473" s="931"/>
      <c r="G473" s="951">
        <f>DataTables!$Q$100</f>
        <v>0.625</v>
      </c>
      <c r="H473" s="952"/>
      <c r="I473" s="953"/>
      <c r="J473" s="929" t="s">
        <v>342</v>
      </c>
      <c r="K473" s="930"/>
      <c r="L473" s="956">
        <f>DataTables!$N$100</f>
        <v>5.28</v>
      </c>
      <c r="M473" s="957"/>
      <c r="N473" s="948" t="s">
        <v>361</v>
      </c>
      <c r="O473" s="949"/>
      <c r="P473" s="949"/>
      <c r="Q473" s="949"/>
      <c r="R473" s="949"/>
      <c r="S473" s="949"/>
      <c r="T473" s="949"/>
      <c r="U473" s="949"/>
      <c r="V473" s="949"/>
      <c r="W473" s="949"/>
      <c r="X473" s="949"/>
      <c r="Y473" s="950"/>
    </row>
    <row r="474" spans="1:25" ht="20.25" customHeight="1">
      <c r="A474" s="158"/>
      <c r="B474" s="158"/>
      <c r="C474" s="158"/>
      <c r="D474" s="159"/>
      <c r="E474" s="715"/>
      <c r="F474" s="715"/>
      <c r="G474" s="160"/>
      <c r="H474" s="160"/>
      <c r="I474" s="715"/>
      <c r="J474" s="715"/>
      <c r="K474" s="713"/>
      <c r="L474" s="713"/>
      <c r="M474" s="713"/>
      <c r="N474" s="161"/>
      <c r="O474" s="161"/>
      <c r="P474" s="162"/>
      <c r="Q474" s="161"/>
      <c r="R474" s="163"/>
      <c r="S474" s="163"/>
      <c r="T474" s="163"/>
      <c r="U474" s="163"/>
      <c r="V474" s="163"/>
      <c r="W474" s="163"/>
      <c r="X474" s="163"/>
      <c r="Y474" s="163"/>
    </row>
    <row r="475" spans="1:25" ht="38.25" customHeight="1">
      <c r="A475" s="958" t="s">
        <v>344</v>
      </c>
      <c r="B475" s="960" t="s">
        <v>302</v>
      </c>
      <c r="C475" s="960" t="s">
        <v>345</v>
      </c>
      <c r="D475" s="960" t="s">
        <v>346</v>
      </c>
      <c r="E475" s="962" t="s">
        <v>362</v>
      </c>
      <c r="F475" s="963"/>
      <c r="G475" s="962" t="s">
        <v>363</v>
      </c>
      <c r="H475" s="963"/>
      <c r="I475" s="962" t="s">
        <v>364</v>
      </c>
      <c r="J475" s="963"/>
      <c r="K475" s="962" t="s">
        <v>365</v>
      </c>
      <c r="L475" s="963"/>
      <c r="M475" s="987" t="s">
        <v>366</v>
      </c>
      <c r="N475" s="988"/>
      <c r="O475" s="962" t="s">
        <v>367</v>
      </c>
      <c r="P475" s="963"/>
      <c r="Q475" s="962" t="s">
        <v>368</v>
      </c>
      <c r="R475" s="963"/>
      <c r="S475" s="962" t="s">
        <v>369</v>
      </c>
      <c r="T475" s="963"/>
      <c r="U475" s="962" t="s">
        <v>370</v>
      </c>
      <c r="V475" s="963"/>
      <c r="W475" s="938" t="s">
        <v>350</v>
      </c>
      <c r="X475" s="940" t="s">
        <v>351</v>
      </c>
      <c r="Y475" s="941"/>
    </row>
    <row r="476" spans="1:25" ht="20.25" customHeight="1">
      <c r="A476" s="959"/>
      <c r="B476" s="961"/>
      <c r="C476" s="961"/>
      <c r="D476" s="961"/>
      <c r="E476" s="940" t="s">
        <v>352</v>
      </c>
      <c r="F476" s="941"/>
      <c r="G476" s="940" t="s">
        <v>352</v>
      </c>
      <c r="H476" s="941"/>
      <c r="I476" s="940" t="s">
        <v>352</v>
      </c>
      <c r="J476" s="941"/>
      <c r="K476" s="940" t="s">
        <v>352</v>
      </c>
      <c r="L476" s="941"/>
      <c r="M476" s="989"/>
      <c r="N476" s="990"/>
      <c r="O476" s="940" t="s">
        <v>352</v>
      </c>
      <c r="P476" s="941"/>
      <c r="Q476" s="940" t="s">
        <v>352</v>
      </c>
      <c r="R476" s="941"/>
      <c r="S476" s="940" t="s">
        <v>352</v>
      </c>
      <c r="T476" s="941"/>
      <c r="U476" s="940" t="s">
        <v>352</v>
      </c>
      <c r="V476" s="941"/>
      <c r="W476" s="939"/>
      <c r="X476" s="719" t="s">
        <v>71</v>
      </c>
      <c r="Y476" s="719" t="s">
        <v>65</v>
      </c>
    </row>
    <row r="477" spans="1:25" ht="24" customHeight="1">
      <c r="A477" s="717">
        <v>1</v>
      </c>
      <c r="B477" s="755" t="str" cm="1">
        <f t="array" ref="B477:D478">IFERROR(_xlfn.TAKE(_xlfn.ANCHORARRAY(DataCalcs!$CQ$413),16),"")</f>
        <v xml:space="preserve"> </v>
      </c>
      <c r="C477" s="754" t="str">
        <v/>
      </c>
      <c r="D477" s="754" t="str">
        <v/>
      </c>
      <c r="E477" s="934"/>
      <c r="F477" s="935"/>
      <c r="G477" s="934"/>
      <c r="H477" s="935"/>
      <c r="I477" s="934"/>
      <c r="J477" s="935"/>
      <c r="K477" s="929" t="s">
        <v>371</v>
      </c>
      <c r="L477" s="931"/>
      <c r="M477" s="929" t="s">
        <v>371</v>
      </c>
      <c r="N477" s="931"/>
      <c r="O477" s="929" t="s">
        <v>371</v>
      </c>
      <c r="P477" s="931"/>
      <c r="Q477" s="929" t="s">
        <v>371</v>
      </c>
      <c r="R477" s="931"/>
      <c r="S477" s="929" t="s">
        <v>371</v>
      </c>
      <c r="T477" s="931"/>
      <c r="U477" s="968"/>
      <c r="V477" s="957"/>
      <c r="W477" s="720"/>
      <c r="X477" s="720"/>
      <c r="Y477" s="720"/>
    </row>
    <row r="478" spans="1:25" ht="24" customHeight="1">
      <c r="A478" s="720">
        <v>2</v>
      </c>
      <c r="B478" s="755" t="str">
        <v xml:space="preserve"> </v>
      </c>
      <c r="C478" s="754" t="str">
        <v/>
      </c>
      <c r="D478" s="754" t="str">
        <v/>
      </c>
      <c r="E478" s="934"/>
      <c r="F478" s="935"/>
      <c r="G478" s="934"/>
      <c r="H478" s="935"/>
      <c r="I478" s="934"/>
      <c r="J478" s="935"/>
      <c r="K478" s="929" t="s">
        <v>371</v>
      </c>
      <c r="L478" s="931"/>
      <c r="M478" s="929" t="s">
        <v>371</v>
      </c>
      <c r="N478" s="931"/>
      <c r="O478" s="929" t="s">
        <v>371</v>
      </c>
      <c r="P478" s="931"/>
      <c r="Q478" s="929" t="s">
        <v>371</v>
      </c>
      <c r="R478" s="931"/>
      <c r="S478" s="929" t="s">
        <v>371</v>
      </c>
      <c r="T478" s="931"/>
      <c r="U478" s="968"/>
      <c r="V478" s="957"/>
      <c r="W478" s="720"/>
      <c r="X478" s="720"/>
      <c r="Y478" s="720"/>
    </row>
    <row r="479" spans="1:25" ht="24" customHeight="1">
      <c r="A479" s="720">
        <v>3</v>
      </c>
      <c r="B479" s="755"/>
      <c r="C479" s="754"/>
      <c r="D479" s="754"/>
      <c r="E479" s="934"/>
      <c r="F479" s="935"/>
      <c r="G479" s="934"/>
      <c r="H479" s="935"/>
      <c r="I479" s="934"/>
      <c r="J479" s="935"/>
      <c r="K479" s="929" t="s">
        <v>371</v>
      </c>
      <c r="L479" s="931"/>
      <c r="M479" s="929" t="s">
        <v>371</v>
      </c>
      <c r="N479" s="931"/>
      <c r="O479" s="929" t="s">
        <v>371</v>
      </c>
      <c r="P479" s="931"/>
      <c r="Q479" s="929" t="s">
        <v>371</v>
      </c>
      <c r="R479" s="931"/>
      <c r="S479" s="929" t="s">
        <v>371</v>
      </c>
      <c r="T479" s="931"/>
      <c r="U479" s="968"/>
      <c r="V479" s="957"/>
      <c r="W479" s="720"/>
      <c r="X479" s="720"/>
      <c r="Y479" s="720"/>
    </row>
    <row r="480" spans="1:25" ht="24" customHeight="1">
      <c r="A480" s="720">
        <v>4</v>
      </c>
      <c r="B480" s="755"/>
      <c r="C480" s="754"/>
      <c r="D480" s="754"/>
      <c r="E480" s="934"/>
      <c r="F480" s="935"/>
      <c r="G480" s="934"/>
      <c r="H480" s="935"/>
      <c r="I480" s="934"/>
      <c r="J480" s="935"/>
      <c r="K480" s="929" t="s">
        <v>371</v>
      </c>
      <c r="L480" s="931"/>
      <c r="M480" s="929" t="s">
        <v>371</v>
      </c>
      <c r="N480" s="931"/>
      <c r="O480" s="929" t="s">
        <v>371</v>
      </c>
      <c r="P480" s="931"/>
      <c r="Q480" s="929" t="s">
        <v>371</v>
      </c>
      <c r="R480" s="931"/>
      <c r="S480" s="929" t="s">
        <v>371</v>
      </c>
      <c r="T480" s="931"/>
      <c r="U480" s="968"/>
      <c r="V480" s="957"/>
      <c r="W480" s="720"/>
      <c r="X480" s="720"/>
      <c r="Y480" s="720"/>
    </row>
    <row r="481" spans="1:25" ht="24" customHeight="1">
      <c r="A481" s="720">
        <v>5</v>
      </c>
      <c r="B481" s="755"/>
      <c r="C481" s="754"/>
      <c r="D481" s="754"/>
      <c r="E481" s="934"/>
      <c r="F481" s="935"/>
      <c r="G481" s="934"/>
      <c r="H481" s="935"/>
      <c r="I481" s="934"/>
      <c r="J481" s="935"/>
      <c r="K481" s="929" t="s">
        <v>371</v>
      </c>
      <c r="L481" s="931"/>
      <c r="M481" s="929" t="s">
        <v>371</v>
      </c>
      <c r="N481" s="931"/>
      <c r="O481" s="929" t="s">
        <v>371</v>
      </c>
      <c r="P481" s="931"/>
      <c r="Q481" s="929" t="s">
        <v>371</v>
      </c>
      <c r="R481" s="931"/>
      <c r="S481" s="929" t="s">
        <v>371</v>
      </c>
      <c r="T481" s="931"/>
      <c r="U481" s="968"/>
      <c r="V481" s="957"/>
      <c r="W481" s="720"/>
      <c r="X481" s="720"/>
      <c r="Y481" s="720"/>
    </row>
    <row r="482" spans="1:25" ht="24" customHeight="1">
      <c r="A482" s="720">
        <v>6</v>
      </c>
      <c r="B482" s="755"/>
      <c r="C482" s="754"/>
      <c r="D482" s="754"/>
      <c r="E482" s="934"/>
      <c r="F482" s="935"/>
      <c r="G482" s="934"/>
      <c r="H482" s="935"/>
      <c r="I482" s="934"/>
      <c r="J482" s="935"/>
      <c r="K482" s="929" t="s">
        <v>371</v>
      </c>
      <c r="L482" s="931"/>
      <c r="M482" s="929" t="s">
        <v>371</v>
      </c>
      <c r="N482" s="931"/>
      <c r="O482" s="929" t="s">
        <v>371</v>
      </c>
      <c r="P482" s="931"/>
      <c r="Q482" s="929" t="s">
        <v>371</v>
      </c>
      <c r="R482" s="931"/>
      <c r="S482" s="929" t="s">
        <v>371</v>
      </c>
      <c r="T482" s="931"/>
      <c r="U482" s="968"/>
      <c r="V482" s="957"/>
      <c r="W482" s="720"/>
      <c r="X482" s="720"/>
      <c r="Y482" s="720"/>
    </row>
    <row r="483" spans="1:25" ht="24" customHeight="1">
      <c r="A483" s="720">
        <v>7</v>
      </c>
      <c r="B483" s="755"/>
      <c r="C483" s="754"/>
      <c r="D483" s="754"/>
      <c r="E483" s="934"/>
      <c r="F483" s="935"/>
      <c r="G483" s="934"/>
      <c r="H483" s="935"/>
      <c r="I483" s="934"/>
      <c r="J483" s="935"/>
      <c r="K483" s="929" t="s">
        <v>371</v>
      </c>
      <c r="L483" s="931"/>
      <c r="M483" s="929" t="s">
        <v>371</v>
      </c>
      <c r="N483" s="931"/>
      <c r="O483" s="929" t="s">
        <v>371</v>
      </c>
      <c r="P483" s="931"/>
      <c r="Q483" s="929" t="s">
        <v>371</v>
      </c>
      <c r="R483" s="931"/>
      <c r="S483" s="929" t="s">
        <v>371</v>
      </c>
      <c r="T483" s="931"/>
      <c r="U483" s="968"/>
      <c r="V483" s="957"/>
      <c r="W483" s="720"/>
      <c r="X483" s="720"/>
      <c r="Y483" s="720"/>
    </row>
    <row r="484" spans="1:25" ht="24" customHeight="1">
      <c r="A484" s="720">
        <v>8</v>
      </c>
      <c r="B484" s="755"/>
      <c r="C484" s="754"/>
      <c r="D484" s="754"/>
      <c r="E484" s="934"/>
      <c r="F484" s="935"/>
      <c r="G484" s="934"/>
      <c r="H484" s="935"/>
      <c r="I484" s="934"/>
      <c r="J484" s="935"/>
      <c r="K484" s="929" t="s">
        <v>371</v>
      </c>
      <c r="L484" s="931"/>
      <c r="M484" s="929" t="s">
        <v>371</v>
      </c>
      <c r="N484" s="931"/>
      <c r="O484" s="929" t="s">
        <v>371</v>
      </c>
      <c r="P484" s="931"/>
      <c r="Q484" s="929" t="s">
        <v>371</v>
      </c>
      <c r="R484" s="931"/>
      <c r="S484" s="929" t="s">
        <v>371</v>
      </c>
      <c r="T484" s="931"/>
      <c r="U484" s="968"/>
      <c r="V484" s="957"/>
      <c r="W484" s="720"/>
      <c r="X484" s="720"/>
      <c r="Y484" s="720"/>
    </row>
    <row r="485" spans="1:25" ht="24" customHeight="1">
      <c r="A485" s="720">
        <v>9</v>
      </c>
      <c r="B485" s="755"/>
      <c r="C485" s="754"/>
      <c r="D485" s="754"/>
      <c r="E485" s="934"/>
      <c r="F485" s="935"/>
      <c r="G485" s="934"/>
      <c r="H485" s="935"/>
      <c r="I485" s="934"/>
      <c r="J485" s="935"/>
      <c r="K485" s="929" t="s">
        <v>371</v>
      </c>
      <c r="L485" s="931"/>
      <c r="M485" s="929" t="s">
        <v>371</v>
      </c>
      <c r="N485" s="931"/>
      <c r="O485" s="929" t="s">
        <v>371</v>
      </c>
      <c r="P485" s="931"/>
      <c r="Q485" s="929" t="s">
        <v>371</v>
      </c>
      <c r="R485" s="931"/>
      <c r="S485" s="929" t="s">
        <v>371</v>
      </c>
      <c r="T485" s="931"/>
      <c r="U485" s="968"/>
      <c r="V485" s="957"/>
      <c r="W485" s="720"/>
      <c r="X485" s="720"/>
      <c r="Y485" s="720"/>
    </row>
    <row r="486" spans="1:25" ht="24" customHeight="1">
      <c r="A486" s="720">
        <v>10</v>
      </c>
      <c r="B486" s="755"/>
      <c r="C486" s="754"/>
      <c r="D486" s="754"/>
      <c r="E486" s="934"/>
      <c r="F486" s="935"/>
      <c r="G486" s="934"/>
      <c r="H486" s="935"/>
      <c r="I486" s="934"/>
      <c r="J486" s="935"/>
      <c r="K486" s="929" t="s">
        <v>371</v>
      </c>
      <c r="L486" s="931"/>
      <c r="M486" s="929" t="s">
        <v>371</v>
      </c>
      <c r="N486" s="931"/>
      <c r="O486" s="929" t="s">
        <v>371</v>
      </c>
      <c r="P486" s="931"/>
      <c r="Q486" s="929" t="s">
        <v>371</v>
      </c>
      <c r="R486" s="931"/>
      <c r="S486" s="929" t="s">
        <v>371</v>
      </c>
      <c r="T486" s="931"/>
      <c r="U486" s="968"/>
      <c r="V486" s="957"/>
      <c r="W486" s="720"/>
      <c r="X486" s="720"/>
      <c r="Y486" s="720"/>
    </row>
    <row r="487" spans="1:25" ht="24" customHeight="1">
      <c r="A487" s="720">
        <v>11</v>
      </c>
      <c r="B487" s="755"/>
      <c r="C487" s="754"/>
      <c r="D487" s="754"/>
      <c r="E487" s="934"/>
      <c r="F487" s="935"/>
      <c r="G487" s="934"/>
      <c r="H487" s="935"/>
      <c r="I487" s="934"/>
      <c r="J487" s="935"/>
      <c r="K487" s="929" t="s">
        <v>371</v>
      </c>
      <c r="L487" s="931"/>
      <c r="M487" s="929" t="s">
        <v>371</v>
      </c>
      <c r="N487" s="931"/>
      <c r="O487" s="929" t="s">
        <v>371</v>
      </c>
      <c r="P487" s="931"/>
      <c r="Q487" s="929" t="s">
        <v>371</v>
      </c>
      <c r="R487" s="931"/>
      <c r="S487" s="929" t="s">
        <v>371</v>
      </c>
      <c r="T487" s="931"/>
      <c r="U487" s="968"/>
      <c r="V487" s="957"/>
      <c r="W487" s="720"/>
      <c r="X487" s="720"/>
      <c r="Y487" s="720"/>
    </row>
    <row r="488" spans="1:25" ht="24" customHeight="1">
      <c r="A488" s="720">
        <v>12</v>
      </c>
      <c r="B488" s="755"/>
      <c r="C488" s="754"/>
      <c r="D488" s="754"/>
      <c r="E488" s="934"/>
      <c r="F488" s="935"/>
      <c r="G488" s="934"/>
      <c r="H488" s="935"/>
      <c r="I488" s="934"/>
      <c r="J488" s="935"/>
      <c r="K488" s="929" t="s">
        <v>371</v>
      </c>
      <c r="L488" s="931"/>
      <c r="M488" s="929" t="s">
        <v>371</v>
      </c>
      <c r="N488" s="931"/>
      <c r="O488" s="929" t="s">
        <v>371</v>
      </c>
      <c r="P488" s="931"/>
      <c r="Q488" s="929" t="s">
        <v>371</v>
      </c>
      <c r="R488" s="931"/>
      <c r="S488" s="929" t="s">
        <v>371</v>
      </c>
      <c r="T488" s="931"/>
      <c r="U488" s="968"/>
      <c r="V488" s="957"/>
      <c r="W488" s="716"/>
      <c r="X488" s="716"/>
      <c r="Y488" s="716"/>
    </row>
    <row r="489" spans="1:25" ht="24" customHeight="1">
      <c r="A489" s="720">
        <v>13</v>
      </c>
      <c r="B489" s="755"/>
      <c r="C489" s="754"/>
      <c r="D489" s="754"/>
      <c r="E489" s="934"/>
      <c r="F489" s="935"/>
      <c r="G489" s="934"/>
      <c r="H489" s="935"/>
      <c r="I489" s="934"/>
      <c r="J489" s="935"/>
      <c r="K489" s="929" t="s">
        <v>371</v>
      </c>
      <c r="L489" s="931"/>
      <c r="M489" s="929" t="s">
        <v>371</v>
      </c>
      <c r="N489" s="931"/>
      <c r="O489" s="929" t="s">
        <v>371</v>
      </c>
      <c r="P489" s="931"/>
      <c r="Q489" s="929" t="s">
        <v>371</v>
      </c>
      <c r="R489" s="931"/>
      <c r="S489" s="929" t="s">
        <v>371</v>
      </c>
      <c r="T489" s="931"/>
      <c r="U489" s="968"/>
      <c r="V489" s="957"/>
      <c r="W489" s="720"/>
      <c r="X489" s="720"/>
      <c r="Y489" s="720"/>
    </row>
    <row r="490" spans="1:25" ht="24" customHeight="1">
      <c r="A490" s="720">
        <v>14</v>
      </c>
      <c r="B490" s="755"/>
      <c r="C490" s="754"/>
      <c r="D490" s="754"/>
      <c r="E490" s="934"/>
      <c r="F490" s="935"/>
      <c r="G490" s="934"/>
      <c r="H490" s="935"/>
      <c r="I490" s="934"/>
      <c r="J490" s="935"/>
      <c r="K490" s="929" t="s">
        <v>371</v>
      </c>
      <c r="L490" s="931"/>
      <c r="M490" s="929" t="s">
        <v>371</v>
      </c>
      <c r="N490" s="931"/>
      <c r="O490" s="929" t="s">
        <v>371</v>
      </c>
      <c r="P490" s="931"/>
      <c r="Q490" s="929" t="s">
        <v>371</v>
      </c>
      <c r="R490" s="931"/>
      <c r="S490" s="929" t="s">
        <v>371</v>
      </c>
      <c r="T490" s="931"/>
      <c r="U490" s="968"/>
      <c r="V490" s="957"/>
      <c r="W490" s="720"/>
      <c r="X490" s="720"/>
      <c r="Y490" s="720"/>
    </row>
    <row r="491" spans="1:25" ht="24" customHeight="1">
      <c r="A491" s="720">
        <v>15</v>
      </c>
      <c r="B491" s="755"/>
      <c r="C491" s="754"/>
      <c r="D491" s="754"/>
      <c r="E491" s="934"/>
      <c r="F491" s="935"/>
      <c r="G491" s="934"/>
      <c r="H491" s="935"/>
      <c r="I491" s="934"/>
      <c r="J491" s="935"/>
      <c r="K491" s="929" t="s">
        <v>371</v>
      </c>
      <c r="L491" s="931"/>
      <c r="M491" s="929" t="s">
        <v>371</v>
      </c>
      <c r="N491" s="931"/>
      <c r="O491" s="929" t="s">
        <v>371</v>
      </c>
      <c r="P491" s="931"/>
      <c r="Q491" s="929" t="s">
        <v>371</v>
      </c>
      <c r="R491" s="931"/>
      <c r="S491" s="929" t="s">
        <v>371</v>
      </c>
      <c r="T491" s="931"/>
      <c r="U491" s="968"/>
      <c r="V491" s="957"/>
      <c r="W491" s="720"/>
      <c r="X491" s="720"/>
      <c r="Y491" s="720"/>
    </row>
    <row r="492" spans="1:25" ht="24" customHeight="1">
      <c r="A492" s="720">
        <v>16</v>
      </c>
      <c r="B492" s="755"/>
      <c r="C492" s="754"/>
      <c r="D492" s="754"/>
      <c r="E492" s="934"/>
      <c r="F492" s="935"/>
      <c r="G492" s="934"/>
      <c r="H492" s="935"/>
      <c r="I492" s="934"/>
      <c r="J492" s="935"/>
      <c r="K492" s="929" t="s">
        <v>371</v>
      </c>
      <c r="L492" s="931"/>
      <c r="M492" s="929" t="s">
        <v>371</v>
      </c>
      <c r="N492" s="931"/>
      <c r="O492" s="929" t="s">
        <v>371</v>
      </c>
      <c r="P492" s="931"/>
      <c r="Q492" s="929" t="s">
        <v>371</v>
      </c>
      <c r="R492" s="931"/>
      <c r="S492" s="929" t="s">
        <v>371</v>
      </c>
      <c r="T492" s="931"/>
      <c r="U492" s="968"/>
      <c r="V492" s="957"/>
      <c r="W492" s="720"/>
      <c r="X492" s="720"/>
      <c r="Y492" s="720"/>
    </row>
    <row r="493" spans="1:25" ht="20.25" customHeight="1">
      <c r="A493" s="158"/>
      <c r="B493" s="158"/>
      <c r="C493" s="167"/>
      <c r="D493" s="167"/>
      <c r="E493" s="158"/>
      <c r="F493" s="158"/>
      <c r="G493" s="158"/>
      <c r="H493" s="158"/>
      <c r="I493" s="158"/>
      <c r="J493" s="158"/>
      <c r="K493" s="158"/>
      <c r="L493" s="158"/>
      <c r="M493" s="158"/>
      <c r="N493" s="158"/>
      <c r="O493" s="158"/>
      <c r="P493" s="158"/>
      <c r="Q493" s="158"/>
      <c r="R493" s="158"/>
      <c r="S493" s="158"/>
      <c r="T493" s="158"/>
      <c r="U493" s="158"/>
      <c r="V493" s="158"/>
      <c r="W493" s="158"/>
      <c r="X493" s="158"/>
      <c r="Y493" s="158"/>
    </row>
    <row r="494" spans="1:25" ht="20.25" customHeight="1">
      <c r="A494" s="929" t="s">
        <v>353</v>
      </c>
      <c r="B494" s="930"/>
      <c r="C494" s="930"/>
      <c r="D494" s="930"/>
      <c r="E494" s="930"/>
      <c r="F494" s="931"/>
      <c r="G494" s="715"/>
      <c r="H494" s="929" t="s">
        <v>354</v>
      </c>
      <c r="I494" s="930"/>
      <c r="J494" s="930"/>
      <c r="K494" s="930"/>
      <c r="L494" s="930"/>
      <c r="M494" s="930"/>
      <c r="N494" s="930"/>
      <c r="O494" s="930"/>
      <c r="P494" s="930"/>
      <c r="Q494" s="930"/>
      <c r="R494" s="930"/>
      <c r="S494" s="931"/>
      <c r="T494" s="158"/>
      <c r="U494" s="929" t="s">
        <v>355</v>
      </c>
      <c r="V494" s="930"/>
      <c r="W494" s="930"/>
      <c r="X494" s="930"/>
      <c r="Y494" s="931"/>
    </row>
    <row r="495" spans="1:25" ht="20.25" customHeight="1">
      <c r="A495" s="168"/>
      <c r="B495" s="720" t="s">
        <v>356</v>
      </c>
      <c r="C495" s="720" t="s">
        <v>345</v>
      </c>
      <c r="D495" s="720" t="s">
        <v>346</v>
      </c>
      <c r="E495" s="940" t="s">
        <v>372</v>
      </c>
      <c r="F495" s="941"/>
      <c r="G495" s="715"/>
      <c r="H495" s="168"/>
      <c r="I495" s="720" t="s">
        <v>356</v>
      </c>
      <c r="J495" s="929" t="s">
        <v>345</v>
      </c>
      <c r="K495" s="930"/>
      <c r="L495" s="930"/>
      <c r="M495" s="930"/>
      <c r="N495" s="931"/>
      <c r="O495" s="929" t="s">
        <v>346</v>
      </c>
      <c r="P495" s="930"/>
      <c r="Q495" s="931"/>
      <c r="R495" s="940" t="s">
        <v>372</v>
      </c>
      <c r="S495" s="941"/>
      <c r="T495" s="158"/>
      <c r="U495" s="169"/>
      <c r="V495" s="158"/>
      <c r="W495" s="158"/>
      <c r="X495" s="158"/>
      <c r="Y495" s="170"/>
    </row>
    <row r="496" spans="1:25" ht="20.25" customHeight="1">
      <c r="A496" s="171">
        <v>1</v>
      </c>
      <c r="B496" s="720"/>
      <c r="C496" s="172"/>
      <c r="D496" s="720"/>
      <c r="E496" s="1001"/>
      <c r="F496" s="1002"/>
      <c r="G496" s="718"/>
      <c r="H496" s="171">
        <v>1</v>
      </c>
      <c r="I496" s="720"/>
      <c r="J496" s="929"/>
      <c r="K496" s="930"/>
      <c r="L496" s="930"/>
      <c r="M496" s="930"/>
      <c r="N496" s="931"/>
      <c r="O496" s="929"/>
      <c r="P496" s="930"/>
      <c r="Q496" s="931"/>
      <c r="R496" s="929"/>
      <c r="S496" s="931"/>
      <c r="T496" s="158"/>
      <c r="U496" s="169"/>
      <c r="V496" s="158"/>
      <c r="W496" s="158"/>
      <c r="X496" s="158"/>
      <c r="Y496" s="170"/>
    </row>
    <row r="497" spans="1:25" ht="20.25" customHeight="1">
      <c r="A497" s="171">
        <v>2</v>
      </c>
      <c r="B497" s="720"/>
      <c r="C497" s="172"/>
      <c r="D497" s="720"/>
      <c r="E497" s="1001"/>
      <c r="F497" s="1002"/>
      <c r="G497" s="718"/>
      <c r="H497" s="171">
        <v>2</v>
      </c>
      <c r="I497" s="720"/>
      <c r="J497" s="929"/>
      <c r="K497" s="930"/>
      <c r="L497" s="930"/>
      <c r="M497" s="930"/>
      <c r="N497" s="931"/>
      <c r="O497" s="929"/>
      <c r="P497" s="930"/>
      <c r="Q497" s="931"/>
      <c r="R497" s="929"/>
      <c r="S497" s="931"/>
      <c r="T497" s="158"/>
      <c r="U497" s="169"/>
      <c r="V497" s="158"/>
      <c r="W497" s="158"/>
      <c r="X497" s="158"/>
      <c r="Y497" s="170"/>
    </row>
    <row r="498" spans="1:25" ht="20.25" customHeight="1">
      <c r="A498" s="171">
        <v>3</v>
      </c>
      <c r="B498" s="720"/>
      <c r="C498" s="172"/>
      <c r="D498" s="720"/>
      <c r="E498" s="1001"/>
      <c r="F498" s="1002"/>
      <c r="G498" s="718"/>
      <c r="H498" s="171">
        <v>3</v>
      </c>
      <c r="I498" s="720"/>
      <c r="J498" s="929"/>
      <c r="K498" s="930"/>
      <c r="L498" s="930"/>
      <c r="M498" s="930"/>
      <c r="N498" s="931"/>
      <c r="O498" s="929"/>
      <c r="P498" s="930"/>
      <c r="Q498" s="931"/>
      <c r="R498" s="929"/>
      <c r="S498" s="931"/>
      <c r="U498" s="173"/>
      <c r="Y498" s="174"/>
    </row>
    <row r="499" spans="1:25" ht="20.25" customHeight="1">
      <c r="A499" s="171">
        <v>4</v>
      </c>
      <c r="B499" s="720"/>
      <c r="C499" s="172"/>
      <c r="D499" s="720"/>
      <c r="E499" s="1001"/>
      <c r="F499" s="1002"/>
      <c r="G499" s="718"/>
      <c r="H499" s="171">
        <v>4</v>
      </c>
      <c r="I499" s="720"/>
      <c r="J499" s="929"/>
      <c r="K499" s="930"/>
      <c r="L499" s="930"/>
      <c r="M499" s="930"/>
      <c r="N499" s="931"/>
      <c r="O499" s="929"/>
      <c r="P499" s="930"/>
      <c r="Q499" s="931"/>
      <c r="R499" s="929"/>
      <c r="S499" s="931"/>
      <c r="T499" s="158"/>
      <c r="U499" s="929" t="s">
        <v>358</v>
      </c>
      <c r="V499" s="930"/>
      <c r="W499" s="930"/>
      <c r="X499" s="930"/>
      <c r="Y499" s="931"/>
    </row>
    <row r="500" spans="1:25" ht="20.25" customHeight="1">
      <c r="A500" s="171">
        <v>5</v>
      </c>
      <c r="B500" s="720"/>
      <c r="C500" s="172"/>
      <c r="D500" s="720"/>
      <c r="E500" s="1001"/>
      <c r="F500" s="1002"/>
      <c r="G500" s="718"/>
      <c r="H500" s="171">
        <v>5</v>
      </c>
      <c r="I500" s="720"/>
      <c r="J500" s="929"/>
      <c r="K500" s="930"/>
      <c r="L500" s="930"/>
      <c r="M500" s="930"/>
      <c r="N500" s="931"/>
      <c r="O500" s="929"/>
      <c r="P500" s="930"/>
      <c r="Q500" s="931"/>
      <c r="R500" s="929"/>
      <c r="S500" s="931"/>
      <c r="T500" s="158"/>
      <c r="U500" s="492"/>
      <c r="V500" s="715"/>
      <c r="W500" s="715"/>
      <c r="X500" s="715"/>
      <c r="Y500" s="493"/>
    </row>
    <row r="501" spans="1:25" ht="20.25" customHeight="1">
      <c r="A501" s="171">
        <v>6</v>
      </c>
      <c r="B501" s="720"/>
      <c r="C501" s="172"/>
      <c r="D501" s="720"/>
      <c r="E501" s="1001"/>
      <c r="F501" s="1002"/>
      <c r="G501" s="718"/>
      <c r="H501" s="171">
        <v>6</v>
      </c>
      <c r="I501" s="720"/>
      <c r="J501" s="929"/>
      <c r="K501" s="930"/>
      <c r="L501" s="930"/>
      <c r="M501" s="930"/>
      <c r="N501" s="931"/>
      <c r="O501" s="929"/>
      <c r="P501" s="930"/>
      <c r="Q501" s="931"/>
      <c r="R501" s="929"/>
      <c r="S501" s="931"/>
      <c r="T501" s="158"/>
      <c r="U501" s="492"/>
      <c r="V501" s="715"/>
      <c r="W501" s="715"/>
      <c r="X501" s="715"/>
      <c r="Y501" s="493"/>
    </row>
    <row r="502" spans="1:25" ht="20.25" customHeight="1">
      <c r="A502" s="171">
        <v>7</v>
      </c>
      <c r="B502" s="720"/>
      <c r="C502" s="172"/>
      <c r="D502" s="720"/>
      <c r="E502" s="1001"/>
      <c r="F502" s="1002"/>
      <c r="G502" s="718"/>
      <c r="H502" s="171">
        <v>7</v>
      </c>
      <c r="I502" s="720"/>
      <c r="J502" s="929"/>
      <c r="K502" s="930"/>
      <c r="L502" s="930"/>
      <c r="M502" s="930"/>
      <c r="N502" s="931"/>
      <c r="O502" s="929"/>
      <c r="P502" s="930"/>
      <c r="Q502" s="931"/>
      <c r="R502" s="929"/>
      <c r="S502" s="931"/>
      <c r="U502" s="173"/>
      <c r="Y502" s="174"/>
    </row>
    <row r="503" spans="1:25" ht="20.25" customHeight="1">
      <c r="A503" s="171">
        <v>8</v>
      </c>
      <c r="B503" s="720"/>
      <c r="C503" s="172"/>
      <c r="D503" s="720"/>
      <c r="E503" s="1001"/>
      <c r="F503" s="1002"/>
      <c r="G503" s="718"/>
      <c r="H503" s="171">
        <v>8</v>
      </c>
      <c r="I503" s="720"/>
      <c r="J503" s="929"/>
      <c r="K503" s="930"/>
      <c r="L503" s="930"/>
      <c r="M503" s="930"/>
      <c r="N503" s="931"/>
      <c r="O503" s="929"/>
      <c r="P503" s="930"/>
      <c r="Q503" s="931"/>
      <c r="R503" s="929"/>
      <c r="S503" s="931"/>
      <c r="T503" s="158"/>
      <c r="U503" s="175"/>
      <c r="V503" s="176"/>
      <c r="W503" s="176"/>
      <c r="X503" s="176"/>
      <c r="Y503" s="177"/>
    </row>
    <row r="504" spans="1:25" ht="12" customHeight="1">
      <c r="A504" s="714"/>
      <c r="B504" s="715"/>
      <c r="C504" s="167"/>
      <c r="D504" s="715"/>
      <c r="E504" s="718"/>
      <c r="F504" s="718"/>
      <c r="G504" s="718"/>
      <c r="H504" s="714"/>
      <c r="I504" s="715"/>
      <c r="J504" s="715"/>
      <c r="K504" s="715"/>
      <c r="L504" s="715"/>
      <c r="M504" s="715"/>
      <c r="N504" s="715"/>
      <c r="O504" s="715"/>
      <c r="P504" s="715"/>
      <c r="Q504" s="715"/>
      <c r="R504" s="715"/>
      <c r="S504" s="715"/>
      <c r="T504" s="158"/>
      <c r="U504" s="158"/>
      <c r="V504" s="158"/>
      <c r="W504" s="158"/>
      <c r="X504" s="158"/>
      <c r="Y504" s="158"/>
    </row>
    <row r="505" spans="1:25" ht="38.25" customHeight="1">
      <c r="A505" s="942" t="s">
        <v>360</v>
      </c>
      <c r="B505" s="943"/>
      <c r="C505" s="943"/>
      <c r="D505" s="944"/>
      <c r="E505" s="929" t="s">
        <v>4</v>
      </c>
      <c r="F505" s="931"/>
      <c r="G505" s="945">
        <f>G472</f>
        <v>46271</v>
      </c>
      <c r="H505" s="946"/>
      <c r="I505" s="947"/>
      <c r="J505" s="929" t="s">
        <v>5</v>
      </c>
      <c r="K505" s="931"/>
      <c r="L505" s="948" t="str">
        <f>L472</f>
        <v>Tilsley</v>
      </c>
      <c r="M505" s="949"/>
      <c r="N505" s="949"/>
      <c r="O505" s="949"/>
      <c r="P505" s="949"/>
      <c r="Q505" s="950"/>
      <c r="R505" s="929" t="s">
        <v>340</v>
      </c>
      <c r="S505" s="931"/>
      <c r="T505" s="948" t="str">
        <f>T472</f>
        <v>Oxfordshire Track and Field League 2026</v>
      </c>
      <c r="U505" s="949"/>
      <c r="V505" s="949"/>
      <c r="W505" s="949"/>
      <c r="X505" s="949"/>
      <c r="Y505" s="950"/>
    </row>
    <row r="506" spans="1:25" ht="38.25" customHeight="1">
      <c r="A506" s="929" t="s">
        <v>283</v>
      </c>
      <c r="B506" s="931"/>
      <c r="C506" s="948" t="str">
        <f>C473</f>
        <v>Long Jump U16 Girls (0 athletes)</v>
      </c>
      <c r="D506" s="950"/>
      <c r="E506" s="929" t="s">
        <v>341</v>
      </c>
      <c r="F506" s="931"/>
      <c r="G506" s="951">
        <f>G473</f>
        <v>0.625</v>
      </c>
      <c r="H506" s="952"/>
      <c r="I506" s="953"/>
      <c r="J506" s="929" t="s">
        <v>342</v>
      </c>
      <c r="K506" s="930"/>
      <c r="L506" s="956">
        <f>L473</f>
        <v>5.28</v>
      </c>
      <c r="M506" s="957"/>
      <c r="N506" s="998" t="s">
        <v>361</v>
      </c>
      <c r="O506" s="999"/>
      <c r="P506" s="999"/>
      <c r="Q506" s="999"/>
      <c r="R506" s="999"/>
      <c r="S506" s="999"/>
      <c r="T506" s="999"/>
      <c r="U506" s="999"/>
      <c r="V506" s="999"/>
      <c r="W506" s="999"/>
      <c r="X506" s="999"/>
      <c r="Y506" s="1000"/>
    </row>
    <row r="507" spans="1:25" ht="20.25" customHeight="1">
      <c r="A507" s="158"/>
      <c r="B507" s="158"/>
      <c r="C507" s="158"/>
      <c r="D507" s="159"/>
      <c r="E507" s="715"/>
      <c r="F507" s="715"/>
      <c r="G507" s="160"/>
      <c r="H507" s="160"/>
      <c r="I507" s="715"/>
      <c r="J507" s="715"/>
      <c r="K507" s="713"/>
      <c r="L507" s="713"/>
      <c r="M507" s="713"/>
      <c r="N507" s="161"/>
      <c r="O507" s="161"/>
      <c r="P507" s="162"/>
      <c r="Q507" s="161"/>
      <c r="R507" s="163"/>
      <c r="S507" s="163"/>
      <c r="T507" s="163"/>
      <c r="U507" s="163"/>
      <c r="V507" s="163"/>
      <c r="W507" s="163"/>
      <c r="X507" s="163"/>
      <c r="Y507" s="163"/>
    </row>
    <row r="508" spans="1:25" ht="38.25" customHeight="1">
      <c r="A508" s="958" t="s">
        <v>344</v>
      </c>
      <c r="B508" s="960" t="s">
        <v>302</v>
      </c>
      <c r="C508" s="960" t="s">
        <v>345</v>
      </c>
      <c r="D508" s="960" t="s">
        <v>346</v>
      </c>
      <c r="E508" s="962" t="s">
        <v>362</v>
      </c>
      <c r="F508" s="963"/>
      <c r="G508" s="962" t="s">
        <v>363</v>
      </c>
      <c r="H508" s="963"/>
      <c r="I508" s="962" t="s">
        <v>364</v>
      </c>
      <c r="J508" s="963"/>
      <c r="K508" s="962" t="s">
        <v>365</v>
      </c>
      <c r="L508" s="963"/>
      <c r="M508" s="987" t="s">
        <v>366</v>
      </c>
      <c r="N508" s="988"/>
      <c r="O508" s="962" t="s">
        <v>367</v>
      </c>
      <c r="P508" s="963"/>
      <c r="Q508" s="962" t="s">
        <v>368</v>
      </c>
      <c r="R508" s="963"/>
      <c r="S508" s="962" t="s">
        <v>369</v>
      </c>
      <c r="T508" s="963"/>
      <c r="U508" s="962" t="s">
        <v>370</v>
      </c>
      <c r="V508" s="963"/>
      <c r="W508" s="938" t="s">
        <v>350</v>
      </c>
      <c r="X508" s="940" t="s">
        <v>351</v>
      </c>
      <c r="Y508" s="941"/>
    </row>
    <row r="509" spans="1:25" ht="20.25" customHeight="1">
      <c r="A509" s="959"/>
      <c r="B509" s="961"/>
      <c r="C509" s="961"/>
      <c r="D509" s="961"/>
      <c r="E509" s="940" t="s">
        <v>352</v>
      </c>
      <c r="F509" s="941"/>
      <c r="G509" s="940" t="s">
        <v>352</v>
      </c>
      <c r="H509" s="941"/>
      <c r="I509" s="940" t="s">
        <v>352</v>
      </c>
      <c r="J509" s="941"/>
      <c r="K509" s="940" t="s">
        <v>352</v>
      </c>
      <c r="L509" s="941"/>
      <c r="M509" s="989"/>
      <c r="N509" s="990"/>
      <c r="O509" s="940" t="s">
        <v>352</v>
      </c>
      <c r="P509" s="941"/>
      <c r="Q509" s="940" t="s">
        <v>352</v>
      </c>
      <c r="R509" s="941"/>
      <c r="S509" s="940" t="s">
        <v>352</v>
      </c>
      <c r="T509" s="941"/>
      <c r="U509" s="940" t="s">
        <v>352</v>
      </c>
      <c r="V509" s="941"/>
      <c r="W509" s="939"/>
      <c r="X509" s="719" t="s">
        <v>71</v>
      </c>
      <c r="Y509" s="719" t="s">
        <v>65</v>
      </c>
    </row>
    <row r="510" spans="1:25" ht="24" customHeight="1">
      <c r="A510" s="717">
        <v>17</v>
      </c>
      <c r="B510" s="755" t="str" cm="1">
        <f t="array" ref="B510">IFERROR(_xlfn.DROP(_xlfn.ANCHORARRAY(DataCalcs!$CQ$413),16),"")</f>
        <v/>
      </c>
      <c r="C510" s="754"/>
      <c r="D510" s="754"/>
      <c r="E510" s="934"/>
      <c r="F510" s="935"/>
      <c r="G510" s="934"/>
      <c r="H510" s="935"/>
      <c r="I510" s="934"/>
      <c r="J510" s="935"/>
      <c r="K510" s="929" t="s">
        <v>371</v>
      </c>
      <c r="L510" s="931"/>
      <c r="M510" s="929" t="s">
        <v>371</v>
      </c>
      <c r="N510" s="931"/>
      <c r="O510" s="929" t="s">
        <v>371</v>
      </c>
      <c r="P510" s="931"/>
      <c r="Q510" s="929" t="s">
        <v>371</v>
      </c>
      <c r="R510" s="931"/>
      <c r="S510" s="929" t="s">
        <v>371</v>
      </c>
      <c r="T510" s="931"/>
      <c r="U510" s="968"/>
      <c r="V510" s="957"/>
      <c r="W510" s="720"/>
      <c r="X510" s="720"/>
      <c r="Y510" s="720"/>
    </row>
    <row r="511" spans="1:25" ht="24" customHeight="1">
      <c r="A511" s="717">
        <v>18</v>
      </c>
      <c r="B511" s="755"/>
      <c r="C511" s="754"/>
      <c r="D511" s="754"/>
      <c r="E511" s="934"/>
      <c r="F511" s="935"/>
      <c r="G511" s="934"/>
      <c r="H511" s="935"/>
      <c r="I511" s="934"/>
      <c r="J511" s="935"/>
      <c r="K511" s="929" t="s">
        <v>371</v>
      </c>
      <c r="L511" s="931"/>
      <c r="M511" s="929" t="s">
        <v>371</v>
      </c>
      <c r="N511" s="931"/>
      <c r="O511" s="929" t="s">
        <v>371</v>
      </c>
      <c r="P511" s="931"/>
      <c r="Q511" s="929" t="s">
        <v>371</v>
      </c>
      <c r="R511" s="931"/>
      <c r="S511" s="929" t="s">
        <v>371</v>
      </c>
      <c r="T511" s="931"/>
      <c r="U511" s="968"/>
      <c r="V511" s="957"/>
      <c r="W511" s="720"/>
      <c r="X511" s="720"/>
      <c r="Y511" s="720"/>
    </row>
    <row r="512" spans="1:25" ht="24" customHeight="1">
      <c r="A512" s="720">
        <v>19</v>
      </c>
      <c r="B512" s="755"/>
      <c r="C512" s="754"/>
      <c r="D512" s="754"/>
      <c r="E512" s="934"/>
      <c r="F512" s="935"/>
      <c r="G512" s="934"/>
      <c r="H512" s="935"/>
      <c r="I512" s="934"/>
      <c r="J512" s="935"/>
      <c r="K512" s="929" t="s">
        <v>371</v>
      </c>
      <c r="L512" s="931"/>
      <c r="M512" s="929" t="s">
        <v>371</v>
      </c>
      <c r="N512" s="931"/>
      <c r="O512" s="929" t="s">
        <v>371</v>
      </c>
      <c r="P512" s="931"/>
      <c r="Q512" s="929" t="s">
        <v>371</v>
      </c>
      <c r="R512" s="931"/>
      <c r="S512" s="929" t="s">
        <v>371</v>
      </c>
      <c r="T512" s="931"/>
      <c r="U512" s="968"/>
      <c r="V512" s="957"/>
      <c r="W512" s="720"/>
      <c r="X512" s="720"/>
      <c r="Y512" s="720"/>
    </row>
    <row r="513" spans="1:25" ht="24" customHeight="1">
      <c r="A513" s="720">
        <v>20</v>
      </c>
      <c r="B513" s="755"/>
      <c r="C513" s="754"/>
      <c r="D513" s="754"/>
      <c r="E513" s="934"/>
      <c r="F513" s="935"/>
      <c r="G513" s="934"/>
      <c r="H513" s="935"/>
      <c r="I513" s="934"/>
      <c r="J513" s="935"/>
      <c r="K513" s="929" t="s">
        <v>371</v>
      </c>
      <c r="L513" s="931"/>
      <c r="M513" s="929" t="s">
        <v>371</v>
      </c>
      <c r="N513" s="931"/>
      <c r="O513" s="929" t="s">
        <v>371</v>
      </c>
      <c r="P513" s="931"/>
      <c r="Q513" s="929" t="s">
        <v>371</v>
      </c>
      <c r="R513" s="931"/>
      <c r="S513" s="929" t="s">
        <v>371</v>
      </c>
      <c r="T513" s="931"/>
      <c r="U513" s="968"/>
      <c r="V513" s="957"/>
      <c r="W513" s="720"/>
      <c r="X513" s="720"/>
      <c r="Y513" s="720"/>
    </row>
    <row r="514" spans="1:25" ht="24" customHeight="1">
      <c r="A514" s="720">
        <v>21</v>
      </c>
      <c r="B514" s="755"/>
      <c r="C514" s="754"/>
      <c r="D514" s="754"/>
      <c r="E514" s="934"/>
      <c r="F514" s="935"/>
      <c r="G514" s="934"/>
      <c r="H514" s="935"/>
      <c r="I514" s="934"/>
      <c r="J514" s="935"/>
      <c r="K514" s="929" t="s">
        <v>371</v>
      </c>
      <c r="L514" s="931"/>
      <c r="M514" s="929" t="s">
        <v>371</v>
      </c>
      <c r="N514" s="931"/>
      <c r="O514" s="929" t="s">
        <v>371</v>
      </c>
      <c r="P514" s="931"/>
      <c r="Q514" s="929" t="s">
        <v>371</v>
      </c>
      <c r="R514" s="931"/>
      <c r="S514" s="929" t="s">
        <v>371</v>
      </c>
      <c r="T514" s="931"/>
      <c r="U514" s="968"/>
      <c r="V514" s="957"/>
      <c r="W514" s="720"/>
      <c r="X514" s="720"/>
      <c r="Y514" s="720"/>
    </row>
    <row r="515" spans="1:25" ht="24" customHeight="1">
      <c r="A515" s="720">
        <v>22</v>
      </c>
      <c r="B515" s="755"/>
      <c r="C515" s="754"/>
      <c r="D515" s="754"/>
      <c r="E515" s="934"/>
      <c r="F515" s="935"/>
      <c r="G515" s="934"/>
      <c r="H515" s="935"/>
      <c r="I515" s="934"/>
      <c r="J515" s="935"/>
      <c r="K515" s="929" t="s">
        <v>371</v>
      </c>
      <c r="L515" s="931"/>
      <c r="M515" s="929" t="s">
        <v>371</v>
      </c>
      <c r="N515" s="931"/>
      <c r="O515" s="929" t="s">
        <v>371</v>
      </c>
      <c r="P515" s="931"/>
      <c r="Q515" s="929" t="s">
        <v>371</v>
      </c>
      <c r="R515" s="931"/>
      <c r="S515" s="929" t="s">
        <v>371</v>
      </c>
      <c r="T515" s="931"/>
      <c r="U515" s="968"/>
      <c r="V515" s="957"/>
      <c r="W515" s="720"/>
      <c r="X515" s="720"/>
      <c r="Y515" s="720"/>
    </row>
    <row r="516" spans="1:25" ht="24" customHeight="1">
      <c r="A516" s="720">
        <v>23</v>
      </c>
      <c r="B516" s="755"/>
      <c r="C516" s="754"/>
      <c r="D516" s="754"/>
      <c r="E516" s="934"/>
      <c r="F516" s="935"/>
      <c r="G516" s="934"/>
      <c r="H516" s="935"/>
      <c r="I516" s="934"/>
      <c r="J516" s="935"/>
      <c r="K516" s="929" t="s">
        <v>371</v>
      </c>
      <c r="L516" s="931"/>
      <c r="M516" s="929" t="s">
        <v>371</v>
      </c>
      <c r="N516" s="931"/>
      <c r="O516" s="929" t="s">
        <v>371</v>
      </c>
      <c r="P516" s="931"/>
      <c r="Q516" s="929" t="s">
        <v>371</v>
      </c>
      <c r="R516" s="931"/>
      <c r="S516" s="929" t="s">
        <v>371</v>
      </c>
      <c r="T516" s="931"/>
      <c r="U516" s="968"/>
      <c r="V516" s="957"/>
      <c r="W516" s="720"/>
      <c r="X516" s="720"/>
      <c r="Y516" s="720"/>
    </row>
    <row r="517" spans="1:25" ht="24" customHeight="1">
      <c r="A517" s="720">
        <v>24</v>
      </c>
      <c r="B517" s="755"/>
      <c r="C517" s="754"/>
      <c r="D517" s="754"/>
      <c r="E517" s="934"/>
      <c r="F517" s="935"/>
      <c r="G517" s="934"/>
      <c r="H517" s="935"/>
      <c r="I517" s="934"/>
      <c r="J517" s="935"/>
      <c r="K517" s="929" t="s">
        <v>371</v>
      </c>
      <c r="L517" s="931"/>
      <c r="M517" s="929" t="s">
        <v>371</v>
      </c>
      <c r="N517" s="931"/>
      <c r="O517" s="929" t="s">
        <v>371</v>
      </c>
      <c r="P517" s="931"/>
      <c r="Q517" s="929" t="s">
        <v>371</v>
      </c>
      <c r="R517" s="931"/>
      <c r="S517" s="929" t="s">
        <v>371</v>
      </c>
      <c r="T517" s="931"/>
      <c r="U517" s="968"/>
      <c r="V517" s="957"/>
      <c r="W517" s="720"/>
      <c r="X517" s="720"/>
      <c r="Y517" s="720"/>
    </row>
    <row r="518" spans="1:25" ht="24" customHeight="1">
      <c r="A518" s="720">
        <v>25</v>
      </c>
      <c r="B518" s="755"/>
      <c r="C518" s="754"/>
      <c r="D518" s="754"/>
      <c r="E518" s="934"/>
      <c r="F518" s="935"/>
      <c r="G518" s="934"/>
      <c r="H518" s="935"/>
      <c r="I518" s="934"/>
      <c r="J518" s="935"/>
      <c r="K518" s="929" t="s">
        <v>371</v>
      </c>
      <c r="L518" s="931"/>
      <c r="M518" s="929" t="s">
        <v>371</v>
      </c>
      <c r="N518" s="931"/>
      <c r="O518" s="929" t="s">
        <v>371</v>
      </c>
      <c r="P518" s="931"/>
      <c r="Q518" s="929" t="s">
        <v>371</v>
      </c>
      <c r="R518" s="931"/>
      <c r="S518" s="929" t="s">
        <v>371</v>
      </c>
      <c r="T518" s="931"/>
      <c r="U518" s="968"/>
      <c r="V518" s="957"/>
      <c r="W518" s="720"/>
      <c r="X518" s="720"/>
      <c r="Y518" s="720"/>
    </row>
    <row r="519" spans="1:25" ht="24" customHeight="1">
      <c r="A519" s="720">
        <v>26</v>
      </c>
      <c r="B519" s="755"/>
      <c r="C519" s="754"/>
      <c r="D519" s="754"/>
      <c r="E519" s="934"/>
      <c r="F519" s="935"/>
      <c r="G519" s="934"/>
      <c r="H519" s="935"/>
      <c r="I519" s="934"/>
      <c r="J519" s="935"/>
      <c r="K519" s="929" t="s">
        <v>371</v>
      </c>
      <c r="L519" s="931"/>
      <c r="M519" s="929" t="s">
        <v>371</v>
      </c>
      <c r="N519" s="931"/>
      <c r="O519" s="929" t="s">
        <v>371</v>
      </c>
      <c r="P519" s="931"/>
      <c r="Q519" s="929" t="s">
        <v>371</v>
      </c>
      <c r="R519" s="931"/>
      <c r="S519" s="929" t="s">
        <v>371</v>
      </c>
      <c r="T519" s="931"/>
      <c r="U519" s="968"/>
      <c r="V519" s="957"/>
      <c r="W519" s="720"/>
      <c r="X519" s="720"/>
      <c r="Y519" s="720"/>
    </row>
    <row r="520" spans="1:25" ht="24" customHeight="1">
      <c r="A520" s="720">
        <v>27</v>
      </c>
      <c r="B520" s="755"/>
      <c r="C520" s="754"/>
      <c r="D520" s="754"/>
      <c r="E520" s="934"/>
      <c r="F520" s="935"/>
      <c r="G520" s="934"/>
      <c r="H520" s="935"/>
      <c r="I520" s="934"/>
      <c r="J520" s="935"/>
      <c r="K520" s="929" t="s">
        <v>371</v>
      </c>
      <c r="L520" s="931"/>
      <c r="M520" s="929" t="s">
        <v>371</v>
      </c>
      <c r="N520" s="931"/>
      <c r="O520" s="929" t="s">
        <v>371</v>
      </c>
      <c r="P520" s="931"/>
      <c r="Q520" s="929" t="s">
        <v>371</v>
      </c>
      <c r="R520" s="931"/>
      <c r="S520" s="929" t="s">
        <v>371</v>
      </c>
      <c r="T520" s="931"/>
      <c r="U520" s="968"/>
      <c r="V520" s="957"/>
      <c r="W520" s="720"/>
      <c r="X520" s="720"/>
      <c r="Y520" s="720"/>
    </row>
    <row r="521" spans="1:25" ht="24" customHeight="1">
      <c r="A521" s="720">
        <v>28</v>
      </c>
      <c r="B521" s="755"/>
      <c r="C521" s="754"/>
      <c r="D521" s="754"/>
      <c r="E521" s="934"/>
      <c r="F521" s="935"/>
      <c r="G521" s="934"/>
      <c r="H521" s="935"/>
      <c r="I521" s="934"/>
      <c r="J521" s="935"/>
      <c r="K521" s="929" t="s">
        <v>371</v>
      </c>
      <c r="L521" s="931"/>
      <c r="M521" s="929" t="s">
        <v>371</v>
      </c>
      <c r="N521" s="931"/>
      <c r="O521" s="929" t="s">
        <v>371</v>
      </c>
      <c r="P521" s="931"/>
      <c r="Q521" s="929" t="s">
        <v>371</v>
      </c>
      <c r="R521" s="931"/>
      <c r="S521" s="929" t="s">
        <v>371</v>
      </c>
      <c r="T521" s="931"/>
      <c r="U521" s="968"/>
      <c r="V521" s="957"/>
      <c r="W521" s="716"/>
      <c r="X521" s="716"/>
      <c r="Y521" s="716"/>
    </row>
    <row r="522" spans="1:25" ht="24" customHeight="1">
      <c r="A522" s="720">
        <v>29</v>
      </c>
      <c r="B522" s="755"/>
      <c r="C522" s="754"/>
      <c r="D522" s="754"/>
      <c r="E522" s="934"/>
      <c r="F522" s="935"/>
      <c r="G522" s="934"/>
      <c r="H522" s="935"/>
      <c r="I522" s="934"/>
      <c r="J522" s="935"/>
      <c r="K522" s="929" t="s">
        <v>371</v>
      </c>
      <c r="L522" s="931"/>
      <c r="M522" s="929" t="s">
        <v>371</v>
      </c>
      <c r="N522" s="931"/>
      <c r="O522" s="929" t="s">
        <v>371</v>
      </c>
      <c r="P522" s="931"/>
      <c r="Q522" s="929" t="s">
        <v>371</v>
      </c>
      <c r="R522" s="931"/>
      <c r="S522" s="929" t="s">
        <v>371</v>
      </c>
      <c r="T522" s="931"/>
      <c r="U522" s="968"/>
      <c r="V522" s="957"/>
      <c r="W522" s="720"/>
      <c r="X522" s="720"/>
      <c r="Y522" s="720"/>
    </row>
    <row r="523" spans="1:25" ht="24" customHeight="1">
      <c r="A523" s="720">
        <v>30</v>
      </c>
      <c r="B523" s="755"/>
      <c r="C523" s="754"/>
      <c r="D523" s="754"/>
      <c r="E523" s="934"/>
      <c r="F523" s="935"/>
      <c r="G523" s="934"/>
      <c r="H523" s="935"/>
      <c r="I523" s="934"/>
      <c r="J523" s="935"/>
      <c r="K523" s="929" t="s">
        <v>371</v>
      </c>
      <c r="L523" s="931"/>
      <c r="M523" s="929" t="s">
        <v>371</v>
      </c>
      <c r="N523" s="931"/>
      <c r="O523" s="929" t="s">
        <v>371</v>
      </c>
      <c r="P523" s="931"/>
      <c r="Q523" s="929" t="s">
        <v>371</v>
      </c>
      <c r="R523" s="931"/>
      <c r="S523" s="929" t="s">
        <v>371</v>
      </c>
      <c r="T523" s="931"/>
      <c r="U523" s="968"/>
      <c r="V523" s="957"/>
      <c r="W523" s="720"/>
      <c r="X523" s="720"/>
      <c r="Y523" s="720"/>
    </row>
    <row r="524" spans="1:25" ht="24" customHeight="1">
      <c r="A524" s="720">
        <v>31</v>
      </c>
      <c r="B524" s="755"/>
      <c r="C524" s="754"/>
      <c r="D524" s="754"/>
      <c r="E524" s="934"/>
      <c r="F524" s="935"/>
      <c r="G524" s="934"/>
      <c r="H524" s="935"/>
      <c r="I524" s="934"/>
      <c r="J524" s="935"/>
      <c r="K524" s="929" t="s">
        <v>371</v>
      </c>
      <c r="L524" s="931"/>
      <c r="M524" s="929" t="s">
        <v>371</v>
      </c>
      <c r="N524" s="931"/>
      <c r="O524" s="929" t="s">
        <v>371</v>
      </c>
      <c r="P524" s="931"/>
      <c r="Q524" s="929" t="s">
        <v>371</v>
      </c>
      <c r="R524" s="931"/>
      <c r="S524" s="929" t="s">
        <v>371</v>
      </c>
      <c r="T524" s="931"/>
      <c r="U524" s="968"/>
      <c r="V524" s="957"/>
      <c r="W524" s="720"/>
      <c r="X524" s="720"/>
      <c r="Y524" s="720"/>
    </row>
    <row r="525" spans="1:25" ht="24" customHeight="1">
      <c r="A525" s="720">
        <v>32</v>
      </c>
      <c r="B525" s="755"/>
      <c r="C525" s="754"/>
      <c r="D525" s="754"/>
      <c r="E525" s="934"/>
      <c r="F525" s="935"/>
      <c r="G525" s="934"/>
      <c r="H525" s="935"/>
      <c r="I525" s="934"/>
      <c r="J525" s="935"/>
      <c r="K525" s="929" t="s">
        <v>371</v>
      </c>
      <c r="L525" s="931"/>
      <c r="M525" s="929" t="s">
        <v>371</v>
      </c>
      <c r="N525" s="931"/>
      <c r="O525" s="929" t="s">
        <v>371</v>
      </c>
      <c r="P525" s="931"/>
      <c r="Q525" s="929" t="s">
        <v>371</v>
      </c>
      <c r="R525" s="931"/>
      <c r="S525" s="929" t="s">
        <v>371</v>
      </c>
      <c r="T525" s="931"/>
      <c r="U525" s="968"/>
      <c r="V525" s="957"/>
      <c r="W525" s="720"/>
      <c r="X525" s="720"/>
      <c r="Y525" s="720"/>
    </row>
    <row r="526" spans="1:25" ht="20.25" customHeight="1">
      <c r="A526" s="158"/>
      <c r="B526" s="158"/>
      <c r="C526" s="167"/>
      <c r="D526" s="167"/>
      <c r="E526" s="158"/>
      <c r="F526" s="158"/>
      <c r="G526" s="158"/>
      <c r="H526" s="158"/>
      <c r="I526" s="158"/>
      <c r="J526" s="158"/>
      <c r="K526" s="158"/>
      <c r="L526" s="158"/>
      <c r="M526" s="158"/>
      <c r="N526" s="158"/>
      <c r="O526" s="158"/>
      <c r="P526" s="158"/>
      <c r="Q526" s="158"/>
      <c r="R526" s="158"/>
      <c r="S526" s="158"/>
      <c r="T526" s="158"/>
      <c r="U526" s="158"/>
      <c r="V526" s="158"/>
      <c r="W526" s="158"/>
      <c r="X526" s="158"/>
      <c r="Y526" s="158"/>
    </row>
    <row r="527" spans="1:25" ht="20.25" customHeight="1">
      <c r="A527" s="928"/>
      <c r="B527" s="928"/>
      <c r="C527" s="928"/>
      <c r="D527" s="928"/>
      <c r="E527" s="928"/>
      <c r="F527" s="928"/>
      <c r="G527" s="715"/>
      <c r="H527" s="928"/>
      <c r="I527" s="928"/>
      <c r="J527" s="928"/>
      <c r="K527" s="928"/>
      <c r="L527" s="928"/>
      <c r="M527" s="928"/>
      <c r="N527" s="928"/>
      <c r="O527" s="928"/>
      <c r="P527" s="928"/>
      <c r="Q527" s="928"/>
      <c r="R527" s="928"/>
      <c r="S527" s="928"/>
      <c r="T527" s="158"/>
      <c r="U527" s="929" t="s">
        <v>355</v>
      </c>
      <c r="V527" s="930"/>
      <c r="W527" s="930"/>
      <c r="X527" s="930"/>
      <c r="Y527" s="931"/>
    </row>
    <row r="528" spans="1:25" ht="20.25" customHeight="1">
      <c r="A528" s="158"/>
      <c r="B528" s="715"/>
      <c r="C528" s="715"/>
      <c r="D528" s="715"/>
      <c r="E528" s="979"/>
      <c r="F528" s="979"/>
      <c r="G528" s="715"/>
      <c r="H528" s="158"/>
      <c r="I528" s="715"/>
      <c r="J528" s="928"/>
      <c r="K528" s="928"/>
      <c r="L528" s="928"/>
      <c r="M528" s="928"/>
      <c r="N528" s="928"/>
      <c r="O528" s="928"/>
      <c r="P528" s="928"/>
      <c r="Q528" s="928"/>
      <c r="R528" s="979"/>
      <c r="S528" s="979"/>
      <c r="T528" s="158"/>
      <c r="U528" s="169"/>
      <c r="V528" s="158"/>
      <c r="W528" s="158"/>
      <c r="X528" s="158"/>
      <c r="Y528" s="170"/>
    </row>
    <row r="529" spans="1:25" ht="20.25" customHeight="1">
      <c r="A529" s="714"/>
      <c r="B529" s="715"/>
      <c r="C529" s="167"/>
      <c r="D529" s="715"/>
      <c r="E529" s="978"/>
      <c r="F529" s="978"/>
      <c r="G529" s="718"/>
      <c r="H529" s="714"/>
      <c r="I529" s="715"/>
      <c r="J529" s="928"/>
      <c r="K529" s="928"/>
      <c r="L529" s="928"/>
      <c r="M529" s="928"/>
      <c r="N529" s="928"/>
      <c r="O529" s="928"/>
      <c r="P529" s="928"/>
      <c r="Q529" s="928"/>
      <c r="R529" s="928"/>
      <c r="S529" s="928"/>
      <c r="T529" s="158"/>
      <c r="U529" s="169"/>
      <c r="V529" s="158"/>
      <c r="W529" s="158"/>
      <c r="X529" s="158"/>
      <c r="Y529" s="170"/>
    </row>
    <row r="530" spans="1:25" ht="20.25" customHeight="1">
      <c r="A530" s="714"/>
      <c r="B530" s="715"/>
      <c r="C530" s="167"/>
      <c r="D530" s="715"/>
      <c r="E530" s="978"/>
      <c r="F530" s="978"/>
      <c r="G530" s="718"/>
      <c r="H530" s="714"/>
      <c r="I530" s="715"/>
      <c r="J530" s="928"/>
      <c r="K530" s="928"/>
      <c r="L530" s="928"/>
      <c r="M530" s="928"/>
      <c r="N530" s="928"/>
      <c r="O530" s="928"/>
      <c r="P530" s="928"/>
      <c r="Q530" s="928"/>
      <c r="R530" s="928"/>
      <c r="S530" s="928"/>
      <c r="T530" s="158"/>
      <c r="U530" s="169"/>
      <c r="V530" s="158"/>
      <c r="W530" s="158"/>
      <c r="X530" s="158"/>
      <c r="Y530" s="170"/>
    </row>
    <row r="531" spans="1:25" ht="20.25" customHeight="1">
      <c r="A531" s="714"/>
      <c r="B531" s="715"/>
      <c r="C531" s="167"/>
      <c r="D531" s="715"/>
      <c r="E531" s="978"/>
      <c r="F531" s="978"/>
      <c r="G531" s="718"/>
      <c r="H531" s="714"/>
      <c r="I531" s="715"/>
      <c r="J531" s="928"/>
      <c r="K531" s="928"/>
      <c r="L531" s="928"/>
      <c r="M531" s="928"/>
      <c r="N531" s="928"/>
      <c r="O531" s="928"/>
      <c r="P531" s="928"/>
      <c r="Q531" s="928"/>
      <c r="R531" s="928"/>
      <c r="S531" s="928"/>
      <c r="U531" s="173"/>
      <c r="Y531" s="174"/>
    </row>
    <row r="532" spans="1:25" ht="20.25" customHeight="1">
      <c r="A532" s="714"/>
      <c r="B532" s="715"/>
      <c r="C532" s="167"/>
      <c r="D532" s="715"/>
      <c r="E532" s="978"/>
      <c r="F532" s="978"/>
      <c r="G532" s="718"/>
      <c r="H532" s="714"/>
      <c r="I532" s="715"/>
      <c r="J532" s="928"/>
      <c r="K532" s="928"/>
      <c r="L532" s="928"/>
      <c r="M532" s="928"/>
      <c r="N532" s="928"/>
      <c r="O532" s="928"/>
      <c r="P532" s="928"/>
      <c r="Q532" s="928"/>
      <c r="R532" s="928"/>
      <c r="S532" s="928"/>
      <c r="T532" s="158"/>
      <c r="U532" s="929" t="s">
        <v>358</v>
      </c>
      <c r="V532" s="930"/>
      <c r="W532" s="930"/>
      <c r="X532" s="930"/>
      <c r="Y532" s="931"/>
    </row>
    <row r="533" spans="1:25" ht="20.25" customHeight="1">
      <c r="A533" s="714"/>
      <c r="B533" s="715"/>
      <c r="C533" s="167"/>
      <c r="D533" s="715"/>
      <c r="E533" s="978"/>
      <c r="F533" s="978"/>
      <c r="G533" s="718"/>
      <c r="H533" s="714"/>
      <c r="I533" s="715"/>
      <c r="J533" s="928"/>
      <c r="K533" s="928"/>
      <c r="L533" s="928"/>
      <c r="M533" s="928"/>
      <c r="N533" s="928"/>
      <c r="O533" s="928"/>
      <c r="P533" s="928"/>
      <c r="Q533" s="928"/>
      <c r="R533" s="928"/>
      <c r="S533" s="928"/>
      <c r="T533" s="158"/>
      <c r="U533" s="492"/>
      <c r="V533" s="715"/>
      <c r="W533" s="715"/>
      <c r="X533" s="715"/>
      <c r="Y533" s="493"/>
    </row>
    <row r="534" spans="1:25" ht="20.25" customHeight="1">
      <c r="A534" s="714"/>
      <c r="B534" s="715"/>
      <c r="C534" s="167"/>
      <c r="D534" s="715"/>
      <c r="E534" s="978"/>
      <c r="F534" s="978"/>
      <c r="G534" s="718"/>
      <c r="H534" s="714"/>
      <c r="I534" s="715"/>
      <c r="J534" s="928"/>
      <c r="K534" s="928"/>
      <c r="L534" s="928"/>
      <c r="M534" s="928"/>
      <c r="N534" s="928"/>
      <c r="O534" s="928"/>
      <c r="P534" s="928"/>
      <c r="Q534" s="928"/>
      <c r="R534" s="928"/>
      <c r="S534" s="928"/>
      <c r="T534" s="158"/>
      <c r="U534" s="492"/>
      <c r="V534" s="715"/>
      <c r="W534" s="715"/>
      <c r="X534" s="715"/>
      <c r="Y534" s="493"/>
    </row>
    <row r="535" spans="1:25" ht="20.25" customHeight="1">
      <c r="A535" s="714"/>
      <c r="B535" s="715"/>
      <c r="C535" s="167"/>
      <c r="D535" s="715"/>
      <c r="E535" s="978"/>
      <c r="F535" s="978"/>
      <c r="G535" s="718"/>
      <c r="H535" s="714"/>
      <c r="I535" s="715"/>
      <c r="J535" s="928"/>
      <c r="K535" s="928"/>
      <c r="L535" s="928"/>
      <c r="M535" s="928"/>
      <c r="N535" s="928"/>
      <c r="O535" s="928"/>
      <c r="P535" s="928"/>
      <c r="Q535" s="928"/>
      <c r="R535" s="928"/>
      <c r="S535" s="928"/>
      <c r="U535" s="173"/>
      <c r="Y535" s="174"/>
    </row>
    <row r="536" spans="1:25" ht="20.25" customHeight="1">
      <c r="A536" s="714"/>
      <c r="B536" s="715"/>
      <c r="C536" s="167"/>
      <c r="D536" s="715"/>
      <c r="E536" s="978"/>
      <c r="F536" s="978"/>
      <c r="G536" s="718"/>
      <c r="H536" s="714"/>
      <c r="I536" s="715"/>
      <c r="J536" s="928"/>
      <c r="K536" s="928"/>
      <c r="L536" s="928"/>
      <c r="M536" s="928"/>
      <c r="N536" s="928"/>
      <c r="O536" s="928"/>
      <c r="P536" s="928"/>
      <c r="Q536" s="928"/>
      <c r="R536" s="928"/>
      <c r="S536" s="928"/>
      <c r="T536" s="158"/>
      <c r="U536" s="175"/>
      <c r="V536" s="176"/>
      <c r="W536" s="176"/>
      <c r="X536" s="176"/>
      <c r="Y536" s="177"/>
    </row>
    <row r="537" spans="1:25" ht="12" customHeight="1">
      <c r="A537" s="714"/>
      <c r="B537" s="715"/>
      <c r="C537" s="167"/>
      <c r="D537" s="715"/>
      <c r="E537" s="718"/>
      <c r="F537" s="718"/>
      <c r="G537" s="718"/>
      <c r="H537" s="714"/>
      <c r="I537" s="715"/>
      <c r="J537" s="715"/>
      <c r="K537" s="715"/>
      <c r="L537" s="715"/>
      <c r="M537" s="715"/>
      <c r="N537" s="715"/>
      <c r="O537" s="715"/>
      <c r="P537" s="715"/>
      <c r="Q537" s="715"/>
      <c r="R537" s="715"/>
      <c r="S537" s="715"/>
      <c r="T537" s="158"/>
      <c r="U537" s="158"/>
      <c r="V537" s="158"/>
      <c r="W537" s="158"/>
      <c r="X537" s="158"/>
      <c r="Y537" s="158"/>
    </row>
    <row r="538" spans="1:25" ht="38.25" customHeight="1">
      <c r="A538" s="942" t="s">
        <v>360</v>
      </c>
      <c r="B538" s="943"/>
      <c r="C538" s="943"/>
      <c r="D538" s="944"/>
      <c r="E538" s="929" t="s">
        <v>4</v>
      </c>
      <c r="F538" s="931"/>
      <c r="G538" s="945">
        <f>Boys!$G$3</f>
        <v>46271</v>
      </c>
      <c r="H538" s="946"/>
      <c r="I538" s="947"/>
      <c r="J538" s="929" t="s">
        <v>5</v>
      </c>
      <c r="K538" s="931"/>
      <c r="L538" s="948" t="str">
        <f>$L$10</f>
        <v>Tilsley</v>
      </c>
      <c r="M538" s="949"/>
      <c r="N538" s="949"/>
      <c r="O538" s="949"/>
      <c r="P538" s="949"/>
      <c r="Q538" s="950"/>
      <c r="R538" s="929" t="s">
        <v>340</v>
      </c>
      <c r="S538" s="931"/>
      <c r="T538" s="948" t="str">
        <f>'Read Me First'!$A$1</f>
        <v>Oxfordshire Track and Field League 2026</v>
      </c>
      <c r="U538" s="949"/>
      <c r="V538" s="949"/>
      <c r="W538" s="949"/>
      <c r="X538" s="949"/>
      <c r="Y538" s="950"/>
    </row>
    <row r="539" spans="1:25" ht="38.25" customHeight="1">
      <c r="A539" s="929" t="s">
        <v>283</v>
      </c>
      <c r="B539" s="931"/>
      <c r="C539" s="948" t="str">
        <f>"Shot U18 Women (" &amp;DataCalcs!$O$733 &amp; " athletes) - " &amp; DataTables!$R$119</f>
        <v>Shot U18 Women (0 athletes) - 3.00kg</v>
      </c>
      <c r="D539" s="950"/>
      <c r="E539" s="929" t="s">
        <v>341</v>
      </c>
      <c r="F539" s="931"/>
      <c r="G539" s="951">
        <f>DataTables!$Q$119</f>
        <v>0.5</v>
      </c>
      <c r="H539" s="952"/>
      <c r="I539" s="953"/>
      <c r="J539" s="929" t="s">
        <v>342</v>
      </c>
      <c r="K539" s="930"/>
      <c r="L539" s="956">
        <f>DataTables!$N$119</f>
        <v>12.6</v>
      </c>
      <c r="M539" s="957"/>
      <c r="N539" s="948" t="s">
        <v>361</v>
      </c>
      <c r="O539" s="949"/>
      <c r="P539" s="949"/>
      <c r="Q539" s="949"/>
      <c r="R539" s="949"/>
      <c r="S539" s="949"/>
      <c r="T539" s="949"/>
      <c r="U539" s="949"/>
      <c r="V539" s="949"/>
      <c r="W539" s="949"/>
      <c r="X539" s="949"/>
      <c r="Y539" s="950"/>
    </row>
    <row r="540" spans="1:25" ht="20.25" customHeight="1">
      <c r="A540" s="158"/>
      <c r="B540" s="158"/>
      <c r="C540" s="158"/>
      <c r="D540" s="159"/>
      <c r="E540" s="715"/>
      <c r="F540" s="715"/>
      <c r="G540" s="160"/>
      <c r="H540" s="160"/>
      <c r="I540" s="715"/>
      <c r="J540" s="715"/>
      <c r="K540" s="713"/>
      <c r="L540" s="713"/>
      <c r="M540" s="713"/>
      <c r="N540" s="161"/>
      <c r="O540" s="161"/>
      <c r="P540" s="162"/>
      <c r="Q540" s="161"/>
      <c r="R540" s="163"/>
      <c r="S540" s="163"/>
      <c r="T540" s="163"/>
      <c r="U540" s="163"/>
      <c r="V540" s="163"/>
      <c r="W540" s="163"/>
      <c r="X540" s="163"/>
      <c r="Y540" s="163"/>
    </row>
    <row r="541" spans="1:25" ht="38.25" customHeight="1">
      <c r="A541" s="958" t="s">
        <v>344</v>
      </c>
      <c r="B541" s="960" t="s">
        <v>302</v>
      </c>
      <c r="C541" s="960" t="s">
        <v>345</v>
      </c>
      <c r="D541" s="960" t="s">
        <v>346</v>
      </c>
      <c r="E541" s="962" t="s">
        <v>362</v>
      </c>
      <c r="F541" s="963"/>
      <c r="G541" s="962" t="s">
        <v>363</v>
      </c>
      <c r="H541" s="963"/>
      <c r="I541" s="962" t="s">
        <v>364</v>
      </c>
      <c r="J541" s="963"/>
      <c r="K541" s="962" t="s">
        <v>365</v>
      </c>
      <c r="L541" s="963"/>
      <c r="M541" s="987" t="s">
        <v>366</v>
      </c>
      <c r="N541" s="988"/>
      <c r="O541" s="962" t="s">
        <v>367</v>
      </c>
      <c r="P541" s="963"/>
      <c r="Q541" s="962" t="s">
        <v>368</v>
      </c>
      <c r="R541" s="963"/>
      <c r="S541" s="962" t="s">
        <v>369</v>
      </c>
      <c r="T541" s="963"/>
      <c r="U541" s="962" t="s">
        <v>370</v>
      </c>
      <c r="V541" s="963"/>
      <c r="W541" s="938" t="s">
        <v>350</v>
      </c>
      <c r="X541" s="940" t="s">
        <v>351</v>
      </c>
      <c r="Y541" s="941"/>
    </row>
    <row r="542" spans="1:25" ht="20.25" customHeight="1">
      <c r="A542" s="959"/>
      <c r="B542" s="961"/>
      <c r="C542" s="961"/>
      <c r="D542" s="961"/>
      <c r="E542" s="940" t="s">
        <v>352</v>
      </c>
      <c r="F542" s="941"/>
      <c r="G542" s="940" t="s">
        <v>352</v>
      </c>
      <c r="H542" s="941"/>
      <c r="I542" s="940" t="s">
        <v>352</v>
      </c>
      <c r="J542" s="941"/>
      <c r="K542" s="940" t="s">
        <v>352</v>
      </c>
      <c r="L542" s="941"/>
      <c r="M542" s="989"/>
      <c r="N542" s="990"/>
      <c r="O542" s="940" t="s">
        <v>352</v>
      </c>
      <c r="P542" s="941"/>
      <c r="Q542" s="940" t="s">
        <v>352</v>
      </c>
      <c r="R542" s="941"/>
      <c r="S542" s="940" t="s">
        <v>352</v>
      </c>
      <c r="T542" s="941"/>
      <c r="U542" s="940" t="s">
        <v>352</v>
      </c>
      <c r="V542" s="941"/>
      <c r="W542" s="939"/>
      <c r="X542" s="719" t="s">
        <v>71</v>
      </c>
      <c r="Y542" s="719" t="s">
        <v>65</v>
      </c>
    </row>
    <row r="543" spans="1:25" ht="24" customHeight="1">
      <c r="A543" s="717">
        <v>1</v>
      </c>
      <c r="B543" s="755" t="str" cm="1">
        <f t="array" ref="B543:D544">IFERROR(_xlfn.TAKE(_xlfn.ANCHORARRAY(DataCalcs!$DO$495),16),"")</f>
        <v xml:space="preserve"> </v>
      </c>
      <c r="C543" s="754" t="str">
        <v/>
      </c>
      <c r="D543" s="754" t="str">
        <v/>
      </c>
      <c r="E543" s="934"/>
      <c r="F543" s="935"/>
      <c r="G543" s="934"/>
      <c r="H543" s="935"/>
      <c r="I543" s="934"/>
      <c r="J543" s="935"/>
      <c r="K543" s="929" t="s">
        <v>371</v>
      </c>
      <c r="L543" s="931"/>
      <c r="M543" s="929" t="s">
        <v>371</v>
      </c>
      <c r="N543" s="931"/>
      <c r="O543" s="929" t="s">
        <v>371</v>
      </c>
      <c r="P543" s="931"/>
      <c r="Q543" s="929" t="s">
        <v>371</v>
      </c>
      <c r="R543" s="931"/>
      <c r="S543" s="929" t="s">
        <v>371</v>
      </c>
      <c r="T543" s="931"/>
      <c r="U543" s="968"/>
      <c r="V543" s="957"/>
      <c r="W543" s="720"/>
      <c r="X543" s="720"/>
      <c r="Y543" s="720"/>
    </row>
    <row r="544" spans="1:25" ht="24" customHeight="1">
      <c r="A544" s="720">
        <v>2</v>
      </c>
      <c r="B544" s="755" t="str">
        <v xml:space="preserve"> </v>
      </c>
      <c r="C544" s="754" t="str">
        <v/>
      </c>
      <c r="D544" s="754" t="str">
        <v/>
      </c>
      <c r="E544" s="934"/>
      <c r="F544" s="935"/>
      <c r="G544" s="934"/>
      <c r="H544" s="935"/>
      <c r="I544" s="934"/>
      <c r="J544" s="935"/>
      <c r="K544" s="929" t="s">
        <v>371</v>
      </c>
      <c r="L544" s="931"/>
      <c r="M544" s="929" t="s">
        <v>371</v>
      </c>
      <c r="N544" s="931"/>
      <c r="O544" s="929" t="s">
        <v>371</v>
      </c>
      <c r="P544" s="931"/>
      <c r="Q544" s="929" t="s">
        <v>371</v>
      </c>
      <c r="R544" s="931"/>
      <c r="S544" s="929" t="s">
        <v>371</v>
      </c>
      <c r="T544" s="931"/>
      <c r="U544" s="968"/>
      <c r="V544" s="957"/>
      <c r="W544" s="720"/>
      <c r="X544" s="720"/>
      <c r="Y544" s="720"/>
    </row>
    <row r="545" spans="1:25" ht="24" customHeight="1">
      <c r="A545" s="720">
        <v>3</v>
      </c>
      <c r="B545" s="755"/>
      <c r="C545" s="754"/>
      <c r="D545" s="754"/>
      <c r="E545" s="934"/>
      <c r="F545" s="935"/>
      <c r="G545" s="934"/>
      <c r="H545" s="935"/>
      <c r="I545" s="934"/>
      <c r="J545" s="935"/>
      <c r="K545" s="929" t="s">
        <v>371</v>
      </c>
      <c r="L545" s="931"/>
      <c r="M545" s="929" t="s">
        <v>371</v>
      </c>
      <c r="N545" s="931"/>
      <c r="O545" s="929" t="s">
        <v>371</v>
      </c>
      <c r="P545" s="931"/>
      <c r="Q545" s="929" t="s">
        <v>371</v>
      </c>
      <c r="R545" s="931"/>
      <c r="S545" s="929" t="s">
        <v>371</v>
      </c>
      <c r="T545" s="931"/>
      <c r="U545" s="968"/>
      <c r="V545" s="957"/>
      <c r="W545" s="720"/>
      <c r="X545" s="720"/>
      <c r="Y545" s="720"/>
    </row>
    <row r="546" spans="1:25" ht="24" customHeight="1">
      <c r="A546" s="720">
        <v>4</v>
      </c>
      <c r="B546" s="755"/>
      <c r="C546" s="754"/>
      <c r="D546" s="754"/>
      <c r="E546" s="934"/>
      <c r="F546" s="935"/>
      <c r="G546" s="934"/>
      <c r="H546" s="935"/>
      <c r="I546" s="934"/>
      <c r="J546" s="935"/>
      <c r="K546" s="929" t="s">
        <v>371</v>
      </c>
      <c r="L546" s="931"/>
      <c r="M546" s="929" t="s">
        <v>371</v>
      </c>
      <c r="N546" s="931"/>
      <c r="O546" s="929" t="s">
        <v>371</v>
      </c>
      <c r="P546" s="931"/>
      <c r="Q546" s="929" t="s">
        <v>371</v>
      </c>
      <c r="R546" s="931"/>
      <c r="S546" s="929" t="s">
        <v>371</v>
      </c>
      <c r="T546" s="931"/>
      <c r="U546" s="968"/>
      <c r="V546" s="957"/>
      <c r="W546" s="720"/>
      <c r="X546" s="720"/>
      <c r="Y546" s="720"/>
    </row>
    <row r="547" spans="1:25" ht="24" customHeight="1">
      <c r="A547" s="720">
        <v>5</v>
      </c>
      <c r="B547" s="755"/>
      <c r="C547" s="754"/>
      <c r="D547" s="754"/>
      <c r="E547" s="934"/>
      <c r="F547" s="935"/>
      <c r="G547" s="934"/>
      <c r="H547" s="935"/>
      <c r="I547" s="934"/>
      <c r="J547" s="935"/>
      <c r="K547" s="929" t="s">
        <v>371</v>
      </c>
      <c r="L547" s="931"/>
      <c r="M547" s="929" t="s">
        <v>371</v>
      </c>
      <c r="N547" s="931"/>
      <c r="O547" s="929" t="s">
        <v>371</v>
      </c>
      <c r="P547" s="931"/>
      <c r="Q547" s="929" t="s">
        <v>371</v>
      </c>
      <c r="R547" s="931"/>
      <c r="S547" s="929" t="s">
        <v>371</v>
      </c>
      <c r="T547" s="931"/>
      <c r="U547" s="968"/>
      <c r="V547" s="957"/>
      <c r="W547" s="720"/>
      <c r="X547" s="720"/>
      <c r="Y547" s="720"/>
    </row>
    <row r="548" spans="1:25" ht="24" customHeight="1">
      <c r="A548" s="720">
        <v>6</v>
      </c>
      <c r="B548" s="755"/>
      <c r="C548" s="754"/>
      <c r="D548" s="754"/>
      <c r="E548" s="934"/>
      <c r="F548" s="935"/>
      <c r="G548" s="934"/>
      <c r="H548" s="935"/>
      <c r="I548" s="934"/>
      <c r="J548" s="935"/>
      <c r="K548" s="929" t="s">
        <v>371</v>
      </c>
      <c r="L548" s="931"/>
      <c r="M548" s="929" t="s">
        <v>371</v>
      </c>
      <c r="N548" s="931"/>
      <c r="O548" s="929" t="s">
        <v>371</v>
      </c>
      <c r="P548" s="931"/>
      <c r="Q548" s="929" t="s">
        <v>371</v>
      </c>
      <c r="R548" s="931"/>
      <c r="S548" s="929" t="s">
        <v>371</v>
      </c>
      <c r="T548" s="931"/>
      <c r="U548" s="968"/>
      <c r="V548" s="957"/>
      <c r="W548" s="720"/>
      <c r="X548" s="720"/>
      <c r="Y548" s="720"/>
    </row>
    <row r="549" spans="1:25" ht="24" customHeight="1">
      <c r="A549" s="720">
        <v>7</v>
      </c>
      <c r="B549" s="755"/>
      <c r="C549" s="754"/>
      <c r="D549" s="754"/>
      <c r="E549" s="934"/>
      <c r="F549" s="935"/>
      <c r="G549" s="934"/>
      <c r="H549" s="935"/>
      <c r="I549" s="934"/>
      <c r="J549" s="935"/>
      <c r="K549" s="929" t="s">
        <v>371</v>
      </c>
      <c r="L549" s="931"/>
      <c r="M549" s="929" t="s">
        <v>371</v>
      </c>
      <c r="N549" s="931"/>
      <c r="O549" s="929" t="s">
        <v>371</v>
      </c>
      <c r="P549" s="931"/>
      <c r="Q549" s="929" t="s">
        <v>371</v>
      </c>
      <c r="R549" s="931"/>
      <c r="S549" s="929" t="s">
        <v>371</v>
      </c>
      <c r="T549" s="931"/>
      <c r="U549" s="968"/>
      <c r="V549" s="957"/>
      <c r="W549" s="720"/>
      <c r="X549" s="720"/>
      <c r="Y549" s="720"/>
    </row>
    <row r="550" spans="1:25" ht="24" customHeight="1">
      <c r="A550" s="720">
        <v>8</v>
      </c>
      <c r="B550" s="755"/>
      <c r="C550" s="754"/>
      <c r="D550" s="754"/>
      <c r="E550" s="934"/>
      <c r="F550" s="935"/>
      <c r="G550" s="934"/>
      <c r="H550" s="935"/>
      <c r="I550" s="934"/>
      <c r="J550" s="935"/>
      <c r="K550" s="929" t="s">
        <v>371</v>
      </c>
      <c r="L550" s="931"/>
      <c r="M550" s="929" t="s">
        <v>371</v>
      </c>
      <c r="N550" s="931"/>
      <c r="O550" s="929" t="s">
        <v>371</v>
      </c>
      <c r="P550" s="931"/>
      <c r="Q550" s="929" t="s">
        <v>371</v>
      </c>
      <c r="R550" s="931"/>
      <c r="S550" s="929" t="s">
        <v>371</v>
      </c>
      <c r="T550" s="931"/>
      <c r="U550" s="968"/>
      <c r="V550" s="957"/>
      <c r="W550" s="720"/>
      <c r="X550" s="720"/>
      <c r="Y550" s="720"/>
    </row>
    <row r="551" spans="1:25" ht="24" customHeight="1">
      <c r="A551" s="720">
        <v>9</v>
      </c>
      <c r="B551" s="755"/>
      <c r="C551" s="754"/>
      <c r="D551" s="754"/>
      <c r="E551" s="934"/>
      <c r="F551" s="935"/>
      <c r="G551" s="934"/>
      <c r="H551" s="935"/>
      <c r="I551" s="934"/>
      <c r="J551" s="935"/>
      <c r="K551" s="929" t="s">
        <v>371</v>
      </c>
      <c r="L551" s="931"/>
      <c r="M551" s="929" t="s">
        <v>371</v>
      </c>
      <c r="N551" s="931"/>
      <c r="O551" s="929" t="s">
        <v>371</v>
      </c>
      <c r="P551" s="931"/>
      <c r="Q551" s="929" t="s">
        <v>371</v>
      </c>
      <c r="R551" s="931"/>
      <c r="S551" s="929" t="s">
        <v>371</v>
      </c>
      <c r="T551" s="931"/>
      <c r="U551" s="968"/>
      <c r="V551" s="957"/>
      <c r="W551" s="720"/>
      <c r="X551" s="720"/>
      <c r="Y551" s="720"/>
    </row>
    <row r="552" spans="1:25" ht="24" customHeight="1">
      <c r="A552" s="720">
        <v>10</v>
      </c>
      <c r="B552" s="755"/>
      <c r="C552" s="754"/>
      <c r="D552" s="754"/>
      <c r="E552" s="934"/>
      <c r="F552" s="935"/>
      <c r="G552" s="934"/>
      <c r="H552" s="935"/>
      <c r="I552" s="934"/>
      <c r="J552" s="935"/>
      <c r="K552" s="929" t="s">
        <v>371</v>
      </c>
      <c r="L552" s="931"/>
      <c r="M552" s="929" t="s">
        <v>371</v>
      </c>
      <c r="N552" s="931"/>
      <c r="O552" s="929" t="s">
        <v>371</v>
      </c>
      <c r="P552" s="931"/>
      <c r="Q552" s="929" t="s">
        <v>371</v>
      </c>
      <c r="R552" s="931"/>
      <c r="S552" s="929" t="s">
        <v>371</v>
      </c>
      <c r="T552" s="931"/>
      <c r="U552" s="968"/>
      <c r="V552" s="957"/>
      <c r="W552" s="720"/>
      <c r="X552" s="720"/>
      <c r="Y552" s="720"/>
    </row>
    <row r="553" spans="1:25" ht="24" customHeight="1">
      <c r="A553" s="720">
        <v>11</v>
      </c>
      <c r="B553" s="755"/>
      <c r="C553" s="754"/>
      <c r="D553" s="754"/>
      <c r="E553" s="934"/>
      <c r="F553" s="935"/>
      <c r="G553" s="934"/>
      <c r="H553" s="935"/>
      <c r="I553" s="934"/>
      <c r="J553" s="935"/>
      <c r="K553" s="929" t="s">
        <v>371</v>
      </c>
      <c r="L553" s="931"/>
      <c r="M553" s="929" t="s">
        <v>371</v>
      </c>
      <c r="N553" s="931"/>
      <c r="O553" s="929" t="s">
        <v>371</v>
      </c>
      <c r="P553" s="931"/>
      <c r="Q553" s="929" t="s">
        <v>371</v>
      </c>
      <c r="R553" s="931"/>
      <c r="S553" s="929" t="s">
        <v>371</v>
      </c>
      <c r="T553" s="931"/>
      <c r="U553" s="968"/>
      <c r="V553" s="957"/>
      <c r="W553" s="720"/>
      <c r="X553" s="720"/>
      <c r="Y553" s="720"/>
    </row>
    <row r="554" spans="1:25" ht="24" customHeight="1">
      <c r="A554" s="720">
        <v>12</v>
      </c>
      <c r="B554" s="755"/>
      <c r="C554" s="754"/>
      <c r="D554" s="754"/>
      <c r="E554" s="934"/>
      <c r="F554" s="935"/>
      <c r="G554" s="934"/>
      <c r="H554" s="935"/>
      <c r="I554" s="934"/>
      <c r="J554" s="935"/>
      <c r="K554" s="929" t="s">
        <v>371</v>
      </c>
      <c r="L554" s="931"/>
      <c r="M554" s="929" t="s">
        <v>371</v>
      </c>
      <c r="N554" s="931"/>
      <c r="O554" s="929" t="s">
        <v>371</v>
      </c>
      <c r="P554" s="931"/>
      <c r="Q554" s="929" t="s">
        <v>371</v>
      </c>
      <c r="R554" s="931"/>
      <c r="S554" s="929" t="s">
        <v>371</v>
      </c>
      <c r="T554" s="931"/>
      <c r="U554" s="968"/>
      <c r="V554" s="957"/>
      <c r="W554" s="716"/>
      <c r="X554" s="716"/>
      <c r="Y554" s="716"/>
    </row>
    <row r="555" spans="1:25" ht="24" customHeight="1">
      <c r="A555" s="720">
        <v>13</v>
      </c>
      <c r="B555" s="755"/>
      <c r="C555" s="754"/>
      <c r="D555" s="754"/>
      <c r="E555" s="934"/>
      <c r="F555" s="935"/>
      <c r="G555" s="934"/>
      <c r="H555" s="935"/>
      <c r="I555" s="934"/>
      <c r="J555" s="935"/>
      <c r="K555" s="929" t="s">
        <v>371</v>
      </c>
      <c r="L555" s="931"/>
      <c r="M555" s="929" t="s">
        <v>371</v>
      </c>
      <c r="N555" s="931"/>
      <c r="O555" s="929" t="s">
        <v>371</v>
      </c>
      <c r="P555" s="931"/>
      <c r="Q555" s="929" t="s">
        <v>371</v>
      </c>
      <c r="R555" s="931"/>
      <c r="S555" s="929" t="s">
        <v>371</v>
      </c>
      <c r="T555" s="931"/>
      <c r="U555" s="968"/>
      <c r="V555" s="957"/>
      <c r="W555" s="720"/>
      <c r="X555" s="720"/>
      <c r="Y555" s="720"/>
    </row>
    <row r="556" spans="1:25" ht="24" customHeight="1">
      <c r="A556" s="720">
        <v>14</v>
      </c>
      <c r="B556" s="755"/>
      <c r="C556" s="754"/>
      <c r="D556" s="754"/>
      <c r="E556" s="934"/>
      <c r="F556" s="935"/>
      <c r="G556" s="934"/>
      <c r="H556" s="935"/>
      <c r="I556" s="934"/>
      <c r="J556" s="935"/>
      <c r="K556" s="929" t="s">
        <v>371</v>
      </c>
      <c r="L556" s="931"/>
      <c r="M556" s="929" t="s">
        <v>371</v>
      </c>
      <c r="N556" s="931"/>
      <c r="O556" s="929" t="s">
        <v>371</v>
      </c>
      <c r="P556" s="931"/>
      <c r="Q556" s="929" t="s">
        <v>371</v>
      </c>
      <c r="R556" s="931"/>
      <c r="S556" s="929" t="s">
        <v>371</v>
      </c>
      <c r="T556" s="931"/>
      <c r="U556" s="968"/>
      <c r="V556" s="957"/>
      <c r="W556" s="720"/>
      <c r="X556" s="720"/>
      <c r="Y556" s="720"/>
    </row>
    <row r="557" spans="1:25" ht="24" customHeight="1">
      <c r="A557" s="720">
        <v>15</v>
      </c>
      <c r="B557" s="755"/>
      <c r="C557" s="754"/>
      <c r="D557" s="754"/>
      <c r="E557" s="934"/>
      <c r="F557" s="935"/>
      <c r="G557" s="934"/>
      <c r="H557" s="935"/>
      <c r="I557" s="934"/>
      <c r="J557" s="935"/>
      <c r="K557" s="929" t="s">
        <v>371</v>
      </c>
      <c r="L557" s="931"/>
      <c r="M557" s="929" t="s">
        <v>371</v>
      </c>
      <c r="N557" s="931"/>
      <c r="O557" s="929" t="s">
        <v>371</v>
      </c>
      <c r="P557" s="931"/>
      <c r="Q557" s="929" t="s">
        <v>371</v>
      </c>
      <c r="R557" s="931"/>
      <c r="S557" s="929" t="s">
        <v>371</v>
      </c>
      <c r="T557" s="931"/>
      <c r="U557" s="968"/>
      <c r="V557" s="957"/>
      <c r="W557" s="720"/>
      <c r="X557" s="720"/>
      <c r="Y557" s="720"/>
    </row>
    <row r="558" spans="1:25" ht="24" customHeight="1">
      <c r="A558" s="720">
        <v>16</v>
      </c>
      <c r="B558" s="755"/>
      <c r="C558" s="754"/>
      <c r="D558" s="754"/>
      <c r="E558" s="934"/>
      <c r="F558" s="935"/>
      <c r="G558" s="934"/>
      <c r="H558" s="935"/>
      <c r="I558" s="934"/>
      <c r="J558" s="935"/>
      <c r="K558" s="929" t="s">
        <v>371</v>
      </c>
      <c r="L558" s="931"/>
      <c r="M558" s="929" t="s">
        <v>371</v>
      </c>
      <c r="N558" s="931"/>
      <c r="O558" s="929" t="s">
        <v>371</v>
      </c>
      <c r="P558" s="931"/>
      <c r="Q558" s="929" t="s">
        <v>371</v>
      </c>
      <c r="R558" s="931"/>
      <c r="S558" s="929" t="s">
        <v>371</v>
      </c>
      <c r="T558" s="931"/>
      <c r="U558" s="968"/>
      <c r="V558" s="957"/>
      <c r="W558" s="720"/>
      <c r="X558" s="720"/>
      <c r="Y558" s="720"/>
    </row>
    <row r="559" spans="1:25" ht="20.25" customHeight="1">
      <c r="A559" s="158"/>
      <c r="B559" s="158"/>
      <c r="C559" s="167"/>
      <c r="D559" s="167"/>
      <c r="E559" s="158"/>
      <c r="F559" s="158"/>
      <c r="G559" s="158"/>
      <c r="H559" s="158"/>
      <c r="I559" s="158"/>
      <c r="J559" s="158"/>
      <c r="K559" s="158"/>
      <c r="L559" s="158"/>
      <c r="M559" s="158"/>
      <c r="N559" s="158"/>
      <c r="O559" s="158"/>
      <c r="P559" s="158"/>
      <c r="Q559" s="158"/>
      <c r="R559" s="158"/>
      <c r="S559" s="158"/>
      <c r="T559" s="158"/>
      <c r="U559" s="158"/>
      <c r="V559" s="158"/>
      <c r="W559" s="158"/>
      <c r="X559" s="158"/>
      <c r="Y559" s="158"/>
    </row>
    <row r="560" spans="1:25" ht="20.25" customHeight="1">
      <c r="A560" s="929" t="s">
        <v>353</v>
      </c>
      <c r="B560" s="930"/>
      <c r="C560" s="930"/>
      <c r="D560" s="930"/>
      <c r="E560" s="930"/>
      <c r="F560" s="931"/>
      <c r="G560" s="715"/>
      <c r="H560" s="929" t="s">
        <v>354</v>
      </c>
      <c r="I560" s="930"/>
      <c r="J560" s="930"/>
      <c r="K560" s="930"/>
      <c r="L560" s="930"/>
      <c r="M560" s="930"/>
      <c r="N560" s="930"/>
      <c r="O560" s="930"/>
      <c r="P560" s="930"/>
      <c r="Q560" s="930"/>
      <c r="R560" s="930"/>
      <c r="S560" s="931"/>
      <c r="T560" s="158"/>
      <c r="U560" s="929" t="s">
        <v>355</v>
      </c>
      <c r="V560" s="930"/>
      <c r="W560" s="930"/>
      <c r="X560" s="930"/>
      <c r="Y560" s="931"/>
    </row>
    <row r="561" spans="1:25" ht="20.25" customHeight="1">
      <c r="A561" s="168"/>
      <c r="B561" s="720" t="s">
        <v>356</v>
      </c>
      <c r="C561" s="720" t="s">
        <v>345</v>
      </c>
      <c r="D561" s="720" t="s">
        <v>346</v>
      </c>
      <c r="E561" s="940" t="s">
        <v>372</v>
      </c>
      <c r="F561" s="941"/>
      <c r="G561" s="715"/>
      <c r="H561" s="168"/>
      <c r="I561" s="720" t="s">
        <v>356</v>
      </c>
      <c r="J561" s="929" t="s">
        <v>345</v>
      </c>
      <c r="K561" s="930"/>
      <c r="L561" s="930"/>
      <c r="M561" s="930"/>
      <c r="N561" s="931"/>
      <c r="O561" s="929" t="s">
        <v>346</v>
      </c>
      <c r="P561" s="930"/>
      <c r="Q561" s="931"/>
      <c r="R561" s="940" t="s">
        <v>372</v>
      </c>
      <c r="S561" s="941"/>
      <c r="T561" s="158"/>
      <c r="U561" s="169"/>
      <c r="V561" s="158"/>
      <c r="W561" s="158"/>
      <c r="X561" s="158"/>
      <c r="Y561" s="170"/>
    </row>
    <row r="562" spans="1:25" ht="20.25" customHeight="1">
      <c r="A562" s="171">
        <v>1</v>
      </c>
      <c r="B562" s="720"/>
      <c r="C562" s="172"/>
      <c r="D562" s="720"/>
      <c r="E562" s="1001"/>
      <c r="F562" s="1002"/>
      <c r="G562" s="718"/>
      <c r="H562" s="171">
        <v>1</v>
      </c>
      <c r="I562" s="720"/>
      <c r="J562" s="929"/>
      <c r="K562" s="930"/>
      <c r="L562" s="930"/>
      <c r="M562" s="930"/>
      <c r="N562" s="931"/>
      <c r="O562" s="929"/>
      <c r="P562" s="930"/>
      <c r="Q562" s="931"/>
      <c r="R562" s="929"/>
      <c r="S562" s="931"/>
      <c r="T562" s="158"/>
      <c r="U562" s="169"/>
      <c r="V562" s="158"/>
      <c r="W562" s="158"/>
      <c r="X562" s="158"/>
      <c r="Y562" s="170"/>
    </row>
    <row r="563" spans="1:25" ht="20.25" customHeight="1">
      <c r="A563" s="171">
        <v>2</v>
      </c>
      <c r="B563" s="720"/>
      <c r="C563" s="172"/>
      <c r="D563" s="720"/>
      <c r="E563" s="1001"/>
      <c r="F563" s="1002"/>
      <c r="G563" s="718"/>
      <c r="H563" s="171">
        <v>2</v>
      </c>
      <c r="I563" s="720"/>
      <c r="J563" s="929"/>
      <c r="K563" s="930"/>
      <c r="L563" s="930"/>
      <c r="M563" s="930"/>
      <c r="N563" s="931"/>
      <c r="O563" s="929"/>
      <c r="P563" s="930"/>
      <c r="Q563" s="931"/>
      <c r="R563" s="929"/>
      <c r="S563" s="931"/>
      <c r="T563" s="158"/>
      <c r="U563" s="169"/>
      <c r="V563" s="158"/>
      <c r="W563" s="158"/>
      <c r="X563" s="158"/>
      <c r="Y563" s="170"/>
    </row>
    <row r="564" spans="1:25" ht="20.25" customHeight="1">
      <c r="A564" s="171">
        <v>3</v>
      </c>
      <c r="B564" s="720"/>
      <c r="C564" s="172"/>
      <c r="D564" s="720"/>
      <c r="E564" s="1001"/>
      <c r="F564" s="1002"/>
      <c r="G564" s="718"/>
      <c r="H564" s="171">
        <v>3</v>
      </c>
      <c r="I564" s="720"/>
      <c r="J564" s="929"/>
      <c r="K564" s="930"/>
      <c r="L564" s="930"/>
      <c r="M564" s="930"/>
      <c r="N564" s="931"/>
      <c r="O564" s="929"/>
      <c r="P564" s="930"/>
      <c r="Q564" s="931"/>
      <c r="R564" s="929"/>
      <c r="S564" s="931"/>
      <c r="U564" s="173"/>
      <c r="Y564" s="174"/>
    </row>
    <row r="565" spans="1:25" ht="20.25" customHeight="1">
      <c r="A565" s="171">
        <v>4</v>
      </c>
      <c r="B565" s="720"/>
      <c r="C565" s="172"/>
      <c r="D565" s="720"/>
      <c r="E565" s="1001"/>
      <c r="F565" s="1002"/>
      <c r="G565" s="718"/>
      <c r="H565" s="171">
        <v>4</v>
      </c>
      <c r="I565" s="720"/>
      <c r="J565" s="929"/>
      <c r="K565" s="930"/>
      <c r="L565" s="930"/>
      <c r="M565" s="930"/>
      <c r="N565" s="931"/>
      <c r="O565" s="929"/>
      <c r="P565" s="930"/>
      <c r="Q565" s="931"/>
      <c r="R565" s="929"/>
      <c r="S565" s="931"/>
      <c r="T565" s="158"/>
      <c r="U565" s="929" t="s">
        <v>358</v>
      </c>
      <c r="V565" s="930"/>
      <c r="W565" s="930"/>
      <c r="X565" s="930"/>
      <c r="Y565" s="931"/>
    </row>
    <row r="566" spans="1:25" ht="20.25" customHeight="1">
      <c r="A566" s="171">
        <v>5</v>
      </c>
      <c r="B566" s="720"/>
      <c r="C566" s="172"/>
      <c r="D566" s="720"/>
      <c r="E566" s="1001"/>
      <c r="F566" s="1002"/>
      <c r="G566" s="718"/>
      <c r="H566" s="171">
        <v>5</v>
      </c>
      <c r="I566" s="720"/>
      <c r="J566" s="929"/>
      <c r="K566" s="930"/>
      <c r="L566" s="930"/>
      <c r="M566" s="930"/>
      <c r="N566" s="931"/>
      <c r="O566" s="929"/>
      <c r="P566" s="930"/>
      <c r="Q566" s="931"/>
      <c r="R566" s="929"/>
      <c r="S566" s="931"/>
      <c r="T566" s="158"/>
      <c r="U566" s="492"/>
      <c r="V566" s="715"/>
      <c r="W566" s="715"/>
      <c r="X566" s="715"/>
      <c r="Y566" s="493"/>
    </row>
    <row r="567" spans="1:25" ht="20.25" customHeight="1">
      <c r="A567" s="171">
        <v>6</v>
      </c>
      <c r="B567" s="720"/>
      <c r="C567" s="172"/>
      <c r="D567" s="720"/>
      <c r="E567" s="1001"/>
      <c r="F567" s="1002"/>
      <c r="G567" s="718"/>
      <c r="H567" s="171">
        <v>6</v>
      </c>
      <c r="I567" s="720"/>
      <c r="J567" s="929"/>
      <c r="K567" s="930"/>
      <c r="L567" s="930"/>
      <c r="M567" s="930"/>
      <c r="N567" s="931"/>
      <c r="O567" s="929"/>
      <c r="P567" s="930"/>
      <c r="Q567" s="931"/>
      <c r="R567" s="929"/>
      <c r="S567" s="931"/>
      <c r="T567" s="158"/>
      <c r="U567" s="492"/>
      <c r="V567" s="715"/>
      <c r="W567" s="715"/>
      <c r="X567" s="715"/>
      <c r="Y567" s="493"/>
    </row>
    <row r="568" spans="1:25" ht="20.25" customHeight="1">
      <c r="A568" s="171">
        <v>7</v>
      </c>
      <c r="B568" s="720"/>
      <c r="C568" s="172"/>
      <c r="D568" s="720"/>
      <c r="E568" s="1001"/>
      <c r="F568" s="1002"/>
      <c r="G568" s="718"/>
      <c r="H568" s="171">
        <v>7</v>
      </c>
      <c r="I568" s="720"/>
      <c r="J568" s="929"/>
      <c r="K568" s="930"/>
      <c r="L568" s="930"/>
      <c r="M568" s="930"/>
      <c r="N568" s="931"/>
      <c r="O568" s="929"/>
      <c r="P568" s="930"/>
      <c r="Q568" s="931"/>
      <c r="R568" s="929"/>
      <c r="S568" s="931"/>
      <c r="U568" s="173"/>
      <c r="Y568" s="174"/>
    </row>
    <row r="569" spans="1:25" ht="20.25" customHeight="1">
      <c r="A569" s="171">
        <v>8</v>
      </c>
      <c r="B569" s="720"/>
      <c r="C569" s="172"/>
      <c r="D569" s="720"/>
      <c r="E569" s="1001"/>
      <c r="F569" s="1002"/>
      <c r="G569" s="718"/>
      <c r="H569" s="171">
        <v>8</v>
      </c>
      <c r="I569" s="720"/>
      <c r="J569" s="929"/>
      <c r="K569" s="930"/>
      <c r="L569" s="930"/>
      <c r="M569" s="930"/>
      <c r="N569" s="931"/>
      <c r="O569" s="929"/>
      <c r="P569" s="930"/>
      <c r="Q569" s="931"/>
      <c r="R569" s="929"/>
      <c r="S569" s="931"/>
      <c r="T569" s="158"/>
      <c r="U569" s="175"/>
      <c r="V569" s="176"/>
      <c r="W569" s="176"/>
      <c r="X569" s="176"/>
      <c r="Y569" s="177"/>
    </row>
    <row r="570" spans="1:25" ht="12" customHeight="1">
      <c r="A570" s="714"/>
      <c r="B570" s="715"/>
      <c r="C570" s="167"/>
      <c r="D570" s="715"/>
      <c r="E570" s="718"/>
      <c r="F570" s="718"/>
      <c r="G570" s="718"/>
      <c r="H570" s="714"/>
      <c r="I570" s="715"/>
      <c r="J570" s="715"/>
      <c r="K570" s="715"/>
      <c r="L570" s="715"/>
      <c r="M570" s="715"/>
      <c r="N570" s="715"/>
      <c r="O570" s="715"/>
      <c r="P570" s="715"/>
      <c r="Q570" s="715"/>
      <c r="R570" s="715"/>
      <c r="S570" s="715"/>
      <c r="T570" s="158"/>
      <c r="U570" s="158"/>
      <c r="V570" s="158"/>
      <c r="W570" s="158"/>
      <c r="X570" s="158"/>
      <c r="Y570" s="158"/>
    </row>
    <row r="571" spans="1:25" ht="38.25" customHeight="1">
      <c r="A571" s="942" t="s">
        <v>360</v>
      </c>
      <c r="B571" s="943"/>
      <c r="C571" s="943"/>
      <c r="D571" s="944"/>
      <c r="E571" s="929" t="s">
        <v>4</v>
      </c>
      <c r="F571" s="931"/>
      <c r="G571" s="945">
        <f>G538</f>
        <v>46271</v>
      </c>
      <c r="H571" s="946"/>
      <c r="I571" s="947"/>
      <c r="J571" s="929" t="s">
        <v>5</v>
      </c>
      <c r="K571" s="931"/>
      <c r="L571" s="948" t="str">
        <f>L538</f>
        <v>Tilsley</v>
      </c>
      <c r="M571" s="949"/>
      <c r="N571" s="949"/>
      <c r="O571" s="949"/>
      <c r="P571" s="949"/>
      <c r="Q571" s="950"/>
      <c r="R571" s="929" t="s">
        <v>340</v>
      </c>
      <c r="S571" s="931"/>
      <c r="T571" s="948" t="str">
        <f>T538</f>
        <v>Oxfordshire Track and Field League 2026</v>
      </c>
      <c r="U571" s="949"/>
      <c r="V571" s="949"/>
      <c r="W571" s="949"/>
      <c r="X571" s="949"/>
      <c r="Y571" s="950"/>
    </row>
    <row r="572" spans="1:25" ht="38.25" customHeight="1">
      <c r="A572" s="929" t="s">
        <v>283</v>
      </c>
      <c r="B572" s="931"/>
      <c r="C572" s="948" t="str">
        <f>C539</f>
        <v>Shot U18 Women (0 athletes) - 3.00kg</v>
      </c>
      <c r="D572" s="950"/>
      <c r="E572" s="929" t="s">
        <v>341</v>
      </c>
      <c r="F572" s="931"/>
      <c r="G572" s="951">
        <f>G539</f>
        <v>0.5</v>
      </c>
      <c r="H572" s="952"/>
      <c r="I572" s="953"/>
      <c r="J572" s="929" t="s">
        <v>342</v>
      </c>
      <c r="K572" s="930"/>
      <c r="L572" s="956">
        <f>L539</f>
        <v>12.6</v>
      </c>
      <c r="M572" s="957"/>
      <c r="N572" s="998" t="s">
        <v>361</v>
      </c>
      <c r="O572" s="999"/>
      <c r="P572" s="999"/>
      <c r="Q572" s="999"/>
      <c r="R572" s="999"/>
      <c r="S572" s="999"/>
      <c r="T572" s="999"/>
      <c r="U572" s="999"/>
      <c r="V572" s="999"/>
      <c r="W572" s="999"/>
      <c r="X572" s="999"/>
      <c r="Y572" s="1000"/>
    </row>
    <row r="573" spans="1:25" ht="20.25" customHeight="1">
      <c r="A573" s="158"/>
      <c r="B573" s="158"/>
      <c r="C573" s="158"/>
      <c r="D573" s="159"/>
      <c r="E573" s="715"/>
      <c r="F573" s="715"/>
      <c r="G573" s="160"/>
      <c r="H573" s="160"/>
      <c r="I573" s="715"/>
      <c r="J573" s="715"/>
      <c r="K573" s="713"/>
      <c r="L573" s="713"/>
      <c r="M573" s="713"/>
      <c r="N573" s="161"/>
      <c r="O573" s="161"/>
      <c r="P573" s="162"/>
      <c r="Q573" s="161"/>
      <c r="R573" s="163"/>
      <c r="S573" s="163"/>
      <c r="T573" s="163"/>
      <c r="U573" s="163"/>
      <c r="V573" s="163"/>
      <c r="W573" s="163"/>
      <c r="X573" s="163"/>
      <c r="Y573" s="163"/>
    </row>
    <row r="574" spans="1:25" ht="38.25" customHeight="1">
      <c r="A574" s="958" t="s">
        <v>344</v>
      </c>
      <c r="B574" s="960" t="s">
        <v>302</v>
      </c>
      <c r="C574" s="960" t="s">
        <v>345</v>
      </c>
      <c r="D574" s="960" t="s">
        <v>346</v>
      </c>
      <c r="E574" s="962" t="s">
        <v>362</v>
      </c>
      <c r="F574" s="963"/>
      <c r="G574" s="962" t="s">
        <v>363</v>
      </c>
      <c r="H574" s="963"/>
      <c r="I574" s="962" t="s">
        <v>364</v>
      </c>
      <c r="J574" s="963"/>
      <c r="K574" s="962" t="s">
        <v>365</v>
      </c>
      <c r="L574" s="963"/>
      <c r="M574" s="987" t="s">
        <v>366</v>
      </c>
      <c r="N574" s="988"/>
      <c r="O574" s="962" t="s">
        <v>367</v>
      </c>
      <c r="P574" s="963"/>
      <c r="Q574" s="962" t="s">
        <v>368</v>
      </c>
      <c r="R574" s="963"/>
      <c r="S574" s="962" t="s">
        <v>369</v>
      </c>
      <c r="T574" s="963"/>
      <c r="U574" s="962" t="s">
        <v>370</v>
      </c>
      <c r="V574" s="963"/>
      <c r="W574" s="938" t="s">
        <v>350</v>
      </c>
      <c r="X574" s="940" t="s">
        <v>351</v>
      </c>
      <c r="Y574" s="941"/>
    </row>
    <row r="575" spans="1:25" ht="20.25" customHeight="1">
      <c r="A575" s="959"/>
      <c r="B575" s="961"/>
      <c r="C575" s="961"/>
      <c r="D575" s="961"/>
      <c r="E575" s="940" t="s">
        <v>352</v>
      </c>
      <c r="F575" s="941"/>
      <c r="G575" s="940" t="s">
        <v>352</v>
      </c>
      <c r="H575" s="941"/>
      <c r="I575" s="940" t="s">
        <v>352</v>
      </c>
      <c r="J575" s="941"/>
      <c r="K575" s="940" t="s">
        <v>352</v>
      </c>
      <c r="L575" s="941"/>
      <c r="M575" s="989"/>
      <c r="N575" s="990"/>
      <c r="O575" s="940" t="s">
        <v>352</v>
      </c>
      <c r="P575" s="941"/>
      <c r="Q575" s="940" t="s">
        <v>352</v>
      </c>
      <c r="R575" s="941"/>
      <c r="S575" s="940" t="s">
        <v>352</v>
      </c>
      <c r="T575" s="941"/>
      <c r="U575" s="940" t="s">
        <v>352</v>
      </c>
      <c r="V575" s="941"/>
      <c r="W575" s="939"/>
      <c r="X575" s="719" t="s">
        <v>71</v>
      </c>
      <c r="Y575" s="719" t="s">
        <v>65</v>
      </c>
    </row>
    <row r="576" spans="1:25" ht="24" customHeight="1">
      <c r="A576" s="717">
        <v>17</v>
      </c>
      <c r="B576" s="755" t="str" cm="1">
        <f t="array" ref="B576">IFERROR(_xlfn.DROP(_xlfn.ANCHORARRAY(DataCalcs!$DO$495),16),"")</f>
        <v/>
      </c>
      <c r="C576" s="754"/>
      <c r="D576" s="754"/>
      <c r="E576" s="934"/>
      <c r="F576" s="935"/>
      <c r="G576" s="934"/>
      <c r="H576" s="935"/>
      <c r="I576" s="934"/>
      <c r="J576" s="935"/>
      <c r="K576" s="929" t="s">
        <v>371</v>
      </c>
      <c r="L576" s="931"/>
      <c r="M576" s="929" t="s">
        <v>371</v>
      </c>
      <c r="N576" s="931"/>
      <c r="O576" s="929" t="s">
        <v>371</v>
      </c>
      <c r="P576" s="931"/>
      <c r="Q576" s="929" t="s">
        <v>371</v>
      </c>
      <c r="R576" s="931"/>
      <c r="S576" s="929" t="s">
        <v>371</v>
      </c>
      <c r="T576" s="931"/>
      <c r="U576" s="968"/>
      <c r="V576" s="957"/>
      <c r="W576" s="720"/>
      <c r="X576" s="720"/>
      <c r="Y576" s="720"/>
    </row>
    <row r="577" spans="1:25" ht="24" customHeight="1">
      <c r="A577" s="717">
        <v>18</v>
      </c>
      <c r="B577" s="755"/>
      <c r="C577" s="754"/>
      <c r="D577" s="754"/>
      <c r="E577" s="934"/>
      <c r="F577" s="935"/>
      <c r="G577" s="934"/>
      <c r="H577" s="935"/>
      <c r="I577" s="934"/>
      <c r="J577" s="935"/>
      <c r="K577" s="929" t="s">
        <v>371</v>
      </c>
      <c r="L577" s="931"/>
      <c r="M577" s="929" t="s">
        <v>371</v>
      </c>
      <c r="N577" s="931"/>
      <c r="O577" s="929" t="s">
        <v>371</v>
      </c>
      <c r="P577" s="931"/>
      <c r="Q577" s="929" t="s">
        <v>371</v>
      </c>
      <c r="R577" s="931"/>
      <c r="S577" s="929" t="s">
        <v>371</v>
      </c>
      <c r="T577" s="931"/>
      <c r="U577" s="968"/>
      <c r="V577" s="957"/>
      <c r="W577" s="720"/>
      <c r="X577" s="720"/>
      <c r="Y577" s="720"/>
    </row>
    <row r="578" spans="1:25" ht="24" customHeight="1">
      <c r="A578" s="720">
        <v>19</v>
      </c>
      <c r="B578" s="755"/>
      <c r="C578" s="754"/>
      <c r="D578" s="754"/>
      <c r="E578" s="934"/>
      <c r="F578" s="935"/>
      <c r="G578" s="934"/>
      <c r="H578" s="935"/>
      <c r="I578" s="934"/>
      <c r="J578" s="935"/>
      <c r="K578" s="929" t="s">
        <v>371</v>
      </c>
      <c r="L578" s="931"/>
      <c r="M578" s="929" t="s">
        <v>371</v>
      </c>
      <c r="N578" s="931"/>
      <c r="O578" s="929" t="s">
        <v>371</v>
      </c>
      <c r="P578" s="931"/>
      <c r="Q578" s="929" t="s">
        <v>371</v>
      </c>
      <c r="R578" s="931"/>
      <c r="S578" s="929" t="s">
        <v>371</v>
      </c>
      <c r="T578" s="931"/>
      <c r="U578" s="968"/>
      <c r="V578" s="957"/>
      <c r="W578" s="720"/>
      <c r="X578" s="720"/>
      <c r="Y578" s="720"/>
    </row>
    <row r="579" spans="1:25" ht="24" customHeight="1">
      <c r="A579" s="720">
        <v>20</v>
      </c>
      <c r="B579" s="755"/>
      <c r="C579" s="754"/>
      <c r="D579" s="754"/>
      <c r="E579" s="934"/>
      <c r="F579" s="935"/>
      <c r="G579" s="934"/>
      <c r="H579" s="935"/>
      <c r="I579" s="934"/>
      <c r="J579" s="935"/>
      <c r="K579" s="929" t="s">
        <v>371</v>
      </c>
      <c r="L579" s="931"/>
      <c r="M579" s="929" t="s">
        <v>371</v>
      </c>
      <c r="N579" s="931"/>
      <c r="O579" s="929" t="s">
        <v>371</v>
      </c>
      <c r="P579" s="931"/>
      <c r="Q579" s="929" t="s">
        <v>371</v>
      </c>
      <c r="R579" s="931"/>
      <c r="S579" s="929" t="s">
        <v>371</v>
      </c>
      <c r="T579" s="931"/>
      <c r="U579" s="968"/>
      <c r="V579" s="957"/>
      <c r="W579" s="720"/>
      <c r="X579" s="720"/>
      <c r="Y579" s="720"/>
    </row>
    <row r="580" spans="1:25" ht="24" customHeight="1">
      <c r="A580" s="720">
        <v>21</v>
      </c>
      <c r="B580" s="755"/>
      <c r="C580" s="754"/>
      <c r="D580" s="754"/>
      <c r="E580" s="934"/>
      <c r="F580" s="935"/>
      <c r="G580" s="934"/>
      <c r="H580" s="935"/>
      <c r="I580" s="934"/>
      <c r="J580" s="935"/>
      <c r="K580" s="929" t="s">
        <v>371</v>
      </c>
      <c r="L580" s="931"/>
      <c r="M580" s="929" t="s">
        <v>371</v>
      </c>
      <c r="N580" s="931"/>
      <c r="O580" s="929" t="s">
        <v>371</v>
      </c>
      <c r="P580" s="931"/>
      <c r="Q580" s="929" t="s">
        <v>371</v>
      </c>
      <c r="R580" s="931"/>
      <c r="S580" s="929" t="s">
        <v>371</v>
      </c>
      <c r="T580" s="931"/>
      <c r="U580" s="968"/>
      <c r="V580" s="957"/>
      <c r="W580" s="720"/>
      <c r="X580" s="720"/>
      <c r="Y580" s="720"/>
    </row>
    <row r="581" spans="1:25" ht="24" customHeight="1">
      <c r="A581" s="720">
        <v>22</v>
      </c>
      <c r="B581" s="755"/>
      <c r="C581" s="754"/>
      <c r="D581" s="754"/>
      <c r="E581" s="934"/>
      <c r="F581" s="935"/>
      <c r="G581" s="934"/>
      <c r="H581" s="935"/>
      <c r="I581" s="934"/>
      <c r="J581" s="935"/>
      <c r="K581" s="929" t="s">
        <v>371</v>
      </c>
      <c r="L581" s="931"/>
      <c r="M581" s="929" t="s">
        <v>371</v>
      </c>
      <c r="N581" s="931"/>
      <c r="O581" s="929" t="s">
        <v>371</v>
      </c>
      <c r="P581" s="931"/>
      <c r="Q581" s="929" t="s">
        <v>371</v>
      </c>
      <c r="R581" s="931"/>
      <c r="S581" s="929" t="s">
        <v>371</v>
      </c>
      <c r="T581" s="931"/>
      <c r="U581" s="968"/>
      <c r="V581" s="957"/>
      <c r="W581" s="720"/>
      <c r="X581" s="720"/>
      <c r="Y581" s="720"/>
    </row>
    <row r="582" spans="1:25" ht="24" customHeight="1">
      <c r="A582" s="720">
        <v>23</v>
      </c>
      <c r="B582" s="755"/>
      <c r="C582" s="754"/>
      <c r="D582" s="754"/>
      <c r="E582" s="934"/>
      <c r="F582" s="935"/>
      <c r="G582" s="934"/>
      <c r="H582" s="935"/>
      <c r="I582" s="934"/>
      <c r="J582" s="935"/>
      <c r="K582" s="929" t="s">
        <v>371</v>
      </c>
      <c r="L582" s="931"/>
      <c r="M582" s="929" t="s">
        <v>371</v>
      </c>
      <c r="N582" s="931"/>
      <c r="O582" s="929" t="s">
        <v>371</v>
      </c>
      <c r="P582" s="931"/>
      <c r="Q582" s="929" t="s">
        <v>371</v>
      </c>
      <c r="R582" s="931"/>
      <c r="S582" s="929" t="s">
        <v>371</v>
      </c>
      <c r="T582" s="931"/>
      <c r="U582" s="968"/>
      <c r="V582" s="957"/>
      <c r="W582" s="720"/>
      <c r="X582" s="720"/>
      <c r="Y582" s="720"/>
    </row>
    <row r="583" spans="1:25" ht="24" customHeight="1">
      <c r="A583" s="720">
        <v>24</v>
      </c>
      <c r="B583" s="755"/>
      <c r="C583" s="754"/>
      <c r="D583" s="754"/>
      <c r="E583" s="934"/>
      <c r="F583" s="935"/>
      <c r="G583" s="934"/>
      <c r="H583" s="935"/>
      <c r="I583" s="934"/>
      <c r="J583" s="935"/>
      <c r="K583" s="929" t="s">
        <v>371</v>
      </c>
      <c r="L583" s="931"/>
      <c r="M583" s="929" t="s">
        <v>371</v>
      </c>
      <c r="N583" s="931"/>
      <c r="O583" s="929" t="s">
        <v>371</v>
      </c>
      <c r="P583" s="931"/>
      <c r="Q583" s="929" t="s">
        <v>371</v>
      </c>
      <c r="R583" s="931"/>
      <c r="S583" s="929" t="s">
        <v>371</v>
      </c>
      <c r="T583" s="931"/>
      <c r="U583" s="968"/>
      <c r="V583" s="957"/>
      <c r="W583" s="720"/>
      <c r="X583" s="720"/>
      <c r="Y583" s="720"/>
    </row>
    <row r="584" spans="1:25" ht="24" customHeight="1">
      <c r="A584" s="720">
        <v>25</v>
      </c>
      <c r="B584" s="755"/>
      <c r="C584" s="754"/>
      <c r="D584" s="754"/>
      <c r="E584" s="934"/>
      <c r="F584" s="935"/>
      <c r="G584" s="934"/>
      <c r="H584" s="935"/>
      <c r="I584" s="934"/>
      <c r="J584" s="935"/>
      <c r="K584" s="929" t="s">
        <v>371</v>
      </c>
      <c r="L584" s="931"/>
      <c r="M584" s="929" t="s">
        <v>371</v>
      </c>
      <c r="N584" s="931"/>
      <c r="O584" s="929" t="s">
        <v>371</v>
      </c>
      <c r="P584" s="931"/>
      <c r="Q584" s="929" t="s">
        <v>371</v>
      </c>
      <c r="R584" s="931"/>
      <c r="S584" s="929" t="s">
        <v>371</v>
      </c>
      <c r="T584" s="931"/>
      <c r="U584" s="968"/>
      <c r="V584" s="957"/>
      <c r="W584" s="720"/>
      <c r="X584" s="720"/>
      <c r="Y584" s="720"/>
    </row>
    <row r="585" spans="1:25" ht="24" customHeight="1">
      <c r="A585" s="720">
        <v>26</v>
      </c>
      <c r="B585" s="755"/>
      <c r="C585" s="754"/>
      <c r="D585" s="754"/>
      <c r="E585" s="934"/>
      <c r="F585" s="935"/>
      <c r="G585" s="934"/>
      <c r="H585" s="935"/>
      <c r="I585" s="934"/>
      <c r="J585" s="935"/>
      <c r="K585" s="929" t="s">
        <v>371</v>
      </c>
      <c r="L585" s="931"/>
      <c r="M585" s="929" t="s">
        <v>371</v>
      </c>
      <c r="N585" s="931"/>
      <c r="O585" s="929" t="s">
        <v>371</v>
      </c>
      <c r="P585" s="931"/>
      <c r="Q585" s="929" t="s">
        <v>371</v>
      </c>
      <c r="R585" s="931"/>
      <c r="S585" s="929" t="s">
        <v>371</v>
      </c>
      <c r="T585" s="931"/>
      <c r="U585" s="968"/>
      <c r="V585" s="957"/>
      <c r="W585" s="720"/>
      <c r="X585" s="720"/>
      <c r="Y585" s="720"/>
    </row>
    <row r="586" spans="1:25" ht="24" customHeight="1">
      <c r="A586" s="720">
        <v>27</v>
      </c>
      <c r="B586" s="755"/>
      <c r="C586" s="754"/>
      <c r="D586" s="754"/>
      <c r="E586" s="934"/>
      <c r="F586" s="935"/>
      <c r="G586" s="934"/>
      <c r="H586" s="935"/>
      <c r="I586" s="934"/>
      <c r="J586" s="935"/>
      <c r="K586" s="929" t="s">
        <v>371</v>
      </c>
      <c r="L586" s="931"/>
      <c r="M586" s="929" t="s">
        <v>371</v>
      </c>
      <c r="N586" s="931"/>
      <c r="O586" s="929" t="s">
        <v>371</v>
      </c>
      <c r="P586" s="931"/>
      <c r="Q586" s="929" t="s">
        <v>371</v>
      </c>
      <c r="R586" s="931"/>
      <c r="S586" s="929" t="s">
        <v>371</v>
      </c>
      <c r="T586" s="931"/>
      <c r="U586" s="968"/>
      <c r="V586" s="957"/>
      <c r="W586" s="720"/>
      <c r="X586" s="720"/>
      <c r="Y586" s="720"/>
    </row>
    <row r="587" spans="1:25" ht="24" customHeight="1">
      <c r="A587" s="720">
        <v>28</v>
      </c>
      <c r="B587" s="755"/>
      <c r="C587" s="754"/>
      <c r="D587" s="754"/>
      <c r="E587" s="934"/>
      <c r="F587" s="935"/>
      <c r="G587" s="934"/>
      <c r="H587" s="935"/>
      <c r="I587" s="934"/>
      <c r="J587" s="935"/>
      <c r="K587" s="929" t="s">
        <v>371</v>
      </c>
      <c r="L587" s="931"/>
      <c r="M587" s="929" t="s">
        <v>371</v>
      </c>
      <c r="N587" s="931"/>
      <c r="O587" s="929" t="s">
        <v>371</v>
      </c>
      <c r="P587" s="931"/>
      <c r="Q587" s="929" t="s">
        <v>371</v>
      </c>
      <c r="R587" s="931"/>
      <c r="S587" s="929" t="s">
        <v>371</v>
      </c>
      <c r="T587" s="931"/>
      <c r="U587" s="968"/>
      <c r="V587" s="957"/>
      <c r="W587" s="716"/>
      <c r="X587" s="716"/>
      <c r="Y587" s="716"/>
    </row>
    <row r="588" spans="1:25" ht="24" customHeight="1">
      <c r="A588" s="720">
        <v>29</v>
      </c>
      <c r="B588" s="755"/>
      <c r="C588" s="754"/>
      <c r="D588" s="754"/>
      <c r="E588" s="934"/>
      <c r="F588" s="935"/>
      <c r="G588" s="934"/>
      <c r="H588" s="935"/>
      <c r="I588" s="934"/>
      <c r="J588" s="935"/>
      <c r="K588" s="929" t="s">
        <v>371</v>
      </c>
      <c r="L588" s="931"/>
      <c r="M588" s="929" t="s">
        <v>371</v>
      </c>
      <c r="N588" s="931"/>
      <c r="O588" s="929" t="s">
        <v>371</v>
      </c>
      <c r="P588" s="931"/>
      <c r="Q588" s="929" t="s">
        <v>371</v>
      </c>
      <c r="R588" s="931"/>
      <c r="S588" s="929" t="s">
        <v>371</v>
      </c>
      <c r="T588" s="931"/>
      <c r="U588" s="968"/>
      <c r="V588" s="957"/>
      <c r="W588" s="720"/>
      <c r="X588" s="720"/>
      <c r="Y588" s="720"/>
    </row>
    <row r="589" spans="1:25" ht="24" customHeight="1">
      <c r="A589" s="720">
        <v>30</v>
      </c>
      <c r="B589" s="755"/>
      <c r="C589" s="754"/>
      <c r="D589" s="754"/>
      <c r="E589" s="934"/>
      <c r="F589" s="935"/>
      <c r="G589" s="934"/>
      <c r="H589" s="935"/>
      <c r="I589" s="934"/>
      <c r="J589" s="935"/>
      <c r="K589" s="929" t="s">
        <v>371</v>
      </c>
      <c r="L589" s="931"/>
      <c r="M589" s="929" t="s">
        <v>371</v>
      </c>
      <c r="N589" s="931"/>
      <c r="O589" s="929" t="s">
        <v>371</v>
      </c>
      <c r="P589" s="931"/>
      <c r="Q589" s="929" t="s">
        <v>371</v>
      </c>
      <c r="R589" s="931"/>
      <c r="S589" s="929" t="s">
        <v>371</v>
      </c>
      <c r="T589" s="931"/>
      <c r="U589" s="968"/>
      <c r="V589" s="957"/>
      <c r="W589" s="720"/>
      <c r="X589" s="720"/>
      <c r="Y589" s="720"/>
    </row>
    <row r="590" spans="1:25" ht="24" customHeight="1">
      <c r="A590" s="720">
        <v>31</v>
      </c>
      <c r="B590" s="755"/>
      <c r="C590" s="754"/>
      <c r="D590" s="754"/>
      <c r="E590" s="934"/>
      <c r="F590" s="935"/>
      <c r="G590" s="934"/>
      <c r="H590" s="935"/>
      <c r="I590" s="934"/>
      <c r="J590" s="935"/>
      <c r="K590" s="929" t="s">
        <v>371</v>
      </c>
      <c r="L590" s="931"/>
      <c r="M590" s="929" t="s">
        <v>371</v>
      </c>
      <c r="N590" s="931"/>
      <c r="O590" s="929" t="s">
        <v>371</v>
      </c>
      <c r="P590" s="931"/>
      <c r="Q590" s="929" t="s">
        <v>371</v>
      </c>
      <c r="R590" s="931"/>
      <c r="S590" s="929" t="s">
        <v>371</v>
      </c>
      <c r="T590" s="931"/>
      <c r="U590" s="968"/>
      <c r="V590" s="957"/>
      <c r="W590" s="720"/>
      <c r="X590" s="720"/>
      <c r="Y590" s="720"/>
    </row>
    <row r="591" spans="1:25" ht="24" customHeight="1">
      <c r="A591" s="720">
        <v>32</v>
      </c>
      <c r="B591" s="755"/>
      <c r="C591" s="754"/>
      <c r="D591" s="754"/>
      <c r="E591" s="934"/>
      <c r="F591" s="935"/>
      <c r="G591" s="934"/>
      <c r="H591" s="935"/>
      <c r="I591" s="934"/>
      <c r="J591" s="935"/>
      <c r="K591" s="929" t="s">
        <v>371</v>
      </c>
      <c r="L591" s="931"/>
      <c r="M591" s="929" t="s">
        <v>371</v>
      </c>
      <c r="N591" s="931"/>
      <c r="O591" s="929" t="s">
        <v>371</v>
      </c>
      <c r="P591" s="931"/>
      <c r="Q591" s="929" t="s">
        <v>371</v>
      </c>
      <c r="R591" s="931"/>
      <c r="S591" s="929" t="s">
        <v>371</v>
      </c>
      <c r="T591" s="931"/>
      <c r="U591" s="968"/>
      <c r="V591" s="957"/>
      <c r="W591" s="720"/>
      <c r="X591" s="720"/>
      <c r="Y591" s="720"/>
    </row>
    <row r="592" spans="1:25" ht="20.25" customHeight="1">
      <c r="A592" s="158"/>
      <c r="B592" s="158"/>
      <c r="C592" s="167"/>
      <c r="D592" s="167"/>
      <c r="E592" s="158"/>
      <c r="F592" s="158"/>
      <c r="G592" s="158"/>
      <c r="H592" s="158"/>
      <c r="I592" s="158"/>
      <c r="J592" s="158"/>
      <c r="K592" s="158"/>
      <c r="L592" s="158"/>
      <c r="M592" s="158"/>
      <c r="N592" s="158"/>
      <c r="O592" s="158"/>
      <c r="P592" s="158"/>
      <c r="Q592" s="158"/>
      <c r="R592" s="158"/>
      <c r="S592" s="158"/>
      <c r="T592" s="158"/>
      <c r="U592" s="158"/>
      <c r="V592" s="158"/>
      <c r="W592" s="158"/>
      <c r="X592" s="158"/>
      <c r="Y592" s="158"/>
    </row>
    <row r="593" spans="1:25" ht="20.25" customHeight="1">
      <c r="A593" s="928"/>
      <c r="B593" s="928"/>
      <c r="C593" s="928"/>
      <c r="D593" s="928"/>
      <c r="E593" s="928"/>
      <c r="F593" s="928"/>
      <c r="G593" s="715"/>
      <c r="H593" s="928"/>
      <c r="I593" s="928"/>
      <c r="J593" s="928"/>
      <c r="K593" s="928"/>
      <c r="L593" s="928"/>
      <c r="M593" s="928"/>
      <c r="N593" s="928"/>
      <c r="O593" s="928"/>
      <c r="P593" s="928"/>
      <c r="Q593" s="928"/>
      <c r="R593" s="928"/>
      <c r="S593" s="928"/>
      <c r="T593" s="158"/>
      <c r="U593" s="929" t="s">
        <v>355</v>
      </c>
      <c r="V593" s="930"/>
      <c r="W593" s="930"/>
      <c r="X593" s="930"/>
      <c r="Y593" s="931"/>
    </row>
    <row r="594" spans="1:25" ht="20.25" customHeight="1">
      <c r="A594" s="158"/>
      <c r="B594" s="715"/>
      <c r="C594" s="715"/>
      <c r="D594" s="715"/>
      <c r="E594" s="979"/>
      <c r="F594" s="979"/>
      <c r="G594" s="715"/>
      <c r="H594" s="158"/>
      <c r="I594" s="715"/>
      <c r="J594" s="928"/>
      <c r="K594" s="928"/>
      <c r="L594" s="928"/>
      <c r="M594" s="928"/>
      <c r="N594" s="928"/>
      <c r="O594" s="928"/>
      <c r="P594" s="928"/>
      <c r="Q594" s="928"/>
      <c r="R594" s="979"/>
      <c r="S594" s="979"/>
      <c r="T594" s="158"/>
      <c r="U594" s="169"/>
      <c r="V594" s="158"/>
      <c r="W594" s="158"/>
      <c r="X594" s="158"/>
      <c r="Y594" s="170"/>
    </row>
    <row r="595" spans="1:25" ht="20.25" customHeight="1">
      <c r="A595" s="714"/>
      <c r="B595" s="715"/>
      <c r="C595" s="167"/>
      <c r="D595" s="715"/>
      <c r="E595" s="978"/>
      <c r="F595" s="978"/>
      <c r="G595" s="718"/>
      <c r="H595" s="714"/>
      <c r="I595" s="715"/>
      <c r="J595" s="928"/>
      <c r="K595" s="928"/>
      <c r="L595" s="928"/>
      <c r="M595" s="928"/>
      <c r="N595" s="928"/>
      <c r="O595" s="928"/>
      <c r="P595" s="928"/>
      <c r="Q595" s="928"/>
      <c r="R595" s="928"/>
      <c r="S595" s="928"/>
      <c r="T595" s="158"/>
      <c r="U595" s="169"/>
      <c r="V595" s="158"/>
      <c r="W595" s="158"/>
      <c r="X595" s="158"/>
      <c r="Y595" s="170"/>
    </row>
    <row r="596" spans="1:25" ht="20.25" customHeight="1">
      <c r="A596" s="714"/>
      <c r="B596" s="715"/>
      <c r="C596" s="167"/>
      <c r="D596" s="715"/>
      <c r="E596" s="978"/>
      <c r="F596" s="978"/>
      <c r="G596" s="718"/>
      <c r="H596" s="714"/>
      <c r="I596" s="715"/>
      <c r="J596" s="928"/>
      <c r="K596" s="928"/>
      <c r="L596" s="928"/>
      <c r="M596" s="928"/>
      <c r="N596" s="928"/>
      <c r="O596" s="928"/>
      <c r="P596" s="928"/>
      <c r="Q596" s="928"/>
      <c r="R596" s="928"/>
      <c r="S596" s="928"/>
      <c r="T596" s="158"/>
      <c r="U596" s="169"/>
      <c r="V596" s="158"/>
      <c r="W596" s="158"/>
      <c r="X596" s="158"/>
      <c r="Y596" s="170"/>
    </row>
    <row r="597" spans="1:25" ht="20.25" customHeight="1">
      <c r="A597" s="714"/>
      <c r="B597" s="715"/>
      <c r="C597" s="167"/>
      <c r="D597" s="715"/>
      <c r="E597" s="978"/>
      <c r="F597" s="978"/>
      <c r="G597" s="718"/>
      <c r="H597" s="714"/>
      <c r="I597" s="715"/>
      <c r="J597" s="928"/>
      <c r="K597" s="928"/>
      <c r="L597" s="928"/>
      <c r="M597" s="928"/>
      <c r="N597" s="928"/>
      <c r="O597" s="928"/>
      <c r="P597" s="928"/>
      <c r="Q597" s="928"/>
      <c r="R597" s="928"/>
      <c r="S597" s="928"/>
      <c r="U597" s="173"/>
      <c r="Y597" s="174"/>
    </row>
    <row r="598" spans="1:25" ht="20.25" customHeight="1">
      <c r="A598" s="714"/>
      <c r="B598" s="715"/>
      <c r="C598" s="167"/>
      <c r="D598" s="715"/>
      <c r="E598" s="978"/>
      <c r="F598" s="978"/>
      <c r="G598" s="718"/>
      <c r="H598" s="714"/>
      <c r="I598" s="715"/>
      <c r="J598" s="928"/>
      <c r="K598" s="928"/>
      <c r="L598" s="928"/>
      <c r="M598" s="928"/>
      <c r="N598" s="928"/>
      <c r="O598" s="928"/>
      <c r="P598" s="928"/>
      <c r="Q598" s="928"/>
      <c r="R598" s="928"/>
      <c r="S598" s="928"/>
      <c r="T598" s="158"/>
      <c r="U598" s="929" t="s">
        <v>358</v>
      </c>
      <c r="V598" s="930"/>
      <c r="W598" s="930"/>
      <c r="X598" s="930"/>
      <c r="Y598" s="931"/>
    </row>
    <row r="599" spans="1:25" ht="20.25" customHeight="1">
      <c r="A599" s="714"/>
      <c r="B599" s="715"/>
      <c r="C599" s="167"/>
      <c r="D599" s="715"/>
      <c r="E599" s="978"/>
      <c r="F599" s="978"/>
      <c r="G599" s="718"/>
      <c r="H599" s="714"/>
      <c r="I599" s="715"/>
      <c r="J599" s="928"/>
      <c r="K599" s="928"/>
      <c r="L599" s="928"/>
      <c r="M599" s="928"/>
      <c r="N599" s="928"/>
      <c r="O599" s="928"/>
      <c r="P599" s="928"/>
      <c r="Q599" s="928"/>
      <c r="R599" s="928"/>
      <c r="S599" s="928"/>
      <c r="T599" s="158"/>
      <c r="U599" s="492"/>
      <c r="V599" s="715"/>
      <c r="W599" s="715"/>
      <c r="X599" s="715"/>
      <c r="Y599" s="493"/>
    </row>
    <row r="600" spans="1:25" ht="20.25" customHeight="1">
      <c r="A600" s="714"/>
      <c r="B600" s="715"/>
      <c r="C600" s="167"/>
      <c r="D600" s="715"/>
      <c r="E600" s="978"/>
      <c r="F600" s="978"/>
      <c r="G600" s="718"/>
      <c r="H600" s="714"/>
      <c r="I600" s="715"/>
      <c r="J600" s="928"/>
      <c r="K600" s="928"/>
      <c r="L600" s="928"/>
      <c r="M600" s="928"/>
      <c r="N600" s="928"/>
      <c r="O600" s="928"/>
      <c r="P600" s="928"/>
      <c r="Q600" s="928"/>
      <c r="R600" s="928"/>
      <c r="S600" s="928"/>
      <c r="T600" s="158"/>
      <c r="U600" s="492"/>
      <c r="V600" s="715"/>
      <c r="W600" s="715"/>
      <c r="X600" s="715"/>
      <c r="Y600" s="493"/>
    </row>
    <row r="601" spans="1:25" ht="20.25" customHeight="1">
      <c r="A601" s="714"/>
      <c r="B601" s="715"/>
      <c r="C601" s="167"/>
      <c r="D601" s="715"/>
      <c r="E601" s="978"/>
      <c r="F601" s="978"/>
      <c r="G601" s="718"/>
      <c r="H601" s="714"/>
      <c r="I601" s="715"/>
      <c r="J601" s="928"/>
      <c r="K601" s="928"/>
      <c r="L601" s="928"/>
      <c r="M601" s="928"/>
      <c r="N601" s="928"/>
      <c r="O601" s="928"/>
      <c r="P601" s="928"/>
      <c r="Q601" s="928"/>
      <c r="R601" s="928"/>
      <c r="S601" s="928"/>
      <c r="U601" s="173"/>
      <c r="Y601" s="174"/>
    </row>
    <row r="602" spans="1:25" ht="20.25" customHeight="1">
      <c r="A602" s="714"/>
      <c r="B602" s="715"/>
      <c r="C602" s="167"/>
      <c r="D602" s="715"/>
      <c r="E602" s="978"/>
      <c r="F602" s="978"/>
      <c r="G602" s="718"/>
      <c r="H602" s="714"/>
      <c r="I602" s="715"/>
      <c r="J602" s="928"/>
      <c r="K602" s="928"/>
      <c r="L602" s="928"/>
      <c r="M602" s="928"/>
      <c r="N602" s="928"/>
      <c r="O602" s="928"/>
      <c r="P602" s="928"/>
      <c r="Q602" s="928"/>
      <c r="R602" s="928"/>
      <c r="S602" s="928"/>
      <c r="T602" s="158"/>
      <c r="U602" s="175"/>
      <c r="V602" s="176"/>
      <c r="W602" s="176"/>
      <c r="X602" s="176"/>
      <c r="Y602" s="177"/>
    </row>
    <row r="603" spans="1:25" ht="12" customHeight="1">
      <c r="A603" s="714"/>
      <c r="B603" s="715"/>
      <c r="C603" s="167"/>
      <c r="D603" s="715"/>
      <c r="E603" s="718"/>
      <c r="F603" s="718"/>
      <c r="G603" s="718"/>
      <c r="H603" s="714"/>
      <c r="I603" s="715"/>
      <c r="J603" s="715"/>
      <c r="K603" s="715"/>
      <c r="L603" s="715"/>
      <c r="M603" s="715"/>
      <c r="N603" s="715"/>
      <c r="O603" s="715"/>
      <c r="P603" s="715"/>
      <c r="Q603" s="715"/>
      <c r="R603" s="715"/>
      <c r="S603" s="715"/>
      <c r="T603" s="158"/>
      <c r="U603" s="158"/>
      <c r="V603" s="158"/>
      <c r="W603" s="158"/>
      <c r="X603" s="158"/>
      <c r="Y603" s="158"/>
    </row>
    <row r="604" spans="1:25" ht="38.25" customHeight="1">
      <c r="A604" s="942" t="s">
        <v>360</v>
      </c>
      <c r="B604" s="943"/>
      <c r="C604" s="943"/>
      <c r="D604" s="944"/>
      <c r="E604" s="929" t="s">
        <v>4</v>
      </c>
      <c r="F604" s="931"/>
      <c r="G604" s="945">
        <f>Boys!$G$3</f>
        <v>46271</v>
      </c>
      <c r="H604" s="946"/>
      <c r="I604" s="947"/>
      <c r="J604" s="929" t="s">
        <v>5</v>
      </c>
      <c r="K604" s="931"/>
      <c r="L604" s="948" t="str">
        <f>$L$10</f>
        <v>Tilsley</v>
      </c>
      <c r="M604" s="949"/>
      <c r="N604" s="949"/>
      <c r="O604" s="949"/>
      <c r="P604" s="949"/>
      <c r="Q604" s="950"/>
      <c r="R604" s="929" t="s">
        <v>340</v>
      </c>
      <c r="S604" s="931"/>
      <c r="T604" s="948" t="str">
        <f>'Read Me First'!$A$1</f>
        <v>Oxfordshire Track and Field League 2026</v>
      </c>
      <c r="U604" s="949"/>
      <c r="V604" s="949"/>
      <c r="W604" s="949"/>
      <c r="X604" s="949"/>
      <c r="Y604" s="950"/>
    </row>
    <row r="605" spans="1:25" ht="38.25" customHeight="1">
      <c r="A605" s="929" t="s">
        <v>283</v>
      </c>
      <c r="B605" s="931"/>
      <c r="C605" s="948" t="str">
        <f>"Discus U18 Women (" &amp;DataCalcs!$N$733 &amp; " athletes) - " &amp; DataTables!$R$118</f>
        <v>Discus U18 Women (0 athletes) - 1.00kg</v>
      </c>
      <c r="D605" s="950"/>
      <c r="E605" s="929" t="s">
        <v>341</v>
      </c>
      <c r="F605" s="931"/>
      <c r="G605" s="951">
        <f>DataTables!$Q$118</f>
        <v>0.45833333333333331</v>
      </c>
      <c r="H605" s="952"/>
      <c r="I605" s="953"/>
      <c r="J605" s="929" t="s">
        <v>342</v>
      </c>
      <c r="K605" s="930"/>
      <c r="L605" s="956">
        <f>DataTables!$N$118</f>
        <v>36.619999999999997</v>
      </c>
      <c r="M605" s="957"/>
      <c r="N605" s="948" t="s">
        <v>361</v>
      </c>
      <c r="O605" s="949"/>
      <c r="P605" s="949"/>
      <c r="Q605" s="949"/>
      <c r="R605" s="949"/>
      <c r="S605" s="949"/>
      <c r="T605" s="949"/>
      <c r="U605" s="949"/>
      <c r="V605" s="949"/>
      <c r="W605" s="949"/>
      <c r="X605" s="949"/>
      <c r="Y605" s="950"/>
    </row>
    <row r="606" spans="1:25" ht="20.25" customHeight="1">
      <c r="A606" s="158"/>
      <c r="B606" s="158"/>
      <c r="C606" s="158"/>
      <c r="D606" s="159"/>
      <c r="E606" s="715"/>
      <c r="F606" s="715"/>
      <c r="G606" s="160"/>
      <c r="H606" s="160"/>
      <c r="I606" s="715"/>
      <c r="J606" s="715"/>
      <c r="K606" s="713"/>
      <c r="L606" s="713"/>
      <c r="M606" s="713"/>
      <c r="N606" s="161"/>
      <c r="O606" s="161"/>
      <c r="P606" s="162"/>
      <c r="Q606" s="161"/>
      <c r="R606" s="163"/>
      <c r="S606" s="163"/>
      <c r="T606" s="163"/>
      <c r="U606" s="163"/>
      <c r="V606" s="163"/>
      <c r="W606" s="163"/>
      <c r="X606" s="163"/>
      <c r="Y606" s="163"/>
    </row>
    <row r="607" spans="1:25" ht="38.25" customHeight="1">
      <c r="A607" s="958" t="s">
        <v>344</v>
      </c>
      <c r="B607" s="960" t="s">
        <v>302</v>
      </c>
      <c r="C607" s="960" t="s">
        <v>345</v>
      </c>
      <c r="D607" s="960" t="s">
        <v>346</v>
      </c>
      <c r="E607" s="962" t="s">
        <v>362</v>
      </c>
      <c r="F607" s="963"/>
      <c r="G607" s="962" t="s">
        <v>363</v>
      </c>
      <c r="H607" s="963"/>
      <c r="I607" s="962" t="s">
        <v>364</v>
      </c>
      <c r="J607" s="963"/>
      <c r="K607" s="962" t="s">
        <v>365</v>
      </c>
      <c r="L607" s="963"/>
      <c r="M607" s="987" t="s">
        <v>366</v>
      </c>
      <c r="N607" s="988"/>
      <c r="O607" s="962" t="s">
        <v>367</v>
      </c>
      <c r="P607" s="963"/>
      <c r="Q607" s="962" t="s">
        <v>368</v>
      </c>
      <c r="R607" s="963"/>
      <c r="S607" s="962" t="s">
        <v>369</v>
      </c>
      <c r="T607" s="963"/>
      <c r="U607" s="962" t="s">
        <v>370</v>
      </c>
      <c r="V607" s="963"/>
      <c r="W607" s="938" t="s">
        <v>350</v>
      </c>
      <c r="X607" s="940" t="s">
        <v>351</v>
      </c>
      <c r="Y607" s="941"/>
    </row>
    <row r="608" spans="1:25" ht="20.25" customHeight="1">
      <c r="A608" s="959"/>
      <c r="B608" s="961"/>
      <c r="C608" s="961"/>
      <c r="D608" s="961"/>
      <c r="E608" s="940" t="s">
        <v>352</v>
      </c>
      <c r="F608" s="941"/>
      <c r="G608" s="940" t="s">
        <v>352</v>
      </c>
      <c r="H608" s="941"/>
      <c r="I608" s="940" t="s">
        <v>352</v>
      </c>
      <c r="J608" s="941"/>
      <c r="K608" s="940" t="s">
        <v>352</v>
      </c>
      <c r="L608" s="941"/>
      <c r="M608" s="989"/>
      <c r="N608" s="990"/>
      <c r="O608" s="940" t="s">
        <v>352</v>
      </c>
      <c r="P608" s="941"/>
      <c r="Q608" s="940" t="s">
        <v>352</v>
      </c>
      <c r="R608" s="941"/>
      <c r="S608" s="940" t="s">
        <v>352</v>
      </c>
      <c r="T608" s="941"/>
      <c r="U608" s="940" t="s">
        <v>352</v>
      </c>
      <c r="V608" s="941"/>
      <c r="W608" s="939"/>
      <c r="X608" s="719" t="s">
        <v>71</v>
      </c>
      <c r="Y608" s="719" t="s">
        <v>65</v>
      </c>
    </row>
    <row r="609" spans="1:25" ht="24" customHeight="1">
      <c r="A609" s="717">
        <v>1</v>
      </c>
      <c r="B609" s="755" t="str" cm="1">
        <f t="array" ref="B609:D610">IFERROR(_xlfn.TAKE(_xlfn.ANCHORARRAY(DataCalcs!$DG$495),16),"")</f>
        <v xml:space="preserve"> </v>
      </c>
      <c r="C609" s="754" t="str">
        <v/>
      </c>
      <c r="D609" s="754" t="str">
        <v/>
      </c>
      <c r="E609" s="934"/>
      <c r="F609" s="935"/>
      <c r="G609" s="934"/>
      <c r="H609" s="935"/>
      <c r="I609" s="934"/>
      <c r="J609" s="935"/>
      <c r="K609" s="929" t="s">
        <v>371</v>
      </c>
      <c r="L609" s="931"/>
      <c r="M609" s="929" t="s">
        <v>371</v>
      </c>
      <c r="N609" s="931"/>
      <c r="O609" s="929" t="s">
        <v>371</v>
      </c>
      <c r="P609" s="931"/>
      <c r="Q609" s="929" t="s">
        <v>371</v>
      </c>
      <c r="R609" s="931"/>
      <c r="S609" s="929" t="s">
        <v>371</v>
      </c>
      <c r="T609" s="931"/>
      <c r="U609" s="968"/>
      <c r="V609" s="957"/>
      <c r="W609" s="720"/>
      <c r="X609" s="720"/>
      <c r="Y609" s="720"/>
    </row>
    <row r="610" spans="1:25" ht="24" customHeight="1">
      <c r="A610" s="720">
        <v>2</v>
      </c>
      <c r="B610" s="755" t="str">
        <v xml:space="preserve"> </v>
      </c>
      <c r="C610" s="754" t="str">
        <v/>
      </c>
      <c r="D610" s="754" t="str">
        <v/>
      </c>
      <c r="E610" s="934"/>
      <c r="F610" s="935"/>
      <c r="G610" s="934"/>
      <c r="H610" s="935"/>
      <c r="I610" s="934"/>
      <c r="J610" s="935"/>
      <c r="K610" s="929" t="s">
        <v>371</v>
      </c>
      <c r="L610" s="931"/>
      <c r="M610" s="929" t="s">
        <v>371</v>
      </c>
      <c r="N610" s="931"/>
      <c r="O610" s="929" t="s">
        <v>371</v>
      </c>
      <c r="P610" s="931"/>
      <c r="Q610" s="929" t="s">
        <v>371</v>
      </c>
      <c r="R610" s="931"/>
      <c r="S610" s="929" t="s">
        <v>371</v>
      </c>
      <c r="T610" s="931"/>
      <c r="U610" s="968"/>
      <c r="V610" s="957"/>
      <c r="W610" s="720"/>
      <c r="X610" s="720"/>
      <c r="Y610" s="720"/>
    </row>
    <row r="611" spans="1:25" ht="24" customHeight="1">
      <c r="A611" s="720">
        <v>3</v>
      </c>
      <c r="B611" s="755"/>
      <c r="C611" s="754"/>
      <c r="D611" s="754"/>
      <c r="E611" s="934"/>
      <c r="F611" s="935"/>
      <c r="G611" s="934"/>
      <c r="H611" s="935"/>
      <c r="I611" s="934"/>
      <c r="J611" s="935"/>
      <c r="K611" s="929" t="s">
        <v>371</v>
      </c>
      <c r="L611" s="931"/>
      <c r="M611" s="929" t="s">
        <v>371</v>
      </c>
      <c r="N611" s="931"/>
      <c r="O611" s="929" t="s">
        <v>371</v>
      </c>
      <c r="P611" s="931"/>
      <c r="Q611" s="929" t="s">
        <v>371</v>
      </c>
      <c r="R611" s="931"/>
      <c r="S611" s="929" t="s">
        <v>371</v>
      </c>
      <c r="T611" s="931"/>
      <c r="U611" s="968"/>
      <c r="V611" s="957"/>
      <c r="W611" s="720"/>
      <c r="X611" s="720"/>
      <c r="Y611" s="720"/>
    </row>
    <row r="612" spans="1:25" ht="24" customHeight="1">
      <c r="A612" s="720">
        <v>4</v>
      </c>
      <c r="B612" s="755"/>
      <c r="C612" s="754"/>
      <c r="D612" s="754"/>
      <c r="E612" s="934"/>
      <c r="F612" s="935"/>
      <c r="G612" s="934"/>
      <c r="H612" s="935"/>
      <c r="I612" s="934"/>
      <c r="J612" s="935"/>
      <c r="K612" s="929" t="s">
        <v>371</v>
      </c>
      <c r="L612" s="931"/>
      <c r="M612" s="929" t="s">
        <v>371</v>
      </c>
      <c r="N612" s="931"/>
      <c r="O612" s="929" t="s">
        <v>371</v>
      </c>
      <c r="P612" s="931"/>
      <c r="Q612" s="929" t="s">
        <v>371</v>
      </c>
      <c r="R612" s="931"/>
      <c r="S612" s="929" t="s">
        <v>371</v>
      </c>
      <c r="T612" s="931"/>
      <c r="U612" s="968"/>
      <c r="V612" s="957"/>
      <c r="W612" s="720"/>
      <c r="X612" s="720"/>
      <c r="Y612" s="720"/>
    </row>
    <row r="613" spans="1:25" ht="24" customHeight="1">
      <c r="A613" s="720">
        <v>5</v>
      </c>
      <c r="B613" s="755"/>
      <c r="C613" s="754"/>
      <c r="D613" s="754"/>
      <c r="E613" s="934"/>
      <c r="F613" s="935"/>
      <c r="G613" s="934"/>
      <c r="H613" s="935"/>
      <c r="I613" s="934"/>
      <c r="J613" s="935"/>
      <c r="K613" s="929" t="s">
        <v>371</v>
      </c>
      <c r="L613" s="931"/>
      <c r="M613" s="929" t="s">
        <v>371</v>
      </c>
      <c r="N613" s="931"/>
      <c r="O613" s="929" t="s">
        <v>371</v>
      </c>
      <c r="P613" s="931"/>
      <c r="Q613" s="929" t="s">
        <v>371</v>
      </c>
      <c r="R613" s="931"/>
      <c r="S613" s="929" t="s">
        <v>371</v>
      </c>
      <c r="T613" s="931"/>
      <c r="U613" s="968"/>
      <c r="V613" s="957"/>
      <c r="W613" s="720"/>
      <c r="X613" s="720"/>
      <c r="Y613" s="720"/>
    </row>
    <row r="614" spans="1:25" ht="24" customHeight="1">
      <c r="A614" s="720">
        <v>6</v>
      </c>
      <c r="B614" s="755"/>
      <c r="C614" s="754"/>
      <c r="D614" s="754"/>
      <c r="E614" s="934"/>
      <c r="F614" s="935"/>
      <c r="G614" s="934"/>
      <c r="H614" s="935"/>
      <c r="I614" s="934"/>
      <c r="J614" s="935"/>
      <c r="K614" s="929" t="s">
        <v>371</v>
      </c>
      <c r="L614" s="931"/>
      <c r="M614" s="929" t="s">
        <v>371</v>
      </c>
      <c r="N614" s="931"/>
      <c r="O614" s="929" t="s">
        <v>371</v>
      </c>
      <c r="P614" s="931"/>
      <c r="Q614" s="929" t="s">
        <v>371</v>
      </c>
      <c r="R614" s="931"/>
      <c r="S614" s="929" t="s">
        <v>371</v>
      </c>
      <c r="T614" s="931"/>
      <c r="U614" s="968"/>
      <c r="V614" s="957"/>
      <c r="W614" s="720"/>
      <c r="X614" s="720"/>
      <c r="Y614" s="720"/>
    </row>
    <row r="615" spans="1:25" ht="24" customHeight="1">
      <c r="A615" s="720">
        <v>7</v>
      </c>
      <c r="B615" s="755"/>
      <c r="C615" s="754"/>
      <c r="D615" s="754"/>
      <c r="E615" s="934"/>
      <c r="F615" s="935"/>
      <c r="G615" s="934"/>
      <c r="H615" s="935"/>
      <c r="I615" s="934"/>
      <c r="J615" s="935"/>
      <c r="K615" s="929" t="s">
        <v>371</v>
      </c>
      <c r="L615" s="931"/>
      <c r="M615" s="929" t="s">
        <v>371</v>
      </c>
      <c r="N615" s="931"/>
      <c r="O615" s="929" t="s">
        <v>371</v>
      </c>
      <c r="P615" s="931"/>
      <c r="Q615" s="929" t="s">
        <v>371</v>
      </c>
      <c r="R615" s="931"/>
      <c r="S615" s="929" t="s">
        <v>371</v>
      </c>
      <c r="T615" s="931"/>
      <c r="U615" s="968"/>
      <c r="V615" s="957"/>
      <c r="W615" s="720"/>
      <c r="X615" s="720"/>
      <c r="Y615" s="720"/>
    </row>
    <row r="616" spans="1:25" ht="24" customHeight="1">
      <c r="A616" s="720">
        <v>8</v>
      </c>
      <c r="B616" s="755"/>
      <c r="C616" s="754"/>
      <c r="D616" s="754"/>
      <c r="E616" s="934"/>
      <c r="F616" s="935"/>
      <c r="G616" s="934"/>
      <c r="H616" s="935"/>
      <c r="I616" s="934"/>
      <c r="J616" s="935"/>
      <c r="K616" s="929" t="s">
        <v>371</v>
      </c>
      <c r="L616" s="931"/>
      <c r="M616" s="929" t="s">
        <v>371</v>
      </c>
      <c r="N616" s="931"/>
      <c r="O616" s="929" t="s">
        <v>371</v>
      </c>
      <c r="P616" s="931"/>
      <c r="Q616" s="929" t="s">
        <v>371</v>
      </c>
      <c r="R616" s="931"/>
      <c r="S616" s="929" t="s">
        <v>371</v>
      </c>
      <c r="T616" s="931"/>
      <c r="U616" s="968"/>
      <c r="V616" s="957"/>
      <c r="W616" s="720"/>
      <c r="X616" s="720"/>
      <c r="Y616" s="720"/>
    </row>
    <row r="617" spans="1:25" ht="24" customHeight="1">
      <c r="A617" s="720">
        <v>9</v>
      </c>
      <c r="B617" s="755"/>
      <c r="C617" s="754"/>
      <c r="D617" s="754"/>
      <c r="E617" s="934"/>
      <c r="F617" s="935"/>
      <c r="G617" s="934"/>
      <c r="H617" s="935"/>
      <c r="I617" s="934"/>
      <c r="J617" s="935"/>
      <c r="K617" s="929" t="s">
        <v>371</v>
      </c>
      <c r="L617" s="931"/>
      <c r="M617" s="929" t="s">
        <v>371</v>
      </c>
      <c r="N617" s="931"/>
      <c r="O617" s="929" t="s">
        <v>371</v>
      </c>
      <c r="P617" s="931"/>
      <c r="Q617" s="929" t="s">
        <v>371</v>
      </c>
      <c r="R617" s="931"/>
      <c r="S617" s="929" t="s">
        <v>371</v>
      </c>
      <c r="T617" s="931"/>
      <c r="U617" s="968"/>
      <c r="V617" s="957"/>
      <c r="W617" s="720"/>
      <c r="X617" s="720"/>
      <c r="Y617" s="720"/>
    </row>
    <row r="618" spans="1:25" ht="24" customHeight="1">
      <c r="A618" s="720">
        <v>10</v>
      </c>
      <c r="B618" s="755"/>
      <c r="C618" s="754"/>
      <c r="D618" s="754"/>
      <c r="E618" s="934"/>
      <c r="F618" s="935"/>
      <c r="G618" s="934"/>
      <c r="H618" s="935"/>
      <c r="I618" s="934"/>
      <c r="J618" s="935"/>
      <c r="K618" s="929" t="s">
        <v>371</v>
      </c>
      <c r="L618" s="931"/>
      <c r="M618" s="929" t="s">
        <v>371</v>
      </c>
      <c r="N618" s="931"/>
      <c r="O618" s="929" t="s">
        <v>371</v>
      </c>
      <c r="P618" s="931"/>
      <c r="Q618" s="929" t="s">
        <v>371</v>
      </c>
      <c r="R618" s="931"/>
      <c r="S618" s="929" t="s">
        <v>371</v>
      </c>
      <c r="T618" s="931"/>
      <c r="U618" s="968"/>
      <c r="V618" s="957"/>
      <c r="W618" s="720"/>
      <c r="X618" s="720"/>
      <c r="Y618" s="720"/>
    </row>
    <row r="619" spans="1:25" ht="24" customHeight="1">
      <c r="A619" s="720">
        <v>11</v>
      </c>
      <c r="B619" s="755"/>
      <c r="C619" s="754"/>
      <c r="D619" s="754"/>
      <c r="E619" s="934"/>
      <c r="F619" s="935"/>
      <c r="G619" s="934"/>
      <c r="H619" s="935"/>
      <c r="I619" s="934"/>
      <c r="J619" s="935"/>
      <c r="K619" s="929" t="s">
        <v>371</v>
      </c>
      <c r="L619" s="931"/>
      <c r="M619" s="929" t="s">
        <v>371</v>
      </c>
      <c r="N619" s="931"/>
      <c r="O619" s="929" t="s">
        <v>371</v>
      </c>
      <c r="P619" s="931"/>
      <c r="Q619" s="929" t="s">
        <v>371</v>
      </c>
      <c r="R619" s="931"/>
      <c r="S619" s="929" t="s">
        <v>371</v>
      </c>
      <c r="T619" s="931"/>
      <c r="U619" s="968"/>
      <c r="V619" s="957"/>
      <c r="W619" s="720"/>
      <c r="X619" s="720"/>
      <c r="Y619" s="720"/>
    </row>
    <row r="620" spans="1:25" ht="24" customHeight="1">
      <c r="A620" s="720">
        <v>12</v>
      </c>
      <c r="B620" s="755"/>
      <c r="C620" s="754"/>
      <c r="D620" s="754"/>
      <c r="E620" s="934"/>
      <c r="F620" s="935"/>
      <c r="G620" s="934"/>
      <c r="H620" s="935"/>
      <c r="I620" s="934"/>
      <c r="J620" s="935"/>
      <c r="K620" s="929" t="s">
        <v>371</v>
      </c>
      <c r="L620" s="931"/>
      <c r="M620" s="929" t="s">
        <v>371</v>
      </c>
      <c r="N620" s="931"/>
      <c r="O620" s="929" t="s">
        <v>371</v>
      </c>
      <c r="P620" s="931"/>
      <c r="Q620" s="929" t="s">
        <v>371</v>
      </c>
      <c r="R620" s="931"/>
      <c r="S620" s="929" t="s">
        <v>371</v>
      </c>
      <c r="T620" s="931"/>
      <c r="U620" s="968"/>
      <c r="V620" s="957"/>
      <c r="W620" s="716"/>
      <c r="X620" s="716"/>
      <c r="Y620" s="716"/>
    </row>
    <row r="621" spans="1:25" ht="24" customHeight="1">
      <c r="A621" s="720">
        <v>13</v>
      </c>
      <c r="B621" s="755"/>
      <c r="C621" s="754"/>
      <c r="D621" s="754"/>
      <c r="E621" s="934"/>
      <c r="F621" s="935"/>
      <c r="G621" s="934"/>
      <c r="H621" s="935"/>
      <c r="I621" s="934"/>
      <c r="J621" s="935"/>
      <c r="K621" s="929" t="s">
        <v>371</v>
      </c>
      <c r="L621" s="931"/>
      <c r="M621" s="929" t="s">
        <v>371</v>
      </c>
      <c r="N621" s="931"/>
      <c r="O621" s="929" t="s">
        <v>371</v>
      </c>
      <c r="P621" s="931"/>
      <c r="Q621" s="929" t="s">
        <v>371</v>
      </c>
      <c r="R621" s="931"/>
      <c r="S621" s="929" t="s">
        <v>371</v>
      </c>
      <c r="T621" s="931"/>
      <c r="U621" s="968"/>
      <c r="V621" s="957"/>
      <c r="W621" s="720"/>
      <c r="X621" s="720"/>
      <c r="Y621" s="720"/>
    </row>
    <row r="622" spans="1:25" ht="24" customHeight="1">
      <c r="A622" s="720">
        <v>14</v>
      </c>
      <c r="B622" s="755"/>
      <c r="C622" s="754"/>
      <c r="D622" s="754"/>
      <c r="E622" s="934"/>
      <c r="F622" s="935"/>
      <c r="G622" s="934"/>
      <c r="H622" s="935"/>
      <c r="I622" s="934"/>
      <c r="J622" s="935"/>
      <c r="K622" s="929" t="s">
        <v>371</v>
      </c>
      <c r="L622" s="931"/>
      <c r="M622" s="929" t="s">
        <v>371</v>
      </c>
      <c r="N622" s="931"/>
      <c r="O622" s="929" t="s">
        <v>371</v>
      </c>
      <c r="P622" s="931"/>
      <c r="Q622" s="929" t="s">
        <v>371</v>
      </c>
      <c r="R622" s="931"/>
      <c r="S622" s="929" t="s">
        <v>371</v>
      </c>
      <c r="T622" s="931"/>
      <c r="U622" s="968"/>
      <c r="V622" s="957"/>
      <c r="W622" s="720"/>
      <c r="X622" s="720"/>
      <c r="Y622" s="720"/>
    </row>
    <row r="623" spans="1:25" ht="24" customHeight="1">
      <c r="A623" s="720">
        <v>15</v>
      </c>
      <c r="B623" s="755"/>
      <c r="C623" s="754"/>
      <c r="D623" s="754"/>
      <c r="E623" s="934"/>
      <c r="F623" s="935"/>
      <c r="G623" s="934"/>
      <c r="H623" s="935"/>
      <c r="I623" s="934"/>
      <c r="J623" s="935"/>
      <c r="K623" s="929" t="s">
        <v>371</v>
      </c>
      <c r="L623" s="931"/>
      <c r="M623" s="929" t="s">
        <v>371</v>
      </c>
      <c r="N623" s="931"/>
      <c r="O623" s="929" t="s">
        <v>371</v>
      </c>
      <c r="P623" s="931"/>
      <c r="Q623" s="929" t="s">
        <v>371</v>
      </c>
      <c r="R623" s="931"/>
      <c r="S623" s="929" t="s">
        <v>371</v>
      </c>
      <c r="T623" s="931"/>
      <c r="U623" s="968"/>
      <c r="V623" s="957"/>
      <c r="W623" s="720"/>
      <c r="X623" s="720"/>
      <c r="Y623" s="720"/>
    </row>
    <row r="624" spans="1:25" ht="24" customHeight="1">
      <c r="A624" s="720">
        <v>16</v>
      </c>
      <c r="B624" s="755"/>
      <c r="C624" s="754"/>
      <c r="D624" s="754"/>
      <c r="E624" s="934"/>
      <c r="F624" s="935"/>
      <c r="G624" s="934"/>
      <c r="H624" s="935"/>
      <c r="I624" s="934"/>
      <c r="J624" s="935"/>
      <c r="K624" s="929" t="s">
        <v>371</v>
      </c>
      <c r="L624" s="931"/>
      <c r="M624" s="929" t="s">
        <v>371</v>
      </c>
      <c r="N624" s="931"/>
      <c r="O624" s="929" t="s">
        <v>371</v>
      </c>
      <c r="P624" s="931"/>
      <c r="Q624" s="929" t="s">
        <v>371</v>
      </c>
      <c r="R624" s="931"/>
      <c r="S624" s="929" t="s">
        <v>371</v>
      </c>
      <c r="T624" s="931"/>
      <c r="U624" s="968"/>
      <c r="V624" s="957"/>
      <c r="W624" s="720"/>
      <c r="X624" s="720"/>
      <c r="Y624" s="720"/>
    </row>
    <row r="625" spans="1:25" ht="20.25" customHeight="1">
      <c r="A625" s="158"/>
      <c r="B625" s="158"/>
      <c r="C625" s="167"/>
      <c r="D625" s="167"/>
      <c r="E625" s="158"/>
      <c r="F625" s="158"/>
      <c r="G625" s="158"/>
      <c r="H625" s="158"/>
      <c r="I625" s="158"/>
      <c r="J625" s="158"/>
      <c r="K625" s="158"/>
      <c r="L625" s="158"/>
      <c r="M625" s="158"/>
      <c r="N625" s="158"/>
      <c r="O625" s="158"/>
      <c r="P625" s="158"/>
      <c r="Q625" s="158"/>
      <c r="R625" s="158"/>
      <c r="S625" s="158"/>
      <c r="T625" s="158"/>
      <c r="U625" s="158"/>
      <c r="V625" s="158"/>
      <c r="W625" s="158"/>
      <c r="X625" s="158"/>
      <c r="Y625" s="158"/>
    </row>
    <row r="626" spans="1:25" ht="20.25" customHeight="1">
      <c r="A626" s="929" t="s">
        <v>353</v>
      </c>
      <c r="B626" s="930"/>
      <c r="C626" s="930"/>
      <c r="D626" s="930"/>
      <c r="E626" s="930"/>
      <c r="F626" s="931"/>
      <c r="G626" s="715"/>
      <c r="H626" s="929" t="s">
        <v>354</v>
      </c>
      <c r="I626" s="930"/>
      <c r="J626" s="930"/>
      <c r="K626" s="930"/>
      <c r="L626" s="930"/>
      <c r="M626" s="930"/>
      <c r="N626" s="930"/>
      <c r="O626" s="930"/>
      <c r="P626" s="930"/>
      <c r="Q626" s="930"/>
      <c r="R626" s="930"/>
      <c r="S626" s="931"/>
      <c r="T626" s="158"/>
      <c r="U626" s="929" t="s">
        <v>355</v>
      </c>
      <c r="V626" s="930"/>
      <c r="W626" s="930"/>
      <c r="X626" s="930"/>
      <c r="Y626" s="931"/>
    </row>
    <row r="627" spans="1:25" ht="20.25" customHeight="1">
      <c r="A627" s="168"/>
      <c r="B627" s="720" t="s">
        <v>356</v>
      </c>
      <c r="C627" s="720" t="s">
        <v>345</v>
      </c>
      <c r="D627" s="720" t="s">
        <v>346</v>
      </c>
      <c r="E627" s="940" t="s">
        <v>372</v>
      </c>
      <c r="F627" s="941"/>
      <c r="G627" s="715"/>
      <c r="H627" s="168"/>
      <c r="I627" s="720" t="s">
        <v>356</v>
      </c>
      <c r="J627" s="929" t="s">
        <v>345</v>
      </c>
      <c r="K627" s="930"/>
      <c r="L627" s="930"/>
      <c r="M627" s="930"/>
      <c r="N627" s="931"/>
      <c r="O627" s="929" t="s">
        <v>346</v>
      </c>
      <c r="P627" s="930"/>
      <c r="Q627" s="931"/>
      <c r="R627" s="940" t="s">
        <v>372</v>
      </c>
      <c r="S627" s="941"/>
      <c r="T627" s="158"/>
      <c r="U627" s="169"/>
      <c r="V627" s="158"/>
      <c r="W627" s="158"/>
      <c r="X627" s="158"/>
      <c r="Y627" s="170"/>
    </row>
    <row r="628" spans="1:25" ht="20.25" customHeight="1">
      <c r="A628" s="171">
        <v>1</v>
      </c>
      <c r="B628" s="720"/>
      <c r="C628" s="172"/>
      <c r="D628" s="720"/>
      <c r="E628" s="1001"/>
      <c r="F628" s="1002"/>
      <c r="G628" s="718"/>
      <c r="H628" s="171">
        <v>1</v>
      </c>
      <c r="I628" s="720"/>
      <c r="J628" s="929"/>
      <c r="K628" s="930"/>
      <c r="L628" s="930"/>
      <c r="M628" s="930"/>
      <c r="N628" s="931"/>
      <c r="O628" s="929"/>
      <c r="P628" s="930"/>
      <c r="Q628" s="931"/>
      <c r="R628" s="929"/>
      <c r="S628" s="931"/>
      <c r="T628" s="158"/>
      <c r="U628" s="169"/>
      <c r="V628" s="158"/>
      <c r="W628" s="158"/>
      <c r="X628" s="158"/>
      <c r="Y628" s="170"/>
    </row>
    <row r="629" spans="1:25" ht="20.25" customHeight="1">
      <c r="A629" s="171">
        <v>2</v>
      </c>
      <c r="B629" s="720"/>
      <c r="C629" s="172"/>
      <c r="D629" s="720"/>
      <c r="E629" s="1001"/>
      <c r="F629" s="1002"/>
      <c r="G629" s="718"/>
      <c r="H629" s="171">
        <v>2</v>
      </c>
      <c r="I629" s="720"/>
      <c r="J629" s="929"/>
      <c r="K629" s="930"/>
      <c r="L629" s="930"/>
      <c r="M629" s="930"/>
      <c r="N629" s="931"/>
      <c r="O629" s="929"/>
      <c r="P629" s="930"/>
      <c r="Q629" s="931"/>
      <c r="R629" s="929"/>
      <c r="S629" s="931"/>
      <c r="T629" s="158"/>
      <c r="U629" s="169"/>
      <c r="V629" s="158"/>
      <c r="W629" s="158"/>
      <c r="X629" s="158"/>
      <c r="Y629" s="170"/>
    </row>
    <row r="630" spans="1:25" ht="20.25" customHeight="1">
      <c r="A630" s="171">
        <v>3</v>
      </c>
      <c r="B630" s="720"/>
      <c r="C630" s="172"/>
      <c r="D630" s="720"/>
      <c r="E630" s="1001"/>
      <c r="F630" s="1002"/>
      <c r="G630" s="718"/>
      <c r="H630" s="171">
        <v>3</v>
      </c>
      <c r="I630" s="720"/>
      <c r="J630" s="929"/>
      <c r="K630" s="930"/>
      <c r="L630" s="930"/>
      <c r="M630" s="930"/>
      <c r="N630" s="931"/>
      <c r="O630" s="929"/>
      <c r="P630" s="930"/>
      <c r="Q630" s="931"/>
      <c r="R630" s="929"/>
      <c r="S630" s="931"/>
      <c r="U630" s="173"/>
      <c r="Y630" s="174"/>
    </row>
    <row r="631" spans="1:25" ht="20.25" customHeight="1">
      <c r="A631" s="171">
        <v>4</v>
      </c>
      <c r="B631" s="720"/>
      <c r="C631" s="172"/>
      <c r="D631" s="720"/>
      <c r="E631" s="1001"/>
      <c r="F631" s="1002"/>
      <c r="G631" s="718"/>
      <c r="H631" s="171">
        <v>4</v>
      </c>
      <c r="I631" s="720"/>
      <c r="J631" s="929"/>
      <c r="K631" s="930"/>
      <c r="L631" s="930"/>
      <c r="M631" s="930"/>
      <c r="N631" s="931"/>
      <c r="O631" s="929"/>
      <c r="P631" s="930"/>
      <c r="Q631" s="931"/>
      <c r="R631" s="929"/>
      <c r="S631" s="931"/>
      <c r="T631" s="158"/>
      <c r="U631" s="929" t="s">
        <v>358</v>
      </c>
      <c r="V631" s="930"/>
      <c r="W631" s="930"/>
      <c r="X631" s="930"/>
      <c r="Y631" s="931"/>
    </row>
    <row r="632" spans="1:25" ht="20.25" customHeight="1">
      <c r="A632" s="171">
        <v>5</v>
      </c>
      <c r="B632" s="720"/>
      <c r="C632" s="172"/>
      <c r="D632" s="720"/>
      <c r="E632" s="1001"/>
      <c r="F632" s="1002"/>
      <c r="G632" s="718"/>
      <c r="H632" s="171">
        <v>5</v>
      </c>
      <c r="I632" s="720"/>
      <c r="J632" s="929"/>
      <c r="K632" s="930"/>
      <c r="L632" s="930"/>
      <c r="M632" s="930"/>
      <c r="N632" s="931"/>
      <c r="O632" s="929"/>
      <c r="P632" s="930"/>
      <c r="Q632" s="931"/>
      <c r="R632" s="929"/>
      <c r="S632" s="931"/>
      <c r="T632" s="158"/>
      <c r="U632" s="492"/>
      <c r="V632" s="715"/>
      <c r="W632" s="715"/>
      <c r="X632" s="715"/>
      <c r="Y632" s="493"/>
    </row>
    <row r="633" spans="1:25" ht="20.25" customHeight="1">
      <c r="A633" s="171">
        <v>6</v>
      </c>
      <c r="B633" s="720"/>
      <c r="C633" s="172"/>
      <c r="D633" s="720"/>
      <c r="E633" s="1001"/>
      <c r="F633" s="1002"/>
      <c r="G633" s="718"/>
      <c r="H633" s="171">
        <v>6</v>
      </c>
      <c r="I633" s="720"/>
      <c r="J633" s="929"/>
      <c r="K633" s="930"/>
      <c r="L633" s="930"/>
      <c r="M633" s="930"/>
      <c r="N633" s="931"/>
      <c r="O633" s="929"/>
      <c r="P633" s="930"/>
      <c r="Q633" s="931"/>
      <c r="R633" s="929"/>
      <c r="S633" s="931"/>
      <c r="T633" s="158"/>
      <c r="U633" s="492"/>
      <c r="V633" s="715"/>
      <c r="W633" s="715"/>
      <c r="X633" s="715"/>
      <c r="Y633" s="493"/>
    </row>
    <row r="634" spans="1:25" ht="20.25" customHeight="1">
      <c r="A634" s="171">
        <v>7</v>
      </c>
      <c r="B634" s="720"/>
      <c r="C634" s="172"/>
      <c r="D634" s="720"/>
      <c r="E634" s="1001"/>
      <c r="F634" s="1002"/>
      <c r="G634" s="718"/>
      <c r="H634" s="171">
        <v>7</v>
      </c>
      <c r="I634" s="720"/>
      <c r="J634" s="929"/>
      <c r="K634" s="930"/>
      <c r="L634" s="930"/>
      <c r="M634" s="930"/>
      <c r="N634" s="931"/>
      <c r="O634" s="929"/>
      <c r="P634" s="930"/>
      <c r="Q634" s="931"/>
      <c r="R634" s="929"/>
      <c r="S634" s="931"/>
      <c r="U634" s="173"/>
      <c r="Y634" s="174"/>
    </row>
    <row r="635" spans="1:25" ht="20.25" customHeight="1">
      <c r="A635" s="171">
        <v>8</v>
      </c>
      <c r="B635" s="720"/>
      <c r="C635" s="172"/>
      <c r="D635" s="720"/>
      <c r="E635" s="1001"/>
      <c r="F635" s="1002"/>
      <c r="G635" s="718"/>
      <c r="H635" s="171">
        <v>8</v>
      </c>
      <c r="I635" s="720"/>
      <c r="J635" s="929"/>
      <c r="K635" s="930"/>
      <c r="L635" s="930"/>
      <c r="M635" s="930"/>
      <c r="N635" s="931"/>
      <c r="O635" s="929"/>
      <c r="P635" s="930"/>
      <c r="Q635" s="931"/>
      <c r="R635" s="929"/>
      <c r="S635" s="931"/>
      <c r="T635" s="158"/>
      <c r="U635" s="175"/>
      <c r="V635" s="176"/>
      <c r="W635" s="176"/>
      <c r="X635" s="176"/>
      <c r="Y635" s="177"/>
    </row>
    <row r="636" spans="1:25" ht="12" customHeight="1">
      <c r="A636" s="714"/>
      <c r="B636" s="715"/>
      <c r="C636" s="167"/>
      <c r="D636" s="715"/>
      <c r="E636" s="718"/>
      <c r="F636" s="718"/>
      <c r="G636" s="718"/>
      <c r="H636" s="714"/>
      <c r="I636" s="715"/>
      <c r="J636" s="715"/>
      <c r="K636" s="715"/>
      <c r="L636" s="715"/>
      <c r="M636" s="715"/>
      <c r="N636" s="715"/>
      <c r="O636" s="715"/>
      <c r="P636" s="715"/>
      <c r="Q636" s="715"/>
      <c r="R636" s="715"/>
      <c r="S636" s="715"/>
      <c r="T636" s="158"/>
      <c r="U636" s="158"/>
      <c r="V636" s="158"/>
      <c r="W636" s="158"/>
      <c r="X636" s="158"/>
      <c r="Y636" s="158"/>
    </row>
    <row r="637" spans="1:25" ht="38.25" customHeight="1">
      <c r="A637" s="942" t="s">
        <v>360</v>
      </c>
      <c r="B637" s="943"/>
      <c r="C637" s="943"/>
      <c r="D637" s="944"/>
      <c r="E637" s="929" t="s">
        <v>4</v>
      </c>
      <c r="F637" s="931"/>
      <c r="G637" s="945">
        <f>G604</f>
        <v>46271</v>
      </c>
      <c r="H637" s="946"/>
      <c r="I637" s="947"/>
      <c r="J637" s="929" t="s">
        <v>5</v>
      </c>
      <c r="K637" s="931"/>
      <c r="L637" s="948" t="str">
        <f>L604</f>
        <v>Tilsley</v>
      </c>
      <c r="M637" s="949"/>
      <c r="N637" s="949"/>
      <c r="O637" s="949"/>
      <c r="P637" s="949"/>
      <c r="Q637" s="950"/>
      <c r="R637" s="929" t="s">
        <v>340</v>
      </c>
      <c r="S637" s="931"/>
      <c r="T637" s="948" t="str">
        <f>T604</f>
        <v>Oxfordshire Track and Field League 2026</v>
      </c>
      <c r="U637" s="949"/>
      <c r="V637" s="949"/>
      <c r="W637" s="949"/>
      <c r="X637" s="949"/>
      <c r="Y637" s="950"/>
    </row>
    <row r="638" spans="1:25" ht="38.25" customHeight="1">
      <c r="A638" s="929" t="s">
        <v>283</v>
      </c>
      <c r="B638" s="931"/>
      <c r="C638" s="948" t="str">
        <f>C605</f>
        <v>Discus U18 Women (0 athletes) - 1.00kg</v>
      </c>
      <c r="D638" s="950"/>
      <c r="E638" s="929" t="s">
        <v>341</v>
      </c>
      <c r="F638" s="931"/>
      <c r="G638" s="951">
        <f>G605</f>
        <v>0.45833333333333331</v>
      </c>
      <c r="H638" s="952"/>
      <c r="I638" s="953"/>
      <c r="J638" s="929" t="s">
        <v>342</v>
      </c>
      <c r="K638" s="930"/>
      <c r="L638" s="956">
        <f>L605</f>
        <v>36.619999999999997</v>
      </c>
      <c r="M638" s="957"/>
      <c r="N638" s="998" t="s">
        <v>361</v>
      </c>
      <c r="O638" s="999"/>
      <c r="P638" s="999"/>
      <c r="Q638" s="999"/>
      <c r="R638" s="999"/>
      <c r="S638" s="999"/>
      <c r="T638" s="999"/>
      <c r="U638" s="999"/>
      <c r="V638" s="999"/>
      <c r="W638" s="999"/>
      <c r="X638" s="999"/>
      <c r="Y638" s="1000"/>
    </row>
    <row r="639" spans="1:25" ht="20.25" customHeight="1">
      <c r="A639" s="158"/>
      <c r="B639" s="158"/>
      <c r="C639" s="158"/>
      <c r="D639" s="159"/>
      <c r="E639" s="715"/>
      <c r="F639" s="715"/>
      <c r="G639" s="160"/>
      <c r="H639" s="160"/>
      <c r="I639" s="715"/>
      <c r="J639" s="715"/>
      <c r="K639" s="713"/>
      <c r="L639" s="713"/>
      <c r="M639" s="713"/>
      <c r="N639" s="161"/>
      <c r="O639" s="161"/>
      <c r="P639" s="162"/>
      <c r="Q639" s="161"/>
      <c r="R639" s="163"/>
      <c r="S639" s="163"/>
      <c r="T639" s="163"/>
      <c r="U639" s="163"/>
      <c r="V639" s="163"/>
      <c r="W639" s="163"/>
      <c r="X639" s="163"/>
      <c r="Y639" s="163"/>
    </row>
    <row r="640" spans="1:25" ht="38.25" customHeight="1">
      <c r="A640" s="958" t="s">
        <v>344</v>
      </c>
      <c r="B640" s="960" t="s">
        <v>302</v>
      </c>
      <c r="C640" s="960" t="s">
        <v>345</v>
      </c>
      <c r="D640" s="960" t="s">
        <v>346</v>
      </c>
      <c r="E640" s="962" t="s">
        <v>362</v>
      </c>
      <c r="F640" s="963"/>
      <c r="G640" s="962" t="s">
        <v>363</v>
      </c>
      <c r="H640" s="963"/>
      <c r="I640" s="962" t="s">
        <v>364</v>
      </c>
      <c r="J640" s="963"/>
      <c r="K640" s="962" t="s">
        <v>365</v>
      </c>
      <c r="L640" s="963"/>
      <c r="M640" s="987" t="s">
        <v>366</v>
      </c>
      <c r="N640" s="988"/>
      <c r="O640" s="962" t="s">
        <v>367</v>
      </c>
      <c r="P640" s="963"/>
      <c r="Q640" s="962" t="s">
        <v>368</v>
      </c>
      <c r="R640" s="963"/>
      <c r="S640" s="962" t="s">
        <v>369</v>
      </c>
      <c r="T640" s="963"/>
      <c r="U640" s="962" t="s">
        <v>370</v>
      </c>
      <c r="V640" s="963"/>
      <c r="W640" s="938" t="s">
        <v>350</v>
      </c>
      <c r="X640" s="940" t="s">
        <v>351</v>
      </c>
      <c r="Y640" s="941"/>
    </row>
    <row r="641" spans="1:25" ht="20.25" customHeight="1">
      <c r="A641" s="959"/>
      <c r="B641" s="961"/>
      <c r="C641" s="961"/>
      <c r="D641" s="961"/>
      <c r="E641" s="940" t="s">
        <v>352</v>
      </c>
      <c r="F641" s="941"/>
      <c r="G641" s="940" t="s">
        <v>352</v>
      </c>
      <c r="H641" s="941"/>
      <c r="I641" s="940" t="s">
        <v>352</v>
      </c>
      <c r="J641" s="941"/>
      <c r="K641" s="940" t="s">
        <v>352</v>
      </c>
      <c r="L641" s="941"/>
      <c r="M641" s="989"/>
      <c r="N641" s="990"/>
      <c r="O641" s="940" t="s">
        <v>352</v>
      </c>
      <c r="P641" s="941"/>
      <c r="Q641" s="940" t="s">
        <v>352</v>
      </c>
      <c r="R641" s="941"/>
      <c r="S641" s="940" t="s">
        <v>352</v>
      </c>
      <c r="T641" s="941"/>
      <c r="U641" s="940" t="s">
        <v>352</v>
      </c>
      <c r="V641" s="941"/>
      <c r="W641" s="939"/>
      <c r="X641" s="719" t="s">
        <v>71</v>
      </c>
      <c r="Y641" s="719" t="s">
        <v>65</v>
      </c>
    </row>
    <row r="642" spans="1:25" ht="24" customHeight="1">
      <c r="A642" s="717">
        <v>17</v>
      </c>
      <c r="B642" s="755" t="str" cm="1">
        <f t="array" ref="B642">IFERROR(_xlfn.DROP(_xlfn.ANCHORARRAY(DataCalcs!$DG$495),16),"")</f>
        <v/>
      </c>
      <c r="C642" s="754"/>
      <c r="D642" s="754"/>
      <c r="E642" s="934"/>
      <c r="F642" s="935"/>
      <c r="G642" s="934"/>
      <c r="H642" s="935"/>
      <c r="I642" s="934"/>
      <c r="J642" s="935"/>
      <c r="K642" s="929" t="s">
        <v>371</v>
      </c>
      <c r="L642" s="931"/>
      <c r="M642" s="929" t="s">
        <v>371</v>
      </c>
      <c r="N642" s="931"/>
      <c r="O642" s="929" t="s">
        <v>371</v>
      </c>
      <c r="P642" s="931"/>
      <c r="Q642" s="929" t="s">
        <v>371</v>
      </c>
      <c r="R642" s="931"/>
      <c r="S642" s="929" t="s">
        <v>371</v>
      </c>
      <c r="T642" s="931"/>
      <c r="U642" s="968"/>
      <c r="V642" s="957"/>
      <c r="W642" s="720"/>
      <c r="X642" s="720"/>
      <c r="Y642" s="720"/>
    </row>
    <row r="643" spans="1:25" ht="24" customHeight="1">
      <c r="A643" s="717">
        <v>18</v>
      </c>
      <c r="B643" s="755"/>
      <c r="C643" s="754"/>
      <c r="D643" s="754"/>
      <c r="E643" s="934"/>
      <c r="F643" s="935"/>
      <c r="G643" s="934"/>
      <c r="H643" s="935"/>
      <c r="I643" s="934"/>
      <c r="J643" s="935"/>
      <c r="K643" s="929" t="s">
        <v>371</v>
      </c>
      <c r="L643" s="931"/>
      <c r="M643" s="929" t="s">
        <v>371</v>
      </c>
      <c r="N643" s="931"/>
      <c r="O643" s="929" t="s">
        <v>371</v>
      </c>
      <c r="P643" s="931"/>
      <c r="Q643" s="929" t="s">
        <v>371</v>
      </c>
      <c r="R643" s="931"/>
      <c r="S643" s="929" t="s">
        <v>371</v>
      </c>
      <c r="T643" s="931"/>
      <c r="U643" s="968"/>
      <c r="V643" s="957"/>
      <c r="W643" s="720"/>
      <c r="X643" s="720"/>
      <c r="Y643" s="720"/>
    </row>
    <row r="644" spans="1:25" ht="24" customHeight="1">
      <c r="A644" s="720">
        <v>19</v>
      </c>
      <c r="B644" s="755"/>
      <c r="C644" s="754"/>
      <c r="D644" s="754"/>
      <c r="E644" s="934"/>
      <c r="F644" s="935"/>
      <c r="G644" s="934"/>
      <c r="H644" s="935"/>
      <c r="I644" s="934"/>
      <c r="J644" s="935"/>
      <c r="K644" s="929" t="s">
        <v>371</v>
      </c>
      <c r="L644" s="931"/>
      <c r="M644" s="929" t="s">
        <v>371</v>
      </c>
      <c r="N644" s="931"/>
      <c r="O644" s="929" t="s">
        <v>371</v>
      </c>
      <c r="P644" s="931"/>
      <c r="Q644" s="929" t="s">
        <v>371</v>
      </c>
      <c r="R644" s="931"/>
      <c r="S644" s="929" t="s">
        <v>371</v>
      </c>
      <c r="T644" s="931"/>
      <c r="U644" s="968"/>
      <c r="V644" s="957"/>
      <c r="W644" s="720"/>
      <c r="X644" s="720"/>
      <c r="Y644" s="720"/>
    </row>
    <row r="645" spans="1:25" ht="24" customHeight="1">
      <c r="A645" s="720">
        <v>20</v>
      </c>
      <c r="B645" s="755"/>
      <c r="C645" s="754"/>
      <c r="D645" s="754"/>
      <c r="E645" s="934"/>
      <c r="F645" s="935"/>
      <c r="G645" s="934"/>
      <c r="H645" s="935"/>
      <c r="I645" s="934"/>
      <c r="J645" s="935"/>
      <c r="K645" s="929" t="s">
        <v>371</v>
      </c>
      <c r="L645" s="931"/>
      <c r="M645" s="929" t="s">
        <v>371</v>
      </c>
      <c r="N645" s="931"/>
      <c r="O645" s="929" t="s">
        <v>371</v>
      </c>
      <c r="P645" s="931"/>
      <c r="Q645" s="929" t="s">
        <v>371</v>
      </c>
      <c r="R645" s="931"/>
      <c r="S645" s="929" t="s">
        <v>371</v>
      </c>
      <c r="T645" s="931"/>
      <c r="U645" s="968"/>
      <c r="V645" s="957"/>
      <c r="W645" s="720"/>
      <c r="X645" s="720"/>
      <c r="Y645" s="720"/>
    </row>
    <row r="646" spans="1:25" ht="24" customHeight="1">
      <c r="A646" s="720">
        <v>21</v>
      </c>
      <c r="B646" s="755"/>
      <c r="C646" s="754"/>
      <c r="D646" s="754"/>
      <c r="E646" s="934"/>
      <c r="F646" s="935"/>
      <c r="G646" s="934"/>
      <c r="H646" s="935"/>
      <c r="I646" s="934"/>
      <c r="J646" s="935"/>
      <c r="K646" s="929" t="s">
        <v>371</v>
      </c>
      <c r="L646" s="931"/>
      <c r="M646" s="929" t="s">
        <v>371</v>
      </c>
      <c r="N646" s="931"/>
      <c r="O646" s="929" t="s">
        <v>371</v>
      </c>
      <c r="P646" s="931"/>
      <c r="Q646" s="929" t="s">
        <v>371</v>
      </c>
      <c r="R646" s="931"/>
      <c r="S646" s="929" t="s">
        <v>371</v>
      </c>
      <c r="T646" s="931"/>
      <c r="U646" s="968"/>
      <c r="V646" s="957"/>
      <c r="W646" s="720"/>
      <c r="X646" s="720"/>
      <c r="Y646" s="720"/>
    </row>
    <row r="647" spans="1:25" ht="24" customHeight="1">
      <c r="A647" s="720">
        <v>22</v>
      </c>
      <c r="B647" s="755"/>
      <c r="C647" s="754"/>
      <c r="D647" s="754"/>
      <c r="E647" s="934"/>
      <c r="F647" s="935"/>
      <c r="G647" s="934"/>
      <c r="H647" s="935"/>
      <c r="I647" s="934"/>
      <c r="J647" s="935"/>
      <c r="K647" s="929" t="s">
        <v>371</v>
      </c>
      <c r="L647" s="931"/>
      <c r="M647" s="929" t="s">
        <v>371</v>
      </c>
      <c r="N647" s="931"/>
      <c r="O647" s="929" t="s">
        <v>371</v>
      </c>
      <c r="P647" s="931"/>
      <c r="Q647" s="929" t="s">
        <v>371</v>
      </c>
      <c r="R647" s="931"/>
      <c r="S647" s="929" t="s">
        <v>371</v>
      </c>
      <c r="T647" s="931"/>
      <c r="U647" s="968"/>
      <c r="V647" s="957"/>
      <c r="W647" s="720"/>
      <c r="X647" s="720"/>
      <c r="Y647" s="720"/>
    </row>
    <row r="648" spans="1:25" ht="24" customHeight="1">
      <c r="A648" s="720">
        <v>23</v>
      </c>
      <c r="B648" s="755"/>
      <c r="C648" s="754"/>
      <c r="D648" s="754"/>
      <c r="E648" s="934"/>
      <c r="F648" s="935"/>
      <c r="G648" s="934"/>
      <c r="H648" s="935"/>
      <c r="I648" s="934"/>
      <c r="J648" s="935"/>
      <c r="K648" s="929" t="s">
        <v>371</v>
      </c>
      <c r="L648" s="931"/>
      <c r="M648" s="929" t="s">
        <v>371</v>
      </c>
      <c r="N648" s="931"/>
      <c r="O648" s="929" t="s">
        <v>371</v>
      </c>
      <c r="P648" s="931"/>
      <c r="Q648" s="929" t="s">
        <v>371</v>
      </c>
      <c r="R648" s="931"/>
      <c r="S648" s="929" t="s">
        <v>371</v>
      </c>
      <c r="T648" s="931"/>
      <c r="U648" s="968"/>
      <c r="V648" s="957"/>
      <c r="W648" s="720"/>
      <c r="X648" s="720"/>
      <c r="Y648" s="720"/>
    </row>
    <row r="649" spans="1:25" ht="24" customHeight="1">
      <c r="A649" s="720">
        <v>24</v>
      </c>
      <c r="B649" s="755"/>
      <c r="C649" s="754"/>
      <c r="D649" s="754"/>
      <c r="E649" s="934"/>
      <c r="F649" s="935"/>
      <c r="G649" s="934"/>
      <c r="H649" s="935"/>
      <c r="I649" s="934"/>
      <c r="J649" s="935"/>
      <c r="K649" s="929" t="s">
        <v>371</v>
      </c>
      <c r="L649" s="931"/>
      <c r="M649" s="929" t="s">
        <v>371</v>
      </c>
      <c r="N649" s="931"/>
      <c r="O649" s="929" t="s">
        <v>371</v>
      </c>
      <c r="P649" s="931"/>
      <c r="Q649" s="929" t="s">
        <v>371</v>
      </c>
      <c r="R649" s="931"/>
      <c r="S649" s="929" t="s">
        <v>371</v>
      </c>
      <c r="T649" s="931"/>
      <c r="U649" s="968"/>
      <c r="V649" s="957"/>
      <c r="W649" s="720"/>
      <c r="X649" s="720"/>
      <c r="Y649" s="720"/>
    </row>
    <row r="650" spans="1:25" ht="24" customHeight="1">
      <c r="A650" s="720">
        <v>25</v>
      </c>
      <c r="B650" s="755"/>
      <c r="C650" s="754"/>
      <c r="D650" s="754"/>
      <c r="E650" s="934"/>
      <c r="F650" s="935"/>
      <c r="G650" s="934"/>
      <c r="H650" s="935"/>
      <c r="I650" s="934"/>
      <c r="J650" s="935"/>
      <c r="K650" s="929" t="s">
        <v>371</v>
      </c>
      <c r="L650" s="931"/>
      <c r="M650" s="929" t="s">
        <v>371</v>
      </c>
      <c r="N650" s="931"/>
      <c r="O650" s="929" t="s">
        <v>371</v>
      </c>
      <c r="P650" s="931"/>
      <c r="Q650" s="929" t="s">
        <v>371</v>
      </c>
      <c r="R650" s="931"/>
      <c r="S650" s="929" t="s">
        <v>371</v>
      </c>
      <c r="T650" s="931"/>
      <c r="U650" s="968"/>
      <c r="V650" s="957"/>
      <c r="W650" s="720"/>
      <c r="X650" s="720"/>
      <c r="Y650" s="720"/>
    </row>
    <row r="651" spans="1:25" ht="24" customHeight="1">
      <c r="A651" s="720">
        <v>26</v>
      </c>
      <c r="B651" s="755"/>
      <c r="C651" s="754"/>
      <c r="D651" s="754"/>
      <c r="E651" s="934"/>
      <c r="F651" s="935"/>
      <c r="G651" s="934"/>
      <c r="H651" s="935"/>
      <c r="I651" s="934"/>
      <c r="J651" s="935"/>
      <c r="K651" s="929" t="s">
        <v>371</v>
      </c>
      <c r="L651" s="931"/>
      <c r="M651" s="929" t="s">
        <v>371</v>
      </c>
      <c r="N651" s="931"/>
      <c r="O651" s="929" t="s">
        <v>371</v>
      </c>
      <c r="P651" s="931"/>
      <c r="Q651" s="929" t="s">
        <v>371</v>
      </c>
      <c r="R651" s="931"/>
      <c r="S651" s="929" t="s">
        <v>371</v>
      </c>
      <c r="T651" s="931"/>
      <c r="U651" s="968"/>
      <c r="V651" s="957"/>
      <c r="W651" s="720"/>
      <c r="X651" s="720"/>
      <c r="Y651" s="720"/>
    </row>
    <row r="652" spans="1:25" ht="24" customHeight="1">
      <c r="A652" s="720">
        <v>27</v>
      </c>
      <c r="B652" s="755"/>
      <c r="C652" s="754"/>
      <c r="D652" s="754"/>
      <c r="E652" s="934"/>
      <c r="F652" s="935"/>
      <c r="G652" s="934"/>
      <c r="H652" s="935"/>
      <c r="I652" s="934"/>
      <c r="J652" s="935"/>
      <c r="K652" s="929" t="s">
        <v>371</v>
      </c>
      <c r="L652" s="931"/>
      <c r="M652" s="929" t="s">
        <v>371</v>
      </c>
      <c r="N652" s="931"/>
      <c r="O652" s="929" t="s">
        <v>371</v>
      </c>
      <c r="P652" s="931"/>
      <c r="Q652" s="929" t="s">
        <v>371</v>
      </c>
      <c r="R652" s="931"/>
      <c r="S652" s="929" t="s">
        <v>371</v>
      </c>
      <c r="T652" s="931"/>
      <c r="U652" s="968"/>
      <c r="V652" s="957"/>
      <c r="W652" s="720"/>
      <c r="X652" s="720"/>
      <c r="Y652" s="720"/>
    </row>
    <row r="653" spans="1:25" ht="24" customHeight="1">
      <c r="A653" s="720">
        <v>28</v>
      </c>
      <c r="B653" s="755"/>
      <c r="C653" s="754"/>
      <c r="D653" s="754"/>
      <c r="E653" s="934"/>
      <c r="F653" s="935"/>
      <c r="G653" s="934"/>
      <c r="H653" s="935"/>
      <c r="I653" s="934"/>
      <c r="J653" s="935"/>
      <c r="K653" s="929" t="s">
        <v>371</v>
      </c>
      <c r="L653" s="931"/>
      <c r="M653" s="929" t="s">
        <v>371</v>
      </c>
      <c r="N653" s="931"/>
      <c r="O653" s="929" t="s">
        <v>371</v>
      </c>
      <c r="P653" s="931"/>
      <c r="Q653" s="929" t="s">
        <v>371</v>
      </c>
      <c r="R653" s="931"/>
      <c r="S653" s="929" t="s">
        <v>371</v>
      </c>
      <c r="T653" s="931"/>
      <c r="U653" s="968"/>
      <c r="V653" s="957"/>
      <c r="W653" s="716"/>
      <c r="X653" s="716"/>
      <c r="Y653" s="716"/>
    </row>
    <row r="654" spans="1:25" ht="24" customHeight="1">
      <c r="A654" s="720">
        <v>29</v>
      </c>
      <c r="B654" s="755"/>
      <c r="C654" s="754"/>
      <c r="D654" s="754"/>
      <c r="E654" s="934"/>
      <c r="F654" s="935"/>
      <c r="G654" s="934"/>
      <c r="H654" s="935"/>
      <c r="I654" s="934"/>
      <c r="J654" s="935"/>
      <c r="K654" s="929" t="s">
        <v>371</v>
      </c>
      <c r="L654" s="931"/>
      <c r="M654" s="929" t="s">
        <v>371</v>
      </c>
      <c r="N654" s="931"/>
      <c r="O654" s="929" t="s">
        <v>371</v>
      </c>
      <c r="P654" s="931"/>
      <c r="Q654" s="929" t="s">
        <v>371</v>
      </c>
      <c r="R654" s="931"/>
      <c r="S654" s="929" t="s">
        <v>371</v>
      </c>
      <c r="T654" s="931"/>
      <c r="U654" s="968"/>
      <c r="V654" s="957"/>
      <c r="W654" s="720"/>
      <c r="X654" s="720"/>
      <c r="Y654" s="720"/>
    </row>
    <row r="655" spans="1:25" ht="24" customHeight="1">
      <c r="A655" s="720">
        <v>30</v>
      </c>
      <c r="B655" s="755"/>
      <c r="C655" s="754"/>
      <c r="D655" s="754"/>
      <c r="E655" s="934"/>
      <c r="F655" s="935"/>
      <c r="G655" s="934"/>
      <c r="H655" s="935"/>
      <c r="I655" s="934"/>
      <c r="J655" s="935"/>
      <c r="K655" s="929" t="s">
        <v>371</v>
      </c>
      <c r="L655" s="931"/>
      <c r="M655" s="929" t="s">
        <v>371</v>
      </c>
      <c r="N655" s="931"/>
      <c r="O655" s="929" t="s">
        <v>371</v>
      </c>
      <c r="P655" s="931"/>
      <c r="Q655" s="929" t="s">
        <v>371</v>
      </c>
      <c r="R655" s="931"/>
      <c r="S655" s="929" t="s">
        <v>371</v>
      </c>
      <c r="T655" s="931"/>
      <c r="U655" s="968"/>
      <c r="V655" s="957"/>
      <c r="W655" s="720"/>
      <c r="X655" s="720"/>
      <c r="Y655" s="720"/>
    </row>
    <row r="656" spans="1:25" ht="24" customHeight="1">
      <c r="A656" s="720">
        <v>31</v>
      </c>
      <c r="B656" s="755"/>
      <c r="C656" s="754"/>
      <c r="D656" s="754"/>
      <c r="E656" s="934"/>
      <c r="F656" s="935"/>
      <c r="G656" s="934"/>
      <c r="H656" s="935"/>
      <c r="I656" s="934"/>
      <c r="J656" s="935"/>
      <c r="K656" s="929" t="s">
        <v>371</v>
      </c>
      <c r="L656" s="931"/>
      <c r="M656" s="929" t="s">
        <v>371</v>
      </c>
      <c r="N656" s="931"/>
      <c r="O656" s="929" t="s">
        <v>371</v>
      </c>
      <c r="P656" s="931"/>
      <c r="Q656" s="929" t="s">
        <v>371</v>
      </c>
      <c r="R656" s="931"/>
      <c r="S656" s="929" t="s">
        <v>371</v>
      </c>
      <c r="T656" s="931"/>
      <c r="U656" s="968"/>
      <c r="V656" s="957"/>
      <c r="W656" s="720"/>
      <c r="X656" s="720"/>
      <c r="Y656" s="720"/>
    </row>
    <row r="657" spans="1:25" ht="24" customHeight="1">
      <c r="A657" s="720">
        <v>32</v>
      </c>
      <c r="B657" s="755"/>
      <c r="C657" s="754"/>
      <c r="D657" s="754"/>
      <c r="E657" s="934"/>
      <c r="F657" s="935"/>
      <c r="G657" s="934"/>
      <c r="H657" s="935"/>
      <c r="I657" s="934"/>
      <c r="J657" s="935"/>
      <c r="K657" s="929" t="s">
        <v>371</v>
      </c>
      <c r="L657" s="931"/>
      <c r="M657" s="929" t="s">
        <v>371</v>
      </c>
      <c r="N657" s="931"/>
      <c r="O657" s="929" t="s">
        <v>371</v>
      </c>
      <c r="P657" s="931"/>
      <c r="Q657" s="929" t="s">
        <v>371</v>
      </c>
      <c r="R657" s="931"/>
      <c r="S657" s="929" t="s">
        <v>371</v>
      </c>
      <c r="T657" s="931"/>
      <c r="U657" s="968"/>
      <c r="V657" s="957"/>
      <c r="W657" s="720"/>
      <c r="X657" s="720"/>
      <c r="Y657" s="720"/>
    </row>
    <row r="658" spans="1:25" ht="20.25" customHeight="1">
      <c r="A658" s="158"/>
      <c r="B658" s="158"/>
      <c r="C658" s="167"/>
      <c r="D658" s="167"/>
      <c r="E658" s="158"/>
      <c r="F658" s="158"/>
      <c r="G658" s="158"/>
      <c r="H658" s="158"/>
      <c r="I658" s="158"/>
      <c r="J658" s="158"/>
      <c r="K658" s="158"/>
      <c r="L658" s="158"/>
      <c r="M658" s="158"/>
      <c r="N658" s="158"/>
      <c r="O658" s="158"/>
      <c r="P658" s="158"/>
      <c r="Q658" s="158"/>
      <c r="R658" s="158"/>
      <c r="S658" s="158"/>
      <c r="T658" s="158"/>
      <c r="U658" s="158"/>
      <c r="V658" s="158"/>
      <c r="W658" s="158"/>
      <c r="X658" s="158"/>
      <c r="Y658" s="158"/>
    </row>
    <row r="659" spans="1:25" ht="20.25" customHeight="1">
      <c r="A659" s="928"/>
      <c r="B659" s="928"/>
      <c r="C659" s="928"/>
      <c r="D659" s="928"/>
      <c r="E659" s="928"/>
      <c r="F659" s="928"/>
      <c r="G659" s="715"/>
      <c r="H659" s="928"/>
      <c r="I659" s="928"/>
      <c r="J659" s="928"/>
      <c r="K659" s="928"/>
      <c r="L659" s="928"/>
      <c r="M659" s="928"/>
      <c r="N659" s="928"/>
      <c r="O659" s="928"/>
      <c r="P659" s="928"/>
      <c r="Q659" s="928"/>
      <c r="R659" s="928"/>
      <c r="S659" s="928"/>
      <c r="T659" s="158"/>
      <c r="U659" s="929" t="s">
        <v>355</v>
      </c>
      <c r="V659" s="930"/>
      <c r="W659" s="930"/>
      <c r="X659" s="930"/>
      <c r="Y659" s="931"/>
    </row>
    <row r="660" spans="1:25" ht="20.25" customHeight="1">
      <c r="A660" s="158"/>
      <c r="B660" s="715"/>
      <c r="C660" s="715"/>
      <c r="D660" s="715"/>
      <c r="E660" s="979"/>
      <c r="F660" s="979"/>
      <c r="G660" s="715"/>
      <c r="H660" s="158"/>
      <c r="I660" s="715"/>
      <c r="J660" s="928"/>
      <c r="K660" s="928"/>
      <c r="L660" s="928"/>
      <c r="M660" s="928"/>
      <c r="N660" s="928"/>
      <c r="O660" s="928"/>
      <c r="P660" s="928"/>
      <c r="Q660" s="928"/>
      <c r="R660" s="979"/>
      <c r="S660" s="979"/>
      <c r="T660" s="158"/>
      <c r="U660" s="169"/>
      <c r="V660" s="158"/>
      <c r="W660" s="158"/>
      <c r="X660" s="158"/>
      <c r="Y660" s="170"/>
    </row>
    <row r="661" spans="1:25" ht="20.25" customHeight="1">
      <c r="A661" s="714"/>
      <c r="B661" s="715"/>
      <c r="C661" s="167"/>
      <c r="D661" s="715"/>
      <c r="E661" s="978"/>
      <c r="F661" s="978"/>
      <c r="G661" s="718"/>
      <c r="H661" s="714"/>
      <c r="I661" s="715"/>
      <c r="J661" s="928"/>
      <c r="K661" s="928"/>
      <c r="L661" s="928"/>
      <c r="M661" s="928"/>
      <c r="N661" s="928"/>
      <c r="O661" s="928"/>
      <c r="P661" s="928"/>
      <c r="Q661" s="928"/>
      <c r="R661" s="928"/>
      <c r="S661" s="928"/>
      <c r="T661" s="158"/>
      <c r="U661" s="169"/>
      <c r="V661" s="158"/>
      <c r="W661" s="158"/>
      <c r="X661" s="158"/>
      <c r="Y661" s="170"/>
    </row>
    <row r="662" spans="1:25" ht="20.25" customHeight="1">
      <c r="A662" s="714"/>
      <c r="B662" s="715"/>
      <c r="C662" s="167"/>
      <c r="D662" s="715"/>
      <c r="E662" s="978"/>
      <c r="F662" s="978"/>
      <c r="G662" s="718"/>
      <c r="H662" s="714"/>
      <c r="I662" s="715"/>
      <c r="J662" s="928"/>
      <c r="K662" s="928"/>
      <c r="L662" s="928"/>
      <c r="M662" s="928"/>
      <c r="N662" s="928"/>
      <c r="O662" s="928"/>
      <c r="P662" s="928"/>
      <c r="Q662" s="928"/>
      <c r="R662" s="928"/>
      <c r="S662" s="928"/>
      <c r="T662" s="158"/>
      <c r="U662" s="169"/>
      <c r="V662" s="158"/>
      <c r="W662" s="158"/>
      <c r="X662" s="158"/>
      <c r="Y662" s="170"/>
    </row>
    <row r="663" spans="1:25" ht="20.25" customHeight="1">
      <c r="A663" s="714"/>
      <c r="B663" s="715"/>
      <c r="C663" s="167"/>
      <c r="D663" s="715"/>
      <c r="E663" s="978"/>
      <c r="F663" s="978"/>
      <c r="G663" s="718"/>
      <c r="H663" s="714"/>
      <c r="I663" s="715"/>
      <c r="J663" s="928"/>
      <c r="K663" s="928"/>
      <c r="L663" s="928"/>
      <c r="M663" s="928"/>
      <c r="N663" s="928"/>
      <c r="O663" s="928"/>
      <c r="P663" s="928"/>
      <c r="Q663" s="928"/>
      <c r="R663" s="928"/>
      <c r="S663" s="928"/>
      <c r="U663" s="173"/>
      <c r="Y663" s="174"/>
    </row>
    <row r="664" spans="1:25" ht="20.25" customHeight="1">
      <c r="A664" s="714"/>
      <c r="B664" s="715"/>
      <c r="C664" s="167"/>
      <c r="D664" s="715"/>
      <c r="E664" s="978"/>
      <c r="F664" s="978"/>
      <c r="G664" s="718"/>
      <c r="H664" s="714"/>
      <c r="I664" s="715"/>
      <c r="J664" s="928"/>
      <c r="K664" s="928"/>
      <c r="L664" s="928"/>
      <c r="M664" s="928"/>
      <c r="N664" s="928"/>
      <c r="O664" s="928"/>
      <c r="P664" s="928"/>
      <c r="Q664" s="928"/>
      <c r="R664" s="928"/>
      <c r="S664" s="928"/>
      <c r="T664" s="158"/>
      <c r="U664" s="929" t="s">
        <v>358</v>
      </c>
      <c r="V664" s="930"/>
      <c r="W664" s="930"/>
      <c r="X664" s="930"/>
      <c r="Y664" s="931"/>
    </row>
    <row r="665" spans="1:25" ht="20.25" customHeight="1">
      <c r="A665" s="714"/>
      <c r="B665" s="715"/>
      <c r="C665" s="167"/>
      <c r="D665" s="715"/>
      <c r="E665" s="978"/>
      <c r="F665" s="978"/>
      <c r="G665" s="718"/>
      <c r="H665" s="714"/>
      <c r="I665" s="715"/>
      <c r="J665" s="928"/>
      <c r="K665" s="928"/>
      <c r="L665" s="928"/>
      <c r="M665" s="928"/>
      <c r="N665" s="928"/>
      <c r="O665" s="928"/>
      <c r="P665" s="928"/>
      <c r="Q665" s="928"/>
      <c r="R665" s="928"/>
      <c r="S665" s="928"/>
      <c r="T665" s="158"/>
      <c r="U665" s="492"/>
      <c r="V665" s="715"/>
      <c r="W665" s="715"/>
      <c r="X665" s="715"/>
      <c r="Y665" s="493"/>
    </row>
    <row r="666" spans="1:25" ht="20.25" customHeight="1">
      <c r="A666" s="714"/>
      <c r="B666" s="715"/>
      <c r="C666" s="167"/>
      <c r="D666" s="715"/>
      <c r="E666" s="978"/>
      <c r="F666" s="978"/>
      <c r="G666" s="718"/>
      <c r="H666" s="714"/>
      <c r="I666" s="715"/>
      <c r="J666" s="928"/>
      <c r="K666" s="928"/>
      <c r="L666" s="928"/>
      <c r="M666" s="928"/>
      <c r="N666" s="928"/>
      <c r="O666" s="928"/>
      <c r="P666" s="928"/>
      <c r="Q666" s="928"/>
      <c r="R666" s="928"/>
      <c r="S666" s="928"/>
      <c r="T666" s="158"/>
      <c r="U666" s="492"/>
      <c r="V666" s="715"/>
      <c r="W666" s="715"/>
      <c r="X666" s="715"/>
      <c r="Y666" s="493"/>
    </row>
    <row r="667" spans="1:25" ht="20.25" customHeight="1">
      <c r="A667" s="714"/>
      <c r="B667" s="715"/>
      <c r="C667" s="167"/>
      <c r="D667" s="715"/>
      <c r="E667" s="978"/>
      <c r="F667" s="978"/>
      <c r="G667" s="718"/>
      <c r="H667" s="714"/>
      <c r="I667" s="715"/>
      <c r="J667" s="928"/>
      <c r="K667" s="928"/>
      <c r="L667" s="928"/>
      <c r="M667" s="928"/>
      <c r="N667" s="928"/>
      <c r="O667" s="928"/>
      <c r="P667" s="928"/>
      <c r="Q667" s="928"/>
      <c r="R667" s="928"/>
      <c r="S667" s="928"/>
      <c r="U667" s="173"/>
      <c r="Y667" s="174"/>
    </row>
    <row r="668" spans="1:25" ht="20.25" customHeight="1">
      <c r="A668" s="714"/>
      <c r="B668" s="715"/>
      <c r="C668" s="167"/>
      <c r="D668" s="715"/>
      <c r="E668" s="978"/>
      <c r="F668" s="978"/>
      <c r="G668" s="718"/>
      <c r="H668" s="714"/>
      <c r="I668" s="715"/>
      <c r="J668" s="928"/>
      <c r="K668" s="928"/>
      <c r="L668" s="928"/>
      <c r="M668" s="928"/>
      <c r="N668" s="928"/>
      <c r="O668" s="928"/>
      <c r="P668" s="928"/>
      <c r="Q668" s="928"/>
      <c r="R668" s="928"/>
      <c r="S668" s="928"/>
      <c r="T668" s="158"/>
      <c r="U668" s="175"/>
      <c r="V668" s="176"/>
      <c r="W668" s="176"/>
      <c r="X668" s="176"/>
      <c r="Y668" s="177"/>
    </row>
    <row r="669" spans="1:25" ht="12" customHeight="1">
      <c r="A669" s="714"/>
      <c r="B669" s="715"/>
      <c r="C669" s="167"/>
      <c r="D669" s="715"/>
      <c r="E669" s="718"/>
      <c r="F669" s="718"/>
      <c r="G669" s="718"/>
      <c r="H669" s="714"/>
      <c r="I669" s="715"/>
      <c r="J669" s="715"/>
      <c r="K669" s="715"/>
      <c r="L669" s="715"/>
      <c r="M669" s="715"/>
      <c r="N669" s="715"/>
      <c r="O669" s="715"/>
      <c r="P669" s="715"/>
      <c r="Q669" s="715"/>
      <c r="R669" s="715"/>
      <c r="S669" s="715"/>
      <c r="T669" s="158"/>
      <c r="U669" s="158"/>
      <c r="V669" s="158"/>
      <c r="W669" s="158"/>
      <c r="X669" s="158"/>
      <c r="Y669" s="158"/>
    </row>
    <row r="670" spans="1:25" ht="38.25" customHeight="1">
      <c r="A670" s="942" t="s">
        <v>360</v>
      </c>
      <c r="B670" s="943"/>
      <c r="C670" s="943"/>
      <c r="D670" s="944"/>
      <c r="E670" s="929" t="s">
        <v>4</v>
      </c>
      <c r="F670" s="931"/>
      <c r="G670" s="945">
        <f>Boys!$G$3</f>
        <v>46271</v>
      </c>
      <c r="H670" s="946"/>
      <c r="I670" s="947"/>
      <c r="J670" s="929" t="s">
        <v>5</v>
      </c>
      <c r="K670" s="931"/>
      <c r="L670" s="948" t="str">
        <f>$L$10</f>
        <v>Tilsley</v>
      </c>
      <c r="M670" s="949"/>
      <c r="N670" s="949"/>
      <c r="O670" s="949"/>
      <c r="P670" s="949"/>
      <c r="Q670" s="950"/>
      <c r="R670" s="929" t="s">
        <v>340</v>
      </c>
      <c r="S670" s="931"/>
      <c r="T670" s="948" t="str">
        <f>'Read Me First'!$A$1</f>
        <v>Oxfordshire Track and Field League 2026</v>
      </c>
      <c r="U670" s="949"/>
      <c r="V670" s="949"/>
      <c r="W670" s="949"/>
      <c r="X670" s="949"/>
      <c r="Y670" s="950"/>
    </row>
    <row r="671" spans="1:25" ht="38.25" customHeight="1">
      <c r="A671" s="929" t="s">
        <v>283</v>
      </c>
      <c r="B671" s="931"/>
      <c r="C671" s="948" t="str">
        <f>"Javelin U18 Women (" &amp;DataCalcs!$M$733 &amp; " athletes) - " &amp; DataTables!$R$117</f>
        <v>Javelin U18 Women (0 athletes) - 500g</v>
      </c>
      <c r="D671" s="950"/>
      <c r="E671" s="929" t="s">
        <v>341</v>
      </c>
      <c r="F671" s="931"/>
      <c r="G671" s="951">
        <f>DataTables!$Q$117</f>
        <v>0.58333333333333337</v>
      </c>
      <c r="H671" s="952"/>
      <c r="I671" s="953"/>
      <c r="J671" s="929" t="s">
        <v>342</v>
      </c>
      <c r="K671" s="930"/>
      <c r="L671" s="956">
        <f>DataTables!$N$117</f>
        <v>42.05</v>
      </c>
      <c r="M671" s="957"/>
      <c r="N671" s="948" t="s">
        <v>361</v>
      </c>
      <c r="O671" s="949"/>
      <c r="P671" s="949"/>
      <c r="Q671" s="949"/>
      <c r="R671" s="949"/>
      <c r="S671" s="949"/>
      <c r="T671" s="949"/>
      <c r="U671" s="949"/>
      <c r="V671" s="949"/>
      <c r="W671" s="949"/>
      <c r="X671" s="949"/>
      <c r="Y671" s="950"/>
    </row>
    <row r="672" spans="1:25" ht="20.25" customHeight="1">
      <c r="A672" s="158"/>
      <c r="B672" s="158"/>
      <c r="C672" s="158"/>
      <c r="D672" s="159"/>
      <c r="E672" s="715"/>
      <c r="F672" s="715"/>
      <c r="G672" s="160"/>
      <c r="H672" s="160"/>
      <c r="I672" s="715"/>
      <c r="J672" s="715"/>
      <c r="K672" s="713"/>
      <c r="L672" s="713"/>
      <c r="M672" s="713"/>
      <c r="N672" s="161"/>
      <c r="O672" s="161"/>
      <c r="P672" s="162"/>
      <c r="Q672" s="161"/>
      <c r="R672" s="163"/>
      <c r="S672" s="163"/>
      <c r="T672" s="163"/>
      <c r="U672" s="163"/>
      <c r="V672" s="163"/>
      <c r="W672" s="163"/>
      <c r="X672" s="163"/>
      <c r="Y672" s="163"/>
    </row>
    <row r="673" spans="1:25" ht="38.25" customHeight="1">
      <c r="A673" s="958" t="s">
        <v>344</v>
      </c>
      <c r="B673" s="960" t="s">
        <v>302</v>
      </c>
      <c r="C673" s="960" t="s">
        <v>345</v>
      </c>
      <c r="D673" s="960" t="s">
        <v>346</v>
      </c>
      <c r="E673" s="962" t="s">
        <v>362</v>
      </c>
      <c r="F673" s="963"/>
      <c r="G673" s="962" t="s">
        <v>363</v>
      </c>
      <c r="H673" s="963"/>
      <c r="I673" s="962" t="s">
        <v>364</v>
      </c>
      <c r="J673" s="963"/>
      <c r="K673" s="962" t="s">
        <v>365</v>
      </c>
      <c r="L673" s="963"/>
      <c r="M673" s="987" t="s">
        <v>366</v>
      </c>
      <c r="N673" s="988"/>
      <c r="O673" s="962" t="s">
        <v>367</v>
      </c>
      <c r="P673" s="963"/>
      <c r="Q673" s="962" t="s">
        <v>368</v>
      </c>
      <c r="R673" s="963"/>
      <c r="S673" s="962" t="s">
        <v>369</v>
      </c>
      <c r="T673" s="963"/>
      <c r="U673" s="962" t="s">
        <v>370</v>
      </c>
      <c r="V673" s="963"/>
      <c r="W673" s="938" t="s">
        <v>350</v>
      </c>
      <c r="X673" s="940" t="s">
        <v>351</v>
      </c>
      <c r="Y673" s="941"/>
    </row>
    <row r="674" spans="1:25" ht="20.25" customHeight="1">
      <c r="A674" s="959"/>
      <c r="B674" s="961"/>
      <c r="C674" s="961"/>
      <c r="D674" s="961"/>
      <c r="E674" s="940" t="s">
        <v>352</v>
      </c>
      <c r="F674" s="941"/>
      <c r="G674" s="940" t="s">
        <v>352</v>
      </c>
      <c r="H674" s="941"/>
      <c r="I674" s="940" t="s">
        <v>352</v>
      </c>
      <c r="J674" s="941"/>
      <c r="K674" s="940" t="s">
        <v>352</v>
      </c>
      <c r="L674" s="941"/>
      <c r="M674" s="989"/>
      <c r="N674" s="990"/>
      <c r="O674" s="940" t="s">
        <v>352</v>
      </c>
      <c r="P674" s="941"/>
      <c r="Q674" s="940" t="s">
        <v>352</v>
      </c>
      <c r="R674" s="941"/>
      <c r="S674" s="940" t="s">
        <v>352</v>
      </c>
      <c r="T674" s="941"/>
      <c r="U674" s="940" t="s">
        <v>352</v>
      </c>
      <c r="V674" s="941"/>
      <c r="W674" s="939"/>
      <c r="X674" s="719" t="s">
        <v>71</v>
      </c>
      <c r="Y674" s="719" t="s">
        <v>65</v>
      </c>
    </row>
    <row r="675" spans="1:25" ht="24" customHeight="1">
      <c r="A675" s="717">
        <v>1</v>
      </c>
      <c r="B675" s="755" t="str" cm="1">
        <f t="array" ref="B675:D676">IFERROR(_xlfn.TAKE(_xlfn.ANCHORARRAY(DataCalcs!$CY$495),16),"")</f>
        <v xml:space="preserve"> </v>
      </c>
      <c r="C675" s="754" t="str">
        <v/>
      </c>
      <c r="D675" s="754" t="str">
        <v/>
      </c>
      <c r="E675" s="934"/>
      <c r="F675" s="935"/>
      <c r="G675" s="934"/>
      <c r="H675" s="935"/>
      <c r="I675" s="934"/>
      <c r="J675" s="935"/>
      <c r="K675" s="929" t="s">
        <v>371</v>
      </c>
      <c r="L675" s="931"/>
      <c r="M675" s="929" t="s">
        <v>371</v>
      </c>
      <c r="N675" s="931"/>
      <c r="O675" s="929" t="s">
        <v>371</v>
      </c>
      <c r="P675" s="931"/>
      <c r="Q675" s="929" t="s">
        <v>371</v>
      </c>
      <c r="R675" s="931"/>
      <c r="S675" s="929" t="s">
        <v>371</v>
      </c>
      <c r="T675" s="931"/>
      <c r="U675" s="968"/>
      <c r="V675" s="957"/>
      <c r="W675" s="720"/>
      <c r="X675" s="720"/>
      <c r="Y675" s="720"/>
    </row>
    <row r="676" spans="1:25" ht="24" customHeight="1">
      <c r="A676" s="720">
        <v>2</v>
      </c>
      <c r="B676" s="755" t="str">
        <v xml:space="preserve"> </v>
      </c>
      <c r="C676" s="754" t="str">
        <v/>
      </c>
      <c r="D676" s="754" t="str">
        <v/>
      </c>
      <c r="E676" s="934"/>
      <c r="F676" s="935"/>
      <c r="G676" s="934"/>
      <c r="H676" s="935"/>
      <c r="I676" s="934"/>
      <c r="J676" s="935"/>
      <c r="K676" s="929" t="s">
        <v>371</v>
      </c>
      <c r="L676" s="931"/>
      <c r="M676" s="929" t="s">
        <v>371</v>
      </c>
      <c r="N676" s="931"/>
      <c r="O676" s="929" t="s">
        <v>371</v>
      </c>
      <c r="P676" s="931"/>
      <c r="Q676" s="929" t="s">
        <v>371</v>
      </c>
      <c r="R676" s="931"/>
      <c r="S676" s="929" t="s">
        <v>371</v>
      </c>
      <c r="T676" s="931"/>
      <c r="U676" s="968"/>
      <c r="V676" s="957"/>
      <c r="W676" s="720"/>
      <c r="X676" s="720"/>
      <c r="Y676" s="720"/>
    </row>
    <row r="677" spans="1:25" ht="24" customHeight="1">
      <c r="A677" s="720">
        <v>3</v>
      </c>
      <c r="B677" s="755"/>
      <c r="C677" s="754"/>
      <c r="D677" s="754"/>
      <c r="E677" s="934"/>
      <c r="F677" s="935"/>
      <c r="G677" s="934"/>
      <c r="H677" s="935"/>
      <c r="I677" s="934"/>
      <c r="J677" s="935"/>
      <c r="K677" s="929" t="s">
        <v>371</v>
      </c>
      <c r="L677" s="931"/>
      <c r="M677" s="929" t="s">
        <v>371</v>
      </c>
      <c r="N677" s="931"/>
      <c r="O677" s="929" t="s">
        <v>371</v>
      </c>
      <c r="P677" s="931"/>
      <c r="Q677" s="929" t="s">
        <v>371</v>
      </c>
      <c r="R677" s="931"/>
      <c r="S677" s="929" t="s">
        <v>371</v>
      </c>
      <c r="T677" s="931"/>
      <c r="U677" s="968"/>
      <c r="V677" s="957"/>
      <c r="W677" s="720"/>
      <c r="X677" s="720"/>
      <c r="Y677" s="720"/>
    </row>
    <row r="678" spans="1:25" ht="24" customHeight="1">
      <c r="A678" s="720">
        <v>4</v>
      </c>
      <c r="B678" s="755"/>
      <c r="C678" s="754"/>
      <c r="D678" s="754"/>
      <c r="E678" s="934"/>
      <c r="F678" s="935"/>
      <c r="G678" s="934"/>
      <c r="H678" s="935"/>
      <c r="I678" s="934"/>
      <c r="J678" s="935"/>
      <c r="K678" s="929" t="s">
        <v>371</v>
      </c>
      <c r="L678" s="931"/>
      <c r="M678" s="929" t="s">
        <v>371</v>
      </c>
      <c r="N678" s="931"/>
      <c r="O678" s="929" t="s">
        <v>371</v>
      </c>
      <c r="P678" s="931"/>
      <c r="Q678" s="929" t="s">
        <v>371</v>
      </c>
      <c r="R678" s="931"/>
      <c r="S678" s="929" t="s">
        <v>371</v>
      </c>
      <c r="T678" s="931"/>
      <c r="U678" s="968"/>
      <c r="V678" s="957"/>
      <c r="W678" s="720"/>
      <c r="X678" s="720"/>
      <c r="Y678" s="720"/>
    </row>
    <row r="679" spans="1:25" ht="24" customHeight="1">
      <c r="A679" s="720">
        <v>5</v>
      </c>
      <c r="B679" s="755"/>
      <c r="C679" s="754"/>
      <c r="D679" s="754"/>
      <c r="E679" s="934"/>
      <c r="F679" s="935"/>
      <c r="G679" s="934"/>
      <c r="H679" s="935"/>
      <c r="I679" s="934"/>
      <c r="J679" s="935"/>
      <c r="K679" s="929" t="s">
        <v>371</v>
      </c>
      <c r="L679" s="931"/>
      <c r="M679" s="929" t="s">
        <v>371</v>
      </c>
      <c r="N679" s="931"/>
      <c r="O679" s="929" t="s">
        <v>371</v>
      </c>
      <c r="P679" s="931"/>
      <c r="Q679" s="929" t="s">
        <v>371</v>
      </c>
      <c r="R679" s="931"/>
      <c r="S679" s="929" t="s">
        <v>371</v>
      </c>
      <c r="T679" s="931"/>
      <c r="U679" s="968"/>
      <c r="V679" s="957"/>
      <c r="W679" s="720"/>
      <c r="X679" s="720"/>
      <c r="Y679" s="720"/>
    </row>
    <row r="680" spans="1:25" ht="24" customHeight="1">
      <c r="A680" s="720">
        <v>6</v>
      </c>
      <c r="B680" s="755"/>
      <c r="C680" s="754"/>
      <c r="D680" s="754"/>
      <c r="E680" s="934"/>
      <c r="F680" s="935"/>
      <c r="G680" s="934"/>
      <c r="H680" s="935"/>
      <c r="I680" s="934"/>
      <c r="J680" s="935"/>
      <c r="K680" s="929" t="s">
        <v>371</v>
      </c>
      <c r="L680" s="931"/>
      <c r="M680" s="929" t="s">
        <v>371</v>
      </c>
      <c r="N680" s="931"/>
      <c r="O680" s="929" t="s">
        <v>371</v>
      </c>
      <c r="P680" s="931"/>
      <c r="Q680" s="929" t="s">
        <v>371</v>
      </c>
      <c r="R680" s="931"/>
      <c r="S680" s="929" t="s">
        <v>371</v>
      </c>
      <c r="T680" s="931"/>
      <c r="U680" s="968"/>
      <c r="V680" s="957"/>
      <c r="W680" s="720"/>
      <c r="X680" s="720"/>
      <c r="Y680" s="720"/>
    </row>
    <row r="681" spans="1:25" ht="24" customHeight="1">
      <c r="A681" s="720">
        <v>7</v>
      </c>
      <c r="B681" s="755"/>
      <c r="C681" s="754"/>
      <c r="D681" s="754"/>
      <c r="E681" s="934"/>
      <c r="F681" s="935"/>
      <c r="G681" s="934"/>
      <c r="H681" s="935"/>
      <c r="I681" s="934"/>
      <c r="J681" s="935"/>
      <c r="K681" s="929" t="s">
        <v>371</v>
      </c>
      <c r="L681" s="931"/>
      <c r="M681" s="929" t="s">
        <v>371</v>
      </c>
      <c r="N681" s="931"/>
      <c r="O681" s="929" t="s">
        <v>371</v>
      </c>
      <c r="P681" s="931"/>
      <c r="Q681" s="929" t="s">
        <v>371</v>
      </c>
      <c r="R681" s="931"/>
      <c r="S681" s="929" t="s">
        <v>371</v>
      </c>
      <c r="T681" s="931"/>
      <c r="U681" s="968"/>
      <c r="V681" s="957"/>
      <c r="W681" s="720"/>
      <c r="X681" s="720"/>
      <c r="Y681" s="720"/>
    </row>
    <row r="682" spans="1:25" ht="24" customHeight="1">
      <c r="A682" s="720">
        <v>8</v>
      </c>
      <c r="B682" s="755"/>
      <c r="C682" s="754"/>
      <c r="D682" s="754"/>
      <c r="E682" s="934"/>
      <c r="F682" s="935"/>
      <c r="G682" s="934"/>
      <c r="H682" s="935"/>
      <c r="I682" s="934"/>
      <c r="J682" s="935"/>
      <c r="K682" s="929" t="s">
        <v>371</v>
      </c>
      <c r="L682" s="931"/>
      <c r="M682" s="929" t="s">
        <v>371</v>
      </c>
      <c r="N682" s="931"/>
      <c r="O682" s="929" t="s">
        <v>371</v>
      </c>
      <c r="P682" s="931"/>
      <c r="Q682" s="929" t="s">
        <v>371</v>
      </c>
      <c r="R682" s="931"/>
      <c r="S682" s="929" t="s">
        <v>371</v>
      </c>
      <c r="T682" s="931"/>
      <c r="U682" s="968"/>
      <c r="V682" s="957"/>
      <c r="W682" s="720"/>
      <c r="X682" s="720"/>
      <c r="Y682" s="720"/>
    </row>
    <row r="683" spans="1:25" ht="24" customHeight="1">
      <c r="A683" s="720">
        <v>9</v>
      </c>
      <c r="B683" s="755"/>
      <c r="C683" s="754"/>
      <c r="D683" s="754"/>
      <c r="E683" s="934"/>
      <c r="F683" s="935"/>
      <c r="G683" s="934"/>
      <c r="H683" s="935"/>
      <c r="I683" s="934"/>
      <c r="J683" s="935"/>
      <c r="K683" s="929" t="s">
        <v>371</v>
      </c>
      <c r="L683" s="931"/>
      <c r="M683" s="929" t="s">
        <v>371</v>
      </c>
      <c r="N683" s="931"/>
      <c r="O683" s="929" t="s">
        <v>371</v>
      </c>
      <c r="P683" s="931"/>
      <c r="Q683" s="929" t="s">
        <v>371</v>
      </c>
      <c r="R683" s="931"/>
      <c r="S683" s="929" t="s">
        <v>371</v>
      </c>
      <c r="T683" s="931"/>
      <c r="U683" s="968"/>
      <c r="V683" s="957"/>
      <c r="W683" s="720"/>
      <c r="X683" s="720"/>
      <c r="Y683" s="720"/>
    </row>
    <row r="684" spans="1:25" ht="24" customHeight="1">
      <c r="A684" s="720">
        <v>10</v>
      </c>
      <c r="B684" s="755"/>
      <c r="C684" s="754"/>
      <c r="D684" s="754"/>
      <c r="E684" s="934"/>
      <c r="F684" s="935"/>
      <c r="G684" s="934"/>
      <c r="H684" s="935"/>
      <c r="I684" s="934"/>
      <c r="J684" s="935"/>
      <c r="K684" s="929" t="s">
        <v>371</v>
      </c>
      <c r="L684" s="931"/>
      <c r="M684" s="929" t="s">
        <v>371</v>
      </c>
      <c r="N684" s="931"/>
      <c r="O684" s="929" t="s">
        <v>371</v>
      </c>
      <c r="P684" s="931"/>
      <c r="Q684" s="929" t="s">
        <v>371</v>
      </c>
      <c r="R684" s="931"/>
      <c r="S684" s="929" t="s">
        <v>371</v>
      </c>
      <c r="T684" s="931"/>
      <c r="U684" s="968"/>
      <c r="V684" s="957"/>
      <c r="W684" s="720"/>
      <c r="X684" s="720"/>
      <c r="Y684" s="720"/>
    </row>
    <row r="685" spans="1:25" ht="24" customHeight="1">
      <c r="A685" s="720">
        <v>11</v>
      </c>
      <c r="B685" s="755"/>
      <c r="C685" s="754"/>
      <c r="D685" s="754"/>
      <c r="E685" s="934"/>
      <c r="F685" s="935"/>
      <c r="G685" s="934"/>
      <c r="H685" s="935"/>
      <c r="I685" s="934"/>
      <c r="J685" s="935"/>
      <c r="K685" s="929" t="s">
        <v>371</v>
      </c>
      <c r="L685" s="931"/>
      <c r="M685" s="929" t="s">
        <v>371</v>
      </c>
      <c r="N685" s="931"/>
      <c r="O685" s="929" t="s">
        <v>371</v>
      </c>
      <c r="P685" s="931"/>
      <c r="Q685" s="929" t="s">
        <v>371</v>
      </c>
      <c r="R685" s="931"/>
      <c r="S685" s="929" t="s">
        <v>371</v>
      </c>
      <c r="T685" s="931"/>
      <c r="U685" s="968"/>
      <c r="V685" s="957"/>
      <c r="W685" s="720"/>
      <c r="X685" s="720"/>
      <c r="Y685" s="720"/>
    </row>
    <row r="686" spans="1:25" ht="24" customHeight="1">
      <c r="A686" s="720">
        <v>12</v>
      </c>
      <c r="B686" s="755"/>
      <c r="C686" s="754"/>
      <c r="D686" s="754"/>
      <c r="E686" s="934"/>
      <c r="F686" s="935"/>
      <c r="G686" s="934"/>
      <c r="H686" s="935"/>
      <c r="I686" s="934"/>
      <c r="J686" s="935"/>
      <c r="K686" s="929" t="s">
        <v>371</v>
      </c>
      <c r="L686" s="931"/>
      <c r="M686" s="929" t="s">
        <v>371</v>
      </c>
      <c r="N686" s="931"/>
      <c r="O686" s="929" t="s">
        <v>371</v>
      </c>
      <c r="P686" s="931"/>
      <c r="Q686" s="929" t="s">
        <v>371</v>
      </c>
      <c r="R686" s="931"/>
      <c r="S686" s="929" t="s">
        <v>371</v>
      </c>
      <c r="T686" s="931"/>
      <c r="U686" s="968"/>
      <c r="V686" s="957"/>
      <c r="W686" s="716"/>
      <c r="X686" s="716"/>
      <c r="Y686" s="716"/>
    </row>
    <row r="687" spans="1:25" ht="24" customHeight="1">
      <c r="A687" s="720">
        <v>13</v>
      </c>
      <c r="B687" s="755"/>
      <c r="C687" s="754"/>
      <c r="D687" s="754"/>
      <c r="E687" s="934"/>
      <c r="F687" s="935"/>
      <c r="G687" s="934"/>
      <c r="H687" s="935"/>
      <c r="I687" s="934"/>
      <c r="J687" s="935"/>
      <c r="K687" s="929" t="s">
        <v>371</v>
      </c>
      <c r="L687" s="931"/>
      <c r="M687" s="929" t="s">
        <v>371</v>
      </c>
      <c r="N687" s="931"/>
      <c r="O687" s="929" t="s">
        <v>371</v>
      </c>
      <c r="P687" s="931"/>
      <c r="Q687" s="929" t="s">
        <v>371</v>
      </c>
      <c r="R687" s="931"/>
      <c r="S687" s="929" t="s">
        <v>371</v>
      </c>
      <c r="T687" s="931"/>
      <c r="U687" s="968"/>
      <c r="V687" s="957"/>
      <c r="W687" s="720"/>
      <c r="X687" s="720"/>
      <c r="Y687" s="720"/>
    </row>
    <row r="688" spans="1:25" ht="24" customHeight="1">
      <c r="A688" s="720">
        <v>14</v>
      </c>
      <c r="B688" s="755"/>
      <c r="C688" s="754"/>
      <c r="D688" s="754"/>
      <c r="E688" s="934"/>
      <c r="F688" s="935"/>
      <c r="G688" s="934"/>
      <c r="H688" s="935"/>
      <c r="I688" s="934"/>
      <c r="J688" s="935"/>
      <c r="K688" s="929" t="s">
        <v>371</v>
      </c>
      <c r="L688" s="931"/>
      <c r="M688" s="929" t="s">
        <v>371</v>
      </c>
      <c r="N688" s="931"/>
      <c r="O688" s="929" t="s">
        <v>371</v>
      </c>
      <c r="P688" s="931"/>
      <c r="Q688" s="929" t="s">
        <v>371</v>
      </c>
      <c r="R688" s="931"/>
      <c r="S688" s="929" t="s">
        <v>371</v>
      </c>
      <c r="T688" s="931"/>
      <c r="U688" s="968"/>
      <c r="V688" s="957"/>
      <c r="W688" s="720"/>
      <c r="X688" s="720"/>
      <c r="Y688" s="720"/>
    </row>
    <row r="689" spans="1:25" ht="24" customHeight="1">
      <c r="A689" s="720">
        <v>15</v>
      </c>
      <c r="B689" s="755"/>
      <c r="C689" s="754"/>
      <c r="D689" s="754"/>
      <c r="E689" s="934"/>
      <c r="F689" s="935"/>
      <c r="G689" s="934"/>
      <c r="H689" s="935"/>
      <c r="I689" s="934"/>
      <c r="J689" s="935"/>
      <c r="K689" s="929" t="s">
        <v>371</v>
      </c>
      <c r="L689" s="931"/>
      <c r="M689" s="929" t="s">
        <v>371</v>
      </c>
      <c r="N689" s="931"/>
      <c r="O689" s="929" t="s">
        <v>371</v>
      </c>
      <c r="P689" s="931"/>
      <c r="Q689" s="929" t="s">
        <v>371</v>
      </c>
      <c r="R689" s="931"/>
      <c r="S689" s="929" t="s">
        <v>371</v>
      </c>
      <c r="T689" s="931"/>
      <c r="U689" s="968"/>
      <c r="V689" s="957"/>
      <c r="W689" s="720"/>
      <c r="X689" s="720"/>
      <c r="Y689" s="720"/>
    </row>
    <row r="690" spans="1:25" ht="24" customHeight="1">
      <c r="A690" s="720">
        <v>16</v>
      </c>
      <c r="B690" s="755"/>
      <c r="C690" s="754"/>
      <c r="D690" s="754"/>
      <c r="E690" s="934"/>
      <c r="F690" s="935"/>
      <c r="G690" s="934"/>
      <c r="H690" s="935"/>
      <c r="I690" s="934"/>
      <c r="J690" s="935"/>
      <c r="K690" s="929" t="s">
        <v>371</v>
      </c>
      <c r="L690" s="931"/>
      <c r="M690" s="929" t="s">
        <v>371</v>
      </c>
      <c r="N690" s="931"/>
      <c r="O690" s="929" t="s">
        <v>371</v>
      </c>
      <c r="P690" s="931"/>
      <c r="Q690" s="929" t="s">
        <v>371</v>
      </c>
      <c r="R690" s="931"/>
      <c r="S690" s="929" t="s">
        <v>371</v>
      </c>
      <c r="T690" s="931"/>
      <c r="U690" s="968"/>
      <c r="V690" s="957"/>
      <c r="W690" s="720"/>
      <c r="X690" s="720"/>
      <c r="Y690" s="720"/>
    </row>
    <row r="691" spans="1:25" ht="20.25" customHeight="1">
      <c r="A691" s="158"/>
      <c r="B691" s="158"/>
      <c r="C691" s="167"/>
      <c r="D691" s="167"/>
      <c r="E691" s="158"/>
      <c r="F691" s="158"/>
      <c r="G691" s="158"/>
      <c r="H691" s="158"/>
      <c r="I691" s="158"/>
      <c r="J691" s="158"/>
      <c r="K691" s="158"/>
      <c r="L691" s="158"/>
      <c r="M691" s="158"/>
      <c r="N691" s="158"/>
      <c r="O691" s="158"/>
      <c r="P691" s="158"/>
      <c r="Q691" s="158"/>
      <c r="R691" s="158"/>
      <c r="S691" s="158"/>
      <c r="T691" s="158"/>
      <c r="U691" s="158"/>
      <c r="V691" s="158"/>
      <c r="W691" s="158"/>
      <c r="X691" s="158"/>
      <c r="Y691" s="158"/>
    </row>
    <row r="692" spans="1:25" ht="20.25" customHeight="1">
      <c r="A692" s="929" t="s">
        <v>353</v>
      </c>
      <c r="B692" s="930"/>
      <c r="C692" s="930"/>
      <c r="D692" s="930"/>
      <c r="E692" s="930"/>
      <c r="F692" s="931"/>
      <c r="G692" s="715"/>
      <c r="H692" s="929" t="s">
        <v>354</v>
      </c>
      <c r="I692" s="930"/>
      <c r="J692" s="930"/>
      <c r="K692" s="930"/>
      <c r="L692" s="930"/>
      <c r="M692" s="930"/>
      <c r="N692" s="930"/>
      <c r="O692" s="930"/>
      <c r="P692" s="930"/>
      <c r="Q692" s="930"/>
      <c r="R692" s="930"/>
      <c r="S692" s="931"/>
      <c r="T692" s="158"/>
      <c r="U692" s="929" t="s">
        <v>355</v>
      </c>
      <c r="V692" s="930"/>
      <c r="W692" s="930"/>
      <c r="X692" s="930"/>
      <c r="Y692" s="931"/>
    </row>
    <row r="693" spans="1:25" ht="20.25" customHeight="1">
      <c r="A693" s="168"/>
      <c r="B693" s="720" t="s">
        <v>356</v>
      </c>
      <c r="C693" s="720" t="s">
        <v>345</v>
      </c>
      <c r="D693" s="720" t="s">
        <v>346</v>
      </c>
      <c r="E693" s="940" t="s">
        <v>372</v>
      </c>
      <c r="F693" s="941"/>
      <c r="G693" s="715"/>
      <c r="H693" s="168"/>
      <c r="I693" s="720" t="s">
        <v>356</v>
      </c>
      <c r="J693" s="929" t="s">
        <v>345</v>
      </c>
      <c r="K693" s="930"/>
      <c r="L693" s="930"/>
      <c r="M693" s="930"/>
      <c r="N693" s="931"/>
      <c r="O693" s="929" t="s">
        <v>346</v>
      </c>
      <c r="P693" s="930"/>
      <c r="Q693" s="931"/>
      <c r="R693" s="940" t="s">
        <v>372</v>
      </c>
      <c r="S693" s="941"/>
      <c r="T693" s="158"/>
      <c r="U693" s="169"/>
      <c r="V693" s="158"/>
      <c r="W693" s="158"/>
      <c r="X693" s="158"/>
      <c r="Y693" s="170"/>
    </row>
    <row r="694" spans="1:25" ht="20.25" customHeight="1">
      <c r="A694" s="171">
        <v>1</v>
      </c>
      <c r="B694" s="720"/>
      <c r="C694" s="172"/>
      <c r="D694" s="720"/>
      <c r="E694" s="1001"/>
      <c r="F694" s="1002"/>
      <c r="G694" s="718"/>
      <c r="H694" s="171">
        <v>1</v>
      </c>
      <c r="I694" s="720"/>
      <c r="J694" s="929"/>
      <c r="K694" s="930"/>
      <c r="L694" s="930"/>
      <c r="M694" s="930"/>
      <c r="N694" s="931"/>
      <c r="O694" s="929"/>
      <c r="P694" s="930"/>
      <c r="Q694" s="931"/>
      <c r="R694" s="929"/>
      <c r="S694" s="931"/>
      <c r="T694" s="158"/>
      <c r="U694" s="169"/>
      <c r="V694" s="158"/>
      <c r="W694" s="158"/>
      <c r="X694" s="158"/>
      <c r="Y694" s="170"/>
    </row>
    <row r="695" spans="1:25" ht="20.25" customHeight="1">
      <c r="A695" s="171">
        <v>2</v>
      </c>
      <c r="B695" s="720"/>
      <c r="C695" s="172"/>
      <c r="D695" s="720"/>
      <c r="E695" s="1001"/>
      <c r="F695" s="1002"/>
      <c r="G695" s="718"/>
      <c r="H695" s="171">
        <v>2</v>
      </c>
      <c r="I695" s="720"/>
      <c r="J695" s="929"/>
      <c r="K695" s="930"/>
      <c r="L695" s="930"/>
      <c r="M695" s="930"/>
      <c r="N695" s="931"/>
      <c r="O695" s="929"/>
      <c r="P695" s="930"/>
      <c r="Q695" s="931"/>
      <c r="R695" s="929"/>
      <c r="S695" s="931"/>
      <c r="T695" s="158"/>
      <c r="U695" s="169"/>
      <c r="V695" s="158"/>
      <c r="W695" s="158"/>
      <c r="X695" s="158"/>
      <c r="Y695" s="170"/>
    </row>
    <row r="696" spans="1:25" ht="20.25" customHeight="1">
      <c r="A696" s="171">
        <v>3</v>
      </c>
      <c r="B696" s="720"/>
      <c r="C696" s="172"/>
      <c r="D696" s="720"/>
      <c r="E696" s="1001"/>
      <c r="F696" s="1002"/>
      <c r="G696" s="718"/>
      <c r="H696" s="171">
        <v>3</v>
      </c>
      <c r="I696" s="720"/>
      <c r="J696" s="929"/>
      <c r="K696" s="930"/>
      <c r="L696" s="930"/>
      <c r="M696" s="930"/>
      <c r="N696" s="931"/>
      <c r="O696" s="929"/>
      <c r="P696" s="930"/>
      <c r="Q696" s="931"/>
      <c r="R696" s="929"/>
      <c r="S696" s="931"/>
      <c r="U696" s="173"/>
      <c r="Y696" s="174"/>
    </row>
    <row r="697" spans="1:25" ht="20.25" customHeight="1">
      <c r="A697" s="171">
        <v>4</v>
      </c>
      <c r="B697" s="720"/>
      <c r="C697" s="172"/>
      <c r="D697" s="720"/>
      <c r="E697" s="1001"/>
      <c r="F697" s="1002"/>
      <c r="G697" s="718"/>
      <c r="H697" s="171">
        <v>4</v>
      </c>
      <c r="I697" s="720"/>
      <c r="J697" s="929"/>
      <c r="K697" s="930"/>
      <c r="L697" s="930"/>
      <c r="M697" s="930"/>
      <c r="N697" s="931"/>
      <c r="O697" s="929"/>
      <c r="P697" s="930"/>
      <c r="Q697" s="931"/>
      <c r="R697" s="929"/>
      <c r="S697" s="931"/>
      <c r="T697" s="158"/>
      <c r="U697" s="929" t="s">
        <v>358</v>
      </c>
      <c r="V697" s="930"/>
      <c r="W697" s="930"/>
      <c r="X697" s="930"/>
      <c r="Y697" s="931"/>
    </row>
    <row r="698" spans="1:25" ht="20.25" customHeight="1">
      <c r="A698" s="171">
        <v>5</v>
      </c>
      <c r="B698" s="720"/>
      <c r="C698" s="172"/>
      <c r="D698" s="720"/>
      <c r="E698" s="1001"/>
      <c r="F698" s="1002"/>
      <c r="G698" s="718"/>
      <c r="H698" s="171">
        <v>5</v>
      </c>
      <c r="I698" s="720"/>
      <c r="J698" s="929"/>
      <c r="K698" s="930"/>
      <c r="L698" s="930"/>
      <c r="M698" s="930"/>
      <c r="N698" s="931"/>
      <c r="O698" s="929"/>
      <c r="P698" s="930"/>
      <c r="Q698" s="931"/>
      <c r="R698" s="929"/>
      <c r="S698" s="931"/>
      <c r="T698" s="158"/>
      <c r="U698" s="492"/>
      <c r="V698" s="715"/>
      <c r="W698" s="715"/>
      <c r="X698" s="715"/>
      <c r="Y698" s="493"/>
    </row>
    <row r="699" spans="1:25" ht="20.25" customHeight="1">
      <c r="A699" s="171">
        <v>6</v>
      </c>
      <c r="B699" s="720"/>
      <c r="C699" s="172"/>
      <c r="D699" s="720"/>
      <c r="E699" s="1001"/>
      <c r="F699" s="1002"/>
      <c r="G699" s="718"/>
      <c r="H699" s="171">
        <v>6</v>
      </c>
      <c r="I699" s="720"/>
      <c r="J699" s="929"/>
      <c r="K699" s="930"/>
      <c r="L699" s="930"/>
      <c r="M699" s="930"/>
      <c r="N699" s="931"/>
      <c r="O699" s="929"/>
      <c r="P699" s="930"/>
      <c r="Q699" s="931"/>
      <c r="R699" s="929"/>
      <c r="S699" s="931"/>
      <c r="T699" s="158"/>
      <c r="U699" s="492"/>
      <c r="V699" s="715"/>
      <c r="W699" s="715"/>
      <c r="X699" s="715"/>
      <c r="Y699" s="493"/>
    </row>
    <row r="700" spans="1:25" ht="20.25" customHeight="1">
      <c r="A700" s="171">
        <v>7</v>
      </c>
      <c r="B700" s="720"/>
      <c r="C700" s="172"/>
      <c r="D700" s="720"/>
      <c r="E700" s="1001"/>
      <c r="F700" s="1002"/>
      <c r="G700" s="718"/>
      <c r="H700" s="171">
        <v>7</v>
      </c>
      <c r="I700" s="720"/>
      <c r="J700" s="929"/>
      <c r="K700" s="930"/>
      <c r="L700" s="930"/>
      <c r="M700" s="930"/>
      <c r="N700" s="931"/>
      <c r="O700" s="929"/>
      <c r="P700" s="930"/>
      <c r="Q700" s="931"/>
      <c r="R700" s="929"/>
      <c r="S700" s="931"/>
      <c r="U700" s="173"/>
      <c r="Y700" s="174"/>
    </row>
    <row r="701" spans="1:25" ht="20.25" customHeight="1">
      <c r="A701" s="171">
        <v>8</v>
      </c>
      <c r="B701" s="720"/>
      <c r="C701" s="172"/>
      <c r="D701" s="720"/>
      <c r="E701" s="1001"/>
      <c r="F701" s="1002"/>
      <c r="G701" s="718"/>
      <c r="H701" s="171">
        <v>8</v>
      </c>
      <c r="I701" s="720"/>
      <c r="J701" s="929"/>
      <c r="K701" s="930"/>
      <c r="L701" s="930"/>
      <c r="M701" s="930"/>
      <c r="N701" s="931"/>
      <c r="O701" s="929"/>
      <c r="P701" s="930"/>
      <c r="Q701" s="931"/>
      <c r="R701" s="929"/>
      <c r="S701" s="931"/>
      <c r="T701" s="158"/>
      <c r="U701" s="175"/>
      <c r="V701" s="176"/>
      <c r="W701" s="176"/>
      <c r="X701" s="176"/>
      <c r="Y701" s="177"/>
    </row>
    <row r="702" spans="1:25" ht="12" customHeight="1">
      <c r="A702" s="714"/>
      <c r="B702" s="715"/>
      <c r="C702" s="167"/>
      <c r="D702" s="715"/>
      <c r="E702" s="718"/>
      <c r="F702" s="718"/>
      <c r="G702" s="718"/>
      <c r="H702" s="714"/>
      <c r="I702" s="715"/>
      <c r="J702" s="715"/>
      <c r="K702" s="715"/>
      <c r="L702" s="715"/>
      <c r="M702" s="715"/>
      <c r="N702" s="715"/>
      <c r="O702" s="715"/>
      <c r="P702" s="715"/>
      <c r="Q702" s="715"/>
      <c r="R702" s="715"/>
      <c r="S702" s="715"/>
      <c r="T702" s="158"/>
      <c r="U702" s="158"/>
      <c r="V702" s="158"/>
      <c r="W702" s="158"/>
      <c r="X702" s="158"/>
      <c r="Y702" s="158"/>
    </row>
    <row r="703" spans="1:25" ht="38.25" customHeight="1">
      <c r="A703" s="942" t="s">
        <v>360</v>
      </c>
      <c r="B703" s="943"/>
      <c r="C703" s="943"/>
      <c r="D703" s="944"/>
      <c r="E703" s="929" t="s">
        <v>4</v>
      </c>
      <c r="F703" s="931"/>
      <c r="G703" s="945">
        <f>G670</f>
        <v>46271</v>
      </c>
      <c r="H703" s="946"/>
      <c r="I703" s="947"/>
      <c r="J703" s="929" t="s">
        <v>5</v>
      </c>
      <c r="K703" s="931"/>
      <c r="L703" s="948" t="str">
        <f>L670</f>
        <v>Tilsley</v>
      </c>
      <c r="M703" s="949"/>
      <c r="N703" s="949"/>
      <c r="O703" s="949"/>
      <c r="P703" s="949"/>
      <c r="Q703" s="950"/>
      <c r="R703" s="929" t="s">
        <v>340</v>
      </c>
      <c r="S703" s="931"/>
      <c r="T703" s="948" t="str">
        <f>T670</f>
        <v>Oxfordshire Track and Field League 2026</v>
      </c>
      <c r="U703" s="949"/>
      <c r="V703" s="949"/>
      <c r="W703" s="949"/>
      <c r="X703" s="949"/>
      <c r="Y703" s="950"/>
    </row>
    <row r="704" spans="1:25" ht="38.25" customHeight="1">
      <c r="A704" s="929" t="s">
        <v>283</v>
      </c>
      <c r="B704" s="931"/>
      <c r="C704" s="948" t="str">
        <f>C671</f>
        <v>Javelin U18 Women (0 athletes) - 500g</v>
      </c>
      <c r="D704" s="950"/>
      <c r="E704" s="929" t="s">
        <v>341</v>
      </c>
      <c r="F704" s="931"/>
      <c r="G704" s="951">
        <f>G671</f>
        <v>0.58333333333333337</v>
      </c>
      <c r="H704" s="952"/>
      <c r="I704" s="953"/>
      <c r="J704" s="929" t="s">
        <v>342</v>
      </c>
      <c r="K704" s="930"/>
      <c r="L704" s="956">
        <f>L671</f>
        <v>42.05</v>
      </c>
      <c r="M704" s="957"/>
      <c r="N704" s="998" t="s">
        <v>361</v>
      </c>
      <c r="O704" s="999"/>
      <c r="P704" s="999"/>
      <c r="Q704" s="999"/>
      <c r="R704" s="999"/>
      <c r="S704" s="999"/>
      <c r="T704" s="999"/>
      <c r="U704" s="999"/>
      <c r="V704" s="999"/>
      <c r="W704" s="999"/>
      <c r="X704" s="999"/>
      <c r="Y704" s="1000"/>
    </row>
    <row r="705" spans="1:25" ht="20.25" customHeight="1">
      <c r="A705" s="158"/>
      <c r="B705" s="158"/>
      <c r="C705" s="158"/>
      <c r="D705" s="159"/>
      <c r="E705" s="715"/>
      <c r="F705" s="715"/>
      <c r="G705" s="160"/>
      <c r="H705" s="160"/>
      <c r="I705" s="715"/>
      <c r="J705" s="715"/>
      <c r="K705" s="713"/>
      <c r="L705" s="713"/>
      <c r="M705" s="713"/>
      <c r="N705" s="161"/>
      <c r="O705" s="161"/>
      <c r="P705" s="162"/>
      <c r="Q705" s="161"/>
      <c r="R705" s="163"/>
      <c r="S705" s="163"/>
      <c r="T705" s="163"/>
      <c r="U705" s="163"/>
      <c r="V705" s="163"/>
      <c r="W705" s="163"/>
      <c r="X705" s="163"/>
      <c r="Y705" s="163"/>
    </row>
    <row r="706" spans="1:25" ht="38.25" customHeight="1">
      <c r="A706" s="958" t="s">
        <v>344</v>
      </c>
      <c r="B706" s="960" t="s">
        <v>302</v>
      </c>
      <c r="C706" s="960" t="s">
        <v>345</v>
      </c>
      <c r="D706" s="960" t="s">
        <v>346</v>
      </c>
      <c r="E706" s="962" t="s">
        <v>362</v>
      </c>
      <c r="F706" s="963"/>
      <c r="G706" s="962" t="s">
        <v>363</v>
      </c>
      <c r="H706" s="963"/>
      <c r="I706" s="962" t="s">
        <v>364</v>
      </c>
      <c r="J706" s="963"/>
      <c r="K706" s="962" t="s">
        <v>365</v>
      </c>
      <c r="L706" s="963"/>
      <c r="M706" s="987" t="s">
        <v>366</v>
      </c>
      <c r="N706" s="988"/>
      <c r="O706" s="962" t="s">
        <v>367</v>
      </c>
      <c r="P706" s="963"/>
      <c r="Q706" s="962" t="s">
        <v>368</v>
      </c>
      <c r="R706" s="963"/>
      <c r="S706" s="962" t="s">
        <v>369</v>
      </c>
      <c r="T706" s="963"/>
      <c r="U706" s="962" t="s">
        <v>370</v>
      </c>
      <c r="V706" s="963"/>
      <c r="W706" s="938" t="s">
        <v>350</v>
      </c>
      <c r="X706" s="940" t="s">
        <v>351</v>
      </c>
      <c r="Y706" s="941"/>
    </row>
    <row r="707" spans="1:25" ht="20.25" customHeight="1">
      <c r="A707" s="959"/>
      <c r="B707" s="961"/>
      <c r="C707" s="961"/>
      <c r="D707" s="961"/>
      <c r="E707" s="940" t="s">
        <v>352</v>
      </c>
      <c r="F707" s="941"/>
      <c r="G707" s="940" t="s">
        <v>352</v>
      </c>
      <c r="H707" s="941"/>
      <c r="I707" s="940" t="s">
        <v>352</v>
      </c>
      <c r="J707" s="941"/>
      <c r="K707" s="940" t="s">
        <v>352</v>
      </c>
      <c r="L707" s="941"/>
      <c r="M707" s="989"/>
      <c r="N707" s="990"/>
      <c r="O707" s="940" t="s">
        <v>352</v>
      </c>
      <c r="P707" s="941"/>
      <c r="Q707" s="940" t="s">
        <v>352</v>
      </c>
      <c r="R707" s="941"/>
      <c r="S707" s="940" t="s">
        <v>352</v>
      </c>
      <c r="T707" s="941"/>
      <c r="U707" s="940" t="s">
        <v>352</v>
      </c>
      <c r="V707" s="941"/>
      <c r="W707" s="939"/>
      <c r="X707" s="719" t="s">
        <v>71</v>
      </c>
      <c r="Y707" s="719" t="s">
        <v>65</v>
      </c>
    </row>
    <row r="708" spans="1:25" ht="24" customHeight="1">
      <c r="A708" s="717">
        <v>17</v>
      </c>
      <c r="B708" s="755" t="str" cm="1">
        <f t="array" ref="B708">IFERROR(_xlfn.DROP(_xlfn.ANCHORARRAY(DataCalcs!$CY$495),16),"")</f>
        <v/>
      </c>
      <c r="C708" s="754"/>
      <c r="D708" s="754"/>
      <c r="E708" s="934"/>
      <c r="F708" s="935"/>
      <c r="G708" s="934"/>
      <c r="H708" s="935"/>
      <c r="I708" s="934"/>
      <c r="J708" s="935"/>
      <c r="K708" s="929" t="s">
        <v>371</v>
      </c>
      <c r="L708" s="931"/>
      <c r="M708" s="929" t="s">
        <v>371</v>
      </c>
      <c r="N708" s="931"/>
      <c r="O708" s="929" t="s">
        <v>371</v>
      </c>
      <c r="P708" s="931"/>
      <c r="Q708" s="929" t="s">
        <v>371</v>
      </c>
      <c r="R708" s="931"/>
      <c r="S708" s="929" t="s">
        <v>371</v>
      </c>
      <c r="T708" s="931"/>
      <c r="U708" s="968"/>
      <c r="V708" s="957"/>
      <c r="W708" s="720"/>
      <c r="X708" s="720"/>
      <c r="Y708" s="720"/>
    </row>
    <row r="709" spans="1:25" ht="24" customHeight="1">
      <c r="A709" s="717">
        <v>18</v>
      </c>
      <c r="B709" s="755"/>
      <c r="C709" s="754"/>
      <c r="D709" s="754"/>
      <c r="E709" s="934"/>
      <c r="F709" s="935"/>
      <c r="G709" s="934"/>
      <c r="H709" s="935"/>
      <c r="I709" s="934"/>
      <c r="J709" s="935"/>
      <c r="K709" s="929" t="s">
        <v>371</v>
      </c>
      <c r="L709" s="931"/>
      <c r="M709" s="929" t="s">
        <v>371</v>
      </c>
      <c r="N709" s="931"/>
      <c r="O709" s="929" t="s">
        <v>371</v>
      </c>
      <c r="P709" s="931"/>
      <c r="Q709" s="929" t="s">
        <v>371</v>
      </c>
      <c r="R709" s="931"/>
      <c r="S709" s="929" t="s">
        <v>371</v>
      </c>
      <c r="T709" s="931"/>
      <c r="U709" s="968"/>
      <c r="V709" s="957"/>
      <c r="W709" s="720"/>
      <c r="X709" s="720"/>
      <c r="Y709" s="720"/>
    </row>
    <row r="710" spans="1:25" ht="24" customHeight="1">
      <c r="A710" s="720">
        <v>19</v>
      </c>
      <c r="B710" s="755"/>
      <c r="C710" s="754"/>
      <c r="D710" s="754"/>
      <c r="E710" s="934"/>
      <c r="F710" s="935"/>
      <c r="G710" s="934"/>
      <c r="H710" s="935"/>
      <c r="I710" s="934"/>
      <c r="J710" s="935"/>
      <c r="K710" s="929" t="s">
        <v>371</v>
      </c>
      <c r="L710" s="931"/>
      <c r="M710" s="929" t="s">
        <v>371</v>
      </c>
      <c r="N710" s="931"/>
      <c r="O710" s="929" t="s">
        <v>371</v>
      </c>
      <c r="P710" s="931"/>
      <c r="Q710" s="929" t="s">
        <v>371</v>
      </c>
      <c r="R710" s="931"/>
      <c r="S710" s="929" t="s">
        <v>371</v>
      </c>
      <c r="T710" s="931"/>
      <c r="U710" s="968"/>
      <c r="V710" s="957"/>
      <c r="W710" s="720"/>
      <c r="X710" s="720"/>
      <c r="Y710" s="720"/>
    </row>
    <row r="711" spans="1:25" ht="24" customHeight="1">
      <c r="A711" s="720">
        <v>20</v>
      </c>
      <c r="B711" s="755"/>
      <c r="C711" s="754"/>
      <c r="D711" s="754"/>
      <c r="E711" s="934"/>
      <c r="F711" s="935"/>
      <c r="G711" s="934"/>
      <c r="H711" s="935"/>
      <c r="I711" s="934"/>
      <c r="J711" s="935"/>
      <c r="K711" s="929" t="s">
        <v>371</v>
      </c>
      <c r="L711" s="931"/>
      <c r="M711" s="929" t="s">
        <v>371</v>
      </c>
      <c r="N711" s="931"/>
      <c r="O711" s="929" t="s">
        <v>371</v>
      </c>
      <c r="P711" s="931"/>
      <c r="Q711" s="929" t="s">
        <v>371</v>
      </c>
      <c r="R711" s="931"/>
      <c r="S711" s="929" t="s">
        <v>371</v>
      </c>
      <c r="T711" s="931"/>
      <c r="U711" s="968"/>
      <c r="V711" s="957"/>
      <c r="W711" s="720"/>
      <c r="X711" s="720"/>
      <c r="Y711" s="720"/>
    </row>
    <row r="712" spans="1:25" ht="24" customHeight="1">
      <c r="A712" s="720">
        <v>21</v>
      </c>
      <c r="B712" s="755"/>
      <c r="C712" s="754"/>
      <c r="D712" s="754"/>
      <c r="E712" s="934"/>
      <c r="F712" s="935"/>
      <c r="G712" s="934"/>
      <c r="H712" s="935"/>
      <c r="I712" s="934"/>
      <c r="J712" s="935"/>
      <c r="K712" s="929" t="s">
        <v>371</v>
      </c>
      <c r="L712" s="931"/>
      <c r="M712" s="929" t="s">
        <v>371</v>
      </c>
      <c r="N712" s="931"/>
      <c r="O712" s="929" t="s">
        <v>371</v>
      </c>
      <c r="P712" s="931"/>
      <c r="Q712" s="929" t="s">
        <v>371</v>
      </c>
      <c r="R712" s="931"/>
      <c r="S712" s="929" t="s">
        <v>371</v>
      </c>
      <c r="T712" s="931"/>
      <c r="U712" s="968"/>
      <c r="V712" s="957"/>
      <c r="W712" s="720"/>
      <c r="X712" s="720"/>
      <c r="Y712" s="720"/>
    </row>
    <row r="713" spans="1:25" ht="24" customHeight="1">
      <c r="A713" s="720">
        <v>22</v>
      </c>
      <c r="B713" s="755"/>
      <c r="C713" s="754"/>
      <c r="D713" s="754"/>
      <c r="E713" s="934"/>
      <c r="F713" s="935"/>
      <c r="G713" s="934"/>
      <c r="H713" s="935"/>
      <c r="I713" s="934"/>
      <c r="J713" s="935"/>
      <c r="K713" s="929" t="s">
        <v>371</v>
      </c>
      <c r="L713" s="931"/>
      <c r="M713" s="929" t="s">
        <v>371</v>
      </c>
      <c r="N713" s="931"/>
      <c r="O713" s="929" t="s">
        <v>371</v>
      </c>
      <c r="P713" s="931"/>
      <c r="Q713" s="929" t="s">
        <v>371</v>
      </c>
      <c r="R713" s="931"/>
      <c r="S713" s="929" t="s">
        <v>371</v>
      </c>
      <c r="T713" s="931"/>
      <c r="U713" s="968"/>
      <c r="V713" s="957"/>
      <c r="W713" s="720"/>
      <c r="X713" s="720"/>
      <c r="Y713" s="720"/>
    </row>
    <row r="714" spans="1:25" ht="24" customHeight="1">
      <c r="A714" s="720">
        <v>23</v>
      </c>
      <c r="B714" s="755"/>
      <c r="C714" s="754"/>
      <c r="D714" s="754"/>
      <c r="E714" s="934"/>
      <c r="F714" s="935"/>
      <c r="G714" s="934"/>
      <c r="H714" s="935"/>
      <c r="I714" s="934"/>
      <c r="J714" s="935"/>
      <c r="K714" s="929" t="s">
        <v>371</v>
      </c>
      <c r="L714" s="931"/>
      <c r="M714" s="929" t="s">
        <v>371</v>
      </c>
      <c r="N714" s="931"/>
      <c r="O714" s="929" t="s">
        <v>371</v>
      </c>
      <c r="P714" s="931"/>
      <c r="Q714" s="929" t="s">
        <v>371</v>
      </c>
      <c r="R714" s="931"/>
      <c r="S714" s="929" t="s">
        <v>371</v>
      </c>
      <c r="T714" s="931"/>
      <c r="U714" s="968"/>
      <c r="V714" s="957"/>
      <c r="W714" s="720"/>
      <c r="X714" s="720"/>
      <c r="Y714" s="720"/>
    </row>
    <row r="715" spans="1:25" ht="24" customHeight="1">
      <c r="A715" s="720">
        <v>24</v>
      </c>
      <c r="B715" s="755"/>
      <c r="C715" s="754"/>
      <c r="D715" s="754"/>
      <c r="E715" s="934"/>
      <c r="F715" s="935"/>
      <c r="G715" s="934"/>
      <c r="H715" s="935"/>
      <c r="I715" s="934"/>
      <c r="J715" s="935"/>
      <c r="K715" s="929" t="s">
        <v>371</v>
      </c>
      <c r="L715" s="931"/>
      <c r="M715" s="929" t="s">
        <v>371</v>
      </c>
      <c r="N715" s="931"/>
      <c r="O715" s="929" t="s">
        <v>371</v>
      </c>
      <c r="P715" s="931"/>
      <c r="Q715" s="929" t="s">
        <v>371</v>
      </c>
      <c r="R715" s="931"/>
      <c r="S715" s="929" t="s">
        <v>371</v>
      </c>
      <c r="T715" s="931"/>
      <c r="U715" s="968"/>
      <c r="V715" s="957"/>
      <c r="W715" s="720"/>
      <c r="X715" s="720"/>
      <c r="Y715" s="720"/>
    </row>
    <row r="716" spans="1:25" ht="24" customHeight="1">
      <c r="A716" s="720">
        <v>25</v>
      </c>
      <c r="B716" s="755"/>
      <c r="C716" s="754"/>
      <c r="D716" s="754"/>
      <c r="E716" s="934"/>
      <c r="F716" s="935"/>
      <c r="G716" s="934"/>
      <c r="H716" s="935"/>
      <c r="I716" s="934"/>
      <c r="J716" s="935"/>
      <c r="K716" s="929" t="s">
        <v>371</v>
      </c>
      <c r="L716" s="931"/>
      <c r="M716" s="929" t="s">
        <v>371</v>
      </c>
      <c r="N716" s="931"/>
      <c r="O716" s="929" t="s">
        <v>371</v>
      </c>
      <c r="P716" s="931"/>
      <c r="Q716" s="929" t="s">
        <v>371</v>
      </c>
      <c r="R716" s="931"/>
      <c r="S716" s="929" t="s">
        <v>371</v>
      </c>
      <c r="T716" s="931"/>
      <c r="U716" s="968"/>
      <c r="V716" s="957"/>
      <c r="W716" s="720"/>
      <c r="X716" s="720"/>
      <c r="Y716" s="720"/>
    </row>
    <row r="717" spans="1:25" ht="24" customHeight="1">
      <c r="A717" s="720">
        <v>26</v>
      </c>
      <c r="B717" s="755"/>
      <c r="C717" s="754"/>
      <c r="D717" s="754"/>
      <c r="E717" s="934"/>
      <c r="F717" s="935"/>
      <c r="G717" s="934"/>
      <c r="H717" s="935"/>
      <c r="I717" s="934"/>
      <c r="J717" s="935"/>
      <c r="K717" s="929" t="s">
        <v>371</v>
      </c>
      <c r="L717" s="931"/>
      <c r="M717" s="929" t="s">
        <v>371</v>
      </c>
      <c r="N717" s="931"/>
      <c r="O717" s="929" t="s">
        <v>371</v>
      </c>
      <c r="P717" s="931"/>
      <c r="Q717" s="929" t="s">
        <v>371</v>
      </c>
      <c r="R717" s="931"/>
      <c r="S717" s="929" t="s">
        <v>371</v>
      </c>
      <c r="T717" s="931"/>
      <c r="U717" s="968"/>
      <c r="V717" s="957"/>
      <c r="W717" s="720"/>
      <c r="X717" s="720"/>
      <c r="Y717" s="720"/>
    </row>
    <row r="718" spans="1:25" ht="24" customHeight="1">
      <c r="A718" s="720">
        <v>27</v>
      </c>
      <c r="B718" s="755"/>
      <c r="C718" s="754"/>
      <c r="D718" s="754"/>
      <c r="E718" s="934"/>
      <c r="F718" s="935"/>
      <c r="G718" s="934"/>
      <c r="H718" s="935"/>
      <c r="I718" s="934"/>
      <c r="J718" s="935"/>
      <c r="K718" s="929" t="s">
        <v>371</v>
      </c>
      <c r="L718" s="931"/>
      <c r="M718" s="929" t="s">
        <v>371</v>
      </c>
      <c r="N718" s="931"/>
      <c r="O718" s="929" t="s">
        <v>371</v>
      </c>
      <c r="P718" s="931"/>
      <c r="Q718" s="929" t="s">
        <v>371</v>
      </c>
      <c r="R718" s="931"/>
      <c r="S718" s="929" t="s">
        <v>371</v>
      </c>
      <c r="T718" s="931"/>
      <c r="U718" s="968"/>
      <c r="V718" s="957"/>
      <c r="W718" s="720"/>
      <c r="X718" s="720"/>
      <c r="Y718" s="720"/>
    </row>
    <row r="719" spans="1:25" ht="24" customHeight="1">
      <c r="A719" s="720">
        <v>28</v>
      </c>
      <c r="B719" s="755"/>
      <c r="C719" s="754"/>
      <c r="D719" s="754"/>
      <c r="E719" s="934"/>
      <c r="F719" s="935"/>
      <c r="G719" s="934"/>
      <c r="H719" s="935"/>
      <c r="I719" s="934"/>
      <c r="J719" s="935"/>
      <c r="K719" s="929" t="s">
        <v>371</v>
      </c>
      <c r="L719" s="931"/>
      <c r="M719" s="929" t="s">
        <v>371</v>
      </c>
      <c r="N719" s="931"/>
      <c r="O719" s="929" t="s">
        <v>371</v>
      </c>
      <c r="P719" s="931"/>
      <c r="Q719" s="929" t="s">
        <v>371</v>
      </c>
      <c r="R719" s="931"/>
      <c r="S719" s="929" t="s">
        <v>371</v>
      </c>
      <c r="T719" s="931"/>
      <c r="U719" s="968"/>
      <c r="V719" s="957"/>
      <c r="W719" s="716"/>
      <c r="X719" s="716"/>
      <c r="Y719" s="716"/>
    </row>
    <row r="720" spans="1:25" ht="24" customHeight="1">
      <c r="A720" s="720">
        <v>29</v>
      </c>
      <c r="B720" s="755"/>
      <c r="C720" s="754"/>
      <c r="D720" s="754"/>
      <c r="E720" s="934"/>
      <c r="F720" s="935"/>
      <c r="G720" s="934"/>
      <c r="H720" s="935"/>
      <c r="I720" s="934"/>
      <c r="J720" s="935"/>
      <c r="K720" s="929" t="s">
        <v>371</v>
      </c>
      <c r="L720" s="931"/>
      <c r="M720" s="929" t="s">
        <v>371</v>
      </c>
      <c r="N720" s="931"/>
      <c r="O720" s="929" t="s">
        <v>371</v>
      </c>
      <c r="P720" s="931"/>
      <c r="Q720" s="929" t="s">
        <v>371</v>
      </c>
      <c r="R720" s="931"/>
      <c r="S720" s="929" t="s">
        <v>371</v>
      </c>
      <c r="T720" s="931"/>
      <c r="U720" s="968"/>
      <c r="V720" s="957"/>
      <c r="W720" s="720"/>
      <c r="X720" s="720"/>
      <c r="Y720" s="720"/>
    </row>
    <row r="721" spans="1:25" ht="24" customHeight="1">
      <c r="A721" s="720">
        <v>30</v>
      </c>
      <c r="B721" s="755"/>
      <c r="C721" s="754"/>
      <c r="D721" s="754"/>
      <c r="E721" s="934"/>
      <c r="F721" s="935"/>
      <c r="G721" s="934"/>
      <c r="H721" s="935"/>
      <c r="I721" s="934"/>
      <c r="J721" s="935"/>
      <c r="K721" s="929" t="s">
        <v>371</v>
      </c>
      <c r="L721" s="931"/>
      <c r="M721" s="929" t="s">
        <v>371</v>
      </c>
      <c r="N721" s="931"/>
      <c r="O721" s="929" t="s">
        <v>371</v>
      </c>
      <c r="P721" s="931"/>
      <c r="Q721" s="929" t="s">
        <v>371</v>
      </c>
      <c r="R721" s="931"/>
      <c r="S721" s="929" t="s">
        <v>371</v>
      </c>
      <c r="T721" s="931"/>
      <c r="U721" s="968"/>
      <c r="V721" s="957"/>
      <c r="W721" s="720"/>
      <c r="X721" s="720"/>
      <c r="Y721" s="720"/>
    </row>
    <row r="722" spans="1:25" ht="24" customHeight="1">
      <c r="A722" s="720">
        <v>31</v>
      </c>
      <c r="B722" s="755"/>
      <c r="C722" s="754"/>
      <c r="D722" s="754"/>
      <c r="E722" s="934"/>
      <c r="F722" s="935"/>
      <c r="G722" s="934"/>
      <c r="H722" s="935"/>
      <c r="I722" s="934"/>
      <c r="J722" s="935"/>
      <c r="K722" s="929" t="s">
        <v>371</v>
      </c>
      <c r="L722" s="931"/>
      <c r="M722" s="929" t="s">
        <v>371</v>
      </c>
      <c r="N722" s="931"/>
      <c r="O722" s="929" t="s">
        <v>371</v>
      </c>
      <c r="P722" s="931"/>
      <c r="Q722" s="929" t="s">
        <v>371</v>
      </c>
      <c r="R722" s="931"/>
      <c r="S722" s="929" t="s">
        <v>371</v>
      </c>
      <c r="T722" s="931"/>
      <c r="U722" s="968"/>
      <c r="V722" s="957"/>
      <c r="W722" s="720"/>
      <c r="X722" s="720"/>
      <c r="Y722" s="720"/>
    </row>
    <row r="723" spans="1:25" ht="24" customHeight="1">
      <c r="A723" s="720">
        <v>32</v>
      </c>
      <c r="B723" s="755"/>
      <c r="C723" s="754"/>
      <c r="D723" s="754"/>
      <c r="E723" s="934"/>
      <c r="F723" s="935"/>
      <c r="G723" s="934"/>
      <c r="H723" s="935"/>
      <c r="I723" s="934"/>
      <c r="J723" s="935"/>
      <c r="K723" s="929" t="s">
        <v>371</v>
      </c>
      <c r="L723" s="931"/>
      <c r="M723" s="929" t="s">
        <v>371</v>
      </c>
      <c r="N723" s="931"/>
      <c r="O723" s="929" t="s">
        <v>371</v>
      </c>
      <c r="P723" s="931"/>
      <c r="Q723" s="929" t="s">
        <v>371</v>
      </c>
      <c r="R723" s="931"/>
      <c r="S723" s="929" t="s">
        <v>371</v>
      </c>
      <c r="T723" s="931"/>
      <c r="U723" s="968"/>
      <c r="V723" s="957"/>
      <c r="W723" s="720"/>
      <c r="X723" s="720"/>
      <c r="Y723" s="720"/>
    </row>
    <row r="724" spans="1:25" ht="20.25" customHeight="1">
      <c r="A724" s="158"/>
      <c r="B724" s="158"/>
      <c r="C724" s="167"/>
      <c r="D724" s="167"/>
      <c r="E724" s="158"/>
      <c r="F724" s="158"/>
      <c r="G724" s="158"/>
      <c r="H724" s="158"/>
      <c r="I724" s="158"/>
      <c r="J724" s="158"/>
      <c r="K724" s="158"/>
      <c r="L724" s="158"/>
      <c r="M724" s="158"/>
      <c r="N724" s="158"/>
      <c r="O724" s="158"/>
      <c r="P724" s="158"/>
      <c r="Q724" s="158"/>
      <c r="R724" s="158"/>
      <c r="S724" s="158"/>
      <c r="T724" s="158"/>
      <c r="U724" s="158"/>
      <c r="V724" s="158"/>
      <c r="W724" s="158"/>
      <c r="X724" s="158"/>
      <c r="Y724" s="158"/>
    </row>
    <row r="725" spans="1:25" ht="20.25" customHeight="1">
      <c r="A725" s="928"/>
      <c r="B725" s="928"/>
      <c r="C725" s="928"/>
      <c r="D725" s="928"/>
      <c r="E725" s="928"/>
      <c r="F725" s="928"/>
      <c r="G725" s="715"/>
      <c r="H725" s="928"/>
      <c r="I725" s="928"/>
      <c r="J725" s="928"/>
      <c r="K725" s="928"/>
      <c r="L725" s="928"/>
      <c r="M725" s="928"/>
      <c r="N725" s="928"/>
      <c r="O725" s="928"/>
      <c r="P725" s="928"/>
      <c r="Q725" s="928"/>
      <c r="R725" s="928"/>
      <c r="S725" s="928"/>
      <c r="T725" s="158"/>
      <c r="U725" s="929" t="s">
        <v>355</v>
      </c>
      <c r="V725" s="930"/>
      <c r="W725" s="930"/>
      <c r="X725" s="930"/>
      <c r="Y725" s="931"/>
    </row>
    <row r="726" spans="1:25" ht="20.25" customHeight="1">
      <c r="A726" s="158"/>
      <c r="B726" s="715"/>
      <c r="C726" s="715"/>
      <c r="D726" s="715"/>
      <c r="E726" s="979"/>
      <c r="F726" s="979"/>
      <c r="G726" s="715"/>
      <c r="H726" s="158"/>
      <c r="I726" s="715"/>
      <c r="J726" s="928"/>
      <c r="K726" s="928"/>
      <c r="L726" s="928"/>
      <c r="M726" s="928"/>
      <c r="N726" s="928"/>
      <c r="O726" s="928"/>
      <c r="P726" s="928"/>
      <c r="Q726" s="928"/>
      <c r="R726" s="979"/>
      <c r="S726" s="979"/>
      <c r="T726" s="158"/>
      <c r="U726" s="169"/>
      <c r="V726" s="158"/>
      <c r="W726" s="158"/>
      <c r="X726" s="158"/>
      <c r="Y726" s="170"/>
    </row>
    <row r="727" spans="1:25" ht="20.25" customHeight="1">
      <c r="A727" s="714"/>
      <c r="B727" s="715"/>
      <c r="C727" s="167"/>
      <c r="D727" s="715"/>
      <c r="E727" s="978"/>
      <c r="F727" s="978"/>
      <c r="G727" s="718"/>
      <c r="H727" s="714"/>
      <c r="I727" s="715"/>
      <c r="J727" s="928"/>
      <c r="K727" s="928"/>
      <c r="L727" s="928"/>
      <c r="M727" s="928"/>
      <c r="N727" s="928"/>
      <c r="O727" s="928"/>
      <c r="P727" s="928"/>
      <c r="Q727" s="928"/>
      <c r="R727" s="928"/>
      <c r="S727" s="928"/>
      <c r="T727" s="158"/>
      <c r="U727" s="169"/>
      <c r="V727" s="158"/>
      <c r="W727" s="158"/>
      <c r="X727" s="158"/>
      <c r="Y727" s="170"/>
    </row>
    <row r="728" spans="1:25" ht="20.25" customHeight="1">
      <c r="A728" s="714"/>
      <c r="B728" s="715"/>
      <c r="C728" s="167"/>
      <c r="D728" s="715"/>
      <c r="E728" s="978"/>
      <c r="F728" s="978"/>
      <c r="G728" s="718"/>
      <c r="H728" s="714"/>
      <c r="I728" s="715"/>
      <c r="J728" s="928"/>
      <c r="K728" s="928"/>
      <c r="L728" s="928"/>
      <c r="M728" s="928"/>
      <c r="N728" s="928"/>
      <c r="O728" s="928"/>
      <c r="P728" s="928"/>
      <c r="Q728" s="928"/>
      <c r="R728" s="928"/>
      <c r="S728" s="928"/>
      <c r="T728" s="158"/>
      <c r="U728" s="169"/>
      <c r="V728" s="158"/>
      <c r="W728" s="158"/>
      <c r="X728" s="158"/>
      <c r="Y728" s="170"/>
    </row>
    <row r="729" spans="1:25" ht="20.25" customHeight="1">
      <c r="A729" s="714"/>
      <c r="B729" s="715"/>
      <c r="C729" s="167"/>
      <c r="D729" s="715"/>
      <c r="E729" s="978"/>
      <c r="F729" s="978"/>
      <c r="G729" s="718"/>
      <c r="H729" s="714"/>
      <c r="I729" s="715"/>
      <c r="J729" s="928"/>
      <c r="K729" s="928"/>
      <c r="L729" s="928"/>
      <c r="M729" s="928"/>
      <c r="N729" s="928"/>
      <c r="O729" s="928"/>
      <c r="P729" s="928"/>
      <c r="Q729" s="928"/>
      <c r="R729" s="928"/>
      <c r="S729" s="928"/>
      <c r="U729" s="173"/>
      <c r="Y729" s="174"/>
    </row>
    <row r="730" spans="1:25" ht="20.25" customHeight="1">
      <c r="A730" s="714"/>
      <c r="B730" s="715"/>
      <c r="C730" s="167"/>
      <c r="D730" s="715"/>
      <c r="E730" s="978"/>
      <c r="F730" s="978"/>
      <c r="G730" s="718"/>
      <c r="H730" s="714"/>
      <c r="I730" s="715"/>
      <c r="J730" s="928"/>
      <c r="K730" s="928"/>
      <c r="L730" s="928"/>
      <c r="M730" s="928"/>
      <c r="N730" s="928"/>
      <c r="O730" s="928"/>
      <c r="P730" s="928"/>
      <c r="Q730" s="928"/>
      <c r="R730" s="928"/>
      <c r="S730" s="928"/>
      <c r="T730" s="158"/>
      <c r="U730" s="929" t="s">
        <v>358</v>
      </c>
      <c r="V730" s="930"/>
      <c r="W730" s="930"/>
      <c r="X730" s="930"/>
      <c r="Y730" s="931"/>
    </row>
    <row r="731" spans="1:25" ht="20.25" customHeight="1">
      <c r="A731" s="714"/>
      <c r="B731" s="715"/>
      <c r="C731" s="167"/>
      <c r="D731" s="715"/>
      <c r="E731" s="978"/>
      <c r="F731" s="978"/>
      <c r="G731" s="718"/>
      <c r="H731" s="714"/>
      <c r="I731" s="715"/>
      <c r="J731" s="928"/>
      <c r="K731" s="928"/>
      <c r="L731" s="928"/>
      <c r="M731" s="928"/>
      <c r="N731" s="928"/>
      <c r="O731" s="928"/>
      <c r="P731" s="928"/>
      <c r="Q731" s="928"/>
      <c r="R731" s="928"/>
      <c r="S731" s="928"/>
      <c r="T731" s="158"/>
      <c r="U731" s="492"/>
      <c r="V731" s="715"/>
      <c r="W731" s="715"/>
      <c r="X731" s="715"/>
      <c r="Y731" s="493"/>
    </row>
    <row r="732" spans="1:25" ht="20.25" customHeight="1">
      <c r="A732" s="714"/>
      <c r="B732" s="715"/>
      <c r="C732" s="167"/>
      <c r="D732" s="715"/>
      <c r="E732" s="978"/>
      <c r="F732" s="978"/>
      <c r="G732" s="718"/>
      <c r="H732" s="714"/>
      <c r="I732" s="715"/>
      <c r="J732" s="928"/>
      <c r="K732" s="928"/>
      <c r="L732" s="928"/>
      <c r="M732" s="928"/>
      <c r="N732" s="928"/>
      <c r="O732" s="928"/>
      <c r="P732" s="928"/>
      <c r="Q732" s="928"/>
      <c r="R732" s="928"/>
      <c r="S732" s="928"/>
      <c r="T732" s="158"/>
      <c r="U732" s="492"/>
      <c r="V732" s="715"/>
      <c r="W732" s="715"/>
      <c r="X732" s="715"/>
      <c r="Y732" s="493"/>
    </row>
    <row r="733" spans="1:25" ht="20.25" customHeight="1">
      <c r="A733" s="714"/>
      <c r="B733" s="715"/>
      <c r="C733" s="167"/>
      <c r="D733" s="715"/>
      <c r="E733" s="978"/>
      <c r="F733" s="978"/>
      <c r="G733" s="718"/>
      <c r="H733" s="714"/>
      <c r="I733" s="715"/>
      <c r="J733" s="928"/>
      <c r="K733" s="928"/>
      <c r="L733" s="928"/>
      <c r="M733" s="928"/>
      <c r="N733" s="928"/>
      <c r="O733" s="928"/>
      <c r="P733" s="928"/>
      <c r="Q733" s="928"/>
      <c r="R733" s="928"/>
      <c r="S733" s="928"/>
      <c r="U733" s="173"/>
      <c r="Y733" s="174"/>
    </row>
    <row r="734" spans="1:25" ht="20.25" customHeight="1">
      <c r="A734" s="714"/>
      <c r="B734" s="715"/>
      <c r="C734" s="167"/>
      <c r="D734" s="715"/>
      <c r="E734" s="978"/>
      <c r="F734" s="978"/>
      <c r="G734" s="718"/>
      <c r="H734" s="714"/>
      <c r="I734" s="715"/>
      <c r="J734" s="928"/>
      <c r="K734" s="928"/>
      <c r="L734" s="928"/>
      <c r="M734" s="928"/>
      <c r="N734" s="928"/>
      <c r="O734" s="928"/>
      <c r="P734" s="928"/>
      <c r="Q734" s="928"/>
      <c r="R734" s="928"/>
      <c r="S734" s="928"/>
      <c r="T734" s="158"/>
      <c r="U734" s="175"/>
      <c r="V734" s="176"/>
      <c r="W734" s="176"/>
      <c r="X734" s="176"/>
      <c r="Y734" s="177"/>
    </row>
    <row r="735" spans="1:25" ht="12" customHeight="1">
      <c r="A735" s="714"/>
      <c r="B735" s="715"/>
      <c r="C735" s="167"/>
      <c r="D735" s="715"/>
      <c r="E735" s="718"/>
      <c r="F735" s="718"/>
      <c r="G735" s="718"/>
      <c r="H735" s="714"/>
      <c r="I735" s="715"/>
      <c r="J735" s="715"/>
      <c r="K735" s="715"/>
      <c r="L735" s="715"/>
      <c r="M735" s="715"/>
      <c r="N735" s="715"/>
      <c r="O735" s="715"/>
      <c r="P735" s="715"/>
      <c r="Q735" s="715"/>
      <c r="R735" s="715"/>
      <c r="S735" s="715"/>
      <c r="T735" s="158"/>
      <c r="U735" s="158"/>
      <c r="V735" s="158"/>
      <c r="W735" s="158"/>
      <c r="X735" s="158"/>
      <c r="Y735" s="158"/>
    </row>
    <row r="736" spans="1:25" ht="38.25" customHeight="1">
      <c r="A736" s="942" t="s">
        <v>360</v>
      </c>
      <c r="B736" s="943"/>
      <c r="C736" s="943"/>
      <c r="D736" s="944"/>
      <c r="E736" s="929" t="s">
        <v>4</v>
      </c>
      <c r="F736" s="931"/>
      <c r="G736" s="945">
        <f>Boys!$G$3</f>
        <v>46271</v>
      </c>
      <c r="H736" s="946"/>
      <c r="I736" s="947"/>
      <c r="J736" s="929" t="s">
        <v>5</v>
      </c>
      <c r="K736" s="931"/>
      <c r="L736" s="948" t="str">
        <f>$L$10</f>
        <v>Tilsley</v>
      </c>
      <c r="M736" s="949"/>
      <c r="N736" s="949"/>
      <c r="O736" s="949"/>
      <c r="P736" s="949"/>
      <c r="Q736" s="950"/>
      <c r="R736" s="929" t="s">
        <v>340</v>
      </c>
      <c r="S736" s="931"/>
      <c r="T736" s="948" t="str">
        <f>'Read Me First'!$A$1</f>
        <v>Oxfordshire Track and Field League 2026</v>
      </c>
      <c r="U736" s="949"/>
      <c r="V736" s="949"/>
      <c r="W736" s="949"/>
      <c r="X736" s="949"/>
      <c r="Y736" s="950"/>
    </row>
    <row r="737" spans="1:25" ht="38.25" customHeight="1">
      <c r="A737" s="929" t="s">
        <v>283</v>
      </c>
      <c r="B737" s="931"/>
      <c r="C737" s="948" t="str">
        <f>"Long Jump U18 Women (" &amp;DataCalcs!$L$733 &amp; " athletes)"</f>
        <v>Long Jump U18 Women (0 athletes)</v>
      </c>
      <c r="D737" s="950"/>
      <c r="E737" s="929" t="s">
        <v>341</v>
      </c>
      <c r="F737" s="931"/>
      <c r="G737" s="951">
        <f>DataTables!$Q$115</f>
        <v>0.625</v>
      </c>
      <c r="H737" s="952"/>
      <c r="I737" s="953"/>
      <c r="J737" s="929" t="s">
        <v>342</v>
      </c>
      <c r="K737" s="930"/>
      <c r="L737" s="956">
        <f>DataTables!$N$115</f>
        <v>5.4</v>
      </c>
      <c r="M737" s="957"/>
      <c r="N737" s="948" t="s">
        <v>361</v>
      </c>
      <c r="O737" s="949"/>
      <c r="P737" s="949"/>
      <c r="Q737" s="949"/>
      <c r="R737" s="949"/>
      <c r="S737" s="949"/>
      <c r="T737" s="949"/>
      <c r="U737" s="949"/>
      <c r="V737" s="949"/>
      <c r="W737" s="949"/>
      <c r="X737" s="949"/>
      <c r="Y737" s="950"/>
    </row>
    <row r="738" spans="1:25" ht="20.25" customHeight="1">
      <c r="A738" s="158"/>
      <c r="B738" s="158"/>
      <c r="C738" s="158"/>
      <c r="D738" s="159"/>
      <c r="E738" s="715"/>
      <c r="F738" s="715"/>
      <c r="G738" s="160"/>
      <c r="H738" s="160"/>
      <c r="I738" s="715"/>
      <c r="J738" s="715"/>
      <c r="K738" s="713"/>
      <c r="L738" s="713"/>
      <c r="M738" s="713"/>
      <c r="N738" s="161"/>
      <c r="O738" s="161"/>
      <c r="P738" s="162"/>
      <c r="Q738" s="161"/>
      <c r="R738" s="163"/>
      <c r="S738" s="163"/>
      <c r="T738" s="163"/>
      <c r="U738" s="163"/>
      <c r="V738" s="163"/>
      <c r="W738" s="163"/>
      <c r="X738" s="163"/>
      <c r="Y738" s="163"/>
    </row>
    <row r="739" spans="1:25" ht="38.25" customHeight="1">
      <c r="A739" s="958" t="s">
        <v>344</v>
      </c>
      <c r="B739" s="960" t="s">
        <v>302</v>
      </c>
      <c r="C739" s="960" t="s">
        <v>345</v>
      </c>
      <c r="D739" s="960" t="s">
        <v>346</v>
      </c>
      <c r="E739" s="962" t="s">
        <v>362</v>
      </c>
      <c r="F739" s="963"/>
      <c r="G739" s="962" t="s">
        <v>363</v>
      </c>
      <c r="H739" s="963"/>
      <c r="I739" s="962" t="s">
        <v>364</v>
      </c>
      <c r="J739" s="963"/>
      <c r="K739" s="962" t="s">
        <v>365</v>
      </c>
      <c r="L739" s="963"/>
      <c r="M739" s="987" t="s">
        <v>366</v>
      </c>
      <c r="N739" s="988"/>
      <c r="O739" s="962" t="s">
        <v>367</v>
      </c>
      <c r="P739" s="963"/>
      <c r="Q739" s="962" t="s">
        <v>368</v>
      </c>
      <c r="R739" s="963"/>
      <c r="S739" s="962" t="s">
        <v>369</v>
      </c>
      <c r="T739" s="963"/>
      <c r="U739" s="962" t="s">
        <v>370</v>
      </c>
      <c r="V739" s="963"/>
      <c r="W739" s="938" t="s">
        <v>350</v>
      </c>
      <c r="X739" s="940" t="s">
        <v>351</v>
      </c>
      <c r="Y739" s="941"/>
    </row>
    <row r="740" spans="1:25" ht="20.25" customHeight="1">
      <c r="A740" s="959"/>
      <c r="B740" s="961"/>
      <c r="C740" s="961"/>
      <c r="D740" s="961"/>
      <c r="E740" s="940" t="s">
        <v>352</v>
      </c>
      <c r="F740" s="941"/>
      <c r="G740" s="940" t="s">
        <v>352</v>
      </c>
      <c r="H740" s="941"/>
      <c r="I740" s="940" t="s">
        <v>352</v>
      </c>
      <c r="J740" s="941"/>
      <c r="K740" s="940" t="s">
        <v>352</v>
      </c>
      <c r="L740" s="941"/>
      <c r="M740" s="989"/>
      <c r="N740" s="990"/>
      <c r="O740" s="940" t="s">
        <v>352</v>
      </c>
      <c r="P740" s="941"/>
      <c r="Q740" s="940" t="s">
        <v>352</v>
      </c>
      <c r="R740" s="941"/>
      <c r="S740" s="940" t="s">
        <v>352</v>
      </c>
      <c r="T740" s="941"/>
      <c r="U740" s="940" t="s">
        <v>352</v>
      </c>
      <c r="V740" s="941"/>
      <c r="W740" s="939"/>
      <c r="X740" s="719" t="s">
        <v>71</v>
      </c>
      <c r="Y740" s="719" t="s">
        <v>65</v>
      </c>
    </row>
    <row r="741" spans="1:25" ht="24" customHeight="1">
      <c r="A741" s="717">
        <v>1</v>
      </c>
      <c r="B741" s="755" t="str" cm="1">
        <f t="array" ref="B741:D742">IFERROR(_xlfn.TAKE(_xlfn.ANCHORARRAY(DataCalcs!$CQ$495),16),"")</f>
        <v xml:space="preserve"> </v>
      </c>
      <c r="C741" s="754" t="str">
        <v/>
      </c>
      <c r="D741" s="754" t="str">
        <v/>
      </c>
      <c r="E741" s="934"/>
      <c r="F741" s="935"/>
      <c r="G741" s="934"/>
      <c r="H741" s="935"/>
      <c r="I741" s="934"/>
      <c r="J741" s="935"/>
      <c r="K741" s="929" t="s">
        <v>371</v>
      </c>
      <c r="L741" s="931"/>
      <c r="M741" s="929" t="s">
        <v>371</v>
      </c>
      <c r="N741" s="931"/>
      <c r="O741" s="929" t="s">
        <v>371</v>
      </c>
      <c r="P741" s="931"/>
      <c r="Q741" s="929" t="s">
        <v>371</v>
      </c>
      <c r="R741" s="931"/>
      <c r="S741" s="929" t="s">
        <v>371</v>
      </c>
      <c r="T741" s="931"/>
      <c r="U741" s="968"/>
      <c r="V741" s="957"/>
      <c r="W741" s="720"/>
      <c r="X741" s="720"/>
      <c r="Y741" s="720"/>
    </row>
    <row r="742" spans="1:25" ht="24" customHeight="1">
      <c r="A742" s="720">
        <v>2</v>
      </c>
      <c r="B742" s="755" t="str">
        <v xml:space="preserve"> </v>
      </c>
      <c r="C742" s="754" t="str">
        <v/>
      </c>
      <c r="D742" s="754" t="str">
        <v/>
      </c>
      <c r="E742" s="934"/>
      <c r="F742" s="935"/>
      <c r="G742" s="934"/>
      <c r="H742" s="935"/>
      <c r="I742" s="934"/>
      <c r="J742" s="935"/>
      <c r="K742" s="929" t="s">
        <v>371</v>
      </c>
      <c r="L742" s="931"/>
      <c r="M742" s="929" t="s">
        <v>371</v>
      </c>
      <c r="N742" s="931"/>
      <c r="O742" s="929" t="s">
        <v>371</v>
      </c>
      <c r="P742" s="931"/>
      <c r="Q742" s="929" t="s">
        <v>371</v>
      </c>
      <c r="R742" s="931"/>
      <c r="S742" s="929" t="s">
        <v>371</v>
      </c>
      <c r="T742" s="931"/>
      <c r="U742" s="968"/>
      <c r="V742" s="957"/>
      <c r="W742" s="720"/>
      <c r="X742" s="720"/>
      <c r="Y742" s="720"/>
    </row>
    <row r="743" spans="1:25" ht="24" customHeight="1">
      <c r="A743" s="720">
        <v>3</v>
      </c>
      <c r="B743" s="755"/>
      <c r="C743" s="754"/>
      <c r="D743" s="754"/>
      <c r="E743" s="934"/>
      <c r="F743" s="935"/>
      <c r="G743" s="934"/>
      <c r="H743" s="935"/>
      <c r="I743" s="934"/>
      <c r="J743" s="935"/>
      <c r="K743" s="929" t="s">
        <v>371</v>
      </c>
      <c r="L743" s="931"/>
      <c r="M743" s="929" t="s">
        <v>371</v>
      </c>
      <c r="N743" s="931"/>
      <c r="O743" s="929" t="s">
        <v>371</v>
      </c>
      <c r="P743" s="931"/>
      <c r="Q743" s="929" t="s">
        <v>371</v>
      </c>
      <c r="R743" s="931"/>
      <c r="S743" s="929" t="s">
        <v>371</v>
      </c>
      <c r="T743" s="931"/>
      <c r="U743" s="968"/>
      <c r="V743" s="957"/>
      <c r="W743" s="720"/>
      <c r="X743" s="720"/>
      <c r="Y743" s="720"/>
    </row>
    <row r="744" spans="1:25" ht="24" customHeight="1">
      <c r="A744" s="720">
        <v>4</v>
      </c>
      <c r="B744" s="755"/>
      <c r="C744" s="754"/>
      <c r="D744" s="754"/>
      <c r="E744" s="934"/>
      <c r="F744" s="935"/>
      <c r="G744" s="934"/>
      <c r="H744" s="935"/>
      <c r="I744" s="934"/>
      <c r="J744" s="935"/>
      <c r="K744" s="929" t="s">
        <v>371</v>
      </c>
      <c r="L744" s="931"/>
      <c r="M744" s="929" t="s">
        <v>371</v>
      </c>
      <c r="N744" s="931"/>
      <c r="O744" s="929" t="s">
        <v>371</v>
      </c>
      <c r="P744" s="931"/>
      <c r="Q744" s="929" t="s">
        <v>371</v>
      </c>
      <c r="R744" s="931"/>
      <c r="S744" s="929" t="s">
        <v>371</v>
      </c>
      <c r="T744" s="931"/>
      <c r="U744" s="968"/>
      <c r="V744" s="957"/>
      <c r="W744" s="720"/>
      <c r="X744" s="720"/>
      <c r="Y744" s="720"/>
    </row>
    <row r="745" spans="1:25" ht="24" customHeight="1">
      <c r="A745" s="720">
        <v>5</v>
      </c>
      <c r="B745" s="755"/>
      <c r="C745" s="754"/>
      <c r="D745" s="754"/>
      <c r="E745" s="934"/>
      <c r="F745" s="935"/>
      <c r="G745" s="934"/>
      <c r="H745" s="935"/>
      <c r="I745" s="934"/>
      <c r="J745" s="935"/>
      <c r="K745" s="929" t="s">
        <v>371</v>
      </c>
      <c r="L745" s="931"/>
      <c r="M745" s="929" t="s">
        <v>371</v>
      </c>
      <c r="N745" s="931"/>
      <c r="O745" s="929" t="s">
        <v>371</v>
      </c>
      <c r="P745" s="931"/>
      <c r="Q745" s="929" t="s">
        <v>371</v>
      </c>
      <c r="R745" s="931"/>
      <c r="S745" s="929" t="s">
        <v>371</v>
      </c>
      <c r="T745" s="931"/>
      <c r="U745" s="968"/>
      <c r="V745" s="957"/>
      <c r="W745" s="720"/>
      <c r="X745" s="720"/>
      <c r="Y745" s="720"/>
    </row>
    <row r="746" spans="1:25" ht="24" customHeight="1">
      <c r="A746" s="720">
        <v>6</v>
      </c>
      <c r="B746" s="755"/>
      <c r="C746" s="754"/>
      <c r="D746" s="754"/>
      <c r="E746" s="934"/>
      <c r="F746" s="935"/>
      <c r="G746" s="934"/>
      <c r="H746" s="935"/>
      <c r="I746" s="934"/>
      <c r="J746" s="935"/>
      <c r="K746" s="929" t="s">
        <v>371</v>
      </c>
      <c r="L746" s="931"/>
      <c r="M746" s="929" t="s">
        <v>371</v>
      </c>
      <c r="N746" s="931"/>
      <c r="O746" s="929" t="s">
        <v>371</v>
      </c>
      <c r="P746" s="931"/>
      <c r="Q746" s="929" t="s">
        <v>371</v>
      </c>
      <c r="R746" s="931"/>
      <c r="S746" s="929" t="s">
        <v>371</v>
      </c>
      <c r="T746" s="931"/>
      <c r="U746" s="968"/>
      <c r="V746" s="957"/>
      <c r="W746" s="720"/>
      <c r="X746" s="720"/>
      <c r="Y746" s="720"/>
    </row>
    <row r="747" spans="1:25" ht="24" customHeight="1">
      <c r="A747" s="720">
        <v>7</v>
      </c>
      <c r="B747" s="755"/>
      <c r="C747" s="754"/>
      <c r="D747" s="754"/>
      <c r="E747" s="934"/>
      <c r="F747" s="935"/>
      <c r="G747" s="934"/>
      <c r="H747" s="935"/>
      <c r="I747" s="934"/>
      <c r="J747" s="935"/>
      <c r="K747" s="929" t="s">
        <v>371</v>
      </c>
      <c r="L747" s="931"/>
      <c r="M747" s="929" t="s">
        <v>371</v>
      </c>
      <c r="N747" s="931"/>
      <c r="O747" s="929" t="s">
        <v>371</v>
      </c>
      <c r="P747" s="931"/>
      <c r="Q747" s="929" t="s">
        <v>371</v>
      </c>
      <c r="R747" s="931"/>
      <c r="S747" s="929" t="s">
        <v>371</v>
      </c>
      <c r="T747" s="931"/>
      <c r="U747" s="968"/>
      <c r="V747" s="957"/>
      <c r="W747" s="720"/>
      <c r="X747" s="720"/>
      <c r="Y747" s="720"/>
    </row>
    <row r="748" spans="1:25" ht="24" customHeight="1">
      <c r="A748" s="720">
        <v>8</v>
      </c>
      <c r="B748" s="755"/>
      <c r="C748" s="754"/>
      <c r="D748" s="754"/>
      <c r="E748" s="934"/>
      <c r="F748" s="935"/>
      <c r="G748" s="934"/>
      <c r="H748" s="935"/>
      <c r="I748" s="934"/>
      <c r="J748" s="935"/>
      <c r="K748" s="929" t="s">
        <v>371</v>
      </c>
      <c r="L748" s="931"/>
      <c r="M748" s="929" t="s">
        <v>371</v>
      </c>
      <c r="N748" s="931"/>
      <c r="O748" s="929" t="s">
        <v>371</v>
      </c>
      <c r="P748" s="931"/>
      <c r="Q748" s="929" t="s">
        <v>371</v>
      </c>
      <c r="R748" s="931"/>
      <c r="S748" s="929" t="s">
        <v>371</v>
      </c>
      <c r="T748" s="931"/>
      <c r="U748" s="968"/>
      <c r="V748" s="957"/>
      <c r="W748" s="720"/>
      <c r="X748" s="720"/>
      <c r="Y748" s="720"/>
    </row>
    <row r="749" spans="1:25" ht="24" customHeight="1">
      <c r="A749" s="720">
        <v>9</v>
      </c>
      <c r="B749" s="755"/>
      <c r="C749" s="754"/>
      <c r="D749" s="754"/>
      <c r="E749" s="934"/>
      <c r="F749" s="935"/>
      <c r="G749" s="934"/>
      <c r="H749" s="935"/>
      <c r="I749" s="934"/>
      <c r="J749" s="935"/>
      <c r="K749" s="929" t="s">
        <v>371</v>
      </c>
      <c r="L749" s="931"/>
      <c r="M749" s="929" t="s">
        <v>371</v>
      </c>
      <c r="N749" s="931"/>
      <c r="O749" s="929" t="s">
        <v>371</v>
      </c>
      <c r="P749" s="931"/>
      <c r="Q749" s="929" t="s">
        <v>371</v>
      </c>
      <c r="R749" s="931"/>
      <c r="S749" s="929" t="s">
        <v>371</v>
      </c>
      <c r="T749" s="931"/>
      <c r="U749" s="968"/>
      <c r="V749" s="957"/>
      <c r="W749" s="720"/>
      <c r="X749" s="720"/>
      <c r="Y749" s="720"/>
    </row>
    <row r="750" spans="1:25" ht="24" customHeight="1">
      <c r="A750" s="720">
        <v>10</v>
      </c>
      <c r="B750" s="755"/>
      <c r="C750" s="754"/>
      <c r="D750" s="754"/>
      <c r="E750" s="934"/>
      <c r="F750" s="935"/>
      <c r="G750" s="934"/>
      <c r="H750" s="935"/>
      <c r="I750" s="934"/>
      <c r="J750" s="935"/>
      <c r="K750" s="929" t="s">
        <v>371</v>
      </c>
      <c r="L750" s="931"/>
      <c r="M750" s="929" t="s">
        <v>371</v>
      </c>
      <c r="N750" s="931"/>
      <c r="O750" s="929" t="s">
        <v>371</v>
      </c>
      <c r="P750" s="931"/>
      <c r="Q750" s="929" t="s">
        <v>371</v>
      </c>
      <c r="R750" s="931"/>
      <c r="S750" s="929" t="s">
        <v>371</v>
      </c>
      <c r="T750" s="931"/>
      <c r="U750" s="968"/>
      <c r="V750" s="957"/>
      <c r="W750" s="720"/>
      <c r="X750" s="720"/>
      <c r="Y750" s="720"/>
    </row>
    <row r="751" spans="1:25" ht="24" customHeight="1">
      <c r="A751" s="720">
        <v>11</v>
      </c>
      <c r="B751" s="755"/>
      <c r="C751" s="754"/>
      <c r="D751" s="754"/>
      <c r="E751" s="934"/>
      <c r="F751" s="935"/>
      <c r="G751" s="934"/>
      <c r="H751" s="935"/>
      <c r="I751" s="934"/>
      <c r="J751" s="935"/>
      <c r="K751" s="929" t="s">
        <v>371</v>
      </c>
      <c r="L751" s="931"/>
      <c r="M751" s="929" t="s">
        <v>371</v>
      </c>
      <c r="N751" s="931"/>
      <c r="O751" s="929" t="s">
        <v>371</v>
      </c>
      <c r="P751" s="931"/>
      <c r="Q751" s="929" t="s">
        <v>371</v>
      </c>
      <c r="R751" s="931"/>
      <c r="S751" s="929" t="s">
        <v>371</v>
      </c>
      <c r="T751" s="931"/>
      <c r="U751" s="968"/>
      <c r="V751" s="957"/>
      <c r="W751" s="720"/>
      <c r="X751" s="720"/>
      <c r="Y751" s="720"/>
    </row>
    <row r="752" spans="1:25" ht="24" customHeight="1">
      <c r="A752" s="720">
        <v>12</v>
      </c>
      <c r="B752" s="755"/>
      <c r="C752" s="754"/>
      <c r="D752" s="754"/>
      <c r="E752" s="934"/>
      <c r="F752" s="935"/>
      <c r="G752" s="934"/>
      <c r="H752" s="935"/>
      <c r="I752" s="934"/>
      <c r="J752" s="935"/>
      <c r="K752" s="929" t="s">
        <v>371</v>
      </c>
      <c r="L752" s="931"/>
      <c r="M752" s="929" t="s">
        <v>371</v>
      </c>
      <c r="N752" s="931"/>
      <c r="O752" s="929" t="s">
        <v>371</v>
      </c>
      <c r="P752" s="931"/>
      <c r="Q752" s="929" t="s">
        <v>371</v>
      </c>
      <c r="R752" s="931"/>
      <c r="S752" s="929" t="s">
        <v>371</v>
      </c>
      <c r="T752" s="931"/>
      <c r="U752" s="968"/>
      <c r="V752" s="957"/>
      <c r="W752" s="716"/>
      <c r="X752" s="716"/>
      <c r="Y752" s="716"/>
    </row>
    <row r="753" spans="1:25" ht="24" customHeight="1">
      <c r="A753" s="720">
        <v>13</v>
      </c>
      <c r="B753" s="755"/>
      <c r="C753" s="754"/>
      <c r="D753" s="754"/>
      <c r="E753" s="934"/>
      <c r="F753" s="935"/>
      <c r="G753" s="934"/>
      <c r="H753" s="935"/>
      <c r="I753" s="934"/>
      <c r="J753" s="935"/>
      <c r="K753" s="929" t="s">
        <v>371</v>
      </c>
      <c r="L753" s="931"/>
      <c r="M753" s="929" t="s">
        <v>371</v>
      </c>
      <c r="N753" s="931"/>
      <c r="O753" s="929" t="s">
        <v>371</v>
      </c>
      <c r="P753" s="931"/>
      <c r="Q753" s="929" t="s">
        <v>371</v>
      </c>
      <c r="R753" s="931"/>
      <c r="S753" s="929" t="s">
        <v>371</v>
      </c>
      <c r="T753" s="931"/>
      <c r="U753" s="968"/>
      <c r="V753" s="957"/>
      <c r="W753" s="720"/>
      <c r="X753" s="720"/>
      <c r="Y753" s="720"/>
    </row>
    <row r="754" spans="1:25" ht="24" customHeight="1">
      <c r="A754" s="720">
        <v>14</v>
      </c>
      <c r="B754" s="755"/>
      <c r="C754" s="754"/>
      <c r="D754" s="754"/>
      <c r="E754" s="934"/>
      <c r="F754" s="935"/>
      <c r="G754" s="934"/>
      <c r="H754" s="935"/>
      <c r="I754" s="934"/>
      <c r="J754" s="935"/>
      <c r="K754" s="929" t="s">
        <v>371</v>
      </c>
      <c r="L754" s="931"/>
      <c r="M754" s="929" t="s">
        <v>371</v>
      </c>
      <c r="N754" s="931"/>
      <c r="O754" s="929" t="s">
        <v>371</v>
      </c>
      <c r="P754" s="931"/>
      <c r="Q754" s="929" t="s">
        <v>371</v>
      </c>
      <c r="R754" s="931"/>
      <c r="S754" s="929" t="s">
        <v>371</v>
      </c>
      <c r="T754" s="931"/>
      <c r="U754" s="968"/>
      <c r="V754" s="957"/>
      <c r="W754" s="720"/>
      <c r="X754" s="720"/>
      <c r="Y754" s="720"/>
    </row>
    <row r="755" spans="1:25" ht="24" customHeight="1">
      <c r="A755" s="720">
        <v>15</v>
      </c>
      <c r="B755" s="755"/>
      <c r="C755" s="754"/>
      <c r="D755" s="754"/>
      <c r="E755" s="934"/>
      <c r="F755" s="935"/>
      <c r="G755" s="934"/>
      <c r="H755" s="935"/>
      <c r="I755" s="934"/>
      <c r="J755" s="935"/>
      <c r="K755" s="929" t="s">
        <v>371</v>
      </c>
      <c r="L755" s="931"/>
      <c r="M755" s="929" t="s">
        <v>371</v>
      </c>
      <c r="N755" s="931"/>
      <c r="O755" s="929" t="s">
        <v>371</v>
      </c>
      <c r="P755" s="931"/>
      <c r="Q755" s="929" t="s">
        <v>371</v>
      </c>
      <c r="R755" s="931"/>
      <c r="S755" s="929" t="s">
        <v>371</v>
      </c>
      <c r="T755" s="931"/>
      <c r="U755" s="968"/>
      <c r="V755" s="957"/>
      <c r="W755" s="720"/>
      <c r="X755" s="720"/>
      <c r="Y755" s="720"/>
    </row>
    <row r="756" spans="1:25" ht="24" customHeight="1">
      <c r="A756" s="720">
        <v>16</v>
      </c>
      <c r="B756" s="755"/>
      <c r="C756" s="754"/>
      <c r="D756" s="754"/>
      <c r="E756" s="934"/>
      <c r="F756" s="935"/>
      <c r="G756" s="934"/>
      <c r="H756" s="935"/>
      <c r="I756" s="934"/>
      <c r="J756" s="935"/>
      <c r="K756" s="929" t="s">
        <v>371</v>
      </c>
      <c r="L756" s="931"/>
      <c r="M756" s="929" t="s">
        <v>371</v>
      </c>
      <c r="N756" s="931"/>
      <c r="O756" s="929" t="s">
        <v>371</v>
      </c>
      <c r="P756" s="931"/>
      <c r="Q756" s="929" t="s">
        <v>371</v>
      </c>
      <c r="R756" s="931"/>
      <c r="S756" s="929" t="s">
        <v>371</v>
      </c>
      <c r="T756" s="931"/>
      <c r="U756" s="968"/>
      <c r="V756" s="957"/>
      <c r="W756" s="720"/>
      <c r="X756" s="720"/>
      <c r="Y756" s="720"/>
    </row>
    <row r="757" spans="1:25" ht="20.25" customHeight="1">
      <c r="A757" s="158"/>
      <c r="B757" s="158"/>
      <c r="C757" s="167"/>
      <c r="D757" s="167"/>
      <c r="E757" s="158"/>
      <c r="F757" s="158"/>
      <c r="G757" s="158"/>
      <c r="H757" s="158"/>
      <c r="I757" s="158"/>
      <c r="J757" s="158"/>
      <c r="K757" s="158"/>
      <c r="L757" s="158"/>
      <c r="M757" s="158"/>
      <c r="N757" s="158"/>
      <c r="O757" s="158"/>
      <c r="P757" s="158"/>
      <c r="Q757" s="158"/>
      <c r="R757" s="158"/>
      <c r="S757" s="158"/>
      <c r="T757" s="158"/>
      <c r="U757" s="158"/>
      <c r="V757" s="158"/>
      <c r="W757" s="158"/>
      <c r="X757" s="158"/>
      <c r="Y757" s="158"/>
    </row>
    <row r="758" spans="1:25" ht="20.25" customHeight="1">
      <c r="A758" s="929" t="s">
        <v>353</v>
      </c>
      <c r="B758" s="930"/>
      <c r="C758" s="930"/>
      <c r="D758" s="930"/>
      <c r="E758" s="930"/>
      <c r="F758" s="931"/>
      <c r="G758" s="715"/>
      <c r="H758" s="929" t="s">
        <v>354</v>
      </c>
      <c r="I758" s="930"/>
      <c r="J758" s="930"/>
      <c r="K758" s="930"/>
      <c r="L758" s="930"/>
      <c r="M758" s="930"/>
      <c r="N758" s="930"/>
      <c r="O758" s="930"/>
      <c r="P758" s="930"/>
      <c r="Q758" s="930"/>
      <c r="R758" s="930"/>
      <c r="S758" s="931"/>
      <c r="T758" s="158"/>
      <c r="U758" s="929" t="s">
        <v>355</v>
      </c>
      <c r="V758" s="930"/>
      <c r="W758" s="930"/>
      <c r="X758" s="930"/>
      <c r="Y758" s="931"/>
    </row>
    <row r="759" spans="1:25" ht="20.25" customHeight="1">
      <c r="A759" s="168"/>
      <c r="B759" s="720" t="s">
        <v>356</v>
      </c>
      <c r="C759" s="720" t="s">
        <v>345</v>
      </c>
      <c r="D759" s="720" t="s">
        <v>346</v>
      </c>
      <c r="E759" s="940" t="s">
        <v>372</v>
      </c>
      <c r="F759" s="941"/>
      <c r="G759" s="715"/>
      <c r="H759" s="168"/>
      <c r="I759" s="720" t="s">
        <v>356</v>
      </c>
      <c r="J759" s="929" t="s">
        <v>345</v>
      </c>
      <c r="K759" s="930"/>
      <c r="L759" s="930"/>
      <c r="M759" s="930"/>
      <c r="N759" s="931"/>
      <c r="O759" s="929" t="s">
        <v>346</v>
      </c>
      <c r="P759" s="930"/>
      <c r="Q759" s="931"/>
      <c r="R759" s="940" t="s">
        <v>372</v>
      </c>
      <c r="S759" s="941"/>
      <c r="T759" s="158"/>
      <c r="U759" s="169"/>
      <c r="V759" s="158"/>
      <c r="W759" s="158"/>
      <c r="X759" s="158"/>
      <c r="Y759" s="170"/>
    </row>
    <row r="760" spans="1:25" ht="20.25" customHeight="1">
      <c r="A760" s="171">
        <v>1</v>
      </c>
      <c r="B760" s="720"/>
      <c r="C760" s="172"/>
      <c r="D760" s="720"/>
      <c r="E760" s="1001"/>
      <c r="F760" s="1002"/>
      <c r="G760" s="718"/>
      <c r="H760" s="171">
        <v>1</v>
      </c>
      <c r="I760" s="720"/>
      <c r="J760" s="929"/>
      <c r="K760" s="930"/>
      <c r="L760" s="930"/>
      <c r="M760" s="930"/>
      <c r="N760" s="931"/>
      <c r="O760" s="929"/>
      <c r="P760" s="930"/>
      <c r="Q760" s="931"/>
      <c r="R760" s="929"/>
      <c r="S760" s="931"/>
      <c r="T760" s="158"/>
      <c r="U760" s="169"/>
      <c r="V760" s="158"/>
      <c r="W760" s="158"/>
      <c r="X760" s="158"/>
      <c r="Y760" s="170"/>
    </row>
    <row r="761" spans="1:25" ht="20.25" customHeight="1">
      <c r="A761" s="171">
        <v>2</v>
      </c>
      <c r="B761" s="720"/>
      <c r="C761" s="172"/>
      <c r="D761" s="720"/>
      <c r="E761" s="1001"/>
      <c r="F761" s="1002"/>
      <c r="G761" s="718"/>
      <c r="H761" s="171">
        <v>2</v>
      </c>
      <c r="I761" s="720"/>
      <c r="J761" s="929"/>
      <c r="K761" s="930"/>
      <c r="L761" s="930"/>
      <c r="M761" s="930"/>
      <c r="N761" s="931"/>
      <c r="O761" s="929"/>
      <c r="P761" s="930"/>
      <c r="Q761" s="931"/>
      <c r="R761" s="929"/>
      <c r="S761" s="931"/>
      <c r="T761" s="158"/>
      <c r="U761" s="169"/>
      <c r="V761" s="158"/>
      <c r="W761" s="158"/>
      <c r="X761" s="158"/>
      <c r="Y761" s="170"/>
    </row>
    <row r="762" spans="1:25" ht="20.25" customHeight="1">
      <c r="A762" s="171">
        <v>3</v>
      </c>
      <c r="B762" s="720"/>
      <c r="C762" s="172"/>
      <c r="D762" s="720"/>
      <c r="E762" s="1001"/>
      <c r="F762" s="1002"/>
      <c r="G762" s="718"/>
      <c r="H762" s="171">
        <v>3</v>
      </c>
      <c r="I762" s="720"/>
      <c r="J762" s="929"/>
      <c r="K762" s="930"/>
      <c r="L762" s="930"/>
      <c r="M762" s="930"/>
      <c r="N762" s="931"/>
      <c r="O762" s="929"/>
      <c r="P762" s="930"/>
      <c r="Q762" s="931"/>
      <c r="R762" s="929"/>
      <c r="S762" s="931"/>
      <c r="U762" s="173"/>
      <c r="Y762" s="174"/>
    </row>
    <row r="763" spans="1:25" ht="20.25" customHeight="1">
      <c r="A763" s="171">
        <v>4</v>
      </c>
      <c r="B763" s="720"/>
      <c r="C763" s="172"/>
      <c r="D763" s="720"/>
      <c r="E763" s="1001"/>
      <c r="F763" s="1002"/>
      <c r="G763" s="718"/>
      <c r="H763" s="171">
        <v>4</v>
      </c>
      <c r="I763" s="720"/>
      <c r="J763" s="929"/>
      <c r="K763" s="930"/>
      <c r="L763" s="930"/>
      <c r="M763" s="930"/>
      <c r="N763" s="931"/>
      <c r="O763" s="929"/>
      <c r="P763" s="930"/>
      <c r="Q763" s="931"/>
      <c r="R763" s="929"/>
      <c r="S763" s="931"/>
      <c r="T763" s="158"/>
      <c r="U763" s="929" t="s">
        <v>358</v>
      </c>
      <c r="V763" s="930"/>
      <c r="W763" s="930"/>
      <c r="X763" s="930"/>
      <c r="Y763" s="931"/>
    </row>
    <row r="764" spans="1:25" ht="20.25" customHeight="1">
      <c r="A764" s="171">
        <v>5</v>
      </c>
      <c r="B764" s="720"/>
      <c r="C764" s="172"/>
      <c r="D764" s="720"/>
      <c r="E764" s="1001"/>
      <c r="F764" s="1002"/>
      <c r="G764" s="718"/>
      <c r="H764" s="171">
        <v>5</v>
      </c>
      <c r="I764" s="720"/>
      <c r="J764" s="929"/>
      <c r="K764" s="930"/>
      <c r="L764" s="930"/>
      <c r="M764" s="930"/>
      <c r="N764" s="931"/>
      <c r="O764" s="929"/>
      <c r="P764" s="930"/>
      <c r="Q764" s="931"/>
      <c r="R764" s="929"/>
      <c r="S764" s="931"/>
      <c r="T764" s="158"/>
      <c r="U764" s="492"/>
      <c r="V764" s="715"/>
      <c r="W764" s="715"/>
      <c r="X764" s="715"/>
      <c r="Y764" s="493"/>
    </row>
    <row r="765" spans="1:25" ht="20.25" customHeight="1">
      <c r="A765" s="171">
        <v>6</v>
      </c>
      <c r="B765" s="720"/>
      <c r="C765" s="172"/>
      <c r="D765" s="720"/>
      <c r="E765" s="1001"/>
      <c r="F765" s="1002"/>
      <c r="G765" s="718"/>
      <c r="H765" s="171">
        <v>6</v>
      </c>
      <c r="I765" s="720"/>
      <c r="J765" s="929"/>
      <c r="K765" s="930"/>
      <c r="L765" s="930"/>
      <c r="M765" s="930"/>
      <c r="N765" s="931"/>
      <c r="O765" s="929"/>
      <c r="P765" s="930"/>
      <c r="Q765" s="931"/>
      <c r="R765" s="929"/>
      <c r="S765" s="931"/>
      <c r="T765" s="158"/>
      <c r="U765" s="492"/>
      <c r="V765" s="715"/>
      <c r="W765" s="715"/>
      <c r="X765" s="715"/>
      <c r="Y765" s="493"/>
    </row>
    <row r="766" spans="1:25" ht="20.25" customHeight="1">
      <c r="A766" s="171">
        <v>7</v>
      </c>
      <c r="B766" s="720"/>
      <c r="C766" s="172"/>
      <c r="D766" s="720"/>
      <c r="E766" s="1001"/>
      <c r="F766" s="1002"/>
      <c r="G766" s="718"/>
      <c r="H766" s="171">
        <v>7</v>
      </c>
      <c r="I766" s="720"/>
      <c r="J766" s="929"/>
      <c r="K766" s="930"/>
      <c r="L766" s="930"/>
      <c r="M766" s="930"/>
      <c r="N766" s="931"/>
      <c r="O766" s="929"/>
      <c r="P766" s="930"/>
      <c r="Q766" s="931"/>
      <c r="R766" s="929"/>
      <c r="S766" s="931"/>
      <c r="U766" s="173"/>
      <c r="Y766" s="174"/>
    </row>
    <row r="767" spans="1:25" ht="20.25" customHeight="1">
      <c r="A767" s="171">
        <v>8</v>
      </c>
      <c r="B767" s="720"/>
      <c r="C767" s="172"/>
      <c r="D767" s="720"/>
      <c r="E767" s="1001"/>
      <c r="F767" s="1002"/>
      <c r="G767" s="718"/>
      <c r="H767" s="171">
        <v>8</v>
      </c>
      <c r="I767" s="720"/>
      <c r="J767" s="929"/>
      <c r="K767" s="930"/>
      <c r="L767" s="930"/>
      <c r="M767" s="930"/>
      <c r="N767" s="931"/>
      <c r="O767" s="929"/>
      <c r="P767" s="930"/>
      <c r="Q767" s="931"/>
      <c r="R767" s="929"/>
      <c r="S767" s="931"/>
      <c r="T767" s="158"/>
      <c r="U767" s="175"/>
      <c r="V767" s="176"/>
      <c r="W767" s="176"/>
      <c r="X767" s="176"/>
      <c r="Y767" s="177"/>
    </row>
    <row r="768" spans="1:25" ht="12" customHeight="1">
      <c r="A768" s="714"/>
      <c r="B768" s="715"/>
      <c r="C768" s="167"/>
      <c r="D768" s="715"/>
      <c r="E768" s="718"/>
      <c r="F768" s="718"/>
      <c r="G768" s="718"/>
      <c r="H768" s="714"/>
      <c r="I768" s="715"/>
      <c r="J768" s="715"/>
      <c r="K768" s="715"/>
      <c r="L768" s="715"/>
      <c r="M768" s="715"/>
      <c r="N768" s="715"/>
      <c r="O768" s="715"/>
      <c r="P768" s="715"/>
      <c r="Q768" s="715"/>
      <c r="R768" s="715"/>
      <c r="S768" s="715"/>
      <c r="T768" s="158"/>
      <c r="U768" s="158"/>
      <c r="V768" s="158"/>
      <c r="W768" s="158"/>
      <c r="X768" s="158"/>
      <c r="Y768" s="158"/>
    </row>
    <row r="769" spans="1:25" ht="38.25" customHeight="1">
      <c r="A769" s="942" t="s">
        <v>360</v>
      </c>
      <c r="B769" s="943"/>
      <c r="C769" s="943"/>
      <c r="D769" s="944"/>
      <c r="E769" s="929" t="s">
        <v>4</v>
      </c>
      <c r="F769" s="931"/>
      <c r="G769" s="945">
        <f>G736</f>
        <v>46271</v>
      </c>
      <c r="H769" s="946"/>
      <c r="I769" s="947"/>
      <c r="J769" s="929" t="s">
        <v>5</v>
      </c>
      <c r="K769" s="931"/>
      <c r="L769" s="948" t="str">
        <f>L736</f>
        <v>Tilsley</v>
      </c>
      <c r="M769" s="949"/>
      <c r="N769" s="949"/>
      <c r="O769" s="949"/>
      <c r="P769" s="949"/>
      <c r="Q769" s="950"/>
      <c r="R769" s="929" t="s">
        <v>340</v>
      </c>
      <c r="S769" s="931"/>
      <c r="T769" s="948" t="str">
        <f>T736</f>
        <v>Oxfordshire Track and Field League 2026</v>
      </c>
      <c r="U769" s="949"/>
      <c r="V769" s="949"/>
      <c r="W769" s="949"/>
      <c r="X769" s="949"/>
      <c r="Y769" s="950"/>
    </row>
    <row r="770" spans="1:25" ht="38.25" customHeight="1">
      <c r="A770" s="929" t="s">
        <v>283</v>
      </c>
      <c r="B770" s="931"/>
      <c r="C770" s="948" t="str">
        <f>C737</f>
        <v>Long Jump U18 Women (0 athletes)</v>
      </c>
      <c r="D770" s="950"/>
      <c r="E770" s="929" t="s">
        <v>341</v>
      </c>
      <c r="F770" s="931"/>
      <c r="G770" s="951">
        <f>G737</f>
        <v>0.625</v>
      </c>
      <c r="H770" s="952"/>
      <c r="I770" s="953"/>
      <c r="J770" s="929" t="s">
        <v>342</v>
      </c>
      <c r="K770" s="930"/>
      <c r="L770" s="956">
        <f>L737</f>
        <v>5.4</v>
      </c>
      <c r="M770" s="957"/>
      <c r="N770" s="998" t="s">
        <v>361</v>
      </c>
      <c r="O770" s="999"/>
      <c r="P770" s="999"/>
      <c r="Q770" s="999"/>
      <c r="R770" s="999"/>
      <c r="S770" s="999"/>
      <c r="T770" s="999"/>
      <c r="U770" s="999"/>
      <c r="V770" s="999"/>
      <c r="W770" s="999"/>
      <c r="X770" s="999"/>
      <c r="Y770" s="1000"/>
    </row>
    <row r="771" spans="1:25" ht="20.25" customHeight="1">
      <c r="A771" s="158"/>
      <c r="B771" s="158"/>
      <c r="C771" s="158"/>
      <c r="D771" s="159"/>
      <c r="E771" s="715"/>
      <c r="F771" s="715"/>
      <c r="G771" s="160"/>
      <c r="H771" s="160"/>
      <c r="I771" s="715"/>
      <c r="J771" s="715"/>
      <c r="K771" s="713"/>
      <c r="L771" s="713"/>
      <c r="M771" s="713"/>
      <c r="N771" s="161"/>
      <c r="O771" s="161"/>
      <c r="P771" s="162"/>
      <c r="Q771" s="161"/>
      <c r="R771" s="163"/>
      <c r="S771" s="163"/>
      <c r="T771" s="163"/>
      <c r="U771" s="163"/>
      <c r="V771" s="163"/>
      <c r="W771" s="163"/>
      <c r="X771" s="163"/>
      <c r="Y771" s="163"/>
    </row>
    <row r="772" spans="1:25" ht="38.25" customHeight="1">
      <c r="A772" s="958" t="s">
        <v>344</v>
      </c>
      <c r="B772" s="960" t="s">
        <v>302</v>
      </c>
      <c r="C772" s="960" t="s">
        <v>345</v>
      </c>
      <c r="D772" s="960" t="s">
        <v>346</v>
      </c>
      <c r="E772" s="962" t="s">
        <v>362</v>
      </c>
      <c r="F772" s="963"/>
      <c r="G772" s="962" t="s">
        <v>363</v>
      </c>
      <c r="H772" s="963"/>
      <c r="I772" s="962" t="s">
        <v>364</v>
      </c>
      <c r="J772" s="963"/>
      <c r="K772" s="962" t="s">
        <v>365</v>
      </c>
      <c r="L772" s="963"/>
      <c r="M772" s="987" t="s">
        <v>366</v>
      </c>
      <c r="N772" s="988"/>
      <c r="O772" s="962" t="s">
        <v>367</v>
      </c>
      <c r="P772" s="963"/>
      <c r="Q772" s="962" t="s">
        <v>368</v>
      </c>
      <c r="R772" s="963"/>
      <c r="S772" s="962" t="s">
        <v>369</v>
      </c>
      <c r="T772" s="963"/>
      <c r="U772" s="962" t="s">
        <v>370</v>
      </c>
      <c r="V772" s="963"/>
      <c r="W772" s="938" t="s">
        <v>350</v>
      </c>
      <c r="X772" s="940" t="s">
        <v>351</v>
      </c>
      <c r="Y772" s="941"/>
    </row>
    <row r="773" spans="1:25" ht="20.25" customHeight="1">
      <c r="A773" s="959"/>
      <c r="B773" s="961"/>
      <c r="C773" s="961"/>
      <c r="D773" s="961"/>
      <c r="E773" s="940" t="s">
        <v>352</v>
      </c>
      <c r="F773" s="941"/>
      <c r="G773" s="940" t="s">
        <v>352</v>
      </c>
      <c r="H773" s="941"/>
      <c r="I773" s="940" t="s">
        <v>352</v>
      </c>
      <c r="J773" s="941"/>
      <c r="K773" s="940" t="s">
        <v>352</v>
      </c>
      <c r="L773" s="941"/>
      <c r="M773" s="989"/>
      <c r="N773" s="990"/>
      <c r="O773" s="940" t="s">
        <v>352</v>
      </c>
      <c r="P773" s="941"/>
      <c r="Q773" s="940" t="s">
        <v>352</v>
      </c>
      <c r="R773" s="941"/>
      <c r="S773" s="940" t="s">
        <v>352</v>
      </c>
      <c r="T773" s="941"/>
      <c r="U773" s="940" t="s">
        <v>352</v>
      </c>
      <c r="V773" s="941"/>
      <c r="W773" s="939"/>
      <c r="X773" s="719" t="s">
        <v>71</v>
      </c>
      <c r="Y773" s="719" t="s">
        <v>65</v>
      </c>
    </row>
    <row r="774" spans="1:25" ht="24" customHeight="1">
      <c r="A774" s="717">
        <v>17</v>
      </c>
      <c r="B774" s="755" t="str" cm="1">
        <f t="array" ref="B774">IFERROR(_xlfn.DROP(_xlfn.ANCHORARRAY(DataCalcs!$CQ$495),16),"")</f>
        <v/>
      </c>
      <c r="C774" s="754"/>
      <c r="D774" s="754"/>
      <c r="E774" s="934"/>
      <c r="F774" s="935"/>
      <c r="G774" s="934"/>
      <c r="H774" s="935"/>
      <c r="I774" s="934"/>
      <c r="J774" s="935"/>
      <c r="K774" s="929" t="s">
        <v>371</v>
      </c>
      <c r="L774" s="931"/>
      <c r="M774" s="929" t="s">
        <v>371</v>
      </c>
      <c r="N774" s="931"/>
      <c r="O774" s="929" t="s">
        <v>371</v>
      </c>
      <c r="P774" s="931"/>
      <c r="Q774" s="929" t="s">
        <v>371</v>
      </c>
      <c r="R774" s="931"/>
      <c r="S774" s="929" t="s">
        <v>371</v>
      </c>
      <c r="T774" s="931"/>
      <c r="U774" s="968"/>
      <c r="V774" s="957"/>
      <c r="W774" s="720"/>
      <c r="X774" s="720"/>
      <c r="Y774" s="720"/>
    </row>
    <row r="775" spans="1:25" ht="24" customHeight="1">
      <c r="A775" s="717">
        <v>18</v>
      </c>
      <c r="B775" s="755"/>
      <c r="C775" s="754"/>
      <c r="D775" s="754"/>
      <c r="E775" s="934"/>
      <c r="F775" s="935"/>
      <c r="G775" s="934"/>
      <c r="H775" s="935"/>
      <c r="I775" s="934"/>
      <c r="J775" s="935"/>
      <c r="K775" s="929" t="s">
        <v>371</v>
      </c>
      <c r="L775" s="931"/>
      <c r="M775" s="929" t="s">
        <v>371</v>
      </c>
      <c r="N775" s="931"/>
      <c r="O775" s="929" t="s">
        <v>371</v>
      </c>
      <c r="P775" s="931"/>
      <c r="Q775" s="929" t="s">
        <v>371</v>
      </c>
      <c r="R775" s="931"/>
      <c r="S775" s="929" t="s">
        <v>371</v>
      </c>
      <c r="T775" s="931"/>
      <c r="U775" s="968"/>
      <c r="V775" s="957"/>
      <c r="W775" s="720"/>
      <c r="X775" s="720"/>
      <c r="Y775" s="720"/>
    </row>
    <row r="776" spans="1:25" ht="24" customHeight="1">
      <c r="A776" s="720">
        <v>19</v>
      </c>
      <c r="B776" s="755"/>
      <c r="C776" s="754"/>
      <c r="D776" s="754"/>
      <c r="E776" s="934"/>
      <c r="F776" s="935"/>
      <c r="G776" s="934"/>
      <c r="H776" s="935"/>
      <c r="I776" s="934"/>
      <c r="J776" s="935"/>
      <c r="K776" s="929" t="s">
        <v>371</v>
      </c>
      <c r="L776" s="931"/>
      <c r="M776" s="929" t="s">
        <v>371</v>
      </c>
      <c r="N776" s="931"/>
      <c r="O776" s="929" t="s">
        <v>371</v>
      </c>
      <c r="P776" s="931"/>
      <c r="Q776" s="929" t="s">
        <v>371</v>
      </c>
      <c r="R776" s="931"/>
      <c r="S776" s="929" t="s">
        <v>371</v>
      </c>
      <c r="T776" s="931"/>
      <c r="U776" s="968"/>
      <c r="V776" s="957"/>
      <c r="W776" s="720"/>
      <c r="X776" s="720"/>
      <c r="Y776" s="720"/>
    </row>
    <row r="777" spans="1:25" ht="24" customHeight="1">
      <c r="A777" s="720">
        <v>20</v>
      </c>
      <c r="B777" s="755"/>
      <c r="C777" s="754"/>
      <c r="D777" s="754"/>
      <c r="E777" s="934"/>
      <c r="F777" s="935"/>
      <c r="G777" s="934"/>
      <c r="H777" s="935"/>
      <c r="I777" s="934"/>
      <c r="J777" s="935"/>
      <c r="K777" s="929" t="s">
        <v>371</v>
      </c>
      <c r="L777" s="931"/>
      <c r="M777" s="929" t="s">
        <v>371</v>
      </c>
      <c r="N777" s="931"/>
      <c r="O777" s="929" t="s">
        <v>371</v>
      </c>
      <c r="P777" s="931"/>
      <c r="Q777" s="929" t="s">
        <v>371</v>
      </c>
      <c r="R777" s="931"/>
      <c r="S777" s="929" t="s">
        <v>371</v>
      </c>
      <c r="T777" s="931"/>
      <c r="U777" s="968"/>
      <c r="V777" s="957"/>
      <c r="W777" s="720"/>
      <c r="X777" s="720"/>
      <c r="Y777" s="720"/>
    </row>
    <row r="778" spans="1:25" ht="24" customHeight="1">
      <c r="A778" s="720">
        <v>21</v>
      </c>
      <c r="B778" s="755"/>
      <c r="C778" s="754"/>
      <c r="D778" s="754"/>
      <c r="E778" s="934"/>
      <c r="F778" s="935"/>
      <c r="G778" s="934"/>
      <c r="H778" s="935"/>
      <c r="I778" s="934"/>
      <c r="J778" s="935"/>
      <c r="K778" s="929" t="s">
        <v>371</v>
      </c>
      <c r="L778" s="931"/>
      <c r="M778" s="929" t="s">
        <v>371</v>
      </c>
      <c r="N778" s="931"/>
      <c r="O778" s="929" t="s">
        <v>371</v>
      </c>
      <c r="P778" s="931"/>
      <c r="Q778" s="929" t="s">
        <v>371</v>
      </c>
      <c r="R778" s="931"/>
      <c r="S778" s="929" t="s">
        <v>371</v>
      </c>
      <c r="T778" s="931"/>
      <c r="U778" s="968"/>
      <c r="V778" s="957"/>
      <c r="W778" s="720"/>
      <c r="X778" s="720"/>
      <c r="Y778" s="720"/>
    </row>
    <row r="779" spans="1:25" ht="24" customHeight="1">
      <c r="A779" s="720">
        <v>22</v>
      </c>
      <c r="B779" s="755"/>
      <c r="C779" s="754"/>
      <c r="D779" s="754"/>
      <c r="E779" s="934"/>
      <c r="F779" s="935"/>
      <c r="G779" s="934"/>
      <c r="H779" s="935"/>
      <c r="I779" s="934"/>
      <c r="J779" s="935"/>
      <c r="K779" s="929" t="s">
        <v>371</v>
      </c>
      <c r="L779" s="931"/>
      <c r="M779" s="929" t="s">
        <v>371</v>
      </c>
      <c r="N779" s="931"/>
      <c r="O779" s="929" t="s">
        <v>371</v>
      </c>
      <c r="P779" s="931"/>
      <c r="Q779" s="929" t="s">
        <v>371</v>
      </c>
      <c r="R779" s="931"/>
      <c r="S779" s="929" t="s">
        <v>371</v>
      </c>
      <c r="T779" s="931"/>
      <c r="U779" s="968"/>
      <c r="V779" s="957"/>
      <c r="W779" s="720"/>
      <c r="X779" s="720"/>
      <c r="Y779" s="720"/>
    </row>
    <row r="780" spans="1:25" ht="24" customHeight="1">
      <c r="A780" s="720">
        <v>23</v>
      </c>
      <c r="B780" s="755"/>
      <c r="C780" s="754"/>
      <c r="D780" s="754"/>
      <c r="E780" s="934"/>
      <c r="F780" s="935"/>
      <c r="G780" s="934"/>
      <c r="H780" s="935"/>
      <c r="I780" s="934"/>
      <c r="J780" s="935"/>
      <c r="K780" s="929" t="s">
        <v>371</v>
      </c>
      <c r="L780" s="931"/>
      <c r="M780" s="929" t="s">
        <v>371</v>
      </c>
      <c r="N780" s="931"/>
      <c r="O780" s="929" t="s">
        <v>371</v>
      </c>
      <c r="P780" s="931"/>
      <c r="Q780" s="929" t="s">
        <v>371</v>
      </c>
      <c r="R780" s="931"/>
      <c r="S780" s="929" t="s">
        <v>371</v>
      </c>
      <c r="T780" s="931"/>
      <c r="U780" s="968"/>
      <c r="V780" s="957"/>
      <c r="W780" s="720"/>
      <c r="X780" s="720"/>
      <c r="Y780" s="720"/>
    </row>
    <row r="781" spans="1:25" ht="24" customHeight="1">
      <c r="A781" s="720">
        <v>24</v>
      </c>
      <c r="B781" s="755"/>
      <c r="C781" s="754"/>
      <c r="D781" s="754"/>
      <c r="E781" s="934"/>
      <c r="F781" s="935"/>
      <c r="G781" s="934"/>
      <c r="H781" s="935"/>
      <c r="I781" s="934"/>
      <c r="J781" s="935"/>
      <c r="K781" s="929" t="s">
        <v>371</v>
      </c>
      <c r="L781" s="931"/>
      <c r="M781" s="929" t="s">
        <v>371</v>
      </c>
      <c r="N781" s="931"/>
      <c r="O781" s="929" t="s">
        <v>371</v>
      </c>
      <c r="P781" s="931"/>
      <c r="Q781" s="929" t="s">
        <v>371</v>
      </c>
      <c r="R781" s="931"/>
      <c r="S781" s="929" t="s">
        <v>371</v>
      </c>
      <c r="T781" s="931"/>
      <c r="U781" s="968"/>
      <c r="V781" s="957"/>
      <c r="W781" s="720"/>
      <c r="X781" s="720"/>
      <c r="Y781" s="720"/>
    </row>
    <row r="782" spans="1:25" ht="24" customHeight="1">
      <c r="A782" s="720">
        <v>25</v>
      </c>
      <c r="B782" s="755"/>
      <c r="C782" s="754"/>
      <c r="D782" s="754"/>
      <c r="E782" s="934"/>
      <c r="F782" s="935"/>
      <c r="G782" s="934"/>
      <c r="H782" s="935"/>
      <c r="I782" s="934"/>
      <c r="J782" s="935"/>
      <c r="K782" s="929" t="s">
        <v>371</v>
      </c>
      <c r="L782" s="931"/>
      <c r="M782" s="929" t="s">
        <v>371</v>
      </c>
      <c r="N782" s="931"/>
      <c r="O782" s="929" t="s">
        <v>371</v>
      </c>
      <c r="P782" s="931"/>
      <c r="Q782" s="929" t="s">
        <v>371</v>
      </c>
      <c r="R782" s="931"/>
      <c r="S782" s="929" t="s">
        <v>371</v>
      </c>
      <c r="T782" s="931"/>
      <c r="U782" s="968"/>
      <c r="V782" s="957"/>
      <c r="W782" s="720"/>
      <c r="X782" s="720"/>
      <c r="Y782" s="720"/>
    </row>
    <row r="783" spans="1:25" ht="24" customHeight="1">
      <c r="A783" s="720">
        <v>26</v>
      </c>
      <c r="B783" s="755"/>
      <c r="C783" s="754"/>
      <c r="D783" s="754"/>
      <c r="E783" s="934"/>
      <c r="F783" s="935"/>
      <c r="G783" s="934"/>
      <c r="H783" s="935"/>
      <c r="I783" s="934"/>
      <c r="J783" s="935"/>
      <c r="K783" s="929" t="s">
        <v>371</v>
      </c>
      <c r="L783" s="931"/>
      <c r="M783" s="929" t="s">
        <v>371</v>
      </c>
      <c r="N783" s="931"/>
      <c r="O783" s="929" t="s">
        <v>371</v>
      </c>
      <c r="P783" s="931"/>
      <c r="Q783" s="929" t="s">
        <v>371</v>
      </c>
      <c r="R783" s="931"/>
      <c r="S783" s="929" t="s">
        <v>371</v>
      </c>
      <c r="T783" s="931"/>
      <c r="U783" s="968"/>
      <c r="V783" s="957"/>
      <c r="W783" s="720"/>
      <c r="X783" s="720"/>
      <c r="Y783" s="720"/>
    </row>
    <row r="784" spans="1:25" ht="24" customHeight="1">
      <c r="A784" s="720">
        <v>27</v>
      </c>
      <c r="B784" s="755"/>
      <c r="C784" s="754"/>
      <c r="D784" s="754"/>
      <c r="E784" s="934"/>
      <c r="F784" s="935"/>
      <c r="G784" s="934"/>
      <c r="H784" s="935"/>
      <c r="I784" s="934"/>
      <c r="J784" s="935"/>
      <c r="K784" s="929" t="s">
        <v>371</v>
      </c>
      <c r="L784" s="931"/>
      <c r="M784" s="929" t="s">
        <v>371</v>
      </c>
      <c r="N784" s="931"/>
      <c r="O784" s="929" t="s">
        <v>371</v>
      </c>
      <c r="P784" s="931"/>
      <c r="Q784" s="929" t="s">
        <v>371</v>
      </c>
      <c r="R784" s="931"/>
      <c r="S784" s="929" t="s">
        <v>371</v>
      </c>
      <c r="T784" s="931"/>
      <c r="U784" s="968"/>
      <c r="V784" s="957"/>
      <c r="W784" s="720"/>
      <c r="X784" s="720"/>
      <c r="Y784" s="720"/>
    </row>
    <row r="785" spans="1:25" ht="24" customHeight="1">
      <c r="A785" s="720">
        <v>28</v>
      </c>
      <c r="B785" s="755"/>
      <c r="C785" s="754"/>
      <c r="D785" s="754"/>
      <c r="E785" s="934"/>
      <c r="F785" s="935"/>
      <c r="G785" s="934"/>
      <c r="H785" s="935"/>
      <c r="I785" s="934"/>
      <c r="J785" s="935"/>
      <c r="K785" s="929" t="s">
        <v>371</v>
      </c>
      <c r="L785" s="931"/>
      <c r="M785" s="929" t="s">
        <v>371</v>
      </c>
      <c r="N785" s="931"/>
      <c r="O785" s="929" t="s">
        <v>371</v>
      </c>
      <c r="P785" s="931"/>
      <c r="Q785" s="929" t="s">
        <v>371</v>
      </c>
      <c r="R785" s="931"/>
      <c r="S785" s="929" t="s">
        <v>371</v>
      </c>
      <c r="T785" s="931"/>
      <c r="U785" s="968"/>
      <c r="V785" s="957"/>
      <c r="W785" s="716"/>
      <c r="X785" s="716"/>
      <c r="Y785" s="716"/>
    </row>
    <row r="786" spans="1:25" ht="24" customHeight="1">
      <c r="A786" s="720">
        <v>29</v>
      </c>
      <c r="B786" s="755"/>
      <c r="C786" s="754"/>
      <c r="D786" s="754"/>
      <c r="E786" s="934"/>
      <c r="F786" s="935"/>
      <c r="G786" s="934"/>
      <c r="H786" s="935"/>
      <c r="I786" s="934"/>
      <c r="J786" s="935"/>
      <c r="K786" s="929" t="s">
        <v>371</v>
      </c>
      <c r="L786" s="931"/>
      <c r="M786" s="929" t="s">
        <v>371</v>
      </c>
      <c r="N786" s="931"/>
      <c r="O786" s="929" t="s">
        <v>371</v>
      </c>
      <c r="P786" s="931"/>
      <c r="Q786" s="929" t="s">
        <v>371</v>
      </c>
      <c r="R786" s="931"/>
      <c r="S786" s="929" t="s">
        <v>371</v>
      </c>
      <c r="T786" s="931"/>
      <c r="U786" s="968"/>
      <c r="V786" s="957"/>
      <c r="W786" s="720"/>
      <c r="X786" s="720"/>
      <c r="Y786" s="720"/>
    </row>
    <row r="787" spans="1:25" ht="24" customHeight="1">
      <c r="A787" s="720">
        <v>30</v>
      </c>
      <c r="B787" s="755"/>
      <c r="C787" s="754"/>
      <c r="D787" s="754"/>
      <c r="E787" s="934"/>
      <c r="F787" s="935"/>
      <c r="G787" s="934"/>
      <c r="H787" s="935"/>
      <c r="I787" s="934"/>
      <c r="J787" s="935"/>
      <c r="K787" s="929" t="s">
        <v>371</v>
      </c>
      <c r="L787" s="931"/>
      <c r="M787" s="929" t="s">
        <v>371</v>
      </c>
      <c r="N787" s="931"/>
      <c r="O787" s="929" t="s">
        <v>371</v>
      </c>
      <c r="P787" s="931"/>
      <c r="Q787" s="929" t="s">
        <v>371</v>
      </c>
      <c r="R787" s="931"/>
      <c r="S787" s="929" t="s">
        <v>371</v>
      </c>
      <c r="T787" s="931"/>
      <c r="U787" s="968"/>
      <c r="V787" s="957"/>
      <c r="W787" s="720"/>
      <c r="X787" s="720"/>
      <c r="Y787" s="720"/>
    </row>
    <row r="788" spans="1:25" ht="24" customHeight="1">
      <c r="A788" s="720">
        <v>31</v>
      </c>
      <c r="B788" s="755"/>
      <c r="C788" s="754"/>
      <c r="D788" s="754"/>
      <c r="E788" s="934"/>
      <c r="F788" s="935"/>
      <c r="G788" s="934"/>
      <c r="H788" s="935"/>
      <c r="I788" s="934"/>
      <c r="J788" s="935"/>
      <c r="K788" s="929" t="s">
        <v>371</v>
      </c>
      <c r="L788" s="931"/>
      <c r="M788" s="929" t="s">
        <v>371</v>
      </c>
      <c r="N788" s="931"/>
      <c r="O788" s="929" t="s">
        <v>371</v>
      </c>
      <c r="P788" s="931"/>
      <c r="Q788" s="929" t="s">
        <v>371</v>
      </c>
      <c r="R788" s="931"/>
      <c r="S788" s="929" t="s">
        <v>371</v>
      </c>
      <c r="T788" s="931"/>
      <c r="U788" s="968"/>
      <c r="V788" s="957"/>
      <c r="W788" s="720"/>
      <c r="X788" s="720"/>
      <c r="Y788" s="720"/>
    </row>
    <row r="789" spans="1:25" ht="24" customHeight="1">
      <c r="A789" s="720">
        <v>32</v>
      </c>
      <c r="B789" s="755"/>
      <c r="C789" s="754"/>
      <c r="D789" s="754"/>
      <c r="E789" s="934"/>
      <c r="F789" s="935"/>
      <c r="G789" s="934"/>
      <c r="H789" s="935"/>
      <c r="I789" s="934"/>
      <c r="J789" s="935"/>
      <c r="K789" s="929" t="s">
        <v>371</v>
      </c>
      <c r="L789" s="931"/>
      <c r="M789" s="929" t="s">
        <v>371</v>
      </c>
      <c r="N789" s="931"/>
      <c r="O789" s="929" t="s">
        <v>371</v>
      </c>
      <c r="P789" s="931"/>
      <c r="Q789" s="929" t="s">
        <v>371</v>
      </c>
      <c r="R789" s="931"/>
      <c r="S789" s="929" t="s">
        <v>371</v>
      </c>
      <c r="T789" s="931"/>
      <c r="U789" s="968"/>
      <c r="V789" s="957"/>
      <c r="W789" s="720"/>
      <c r="X789" s="720"/>
      <c r="Y789" s="720"/>
    </row>
    <row r="790" spans="1:25" ht="20.25" customHeight="1">
      <c r="A790" s="158"/>
      <c r="B790" s="158"/>
      <c r="C790" s="167"/>
      <c r="D790" s="167"/>
      <c r="E790" s="158"/>
      <c r="F790" s="158"/>
      <c r="G790" s="158"/>
      <c r="H790" s="158"/>
      <c r="I790" s="158"/>
      <c r="J790" s="158"/>
      <c r="K790" s="158"/>
      <c r="L790" s="158"/>
      <c r="M790" s="158"/>
      <c r="N790" s="158"/>
      <c r="O790" s="158"/>
      <c r="P790" s="158"/>
      <c r="Q790" s="158"/>
      <c r="R790" s="158"/>
      <c r="S790" s="158"/>
      <c r="T790" s="158"/>
      <c r="U790" s="158"/>
      <c r="V790" s="158"/>
      <c r="W790" s="158"/>
      <c r="X790" s="158"/>
      <c r="Y790" s="158"/>
    </row>
    <row r="791" spans="1:25" ht="20.25" customHeight="1">
      <c r="A791" s="928"/>
      <c r="B791" s="928"/>
      <c r="C791" s="928"/>
      <c r="D791" s="928"/>
      <c r="E791" s="928"/>
      <c r="F791" s="928"/>
      <c r="G791" s="715"/>
      <c r="H791" s="928"/>
      <c r="I791" s="928"/>
      <c r="J791" s="928"/>
      <c r="K791" s="928"/>
      <c r="L791" s="928"/>
      <c r="M791" s="928"/>
      <c r="N791" s="928"/>
      <c r="O791" s="928"/>
      <c r="P791" s="928"/>
      <c r="Q791" s="928"/>
      <c r="R791" s="928"/>
      <c r="S791" s="928"/>
      <c r="T791" s="158"/>
      <c r="U791" s="929" t="s">
        <v>355</v>
      </c>
      <c r="V791" s="930"/>
      <c r="W791" s="930"/>
      <c r="X791" s="930"/>
      <c r="Y791" s="931"/>
    </row>
    <row r="792" spans="1:25" ht="20.25" customHeight="1">
      <c r="A792" s="158"/>
      <c r="B792" s="715"/>
      <c r="C792" s="715"/>
      <c r="D792" s="715"/>
      <c r="E792" s="979"/>
      <c r="F792" s="979"/>
      <c r="G792" s="715"/>
      <c r="H792" s="158"/>
      <c r="I792" s="715"/>
      <c r="J792" s="928"/>
      <c r="K792" s="928"/>
      <c r="L792" s="928"/>
      <c r="M792" s="928"/>
      <c r="N792" s="928"/>
      <c r="O792" s="928"/>
      <c r="P792" s="928"/>
      <c r="Q792" s="928"/>
      <c r="R792" s="979"/>
      <c r="S792" s="979"/>
      <c r="T792" s="158"/>
      <c r="U792" s="169"/>
      <c r="V792" s="158"/>
      <c r="W792" s="158"/>
      <c r="X792" s="158"/>
      <c r="Y792" s="170"/>
    </row>
    <row r="793" spans="1:25" ht="20.25" customHeight="1">
      <c r="A793" s="714"/>
      <c r="B793" s="715"/>
      <c r="C793" s="167"/>
      <c r="D793" s="715"/>
      <c r="E793" s="978"/>
      <c r="F793" s="978"/>
      <c r="G793" s="718"/>
      <c r="H793" s="714"/>
      <c r="I793" s="715"/>
      <c r="J793" s="928"/>
      <c r="K793" s="928"/>
      <c r="L793" s="928"/>
      <c r="M793" s="928"/>
      <c r="N793" s="928"/>
      <c r="O793" s="928"/>
      <c r="P793" s="928"/>
      <c r="Q793" s="928"/>
      <c r="R793" s="928"/>
      <c r="S793" s="928"/>
      <c r="T793" s="158"/>
      <c r="U793" s="169"/>
      <c r="V793" s="158"/>
      <c r="W793" s="158"/>
      <c r="X793" s="158"/>
      <c r="Y793" s="170"/>
    </row>
    <row r="794" spans="1:25" ht="20.25" customHeight="1">
      <c r="A794" s="714"/>
      <c r="B794" s="715"/>
      <c r="C794" s="167"/>
      <c r="D794" s="715"/>
      <c r="E794" s="978"/>
      <c r="F794" s="978"/>
      <c r="G794" s="718"/>
      <c r="H794" s="714"/>
      <c r="I794" s="715"/>
      <c r="J794" s="928"/>
      <c r="K794" s="928"/>
      <c r="L794" s="928"/>
      <c r="M794" s="928"/>
      <c r="N794" s="928"/>
      <c r="O794" s="928"/>
      <c r="P794" s="928"/>
      <c r="Q794" s="928"/>
      <c r="R794" s="928"/>
      <c r="S794" s="928"/>
      <c r="T794" s="158"/>
      <c r="U794" s="169"/>
      <c r="V794" s="158"/>
      <c r="W794" s="158"/>
      <c r="X794" s="158"/>
      <c r="Y794" s="170"/>
    </row>
    <row r="795" spans="1:25" ht="20.25" customHeight="1">
      <c r="A795" s="714"/>
      <c r="B795" s="715"/>
      <c r="C795" s="167"/>
      <c r="D795" s="715"/>
      <c r="E795" s="978"/>
      <c r="F795" s="978"/>
      <c r="G795" s="718"/>
      <c r="H795" s="714"/>
      <c r="I795" s="715"/>
      <c r="J795" s="928"/>
      <c r="K795" s="928"/>
      <c r="L795" s="928"/>
      <c r="M795" s="928"/>
      <c r="N795" s="928"/>
      <c r="O795" s="928"/>
      <c r="P795" s="928"/>
      <c r="Q795" s="928"/>
      <c r="R795" s="928"/>
      <c r="S795" s="928"/>
      <c r="U795" s="173"/>
      <c r="Y795" s="174"/>
    </row>
    <row r="796" spans="1:25" ht="20.25" customHeight="1">
      <c r="A796" s="714"/>
      <c r="B796" s="715"/>
      <c r="C796" s="167"/>
      <c r="D796" s="715"/>
      <c r="E796" s="978"/>
      <c r="F796" s="978"/>
      <c r="G796" s="718"/>
      <c r="H796" s="714"/>
      <c r="I796" s="715"/>
      <c r="J796" s="928"/>
      <c r="K796" s="928"/>
      <c r="L796" s="928"/>
      <c r="M796" s="928"/>
      <c r="N796" s="928"/>
      <c r="O796" s="928"/>
      <c r="P796" s="928"/>
      <c r="Q796" s="928"/>
      <c r="R796" s="928"/>
      <c r="S796" s="928"/>
      <c r="T796" s="158"/>
      <c r="U796" s="929" t="s">
        <v>358</v>
      </c>
      <c r="V796" s="930"/>
      <c r="W796" s="930"/>
      <c r="X796" s="930"/>
      <c r="Y796" s="931"/>
    </row>
    <row r="797" spans="1:25" ht="20.25" customHeight="1">
      <c r="A797" s="714"/>
      <c r="B797" s="715"/>
      <c r="C797" s="167"/>
      <c r="D797" s="715"/>
      <c r="E797" s="978"/>
      <c r="F797" s="978"/>
      <c r="G797" s="718"/>
      <c r="H797" s="714"/>
      <c r="I797" s="715"/>
      <c r="J797" s="928"/>
      <c r="K797" s="928"/>
      <c r="L797" s="928"/>
      <c r="M797" s="928"/>
      <c r="N797" s="928"/>
      <c r="O797" s="928"/>
      <c r="P797" s="928"/>
      <c r="Q797" s="928"/>
      <c r="R797" s="928"/>
      <c r="S797" s="928"/>
      <c r="T797" s="158"/>
      <c r="U797" s="492"/>
      <c r="V797" s="715"/>
      <c r="W797" s="715"/>
      <c r="X797" s="715"/>
      <c r="Y797" s="493"/>
    </row>
    <row r="798" spans="1:25" ht="20.25" customHeight="1">
      <c r="A798" s="714"/>
      <c r="B798" s="715"/>
      <c r="C798" s="167"/>
      <c r="D798" s="715"/>
      <c r="E798" s="978"/>
      <c r="F798" s="978"/>
      <c r="G798" s="718"/>
      <c r="H798" s="714"/>
      <c r="I798" s="715"/>
      <c r="J798" s="928"/>
      <c r="K798" s="928"/>
      <c r="L798" s="928"/>
      <c r="M798" s="928"/>
      <c r="N798" s="928"/>
      <c r="O798" s="928"/>
      <c r="P798" s="928"/>
      <c r="Q798" s="928"/>
      <c r="R798" s="928"/>
      <c r="S798" s="928"/>
      <c r="T798" s="158"/>
      <c r="U798" s="492"/>
      <c r="V798" s="715"/>
      <c r="W798" s="715"/>
      <c r="X798" s="715"/>
      <c r="Y798" s="493"/>
    </row>
    <row r="799" spans="1:25" ht="20.25" customHeight="1">
      <c r="A799" s="714"/>
      <c r="B799" s="715"/>
      <c r="C799" s="167"/>
      <c r="D799" s="715"/>
      <c r="E799" s="978"/>
      <c r="F799" s="978"/>
      <c r="G799" s="718"/>
      <c r="H799" s="714"/>
      <c r="I799" s="715"/>
      <c r="J799" s="928"/>
      <c r="K799" s="928"/>
      <c r="L799" s="928"/>
      <c r="M799" s="928"/>
      <c r="N799" s="928"/>
      <c r="O799" s="928"/>
      <c r="P799" s="928"/>
      <c r="Q799" s="928"/>
      <c r="R799" s="928"/>
      <c r="S799" s="928"/>
      <c r="U799" s="173"/>
      <c r="Y799" s="174"/>
    </row>
    <row r="800" spans="1:25" ht="20.25" customHeight="1">
      <c r="A800" s="714"/>
      <c r="B800" s="715"/>
      <c r="C800" s="167"/>
      <c r="D800" s="715"/>
      <c r="E800" s="978"/>
      <c r="F800" s="978"/>
      <c r="G800" s="718"/>
      <c r="H800" s="714"/>
      <c r="I800" s="715"/>
      <c r="J800" s="928"/>
      <c r="K800" s="928"/>
      <c r="L800" s="928"/>
      <c r="M800" s="928"/>
      <c r="N800" s="928"/>
      <c r="O800" s="928"/>
      <c r="P800" s="928"/>
      <c r="Q800" s="928"/>
      <c r="R800" s="928"/>
      <c r="S800" s="928"/>
      <c r="T800" s="158"/>
      <c r="U800" s="175"/>
      <c r="V800" s="176"/>
      <c r="W800" s="176"/>
      <c r="X800" s="176"/>
      <c r="Y800" s="177"/>
    </row>
    <row r="801" spans="1:25" ht="12" customHeight="1">
      <c r="A801" s="714"/>
      <c r="B801" s="715"/>
      <c r="C801" s="167"/>
      <c r="D801" s="715"/>
      <c r="E801" s="718"/>
      <c r="F801" s="718"/>
      <c r="G801" s="718"/>
      <c r="H801" s="714"/>
      <c r="I801" s="715"/>
      <c r="J801" s="715"/>
      <c r="K801" s="715"/>
      <c r="L801" s="715"/>
      <c r="M801" s="715"/>
      <c r="N801" s="715"/>
      <c r="O801" s="715"/>
      <c r="P801" s="715"/>
      <c r="Q801" s="715"/>
      <c r="R801" s="715"/>
      <c r="S801" s="715"/>
      <c r="T801" s="158"/>
      <c r="U801" s="158"/>
      <c r="V801" s="158"/>
      <c r="W801" s="158"/>
      <c r="X801" s="158"/>
      <c r="Y801" s="158"/>
    </row>
    <row r="802" spans="1:25" ht="38.25" customHeight="1">
      <c r="A802" s="942" t="s">
        <v>360</v>
      </c>
      <c r="B802" s="943"/>
      <c r="C802" s="943"/>
      <c r="D802" s="944"/>
      <c r="E802" s="929" t="s">
        <v>4</v>
      </c>
      <c r="F802" s="931"/>
      <c r="G802" s="945">
        <f>Boys!$G$3</f>
        <v>46271</v>
      </c>
      <c r="H802" s="946"/>
      <c r="I802" s="947"/>
      <c r="J802" s="929" t="s">
        <v>5</v>
      </c>
      <c r="K802" s="931"/>
      <c r="L802" s="948" t="str">
        <f>$L$10</f>
        <v>Tilsley</v>
      </c>
      <c r="M802" s="949"/>
      <c r="N802" s="949"/>
      <c r="O802" s="949"/>
      <c r="P802" s="949"/>
      <c r="Q802" s="950"/>
      <c r="R802" s="929" t="s">
        <v>340</v>
      </c>
      <c r="S802" s="931"/>
      <c r="T802" s="948" t="str">
        <f>'Read Me First'!$A$1</f>
        <v>Oxfordshire Track and Field League 2026</v>
      </c>
      <c r="U802" s="949"/>
      <c r="V802" s="949"/>
      <c r="W802" s="949"/>
      <c r="X802" s="949"/>
      <c r="Y802" s="950"/>
    </row>
    <row r="803" spans="1:25" ht="38.25" customHeight="1">
      <c r="A803" s="929" t="s">
        <v>283</v>
      </c>
      <c r="B803" s="931"/>
      <c r="C803" s="948" t="str">
        <f>"Shot U20 Women (" &amp;DataCalcs!$O$744 &amp; " athletes) - " &amp; DataTables!$R$134</f>
        <v>Shot U20 Women (0 athletes) - 4.00kg</v>
      </c>
      <c r="D803" s="950"/>
      <c r="E803" s="929" t="s">
        <v>341</v>
      </c>
      <c r="F803" s="931"/>
      <c r="G803" s="951">
        <f>DataTables!$Q$134</f>
        <v>0.5</v>
      </c>
      <c r="H803" s="952"/>
      <c r="I803" s="953"/>
      <c r="J803" s="929" t="s">
        <v>342</v>
      </c>
      <c r="K803" s="930"/>
      <c r="L803" s="956" t="str">
        <f>DataTables!$N$134</f>
        <v>n/a</v>
      </c>
      <c r="M803" s="957"/>
      <c r="N803" s="948" t="s">
        <v>361</v>
      </c>
      <c r="O803" s="949"/>
      <c r="P803" s="949"/>
      <c r="Q803" s="949"/>
      <c r="R803" s="949"/>
      <c r="S803" s="949"/>
      <c r="T803" s="949"/>
      <c r="U803" s="949"/>
      <c r="V803" s="949"/>
      <c r="W803" s="949"/>
      <c r="X803" s="949"/>
      <c r="Y803" s="950"/>
    </row>
    <row r="804" spans="1:25" ht="20.25" customHeight="1">
      <c r="A804" s="158"/>
      <c r="B804" s="158"/>
      <c r="C804" s="158"/>
      <c r="D804" s="159"/>
      <c r="E804" s="715"/>
      <c r="F804" s="715"/>
      <c r="G804" s="160"/>
      <c r="H804" s="160"/>
      <c r="I804" s="715"/>
      <c r="J804" s="715"/>
      <c r="K804" s="713"/>
      <c r="L804" s="713"/>
      <c r="M804" s="713"/>
      <c r="N804" s="161"/>
      <c r="O804" s="161"/>
      <c r="P804" s="162"/>
      <c r="Q804" s="161"/>
      <c r="R804" s="163"/>
      <c r="S804" s="163"/>
      <c r="T804" s="163"/>
      <c r="U804" s="163"/>
      <c r="V804" s="163"/>
      <c r="W804" s="163"/>
      <c r="X804" s="163"/>
      <c r="Y804" s="163"/>
    </row>
    <row r="805" spans="1:25" ht="38.25" customHeight="1">
      <c r="A805" s="958" t="s">
        <v>344</v>
      </c>
      <c r="B805" s="960" t="s">
        <v>302</v>
      </c>
      <c r="C805" s="960" t="s">
        <v>345</v>
      </c>
      <c r="D805" s="960" t="s">
        <v>346</v>
      </c>
      <c r="E805" s="962" t="s">
        <v>362</v>
      </c>
      <c r="F805" s="963"/>
      <c r="G805" s="962" t="s">
        <v>363</v>
      </c>
      <c r="H805" s="963"/>
      <c r="I805" s="962" t="s">
        <v>364</v>
      </c>
      <c r="J805" s="963"/>
      <c r="K805" s="962" t="s">
        <v>365</v>
      </c>
      <c r="L805" s="963"/>
      <c r="M805" s="987" t="s">
        <v>366</v>
      </c>
      <c r="N805" s="988"/>
      <c r="O805" s="962" t="s">
        <v>367</v>
      </c>
      <c r="P805" s="963"/>
      <c r="Q805" s="962" t="s">
        <v>368</v>
      </c>
      <c r="R805" s="963"/>
      <c r="S805" s="962" t="s">
        <v>369</v>
      </c>
      <c r="T805" s="963"/>
      <c r="U805" s="962" t="s">
        <v>370</v>
      </c>
      <c r="V805" s="963"/>
      <c r="W805" s="938" t="s">
        <v>350</v>
      </c>
      <c r="X805" s="940" t="s">
        <v>351</v>
      </c>
      <c r="Y805" s="941"/>
    </row>
    <row r="806" spans="1:25" ht="20.25" customHeight="1">
      <c r="A806" s="959"/>
      <c r="B806" s="961"/>
      <c r="C806" s="961"/>
      <c r="D806" s="961"/>
      <c r="E806" s="940" t="s">
        <v>352</v>
      </c>
      <c r="F806" s="941"/>
      <c r="G806" s="940" t="s">
        <v>352</v>
      </c>
      <c r="H806" s="941"/>
      <c r="I806" s="940" t="s">
        <v>352</v>
      </c>
      <c r="J806" s="941"/>
      <c r="K806" s="940" t="s">
        <v>352</v>
      </c>
      <c r="L806" s="941"/>
      <c r="M806" s="989"/>
      <c r="N806" s="990"/>
      <c r="O806" s="940" t="s">
        <v>352</v>
      </c>
      <c r="P806" s="941"/>
      <c r="Q806" s="940" t="s">
        <v>352</v>
      </c>
      <c r="R806" s="941"/>
      <c r="S806" s="940" t="s">
        <v>352</v>
      </c>
      <c r="T806" s="941"/>
      <c r="U806" s="940" t="s">
        <v>352</v>
      </c>
      <c r="V806" s="941"/>
      <c r="W806" s="939"/>
      <c r="X806" s="719" t="s">
        <v>71</v>
      </c>
      <c r="Y806" s="719" t="s">
        <v>65</v>
      </c>
    </row>
    <row r="807" spans="1:25" ht="24" customHeight="1">
      <c r="A807" s="717">
        <v>1</v>
      </c>
      <c r="B807" s="755" t="str" cm="1">
        <f t="array" ref="B807">IFERROR(_xlfn.TAKE(_xlfn.ANCHORARRAY(DataCalcs!$DO$577),16),"")</f>
        <v/>
      </c>
      <c r="C807" s="754"/>
      <c r="D807" s="754"/>
      <c r="E807" s="934"/>
      <c r="F807" s="935"/>
      <c r="G807" s="934"/>
      <c r="H807" s="935"/>
      <c r="I807" s="934"/>
      <c r="J807" s="935"/>
      <c r="K807" s="929" t="s">
        <v>371</v>
      </c>
      <c r="L807" s="931"/>
      <c r="M807" s="929" t="s">
        <v>371</v>
      </c>
      <c r="N807" s="931"/>
      <c r="O807" s="929" t="s">
        <v>371</v>
      </c>
      <c r="P807" s="931"/>
      <c r="Q807" s="929" t="s">
        <v>371</v>
      </c>
      <c r="R807" s="931"/>
      <c r="S807" s="929" t="s">
        <v>371</v>
      </c>
      <c r="T807" s="931"/>
      <c r="U807" s="968"/>
      <c r="V807" s="957"/>
      <c r="W807" s="496"/>
      <c r="X807" s="496"/>
      <c r="Y807" s="496"/>
    </row>
    <row r="808" spans="1:25" ht="24" customHeight="1">
      <c r="A808" s="720">
        <v>2</v>
      </c>
      <c r="B808" s="755"/>
      <c r="C808" s="754"/>
      <c r="D808" s="754"/>
      <c r="E808" s="934"/>
      <c r="F808" s="935"/>
      <c r="G808" s="934"/>
      <c r="H808" s="935"/>
      <c r="I808" s="934"/>
      <c r="J808" s="935"/>
      <c r="K808" s="929" t="s">
        <v>371</v>
      </c>
      <c r="L808" s="931"/>
      <c r="M808" s="929" t="s">
        <v>371</v>
      </c>
      <c r="N808" s="931"/>
      <c r="O808" s="929" t="s">
        <v>371</v>
      </c>
      <c r="P808" s="931"/>
      <c r="Q808" s="929" t="s">
        <v>371</v>
      </c>
      <c r="R808" s="931"/>
      <c r="S808" s="929" t="s">
        <v>371</v>
      </c>
      <c r="T808" s="931"/>
      <c r="U808" s="968"/>
      <c r="V808" s="957"/>
      <c r="W808" s="496"/>
      <c r="X808" s="496"/>
      <c r="Y808" s="496"/>
    </row>
    <row r="809" spans="1:25" ht="24" customHeight="1">
      <c r="A809" s="720">
        <v>3</v>
      </c>
      <c r="B809" s="755"/>
      <c r="C809" s="754"/>
      <c r="D809" s="754"/>
      <c r="E809" s="934"/>
      <c r="F809" s="935"/>
      <c r="G809" s="934"/>
      <c r="H809" s="935"/>
      <c r="I809" s="934"/>
      <c r="J809" s="935"/>
      <c r="K809" s="929" t="s">
        <v>371</v>
      </c>
      <c r="L809" s="931"/>
      <c r="M809" s="929" t="s">
        <v>371</v>
      </c>
      <c r="N809" s="931"/>
      <c r="O809" s="929" t="s">
        <v>371</v>
      </c>
      <c r="P809" s="931"/>
      <c r="Q809" s="929" t="s">
        <v>371</v>
      </c>
      <c r="R809" s="931"/>
      <c r="S809" s="929" t="s">
        <v>371</v>
      </c>
      <c r="T809" s="931"/>
      <c r="U809" s="968"/>
      <c r="V809" s="957"/>
      <c r="W809" s="496"/>
      <c r="X809" s="496"/>
      <c r="Y809" s="496"/>
    </row>
    <row r="810" spans="1:25" ht="24" customHeight="1">
      <c r="A810" s="720">
        <v>4</v>
      </c>
      <c r="B810" s="755"/>
      <c r="C810" s="754"/>
      <c r="D810" s="754"/>
      <c r="E810" s="934"/>
      <c r="F810" s="935"/>
      <c r="G810" s="934"/>
      <c r="H810" s="935"/>
      <c r="I810" s="934"/>
      <c r="J810" s="935"/>
      <c r="K810" s="929" t="s">
        <v>371</v>
      </c>
      <c r="L810" s="931"/>
      <c r="M810" s="929" t="s">
        <v>371</v>
      </c>
      <c r="N810" s="931"/>
      <c r="O810" s="929" t="s">
        <v>371</v>
      </c>
      <c r="P810" s="931"/>
      <c r="Q810" s="929" t="s">
        <v>371</v>
      </c>
      <c r="R810" s="931"/>
      <c r="S810" s="929" t="s">
        <v>371</v>
      </c>
      <c r="T810" s="931"/>
      <c r="U810" s="968"/>
      <c r="V810" s="957"/>
      <c r="W810" s="496"/>
      <c r="X810" s="496"/>
      <c r="Y810" s="496"/>
    </row>
    <row r="811" spans="1:25" ht="24" customHeight="1">
      <c r="A811" s="720">
        <v>5</v>
      </c>
      <c r="B811" s="755"/>
      <c r="C811" s="754"/>
      <c r="D811" s="754"/>
      <c r="E811" s="934"/>
      <c r="F811" s="935"/>
      <c r="G811" s="934"/>
      <c r="H811" s="935"/>
      <c r="I811" s="934"/>
      <c r="J811" s="935"/>
      <c r="K811" s="929" t="s">
        <v>371</v>
      </c>
      <c r="L811" s="931"/>
      <c r="M811" s="929" t="s">
        <v>371</v>
      </c>
      <c r="N811" s="931"/>
      <c r="O811" s="929" t="s">
        <v>371</v>
      </c>
      <c r="P811" s="931"/>
      <c r="Q811" s="929" t="s">
        <v>371</v>
      </c>
      <c r="R811" s="931"/>
      <c r="S811" s="929" t="s">
        <v>371</v>
      </c>
      <c r="T811" s="931"/>
      <c r="U811" s="968"/>
      <c r="V811" s="957"/>
      <c r="W811" s="496"/>
      <c r="X811" s="496"/>
      <c r="Y811" s="496"/>
    </row>
    <row r="812" spans="1:25" ht="24" customHeight="1">
      <c r="A812" s="720">
        <v>6</v>
      </c>
      <c r="B812" s="755"/>
      <c r="C812" s="754"/>
      <c r="D812" s="754"/>
      <c r="E812" s="934"/>
      <c r="F812" s="935"/>
      <c r="G812" s="934"/>
      <c r="H812" s="935"/>
      <c r="I812" s="934"/>
      <c r="J812" s="935"/>
      <c r="K812" s="929" t="s">
        <v>371</v>
      </c>
      <c r="L812" s="931"/>
      <c r="M812" s="929" t="s">
        <v>371</v>
      </c>
      <c r="N812" s="931"/>
      <c r="O812" s="929" t="s">
        <v>371</v>
      </c>
      <c r="P812" s="931"/>
      <c r="Q812" s="929" t="s">
        <v>371</v>
      </c>
      <c r="R812" s="931"/>
      <c r="S812" s="929" t="s">
        <v>371</v>
      </c>
      <c r="T812" s="931"/>
      <c r="U812" s="968"/>
      <c r="V812" s="957"/>
      <c r="W812" s="496"/>
      <c r="X812" s="496"/>
      <c r="Y812" s="496"/>
    </row>
    <row r="813" spans="1:25" ht="24" customHeight="1">
      <c r="A813" s="720">
        <v>7</v>
      </c>
      <c r="B813" s="755"/>
      <c r="C813" s="754"/>
      <c r="D813" s="754"/>
      <c r="E813" s="934"/>
      <c r="F813" s="935"/>
      <c r="G813" s="934"/>
      <c r="H813" s="935"/>
      <c r="I813" s="934"/>
      <c r="J813" s="935"/>
      <c r="K813" s="929" t="s">
        <v>371</v>
      </c>
      <c r="L813" s="931"/>
      <c r="M813" s="929" t="s">
        <v>371</v>
      </c>
      <c r="N813" s="931"/>
      <c r="O813" s="929" t="s">
        <v>371</v>
      </c>
      <c r="P813" s="931"/>
      <c r="Q813" s="929" t="s">
        <v>371</v>
      </c>
      <c r="R813" s="931"/>
      <c r="S813" s="929" t="s">
        <v>371</v>
      </c>
      <c r="T813" s="931"/>
      <c r="U813" s="968"/>
      <c r="V813" s="957"/>
      <c r="W813" s="496"/>
      <c r="X813" s="496"/>
      <c r="Y813" s="496"/>
    </row>
    <row r="814" spans="1:25" ht="24" customHeight="1">
      <c r="A814" s="720">
        <v>8</v>
      </c>
      <c r="B814" s="755"/>
      <c r="C814" s="754"/>
      <c r="D814" s="754"/>
      <c r="E814" s="934"/>
      <c r="F814" s="935"/>
      <c r="G814" s="934"/>
      <c r="H814" s="935"/>
      <c r="I814" s="934"/>
      <c r="J814" s="935"/>
      <c r="K814" s="929" t="s">
        <v>371</v>
      </c>
      <c r="L814" s="931"/>
      <c r="M814" s="929" t="s">
        <v>371</v>
      </c>
      <c r="N814" s="931"/>
      <c r="O814" s="929" t="s">
        <v>371</v>
      </c>
      <c r="P814" s="931"/>
      <c r="Q814" s="929" t="s">
        <v>371</v>
      </c>
      <c r="R814" s="931"/>
      <c r="S814" s="929" t="s">
        <v>371</v>
      </c>
      <c r="T814" s="931"/>
      <c r="U814" s="968"/>
      <c r="V814" s="957"/>
      <c r="W814" s="496"/>
      <c r="X814" s="496"/>
      <c r="Y814" s="496"/>
    </row>
    <row r="815" spans="1:25" ht="24" customHeight="1">
      <c r="A815" s="720">
        <v>9</v>
      </c>
      <c r="B815" s="755"/>
      <c r="C815" s="754"/>
      <c r="D815" s="754"/>
      <c r="E815" s="934"/>
      <c r="F815" s="935"/>
      <c r="G815" s="934"/>
      <c r="H815" s="935"/>
      <c r="I815" s="934"/>
      <c r="J815" s="935"/>
      <c r="K815" s="929" t="s">
        <v>371</v>
      </c>
      <c r="L815" s="931"/>
      <c r="M815" s="929" t="s">
        <v>371</v>
      </c>
      <c r="N815" s="931"/>
      <c r="O815" s="929" t="s">
        <v>371</v>
      </c>
      <c r="P815" s="931"/>
      <c r="Q815" s="929" t="s">
        <v>371</v>
      </c>
      <c r="R815" s="931"/>
      <c r="S815" s="929" t="s">
        <v>371</v>
      </c>
      <c r="T815" s="931"/>
      <c r="U815" s="968"/>
      <c r="V815" s="957"/>
      <c r="W815" s="496"/>
      <c r="X815" s="496"/>
      <c r="Y815" s="496"/>
    </row>
    <row r="816" spans="1:25" ht="24" customHeight="1">
      <c r="A816" s="720">
        <v>10</v>
      </c>
      <c r="B816" s="755"/>
      <c r="C816" s="754"/>
      <c r="D816" s="754"/>
      <c r="E816" s="934"/>
      <c r="F816" s="935"/>
      <c r="G816" s="934"/>
      <c r="H816" s="935"/>
      <c r="I816" s="934"/>
      <c r="J816" s="935"/>
      <c r="K816" s="929" t="s">
        <v>371</v>
      </c>
      <c r="L816" s="931"/>
      <c r="M816" s="929" t="s">
        <v>371</v>
      </c>
      <c r="N816" s="931"/>
      <c r="O816" s="929" t="s">
        <v>371</v>
      </c>
      <c r="P816" s="931"/>
      <c r="Q816" s="929" t="s">
        <v>371</v>
      </c>
      <c r="R816" s="931"/>
      <c r="S816" s="929" t="s">
        <v>371</v>
      </c>
      <c r="T816" s="931"/>
      <c r="U816" s="968"/>
      <c r="V816" s="957"/>
      <c r="W816" s="496"/>
      <c r="X816" s="496"/>
      <c r="Y816" s="496"/>
    </row>
    <row r="817" spans="1:25" ht="24" customHeight="1">
      <c r="A817" s="720">
        <v>11</v>
      </c>
      <c r="B817" s="755"/>
      <c r="C817" s="754"/>
      <c r="D817" s="754"/>
      <c r="E817" s="934"/>
      <c r="F817" s="935"/>
      <c r="G817" s="934"/>
      <c r="H817" s="935"/>
      <c r="I817" s="934"/>
      <c r="J817" s="935"/>
      <c r="K817" s="929" t="s">
        <v>371</v>
      </c>
      <c r="L817" s="931"/>
      <c r="M817" s="929" t="s">
        <v>371</v>
      </c>
      <c r="N817" s="931"/>
      <c r="O817" s="929" t="s">
        <v>371</v>
      </c>
      <c r="P817" s="931"/>
      <c r="Q817" s="929" t="s">
        <v>371</v>
      </c>
      <c r="R817" s="931"/>
      <c r="S817" s="929" t="s">
        <v>371</v>
      </c>
      <c r="T817" s="931"/>
      <c r="U817" s="968"/>
      <c r="V817" s="957"/>
      <c r="W817" s="496"/>
      <c r="X817" s="496"/>
      <c r="Y817" s="496"/>
    </row>
    <row r="818" spans="1:25" ht="24" customHeight="1">
      <c r="A818" s="720">
        <v>12</v>
      </c>
      <c r="B818" s="755"/>
      <c r="C818" s="754"/>
      <c r="D818" s="754"/>
      <c r="E818" s="934"/>
      <c r="F818" s="935"/>
      <c r="G818" s="934"/>
      <c r="H818" s="935"/>
      <c r="I818" s="934"/>
      <c r="J818" s="935"/>
      <c r="K818" s="929" t="s">
        <v>371</v>
      </c>
      <c r="L818" s="931"/>
      <c r="M818" s="929" t="s">
        <v>371</v>
      </c>
      <c r="N818" s="931"/>
      <c r="O818" s="929" t="s">
        <v>371</v>
      </c>
      <c r="P818" s="931"/>
      <c r="Q818" s="929" t="s">
        <v>371</v>
      </c>
      <c r="R818" s="931"/>
      <c r="S818" s="929" t="s">
        <v>371</v>
      </c>
      <c r="T818" s="931"/>
      <c r="U818" s="968"/>
      <c r="V818" s="957"/>
      <c r="W818" s="497"/>
      <c r="X818" s="497"/>
      <c r="Y818" s="497"/>
    </row>
    <row r="819" spans="1:25" ht="24" customHeight="1">
      <c r="A819" s="720">
        <v>13</v>
      </c>
      <c r="B819" s="755"/>
      <c r="C819" s="754"/>
      <c r="D819" s="754"/>
      <c r="E819" s="934"/>
      <c r="F819" s="935"/>
      <c r="G819" s="934"/>
      <c r="H819" s="935"/>
      <c r="I819" s="934"/>
      <c r="J819" s="935"/>
      <c r="K819" s="929" t="s">
        <v>371</v>
      </c>
      <c r="L819" s="931"/>
      <c r="M819" s="929" t="s">
        <v>371</v>
      </c>
      <c r="N819" s="931"/>
      <c r="O819" s="929" t="s">
        <v>371</v>
      </c>
      <c r="P819" s="931"/>
      <c r="Q819" s="929" t="s">
        <v>371</v>
      </c>
      <c r="R819" s="931"/>
      <c r="S819" s="929" t="s">
        <v>371</v>
      </c>
      <c r="T819" s="931"/>
      <c r="U819" s="968"/>
      <c r="V819" s="957"/>
      <c r="W819" s="496"/>
      <c r="X819" s="496"/>
      <c r="Y819" s="496"/>
    </row>
    <row r="820" spans="1:25" ht="24" customHeight="1">
      <c r="A820" s="720">
        <v>14</v>
      </c>
      <c r="B820" s="755"/>
      <c r="C820" s="754"/>
      <c r="D820" s="754"/>
      <c r="E820" s="934"/>
      <c r="F820" s="935"/>
      <c r="G820" s="934"/>
      <c r="H820" s="935"/>
      <c r="I820" s="934"/>
      <c r="J820" s="935"/>
      <c r="K820" s="929" t="s">
        <v>371</v>
      </c>
      <c r="L820" s="931"/>
      <c r="M820" s="929" t="s">
        <v>371</v>
      </c>
      <c r="N820" s="931"/>
      <c r="O820" s="929" t="s">
        <v>371</v>
      </c>
      <c r="P820" s="931"/>
      <c r="Q820" s="929" t="s">
        <v>371</v>
      </c>
      <c r="R820" s="931"/>
      <c r="S820" s="929" t="s">
        <v>371</v>
      </c>
      <c r="T820" s="931"/>
      <c r="U820" s="968"/>
      <c r="V820" s="957"/>
      <c r="W820" s="496"/>
      <c r="X820" s="496"/>
      <c r="Y820" s="496"/>
    </row>
    <row r="821" spans="1:25" ht="24" customHeight="1">
      <c r="A821" s="720">
        <v>15</v>
      </c>
      <c r="B821" s="755"/>
      <c r="C821" s="754"/>
      <c r="D821" s="754"/>
      <c r="E821" s="934"/>
      <c r="F821" s="935"/>
      <c r="G821" s="934"/>
      <c r="H821" s="935"/>
      <c r="I821" s="934"/>
      <c r="J821" s="935"/>
      <c r="K821" s="929" t="s">
        <v>371</v>
      </c>
      <c r="L821" s="931"/>
      <c r="M821" s="929" t="s">
        <v>371</v>
      </c>
      <c r="N821" s="931"/>
      <c r="O821" s="929" t="s">
        <v>371</v>
      </c>
      <c r="P821" s="931"/>
      <c r="Q821" s="929" t="s">
        <v>371</v>
      </c>
      <c r="R821" s="931"/>
      <c r="S821" s="929" t="s">
        <v>371</v>
      </c>
      <c r="T821" s="931"/>
      <c r="U821" s="968"/>
      <c r="V821" s="957"/>
      <c r="W821" s="496"/>
      <c r="X821" s="496"/>
      <c r="Y821" s="496"/>
    </row>
    <row r="822" spans="1:25" ht="24" customHeight="1">
      <c r="A822" s="720">
        <v>16</v>
      </c>
      <c r="B822" s="755"/>
      <c r="C822" s="754"/>
      <c r="D822" s="754"/>
      <c r="E822" s="934"/>
      <c r="F822" s="935"/>
      <c r="G822" s="934"/>
      <c r="H822" s="935"/>
      <c r="I822" s="934"/>
      <c r="J822" s="935"/>
      <c r="K822" s="929" t="s">
        <v>371</v>
      </c>
      <c r="L822" s="931"/>
      <c r="M822" s="929" t="s">
        <v>371</v>
      </c>
      <c r="N822" s="931"/>
      <c r="O822" s="929" t="s">
        <v>371</v>
      </c>
      <c r="P822" s="931"/>
      <c r="Q822" s="929" t="s">
        <v>371</v>
      </c>
      <c r="R822" s="931"/>
      <c r="S822" s="929" t="s">
        <v>371</v>
      </c>
      <c r="T822" s="931"/>
      <c r="U822" s="968"/>
      <c r="V822" s="957"/>
      <c r="W822" s="496"/>
      <c r="X822" s="496"/>
      <c r="Y822" s="496"/>
    </row>
    <row r="823" spans="1:25" ht="20.25" customHeight="1">
      <c r="A823" s="158"/>
      <c r="B823" s="158"/>
      <c r="C823" s="167"/>
      <c r="D823" s="167"/>
      <c r="E823" s="158"/>
      <c r="F823" s="158"/>
      <c r="G823" s="158"/>
      <c r="H823" s="158"/>
      <c r="I823" s="158"/>
      <c r="J823" s="158"/>
      <c r="K823" s="158"/>
      <c r="L823" s="158"/>
      <c r="M823" s="158"/>
      <c r="N823" s="158"/>
      <c r="O823" s="158"/>
      <c r="P823" s="158"/>
      <c r="Q823" s="158"/>
      <c r="R823" s="158"/>
      <c r="S823" s="158"/>
      <c r="T823" s="158"/>
      <c r="U823" s="158"/>
      <c r="V823" s="158"/>
      <c r="W823" s="158"/>
      <c r="X823" s="158"/>
      <c r="Y823" s="158"/>
    </row>
    <row r="824" spans="1:25" ht="20.25" customHeight="1">
      <c r="A824" s="928"/>
      <c r="B824" s="928"/>
      <c r="C824" s="928"/>
      <c r="D824" s="928"/>
      <c r="E824" s="928"/>
      <c r="F824" s="928"/>
      <c r="G824" s="715"/>
      <c r="H824" s="928"/>
      <c r="I824" s="928"/>
      <c r="J824" s="928"/>
      <c r="K824" s="928"/>
      <c r="L824" s="928"/>
      <c r="M824" s="928"/>
      <c r="N824" s="928"/>
      <c r="O824" s="928"/>
      <c r="P824" s="928"/>
      <c r="Q824" s="928"/>
      <c r="R824" s="928"/>
      <c r="S824" s="928"/>
      <c r="T824" s="158"/>
      <c r="U824" s="929" t="s">
        <v>355</v>
      </c>
      <c r="V824" s="930"/>
      <c r="W824" s="930"/>
      <c r="X824" s="930"/>
      <c r="Y824" s="931"/>
    </row>
    <row r="825" spans="1:25" ht="20.25" customHeight="1">
      <c r="A825" s="158"/>
      <c r="B825" s="715"/>
      <c r="C825" s="715"/>
      <c r="D825" s="715"/>
      <c r="E825" s="979"/>
      <c r="F825" s="979"/>
      <c r="G825" s="715"/>
      <c r="H825" s="158"/>
      <c r="I825" s="715"/>
      <c r="J825" s="928"/>
      <c r="K825" s="928"/>
      <c r="L825" s="928"/>
      <c r="M825" s="928"/>
      <c r="N825" s="928"/>
      <c r="O825" s="928"/>
      <c r="P825" s="928"/>
      <c r="Q825" s="928"/>
      <c r="R825" s="979"/>
      <c r="S825" s="979"/>
      <c r="T825" s="158"/>
      <c r="U825" s="169"/>
      <c r="V825" s="158"/>
      <c r="W825" s="158"/>
      <c r="X825" s="158"/>
      <c r="Y825" s="170"/>
    </row>
    <row r="826" spans="1:25" ht="20.25" customHeight="1">
      <c r="A826" s="714"/>
      <c r="B826" s="715"/>
      <c r="C826" s="167"/>
      <c r="D826" s="715"/>
      <c r="E826" s="978"/>
      <c r="F826" s="978"/>
      <c r="G826" s="718"/>
      <c r="H826" s="714"/>
      <c r="I826" s="715"/>
      <c r="J826" s="928"/>
      <c r="K826" s="928"/>
      <c r="L826" s="928"/>
      <c r="M826" s="928"/>
      <c r="N826" s="928"/>
      <c r="O826" s="928"/>
      <c r="P826" s="928"/>
      <c r="Q826" s="928"/>
      <c r="R826" s="928"/>
      <c r="S826" s="928"/>
      <c r="T826" s="158"/>
      <c r="U826" s="169"/>
      <c r="V826" s="158"/>
      <c r="W826" s="158"/>
      <c r="X826" s="158"/>
      <c r="Y826" s="170"/>
    </row>
    <row r="827" spans="1:25" ht="20.25" customHeight="1">
      <c r="A827" s="714"/>
      <c r="B827" s="715"/>
      <c r="C827" s="167"/>
      <c r="D827" s="715"/>
      <c r="E827" s="978"/>
      <c r="F827" s="978"/>
      <c r="G827" s="718"/>
      <c r="H827" s="714"/>
      <c r="I827" s="715"/>
      <c r="J827" s="928"/>
      <c r="K827" s="928"/>
      <c r="L827" s="928"/>
      <c r="M827" s="928"/>
      <c r="N827" s="928"/>
      <c r="O827" s="928"/>
      <c r="P827" s="928"/>
      <c r="Q827" s="928"/>
      <c r="R827" s="928"/>
      <c r="S827" s="928"/>
      <c r="T827" s="158"/>
      <c r="U827" s="169"/>
      <c r="V827" s="158"/>
      <c r="W827" s="158"/>
      <c r="X827" s="158"/>
      <c r="Y827" s="170"/>
    </row>
    <row r="828" spans="1:25" ht="20.25" customHeight="1">
      <c r="A828" s="714"/>
      <c r="B828" s="715"/>
      <c r="C828" s="167"/>
      <c r="D828" s="715"/>
      <c r="E828" s="978"/>
      <c r="F828" s="978"/>
      <c r="G828" s="718"/>
      <c r="H828" s="714"/>
      <c r="I828" s="715"/>
      <c r="J828" s="928"/>
      <c r="K828" s="928"/>
      <c r="L828" s="928"/>
      <c r="M828" s="928"/>
      <c r="N828" s="928"/>
      <c r="O828" s="928"/>
      <c r="P828" s="928"/>
      <c r="Q828" s="928"/>
      <c r="R828" s="928"/>
      <c r="S828" s="928"/>
      <c r="U828" s="173"/>
      <c r="Y828" s="174"/>
    </row>
    <row r="829" spans="1:25" ht="20.25" customHeight="1">
      <c r="A829" s="714"/>
      <c r="B829" s="715"/>
      <c r="C829" s="167"/>
      <c r="D829" s="715"/>
      <c r="E829" s="978"/>
      <c r="F829" s="978"/>
      <c r="G829" s="718"/>
      <c r="H829" s="714"/>
      <c r="I829" s="715"/>
      <c r="J829" s="928"/>
      <c r="K829" s="928"/>
      <c r="L829" s="928"/>
      <c r="M829" s="928"/>
      <c r="N829" s="928"/>
      <c r="O829" s="928"/>
      <c r="P829" s="928"/>
      <c r="Q829" s="928"/>
      <c r="R829" s="928"/>
      <c r="S829" s="928"/>
      <c r="T829" s="158"/>
      <c r="U829" s="929" t="s">
        <v>358</v>
      </c>
      <c r="V829" s="930"/>
      <c r="W829" s="930"/>
      <c r="X829" s="930"/>
      <c r="Y829" s="931"/>
    </row>
    <row r="830" spans="1:25" ht="20.25" customHeight="1">
      <c r="A830" s="714"/>
      <c r="B830" s="715"/>
      <c r="C830" s="167"/>
      <c r="D830" s="715"/>
      <c r="E830" s="978"/>
      <c r="F830" s="978"/>
      <c r="G830" s="718"/>
      <c r="H830" s="714"/>
      <c r="I830" s="715"/>
      <c r="J830" s="928"/>
      <c r="K830" s="928"/>
      <c r="L830" s="928"/>
      <c r="M830" s="928"/>
      <c r="N830" s="928"/>
      <c r="O830" s="928"/>
      <c r="P830" s="928"/>
      <c r="Q830" s="928"/>
      <c r="R830" s="928"/>
      <c r="S830" s="928"/>
      <c r="T830" s="158"/>
      <c r="U830" s="492"/>
      <c r="V830" s="715"/>
      <c r="W830" s="715"/>
      <c r="X830" s="715"/>
      <c r="Y830" s="493"/>
    </row>
    <row r="831" spans="1:25" ht="20.25" customHeight="1">
      <c r="A831" s="714"/>
      <c r="B831" s="715"/>
      <c r="C831" s="167"/>
      <c r="D831" s="715"/>
      <c r="E831" s="978"/>
      <c r="F831" s="978"/>
      <c r="G831" s="718"/>
      <c r="H831" s="714"/>
      <c r="I831" s="715"/>
      <c r="J831" s="928"/>
      <c r="K831" s="928"/>
      <c r="L831" s="928"/>
      <c r="M831" s="928"/>
      <c r="N831" s="928"/>
      <c r="O831" s="928"/>
      <c r="P831" s="928"/>
      <c r="Q831" s="928"/>
      <c r="R831" s="928"/>
      <c r="S831" s="928"/>
      <c r="T831" s="158"/>
      <c r="U831" s="492"/>
      <c r="V831" s="715"/>
      <c r="W831" s="715"/>
      <c r="X831" s="715"/>
      <c r="Y831" s="493"/>
    </row>
    <row r="832" spans="1:25" ht="20.25" customHeight="1">
      <c r="A832" s="714"/>
      <c r="B832" s="715"/>
      <c r="C832" s="167"/>
      <c r="D832" s="715"/>
      <c r="E832" s="978"/>
      <c r="F832" s="978"/>
      <c r="G832" s="718"/>
      <c r="H832" s="714"/>
      <c r="I832" s="715"/>
      <c r="J832" s="928"/>
      <c r="K832" s="928"/>
      <c r="L832" s="928"/>
      <c r="M832" s="928"/>
      <c r="N832" s="928"/>
      <c r="O832" s="928"/>
      <c r="P832" s="928"/>
      <c r="Q832" s="928"/>
      <c r="R832" s="928"/>
      <c r="S832" s="928"/>
      <c r="U832" s="173"/>
      <c r="Y832" s="174"/>
    </row>
    <row r="833" spans="1:25" ht="20.25" customHeight="1">
      <c r="A833" s="714"/>
      <c r="B833" s="715"/>
      <c r="C833" s="167"/>
      <c r="D833" s="715"/>
      <c r="E833" s="978"/>
      <c r="F833" s="978"/>
      <c r="G833" s="718"/>
      <c r="H833" s="714"/>
      <c r="I833" s="715"/>
      <c r="J833" s="928"/>
      <c r="K833" s="928"/>
      <c r="L833" s="928"/>
      <c r="M833" s="928"/>
      <c r="N833" s="928"/>
      <c r="O833" s="928"/>
      <c r="P833" s="928"/>
      <c r="Q833" s="928"/>
      <c r="R833" s="928"/>
      <c r="S833" s="928"/>
      <c r="T833" s="158"/>
      <c r="U833" s="175"/>
      <c r="V833" s="176"/>
      <c r="W833" s="176"/>
      <c r="X833" s="176"/>
      <c r="Y833" s="177"/>
    </row>
    <row r="834" spans="1:25" ht="12" customHeight="1">
      <c r="A834" s="714"/>
      <c r="B834" s="715"/>
      <c r="C834" s="167"/>
      <c r="D834" s="715"/>
      <c r="E834" s="718"/>
      <c r="F834" s="718"/>
      <c r="G834" s="718"/>
      <c r="H834" s="714"/>
      <c r="I834" s="715"/>
      <c r="J834" s="715"/>
      <c r="K834" s="715"/>
      <c r="L834" s="715"/>
      <c r="M834" s="715"/>
      <c r="N834" s="715"/>
      <c r="O834" s="715"/>
      <c r="P834" s="715"/>
      <c r="Q834" s="715"/>
      <c r="R834" s="715"/>
      <c r="S834" s="715"/>
      <c r="T834" s="158"/>
      <c r="U834" s="158"/>
      <c r="V834" s="158"/>
      <c r="W834" s="158"/>
      <c r="X834" s="158"/>
      <c r="Y834" s="158"/>
    </row>
    <row r="835" spans="1:25" ht="38.25" customHeight="1">
      <c r="A835" s="942" t="s">
        <v>360</v>
      </c>
      <c r="B835" s="943"/>
      <c r="C835" s="943"/>
      <c r="D835" s="944"/>
      <c r="E835" s="929" t="s">
        <v>4</v>
      </c>
      <c r="F835" s="931"/>
      <c r="G835" s="945">
        <f>G802</f>
        <v>46271</v>
      </c>
      <c r="H835" s="946"/>
      <c r="I835" s="947"/>
      <c r="J835" s="929" t="s">
        <v>5</v>
      </c>
      <c r="K835" s="931"/>
      <c r="L835" s="948" t="str">
        <f>L802</f>
        <v>Tilsley</v>
      </c>
      <c r="M835" s="949"/>
      <c r="N835" s="949"/>
      <c r="O835" s="949"/>
      <c r="P835" s="949"/>
      <c r="Q835" s="950"/>
      <c r="R835" s="929" t="s">
        <v>340</v>
      </c>
      <c r="S835" s="931"/>
      <c r="T835" s="948" t="str">
        <f>T802</f>
        <v>Oxfordshire Track and Field League 2026</v>
      </c>
      <c r="U835" s="949"/>
      <c r="V835" s="949"/>
      <c r="W835" s="949"/>
      <c r="X835" s="949"/>
      <c r="Y835" s="950"/>
    </row>
    <row r="836" spans="1:25" ht="38.25" customHeight="1">
      <c r="A836" s="929" t="s">
        <v>283</v>
      </c>
      <c r="B836" s="931"/>
      <c r="C836" s="948" t="str">
        <f>C803</f>
        <v>Shot U20 Women (0 athletes) - 4.00kg</v>
      </c>
      <c r="D836" s="950"/>
      <c r="E836" s="929" t="s">
        <v>341</v>
      </c>
      <c r="F836" s="931"/>
      <c r="G836" s="951">
        <f>G803</f>
        <v>0.5</v>
      </c>
      <c r="H836" s="952"/>
      <c r="I836" s="953"/>
      <c r="J836" s="929" t="s">
        <v>342</v>
      </c>
      <c r="K836" s="930"/>
      <c r="L836" s="956" t="str">
        <f>L803</f>
        <v>n/a</v>
      </c>
      <c r="M836" s="957"/>
      <c r="N836" s="998" t="s">
        <v>361</v>
      </c>
      <c r="O836" s="999"/>
      <c r="P836" s="999"/>
      <c r="Q836" s="999"/>
      <c r="R836" s="999"/>
      <c r="S836" s="999"/>
      <c r="T836" s="999"/>
      <c r="U836" s="999"/>
      <c r="V836" s="999"/>
      <c r="W836" s="999"/>
      <c r="X836" s="999"/>
      <c r="Y836" s="1000"/>
    </row>
    <row r="837" spans="1:25" ht="20.25" customHeight="1">
      <c r="A837" s="158"/>
      <c r="B837" s="158"/>
      <c r="C837" s="158"/>
      <c r="D837" s="159"/>
      <c r="E837" s="715"/>
      <c r="F837" s="715"/>
      <c r="G837" s="160"/>
      <c r="H837" s="160"/>
      <c r="I837" s="715"/>
      <c r="J837" s="715"/>
      <c r="K837" s="713"/>
      <c r="L837" s="713"/>
      <c r="M837" s="713"/>
      <c r="N837" s="161"/>
      <c r="O837" s="161"/>
      <c r="P837" s="162"/>
      <c r="Q837" s="161"/>
      <c r="R837" s="163"/>
      <c r="S837" s="163"/>
      <c r="T837" s="163"/>
      <c r="U837" s="163"/>
      <c r="V837" s="163"/>
      <c r="W837" s="163"/>
      <c r="X837" s="163"/>
      <c r="Y837" s="163"/>
    </row>
    <row r="838" spans="1:25" ht="38.25" customHeight="1">
      <c r="A838" s="958" t="s">
        <v>344</v>
      </c>
      <c r="B838" s="960" t="s">
        <v>302</v>
      </c>
      <c r="C838" s="960" t="s">
        <v>345</v>
      </c>
      <c r="D838" s="960" t="s">
        <v>346</v>
      </c>
      <c r="E838" s="962" t="s">
        <v>362</v>
      </c>
      <c r="F838" s="963"/>
      <c r="G838" s="962" t="s">
        <v>363</v>
      </c>
      <c r="H838" s="963"/>
      <c r="I838" s="962" t="s">
        <v>364</v>
      </c>
      <c r="J838" s="963"/>
      <c r="K838" s="962" t="s">
        <v>365</v>
      </c>
      <c r="L838" s="963"/>
      <c r="M838" s="987" t="s">
        <v>366</v>
      </c>
      <c r="N838" s="988"/>
      <c r="O838" s="962" t="s">
        <v>367</v>
      </c>
      <c r="P838" s="963"/>
      <c r="Q838" s="962" t="s">
        <v>368</v>
      </c>
      <c r="R838" s="963"/>
      <c r="S838" s="962" t="s">
        <v>369</v>
      </c>
      <c r="T838" s="963"/>
      <c r="U838" s="962" t="s">
        <v>370</v>
      </c>
      <c r="V838" s="963"/>
      <c r="W838" s="938" t="s">
        <v>350</v>
      </c>
      <c r="X838" s="940" t="s">
        <v>351</v>
      </c>
      <c r="Y838" s="941"/>
    </row>
    <row r="839" spans="1:25" ht="20.25" customHeight="1">
      <c r="A839" s="959"/>
      <c r="B839" s="961"/>
      <c r="C839" s="961"/>
      <c r="D839" s="961"/>
      <c r="E839" s="940" t="s">
        <v>352</v>
      </c>
      <c r="F839" s="941"/>
      <c r="G839" s="940" t="s">
        <v>352</v>
      </c>
      <c r="H839" s="941"/>
      <c r="I839" s="940" t="s">
        <v>352</v>
      </c>
      <c r="J839" s="941"/>
      <c r="K839" s="940" t="s">
        <v>352</v>
      </c>
      <c r="L839" s="941"/>
      <c r="M839" s="989"/>
      <c r="N839" s="990"/>
      <c r="O839" s="940" t="s">
        <v>352</v>
      </c>
      <c r="P839" s="941"/>
      <c r="Q839" s="940" t="s">
        <v>352</v>
      </c>
      <c r="R839" s="941"/>
      <c r="S839" s="940" t="s">
        <v>352</v>
      </c>
      <c r="T839" s="941"/>
      <c r="U839" s="940" t="s">
        <v>352</v>
      </c>
      <c r="V839" s="941"/>
      <c r="W839" s="939"/>
      <c r="X839" s="719" t="s">
        <v>71</v>
      </c>
      <c r="Y839" s="719" t="s">
        <v>65</v>
      </c>
    </row>
    <row r="840" spans="1:25" ht="24" customHeight="1">
      <c r="A840" s="717">
        <v>17</v>
      </c>
      <c r="B840" s="755" t="str" cm="1">
        <f t="array" ref="B840">IFERROR(_xlfn.DROP(_xlfn.ANCHORARRAY(DataCalcs!$DO$577),16),"")</f>
        <v/>
      </c>
      <c r="C840" s="754"/>
      <c r="D840" s="754"/>
      <c r="E840" s="934"/>
      <c r="F840" s="935"/>
      <c r="G840" s="934"/>
      <c r="H840" s="935"/>
      <c r="I840" s="934"/>
      <c r="J840" s="935"/>
      <c r="K840" s="929" t="s">
        <v>371</v>
      </c>
      <c r="L840" s="931"/>
      <c r="M840" s="929" t="s">
        <v>371</v>
      </c>
      <c r="N840" s="931"/>
      <c r="O840" s="929" t="s">
        <v>371</v>
      </c>
      <c r="P840" s="931"/>
      <c r="Q840" s="929" t="s">
        <v>371</v>
      </c>
      <c r="R840" s="931"/>
      <c r="S840" s="929" t="s">
        <v>371</v>
      </c>
      <c r="T840" s="931"/>
      <c r="U840" s="968"/>
      <c r="V840" s="957"/>
      <c r="W840" s="720"/>
      <c r="X840" s="720"/>
      <c r="Y840" s="720"/>
    </row>
    <row r="841" spans="1:25" ht="24" customHeight="1">
      <c r="A841" s="717">
        <v>18</v>
      </c>
      <c r="B841" s="755"/>
      <c r="C841" s="754"/>
      <c r="D841" s="754"/>
      <c r="E841" s="934"/>
      <c r="F841" s="935"/>
      <c r="G841" s="934"/>
      <c r="H841" s="935"/>
      <c r="I841" s="934"/>
      <c r="J841" s="935"/>
      <c r="K841" s="929" t="s">
        <v>371</v>
      </c>
      <c r="L841" s="931"/>
      <c r="M841" s="929" t="s">
        <v>371</v>
      </c>
      <c r="N841" s="931"/>
      <c r="O841" s="929" t="s">
        <v>371</v>
      </c>
      <c r="P841" s="931"/>
      <c r="Q841" s="929" t="s">
        <v>371</v>
      </c>
      <c r="R841" s="931"/>
      <c r="S841" s="929" t="s">
        <v>371</v>
      </c>
      <c r="T841" s="931"/>
      <c r="U841" s="968"/>
      <c r="V841" s="957"/>
      <c r="W841" s="720"/>
      <c r="X841" s="720"/>
      <c r="Y841" s="720"/>
    </row>
    <row r="842" spans="1:25" ht="24" customHeight="1">
      <c r="A842" s="720">
        <v>19</v>
      </c>
      <c r="B842" s="755"/>
      <c r="C842" s="754"/>
      <c r="D842" s="754"/>
      <c r="E842" s="934"/>
      <c r="F842" s="935"/>
      <c r="G842" s="934"/>
      <c r="H842" s="935"/>
      <c r="I842" s="934"/>
      <c r="J842" s="935"/>
      <c r="K842" s="929" t="s">
        <v>371</v>
      </c>
      <c r="L842" s="931"/>
      <c r="M842" s="929" t="s">
        <v>371</v>
      </c>
      <c r="N842" s="931"/>
      <c r="O842" s="929" t="s">
        <v>371</v>
      </c>
      <c r="P842" s="931"/>
      <c r="Q842" s="929" t="s">
        <v>371</v>
      </c>
      <c r="R842" s="931"/>
      <c r="S842" s="929" t="s">
        <v>371</v>
      </c>
      <c r="T842" s="931"/>
      <c r="U842" s="968"/>
      <c r="V842" s="957"/>
      <c r="W842" s="720"/>
      <c r="X842" s="720"/>
      <c r="Y842" s="720"/>
    </row>
    <row r="843" spans="1:25" ht="24" customHeight="1">
      <c r="A843" s="720">
        <v>20</v>
      </c>
      <c r="B843" s="755"/>
      <c r="C843" s="754"/>
      <c r="D843" s="754"/>
      <c r="E843" s="934"/>
      <c r="F843" s="935"/>
      <c r="G843" s="934"/>
      <c r="H843" s="935"/>
      <c r="I843" s="934"/>
      <c r="J843" s="935"/>
      <c r="K843" s="929" t="s">
        <v>371</v>
      </c>
      <c r="L843" s="931"/>
      <c r="M843" s="929" t="s">
        <v>371</v>
      </c>
      <c r="N843" s="931"/>
      <c r="O843" s="929" t="s">
        <v>371</v>
      </c>
      <c r="P843" s="931"/>
      <c r="Q843" s="929" t="s">
        <v>371</v>
      </c>
      <c r="R843" s="931"/>
      <c r="S843" s="929" t="s">
        <v>371</v>
      </c>
      <c r="T843" s="931"/>
      <c r="U843" s="968"/>
      <c r="V843" s="957"/>
      <c r="W843" s="720"/>
      <c r="X843" s="720"/>
      <c r="Y843" s="720"/>
    </row>
    <row r="844" spans="1:25" ht="24" customHeight="1">
      <c r="A844" s="720">
        <v>21</v>
      </c>
      <c r="B844" s="755"/>
      <c r="C844" s="754"/>
      <c r="D844" s="754"/>
      <c r="E844" s="934"/>
      <c r="F844" s="935"/>
      <c r="G844" s="934"/>
      <c r="H844" s="935"/>
      <c r="I844" s="934"/>
      <c r="J844" s="935"/>
      <c r="K844" s="929" t="s">
        <v>371</v>
      </c>
      <c r="L844" s="931"/>
      <c r="M844" s="929" t="s">
        <v>371</v>
      </c>
      <c r="N844" s="931"/>
      <c r="O844" s="929" t="s">
        <v>371</v>
      </c>
      <c r="P844" s="931"/>
      <c r="Q844" s="929" t="s">
        <v>371</v>
      </c>
      <c r="R844" s="931"/>
      <c r="S844" s="929" t="s">
        <v>371</v>
      </c>
      <c r="T844" s="931"/>
      <c r="U844" s="968"/>
      <c r="V844" s="957"/>
      <c r="W844" s="720"/>
      <c r="X844" s="720"/>
      <c r="Y844" s="720"/>
    </row>
    <row r="845" spans="1:25" ht="24" customHeight="1">
      <c r="A845" s="720">
        <v>22</v>
      </c>
      <c r="B845" s="755"/>
      <c r="C845" s="754"/>
      <c r="D845" s="754"/>
      <c r="E845" s="934"/>
      <c r="F845" s="935"/>
      <c r="G845" s="934"/>
      <c r="H845" s="935"/>
      <c r="I845" s="934"/>
      <c r="J845" s="935"/>
      <c r="K845" s="929" t="s">
        <v>371</v>
      </c>
      <c r="L845" s="931"/>
      <c r="M845" s="929" t="s">
        <v>371</v>
      </c>
      <c r="N845" s="931"/>
      <c r="O845" s="929" t="s">
        <v>371</v>
      </c>
      <c r="P845" s="931"/>
      <c r="Q845" s="929" t="s">
        <v>371</v>
      </c>
      <c r="R845" s="931"/>
      <c r="S845" s="929" t="s">
        <v>371</v>
      </c>
      <c r="T845" s="931"/>
      <c r="U845" s="968"/>
      <c r="V845" s="957"/>
      <c r="W845" s="720"/>
      <c r="X845" s="720"/>
      <c r="Y845" s="720"/>
    </row>
    <row r="846" spans="1:25" ht="24" customHeight="1">
      <c r="A846" s="720">
        <v>23</v>
      </c>
      <c r="B846" s="755"/>
      <c r="C846" s="754"/>
      <c r="D846" s="754"/>
      <c r="E846" s="934"/>
      <c r="F846" s="935"/>
      <c r="G846" s="934"/>
      <c r="H846" s="935"/>
      <c r="I846" s="934"/>
      <c r="J846" s="935"/>
      <c r="K846" s="929" t="s">
        <v>371</v>
      </c>
      <c r="L846" s="931"/>
      <c r="M846" s="929" t="s">
        <v>371</v>
      </c>
      <c r="N846" s="931"/>
      <c r="O846" s="929" t="s">
        <v>371</v>
      </c>
      <c r="P846" s="931"/>
      <c r="Q846" s="929" t="s">
        <v>371</v>
      </c>
      <c r="R846" s="931"/>
      <c r="S846" s="929" t="s">
        <v>371</v>
      </c>
      <c r="T846" s="931"/>
      <c r="U846" s="968"/>
      <c r="V846" s="957"/>
      <c r="W846" s="720"/>
      <c r="X846" s="720"/>
      <c r="Y846" s="720"/>
    </row>
    <row r="847" spans="1:25" ht="24" customHeight="1">
      <c r="A847" s="720">
        <v>24</v>
      </c>
      <c r="B847" s="755"/>
      <c r="C847" s="754"/>
      <c r="D847" s="754"/>
      <c r="E847" s="934"/>
      <c r="F847" s="935"/>
      <c r="G847" s="934"/>
      <c r="H847" s="935"/>
      <c r="I847" s="934"/>
      <c r="J847" s="935"/>
      <c r="K847" s="929" t="s">
        <v>371</v>
      </c>
      <c r="L847" s="931"/>
      <c r="M847" s="929" t="s">
        <v>371</v>
      </c>
      <c r="N847" s="931"/>
      <c r="O847" s="929" t="s">
        <v>371</v>
      </c>
      <c r="P847" s="931"/>
      <c r="Q847" s="929" t="s">
        <v>371</v>
      </c>
      <c r="R847" s="931"/>
      <c r="S847" s="929" t="s">
        <v>371</v>
      </c>
      <c r="T847" s="931"/>
      <c r="U847" s="968"/>
      <c r="V847" s="957"/>
      <c r="W847" s="720"/>
      <c r="X847" s="720"/>
      <c r="Y847" s="720"/>
    </row>
    <row r="848" spans="1:25" ht="24" customHeight="1">
      <c r="A848" s="720">
        <v>25</v>
      </c>
      <c r="B848" s="755"/>
      <c r="C848" s="754"/>
      <c r="D848" s="754"/>
      <c r="E848" s="934"/>
      <c r="F848" s="935"/>
      <c r="G848" s="934"/>
      <c r="H848" s="935"/>
      <c r="I848" s="934"/>
      <c r="J848" s="935"/>
      <c r="K848" s="929" t="s">
        <v>371</v>
      </c>
      <c r="L848" s="931"/>
      <c r="M848" s="929" t="s">
        <v>371</v>
      </c>
      <c r="N848" s="931"/>
      <c r="O848" s="929" t="s">
        <v>371</v>
      </c>
      <c r="P848" s="931"/>
      <c r="Q848" s="929" t="s">
        <v>371</v>
      </c>
      <c r="R848" s="931"/>
      <c r="S848" s="929" t="s">
        <v>371</v>
      </c>
      <c r="T848" s="931"/>
      <c r="U848" s="968"/>
      <c r="V848" s="957"/>
      <c r="W848" s="720"/>
      <c r="X848" s="720"/>
      <c r="Y848" s="720"/>
    </row>
    <row r="849" spans="1:25" ht="24" customHeight="1">
      <c r="A849" s="720">
        <v>26</v>
      </c>
      <c r="B849" s="755"/>
      <c r="C849" s="754"/>
      <c r="D849" s="754"/>
      <c r="E849" s="934"/>
      <c r="F849" s="935"/>
      <c r="G849" s="934"/>
      <c r="H849" s="935"/>
      <c r="I849" s="934"/>
      <c r="J849" s="935"/>
      <c r="K849" s="929" t="s">
        <v>371</v>
      </c>
      <c r="L849" s="931"/>
      <c r="M849" s="929" t="s">
        <v>371</v>
      </c>
      <c r="N849" s="931"/>
      <c r="O849" s="929" t="s">
        <v>371</v>
      </c>
      <c r="P849" s="931"/>
      <c r="Q849" s="929" t="s">
        <v>371</v>
      </c>
      <c r="R849" s="931"/>
      <c r="S849" s="929" t="s">
        <v>371</v>
      </c>
      <c r="T849" s="931"/>
      <c r="U849" s="968"/>
      <c r="V849" s="957"/>
      <c r="W849" s="720"/>
      <c r="X849" s="720"/>
      <c r="Y849" s="720"/>
    </row>
    <row r="850" spans="1:25" ht="24" customHeight="1">
      <c r="A850" s="720">
        <v>27</v>
      </c>
      <c r="B850" s="755"/>
      <c r="C850" s="754"/>
      <c r="D850" s="754"/>
      <c r="E850" s="934"/>
      <c r="F850" s="935"/>
      <c r="G850" s="934"/>
      <c r="H850" s="935"/>
      <c r="I850" s="934"/>
      <c r="J850" s="935"/>
      <c r="K850" s="929" t="s">
        <v>371</v>
      </c>
      <c r="L850" s="931"/>
      <c r="M850" s="929" t="s">
        <v>371</v>
      </c>
      <c r="N850" s="931"/>
      <c r="O850" s="929" t="s">
        <v>371</v>
      </c>
      <c r="P850" s="931"/>
      <c r="Q850" s="929" t="s">
        <v>371</v>
      </c>
      <c r="R850" s="931"/>
      <c r="S850" s="929" t="s">
        <v>371</v>
      </c>
      <c r="T850" s="931"/>
      <c r="U850" s="968"/>
      <c r="V850" s="957"/>
      <c r="W850" s="720"/>
      <c r="X850" s="720"/>
      <c r="Y850" s="720"/>
    </row>
    <row r="851" spans="1:25" ht="24" customHeight="1">
      <c r="A851" s="720">
        <v>28</v>
      </c>
      <c r="B851" s="755"/>
      <c r="C851" s="754"/>
      <c r="D851" s="754"/>
      <c r="E851" s="934"/>
      <c r="F851" s="935"/>
      <c r="G851" s="934"/>
      <c r="H851" s="935"/>
      <c r="I851" s="934"/>
      <c r="J851" s="935"/>
      <c r="K851" s="929" t="s">
        <v>371</v>
      </c>
      <c r="L851" s="931"/>
      <c r="M851" s="929" t="s">
        <v>371</v>
      </c>
      <c r="N851" s="931"/>
      <c r="O851" s="929" t="s">
        <v>371</v>
      </c>
      <c r="P851" s="931"/>
      <c r="Q851" s="929" t="s">
        <v>371</v>
      </c>
      <c r="R851" s="931"/>
      <c r="S851" s="929" t="s">
        <v>371</v>
      </c>
      <c r="T851" s="931"/>
      <c r="U851" s="968"/>
      <c r="V851" s="957"/>
      <c r="W851" s="716"/>
      <c r="X851" s="716"/>
      <c r="Y851" s="716"/>
    </row>
    <row r="852" spans="1:25" ht="24" customHeight="1">
      <c r="A852" s="720">
        <v>29</v>
      </c>
      <c r="B852" s="755"/>
      <c r="C852" s="754"/>
      <c r="D852" s="754"/>
      <c r="E852" s="934"/>
      <c r="F852" s="935"/>
      <c r="G852" s="934"/>
      <c r="H852" s="935"/>
      <c r="I852" s="934"/>
      <c r="J852" s="935"/>
      <c r="K852" s="929" t="s">
        <v>371</v>
      </c>
      <c r="L852" s="931"/>
      <c r="M852" s="929" t="s">
        <v>371</v>
      </c>
      <c r="N852" s="931"/>
      <c r="O852" s="929" t="s">
        <v>371</v>
      </c>
      <c r="P852" s="931"/>
      <c r="Q852" s="929" t="s">
        <v>371</v>
      </c>
      <c r="R852" s="931"/>
      <c r="S852" s="929" t="s">
        <v>371</v>
      </c>
      <c r="T852" s="931"/>
      <c r="U852" s="968"/>
      <c r="V852" s="957"/>
      <c r="W852" s="720"/>
      <c r="X852" s="720"/>
      <c r="Y852" s="720"/>
    </row>
    <row r="853" spans="1:25" ht="24" customHeight="1">
      <c r="A853" s="720">
        <v>30</v>
      </c>
      <c r="B853" s="755"/>
      <c r="C853" s="754"/>
      <c r="D853" s="754"/>
      <c r="E853" s="934"/>
      <c r="F853" s="935"/>
      <c r="G853" s="934"/>
      <c r="H853" s="935"/>
      <c r="I853" s="934"/>
      <c r="J853" s="935"/>
      <c r="K853" s="929" t="s">
        <v>371</v>
      </c>
      <c r="L853" s="931"/>
      <c r="M853" s="929" t="s">
        <v>371</v>
      </c>
      <c r="N853" s="931"/>
      <c r="O853" s="929" t="s">
        <v>371</v>
      </c>
      <c r="P853" s="931"/>
      <c r="Q853" s="929" t="s">
        <v>371</v>
      </c>
      <c r="R853" s="931"/>
      <c r="S853" s="929" t="s">
        <v>371</v>
      </c>
      <c r="T853" s="931"/>
      <c r="U853" s="968"/>
      <c r="V853" s="957"/>
      <c r="W853" s="720"/>
      <c r="X853" s="720"/>
      <c r="Y853" s="720"/>
    </row>
    <row r="854" spans="1:25" ht="24" customHeight="1">
      <c r="A854" s="720">
        <v>31</v>
      </c>
      <c r="B854" s="755"/>
      <c r="C854" s="754"/>
      <c r="D854" s="754"/>
      <c r="E854" s="934"/>
      <c r="F854" s="935"/>
      <c r="G854" s="934"/>
      <c r="H854" s="935"/>
      <c r="I854" s="934"/>
      <c r="J854" s="935"/>
      <c r="K854" s="929" t="s">
        <v>371</v>
      </c>
      <c r="L854" s="931"/>
      <c r="M854" s="929" t="s">
        <v>371</v>
      </c>
      <c r="N854" s="931"/>
      <c r="O854" s="929" t="s">
        <v>371</v>
      </c>
      <c r="P854" s="931"/>
      <c r="Q854" s="929" t="s">
        <v>371</v>
      </c>
      <c r="R854" s="931"/>
      <c r="S854" s="929" t="s">
        <v>371</v>
      </c>
      <c r="T854" s="931"/>
      <c r="U854" s="968"/>
      <c r="V854" s="957"/>
      <c r="W854" s="720"/>
      <c r="X854" s="720"/>
      <c r="Y854" s="720"/>
    </row>
    <row r="855" spans="1:25" ht="24" customHeight="1">
      <c r="A855" s="720">
        <v>32</v>
      </c>
      <c r="B855" s="755"/>
      <c r="C855" s="754"/>
      <c r="D855" s="754"/>
      <c r="E855" s="934"/>
      <c r="F855" s="935"/>
      <c r="G855" s="934"/>
      <c r="H855" s="935"/>
      <c r="I855" s="934"/>
      <c r="J855" s="935"/>
      <c r="K855" s="929" t="s">
        <v>371</v>
      </c>
      <c r="L855" s="931"/>
      <c r="M855" s="929" t="s">
        <v>371</v>
      </c>
      <c r="N855" s="931"/>
      <c r="O855" s="929" t="s">
        <v>371</v>
      </c>
      <c r="P855" s="931"/>
      <c r="Q855" s="929" t="s">
        <v>371</v>
      </c>
      <c r="R855" s="931"/>
      <c r="S855" s="929" t="s">
        <v>371</v>
      </c>
      <c r="T855" s="931"/>
      <c r="U855" s="968"/>
      <c r="V855" s="957"/>
      <c r="W855" s="720"/>
      <c r="X855" s="720"/>
      <c r="Y855" s="720"/>
    </row>
    <row r="856" spans="1:25" ht="20.25" customHeight="1">
      <c r="A856" s="158"/>
      <c r="B856" s="158"/>
      <c r="C856" s="167"/>
      <c r="D856" s="167"/>
      <c r="E856" s="158"/>
      <c r="F856" s="158"/>
      <c r="G856" s="158"/>
      <c r="H856" s="158"/>
      <c r="I856" s="158"/>
      <c r="J856" s="158"/>
      <c r="K856" s="158"/>
      <c r="L856" s="158"/>
      <c r="M856" s="158"/>
      <c r="N856" s="158"/>
      <c r="O856" s="158"/>
      <c r="P856" s="158"/>
      <c r="Q856" s="158"/>
      <c r="R856" s="158"/>
      <c r="S856" s="158"/>
      <c r="T856" s="158"/>
      <c r="U856" s="158"/>
      <c r="V856" s="158"/>
      <c r="W856" s="158"/>
      <c r="X856" s="158"/>
      <c r="Y856" s="158"/>
    </row>
    <row r="857" spans="1:25" ht="20.25" customHeight="1">
      <c r="A857" s="928"/>
      <c r="B857" s="928"/>
      <c r="C857" s="928"/>
      <c r="D857" s="928"/>
      <c r="E857" s="928"/>
      <c r="F857" s="928"/>
      <c r="G857" s="715"/>
      <c r="H857" s="928"/>
      <c r="I857" s="928"/>
      <c r="J857" s="928"/>
      <c r="K857" s="928"/>
      <c r="L857" s="928"/>
      <c r="M857" s="928"/>
      <c r="N857" s="928"/>
      <c r="O857" s="928"/>
      <c r="P857" s="928"/>
      <c r="Q857" s="928"/>
      <c r="R857" s="928"/>
      <c r="S857" s="928"/>
      <c r="T857" s="158"/>
      <c r="U857" s="929" t="s">
        <v>355</v>
      </c>
      <c r="V857" s="930"/>
      <c r="W857" s="930"/>
      <c r="X857" s="930"/>
      <c r="Y857" s="931"/>
    </row>
    <row r="858" spans="1:25" ht="20.25" customHeight="1">
      <c r="A858" s="158"/>
      <c r="B858" s="715"/>
      <c r="C858" s="715"/>
      <c r="D858" s="715"/>
      <c r="E858" s="979"/>
      <c r="F858" s="979"/>
      <c r="G858" s="715"/>
      <c r="H858" s="158"/>
      <c r="I858" s="715"/>
      <c r="J858" s="928"/>
      <c r="K858" s="928"/>
      <c r="L858" s="928"/>
      <c r="M858" s="928"/>
      <c r="N858" s="928"/>
      <c r="O858" s="928"/>
      <c r="P858" s="928"/>
      <c r="Q858" s="928"/>
      <c r="R858" s="979"/>
      <c r="S858" s="979"/>
      <c r="T858" s="158"/>
      <c r="U858" s="169"/>
      <c r="V858" s="158"/>
      <c r="W858" s="158"/>
      <c r="X858" s="158"/>
      <c r="Y858" s="170"/>
    </row>
    <row r="859" spans="1:25" ht="20.25" customHeight="1">
      <c r="A859" s="714"/>
      <c r="B859" s="715"/>
      <c r="C859" s="167"/>
      <c r="D859" s="715"/>
      <c r="E859" s="978"/>
      <c r="F859" s="978"/>
      <c r="G859" s="718"/>
      <c r="H859" s="714"/>
      <c r="I859" s="715"/>
      <c r="J859" s="928"/>
      <c r="K859" s="928"/>
      <c r="L859" s="928"/>
      <c r="M859" s="928"/>
      <c r="N859" s="928"/>
      <c r="O859" s="928"/>
      <c r="P859" s="928"/>
      <c r="Q859" s="928"/>
      <c r="R859" s="928"/>
      <c r="S859" s="928"/>
      <c r="T859" s="158"/>
      <c r="U859" s="169"/>
      <c r="V859" s="158"/>
      <c r="W859" s="158"/>
      <c r="X859" s="158"/>
      <c r="Y859" s="170"/>
    </row>
    <row r="860" spans="1:25" ht="20.25" customHeight="1">
      <c r="A860" s="714"/>
      <c r="B860" s="715"/>
      <c r="C860" s="167"/>
      <c r="D860" s="715"/>
      <c r="E860" s="978"/>
      <c r="F860" s="978"/>
      <c r="G860" s="718"/>
      <c r="H860" s="714"/>
      <c r="I860" s="715"/>
      <c r="J860" s="928"/>
      <c r="K860" s="928"/>
      <c r="L860" s="928"/>
      <c r="M860" s="928"/>
      <c r="N860" s="928"/>
      <c r="O860" s="928"/>
      <c r="P860" s="928"/>
      <c r="Q860" s="928"/>
      <c r="R860" s="928"/>
      <c r="S860" s="928"/>
      <c r="T860" s="158"/>
      <c r="U860" s="169"/>
      <c r="V860" s="158"/>
      <c r="W860" s="158"/>
      <c r="X860" s="158"/>
      <c r="Y860" s="170"/>
    </row>
    <row r="861" spans="1:25" ht="20.25" customHeight="1">
      <c r="A861" s="714"/>
      <c r="B861" s="715"/>
      <c r="C861" s="167"/>
      <c r="D861" s="715"/>
      <c r="E861" s="978"/>
      <c r="F861" s="978"/>
      <c r="G861" s="718"/>
      <c r="H861" s="714"/>
      <c r="I861" s="715"/>
      <c r="J861" s="928"/>
      <c r="K861" s="928"/>
      <c r="L861" s="928"/>
      <c r="M861" s="928"/>
      <c r="N861" s="928"/>
      <c r="O861" s="928"/>
      <c r="P861" s="928"/>
      <c r="Q861" s="928"/>
      <c r="R861" s="928"/>
      <c r="S861" s="928"/>
      <c r="U861" s="173"/>
      <c r="Y861" s="174"/>
    </row>
    <row r="862" spans="1:25" ht="20.25" customHeight="1">
      <c r="A862" s="714"/>
      <c r="B862" s="715"/>
      <c r="C862" s="167"/>
      <c r="D862" s="715"/>
      <c r="E862" s="978"/>
      <c r="F862" s="978"/>
      <c r="G862" s="718"/>
      <c r="H862" s="714"/>
      <c r="I862" s="715"/>
      <c r="J862" s="928"/>
      <c r="K862" s="928"/>
      <c r="L862" s="928"/>
      <c r="M862" s="928"/>
      <c r="N862" s="928"/>
      <c r="O862" s="928"/>
      <c r="P862" s="928"/>
      <c r="Q862" s="928"/>
      <c r="R862" s="928"/>
      <c r="S862" s="928"/>
      <c r="T862" s="158"/>
      <c r="U862" s="929" t="s">
        <v>358</v>
      </c>
      <c r="V862" s="930"/>
      <c r="W862" s="930"/>
      <c r="X862" s="930"/>
      <c r="Y862" s="931"/>
    </row>
    <row r="863" spans="1:25" ht="20.25" customHeight="1">
      <c r="A863" s="714"/>
      <c r="B863" s="715"/>
      <c r="C863" s="167"/>
      <c r="D863" s="715"/>
      <c r="E863" s="978"/>
      <c r="F863" s="978"/>
      <c r="G863" s="718"/>
      <c r="H863" s="714"/>
      <c r="I863" s="715"/>
      <c r="J863" s="928"/>
      <c r="K863" s="928"/>
      <c r="L863" s="928"/>
      <c r="M863" s="928"/>
      <c r="N863" s="928"/>
      <c r="O863" s="928"/>
      <c r="P863" s="928"/>
      <c r="Q863" s="928"/>
      <c r="R863" s="928"/>
      <c r="S863" s="928"/>
      <c r="T863" s="158"/>
      <c r="U863" s="492"/>
      <c r="V863" s="715"/>
      <c r="W863" s="715"/>
      <c r="X863" s="715"/>
      <c r="Y863" s="493"/>
    </row>
    <row r="864" spans="1:25" ht="20.25" customHeight="1">
      <c r="A864" s="714"/>
      <c r="B864" s="715"/>
      <c r="C864" s="167"/>
      <c r="D864" s="715"/>
      <c r="E864" s="978"/>
      <c r="F864" s="978"/>
      <c r="G864" s="718"/>
      <c r="H864" s="714"/>
      <c r="I864" s="715"/>
      <c r="J864" s="928"/>
      <c r="K864" s="928"/>
      <c r="L864" s="928"/>
      <c r="M864" s="928"/>
      <c r="N864" s="928"/>
      <c r="O864" s="928"/>
      <c r="P864" s="928"/>
      <c r="Q864" s="928"/>
      <c r="R864" s="928"/>
      <c r="S864" s="928"/>
      <c r="T864" s="158"/>
      <c r="U864" s="492"/>
      <c r="V864" s="715"/>
      <c r="W864" s="715"/>
      <c r="X864" s="715"/>
      <c r="Y864" s="493"/>
    </row>
    <row r="865" spans="1:25" ht="20.25" customHeight="1">
      <c r="A865" s="714"/>
      <c r="B865" s="715"/>
      <c r="C865" s="167"/>
      <c r="D865" s="715"/>
      <c r="E865" s="978"/>
      <c r="F865" s="978"/>
      <c r="G865" s="718"/>
      <c r="H865" s="714"/>
      <c r="I865" s="715"/>
      <c r="J865" s="928"/>
      <c r="K865" s="928"/>
      <c r="L865" s="928"/>
      <c r="M865" s="928"/>
      <c r="N865" s="928"/>
      <c r="O865" s="928"/>
      <c r="P865" s="928"/>
      <c r="Q865" s="928"/>
      <c r="R865" s="928"/>
      <c r="S865" s="928"/>
      <c r="U865" s="173"/>
      <c r="Y865" s="174"/>
    </row>
    <row r="866" spans="1:25" ht="20.25" customHeight="1">
      <c r="A866" s="714"/>
      <c r="B866" s="715"/>
      <c r="C866" s="167"/>
      <c r="D866" s="715"/>
      <c r="E866" s="978"/>
      <c r="F866" s="978"/>
      <c r="G866" s="718"/>
      <c r="H866" s="714"/>
      <c r="I866" s="715"/>
      <c r="J866" s="928"/>
      <c r="K866" s="928"/>
      <c r="L866" s="928"/>
      <c r="M866" s="928"/>
      <c r="N866" s="928"/>
      <c r="O866" s="928"/>
      <c r="P866" s="928"/>
      <c r="Q866" s="928"/>
      <c r="R866" s="928"/>
      <c r="S866" s="928"/>
      <c r="T866" s="158"/>
      <c r="U866" s="175"/>
      <c r="V866" s="176"/>
      <c r="W866" s="176"/>
      <c r="X866" s="176"/>
      <c r="Y866" s="177"/>
    </row>
    <row r="867" spans="1:25" ht="12" customHeight="1">
      <c r="A867" s="714"/>
      <c r="B867" s="715"/>
      <c r="C867" s="167"/>
      <c r="D867" s="715"/>
      <c r="E867" s="718"/>
      <c r="F867" s="718"/>
      <c r="G867" s="718"/>
      <c r="H867" s="714"/>
      <c r="I867" s="715"/>
      <c r="J867" s="715"/>
      <c r="K867" s="715"/>
      <c r="L867" s="715"/>
      <c r="M867" s="715"/>
      <c r="N867" s="715"/>
      <c r="O867" s="715"/>
      <c r="P867" s="715"/>
      <c r="Q867" s="715"/>
      <c r="R867" s="715"/>
      <c r="S867" s="715"/>
      <c r="T867" s="158"/>
      <c r="U867" s="158"/>
      <c r="V867" s="158"/>
      <c r="W867" s="158"/>
      <c r="X867" s="158"/>
      <c r="Y867" s="158"/>
    </row>
    <row r="868" spans="1:25" ht="38.25" customHeight="1">
      <c r="A868" s="942" t="s">
        <v>360</v>
      </c>
      <c r="B868" s="943"/>
      <c r="C868" s="943"/>
      <c r="D868" s="944"/>
      <c r="E868" s="929" t="s">
        <v>4</v>
      </c>
      <c r="F868" s="931"/>
      <c r="G868" s="945">
        <f>Boys!$G$3</f>
        <v>46271</v>
      </c>
      <c r="H868" s="946"/>
      <c r="I868" s="947"/>
      <c r="J868" s="929" t="s">
        <v>5</v>
      </c>
      <c r="K868" s="931"/>
      <c r="L868" s="948" t="str">
        <f>$L$10</f>
        <v>Tilsley</v>
      </c>
      <c r="M868" s="949"/>
      <c r="N868" s="949"/>
      <c r="O868" s="949"/>
      <c r="P868" s="949"/>
      <c r="Q868" s="950"/>
      <c r="R868" s="929" t="s">
        <v>340</v>
      </c>
      <c r="S868" s="931"/>
      <c r="T868" s="948" t="str">
        <f>'Read Me First'!$A$1</f>
        <v>Oxfordshire Track and Field League 2026</v>
      </c>
      <c r="U868" s="949"/>
      <c r="V868" s="949"/>
      <c r="W868" s="949"/>
      <c r="X868" s="949"/>
      <c r="Y868" s="950"/>
    </row>
    <row r="869" spans="1:25" ht="38.25" customHeight="1">
      <c r="A869" s="929" t="s">
        <v>283</v>
      </c>
      <c r="B869" s="931"/>
      <c r="C869" s="948" t="str">
        <f>"Discus U20 Women (" &amp;DataCalcs!$N$744 &amp; " athletes) - " &amp; DataTables!$R$133</f>
        <v>Discus U20 Women (0 athletes) - 1.00kg</v>
      </c>
      <c r="D869" s="950"/>
      <c r="E869" s="929" t="s">
        <v>341</v>
      </c>
      <c r="F869" s="931"/>
      <c r="G869" s="951">
        <f>DataTables!$Q$133</f>
        <v>0.45833333333333331</v>
      </c>
      <c r="H869" s="952"/>
      <c r="I869" s="953"/>
      <c r="J869" s="929" t="s">
        <v>342</v>
      </c>
      <c r="K869" s="930"/>
      <c r="L869" s="956" t="str">
        <f>DataTables!$N$133</f>
        <v>n/a</v>
      </c>
      <c r="M869" s="957"/>
      <c r="N869" s="948" t="s">
        <v>361</v>
      </c>
      <c r="O869" s="949"/>
      <c r="P869" s="949"/>
      <c r="Q869" s="949"/>
      <c r="R869" s="949"/>
      <c r="S869" s="949"/>
      <c r="T869" s="949"/>
      <c r="U869" s="949"/>
      <c r="V869" s="949"/>
      <c r="W869" s="949"/>
      <c r="X869" s="949"/>
      <c r="Y869" s="950"/>
    </row>
    <row r="870" spans="1:25" ht="20.25" customHeight="1">
      <c r="A870" s="158"/>
      <c r="B870" s="158"/>
      <c r="C870" s="158"/>
      <c r="D870" s="159"/>
      <c r="E870" s="715"/>
      <c r="F870" s="715"/>
      <c r="G870" s="160"/>
      <c r="H870" s="160"/>
      <c r="I870" s="715"/>
      <c r="J870" s="715"/>
      <c r="K870" s="713"/>
      <c r="L870" s="713"/>
      <c r="M870" s="713"/>
      <c r="N870" s="161"/>
      <c r="O870" s="161"/>
      <c r="P870" s="162"/>
      <c r="Q870" s="161"/>
      <c r="R870" s="163"/>
      <c r="S870" s="163"/>
      <c r="T870" s="163"/>
      <c r="U870" s="163"/>
      <c r="V870" s="163"/>
      <c r="W870" s="163"/>
      <c r="X870" s="163"/>
      <c r="Y870" s="163"/>
    </row>
    <row r="871" spans="1:25" ht="38.25" customHeight="1">
      <c r="A871" s="958" t="s">
        <v>344</v>
      </c>
      <c r="B871" s="960" t="s">
        <v>302</v>
      </c>
      <c r="C871" s="960" t="s">
        <v>345</v>
      </c>
      <c r="D871" s="960" t="s">
        <v>346</v>
      </c>
      <c r="E871" s="962" t="s">
        <v>362</v>
      </c>
      <c r="F871" s="963"/>
      <c r="G871" s="962" t="s">
        <v>363</v>
      </c>
      <c r="H871" s="963"/>
      <c r="I871" s="962" t="s">
        <v>364</v>
      </c>
      <c r="J871" s="963"/>
      <c r="K871" s="962" t="s">
        <v>365</v>
      </c>
      <c r="L871" s="963"/>
      <c r="M871" s="987" t="s">
        <v>366</v>
      </c>
      <c r="N871" s="988"/>
      <c r="O871" s="962" t="s">
        <v>367</v>
      </c>
      <c r="P871" s="963"/>
      <c r="Q871" s="962" t="s">
        <v>368</v>
      </c>
      <c r="R871" s="963"/>
      <c r="S871" s="962" t="s">
        <v>369</v>
      </c>
      <c r="T871" s="963"/>
      <c r="U871" s="962" t="s">
        <v>370</v>
      </c>
      <c r="V871" s="963"/>
      <c r="W871" s="938" t="s">
        <v>350</v>
      </c>
      <c r="X871" s="940" t="s">
        <v>351</v>
      </c>
      <c r="Y871" s="941"/>
    </row>
    <row r="872" spans="1:25" ht="20.25" customHeight="1">
      <c r="A872" s="959"/>
      <c r="B872" s="961"/>
      <c r="C872" s="961"/>
      <c r="D872" s="961"/>
      <c r="E872" s="940" t="s">
        <v>352</v>
      </c>
      <c r="F872" s="941"/>
      <c r="G872" s="940" t="s">
        <v>352</v>
      </c>
      <c r="H872" s="941"/>
      <c r="I872" s="940" t="s">
        <v>352</v>
      </c>
      <c r="J872" s="941"/>
      <c r="K872" s="940" t="s">
        <v>352</v>
      </c>
      <c r="L872" s="941"/>
      <c r="M872" s="989"/>
      <c r="N872" s="990"/>
      <c r="O872" s="940" t="s">
        <v>352</v>
      </c>
      <c r="P872" s="941"/>
      <c r="Q872" s="940" t="s">
        <v>352</v>
      </c>
      <c r="R872" s="941"/>
      <c r="S872" s="940" t="s">
        <v>352</v>
      </c>
      <c r="T872" s="941"/>
      <c r="U872" s="940" t="s">
        <v>352</v>
      </c>
      <c r="V872" s="941"/>
      <c r="W872" s="939"/>
      <c r="X872" s="719" t="s">
        <v>71</v>
      </c>
      <c r="Y872" s="719" t="s">
        <v>65</v>
      </c>
    </row>
    <row r="873" spans="1:25" ht="24" customHeight="1">
      <c r="A873" s="717">
        <v>1</v>
      </c>
      <c r="B873" s="755" t="str" cm="1">
        <f t="array" ref="B873">IFERROR(_xlfn.TAKE(_xlfn.ANCHORARRAY(DataCalcs!$DG$577),16),"")</f>
        <v/>
      </c>
      <c r="C873" s="754"/>
      <c r="D873" s="754"/>
      <c r="E873" s="934"/>
      <c r="F873" s="935"/>
      <c r="G873" s="934"/>
      <c r="H873" s="935"/>
      <c r="I873" s="934"/>
      <c r="J873" s="935"/>
      <c r="K873" s="929" t="s">
        <v>371</v>
      </c>
      <c r="L873" s="931"/>
      <c r="M873" s="929" t="s">
        <v>371</v>
      </c>
      <c r="N873" s="931"/>
      <c r="O873" s="929" t="s">
        <v>371</v>
      </c>
      <c r="P873" s="931"/>
      <c r="Q873" s="929" t="s">
        <v>371</v>
      </c>
      <c r="R873" s="931"/>
      <c r="S873" s="929" t="s">
        <v>371</v>
      </c>
      <c r="T873" s="931"/>
      <c r="U873" s="968"/>
      <c r="V873" s="957"/>
      <c r="W873" s="496"/>
      <c r="X873" s="496"/>
      <c r="Y873" s="496"/>
    </row>
    <row r="874" spans="1:25" ht="24" customHeight="1">
      <c r="A874" s="720">
        <v>2</v>
      </c>
      <c r="B874" s="755"/>
      <c r="C874" s="754"/>
      <c r="D874" s="754"/>
      <c r="E874" s="934"/>
      <c r="F874" s="935"/>
      <c r="G874" s="934"/>
      <c r="H874" s="935"/>
      <c r="I874" s="934"/>
      <c r="J874" s="935"/>
      <c r="K874" s="929" t="s">
        <v>371</v>
      </c>
      <c r="L874" s="931"/>
      <c r="M874" s="929" t="s">
        <v>371</v>
      </c>
      <c r="N874" s="931"/>
      <c r="O874" s="929" t="s">
        <v>371</v>
      </c>
      <c r="P874" s="931"/>
      <c r="Q874" s="929" t="s">
        <v>371</v>
      </c>
      <c r="R874" s="931"/>
      <c r="S874" s="929" t="s">
        <v>371</v>
      </c>
      <c r="T874" s="931"/>
      <c r="U874" s="968"/>
      <c r="V874" s="957"/>
      <c r="W874" s="496"/>
      <c r="X874" s="496"/>
      <c r="Y874" s="496"/>
    </row>
    <row r="875" spans="1:25" ht="24" customHeight="1">
      <c r="A875" s="720">
        <v>3</v>
      </c>
      <c r="B875" s="755"/>
      <c r="C875" s="754"/>
      <c r="D875" s="754"/>
      <c r="E875" s="934"/>
      <c r="F875" s="935"/>
      <c r="G875" s="934"/>
      <c r="H875" s="935"/>
      <c r="I875" s="934"/>
      <c r="J875" s="935"/>
      <c r="K875" s="929" t="s">
        <v>371</v>
      </c>
      <c r="L875" s="931"/>
      <c r="M875" s="929" t="s">
        <v>371</v>
      </c>
      <c r="N875" s="931"/>
      <c r="O875" s="929" t="s">
        <v>371</v>
      </c>
      <c r="P875" s="931"/>
      <c r="Q875" s="929" t="s">
        <v>371</v>
      </c>
      <c r="R875" s="931"/>
      <c r="S875" s="929" t="s">
        <v>371</v>
      </c>
      <c r="T875" s="931"/>
      <c r="U875" s="968"/>
      <c r="V875" s="957"/>
      <c r="W875" s="496"/>
      <c r="X875" s="496"/>
      <c r="Y875" s="496"/>
    </row>
    <row r="876" spans="1:25" ht="24" customHeight="1">
      <c r="A876" s="720">
        <v>4</v>
      </c>
      <c r="B876" s="755"/>
      <c r="C876" s="754"/>
      <c r="D876" s="754"/>
      <c r="E876" s="934"/>
      <c r="F876" s="935"/>
      <c r="G876" s="934"/>
      <c r="H876" s="935"/>
      <c r="I876" s="934"/>
      <c r="J876" s="935"/>
      <c r="K876" s="929" t="s">
        <v>371</v>
      </c>
      <c r="L876" s="931"/>
      <c r="M876" s="929" t="s">
        <v>371</v>
      </c>
      <c r="N876" s="931"/>
      <c r="O876" s="929" t="s">
        <v>371</v>
      </c>
      <c r="P876" s="931"/>
      <c r="Q876" s="929" t="s">
        <v>371</v>
      </c>
      <c r="R876" s="931"/>
      <c r="S876" s="929" t="s">
        <v>371</v>
      </c>
      <c r="T876" s="931"/>
      <c r="U876" s="968"/>
      <c r="V876" s="957"/>
      <c r="W876" s="496"/>
      <c r="X876" s="496"/>
      <c r="Y876" s="496"/>
    </row>
    <row r="877" spans="1:25" ht="24" customHeight="1">
      <c r="A877" s="720">
        <v>5</v>
      </c>
      <c r="B877" s="755"/>
      <c r="C877" s="754"/>
      <c r="D877" s="754"/>
      <c r="E877" s="934"/>
      <c r="F877" s="935"/>
      <c r="G877" s="934"/>
      <c r="H877" s="935"/>
      <c r="I877" s="934"/>
      <c r="J877" s="935"/>
      <c r="K877" s="929" t="s">
        <v>371</v>
      </c>
      <c r="L877" s="931"/>
      <c r="M877" s="929" t="s">
        <v>371</v>
      </c>
      <c r="N877" s="931"/>
      <c r="O877" s="929" t="s">
        <v>371</v>
      </c>
      <c r="P877" s="931"/>
      <c r="Q877" s="929" t="s">
        <v>371</v>
      </c>
      <c r="R877" s="931"/>
      <c r="S877" s="929" t="s">
        <v>371</v>
      </c>
      <c r="T877" s="931"/>
      <c r="U877" s="968"/>
      <c r="V877" s="957"/>
      <c r="W877" s="496"/>
      <c r="X877" s="496"/>
      <c r="Y877" s="496"/>
    </row>
    <row r="878" spans="1:25" ht="24" customHeight="1">
      <c r="A878" s="720">
        <v>6</v>
      </c>
      <c r="B878" s="755"/>
      <c r="C878" s="754"/>
      <c r="D878" s="754"/>
      <c r="E878" s="934"/>
      <c r="F878" s="935"/>
      <c r="G878" s="934"/>
      <c r="H878" s="935"/>
      <c r="I878" s="934"/>
      <c r="J878" s="935"/>
      <c r="K878" s="929" t="s">
        <v>371</v>
      </c>
      <c r="L878" s="931"/>
      <c r="M878" s="929" t="s">
        <v>371</v>
      </c>
      <c r="N878" s="931"/>
      <c r="O878" s="929" t="s">
        <v>371</v>
      </c>
      <c r="P878" s="931"/>
      <c r="Q878" s="929" t="s">
        <v>371</v>
      </c>
      <c r="R878" s="931"/>
      <c r="S878" s="929" t="s">
        <v>371</v>
      </c>
      <c r="T878" s="931"/>
      <c r="U878" s="968"/>
      <c r="V878" s="957"/>
      <c r="W878" s="496"/>
      <c r="X878" s="496"/>
      <c r="Y878" s="496"/>
    </row>
    <row r="879" spans="1:25" ht="24" customHeight="1">
      <c r="A879" s="720">
        <v>7</v>
      </c>
      <c r="B879" s="755"/>
      <c r="C879" s="754"/>
      <c r="D879" s="754"/>
      <c r="E879" s="934"/>
      <c r="F879" s="935"/>
      <c r="G879" s="934"/>
      <c r="H879" s="935"/>
      <c r="I879" s="934"/>
      <c r="J879" s="935"/>
      <c r="K879" s="929" t="s">
        <v>371</v>
      </c>
      <c r="L879" s="931"/>
      <c r="M879" s="929" t="s">
        <v>371</v>
      </c>
      <c r="N879" s="931"/>
      <c r="O879" s="929" t="s">
        <v>371</v>
      </c>
      <c r="P879" s="931"/>
      <c r="Q879" s="929" t="s">
        <v>371</v>
      </c>
      <c r="R879" s="931"/>
      <c r="S879" s="929" t="s">
        <v>371</v>
      </c>
      <c r="T879" s="931"/>
      <c r="U879" s="968"/>
      <c r="V879" s="957"/>
      <c r="W879" s="496"/>
      <c r="X879" s="496"/>
      <c r="Y879" s="496"/>
    </row>
    <row r="880" spans="1:25" ht="24" customHeight="1">
      <c r="A880" s="720">
        <v>8</v>
      </c>
      <c r="B880" s="755"/>
      <c r="C880" s="754"/>
      <c r="D880" s="754"/>
      <c r="E880" s="934"/>
      <c r="F880" s="935"/>
      <c r="G880" s="934"/>
      <c r="H880" s="935"/>
      <c r="I880" s="934"/>
      <c r="J880" s="935"/>
      <c r="K880" s="929" t="s">
        <v>371</v>
      </c>
      <c r="L880" s="931"/>
      <c r="M880" s="929" t="s">
        <v>371</v>
      </c>
      <c r="N880" s="931"/>
      <c r="O880" s="929" t="s">
        <v>371</v>
      </c>
      <c r="P880" s="931"/>
      <c r="Q880" s="929" t="s">
        <v>371</v>
      </c>
      <c r="R880" s="931"/>
      <c r="S880" s="929" t="s">
        <v>371</v>
      </c>
      <c r="T880" s="931"/>
      <c r="U880" s="968"/>
      <c r="V880" s="957"/>
      <c r="W880" s="496"/>
      <c r="X880" s="496"/>
      <c r="Y880" s="496"/>
    </row>
    <row r="881" spans="1:25" ht="24" customHeight="1">
      <c r="A881" s="720">
        <v>9</v>
      </c>
      <c r="B881" s="755"/>
      <c r="C881" s="754"/>
      <c r="D881" s="754"/>
      <c r="E881" s="934"/>
      <c r="F881" s="935"/>
      <c r="G881" s="934"/>
      <c r="H881" s="935"/>
      <c r="I881" s="934"/>
      <c r="J881" s="935"/>
      <c r="K881" s="929" t="s">
        <v>371</v>
      </c>
      <c r="L881" s="931"/>
      <c r="M881" s="929" t="s">
        <v>371</v>
      </c>
      <c r="N881" s="931"/>
      <c r="O881" s="929" t="s">
        <v>371</v>
      </c>
      <c r="P881" s="931"/>
      <c r="Q881" s="929" t="s">
        <v>371</v>
      </c>
      <c r="R881" s="931"/>
      <c r="S881" s="929" t="s">
        <v>371</v>
      </c>
      <c r="T881" s="931"/>
      <c r="U881" s="968"/>
      <c r="V881" s="957"/>
      <c r="W881" s="496"/>
      <c r="X881" s="496"/>
      <c r="Y881" s="496"/>
    </row>
    <row r="882" spans="1:25" ht="24" customHeight="1">
      <c r="A882" s="720">
        <v>10</v>
      </c>
      <c r="B882" s="755"/>
      <c r="C882" s="754"/>
      <c r="D882" s="754"/>
      <c r="E882" s="934"/>
      <c r="F882" s="935"/>
      <c r="G882" s="934"/>
      <c r="H882" s="935"/>
      <c r="I882" s="934"/>
      <c r="J882" s="935"/>
      <c r="K882" s="929" t="s">
        <v>371</v>
      </c>
      <c r="L882" s="931"/>
      <c r="M882" s="929" t="s">
        <v>371</v>
      </c>
      <c r="N882" s="931"/>
      <c r="O882" s="929" t="s">
        <v>371</v>
      </c>
      <c r="P882" s="931"/>
      <c r="Q882" s="929" t="s">
        <v>371</v>
      </c>
      <c r="R882" s="931"/>
      <c r="S882" s="929" t="s">
        <v>371</v>
      </c>
      <c r="T882" s="931"/>
      <c r="U882" s="968"/>
      <c r="V882" s="957"/>
      <c r="W882" s="496"/>
      <c r="X882" s="496"/>
      <c r="Y882" s="496"/>
    </row>
    <row r="883" spans="1:25" ht="24" customHeight="1">
      <c r="A883" s="720">
        <v>11</v>
      </c>
      <c r="B883" s="755"/>
      <c r="C883" s="754"/>
      <c r="D883" s="754"/>
      <c r="E883" s="934"/>
      <c r="F883" s="935"/>
      <c r="G883" s="934"/>
      <c r="H883" s="935"/>
      <c r="I883" s="934"/>
      <c r="J883" s="935"/>
      <c r="K883" s="929" t="s">
        <v>371</v>
      </c>
      <c r="L883" s="931"/>
      <c r="M883" s="929" t="s">
        <v>371</v>
      </c>
      <c r="N883" s="931"/>
      <c r="O883" s="929" t="s">
        <v>371</v>
      </c>
      <c r="P883" s="931"/>
      <c r="Q883" s="929" t="s">
        <v>371</v>
      </c>
      <c r="R883" s="931"/>
      <c r="S883" s="929" t="s">
        <v>371</v>
      </c>
      <c r="T883" s="931"/>
      <c r="U883" s="968"/>
      <c r="V883" s="957"/>
      <c r="W883" s="496"/>
      <c r="X883" s="496"/>
      <c r="Y883" s="496"/>
    </row>
    <row r="884" spans="1:25" ht="24" customHeight="1">
      <c r="A884" s="720">
        <v>12</v>
      </c>
      <c r="B884" s="755"/>
      <c r="C884" s="754"/>
      <c r="D884" s="754"/>
      <c r="E884" s="934"/>
      <c r="F884" s="935"/>
      <c r="G884" s="934"/>
      <c r="H884" s="935"/>
      <c r="I884" s="934"/>
      <c r="J884" s="935"/>
      <c r="K884" s="929" t="s">
        <v>371</v>
      </c>
      <c r="L884" s="931"/>
      <c r="M884" s="929" t="s">
        <v>371</v>
      </c>
      <c r="N884" s="931"/>
      <c r="O884" s="929" t="s">
        <v>371</v>
      </c>
      <c r="P884" s="931"/>
      <c r="Q884" s="929" t="s">
        <v>371</v>
      </c>
      <c r="R884" s="931"/>
      <c r="S884" s="929" t="s">
        <v>371</v>
      </c>
      <c r="T884" s="931"/>
      <c r="U884" s="968"/>
      <c r="V884" s="957"/>
      <c r="W884" s="497"/>
      <c r="X884" s="497"/>
      <c r="Y884" s="497"/>
    </row>
    <row r="885" spans="1:25" ht="24" customHeight="1">
      <c r="A885" s="720">
        <v>13</v>
      </c>
      <c r="B885" s="755"/>
      <c r="C885" s="754"/>
      <c r="D885" s="754"/>
      <c r="E885" s="934"/>
      <c r="F885" s="935"/>
      <c r="G885" s="934"/>
      <c r="H885" s="935"/>
      <c r="I885" s="934"/>
      <c r="J885" s="935"/>
      <c r="K885" s="929" t="s">
        <v>371</v>
      </c>
      <c r="L885" s="931"/>
      <c r="M885" s="929" t="s">
        <v>371</v>
      </c>
      <c r="N885" s="931"/>
      <c r="O885" s="929" t="s">
        <v>371</v>
      </c>
      <c r="P885" s="931"/>
      <c r="Q885" s="929" t="s">
        <v>371</v>
      </c>
      <c r="R885" s="931"/>
      <c r="S885" s="929" t="s">
        <v>371</v>
      </c>
      <c r="T885" s="931"/>
      <c r="U885" s="968"/>
      <c r="V885" s="957"/>
      <c r="W885" s="496"/>
      <c r="X885" s="496"/>
      <c r="Y885" s="496"/>
    </row>
    <row r="886" spans="1:25" ht="24" customHeight="1">
      <c r="A886" s="720">
        <v>14</v>
      </c>
      <c r="B886" s="755"/>
      <c r="C886" s="754"/>
      <c r="D886" s="754"/>
      <c r="E886" s="934"/>
      <c r="F886" s="935"/>
      <c r="G886" s="934"/>
      <c r="H886" s="935"/>
      <c r="I886" s="934"/>
      <c r="J886" s="935"/>
      <c r="K886" s="929" t="s">
        <v>371</v>
      </c>
      <c r="L886" s="931"/>
      <c r="M886" s="929" t="s">
        <v>371</v>
      </c>
      <c r="N886" s="931"/>
      <c r="O886" s="929" t="s">
        <v>371</v>
      </c>
      <c r="P886" s="931"/>
      <c r="Q886" s="929" t="s">
        <v>371</v>
      </c>
      <c r="R886" s="931"/>
      <c r="S886" s="929" t="s">
        <v>371</v>
      </c>
      <c r="T886" s="931"/>
      <c r="U886" s="968"/>
      <c r="V886" s="957"/>
      <c r="W886" s="496"/>
      <c r="X886" s="496"/>
      <c r="Y886" s="496"/>
    </row>
    <row r="887" spans="1:25" ht="24" customHeight="1">
      <c r="A887" s="720">
        <v>15</v>
      </c>
      <c r="B887" s="755"/>
      <c r="C887" s="754"/>
      <c r="D887" s="754"/>
      <c r="E887" s="934"/>
      <c r="F887" s="935"/>
      <c r="G887" s="934"/>
      <c r="H887" s="935"/>
      <c r="I887" s="934"/>
      <c r="J887" s="935"/>
      <c r="K887" s="929" t="s">
        <v>371</v>
      </c>
      <c r="L887" s="931"/>
      <c r="M887" s="929" t="s">
        <v>371</v>
      </c>
      <c r="N887" s="931"/>
      <c r="O887" s="929" t="s">
        <v>371</v>
      </c>
      <c r="P887" s="931"/>
      <c r="Q887" s="929" t="s">
        <v>371</v>
      </c>
      <c r="R887" s="931"/>
      <c r="S887" s="929" t="s">
        <v>371</v>
      </c>
      <c r="T887" s="931"/>
      <c r="U887" s="968"/>
      <c r="V887" s="957"/>
      <c r="W887" s="496"/>
      <c r="X887" s="496"/>
      <c r="Y887" s="496"/>
    </row>
    <row r="888" spans="1:25" ht="24" customHeight="1">
      <c r="A888" s="720">
        <v>16</v>
      </c>
      <c r="B888" s="755"/>
      <c r="C888" s="754"/>
      <c r="D888" s="754"/>
      <c r="E888" s="934"/>
      <c r="F888" s="935"/>
      <c r="G888" s="934"/>
      <c r="H888" s="935"/>
      <c r="I888" s="934"/>
      <c r="J888" s="935"/>
      <c r="K888" s="929" t="s">
        <v>371</v>
      </c>
      <c r="L888" s="931"/>
      <c r="M888" s="929" t="s">
        <v>371</v>
      </c>
      <c r="N888" s="931"/>
      <c r="O888" s="929" t="s">
        <v>371</v>
      </c>
      <c r="P888" s="931"/>
      <c r="Q888" s="929" t="s">
        <v>371</v>
      </c>
      <c r="R888" s="931"/>
      <c r="S888" s="929" t="s">
        <v>371</v>
      </c>
      <c r="T888" s="931"/>
      <c r="U888" s="968"/>
      <c r="V888" s="957"/>
      <c r="W888" s="496"/>
      <c r="X888" s="496"/>
      <c r="Y888" s="496"/>
    </row>
    <row r="889" spans="1:25" ht="20.25" customHeight="1">
      <c r="A889" s="158"/>
      <c r="B889" s="158"/>
      <c r="C889" s="167"/>
      <c r="D889" s="167"/>
      <c r="E889" s="158"/>
      <c r="F889" s="158"/>
      <c r="G889" s="158"/>
      <c r="H889" s="158"/>
      <c r="I889" s="158"/>
      <c r="J889" s="158"/>
      <c r="K889" s="158"/>
      <c r="L889" s="158"/>
      <c r="M889" s="158"/>
      <c r="N889" s="158"/>
      <c r="O889" s="158"/>
      <c r="P889" s="158"/>
      <c r="Q889" s="158"/>
      <c r="R889" s="158"/>
      <c r="S889" s="158"/>
      <c r="T889" s="158"/>
      <c r="U889" s="158"/>
      <c r="V889" s="158"/>
      <c r="W889" s="158"/>
      <c r="X889" s="158"/>
      <c r="Y889" s="158"/>
    </row>
    <row r="890" spans="1:25" ht="20.25" customHeight="1">
      <c r="A890" s="928"/>
      <c r="B890" s="928"/>
      <c r="C890" s="928"/>
      <c r="D890" s="928"/>
      <c r="E890" s="928"/>
      <c r="F890" s="928"/>
      <c r="G890" s="715"/>
      <c r="H890" s="928"/>
      <c r="I890" s="928"/>
      <c r="J890" s="928"/>
      <c r="K890" s="928"/>
      <c r="L890" s="928"/>
      <c r="M890" s="928"/>
      <c r="N890" s="928"/>
      <c r="O890" s="928"/>
      <c r="P890" s="928"/>
      <c r="Q890" s="928"/>
      <c r="R890" s="928"/>
      <c r="S890" s="928"/>
      <c r="T890" s="158"/>
      <c r="U890" s="929" t="s">
        <v>355</v>
      </c>
      <c r="V890" s="930"/>
      <c r="W890" s="930"/>
      <c r="X890" s="930"/>
      <c r="Y890" s="931"/>
    </row>
    <row r="891" spans="1:25" ht="20.25" customHeight="1">
      <c r="A891" s="158"/>
      <c r="B891" s="715"/>
      <c r="C891" s="715"/>
      <c r="D891" s="715"/>
      <c r="E891" s="979"/>
      <c r="F891" s="979"/>
      <c r="G891" s="715"/>
      <c r="H891" s="158"/>
      <c r="I891" s="715"/>
      <c r="J891" s="928"/>
      <c r="K891" s="928"/>
      <c r="L891" s="928"/>
      <c r="M891" s="928"/>
      <c r="N891" s="928"/>
      <c r="O891" s="928"/>
      <c r="P891" s="928"/>
      <c r="Q891" s="928"/>
      <c r="R891" s="979"/>
      <c r="S891" s="979"/>
      <c r="T891" s="158"/>
      <c r="U891" s="169"/>
      <c r="V891" s="158"/>
      <c r="W891" s="158"/>
      <c r="X891" s="158"/>
      <c r="Y891" s="170"/>
    </row>
    <row r="892" spans="1:25" ht="20.25" customHeight="1">
      <c r="A892" s="714"/>
      <c r="B892" s="715"/>
      <c r="C892" s="167"/>
      <c r="D892" s="715"/>
      <c r="E892" s="978"/>
      <c r="F892" s="978"/>
      <c r="G892" s="718"/>
      <c r="H892" s="714"/>
      <c r="I892" s="715"/>
      <c r="J892" s="928"/>
      <c r="K892" s="928"/>
      <c r="L892" s="928"/>
      <c r="M892" s="928"/>
      <c r="N892" s="928"/>
      <c r="O892" s="928"/>
      <c r="P892" s="928"/>
      <c r="Q892" s="928"/>
      <c r="R892" s="928"/>
      <c r="S892" s="928"/>
      <c r="T892" s="158"/>
      <c r="U892" s="169"/>
      <c r="V892" s="158"/>
      <c r="W892" s="158"/>
      <c r="X892" s="158"/>
      <c r="Y892" s="170"/>
    </row>
    <row r="893" spans="1:25" ht="20.25" customHeight="1">
      <c r="A893" s="714"/>
      <c r="B893" s="715"/>
      <c r="C893" s="167"/>
      <c r="D893" s="715"/>
      <c r="E893" s="978"/>
      <c r="F893" s="978"/>
      <c r="G893" s="718"/>
      <c r="H893" s="714"/>
      <c r="I893" s="715"/>
      <c r="J893" s="928"/>
      <c r="K893" s="928"/>
      <c r="L893" s="928"/>
      <c r="M893" s="928"/>
      <c r="N893" s="928"/>
      <c r="O893" s="928"/>
      <c r="P893" s="928"/>
      <c r="Q893" s="928"/>
      <c r="R893" s="928"/>
      <c r="S893" s="928"/>
      <c r="T893" s="158"/>
      <c r="U893" s="169"/>
      <c r="V893" s="158"/>
      <c r="W893" s="158"/>
      <c r="X893" s="158"/>
      <c r="Y893" s="170"/>
    </row>
    <row r="894" spans="1:25" ht="20.25" customHeight="1">
      <c r="A894" s="714"/>
      <c r="B894" s="715"/>
      <c r="C894" s="167"/>
      <c r="D894" s="715"/>
      <c r="E894" s="978"/>
      <c r="F894" s="978"/>
      <c r="G894" s="718"/>
      <c r="H894" s="714"/>
      <c r="I894" s="715"/>
      <c r="J894" s="928"/>
      <c r="K894" s="928"/>
      <c r="L894" s="928"/>
      <c r="M894" s="928"/>
      <c r="N894" s="928"/>
      <c r="O894" s="928"/>
      <c r="P894" s="928"/>
      <c r="Q894" s="928"/>
      <c r="R894" s="928"/>
      <c r="S894" s="928"/>
      <c r="U894" s="173"/>
      <c r="Y894" s="174"/>
    </row>
    <row r="895" spans="1:25" ht="20.25" customHeight="1">
      <c r="A895" s="714"/>
      <c r="B895" s="715"/>
      <c r="C895" s="167"/>
      <c r="D895" s="715"/>
      <c r="E895" s="978"/>
      <c r="F895" s="978"/>
      <c r="G895" s="718"/>
      <c r="H895" s="714"/>
      <c r="I895" s="715"/>
      <c r="J895" s="928"/>
      <c r="K895" s="928"/>
      <c r="L895" s="928"/>
      <c r="M895" s="928"/>
      <c r="N895" s="928"/>
      <c r="O895" s="928"/>
      <c r="P895" s="928"/>
      <c r="Q895" s="928"/>
      <c r="R895" s="928"/>
      <c r="S895" s="928"/>
      <c r="T895" s="158"/>
      <c r="U895" s="929" t="s">
        <v>358</v>
      </c>
      <c r="V895" s="930"/>
      <c r="W895" s="930"/>
      <c r="X895" s="930"/>
      <c r="Y895" s="931"/>
    </row>
    <row r="896" spans="1:25" ht="20.25" customHeight="1">
      <c r="A896" s="714"/>
      <c r="B896" s="715"/>
      <c r="C896" s="167"/>
      <c r="D896" s="715"/>
      <c r="E896" s="978"/>
      <c r="F896" s="978"/>
      <c r="G896" s="718"/>
      <c r="H896" s="714"/>
      <c r="I896" s="715"/>
      <c r="J896" s="928"/>
      <c r="K896" s="928"/>
      <c r="L896" s="928"/>
      <c r="M896" s="928"/>
      <c r="N896" s="928"/>
      <c r="O896" s="928"/>
      <c r="P896" s="928"/>
      <c r="Q896" s="928"/>
      <c r="R896" s="928"/>
      <c r="S896" s="928"/>
      <c r="T896" s="158"/>
      <c r="U896" s="492"/>
      <c r="V896" s="715"/>
      <c r="W896" s="715"/>
      <c r="X896" s="715"/>
      <c r="Y896" s="493"/>
    </row>
    <row r="897" spans="1:25" ht="20.25" customHeight="1">
      <c r="A897" s="714"/>
      <c r="B897" s="715"/>
      <c r="C897" s="167"/>
      <c r="D897" s="715"/>
      <c r="E897" s="978"/>
      <c r="F897" s="978"/>
      <c r="G897" s="718"/>
      <c r="H897" s="714"/>
      <c r="I897" s="715"/>
      <c r="J897" s="928"/>
      <c r="K897" s="928"/>
      <c r="L897" s="928"/>
      <c r="M897" s="928"/>
      <c r="N897" s="928"/>
      <c r="O897" s="928"/>
      <c r="P897" s="928"/>
      <c r="Q897" s="928"/>
      <c r="R897" s="928"/>
      <c r="S897" s="928"/>
      <c r="T897" s="158"/>
      <c r="U897" s="492"/>
      <c r="V897" s="715"/>
      <c r="W897" s="715"/>
      <c r="X897" s="715"/>
      <c r="Y897" s="493"/>
    </row>
    <row r="898" spans="1:25" ht="20.25" customHeight="1">
      <c r="A898" s="714"/>
      <c r="B898" s="715"/>
      <c r="C898" s="167"/>
      <c r="D898" s="715"/>
      <c r="E898" s="978"/>
      <c r="F898" s="978"/>
      <c r="G898" s="718"/>
      <c r="H898" s="714"/>
      <c r="I898" s="715"/>
      <c r="J898" s="928"/>
      <c r="K898" s="928"/>
      <c r="L898" s="928"/>
      <c r="M898" s="928"/>
      <c r="N898" s="928"/>
      <c r="O898" s="928"/>
      <c r="P898" s="928"/>
      <c r="Q898" s="928"/>
      <c r="R898" s="928"/>
      <c r="S898" s="928"/>
      <c r="U898" s="173"/>
      <c r="Y898" s="174"/>
    </row>
    <row r="899" spans="1:25" ht="20.25" customHeight="1">
      <c r="A899" s="714"/>
      <c r="B899" s="715"/>
      <c r="C899" s="167"/>
      <c r="D899" s="715"/>
      <c r="E899" s="978"/>
      <c r="F899" s="978"/>
      <c r="G899" s="718"/>
      <c r="H899" s="714"/>
      <c r="I899" s="715"/>
      <c r="J899" s="928"/>
      <c r="K899" s="928"/>
      <c r="L899" s="928"/>
      <c r="M899" s="928"/>
      <c r="N899" s="928"/>
      <c r="O899" s="928"/>
      <c r="P899" s="928"/>
      <c r="Q899" s="928"/>
      <c r="R899" s="928"/>
      <c r="S899" s="928"/>
      <c r="T899" s="158"/>
      <c r="U899" s="175"/>
      <c r="V899" s="176"/>
      <c r="W899" s="176"/>
      <c r="X899" s="176"/>
      <c r="Y899" s="177"/>
    </row>
    <row r="900" spans="1:25" ht="12" customHeight="1">
      <c r="A900" s="714"/>
      <c r="B900" s="715"/>
      <c r="C900" s="167"/>
      <c r="D900" s="715"/>
      <c r="E900" s="718"/>
      <c r="F900" s="718"/>
      <c r="G900" s="718"/>
      <c r="H900" s="714"/>
      <c r="I900" s="715"/>
      <c r="J900" s="715"/>
      <c r="K900" s="715"/>
      <c r="L900" s="715"/>
      <c r="M900" s="715"/>
      <c r="N900" s="715"/>
      <c r="O900" s="715"/>
      <c r="P900" s="715"/>
      <c r="Q900" s="715"/>
      <c r="R900" s="715"/>
      <c r="S900" s="715"/>
      <c r="T900" s="158"/>
      <c r="U900" s="158"/>
      <c r="V900" s="158"/>
      <c r="W900" s="158"/>
      <c r="X900" s="158"/>
      <c r="Y900" s="158"/>
    </row>
    <row r="901" spans="1:25" ht="38.25" customHeight="1">
      <c r="A901" s="942" t="s">
        <v>360</v>
      </c>
      <c r="B901" s="943"/>
      <c r="C901" s="943"/>
      <c r="D901" s="944"/>
      <c r="E901" s="929" t="s">
        <v>4</v>
      </c>
      <c r="F901" s="931"/>
      <c r="G901" s="945">
        <f>G868</f>
        <v>46271</v>
      </c>
      <c r="H901" s="946"/>
      <c r="I901" s="947"/>
      <c r="J901" s="929" t="s">
        <v>5</v>
      </c>
      <c r="K901" s="931"/>
      <c r="L901" s="948" t="str">
        <f>L868</f>
        <v>Tilsley</v>
      </c>
      <c r="M901" s="949"/>
      <c r="N901" s="949"/>
      <c r="O901" s="949"/>
      <c r="P901" s="949"/>
      <c r="Q901" s="950"/>
      <c r="R901" s="929" t="s">
        <v>340</v>
      </c>
      <c r="S901" s="931"/>
      <c r="T901" s="948" t="str">
        <f>T868</f>
        <v>Oxfordshire Track and Field League 2026</v>
      </c>
      <c r="U901" s="949"/>
      <c r="V901" s="949"/>
      <c r="W901" s="949"/>
      <c r="X901" s="949"/>
      <c r="Y901" s="950"/>
    </row>
    <row r="902" spans="1:25" ht="38.25" customHeight="1">
      <c r="A902" s="929" t="s">
        <v>283</v>
      </c>
      <c r="B902" s="931"/>
      <c r="C902" s="948" t="str">
        <f>C869</f>
        <v>Discus U20 Women (0 athletes) - 1.00kg</v>
      </c>
      <c r="D902" s="950"/>
      <c r="E902" s="929" t="s">
        <v>341</v>
      </c>
      <c r="F902" s="931"/>
      <c r="G902" s="951">
        <f>G869</f>
        <v>0.45833333333333331</v>
      </c>
      <c r="H902" s="952"/>
      <c r="I902" s="953"/>
      <c r="J902" s="929" t="s">
        <v>342</v>
      </c>
      <c r="K902" s="930"/>
      <c r="L902" s="956" t="str">
        <f>L869</f>
        <v>n/a</v>
      </c>
      <c r="M902" s="957"/>
      <c r="N902" s="998" t="s">
        <v>361</v>
      </c>
      <c r="O902" s="999"/>
      <c r="P902" s="999"/>
      <c r="Q902" s="999"/>
      <c r="R902" s="999"/>
      <c r="S902" s="999"/>
      <c r="T902" s="999"/>
      <c r="U902" s="999"/>
      <c r="V902" s="999"/>
      <c r="W902" s="999"/>
      <c r="X902" s="999"/>
      <c r="Y902" s="1000"/>
    </row>
    <row r="903" spans="1:25" ht="20.25" customHeight="1">
      <c r="A903" s="158"/>
      <c r="B903" s="158"/>
      <c r="C903" s="158"/>
      <c r="D903" s="159"/>
      <c r="E903" s="715"/>
      <c r="F903" s="715"/>
      <c r="G903" s="160"/>
      <c r="H903" s="160"/>
      <c r="I903" s="715"/>
      <c r="J903" s="715"/>
      <c r="K903" s="713"/>
      <c r="L903" s="713"/>
      <c r="M903" s="713"/>
      <c r="N903" s="161"/>
      <c r="O903" s="161"/>
      <c r="P903" s="162"/>
      <c r="Q903" s="161"/>
      <c r="R903" s="163"/>
      <c r="S903" s="163"/>
      <c r="T903" s="163"/>
      <c r="U903" s="163"/>
      <c r="V903" s="163"/>
      <c r="W903" s="163"/>
      <c r="X903" s="163"/>
      <c r="Y903" s="163"/>
    </row>
    <row r="904" spans="1:25" ht="38.25" customHeight="1">
      <c r="A904" s="958" t="s">
        <v>344</v>
      </c>
      <c r="B904" s="960" t="s">
        <v>302</v>
      </c>
      <c r="C904" s="960" t="s">
        <v>345</v>
      </c>
      <c r="D904" s="960" t="s">
        <v>346</v>
      </c>
      <c r="E904" s="962" t="s">
        <v>362</v>
      </c>
      <c r="F904" s="963"/>
      <c r="G904" s="962" t="s">
        <v>363</v>
      </c>
      <c r="H904" s="963"/>
      <c r="I904" s="962" t="s">
        <v>364</v>
      </c>
      <c r="J904" s="963"/>
      <c r="K904" s="962" t="s">
        <v>365</v>
      </c>
      <c r="L904" s="963"/>
      <c r="M904" s="987" t="s">
        <v>366</v>
      </c>
      <c r="N904" s="988"/>
      <c r="O904" s="962" t="s">
        <v>367</v>
      </c>
      <c r="P904" s="963"/>
      <c r="Q904" s="962" t="s">
        <v>368</v>
      </c>
      <c r="R904" s="963"/>
      <c r="S904" s="962" t="s">
        <v>369</v>
      </c>
      <c r="T904" s="963"/>
      <c r="U904" s="962" t="s">
        <v>370</v>
      </c>
      <c r="V904" s="963"/>
      <c r="W904" s="938" t="s">
        <v>350</v>
      </c>
      <c r="X904" s="940" t="s">
        <v>351</v>
      </c>
      <c r="Y904" s="941"/>
    </row>
    <row r="905" spans="1:25" ht="20.25" customHeight="1">
      <c r="A905" s="959"/>
      <c r="B905" s="961"/>
      <c r="C905" s="961"/>
      <c r="D905" s="961"/>
      <c r="E905" s="940" t="s">
        <v>352</v>
      </c>
      <c r="F905" s="941"/>
      <c r="G905" s="940" t="s">
        <v>352</v>
      </c>
      <c r="H905" s="941"/>
      <c r="I905" s="940" t="s">
        <v>352</v>
      </c>
      <c r="J905" s="941"/>
      <c r="K905" s="940" t="s">
        <v>352</v>
      </c>
      <c r="L905" s="941"/>
      <c r="M905" s="989"/>
      <c r="N905" s="990"/>
      <c r="O905" s="940" t="s">
        <v>352</v>
      </c>
      <c r="P905" s="941"/>
      <c r="Q905" s="940" t="s">
        <v>352</v>
      </c>
      <c r="R905" s="941"/>
      <c r="S905" s="940" t="s">
        <v>352</v>
      </c>
      <c r="T905" s="941"/>
      <c r="U905" s="940" t="s">
        <v>352</v>
      </c>
      <c r="V905" s="941"/>
      <c r="W905" s="939"/>
      <c r="X905" s="719" t="s">
        <v>71</v>
      </c>
      <c r="Y905" s="719" t="s">
        <v>65</v>
      </c>
    </row>
    <row r="906" spans="1:25" ht="24" customHeight="1">
      <c r="A906" s="717">
        <v>17</v>
      </c>
      <c r="B906" s="755" t="str" cm="1">
        <f t="array" ref="B906">IFERROR(_xlfn.DROP(_xlfn.ANCHORARRAY(DataCalcs!$DG$577),16),"")</f>
        <v/>
      </c>
      <c r="C906" s="754"/>
      <c r="D906" s="754"/>
      <c r="E906" s="934"/>
      <c r="F906" s="935"/>
      <c r="G906" s="934"/>
      <c r="H906" s="935"/>
      <c r="I906" s="934"/>
      <c r="J906" s="935"/>
      <c r="K906" s="929" t="s">
        <v>371</v>
      </c>
      <c r="L906" s="931"/>
      <c r="M906" s="929" t="s">
        <v>371</v>
      </c>
      <c r="N906" s="931"/>
      <c r="O906" s="929" t="s">
        <v>371</v>
      </c>
      <c r="P906" s="931"/>
      <c r="Q906" s="929" t="s">
        <v>371</v>
      </c>
      <c r="R906" s="931"/>
      <c r="S906" s="929" t="s">
        <v>371</v>
      </c>
      <c r="T906" s="931"/>
      <c r="U906" s="968"/>
      <c r="V906" s="957"/>
      <c r="W906" s="720"/>
      <c r="X906" s="720"/>
      <c r="Y906" s="720"/>
    </row>
    <row r="907" spans="1:25" ht="24" customHeight="1">
      <c r="A907" s="717">
        <v>18</v>
      </c>
      <c r="B907" s="755"/>
      <c r="C907" s="754"/>
      <c r="D907" s="754"/>
      <c r="E907" s="934"/>
      <c r="F907" s="935"/>
      <c r="G907" s="934"/>
      <c r="H907" s="935"/>
      <c r="I907" s="934"/>
      <c r="J907" s="935"/>
      <c r="K907" s="929" t="s">
        <v>371</v>
      </c>
      <c r="L907" s="931"/>
      <c r="M907" s="929" t="s">
        <v>371</v>
      </c>
      <c r="N907" s="931"/>
      <c r="O907" s="929" t="s">
        <v>371</v>
      </c>
      <c r="P907" s="931"/>
      <c r="Q907" s="929" t="s">
        <v>371</v>
      </c>
      <c r="R907" s="931"/>
      <c r="S907" s="929" t="s">
        <v>371</v>
      </c>
      <c r="T907" s="931"/>
      <c r="U907" s="968"/>
      <c r="V907" s="957"/>
      <c r="W907" s="720"/>
      <c r="X907" s="720"/>
      <c r="Y907" s="720"/>
    </row>
    <row r="908" spans="1:25" ht="24" customHeight="1">
      <c r="A908" s="720">
        <v>19</v>
      </c>
      <c r="B908" s="755"/>
      <c r="C908" s="754"/>
      <c r="D908" s="754"/>
      <c r="E908" s="934"/>
      <c r="F908" s="935"/>
      <c r="G908" s="934"/>
      <c r="H908" s="935"/>
      <c r="I908" s="934"/>
      <c r="J908" s="935"/>
      <c r="K908" s="929" t="s">
        <v>371</v>
      </c>
      <c r="L908" s="931"/>
      <c r="M908" s="929" t="s">
        <v>371</v>
      </c>
      <c r="N908" s="931"/>
      <c r="O908" s="929" t="s">
        <v>371</v>
      </c>
      <c r="P908" s="931"/>
      <c r="Q908" s="929" t="s">
        <v>371</v>
      </c>
      <c r="R908" s="931"/>
      <c r="S908" s="929" t="s">
        <v>371</v>
      </c>
      <c r="T908" s="931"/>
      <c r="U908" s="968"/>
      <c r="V908" s="957"/>
      <c r="W908" s="720"/>
      <c r="X908" s="720"/>
      <c r="Y908" s="720"/>
    </row>
    <row r="909" spans="1:25" ht="24" customHeight="1">
      <c r="A909" s="720">
        <v>20</v>
      </c>
      <c r="B909" s="755"/>
      <c r="C909" s="754"/>
      <c r="D909" s="754"/>
      <c r="E909" s="934"/>
      <c r="F909" s="935"/>
      <c r="G909" s="934"/>
      <c r="H909" s="935"/>
      <c r="I909" s="934"/>
      <c r="J909" s="935"/>
      <c r="K909" s="929" t="s">
        <v>371</v>
      </c>
      <c r="L909" s="931"/>
      <c r="M909" s="929" t="s">
        <v>371</v>
      </c>
      <c r="N909" s="931"/>
      <c r="O909" s="929" t="s">
        <v>371</v>
      </c>
      <c r="P909" s="931"/>
      <c r="Q909" s="929" t="s">
        <v>371</v>
      </c>
      <c r="R909" s="931"/>
      <c r="S909" s="929" t="s">
        <v>371</v>
      </c>
      <c r="T909" s="931"/>
      <c r="U909" s="968"/>
      <c r="V909" s="957"/>
      <c r="W909" s="720"/>
      <c r="X909" s="720"/>
      <c r="Y909" s="720"/>
    </row>
    <row r="910" spans="1:25" ht="24" customHeight="1">
      <c r="A910" s="720">
        <v>21</v>
      </c>
      <c r="B910" s="755"/>
      <c r="C910" s="754"/>
      <c r="D910" s="754"/>
      <c r="E910" s="934"/>
      <c r="F910" s="935"/>
      <c r="G910" s="934"/>
      <c r="H910" s="935"/>
      <c r="I910" s="934"/>
      <c r="J910" s="935"/>
      <c r="K910" s="929" t="s">
        <v>371</v>
      </c>
      <c r="L910" s="931"/>
      <c r="M910" s="929" t="s">
        <v>371</v>
      </c>
      <c r="N910" s="931"/>
      <c r="O910" s="929" t="s">
        <v>371</v>
      </c>
      <c r="P910" s="931"/>
      <c r="Q910" s="929" t="s">
        <v>371</v>
      </c>
      <c r="R910" s="931"/>
      <c r="S910" s="929" t="s">
        <v>371</v>
      </c>
      <c r="T910" s="931"/>
      <c r="U910" s="968"/>
      <c r="V910" s="957"/>
      <c r="W910" s="720"/>
      <c r="X910" s="720"/>
      <c r="Y910" s="720"/>
    </row>
    <row r="911" spans="1:25" ht="24" customHeight="1">
      <c r="A911" s="720">
        <v>22</v>
      </c>
      <c r="B911" s="755"/>
      <c r="C911" s="754"/>
      <c r="D911" s="754"/>
      <c r="E911" s="934"/>
      <c r="F911" s="935"/>
      <c r="G911" s="934"/>
      <c r="H911" s="935"/>
      <c r="I911" s="934"/>
      <c r="J911" s="935"/>
      <c r="K911" s="929" t="s">
        <v>371</v>
      </c>
      <c r="L911" s="931"/>
      <c r="M911" s="929" t="s">
        <v>371</v>
      </c>
      <c r="N911" s="931"/>
      <c r="O911" s="929" t="s">
        <v>371</v>
      </c>
      <c r="P911" s="931"/>
      <c r="Q911" s="929" t="s">
        <v>371</v>
      </c>
      <c r="R911" s="931"/>
      <c r="S911" s="929" t="s">
        <v>371</v>
      </c>
      <c r="T911" s="931"/>
      <c r="U911" s="968"/>
      <c r="V911" s="957"/>
      <c r="W911" s="720"/>
      <c r="X911" s="720"/>
      <c r="Y911" s="720"/>
    </row>
    <row r="912" spans="1:25" ht="24" customHeight="1">
      <c r="A912" s="720">
        <v>23</v>
      </c>
      <c r="B912" s="755"/>
      <c r="C912" s="754"/>
      <c r="D912" s="754"/>
      <c r="E912" s="934"/>
      <c r="F912" s="935"/>
      <c r="G912" s="934"/>
      <c r="H912" s="935"/>
      <c r="I912" s="934"/>
      <c r="J912" s="935"/>
      <c r="K912" s="929" t="s">
        <v>371</v>
      </c>
      <c r="L912" s="931"/>
      <c r="M912" s="929" t="s">
        <v>371</v>
      </c>
      <c r="N912" s="931"/>
      <c r="O912" s="929" t="s">
        <v>371</v>
      </c>
      <c r="P912" s="931"/>
      <c r="Q912" s="929" t="s">
        <v>371</v>
      </c>
      <c r="R912" s="931"/>
      <c r="S912" s="929" t="s">
        <v>371</v>
      </c>
      <c r="T912" s="931"/>
      <c r="U912" s="968"/>
      <c r="V912" s="957"/>
      <c r="W912" s="720"/>
      <c r="X912" s="720"/>
      <c r="Y912" s="720"/>
    </row>
    <row r="913" spans="1:25" ht="24" customHeight="1">
      <c r="A913" s="720">
        <v>24</v>
      </c>
      <c r="B913" s="755"/>
      <c r="C913" s="754"/>
      <c r="D913" s="754"/>
      <c r="E913" s="934"/>
      <c r="F913" s="935"/>
      <c r="G913" s="934"/>
      <c r="H913" s="935"/>
      <c r="I913" s="934"/>
      <c r="J913" s="935"/>
      <c r="K913" s="929" t="s">
        <v>371</v>
      </c>
      <c r="L913" s="931"/>
      <c r="M913" s="929" t="s">
        <v>371</v>
      </c>
      <c r="N913" s="931"/>
      <c r="O913" s="929" t="s">
        <v>371</v>
      </c>
      <c r="P913" s="931"/>
      <c r="Q913" s="929" t="s">
        <v>371</v>
      </c>
      <c r="R913" s="931"/>
      <c r="S913" s="929" t="s">
        <v>371</v>
      </c>
      <c r="T913" s="931"/>
      <c r="U913" s="968"/>
      <c r="V913" s="957"/>
      <c r="W913" s="720"/>
      <c r="X913" s="720"/>
      <c r="Y913" s="720"/>
    </row>
    <row r="914" spans="1:25" ht="24" customHeight="1">
      <c r="A914" s="720">
        <v>25</v>
      </c>
      <c r="B914" s="755"/>
      <c r="C914" s="754"/>
      <c r="D914" s="754"/>
      <c r="E914" s="934"/>
      <c r="F914" s="935"/>
      <c r="G914" s="934"/>
      <c r="H914" s="935"/>
      <c r="I914" s="934"/>
      <c r="J914" s="935"/>
      <c r="K914" s="929" t="s">
        <v>371</v>
      </c>
      <c r="L914" s="931"/>
      <c r="M914" s="929" t="s">
        <v>371</v>
      </c>
      <c r="N914" s="931"/>
      <c r="O914" s="929" t="s">
        <v>371</v>
      </c>
      <c r="P914" s="931"/>
      <c r="Q914" s="929" t="s">
        <v>371</v>
      </c>
      <c r="R914" s="931"/>
      <c r="S914" s="929" t="s">
        <v>371</v>
      </c>
      <c r="T914" s="931"/>
      <c r="U914" s="968"/>
      <c r="V914" s="957"/>
      <c r="W914" s="720"/>
      <c r="X914" s="720"/>
      <c r="Y914" s="720"/>
    </row>
    <row r="915" spans="1:25" ht="24" customHeight="1">
      <c r="A915" s="720">
        <v>26</v>
      </c>
      <c r="B915" s="755"/>
      <c r="C915" s="754"/>
      <c r="D915" s="754"/>
      <c r="E915" s="934"/>
      <c r="F915" s="935"/>
      <c r="G915" s="934"/>
      <c r="H915" s="935"/>
      <c r="I915" s="934"/>
      <c r="J915" s="935"/>
      <c r="K915" s="929" t="s">
        <v>371</v>
      </c>
      <c r="L915" s="931"/>
      <c r="M915" s="929" t="s">
        <v>371</v>
      </c>
      <c r="N915" s="931"/>
      <c r="O915" s="929" t="s">
        <v>371</v>
      </c>
      <c r="P915" s="931"/>
      <c r="Q915" s="929" t="s">
        <v>371</v>
      </c>
      <c r="R915" s="931"/>
      <c r="S915" s="929" t="s">
        <v>371</v>
      </c>
      <c r="T915" s="931"/>
      <c r="U915" s="968"/>
      <c r="V915" s="957"/>
      <c r="W915" s="720"/>
      <c r="X915" s="720"/>
      <c r="Y915" s="720"/>
    </row>
    <row r="916" spans="1:25" ht="24" customHeight="1">
      <c r="A916" s="720">
        <v>27</v>
      </c>
      <c r="B916" s="755"/>
      <c r="C916" s="754"/>
      <c r="D916" s="754"/>
      <c r="E916" s="934"/>
      <c r="F916" s="935"/>
      <c r="G916" s="934"/>
      <c r="H916" s="935"/>
      <c r="I916" s="934"/>
      <c r="J916" s="935"/>
      <c r="K916" s="929" t="s">
        <v>371</v>
      </c>
      <c r="L916" s="931"/>
      <c r="M916" s="929" t="s">
        <v>371</v>
      </c>
      <c r="N916" s="931"/>
      <c r="O916" s="929" t="s">
        <v>371</v>
      </c>
      <c r="P916" s="931"/>
      <c r="Q916" s="929" t="s">
        <v>371</v>
      </c>
      <c r="R916" s="931"/>
      <c r="S916" s="929" t="s">
        <v>371</v>
      </c>
      <c r="T916" s="931"/>
      <c r="U916" s="968"/>
      <c r="V916" s="957"/>
      <c r="W916" s="720"/>
      <c r="X916" s="720"/>
      <c r="Y916" s="720"/>
    </row>
    <row r="917" spans="1:25" ht="24" customHeight="1">
      <c r="A917" s="720">
        <v>28</v>
      </c>
      <c r="B917" s="755"/>
      <c r="C917" s="754"/>
      <c r="D917" s="754"/>
      <c r="E917" s="934"/>
      <c r="F917" s="935"/>
      <c r="G917" s="934"/>
      <c r="H917" s="935"/>
      <c r="I917" s="934"/>
      <c r="J917" s="935"/>
      <c r="K917" s="929" t="s">
        <v>371</v>
      </c>
      <c r="L917" s="931"/>
      <c r="M917" s="929" t="s">
        <v>371</v>
      </c>
      <c r="N917" s="931"/>
      <c r="O917" s="929" t="s">
        <v>371</v>
      </c>
      <c r="P917" s="931"/>
      <c r="Q917" s="929" t="s">
        <v>371</v>
      </c>
      <c r="R917" s="931"/>
      <c r="S917" s="929" t="s">
        <v>371</v>
      </c>
      <c r="T917" s="931"/>
      <c r="U917" s="968"/>
      <c r="V917" s="957"/>
      <c r="W917" s="716"/>
      <c r="X917" s="716"/>
      <c r="Y917" s="716"/>
    </row>
    <row r="918" spans="1:25" ht="24" customHeight="1">
      <c r="A918" s="720">
        <v>29</v>
      </c>
      <c r="B918" s="755"/>
      <c r="C918" s="754"/>
      <c r="D918" s="754"/>
      <c r="E918" s="934"/>
      <c r="F918" s="935"/>
      <c r="G918" s="934"/>
      <c r="H918" s="935"/>
      <c r="I918" s="934"/>
      <c r="J918" s="935"/>
      <c r="K918" s="929" t="s">
        <v>371</v>
      </c>
      <c r="L918" s="931"/>
      <c r="M918" s="929" t="s">
        <v>371</v>
      </c>
      <c r="N918" s="931"/>
      <c r="O918" s="929" t="s">
        <v>371</v>
      </c>
      <c r="P918" s="931"/>
      <c r="Q918" s="929" t="s">
        <v>371</v>
      </c>
      <c r="R918" s="931"/>
      <c r="S918" s="929" t="s">
        <v>371</v>
      </c>
      <c r="T918" s="931"/>
      <c r="U918" s="968"/>
      <c r="V918" s="957"/>
      <c r="W918" s="720"/>
      <c r="X918" s="720"/>
      <c r="Y918" s="720"/>
    </row>
    <row r="919" spans="1:25" ht="24" customHeight="1">
      <c r="A919" s="720">
        <v>30</v>
      </c>
      <c r="B919" s="755"/>
      <c r="C919" s="754"/>
      <c r="D919" s="754"/>
      <c r="E919" s="934"/>
      <c r="F919" s="935"/>
      <c r="G919" s="934"/>
      <c r="H919" s="935"/>
      <c r="I919" s="934"/>
      <c r="J919" s="935"/>
      <c r="K919" s="929" t="s">
        <v>371</v>
      </c>
      <c r="L919" s="931"/>
      <c r="M919" s="929" t="s">
        <v>371</v>
      </c>
      <c r="N919" s="931"/>
      <c r="O919" s="929" t="s">
        <v>371</v>
      </c>
      <c r="P919" s="931"/>
      <c r="Q919" s="929" t="s">
        <v>371</v>
      </c>
      <c r="R919" s="931"/>
      <c r="S919" s="929" t="s">
        <v>371</v>
      </c>
      <c r="T919" s="931"/>
      <c r="U919" s="968"/>
      <c r="V919" s="957"/>
      <c r="W919" s="720"/>
      <c r="X919" s="720"/>
      <c r="Y919" s="720"/>
    </row>
    <row r="920" spans="1:25" ht="24" customHeight="1">
      <c r="A920" s="720">
        <v>31</v>
      </c>
      <c r="B920" s="755"/>
      <c r="C920" s="754"/>
      <c r="D920" s="754"/>
      <c r="E920" s="934"/>
      <c r="F920" s="935"/>
      <c r="G920" s="934"/>
      <c r="H920" s="935"/>
      <c r="I920" s="934"/>
      <c r="J920" s="935"/>
      <c r="K920" s="929" t="s">
        <v>371</v>
      </c>
      <c r="L920" s="931"/>
      <c r="M920" s="929" t="s">
        <v>371</v>
      </c>
      <c r="N920" s="931"/>
      <c r="O920" s="929" t="s">
        <v>371</v>
      </c>
      <c r="P920" s="931"/>
      <c r="Q920" s="929" t="s">
        <v>371</v>
      </c>
      <c r="R920" s="931"/>
      <c r="S920" s="929" t="s">
        <v>371</v>
      </c>
      <c r="T920" s="931"/>
      <c r="U920" s="968"/>
      <c r="V920" s="957"/>
      <c r="W920" s="720"/>
      <c r="X920" s="720"/>
      <c r="Y920" s="720"/>
    </row>
    <row r="921" spans="1:25" ht="24" customHeight="1">
      <c r="A921" s="720">
        <v>32</v>
      </c>
      <c r="B921" s="755"/>
      <c r="C921" s="754"/>
      <c r="D921" s="754"/>
      <c r="E921" s="934"/>
      <c r="F921" s="935"/>
      <c r="G921" s="934"/>
      <c r="H921" s="935"/>
      <c r="I921" s="934"/>
      <c r="J921" s="935"/>
      <c r="K921" s="929" t="s">
        <v>371</v>
      </c>
      <c r="L921" s="931"/>
      <c r="M921" s="929" t="s">
        <v>371</v>
      </c>
      <c r="N921" s="931"/>
      <c r="O921" s="929" t="s">
        <v>371</v>
      </c>
      <c r="P921" s="931"/>
      <c r="Q921" s="929" t="s">
        <v>371</v>
      </c>
      <c r="R921" s="931"/>
      <c r="S921" s="929" t="s">
        <v>371</v>
      </c>
      <c r="T921" s="931"/>
      <c r="U921" s="968"/>
      <c r="V921" s="957"/>
      <c r="W921" s="720"/>
      <c r="X921" s="720"/>
      <c r="Y921" s="720"/>
    </row>
    <row r="922" spans="1:25" ht="20.25" customHeight="1">
      <c r="A922" s="158"/>
      <c r="B922" s="158"/>
      <c r="C922" s="167"/>
      <c r="D922" s="167"/>
      <c r="E922" s="158"/>
      <c r="F922" s="158"/>
      <c r="G922" s="158"/>
      <c r="H922" s="158"/>
      <c r="I922" s="158"/>
      <c r="J922" s="158"/>
      <c r="K922" s="158"/>
      <c r="L922" s="158"/>
      <c r="M922" s="158"/>
      <c r="N922" s="158"/>
      <c r="O922" s="158"/>
      <c r="P922" s="158"/>
      <c r="Q922" s="158"/>
      <c r="R922" s="158"/>
      <c r="S922" s="158"/>
      <c r="T922" s="158"/>
      <c r="U922" s="158"/>
      <c r="V922" s="158"/>
      <c r="W922" s="158"/>
      <c r="X922" s="158"/>
      <c r="Y922" s="158"/>
    </row>
    <row r="923" spans="1:25" ht="20.25" customHeight="1">
      <c r="A923" s="928"/>
      <c r="B923" s="928"/>
      <c r="C923" s="928"/>
      <c r="D923" s="928"/>
      <c r="E923" s="928"/>
      <c r="F923" s="928"/>
      <c r="G923" s="715"/>
      <c r="H923" s="928"/>
      <c r="I923" s="928"/>
      <c r="J923" s="928"/>
      <c r="K923" s="928"/>
      <c r="L923" s="928"/>
      <c r="M923" s="928"/>
      <c r="N923" s="928"/>
      <c r="O923" s="928"/>
      <c r="P923" s="928"/>
      <c r="Q923" s="928"/>
      <c r="R923" s="928"/>
      <c r="S923" s="928"/>
      <c r="T923" s="158"/>
      <c r="U923" s="929" t="s">
        <v>355</v>
      </c>
      <c r="V923" s="930"/>
      <c r="W923" s="930"/>
      <c r="X923" s="930"/>
      <c r="Y923" s="931"/>
    </row>
    <row r="924" spans="1:25" ht="20.25" customHeight="1">
      <c r="A924" s="158"/>
      <c r="B924" s="715"/>
      <c r="C924" s="715"/>
      <c r="D924" s="715"/>
      <c r="E924" s="979"/>
      <c r="F924" s="979"/>
      <c r="G924" s="715"/>
      <c r="H924" s="158"/>
      <c r="I924" s="715"/>
      <c r="J924" s="928"/>
      <c r="K924" s="928"/>
      <c r="L924" s="928"/>
      <c r="M924" s="928"/>
      <c r="N924" s="928"/>
      <c r="O924" s="928"/>
      <c r="P924" s="928"/>
      <c r="Q924" s="928"/>
      <c r="R924" s="979"/>
      <c r="S924" s="979"/>
      <c r="T924" s="158"/>
      <c r="U924" s="169"/>
      <c r="V924" s="158"/>
      <c r="W924" s="158"/>
      <c r="X924" s="158"/>
      <c r="Y924" s="170"/>
    </row>
    <row r="925" spans="1:25" ht="20.25" customHeight="1">
      <c r="A925" s="714"/>
      <c r="B925" s="715"/>
      <c r="C925" s="167"/>
      <c r="D925" s="715"/>
      <c r="E925" s="978"/>
      <c r="F925" s="978"/>
      <c r="G925" s="718"/>
      <c r="H925" s="714"/>
      <c r="I925" s="715"/>
      <c r="J925" s="928"/>
      <c r="K925" s="928"/>
      <c r="L925" s="928"/>
      <c r="M925" s="928"/>
      <c r="N925" s="928"/>
      <c r="O925" s="928"/>
      <c r="P925" s="928"/>
      <c r="Q925" s="928"/>
      <c r="R925" s="928"/>
      <c r="S925" s="928"/>
      <c r="T925" s="158"/>
      <c r="U925" s="169"/>
      <c r="V925" s="158"/>
      <c r="W925" s="158"/>
      <c r="X925" s="158"/>
      <c r="Y925" s="170"/>
    </row>
    <row r="926" spans="1:25" ht="20.25" customHeight="1">
      <c r="A926" s="714"/>
      <c r="B926" s="715"/>
      <c r="C926" s="167"/>
      <c r="D926" s="715"/>
      <c r="E926" s="978"/>
      <c r="F926" s="978"/>
      <c r="G926" s="718"/>
      <c r="H926" s="714"/>
      <c r="I926" s="715"/>
      <c r="J926" s="928"/>
      <c r="K926" s="928"/>
      <c r="L926" s="928"/>
      <c r="M926" s="928"/>
      <c r="N926" s="928"/>
      <c r="O926" s="928"/>
      <c r="P926" s="928"/>
      <c r="Q926" s="928"/>
      <c r="R926" s="928"/>
      <c r="S926" s="928"/>
      <c r="T926" s="158"/>
      <c r="U926" s="169"/>
      <c r="V926" s="158"/>
      <c r="W926" s="158"/>
      <c r="X926" s="158"/>
      <c r="Y926" s="170"/>
    </row>
    <row r="927" spans="1:25" ht="20.25" customHeight="1">
      <c r="A927" s="714"/>
      <c r="B927" s="715"/>
      <c r="C927" s="167"/>
      <c r="D927" s="715"/>
      <c r="E927" s="978"/>
      <c r="F927" s="978"/>
      <c r="G927" s="718"/>
      <c r="H927" s="714"/>
      <c r="I927" s="715"/>
      <c r="J927" s="928"/>
      <c r="K927" s="928"/>
      <c r="L927" s="928"/>
      <c r="M927" s="928"/>
      <c r="N927" s="928"/>
      <c r="O927" s="928"/>
      <c r="P927" s="928"/>
      <c r="Q927" s="928"/>
      <c r="R927" s="928"/>
      <c r="S927" s="928"/>
      <c r="U927" s="173"/>
      <c r="Y927" s="174"/>
    </row>
    <row r="928" spans="1:25" ht="20.25" customHeight="1">
      <c r="A928" s="714"/>
      <c r="B928" s="715"/>
      <c r="C928" s="167"/>
      <c r="D928" s="715"/>
      <c r="E928" s="978"/>
      <c r="F928" s="978"/>
      <c r="G928" s="718"/>
      <c r="H928" s="714"/>
      <c r="I928" s="715"/>
      <c r="J928" s="928"/>
      <c r="K928" s="928"/>
      <c r="L928" s="928"/>
      <c r="M928" s="928"/>
      <c r="N928" s="928"/>
      <c r="O928" s="928"/>
      <c r="P928" s="928"/>
      <c r="Q928" s="928"/>
      <c r="R928" s="928"/>
      <c r="S928" s="928"/>
      <c r="T928" s="158"/>
      <c r="U928" s="929" t="s">
        <v>358</v>
      </c>
      <c r="V928" s="930"/>
      <c r="W928" s="930"/>
      <c r="X928" s="930"/>
      <c r="Y928" s="931"/>
    </row>
    <row r="929" spans="1:25" ht="20.25" customHeight="1">
      <c r="A929" s="714"/>
      <c r="B929" s="715"/>
      <c r="C929" s="167"/>
      <c r="D929" s="715"/>
      <c r="E929" s="978"/>
      <c r="F929" s="978"/>
      <c r="G929" s="718"/>
      <c r="H929" s="714"/>
      <c r="I929" s="715"/>
      <c r="J929" s="928"/>
      <c r="K929" s="928"/>
      <c r="L929" s="928"/>
      <c r="M929" s="928"/>
      <c r="N929" s="928"/>
      <c r="O929" s="928"/>
      <c r="P929" s="928"/>
      <c r="Q929" s="928"/>
      <c r="R929" s="928"/>
      <c r="S929" s="928"/>
      <c r="T929" s="158"/>
      <c r="U929" s="492"/>
      <c r="V929" s="715"/>
      <c r="W929" s="715"/>
      <c r="X929" s="715"/>
      <c r="Y929" s="493"/>
    </row>
    <row r="930" spans="1:25" ht="20.25" customHeight="1">
      <c r="A930" s="714"/>
      <c r="B930" s="715"/>
      <c r="C930" s="167"/>
      <c r="D930" s="715"/>
      <c r="E930" s="978"/>
      <c r="F930" s="978"/>
      <c r="G930" s="718"/>
      <c r="H930" s="714"/>
      <c r="I930" s="715"/>
      <c r="J930" s="928"/>
      <c r="K930" s="928"/>
      <c r="L930" s="928"/>
      <c r="M930" s="928"/>
      <c r="N930" s="928"/>
      <c r="O930" s="928"/>
      <c r="P930" s="928"/>
      <c r="Q930" s="928"/>
      <c r="R930" s="928"/>
      <c r="S930" s="928"/>
      <c r="T930" s="158"/>
      <c r="U930" s="492"/>
      <c r="V930" s="715"/>
      <c r="W930" s="715"/>
      <c r="X930" s="715"/>
      <c r="Y930" s="493"/>
    </row>
    <row r="931" spans="1:25" ht="20.25" customHeight="1">
      <c r="A931" s="714"/>
      <c r="B931" s="715"/>
      <c r="C931" s="167"/>
      <c r="D931" s="715"/>
      <c r="E931" s="978"/>
      <c r="F931" s="978"/>
      <c r="G931" s="718"/>
      <c r="H931" s="714"/>
      <c r="I931" s="715"/>
      <c r="J931" s="928"/>
      <c r="K931" s="928"/>
      <c r="L931" s="928"/>
      <c r="M931" s="928"/>
      <c r="N931" s="928"/>
      <c r="O931" s="928"/>
      <c r="P931" s="928"/>
      <c r="Q931" s="928"/>
      <c r="R931" s="928"/>
      <c r="S931" s="928"/>
      <c r="U931" s="173"/>
      <c r="Y931" s="174"/>
    </row>
    <row r="932" spans="1:25" ht="20.25" customHeight="1">
      <c r="A932" s="714"/>
      <c r="B932" s="715"/>
      <c r="C932" s="167"/>
      <c r="D932" s="715"/>
      <c r="E932" s="978"/>
      <c r="F932" s="978"/>
      <c r="G932" s="718"/>
      <c r="H932" s="714"/>
      <c r="I932" s="715"/>
      <c r="J932" s="928"/>
      <c r="K932" s="928"/>
      <c r="L932" s="928"/>
      <c r="M932" s="928"/>
      <c r="N932" s="928"/>
      <c r="O932" s="928"/>
      <c r="P932" s="928"/>
      <c r="Q932" s="928"/>
      <c r="R932" s="928"/>
      <c r="S932" s="928"/>
      <c r="T932" s="158"/>
      <c r="U932" s="175"/>
      <c r="V932" s="176"/>
      <c r="W932" s="176"/>
      <c r="X932" s="176"/>
      <c r="Y932" s="177"/>
    </row>
    <row r="933" spans="1:25" ht="12" customHeight="1">
      <c r="A933" s="714"/>
      <c r="B933" s="715"/>
      <c r="C933" s="167"/>
      <c r="D933" s="715"/>
      <c r="E933" s="718"/>
      <c r="F933" s="718"/>
      <c r="G933" s="718"/>
      <c r="H933" s="714"/>
      <c r="I933" s="715"/>
      <c r="J933" s="715"/>
      <c r="K933" s="715"/>
      <c r="L933" s="715"/>
      <c r="M933" s="715"/>
      <c r="N933" s="715"/>
      <c r="O933" s="715"/>
      <c r="P933" s="715"/>
      <c r="Q933" s="715"/>
      <c r="R933" s="715"/>
      <c r="S933" s="715"/>
      <c r="T933" s="158"/>
      <c r="U933" s="158"/>
      <c r="V933" s="158"/>
      <c r="W933" s="158"/>
      <c r="X933" s="158"/>
      <c r="Y933" s="158"/>
    </row>
    <row r="934" spans="1:25" ht="38.25" customHeight="1">
      <c r="A934" s="942" t="s">
        <v>360</v>
      </c>
      <c r="B934" s="943"/>
      <c r="C934" s="943"/>
      <c r="D934" s="944"/>
      <c r="E934" s="929" t="s">
        <v>4</v>
      </c>
      <c r="F934" s="931"/>
      <c r="G934" s="945">
        <f>Boys!$G$3</f>
        <v>46271</v>
      </c>
      <c r="H934" s="946"/>
      <c r="I934" s="947"/>
      <c r="J934" s="929" t="s">
        <v>5</v>
      </c>
      <c r="K934" s="931"/>
      <c r="L934" s="948" t="str">
        <f>$L$10</f>
        <v>Tilsley</v>
      </c>
      <c r="M934" s="949"/>
      <c r="N934" s="949"/>
      <c r="O934" s="949"/>
      <c r="P934" s="949"/>
      <c r="Q934" s="950"/>
      <c r="R934" s="929" t="s">
        <v>340</v>
      </c>
      <c r="S934" s="931"/>
      <c r="T934" s="948" t="str">
        <f>'Read Me First'!$A$1</f>
        <v>Oxfordshire Track and Field League 2026</v>
      </c>
      <c r="U934" s="949"/>
      <c r="V934" s="949"/>
      <c r="W934" s="949"/>
      <c r="X934" s="949"/>
      <c r="Y934" s="950"/>
    </row>
    <row r="935" spans="1:25" ht="38.25" customHeight="1">
      <c r="A935" s="929" t="s">
        <v>283</v>
      </c>
      <c r="B935" s="931"/>
      <c r="C935" s="948" t="str">
        <f>"Javelin U20 Women (" &amp;DataCalcs!$M$744 &amp; " athletes) - " &amp; DataTables!$R$132</f>
        <v>Javelin U20 Women (0 athletes) - 600g</v>
      </c>
      <c r="D935" s="950"/>
      <c r="E935" s="929" t="s">
        <v>341</v>
      </c>
      <c r="F935" s="931"/>
      <c r="G935" s="951">
        <f>DataTables!$Q$132</f>
        <v>0.58333333333333337</v>
      </c>
      <c r="H935" s="952"/>
      <c r="I935" s="953"/>
      <c r="J935" s="929" t="s">
        <v>342</v>
      </c>
      <c r="K935" s="930"/>
      <c r="L935" s="956" t="str">
        <f>DataTables!$N$132</f>
        <v>n/a</v>
      </c>
      <c r="M935" s="957"/>
      <c r="N935" s="948" t="s">
        <v>361</v>
      </c>
      <c r="O935" s="949"/>
      <c r="P935" s="949"/>
      <c r="Q935" s="949"/>
      <c r="R935" s="949"/>
      <c r="S935" s="949"/>
      <c r="T935" s="949"/>
      <c r="U935" s="949"/>
      <c r="V935" s="949"/>
      <c r="W935" s="949"/>
      <c r="X935" s="949"/>
      <c r="Y935" s="950"/>
    </row>
    <row r="936" spans="1:25" ht="20.25" customHeight="1">
      <c r="A936" s="158"/>
      <c r="B936" s="158"/>
      <c r="C936" s="158"/>
      <c r="D936" s="159"/>
      <c r="E936" s="715"/>
      <c r="F936" s="715"/>
      <c r="G936" s="160"/>
      <c r="H936" s="160"/>
      <c r="I936" s="715"/>
      <c r="J936" s="715"/>
      <c r="K936" s="713"/>
      <c r="L936" s="713"/>
      <c r="M936" s="713"/>
      <c r="N936" s="161"/>
      <c r="O936" s="161"/>
      <c r="P936" s="162"/>
      <c r="Q936" s="161"/>
      <c r="R936" s="163"/>
      <c r="S936" s="163"/>
      <c r="T936" s="163"/>
      <c r="U936" s="163"/>
      <c r="V936" s="163"/>
      <c r="W936" s="163"/>
      <c r="X936" s="163"/>
      <c r="Y936" s="163"/>
    </row>
    <row r="937" spans="1:25" ht="38.25" customHeight="1">
      <c r="A937" s="958" t="s">
        <v>344</v>
      </c>
      <c r="B937" s="960" t="s">
        <v>302</v>
      </c>
      <c r="C937" s="960" t="s">
        <v>345</v>
      </c>
      <c r="D937" s="960" t="s">
        <v>346</v>
      </c>
      <c r="E937" s="962" t="s">
        <v>362</v>
      </c>
      <c r="F937" s="963"/>
      <c r="G937" s="962" t="s">
        <v>363</v>
      </c>
      <c r="H937" s="963"/>
      <c r="I937" s="962" t="s">
        <v>364</v>
      </c>
      <c r="J937" s="963"/>
      <c r="K937" s="962" t="s">
        <v>365</v>
      </c>
      <c r="L937" s="963"/>
      <c r="M937" s="987" t="s">
        <v>366</v>
      </c>
      <c r="N937" s="988"/>
      <c r="O937" s="962" t="s">
        <v>367</v>
      </c>
      <c r="P937" s="963"/>
      <c r="Q937" s="962" t="s">
        <v>368</v>
      </c>
      <c r="R937" s="963"/>
      <c r="S937" s="962" t="s">
        <v>369</v>
      </c>
      <c r="T937" s="963"/>
      <c r="U937" s="962" t="s">
        <v>370</v>
      </c>
      <c r="V937" s="963"/>
      <c r="W937" s="938" t="s">
        <v>350</v>
      </c>
      <c r="X937" s="940" t="s">
        <v>351</v>
      </c>
      <c r="Y937" s="941"/>
    </row>
    <row r="938" spans="1:25" ht="20.25" customHeight="1">
      <c r="A938" s="959"/>
      <c r="B938" s="961"/>
      <c r="C938" s="961"/>
      <c r="D938" s="961"/>
      <c r="E938" s="940" t="s">
        <v>352</v>
      </c>
      <c r="F938" s="941"/>
      <c r="G938" s="940" t="s">
        <v>352</v>
      </c>
      <c r="H938" s="941"/>
      <c r="I938" s="940" t="s">
        <v>352</v>
      </c>
      <c r="J938" s="941"/>
      <c r="K938" s="940" t="s">
        <v>352</v>
      </c>
      <c r="L938" s="941"/>
      <c r="M938" s="989"/>
      <c r="N938" s="990"/>
      <c r="O938" s="940" t="s">
        <v>352</v>
      </c>
      <c r="P938" s="941"/>
      <c r="Q938" s="940" t="s">
        <v>352</v>
      </c>
      <c r="R938" s="941"/>
      <c r="S938" s="940" t="s">
        <v>352</v>
      </c>
      <c r="T938" s="941"/>
      <c r="U938" s="940" t="s">
        <v>352</v>
      </c>
      <c r="V938" s="941"/>
      <c r="W938" s="939"/>
      <c r="X938" s="719" t="s">
        <v>71</v>
      </c>
      <c r="Y938" s="719" t="s">
        <v>65</v>
      </c>
    </row>
    <row r="939" spans="1:25" ht="24" customHeight="1">
      <c r="A939" s="717">
        <v>1</v>
      </c>
      <c r="B939" s="755" t="str" cm="1">
        <f t="array" ref="B939">IFERROR(_xlfn.TAKE(_xlfn.ANCHORARRAY(DataCalcs!$CY$577),16),"")</f>
        <v/>
      </c>
      <c r="C939" s="754"/>
      <c r="D939" s="754"/>
      <c r="E939" s="934"/>
      <c r="F939" s="935"/>
      <c r="G939" s="934"/>
      <c r="H939" s="935"/>
      <c r="I939" s="934"/>
      <c r="J939" s="935"/>
      <c r="K939" s="929" t="s">
        <v>371</v>
      </c>
      <c r="L939" s="931"/>
      <c r="M939" s="929" t="s">
        <v>371</v>
      </c>
      <c r="N939" s="931"/>
      <c r="O939" s="929" t="s">
        <v>371</v>
      </c>
      <c r="P939" s="931"/>
      <c r="Q939" s="929" t="s">
        <v>371</v>
      </c>
      <c r="R939" s="931"/>
      <c r="S939" s="929" t="s">
        <v>371</v>
      </c>
      <c r="T939" s="931"/>
      <c r="U939" s="968"/>
      <c r="V939" s="957"/>
      <c r="W939" s="496"/>
      <c r="X939" s="496"/>
      <c r="Y939" s="496"/>
    </row>
    <row r="940" spans="1:25" ht="24" customHeight="1">
      <c r="A940" s="720">
        <v>2</v>
      </c>
      <c r="B940" s="755"/>
      <c r="C940" s="754"/>
      <c r="D940" s="754"/>
      <c r="E940" s="934"/>
      <c r="F940" s="935"/>
      <c r="G940" s="934"/>
      <c r="H940" s="935"/>
      <c r="I940" s="934"/>
      <c r="J940" s="935"/>
      <c r="K940" s="929" t="s">
        <v>371</v>
      </c>
      <c r="L940" s="931"/>
      <c r="M940" s="929" t="s">
        <v>371</v>
      </c>
      <c r="N940" s="931"/>
      <c r="O940" s="929" t="s">
        <v>371</v>
      </c>
      <c r="P940" s="931"/>
      <c r="Q940" s="929" t="s">
        <v>371</v>
      </c>
      <c r="R940" s="931"/>
      <c r="S940" s="929" t="s">
        <v>371</v>
      </c>
      <c r="T940" s="931"/>
      <c r="U940" s="968"/>
      <c r="V940" s="957"/>
      <c r="W940" s="496"/>
      <c r="X940" s="496"/>
      <c r="Y940" s="496"/>
    </row>
    <row r="941" spans="1:25" ht="24" customHeight="1">
      <c r="A941" s="720">
        <v>3</v>
      </c>
      <c r="B941" s="755"/>
      <c r="C941" s="754"/>
      <c r="D941" s="754"/>
      <c r="E941" s="934"/>
      <c r="F941" s="935"/>
      <c r="G941" s="934"/>
      <c r="H941" s="935"/>
      <c r="I941" s="934"/>
      <c r="J941" s="935"/>
      <c r="K941" s="929" t="s">
        <v>371</v>
      </c>
      <c r="L941" s="931"/>
      <c r="M941" s="929" t="s">
        <v>371</v>
      </c>
      <c r="N941" s="931"/>
      <c r="O941" s="929" t="s">
        <v>371</v>
      </c>
      <c r="P941" s="931"/>
      <c r="Q941" s="929" t="s">
        <v>371</v>
      </c>
      <c r="R941" s="931"/>
      <c r="S941" s="929" t="s">
        <v>371</v>
      </c>
      <c r="T941" s="931"/>
      <c r="U941" s="968"/>
      <c r="V941" s="957"/>
      <c r="W941" s="496"/>
      <c r="X941" s="496"/>
      <c r="Y941" s="496"/>
    </row>
    <row r="942" spans="1:25" ht="24" customHeight="1">
      <c r="A942" s="720">
        <v>4</v>
      </c>
      <c r="B942" s="755"/>
      <c r="C942" s="754"/>
      <c r="D942" s="754"/>
      <c r="E942" s="934"/>
      <c r="F942" s="935"/>
      <c r="G942" s="934"/>
      <c r="H942" s="935"/>
      <c r="I942" s="934"/>
      <c r="J942" s="935"/>
      <c r="K942" s="929" t="s">
        <v>371</v>
      </c>
      <c r="L942" s="931"/>
      <c r="M942" s="929" t="s">
        <v>371</v>
      </c>
      <c r="N942" s="931"/>
      <c r="O942" s="929" t="s">
        <v>371</v>
      </c>
      <c r="P942" s="931"/>
      <c r="Q942" s="929" t="s">
        <v>371</v>
      </c>
      <c r="R942" s="931"/>
      <c r="S942" s="929" t="s">
        <v>371</v>
      </c>
      <c r="T942" s="931"/>
      <c r="U942" s="968"/>
      <c r="V942" s="957"/>
      <c r="W942" s="496"/>
      <c r="X942" s="496"/>
      <c r="Y942" s="496"/>
    </row>
    <row r="943" spans="1:25" ht="24" customHeight="1">
      <c r="A943" s="720">
        <v>5</v>
      </c>
      <c r="B943" s="755"/>
      <c r="C943" s="754"/>
      <c r="D943" s="754"/>
      <c r="E943" s="934"/>
      <c r="F943" s="935"/>
      <c r="G943" s="934"/>
      <c r="H943" s="935"/>
      <c r="I943" s="934"/>
      <c r="J943" s="935"/>
      <c r="K943" s="929" t="s">
        <v>371</v>
      </c>
      <c r="L943" s="931"/>
      <c r="M943" s="929" t="s">
        <v>371</v>
      </c>
      <c r="N943" s="931"/>
      <c r="O943" s="929" t="s">
        <v>371</v>
      </c>
      <c r="P943" s="931"/>
      <c r="Q943" s="929" t="s">
        <v>371</v>
      </c>
      <c r="R943" s="931"/>
      <c r="S943" s="929" t="s">
        <v>371</v>
      </c>
      <c r="T943" s="931"/>
      <c r="U943" s="968"/>
      <c r="V943" s="957"/>
      <c r="W943" s="496"/>
      <c r="X943" s="496"/>
      <c r="Y943" s="496"/>
    </row>
    <row r="944" spans="1:25" ht="24" customHeight="1">
      <c r="A944" s="720">
        <v>6</v>
      </c>
      <c r="B944" s="755"/>
      <c r="C944" s="754"/>
      <c r="D944" s="754"/>
      <c r="E944" s="934"/>
      <c r="F944" s="935"/>
      <c r="G944" s="934"/>
      <c r="H944" s="935"/>
      <c r="I944" s="934"/>
      <c r="J944" s="935"/>
      <c r="K944" s="929" t="s">
        <v>371</v>
      </c>
      <c r="L944" s="931"/>
      <c r="M944" s="929" t="s">
        <v>371</v>
      </c>
      <c r="N944" s="931"/>
      <c r="O944" s="929" t="s">
        <v>371</v>
      </c>
      <c r="P944" s="931"/>
      <c r="Q944" s="929" t="s">
        <v>371</v>
      </c>
      <c r="R944" s="931"/>
      <c r="S944" s="929" t="s">
        <v>371</v>
      </c>
      <c r="T944" s="931"/>
      <c r="U944" s="968"/>
      <c r="V944" s="957"/>
      <c r="W944" s="496"/>
      <c r="X944" s="496"/>
      <c r="Y944" s="496"/>
    </row>
    <row r="945" spans="1:25" ht="24" customHeight="1">
      <c r="A945" s="720">
        <v>7</v>
      </c>
      <c r="B945" s="755"/>
      <c r="C945" s="754"/>
      <c r="D945" s="754"/>
      <c r="E945" s="934"/>
      <c r="F945" s="935"/>
      <c r="G945" s="934"/>
      <c r="H945" s="935"/>
      <c r="I945" s="934"/>
      <c r="J945" s="935"/>
      <c r="K945" s="929" t="s">
        <v>371</v>
      </c>
      <c r="L945" s="931"/>
      <c r="M945" s="929" t="s">
        <v>371</v>
      </c>
      <c r="N945" s="931"/>
      <c r="O945" s="929" t="s">
        <v>371</v>
      </c>
      <c r="P945" s="931"/>
      <c r="Q945" s="929" t="s">
        <v>371</v>
      </c>
      <c r="R945" s="931"/>
      <c r="S945" s="929" t="s">
        <v>371</v>
      </c>
      <c r="T945" s="931"/>
      <c r="U945" s="968"/>
      <c r="V945" s="957"/>
      <c r="W945" s="496"/>
      <c r="X945" s="496"/>
      <c r="Y945" s="496"/>
    </row>
    <row r="946" spans="1:25" ht="24" customHeight="1">
      <c r="A946" s="720">
        <v>8</v>
      </c>
      <c r="B946" s="755"/>
      <c r="C946" s="754"/>
      <c r="D946" s="754"/>
      <c r="E946" s="934"/>
      <c r="F946" s="935"/>
      <c r="G946" s="934"/>
      <c r="H946" s="935"/>
      <c r="I946" s="934"/>
      <c r="J946" s="935"/>
      <c r="K946" s="929" t="s">
        <v>371</v>
      </c>
      <c r="L946" s="931"/>
      <c r="M946" s="929" t="s">
        <v>371</v>
      </c>
      <c r="N946" s="931"/>
      <c r="O946" s="929" t="s">
        <v>371</v>
      </c>
      <c r="P946" s="931"/>
      <c r="Q946" s="929" t="s">
        <v>371</v>
      </c>
      <c r="R946" s="931"/>
      <c r="S946" s="929" t="s">
        <v>371</v>
      </c>
      <c r="T946" s="931"/>
      <c r="U946" s="968"/>
      <c r="V946" s="957"/>
      <c r="W946" s="496"/>
      <c r="X946" s="496"/>
      <c r="Y946" s="496"/>
    </row>
    <row r="947" spans="1:25" ht="24" customHeight="1">
      <c r="A947" s="720">
        <v>9</v>
      </c>
      <c r="B947" s="755"/>
      <c r="C947" s="754"/>
      <c r="D947" s="754"/>
      <c r="E947" s="934"/>
      <c r="F947" s="935"/>
      <c r="G947" s="934"/>
      <c r="H947" s="935"/>
      <c r="I947" s="934"/>
      <c r="J947" s="935"/>
      <c r="K947" s="929" t="s">
        <v>371</v>
      </c>
      <c r="L947" s="931"/>
      <c r="M947" s="929" t="s">
        <v>371</v>
      </c>
      <c r="N947" s="931"/>
      <c r="O947" s="929" t="s">
        <v>371</v>
      </c>
      <c r="P947" s="931"/>
      <c r="Q947" s="929" t="s">
        <v>371</v>
      </c>
      <c r="R947" s="931"/>
      <c r="S947" s="929" t="s">
        <v>371</v>
      </c>
      <c r="T947" s="931"/>
      <c r="U947" s="968"/>
      <c r="V947" s="957"/>
      <c r="W947" s="496"/>
      <c r="X947" s="496"/>
      <c r="Y947" s="496"/>
    </row>
    <row r="948" spans="1:25" ht="24" customHeight="1">
      <c r="A948" s="720">
        <v>10</v>
      </c>
      <c r="B948" s="755"/>
      <c r="C948" s="754"/>
      <c r="D948" s="754"/>
      <c r="E948" s="934"/>
      <c r="F948" s="935"/>
      <c r="G948" s="934"/>
      <c r="H948" s="935"/>
      <c r="I948" s="934"/>
      <c r="J948" s="935"/>
      <c r="K948" s="929" t="s">
        <v>371</v>
      </c>
      <c r="L948" s="931"/>
      <c r="M948" s="929" t="s">
        <v>371</v>
      </c>
      <c r="N948" s="931"/>
      <c r="O948" s="929" t="s">
        <v>371</v>
      </c>
      <c r="P948" s="931"/>
      <c r="Q948" s="929" t="s">
        <v>371</v>
      </c>
      <c r="R948" s="931"/>
      <c r="S948" s="929" t="s">
        <v>371</v>
      </c>
      <c r="T948" s="931"/>
      <c r="U948" s="968"/>
      <c r="V948" s="957"/>
      <c r="W948" s="496"/>
      <c r="X948" s="496"/>
      <c r="Y948" s="496"/>
    </row>
    <row r="949" spans="1:25" ht="24" customHeight="1">
      <c r="A949" s="720">
        <v>11</v>
      </c>
      <c r="B949" s="755"/>
      <c r="C949" s="754"/>
      <c r="D949" s="754"/>
      <c r="E949" s="934"/>
      <c r="F949" s="935"/>
      <c r="G949" s="934"/>
      <c r="H949" s="935"/>
      <c r="I949" s="934"/>
      <c r="J949" s="935"/>
      <c r="K949" s="929" t="s">
        <v>371</v>
      </c>
      <c r="L949" s="931"/>
      <c r="M949" s="929" t="s">
        <v>371</v>
      </c>
      <c r="N949" s="931"/>
      <c r="O949" s="929" t="s">
        <v>371</v>
      </c>
      <c r="P949" s="931"/>
      <c r="Q949" s="929" t="s">
        <v>371</v>
      </c>
      <c r="R949" s="931"/>
      <c r="S949" s="929" t="s">
        <v>371</v>
      </c>
      <c r="T949" s="931"/>
      <c r="U949" s="968"/>
      <c r="V949" s="957"/>
      <c r="W949" s="496"/>
      <c r="X949" s="496"/>
      <c r="Y949" s="496"/>
    </row>
    <row r="950" spans="1:25" ht="24" customHeight="1">
      <c r="A950" s="720">
        <v>12</v>
      </c>
      <c r="B950" s="755"/>
      <c r="C950" s="754"/>
      <c r="D950" s="754"/>
      <c r="E950" s="934"/>
      <c r="F950" s="935"/>
      <c r="G950" s="934"/>
      <c r="H950" s="935"/>
      <c r="I950" s="934"/>
      <c r="J950" s="935"/>
      <c r="K950" s="929" t="s">
        <v>371</v>
      </c>
      <c r="L950" s="931"/>
      <c r="M950" s="929" t="s">
        <v>371</v>
      </c>
      <c r="N950" s="931"/>
      <c r="O950" s="929" t="s">
        <v>371</v>
      </c>
      <c r="P950" s="931"/>
      <c r="Q950" s="929" t="s">
        <v>371</v>
      </c>
      <c r="R950" s="931"/>
      <c r="S950" s="929" t="s">
        <v>371</v>
      </c>
      <c r="T950" s="931"/>
      <c r="U950" s="968"/>
      <c r="V950" s="957"/>
      <c r="W950" s="497"/>
      <c r="X950" s="497"/>
      <c r="Y950" s="497"/>
    </row>
    <row r="951" spans="1:25" ht="24" customHeight="1">
      <c r="A951" s="720">
        <v>13</v>
      </c>
      <c r="B951" s="755"/>
      <c r="C951" s="754"/>
      <c r="D951" s="754"/>
      <c r="E951" s="934"/>
      <c r="F951" s="935"/>
      <c r="G951" s="934"/>
      <c r="H951" s="935"/>
      <c r="I951" s="934"/>
      <c r="J951" s="935"/>
      <c r="K951" s="929" t="s">
        <v>371</v>
      </c>
      <c r="L951" s="931"/>
      <c r="M951" s="929" t="s">
        <v>371</v>
      </c>
      <c r="N951" s="931"/>
      <c r="O951" s="929" t="s">
        <v>371</v>
      </c>
      <c r="P951" s="931"/>
      <c r="Q951" s="929" t="s">
        <v>371</v>
      </c>
      <c r="R951" s="931"/>
      <c r="S951" s="929" t="s">
        <v>371</v>
      </c>
      <c r="T951" s="931"/>
      <c r="U951" s="968"/>
      <c r="V951" s="957"/>
      <c r="W951" s="496"/>
      <c r="X951" s="496"/>
      <c r="Y951" s="496"/>
    </row>
    <row r="952" spans="1:25" ht="24" customHeight="1">
      <c r="A952" s="720">
        <v>14</v>
      </c>
      <c r="B952" s="755"/>
      <c r="C952" s="754"/>
      <c r="D952" s="754"/>
      <c r="E952" s="934"/>
      <c r="F952" s="935"/>
      <c r="G952" s="934"/>
      <c r="H952" s="935"/>
      <c r="I952" s="934"/>
      <c r="J952" s="935"/>
      <c r="K952" s="929" t="s">
        <v>371</v>
      </c>
      <c r="L952" s="931"/>
      <c r="M952" s="929" t="s">
        <v>371</v>
      </c>
      <c r="N952" s="931"/>
      <c r="O952" s="929" t="s">
        <v>371</v>
      </c>
      <c r="P952" s="931"/>
      <c r="Q952" s="929" t="s">
        <v>371</v>
      </c>
      <c r="R952" s="931"/>
      <c r="S952" s="929" t="s">
        <v>371</v>
      </c>
      <c r="T952" s="931"/>
      <c r="U952" s="968"/>
      <c r="V952" s="957"/>
      <c r="W952" s="496"/>
      <c r="X952" s="496"/>
      <c r="Y952" s="496"/>
    </row>
    <row r="953" spans="1:25" ht="24" customHeight="1">
      <c r="A953" s="720">
        <v>15</v>
      </c>
      <c r="B953" s="755"/>
      <c r="C953" s="754"/>
      <c r="D953" s="754"/>
      <c r="E953" s="934"/>
      <c r="F953" s="935"/>
      <c r="G953" s="934"/>
      <c r="H953" s="935"/>
      <c r="I953" s="934"/>
      <c r="J953" s="935"/>
      <c r="K953" s="929" t="s">
        <v>371</v>
      </c>
      <c r="L953" s="931"/>
      <c r="M953" s="929" t="s">
        <v>371</v>
      </c>
      <c r="N953" s="931"/>
      <c r="O953" s="929" t="s">
        <v>371</v>
      </c>
      <c r="P953" s="931"/>
      <c r="Q953" s="929" t="s">
        <v>371</v>
      </c>
      <c r="R953" s="931"/>
      <c r="S953" s="929" t="s">
        <v>371</v>
      </c>
      <c r="T953" s="931"/>
      <c r="U953" s="968"/>
      <c r="V953" s="957"/>
      <c r="W953" s="496"/>
      <c r="X953" s="496"/>
      <c r="Y953" s="496"/>
    </row>
    <row r="954" spans="1:25" ht="24" customHeight="1">
      <c r="A954" s="720">
        <v>16</v>
      </c>
      <c r="B954" s="755"/>
      <c r="C954" s="754"/>
      <c r="D954" s="754"/>
      <c r="E954" s="934"/>
      <c r="F954" s="935"/>
      <c r="G954" s="934"/>
      <c r="H954" s="935"/>
      <c r="I954" s="934"/>
      <c r="J954" s="935"/>
      <c r="K954" s="929" t="s">
        <v>371</v>
      </c>
      <c r="L954" s="931"/>
      <c r="M954" s="929" t="s">
        <v>371</v>
      </c>
      <c r="N954" s="931"/>
      <c r="O954" s="929" t="s">
        <v>371</v>
      </c>
      <c r="P954" s="931"/>
      <c r="Q954" s="929" t="s">
        <v>371</v>
      </c>
      <c r="R954" s="931"/>
      <c r="S954" s="929" t="s">
        <v>371</v>
      </c>
      <c r="T954" s="931"/>
      <c r="U954" s="968"/>
      <c r="V954" s="957"/>
      <c r="W954" s="496"/>
      <c r="X954" s="496"/>
      <c r="Y954" s="496"/>
    </row>
    <row r="955" spans="1:25" ht="20.25" customHeight="1">
      <c r="A955" s="158"/>
      <c r="B955" s="158"/>
      <c r="C955" s="167"/>
      <c r="D955" s="167"/>
      <c r="E955" s="158"/>
      <c r="F955" s="158"/>
      <c r="G955" s="158"/>
      <c r="H955" s="158"/>
      <c r="I955" s="158"/>
      <c r="J955" s="158"/>
      <c r="K955" s="158"/>
      <c r="L955" s="158"/>
      <c r="M955" s="158"/>
      <c r="N955" s="158"/>
      <c r="O955" s="158"/>
      <c r="P955" s="158"/>
      <c r="Q955" s="158"/>
      <c r="R955" s="158"/>
      <c r="S955" s="158"/>
      <c r="T955" s="158"/>
      <c r="U955" s="158"/>
      <c r="V955" s="158"/>
      <c r="W955" s="158"/>
      <c r="X955" s="158"/>
      <c r="Y955" s="158"/>
    </row>
    <row r="956" spans="1:25" ht="20.25" customHeight="1">
      <c r="A956" s="928"/>
      <c r="B956" s="928"/>
      <c r="C956" s="928"/>
      <c r="D956" s="928"/>
      <c r="E956" s="928"/>
      <c r="F956" s="928"/>
      <c r="G956" s="715"/>
      <c r="H956" s="928"/>
      <c r="I956" s="928"/>
      <c r="J956" s="928"/>
      <c r="K956" s="928"/>
      <c r="L956" s="928"/>
      <c r="M956" s="928"/>
      <c r="N956" s="928"/>
      <c r="O956" s="928"/>
      <c r="P956" s="928"/>
      <c r="Q956" s="928"/>
      <c r="R956" s="928"/>
      <c r="S956" s="928"/>
      <c r="T956" s="158"/>
      <c r="U956" s="929" t="s">
        <v>355</v>
      </c>
      <c r="V956" s="930"/>
      <c r="W956" s="930"/>
      <c r="X956" s="930"/>
      <c r="Y956" s="931"/>
    </row>
    <row r="957" spans="1:25" ht="20.25" customHeight="1">
      <c r="A957" s="158"/>
      <c r="B957" s="715"/>
      <c r="C957" s="715"/>
      <c r="D957" s="715"/>
      <c r="E957" s="979"/>
      <c r="F957" s="979"/>
      <c r="G957" s="715"/>
      <c r="H957" s="158"/>
      <c r="I957" s="715"/>
      <c r="J957" s="928"/>
      <c r="K957" s="928"/>
      <c r="L957" s="928"/>
      <c r="M957" s="928"/>
      <c r="N957" s="928"/>
      <c r="O957" s="928"/>
      <c r="P957" s="928"/>
      <c r="Q957" s="928"/>
      <c r="R957" s="979"/>
      <c r="S957" s="979"/>
      <c r="T957" s="158"/>
      <c r="U957" s="169"/>
      <c r="V957" s="158"/>
      <c r="W957" s="158"/>
      <c r="X957" s="158"/>
      <c r="Y957" s="170"/>
    </row>
    <row r="958" spans="1:25" ht="20.25" customHeight="1">
      <c r="A958" s="714"/>
      <c r="B958" s="715"/>
      <c r="C958" s="167"/>
      <c r="D958" s="715"/>
      <c r="E958" s="978"/>
      <c r="F958" s="978"/>
      <c r="G958" s="718"/>
      <c r="H958" s="714"/>
      <c r="I958" s="715"/>
      <c r="J958" s="928"/>
      <c r="K958" s="928"/>
      <c r="L958" s="928"/>
      <c r="M958" s="928"/>
      <c r="N958" s="928"/>
      <c r="O958" s="928"/>
      <c r="P958" s="928"/>
      <c r="Q958" s="928"/>
      <c r="R958" s="928"/>
      <c r="S958" s="928"/>
      <c r="T958" s="158"/>
      <c r="U958" s="169"/>
      <c r="V958" s="158"/>
      <c r="W958" s="158"/>
      <c r="X958" s="158"/>
      <c r="Y958" s="170"/>
    </row>
    <row r="959" spans="1:25" ht="20.25" customHeight="1">
      <c r="A959" s="714"/>
      <c r="B959" s="715"/>
      <c r="C959" s="167"/>
      <c r="D959" s="715"/>
      <c r="E959" s="978"/>
      <c r="F959" s="978"/>
      <c r="G959" s="718"/>
      <c r="H959" s="714"/>
      <c r="I959" s="715"/>
      <c r="J959" s="928"/>
      <c r="K959" s="928"/>
      <c r="L959" s="928"/>
      <c r="M959" s="928"/>
      <c r="N959" s="928"/>
      <c r="O959" s="928"/>
      <c r="P959" s="928"/>
      <c r="Q959" s="928"/>
      <c r="R959" s="928"/>
      <c r="S959" s="928"/>
      <c r="T959" s="158"/>
      <c r="U959" s="169"/>
      <c r="V959" s="158"/>
      <c r="W959" s="158"/>
      <c r="X959" s="158"/>
      <c r="Y959" s="170"/>
    </row>
    <row r="960" spans="1:25" ht="20.25" customHeight="1">
      <c r="A960" s="714"/>
      <c r="B960" s="715"/>
      <c r="C960" s="167"/>
      <c r="D960" s="715"/>
      <c r="E960" s="978"/>
      <c r="F960" s="978"/>
      <c r="G960" s="718"/>
      <c r="H960" s="714"/>
      <c r="I960" s="715"/>
      <c r="J960" s="928"/>
      <c r="K960" s="928"/>
      <c r="L960" s="928"/>
      <c r="M960" s="928"/>
      <c r="N960" s="928"/>
      <c r="O960" s="928"/>
      <c r="P960" s="928"/>
      <c r="Q960" s="928"/>
      <c r="R960" s="928"/>
      <c r="S960" s="928"/>
      <c r="U960" s="173"/>
      <c r="Y960" s="174"/>
    </row>
    <row r="961" spans="1:25" ht="20.25" customHeight="1">
      <c r="A961" s="714"/>
      <c r="B961" s="715"/>
      <c r="C961" s="167"/>
      <c r="D961" s="715"/>
      <c r="E961" s="978"/>
      <c r="F961" s="978"/>
      <c r="G961" s="718"/>
      <c r="H961" s="714"/>
      <c r="I961" s="715"/>
      <c r="J961" s="928"/>
      <c r="K961" s="928"/>
      <c r="L961" s="928"/>
      <c r="M961" s="928"/>
      <c r="N961" s="928"/>
      <c r="O961" s="928"/>
      <c r="P961" s="928"/>
      <c r="Q961" s="928"/>
      <c r="R961" s="928"/>
      <c r="S961" s="928"/>
      <c r="T961" s="158"/>
      <c r="U961" s="929" t="s">
        <v>358</v>
      </c>
      <c r="V961" s="930"/>
      <c r="W961" s="930"/>
      <c r="X961" s="930"/>
      <c r="Y961" s="931"/>
    </row>
    <row r="962" spans="1:25" ht="20.25" customHeight="1">
      <c r="A962" s="714"/>
      <c r="B962" s="715"/>
      <c r="C962" s="167"/>
      <c r="D962" s="715"/>
      <c r="E962" s="978"/>
      <c r="F962" s="978"/>
      <c r="G962" s="718"/>
      <c r="H962" s="714"/>
      <c r="I962" s="715"/>
      <c r="J962" s="928"/>
      <c r="K962" s="928"/>
      <c r="L962" s="928"/>
      <c r="M962" s="928"/>
      <c r="N962" s="928"/>
      <c r="O962" s="928"/>
      <c r="P962" s="928"/>
      <c r="Q962" s="928"/>
      <c r="R962" s="928"/>
      <c r="S962" s="928"/>
      <c r="T962" s="158"/>
      <c r="U962" s="492"/>
      <c r="V962" s="715"/>
      <c r="W962" s="715"/>
      <c r="X962" s="715"/>
      <c r="Y962" s="493"/>
    </row>
    <row r="963" spans="1:25" ht="20.25" customHeight="1">
      <c r="A963" s="714"/>
      <c r="B963" s="715"/>
      <c r="C963" s="167"/>
      <c r="D963" s="715"/>
      <c r="E963" s="978"/>
      <c r="F963" s="978"/>
      <c r="G963" s="718"/>
      <c r="H963" s="714"/>
      <c r="I963" s="715"/>
      <c r="J963" s="928"/>
      <c r="K963" s="928"/>
      <c r="L963" s="928"/>
      <c r="M963" s="928"/>
      <c r="N963" s="928"/>
      <c r="O963" s="928"/>
      <c r="P963" s="928"/>
      <c r="Q963" s="928"/>
      <c r="R963" s="928"/>
      <c r="S963" s="928"/>
      <c r="T963" s="158"/>
      <c r="U963" s="492"/>
      <c r="V963" s="715"/>
      <c r="W963" s="715"/>
      <c r="X963" s="715"/>
      <c r="Y963" s="493"/>
    </row>
    <row r="964" spans="1:25" ht="20.25" customHeight="1">
      <c r="A964" s="714"/>
      <c r="B964" s="715"/>
      <c r="C964" s="167"/>
      <c r="D964" s="715"/>
      <c r="E964" s="978"/>
      <c r="F964" s="978"/>
      <c r="G964" s="718"/>
      <c r="H964" s="714"/>
      <c r="I964" s="715"/>
      <c r="J964" s="928"/>
      <c r="K964" s="928"/>
      <c r="L964" s="928"/>
      <c r="M964" s="928"/>
      <c r="N964" s="928"/>
      <c r="O964" s="928"/>
      <c r="P964" s="928"/>
      <c r="Q964" s="928"/>
      <c r="R964" s="928"/>
      <c r="S964" s="928"/>
      <c r="U964" s="173"/>
      <c r="Y964" s="174"/>
    </row>
    <row r="965" spans="1:25" ht="20.25" customHeight="1">
      <c r="A965" s="714"/>
      <c r="B965" s="715"/>
      <c r="C965" s="167"/>
      <c r="D965" s="715"/>
      <c r="E965" s="978"/>
      <c r="F965" s="978"/>
      <c r="G965" s="718"/>
      <c r="H965" s="714"/>
      <c r="I965" s="715"/>
      <c r="J965" s="928"/>
      <c r="K965" s="928"/>
      <c r="L965" s="928"/>
      <c r="M965" s="928"/>
      <c r="N965" s="928"/>
      <c r="O965" s="928"/>
      <c r="P965" s="928"/>
      <c r="Q965" s="928"/>
      <c r="R965" s="928"/>
      <c r="S965" s="928"/>
      <c r="T965" s="158"/>
      <c r="U965" s="175"/>
      <c r="V965" s="176"/>
      <c r="W965" s="176"/>
      <c r="X965" s="176"/>
      <c r="Y965" s="177"/>
    </row>
    <row r="966" spans="1:25" ht="12" customHeight="1">
      <c r="A966" s="714"/>
      <c r="B966" s="715"/>
      <c r="C966" s="167"/>
      <c r="D966" s="715"/>
      <c r="E966" s="718"/>
      <c r="F966" s="718"/>
      <c r="G966" s="718"/>
      <c r="H966" s="714"/>
      <c r="I966" s="715"/>
      <c r="J966" s="715"/>
      <c r="K966" s="715"/>
      <c r="L966" s="715"/>
      <c r="M966" s="715"/>
      <c r="N966" s="715"/>
      <c r="O966" s="715"/>
      <c r="P966" s="715"/>
      <c r="Q966" s="715"/>
      <c r="R966" s="715"/>
      <c r="S966" s="715"/>
      <c r="T966" s="158"/>
      <c r="U966" s="158"/>
      <c r="V966" s="158"/>
      <c r="W966" s="158"/>
      <c r="X966" s="158"/>
      <c r="Y966" s="158"/>
    </row>
    <row r="967" spans="1:25" ht="38.25" customHeight="1">
      <c r="A967" s="942" t="s">
        <v>360</v>
      </c>
      <c r="B967" s="943"/>
      <c r="C967" s="943"/>
      <c r="D967" s="944"/>
      <c r="E967" s="929" t="s">
        <v>4</v>
      </c>
      <c r="F967" s="931"/>
      <c r="G967" s="945">
        <f>G934</f>
        <v>46271</v>
      </c>
      <c r="H967" s="946"/>
      <c r="I967" s="947"/>
      <c r="J967" s="929" t="s">
        <v>5</v>
      </c>
      <c r="K967" s="931"/>
      <c r="L967" s="948" t="str">
        <f>L934</f>
        <v>Tilsley</v>
      </c>
      <c r="M967" s="949"/>
      <c r="N967" s="949"/>
      <c r="O967" s="949"/>
      <c r="P967" s="949"/>
      <c r="Q967" s="950"/>
      <c r="R967" s="929" t="s">
        <v>340</v>
      </c>
      <c r="S967" s="931"/>
      <c r="T967" s="948" t="str">
        <f>T934</f>
        <v>Oxfordshire Track and Field League 2026</v>
      </c>
      <c r="U967" s="949"/>
      <c r="V967" s="949"/>
      <c r="W967" s="949"/>
      <c r="X967" s="949"/>
      <c r="Y967" s="950"/>
    </row>
    <row r="968" spans="1:25" ht="38.25" customHeight="1">
      <c r="A968" s="929" t="s">
        <v>283</v>
      </c>
      <c r="B968" s="931"/>
      <c r="C968" s="948" t="str">
        <f>C935</f>
        <v>Javelin U20 Women (0 athletes) - 600g</v>
      </c>
      <c r="D968" s="950"/>
      <c r="E968" s="929" t="s">
        <v>341</v>
      </c>
      <c r="F968" s="931"/>
      <c r="G968" s="951">
        <f>G935</f>
        <v>0.58333333333333337</v>
      </c>
      <c r="H968" s="952"/>
      <c r="I968" s="953"/>
      <c r="J968" s="929" t="s">
        <v>342</v>
      </c>
      <c r="K968" s="930"/>
      <c r="L968" s="956" t="str">
        <f>L935</f>
        <v>n/a</v>
      </c>
      <c r="M968" s="957"/>
      <c r="N968" s="998" t="s">
        <v>361</v>
      </c>
      <c r="O968" s="999"/>
      <c r="P968" s="999"/>
      <c r="Q968" s="999"/>
      <c r="R968" s="999"/>
      <c r="S968" s="999"/>
      <c r="T968" s="999"/>
      <c r="U968" s="999"/>
      <c r="V968" s="999"/>
      <c r="W968" s="999"/>
      <c r="X968" s="999"/>
      <c r="Y968" s="1000"/>
    </row>
    <row r="969" spans="1:25" ht="20.25" customHeight="1">
      <c r="A969" s="158"/>
      <c r="B969" s="158"/>
      <c r="C969" s="158"/>
      <c r="D969" s="159"/>
      <c r="E969" s="715"/>
      <c r="F969" s="715"/>
      <c r="G969" s="160"/>
      <c r="H969" s="160"/>
      <c r="I969" s="715"/>
      <c r="J969" s="715"/>
      <c r="K969" s="713"/>
      <c r="L969" s="713"/>
      <c r="M969" s="713"/>
      <c r="N969" s="161"/>
      <c r="O969" s="161"/>
      <c r="P969" s="162"/>
      <c r="Q969" s="161"/>
      <c r="R969" s="163"/>
      <c r="S969" s="163"/>
      <c r="T969" s="163"/>
      <c r="U969" s="163"/>
      <c r="V969" s="163"/>
      <c r="W969" s="163"/>
      <c r="X969" s="163"/>
      <c r="Y969" s="163"/>
    </row>
    <row r="970" spans="1:25" ht="38.25" customHeight="1">
      <c r="A970" s="958" t="s">
        <v>344</v>
      </c>
      <c r="B970" s="960" t="s">
        <v>302</v>
      </c>
      <c r="C970" s="960" t="s">
        <v>345</v>
      </c>
      <c r="D970" s="960" t="s">
        <v>346</v>
      </c>
      <c r="E970" s="962" t="s">
        <v>362</v>
      </c>
      <c r="F970" s="963"/>
      <c r="G970" s="962" t="s">
        <v>363</v>
      </c>
      <c r="H970" s="963"/>
      <c r="I970" s="962" t="s">
        <v>364</v>
      </c>
      <c r="J970" s="963"/>
      <c r="K970" s="962" t="s">
        <v>365</v>
      </c>
      <c r="L970" s="963"/>
      <c r="M970" s="987" t="s">
        <v>366</v>
      </c>
      <c r="N970" s="988"/>
      <c r="O970" s="962" t="s">
        <v>367</v>
      </c>
      <c r="P970" s="963"/>
      <c r="Q970" s="962" t="s">
        <v>368</v>
      </c>
      <c r="R970" s="963"/>
      <c r="S970" s="962" t="s">
        <v>369</v>
      </c>
      <c r="T970" s="963"/>
      <c r="U970" s="962" t="s">
        <v>370</v>
      </c>
      <c r="V970" s="963"/>
      <c r="W970" s="938" t="s">
        <v>350</v>
      </c>
      <c r="X970" s="940" t="s">
        <v>351</v>
      </c>
      <c r="Y970" s="941"/>
    </row>
    <row r="971" spans="1:25" ht="20.25" customHeight="1">
      <c r="A971" s="959"/>
      <c r="B971" s="961"/>
      <c r="C971" s="961"/>
      <c r="D971" s="961"/>
      <c r="E971" s="940" t="s">
        <v>352</v>
      </c>
      <c r="F971" s="941"/>
      <c r="G971" s="940" t="s">
        <v>352</v>
      </c>
      <c r="H971" s="941"/>
      <c r="I971" s="940" t="s">
        <v>352</v>
      </c>
      <c r="J971" s="941"/>
      <c r="K971" s="940" t="s">
        <v>352</v>
      </c>
      <c r="L971" s="941"/>
      <c r="M971" s="989"/>
      <c r="N971" s="990"/>
      <c r="O971" s="940" t="s">
        <v>352</v>
      </c>
      <c r="P971" s="941"/>
      <c r="Q971" s="940" t="s">
        <v>352</v>
      </c>
      <c r="R971" s="941"/>
      <c r="S971" s="940" t="s">
        <v>352</v>
      </c>
      <c r="T971" s="941"/>
      <c r="U971" s="940" t="s">
        <v>352</v>
      </c>
      <c r="V971" s="941"/>
      <c r="W971" s="939"/>
      <c r="X971" s="719" t="s">
        <v>71</v>
      </c>
      <c r="Y971" s="719" t="s">
        <v>65</v>
      </c>
    </row>
    <row r="972" spans="1:25" ht="24" customHeight="1">
      <c r="A972" s="717">
        <v>17</v>
      </c>
      <c r="B972" s="755" t="str" cm="1">
        <f t="array" ref="B972">IFERROR(_xlfn.DROP(_xlfn.ANCHORARRAY(DataCalcs!$CY$577),16),"")</f>
        <v/>
      </c>
      <c r="C972" s="754"/>
      <c r="D972" s="754"/>
      <c r="E972" s="934"/>
      <c r="F972" s="935"/>
      <c r="G972" s="934"/>
      <c r="H972" s="935"/>
      <c r="I972" s="934"/>
      <c r="J972" s="935"/>
      <c r="K972" s="929" t="s">
        <v>371</v>
      </c>
      <c r="L972" s="931"/>
      <c r="M972" s="929" t="s">
        <v>371</v>
      </c>
      <c r="N972" s="931"/>
      <c r="O972" s="929" t="s">
        <v>371</v>
      </c>
      <c r="P972" s="931"/>
      <c r="Q972" s="929" t="s">
        <v>371</v>
      </c>
      <c r="R972" s="931"/>
      <c r="S972" s="929" t="s">
        <v>371</v>
      </c>
      <c r="T972" s="931"/>
      <c r="U972" s="968"/>
      <c r="V972" s="957"/>
      <c r="W972" s="720"/>
      <c r="X972" s="720"/>
      <c r="Y972" s="720"/>
    </row>
    <row r="973" spans="1:25" ht="24" customHeight="1">
      <c r="A973" s="717">
        <v>18</v>
      </c>
      <c r="B973" s="755"/>
      <c r="C973" s="754"/>
      <c r="D973" s="754"/>
      <c r="E973" s="934"/>
      <c r="F973" s="935"/>
      <c r="G973" s="934"/>
      <c r="H973" s="935"/>
      <c r="I973" s="934"/>
      <c r="J973" s="935"/>
      <c r="K973" s="929" t="s">
        <v>371</v>
      </c>
      <c r="L973" s="931"/>
      <c r="M973" s="929" t="s">
        <v>371</v>
      </c>
      <c r="N973" s="931"/>
      <c r="O973" s="929" t="s">
        <v>371</v>
      </c>
      <c r="P973" s="931"/>
      <c r="Q973" s="929" t="s">
        <v>371</v>
      </c>
      <c r="R973" s="931"/>
      <c r="S973" s="929" t="s">
        <v>371</v>
      </c>
      <c r="T973" s="931"/>
      <c r="U973" s="968"/>
      <c r="V973" s="957"/>
      <c r="W973" s="720"/>
      <c r="X973" s="720"/>
      <c r="Y973" s="720"/>
    </row>
    <row r="974" spans="1:25" ht="24" customHeight="1">
      <c r="A974" s="720">
        <v>19</v>
      </c>
      <c r="B974" s="755"/>
      <c r="C974" s="754"/>
      <c r="D974" s="754"/>
      <c r="E974" s="934"/>
      <c r="F974" s="935"/>
      <c r="G974" s="934"/>
      <c r="H974" s="935"/>
      <c r="I974" s="934"/>
      <c r="J974" s="935"/>
      <c r="K974" s="929" t="s">
        <v>371</v>
      </c>
      <c r="L974" s="931"/>
      <c r="M974" s="929" t="s">
        <v>371</v>
      </c>
      <c r="N974" s="931"/>
      <c r="O974" s="929" t="s">
        <v>371</v>
      </c>
      <c r="P974" s="931"/>
      <c r="Q974" s="929" t="s">
        <v>371</v>
      </c>
      <c r="R974" s="931"/>
      <c r="S974" s="929" t="s">
        <v>371</v>
      </c>
      <c r="T974" s="931"/>
      <c r="U974" s="968"/>
      <c r="V974" s="957"/>
      <c r="W974" s="720"/>
      <c r="X974" s="720"/>
      <c r="Y974" s="720"/>
    </row>
    <row r="975" spans="1:25" ht="24" customHeight="1">
      <c r="A975" s="720">
        <v>20</v>
      </c>
      <c r="B975" s="755"/>
      <c r="C975" s="754"/>
      <c r="D975" s="754"/>
      <c r="E975" s="934"/>
      <c r="F975" s="935"/>
      <c r="G975" s="934"/>
      <c r="H975" s="935"/>
      <c r="I975" s="934"/>
      <c r="J975" s="935"/>
      <c r="K975" s="929" t="s">
        <v>371</v>
      </c>
      <c r="L975" s="931"/>
      <c r="M975" s="929" t="s">
        <v>371</v>
      </c>
      <c r="N975" s="931"/>
      <c r="O975" s="929" t="s">
        <v>371</v>
      </c>
      <c r="P975" s="931"/>
      <c r="Q975" s="929" t="s">
        <v>371</v>
      </c>
      <c r="R975" s="931"/>
      <c r="S975" s="929" t="s">
        <v>371</v>
      </c>
      <c r="T975" s="931"/>
      <c r="U975" s="968"/>
      <c r="V975" s="957"/>
      <c r="W975" s="720"/>
      <c r="X975" s="720"/>
      <c r="Y975" s="720"/>
    </row>
    <row r="976" spans="1:25" ht="24" customHeight="1">
      <c r="A976" s="720">
        <v>21</v>
      </c>
      <c r="B976" s="755"/>
      <c r="C976" s="754"/>
      <c r="D976" s="754"/>
      <c r="E976" s="934"/>
      <c r="F976" s="935"/>
      <c r="G976" s="934"/>
      <c r="H976" s="935"/>
      <c r="I976" s="934"/>
      <c r="J976" s="935"/>
      <c r="K976" s="929" t="s">
        <v>371</v>
      </c>
      <c r="L976" s="931"/>
      <c r="M976" s="929" t="s">
        <v>371</v>
      </c>
      <c r="N976" s="931"/>
      <c r="O976" s="929" t="s">
        <v>371</v>
      </c>
      <c r="P976" s="931"/>
      <c r="Q976" s="929" t="s">
        <v>371</v>
      </c>
      <c r="R976" s="931"/>
      <c r="S976" s="929" t="s">
        <v>371</v>
      </c>
      <c r="T976" s="931"/>
      <c r="U976" s="968"/>
      <c r="V976" s="957"/>
      <c r="W976" s="720"/>
      <c r="X976" s="720"/>
      <c r="Y976" s="720"/>
    </row>
    <row r="977" spans="1:25" ht="24" customHeight="1">
      <c r="A977" s="720">
        <v>22</v>
      </c>
      <c r="B977" s="755"/>
      <c r="C977" s="754"/>
      <c r="D977" s="754"/>
      <c r="E977" s="934"/>
      <c r="F977" s="935"/>
      <c r="G977" s="934"/>
      <c r="H977" s="935"/>
      <c r="I977" s="934"/>
      <c r="J977" s="935"/>
      <c r="K977" s="929" t="s">
        <v>371</v>
      </c>
      <c r="L977" s="931"/>
      <c r="M977" s="929" t="s">
        <v>371</v>
      </c>
      <c r="N977" s="931"/>
      <c r="O977" s="929" t="s">
        <v>371</v>
      </c>
      <c r="P977" s="931"/>
      <c r="Q977" s="929" t="s">
        <v>371</v>
      </c>
      <c r="R977" s="931"/>
      <c r="S977" s="929" t="s">
        <v>371</v>
      </c>
      <c r="T977" s="931"/>
      <c r="U977" s="968"/>
      <c r="V977" s="957"/>
      <c r="W977" s="720"/>
      <c r="X977" s="720"/>
      <c r="Y977" s="720"/>
    </row>
    <row r="978" spans="1:25" ht="24" customHeight="1">
      <c r="A978" s="720">
        <v>23</v>
      </c>
      <c r="B978" s="755"/>
      <c r="C978" s="754"/>
      <c r="D978" s="754"/>
      <c r="E978" s="934"/>
      <c r="F978" s="935"/>
      <c r="G978" s="934"/>
      <c r="H978" s="935"/>
      <c r="I978" s="934"/>
      <c r="J978" s="935"/>
      <c r="K978" s="929" t="s">
        <v>371</v>
      </c>
      <c r="L978" s="931"/>
      <c r="M978" s="929" t="s">
        <v>371</v>
      </c>
      <c r="N978" s="931"/>
      <c r="O978" s="929" t="s">
        <v>371</v>
      </c>
      <c r="P978" s="931"/>
      <c r="Q978" s="929" t="s">
        <v>371</v>
      </c>
      <c r="R978" s="931"/>
      <c r="S978" s="929" t="s">
        <v>371</v>
      </c>
      <c r="T978" s="931"/>
      <c r="U978" s="968"/>
      <c r="V978" s="957"/>
      <c r="W978" s="720"/>
      <c r="X978" s="720"/>
      <c r="Y978" s="720"/>
    </row>
    <row r="979" spans="1:25" ht="24" customHeight="1">
      <c r="A979" s="720">
        <v>24</v>
      </c>
      <c r="B979" s="755"/>
      <c r="C979" s="754"/>
      <c r="D979" s="754"/>
      <c r="E979" s="934"/>
      <c r="F979" s="935"/>
      <c r="G979" s="934"/>
      <c r="H979" s="935"/>
      <c r="I979" s="934"/>
      <c r="J979" s="935"/>
      <c r="K979" s="929" t="s">
        <v>371</v>
      </c>
      <c r="L979" s="931"/>
      <c r="M979" s="929" t="s">
        <v>371</v>
      </c>
      <c r="N979" s="931"/>
      <c r="O979" s="929" t="s">
        <v>371</v>
      </c>
      <c r="P979" s="931"/>
      <c r="Q979" s="929" t="s">
        <v>371</v>
      </c>
      <c r="R979" s="931"/>
      <c r="S979" s="929" t="s">
        <v>371</v>
      </c>
      <c r="T979" s="931"/>
      <c r="U979" s="968"/>
      <c r="V979" s="957"/>
      <c r="W979" s="720"/>
      <c r="X979" s="720"/>
      <c r="Y979" s="720"/>
    </row>
    <row r="980" spans="1:25" ht="24" customHeight="1">
      <c r="A980" s="720">
        <v>25</v>
      </c>
      <c r="B980" s="755"/>
      <c r="C980" s="754"/>
      <c r="D980" s="754"/>
      <c r="E980" s="934"/>
      <c r="F980" s="935"/>
      <c r="G980" s="934"/>
      <c r="H980" s="935"/>
      <c r="I980" s="934"/>
      <c r="J980" s="935"/>
      <c r="K980" s="929" t="s">
        <v>371</v>
      </c>
      <c r="L980" s="931"/>
      <c r="M980" s="929" t="s">
        <v>371</v>
      </c>
      <c r="N980" s="931"/>
      <c r="O980" s="929" t="s">
        <v>371</v>
      </c>
      <c r="P980" s="931"/>
      <c r="Q980" s="929" t="s">
        <v>371</v>
      </c>
      <c r="R980" s="931"/>
      <c r="S980" s="929" t="s">
        <v>371</v>
      </c>
      <c r="T980" s="931"/>
      <c r="U980" s="968"/>
      <c r="V980" s="957"/>
      <c r="W980" s="720"/>
      <c r="X980" s="720"/>
      <c r="Y980" s="720"/>
    </row>
    <row r="981" spans="1:25" ht="24" customHeight="1">
      <c r="A981" s="720">
        <v>26</v>
      </c>
      <c r="B981" s="755"/>
      <c r="C981" s="754"/>
      <c r="D981" s="754"/>
      <c r="E981" s="934"/>
      <c r="F981" s="935"/>
      <c r="G981" s="934"/>
      <c r="H981" s="935"/>
      <c r="I981" s="934"/>
      <c r="J981" s="935"/>
      <c r="K981" s="929" t="s">
        <v>371</v>
      </c>
      <c r="L981" s="931"/>
      <c r="M981" s="929" t="s">
        <v>371</v>
      </c>
      <c r="N981" s="931"/>
      <c r="O981" s="929" t="s">
        <v>371</v>
      </c>
      <c r="P981" s="931"/>
      <c r="Q981" s="929" t="s">
        <v>371</v>
      </c>
      <c r="R981" s="931"/>
      <c r="S981" s="929" t="s">
        <v>371</v>
      </c>
      <c r="T981" s="931"/>
      <c r="U981" s="968"/>
      <c r="V981" s="957"/>
      <c r="W981" s="720"/>
      <c r="X981" s="720"/>
      <c r="Y981" s="720"/>
    </row>
    <row r="982" spans="1:25" ht="24" customHeight="1">
      <c r="A982" s="720">
        <v>27</v>
      </c>
      <c r="B982" s="755"/>
      <c r="C982" s="754"/>
      <c r="D982" s="754"/>
      <c r="E982" s="934"/>
      <c r="F982" s="935"/>
      <c r="G982" s="934"/>
      <c r="H982" s="935"/>
      <c r="I982" s="934"/>
      <c r="J982" s="935"/>
      <c r="K982" s="929" t="s">
        <v>371</v>
      </c>
      <c r="L982" s="931"/>
      <c r="M982" s="929" t="s">
        <v>371</v>
      </c>
      <c r="N982" s="931"/>
      <c r="O982" s="929" t="s">
        <v>371</v>
      </c>
      <c r="P982" s="931"/>
      <c r="Q982" s="929" t="s">
        <v>371</v>
      </c>
      <c r="R982" s="931"/>
      <c r="S982" s="929" t="s">
        <v>371</v>
      </c>
      <c r="T982" s="931"/>
      <c r="U982" s="968"/>
      <c r="V982" s="957"/>
      <c r="W982" s="720"/>
      <c r="X982" s="720"/>
      <c r="Y982" s="720"/>
    </row>
    <row r="983" spans="1:25" ht="24" customHeight="1">
      <c r="A983" s="720">
        <v>28</v>
      </c>
      <c r="B983" s="755"/>
      <c r="C983" s="754"/>
      <c r="D983" s="754"/>
      <c r="E983" s="934"/>
      <c r="F983" s="935"/>
      <c r="G983" s="934"/>
      <c r="H983" s="935"/>
      <c r="I983" s="934"/>
      <c r="J983" s="935"/>
      <c r="K983" s="929" t="s">
        <v>371</v>
      </c>
      <c r="L983" s="931"/>
      <c r="M983" s="929" t="s">
        <v>371</v>
      </c>
      <c r="N983" s="931"/>
      <c r="O983" s="929" t="s">
        <v>371</v>
      </c>
      <c r="P983" s="931"/>
      <c r="Q983" s="929" t="s">
        <v>371</v>
      </c>
      <c r="R983" s="931"/>
      <c r="S983" s="929" t="s">
        <v>371</v>
      </c>
      <c r="T983" s="931"/>
      <c r="U983" s="968"/>
      <c r="V983" s="957"/>
      <c r="W983" s="716"/>
      <c r="X983" s="716"/>
      <c r="Y983" s="716"/>
    </row>
    <row r="984" spans="1:25" ht="24" customHeight="1">
      <c r="A984" s="720">
        <v>29</v>
      </c>
      <c r="B984" s="755"/>
      <c r="C984" s="754"/>
      <c r="D984" s="754"/>
      <c r="E984" s="934"/>
      <c r="F984" s="935"/>
      <c r="G984" s="934"/>
      <c r="H984" s="935"/>
      <c r="I984" s="934"/>
      <c r="J984" s="935"/>
      <c r="K984" s="929" t="s">
        <v>371</v>
      </c>
      <c r="L984" s="931"/>
      <c r="M984" s="929" t="s">
        <v>371</v>
      </c>
      <c r="N984" s="931"/>
      <c r="O984" s="929" t="s">
        <v>371</v>
      </c>
      <c r="P984" s="931"/>
      <c r="Q984" s="929" t="s">
        <v>371</v>
      </c>
      <c r="R984" s="931"/>
      <c r="S984" s="929" t="s">
        <v>371</v>
      </c>
      <c r="T984" s="931"/>
      <c r="U984" s="968"/>
      <c r="V984" s="957"/>
      <c r="W984" s="720"/>
      <c r="X984" s="720"/>
      <c r="Y984" s="720"/>
    </row>
    <row r="985" spans="1:25" ht="24" customHeight="1">
      <c r="A985" s="720">
        <v>30</v>
      </c>
      <c r="B985" s="755"/>
      <c r="C985" s="754"/>
      <c r="D985" s="754"/>
      <c r="E985" s="934"/>
      <c r="F985" s="935"/>
      <c r="G985" s="934"/>
      <c r="H985" s="935"/>
      <c r="I985" s="934"/>
      <c r="J985" s="935"/>
      <c r="K985" s="929" t="s">
        <v>371</v>
      </c>
      <c r="L985" s="931"/>
      <c r="M985" s="929" t="s">
        <v>371</v>
      </c>
      <c r="N985" s="931"/>
      <c r="O985" s="929" t="s">
        <v>371</v>
      </c>
      <c r="P985" s="931"/>
      <c r="Q985" s="929" t="s">
        <v>371</v>
      </c>
      <c r="R985" s="931"/>
      <c r="S985" s="929" t="s">
        <v>371</v>
      </c>
      <c r="T985" s="931"/>
      <c r="U985" s="968"/>
      <c r="V985" s="957"/>
      <c r="W985" s="720"/>
      <c r="X985" s="720"/>
      <c r="Y985" s="720"/>
    </row>
    <row r="986" spans="1:25" ht="24" customHeight="1">
      <c r="A986" s="720">
        <v>31</v>
      </c>
      <c r="B986" s="755"/>
      <c r="C986" s="754"/>
      <c r="D986" s="754"/>
      <c r="E986" s="934"/>
      <c r="F986" s="935"/>
      <c r="G986" s="934"/>
      <c r="H986" s="935"/>
      <c r="I986" s="934"/>
      <c r="J986" s="935"/>
      <c r="K986" s="929" t="s">
        <v>371</v>
      </c>
      <c r="L986" s="931"/>
      <c r="M986" s="929" t="s">
        <v>371</v>
      </c>
      <c r="N986" s="931"/>
      <c r="O986" s="929" t="s">
        <v>371</v>
      </c>
      <c r="P986" s="931"/>
      <c r="Q986" s="929" t="s">
        <v>371</v>
      </c>
      <c r="R986" s="931"/>
      <c r="S986" s="929" t="s">
        <v>371</v>
      </c>
      <c r="T986" s="931"/>
      <c r="U986" s="968"/>
      <c r="V986" s="957"/>
      <c r="W986" s="720"/>
      <c r="X986" s="720"/>
      <c r="Y986" s="720"/>
    </row>
    <row r="987" spans="1:25" ht="24" customHeight="1">
      <c r="A987" s="720">
        <v>32</v>
      </c>
      <c r="B987" s="755"/>
      <c r="C987" s="754"/>
      <c r="D987" s="754"/>
      <c r="E987" s="934"/>
      <c r="F987" s="935"/>
      <c r="G987" s="934"/>
      <c r="H987" s="935"/>
      <c r="I987" s="934"/>
      <c r="J987" s="935"/>
      <c r="K987" s="929" t="s">
        <v>371</v>
      </c>
      <c r="L987" s="931"/>
      <c r="M987" s="929" t="s">
        <v>371</v>
      </c>
      <c r="N987" s="931"/>
      <c r="O987" s="929" t="s">
        <v>371</v>
      </c>
      <c r="P987" s="931"/>
      <c r="Q987" s="929" t="s">
        <v>371</v>
      </c>
      <c r="R987" s="931"/>
      <c r="S987" s="929" t="s">
        <v>371</v>
      </c>
      <c r="T987" s="931"/>
      <c r="U987" s="968"/>
      <c r="V987" s="957"/>
      <c r="W987" s="720"/>
      <c r="X987" s="720"/>
      <c r="Y987" s="720"/>
    </row>
    <row r="988" spans="1:25" ht="20.25" customHeight="1">
      <c r="A988" s="158"/>
      <c r="B988" s="158"/>
      <c r="C988" s="167"/>
      <c r="D988" s="167"/>
      <c r="E988" s="158"/>
      <c r="F988" s="158"/>
      <c r="G988" s="158"/>
      <c r="H988" s="158"/>
      <c r="I988" s="158"/>
      <c r="J988" s="158"/>
      <c r="K988" s="158"/>
      <c r="L988" s="158"/>
      <c r="M988" s="158"/>
      <c r="N988" s="158"/>
      <c r="O988" s="158"/>
      <c r="P988" s="158"/>
      <c r="Q988" s="158"/>
      <c r="R988" s="158"/>
      <c r="S988" s="158"/>
      <c r="T988" s="158"/>
      <c r="U988" s="158"/>
      <c r="V988" s="158"/>
      <c r="W988" s="158"/>
      <c r="X988" s="158"/>
      <c r="Y988" s="158"/>
    </row>
    <row r="989" spans="1:25" ht="20.25" customHeight="1">
      <c r="A989" s="928"/>
      <c r="B989" s="928"/>
      <c r="C989" s="928"/>
      <c r="D989" s="928"/>
      <c r="E989" s="928"/>
      <c r="F989" s="928"/>
      <c r="G989" s="715"/>
      <c r="H989" s="928"/>
      <c r="I989" s="928"/>
      <c r="J989" s="928"/>
      <c r="K989" s="928"/>
      <c r="L989" s="928"/>
      <c r="M989" s="928"/>
      <c r="N989" s="928"/>
      <c r="O989" s="928"/>
      <c r="P989" s="928"/>
      <c r="Q989" s="928"/>
      <c r="R989" s="928"/>
      <c r="S989" s="928"/>
      <c r="T989" s="158"/>
      <c r="U989" s="929" t="s">
        <v>355</v>
      </c>
      <c r="V989" s="930"/>
      <c r="W989" s="930"/>
      <c r="X989" s="930"/>
      <c r="Y989" s="931"/>
    </row>
    <row r="990" spans="1:25" ht="20.25" customHeight="1">
      <c r="A990" s="158"/>
      <c r="B990" s="715"/>
      <c r="C990" s="715"/>
      <c r="D990" s="715"/>
      <c r="E990" s="979"/>
      <c r="F990" s="979"/>
      <c r="G990" s="715"/>
      <c r="H990" s="158"/>
      <c r="I990" s="715"/>
      <c r="J990" s="928"/>
      <c r="K990" s="928"/>
      <c r="L990" s="928"/>
      <c r="M990" s="928"/>
      <c r="N990" s="928"/>
      <c r="O990" s="928"/>
      <c r="P990" s="928"/>
      <c r="Q990" s="928"/>
      <c r="R990" s="979"/>
      <c r="S990" s="979"/>
      <c r="T990" s="158"/>
      <c r="U990" s="169"/>
      <c r="V990" s="158"/>
      <c r="W990" s="158"/>
      <c r="X990" s="158"/>
      <c r="Y990" s="170"/>
    </row>
    <row r="991" spans="1:25" ht="20.25" customHeight="1">
      <c r="A991" s="714"/>
      <c r="B991" s="715"/>
      <c r="C991" s="167"/>
      <c r="D991" s="715"/>
      <c r="E991" s="978"/>
      <c r="F991" s="978"/>
      <c r="G991" s="718"/>
      <c r="H991" s="714"/>
      <c r="I991" s="715"/>
      <c r="J991" s="928"/>
      <c r="K991" s="928"/>
      <c r="L991" s="928"/>
      <c r="M991" s="928"/>
      <c r="N991" s="928"/>
      <c r="O991" s="928"/>
      <c r="P991" s="928"/>
      <c r="Q991" s="928"/>
      <c r="R991" s="928"/>
      <c r="S991" s="928"/>
      <c r="T991" s="158"/>
      <c r="U991" s="169"/>
      <c r="V991" s="158"/>
      <c r="W991" s="158"/>
      <c r="X991" s="158"/>
      <c r="Y991" s="170"/>
    </row>
    <row r="992" spans="1:25" ht="20.25" customHeight="1">
      <c r="A992" s="714"/>
      <c r="B992" s="715"/>
      <c r="C992" s="167"/>
      <c r="D992" s="715"/>
      <c r="E992" s="978"/>
      <c r="F992" s="978"/>
      <c r="G992" s="718"/>
      <c r="H992" s="714"/>
      <c r="I992" s="715"/>
      <c r="J992" s="928"/>
      <c r="K992" s="928"/>
      <c r="L992" s="928"/>
      <c r="M992" s="928"/>
      <c r="N992" s="928"/>
      <c r="O992" s="928"/>
      <c r="P992" s="928"/>
      <c r="Q992" s="928"/>
      <c r="R992" s="928"/>
      <c r="S992" s="928"/>
      <c r="T992" s="158"/>
      <c r="U992" s="169"/>
      <c r="V992" s="158"/>
      <c r="W992" s="158"/>
      <c r="X992" s="158"/>
      <c r="Y992" s="170"/>
    </row>
    <row r="993" spans="1:25" ht="20.25" customHeight="1">
      <c r="A993" s="714"/>
      <c r="B993" s="715"/>
      <c r="C993" s="167"/>
      <c r="D993" s="715"/>
      <c r="E993" s="978"/>
      <c r="F993" s="978"/>
      <c r="G993" s="718"/>
      <c r="H993" s="714"/>
      <c r="I993" s="715"/>
      <c r="J993" s="928"/>
      <c r="K993" s="928"/>
      <c r="L993" s="928"/>
      <c r="M993" s="928"/>
      <c r="N993" s="928"/>
      <c r="O993" s="928"/>
      <c r="P993" s="928"/>
      <c r="Q993" s="928"/>
      <c r="R993" s="928"/>
      <c r="S993" s="928"/>
      <c r="U993" s="173"/>
      <c r="Y993" s="174"/>
    </row>
    <row r="994" spans="1:25" ht="20.25" customHeight="1">
      <c r="A994" s="714"/>
      <c r="B994" s="715"/>
      <c r="C994" s="167"/>
      <c r="D994" s="715"/>
      <c r="E994" s="978"/>
      <c r="F994" s="978"/>
      <c r="G994" s="718"/>
      <c r="H994" s="714"/>
      <c r="I994" s="715"/>
      <c r="J994" s="928"/>
      <c r="K994" s="928"/>
      <c r="L994" s="928"/>
      <c r="M994" s="928"/>
      <c r="N994" s="928"/>
      <c r="O994" s="928"/>
      <c r="P994" s="928"/>
      <c r="Q994" s="928"/>
      <c r="R994" s="928"/>
      <c r="S994" s="928"/>
      <c r="T994" s="158"/>
      <c r="U994" s="929" t="s">
        <v>358</v>
      </c>
      <c r="V994" s="930"/>
      <c r="W994" s="930"/>
      <c r="X994" s="930"/>
      <c r="Y994" s="931"/>
    </row>
    <row r="995" spans="1:25" ht="20.25" customHeight="1">
      <c r="A995" s="714"/>
      <c r="B995" s="715"/>
      <c r="C995" s="167"/>
      <c r="D995" s="715"/>
      <c r="E995" s="978"/>
      <c r="F995" s="978"/>
      <c r="G995" s="718"/>
      <c r="H995" s="714"/>
      <c r="I995" s="715"/>
      <c r="J995" s="928"/>
      <c r="K995" s="928"/>
      <c r="L995" s="928"/>
      <c r="M995" s="928"/>
      <c r="N995" s="928"/>
      <c r="O995" s="928"/>
      <c r="P995" s="928"/>
      <c r="Q995" s="928"/>
      <c r="R995" s="928"/>
      <c r="S995" s="928"/>
      <c r="T995" s="158"/>
      <c r="U995" s="492"/>
      <c r="V995" s="715"/>
      <c r="W995" s="715"/>
      <c r="X995" s="715"/>
      <c r="Y995" s="493"/>
    </row>
    <row r="996" spans="1:25" ht="20.25" customHeight="1">
      <c r="A996" s="714"/>
      <c r="B996" s="715"/>
      <c r="C996" s="167"/>
      <c r="D996" s="715"/>
      <c r="E996" s="978"/>
      <c r="F996" s="978"/>
      <c r="G996" s="718"/>
      <c r="H996" s="714"/>
      <c r="I996" s="715"/>
      <c r="J996" s="928"/>
      <c r="K996" s="928"/>
      <c r="L996" s="928"/>
      <c r="M996" s="928"/>
      <c r="N996" s="928"/>
      <c r="O996" s="928"/>
      <c r="P996" s="928"/>
      <c r="Q996" s="928"/>
      <c r="R996" s="928"/>
      <c r="S996" s="928"/>
      <c r="T996" s="158"/>
      <c r="U996" s="492"/>
      <c r="V996" s="715"/>
      <c r="W996" s="715"/>
      <c r="X996" s="715"/>
      <c r="Y996" s="493"/>
    </row>
    <row r="997" spans="1:25" ht="20.25" customHeight="1">
      <c r="A997" s="714"/>
      <c r="B997" s="715"/>
      <c r="C997" s="167"/>
      <c r="D997" s="715"/>
      <c r="E997" s="978"/>
      <c r="F997" s="978"/>
      <c r="G997" s="718"/>
      <c r="H997" s="714"/>
      <c r="I997" s="715"/>
      <c r="J997" s="928"/>
      <c r="K997" s="928"/>
      <c r="L997" s="928"/>
      <c r="M997" s="928"/>
      <c r="N997" s="928"/>
      <c r="O997" s="928"/>
      <c r="P997" s="928"/>
      <c r="Q997" s="928"/>
      <c r="R997" s="928"/>
      <c r="S997" s="928"/>
      <c r="U997" s="173"/>
      <c r="Y997" s="174"/>
    </row>
    <row r="998" spans="1:25" ht="20.25" customHeight="1">
      <c r="A998" s="714"/>
      <c r="B998" s="715"/>
      <c r="C998" s="167"/>
      <c r="D998" s="715"/>
      <c r="E998" s="978"/>
      <c r="F998" s="978"/>
      <c r="G998" s="718"/>
      <c r="H998" s="714"/>
      <c r="I998" s="715"/>
      <c r="J998" s="928"/>
      <c r="K998" s="928"/>
      <c r="L998" s="928"/>
      <c r="M998" s="928"/>
      <c r="N998" s="928"/>
      <c r="O998" s="928"/>
      <c r="P998" s="928"/>
      <c r="Q998" s="928"/>
      <c r="R998" s="928"/>
      <c r="S998" s="928"/>
      <c r="T998" s="158"/>
      <c r="U998" s="175"/>
      <c r="V998" s="176"/>
      <c r="W998" s="176"/>
      <c r="X998" s="176"/>
      <c r="Y998" s="177"/>
    </row>
    <row r="999" spans="1:25" ht="12" customHeight="1">
      <c r="A999" s="714"/>
      <c r="B999" s="715"/>
      <c r="C999" s="167"/>
      <c r="D999" s="715"/>
      <c r="E999" s="718"/>
      <c r="F999" s="718"/>
      <c r="G999" s="718"/>
      <c r="H999" s="714"/>
      <c r="I999" s="715"/>
      <c r="J999" s="715"/>
      <c r="K999" s="715"/>
      <c r="L999" s="715"/>
      <c r="M999" s="715"/>
      <c r="N999" s="715"/>
      <c r="O999" s="715"/>
      <c r="P999" s="715"/>
      <c r="Q999" s="715"/>
      <c r="R999" s="715"/>
      <c r="S999" s="715"/>
      <c r="T999" s="158"/>
      <c r="U999" s="158"/>
      <c r="V999" s="158"/>
      <c r="W999" s="158"/>
      <c r="X999" s="158"/>
      <c r="Y999" s="158"/>
    </row>
    <row r="1000" spans="1:25" ht="38.25" customHeight="1">
      <c r="A1000" s="942" t="s">
        <v>360</v>
      </c>
      <c r="B1000" s="943"/>
      <c r="C1000" s="943"/>
      <c r="D1000" s="944"/>
      <c r="E1000" s="929" t="s">
        <v>4</v>
      </c>
      <c r="F1000" s="931"/>
      <c r="G1000" s="945">
        <f>Boys!$G$3</f>
        <v>46271</v>
      </c>
      <c r="H1000" s="946"/>
      <c r="I1000" s="947"/>
      <c r="J1000" s="929" t="s">
        <v>5</v>
      </c>
      <c r="K1000" s="931"/>
      <c r="L1000" s="948" t="str">
        <f>$L$10</f>
        <v>Tilsley</v>
      </c>
      <c r="M1000" s="949"/>
      <c r="N1000" s="949"/>
      <c r="O1000" s="949"/>
      <c r="P1000" s="949"/>
      <c r="Q1000" s="950"/>
      <c r="R1000" s="929" t="s">
        <v>340</v>
      </c>
      <c r="S1000" s="931"/>
      <c r="T1000" s="948" t="str">
        <f>'Read Me First'!$A$1</f>
        <v>Oxfordshire Track and Field League 2026</v>
      </c>
      <c r="U1000" s="949"/>
      <c r="V1000" s="949"/>
      <c r="W1000" s="949"/>
      <c r="X1000" s="949"/>
      <c r="Y1000" s="950"/>
    </row>
    <row r="1001" spans="1:25" ht="38.25" customHeight="1">
      <c r="A1001" s="929" t="s">
        <v>283</v>
      </c>
      <c r="B1001" s="931"/>
      <c r="C1001" s="948" t="str">
        <f>"Long Jump U20 Women (" &amp;DataCalcs!$L$744 &amp; " athletes)"</f>
        <v>Long Jump U20 Women (0 athletes)</v>
      </c>
      <c r="D1001" s="950"/>
      <c r="E1001" s="929" t="s">
        <v>341</v>
      </c>
      <c r="F1001" s="931"/>
      <c r="G1001" s="951">
        <f>DataTables!$Q$130</f>
        <v>0.625</v>
      </c>
      <c r="H1001" s="952"/>
      <c r="I1001" s="953"/>
      <c r="J1001" s="929" t="s">
        <v>342</v>
      </c>
      <c r="K1001" s="930"/>
      <c r="L1001" s="956" t="str">
        <f>DataTables!$N$130</f>
        <v>n/a</v>
      </c>
      <c r="M1001" s="957"/>
      <c r="N1001" s="948" t="s">
        <v>361</v>
      </c>
      <c r="O1001" s="949"/>
      <c r="P1001" s="949"/>
      <c r="Q1001" s="949"/>
      <c r="R1001" s="949"/>
      <c r="S1001" s="949"/>
      <c r="T1001" s="949"/>
      <c r="U1001" s="949"/>
      <c r="V1001" s="949"/>
      <c r="W1001" s="949"/>
      <c r="X1001" s="949"/>
      <c r="Y1001" s="950"/>
    </row>
    <row r="1002" spans="1:25" ht="20.25" customHeight="1">
      <c r="A1002" s="158"/>
      <c r="B1002" s="158"/>
      <c r="C1002" s="158"/>
      <c r="D1002" s="159"/>
      <c r="E1002" s="715"/>
      <c r="F1002" s="715"/>
      <c r="G1002" s="160"/>
      <c r="H1002" s="160"/>
      <c r="I1002" s="715"/>
      <c r="J1002" s="715"/>
      <c r="K1002" s="713"/>
      <c r="L1002" s="713"/>
      <c r="M1002" s="713"/>
      <c r="N1002" s="161"/>
      <c r="O1002" s="161"/>
      <c r="P1002" s="162"/>
      <c r="Q1002" s="161"/>
      <c r="R1002" s="163"/>
      <c r="S1002" s="163"/>
      <c r="T1002" s="163"/>
      <c r="U1002" s="163"/>
      <c r="V1002" s="163"/>
      <c r="W1002" s="163"/>
      <c r="X1002" s="163"/>
      <c r="Y1002" s="163"/>
    </row>
    <row r="1003" spans="1:25" ht="38.25" customHeight="1">
      <c r="A1003" s="958" t="s">
        <v>344</v>
      </c>
      <c r="B1003" s="960" t="s">
        <v>302</v>
      </c>
      <c r="C1003" s="960" t="s">
        <v>345</v>
      </c>
      <c r="D1003" s="960" t="s">
        <v>346</v>
      </c>
      <c r="E1003" s="962" t="s">
        <v>362</v>
      </c>
      <c r="F1003" s="963"/>
      <c r="G1003" s="962" t="s">
        <v>363</v>
      </c>
      <c r="H1003" s="963"/>
      <c r="I1003" s="962" t="s">
        <v>364</v>
      </c>
      <c r="J1003" s="963"/>
      <c r="K1003" s="962" t="s">
        <v>365</v>
      </c>
      <c r="L1003" s="963"/>
      <c r="M1003" s="987" t="s">
        <v>366</v>
      </c>
      <c r="N1003" s="988"/>
      <c r="O1003" s="962" t="s">
        <v>367</v>
      </c>
      <c r="P1003" s="963"/>
      <c r="Q1003" s="962" t="s">
        <v>368</v>
      </c>
      <c r="R1003" s="963"/>
      <c r="S1003" s="962" t="s">
        <v>369</v>
      </c>
      <c r="T1003" s="963"/>
      <c r="U1003" s="962" t="s">
        <v>370</v>
      </c>
      <c r="V1003" s="963"/>
      <c r="W1003" s="938" t="s">
        <v>350</v>
      </c>
      <c r="X1003" s="940" t="s">
        <v>351</v>
      </c>
      <c r="Y1003" s="941"/>
    </row>
    <row r="1004" spans="1:25" ht="20.25" customHeight="1">
      <c r="A1004" s="959"/>
      <c r="B1004" s="961"/>
      <c r="C1004" s="961"/>
      <c r="D1004" s="961"/>
      <c r="E1004" s="940" t="s">
        <v>352</v>
      </c>
      <c r="F1004" s="941"/>
      <c r="G1004" s="940" t="s">
        <v>352</v>
      </c>
      <c r="H1004" s="941"/>
      <c r="I1004" s="940" t="s">
        <v>352</v>
      </c>
      <c r="J1004" s="941"/>
      <c r="K1004" s="940" t="s">
        <v>352</v>
      </c>
      <c r="L1004" s="941"/>
      <c r="M1004" s="989"/>
      <c r="N1004" s="990"/>
      <c r="O1004" s="940" t="s">
        <v>352</v>
      </c>
      <c r="P1004" s="941"/>
      <c r="Q1004" s="940" t="s">
        <v>352</v>
      </c>
      <c r="R1004" s="941"/>
      <c r="S1004" s="940" t="s">
        <v>352</v>
      </c>
      <c r="T1004" s="941"/>
      <c r="U1004" s="940" t="s">
        <v>352</v>
      </c>
      <c r="V1004" s="941"/>
      <c r="W1004" s="939"/>
      <c r="X1004" s="719" t="s">
        <v>71</v>
      </c>
      <c r="Y1004" s="719" t="s">
        <v>65</v>
      </c>
    </row>
    <row r="1005" spans="1:25" ht="24" customHeight="1">
      <c r="A1005" s="717">
        <v>1</v>
      </c>
      <c r="B1005" s="755" t="str" cm="1">
        <f t="array" ref="B1005">IFERROR(_xlfn.TAKE(_xlfn.ANCHORARRAY(DataCalcs!$CQ$577),16),"")</f>
        <v/>
      </c>
      <c r="C1005" s="754"/>
      <c r="D1005" s="754"/>
      <c r="E1005" s="934"/>
      <c r="F1005" s="935"/>
      <c r="G1005" s="934"/>
      <c r="H1005" s="935"/>
      <c r="I1005" s="934"/>
      <c r="J1005" s="935"/>
      <c r="K1005" s="929" t="s">
        <v>371</v>
      </c>
      <c r="L1005" s="931"/>
      <c r="M1005" s="929" t="s">
        <v>371</v>
      </c>
      <c r="N1005" s="931"/>
      <c r="O1005" s="929" t="s">
        <v>371</v>
      </c>
      <c r="P1005" s="931"/>
      <c r="Q1005" s="929" t="s">
        <v>371</v>
      </c>
      <c r="R1005" s="931"/>
      <c r="S1005" s="929" t="s">
        <v>371</v>
      </c>
      <c r="T1005" s="931"/>
      <c r="U1005" s="968"/>
      <c r="V1005" s="957"/>
      <c r="W1005" s="496"/>
      <c r="X1005" s="496"/>
      <c r="Y1005" s="496"/>
    </row>
    <row r="1006" spans="1:25" ht="24" customHeight="1">
      <c r="A1006" s="720">
        <v>2</v>
      </c>
      <c r="B1006" s="755"/>
      <c r="C1006" s="754"/>
      <c r="D1006" s="754"/>
      <c r="E1006" s="934"/>
      <c r="F1006" s="935"/>
      <c r="G1006" s="934"/>
      <c r="H1006" s="935"/>
      <c r="I1006" s="934"/>
      <c r="J1006" s="935"/>
      <c r="K1006" s="929" t="s">
        <v>371</v>
      </c>
      <c r="L1006" s="931"/>
      <c r="M1006" s="929" t="s">
        <v>371</v>
      </c>
      <c r="N1006" s="931"/>
      <c r="O1006" s="929" t="s">
        <v>371</v>
      </c>
      <c r="P1006" s="931"/>
      <c r="Q1006" s="929" t="s">
        <v>371</v>
      </c>
      <c r="R1006" s="931"/>
      <c r="S1006" s="929" t="s">
        <v>371</v>
      </c>
      <c r="T1006" s="931"/>
      <c r="U1006" s="968"/>
      <c r="V1006" s="957"/>
      <c r="W1006" s="496"/>
      <c r="X1006" s="496"/>
      <c r="Y1006" s="496"/>
    </row>
    <row r="1007" spans="1:25" ht="24" customHeight="1">
      <c r="A1007" s="720">
        <v>3</v>
      </c>
      <c r="B1007" s="755"/>
      <c r="C1007" s="754"/>
      <c r="D1007" s="754"/>
      <c r="E1007" s="934"/>
      <c r="F1007" s="935"/>
      <c r="G1007" s="934"/>
      <c r="H1007" s="935"/>
      <c r="I1007" s="934"/>
      <c r="J1007" s="935"/>
      <c r="K1007" s="929" t="s">
        <v>371</v>
      </c>
      <c r="L1007" s="931"/>
      <c r="M1007" s="929" t="s">
        <v>371</v>
      </c>
      <c r="N1007" s="931"/>
      <c r="O1007" s="929" t="s">
        <v>371</v>
      </c>
      <c r="P1007" s="931"/>
      <c r="Q1007" s="929" t="s">
        <v>371</v>
      </c>
      <c r="R1007" s="931"/>
      <c r="S1007" s="929" t="s">
        <v>371</v>
      </c>
      <c r="T1007" s="931"/>
      <c r="U1007" s="968"/>
      <c r="V1007" s="957"/>
      <c r="W1007" s="496"/>
      <c r="X1007" s="496"/>
      <c r="Y1007" s="496"/>
    </row>
    <row r="1008" spans="1:25" ht="24" customHeight="1">
      <c r="A1008" s="720">
        <v>4</v>
      </c>
      <c r="B1008" s="755"/>
      <c r="C1008" s="754"/>
      <c r="D1008" s="754"/>
      <c r="E1008" s="934"/>
      <c r="F1008" s="935"/>
      <c r="G1008" s="934"/>
      <c r="H1008" s="935"/>
      <c r="I1008" s="934"/>
      <c r="J1008" s="935"/>
      <c r="K1008" s="929" t="s">
        <v>371</v>
      </c>
      <c r="L1008" s="931"/>
      <c r="M1008" s="929" t="s">
        <v>371</v>
      </c>
      <c r="N1008" s="931"/>
      <c r="O1008" s="929" t="s">
        <v>371</v>
      </c>
      <c r="P1008" s="931"/>
      <c r="Q1008" s="929" t="s">
        <v>371</v>
      </c>
      <c r="R1008" s="931"/>
      <c r="S1008" s="929" t="s">
        <v>371</v>
      </c>
      <c r="T1008" s="931"/>
      <c r="U1008" s="968"/>
      <c r="V1008" s="957"/>
      <c r="W1008" s="496"/>
      <c r="X1008" s="496"/>
      <c r="Y1008" s="496"/>
    </row>
    <row r="1009" spans="1:25" ht="24" customHeight="1">
      <c r="A1009" s="720">
        <v>5</v>
      </c>
      <c r="B1009" s="755"/>
      <c r="C1009" s="754"/>
      <c r="D1009" s="754"/>
      <c r="E1009" s="934"/>
      <c r="F1009" s="935"/>
      <c r="G1009" s="934"/>
      <c r="H1009" s="935"/>
      <c r="I1009" s="934"/>
      <c r="J1009" s="935"/>
      <c r="K1009" s="929" t="s">
        <v>371</v>
      </c>
      <c r="L1009" s="931"/>
      <c r="M1009" s="929" t="s">
        <v>371</v>
      </c>
      <c r="N1009" s="931"/>
      <c r="O1009" s="929" t="s">
        <v>371</v>
      </c>
      <c r="P1009" s="931"/>
      <c r="Q1009" s="929" t="s">
        <v>371</v>
      </c>
      <c r="R1009" s="931"/>
      <c r="S1009" s="929" t="s">
        <v>371</v>
      </c>
      <c r="T1009" s="931"/>
      <c r="U1009" s="968"/>
      <c r="V1009" s="957"/>
      <c r="W1009" s="496"/>
      <c r="X1009" s="496"/>
      <c r="Y1009" s="496"/>
    </row>
    <row r="1010" spans="1:25" ht="24" customHeight="1">
      <c r="A1010" s="720">
        <v>6</v>
      </c>
      <c r="B1010" s="755"/>
      <c r="C1010" s="754"/>
      <c r="D1010" s="754"/>
      <c r="E1010" s="934"/>
      <c r="F1010" s="935"/>
      <c r="G1010" s="934"/>
      <c r="H1010" s="935"/>
      <c r="I1010" s="934"/>
      <c r="J1010" s="935"/>
      <c r="K1010" s="929" t="s">
        <v>371</v>
      </c>
      <c r="L1010" s="931"/>
      <c r="M1010" s="929" t="s">
        <v>371</v>
      </c>
      <c r="N1010" s="931"/>
      <c r="O1010" s="929" t="s">
        <v>371</v>
      </c>
      <c r="P1010" s="931"/>
      <c r="Q1010" s="929" t="s">
        <v>371</v>
      </c>
      <c r="R1010" s="931"/>
      <c r="S1010" s="929" t="s">
        <v>371</v>
      </c>
      <c r="T1010" s="931"/>
      <c r="U1010" s="968"/>
      <c r="V1010" s="957"/>
      <c r="W1010" s="496"/>
      <c r="X1010" s="496"/>
      <c r="Y1010" s="496"/>
    </row>
    <row r="1011" spans="1:25" ht="24" customHeight="1">
      <c r="A1011" s="720">
        <v>7</v>
      </c>
      <c r="B1011" s="755"/>
      <c r="C1011" s="754"/>
      <c r="D1011" s="754"/>
      <c r="E1011" s="934"/>
      <c r="F1011" s="935"/>
      <c r="G1011" s="934"/>
      <c r="H1011" s="935"/>
      <c r="I1011" s="934"/>
      <c r="J1011" s="935"/>
      <c r="K1011" s="929" t="s">
        <v>371</v>
      </c>
      <c r="L1011" s="931"/>
      <c r="M1011" s="929" t="s">
        <v>371</v>
      </c>
      <c r="N1011" s="931"/>
      <c r="O1011" s="929" t="s">
        <v>371</v>
      </c>
      <c r="P1011" s="931"/>
      <c r="Q1011" s="929" t="s">
        <v>371</v>
      </c>
      <c r="R1011" s="931"/>
      <c r="S1011" s="929" t="s">
        <v>371</v>
      </c>
      <c r="T1011" s="931"/>
      <c r="U1011" s="968"/>
      <c r="V1011" s="957"/>
      <c r="W1011" s="496"/>
      <c r="X1011" s="496"/>
      <c r="Y1011" s="496"/>
    </row>
    <row r="1012" spans="1:25" ht="24" customHeight="1">
      <c r="A1012" s="720">
        <v>8</v>
      </c>
      <c r="B1012" s="755"/>
      <c r="C1012" s="754"/>
      <c r="D1012" s="754"/>
      <c r="E1012" s="934"/>
      <c r="F1012" s="935"/>
      <c r="G1012" s="934"/>
      <c r="H1012" s="935"/>
      <c r="I1012" s="934"/>
      <c r="J1012" s="935"/>
      <c r="K1012" s="929" t="s">
        <v>371</v>
      </c>
      <c r="L1012" s="931"/>
      <c r="M1012" s="929" t="s">
        <v>371</v>
      </c>
      <c r="N1012" s="931"/>
      <c r="O1012" s="929" t="s">
        <v>371</v>
      </c>
      <c r="P1012" s="931"/>
      <c r="Q1012" s="929" t="s">
        <v>371</v>
      </c>
      <c r="R1012" s="931"/>
      <c r="S1012" s="929" t="s">
        <v>371</v>
      </c>
      <c r="T1012" s="931"/>
      <c r="U1012" s="968"/>
      <c r="V1012" s="957"/>
      <c r="W1012" s="496"/>
      <c r="X1012" s="496"/>
      <c r="Y1012" s="496"/>
    </row>
    <row r="1013" spans="1:25" ht="24" customHeight="1">
      <c r="A1013" s="720">
        <v>9</v>
      </c>
      <c r="B1013" s="755"/>
      <c r="C1013" s="754"/>
      <c r="D1013" s="754"/>
      <c r="E1013" s="934"/>
      <c r="F1013" s="935"/>
      <c r="G1013" s="934"/>
      <c r="H1013" s="935"/>
      <c r="I1013" s="934"/>
      <c r="J1013" s="935"/>
      <c r="K1013" s="929" t="s">
        <v>371</v>
      </c>
      <c r="L1013" s="931"/>
      <c r="M1013" s="929" t="s">
        <v>371</v>
      </c>
      <c r="N1013" s="931"/>
      <c r="O1013" s="929" t="s">
        <v>371</v>
      </c>
      <c r="P1013" s="931"/>
      <c r="Q1013" s="929" t="s">
        <v>371</v>
      </c>
      <c r="R1013" s="931"/>
      <c r="S1013" s="929" t="s">
        <v>371</v>
      </c>
      <c r="T1013" s="931"/>
      <c r="U1013" s="968"/>
      <c r="V1013" s="957"/>
      <c r="W1013" s="496"/>
      <c r="X1013" s="496"/>
      <c r="Y1013" s="496"/>
    </row>
    <row r="1014" spans="1:25" ht="24" customHeight="1">
      <c r="A1014" s="720">
        <v>10</v>
      </c>
      <c r="B1014" s="755"/>
      <c r="C1014" s="754"/>
      <c r="D1014" s="754"/>
      <c r="E1014" s="934"/>
      <c r="F1014" s="935"/>
      <c r="G1014" s="934"/>
      <c r="H1014" s="935"/>
      <c r="I1014" s="934"/>
      <c r="J1014" s="935"/>
      <c r="K1014" s="929" t="s">
        <v>371</v>
      </c>
      <c r="L1014" s="931"/>
      <c r="M1014" s="929" t="s">
        <v>371</v>
      </c>
      <c r="N1014" s="931"/>
      <c r="O1014" s="929" t="s">
        <v>371</v>
      </c>
      <c r="P1014" s="931"/>
      <c r="Q1014" s="929" t="s">
        <v>371</v>
      </c>
      <c r="R1014" s="931"/>
      <c r="S1014" s="929" t="s">
        <v>371</v>
      </c>
      <c r="T1014" s="931"/>
      <c r="U1014" s="968"/>
      <c r="V1014" s="957"/>
      <c r="W1014" s="496"/>
      <c r="X1014" s="496"/>
      <c r="Y1014" s="496"/>
    </row>
    <row r="1015" spans="1:25" ht="24" customHeight="1">
      <c r="A1015" s="720">
        <v>11</v>
      </c>
      <c r="B1015" s="755"/>
      <c r="C1015" s="754"/>
      <c r="D1015" s="754"/>
      <c r="E1015" s="934"/>
      <c r="F1015" s="935"/>
      <c r="G1015" s="934"/>
      <c r="H1015" s="935"/>
      <c r="I1015" s="934"/>
      <c r="J1015" s="935"/>
      <c r="K1015" s="929" t="s">
        <v>371</v>
      </c>
      <c r="L1015" s="931"/>
      <c r="M1015" s="929" t="s">
        <v>371</v>
      </c>
      <c r="N1015" s="931"/>
      <c r="O1015" s="929" t="s">
        <v>371</v>
      </c>
      <c r="P1015" s="931"/>
      <c r="Q1015" s="929" t="s">
        <v>371</v>
      </c>
      <c r="R1015" s="931"/>
      <c r="S1015" s="929" t="s">
        <v>371</v>
      </c>
      <c r="T1015" s="931"/>
      <c r="U1015" s="968"/>
      <c r="V1015" s="957"/>
      <c r="W1015" s="496"/>
      <c r="X1015" s="496"/>
      <c r="Y1015" s="496"/>
    </row>
    <row r="1016" spans="1:25" ht="24" customHeight="1">
      <c r="A1016" s="720">
        <v>12</v>
      </c>
      <c r="B1016" s="755"/>
      <c r="C1016" s="754"/>
      <c r="D1016" s="754"/>
      <c r="E1016" s="934"/>
      <c r="F1016" s="935"/>
      <c r="G1016" s="934"/>
      <c r="H1016" s="935"/>
      <c r="I1016" s="934"/>
      <c r="J1016" s="935"/>
      <c r="K1016" s="929" t="s">
        <v>371</v>
      </c>
      <c r="L1016" s="931"/>
      <c r="M1016" s="929" t="s">
        <v>371</v>
      </c>
      <c r="N1016" s="931"/>
      <c r="O1016" s="929" t="s">
        <v>371</v>
      </c>
      <c r="P1016" s="931"/>
      <c r="Q1016" s="929" t="s">
        <v>371</v>
      </c>
      <c r="R1016" s="931"/>
      <c r="S1016" s="929" t="s">
        <v>371</v>
      </c>
      <c r="T1016" s="931"/>
      <c r="U1016" s="968"/>
      <c r="V1016" s="957"/>
      <c r="W1016" s="497"/>
      <c r="X1016" s="497"/>
      <c r="Y1016" s="497"/>
    </row>
    <row r="1017" spans="1:25" ht="24" customHeight="1">
      <c r="A1017" s="720">
        <v>13</v>
      </c>
      <c r="B1017" s="755"/>
      <c r="C1017" s="754"/>
      <c r="D1017" s="754"/>
      <c r="E1017" s="934"/>
      <c r="F1017" s="935"/>
      <c r="G1017" s="934"/>
      <c r="H1017" s="935"/>
      <c r="I1017" s="934"/>
      <c r="J1017" s="935"/>
      <c r="K1017" s="929" t="s">
        <v>371</v>
      </c>
      <c r="L1017" s="931"/>
      <c r="M1017" s="929" t="s">
        <v>371</v>
      </c>
      <c r="N1017" s="931"/>
      <c r="O1017" s="929" t="s">
        <v>371</v>
      </c>
      <c r="P1017" s="931"/>
      <c r="Q1017" s="929" t="s">
        <v>371</v>
      </c>
      <c r="R1017" s="931"/>
      <c r="S1017" s="929" t="s">
        <v>371</v>
      </c>
      <c r="T1017" s="931"/>
      <c r="U1017" s="968"/>
      <c r="V1017" s="957"/>
      <c r="W1017" s="496"/>
      <c r="X1017" s="496"/>
      <c r="Y1017" s="496"/>
    </row>
    <row r="1018" spans="1:25" ht="24" customHeight="1">
      <c r="A1018" s="720">
        <v>14</v>
      </c>
      <c r="B1018" s="755"/>
      <c r="C1018" s="754"/>
      <c r="D1018" s="754"/>
      <c r="E1018" s="934"/>
      <c r="F1018" s="935"/>
      <c r="G1018" s="934"/>
      <c r="H1018" s="935"/>
      <c r="I1018" s="934"/>
      <c r="J1018" s="935"/>
      <c r="K1018" s="929" t="s">
        <v>371</v>
      </c>
      <c r="L1018" s="931"/>
      <c r="M1018" s="929" t="s">
        <v>371</v>
      </c>
      <c r="N1018" s="931"/>
      <c r="O1018" s="929" t="s">
        <v>371</v>
      </c>
      <c r="P1018" s="931"/>
      <c r="Q1018" s="929" t="s">
        <v>371</v>
      </c>
      <c r="R1018" s="931"/>
      <c r="S1018" s="929" t="s">
        <v>371</v>
      </c>
      <c r="T1018" s="931"/>
      <c r="U1018" s="968"/>
      <c r="V1018" s="957"/>
      <c r="W1018" s="496"/>
      <c r="X1018" s="496"/>
      <c r="Y1018" s="496"/>
    </row>
    <row r="1019" spans="1:25" ht="24" customHeight="1">
      <c r="A1019" s="720">
        <v>15</v>
      </c>
      <c r="B1019" s="755"/>
      <c r="C1019" s="754"/>
      <c r="D1019" s="754"/>
      <c r="E1019" s="934"/>
      <c r="F1019" s="935"/>
      <c r="G1019" s="934"/>
      <c r="H1019" s="935"/>
      <c r="I1019" s="934"/>
      <c r="J1019" s="935"/>
      <c r="K1019" s="929" t="s">
        <v>371</v>
      </c>
      <c r="L1019" s="931"/>
      <c r="M1019" s="929" t="s">
        <v>371</v>
      </c>
      <c r="N1019" s="931"/>
      <c r="O1019" s="929" t="s">
        <v>371</v>
      </c>
      <c r="P1019" s="931"/>
      <c r="Q1019" s="929" t="s">
        <v>371</v>
      </c>
      <c r="R1019" s="931"/>
      <c r="S1019" s="929" t="s">
        <v>371</v>
      </c>
      <c r="T1019" s="931"/>
      <c r="U1019" s="968"/>
      <c r="V1019" s="957"/>
      <c r="W1019" s="496"/>
      <c r="X1019" s="496"/>
      <c r="Y1019" s="496"/>
    </row>
    <row r="1020" spans="1:25" ht="24" customHeight="1">
      <c r="A1020" s="720">
        <v>16</v>
      </c>
      <c r="B1020" s="755"/>
      <c r="C1020" s="754"/>
      <c r="D1020" s="754"/>
      <c r="E1020" s="934"/>
      <c r="F1020" s="935"/>
      <c r="G1020" s="934"/>
      <c r="H1020" s="935"/>
      <c r="I1020" s="934"/>
      <c r="J1020" s="935"/>
      <c r="K1020" s="929" t="s">
        <v>371</v>
      </c>
      <c r="L1020" s="931"/>
      <c r="M1020" s="929" t="s">
        <v>371</v>
      </c>
      <c r="N1020" s="931"/>
      <c r="O1020" s="929" t="s">
        <v>371</v>
      </c>
      <c r="P1020" s="931"/>
      <c r="Q1020" s="929" t="s">
        <v>371</v>
      </c>
      <c r="R1020" s="931"/>
      <c r="S1020" s="929" t="s">
        <v>371</v>
      </c>
      <c r="T1020" s="931"/>
      <c r="U1020" s="968"/>
      <c r="V1020" s="957"/>
      <c r="W1020" s="496"/>
      <c r="X1020" s="496"/>
      <c r="Y1020" s="496"/>
    </row>
    <row r="1021" spans="1:25" ht="20.25" customHeight="1">
      <c r="A1021" s="158"/>
      <c r="B1021" s="158"/>
      <c r="C1021" s="167"/>
      <c r="D1021" s="167"/>
      <c r="E1021" s="158"/>
      <c r="F1021" s="158"/>
      <c r="G1021" s="158"/>
      <c r="H1021" s="158"/>
      <c r="I1021" s="158"/>
      <c r="J1021" s="158"/>
      <c r="K1021" s="158"/>
      <c r="L1021" s="158"/>
      <c r="M1021" s="158"/>
      <c r="N1021" s="158"/>
      <c r="O1021" s="158"/>
      <c r="P1021" s="158"/>
      <c r="Q1021" s="158"/>
      <c r="R1021" s="158"/>
      <c r="S1021" s="158"/>
      <c r="T1021" s="158"/>
      <c r="U1021" s="158"/>
      <c r="V1021" s="158"/>
      <c r="W1021" s="158"/>
      <c r="X1021" s="158"/>
      <c r="Y1021" s="158"/>
    </row>
    <row r="1022" spans="1:25" ht="20.25" customHeight="1">
      <c r="A1022" s="928"/>
      <c r="B1022" s="928"/>
      <c r="C1022" s="928"/>
      <c r="D1022" s="928"/>
      <c r="E1022" s="928"/>
      <c r="F1022" s="928"/>
      <c r="G1022" s="715"/>
      <c r="H1022" s="928"/>
      <c r="I1022" s="928"/>
      <c r="J1022" s="928"/>
      <c r="K1022" s="928"/>
      <c r="L1022" s="928"/>
      <c r="M1022" s="928"/>
      <c r="N1022" s="928"/>
      <c r="O1022" s="928"/>
      <c r="P1022" s="928"/>
      <c r="Q1022" s="928"/>
      <c r="R1022" s="928"/>
      <c r="S1022" s="928"/>
      <c r="T1022" s="158"/>
      <c r="U1022" s="929" t="s">
        <v>355</v>
      </c>
      <c r="V1022" s="930"/>
      <c r="W1022" s="930"/>
      <c r="X1022" s="930"/>
      <c r="Y1022" s="931"/>
    </row>
    <row r="1023" spans="1:25" ht="20.25" customHeight="1">
      <c r="A1023" s="158"/>
      <c r="B1023" s="715"/>
      <c r="C1023" s="715"/>
      <c r="D1023" s="715"/>
      <c r="E1023" s="979"/>
      <c r="F1023" s="979"/>
      <c r="G1023" s="715"/>
      <c r="H1023" s="158"/>
      <c r="I1023" s="715"/>
      <c r="J1023" s="928"/>
      <c r="K1023" s="928"/>
      <c r="L1023" s="928"/>
      <c r="M1023" s="928"/>
      <c r="N1023" s="928"/>
      <c r="O1023" s="928"/>
      <c r="P1023" s="928"/>
      <c r="Q1023" s="928"/>
      <c r="R1023" s="979"/>
      <c r="S1023" s="979"/>
      <c r="T1023" s="158"/>
      <c r="U1023" s="169"/>
      <c r="V1023" s="158"/>
      <c r="W1023" s="158"/>
      <c r="X1023" s="158"/>
      <c r="Y1023" s="170"/>
    </row>
    <row r="1024" spans="1:25" ht="20.25" customHeight="1">
      <c r="A1024" s="714"/>
      <c r="B1024" s="715"/>
      <c r="C1024" s="167"/>
      <c r="D1024" s="715"/>
      <c r="E1024" s="978"/>
      <c r="F1024" s="978"/>
      <c r="G1024" s="718"/>
      <c r="H1024" s="714"/>
      <c r="I1024" s="715"/>
      <c r="J1024" s="928"/>
      <c r="K1024" s="928"/>
      <c r="L1024" s="928"/>
      <c r="M1024" s="928"/>
      <c r="N1024" s="928"/>
      <c r="O1024" s="928"/>
      <c r="P1024" s="928"/>
      <c r="Q1024" s="928"/>
      <c r="R1024" s="928"/>
      <c r="S1024" s="928"/>
      <c r="T1024" s="158"/>
      <c r="U1024" s="169"/>
      <c r="V1024" s="158"/>
      <c r="W1024" s="158"/>
      <c r="X1024" s="158"/>
      <c r="Y1024" s="170"/>
    </row>
    <row r="1025" spans="1:25" ht="20.25" customHeight="1">
      <c r="A1025" s="714"/>
      <c r="B1025" s="715"/>
      <c r="C1025" s="167"/>
      <c r="D1025" s="715"/>
      <c r="E1025" s="978"/>
      <c r="F1025" s="978"/>
      <c r="G1025" s="718"/>
      <c r="H1025" s="714"/>
      <c r="I1025" s="715"/>
      <c r="J1025" s="928"/>
      <c r="K1025" s="928"/>
      <c r="L1025" s="928"/>
      <c r="M1025" s="928"/>
      <c r="N1025" s="928"/>
      <c r="O1025" s="928"/>
      <c r="P1025" s="928"/>
      <c r="Q1025" s="928"/>
      <c r="R1025" s="928"/>
      <c r="S1025" s="928"/>
      <c r="T1025" s="158"/>
      <c r="U1025" s="169"/>
      <c r="V1025" s="158"/>
      <c r="W1025" s="158"/>
      <c r="X1025" s="158"/>
      <c r="Y1025" s="170"/>
    </row>
    <row r="1026" spans="1:25" ht="20.25" customHeight="1">
      <c r="A1026" s="714"/>
      <c r="B1026" s="715"/>
      <c r="C1026" s="167"/>
      <c r="D1026" s="715"/>
      <c r="E1026" s="978"/>
      <c r="F1026" s="978"/>
      <c r="G1026" s="718"/>
      <c r="H1026" s="714"/>
      <c r="I1026" s="715"/>
      <c r="J1026" s="928"/>
      <c r="K1026" s="928"/>
      <c r="L1026" s="928"/>
      <c r="M1026" s="928"/>
      <c r="N1026" s="928"/>
      <c r="O1026" s="928"/>
      <c r="P1026" s="928"/>
      <c r="Q1026" s="928"/>
      <c r="R1026" s="928"/>
      <c r="S1026" s="928"/>
      <c r="U1026" s="173"/>
      <c r="Y1026" s="174"/>
    </row>
    <row r="1027" spans="1:25" ht="20.25" customHeight="1">
      <c r="A1027" s="714"/>
      <c r="B1027" s="715"/>
      <c r="C1027" s="167"/>
      <c r="D1027" s="715"/>
      <c r="E1027" s="978"/>
      <c r="F1027" s="978"/>
      <c r="G1027" s="718"/>
      <c r="H1027" s="714"/>
      <c r="I1027" s="715"/>
      <c r="J1027" s="928"/>
      <c r="K1027" s="928"/>
      <c r="L1027" s="928"/>
      <c r="M1027" s="928"/>
      <c r="N1027" s="928"/>
      <c r="O1027" s="928"/>
      <c r="P1027" s="928"/>
      <c r="Q1027" s="928"/>
      <c r="R1027" s="928"/>
      <c r="S1027" s="928"/>
      <c r="T1027" s="158"/>
      <c r="U1027" s="929" t="s">
        <v>358</v>
      </c>
      <c r="V1027" s="930"/>
      <c r="W1027" s="930"/>
      <c r="X1027" s="930"/>
      <c r="Y1027" s="931"/>
    </row>
    <row r="1028" spans="1:25" ht="20.25" customHeight="1">
      <c r="A1028" s="714"/>
      <c r="B1028" s="715"/>
      <c r="C1028" s="167"/>
      <c r="D1028" s="715"/>
      <c r="E1028" s="978"/>
      <c r="F1028" s="978"/>
      <c r="G1028" s="718"/>
      <c r="H1028" s="714"/>
      <c r="I1028" s="715"/>
      <c r="J1028" s="928"/>
      <c r="K1028" s="928"/>
      <c r="L1028" s="928"/>
      <c r="M1028" s="928"/>
      <c r="N1028" s="928"/>
      <c r="O1028" s="928"/>
      <c r="P1028" s="928"/>
      <c r="Q1028" s="928"/>
      <c r="R1028" s="928"/>
      <c r="S1028" s="928"/>
      <c r="T1028" s="158"/>
      <c r="U1028" s="492"/>
      <c r="V1028" s="715"/>
      <c r="W1028" s="715"/>
      <c r="X1028" s="715"/>
      <c r="Y1028" s="493"/>
    </row>
    <row r="1029" spans="1:25" ht="20.25" customHeight="1">
      <c r="A1029" s="714"/>
      <c r="B1029" s="715"/>
      <c r="C1029" s="167"/>
      <c r="D1029" s="715"/>
      <c r="E1029" s="978"/>
      <c r="F1029" s="978"/>
      <c r="G1029" s="718"/>
      <c r="H1029" s="714"/>
      <c r="I1029" s="715"/>
      <c r="J1029" s="928"/>
      <c r="K1029" s="928"/>
      <c r="L1029" s="928"/>
      <c r="M1029" s="928"/>
      <c r="N1029" s="928"/>
      <c r="O1029" s="928"/>
      <c r="P1029" s="928"/>
      <c r="Q1029" s="928"/>
      <c r="R1029" s="928"/>
      <c r="S1029" s="928"/>
      <c r="T1029" s="158"/>
      <c r="U1029" s="492"/>
      <c r="V1029" s="715"/>
      <c r="W1029" s="715"/>
      <c r="X1029" s="715"/>
      <c r="Y1029" s="493"/>
    </row>
    <row r="1030" spans="1:25" ht="20.25" customHeight="1">
      <c r="A1030" s="714"/>
      <c r="B1030" s="715"/>
      <c r="C1030" s="167"/>
      <c r="D1030" s="715"/>
      <c r="E1030" s="978"/>
      <c r="F1030" s="978"/>
      <c r="G1030" s="718"/>
      <c r="H1030" s="714"/>
      <c r="I1030" s="715"/>
      <c r="J1030" s="928"/>
      <c r="K1030" s="928"/>
      <c r="L1030" s="928"/>
      <c r="M1030" s="928"/>
      <c r="N1030" s="928"/>
      <c r="O1030" s="928"/>
      <c r="P1030" s="928"/>
      <c r="Q1030" s="928"/>
      <c r="R1030" s="928"/>
      <c r="S1030" s="928"/>
      <c r="U1030" s="173"/>
      <c r="Y1030" s="174"/>
    </row>
    <row r="1031" spans="1:25" ht="20.25" customHeight="1">
      <c r="A1031" s="714"/>
      <c r="B1031" s="715"/>
      <c r="C1031" s="167"/>
      <c r="D1031" s="715"/>
      <c r="E1031" s="978"/>
      <c r="F1031" s="978"/>
      <c r="G1031" s="718"/>
      <c r="H1031" s="714"/>
      <c r="I1031" s="715"/>
      <c r="J1031" s="928"/>
      <c r="K1031" s="928"/>
      <c r="L1031" s="928"/>
      <c r="M1031" s="928"/>
      <c r="N1031" s="928"/>
      <c r="O1031" s="928"/>
      <c r="P1031" s="928"/>
      <c r="Q1031" s="928"/>
      <c r="R1031" s="928"/>
      <c r="S1031" s="928"/>
      <c r="T1031" s="158"/>
      <c r="U1031" s="175"/>
      <c r="V1031" s="176"/>
      <c r="W1031" s="176"/>
      <c r="X1031" s="176"/>
      <c r="Y1031" s="177"/>
    </row>
    <row r="1032" spans="1:25" ht="12" customHeight="1">
      <c r="A1032" s="714"/>
      <c r="B1032" s="715"/>
      <c r="C1032" s="167"/>
      <c r="D1032" s="715"/>
      <c r="E1032" s="718"/>
      <c r="F1032" s="718"/>
      <c r="G1032" s="718"/>
      <c r="H1032" s="714"/>
      <c r="I1032" s="715"/>
      <c r="J1032" s="715"/>
      <c r="K1032" s="715"/>
      <c r="L1032" s="715"/>
      <c r="M1032" s="715"/>
      <c r="N1032" s="715"/>
      <c r="O1032" s="715"/>
      <c r="P1032" s="715"/>
      <c r="Q1032" s="715"/>
      <c r="R1032" s="715"/>
      <c r="S1032" s="715"/>
      <c r="T1032" s="158"/>
      <c r="U1032" s="158"/>
      <c r="V1032" s="158"/>
      <c r="W1032" s="158"/>
      <c r="X1032" s="158"/>
      <c r="Y1032" s="158"/>
    </row>
    <row r="1033" spans="1:25" ht="38.25" customHeight="1">
      <c r="A1033" s="942" t="s">
        <v>360</v>
      </c>
      <c r="B1033" s="943"/>
      <c r="C1033" s="943"/>
      <c r="D1033" s="944"/>
      <c r="E1033" s="929" t="s">
        <v>4</v>
      </c>
      <c r="F1033" s="931"/>
      <c r="G1033" s="945">
        <f>G1000</f>
        <v>46271</v>
      </c>
      <c r="H1033" s="946"/>
      <c r="I1033" s="947"/>
      <c r="J1033" s="929" t="s">
        <v>5</v>
      </c>
      <c r="K1033" s="931"/>
      <c r="L1033" s="948" t="str">
        <f>L1000</f>
        <v>Tilsley</v>
      </c>
      <c r="M1033" s="949"/>
      <c r="N1033" s="949"/>
      <c r="O1033" s="949"/>
      <c r="P1033" s="949"/>
      <c r="Q1033" s="950"/>
      <c r="R1033" s="929" t="s">
        <v>340</v>
      </c>
      <c r="S1033" s="931"/>
      <c r="T1033" s="948" t="str">
        <f>T1000</f>
        <v>Oxfordshire Track and Field League 2026</v>
      </c>
      <c r="U1033" s="949"/>
      <c r="V1033" s="949"/>
      <c r="W1033" s="949"/>
      <c r="X1033" s="949"/>
      <c r="Y1033" s="950"/>
    </row>
    <row r="1034" spans="1:25" ht="38.25" customHeight="1">
      <c r="A1034" s="929" t="s">
        <v>283</v>
      </c>
      <c r="B1034" s="931"/>
      <c r="C1034" s="948" t="str">
        <f>C1001</f>
        <v>Long Jump U20 Women (0 athletes)</v>
      </c>
      <c r="D1034" s="950"/>
      <c r="E1034" s="929" t="s">
        <v>341</v>
      </c>
      <c r="F1034" s="931"/>
      <c r="G1034" s="951">
        <f>G1001</f>
        <v>0.625</v>
      </c>
      <c r="H1034" s="952"/>
      <c r="I1034" s="953"/>
      <c r="J1034" s="929" t="s">
        <v>342</v>
      </c>
      <c r="K1034" s="930"/>
      <c r="L1034" s="956" t="str">
        <f>L1001</f>
        <v>n/a</v>
      </c>
      <c r="M1034" s="957"/>
      <c r="N1034" s="948" t="s">
        <v>361</v>
      </c>
      <c r="O1034" s="949"/>
      <c r="P1034" s="949"/>
      <c r="Q1034" s="949"/>
      <c r="R1034" s="949"/>
      <c r="S1034" s="949"/>
      <c r="T1034" s="949"/>
      <c r="U1034" s="949"/>
      <c r="V1034" s="949"/>
      <c r="W1034" s="949"/>
      <c r="X1034" s="949"/>
      <c r="Y1034" s="950"/>
    </row>
    <row r="1035" spans="1:25" ht="20.25" customHeight="1">
      <c r="A1035" s="158"/>
      <c r="B1035" s="158"/>
      <c r="C1035" s="158"/>
      <c r="D1035" s="159"/>
      <c r="E1035" s="715"/>
      <c r="F1035" s="715"/>
      <c r="G1035" s="160"/>
      <c r="H1035" s="160"/>
      <c r="I1035" s="715"/>
      <c r="J1035" s="715"/>
      <c r="K1035" s="713"/>
      <c r="L1035" s="713"/>
      <c r="M1035" s="713"/>
      <c r="N1035" s="161"/>
      <c r="O1035" s="161"/>
      <c r="P1035" s="162"/>
      <c r="Q1035" s="161"/>
      <c r="R1035" s="163"/>
      <c r="S1035" s="163"/>
      <c r="T1035" s="163"/>
      <c r="U1035" s="163"/>
      <c r="V1035" s="163"/>
      <c r="W1035" s="163"/>
      <c r="X1035" s="163"/>
      <c r="Y1035" s="163"/>
    </row>
    <row r="1036" spans="1:25" ht="38.25" customHeight="1">
      <c r="A1036" s="958" t="s">
        <v>344</v>
      </c>
      <c r="B1036" s="960" t="s">
        <v>302</v>
      </c>
      <c r="C1036" s="960" t="s">
        <v>345</v>
      </c>
      <c r="D1036" s="960" t="s">
        <v>346</v>
      </c>
      <c r="E1036" s="962" t="s">
        <v>362</v>
      </c>
      <c r="F1036" s="963"/>
      <c r="G1036" s="962" t="s">
        <v>363</v>
      </c>
      <c r="H1036" s="963"/>
      <c r="I1036" s="962" t="s">
        <v>364</v>
      </c>
      <c r="J1036" s="963"/>
      <c r="K1036" s="962" t="s">
        <v>365</v>
      </c>
      <c r="L1036" s="963"/>
      <c r="M1036" s="987" t="s">
        <v>366</v>
      </c>
      <c r="N1036" s="988"/>
      <c r="O1036" s="962" t="s">
        <v>367</v>
      </c>
      <c r="P1036" s="963"/>
      <c r="Q1036" s="962" t="s">
        <v>368</v>
      </c>
      <c r="R1036" s="963"/>
      <c r="S1036" s="962" t="s">
        <v>369</v>
      </c>
      <c r="T1036" s="963"/>
      <c r="U1036" s="962" t="s">
        <v>370</v>
      </c>
      <c r="V1036" s="963"/>
      <c r="W1036" s="938" t="s">
        <v>350</v>
      </c>
      <c r="X1036" s="940" t="s">
        <v>351</v>
      </c>
      <c r="Y1036" s="941"/>
    </row>
    <row r="1037" spans="1:25" ht="20.25" customHeight="1">
      <c r="A1037" s="959"/>
      <c r="B1037" s="961"/>
      <c r="C1037" s="961"/>
      <c r="D1037" s="961"/>
      <c r="E1037" s="940" t="s">
        <v>352</v>
      </c>
      <c r="F1037" s="941"/>
      <c r="G1037" s="940" t="s">
        <v>352</v>
      </c>
      <c r="H1037" s="941"/>
      <c r="I1037" s="940" t="s">
        <v>352</v>
      </c>
      <c r="J1037" s="941"/>
      <c r="K1037" s="940" t="s">
        <v>352</v>
      </c>
      <c r="L1037" s="941"/>
      <c r="M1037" s="989"/>
      <c r="N1037" s="990"/>
      <c r="O1037" s="940" t="s">
        <v>352</v>
      </c>
      <c r="P1037" s="941"/>
      <c r="Q1037" s="940" t="s">
        <v>352</v>
      </c>
      <c r="R1037" s="941"/>
      <c r="S1037" s="940" t="s">
        <v>352</v>
      </c>
      <c r="T1037" s="941"/>
      <c r="U1037" s="940" t="s">
        <v>352</v>
      </c>
      <c r="V1037" s="941"/>
      <c r="W1037" s="939"/>
      <c r="X1037" s="719" t="s">
        <v>71</v>
      </c>
      <c r="Y1037" s="719" t="s">
        <v>65</v>
      </c>
    </row>
    <row r="1038" spans="1:25" ht="24" customHeight="1">
      <c r="A1038" s="717">
        <v>17</v>
      </c>
      <c r="B1038" s="755" t="str" cm="1">
        <f t="array" ref="B1038">IFERROR(_xlfn.DROP(_xlfn.ANCHORARRAY(DataCalcs!$CQ$577),16),"")</f>
        <v/>
      </c>
      <c r="C1038" s="754"/>
      <c r="D1038" s="754"/>
      <c r="E1038" s="934"/>
      <c r="F1038" s="935"/>
      <c r="G1038" s="934"/>
      <c r="H1038" s="935"/>
      <c r="I1038" s="934"/>
      <c r="J1038" s="935"/>
      <c r="K1038" s="929" t="s">
        <v>371</v>
      </c>
      <c r="L1038" s="931"/>
      <c r="M1038" s="929" t="s">
        <v>371</v>
      </c>
      <c r="N1038" s="931"/>
      <c r="O1038" s="929" t="s">
        <v>371</v>
      </c>
      <c r="P1038" s="931"/>
      <c r="Q1038" s="929" t="s">
        <v>371</v>
      </c>
      <c r="R1038" s="931"/>
      <c r="S1038" s="929" t="s">
        <v>371</v>
      </c>
      <c r="T1038" s="931"/>
      <c r="U1038" s="968"/>
      <c r="V1038" s="957"/>
      <c r="W1038" s="720"/>
      <c r="X1038" s="720"/>
      <c r="Y1038" s="720"/>
    </row>
    <row r="1039" spans="1:25" ht="24" customHeight="1">
      <c r="A1039" s="717">
        <v>18</v>
      </c>
      <c r="B1039" s="755"/>
      <c r="C1039" s="754"/>
      <c r="D1039" s="754"/>
      <c r="E1039" s="934"/>
      <c r="F1039" s="935"/>
      <c r="G1039" s="934"/>
      <c r="H1039" s="935"/>
      <c r="I1039" s="934"/>
      <c r="J1039" s="935"/>
      <c r="K1039" s="929" t="s">
        <v>371</v>
      </c>
      <c r="L1039" s="931"/>
      <c r="M1039" s="929" t="s">
        <v>371</v>
      </c>
      <c r="N1039" s="931"/>
      <c r="O1039" s="929" t="s">
        <v>371</v>
      </c>
      <c r="P1039" s="931"/>
      <c r="Q1039" s="929" t="s">
        <v>371</v>
      </c>
      <c r="R1039" s="931"/>
      <c r="S1039" s="929" t="s">
        <v>371</v>
      </c>
      <c r="T1039" s="931"/>
      <c r="U1039" s="968"/>
      <c r="V1039" s="957"/>
      <c r="W1039" s="720"/>
      <c r="X1039" s="720"/>
      <c r="Y1039" s="720"/>
    </row>
    <row r="1040" spans="1:25" ht="24" customHeight="1">
      <c r="A1040" s="720">
        <v>19</v>
      </c>
      <c r="B1040" s="755"/>
      <c r="C1040" s="754"/>
      <c r="D1040" s="754"/>
      <c r="E1040" s="934"/>
      <c r="F1040" s="935"/>
      <c r="G1040" s="934"/>
      <c r="H1040" s="935"/>
      <c r="I1040" s="934"/>
      <c r="J1040" s="935"/>
      <c r="K1040" s="929" t="s">
        <v>371</v>
      </c>
      <c r="L1040" s="931"/>
      <c r="M1040" s="929" t="s">
        <v>371</v>
      </c>
      <c r="N1040" s="931"/>
      <c r="O1040" s="929" t="s">
        <v>371</v>
      </c>
      <c r="P1040" s="931"/>
      <c r="Q1040" s="929" t="s">
        <v>371</v>
      </c>
      <c r="R1040" s="931"/>
      <c r="S1040" s="929" t="s">
        <v>371</v>
      </c>
      <c r="T1040" s="931"/>
      <c r="U1040" s="968"/>
      <c r="V1040" s="957"/>
      <c r="W1040" s="720"/>
      <c r="X1040" s="720"/>
      <c r="Y1040" s="720"/>
    </row>
    <row r="1041" spans="1:25" ht="24" customHeight="1">
      <c r="A1041" s="720">
        <v>20</v>
      </c>
      <c r="B1041" s="755"/>
      <c r="C1041" s="754"/>
      <c r="D1041" s="754"/>
      <c r="E1041" s="934"/>
      <c r="F1041" s="935"/>
      <c r="G1041" s="934"/>
      <c r="H1041" s="935"/>
      <c r="I1041" s="934"/>
      <c r="J1041" s="935"/>
      <c r="K1041" s="929" t="s">
        <v>371</v>
      </c>
      <c r="L1041" s="931"/>
      <c r="M1041" s="929" t="s">
        <v>371</v>
      </c>
      <c r="N1041" s="931"/>
      <c r="O1041" s="929" t="s">
        <v>371</v>
      </c>
      <c r="P1041" s="931"/>
      <c r="Q1041" s="929" t="s">
        <v>371</v>
      </c>
      <c r="R1041" s="931"/>
      <c r="S1041" s="929" t="s">
        <v>371</v>
      </c>
      <c r="T1041" s="931"/>
      <c r="U1041" s="968"/>
      <c r="V1041" s="957"/>
      <c r="W1041" s="720"/>
      <c r="X1041" s="720"/>
      <c r="Y1041" s="720"/>
    </row>
    <row r="1042" spans="1:25" ht="24" customHeight="1">
      <c r="A1042" s="720">
        <v>21</v>
      </c>
      <c r="B1042" s="755"/>
      <c r="C1042" s="754"/>
      <c r="D1042" s="754"/>
      <c r="E1042" s="934"/>
      <c r="F1042" s="935"/>
      <c r="G1042" s="934"/>
      <c r="H1042" s="935"/>
      <c r="I1042" s="934"/>
      <c r="J1042" s="935"/>
      <c r="K1042" s="929" t="s">
        <v>371</v>
      </c>
      <c r="L1042" s="931"/>
      <c r="M1042" s="929" t="s">
        <v>371</v>
      </c>
      <c r="N1042" s="931"/>
      <c r="O1042" s="929" t="s">
        <v>371</v>
      </c>
      <c r="P1042" s="931"/>
      <c r="Q1042" s="929" t="s">
        <v>371</v>
      </c>
      <c r="R1042" s="931"/>
      <c r="S1042" s="929" t="s">
        <v>371</v>
      </c>
      <c r="T1042" s="931"/>
      <c r="U1042" s="968"/>
      <c r="V1042" s="957"/>
      <c r="W1042" s="720"/>
      <c r="X1042" s="720"/>
      <c r="Y1042" s="720"/>
    </row>
    <row r="1043" spans="1:25" ht="24" customHeight="1">
      <c r="A1043" s="720">
        <v>22</v>
      </c>
      <c r="B1043" s="755"/>
      <c r="C1043" s="754"/>
      <c r="D1043" s="754"/>
      <c r="E1043" s="934"/>
      <c r="F1043" s="935"/>
      <c r="G1043" s="934"/>
      <c r="H1043" s="935"/>
      <c r="I1043" s="934"/>
      <c r="J1043" s="935"/>
      <c r="K1043" s="929" t="s">
        <v>371</v>
      </c>
      <c r="L1043" s="931"/>
      <c r="M1043" s="929" t="s">
        <v>371</v>
      </c>
      <c r="N1043" s="931"/>
      <c r="O1043" s="929" t="s">
        <v>371</v>
      </c>
      <c r="P1043" s="931"/>
      <c r="Q1043" s="929" t="s">
        <v>371</v>
      </c>
      <c r="R1043" s="931"/>
      <c r="S1043" s="929" t="s">
        <v>371</v>
      </c>
      <c r="T1043" s="931"/>
      <c r="U1043" s="968"/>
      <c r="V1043" s="957"/>
      <c r="W1043" s="720"/>
      <c r="X1043" s="720"/>
      <c r="Y1043" s="720"/>
    </row>
    <row r="1044" spans="1:25" ht="24" customHeight="1">
      <c r="A1044" s="720">
        <v>23</v>
      </c>
      <c r="B1044" s="755"/>
      <c r="C1044" s="754"/>
      <c r="D1044" s="754"/>
      <c r="E1044" s="934"/>
      <c r="F1044" s="935"/>
      <c r="G1044" s="934"/>
      <c r="H1044" s="935"/>
      <c r="I1044" s="934"/>
      <c r="J1044" s="935"/>
      <c r="K1044" s="929" t="s">
        <v>371</v>
      </c>
      <c r="L1044" s="931"/>
      <c r="M1044" s="929" t="s">
        <v>371</v>
      </c>
      <c r="N1044" s="931"/>
      <c r="O1044" s="929" t="s">
        <v>371</v>
      </c>
      <c r="P1044" s="931"/>
      <c r="Q1044" s="929" t="s">
        <v>371</v>
      </c>
      <c r="R1044" s="931"/>
      <c r="S1044" s="929" t="s">
        <v>371</v>
      </c>
      <c r="T1044" s="931"/>
      <c r="U1044" s="968"/>
      <c r="V1044" s="957"/>
      <c r="W1044" s="720"/>
      <c r="X1044" s="720"/>
      <c r="Y1044" s="720"/>
    </row>
    <row r="1045" spans="1:25" ht="24" customHeight="1">
      <c r="A1045" s="720">
        <v>24</v>
      </c>
      <c r="B1045" s="755"/>
      <c r="C1045" s="754"/>
      <c r="D1045" s="754"/>
      <c r="E1045" s="934"/>
      <c r="F1045" s="935"/>
      <c r="G1045" s="934"/>
      <c r="H1045" s="935"/>
      <c r="I1045" s="934"/>
      <c r="J1045" s="935"/>
      <c r="K1045" s="929" t="s">
        <v>371</v>
      </c>
      <c r="L1045" s="931"/>
      <c r="M1045" s="929" t="s">
        <v>371</v>
      </c>
      <c r="N1045" s="931"/>
      <c r="O1045" s="929" t="s">
        <v>371</v>
      </c>
      <c r="P1045" s="931"/>
      <c r="Q1045" s="929" t="s">
        <v>371</v>
      </c>
      <c r="R1045" s="931"/>
      <c r="S1045" s="929" t="s">
        <v>371</v>
      </c>
      <c r="T1045" s="931"/>
      <c r="U1045" s="968"/>
      <c r="V1045" s="957"/>
      <c r="W1045" s="720"/>
      <c r="X1045" s="720"/>
      <c r="Y1045" s="720"/>
    </row>
    <row r="1046" spans="1:25" ht="24" customHeight="1">
      <c r="A1046" s="720">
        <v>25</v>
      </c>
      <c r="B1046" s="755"/>
      <c r="C1046" s="754"/>
      <c r="D1046" s="754"/>
      <c r="E1046" s="934"/>
      <c r="F1046" s="935"/>
      <c r="G1046" s="934"/>
      <c r="H1046" s="935"/>
      <c r="I1046" s="934"/>
      <c r="J1046" s="935"/>
      <c r="K1046" s="929" t="s">
        <v>371</v>
      </c>
      <c r="L1046" s="931"/>
      <c r="M1046" s="929" t="s">
        <v>371</v>
      </c>
      <c r="N1046" s="931"/>
      <c r="O1046" s="929" t="s">
        <v>371</v>
      </c>
      <c r="P1046" s="931"/>
      <c r="Q1046" s="929" t="s">
        <v>371</v>
      </c>
      <c r="R1046" s="931"/>
      <c r="S1046" s="929" t="s">
        <v>371</v>
      </c>
      <c r="T1046" s="931"/>
      <c r="U1046" s="968"/>
      <c r="V1046" s="957"/>
      <c r="W1046" s="720"/>
      <c r="X1046" s="720"/>
      <c r="Y1046" s="720"/>
    </row>
    <row r="1047" spans="1:25" ht="24" customHeight="1">
      <c r="A1047" s="720">
        <v>26</v>
      </c>
      <c r="B1047" s="755"/>
      <c r="C1047" s="754"/>
      <c r="D1047" s="754"/>
      <c r="E1047" s="934"/>
      <c r="F1047" s="935"/>
      <c r="G1047" s="934"/>
      <c r="H1047" s="935"/>
      <c r="I1047" s="934"/>
      <c r="J1047" s="935"/>
      <c r="K1047" s="929" t="s">
        <v>371</v>
      </c>
      <c r="L1047" s="931"/>
      <c r="M1047" s="929" t="s">
        <v>371</v>
      </c>
      <c r="N1047" s="931"/>
      <c r="O1047" s="929" t="s">
        <v>371</v>
      </c>
      <c r="P1047" s="931"/>
      <c r="Q1047" s="929" t="s">
        <v>371</v>
      </c>
      <c r="R1047" s="931"/>
      <c r="S1047" s="929" t="s">
        <v>371</v>
      </c>
      <c r="T1047" s="931"/>
      <c r="U1047" s="968"/>
      <c r="V1047" s="957"/>
      <c r="W1047" s="720"/>
      <c r="X1047" s="720"/>
      <c r="Y1047" s="720"/>
    </row>
    <row r="1048" spans="1:25" ht="24" customHeight="1">
      <c r="A1048" s="720">
        <v>27</v>
      </c>
      <c r="B1048" s="755"/>
      <c r="C1048" s="754"/>
      <c r="D1048" s="754"/>
      <c r="E1048" s="934"/>
      <c r="F1048" s="935"/>
      <c r="G1048" s="934"/>
      <c r="H1048" s="935"/>
      <c r="I1048" s="934"/>
      <c r="J1048" s="935"/>
      <c r="K1048" s="929" t="s">
        <v>371</v>
      </c>
      <c r="L1048" s="931"/>
      <c r="M1048" s="929" t="s">
        <v>371</v>
      </c>
      <c r="N1048" s="931"/>
      <c r="O1048" s="929" t="s">
        <v>371</v>
      </c>
      <c r="P1048" s="931"/>
      <c r="Q1048" s="929" t="s">
        <v>371</v>
      </c>
      <c r="R1048" s="931"/>
      <c r="S1048" s="929" t="s">
        <v>371</v>
      </c>
      <c r="T1048" s="931"/>
      <c r="U1048" s="968"/>
      <c r="V1048" s="957"/>
      <c r="W1048" s="720"/>
      <c r="X1048" s="720"/>
      <c r="Y1048" s="720"/>
    </row>
    <row r="1049" spans="1:25" ht="24" customHeight="1">
      <c r="A1049" s="720">
        <v>28</v>
      </c>
      <c r="B1049" s="755"/>
      <c r="C1049" s="754"/>
      <c r="D1049" s="754"/>
      <c r="E1049" s="934"/>
      <c r="F1049" s="935"/>
      <c r="G1049" s="934"/>
      <c r="H1049" s="935"/>
      <c r="I1049" s="934"/>
      <c r="J1049" s="935"/>
      <c r="K1049" s="929" t="s">
        <v>371</v>
      </c>
      <c r="L1049" s="931"/>
      <c r="M1049" s="929" t="s">
        <v>371</v>
      </c>
      <c r="N1049" s="931"/>
      <c r="O1049" s="929" t="s">
        <v>371</v>
      </c>
      <c r="P1049" s="931"/>
      <c r="Q1049" s="929" t="s">
        <v>371</v>
      </c>
      <c r="R1049" s="931"/>
      <c r="S1049" s="929" t="s">
        <v>371</v>
      </c>
      <c r="T1049" s="931"/>
      <c r="U1049" s="968"/>
      <c r="V1049" s="957"/>
      <c r="W1049" s="716"/>
      <c r="X1049" s="716"/>
      <c r="Y1049" s="716"/>
    </row>
    <row r="1050" spans="1:25" ht="24" customHeight="1">
      <c r="A1050" s="720">
        <v>29</v>
      </c>
      <c r="B1050" s="755"/>
      <c r="C1050" s="754"/>
      <c r="D1050" s="754"/>
      <c r="E1050" s="934"/>
      <c r="F1050" s="935"/>
      <c r="G1050" s="934"/>
      <c r="H1050" s="935"/>
      <c r="I1050" s="934"/>
      <c r="J1050" s="935"/>
      <c r="K1050" s="929" t="s">
        <v>371</v>
      </c>
      <c r="L1050" s="931"/>
      <c r="M1050" s="929" t="s">
        <v>371</v>
      </c>
      <c r="N1050" s="931"/>
      <c r="O1050" s="929" t="s">
        <v>371</v>
      </c>
      <c r="P1050" s="931"/>
      <c r="Q1050" s="929" t="s">
        <v>371</v>
      </c>
      <c r="R1050" s="931"/>
      <c r="S1050" s="929" t="s">
        <v>371</v>
      </c>
      <c r="T1050" s="931"/>
      <c r="U1050" s="968"/>
      <c r="V1050" s="957"/>
      <c r="W1050" s="720"/>
      <c r="X1050" s="720"/>
      <c r="Y1050" s="720"/>
    </row>
    <row r="1051" spans="1:25" ht="24" customHeight="1">
      <c r="A1051" s="720">
        <v>30</v>
      </c>
      <c r="B1051" s="755"/>
      <c r="C1051" s="754"/>
      <c r="D1051" s="754"/>
      <c r="E1051" s="934"/>
      <c r="F1051" s="935"/>
      <c r="G1051" s="934"/>
      <c r="H1051" s="935"/>
      <c r="I1051" s="934"/>
      <c r="J1051" s="935"/>
      <c r="K1051" s="929" t="s">
        <v>371</v>
      </c>
      <c r="L1051" s="931"/>
      <c r="M1051" s="929" t="s">
        <v>371</v>
      </c>
      <c r="N1051" s="931"/>
      <c r="O1051" s="929" t="s">
        <v>371</v>
      </c>
      <c r="P1051" s="931"/>
      <c r="Q1051" s="929" t="s">
        <v>371</v>
      </c>
      <c r="R1051" s="931"/>
      <c r="S1051" s="929" t="s">
        <v>371</v>
      </c>
      <c r="T1051" s="931"/>
      <c r="U1051" s="968"/>
      <c r="V1051" s="957"/>
      <c r="W1051" s="720"/>
      <c r="X1051" s="720"/>
      <c r="Y1051" s="720"/>
    </row>
    <row r="1052" spans="1:25" ht="24" customHeight="1">
      <c r="A1052" s="720">
        <v>31</v>
      </c>
      <c r="B1052" s="755"/>
      <c r="C1052" s="754"/>
      <c r="D1052" s="754"/>
      <c r="E1052" s="934"/>
      <c r="F1052" s="935"/>
      <c r="G1052" s="934"/>
      <c r="H1052" s="935"/>
      <c r="I1052" s="934"/>
      <c r="J1052" s="935"/>
      <c r="K1052" s="929" t="s">
        <v>371</v>
      </c>
      <c r="L1052" s="931"/>
      <c r="M1052" s="929" t="s">
        <v>371</v>
      </c>
      <c r="N1052" s="931"/>
      <c r="O1052" s="929" t="s">
        <v>371</v>
      </c>
      <c r="P1052" s="931"/>
      <c r="Q1052" s="929" t="s">
        <v>371</v>
      </c>
      <c r="R1052" s="931"/>
      <c r="S1052" s="929" t="s">
        <v>371</v>
      </c>
      <c r="T1052" s="931"/>
      <c r="U1052" s="968"/>
      <c r="V1052" s="957"/>
      <c r="W1052" s="720"/>
      <c r="X1052" s="720"/>
      <c r="Y1052" s="720"/>
    </row>
    <row r="1053" spans="1:25" ht="24" customHeight="1">
      <c r="A1053" s="720">
        <v>32</v>
      </c>
      <c r="B1053" s="755"/>
      <c r="C1053" s="754"/>
      <c r="D1053" s="754"/>
      <c r="E1053" s="934"/>
      <c r="F1053" s="935"/>
      <c r="G1053" s="934"/>
      <c r="H1053" s="935"/>
      <c r="I1053" s="934"/>
      <c r="J1053" s="935"/>
      <c r="K1053" s="929" t="s">
        <v>371</v>
      </c>
      <c r="L1053" s="931"/>
      <c r="M1053" s="929" t="s">
        <v>371</v>
      </c>
      <c r="N1053" s="931"/>
      <c r="O1053" s="929" t="s">
        <v>371</v>
      </c>
      <c r="P1053" s="931"/>
      <c r="Q1053" s="929" t="s">
        <v>371</v>
      </c>
      <c r="R1053" s="931"/>
      <c r="S1053" s="929" t="s">
        <v>371</v>
      </c>
      <c r="T1053" s="931"/>
      <c r="U1053" s="968"/>
      <c r="V1053" s="957"/>
      <c r="W1053" s="720"/>
      <c r="X1053" s="720"/>
      <c r="Y1053" s="720"/>
    </row>
    <row r="1054" spans="1:25" ht="20.25" customHeight="1">
      <c r="A1054" s="158"/>
      <c r="B1054" s="158"/>
      <c r="C1054" s="167"/>
      <c r="D1054" s="167"/>
      <c r="E1054" s="158"/>
      <c r="F1054" s="158"/>
      <c r="G1054" s="158"/>
      <c r="H1054" s="158"/>
      <c r="I1054" s="158"/>
      <c r="J1054" s="158"/>
      <c r="K1054" s="158"/>
      <c r="L1054" s="158"/>
      <c r="M1054" s="158"/>
      <c r="N1054" s="158"/>
      <c r="O1054" s="158"/>
      <c r="P1054" s="158"/>
      <c r="Q1054" s="158"/>
      <c r="R1054" s="158"/>
      <c r="S1054" s="158"/>
      <c r="T1054" s="158"/>
      <c r="U1054" s="158"/>
      <c r="V1054" s="158"/>
      <c r="W1054" s="158"/>
      <c r="X1054" s="158"/>
      <c r="Y1054" s="158"/>
    </row>
    <row r="1055" spans="1:25" ht="20.25" customHeight="1">
      <c r="A1055" s="928"/>
      <c r="B1055" s="928"/>
      <c r="C1055" s="928"/>
      <c r="D1055" s="928"/>
      <c r="E1055" s="928"/>
      <c r="F1055" s="928"/>
      <c r="G1055" s="715"/>
      <c r="H1055" s="928"/>
      <c r="I1055" s="928"/>
      <c r="J1055" s="928"/>
      <c r="K1055" s="928"/>
      <c r="L1055" s="928"/>
      <c r="M1055" s="928"/>
      <c r="N1055" s="928"/>
      <c r="O1055" s="928"/>
      <c r="P1055" s="928"/>
      <c r="Q1055" s="928"/>
      <c r="R1055" s="928"/>
      <c r="S1055" s="928"/>
      <c r="T1055" s="158"/>
      <c r="U1055" s="929" t="s">
        <v>355</v>
      </c>
      <c r="V1055" s="930"/>
      <c r="W1055" s="930"/>
      <c r="X1055" s="930"/>
      <c r="Y1055" s="931"/>
    </row>
    <row r="1056" spans="1:25" ht="20.25" customHeight="1">
      <c r="A1056" s="158"/>
      <c r="B1056" s="715"/>
      <c r="C1056" s="715"/>
      <c r="D1056" s="715"/>
      <c r="E1056" s="979"/>
      <c r="F1056" s="979"/>
      <c r="G1056" s="715"/>
      <c r="H1056" s="158"/>
      <c r="I1056" s="715"/>
      <c r="J1056" s="928"/>
      <c r="K1056" s="928"/>
      <c r="L1056" s="928"/>
      <c r="M1056" s="928"/>
      <c r="N1056" s="928"/>
      <c r="O1056" s="928"/>
      <c r="P1056" s="928"/>
      <c r="Q1056" s="928"/>
      <c r="R1056" s="979"/>
      <c r="S1056" s="979"/>
      <c r="T1056" s="158"/>
      <c r="U1056" s="169"/>
      <c r="V1056" s="158"/>
      <c r="W1056" s="158"/>
      <c r="X1056" s="158"/>
      <c r="Y1056" s="170"/>
    </row>
    <row r="1057" spans="1:25" ht="20.25" customHeight="1">
      <c r="A1057" s="714"/>
      <c r="B1057" s="715"/>
      <c r="C1057" s="167"/>
      <c r="D1057" s="715"/>
      <c r="E1057" s="978"/>
      <c r="F1057" s="978"/>
      <c r="G1057" s="718"/>
      <c r="H1057" s="714"/>
      <c r="I1057" s="715"/>
      <c r="J1057" s="928"/>
      <c r="K1057" s="928"/>
      <c r="L1057" s="928"/>
      <c r="M1057" s="928"/>
      <c r="N1057" s="928"/>
      <c r="O1057" s="928"/>
      <c r="P1057" s="928"/>
      <c r="Q1057" s="928"/>
      <c r="R1057" s="928"/>
      <c r="S1057" s="928"/>
      <c r="T1057" s="158"/>
      <c r="U1057" s="169"/>
      <c r="V1057" s="158"/>
      <c r="W1057" s="158"/>
      <c r="X1057" s="158"/>
      <c r="Y1057" s="170"/>
    </row>
    <row r="1058" spans="1:25" ht="20.25" customHeight="1">
      <c r="A1058" s="714"/>
      <c r="B1058" s="715"/>
      <c r="C1058" s="167"/>
      <c r="D1058" s="715"/>
      <c r="E1058" s="978"/>
      <c r="F1058" s="978"/>
      <c r="G1058" s="718"/>
      <c r="H1058" s="714"/>
      <c r="I1058" s="715"/>
      <c r="J1058" s="928"/>
      <c r="K1058" s="928"/>
      <c r="L1058" s="928"/>
      <c r="M1058" s="928"/>
      <c r="N1058" s="928"/>
      <c r="O1058" s="928"/>
      <c r="P1058" s="928"/>
      <c r="Q1058" s="928"/>
      <c r="R1058" s="928"/>
      <c r="S1058" s="928"/>
      <c r="T1058" s="158"/>
      <c r="U1058" s="169"/>
      <c r="V1058" s="158"/>
      <c r="W1058" s="158"/>
      <c r="X1058" s="158"/>
      <c r="Y1058" s="170"/>
    </row>
    <row r="1059" spans="1:25" ht="20.25" customHeight="1">
      <c r="A1059" s="714"/>
      <c r="B1059" s="715"/>
      <c r="C1059" s="167"/>
      <c r="D1059" s="715"/>
      <c r="E1059" s="978"/>
      <c r="F1059" s="978"/>
      <c r="G1059" s="718"/>
      <c r="H1059" s="714"/>
      <c r="I1059" s="715"/>
      <c r="J1059" s="928"/>
      <c r="K1059" s="928"/>
      <c r="L1059" s="928"/>
      <c r="M1059" s="928"/>
      <c r="N1059" s="928"/>
      <c r="O1059" s="928"/>
      <c r="P1059" s="928"/>
      <c r="Q1059" s="928"/>
      <c r="R1059" s="928"/>
      <c r="S1059" s="928"/>
      <c r="U1059" s="173"/>
      <c r="Y1059" s="174"/>
    </row>
    <row r="1060" spans="1:25" ht="20.25" customHeight="1">
      <c r="A1060" s="714"/>
      <c r="B1060" s="715"/>
      <c r="C1060" s="167"/>
      <c r="D1060" s="715"/>
      <c r="E1060" s="978"/>
      <c r="F1060" s="978"/>
      <c r="G1060" s="718"/>
      <c r="H1060" s="714"/>
      <c r="I1060" s="715"/>
      <c r="J1060" s="928"/>
      <c r="K1060" s="928"/>
      <c r="L1060" s="928"/>
      <c r="M1060" s="928"/>
      <c r="N1060" s="928"/>
      <c r="O1060" s="928"/>
      <c r="P1060" s="928"/>
      <c r="Q1060" s="928"/>
      <c r="R1060" s="928"/>
      <c r="S1060" s="928"/>
      <c r="T1060" s="158"/>
      <c r="U1060" s="929" t="s">
        <v>358</v>
      </c>
      <c r="V1060" s="930"/>
      <c r="W1060" s="930"/>
      <c r="X1060" s="930"/>
      <c r="Y1060" s="931"/>
    </row>
    <row r="1061" spans="1:25" ht="20.25" customHeight="1">
      <c r="A1061" s="714"/>
      <c r="B1061" s="715"/>
      <c r="C1061" s="167"/>
      <c r="D1061" s="715"/>
      <c r="E1061" s="978"/>
      <c r="F1061" s="978"/>
      <c r="G1061" s="718"/>
      <c r="H1061" s="714"/>
      <c r="I1061" s="715"/>
      <c r="J1061" s="928"/>
      <c r="K1061" s="928"/>
      <c r="L1061" s="928"/>
      <c r="M1061" s="928"/>
      <c r="N1061" s="928"/>
      <c r="O1061" s="928"/>
      <c r="P1061" s="928"/>
      <c r="Q1061" s="928"/>
      <c r="R1061" s="928"/>
      <c r="S1061" s="928"/>
      <c r="T1061" s="158"/>
      <c r="U1061" s="492"/>
      <c r="V1061" s="715"/>
      <c r="W1061" s="715"/>
      <c r="X1061" s="715"/>
      <c r="Y1061" s="493"/>
    </row>
    <row r="1062" spans="1:25" ht="20.25" customHeight="1">
      <c r="A1062" s="714"/>
      <c r="B1062" s="715"/>
      <c r="C1062" s="167"/>
      <c r="D1062" s="715"/>
      <c r="E1062" s="978"/>
      <c r="F1062" s="978"/>
      <c r="G1062" s="718"/>
      <c r="H1062" s="714"/>
      <c r="I1062" s="715"/>
      <c r="J1062" s="928"/>
      <c r="K1062" s="928"/>
      <c r="L1062" s="928"/>
      <c r="M1062" s="928"/>
      <c r="N1062" s="928"/>
      <c r="O1062" s="928"/>
      <c r="P1062" s="928"/>
      <c r="Q1062" s="928"/>
      <c r="R1062" s="928"/>
      <c r="S1062" s="928"/>
      <c r="T1062" s="158"/>
      <c r="U1062" s="492"/>
      <c r="V1062" s="715"/>
      <c r="W1062" s="715"/>
      <c r="X1062" s="715"/>
      <c r="Y1062" s="493"/>
    </row>
    <row r="1063" spans="1:25" ht="20.25" customHeight="1">
      <c r="A1063" s="714"/>
      <c r="B1063" s="715"/>
      <c r="C1063" s="167"/>
      <c r="D1063" s="715"/>
      <c r="E1063" s="978"/>
      <c r="F1063" s="978"/>
      <c r="G1063" s="718"/>
      <c r="H1063" s="714"/>
      <c r="I1063" s="715"/>
      <c r="J1063" s="928"/>
      <c r="K1063" s="928"/>
      <c r="L1063" s="928"/>
      <c r="M1063" s="928"/>
      <c r="N1063" s="928"/>
      <c r="O1063" s="928"/>
      <c r="P1063" s="928"/>
      <c r="Q1063" s="928"/>
      <c r="R1063" s="928"/>
      <c r="S1063" s="928"/>
      <c r="U1063" s="173"/>
      <c r="Y1063" s="174"/>
    </row>
    <row r="1064" spans="1:25" ht="20.25" customHeight="1">
      <c r="A1064" s="714"/>
      <c r="B1064" s="715"/>
      <c r="C1064" s="167"/>
      <c r="D1064" s="715"/>
      <c r="E1064" s="978"/>
      <c r="F1064" s="978"/>
      <c r="G1064" s="718"/>
      <c r="H1064" s="714"/>
      <c r="I1064" s="715"/>
      <c r="J1064" s="928"/>
      <c r="K1064" s="928"/>
      <c r="L1064" s="928"/>
      <c r="M1064" s="928"/>
      <c r="N1064" s="928"/>
      <c r="O1064" s="928"/>
      <c r="P1064" s="928"/>
      <c r="Q1064" s="928"/>
      <c r="R1064" s="928"/>
      <c r="S1064" s="928"/>
      <c r="T1064" s="158"/>
      <c r="U1064" s="175"/>
      <c r="V1064" s="176"/>
      <c r="W1064" s="176"/>
      <c r="X1064" s="176"/>
      <c r="Y1064" s="177"/>
    </row>
    <row r="1065" spans="1:25" ht="12" customHeight="1">
      <c r="A1065" s="714"/>
      <c r="B1065" s="715"/>
      <c r="C1065" s="167"/>
      <c r="D1065" s="715"/>
      <c r="E1065" s="718"/>
      <c r="F1065" s="718"/>
      <c r="G1065" s="718"/>
      <c r="H1065" s="714"/>
      <c r="I1065" s="715"/>
      <c r="J1065" s="715"/>
      <c r="K1065" s="715"/>
      <c r="L1065" s="715"/>
      <c r="M1065" s="715"/>
      <c r="N1065" s="715"/>
      <c r="O1065" s="715"/>
      <c r="P1065" s="715"/>
      <c r="Q1065" s="715"/>
      <c r="R1065" s="715"/>
      <c r="S1065" s="715"/>
      <c r="T1065" s="158"/>
      <c r="U1065" s="158"/>
      <c r="V1065" s="158"/>
      <c r="W1065" s="158"/>
      <c r="X1065" s="158"/>
      <c r="Y1065" s="158"/>
    </row>
    <row r="1066" spans="1:25" ht="38.25" customHeight="1">
      <c r="A1066" s="942" t="s">
        <v>360</v>
      </c>
      <c r="B1066" s="943"/>
      <c r="C1066" s="943"/>
      <c r="D1066" s="944"/>
      <c r="E1066" s="929" t="s">
        <v>4</v>
      </c>
      <c r="F1066" s="931"/>
      <c r="G1066" s="945">
        <f>Boys!$G$3</f>
        <v>46271</v>
      </c>
      <c r="H1066" s="946"/>
      <c r="I1066" s="947"/>
      <c r="J1066" s="929" t="s">
        <v>5</v>
      </c>
      <c r="K1066" s="931"/>
      <c r="L1066" s="948" t="str">
        <f>$L$10</f>
        <v>Tilsley</v>
      </c>
      <c r="M1066" s="949"/>
      <c r="N1066" s="949"/>
      <c r="O1066" s="949"/>
      <c r="P1066" s="949"/>
      <c r="Q1066" s="950"/>
      <c r="R1066" s="929" t="s">
        <v>340</v>
      </c>
      <c r="S1066" s="931"/>
      <c r="T1066" s="948" t="str">
        <f>'Read Me First'!$A$1</f>
        <v>Oxfordshire Track and Field League 2026</v>
      </c>
      <c r="U1066" s="949"/>
      <c r="V1066" s="949"/>
      <c r="W1066" s="949"/>
      <c r="X1066" s="949"/>
      <c r="Y1066" s="950"/>
    </row>
    <row r="1067" spans="1:25" ht="38.25" customHeight="1">
      <c r="A1067" s="929" t="s">
        <v>283</v>
      </c>
      <c r="B1067" s="931"/>
      <c r="C1067" s="948" t="str">
        <f>"Triple Jump U16/U18/U20 Women"&amp; CHAR(10)&amp;"(" &amp; SUM(DataCalcs!BZ468:BZ470) &amp;"/"&amp; SUM(DataCalcs!BZ550:BZ552)&amp;"/"&amp;SUM(DataCalcs!BZ648:BZ650) &amp; " athletes)"</f>
        <v>Triple Jump U16/U18/U20 Women
(0/0/0 athletes)</v>
      </c>
      <c r="D1067" s="950"/>
      <c r="E1067" s="929" t="s">
        <v>341</v>
      </c>
      <c r="F1067" s="931"/>
      <c r="G1067" s="951">
        <v>0.5</v>
      </c>
      <c r="H1067" s="952"/>
      <c r="I1067" s="953"/>
      <c r="J1067" s="929" t="s">
        <v>342</v>
      </c>
      <c r="K1067" s="930"/>
      <c r="L1067" s="956" t="str">
        <f>DataTables!$N$130</f>
        <v>n/a</v>
      </c>
      <c r="M1067" s="957"/>
      <c r="N1067" s="948" t="s">
        <v>361</v>
      </c>
      <c r="O1067" s="949"/>
      <c r="P1067" s="949"/>
      <c r="Q1067" s="949"/>
      <c r="R1067" s="949"/>
      <c r="S1067" s="949"/>
      <c r="T1067" s="949"/>
      <c r="U1067" s="949"/>
      <c r="V1067" s="949"/>
      <c r="W1067" s="949"/>
      <c r="X1067" s="949"/>
      <c r="Y1067" s="950"/>
    </row>
    <row r="1068" spans="1:25" ht="20.25" customHeight="1">
      <c r="A1068" s="158"/>
      <c r="B1068" s="158"/>
      <c r="C1068" s="158"/>
      <c r="D1068" s="159"/>
      <c r="E1068" s="715"/>
      <c r="F1068" s="715"/>
      <c r="G1068" s="160"/>
      <c r="H1068" s="160"/>
      <c r="I1068" s="715"/>
      <c r="J1068" s="715"/>
      <c r="K1068" s="713"/>
      <c r="L1068" s="713"/>
      <c r="M1068" s="713"/>
      <c r="N1068" s="161"/>
      <c r="O1068" s="161"/>
      <c r="P1068" s="162"/>
      <c r="Q1068" s="161"/>
      <c r="R1068" s="163"/>
      <c r="S1068" s="163"/>
      <c r="T1068" s="163"/>
      <c r="U1068" s="163"/>
      <c r="V1068" s="163"/>
      <c r="W1068" s="163"/>
      <c r="X1068" s="163"/>
      <c r="Y1068" s="163"/>
    </row>
    <row r="1069" spans="1:25" ht="38.25" customHeight="1">
      <c r="A1069" s="958" t="s">
        <v>344</v>
      </c>
      <c r="B1069" s="960" t="s">
        <v>302</v>
      </c>
      <c r="C1069" s="960" t="s">
        <v>345</v>
      </c>
      <c r="D1069" s="960" t="s">
        <v>346</v>
      </c>
      <c r="E1069" s="962" t="s">
        <v>362</v>
      </c>
      <c r="F1069" s="963"/>
      <c r="G1069" s="962" t="s">
        <v>363</v>
      </c>
      <c r="H1069" s="963"/>
      <c r="I1069" s="962" t="s">
        <v>364</v>
      </c>
      <c r="J1069" s="963"/>
      <c r="K1069" s="962" t="s">
        <v>365</v>
      </c>
      <c r="L1069" s="963"/>
      <c r="M1069" s="987" t="s">
        <v>366</v>
      </c>
      <c r="N1069" s="988"/>
      <c r="O1069" s="962" t="s">
        <v>367</v>
      </c>
      <c r="P1069" s="963"/>
      <c r="Q1069" s="962" t="s">
        <v>368</v>
      </c>
      <c r="R1069" s="963"/>
      <c r="S1069" s="962" t="s">
        <v>369</v>
      </c>
      <c r="T1069" s="963"/>
      <c r="U1069" s="962" t="s">
        <v>370</v>
      </c>
      <c r="V1069" s="963"/>
      <c r="W1069" s="938" t="s">
        <v>350</v>
      </c>
      <c r="X1069" s="940" t="s">
        <v>351</v>
      </c>
      <c r="Y1069" s="941"/>
    </row>
    <row r="1070" spans="1:25" ht="20.25" customHeight="1">
      <c r="A1070" s="959"/>
      <c r="B1070" s="961"/>
      <c r="C1070" s="961"/>
      <c r="D1070" s="961"/>
      <c r="E1070" s="940" t="s">
        <v>352</v>
      </c>
      <c r="F1070" s="941"/>
      <c r="G1070" s="940" t="s">
        <v>352</v>
      </c>
      <c r="H1070" s="941"/>
      <c r="I1070" s="940" t="s">
        <v>352</v>
      </c>
      <c r="J1070" s="941"/>
      <c r="K1070" s="940" t="s">
        <v>352</v>
      </c>
      <c r="L1070" s="941"/>
      <c r="M1070" s="989"/>
      <c r="N1070" s="990"/>
      <c r="O1070" s="940" t="s">
        <v>352</v>
      </c>
      <c r="P1070" s="941"/>
      <c r="Q1070" s="940" t="s">
        <v>352</v>
      </c>
      <c r="R1070" s="941"/>
      <c r="S1070" s="940" t="s">
        <v>352</v>
      </c>
      <c r="T1070" s="941"/>
      <c r="U1070" s="940" t="s">
        <v>352</v>
      </c>
      <c r="V1070" s="941"/>
      <c r="W1070" s="939"/>
      <c r="X1070" s="719" t="s">
        <v>71</v>
      </c>
      <c r="Y1070" s="719" t="s">
        <v>65</v>
      </c>
    </row>
    <row r="1071" spans="1:25" ht="24" customHeight="1">
      <c r="A1071" s="717">
        <v>1</v>
      </c>
      <c r="B1071" s="755" t="str" cm="1">
        <f t="array" ref="B1071:D1075">IFERROR(_xlfn.TAKE(_xlfn.VSTACK(_xlfn.ANCHORARRAY(DataCalcs!CA413),_xlfn.ANCHORARRAY(DataCalcs!CA495),_xlfn.ANCHORARRAY(DataCalcs!CA577)),16),"")</f>
        <v xml:space="preserve"> </v>
      </c>
      <c r="C1071" s="754" t="str">
        <v/>
      </c>
      <c r="D1071" s="754" t="str">
        <v/>
      </c>
      <c r="E1071" s="934"/>
      <c r="F1071" s="935"/>
      <c r="G1071" s="934"/>
      <c r="H1071" s="935"/>
      <c r="I1071" s="934"/>
      <c r="J1071" s="935"/>
      <c r="K1071" s="929" t="s">
        <v>371</v>
      </c>
      <c r="L1071" s="931"/>
      <c r="M1071" s="929" t="s">
        <v>371</v>
      </c>
      <c r="N1071" s="931"/>
      <c r="O1071" s="929" t="s">
        <v>371</v>
      </c>
      <c r="P1071" s="931"/>
      <c r="Q1071" s="929" t="s">
        <v>371</v>
      </c>
      <c r="R1071" s="931"/>
      <c r="S1071" s="929" t="s">
        <v>371</v>
      </c>
      <c r="T1071" s="931"/>
      <c r="U1071" s="968"/>
      <c r="V1071" s="957"/>
      <c r="W1071" s="496"/>
      <c r="X1071" s="496"/>
      <c r="Y1071" s="496"/>
    </row>
    <row r="1072" spans="1:25" ht="24" customHeight="1">
      <c r="A1072" s="720">
        <v>2</v>
      </c>
      <c r="B1072" s="755" t="str">
        <v xml:space="preserve"> </v>
      </c>
      <c r="C1072" s="754" t="str">
        <v/>
      </c>
      <c r="D1072" s="754" t="str">
        <v/>
      </c>
      <c r="E1072" s="934"/>
      <c r="F1072" s="935"/>
      <c r="G1072" s="934"/>
      <c r="H1072" s="935"/>
      <c r="I1072" s="934"/>
      <c r="J1072" s="935"/>
      <c r="K1072" s="929" t="s">
        <v>371</v>
      </c>
      <c r="L1072" s="931"/>
      <c r="M1072" s="929" t="s">
        <v>371</v>
      </c>
      <c r="N1072" s="931"/>
      <c r="O1072" s="929" t="s">
        <v>371</v>
      </c>
      <c r="P1072" s="931"/>
      <c r="Q1072" s="929" t="s">
        <v>371</v>
      </c>
      <c r="R1072" s="931"/>
      <c r="S1072" s="929" t="s">
        <v>371</v>
      </c>
      <c r="T1072" s="931"/>
      <c r="U1072" s="968"/>
      <c r="V1072" s="957"/>
      <c r="W1072" s="496"/>
      <c r="X1072" s="496"/>
      <c r="Y1072" s="496"/>
    </row>
    <row r="1073" spans="1:25" ht="24" customHeight="1">
      <c r="A1073" s="720">
        <v>3</v>
      </c>
      <c r="B1073" s="755" t="str">
        <v xml:space="preserve"> </v>
      </c>
      <c r="C1073" s="754" t="str">
        <v/>
      </c>
      <c r="D1073" s="754" t="str">
        <v/>
      </c>
      <c r="E1073" s="934"/>
      <c r="F1073" s="935"/>
      <c r="G1073" s="934"/>
      <c r="H1073" s="935"/>
      <c r="I1073" s="934"/>
      <c r="J1073" s="935"/>
      <c r="K1073" s="929" t="s">
        <v>371</v>
      </c>
      <c r="L1073" s="931"/>
      <c r="M1073" s="929" t="s">
        <v>371</v>
      </c>
      <c r="N1073" s="931"/>
      <c r="O1073" s="929" t="s">
        <v>371</v>
      </c>
      <c r="P1073" s="931"/>
      <c r="Q1073" s="929" t="s">
        <v>371</v>
      </c>
      <c r="R1073" s="931"/>
      <c r="S1073" s="929" t="s">
        <v>371</v>
      </c>
      <c r="T1073" s="931"/>
      <c r="U1073" s="968"/>
      <c r="V1073" s="957"/>
      <c r="W1073" s="496"/>
      <c r="X1073" s="496"/>
      <c r="Y1073" s="496"/>
    </row>
    <row r="1074" spans="1:25" ht="24" customHeight="1">
      <c r="A1074" s="720">
        <v>4</v>
      </c>
      <c r="B1074" s="755" t="str">
        <v xml:space="preserve"> </v>
      </c>
      <c r="C1074" s="754" t="str">
        <v/>
      </c>
      <c r="D1074" s="754" t="str">
        <v/>
      </c>
      <c r="E1074" s="934"/>
      <c r="F1074" s="935"/>
      <c r="G1074" s="934"/>
      <c r="H1074" s="935"/>
      <c r="I1074" s="934"/>
      <c r="J1074" s="935"/>
      <c r="K1074" s="929" t="s">
        <v>371</v>
      </c>
      <c r="L1074" s="931"/>
      <c r="M1074" s="929" t="s">
        <v>371</v>
      </c>
      <c r="N1074" s="931"/>
      <c r="O1074" s="929" t="s">
        <v>371</v>
      </c>
      <c r="P1074" s="931"/>
      <c r="Q1074" s="929" t="s">
        <v>371</v>
      </c>
      <c r="R1074" s="931"/>
      <c r="S1074" s="929" t="s">
        <v>371</v>
      </c>
      <c r="T1074" s="931"/>
      <c r="U1074" s="968"/>
      <c r="V1074" s="957"/>
      <c r="W1074" s="496"/>
      <c r="X1074" s="496"/>
      <c r="Y1074" s="496"/>
    </row>
    <row r="1075" spans="1:25" ht="24" customHeight="1">
      <c r="A1075" s="720">
        <v>5</v>
      </c>
      <c r="B1075" s="755" t="str">
        <v/>
      </c>
      <c r="C1075" s="754" t="str">
        <v/>
      </c>
      <c r="D1075" s="754" t="str">
        <v/>
      </c>
      <c r="E1075" s="934"/>
      <c r="F1075" s="935"/>
      <c r="G1075" s="934"/>
      <c r="H1075" s="935"/>
      <c r="I1075" s="934"/>
      <c r="J1075" s="935"/>
      <c r="K1075" s="929" t="s">
        <v>371</v>
      </c>
      <c r="L1075" s="931"/>
      <c r="M1075" s="929" t="s">
        <v>371</v>
      </c>
      <c r="N1075" s="931"/>
      <c r="O1075" s="929" t="s">
        <v>371</v>
      </c>
      <c r="P1075" s="931"/>
      <c r="Q1075" s="929" t="s">
        <v>371</v>
      </c>
      <c r="R1075" s="931"/>
      <c r="S1075" s="929" t="s">
        <v>371</v>
      </c>
      <c r="T1075" s="931"/>
      <c r="U1075" s="968"/>
      <c r="V1075" s="957"/>
      <c r="W1075" s="496"/>
      <c r="X1075" s="496"/>
      <c r="Y1075" s="496"/>
    </row>
    <row r="1076" spans="1:25" ht="24" customHeight="1">
      <c r="A1076" s="720">
        <v>6</v>
      </c>
      <c r="B1076" s="755"/>
      <c r="C1076" s="754"/>
      <c r="D1076" s="754"/>
      <c r="E1076" s="934"/>
      <c r="F1076" s="935"/>
      <c r="G1076" s="934"/>
      <c r="H1076" s="935"/>
      <c r="I1076" s="934"/>
      <c r="J1076" s="935"/>
      <c r="K1076" s="929" t="s">
        <v>371</v>
      </c>
      <c r="L1076" s="931"/>
      <c r="M1076" s="929" t="s">
        <v>371</v>
      </c>
      <c r="N1076" s="931"/>
      <c r="O1076" s="929" t="s">
        <v>371</v>
      </c>
      <c r="P1076" s="931"/>
      <c r="Q1076" s="929" t="s">
        <v>371</v>
      </c>
      <c r="R1076" s="931"/>
      <c r="S1076" s="929" t="s">
        <v>371</v>
      </c>
      <c r="T1076" s="931"/>
      <c r="U1076" s="968"/>
      <c r="V1076" s="957"/>
      <c r="W1076" s="496"/>
      <c r="X1076" s="496"/>
      <c r="Y1076" s="496"/>
    </row>
    <row r="1077" spans="1:25" ht="24" customHeight="1">
      <c r="A1077" s="720">
        <v>7</v>
      </c>
      <c r="B1077" s="755"/>
      <c r="C1077" s="754"/>
      <c r="D1077" s="754"/>
      <c r="E1077" s="934"/>
      <c r="F1077" s="935"/>
      <c r="G1077" s="934"/>
      <c r="H1077" s="935"/>
      <c r="I1077" s="934"/>
      <c r="J1077" s="935"/>
      <c r="K1077" s="929" t="s">
        <v>371</v>
      </c>
      <c r="L1077" s="931"/>
      <c r="M1077" s="929" t="s">
        <v>371</v>
      </c>
      <c r="N1077" s="931"/>
      <c r="O1077" s="929" t="s">
        <v>371</v>
      </c>
      <c r="P1077" s="931"/>
      <c r="Q1077" s="929" t="s">
        <v>371</v>
      </c>
      <c r="R1077" s="931"/>
      <c r="S1077" s="929" t="s">
        <v>371</v>
      </c>
      <c r="T1077" s="931"/>
      <c r="U1077" s="968"/>
      <c r="V1077" s="957"/>
      <c r="W1077" s="496"/>
      <c r="X1077" s="496"/>
      <c r="Y1077" s="496"/>
    </row>
    <row r="1078" spans="1:25" ht="24" customHeight="1">
      <c r="A1078" s="720">
        <v>8</v>
      </c>
      <c r="B1078" s="755"/>
      <c r="C1078" s="754"/>
      <c r="D1078" s="754"/>
      <c r="E1078" s="934"/>
      <c r="F1078" s="935"/>
      <c r="G1078" s="934"/>
      <c r="H1078" s="935"/>
      <c r="I1078" s="934"/>
      <c r="J1078" s="935"/>
      <c r="K1078" s="929" t="s">
        <v>371</v>
      </c>
      <c r="L1078" s="931"/>
      <c r="M1078" s="929" t="s">
        <v>371</v>
      </c>
      <c r="N1078" s="931"/>
      <c r="O1078" s="929" t="s">
        <v>371</v>
      </c>
      <c r="P1078" s="931"/>
      <c r="Q1078" s="929" t="s">
        <v>371</v>
      </c>
      <c r="R1078" s="931"/>
      <c r="S1078" s="929" t="s">
        <v>371</v>
      </c>
      <c r="T1078" s="931"/>
      <c r="U1078" s="968"/>
      <c r="V1078" s="957"/>
      <c r="W1078" s="496"/>
      <c r="X1078" s="496"/>
      <c r="Y1078" s="496"/>
    </row>
    <row r="1079" spans="1:25" ht="24" customHeight="1">
      <c r="A1079" s="720">
        <v>9</v>
      </c>
      <c r="B1079" s="755"/>
      <c r="C1079" s="754"/>
      <c r="D1079" s="754"/>
      <c r="E1079" s="934"/>
      <c r="F1079" s="935"/>
      <c r="G1079" s="934"/>
      <c r="H1079" s="935"/>
      <c r="I1079" s="934"/>
      <c r="J1079" s="935"/>
      <c r="K1079" s="929" t="s">
        <v>371</v>
      </c>
      <c r="L1079" s="931"/>
      <c r="M1079" s="929" t="s">
        <v>371</v>
      </c>
      <c r="N1079" s="931"/>
      <c r="O1079" s="929" t="s">
        <v>371</v>
      </c>
      <c r="P1079" s="931"/>
      <c r="Q1079" s="929" t="s">
        <v>371</v>
      </c>
      <c r="R1079" s="931"/>
      <c r="S1079" s="929" t="s">
        <v>371</v>
      </c>
      <c r="T1079" s="931"/>
      <c r="U1079" s="968"/>
      <c r="V1079" s="957"/>
      <c r="W1079" s="496"/>
      <c r="X1079" s="496"/>
      <c r="Y1079" s="496"/>
    </row>
    <row r="1080" spans="1:25" ht="24" customHeight="1">
      <c r="A1080" s="720">
        <v>10</v>
      </c>
      <c r="B1080" s="755"/>
      <c r="C1080" s="754"/>
      <c r="D1080" s="754"/>
      <c r="E1080" s="934"/>
      <c r="F1080" s="935"/>
      <c r="G1080" s="934"/>
      <c r="H1080" s="935"/>
      <c r="I1080" s="934"/>
      <c r="J1080" s="935"/>
      <c r="K1080" s="929" t="s">
        <v>371</v>
      </c>
      <c r="L1080" s="931"/>
      <c r="M1080" s="929" t="s">
        <v>371</v>
      </c>
      <c r="N1080" s="931"/>
      <c r="O1080" s="929" t="s">
        <v>371</v>
      </c>
      <c r="P1080" s="931"/>
      <c r="Q1080" s="929" t="s">
        <v>371</v>
      </c>
      <c r="R1080" s="931"/>
      <c r="S1080" s="929" t="s">
        <v>371</v>
      </c>
      <c r="T1080" s="931"/>
      <c r="U1080" s="968"/>
      <c r="V1080" s="957"/>
      <c r="W1080" s="496"/>
      <c r="X1080" s="496"/>
      <c r="Y1080" s="496"/>
    </row>
    <row r="1081" spans="1:25" ht="24" customHeight="1">
      <c r="A1081" s="720">
        <v>11</v>
      </c>
      <c r="B1081" s="755"/>
      <c r="C1081" s="754"/>
      <c r="D1081" s="754"/>
      <c r="E1081" s="934"/>
      <c r="F1081" s="935"/>
      <c r="G1081" s="934"/>
      <c r="H1081" s="935"/>
      <c r="I1081" s="934"/>
      <c r="J1081" s="935"/>
      <c r="K1081" s="929" t="s">
        <v>371</v>
      </c>
      <c r="L1081" s="931"/>
      <c r="M1081" s="929" t="s">
        <v>371</v>
      </c>
      <c r="N1081" s="931"/>
      <c r="O1081" s="929" t="s">
        <v>371</v>
      </c>
      <c r="P1081" s="931"/>
      <c r="Q1081" s="929" t="s">
        <v>371</v>
      </c>
      <c r="R1081" s="931"/>
      <c r="S1081" s="929" t="s">
        <v>371</v>
      </c>
      <c r="T1081" s="931"/>
      <c r="U1081" s="968"/>
      <c r="V1081" s="957"/>
      <c r="W1081" s="496"/>
      <c r="X1081" s="496"/>
      <c r="Y1081" s="496"/>
    </row>
    <row r="1082" spans="1:25" ht="24" customHeight="1">
      <c r="A1082" s="720">
        <v>12</v>
      </c>
      <c r="B1082" s="755"/>
      <c r="C1082" s="754"/>
      <c r="D1082" s="754"/>
      <c r="E1082" s="934"/>
      <c r="F1082" s="935"/>
      <c r="G1082" s="934"/>
      <c r="H1082" s="935"/>
      <c r="I1082" s="934"/>
      <c r="J1082" s="935"/>
      <c r="K1082" s="929" t="s">
        <v>371</v>
      </c>
      <c r="L1082" s="931"/>
      <c r="M1082" s="929" t="s">
        <v>371</v>
      </c>
      <c r="N1082" s="931"/>
      <c r="O1082" s="929" t="s">
        <v>371</v>
      </c>
      <c r="P1082" s="931"/>
      <c r="Q1082" s="929" t="s">
        <v>371</v>
      </c>
      <c r="R1082" s="931"/>
      <c r="S1082" s="929" t="s">
        <v>371</v>
      </c>
      <c r="T1082" s="931"/>
      <c r="U1082" s="968"/>
      <c r="V1082" s="957"/>
      <c r="W1082" s="497"/>
      <c r="X1082" s="497"/>
      <c r="Y1082" s="497"/>
    </row>
    <row r="1083" spans="1:25" ht="24" customHeight="1">
      <c r="A1083" s="720">
        <v>13</v>
      </c>
      <c r="B1083" s="755"/>
      <c r="C1083" s="754"/>
      <c r="D1083" s="754"/>
      <c r="E1083" s="934"/>
      <c r="F1083" s="935"/>
      <c r="G1083" s="934"/>
      <c r="H1083" s="935"/>
      <c r="I1083" s="934"/>
      <c r="J1083" s="935"/>
      <c r="K1083" s="929" t="s">
        <v>371</v>
      </c>
      <c r="L1083" s="931"/>
      <c r="M1083" s="929" t="s">
        <v>371</v>
      </c>
      <c r="N1083" s="931"/>
      <c r="O1083" s="929" t="s">
        <v>371</v>
      </c>
      <c r="P1083" s="931"/>
      <c r="Q1083" s="929" t="s">
        <v>371</v>
      </c>
      <c r="R1083" s="931"/>
      <c r="S1083" s="929" t="s">
        <v>371</v>
      </c>
      <c r="T1083" s="931"/>
      <c r="U1083" s="968"/>
      <c r="V1083" s="957"/>
      <c r="W1083" s="496"/>
      <c r="X1083" s="496"/>
      <c r="Y1083" s="496"/>
    </row>
    <row r="1084" spans="1:25" ht="24" customHeight="1">
      <c r="A1084" s="720">
        <v>14</v>
      </c>
      <c r="B1084" s="755"/>
      <c r="C1084" s="754"/>
      <c r="D1084" s="754"/>
      <c r="E1084" s="934"/>
      <c r="F1084" s="935"/>
      <c r="G1084" s="934"/>
      <c r="H1084" s="935"/>
      <c r="I1084" s="934"/>
      <c r="J1084" s="935"/>
      <c r="K1084" s="929" t="s">
        <v>371</v>
      </c>
      <c r="L1084" s="931"/>
      <c r="M1084" s="929" t="s">
        <v>371</v>
      </c>
      <c r="N1084" s="931"/>
      <c r="O1084" s="929" t="s">
        <v>371</v>
      </c>
      <c r="P1084" s="931"/>
      <c r="Q1084" s="929" t="s">
        <v>371</v>
      </c>
      <c r="R1084" s="931"/>
      <c r="S1084" s="929" t="s">
        <v>371</v>
      </c>
      <c r="T1084" s="931"/>
      <c r="U1084" s="968"/>
      <c r="V1084" s="957"/>
      <c r="W1084" s="496"/>
      <c r="X1084" s="496"/>
      <c r="Y1084" s="496"/>
    </row>
    <row r="1085" spans="1:25" ht="24" customHeight="1">
      <c r="A1085" s="720">
        <v>15</v>
      </c>
      <c r="B1085" s="755"/>
      <c r="C1085" s="754"/>
      <c r="D1085" s="754"/>
      <c r="E1085" s="934"/>
      <c r="F1085" s="935"/>
      <c r="G1085" s="934"/>
      <c r="H1085" s="935"/>
      <c r="I1085" s="934"/>
      <c r="J1085" s="935"/>
      <c r="K1085" s="929" t="s">
        <v>371</v>
      </c>
      <c r="L1085" s="931"/>
      <c r="M1085" s="929" t="s">
        <v>371</v>
      </c>
      <c r="N1085" s="931"/>
      <c r="O1085" s="929" t="s">
        <v>371</v>
      </c>
      <c r="P1085" s="931"/>
      <c r="Q1085" s="929" t="s">
        <v>371</v>
      </c>
      <c r="R1085" s="931"/>
      <c r="S1085" s="929" t="s">
        <v>371</v>
      </c>
      <c r="T1085" s="931"/>
      <c r="U1085" s="968"/>
      <c r="V1085" s="957"/>
      <c r="W1085" s="496"/>
      <c r="X1085" s="496"/>
      <c r="Y1085" s="496"/>
    </row>
    <row r="1086" spans="1:25" ht="24" customHeight="1">
      <c r="A1086" s="720">
        <v>16</v>
      </c>
      <c r="B1086" s="755"/>
      <c r="C1086" s="754"/>
      <c r="D1086" s="754"/>
      <c r="E1086" s="934"/>
      <c r="F1086" s="935"/>
      <c r="G1086" s="934"/>
      <c r="H1086" s="935"/>
      <c r="I1086" s="934"/>
      <c r="J1086" s="935"/>
      <c r="K1086" s="929" t="s">
        <v>371</v>
      </c>
      <c r="L1086" s="931"/>
      <c r="M1086" s="929" t="s">
        <v>371</v>
      </c>
      <c r="N1086" s="931"/>
      <c r="O1086" s="929" t="s">
        <v>371</v>
      </c>
      <c r="P1086" s="931"/>
      <c r="Q1086" s="929" t="s">
        <v>371</v>
      </c>
      <c r="R1086" s="931"/>
      <c r="S1086" s="929" t="s">
        <v>371</v>
      </c>
      <c r="T1086" s="931"/>
      <c r="U1086" s="968"/>
      <c r="V1086" s="957"/>
      <c r="W1086" s="496"/>
      <c r="X1086" s="496"/>
      <c r="Y1086" s="496"/>
    </row>
    <row r="1087" spans="1:25" ht="20.25" customHeight="1">
      <c r="A1087" s="158"/>
      <c r="B1087" s="158"/>
      <c r="C1087" s="167"/>
      <c r="D1087" s="167"/>
      <c r="E1087" s="158"/>
      <c r="F1087" s="158"/>
      <c r="G1087" s="158"/>
      <c r="H1087" s="158"/>
      <c r="I1087" s="158"/>
      <c r="J1087" s="158"/>
      <c r="K1087" s="158"/>
      <c r="L1087" s="158"/>
      <c r="M1087" s="158"/>
      <c r="N1087" s="158"/>
      <c r="O1087" s="158"/>
      <c r="P1087" s="158"/>
      <c r="Q1087" s="158"/>
      <c r="R1087" s="158"/>
      <c r="S1087" s="158"/>
      <c r="T1087" s="158"/>
      <c r="U1087" s="158"/>
      <c r="V1087" s="158"/>
      <c r="W1087" s="158"/>
      <c r="X1087" s="158"/>
      <c r="Y1087" s="158"/>
    </row>
    <row r="1088" spans="1:25" ht="20.25" customHeight="1">
      <c r="A1088" s="928"/>
      <c r="B1088" s="928"/>
      <c r="C1088" s="928"/>
      <c r="D1088" s="928"/>
      <c r="E1088" s="928"/>
      <c r="F1088" s="928"/>
      <c r="G1088" s="715"/>
      <c r="H1088" s="928"/>
      <c r="I1088" s="928"/>
      <c r="J1088" s="928"/>
      <c r="K1088" s="928"/>
      <c r="L1088" s="928"/>
      <c r="M1088" s="928"/>
      <c r="N1088" s="928"/>
      <c r="O1088" s="928"/>
      <c r="P1088" s="928"/>
      <c r="Q1088" s="928"/>
      <c r="R1088" s="928"/>
      <c r="S1088" s="928"/>
      <c r="T1088" s="158"/>
      <c r="U1088" s="929" t="s">
        <v>355</v>
      </c>
      <c r="V1088" s="930"/>
      <c r="W1088" s="930"/>
      <c r="X1088" s="930"/>
      <c r="Y1088" s="931"/>
    </row>
    <row r="1089" spans="1:25" ht="20.25" customHeight="1">
      <c r="A1089" s="158"/>
      <c r="B1089" s="715"/>
      <c r="C1089" s="715"/>
      <c r="D1089" s="715"/>
      <c r="E1089" s="979"/>
      <c r="F1089" s="979"/>
      <c r="G1089" s="715"/>
      <c r="H1089" s="158"/>
      <c r="I1089" s="715"/>
      <c r="J1089" s="928"/>
      <c r="K1089" s="928"/>
      <c r="L1089" s="928"/>
      <c r="M1089" s="928"/>
      <c r="N1089" s="928"/>
      <c r="O1089" s="928"/>
      <c r="P1089" s="928"/>
      <c r="Q1089" s="928"/>
      <c r="R1089" s="979"/>
      <c r="S1089" s="979"/>
      <c r="T1089" s="158"/>
      <c r="U1089" s="169"/>
      <c r="V1089" s="158"/>
      <c r="W1089" s="158"/>
      <c r="X1089" s="158"/>
      <c r="Y1089" s="170"/>
    </row>
    <row r="1090" spans="1:25" ht="20.25" customHeight="1">
      <c r="A1090" s="714"/>
      <c r="B1090" s="715"/>
      <c r="C1090" s="167"/>
      <c r="D1090" s="715"/>
      <c r="E1090" s="978"/>
      <c r="F1090" s="978"/>
      <c r="G1090" s="718"/>
      <c r="H1090" s="714"/>
      <c r="I1090" s="715"/>
      <c r="J1090" s="928"/>
      <c r="K1090" s="928"/>
      <c r="L1090" s="928"/>
      <c r="M1090" s="928"/>
      <c r="N1090" s="928"/>
      <c r="O1090" s="928"/>
      <c r="P1090" s="928"/>
      <c r="Q1090" s="928"/>
      <c r="R1090" s="928"/>
      <c r="S1090" s="928"/>
      <c r="T1090" s="158"/>
      <c r="U1090" s="169"/>
      <c r="V1090" s="158"/>
      <c r="W1090" s="158"/>
      <c r="X1090" s="158"/>
      <c r="Y1090" s="170"/>
    </row>
    <row r="1091" spans="1:25" ht="20.25" customHeight="1">
      <c r="A1091" s="714"/>
      <c r="B1091" s="715"/>
      <c r="C1091" s="167"/>
      <c r="D1091" s="715"/>
      <c r="E1091" s="978"/>
      <c r="F1091" s="978"/>
      <c r="G1091" s="718"/>
      <c r="H1091" s="714"/>
      <c r="I1091" s="715"/>
      <c r="J1091" s="928"/>
      <c r="K1091" s="928"/>
      <c r="L1091" s="928"/>
      <c r="M1091" s="928"/>
      <c r="N1091" s="928"/>
      <c r="O1091" s="928"/>
      <c r="P1091" s="928"/>
      <c r="Q1091" s="928"/>
      <c r="R1091" s="928"/>
      <c r="S1091" s="928"/>
      <c r="T1091" s="158"/>
      <c r="U1091" s="169"/>
      <c r="V1091" s="158"/>
      <c r="W1091" s="158"/>
      <c r="X1091" s="158"/>
      <c r="Y1091" s="170"/>
    </row>
    <row r="1092" spans="1:25" ht="20.25" customHeight="1">
      <c r="A1092" s="714"/>
      <c r="B1092" s="715"/>
      <c r="C1092" s="167"/>
      <c r="D1092" s="715"/>
      <c r="E1092" s="978"/>
      <c r="F1092" s="978"/>
      <c r="G1092" s="718"/>
      <c r="H1092" s="714"/>
      <c r="I1092" s="715"/>
      <c r="J1092" s="928"/>
      <c r="K1092" s="928"/>
      <c r="L1092" s="928"/>
      <c r="M1092" s="928"/>
      <c r="N1092" s="928"/>
      <c r="O1092" s="928"/>
      <c r="P1092" s="928"/>
      <c r="Q1092" s="928"/>
      <c r="R1092" s="928"/>
      <c r="S1092" s="928"/>
      <c r="U1092" s="173"/>
      <c r="Y1092" s="174"/>
    </row>
    <row r="1093" spans="1:25" ht="20.25" customHeight="1">
      <c r="A1093" s="714"/>
      <c r="B1093" s="715"/>
      <c r="C1093" s="167"/>
      <c r="D1093" s="715"/>
      <c r="E1093" s="978"/>
      <c r="F1093" s="978"/>
      <c r="G1093" s="718"/>
      <c r="H1093" s="714"/>
      <c r="I1093" s="715"/>
      <c r="J1093" s="928"/>
      <c r="K1093" s="928"/>
      <c r="L1093" s="928"/>
      <c r="M1093" s="928"/>
      <c r="N1093" s="928"/>
      <c r="O1093" s="928"/>
      <c r="P1093" s="928"/>
      <c r="Q1093" s="928"/>
      <c r="R1093" s="928"/>
      <c r="S1093" s="928"/>
      <c r="T1093" s="158"/>
      <c r="U1093" s="929" t="s">
        <v>358</v>
      </c>
      <c r="V1093" s="930"/>
      <c r="W1093" s="930"/>
      <c r="X1093" s="930"/>
      <c r="Y1093" s="931"/>
    </row>
    <row r="1094" spans="1:25" ht="20.25" customHeight="1">
      <c r="A1094" s="714"/>
      <c r="B1094" s="715"/>
      <c r="C1094" s="167"/>
      <c r="D1094" s="715"/>
      <c r="E1094" s="978"/>
      <c r="F1094" s="978"/>
      <c r="G1094" s="718"/>
      <c r="H1094" s="714"/>
      <c r="I1094" s="715"/>
      <c r="J1094" s="928"/>
      <c r="K1094" s="928"/>
      <c r="L1094" s="928"/>
      <c r="M1094" s="928"/>
      <c r="N1094" s="928"/>
      <c r="O1094" s="928"/>
      <c r="P1094" s="928"/>
      <c r="Q1094" s="928"/>
      <c r="R1094" s="928"/>
      <c r="S1094" s="928"/>
      <c r="T1094" s="158"/>
      <c r="U1094" s="492"/>
      <c r="V1094" s="715"/>
      <c r="W1094" s="715"/>
      <c r="X1094" s="715"/>
      <c r="Y1094" s="493"/>
    </row>
    <row r="1095" spans="1:25" ht="20.25" customHeight="1">
      <c r="A1095" s="714"/>
      <c r="B1095" s="715"/>
      <c r="C1095" s="167"/>
      <c r="D1095" s="715"/>
      <c r="E1095" s="978"/>
      <c r="F1095" s="978"/>
      <c r="G1095" s="718"/>
      <c r="H1095" s="714"/>
      <c r="I1095" s="715"/>
      <c r="J1095" s="928"/>
      <c r="K1095" s="928"/>
      <c r="L1095" s="928"/>
      <c r="M1095" s="928"/>
      <c r="N1095" s="928"/>
      <c r="O1095" s="928"/>
      <c r="P1095" s="928"/>
      <c r="Q1095" s="928"/>
      <c r="R1095" s="928"/>
      <c r="S1095" s="928"/>
      <c r="T1095" s="158"/>
      <c r="U1095" s="492"/>
      <c r="V1095" s="715"/>
      <c r="W1095" s="715"/>
      <c r="X1095" s="715"/>
      <c r="Y1095" s="493"/>
    </row>
    <row r="1096" spans="1:25" ht="20.25" customHeight="1">
      <c r="A1096" s="714"/>
      <c r="B1096" s="715"/>
      <c r="C1096" s="167"/>
      <c r="D1096" s="715"/>
      <c r="E1096" s="978"/>
      <c r="F1096" s="978"/>
      <c r="G1096" s="718"/>
      <c r="H1096" s="714"/>
      <c r="I1096" s="715"/>
      <c r="J1096" s="928"/>
      <c r="K1096" s="928"/>
      <c r="L1096" s="928"/>
      <c r="M1096" s="928"/>
      <c r="N1096" s="928"/>
      <c r="O1096" s="928"/>
      <c r="P1096" s="928"/>
      <c r="Q1096" s="928"/>
      <c r="R1096" s="928"/>
      <c r="S1096" s="928"/>
      <c r="U1096" s="173"/>
      <c r="Y1096" s="174"/>
    </row>
    <row r="1097" spans="1:25" ht="20.25" customHeight="1">
      <c r="A1097" s="714"/>
      <c r="B1097" s="715"/>
      <c r="C1097" s="167"/>
      <c r="D1097" s="715"/>
      <c r="E1097" s="978"/>
      <c r="F1097" s="978"/>
      <c r="G1097" s="718"/>
      <c r="H1097" s="714"/>
      <c r="I1097" s="715"/>
      <c r="J1097" s="928"/>
      <c r="K1097" s="928"/>
      <c r="L1097" s="928"/>
      <c r="M1097" s="928"/>
      <c r="N1097" s="928"/>
      <c r="O1097" s="928"/>
      <c r="P1097" s="928"/>
      <c r="Q1097" s="928"/>
      <c r="R1097" s="928"/>
      <c r="S1097" s="928"/>
      <c r="T1097" s="158"/>
      <c r="U1097" s="175"/>
      <c r="V1097" s="176"/>
      <c r="W1097" s="176"/>
      <c r="X1097" s="176"/>
      <c r="Y1097" s="177"/>
    </row>
    <row r="1098" spans="1:25" ht="12" customHeight="1">
      <c r="A1098" s="714"/>
      <c r="B1098" s="715"/>
      <c r="C1098" s="167"/>
      <c r="D1098" s="715"/>
      <c r="E1098" s="718"/>
      <c r="F1098" s="718"/>
      <c r="G1098" s="718"/>
      <c r="H1098" s="714"/>
      <c r="I1098" s="715"/>
      <c r="J1098" s="715"/>
      <c r="K1098" s="715"/>
      <c r="L1098" s="715"/>
      <c r="M1098" s="715"/>
      <c r="N1098" s="715"/>
      <c r="O1098" s="715"/>
      <c r="P1098" s="715"/>
      <c r="Q1098" s="715"/>
      <c r="R1098" s="715"/>
      <c r="S1098" s="715"/>
      <c r="T1098" s="158"/>
      <c r="U1098" s="158"/>
      <c r="V1098" s="158"/>
      <c r="W1098" s="158"/>
      <c r="X1098" s="158"/>
      <c r="Y1098" s="158"/>
    </row>
    <row r="1099" spans="1:25" ht="38.25" customHeight="1">
      <c r="A1099" s="942" t="s">
        <v>360</v>
      </c>
      <c r="B1099" s="943"/>
      <c r="C1099" s="943"/>
      <c r="D1099" s="944"/>
      <c r="E1099" s="929" t="s">
        <v>4</v>
      </c>
      <c r="F1099" s="931"/>
      <c r="G1099" s="945">
        <f>G1066</f>
        <v>46271</v>
      </c>
      <c r="H1099" s="946"/>
      <c r="I1099" s="947"/>
      <c r="J1099" s="929" t="s">
        <v>5</v>
      </c>
      <c r="K1099" s="931"/>
      <c r="L1099" s="948" t="str">
        <f>L1066</f>
        <v>Tilsley</v>
      </c>
      <c r="M1099" s="949"/>
      <c r="N1099" s="949"/>
      <c r="O1099" s="949"/>
      <c r="P1099" s="949"/>
      <c r="Q1099" s="950"/>
      <c r="R1099" s="929" t="s">
        <v>340</v>
      </c>
      <c r="S1099" s="931"/>
      <c r="T1099" s="948" t="str">
        <f>T1066</f>
        <v>Oxfordshire Track and Field League 2026</v>
      </c>
      <c r="U1099" s="949"/>
      <c r="V1099" s="949"/>
      <c r="W1099" s="949"/>
      <c r="X1099" s="949"/>
      <c r="Y1099" s="950"/>
    </row>
    <row r="1100" spans="1:25" ht="38.25" customHeight="1">
      <c r="A1100" s="929" t="s">
        <v>283</v>
      </c>
      <c r="B1100" s="931"/>
      <c r="C1100" s="948" t="str">
        <f>C1067</f>
        <v>Triple Jump U16/U18/U20 Women
(0/0/0 athletes)</v>
      </c>
      <c r="D1100" s="950"/>
      <c r="E1100" s="929" t="s">
        <v>341</v>
      </c>
      <c r="F1100" s="931"/>
      <c r="G1100" s="951">
        <f>G1067</f>
        <v>0.5</v>
      </c>
      <c r="H1100" s="952"/>
      <c r="I1100" s="953"/>
      <c r="J1100" s="929" t="s">
        <v>342</v>
      </c>
      <c r="K1100" s="930"/>
      <c r="L1100" s="956" t="str">
        <f>L1067</f>
        <v>n/a</v>
      </c>
      <c r="M1100" s="957"/>
      <c r="N1100" s="948" t="s">
        <v>361</v>
      </c>
      <c r="O1100" s="949"/>
      <c r="P1100" s="949"/>
      <c r="Q1100" s="949"/>
      <c r="R1100" s="949"/>
      <c r="S1100" s="949"/>
      <c r="T1100" s="949"/>
      <c r="U1100" s="949"/>
      <c r="V1100" s="949"/>
      <c r="W1100" s="949"/>
      <c r="X1100" s="949"/>
      <c r="Y1100" s="950"/>
    </row>
    <row r="1101" spans="1:25" ht="20.25" customHeight="1">
      <c r="A1101" s="158"/>
      <c r="B1101" s="158"/>
      <c r="C1101" s="158"/>
      <c r="D1101" s="159"/>
      <c r="E1101" s="715"/>
      <c r="F1101" s="715"/>
      <c r="G1101" s="160"/>
      <c r="H1101" s="160"/>
      <c r="I1101" s="715"/>
      <c r="J1101" s="715"/>
      <c r="K1101" s="713"/>
      <c r="L1101" s="713"/>
      <c r="M1101" s="713"/>
      <c r="N1101" s="161"/>
      <c r="O1101" s="161"/>
      <c r="P1101" s="162"/>
      <c r="Q1101" s="161"/>
      <c r="R1101" s="163"/>
      <c r="S1101" s="163"/>
      <c r="T1101" s="163"/>
      <c r="U1101" s="163"/>
      <c r="V1101" s="163"/>
      <c r="W1101" s="163"/>
      <c r="X1101" s="163"/>
      <c r="Y1101" s="163"/>
    </row>
    <row r="1102" spans="1:25" ht="38.25" customHeight="1">
      <c r="A1102" s="958" t="s">
        <v>344</v>
      </c>
      <c r="B1102" s="960" t="s">
        <v>302</v>
      </c>
      <c r="C1102" s="960" t="s">
        <v>345</v>
      </c>
      <c r="D1102" s="960" t="s">
        <v>346</v>
      </c>
      <c r="E1102" s="962" t="s">
        <v>362</v>
      </c>
      <c r="F1102" s="963"/>
      <c r="G1102" s="962" t="s">
        <v>363</v>
      </c>
      <c r="H1102" s="963"/>
      <c r="I1102" s="962" t="s">
        <v>364</v>
      </c>
      <c r="J1102" s="963"/>
      <c r="K1102" s="962" t="s">
        <v>365</v>
      </c>
      <c r="L1102" s="963"/>
      <c r="M1102" s="987" t="s">
        <v>366</v>
      </c>
      <c r="N1102" s="988"/>
      <c r="O1102" s="962" t="s">
        <v>367</v>
      </c>
      <c r="P1102" s="963"/>
      <c r="Q1102" s="962" t="s">
        <v>368</v>
      </c>
      <c r="R1102" s="963"/>
      <c r="S1102" s="962" t="s">
        <v>369</v>
      </c>
      <c r="T1102" s="963"/>
      <c r="U1102" s="962" t="s">
        <v>370</v>
      </c>
      <c r="V1102" s="963"/>
      <c r="W1102" s="938" t="s">
        <v>350</v>
      </c>
      <c r="X1102" s="940" t="s">
        <v>351</v>
      </c>
      <c r="Y1102" s="941"/>
    </row>
    <row r="1103" spans="1:25" ht="20.25" customHeight="1">
      <c r="A1103" s="959"/>
      <c r="B1103" s="961"/>
      <c r="C1103" s="961"/>
      <c r="D1103" s="961"/>
      <c r="E1103" s="940" t="s">
        <v>352</v>
      </c>
      <c r="F1103" s="941"/>
      <c r="G1103" s="940" t="s">
        <v>352</v>
      </c>
      <c r="H1103" s="941"/>
      <c r="I1103" s="940" t="s">
        <v>352</v>
      </c>
      <c r="J1103" s="941"/>
      <c r="K1103" s="940" t="s">
        <v>352</v>
      </c>
      <c r="L1103" s="941"/>
      <c r="M1103" s="989"/>
      <c r="N1103" s="990"/>
      <c r="O1103" s="940" t="s">
        <v>352</v>
      </c>
      <c r="P1103" s="941"/>
      <c r="Q1103" s="940" t="s">
        <v>352</v>
      </c>
      <c r="R1103" s="941"/>
      <c r="S1103" s="940" t="s">
        <v>352</v>
      </c>
      <c r="T1103" s="941"/>
      <c r="U1103" s="940" t="s">
        <v>352</v>
      </c>
      <c r="V1103" s="941"/>
      <c r="W1103" s="939"/>
      <c r="X1103" s="719" t="s">
        <v>71</v>
      </c>
      <c r="Y1103" s="719" t="s">
        <v>65</v>
      </c>
    </row>
    <row r="1104" spans="1:25" ht="24" customHeight="1">
      <c r="A1104" s="717">
        <v>17</v>
      </c>
      <c r="B1104" s="755" t="str" cm="1">
        <f t="array" ref="B1104">IFERROR(_xlfn.DROP(_xlfn.VSTACK(_xlfn.ANCHORARRAY(DataCalcs!CA413),_xlfn.ANCHORARRAY(DataCalcs!CA495),_xlfn.ANCHORARRAY(DataCalcs!CA577)),16),"")</f>
        <v/>
      </c>
      <c r="C1104" s="754"/>
      <c r="D1104" s="754"/>
      <c r="E1104" s="934"/>
      <c r="F1104" s="935"/>
      <c r="G1104" s="934"/>
      <c r="H1104" s="935"/>
      <c r="I1104" s="934"/>
      <c r="J1104" s="935"/>
      <c r="K1104" s="929" t="s">
        <v>371</v>
      </c>
      <c r="L1104" s="931"/>
      <c r="M1104" s="929" t="s">
        <v>371</v>
      </c>
      <c r="N1104" s="931"/>
      <c r="O1104" s="929" t="s">
        <v>371</v>
      </c>
      <c r="P1104" s="931"/>
      <c r="Q1104" s="929" t="s">
        <v>371</v>
      </c>
      <c r="R1104" s="931"/>
      <c r="S1104" s="929" t="s">
        <v>371</v>
      </c>
      <c r="T1104" s="931"/>
      <c r="U1104" s="968"/>
      <c r="V1104" s="957"/>
      <c r="W1104" s="720"/>
      <c r="X1104" s="720"/>
      <c r="Y1104" s="720"/>
    </row>
    <row r="1105" spans="1:25" ht="24" customHeight="1">
      <c r="A1105" s="717">
        <v>18</v>
      </c>
      <c r="B1105" s="755"/>
      <c r="C1105" s="754"/>
      <c r="D1105" s="754"/>
      <c r="E1105" s="934"/>
      <c r="F1105" s="935"/>
      <c r="G1105" s="934"/>
      <c r="H1105" s="935"/>
      <c r="I1105" s="934"/>
      <c r="J1105" s="935"/>
      <c r="K1105" s="929" t="s">
        <v>371</v>
      </c>
      <c r="L1105" s="931"/>
      <c r="M1105" s="929" t="s">
        <v>371</v>
      </c>
      <c r="N1105" s="931"/>
      <c r="O1105" s="929" t="s">
        <v>371</v>
      </c>
      <c r="P1105" s="931"/>
      <c r="Q1105" s="929" t="s">
        <v>371</v>
      </c>
      <c r="R1105" s="931"/>
      <c r="S1105" s="929" t="s">
        <v>371</v>
      </c>
      <c r="T1105" s="931"/>
      <c r="U1105" s="968"/>
      <c r="V1105" s="957"/>
      <c r="W1105" s="720"/>
      <c r="X1105" s="720"/>
      <c r="Y1105" s="720"/>
    </row>
    <row r="1106" spans="1:25" ht="24" customHeight="1">
      <c r="A1106" s="720">
        <v>19</v>
      </c>
      <c r="B1106" s="755"/>
      <c r="C1106" s="754"/>
      <c r="D1106" s="754"/>
      <c r="E1106" s="934"/>
      <c r="F1106" s="935"/>
      <c r="G1106" s="934"/>
      <c r="H1106" s="935"/>
      <c r="I1106" s="934"/>
      <c r="J1106" s="935"/>
      <c r="K1106" s="929" t="s">
        <v>371</v>
      </c>
      <c r="L1106" s="931"/>
      <c r="M1106" s="929" t="s">
        <v>371</v>
      </c>
      <c r="N1106" s="931"/>
      <c r="O1106" s="929" t="s">
        <v>371</v>
      </c>
      <c r="P1106" s="931"/>
      <c r="Q1106" s="929" t="s">
        <v>371</v>
      </c>
      <c r="R1106" s="931"/>
      <c r="S1106" s="929" t="s">
        <v>371</v>
      </c>
      <c r="T1106" s="931"/>
      <c r="U1106" s="968"/>
      <c r="V1106" s="957"/>
      <c r="W1106" s="720"/>
      <c r="X1106" s="720"/>
      <c r="Y1106" s="720"/>
    </row>
    <row r="1107" spans="1:25" ht="24" customHeight="1">
      <c r="A1107" s="720">
        <v>20</v>
      </c>
      <c r="B1107" s="755"/>
      <c r="C1107" s="754"/>
      <c r="D1107" s="754"/>
      <c r="E1107" s="934"/>
      <c r="F1107" s="935"/>
      <c r="G1107" s="934"/>
      <c r="H1107" s="935"/>
      <c r="I1107" s="934"/>
      <c r="J1107" s="935"/>
      <c r="K1107" s="929" t="s">
        <v>371</v>
      </c>
      <c r="L1107" s="931"/>
      <c r="M1107" s="929" t="s">
        <v>371</v>
      </c>
      <c r="N1107" s="931"/>
      <c r="O1107" s="929" t="s">
        <v>371</v>
      </c>
      <c r="P1107" s="931"/>
      <c r="Q1107" s="929" t="s">
        <v>371</v>
      </c>
      <c r="R1107" s="931"/>
      <c r="S1107" s="929" t="s">
        <v>371</v>
      </c>
      <c r="T1107" s="931"/>
      <c r="U1107" s="968"/>
      <c r="V1107" s="957"/>
      <c r="W1107" s="720"/>
      <c r="X1107" s="720"/>
      <c r="Y1107" s="720"/>
    </row>
    <row r="1108" spans="1:25" ht="24" customHeight="1">
      <c r="A1108" s="720">
        <v>21</v>
      </c>
      <c r="B1108" s="755"/>
      <c r="C1108" s="754"/>
      <c r="D1108" s="754"/>
      <c r="E1108" s="934"/>
      <c r="F1108" s="935"/>
      <c r="G1108" s="934"/>
      <c r="H1108" s="935"/>
      <c r="I1108" s="934"/>
      <c r="J1108" s="935"/>
      <c r="K1108" s="929" t="s">
        <v>371</v>
      </c>
      <c r="L1108" s="931"/>
      <c r="M1108" s="929" t="s">
        <v>371</v>
      </c>
      <c r="N1108" s="931"/>
      <c r="O1108" s="929" t="s">
        <v>371</v>
      </c>
      <c r="P1108" s="931"/>
      <c r="Q1108" s="929" t="s">
        <v>371</v>
      </c>
      <c r="R1108" s="931"/>
      <c r="S1108" s="929" t="s">
        <v>371</v>
      </c>
      <c r="T1108" s="931"/>
      <c r="U1108" s="968"/>
      <c r="V1108" s="957"/>
      <c r="W1108" s="720"/>
      <c r="X1108" s="720"/>
      <c r="Y1108" s="720"/>
    </row>
    <row r="1109" spans="1:25" ht="24" customHeight="1">
      <c r="A1109" s="720">
        <v>22</v>
      </c>
      <c r="B1109" s="755"/>
      <c r="C1109" s="754"/>
      <c r="D1109" s="754"/>
      <c r="E1109" s="934"/>
      <c r="F1109" s="935"/>
      <c r="G1109" s="934"/>
      <c r="H1109" s="935"/>
      <c r="I1109" s="934"/>
      <c r="J1109" s="935"/>
      <c r="K1109" s="929" t="s">
        <v>371</v>
      </c>
      <c r="L1109" s="931"/>
      <c r="M1109" s="929" t="s">
        <v>371</v>
      </c>
      <c r="N1109" s="931"/>
      <c r="O1109" s="929" t="s">
        <v>371</v>
      </c>
      <c r="P1109" s="931"/>
      <c r="Q1109" s="929" t="s">
        <v>371</v>
      </c>
      <c r="R1109" s="931"/>
      <c r="S1109" s="929" t="s">
        <v>371</v>
      </c>
      <c r="T1109" s="931"/>
      <c r="U1109" s="968"/>
      <c r="V1109" s="957"/>
      <c r="W1109" s="720"/>
      <c r="X1109" s="720"/>
      <c r="Y1109" s="720"/>
    </row>
    <row r="1110" spans="1:25" ht="24" customHeight="1">
      <c r="A1110" s="720">
        <v>23</v>
      </c>
      <c r="B1110" s="755"/>
      <c r="C1110" s="754"/>
      <c r="D1110" s="754"/>
      <c r="E1110" s="934"/>
      <c r="F1110" s="935"/>
      <c r="G1110" s="934"/>
      <c r="H1110" s="935"/>
      <c r="I1110" s="934"/>
      <c r="J1110" s="935"/>
      <c r="K1110" s="929" t="s">
        <v>371</v>
      </c>
      <c r="L1110" s="931"/>
      <c r="M1110" s="929" t="s">
        <v>371</v>
      </c>
      <c r="N1110" s="931"/>
      <c r="O1110" s="929" t="s">
        <v>371</v>
      </c>
      <c r="P1110" s="931"/>
      <c r="Q1110" s="929" t="s">
        <v>371</v>
      </c>
      <c r="R1110" s="931"/>
      <c r="S1110" s="929" t="s">
        <v>371</v>
      </c>
      <c r="T1110" s="931"/>
      <c r="U1110" s="968"/>
      <c r="V1110" s="957"/>
      <c r="W1110" s="720"/>
      <c r="X1110" s="720"/>
      <c r="Y1110" s="720"/>
    </row>
    <row r="1111" spans="1:25" ht="24" customHeight="1">
      <c r="A1111" s="720">
        <v>24</v>
      </c>
      <c r="B1111" s="755"/>
      <c r="C1111" s="754"/>
      <c r="D1111" s="754"/>
      <c r="E1111" s="934"/>
      <c r="F1111" s="935"/>
      <c r="G1111" s="934"/>
      <c r="H1111" s="935"/>
      <c r="I1111" s="934"/>
      <c r="J1111" s="935"/>
      <c r="K1111" s="929" t="s">
        <v>371</v>
      </c>
      <c r="L1111" s="931"/>
      <c r="M1111" s="929" t="s">
        <v>371</v>
      </c>
      <c r="N1111" s="931"/>
      <c r="O1111" s="929" t="s">
        <v>371</v>
      </c>
      <c r="P1111" s="931"/>
      <c r="Q1111" s="929" t="s">
        <v>371</v>
      </c>
      <c r="R1111" s="931"/>
      <c r="S1111" s="929" t="s">
        <v>371</v>
      </c>
      <c r="T1111" s="931"/>
      <c r="U1111" s="968"/>
      <c r="V1111" s="957"/>
      <c r="W1111" s="720"/>
      <c r="X1111" s="720"/>
      <c r="Y1111" s="720"/>
    </row>
    <row r="1112" spans="1:25" ht="24" customHeight="1">
      <c r="A1112" s="720">
        <v>25</v>
      </c>
      <c r="B1112" s="755"/>
      <c r="C1112" s="754"/>
      <c r="D1112" s="754"/>
      <c r="E1112" s="934"/>
      <c r="F1112" s="935"/>
      <c r="G1112" s="934"/>
      <c r="H1112" s="935"/>
      <c r="I1112" s="934"/>
      <c r="J1112" s="935"/>
      <c r="K1112" s="929" t="s">
        <v>371</v>
      </c>
      <c r="L1112" s="931"/>
      <c r="M1112" s="929" t="s">
        <v>371</v>
      </c>
      <c r="N1112" s="931"/>
      <c r="O1112" s="929" t="s">
        <v>371</v>
      </c>
      <c r="P1112" s="931"/>
      <c r="Q1112" s="929" t="s">
        <v>371</v>
      </c>
      <c r="R1112" s="931"/>
      <c r="S1112" s="929" t="s">
        <v>371</v>
      </c>
      <c r="T1112" s="931"/>
      <c r="U1112" s="968"/>
      <c r="V1112" s="957"/>
      <c r="W1112" s="720"/>
      <c r="X1112" s="720"/>
      <c r="Y1112" s="720"/>
    </row>
    <row r="1113" spans="1:25" ht="24" customHeight="1">
      <c r="A1113" s="720">
        <v>26</v>
      </c>
      <c r="B1113" s="755"/>
      <c r="C1113" s="754"/>
      <c r="D1113" s="754"/>
      <c r="E1113" s="934"/>
      <c r="F1113" s="935"/>
      <c r="G1113" s="934"/>
      <c r="H1113" s="935"/>
      <c r="I1113" s="934"/>
      <c r="J1113" s="935"/>
      <c r="K1113" s="929" t="s">
        <v>371</v>
      </c>
      <c r="L1113" s="931"/>
      <c r="M1113" s="929" t="s">
        <v>371</v>
      </c>
      <c r="N1113" s="931"/>
      <c r="O1113" s="929" t="s">
        <v>371</v>
      </c>
      <c r="P1113" s="931"/>
      <c r="Q1113" s="929" t="s">
        <v>371</v>
      </c>
      <c r="R1113" s="931"/>
      <c r="S1113" s="929" t="s">
        <v>371</v>
      </c>
      <c r="T1113" s="931"/>
      <c r="U1113" s="968"/>
      <c r="V1113" s="957"/>
      <c r="W1113" s="720"/>
      <c r="X1113" s="720"/>
      <c r="Y1113" s="720"/>
    </row>
    <row r="1114" spans="1:25" ht="24" customHeight="1">
      <c r="A1114" s="720">
        <v>27</v>
      </c>
      <c r="B1114" s="755"/>
      <c r="C1114" s="754"/>
      <c r="D1114" s="754"/>
      <c r="E1114" s="934"/>
      <c r="F1114" s="935"/>
      <c r="G1114" s="934"/>
      <c r="H1114" s="935"/>
      <c r="I1114" s="934"/>
      <c r="J1114" s="935"/>
      <c r="K1114" s="929" t="s">
        <v>371</v>
      </c>
      <c r="L1114" s="931"/>
      <c r="M1114" s="929" t="s">
        <v>371</v>
      </c>
      <c r="N1114" s="931"/>
      <c r="O1114" s="929" t="s">
        <v>371</v>
      </c>
      <c r="P1114" s="931"/>
      <c r="Q1114" s="929" t="s">
        <v>371</v>
      </c>
      <c r="R1114" s="931"/>
      <c r="S1114" s="929" t="s">
        <v>371</v>
      </c>
      <c r="T1114" s="931"/>
      <c r="U1114" s="968"/>
      <c r="V1114" s="957"/>
      <c r="W1114" s="720"/>
      <c r="X1114" s="720"/>
      <c r="Y1114" s="720"/>
    </row>
    <row r="1115" spans="1:25" ht="24" customHeight="1">
      <c r="A1115" s="720">
        <v>28</v>
      </c>
      <c r="B1115" s="755"/>
      <c r="C1115" s="754"/>
      <c r="D1115" s="754"/>
      <c r="E1115" s="934"/>
      <c r="F1115" s="935"/>
      <c r="G1115" s="934"/>
      <c r="H1115" s="935"/>
      <c r="I1115" s="934"/>
      <c r="J1115" s="935"/>
      <c r="K1115" s="929" t="s">
        <v>371</v>
      </c>
      <c r="L1115" s="931"/>
      <c r="M1115" s="929" t="s">
        <v>371</v>
      </c>
      <c r="N1115" s="931"/>
      <c r="O1115" s="929" t="s">
        <v>371</v>
      </c>
      <c r="P1115" s="931"/>
      <c r="Q1115" s="929" t="s">
        <v>371</v>
      </c>
      <c r="R1115" s="931"/>
      <c r="S1115" s="929" t="s">
        <v>371</v>
      </c>
      <c r="T1115" s="931"/>
      <c r="U1115" s="968"/>
      <c r="V1115" s="957"/>
      <c r="W1115" s="716"/>
      <c r="X1115" s="716"/>
      <c r="Y1115" s="716"/>
    </row>
    <row r="1116" spans="1:25" ht="24" customHeight="1">
      <c r="A1116" s="720">
        <v>29</v>
      </c>
      <c r="B1116" s="755"/>
      <c r="C1116" s="754"/>
      <c r="D1116" s="754"/>
      <c r="E1116" s="934"/>
      <c r="F1116" s="935"/>
      <c r="G1116" s="934"/>
      <c r="H1116" s="935"/>
      <c r="I1116" s="934"/>
      <c r="J1116" s="935"/>
      <c r="K1116" s="929" t="s">
        <v>371</v>
      </c>
      <c r="L1116" s="931"/>
      <c r="M1116" s="929" t="s">
        <v>371</v>
      </c>
      <c r="N1116" s="931"/>
      <c r="O1116" s="929" t="s">
        <v>371</v>
      </c>
      <c r="P1116" s="931"/>
      <c r="Q1116" s="929" t="s">
        <v>371</v>
      </c>
      <c r="R1116" s="931"/>
      <c r="S1116" s="929" t="s">
        <v>371</v>
      </c>
      <c r="T1116" s="931"/>
      <c r="U1116" s="968"/>
      <c r="V1116" s="957"/>
      <c r="W1116" s="720"/>
      <c r="X1116" s="720"/>
      <c r="Y1116" s="720"/>
    </row>
    <row r="1117" spans="1:25" ht="24" customHeight="1">
      <c r="A1117" s="720">
        <v>30</v>
      </c>
      <c r="B1117" s="755"/>
      <c r="C1117" s="754"/>
      <c r="D1117" s="754"/>
      <c r="E1117" s="934"/>
      <c r="F1117" s="935"/>
      <c r="G1117" s="934"/>
      <c r="H1117" s="935"/>
      <c r="I1117" s="934"/>
      <c r="J1117" s="935"/>
      <c r="K1117" s="929" t="s">
        <v>371</v>
      </c>
      <c r="L1117" s="931"/>
      <c r="M1117" s="929" t="s">
        <v>371</v>
      </c>
      <c r="N1117" s="931"/>
      <c r="O1117" s="929" t="s">
        <v>371</v>
      </c>
      <c r="P1117" s="931"/>
      <c r="Q1117" s="929" t="s">
        <v>371</v>
      </c>
      <c r="R1117" s="931"/>
      <c r="S1117" s="929" t="s">
        <v>371</v>
      </c>
      <c r="T1117" s="931"/>
      <c r="U1117" s="968"/>
      <c r="V1117" s="957"/>
      <c r="W1117" s="720"/>
      <c r="X1117" s="720"/>
      <c r="Y1117" s="720"/>
    </row>
    <row r="1118" spans="1:25" ht="24" customHeight="1">
      <c r="A1118" s="720">
        <v>31</v>
      </c>
      <c r="B1118" s="755"/>
      <c r="C1118" s="754"/>
      <c r="D1118" s="754"/>
      <c r="E1118" s="934"/>
      <c r="F1118" s="935"/>
      <c r="G1118" s="934"/>
      <c r="H1118" s="935"/>
      <c r="I1118" s="934"/>
      <c r="J1118" s="935"/>
      <c r="K1118" s="929" t="s">
        <v>371</v>
      </c>
      <c r="L1118" s="931"/>
      <c r="M1118" s="929" t="s">
        <v>371</v>
      </c>
      <c r="N1118" s="931"/>
      <c r="O1118" s="929" t="s">
        <v>371</v>
      </c>
      <c r="P1118" s="931"/>
      <c r="Q1118" s="929" t="s">
        <v>371</v>
      </c>
      <c r="R1118" s="931"/>
      <c r="S1118" s="929" t="s">
        <v>371</v>
      </c>
      <c r="T1118" s="931"/>
      <c r="U1118" s="968"/>
      <c r="V1118" s="957"/>
      <c r="W1118" s="720"/>
      <c r="X1118" s="720"/>
      <c r="Y1118" s="720"/>
    </row>
    <row r="1119" spans="1:25" ht="24" customHeight="1">
      <c r="A1119" s="720">
        <v>32</v>
      </c>
      <c r="B1119" s="755"/>
      <c r="C1119" s="754"/>
      <c r="D1119" s="754"/>
      <c r="E1119" s="934"/>
      <c r="F1119" s="935"/>
      <c r="G1119" s="934"/>
      <c r="H1119" s="935"/>
      <c r="I1119" s="934"/>
      <c r="J1119" s="935"/>
      <c r="K1119" s="929" t="s">
        <v>371</v>
      </c>
      <c r="L1119" s="931"/>
      <c r="M1119" s="929" t="s">
        <v>371</v>
      </c>
      <c r="N1119" s="931"/>
      <c r="O1119" s="929" t="s">
        <v>371</v>
      </c>
      <c r="P1119" s="931"/>
      <c r="Q1119" s="929" t="s">
        <v>371</v>
      </c>
      <c r="R1119" s="931"/>
      <c r="S1119" s="929" t="s">
        <v>371</v>
      </c>
      <c r="T1119" s="931"/>
      <c r="U1119" s="968"/>
      <c r="V1119" s="957"/>
      <c r="W1119" s="720"/>
      <c r="X1119" s="720"/>
      <c r="Y1119" s="720"/>
    </row>
    <row r="1120" spans="1:25" ht="20.25" customHeight="1">
      <c r="A1120" s="158"/>
      <c r="B1120" s="158"/>
      <c r="C1120" s="167"/>
      <c r="D1120" s="167"/>
      <c r="E1120" s="158"/>
      <c r="F1120" s="158"/>
      <c r="G1120" s="158"/>
      <c r="H1120" s="158"/>
      <c r="I1120" s="158"/>
      <c r="J1120" s="158"/>
      <c r="K1120" s="158"/>
      <c r="L1120" s="158"/>
      <c r="M1120" s="158"/>
      <c r="N1120" s="158"/>
      <c r="O1120" s="158"/>
      <c r="P1120" s="158"/>
      <c r="Q1120" s="158"/>
      <c r="R1120" s="158"/>
      <c r="S1120" s="158"/>
      <c r="T1120" s="158"/>
      <c r="U1120" s="158"/>
      <c r="V1120" s="158"/>
      <c r="W1120" s="158"/>
      <c r="X1120" s="158"/>
      <c r="Y1120" s="158"/>
    </row>
    <row r="1121" spans="1:25" ht="20.25" customHeight="1">
      <c r="A1121" s="928"/>
      <c r="B1121" s="928"/>
      <c r="C1121" s="928"/>
      <c r="D1121" s="928"/>
      <c r="E1121" s="928"/>
      <c r="F1121" s="928"/>
      <c r="G1121" s="715"/>
      <c r="H1121" s="928"/>
      <c r="I1121" s="928"/>
      <c r="J1121" s="928"/>
      <c r="K1121" s="928"/>
      <c r="L1121" s="928"/>
      <c r="M1121" s="928"/>
      <c r="N1121" s="928"/>
      <c r="O1121" s="928"/>
      <c r="P1121" s="928"/>
      <c r="Q1121" s="928"/>
      <c r="R1121" s="928"/>
      <c r="S1121" s="928"/>
      <c r="T1121" s="158"/>
      <c r="U1121" s="929" t="s">
        <v>355</v>
      </c>
      <c r="V1121" s="930"/>
      <c r="W1121" s="930"/>
      <c r="X1121" s="930"/>
      <c r="Y1121" s="931"/>
    </row>
    <row r="1122" spans="1:25" ht="20.25" customHeight="1">
      <c r="A1122" s="158"/>
      <c r="B1122" s="715"/>
      <c r="C1122" s="715"/>
      <c r="D1122" s="715"/>
      <c r="E1122" s="979"/>
      <c r="F1122" s="979"/>
      <c r="G1122" s="715"/>
      <c r="H1122" s="158"/>
      <c r="I1122" s="715"/>
      <c r="J1122" s="928"/>
      <c r="K1122" s="928"/>
      <c r="L1122" s="928"/>
      <c r="M1122" s="928"/>
      <c r="N1122" s="928"/>
      <c r="O1122" s="928"/>
      <c r="P1122" s="928"/>
      <c r="Q1122" s="928"/>
      <c r="R1122" s="979"/>
      <c r="S1122" s="979"/>
      <c r="T1122" s="158"/>
      <c r="U1122" s="169"/>
      <c r="V1122" s="158"/>
      <c r="W1122" s="158"/>
      <c r="X1122" s="158"/>
      <c r="Y1122" s="170"/>
    </row>
    <row r="1123" spans="1:25" ht="20.25" customHeight="1">
      <c r="A1123" s="714"/>
      <c r="B1123" s="715"/>
      <c r="C1123" s="167"/>
      <c r="D1123" s="715"/>
      <c r="E1123" s="978"/>
      <c r="F1123" s="978"/>
      <c r="G1123" s="718"/>
      <c r="H1123" s="714"/>
      <c r="I1123" s="715"/>
      <c r="J1123" s="928"/>
      <c r="K1123" s="928"/>
      <c r="L1123" s="928"/>
      <c r="M1123" s="928"/>
      <c r="N1123" s="928"/>
      <c r="O1123" s="928"/>
      <c r="P1123" s="928"/>
      <c r="Q1123" s="928"/>
      <c r="R1123" s="928"/>
      <c r="S1123" s="928"/>
      <c r="T1123" s="158"/>
      <c r="U1123" s="169"/>
      <c r="V1123" s="158"/>
      <c r="W1123" s="158"/>
      <c r="X1123" s="158"/>
      <c r="Y1123" s="170"/>
    </row>
    <row r="1124" spans="1:25" ht="20.25" customHeight="1">
      <c r="A1124" s="714"/>
      <c r="B1124" s="715"/>
      <c r="C1124" s="167"/>
      <c r="D1124" s="715"/>
      <c r="E1124" s="978"/>
      <c r="F1124" s="978"/>
      <c r="G1124" s="718"/>
      <c r="H1124" s="714"/>
      <c r="I1124" s="715"/>
      <c r="J1124" s="928"/>
      <c r="K1124" s="928"/>
      <c r="L1124" s="928"/>
      <c r="M1124" s="928"/>
      <c r="N1124" s="928"/>
      <c r="O1124" s="928"/>
      <c r="P1124" s="928"/>
      <c r="Q1124" s="928"/>
      <c r="R1124" s="928"/>
      <c r="S1124" s="928"/>
      <c r="T1124" s="158"/>
      <c r="U1124" s="169"/>
      <c r="V1124" s="158"/>
      <c r="W1124" s="158"/>
      <c r="X1124" s="158"/>
      <c r="Y1124" s="170"/>
    </row>
    <row r="1125" spans="1:25" ht="20.25" customHeight="1">
      <c r="A1125" s="714"/>
      <c r="B1125" s="715"/>
      <c r="C1125" s="167"/>
      <c r="D1125" s="715"/>
      <c r="E1125" s="978"/>
      <c r="F1125" s="978"/>
      <c r="G1125" s="718"/>
      <c r="H1125" s="714"/>
      <c r="I1125" s="715"/>
      <c r="J1125" s="928"/>
      <c r="K1125" s="928"/>
      <c r="L1125" s="928"/>
      <c r="M1125" s="928"/>
      <c r="N1125" s="928"/>
      <c r="O1125" s="928"/>
      <c r="P1125" s="928"/>
      <c r="Q1125" s="928"/>
      <c r="R1125" s="928"/>
      <c r="S1125" s="928"/>
      <c r="U1125" s="173"/>
      <c r="Y1125" s="174"/>
    </row>
    <row r="1126" spans="1:25" ht="20.25" customHeight="1">
      <c r="A1126" s="714"/>
      <c r="B1126" s="715"/>
      <c r="C1126" s="167"/>
      <c r="D1126" s="715"/>
      <c r="E1126" s="978"/>
      <c r="F1126" s="978"/>
      <c r="G1126" s="718"/>
      <c r="H1126" s="714"/>
      <c r="I1126" s="715"/>
      <c r="J1126" s="928"/>
      <c r="K1126" s="928"/>
      <c r="L1126" s="928"/>
      <c r="M1126" s="928"/>
      <c r="N1126" s="928"/>
      <c r="O1126" s="928"/>
      <c r="P1126" s="928"/>
      <c r="Q1126" s="928"/>
      <c r="R1126" s="928"/>
      <c r="S1126" s="928"/>
      <c r="T1126" s="158"/>
      <c r="U1126" s="929" t="s">
        <v>358</v>
      </c>
      <c r="V1126" s="930"/>
      <c r="W1126" s="930"/>
      <c r="X1126" s="930"/>
      <c r="Y1126" s="931"/>
    </row>
    <row r="1127" spans="1:25" ht="20.25" customHeight="1">
      <c r="A1127" s="714"/>
      <c r="B1127" s="715"/>
      <c r="C1127" s="167"/>
      <c r="D1127" s="715"/>
      <c r="E1127" s="978"/>
      <c r="F1127" s="978"/>
      <c r="G1127" s="718"/>
      <c r="H1127" s="714"/>
      <c r="I1127" s="715"/>
      <c r="J1127" s="928"/>
      <c r="K1127" s="928"/>
      <c r="L1127" s="928"/>
      <c r="M1127" s="928"/>
      <c r="N1127" s="928"/>
      <c r="O1127" s="928"/>
      <c r="P1127" s="928"/>
      <c r="Q1127" s="928"/>
      <c r="R1127" s="928"/>
      <c r="S1127" s="928"/>
      <c r="T1127" s="158"/>
      <c r="U1127" s="492"/>
      <c r="V1127" s="715"/>
      <c r="W1127" s="715"/>
      <c r="X1127" s="715"/>
      <c r="Y1127" s="493"/>
    </row>
    <row r="1128" spans="1:25" ht="20.25" customHeight="1">
      <c r="A1128" s="714"/>
      <c r="B1128" s="715"/>
      <c r="C1128" s="167"/>
      <c r="D1128" s="715"/>
      <c r="E1128" s="978"/>
      <c r="F1128" s="978"/>
      <c r="G1128" s="718"/>
      <c r="H1128" s="714"/>
      <c r="I1128" s="715"/>
      <c r="J1128" s="928"/>
      <c r="K1128" s="928"/>
      <c r="L1128" s="928"/>
      <c r="M1128" s="928"/>
      <c r="N1128" s="928"/>
      <c r="O1128" s="928"/>
      <c r="P1128" s="928"/>
      <c r="Q1128" s="928"/>
      <c r="R1128" s="928"/>
      <c r="S1128" s="928"/>
      <c r="T1128" s="158"/>
      <c r="U1128" s="492"/>
      <c r="V1128" s="715"/>
      <c r="W1128" s="715"/>
      <c r="X1128" s="715"/>
      <c r="Y1128" s="493"/>
    </row>
    <row r="1129" spans="1:25" ht="20.25" customHeight="1">
      <c r="A1129" s="714"/>
      <c r="B1129" s="715"/>
      <c r="C1129" s="167"/>
      <c r="D1129" s="715"/>
      <c r="E1129" s="978"/>
      <c r="F1129" s="978"/>
      <c r="G1129" s="718"/>
      <c r="H1129" s="714"/>
      <c r="I1129" s="715"/>
      <c r="J1129" s="928"/>
      <c r="K1129" s="928"/>
      <c r="L1129" s="928"/>
      <c r="M1129" s="928"/>
      <c r="N1129" s="928"/>
      <c r="O1129" s="928"/>
      <c r="P1129" s="928"/>
      <c r="Q1129" s="928"/>
      <c r="R1129" s="928"/>
      <c r="S1129" s="928"/>
      <c r="U1129" s="173"/>
      <c r="Y1129" s="174"/>
    </row>
    <row r="1130" spans="1:25" ht="20.25" customHeight="1">
      <c r="A1130" s="714"/>
      <c r="B1130" s="715"/>
      <c r="C1130" s="167"/>
      <c r="D1130" s="715"/>
      <c r="E1130" s="978"/>
      <c r="F1130" s="978"/>
      <c r="G1130" s="718"/>
      <c r="H1130" s="714"/>
      <c r="I1130" s="715"/>
      <c r="J1130" s="928"/>
      <c r="K1130" s="928"/>
      <c r="L1130" s="928"/>
      <c r="M1130" s="928"/>
      <c r="N1130" s="928"/>
      <c r="O1130" s="928"/>
      <c r="P1130" s="928"/>
      <c r="Q1130" s="928"/>
      <c r="R1130" s="928"/>
      <c r="S1130" s="928"/>
      <c r="T1130" s="158"/>
      <c r="U1130" s="175"/>
      <c r="V1130" s="176"/>
      <c r="W1130" s="176"/>
      <c r="X1130" s="176"/>
      <c r="Y1130" s="177"/>
    </row>
    <row r="1131" spans="1:25" ht="12" customHeight="1">
      <c r="A1131" s="714"/>
      <c r="B1131" s="715"/>
      <c r="C1131" s="167"/>
      <c r="D1131" s="715"/>
      <c r="E1131" s="718"/>
      <c r="F1131" s="718"/>
      <c r="G1131" s="718"/>
      <c r="H1131" s="714"/>
      <c r="I1131" s="715"/>
      <c r="J1131" s="715"/>
      <c r="K1131" s="715"/>
      <c r="L1131" s="715"/>
      <c r="M1131" s="715"/>
      <c r="N1131" s="715"/>
      <c r="O1131" s="715"/>
      <c r="P1131" s="715"/>
      <c r="Q1131" s="715"/>
      <c r="R1131" s="715"/>
      <c r="S1131" s="715"/>
      <c r="T1131" s="158"/>
      <c r="U1131" s="158"/>
      <c r="V1131" s="158"/>
      <c r="W1131" s="158"/>
      <c r="X1131" s="158"/>
      <c r="Y1131" s="158"/>
    </row>
  </sheetData>
  <sheetProtection sheet="1" objects="1" scenarios="1"/>
  <mergeCells count="7515">
    <mergeCell ref="E1064:F1064"/>
    <mergeCell ref="J1064:N1064"/>
    <mergeCell ref="O1064:Q1064"/>
    <mergeCell ref="R1064:S1064"/>
    <mergeCell ref="E1060:F1060"/>
    <mergeCell ref="J1060:N1060"/>
    <mergeCell ref="O1060:Q1060"/>
    <mergeCell ref="R1060:S1060"/>
    <mergeCell ref="U1060:Y1060"/>
    <mergeCell ref="E1061:F1061"/>
    <mergeCell ref="J1061:N1061"/>
    <mergeCell ref="O1061:Q1061"/>
    <mergeCell ref="R1061:S1061"/>
    <mergeCell ref="E1062:F1062"/>
    <mergeCell ref="J1062:N1062"/>
    <mergeCell ref="O1062:Q1062"/>
    <mergeCell ref="R1062:S1062"/>
    <mergeCell ref="E1063:F1063"/>
    <mergeCell ref="J1063:N1063"/>
    <mergeCell ref="O1063:Q1063"/>
    <mergeCell ref="R1063:S1063"/>
    <mergeCell ref="A1055:F1055"/>
    <mergeCell ref="H1055:S1055"/>
    <mergeCell ref="U1055:Y1055"/>
    <mergeCell ref="E1056:F1056"/>
    <mergeCell ref="J1056:N1056"/>
    <mergeCell ref="O1056:Q1056"/>
    <mergeCell ref="R1056:S1056"/>
    <mergeCell ref="E1057:F1057"/>
    <mergeCell ref="J1057:N1057"/>
    <mergeCell ref="O1057:Q1057"/>
    <mergeCell ref="R1057:S1057"/>
    <mergeCell ref="E1058:F1058"/>
    <mergeCell ref="J1058:N1058"/>
    <mergeCell ref="O1058:Q1058"/>
    <mergeCell ref="R1058:S1058"/>
    <mergeCell ref="E1059:F1059"/>
    <mergeCell ref="J1059:N1059"/>
    <mergeCell ref="O1059:Q1059"/>
    <mergeCell ref="R1059:S1059"/>
    <mergeCell ref="E1052:F1052"/>
    <mergeCell ref="G1052:H1052"/>
    <mergeCell ref="I1052:J1052"/>
    <mergeCell ref="K1052:L1052"/>
    <mergeCell ref="M1052:N1052"/>
    <mergeCell ref="O1052:P1052"/>
    <mergeCell ref="Q1052:R1052"/>
    <mergeCell ref="S1052:T1052"/>
    <mergeCell ref="U1052:V1052"/>
    <mergeCell ref="E1053:F1053"/>
    <mergeCell ref="G1053:H1053"/>
    <mergeCell ref="I1053:J1053"/>
    <mergeCell ref="K1053:L1053"/>
    <mergeCell ref="M1053:N1053"/>
    <mergeCell ref="O1053:P1053"/>
    <mergeCell ref="Q1053:R1053"/>
    <mergeCell ref="S1053:T1053"/>
    <mergeCell ref="U1053:V1053"/>
    <mergeCell ref="E1050:F1050"/>
    <mergeCell ref="G1050:H1050"/>
    <mergeCell ref="I1050:J1050"/>
    <mergeCell ref="K1050:L1050"/>
    <mergeCell ref="M1050:N1050"/>
    <mergeCell ref="O1050:P1050"/>
    <mergeCell ref="Q1050:R1050"/>
    <mergeCell ref="S1050:T1050"/>
    <mergeCell ref="U1050:V1050"/>
    <mergeCell ref="E1051:F1051"/>
    <mergeCell ref="G1051:H1051"/>
    <mergeCell ref="I1051:J1051"/>
    <mergeCell ref="K1051:L1051"/>
    <mergeCell ref="M1051:N1051"/>
    <mergeCell ref="O1051:P1051"/>
    <mergeCell ref="Q1051:R1051"/>
    <mergeCell ref="S1051:T1051"/>
    <mergeCell ref="U1051:V1051"/>
    <mergeCell ref="E1048:F1048"/>
    <mergeCell ref="G1048:H1048"/>
    <mergeCell ref="I1048:J1048"/>
    <mergeCell ref="K1048:L1048"/>
    <mergeCell ref="M1048:N1048"/>
    <mergeCell ref="O1048:P1048"/>
    <mergeCell ref="Q1048:R1048"/>
    <mergeCell ref="S1048:T1048"/>
    <mergeCell ref="U1048:V1048"/>
    <mergeCell ref="E1049:F1049"/>
    <mergeCell ref="G1049:H1049"/>
    <mergeCell ref="I1049:J1049"/>
    <mergeCell ref="K1049:L1049"/>
    <mergeCell ref="M1049:N1049"/>
    <mergeCell ref="O1049:P1049"/>
    <mergeCell ref="Q1049:R1049"/>
    <mergeCell ref="S1049:T1049"/>
    <mergeCell ref="U1049:V1049"/>
    <mergeCell ref="E1046:F1046"/>
    <mergeCell ref="G1046:H1046"/>
    <mergeCell ref="I1046:J1046"/>
    <mergeCell ref="K1046:L1046"/>
    <mergeCell ref="M1046:N1046"/>
    <mergeCell ref="O1046:P1046"/>
    <mergeCell ref="Q1046:R1046"/>
    <mergeCell ref="S1046:T1046"/>
    <mergeCell ref="U1046:V1046"/>
    <mergeCell ref="E1047:F1047"/>
    <mergeCell ref="G1047:H1047"/>
    <mergeCell ref="I1047:J1047"/>
    <mergeCell ref="K1047:L1047"/>
    <mergeCell ref="M1047:N1047"/>
    <mergeCell ref="O1047:P1047"/>
    <mergeCell ref="Q1047:R1047"/>
    <mergeCell ref="S1047:T1047"/>
    <mergeCell ref="U1047:V1047"/>
    <mergeCell ref="E1044:F1044"/>
    <mergeCell ref="G1044:H1044"/>
    <mergeCell ref="I1044:J1044"/>
    <mergeCell ref="K1044:L1044"/>
    <mergeCell ref="M1044:N1044"/>
    <mergeCell ref="O1044:P1044"/>
    <mergeCell ref="Q1044:R1044"/>
    <mergeCell ref="S1044:T1044"/>
    <mergeCell ref="U1044:V1044"/>
    <mergeCell ref="E1045:F1045"/>
    <mergeCell ref="G1045:H1045"/>
    <mergeCell ref="I1045:J1045"/>
    <mergeCell ref="K1045:L1045"/>
    <mergeCell ref="M1045:N1045"/>
    <mergeCell ref="O1045:P1045"/>
    <mergeCell ref="Q1045:R1045"/>
    <mergeCell ref="S1045:T1045"/>
    <mergeCell ref="U1045:V1045"/>
    <mergeCell ref="E1042:F1042"/>
    <mergeCell ref="G1042:H1042"/>
    <mergeCell ref="I1042:J1042"/>
    <mergeCell ref="K1042:L1042"/>
    <mergeCell ref="M1042:N1042"/>
    <mergeCell ref="O1042:P1042"/>
    <mergeCell ref="Q1042:R1042"/>
    <mergeCell ref="S1042:T1042"/>
    <mergeCell ref="U1042:V1042"/>
    <mergeCell ref="E1043:F1043"/>
    <mergeCell ref="G1043:H1043"/>
    <mergeCell ref="I1043:J1043"/>
    <mergeCell ref="K1043:L1043"/>
    <mergeCell ref="M1043:N1043"/>
    <mergeCell ref="O1043:P1043"/>
    <mergeCell ref="Q1043:R1043"/>
    <mergeCell ref="S1043:T1043"/>
    <mergeCell ref="U1043:V1043"/>
    <mergeCell ref="E1040:F1040"/>
    <mergeCell ref="G1040:H1040"/>
    <mergeCell ref="I1040:J1040"/>
    <mergeCell ref="K1040:L1040"/>
    <mergeCell ref="M1040:N1040"/>
    <mergeCell ref="O1040:P1040"/>
    <mergeCell ref="Q1040:R1040"/>
    <mergeCell ref="S1040:T1040"/>
    <mergeCell ref="U1040:V1040"/>
    <mergeCell ref="E1041:F1041"/>
    <mergeCell ref="G1041:H1041"/>
    <mergeCell ref="I1041:J1041"/>
    <mergeCell ref="K1041:L1041"/>
    <mergeCell ref="M1041:N1041"/>
    <mergeCell ref="O1041:P1041"/>
    <mergeCell ref="Q1041:R1041"/>
    <mergeCell ref="S1041:T1041"/>
    <mergeCell ref="U1041:V1041"/>
    <mergeCell ref="E1038:F1038"/>
    <mergeCell ref="G1038:H1038"/>
    <mergeCell ref="I1038:J1038"/>
    <mergeCell ref="K1038:L1038"/>
    <mergeCell ref="M1038:N1038"/>
    <mergeCell ref="O1038:P1038"/>
    <mergeCell ref="Q1038:R1038"/>
    <mergeCell ref="S1038:T1038"/>
    <mergeCell ref="U1038:V1038"/>
    <mergeCell ref="E1039:F1039"/>
    <mergeCell ref="G1039:H1039"/>
    <mergeCell ref="I1039:J1039"/>
    <mergeCell ref="K1039:L1039"/>
    <mergeCell ref="M1039:N1039"/>
    <mergeCell ref="O1039:P1039"/>
    <mergeCell ref="Q1039:R1039"/>
    <mergeCell ref="S1039:T1039"/>
    <mergeCell ref="U1039:V1039"/>
    <mergeCell ref="A1036:A1037"/>
    <mergeCell ref="B1036:B1037"/>
    <mergeCell ref="C1036:C1037"/>
    <mergeCell ref="D1036:D1037"/>
    <mergeCell ref="E1036:F1036"/>
    <mergeCell ref="G1036:H1036"/>
    <mergeCell ref="I1036:J1036"/>
    <mergeCell ref="K1036:L1036"/>
    <mergeCell ref="M1036:N1037"/>
    <mergeCell ref="O1036:P1036"/>
    <mergeCell ref="Q1036:R1036"/>
    <mergeCell ref="S1036:T1036"/>
    <mergeCell ref="U1036:V1036"/>
    <mergeCell ref="W1036:W1037"/>
    <mergeCell ref="X1036:Y1036"/>
    <mergeCell ref="E1037:F1037"/>
    <mergeCell ref="G1037:H1037"/>
    <mergeCell ref="I1037:J1037"/>
    <mergeCell ref="K1037:L1037"/>
    <mergeCell ref="O1037:P1037"/>
    <mergeCell ref="Q1037:R1037"/>
    <mergeCell ref="S1037:T1037"/>
    <mergeCell ref="U1037:V1037"/>
    <mergeCell ref="E1031:F1031"/>
    <mergeCell ref="J1031:N1031"/>
    <mergeCell ref="O1031:Q1031"/>
    <mergeCell ref="R1031:S1031"/>
    <mergeCell ref="A1033:D1033"/>
    <mergeCell ref="E1033:F1033"/>
    <mergeCell ref="G1033:I1033"/>
    <mergeCell ref="J1033:K1033"/>
    <mergeCell ref="L1033:Q1033"/>
    <mergeCell ref="R1033:S1033"/>
    <mergeCell ref="T1033:Y1033"/>
    <mergeCell ref="A1034:B1034"/>
    <mergeCell ref="C1034:D1034"/>
    <mergeCell ref="E1034:F1034"/>
    <mergeCell ref="G1034:I1034"/>
    <mergeCell ref="J1034:K1034"/>
    <mergeCell ref="L1034:M1034"/>
    <mergeCell ref="E1027:F1027"/>
    <mergeCell ref="J1027:N1027"/>
    <mergeCell ref="O1027:Q1027"/>
    <mergeCell ref="R1027:S1027"/>
    <mergeCell ref="U1027:Y1027"/>
    <mergeCell ref="E1028:F1028"/>
    <mergeCell ref="J1028:N1028"/>
    <mergeCell ref="O1028:Q1028"/>
    <mergeCell ref="R1028:S1028"/>
    <mergeCell ref="E1029:F1029"/>
    <mergeCell ref="J1029:N1029"/>
    <mergeCell ref="O1029:Q1029"/>
    <mergeCell ref="R1029:S1029"/>
    <mergeCell ref="E1030:F1030"/>
    <mergeCell ref="J1030:N1030"/>
    <mergeCell ref="O1030:Q1030"/>
    <mergeCell ref="R1030:S1030"/>
    <mergeCell ref="A1022:F1022"/>
    <mergeCell ref="H1022:S1022"/>
    <mergeCell ref="U1022:Y1022"/>
    <mergeCell ref="E1023:F1023"/>
    <mergeCell ref="J1023:N1023"/>
    <mergeCell ref="O1023:Q1023"/>
    <mergeCell ref="R1023:S1023"/>
    <mergeCell ref="E1024:F1024"/>
    <mergeCell ref="J1024:N1024"/>
    <mergeCell ref="O1024:Q1024"/>
    <mergeCell ref="R1024:S1024"/>
    <mergeCell ref="E1025:F1025"/>
    <mergeCell ref="J1025:N1025"/>
    <mergeCell ref="O1025:Q1025"/>
    <mergeCell ref="R1025:S1025"/>
    <mergeCell ref="E1026:F1026"/>
    <mergeCell ref="J1026:N1026"/>
    <mergeCell ref="O1026:Q1026"/>
    <mergeCell ref="R1026:S1026"/>
    <mergeCell ref="E1019:F1019"/>
    <mergeCell ref="G1019:H1019"/>
    <mergeCell ref="I1019:J1019"/>
    <mergeCell ref="K1019:L1019"/>
    <mergeCell ref="M1019:N1019"/>
    <mergeCell ref="O1019:P1019"/>
    <mergeCell ref="Q1019:R1019"/>
    <mergeCell ref="S1019:T1019"/>
    <mergeCell ref="U1019:V1019"/>
    <mergeCell ref="E1020:F1020"/>
    <mergeCell ref="G1020:H1020"/>
    <mergeCell ref="I1020:J1020"/>
    <mergeCell ref="K1020:L1020"/>
    <mergeCell ref="M1020:N1020"/>
    <mergeCell ref="O1020:P1020"/>
    <mergeCell ref="Q1020:R1020"/>
    <mergeCell ref="S1020:T1020"/>
    <mergeCell ref="U1020:V1020"/>
    <mergeCell ref="E1017:F1017"/>
    <mergeCell ref="G1017:H1017"/>
    <mergeCell ref="I1017:J1017"/>
    <mergeCell ref="K1017:L1017"/>
    <mergeCell ref="M1017:N1017"/>
    <mergeCell ref="O1017:P1017"/>
    <mergeCell ref="Q1017:R1017"/>
    <mergeCell ref="S1017:T1017"/>
    <mergeCell ref="U1017:V1017"/>
    <mergeCell ref="E1018:F1018"/>
    <mergeCell ref="G1018:H1018"/>
    <mergeCell ref="I1018:J1018"/>
    <mergeCell ref="K1018:L1018"/>
    <mergeCell ref="M1018:N1018"/>
    <mergeCell ref="O1018:P1018"/>
    <mergeCell ref="Q1018:R1018"/>
    <mergeCell ref="S1018:T1018"/>
    <mergeCell ref="U1018:V1018"/>
    <mergeCell ref="E1015:F1015"/>
    <mergeCell ref="G1015:H1015"/>
    <mergeCell ref="I1015:J1015"/>
    <mergeCell ref="K1015:L1015"/>
    <mergeCell ref="M1015:N1015"/>
    <mergeCell ref="O1015:P1015"/>
    <mergeCell ref="Q1015:R1015"/>
    <mergeCell ref="S1015:T1015"/>
    <mergeCell ref="U1015:V1015"/>
    <mergeCell ref="E1016:F1016"/>
    <mergeCell ref="G1016:H1016"/>
    <mergeCell ref="I1016:J1016"/>
    <mergeCell ref="K1016:L1016"/>
    <mergeCell ref="M1016:N1016"/>
    <mergeCell ref="O1016:P1016"/>
    <mergeCell ref="Q1016:R1016"/>
    <mergeCell ref="S1016:T1016"/>
    <mergeCell ref="U1016:V1016"/>
    <mergeCell ref="E1013:F1013"/>
    <mergeCell ref="G1013:H1013"/>
    <mergeCell ref="I1013:J1013"/>
    <mergeCell ref="K1013:L1013"/>
    <mergeCell ref="M1013:N1013"/>
    <mergeCell ref="O1013:P1013"/>
    <mergeCell ref="Q1013:R1013"/>
    <mergeCell ref="S1013:T1013"/>
    <mergeCell ref="U1013:V1013"/>
    <mergeCell ref="E1014:F1014"/>
    <mergeCell ref="G1014:H1014"/>
    <mergeCell ref="I1014:J1014"/>
    <mergeCell ref="K1014:L1014"/>
    <mergeCell ref="M1014:N1014"/>
    <mergeCell ref="O1014:P1014"/>
    <mergeCell ref="Q1014:R1014"/>
    <mergeCell ref="S1014:T1014"/>
    <mergeCell ref="U1014:V1014"/>
    <mergeCell ref="E1011:F1011"/>
    <mergeCell ref="G1011:H1011"/>
    <mergeCell ref="I1011:J1011"/>
    <mergeCell ref="K1011:L1011"/>
    <mergeCell ref="M1011:N1011"/>
    <mergeCell ref="O1011:P1011"/>
    <mergeCell ref="Q1011:R1011"/>
    <mergeCell ref="S1011:T1011"/>
    <mergeCell ref="U1011:V1011"/>
    <mergeCell ref="E1012:F1012"/>
    <mergeCell ref="G1012:H1012"/>
    <mergeCell ref="I1012:J1012"/>
    <mergeCell ref="K1012:L1012"/>
    <mergeCell ref="M1012:N1012"/>
    <mergeCell ref="O1012:P1012"/>
    <mergeCell ref="Q1012:R1012"/>
    <mergeCell ref="S1012:T1012"/>
    <mergeCell ref="U1012:V1012"/>
    <mergeCell ref="E1009:F1009"/>
    <mergeCell ref="G1009:H1009"/>
    <mergeCell ref="I1009:J1009"/>
    <mergeCell ref="K1009:L1009"/>
    <mergeCell ref="M1009:N1009"/>
    <mergeCell ref="O1009:P1009"/>
    <mergeCell ref="Q1009:R1009"/>
    <mergeCell ref="S1009:T1009"/>
    <mergeCell ref="U1009:V1009"/>
    <mergeCell ref="E1010:F1010"/>
    <mergeCell ref="G1010:H1010"/>
    <mergeCell ref="I1010:J1010"/>
    <mergeCell ref="K1010:L1010"/>
    <mergeCell ref="M1010:N1010"/>
    <mergeCell ref="O1010:P1010"/>
    <mergeCell ref="Q1010:R1010"/>
    <mergeCell ref="S1010:T1010"/>
    <mergeCell ref="U1010:V1010"/>
    <mergeCell ref="E1007:F1007"/>
    <mergeCell ref="G1007:H1007"/>
    <mergeCell ref="I1007:J1007"/>
    <mergeCell ref="K1007:L1007"/>
    <mergeCell ref="M1007:N1007"/>
    <mergeCell ref="O1007:P1007"/>
    <mergeCell ref="Q1007:R1007"/>
    <mergeCell ref="S1007:T1007"/>
    <mergeCell ref="U1007:V1007"/>
    <mergeCell ref="E1008:F1008"/>
    <mergeCell ref="G1008:H1008"/>
    <mergeCell ref="I1008:J1008"/>
    <mergeCell ref="K1008:L1008"/>
    <mergeCell ref="M1008:N1008"/>
    <mergeCell ref="O1008:P1008"/>
    <mergeCell ref="Q1008:R1008"/>
    <mergeCell ref="S1008:T1008"/>
    <mergeCell ref="U1008:V1008"/>
    <mergeCell ref="Q1005:R1005"/>
    <mergeCell ref="S1005:T1005"/>
    <mergeCell ref="U1005:V1005"/>
    <mergeCell ref="U1003:V1003"/>
    <mergeCell ref="W1003:W1004"/>
    <mergeCell ref="X1003:Y1003"/>
    <mergeCell ref="S1004:T1004"/>
    <mergeCell ref="U1004:V1004"/>
    <mergeCell ref="E1005:F1005"/>
    <mergeCell ref="G1005:H1005"/>
    <mergeCell ref="I1005:J1005"/>
    <mergeCell ref="K1005:L1005"/>
    <mergeCell ref="M1005:N1005"/>
    <mergeCell ref="O1005:P1005"/>
    <mergeCell ref="E1006:F1006"/>
    <mergeCell ref="G1006:H1006"/>
    <mergeCell ref="I1006:J1006"/>
    <mergeCell ref="K1006:L1006"/>
    <mergeCell ref="M1006:N1006"/>
    <mergeCell ref="O1006:P1006"/>
    <mergeCell ref="Q1006:R1006"/>
    <mergeCell ref="S1006:T1006"/>
    <mergeCell ref="U1006:V1006"/>
    <mergeCell ref="A1003:A1004"/>
    <mergeCell ref="B1003:B1004"/>
    <mergeCell ref="C1003:C1004"/>
    <mergeCell ref="D1003:D1004"/>
    <mergeCell ref="E1003:F1003"/>
    <mergeCell ref="G1003:H1003"/>
    <mergeCell ref="I1003:J1003"/>
    <mergeCell ref="K1003:L1003"/>
    <mergeCell ref="M1003:N1004"/>
    <mergeCell ref="O1003:P1003"/>
    <mergeCell ref="Q1003:R1003"/>
    <mergeCell ref="S1003:T1003"/>
    <mergeCell ref="E1004:F1004"/>
    <mergeCell ref="G1004:H1004"/>
    <mergeCell ref="I1004:J1004"/>
    <mergeCell ref="K1004:L1004"/>
    <mergeCell ref="O1004:P1004"/>
    <mergeCell ref="Q1004:R1004"/>
    <mergeCell ref="E998:F998"/>
    <mergeCell ref="J998:N998"/>
    <mergeCell ref="O998:Q998"/>
    <mergeCell ref="R998:S998"/>
    <mergeCell ref="A1000:D1000"/>
    <mergeCell ref="E1000:F1000"/>
    <mergeCell ref="G1000:I1000"/>
    <mergeCell ref="J1000:K1000"/>
    <mergeCell ref="L1000:Q1000"/>
    <mergeCell ref="R1000:S1000"/>
    <mergeCell ref="T1000:Y1000"/>
    <mergeCell ref="A1001:B1001"/>
    <mergeCell ref="C1001:D1001"/>
    <mergeCell ref="E1001:F1001"/>
    <mergeCell ref="G1001:I1001"/>
    <mergeCell ref="J1001:K1001"/>
    <mergeCell ref="L1001:M1001"/>
    <mergeCell ref="E994:F994"/>
    <mergeCell ref="J994:N994"/>
    <mergeCell ref="O994:Q994"/>
    <mergeCell ref="R994:S994"/>
    <mergeCell ref="U994:Y994"/>
    <mergeCell ref="E995:F995"/>
    <mergeCell ref="J995:N995"/>
    <mergeCell ref="O995:Q995"/>
    <mergeCell ref="R995:S995"/>
    <mergeCell ref="E996:F996"/>
    <mergeCell ref="J996:N996"/>
    <mergeCell ref="O996:Q996"/>
    <mergeCell ref="R996:S996"/>
    <mergeCell ref="E997:F997"/>
    <mergeCell ref="J997:N997"/>
    <mergeCell ref="O997:Q997"/>
    <mergeCell ref="R997:S997"/>
    <mergeCell ref="A989:F989"/>
    <mergeCell ref="H989:S989"/>
    <mergeCell ref="U989:Y989"/>
    <mergeCell ref="E990:F990"/>
    <mergeCell ref="J990:N990"/>
    <mergeCell ref="O990:Q990"/>
    <mergeCell ref="R990:S990"/>
    <mergeCell ref="E991:F991"/>
    <mergeCell ref="J991:N991"/>
    <mergeCell ref="O991:Q991"/>
    <mergeCell ref="R991:S991"/>
    <mergeCell ref="E992:F992"/>
    <mergeCell ref="J992:N992"/>
    <mergeCell ref="O992:Q992"/>
    <mergeCell ref="R992:S992"/>
    <mergeCell ref="E993:F993"/>
    <mergeCell ref="J993:N993"/>
    <mergeCell ref="O993:Q993"/>
    <mergeCell ref="R993:S993"/>
    <mergeCell ref="E986:F986"/>
    <mergeCell ref="G986:H986"/>
    <mergeCell ref="I986:J986"/>
    <mergeCell ref="K986:L986"/>
    <mergeCell ref="M986:N986"/>
    <mergeCell ref="O986:P986"/>
    <mergeCell ref="Q986:R986"/>
    <mergeCell ref="S986:T986"/>
    <mergeCell ref="U986:V986"/>
    <mergeCell ref="E987:F987"/>
    <mergeCell ref="G987:H987"/>
    <mergeCell ref="I987:J987"/>
    <mergeCell ref="K987:L987"/>
    <mergeCell ref="M987:N987"/>
    <mergeCell ref="O987:P987"/>
    <mergeCell ref="Q987:R987"/>
    <mergeCell ref="S987:T987"/>
    <mergeCell ref="U987:V987"/>
    <mergeCell ref="E984:F984"/>
    <mergeCell ref="G984:H984"/>
    <mergeCell ref="I984:J984"/>
    <mergeCell ref="K984:L984"/>
    <mergeCell ref="M984:N984"/>
    <mergeCell ref="O984:P984"/>
    <mergeCell ref="Q984:R984"/>
    <mergeCell ref="S984:T984"/>
    <mergeCell ref="U984:V984"/>
    <mergeCell ref="E985:F985"/>
    <mergeCell ref="G985:H985"/>
    <mergeCell ref="I985:J985"/>
    <mergeCell ref="K985:L985"/>
    <mergeCell ref="M985:N985"/>
    <mergeCell ref="O985:P985"/>
    <mergeCell ref="Q985:R985"/>
    <mergeCell ref="S985:T985"/>
    <mergeCell ref="U985:V985"/>
    <mergeCell ref="E982:F982"/>
    <mergeCell ref="G982:H982"/>
    <mergeCell ref="I982:J982"/>
    <mergeCell ref="K982:L982"/>
    <mergeCell ref="M982:N982"/>
    <mergeCell ref="O982:P982"/>
    <mergeCell ref="Q982:R982"/>
    <mergeCell ref="S982:T982"/>
    <mergeCell ref="U982:V982"/>
    <mergeCell ref="E983:F983"/>
    <mergeCell ref="G983:H983"/>
    <mergeCell ref="I983:J983"/>
    <mergeCell ref="K983:L983"/>
    <mergeCell ref="M983:N983"/>
    <mergeCell ref="O983:P983"/>
    <mergeCell ref="Q983:R983"/>
    <mergeCell ref="S983:T983"/>
    <mergeCell ref="U983:V983"/>
    <mergeCell ref="E980:F980"/>
    <mergeCell ref="G980:H980"/>
    <mergeCell ref="I980:J980"/>
    <mergeCell ref="K980:L980"/>
    <mergeCell ref="M980:N980"/>
    <mergeCell ref="O980:P980"/>
    <mergeCell ref="Q980:R980"/>
    <mergeCell ref="S980:T980"/>
    <mergeCell ref="U980:V980"/>
    <mergeCell ref="E981:F981"/>
    <mergeCell ref="G981:H981"/>
    <mergeCell ref="I981:J981"/>
    <mergeCell ref="K981:L981"/>
    <mergeCell ref="M981:N981"/>
    <mergeCell ref="O981:P981"/>
    <mergeCell ref="Q981:R981"/>
    <mergeCell ref="S981:T981"/>
    <mergeCell ref="U981:V981"/>
    <mergeCell ref="E978:F978"/>
    <mergeCell ref="G978:H978"/>
    <mergeCell ref="I978:J978"/>
    <mergeCell ref="K978:L978"/>
    <mergeCell ref="M978:N978"/>
    <mergeCell ref="O978:P978"/>
    <mergeCell ref="Q978:R978"/>
    <mergeCell ref="S978:T978"/>
    <mergeCell ref="U978:V978"/>
    <mergeCell ref="E979:F979"/>
    <mergeCell ref="G979:H979"/>
    <mergeCell ref="I979:J979"/>
    <mergeCell ref="K979:L979"/>
    <mergeCell ref="M979:N979"/>
    <mergeCell ref="O979:P979"/>
    <mergeCell ref="Q979:R979"/>
    <mergeCell ref="S979:T979"/>
    <mergeCell ref="U979:V979"/>
    <mergeCell ref="E976:F976"/>
    <mergeCell ref="G976:H976"/>
    <mergeCell ref="I976:J976"/>
    <mergeCell ref="K976:L976"/>
    <mergeCell ref="M976:N976"/>
    <mergeCell ref="O976:P976"/>
    <mergeCell ref="Q976:R976"/>
    <mergeCell ref="S976:T976"/>
    <mergeCell ref="U976:V976"/>
    <mergeCell ref="E977:F977"/>
    <mergeCell ref="G977:H977"/>
    <mergeCell ref="I977:J977"/>
    <mergeCell ref="K977:L977"/>
    <mergeCell ref="M977:N977"/>
    <mergeCell ref="O977:P977"/>
    <mergeCell ref="Q977:R977"/>
    <mergeCell ref="S977:T977"/>
    <mergeCell ref="U977:V977"/>
    <mergeCell ref="E974:F974"/>
    <mergeCell ref="G974:H974"/>
    <mergeCell ref="I974:J974"/>
    <mergeCell ref="K974:L974"/>
    <mergeCell ref="M974:N974"/>
    <mergeCell ref="O974:P974"/>
    <mergeCell ref="Q974:R974"/>
    <mergeCell ref="S974:T974"/>
    <mergeCell ref="U974:V974"/>
    <mergeCell ref="E975:F975"/>
    <mergeCell ref="G975:H975"/>
    <mergeCell ref="I975:J975"/>
    <mergeCell ref="K975:L975"/>
    <mergeCell ref="M975:N975"/>
    <mergeCell ref="O975:P975"/>
    <mergeCell ref="Q975:R975"/>
    <mergeCell ref="S975:T975"/>
    <mergeCell ref="U975:V975"/>
    <mergeCell ref="E972:F972"/>
    <mergeCell ref="G972:H972"/>
    <mergeCell ref="I972:J972"/>
    <mergeCell ref="K972:L972"/>
    <mergeCell ref="M972:N972"/>
    <mergeCell ref="O972:P972"/>
    <mergeCell ref="Q972:R972"/>
    <mergeCell ref="S972:T972"/>
    <mergeCell ref="U972:V972"/>
    <mergeCell ref="E973:F973"/>
    <mergeCell ref="G973:H973"/>
    <mergeCell ref="I973:J973"/>
    <mergeCell ref="K973:L973"/>
    <mergeCell ref="M973:N973"/>
    <mergeCell ref="O973:P973"/>
    <mergeCell ref="Q973:R973"/>
    <mergeCell ref="S973:T973"/>
    <mergeCell ref="U973:V973"/>
    <mergeCell ref="A970:A971"/>
    <mergeCell ref="B970:B971"/>
    <mergeCell ref="C970:C971"/>
    <mergeCell ref="D970:D971"/>
    <mergeCell ref="E970:F970"/>
    <mergeCell ref="G970:H970"/>
    <mergeCell ref="I970:J970"/>
    <mergeCell ref="K970:L970"/>
    <mergeCell ref="M970:N971"/>
    <mergeCell ref="O970:P970"/>
    <mergeCell ref="Q970:R970"/>
    <mergeCell ref="S970:T970"/>
    <mergeCell ref="U970:V970"/>
    <mergeCell ref="W970:W971"/>
    <mergeCell ref="X970:Y970"/>
    <mergeCell ref="E971:F971"/>
    <mergeCell ref="G971:H971"/>
    <mergeCell ref="I971:J971"/>
    <mergeCell ref="K971:L971"/>
    <mergeCell ref="O971:P971"/>
    <mergeCell ref="Q971:R971"/>
    <mergeCell ref="S971:T971"/>
    <mergeCell ref="U971:V971"/>
    <mergeCell ref="E965:F965"/>
    <mergeCell ref="J965:N965"/>
    <mergeCell ref="O965:Q965"/>
    <mergeCell ref="R965:S965"/>
    <mergeCell ref="A967:D967"/>
    <mergeCell ref="E967:F967"/>
    <mergeCell ref="G967:I967"/>
    <mergeCell ref="J967:K967"/>
    <mergeCell ref="L967:Q967"/>
    <mergeCell ref="R967:S967"/>
    <mergeCell ref="T967:Y967"/>
    <mergeCell ref="A968:B968"/>
    <mergeCell ref="C968:D968"/>
    <mergeCell ref="E968:F968"/>
    <mergeCell ref="G968:I968"/>
    <mergeCell ref="J968:K968"/>
    <mergeCell ref="L968:M968"/>
    <mergeCell ref="N968:Y968"/>
    <mergeCell ref="E961:F961"/>
    <mergeCell ref="J961:N961"/>
    <mergeCell ref="O961:Q961"/>
    <mergeCell ref="R961:S961"/>
    <mergeCell ref="U961:Y961"/>
    <mergeCell ref="E962:F962"/>
    <mergeCell ref="J962:N962"/>
    <mergeCell ref="O962:Q962"/>
    <mergeCell ref="R962:S962"/>
    <mergeCell ref="E963:F963"/>
    <mergeCell ref="J963:N963"/>
    <mergeCell ref="O963:Q963"/>
    <mergeCell ref="R963:S963"/>
    <mergeCell ref="E964:F964"/>
    <mergeCell ref="J964:N964"/>
    <mergeCell ref="O964:Q964"/>
    <mergeCell ref="R964:S964"/>
    <mergeCell ref="A956:F956"/>
    <mergeCell ref="H956:S956"/>
    <mergeCell ref="U956:Y956"/>
    <mergeCell ref="E957:F957"/>
    <mergeCell ref="J957:N957"/>
    <mergeCell ref="O957:Q957"/>
    <mergeCell ref="R957:S957"/>
    <mergeCell ref="E958:F958"/>
    <mergeCell ref="J958:N958"/>
    <mergeCell ref="O958:Q958"/>
    <mergeCell ref="R958:S958"/>
    <mergeCell ref="E959:F959"/>
    <mergeCell ref="J959:N959"/>
    <mergeCell ref="O959:Q959"/>
    <mergeCell ref="R959:S959"/>
    <mergeCell ref="E960:F960"/>
    <mergeCell ref="J960:N960"/>
    <mergeCell ref="O960:Q960"/>
    <mergeCell ref="R960:S960"/>
    <mergeCell ref="E953:F953"/>
    <mergeCell ref="G953:H953"/>
    <mergeCell ref="I953:J953"/>
    <mergeCell ref="K953:L953"/>
    <mergeCell ref="M953:N953"/>
    <mergeCell ref="O953:P953"/>
    <mergeCell ref="Q953:R953"/>
    <mergeCell ref="S953:T953"/>
    <mergeCell ref="U953:V953"/>
    <mergeCell ref="E954:F954"/>
    <mergeCell ref="G954:H954"/>
    <mergeCell ref="I954:J954"/>
    <mergeCell ref="K954:L954"/>
    <mergeCell ref="M954:N954"/>
    <mergeCell ref="O954:P954"/>
    <mergeCell ref="Q954:R954"/>
    <mergeCell ref="S954:T954"/>
    <mergeCell ref="U954:V954"/>
    <mergeCell ref="E951:F951"/>
    <mergeCell ref="G951:H951"/>
    <mergeCell ref="I951:J951"/>
    <mergeCell ref="K951:L951"/>
    <mergeCell ref="M951:N951"/>
    <mergeCell ref="O951:P951"/>
    <mergeCell ref="Q951:R951"/>
    <mergeCell ref="S951:T951"/>
    <mergeCell ref="U951:V951"/>
    <mergeCell ref="E952:F952"/>
    <mergeCell ref="G952:H952"/>
    <mergeCell ref="I952:J952"/>
    <mergeCell ref="K952:L952"/>
    <mergeCell ref="M952:N952"/>
    <mergeCell ref="O952:P952"/>
    <mergeCell ref="Q952:R952"/>
    <mergeCell ref="S952:T952"/>
    <mergeCell ref="U952:V952"/>
    <mergeCell ref="E949:F949"/>
    <mergeCell ref="G949:H949"/>
    <mergeCell ref="I949:J949"/>
    <mergeCell ref="K949:L949"/>
    <mergeCell ref="M949:N949"/>
    <mergeCell ref="O949:P949"/>
    <mergeCell ref="Q949:R949"/>
    <mergeCell ref="S949:T949"/>
    <mergeCell ref="U949:V949"/>
    <mergeCell ref="E950:F950"/>
    <mergeCell ref="G950:H950"/>
    <mergeCell ref="I950:J950"/>
    <mergeCell ref="K950:L950"/>
    <mergeCell ref="M950:N950"/>
    <mergeCell ref="O950:P950"/>
    <mergeCell ref="Q950:R950"/>
    <mergeCell ref="S950:T950"/>
    <mergeCell ref="U950:V950"/>
    <mergeCell ref="E947:F947"/>
    <mergeCell ref="G947:H947"/>
    <mergeCell ref="I947:J947"/>
    <mergeCell ref="K947:L947"/>
    <mergeCell ref="M947:N947"/>
    <mergeCell ref="O947:P947"/>
    <mergeCell ref="Q947:R947"/>
    <mergeCell ref="S947:T947"/>
    <mergeCell ref="U947:V947"/>
    <mergeCell ref="E948:F948"/>
    <mergeCell ref="G948:H948"/>
    <mergeCell ref="I948:J948"/>
    <mergeCell ref="K948:L948"/>
    <mergeCell ref="M948:N948"/>
    <mergeCell ref="O948:P948"/>
    <mergeCell ref="Q948:R948"/>
    <mergeCell ref="S948:T948"/>
    <mergeCell ref="U948:V948"/>
    <mergeCell ref="E945:F945"/>
    <mergeCell ref="G945:H945"/>
    <mergeCell ref="I945:J945"/>
    <mergeCell ref="K945:L945"/>
    <mergeCell ref="M945:N945"/>
    <mergeCell ref="O945:P945"/>
    <mergeCell ref="Q945:R945"/>
    <mergeCell ref="S945:T945"/>
    <mergeCell ref="U945:V945"/>
    <mergeCell ref="E946:F946"/>
    <mergeCell ref="G946:H946"/>
    <mergeCell ref="I946:J946"/>
    <mergeCell ref="K946:L946"/>
    <mergeCell ref="M946:N946"/>
    <mergeCell ref="O946:P946"/>
    <mergeCell ref="Q946:R946"/>
    <mergeCell ref="S946:T946"/>
    <mergeCell ref="U946:V946"/>
    <mergeCell ref="E943:F943"/>
    <mergeCell ref="G943:H943"/>
    <mergeCell ref="I943:J943"/>
    <mergeCell ref="K943:L943"/>
    <mergeCell ref="M943:N943"/>
    <mergeCell ref="O943:P943"/>
    <mergeCell ref="Q943:R943"/>
    <mergeCell ref="S943:T943"/>
    <mergeCell ref="U943:V943"/>
    <mergeCell ref="E944:F944"/>
    <mergeCell ref="G944:H944"/>
    <mergeCell ref="I944:J944"/>
    <mergeCell ref="K944:L944"/>
    <mergeCell ref="M944:N944"/>
    <mergeCell ref="O944:P944"/>
    <mergeCell ref="Q944:R944"/>
    <mergeCell ref="S944:T944"/>
    <mergeCell ref="U944:V944"/>
    <mergeCell ref="E941:F941"/>
    <mergeCell ref="G941:H941"/>
    <mergeCell ref="I941:J941"/>
    <mergeCell ref="K941:L941"/>
    <mergeCell ref="M941:N941"/>
    <mergeCell ref="O941:P941"/>
    <mergeCell ref="Q941:R941"/>
    <mergeCell ref="S941:T941"/>
    <mergeCell ref="U941:V941"/>
    <mergeCell ref="E942:F942"/>
    <mergeCell ref="G942:H942"/>
    <mergeCell ref="I942:J942"/>
    <mergeCell ref="K942:L942"/>
    <mergeCell ref="M942:N942"/>
    <mergeCell ref="O942:P942"/>
    <mergeCell ref="Q942:R942"/>
    <mergeCell ref="S942:T942"/>
    <mergeCell ref="U942:V942"/>
    <mergeCell ref="Q939:R939"/>
    <mergeCell ref="S939:T939"/>
    <mergeCell ref="U939:V939"/>
    <mergeCell ref="U937:V937"/>
    <mergeCell ref="W937:W938"/>
    <mergeCell ref="X937:Y937"/>
    <mergeCell ref="S938:T938"/>
    <mergeCell ref="U938:V938"/>
    <mergeCell ref="E939:F939"/>
    <mergeCell ref="G939:H939"/>
    <mergeCell ref="I939:J939"/>
    <mergeCell ref="K939:L939"/>
    <mergeCell ref="M939:N939"/>
    <mergeCell ref="O939:P939"/>
    <mergeCell ref="E940:F940"/>
    <mergeCell ref="G940:H940"/>
    <mergeCell ref="I940:J940"/>
    <mergeCell ref="K940:L940"/>
    <mergeCell ref="M940:N940"/>
    <mergeCell ref="O940:P940"/>
    <mergeCell ref="Q940:R940"/>
    <mergeCell ref="S940:T940"/>
    <mergeCell ref="U940:V940"/>
    <mergeCell ref="A937:A938"/>
    <mergeCell ref="B937:B938"/>
    <mergeCell ref="C937:C938"/>
    <mergeCell ref="D937:D938"/>
    <mergeCell ref="E937:F937"/>
    <mergeCell ref="G937:H937"/>
    <mergeCell ref="I937:J937"/>
    <mergeCell ref="K937:L937"/>
    <mergeCell ref="M937:N938"/>
    <mergeCell ref="O937:P937"/>
    <mergeCell ref="Q937:R937"/>
    <mergeCell ref="S937:T937"/>
    <mergeCell ref="E938:F938"/>
    <mergeCell ref="G938:H938"/>
    <mergeCell ref="I938:J938"/>
    <mergeCell ref="K938:L938"/>
    <mergeCell ref="O938:P938"/>
    <mergeCell ref="Q938:R938"/>
    <mergeCell ref="E932:F932"/>
    <mergeCell ref="J932:N932"/>
    <mergeCell ref="O932:Q932"/>
    <mergeCell ref="R932:S932"/>
    <mergeCell ref="A934:D934"/>
    <mergeCell ref="E934:F934"/>
    <mergeCell ref="G934:I934"/>
    <mergeCell ref="J934:K934"/>
    <mergeCell ref="L934:Q934"/>
    <mergeCell ref="R934:S934"/>
    <mergeCell ref="T934:Y934"/>
    <mergeCell ref="A935:B935"/>
    <mergeCell ref="C935:D935"/>
    <mergeCell ref="E935:F935"/>
    <mergeCell ref="G935:I935"/>
    <mergeCell ref="J935:K935"/>
    <mergeCell ref="L935:M935"/>
    <mergeCell ref="E928:F928"/>
    <mergeCell ref="J928:N928"/>
    <mergeCell ref="O928:Q928"/>
    <mergeCell ref="R928:S928"/>
    <mergeCell ref="U928:Y928"/>
    <mergeCell ref="E929:F929"/>
    <mergeCell ref="J929:N929"/>
    <mergeCell ref="O929:Q929"/>
    <mergeCell ref="R929:S929"/>
    <mergeCell ref="E930:F930"/>
    <mergeCell ref="J930:N930"/>
    <mergeCell ref="O930:Q930"/>
    <mergeCell ref="R930:S930"/>
    <mergeCell ref="E931:F931"/>
    <mergeCell ref="J931:N931"/>
    <mergeCell ref="O931:Q931"/>
    <mergeCell ref="R931:S931"/>
    <mergeCell ref="A923:F923"/>
    <mergeCell ref="H923:S923"/>
    <mergeCell ref="U923:Y923"/>
    <mergeCell ref="E924:F924"/>
    <mergeCell ref="J924:N924"/>
    <mergeCell ref="O924:Q924"/>
    <mergeCell ref="R924:S924"/>
    <mergeCell ref="E925:F925"/>
    <mergeCell ref="J925:N925"/>
    <mergeCell ref="O925:Q925"/>
    <mergeCell ref="R925:S925"/>
    <mergeCell ref="E926:F926"/>
    <mergeCell ref="J926:N926"/>
    <mergeCell ref="O926:Q926"/>
    <mergeCell ref="R926:S926"/>
    <mergeCell ref="E927:F927"/>
    <mergeCell ref="J927:N927"/>
    <mergeCell ref="O927:Q927"/>
    <mergeCell ref="R927:S927"/>
    <mergeCell ref="E920:F920"/>
    <mergeCell ref="G920:H920"/>
    <mergeCell ref="I920:J920"/>
    <mergeCell ref="K920:L920"/>
    <mergeCell ref="M920:N920"/>
    <mergeCell ref="O920:P920"/>
    <mergeCell ref="Q920:R920"/>
    <mergeCell ref="S920:T920"/>
    <mergeCell ref="U920:V920"/>
    <mergeCell ref="E921:F921"/>
    <mergeCell ref="G921:H921"/>
    <mergeCell ref="I921:J921"/>
    <mergeCell ref="K921:L921"/>
    <mergeCell ref="M921:N921"/>
    <mergeCell ref="O921:P921"/>
    <mergeCell ref="Q921:R921"/>
    <mergeCell ref="S921:T921"/>
    <mergeCell ref="U921:V921"/>
    <mergeCell ref="E918:F918"/>
    <mergeCell ref="G918:H918"/>
    <mergeCell ref="I918:J918"/>
    <mergeCell ref="K918:L918"/>
    <mergeCell ref="M918:N918"/>
    <mergeCell ref="O918:P918"/>
    <mergeCell ref="Q918:R918"/>
    <mergeCell ref="S918:T918"/>
    <mergeCell ref="U918:V918"/>
    <mergeCell ref="E919:F919"/>
    <mergeCell ref="G919:H919"/>
    <mergeCell ref="I919:J919"/>
    <mergeCell ref="K919:L919"/>
    <mergeCell ref="M919:N919"/>
    <mergeCell ref="O919:P919"/>
    <mergeCell ref="Q919:R919"/>
    <mergeCell ref="S919:T919"/>
    <mergeCell ref="U919:V919"/>
    <mergeCell ref="E916:F916"/>
    <mergeCell ref="G916:H916"/>
    <mergeCell ref="I916:J916"/>
    <mergeCell ref="K916:L916"/>
    <mergeCell ref="M916:N916"/>
    <mergeCell ref="O916:P916"/>
    <mergeCell ref="Q916:R916"/>
    <mergeCell ref="S916:T916"/>
    <mergeCell ref="U916:V916"/>
    <mergeCell ref="E917:F917"/>
    <mergeCell ref="G917:H917"/>
    <mergeCell ref="I917:J917"/>
    <mergeCell ref="K917:L917"/>
    <mergeCell ref="M917:N917"/>
    <mergeCell ref="O917:P917"/>
    <mergeCell ref="Q917:R917"/>
    <mergeCell ref="S917:T917"/>
    <mergeCell ref="U917:V917"/>
    <mergeCell ref="E914:F914"/>
    <mergeCell ref="G914:H914"/>
    <mergeCell ref="I914:J914"/>
    <mergeCell ref="K914:L914"/>
    <mergeCell ref="M914:N914"/>
    <mergeCell ref="O914:P914"/>
    <mergeCell ref="Q914:R914"/>
    <mergeCell ref="S914:T914"/>
    <mergeCell ref="U914:V914"/>
    <mergeCell ref="E915:F915"/>
    <mergeCell ref="G915:H915"/>
    <mergeCell ref="I915:J915"/>
    <mergeCell ref="K915:L915"/>
    <mergeCell ref="M915:N915"/>
    <mergeCell ref="O915:P915"/>
    <mergeCell ref="Q915:R915"/>
    <mergeCell ref="S915:T915"/>
    <mergeCell ref="U915:V915"/>
    <mergeCell ref="E912:F912"/>
    <mergeCell ref="G912:H912"/>
    <mergeCell ref="I912:J912"/>
    <mergeCell ref="K912:L912"/>
    <mergeCell ref="M912:N912"/>
    <mergeCell ref="O912:P912"/>
    <mergeCell ref="Q912:R912"/>
    <mergeCell ref="S912:T912"/>
    <mergeCell ref="U912:V912"/>
    <mergeCell ref="E913:F913"/>
    <mergeCell ref="G913:H913"/>
    <mergeCell ref="I913:J913"/>
    <mergeCell ref="K913:L913"/>
    <mergeCell ref="M913:N913"/>
    <mergeCell ref="O913:P913"/>
    <mergeCell ref="Q913:R913"/>
    <mergeCell ref="S913:T913"/>
    <mergeCell ref="U913:V913"/>
    <mergeCell ref="E910:F910"/>
    <mergeCell ref="G910:H910"/>
    <mergeCell ref="I910:J910"/>
    <mergeCell ref="K910:L910"/>
    <mergeCell ref="M910:N910"/>
    <mergeCell ref="O910:P910"/>
    <mergeCell ref="Q910:R910"/>
    <mergeCell ref="S910:T910"/>
    <mergeCell ref="U910:V910"/>
    <mergeCell ref="E911:F911"/>
    <mergeCell ref="G911:H911"/>
    <mergeCell ref="I911:J911"/>
    <mergeCell ref="K911:L911"/>
    <mergeCell ref="M911:N911"/>
    <mergeCell ref="O911:P911"/>
    <mergeCell ref="Q911:R911"/>
    <mergeCell ref="S911:T911"/>
    <mergeCell ref="U911:V911"/>
    <mergeCell ref="E908:F908"/>
    <mergeCell ref="G908:H908"/>
    <mergeCell ref="I908:J908"/>
    <mergeCell ref="K908:L908"/>
    <mergeCell ref="M908:N908"/>
    <mergeCell ref="O908:P908"/>
    <mergeCell ref="Q908:R908"/>
    <mergeCell ref="S908:T908"/>
    <mergeCell ref="U908:V908"/>
    <mergeCell ref="E909:F909"/>
    <mergeCell ref="G909:H909"/>
    <mergeCell ref="I909:J909"/>
    <mergeCell ref="K909:L909"/>
    <mergeCell ref="M909:N909"/>
    <mergeCell ref="O909:P909"/>
    <mergeCell ref="Q909:R909"/>
    <mergeCell ref="S909:T909"/>
    <mergeCell ref="U909:V909"/>
    <mergeCell ref="E906:F906"/>
    <mergeCell ref="G906:H906"/>
    <mergeCell ref="I906:J906"/>
    <mergeCell ref="K906:L906"/>
    <mergeCell ref="M906:N906"/>
    <mergeCell ref="O906:P906"/>
    <mergeCell ref="Q906:R906"/>
    <mergeCell ref="S906:T906"/>
    <mergeCell ref="U906:V906"/>
    <mergeCell ref="E907:F907"/>
    <mergeCell ref="G907:H907"/>
    <mergeCell ref="I907:J907"/>
    <mergeCell ref="K907:L907"/>
    <mergeCell ref="M907:N907"/>
    <mergeCell ref="O907:P907"/>
    <mergeCell ref="Q907:R907"/>
    <mergeCell ref="S907:T907"/>
    <mergeCell ref="U907:V907"/>
    <mergeCell ref="A904:A905"/>
    <mergeCell ref="B904:B905"/>
    <mergeCell ref="C904:C905"/>
    <mergeCell ref="D904:D905"/>
    <mergeCell ref="E904:F904"/>
    <mergeCell ref="G904:H904"/>
    <mergeCell ref="I904:J904"/>
    <mergeCell ref="K904:L904"/>
    <mergeCell ref="M904:N905"/>
    <mergeCell ref="O904:P904"/>
    <mergeCell ref="Q904:R904"/>
    <mergeCell ref="S904:T904"/>
    <mergeCell ref="U904:V904"/>
    <mergeCell ref="W904:W905"/>
    <mergeCell ref="X904:Y904"/>
    <mergeCell ref="E905:F905"/>
    <mergeCell ref="G905:H905"/>
    <mergeCell ref="I905:J905"/>
    <mergeCell ref="K905:L905"/>
    <mergeCell ref="O905:P905"/>
    <mergeCell ref="Q905:R905"/>
    <mergeCell ref="S905:T905"/>
    <mergeCell ref="U905:V905"/>
    <mergeCell ref="E899:F899"/>
    <mergeCell ref="J899:N899"/>
    <mergeCell ref="O899:Q899"/>
    <mergeCell ref="R899:S899"/>
    <mergeCell ref="A901:D901"/>
    <mergeCell ref="E901:F901"/>
    <mergeCell ref="G901:I901"/>
    <mergeCell ref="J901:K901"/>
    <mergeCell ref="L901:Q901"/>
    <mergeCell ref="R901:S901"/>
    <mergeCell ref="T901:Y901"/>
    <mergeCell ref="A902:B902"/>
    <mergeCell ref="C902:D902"/>
    <mergeCell ref="E902:F902"/>
    <mergeCell ref="G902:I902"/>
    <mergeCell ref="J902:K902"/>
    <mergeCell ref="L902:M902"/>
    <mergeCell ref="N902:Y902"/>
    <mergeCell ref="E895:F895"/>
    <mergeCell ref="J895:N895"/>
    <mergeCell ref="O895:Q895"/>
    <mergeCell ref="R895:S895"/>
    <mergeCell ref="U895:Y895"/>
    <mergeCell ref="E896:F896"/>
    <mergeCell ref="J896:N896"/>
    <mergeCell ref="O896:Q896"/>
    <mergeCell ref="R896:S896"/>
    <mergeCell ref="E897:F897"/>
    <mergeCell ref="J897:N897"/>
    <mergeCell ref="O897:Q897"/>
    <mergeCell ref="R897:S897"/>
    <mergeCell ref="E898:F898"/>
    <mergeCell ref="J898:N898"/>
    <mergeCell ref="O898:Q898"/>
    <mergeCell ref="R898:S898"/>
    <mergeCell ref="A890:F890"/>
    <mergeCell ref="H890:S890"/>
    <mergeCell ref="U890:Y890"/>
    <mergeCell ref="E891:F891"/>
    <mergeCell ref="J891:N891"/>
    <mergeCell ref="O891:Q891"/>
    <mergeCell ref="R891:S891"/>
    <mergeCell ref="E892:F892"/>
    <mergeCell ref="J892:N892"/>
    <mergeCell ref="O892:Q892"/>
    <mergeCell ref="R892:S892"/>
    <mergeCell ref="E893:F893"/>
    <mergeCell ref="J893:N893"/>
    <mergeCell ref="O893:Q893"/>
    <mergeCell ref="R893:S893"/>
    <mergeCell ref="E894:F894"/>
    <mergeCell ref="J894:N894"/>
    <mergeCell ref="O894:Q894"/>
    <mergeCell ref="R894:S894"/>
    <mergeCell ref="E887:F887"/>
    <mergeCell ref="G887:H887"/>
    <mergeCell ref="I887:J887"/>
    <mergeCell ref="K887:L887"/>
    <mergeCell ref="M887:N887"/>
    <mergeCell ref="O887:P887"/>
    <mergeCell ref="Q887:R887"/>
    <mergeCell ref="S887:T887"/>
    <mergeCell ref="U887:V887"/>
    <mergeCell ref="E888:F888"/>
    <mergeCell ref="G888:H888"/>
    <mergeCell ref="I888:J888"/>
    <mergeCell ref="K888:L888"/>
    <mergeCell ref="M888:N888"/>
    <mergeCell ref="O888:P888"/>
    <mergeCell ref="Q888:R888"/>
    <mergeCell ref="S888:T888"/>
    <mergeCell ref="U888:V888"/>
    <mergeCell ref="E885:F885"/>
    <mergeCell ref="G885:H885"/>
    <mergeCell ref="I885:J885"/>
    <mergeCell ref="K885:L885"/>
    <mergeCell ref="M885:N885"/>
    <mergeCell ref="O885:P885"/>
    <mergeCell ref="Q885:R885"/>
    <mergeCell ref="S885:T885"/>
    <mergeCell ref="U885:V885"/>
    <mergeCell ref="E886:F886"/>
    <mergeCell ref="G886:H886"/>
    <mergeCell ref="I886:J886"/>
    <mergeCell ref="K886:L886"/>
    <mergeCell ref="M886:N886"/>
    <mergeCell ref="O886:P886"/>
    <mergeCell ref="Q886:R886"/>
    <mergeCell ref="S886:T886"/>
    <mergeCell ref="U886:V886"/>
    <mergeCell ref="E883:F883"/>
    <mergeCell ref="G883:H883"/>
    <mergeCell ref="I883:J883"/>
    <mergeCell ref="K883:L883"/>
    <mergeCell ref="M883:N883"/>
    <mergeCell ref="O883:P883"/>
    <mergeCell ref="Q883:R883"/>
    <mergeCell ref="S883:T883"/>
    <mergeCell ref="U883:V883"/>
    <mergeCell ref="E884:F884"/>
    <mergeCell ref="G884:H884"/>
    <mergeCell ref="I884:J884"/>
    <mergeCell ref="K884:L884"/>
    <mergeCell ref="M884:N884"/>
    <mergeCell ref="O884:P884"/>
    <mergeCell ref="Q884:R884"/>
    <mergeCell ref="S884:T884"/>
    <mergeCell ref="U884:V884"/>
    <mergeCell ref="E881:F881"/>
    <mergeCell ref="G881:H881"/>
    <mergeCell ref="I881:J881"/>
    <mergeCell ref="K881:L881"/>
    <mergeCell ref="M881:N881"/>
    <mergeCell ref="O881:P881"/>
    <mergeCell ref="Q881:R881"/>
    <mergeCell ref="S881:T881"/>
    <mergeCell ref="U881:V881"/>
    <mergeCell ref="E882:F882"/>
    <mergeCell ref="G882:H882"/>
    <mergeCell ref="I882:J882"/>
    <mergeCell ref="K882:L882"/>
    <mergeCell ref="M882:N882"/>
    <mergeCell ref="O882:P882"/>
    <mergeCell ref="Q882:R882"/>
    <mergeCell ref="S882:T882"/>
    <mergeCell ref="U882:V882"/>
    <mergeCell ref="E879:F879"/>
    <mergeCell ref="G879:H879"/>
    <mergeCell ref="I879:J879"/>
    <mergeCell ref="K879:L879"/>
    <mergeCell ref="M879:N879"/>
    <mergeCell ref="O879:P879"/>
    <mergeCell ref="Q879:R879"/>
    <mergeCell ref="S879:T879"/>
    <mergeCell ref="U879:V879"/>
    <mergeCell ref="E880:F880"/>
    <mergeCell ref="G880:H880"/>
    <mergeCell ref="I880:J880"/>
    <mergeCell ref="K880:L880"/>
    <mergeCell ref="M880:N880"/>
    <mergeCell ref="O880:P880"/>
    <mergeCell ref="Q880:R880"/>
    <mergeCell ref="S880:T880"/>
    <mergeCell ref="U880:V880"/>
    <mergeCell ref="E877:F877"/>
    <mergeCell ref="G877:H877"/>
    <mergeCell ref="I877:J877"/>
    <mergeCell ref="K877:L877"/>
    <mergeCell ref="M877:N877"/>
    <mergeCell ref="O877:P877"/>
    <mergeCell ref="Q877:R877"/>
    <mergeCell ref="S877:T877"/>
    <mergeCell ref="U877:V877"/>
    <mergeCell ref="E878:F878"/>
    <mergeCell ref="G878:H878"/>
    <mergeCell ref="I878:J878"/>
    <mergeCell ref="K878:L878"/>
    <mergeCell ref="M878:N878"/>
    <mergeCell ref="O878:P878"/>
    <mergeCell ref="Q878:R878"/>
    <mergeCell ref="S878:T878"/>
    <mergeCell ref="U878:V878"/>
    <mergeCell ref="E875:F875"/>
    <mergeCell ref="G875:H875"/>
    <mergeCell ref="I875:J875"/>
    <mergeCell ref="K875:L875"/>
    <mergeCell ref="M875:N875"/>
    <mergeCell ref="O875:P875"/>
    <mergeCell ref="Q875:R875"/>
    <mergeCell ref="S875:T875"/>
    <mergeCell ref="U875:V875"/>
    <mergeCell ref="E876:F876"/>
    <mergeCell ref="G876:H876"/>
    <mergeCell ref="I876:J876"/>
    <mergeCell ref="K876:L876"/>
    <mergeCell ref="M876:N876"/>
    <mergeCell ref="O876:P876"/>
    <mergeCell ref="Q876:R876"/>
    <mergeCell ref="S876:T876"/>
    <mergeCell ref="U876:V876"/>
    <mergeCell ref="Q873:R873"/>
    <mergeCell ref="S873:T873"/>
    <mergeCell ref="U873:V873"/>
    <mergeCell ref="U871:V871"/>
    <mergeCell ref="W871:W872"/>
    <mergeCell ref="X871:Y871"/>
    <mergeCell ref="S872:T872"/>
    <mergeCell ref="U872:V872"/>
    <mergeCell ref="E873:F873"/>
    <mergeCell ref="G873:H873"/>
    <mergeCell ref="I873:J873"/>
    <mergeCell ref="K873:L873"/>
    <mergeCell ref="M873:N873"/>
    <mergeCell ref="O873:P873"/>
    <mergeCell ref="E874:F874"/>
    <mergeCell ref="G874:H874"/>
    <mergeCell ref="I874:J874"/>
    <mergeCell ref="K874:L874"/>
    <mergeCell ref="M874:N874"/>
    <mergeCell ref="O874:P874"/>
    <mergeCell ref="Q874:R874"/>
    <mergeCell ref="S874:T874"/>
    <mergeCell ref="U874:V874"/>
    <mergeCell ref="A871:A872"/>
    <mergeCell ref="B871:B872"/>
    <mergeCell ref="C871:C872"/>
    <mergeCell ref="D871:D872"/>
    <mergeCell ref="E871:F871"/>
    <mergeCell ref="G871:H871"/>
    <mergeCell ref="I871:J871"/>
    <mergeCell ref="K871:L871"/>
    <mergeCell ref="M871:N872"/>
    <mergeCell ref="O871:P871"/>
    <mergeCell ref="Q871:R871"/>
    <mergeCell ref="S871:T871"/>
    <mergeCell ref="E872:F872"/>
    <mergeCell ref="G872:H872"/>
    <mergeCell ref="I872:J872"/>
    <mergeCell ref="K872:L872"/>
    <mergeCell ref="O872:P872"/>
    <mergeCell ref="Q872:R872"/>
    <mergeCell ref="E866:F866"/>
    <mergeCell ref="J866:N866"/>
    <mergeCell ref="O866:Q866"/>
    <mergeCell ref="R866:S866"/>
    <mergeCell ref="A868:D868"/>
    <mergeCell ref="E868:F868"/>
    <mergeCell ref="G868:I868"/>
    <mergeCell ref="J868:K868"/>
    <mergeCell ref="L868:Q868"/>
    <mergeCell ref="R868:S868"/>
    <mergeCell ref="T868:Y868"/>
    <mergeCell ref="A869:B869"/>
    <mergeCell ref="C869:D869"/>
    <mergeCell ref="E869:F869"/>
    <mergeCell ref="G869:I869"/>
    <mergeCell ref="J869:K869"/>
    <mergeCell ref="L869:M869"/>
    <mergeCell ref="E862:F862"/>
    <mergeCell ref="J862:N862"/>
    <mergeCell ref="O862:Q862"/>
    <mergeCell ref="R862:S862"/>
    <mergeCell ref="U862:Y862"/>
    <mergeCell ref="E863:F863"/>
    <mergeCell ref="J863:N863"/>
    <mergeCell ref="O863:Q863"/>
    <mergeCell ref="R863:S863"/>
    <mergeCell ref="E864:F864"/>
    <mergeCell ref="J864:N864"/>
    <mergeCell ref="O864:Q864"/>
    <mergeCell ref="R864:S864"/>
    <mergeCell ref="E865:F865"/>
    <mergeCell ref="J865:N865"/>
    <mergeCell ref="O865:Q865"/>
    <mergeCell ref="R865:S865"/>
    <mergeCell ref="A857:F857"/>
    <mergeCell ref="H857:S857"/>
    <mergeCell ref="U857:Y857"/>
    <mergeCell ref="E858:F858"/>
    <mergeCell ref="J858:N858"/>
    <mergeCell ref="O858:Q858"/>
    <mergeCell ref="R858:S858"/>
    <mergeCell ref="E859:F859"/>
    <mergeCell ref="J859:N859"/>
    <mergeCell ref="O859:Q859"/>
    <mergeCell ref="R859:S859"/>
    <mergeCell ref="E860:F860"/>
    <mergeCell ref="J860:N860"/>
    <mergeCell ref="O860:Q860"/>
    <mergeCell ref="R860:S860"/>
    <mergeCell ref="E861:F861"/>
    <mergeCell ref="J861:N861"/>
    <mergeCell ref="O861:Q861"/>
    <mergeCell ref="R861:S861"/>
    <mergeCell ref="E854:F854"/>
    <mergeCell ref="G854:H854"/>
    <mergeCell ref="I854:J854"/>
    <mergeCell ref="K854:L854"/>
    <mergeCell ref="M854:N854"/>
    <mergeCell ref="O854:P854"/>
    <mergeCell ref="Q854:R854"/>
    <mergeCell ref="S854:T854"/>
    <mergeCell ref="U854:V854"/>
    <mergeCell ref="E855:F855"/>
    <mergeCell ref="G855:H855"/>
    <mergeCell ref="I855:J855"/>
    <mergeCell ref="K855:L855"/>
    <mergeCell ref="M855:N855"/>
    <mergeCell ref="O855:P855"/>
    <mergeCell ref="Q855:R855"/>
    <mergeCell ref="S855:T855"/>
    <mergeCell ref="U855:V855"/>
    <mergeCell ref="E852:F852"/>
    <mergeCell ref="G852:H852"/>
    <mergeCell ref="I852:J852"/>
    <mergeCell ref="K852:L852"/>
    <mergeCell ref="M852:N852"/>
    <mergeCell ref="O852:P852"/>
    <mergeCell ref="Q852:R852"/>
    <mergeCell ref="S852:T852"/>
    <mergeCell ref="U852:V852"/>
    <mergeCell ref="E853:F853"/>
    <mergeCell ref="G853:H853"/>
    <mergeCell ref="I853:J853"/>
    <mergeCell ref="K853:L853"/>
    <mergeCell ref="M853:N853"/>
    <mergeCell ref="O853:P853"/>
    <mergeCell ref="Q853:R853"/>
    <mergeCell ref="S853:T853"/>
    <mergeCell ref="U853:V853"/>
    <mergeCell ref="E850:F850"/>
    <mergeCell ref="G850:H850"/>
    <mergeCell ref="I850:J850"/>
    <mergeCell ref="K850:L850"/>
    <mergeCell ref="M850:N850"/>
    <mergeCell ref="O850:P850"/>
    <mergeCell ref="Q850:R850"/>
    <mergeCell ref="S850:T850"/>
    <mergeCell ref="U850:V850"/>
    <mergeCell ref="E851:F851"/>
    <mergeCell ref="G851:H851"/>
    <mergeCell ref="I851:J851"/>
    <mergeCell ref="K851:L851"/>
    <mergeCell ref="M851:N851"/>
    <mergeCell ref="O851:P851"/>
    <mergeCell ref="Q851:R851"/>
    <mergeCell ref="S851:T851"/>
    <mergeCell ref="U851:V851"/>
    <mergeCell ref="E848:F848"/>
    <mergeCell ref="G848:H848"/>
    <mergeCell ref="I848:J848"/>
    <mergeCell ref="K848:L848"/>
    <mergeCell ref="M848:N848"/>
    <mergeCell ref="O848:P848"/>
    <mergeCell ref="Q848:R848"/>
    <mergeCell ref="S848:T848"/>
    <mergeCell ref="U848:V848"/>
    <mergeCell ref="E849:F849"/>
    <mergeCell ref="G849:H849"/>
    <mergeCell ref="I849:J849"/>
    <mergeCell ref="K849:L849"/>
    <mergeCell ref="M849:N849"/>
    <mergeCell ref="O849:P849"/>
    <mergeCell ref="Q849:R849"/>
    <mergeCell ref="S849:T849"/>
    <mergeCell ref="U849:V849"/>
    <mergeCell ref="E846:F846"/>
    <mergeCell ref="G846:H846"/>
    <mergeCell ref="I846:J846"/>
    <mergeCell ref="K846:L846"/>
    <mergeCell ref="M846:N846"/>
    <mergeCell ref="O846:P846"/>
    <mergeCell ref="Q846:R846"/>
    <mergeCell ref="S846:T846"/>
    <mergeCell ref="U846:V846"/>
    <mergeCell ref="E847:F847"/>
    <mergeCell ref="G847:H847"/>
    <mergeCell ref="I847:J847"/>
    <mergeCell ref="K847:L847"/>
    <mergeCell ref="M847:N847"/>
    <mergeCell ref="O847:P847"/>
    <mergeCell ref="Q847:R847"/>
    <mergeCell ref="S847:T847"/>
    <mergeCell ref="U847:V847"/>
    <mergeCell ref="E844:F844"/>
    <mergeCell ref="G844:H844"/>
    <mergeCell ref="I844:J844"/>
    <mergeCell ref="K844:L844"/>
    <mergeCell ref="M844:N844"/>
    <mergeCell ref="O844:P844"/>
    <mergeCell ref="Q844:R844"/>
    <mergeCell ref="S844:T844"/>
    <mergeCell ref="U844:V844"/>
    <mergeCell ref="E845:F845"/>
    <mergeCell ref="G845:H845"/>
    <mergeCell ref="I845:J845"/>
    <mergeCell ref="K845:L845"/>
    <mergeCell ref="M845:N845"/>
    <mergeCell ref="O845:P845"/>
    <mergeCell ref="Q845:R845"/>
    <mergeCell ref="S845:T845"/>
    <mergeCell ref="U845:V845"/>
    <mergeCell ref="E842:F842"/>
    <mergeCell ref="G842:H842"/>
    <mergeCell ref="I842:J842"/>
    <mergeCell ref="K842:L842"/>
    <mergeCell ref="M842:N842"/>
    <mergeCell ref="O842:P842"/>
    <mergeCell ref="Q842:R842"/>
    <mergeCell ref="S842:T842"/>
    <mergeCell ref="U842:V842"/>
    <mergeCell ref="E843:F843"/>
    <mergeCell ref="G843:H843"/>
    <mergeCell ref="I843:J843"/>
    <mergeCell ref="K843:L843"/>
    <mergeCell ref="M843:N843"/>
    <mergeCell ref="O843:P843"/>
    <mergeCell ref="Q843:R843"/>
    <mergeCell ref="S843:T843"/>
    <mergeCell ref="U843:V843"/>
    <mergeCell ref="E840:F840"/>
    <mergeCell ref="G840:H840"/>
    <mergeCell ref="I840:J840"/>
    <mergeCell ref="K840:L840"/>
    <mergeCell ref="M840:N840"/>
    <mergeCell ref="O840:P840"/>
    <mergeCell ref="Q840:R840"/>
    <mergeCell ref="S840:T840"/>
    <mergeCell ref="U840:V840"/>
    <mergeCell ref="E841:F841"/>
    <mergeCell ref="G841:H841"/>
    <mergeCell ref="I841:J841"/>
    <mergeCell ref="K841:L841"/>
    <mergeCell ref="M841:N841"/>
    <mergeCell ref="O841:P841"/>
    <mergeCell ref="Q841:R841"/>
    <mergeCell ref="S841:T841"/>
    <mergeCell ref="U841:V841"/>
    <mergeCell ref="A838:A839"/>
    <mergeCell ref="B838:B839"/>
    <mergeCell ref="C838:C839"/>
    <mergeCell ref="D838:D839"/>
    <mergeCell ref="E838:F838"/>
    <mergeCell ref="G838:H838"/>
    <mergeCell ref="I838:J838"/>
    <mergeCell ref="K838:L838"/>
    <mergeCell ref="M838:N839"/>
    <mergeCell ref="O838:P838"/>
    <mergeCell ref="Q838:R838"/>
    <mergeCell ref="S838:T838"/>
    <mergeCell ref="U838:V838"/>
    <mergeCell ref="W838:W839"/>
    <mergeCell ref="X838:Y838"/>
    <mergeCell ref="E839:F839"/>
    <mergeCell ref="G839:H839"/>
    <mergeCell ref="I839:J839"/>
    <mergeCell ref="K839:L839"/>
    <mergeCell ref="O839:P839"/>
    <mergeCell ref="Q839:R839"/>
    <mergeCell ref="S839:T839"/>
    <mergeCell ref="U839:V839"/>
    <mergeCell ref="E833:F833"/>
    <mergeCell ref="J833:N833"/>
    <mergeCell ref="O833:Q833"/>
    <mergeCell ref="R833:S833"/>
    <mergeCell ref="A835:D835"/>
    <mergeCell ref="E835:F835"/>
    <mergeCell ref="G835:I835"/>
    <mergeCell ref="J835:K835"/>
    <mergeCell ref="L835:Q835"/>
    <mergeCell ref="R835:S835"/>
    <mergeCell ref="T835:Y835"/>
    <mergeCell ref="A836:B836"/>
    <mergeCell ref="C836:D836"/>
    <mergeCell ref="E836:F836"/>
    <mergeCell ref="G836:I836"/>
    <mergeCell ref="J836:K836"/>
    <mergeCell ref="L836:M836"/>
    <mergeCell ref="N836:Y836"/>
    <mergeCell ref="E829:F829"/>
    <mergeCell ref="J829:N829"/>
    <mergeCell ref="O829:Q829"/>
    <mergeCell ref="R829:S829"/>
    <mergeCell ref="U829:Y829"/>
    <mergeCell ref="E830:F830"/>
    <mergeCell ref="J830:N830"/>
    <mergeCell ref="O830:Q830"/>
    <mergeCell ref="R830:S830"/>
    <mergeCell ref="E831:F831"/>
    <mergeCell ref="J831:N831"/>
    <mergeCell ref="O831:Q831"/>
    <mergeCell ref="R831:S831"/>
    <mergeCell ref="E832:F832"/>
    <mergeCell ref="J832:N832"/>
    <mergeCell ref="O832:Q832"/>
    <mergeCell ref="R832:S832"/>
    <mergeCell ref="A824:F824"/>
    <mergeCell ref="H824:S824"/>
    <mergeCell ref="U824:Y824"/>
    <mergeCell ref="E825:F825"/>
    <mergeCell ref="J825:N825"/>
    <mergeCell ref="O825:Q825"/>
    <mergeCell ref="R825:S825"/>
    <mergeCell ref="E826:F826"/>
    <mergeCell ref="J826:N826"/>
    <mergeCell ref="O826:Q826"/>
    <mergeCell ref="R826:S826"/>
    <mergeCell ref="E827:F827"/>
    <mergeCell ref="J827:N827"/>
    <mergeCell ref="O827:Q827"/>
    <mergeCell ref="R827:S827"/>
    <mergeCell ref="E828:F828"/>
    <mergeCell ref="J828:N828"/>
    <mergeCell ref="O828:Q828"/>
    <mergeCell ref="R828:S828"/>
    <mergeCell ref="E821:F821"/>
    <mergeCell ref="G821:H821"/>
    <mergeCell ref="I821:J821"/>
    <mergeCell ref="K821:L821"/>
    <mergeCell ref="M821:N821"/>
    <mergeCell ref="O821:P821"/>
    <mergeCell ref="Q821:R821"/>
    <mergeCell ref="S821:T821"/>
    <mergeCell ref="U821:V821"/>
    <mergeCell ref="E822:F822"/>
    <mergeCell ref="G822:H822"/>
    <mergeCell ref="I822:J822"/>
    <mergeCell ref="K822:L822"/>
    <mergeCell ref="M822:N822"/>
    <mergeCell ref="O822:P822"/>
    <mergeCell ref="Q822:R822"/>
    <mergeCell ref="S822:T822"/>
    <mergeCell ref="U822:V822"/>
    <mergeCell ref="E819:F819"/>
    <mergeCell ref="G819:H819"/>
    <mergeCell ref="I819:J819"/>
    <mergeCell ref="K819:L819"/>
    <mergeCell ref="M819:N819"/>
    <mergeCell ref="O819:P819"/>
    <mergeCell ref="Q819:R819"/>
    <mergeCell ref="S819:T819"/>
    <mergeCell ref="U819:V819"/>
    <mergeCell ref="E820:F820"/>
    <mergeCell ref="G820:H820"/>
    <mergeCell ref="I820:J820"/>
    <mergeCell ref="K820:L820"/>
    <mergeCell ref="M820:N820"/>
    <mergeCell ref="O820:P820"/>
    <mergeCell ref="Q820:R820"/>
    <mergeCell ref="S820:T820"/>
    <mergeCell ref="U820:V820"/>
    <mergeCell ref="E817:F817"/>
    <mergeCell ref="G817:H817"/>
    <mergeCell ref="I817:J817"/>
    <mergeCell ref="K817:L817"/>
    <mergeCell ref="M817:N817"/>
    <mergeCell ref="O817:P817"/>
    <mergeCell ref="Q817:R817"/>
    <mergeCell ref="S817:T817"/>
    <mergeCell ref="U817:V817"/>
    <mergeCell ref="E818:F818"/>
    <mergeCell ref="G818:H818"/>
    <mergeCell ref="I818:J818"/>
    <mergeCell ref="K818:L818"/>
    <mergeCell ref="M818:N818"/>
    <mergeCell ref="O818:P818"/>
    <mergeCell ref="Q818:R818"/>
    <mergeCell ref="S818:T818"/>
    <mergeCell ref="U818:V818"/>
    <mergeCell ref="E815:F815"/>
    <mergeCell ref="G815:H815"/>
    <mergeCell ref="I815:J815"/>
    <mergeCell ref="K815:L815"/>
    <mergeCell ref="M815:N815"/>
    <mergeCell ref="O815:P815"/>
    <mergeCell ref="Q815:R815"/>
    <mergeCell ref="S815:T815"/>
    <mergeCell ref="U815:V815"/>
    <mergeCell ref="E816:F816"/>
    <mergeCell ref="G816:H816"/>
    <mergeCell ref="I816:J816"/>
    <mergeCell ref="K816:L816"/>
    <mergeCell ref="M816:N816"/>
    <mergeCell ref="O816:P816"/>
    <mergeCell ref="Q816:R816"/>
    <mergeCell ref="S816:T816"/>
    <mergeCell ref="U816:V816"/>
    <mergeCell ref="E813:F813"/>
    <mergeCell ref="G813:H813"/>
    <mergeCell ref="I813:J813"/>
    <mergeCell ref="K813:L813"/>
    <mergeCell ref="M813:N813"/>
    <mergeCell ref="O813:P813"/>
    <mergeCell ref="Q813:R813"/>
    <mergeCell ref="S813:T813"/>
    <mergeCell ref="U813:V813"/>
    <mergeCell ref="E814:F814"/>
    <mergeCell ref="G814:H814"/>
    <mergeCell ref="I814:J814"/>
    <mergeCell ref="K814:L814"/>
    <mergeCell ref="M814:N814"/>
    <mergeCell ref="O814:P814"/>
    <mergeCell ref="Q814:R814"/>
    <mergeCell ref="S814:T814"/>
    <mergeCell ref="U814:V814"/>
    <mergeCell ref="E811:F811"/>
    <mergeCell ref="G811:H811"/>
    <mergeCell ref="I811:J811"/>
    <mergeCell ref="K811:L811"/>
    <mergeCell ref="M811:N811"/>
    <mergeCell ref="O811:P811"/>
    <mergeCell ref="Q811:R811"/>
    <mergeCell ref="S811:T811"/>
    <mergeCell ref="U811:V811"/>
    <mergeCell ref="E812:F812"/>
    <mergeCell ref="G812:H812"/>
    <mergeCell ref="I812:J812"/>
    <mergeCell ref="K812:L812"/>
    <mergeCell ref="M812:N812"/>
    <mergeCell ref="O812:P812"/>
    <mergeCell ref="Q812:R812"/>
    <mergeCell ref="S812:T812"/>
    <mergeCell ref="U812:V812"/>
    <mergeCell ref="E809:F809"/>
    <mergeCell ref="G809:H809"/>
    <mergeCell ref="I809:J809"/>
    <mergeCell ref="K809:L809"/>
    <mergeCell ref="M809:N809"/>
    <mergeCell ref="O809:P809"/>
    <mergeCell ref="Q809:R809"/>
    <mergeCell ref="S809:T809"/>
    <mergeCell ref="U809:V809"/>
    <mergeCell ref="E810:F810"/>
    <mergeCell ref="G810:H810"/>
    <mergeCell ref="I810:J810"/>
    <mergeCell ref="K810:L810"/>
    <mergeCell ref="M810:N810"/>
    <mergeCell ref="O810:P810"/>
    <mergeCell ref="Q810:R810"/>
    <mergeCell ref="S810:T810"/>
    <mergeCell ref="U810:V810"/>
    <mergeCell ref="Q807:R807"/>
    <mergeCell ref="S807:T807"/>
    <mergeCell ref="U807:V807"/>
    <mergeCell ref="U805:V805"/>
    <mergeCell ref="W805:W806"/>
    <mergeCell ref="X805:Y805"/>
    <mergeCell ref="S806:T806"/>
    <mergeCell ref="U806:V806"/>
    <mergeCell ref="E807:F807"/>
    <mergeCell ref="G807:H807"/>
    <mergeCell ref="I807:J807"/>
    <mergeCell ref="K807:L807"/>
    <mergeCell ref="M807:N807"/>
    <mergeCell ref="O807:P807"/>
    <mergeCell ref="E808:F808"/>
    <mergeCell ref="G808:H808"/>
    <mergeCell ref="I808:J808"/>
    <mergeCell ref="K808:L808"/>
    <mergeCell ref="M808:N808"/>
    <mergeCell ref="O808:P808"/>
    <mergeCell ref="Q808:R808"/>
    <mergeCell ref="S808:T808"/>
    <mergeCell ref="U808:V808"/>
    <mergeCell ref="A805:A806"/>
    <mergeCell ref="B805:B806"/>
    <mergeCell ref="C805:C806"/>
    <mergeCell ref="D805:D806"/>
    <mergeCell ref="E805:F805"/>
    <mergeCell ref="G805:H805"/>
    <mergeCell ref="I805:J805"/>
    <mergeCell ref="K805:L805"/>
    <mergeCell ref="M805:N806"/>
    <mergeCell ref="O805:P805"/>
    <mergeCell ref="Q805:R805"/>
    <mergeCell ref="S805:T805"/>
    <mergeCell ref="E806:F806"/>
    <mergeCell ref="G806:H806"/>
    <mergeCell ref="I806:J806"/>
    <mergeCell ref="K806:L806"/>
    <mergeCell ref="O806:P806"/>
    <mergeCell ref="Q806:R806"/>
    <mergeCell ref="E800:F800"/>
    <mergeCell ref="J800:N800"/>
    <mergeCell ref="O800:Q800"/>
    <mergeCell ref="R800:S800"/>
    <mergeCell ref="A802:D802"/>
    <mergeCell ref="E802:F802"/>
    <mergeCell ref="G802:I802"/>
    <mergeCell ref="J802:K802"/>
    <mergeCell ref="L802:Q802"/>
    <mergeCell ref="R802:S802"/>
    <mergeCell ref="T802:Y802"/>
    <mergeCell ref="A803:B803"/>
    <mergeCell ref="C803:D803"/>
    <mergeCell ref="E803:F803"/>
    <mergeCell ref="G803:I803"/>
    <mergeCell ref="J803:K803"/>
    <mergeCell ref="L803:M803"/>
    <mergeCell ref="E796:F796"/>
    <mergeCell ref="J796:N796"/>
    <mergeCell ref="O796:Q796"/>
    <mergeCell ref="R796:S796"/>
    <mergeCell ref="U796:Y796"/>
    <mergeCell ref="E797:F797"/>
    <mergeCell ref="J797:N797"/>
    <mergeCell ref="O797:Q797"/>
    <mergeCell ref="R797:S797"/>
    <mergeCell ref="E798:F798"/>
    <mergeCell ref="J798:N798"/>
    <mergeCell ref="O798:Q798"/>
    <mergeCell ref="R798:S798"/>
    <mergeCell ref="E799:F799"/>
    <mergeCell ref="J799:N799"/>
    <mergeCell ref="O799:Q799"/>
    <mergeCell ref="R799:S799"/>
    <mergeCell ref="A791:F791"/>
    <mergeCell ref="H791:S791"/>
    <mergeCell ref="U791:Y791"/>
    <mergeCell ref="E792:F792"/>
    <mergeCell ref="J792:N792"/>
    <mergeCell ref="O792:Q792"/>
    <mergeCell ref="R792:S792"/>
    <mergeCell ref="E793:F793"/>
    <mergeCell ref="J793:N793"/>
    <mergeCell ref="O793:Q793"/>
    <mergeCell ref="R793:S793"/>
    <mergeCell ref="E794:F794"/>
    <mergeCell ref="J794:N794"/>
    <mergeCell ref="O794:Q794"/>
    <mergeCell ref="R794:S794"/>
    <mergeCell ref="E795:F795"/>
    <mergeCell ref="J795:N795"/>
    <mergeCell ref="O795:Q795"/>
    <mergeCell ref="R795:S795"/>
    <mergeCell ref="E788:F788"/>
    <mergeCell ref="G788:H788"/>
    <mergeCell ref="I788:J788"/>
    <mergeCell ref="K788:L788"/>
    <mergeCell ref="M788:N788"/>
    <mergeCell ref="O788:P788"/>
    <mergeCell ref="Q788:R788"/>
    <mergeCell ref="S788:T788"/>
    <mergeCell ref="U788:V788"/>
    <mergeCell ref="E789:F789"/>
    <mergeCell ref="G789:H789"/>
    <mergeCell ref="I789:J789"/>
    <mergeCell ref="K789:L789"/>
    <mergeCell ref="M789:N789"/>
    <mergeCell ref="O789:P789"/>
    <mergeCell ref="Q789:R789"/>
    <mergeCell ref="S789:T789"/>
    <mergeCell ref="U789:V789"/>
    <mergeCell ref="E786:F786"/>
    <mergeCell ref="G786:H786"/>
    <mergeCell ref="I786:J786"/>
    <mergeCell ref="K786:L786"/>
    <mergeCell ref="M786:N786"/>
    <mergeCell ref="O786:P786"/>
    <mergeCell ref="Q786:R786"/>
    <mergeCell ref="S786:T786"/>
    <mergeCell ref="U786:V786"/>
    <mergeCell ref="E787:F787"/>
    <mergeCell ref="G787:H787"/>
    <mergeCell ref="I787:J787"/>
    <mergeCell ref="K787:L787"/>
    <mergeCell ref="M787:N787"/>
    <mergeCell ref="O787:P787"/>
    <mergeCell ref="Q787:R787"/>
    <mergeCell ref="S787:T787"/>
    <mergeCell ref="U787:V787"/>
    <mergeCell ref="E784:F784"/>
    <mergeCell ref="G784:H784"/>
    <mergeCell ref="I784:J784"/>
    <mergeCell ref="K784:L784"/>
    <mergeCell ref="M784:N784"/>
    <mergeCell ref="O784:P784"/>
    <mergeCell ref="Q784:R784"/>
    <mergeCell ref="S784:T784"/>
    <mergeCell ref="U784:V784"/>
    <mergeCell ref="E785:F785"/>
    <mergeCell ref="G785:H785"/>
    <mergeCell ref="I785:J785"/>
    <mergeCell ref="K785:L785"/>
    <mergeCell ref="M785:N785"/>
    <mergeCell ref="O785:P785"/>
    <mergeCell ref="Q785:R785"/>
    <mergeCell ref="S785:T785"/>
    <mergeCell ref="U785:V785"/>
    <mergeCell ref="E782:F782"/>
    <mergeCell ref="G782:H782"/>
    <mergeCell ref="I782:J782"/>
    <mergeCell ref="K782:L782"/>
    <mergeCell ref="M782:N782"/>
    <mergeCell ref="O782:P782"/>
    <mergeCell ref="Q782:R782"/>
    <mergeCell ref="S782:T782"/>
    <mergeCell ref="U782:V782"/>
    <mergeCell ref="E783:F783"/>
    <mergeCell ref="G783:H783"/>
    <mergeCell ref="I783:J783"/>
    <mergeCell ref="K783:L783"/>
    <mergeCell ref="M783:N783"/>
    <mergeCell ref="O783:P783"/>
    <mergeCell ref="Q783:R783"/>
    <mergeCell ref="S783:T783"/>
    <mergeCell ref="U783:V783"/>
    <mergeCell ref="E780:F780"/>
    <mergeCell ref="G780:H780"/>
    <mergeCell ref="I780:J780"/>
    <mergeCell ref="K780:L780"/>
    <mergeCell ref="M780:N780"/>
    <mergeCell ref="O780:P780"/>
    <mergeCell ref="Q780:R780"/>
    <mergeCell ref="S780:T780"/>
    <mergeCell ref="U780:V780"/>
    <mergeCell ref="E781:F781"/>
    <mergeCell ref="G781:H781"/>
    <mergeCell ref="I781:J781"/>
    <mergeCell ref="K781:L781"/>
    <mergeCell ref="M781:N781"/>
    <mergeCell ref="O781:P781"/>
    <mergeCell ref="Q781:R781"/>
    <mergeCell ref="S781:T781"/>
    <mergeCell ref="U781:V781"/>
    <mergeCell ref="E778:F778"/>
    <mergeCell ref="G778:H778"/>
    <mergeCell ref="I778:J778"/>
    <mergeCell ref="K778:L778"/>
    <mergeCell ref="M778:N778"/>
    <mergeCell ref="O778:P778"/>
    <mergeCell ref="Q778:R778"/>
    <mergeCell ref="S778:T778"/>
    <mergeCell ref="U778:V778"/>
    <mergeCell ref="E779:F779"/>
    <mergeCell ref="G779:H779"/>
    <mergeCell ref="I779:J779"/>
    <mergeCell ref="K779:L779"/>
    <mergeCell ref="M779:N779"/>
    <mergeCell ref="O779:P779"/>
    <mergeCell ref="Q779:R779"/>
    <mergeCell ref="S779:T779"/>
    <mergeCell ref="U779:V779"/>
    <mergeCell ref="E776:F776"/>
    <mergeCell ref="G776:H776"/>
    <mergeCell ref="I776:J776"/>
    <mergeCell ref="K776:L776"/>
    <mergeCell ref="M776:N776"/>
    <mergeCell ref="O776:P776"/>
    <mergeCell ref="Q776:R776"/>
    <mergeCell ref="S776:T776"/>
    <mergeCell ref="U776:V776"/>
    <mergeCell ref="E777:F777"/>
    <mergeCell ref="G777:H777"/>
    <mergeCell ref="I777:J777"/>
    <mergeCell ref="K777:L777"/>
    <mergeCell ref="M777:N777"/>
    <mergeCell ref="O777:P777"/>
    <mergeCell ref="Q777:R777"/>
    <mergeCell ref="S777:T777"/>
    <mergeCell ref="U777:V777"/>
    <mergeCell ref="E774:F774"/>
    <mergeCell ref="G774:H774"/>
    <mergeCell ref="I774:J774"/>
    <mergeCell ref="K774:L774"/>
    <mergeCell ref="M774:N774"/>
    <mergeCell ref="O774:P774"/>
    <mergeCell ref="Q774:R774"/>
    <mergeCell ref="S774:T774"/>
    <mergeCell ref="U774:V774"/>
    <mergeCell ref="E775:F775"/>
    <mergeCell ref="G775:H775"/>
    <mergeCell ref="I775:J775"/>
    <mergeCell ref="K775:L775"/>
    <mergeCell ref="M775:N775"/>
    <mergeCell ref="O775:P775"/>
    <mergeCell ref="Q775:R775"/>
    <mergeCell ref="S775:T775"/>
    <mergeCell ref="U775:V775"/>
    <mergeCell ref="A772:A773"/>
    <mergeCell ref="B772:B773"/>
    <mergeCell ref="C772:C773"/>
    <mergeCell ref="D772:D773"/>
    <mergeCell ref="E772:F772"/>
    <mergeCell ref="G772:H772"/>
    <mergeCell ref="I772:J772"/>
    <mergeCell ref="K772:L772"/>
    <mergeCell ref="M772:N773"/>
    <mergeCell ref="O772:P772"/>
    <mergeCell ref="Q772:R772"/>
    <mergeCell ref="S772:T772"/>
    <mergeCell ref="U772:V772"/>
    <mergeCell ref="W772:W773"/>
    <mergeCell ref="X772:Y772"/>
    <mergeCell ref="E773:F773"/>
    <mergeCell ref="G773:H773"/>
    <mergeCell ref="I773:J773"/>
    <mergeCell ref="K773:L773"/>
    <mergeCell ref="O773:P773"/>
    <mergeCell ref="Q773:R773"/>
    <mergeCell ref="S773:T773"/>
    <mergeCell ref="U773:V773"/>
    <mergeCell ref="E767:F767"/>
    <mergeCell ref="J767:N767"/>
    <mergeCell ref="O767:Q767"/>
    <mergeCell ref="R767:S767"/>
    <mergeCell ref="A769:D769"/>
    <mergeCell ref="E769:F769"/>
    <mergeCell ref="G769:I769"/>
    <mergeCell ref="J769:K769"/>
    <mergeCell ref="L769:Q769"/>
    <mergeCell ref="R769:S769"/>
    <mergeCell ref="T769:Y769"/>
    <mergeCell ref="A770:B770"/>
    <mergeCell ref="C770:D770"/>
    <mergeCell ref="E770:F770"/>
    <mergeCell ref="G770:I770"/>
    <mergeCell ref="J770:K770"/>
    <mergeCell ref="L770:M770"/>
    <mergeCell ref="N770:Y770"/>
    <mergeCell ref="E763:F763"/>
    <mergeCell ref="J763:N763"/>
    <mergeCell ref="O763:Q763"/>
    <mergeCell ref="R763:S763"/>
    <mergeCell ref="U763:Y763"/>
    <mergeCell ref="E764:F764"/>
    <mergeCell ref="J764:N764"/>
    <mergeCell ref="O764:Q764"/>
    <mergeCell ref="R764:S764"/>
    <mergeCell ref="E765:F765"/>
    <mergeCell ref="J765:N765"/>
    <mergeCell ref="O765:Q765"/>
    <mergeCell ref="R765:S765"/>
    <mergeCell ref="E766:F766"/>
    <mergeCell ref="J766:N766"/>
    <mergeCell ref="O766:Q766"/>
    <mergeCell ref="R766:S766"/>
    <mergeCell ref="A758:F758"/>
    <mergeCell ref="H758:S758"/>
    <mergeCell ref="U758:Y758"/>
    <mergeCell ref="E759:F759"/>
    <mergeCell ref="J759:N759"/>
    <mergeCell ref="O759:Q759"/>
    <mergeCell ref="R759:S759"/>
    <mergeCell ref="E760:F760"/>
    <mergeCell ref="J760:N760"/>
    <mergeCell ref="O760:Q760"/>
    <mergeCell ref="R760:S760"/>
    <mergeCell ref="E761:F761"/>
    <mergeCell ref="J761:N761"/>
    <mergeCell ref="O761:Q761"/>
    <mergeCell ref="R761:S761"/>
    <mergeCell ref="E762:F762"/>
    <mergeCell ref="J762:N762"/>
    <mergeCell ref="O762:Q762"/>
    <mergeCell ref="R762:S762"/>
    <mergeCell ref="E755:F755"/>
    <mergeCell ref="G755:H755"/>
    <mergeCell ref="I755:J755"/>
    <mergeCell ref="K755:L755"/>
    <mergeCell ref="M755:N755"/>
    <mergeCell ref="O755:P755"/>
    <mergeCell ref="Q755:R755"/>
    <mergeCell ref="S755:T755"/>
    <mergeCell ref="U755:V755"/>
    <mergeCell ref="E756:F756"/>
    <mergeCell ref="G756:H756"/>
    <mergeCell ref="I756:J756"/>
    <mergeCell ref="K756:L756"/>
    <mergeCell ref="M756:N756"/>
    <mergeCell ref="O756:P756"/>
    <mergeCell ref="Q756:R756"/>
    <mergeCell ref="S756:T756"/>
    <mergeCell ref="U756:V756"/>
    <mergeCell ref="E753:F753"/>
    <mergeCell ref="G753:H753"/>
    <mergeCell ref="I753:J753"/>
    <mergeCell ref="K753:L753"/>
    <mergeCell ref="M753:N753"/>
    <mergeCell ref="O753:P753"/>
    <mergeCell ref="Q753:R753"/>
    <mergeCell ref="S753:T753"/>
    <mergeCell ref="U753:V753"/>
    <mergeCell ref="E754:F754"/>
    <mergeCell ref="G754:H754"/>
    <mergeCell ref="I754:J754"/>
    <mergeCell ref="K754:L754"/>
    <mergeCell ref="M754:N754"/>
    <mergeCell ref="O754:P754"/>
    <mergeCell ref="Q754:R754"/>
    <mergeCell ref="S754:T754"/>
    <mergeCell ref="U754:V754"/>
    <mergeCell ref="E751:F751"/>
    <mergeCell ref="G751:H751"/>
    <mergeCell ref="I751:J751"/>
    <mergeCell ref="K751:L751"/>
    <mergeCell ref="M751:N751"/>
    <mergeCell ref="O751:P751"/>
    <mergeCell ref="Q751:R751"/>
    <mergeCell ref="S751:T751"/>
    <mergeCell ref="U751:V751"/>
    <mergeCell ref="E752:F752"/>
    <mergeCell ref="G752:H752"/>
    <mergeCell ref="I752:J752"/>
    <mergeCell ref="K752:L752"/>
    <mergeCell ref="M752:N752"/>
    <mergeCell ref="O752:P752"/>
    <mergeCell ref="Q752:R752"/>
    <mergeCell ref="S752:T752"/>
    <mergeCell ref="U752:V752"/>
    <mergeCell ref="E749:F749"/>
    <mergeCell ref="G749:H749"/>
    <mergeCell ref="I749:J749"/>
    <mergeCell ref="K749:L749"/>
    <mergeCell ref="M749:N749"/>
    <mergeCell ref="O749:P749"/>
    <mergeCell ref="Q749:R749"/>
    <mergeCell ref="S749:T749"/>
    <mergeCell ref="U749:V749"/>
    <mergeCell ref="E750:F750"/>
    <mergeCell ref="G750:H750"/>
    <mergeCell ref="I750:J750"/>
    <mergeCell ref="K750:L750"/>
    <mergeCell ref="M750:N750"/>
    <mergeCell ref="O750:P750"/>
    <mergeCell ref="Q750:R750"/>
    <mergeCell ref="S750:T750"/>
    <mergeCell ref="U750:V750"/>
    <mergeCell ref="E747:F747"/>
    <mergeCell ref="G747:H747"/>
    <mergeCell ref="I747:J747"/>
    <mergeCell ref="K747:L747"/>
    <mergeCell ref="M747:N747"/>
    <mergeCell ref="O747:P747"/>
    <mergeCell ref="Q747:R747"/>
    <mergeCell ref="S747:T747"/>
    <mergeCell ref="U747:V747"/>
    <mergeCell ref="E748:F748"/>
    <mergeCell ref="G748:H748"/>
    <mergeCell ref="I748:J748"/>
    <mergeCell ref="K748:L748"/>
    <mergeCell ref="M748:N748"/>
    <mergeCell ref="O748:P748"/>
    <mergeCell ref="Q748:R748"/>
    <mergeCell ref="S748:T748"/>
    <mergeCell ref="U748:V748"/>
    <mergeCell ref="E745:F745"/>
    <mergeCell ref="G745:H745"/>
    <mergeCell ref="I745:J745"/>
    <mergeCell ref="K745:L745"/>
    <mergeCell ref="M745:N745"/>
    <mergeCell ref="O745:P745"/>
    <mergeCell ref="Q745:R745"/>
    <mergeCell ref="S745:T745"/>
    <mergeCell ref="U745:V745"/>
    <mergeCell ref="E746:F746"/>
    <mergeCell ref="G746:H746"/>
    <mergeCell ref="I746:J746"/>
    <mergeCell ref="K746:L746"/>
    <mergeCell ref="M746:N746"/>
    <mergeCell ref="O746:P746"/>
    <mergeCell ref="Q746:R746"/>
    <mergeCell ref="S746:T746"/>
    <mergeCell ref="U746:V746"/>
    <mergeCell ref="E743:F743"/>
    <mergeCell ref="G743:H743"/>
    <mergeCell ref="I743:J743"/>
    <mergeCell ref="K743:L743"/>
    <mergeCell ref="M743:N743"/>
    <mergeCell ref="O743:P743"/>
    <mergeCell ref="Q743:R743"/>
    <mergeCell ref="S743:T743"/>
    <mergeCell ref="U743:V743"/>
    <mergeCell ref="E744:F744"/>
    <mergeCell ref="G744:H744"/>
    <mergeCell ref="I744:J744"/>
    <mergeCell ref="K744:L744"/>
    <mergeCell ref="M744:N744"/>
    <mergeCell ref="O744:P744"/>
    <mergeCell ref="Q744:R744"/>
    <mergeCell ref="S744:T744"/>
    <mergeCell ref="U744:V744"/>
    <mergeCell ref="Q741:R741"/>
    <mergeCell ref="S741:T741"/>
    <mergeCell ref="U741:V741"/>
    <mergeCell ref="U739:V739"/>
    <mergeCell ref="W739:W740"/>
    <mergeCell ref="X739:Y739"/>
    <mergeCell ref="S740:T740"/>
    <mergeCell ref="U740:V740"/>
    <mergeCell ref="E741:F741"/>
    <mergeCell ref="G741:H741"/>
    <mergeCell ref="I741:J741"/>
    <mergeCell ref="K741:L741"/>
    <mergeCell ref="M741:N741"/>
    <mergeCell ref="O741:P741"/>
    <mergeCell ref="E742:F742"/>
    <mergeCell ref="G742:H742"/>
    <mergeCell ref="I742:J742"/>
    <mergeCell ref="K742:L742"/>
    <mergeCell ref="M742:N742"/>
    <mergeCell ref="O742:P742"/>
    <mergeCell ref="Q742:R742"/>
    <mergeCell ref="S742:T742"/>
    <mergeCell ref="U742:V742"/>
    <mergeCell ref="A739:A740"/>
    <mergeCell ref="B739:B740"/>
    <mergeCell ref="C739:C740"/>
    <mergeCell ref="D739:D740"/>
    <mergeCell ref="E739:F739"/>
    <mergeCell ref="G739:H739"/>
    <mergeCell ref="I739:J739"/>
    <mergeCell ref="K739:L739"/>
    <mergeCell ref="M739:N740"/>
    <mergeCell ref="O739:P739"/>
    <mergeCell ref="Q739:R739"/>
    <mergeCell ref="S739:T739"/>
    <mergeCell ref="E740:F740"/>
    <mergeCell ref="G740:H740"/>
    <mergeCell ref="I740:J740"/>
    <mergeCell ref="K740:L740"/>
    <mergeCell ref="O740:P740"/>
    <mergeCell ref="Q740:R740"/>
    <mergeCell ref="E734:F734"/>
    <mergeCell ref="J734:N734"/>
    <mergeCell ref="O734:Q734"/>
    <mergeCell ref="R734:S734"/>
    <mergeCell ref="A736:D736"/>
    <mergeCell ref="E736:F736"/>
    <mergeCell ref="G736:I736"/>
    <mergeCell ref="J736:K736"/>
    <mergeCell ref="L736:Q736"/>
    <mergeCell ref="R736:S736"/>
    <mergeCell ref="T736:Y736"/>
    <mergeCell ref="A737:B737"/>
    <mergeCell ref="C737:D737"/>
    <mergeCell ref="E737:F737"/>
    <mergeCell ref="G737:I737"/>
    <mergeCell ref="J737:K737"/>
    <mergeCell ref="L737:M737"/>
    <mergeCell ref="E730:F730"/>
    <mergeCell ref="J730:N730"/>
    <mergeCell ref="O730:Q730"/>
    <mergeCell ref="R730:S730"/>
    <mergeCell ref="U730:Y730"/>
    <mergeCell ref="E731:F731"/>
    <mergeCell ref="J731:N731"/>
    <mergeCell ref="O731:Q731"/>
    <mergeCell ref="R731:S731"/>
    <mergeCell ref="E732:F732"/>
    <mergeCell ref="J732:N732"/>
    <mergeCell ref="O732:Q732"/>
    <mergeCell ref="R732:S732"/>
    <mergeCell ref="E733:F733"/>
    <mergeCell ref="J733:N733"/>
    <mergeCell ref="O733:Q733"/>
    <mergeCell ref="R733:S733"/>
    <mergeCell ref="A725:F725"/>
    <mergeCell ref="H725:S725"/>
    <mergeCell ref="U725:Y725"/>
    <mergeCell ref="E726:F726"/>
    <mergeCell ref="J726:N726"/>
    <mergeCell ref="O726:Q726"/>
    <mergeCell ref="R726:S726"/>
    <mergeCell ref="E727:F727"/>
    <mergeCell ref="J727:N727"/>
    <mergeCell ref="O727:Q727"/>
    <mergeCell ref="R727:S727"/>
    <mergeCell ref="E728:F728"/>
    <mergeCell ref="J728:N728"/>
    <mergeCell ref="O728:Q728"/>
    <mergeCell ref="R728:S728"/>
    <mergeCell ref="E729:F729"/>
    <mergeCell ref="J729:N729"/>
    <mergeCell ref="O729:Q729"/>
    <mergeCell ref="R729:S729"/>
    <mergeCell ref="E722:F722"/>
    <mergeCell ref="G722:H722"/>
    <mergeCell ref="I722:J722"/>
    <mergeCell ref="K722:L722"/>
    <mergeCell ref="M722:N722"/>
    <mergeCell ref="O722:P722"/>
    <mergeCell ref="Q722:R722"/>
    <mergeCell ref="S722:T722"/>
    <mergeCell ref="U722:V722"/>
    <mergeCell ref="E723:F723"/>
    <mergeCell ref="G723:H723"/>
    <mergeCell ref="I723:J723"/>
    <mergeCell ref="K723:L723"/>
    <mergeCell ref="M723:N723"/>
    <mergeCell ref="O723:P723"/>
    <mergeCell ref="Q723:R723"/>
    <mergeCell ref="S723:T723"/>
    <mergeCell ref="U723:V723"/>
    <mergeCell ref="E720:F720"/>
    <mergeCell ref="G720:H720"/>
    <mergeCell ref="I720:J720"/>
    <mergeCell ref="K720:L720"/>
    <mergeCell ref="M720:N720"/>
    <mergeCell ref="O720:P720"/>
    <mergeCell ref="Q720:R720"/>
    <mergeCell ref="S720:T720"/>
    <mergeCell ref="U720:V720"/>
    <mergeCell ref="E721:F721"/>
    <mergeCell ref="G721:H721"/>
    <mergeCell ref="I721:J721"/>
    <mergeCell ref="K721:L721"/>
    <mergeCell ref="M721:N721"/>
    <mergeCell ref="O721:P721"/>
    <mergeCell ref="Q721:R721"/>
    <mergeCell ref="S721:T721"/>
    <mergeCell ref="U721:V721"/>
    <mergeCell ref="E718:F718"/>
    <mergeCell ref="G718:H718"/>
    <mergeCell ref="I718:J718"/>
    <mergeCell ref="K718:L718"/>
    <mergeCell ref="M718:N718"/>
    <mergeCell ref="O718:P718"/>
    <mergeCell ref="Q718:R718"/>
    <mergeCell ref="S718:T718"/>
    <mergeCell ref="U718:V718"/>
    <mergeCell ref="E719:F719"/>
    <mergeCell ref="G719:H719"/>
    <mergeCell ref="I719:J719"/>
    <mergeCell ref="K719:L719"/>
    <mergeCell ref="M719:N719"/>
    <mergeCell ref="O719:P719"/>
    <mergeCell ref="Q719:R719"/>
    <mergeCell ref="S719:T719"/>
    <mergeCell ref="U719:V719"/>
    <mergeCell ref="E716:F716"/>
    <mergeCell ref="G716:H716"/>
    <mergeCell ref="I716:J716"/>
    <mergeCell ref="K716:L716"/>
    <mergeCell ref="M716:N716"/>
    <mergeCell ref="O716:P716"/>
    <mergeCell ref="Q716:R716"/>
    <mergeCell ref="S716:T716"/>
    <mergeCell ref="U716:V716"/>
    <mergeCell ref="E717:F717"/>
    <mergeCell ref="G717:H717"/>
    <mergeCell ref="I717:J717"/>
    <mergeCell ref="K717:L717"/>
    <mergeCell ref="M717:N717"/>
    <mergeCell ref="O717:P717"/>
    <mergeCell ref="Q717:R717"/>
    <mergeCell ref="S717:T717"/>
    <mergeCell ref="U717:V717"/>
    <mergeCell ref="E714:F714"/>
    <mergeCell ref="G714:H714"/>
    <mergeCell ref="I714:J714"/>
    <mergeCell ref="K714:L714"/>
    <mergeCell ref="M714:N714"/>
    <mergeCell ref="O714:P714"/>
    <mergeCell ref="Q714:R714"/>
    <mergeCell ref="S714:T714"/>
    <mergeCell ref="U714:V714"/>
    <mergeCell ref="E715:F715"/>
    <mergeCell ref="G715:H715"/>
    <mergeCell ref="I715:J715"/>
    <mergeCell ref="K715:L715"/>
    <mergeCell ref="M715:N715"/>
    <mergeCell ref="O715:P715"/>
    <mergeCell ref="Q715:R715"/>
    <mergeCell ref="S715:T715"/>
    <mergeCell ref="U715:V715"/>
    <mergeCell ref="E712:F712"/>
    <mergeCell ref="G712:H712"/>
    <mergeCell ref="I712:J712"/>
    <mergeCell ref="K712:L712"/>
    <mergeCell ref="M712:N712"/>
    <mergeCell ref="O712:P712"/>
    <mergeCell ref="Q712:R712"/>
    <mergeCell ref="S712:T712"/>
    <mergeCell ref="U712:V712"/>
    <mergeCell ref="E713:F713"/>
    <mergeCell ref="G713:H713"/>
    <mergeCell ref="I713:J713"/>
    <mergeCell ref="K713:L713"/>
    <mergeCell ref="M713:N713"/>
    <mergeCell ref="O713:P713"/>
    <mergeCell ref="Q713:R713"/>
    <mergeCell ref="S713:T713"/>
    <mergeCell ref="U713:V713"/>
    <mergeCell ref="E710:F710"/>
    <mergeCell ref="G710:H710"/>
    <mergeCell ref="I710:J710"/>
    <mergeCell ref="K710:L710"/>
    <mergeCell ref="M710:N710"/>
    <mergeCell ref="O710:P710"/>
    <mergeCell ref="Q710:R710"/>
    <mergeCell ref="S710:T710"/>
    <mergeCell ref="U710:V710"/>
    <mergeCell ref="E711:F711"/>
    <mergeCell ref="G711:H711"/>
    <mergeCell ref="I711:J711"/>
    <mergeCell ref="K711:L711"/>
    <mergeCell ref="M711:N711"/>
    <mergeCell ref="O711:P711"/>
    <mergeCell ref="Q711:R711"/>
    <mergeCell ref="S711:T711"/>
    <mergeCell ref="U711:V711"/>
    <mergeCell ref="E708:F708"/>
    <mergeCell ref="G708:H708"/>
    <mergeCell ref="I708:J708"/>
    <mergeCell ref="K708:L708"/>
    <mergeCell ref="M708:N708"/>
    <mergeCell ref="O708:P708"/>
    <mergeCell ref="Q708:R708"/>
    <mergeCell ref="S708:T708"/>
    <mergeCell ref="U708:V708"/>
    <mergeCell ref="E709:F709"/>
    <mergeCell ref="G709:H709"/>
    <mergeCell ref="I709:J709"/>
    <mergeCell ref="K709:L709"/>
    <mergeCell ref="M709:N709"/>
    <mergeCell ref="O709:P709"/>
    <mergeCell ref="Q709:R709"/>
    <mergeCell ref="S709:T709"/>
    <mergeCell ref="U709:V709"/>
    <mergeCell ref="A706:A707"/>
    <mergeCell ref="B706:B707"/>
    <mergeCell ref="C706:C707"/>
    <mergeCell ref="D706:D707"/>
    <mergeCell ref="E706:F706"/>
    <mergeCell ref="G706:H706"/>
    <mergeCell ref="I706:J706"/>
    <mergeCell ref="K706:L706"/>
    <mergeCell ref="M706:N707"/>
    <mergeCell ref="O706:P706"/>
    <mergeCell ref="Q706:R706"/>
    <mergeCell ref="S706:T706"/>
    <mergeCell ref="U706:V706"/>
    <mergeCell ref="W706:W707"/>
    <mergeCell ref="X706:Y706"/>
    <mergeCell ref="E707:F707"/>
    <mergeCell ref="G707:H707"/>
    <mergeCell ref="I707:J707"/>
    <mergeCell ref="K707:L707"/>
    <mergeCell ref="O707:P707"/>
    <mergeCell ref="Q707:R707"/>
    <mergeCell ref="S707:T707"/>
    <mergeCell ref="U707:V707"/>
    <mergeCell ref="E701:F701"/>
    <mergeCell ref="J701:N701"/>
    <mergeCell ref="O701:Q701"/>
    <mergeCell ref="R701:S701"/>
    <mergeCell ref="A703:D703"/>
    <mergeCell ref="E703:F703"/>
    <mergeCell ref="G703:I703"/>
    <mergeCell ref="J703:K703"/>
    <mergeCell ref="L703:Q703"/>
    <mergeCell ref="R703:S703"/>
    <mergeCell ref="T703:Y703"/>
    <mergeCell ref="A704:B704"/>
    <mergeCell ref="C704:D704"/>
    <mergeCell ref="E704:F704"/>
    <mergeCell ref="G704:I704"/>
    <mergeCell ref="J704:K704"/>
    <mergeCell ref="L704:M704"/>
    <mergeCell ref="N704:Y704"/>
    <mergeCell ref="E697:F697"/>
    <mergeCell ref="J697:N697"/>
    <mergeCell ref="O697:Q697"/>
    <mergeCell ref="R697:S697"/>
    <mergeCell ref="U697:Y697"/>
    <mergeCell ref="E698:F698"/>
    <mergeCell ref="J698:N698"/>
    <mergeCell ref="O698:Q698"/>
    <mergeCell ref="R698:S698"/>
    <mergeCell ref="E699:F699"/>
    <mergeCell ref="J699:N699"/>
    <mergeCell ref="O699:Q699"/>
    <mergeCell ref="R699:S699"/>
    <mergeCell ref="E700:F700"/>
    <mergeCell ref="J700:N700"/>
    <mergeCell ref="O700:Q700"/>
    <mergeCell ref="R700:S700"/>
    <mergeCell ref="A692:F692"/>
    <mergeCell ref="H692:S692"/>
    <mergeCell ref="U692:Y692"/>
    <mergeCell ref="E693:F693"/>
    <mergeCell ref="J693:N693"/>
    <mergeCell ref="O693:Q693"/>
    <mergeCell ref="R693:S693"/>
    <mergeCell ref="E694:F694"/>
    <mergeCell ref="J694:N694"/>
    <mergeCell ref="O694:Q694"/>
    <mergeCell ref="R694:S694"/>
    <mergeCell ref="E695:F695"/>
    <mergeCell ref="J695:N695"/>
    <mergeCell ref="O695:Q695"/>
    <mergeCell ref="R695:S695"/>
    <mergeCell ref="E696:F696"/>
    <mergeCell ref="J696:N696"/>
    <mergeCell ref="O696:Q696"/>
    <mergeCell ref="R696:S696"/>
    <mergeCell ref="E689:F689"/>
    <mergeCell ref="G689:H689"/>
    <mergeCell ref="I689:J689"/>
    <mergeCell ref="K689:L689"/>
    <mergeCell ref="M689:N689"/>
    <mergeCell ref="O689:P689"/>
    <mergeCell ref="Q689:R689"/>
    <mergeCell ref="S689:T689"/>
    <mergeCell ref="U689:V689"/>
    <mergeCell ref="E690:F690"/>
    <mergeCell ref="G690:H690"/>
    <mergeCell ref="I690:J690"/>
    <mergeCell ref="K690:L690"/>
    <mergeCell ref="M690:N690"/>
    <mergeCell ref="O690:P690"/>
    <mergeCell ref="Q690:R690"/>
    <mergeCell ref="S690:T690"/>
    <mergeCell ref="U690:V690"/>
    <mergeCell ref="E687:F687"/>
    <mergeCell ref="G687:H687"/>
    <mergeCell ref="I687:J687"/>
    <mergeCell ref="K687:L687"/>
    <mergeCell ref="M687:N687"/>
    <mergeCell ref="O687:P687"/>
    <mergeCell ref="Q687:R687"/>
    <mergeCell ref="S687:T687"/>
    <mergeCell ref="U687:V687"/>
    <mergeCell ref="E688:F688"/>
    <mergeCell ref="G688:H688"/>
    <mergeCell ref="I688:J688"/>
    <mergeCell ref="K688:L688"/>
    <mergeCell ref="M688:N688"/>
    <mergeCell ref="O688:P688"/>
    <mergeCell ref="Q688:R688"/>
    <mergeCell ref="S688:T688"/>
    <mergeCell ref="U688:V688"/>
    <mergeCell ref="E685:F685"/>
    <mergeCell ref="G685:H685"/>
    <mergeCell ref="I685:J685"/>
    <mergeCell ref="K685:L685"/>
    <mergeCell ref="M685:N685"/>
    <mergeCell ref="O685:P685"/>
    <mergeCell ref="Q685:R685"/>
    <mergeCell ref="S685:T685"/>
    <mergeCell ref="U685:V685"/>
    <mergeCell ref="E686:F686"/>
    <mergeCell ref="G686:H686"/>
    <mergeCell ref="I686:J686"/>
    <mergeCell ref="K686:L686"/>
    <mergeCell ref="M686:N686"/>
    <mergeCell ref="O686:P686"/>
    <mergeCell ref="Q686:R686"/>
    <mergeCell ref="S686:T686"/>
    <mergeCell ref="U686:V686"/>
    <mergeCell ref="E683:F683"/>
    <mergeCell ref="G683:H683"/>
    <mergeCell ref="I683:J683"/>
    <mergeCell ref="K683:L683"/>
    <mergeCell ref="M683:N683"/>
    <mergeCell ref="O683:P683"/>
    <mergeCell ref="Q683:R683"/>
    <mergeCell ref="S683:T683"/>
    <mergeCell ref="U683:V683"/>
    <mergeCell ref="E684:F684"/>
    <mergeCell ref="G684:H684"/>
    <mergeCell ref="I684:J684"/>
    <mergeCell ref="K684:L684"/>
    <mergeCell ref="M684:N684"/>
    <mergeCell ref="O684:P684"/>
    <mergeCell ref="Q684:R684"/>
    <mergeCell ref="S684:T684"/>
    <mergeCell ref="U684:V684"/>
    <mergeCell ref="E681:F681"/>
    <mergeCell ref="G681:H681"/>
    <mergeCell ref="I681:J681"/>
    <mergeCell ref="K681:L681"/>
    <mergeCell ref="M681:N681"/>
    <mergeCell ref="O681:P681"/>
    <mergeCell ref="Q681:R681"/>
    <mergeCell ref="S681:T681"/>
    <mergeCell ref="U681:V681"/>
    <mergeCell ref="E682:F682"/>
    <mergeCell ref="G682:H682"/>
    <mergeCell ref="I682:J682"/>
    <mergeCell ref="K682:L682"/>
    <mergeCell ref="M682:N682"/>
    <mergeCell ref="O682:P682"/>
    <mergeCell ref="Q682:R682"/>
    <mergeCell ref="S682:T682"/>
    <mergeCell ref="U682:V682"/>
    <mergeCell ref="E679:F679"/>
    <mergeCell ref="G679:H679"/>
    <mergeCell ref="I679:J679"/>
    <mergeCell ref="K679:L679"/>
    <mergeCell ref="M679:N679"/>
    <mergeCell ref="O679:P679"/>
    <mergeCell ref="Q679:R679"/>
    <mergeCell ref="S679:T679"/>
    <mergeCell ref="U679:V679"/>
    <mergeCell ref="E680:F680"/>
    <mergeCell ref="G680:H680"/>
    <mergeCell ref="I680:J680"/>
    <mergeCell ref="K680:L680"/>
    <mergeCell ref="M680:N680"/>
    <mergeCell ref="O680:P680"/>
    <mergeCell ref="Q680:R680"/>
    <mergeCell ref="S680:T680"/>
    <mergeCell ref="U680:V680"/>
    <mergeCell ref="E677:F677"/>
    <mergeCell ref="G677:H677"/>
    <mergeCell ref="I677:J677"/>
    <mergeCell ref="K677:L677"/>
    <mergeCell ref="M677:N677"/>
    <mergeCell ref="O677:P677"/>
    <mergeCell ref="Q677:R677"/>
    <mergeCell ref="S677:T677"/>
    <mergeCell ref="U677:V677"/>
    <mergeCell ref="E678:F678"/>
    <mergeCell ref="G678:H678"/>
    <mergeCell ref="I678:J678"/>
    <mergeCell ref="K678:L678"/>
    <mergeCell ref="M678:N678"/>
    <mergeCell ref="O678:P678"/>
    <mergeCell ref="Q678:R678"/>
    <mergeCell ref="S678:T678"/>
    <mergeCell ref="U678:V678"/>
    <mergeCell ref="Q675:R675"/>
    <mergeCell ref="S675:T675"/>
    <mergeCell ref="U675:V675"/>
    <mergeCell ref="U673:V673"/>
    <mergeCell ref="W673:W674"/>
    <mergeCell ref="X673:Y673"/>
    <mergeCell ref="S674:T674"/>
    <mergeCell ref="U674:V674"/>
    <mergeCell ref="E675:F675"/>
    <mergeCell ref="G675:H675"/>
    <mergeCell ref="I675:J675"/>
    <mergeCell ref="K675:L675"/>
    <mergeCell ref="M675:N675"/>
    <mergeCell ref="O675:P675"/>
    <mergeCell ref="E676:F676"/>
    <mergeCell ref="G676:H676"/>
    <mergeCell ref="I676:J676"/>
    <mergeCell ref="K676:L676"/>
    <mergeCell ref="M676:N676"/>
    <mergeCell ref="O676:P676"/>
    <mergeCell ref="Q676:R676"/>
    <mergeCell ref="S676:T676"/>
    <mergeCell ref="U676:V676"/>
    <mergeCell ref="A673:A674"/>
    <mergeCell ref="B673:B674"/>
    <mergeCell ref="C673:C674"/>
    <mergeCell ref="D673:D674"/>
    <mergeCell ref="E673:F673"/>
    <mergeCell ref="G673:H673"/>
    <mergeCell ref="I673:J673"/>
    <mergeCell ref="K673:L673"/>
    <mergeCell ref="M673:N674"/>
    <mergeCell ref="O673:P673"/>
    <mergeCell ref="Q673:R673"/>
    <mergeCell ref="S673:T673"/>
    <mergeCell ref="E674:F674"/>
    <mergeCell ref="G674:H674"/>
    <mergeCell ref="I674:J674"/>
    <mergeCell ref="K674:L674"/>
    <mergeCell ref="O674:P674"/>
    <mergeCell ref="Q674:R674"/>
    <mergeCell ref="E668:F668"/>
    <mergeCell ref="J668:N668"/>
    <mergeCell ref="O668:Q668"/>
    <mergeCell ref="R668:S668"/>
    <mergeCell ref="A670:D670"/>
    <mergeCell ref="E670:F670"/>
    <mergeCell ref="G670:I670"/>
    <mergeCell ref="J670:K670"/>
    <mergeCell ref="L670:Q670"/>
    <mergeCell ref="R670:S670"/>
    <mergeCell ref="T670:Y670"/>
    <mergeCell ref="A671:B671"/>
    <mergeCell ref="C671:D671"/>
    <mergeCell ref="E671:F671"/>
    <mergeCell ref="G671:I671"/>
    <mergeCell ref="J671:K671"/>
    <mergeCell ref="L671:M671"/>
    <mergeCell ref="E664:F664"/>
    <mergeCell ref="J664:N664"/>
    <mergeCell ref="O664:Q664"/>
    <mergeCell ref="R664:S664"/>
    <mergeCell ref="U664:Y664"/>
    <mergeCell ref="E665:F665"/>
    <mergeCell ref="J665:N665"/>
    <mergeCell ref="O665:Q665"/>
    <mergeCell ref="R665:S665"/>
    <mergeCell ref="E666:F666"/>
    <mergeCell ref="J666:N666"/>
    <mergeCell ref="O666:Q666"/>
    <mergeCell ref="R666:S666"/>
    <mergeCell ref="E667:F667"/>
    <mergeCell ref="J667:N667"/>
    <mergeCell ref="O667:Q667"/>
    <mergeCell ref="R667:S667"/>
    <mergeCell ref="A659:F659"/>
    <mergeCell ref="H659:S659"/>
    <mergeCell ref="U659:Y659"/>
    <mergeCell ref="E660:F660"/>
    <mergeCell ref="J660:N660"/>
    <mergeCell ref="O660:Q660"/>
    <mergeCell ref="R660:S660"/>
    <mergeCell ref="E661:F661"/>
    <mergeCell ref="J661:N661"/>
    <mergeCell ref="O661:Q661"/>
    <mergeCell ref="R661:S661"/>
    <mergeCell ref="E662:F662"/>
    <mergeCell ref="J662:N662"/>
    <mergeCell ref="O662:Q662"/>
    <mergeCell ref="R662:S662"/>
    <mergeCell ref="E663:F663"/>
    <mergeCell ref="J663:N663"/>
    <mergeCell ref="O663:Q663"/>
    <mergeCell ref="R663:S663"/>
    <mergeCell ref="E656:F656"/>
    <mergeCell ref="G656:H656"/>
    <mergeCell ref="I656:J656"/>
    <mergeCell ref="K656:L656"/>
    <mergeCell ref="M656:N656"/>
    <mergeCell ref="O656:P656"/>
    <mergeCell ref="Q656:R656"/>
    <mergeCell ref="S656:T656"/>
    <mergeCell ref="U656:V656"/>
    <mergeCell ref="E657:F657"/>
    <mergeCell ref="G657:H657"/>
    <mergeCell ref="I657:J657"/>
    <mergeCell ref="K657:L657"/>
    <mergeCell ref="M657:N657"/>
    <mergeCell ref="O657:P657"/>
    <mergeCell ref="Q657:R657"/>
    <mergeCell ref="S657:T657"/>
    <mergeCell ref="U657:V657"/>
    <mergeCell ref="E654:F654"/>
    <mergeCell ref="G654:H654"/>
    <mergeCell ref="I654:J654"/>
    <mergeCell ref="K654:L654"/>
    <mergeCell ref="M654:N654"/>
    <mergeCell ref="O654:P654"/>
    <mergeCell ref="Q654:R654"/>
    <mergeCell ref="S654:T654"/>
    <mergeCell ref="U654:V654"/>
    <mergeCell ref="E655:F655"/>
    <mergeCell ref="G655:H655"/>
    <mergeCell ref="I655:J655"/>
    <mergeCell ref="K655:L655"/>
    <mergeCell ref="M655:N655"/>
    <mergeCell ref="O655:P655"/>
    <mergeCell ref="Q655:R655"/>
    <mergeCell ref="S655:T655"/>
    <mergeCell ref="U655:V655"/>
    <mergeCell ref="E652:F652"/>
    <mergeCell ref="G652:H652"/>
    <mergeCell ref="I652:J652"/>
    <mergeCell ref="K652:L652"/>
    <mergeCell ref="M652:N652"/>
    <mergeCell ref="O652:P652"/>
    <mergeCell ref="Q652:R652"/>
    <mergeCell ref="S652:T652"/>
    <mergeCell ref="U652:V652"/>
    <mergeCell ref="E653:F653"/>
    <mergeCell ref="G653:H653"/>
    <mergeCell ref="I653:J653"/>
    <mergeCell ref="K653:L653"/>
    <mergeCell ref="M653:N653"/>
    <mergeCell ref="O653:P653"/>
    <mergeCell ref="Q653:R653"/>
    <mergeCell ref="S653:T653"/>
    <mergeCell ref="U653:V653"/>
    <mergeCell ref="E650:F650"/>
    <mergeCell ref="G650:H650"/>
    <mergeCell ref="I650:J650"/>
    <mergeCell ref="K650:L650"/>
    <mergeCell ref="M650:N650"/>
    <mergeCell ref="O650:P650"/>
    <mergeCell ref="Q650:R650"/>
    <mergeCell ref="S650:T650"/>
    <mergeCell ref="U650:V650"/>
    <mergeCell ref="E651:F651"/>
    <mergeCell ref="G651:H651"/>
    <mergeCell ref="I651:J651"/>
    <mergeCell ref="K651:L651"/>
    <mergeCell ref="M651:N651"/>
    <mergeCell ref="O651:P651"/>
    <mergeCell ref="Q651:R651"/>
    <mergeCell ref="S651:T651"/>
    <mergeCell ref="U651:V651"/>
    <mergeCell ref="E648:F648"/>
    <mergeCell ref="G648:H648"/>
    <mergeCell ref="I648:J648"/>
    <mergeCell ref="K648:L648"/>
    <mergeCell ref="M648:N648"/>
    <mergeCell ref="O648:P648"/>
    <mergeCell ref="Q648:R648"/>
    <mergeCell ref="S648:T648"/>
    <mergeCell ref="U648:V648"/>
    <mergeCell ref="E649:F649"/>
    <mergeCell ref="G649:H649"/>
    <mergeCell ref="I649:J649"/>
    <mergeCell ref="K649:L649"/>
    <mergeCell ref="M649:N649"/>
    <mergeCell ref="O649:P649"/>
    <mergeCell ref="Q649:R649"/>
    <mergeCell ref="S649:T649"/>
    <mergeCell ref="U649:V649"/>
    <mergeCell ref="E646:F646"/>
    <mergeCell ref="G646:H646"/>
    <mergeCell ref="I646:J646"/>
    <mergeCell ref="K646:L646"/>
    <mergeCell ref="M646:N646"/>
    <mergeCell ref="O646:P646"/>
    <mergeCell ref="Q646:R646"/>
    <mergeCell ref="S646:T646"/>
    <mergeCell ref="U646:V646"/>
    <mergeCell ref="E647:F647"/>
    <mergeCell ref="G647:H647"/>
    <mergeCell ref="I647:J647"/>
    <mergeCell ref="K647:L647"/>
    <mergeCell ref="M647:N647"/>
    <mergeCell ref="O647:P647"/>
    <mergeCell ref="Q647:R647"/>
    <mergeCell ref="S647:T647"/>
    <mergeCell ref="U647:V647"/>
    <mergeCell ref="E644:F644"/>
    <mergeCell ref="G644:H644"/>
    <mergeCell ref="I644:J644"/>
    <mergeCell ref="K644:L644"/>
    <mergeCell ref="M644:N644"/>
    <mergeCell ref="O644:P644"/>
    <mergeCell ref="Q644:R644"/>
    <mergeCell ref="S644:T644"/>
    <mergeCell ref="U644:V644"/>
    <mergeCell ref="E645:F645"/>
    <mergeCell ref="G645:H645"/>
    <mergeCell ref="I645:J645"/>
    <mergeCell ref="K645:L645"/>
    <mergeCell ref="M645:N645"/>
    <mergeCell ref="O645:P645"/>
    <mergeCell ref="Q645:R645"/>
    <mergeCell ref="S645:T645"/>
    <mergeCell ref="U645:V645"/>
    <mergeCell ref="E642:F642"/>
    <mergeCell ref="G642:H642"/>
    <mergeCell ref="I642:J642"/>
    <mergeCell ref="K642:L642"/>
    <mergeCell ref="M642:N642"/>
    <mergeCell ref="O642:P642"/>
    <mergeCell ref="Q642:R642"/>
    <mergeCell ref="S642:T642"/>
    <mergeCell ref="U642:V642"/>
    <mergeCell ref="E643:F643"/>
    <mergeCell ref="G643:H643"/>
    <mergeCell ref="I643:J643"/>
    <mergeCell ref="K643:L643"/>
    <mergeCell ref="M643:N643"/>
    <mergeCell ref="O643:P643"/>
    <mergeCell ref="Q643:R643"/>
    <mergeCell ref="S643:T643"/>
    <mergeCell ref="U643:V643"/>
    <mergeCell ref="A640:A641"/>
    <mergeCell ref="B640:B641"/>
    <mergeCell ref="C640:C641"/>
    <mergeCell ref="D640:D641"/>
    <mergeCell ref="E640:F640"/>
    <mergeCell ref="G640:H640"/>
    <mergeCell ref="I640:J640"/>
    <mergeCell ref="K640:L640"/>
    <mergeCell ref="M640:N641"/>
    <mergeCell ref="O640:P640"/>
    <mergeCell ref="Q640:R640"/>
    <mergeCell ref="S640:T640"/>
    <mergeCell ref="U640:V640"/>
    <mergeCell ref="W640:W641"/>
    <mergeCell ref="X640:Y640"/>
    <mergeCell ref="E641:F641"/>
    <mergeCell ref="G641:H641"/>
    <mergeCell ref="I641:J641"/>
    <mergeCell ref="K641:L641"/>
    <mergeCell ref="O641:P641"/>
    <mergeCell ref="Q641:R641"/>
    <mergeCell ref="S641:T641"/>
    <mergeCell ref="U641:V641"/>
    <mergeCell ref="E635:F635"/>
    <mergeCell ref="J635:N635"/>
    <mergeCell ref="O635:Q635"/>
    <mergeCell ref="R635:S635"/>
    <mergeCell ref="A637:D637"/>
    <mergeCell ref="E637:F637"/>
    <mergeCell ref="G637:I637"/>
    <mergeCell ref="J637:K637"/>
    <mergeCell ref="L637:Q637"/>
    <mergeCell ref="R637:S637"/>
    <mergeCell ref="T637:Y637"/>
    <mergeCell ref="A638:B638"/>
    <mergeCell ref="C638:D638"/>
    <mergeCell ref="E638:F638"/>
    <mergeCell ref="G638:I638"/>
    <mergeCell ref="J638:K638"/>
    <mergeCell ref="L638:M638"/>
    <mergeCell ref="N638:Y638"/>
    <mergeCell ref="E631:F631"/>
    <mergeCell ref="J631:N631"/>
    <mergeCell ref="O631:Q631"/>
    <mergeCell ref="R631:S631"/>
    <mergeCell ref="U631:Y631"/>
    <mergeCell ref="E632:F632"/>
    <mergeCell ref="J632:N632"/>
    <mergeCell ref="O632:Q632"/>
    <mergeCell ref="R632:S632"/>
    <mergeCell ref="E633:F633"/>
    <mergeCell ref="J633:N633"/>
    <mergeCell ref="O633:Q633"/>
    <mergeCell ref="R633:S633"/>
    <mergeCell ref="E634:F634"/>
    <mergeCell ref="J634:N634"/>
    <mergeCell ref="O634:Q634"/>
    <mergeCell ref="R634:S634"/>
    <mergeCell ref="A626:F626"/>
    <mergeCell ref="H626:S626"/>
    <mergeCell ref="U626:Y626"/>
    <mergeCell ref="E627:F627"/>
    <mergeCell ref="J627:N627"/>
    <mergeCell ref="O627:Q627"/>
    <mergeCell ref="R627:S627"/>
    <mergeCell ref="E628:F628"/>
    <mergeCell ref="J628:N628"/>
    <mergeCell ref="O628:Q628"/>
    <mergeCell ref="R628:S628"/>
    <mergeCell ref="E629:F629"/>
    <mergeCell ref="J629:N629"/>
    <mergeCell ref="O629:Q629"/>
    <mergeCell ref="R629:S629"/>
    <mergeCell ref="E630:F630"/>
    <mergeCell ref="J630:N630"/>
    <mergeCell ref="O630:Q630"/>
    <mergeCell ref="R630:S630"/>
    <mergeCell ref="E623:F623"/>
    <mergeCell ref="G623:H623"/>
    <mergeCell ref="I623:J623"/>
    <mergeCell ref="K623:L623"/>
    <mergeCell ref="M623:N623"/>
    <mergeCell ref="O623:P623"/>
    <mergeCell ref="Q623:R623"/>
    <mergeCell ref="S623:T623"/>
    <mergeCell ref="U623:V623"/>
    <mergeCell ref="E624:F624"/>
    <mergeCell ref="G624:H624"/>
    <mergeCell ref="I624:J624"/>
    <mergeCell ref="K624:L624"/>
    <mergeCell ref="M624:N624"/>
    <mergeCell ref="O624:P624"/>
    <mergeCell ref="Q624:R624"/>
    <mergeCell ref="S624:T624"/>
    <mergeCell ref="U624:V624"/>
    <mergeCell ref="E621:F621"/>
    <mergeCell ref="G621:H621"/>
    <mergeCell ref="I621:J621"/>
    <mergeCell ref="K621:L621"/>
    <mergeCell ref="M621:N621"/>
    <mergeCell ref="O621:P621"/>
    <mergeCell ref="Q621:R621"/>
    <mergeCell ref="S621:T621"/>
    <mergeCell ref="U621:V621"/>
    <mergeCell ref="E622:F622"/>
    <mergeCell ref="G622:H622"/>
    <mergeCell ref="I622:J622"/>
    <mergeCell ref="K622:L622"/>
    <mergeCell ref="M622:N622"/>
    <mergeCell ref="O622:P622"/>
    <mergeCell ref="Q622:R622"/>
    <mergeCell ref="S622:T622"/>
    <mergeCell ref="U622:V622"/>
    <mergeCell ref="E619:F619"/>
    <mergeCell ref="G619:H619"/>
    <mergeCell ref="I619:J619"/>
    <mergeCell ref="K619:L619"/>
    <mergeCell ref="M619:N619"/>
    <mergeCell ref="O619:P619"/>
    <mergeCell ref="Q619:R619"/>
    <mergeCell ref="S619:T619"/>
    <mergeCell ref="U619:V619"/>
    <mergeCell ref="E620:F620"/>
    <mergeCell ref="G620:H620"/>
    <mergeCell ref="I620:J620"/>
    <mergeCell ref="K620:L620"/>
    <mergeCell ref="M620:N620"/>
    <mergeCell ref="O620:P620"/>
    <mergeCell ref="Q620:R620"/>
    <mergeCell ref="S620:T620"/>
    <mergeCell ref="U620:V620"/>
    <mergeCell ref="E617:F617"/>
    <mergeCell ref="G617:H617"/>
    <mergeCell ref="I617:J617"/>
    <mergeCell ref="K617:L617"/>
    <mergeCell ref="M617:N617"/>
    <mergeCell ref="O617:P617"/>
    <mergeCell ref="Q617:R617"/>
    <mergeCell ref="S617:T617"/>
    <mergeCell ref="U617:V617"/>
    <mergeCell ref="E618:F618"/>
    <mergeCell ref="G618:H618"/>
    <mergeCell ref="I618:J618"/>
    <mergeCell ref="K618:L618"/>
    <mergeCell ref="M618:N618"/>
    <mergeCell ref="O618:P618"/>
    <mergeCell ref="Q618:R618"/>
    <mergeCell ref="S618:T618"/>
    <mergeCell ref="U618:V618"/>
    <mergeCell ref="E615:F615"/>
    <mergeCell ref="G615:H615"/>
    <mergeCell ref="I615:J615"/>
    <mergeCell ref="K615:L615"/>
    <mergeCell ref="M615:N615"/>
    <mergeCell ref="O615:P615"/>
    <mergeCell ref="Q615:R615"/>
    <mergeCell ref="S615:T615"/>
    <mergeCell ref="U615:V615"/>
    <mergeCell ref="E616:F616"/>
    <mergeCell ref="G616:H616"/>
    <mergeCell ref="I616:J616"/>
    <mergeCell ref="K616:L616"/>
    <mergeCell ref="M616:N616"/>
    <mergeCell ref="O616:P616"/>
    <mergeCell ref="Q616:R616"/>
    <mergeCell ref="S616:T616"/>
    <mergeCell ref="U616:V616"/>
    <mergeCell ref="E613:F613"/>
    <mergeCell ref="G613:H613"/>
    <mergeCell ref="I613:J613"/>
    <mergeCell ref="K613:L613"/>
    <mergeCell ref="M613:N613"/>
    <mergeCell ref="O613:P613"/>
    <mergeCell ref="Q613:R613"/>
    <mergeCell ref="S613:T613"/>
    <mergeCell ref="U613:V613"/>
    <mergeCell ref="E614:F614"/>
    <mergeCell ref="G614:H614"/>
    <mergeCell ref="I614:J614"/>
    <mergeCell ref="K614:L614"/>
    <mergeCell ref="M614:N614"/>
    <mergeCell ref="O614:P614"/>
    <mergeCell ref="Q614:R614"/>
    <mergeCell ref="S614:T614"/>
    <mergeCell ref="U614:V614"/>
    <mergeCell ref="E611:F611"/>
    <mergeCell ref="G611:H611"/>
    <mergeCell ref="I611:J611"/>
    <mergeCell ref="K611:L611"/>
    <mergeCell ref="M611:N611"/>
    <mergeCell ref="O611:P611"/>
    <mergeCell ref="Q611:R611"/>
    <mergeCell ref="S611:T611"/>
    <mergeCell ref="U611:V611"/>
    <mergeCell ref="E612:F612"/>
    <mergeCell ref="G612:H612"/>
    <mergeCell ref="I612:J612"/>
    <mergeCell ref="K612:L612"/>
    <mergeCell ref="M612:N612"/>
    <mergeCell ref="O612:P612"/>
    <mergeCell ref="Q612:R612"/>
    <mergeCell ref="S612:T612"/>
    <mergeCell ref="U612:V612"/>
    <mergeCell ref="Q609:R609"/>
    <mergeCell ref="S609:T609"/>
    <mergeCell ref="U609:V609"/>
    <mergeCell ref="U607:V607"/>
    <mergeCell ref="W607:W608"/>
    <mergeCell ref="X607:Y607"/>
    <mergeCell ref="S608:T608"/>
    <mergeCell ref="U608:V608"/>
    <mergeCell ref="E609:F609"/>
    <mergeCell ref="G609:H609"/>
    <mergeCell ref="I609:J609"/>
    <mergeCell ref="K609:L609"/>
    <mergeCell ref="M609:N609"/>
    <mergeCell ref="O609:P609"/>
    <mergeCell ref="E610:F610"/>
    <mergeCell ref="G610:H610"/>
    <mergeCell ref="I610:J610"/>
    <mergeCell ref="K610:L610"/>
    <mergeCell ref="M610:N610"/>
    <mergeCell ref="O610:P610"/>
    <mergeCell ref="Q610:R610"/>
    <mergeCell ref="S610:T610"/>
    <mergeCell ref="U610:V610"/>
    <mergeCell ref="A607:A608"/>
    <mergeCell ref="B607:B608"/>
    <mergeCell ref="C607:C608"/>
    <mergeCell ref="D607:D608"/>
    <mergeCell ref="E607:F607"/>
    <mergeCell ref="G607:H607"/>
    <mergeCell ref="I607:J607"/>
    <mergeCell ref="K607:L607"/>
    <mergeCell ref="M607:N608"/>
    <mergeCell ref="O607:P607"/>
    <mergeCell ref="Q607:R607"/>
    <mergeCell ref="S607:T607"/>
    <mergeCell ref="E608:F608"/>
    <mergeCell ref="G608:H608"/>
    <mergeCell ref="I608:J608"/>
    <mergeCell ref="K608:L608"/>
    <mergeCell ref="O608:P608"/>
    <mergeCell ref="Q608:R608"/>
    <mergeCell ref="E602:F602"/>
    <mergeCell ref="J602:N602"/>
    <mergeCell ref="O602:Q602"/>
    <mergeCell ref="R602:S602"/>
    <mergeCell ref="A604:D604"/>
    <mergeCell ref="E604:F604"/>
    <mergeCell ref="G604:I604"/>
    <mergeCell ref="J604:K604"/>
    <mergeCell ref="L604:Q604"/>
    <mergeCell ref="R604:S604"/>
    <mergeCell ref="T604:Y604"/>
    <mergeCell ref="A605:B605"/>
    <mergeCell ref="C605:D605"/>
    <mergeCell ref="E605:F605"/>
    <mergeCell ref="G605:I605"/>
    <mergeCell ref="J605:K605"/>
    <mergeCell ref="L605:M605"/>
    <mergeCell ref="E598:F598"/>
    <mergeCell ref="J598:N598"/>
    <mergeCell ref="O598:Q598"/>
    <mergeCell ref="R598:S598"/>
    <mergeCell ref="U598:Y598"/>
    <mergeCell ref="E599:F599"/>
    <mergeCell ref="J599:N599"/>
    <mergeCell ref="O599:Q599"/>
    <mergeCell ref="R599:S599"/>
    <mergeCell ref="E600:F600"/>
    <mergeCell ref="J600:N600"/>
    <mergeCell ref="O600:Q600"/>
    <mergeCell ref="R600:S600"/>
    <mergeCell ref="E601:F601"/>
    <mergeCell ref="J601:N601"/>
    <mergeCell ref="O601:Q601"/>
    <mergeCell ref="R601:S601"/>
    <mergeCell ref="A593:F593"/>
    <mergeCell ref="H593:S593"/>
    <mergeCell ref="U593:Y593"/>
    <mergeCell ref="E594:F594"/>
    <mergeCell ref="J594:N594"/>
    <mergeCell ref="O594:Q594"/>
    <mergeCell ref="R594:S594"/>
    <mergeCell ref="E595:F595"/>
    <mergeCell ref="J595:N595"/>
    <mergeCell ref="O595:Q595"/>
    <mergeCell ref="R595:S595"/>
    <mergeCell ref="E596:F596"/>
    <mergeCell ref="J596:N596"/>
    <mergeCell ref="O596:Q596"/>
    <mergeCell ref="R596:S596"/>
    <mergeCell ref="E597:F597"/>
    <mergeCell ref="J597:N597"/>
    <mergeCell ref="O597:Q597"/>
    <mergeCell ref="R597:S597"/>
    <mergeCell ref="E590:F590"/>
    <mergeCell ref="G590:H590"/>
    <mergeCell ref="I590:J590"/>
    <mergeCell ref="K590:L590"/>
    <mergeCell ref="M590:N590"/>
    <mergeCell ref="O590:P590"/>
    <mergeCell ref="Q590:R590"/>
    <mergeCell ref="S590:T590"/>
    <mergeCell ref="U590:V590"/>
    <mergeCell ref="E591:F591"/>
    <mergeCell ref="G591:H591"/>
    <mergeCell ref="I591:J591"/>
    <mergeCell ref="K591:L591"/>
    <mergeCell ref="M591:N591"/>
    <mergeCell ref="O591:P591"/>
    <mergeCell ref="Q591:R591"/>
    <mergeCell ref="S591:T591"/>
    <mergeCell ref="U591:V591"/>
    <mergeCell ref="E588:F588"/>
    <mergeCell ref="G588:H588"/>
    <mergeCell ref="I588:J588"/>
    <mergeCell ref="K588:L588"/>
    <mergeCell ref="M588:N588"/>
    <mergeCell ref="O588:P588"/>
    <mergeCell ref="Q588:R588"/>
    <mergeCell ref="S588:T588"/>
    <mergeCell ref="U588:V588"/>
    <mergeCell ref="E589:F589"/>
    <mergeCell ref="G589:H589"/>
    <mergeCell ref="I589:J589"/>
    <mergeCell ref="K589:L589"/>
    <mergeCell ref="M589:N589"/>
    <mergeCell ref="O589:P589"/>
    <mergeCell ref="Q589:R589"/>
    <mergeCell ref="S589:T589"/>
    <mergeCell ref="U589:V589"/>
    <mergeCell ref="E586:F586"/>
    <mergeCell ref="G586:H586"/>
    <mergeCell ref="I586:J586"/>
    <mergeCell ref="K586:L586"/>
    <mergeCell ref="M586:N586"/>
    <mergeCell ref="O586:P586"/>
    <mergeCell ref="Q586:R586"/>
    <mergeCell ref="S586:T586"/>
    <mergeCell ref="U586:V586"/>
    <mergeCell ref="E587:F587"/>
    <mergeCell ref="G587:H587"/>
    <mergeCell ref="I587:J587"/>
    <mergeCell ref="K587:L587"/>
    <mergeCell ref="M587:N587"/>
    <mergeCell ref="O587:P587"/>
    <mergeCell ref="Q587:R587"/>
    <mergeCell ref="S587:T587"/>
    <mergeCell ref="U587:V587"/>
    <mergeCell ref="E584:F584"/>
    <mergeCell ref="G584:H584"/>
    <mergeCell ref="I584:J584"/>
    <mergeCell ref="K584:L584"/>
    <mergeCell ref="M584:N584"/>
    <mergeCell ref="O584:P584"/>
    <mergeCell ref="Q584:R584"/>
    <mergeCell ref="S584:T584"/>
    <mergeCell ref="U584:V584"/>
    <mergeCell ref="E585:F585"/>
    <mergeCell ref="G585:H585"/>
    <mergeCell ref="I585:J585"/>
    <mergeCell ref="K585:L585"/>
    <mergeCell ref="M585:N585"/>
    <mergeCell ref="O585:P585"/>
    <mergeCell ref="Q585:R585"/>
    <mergeCell ref="S585:T585"/>
    <mergeCell ref="U585:V585"/>
    <mergeCell ref="E582:F582"/>
    <mergeCell ref="G582:H582"/>
    <mergeCell ref="I582:J582"/>
    <mergeCell ref="K582:L582"/>
    <mergeCell ref="M582:N582"/>
    <mergeCell ref="O582:P582"/>
    <mergeCell ref="Q582:R582"/>
    <mergeCell ref="S582:T582"/>
    <mergeCell ref="U582:V582"/>
    <mergeCell ref="E583:F583"/>
    <mergeCell ref="G583:H583"/>
    <mergeCell ref="I583:J583"/>
    <mergeCell ref="K583:L583"/>
    <mergeCell ref="M583:N583"/>
    <mergeCell ref="O583:P583"/>
    <mergeCell ref="Q583:R583"/>
    <mergeCell ref="S583:T583"/>
    <mergeCell ref="U583:V583"/>
    <mergeCell ref="E580:F580"/>
    <mergeCell ref="G580:H580"/>
    <mergeCell ref="I580:J580"/>
    <mergeCell ref="K580:L580"/>
    <mergeCell ref="M580:N580"/>
    <mergeCell ref="O580:P580"/>
    <mergeCell ref="Q580:R580"/>
    <mergeCell ref="S580:T580"/>
    <mergeCell ref="U580:V580"/>
    <mergeCell ref="E581:F581"/>
    <mergeCell ref="G581:H581"/>
    <mergeCell ref="I581:J581"/>
    <mergeCell ref="K581:L581"/>
    <mergeCell ref="M581:N581"/>
    <mergeCell ref="O581:P581"/>
    <mergeCell ref="Q581:R581"/>
    <mergeCell ref="S581:T581"/>
    <mergeCell ref="U581:V581"/>
    <mergeCell ref="E578:F578"/>
    <mergeCell ref="G578:H578"/>
    <mergeCell ref="I578:J578"/>
    <mergeCell ref="K578:L578"/>
    <mergeCell ref="M578:N578"/>
    <mergeCell ref="O578:P578"/>
    <mergeCell ref="Q578:R578"/>
    <mergeCell ref="S578:T578"/>
    <mergeCell ref="U578:V578"/>
    <mergeCell ref="E579:F579"/>
    <mergeCell ref="G579:H579"/>
    <mergeCell ref="I579:J579"/>
    <mergeCell ref="K579:L579"/>
    <mergeCell ref="M579:N579"/>
    <mergeCell ref="O579:P579"/>
    <mergeCell ref="Q579:R579"/>
    <mergeCell ref="S579:T579"/>
    <mergeCell ref="U579:V579"/>
    <mergeCell ref="E576:F576"/>
    <mergeCell ref="G576:H576"/>
    <mergeCell ref="I576:J576"/>
    <mergeCell ref="K576:L576"/>
    <mergeCell ref="M576:N576"/>
    <mergeCell ref="O576:P576"/>
    <mergeCell ref="Q576:R576"/>
    <mergeCell ref="S576:T576"/>
    <mergeCell ref="U576:V576"/>
    <mergeCell ref="E577:F577"/>
    <mergeCell ref="G577:H577"/>
    <mergeCell ref="I577:J577"/>
    <mergeCell ref="K577:L577"/>
    <mergeCell ref="M577:N577"/>
    <mergeCell ref="O577:P577"/>
    <mergeCell ref="Q577:R577"/>
    <mergeCell ref="S577:T577"/>
    <mergeCell ref="U577:V577"/>
    <mergeCell ref="A574:A575"/>
    <mergeCell ref="B574:B575"/>
    <mergeCell ref="C574:C575"/>
    <mergeCell ref="D574:D575"/>
    <mergeCell ref="E574:F574"/>
    <mergeCell ref="G574:H574"/>
    <mergeCell ref="I574:J574"/>
    <mergeCell ref="K574:L574"/>
    <mergeCell ref="M574:N575"/>
    <mergeCell ref="O574:P574"/>
    <mergeCell ref="Q574:R574"/>
    <mergeCell ref="S574:T574"/>
    <mergeCell ref="U574:V574"/>
    <mergeCell ref="W574:W575"/>
    <mergeCell ref="X574:Y574"/>
    <mergeCell ref="E575:F575"/>
    <mergeCell ref="G575:H575"/>
    <mergeCell ref="I575:J575"/>
    <mergeCell ref="K575:L575"/>
    <mergeCell ref="O575:P575"/>
    <mergeCell ref="Q575:R575"/>
    <mergeCell ref="S575:T575"/>
    <mergeCell ref="U575:V575"/>
    <mergeCell ref="E569:F569"/>
    <mergeCell ref="J569:N569"/>
    <mergeCell ref="O569:Q569"/>
    <mergeCell ref="R569:S569"/>
    <mergeCell ref="A571:D571"/>
    <mergeCell ref="E571:F571"/>
    <mergeCell ref="G571:I571"/>
    <mergeCell ref="J571:K571"/>
    <mergeCell ref="L571:Q571"/>
    <mergeCell ref="R571:S571"/>
    <mergeCell ref="T571:Y571"/>
    <mergeCell ref="A572:B572"/>
    <mergeCell ref="C572:D572"/>
    <mergeCell ref="E572:F572"/>
    <mergeCell ref="G572:I572"/>
    <mergeCell ref="J572:K572"/>
    <mergeCell ref="L572:M572"/>
    <mergeCell ref="E565:F565"/>
    <mergeCell ref="J565:N565"/>
    <mergeCell ref="O565:Q565"/>
    <mergeCell ref="R565:S565"/>
    <mergeCell ref="U565:Y565"/>
    <mergeCell ref="E566:F566"/>
    <mergeCell ref="J566:N566"/>
    <mergeCell ref="O566:Q566"/>
    <mergeCell ref="R566:S566"/>
    <mergeCell ref="E567:F567"/>
    <mergeCell ref="J567:N567"/>
    <mergeCell ref="O567:Q567"/>
    <mergeCell ref="R567:S567"/>
    <mergeCell ref="E568:F568"/>
    <mergeCell ref="J568:N568"/>
    <mergeCell ref="O568:Q568"/>
    <mergeCell ref="R568:S568"/>
    <mergeCell ref="A560:F560"/>
    <mergeCell ref="H560:S560"/>
    <mergeCell ref="U560:Y560"/>
    <mergeCell ref="E561:F561"/>
    <mergeCell ref="J561:N561"/>
    <mergeCell ref="O561:Q561"/>
    <mergeCell ref="R561:S561"/>
    <mergeCell ref="E562:F562"/>
    <mergeCell ref="J562:N562"/>
    <mergeCell ref="O562:Q562"/>
    <mergeCell ref="R562:S562"/>
    <mergeCell ref="E563:F563"/>
    <mergeCell ref="J563:N563"/>
    <mergeCell ref="O563:Q563"/>
    <mergeCell ref="R563:S563"/>
    <mergeCell ref="E564:F564"/>
    <mergeCell ref="J564:N564"/>
    <mergeCell ref="O564:Q564"/>
    <mergeCell ref="R564:S564"/>
    <mergeCell ref="E557:F557"/>
    <mergeCell ref="G557:H557"/>
    <mergeCell ref="I557:J557"/>
    <mergeCell ref="K557:L557"/>
    <mergeCell ref="M557:N557"/>
    <mergeCell ref="O557:P557"/>
    <mergeCell ref="Q557:R557"/>
    <mergeCell ref="S557:T557"/>
    <mergeCell ref="U557:V557"/>
    <mergeCell ref="E558:F558"/>
    <mergeCell ref="G558:H558"/>
    <mergeCell ref="I558:J558"/>
    <mergeCell ref="K558:L558"/>
    <mergeCell ref="M558:N558"/>
    <mergeCell ref="O558:P558"/>
    <mergeCell ref="Q558:R558"/>
    <mergeCell ref="S558:T558"/>
    <mergeCell ref="U558:V558"/>
    <mergeCell ref="E555:F555"/>
    <mergeCell ref="G555:H555"/>
    <mergeCell ref="I555:J555"/>
    <mergeCell ref="K555:L555"/>
    <mergeCell ref="M555:N555"/>
    <mergeCell ref="O555:P555"/>
    <mergeCell ref="Q555:R555"/>
    <mergeCell ref="S555:T555"/>
    <mergeCell ref="U555:V555"/>
    <mergeCell ref="E556:F556"/>
    <mergeCell ref="G556:H556"/>
    <mergeCell ref="I556:J556"/>
    <mergeCell ref="K556:L556"/>
    <mergeCell ref="M556:N556"/>
    <mergeCell ref="O556:P556"/>
    <mergeCell ref="Q556:R556"/>
    <mergeCell ref="S556:T556"/>
    <mergeCell ref="U556:V556"/>
    <mergeCell ref="E553:F553"/>
    <mergeCell ref="G553:H553"/>
    <mergeCell ref="I553:J553"/>
    <mergeCell ref="K553:L553"/>
    <mergeCell ref="M553:N553"/>
    <mergeCell ref="O553:P553"/>
    <mergeCell ref="Q553:R553"/>
    <mergeCell ref="S553:T553"/>
    <mergeCell ref="U553:V553"/>
    <mergeCell ref="E554:F554"/>
    <mergeCell ref="G554:H554"/>
    <mergeCell ref="I554:J554"/>
    <mergeCell ref="K554:L554"/>
    <mergeCell ref="M554:N554"/>
    <mergeCell ref="O554:P554"/>
    <mergeCell ref="Q554:R554"/>
    <mergeCell ref="S554:T554"/>
    <mergeCell ref="U554:V554"/>
    <mergeCell ref="E551:F551"/>
    <mergeCell ref="G551:H551"/>
    <mergeCell ref="I551:J551"/>
    <mergeCell ref="K551:L551"/>
    <mergeCell ref="M551:N551"/>
    <mergeCell ref="O551:P551"/>
    <mergeCell ref="Q551:R551"/>
    <mergeCell ref="S551:T551"/>
    <mergeCell ref="U551:V551"/>
    <mergeCell ref="E552:F552"/>
    <mergeCell ref="G552:H552"/>
    <mergeCell ref="I552:J552"/>
    <mergeCell ref="K552:L552"/>
    <mergeCell ref="M552:N552"/>
    <mergeCell ref="O552:P552"/>
    <mergeCell ref="Q552:R552"/>
    <mergeCell ref="S552:T552"/>
    <mergeCell ref="U552:V552"/>
    <mergeCell ref="E549:F549"/>
    <mergeCell ref="G549:H549"/>
    <mergeCell ref="I549:J549"/>
    <mergeCell ref="K549:L549"/>
    <mergeCell ref="M549:N549"/>
    <mergeCell ref="O549:P549"/>
    <mergeCell ref="Q549:R549"/>
    <mergeCell ref="S549:T549"/>
    <mergeCell ref="U549:V549"/>
    <mergeCell ref="E550:F550"/>
    <mergeCell ref="G550:H550"/>
    <mergeCell ref="I550:J550"/>
    <mergeCell ref="K550:L550"/>
    <mergeCell ref="M550:N550"/>
    <mergeCell ref="O550:P550"/>
    <mergeCell ref="Q550:R550"/>
    <mergeCell ref="S550:T550"/>
    <mergeCell ref="U550:V550"/>
    <mergeCell ref="E547:F547"/>
    <mergeCell ref="G547:H547"/>
    <mergeCell ref="I547:J547"/>
    <mergeCell ref="K547:L547"/>
    <mergeCell ref="M547:N547"/>
    <mergeCell ref="O547:P547"/>
    <mergeCell ref="Q547:R547"/>
    <mergeCell ref="S547:T547"/>
    <mergeCell ref="U547:V547"/>
    <mergeCell ref="E548:F548"/>
    <mergeCell ref="G548:H548"/>
    <mergeCell ref="I548:J548"/>
    <mergeCell ref="K548:L548"/>
    <mergeCell ref="M548:N548"/>
    <mergeCell ref="O548:P548"/>
    <mergeCell ref="Q548:R548"/>
    <mergeCell ref="S548:T548"/>
    <mergeCell ref="U548:V548"/>
    <mergeCell ref="E545:F545"/>
    <mergeCell ref="G545:H545"/>
    <mergeCell ref="I545:J545"/>
    <mergeCell ref="K545:L545"/>
    <mergeCell ref="M545:N545"/>
    <mergeCell ref="O545:P545"/>
    <mergeCell ref="Q545:R545"/>
    <mergeCell ref="S545:T545"/>
    <mergeCell ref="U545:V545"/>
    <mergeCell ref="E546:F546"/>
    <mergeCell ref="G546:H546"/>
    <mergeCell ref="I546:J546"/>
    <mergeCell ref="K546:L546"/>
    <mergeCell ref="M546:N546"/>
    <mergeCell ref="O546:P546"/>
    <mergeCell ref="Q546:R546"/>
    <mergeCell ref="S546:T546"/>
    <mergeCell ref="U546:V546"/>
    <mergeCell ref="Q543:R543"/>
    <mergeCell ref="S543:T543"/>
    <mergeCell ref="U543:V543"/>
    <mergeCell ref="U541:V541"/>
    <mergeCell ref="W541:W542"/>
    <mergeCell ref="X541:Y541"/>
    <mergeCell ref="S542:T542"/>
    <mergeCell ref="U542:V542"/>
    <mergeCell ref="E543:F543"/>
    <mergeCell ref="G543:H543"/>
    <mergeCell ref="I543:J543"/>
    <mergeCell ref="K543:L543"/>
    <mergeCell ref="M543:N543"/>
    <mergeCell ref="O543:P543"/>
    <mergeCell ref="E544:F544"/>
    <mergeCell ref="G544:H544"/>
    <mergeCell ref="I544:J544"/>
    <mergeCell ref="K544:L544"/>
    <mergeCell ref="M544:N544"/>
    <mergeCell ref="O544:P544"/>
    <mergeCell ref="Q544:R544"/>
    <mergeCell ref="S544:T544"/>
    <mergeCell ref="U544:V544"/>
    <mergeCell ref="A541:A542"/>
    <mergeCell ref="B541:B542"/>
    <mergeCell ref="C541:C542"/>
    <mergeCell ref="D541:D542"/>
    <mergeCell ref="E541:F541"/>
    <mergeCell ref="G541:H541"/>
    <mergeCell ref="I541:J541"/>
    <mergeCell ref="K541:L541"/>
    <mergeCell ref="M541:N542"/>
    <mergeCell ref="O541:P541"/>
    <mergeCell ref="Q541:R541"/>
    <mergeCell ref="S541:T541"/>
    <mergeCell ref="E542:F542"/>
    <mergeCell ref="G542:H542"/>
    <mergeCell ref="I542:J542"/>
    <mergeCell ref="K542:L542"/>
    <mergeCell ref="O542:P542"/>
    <mergeCell ref="Q542:R542"/>
    <mergeCell ref="E536:F536"/>
    <mergeCell ref="J536:N536"/>
    <mergeCell ref="O536:Q536"/>
    <mergeCell ref="R536:S536"/>
    <mergeCell ref="A538:D538"/>
    <mergeCell ref="E538:F538"/>
    <mergeCell ref="G538:I538"/>
    <mergeCell ref="J538:K538"/>
    <mergeCell ref="L538:Q538"/>
    <mergeCell ref="R538:S538"/>
    <mergeCell ref="T538:Y538"/>
    <mergeCell ref="A539:B539"/>
    <mergeCell ref="C539:D539"/>
    <mergeCell ref="E539:F539"/>
    <mergeCell ref="G539:I539"/>
    <mergeCell ref="J539:K539"/>
    <mergeCell ref="L539:M539"/>
    <mergeCell ref="E532:F532"/>
    <mergeCell ref="J532:N532"/>
    <mergeCell ref="O532:Q532"/>
    <mergeCell ref="R532:S532"/>
    <mergeCell ref="U532:Y532"/>
    <mergeCell ref="E533:F533"/>
    <mergeCell ref="J533:N533"/>
    <mergeCell ref="O533:Q533"/>
    <mergeCell ref="R533:S533"/>
    <mergeCell ref="E534:F534"/>
    <mergeCell ref="J534:N534"/>
    <mergeCell ref="O534:Q534"/>
    <mergeCell ref="R534:S534"/>
    <mergeCell ref="E535:F535"/>
    <mergeCell ref="J535:N535"/>
    <mergeCell ref="O535:Q535"/>
    <mergeCell ref="R535:S535"/>
    <mergeCell ref="A527:F527"/>
    <mergeCell ref="H527:S527"/>
    <mergeCell ref="U527:Y527"/>
    <mergeCell ref="E528:F528"/>
    <mergeCell ref="J528:N528"/>
    <mergeCell ref="O528:Q528"/>
    <mergeCell ref="R528:S528"/>
    <mergeCell ref="E529:F529"/>
    <mergeCell ref="J529:N529"/>
    <mergeCell ref="O529:Q529"/>
    <mergeCell ref="R529:S529"/>
    <mergeCell ref="E530:F530"/>
    <mergeCell ref="J530:N530"/>
    <mergeCell ref="O530:Q530"/>
    <mergeCell ref="R530:S530"/>
    <mergeCell ref="E531:F531"/>
    <mergeCell ref="J531:N531"/>
    <mergeCell ref="O531:Q531"/>
    <mergeCell ref="R531:S531"/>
    <mergeCell ref="E524:F524"/>
    <mergeCell ref="G524:H524"/>
    <mergeCell ref="I524:J524"/>
    <mergeCell ref="K524:L524"/>
    <mergeCell ref="M524:N524"/>
    <mergeCell ref="O524:P524"/>
    <mergeCell ref="Q524:R524"/>
    <mergeCell ref="S524:T524"/>
    <mergeCell ref="U524:V524"/>
    <mergeCell ref="E525:F525"/>
    <mergeCell ref="G525:H525"/>
    <mergeCell ref="I525:J525"/>
    <mergeCell ref="K525:L525"/>
    <mergeCell ref="M525:N525"/>
    <mergeCell ref="O525:P525"/>
    <mergeCell ref="Q525:R525"/>
    <mergeCell ref="S525:T525"/>
    <mergeCell ref="U525:V525"/>
    <mergeCell ref="E522:F522"/>
    <mergeCell ref="G522:H522"/>
    <mergeCell ref="I522:J522"/>
    <mergeCell ref="K522:L522"/>
    <mergeCell ref="M522:N522"/>
    <mergeCell ref="O522:P522"/>
    <mergeCell ref="Q522:R522"/>
    <mergeCell ref="S522:T522"/>
    <mergeCell ref="U522:V522"/>
    <mergeCell ref="E523:F523"/>
    <mergeCell ref="G523:H523"/>
    <mergeCell ref="I523:J523"/>
    <mergeCell ref="K523:L523"/>
    <mergeCell ref="M523:N523"/>
    <mergeCell ref="O523:P523"/>
    <mergeCell ref="Q523:R523"/>
    <mergeCell ref="S523:T523"/>
    <mergeCell ref="U523:V523"/>
    <mergeCell ref="E520:F520"/>
    <mergeCell ref="G520:H520"/>
    <mergeCell ref="I520:J520"/>
    <mergeCell ref="K520:L520"/>
    <mergeCell ref="M520:N520"/>
    <mergeCell ref="O520:P520"/>
    <mergeCell ref="Q520:R520"/>
    <mergeCell ref="S520:T520"/>
    <mergeCell ref="U520:V520"/>
    <mergeCell ref="E521:F521"/>
    <mergeCell ref="G521:H521"/>
    <mergeCell ref="I521:J521"/>
    <mergeCell ref="K521:L521"/>
    <mergeCell ref="M521:N521"/>
    <mergeCell ref="O521:P521"/>
    <mergeCell ref="Q521:R521"/>
    <mergeCell ref="S521:T521"/>
    <mergeCell ref="U521:V521"/>
    <mergeCell ref="E518:F518"/>
    <mergeCell ref="G518:H518"/>
    <mergeCell ref="I518:J518"/>
    <mergeCell ref="K518:L518"/>
    <mergeCell ref="M518:N518"/>
    <mergeCell ref="O518:P518"/>
    <mergeCell ref="Q518:R518"/>
    <mergeCell ref="S518:T518"/>
    <mergeCell ref="U518:V518"/>
    <mergeCell ref="E519:F519"/>
    <mergeCell ref="G519:H519"/>
    <mergeCell ref="I519:J519"/>
    <mergeCell ref="K519:L519"/>
    <mergeCell ref="M519:N519"/>
    <mergeCell ref="O519:P519"/>
    <mergeCell ref="Q519:R519"/>
    <mergeCell ref="S519:T519"/>
    <mergeCell ref="U519:V519"/>
    <mergeCell ref="E516:F516"/>
    <mergeCell ref="G516:H516"/>
    <mergeCell ref="I516:J516"/>
    <mergeCell ref="K516:L516"/>
    <mergeCell ref="M516:N516"/>
    <mergeCell ref="O516:P516"/>
    <mergeCell ref="Q516:R516"/>
    <mergeCell ref="S516:T516"/>
    <mergeCell ref="U516:V516"/>
    <mergeCell ref="E517:F517"/>
    <mergeCell ref="G517:H517"/>
    <mergeCell ref="I517:J517"/>
    <mergeCell ref="K517:L517"/>
    <mergeCell ref="M517:N517"/>
    <mergeCell ref="O517:P517"/>
    <mergeCell ref="Q517:R517"/>
    <mergeCell ref="S517:T517"/>
    <mergeCell ref="U517:V517"/>
    <mergeCell ref="E514:F514"/>
    <mergeCell ref="G514:H514"/>
    <mergeCell ref="I514:J514"/>
    <mergeCell ref="K514:L514"/>
    <mergeCell ref="M514:N514"/>
    <mergeCell ref="O514:P514"/>
    <mergeCell ref="Q514:R514"/>
    <mergeCell ref="S514:T514"/>
    <mergeCell ref="U514:V514"/>
    <mergeCell ref="E515:F515"/>
    <mergeCell ref="G515:H515"/>
    <mergeCell ref="I515:J515"/>
    <mergeCell ref="K515:L515"/>
    <mergeCell ref="M515:N515"/>
    <mergeCell ref="O515:P515"/>
    <mergeCell ref="Q515:R515"/>
    <mergeCell ref="S515:T515"/>
    <mergeCell ref="U515:V515"/>
    <mergeCell ref="E512:F512"/>
    <mergeCell ref="G512:H512"/>
    <mergeCell ref="I512:J512"/>
    <mergeCell ref="K512:L512"/>
    <mergeCell ref="M512:N512"/>
    <mergeCell ref="O512:P512"/>
    <mergeCell ref="Q512:R512"/>
    <mergeCell ref="S512:T512"/>
    <mergeCell ref="U512:V512"/>
    <mergeCell ref="E513:F513"/>
    <mergeCell ref="G513:H513"/>
    <mergeCell ref="I513:J513"/>
    <mergeCell ref="K513:L513"/>
    <mergeCell ref="M513:N513"/>
    <mergeCell ref="O513:P513"/>
    <mergeCell ref="Q513:R513"/>
    <mergeCell ref="S513:T513"/>
    <mergeCell ref="U513:V513"/>
    <mergeCell ref="E510:F510"/>
    <mergeCell ref="G510:H510"/>
    <mergeCell ref="I510:J510"/>
    <mergeCell ref="K510:L510"/>
    <mergeCell ref="M510:N510"/>
    <mergeCell ref="O510:P510"/>
    <mergeCell ref="Q510:R510"/>
    <mergeCell ref="S510:T510"/>
    <mergeCell ref="U510:V510"/>
    <mergeCell ref="E511:F511"/>
    <mergeCell ref="G511:H511"/>
    <mergeCell ref="I511:J511"/>
    <mergeCell ref="K511:L511"/>
    <mergeCell ref="M511:N511"/>
    <mergeCell ref="O511:P511"/>
    <mergeCell ref="Q511:R511"/>
    <mergeCell ref="S511:T511"/>
    <mergeCell ref="U511:V511"/>
    <mergeCell ref="A508:A509"/>
    <mergeCell ref="B508:B509"/>
    <mergeCell ref="C508:C509"/>
    <mergeCell ref="D508:D509"/>
    <mergeCell ref="E508:F508"/>
    <mergeCell ref="G508:H508"/>
    <mergeCell ref="I508:J508"/>
    <mergeCell ref="K508:L508"/>
    <mergeCell ref="M508:N509"/>
    <mergeCell ref="O508:P508"/>
    <mergeCell ref="Q508:R508"/>
    <mergeCell ref="S508:T508"/>
    <mergeCell ref="U508:V508"/>
    <mergeCell ref="W508:W509"/>
    <mergeCell ref="X508:Y508"/>
    <mergeCell ref="E509:F509"/>
    <mergeCell ref="G509:H509"/>
    <mergeCell ref="I509:J509"/>
    <mergeCell ref="K509:L509"/>
    <mergeCell ref="O509:P509"/>
    <mergeCell ref="Q509:R509"/>
    <mergeCell ref="S509:T509"/>
    <mergeCell ref="U509:V509"/>
    <mergeCell ref="E503:F503"/>
    <mergeCell ref="J503:N503"/>
    <mergeCell ref="O503:Q503"/>
    <mergeCell ref="R503:S503"/>
    <mergeCell ref="A505:D505"/>
    <mergeCell ref="E505:F505"/>
    <mergeCell ref="G505:I505"/>
    <mergeCell ref="J505:K505"/>
    <mergeCell ref="L505:Q505"/>
    <mergeCell ref="R505:S505"/>
    <mergeCell ref="T505:Y505"/>
    <mergeCell ref="A506:B506"/>
    <mergeCell ref="C506:D506"/>
    <mergeCell ref="E506:F506"/>
    <mergeCell ref="G506:I506"/>
    <mergeCell ref="J506:K506"/>
    <mergeCell ref="L506:M506"/>
    <mergeCell ref="E499:F499"/>
    <mergeCell ref="J499:N499"/>
    <mergeCell ref="O499:Q499"/>
    <mergeCell ref="R499:S499"/>
    <mergeCell ref="U499:Y499"/>
    <mergeCell ref="E500:F500"/>
    <mergeCell ref="J500:N500"/>
    <mergeCell ref="O500:Q500"/>
    <mergeCell ref="R500:S500"/>
    <mergeCell ref="E501:F501"/>
    <mergeCell ref="J501:N501"/>
    <mergeCell ref="O501:Q501"/>
    <mergeCell ref="R501:S501"/>
    <mergeCell ref="E502:F502"/>
    <mergeCell ref="J502:N502"/>
    <mergeCell ref="O502:Q502"/>
    <mergeCell ref="R502:S502"/>
    <mergeCell ref="A494:F494"/>
    <mergeCell ref="H494:S494"/>
    <mergeCell ref="U494:Y494"/>
    <mergeCell ref="E495:F495"/>
    <mergeCell ref="J495:N495"/>
    <mergeCell ref="O495:Q495"/>
    <mergeCell ref="R495:S495"/>
    <mergeCell ref="E496:F496"/>
    <mergeCell ref="J496:N496"/>
    <mergeCell ref="O496:Q496"/>
    <mergeCell ref="R496:S496"/>
    <mergeCell ref="E497:F497"/>
    <mergeCell ref="J497:N497"/>
    <mergeCell ref="O497:Q497"/>
    <mergeCell ref="R497:S497"/>
    <mergeCell ref="E498:F498"/>
    <mergeCell ref="J498:N498"/>
    <mergeCell ref="O498:Q498"/>
    <mergeCell ref="R498:S498"/>
    <mergeCell ref="E491:F491"/>
    <mergeCell ref="G491:H491"/>
    <mergeCell ref="I491:J491"/>
    <mergeCell ref="K491:L491"/>
    <mergeCell ref="M491:N491"/>
    <mergeCell ref="O491:P491"/>
    <mergeCell ref="Q491:R491"/>
    <mergeCell ref="S491:T491"/>
    <mergeCell ref="U491:V491"/>
    <mergeCell ref="E492:F492"/>
    <mergeCell ref="G492:H492"/>
    <mergeCell ref="I492:J492"/>
    <mergeCell ref="K492:L492"/>
    <mergeCell ref="M492:N492"/>
    <mergeCell ref="O492:P492"/>
    <mergeCell ref="Q492:R492"/>
    <mergeCell ref="S492:T492"/>
    <mergeCell ref="U492:V492"/>
    <mergeCell ref="E489:F489"/>
    <mergeCell ref="G489:H489"/>
    <mergeCell ref="I489:J489"/>
    <mergeCell ref="K489:L489"/>
    <mergeCell ref="M489:N489"/>
    <mergeCell ref="O489:P489"/>
    <mergeCell ref="Q489:R489"/>
    <mergeCell ref="S489:T489"/>
    <mergeCell ref="U489:V489"/>
    <mergeCell ref="E490:F490"/>
    <mergeCell ref="G490:H490"/>
    <mergeCell ref="I490:J490"/>
    <mergeCell ref="K490:L490"/>
    <mergeCell ref="M490:N490"/>
    <mergeCell ref="O490:P490"/>
    <mergeCell ref="Q490:R490"/>
    <mergeCell ref="S490:T490"/>
    <mergeCell ref="U490:V490"/>
    <mergeCell ref="E487:F487"/>
    <mergeCell ref="G487:H487"/>
    <mergeCell ref="I487:J487"/>
    <mergeCell ref="K487:L487"/>
    <mergeCell ref="M487:N487"/>
    <mergeCell ref="O487:P487"/>
    <mergeCell ref="Q487:R487"/>
    <mergeCell ref="S487:T487"/>
    <mergeCell ref="U487:V487"/>
    <mergeCell ref="E488:F488"/>
    <mergeCell ref="G488:H488"/>
    <mergeCell ref="I488:J488"/>
    <mergeCell ref="K488:L488"/>
    <mergeCell ref="M488:N488"/>
    <mergeCell ref="O488:P488"/>
    <mergeCell ref="Q488:R488"/>
    <mergeCell ref="S488:T488"/>
    <mergeCell ref="U488:V488"/>
    <mergeCell ref="E485:F485"/>
    <mergeCell ref="G485:H485"/>
    <mergeCell ref="I485:J485"/>
    <mergeCell ref="K485:L485"/>
    <mergeCell ref="M485:N485"/>
    <mergeCell ref="O485:P485"/>
    <mergeCell ref="Q485:R485"/>
    <mergeCell ref="S485:T485"/>
    <mergeCell ref="U485:V485"/>
    <mergeCell ref="E486:F486"/>
    <mergeCell ref="G486:H486"/>
    <mergeCell ref="I486:J486"/>
    <mergeCell ref="K486:L486"/>
    <mergeCell ref="M486:N486"/>
    <mergeCell ref="O486:P486"/>
    <mergeCell ref="Q486:R486"/>
    <mergeCell ref="S486:T486"/>
    <mergeCell ref="U486:V486"/>
    <mergeCell ref="E483:F483"/>
    <mergeCell ref="G483:H483"/>
    <mergeCell ref="I483:J483"/>
    <mergeCell ref="K483:L483"/>
    <mergeCell ref="M483:N483"/>
    <mergeCell ref="O483:P483"/>
    <mergeCell ref="Q483:R483"/>
    <mergeCell ref="S483:T483"/>
    <mergeCell ref="U483:V483"/>
    <mergeCell ref="E484:F484"/>
    <mergeCell ref="G484:H484"/>
    <mergeCell ref="I484:J484"/>
    <mergeCell ref="K484:L484"/>
    <mergeCell ref="M484:N484"/>
    <mergeCell ref="O484:P484"/>
    <mergeCell ref="Q484:R484"/>
    <mergeCell ref="S484:T484"/>
    <mergeCell ref="U484:V484"/>
    <mergeCell ref="E481:F481"/>
    <mergeCell ref="G481:H481"/>
    <mergeCell ref="I481:J481"/>
    <mergeCell ref="K481:L481"/>
    <mergeCell ref="M481:N481"/>
    <mergeCell ref="O481:P481"/>
    <mergeCell ref="Q481:R481"/>
    <mergeCell ref="S481:T481"/>
    <mergeCell ref="U481:V481"/>
    <mergeCell ref="E482:F482"/>
    <mergeCell ref="G482:H482"/>
    <mergeCell ref="I482:J482"/>
    <mergeCell ref="K482:L482"/>
    <mergeCell ref="M482:N482"/>
    <mergeCell ref="O482:P482"/>
    <mergeCell ref="Q482:R482"/>
    <mergeCell ref="S482:T482"/>
    <mergeCell ref="U482:V482"/>
    <mergeCell ref="E479:F479"/>
    <mergeCell ref="G479:H479"/>
    <mergeCell ref="I479:J479"/>
    <mergeCell ref="K479:L479"/>
    <mergeCell ref="M479:N479"/>
    <mergeCell ref="O479:P479"/>
    <mergeCell ref="Q479:R479"/>
    <mergeCell ref="S479:T479"/>
    <mergeCell ref="U479:V479"/>
    <mergeCell ref="E480:F480"/>
    <mergeCell ref="G480:H480"/>
    <mergeCell ref="I480:J480"/>
    <mergeCell ref="K480:L480"/>
    <mergeCell ref="M480:N480"/>
    <mergeCell ref="O480:P480"/>
    <mergeCell ref="Q480:R480"/>
    <mergeCell ref="S480:T480"/>
    <mergeCell ref="U480:V480"/>
    <mergeCell ref="Q477:R477"/>
    <mergeCell ref="S477:T477"/>
    <mergeCell ref="U477:V477"/>
    <mergeCell ref="U475:V475"/>
    <mergeCell ref="W475:W476"/>
    <mergeCell ref="X475:Y475"/>
    <mergeCell ref="S476:T476"/>
    <mergeCell ref="U476:V476"/>
    <mergeCell ref="E477:F477"/>
    <mergeCell ref="G477:H477"/>
    <mergeCell ref="I477:J477"/>
    <mergeCell ref="K477:L477"/>
    <mergeCell ref="M477:N477"/>
    <mergeCell ref="O477:P477"/>
    <mergeCell ref="E478:F478"/>
    <mergeCell ref="G478:H478"/>
    <mergeCell ref="I478:J478"/>
    <mergeCell ref="K478:L478"/>
    <mergeCell ref="M478:N478"/>
    <mergeCell ref="O478:P478"/>
    <mergeCell ref="Q478:R478"/>
    <mergeCell ref="S478:T478"/>
    <mergeCell ref="U478:V478"/>
    <mergeCell ref="A475:A476"/>
    <mergeCell ref="B475:B476"/>
    <mergeCell ref="C475:C476"/>
    <mergeCell ref="D475:D476"/>
    <mergeCell ref="E475:F475"/>
    <mergeCell ref="G475:H475"/>
    <mergeCell ref="I475:J475"/>
    <mergeCell ref="K475:L475"/>
    <mergeCell ref="M475:N476"/>
    <mergeCell ref="O475:P475"/>
    <mergeCell ref="Q475:R475"/>
    <mergeCell ref="S475:T475"/>
    <mergeCell ref="E476:F476"/>
    <mergeCell ref="G476:H476"/>
    <mergeCell ref="I476:J476"/>
    <mergeCell ref="K476:L476"/>
    <mergeCell ref="O476:P476"/>
    <mergeCell ref="Q476:R476"/>
    <mergeCell ref="E470:F470"/>
    <mergeCell ref="J470:N470"/>
    <mergeCell ref="O470:Q470"/>
    <mergeCell ref="R470:S470"/>
    <mergeCell ref="A472:D472"/>
    <mergeCell ref="E472:F472"/>
    <mergeCell ref="G472:I472"/>
    <mergeCell ref="J472:K472"/>
    <mergeCell ref="L472:Q472"/>
    <mergeCell ref="R472:S472"/>
    <mergeCell ref="T472:Y472"/>
    <mergeCell ref="A473:B473"/>
    <mergeCell ref="C473:D473"/>
    <mergeCell ref="E473:F473"/>
    <mergeCell ref="G473:I473"/>
    <mergeCell ref="J473:K473"/>
    <mergeCell ref="L473:M473"/>
    <mergeCell ref="E466:F466"/>
    <mergeCell ref="J466:N466"/>
    <mergeCell ref="O466:Q466"/>
    <mergeCell ref="R466:S466"/>
    <mergeCell ref="U466:Y466"/>
    <mergeCell ref="E467:F467"/>
    <mergeCell ref="J467:N467"/>
    <mergeCell ref="O467:Q467"/>
    <mergeCell ref="R467:S467"/>
    <mergeCell ref="E468:F468"/>
    <mergeCell ref="J468:N468"/>
    <mergeCell ref="O468:Q468"/>
    <mergeCell ref="R468:S468"/>
    <mergeCell ref="E469:F469"/>
    <mergeCell ref="J469:N469"/>
    <mergeCell ref="O469:Q469"/>
    <mergeCell ref="R469:S469"/>
    <mergeCell ref="A461:F461"/>
    <mergeCell ref="H461:S461"/>
    <mergeCell ref="U461:Y461"/>
    <mergeCell ref="E462:F462"/>
    <mergeCell ref="J462:N462"/>
    <mergeCell ref="O462:Q462"/>
    <mergeCell ref="R462:S462"/>
    <mergeCell ref="E463:F463"/>
    <mergeCell ref="J463:N463"/>
    <mergeCell ref="O463:Q463"/>
    <mergeCell ref="R463:S463"/>
    <mergeCell ref="E464:F464"/>
    <mergeCell ref="J464:N464"/>
    <mergeCell ref="O464:Q464"/>
    <mergeCell ref="R464:S464"/>
    <mergeCell ref="E465:F465"/>
    <mergeCell ref="J465:N465"/>
    <mergeCell ref="O465:Q465"/>
    <mergeCell ref="R465:S465"/>
    <mergeCell ref="E458:F458"/>
    <mergeCell ref="G458:H458"/>
    <mergeCell ref="I458:J458"/>
    <mergeCell ref="K458:L458"/>
    <mergeCell ref="M458:N458"/>
    <mergeCell ref="O458:P458"/>
    <mergeCell ref="Q458:R458"/>
    <mergeCell ref="S458:T458"/>
    <mergeCell ref="U458:V458"/>
    <mergeCell ref="E459:F459"/>
    <mergeCell ref="G459:H459"/>
    <mergeCell ref="I459:J459"/>
    <mergeCell ref="K459:L459"/>
    <mergeCell ref="M459:N459"/>
    <mergeCell ref="O459:P459"/>
    <mergeCell ref="Q459:R459"/>
    <mergeCell ref="S459:T459"/>
    <mergeCell ref="U459:V459"/>
    <mergeCell ref="E456:F456"/>
    <mergeCell ref="G456:H456"/>
    <mergeCell ref="I456:J456"/>
    <mergeCell ref="K456:L456"/>
    <mergeCell ref="M456:N456"/>
    <mergeCell ref="O456:P456"/>
    <mergeCell ref="Q456:R456"/>
    <mergeCell ref="S456:T456"/>
    <mergeCell ref="U456:V456"/>
    <mergeCell ref="E457:F457"/>
    <mergeCell ref="G457:H457"/>
    <mergeCell ref="I457:J457"/>
    <mergeCell ref="K457:L457"/>
    <mergeCell ref="M457:N457"/>
    <mergeCell ref="O457:P457"/>
    <mergeCell ref="Q457:R457"/>
    <mergeCell ref="S457:T457"/>
    <mergeCell ref="U457:V457"/>
    <mergeCell ref="E454:F454"/>
    <mergeCell ref="G454:H454"/>
    <mergeCell ref="I454:J454"/>
    <mergeCell ref="K454:L454"/>
    <mergeCell ref="M454:N454"/>
    <mergeCell ref="O454:P454"/>
    <mergeCell ref="Q454:R454"/>
    <mergeCell ref="S454:T454"/>
    <mergeCell ref="U454:V454"/>
    <mergeCell ref="E455:F455"/>
    <mergeCell ref="G455:H455"/>
    <mergeCell ref="I455:J455"/>
    <mergeCell ref="K455:L455"/>
    <mergeCell ref="M455:N455"/>
    <mergeCell ref="O455:P455"/>
    <mergeCell ref="Q455:R455"/>
    <mergeCell ref="S455:T455"/>
    <mergeCell ref="U455:V455"/>
    <mergeCell ref="E452:F452"/>
    <mergeCell ref="G452:H452"/>
    <mergeCell ref="I452:J452"/>
    <mergeCell ref="K452:L452"/>
    <mergeCell ref="M452:N452"/>
    <mergeCell ref="O452:P452"/>
    <mergeCell ref="Q452:R452"/>
    <mergeCell ref="S452:T452"/>
    <mergeCell ref="U452:V452"/>
    <mergeCell ref="E453:F453"/>
    <mergeCell ref="G453:H453"/>
    <mergeCell ref="I453:J453"/>
    <mergeCell ref="K453:L453"/>
    <mergeCell ref="M453:N453"/>
    <mergeCell ref="O453:P453"/>
    <mergeCell ref="Q453:R453"/>
    <mergeCell ref="S453:T453"/>
    <mergeCell ref="U453:V453"/>
    <mergeCell ref="E450:F450"/>
    <mergeCell ref="G450:H450"/>
    <mergeCell ref="I450:J450"/>
    <mergeCell ref="K450:L450"/>
    <mergeCell ref="M450:N450"/>
    <mergeCell ref="O450:P450"/>
    <mergeCell ref="Q450:R450"/>
    <mergeCell ref="S450:T450"/>
    <mergeCell ref="U450:V450"/>
    <mergeCell ref="E451:F451"/>
    <mergeCell ref="G451:H451"/>
    <mergeCell ref="I451:J451"/>
    <mergeCell ref="K451:L451"/>
    <mergeCell ref="M451:N451"/>
    <mergeCell ref="O451:P451"/>
    <mergeCell ref="Q451:R451"/>
    <mergeCell ref="S451:T451"/>
    <mergeCell ref="U451:V451"/>
    <mergeCell ref="E448:F448"/>
    <mergeCell ref="G448:H448"/>
    <mergeCell ref="I448:J448"/>
    <mergeCell ref="K448:L448"/>
    <mergeCell ref="M448:N448"/>
    <mergeCell ref="O448:P448"/>
    <mergeCell ref="Q448:R448"/>
    <mergeCell ref="S448:T448"/>
    <mergeCell ref="U448:V448"/>
    <mergeCell ref="E449:F449"/>
    <mergeCell ref="G449:H449"/>
    <mergeCell ref="I449:J449"/>
    <mergeCell ref="K449:L449"/>
    <mergeCell ref="M449:N449"/>
    <mergeCell ref="O449:P449"/>
    <mergeCell ref="Q449:R449"/>
    <mergeCell ref="S449:T449"/>
    <mergeCell ref="U449:V449"/>
    <mergeCell ref="E446:F446"/>
    <mergeCell ref="G446:H446"/>
    <mergeCell ref="I446:J446"/>
    <mergeCell ref="K446:L446"/>
    <mergeCell ref="M446:N446"/>
    <mergeCell ref="O446:P446"/>
    <mergeCell ref="Q446:R446"/>
    <mergeCell ref="S446:T446"/>
    <mergeCell ref="U446:V446"/>
    <mergeCell ref="E447:F447"/>
    <mergeCell ref="G447:H447"/>
    <mergeCell ref="I447:J447"/>
    <mergeCell ref="K447:L447"/>
    <mergeCell ref="M447:N447"/>
    <mergeCell ref="O447:P447"/>
    <mergeCell ref="Q447:R447"/>
    <mergeCell ref="S447:T447"/>
    <mergeCell ref="U447:V447"/>
    <mergeCell ref="E444:F444"/>
    <mergeCell ref="G444:H444"/>
    <mergeCell ref="I444:J444"/>
    <mergeCell ref="K444:L444"/>
    <mergeCell ref="M444:N444"/>
    <mergeCell ref="O444:P444"/>
    <mergeCell ref="Q444:R444"/>
    <mergeCell ref="S444:T444"/>
    <mergeCell ref="U444:V444"/>
    <mergeCell ref="E445:F445"/>
    <mergeCell ref="G445:H445"/>
    <mergeCell ref="I445:J445"/>
    <mergeCell ref="K445:L445"/>
    <mergeCell ref="M445:N445"/>
    <mergeCell ref="O445:P445"/>
    <mergeCell ref="Q445:R445"/>
    <mergeCell ref="S445:T445"/>
    <mergeCell ref="U445:V445"/>
    <mergeCell ref="A442:A443"/>
    <mergeCell ref="B442:B443"/>
    <mergeCell ref="C442:C443"/>
    <mergeCell ref="D442:D443"/>
    <mergeCell ref="E442:F442"/>
    <mergeCell ref="G442:H442"/>
    <mergeCell ref="I442:J442"/>
    <mergeCell ref="K442:L442"/>
    <mergeCell ref="M442:N443"/>
    <mergeCell ref="O442:P442"/>
    <mergeCell ref="Q442:R442"/>
    <mergeCell ref="S442:T442"/>
    <mergeCell ref="U442:V442"/>
    <mergeCell ref="W442:W443"/>
    <mergeCell ref="X442:Y442"/>
    <mergeCell ref="E443:F443"/>
    <mergeCell ref="G443:H443"/>
    <mergeCell ref="I443:J443"/>
    <mergeCell ref="K443:L443"/>
    <mergeCell ref="O443:P443"/>
    <mergeCell ref="Q443:R443"/>
    <mergeCell ref="S443:T443"/>
    <mergeCell ref="U443:V443"/>
    <mergeCell ref="E437:F437"/>
    <mergeCell ref="J437:N437"/>
    <mergeCell ref="O437:Q437"/>
    <mergeCell ref="R437:S437"/>
    <mergeCell ref="A439:D439"/>
    <mergeCell ref="E439:F439"/>
    <mergeCell ref="G439:I439"/>
    <mergeCell ref="J439:K439"/>
    <mergeCell ref="L439:Q439"/>
    <mergeCell ref="R439:S439"/>
    <mergeCell ref="T439:Y439"/>
    <mergeCell ref="A440:B440"/>
    <mergeCell ref="C440:D440"/>
    <mergeCell ref="E440:F440"/>
    <mergeCell ref="G440:I440"/>
    <mergeCell ref="J440:K440"/>
    <mergeCell ref="L440:M440"/>
    <mergeCell ref="E433:F433"/>
    <mergeCell ref="J433:N433"/>
    <mergeCell ref="O433:Q433"/>
    <mergeCell ref="R433:S433"/>
    <mergeCell ref="U433:Y433"/>
    <mergeCell ref="E434:F434"/>
    <mergeCell ref="J434:N434"/>
    <mergeCell ref="O434:Q434"/>
    <mergeCell ref="R434:S434"/>
    <mergeCell ref="E435:F435"/>
    <mergeCell ref="J435:N435"/>
    <mergeCell ref="O435:Q435"/>
    <mergeCell ref="R435:S435"/>
    <mergeCell ref="E436:F436"/>
    <mergeCell ref="J436:N436"/>
    <mergeCell ref="O436:Q436"/>
    <mergeCell ref="R436:S436"/>
    <mergeCell ref="A428:F428"/>
    <mergeCell ref="H428:S428"/>
    <mergeCell ref="U428:Y428"/>
    <mergeCell ref="E429:F429"/>
    <mergeCell ref="J429:N429"/>
    <mergeCell ref="O429:Q429"/>
    <mergeCell ref="R429:S429"/>
    <mergeCell ref="E430:F430"/>
    <mergeCell ref="J430:N430"/>
    <mergeCell ref="O430:Q430"/>
    <mergeCell ref="R430:S430"/>
    <mergeCell ref="E431:F431"/>
    <mergeCell ref="J431:N431"/>
    <mergeCell ref="O431:Q431"/>
    <mergeCell ref="R431:S431"/>
    <mergeCell ref="E432:F432"/>
    <mergeCell ref="J432:N432"/>
    <mergeCell ref="O432:Q432"/>
    <mergeCell ref="R432:S432"/>
    <mergeCell ref="E425:F425"/>
    <mergeCell ref="G425:H425"/>
    <mergeCell ref="I425:J425"/>
    <mergeCell ref="K425:L425"/>
    <mergeCell ref="M425:N425"/>
    <mergeCell ref="O425:P425"/>
    <mergeCell ref="Q425:R425"/>
    <mergeCell ref="S425:T425"/>
    <mergeCell ref="U425:V425"/>
    <mergeCell ref="E426:F426"/>
    <mergeCell ref="G426:H426"/>
    <mergeCell ref="I426:J426"/>
    <mergeCell ref="K426:L426"/>
    <mergeCell ref="M426:N426"/>
    <mergeCell ref="O426:P426"/>
    <mergeCell ref="Q426:R426"/>
    <mergeCell ref="S426:T426"/>
    <mergeCell ref="U426:V426"/>
    <mergeCell ref="E423:F423"/>
    <mergeCell ref="G423:H423"/>
    <mergeCell ref="I423:J423"/>
    <mergeCell ref="K423:L423"/>
    <mergeCell ref="M423:N423"/>
    <mergeCell ref="O423:P423"/>
    <mergeCell ref="Q423:R423"/>
    <mergeCell ref="S423:T423"/>
    <mergeCell ref="U423:V423"/>
    <mergeCell ref="E424:F424"/>
    <mergeCell ref="G424:H424"/>
    <mergeCell ref="I424:J424"/>
    <mergeCell ref="K424:L424"/>
    <mergeCell ref="M424:N424"/>
    <mergeCell ref="O424:P424"/>
    <mergeCell ref="Q424:R424"/>
    <mergeCell ref="S424:T424"/>
    <mergeCell ref="U424:V424"/>
    <mergeCell ref="E421:F421"/>
    <mergeCell ref="G421:H421"/>
    <mergeCell ref="I421:J421"/>
    <mergeCell ref="K421:L421"/>
    <mergeCell ref="M421:N421"/>
    <mergeCell ref="O421:P421"/>
    <mergeCell ref="Q421:R421"/>
    <mergeCell ref="S421:T421"/>
    <mergeCell ref="U421:V421"/>
    <mergeCell ref="E422:F422"/>
    <mergeCell ref="G422:H422"/>
    <mergeCell ref="I422:J422"/>
    <mergeCell ref="K422:L422"/>
    <mergeCell ref="M422:N422"/>
    <mergeCell ref="O422:P422"/>
    <mergeCell ref="Q422:R422"/>
    <mergeCell ref="S422:T422"/>
    <mergeCell ref="U422:V422"/>
    <mergeCell ref="E419:F419"/>
    <mergeCell ref="G419:H419"/>
    <mergeCell ref="I419:J419"/>
    <mergeCell ref="K419:L419"/>
    <mergeCell ref="M419:N419"/>
    <mergeCell ref="O419:P419"/>
    <mergeCell ref="Q419:R419"/>
    <mergeCell ref="S419:T419"/>
    <mergeCell ref="U419:V419"/>
    <mergeCell ref="E420:F420"/>
    <mergeCell ref="G420:H420"/>
    <mergeCell ref="I420:J420"/>
    <mergeCell ref="K420:L420"/>
    <mergeCell ref="M420:N420"/>
    <mergeCell ref="O420:P420"/>
    <mergeCell ref="Q420:R420"/>
    <mergeCell ref="S420:T420"/>
    <mergeCell ref="U420:V420"/>
    <mergeCell ref="E417:F417"/>
    <mergeCell ref="G417:H417"/>
    <mergeCell ref="I417:J417"/>
    <mergeCell ref="K417:L417"/>
    <mergeCell ref="M417:N417"/>
    <mergeCell ref="O417:P417"/>
    <mergeCell ref="Q417:R417"/>
    <mergeCell ref="S417:T417"/>
    <mergeCell ref="U417:V417"/>
    <mergeCell ref="E418:F418"/>
    <mergeCell ref="G418:H418"/>
    <mergeCell ref="I418:J418"/>
    <mergeCell ref="K418:L418"/>
    <mergeCell ref="M418:N418"/>
    <mergeCell ref="O418:P418"/>
    <mergeCell ref="Q418:R418"/>
    <mergeCell ref="S418:T418"/>
    <mergeCell ref="U418:V418"/>
    <mergeCell ref="E415:F415"/>
    <mergeCell ref="G415:H415"/>
    <mergeCell ref="I415:J415"/>
    <mergeCell ref="K415:L415"/>
    <mergeCell ref="M415:N415"/>
    <mergeCell ref="O415:P415"/>
    <mergeCell ref="Q415:R415"/>
    <mergeCell ref="S415:T415"/>
    <mergeCell ref="U415:V415"/>
    <mergeCell ref="E416:F416"/>
    <mergeCell ref="G416:H416"/>
    <mergeCell ref="I416:J416"/>
    <mergeCell ref="K416:L416"/>
    <mergeCell ref="M416:N416"/>
    <mergeCell ref="O416:P416"/>
    <mergeCell ref="Q416:R416"/>
    <mergeCell ref="S416:T416"/>
    <mergeCell ref="U416:V416"/>
    <mergeCell ref="E413:F413"/>
    <mergeCell ref="G413:H413"/>
    <mergeCell ref="I413:J413"/>
    <mergeCell ref="K413:L413"/>
    <mergeCell ref="M413:N413"/>
    <mergeCell ref="O413:P413"/>
    <mergeCell ref="Q413:R413"/>
    <mergeCell ref="S413:T413"/>
    <mergeCell ref="U413:V413"/>
    <mergeCell ref="E414:F414"/>
    <mergeCell ref="G414:H414"/>
    <mergeCell ref="I414:J414"/>
    <mergeCell ref="K414:L414"/>
    <mergeCell ref="M414:N414"/>
    <mergeCell ref="O414:P414"/>
    <mergeCell ref="Q414:R414"/>
    <mergeCell ref="S414:T414"/>
    <mergeCell ref="U414:V414"/>
    <mergeCell ref="Q411:R411"/>
    <mergeCell ref="S411:T411"/>
    <mergeCell ref="U411:V411"/>
    <mergeCell ref="U409:V409"/>
    <mergeCell ref="W409:W410"/>
    <mergeCell ref="X409:Y409"/>
    <mergeCell ref="S410:T410"/>
    <mergeCell ref="U410:V410"/>
    <mergeCell ref="E411:F411"/>
    <mergeCell ref="G411:H411"/>
    <mergeCell ref="I411:J411"/>
    <mergeCell ref="K411:L411"/>
    <mergeCell ref="M411:N411"/>
    <mergeCell ref="O411:P411"/>
    <mergeCell ref="E412:F412"/>
    <mergeCell ref="G412:H412"/>
    <mergeCell ref="I412:J412"/>
    <mergeCell ref="K412:L412"/>
    <mergeCell ref="M412:N412"/>
    <mergeCell ref="O412:P412"/>
    <mergeCell ref="Q412:R412"/>
    <mergeCell ref="S412:T412"/>
    <mergeCell ref="U412:V412"/>
    <mergeCell ref="A409:A410"/>
    <mergeCell ref="B409:B410"/>
    <mergeCell ref="C409:C410"/>
    <mergeCell ref="D409:D410"/>
    <mergeCell ref="E409:F409"/>
    <mergeCell ref="G409:H409"/>
    <mergeCell ref="I409:J409"/>
    <mergeCell ref="K409:L409"/>
    <mergeCell ref="M409:N410"/>
    <mergeCell ref="O409:P409"/>
    <mergeCell ref="Q409:R409"/>
    <mergeCell ref="S409:T409"/>
    <mergeCell ref="E410:F410"/>
    <mergeCell ref="G410:H410"/>
    <mergeCell ref="I410:J410"/>
    <mergeCell ref="K410:L410"/>
    <mergeCell ref="O410:P410"/>
    <mergeCell ref="Q410:R410"/>
    <mergeCell ref="E404:F404"/>
    <mergeCell ref="J404:N404"/>
    <mergeCell ref="O404:Q404"/>
    <mergeCell ref="R404:S404"/>
    <mergeCell ref="A406:D406"/>
    <mergeCell ref="E406:F406"/>
    <mergeCell ref="G406:I406"/>
    <mergeCell ref="J406:K406"/>
    <mergeCell ref="L406:Q406"/>
    <mergeCell ref="R406:S406"/>
    <mergeCell ref="T406:Y406"/>
    <mergeCell ref="A407:B407"/>
    <mergeCell ref="C407:D407"/>
    <mergeCell ref="E407:F407"/>
    <mergeCell ref="G407:I407"/>
    <mergeCell ref="J407:K407"/>
    <mergeCell ref="L407:M407"/>
    <mergeCell ref="E400:F400"/>
    <mergeCell ref="J400:N400"/>
    <mergeCell ref="O400:Q400"/>
    <mergeCell ref="R400:S400"/>
    <mergeCell ref="U400:Y400"/>
    <mergeCell ref="E401:F401"/>
    <mergeCell ref="J401:N401"/>
    <mergeCell ref="O401:Q401"/>
    <mergeCell ref="R401:S401"/>
    <mergeCell ref="E402:F402"/>
    <mergeCell ref="J402:N402"/>
    <mergeCell ref="O402:Q402"/>
    <mergeCell ref="R402:S402"/>
    <mergeCell ref="E403:F403"/>
    <mergeCell ref="J403:N403"/>
    <mergeCell ref="O403:Q403"/>
    <mergeCell ref="R403:S403"/>
    <mergeCell ref="A395:F395"/>
    <mergeCell ref="H395:S395"/>
    <mergeCell ref="U395:Y395"/>
    <mergeCell ref="E396:F396"/>
    <mergeCell ref="J396:N396"/>
    <mergeCell ref="O396:Q396"/>
    <mergeCell ref="R396:S396"/>
    <mergeCell ref="E397:F397"/>
    <mergeCell ref="J397:N397"/>
    <mergeCell ref="O397:Q397"/>
    <mergeCell ref="R397:S397"/>
    <mergeCell ref="E398:F398"/>
    <mergeCell ref="J398:N398"/>
    <mergeCell ref="O398:Q398"/>
    <mergeCell ref="R398:S398"/>
    <mergeCell ref="E399:F399"/>
    <mergeCell ref="J399:N399"/>
    <mergeCell ref="O399:Q399"/>
    <mergeCell ref="R399:S399"/>
    <mergeCell ref="E392:F392"/>
    <mergeCell ref="G392:H392"/>
    <mergeCell ref="I392:J392"/>
    <mergeCell ref="K392:L392"/>
    <mergeCell ref="M392:N392"/>
    <mergeCell ref="O392:P392"/>
    <mergeCell ref="Q392:R392"/>
    <mergeCell ref="S392:T392"/>
    <mergeCell ref="U392:V392"/>
    <mergeCell ref="E393:F393"/>
    <mergeCell ref="G393:H393"/>
    <mergeCell ref="I393:J393"/>
    <mergeCell ref="K393:L393"/>
    <mergeCell ref="M393:N393"/>
    <mergeCell ref="O393:P393"/>
    <mergeCell ref="Q393:R393"/>
    <mergeCell ref="S393:T393"/>
    <mergeCell ref="U393:V393"/>
    <mergeCell ref="E390:F390"/>
    <mergeCell ref="G390:H390"/>
    <mergeCell ref="I390:J390"/>
    <mergeCell ref="K390:L390"/>
    <mergeCell ref="M390:N390"/>
    <mergeCell ref="O390:P390"/>
    <mergeCell ref="Q390:R390"/>
    <mergeCell ref="S390:T390"/>
    <mergeCell ref="U390:V390"/>
    <mergeCell ref="E391:F391"/>
    <mergeCell ref="G391:H391"/>
    <mergeCell ref="I391:J391"/>
    <mergeCell ref="K391:L391"/>
    <mergeCell ref="M391:N391"/>
    <mergeCell ref="O391:P391"/>
    <mergeCell ref="Q391:R391"/>
    <mergeCell ref="S391:T391"/>
    <mergeCell ref="U391:V391"/>
    <mergeCell ref="E388:F388"/>
    <mergeCell ref="G388:H388"/>
    <mergeCell ref="I388:J388"/>
    <mergeCell ref="K388:L388"/>
    <mergeCell ref="M388:N388"/>
    <mergeCell ref="O388:P388"/>
    <mergeCell ref="Q388:R388"/>
    <mergeCell ref="S388:T388"/>
    <mergeCell ref="U388:V388"/>
    <mergeCell ref="E389:F389"/>
    <mergeCell ref="G389:H389"/>
    <mergeCell ref="I389:J389"/>
    <mergeCell ref="K389:L389"/>
    <mergeCell ref="M389:N389"/>
    <mergeCell ref="O389:P389"/>
    <mergeCell ref="Q389:R389"/>
    <mergeCell ref="S389:T389"/>
    <mergeCell ref="U389:V389"/>
    <mergeCell ref="E386:F386"/>
    <mergeCell ref="G386:H386"/>
    <mergeCell ref="I386:J386"/>
    <mergeCell ref="K386:L386"/>
    <mergeCell ref="M386:N386"/>
    <mergeCell ref="O386:P386"/>
    <mergeCell ref="Q386:R386"/>
    <mergeCell ref="S386:T386"/>
    <mergeCell ref="U386:V386"/>
    <mergeCell ref="E387:F387"/>
    <mergeCell ref="G387:H387"/>
    <mergeCell ref="I387:J387"/>
    <mergeCell ref="K387:L387"/>
    <mergeCell ref="M387:N387"/>
    <mergeCell ref="O387:P387"/>
    <mergeCell ref="Q387:R387"/>
    <mergeCell ref="S387:T387"/>
    <mergeCell ref="U387:V387"/>
    <mergeCell ref="E384:F384"/>
    <mergeCell ref="G384:H384"/>
    <mergeCell ref="I384:J384"/>
    <mergeCell ref="K384:L384"/>
    <mergeCell ref="M384:N384"/>
    <mergeCell ref="O384:P384"/>
    <mergeCell ref="Q384:R384"/>
    <mergeCell ref="S384:T384"/>
    <mergeCell ref="U384:V384"/>
    <mergeCell ref="E385:F385"/>
    <mergeCell ref="G385:H385"/>
    <mergeCell ref="I385:J385"/>
    <mergeCell ref="K385:L385"/>
    <mergeCell ref="M385:N385"/>
    <mergeCell ref="O385:P385"/>
    <mergeCell ref="Q385:R385"/>
    <mergeCell ref="S385:T385"/>
    <mergeCell ref="U385:V385"/>
    <mergeCell ref="E382:F382"/>
    <mergeCell ref="G382:H382"/>
    <mergeCell ref="I382:J382"/>
    <mergeCell ref="K382:L382"/>
    <mergeCell ref="M382:N382"/>
    <mergeCell ref="O382:P382"/>
    <mergeCell ref="Q382:R382"/>
    <mergeCell ref="S382:T382"/>
    <mergeCell ref="U382:V382"/>
    <mergeCell ref="E383:F383"/>
    <mergeCell ref="G383:H383"/>
    <mergeCell ref="I383:J383"/>
    <mergeCell ref="K383:L383"/>
    <mergeCell ref="M383:N383"/>
    <mergeCell ref="O383:P383"/>
    <mergeCell ref="Q383:R383"/>
    <mergeCell ref="S383:T383"/>
    <mergeCell ref="U383:V383"/>
    <mergeCell ref="E380:F380"/>
    <mergeCell ref="G380:H380"/>
    <mergeCell ref="I380:J380"/>
    <mergeCell ref="K380:L380"/>
    <mergeCell ref="M380:N380"/>
    <mergeCell ref="O380:P380"/>
    <mergeCell ref="Q380:R380"/>
    <mergeCell ref="S380:T380"/>
    <mergeCell ref="U380:V380"/>
    <mergeCell ref="E381:F381"/>
    <mergeCell ref="G381:H381"/>
    <mergeCell ref="I381:J381"/>
    <mergeCell ref="K381:L381"/>
    <mergeCell ref="M381:N381"/>
    <mergeCell ref="O381:P381"/>
    <mergeCell ref="Q381:R381"/>
    <mergeCell ref="S381:T381"/>
    <mergeCell ref="U381:V381"/>
    <mergeCell ref="E378:F378"/>
    <mergeCell ref="G378:H378"/>
    <mergeCell ref="I378:J378"/>
    <mergeCell ref="K378:L378"/>
    <mergeCell ref="M378:N378"/>
    <mergeCell ref="O378:P378"/>
    <mergeCell ref="Q378:R378"/>
    <mergeCell ref="S378:T378"/>
    <mergeCell ref="U378:V378"/>
    <mergeCell ref="E379:F379"/>
    <mergeCell ref="G379:H379"/>
    <mergeCell ref="I379:J379"/>
    <mergeCell ref="K379:L379"/>
    <mergeCell ref="M379:N379"/>
    <mergeCell ref="O379:P379"/>
    <mergeCell ref="Q379:R379"/>
    <mergeCell ref="S379:T379"/>
    <mergeCell ref="U379:V379"/>
    <mergeCell ref="A376:A377"/>
    <mergeCell ref="B376:B377"/>
    <mergeCell ref="C376:C377"/>
    <mergeCell ref="D376:D377"/>
    <mergeCell ref="E376:F376"/>
    <mergeCell ref="G376:H376"/>
    <mergeCell ref="I376:J376"/>
    <mergeCell ref="K376:L376"/>
    <mergeCell ref="M376:N377"/>
    <mergeCell ref="O376:P376"/>
    <mergeCell ref="Q376:R376"/>
    <mergeCell ref="S376:T376"/>
    <mergeCell ref="U376:V376"/>
    <mergeCell ref="W376:W377"/>
    <mergeCell ref="X376:Y376"/>
    <mergeCell ref="E377:F377"/>
    <mergeCell ref="G377:H377"/>
    <mergeCell ref="I377:J377"/>
    <mergeCell ref="K377:L377"/>
    <mergeCell ref="O377:P377"/>
    <mergeCell ref="Q377:R377"/>
    <mergeCell ref="S377:T377"/>
    <mergeCell ref="U377:V377"/>
    <mergeCell ref="E371:F371"/>
    <mergeCell ref="J371:N371"/>
    <mergeCell ref="O371:Q371"/>
    <mergeCell ref="R371:S371"/>
    <mergeCell ref="A373:D373"/>
    <mergeCell ref="E373:F373"/>
    <mergeCell ref="G373:I373"/>
    <mergeCell ref="J373:K373"/>
    <mergeCell ref="L373:Q373"/>
    <mergeCell ref="R373:S373"/>
    <mergeCell ref="T373:Y373"/>
    <mergeCell ref="A374:B374"/>
    <mergeCell ref="C374:D374"/>
    <mergeCell ref="E374:F374"/>
    <mergeCell ref="G374:I374"/>
    <mergeCell ref="J374:K374"/>
    <mergeCell ref="L374:M374"/>
    <mergeCell ref="E367:F367"/>
    <mergeCell ref="J367:N367"/>
    <mergeCell ref="O367:Q367"/>
    <mergeCell ref="R367:S367"/>
    <mergeCell ref="U367:Y367"/>
    <mergeCell ref="E368:F368"/>
    <mergeCell ref="J368:N368"/>
    <mergeCell ref="O368:Q368"/>
    <mergeCell ref="R368:S368"/>
    <mergeCell ref="E369:F369"/>
    <mergeCell ref="J369:N369"/>
    <mergeCell ref="O369:Q369"/>
    <mergeCell ref="R369:S369"/>
    <mergeCell ref="E370:F370"/>
    <mergeCell ref="J370:N370"/>
    <mergeCell ref="O370:Q370"/>
    <mergeCell ref="R370:S370"/>
    <mergeCell ref="A362:F362"/>
    <mergeCell ref="H362:S362"/>
    <mergeCell ref="U362:Y362"/>
    <mergeCell ref="E363:F363"/>
    <mergeCell ref="J363:N363"/>
    <mergeCell ref="O363:Q363"/>
    <mergeCell ref="R363:S363"/>
    <mergeCell ref="E364:F364"/>
    <mergeCell ref="J364:N364"/>
    <mergeCell ref="O364:Q364"/>
    <mergeCell ref="R364:S364"/>
    <mergeCell ref="E365:F365"/>
    <mergeCell ref="J365:N365"/>
    <mergeCell ref="O365:Q365"/>
    <mergeCell ref="R365:S365"/>
    <mergeCell ref="E366:F366"/>
    <mergeCell ref="J366:N366"/>
    <mergeCell ref="O366:Q366"/>
    <mergeCell ref="R366:S366"/>
    <mergeCell ref="E359:F359"/>
    <mergeCell ref="G359:H359"/>
    <mergeCell ref="I359:J359"/>
    <mergeCell ref="K359:L359"/>
    <mergeCell ref="M359:N359"/>
    <mergeCell ref="O359:P359"/>
    <mergeCell ref="Q359:R359"/>
    <mergeCell ref="S359:T359"/>
    <mergeCell ref="U359:V359"/>
    <mergeCell ref="E360:F360"/>
    <mergeCell ref="G360:H360"/>
    <mergeCell ref="I360:J360"/>
    <mergeCell ref="K360:L360"/>
    <mergeCell ref="M360:N360"/>
    <mergeCell ref="O360:P360"/>
    <mergeCell ref="Q360:R360"/>
    <mergeCell ref="S360:T360"/>
    <mergeCell ref="U360:V360"/>
    <mergeCell ref="E357:F357"/>
    <mergeCell ref="G357:H357"/>
    <mergeCell ref="I357:J357"/>
    <mergeCell ref="K357:L357"/>
    <mergeCell ref="M357:N357"/>
    <mergeCell ref="O357:P357"/>
    <mergeCell ref="Q357:R357"/>
    <mergeCell ref="S357:T357"/>
    <mergeCell ref="U357:V357"/>
    <mergeCell ref="E358:F358"/>
    <mergeCell ref="G358:H358"/>
    <mergeCell ref="I358:J358"/>
    <mergeCell ref="K358:L358"/>
    <mergeCell ref="M358:N358"/>
    <mergeCell ref="O358:P358"/>
    <mergeCell ref="Q358:R358"/>
    <mergeCell ref="S358:T358"/>
    <mergeCell ref="U358:V358"/>
    <mergeCell ref="E355:F355"/>
    <mergeCell ref="G355:H355"/>
    <mergeCell ref="I355:J355"/>
    <mergeCell ref="K355:L355"/>
    <mergeCell ref="M355:N355"/>
    <mergeCell ref="O355:P355"/>
    <mergeCell ref="Q355:R355"/>
    <mergeCell ref="S355:T355"/>
    <mergeCell ref="U355:V355"/>
    <mergeCell ref="E356:F356"/>
    <mergeCell ref="G356:H356"/>
    <mergeCell ref="I356:J356"/>
    <mergeCell ref="K356:L356"/>
    <mergeCell ref="M356:N356"/>
    <mergeCell ref="O356:P356"/>
    <mergeCell ref="Q356:R356"/>
    <mergeCell ref="S356:T356"/>
    <mergeCell ref="U356:V356"/>
    <mergeCell ref="E353:F353"/>
    <mergeCell ref="G353:H353"/>
    <mergeCell ref="I353:J353"/>
    <mergeCell ref="K353:L353"/>
    <mergeCell ref="M353:N353"/>
    <mergeCell ref="O353:P353"/>
    <mergeCell ref="Q353:R353"/>
    <mergeCell ref="S353:T353"/>
    <mergeCell ref="U353:V353"/>
    <mergeCell ref="E354:F354"/>
    <mergeCell ref="G354:H354"/>
    <mergeCell ref="I354:J354"/>
    <mergeCell ref="K354:L354"/>
    <mergeCell ref="M354:N354"/>
    <mergeCell ref="O354:P354"/>
    <mergeCell ref="Q354:R354"/>
    <mergeCell ref="S354:T354"/>
    <mergeCell ref="U354:V354"/>
    <mergeCell ref="E351:F351"/>
    <mergeCell ref="G351:H351"/>
    <mergeCell ref="I351:J351"/>
    <mergeCell ref="K351:L351"/>
    <mergeCell ref="M351:N351"/>
    <mergeCell ref="O351:P351"/>
    <mergeCell ref="Q351:R351"/>
    <mergeCell ref="S351:T351"/>
    <mergeCell ref="U351:V351"/>
    <mergeCell ref="E352:F352"/>
    <mergeCell ref="G352:H352"/>
    <mergeCell ref="I352:J352"/>
    <mergeCell ref="K352:L352"/>
    <mergeCell ref="M352:N352"/>
    <mergeCell ref="O352:P352"/>
    <mergeCell ref="Q352:R352"/>
    <mergeCell ref="S352:T352"/>
    <mergeCell ref="U352:V352"/>
    <mergeCell ref="E349:F349"/>
    <mergeCell ref="G349:H349"/>
    <mergeCell ref="I349:J349"/>
    <mergeCell ref="K349:L349"/>
    <mergeCell ref="M349:N349"/>
    <mergeCell ref="O349:P349"/>
    <mergeCell ref="Q349:R349"/>
    <mergeCell ref="S349:T349"/>
    <mergeCell ref="U349:V349"/>
    <mergeCell ref="E350:F350"/>
    <mergeCell ref="G350:H350"/>
    <mergeCell ref="I350:J350"/>
    <mergeCell ref="K350:L350"/>
    <mergeCell ref="M350:N350"/>
    <mergeCell ref="O350:P350"/>
    <mergeCell ref="Q350:R350"/>
    <mergeCell ref="S350:T350"/>
    <mergeCell ref="U350:V350"/>
    <mergeCell ref="E347:F347"/>
    <mergeCell ref="G347:H347"/>
    <mergeCell ref="I347:J347"/>
    <mergeCell ref="K347:L347"/>
    <mergeCell ref="M347:N347"/>
    <mergeCell ref="O347:P347"/>
    <mergeCell ref="Q347:R347"/>
    <mergeCell ref="S347:T347"/>
    <mergeCell ref="U347:V347"/>
    <mergeCell ref="E348:F348"/>
    <mergeCell ref="G348:H348"/>
    <mergeCell ref="I348:J348"/>
    <mergeCell ref="K348:L348"/>
    <mergeCell ref="M348:N348"/>
    <mergeCell ref="O348:P348"/>
    <mergeCell ref="Q348:R348"/>
    <mergeCell ref="S348:T348"/>
    <mergeCell ref="U348:V348"/>
    <mergeCell ref="Q345:R345"/>
    <mergeCell ref="S345:T345"/>
    <mergeCell ref="U345:V345"/>
    <mergeCell ref="U343:V343"/>
    <mergeCell ref="W343:W344"/>
    <mergeCell ref="X343:Y343"/>
    <mergeCell ref="S344:T344"/>
    <mergeCell ref="U344:V344"/>
    <mergeCell ref="E345:F345"/>
    <mergeCell ref="G345:H345"/>
    <mergeCell ref="I345:J345"/>
    <mergeCell ref="K345:L345"/>
    <mergeCell ref="M345:N345"/>
    <mergeCell ref="O345:P345"/>
    <mergeCell ref="E346:F346"/>
    <mergeCell ref="G346:H346"/>
    <mergeCell ref="I346:J346"/>
    <mergeCell ref="K346:L346"/>
    <mergeCell ref="M346:N346"/>
    <mergeCell ref="O346:P346"/>
    <mergeCell ref="Q346:R346"/>
    <mergeCell ref="S346:T346"/>
    <mergeCell ref="U346:V346"/>
    <mergeCell ref="A343:A344"/>
    <mergeCell ref="B343:B344"/>
    <mergeCell ref="C343:C344"/>
    <mergeCell ref="D343:D344"/>
    <mergeCell ref="E343:F343"/>
    <mergeCell ref="G343:H343"/>
    <mergeCell ref="I343:J343"/>
    <mergeCell ref="K343:L343"/>
    <mergeCell ref="M343:N344"/>
    <mergeCell ref="O343:P343"/>
    <mergeCell ref="Q343:R343"/>
    <mergeCell ref="S343:T343"/>
    <mergeCell ref="E344:F344"/>
    <mergeCell ref="G344:H344"/>
    <mergeCell ref="I344:J344"/>
    <mergeCell ref="K344:L344"/>
    <mergeCell ref="O344:P344"/>
    <mergeCell ref="Q344:R344"/>
    <mergeCell ref="E338:F338"/>
    <mergeCell ref="J338:N338"/>
    <mergeCell ref="O338:Q338"/>
    <mergeCell ref="R338:S338"/>
    <mergeCell ref="A340:D340"/>
    <mergeCell ref="E340:F340"/>
    <mergeCell ref="G340:I340"/>
    <mergeCell ref="J340:K340"/>
    <mergeCell ref="L340:Q340"/>
    <mergeCell ref="R340:S340"/>
    <mergeCell ref="T340:Y340"/>
    <mergeCell ref="A341:B341"/>
    <mergeCell ref="C341:D341"/>
    <mergeCell ref="E341:F341"/>
    <mergeCell ref="G341:I341"/>
    <mergeCell ref="J341:K341"/>
    <mergeCell ref="L341:M341"/>
    <mergeCell ref="E334:F334"/>
    <mergeCell ref="J334:N334"/>
    <mergeCell ref="O334:Q334"/>
    <mergeCell ref="R334:S334"/>
    <mergeCell ref="U334:Y334"/>
    <mergeCell ref="E335:F335"/>
    <mergeCell ref="J335:N335"/>
    <mergeCell ref="O335:Q335"/>
    <mergeCell ref="R335:S335"/>
    <mergeCell ref="E336:F336"/>
    <mergeCell ref="J336:N336"/>
    <mergeCell ref="O336:Q336"/>
    <mergeCell ref="R336:S336"/>
    <mergeCell ref="E337:F337"/>
    <mergeCell ref="J337:N337"/>
    <mergeCell ref="O337:Q337"/>
    <mergeCell ref="R337:S337"/>
    <mergeCell ref="A329:F329"/>
    <mergeCell ref="H329:S329"/>
    <mergeCell ref="U329:Y329"/>
    <mergeCell ref="E330:F330"/>
    <mergeCell ref="J330:N330"/>
    <mergeCell ref="O330:Q330"/>
    <mergeCell ref="R330:S330"/>
    <mergeCell ref="E331:F331"/>
    <mergeCell ref="J331:N331"/>
    <mergeCell ref="O331:Q331"/>
    <mergeCell ref="R331:S331"/>
    <mergeCell ref="E332:F332"/>
    <mergeCell ref="J332:N332"/>
    <mergeCell ref="O332:Q332"/>
    <mergeCell ref="R332:S332"/>
    <mergeCell ref="E333:F333"/>
    <mergeCell ref="J333:N333"/>
    <mergeCell ref="O333:Q333"/>
    <mergeCell ref="R333:S333"/>
    <mergeCell ref="E326:F326"/>
    <mergeCell ref="G326:H326"/>
    <mergeCell ref="I326:J326"/>
    <mergeCell ref="K326:L326"/>
    <mergeCell ref="M326:N326"/>
    <mergeCell ref="O326:P326"/>
    <mergeCell ref="Q326:R326"/>
    <mergeCell ref="S326:T326"/>
    <mergeCell ref="U326:V326"/>
    <mergeCell ref="E327:F327"/>
    <mergeCell ref="G327:H327"/>
    <mergeCell ref="I327:J327"/>
    <mergeCell ref="K327:L327"/>
    <mergeCell ref="M327:N327"/>
    <mergeCell ref="O327:P327"/>
    <mergeCell ref="Q327:R327"/>
    <mergeCell ref="S327:T327"/>
    <mergeCell ref="U327:V327"/>
    <mergeCell ref="E324:F324"/>
    <mergeCell ref="G324:H324"/>
    <mergeCell ref="I324:J324"/>
    <mergeCell ref="K324:L324"/>
    <mergeCell ref="M324:N324"/>
    <mergeCell ref="O324:P324"/>
    <mergeCell ref="Q324:R324"/>
    <mergeCell ref="S324:T324"/>
    <mergeCell ref="U324:V324"/>
    <mergeCell ref="E325:F325"/>
    <mergeCell ref="G325:H325"/>
    <mergeCell ref="I325:J325"/>
    <mergeCell ref="K325:L325"/>
    <mergeCell ref="M325:N325"/>
    <mergeCell ref="O325:P325"/>
    <mergeCell ref="Q325:R325"/>
    <mergeCell ref="S325:T325"/>
    <mergeCell ref="U325:V325"/>
    <mergeCell ref="E322:F322"/>
    <mergeCell ref="G322:H322"/>
    <mergeCell ref="I322:J322"/>
    <mergeCell ref="K322:L322"/>
    <mergeCell ref="M322:N322"/>
    <mergeCell ref="O322:P322"/>
    <mergeCell ref="Q322:R322"/>
    <mergeCell ref="S322:T322"/>
    <mergeCell ref="U322:V322"/>
    <mergeCell ref="E323:F323"/>
    <mergeCell ref="G323:H323"/>
    <mergeCell ref="I323:J323"/>
    <mergeCell ref="K323:L323"/>
    <mergeCell ref="M323:N323"/>
    <mergeCell ref="O323:P323"/>
    <mergeCell ref="Q323:R323"/>
    <mergeCell ref="S323:T323"/>
    <mergeCell ref="U323:V323"/>
    <mergeCell ref="E320:F320"/>
    <mergeCell ref="G320:H320"/>
    <mergeCell ref="I320:J320"/>
    <mergeCell ref="K320:L320"/>
    <mergeCell ref="M320:N320"/>
    <mergeCell ref="O320:P320"/>
    <mergeCell ref="Q320:R320"/>
    <mergeCell ref="S320:T320"/>
    <mergeCell ref="U320:V320"/>
    <mergeCell ref="E321:F321"/>
    <mergeCell ref="G321:H321"/>
    <mergeCell ref="I321:J321"/>
    <mergeCell ref="K321:L321"/>
    <mergeCell ref="M321:N321"/>
    <mergeCell ref="O321:P321"/>
    <mergeCell ref="Q321:R321"/>
    <mergeCell ref="S321:T321"/>
    <mergeCell ref="U321:V321"/>
    <mergeCell ref="E318:F318"/>
    <mergeCell ref="G318:H318"/>
    <mergeCell ref="I318:J318"/>
    <mergeCell ref="K318:L318"/>
    <mergeCell ref="M318:N318"/>
    <mergeCell ref="O318:P318"/>
    <mergeCell ref="Q318:R318"/>
    <mergeCell ref="S318:T318"/>
    <mergeCell ref="U318:V318"/>
    <mergeCell ref="E319:F319"/>
    <mergeCell ref="G319:H319"/>
    <mergeCell ref="I319:J319"/>
    <mergeCell ref="K319:L319"/>
    <mergeCell ref="M319:N319"/>
    <mergeCell ref="O319:P319"/>
    <mergeCell ref="Q319:R319"/>
    <mergeCell ref="S319:T319"/>
    <mergeCell ref="U319:V319"/>
    <mergeCell ref="E316:F316"/>
    <mergeCell ref="G316:H316"/>
    <mergeCell ref="I316:J316"/>
    <mergeCell ref="K316:L316"/>
    <mergeCell ref="M316:N316"/>
    <mergeCell ref="O316:P316"/>
    <mergeCell ref="Q316:R316"/>
    <mergeCell ref="S316:T316"/>
    <mergeCell ref="U316:V316"/>
    <mergeCell ref="E317:F317"/>
    <mergeCell ref="G317:H317"/>
    <mergeCell ref="I317:J317"/>
    <mergeCell ref="K317:L317"/>
    <mergeCell ref="M317:N317"/>
    <mergeCell ref="O317:P317"/>
    <mergeCell ref="Q317:R317"/>
    <mergeCell ref="S317:T317"/>
    <mergeCell ref="U317:V317"/>
    <mergeCell ref="E314:F314"/>
    <mergeCell ref="G314:H314"/>
    <mergeCell ref="I314:J314"/>
    <mergeCell ref="K314:L314"/>
    <mergeCell ref="M314:N314"/>
    <mergeCell ref="O314:P314"/>
    <mergeCell ref="Q314:R314"/>
    <mergeCell ref="S314:T314"/>
    <mergeCell ref="U314:V314"/>
    <mergeCell ref="E315:F315"/>
    <mergeCell ref="G315:H315"/>
    <mergeCell ref="I315:J315"/>
    <mergeCell ref="K315:L315"/>
    <mergeCell ref="M315:N315"/>
    <mergeCell ref="O315:P315"/>
    <mergeCell ref="Q315:R315"/>
    <mergeCell ref="S315:T315"/>
    <mergeCell ref="U315:V315"/>
    <mergeCell ref="E312:F312"/>
    <mergeCell ref="G312:H312"/>
    <mergeCell ref="I312:J312"/>
    <mergeCell ref="K312:L312"/>
    <mergeCell ref="M312:N312"/>
    <mergeCell ref="O312:P312"/>
    <mergeCell ref="Q312:R312"/>
    <mergeCell ref="S312:T312"/>
    <mergeCell ref="U312:V312"/>
    <mergeCell ref="E313:F313"/>
    <mergeCell ref="G313:H313"/>
    <mergeCell ref="I313:J313"/>
    <mergeCell ref="K313:L313"/>
    <mergeCell ref="M313:N313"/>
    <mergeCell ref="O313:P313"/>
    <mergeCell ref="Q313:R313"/>
    <mergeCell ref="S313:T313"/>
    <mergeCell ref="U313:V313"/>
    <mergeCell ref="A310:A311"/>
    <mergeCell ref="B310:B311"/>
    <mergeCell ref="C310:C311"/>
    <mergeCell ref="D310:D311"/>
    <mergeCell ref="E310:F310"/>
    <mergeCell ref="G310:H310"/>
    <mergeCell ref="I310:J310"/>
    <mergeCell ref="K310:L310"/>
    <mergeCell ref="M310:N311"/>
    <mergeCell ref="O310:P310"/>
    <mergeCell ref="Q310:R310"/>
    <mergeCell ref="S310:T310"/>
    <mergeCell ref="U310:V310"/>
    <mergeCell ref="W310:W311"/>
    <mergeCell ref="X310:Y310"/>
    <mergeCell ref="E311:F311"/>
    <mergeCell ref="G311:H311"/>
    <mergeCell ref="I311:J311"/>
    <mergeCell ref="K311:L311"/>
    <mergeCell ref="O311:P311"/>
    <mergeCell ref="Q311:R311"/>
    <mergeCell ref="S311:T311"/>
    <mergeCell ref="U311:V311"/>
    <mergeCell ref="E305:F305"/>
    <mergeCell ref="J305:N305"/>
    <mergeCell ref="O305:Q305"/>
    <mergeCell ref="R305:S305"/>
    <mergeCell ref="A307:D307"/>
    <mergeCell ref="E307:F307"/>
    <mergeCell ref="G307:I307"/>
    <mergeCell ref="J307:K307"/>
    <mergeCell ref="L307:Q307"/>
    <mergeCell ref="R307:S307"/>
    <mergeCell ref="T307:Y307"/>
    <mergeCell ref="A308:B308"/>
    <mergeCell ref="C308:D308"/>
    <mergeCell ref="E308:F308"/>
    <mergeCell ref="G308:I308"/>
    <mergeCell ref="J308:K308"/>
    <mergeCell ref="L308:M308"/>
    <mergeCell ref="E301:F301"/>
    <mergeCell ref="J301:N301"/>
    <mergeCell ref="O301:Q301"/>
    <mergeCell ref="R301:S301"/>
    <mergeCell ref="U301:Y301"/>
    <mergeCell ref="E302:F302"/>
    <mergeCell ref="J302:N302"/>
    <mergeCell ref="O302:Q302"/>
    <mergeCell ref="R302:S302"/>
    <mergeCell ref="E303:F303"/>
    <mergeCell ref="J303:N303"/>
    <mergeCell ref="O303:Q303"/>
    <mergeCell ref="R303:S303"/>
    <mergeCell ref="E304:F304"/>
    <mergeCell ref="J304:N304"/>
    <mergeCell ref="O304:Q304"/>
    <mergeCell ref="R304:S304"/>
    <mergeCell ref="A296:F296"/>
    <mergeCell ref="H296:S296"/>
    <mergeCell ref="U296:Y296"/>
    <mergeCell ref="E297:F297"/>
    <mergeCell ref="J297:N297"/>
    <mergeCell ref="O297:Q297"/>
    <mergeCell ref="R297:S297"/>
    <mergeCell ref="E298:F298"/>
    <mergeCell ref="J298:N298"/>
    <mergeCell ref="O298:Q298"/>
    <mergeCell ref="R298:S298"/>
    <mergeCell ref="E299:F299"/>
    <mergeCell ref="J299:N299"/>
    <mergeCell ref="O299:Q299"/>
    <mergeCell ref="R299:S299"/>
    <mergeCell ref="E300:F300"/>
    <mergeCell ref="J300:N300"/>
    <mergeCell ref="O300:Q300"/>
    <mergeCell ref="R300:S300"/>
    <mergeCell ref="E293:F293"/>
    <mergeCell ref="G293:H293"/>
    <mergeCell ref="I293:J293"/>
    <mergeCell ref="K293:L293"/>
    <mergeCell ref="M293:N293"/>
    <mergeCell ref="O293:P293"/>
    <mergeCell ref="Q293:R293"/>
    <mergeCell ref="S293:T293"/>
    <mergeCell ref="U293:V293"/>
    <mergeCell ref="E294:F294"/>
    <mergeCell ref="G294:H294"/>
    <mergeCell ref="I294:J294"/>
    <mergeCell ref="K294:L294"/>
    <mergeCell ref="M294:N294"/>
    <mergeCell ref="O294:P294"/>
    <mergeCell ref="Q294:R294"/>
    <mergeCell ref="S294:T294"/>
    <mergeCell ref="U294:V294"/>
    <mergeCell ref="E291:F291"/>
    <mergeCell ref="G291:H291"/>
    <mergeCell ref="I291:J291"/>
    <mergeCell ref="K291:L291"/>
    <mergeCell ref="M291:N291"/>
    <mergeCell ref="O291:P291"/>
    <mergeCell ref="Q291:R291"/>
    <mergeCell ref="S291:T291"/>
    <mergeCell ref="U291:V291"/>
    <mergeCell ref="E292:F292"/>
    <mergeCell ref="G292:H292"/>
    <mergeCell ref="I292:J292"/>
    <mergeCell ref="K292:L292"/>
    <mergeCell ref="M292:N292"/>
    <mergeCell ref="O292:P292"/>
    <mergeCell ref="Q292:R292"/>
    <mergeCell ref="S292:T292"/>
    <mergeCell ref="U292:V292"/>
    <mergeCell ref="E289:F289"/>
    <mergeCell ref="G289:H289"/>
    <mergeCell ref="I289:J289"/>
    <mergeCell ref="K289:L289"/>
    <mergeCell ref="M289:N289"/>
    <mergeCell ref="O289:P289"/>
    <mergeCell ref="Q289:R289"/>
    <mergeCell ref="S289:T289"/>
    <mergeCell ref="U289:V289"/>
    <mergeCell ref="E290:F290"/>
    <mergeCell ref="G290:H290"/>
    <mergeCell ref="I290:J290"/>
    <mergeCell ref="K290:L290"/>
    <mergeCell ref="M290:N290"/>
    <mergeCell ref="O290:P290"/>
    <mergeCell ref="Q290:R290"/>
    <mergeCell ref="S290:T290"/>
    <mergeCell ref="U290:V290"/>
    <mergeCell ref="E287:F287"/>
    <mergeCell ref="G287:H287"/>
    <mergeCell ref="I287:J287"/>
    <mergeCell ref="K287:L287"/>
    <mergeCell ref="M287:N287"/>
    <mergeCell ref="O287:P287"/>
    <mergeCell ref="Q287:R287"/>
    <mergeCell ref="S287:T287"/>
    <mergeCell ref="U287:V287"/>
    <mergeCell ref="E288:F288"/>
    <mergeCell ref="G288:H288"/>
    <mergeCell ref="I288:J288"/>
    <mergeCell ref="K288:L288"/>
    <mergeCell ref="M288:N288"/>
    <mergeCell ref="O288:P288"/>
    <mergeCell ref="Q288:R288"/>
    <mergeCell ref="S288:T288"/>
    <mergeCell ref="U288:V288"/>
    <mergeCell ref="E285:F285"/>
    <mergeCell ref="G285:H285"/>
    <mergeCell ref="I285:J285"/>
    <mergeCell ref="K285:L285"/>
    <mergeCell ref="M285:N285"/>
    <mergeCell ref="O285:P285"/>
    <mergeCell ref="Q285:R285"/>
    <mergeCell ref="S285:T285"/>
    <mergeCell ref="U285:V285"/>
    <mergeCell ref="E286:F286"/>
    <mergeCell ref="G286:H286"/>
    <mergeCell ref="I286:J286"/>
    <mergeCell ref="K286:L286"/>
    <mergeCell ref="M286:N286"/>
    <mergeCell ref="O286:P286"/>
    <mergeCell ref="Q286:R286"/>
    <mergeCell ref="S286:T286"/>
    <mergeCell ref="U286:V286"/>
    <mergeCell ref="E283:F283"/>
    <mergeCell ref="G283:H283"/>
    <mergeCell ref="I283:J283"/>
    <mergeCell ref="K283:L283"/>
    <mergeCell ref="M283:N283"/>
    <mergeCell ref="O283:P283"/>
    <mergeCell ref="Q283:R283"/>
    <mergeCell ref="S283:T283"/>
    <mergeCell ref="U283:V283"/>
    <mergeCell ref="E284:F284"/>
    <mergeCell ref="G284:H284"/>
    <mergeCell ref="I284:J284"/>
    <mergeCell ref="K284:L284"/>
    <mergeCell ref="M284:N284"/>
    <mergeCell ref="O284:P284"/>
    <mergeCell ref="Q284:R284"/>
    <mergeCell ref="S284:T284"/>
    <mergeCell ref="U284:V284"/>
    <mergeCell ref="E281:F281"/>
    <mergeCell ref="G281:H281"/>
    <mergeCell ref="I281:J281"/>
    <mergeCell ref="K281:L281"/>
    <mergeCell ref="M281:N281"/>
    <mergeCell ref="O281:P281"/>
    <mergeCell ref="Q281:R281"/>
    <mergeCell ref="S281:T281"/>
    <mergeCell ref="U281:V281"/>
    <mergeCell ref="E282:F282"/>
    <mergeCell ref="G282:H282"/>
    <mergeCell ref="I282:J282"/>
    <mergeCell ref="K282:L282"/>
    <mergeCell ref="M282:N282"/>
    <mergeCell ref="O282:P282"/>
    <mergeCell ref="Q282:R282"/>
    <mergeCell ref="S282:T282"/>
    <mergeCell ref="U282:V282"/>
    <mergeCell ref="Q279:R279"/>
    <mergeCell ref="S279:T279"/>
    <mergeCell ref="U279:V279"/>
    <mergeCell ref="U277:V277"/>
    <mergeCell ref="W277:W278"/>
    <mergeCell ref="X277:Y277"/>
    <mergeCell ref="S278:T278"/>
    <mergeCell ref="U278:V278"/>
    <mergeCell ref="E279:F279"/>
    <mergeCell ref="G279:H279"/>
    <mergeCell ref="I279:J279"/>
    <mergeCell ref="K279:L279"/>
    <mergeCell ref="M279:N279"/>
    <mergeCell ref="O279:P279"/>
    <mergeCell ref="E280:F280"/>
    <mergeCell ref="G280:H280"/>
    <mergeCell ref="I280:J280"/>
    <mergeCell ref="K280:L280"/>
    <mergeCell ref="M280:N280"/>
    <mergeCell ref="O280:P280"/>
    <mergeCell ref="Q280:R280"/>
    <mergeCell ref="S280:T280"/>
    <mergeCell ref="U280:V280"/>
    <mergeCell ref="A277:A278"/>
    <mergeCell ref="B277:B278"/>
    <mergeCell ref="C277:C278"/>
    <mergeCell ref="D277:D278"/>
    <mergeCell ref="E277:F277"/>
    <mergeCell ref="G277:H277"/>
    <mergeCell ref="I277:J277"/>
    <mergeCell ref="K277:L277"/>
    <mergeCell ref="M277:N278"/>
    <mergeCell ref="O277:P277"/>
    <mergeCell ref="Q277:R277"/>
    <mergeCell ref="S277:T277"/>
    <mergeCell ref="E278:F278"/>
    <mergeCell ref="G278:H278"/>
    <mergeCell ref="I278:J278"/>
    <mergeCell ref="K278:L278"/>
    <mergeCell ref="O278:P278"/>
    <mergeCell ref="Q278:R278"/>
    <mergeCell ref="E272:F272"/>
    <mergeCell ref="J272:N272"/>
    <mergeCell ref="O272:Q272"/>
    <mergeCell ref="R272:S272"/>
    <mergeCell ref="A274:D274"/>
    <mergeCell ref="E274:F274"/>
    <mergeCell ref="G274:I274"/>
    <mergeCell ref="J274:K274"/>
    <mergeCell ref="L274:Q274"/>
    <mergeCell ref="R274:S274"/>
    <mergeCell ref="T274:Y274"/>
    <mergeCell ref="A275:B275"/>
    <mergeCell ref="C275:D275"/>
    <mergeCell ref="E275:F275"/>
    <mergeCell ref="G275:I275"/>
    <mergeCell ref="J275:K275"/>
    <mergeCell ref="L275:M275"/>
    <mergeCell ref="E268:F268"/>
    <mergeCell ref="J268:N268"/>
    <mergeCell ref="O268:Q268"/>
    <mergeCell ref="R268:S268"/>
    <mergeCell ref="U268:Y268"/>
    <mergeCell ref="E269:F269"/>
    <mergeCell ref="J269:N269"/>
    <mergeCell ref="O269:Q269"/>
    <mergeCell ref="R269:S269"/>
    <mergeCell ref="E270:F270"/>
    <mergeCell ref="J270:N270"/>
    <mergeCell ref="O270:Q270"/>
    <mergeCell ref="R270:S270"/>
    <mergeCell ref="E271:F271"/>
    <mergeCell ref="J271:N271"/>
    <mergeCell ref="O271:Q271"/>
    <mergeCell ref="R271:S271"/>
    <mergeCell ref="A263:F263"/>
    <mergeCell ref="H263:S263"/>
    <mergeCell ref="U263:Y263"/>
    <mergeCell ref="E264:F264"/>
    <mergeCell ref="J264:N264"/>
    <mergeCell ref="O264:Q264"/>
    <mergeCell ref="R264:S264"/>
    <mergeCell ref="E265:F265"/>
    <mergeCell ref="J265:N265"/>
    <mergeCell ref="O265:Q265"/>
    <mergeCell ref="R265:S265"/>
    <mergeCell ref="E266:F266"/>
    <mergeCell ref="J266:N266"/>
    <mergeCell ref="O266:Q266"/>
    <mergeCell ref="R266:S266"/>
    <mergeCell ref="E267:F267"/>
    <mergeCell ref="J267:N267"/>
    <mergeCell ref="O267:Q267"/>
    <mergeCell ref="R267:S267"/>
    <mergeCell ref="E260:F260"/>
    <mergeCell ref="G260:H260"/>
    <mergeCell ref="I260:J260"/>
    <mergeCell ref="K260:L260"/>
    <mergeCell ref="M260:N260"/>
    <mergeCell ref="O260:P260"/>
    <mergeCell ref="Q260:R260"/>
    <mergeCell ref="S260:T260"/>
    <mergeCell ref="U260:V260"/>
    <mergeCell ref="E261:F261"/>
    <mergeCell ref="G261:H261"/>
    <mergeCell ref="I261:J261"/>
    <mergeCell ref="K261:L261"/>
    <mergeCell ref="M261:N261"/>
    <mergeCell ref="O261:P261"/>
    <mergeCell ref="Q261:R261"/>
    <mergeCell ref="S261:T261"/>
    <mergeCell ref="U261:V261"/>
    <mergeCell ref="E258:F258"/>
    <mergeCell ref="G258:H258"/>
    <mergeCell ref="I258:J258"/>
    <mergeCell ref="K258:L258"/>
    <mergeCell ref="M258:N258"/>
    <mergeCell ref="O258:P258"/>
    <mergeCell ref="Q258:R258"/>
    <mergeCell ref="S258:T258"/>
    <mergeCell ref="U258:V258"/>
    <mergeCell ref="E259:F259"/>
    <mergeCell ref="G259:H259"/>
    <mergeCell ref="I259:J259"/>
    <mergeCell ref="K259:L259"/>
    <mergeCell ref="M259:N259"/>
    <mergeCell ref="O259:P259"/>
    <mergeCell ref="Q259:R259"/>
    <mergeCell ref="S259:T259"/>
    <mergeCell ref="U259:V259"/>
    <mergeCell ref="E256:F256"/>
    <mergeCell ref="G256:H256"/>
    <mergeCell ref="I256:J256"/>
    <mergeCell ref="K256:L256"/>
    <mergeCell ref="M256:N256"/>
    <mergeCell ref="O256:P256"/>
    <mergeCell ref="Q256:R256"/>
    <mergeCell ref="S256:T256"/>
    <mergeCell ref="U256:V256"/>
    <mergeCell ref="E257:F257"/>
    <mergeCell ref="G257:H257"/>
    <mergeCell ref="I257:J257"/>
    <mergeCell ref="K257:L257"/>
    <mergeCell ref="M257:N257"/>
    <mergeCell ref="O257:P257"/>
    <mergeCell ref="Q257:R257"/>
    <mergeCell ref="S257:T257"/>
    <mergeCell ref="U257:V257"/>
    <mergeCell ref="E254:F254"/>
    <mergeCell ref="G254:H254"/>
    <mergeCell ref="I254:J254"/>
    <mergeCell ref="K254:L254"/>
    <mergeCell ref="M254:N254"/>
    <mergeCell ref="O254:P254"/>
    <mergeCell ref="Q254:R254"/>
    <mergeCell ref="S254:T254"/>
    <mergeCell ref="U254:V254"/>
    <mergeCell ref="E255:F255"/>
    <mergeCell ref="G255:H255"/>
    <mergeCell ref="I255:J255"/>
    <mergeCell ref="K255:L255"/>
    <mergeCell ref="M255:N255"/>
    <mergeCell ref="O255:P255"/>
    <mergeCell ref="Q255:R255"/>
    <mergeCell ref="S255:T255"/>
    <mergeCell ref="U255:V255"/>
    <mergeCell ref="E252:F252"/>
    <mergeCell ref="G252:H252"/>
    <mergeCell ref="I252:J252"/>
    <mergeCell ref="K252:L252"/>
    <mergeCell ref="M252:N252"/>
    <mergeCell ref="O252:P252"/>
    <mergeCell ref="Q252:R252"/>
    <mergeCell ref="S252:T252"/>
    <mergeCell ref="U252:V252"/>
    <mergeCell ref="E253:F253"/>
    <mergeCell ref="G253:H253"/>
    <mergeCell ref="I253:J253"/>
    <mergeCell ref="K253:L253"/>
    <mergeCell ref="M253:N253"/>
    <mergeCell ref="O253:P253"/>
    <mergeCell ref="Q253:R253"/>
    <mergeCell ref="S253:T253"/>
    <mergeCell ref="U253:V253"/>
    <mergeCell ref="E250:F250"/>
    <mergeCell ref="G250:H250"/>
    <mergeCell ref="I250:J250"/>
    <mergeCell ref="K250:L250"/>
    <mergeCell ref="M250:N250"/>
    <mergeCell ref="O250:P250"/>
    <mergeCell ref="Q250:R250"/>
    <mergeCell ref="S250:T250"/>
    <mergeCell ref="U250:V250"/>
    <mergeCell ref="E251:F251"/>
    <mergeCell ref="G251:H251"/>
    <mergeCell ref="I251:J251"/>
    <mergeCell ref="K251:L251"/>
    <mergeCell ref="M251:N251"/>
    <mergeCell ref="O251:P251"/>
    <mergeCell ref="Q251:R251"/>
    <mergeCell ref="S251:T251"/>
    <mergeCell ref="U251:V251"/>
    <mergeCell ref="E248:F248"/>
    <mergeCell ref="G248:H248"/>
    <mergeCell ref="I248:J248"/>
    <mergeCell ref="K248:L248"/>
    <mergeCell ref="M248:N248"/>
    <mergeCell ref="O248:P248"/>
    <mergeCell ref="Q248:R248"/>
    <mergeCell ref="S248:T248"/>
    <mergeCell ref="U248:V248"/>
    <mergeCell ref="E249:F249"/>
    <mergeCell ref="G249:H249"/>
    <mergeCell ref="I249:J249"/>
    <mergeCell ref="K249:L249"/>
    <mergeCell ref="M249:N249"/>
    <mergeCell ref="O249:P249"/>
    <mergeCell ref="Q249:R249"/>
    <mergeCell ref="S249:T249"/>
    <mergeCell ref="U249:V249"/>
    <mergeCell ref="E246:F246"/>
    <mergeCell ref="G246:H246"/>
    <mergeCell ref="I246:J246"/>
    <mergeCell ref="K246:L246"/>
    <mergeCell ref="M246:N246"/>
    <mergeCell ref="O246:P246"/>
    <mergeCell ref="Q246:R246"/>
    <mergeCell ref="S246:T246"/>
    <mergeCell ref="U246:V246"/>
    <mergeCell ref="E247:F247"/>
    <mergeCell ref="G247:H247"/>
    <mergeCell ref="I247:J247"/>
    <mergeCell ref="K247:L247"/>
    <mergeCell ref="M247:N247"/>
    <mergeCell ref="O247:P247"/>
    <mergeCell ref="Q247:R247"/>
    <mergeCell ref="S247:T247"/>
    <mergeCell ref="U247:V247"/>
    <mergeCell ref="A244:A245"/>
    <mergeCell ref="B244:B245"/>
    <mergeCell ref="C244:C245"/>
    <mergeCell ref="D244:D245"/>
    <mergeCell ref="E244:F244"/>
    <mergeCell ref="G244:H244"/>
    <mergeCell ref="I244:J244"/>
    <mergeCell ref="K244:L244"/>
    <mergeCell ref="M244:N245"/>
    <mergeCell ref="O244:P244"/>
    <mergeCell ref="Q244:R244"/>
    <mergeCell ref="S244:T244"/>
    <mergeCell ref="U244:V244"/>
    <mergeCell ref="W244:W245"/>
    <mergeCell ref="X244:Y244"/>
    <mergeCell ref="E245:F245"/>
    <mergeCell ref="G245:H245"/>
    <mergeCell ref="I245:J245"/>
    <mergeCell ref="K245:L245"/>
    <mergeCell ref="O245:P245"/>
    <mergeCell ref="Q245:R245"/>
    <mergeCell ref="S245:T245"/>
    <mergeCell ref="U245:V245"/>
    <mergeCell ref="E239:F239"/>
    <mergeCell ref="J239:N239"/>
    <mergeCell ref="O239:Q239"/>
    <mergeCell ref="R239:S239"/>
    <mergeCell ref="A241:D241"/>
    <mergeCell ref="E241:F241"/>
    <mergeCell ref="G241:I241"/>
    <mergeCell ref="J241:K241"/>
    <mergeCell ref="L241:Q241"/>
    <mergeCell ref="R241:S241"/>
    <mergeCell ref="T241:Y241"/>
    <mergeCell ref="A242:B242"/>
    <mergeCell ref="C242:D242"/>
    <mergeCell ref="E242:F242"/>
    <mergeCell ref="G242:I242"/>
    <mergeCell ref="J242:K242"/>
    <mergeCell ref="L242:M242"/>
    <mergeCell ref="E235:F235"/>
    <mergeCell ref="J235:N235"/>
    <mergeCell ref="O235:Q235"/>
    <mergeCell ref="R235:S235"/>
    <mergeCell ref="U235:Y235"/>
    <mergeCell ref="E236:F236"/>
    <mergeCell ref="J236:N236"/>
    <mergeCell ref="O236:Q236"/>
    <mergeCell ref="R236:S236"/>
    <mergeCell ref="E237:F237"/>
    <mergeCell ref="J237:N237"/>
    <mergeCell ref="O237:Q237"/>
    <mergeCell ref="R237:S237"/>
    <mergeCell ref="E238:F238"/>
    <mergeCell ref="J238:N238"/>
    <mergeCell ref="O238:Q238"/>
    <mergeCell ref="R238:S238"/>
    <mergeCell ref="A230:F230"/>
    <mergeCell ref="H230:S230"/>
    <mergeCell ref="U230:Y230"/>
    <mergeCell ref="E231:F231"/>
    <mergeCell ref="J231:N231"/>
    <mergeCell ref="O231:Q231"/>
    <mergeCell ref="R231:S231"/>
    <mergeCell ref="E232:F232"/>
    <mergeCell ref="J232:N232"/>
    <mergeCell ref="O232:Q232"/>
    <mergeCell ref="R232:S232"/>
    <mergeCell ref="E233:F233"/>
    <mergeCell ref="J233:N233"/>
    <mergeCell ref="O233:Q233"/>
    <mergeCell ref="R233:S233"/>
    <mergeCell ref="E234:F234"/>
    <mergeCell ref="J234:N234"/>
    <mergeCell ref="O234:Q234"/>
    <mergeCell ref="R234:S234"/>
    <mergeCell ref="E227:F227"/>
    <mergeCell ref="G227:H227"/>
    <mergeCell ref="I227:J227"/>
    <mergeCell ref="K227:L227"/>
    <mergeCell ref="M227:N227"/>
    <mergeCell ref="O227:P227"/>
    <mergeCell ref="Q227:R227"/>
    <mergeCell ref="S227:T227"/>
    <mergeCell ref="U227:V227"/>
    <mergeCell ref="E228:F228"/>
    <mergeCell ref="G228:H228"/>
    <mergeCell ref="I228:J228"/>
    <mergeCell ref="K228:L228"/>
    <mergeCell ref="M228:N228"/>
    <mergeCell ref="O228:P228"/>
    <mergeCell ref="Q228:R228"/>
    <mergeCell ref="S228:T228"/>
    <mergeCell ref="U228:V228"/>
    <mergeCell ref="E225:F225"/>
    <mergeCell ref="G225:H225"/>
    <mergeCell ref="I225:J225"/>
    <mergeCell ref="K225:L225"/>
    <mergeCell ref="M225:N225"/>
    <mergeCell ref="O225:P225"/>
    <mergeCell ref="Q225:R225"/>
    <mergeCell ref="S225:T225"/>
    <mergeCell ref="U225:V225"/>
    <mergeCell ref="E226:F226"/>
    <mergeCell ref="G226:H226"/>
    <mergeCell ref="I226:J226"/>
    <mergeCell ref="K226:L226"/>
    <mergeCell ref="M226:N226"/>
    <mergeCell ref="O226:P226"/>
    <mergeCell ref="Q226:R226"/>
    <mergeCell ref="S226:T226"/>
    <mergeCell ref="U226:V226"/>
    <mergeCell ref="E223:F223"/>
    <mergeCell ref="G223:H223"/>
    <mergeCell ref="I223:J223"/>
    <mergeCell ref="K223:L223"/>
    <mergeCell ref="M223:N223"/>
    <mergeCell ref="O223:P223"/>
    <mergeCell ref="Q223:R223"/>
    <mergeCell ref="S223:T223"/>
    <mergeCell ref="U223:V223"/>
    <mergeCell ref="E224:F224"/>
    <mergeCell ref="G224:H224"/>
    <mergeCell ref="I224:J224"/>
    <mergeCell ref="K224:L224"/>
    <mergeCell ref="M224:N224"/>
    <mergeCell ref="O224:P224"/>
    <mergeCell ref="Q224:R224"/>
    <mergeCell ref="S224:T224"/>
    <mergeCell ref="U224:V224"/>
    <mergeCell ref="E221:F221"/>
    <mergeCell ref="G221:H221"/>
    <mergeCell ref="I221:J221"/>
    <mergeCell ref="K221:L221"/>
    <mergeCell ref="M221:N221"/>
    <mergeCell ref="O221:P221"/>
    <mergeCell ref="Q221:R221"/>
    <mergeCell ref="S221:T221"/>
    <mergeCell ref="U221:V221"/>
    <mergeCell ref="E222:F222"/>
    <mergeCell ref="G222:H222"/>
    <mergeCell ref="I222:J222"/>
    <mergeCell ref="K222:L222"/>
    <mergeCell ref="M222:N222"/>
    <mergeCell ref="O222:P222"/>
    <mergeCell ref="Q222:R222"/>
    <mergeCell ref="S222:T222"/>
    <mergeCell ref="U222:V222"/>
    <mergeCell ref="E219:F219"/>
    <mergeCell ref="G219:H219"/>
    <mergeCell ref="I219:J219"/>
    <mergeCell ref="K219:L219"/>
    <mergeCell ref="M219:N219"/>
    <mergeCell ref="O219:P219"/>
    <mergeCell ref="Q219:R219"/>
    <mergeCell ref="S219:T219"/>
    <mergeCell ref="U219:V219"/>
    <mergeCell ref="E220:F220"/>
    <mergeCell ref="G220:H220"/>
    <mergeCell ref="I220:J220"/>
    <mergeCell ref="K220:L220"/>
    <mergeCell ref="M220:N220"/>
    <mergeCell ref="O220:P220"/>
    <mergeCell ref="Q220:R220"/>
    <mergeCell ref="S220:T220"/>
    <mergeCell ref="U220:V220"/>
    <mergeCell ref="E217:F217"/>
    <mergeCell ref="G217:H217"/>
    <mergeCell ref="I217:J217"/>
    <mergeCell ref="K217:L217"/>
    <mergeCell ref="M217:N217"/>
    <mergeCell ref="O217:P217"/>
    <mergeCell ref="Q217:R217"/>
    <mergeCell ref="S217:T217"/>
    <mergeCell ref="U217:V217"/>
    <mergeCell ref="E218:F218"/>
    <mergeCell ref="G218:H218"/>
    <mergeCell ref="I218:J218"/>
    <mergeCell ref="K218:L218"/>
    <mergeCell ref="M218:N218"/>
    <mergeCell ref="O218:P218"/>
    <mergeCell ref="Q218:R218"/>
    <mergeCell ref="S218:T218"/>
    <mergeCell ref="U218:V218"/>
    <mergeCell ref="E215:F215"/>
    <mergeCell ref="G215:H215"/>
    <mergeCell ref="I215:J215"/>
    <mergeCell ref="K215:L215"/>
    <mergeCell ref="M215:N215"/>
    <mergeCell ref="O215:P215"/>
    <mergeCell ref="Q215:R215"/>
    <mergeCell ref="S215:T215"/>
    <mergeCell ref="U215:V215"/>
    <mergeCell ref="E216:F216"/>
    <mergeCell ref="G216:H216"/>
    <mergeCell ref="I216:J216"/>
    <mergeCell ref="K216:L216"/>
    <mergeCell ref="M216:N216"/>
    <mergeCell ref="O216:P216"/>
    <mergeCell ref="Q216:R216"/>
    <mergeCell ref="S216:T216"/>
    <mergeCell ref="U216:V216"/>
    <mergeCell ref="Q213:R213"/>
    <mergeCell ref="S213:T213"/>
    <mergeCell ref="U213:V213"/>
    <mergeCell ref="U211:V211"/>
    <mergeCell ref="W211:W212"/>
    <mergeCell ref="X211:Y211"/>
    <mergeCell ref="S212:T212"/>
    <mergeCell ref="U212:V212"/>
    <mergeCell ref="E213:F213"/>
    <mergeCell ref="G213:H213"/>
    <mergeCell ref="I213:J213"/>
    <mergeCell ref="K213:L213"/>
    <mergeCell ref="M213:N213"/>
    <mergeCell ref="O213:P213"/>
    <mergeCell ref="E214:F214"/>
    <mergeCell ref="G214:H214"/>
    <mergeCell ref="I214:J214"/>
    <mergeCell ref="K214:L214"/>
    <mergeCell ref="M214:N214"/>
    <mergeCell ref="O214:P214"/>
    <mergeCell ref="Q214:R214"/>
    <mergeCell ref="S214:T214"/>
    <mergeCell ref="U214:V214"/>
    <mergeCell ref="A211:A212"/>
    <mergeCell ref="B211:B212"/>
    <mergeCell ref="C211:C212"/>
    <mergeCell ref="D211:D212"/>
    <mergeCell ref="E211:F211"/>
    <mergeCell ref="G211:H211"/>
    <mergeCell ref="I211:J211"/>
    <mergeCell ref="K211:L211"/>
    <mergeCell ref="M211:N212"/>
    <mergeCell ref="O211:P211"/>
    <mergeCell ref="Q211:R211"/>
    <mergeCell ref="S211:T211"/>
    <mergeCell ref="E212:F212"/>
    <mergeCell ref="G212:H212"/>
    <mergeCell ref="I212:J212"/>
    <mergeCell ref="K212:L212"/>
    <mergeCell ref="O212:P212"/>
    <mergeCell ref="Q212:R212"/>
    <mergeCell ref="E206:F206"/>
    <mergeCell ref="J206:N206"/>
    <mergeCell ref="O206:Q206"/>
    <mergeCell ref="R206:S206"/>
    <mergeCell ref="A208:D208"/>
    <mergeCell ref="E208:F208"/>
    <mergeCell ref="G208:I208"/>
    <mergeCell ref="J208:K208"/>
    <mergeCell ref="L208:Q208"/>
    <mergeCell ref="R208:S208"/>
    <mergeCell ref="T208:Y208"/>
    <mergeCell ref="A209:B209"/>
    <mergeCell ref="C209:D209"/>
    <mergeCell ref="E209:F209"/>
    <mergeCell ref="G209:I209"/>
    <mergeCell ref="J209:K209"/>
    <mergeCell ref="L209:M209"/>
    <mergeCell ref="E202:F202"/>
    <mergeCell ref="J202:N202"/>
    <mergeCell ref="O202:Q202"/>
    <mergeCell ref="R202:S202"/>
    <mergeCell ref="U202:Y202"/>
    <mergeCell ref="E203:F203"/>
    <mergeCell ref="J203:N203"/>
    <mergeCell ref="O203:Q203"/>
    <mergeCell ref="R203:S203"/>
    <mergeCell ref="E204:F204"/>
    <mergeCell ref="J204:N204"/>
    <mergeCell ref="O204:Q204"/>
    <mergeCell ref="R204:S204"/>
    <mergeCell ref="E205:F205"/>
    <mergeCell ref="J205:N205"/>
    <mergeCell ref="O205:Q205"/>
    <mergeCell ref="R205:S205"/>
    <mergeCell ref="A197:F197"/>
    <mergeCell ref="H197:S197"/>
    <mergeCell ref="U197:Y197"/>
    <mergeCell ref="E198:F198"/>
    <mergeCell ref="J198:N198"/>
    <mergeCell ref="O198:Q198"/>
    <mergeCell ref="R198:S198"/>
    <mergeCell ref="E199:F199"/>
    <mergeCell ref="J199:N199"/>
    <mergeCell ref="O199:Q199"/>
    <mergeCell ref="R199:S199"/>
    <mergeCell ref="E200:F200"/>
    <mergeCell ref="J200:N200"/>
    <mergeCell ref="O200:Q200"/>
    <mergeCell ref="R200:S200"/>
    <mergeCell ref="E201:F201"/>
    <mergeCell ref="J201:N201"/>
    <mergeCell ref="O201:Q201"/>
    <mergeCell ref="R201:S201"/>
    <mergeCell ref="E194:F194"/>
    <mergeCell ref="G194:H194"/>
    <mergeCell ref="I194:J194"/>
    <mergeCell ref="K194:L194"/>
    <mergeCell ref="M194:N194"/>
    <mergeCell ref="O194:P194"/>
    <mergeCell ref="Q194:R194"/>
    <mergeCell ref="S194:T194"/>
    <mergeCell ref="U194:V194"/>
    <mergeCell ref="E195:F195"/>
    <mergeCell ref="G195:H195"/>
    <mergeCell ref="I195:J195"/>
    <mergeCell ref="K195:L195"/>
    <mergeCell ref="M195:N195"/>
    <mergeCell ref="O195:P195"/>
    <mergeCell ref="Q195:R195"/>
    <mergeCell ref="S195:T195"/>
    <mergeCell ref="U195:V195"/>
    <mergeCell ref="E192:F192"/>
    <mergeCell ref="G192:H192"/>
    <mergeCell ref="I192:J192"/>
    <mergeCell ref="K192:L192"/>
    <mergeCell ref="M192:N192"/>
    <mergeCell ref="O192:P192"/>
    <mergeCell ref="Q192:R192"/>
    <mergeCell ref="S192:T192"/>
    <mergeCell ref="U192:V192"/>
    <mergeCell ref="E193:F193"/>
    <mergeCell ref="G193:H193"/>
    <mergeCell ref="I193:J193"/>
    <mergeCell ref="K193:L193"/>
    <mergeCell ref="M193:N193"/>
    <mergeCell ref="O193:P193"/>
    <mergeCell ref="Q193:R193"/>
    <mergeCell ref="S193:T193"/>
    <mergeCell ref="U193:V193"/>
    <mergeCell ref="E190:F190"/>
    <mergeCell ref="G190:H190"/>
    <mergeCell ref="I190:J190"/>
    <mergeCell ref="K190:L190"/>
    <mergeCell ref="M190:N190"/>
    <mergeCell ref="O190:P190"/>
    <mergeCell ref="Q190:R190"/>
    <mergeCell ref="S190:T190"/>
    <mergeCell ref="U190:V190"/>
    <mergeCell ref="E191:F191"/>
    <mergeCell ref="G191:H191"/>
    <mergeCell ref="I191:J191"/>
    <mergeCell ref="K191:L191"/>
    <mergeCell ref="M191:N191"/>
    <mergeCell ref="O191:P191"/>
    <mergeCell ref="Q191:R191"/>
    <mergeCell ref="S191:T191"/>
    <mergeCell ref="U191:V191"/>
    <mergeCell ref="E188:F188"/>
    <mergeCell ref="G188:H188"/>
    <mergeCell ref="I188:J188"/>
    <mergeCell ref="K188:L188"/>
    <mergeCell ref="M188:N188"/>
    <mergeCell ref="O188:P188"/>
    <mergeCell ref="Q188:R188"/>
    <mergeCell ref="S188:T188"/>
    <mergeCell ref="U188:V188"/>
    <mergeCell ref="E189:F189"/>
    <mergeCell ref="G189:H189"/>
    <mergeCell ref="I189:J189"/>
    <mergeCell ref="K189:L189"/>
    <mergeCell ref="M189:N189"/>
    <mergeCell ref="O189:P189"/>
    <mergeCell ref="Q189:R189"/>
    <mergeCell ref="S189:T189"/>
    <mergeCell ref="U189:V189"/>
    <mergeCell ref="E186:F186"/>
    <mergeCell ref="G186:H186"/>
    <mergeCell ref="I186:J186"/>
    <mergeCell ref="K186:L186"/>
    <mergeCell ref="M186:N186"/>
    <mergeCell ref="O186:P186"/>
    <mergeCell ref="Q186:R186"/>
    <mergeCell ref="S186:T186"/>
    <mergeCell ref="U186:V186"/>
    <mergeCell ref="E187:F187"/>
    <mergeCell ref="G187:H187"/>
    <mergeCell ref="I187:J187"/>
    <mergeCell ref="K187:L187"/>
    <mergeCell ref="M187:N187"/>
    <mergeCell ref="O187:P187"/>
    <mergeCell ref="Q187:R187"/>
    <mergeCell ref="S187:T187"/>
    <mergeCell ref="U187:V187"/>
    <mergeCell ref="E184:F184"/>
    <mergeCell ref="G184:H184"/>
    <mergeCell ref="I184:J184"/>
    <mergeCell ref="K184:L184"/>
    <mergeCell ref="M184:N184"/>
    <mergeCell ref="O184:P184"/>
    <mergeCell ref="Q184:R184"/>
    <mergeCell ref="S184:T184"/>
    <mergeCell ref="U184:V184"/>
    <mergeCell ref="E185:F185"/>
    <mergeCell ref="G185:H185"/>
    <mergeCell ref="I185:J185"/>
    <mergeCell ref="K185:L185"/>
    <mergeCell ref="M185:N185"/>
    <mergeCell ref="O185:P185"/>
    <mergeCell ref="Q185:R185"/>
    <mergeCell ref="S185:T185"/>
    <mergeCell ref="U185:V185"/>
    <mergeCell ref="E182:F182"/>
    <mergeCell ref="G182:H182"/>
    <mergeCell ref="I182:J182"/>
    <mergeCell ref="K182:L182"/>
    <mergeCell ref="M182:N182"/>
    <mergeCell ref="O182:P182"/>
    <mergeCell ref="Q182:R182"/>
    <mergeCell ref="S182:T182"/>
    <mergeCell ref="U182:V182"/>
    <mergeCell ref="E183:F183"/>
    <mergeCell ref="G183:H183"/>
    <mergeCell ref="I183:J183"/>
    <mergeCell ref="K183:L183"/>
    <mergeCell ref="M183:N183"/>
    <mergeCell ref="O183:P183"/>
    <mergeCell ref="Q183:R183"/>
    <mergeCell ref="S183:T183"/>
    <mergeCell ref="U183:V183"/>
    <mergeCell ref="E180:F180"/>
    <mergeCell ref="G180:H180"/>
    <mergeCell ref="I180:J180"/>
    <mergeCell ref="K180:L180"/>
    <mergeCell ref="M180:N180"/>
    <mergeCell ref="O180:P180"/>
    <mergeCell ref="Q180:R180"/>
    <mergeCell ref="S180:T180"/>
    <mergeCell ref="U180:V180"/>
    <mergeCell ref="E181:F181"/>
    <mergeCell ref="G181:H181"/>
    <mergeCell ref="I181:J181"/>
    <mergeCell ref="K181:L181"/>
    <mergeCell ref="M181:N181"/>
    <mergeCell ref="O181:P181"/>
    <mergeCell ref="Q181:R181"/>
    <mergeCell ref="S181:T181"/>
    <mergeCell ref="U181:V181"/>
    <mergeCell ref="A178:A179"/>
    <mergeCell ref="B178:B179"/>
    <mergeCell ref="C178:C179"/>
    <mergeCell ref="D178:D179"/>
    <mergeCell ref="E178:F178"/>
    <mergeCell ref="G178:H178"/>
    <mergeCell ref="I178:J178"/>
    <mergeCell ref="K178:L178"/>
    <mergeCell ref="M178:N179"/>
    <mergeCell ref="O178:P178"/>
    <mergeCell ref="Q178:R178"/>
    <mergeCell ref="S178:T178"/>
    <mergeCell ref="U178:V178"/>
    <mergeCell ref="W178:W179"/>
    <mergeCell ref="X178:Y178"/>
    <mergeCell ref="E179:F179"/>
    <mergeCell ref="G179:H179"/>
    <mergeCell ref="I179:J179"/>
    <mergeCell ref="K179:L179"/>
    <mergeCell ref="O179:P179"/>
    <mergeCell ref="Q179:R179"/>
    <mergeCell ref="S179:T179"/>
    <mergeCell ref="U179:V179"/>
    <mergeCell ref="E173:F173"/>
    <mergeCell ref="J173:N173"/>
    <mergeCell ref="O173:Q173"/>
    <mergeCell ref="R173:S173"/>
    <mergeCell ref="A175:D175"/>
    <mergeCell ref="E175:F175"/>
    <mergeCell ref="G175:I175"/>
    <mergeCell ref="J175:K175"/>
    <mergeCell ref="L175:Q175"/>
    <mergeCell ref="R175:S175"/>
    <mergeCell ref="T175:Y175"/>
    <mergeCell ref="A176:B176"/>
    <mergeCell ref="C176:D176"/>
    <mergeCell ref="E176:F176"/>
    <mergeCell ref="G176:I176"/>
    <mergeCell ref="J176:K176"/>
    <mergeCell ref="L176:M176"/>
    <mergeCell ref="E169:F169"/>
    <mergeCell ref="J169:N169"/>
    <mergeCell ref="O169:Q169"/>
    <mergeCell ref="R169:S169"/>
    <mergeCell ref="U169:Y169"/>
    <mergeCell ref="E170:F170"/>
    <mergeCell ref="J170:N170"/>
    <mergeCell ref="O170:Q170"/>
    <mergeCell ref="R170:S170"/>
    <mergeCell ref="E171:F171"/>
    <mergeCell ref="J171:N171"/>
    <mergeCell ref="O171:Q171"/>
    <mergeCell ref="R171:S171"/>
    <mergeCell ref="E172:F172"/>
    <mergeCell ref="J172:N172"/>
    <mergeCell ref="O172:Q172"/>
    <mergeCell ref="R172:S172"/>
    <mergeCell ref="A164:F164"/>
    <mergeCell ref="H164:S164"/>
    <mergeCell ref="U164:Y164"/>
    <mergeCell ref="E165:F165"/>
    <mergeCell ref="J165:N165"/>
    <mergeCell ref="O165:Q165"/>
    <mergeCell ref="R165:S165"/>
    <mergeCell ref="E166:F166"/>
    <mergeCell ref="J166:N166"/>
    <mergeCell ref="O166:Q166"/>
    <mergeCell ref="R166:S166"/>
    <mergeCell ref="E167:F167"/>
    <mergeCell ref="J167:N167"/>
    <mergeCell ref="O167:Q167"/>
    <mergeCell ref="R167:S167"/>
    <mergeCell ref="E168:F168"/>
    <mergeCell ref="J168:N168"/>
    <mergeCell ref="O168:Q168"/>
    <mergeCell ref="R168:S168"/>
    <mergeCell ref="E161:F161"/>
    <mergeCell ref="G161:H161"/>
    <mergeCell ref="I161:J161"/>
    <mergeCell ref="K161:L161"/>
    <mergeCell ref="M161:N161"/>
    <mergeCell ref="O161:P161"/>
    <mergeCell ref="Q161:R161"/>
    <mergeCell ref="S161:T161"/>
    <mergeCell ref="U161:V161"/>
    <mergeCell ref="E162:F162"/>
    <mergeCell ref="G162:H162"/>
    <mergeCell ref="I162:J162"/>
    <mergeCell ref="K162:L162"/>
    <mergeCell ref="M162:N162"/>
    <mergeCell ref="O162:P162"/>
    <mergeCell ref="Q162:R162"/>
    <mergeCell ref="S162:T162"/>
    <mergeCell ref="U162:V162"/>
    <mergeCell ref="E159:F159"/>
    <mergeCell ref="G159:H159"/>
    <mergeCell ref="I159:J159"/>
    <mergeCell ref="K159:L159"/>
    <mergeCell ref="M159:N159"/>
    <mergeCell ref="O159:P159"/>
    <mergeCell ref="Q159:R159"/>
    <mergeCell ref="S159:T159"/>
    <mergeCell ref="U159:V159"/>
    <mergeCell ref="E160:F160"/>
    <mergeCell ref="G160:H160"/>
    <mergeCell ref="I160:J160"/>
    <mergeCell ref="K160:L160"/>
    <mergeCell ref="M160:N160"/>
    <mergeCell ref="O160:P160"/>
    <mergeCell ref="Q160:R160"/>
    <mergeCell ref="S160:T160"/>
    <mergeCell ref="U160:V160"/>
    <mergeCell ref="E157:F157"/>
    <mergeCell ref="G157:H157"/>
    <mergeCell ref="I157:J157"/>
    <mergeCell ref="K157:L157"/>
    <mergeCell ref="M157:N157"/>
    <mergeCell ref="O157:P157"/>
    <mergeCell ref="Q157:R157"/>
    <mergeCell ref="S157:T157"/>
    <mergeCell ref="U157:V157"/>
    <mergeCell ref="E158:F158"/>
    <mergeCell ref="G158:H158"/>
    <mergeCell ref="I158:J158"/>
    <mergeCell ref="K158:L158"/>
    <mergeCell ref="M158:N158"/>
    <mergeCell ref="O158:P158"/>
    <mergeCell ref="Q158:R158"/>
    <mergeCell ref="S158:T158"/>
    <mergeCell ref="U158:V158"/>
    <mergeCell ref="E155:F155"/>
    <mergeCell ref="G155:H155"/>
    <mergeCell ref="I155:J155"/>
    <mergeCell ref="K155:L155"/>
    <mergeCell ref="M155:N155"/>
    <mergeCell ref="O155:P155"/>
    <mergeCell ref="Q155:R155"/>
    <mergeCell ref="S155:T155"/>
    <mergeCell ref="U155:V155"/>
    <mergeCell ref="E156:F156"/>
    <mergeCell ref="G156:H156"/>
    <mergeCell ref="I156:J156"/>
    <mergeCell ref="K156:L156"/>
    <mergeCell ref="M156:N156"/>
    <mergeCell ref="O156:P156"/>
    <mergeCell ref="Q156:R156"/>
    <mergeCell ref="S156:T156"/>
    <mergeCell ref="U156:V156"/>
    <mergeCell ref="E153:F153"/>
    <mergeCell ref="G153:H153"/>
    <mergeCell ref="I153:J153"/>
    <mergeCell ref="K153:L153"/>
    <mergeCell ref="M153:N153"/>
    <mergeCell ref="O153:P153"/>
    <mergeCell ref="Q153:R153"/>
    <mergeCell ref="S153:T153"/>
    <mergeCell ref="U153:V153"/>
    <mergeCell ref="E154:F154"/>
    <mergeCell ref="G154:H154"/>
    <mergeCell ref="I154:J154"/>
    <mergeCell ref="K154:L154"/>
    <mergeCell ref="M154:N154"/>
    <mergeCell ref="O154:P154"/>
    <mergeCell ref="Q154:R154"/>
    <mergeCell ref="S154:T154"/>
    <mergeCell ref="U154:V154"/>
    <mergeCell ref="E151:F151"/>
    <mergeCell ref="G151:H151"/>
    <mergeCell ref="I151:J151"/>
    <mergeCell ref="K151:L151"/>
    <mergeCell ref="M151:N151"/>
    <mergeCell ref="O151:P151"/>
    <mergeCell ref="Q151:R151"/>
    <mergeCell ref="S151:T151"/>
    <mergeCell ref="U151:V151"/>
    <mergeCell ref="E152:F152"/>
    <mergeCell ref="G152:H152"/>
    <mergeCell ref="I152:J152"/>
    <mergeCell ref="K152:L152"/>
    <mergeCell ref="M152:N152"/>
    <mergeCell ref="O152:P152"/>
    <mergeCell ref="Q152:R152"/>
    <mergeCell ref="S152:T152"/>
    <mergeCell ref="U152:V152"/>
    <mergeCell ref="E149:F149"/>
    <mergeCell ref="G149:H149"/>
    <mergeCell ref="I149:J149"/>
    <mergeCell ref="K149:L149"/>
    <mergeCell ref="M149:N149"/>
    <mergeCell ref="O149:P149"/>
    <mergeCell ref="Q149:R149"/>
    <mergeCell ref="S149:T149"/>
    <mergeCell ref="U149:V149"/>
    <mergeCell ref="E150:F150"/>
    <mergeCell ref="G150:H150"/>
    <mergeCell ref="I150:J150"/>
    <mergeCell ref="K150:L150"/>
    <mergeCell ref="M150:N150"/>
    <mergeCell ref="O150:P150"/>
    <mergeCell ref="Q150:R150"/>
    <mergeCell ref="S150:T150"/>
    <mergeCell ref="U150:V150"/>
    <mergeCell ref="Q147:R147"/>
    <mergeCell ref="S147:T147"/>
    <mergeCell ref="U147:V147"/>
    <mergeCell ref="U145:V145"/>
    <mergeCell ref="W145:W146"/>
    <mergeCell ref="X145:Y145"/>
    <mergeCell ref="S146:T146"/>
    <mergeCell ref="U146:V146"/>
    <mergeCell ref="E147:F147"/>
    <mergeCell ref="G147:H147"/>
    <mergeCell ref="I147:J147"/>
    <mergeCell ref="K147:L147"/>
    <mergeCell ref="M147:N147"/>
    <mergeCell ref="O147:P147"/>
    <mergeCell ref="E148:F148"/>
    <mergeCell ref="G148:H148"/>
    <mergeCell ref="I148:J148"/>
    <mergeCell ref="K148:L148"/>
    <mergeCell ref="M148:N148"/>
    <mergeCell ref="O148:P148"/>
    <mergeCell ref="Q148:R148"/>
    <mergeCell ref="S148:T148"/>
    <mergeCell ref="U148:V148"/>
    <mergeCell ref="A145:A146"/>
    <mergeCell ref="B145:B146"/>
    <mergeCell ref="C145:C146"/>
    <mergeCell ref="D145:D146"/>
    <mergeCell ref="E145:F145"/>
    <mergeCell ref="G145:H145"/>
    <mergeCell ref="I145:J145"/>
    <mergeCell ref="K145:L145"/>
    <mergeCell ref="M145:N146"/>
    <mergeCell ref="O145:P145"/>
    <mergeCell ref="Q145:R145"/>
    <mergeCell ref="S145:T145"/>
    <mergeCell ref="E146:F146"/>
    <mergeCell ref="G146:H146"/>
    <mergeCell ref="I146:J146"/>
    <mergeCell ref="K146:L146"/>
    <mergeCell ref="O146:P146"/>
    <mergeCell ref="Q146:R146"/>
    <mergeCell ref="E140:F140"/>
    <mergeCell ref="J140:N140"/>
    <mergeCell ref="O140:Q140"/>
    <mergeCell ref="R140:S140"/>
    <mergeCell ref="A142:D142"/>
    <mergeCell ref="E142:F142"/>
    <mergeCell ref="G142:I142"/>
    <mergeCell ref="J142:K142"/>
    <mergeCell ref="L142:Q142"/>
    <mergeCell ref="R142:S142"/>
    <mergeCell ref="T142:Y142"/>
    <mergeCell ref="A143:B143"/>
    <mergeCell ref="C143:D143"/>
    <mergeCell ref="E143:F143"/>
    <mergeCell ref="G143:I143"/>
    <mergeCell ref="J143:K143"/>
    <mergeCell ref="L143:M143"/>
    <mergeCell ref="E136:F136"/>
    <mergeCell ref="J136:N136"/>
    <mergeCell ref="O136:Q136"/>
    <mergeCell ref="R136:S136"/>
    <mergeCell ref="U136:Y136"/>
    <mergeCell ref="E137:F137"/>
    <mergeCell ref="J137:N137"/>
    <mergeCell ref="O137:Q137"/>
    <mergeCell ref="R137:S137"/>
    <mergeCell ref="E138:F138"/>
    <mergeCell ref="J138:N138"/>
    <mergeCell ref="O138:Q138"/>
    <mergeCell ref="R138:S138"/>
    <mergeCell ref="E139:F139"/>
    <mergeCell ref="J139:N139"/>
    <mergeCell ref="O139:Q139"/>
    <mergeCell ref="R139:S139"/>
    <mergeCell ref="A131:F131"/>
    <mergeCell ref="H131:S131"/>
    <mergeCell ref="U131:Y131"/>
    <mergeCell ref="E132:F132"/>
    <mergeCell ref="J132:N132"/>
    <mergeCell ref="O132:Q132"/>
    <mergeCell ref="R132:S132"/>
    <mergeCell ref="E133:F133"/>
    <mergeCell ref="J133:N133"/>
    <mergeCell ref="O133:Q133"/>
    <mergeCell ref="R133:S133"/>
    <mergeCell ref="E134:F134"/>
    <mergeCell ref="J134:N134"/>
    <mergeCell ref="O134:Q134"/>
    <mergeCell ref="R134:S134"/>
    <mergeCell ref="E135:F135"/>
    <mergeCell ref="J135:N135"/>
    <mergeCell ref="O135:Q135"/>
    <mergeCell ref="R135:S135"/>
    <mergeCell ref="E128:F128"/>
    <mergeCell ref="G128:H128"/>
    <mergeCell ref="I128:J128"/>
    <mergeCell ref="K128:L128"/>
    <mergeCell ref="M128:N128"/>
    <mergeCell ref="O128:P128"/>
    <mergeCell ref="Q128:R128"/>
    <mergeCell ref="S128:T128"/>
    <mergeCell ref="U128:V128"/>
    <mergeCell ref="E129:F129"/>
    <mergeCell ref="G129:H129"/>
    <mergeCell ref="I129:J129"/>
    <mergeCell ref="K129:L129"/>
    <mergeCell ref="M129:N129"/>
    <mergeCell ref="O129:P129"/>
    <mergeCell ref="Q129:R129"/>
    <mergeCell ref="S129:T129"/>
    <mergeCell ref="U129:V129"/>
    <mergeCell ref="E126:F126"/>
    <mergeCell ref="G126:H126"/>
    <mergeCell ref="I126:J126"/>
    <mergeCell ref="K126:L126"/>
    <mergeCell ref="M126:N126"/>
    <mergeCell ref="O126:P126"/>
    <mergeCell ref="Q126:R126"/>
    <mergeCell ref="S126:T126"/>
    <mergeCell ref="U126:V126"/>
    <mergeCell ref="E127:F127"/>
    <mergeCell ref="G127:H127"/>
    <mergeCell ref="I127:J127"/>
    <mergeCell ref="K127:L127"/>
    <mergeCell ref="M127:N127"/>
    <mergeCell ref="O127:P127"/>
    <mergeCell ref="Q127:R127"/>
    <mergeCell ref="S127:T127"/>
    <mergeCell ref="U127:V127"/>
    <mergeCell ref="E124:F124"/>
    <mergeCell ref="G124:H124"/>
    <mergeCell ref="I124:J124"/>
    <mergeCell ref="K124:L124"/>
    <mergeCell ref="M124:N124"/>
    <mergeCell ref="O124:P124"/>
    <mergeCell ref="Q124:R124"/>
    <mergeCell ref="S124:T124"/>
    <mergeCell ref="U124:V124"/>
    <mergeCell ref="E125:F125"/>
    <mergeCell ref="G125:H125"/>
    <mergeCell ref="I125:J125"/>
    <mergeCell ref="K125:L125"/>
    <mergeCell ref="M125:N125"/>
    <mergeCell ref="O125:P125"/>
    <mergeCell ref="Q125:R125"/>
    <mergeCell ref="S125:T125"/>
    <mergeCell ref="U125:V125"/>
    <mergeCell ref="E122:F122"/>
    <mergeCell ref="G122:H122"/>
    <mergeCell ref="I122:J122"/>
    <mergeCell ref="K122:L122"/>
    <mergeCell ref="M122:N122"/>
    <mergeCell ref="O122:P122"/>
    <mergeCell ref="Q122:R122"/>
    <mergeCell ref="S122:T122"/>
    <mergeCell ref="U122:V122"/>
    <mergeCell ref="E123:F123"/>
    <mergeCell ref="G123:H123"/>
    <mergeCell ref="I123:J123"/>
    <mergeCell ref="K123:L123"/>
    <mergeCell ref="M123:N123"/>
    <mergeCell ref="O123:P123"/>
    <mergeCell ref="Q123:R123"/>
    <mergeCell ref="S123:T123"/>
    <mergeCell ref="U123:V123"/>
    <mergeCell ref="E120:F120"/>
    <mergeCell ref="G120:H120"/>
    <mergeCell ref="I120:J120"/>
    <mergeCell ref="K120:L120"/>
    <mergeCell ref="M120:N120"/>
    <mergeCell ref="O120:P120"/>
    <mergeCell ref="Q120:R120"/>
    <mergeCell ref="S120:T120"/>
    <mergeCell ref="U120:V120"/>
    <mergeCell ref="E121:F121"/>
    <mergeCell ref="G121:H121"/>
    <mergeCell ref="I121:J121"/>
    <mergeCell ref="K121:L121"/>
    <mergeCell ref="M121:N121"/>
    <mergeCell ref="O121:P121"/>
    <mergeCell ref="Q121:R121"/>
    <mergeCell ref="S121:T121"/>
    <mergeCell ref="U121:V121"/>
    <mergeCell ref="E118:F118"/>
    <mergeCell ref="G118:H118"/>
    <mergeCell ref="I118:J118"/>
    <mergeCell ref="K118:L118"/>
    <mergeCell ref="M118:N118"/>
    <mergeCell ref="O118:P118"/>
    <mergeCell ref="Q118:R118"/>
    <mergeCell ref="S118:T118"/>
    <mergeCell ref="U118:V118"/>
    <mergeCell ref="E119:F119"/>
    <mergeCell ref="G119:H119"/>
    <mergeCell ref="I119:J119"/>
    <mergeCell ref="K119:L119"/>
    <mergeCell ref="M119:N119"/>
    <mergeCell ref="O119:P119"/>
    <mergeCell ref="Q119:R119"/>
    <mergeCell ref="S119:T119"/>
    <mergeCell ref="U119:V119"/>
    <mergeCell ref="E116:F116"/>
    <mergeCell ref="G116:H116"/>
    <mergeCell ref="I116:J116"/>
    <mergeCell ref="K116:L116"/>
    <mergeCell ref="M116:N116"/>
    <mergeCell ref="O116:P116"/>
    <mergeCell ref="Q116:R116"/>
    <mergeCell ref="S116:T116"/>
    <mergeCell ref="U116:V116"/>
    <mergeCell ref="E117:F117"/>
    <mergeCell ref="G117:H117"/>
    <mergeCell ref="I117:J117"/>
    <mergeCell ref="K117:L117"/>
    <mergeCell ref="M117:N117"/>
    <mergeCell ref="O117:P117"/>
    <mergeCell ref="Q117:R117"/>
    <mergeCell ref="S117:T117"/>
    <mergeCell ref="U117:V117"/>
    <mergeCell ref="E114:F114"/>
    <mergeCell ref="G114:H114"/>
    <mergeCell ref="I114:J114"/>
    <mergeCell ref="K114:L114"/>
    <mergeCell ref="M114:N114"/>
    <mergeCell ref="O114:P114"/>
    <mergeCell ref="Q114:R114"/>
    <mergeCell ref="S114:T114"/>
    <mergeCell ref="U114:V114"/>
    <mergeCell ref="E115:F115"/>
    <mergeCell ref="G115:H115"/>
    <mergeCell ref="I115:J115"/>
    <mergeCell ref="K115:L115"/>
    <mergeCell ref="M115:N115"/>
    <mergeCell ref="O115:P115"/>
    <mergeCell ref="Q115:R115"/>
    <mergeCell ref="S115:T115"/>
    <mergeCell ref="U115:V115"/>
    <mergeCell ref="A112:A113"/>
    <mergeCell ref="B112:B113"/>
    <mergeCell ref="C112:C113"/>
    <mergeCell ref="D112:D113"/>
    <mergeCell ref="E112:F112"/>
    <mergeCell ref="G112:H112"/>
    <mergeCell ref="I112:J112"/>
    <mergeCell ref="K112:L112"/>
    <mergeCell ref="M112:N113"/>
    <mergeCell ref="O112:P112"/>
    <mergeCell ref="Q112:R112"/>
    <mergeCell ref="S112:T112"/>
    <mergeCell ref="U112:V112"/>
    <mergeCell ref="W112:W113"/>
    <mergeCell ref="X112:Y112"/>
    <mergeCell ref="E113:F113"/>
    <mergeCell ref="G113:H113"/>
    <mergeCell ref="I113:J113"/>
    <mergeCell ref="K113:L113"/>
    <mergeCell ref="O113:P113"/>
    <mergeCell ref="Q113:R113"/>
    <mergeCell ref="S113:T113"/>
    <mergeCell ref="U113:V113"/>
    <mergeCell ref="E107:F107"/>
    <mergeCell ref="J107:N107"/>
    <mergeCell ref="O107:Q107"/>
    <mergeCell ref="R107:S107"/>
    <mergeCell ref="A109:D109"/>
    <mergeCell ref="E109:F109"/>
    <mergeCell ref="G109:I109"/>
    <mergeCell ref="J109:K109"/>
    <mergeCell ref="L109:Q109"/>
    <mergeCell ref="R109:S109"/>
    <mergeCell ref="T109:Y109"/>
    <mergeCell ref="A110:B110"/>
    <mergeCell ref="C110:D110"/>
    <mergeCell ref="E110:F110"/>
    <mergeCell ref="G110:I110"/>
    <mergeCell ref="J110:K110"/>
    <mergeCell ref="L110:M110"/>
    <mergeCell ref="E103:F103"/>
    <mergeCell ref="J103:N103"/>
    <mergeCell ref="O103:Q103"/>
    <mergeCell ref="R103:S103"/>
    <mergeCell ref="U103:Y103"/>
    <mergeCell ref="E104:F104"/>
    <mergeCell ref="J104:N104"/>
    <mergeCell ref="O104:Q104"/>
    <mergeCell ref="R104:S104"/>
    <mergeCell ref="E105:F105"/>
    <mergeCell ref="J105:N105"/>
    <mergeCell ref="O105:Q105"/>
    <mergeCell ref="R105:S105"/>
    <mergeCell ref="E106:F106"/>
    <mergeCell ref="J106:N106"/>
    <mergeCell ref="O106:Q106"/>
    <mergeCell ref="R106:S106"/>
    <mergeCell ref="A98:F98"/>
    <mergeCell ref="H98:S98"/>
    <mergeCell ref="U98:Y98"/>
    <mergeCell ref="E99:F99"/>
    <mergeCell ref="J99:N99"/>
    <mergeCell ref="O99:Q99"/>
    <mergeCell ref="R99:S99"/>
    <mergeCell ref="E100:F100"/>
    <mergeCell ref="J100:N100"/>
    <mergeCell ref="O100:Q100"/>
    <mergeCell ref="R100:S100"/>
    <mergeCell ref="E101:F101"/>
    <mergeCell ref="J101:N101"/>
    <mergeCell ref="O101:Q101"/>
    <mergeCell ref="R101:S101"/>
    <mergeCell ref="E102:F102"/>
    <mergeCell ref="J102:N102"/>
    <mergeCell ref="O102:Q102"/>
    <mergeCell ref="R102:S102"/>
    <mergeCell ref="E95:F95"/>
    <mergeCell ref="G95:H95"/>
    <mergeCell ref="I95:J95"/>
    <mergeCell ref="K95:L95"/>
    <mergeCell ref="M95:N95"/>
    <mergeCell ref="O95:P95"/>
    <mergeCell ref="Q95:R95"/>
    <mergeCell ref="S95:T95"/>
    <mergeCell ref="U95:V95"/>
    <mergeCell ref="E96:F96"/>
    <mergeCell ref="G96:H96"/>
    <mergeCell ref="I96:J96"/>
    <mergeCell ref="K96:L96"/>
    <mergeCell ref="M96:N96"/>
    <mergeCell ref="O96:P96"/>
    <mergeCell ref="Q96:R96"/>
    <mergeCell ref="S96:T96"/>
    <mergeCell ref="U96:V96"/>
    <mergeCell ref="E93:F93"/>
    <mergeCell ref="G93:H93"/>
    <mergeCell ref="I93:J93"/>
    <mergeCell ref="K93:L93"/>
    <mergeCell ref="M93:N93"/>
    <mergeCell ref="O93:P93"/>
    <mergeCell ref="Q93:R93"/>
    <mergeCell ref="S93:T93"/>
    <mergeCell ref="U93:V93"/>
    <mergeCell ref="E94:F94"/>
    <mergeCell ref="G94:H94"/>
    <mergeCell ref="I94:J94"/>
    <mergeCell ref="K94:L94"/>
    <mergeCell ref="M94:N94"/>
    <mergeCell ref="O94:P94"/>
    <mergeCell ref="Q94:R94"/>
    <mergeCell ref="S94:T94"/>
    <mergeCell ref="U94:V94"/>
    <mergeCell ref="E91:F91"/>
    <mergeCell ref="G91:H91"/>
    <mergeCell ref="I91:J91"/>
    <mergeCell ref="K91:L91"/>
    <mergeCell ref="M91:N91"/>
    <mergeCell ref="O91:P91"/>
    <mergeCell ref="Q91:R91"/>
    <mergeCell ref="S91:T91"/>
    <mergeCell ref="U91:V91"/>
    <mergeCell ref="E92:F92"/>
    <mergeCell ref="G92:H92"/>
    <mergeCell ref="I92:J92"/>
    <mergeCell ref="K92:L92"/>
    <mergeCell ref="M92:N92"/>
    <mergeCell ref="O92:P92"/>
    <mergeCell ref="Q92:R92"/>
    <mergeCell ref="S92:T92"/>
    <mergeCell ref="U92:V92"/>
    <mergeCell ref="E89:F89"/>
    <mergeCell ref="G89:H89"/>
    <mergeCell ref="I89:J89"/>
    <mergeCell ref="K89:L89"/>
    <mergeCell ref="M89:N89"/>
    <mergeCell ref="O89:P89"/>
    <mergeCell ref="Q89:R89"/>
    <mergeCell ref="S89:T89"/>
    <mergeCell ref="U89:V89"/>
    <mergeCell ref="E90:F90"/>
    <mergeCell ref="G90:H90"/>
    <mergeCell ref="I90:J90"/>
    <mergeCell ref="K90:L90"/>
    <mergeCell ref="M90:N90"/>
    <mergeCell ref="O90:P90"/>
    <mergeCell ref="Q90:R90"/>
    <mergeCell ref="S90:T90"/>
    <mergeCell ref="U90:V90"/>
    <mergeCell ref="E87:F87"/>
    <mergeCell ref="G87:H87"/>
    <mergeCell ref="I87:J87"/>
    <mergeCell ref="K87:L87"/>
    <mergeCell ref="M87:N87"/>
    <mergeCell ref="O87:P87"/>
    <mergeCell ref="Q87:R87"/>
    <mergeCell ref="S87:T87"/>
    <mergeCell ref="U87:V87"/>
    <mergeCell ref="E88:F88"/>
    <mergeCell ref="G88:H88"/>
    <mergeCell ref="I88:J88"/>
    <mergeCell ref="K88:L88"/>
    <mergeCell ref="M88:N88"/>
    <mergeCell ref="O88:P88"/>
    <mergeCell ref="Q88:R88"/>
    <mergeCell ref="S88:T88"/>
    <mergeCell ref="U88:V88"/>
    <mergeCell ref="E85:F85"/>
    <mergeCell ref="G85:H85"/>
    <mergeCell ref="I85:J85"/>
    <mergeCell ref="K85:L85"/>
    <mergeCell ref="M85:N85"/>
    <mergeCell ref="O85:P85"/>
    <mergeCell ref="Q85:R85"/>
    <mergeCell ref="S85:T85"/>
    <mergeCell ref="U85:V85"/>
    <mergeCell ref="E86:F86"/>
    <mergeCell ref="G86:H86"/>
    <mergeCell ref="I86:J86"/>
    <mergeCell ref="K86:L86"/>
    <mergeCell ref="M86:N86"/>
    <mergeCell ref="O86:P86"/>
    <mergeCell ref="Q86:R86"/>
    <mergeCell ref="S86:T86"/>
    <mergeCell ref="U86:V86"/>
    <mergeCell ref="E83:F83"/>
    <mergeCell ref="G83:H83"/>
    <mergeCell ref="I83:J83"/>
    <mergeCell ref="K83:L83"/>
    <mergeCell ref="M83:N83"/>
    <mergeCell ref="O83:P83"/>
    <mergeCell ref="Q83:R83"/>
    <mergeCell ref="S83:T83"/>
    <mergeCell ref="U83:V83"/>
    <mergeCell ref="E84:F84"/>
    <mergeCell ref="G84:H84"/>
    <mergeCell ref="I84:J84"/>
    <mergeCell ref="K84:L84"/>
    <mergeCell ref="M84:N84"/>
    <mergeCell ref="O84:P84"/>
    <mergeCell ref="Q84:R84"/>
    <mergeCell ref="S84:T84"/>
    <mergeCell ref="U84:V84"/>
    <mergeCell ref="Q81:R81"/>
    <mergeCell ref="S81:T81"/>
    <mergeCell ref="U81:V81"/>
    <mergeCell ref="U79:V79"/>
    <mergeCell ref="W79:W80"/>
    <mergeCell ref="X79:Y79"/>
    <mergeCell ref="S80:T80"/>
    <mergeCell ref="U80:V80"/>
    <mergeCell ref="E81:F81"/>
    <mergeCell ref="G81:H81"/>
    <mergeCell ref="I81:J81"/>
    <mergeCell ref="K81:L81"/>
    <mergeCell ref="M81:N81"/>
    <mergeCell ref="O81:P81"/>
    <mergeCell ref="E82:F82"/>
    <mergeCell ref="G82:H82"/>
    <mergeCell ref="I82:J82"/>
    <mergeCell ref="K82:L82"/>
    <mergeCell ref="M82:N82"/>
    <mergeCell ref="O82:P82"/>
    <mergeCell ref="Q82:R82"/>
    <mergeCell ref="S82:T82"/>
    <mergeCell ref="U82:V82"/>
    <mergeCell ref="A79:A80"/>
    <mergeCell ref="B79:B80"/>
    <mergeCell ref="C79:C80"/>
    <mergeCell ref="D79:D80"/>
    <mergeCell ref="E79:F79"/>
    <mergeCell ref="G79:H79"/>
    <mergeCell ref="I79:J79"/>
    <mergeCell ref="K79:L79"/>
    <mergeCell ref="M79:N80"/>
    <mergeCell ref="O79:P79"/>
    <mergeCell ref="Q79:R79"/>
    <mergeCell ref="S79:T79"/>
    <mergeCell ref="E80:F80"/>
    <mergeCell ref="G80:H80"/>
    <mergeCell ref="I80:J80"/>
    <mergeCell ref="K80:L80"/>
    <mergeCell ref="O80:P80"/>
    <mergeCell ref="Q80:R80"/>
    <mergeCell ref="E74:F74"/>
    <mergeCell ref="J74:N74"/>
    <mergeCell ref="O74:Q74"/>
    <mergeCell ref="R74:S74"/>
    <mergeCell ref="A76:D76"/>
    <mergeCell ref="E76:F76"/>
    <mergeCell ref="G76:I76"/>
    <mergeCell ref="J76:K76"/>
    <mergeCell ref="L76:Q76"/>
    <mergeCell ref="R76:S76"/>
    <mergeCell ref="T76:Y76"/>
    <mergeCell ref="A77:B77"/>
    <mergeCell ref="C77:D77"/>
    <mergeCell ref="E77:F77"/>
    <mergeCell ref="G77:I77"/>
    <mergeCell ref="J77:K77"/>
    <mergeCell ref="L77:M77"/>
    <mergeCell ref="E70:F70"/>
    <mergeCell ref="J70:N70"/>
    <mergeCell ref="O70:Q70"/>
    <mergeCell ref="R70:S70"/>
    <mergeCell ref="U70:Y70"/>
    <mergeCell ref="E71:F71"/>
    <mergeCell ref="J71:N71"/>
    <mergeCell ref="O71:Q71"/>
    <mergeCell ref="R71:S71"/>
    <mergeCell ref="E72:F72"/>
    <mergeCell ref="J72:N72"/>
    <mergeCell ref="O72:Q72"/>
    <mergeCell ref="R72:S72"/>
    <mergeCell ref="E73:F73"/>
    <mergeCell ref="J73:N73"/>
    <mergeCell ref="O73:Q73"/>
    <mergeCell ref="R73:S73"/>
    <mergeCell ref="A65:F65"/>
    <mergeCell ref="H65:S65"/>
    <mergeCell ref="U65:Y65"/>
    <mergeCell ref="E66:F66"/>
    <mergeCell ref="J66:N66"/>
    <mergeCell ref="O66:Q66"/>
    <mergeCell ref="R66:S66"/>
    <mergeCell ref="E67:F67"/>
    <mergeCell ref="J67:N67"/>
    <mergeCell ref="O67:Q67"/>
    <mergeCell ref="R67:S67"/>
    <mergeCell ref="E68:F68"/>
    <mergeCell ref="J68:N68"/>
    <mergeCell ref="O68:Q68"/>
    <mergeCell ref="R68:S68"/>
    <mergeCell ref="E69:F69"/>
    <mergeCell ref="J69:N69"/>
    <mergeCell ref="O69:Q69"/>
    <mergeCell ref="R69:S69"/>
    <mergeCell ref="E62:F62"/>
    <mergeCell ref="G62:H62"/>
    <mergeCell ref="I62:J62"/>
    <mergeCell ref="K62:L62"/>
    <mergeCell ref="M62:N62"/>
    <mergeCell ref="O62:P62"/>
    <mergeCell ref="Q62:R62"/>
    <mergeCell ref="S62:T62"/>
    <mergeCell ref="U62:V62"/>
    <mergeCell ref="E63:F63"/>
    <mergeCell ref="G63:H63"/>
    <mergeCell ref="I63:J63"/>
    <mergeCell ref="K63:L63"/>
    <mergeCell ref="M63:N63"/>
    <mergeCell ref="O63:P63"/>
    <mergeCell ref="Q63:R63"/>
    <mergeCell ref="S63:T63"/>
    <mergeCell ref="U63:V63"/>
    <mergeCell ref="E60:F60"/>
    <mergeCell ref="G60:H60"/>
    <mergeCell ref="I60:J60"/>
    <mergeCell ref="K60:L60"/>
    <mergeCell ref="M60:N60"/>
    <mergeCell ref="O60:P60"/>
    <mergeCell ref="Q60:R60"/>
    <mergeCell ref="S60:T60"/>
    <mergeCell ref="U60:V60"/>
    <mergeCell ref="E61:F61"/>
    <mergeCell ref="G61:H61"/>
    <mergeCell ref="I61:J61"/>
    <mergeCell ref="K61:L61"/>
    <mergeCell ref="M61:N61"/>
    <mergeCell ref="O61:P61"/>
    <mergeCell ref="Q61:R61"/>
    <mergeCell ref="S61:T61"/>
    <mergeCell ref="U61:V61"/>
    <mergeCell ref="E58:F58"/>
    <mergeCell ref="G58:H58"/>
    <mergeCell ref="I58:J58"/>
    <mergeCell ref="K58:L58"/>
    <mergeCell ref="M58:N58"/>
    <mergeCell ref="O58:P58"/>
    <mergeCell ref="Q58:R58"/>
    <mergeCell ref="S58:T58"/>
    <mergeCell ref="U58:V58"/>
    <mergeCell ref="E59:F59"/>
    <mergeCell ref="G59:H59"/>
    <mergeCell ref="I59:J59"/>
    <mergeCell ref="K59:L59"/>
    <mergeCell ref="M59:N59"/>
    <mergeCell ref="O59:P59"/>
    <mergeCell ref="Q59:R59"/>
    <mergeCell ref="S59:T59"/>
    <mergeCell ref="U59:V59"/>
    <mergeCell ref="E56:F56"/>
    <mergeCell ref="G56:H56"/>
    <mergeCell ref="I56:J56"/>
    <mergeCell ref="K56:L56"/>
    <mergeCell ref="M56:N56"/>
    <mergeCell ref="O56:P56"/>
    <mergeCell ref="Q56:R56"/>
    <mergeCell ref="S56:T56"/>
    <mergeCell ref="U56:V56"/>
    <mergeCell ref="E57:F57"/>
    <mergeCell ref="G57:H57"/>
    <mergeCell ref="I57:J57"/>
    <mergeCell ref="K57:L57"/>
    <mergeCell ref="M57:N57"/>
    <mergeCell ref="O57:P57"/>
    <mergeCell ref="Q57:R57"/>
    <mergeCell ref="S57:T57"/>
    <mergeCell ref="U57:V57"/>
    <mergeCell ref="E54:F54"/>
    <mergeCell ref="G54:H54"/>
    <mergeCell ref="I54:J54"/>
    <mergeCell ref="K54:L54"/>
    <mergeCell ref="M54:N54"/>
    <mergeCell ref="O54:P54"/>
    <mergeCell ref="Q54:R54"/>
    <mergeCell ref="S54:T54"/>
    <mergeCell ref="U54:V54"/>
    <mergeCell ref="E55:F55"/>
    <mergeCell ref="G55:H55"/>
    <mergeCell ref="I55:J55"/>
    <mergeCell ref="K55:L55"/>
    <mergeCell ref="M55:N55"/>
    <mergeCell ref="O55:P55"/>
    <mergeCell ref="Q55:R55"/>
    <mergeCell ref="S55:T55"/>
    <mergeCell ref="U55:V55"/>
    <mergeCell ref="E52:F52"/>
    <mergeCell ref="G52:H52"/>
    <mergeCell ref="I52:J52"/>
    <mergeCell ref="K52:L52"/>
    <mergeCell ref="M52:N52"/>
    <mergeCell ref="O52:P52"/>
    <mergeCell ref="Q52:R52"/>
    <mergeCell ref="S52:T52"/>
    <mergeCell ref="U52:V52"/>
    <mergeCell ref="E53:F53"/>
    <mergeCell ref="G53:H53"/>
    <mergeCell ref="I53:J53"/>
    <mergeCell ref="K53:L53"/>
    <mergeCell ref="M53:N53"/>
    <mergeCell ref="O53:P53"/>
    <mergeCell ref="Q53:R53"/>
    <mergeCell ref="S53:T53"/>
    <mergeCell ref="U53:V53"/>
    <mergeCell ref="E50:F50"/>
    <mergeCell ref="G50:H50"/>
    <mergeCell ref="I50:J50"/>
    <mergeCell ref="K50:L50"/>
    <mergeCell ref="M50:N50"/>
    <mergeCell ref="O50:P50"/>
    <mergeCell ref="Q50:R50"/>
    <mergeCell ref="S50:T50"/>
    <mergeCell ref="U50:V50"/>
    <mergeCell ref="E51:F51"/>
    <mergeCell ref="G51:H51"/>
    <mergeCell ref="I51:J51"/>
    <mergeCell ref="K51:L51"/>
    <mergeCell ref="M51:N51"/>
    <mergeCell ref="O51:P51"/>
    <mergeCell ref="Q51:R51"/>
    <mergeCell ref="S51:T51"/>
    <mergeCell ref="U51:V51"/>
    <mergeCell ref="E48:F48"/>
    <mergeCell ref="G48:H48"/>
    <mergeCell ref="I48:J48"/>
    <mergeCell ref="K48:L48"/>
    <mergeCell ref="M48:N48"/>
    <mergeCell ref="O48:P48"/>
    <mergeCell ref="Q48:R48"/>
    <mergeCell ref="S48:T48"/>
    <mergeCell ref="U48:V48"/>
    <mergeCell ref="E49:F49"/>
    <mergeCell ref="G49:H49"/>
    <mergeCell ref="I49:J49"/>
    <mergeCell ref="K49:L49"/>
    <mergeCell ref="M49:N49"/>
    <mergeCell ref="O49:P49"/>
    <mergeCell ref="Q49:R49"/>
    <mergeCell ref="S49:T49"/>
    <mergeCell ref="U49:V49"/>
    <mergeCell ref="A46:A47"/>
    <mergeCell ref="B46:B47"/>
    <mergeCell ref="C46:C47"/>
    <mergeCell ref="D46:D47"/>
    <mergeCell ref="E46:F46"/>
    <mergeCell ref="G46:H46"/>
    <mergeCell ref="I46:J46"/>
    <mergeCell ref="K46:L46"/>
    <mergeCell ref="M46:N47"/>
    <mergeCell ref="O46:P46"/>
    <mergeCell ref="Q46:R46"/>
    <mergeCell ref="S46:T46"/>
    <mergeCell ref="U46:V46"/>
    <mergeCell ref="W46:W47"/>
    <mergeCell ref="X46:Y46"/>
    <mergeCell ref="E47:F47"/>
    <mergeCell ref="G47:H47"/>
    <mergeCell ref="I47:J47"/>
    <mergeCell ref="K47:L47"/>
    <mergeCell ref="O47:P47"/>
    <mergeCell ref="Q47:R47"/>
    <mergeCell ref="S47:T47"/>
    <mergeCell ref="U47:V47"/>
    <mergeCell ref="E41:F41"/>
    <mergeCell ref="J41:N41"/>
    <mergeCell ref="O41:Q41"/>
    <mergeCell ref="R41:S41"/>
    <mergeCell ref="A43:D43"/>
    <mergeCell ref="E43:F43"/>
    <mergeCell ref="G43:I43"/>
    <mergeCell ref="J43:K43"/>
    <mergeCell ref="L43:Q43"/>
    <mergeCell ref="R43:S43"/>
    <mergeCell ref="T43:Y43"/>
    <mergeCell ref="A44:B44"/>
    <mergeCell ref="C44:D44"/>
    <mergeCell ref="E44:F44"/>
    <mergeCell ref="G44:I44"/>
    <mergeCell ref="J44:K44"/>
    <mergeCell ref="L44:M44"/>
    <mergeCell ref="E37:F37"/>
    <mergeCell ref="J37:N37"/>
    <mergeCell ref="O37:Q37"/>
    <mergeCell ref="R37:S37"/>
    <mergeCell ref="U37:Y37"/>
    <mergeCell ref="E38:F38"/>
    <mergeCell ref="J38:N38"/>
    <mergeCell ref="O38:Q38"/>
    <mergeCell ref="R38:S38"/>
    <mergeCell ref="E39:F39"/>
    <mergeCell ref="J39:N39"/>
    <mergeCell ref="O39:Q39"/>
    <mergeCell ref="R39:S39"/>
    <mergeCell ref="E40:F40"/>
    <mergeCell ref="J40:N40"/>
    <mergeCell ref="O40:Q40"/>
    <mergeCell ref="R40:S40"/>
    <mergeCell ref="A32:F32"/>
    <mergeCell ref="H32:S32"/>
    <mergeCell ref="U32:Y32"/>
    <mergeCell ref="E33:F33"/>
    <mergeCell ref="J33:N33"/>
    <mergeCell ref="O33:Q33"/>
    <mergeCell ref="R33:S33"/>
    <mergeCell ref="E34:F34"/>
    <mergeCell ref="J34:N34"/>
    <mergeCell ref="O34:Q34"/>
    <mergeCell ref="R34:S34"/>
    <mergeCell ref="E35:F35"/>
    <mergeCell ref="J35:N35"/>
    <mergeCell ref="O35:Q35"/>
    <mergeCell ref="R35:S35"/>
    <mergeCell ref="E36:F36"/>
    <mergeCell ref="J36:N36"/>
    <mergeCell ref="O36:Q36"/>
    <mergeCell ref="R36:S36"/>
    <mergeCell ref="E29:F29"/>
    <mergeCell ref="G29:H29"/>
    <mergeCell ref="I29:J29"/>
    <mergeCell ref="K29:L29"/>
    <mergeCell ref="M29:N29"/>
    <mergeCell ref="O29:P29"/>
    <mergeCell ref="Q29:R29"/>
    <mergeCell ref="S29:T29"/>
    <mergeCell ref="U29:V29"/>
    <mergeCell ref="E30:F30"/>
    <mergeCell ref="G30:H30"/>
    <mergeCell ref="I30:J30"/>
    <mergeCell ref="K30:L30"/>
    <mergeCell ref="M30:N30"/>
    <mergeCell ref="O30:P30"/>
    <mergeCell ref="Q30:R30"/>
    <mergeCell ref="S30:T30"/>
    <mergeCell ref="U30:V30"/>
    <mergeCell ref="E27:F27"/>
    <mergeCell ref="G27:H27"/>
    <mergeCell ref="I27:J27"/>
    <mergeCell ref="K27:L27"/>
    <mergeCell ref="M27:N27"/>
    <mergeCell ref="O27:P27"/>
    <mergeCell ref="Q27:R27"/>
    <mergeCell ref="S27:T27"/>
    <mergeCell ref="U27:V27"/>
    <mergeCell ref="E28:F28"/>
    <mergeCell ref="G28:H28"/>
    <mergeCell ref="I28:J28"/>
    <mergeCell ref="K28:L28"/>
    <mergeCell ref="M28:N28"/>
    <mergeCell ref="O28:P28"/>
    <mergeCell ref="Q28:R28"/>
    <mergeCell ref="S28:T28"/>
    <mergeCell ref="U28:V28"/>
    <mergeCell ref="E25:F25"/>
    <mergeCell ref="G25:H25"/>
    <mergeCell ref="I25:J25"/>
    <mergeCell ref="K25:L25"/>
    <mergeCell ref="M25:N25"/>
    <mergeCell ref="O25:P25"/>
    <mergeCell ref="Q25:R25"/>
    <mergeCell ref="S25:T25"/>
    <mergeCell ref="U25:V25"/>
    <mergeCell ref="E26:F26"/>
    <mergeCell ref="G26:H26"/>
    <mergeCell ref="I26:J26"/>
    <mergeCell ref="K26:L26"/>
    <mergeCell ref="M26:N26"/>
    <mergeCell ref="O26:P26"/>
    <mergeCell ref="Q26:R26"/>
    <mergeCell ref="S26:T26"/>
    <mergeCell ref="U26:V26"/>
    <mergeCell ref="E23:F23"/>
    <mergeCell ref="G23:H23"/>
    <mergeCell ref="I23:J23"/>
    <mergeCell ref="K23:L23"/>
    <mergeCell ref="M23:N23"/>
    <mergeCell ref="O23:P23"/>
    <mergeCell ref="Q23:R23"/>
    <mergeCell ref="S23:T23"/>
    <mergeCell ref="U23:V23"/>
    <mergeCell ref="E24:F24"/>
    <mergeCell ref="G24:H24"/>
    <mergeCell ref="I24:J24"/>
    <mergeCell ref="K24:L24"/>
    <mergeCell ref="M24:N24"/>
    <mergeCell ref="O24:P24"/>
    <mergeCell ref="Q24:R24"/>
    <mergeCell ref="S24:T24"/>
    <mergeCell ref="U24:V24"/>
    <mergeCell ref="E21:F21"/>
    <mergeCell ref="G21:H21"/>
    <mergeCell ref="I21:J21"/>
    <mergeCell ref="K21:L21"/>
    <mergeCell ref="M21:N21"/>
    <mergeCell ref="O21:P21"/>
    <mergeCell ref="Q21:R21"/>
    <mergeCell ref="S21:T21"/>
    <mergeCell ref="U21:V21"/>
    <mergeCell ref="E22:F22"/>
    <mergeCell ref="G22:H22"/>
    <mergeCell ref="I22:J22"/>
    <mergeCell ref="K22:L22"/>
    <mergeCell ref="M22:N22"/>
    <mergeCell ref="O22:P22"/>
    <mergeCell ref="Q22:R22"/>
    <mergeCell ref="S22:T22"/>
    <mergeCell ref="U22:V22"/>
    <mergeCell ref="E19:F19"/>
    <mergeCell ref="G19:H19"/>
    <mergeCell ref="I19:J19"/>
    <mergeCell ref="K19:L19"/>
    <mergeCell ref="M19:N19"/>
    <mergeCell ref="O19:P19"/>
    <mergeCell ref="Q19:R19"/>
    <mergeCell ref="S19:T19"/>
    <mergeCell ref="U19:V19"/>
    <mergeCell ref="E20:F20"/>
    <mergeCell ref="G20:H20"/>
    <mergeCell ref="I20:J20"/>
    <mergeCell ref="K20:L20"/>
    <mergeCell ref="M20:N20"/>
    <mergeCell ref="O20:P20"/>
    <mergeCell ref="Q20:R20"/>
    <mergeCell ref="S20:T20"/>
    <mergeCell ref="U20:V20"/>
    <mergeCell ref="E17:F17"/>
    <mergeCell ref="G17:H17"/>
    <mergeCell ref="I17:J17"/>
    <mergeCell ref="K17:L17"/>
    <mergeCell ref="M17:N17"/>
    <mergeCell ref="O17:P17"/>
    <mergeCell ref="Q17:R17"/>
    <mergeCell ref="S17:T17"/>
    <mergeCell ref="U17:V17"/>
    <mergeCell ref="E18:F18"/>
    <mergeCell ref="G18:H18"/>
    <mergeCell ref="I18:J18"/>
    <mergeCell ref="K18:L18"/>
    <mergeCell ref="M18:N18"/>
    <mergeCell ref="O18:P18"/>
    <mergeCell ref="Q18:R18"/>
    <mergeCell ref="S18:T18"/>
    <mergeCell ref="U18:V18"/>
    <mergeCell ref="U15:V15"/>
    <mergeCell ref="E16:F16"/>
    <mergeCell ref="G16:H16"/>
    <mergeCell ref="I16:J16"/>
    <mergeCell ref="K16:L16"/>
    <mergeCell ref="M16:N16"/>
    <mergeCell ref="O16:P16"/>
    <mergeCell ref="Q16:R16"/>
    <mergeCell ref="O13:P13"/>
    <mergeCell ref="Q13:R13"/>
    <mergeCell ref="S13:T13"/>
    <mergeCell ref="U13:V13"/>
    <mergeCell ref="I14:J14"/>
    <mergeCell ref="K14:L14"/>
    <mergeCell ref="O14:P14"/>
    <mergeCell ref="Q14:R14"/>
    <mergeCell ref="S14:T14"/>
    <mergeCell ref="U14:V14"/>
    <mergeCell ref="M13:N14"/>
    <mergeCell ref="S16:T16"/>
    <mergeCell ref="U16:V16"/>
    <mergeCell ref="E15:F15"/>
    <mergeCell ref="G15:H15"/>
    <mergeCell ref="I15:J15"/>
    <mergeCell ref="K15:L15"/>
    <mergeCell ref="M15:N15"/>
    <mergeCell ref="O15:P15"/>
    <mergeCell ref="Q15:R15"/>
    <mergeCell ref="S15:T15"/>
    <mergeCell ref="L11:M11"/>
    <mergeCell ref="B2:X8"/>
    <mergeCell ref="A10:D10"/>
    <mergeCell ref="E10:F10"/>
    <mergeCell ref="G10:I10"/>
    <mergeCell ref="J10:K10"/>
    <mergeCell ref="L10:Q10"/>
    <mergeCell ref="R10:S10"/>
    <mergeCell ref="T10:Y10"/>
    <mergeCell ref="I13:J13"/>
    <mergeCell ref="A11:B11"/>
    <mergeCell ref="C11:D11"/>
    <mergeCell ref="E11:F11"/>
    <mergeCell ref="G11:I11"/>
    <mergeCell ref="J11:K11"/>
    <mergeCell ref="K13:L13"/>
    <mergeCell ref="A13:A14"/>
    <mergeCell ref="B13:B14"/>
    <mergeCell ref="C13:C14"/>
    <mergeCell ref="D13:D14"/>
    <mergeCell ref="E13:F13"/>
    <mergeCell ref="G13:H13"/>
    <mergeCell ref="E14:F14"/>
    <mergeCell ref="G14:H14"/>
    <mergeCell ref="W13:W14"/>
    <mergeCell ref="X13:Y13"/>
    <mergeCell ref="A1066:D1066"/>
    <mergeCell ref="E1066:F1066"/>
    <mergeCell ref="G1066:I1066"/>
    <mergeCell ref="J1066:K1066"/>
    <mergeCell ref="L1066:Q1066"/>
    <mergeCell ref="R1066:S1066"/>
    <mergeCell ref="T1066:Y1066"/>
    <mergeCell ref="A1067:B1067"/>
    <mergeCell ref="C1067:D1067"/>
    <mergeCell ref="E1067:F1067"/>
    <mergeCell ref="G1067:I1067"/>
    <mergeCell ref="J1067:K1067"/>
    <mergeCell ref="L1067:M1067"/>
    <mergeCell ref="A1069:A1070"/>
    <mergeCell ref="B1069:B1070"/>
    <mergeCell ref="C1069:C1070"/>
    <mergeCell ref="D1069:D1070"/>
    <mergeCell ref="E1069:F1069"/>
    <mergeCell ref="G1069:H1069"/>
    <mergeCell ref="I1069:J1069"/>
    <mergeCell ref="K1069:L1069"/>
    <mergeCell ref="M1069:N1070"/>
    <mergeCell ref="O1069:P1069"/>
    <mergeCell ref="Q1069:R1069"/>
    <mergeCell ref="S1069:T1069"/>
    <mergeCell ref="U1069:V1069"/>
    <mergeCell ref="W1069:W1070"/>
    <mergeCell ref="X1069:Y1069"/>
    <mergeCell ref="E1070:F1070"/>
    <mergeCell ref="G1070:H1070"/>
    <mergeCell ref="I1070:J1070"/>
    <mergeCell ref="K1070:L1070"/>
    <mergeCell ref="O1070:P1070"/>
    <mergeCell ref="Q1070:R1070"/>
    <mergeCell ref="S1070:T1070"/>
    <mergeCell ref="U1070:V1070"/>
    <mergeCell ref="E1071:F1071"/>
    <mergeCell ref="G1071:H1071"/>
    <mergeCell ref="I1071:J1071"/>
    <mergeCell ref="K1071:L1071"/>
    <mergeCell ref="M1071:N1071"/>
    <mergeCell ref="O1071:P1071"/>
    <mergeCell ref="Q1071:R1071"/>
    <mergeCell ref="S1071:T1071"/>
    <mergeCell ref="U1071:V1071"/>
    <mergeCell ref="E1072:F1072"/>
    <mergeCell ref="G1072:H1072"/>
    <mergeCell ref="I1072:J1072"/>
    <mergeCell ref="K1072:L1072"/>
    <mergeCell ref="M1072:N1072"/>
    <mergeCell ref="O1072:P1072"/>
    <mergeCell ref="Q1072:R1072"/>
    <mergeCell ref="S1072:T1072"/>
    <mergeCell ref="U1072:V1072"/>
    <mergeCell ref="E1073:F1073"/>
    <mergeCell ref="G1073:H1073"/>
    <mergeCell ref="I1073:J1073"/>
    <mergeCell ref="K1073:L1073"/>
    <mergeCell ref="M1073:N1073"/>
    <mergeCell ref="O1073:P1073"/>
    <mergeCell ref="Q1073:R1073"/>
    <mergeCell ref="S1073:T1073"/>
    <mergeCell ref="U1073:V1073"/>
    <mergeCell ref="E1074:F1074"/>
    <mergeCell ref="G1074:H1074"/>
    <mergeCell ref="I1074:J1074"/>
    <mergeCell ref="K1074:L1074"/>
    <mergeCell ref="M1074:N1074"/>
    <mergeCell ref="O1074:P1074"/>
    <mergeCell ref="Q1074:R1074"/>
    <mergeCell ref="S1074:T1074"/>
    <mergeCell ref="U1074:V1074"/>
    <mergeCell ref="E1075:F1075"/>
    <mergeCell ref="G1075:H1075"/>
    <mergeCell ref="I1075:J1075"/>
    <mergeCell ref="K1075:L1075"/>
    <mergeCell ref="M1075:N1075"/>
    <mergeCell ref="O1075:P1075"/>
    <mergeCell ref="Q1075:R1075"/>
    <mergeCell ref="S1075:T1075"/>
    <mergeCell ref="U1075:V1075"/>
    <mergeCell ref="E1076:F1076"/>
    <mergeCell ref="G1076:H1076"/>
    <mergeCell ref="I1076:J1076"/>
    <mergeCell ref="K1076:L1076"/>
    <mergeCell ref="M1076:N1076"/>
    <mergeCell ref="O1076:P1076"/>
    <mergeCell ref="Q1076:R1076"/>
    <mergeCell ref="S1076:T1076"/>
    <mergeCell ref="U1076:V1076"/>
    <mergeCell ref="E1077:F1077"/>
    <mergeCell ref="G1077:H1077"/>
    <mergeCell ref="I1077:J1077"/>
    <mergeCell ref="K1077:L1077"/>
    <mergeCell ref="M1077:N1077"/>
    <mergeCell ref="O1077:P1077"/>
    <mergeCell ref="Q1077:R1077"/>
    <mergeCell ref="S1077:T1077"/>
    <mergeCell ref="U1077:V1077"/>
    <mergeCell ref="E1078:F1078"/>
    <mergeCell ref="G1078:H1078"/>
    <mergeCell ref="I1078:J1078"/>
    <mergeCell ref="K1078:L1078"/>
    <mergeCell ref="M1078:N1078"/>
    <mergeCell ref="O1078:P1078"/>
    <mergeCell ref="Q1078:R1078"/>
    <mergeCell ref="S1078:T1078"/>
    <mergeCell ref="U1078:V1078"/>
    <mergeCell ref="E1079:F1079"/>
    <mergeCell ref="G1079:H1079"/>
    <mergeCell ref="I1079:J1079"/>
    <mergeCell ref="K1079:L1079"/>
    <mergeCell ref="M1079:N1079"/>
    <mergeCell ref="O1079:P1079"/>
    <mergeCell ref="Q1079:R1079"/>
    <mergeCell ref="S1079:T1079"/>
    <mergeCell ref="U1079:V1079"/>
    <mergeCell ref="E1080:F1080"/>
    <mergeCell ref="G1080:H1080"/>
    <mergeCell ref="I1080:J1080"/>
    <mergeCell ref="K1080:L1080"/>
    <mergeCell ref="M1080:N1080"/>
    <mergeCell ref="O1080:P1080"/>
    <mergeCell ref="Q1080:R1080"/>
    <mergeCell ref="S1080:T1080"/>
    <mergeCell ref="U1080:V1080"/>
    <mergeCell ref="E1081:F1081"/>
    <mergeCell ref="G1081:H1081"/>
    <mergeCell ref="I1081:J1081"/>
    <mergeCell ref="K1081:L1081"/>
    <mergeCell ref="M1081:N1081"/>
    <mergeCell ref="O1081:P1081"/>
    <mergeCell ref="Q1081:R1081"/>
    <mergeCell ref="S1081:T1081"/>
    <mergeCell ref="U1081:V1081"/>
    <mergeCell ref="E1082:F1082"/>
    <mergeCell ref="G1082:H1082"/>
    <mergeCell ref="I1082:J1082"/>
    <mergeCell ref="K1082:L1082"/>
    <mergeCell ref="M1082:N1082"/>
    <mergeCell ref="O1082:P1082"/>
    <mergeCell ref="Q1082:R1082"/>
    <mergeCell ref="S1082:T1082"/>
    <mergeCell ref="U1082:V1082"/>
    <mergeCell ref="E1083:F1083"/>
    <mergeCell ref="G1083:H1083"/>
    <mergeCell ref="I1083:J1083"/>
    <mergeCell ref="K1083:L1083"/>
    <mergeCell ref="M1083:N1083"/>
    <mergeCell ref="O1083:P1083"/>
    <mergeCell ref="Q1083:R1083"/>
    <mergeCell ref="S1083:T1083"/>
    <mergeCell ref="U1083:V1083"/>
    <mergeCell ref="E1084:F1084"/>
    <mergeCell ref="G1084:H1084"/>
    <mergeCell ref="I1084:J1084"/>
    <mergeCell ref="K1084:L1084"/>
    <mergeCell ref="M1084:N1084"/>
    <mergeCell ref="O1084:P1084"/>
    <mergeCell ref="Q1084:R1084"/>
    <mergeCell ref="S1084:T1084"/>
    <mergeCell ref="U1084:V1084"/>
    <mergeCell ref="E1085:F1085"/>
    <mergeCell ref="G1085:H1085"/>
    <mergeCell ref="I1085:J1085"/>
    <mergeCell ref="K1085:L1085"/>
    <mergeCell ref="M1085:N1085"/>
    <mergeCell ref="O1085:P1085"/>
    <mergeCell ref="Q1085:R1085"/>
    <mergeCell ref="S1085:T1085"/>
    <mergeCell ref="U1085:V1085"/>
    <mergeCell ref="E1086:F1086"/>
    <mergeCell ref="G1086:H1086"/>
    <mergeCell ref="I1086:J1086"/>
    <mergeCell ref="K1086:L1086"/>
    <mergeCell ref="M1086:N1086"/>
    <mergeCell ref="O1086:P1086"/>
    <mergeCell ref="Q1086:R1086"/>
    <mergeCell ref="S1086:T1086"/>
    <mergeCell ref="U1086:V1086"/>
    <mergeCell ref="A1088:F1088"/>
    <mergeCell ref="H1088:S1088"/>
    <mergeCell ref="U1088:Y1088"/>
    <mergeCell ref="E1089:F1089"/>
    <mergeCell ref="J1089:N1089"/>
    <mergeCell ref="O1089:Q1089"/>
    <mergeCell ref="R1089:S1089"/>
    <mergeCell ref="E1090:F1090"/>
    <mergeCell ref="J1090:N1090"/>
    <mergeCell ref="O1090:Q1090"/>
    <mergeCell ref="R1090:S1090"/>
    <mergeCell ref="E1091:F1091"/>
    <mergeCell ref="J1091:N1091"/>
    <mergeCell ref="O1091:Q1091"/>
    <mergeCell ref="R1091:S1091"/>
    <mergeCell ref="E1092:F1092"/>
    <mergeCell ref="J1092:N1092"/>
    <mergeCell ref="O1092:Q1092"/>
    <mergeCell ref="R1092:S1092"/>
    <mergeCell ref="E1093:F1093"/>
    <mergeCell ref="J1093:N1093"/>
    <mergeCell ref="O1093:Q1093"/>
    <mergeCell ref="R1093:S1093"/>
    <mergeCell ref="U1093:Y1093"/>
    <mergeCell ref="E1094:F1094"/>
    <mergeCell ref="J1094:N1094"/>
    <mergeCell ref="O1094:Q1094"/>
    <mergeCell ref="R1094:S1094"/>
    <mergeCell ref="E1095:F1095"/>
    <mergeCell ref="J1095:N1095"/>
    <mergeCell ref="O1095:Q1095"/>
    <mergeCell ref="R1095:S1095"/>
    <mergeCell ref="E1096:F1096"/>
    <mergeCell ref="J1096:N1096"/>
    <mergeCell ref="O1096:Q1096"/>
    <mergeCell ref="R1096:S1096"/>
    <mergeCell ref="E1097:F1097"/>
    <mergeCell ref="J1097:N1097"/>
    <mergeCell ref="O1097:Q1097"/>
    <mergeCell ref="R1097:S1097"/>
    <mergeCell ref="A1099:D1099"/>
    <mergeCell ref="E1099:F1099"/>
    <mergeCell ref="G1099:I1099"/>
    <mergeCell ref="J1099:K1099"/>
    <mergeCell ref="L1099:Q1099"/>
    <mergeCell ref="R1099:S1099"/>
    <mergeCell ref="T1099:Y1099"/>
    <mergeCell ref="A1100:B1100"/>
    <mergeCell ref="C1100:D1100"/>
    <mergeCell ref="E1100:F1100"/>
    <mergeCell ref="G1100:I1100"/>
    <mergeCell ref="J1100:K1100"/>
    <mergeCell ref="L1100:M1100"/>
    <mergeCell ref="A1102:A1103"/>
    <mergeCell ref="B1102:B1103"/>
    <mergeCell ref="C1102:C1103"/>
    <mergeCell ref="D1102:D1103"/>
    <mergeCell ref="E1102:F1102"/>
    <mergeCell ref="G1102:H1102"/>
    <mergeCell ref="I1102:J1102"/>
    <mergeCell ref="K1102:L1102"/>
    <mergeCell ref="M1102:N1103"/>
    <mergeCell ref="O1102:P1102"/>
    <mergeCell ref="Q1102:R1102"/>
    <mergeCell ref="S1102:T1102"/>
    <mergeCell ref="U1102:V1102"/>
    <mergeCell ref="W1102:W1103"/>
    <mergeCell ref="X1102:Y1102"/>
    <mergeCell ref="E1103:F1103"/>
    <mergeCell ref="G1103:H1103"/>
    <mergeCell ref="I1103:J1103"/>
    <mergeCell ref="K1103:L1103"/>
    <mergeCell ref="O1103:P1103"/>
    <mergeCell ref="Q1103:R1103"/>
    <mergeCell ref="S1103:T1103"/>
    <mergeCell ref="U1103:V1103"/>
    <mergeCell ref="E1104:F1104"/>
    <mergeCell ref="G1104:H1104"/>
    <mergeCell ref="I1104:J1104"/>
    <mergeCell ref="K1104:L1104"/>
    <mergeCell ref="M1104:N1104"/>
    <mergeCell ref="O1104:P1104"/>
    <mergeCell ref="Q1104:R1104"/>
    <mergeCell ref="S1104:T1104"/>
    <mergeCell ref="U1104:V1104"/>
    <mergeCell ref="E1105:F1105"/>
    <mergeCell ref="G1105:H1105"/>
    <mergeCell ref="I1105:J1105"/>
    <mergeCell ref="K1105:L1105"/>
    <mergeCell ref="M1105:N1105"/>
    <mergeCell ref="O1105:P1105"/>
    <mergeCell ref="Q1105:R1105"/>
    <mergeCell ref="S1105:T1105"/>
    <mergeCell ref="U1105:V1105"/>
    <mergeCell ref="E1106:F1106"/>
    <mergeCell ref="G1106:H1106"/>
    <mergeCell ref="I1106:J1106"/>
    <mergeCell ref="K1106:L1106"/>
    <mergeCell ref="M1106:N1106"/>
    <mergeCell ref="O1106:P1106"/>
    <mergeCell ref="Q1106:R1106"/>
    <mergeCell ref="S1106:T1106"/>
    <mergeCell ref="U1106:V1106"/>
    <mergeCell ref="E1107:F1107"/>
    <mergeCell ref="G1107:H1107"/>
    <mergeCell ref="I1107:J1107"/>
    <mergeCell ref="K1107:L1107"/>
    <mergeCell ref="M1107:N1107"/>
    <mergeCell ref="O1107:P1107"/>
    <mergeCell ref="Q1107:R1107"/>
    <mergeCell ref="S1107:T1107"/>
    <mergeCell ref="U1107:V1107"/>
    <mergeCell ref="E1108:F1108"/>
    <mergeCell ref="G1108:H1108"/>
    <mergeCell ref="I1108:J1108"/>
    <mergeCell ref="K1108:L1108"/>
    <mergeCell ref="M1108:N1108"/>
    <mergeCell ref="O1108:P1108"/>
    <mergeCell ref="Q1108:R1108"/>
    <mergeCell ref="S1108:T1108"/>
    <mergeCell ref="U1108:V1108"/>
    <mergeCell ref="E1109:F1109"/>
    <mergeCell ref="G1109:H1109"/>
    <mergeCell ref="I1109:J1109"/>
    <mergeCell ref="K1109:L1109"/>
    <mergeCell ref="M1109:N1109"/>
    <mergeCell ref="O1109:P1109"/>
    <mergeCell ref="Q1109:R1109"/>
    <mergeCell ref="S1109:T1109"/>
    <mergeCell ref="U1109:V1109"/>
    <mergeCell ref="E1110:F1110"/>
    <mergeCell ref="G1110:H1110"/>
    <mergeCell ref="I1110:J1110"/>
    <mergeCell ref="K1110:L1110"/>
    <mergeCell ref="M1110:N1110"/>
    <mergeCell ref="O1110:P1110"/>
    <mergeCell ref="Q1110:R1110"/>
    <mergeCell ref="S1110:T1110"/>
    <mergeCell ref="U1110:V1110"/>
    <mergeCell ref="E1111:F1111"/>
    <mergeCell ref="G1111:H1111"/>
    <mergeCell ref="I1111:J1111"/>
    <mergeCell ref="K1111:L1111"/>
    <mergeCell ref="M1111:N1111"/>
    <mergeCell ref="O1111:P1111"/>
    <mergeCell ref="Q1111:R1111"/>
    <mergeCell ref="S1111:T1111"/>
    <mergeCell ref="U1111:V1111"/>
    <mergeCell ref="E1112:F1112"/>
    <mergeCell ref="G1112:H1112"/>
    <mergeCell ref="I1112:J1112"/>
    <mergeCell ref="K1112:L1112"/>
    <mergeCell ref="M1112:N1112"/>
    <mergeCell ref="O1112:P1112"/>
    <mergeCell ref="Q1112:R1112"/>
    <mergeCell ref="S1112:T1112"/>
    <mergeCell ref="U1112:V1112"/>
    <mergeCell ref="E1113:F1113"/>
    <mergeCell ref="G1113:H1113"/>
    <mergeCell ref="I1113:J1113"/>
    <mergeCell ref="K1113:L1113"/>
    <mergeCell ref="M1113:N1113"/>
    <mergeCell ref="O1113:P1113"/>
    <mergeCell ref="Q1113:R1113"/>
    <mergeCell ref="S1113:T1113"/>
    <mergeCell ref="U1113:V1113"/>
    <mergeCell ref="E1114:F1114"/>
    <mergeCell ref="G1114:H1114"/>
    <mergeCell ref="I1114:J1114"/>
    <mergeCell ref="K1114:L1114"/>
    <mergeCell ref="M1114:N1114"/>
    <mergeCell ref="O1114:P1114"/>
    <mergeCell ref="Q1114:R1114"/>
    <mergeCell ref="S1114:T1114"/>
    <mergeCell ref="U1114:V1114"/>
    <mergeCell ref="E1115:F1115"/>
    <mergeCell ref="G1115:H1115"/>
    <mergeCell ref="I1115:J1115"/>
    <mergeCell ref="K1115:L1115"/>
    <mergeCell ref="M1115:N1115"/>
    <mergeCell ref="O1115:P1115"/>
    <mergeCell ref="Q1115:R1115"/>
    <mergeCell ref="S1115:T1115"/>
    <mergeCell ref="U1115:V1115"/>
    <mergeCell ref="E1116:F1116"/>
    <mergeCell ref="G1116:H1116"/>
    <mergeCell ref="I1116:J1116"/>
    <mergeCell ref="K1116:L1116"/>
    <mergeCell ref="M1116:N1116"/>
    <mergeCell ref="O1116:P1116"/>
    <mergeCell ref="Q1116:R1116"/>
    <mergeCell ref="S1116:T1116"/>
    <mergeCell ref="U1116:V1116"/>
    <mergeCell ref="E1117:F1117"/>
    <mergeCell ref="G1117:H1117"/>
    <mergeCell ref="I1117:J1117"/>
    <mergeCell ref="K1117:L1117"/>
    <mergeCell ref="M1117:N1117"/>
    <mergeCell ref="O1117:P1117"/>
    <mergeCell ref="Q1117:R1117"/>
    <mergeCell ref="S1117:T1117"/>
    <mergeCell ref="U1117:V1117"/>
    <mergeCell ref="E1118:F1118"/>
    <mergeCell ref="G1118:H1118"/>
    <mergeCell ref="I1118:J1118"/>
    <mergeCell ref="K1118:L1118"/>
    <mergeCell ref="M1118:N1118"/>
    <mergeCell ref="O1118:P1118"/>
    <mergeCell ref="Q1118:R1118"/>
    <mergeCell ref="S1118:T1118"/>
    <mergeCell ref="U1118:V1118"/>
    <mergeCell ref="E1119:F1119"/>
    <mergeCell ref="G1119:H1119"/>
    <mergeCell ref="I1119:J1119"/>
    <mergeCell ref="K1119:L1119"/>
    <mergeCell ref="M1119:N1119"/>
    <mergeCell ref="O1119:P1119"/>
    <mergeCell ref="Q1119:R1119"/>
    <mergeCell ref="S1119:T1119"/>
    <mergeCell ref="U1119:V1119"/>
    <mergeCell ref="A1121:F1121"/>
    <mergeCell ref="H1121:S1121"/>
    <mergeCell ref="U1121:Y1121"/>
    <mergeCell ref="E1122:F1122"/>
    <mergeCell ref="J1122:N1122"/>
    <mergeCell ref="O1122:Q1122"/>
    <mergeCell ref="R1122:S1122"/>
    <mergeCell ref="E1123:F1123"/>
    <mergeCell ref="J1123:N1123"/>
    <mergeCell ref="O1123:Q1123"/>
    <mergeCell ref="R1123:S1123"/>
    <mergeCell ref="E1124:F1124"/>
    <mergeCell ref="J1124:N1124"/>
    <mergeCell ref="O1124:Q1124"/>
    <mergeCell ref="R1124:S1124"/>
    <mergeCell ref="E1125:F1125"/>
    <mergeCell ref="J1125:N1125"/>
    <mergeCell ref="O1125:Q1125"/>
    <mergeCell ref="R1125:S1125"/>
    <mergeCell ref="E1126:F1126"/>
    <mergeCell ref="J1126:N1126"/>
    <mergeCell ref="O1126:Q1126"/>
    <mergeCell ref="R1126:S1126"/>
    <mergeCell ref="U1126:Y1126"/>
    <mergeCell ref="E1127:F1127"/>
    <mergeCell ref="J1127:N1127"/>
    <mergeCell ref="O1127:Q1127"/>
    <mergeCell ref="R1127:S1127"/>
    <mergeCell ref="E1128:F1128"/>
    <mergeCell ref="J1128:N1128"/>
    <mergeCell ref="O1128:Q1128"/>
    <mergeCell ref="R1128:S1128"/>
    <mergeCell ref="E1129:F1129"/>
    <mergeCell ref="J1129:N1129"/>
    <mergeCell ref="O1129:Q1129"/>
    <mergeCell ref="R1129:S1129"/>
    <mergeCell ref="E1130:F1130"/>
    <mergeCell ref="J1130:N1130"/>
    <mergeCell ref="O1130:Q1130"/>
    <mergeCell ref="R1130:S1130"/>
    <mergeCell ref="N11:Y11"/>
    <mergeCell ref="N44:Y44"/>
    <mergeCell ref="N77:Y77"/>
    <mergeCell ref="N143:Y143"/>
    <mergeCell ref="N209:Y209"/>
    <mergeCell ref="N275:Y275"/>
    <mergeCell ref="N341:Y341"/>
    <mergeCell ref="N407:Y407"/>
    <mergeCell ref="N473:Y473"/>
    <mergeCell ref="N539:Y539"/>
    <mergeCell ref="N605:Y605"/>
    <mergeCell ref="N671:Y671"/>
    <mergeCell ref="N737:Y737"/>
    <mergeCell ref="N803:Y803"/>
    <mergeCell ref="N869:Y869"/>
    <mergeCell ref="N935:Y935"/>
    <mergeCell ref="N1001:Y1001"/>
    <mergeCell ref="N1034:Y1034"/>
    <mergeCell ref="N1067:Y1067"/>
    <mergeCell ref="N1100:Y1100"/>
    <mergeCell ref="N110:Y110"/>
    <mergeCell ref="N176:Y176"/>
    <mergeCell ref="N242:Y242"/>
    <mergeCell ref="N308:Y308"/>
    <mergeCell ref="N374:Y374"/>
    <mergeCell ref="N440:Y440"/>
    <mergeCell ref="N506:Y506"/>
    <mergeCell ref="N572:Y572"/>
  </mergeCells>
  <conditionalFormatting sqref="A246:A261">
    <cfRule type="expression" dxfId="191" priority="4">
      <formula>AND(ISTEXT($B245),NOT($B245="..."))*OR(ISNUMBER($B246), $B246="...")=1</formula>
    </cfRule>
  </conditionalFormatting>
  <conditionalFormatting sqref="A15:Y30">
    <cfRule type="expression" dxfId="190" priority="36">
      <formula>AND(ISTEXT($B14),NOT($B14="..."))*OR(ISNUMBER($B15), $B15="...")=1</formula>
    </cfRule>
  </conditionalFormatting>
  <conditionalFormatting sqref="A43:Y74">
    <cfRule type="expression" dxfId="189" priority="35">
      <formula>$B$48=""</formula>
    </cfRule>
  </conditionalFormatting>
  <conditionalFormatting sqref="A81:Y96">
    <cfRule type="expression" dxfId="188" priority="3">
      <formula>AND(ISTEXT($B80),NOT($B80="..."))*OR(ISNUMBER($B81), $B81="...")=1</formula>
    </cfRule>
  </conditionalFormatting>
  <conditionalFormatting sqref="A109:Y140">
    <cfRule type="expression" dxfId="187" priority="33">
      <formula>$B$114=""</formula>
    </cfRule>
  </conditionalFormatting>
  <conditionalFormatting sqref="A147:Y162">
    <cfRule type="expression" dxfId="186" priority="32">
      <formula>AND(ISTEXT($B146),NOT($B146="..."))*OR(ISNUMBER($B147), $B147="...")=1</formula>
    </cfRule>
  </conditionalFormatting>
  <conditionalFormatting sqref="A175:Y206">
    <cfRule type="expression" dxfId="185" priority="31">
      <formula>$B$180=""</formula>
    </cfRule>
  </conditionalFormatting>
  <conditionalFormatting sqref="A213:Y228">
    <cfRule type="expression" dxfId="184" priority="30">
      <formula>AND(ISTEXT($B212),NOT($B212="..."))*OR(ISNUMBER($B213), $B213="...")=1</formula>
    </cfRule>
  </conditionalFormatting>
  <conditionalFormatting sqref="A241:Y272">
    <cfRule type="expression" dxfId="183" priority="29">
      <formula>$B$246=""</formula>
    </cfRule>
  </conditionalFormatting>
  <conditionalFormatting sqref="A279:Y294">
    <cfRule type="expression" dxfId="182" priority="28">
      <formula>AND(ISTEXT($B278),NOT($B278="..."))*OR(ISNUMBER($B279), $B279="...")=1</formula>
    </cfRule>
  </conditionalFormatting>
  <conditionalFormatting sqref="A307:Y338">
    <cfRule type="expression" dxfId="181" priority="27">
      <formula>$B$312=""</formula>
    </cfRule>
  </conditionalFormatting>
  <conditionalFormatting sqref="A345:Y360">
    <cfRule type="expression" dxfId="180" priority="26">
      <formula>AND(ISTEXT($B344),NOT($B344="..."))*OR(ISNUMBER($B345), $B345="...")=1</formula>
    </cfRule>
  </conditionalFormatting>
  <conditionalFormatting sqref="A373:Y404">
    <cfRule type="expression" dxfId="179" priority="25">
      <formula>$B$378=""</formula>
    </cfRule>
  </conditionalFormatting>
  <conditionalFormatting sqref="A411:Y426">
    <cfRule type="expression" dxfId="178" priority="24">
      <formula>AND(ISTEXT($B410),NOT($B410="..."))*OR(ISNUMBER($B411), $B411="...")=1</formula>
    </cfRule>
  </conditionalFormatting>
  <conditionalFormatting sqref="A439:Y470">
    <cfRule type="expression" dxfId="177" priority="23">
      <formula>$B$444=""</formula>
    </cfRule>
  </conditionalFormatting>
  <conditionalFormatting sqref="A477:Y492">
    <cfRule type="expression" dxfId="176" priority="22">
      <formula>AND(ISTEXT($B476),NOT($B476="..."))*OR(ISNUMBER($B477), $B477="...")=1</formula>
    </cfRule>
  </conditionalFormatting>
  <conditionalFormatting sqref="A505:Y536">
    <cfRule type="expression" dxfId="175" priority="21">
      <formula>$B$510=""</formula>
    </cfRule>
  </conditionalFormatting>
  <conditionalFormatting sqref="A543:Y558">
    <cfRule type="expression" dxfId="174" priority="20">
      <formula>AND(ISTEXT($B542),NOT($B542="..."))*OR(ISNUMBER($B543), $B543="...")=1</formula>
    </cfRule>
  </conditionalFormatting>
  <conditionalFormatting sqref="A571:Y602">
    <cfRule type="expression" dxfId="173" priority="19">
      <formula>$B$576=""</formula>
    </cfRule>
  </conditionalFormatting>
  <conditionalFormatting sqref="A609:Y624">
    <cfRule type="expression" dxfId="172" priority="18">
      <formula>AND(ISTEXT($B608),NOT($B608="..."))*OR(ISNUMBER($B609), $B609="...")=1</formula>
    </cfRule>
  </conditionalFormatting>
  <conditionalFormatting sqref="A637:Y668">
    <cfRule type="expression" dxfId="171" priority="17">
      <formula>$B$642=""</formula>
    </cfRule>
  </conditionalFormatting>
  <conditionalFormatting sqref="A675:Y690">
    <cfRule type="expression" dxfId="170" priority="16">
      <formula>AND(ISTEXT($B674),NOT($B674="..."))*OR(ISNUMBER($B675), $B675="...")=1</formula>
    </cfRule>
  </conditionalFormatting>
  <conditionalFormatting sqref="A703:Y734">
    <cfRule type="expression" dxfId="169" priority="15">
      <formula>$B$708=""</formula>
    </cfRule>
  </conditionalFormatting>
  <conditionalFormatting sqref="A741:Y756">
    <cfRule type="expression" dxfId="168" priority="14">
      <formula>AND(ISTEXT($B740),NOT($B740="..."))*OR(ISNUMBER($B741), $B741="...")=1</formula>
    </cfRule>
  </conditionalFormatting>
  <conditionalFormatting sqref="A769:Y800">
    <cfRule type="expression" dxfId="167" priority="13">
      <formula>$B$774=""</formula>
    </cfRule>
  </conditionalFormatting>
  <conditionalFormatting sqref="A807:Y822">
    <cfRule type="expression" dxfId="166" priority="12">
      <formula>AND(ISTEXT($B806),NOT($B806="..."))*OR(ISNUMBER($B807), $B807="...")=1</formula>
    </cfRule>
  </conditionalFormatting>
  <conditionalFormatting sqref="A835:Y866">
    <cfRule type="expression" dxfId="165" priority="11">
      <formula>$B$840=""</formula>
    </cfRule>
  </conditionalFormatting>
  <conditionalFormatting sqref="A873:Y888">
    <cfRule type="expression" dxfId="164" priority="10">
      <formula>AND(ISTEXT($B872),NOT($B872="..."))*OR(ISNUMBER($B873), $B873="...")=1</formula>
    </cfRule>
  </conditionalFormatting>
  <conditionalFormatting sqref="A901:Y932">
    <cfRule type="expression" dxfId="163" priority="9">
      <formula>$B$906=""</formula>
    </cfRule>
  </conditionalFormatting>
  <conditionalFormatting sqref="A939:Y954">
    <cfRule type="expression" dxfId="162" priority="8">
      <formula>AND(ISTEXT($B938),NOT($B938="..."))*OR(ISNUMBER($B939), $B939="...")=1</formula>
    </cfRule>
  </conditionalFormatting>
  <conditionalFormatting sqref="A967:Y998">
    <cfRule type="expression" dxfId="161" priority="7">
      <formula>$B$972=""</formula>
    </cfRule>
  </conditionalFormatting>
  <conditionalFormatting sqref="A1005:Y1020">
    <cfRule type="expression" dxfId="160" priority="6">
      <formula>AND(ISTEXT($B1004),NOT($B1004="..."))*OR(ISNUMBER($B1005), $B1005="...")=1</formula>
    </cfRule>
  </conditionalFormatting>
  <conditionalFormatting sqref="A1033:Y1064">
    <cfRule type="expression" dxfId="159" priority="5">
      <formula>$B$1038=""</formula>
    </cfRule>
  </conditionalFormatting>
  <conditionalFormatting sqref="A1071:Y1086">
    <cfRule type="expression" dxfId="158" priority="2">
      <formula>AND(ISTEXT($B1070),NOT($B1070="..."))*OR(ISNUMBER($B1071), $B1071="...")=1</formula>
    </cfRule>
  </conditionalFormatting>
  <conditionalFormatting sqref="A1099:Y1130">
    <cfRule type="expression" dxfId="157" priority="1" stopIfTrue="1">
      <formula>$B$1104=""</formula>
    </cfRule>
  </conditionalFormatting>
  <conditionalFormatting sqref="C1:C1048576">
    <cfRule type="containsText" dxfId="156" priority="38" operator="containsText" text="Name not recorded">
      <formula>NOT(ISERROR(SEARCH("Name not recorded",C1)))</formula>
    </cfRule>
  </conditionalFormatting>
  <conditionalFormatting sqref="W1068:Y1099 W1101:Y1048576 W1:Y10 W12:Y43 W45:Y76 W78:Y109 W111:Y142 W144:Y175 W177:Y208 W210:Y241 W243:Y274 W276:Y307 W309:Y340 W342:Y373 W375:Y406 W408:Y439 W441:Y472 W474:Y505 W507:Y538 W540:Y571 W573:Y604 W606:Y637 W639:Y670 W672:Y703 W705:Y736 W738:Y769 W771:Y802 W804:Y835 W837:Y868 W870:Y901 W903:Y934 W936:Y967 W969:Y1000 W1002:Y1033 W1035:Y1066">
    <cfRule type="expression" dxfId="155" priority="37">
      <formula>OR(ISNUMBER($B1), $B1="...")</formula>
    </cfRule>
  </conditionalFormatting>
  <printOptions horizontalCentered="1" verticalCentered="1"/>
  <pageMargins left="0.15748031496062992" right="0.15748031496062992" top="0.15748031496062992" bottom="0.15748031496062992" header="0" footer="0"/>
  <pageSetup paperSize="9" scale="68" fitToHeight="32" orientation="landscape" r:id="rId1"/>
  <rowBreaks count="33" manualBreakCount="33">
    <brk id="42" max="24" man="1"/>
    <brk id="75" max="24" man="1"/>
    <brk id="108" max="24" man="1"/>
    <brk id="141" max="24" man="1"/>
    <brk id="174" max="24" man="1"/>
    <brk id="207" max="24" man="1"/>
    <brk id="240" max="24" man="1"/>
    <brk id="273" max="24" man="1"/>
    <brk id="306" max="24" man="1"/>
    <brk id="339" max="24" man="1"/>
    <brk id="372" max="24" man="1"/>
    <brk id="405" max="24" man="1"/>
    <brk id="438" max="24" man="1"/>
    <brk id="471" max="24" man="1"/>
    <brk id="504" max="24" man="1"/>
    <brk id="537" max="24" man="1"/>
    <brk id="570" max="24" man="1"/>
    <brk id="603" max="24" man="1"/>
    <brk id="636" max="24" man="1"/>
    <brk id="669" max="24" man="1"/>
    <brk id="702" max="24" man="1"/>
    <brk id="735" max="24" man="1"/>
    <brk id="768" max="24" man="1"/>
    <brk id="801" max="24" man="1"/>
    <brk id="834" max="24" man="1"/>
    <brk id="867" max="24" man="1"/>
    <brk id="900" max="24" man="1"/>
    <brk id="933" max="24" man="1"/>
    <brk id="966" max="24" man="1"/>
    <brk id="999" max="24" man="1"/>
    <brk id="1032" max="24" man="1"/>
    <brk id="1065" max="24" man="1"/>
    <brk id="1098"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130D5-1187-6340-B479-289EF6AAB2D1}">
  <sheetPr codeName="Sheet3">
    <tabColor rgb="FFFF0000"/>
    <pageSetUpPr fitToPage="1"/>
  </sheetPr>
  <dimension ref="A1:S48"/>
  <sheetViews>
    <sheetView zoomScaleNormal="100" zoomScaleSheetLayoutView="70" workbookViewId="0">
      <selection activeCell="D7" sqref="D7"/>
    </sheetView>
  </sheetViews>
  <sheetFormatPr baseColWidth="10" defaultColWidth="9.1640625" defaultRowHeight="13" customHeight="1"/>
  <cols>
    <col min="1" max="2" width="7.6640625" style="112" customWidth="1"/>
    <col min="3" max="3" width="12.6640625" style="111" customWidth="1"/>
    <col min="4" max="4" width="40.6640625" style="110" customWidth="1"/>
    <col min="5" max="5" width="36.6640625" style="110" customWidth="1"/>
    <col min="6" max="6" width="11.83203125" style="109" customWidth="1"/>
    <col min="7" max="7" width="9.5" style="109" customWidth="1"/>
    <col min="8" max="8" width="3.5" style="107" customWidth="1"/>
    <col min="9" max="9" width="4" style="108" customWidth="1"/>
    <col min="10" max="10" width="6.5" style="108" customWidth="1"/>
    <col min="11" max="11" width="11.5" style="106" customWidth="1"/>
    <col min="12" max="19" width="6.5" style="107" customWidth="1"/>
    <col min="20" max="16384" width="9.1640625" style="105"/>
  </cols>
  <sheetData>
    <row r="1" spans="1:19" ht="25">
      <c r="A1" s="818" t="s">
        <v>43</v>
      </c>
      <c r="B1" s="818"/>
      <c r="C1" s="818"/>
      <c r="D1" s="818"/>
      <c r="E1" s="818"/>
      <c r="F1" s="818"/>
      <c r="G1" s="818"/>
      <c r="H1" s="818"/>
      <c r="I1" s="818"/>
      <c r="J1" s="818"/>
      <c r="K1" s="818"/>
      <c r="L1" s="818"/>
      <c r="M1" s="818"/>
      <c r="N1" s="818"/>
      <c r="O1" s="818"/>
    </row>
    <row r="2" spans="1:19" ht="25">
      <c r="A2" s="818" t="s">
        <v>44</v>
      </c>
      <c r="B2" s="818"/>
      <c r="C2" s="818"/>
      <c r="D2" s="818"/>
      <c r="E2" s="818"/>
      <c r="F2" s="818"/>
      <c r="G2" s="818"/>
      <c r="H2" s="818"/>
      <c r="I2" s="818"/>
      <c r="J2" s="818"/>
      <c r="K2" s="818"/>
      <c r="L2" s="818"/>
      <c r="M2" s="818"/>
      <c r="N2" s="818"/>
      <c r="O2" s="818"/>
    </row>
    <row r="3" spans="1:19" ht="25">
      <c r="A3" s="707"/>
      <c r="B3" s="707"/>
      <c r="C3" s="707"/>
      <c r="D3" s="707"/>
      <c r="E3" s="707"/>
      <c r="F3" s="707"/>
      <c r="G3" s="707"/>
      <c r="H3" s="707"/>
      <c r="I3" s="707"/>
      <c r="J3" s="707"/>
      <c r="K3" s="707"/>
      <c r="L3" s="707"/>
      <c r="M3" s="707"/>
      <c r="N3" s="707"/>
      <c r="O3" s="707"/>
    </row>
    <row r="4" spans="1:19" ht="25">
      <c r="A4" s="141" t="s">
        <v>45</v>
      </c>
      <c r="B4" s="707"/>
      <c r="C4" s="707"/>
      <c r="D4" s="707"/>
      <c r="E4" s="707"/>
      <c r="F4" s="707"/>
      <c r="G4" s="140" t="s">
        <v>46</v>
      </c>
      <c r="H4" s="707"/>
      <c r="I4" s="707"/>
      <c r="J4" s="707"/>
      <c r="K4" s="707"/>
      <c r="L4" s="707"/>
      <c r="M4" s="707"/>
      <c r="N4" s="707"/>
      <c r="O4" s="707"/>
    </row>
    <row r="5" spans="1:19" ht="23">
      <c r="A5" s="128"/>
      <c r="B5" s="105"/>
      <c r="C5" s="139"/>
      <c r="D5" s="128"/>
      <c r="E5" s="105"/>
      <c r="F5" s="139"/>
      <c r="G5" s="139"/>
      <c r="H5" s="139"/>
      <c r="I5" s="105"/>
      <c r="J5" s="105"/>
      <c r="K5" s="105"/>
    </row>
    <row r="6" spans="1:19" ht="20.25" customHeight="1">
      <c r="A6" s="128" t="s">
        <v>47</v>
      </c>
      <c r="B6" s="119"/>
      <c r="C6" s="118"/>
      <c r="F6" s="112"/>
      <c r="G6" s="112"/>
      <c r="H6" s="114"/>
      <c r="I6" s="106"/>
      <c r="J6" s="106"/>
      <c r="K6" s="117"/>
      <c r="L6" s="114"/>
      <c r="M6" s="114"/>
      <c r="N6" s="114"/>
      <c r="O6" s="114"/>
      <c r="P6" s="114"/>
      <c r="Q6" s="114"/>
      <c r="R6" s="114"/>
      <c r="S6" s="114"/>
    </row>
    <row r="7" spans="1:19" ht="20.25" customHeight="1">
      <c r="A7" s="126" t="s">
        <v>48</v>
      </c>
      <c r="B7" s="119"/>
      <c r="C7" s="118"/>
      <c r="F7" s="112"/>
      <c r="G7" s="112"/>
      <c r="H7" s="114"/>
      <c r="I7" s="106"/>
      <c r="J7" s="106"/>
      <c r="K7" s="117"/>
      <c r="L7" s="114"/>
      <c r="M7" s="114"/>
      <c r="N7" s="114"/>
      <c r="O7" s="114"/>
      <c r="P7" s="114"/>
      <c r="Q7" s="114"/>
      <c r="R7" s="114"/>
      <c r="S7" s="114"/>
    </row>
    <row r="8" spans="1:19" ht="20.25" customHeight="1">
      <c r="A8" s="126" t="s">
        <v>49</v>
      </c>
      <c r="B8" s="119"/>
      <c r="C8" s="118"/>
      <c r="F8" s="112"/>
      <c r="G8" s="112"/>
      <c r="H8" s="114"/>
      <c r="I8" s="106"/>
      <c r="J8" s="106"/>
      <c r="K8" s="117"/>
      <c r="L8" s="114"/>
      <c r="M8" s="114"/>
      <c r="N8" s="114"/>
      <c r="O8" s="114"/>
      <c r="P8" s="114"/>
      <c r="Q8" s="114"/>
      <c r="R8" s="114"/>
      <c r="S8" s="114"/>
    </row>
    <row r="9" spans="1:19" ht="20.25" customHeight="1">
      <c r="A9" s="116"/>
      <c r="B9" s="116"/>
      <c r="C9" s="116"/>
      <c r="D9" s="109"/>
      <c r="E9" s="109"/>
      <c r="H9" s="114"/>
      <c r="I9" s="106"/>
      <c r="J9" s="106"/>
      <c r="K9" s="117"/>
      <c r="L9" s="114"/>
      <c r="M9" s="114"/>
      <c r="N9" s="114"/>
      <c r="O9" s="114"/>
      <c r="P9" s="114"/>
      <c r="Q9" s="114"/>
      <c r="R9" s="114"/>
      <c r="S9" s="114"/>
    </row>
    <row r="10" spans="1:19" ht="23">
      <c r="A10" s="128" t="s">
        <v>50</v>
      </c>
      <c r="B10" s="117"/>
      <c r="C10" s="117"/>
      <c r="D10" s="106"/>
      <c r="E10" s="112"/>
      <c r="F10" s="136"/>
      <c r="G10" s="136"/>
      <c r="H10" s="112"/>
      <c r="O10" s="138"/>
    </row>
    <row r="11" spans="1:19" ht="18">
      <c r="A11" s="137"/>
      <c r="B11" s="117"/>
      <c r="C11" s="117"/>
      <c r="D11" s="106"/>
      <c r="E11" s="112"/>
      <c r="F11" s="136"/>
      <c r="G11" s="136"/>
      <c r="H11" s="112"/>
    </row>
    <row r="12" spans="1:19" ht="18">
      <c r="A12" s="137"/>
      <c r="B12" s="117"/>
      <c r="C12" s="117"/>
      <c r="D12" s="106"/>
      <c r="E12" s="112"/>
      <c r="F12" s="136"/>
      <c r="G12" s="136"/>
      <c r="H12" s="112"/>
    </row>
    <row r="13" spans="1:19" ht="18">
      <c r="A13" s="137"/>
      <c r="B13" s="117"/>
      <c r="C13" s="117"/>
      <c r="D13" s="106"/>
      <c r="E13" s="112"/>
      <c r="F13" s="136"/>
      <c r="G13" s="136"/>
      <c r="H13" s="112"/>
    </row>
    <row r="14" spans="1:19" ht="18">
      <c r="A14" s="137"/>
      <c r="B14" s="117"/>
      <c r="C14" s="117"/>
      <c r="D14" s="106"/>
      <c r="E14" s="112"/>
      <c r="F14" s="136"/>
      <c r="G14" s="136"/>
      <c r="H14" s="112"/>
    </row>
    <row r="15" spans="1:19" ht="18">
      <c r="A15" s="137"/>
      <c r="B15" s="117"/>
      <c r="C15" s="117"/>
      <c r="D15" s="106"/>
      <c r="E15" s="112"/>
      <c r="F15" s="136"/>
      <c r="G15" s="136"/>
      <c r="H15" s="112"/>
    </row>
    <row r="16" spans="1:19" ht="18">
      <c r="A16" s="137"/>
      <c r="B16" s="117"/>
      <c r="C16" s="117"/>
      <c r="D16" s="106"/>
      <c r="E16" s="112"/>
      <c r="F16" s="136"/>
      <c r="G16" s="136"/>
      <c r="H16" s="112"/>
    </row>
    <row r="17" spans="1:19" ht="18">
      <c r="A17" s="137"/>
      <c r="B17" s="117"/>
      <c r="C17" s="117"/>
      <c r="D17" s="106"/>
      <c r="E17" s="112"/>
      <c r="F17" s="136"/>
      <c r="G17" s="136"/>
      <c r="H17" s="112"/>
    </row>
    <row r="18" spans="1:19" ht="18">
      <c r="A18" s="137"/>
      <c r="B18" s="117"/>
      <c r="C18" s="117"/>
      <c r="D18" s="106"/>
      <c r="E18" s="112"/>
      <c r="F18" s="136"/>
      <c r="G18" s="136"/>
      <c r="H18" s="112"/>
    </row>
    <row r="19" spans="1:19" ht="38">
      <c r="A19" s="376" t="s">
        <v>51</v>
      </c>
      <c r="B19" s="377" t="s">
        <v>52</v>
      </c>
      <c r="C19" s="377" t="s">
        <v>53</v>
      </c>
      <c r="D19" s="377" t="s">
        <v>54</v>
      </c>
      <c r="E19" s="711" t="s">
        <v>55</v>
      </c>
      <c r="F19" s="378" t="s">
        <v>56</v>
      </c>
      <c r="G19" s="378" t="s">
        <v>57</v>
      </c>
      <c r="H19" s="112"/>
    </row>
    <row r="20" spans="1:19" ht="20.25" customHeight="1">
      <c r="A20" s="382" t="s">
        <v>58</v>
      </c>
      <c r="B20" s="382"/>
      <c r="C20" s="382"/>
      <c r="D20" s="383"/>
      <c r="E20" s="472" t="s">
        <v>59</v>
      </c>
      <c r="F20" s="473">
        <v>12.1</v>
      </c>
      <c r="G20" s="548">
        <v>0.9</v>
      </c>
      <c r="H20" s="123"/>
      <c r="M20" s="105"/>
      <c r="N20" s="105"/>
      <c r="O20" s="105"/>
      <c r="P20" s="105"/>
      <c r="Q20" s="105"/>
      <c r="R20" s="105"/>
      <c r="S20" s="105"/>
    </row>
    <row r="21" spans="1:19" ht="20.25" customHeight="1">
      <c r="A21" s="379">
        <v>1</v>
      </c>
      <c r="B21" s="380" t="s">
        <v>60</v>
      </c>
      <c r="C21" s="381">
        <v>12.1</v>
      </c>
      <c r="D21" s="357" t="s">
        <v>61</v>
      </c>
      <c r="E21" s="357" t="s">
        <v>62</v>
      </c>
      <c r="F21" s="356" t="s">
        <v>63</v>
      </c>
      <c r="G21" s="356">
        <v>0.9</v>
      </c>
      <c r="H21" s="114"/>
      <c r="I21" s="115" t="s">
        <v>60</v>
      </c>
      <c r="J21" s="115" t="s">
        <v>64</v>
      </c>
      <c r="K21" s="129">
        <v>6</v>
      </c>
      <c r="L21" s="114"/>
      <c r="M21" s="113">
        <f>K21</f>
        <v>6</v>
      </c>
      <c r="N21" s="113"/>
      <c r="O21" s="113"/>
      <c r="P21" s="113"/>
      <c r="Q21" s="113"/>
      <c r="R21" s="113"/>
      <c r="S21" s="113"/>
    </row>
    <row r="22" spans="1:19" ht="20.25" customHeight="1">
      <c r="A22" s="132">
        <v>2</v>
      </c>
      <c r="B22" s="142" t="s">
        <v>65</v>
      </c>
      <c r="C22" s="143">
        <v>12.3</v>
      </c>
      <c r="D22" s="131" t="s">
        <v>66</v>
      </c>
      <c r="E22" s="131" t="s">
        <v>67</v>
      </c>
      <c r="F22" s="130" t="s">
        <v>68</v>
      </c>
      <c r="G22" s="356">
        <v>0.9</v>
      </c>
      <c r="H22" s="114"/>
      <c r="I22" s="115" t="s">
        <v>69</v>
      </c>
      <c r="J22" s="115" t="s">
        <v>70</v>
      </c>
      <c r="K22" s="129">
        <v>2.5</v>
      </c>
      <c r="L22" s="114"/>
      <c r="M22" s="113"/>
      <c r="N22" s="113">
        <f>K22</f>
        <v>2.5</v>
      </c>
      <c r="O22" s="113"/>
      <c r="P22" s="113"/>
      <c r="Q22" s="113"/>
      <c r="R22" s="113"/>
      <c r="S22" s="113"/>
    </row>
    <row r="23" spans="1:19" ht="20.25" customHeight="1">
      <c r="A23" s="132">
        <v>3</v>
      </c>
      <c r="B23" s="142" t="s">
        <v>71</v>
      </c>
      <c r="C23" s="143">
        <v>13</v>
      </c>
      <c r="D23" s="131" t="s">
        <v>72</v>
      </c>
      <c r="E23" s="131" t="s">
        <v>73</v>
      </c>
      <c r="F23" s="130" t="s">
        <v>74</v>
      </c>
      <c r="G23" s="356">
        <v>0.9</v>
      </c>
      <c r="H23" s="114"/>
      <c r="I23" s="115" t="s">
        <v>75</v>
      </c>
      <c r="J23" s="115" t="s">
        <v>76</v>
      </c>
      <c r="K23" s="129">
        <v>2.5</v>
      </c>
      <c r="L23" s="114"/>
      <c r="M23" s="113"/>
      <c r="N23" s="113"/>
      <c r="O23" s="113">
        <f>K23</f>
        <v>2.5</v>
      </c>
      <c r="P23" s="113"/>
      <c r="Q23" s="113"/>
      <c r="R23" s="113"/>
      <c r="S23" s="113"/>
    </row>
    <row r="24" spans="1:19" ht="20.25" customHeight="1">
      <c r="A24" s="132">
        <v>4</v>
      </c>
      <c r="B24" s="142" t="s">
        <v>69</v>
      </c>
      <c r="C24" s="143">
        <v>13.1</v>
      </c>
      <c r="D24" s="131" t="s">
        <v>77</v>
      </c>
      <c r="E24" s="131" t="s">
        <v>78</v>
      </c>
      <c r="F24" s="130"/>
      <c r="G24" s="356">
        <v>0.9</v>
      </c>
      <c r="H24" s="114"/>
      <c r="I24" s="115" t="s">
        <v>71</v>
      </c>
      <c r="J24" s="115" t="s">
        <v>79</v>
      </c>
      <c r="K24" s="129">
        <v>4</v>
      </c>
      <c r="L24" s="114"/>
      <c r="M24" s="113"/>
      <c r="N24" s="113"/>
      <c r="O24" s="113"/>
      <c r="P24" s="113">
        <f>K24</f>
        <v>4</v>
      </c>
      <c r="Q24" s="113"/>
      <c r="R24" s="113"/>
      <c r="S24" s="113"/>
    </row>
    <row r="25" spans="1:19" ht="20.25" customHeight="1">
      <c r="A25" s="132">
        <v>4</v>
      </c>
      <c r="B25" s="142" t="s">
        <v>75</v>
      </c>
      <c r="C25" s="143">
        <v>13.1</v>
      </c>
      <c r="D25" s="131" t="s">
        <v>80</v>
      </c>
      <c r="E25" s="131" t="s">
        <v>81</v>
      </c>
      <c r="F25" s="130"/>
      <c r="G25" s="356">
        <v>0.9</v>
      </c>
      <c r="H25" s="114"/>
      <c r="I25" s="115" t="s">
        <v>65</v>
      </c>
      <c r="J25" s="115" t="s">
        <v>82</v>
      </c>
      <c r="K25" s="129">
        <v>5</v>
      </c>
      <c r="L25" s="114"/>
      <c r="M25" s="113"/>
      <c r="N25" s="113"/>
      <c r="O25" s="113"/>
      <c r="P25" s="113"/>
      <c r="Q25" s="113">
        <f>K25</f>
        <v>5</v>
      </c>
      <c r="R25" s="113"/>
      <c r="S25" s="113"/>
    </row>
    <row r="26" spans="1:19" ht="20.25" customHeight="1">
      <c r="A26" s="135">
        <v>6</v>
      </c>
      <c r="B26" s="144"/>
      <c r="C26" s="145" t="s">
        <v>83</v>
      </c>
      <c r="D26" s="134"/>
      <c r="E26" s="134"/>
      <c r="F26" s="133"/>
      <c r="G26" s="357"/>
      <c r="H26" s="114"/>
      <c r="I26" s="115" t="s">
        <v>84</v>
      </c>
      <c r="J26" s="115" t="s">
        <v>85</v>
      </c>
      <c r="K26" s="129">
        <v>0</v>
      </c>
      <c r="L26" s="114"/>
      <c r="M26" s="113"/>
      <c r="N26" s="113"/>
      <c r="O26" s="113"/>
      <c r="P26" s="113"/>
      <c r="Q26" s="113"/>
      <c r="R26" s="113">
        <f>K26</f>
        <v>0</v>
      </c>
      <c r="S26" s="113"/>
    </row>
    <row r="27" spans="1:19" ht="20.25" customHeight="1">
      <c r="A27" s="132">
        <v>7</v>
      </c>
      <c r="B27" s="142"/>
      <c r="C27" s="143" t="s">
        <v>83</v>
      </c>
      <c r="D27" s="131"/>
      <c r="E27" s="131"/>
      <c r="F27" s="130"/>
      <c r="G27" s="357"/>
      <c r="H27" s="114"/>
      <c r="I27" s="115" t="s">
        <v>86</v>
      </c>
      <c r="J27" s="115" t="s">
        <v>87</v>
      </c>
      <c r="K27" s="129">
        <v>0</v>
      </c>
      <c r="L27" s="114"/>
      <c r="M27" s="113"/>
      <c r="N27" s="113"/>
      <c r="O27" s="113"/>
      <c r="P27" s="113"/>
      <c r="Q27" s="113"/>
      <c r="R27" s="113"/>
      <c r="S27" s="113">
        <f>L27</f>
        <v>0</v>
      </c>
    </row>
    <row r="28" spans="1:19" ht="20.25" customHeight="1">
      <c r="A28" s="122"/>
      <c r="B28" s="122"/>
      <c r="C28" s="122"/>
      <c r="D28" s="121"/>
      <c r="E28" s="120"/>
      <c r="F28" s="819"/>
      <c r="G28" s="819"/>
      <c r="H28" s="123"/>
      <c r="S28" s="114"/>
    </row>
    <row r="29" spans="1:19" ht="20.25" customHeight="1">
      <c r="A29" s="119"/>
      <c r="B29" s="119"/>
      <c r="C29" s="118"/>
      <c r="F29" s="112"/>
      <c r="G29" s="112"/>
      <c r="H29" s="114"/>
      <c r="I29" s="106"/>
      <c r="J29" s="106"/>
      <c r="K29" s="117"/>
      <c r="L29" s="114"/>
      <c r="M29" s="114"/>
      <c r="N29" s="114"/>
      <c r="O29" s="114"/>
      <c r="P29" s="114"/>
      <c r="Q29" s="114"/>
      <c r="R29" s="114"/>
      <c r="S29" s="114"/>
    </row>
    <row r="30" spans="1:19" ht="20.25" customHeight="1">
      <c r="A30" s="119"/>
      <c r="B30" s="119"/>
      <c r="C30" s="118"/>
      <c r="F30" s="112"/>
      <c r="G30" s="112"/>
      <c r="H30" s="114"/>
      <c r="I30" s="106"/>
      <c r="J30" s="106"/>
      <c r="K30" s="117"/>
      <c r="L30" s="114"/>
      <c r="M30" s="114"/>
      <c r="N30" s="114"/>
      <c r="O30" s="114"/>
      <c r="P30" s="114"/>
      <c r="Q30" s="114"/>
      <c r="R30" s="114"/>
      <c r="S30" s="114"/>
    </row>
    <row r="31" spans="1:19" ht="20.25" customHeight="1">
      <c r="A31" s="119"/>
      <c r="B31" s="119"/>
      <c r="C31" s="118"/>
      <c r="F31" s="112"/>
      <c r="G31" s="112"/>
      <c r="H31" s="114"/>
      <c r="I31" s="106"/>
      <c r="J31" s="106"/>
      <c r="K31" s="117"/>
      <c r="L31" s="114"/>
      <c r="M31" s="114"/>
      <c r="N31" s="114"/>
      <c r="O31" s="114"/>
      <c r="P31" s="114"/>
      <c r="Q31" s="114"/>
      <c r="R31" s="114"/>
      <c r="S31" s="114"/>
    </row>
    <row r="32" spans="1:19" ht="20.25" customHeight="1">
      <c r="A32" s="119"/>
      <c r="B32" s="119"/>
      <c r="C32" s="118"/>
      <c r="F32" s="112"/>
      <c r="G32" s="112"/>
      <c r="H32" s="114"/>
      <c r="I32" s="106"/>
      <c r="J32" s="106"/>
      <c r="K32" s="117"/>
      <c r="L32" s="114"/>
      <c r="M32" s="114"/>
      <c r="N32" s="114"/>
      <c r="O32" s="114"/>
      <c r="P32" s="114"/>
      <c r="Q32" s="114"/>
      <c r="R32" s="114"/>
      <c r="S32" s="114"/>
    </row>
    <row r="33" spans="1:19" ht="20.25" customHeight="1">
      <c r="A33" s="119"/>
      <c r="B33" s="119"/>
      <c r="C33" s="118"/>
      <c r="F33" s="112"/>
      <c r="G33" s="112"/>
      <c r="H33" s="114"/>
      <c r="I33" s="106"/>
      <c r="J33" s="106"/>
      <c r="K33" s="117"/>
      <c r="L33" s="114"/>
      <c r="M33" s="114"/>
      <c r="N33" s="114"/>
      <c r="O33" s="114"/>
      <c r="P33" s="114"/>
      <c r="Q33" s="114"/>
      <c r="R33" s="114"/>
      <c r="S33" s="114"/>
    </row>
    <row r="34" spans="1:19" ht="20.25" customHeight="1">
      <c r="A34" s="128" t="s">
        <v>88</v>
      </c>
      <c r="B34" s="119"/>
      <c r="C34" s="118"/>
      <c r="F34" s="112"/>
      <c r="G34" s="112"/>
      <c r="H34" s="114"/>
      <c r="I34" s="106"/>
      <c r="J34" s="106"/>
      <c r="K34" s="117"/>
      <c r="L34" s="114"/>
      <c r="M34" s="114"/>
      <c r="N34" s="114"/>
      <c r="O34" s="114"/>
      <c r="P34" s="114"/>
      <c r="Q34" s="114"/>
      <c r="R34" s="114"/>
      <c r="S34" s="114"/>
    </row>
    <row r="35" spans="1:19" s="146" customFormat="1" ht="20.25" customHeight="1">
      <c r="A35" s="820" t="s">
        <v>89</v>
      </c>
      <c r="B35" s="820"/>
      <c r="C35" s="116" t="s">
        <v>90</v>
      </c>
      <c r="D35" s="109"/>
      <c r="E35" s="109"/>
      <c r="F35" s="109"/>
      <c r="G35" s="109"/>
      <c r="H35" s="112"/>
      <c r="I35" s="112"/>
      <c r="J35" s="112"/>
      <c r="K35" s="119"/>
      <c r="L35" s="112"/>
      <c r="M35" s="112"/>
      <c r="N35" s="112"/>
      <c r="O35" s="112"/>
      <c r="P35" s="112"/>
      <c r="Q35" s="112"/>
      <c r="R35" s="112"/>
      <c r="S35" s="112"/>
    </row>
    <row r="36" spans="1:19" s="146" customFormat="1" ht="20.25" customHeight="1">
      <c r="A36" s="820" t="s">
        <v>91</v>
      </c>
      <c r="B36" s="820"/>
      <c r="C36" s="116" t="s">
        <v>92</v>
      </c>
      <c r="D36" s="110"/>
      <c r="E36" s="110"/>
      <c r="F36" s="119"/>
      <c r="G36" s="112"/>
      <c r="H36" s="112"/>
      <c r="I36" s="112"/>
      <c r="J36" s="112"/>
      <c r="K36" s="112"/>
      <c r="L36" s="112"/>
      <c r="M36" s="112"/>
      <c r="N36" s="112"/>
      <c r="O36" s="112"/>
      <c r="P36" s="112"/>
      <c r="Q36" s="112"/>
      <c r="R36" s="112"/>
      <c r="S36" s="112"/>
    </row>
    <row r="37" spans="1:19" ht="20.25" customHeight="1">
      <c r="A37" s="119"/>
      <c r="B37" s="119"/>
      <c r="C37" s="118"/>
      <c r="F37" s="112"/>
      <c r="G37" s="112"/>
      <c r="H37" s="114"/>
      <c r="I37" s="106"/>
      <c r="J37" s="106"/>
      <c r="K37" s="117"/>
      <c r="L37" s="114"/>
      <c r="M37" s="114"/>
      <c r="N37" s="114"/>
      <c r="O37" s="114"/>
      <c r="P37" s="114"/>
      <c r="Q37" s="114"/>
      <c r="R37" s="114"/>
      <c r="S37" s="114"/>
    </row>
    <row r="38" spans="1:19" ht="20.25" customHeight="1">
      <c r="A38" s="128" t="s">
        <v>93</v>
      </c>
      <c r="B38" s="122"/>
      <c r="C38" s="127"/>
      <c r="D38" s="121"/>
      <c r="E38" s="120"/>
      <c r="F38" s="819"/>
      <c r="G38" s="819"/>
      <c r="H38" s="123"/>
      <c r="S38" s="114"/>
    </row>
    <row r="39" spans="1:19" s="146" customFormat="1" ht="20.25" customHeight="1">
      <c r="A39" s="126" t="s">
        <v>94</v>
      </c>
      <c r="B39" s="119"/>
      <c r="C39" s="118"/>
      <c r="D39" s="110"/>
      <c r="E39" s="110"/>
      <c r="F39" s="112"/>
      <c r="G39" s="112"/>
      <c r="H39" s="112"/>
      <c r="I39" s="112"/>
      <c r="J39" s="112"/>
      <c r="K39" s="119"/>
      <c r="L39" s="112"/>
      <c r="M39" s="112"/>
      <c r="N39" s="112"/>
      <c r="O39" s="112"/>
      <c r="P39" s="112"/>
      <c r="Q39" s="112"/>
      <c r="R39" s="112"/>
      <c r="S39" s="112"/>
    </row>
    <row r="40" spans="1:19" s="146" customFormat="1" ht="20.25" customHeight="1">
      <c r="A40" s="126" t="s">
        <v>95</v>
      </c>
      <c r="B40" s="119"/>
      <c r="C40" s="118"/>
      <c r="D40" s="110"/>
      <c r="E40" s="110"/>
      <c r="F40" s="112"/>
      <c r="G40" s="112"/>
      <c r="H40" s="112"/>
      <c r="I40" s="112"/>
      <c r="J40" s="112"/>
      <c r="K40" s="119"/>
      <c r="L40" s="112"/>
      <c r="M40" s="112"/>
      <c r="N40" s="112"/>
      <c r="O40" s="112"/>
      <c r="P40" s="112"/>
      <c r="Q40" s="112"/>
      <c r="R40" s="112"/>
      <c r="S40" s="112"/>
    </row>
    <row r="41" spans="1:19" s="146" customFormat="1" ht="20.25" customHeight="1">
      <c r="A41" s="119"/>
      <c r="B41" s="126" t="s">
        <v>96</v>
      </c>
      <c r="C41" s="118"/>
      <c r="D41" s="110"/>
      <c r="E41" s="110"/>
      <c r="F41" s="112"/>
      <c r="G41" s="112"/>
      <c r="H41" s="112"/>
      <c r="I41" s="112"/>
      <c r="J41" s="112"/>
      <c r="K41" s="119"/>
      <c r="L41" s="112"/>
      <c r="M41" s="112"/>
      <c r="N41" s="112"/>
      <c r="O41" s="112"/>
      <c r="P41" s="112"/>
      <c r="Q41" s="112"/>
      <c r="R41" s="112"/>
      <c r="S41" s="112"/>
    </row>
    <row r="42" spans="1:19" s="146" customFormat="1" ht="20.25" customHeight="1">
      <c r="A42" s="119"/>
      <c r="B42" s="126" t="s">
        <v>97</v>
      </c>
      <c r="C42" s="118"/>
      <c r="D42" s="110"/>
      <c r="E42" s="110"/>
      <c r="F42" s="112"/>
      <c r="G42" s="112"/>
      <c r="H42" s="112"/>
      <c r="I42" s="112"/>
      <c r="J42" s="112"/>
      <c r="K42" s="119"/>
      <c r="L42" s="112"/>
      <c r="M42" s="112"/>
      <c r="N42" s="112"/>
      <c r="O42" s="112"/>
      <c r="P42" s="112"/>
      <c r="Q42" s="112"/>
      <c r="R42" s="112"/>
      <c r="S42" s="112"/>
    </row>
    <row r="43" spans="1:19" s="146" customFormat="1" ht="20.25" customHeight="1">
      <c r="A43" s="119"/>
      <c r="B43" s="126" t="s">
        <v>98</v>
      </c>
      <c r="C43" s="118"/>
      <c r="D43" s="110"/>
      <c r="E43" s="110"/>
      <c r="F43" s="112"/>
      <c r="G43" s="112"/>
      <c r="H43" s="112"/>
      <c r="I43" s="112"/>
      <c r="J43" s="112"/>
      <c r="K43" s="119"/>
      <c r="L43" s="112"/>
      <c r="M43" s="112"/>
      <c r="N43" s="112"/>
      <c r="O43" s="112"/>
      <c r="P43" s="112"/>
      <c r="Q43" s="112"/>
      <c r="R43" s="112"/>
      <c r="S43" s="112"/>
    </row>
    <row r="44" spans="1:19" s="146" customFormat="1" ht="20.25" customHeight="1">
      <c r="A44" s="119"/>
      <c r="B44" s="126" t="s">
        <v>99</v>
      </c>
      <c r="C44" s="118"/>
      <c r="D44" s="110"/>
      <c r="E44" s="110"/>
      <c r="F44" s="112"/>
      <c r="G44" s="112"/>
      <c r="H44" s="112"/>
      <c r="I44" s="112"/>
      <c r="J44" s="112"/>
      <c r="K44" s="119"/>
      <c r="L44" s="112"/>
      <c r="M44" s="112"/>
      <c r="N44" s="112"/>
      <c r="O44" s="112"/>
      <c r="P44" s="112"/>
      <c r="Q44" s="112"/>
      <c r="R44" s="112"/>
      <c r="S44" s="112"/>
    </row>
    <row r="45" spans="1:19" s="146" customFormat="1" ht="20.25" customHeight="1">
      <c r="B45" s="116" t="s">
        <v>100</v>
      </c>
      <c r="C45" s="116"/>
      <c r="D45" s="109"/>
      <c r="E45" s="109"/>
      <c r="F45" s="109"/>
      <c r="G45" s="109"/>
      <c r="H45" s="112"/>
      <c r="I45" s="112"/>
      <c r="J45" s="112"/>
      <c r="K45" s="119"/>
      <c r="L45" s="112"/>
      <c r="M45" s="112"/>
      <c r="N45" s="112"/>
      <c r="O45" s="112"/>
      <c r="P45" s="112"/>
      <c r="Q45" s="112"/>
      <c r="R45" s="112"/>
      <c r="S45" s="112"/>
    </row>
    <row r="46" spans="1:19" s="146" customFormat="1" ht="20.25" customHeight="1">
      <c r="A46" s="147" t="s">
        <v>101</v>
      </c>
      <c r="B46" s="148"/>
      <c r="C46" s="148"/>
      <c r="D46" s="149"/>
      <c r="E46" s="120"/>
      <c r="F46" s="112"/>
      <c r="G46" s="112"/>
      <c r="H46" s="150"/>
      <c r="I46" s="110"/>
      <c r="J46" s="110"/>
      <c r="K46" s="112"/>
      <c r="L46" s="109"/>
      <c r="M46" s="109"/>
      <c r="N46" s="109"/>
      <c r="O46" s="109"/>
      <c r="P46" s="109"/>
      <c r="Q46" s="109"/>
      <c r="R46" s="109"/>
      <c r="S46" s="112"/>
    </row>
    <row r="47" spans="1:19" s="146" customFormat="1" ht="20.25" customHeight="1">
      <c r="A47" s="708" t="s">
        <v>102</v>
      </c>
      <c r="B47" s="119"/>
      <c r="C47" s="125"/>
      <c r="D47" s="110"/>
      <c r="E47" s="110"/>
      <c r="F47" s="112"/>
      <c r="G47" s="112"/>
      <c r="H47" s="112"/>
      <c r="I47" s="112"/>
      <c r="J47" s="112"/>
      <c r="K47" s="119"/>
      <c r="L47" s="112"/>
      <c r="M47" s="112"/>
      <c r="N47" s="112"/>
      <c r="O47" s="112"/>
      <c r="P47" s="112"/>
      <c r="Q47" s="112"/>
      <c r="R47" s="112"/>
      <c r="S47" s="112"/>
    </row>
    <row r="48" spans="1:19" ht="20.25" customHeight="1">
      <c r="A48" s="119"/>
      <c r="B48" s="119"/>
      <c r="C48" s="125"/>
      <c r="F48" s="112"/>
      <c r="G48" s="112"/>
      <c r="H48" s="114"/>
      <c r="I48" s="106"/>
      <c r="J48" s="106"/>
      <c r="K48" s="117"/>
      <c r="L48" s="114"/>
      <c r="M48" s="114"/>
      <c r="N48" s="114"/>
      <c r="O48" s="114"/>
      <c r="P48" s="114"/>
      <c r="Q48" s="114"/>
      <c r="R48" s="114"/>
      <c r="S48" s="124"/>
    </row>
  </sheetData>
  <sheetProtection sheet="1" objects="1" scenarios="1"/>
  <mergeCells count="6">
    <mergeCell ref="A1:O1"/>
    <mergeCell ref="A2:O2"/>
    <mergeCell ref="F28:G28"/>
    <mergeCell ref="F38:G38"/>
    <mergeCell ref="A36:B36"/>
    <mergeCell ref="A35:B35"/>
  </mergeCells>
  <conditionalFormatting sqref="D19:E19">
    <cfRule type="cellIs" dxfId="828" priority="1" stopIfTrue="1" operator="equal">
      <formula>"Missing name on declaration sheet"</formula>
    </cfRule>
    <cfRule type="cellIs" dxfId="827" priority="2" stopIfTrue="1" operator="equal">
      <formula>"NOT DECLARED"</formula>
    </cfRule>
    <cfRule type="cellIs" dxfId="826" priority="3" operator="equal">
      <formula>"WRONG LETTER"</formula>
    </cfRule>
  </conditionalFormatting>
  <hyperlinks>
    <hyperlink ref="G4" r:id="rId1" xr:uid="{74A2AD76-99D1-6F40-B08D-9E0A97B50795}"/>
  </hyperlinks>
  <printOptions horizontalCentered="1"/>
  <pageMargins left="0.31496062992125984" right="0.31496062992125984" top="0.39370078740157483" bottom="0.19685039370078741" header="0.51181102362204722" footer="0.51181102362204722"/>
  <pageSetup paperSize="9" scale="50" fitToHeight="0" orientation="portrait" horizontalDpi="4294967295"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C012-6F0F-454A-8B2C-A3B68E6A47DE}">
  <sheetPr codeName="Sheet25">
    <pageSetUpPr fitToPage="1"/>
  </sheetPr>
  <dimension ref="A1:M33"/>
  <sheetViews>
    <sheetView topLeftCell="A5" zoomScale="70" zoomScaleNormal="70" workbookViewId="0">
      <selection activeCell="K31" sqref="K31"/>
    </sheetView>
  </sheetViews>
  <sheetFormatPr baseColWidth="10" defaultColWidth="9.1640625" defaultRowHeight="30" customHeight="1"/>
  <cols>
    <col min="1" max="1" width="13.33203125" style="180" customWidth="1"/>
    <col min="2" max="2" width="16.6640625" style="181" customWidth="1"/>
    <col min="3" max="3" width="26.5" style="181" customWidth="1"/>
    <col min="4" max="4" width="16.6640625" style="180" customWidth="1"/>
    <col min="5" max="5" width="26.5" style="180" customWidth="1"/>
    <col min="6" max="6" width="16.6640625" style="180" customWidth="1"/>
    <col min="7" max="7" width="26.5" style="180" customWidth="1"/>
    <col min="8" max="8" width="16.6640625" style="180" customWidth="1"/>
    <col min="9" max="9" width="26.5" style="180" customWidth="1"/>
    <col min="10" max="10" width="16.6640625" style="180" customWidth="1"/>
    <col min="11" max="11" width="26.5" style="180" customWidth="1"/>
    <col min="12" max="12" width="16.6640625" style="180" customWidth="1"/>
    <col min="13" max="13" width="26.5" style="180" customWidth="1"/>
    <col min="14" max="16384" width="9.1640625" style="180"/>
  </cols>
  <sheetData>
    <row r="1" spans="1:13" s="182" customFormat="1" ht="30" customHeight="1">
      <c r="A1" s="1016" t="str">
        <f>'Read Me First'!$A$1</f>
        <v>Oxfordshire Track and Field League 2026</v>
      </c>
      <c r="B1" s="1016"/>
      <c r="C1" s="1016"/>
      <c r="D1" s="1016"/>
      <c r="E1" s="1016"/>
      <c r="F1" s="1016"/>
      <c r="G1" s="1016"/>
      <c r="H1" s="1016"/>
      <c r="I1" s="1016"/>
      <c r="J1" s="1016"/>
      <c r="K1" s="1016"/>
      <c r="L1" s="1016"/>
      <c r="M1" s="1016"/>
    </row>
    <row r="2" spans="1:13" s="182" customFormat="1" ht="30" customHeight="1">
      <c r="A2" s="1017" t="str">
        <f>"Date: "&amp; TEXT(Boys!G3,"dd mmmm yyyy") &amp; "         Venue: "&amp; Boys!I3</f>
        <v>Date: 06 September 2026         Venue: Tilsley</v>
      </c>
      <c r="B2" s="1017"/>
      <c r="C2" s="1017"/>
      <c r="D2" s="1017"/>
      <c r="E2" s="1017"/>
      <c r="F2" s="1017"/>
      <c r="G2" s="1017"/>
      <c r="H2" s="1017"/>
      <c r="I2" s="1017"/>
      <c r="J2" s="1017"/>
      <c r="K2" s="1017"/>
      <c r="L2" s="1017"/>
      <c r="M2" s="1017"/>
    </row>
    <row r="3" spans="1:13" ht="30" customHeight="1" thickBot="1"/>
    <row r="4" spans="1:13" s="184" customFormat="1" ht="30" customHeight="1" thickBot="1">
      <c r="A4" s="183"/>
      <c r="B4" s="1018" t="s">
        <v>154</v>
      </c>
      <c r="C4" s="1019"/>
      <c r="D4" s="1018" t="s">
        <v>151</v>
      </c>
      <c r="E4" s="1019"/>
      <c r="F4" s="1018" t="s">
        <v>148</v>
      </c>
      <c r="G4" s="1019"/>
      <c r="H4" s="1020" t="s">
        <v>373</v>
      </c>
      <c r="I4" s="1021"/>
      <c r="J4" s="1018" t="s">
        <v>374</v>
      </c>
      <c r="K4" s="1019"/>
      <c r="L4" s="1018" t="s">
        <v>375</v>
      </c>
      <c r="M4" s="1019"/>
    </row>
    <row r="5" spans="1:13" s="184" customFormat="1" ht="30" customHeight="1">
      <c r="A5" s="185">
        <v>0.39583333333333098</v>
      </c>
      <c r="B5" s="699"/>
      <c r="C5" s="700"/>
      <c r="D5" s="699"/>
      <c r="E5" s="700"/>
      <c r="F5" s="699"/>
      <c r="G5" s="700"/>
      <c r="H5" s="1003" t="s">
        <v>373</v>
      </c>
      <c r="I5" s="1006" t="str">
        <f>"U14G&amp;B Non Scoring" &amp; CHAR(10) &amp;DataCalcs!CP59+DataCalcs!CP388</f>
        <v>U14G&amp;B Non Scoring
0</v>
      </c>
      <c r="J5" s="699"/>
      <c r="K5" s="700"/>
      <c r="L5" s="1003" t="s">
        <v>375</v>
      </c>
      <c r="M5" s="1006" t="str">
        <f>"U16/U18/U20 G&amp;B" &amp; CHAR(10) &amp; DataCalcs!BZ141+DataCalcs!BZ223+DataCalcs!BZ321+DataCalcs!BZ470+DataCalcs!BZ552+DataCalcs!BZ650</f>
        <v>U16/U18/U20 G&amp;B
0</v>
      </c>
    </row>
    <row r="6" spans="1:13" s="184" customFormat="1" ht="30" customHeight="1">
      <c r="A6" s="185">
        <v>0.406249999999998</v>
      </c>
      <c r="B6" s="701"/>
      <c r="C6" s="702"/>
      <c r="D6" s="701"/>
      <c r="E6" s="702"/>
      <c r="F6" s="701"/>
      <c r="G6" s="702"/>
      <c r="H6" s="1004"/>
      <c r="I6" s="1007"/>
      <c r="J6" s="701"/>
      <c r="K6" s="702"/>
      <c r="L6" s="1004"/>
      <c r="M6" s="1007"/>
    </row>
    <row r="7" spans="1:13" s="184" customFormat="1" ht="30" customHeight="1">
      <c r="A7" s="185">
        <v>0.41666666666666502</v>
      </c>
      <c r="B7" s="701"/>
      <c r="C7" s="702"/>
      <c r="D7" s="1009" t="s">
        <v>151</v>
      </c>
      <c r="E7" s="1010" t="str">
        <f>"U16B/U18M/U20M"&amp; CHAR(10) &amp;DataCalcs!$N$688+DataCalcs!$N$699+DataCalcs!$N$677</f>
        <v>U16B/U18M/U20M
0</v>
      </c>
      <c r="F7" s="701"/>
      <c r="G7" s="702"/>
      <c r="H7" s="1005"/>
      <c r="I7" s="1008"/>
      <c r="J7" s="1009" t="s">
        <v>374</v>
      </c>
      <c r="K7" s="1010" t="str">
        <f>"U16G/U18W/U20W" &amp; CHAR(10) &amp; DataCalcs!$K$722+DataCalcs!$K$733+DataCalcs!$K$744</f>
        <v>U16G/U18W/U20W
0</v>
      </c>
      <c r="L7" s="1005"/>
      <c r="M7" s="1008"/>
    </row>
    <row r="8" spans="1:13" s="184" customFormat="1" ht="30" customHeight="1">
      <c r="A8" s="185">
        <v>0.42708333333333198</v>
      </c>
      <c r="B8" s="701"/>
      <c r="C8" s="702"/>
      <c r="D8" s="1004"/>
      <c r="E8" s="1007"/>
      <c r="F8" s="701"/>
      <c r="G8" s="702"/>
      <c r="H8" s="1009" t="s">
        <v>373</v>
      </c>
      <c r="I8" s="1010" t="str">
        <f>"U14G Scoring" &amp; CHAR(10) &amp; DataCalcs!CP386+DataCalcs!CP387</f>
        <v>U14G Scoring
0</v>
      </c>
      <c r="J8" s="1004"/>
      <c r="K8" s="1007"/>
      <c r="L8" s="193"/>
      <c r="M8" s="188"/>
    </row>
    <row r="9" spans="1:13" s="184" customFormat="1" ht="30" customHeight="1">
      <c r="A9" s="185">
        <v>0.437499999999999</v>
      </c>
      <c r="B9" s="701"/>
      <c r="C9" s="702"/>
      <c r="D9" s="1005"/>
      <c r="E9" s="1008"/>
      <c r="F9" s="701"/>
      <c r="G9" s="702"/>
      <c r="H9" s="1004"/>
      <c r="I9" s="1007"/>
      <c r="J9" s="1004"/>
      <c r="K9" s="1007"/>
      <c r="L9" s="193"/>
      <c r="M9" s="188"/>
    </row>
    <row r="10" spans="1:13" s="186" customFormat="1" ht="30" customHeight="1">
      <c r="A10" s="185">
        <v>0.44791666666666602</v>
      </c>
      <c r="B10" s="190"/>
      <c r="C10" s="191"/>
      <c r="D10" s="190"/>
      <c r="E10" s="191"/>
      <c r="F10" s="190"/>
      <c r="G10" s="191"/>
      <c r="H10" s="1004"/>
      <c r="I10" s="1007"/>
      <c r="J10" s="1005"/>
      <c r="K10" s="1008"/>
      <c r="L10" s="190"/>
      <c r="M10" s="191"/>
    </row>
    <row r="11" spans="1:13" s="186" customFormat="1" ht="30" customHeight="1">
      <c r="A11" s="185">
        <v>0.45833333333333298</v>
      </c>
      <c r="B11" s="1011" t="s">
        <v>154</v>
      </c>
      <c r="C11" s="1010" t="str">
        <f>"U14B" &amp; CHAR(10) &amp; DataCalcs!$O$666</f>
        <v>U14B
0</v>
      </c>
      <c r="D11" s="1009" t="s">
        <v>151</v>
      </c>
      <c r="E11" s="1010" t="str">
        <f>"U16G/U18W/U20W"&amp; CHAR(10) &amp;DataCalcs!$N$733+DataCalcs!$N$744+DataCalcs!$N$722</f>
        <v>U16G/U18W/U20W
0</v>
      </c>
      <c r="F11" s="190"/>
      <c r="G11" s="191"/>
      <c r="H11" s="1005"/>
      <c r="I11" s="1008"/>
      <c r="J11" s="190"/>
      <c r="K11" s="191"/>
      <c r="L11" s="190"/>
      <c r="M11" s="191"/>
    </row>
    <row r="12" spans="1:13" s="186" customFormat="1" ht="30" customHeight="1">
      <c r="A12" s="185">
        <v>0.46875</v>
      </c>
      <c r="B12" s="1012"/>
      <c r="C12" s="1007"/>
      <c r="D12" s="1004"/>
      <c r="E12" s="1007"/>
      <c r="F12" s="190"/>
      <c r="G12" s="191"/>
      <c r="H12" s="190"/>
      <c r="I12" s="191"/>
      <c r="J12" s="190"/>
      <c r="K12" s="191"/>
      <c r="L12" s="190"/>
      <c r="M12" s="191"/>
    </row>
    <row r="13" spans="1:13" s="186" customFormat="1" ht="30" customHeight="1">
      <c r="A13" s="185">
        <v>0.47916666666666702</v>
      </c>
      <c r="B13" s="1013"/>
      <c r="C13" s="1008"/>
      <c r="D13" s="1005"/>
      <c r="E13" s="1008"/>
      <c r="F13" s="190"/>
      <c r="G13" s="191"/>
      <c r="H13" s="190"/>
      <c r="I13" s="191"/>
      <c r="J13" s="1009" t="s">
        <v>374</v>
      </c>
      <c r="K13" s="1010" t="str">
        <f>"U16B/U18M/U20M" &amp; CHAR(10) &amp; DataCalcs!$K$677+DataCalcs!$K$688+DataCalcs!$K$699</f>
        <v>U16B/U18M/U20M
0</v>
      </c>
      <c r="L13" s="190"/>
      <c r="M13" s="191"/>
    </row>
    <row r="14" spans="1:13" s="186" customFormat="1" ht="30" customHeight="1">
      <c r="A14" s="185">
        <v>0.48958333333333298</v>
      </c>
      <c r="B14" s="190"/>
      <c r="C14" s="191"/>
      <c r="D14" s="1009" t="s">
        <v>151</v>
      </c>
      <c r="E14" s="1010" t="str">
        <f>"U14G &amp; U14B"&amp; CHAR(10) &amp; DataCalcs!$N$666+ DataCalcs!$N$711</f>
        <v>U14G &amp; U14B
0</v>
      </c>
      <c r="F14" s="190"/>
      <c r="G14" s="191"/>
      <c r="H14" s="190"/>
      <c r="I14" s="191"/>
      <c r="J14" s="1004"/>
      <c r="K14" s="1007"/>
      <c r="L14" s="190"/>
      <c r="M14" s="191"/>
    </row>
    <row r="15" spans="1:13" s="186" customFormat="1" ht="30" customHeight="1">
      <c r="A15" s="185">
        <v>0.5</v>
      </c>
      <c r="B15" s="1011" t="s">
        <v>154</v>
      </c>
      <c r="C15" s="1010" t="str">
        <f>"U16G/U18W/U20W" &amp; CHAR(10)&amp;DataCalcs!$O$733+DataCalcs!$O$744+DataCalcs!$O$722</f>
        <v>U16G/U18W/U20W
0</v>
      </c>
      <c r="D15" s="1004"/>
      <c r="E15" s="1007"/>
      <c r="F15" s="190"/>
      <c r="G15" s="191"/>
      <c r="H15" s="190"/>
      <c r="I15" s="191"/>
      <c r="J15" s="1004"/>
      <c r="K15" s="1007"/>
      <c r="L15" s="190"/>
      <c r="M15" s="191"/>
    </row>
    <row r="16" spans="1:13" s="186" customFormat="1" ht="30" customHeight="1">
      <c r="A16" s="185">
        <v>0.51041666666666696</v>
      </c>
      <c r="B16" s="1012"/>
      <c r="C16" s="1007"/>
      <c r="D16" s="1004"/>
      <c r="E16" s="1007"/>
      <c r="F16" s="190"/>
      <c r="G16" s="191"/>
      <c r="H16" s="190"/>
      <c r="I16" s="191"/>
      <c r="J16" s="1005"/>
      <c r="K16" s="1008"/>
      <c r="L16" s="190"/>
      <c r="M16" s="191"/>
    </row>
    <row r="17" spans="1:13" s="186" customFormat="1" ht="30" customHeight="1">
      <c r="A17" s="185">
        <v>0.52083333333333304</v>
      </c>
      <c r="B17" s="1012"/>
      <c r="C17" s="1007"/>
      <c r="D17" s="1005"/>
      <c r="E17" s="1008"/>
      <c r="F17" s="190"/>
      <c r="G17" s="191"/>
      <c r="H17" s="190"/>
      <c r="I17" s="191"/>
      <c r="J17" s="190"/>
      <c r="K17" s="191"/>
      <c r="L17" s="190"/>
      <c r="M17" s="191"/>
    </row>
    <row r="18" spans="1:13" s="186" customFormat="1" ht="30" customHeight="1">
      <c r="A18" s="185">
        <v>0.53125</v>
      </c>
      <c r="B18" s="1013"/>
      <c r="C18" s="1008"/>
      <c r="D18" s="192"/>
      <c r="E18" s="187"/>
      <c r="F18" s="190"/>
      <c r="G18" s="191"/>
      <c r="H18" s="190"/>
      <c r="I18" s="191"/>
      <c r="J18" s="190"/>
      <c r="K18" s="191"/>
      <c r="L18" s="190"/>
      <c r="M18" s="191"/>
    </row>
    <row r="19" spans="1:13" s="186" customFormat="1" ht="30" customHeight="1">
      <c r="A19" s="185">
        <v>0.54166666666666696</v>
      </c>
      <c r="B19" s="190"/>
      <c r="C19" s="191"/>
      <c r="D19" s="190"/>
      <c r="E19" s="191"/>
      <c r="F19" s="1009" t="s">
        <v>148</v>
      </c>
      <c r="G19" s="1010" t="str">
        <f>"U16B/U18M/U20M"&amp; CHAR(10) &amp;DataCalcs!$M$688+DataCalcs!$M$699+DataCalcs!$M$677</f>
        <v>U16B/U18M/U20M
0</v>
      </c>
      <c r="H19" s="1009" t="s">
        <v>373</v>
      </c>
      <c r="I19" s="1010" t="str">
        <f>"U14B Scoring" &amp; CHAR(10) &amp;  DataCalcs!CP57+DataCalcs!CP58</f>
        <v>U14B Scoring
0</v>
      </c>
      <c r="J19" s="1009" t="s">
        <v>374</v>
      </c>
      <c r="K19" s="1010" t="str">
        <f>"U14G" &amp; CHAR(10) &amp; DataCalcs!$K$711</f>
        <v>U14G
0</v>
      </c>
      <c r="L19" s="190"/>
      <c r="M19" s="191"/>
    </row>
    <row r="20" spans="1:13" s="186" customFormat="1" ht="30" customHeight="1">
      <c r="A20" s="185">
        <v>0.55208333333333304</v>
      </c>
      <c r="B20" s="190"/>
      <c r="C20" s="191"/>
      <c r="D20" s="190"/>
      <c r="E20" s="191"/>
      <c r="F20" s="1004"/>
      <c r="G20" s="1007"/>
      <c r="H20" s="1004"/>
      <c r="I20" s="1007"/>
      <c r="J20" s="1004"/>
      <c r="K20" s="1007"/>
      <c r="L20" s="190"/>
      <c r="M20" s="191"/>
    </row>
    <row r="21" spans="1:13" s="184" customFormat="1" ht="30" customHeight="1">
      <c r="A21" s="185">
        <v>0.5625</v>
      </c>
      <c r="B21" s="193"/>
      <c r="C21" s="188"/>
      <c r="D21" s="190"/>
      <c r="E21" s="191"/>
      <c r="F21" s="1005"/>
      <c r="G21" s="1008"/>
      <c r="H21" s="1004"/>
      <c r="I21" s="1007"/>
      <c r="J21" s="1004"/>
      <c r="K21" s="1007"/>
      <c r="L21" s="193"/>
      <c r="M21" s="188"/>
    </row>
    <row r="22" spans="1:13" s="184" customFormat="1" ht="30" customHeight="1">
      <c r="A22" s="185">
        <v>0.57291666666666696</v>
      </c>
      <c r="B22" s="193"/>
      <c r="C22" s="188"/>
      <c r="D22" s="193"/>
      <c r="E22" s="188"/>
      <c r="F22" s="193"/>
      <c r="G22" s="188"/>
      <c r="H22" s="1005"/>
      <c r="I22" s="1008"/>
      <c r="J22" s="1005"/>
      <c r="K22" s="1008"/>
      <c r="L22" s="193"/>
      <c r="M22" s="188"/>
    </row>
    <row r="23" spans="1:13" s="184" customFormat="1" ht="30" customHeight="1">
      <c r="A23" s="185">
        <v>0.58333333333333304</v>
      </c>
      <c r="B23" s="1011" t="s">
        <v>154</v>
      </c>
      <c r="C23" s="1010" t="str">
        <f>"U14G" &amp; CHAR(10)&amp; DataCalcs!$O$711</f>
        <v>U14G
0</v>
      </c>
      <c r="D23" s="193"/>
      <c r="E23" s="188"/>
      <c r="F23" s="1009" t="s">
        <v>148</v>
      </c>
      <c r="G23" s="1010" t="str">
        <f>"U16G/U18W/U20W"&amp; CHAR(10) &amp;DataCalcs!$M$722+DataCalcs!$M$733+DataCalcs!$M$744</f>
        <v>U16G/U18W/U20W
0</v>
      </c>
      <c r="H23" s="1009" t="s">
        <v>373</v>
      </c>
      <c r="I23" s="1010" t="str">
        <f>"U16B/U18M/U20M" &amp; CHAR(10) &amp;DataCalcs!$L$688+DataCalcs!$L$699 + DataCalcs!$L$677</f>
        <v>U16B/U18M/U20M
0</v>
      </c>
      <c r="J23" s="193"/>
      <c r="K23" s="188"/>
      <c r="L23" s="193"/>
      <c r="M23" s="188"/>
    </row>
    <row r="24" spans="1:13" s="184" customFormat="1" ht="30" customHeight="1">
      <c r="A24" s="185">
        <v>0.59375</v>
      </c>
      <c r="B24" s="1012"/>
      <c r="C24" s="1007"/>
      <c r="D24" s="193"/>
      <c r="E24" s="188"/>
      <c r="F24" s="1004"/>
      <c r="G24" s="1007"/>
      <c r="H24" s="1004"/>
      <c r="I24" s="1007"/>
      <c r="J24" s="193"/>
      <c r="K24" s="188"/>
      <c r="L24" s="193"/>
      <c r="M24" s="188"/>
    </row>
    <row r="25" spans="1:13" s="184" customFormat="1" ht="30" customHeight="1">
      <c r="A25" s="185">
        <v>0.60416666666666696</v>
      </c>
      <c r="B25" s="1013"/>
      <c r="C25" s="1008"/>
      <c r="D25" s="193"/>
      <c r="E25" s="188"/>
      <c r="F25" s="1005"/>
      <c r="G25" s="1008"/>
      <c r="H25" s="1004"/>
      <c r="I25" s="1007"/>
      <c r="J25" s="1009" t="s">
        <v>374</v>
      </c>
      <c r="K25" s="1010" t="str">
        <f>"U14B" &amp; CHAR(10) &amp; DataCalcs!$K$666</f>
        <v>U14B
0</v>
      </c>
      <c r="L25" s="193"/>
      <c r="M25" s="188"/>
    </row>
    <row r="26" spans="1:13" s="184" customFormat="1" ht="30" customHeight="1">
      <c r="A26" s="185">
        <v>0.61458333333333304</v>
      </c>
      <c r="B26" s="193"/>
      <c r="C26" s="188"/>
      <c r="D26" s="193"/>
      <c r="E26" s="188"/>
      <c r="F26" s="193"/>
      <c r="G26" s="188"/>
      <c r="H26" s="1005"/>
      <c r="I26" s="1008"/>
      <c r="J26" s="1004"/>
      <c r="K26" s="1007"/>
      <c r="L26" s="193"/>
      <c r="M26" s="188"/>
    </row>
    <row r="27" spans="1:13" s="184" customFormat="1" ht="30" customHeight="1">
      <c r="A27" s="185">
        <v>0.625</v>
      </c>
      <c r="B27" s="1011" t="s">
        <v>154</v>
      </c>
      <c r="C27" s="1010" t="str">
        <f>"U16B/U18M/U20M" &amp; CHAR(10)&amp;DataCalcs!$O$688+DataCalcs!$O$699+DataCalcs!$O$677</f>
        <v>U16B/U18M/U20M
0</v>
      </c>
      <c r="D27" s="193"/>
      <c r="E27" s="188"/>
      <c r="F27" s="1009" t="s">
        <v>148</v>
      </c>
      <c r="G27" s="1010" t="str">
        <f>"U14B" &amp; CHAR(10) &amp; DataCalcs!$M$666</f>
        <v>U14B
0</v>
      </c>
      <c r="H27" s="1009" t="s">
        <v>373</v>
      </c>
      <c r="I27" s="1010" t="str">
        <f>"U16G/U18W/U20W" &amp; CHAR(10) &amp;DataCalcs!$L$733+DataCalcs!$L$744+DataCalcs!$L$722</f>
        <v>U16G/U18W/U20W
0</v>
      </c>
      <c r="J27" s="1004"/>
      <c r="K27" s="1007"/>
      <c r="L27" s="193"/>
      <c r="M27" s="188"/>
    </row>
    <row r="28" spans="1:13" s="184" customFormat="1" ht="30" customHeight="1">
      <c r="A28" s="185">
        <v>0.63541666666666696</v>
      </c>
      <c r="B28" s="1012"/>
      <c r="C28" s="1007"/>
      <c r="D28" s="193"/>
      <c r="E28" s="188"/>
      <c r="F28" s="1004"/>
      <c r="G28" s="1007"/>
      <c r="H28" s="1004"/>
      <c r="I28" s="1007"/>
      <c r="J28" s="1005"/>
      <c r="K28" s="1008"/>
      <c r="L28" s="193"/>
      <c r="M28" s="188"/>
    </row>
    <row r="29" spans="1:13" s="184" customFormat="1" ht="30" customHeight="1">
      <c r="A29" s="185">
        <v>0.64583333333333304</v>
      </c>
      <c r="B29" s="1012"/>
      <c r="C29" s="1007"/>
      <c r="D29" s="193"/>
      <c r="E29" s="188"/>
      <c r="F29" s="1005"/>
      <c r="G29" s="1008"/>
      <c r="H29" s="1004"/>
      <c r="I29" s="1007"/>
      <c r="J29" s="193"/>
      <c r="K29" s="188"/>
      <c r="L29" s="193"/>
      <c r="M29" s="188"/>
    </row>
    <row r="30" spans="1:13" s="184" customFormat="1" ht="30" customHeight="1">
      <c r="A30" s="185">
        <v>0.65625</v>
      </c>
      <c r="B30" s="1013"/>
      <c r="C30" s="1008"/>
      <c r="D30" s="193"/>
      <c r="E30" s="188"/>
      <c r="F30" s="193"/>
      <c r="G30" s="188"/>
      <c r="H30" s="1005"/>
      <c r="I30" s="1008"/>
      <c r="J30" s="193"/>
      <c r="K30" s="188"/>
      <c r="L30" s="193"/>
      <c r="M30" s="188"/>
    </row>
    <row r="31" spans="1:13" s="184" customFormat="1" ht="30" customHeight="1">
      <c r="A31" s="185">
        <v>0.66666666666666696</v>
      </c>
      <c r="B31" s="193"/>
      <c r="C31" s="188"/>
      <c r="D31" s="193"/>
      <c r="E31" s="188"/>
      <c r="F31" s="1009" t="s">
        <v>148</v>
      </c>
      <c r="G31" s="1010" t="str">
        <f>"U14G" &amp; CHAR(10) &amp; DataCalcs!$M$711</f>
        <v>U14G
0</v>
      </c>
      <c r="H31" s="193"/>
      <c r="I31" s="188"/>
      <c r="J31" s="193"/>
      <c r="K31" s="188"/>
      <c r="L31" s="193"/>
      <c r="M31" s="188"/>
    </row>
    <row r="32" spans="1:13" s="184" customFormat="1" ht="30" customHeight="1">
      <c r="A32" s="185">
        <v>0.67708333333333304</v>
      </c>
      <c r="B32" s="193"/>
      <c r="C32" s="188"/>
      <c r="D32" s="193"/>
      <c r="E32" s="188"/>
      <c r="F32" s="1004"/>
      <c r="G32" s="1007"/>
      <c r="H32" s="193"/>
      <c r="I32" s="188"/>
      <c r="J32" s="193"/>
      <c r="K32" s="188"/>
      <c r="L32" s="193"/>
      <c r="M32" s="188"/>
    </row>
    <row r="33" spans="1:13" s="184" customFormat="1" ht="30" customHeight="1" thickBot="1">
      <c r="A33" s="189">
        <v>0.69791666666666663</v>
      </c>
      <c r="B33" s="194"/>
      <c r="C33" s="195"/>
      <c r="D33" s="194"/>
      <c r="E33" s="195"/>
      <c r="F33" s="1015"/>
      <c r="G33" s="1014"/>
      <c r="H33" s="194"/>
      <c r="I33" s="195"/>
      <c r="J33" s="194"/>
      <c r="K33" s="195"/>
      <c r="L33" s="194"/>
      <c r="M33" s="195"/>
    </row>
  </sheetData>
  <sheetProtection sheet="1" objects="1" scenarios="1"/>
  <mergeCells count="50">
    <mergeCell ref="A1:M1"/>
    <mergeCell ref="A2:M2"/>
    <mergeCell ref="B4:C4"/>
    <mergeCell ref="D4:E4"/>
    <mergeCell ref="F4:G4"/>
    <mergeCell ref="H4:I4"/>
    <mergeCell ref="J4:K4"/>
    <mergeCell ref="L4:M4"/>
    <mergeCell ref="G31:G33"/>
    <mergeCell ref="F31:F33"/>
    <mergeCell ref="F19:F21"/>
    <mergeCell ref="G19:G21"/>
    <mergeCell ref="F23:F25"/>
    <mergeCell ref="G23:G25"/>
    <mergeCell ref="F27:F29"/>
    <mergeCell ref="G27:G29"/>
    <mergeCell ref="H5:H7"/>
    <mergeCell ref="I5:I7"/>
    <mergeCell ref="H27:H30"/>
    <mergeCell ref="I27:I30"/>
    <mergeCell ref="I23:I26"/>
    <mergeCell ref="H23:H26"/>
    <mergeCell ref="H8:H11"/>
    <mergeCell ref="I8:I11"/>
    <mergeCell ref="H19:H22"/>
    <mergeCell ref="I19:I22"/>
    <mergeCell ref="C15:C18"/>
    <mergeCell ref="D7:D9"/>
    <mergeCell ref="E7:E9"/>
    <mergeCell ref="B27:B30"/>
    <mergeCell ref="C27:C30"/>
    <mergeCell ref="D14:D17"/>
    <mergeCell ref="E14:E17"/>
    <mergeCell ref="D11:D13"/>
    <mergeCell ref="B11:B13"/>
    <mergeCell ref="C11:C13"/>
    <mergeCell ref="B23:B25"/>
    <mergeCell ref="C23:C25"/>
    <mergeCell ref="B15:B18"/>
    <mergeCell ref="E11:E13"/>
    <mergeCell ref="L5:L7"/>
    <mergeCell ref="M5:M7"/>
    <mergeCell ref="J19:J22"/>
    <mergeCell ref="K19:K22"/>
    <mergeCell ref="J25:J28"/>
    <mergeCell ref="K25:K28"/>
    <mergeCell ref="K7:K10"/>
    <mergeCell ref="J7:J10"/>
    <mergeCell ref="K13:K16"/>
    <mergeCell ref="J13:J16"/>
  </mergeCells>
  <pageMargins left="0.7" right="0.7" top="0.75" bottom="0.75" header="0.3" footer="0.3"/>
  <pageSetup paperSize="9" scale="45" orientation="landscape" copies="1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F21D-CB74-4045-ADC4-EB140E10A064}">
  <sheetPr codeName="Sheet27"/>
  <dimension ref="A1:K888"/>
  <sheetViews>
    <sheetView view="pageBreakPreview" zoomScale="41" zoomScaleNormal="50" zoomScaleSheetLayoutView="68" zoomScalePageLayoutView="59" workbookViewId="0">
      <selection activeCell="F808" sqref="F808"/>
    </sheetView>
  </sheetViews>
  <sheetFormatPr baseColWidth="10" defaultColWidth="10.6640625" defaultRowHeight="20"/>
  <cols>
    <col min="1" max="1" width="10" style="70" customWidth="1"/>
    <col min="2" max="3" width="10" style="64" customWidth="1"/>
    <col min="4" max="5" width="53.33203125" style="64" customWidth="1"/>
    <col min="6" max="6" width="9.33203125" style="64" customWidth="1"/>
    <col min="7" max="7" width="9.5" style="64" customWidth="1"/>
    <col min="8" max="8" width="10" style="64" customWidth="1"/>
    <col min="9" max="9" width="53.5" style="64" customWidth="1"/>
    <col min="10" max="10" width="53.33203125" style="64" customWidth="1"/>
    <col min="11" max="11" width="10" style="64" customWidth="1"/>
    <col min="12" max="16384" width="10.6640625" style="63"/>
  </cols>
  <sheetData>
    <row r="1" spans="1:11" ht="51" customHeight="1">
      <c r="A1" s="1027" t="str">
        <f>'Read Me First'!$A$1</f>
        <v>Oxfordshire Track and Field League 2026</v>
      </c>
      <c r="B1" s="1027"/>
      <c r="C1" s="1027"/>
      <c r="D1" s="1027"/>
      <c r="E1" s="1027"/>
      <c r="F1" s="1027"/>
      <c r="G1" s="1027"/>
      <c r="H1" s="1027"/>
      <c r="I1" s="1027"/>
      <c r="J1" s="1027"/>
      <c r="K1" s="1027"/>
    </row>
    <row r="2" spans="1:11" ht="34" customHeight="1">
      <c r="A2" s="1028" t="str">
        <f>"Date: "&amp; TEXT(Boys!G3,"dd mmmm yyyy") &amp; "         Venue: "&amp; Boys!I3</f>
        <v>Date: 06 September 2026         Venue: Tilsley</v>
      </c>
      <c r="B2" s="1028"/>
      <c r="C2" s="1028"/>
      <c r="D2" s="1028"/>
      <c r="E2" s="1028"/>
      <c r="F2" s="1028"/>
      <c r="G2" s="1028"/>
      <c r="H2" s="1028"/>
      <c r="I2" s="1028"/>
      <c r="J2" s="1028"/>
      <c r="K2" s="1028"/>
    </row>
    <row r="3" spans="1:11" ht="34" customHeight="1" thickBot="1">
      <c r="A3" s="721"/>
      <c r="B3" s="721"/>
      <c r="C3" s="721"/>
      <c r="D3" s="721"/>
      <c r="E3" s="721"/>
      <c r="F3" s="721"/>
      <c r="G3" s="721"/>
      <c r="H3" s="721"/>
      <c r="I3" s="721"/>
      <c r="J3" s="721"/>
      <c r="K3" s="721"/>
    </row>
    <row r="4" spans="1:11" ht="40" customHeight="1" thickBot="1">
      <c r="A4" s="1029" t="str">
        <f>"  "&amp; TEXT(DataTables!$Q$79, "hh:mm") &amp; " - U14 Girls - " &amp; DataTables!$B$79 &amp; " " &amp; DataTables!$R$79 &amp;"  " &amp; DataTables!$P$79 &amp; " athletes  Record: " &amp; TEXT(DataTables!$N$79, "0.00")</f>
        <v xml:space="preserve">  10:00 - U14 Girls - 75mH (68.5cm/2.7kg * 8 - Orange)  0 athletes  Record: 13.00</v>
      </c>
      <c r="B4" s="1030"/>
      <c r="C4" s="1030"/>
      <c r="D4" s="1030"/>
      <c r="E4" s="1030"/>
      <c r="F4" s="1030"/>
      <c r="G4" s="1030"/>
      <c r="H4" s="1030"/>
      <c r="I4" s="1030"/>
      <c r="J4" s="1030"/>
      <c r="K4" s="1031"/>
    </row>
    <row r="5" spans="1:11" s="519" customFormat="1" ht="29.25" customHeight="1">
      <c r="A5" s="500"/>
      <c r="B5" s="501"/>
      <c r="C5" s="501"/>
      <c r="D5" s="501"/>
      <c r="E5" s="501"/>
      <c r="F5" s="501"/>
      <c r="G5" s="501"/>
      <c r="H5" s="501"/>
      <c r="I5" s="501"/>
      <c r="J5" s="501"/>
      <c r="K5" s="511"/>
    </row>
    <row r="6" spans="1:11" s="519" customFormat="1" ht="29.25" customHeight="1">
      <c r="A6" s="520"/>
      <c r="B6" s="1024" t="s">
        <v>324</v>
      </c>
      <c r="C6" s="1025"/>
      <c r="D6" s="1025"/>
      <c r="E6" s="1026"/>
      <c r="F6" s="502"/>
      <c r="G6" s="1024" t="s">
        <v>325</v>
      </c>
      <c r="H6" s="1025"/>
      <c r="I6" s="1025"/>
      <c r="J6" s="1026"/>
      <c r="K6" s="521"/>
    </row>
    <row r="7" spans="1:11" s="519" customFormat="1" ht="29.25" customHeight="1">
      <c r="A7" s="520"/>
      <c r="B7" s="506">
        <v>1</v>
      </c>
      <c r="C7" s="503" t="str" cm="1">
        <f t="array" ref="C7:E14">_xlfn.LET(_xlpm.a,_xlfn.ANCHORARRAY(DataCalcs!AB331),_xlfn._xlws.FILTER(_xlpm.a,NOT(ISNA(_xlfn.CHOOSECOLS(_xlpm.a,1)))))</f>
        <v>N</v>
      </c>
      <c r="D7" s="504" t="str">
        <v>Not Declared</v>
      </c>
      <c r="E7" s="505" t="str">
        <v>Banbury Harriers AC</v>
      </c>
      <c r="F7" s="502"/>
      <c r="G7" s="506">
        <v>1</v>
      </c>
      <c r="H7" s="503" t="str" cm="1">
        <f t="array" ref="H7:J14">_xlfn.LET(_xlpm.a,_xlfn.ANCHORARRAY(DataCalcs!AB339),_xlfn._xlws.FILTER(_xlpm.a,NOT(ISNA(_xlfn.CHOOSECOLS(_xlpm.a,1)))))</f>
        <v>NN</v>
      </c>
      <c r="I7" s="504" t="str">
        <v>Not Declared</v>
      </c>
      <c r="J7" s="505" t="str">
        <v>Banbury Harriers AC</v>
      </c>
      <c r="K7" s="507"/>
    </row>
    <row r="8" spans="1:11" s="519" customFormat="1" ht="29.25" customHeight="1">
      <c r="A8" s="520"/>
      <c r="B8" s="506">
        <v>2</v>
      </c>
      <c r="C8" s="503" t="str">
        <v>X</v>
      </c>
      <c r="D8" s="504" t="str">
        <v>Not Declared</v>
      </c>
      <c r="E8" s="505" t="str">
        <v>Team Kennet</v>
      </c>
      <c r="F8" s="502"/>
      <c r="G8" s="506">
        <v>2</v>
      </c>
      <c r="H8" s="503" t="str">
        <v>XX</v>
      </c>
      <c r="I8" s="504" t="str">
        <v>Not Declared</v>
      </c>
      <c r="J8" s="505" t="str">
        <v>Team Kennet</v>
      </c>
      <c r="K8" s="507"/>
    </row>
    <row r="9" spans="1:11" s="519" customFormat="1" ht="29.25" customHeight="1">
      <c r="A9" s="520"/>
      <c r="B9" s="506">
        <v>3</v>
      </c>
      <c r="C9" s="503" t="str">
        <v>A</v>
      </c>
      <c r="D9" s="504" t="str">
        <v>Not Declared</v>
      </c>
      <c r="E9" s="505" t="str">
        <v>Abingdon AC</v>
      </c>
      <c r="F9" s="502"/>
      <c r="G9" s="506">
        <v>3</v>
      </c>
      <c r="H9" s="503" t="str">
        <v>AA</v>
      </c>
      <c r="I9" s="504" t="str">
        <v>Not Declared</v>
      </c>
      <c r="J9" s="505" t="str">
        <v>Abingdon AC</v>
      </c>
      <c r="K9" s="507"/>
    </row>
    <row r="10" spans="1:11" s="519" customFormat="1" ht="29.25" customHeight="1">
      <c r="A10" s="520"/>
      <c r="B10" s="506">
        <v>4</v>
      </c>
      <c r="C10" s="503" t="str">
        <v>O</v>
      </c>
      <c r="D10" s="504" t="str">
        <v>Not Declared</v>
      </c>
      <c r="E10" s="505" t="str">
        <v>Oxford City AC</v>
      </c>
      <c r="F10" s="502"/>
      <c r="G10" s="506">
        <v>4</v>
      </c>
      <c r="H10" s="503" t="str">
        <v>OO</v>
      </c>
      <c r="I10" s="504" t="str">
        <v>Not Declared</v>
      </c>
      <c r="J10" s="505" t="str">
        <v>Oxford City AC</v>
      </c>
      <c r="K10" s="507"/>
    </row>
    <row r="11" spans="1:11" s="519" customFormat="1" ht="29.25" customHeight="1">
      <c r="A11" s="520"/>
      <c r="B11" s="506">
        <v>5</v>
      </c>
      <c r="C11" s="503" t="str">
        <v>R</v>
      </c>
      <c r="D11" s="504" t="str">
        <v>Not Declared</v>
      </c>
      <c r="E11" s="505" t="str">
        <v>Radley AC</v>
      </c>
      <c r="F11" s="502"/>
      <c r="G11" s="506">
        <v>5</v>
      </c>
      <c r="H11" s="503" t="str">
        <v>RR</v>
      </c>
      <c r="I11" s="504" t="str">
        <v>Not Declared</v>
      </c>
      <c r="J11" s="505" t="str">
        <v>Radley AC</v>
      </c>
      <c r="K11" s="507"/>
    </row>
    <row r="12" spans="1:11" s="519" customFormat="1" ht="29.25" customHeight="1">
      <c r="A12" s="520"/>
      <c r="B12" s="506">
        <v>6</v>
      </c>
      <c r="C12" s="503" t="str">
        <v>H</v>
      </c>
      <c r="D12" s="504" t="str">
        <v>Not Declared</v>
      </c>
      <c r="E12" s="505" t="str">
        <v>White Horse Harriers</v>
      </c>
      <c r="F12" s="502"/>
      <c r="G12" s="506">
        <v>6</v>
      </c>
      <c r="H12" s="503" t="str">
        <v>HH</v>
      </c>
      <c r="I12" s="504" t="str">
        <v>Not Declared</v>
      </c>
      <c r="J12" s="505" t="str">
        <v>White Horse Harriers</v>
      </c>
      <c r="K12" s="507"/>
    </row>
    <row r="13" spans="1:11" s="519" customFormat="1" ht="29.25" customHeight="1">
      <c r="A13" s="520"/>
      <c r="B13" s="506">
        <v>7</v>
      </c>
      <c r="C13" s="503" t="str">
        <v>W</v>
      </c>
      <c r="D13" s="504" t="str">
        <v>Not Declared</v>
      </c>
      <c r="E13" s="505" t="str">
        <v>Witney Road Runners</v>
      </c>
      <c r="F13" s="502"/>
      <c r="G13" s="506">
        <v>7</v>
      </c>
      <c r="H13" s="503" t="str">
        <v>WW</v>
      </c>
      <c r="I13" s="504" t="str">
        <v>Not Declared</v>
      </c>
      <c r="J13" s="505" t="str">
        <v>Witney Road Runners</v>
      </c>
      <c r="K13" s="507"/>
    </row>
    <row r="14" spans="1:11" s="519" customFormat="1" ht="29.25" customHeight="1">
      <c r="A14" s="520"/>
      <c r="B14" s="510">
        <v>8</v>
      </c>
      <c r="C14" s="196" t="str">
        <v>B</v>
      </c>
      <c r="D14" s="508" t="str">
        <v>Not Declared</v>
      </c>
      <c r="E14" s="509" t="str">
        <v>Bicester AC</v>
      </c>
      <c r="F14" s="502"/>
      <c r="G14" s="510">
        <v>8</v>
      </c>
      <c r="H14" s="196" t="str">
        <v>BB</v>
      </c>
      <c r="I14" s="508" t="str">
        <v>Not Declared</v>
      </c>
      <c r="J14" s="509" t="str">
        <v>Bicester AC</v>
      </c>
      <c r="K14" s="507"/>
    </row>
    <row r="15" spans="1:11" s="519" customFormat="1" ht="29.25" customHeight="1">
      <c r="A15" s="520"/>
      <c r="B15" s="503"/>
      <c r="C15" s="503"/>
      <c r="D15" s="503"/>
      <c r="E15" s="503"/>
      <c r="F15" s="502"/>
      <c r="G15" s="502"/>
      <c r="H15" s="502"/>
      <c r="I15" s="502"/>
      <c r="J15" s="502"/>
      <c r="K15" s="511"/>
    </row>
    <row r="16" spans="1:11" s="519" customFormat="1" ht="29.25" customHeight="1">
      <c r="A16" s="520"/>
      <c r="B16" s="1024" t="s">
        <v>376</v>
      </c>
      <c r="C16" s="1025"/>
      <c r="D16" s="1025"/>
      <c r="E16" s="1026"/>
      <c r="F16" s="502"/>
      <c r="G16" s="1024" t="s">
        <v>377</v>
      </c>
      <c r="H16" s="1025"/>
      <c r="I16" s="1025"/>
      <c r="J16" s="1026"/>
      <c r="K16" s="521"/>
    </row>
    <row r="17" spans="1:11" s="519" customFormat="1" ht="29.25" customHeight="1">
      <c r="A17" s="520"/>
      <c r="B17" s="506">
        <v>1</v>
      </c>
      <c r="C17" s="502" t="str" cm="1">
        <f t="array" ref="C17:E17">_xlfn.LET(_xlpm.error, _xlfn.HSTACK("","No athletes",""),_xlpm.result, IFERROR(_xlfn.TAKE(_xlfn.DROP(_xlfn.LET(_xlpm.a,_xlfn.CHOOSECOLS(DataCalcs!AA347:AD384,1,3,4),_xlfn._xlws.FILTER(_xlpm.a,_xlfn.CHOOSECOLS(_xlpm.a,2)&lt;&gt;"Not Declared","")),0),8),_xlpm.error), IF(_xlpm.result=_xlfn.HSTACK("","",""), _xlpm.error, _xlpm.result))</f>
        <v/>
      </c>
      <c r="D17" s="512" t="str">
        <v>No athletes</v>
      </c>
      <c r="E17" s="513" t="str">
        <v/>
      </c>
      <c r="F17" s="502"/>
      <c r="G17" s="506">
        <v>1</v>
      </c>
      <c r="H17" s="502" t="str" cm="1">
        <f t="array" ref="H17:J17">_xlfn.LET(_xlpm.error, _xlfn.HSTACK("","No athletes",""),_xlpm.result, IFERROR(_xlfn.TAKE(_xlfn.DROP(_xlfn.LET(_xlpm.a,_xlfn.CHOOSECOLS(DataCalcs!AA347:AD384,1,3,4),_xlfn._xlws.FILTER(_xlpm.a,_xlfn.CHOOSECOLS(_xlpm.a,2)&lt;&gt;"Not Declared","")),8),8),_xlpm.error), IF(_xlpm.result=_xlfn.HSTACK("","",""), _xlpm.error, _xlpm.result))</f>
        <v/>
      </c>
      <c r="I17" s="512" t="str">
        <v>No athletes</v>
      </c>
      <c r="J17" s="513" t="str">
        <v/>
      </c>
      <c r="K17" s="514"/>
    </row>
    <row r="18" spans="1:11" s="519" customFormat="1" ht="29.25" customHeight="1">
      <c r="A18" s="520"/>
      <c r="B18" s="506">
        <v>2</v>
      </c>
      <c r="C18" s="502"/>
      <c r="D18" s="512"/>
      <c r="E18" s="513"/>
      <c r="F18" s="502"/>
      <c r="G18" s="506">
        <v>2</v>
      </c>
      <c r="H18" s="503"/>
      <c r="I18" s="504"/>
      <c r="J18" s="513"/>
      <c r="K18" s="514"/>
    </row>
    <row r="19" spans="1:11" s="519" customFormat="1" ht="29.25" customHeight="1">
      <c r="A19" s="520"/>
      <c r="B19" s="506">
        <v>3</v>
      </c>
      <c r="C19" s="502"/>
      <c r="D19" s="512"/>
      <c r="E19" s="513"/>
      <c r="F19" s="502"/>
      <c r="G19" s="506">
        <v>3</v>
      </c>
      <c r="H19" s="503"/>
      <c r="I19" s="504"/>
      <c r="J19" s="513"/>
      <c r="K19" s="514"/>
    </row>
    <row r="20" spans="1:11" s="519" customFormat="1" ht="29.25" customHeight="1">
      <c r="A20" s="520"/>
      <c r="B20" s="506">
        <v>4</v>
      </c>
      <c r="C20" s="502"/>
      <c r="D20" s="512"/>
      <c r="E20" s="513"/>
      <c r="F20" s="502"/>
      <c r="G20" s="506">
        <v>4</v>
      </c>
      <c r="H20" s="503"/>
      <c r="I20" s="504"/>
      <c r="J20" s="513"/>
      <c r="K20" s="514"/>
    </row>
    <row r="21" spans="1:11" s="519" customFormat="1" ht="29.25" customHeight="1">
      <c r="A21" s="520"/>
      <c r="B21" s="506">
        <v>5</v>
      </c>
      <c r="C21" s="502"/>
      <c r="D21" s="512"/>
      <c r="E21" s="513"/>
      <c r="F21" s="502"/>
      <c r="G21" s="506">
        <v>5</v>
      </c>
      <c r="H21" s="503"/>
      <c r="I21" s="504"/>
      <c r="J21" s="513"/>
      <c r="K21" s="514"/>
    </row>
    <row r="22" spans="1:11" s="519" customFormat="1" ht="29.25" customHeight="1">
      <c r="A22" s="520"/>
      <c r="B22" s="506">
        <v>6</v>
      </c>
      <c r="C22" s="502"/>
      <c r="D22" s="512"/>
      <c r="E22" s="513"/>
      <c r="F22" s="502"/>
      <c r="G22" s="506">
        <v>6</v>
      </c>
      <c r="H22" s="503"/>
      <c r="I22" s="504"/>
      <c r="J22" s="513"/>
      <c r="K22" s="514"/>
    </row>
    <row r="23" spans="1:11" s="519" customFormat="1" ht="29.25" customHeight="1">
      <c r="A23" s="520"/>
      <c r="B23" s="506">
        <v>7</v>
      </c>
      <c r="C23" s="502"/>
      <c r="D23" s="512"/>
      <c r="E23" s="513"/>
      <c r="F23" s="502"/>
      <c r="G23" s="506">
        <v>7</v>
      </c>
      <c r="H23" s="503"/>
      <c r="I23" s="504"/>
      <c r="J23" s="513"/>
      <c r="K23" s="514"/>
    </row>
    <row r="24" spans="1:11" s="519" customFormat="1" ht="29.25" customHeight="1">
      <c r="A24" s="520"/>
      <c r="B24" s="510">
        <v>8</v>
      </c>
      <c r="C24" s="515"/>
      <c r="D24" s="516"/>
      <c r="E24" s="517"/>
      <c r="F24" s="502"/>
      <c r="G24" s="510">
        <v>8</v>
      </c>
      <c r="H24" s="196"/>
      <c r="I24" s="508"/>
      <c r="J24" s="517"/>
      <c r="K24" s="514"/>
    </row>
    <row r="25" spans="1:11" s="519" customFormat="1" ht="29.25" customHeight="1">
      <c r="A25" s="520"/>
      <c r="B25" s="503"/>
      <c r="C25" s="503"/>
      <c r="D25" s="503"/>
      <c r="E25" s="503"/>
      <c r="F25" s="502"/>
      <c r="G25" s="502"/>
      <c r="H25" s="502"/>
      <c r="I25" s="502"/>
      <c r="J25" s="502"/>
      <c r="K25" s="511"/>
    </row>
    <row r="26" spans="1:11" s="519" customFormat="1" ht="29.25" customHeight="1">
      <c r="A26" s="520"/>
      <c r="B26" s="1024" t="s">
        <v>378</v>
      </c>
      <c r="C26" s="1025"/>
      <c r="D26" s="1025"/>
      <c r="E26" s="1026"/>
      <c r="F26" s="502"/>
      <c r="G26" s="1032" t="s">
        <v>379</v>
      </c>
      <c r="H26" s="1033"/>
      <c r="I26" s="1033"/>
      <c r="J26" s="1034"/>
      <c r="K26" s="521"/>
    </row>
    <row r="27" spans="1:11" s="519" customFormat="1" ht="29.25" customHeight="1">
      <c r="A27" s="520"/>
      <c r="B27" s="506">
        <v>1</v>
      </c>
      <c r="C27" s="502" t="str" cm="1">
        <f t="array" ref="C27:E27">_xlfn.LET(_xlpm.error, _xlfn.HSTACK("","No athletes",""),_xlpm.result, IFERROR(_xlfn.TAKE(_xlfn.DROP(_xlfn.LET(_xlpm.a,_xlfn.CHOOSECOLS(DataCalcs!AA347:AD384,1,3,4),_xlfn._xlws.FILTER(_xlpm.a,_xlfn.CHOOSECOLS(_xlpm.a,2)&lt;&gt;"Not Declared","")),16),8),_xlpm.error), IF(_xlpm.result=_xlfn.HSTACK("","",""), _xlpm.error, _xlpm.result))</f>
        <v/>
      </c>
      <c r="D27" s="512" t="str">
        <v>No athletes</v>
      </c>
      <c r="E27" s="513" t="str">
        <v/>
      </c>
      <c r="F27" s="502"/>
      <c r="G27" s="506">
        <v>1</v>
      </c>
      <c r="H27" s="502" t="str" cm="1">
        <f t="array" ref="H27:J27">_xlfn.LET(_xlpm.error, _xlfn.HSTACK("","No athletes",""),_xlpm.result, IFERROR(_xlfn.TAKE(_xlfn.DROP(_xlfn.LET(_xlpm.a,_xlfn.CHOOSECOLS(DataCalcs!AA347:AD384,1,3,4),_xlfn._xlws.FILTER(_xlpm.a,_xlfn.CHOOSECOLS(_xlpm.a,2)&lt;&gt;"Not Declared","")),24),8),_xlpm.error), IF(_xlpm.result=_xlfn.HSTACK("","",""), _xlpm.error, _xlpm.result))</f>
        <v/>
      </c>
      <c r="I27" s="512" t="str">
        <v>No athletes</v>
      </c>
      <c r="J27" s="513" t="str">
        <v/>
      </c>
      <c r="K27" s="514"/>
    </row>
    <row r="28" spans="1:11" s="519" customFormat="1" ht="29.25" customHeight="1">
      <c r="A28" s="520"/>
      <c r="B28" s="506">
        <v>2</v>
      </c>
      <c r="C28" s="502"/>
      <c r="D28" s="512"/>
      <c r="E28" s="513"/>
      <c r="F28" s="502"/>
      <c r="G28" s="506">
        <v>2</v>
      </c>
      <c r="H28" s="503"/>
      <c r="I28" s="504"/>
      <c r="J28" s="513"/>
      <c r="K28" s="514"/>
    </row>
    <row r="29" spans="1:11" s="519" customFormat="1" ht="29.25" customHeight="1">
      <c r="A29" s="520"/>
      <c r="B29" s="506">
        <v>3</v>
      </c>
      <c r="C29" s="502"/>
      <c r="D29" s="512"/>
      <c r="E29" s="513"/>
      <c r="F29" s="502"/>
      <c r="G29" s="506">
        <v>3</v>
      </c>
      <c r="H29" s="503"/>
      <c r="I29" s="504"/>
      <c r="J29" s="513"/>
      <c r="K29" s="514"/>
    </row>
    <row r="30" spans="1:11" s="519" customFormat="1" ht="29.25" customHeight="1">
      <c r="A30" s="520"/>
      <c r="B30" s="506">
        <v>4</v>
      </c>
      <c r="C30" s="502"/>
      <c r="D30" s="512"/>
      <c r="E30" s="513"/>
      <c r="F30" s="502"/>
      <c r="G30" s="506">
        <v>4</v>
      </c>
      <c r="H30" s="503"/>
      <c r="I30" s="504"/>
      <c r="J30" s="513"/>
      <c r="K30" s="514"/>
    </row>
    <row r="31" spans="1:11" s="519" customFormat="1" ht="29.25" customHeight="1">
      <c r="A31" s="520"/>
      <c r="B31" s="506">
        <v>5</v>
      </c>
      <c r="C31" s="502"/>
      <c r="D31" s="512"/>
      <c r="E31" s="513"/>
      <c r="F31" s="502"/>
      <c r="G31" s="506">
        <v>5</v>
      </c>
      <c r="H31" s="503"/>
      <c r="I31" s="504"/>
      <c r="J31" s="513"/>
      <c r="K31" s="514"/>
    </row>
    <row r="32" spans="1:11" s="519" customFormat="1" ht="29.25" customHeight="1">
      <c r="A32" s="520"/>
      <c r="B32" s="506">
        <v>6</v>
      </c>
      <c r="C32" s="502"/>
      <c r="D32" s="512"/>
      <c r="E32" s="513"/>
      <c r="F32" s="502"/>
      <c r="G32" s="506">
        <v>6</v>
      </c>
      <c r="H32" s="503"/>
      <c r="I32" s="504"/>
      <c r="J32" s="513"/>
      <c r="K32" s="514"/>
    </row>
    <row r="33" spans="1:11" s="519" customFormat="1" ht="29.25" customHeight="1">
      <c r="A33" s="520"/>
      <c r="B33" s="506">
        <v>7</v>
      </c>
      <c r="C33" s="502"/>
      <c r="D33" s="512"/>
      <c r="E33" s="513"/>
      <c r="F33" s="502"/>
      <c r="G33" s="506">
        <v>7</v>
      </c>
      <c r="H33" s="503"/>
      <c r="I33" s="504"/>
      <c r="J33" s="513"/>
      <c r="K33" s="514"/>
    </row>
    <row r="34" spans="1:11" s="519" customFormat="1" ht="29.25" customHeight="1">
      <c r="A34" s="520"/>
      <c r="B34" s="510">
        <v>8</v>
      </c>
      <c r="C34" s="515"/>
      <c r="D34" s="516"/>
      <c r="E34" s="517"/>
      <c r="F34" s="502"/>
      <c r="G34" s="510">
        <v>8</v>
      </c>
      <c r="H34" s="196"/>
      <c r="I34" s="508"/>
      <c r="J34" s="517"/>
      <c r="K34" s="514"/>
    </row>
    <row r="35" spans="1:11" s="519" customFormat="1" ht="29.25" customHeight="1">
      <c r="A35" s="520"/>
      <c r="B35" s="1022" t="str" cm="1">
        <f t="array" ref="B35">IFERROR(_xlfn.LET(_xlpm.a,_xlfn.CHOOSECOLS(DataCalcs!AA347:AD384,1,3,4),
_xlpm.filtered,_xlfn.DROP(_xlfn._xlws.FILTER(_xlpm.a,INDEX(_xlpm.a,,2)&lt;&gt;"Not Declared"),32),
_xlpm.rowStrings,_xlfn.BYROW(_xlpm.filtered,_xlfn.LAMBDA(_xlpm.r,_xlfn.TEXTJOIN(" - ",,_xlpm.r))),ROWS(_xlpm.filtered)&amp;" Remaining athletes: "&amp;
_xlfn.TEXTJOIN(", ",,_xlpm.rowStrings)
),"")</f>
        <v/>
      </c>
      <c r="C35" s="1022"/>
      <c r="D35" s="1022"/>
      <c r="E35" s="1022"/>
      <c r="F35" s="1022"/>
      <c r="G35" s="1022"/>
      <c r="H35" s="1022"/>
      <c r="I35" s="1022"/>
      <c r="J35" s="1022"/>
      <c r="K35" s="511"/>
    </row>
    <row r="36" spans="1:11" s="519" customFormat="1" ht="29.25" customHeight="1" thickBot="1">
      <c r="A36" s="522"/>
      <c r="B36" s="1023"/>
      <c r="C36" s="1023"/>
      <c r="D36" s="1023"/>
      <c r="E36" s="1023"/>
      <c r="F36" s="1023"/>
      <c r="G36" s="1023"/>
      <c r="H36" s="1023"/>
      <c r="I36" s="1023"/>
      <c r="J36" s="1023"/>
      <c r="K36" s="518"/>
    </row>
    <row r="37" spans="1:11" ht="29.25" customHeight="1" thickBot="1">
      <c r="A37" s="498"/>
      <c r="D37" s="498"/>
      <c r="E37" s="498"/>
      <c r="H37" s="71"/>
      <c r="I37" s="71"/>
      <c r="J37" s="70"/>
      <c r="K37" s="63"/>
    </row>
    <row r="38" spans="1:11" ht="40" customHeight="1" thickBot="1">
      <c r="A38" s="1029" t="str">
        <f>"  "&amp; TEXT(DataTables!$Q$16, "hh:mm") &amp; " - U14 Boys - " &amp; DataTables!$B$16 &amp; "  " &amp; DataTables!$P$16 &amp; " athletes  Record: " &amp; TEXT(DataTables!$N$16, "m:ss.00")</f>
        <v xml:space="preserve">  10:10 - U14 Boys - 1500m  0 athletes  Record: 4:35.80</v>
      </c>
      <c r="B38" s="1030"/>
      <c r="C38" s="1030"/>
      <c r="D38" s="1030"/>
      <c r="E38" s="1030"/>
      <c r="F38" s="1030"/>
      <c r="G38" s="1030"/>
      <c r="H38" s="1030"/>
      <c r="I38" s="1030"/>
      <c r="J38" s="1030"/>
      <c r="K38" s="1031"/>
    </row>
    <row r="39" spans="1:11" s="519" customFormat="1" ht="29.25" customHeight="1">
      <c r="A39" s="500"/>
      <c r="B39" s="501"/>
      <c r="C39" s="501"/>
      <c r="D39" s="501"/>
      <c r="E39" s="501"/>
      <c r="F39" s="501"/>
      <c r="G39" s="501"/>
      <c r="H39" s="501"/>
      <c r="I39" s="501"/>
      <c r="J39" s="501"/>
      <c r="K39" s="511"/>
    </row>
    <row r="40" spans="1:11" s="519" customFormat="1" ht="29.25" customHeight="1">
      <c r="A40" s="520"/>
      <c r="B40" s="1024" t="s">
        <v>324</v>
      </c>
      <c r="C40" s="1025"/>
      <c r="D40" s="1025"/>
      <c r="E40" s="1026"/>
      <c r="F40" s="502"/>
      <c r="G40" s="1024" t="s">
        <v>325</v>
      </c>
      <c r="H40" s="1025"/>
      <c r="I40" s="1025"/>
      <c r="J40" s="1026"/>
      <c r="K40" s="521"/>
    </row>
    <row r="41" spans="1:11" s="519" customFormat="1" ht="29.25" customHeight="1">
      <c r="A41" s="520"/>
      <c r="B41" s="506">
        <v>1</v>
      </c>
      <c r="C41" s="503" t="str" cm="1">
        <f t="array" ref="C41:E48">_xlfn.LET(_xlpm.a,_xlfn.ANCHORARRAY(DataCalcs!BP2),_xlfn._xlws.FILTER(_xlpm.a,NOT(ISNA(_xlfn.CHOOSECOLS(_xlpm.a,1)))))</f>
        <v>B</v>
      </c>
      <c r="D41" s="504" t="str">
        <v>Not Declared</v>
      </c>
      <c r="E41" s="505" t="str">
        <v>Bicester AC</v>
      </c>
      <c r="F41" s="502"/>
      <c r="G41" s="506">
        <v>1</v>
      </c>
      <c r="H41" s="503" t="str" cm="1">
        <f t="array" ref="H41:J48">_xlfn.LET(_xlpm.a,_xlfn.ANCHORARRAY(DataCalcs!BP10),_xlfn._xlws.FILTER(_xlpm.a,NOT(ISNA(_xlfn.CHOOSECOLS(_xlpm.a,1)))))</f>
        <v>BB</v>
      </c>
      <c r="I41" s="504" t="str">
        <v>Not Declared</v>
      </c>
      <c r="J41" s="505" t="str">
        <v>Bicester AC</v>
      </c>
      <c r="K41" s="507"/>
    </row>
    <row r="42" spans="1:11" s="519" customFormat="1" ht="29.25" customHeight="1">
      <c r="A42" s="520"/>
      <c r="B42" s="506">
        <v>2</v>
      </c>
      <c r="C42" s="503" t="str">
        <v>H</v>
      </c>
      <c r="D42" s="504" t="str">
        <v>Not Declared</v>
      </c>
      <c r="E42" s="505" t="str">
        <v>White Horse Harriers</v>
      </c>
      <c r="F42" s="502"/>
      <c r="G42" s="506">
        <v>2</v>
      </c>
      <c r="H42" s="503" t="str">
        <v>HH</v>
      </c>
      <c r="I42" s="504" t="str">
        <v>Not Declared</v>
      </c>
      <c r="J42" s="505" t="str">
        <v>White Horse Harriers</v>
      </c>
      <c r="K42" s="507"/>
    </row>
    <row r="43" spans="1:11" s="519" customFormat="1" ht="29.25" customHeight="1">
      <c r="A43" s="520"/>
      <c r="B43" s="506">
        <v>3</v>
      </c>
      <c r="C43" s="503" t="str">
        <v>A</v>
      </c>
      <c r="D43" s="504" t="str">
        <v>Not Declared</v>
      </c>
      <c r="E43" s="505" t="str">
        <v>Abingdon AC</v>
      </c>
      <c r="F43" s="502"/>
      <c r="G43" s="506">
        <v>3</v>
      </c>
      <c r="H43" s="503" t="str">
        <v>AA</v>
      </c>
      <c r="I43" s="504" t="str">
        <v>Not Declared</v>
      </c>
      <c r="J43" s="505" t="str">
        <v>Abingdon AC</v>
      </c>
      <c r="K43" s="507"/>
    </row>
    <row r="44" spans="1:11" s="519" customFormat="1" ht="29.25" customHeight="1">
      <c r="A44" s="520"/>
      <c r="B44" s="506">
        <v>4</v>
      </c>
      <c r="C44" s="503" t="str">
        <v>X</v>
      </c>
      <c r="D44" s="504" t="str">
        <v>Not Declared</v>
      </c>
      <c r="E44" s="505" t="str">
        <v>Team Kennet</v>
      </c>
      <c r="F44" s="502"/>
      <c r="G44" s="506">
        <v>4</v>
      </c>
      <c r="H44" s="503" t="str">
        <v>XX</v>
      </c>
      <c r="I44" s="504" t="str">
        <v>Not Declared</v>
      </c>
      <c r="J44" s="505" t="str">
        <v>Team Kennet</v>
      </c>
      <c r="K44" s="507"/>
    </row>
    <row r="45" spans="1:11" s="519" customFormat="1" ht="29.25" customHeight="1">
      <c r="A45" s="520"/>
      <c r="B45" s="506">
        <v>5</v>
      </c>
      <c r="C45" s="503" t="str">
        <v>W</v>
      </c>
      <c r="D45" s="504" t="str">
        <v>Not Declared</v>
      </c>
      <c r="E45" s="505" t="str">
        <v>Witney Road Runners</v>
      </c>
      <c r="F45" s="502"/>
      <c r="G45" s="506">
        <v>5</v>
      </c>
      <c r="H45" s="503" t="str">
        <v>WW</v>
      </c>
      <c r="I45" s="504" t="str">
        <v>Not Declared</v>
      </c>
      <c r="J45" s="505" t="str">
        <v>Witney Road Runners</v>
      </c>
      <c r="K45" s="507"/>
    </row>
    <row r="46" spans="1:11" s="519" customFormat="1" ht="29.25" customHeight="1">
      <c r="A46" s="520"/>
      <c r="B46" s="506">
        <v>6</v>
      </c>
      <c r="C46" s="503" t="str">
        <v>N</v>
      </c>
      <c r="D46" s="504" t="str">
        <v>Not Declared</v>
      </c>
      <c r="E46" s="505" t="str">
        <v>Banbury Harriers AC</v>
      </c>
      <c r="F46" s="502"/>
      <c r="G46" s="506">
        <v>6</v>
      </c>
      <c r="H46" s="503" t="str">
        <v>NN</v>
      </c>
      <c r="I46" s="504" t="str">
        <v>Not Declared</v>
      </c>
      <c r="J46" s="505" t="str">
        <v>Banbury Harriers AC</v>
      </c>
      <c r="K46" s="507"/>
    </row>
    <row r="47" spans="1:11" s="519" customFormat="1" ht="29.25" customHeight="1">
      <c r="A47" s="520"/>
      <c r="B47" s="506">
        <v>7</v>
      </c>
      <c r="C47" s="503" t="str">
        <v>O</v>
      </c>
      <c r="D47" s="504" t="str">
        <v>Not Declared</v>
      </c>
      <c r="E47" s="505" t="str">
        <v>Oxford City AC</v>
      </c>
      <c r="F47" s="502"/>
      <c r="G47" s="506">
        <v>7</v>
      </c>
      <c r="H47" s="503" t="str">
        <v>OO</v>
      </c>
      <c r="I47" s="504" t="str">
        <v>Not Declared</v>
      </c>
      <c r="J47" s="505" t="str">
        <v>Oxford City AC</v>
      </c>
      <c r="K47" s="507"/>
    </row>
    <row r="48" spans="1:11" s="519" customFormat="1" ht="29.25" customHeight="1">
      <c r="A48" s="520"/>
      <c r="B48" s="510">
        <v>8</v>
      </c>
      <c r="C48" s="196" t="str">
        <v>R</v>
      </c>
      <c r="D48" s="508" t="str">
        <v>Not Declared</v>
      </c>
      <c r="E48" s="509" t="str">
        <v>Radley AC</v>
      </c>
      <c r="F48" s="502"/>
      <c r="G48" s="510">
        <v>8</v>
      </c>
      <c r="H48" s="196" t="str">
        <v>RR</v>
      </c>
      <c r="I48" s="508" t="str">
        <v>Not Declared</v>
      </c>
      <c r="J48" s="509" t="str">
        <v>Radley AC</v>
      </c>
      <c r="K48" s="507"/>
    </row>
    <row r="49" spans="1:11" s="519" customFormat="1" ht="29.25" customHeight="1">
      <c r="A49" s="520"/>
      <c r="B49" s="503"/>
      <c r="C49" s="503"/>
      <c r="D49" s="503"/>
      <c r="E49" s="503"/>
      <c r="F49" s="502"/>
      <c r="G49" s="502"/>
      <c r="H49" s="502"/>
      <c r="I49" s="502"/>
      <c r="J49" s="502"/>
      <c r="K49" s="511"/>
    </row>
    <row r="50" spans="1:11" s="519" customFormat="1" ht="29.25" customHeight="1">
      <c r="A50" s="520"/>
      <c r="B50" s="1024" t="s">
        <v>376</v>
      </c>
      <c r="C50" s="1025"/>
      <c r="D50" s="1025"/>
      <c r="E50" s="1026"/>
      <c r="F50" s="502"/>
      <c r="G50" s="1024" t="s">
        <v>377</v>
      </c>
      <c r="H50" s="1025"/>
      <c r="I50" s="1025"/>
      <c r="J50" s="1026"/>
      <c r="K50" s="521"/>
    </row>
    <row r="51" spans="1:11" s="519" customFormat="1" ht="29.25" customHeight="1">
      <c r="A51" s="520"/>
      <c r="B51" s="506">
        <v>1</v>
      </c>
      <c r="C51" s="523" t="str" cm="1">
        <f t="array" ref="C51:E51">_xlfn.LET(_xlpm.error, _xlfn.HSTACK("","No athletes",""),_xlpm.result, IFERROR(_xlfn.TAKE(_xlfn.DROP(_xlfn.LET(_xlpm.a,_xlfn.CHOOSECOLS(DataCalcs!BO18:BR55,1,3,4),_xlfn._xlws.FILTER(_xlpm.a,_xlfn.CHOOSECOLS(_xlpm.a,2)&lt;&gt;"Not Declared","")),0),8),_xlpm.error), IF(_xlpm.result=_xlfn.HSTACK("","",""), _xlpm.error, _xlpm.result))</f>
        <v/>
      </c>
      <c r="D51" s="512" t="str">
        <v>No athletes</v>
      </c>
      <c r="E51" s="513" t="str">
        <v/>
      </c>
      <c r="F51" s="502"/>
      <c r="G51" s="506">
        <v>1</v>
      </c>
      <c r="H51" s="502" t="str" cm="1">
        <f t="array" ref="H51:J51">_xlfn.LET(_xlpm.error, _xlfn.HSTACK("","No athletes",""),_xlpm.result, IFERROR(_xlfn.TAKE(_xlfn.DROP(_xlfn.LET(_xlpm.a,_xlfn.CHOOSECOLS(DataCalcs!BO18:BR55,1,3,4),_xlfn._xlws.FILTER(_xlpm.a,_xlfn.CHOOSECOLS(_xlpm.a,2)&lt;&gt;"Not Declared","")),8),8),_xlpm.error), IF(_xlpm.result=_xlfn.HSTACK("","",""), _xlpm.error, _xlpm.result))</f>
        <v/>
      </c>
      <c r="I51" s="512" t="str">
        <v>No athletes</v>
      </c>
      <c r="J51" s="513" t="str">
        <v/>
      </c>
      <c r="K51" s="514"/>
    </row>
    <row r="52" spans="1:11" s="519" customFormat="1" ht="29.25" customHeight="1">
      <c r="A52" s="520"/>
      <c r="B52" s="506">
        <v>2</v>
      </c>
      <c r="C52" s="502"/>
      <c r="D52" s="512"/>
      <c r="E52" s="513"/>
      <c r="F52" s="502"/>
      <c r="G52" s="506">
        <v>2</v>
      </c>
      <c r="H52" s="503"/>
      <c r="I52" s="504"/>
      <c r="J52" s="513"/>
      <c r="K52" s="514"/>
    </row>
    <row r="53" spans="1:11" s="519" customFormat="1" ht="29.25" customHeight="1">
      <c r="A53" s="520"/>
      <c r="B53" s="506">
        <v>3</v>
      </c>
      <c r="C53" s="502"/>
      <c r="D53" s="512"/>
      <c r="E53" s="513"/>
      <c r="F53" s="502"/>
      <c r="G53" s="506">
        <v>3</v>
      </c>
      <c r="H53" s="503"/>
      <c r="I53" s="504"/>
      <c r="J53" s="513"/>
      <c r="K53" s="514"/>
    </row>
    <row r="54" spans="1:11" s="519" customFormat="1" ht="29.25" customHeight="1">
      <c r="A54" s="520"/>
      <c r="B54" s="506">
        <v>4</v>
      </c>
      <c r="C54" s="502"/>
      <c r="D54" s="512"/>
      <c r="E54" s="513"/>
      <c r="F54" s="502"/>
      <c r="G54" s="506">
        <v>4</v>
      </c>
      <c r="H54" s="503"/>
      <c r="I54" s="504"/>
      <c r="J54" s="513"/>
      <c r="K54" s="514"/>
    </row>
    <row r="55" spans="1:11" s="519" customFormat="1" ht="29.25" customHeight="1">
      <c r="A55" s="520"/>
      <c r="B55" s="506">
        <v>5</v>
      </c>
      <c r="C55" s="502"/>
      <c r="D55" s="512"/>
      <c r="E55" s="513"/>
      <c r="F55" s="502"/>
      <c r="G55" s="506">
        <v>5</v>
      </c>
      <c r="H55" s="503"/>
      <c r="I55" s="504"/>
      <c r="J55" s="513"/>
      <c r="K55" s="514"/>
    </row>
    <row r="56" spans="1:11" s="519" customFormat="1" ht="29.25" customHeight="1">
      <c r="A56" s="520"/>
      <c r="B56" s="506">
        <v>6</v>
      </c>
      <c r="C56" s="502"/>
      <c r="D56" s="512"/>
      <c r="E56" s="513"/>
      <c r="F56" s="502"/>
      <c r="G56" s="506">
        <v>6</v>
      </c>
      <c r="H56" s="503"/>
      <c r="I56" s="504"/>
      <c r="J56" s="513"/>
      <c r="K56" s="514"/>
    </row>
    <row r="57" spans="1:11" s="519" customFormat="1" ht="29.25" customHeight="1">
      <c r="A57" s="520"/>
      <c r="B57" s="506">
        <v>7</v>
      </c>
      <c r="C57" s="502"/>
      <c r="D57" s="512"/>
      <c r="E57" s="513"/>
      <c r="F57" s="502"/>
      <c r="G57" s="506">
        <v>7</v>
      </c>
      <c r="H57" s="503"/>
      <c r="I57" s="504"/>
      <c r="J57" s="513"/>
      <c r="K57" s="514"/>
    </row>
    <row r="58" spans="1:11" s="519" customFormat="1" ht="29.25" customHeight="1">
      <c r="A58" s="520"/>
      <c r="B58" s="510">
        <v>8</v>
      </c>
      <c r="C58" s="515"/>
      <c r="D58" s="516"/>
      <c r="E58" s="517"/>
      <c r="F58" s="502"/>
      <c r="G58" s="510">
        <v>8</v>
      </c>
      <c r="H58" s="196"/>
      <c r="I58" s="508"/>
      <c r="J58" s="517"/>
      <c r="K58" s="514"/>
    </row>
    <row r="59" spans="1:11" s="519" customFormat="1" ht="29.25" customHeight="1">
      <c r="A59" s="520"/>
      <c r="B59" s="503"/>
      <c r="C59" s="503"/>
      <c r="D59" s="503"/>
      <c r="E59" s="503"/>
      <c r="F59" s="502"/>
      <c r="G59" s="502"/>
      <c r="H59" s="502"/>
      <c r="I59" s="502"/>
      <c r="J59" s="502"/>
      <c r="K59" s="511"/>
    </row>
    <row r="60" spans="1:11" s="519" customFormat="1" ht="29.25" customHeight="1">
      <c r="A60" s="520"/>
      <c r="B60" s="1024" t="s">
        <v>378</v>
      </c>
      <c r="C60" s="1025"/>
      <c r="D60" s="1025"/>
      <c r="E60" s="1026"/>
      <c r="F60" s="502"/>
      <c r="G60" s="1032" t="s">
        <v>379</v>
      </c>
      <c r="H60" s="1033"/>
      <c r="I60" s="1033"/>
      <c r="J60" s="1034"/>
      <c r="K60" s="521"/>
    </row>
    <row r="61" spans="1:11" s="519" customFormat="1" ht="29.25" customHeight="1">
      <c r="A61" s="520"/>
      <c r="B61" s="506">
        <v>1</v>
      </c>
      <c r="C61" s="502" t="str" cm="1">
        <f t="array" ref="C61:E61">_xlfn.LET(_xlpm.error, _xlfn.HSTACK("","No athletes",""),_xlpm.result, IFERROR(_xlfn.TAKE(_xlfn.DROP(_xlfn.LET(_xlpm.a,_xlfn.CHOOSECOLS(DataCalcs!BO18:BR55,1,3,4),_xlfn._xlws.FILTER(_xlpm.a,_xlfn.CHOOSECOLS(_xlpm.a,2)&lt;&gt;"Not Declared","")),16),8),_xlpm.error), IF(_xlpm.result=_xlfn.HSTACK("","",""), _xlpm.error, _xlpm.result))</f>
        <v/>
      </c>
      <c r="D61" s="512" t="str">
        <v>No athletes</v>
      </c>
      <c r="E61" s="513" t="str">
        <v/>
      </c>
      <c r="F61" s="502"/>
      <c r="G61" s="506">
        <v>1</v>
      </c>
      <c r="H61" s="502" t="str" cm="1">
        <f t="array" ref="H61:J61">_xlfn.LET(_xlpm.error, _xlfn.HSTACK("","No athletes",""),_xlpm.result, IFERROR(_xlfn.TAKE(_xlfn.DROP(_xlfn.LET(_xlpm.a,_xlfn.CHOOSECOLS(DataCalcs!BO18:BR55,1,3,4),_xlfn._xlws.FILTER(_xlpm.a,_xlfn.CHOOSECOLS(_xlpm.a,2)&lt;&gt;"Not Declared","")),24),8),_xlpm.error), IF(_xlpm.result=_xlfn.HSTACK("","",""), _xlpm.error, _xlpm.result))</f>
        <v/>
      </c>
      <c r="I61" s="512" t="str">
        <v>No athletes</v>
      </c>
      <c r="J61" s="513" t="str">
        <v/>
      </c>
      <c r="K61" s="514"/>
    </row>
    <row r="62" spans="1:11" s="519" customFormat="1" ht="29.25" customHeight="1">
      <c r="A62" s="520"/>
      <c r="B62" s="506">
        <v>2</v>
      </c>
      <c r="C62" s="502"/>
      <c r="D62" s="512"/>
      <c r="E62" s="513"/>
      <c r="F62" s="502"/>
      <c r="G62" s="506">
        <v>2</v>
      </c>
      <c r="H62" s="503"/>
      <c r="I62" s="504"/>
      <c r="J62" s="513"/>
      <c r="K62" s="514"/>
    </row>
    <row r="63" spans="1:11" s="519" customFormat="1" ht="29.25" customHeight="1">
      <c r="A63" s="520"/>
      <c r="B63" s="506">
        <v>3</v>
      </c>
      <c r="C63" s="502"/>
      <c r="D63" s="512"/>
      <c r="E63" s="513"/>
      <c r="F63" s="502"/>
      <c r="G63" s="506">
        <v>3</v>
      </c>
      <c r="H63" s="503"/>
      <c r="I63" s="504"/>
      <c r="J63" s="513"/>
      <c r="K63" s="514"/>
    </row>
    <row r="64" spans="1:11" s="519" customFormat="1" ht="29.25" customHeight="1">
      <c r="A64" s="520"/>
      <c r="B64" s="506">
        <v>4</v>
      </c>
      <c r="C64" s="502"/>
      <c r="D64" s="512"/>
      <c r="E64" s="513"/>
      <c r="F64" s="502"/>
      <c r="G64" s="506">
        <v>4</v>
      </c>
      <c r="H64" s="503"/>
      <c r="I64" s="504"/>
      <c r="J64" s="513"/>
      <c r="K64" s="514"/>
    </row>
    <row r="65" spans="1:11" s="519" customFormat="1" ht="29.25" customHeight="1">
      <c r="A65" s="520"/>
      <c r="B65" s="506">
        <v>5</v>
      </c>
      <c r="C65" s="502"/>
      <c r="D65" s="512"/>
      <c r="E65" s="513"/>
      <c r="F65" s="502"/>
      <c r="G65" s="506">
        <v>5</v>
      </c>
      <c r="H65" s="503"/>
      <c r="I65" s="504"/>
      <c r="J65" s="513"/>
      <c r="K65" s="514"/>
    </row>
    <row r="66" spans="1:11" s="519" customFormat="1" ht="29.25" customHeight="1">
      <c r="A66" s="520"/>
      <c r="B66" s="506">
        <v>6</v>
      </c>
      <c r="C66" s="502"/>
      <c r="D66" s="512"/>
      <c r="E66" s="513"/>
      <c r="F66" s="502"/>
      <c r="G66" s="506">
        <v>6</v>
      </c>
      <c r="H66" s="503"/>
      <c r="I66" s="504"/>
      <c r="J66" s="513"/>
      <c r="K66" s="514"/>
    </row>
    <row r="67" spans="1:11" s="519" customFormat="1" ht="29.25" customHeight="1">
      <c r="A67" s="520"/>
      <c r="B67" s="506">
        <v>7</v>
      </c>
      <c r="C67" s="502"/>
      <c r="D67" s="512"/>
      <c r="E67" s="513"/>
      <c r="F67" s="502"/>
      <c r="G67" s="506">
        <v>7</v>
      </c>
      <c r="H67" s="503"/>
      <c r="I67" s="504"/>
      <c r="J67" s="513"/>
      <c r="K67" s="514"/>
    </row>
    <row r="68" spans="1:11" s="519" customFormat="1" ht="29.25" customHeight="1">
      <c r="A68" s="520"/>
      <c r="B68" s="510">
        <v>8</v>
      </c>
      <c r="C68" s="515"/>
      <c r="D68" s="516"/>
      <c r="E68" s="517"/>
      <c r="F68" s="502"/>
      <c r="G68" s="510">
        <v>8</v>
      </c>
      <c r="H68" s="196"/>
      <c r="I68" s="508"/>
      <c r="J68" s="517"/>
      <c r="K68" s="514"/>
    </row>
    <row r="69" spans="1:11" s="519" customFormat="1" ht="29.25" customHeight="1">
      <c r="A69" s="520"/>
      <c r="B69" s="1022" t="str" cm="1">
        <f t="array" ref="B69">IFERROR(_xlfn.LET(_xlpm.a,_xlfn.CHOOSECOLS(DataCalcs!BO18:BR55,1,3,4), _xlpm.filtered,_xlfn.DROP(_xlfn._xlws.FILTER(_xlpm.a,INDEX(_xlpm.a,,2)&lt;&gt;"Not Declared"),32),
_xlpm.rowStrings,_xlfn.BYROW(_xlpm.filtered,_xlfn.LAMBDA(_xlpm.r,_xlfn.TEXTJOIN(" - ",,_xlpm.r))),ROWS(_xlpm.filtered)&amp;" Remaining athletes: "&amp; _xlfn.TEXTJOIN(", ",,_xlpm.rowStrings)),"")</f>
        <v/>
      </c>
      <c r="C69" s="1022"/>
      <c r="D69" s="1022"/>
      <c r="E69" s="1022"/>
      <c r="F69" s="1022"/>
      <c r="G69" s="1022"/>
      <c r="H69" s="1022"/>
      <c r="I69" s="1022"/>
      <c r="J69" s="1022"/>
      <c r="K69" s="511"/>
    </row>
    <row r="70" spans="1:11" s="519" customFormat="1" ht="29.25" customHeight="1" thickBot="1">
      <c r="A70" s="522"/>
      <c r="B70" s="1023"/>
      <c r="C70" s="1023"/>
      <c r="D70" s="1023"/>
      <c r="E70" s="1023"/>
      <c r="F70" s="1023"/>
      <c r="G70" s="1023"/>
      <c r="H70" s="1023"/>
      <c r="I70" s="1023"/>
      <c r="J70" s="1023"/>
      <c r="K70" s="518"/>
    </row>
    <row r="71" spans="1:11" ht="29.25" customHeight="1">
      <c r="A71" s="498"/>
      <c r="D71" s="498"/>
      <c r="E71" s="498"/>
      <c r="H71" s="71"/>
      <c r="I71" s="71"/>
      <c r="J71" s="70"/>
      <c r="K71" s="63"/>
    </row>
    <row r="72" spans="1:11" ht="29.25" customHeight="1">
      <c r="A72" s="498"/>
      <c r="D72" s="498"/>
      <c r="E72" s="498"/>
      <c r="H72" s="71"/>
      <c r="I72" s="71"/>
      <c r="J72" s="70"/>
      <c r="K72" s="63"/>
    </row>
    <row r="73" spans="1:11" ht="29.25" customHeight="1">
      <c r="A73" s="498"/>
      <c r="D73" s="498"/>
      <c r="E73" s="498"/>
      <c r="H73" s="71"/>
      <c r="I73" s="71"/>
      <c r="J73" s="70"/>
      <c r="K73" s="63"/>
    </row>
    <row r="74" spans="1:11" ht="29.25" customHeight="1">
      <c r="A74" s="498"/>
      <c r="D74" s="498"/>
      <c r="E74" s="498"/>
      <c r="H74" s="71"/>
      <c r="I74" s="71"/>
      <c r="J74" s="70"/>
      <c r="K74" s="63"/>
    </row>
    <row r="75" spans="1:11" ht="51" customHeight="1">
      <c r="A75" s="1027" t="str">
        <f>'Read Me First'!$A$1</f>
        <v>Oxfordshire Track and Field League 2026</v>
      </c>
      <c r="B75" s="1027"/>
      <c r="C75" s="1027"/>
      <c r="D75" s="1027"/>
      <c r="E75" s="1027"/>
      <c r="F75" s="1027"/>
      <c r="G75" s="1027"/>
      <c r="H75" s="1027"/>
      <c r="I75" s="1027"/>
      <c r="J75" s="1027"/>
      <c r="K75" s="1027"/>
    </row>
    <row r="76" spans="1:11" ht="34" customHeight="1">
      <c r="A76" s="1028" t="str">
        <f>"Date: "&amp; TEXT(Boys!G3,"dd mmmm yyyy") &amp; "         Venue: "&amp; Boys!I3</f>
        <v>Date: 06 September 2026         Venue: Tilsley</v>
      </c>
      <c r="B76" s="1028"/>
      <c r="C76" s="1028"/>
      <c r="D76" s="1028"/>
      <c r="E76" s="1028"/>
      <c r="F76" s="1028"/>
      <c r="G76" s="1028"/>
      <c r="H76" s="1028"/>
      <c r="I76" s="1028"/>
      <c r="J76" s="1028"/>
      <c r="K76" s="1028"/>
    </row>
    <row r="77" spans="1:11" ht="34" customHeight="1" thickBot="1">
      <c r="A77" s="721"/>
      <c r="B77" s="721"/>
      <c r="C77" s="721"/>
      <c r="D77" s="721"/>
      <c r="E77" s="721"/>
      <c r="F77" s="721"/>
      <c r="G77" s="721"/>
      <c r="H77" s="721"/>
      <c r="I77" s="721"/>
      <c r="J77" s="721"/>
      <c r="K77" s="721"/>
    </row>
    <row r="78" spans="1:11" ht="40" customHeight="1" thickBot="1">
      <c r="A78" s="1029" t="str">
        <f>"  "&amp; TEXT(DataTables!$Q$92, "hh:mm") &amp; " - U16 Girls - " &amp; DataTables!$B$92 &amp; " " &amp; DataTables!$R$92 &amp;"  " &amp; DataTables!$P$92 &amp; " athletes  Record: " &amp; TEXT(DataTables!$N$92, "0.00")</f>
        <v xml:space="preserve">  10:20 - U16 Girls - 80mH (76.2cm/2.7kg * 8 - Black)  0 athletes  Record: 12.87</v>
      </c>
      <c r="B78" s="1030"/>
      <c r="C78" s="1030"/>
      <c r="D78" s="1030"/>
      <c r="E78" s="1030"/>
      <c r="F78" s="1030"/>
      <c r="G78" s="1030"/>
      <c r="H78" s="1030"/>
      <c r="I78" s="1030"/>
      <c r="J78" s="1030"/>
      <c r="K78" s="1031"/>
    </row>
    <row r="79" spans="1:11" s="519" customFormat="1" ht="29.25" customHeight="1">
      <c r="A79" s="500"/>
      <c r="B79" s="501"/>
      <c r="C79" s="501"/>
      <c r="D79" s="501"/>
      <c r="E79" s="501"/>
      <c r="F79" s="501"/>
      <c r="G79" s="501"/>
      <c r="H79" s="501"/>
      <c r="I79" s="501"/>
      <c r="J79" s="501"/>
      <c r="K79" s="511"/>
    </row>
    <row r="80" spans="1:11" s="519" customFormat="1" ht="29.25" customHeight="1">
      <c r="A80" s="520"/>
      <c r="B80" s="1024" t="s">
        <v>324</v>
      </c>
      <c r="C80" s="1025"/>
      <c r="D80" s="1025"/>
      <c r="E80" s="1026"/>
      <c r="F80" s="502"/>
      <c r="G80" s="1024" t="s">
        <v>325</v>
      </c>
      <c r="H80" s="1025"/>
      <c r="I80" s="1025"/>
      <c r="J80" s="1026"/>
      <c r="K80" s="521"/>
    </row>
    <row r="81" spans="1:11" s="519" customFormat="1" ht="29.25" customHeight="1">
      <c r="A81" s="520"/>
      <c r="B81" s="506">
        <v>1</v>
      </c>
      <c r="C81" s="503" t="str" cm="1">
        <f t="array" ref="C81:E88">_xlfn.LET(_xlpm.a,_xlfn.ANCHORARRAY(DataCalcs!AB413),_xlfn._xlws.FILTER(_xlpm.a,NOT(ISNA(_xlfn.CHOOSECOLS(_xlpm.a,1)))))</f>
        <v>W</v>
      </c>
      <c r="D81" s="504" t="str">
        <v>Not Declared</v>
      </c>
      <c r="E81" s="505" t="str">
        <v>Witney Road Runners</v>
      </c>
      <c r="F81" s="502"/>
      <c r="G81" s="506">
        <v>1</v>
      </c>
      <c r="H81" s="503" t="str" cm="1">
        <f t="array" ref="H81:J88">_xlfn.LET(_xlpm.a,_xlfn.ANCHORARRAY(DataCalcs!AB421),_xlfn._xlws.FILTER(_xlpm.a,NOT(ISNA(_xlfn.CHOOSECOLS(_xlpm.a,1)))))</f>
        <v>WW</v>
      </c>
      <c r="I81" s="504" t="str">
        <v>Not Declared</v>
      </c>
      <c r="J81" s="505" t="str">
        <v>Witney Road Runners</v>
      </c>
      <c r="K81" s="507"/>
    </row>
    <row r="82" spans="1:11" s="519" customFormat="1" ht="29.25" customHeight="1">
      <c r="A82" s="520"/>
      <c r="B82" s="506">
        <v>2</v>
      </c>
      <c r="C82" s="503" t="str">
        <v>B</v>
      </c>
      <c r="D82" s="504" t="str">
        <v>Not Declared</v>
      </c>
      <c r="E82" s="505" t="str">
        <v>Bicester AC</v>
      </c>
      <c r="F82" s="502"/>
      <c r="G82" s="506">
        <v>2</v>
      </c>
      <c r="H82" s="503" t="str">
        <v>BB</v>
      </c>
      <c r="I82" s="504" t="str">
        <v>Not Declared</v>
      </c>
      <c r="J82" s="505" t="str">
        <v>Bicester AC</v>
      </c>
      <c r="K82" s="507"/>
    </row>
    <row r="83" spans="1:11" s="519" customFormat="1" ht="29.25" customHeight="1">
      <c r="A83" s="520"/>
      <c r="B83" s="506">
        <v>3</v>
      </c>
      <c r="C83" s="503" t="str">
        <v>N</v>
      </c>
      <c r="D83" s="504" t="str">
        <v>Not Declared</v>
      </c>
      <c r="E83" s="505" t="str">
        <v>Banbury Harriers AC</v>
      </c>
      <c r="F83" s="502"/>
      <c r="G83" s="506">
        <v>3</v>
      </c>
      <c r="H83" s="503" t="str">
        <v>NN</v>
      </c>
      <c r="I83" s="504" t="str">
        <v>Not Declared</v>
      </c>
      <c r="J83" s="505" t="str">
        <v>Banbury Harriers AC</v>
      </c>
      <c r="K83" s="507"/>
    </row>
    <row r="84" spans="1:11" s="519" customFormat="1" ht="29.25" customHeight="1">
      <c r="A84" s="520"/>
      <c r="B84" s="506">
        <v>4</v>
      </c>
      <c r="C84" s="503" t="str">
        <v>R</v>
      </c>
      <c r="D84" s="504" t="str">
        <v>Not Declared</v>
      </c>
      <c r="E84" s="505" t="str">
        <v>Radley AC</v>
      </c>
      <c r="F84" s="502"/>
      <c r="G84" s="506">
        <v>4</v>
      </c>
      <c r="H84" s="503" t="str">
        <v>RR</v>
      </c>
      <c r="I84" s="504" t="str">
        <v>Not Declared</v>
      </c>
      <c r="J84" s="505" t="str">
        <v>Radley AC</v>
      </c>
      <c r="K84" s="507"/>
    </row>
    <row r="85" spans="1:11" s="519" customFormat="1" ht="29.25" customHeight="1">
      <c r="A85" s="520"/>
      <c r="B85" s="506">
        <v>5</v>
      </c>
      <c r="C85" s="503" t="str">
        <v>O</v>
      </c>
      <c r="D85" s="504" t="str">
        <v>Not Declared</v>
      </c>
      <c r="E85" s="505" t="str">
        <v>Oxford City AC</v>
      </c>
      <c r="F85" s="502"/>
      <c r="G85" s="506">
        <v>5</v>
      </c>
      <c r="H85" s="503" t="str">
        <v>OO</v>
      </c>
      <c r="I85" s="504" t="str">
        <v>Not Declared</v>
      </c>
      <c r="J85" s="505" t="str">
        <v>Oxford City AC</v>
      </c>
      <c r="K85" s="507"/>
    </row>
    <row r="86" spans="1:11" s="519" customFormat="1" ht="29.25" customHeight="1">
      <c r="A86" s="520"/>
      <c r="B86" s="506">
        <v>6</v>
      </c>
      <c r="C86" s="503" t="str">
        <v>H</v>
      </c>
      <c r="D86" s="504" t="str">
        <v>Not Declared</v>
      </c>
      <c r="E86" s="505" t="str">
        <v>White Horse Harriers</v>
      </c>
      <c r="F86" s="502"/>
      <c r="G86" s="506">
        <v>6</v>
      </c>
      <c r="H86" s="503" t="str">
        <v>HH</v>
      </c>
      <c r="I86" s="504" t="str">
        <v>Not Declared</v>
      </c>
      <c r="J86" s="505" t="str">
        <v>White Horse Harriers</v>
      </c>
      <c r="K86" s="507"/>
    </row>
    <row r="87" spans="1:11" s="519" customFormat="1" ht="29.25" customHeight="1">
      <c r="A87" s="520"/>
      <c r="B87" s="506">
        <v>7</v>
      </c>
      <c r="C87" s="503" t="str">
        <v>X</v>
      </c>
      <c r="D87" s="504" t="str">
        <v>Not Declared</v>
      </c>
      <c r="E87" s="505" t="str">
        <v>Team Kennet</v>
      </c>
      <c r="F87" s="502"/>
      <c r="G87" s="506">
        <v>7</v>
      </c>
      <c r="H87" s="503" t="str">
        <v>XX</v>
      </c>
      <c r="I87" s="504" t="str">
        <v>Not Declared</v>
      </c>
      <c r="J87" s="505" t="str">
        <v>Team Kennet</v>
      </c>
      <c r="K87" s="507"/>
    </row>
    <row r="88" spans="1:11" s="519" customFormat="1" ht="29.25" customHeight="1">
      <c r="A88" s="520"/>
      <c r="B88" s="510">
        <v>8</v>
      </c>
      <c r="C88" s="196" t="str">
        <v>A</v>
      </c>
      <c r="D88" s="508" t="str">
        <v>Not Declared</v>
      </c>
      <c r="E88" s="509" t="str">
        <v>Abingdon AC</v>
      </c>
      <c r="F88" s="502"/>
      <c r="G88" s="510">
        <v>8</v>
      </c>
      <c r="H88" s="196" t="str">
        <v>AA</v>
      </c>
      <c r="I88" s="508" t="str">
        <v>Not Declared</v>
      </c>
      <c r="J88" s="509" t="str">
        <v>Abingdon AC</v>
      </c>
      <c r="K88" s="507"/>
    </row>
    <row r="89" spans="1:11" s="519" customFormat="1" ht="29.25" customHeight="1">
      <c r="A89" s="520"/>
      <c r="B89" s="503"/>
      <c r="C89" s="503"/>
      <c r="D89" s="503"/>
      <c r="E89" s="503"/>
      <c r="F89" s="502"/>
      <c r="G89" s="502"/>
      <c r="H89" s="502"/>
      <c r="I89" s="502"/>
      <c r="J89" s="502"/>
      <c r="K89" s="511"/>
    </row>
    <row r="90" spans="1:11" s="519" customFormat="1" ht="29.25" customHeight="1">
      <c r="A90" s="520"/>
      <c r="B90" s="1024" t="s">
        <v>376</v>
      </c>
      <c r="C90" s="1025"/>
      <c r="D90" s="1025"/>
      <c r="E90" s="1026"/>
      <c r="F90" s="502"/>
      <c r="G90" s="1024" t="s">
        <v>377</v>
      </c>
      <c r="H90" s="1025"/>
      <c r="I90" s="1025"/>
      <c r="J90" s="1026"/>
      <c r="K90" s="521"/>
    </row>
    <row r="91" spans="1:11" s="519" customFormat="1" ht="29.25" customHeight="1">
      <c r="A91" s="520"/>
      <c r="B91" s="506">
        <v>1</v>
      </c>
      <c r="C91" s="502" t="str" cm="1">
        <f t="array" ref="C91:E91">_xlfn.LET(_xlpm.error, _xlfn.HSTACK("","No athletes",""),_xlpm.result, IFERROR(_xlfn.TAKE(_xlfn.DROP(_xlfn.LET(_xlpm.a,_xlfn.CHOOSECOLS(DataCalcs!AA429:AD466,1,3,4),_xlfn._xlws.FILTER(_xlpm.a,_xlfn.CHOOSECOLS(_xlpm.a,2)&lt;&gt;"Not Declared","")),0),8),_xlpm.error), IF(_xlpm.result=_xlfn.HSTACK("","",""), _xlpm.error, _xlpm.result))</f>
        <v/>
      </c>
      <c r="D91" s="512" t="str">
        <v>No athletes</v>
      </c>
      <c r="E91" s="513" t="str">
        <v/>
      </c>
      <c r="F91" s="502"/>
      <c r="G91" s="506">
        <v>1</v>
      </c>
      <c r="H91" s="502" t="str" cm="1">
        <f t="array" ref="H91:J91">_xlfn.LET(_xlpm.error, _xlfn.HSTACK("","No athletes",""),_xlpm.result, IFERROR(_xlfn.TAKE(_xlfn.DROP(_xlfn.LET(_xlpm.a,_xlfn.CHOOSECOLS(DataCalcs!AA429:AD466,1,3,4),_xlfn._xlws.FILTER(_xlpm.a,_xlfn.CHOOSECOLS(_xlpm.a,2)&lt;&gt;"Not Declared","")),8),8),_xlpm.error), IF(_xlpm.result=_xlfn.HSTACK("","",""), _xlpm.error, _xlpm.result))</f>
        <v/>
      </c>
      <c r="I91" s="512" t="str">
        <v>No athletes</v>
      </c>
      <c r="J91" s="513" t="str">
        <v/>
      </c>
      <c r="K91" s="514"/>
    </row>
    <row r="92" spans="1:11" s="519" customFormat="1" ht="29.25" customHeight="1">
      <c r="A92" s="520"/>
      <c r="B92" s="506">
        <v>2</v>
      </c>
      <c r="C92" s="502"/>
      <c r="D92" s="512"/>
      <c r="E92" s="513"/>
      <c r="F92" s="502"/>
      <c r="G92" s="506">
        <v>2</v>
      </c>
      <c r="H92" s="503"/>
      <c r="I92" s="504"/>
      <c r="J92" s="513"/>
      <c r="K92" s="514"/>
    </row>
    <row r="93" spans="1:11" s="519" customFormat="1" ht="29.25" customHeight="1">
      <c r="A93" s="520"/>
      <c r="B93" s="506">
        <v>3</v>
      </c>
      <c r="C93" s="502"/>
      <c r="D93" s="512"/>
      <c r="E93" s="513"/>
      <c r="F93" s="502"/>
      <c r="G93" s="506">
        <v>3</v>
      </c>
      <c r="H93" s="503"/>
      <c r="I93" s="504"/>
      <c r="J93" s="513"/>
      <c r="K93" s="514"/>
    </row>
    <row r="94" spans="1:11" s="519" customFormat="1" ht="29.25" customHeight="1">
      <c r="A94" s="520"/>
      <c r="B94" s="506">
        <v>4</v>
      </c>
      <c r="C94" s="502"/>
      <c r="D94" s="512"/>
      <c r="E94" s="513"/>
      <c r="F94" s="502"/>
      <c r="G94" s="506">
        <v>4</v>
      </c>
      <c r="H94" s="503"/>
      <c r="I94" s="504"/>
      <c r="J94" s="513"/>
      <c r="K94" s="514"/>
    </row>
    <row r="95" spans="1:11" s="519" customFormat="1" ht="29.25" customHeight="1">
      <c r="A95" s="520"/>
      <c r="B95" s="506">
        <v>5</v>
      </c>
      <c r="C95" s="502"/>
      <c r="D95" s="512"/>
      <c r="E95" s="513"/>
      <c r="F95" s="502"/>
      <c r="G95" s="506">
        <v>5</v>
      </c>
      <c r="H95" s="503"/>
      <c r="I95" s="504"/>
      <c r="J95" s="513"/>
      <c r="K95" s="514"/>
    </row>
    <row r="96" spans="1:11" s="519" customFormat="1" ht="29.25" customHeight="1">
      <c r="A96" s="520"/>
      <c r="B96" s="506">
        <v>6</v>
      </c>
      <c r="C96" s="502"/>
      <c r="D96" s="512"/>
      <c r="E96" s="513"/>
      <c r="F96" s="502"/>
      <c r="G96" s="506">
        <v>6</v>
      </c>
      <c r="H96" s="503"/>
      <c r="I96" s="504"/>
      <c r="J96" s="513"/>
      <c r="K96" s="514"/>
    </row>
    <row r="97" spans="1:11" s="519" customFormat="1" ht="29.25" customHeight="1">
      <c r="A97" s="520"/>
      <c r="B97" s="506">
        <v>7</v>
      </c>
      <c r="C97" s="502"/>
      <c r="D97" s="512"/>
      <c r="E97" s="513"/>
      <c r="F97" s="502"/>
      <c r="G97" s="506">
        <v>7</v>
      </c>
      <c r="H97" s="503"/>
      <c r="I97" s="504"/>
      <c r="J97" s="513"/>
      <c r="K97" s="514"/>
    </row>
    <row r="98" spans="1:11" s="519" customFormat="1" ht="29.25" customHeight="1">
      <c r="A98" s="520"/>
      <c r="B98" s="510">
        <v>8</v>
      </c>
      <c r="C98" s="515"/>
      <c r="D98" s="516"/>
      <c r="E98" s="517"/>
      <c r="F98" s="502"/>
      <c r="G98" s="510">
        <v>8</v>
      </c>
      <c r="H98" s="196"/>
      <c r="I98" s="508"/>
      <c r="J98" s="517"/>
      <c r="K98" s="514"/>
    </row>
    <row r="99" spans="1:11" s="519" customFormat="1" ht="29.25" customHeight="1">
      <c r="A99" s="520"/>
      <c r="B99" s="503"/>
      <c r="C99" s="503"/>
      <c r="D99" s="503"/>
      <c r="E99" s="503"/>
      <c r="F99" s="502"/>
      <c r="G99" s="502"/>
      <c r="H99" s="502"/>
      <c r="I99" s="502"/>
      <c r="J99" s="502"/>
      <c r="K99" s="511"/>
    </row>
    <row r="100" spans="1:11" s="519" customFormat="1" ht="29.25" customHeight="1">
      <c r="A100" s="520"/>
      <c r="B100" s="1024" t="s">
        <v>378</v>
      </c>
      <c r="C100" s="1025"/>
      <c r="D100" s="1025"/>
      <c r="E100" s="1026"/>
      <c r="F100" s="502"/>
      <c r="G100" s="1032" t="s">
        <v>379</v>
      </c>
      <c r="H100" s="1033"/>
      <c r="I100" s="1033"/>
      <c r="J100" s="1034"/>
      <c r="K100" s="521"/>
    </row>
    <row r="101" spans="1:11" s="519" customFormat="1" ht="29.25" customHeight="1">
      <c r="A101" s="520"/>
      <c r="B101" s="506">
        <v>1</v>
      </c>
      <c r="C101" s="502" t="str" cm="1">
        <f t="array" ref="C101:E101">_xlfn.LET(_xlpm.error, _xlfn.HSTACK("","No athletes",""),_xlpm.result, IFERROR(_xlfn.TAKE(_xlfn.DROP(_xlfn.LET(_xlpm.a,_xlfn.CHOOSECOLS(DataCalcs!AA429:AD466,1,3,4),_xlfn._xlws.FILTER(_xlpm.a,_xlfn.CHOOSECOLS(_xlpm.a,2)&lt;&gt;"Not Declared","")),16),8),_xlpm.error), IF(_xlpm.result=_xlfn.HSTACK("","",""), _xlpm.error, _xlpm.result))</f>
        <v/>
      </c>
      <c r="D101" s="512" t="str">
        <v>No athletes</v>
      </c>
      <c r="E101" s="513" t="str">
        <v/>
      </c>
      <c r="F101" s="502"/>
      <c r="G101" s="506">
        <v>1</v>
      </c>
      <c r="H101" s="502" t="str" cm="1">
        <f t="array" ref="H101:J101">_xlfn.LET(_xlpm.error, _xlfn.HSTACK("","No athletes",""),_xlpm.result, IFERROR(_xlfn.TAKE(_xlfn.DROP(_xlfn.LET(_xlpm.a,_xlfn.CHOOSECOLS(DataCalcs!AA429:AD466,1,3,4),_xlfn._xlws.FILTER(_xlpm.a,_xlfn.CHOOSECOLS(_xlpm.a,2)&lt;&gt;"Not Declared","")),24),8),_xlpm.error), IF(_xlpm.result=_xlfn.HSTACK("","",""), _xlpm.error, _xlpm.result))</f>
        <v/>
      </c>
      <c r="I101" s="512" t="str">
        <v>No athletes</v>
      </c>
      <c r="J101" s="513" t="str">
        <v/>
      </c>
      <c r="K101" s="514"/>
    </row>
    <row r="102" spans="1:11" s="519" customFormat="1" ht="29.25" customHeight="1">
      <c r="A102" s="520"/>
      <c r="B102" s="506">
        <v>2</v>
      </c>
      <c r="C102" s="502"/>
      <c r="D102" s="512"/>
      <c r="E102" s="513"/>
      <c r="F102" s="502"/>
      <c r="G102" s="506">
        <v>2</v>
      </c>
      <c r="H102" s="503"/>
      <c r="I102" s="504"/>
      <c r="J102" s="513"/>
      <c r="K102" s="514"/>
    </row>
    <row r="103" spans="1:11" s="519" customFormat="1" ht="29.25" customHeight="1">
      <c r="A103" s="520"/>
      <c r="B103" s="506">
        <v>3</v>
      </c>
      <c r="C103" s="502"/>
      <c r="D103" s="512"/>
      <c r="E103" s="513"/>
      <c r="F103" s="502"/>
      <c r="G103" s="506">
        <v>3</v>
      </c>
      <c r="H103" s="503"/>
      <c r="I103" s="504"/>
      <c r="J103" s="513"/>
      <c r="K103" s="514"/>
    </row>
    <row r="104" spans="1:11" s="519" customFormat="1" ht="29.25" customHeight="1">
      <c r="A104" s="520"/>
      <c r="B104" s="506">
        <v>4</v>
      </c>
      <c r="C104" s="502"/>
      <c r="D104" s="512"/>
      <c r="E104" s="513"/>
      <c r="F104" s="502"/>
      <c r="G104" s="506">
        <v>4</v>
      </c>
      <c r="H104" s="503"/>
      <c r="I104" s="504"/>
      <c r="J104" s="513"/>
      <c r="K104" s="514"/>
    </row>
    <row r="105" spans="1:11" s="519" customFormat="1" ht="29.25" customHeight="1">
      <c r="A105" s="520"/>
      <c r="B105" s="506">
        <v>5</v>
      </c>
      <c r="C105" s="502"/>
      <c r="D105" s="512"/>
      <c r="E105" s="513"/>
      <c r="F105" s="502"/>
      <c r="G105" s="506">
        <v>5</v>
      </c>
      <c r="H105" s="503"/>
      <c r="I105" s="504"/>
      <c r="J105" s="513"/>
      <c r="K105" s="514"/>
    </row>
    <row r="106" spans="1:11" s="519" customFormat="1" ht="29.25" customHeight="1">
      <c r="A106" s="520"/>
      <c r="B106" s="506">
        <v>6</v>
      </c>
      <c r="C106" s="502"/>
      <c r="D106" s="512"/>
      <c r="E106" s="513"/>
      <c r="F106" s="502"/>
      <c r="G106" s="506">
        <v>6</v>
      </c>
      <c r="H106" s="503"/>
      <c r="I106" s="504"/>
      <c r="J106" s="513"/>
      <c r="K106" s="514"/>
    </row>
    <row r="107" spans="1:11" s="519" customFormat="1" ht="29.25" customHeight="1">
      <c r="A107" s="520"/>
      <c r="B107" s="506">
        <v>7</v>
      </c>
      <c r="C107" s="502"/>
      <c r="D107" s="512"/>
      <c r="E107" s="513"/>
      <c r="F107" s="502"/>
      <c r="G107" s="506">
        <v>7</v>
      </c>
      <c r="H107" s="503"/>
      <c r="I107" s="504"/>
      <c r="J107" s="513"/>
      <c r="K107" s="514"/>
    </row>
    <row r="108" spans="1:11" s="519" customFormat="1" ht="29.25" customHeight="1">
      <c r="A108" s="520"/>
      <c r="B108" s="510">
        <v>8</v>
      </c>
      <c r="C108" s="515"/>
      <c r="D108" s="516"/>
      <c r="E108" s="517"/>
      <c r="F108" s="502"/>
      <c r="G108" s="510">
        <v>8</v>
      </c>
      <c r="H108" s="196"/>
      <c r="I108" s="508"/>
      <c r="J108" s="517"/>
      <c r="K108" s="514"/>
    </row>
    <row r="109" spans="1:11" s="519" customFormat="1" ht="29.25" customHeight="1">
      <c r="A109" s="520"/>
      <c r="B109" s="1022" t="str" cm="1">
        <f t="array" ref="B109">IFERROR(_xlfn.LET(_xlpm.a,_xlfn.CHOOSECOLS(DataCalcs!AA429:AD466,1,3,4),
_xlpm.filtered,_xlfn.DROP(_xlfn._xlws.FILTER(_xlpm.a,INDEX(_xlpm.a,,2)&lt;&gt;"Not Declared"),32),
_xlpm.rowStrings,_xlfn.BYROW(_xlpm.filtered,_xlfn.LAMBDA(_xlpm.r,_xlfn.TEXTJOIN(" - ",,_xlpm.r))),ROWS(_xlpm.filtered)&amp;" Remaining athletes: "&amp;
_xlfn.TEXTJOIN(", ",,_xlpm.rowStrings)
),"")</f>
        <v/>
      </c>
      <c r="C109" s="1022"/>
      <c r="D109" s="1022"/>
      <c r="E109" s="1022"/>
      <c r="F109" s="1022"/>
      <c r="G109" s="1022"/>
      <c r="H109" s="1022"/>
      <c r="I109" s="1022"/>
      <c r="J109" s="1022"/>
      <c r="K109" s="511"/>
    </row>
    <row r="110" spans="1:11" s="519" customFormat="1" ht="29.25" customHeight="1" thickBot="1">
      <c r="A110" s="522"/>
      <c r="B110" s="1023"/>
      <c r="C110" s="1023"/>
      <c r="D110" s="1023"/>
      <c r="E110" s="1023"/>
      <c r="F110" s="1023"/>
      <c r="G110" s="1023"/>
      <c r="H110" s="1023"/>
      <c r="I110" s="1023"/>
      <c r="J110" s="1023"/>
      <c r="K110" s="518"/>
    </row>
    <row r="111" spans="1:11" ht="29.25" customHeight="1" thickBot="1">
      <c r="A111" s="498"/>
      <c r="D111" s="498"/>
      <c r="E111" s="498"/>
      <c r="H111" s="71"/>
      <c r="I111" s="71"/>
      <c r="J111" s="70"/>
      <c r="K111" s="63"/>
    </row>
    <row r="112" spans="1:11" ht="40" customHeight="1" thickBot="1">
      <c r="A112" s="1029" t="str">
        <f>"  "&amp; TEXT(DataTables!$Q$12, "hh:mm") &amp; " - U14 Boys - " &amp; DataTables!$B$12 &amp; " " &amp; DataTables!$R$12 &amp;"  " &amp; DataTables!$P$12 &amp; " athletes  Record: " &amp; TEXT(DataTables!$N$12, "0.00")</f>
        <v xml:space="preserve">  10:20 - U14 Boys - 80mH (76.2cm/2.7kg * 8 - Black)  0 athletes  Record: 14.90</v>
      </c>
      <c r="B112" s="1030"/>
      <c r="C112" s="1030"/>
      <c r="D112" s="1030"/>
      <c r="E112" s="1030"/>
      <c r="F112" s="1030"/>
      <c r="G112" s="1030"/>
      <c r="H112" s="1030"/>
      <c r="I112" s="1030"/>
      <c r="J112" s="1030"/>
      <c r="K112" s="1031"/>
    </row>
    <row r="113" spans="1:11" s="519" customFormat="1" ht="29.25" customHeight="1">
      <c r="A113" s="500"/>
      <c r="B113" s="501"/>
      <c r="C113" s="501"/>
      <c r="D113" s="501"/>
      <c r="E113" s="501"/>
      <c r="F113" s="501"/>
      <c r="G113" s="501"/>
      <c r="H113" s="501"/>
      <c r="I113" s="501"/>
      <c r="J113" s="501"/>
      <c r="K113" s="511"/>
    </row>
    <row r="114" spans="1:11" s="519" customFormat="1" ht="29.25" customHeight="1">
      <c r="A114" s="520"/>
      <c r="B114" s="1024" t="s">
        <v>324</v>
      </c>
      <c r="C114" s="1025"/>
      <c r="D114" s="1025"/>
      <c r="E114" s="1026"/>
      <c r="F114" s="502"/>
      <c r="G114" s="1024" t="s">
        <v>325</v>
      </c>
      <c r="H114" s="1025"/>
      <c r="I114" s="1025"/>
      <c r="J114" s="1026"/>
      <c r="K114" s="521"/>
    </row>
    <row r="115" spans="1:11" s="519" customFormat="1" ht="29.25" customHeight="1">
      <c r="A115" s="520"/>
      <c r="B115" s="506">
        <v>1</v>
      </c>
      <c r="C115" s="503" t="str" cm="1">
        <f t="array" ref="C115:E122">_xlfn.LET(_xlpm.a,_xlfn.ANCHORARRAY(DataCalcs!AB2),_xlfn._xlws.FILTER(_xlpm.a,NOT(ISNA(_xlfn.CHOOSECOLS(_xlpm.a,1)))))</f>
        <v>X</v>
      </c>
      <c r="D115" s="504" t="str">
        <v>Not Declared</v>
      </c>
      <c r="E115" s="505" t="str">
        <v>Team Kennet</v>
      </c>
      <c r="F115" s="502"/>
      <c r="G115" s="506">
        <v>1</v>
      </c>
      <c r="H115" s="503" t="str" cm="1">
        <f t="array" ref="H115:J122">_xlfn.LET(_xlpm.a,_xlfn.ANCHORARRAY(DataCalcs!AB10),_xlfn._xlws.FILTER(_xlpm.a,NOT(ISNA(_xlfn.CHOOSECOLS(_xlpm.a,1)))))</f>
        <v>XX</v>
      </c>
      <c r="I115" s="504" t="str">
        <v>Not Declared</v>
      </c>
      <c r="J115" s="505" t="str">
        <v>Team Kennet</v>
      </c>
      <c r="K115" s="507"/>
    </row>
    <row r="116" spans="1:11" s="519" customFormat="1" ht="29.25" customHeight="1">
      <c r="A116" s="520"/>
      <c r="B116" s="506">
        <v>2</v>
      </c>
      <c r="C116" s="503" t="str">
        <v>O</v>
      </c>
      <c r="D116" s="504" t="str">
        <v>Not Declared</v>
      </c>
      <c r="E116" s="505" t="str">
        <v>Oxford City AC</v>
      </c>
      <c r="F116" s="502"/>
      <c r="G116" s="506">
        <v>2</v>
      </c>
      <c r="H116" s="503" t="str">
        <v>OO</v>
      </c>
      <c r="I116" s="504" t="str">
        <v>Not Declared</v>
      </c>
      <c r="J116" s="505" t="str">
        <v>Oxford City AC</v>
      </c>
      <c r="K116" s="507"/>
    </row>
    <row r="117" spans="1:11" s="519" customFormat="1" ht="29.25" customHeight="1">
      <c r="A117" s="520"/>
      <c r="B117" s="506">
        <v>3</v>
      </c>
      <c r="C117" s="503" t="str">
        <v>A</v>
      </c>
      <c r="D117" s="504" t="str">
        <v>Not Declared</v>
      </c>
      <c r="E117" s="505" t="str">
        <v>Abingdon AC</v>
      </c>
      <c r="F117" s="502"/>
      <c r="G117" s="506">
        <v>3</v>
      </c>
      <c r="H117" s="503" t="str">
        <v>AA</v>
      </c>
      <c r="I117" s="504" t="str">
        <v>Not Declared</v>
      </c>
      <c r="J117" s="505" t="str">
        <v>Abingdon AC</v>
      </c>
      <c r="K117" s="507"/>
    </row>
    <row r="118" spans="1:11" s="519" customFormat="1" ht="29.25" customHeight="1">
      <c r="A118" s="520"/>
      <c r="B118" s="506">
        <v>4</v>
      </c>
      <c r="C118" s="503" t="str">
        <v>W</v>
      </c>
      <c r="D118" s="504" t="str">
        <v>Not Declared</v>
      </c>
      <c r="E118" s="505" t="str">
        <v>Witney Road Runners</v>
      </c>
      <c r="F118" s="502"/>
      <c r="G118" s="506">
        <v>4</v>
      </c>
      <c r="H118" s="503" t="str">
        <v>WW</v>
      </c>
      <c r="I118" s="504" t="str">
        <v>Not Declared</v>
      </c>
      <c r="J118" s="505" t="str">
        <v>Witney Road Runners</v>
      </c>
      <c r="K118" s="507"/>
    </row>
    <row r="119" spans="1:11" s="519" customFormat="1" ht="29.25" customHeight="1">
      <c r="A119" s="520"/>
      <c r="B119" s="506">
        <v>5</v>
      </c>
      <c r="C119" s="503" t="str">
        <v>R</v>
      </c>
      <c r="D119" s="504" t="str">
        <v>Not Declared</v>
      </c>
      <c r="E119" s="505" t="str">
        <v>Radley AC</v>
      </c>
      <c r="F119" s="502"/>
      <c r="G119" s="506">
        <v>5</v>
      </c>
      <c r="H119" s="503" t="str">
        <v>RR</v>
      </c>
      <c r="I119" s="504" t="str">
        <v>Not Declared</v>
      </c>
      <c r="J119" s="505" t="str">
        <v>Radley AC</v>
      </c>
      <c r="K119" s="507"/>
    </row>
    <row r="120" spans="1:11" s="519" customFormat="1" ht="29.25" customHeight="1">
      <c r="A120" s="520"/>
      <c r="B120" s="506">
        <v>6</v>
      </c>
      <c r="C120" s="503" t="str">
        <v>H</v>
      </c>
      <c r="D120" s="504" t="str">
        <v>Not Declared</v>
      </c>
      <c r="E120" s="505" t="str">
        <v>White Horse Harriers</v>
      </c>
      <c r="F120" s="502"/>
      <c r="G120" s="506">
        <v>6</v>
      </c>
      <c r="H120" s="503" t="str">
        <v>HH</v>
      </c>
      <c r="I120" s="504" t="str">
        <v>Not Declared</v>
      </c>
      <c r="J120" s="505" t="str">
        <v>White Horse Harriers</v>
      </c>
      <c r="K120" s="507"/>
    </row>
    <row r="121" spans="1:11" s="519" customFormat="1" ht="29.25" customHeight="1">
      <c r="A121" s="520"/>
      <c r="B121" s="506">
        <v>7</v>
      </c>
      <c r="C121" s="503" t="str">
        <v>B</v>
      </c>
      <c r="D121" s="504" t="str">
        <v>Not Declared</v>
      </c>
      <c r="E121" s="505" t="str">
        <v>Bicester AC</v>
      </c>
      <c r="F121" s="502"/>
      <c r="G121" s="506">
        <v>7</v>
      </c>
      <c r="H121" s="503" t="str">
        <v>BB</v>
      </c>
      <c r="I121" s="504" t="str">
        <v>Not Declared</v>
      </c>
      <c r="J121" s="505" t="str">
        <v>Bicester AC</v>
      </c>
      <c r="K121" s="507"/>
    </row>
    <row r="122" spans="1:11" s="519" customFormat="1" ht="29.25" customHeight="1">
      <c r="A122" s="520"/>
      <c r="B122" s="510">
        <v>8</v>
      </c>
      <c r="C122" s="196" t="str">
        <v>N</v>
      </c>
      <c r="D122" s="508" t="str">
        <v>Not Declared</v>
      </c>
      <c r="E122" s="509" t="str">
        <v>Banbury Harriers AC</v>
      </c>
      <c r="F122" s="502"/>
      <c r="G122" s="510">
        <v>8</v>
      </c>
      <c r="H122" s="196" t="str">
        <v>NN</v>
      </c>
      <c r="I122" s="508" t="str">
        <v>Not Declared</v>
      </c>
      <c r="J122" s="509" t="str">
        <v>Banbury Harriers AC</v>
      </c>
      <c r="K122" s="507"/>
    </row>
    <row r="123" spans="1:11" s="519" customFormat="1" ht="29.25" customHeight="1">
      <c r="A123" s="520"/>
      <c r="B123" s="503"/>
      <c r="C123" s="503"/>
      <c r="D123" s="503"/>
      <c r="E123" s="503"/>
      <c r="F123" s="502"/>
      <c r="G123" s="502"/>
      <c r="H123" s="502"/>
      <c r="I123" s="502"/>
      <c r="J123" s="502"/>
      <c r="K123" s="511"/>
    </row>
    <row r="124" spans="1:11" s="519" customFormat="1" ht="29.25" customHeight="1">
      <c r="A124" s="520"/>
      <c r="B124" s="1024" t="s">
        <v>376</v>
      </c>
      <c r="C124" s="1025"/>
      <c r="D124" s="1025"/>
      <c r="E124" s="1026"/>
      <c r="F124" s="502"/>
      <c r="G124" s="1024" t="s">
        <v>377</v>
      </c>
      <c r="H124" s="1025"/>
      <c r="I124" s="1025"/>
      <c r="J124" s="1026"/>
      <c r="K124" s="521"/>
    </row>
    <row r="125" spans="1:11" s="519" customFormat="1" ht="29.25" customHeight="1">
      <c r="A125" s="520"/>
      <c r="B125" s="506">
        <v>1</v>
      </c>
      <c r="C125" s="502" t="str" cm="1">
        <f t="array" ref="C125:E125">_xlfn.LET(_xlpm.error, _xlfn.HSTACK("","No athletes",""),_xlpm.result, IFERROR(_xlfn.TAKE(_xlfn.DROP(_xlfn.LET(_xlpm.a,_xlfn.CHOOSECOLS(DataCalcs!AA18:AD55,1,3,4),_xlfn._xlws.FILTER(_xlpm.a,_xlfn.CHOOSECOLS(_xlpm.a,2)&lt;&gt;"Not Declared","")),0),8),_xlpm.error), IF(_xlpm.result=_xlfn.HSTACK("","",""), _xlpm.error, _xlpm.result))</f>
        <v/>
      </c>
      <c r="D125" s="512" t="str">
        <v>No athletes</v>
      </c>
      <c r="E125" s="513" t="str">
        <v/>
      </c>
      <c r="F125" s="502"/>
      <c r="G125" s="506">
        <v>1</v>
      </c>
      <c r="H125" s="502" t="str" cm="1">
        <f t="array" ref="H125:J125">_xlfn.LET(_xlpm.error, _xlfn.HSTACK("","No athletes",""),_xlpm.result, IFERROR(_xlfn.TAKE(_xlfn.DROP(_xlfn.LET(_xlpm.a,_xlfn.CHOOSECOLS(DataCalcs!AA18:AD55,1,3,4),_xlfn._xlws.FILTER(_xlpm.a,_xlfn.CHOOSECOLS(_xlpm.a,2)&lt;&gt;"Not Declared","")),8),8),_xlpm.error), IF(_xlpm.result=_xlfn.HSTACK("","",""), _xlpm.error, _xlpm.result))</f>
        <v/>
      </c>
      <c r="I125" s="512" t="str">
        <v>No athletes</v>
      </c>
      <c r="J125" s="513" t="str">
        <v/>
      </c>
      <c r="K125" s="514"/>
    </row>
    <row r="126" spans="1:11" s="519" customFormat="1" ht="29.25" customHeight="1">
      <c r="A126" s="520"/>
      <c r="B126" s="506">
        <v>2</v>
      </c>
      <c r="C126" s="502"/>
      <c r="D126" s="512"/>
      <c r="E126" s="513"/>
      <c r="F126" s="502"/>
      <c r="G126" s="506">
        <v>2</v>
      </c>
      <c r="H126" s="503"/>
      <c r="I126" s="504"/>
      <c r="J126" s="513"/>
      <c r="K126" s="514"/>
    </row>
    <row r="127" spans="1:11" s="519" customFormat="1" ht="29.25" customHeight="1">
      <c r="A127" s="520"/>
      <c r="B127" s="506">
        <v>3</v>
      </c>
      <c r="C127" s="502"/>
      <c r="D127" s="512"/>
      <c r="E127" s="513"/>
      <c r="F127" s="502"/>
      <c r="G127" s="506">
        <v>3</v>
      </c>
      <c r="H127" s="503"/>
      <c r="I127" s="504"/>
      <c r="J127" s="513"/>
      <c r="K127" s="514"/>
    </row>
    <row r="128" spans="1:11" s="519" customFormat="1" ht="29.25" customHeight="1">
      <c r="A128" s="520"/>
      <c r="B128" s="506">
        <v>4</v>
      </c>
      <c r="C128" s="502"/>
      <c r="D128" s="512"/>
      <c r="E128" s="513"/>
      <c r="F128" s="502"/>
      <c r="G128" s="506">
        <v>4</v>
      </c>
      <c r="H128" s="503"/>
      <c r="I128" s="504"/>
      <c r="J128" s="513"/>
      <c r="K128" s="514"/>
    </row>
    <row r="129" spans="1:11" s="519" customFormat="1" ht="29.25" customHeight="1">
      <c r="A129" s="520"/>
      <c r="B129" s="506">
        <v>5</v>
      </c>
      <c r="C129" s="502"/>
      <c r="D129" s="512"/>
      <c r="E129" s="513"/>
      <c r="F129" s="502"/>
      <c r="G129" s="506">
        <v>5</v>
      </c>
      <c r="H129" s="503"/>
      <c r="I129" s="504"/>
      <c r="J129" s="513"/>
      <c r="K129" s="514"/>
    </row>
    <row r="130" spans="1:11" s="519" customFormat="1" ht="29.25" customHeight="1">
      <c r="A130" s="520"/>
      <c r="B130" s="506">
        <v>6</v>
      </c>
      <c r="C130" s="502"/>
      <c r="D130" s="512"/>
      <c r="E130" s="513"/>
      <c r="F130" s="502"/>
      <c r="G130" s="506">
        <v>6</v>
      </c>
      <c r="H130" s="503"/>
      <c r="I130" s="504"/>
      <c r="J130" s="513"/>
      <c r="K130" s="514"/>
    </row>
    <row r="131" spans="1:11" s="519" customFormat="1" ht="29.25" customHeight="1">
      <c r="A131" s="520"/>
      <c r="B131" s="506">
        <v>7</v>
      </c>
      <c r="C131" s="502"/>
      <c r="D131" s="512"/>
      <c r="E131" s="513"/>
      <c r="F131" s="502"/>
      <c r="G131" s="506">
        <v>7</v>
      </c>
      <c r="H131" s="503"/>
      <c r="I131" s="504"/>
      <c r="J131" s="513"/>
      <c r="K131" s="514"/>
    </row>
    <row r="132" spans="1:11" s="519" customFormat="1" ht="29.25" customHeight="1">
      <c r="A132" s="520"/>
      <c r="B132" s="510">
        <v>8</v>
      </c>
      <c r="C132" s="515"/>
      <c r="D132" s="516"/>
      <c r="E132" s="517"/>
      <c r="F132" s="502"/>
      <c r="G132" s="510">
        <v>8</v>
      </c>
      <c r="H132" s="196"/>
      <c r="I132" s="508"/>
      <c r="J132" s="517"/>
      <c r="K132" s="514"/>
    </row>
    <row r="133" spans="1:11" s="519" customFormat="1" ht="29.25" customHeight="1">
      <c r="A133" s="520"/>
      <c r="B133" s="503"/>
      <c r="C133" s="503"/>
      <c r="D133" s="503"/>
      <c r="E133" s="503"/>
      <c r="F133" s="502"/>
      <c r="G133" s="502"/>
      <c r="H133" s="502"/>
      <c r="I133" s="502"/>
      <c r="J133" s="502"/>
      <c r="K133" s="511"/>
    </row>
    <row r="134" spans="1:11" s="519" customFormat="1" ht="29.25" customHeight="1">
      <c r="A134" s="520"/>
      <c r="B134" s="1024" t="s">
        <v>378</v>
      </c>
      <c r="C134" s="1025"/>
      <c r="D134" s="1025"/>
      <c r="E134" s="1026"/>
      <c r="F134" s="502"/>
      <c r="G134" s="1032" t="s">
        <v>379</v>
      </c>
      <c r="H134" s="1033"/>
      <c r="I134" s="1033"/>
      <c r="J134" s="1034"/>
      <c r="K134" s="521"/>
    </row>
    <row r="135" spans="1:11" s="519" customFormat="1" ht="29.25" customHeight="1">
      <c r="A135" s="520"/>
      <c r="B135" s="506">
        <v>1</v>
      </c>
      <c r="C135" s="502" t="str" cm="1">
        <f t="array" ref="C135:E135">_xlfn.LET(_xlpm.error, _xlfn.HSTACK("","No athletes",""),_xlpm.result, IFERROR(_xlfn.TAKE(_xlfn.DROP(_xlfn.LET(_xlpm.a,_xlfn.CHOOSECOLS(DataCalcs!AA18:AD55,1,3,4),_xlfn._xlws.FILTER(_xlpm.a,_xlfn.CHOOSECOLS(_xlpm.a,2)&lt;&gt;"Not Declared","")),16),8),_xlpm.error), IF(_xlpm.result=_xlfn.HSTACK("","",""), _xlpm.error, _xlpm.result))</f>
        <v/>
      </c>
      <c r="D135" s="512" t="str">
        <v>No athletes</v>
      </c>
      <c r="E135" s="513" t="str">
        <v/>
      </c>
      <c r="F135" s="502"/>
      <c r="G135" s="506">
        <v>1</v>
      </c>
      <c r="H135" s="502" t="str" cm="1">
        <f t="array" ref="H135:J135">_xlfn.LET(_xlpm.error, _xlfn.HSTACK("","No athletes",""),_xlpm.result, IFERROR(_xlfn.TAKE(_xlfn.DROP(_xlfn.LET(_xlpm.a,_xlfn.CHOOSECOLS(DataCalcs!AA18:AD55,1,3,4),_xlfn._xlws.FILTER(_xlpm.a,_xlfn.CHOOSECOLS(_xlpm.a,2)&lt;&gt;"Not Declared","")),24),8),_xlpm.error), IF(_xlpm.result=_xlfn.HSTACK("","",""), _xlpm.error, _xlpm.result))</f>
        <v/>
      </c>
      <c r="I135" s="512" t="str">
        <v>No athletes</v>
      </c>
      <c r="J135" s="513" t="str">
        <v/>
      </c>
      <c r="K135" s="514"/>
    </row>
    <row r="136" spans="1:11" s="519" customFormat="1" ht="29.25" customHeight="1">
      <c r="A136" s="520"/>
      <c r="B136" s="506">
        <v>2</v>
      </c>
      <c r="C136" s="502"/>
      <c r="D136" s="512"/>
      <c r="E136" s="513"/>
      <c r="F136" s="502"/>
      <c r="G136" s="506">
        <v>2</v>
      </c>
      <c r="H136" s="503"/>
      <c r="I136" s="504"/>
      <c r="J136" s="513"/>
      <c r="K136" s="514"/>
    </row>
    <row r="137" spans="1:11" s="519" customFormat="1" ht="29.25" customHeight="1">
      <c r="A137" s="520"/>
      <c r="B137" s="506">
        <v>3</v>
      </c>
      <c r="C137" s="502"/>
      <c r="D137" s="512"/>
      <c r="E137" s="513"/>
      <c r="F137" s="502"/>
      <c r="G137" s="506">
        <v>3</v>
      </c>
      <c r="H137" s="503"/>
      <c r="I137" s="504"/>
      <c r="J137" s="513"/>
      <c r="K137" s="514"/>
    </row>
    <row r="138" spans="1:11" s="519" customFormat="1" ht="29.25" customHeight="1">
      <c r="A138" s="520"/>
      <c r="B138" s="506">
        <v>4</v>
      </c>
      <c r="C138" s="502"/>
      <c r="D138" s="512"/>
      <c r="E138" s="513"/>
      <c r="F138" s="502"/>
      <c r="G138" s="506">
        <v>4</v>
      </c>
      <c r="H138" s="503"/>
      <c r="I138" s="504"/>
      <c r="J138" s="513"/>
      <c r="K138" s="514"/>
    </row>
    <row r="139" spans="1:11" s="519" customFormat="1" ht="29.25" customHeight="1">
      <c r="A139" s="520"/>
      <c r="B139" s="506">
        <v>5</v>
      </c>
      <c r="C139" s="502"/>
      <c r="D139" s="512"/>
      <c r="E139" s="513"/>
      <c r="F139" s="502"/>
      <c r="G139" s="506">
        <v>5</v>
      </c>
      <c r="H139" s="503"/>
      <c r="I139" s="504"/>
      <c r="J139" s="513"/>
      <c r="K139" s="514"/>
    </row>
    <row r="140" spans="1:11" s="519" customFormat="1" ht="29.25" customHeight="1">
      <c r="A140" s="520"/>
      <c r="B140" s="506">
        <v>6</v>
      </c>
      <c r="C140" s="502"/>
      <c r="D140" s="512"/>
      <c r="E140" s="513"/>
      <c r="F140" s="502"/>
      <c r="G140" s="506">
        <v>6</v>
      </c>
      <c r="H140" s="503"/>
      <c r="I140" s="504"/>
      <c r="J140" s="513"/>
      <c r="K140" s="514"/>
    </row>
    <row r="141" spans="1:11" s="519" customFormat="1" ht="29.25" customHeight="1">
      <c r="A141" s="520"/>
      <c r="B141" s="506">
        <v>7</v>
      </c>
      <c r="C141" s="502"/>
      <c r="D141" s="512"/>
      <c r="E141" s="513"/>
      <c r="F141" s="502"/>
      <c r="G141" s="506">
        <v>7</v>
      </c>
      <c r="H141" s="503"/>
      <c r="I141" s="504"/>
      <c r="J141" s="513"/>
      <c r="K141" s="514"/>
    </row>
    <row r="142" spans="1:11" s="519" customFormat="1" ht="29.25" customHeight="1">
      <c r="A142" s="520"/>
      <c r="B142" s="510">
        <v>8</v>
      </c>
      <c r="C142" s="515"/>
      <c r="D142" s="516"/>
      <c r="E142" s="517"/>
      <c r="F142" s="502"/>
      <c r="G142" s="510">
        <v>8</v>
      </c>
      <c r="H142" s="196"/>
      <c r="I142" s="508"/>
      <c r="J142" s="517"/>
      <c r="K142" s="514"/>
    </row>
    <row r="143" spans="1:11" s="519" customFormat="1" ht="29.25" customHeight="1">
      <c r="A143" s="520"/>
      <c r="B143" s="1022" t="str" cm="1">
        <f t="array" ref="B143">IFERROR(_xlfn.LET(_xlpm.a,_xlfn.CHOOSECOLS(DataCalcs!AA18:AD55,1,3,4),
_xlpm.filtered,_xlfn.DROP(_xlfn._xlws.FILTER(_xlpm.a,INDEX(_xlpm.a,,2)&lt;&gt;"Not Declared"),32),
_xlpm.rowStrings,_xlfn.BYROW(_xlpm.filtered,_xlfn.LAMBDA(_xlpm.r,_xlfn.TEXTJOIN(" - ",,_xlpm.r))),ROWS(_xlpm.filtered)&amp;" Remaining athletes: "&amp;
_xlfn.TEXTJOIN(", ",,_xlpm.rowStrings)
),"")</f>
        <v/>
      </c>
      <c r="C143" s="1022"/>
      <c r="D143" s="1022"/>
      <c r="E143" s="1022"/>
      <c r="F143" s="1022"/>
      <c r="G143" s="1022"/>
      <c r="H143" s="1022"/>
      <c r="I143" s="1022"/>
      <c r="J143" s="1022"/>
      <c r="K143" s="511"/>
    </row>
    <row r="144" spans="1:11" s="519" customFormat="1" ht="29.25" customHeight="1" thickBot="1">
      <c r="A144" s="522"/>
      <c r="B144" s="1023"/>
      <c r="C144" s="1023"/>
      <c r="D144" s="1023"/>
      <c r="E144" s="1023"/>
      <c r="F144" s="1023"/>
      <c r="G144" s="1023"/>
      <c r="H144" s="1023"/>
      <c r="I144" s="1023"/>
      <c r="J144" s="1023"/>
      <c r="K144" s="518"/>
    </row>
    <row r="145" spans="1:11" ht="29.25" customHeight="1">
      <c r="A145" s="498"/>
      <c r="D145" s="498"/>
      <c r="E145" s="498"/>
      <c r="H145" s="71"/>
      <c r="I145" s="71"/>
      <c r="J145" s="70"/>
      <c r="K145" s="63"/>
    </row>
    <row r="146" spans="1:11" ht="29.25" customHeight="1">
      <c r="A146" s="498"/>
      <c r="D146" s="498"/>
      <c r="E146" s="498"/>
      <c r="H146" s="71"/>
      <c r="I146" s="71"/>
      <c r="J146" s="70"/>
      <c r="K146" s="63"/>
    </row>
    <row r="147" spans="1:11" ht="29.25" customHeight="1">
      <c r="A147" s="498"/>
      <c r="D147" s="498"/>
      <c r="E147" s="498"/>
      <c r="H147" s="71"/>
      <c r="I147" s="71"/>
      <c r="J147" s="70"/>
      <c r="K147" s="63"/>
    </row>
    <row r="148" spans="1:11" ht="29.25" customHeight="1">
      <c r="A148" s="498"/>
      <c r="D148" s="498"/>
      <c r="E148" s="498"/>
      <c r="H148" s="71"/>
      <c r="I148" s="71"/>
      <c r="J148" s="70"/>
      <c r="K148" s="63"/>
    </row>
    <row r="149" spans="1:11" ht="51" customHeight="1">
      <c r="A149" s="1027" t="str">
        <f>'Read Me First'!$A$1</f>
        <v>Oxfordshire Track and Field League 2026</v>
      </c>
      <c r="B149" s="1027"/>
      <c r="C149" s="1027"/>
      <c r="D149" s="1027"/>
      <c r="E149" s="1027"/>
      <c r="F149" s="1027"/>
      <c r="G149" s="1027"/>
      <c r="H149" s="1027"/>
      <c r="I149" s="1027"/>
      <c r="J149" s="1027"/>
      <c r="K149" s="1027"/>
    </row>
    <row r="150" spans="1:11" ht="34" customHeight="1">
      <c r="A150" s="1028" t="str">
        <f>"Date: "&amp; TEXT(Boys!G3,"dd mmmm yyyy") &amp; "         Venue: "&amp; Boys!I3</f>
        <v>Date: 06 September 2026         Venue: Tilsley</v>
      </c>
      <c r="B150" s="1028"/>
      <c r="C150" s="1028"/>
      <c r="D150" s="1028"/>
      <c r="E150" s="1028"/>
      <c r="F150" s="1028"/>
      <c r="G150" s="1028"/>
      <c r="H150" s="1028"/>
      <c r="I150" s="1028"/>
      <c r="J150" s="1028"/>
      <c r="K150" s="1028"/>
    </row>
    <row r="151" spans="1:11" ht="34" customHeight="1" thickBot="1">
      <c r="A151" s="721"/>
      <c r="B151" s="721"/>
      <c r="C151" s="721"/>
      <c r="D151" s="721"/>
      <c r="E151" s="721"/>
      <c r="F151" s="721"/>
      <c r="G151" s="721"/>
      <c r="H151" s="721"/>
      <c r="I151" s="721"/>
      <c r="J151" s="721"/>
      <c r="K151" s="721"/>
    </row>
    <row r="152" spans="1:11" ht="40" customHeight="1" thickBot="1">
      <c r="A152" s="1029" t="str">
        <f>"  "&amp; TEXT(DataTables!$Q$83, "hh:mm") &amp; " - U14 Girls - " &amp; DataTables!$B$83 &amp; "  " &amp; DataTables!$P$83 &amp; " athletes  Record: " &amp; TEXT(DataTables!$N$83, "m:ss.00")</f>
        <v xml:space="preserve">  10:30 - U14 Girls - 1500m  0 athletes  Record: 5:02.76</v>
      </c>
      <c r="B152" s="1030"/>
      <c r="C152" s="1030"/>
      <c r="D152" s="1030"/>
      <c r="E152" s="1030"/>
      <c r="F152" s="1030"/>
      <c r="G152" s="1030"/>
      <c r="H152" s="1030"/>
      <c r="I152" s="1030"/>
      <c r="J152" s="1030"/>
      <c r="K152" s="1031"/>
    </row>
    <row r="153" spans="1:11" s="519" customFormat="1" ht="29.25" customHeight="1">
      <c r="A153" s="500"/>
      <c r="B153" s="501"/>
      <c r="C153" s="501"/>
      <c r="D153" s="501"/>
      <c r="E153" s="501"/>
      <c r="F153" s="501"/>
      <c r="G153" s="501"/>
      <c r="H153" s="501"/>
      <c r="I153" s="501"/>
      <c r="J153" s="501"/>
      <c r="K153" s="511"/>
    </row>
    <row r="154" spans="1:11" s="519" customFormat="1" ht="29.25" customHeight="1">
      <c r="A154" s="520"/>
      <c r="B154" s="1024" t="s">
        <v>324</v>
      </c>
      <c r="C154" s="1025"/>
      <c r="D154" s="1025"/>
      <c r="E154" s="1026"/>
      <c r="F154" s="502"/>
      <c r="G154" s="1024" t="s">
        <v>325</v>
      </c>
      <c r="H154" s="1025"/>
      <c r="I154" s="1025"/>
      <c r="J154" s="1026"/>
      <c r="K154" s="521"/>
    </row>
    <row r="155" spans="1:11" s="519" customFormat="1" ht="29.25" customHeight="1">
      <c r="A155" s="520"/>
      <c r="B155" s="506">
        <v>1</v>
      </c>
      <c r="C155" s="503" t="str" cm="1">
        <f t="array" ref="C155:E162">_xlfn.LET(_xlpm.a,_xlfn.ANCHORARRAY(DataCalcs!BP331),_xlfn._xlws.FILTER(_xlpm.a,NOT(ISNA(_xlfn.CHOOSECOLS(_xlpm.a,1)))))</f>
        <v>A</v>
      </c>
      <c r="D155" s="504" t="str">
        <v>Not Declared</v>
      </c>
      <c r="E155" s="505" t="str">
        <v>Abingdon AC</v>
      </c>
      <c r="F155" s="502"/>
      <c r="G155" s="506">
        <v>1</v>
      </c>
      <c r="H155" s="503" t="str" cm="1">
        <f t="array" ref="H155:J162">_xlfn.LET(_xlpm.a,_xlfn.ANCHORARRAY(DataCalcs!BP339),_xlfn._xlws.FILTER(_xlpm.a,NOT(ISNA(_xlfn.CHOOSECOLS(_xlpm.a,1)))))</f>
        <v>AA</v>
      </c>
      <c r="I155" s="504" t="str">
        <v>Not Declared</v>
      </c>
      <c r="J155" s="505" t="str">
        <v>Abingdon AC</v>
      </c>
      <c r="K155" s="507"/>
    </row>
    <row r="156" spans="1:11" s="519" customFormat="1" ht="29.25" customHeight="1">
      <c r="A156" s="520"/>
      <c r="B156" s="506">
        <v>2</v>
      </c>
      <c r="C156" s="503" t="str">
        <v>R</v>
      </c>
      <c r="D156" s="504" t="str">
        <v>Not Declared</v>
      </c>
      <c r="E156" s="505" t="str">
        <v>Radley AC</v>
      </c>
      <c r="F156" s="502"/>
      <c r="G156" s="506">
        <v>2</v>
      </c>
      <c r="H156" s="503" t="str">
        <v>RR</v>
      </c>
      <c r="I156" s="504" t="str">
        <v>Not Declared</v>
      </c>
      <c r="J156" s="505" t="str">
        <v>Radley AC</v>
      </c>
      <c r="K156" s="507"/>
    </row>
    <row r="157" spans="1:11" s="519" customFormat="1" ht="29.25" customHeight="1">
      <c r="A157" s="520"/>
      <c r="B157" s="506">
        <v>3</v>
      </c>
      <c r="C157" s="503" t="str">
        <v>W</v>
      </c>
      <c r="D157" s="504" t="str">
        <v>Not Declared</v>
      </c>
      <c r="E157" s="505" t="str">
        <v>Witney Road Runners</v>
      </c>
      <c r="F157" s="502"/>
      <c r="G157" s="506">
        <v>3</v>
      </c>
      <c r="H157" s="503" t="str">
        <v>WW</v>
      </c>
      <c r="I157" s="504" t="str">
        <v>Not Declared</v>
      </c>
      <c r="J157" s="505" t="str">
        <v>Witney Road Runners</v>
      </c>
      <c r="K157" s="507"/>
    </row>
    <row r="158" spans="1:11" s="519" customFormat="1" ht="29.25" customHeight="1">
      <c r="A158" s="520"/>
      <c r="B158" s="506">
        <v>4</v>
      </c>
      <c r="C158" s="503" t="str">
        <v>X</v>
      </c>
      <c r="D158" s="504" t="str">
        <v>Not Declared</v>
      </c>
      <c r="E158" s="505" t="str">
        <v>Team Kennet</v>
      </c>
      <c r="F158" s="502"/>
      <c r="G158" s="506">
        <v>4</v>
      </c>
      <c r="H158" s="503" t="str">
        <v>XX</v>
      </c>
      <c r="I158" s="504" t="str">
        <v>Not Declared</v>
      </c>
      <c r="J158" s="505" t="str">
        <v>Team Kennet</v>
      </c>
      <c r="K158" s="507"/>
    </row>
    <row r="159" spans="1:11" s="519" customFormat="1" ht="29.25" customHeight="1">
      <c r="A159" s="520"/>
      <c r="B159" s="506">
        <v>5</v>
      </c>
      <c r="C159" s="503" t="str">
        <v>O</v>
      </c>
      <c r="D159" s="504" t="str">
        <v>Not Declared</v>
      </c>
      <c r="E159" s="505" t="str">
        <v>Oxford City AC</v>
      </c>
      <c r="F159" s="502"/>
      <c r="G159" s="506">
        <v>5</v>
      </c>
      <c r="H159" s="503" t="str">
        <v>OO</v>
      </c>
      <c r="I159" s="504" t="str">
        <v>Not Declared</v>
      </c>
      <c r="J159" s="505" t="str">
        <v>Oxford City AC</v>
      </c>
      <c r="K159" s="507"/>
    </row>
    <row r="160" spans="1:11" s="519" customFormat="1" ht="29.25" customHeight="1">
      <c r="A160" s="520"/>
      <c r="B160" s="506">
        <v>6</v>
      </c>
      <c r="C160" s="503" t="str">
        <v>N</v>
      </c>
      <c r="D160" s="504" t="str">
        <v>Not Declared</v>
      </c>
      <c r="E160" s="505" t="str">
        <v>Banbury Harriers AC</v>
      </c>
      <c r="F160" s="502"/>
      <c r="G160" s="506">
        <v>6</v>
      </c>
      <c r="H160" s="503" t="str">
        <v>NN</v>
      </c>
      <c r="I160" s="504" t="str">
        <v>Not Declared</v>
      </c>
      <c r="J160" s="505" t="str">
        <v>Banbury Harriers AC</v>
      </c>
      <c r="K160" s="507"/>
    </row>
    <row r="161" spans="1:11" s="519" customFormat="1" ht="29.25" customHeight="1">
      <c r="A161" s="520"/>
      <c r="B161" s="506">
        <v>7</v>
      </c>
      <c r="C161" s="503" t="str">
        <v>B</v>
      </c>
      <c r="D161" s="504" t="str">
        <v>Not Declared</v>
      </c>
      <c r="E161" s="505" t="str">
        <v>Bicester AC</v>
      </c>
      <c r="F161" s="502"/>
      <c r="G161" s="506">
        <v>7</v>
      </c>
      <c r="H161" s="503" t="str">
        <v>BB</v>
      </c>
      <c r="I161" s="504" t="str">
        <v>Not Declared</v>
      </c>
      <c r="J161" s="505" t="str">
        <v>Bicester AC</v>
      </c>
      <c r="K161" s="507"/>
    </row>
    <row r="162" spans="1:11" s="519" customFormat="1" ht="29.25" customHeight="1">
      <c r="A162" s="520"/>
      <c r="B162" s="510">
        <v>8</v>
      </c>
      <c r="C162" s="196" t="str">
        <v>H</v>
      </c>
      <c r="D162" s="508" t="str">
        <v>Not Declared</v>
      </c>
      <c r="E162" s="509" t="str">
        <v>White Horse Harriers</v>
      </c>
      <c r="F162" s="502"/>
      <c r="G162" s="510">
        <v>8</v>
      </c>
      <c r="H162" s="196" t="str">
        <v>HH</v>
      </c>
      <c r="I162" s="508" t="str">
        <v>Not Declared</v>
      </c>
      <c r="J162" s="509" t="str">
        <v>White Horse Harriers</v>
      </c>
      <c r="K162" s="507"/>
    </row>
    <row r="163" spans="1:11" s="519" customFormat="1" ht="29.25" customHeight="1">
      <c r="A163" s="520"/>
      <c r="B163" s="503"/>
      <c r="C163" s="503"/>
      <c r="D163" s="503"/>
      <c r="E163" s="503"/>
      <c r="F163" s="502"/>
      <c r="G163" s="502"/>
      <c r="H163" s="502"/>
      <c r="I163" s="502"/>
      <c r="J163" s="502"/>
      <c r="K163" s="511"/>
    </row>
    <row r="164" spans="1:11" s="519" customFormat="1" ht="29.25" customHeight="1">
      <c r="A164" s="520"/>
      <c r="B164" s="1024" t="s">
        <v>376</v>
      </c>
      <c r="C164" s="1025"/>
      <c r="D164" s="1025"/>
      <c r="E164" s="1026"/>
      <c r="F164" s="502"/>
      <c r="G164" s="1024" t="s">
        <v>377</v>
      </c>
      <c r="H164" s="1025"/>
      <c r="I164" s="1025"/>
      <c r="J164" s="1026"/>
      <c r="K164" s="521"/>
    </row>
    <row r="165" spans="1:11" s="519" customFormat="1" ht="29.25" customHeight="1">
      <c r="A165" s="520"/>
      <c r="B165" s="506">
        <v>1</v>
      </c>
      <c r="C165" s="502" t="str" cm="1">
        <f t="array" ref="C165:E165">_xlfn.LET(_xlpm.error, _xlfn.HSTACK("","No athletes",""),_xlpm.result, IFERROR(_xlfn.TAKE(_xlfn.DROP(_xlfn.LET(_xlpm.a,_xlfn.CHOOSECOLS(DataCalcs!BO347:BR384,1,3,4),_xlfn._xlws.FILTER(_xlpm.a,_xlfn.CHOOSECOLS(_xlpm.a,2)&lt;&gt;"Not Declared","")),0),8),_xlpm.error), IF(_xlpm.result=_xlfn.HSTACK("","",""), _xlpm.error, _xlpm.result))</f>
        <v/>
      </c>
      <c r="D165" s="512" t="str">
        <v>No athletes</v>
      </c>
      <c r="E165" s="513" t="str">
        <v/>
      </c>
      <c r="F165" s="502"/>
      <c r="G165" s="506">
        <v>1</v>
      </c>
      <c r="H165" s="502" t="str" cm="1">
        <f t="array" ref="H165:J165">_xlfn.LET(_xlpm.error, _xlfn.HSTACK("","No athletes",""),_xlpm.result, IFERROR(_xlfn.TAKE(_xlfn.DROP(_xlfn.LET(_xlpm.a,_xlfn.CHOOSECOLS(DataCalcs!BO347:BR384,1,3,4),_xlfn._xlws.FILTER(_xlpm.a,_xlfn.CHOOSECOLS(_xlpm.a,2)&lt;&gt;"Not Declared","")),8),8),_xlpm.error), IF(_xlpm.result=_xlfn.HSTACK("","",""), _xlpm.error, _xlpm.result))</f>
        <v/>
      </c>
      <c r="I165" s="512" t="str">
        <v>No athletes</v>
      </c>
      <c r="J165" s="513" t="str">
        <v/>
      </c>
      <c r="K165" s="514"/>
    </row>
    <row r="166" spans="1:11" s="519" customFormat="1" ht="29.25" customHeight="1">
      <c r="A166" s="520"/>
      <c r="B166" s="506">
        <v>2</v>
      </c>
      <c r="C166" s="502"/>
      <c r="D166" s="512"/>
      <c r="E166" s="513"/>
      <c r="F166" s="502"/>
      <c r="G166" s="506">
        <v>2</v>
      </c>
      <c r="H166" s="503"/>
      <c r="I166" s="504"/>
      <c r="J166" s="513"/>
      <c r="K166" s="514"/>
    </row>
    <row r="167" spans="1:11" s="519" customFormat="1" ht="29.25" customHeight="1">
      <c r="A167" s="520"/>
      <c r="B167" s="506">
        <v>3</v>
      </c>
      <c r="C167" s="502"/>
      <c r="D167" s="512"/>
      <c r="E167" s="513"/>
      <c r="F167" s="502"/>
      <c r="G167" s="506">
        <v>3</v>
      </c>
      <c r="H167" s="503"/>
      <c r="I167" s="504"/>
      <c r="J167" s="513"/>
      <c r="K167" s="514"/>
    </row>
    <row r="168" spans="1:11" s="519" customFormat="1" ht="29.25" customHeight="1">
      <c r="A168" s="520"/>
      <c r="B168" s="506">
        <v>4</v>
      </c>
      <c r="C168" s="502"/>
      <c r="D168" s="512"/>
      <c r="E168" s="513"/>
      <c r="F168" s="502"/>
      <c r="G168" s="506">
        <v>4</v>
      </c>
      <c r="H168" s="503"/>
      <c r="I168" s="504"/>
      <c r="J168" s="513"/>
      <c r="K168" s="514"/>
    </row>
    <row r="169" spans="1:11" s="519" customFormat="1" ht="29.25" customHeight="1">
      <c r="A169" s="520"/>
      <c r="B169" s="506">
        <v>5</v>
      </c>
      <c r="C169" s="502"/>
      <c r="D169" s="512"/>
      <c r="E169" s="513"/>
      <c r="F169" s="502"/>
      <c r="G169" s="506">
        <v>5</v>
      </c>
      <c r="H169" s="503"/>
      <c r="I169" s="504"/>
      <c r="J169" s="513"/>
      <c r="K169" s="514"/>
    </row>
    <row r="170" spans="1:11" s="519" customFormat="1" ht="29.25" customHeight="1">
      <c r="A170" s="520"/>
      <c r="B170" s="506">
        <v>6</v>
      </c>
      <c r="C170" s="502"/>
      <c r="D170" s="512"/>
      <c r="E170" s="513"/>
      <c r="F170" s="502"/>
      <c r="G170" s="506">
        <v>6</v>
      </c>
      <c r="H170" s="503"/>
      <c r="I170" s="504"/>
      <c r="J170" s="513"/>
      <c r="K170" s="514"/>
    </row>
    <row r="171" spans="1:11" s="519" customFormat="1" ht="29.25" customHeight="1">
      <c r="A171" s="520"/>
      <c r="B171" s="506">
        <v>7</v>
      </c>
      <c r="C171" s="502"/>
      <c r="D171" s="512"/>
      <c r="E171" s="513"/>
      <c r="F171" s="502"/>
      <c r="G171" s="506">
        <v>7</v>
      </c>
      <c r="H171" s="503"/>
      <c r="I171" s="504"/>
      <c r="J171" s="513"/>
      <c r="K171" s="514"/>
    </row>
    <row r="172" spans="1:11" s="519" customFormat="1" ht="29.25" customHeight="1">
      <c r="A172" s="520"/>
      <c r="B172" s="510">
        <v>8</v>
      </c>
      <c r="C172" s="515"/>
      <c r="D172" s="516"/>
      <c r="E172" s="517"/>
      <c r="F172" s="502"/>
      <c r="G172" s="510">
        <v>8</v>
      </c>
      <c r="H172" s="196"/>
      <c r="I172" s="508"/>
      <c r="J172" s="517"/>
      <c r="K172" s="514"/>
    </row>
    <row r="173" spans="1:11" s="519" customFormat="1" ht="29.25" customHeight="1">
      <c r="A173" s="520"/>
      <c r="B173" s="503"/>
      <c r="C173" s="503"/>
      <c r="D173" s="503"/>
      <c r="E173" s="503"/>
      <c r="F173" s="502"/>
      <c r="G173" s="502"/>
      <c r="H173" s="502"/>
      <c r="I173" s="502"/>
      <c r="J173" s="502"/>
      <c r="K173" s="511"/>
    </row>
    <row r="174" spans="1:11" s="519" customFormat="1" ht="29.25" customHeight="1">
      <c r="A174" s="520"/>
      <c r="B174" s="1024" t="s">
        <v>378</v>
      </c>
      <c r="C174" s="1025"/>
      <c r="D174" s="1025"/>
      <c r="E174" s="1026"/>
      <c r="F174" s="502"/>
      <c r="G174" s="1032" t="s">
        <v>379</v>
      </c>
      <c r="H174" s="1033"/>
      <c r="I174" s="1033"/>
      <c r="J174" s="1034"/>
      <c r="K174" s="521"/>
    </row>
    <row r="175" spans="1:11" s="519" customFormat="1" ht="29.25" customHeight="1">
      <c r="A175" s="520"/>
      <c r="B175" s="506">
        <v>1</v>
      </c>
      <c r="C175" s="502" t="str" cm="1">
        <f t="array" ref="C175:E175">_xlfn.LET(_xlpm.error, _xlfn.HSTACK("","No athletes",""),_xlpm.result, IFERROR(_xlfn.TAKE(_xlfn.DROP(_xlfn.LET(_xlpm.a,_xlfn.CHOOSECOLS(DataCalcs!BO347:BR384,1,3,4),_xlfn._xlws.FILTER(_xlpm.a,_xlfn.CHOOSECOLS(_xlpm.a,2)&lt;&gt;"Not Declared","")),16),8),_xlpm.error), IF(_xlpm.result=_xlfn.HSTACK("","",""), _xlpm.error, _xlpm.result))</f>
        <v/>
      </c>
      <c r="D175" s="512" t="str">
        <v>No athletes</v>
      </c>
      <c r="E175" s="513" t="str">
        <v/>
      </c>
      <c r="F175" s="502"/>
      <c r="G175" s="506">
        <v>1</v>
      </c>
      <c r="H175" s="502" t="str" cm="1">
        <f t="array" ref="H175:J175">_xlfn.LET(_xlpm.error, _xlfn.HSTACK("","No athletes",""),_xlpm.result, IFERROR(_xlfn.TAKE(_xlfn.DROP(_xlfn.LET(_xlpm.a,_xlfn.CHOOSECOLS(DataCalcs!BO347:BR384,1,3,4),_xlfn._xlws.FILTER(_xlpm.a,_xlfn.CHOOSECOLS(_xlpm.a,2)&lt;&gt;"Not Declared","")),24),8),_xlpm.error), IF(_xlpm.result=_xlfn.HSTACK("","",""), _xlpm.error, _xlpm.result))</f>
        <v/>
      </c>
      <c r="I175" s="512" t="str">
        <v>No athletes</v>
      </c>
      <c r="J175" s="513" t="str">
        <v/>
      </c>
      <c r="K175" s="514"/>
    </row>
    <row r="176" spans="1:11" s="519" customFormat="1" ht="29.25" customHeight="1">
      <c r="A176" s="520"/>
      <c r="B176" s="506">
        <v>2</v>
      </c>
      <c r="C176" s="502"/>
      <c r="D176" s="512"/>
      <c r="E176" s="513"/>
      <c r="F176" s="502"/>
      <c r="G176" s="506">
        <v>2</v>
      </c>
      <c r="H176" s="503"/>
      <c r="I176" s="504"/>
      <c r="J176" s="513"/>
      <c r="K176" s="514"/>
    </row>
    <row r="177" spans="1:11" s="519" customFormat="1" ht="29.25" customHeight="1">
      <c r="A177" s="520"/>
      <c r="B177" s="506">
        <v>3</v>
      </c>
      <c r="C177" s="502"/>
      <c r="D177" s="512"/>
      <c r="E177" s="513"/>
      <c r="F177" s="502"/>
      <c r="G177" s="506">
        <v>3</v>
      </c>
      <c r="H177" s="503"/>
      <c r="I177" s="504"/>
      <c r="J177" s="513"/>
      <c r="K177" s="514"/>
    </row>
    <row r="178" spans="1:11" s="519" customFormat="1" ht="29.25" customHeight="1">
      <c r="A178" s="520"/>
      <c r="B178" s="506">
        <v>4</v>
      </c>
      <c r="C178" s="502"/>
      <c r="D178" s="512"/>
      <c r="E178" s="513"/>
      <c r="F178" s="502"/>
      <c r="G178" s="506">
        <v>4</v>
      </c>
      <c r="H178" s="503"/>
      <c r="I178" s="504"/>
      <c r="J178" s="513"/>
      <c r="K178" s="514"/>
    </row>
    <row r="179" spans="1:11" s="519" customFormat="1" ht="29.25" customHeight="1">
      <c r="A179" s="520"/>
      <c r="B179" s="506">
        <v>5</v>
      </c>
      <c r="C179" s="502"/>
      <c r="D179" s="512"/>
      <c r="E179" s="513"/>
      <c r="F179" s="502"/>
      <c r="G179" s="506">
        <v>5</v>
      </c>
      <c r="H179" s="503"/>
      <c r="I179" s="504"/>
      <c r="J179" s="513"/>
      <c r="K179" s="514"/>
    </row>
    <row r="180" spans="1:11" s="519" customFormat="1" ht="29.25" customHeight="1">
      <c r="A180" s="520"/>
      <c r="B180" s="506">
        <v>6</v>
      </c>
      <c r="C180" s="502"/>
      <c r="D180" s="512"/>
      <c r="E180" s="513"/>
      <c r="F180" s="502"/>
      <c r="G180" s="506">
        <v>6</v>
      </c>
      <c r="H180" s="503"/>
      <c r="I180" s="504"/>
      <c r="J180" s="513"/>
      <c r="K180" s="514"/>
    </row>
    <row r="181" spans="1:11" s="519" customFormat="1" ht="29.25" customHeight="1">
      <c r="A181" s="520"/>
      <c r="B181" s="506">
        <v>7</v>
      </c>
      <c r="C181" s="502"/>
      <c r="D181" s="512"/>
      <c r="E181" s="513"/>
      <c r="F181" s="502"/>
      <c r="G181" s="506">
        <v>7</v>
      </c>
      <c r="H181" s="503"/>
      <c r="I181" s="504"/>
      <c r="J181" s="513"/>
      <c r="K181" s="514"/>
    </row>
    <row r="182" spans="1:11" s="519" customFormat="1" ht="29.25" customHeight="1">
      <c r="A182" s="520"/>
      <c r="B182" s="510">
        <v>8</v>
      </c>
      <c r="C182" s="515"/>
      <c r="D182" s="516"/>
      <c r="E182" s="517"/>
      <c r="F182" s="502"/>
      <c r="G182" s="510">
        <v>8</v>
      </c>
      <c r="H182" s="196"/>
      <c r="I182" s="508"/>
      <c r="J182" s="517"/>
      <c r="K182" s="514"/>
    </row>
    <row r="183" spans="1:11" s="519" customFormat="1" ht="29.25" customHeight="1">
      <c r="A183" s="520"/>
      <c r="B183" s="1022" t="str" cm="1">
        <f t="array" ref="B183">IFERROR(_xlfn.LET(_xlpm.a,_xlfn.CHOOSECOLS(DataCalcs!BO347:BR384,1,3,4), _xlpm.filtered,_xlfn.DROP(_xlfn._xlws.FILTER(_xlpm.a,INDEX(_xlpm.a,,2)&lt;&gt;"Not Declared"),32),
_xlpm.rowStrings,_xlfn.BYROW(_xlpm.filtered,_xlfn.LAMBDA(_xlpm.r,_xlfn.TEXTJOIN(" - ",,_xlpm.r))),ROWS(_xlpm.filtered)&amp;" Remaining athletes: "&amp; _xlfn.TEXTJOIN(", ",,_xlpm.rowStrings)),"")</f>
        <v/>
      </c>
      <c r="C183" s="1022"/>
      <c r="D183" s="1022"/>
      <c r="E183" s="1022"/>
      <c r="F183" s="1022"/>
      <c r="G183" s="1022"/>
      <c r="H183" s="1022"/>
      <c r="I183" s="1022"/>
      <c r="J183" s="1022"/>
      <c r="K183" s="511"/>
    </row>
    <row r="184" spans="1:11" s="519" customFormat="1" ht="29.25" customHeight="1" thickBot="1">
      <c r="A184" s="522"/>
      <c r="B184" s="1023"/>
      <c r="C184" s="1023"/>
      <c r="D184" s="1023"/>
      <c r="E184" s="1023"/>
      <c r="F184" s="1023"/>
      <c r="G184" s="1023"/>
      <c r="H184" s="1023"/>
      <c r="I184" s="1023"/>
      <c r="J184" s="1023"/>
      <c r="K184" s="518"/>
    </row>
    <row r="185" spans="1:11" ht="29.25" customHeight="1" thickBot="1">
      <c r="A185" s="498"/>
      <c r="D185" s="498"/>
      <c r="E185" s="498"/>
      <c r="H185" s="71"/>
      <c r="I185" s="71"/>
      <c r="J185" s="70"/>
      <c r="K185" s="63"/>
    </row>
    <row r="186" spans="1:11" ht="40" customHeight="1" thickBot="1">
      <c r="A186" s="1029" t="str">
        <f>"  "&amp; TEXT(DataTables!$Q$107, "hh:mm") &amp; " - U18 Women - " &amp; DataTables!$B$107 &amp; " " &amp; DataTables!$R$107 &amp;"  " &amp; DataTables!$P$107 &amp; " athletes  Record: " &amp; TEXT(DataTables!$N$107, "0.00")</f>
        <v xml:space="preserve">  10:40 - U18 Women - 100mH (76.2cm/3.6kg * 10 - Yellow)  0 athletes  Record: 15.40</v>
      </c>
      <c r="B186" s="1030"/>
      <c r="C186" s="1030"/>
      <c r="D186" s="1030"/>
      <c r="E186" s="1030"/>
      <c r="F186" s="1030"/>
      <c r="G186" s="1030"/>
      <c r="H186" s="1030"/>
      <c r="I186" s="1030"/>
      <c r="J186" s="1030"/>
      <c r="K186" s="1031"/>
    </row>
    <row r="187" spans="1:11" s="519" customFormat="1" ht="29.25" customHeight="1">
      <c r="A187" s="500"/>
      <c r="B187" s="501"/>
      <c r="C187" s="501"/>
      <c r="D187" s="501"/>
      <c r="E187" s="501"/>
      <c r="F187" s="501"/>
      <c r="G187" s="501"/>
      <c r="H187" s="501"/>
      <c r="I187" s="501"/>
      <c r="J187" s="501"/>
      <c r="K187" s="511"/>
    </row>
    <row r="188" spans="1:11" s="519" customFormat="1" ht="29.25" customHeight="1">
      <c r="A188" s="520"/>
      <c r="B188" s="1024" t="s">
        <v>324</v>
      </c>
      <c r="C188" s="1025"/>
      <c r="D188" s="1025"/>
      <c r="E188" s="1026"/>
      <c r="F188" s="502"/>
      <c r="G188" s="1024" t="s">
        <v>325</v>
      </c>
      <c r="H188" s="1025"/>
      <c r="I188" s="1025"/>
      <c r="J188" s="1026"/>
      <c r="K188" s="521"/>
    </row>
    <row r="189" spans="1:11" s="519" customFormat="1" ht="29.25" customHeight="1">
      <c r="A189" s="520"/>
      <c r="B189" s="506">
        <v>1</v>
      </c>
      <c r="C189" s="503" t="str" cm="1">
        <f t="array" ref="C189:E196">_xlfn.LET(_xlpm.a,_xlfn.ANCHORARRAY(DataCalcs!AB495),_xlfn._xlws.FILTER(_xlpm.a,NOT(ISNA(_xlfn.CHOOSECOLS(_xlpm.a,1)))))</f>
        <v>R</v>
      </c>
      <c r="D189" s="504" t="str">
        <v>Not Declared</v>
      </c>
      <c r="E189" s="505" t="str">
        <v>Radley AC</v>
      </c>
      <c r="F189" s="502"/>
      <c r="G189" s="506">
        <v>1</v>
      </c>
      <c r="H189" s="503" t="str" cm="1">
        <f t="array" ref="H189:J196">_xlfn.LET(_xlpm.a,_xlfn.ANCHORARRAY(DataCalcs!AB503),_xlfn._xlws.FILTER(_xlpm.a,NOT(ISNA(_xlfn.CHOOSECOLS(_xlpm.a,1)))))</f>
        <v>RR</v>
      </c>
      <c r="I189" s="504" t="str">
        <v>Not Declared</v>
      </c>
      <c r="J189" s="505" t="str">
        <v>Radley AC</v>
      </c>
      <c r="K189" s="507"/>
    </row>
    <row r="190" spans="1:11" s="519" customFormat="1" ht="29.25" customHeight="1">
      <c r="A190" s="520"/>
      <c r="B190" s="506">
        <v>2</v>
      </c>
      <c r="C190" s="503" t="str">
        <v>W</v>
      </c>
      <c r="D190" s="504" t="str">
        <v>Not Declared</v>
      </c>
      <c r="E190" s="505" t="str">
        <v>Witney Road Runners</v>
      </c>
      <c r="F190" s="502"/>
      <c r="G190" s="506">
        <v>2</v>
      </c>
      <c r="H190" s="503" t="str">
        <v>WW</v>
      </c>
      <c r="I190" s="504" t="str">
        <v>Not Declared</v>
      </c>
      <c r="J190" s="505" t="str">
        <v>Witney Road Runners</v>
      </c>
      <c r="K190" s="507"/>
    </row>
    <row r="191" spans="1:11" s="519" customFormat="1" ht="29.25" customHeight="1">
      <c r="A191" s="520"/>
      <c r="B191" s="506">
        <v>3</v>
      </c>
      <c r="C191" s="503" t="str">
        <v>X</v>
      </c>
      <c r="D191" s="504" t="str">
        <v>Not Declared</v>
      </c>
      <c r="E191" s="505" t="str">
        <v>Team Kennet</v>
      </c>
      <c r="F191" s="502"/>
      <c r="G191" s="506">
        <v>3</v>
      </c>
      <c r="H191" s="503" t="str">
        <v>XX</v>
      </c>
      <c r="I191" s="504" t="str">
        <v>Not Declared</v>
      </c>
      <c r="J191" s="505" t="str">
        <v>Team Kennet</v>
      </c>
      <c r="K191" s="507"/>
    </row>
    <row r="192" spans="1:11" s="519" customFormat="1" ht="29.25" customHeight="1">
      <c r="A192" s="520"/>
      <c r="B192" s="506">
        <v>4</v>
      </c>
      <c r="C192" s="503" t="str">
        <v>N</v>
      </c>
      <c r="D192" s="504" t="str">
        <v>Not Declared</v>
      </c>
      <c r="E192" s="505" t="str">
        <v>Banbury Harriers AC</v>
      </c>
      <c r="F192" s="502"/>
      <c r="G192" s="506">
        <v>4</v>
      </c>
      <c r="H192" s="503" t="str">
        <v>NN</v>
      </c>
      <c r="I192" s="504" t="str">
        <v>Not Declared</v>
      </c>
      <c r="J192" s="505" t="str">
        <v>Banbury Harriers AC</v>
      </c>
      <c r="K192" s="507"/>
    </row>
    <row r="193" spans="1:11" s="519" customFormat="1" ht="29.25" customHeight="1">
      <c r="A193" s="520"/>
      <c r="B193" s="506">
        <v>5</v>
      </c>
      <c r="C193" s="503" t="str">
        <v>O</v>
      </c>
      <c r="D193" s="504" t="str">
        <v>Not Declared</v>
      </c>
      <c r="E193" s="505" t="str">
        <v>Oxford City AC</v>
      </c>
      <c r="F193" s="502"/>
      <c r="G193" s="506">
        <v>5</v>
      </c>
      <c r="H193" s="503" t="str">
        <v>OO</v>
      </c>
      <c r="I193" s="504" t="str">
        <v>Not Declared</v>
      </c>
      <c r="J193" s="505" t="str">
        <v>Oxford City AC</v>
      </c>
      <c r="K193" s="507"/>
    </row>
    <row r="194" spans="1:11" s="519" customFormat="1" ht="29.25" customHeight="1">
      <c r="A194" s="520"/>
      <c r="B194" s="506">
        <v>6</v>
      </c>
      <c r="C194" s="503" t="str">
        <v>A</v>
      </c>
      <c r="D194" s="504" t="str">
        <v>Not Declared</v>
      </c>
      <c r="E194" s="505" t="str">
        <v>Abingdon AC</v>
      </c>
      <c r="F194" s="502"/>
      <c r="G194" s="506">
        <v>6</v>
      </c>
      <c r="H194" s="503" t="str">
        <v>AA</v>
      </c>
      <c r="I194" s="504" t="str">
        <v>Not Declared</v>
      </c>
      <c r="J194" s="505" t="str">
        <v>Abingdon AC</v>
      </c>
      <c r="K194" s="507"/>
    </row>
    <row r="195" spans="1:11" s="519" customFormat="1" ht="29.25" customHeight="1">
      <c r="A195" s="520"/>
      <c r="B195" s="506">
        <v>7</v>
      </c>
      <c r="C195" s="503" t="str">
        <v>B</v>
      </c>
      <c r="D195" s="504" t="str">
        <v>Not Declared</v>
      </c>
      <c r="E195" s="505" t="str">
        <v>Bicester AC</v>
      </c>
      <c r="F195" s="502"/>
      <c r="G195" s="506">
        <v>7</v>
      </c>
      <c r="H195" s="503" t="str">
        <v>BB</v>
      </c>
      <c r="I195" s="504" t="str">
        <v>Not Declared</v>
      </c>
      <c r="J195" s="505" t="str">
        <v>Bicester AC</v>
      </c>
      <c r="K195" s="507"/>
    </row>
    <row r="196" spans="1:11" s="519" customFormat="1" ht="29.25" customHeight="1">
      <c r="A196" s="520"/>
      <c r="B196" s="510">
        <v>8</v>
      </c>
      <c r="C196" s="196" t="str">
        <v>H</v>
      </c>
      <c r="D196" s="508" t="str">
        <v>Not Declared</v>
      </c>
      <c r="E196" s="509" t="str">
        <v>White Horse Harriers</v>
      </c>
      <c r="F196" s="502"/>
      <c r="G196" s="510">
        <v>8</v>
      </c>
      <c r="H196" s="196" t="str">
        <v>HH</v>
      </c>
      <c r="I196" s="508" t="str">
        <v>Not Declared</v>
      </c>
      <c r="J196" s="509" t="str">
        <v>White Horse Harriers</v>
      </c>
      <c r="K196" s="507"/>
    </row>
    <row r="197" spans="1:11" s="519" customFormat="1" ht="29.25" customHeight="1">
      <c r="A197" s="520"/>
      <c r="B197" s="503"/>
      <c r="C197" s="503"/>
      <c r="D197" s="503"/>
      <c r="E197" s="503"/>
      <c r="F197" s="502"/>
      <c r="G197" s="502"/>
      <c r="H197" s="502"/>
      <c r="I197" s="502"/>
      <c r="J197" s="502"/>
      <c r="K197" s="511"/>
    </row>
    <row r="198" spans="1:11" s="519" customFormat="1" ht="29.25" customHeight="1">
      <c r="A198" s="520"/>
      <c r="B198" s="1024" t="s">
        <v>376</v>
      </c>
      <c r="C198" s="1025"/>
      <c r="D198" s="1025"/>
      <c r="E198" s="1026"/>
      <c r="F198" s="502"/>
      <c r="G198" s="1024" t="s">
        <v>377</v>
      </c>
      <c r="H198" s="1025"/>
      <c r="I198" s="1025"/>
      <c r="J198" s="1026"/>
      <c r="K198" s="521"/>
    </row>
    <row r="199" spans="1:11" s="519" customFormat="1" ht="29.25" customHeight="1">
      <c r="A199" s="520"/>
      <c r="B199" s="506">
        <v>1</v>
      </c>
      <c r="C199" s="523" t="str" cm="1">
        <f t="array" ref="C199:E199">_xlfn.LET(_xlpm.error, _xlfn.HSTACK("","No athletes",""),_xlpm.result, IFERROR(_xlfn.TAKE(_xlfn.DROP(_xlfn.LET(_xlpm.a,_xlfn.CHOOSECOLS(DataCalcs!AA511:AD548,1,3,4),_xlfn._xlws.FILTER(_xlpm.a,_xlfn.CHOOSECOLS(_xlpm.a,2)&lt;&gt;"Not Declared","")),0),8),_xlpm.error), IF(_xlpm.result=_xlfn.HSTACK("","",""), _xlpm.error, _xlpm.result))</f>
        <v/>
      </c>
      <c r="D199" s="512" t="str">
        <v>No athletes</v>
      </c>
      <c r="E199" s="513" t="str">
        <v/>
      </c>
      <c r="F199" s="502"/>
      <c r="G199" s="506">
        <v>1</v>
      </c>
      <c r="H199" s="502" t="str" cm="1">
        <f t="array" ref="H199:J199">_xlfn.LET(_xlpm.error, _xlfn.HSTACK("","No athletes",""),_xlpm.result, IFERROR(_xlfn.TAKE(_xlfn.DROP(_xlfn.LET(_xlpm.a,_xlfn.CHOOSECOLS(DataCalcs!AA511:AD548,1,3,4),_xlfn._xlws.FILTER(_xlpm.a,_xlfn.CHOOSECOLS(_xlpm.a,2)&lt;&gt;"Not Declared","")),8),8),_xlpm.error), IF(_xlpm.result=_xlfn.HSTACK("","",""), _xlpm.error, _xlpm.result))</f>
        <v/>
      </c>
      <c r="I199" s="512" t="str">
        <v>No athletes</v>
      </c>
      <c r="J199" s="513" t="str">
        <v/>
      </c>
      <c r="K199" s="514"/>
    </row>
    <row r="200" spans="1:11" s="519" customFormat="1" ht="29.25" customHeight="1">
      <c r="A200" s="520"/>
      <c r="B200" s="506">
        <v>2</v>
      </c>
      <c r="C200" s="502"/>
      <c r="D200" s="512"/>
      <c r="E200" s="513"/>
      <c r="F200" s="502"/>
      <c r="G200" s="506">
        <v>2</v>
      </c>
      <c r="H200" s="503"/>
      <c r="I200" s="504"/>
      <c r="J200" s="513"/>
      <c r="K200" s="514"/>
    </row>
    <row r="201" spans="1:11" s="519" customFormat="1" ht="29.25" customHeight="1">
      <c r="A201" s="520"/>
      <c r="B201" s="506">
        <v>3</v>
      </c>
      <c r="C201" s="502"/>
      <c r="D201" s="512"/>
      <c r="E201" s="513"/>
      <c r="F201" s="502"/>
      <c r="G201" s="506">
        <v>3</v>
      </c>
      <c r="H201" s="503"/>
      <c r="I201" s="504"/>
      <c r="J201" s="513"/>
      <c r="K201" s="514"/>
    </row>
    <row r="202" spans="1:11" s="519" customFormat="1" ht="29.25" customHeight="1">
      <c r="A202" s="520"/>
      <c r="B202" s="506">
        <v>4</v>
      </c>
      <c r="C202" s="502"/>
      <c r="D202" s="512"/>
      <c r="E202" s="513"/>
      <c r="F202" s="502"/>
      <c r="G202" s="506">
        <v>4</v>
      </c>
      <c r="H202" s="503"/>
      <c r="I202" s="504"/>
      <c r="J202" s="513"/>
      <c r="K202" s="514"/>
    </row>
    <row r="203" spans="1:11" s="519" customFormat="1" ht="29.25" customHeight="1">
      <c r="A203" s="520"/>
      <c r="B203" s="506">
        <v>5</v>
      </c>
      <c r="C203" s="502"/>
      <c r="D203" s="512"/>
      <c r="E203" s="513"/>
      <c r="F203" s="502"/>
      <c r="G203" s="506">
        <v>5</v>
      </c>
      <c r="H203" s="503"/>
      <c r="I203" s="504"/>
      <c r="J203" s="513"/>
      <c r="K203" s="514"/>
    </row>
    <row r="204" spans="1:11" s="519" customFormat="1" ht="29.25" customHeight="1">
      <c r="A204" s="520"/>
      <c r="B204" s="506">
        <v>6</v>
      </c>
      <c r="C204" s="502"/>
      <c r="D204" s="512"/>
      <c r="E204" s="513"/>
      <c r="F204" s="502"/>
      <c r="G204" s="506">
        <v>6</v>
      </c>
      <c r="H204" s="503"/>
      <c r="I204" s="504"/>
      <c r="J204" s="513"/>
      <c r="K204" s="514"/>
    </row>
    <row r="205" spans="1:11" s="519" customFormat="1" ht="29.25" customHeight="1">
      <c r="A205" s="520"/>
      <c r="B205" s="506">
        <v>7</v>
      </c>
      <c r="C205" s="502"/>
      <c r="D205" s="512"/>
      <c r="E205" s="513"/>
      <c r="F205" s="502"/>
      <c r="G205" s="506">
        <v>7</v>
      </c>
      <c r="H205" s="503"/>
      <c r="I205" s="504"/>
      <c r="J205" s="513"/>
      <c r="K205" s="514"/>
    </row>
    <row r="206" spans="1:11" s="519" customFormat="1" ht="29.25" customHeight="1">
      <c r="A206" s="520"/>
      <c r="B206" s="510">
        <v>8</v>
      </c>
      <c r="C206" s="515"/>
      <c r="D206" s="516"/>
      <c r="E206" s="517"/>
      <c r="F206" s="502"/>
      <c r="G206" s="510">
        <v>8</v>
      </c>
      <c r="H206" s="196"/>
      <c r="I206" s="508"/>
      <c r="J206" s="517"/>
      <c r="K206" s="514"/>
    </row>
    <row r="207" spans="1:11" s="519" customFormat="1" ht="29.25" customHeight="1">
      <c r="A207" s="520"/>
      <c r="B207" s="503"/>
      <c r="C207" s="503"/>
      <c r="D207" s="503"/>
      <c r="E207" s="503"/>
      <c r="F207" s="502"/>
      <c r="G207" s="502"/>
      <c r="H207" s="502"/>
      <c r="I207" s="502"/>
      <c r="J207" s="502"/>
      <c r="K207" s="511"/>
    </row>
    <row r="208" spans="1:11" s="519" customFormat="1" ht="29.25" customHeight="1">
      <c r="A208" s="520"/>
      <c r="B208" s="1024" t="s">
        <v>378</v>
      </c>
      <c r="C208" s="1025"/>
      <c r="D208" s="1025"/>
      <c r="E208" s="1026"/>
      <c r="F208" s="502"/>
      <c r="G208" s="1032" t="s">
        <v>379</v>
      </c>
      <c r="H208" s="1033"/>
      <c r="I208" s="1033"/>
      <c r="J208" s="1034"/>
      <c r="K208" s="521"/>
    </row>
    <row r="209" spans="1:11" s="519" customFormat="1" ht="29.25" customHeight="1">
      <c r="A209" s="520"/>
      <c r="B209" s="506">
        <v>1</v>
      </c>
      <c r="C209" s="502" t="str" cm="1">
        <f t="array" ref="C209:E209">_xlfn.LET(_xlpm.error, _xlfn.HSTACK("","No athletes",""),_xlpm.result, IFERROR(_xlfn.TAKE(_xlfn.DROP(_xlfn.LET(_xlpm.a,_xlfn.CHOOSECOLS(DataCalcs!AA511:AD548,1,3,4),_xlfn._xlws.FILTER(_xlpm.a,_xlfn.CHOOSECOLS(_xlpm.a,2)&lt;&gt;"Not Declared","")),16),8),_xlpm.error), IF(_xlpm.result=_xlfn.HSTACK("","",""), _xlpm.error, _xlpm.result))</f>
        <v/>
      </c>
      <c r="D209" s="512" t="str">
        <v>No athletes</v>
      </c>
      <c r="E209" s="513" t="str">
        <v/>
      </c>
      <c r="F209" s="502"/>
      <c r="G209" s="506">
        <v>1</v>
      </c>
      <c r="H209" s="502" t="str" cm="1">
        <f t="array" ref="H209:J209">_xlfn.LET(_xlpm.error, _xlfn.HSTACK("","No athletes",""),_xlpm.result, IFERROR(_xlfn.TAKE(_xlfn.DROP(_xlfn.LET(_xlpm.a,_xlfn.CHOOSECOLS(DataCalcs!AA511:AD548,1,3,4),_xlfn._xlws.FILTER(_xlpm.a,_xlfn.CHOOSECOLS(_xlpm.a,2)&lt;&gt;"Not Declared","")),24),8),_xlpm.error), IF(_xlpm.result=_xlfn.HSTACK("","",""), _xlpm.error, _xlpm.result))</f>
        <v/>
      </c>
      <c r="I209" s="512" t="str">
        <v>No athletes</v>
      </c>
      <c r="J209" s="513" t="str">
        <v/>
      </c>
      <c r="K209" s="514"/>
    </row>
    <row r="210" spans="1:11" s="519" customFormat="1" ht="29.25" customHeight="1">
      <c r="A210" s="520"/>
      <c r="B210" s="506">
        <v>2</v>
      </c>
      <c r="C210" s="502"/>
      <c r="D210" s="512"/>
      <c r="E210" s="513"/>
      <c r="F210" s="502"/>
      <c r="G210" s="506">
        <v>2</v>
      </c>
      <c r="H210" s="503"/>
      <c r="I210" s="504"/>
      <c r="J210" s="513"/>
      <c r="K210" s="514"/>
    </row>
    <row r="211" spans="1:11" s="519" customFormat="1" ht="29.25" customHeight="1">
      <c r="A211" s="520"/>
      <c r="B211" s="506">
        <v>3</v>
      </c>
      <c r="C211" s="502"/>
      <c r="D211" s="512"/>
      <c r="E211" s="513"/>
      <c r="F211" s="502"/>
      <c r="G211" s="506">
        <v>3</v>
      </c>
      <c r="H211" s="503"/>
      <c r="I211" s="504"/>
      <c r="J211" s="513"/>
      <c r="K211" s="514"/>
    </row>
    <row r="212" spans="1:11" s="519" customFormat="1" ht="29.25" customHeight="1">
      <c r="A212" s="520"/>
      <c r="B212" s="506">
        <v>4</v>
      </c>
      <c r="C212" s="502"/>
      <c r="D212" s="512"/>
      <c r="E212" s="513"/>
      <c r="F212" s="502"/>
      <c r="G212" s="506">
        <v>4</v>
      </c>
      <c r="H212" s="503"/>
      <c r="I212" s="504"/>
      <c r="J212" s="513"/>
      <c r="K212" s="514"/>
    </row>
    <row r="213" spans="1:11" s="519" customFormat="1" ht="29.25" customHeight="1">
      <c r="A213" s="520"/>
      <c r="B213" s="506">
        <v>5</v>
      </c>
      <c r="C213" s="502"/>
      <c r="D213" s="512"/>
      <c r="E213" s="513"/>
      <c r="F213" s="502"/>
      <c r="G213" s="506">
        <v>5</v>
      </c>
      <c r="H213" s="503"/>
      <c r="I213" s="504"/>
      <c r="J213" s="513"/>
      <c r="K213" s="514"/>
    </row>
    <row r="214" spans="1:11" s="519" customFormat="1" ht="29.25" customHeight="1">
      <c r="A214" s="520"/>
      <c r="B214" s="506">
        <v>6</v>
      </c>
      <c r="C214" s="502"/>
      <c r="D214" s="512"/>
      <c r="E214" s="513"/>
      <c r="F214" s="502"/>
      <c r="G214" s="506">
        <v>6</v>
      </c>
      <c r="H214" s="503"/>
      <c r="I214" s="504"/>
      <c r="J214" s="513"/>
      <c r="K214" s="514"/>
    </row>
    <row r="215" spans="1:11" s="519" customFormat="1" ht="29.25" customHeight="1">
      <c r="A215" s="520"/>
      <c r="B215" s="506">
        <v>7</v>
      </c>
      <c r="C215" s="502"/>
      <c r="D215" s="512"/>
      <c r="E215" s="513"/>
      <c r="F215" s="502"/>
      <c r="G215" s="506">
        <v>7</v>
      </c>
      <c r="H215" s="503"/>
      <c r="I215" s="504"/>
      <c r="J215" s="513"/>
      <c r="K215" s="514"/>
    </row>
    <row r="216" spans="1:11" s="519" customFormat="1" ht="29.25" customHeight="1">
      <c r="A216" s="520"/>
      <c r="B216" s="510">
        <v>8</v>
      </c>
      <c r="C216" s="515"/>
      <c r="D216" s="516"/>
      <c r="E216" s="517"/>
      <c r="F216" s="502"/>
      <c r="G216" s="510">
        <v>8</v>
      </c>
      <c r="H216" s="196"/>
      <c r="I216" s="508"/>
      <c r="J216" s="517"/>
      <c r="K216" s="514"/>
    </row>
    <row r="217" spans="1:11" s="519" customFormat="1" ht="29.25" customHeight="1">
      <c r="A217" s="520"/>
      <c r="B217" s="1022" t="str" cm="1">
        <f t="array" ref="B217">IFERROR(_xlfn.LET(_xlpm.a,_xlfn.CHOOSECOLS(DataCalcs!AA511:AD548,1,3,4),
_xlpm.filtered,_xlfn.DROP(_xlfn._xlws.FILTER(_xlpm.a,INDEX(_xlpm.a,,2)&lt;&gt;"Not Declared"),32),
_xlpm.rowStrings,_xlfn.BYROW(_xlpm.filtered,_xlfn.LAMBDA(_xlpm.r,_xlfn.TEXTJOIN(" - ",,_xlpm.r))),ROWS(_xlpm.filtered)&amp;" Remaining athletes: "&amp;
_xlfn.TEXTJOIN(", ",,_xlpm.rowStrings)
),"")</f>
        <v/>
      </c>
      <c r="C217" s="1022"/>
      <c r="D217" s="1022"/>
      <c r="E217" s="1022"/>
      <c r="F217" s="1022"/>
      <c r="G217" s="1022"/>
      <c r="H217" s="1022"/>
      <c r="I217" s="1022"/>
      <c r="J217" s="1022"/>
      <c r="K217" s="511"/>
    </row>
    <row r="218" spans="1:11" s="519" customFormat="1" ht="29.25" customHeight="1" thickBot="1">
      <c r="A218" s="522"/>
      <c r="B218" s="1023"/>
      <c r="C218" s="1023"/>
      <c r="D218" s="1023"/>
      <c r="E218" s="1023"/>
      <c r="F218" s="1023"/>
      <c r="G218" s="1023"/>
      <c r="H218" s="1023"/>
      <c r="I218" s="1023"/>
      <c r="J218" s="1023"/>
      <c r="K218" s="518"/>
    </row>
    <row r="219" spans="1:11" s="519" customFormat="1" ht="29.25" customHeight="1">
      <c r="A219" s="498"/>
      <c r="B219" s="64"/>
      <c r="C219" s="64"/>
      <c r="D219" s="498"/>
      <c r="E219" s="498"/>
      <c r="F219" s="64"/>
      <c r="G219" s="64"/>
      <c r="H219" s="71"/>
      <c r="I219" s="71"/>
      <c r="J219" s="70"/>
      <c r="K219" s="63"/>
    </row>
    <row r="220" spans="1:11" s="519" customFormat="1" ht="29.25" customHeight="1">
      <c r="A220" s="498"/>
      <c r="B220" s="64"/>
      <c r="C220" s="64"/>
      <c r="D220" s="498"/>
      <c r="E220" s="498"/>
      <c r="F220" s="64"/>
      <c r="G220" s="64"/>
      <c r="H220" s="71"/>
      <c r="I220" s="71"/>
      <c r="J220" s="70"/>
      <c r="K220" s="63"/>
    </row>
    <row r="221" spans="1:11" ht="29.25" customHeight="1">
      <c r="A221" s="498"/>
      <c r="D221" s="498"/>
      <c r="E221" s="498"/>
      <c r="H221" s="71"/>
      <c r="I221" s="71"/>
      <c r="J221" s="70"/>
      <c r="K221" s="63"/>
    </row>
    <row r="222" spans="1:11" ht="29.25" customHeight="1">
      <c r="A222" s="498"/>
      <c r="D222" s="498"/>
      <c r="E222" s="498"/>
      <c r="H222" s="71"/>
      <c r="I222" s="71"/>
      <c r="J222" s="70"/>
      <c r="K222" s="63"/>
    </row>
    <row r="223" spans="1:11" ht="51" customHeight="1">
      <c r="A223" s="1027" t="str">
        <f>'Read Me First'!$A$1</f>
        <v>Oxfordshire Track and Field League 2026</v>
      </c>
      <c r="B223" s="1027"/>
      <c r="C223" s="1027"/>
      <c r="D223" s="1027"/>
      <c r="E223" s="1027"/>
      <c r="F223" s="1027"/>
      <c r="G223" s="1027"/>
      <c r="H223" s="1027"/>
      <c r="I223" s="1027"/>
      <c r="J223" s="1027"/>
      <c r="K223" s="1027"/>
    </row>
    <row r="224" spans="1:11" ht="34" customHeight="1">
      <c r="A224" s="1028" t="str">
        <f>"Date: "&amp; TEXT(Boys!G3,"dd mmmm yyyy") &amp; "         Venue: "&amp; Boys!I3</f>
        <v>Date: 06 September 2026         Venue: Tilsley</v>
      </c>
      <c r="B224" s="1028"/>
      <c r="C224" s="1028"/>
      <c r="D224" s="1028"/>
      <c r="E224" s="1028"/>
      <c r="F224" s="1028"/>
      <c r="G224" s="1028"/>
      <c r="H224" s="1028"/>
      <c r="I224" s="1028"/>
      <c r="J224" s="1028"/>
      <c r="K224" s="1028"/>
    </row>
    <row r="225" spans="1:11" ht="34" customHeight="1" thickBot="1">
      <c r="A225" s="721"/>
      <c r="B225" s="721"/>
      <c r="C225" s="721"/>
      <c r="D225" s="721"/>
      <c r="E225" s="721"/>
      <c r="F225" s="721"/>
      <c r="G225" s="721"/>
      <c r="H225" s="721"/>
      <c r="I225" s="721"/>
      <c r="J225" s="721"/>
      <c r="K225" s="721"/>
    </row>
    <row r="226" spans="1:11" ht="40" customHeight="1" thickBot="1">
      <c r="A226" s="1029" t="str">
        <f>"  "&amp; TEXT(DataTables!$Q$25, "hh:mm") &amp; " - U16 Boys - " &amp; DataTables!$B$25 &amp; " " &amp; DataTables!$R$25 &amp;"  " &amp; DataTables!$P$25 &amp; " athletes  Record: " &amp; TEXT(DataTables!$N$25, "0.00")</f>
        <v xml:space="preserve">  10:40 - U16 Boys - 100mH (84.0cm/2.7kg * 10 - Yellow)  0 athletes  Record: 15.50</v>
      </c>
      <c r="B226" s="1030"/>
      <c r="C226" s="1030"/>
      <c r="D226" s="1030"/>
      <c r="E226" s="1030"/>
      <c r="F226" s="1030"/>
      <c r="G226" s="1030"/>
      <c r="H226" s="1030"/>
      <c r="I226" s="1030"/>
      <c r="J226" s="1030"/>
      <c r="K226" s="1031"/>
    </row>
    <row r="227" spans="1:11" s="519" customFormat="1" ht="29.25" customHeight="1">
      <c r="A227" s="500"/>
      <c r="B227" s="501"/>
      <c r="C227" s="501"/>
      <c r="D227" s="501"/>
      <c r="E227" s="501"/>
      <c r="F227" s="501"/>
      <c r="G227" s="501"/>
      <c r="H227" s="501"/>
      <c r="I227" s="501"/>
      <c r="J227" s="501"/>
      <c r="K227" s="511"/>
    </row>
    <row r="228" spans="1:11" s="519" customFormat="1" ht="29.25" customHeight="1">
      <c r="A228" s="520"/>
      <c r="B228" s="1024" t="s">
        <v>324</v>
      </c>
      <c r="C228" s="1025"/>
      <c r="D228" s="1025"/>
      <c r="E228" s="1026"/>
      <c r="F228" s="502"/>
      <c r="G228" s="1024" t="s">
        <v>325</v>
      </c>
      <c r="H228" s="1025"/>
      <c r="I228" s="1025"/>
      <c r="J228" s="1026"/>
      <c r="K228" s="521"/>
    </row>
    <row r="229" spans="1:11" s="519" customFormat="1" ht="29.25" customHeight="1">
      <c r="A229" s="520"/>
      <c r="B229" s="506">
        <v>1</v>
      </c>
      <c r="C229" s="503" t="str" cm="1">
        <f t="array" ref="C229:E236">_xlfn.LET(_xlpm.a,_xlfn.ANCHORARRAY(DataCalcs!AB84),_xlfn._xlws.FILTER(_xlpm.a,NOT(ISNA(_xlfn.CHOOSECOLS(_xlpm.a,1)))))</f>
        <v>W</v>
      </c>
      <c r="D229" s="504" t="str">
        <v>Not Declared</v>
      </c>
      <c r="E229" s="505" t="str">
        <v>Witney Road Runners</v>
      </c>
      <c r="F229" s="502"/>
      <c r="G229" s="506">
        <v>1</v>
      </c>
      <c r="H229" s="503" t="str" cm="1">
        <f t="array" ref="H229:J236">_xlfn.LET(_xlpm.a,_xlfn.ANCHORARRAY(DataCalcs!AB92),_xlfn._xlws.FILTER(_xlpm.a,NOT(ISNA(_xlfn.CHOOSECOLS(_xlpm.a,1)))))</f>
        <v>WW</v>
      </c>
      <c r="I229" s="504" t="str">
        <v>Not Declared</v>
      </c>
      <c r="J229" s="505" t="str">
        <v>Witney Road Runners</v>
      </c>
      <c r="K229" s="507"/>
    </row>
    <row r="230" spans="1:11" s="519" customFormat="1" ht="29.25" customHeight="1">
      <c r="A230" s="520"/>
      <c r="B230" s="506">
        <v>2</v>
      </c>
      <c r="C230" s="503" t="str">
        <v>O</v>
      </c>
      <c r="D230" s="504" t="str">
        <v>Not Declared</v>
      </c>
      <c r="E230" s="505" t="str">
        <v>Oxford City AC</v>
      </c>
      <c r="F230" s="502"/>
      <c r="G230" s="506">
        <v>2</v>
      </c>
      <c r="H230" s="503" t="str">
        <v>OO</v>
      </c>
      <c r="I230" s="504" t="str">
        <v>Not Declared</v>
      </c>
      <c r="J230" s="505" t="str">
        <v>Oxford City AC</v>
      </c>
      <c r="K230" s="507"/>
    </row>
    <row r="231" spans="1:11" s="519" customFormat="1" ht="29.25" customHeight="1">
      <c r="A231" s="520"/>
      <c r="B231" s="506">
        <v>3</v>
      </c>
      <c r="C231" s="503" t="str">
        <v>A</v>
      </c>
      <c r="D231" s="504" t="str">
        <v>Not Declared</v>
      </c>
      <c r="E231" s="505" t="str">
        <v>Abingdon AC</v>
      </c>
      <c r="F231" s="502"/>
      <c r="G231" s="506">
        <v>3</v>
      </c>
      <c r="H231" s="503" t="str">
        <v>AA</v>
      </c>
      <c r="I231" s="504" t="str">
        <v>Not Declared</v>
      </c>
      <c r="J231" s="505" t="str">
        <v>Abingdon AC</v>
      </c>
      <c r="K231" s="507"/>
    </row>
    <row r="232" spans="1:11" s="519" customFormat="1" ht="29.25" customHeight="1">
      <c r="A232" s="520"/>
      <c r="B232" s="506">
        <v>4</v>
      </c>
      <c r="C232" s="503" t="str">
        <v>X</v>
      </c>
      <c r="D232" s="504" t="str">
        <v>Not Declared</v>
      </c>
      <c r="E232" s="505" t="str">
        <v>Team Kennet</v>
      </c>
      <c r="F232" s="502"/>
      <c r="G232" s="506">
        <v>4</v>
      </c>
      <c r="H232" s="503" t="str">
        <v>XX</v>
      </c>
      <c r="I232" s="504" t="str">
        <v>Not Declared</v>
      </c>
      <c r="J232" s="505" t="str">
        <v>Team Kennet</v>
      </c>
      <c r="K232" s="507"/>
    </row>
    <row r="233" spans="1:11" s="519" customFormat="1" ht="29.25" customHeight="1">
      <c r="A233" s="520"/>
      <c r="B233" s="506">
        <v>5</v>
      </c>
      <c r="C233" s="503" t="str">
        <v>H</v>
      </c>
      <c r="D233" s="504" t="str">
        <v>Not Declared</v>
      </c>
      <c r="E233" s="505" t="str">
        <v>White Horse Harriers</v>
      </c>
      <c r="F233" s="502"/>
      <c r="G233" s="506">
        <v>5</v>
      </c>
      <c r="H233" s="503" t="str">
        <v>HH</v>
      </c>
      <c r="I233" s="504" t="str">
        <v>Not Declared</v>
      </c>
      <c r="J233" s="505" t="str">
        <v>White Horse Harriers</v>
      </c>
      <c r="K233" s="507"/>
    </row>
    <row r="234" spans="1:11" s="519" customFormat="1" ht="29.25" customHeight="1">
      <c r="A234" s="520"/>
      <c r="B234" s="506">
        <v>6</v>
      </c>
      <c r="C234" s="503" t="str">
        <v>R</v>
      </c>
      <c r="D234" s="504" t="str">
        <v>Not Declared</v>
      </c>
      <c r="E234" s="505" t="str">
        <v>Radley AC</v>
      </c>
      <c r="F234" s="502"/>
      <c r="G234" s="506">
        <v>6</v>
      </c>
      <c r="H234" s="503" t="str">
        <v>RR</v>
      </c>
      <c r="I234" s="504" t="str">
        <v>Not Declared</v>
      </c>
      <c r="J234" s="505" t="str">
        <v>Radley AC</v>
      </c>
      <c r="K234" s="507"/>
    </row>
    <row r="235" spans="1:11" s="519" customFormat="1" ht="29.25" customHeight="1">
      <c r="A235" s="520"/>
      <c r="B235" s="506">
        <v>7</v>
      </c>
      <c r="C235" s="503" t="str">
        <v>B</v>
      </c>
      <c r="D235" s="504" t="str">
        <v>Not Declared</v>
      </c>
      <c r="E235" s="505" t="str">
        <v>Bicester AC</v>
      </c>
      <c r="F235" s="502"/>
      <c r="G235" s="506">
        <v>7</v>
      </c>
      <c r="H235" s="503" t="str">
        <v>BB</v>
      </c>
      <c r="I235" s="504" t="str">
        <v>Not Declared</v>
      </c>
      <c r="J235" s="505" t="str">
        <v>Bicester AC</v>
      </c>
      <c r="K235" s="507"/>
    </row>
    <row r="236" spans="1:11" s="519" customFormat="1" ht="29.25" customHeight="1">
      <c r="A236" s="520"/>
      <c r="B236" s="510">
        <v>8</v>
      </c>
      <c r="C236" s="196" t="str">
        <v>N</v>
      </c>
      <c r="D236" s="508" t="str">
        <v>Not Declared</v>
      </c>
      <c r="E236" s="509" t="str">
        <v>Banbury Harriers AC</v>
      </c>
      <c r="F236" s="502"/>
      <c r="G236" s="510">
        <v>8</v>
      </c>
      <c r="H236" s="196" t="str">
        <v>NN</v>
      </c>
      <c r="I236" s="508" t="str">
        <v>Not Declared</v>
      </c>
      <c r="J236" s="509" t="str">
        <v>Banbury Harriers AC</v>
      </c>
      <c r="K236" s="507"/>
    </row>
    <row r="237" spans="1:11" s="519" customFormat="1" ht="29.25" customHeight="1">
      <c r="A237" s="520"/>
      <c r="B237" s="503"/>
      <c r="C237" s="503"/>
      <c r="D237" s="503"/>
      <c r="E237" s="503"/>
      <c r="F237" s="502"/>
      <c r="G237" s="502"/>
      <c r="H237" s="502"/>
      <c r="I237" s="502"/>
      <c r="J237" s="502"/>
      <c r="K237" s="511"/>
    </row>
    <row r="238" spans="1:11" s="519" customFormat="1" ht="29.25" customHeight="1">
      <c r="A238" s="520"/>
      <c r="B238" s="1024" t="s">
        <v>376</v>
      </c>
      <c r="C238" s="1025"/>
      <c r="D238" s="1025"/>
      <c r="E238" s="1026"/>
      <c r="F238" s="502"/>
      <c r="G238" s="1024" t="s">
        <v>377</v>
      </c>
      <c r="H238" s="1025"/>
      <c r="I238" s="1025"/>
      <c r="J238" s="1026"/>
      <c r="K238" s="521"/>
    </row>
    <row r="239" spans="1:11" s="519" customFormat="1" ht="29.25" customHeight="1">
      <c r="A239" s="520"/>
      <c r="B239" s="506">
        <v>1</v>
      </c>
      <c r="C239" s="502" t="str" cm="1">
        <f t="array" ref="C239:E239">_xlfn.LET(_xlpm.error, _xlfn.HSTACK("","No athletes",""),_xlpm.result, IFERROR(_xlfn.TAKE(_xlfn.DROP(_xlfn.LET(_xlpm.a,_xlfn.CHOOSECOLS(DataCalcs!AA100:AD137,1,3,4),_xlfn._xlws.FILTER(_xlpm.a,_xlfn.CHOOSECOLS(_xlpm.a,2)&lt;&gt;"Not Declared","")),0),8),_xlpm.error), IF(_xlpm.result=_xlfn.HSTACK("","",""), _xlpm.error, _xlpm.result))</f>
        <v/>
      </c>
      <c r="D239" s="512" t="str">
        <v>No athletes</v>
      </c>
      <c r="E239" s="513" t="str">
        <v/>
      </c>
      <c r="F239" s="502"/>
      <c r="G239" s="506">
        <v>1</v>
      </c>
      <c r="H239" s="502" t="str" cm="1">
        <f t="array" ref="H239:J239">_xlfn.LET(_xlpm.error, _xlfn.HSTACK("","No athletes",""),_xlpm.result, IFERROR(_xlfn.TAKE(_xlfn.DROP(_xlfn.LET(_xlpm.a,_xlfn.CHOOSECOLS(DataCalcs!AA100:AD137,1,3,4),_xlfn._xlws.FILTER(_xlpm.a,_xlfn.CHOOSECOLS(_xlpm.a,2)&lt;&gt;"Not Declared","")),8),8),_xlpm.error), IF(_xlpm.result=_xlfn.HSTACK("","",""), _xlpm.error, _xlpm.result))</f>
        <v/>
      </c>
      <c r="I239" s="512" t="str">
        <v>No athletes</v>
      </c>
      <c r="J239" s="513" t="str">
        <v/>
      </c>
      <c r="K239" s="514"/>
    </row>
    <row r="240" spans="1:11" s="519" customFormat="1" ht="29.25" customHeight="1">
      <c r="A240" s="520"/>
      <c r="B240" s="506">
        <v>2</v>
      </c>
      <c r="C240" s="502"/>
      <c r="D240" s="512"/>
      <c r="E240" s="513"/>
      <c r="F240" s="502"/>
      <c r="G240" s="506">
        <v>2</v>
      </c>
      <c r="H240" s="503"/>
      <c r="I240" s="504"/>
      <c r="J240" s="513"/>
      <c r="K240" s="514"/>
    </row>
    <row r="241" spans="1:11" s="519" customFormat="1" ht="29.25" customHeight="1">
      <c r="A241" s="520"/>
      <c r="B241" s="506">
        <v>3</v>
      </c>
      <c r="C241" s="502"/>
      <c r="D241" s="512"/>
      <c r="E241" s="513"/>
      <c r="F241" s="502"/>
      <c r="G241" s="506">
        <v>3</v>
      </c>
      <c r="H241" s="503"/>
      <c r="I241" s="504"/>
      <c r="J241" s="513"/>
      <c r="K241" s="514"/>
    </row>
    <row r="242" spans="1:11" s="519" customFormat="1" ht="29.25" customHeight="1">
      <c r="A242" s="520"/>
      <c r="B242" s="506">
        <v>4</v>
      </c>
      <c r="C242" s="502"/>
      <c r="D242" s="512"/>
      <c r="E242" s="513"/>
      <c r="F242" s="502"/>
      <c r="G242" s="506">
        <v>4</v>
      </c>
      <c r="H242" s="503"/>
      <c r="I242" s="504"/>
      <c r="J242" s="513"/>
      <c r="K242" s="514"/>
    </row>
    <row r="243" spans="1:11" s="519" customFormat="1" ht="29.25" customHeight="1">
      <c r="A243" s="520"/>
      <c r="B243" s="506">
        <v>5</v>
      </c>
      <c r="C243" s="502"/>
      <c r="D243" s="512"/>
      <c r="E243" s="513"/>
      <c r="F243" s="502"/>
      <c r="G243" s="506">
        <v>5</v>
      </c>
      <c r="H243" s="503"/>
      <c r="I243" s="504"/>
      <c r="J243" s="513"/>
      <c r="K243" s="514"/>
    </row>
    <row r="244" spans="1:11" s="519" customFormat="1" ht="29.25" customHeight="1">
      <c r="A244" s="520"/>
      <c r="B244" s="506">
        <v>6</v>
      </c>
      <c r="C244" s="502"/>
      <c r="D244" s="512"/>
      <c r="E244" s="513"/>
      <c r="F244" s="502"/>
      <c r="G244" s="506">
        <v>6</v>
      </c>
      <c r="H244" s="503"/>
      <c r="I244" s="504"/>
      <c r="J244" s="513"/>
      <c r="K244" s="514"/>
    </row>
    <row r="245" spans="1:11" s="519" customFormat="1" ht="29.25" customHeight="1">
      <c r="A245" s="520"/>
      <c r="B245" s="506">
        <v>7</v>
      </c>
      <c r="C245" s="502"/>
      <c r="D245" s="512"/>
      <c r="E245" s="513"/>
      <c r="F245" s="502"/>
      <c r="G245" s="506">
        <v>7</v>
      </c>
      <c r="H245" s="503"/>
      <c r="I245" s="504"/>
      <c r="J245" s="513"/>
      <c r="K245" s="514"/>
    </row>
    <row r="246" spans="1:11" s="519" customFormat="1" ht="29.25" customHeight="1">
      <c r="A246" s="520"/>
      <c r="B246" s="510">
        <v>8</v>
      </c>
      <c r="C246" s="515"/>
      <c r="D246" s="516"/>
      <c r="E246" s="517"/>
      <c r="F246" s="502"/>
      <c r="G246" s="510">
        <v>8</v>
      </c>
      <c r="H246" s="196"/>
      <c r="I246" s="508"/>
      <c r="J246" s="517"/>
      <c r="K246" s="514"/>
    </row>
    <row r="247" spans="1:11" s="519" customFormat="1" ht="29.25" customHeight="1">
      <c r="A247" s="520"/>
      <c r="B247" s="503"/>
      <c r="C247" s="503"/>
      <c r="D247" s="503"/>
      <c r="E247" s="503"/>
      <c r="F247" s="502"/>
      <c r="G247" s="502"/>
      <c r="H247" s="502"/>
      <c r="I247" s="502"/>
      <c r="J247" s="502"/>
      <c r="K247" s="511"/>
    </row>
    <row r="248" spans="1:11" s="519" customFormat="1" ht="29.25" customHeight="1">
      <c r="A248" s="520"/>
      <c r="B248" s="1024" t="s">
        <v>378</v>
      </c>
      <c r="C248" s="1025"/>
      <c r="D248" s="1025"/>
      <c r="E248" s="1026"/>
      <c r="F248" s="502"/>
      <c r="G248" s="1032" t="s">
        <v>379</v>
      </c>
      <c r="H248" s="1033"/>
      <c r="I248" s="1033"/>
      <c r="J248" s="1034"/>
      <c r="K248" s="521"/>
    </row>
    <row r="249" spans="1:11" s="519" customFormat="1" ht="29.25" customHeight="1">
      <c r="A249" s="520"/>
      <c r="B249" s="506">
        <v>1</v>
      </c>
      <c r="C249" s="502" t="str" cm="1">
        <f t="array" ref="C249:E249">_xlfn.LET(_xlpm.error, _xlfn.HSTACK("","No athletes",""),_xlpm.result, IFERROR(_xlfn.TAKE(_xlfn.DROP(_xlfn.LET(_xlpm.a,_xlfn.CHOOSECOLS(DataCalcs!AA100:AD137,1,3,4),_xlfn._xlws.FILTER(_xlpm.a,_xlfn.CHOOSECOLS(_xlpm.a,2)&lt;&gt;"Not Declared","")),16),8),_xlpm.error), IF(_xlpm.result=_xlfn.HSTACK("","",""), _xlpm.error, _xlpm.result))</f>
        <v/>
      </c>
      <c r="D249" s="512" t="str">
        <v>No athletes</v>
      </c>
      <c r="E249" s="513" t="str">
        <v/>
      </c>
      <c r="F249" s="502"/>
      <c r="G249" s="506">
        <v>1</v>
      </c>
      <c r="H249" s="502" t="str" cm="1">
        <f t="array" ref="H249:J249">_xlfn.LET(_xlpm.error, _xlfn.HSTACK("","No athletes",""),_xlpm.result, IFERROR(_xlfn.TAKE(_xlfn.DROP(_xlfn.LET(_xlpm.a,_xlfn.CHOOSECOLS(DataCalcs!AA100:AD137,1,3,4),_xlfn._xlws.FILTER(_xlpm.a,_xlfn.CHOOSECOLS(_xlpm.a,2)&lt;&gt;"Not Declared","")),24),8),_xlpm.error), IF(_xlpm.result=_xlfn.HSTACK("","",""), _xlpm.error, _xlpm.result))</f>
        <v/>
      </c>
      <c r="I249" s="512" t="str">
        <v>No athletes</v>
      </c>
      <c r="J249" s="513" t="str">
        <v/>
      </c>
      <c r="K249" s="514"/>
    </row>
    <row r="250" spans="1:11" s="519" customFormat="1" ht="29.25" customHeight="1">
      <c r="A250" s="520"/>
      <c r="B250" s="506">
        <v>2</v>
      </c>
      <c r="C250" s="502"/>
      <c r="D250" s="512"/>
      <c r="E250" s="513"/>
      <c r="F250" s="502"/>
      <c r="G250" s="506">
        <v>2</v>
      </c>
      <c r="H250" s="503"/>
      <c r="I250" s="504"/>
      <c r="J250" s="513"/>
      <c r="K250" s="514"/>
    </row>
    <row r="251" spans="1:11" s="519" customFormat="1" ht="29.25" customHeight="1">
      <c r="A251" s="520"/>
      <c r="B251" s="506">
        <v>3</v>
      </c>
      <c r="C251" s="502"/>
      <c r="D251" s="512"/>
      <c r="E251" s="513"/>
      <c r="F251" s="502"/>
      <c r="G251" s="506">
        <v>3</v>
      </c>
      <c r="H251" s="503"/>
      <c r="I251" s="504"/>
      <c r="J251" s="513"/>
      <c r="K251" s="514"/>
    </row>
    <row r="252" spans="1:11" s="519" customFormat="1" ht="29.25" customHeight="1">
      <c r="A252" s="520"/>
      <c r="B252" s="506">
        <v>4</v>
      </c>
      <c r="C252" s="502"/>
      <c r="D252" s="512"/>
      <c r="E252" s="513"/>
      <c r="F252" s="502"/>
      <c r="G252" s="506">
        <v>4</v>
      </c>
      <c r="H252" s="503"/>
      <c r="I252" s="504"/>
      <c r="J252" s="513"/>
      <c r="K252" s="514"/>
    </row>
    <row r="253" spans="1:11" s="519" customFormat="1" ht="29.25" customHeight="1">
      <c r="A253" s="520"/>
      <c r="B253" s="506">
        <v>5</v>
      </c>
      <c r="C253" s="502"/>
      <c r="D253" s="512"/>
      <c r="E253" s="513"/>
      <c r="F253" s="502"/>
      <c r="G253" s="506">
        <v>5</v>
      </c>
      <c r="H253" s="503"/>
      <c r="I253" s="504"/>
      <c r="J253" s="513"/>
      <c r="K253" s="514"/>
    </row>
    <row r="254" spans="1:11" s="519" customFormat="1" ht="29.25" customHeight="1">
      <c r="A254" s="520"/>
      <c r="B254" s="506">
        <v>6</v>
      </c>
      <c r="C254" s="502"/>
      <c r="D254" s="512"/>
      <c r="E254" s="513"/>
      <c r="F254" s="502"/>
      <c r="G254" s="506">
        <v>6</v>
      </c>
      <c r="H254" s="503"/>
      <c r="I254" s="504"/>
      <c r="J254" s="513"/>
      <c r="K254" s="514"/>
    </row>
    <row r="255" spans="1:11" s="519" customFormat="1" ht="29.25" customHeight="1">
      <c r="A255" s="520"/>
      <c r="B255" s="506">
        <v>7</v>
      </c>
      <c r="C255" s="502"/>
      <c r="D255" s="512"/>
      <c r="E255" s="513"/>
      <c r="F255" s="502"/>
      <c r="G255" s="506">
        <v>7</v>
      </c>
      <c r="H255" s="503"/>
      <c r="I255" s="504"/>
      <c r="J255" s="513"/>
      <c r="K255" s="514"/>
    </row>
    <row r="256" spans="1:11" s="519" customFormat="1" ht="29.25" customHeight="1">
      <c r="A256" s="520"/>
      <c r="B256" s="510">
        <v>8</v>
      </c>
      <c r="C256" s="515"/>
      <c r="D256" s="516"/>
      <c r="E256" s="517"/>
      <c r="F256" s="502"/>
      <c r="G256" s="510">
        <v>8</v>
      </c>
      <c r="H256" s="196"/>
      <c r="I256" s="508"/>
      <c r="J256" s="517"/>
      <c r="K256" s="514"/>
    </row>
    <row r="257" spans="1:11" s="519" customFormat="1" ht="29.25" customHeight="1">
      <c r="A257" s="520"/>
      <c r="B257" s="1022" t="str" cm="1">
        <f t="array" ref="B257">IFERROR(_xlfn.LET(_xlpm.a,_xlfn.CHOOSECOLS(DataCalcs!AA100:AD137,1,3,4), _xlpm.filtered,_xlfn.DROP(_xlfn._xlws.FILTER(_xlpm.a,INDEX(_xlpm.a,,2)&lt;&gt;"Not Declared"),32),
_xlpm.rowStrings,_xlfn.BYROW(_xlpm.filtered,_xlfn.LAMBDA(_xlpm.r,_xlfn.TEXTJOIN(" - ",,_xlpm.r))),ROWS(_xlpm.filtered)&amp;" Remaining athletes: "&amp; _xlfn.TEXTJOIN(", ",,_xlpm.rowStrings)),"")</f>
        <v/>
      </c>
      <c r="C257" s="1022"/>
      <c r="D257" s="1022"/>
      <c r="E257" s="1022"/>
      <c r="F257" s="1022"/>
      <c r="G257" s="1022"/>
      <c r="H257" s="1022"/>
      <c r="I257" s="1022"/>
      <c r="J257" s="1022"/>
      <c r="K257" s="511"/>
    </row>
    <row r="258" spans="1:11" s="519" customFormat="1" ht="29.25" customHeight="1" thickBot="1">
      <c r="A258" s="522"/>
      <c r="B258" s="1023"/>
      <c r="C258" s="1023"/>
      <c r="D258" s="1023"/>
      <c r="E258" s="1023"/>
      <c r="F258" s="1023"/>
      <c r="G258" s="1023"/>
      <c r="H258" s="1023"/>
      <c r="I258" s="1023"/>
      <c r="J258" s="1023"/>
      <c r="K258" s="518"/>
    </row>
    <row r="259" spans="1:11" ht="29.25" customHeight="1" thickBot="1">
      <c r="A259" s="498"/>
      <c r="D259" s="498"/>
      <c r="E259" s="498"/>
      <c r="H259" s="71"/>
      <c r="I259" s="71"/>
      <c r="J259" s="70"/>
      <c r="K259" s="63"/>
    </row>
    <row r="260" spans="1:11" ht="40" customHeight="1" thickBot="1">
      <c r="A260" s="1029" t="str">
        <f>"  "&amp; TEXT(DataTables!$Q$97, "hh:mm") &amp; " - U16 Girls - " &amp; DataTables!$B$97 &amp; "  " &amp; DataTables!$P$97 &amp; " athletes  Record: " &amp; TEXT(DataTables!$N$97, "m:ss.00")</f>
        <v xml:space="preserve">  10:50 - U16 Girls - 1500m  0 athletes  Record: 4:51.40</v>
      </c>
      <c r="B260" s="1030"/>
      <c r="C260" s="1030"/>
      <c r="D260" s="1030"/>
      <c r="E260" s="1030"/>
      <c r="F260" s="1030"/>
      <c r="G260" s="1030"/>
      <c r="H260" s="1030"/>
      <c r="I260" s="1030"/>
      <c r="J260" s="1030"/>
      <c r="K260" s="1031"/>
    </row>
    <row r="261" spans="1:11" s="519" customFormat="1" ht="29.25" customHeight="1">
      <c r="A261" s="500"/>
      <c r="B261" s="501"/>
      <c r="C261" s="501"/>
      <c r="D261" s="501"/>
      <c r="E261" s="501"/>
      <c r="F261" s="501"/>
      <c r="G261" s="501"/>
      <c r="H261" s="501"/>
      <c r="I261" s="501"/>
      <c r="J261" s="501"/>
      <c r="K261" s="511"/>
    </row>
    <row r="262" spans="1:11" s="519" customFormat="1" ht="29.25" customHeight="1">
      <c r="A262" s="520"/>
      <c r="B262" s="1024" t="s">
        <v>324</v>
      </c>
      <c r="C262" s="1025"/>
      <c r="D262" s="1025"/>
      <c r="E262" s="1026"/>
      <c r="F262" s="502"/>
      <c r="G262" s="1024" t="s">
        <v>325</v>
      </c>
      <c r="H262" s="1025"/>
      <c r="I262" s="1025"/>
      <c r="J262" s="1026"/>
      <c r="K262" s="521"/>
    </row>
    <row r="263" spans="1:11" s="519" customFormat="1" ht="29.25" customHeight="1">
      <c r="A263" s="520"/>
      <c r="B263" s="506">
        <v>1</v>
      </c>
      <c r="C263" s="503" t="str" cm="1">
        <f t="array" ref="C263:E270">_xlfn.LET(_xlpm.a,_xlfn.ANCHORARRAY(DataCalcs!BP413),_xlfn._xlws.FILTER(_xlpm.a,NOT(ISNA(_xlfn.CHOOSECOLS(_xlpm.a,1)))))</f>
        <v>N</v>
      </c>
      <c r="D263" s="504" t="str">
        <v>Not Declared</v>
      </c>
      <c r="E263" s="505" t="str">
        <v>Banbury Harriers AC</v>
      </c>
      <c r="F263" s="502"/>
      <c r="G263" s="506">
        <v>1</v>
      </c>
      <c r="H263" s="503" t="str" cm="1">
        <f t="array" ref="H263:J270">_xlfn.LET(_xlpm.a,_xlfn.ANCHORARRAY(DataCalcs!BP421),_xlfn._xlws.FILTER(_xlpm.a,NOT(ISNA(_xlfn.CHOOSECOLS(_xlpm.a,1)))))</f>
        <v>NN</v>
      </c>
      <c r="I263" s="504" t="str">
        <v>Not Declared</v>
      </c>
      <c r="J263" s="505" t="str">
        <v>Banbury Harriers AC</v>
      </c>
      <c r="K263" s="507"/>
    </row>
    <row r="264" spans="1:11" s="519" customFormat="1" ht="29.25" customHeight="1">
      <c r="A264" s="520"/>
      <c r="B264" s="506">
        <v>2</v>
      </c>
      <c r="C264" s="503" t="str">
        <v>W</v>
      </c>
      <c r="D264" s="504" t="str">
        <v>Not Declared</v>
      </c>
      <c r="E264" s="505" t="str">
        <v>Witney Road Runners</v>
      </c>
      <c r="F264" s="502"/>
      <c r="G264" s="506">
        <v>2</v>
      </c>
      <c r="H264" s="503" t="str">
        <v>WW</v>
      </c>
      <c r="I264" s="504" t="str">
        <v>Not Declared</v>
      </c>
      <c r="J264" s="505" t="str">
        <v>Witney Road Runners</v>
      </c>
      <c r="K264" s="507"/>
    </row>
    <row r="265" spans="1:11" s="519" customFormat="1" ht="29.25" customHeight="1">
      <c r="A265" s="520"/>
      <c r="B265" s="506">
        <v>3</v>
      </c>
      <c r="C265" s="503" t="str">
        <v>H</v>
      </c>
      <c r="D265" s="504" t="str">
        <v>Not Declared</v>
      </c>
      <c r="E265" s="505" t="str">
        <v>White Horse Harriers</v>
      </c>
      <c r="F265" s="502"/>
      <c r="G265" s="506">
        <v>3</v>
      </c>
      <c r="H265" s="503" t="str">
        <v>HH</v>
      </c>
      <c r="I265" s="504" t="str">
        <v>Not Declared</v>
      </c>
      <c r="J265" s="505" t="str">
        <v>White Horse Harriers</v>
      </c>
      <c r="K265" s="507"/>
    </row>
    <row r="266" spans="1:11" s="519" customFormat="1" ht="29.25" customHeight="1">
      <c r="A266" s="520"/>
      <c r="B266" s="506">
        <v>4</v>
      </c>
      <c r="C266" s="503" t="str">
        <v>R</v>
      </c>
      <c r="D266" s="504" t="str">
        <v>Not Declared</v>
      </c>
      <c r="E266" s="505" t="str">
        <v>Radley AC</v>
      </c>
      <c r="F266" s="502"/>
      <c r="G266" s="506">
        <v>4</v>
      </c>
      <c r="H266" s="503" t="str">
        <v>RR</v>
      </c>
      <c r="I266" s="504" t="str">
        <v>Not Declared</v>
      </c>
      <c r="J266" s="505" t="str">
        <v>Radley AC</v>
      </c>
      <c r="K266" s="507"/>
    </row>
    <row r="267" spans="1:11" s="519" customFormat="1" ht="29.25" customHeight="1">
      <c r="A267" s="520"/>
      <c r="B267" s="506">
        <v>5</v>
      </c>
      <c r="C267" s="503" t="str">
        <v>O</v>
      </c>
      <c r="D267" s="504" t="str">
        <v>Not Declared</v>
      </c>
      <c r="E267" s="505" t="str">
        <v>Oxford City AC</v>
      </c>
      <c r="F267" s="502"/>
      <c r="G267" s="506">
        <v>5</v>
      </c>
      <c r="H267" s="503" t="str">
        <v>OO</v>
      </c>
      <c r="I267" s="504" t="str">
        <v>Not Declared</v>
      </c>
      <c r="J267" s="505" t="str">
        <v>Oxford City AC</v>
      </c>
      <c r="K267" s="507"/>
    </row>
    <row r="268" spans="1:11" s="519" customFormat="1" ht="29.25" customHeight="1">
      <c r="A268" s="520"/>
      <c r="B268" s="506">
        <v>6</v>
      </c>
      <c r="C268" s="503" t="str">
        <v>B</v>
      </c>
      <c r="D268" s="504" t="str">
        <v>Not Declared</v>
      </c>
      <c r="E268" s="505" t="str">
        <v>Bicester AC</v>
      </c>
      <c r="F268" s="502"/>
      <c r="G268" s="506">
        <v>6</v>
      </c>
      <c r="H268" s="503" t="str">
        <v>BB</v>
      </c>
      <c r="I268" s="504" t="str">
        <v>Not Declared</v>
      </c>
      <c r="J268" s="505" t="str">
        <v>Bicester AC</v>
      </c>
      <c r="K268" s="507"/>
    </row>
    <row r="269" spans="1:11" s="519" customFormat="1" ht="29.25" customHeight="1">
      <c r="A269" s="520"/>
      <c r="B269" s="506">
        <v>7</v>
      </c>
      <c r="C269" s="503" t="str">
        <v>A</v>
      </c>
      <c r="D269" s="504" t="str">
        <v>Not Declared</v>
      </c>
      <c r="E269" s="505" t="str">
        <v>Abingdon AC</v>
      </c>
      <c r="F269" s="502"/>
      <c r="G269" s="506">
        <v>7</v>
      </c>
      <c r="H269" s="503" t="str">
        <v>AA</v>
      </c>
      <c r="I269" s="504" t="str">
        <v>Not Declared</v>
      </c>
      <c r="J269" s="505" t="str">
        <v>Abingdon AC</v>
      </c>
      <c r="K269" s="507"/>
    </row>
    <row r="270" spans="1:11" s="519" customFormat="1" ht="29.25" customHeight="1">
      <c r="A270" s="520"/>
      <c r="B270" s="510">
        <v>8</v>
      </c>
      <c r="C270" s="196" t="str">
        <v>X</v>
      </c>
      <c r="D270" s="508" t="str">
        <v>Not Declared</v>
      </c>
      <c r="E270" s="509" t="str">
        <v>Team Kennet</v>
      </c>
      <c r="F270" s="502"/>
      <c r="G270" s="510">
        <v>8</v>
      </c>
      <c r="H270" s="196" t="str">
        <v>XX</v>
      </c>
      <c r="I270" s="508" t="str">
        <v>Not Declared</v>
      </c>
      <c r="J270" s="509" t="str">
        <v>Team Kennet</v>
      </c>
      <c r="K270" s="507"/>
    </row>
    <row r="271" spans="1:11" s="519" customFormat="1" ht="29.25" customHeight="1">
      <c r="A271" s="520"/>
      <c r="B271" s="503"/>
      <c r="C271" s="503"/>
      <c r="D271" s="503"/>
      <c r="E271" s="503"/>
      <c r="F271" s="502"/>
      <c r="G271" s="502"/>
      <c r="H271" s="502"/>
      <c r="I271" s="502"/>
      <c r="J271" s="502"/>
      <c r="K271" s="511"/>
    </row>
    <row r="272" spans="1:11" s="519" customFormat="1" ht="29.25" customHeight="1">
      <c r="A272" s="520"/>
      <c r="B272" s="1024" t="s">
        <v>376</v>
      </c>
      <c r="C272" s="1025"/>
      <c r="D272" s="1025"/>
      <c r="E272" s="1026"/>
      <c r="F272" s="502"/>
      <c r="G272" s="1024" t="s">
        <v>377</v>
      </c>
      <c r="H272" s="1025"/>
      <c r="I272" s="1025"/>
      <c r="J272" s="1026"/>
      <c r="K272" s="521"/>
    </row>
    <row r="273" spans="1:11" s="519" customFormat="1" ht="29.25" customHeight="1">
      <c r="A273" s="520"/>
      <c r="B273" s="506">
        <v>1</v>
      </c>
      <c r="C273" s="502" t="str" cm="1">
        <f t="array" ref="C273:E273">_xlfn.LET(_xlpm.error, _xlfn.HSTACK("","No athletes",""),_xlpm.result, IFERROR(_xlfn.TAKE(_xlfn.DROP(_xlfn.LET(_xlpm.a,_xlfn.CHOOSECOLS(DataCalcs!BO429:BR466,1,3,4),_xlfn._xlws.FILTER(_xlpm.a,_xlfn.CHOOSECOLS(_xlpm.a,2)&lt;&gt;"Not Declared","")),0),8),_xlpm.error), IF(_xlpm.result=_xlfn.HSTACK("","",""), _xlpm.error, _xlpm.result))</f>
        <v/>
      </c>
      <c r="D273" s="512" t="str">
        <v>No athletes</v>
      </c>
      <c r="E273" s="513" t="str">
        <v/>
      </c>
      <c r="F273" s="502"/>
      <c r="G273" s="506">
        <v>1</v>
      </c>
      <c r="H273" s="502" t="str" cm="1">
        <f t="array" ref="H273:J273">_xlfn.LET(_xlpm.error, _xlfn.HSTACK("","No athletes",""),_xlpm.result, IFERROR(_xlfn.TAKE(_xlfn.DROP(_xlfn.LET(_xlpm.a,_xlfn.CHOOSECOLS(DataCalcs!BO429:BR466,1,3,4),_xlfn._xlws.FILTER(_xlpm.a,_xlfn.CHOOSECOLS(_xlpm.a,2)&lt;&gt;"Not Declared","")),8),8),_xlpm.error), IF(_xlpm.result=_xlfn.HSTACK("","",""), _xlpm.error, _xlpm.result))</f>
        <v/>
      </c>
      <c r="I273" s="512" t="str">
        <v>No athletes</v>
      </c>
      <c r="J273" s="513" t="str">
        <v/>
      </c>
      <c r="K273" s="514"/>
    </row>
    <row r="274" spans="1:11" s="519" customFormat="1" ht="29.25" customHeight="1">
      <c r="A274" s="520"/>
      <c r="B274" s="506">
        <v>2</v>
      </c>
      <c r="C274" s="502"/>
      <c r="D274" s="512"/>
      <c r="E274" s="513"/>
      <c r="F274" s="502"/>
      <c r="G274" s="506">
        <v>2</v>
      </c>
      <c r="H274" s="503"/>
      <c r="I274" s="504"/>
      <c r="J274" s="513"/>
      <c r="K274" s="514"/>
    </row>
    <row r="275" spans="1:11" s="519" customFormat="1" ht="29.25" customHeight="1">
      <c r="A275" s="520"/>
      <c r="B275" s="506">
        <v>3</v>
      </c>
      <c r="C275" s="502"/>
      <c r="D275" s="512"/>
      <c r="E275" s="513"/>
      <c r="F275" s="502"/>
      <c r="G275" s="506">
        <v>3</v>
      </c>
      <c r="H275" s="503"/>
      <c r="I275" s="504"/>
      <c r="J275" s="513"/>
      <c r="K275" s="514"/>
    </row>
    <row r="276" spans="1:11" s="519" customFormat="1" ht="29.25" customHeight="1">
      <c r="A276" s="520"/>
      <c r="B276" s="506">
        <v>4</v>
      </c>
      <c r="C276" s="502"/>
      <c r="D276" s="512"/>
      <c r="E276" s="513"/>
      <c r="F276" s="502"/>
      <c r="G276" s="506">
        <v>4</v>
      </c>
      <c r="H276" s="503"/>
      <c r="I276" s="504"/>
      <c r="J276" s="513"/>
      <c r="K276" s="514"/>
    </row>
    <row r="277" spans="1:11" s="519" customFormat="1" ht="29.25" customHeight="1">
      <c r="A277" s="520"/>
      <c r="B277" s="506">
        <v>5</v>
      </c>
      <c r="C277" s="502"/>
      <c r="D277" s="512"/>
      <c r="E277" s="513"/>
      <c r="F277" s="502"/>
      <c r="G277" s="506">
        <v>5</v>
      </c>
      <c r="H277" s="503"/>
      <c r="I277" s="504"/>
      <c r="J277" s="513"/>
      <c r="K277" s="514"/>
    </row>
    <row r="278" spans="1:11" s="519" customFormat="1" ht="29.25" customHeight="1">
      <c r="A278" s="520"/>
      <c r="B278" s="506">
        <v>6</v>
      </c>
      <c r="C278" s="502"/>
      <c r="D278" s="512"/>
      <c r="E278" s="513"/>
      <c r="F278" s="502"/>
      <c r="G278" s="506">
        <v>6</v>
      </c>
      <c r="H278" s="503"/>
      <c r="I278" s="504"/>
      <c r="J278" s="513"/>
      <c r="K278" s="514"/>
    </row>
    <row r="279" spans="1:11" s="519" customFormat="1" ht="29.25" customHeight="1">
      <c r="A279" s="520"/>
      <c r="B279" s="506">
        <v>7</v>
      </c>
      <c r="C279" s="502"/>
      <c r="D279" s="512"/>
      <c r="E279" s="513"/>
      <c r="F279" s="502"/>
      <c r="G279" s="506">
        <v>7</v>
      </c>
      <c r="H279" s="503"/>
      <c r="I279" s="504"/>
      <c r="J279" s="513"/>
      <c r="K279" s="514"/>
    </row>
    <row r="280" spans="1:11" s="519" customFormat="1" ht="29.25" customHeight="1">
      <c r="A280" s="520"/>
      <c r="B280" s="510">
        <v>8</v>
      </c>
      <c r="C280" s="515"/>
      <c r="D280" s="516"/>
      <c r="E280" s="517"/>
      <c r="F280" s="502"/>
      <c r="G280" s="510">
        <v>8</v>
      </c>
      <c r="H280" s="196"/>
      <c r="I280" s="508"/>
      <c r="J280" s="517"/>
      <c r="K280" s="514"/>
    </row>
    <row r="281" spans="1:11" s="519" customFormat="1" ht="29.25" customHeight="1">
      <c r="A281" s="520"/>
      <c r="B281" s="503"/>
      <c r="C281" s="503"/>
      <c r="D281" s="503"/>
      <c r="E281" s="503"/>
      <c r="F281" s="502"/>
      <c r="G281" s="502"/>
      <c r="H281" s="502"/>
      <c r="I281" s="502"/>
      <c r="J281" s="502"/>
      <c r="K281" s="511"/>
    </row>
    <row r="282" spans="1:11" s="519" customFormat="1" ht="29.25" customHeight="1">
      <c r="A282" s="520"/>
      <c r="B282" s="1024" t="s">
        <v>378</v>
      </c>
      <c r="C282" s="1025"/>
      <c r="D282" s="1025"/>
      <c r="E282" s="1026"/>
      <c r="F282" s="502"/>
      <c r="G282" s="1032" t="s">
        <v>379</v>
      </c>
      <c r="H282" s="1033"/>
      <c r="I282" s="1033"/>
      <c r="J282" s="1034"/>
      <c r="K282" s="521"/>
    </row>
    <row r="283" spans="1:11" s="519" customFormat="1" ht="29.25" customHeight="1">
      <c r="A283" s="520"/>
      <c r="B283" s="506">
        <v>1</v>
      </c>
      <c r="C283" s="502" t="str" cm="1">
        <f t="array" ref="C283:E283">_xlfn.LET(_xlpm.error, _xlfn.HSTACK("","No athletes",""),_xlpm.result, IFERROR(_xlfn.TAKE(_xlfn.DROP(_xlfn.LET(_xlpm.a,_xlfn.CHOOSECOLS(DataCalcs!BO429:BR466,1,3,4),_xlfn._xlws.FILTER(_xlpm.a,_xlfn.CHOOSECOLS(_xlpm.a,2)&lt;&gt;"Not Declared","")),16),8),_xlpm.error), IF(_xlpm.result=_xlfn.HSTACK("","",""), _xlpm.error, _xlpm.result))</f>
        <v/>
      </c>
      <c r="D283" s="512" t="str">
        <v>No athletes</v>
      </c>
      <c r="E283" s="513" t="str">
        <v/>
      </c>
      <c r="F283" s="502"/>
      <c r="G283" s="506">
        <v>1</v>
      </c>
      <c r="H283" s="502" t="str" cm="1">
        <f t="array" ref="H283:J283">_xlfn.LET(_xlpm.error, _xlfn.HSTACK("","No athletes",""),_xlpm.result, IFERROR(_xlfn.TAKE(_xlfn.DROP(_xlfn.LET(_xlpm.a,_xlfn.CHOOSECOLS(DataCalcs!BO429:BR466,1,3,4),_xlfn._xlws.FILTER(_xlpm.a,_xlfn.CHOOSECOLS(_xlpm.a,2)&lt;&gt;"Not Declared","")),24),8),_xlpm.error), IF(_xlpm.result=_xlfn.HSTACK("","",""), _xlpm.error, _xlpm.result))</f>
        <v/>
      </c>
      <c r="I283" s="512" t="str">
        <v>No athletes</v>
      </c>
      <c r="J283" s="513" t="str">
        <v/>
      </c>
      <c r="K283" s="514"/>
    </row>
    <row r="284" spans="1:11" s="519" customFormat="1" ht="29.25" customHeight="1">
      <c r="A284" s="520"/>
      <c r="B284" s="506">
        <v>2</v>
      </c>
      <c r="C284" s="502"/>
      <c r="D284" s="512"/>
      <c r="E284" s="513"/>
      <c r="F284" s="502"/>
      <c r="G284" s="506">
        <v>2</v>
      </c>
      <c r="H284" s="503"/>
      <c r="I284" s="504"/>
      <c r="J284" s="513"/>
      <c r="K284" s="514"/>
    </row>
    <row r="285" spans="1:11" s="519" customFormat="1" ht="29.25" customHeight="1">
      <c r="A285" s="520"/>
      <c r="B285" s="506">
        <v>3</v>
      </c>
      <c r="C285" s="502"/>
      <c r="D285" s="512"/>
      <c r="E285" s="513"/>
      <c r="F285" s="502"/>
      <c r="G285" s="506">
        <v>3</v>
      </c>
      <c r="H285" s="503"/>
      <c r="I285" s="504"/>
      <c r="J285" s="513"/>
      <c r="K285" s="514"/>
    </row>
    <row r="286" spans="1:11" s="519" customFormat="1" ht="29.25" customHeight="1">
      <c r="A286" s="520"/>
      <c r="B286" s="506">
        <v>4</v>
      </c>
      <c r="C286" s="502"/>
      <c r="D286" s="512"/>
      <c r="E286" s="513"/>
      <c r="F286" s="502"/>
      <c r="G286" s="506">
        <v>4</v>
      </c>
      <c r="H286" s="503"/>
      <c r="I286" s="504"/>
      <c r="J286" s="513"/>
      <c r="K286" s="514"/>
    </row>
    <row r="287" spans="1:11" s="519" customFormat="1" ht="29.25" customHeight="1">
      <c r="A287" s="520"/>
      <c r="B287" s="506">
        <v>5</v>
      </c>
      <c r="C287" s="502"/>
      <c r="D287" s="512"/>
      <c r="E287" s="513"/>
      <c r="F287" s="502"/>
      <c r="G287" s="506">
        <v>5</v>
      </c>
      <c r="H287" s="503"/>
      <c r="I287" s="504"/>
      <c r="J287" s="513"/>
      <c r="K287" s="514"/>
    </row>
    <row r="288" spans="1:11" s="519" customFormat="1" ht="29.25" customHeight="1">
      <c r="A288" s="520"/>
      <c r="B288" s="506">
        <v>6</v>
      </c>
      <c r="C288" s="502"/>
      <c r="D288" s="512"/>
      <c r="E288" s="513"/>
      <c r="F288" s="502"/>
      <c r="G288" s="506">
        <v>6</v>
      </c>
      <c r="H288" s="503"/>
      <c r="I288" s="504"/>
      <c r="J288" s="513"/>
      <c r="K288" s="514"/>
    </row>
    <row r="289" spans="1:11" s="519" customFormat="1" ht="29.25" customHeight="1">
      <c r="A289" s="520"/>
      <c r="B289" s="506">
        <v>7</v>
      </c>
      <c r="C289" s="502"/>
      <c r="D289" s="512"/>
      <c r="E289" s="513"/>
      <c r="F289" s="502"/>
      <c r="G289" s="506">
        <v>7</v>
      </c>
      <c r="H289" s="503"/>
      <c r="I289" s="504"/>
      <c r="J289" s="513"/>
      <c r="K289" s="514"/>
    </row>
    <row r="290" spans="1:11" s="519" customFormat="1" ht="29.25" customHeight="1">
      <c r="A290" s="520"/>
      <c r="B290" s="510">
        <v>8</v>
      </c>
      <c r="C290" s="515"/>
      <c r="D290" s="516"/>
      <c r="E290" s="517"/>
      <c r="F290" s="502"/>
      <c r="G290" s="510">
        <v>8</v>
      </c>
      <c r="H290" s="196"/>
      <c r="I290" s="508"/>
      <c r="J290" s="517"/>
      <c r="K290" s="514"/>
    </row>
    <row r="291" spans="1:11" s="519" customFormat="1" ht="29.25" customHeight="1">
      <c r="A291" s="520"/>
      <c r="B291" s="1022" t="str" cm="1">
        <f t="array" ref="B291">IFERROR(_xlfn.LET(_xlpm.a,_xlfn.CHOOSECOLS(DataCalcs!BO429:BR466,1,3,4), _xlpm.filtered,_xlfn.DROP(_xlfn._xlws.FILTER(_xlpm.a,INDEX(_xlpm.a,,2)&lt;&gt;"Not Declared"),32),
_xlpm.rowStrings,_xlfn.BYROW(_xlpm.filtered,_xlfn.LAMBDA(_xlpm.r,_xlfn.TEXTJOIN(" - ",,_xlpm.r))),ROWS(_xlpm.filtered)&amp;" Remaining athletes: "&amp; _xlfn.TEXTJOIN(", ",,_xlpm.rowStrings)),"")</f>
        <v/>
      </c>
      <c r="C291" s="1022"/>
      <c r="D291" s="1022"/>
      <c r="E291" s="1022"/>
      <c r="F291" s="1022"/>
      <c r="G291" s="1022"/>
      <c r="H291" s="1022"/>
      <c r="I291" s="1022"/>
      <c r="J291" s="1022"/>
      <c r="K291" s="511"/>
    </row>
    <row r="292" spans="1:11" s="519" customFormat="1" ht="29.25" customHeight="1" thickBot="1">
      <c r="A292" s="522"/>
      <c r="B292" s="1023"/>
      <c r="C292" s="1023"/>
      <c r="D292" s="1023"/>
      <c r="E292" s="1023"/>
      <c r="F292" s="1023"/>
      <c r="G292" s="1023"/>
      <c r="H292" s="1023"/>
      <c r="I292" s="1023"/>
      <c r="J292" s="1023"/>
      <c r="K292" s="518"/>
    </row>
    <row r="293" spans="1:11" s="519" customFormat="1" ht="29.25" customHeight="1">
      <c r="A293" s="498"/>
      <c r="B293" s="64"/>
      <c r="C293" s="64"/>
      <c r="D293" s="498"/>
      <c r="E293" s="498"/>
      <c r="F293" s="64"/>
      <c r="G293" s="64"/>
      <c r="H293" s="71"/>
      <c r="I293" s="71"/>
      <c r="J293" s="70"/>
      <c r="K293" s="63"/>
    </row>
    <row r="294" spans="1:11" s="519" customFormat="1" ht="29.25" customHeight="1">
      <c r="A294" s="498"/>
      <c r="B294" s="64"/>
      <c r="C294" s="64"/>
      <c r="D294" s="498"/>
      <c r="E294" s="498"/>
      <c r="F294" s="64"/>
      <c r="G294" s="64"/>
      <c r="H294" s="71"/>
      <c r="I294" s="71"/>
      <c r="J294" s="70"/>
      <c r="K294" s="63"/>
    </row>
    <row r="295" spans="1:11" s="519" customFormat="1" ht="29.25" customHeight="1">
      <c r="A295" s="498"/>
      <c r="B295" s="64"/>
      <c r="C295" s="64"/>
      <c r="D295" s="498"/>
      <c r="E295" s="498"/>
      <c r="F295" s="64"/>
      <c r="G295" s="64"/>
      <c r="H295" s="71"/>
      <c r="I295" s="71"/>
      <c r="J295" s="70"/>
      <c r="K295" s="63"/>
    </row>
    <row r="296" spans="1:11" ht="29.25" customHeight="1">
      <c r="A296" s="498"/>
      <c r="D296" s="498"/>
      <c r="E296" s="498"/>
      <c r="H296" s="71"/>
      <c r="I296" s="71"/>
      <c r="J296" s="70"/>
      <c r="K296" s="63"/>
    </row>
    <row r="297" spans="1:11" ht="51" customHeight="1">
      <c r="A297" s="1027" t="str">
        <f>$A$223</f>
        <v>Oxfordshire Track and Field League 2026</v>
      </c>
      <c r="B297" s="1027"/>
      <c r="C297" s="1027"/>
      <c r="D297" s="1027"/>
      <c r="E297" s="1027"/>
      <c r="F297" s="1027"/>
      <c r="G297" s="1027"/>
      <c r="H297" s="1027"/>
      <c r="I297" s="1027"/>
      <c r="J297" s="1027"/>
      <c r="K297" s="1027"/>
    </row>
    <row r="298" spans="1:11" ht="34" customHeight="1">
      <c r="A298" s="1028" t="str">
        <f>$A$224</f>
        <v>Date: 06 September 2026         Venue: Tilsley</v>
      </c>
      <c r="B298" s="1028"/>
      <c r="C298" s="1028"/>
      <c r="D298" s="1028"/>
      <c r="E298" s="1028"/>
      <c r="F298" s="1028"/>
      <c r="G298" s="1028"/>
      <c r="H298" s="1028"/>
      <c r="I298" s="1028"/>
      <c r="J298" s="1028"/>
      <c r="K298" s="1028"/>
    </row>
    <row r="299" spans="1:11" ht="34" customHeight="1" thickBot="1">
      <c r="A299" s="721"/>
      <c r="B299" s="721"/>
      <c r="C299" s="721"/>
      <c r="D299" s="721"/>
      <c r="E299" s="721"/>
      <c r="F299" s="721"/>
      <c r="G299" s="721"/>
      <c r="H299" s="721"/>
      <c r="I299" s="721"/>
      <c r="J299" s="721"/>
      <c r="K299" s="721"/>
    </row>
    <row r="300" spans="1:11" ht="40" customHeight="1" thickBot="1">
      <c r="A300" s="1029" t="str">
        <f>"  "&amp; TEXT(DataTables!$Q$112, "hh:mm") &amp; " - U18 Women - " &amp; DataTables!$B$112 &amp; "  " &amp; DataTables!$P$112 &amp; " athletes  Record: " &amp; TEXT(DataTables!$N$112, "m:ss.00")</f>
        <v xml:space="preserve">  10:50 - U18 Women - 1500m  0 athletes  Record: 4:35.50</v>
      </c>
      <c r="B300" s="1030"/>
      <c r="C300" s="1030"/>
      <c r="D300" s="1030"/>
      <c r="E300" s="1030"/>
      <c r="F300" s="1030"/>
      <c r="G300" s="1030"/>
      <c r="H300" s="1030"/>
      <c r="I300" s="1030"/>
      <c r="J300" s="1030"/>
      <c r="K300" s="1031"/>
    </row>
    <row r="301" spans="1:11" s="519" customFormat="1" ht="29.25" customHeight="1">
      <c r="A301" s="500"/>
      <c r="B301" s="501"/>
      <c r="C301" s="501"/>
      <c r="D301" s="501"/>
      <c r="E301" s="501"/>
      <c r="F301" s="501"/>
      <c r="G301" s="501"/>
      <c r="H301" s="501"/>
      <c r="I301" s="501"/>
      <c r="J301" s="501"/>
      <c r="K301" s="511"/>
    </row>
    <row r="302" spans="1:11" s="519" customFormat="1" ht="29.25" customHeight="1">
      <c r="A302" s="520"/>
      <c r="B302" s="1024" t="s">
        <v>324</v>
      </c>
      <c r="C302" s="1025"/>
      <c r="D302" s="1025"/>
      <c r="E302" s="1026"/>
      <c r="F302" s="502"/>
      <c r="G302" s="1024" t="s">
        <v>325</v>
      </c>
      <c r="H302" s="1025"/>
      <c r="I302" s="1025"/>
      <c r="J302" s="1026"/>
      <c r="K302" s="521"/>
    </row>
    <row r="303" spans="1:11" s="519" customFormat="1" ht="29.25" customHeight="1">
      <c r="A303" s="520"/>
      <c r="B303" s="506">
        <v>1</v>
      </c>
      <c r="C303" s="503" t="str" cm="1">
        <f t="array" ref="C303:E310">_xlfn.LET(_xlpm.a,_xlfn.ANCHORARRAY(DataCalcs!BP495),_xlfn._xlws.FILTER(_xlpm.a,NOT(ISNA(_xlfn.CHOOSECOLS(_xlpm.a,1)))))</f>
        <v>A</v>
      </c>
      <c r="D303" s="504" t="str">
        <v>Not Declared</v>
      </c>
      <c r="E303" s="505" t="str">
        <v>Abingdon AC</v>
      </c>
      <c r="F303" s="502"/>
      <c r="G303" s="506">
        <v>1</v>
      </c>
      <c r="H303" s="503" t="str" cm="1">
        <f t="array" ref="H303:J310">_xlfn.LET(_xlpm.a,_xlfn.ANCHORARRAY(DataCalcs!BP503),_xlfn._xlws.FILTER(_xlpm.a,NOT(ISNA(_xlfn.CHOOSECOLS(_xlpm.a,1)))))</f>
        <v>AA</v>
      </c>
      <c r="I303" s="504" t="str">
        <v>Not Declared</v>
      </c>
      <c r="J303" s="505" t="str">
        <v>Abingdon AC</v>
      </c>
      <c r="K303" s="507"/>
    </row>
    <row r="304" spans="1:11" s="519" customFormat="1" ht="29.25" customHeight="1">
      <c r="A304" s="520"/>
      <c r="B304" s="506">
        <v>2</v>
      </c>
      <c r="C304" s="503" t="str">
        <v>X</v>
      </c>
      <c r="D304" s="504" t="str">
        <v>Not Declared</v>
      </c>
      <c r="E304" s="505" t="str">
        <v>Team Kennet</v>
      </c>
      <c r="F304" s="502"/>
      <c r="G304" s="506">
        <v>2</v>
      </c>
      <c r="H304" s="503" t="str">
        <v>XX</v>
      </c>
      <c r="I304" s="504" t="str">
        <v>Not Declared</v>
      </c>
      <c r="J304" s="505" t="str">
        <v>Team Kennet</v>
      </c>
      <c r="K304" s="507"/>
    </row>
    <row r="305" spans="1:11" s="519" customFormat="1" ht="29.25" customHeight="1">
      <c r="A305" s="520"/>
      <c r="B305" s="506">
        <v>3</v>
      </c>
      <c r="C305" s="503" t="str">
        <v>B</v>
      </c>
      <c r="D305" s="504" t="str">
        <v>Not Declared</v>
      </c>
      <c r="E305" s="505" t="str">
        <v>Bicester AC</v>
      </c>
      <c r="F305" s="502"/>
      <c r="G305" s="506">
        <v>3</v>
      </c>
      <c r="H305" s="503" t="str">
        <v>BB</v>
      </c>
      <c r="I305" s="504" t="str">
        <v>Not Declared</v>
      </c>
      <c r="J305" s="505" t="str">
        <v>Bicester AC</v>
      </c>
      <c r="K305" s="507"/>
    </row>
    <row r="306" spans="1:11" s="519" customFormat="1" ht="29.25" customHeight="1">
      <c r="A306" s="520"/>
      <c r="B306" s="506">
        <v>4</v>
      </c>
      <c r="C306" s="503" t="str">
        <v>O</v>
      </c>
      <c r="D306" s="504" t="str">
        <v>Not Declared</v>
      </c>
      <c r="E306" s="505" t="str">
        <v>Oxford City AC</v>
      </c>
      <c r="F306" s="502"/>
      <c r="G306" s="506">
        <v>4</v>
      </c>
      <c r="H306" s="503" t="str">
        <v>OO</v>
      </c>
      <c r="I306" s="504" t="str">
        <v>Not Declared</v>
      </c>
      <c r="J306" s="505" t="str">
        <v>Oxford City AC</v>
      </c>
      <c r="K306" s="507"/>
    </row>
    <row r="307" spans="1:11" s="519" customFormat="1" ht="29.25" customHeight="1">
      <c r="A307" s="520"/>
      <c r="B307" s="506">
        <v>5</v>
      </c>
      <c r="C307" s="503" t="str">
        <v>W</v>
      </c>
      <c r="D307" s="504" t="str">
        <v>Not Declared</v>
      </c>
      <c r="E307" s="505" t="str">
        <v>Witney Road Runners</v>
      </c>
      <c r="F307" s="502"/>
      <c r="G307" s="506">
        <v>5</v>
      </c>
      <c r="H307" s="503" t="str">
        <v>WW</v>
      </c>
      <c r="I307" s="504" t="str">
        <v>Not Declared</v>
      </c>
      <c r="J307" s="505" t="str">
        <v>Witney Road Runners</v>
      </c>
      <c r="K307" s="507"/>
    </row>
    <row r="308" spans="1:11" s="519" customFormat="1" ht="29.25" customHeight="1">
      <c r="A308" s="520"/>
      <c r="B308" s="506">
        <v>6</v>
      </c>
      <c r="C308" s="503" t="str">
        <v>R</v>
      </c>
      <c r="D308" s="504" t="str">
        <v>Not Declared</v>
      </c>
      <c r="E308" s="505" t="str">
        <v>Radley AC</v>
      </c>
      <c r="F308" s="502"/>
      <c r="G308" s="506">
        <v>6</v>
      </c>
      <c r="H308" s="503" t="str">
        <v>RR</v>
      </c>
      <c r="I308" s="504" t="str">
        <v>Not Declared</v>
      </c>
      <c r="J308" s="505" t="str">
        <v>Radley AC</v>
      </c>
      <c r="K308" s="507"/>
    </row>
    <row r="309" spans="1:11" s="519" customFormat="1" ht="29.25" customHeight="1">
      <c r="A309" s="520"/>
      <c r="B309" s="506">
        <v>7</v>
      </c>
      <c r="C309" s="503" t="str">
        <v>N</v>
      </c>
      <c r="D309" s="504" t="str">
        <v>Not Declared</v>
      </c>
      <c r="E309" s="505" t="str">
        <v>Banbury Harriers AC</v>
      </c>
      <c r="F309" s="502"/>
      <c r="G309" s="506">
        <v>7</v>
      </c>
      <c r="H309" s="503" t="str">
        <v>NN</v>
      </c>
      <c r="I309" s="504" t="str">
        <v>Not Declared</v>
      </c>
      <c r="J309" s="505" t="str">
        <v>Banbury Harriers AC</v>
      </c>
      <c r="K309" s="507"/>
    </row>
    <row r="310" spans="1:11" s="519" customFormat="1" ht="29.25" customHeight="1">
      <c r="A310" s="520"/>
      <c r="B310" s="510">
        <v>8</v>
      </c>
      <c r="C310" s="196" t="str">
        <v>H</v>
      </c>
      <c r="D310" s="508" t="str">
        <v>Not Declared</v>
      </c>
      <c r="E310" s="509" t="str">
        <v>White Horse Harriers</v>
      </c>
      <c r="F310" s="502"/>
      <c r="G310" s="510">
        <v>8</v>
      </c>
      <c r="H310" s="196" t="str">
        <v>HH</v>
      </c>
      <c r="I310" s="508" t="str">
        <v>Not Declared</v>
      </c>
      <c r="J310" s="509" t="str">
        <v>White Horse Harriers</v>
      </c>
      <c r="K310" s="507"/>
    </row>
    <row r="311" spans="1:11" s="519" customFormat="1" ht="29.25" customHeight="1">
      <c r="A311" s="520"/>
      <c r="B311" s="503"/>
      <c r="C311" s="503"/>
      <c r="D311" s="503"/>
      <c r="E311" s="503"/>
      <c r="F311" s="502"/>
      <c r="G311" s="502"/>
      <c r="H311" s="502"/>
      <c r="I311" s="502"/>
      <c r="J311" s="502"/>
      <c r="K311" s="511"/>
    </row>
    <row r="312" spans="1:11" s="519" customFormat="1" ht="29.25" customHeight="1">
      <c r="A312" s="520"/>
      <c r="B312" s="1024" t="s">
        <v>376</v>
      </c>
      <c r="C312" s="1025"/>
      <c r="D312" s="1025"/>
      <c r="E312" s="1026"/>
      <c r="F312" s="502"/>
      <c r="G312" s="1024" t="s">
        <v>377</v>
      </c>
      <c r="H312" s="1025"/>
      <c r="I312" s="1025"/>
      <c r="J312" s="1026"/>
      <c r="K312" s="521"/>
    </row>
    <row r="313" spans="1:11" s="519" customFormat="1" ht="29.25" customHeight="1">
      <c r="A313" s="520"/>
      <c r="B313" s="506">
        <v>1</v>
      </c>
      <c r="C313" s="523" t="str" cm="1">
        <f t="array" ref="C313:E313">_xlfn.LET(_xlpm.error, _xlfn.HSTACK("","No athletes",""),_xlpm.result, IFERROR(_xlfn.TAKE(_xlfn.DROP(_xlfn.LET(_xlpm.a,_xlfn.CHOOSECOLS(DataCalcs!BO511:BR548,1,3,4),_xlfn._xlws.FILTER(_xlpm.a,_xlfn.CHOOSECOLS(_xlpm.a,2)&lt;&gt;"Not Declared","")),0),8),_xlpm.error), IF(_xlpm.result=_xlfn.HSTACK("","",""), _xlpm.error, _xlpm.result))</f>
        <v/>
      </c>
      <c r="D313" s="512" t="str">
        <v>No athletes</v>
      </c>
      <c r="E313" s="513" t="str">
        <v/>
      </c>
      <c r="F313" s="502"/>
      <c r="G313" s="506">
        <v>1</v>
      </c>
      <c r="H313" s="502" t="str" cm="1">
        <f t="array" ref="H313:J313">_xlfn.LET(_xlpm.error, _xlfn.HSTACK("","No athletes",""),_xlpm.result, IFERROR(_xlfn.TAKE(_xlfn.DROP(_xlfn.LET(_xlpm.a,_xlfn.CHOOSECOLS(DataCalcs!BO511:BR548,1,3,4),_xlfn._xlws.FILTER(_xlpm.a,_xlfn.CHOOSECOLS(_xlpm.a,2)&lt;&gt;"Not Declared","")),8),8),_xlpm.error), IF(_xlpm.result=_xlfn.HSTACK("","",""), _xlpm.error, _xlpm.result))</f>
        <v/>
      </c>
      <c r="I313" s="512" t="str">
        <v>No athletes</v>
      </c>
      <c r="J313" s="513" t="str">
        <v/>
      </c>
      <c r="K313" s="514"/>
    </row>
    <row r="314" spans="1:11" s="519" customFormat="1" ht="29.25" customHeight="1">
      <c r="A314" s="520"/>
      <c r="B314" s="506">
        <v>2</v>
      </c>
      <c r="C314" s="502"/>
      <c r="D314" s="512"/>
      <c r="E314" s="513"/>
      <c r="F314" s="502"/>
      <c r="G314" s="506">
        <v>2</v>
      </c>
      <c r="H314" s="503"/>
      <c r="I314" s="504"/>
      <c r="J314" s="513"/>
      <c r="K314" s="514"/>
    </row>
    <row r="315" spans="1:11" s="519" customFormat="1" ht="29.25" customHeight="1">
      <c r="A315" s="520"/>
      <c r="B315" s="506">
        <v>3</v>
      </c>
      <c r="C315" s="502"/>
      <c r="D315" s="512"/>
      <c r="E315" s="513"/>
      <c r="F315" s="502"/>
      <c r="G315" s="506">
        <v>3</v>
      </c>
      <c r="H315" s="503"/>
      <c r="I315" s="504"/>
      <c r="J315" s="513"/>
      <c r="K315" s="514"/>
    </row>
    <row r="316" spans="1:11" s="519" customFormat="1" ht="29.25" customHeight="1">
      <c r="A316" s="520"/>
      <c r="B316" s="506">
        <v>4</v>
      </c>
      <c r="C316" s="502"/>
      <c r="D316" s="512"/>
      <c r="E316" s="513"/>
      <c r="F316" s="502"/>
      <c r="G316" s="506">
        <v>4</v>
      </c>
      <c r="H316" s="503"/>
      <c r="I316" s="504"/>
      <c r="J316" s="513"/>
      <c r="K316" s="514"/>
    </row>
    <row r="317" spans="1:11" s="519" customFormat="1" ht="29.25" customHeight="1">
      <c r="A317" s="520"/>
      <c r="B317" s="506">
        <v>5</v>
      </c>
      <c r="C317" s="502"/>
      <c r="D317" s="512"/>
      <c r="E317" s="513"/>
      <c r="F317" s="502"/>
      <c r="G317" s="506">
        <v>5</v>
      </c>
      <c r="H317" s="503"/>
      <c r="I317" s="504"/>
      <c r="J317" s="513"/>
      <c r="K317" s="514"/>
    </row>
    <row r="318" spans="1:11" s="519" customFormat="1" ht="29.25" customHeight="1">
      <c r="A318" s="520"/>
      <c r="B318" s="506">
        <v>6</v>
      </c>
      <c r="C318" s="502"/>
      <c r="D318" s="512"/>
      <c r="E318" s="513"/>
      <c r="F318" s="502"/>
      <c r="G318" s="506">
        <v>6</v>
      </c>
      <c r="H318" s="503"/>
      <c r="I318" s="504"/>
      <c r="J318" s="513"/>
      <c r="K318" s="514"/>
    </row>
    <row r="319" spans="1:11" s="519" customFormat="1" ht="29.25" customHeight="1">
      <c r="A319" s="520"/>
      <c r="B319" s="506">
        <v>7</v>
      </c>
      <c r="C319" s="502"/>
      <c r="D319" s="512"/>
      <c r="E319" s="513"/>
      <c r="F319" s="502"/>
      <c r="G319" s="506">
        <v>7</v>
      </c>
      <c r="H319" s="503"/>
      <c r="I319" s="504"/>
      <c r="J319" s="513"/>
      <c r="K319" s="514"/>
    </row>
    <row r="320" spans="1:11" s="519" customFormat="1" ht="29.25" customHeight="1">
      <c r="A320" s="520"/>
      <c r="B320" s="510">
        <v>8</v>
      </c>
      <c r="C320" s="515"/>
      <c r="D320" s="516"/>
      <c r="E320" s="517"/>
      <c r="F320" s="502"/>
      <c r="G320" s="510">
        <v>8</v>
      </c>
      <c r="H320" s="196"/>
      <c r="I320" s="508"/>
      <c r="J320" s="517"/>
      <c r="K320" s="514"/>
    </row>
    <row r="321" spans="1:11" s="519" customFormat="1" ht="29.25" customHeight="1">
      <c r="A321" s="520"/>
      <c r="B321" s="503"/>
      <c r="C321" s="503"/>
      <c r="D321" s="503"/>
      <c r="E321" s="503"/>
      <c r="F321" s="502"/>
      <c r="G321" s="502"/>
      <c r="H321" s="502"/>
      <c r="I321" s="502"/>
      <c r="J321" s="502"/>
      <c r="K321" s="511"/>
    </row>
    <row r="322" spans="1:11" s="519" customFormat="1" ht="29.25" customHeight="1">
      <c r="A322" s="520"/>
      <c r="B322" s="1024" t="s">
        <v>378</v>
      </c>
      <c r="C322" s="1025"/>
      <c r="D322" s="1025"/>
      <c r="E322" s="1026"/>
      <c r="F322" s="502"/>
      <c r="G322" s="1032" t="s">
        <v>379</v>
      </c>
      <c r="H322" s="1033"/>
      <c r="I322" s="1033"/>
      <c r="J322" s="1034"/>
      <c r="K322" s="521"/>
    </row>
    <row r="323" spans="1:11" s="519" customFormat="1" ht="29.25" customHeight="1">
      <c r="A323" s="520"/>
      <c r="B323" s="506">
        <v>1</v>
      </c>
      <c r="C323" s="502" t="str" cm="1">
        <f t="array" ref="C323:E323">_xlfn.LET(_xlpm.error, _xlfn.HSTACK("","No athletes",""),_xlpm.result, IFERROR(_xlfn.TAKE(_xlfn.DROP(_xlfn.LET(_xlpm.a,_xlfn.CHOOSECOLS(DataCalcs!BO511:BR548,1,3,4),_xlfn._xlws.FILTER(_xlpm.a,_xlfn.CHOOSECOLS(_xlpm.a,2)&lt;&gt;"Not Declared","")),16),8),_xlpm.error), IF(_xlpm.result=_xlfn.HSTACK("","",""), _xlpm.error, _xlpm.result))</f>
        <v/>
      </c>
      <c r="D323" s="512" t="str">
        <v>No athletes</v>
      </c>
      <c r="E323" s="513" t="str">
        <v/>
      </c>
      <c r="F323" s="502"/>
      <c r="G323" s="506">
        <v>1</v>
      </c>
      <c r="H323" s="502" t="str" cm="1">
        <f t="array" ref="H323:J323">_xlfn.LET(_xlpm.error, _xlfn.HSTACK("","No athletes",""),_xlpm.result, IFERROR(_xlfn.TAKE(_xlfn.DROP(_xlfn.LET(_xlpm.a,_xlfn.CHOOSECOLS(DataCalcs!BO511:BR548,1,3,4),_xlfn._xlws.FILTER(_xlpm.a,_xlfn.CHOOSECOLS(_xlpm.a,2)&lt;&gt;"Not Declared","")),24),8),_xlpm.error), IF(_xlpm.result=_xlfn.HSTACK("","",""), _xlpm.error, _xlpm.result))</f>
        <v/>
      </c>
      <c r="I323" s="512" t="str">
        <v>No athletes</v>
      </c>
      <c r="J323" s="513" t="str">
        <v/>
      </c>
      <c r="K323" s="514"/>
    </row>
    <row r="324" spans="1:11" s="519" customFormat="1" ht="29.25" customHeight="1">
      <c r="A324" s="520"/>
      <c r="B324" s="506">
        <v>2</v>
      </c>
      <c r="C324" s="502"/>
      <c r="D324" s="512"/>
      <c r="E324" s="513"/>
      <c r="F324" s="502"/>
      <c r="G324" s="506">
        <v>2</v>
      </c>
      <c r="H324" s="503"/>
      <c r="I324" s="504"/>
      <c r="J324" s="513"/>
      <c r="K324" s="514"/>
    </row>
    <row r="325" spans="1:11" s="519" customFormat="1" ht="29.25" customHeight="1">
      <c r="A325" s="520"/>
      <c r="B325" s="506">
        <v>3</v>
      </c>
      <c r="C325" s="502"/>
      <c r="D325" s="512"/>
      <c r="E325" s="513"/>
      <c r="F325" s="502"/>
      <c r="G325" s="506">
        <v>3</v>
      </c>
      <c r="H325" s="503"/>
      <c r="I325" s="504"/>
      <c r="J325" s="513"/>
      <c r="K325" s="514"/>
    </row>
    <row r="326" spans="1:11" s="519" customFormat="1" ht="29.25" customHeight="1">
      <c r="A326" s="520"/>
      <c r="B326" s="506">
        <v>4</v>
      </c>
      <c r="C326" s="502"/>
      <c r="D326" s="512"/>
      <c r="E326" s="513"/>
      <c r="F326" s="502"/>
      <c r="G326" s="506">
        <v>4</v>
      </c>
      <c r="H326" s="503"/>
      <c r="I326" s="504"/>
      <c r="J326" s="513"/>
      <c r="K326" s="514"/>
    </row>
    <row r="327" spans="1:11" s="519" customFormat="1" ht="29.25" customHeight="1">
      <c r="A327" s="520"/>
      <c r="B327" s="506">
        <v>5</v>
      </c>
      <c r="C327" s="502"/>
      <c r="D327" s="512"/>
      <c r="E327" s="513"/>
      <c r="F327" s="502"/>
      <c r="G327" s="506">
        <v>5</v>
      </c>
      <c r="H327" s="503"/>
      <c r="I327" s="504"/>
      <c r="J327" s="513"/>
      <c r="K327" s="514"/>
    </row>
    <row r="328" spans="1:11" s="519" customFormat="1" ht="29.25" customHeight="1">
      <c r="A328" s="520"/>
      <c r="B328" s="506">
        <v>6</v>
      </c>
      <c r="C328" s="502"/>
      <c r="D328" s="512"/>
      <c r="E328" s="513"/>
      <c r="F328" s="502"/>
      <c r="G328" s="506">
        <v>6</v>
      </c>
      <c r="H328" s="503"/>
      <c r="I328" s="504"/>
      <c r="J328" s="513"/>
      <c r="K328" s="514"/>
    </row>
    <row r="329" spans="1:11" s="519" customFormat="1" ht="29.25" customHeight="1">
      <c r="A329" s="520"/>
      <c r="B329" s="506">
        <v>7</v>
      </c>
      <c r="C329" s="502"/>
      <c r="D329" s="512"/>
      <c r="E329" s="513"/>
      <c r="F329" s="502"/>
      <c r="G329" s="506">
        <v>7</v>
      </c>
      <c r="H329" s="503"/>
      <c r="I329" s="504"/>
      <c r="J329" s="513"/>
      <c r="K329" s="514"/>
    </row>
    <row r="330" spans="1:11" s="519" customFormat="1" ht="29.25" customHeight="1">
      <c r="A330" s="520"/>
      <c r="B330" s="510">
        <v>8</v>
      </c>
      <c r="C330" s="515"/>
      <c r="D330" s="516"/>
      <c r="E330" s="517"/>
      <c r="F330" s="502"/>
      <c r="G330" s="510">
        <v>8</v>
      </c>
      <c r="H330" s="196"/>
      <c r="I330" s="508"/>
      <c r="J330" s="517"/>
      <c r="K330" s="514"/>
    </row>
    <row r="331" spans="1:11" s="519" customFormat="1" ht="29.25" customHeight="1">
      <c r="A331" s="520"/>
      <c r="B331" s="1022" t="str" cm="1">
        <f t="array" ref="B331">IFERROR(_xlfn.LET(_xlpm.a,_xlfn.CHOOSECOLS(DataCalcs!BO511:BR548,1,3,4), _xlpm.filtered,_xlfn.DROP(_xlfn._xlws.FILTER(_xlpm.a,INDEX(_xlpm.a,,2)&lt;&gt;"Not Declared"),32),
_xlpm.rowStrings,_xlfn.BYROW(_xlpm.filtered,_xlfn.LAMBDA(_xlpm.r,_xlfn.TEXTJOIN(" - ",,_xlpm.r))),ROWS(_xlpm.filtered)&amp;" Remaining athletes: "&amp; _xlfn.TEXTJOIN(", ",,_xlpm.rowStrings)),"")</f>
        <v/>
      </c>
      <c r="C331" s="1022"/>
      <c r="D331" s="1022"/>
      <c r="E331" s="1022"/>
      <c r="F331" s="1022"/>
      <c r="G331" s="1022"/>
      <c r="H331" s="1022"/>
      <c r="I331" s="1022"/>
      <c r="J331" s="1022"/>
      <c r="K331" s="511"/>
    </row>
    <row r="332" spans="1:11" s="519" customFormat="1" ht="29.25" customHeight="1" thickBot="1">
      <c r="A332" s="522"/>
      <c r="B332" s="1023"/>
      <c r="C332" s="1023"/>
      <c r="D332" s="1023"/>
      <c r="E332" s="1023"/>
      <c r="F332" s="1023"/>
      <c r="G332" s="1023"/>
      <c r="H332" s="1023"/>
      <c r="I332" s="1023"/>
      <c r="J332" s="1023"/>
      <c r="K332" s="518"/>
    </row>
    <row r="333" spans="1:11" ht="29.25" customHeight="1" thickBot="1">
      <c r="A333" s="498"/>
      <c r="D333" s="498"/>
      <c r="E333" s="498"/>
      <c r="H333" s="71"/>
      <c r="I333" s="71"/>
      <c r="J333" s="70"/>
      <c r="K333" s="63"/>
    </row>
    <row r="334" spans="1:11" ht="40" customHeight="1" thickBot="1">
      <c r="A334" s="1029" t="str">
        <f>"  "&amp; TEXT(DataTables!$Q$127, "hh:mm") &amp; " - U20 Women - " &amp; DataTables!$B$127 &amp; "  " &amp; DataTables!$P$127 &amp; " athletes  Record: " &amp; TEXT(DataTables!$N$127, "m:ss.00")</f>
        <v xml:space="preserve">  10:50 - U20 Women - 1500m  0 athletes  Record: n/a</v>
      </c>
      <c r="B334" s="1030"/>
      <c r="C334" s="1030"/>
      <c r="D334" s="1030"/>
      <c r="E334" s="1030"/>
      <c r="F334" s="1030"/>
      <c r="G334" s="1030"/>
      <c r="H334" s="1030"/>
      <c r="I334" s="1030"/>
      <c r="J334" s="1030"/>
      <c r="K334" s="1031"/>
    </row>
    <row r="335" spans="1:11" s="519" customFormat="1" ht="29.25" customHeight="1">
      <c r="A335" s="500"/>
      <c r="B335" s="501"/>
      <c r="C335" s="501"/>
      <c r="D335" s="501"/>
      <c r="E335" s="501"/>
      <c r="F335" s="501"/>
      <c r="G335" s="501"/>
      <c r="H335" s="501"/>
      <c r="I335" s="501"/>
      <c r="J335" s="501"/>
      <c r="K335" s="511"/>
    </row>
    <row r="336" spans="1:11" s="519" customFormat="1" ht="29.25" customHeight="1">
      <c r="A336" s="520"/>
      <c r="B336" s="1024" t="s">
        <v>376</v>
      </c>
      <c r="C336" s="1025"/>
      <c r="D336" s="1025"/>
      <c r="E336" s="1026"/>
      <c r="F336" s="502"/>
      <c r="G336" s="1024" t="s">
        <v>377</v>
      </c>
      <c r="H336" s="1025"/>
      <c r="I336" s="1025"/>
      <c r="J336" s="1026"/>
      <c r="K336" s="521"/>
    </row>
    <row r="337" spans="1:11" s="519" customFormat="1" ht="29.25" customHeight="1">
      <c r="A337" s="520"/>
      <c r="B337" s="506">
        <v>1</v>
      </c>
      <c r="C337" s="502" t="str" cm="1">
        <f t="array" ref="C337:E337">_xlfn.LET(_xlpm.error, _xlfn.HSTACK("","No athletes",""),_xlpm.result, IFERROR(_xlfn.TAKE(_xlfn.DROP(_xlfn.LET(_xlpm.a,_xlfn.CHOOSECOLS(DataCalcs!BO593:BR646,1,3,4),_xlfn._xlws.FILTER(_xlpm.a,_xlfn.CHOOSECOLS(_xlpm.a,2)&lt;&gt;"Not Declared","")),0),8),_xlpm.error), IF(_xlpm.result=_xlfn.HSTACK("","",""), _xlpm.error, _xlpm.result))</f>
        <v/>
      </c>
      <c r="D337" s="504" t="str">
        <v>No athletes</v>
      </c>
      <c r="E337" s="505" t="str">
        <v/>
      </c>
      <c r="F337" s="502"/>
      <c r="G337" s="506">
        <v>1</v>
      </c>
      <c r="H337" s="503" t="str" cm="1">
        <f t="array" ref="H337:J337">_xlfn.LET(_xlpm.error, _xlfn.HSTACK("","No athletes",""),_xlpm.result, IFERROR(_xlfn.TAKE(_xlfn.DROP(_xlfn.LET(_xlpm.a,_xlfn.CHOOSECOLS(DataCalcs!BO593:BR646,1,3,4),_xlfn._xlws.FILTER(_xlpm.a,_xlfn.CHOOSECOLS(_xlpm.a,2)&lt;&gt;"Not Declared","")),8),8),_xlpm.error), IF(_xlpm.result=_xlfn.HSTACK("","",""), _xlpm.error, _xlpm.result))</f>
        <v/>
      </c>
      <c r="I337" s="504" t="str">
        <v>No athletes</v>
      </c>
      <c r="J337" s="505" t="str">
        <v/>
      </c>
      <c r="K337" s="507"/>
    </row>
    <row r="338" spans="1:11" s="519" customFormat="1" ht="29.25" customHeight="1">
      <c r="A338" s="520"/>
      <c r="B338" s="506">
        <v>2</v>
      </c>
      <c r="C338" s="503"/>
      <c r="D338" s="504"/>
      <c r="E338" s="505"/>
      <c r="F338" s="502"/>
      <c r="G338" s="506">
        <v>2</v>
      </c>
      <c r="H338" s="503"/>
      <c r="I338" s="504"/>
      <c r="J338" s="505"/>
      <c r="K338" s="507"/>
    </row>
    <row r="339" spans="1:11" s="519" customFormat="1" ht="29.25" customHeight="1">
      <c r="A339" s="520"/>
      <c r="B339" s="506">
        <v>3</v>
      </c>
      <c r="C339" s="503"/>
      <c r="D339" s="504"/>
      <c r="E339" s="505"/>
      <c r="F339" s="502"/>
      <c r="G339" s="506">
        <v>3</v>
      </c>
      <c r="H339" s="503"/>
      <c r="I339" s="504"/>
      <c r="J339" s="505"/>
      <c r="K339" s="507"/>
    </row>
    <row r="340" spans="1:11" s="519" customFormat="1" ht="29.25" customHeight="1">
      <c r="A340" s="520"/>
      <c r="B340" s="506">
        <v>4</v>
      </c>
      <c r="C340" s="503"/>
      <c r="D340" s="504"/>
      <c r="E340" s="505"/>
      <c r="F340" s="502"/>
      <c r="G340" s="506">
        <v>4</v>
      </c>
      <c r="H340" s="503"/>
      <c r="I340" s="504"/>
      <c r="J340" s="505"/>
      <c r="K340" s="507"/>
    </row>
    <row r="341" spans="1:11" s="519" customFormat="1" ht="29.25" customHeight="1">
      <c r="A341" s="520"/>
      <c r="B341" s="506">
        <v>5</v>
      </c>
      <c r="C341" s="503"/>
      <c r="D341" s="504"/>
      <c r="E341" s="505"/>
      <c r="F341" s="502"/>
      <c r="G341" s="506">
        <v>5</v>
      </c>
      <c r="H341" s="503"/>
      <c r="I341" s="504"/>
      <c r="J341" s="505"/>
      <c r="K341" s="507"/>
    </row>
    <row r="342" spans="1:11" s="519" customFormat="1" ht="29.25" customHeight="1">
      <c r="A342" s="520"/>
      <c r="B342" s="506">
        <v>6</v>
      </c>
      <c r="C342" s="503"/>
      <c r="D342" s="504"/>
      <c r="E342" s="505"/>
      <c r="F342" s="502"/>
      <c r="G342" s="506">
        <v>6</v>
      </c>
      <c r="H342" s="503"/>
      <c r="I342" s="504"/>
      <c r="J342" s="505"/>
      <c r="K342" s="507"/>
    </row>
    <row r="343" spans="1:11" s="519" customFormat="1" ht="29.25" customHeight="1">
      <c r="A343" s="520"/>
      <c r="B343" s="506">
        <v>7</v>
      </c>
      <c r="C343" s="503"/>
      <c r="D343" s="504"/>
      <c r="E343" s="505"/>
      <c r="F343" s="502"/>
      <c r="G343" s="506">
        <v>7</v>
      </c>
      <c r="H343" s="503"/>
      <c r="I343" s="504"/>
      <c r="J343" s="505"/>
      <c r="K343" s="507"/>
    </row>
    <row r="344" spans="1:11" s="519" customFormat="1" ht="29.25" customHeight="1">
      <c r="A344" s="520"/>
      <c r="B344" s="510">
        <v>8</v>
      </c>
      <c r="C344" s="196"/>
      <c r="D344" s="508"/>
      <c r="E344" s="509"/>
      <c r="F344" s="502"/>
      <c r="G344" s="510">
        <v>8</v>
      </c>
      <c r="H344" s="196"/>
      <c r="I344" s="508"/>
      <c r="J344" s="509"/>
      <c r="K344" s="507"/>
    </row>
    <row r="345" spans="1:11" s="519" customFormat="1" ht="29.25" customHeight="1">
      <c r="A345" s="520"/>
      <c r="B345" s="503"/>
      <c r="C345" s="503"/>
      <c r="D345" s="503"/>
      <c r="E345" s="503"/>
      <c r="F345" s="502"/>
      <c r="G345" s="502"/>
      <c r="H345" s="502"/>
      <c r="I345" s="502"/>
      <c r="J345" s="502"/>
      <c r="K345" s="511"/>
    </row>
    <row r="346" spans="1:11" s="519" customFormat="1" ht="29.25" customHeight="1">
      <c r="A346" s="520"/>
      <c r="B346" s="1024" t="s">
        <v>378</v>
      </c>
      <c r="C346" s="1025"/>
      <c r="D346" s="1025"/>
      <c r="E346" s="1026"/>
      <c r="F346" s="502"/>
      <c r="G346" s="1032" t="s">
        <v>379</v>
      </c>
      <c r="H346" s="1033"/>
      <c r="I346" s="1033"/>
      <c r="J346" s="1034"/>
      <c r="K346" s="521"/>
    </row>
    <row r="347" spans="1:11" s="519" customFormat="1" ht="29.25" customHeight="1">
      <c r="A347" s="520"/>
      <c r="B347" s="506">
        <v>1</v>
      </c>
      <c r="C347" s="502" t="str" cm="1">
        <f t="array" ref="C347:E347">_xlfn.LET(_xlpm.error, _xlfn.HSTACK("","No athletes",""),_xlpm.result, IFERROR(_xlfn.TAKE(_xlfn.DROP(_xlfn.LET(_xlpm.a,_xlfn.CHOOSECOLS(DataCalcs!BO593:BR646,1,3,4),_xlfn._xlws.FILTER(_xlpm.a,_xlfn.CHOOSECOLS(_xlpm.a,2)&lt;&gt;"Not Declared","")),16),8),_xlpm.error), IF(_xlpm.result=_xlfn.HSTACK("","",""), _xlpm.error, _xlpm.result))</f>
        <v/>
      </c>
      <c r="D347" s="512" t="str">
        <v>No athletes</v>
      </c>
      <c r="E347" s="513" t="str">
        <v/>
      </c>
      <c r="F347" s="502"/>
      <c r="G347" s="506">
        <v>1</v>
      </c>
      <c r="H347" s="502" t="str" cm="1">
        <f t="array" ref="H347:J347">_xlfn.LET(_xlpm.error, _xlfn.HSTACK("","No athletes",""),_xlpm.result, IFERROR(_xlfn.TAKE(_xlfn.DROP(_xlfn.LET(_xlpm.a,_xlfn.CHOOSECOLS(DataCalcs!BO593:BR646,1,3,4),_xlfn._xlws.FILTER(_xlpm.a,_xlfn.CHOOSECOLS(_xlpm.a,2)&lt;&gt;"Not Declared","")),24),8),_xlpm.error), IF(_xlpm.result=_xlfn.HSTACK("","",""), _xlpm.error, _xlpm.result))</f>
        <v/>
      </c>
      <c r="I347" s="512" t="str">
        <v>No athletes</v>
      </c>
      <c r="J347" s="513" t="str">
        <v/>
      </c>
      <c r="K347" s="514"/>
    </row>
    <row r="348" spans="1:11" s="519" customFormat="1" ht="29.25" customHeight="1">
      <c r="A348" s="520"/>
      <c r="B348" s="506">
        <v>2</v>
      </c>
      <c r="C348" s="502"/>
      <c r="D348" s="512"/>
      <c r="E348" s="513"/>
      <c r="F348" s="502"/>
      <c r="G348" s="506">
        <v>2</v>
      </c>
      <c r="H348" s="503"/>
      <c r="I348" s="504"/>
      <c r="J348" s="513"/>
      <c r="K348" s="514"/>
    </row>
    <row r="349" spans="1:11" s="519" customFormat="1" ht="29.25" customHeight="1">
      <c r="A349" s="520"/>
      <c r="B349" s="506">
        <v>3</v>
      </c>
      <c r="C349" s="502"/>
      <c r="D349" s="512"/>
      <c r="E349" s="513"/>
      <c r="F349" s="502"/>
      <c r="G349" s="506">
        <v>3</v>
      </c>
      <c r="H349" s="503"/>
      <c r="I349" s="504"/>
      <c r="J349" s="513"/>
      <c r="K349" s="514"/>
    </row>
    <row r="350" spans="1:11" s="519" customFormat="1" ht="29.25" customHeight="1">
      <c r="A350" s="520"/>
      <c r="B350" s="506">
        <v>4</v>
      </c>
      <c r="C350" s="502"/>
      <c r="D350" s="512"/>
      <c r="E350" s="513"/>
      <c r="F350" s="502"/>
      <c r="G350" s="506">
        <v>4</v>
      </c>
      <c r="H350" s="503"/>
      <c r="I350" s="504"/>
      <c r="J350" s="513"/>
      <c r="K350" s="514"/>
    </row>
    <row r="351" spans="1:11" s="519" customFormat="1" ht="29.25" customHeight="1">
      <c r="A351" s="520"/>
      <c r="B351" s="506">
        <v>5</v>
      </c>
      <c r="C351" s="502"/>
      <c r="D351" s="512"/>
      <c r="E351" s="513"/>
      <c r="F351" s="502"/>
      <c r="G351" s="506">
        <v>5</v>
      </c>
      <c r="H351" s="503"/>
      <c r="I351" s="504"/>
      <c r="J351" s="513"/>
      <c r="K351" s="514"/>
    </row>
    <row r="352" spans="1:11" s="519" customFormat="1" ht="29.25" customHeight="1">
      <c r="A352" s="520"/>
      <c r="B352" s="506">
        <v>6</v>
      </c>
      <c r="C352" s="502"/>
      <c r="D352" s="512"/>
      <c r="E352" s="513"/>
      <c r="F352" s="502"/>
      <c r="G352" s="506">
        <v>6</v>
      </c>
      <c r="H352" s="503"/>
      <c r="I352" s="504"/>
      <c r="J352" s="513"/>
      <c r="K352" s="514"/>
    </row>
    <row r="353" spans="1:11" s="519" customFormat="1" ht="29.25" customHeight="1">
      <c r="A353" s="520"/>
      <c r="B353" s="506">
        <v>7</v>
      </c>
      <c r="C353" s="502"/>
      <c r="D353" s="512"/>
      <c r="E353" s="513"/>
      <c r="F353" s="502"/>
      <c r="G353" s="506">
        <v>7</v>
      </c>
      <c r="H353" s="503"/>
      <c r="I353" s="504"/>
      <c r="J353" s="513"/>
      <c r="K353" s="514"/>
    </row>
    <row r="354" spans="1:11" s="519" customFormat="1" ht="29.25" customHeight="1">
      <c r="A354" s="520"/>
      <c r="B354" s="510">
        <v>8</v>
      </c>
      <c r="C354" s="515"/>
      <c r="D354" s="516"/>
      <c r="E354" s="517"/>
      <c r="F354" s="502"/>
      <c r="G354" s="510">
        <v>8</v>
      </c>
      <c r="H354" s="196"/>
      <c r="I354" s="508"/>
      <c r="J354" s="517"/>
      <c r="K354" s="514"/>
    </row>
    <row r="355" spans="1:11" s="519" customFormat="1" ht="29.25" customHeight="1">
      <c r="A355" s="520"/>
      <c r="B355" s="503"/>
      <c r="C355" s="503"/>
      <c r="D355" s="503"/>
      <c r="E355" s="503"/>
      <c r="F355" s="502"/>
      <c r="G355" s="502"/>
      <c r="H355" s="502"/>
      <c r="I355" s="502"/>
      <c r="J355" s="502"/>
      <c r="K355" s="511"/>
    </row>
    <row r="356" spans="1:11" s="519" customFormat="1" ht="29.25" customHeight="1">
      <c r="A356" s="520"/>
      <c r="B356" s="1024" t="s">
        <v>380</v>
      </c>
      <c r="C356" s="1025"/>
      <c r="D356" s="1025"/>
      <c r="E356" s="1026"/>
      <c r="F356" s="502"/>
      <c r="G356" s="1032" t="s">
        <v>381</v>
      </c>
      <c r="H356" s="1033"/>
      <c r="I356" s="1033"/>
      <c r="J356" s="1034"/>
      <c r="K356" s="521"/>
    </row>
    <row r="357" spans="1:11" s="519" customFormat="1" ht="29.25" customHeight="1">
      <c r="A357" s="520"/>
      <c r="B357" s="506">
        <v>1</v>
      </c>
      <c r="C357" s="502" t="str" cm="1">
        <f t="array" ref="C357:E357">_xlfn.LET(_xlpm.error, _xlfn.HSTACK("","No athletes",""),_xlpm.result, IFERROR(_xlfn.TAKE(_xlfn.DROP(_xlfn.LET(_xlpm.a,_xlfn.CHOOSECOLS(DataCalcs!BO593:BR646,1,3,4),_xlfn._xlws.FILTER(_xlpm.a,_xlfn.CHOOSECOLS(_xlpm.a,2)&lt;&gt;"Not Declared","")),32),8),_xlpm.error), IF(_xlpm.result=_xlfn.HSTACK("","",""), _xlpm.error, _xlpm.result))</f>
        <v/>
      </c>
      <c r="D357" s="512" t="str">
        <v>No athletes</v>
      </c>
      <c r="E357" s="513" t="str">
        <v/>
      </c>
      <c r="F357" s="502"/>
      <c r="G357" s="506">
        <v>1</v>
      </c>
      <c r="H357" s="502" t="str" cm="1">
        <f t="array" ref="H357:J357">_xlfn.LET(_xlpm.error, _xlfn.HSTACK("","No athletes",""),_xlpm.result, IFERROR(_xlfn.TAKE(_xlfn.DROP(_xlfn.LET(_xlpm.a,_xlfn.CHOOSECOLS(DataCalcs!BO593:BR646,1,3,4),_xlfn._xlws.FILTER(_xlpm.a,_xlfn.CHOOSECOLS(_xlpm.a,2)&lt;&gt;"Not Declared","")),40),8),_xlpm.error), IF(_xlpm.result=_xlfn.HSTACK("","",""), _xlpm.error, _xlpm.result))</f>
        <v/>
      </c>
      <c r="I357" s="512" t="str">
        <v>No athletes</v>
      </c>
      <c r="J357" s="513" t="str">
        <v/>
      </c>
      <c r="K357" s="514"/>
    </row>
    <row r="358" spans="1:11" s="519" customFormat="1" ht="29.25" customHeight="1">
      <c r="A358" s="520"/>
      <c r="B358" s="506">
        <v>2</v>
      </c>
      <c r="C358" s="502"/>
      <c r="D358" s="512"/>
      <c r="E358" s="513"/>
      <c r="F358" s="502"/>
      <c r="G358" s="506">
        <v>2</v>
      </c>
      <c r="H358" s="503"/>
      <c r="I358" s="504"/>
      <c r="J358" s="513"/>
      <c r="K358" s="514"/>
    </row>
    <row r="359" spans="1:11" s="519" customFormat="1" ht="29.25" customHeight="1">
      <c r="A359" s="520"/>
      <c r="B359" s="506">
        <v>3</v>
      </c>
      <c r="C359" s="502"/>
      <c r="D359" s="512"/>
      <c r="E359" s="513"/>
      <c r="F359" s="502"/>
      <c r="G359" s="506">
        <v>3</v>
      </c>
      <c r="H359" s="503"/>
      <c r="I359" s="504"/>
      <c r="J359" s="513"/>
      <c r="K359" s="514"/>
    </row>
    <row r="360" spans="1:11" s="519" customFormat="1" ht="29.25" customHeight="1">
      <c r="A360" s="520"/>
      <c r="B360" s="506">
        <v>4</v>
      </c>
      <c r="C360" s="502"/>
      <c r="D360" s="512"/>
      <c r="E360" s="513"/>
      <c r="F360" s="502"/>
      <c r="G360" s="506">
        <v>4</v>
      </c>
      <c r="H360" s="503"/>
      <c r="I360" s="504"/>
      <c r="J360" s="513"/>
      <c r="K360" s="514"/>
    </row>
    <row r="361" spans="1:11" s="519" customFormat="1" ht="29.25" customHeight="1">
      <c r="A361" s="520"/>
      <c r="B361" s="506">
        <v>5</v>
      </c>
      <c r="C361" s="502"/>
      <c r="D361" s="512"/>
      <c r="E361" s="513"/>
      <c r="F361" s="502"/>
      <c r="G361" s="506">
        <v>5</v>
      </c>
      <c r="H361" s="503"/>
      <c r="I361" s="504"/>
      <c r="J361" s="513"/>
      <c r="K361" s="514"/>
    </row>
    <row r="362" spans="1:11" s="519" customFormat="1" ht="29.25" customHeight="1">
      <c r="A362" s="520"/>
      <c r="B362" s="506">
        <v>6</v>
      </c>
      <c r="C362" s="502"/>
      <c r="D362" s="512"/>
      <c r="E362" s="513"/>
      <c r="F362" s="502"/>
      <c r="G362" s="506">
        <v>6</v>
      </c>
      <c r="H362" s="503"/>
      <c r="I362" s="504"/>
      <c r="J362" s="513"/>
      <c r="K362" s="514"/>
    </row>
    <row r="363" spans="1:11" s="519" customFormat="1" ht="29.25" customHeight="1">
      <c r="A363" s="520"/>
      <c r="B363" s="506">
        <v>7</v>
      </c>
      <c r="C363" s="502"/>
      <c r="D363" s="512"/>
      <c r="E363" s="513"/>
      <c r="F363" s="502"/>
      <c r="G363" s="506">
        <v>7</v>
      </c>
      <c r="H363" s="503"/>
      <c r="I363" s="504"/>
      <c r="J363" s="513"/>
      <c r="K363" s="514"/>
    </row>
    <row r="364" spans="1:11" s="519" customFormat="1" ht="29.25" customHeight="1">
      <c r="A364" s="520"/>
      <c r="B364" s="510">
        <v>8</v>
      </c>
      <c r="C364" s="515"/>
      <c r="D364" s="516"/>
      <c r="E364" s="517"/>
      <c r="F364" s="502"/>
      <c r="G364" s="510">
        <v>8</v>
      </c>
      <c r="H364" s="196"/>
      <c r="I364" s="508"/>
      <c r="J364" s="517"/>
      <c r="K364" s="514"/>
    </row>
    <row r="365" spans="1:11" s="519" customFormat="1" ht="29.25" customHeight="1">
      <c r="A365" s="520"/>
      <c r="B365" s="1022" t="str" cm="1">
        <f t="array" ref="B365">IFERROR(_xlfn.LET(_xlpm.a,_xlfn.CHOOSECOLS(DataCalcs!BO593:BR646,1,3,4), _xlpm.filtered,_xlfn.DROP(_xlfn._xlws.FILTER(_xlpm.a,INDEX(_xlpm.a,,2)&lt;&gt;"Not Declared"),48),
_xlpm.rowStrings,_xlfn.BYROW(_xlpm.filtered,_xlfn.LAMBDA(_xlpm.r,_xlfn.TEXTJOIN(" - ",,_xlpm.r))),ROWS(_xlpm.filtered)&amp;" Remaining athletes: "&amp; _xlfn.TEXTJOIN(", ",,_xlpm.rowStrings)),"")</f>
        <v/>
      </c>
      <c r="C365" s="1022"/>
      <c r="D365" s="1022"/>
      <c r="E365" s="1022"/>
      <c r="F365" s="1022"/>
      <c r="G365" s="1022"/>
      <c r="H365" s="1022"/>
      <c r="I365" s="1022"/>
      <c r="J365" s="1022"/>
      <c r="K365" s="511"/>
    </row>
    <row r="366" spans="1:11" s="519" customFormat="1" ht="29.25" customHeight="1" thickBot="1">
      <c r="A366" s="522"/>
      <c r="B366" s="1023"/>
      <c r="C366" s="1023"/>
      <c r="D366" s="1023"/>
      <c r="E366" s="1023"/>
      <c r="F366" s="1023"/>
      <c r="G366" s="1023"/>
      <c r="H366" s="1023"/>
      <c r="I366" s="1023"/>
      <c r="J366" s="1023"/>
      <c r="K366" s="518"/>
    </row>
    <row r="367" spans="1:11" s="519" customFormat="1" ht="29.25" customHeight="1">
      <c r="A367" s="498"/>
      <c r="B367" s="64"/>
      <c r="C367" s="64"/>
      <c r="D367" s="498"/>
      <c r="E367" s="498"/>
      <c r="F367" s="64"/>
      <c r="G367" s="64"/>
      <c r="H367" s="71"/>
      <c r="I367" s="71"/>
      <c r="J367" s="70"/>
      <c r="K367" s="63"/>
    </row>
    <row r="368" spans="1:11" s="519" customFormat="1" ht="29.25" customHeight="1">
      <c r="A368" s="498"/>
      <c r="B368" s="64"/>
      <c r="C368" s="64"/>
      <c r="D368" s="498"/>
      <c r="E368" s="498"/>
      <c r="F368" s="64"/>
      <c r="G368" s="64"/>
      <c r="H368" s="71"/>
      <c r="I368" s="71"/>
      <c r="J368" s="70"/>
      <c r="K368" s="63"/>
    </row>
    <row r="369" spans="1:11" s="519" customFormat="1" ht="29.25" customHeight="1">
      <c r="A369" s="498"/>
      <c r="B369" s="64"/>
      <c r="C369" s="64"/>
      <c r="D369" s="498"/>
      <c r="E369" s="498"/>
      <c r="F369" s="64"/>
      <c r="G369" s="64"/>
      <c r="H369" s="71"/>
      <c r="I369" s="71"/>
      <c r="J369" s="70"/>
      <c r="K369" s="63"/>
    </row>
    <row r="370" spans="1:11" ht="29.25" customHeight="1">
      <c r="A370" s="498"/>
      <c r="D370" s="498"/>
      <c r="E370" s="498"/>
      <c r="H370" s="71"/>
      <c r="I370" s="71"/>
      <c r="J370" s="70"/>
      <c r="K370" s="63"/>
    </row>
    <row r="371" spans="1:11" ht="51" customHeight="1">
      <c r="A371" s="1027" t="str">
        <f>$A$223</f>
        <v>Oxfordshire Track and Field League 2026</v>
      </c>
      <c r="B371" s="1027"/>
      <c r="C371" s="1027"/>
      <c r="D371" s="1027"/>
      <c r="E371" s="1027"/>
      <c r="F371" s="1027"/>
      <c r="G371" s="1027"/>
      <c r="H371" s="1027"/>
      <c r="I371" s="1027"/>
      <c r="J371" s="1027"/>
      <c r="K371" s="1027"/>
    </row>
    <row r="372" spans="1:11" ht="34" customHeight="1">
      <c r="A372" s="1028" t="str">
        <f>$A$224</f>
        <v>Date: 06 September 2026         Venue: Tilsley</v>
      </c>
      <c r="B372" s="1028"/>
      <c r="C372" s="1028"/>
      <c r="D372" s="1028"/>
      <c r="E372" s="1028"/>
      <c r="F372" s="1028"/>
      <c r="G372" s="1028"/>
      <c r="H372" s="1028"/>
      <c r="I372" s="1028"/>
      <c r="J372" s="1028"/>
      <c r="K372" s="1028"/>
    </row>
    <row r="373" spans="1:11" ht="34" customHeight="1" thickBot="1">
      <c r="A373" s="721"/>
      <c r="B373" s="721"/>
      <c r="C373" s="721"/>
      <c r="D373" s="721"/>
      <c r="E373" s="721"/>
      <c r="F373" s="721"/>
      <c r="G373" s="721"/>
      <c r="H373" s="721"/>
      <c r="I373" s="721"/>
      <c r="J373" s="721"/>
      <c r="K373" s="721"/>
    </row>
    <row r="374" spans="1:11" ht="41" customHeight="1" thickBot="1">
      <c r="A374" s="1029" t="str">
        <f>"  "&amp; TEXT(DataTables!$Q$40, "hh:mm") &amp; " - U18 Men - " &amp; DataTables!$B$40 &amp; " " &amp; DataTables!$R$40 &amp;"  " &amp; DataTables!$P$40 &amp; " athletes  Record: " &amp; TEXT(DataTables!$N$40, "0.00")</f>
        <v xml:space="preserve">  11:00 - U18 Men - 110mH (91.4cm/3.6kg * 10 - Blue)  0 athletes  Record: 0.00</v>
      </c>
      <c r="B374" s="1030"/>
      <c r="C374" s="1030"/>
      <c r="D374" s="1030"/>
      <c r="E374" s="1030"/>
      <c r="F374" s="1030"/>
      <c r="G374" s="1030"/>
      <c r="H374" s="1030"/>
      <c r="I374" s="1030"/>
      <c r="J374" s="1030"/>
      <c r="K374" s="1031"/>
    </row>
    <row r="375" spans="1:11" s="519" customFormat="1" ht="29.25" customHeight="1">
      <c r="A375" s="500"/>
      <c r="B375" s="501"/>
      <c r="C375" s="501"/>
      <c r="D375" s="501"/>
      <c r="E375" s="501"/>
      <c r="F375" s="501"/>
      <c r="G375" s="501"/>
      <c r="H375" s="501"/>
      <c r="I375" s="501"/>
      <c r="J375" s="501"/>
      <c r="K375" s="511"/>
    </row>
    <row r="376" spans="1:11" s="519" customFormat="1" ht="29.25" customHeight="1">
      <c r="A376" s="520"/>
      <c r="B376" s="1024" t="s">
        <v>324</v>
      </c>
      <c r="C376" s="1025"/>
      <c r="D376" s="1025"/>
      <c r="E376" s="1026"/>
      <c r="F376" s="502"/>
      <c r="G376" s="1024" t="s">
        <v>325</v>
      </c>
      <c r="H376" s="1025"/>
      <c r="I376" s="1025"/>
      <c r="J376" s="1026"/>
      <c r="K376" s="521"/>
    </row>
    <row r="377" spans="1:11" s="519" customFormat="1" ht="29.25" customHeight="1">
      <c r="A377" s="520"/>
      <c r="B377" s="506">
        <v>1</v>
      </c>
      <c r="C377" s="503" t="str" cm="1">
        <f t="array" ref="C377:E384">_xlfn.LET(_xlpm.a,_xlfn.ANCHORARRAY(DataCalcs!AB166),_xlfn._xlws.FILTER(_xlpm.a,NOT(ISNA(_xlfn.CHOOSECOLS(_xlpm.a,1)))))</f>
        <v>B</v>
      </c>
      <c r="D377" s="504" t="str">
        <v>Not Declared</v>
      </c>
      <c r="E377" s="505" t="str">
        <v>Bicester AC</v>
      </c>
      <c r="F377" s="502"/>
      <c r="G377" s="506">
        <v>1</v>
      </c>
      <c r="H377" s="503" t="str" cm="1">
        <f t="array" ref="H377:J384">_xlfn.LET(_xlpm.a,_xlfn.ANCHORARRAY(DataCalcs!AB174),_xlfn._xlws.FILTER(_xlpm.a,NOT(ISNA(_xlfn.CHOOSECOLS(_xlpm.a,1)))))</f>
        <v>BB</v>
      </c>
      <c r="I377" s="504" t="str">
        <v>Not Declared</v>
      </c>
      <c r="J377" s="505" t="str">
        <v>Bicester AC</v>
      </c>
      <c r="K377" s="507"/>
    </row>
    <row r="378" spans="1:11" s="519" customFormat="1" ht="29.25" customHeight="1">
      <c r="A378" s="520"/>
      <c r="B378" s="506">
        <v>2</v>
      </c>
      <c r="C378" s="503" t="str">
        <v>A</v>
      </c>
      <c r="D378" s="504" t="str">
        <v>Not Declared</v>
      </c>
      <c r="E378" s="505" t="str">
        <v>Abingdon AC</v>
      </c>
      <c r="F378" s="502"/>
      <c r="G378" s="506">
        <v>2</v>
      </c>
      <c r="H378" s="503" t="str">
        <v>AA</v>
      </c>
      <c r="I378" s="504" t="str">
        <v>Not Declared</v>
      </c>
      <c r="J378" s="505" t="str">
        <v>Abingdon AC</v>
      </c>
      <c r="K378" s="507"/>
    </row>
    <row r="379" spans="1:11" s="519" customFormat="1" ht="29.25" customHeight="1">
      <c r="A379" s="520"/>
      <c r="B379" s="506">
        <v>3</v>
      </c>
      <c r="C379" s="503" t="str">
        <v>R</v>
      </c>
      <c r="D379" s="504" t="str">
        <v>Not Declared</v>
      </c>
      <c r="E379" s="505" t="str">
        <v>Radley AC</v>
      </c>
      <c r="F379" s="502"/>
      <c r="G379" s="506">
        <v>3</v>
      </c>
      <c r="H379" s="503" t="str">
        <v>RR</v>
      </c>
      <c r="I379" s="504" t="str">
        <v>Not Declared</v>
      </c>
      <c r="J379" s="505" t="str">
        <v>Radley AC</v>
      </c>
      <c r="K379" s="507"/>
    </row>
    <row r="380" spans="1:11" s="519" customFormat="1" ht="29.25" customHeight="1">
      <c r="A380" s="520"/>
      <c r="B380" s="506">
        <v>4</v>
      </c>
      <c r="C380" s="503" t="str">
        <v>X</v>
      </c>
      <c r="D380" s="504" t="str">
        <v>Not Declared</v>
      </c>
      <c r="E380" s="505" t="str">
        <v>Team Kennet</v>
      </c>
      <c r="F380" s="502"/>
      <c r="G380" s="506">
        <v>4</v>
      </c>
      <c r="H380" s="503" t="str">
        <v>XX</v>
      </c>
      <c r="I380" s="504" t="str">
        <v>Not Declared</v>
      </c>
      <c r="J380" s="505" t="str">
        <v>Team Kennet</v>
      </c>
      <c r="K380" s="507"/>
    </row>
    <row r="381" spans="1:11" s="519" customFormat="1" ht="29.25" customHeight="1">
      <c r="A381" s="520"/>
      <c r="B381" s="506">
        <v>5</v>
      </c>
      <c r="C381" s="503" t="str">
        <v>N</v>
      </c>
      <c r="D381" s="504" t="str">
        <v>Not Declared</v>
      </c>
      <c r="E381" s="505" t="str">
        <v>Banbury Harriers AC</v>
      </c>
      <c r="F381" s="502"/>
      <c r="G381" s="506">
        <v>5</v>
      </c>
      <c r="H381" s="503" t="str">
        <v>NN</v>
      </c>
      <c r="I381" s="504" t="str">
        <v>Not Declared</v>
      </c>
      <c r="J381" s="505" t="str">
        <v>Banbury Harriers AC</v>
      </c>
      <c r="K381" s="507"/>
    </row>
    <row r="382" spans="1:11" s="519" customFormat="1" ht="29.25" customHeight="1">
      <c r="A382" s="520"/>
      <c r="B382" s="506">
        <v>6</v>
      </c>
      <c r="C382" s="503" t="str">
        <v>H</v>
      </c>
      <c r="D382" s="504" t="str">
        <v>Not Declared</v>
      </c>
      <c r="E382" s="505" t="str">
        <v>White Horse Harriers</v>
      </c>
      <c r="F382" s="502"/>
      <c r="G382" s="506">
        <v>6</v>
      </c>
      <c r="H382" s="503" t="str">
        <v>HH</v>
      </c>
      <c r="I382" s="504" t="str">
        <v>Not Declared</v>
      </c>
      <c r="J382" s="505" t="str">
        <v>White Horse Harriers</v>
      </c>
      <c r="K382" s="507"/>
    </row>
    <row r="383" spans="1:11" s="519" customFormat="1" ht="29.25" customHeight="1">
      <c r="A383" s="520"/>
      <c r="B383" s="506">
        <v>7</v>
      </c>
      <c r="C383" s="503" t="str">
        <v>O</v>
      </c>
      <c r="D383" s="504" t="str">
        <v>Not Declared</v>
      </c>
      <c r="E383" s="505" t="str">
        <v>Oxford City AC</v>
      </c>
      <c r="F383" s="502"/>
      <c r="G383" s="506">
        <v>7</v>
      </c>
      <c r="H383" s="503" t="str">
        <v>OO</v>
      </c>
      <c r="I383" s="504" t="str">
        <v>Not Declared</v>
      </c>
      <c r="J383" s="505" t="str">
        <v>Oxford City AC</v>
      </c>
      <c r="K383" s="507"/>
    </row>
    <row r="384" spans="1:11" s="519" customFormat="1" ht="29.25" customHeight="1">
      <c r="A384" s="520"/>
      <c r="B384" s="510">
        <v>8</v>
      </c>
      <c r="C384" s="196" t="str">
        <v>W</v>
      </c>
      <c r="D384" s="508" t="str">
        <v>Not Declared</v>
      </c>
      <c r="E384" s="509" t="str">
        <v>Witney Road Runners</v>
      </c>
      <c r="F384" s="502"/>
      <c r="G384" s="510">
        <v>8</v>
      </c>
      <c r="H384" s="196" t="str">
        <v>WW</v>
      </c>
      <c r="I384" s="508" t="str">
        <v>Not Declared</v>
      </c>
      <c r="J384" s="509" t="str">
        <v>Witney Road Runners</v>
      </c>
      <c r="K384" s="507"/>
    </row>
    <row r="385" spans="1:11" s="519" customFormat="1" ht="29.25" customHeight="1">
      <c r="A385" s="520"/>
      <c r="B385" s="503"/>
      <c r="C385" s="503"/>
      <c r="D385" s="503"/>
      <c r="E385" s="503"/>
      <c r="F385" s="502"/>
      <c r="G385" s="502"/>
      <c r="H385" s="502"/>
      <c r="I385" s="502"/>
      <c r="J385" s="502"/>
      <c r="K385" s="511"/>
    </row>
    <row r="386" spans="1:11" s="519" customFormat="1" ht="29.25" customHeight="1">
      <c r="A386" s="520"/>
      <c r="B386" s="1024" t="s">
        <v>376</v>
      </c>
      <c r="C386" s="1025"/>
      <c r="D386" s="1025"/>
      <c r="E386" s="1026"/>
      <c r="F386" s="502"/>
      <c r="G386" s="1024" t="s">
        <v>377</v>
      </c>
      <c r="H386" s="1025"/>
      <c r="I386" s="1025"/>
      <c r="J386" s="1026"/>
      <c r="K386" s="521"/>
    </row>
    <row r="387" spans="1:11" s="519" customFormat="1" ht="29.25" customHeight="1">
      <c r="A387" s="520"/>
      <c r="B387" s="506">
        <v>1</v>
      </c>
      <c r="C387" s="523" t="str" cm="1">
        <f t="array" ref="C387:E387">_xlfn.LET(_xlpm.error, _xlfn.HSTACK("","No athletes",""),_xlpm.result, IFERROR(_xlfn.TAKE(_xlfn.DROP(_xlfn.LET(_xlpm.a,_xlfn.CHOOSECOLS(DataCalcs!AA182:AD219,1,3,4),_xlfn._xlws.FILTER(_xlpm.a,_xlfn.CHOOSECOLS(_xlpm.a,2)&lt;&gt;"Not Declared","")),0),8),_xlpm.error), IF(_xlpm.result=_xlfn.HSTACK("","",""), _xlpm.error, _xlpm.result))</f>
        <v/>
      </c>
      <c r="D387" s="512" t="str">
        <v>No athletes</v>
      </c>
      <c r="E387" s="513" t="str">
        <v/>
      </c>
      <c r="F387" s="502"/>
      <c r="G387" s="506">
        <v>1</v>
      </c>
      <c r="H387" s="502" t="str" cm="1">
        <f t="array" ref="H387:J387">_xlfn.LET(_xlpm.error, _xlfn.HSTACK("","No athletes",""),_xlpm.result, IFERROR(_xlfn.TAKE(_xlfn.DROP(_xlfn.LET(_xlpm.a,_xlfn.CHOOSECOLS(DataCalcs!AA182:AD219,1,3,4),_xlfn._xlws.FILTER(_xlpm.a,_xlfn.CHOOSECOLS(_xlpm.a,2)&lt;&gt;"Not Declared","")),8),8),_xlpm.error), IF(_xlpm.result=_xlfn.HSTACK("","",""), _xlpm.error, _xlpm.result))</f>
        <v/>
      </c>
      <c r="I387" s="512" t="str">
        <v>No athletes</v>
      </c>
      <c r="J387" s="513" t="str">
        <v/>
      </c>
      <c r="K387" s="514"/>
    </row>
    <row r="388" spans="1:11" s="519" customFormat="1" ht="29.25" customHeight="1">
      <c r="A388" s="520"/>
      <c r="B388" s="506">
        <v>2</v>
      </c>
      <c r="C388" s="502"/>
      <c r="D388" s="512"/>
      <c r="E388" s="513"/>
      <c r="F388" s="502"/>
      <c r="G388" s="506">
        <v>2</v>
      </c>
      <c r="H388" s="503"/>
      <c r="I388" s="504"/>
      <c r="J388" s="513"/>
      <c r="K388" s="514"/>
    </row>
    <row r="389" spans="1:11" s="519" customFormat="1" ht="29.25" customHeight="1">
      <c r="A389" s="520"/>
      <c r="B389" s="506">
        <v>3</v>
      </c>
      <c r="C389" s="502"/>
      <c r="D389" s="512"/>
      <c r="E389" s="513"/>
      <c r="F389" s="502"/>
      <c r="G389" s="506">
        <v>3</v>
      </c>
      <c r="H389" s="503"/>
      <c r="I389" s="504"/>
      <c r="J389" s="513"/>
      <c r="K389" s="514"/>
    </row>
    <row r="390" spans="1:11" s="519" customFormat="1" ht="29.25" customHeight="1">
      <c r="A390" s="520"/>
      <c r="B390" s="506">
        <v>4</v>
      </c>
      <c r="C390" s="502"/>
      <c r="D390" s="512"/>
      <c r="E390" s="513"/>
      <c r="F390" s="502"/>
      <c r="G390" s="506">
        <v>4</v>
      </c>
      <c r="H390" s="503"/>
      <c r="I390" s="504"/>
      <c r="J390" s="513"/>
      <c r="K390" s="514"/>
    </row>
    <row r="391" spans="1:11" s="519" customFormat="1" ht="29.25" customHeight="1">
      <c r="A391" s="520"/>
      <c r="B391" s="506">
        <v>5</v>
      </c>
      <c r="C391" s="502"/>
      <c r="D391" s="512"/>
      <c r="E391" s="513"/>
      <c r="F391" s="502"/>
      <c r="G391" s="506">
        <v>5</v>
      </c>
      <c r="H391" s="503"/>
      <c r="I391" s="504"/>
      <c r="J391" s="513"/>
      <c r="K391" s="514"/>
    </row>
    <row r="392" spans="1:11" s="519" customFormat="1" ht="29.25" customHeight="1">
      <c r="A392" s="520"/>
      <c r="B392" s="506">
        <v>6</v>
      </c>
      <c r="C392" s="502"/>
      <c r="D392" s="512"/>
      <c r="E392" s="513"/>
      <c r="F392" s="502"/>
      <c r="G392" s="506">
        <v>6</v>
      </c>
      <c r="H392" s="503"/>
      <c r="I392" s="504"/>
      <c r="J392" s="513"/>
      <c r="K392" s="514"/>
    </row>
    <row r="393" spans="1:11" s="519" customFormat="1" ht="29.25" customHeight="1">
      <c r="A393" s="520"/>
      <c r="B393" s="506">
        <v>7</v>
      </c>
      <c r="C393" s="502"/>
      <c r="D393" s="512"/>
      <c r="E393" s="513"/>
      <c r="F393" s="502"/>
      <c r="G393" s="506">
        <v>7</v>
      </c>
      <c r="H393" s="503"/>
      <c r="I393" s="504"/>
      <c r="J393" s="513"/>
      <c r="K393" s="514"/>
    </row>
    <row r="394" spans="1:11" s="519" customFormat="1" ht="29.25" customHeight="1">
      <c r="A394" s="520"/>
      <c r="B394" s="510">
        <v>8</v>
      </c>
      <c r="C394" s="515"/>
      <c r="D394" s="516"/>
      <c r="E394" s="517"/>
      <c r="F394" s="502"/>
      <c r="G394" s="510">
        <v>8</v>
      </c>
      <c r="H394" s="196"/>
      <c r="I394" s="508"/>
      <c r="J394" s="517"/>
      <c r="K394" s="514"/>
    </row>
    <row r="395" spans="1:11" s="519" customFormat="1" ht="29.25" customHeight="1">
      <c r="A395" s="520"/>
      <c r="B395" s="503"/>
      <c r="C395" s="503"/>
      <c r="D395" s="503"/>
      <c r="E395" s="503"/>
      <c r="F395" s="502"/>
      <c r="G395" s="502"/>
      <c r="H395" s="502"/>
      <c r="I395" s="502"/>
      <c r="J395" s="502"/>
      <c r="K395" s="511"/>
    </row>
    <row r="396" spans="1:11" s="519" customFormat="1" ht="29.25" customHeight="1">
      <c r="A396" s="520"/>
      <c r="B396" s="1024" t="s">
        <v>378</v>
      </c>
      <c r="C396" s="1025"/>
      <c r="D396" s="1025"/>
      <c r="E396" s="1026"/>
      <c r="F396" s="502"/>
      <c r="G396" s="1032" t="s">
        <v>379</v>
      </c>
      <c r="H396" s="1033"/>
      <c r="I396" s="1033"/>
      <c r="J396" s="1034"/>
      <c r="K396" s="521"/>
    </row>
    <row r="397" spans="1:11" s="519" customFormat="1" ht="29.25" customHeight="1">
      <c r="A397" s="520"/>
      <c r="B397" s="506">
        <v>1</v>
      </c>
      <c r="C397" s="502" t="str" cm="1">
        <f t="array" ref="C397:E397">_xlfn.LET(_xlpm.error, _xlfn.HSTACK("","No athletes",""),_xlpm.result, IFERROR(_xlfn.TAKE(_xlfn.DROP(_xlfn.LET(_xlpm.a,_xlfn.CHOOSECOLS(DataCalcs!AA182:AD219,1,3,4),_xlfn._xlws.FILTER(_xlpm.a,_xlfn.CHOOSECOLS(_xlpm.a,2)&lt;&gt;"Not Declared","")),16),8),_xlpm.error), IF(_xlpm.result=_xlfn.HSTACK("","",""), _xlpm.error, _xlpm.result))</f>
        <v/>
      </c>
      <c r="D397" s="512" t="str">
        <v>No athletes</v>
      </c>
      <c r="E397" s="513" t="str">
        <v/>
      </c>
      <c r="F397" s="502"/>
      <c r="G397" s="506">
        <v>1</v>
      </c>
      <c r="H397" s="502" t="str" cm="1">
        <f t="array" ref="H397:J397">_xlfn.LET(_xlpm.error, _xlfn.HSTACK("","No athletes",""),_xlpm.result, IFERROR(_xlfn.TAKE(_xlfn.DROP(_xlfn.LET(_xlpm.a,_xlfn.CHOOSECOLS(DataCalcs!AA182:AD219,1,3,4),_xlfn._xlws.FILTER(_xlpm.a,_xlfn.CHOOSECOLS(_xlpm.a,2)&lt;&gt;"Not Declared","")),24),8),_xlpm.error), IF(_xlpm.result=_xlfn.HSTACK("","",""), _xlpm.error, _xlpm.result))</f>
        <v/>
      </c>
      <c r="I397" s="512" t="str">
        <v>No athletes</v>
      </c>
      <c r="J397" s="513" t="str">
        <v/>
      </c>
      <c r="K397" s="514"/>
    </row>
    <row r="398" spans="1:11" s="519" customFormat="1" ht="29.25" customHeight="1">
      <c r="A398" s="520"/>
      <c r="B398" s="506">
        <v>2</v>
      </c>
      <c r="C398" s="502"/>
      <c r="D398" s="512"/>
      <c r="E398" s="513"/>
      <c r="F398" s="502"/>
      <c r="G398" s="506">
        <v>2</v>
      </c>
      <c r="H398" s="503"/>
      <c r="I398" s="504"/>
      <c r="J398" s="513"/>
      <c r="K398" s="514"/>
    </row>
    <row r="399" spans="1:11" s="519" customFormat="1" ht="29.25" customHeight="1">
      <c r="A399" s="520"/>
      <c r="B399" s="506">
        <v>3</v>
      </c>
      <c r="C399" s="502"/>
      <c r="D399" s="512"/>
      <c r="E399" s="513"/>
      <c r="F399" s="502"/>
      <c r="G399" s="506">
        <v>3</v>
      </c>
      <c r="H399" s="503"/>
      <c r="I399" s="504"/>
      <c r="J399" s="513"/>
      <c r="K399" s="514"/>
    </row>
    <row r="400" spans="1:11" s="519" customFormat="1" ht="29.25" customHeight="1">
      <c r="A400" s="520"/>
      <c r="B400" s="506">
        <v>4</v>
      </c>
      <c r="C400" s="502"/>
      <c r="D400" s="512"/>
      <c r="E400" s="513"/>
      <c r="F400" s="502"/>
      <c r="G400" s="506">
        <v>4</v>
      </c>
      <c r="H400" s="503"/>
      <c r="I400" s="504"/>
      <c r="J400" s="513"/>
      <c r="K400" s="514"/>
    </row>
    <row r="401" spans="1:11" s="519" customFormat="1" ht="29.25" customHeight="1">
      <c r="A401" s="520"/>
      <c r="B401" s="506">
        <v>5</v>
      </c>
      <c r="C401" s="502"/>
      <c r="D401" s="512"/>
      <c r="E401" s="513"/>
      <c r="F401" s="502"/>
      <c r="G401" s="506">
        <v>5</v>
      </c>
      <c r="H401" s="503"/>
      <c r="I401" s="504"/>
      <c r="J401" s="513"/>
      <c r="K401" s="514"/>
    </row>
    <row r="402" spans="1:11" s="519" customFormat="1" ht="29.25" customHeight="1">
      <c r="A402" s="520"/>
      <c r="B402" s="506">
        <v>6</v>
      </c>
      <c r="C402" s="502"/>
      <c r="D402" s="512"/>
      <c r="E402" s="513"/>
      <c r="F402" s="502"/>
      <c r="G402" s="506">
        <v>6</v>
      </c>
      <c r="H402" s="503"/>
      <c r="I402" s="504"/>
      <c r="J402" s="513"/>
      <c r="K402" s="514"/>
    </row>
    <row r="403" spans="1:11" s="519" customFormat="1" ht="29.25" customHeight="1">
      <c r="A403" s="520"/>
      <c r="B403" s="506">
        <v>7</v>
      </c>
      <c r="C403" s="502"/>
      <c r="D403" s="512"/>
      <c r="E403" s="513"/>
      <c r="F403" s="502"/>
      <c r="G403" s="506">
        <v>7</v>
      </c>
      <c r="H403" s="503"/>
      <c r="I403" s="504"/>
      <c r="J403" s="513"/>
      <c r="K403" s="514"/>
    </row>
    <row r="404" spans="1:11" s="519" customFormat="1" ht="29.25" customHeight="1">
      <c r="A404" s="520"/>
      <c r="B404" s="510">
        <v>8</v>
      </c>
      <c r="C404" s="515"/>
      <c r="D404" s="516"/>
      <c r="E404" s="517"/>
      <c r="F404" s="502"/>
      <c r="G404" s="510">
        <v>8</v>
      </c>
      <c r="H404" s="196"/>
      <c r="I404" s="508"/>
      <c r="J404" s="517"/>
      <c r="K404" s="514"/>
    </row>
    <row r="405" spans="1:11" s="519" customFormat="1" ht="29.25" customHeight="1">
      <c r="A405" s="520"/>
      <c r="B405" s="1022" t="str" cm="1">
        <f t="array" ref="B405">IFERROR(_xlfn.LET(_xlpm.a,_xlfn.CHOOSECOLS(DataCalcs!AA182:AD219,1,3,4), _xlpm.filtered,_xlfn.DROP(_xlfn._xlws.FILTER(_xlpm.a,INDEX(_xlpm.a,,2)&lt;&gt;"Not Declared"),32),
_xlpm.rowStrings,_xlfn.BYROW(_xlpm.filtered,_xlfn.LAMBDA(_xlpm.r,_xlfn.TEXTJOIN(" - ",,_xlpm.r))),ROWS(_xlpm.filtered)&amp;" Remaining athletes: "&amp; _xlfn.TEXTJOIN(", ",,_xlpm.rowStrings)),"")</f>
        <v/>
      </c>
      <c r="C405" s="1022"/>
      <c r="D405" s="1022"/>
      <c r="E405" s="1022"/>
      <c r="F405" s="1022"/>
      <c r="G405" s="1022"/>
      <c r="H405" s="1022"/>
      <c r="I405" s="1022"/>
      <c r="J405" s="1022"/>
      <c r="K405" s="511"/>
    </row>
    <row r="406" spans="1:11" s="519" customFormat="1" ht="29.25" customHeight="1" thickBot="1">
      <c r="A406" s="522"/>
      <c r="B406" s="1023"/>
      <c r="C406" s="1023"/>
      <c r="D406" s="1023"/>
      <c r="E406" s="1023"/>
      <c r="F406" s="1023"/>
      <c r="G406" s="1023"/>
      <c r="H406" s="1023"/>
      <c r="I406" s="1023"/>
      <c r="J406" s="1023"/>
      <c r="K406" s="518"/>
    </row>
    <row r="407" spans="1:11" ht="29.25" customHeight="1" thickBot="1">
      <c r="A407" s="498"/>
      <c r="D407" s="498"/>
      <c r="E407" s="498"/>
      <c r="H407" s="71"/>
      <c r="I407" s="71"/>
      <c r="J407" s="70"/>
      <c r="K407" s="63"/>
    </row>
    <row r="408" spans="1:11" ht="40" customHeight="1" thickBot="1">
      <c r="A408" s="1029" t="str">
        <f>"  "&amp; TEXT(DataTables!$Q$30, "hh:mm") &amp; " - U16 Boys - " &amp; DataTables!$B$30 &amp; "  " &amp; DataTables!$P$30 &amp; " athletes  Record: " &amp; TEXT(DataTables!$N$30, "m:ss.00")</f>
        <v xml:space="preserve">  11:05 - U16 Boys - 1500m  0 athletes  Record: 4:21.00</v>
      </c>
      <c r="B408" s="1030"/>
      <c r="C408" s="1030"/>
      <c r="D408" s="1030"/>
      <c r="E408" s="1030"/>
      <c r="F408" s="1030"/>
      <c r="G408" s="1030"/>
      <c r="H408" s="1030"/>
      <c r="I408" s="1030"/>
      <c r="J408" s="1030"/>
      <c r="K408" s="1031"/>
    </row>
    <row r="409" spans="1:11" s="519" customFormat="1" ht="29.25" customHeight="1">
      <c r="A409" s="500"/>
      <c r="B409" s="501"/>
      <c r="C409" s="501"/>
      <c r="D409" s="501"/>
      <c r="E409" s="501"/>
      <c r="F409" s="501"/>
      <c r="G409" s="501"/>
      <c r="H409" s="501"/>
      <c r="I409" s="501"/>
      <c r="J409" s="501"/>
      <c r="K409" s="511"/>
    </row>
    <row r="410" spans="1:11" s="519" customFormat="1" ht="29.25" customHeight="1">
      <c r="A410" s="520"/>
      <c r="B410" s="1024" t="s">
        <v>324</v>
      </c>
      <c r="C410" s="1025"/>
      <c r="D410" s="1025"/>
      <c r="E410" s="1026"/>
      <c r="F410" s="502"/>
      <c r="G410" s="1024" t="s">
        <v>325</v>
      </c>
      <c r="H410" s="1025"/>
      <c r="I410" s="1025"/>
      <c r="J410" s="1026"/>
      <c r="K410" s="521"/>
    </row>
    <row r="411" spans="1:11" s="519" customFormat="1" ht="29.25" customHeight="1">
      <c r="A411" s="520"/>
      <c r="B411" s="506">
        <v>1</v>
      </c>
      <c r="C411" s="503" t="str" cm="1">
        <f t="array" ref="C411:E418">_xlfn.LET(_xlpm.a,_xlfn.ANCHORARRAY(DataCalcs!BP84),_xlfn._xlws.FILTER(_xlpm.a,NOT(ISNA(_xlfn.CHOOSECOLS(_xlpm.a,1)))))</f>
        <v>W</v>
      </c>
      <c r="D411" s="504" t="str">
        <v>Not Declared</v>
      </c>
      <c r="E411" s="505" t="str">
        <v>Witney Road Runners</v>
      </c>
      <c r="F411" s="502"/>
      <c r="G411" s="506">
        <v>1</v>
      </c>
      <c r="H411" s="503" t="str" cm="1">
        <f t="array" ref="H411:J418">_xlfn.LET(_xlpm.a,_xlfn.ANCHORARRAY(DataCalcs!BP92),_xlfn._xlws.FILTER(_xlpm.a,NOT(ISNA(_xlfn.CHOOSECOLS(_xlpm.a,1)))))</f>
        <v>WW</v>
      </c>
      <c r="I411" s="504" t="str">
        <v>Not Declared</v>
      </c>
      <c r="J411" s="505" t="str">
        <v>Witney Road Runners</v>
      </c>
      <c r="K411" s="507"/>
    </row>
    <row r="412" spans="1:11" s="519" customFormat="1" ht="29.25" customHeight="1">
      <c r="A412" s="520"/>
      <c r="B412" s="506">
        <v>2</v>
      </c>
      <c r="C412" s="503" t="str">
        <v>R</v>
      </c>
      <c r="D412" s="504" t="str">
        <v>Not Declared</v>
      </c>
      <c r="E412" s="505" t="str">
        <v>Radley AC</v>
      </c>
      <c r="F412" s="502"/>
      <c r="G412" s="506">
        <v>2</v>
      </c>
      <c r="H412" s="503" t="str">
        <v>RR</v>
      </c>
      <c r="I412" s="504" t="str">
        <v>Not Declared</v>
      </c>
      <c r="J412" s="505" t="str">
        <v>Radley AC</v>
      </c>
      <c r="K412" s="507"/>
    </row>
    <row r="413" spans="1:11" s="519" customFormat="1" ht="29.25" customHeight="1">
      <c r="A413" s="520"/>
      <c r="B413" s="506">
        <v>3</v>
      </c>
      <c r="C413" s="503" t="str">
        <v>X</v>
      </c>
      <c r="D413" s="504" t="str">
        <v>Not Declared</v>
      </c>
      <c r="E413" s="505" t="str">
        <v>Team Kennet</v>
      </c>
      <c r="F413" s="502"/>
      <c r="G413" s="506">
        <v>3</v>
      </c>
      <c r="H413" s="503" t="str">
        <v>XX</v>
      </c>
      <c r="I413" s="504" t="str">
        <v>Not Declared</v>
      </c>
      <c r="J413" s="505" t="str">
        <v>Team Kennet</v>
      </c>
      <c r="K413" s="507"/>
    </row>
    <row r="414" spans="1:11" s="519" customFormat="1" ht="29.25" customHeight="1">
      <c r="A414" s="520"/>
      <c r="B414" s="506">
        <v>4</v>
      </c>
      <c r="C414" s="503" t="str">
        <v>A</v>
      </c>
      <c r="D414" s="504" t="str">
        <v>Not Declared</v>
      </c>
      <c r="E414" s="505" t="str">
        <v>Abingdon AC</v>
      </c>
      <c r="F414" s="502"/>
      <c r="G414" s="506">
        <v>4</v>
      </c>
      <c r="H414" s="503" t="str">
        <v>AA</v>
      </c>
      <c r="I414" s="504" t="str">
        <v>Not Declared</v>
      </c>
      <c r="J414" s="505" t="str">
        <v>Abingdon AC</v>
      </c>
      <c r="K414" s="507"/>
    </row>
    <row r="415" spans="1:11" s="519" customFormat="1" ht="29.25" customHeight="1">
      <c r="A415" s="520"/>
      <c r="B415" s="506">
        <v>5</v>
      </c>
      <c r="C415" s="503" t="str">
        <v>N</v>
      </c>
      <c r="D415" s="504" t="str">
        <v>Not Declared</v>
      </c>
      <c r="E415" s="505" t="str">
        <v>Banbury Harriers AC</v>
      </c>
      <c r="F415" s="502"/>
      <c r="G415" s="506">
        <v>5</v>
      </c>
      <c r="H415" s="503" t="str">
        <v>NN</v>
      </c>
      <c r="I415" s="504" t="str">
        <v>Not Declared</v>
      </c>
      <c r="J415" s="505" t="str">
        <v>Banbury Harriers AC</v>
      </c>
      <c r="K415" s="507"/>
    </row>
    <row r="416" spans="1:11" s="519" customFormat="1" ht="29.25" customHeight="1">
      <c r="A416" s="520"/>
      <c r="B416" s="506">
        <v>6</v>
      </c>
      <c r="C416" s="503" t="str">
        <v>B</v>
      </c>
      <c r="D416" s="504" t="str">
        <v>Not Declared</v>
      </c>
      <c r="E416" s="505" t="str">
        <v>Bicester AC</v>
      </c>
      <c r="F416" s="502"/>
      <c r="G416" s="506">
        <v>6</v>
      </c>
      <c r="H416" s="503" t="str">
        <v>BB</v>
      </c>
      <c r="I416" s="504" t="str">
        <v>Not Declared</v>
      </c>
      <c r="J416" s="505" t="str">
        <v>Bicester AC</v>
      </c>
      <c r="K416" s="507"/>
    </row>
    <row r="417" spans="1:11" s="519" customFormat="1" ht="29.25" customHeight="1">
      <c r="A417" s="520"/>
      <c r="B417" s="506">
        <v>7</v>
      </c>
      <c r="C417" s="503" t="str">
        <v>H</v>
      </c>
      <c r="D417" s="504" t="str">
        <v>Not Declared</v>
      </c>
      <c r="E417" s="505" t="str">
        <v>White Horse Harriers</v>
      </c>
      <c r="F417" s="502"/>
      <c r="G417" s="506">
        <v>7</v>
      </c>
      <c r="H417" s="503" t="str">
        <v>HH</v>
      </c>
      <c r="I417" s="504" t="str">
        <v>Not Declared</v>
      </c>
      <c r="J417" s="505" t="str">
        <v>White Horse Harriers</v>
      </c>
      <c r="K417" s="507"/>
    </row>
    <row r="418" spans="1:11" s="519" customFormat="1" ht="29.25" customHeight="1">
      <c r="A418" s="520"/>
      <c r="B418" s="510">
        <v>8</v>
      </c>
      <c r="C418" s="196" t="str">
        <v>O</v>
      </c>
      <c r="D418" s="508" t="str">
        <v>Not Declared</v>
      </c>
      <c r="E418" s="509" t="str">
        <v>Oxford City AC</v>
      </c>
      <c r="F418" s="502"/>
      <c r="G418" s="510">
        <v>8</v>
      </c>
      <c r="H418" s="196" t="str">
        <v>OO</v>
      </c>
      <c r="I418" s="508" t="str">
        <v>Not Declared</v>
      </c>
      <c r="J418" s="509" t="str">
        <v>Oxford City AC</v>
      </c>
      <c r="K418" s="507"/>
    </row>
    <row r="419" spans="1:11" s="519" customFormat="1" ht="29.25" customHeight="1">
      <c r="A419" s="520"/>
      <c r="B419" s="503"/>
      <c r="C419" s="503"/>
      <c r="D419" s="503"/>
      <c r="E419" s="503"/>
      <c r="F419" s="502"/>
      <c r="G419" s="502"/>
      <c r="H419" s="502"/>
      <c r="I419" s="502"/>
      <c r="J419" s="502"/>
      <c r="K419" s="511"/>
    </row>
    <row r="420" spans="1:11" s="519" customFormat="1" ht="29.25" customHeight="1">
      <c r="A420" s="520"/>
      <c r="B420" s="1024" t="s">
        <v>376</v>
      </c>
      <c r="C420" s="1025"/>
      <c r="D420" s="1025"/>
      <c r="E420" s="1026"/>
      <c r="F420" s="502"/>
      <c r="G420" s="1024" t="s">
        <v>377</v>
      </c>
      <c r="H420" s="1025"/>
      <c r="I420" s="1025"/>
      <c r="J420" s="1026"/>
      <c r="K420" s="521"/>
    </row>
    <row r="421" spans="1:11" s="519" customFormat="1" ht="29.25" customHeight="1">
      <c r="A421" s="520"/>
      <c r="B421" s="506">
        <v>1</v>
      </c>
      <c r="C421" s="502" t="str" cm="1">
        <f t="array" ref="C421:E421">_xlfn.LET(_xlpm.error, _xlfn.HSTACK("","No athletes",""),_xlpm.result, IFERROR(_xlfn.TAKE(_xlfn.DROP(_xlfn.LET(_xlpm.a,_xlfn.CHOOSECOLS(DataCalcs!BO100:BR137,1,3,4),_xlfn._xlws.FILTER(_xlpm.a,_xlfn.CHOOSECOLS(_xlpm.a,2)&lt;&gt;"Not Declared","")),0),8),_xlpm.error), IF(_xlpm.result=_xlfn.HSTACK("","",""), _xlpm.error, _xlpm.result))</f>
        <v/>
      </c>
      <c r="D421" s="512" t="str">
        <v>No athletes</v>
      </c>
      <c r="E421" s="513" t="str">
        <v/>
      </c>
      <c r="F421" s="502"/>
      <c r="G421" s="506">
        <v>1</v>
      </c>
      <c r="H421" s="502" t="str" cm="1">
        <f t="array" ref="H421:J421">_xlfn.LET(_xlpm.error, _xlfn.HSTACK("","No athletes",""),_xlpm.result, IFERROR(_xlfn.TAKE(_xlfn.DROP(_xlfn.LET(_xlpm.a,_xlfn.CHOOSECOLS(DataCalcs!BO100:BR137,1,3,4),_xlfn._xlws.FILTER(_xlpm.a,_xlfn.CHOOSECOLS(_xlpm.a,2)&lt;&gt;"Not Declared","")),8),8),_xlpm.error), IF(_xlpm.result=_xlfn.HSTACK("","",""), _xlpm.error, _xlpm.result))</f>
        <v/>
      </c>
      <c r="I421" s="512" t="str">
        <v>No athletes</v>
      </c>
      <c r="J421" s="513" t="str">
        <v/>
      </c>
      <c r="K421" s="514"/>
    </row>
    <row r="422" spans="1:11" s="519" customFormat="1" ht="29.25" customHeight="1">
      <c r="A422" s="520"/>
      <c r="B422" s="506">
        <v>2</v>
      </c>
      <c r="C422" s="502"/>
      <c r="D422" s="512"/>
      <c r="E422" s="513"/>
      <c r="F422" s="502"/>
      <c r="G422" s="506">
        <v>2</v>
      </c>
      <c r="H422" s="503"/>
      <c r="I422" s="504"/>
      <c r="J422" s="513"/>
      <c r="K422" s="514"/>
    </row>
    <row r="423" spans="1:11" s="519" customFormat="1" ht="29.25" customHeight="1">
      <c r="A423" s="520"/>
      <c r="B423" s="506">
        <v>3</v>
      </c>
      <c r="C423" s="502"/>
      <c r="D423" s="512"/>
      <c r="E423" s="513"/>
      <c r="F423" s="502"/>
      <c r="G423" s="506">
        <v>3</v>
      </c>
      <c r="H423" s="503"/>
      <c r="I423" s="504"/>
      <c r="J423" s="513"/>
      <c r="K423" s="514"/>
    </row>
    <row r="424" spans="1:11" s="519" customFormat="1" ht="29.25" customHeight="1">
      <c r="A424" s="520"/>
      <c r="B424" s="506">
        <v>4</v>
      </c>
      <c r="C424" s="502"/>
      <c r="D424" s="512"/>
      <c r="E424" s="513"/>
      <c r="F424" s="502"/>
      <c r="G424" s="506">
        <v>4</v>
      </c>
      <c r="H424" s="503"/>
      <c r="I424" s="504"/>
      <c r="J424" s="513"/>
      <c r="K424" s="514"/>
    </row>
    <row r="425" spans="1:11" s="519" customFormat="1" ht="29.25" customHeight="1">
      <c r="A425" s="520"/>
      <c r="B425" s="506">
        <v>5</v>
      </c>
      <c r="C425" s="502"/>
      <c r="D425" s="512"/>
      <c r="E425" s="513"/>
      <c r="F425" s="502"/>
      <c r="G425" s="506">
        <v>5</v>
      </c>
      <c r="H425" s="503"/>
      <c r="I425" s="504"/>
      <c r="J425" s="513"/>
      <c r="K425" s="514"/>
    </row>
    <row r="426" spans="1:11" s="519" customFormat="1" ht="29.25" customHeight="1">
      <c r="A426" s="520"/>
      <c r="B426" s="506">
        <v>6</v>
      </c>
      <c r="C426" s="502"/>
      <c r="D426" s="512"/>
      <c r="E426" s="513"/>
      <c r="F426" s="502"/>
      <c r="G426" s="506">
        <v>6</v>
      </c>
      <c r="H426" s="503"/>
      <c r="I426" s="504"/>
      <c r="J426" s="513"/>
      <c r="K426" s="514"/>
    </row>
    <row r="427" spans="1:11" s="519" customFormat="1" ht="29.25" customHeight="1">
      <c r="A427" s="520"/>
      <c r="B427" s="506">
        <v>7</v>
      </c>
      <c r="C427" s="502"/>
      <c r="D427" s="512"/>
      <c r="E427" s="513"/>
      <c r="F427" s="502"/>
      <c r="G427" s="506">
        <v>7</v>
      </c>
      <c r="H427" s="503"/>
      <c r="I427" s="504"/>
      <c r="J427" s="513"/>
      <c r="K427" s="514"/>
    </row>
    <row r="428" spans="1:11" s="519" customFormat="1" ht="29.25" customHeight="1">
      <c r="A428" s="520"/>
      <c r="B428" s="510">
        <v>8</v>
      </c>
      <c r="C428" s="515"/>
      <c r="D428" s="516"/>
      <c r="E428" s="517"/>
      <c r="F428" s="502"/>
      <c r="G428" s="510">
        <v>8</v>
      </c>
      <c r="H428" s="196"/>
      <c r="I428" s="508"/>
      <c r="J428" s="517"/>
      <c r="K428" s="514"/>
    </row>
    <row r="429" spans="1:11" s="519" customFormat="1" ht="29.25" customHeight="1">
      <c r="A429" s="520"/>
      <c r="B429" s="503"/>
      <c r="C429" s="503"/>
      <c r="D429" s="503"/>
      <c r="E429" s="503"/>
      <c r="F429" s="502"/>
      <c r="G429" s="502"/>
      <c r="H429" s="502"/>
      <c r="I429" s="502"/>
      <c r="J429" s="502"/>
      <c r="K429" s="511"/>
    </row>
    <row r="430" spans="1:11" s="519" customFormat="1" ht="29.25" customHeight="1">
      <c r="A430" s="520"/>
      <c r="B430" s="1024" t="s">
        <v>378</v>
      </c>
      <c r="C430" s="1025"/>
      <c r="D430" s="1025"/>
      <c r="E430" s="1026"/>
      <c r="F430" s="502"/>
      <c r="G430" s="1032" t="s">
        <v>379</v>
      </c>
      <c r="H430" s="1033"/>
      <c r="I430" s="1033"/>
      <c r="J430" s="1034"/>
      <c r="K430" s="521"/>
    </row>
    <row r="431" spans="1:11" s="519" customFormat="1" ht="29.25" customHeight="1">
      <c r="A431" s="520"/>
      <c r="B431" s="506">
        <v>1</v>
      </c>
      <c r="C431" s="502" t="str" cm="1">
        <f t="array" ref="C431:E431">_xlfn.LET(_xlpm.error, _xlfn.HSTACK("","No athletes",""),_xlpm.result, IFERROR(_xlfn.TAKE(_xlfn.DROP(_xlfn.LET(_xlpm.a,_xlfn.CHOOSECOLS(DataCalcs!BO100:BR137,1,3,4),_xlfn._xlws.FILTER(_xlpm.a,_xlfn.CHOOSECOLS(_xlpm.a,2)&lt;&gt;"Not Declared","")),16),8),_xlpm.error), IF(_xlpm.result=_xlfn.HSTACK("","",""), _xlpm.error, _xlpm.result))</f>
        <v/>
      </c>
      <c r="D431" s="512" t="str">
        <v>No athletes</v>
      </c>
      <c r="E431" s="513" t="str">
        <v/>
      </c>
      <c r="F431" s="502"/>
      <c r="G431" s="506">
        <v>1</v>
      </c>
      <c r="H431" s="502" t="str" cm="1">
        <f t="array" ref="H431:J431">_xlfn.LET(_xlpm.error, _xlfn.HSTACK("","No athletes",""),_xlpm.result, IFERROR(_xlfn.TAKE(_xlfn.DROP(_xlfn.LET(_xlpm.a,_xlfn.CHOOSECOLS(DataCalcs!BO100:BR137,1,3,4),_xlfn._xlws.FILTER(_xlpm.a,_xlfn.CHOOSECOLS(_xlpm.a,2)&lt;&gt;"Not Declared","")),24),8),_xlpm.error), IF(_xlpm.result=_xlfn.HSTACK("","",""), _xlpm.error, _xlpm.result))</f>
        <v/>
      </c>
      <c r="I431" s="512" t="str">
        <v>No athletes</v>
      </c>
      <c r="J431" s="513" t="str">
        <v/>
      </c>
      <c r="K431" s="514"/>
    </row>
    <row r="432" spans="1:11" s="519" customFormat="1" ht="29.25" customHeight="1">
      <c r="A432" s="520"/>
      <c r="B432" s="506">
        <v>2</v>
      </c>
      <c r="C432" s="502"/>
      <c r="D432" s="512"/>
      <c r="E432" s="513"/>
      <c r="F432" s="502"/>
      <c r="G432" s="506">
        <v>2</v>
      </c>
      <c r="H432" s="503"/>
      <c r="I432" s="504"/>
      <c r="J432" s="513"/>
      <c r="K432" s="514"/>
    </row>
    <row r="433" spans="1:11" s="519" customFormat="1" ht="29.25" customHeight="1">
      <c r="A433" s="520"/>
      <c r="B433" s="506">
        <v>3</v>
      </c>
      <c r="C433" s="502"/>
      <c r="D433" s="512"/>
      <c r="E433" s="513"/>
      <c r="F433" s="502"/>
      <c r="G433" s="506">
        <v>3</v>
      </c>
      <c r="H433" s="503"/>
      <c r="I433" s="504"/>
      <c r="J433" s="513"/>
      <c r="K433" s="514"/>
    </row>
    <row r="434" spans="1:11" s="519" customFormat="1" ht="29.25" customHeight="1">
      <c r="A434" s="520"/>
      <c r="B434" s="506">
        <v>4</v>
      </c>
      <c r="C434" s="502"/>
      <c r="D434" s="512"/>
      <c r="E434" s="513"/>
      <c r="F434" s="502"/>
      <c r="G434" s="506">
        <v>4</v>
      </c>
      <c r="H434" s="503"/>
      <c r="I434" s="504"/>
      <c r="J434" s="513"/>
      <c r="K434" s="514"/>
    </row>
    <row r="435" spans="1:11" s="519" customFormat="1" ht="29.25" customHeight="1">
      <c r="A435" s="520"/>
      <c r="B435" s="506">
        <v>5</v>
      </c>
      <c r="C435" s="502"/>
      <c r="D435" s="512"/>
      <c r="E435" s="513"/>
      <c r="F435" s="502"/>
      <c r="G435" s="506">
        <v>5</v>
      </c>
      <c r="H435" s="503"/>
      <c r="I435" s="504"/>
      <c r="J435" s="513"/>
      <c r="K435" s="514"/>
    </row>
    <row r="436" spans="1:11" s="519" customFormat="1" ht="29.25" customHeight="1">
      <c r="A436" s="520"/>
      <c r="B436" s="506">
        <v>6</v>
      </c>
      <c r="C436" s="502"/>
      <c r="D436" s="512"/>
      <c r="E436" s="513"/>
      <c r="F436" s="502"/>
      <c r="G436" s="506">
        <v>6</v>
      </c>
      <c r="H436" s="503"/>
      <c r="I436" s="504"/>
      <c r="J436" s="513"/>
      <c r="K436" s="514"/>
    </row>
    <row r="437" spans="1:11" s="519" customFormat="1" ht="29.25" customHeight="1">
      <c r="A437" s="520"/>
      <c r="B437" s="506">
        <v>7</v>
      </c>
      <c r="C437" s="502"/>
      <c r="D437" s="512"/>
      <c r="E437" s="513"/>
      <c r="F437" s="502"/>
      <c r="G437" s="506">
        <v>7</v>
      </c>
      <c r="H437" s="503"/>
      <c r="I437" s="504"/>
      <c r="J437" s="513"/>
      <c r="K437" s="514"/>
    </row>
    <row r="438" spans="1:11" s="519" customFormat="1" ht="29.25" customHeight="1">
      <c r="A438" s="520"/>
      <c r="B438" s="510">
        <v>8</v>
      </c>
      <c r="C438" s="515"/>
      <c r="D438" s="516"/>
      <c r="E438" s="517"/>
      <c r="F438" s="502"/>
      <c r="G438" s="510">
        <v>8</v>
      </c>
      <c r="H438" s="196"/>
      <c r="I438" s="508"/>
      <c r="J438" s="517"/>
      <c r="K438" s="514"/>
    </row>
    <row r="439" spans="1:11" s="519" customFormat="1" ht="29.25" customHeight="1">
      <c r="A439" s="520"/>
      <c r="B439" s="1022" t="str" cm="1">
        <f t="array" ref="B439">IFERROR(_xlfn.LET(_xlpm.a,_xlfn.CHOOSECOLS(DataCalcs!BO100:BR137,1,3,4), _xlpm.filtered,_xlfn.DROP(_xlfn._xlws.FILTER(_xlpm.a,INDEX(_xlpm.a,,2)&lt;&gt;"Not Declared"),32),
_xlpm.rowStrings,_xlfn.BYROW(_xlpm.filtered,_xlfn.LAMBDA(_xlpm.r,_xlfn.TEXTJOIN(" - ",,_xlpm.r))),ROWS(_xlpm.filtered)&amp;" Remaining athletes: "&amp; _xlfn.TEXTJOIN(", ",,_xlpm.rowStrings)),"")</f>
        <v/>
      </c>
      <c r="C439" s="1022"/>
      <c r="D439" s="1022"/>
      <c r="E439" s="1022"/>
      <c r="F439" s="1022"/>
      <c r="G439" s="1022"/>
      <c r="H439" s="1022"/>
      <c r="I439" s="1022"/>
      <c r="J439" s="1022"/>
      <c r="K439" s="511"/>
    </row>
    <row r="440" spans="1:11" s="519" customFormat="1" ht="29.25" customHeight="1" thickBot="1">
      <c r="A440" s="522"/>
      <c r="B440" s="1023"/>
      <c r="C440" s="1023"/>
      <c r="D440" s="1023"/>
      <c r="E440" s="1023"/>
      <c r="F440" s="1023"/>
      <c r="G440" s="1023"/>
      <c r="H440" s="1023"/>
      <c r="I440" s="1023"/>
      <c r="J440" s="1023"/>
      <c r="K440" s="518"/>
    </row>
    <row r="441" spans="1:11" s="519" customFormat="1" ht="29.25" customHeight="1">
      <c r="B441" s="725"/>
      <c r="C441" s="725"/>
      <c r="D441" s="725"/>
      <c r="E441" s="725"/>
      <c r="F441" s="725"/>
      <c r="G441" s="725"/>
      <c r="H441" s="725"/>
      <c r="I441" s="725"/>
      <c r="J441" s="725"/>
      <c r="K441" s="502"/>
    </row>
    <row r="442" spans="1:11" s="519" customFormat="1" ht="29.25" customHeight="1">
      <c r="B442" s="725"/>
      <c r="C442" s="725"/>
      <c r="D442" s="725"/>
      <c r="E442" s="725"/>
      <c r="F442" s="725"/>
      <c r="G442" s="725"/>
      <c r="H442" s="725"/>
      <c r="I442" s="725"/>
      <c r="J442" s="725"/>
      <c r="K442" s="502"/>
    </row>
    <row r="443" spans="1:11" s="519" customFormat="1" ht="29.25" customHeight="1">
      <c r="A443" s="498"/>
      <c r="B443" s="64"/>
      <c r="C443" s="64"/>
      <c r="D443" s="498"/>
      <c r="E443" s="498"/>
      <c r="F443" s="64"/>
      <c r="G443" s="64"/>
      <c r="H443" s="71"/>
      <c r="I443" s="71"/>
      <c r="J443" s="70"/>
      <c r="K443" s="63"/>
    </row>
    <row r="444" spans="1:11" ht="29.25" customHeight="1">
      <c r="A444" s="498"/>
      <c r="D444" s="498"/>
      <c r="E444" s="498"/>
      <c r="H444" s="71"/>
      <c r="I444" s="71"/>
      <c r="J444" s="70"/>
      <c r="K444" s="63"/>
    </row>
    <row r="445" spans="1:11" ht="51" customHeight="1">
      <c r="A445" s="1027" t="str">
        <f>$A$223</f>
        <v>Oxfordshire Track and Field League 2026</v>
      </c>
      <c r="B445" s="1027"/>
      <c r="C445" s="1027"/>
      <c r="D445" s="1027"/>
      <c r="E445" s="1027"/>
      <c r="F445" s="1027"/>
      <c r="G445" s="1027"/>
      <c r="H445" s="1027"/>
      <c r="I445" s="1027"/>
      <c r="J445" s="1027"/>
      <c r="K445" s="1027"/>
    </row>
    <row r="446" spans="1:11" ht="34" customHeight="1">
      <c r="A446" s="1028" t="str">
        <f>$A$224</f>
        <v>Date: 06 September 2026         Venue: Tilsley</v>
      </c>
      <c r="B446" s="1028"/>
      <c r="C446" s="1028"/>
      <c r="D446" s="1028"/>
      <c r="E446" s="1028"/>
      <c r="F446" s="1028"/>
      <c r="G446" s="1028"/>
      <c r="H446" s="1028"/>
      <c r="I446" s="1028"/>
      <c r="J446" s="1028"/>
      <c r="K446" s="1028"/>
    </row>
    <row r="447" spans="1:11" ht="34" customHeight="1" thickBot="1">
      <c r="A447" s="721"/>
      <c r="B447" s="721"/>
      <c r="C447" s="721"/>
      <c r="D447" s="721"/>
      <c r="E447" s="721"/>
      <c r="F447" s="721"/>
      <c r="G447" s="721"/>
      <c r="H447" s="721"/>
      <c r="I447" s="721"/>
      <c r="J447" s="721"/>
      <c r="K447" s="721"/>
    </row>
    <row r="448" spans="1:11" ht="40" customHeight="1" thickBot="1">
      <c r="A448" s="1029" t="str">
        <f>"  "&amp; TEXT(DataTables!$Q$45, "hh:mm") &amp; " - U18 Men - " &amp; DataTables!$B$45 &amp; "  " &amp; DataTables!$P$45 &amp; " athletes  Record: " &amp; TEXT(DataTables!$N$45, "m:ss.00")</f>
        <v xml:space="preserve">  11:05 - U18 Men - 1500m  0 athletes  Record: 4:11.40</v>
      </c>
      <c r="B448" s="1030"/>
      <c r="C448" s="1030"/>
      <c r="D448" s="1030"/>
      <c r="E448" s="1030"/>
      <c r="F448" s="1030"/>
      <c r="G448" s="1030"/>
      <c r="H448" s="1030"/>
      <c r="I448" s="1030"/>
      <c r="J448" s="1030"/>
      <c r="K448" s="1031"/>
    </row>
    <row r="449" spans="1:11" s="519" customFormat="1" ht="29.25" customHeight="1">
      <c r="A449" s="500"/>
      <c r="B449" s="501"/>
      <c r="C449" s="501"/>
      <c r="D449" s="501"/>
      <c r="E449" s="501"/>
      <c r="F449" s="501"/>
      <c r="G449" s="501"/>
      <c r="H449" s="501"/>
      <c r="I449" s="501"/>
      <c r="J449" s="501"/>
      <c r="K449" s="511"/>
    </row>
    <row r="450" spans="1:11" s="519" customFormat="1" ht="29.25" customHeight="1">
      <c r="A450" s="520"/>
      <c r="B450" s="1024" t="s">
        <v>324</v>
      </c>
      <c r="C450" s="1025"/>
      <c r="D450" s="1025"/>
      <c r="E450" s="1026"/>
      <c r="F450" s="502"/>
      <c r="G450" s="1024" t="s">
        <v>325</v>
      </c>
      <c r="H450" s="1025"/>
      <c r="I450" s="1025"/>
      <c r="J450" s="1026"/>
      <c r="K450" s="521"/>
    </row>
    <row r="451" spans="1:11" s="519" customFormat="1" ht="29.25" customHeight="1">
      <c r="A451" s="520"/>
      <c r="B451" s="506">
        <v>1</v>
      </c>
      <c r="C451" s="503" t="str" cm="1">
        <f t="array" ref="C451:E458">_xlfn.LET(_xlpm.a,_xlfn.ANCHORARRAY(DataCalcs!BP166),_xlfn._xlws.FILTER(_xlpm.a,NOT(ISNA(_xlfn.CHOOSECOLS(_xlpm.a,1)))))</f>
        <v>H</v>
      </c>
      <c r="D451" s="504" t="str">
        <v>Not Declared</v>
      </c>
      <c r="E451" s="505" t="str">
        <v>White Horse Harriers</v>
      </c>
      <c r="F451" s="502"/>
      <c r="G451" s="506">
        <v>1</v>
      </c>
      <c r="H451" s="503" t="str" cm="1">
        <f t="array" ref="H451:J458">_xlfn.LET(_xlpm.a,_xlfn.ANCHORARRAY(DataCalcs!BP174),_xlfn._xlws.FILTER(_xlpm.a,NOT(ISNA(_xlfn.CHOOSECOLS(_xlpm.a,1)))))</f>
        <v>HH</v>
      </c>
      <c r="I451" s="504" t="str">
        <v>Not Declared</v>
      </c>
      <c r="J451" s="505" t="str">
        <v>White Horse Harriers</v>
      </c>
      <c r="K451" s="507"/>
    </row>
    <row r="452" spans="1:11" s="519" customFormat="1" ht="29.25" customHeight="1">
      <c r="A452" s="520"/>
      <c r="B452" s="506">
        <v>2</v>
      </c>
      <c r="C452" s="503" t="str">
        <v>W</v>
      </c>
      <c r="D452" s="504" t="str">
        <v>Not Declared</v>
      </c>
      <c r="E452" s="505" t="str">
        <v>Witney Road Runners</v>
      </c>
      <c r="F452" s="502"/>
      <c r="G452" s="506">
        <v>2</v>
      </c>
      <c r="H452" s="503" t="str">
        <v>WW</v>
      </c>
      <c r="I452" s="504" t="str">
        <v>Not Declared</v>
      </c>
      <c r="J452" s="505" t="str">
        <v>Witney Road Runners</v>
      </c>
      <c r="K452" s="507"/>
    </row>
    <row r="453" spans="1:11" s="519" customFormat="1" ht="29.25" customHeight="1">
      <c r="A453" s="520"/>
      <c r="B453" s="506">
        <v>3</v>
      </c>
      <c r="C453" s="503" t="str">
        <v>R</v>
      </c>
      <c r="D453" s="504" t="str">
        <v>Not Declared</v>
      </c>
      <c r="E453" s="505" t="str">
        <v>Radley AC</v>
      </c>
      <c r="F453" s="502"/>
      <c r="G453" s="506">
        <v>3</v>
      </c>
      <c r="H453" s="503" t="str">
        <v>RR</v>
      </c>
      <c r="I453" s="504" t="str">
        <v>Not Declared</v>
      </c>
      <c r="J453" s="505" t="str">
        <v>Radley AC</v>
      </c>
      <c r="K453" s="507"/>
    </row>
    <row r="454" spans="1:11" s="519" customFormat="1" ht="29.25" customHeight="1">
      <c r="A454" s="520"/>
      <c r="B454" s="506">
        <v>4</v>
      </c>
      <c r="C454" s="503" t="str">
        <v>N</v>
      </c>
      <c r="D454" s="504" t="str">
        <v>Not Declared</v>
      </c>
      <c r="E454" s="505" t="str">
        <v>Banbury Harriers AC</v>
      </c>
      <c r="F454" s="502"/>
      <c r="G454" s="506">
        <v>4</v>
      </c>
      <c r="H454" s="503" t="str">
        <v>NN</v>
      </c>
      <c r="I454" s="504" t="str">
        <v>Not Declared</v>
      </c>
      <c r="J454" s="505" t="str">
        <v>Banbury Harriers AC</v>
      </c>
      <c r="K454" s="507"/>
    </row>
    <row r="455" spans="1:11" s="519" customFormat="1" ht="29.25" customHeight="1">
      <c r="A455" s="520"/>
      <c r="B455" s="506">
        <v>5</v>
      </c>
      <c r="C455" s="503" t="str">
        <v>O</v>
      </c>
      <c r="D455" s="504" t="str">
        <v>Not Declared</v>
      </c>
      <c r="E455" s="505" t="str">
        <v>Oxford City AC</v>
      </c>
      <c r="F455" s="502"/>
      <c r="G455" s="506">
        <v>5</v>
      </c>
      <c r="H455" s="503" t="str">
        <v>OO</v>
      </c>
      <c r="I455" s="504" t="str">
        <v>Not Declared</v>
      </c>
      <c r="J455" s="505" t="str">
        <v>Oxford City AC</v>
      </c>
      <c r="K455" s="507"/>
    </row>
    <row r="456" spans="1:11" s="519" customFormat="1" ht="29.25" customHeight="1">
      <c r="A456" s="520"/>
      <c r="B456" s="506">
        <v>6</v>
      </c>
      <c r="C456" s="503" t="str">
        <v>B</v>
      </c>
      <c r="D456" s="504" t="str">
        <v>Not Declared</v>
      </c>
      <c r="E456" s="505" t="str">
        <v>Bicester AC</v>
      </c>
      <c r="F456" s="502"/>
      <c r="G456" s="506">
        <v>6</v>
      </c>
      <c r="H456" s="503" t="str">
        <v>BB</v>
      </c>
      <c r="I456" s="504" t="str">
        <v>Not Declared</v>
      </c>
      <c r="J456" s="505" t="str">
        <v>Bicester AC</v>
      </c>
      <c r="K456" s="507"/>
    </row>
    <row r="457" spans="1:11" s="519" customFormat="1" ht="29.25" customHeight="1">
      <c r="A457" s="520"/>
      <c r="B457" s="506">
        <v>7</v>
      </c>
      <c r="C457" s="503" t="str">
        <v>X</v>
      </c>
      <c r="D457" s="504" t="str">
        <v>Not Declared</v>
      </c>
      <c r="E457" s="505" t="str">
        <v>Team Kennet</v>
      </c>
      <c r="F457" s="502"/>
      <c r="G457" s="506">
        <v>7</v>
      </c>
      <c r="H457" s="503" t="str">
        <v>XX</v>
      </c>
      <c r="I457" s="504" t="str">
        <v>Not Declared</v>
      </c>
      <c r="J457" s="505" t="str">
        <v>Team Kennet</v>
      </c>
      <c r="K457" s="507"/>
    </row>
    <row r="458" spans="1:11" s="519" customFormat="1" ht="29.25" customHeight="1">
      <c r="A458" s="520"/>
      <c r="B458" s="510">
        <v>8</v>
      </c>
      <c r="C458" s="196" t="str">
        <v>A</v>
      </c>
      <c r="D458" s="508" t="str">
        <v>Not Declared</v>
      </c>
      <c r="E458" s="509" t="str">
        <v>Abingdon AC</v>
      </c>
      <c r="F458" s="502"/>
      <c r="G458" s="510">
        <v>8</v>
      </c>
      <c r="H458" s="196" t="str">
        <v>AA</v>
      </c>
      <c r="I458" s="508" t="str">
        <v>Not Declared</v>
      </c>
      <c r="J458" s="509" t="str">
        <v>Abingdon AC</v>
      </c>
      <c r="K458" s="507"/>
    </row>
    <row r="459" spans="1:11" s="519" customFormat="1" ht="29.25" customHeight="1">
      <c r="A459" s="520"/>
      <c r="B459" s="503"/>
      <c r="C459" s="503"/>
      <c r="D459" s="503"/>
      <c r="E459" s="503"/>
      <c r="F459" s="502"/>
      <c r="G459" s="502"/>
      <c r="H459" s="502"/>
      <c r="I459" s="502"/>
      <c r="J459" s="502"/>
      <c r="K459" s="511"/>
    </row>
    <row r="460" spans="1:11" s="519" customFormat="1" ht="29.25" customHeight="1">
      <c r="A460" s="520"/>
      <c r="B460" s="1024" t="s">
        <v>376</v>
      </c>
      <c r="C460" s="1025"/>
      <c r="D460" s="1025"/>
      <c r="E460" s="1026"/>
      <c r="F460" s="502"/>
      <c r="G460" s="1024" t="s">
        <v>377</v>
      </c>
      <c r="H460" s="1025"/>
      <c r="I460" s="1025"/>
      <c r="J460" s="1026"/>
      <c r="K460" s="521"/>
    </row>
    <row r="461" spans="1:11" s="519" customFormat="1" ht="29.25" customHeight="1">
      <c r="A461" s="520"/>
      <c r="B461" s="506">
        <v>1</v>
      </c>
      <c r="C461" s="523" t="str" cm="1">
        <f t="array" ref="C461:E461">_xlfn.LET(_xlpm.error, _xlfn.HSTACK("","No athletes",""),_xlpm.result, IFERROR(_xlfn.TAKE(_xlfn.DROP(_xlfn.LET(_xlpm.a,_xlfn.CHOOSECOLS(DataCalcs!BO182:BR219,1,3,4),_xlfn._xlws.FILTER(_xlpm.a,_xlfn.CHOOSECOLS(_xlpm.a,2)&lt;&gt;"Not Declared","")),0),8),_xlpm.error), IF(_xlpm.result=_xlfn.HSTACK("","",""), _xlpm.error, _xlpm.result))</f>
        <v/>
      </c>
      <c r="D461" s="512" t="str">
        <v>No athletes</v>
      </c>
      <c r="E461" s="513" t="str">
        <v/>
      </c>
      <c r="F461" s="502"/>
      <c r="G461" s="506">
        <v>1</v>
      </c>
      <c r="H461" s="502" t="str" cm="1">
        <f t="array" ref="H461:J461">_xlfn.LET(_xlpm.error, _xlfn.HSTACK("","No athletes",""),_xlpm.result, IFERROR(_xlfn.TAKE(_xlfn.DROP(_xlfn.LET(_xlpm.a,_xlfn.CHOOSECOLS(DataCalcs!BO182:BR219,1,3,4),_xlfn._xlws.FILTER(_xlpm.a,_xlfn.CHOOSECOLS(_xlpm.a,2)&lt;&gt;"Not Declared","")),8),8),_xlpm.error), IF(_xlpm.result=_xlfn.HSTACK("","",""), _xlpm.error, _xlpm.result))</f>
        <v/>
      </c>
      <c r="I461" s="512" t="str">
        <v>No athletes</v>
      </c>
      <c r="J461" s="513" t="str">
        <v/>
      </c>
      <c r="K461" s="514"/>
    </row>
    <row r="462" spans="1:11" s="519" customFormat="1" ht="29.25" customHeight="1">
      <c r="A462" s="520"/>
      <c r="B462" s="506">
        <v>2</v>
      </c>
      <c r="C462" s="502"/>
      <c r="D462" s="512"/>
      <c r="E462" s="513"/>
      <c r="F462" s="502"/>
      <c r="G462" s="506">
        <v>2</v>
      </c>
      <c r="H462" s="503"/>
      <c r="I462" s="504"/>
      <c r="J462" s="513"/>
      <c r="K462" s="514"/>
    </row>
    <row r="463" spans="1:11" s="519" customFormat="1" ht="29.25" customHeight="1">
      <c r="A463" s="520"/>
      <c r="B463" s="506">
        <v>3</v>
      </c>
      <c r="C463" s="502"/>
      <c r="D463" s="512"/>
      <c r="E463" s="513"/>
      <c r="F463" s="502"/>
      <c r="G463" s="506">
        <v>3</v>
      </c>
      <c r="H463" s="503"/>
      <c r="I463" s="504"/>
      <c r="J463" s="513"/>
      <c r="K463" s="514"/>
    </row>
    <row r="464" spans="1:11" s="519" customFormat="1" ht="29.25" customHeight="1">
      <c r="A464" s="520"/>
      <c r="B464" s="506">
        <v>4</v>
      </c>
      <c r="C464" s="502"/>
      <c r="D464" s="512"/>
      <c r="E464" s="513"/>
      <c r="F464" s="502"/>
      <c r="G464" s="506">
        <v>4</v>
      </c>
      <c r="H464" s="503"/>
      <c r="I464" s="504"/>
      <c r="J464" s="513"/>
      <c r="K464" s="514"/>
    </row>
    <row r="465" spans="1:11" s="519" customFormat="1" ht="29.25" customHeight="1">
      <c r="A465" s="520"/>
      <c r="B465" s="506">
        <v>5</v>
      </c>
      <c r="C465" s="502"/>
      <c r="D465" s="512"/>
      <c r="E465" s="513"/>
      <c r="F465" s="502"/>
      <c r="G465" s="506">
        <v>5</v>
      </c>
      <c r="H465" s="503"/>
      <c r="I465" s="504"/>
      <c r="J465" s="513"/>
      <c r="K465" s="514"/>
    </row>
    <row r="466" spans="1:11" s="519" customFormat="1" ht="29.25" customHeight="1">
      <c r="A466" s="520"/>
      <c r="B466" s="506">
        <v>6</v>
      </c>
      <c r="C466" s="502"/>
      <c r="D466" s="512"/>
      <c r="E466" s="513"/>
      <c r="F466" s="502"/>
      <c r="G466" s="506">
        <v>6</v>
      </c>
      <c r="H466" s="503"/>
      <c r="I466" s="504"/>
      <c r="J466" s="513"/>
      <c r="K466" s="514"/>
    </row>
    <row r="467" spans="1:11" s="519" customFormat="1" ht="29.25" customHeight="1">
      <c r="A467" s="520"/>
      <c r="B467" s="506">
        <v>7</v>
      </c>
      <c r="C467" s="502"/>
      <c r="D467" s="512"/>
      <c r="E467" s="513"/>
      <c r="F467" s="502"/>
      <c r="G467" s="506">
        <v>7</v>
      </c>
      <c r="H467" s="503"/>
      <c r="I467" s="504"/>
      <c r="J467" s="513"/>
      <c r="K467" s="514"/>
    </row>
    <row r="468" spans="1:11" s="519" customFormat="1" ht="29.25" customHeight="1">
      <c r="A468" s="520"/>
      <c r="B468" s="510">
        <v>8</v>
      </c>
      <c r="C468" s="515"/>
      <c r="D468" s="516"/>
      <c r="E468" s="517"/>
      <c r="F468" s="502"/>
      <c r="G468" s="510">
        <v>8</v>
      </c>
      <c r="H468" s="196"/>
      <c r="I468" s="508"/>
      <c r="J468" s="517"/>
      <c r="K468" s="514"/>
    </row>
    <row r="469" spans="1:11" s="519" customFormat="1" ht="29.25" customHeight="1">
      <c r="A469" s="520"/>
      <c r="B469" s="503"/>
      <c r="C469" s="503"/>
      <c r="D469" s="503"/>
      <c r="E469" s="503"/>
      <c r="F469" s="502"/>
      <c r="G469" s="502"/>
      <c r="H469" s="502"/>
      <c r="I469" s="502"/>
      <c r="J469" s="502"/>
      <c r="K469" s="511"/>
    </row>
    <row r="470" spans="1:11" s="519" customFormat="1" ht="29.25" customHeight="1">
      <c r="A470" s="520"/>
      <c r="B470" s="1024" t="s">
        <v>378</v>
      </c>
      <c r="C470" s="1025"/>
      <c r="D470" s="1025"/>
      <c r="E470" s="1026"/>
      <c r="F470" s="502"/>
      <c r="G470" s="1032" t="s">
        <v>379</v>
      </c>
      <c r="H470" s="1033"/>
      <c r="I470" s="1033"/>
      <c r="J470" s="1034"/>
      <c r="K470" s="521"/>
    </row>
    <row r="471" spans="1:11" s="519" customFormat="1" ht="29.25" customHeight="1">
      <c r="A471" s="520"/>
      <c r="B471" s="506">
        <v>1</v>
      </c>
      <c r="C471" s="502" t="str" cm="1">
        <f t="array" ref="C471:E471">_xlfn.LET(_xlpm.error, _xlfn.HSTACK("","No athletes",""),_xlpm.result, IFERROR(_xlfn.TAKE(_xlfn.DROP(_xlfn.LET(_xlpm.a,_xlfn.CHOOSECOLS(DataCalcs!BO182:BR219,1,3,4),_xlfn._xlws.FILTER(_xlpm.a,_xlfn.CHOOSECOLS(_xlpm.a,2)&lt;&gt;"Not Declared","")),16),8),_xlpm.error), IF(_xlpm.result=_xlfn.HSTACK("","",""), _xlpm.error, _xlpm.result))</f>
        <v/>
      </c>
      <c r="D471" s="512" t="str">
        <v>No athletes</v>
      </c>
      <c r="E471" s="513" t="str">
        <v/>
      </c>
      <c r="F471" s="502"/>
      <c r="G471" s="506">
        <v>1</v>
      </c>
      <c r="H471" s="502" t="str" cm="1">
        <f t="array" ref="H471:J471">_xlfn.LET(_xlpm.error, _xlfn.HSTACK("","No athletes",""),_xlpm.result, IFERROR(_xlfn.TAKE(_xlfn.DROP(_xlfn.LET(_xlpm.a,_xlfn.CHOOSECOLS(DataCalcs!BO182:BR219,1,3,4),_xlfn._xlws.FILTER(_xlpm.a,_xlfn.CHOOSECOLS(_xlpm.a,2)&lt;&gt;"Not Declared","")),24),8),_xlpm.error), IF(_xlpm.result=_xlfn.HSTACK("","",""), _xlpm.error, _xlpm.result))</f>
        <v/>
      </c>
      <c r="I471" s="512" t="str">
        <v>No athletes</v>
      </c>
      <c r="J471" s="513" t="str">
        <v/>
      </c>
      <c r="K471" s="514"/>
    </row>
    <row r="472" spans="1:11" s="519" customFormat="1" ht="29.25" customHeight="1">
      <c r="A472" s="520"/>
      <c r="B472" s="506">
        <v>2</v>
      </c>
      <c r="C472" s="502"/>
      <c r="D472" s="512"/>
      <c r="E472" s="513"/>
      <c r="F472" s="502"/>
      <c r="G472" s="506">
        <v>2</v>
      </c>
      <c r="H472" s="503"/>
      <c r="I472" s="504"/>
      <c r="J472" s="513"/>
      <c r="K472" s="514"/>
    </row>
    <row r="473" spans="1:11" s="519" customFormat="1" ht="29.25" customHeight="1">
      <c r="A473" s="520"/>
      <c r="B473" s="506">
        <v>3</v>
      </c>
      <c r="C473" s="502"/>
      <c r="D473" s="512"/>
      <c r="E473" s="513"/>
      <c r="F473" s="502"/>
      <c r="G473" s="506">
        <v>3</v>
      </c>
      <c r="H473" s="503"/>
      <c r="I473" s="504"/>
      <c r="J473" s="513"/>
      <c r="K473" s="514"/>
    </row>
    <row r="474" spans="1:11" s="519" customFormat="1" ht="29.25" customHeight="1">
      <c r="A474" s="520"/>
      <c r="B474" s="506">
        <v>4</v>
      </c>
      <c r="C474" s="502"/>
      <c r="D474" s="512"/>
      <c r="E474" s="513"/>
      <c r="F474" s="502"/>
      <c r="G474" s="506">
        <v>4</v>
      </c>
      <c r="H474" s="503"/>
      <c r="I474" s="504"/>
      <c r="J474" s="513"/>
      <c r="K474" s="514"/>
    </row>
    <row r="475" spans="1:11" s="519" customFormat="1" ht="29.25" customHeight="1">
      <c r="A475" s="520"/>
      <c r="B475" s="506">
        <v>5</v>
      </c>
      <c r="C475" s="502"/>
      <c r="D475" s="512"/>
      <c r="E475" s="513"/>
      <c r="F475" s="502"/>
      <c r="G475" s="506">
        <v>5</v>
      </c>
      <c r="H475" s="503"/>
      <c r="I475" s="504"/>
      <c r="J475" s="513"/>
      <c r="K475" s="514"/>
    </row>
    <row r="476" spans="1:11" s="519" customFormat="1" ht="29.25" customHeight="1">
      <c r="A476" s="520"/>
      <c r="B476" s="506">
        <v>6</v>
      </c>
      <c r="C476" s="502"/>
      <c r="D476" s="512"/>
      <c r="E476" s="513"/>
      <c r="F476" s="502"/>
      <c r="G476" s="506">
        <v>6</v>
      </c>
      <c r="H476" s="503"/>
      <c r="I476" s="504"/>
      <c r="J476" s="513"/>
      <c r="K476" s="514"/>
    </row>
    <row r="477" spans="1:11" s="519" customFormat="1" ht="29.25" customHeight="1">
      <c r="A477" s="520"/>
      <c r="B477" s="506">
        <v>7</v>
      </c>
      <c r="C477" s="502"/>
      <c r="D477" s="512"/>
      <c r="E477" s="513"/>
      <c r="F477" s="502"/>
      <c r="G477" s="506">
        <v>7</v>
      </c>
      <c r="H477" s="503"/>
      <c r="I477" s="504"/>
      <c r="J477" s="513"/>
      <c r="K477" s="514"/>
    </row>
    <row r="478" spans="1:11" s="519" customFormat="1" ht="29.25" customHeight="1">
      <c r="A478" s="520"/>
      <c r="B478" s="510">
        <v>8</v>
      </c>
      <c r="C478" s="515"/>
      <c r="D478" s="516"/>
      <c r="E478" s="517"/>
      <c r="F478" s="502"/>
      <c r="G478" s="510">
        <v>8</v>
      </c>
      <c r="H478" s="196"/>
      <c r="I478" s="508"/>
      <c r="J478" s="517"/>
      <c r="K478" s="514"/>
    </row>
    <row r="479" spans="1:11" s="519" customFormat="1" ht="29.25" customHeight="1">
      <c r="A479" s="520"/>
      <c r="B479" s="1022" t="str" cm="1">
        <f t="array" ref="B479">IFERROR(_xlfn.LET(_xlpm.a,_xlfn.CHOOSECOLS(DataCalcs!BO182:BR219,1,3,4), _xlpm.filtered,_xlfn.DROP(_xlfn._xlws.FILTER(_xlpm.a,INDEX(_xlpm.a,,2)&lt;&gt;"Not Declared"),32),
_xlpm.rowStrings,_xlfn.BYROW(_xlpm.filtered,_xlfn.LAMBDA(_xlpm.r,_xlfn.TEXTJOIN(" - ",,_xlpm.r))),ROWS(_xlpm.filtered)&amp;" Remaining athletes: "&amp; _xlfn.TEXTJOIN(", ",,_xlpm.rowStrings)),"")</f>
        <v/>
      </c>
      <c r="C479" s="1022"/>
      <c r="D479" s="1022"/>
      <c r="E479" s="1022"/>
      <c r="F479" s="1022"/>
      <c r="G479" s="1022"/>
      <c r="H479" s="1022"/>
      <c r="I479" s="1022"/>
      <c r="J479" s="1022"/>
      <c r="K479" s="511"/>
    </row>
    <row r="480" spans="1:11" s="519" customFormat="1" ht="29.25" customHeight="1" thickBot="1">
      <c r="A480" s="522"/>
      <c r="B480" s="1023"/>
      <c r="C480" s="1023"/>
      <c r="D480" s="1023"/>
      <c r="E480" s="1023"/>
      <c r="F480" s="1023"/>
      <c r="G480" s="1023"/>
      <c r="H480" s="1023"/>
      <c r="I480" s="1023"/>
      <c r="J480" s="1023"/>
      <c r="K480" s="518"/>
    </row>
    <row r="481" spans="1:11" ht="29.25" customHeight="1" thickBot="1">
      <c r="A481" s="498"/>
      <c r="D481" s="498"/>
      <c r="E481" s="498"/>
      <c r="H481" s="71"/>
      <c r="I481" s="71"/>
      <c r="J481" s="70"/>
      <c r="K481" s="63"/>
    </row>
    <row r="482" spans="1:11" ht="41" customHeight="1" thickBot="1">
      <c r="A482" s="1029" t="str">
        <f>"  "&amp; TEXT(DataTables!$Q$60, "hh:mm") &amp; " - U20 Men - " &amp; DataTables!$B$60 &amp; "  " &amp; DataTables!$P$60 &amp; " athletes  Record: " &amp; TEXT(DataTables!$N$60, "m:ss.00")</f>
        <v xml:space="preserve">  11:05 - U20 Men - 1500m  0 athletes  Record: n/a</v>
      </c>
      <c r="B482" s="1030"/>
      <c r="C482" s="1030"/>
      <c r="D482" s="1030"/>
      <c r="E482" s="1030"/>
      <c r="F482" s="1030"/>
      <c r="G482" s="1030"/>
      <c r="H482" s="1030"/>
      <c r="I482" s="1030"/>
      <c r="J482" s="1030"/>
      <c r="K482" s="1031"/>
    </row>
    <row r="483" spans="1:11" s="519" customFormat="1" ht="29.25" customHeight="1">
      <c r="A483" s="500"/>
      <c r="B483" s="501"/>
      <c r="C483" s="501"/>
      <c r="D483" s="501"/>
      <c r="E483" s="501"/>
      <c r="F483" s="501"/>
      <c r="G483" s="501"/>
      <c r="H483" s="501"/>
      <c r="I483" s="501"/>
      <c r="J483" s="501"/>
      <c r="K483" s="511"/>
    </row>
    <row r="484" spans="1:11" s="519" customFormat="1" ht="29.25" customHeight="1">
      <c r="A484" s="520"/>
      <c r="B484" s="1024" t="s">
        <v>376</v>
      </c>
      <c r="C484" s="1025"/>
      <c r="D484" s="1025"/>
      <c r="E484" s="1026"/>
      <c r="F484" s="502"/>
      <c r="G484" s="1024" t="s">
        <v>377</v>
      </c>
      <c r="H484" s="1025"/>
      <c r="I484" s="1025"/>
      <c r="J484" s="1026"/>
      <c r="K484" s="521"/>
    </row>
    <row r="485" spans="1:11" s="519" customFormat="1" ht="29.25" customHeight="1">
      <c r="A485" s="520"/>
      <c r="B485" s="506">
        <v>1</v>
      </c>
      <c r="C485" s="502" t="str" cm="1">
        <f t="array" ref="C485:E485">_xlfn.LET(_xlpm.error, _xlfn.HSTACK("","No athletes",""),_xlpm.result, IFERROR(_xlfn.TAKE(_xlfn.DROP(_xlfn.LET(_xlpm.a,_xlfn.CHOOSECOLS(DataCalcs!BO264:BR317,1,3,4),_xlfn._xlws.FILTER(_xlpm.a,_xlfn.CHOOSECOLS(_xlpm.a,2)&lt;&gt;"Not Declared","")),0),8),_xlpm.error), IF(_xlpm.result=_xlfn.HSTACK("","",""), _xlpm.error, _xlpm.result))</f>
        <v/>
      </c>
      <c r="D485" s="504" t="str">
        <v>No athletes</v>
      </c>
      <c r="E485" s="505" t="str">
        <v/>
      </c>
      <c r="F485" s="502"/>
      <c r="G485" s="506">
        <v>1</v>
      </c>
      <c r="H485" s="502" t="str" cm="1">
        <f t="array" ref="H485:J485">_xlfn.LET(_xlpm.error, _xlfn.HSTACK("","No athletes",""),_xlpm.result, IFERROR(_xlfn.TAKE(_xlfn.DROP(_xlfn.LET(_xlpm.a,_xlfn.CHOOSECOLS(DataCalcs!BO264:BR317,1,3,4),_xlfn._xlws.FILTER(_xlpm.a,_xlfn.CHOOSECOLS(_xlpm.a,2)&lt;&gt;"Not Declared","")),8),8),_xlpm.error), IF(_xlpm.result=_xlfn.HSTACK("","",""), _xlpm.error, _xlpm.result))</f>
        <v/>
      </c>
      <c r="I485" s="504" t="str">
        <v>No athletes</v>
      </c>
      <c r="J485" s="505" t="str">
        <v/>
      </c>
      <c r="K485" s="507"/>
    </row>
    <row r="486" spans="1:11" s="519" customFormat="1" ht="29.25" customHeight="1">
      <c r="A486" s="520"/>
      <c r="B486" s="506">
        <v>2</v>
      </c>
      <c r="C486" s="503"/>
      <c r="D486" s="504"/>
      <c r="E486" s="505"/>
      <c r="F486" s="502"/>
      <c r="G486" s="506">
        <v>2</v>
      </c>
      <c r="H486" s="503"/>
      <c r="I486" s="504"/>
      <c r="J486" s="505"/>
      <c r="K486" s="507"/>
    </row>
    <row r="487" spans="1:11" s="519" customFormat="1" ht="29.25" customHeight="1">
      <c r="A487" s="520"/>
      <c r="B487" s="506">
        <v>3</v>
      </c>
      <c r="C487" s="503"/>
      <c r="D487" s="504"/>
      <c r="E487" s="505"/>
      <c r="F487" s="502"/>
      <c r="G487" s="506">
        <v>3</v>
      </c>
      <c r="H487" s="503"/>
      <c r="I487" s="504"/>
      <c r="J487" s="505"/>
      <c r="K487" s="507"/>
    </row>
    <row r="488" spans="1:11" s="519" customFormat="1" ht="29.25" customHeight="1">
      <c r="A488" s="520"/>
      <c r="B488" s="506">
        <v>4</v>
      </c>
      <c r="C488" s="503"/>
      <c r="D488" s="504"/>
      <c r="E488" s="505"/>
      <c r="F488" s="502"/>
      <c r="G488" s="506">
        <v>4</v>
      </c>
      <c r="H488" s="503"/>
      <c r="I488" s="504"/>
      <c r="J488" s="505"/>
      <c r="K488" s="507"/>
    </row>
    <row r="489" spans="1:11" s="519" customFormat="1" ht="29.25" customHeight="1">
      <c r="A489" s="520"/>
      <c r="B489" s="506">
        <v>5</v>
      </c>
      <c r="C489" s="503"/>
      <c r="D489" s="504"/>
      <c r="E489" s="505"/>
      <c r="F489" s="502"/>
      <c r="G489" s="506">
        <v>5</v>
      </c>
      <c r="H489" s="503"/>
      <c r="I489" s="504"/>
      <c r="J489" s="505"/>
      <c r="K489" s="507"/>
    </row>
    <row r="490" spans="1:11" s="519" customFormat="1" ht="29.25" customHeight="1">
      <c r="A490" s="520"/>
      <c r="B490" s="506">
        <v>6</v>
      </c>
      <c r="C490" s="503"/>
      <c r="D490" s="504"/>
      <c r="E490" s="505"/>
      <c r="F490" s="502"/>
      <c r="G490" s="506">
        <v>6</v>
      </c>
      <c r="H490" s="503"/>
      <c r="I490" s="504"/>
      <c r="J490" s="505"/>
      <c r="K490" s="507"/>
    </row>
    <row r="491" spans="1:11" s="519" customFormat="1" ht="29.25" customHeight="1">
      <c r="A491" s="520"/>
      <c r="B491" s="506">
        <v>7</v>
      </c>
      <c r="C491" s="503"/>
      <c r="D491" s="504"/>
      <c r="E491" s="505"/>
      <c r="F491" s="502"/>
      <c r="G491" s="506">
        <v>7</v>
      </c>
      <c r="H491" s="503"/>
      <c r="I491" s="504"/>
      <c r="J491" s="505"/>
      <c r="K491" s="507"/>
    </row>
    <row r="492" spans="1:11" s="519" customFormat="1" ht="29.25" customHeight="1">
      <c r="A492" s="520"/>
      <c r="B492" s="510">
        <v>8</v>
      </c>
      <c r="C492" s="196"/>
      <c r="D492" s="508"/>
      <c r="E492" s="509"/>
      <c r="F492" s="502"/>
      <c r="G492" s="510">
        <v>8</v>
      </c>
      <c r="H492" s="196"/>
      <c r="I492" s="508"/>
      <c r="J492" s="509"/>
      <c r="K492" s="507"/>
    </row>
    <row r="493" spans="1:11" s="519" customFormat="1" ht="29.25" customHeight="1">
      <c r="A493" s="520"/>
      <c r="B493" s="503"/>
      <c r="C493" s="503"/>
      <c r="D493" s="503"/>
      <c r="E493" s="503"/>
      <c r="F493" s="502"/>
      <c r="G493" s="502"/>
      <c r="H493" s="502"/>
      <c r="I493" s="502"/>
      <c r="J493" s="502"/>
      <c r="K493" s="511"/>
    </row>
    <row r="494" spans="1:11" s="519" customFormat="1" ht="29.25" customHeight="1">
      <c r="A494" s="520"/>
      <c r="B494" s="1024" t="s">
        <v>378</v>
      </c>
      <c r="C494" s="1025"/>
      <c r="D494" s="1025"/>
      <c r="E494" s="1026"/>
      <c r="F494" s="502"/>
      <c r="G494" s="1032" t="s">
        <v>379</v>
      </c>
      <c r="H494" s="1033"/>
      <c r="I494" s="1033"/>
      <c r="J494" s="1034"/>
      <c r="K494" s="521"/>
    </row>
    <row r="495" spans="1:11" s="519" customFormat="1" ht="29.25" customHeight="1">
      <c r="A495" s="520"/>
      <c r="B495" s="506">
        <v>1</v>
      </c>
      <c r="C495" s="502" t="str" cm="1">
        <f t="array" ref="C495:E495">_xlfn.LET(_xlpm.error, _xlfn.HSTACK("","No athletes",""),_xlpm.result, IFERROR(_xlfn.TAKE(_xlfn.DROP(_xlfn.LET(_xlpm.a,_xlfn.CHOOSECOLS(DataCalcs!BO264:BR317,1,3,4),_xlfn._xlws.FILTER(_xlpm.a,_xlfn.CHOOSECOLS(_xlpm.a,2)&lt;&gt;"Not Declared","")),16),8),_xlpm.error), IF(_xlpm.result=_xlfn.HSTACK("","",""), _xlpm.error, _xlpm.result))</f>
        <v/>
      </c>
      <c r="D495" s="512" t="str">
        <v>No athletes</v>
      </c>
      <c r="E495" s="513" t="str">
        <v/>
      </c>
      <c r="F495" s="502"/>
      <c r="G495" s="506">
        <v>1</v>
      </c>
      <c r="H495" s="502" t="str" cm="1">
        <f t="array" ref="H495:J495">_xlfn.LET(_xlpm.error, _xlfn.HSTACK("","No athletes",""),_xlpm.result, IFERROR(_xlfn.TAKE(_xlfn.DROP(_xlfn.LET(_xlpm.a,_xlfn.CHOOSECOLS(DataCalcs!BO264:BR317,1,3,4),_xlfn._xlws.FILTER(_xlpm.a,_xlfn.CHOOSECOLS(_xlpm.a,2)&lt;&gt;"Not Declared","")),24),8),_xlpm.error), IF(_xlpm.result=_xlfn.HSTACK("","",""), _xlpm.error, _xlpm.result))</f>
        <v/>
      </c>
      <c r="I495" s="512" t="str">
        <v>No athletes</v>
      </c>
      <c r="J495" s="513" t="str">
        <v/>
      </c>
      <c r="K495" s="514"/>
    </row>
    <row r="496" spans="1:11" s="519" customFormat="1" ht="29.25" customHeight="1">
      <c r="A496" s="520"/>
      <c r="B496" s="506">
        <v>2</v>
      </c>
      <c r="C496" s="502"/>
      <c r="D496" s="512"/>
      <c r="E496" s="513"/>
      <c r="F496" s="502"/>
      <c r="G496" s="506">
        <v>2</v>
      </c>
      <c r="H496" s="503"/>
      <c r="I496" s="504"/>
      <c r="J496" s="513"/>
      <c r="K496" s="514"/>
    </row>
    <row r="497" spans="1:11" s="519" customFormat="1" ht="29.25" customHeight="1">
      <c r="A497" s="520"/>
      <c r="B497" s="506">
        <v>3</v>
      </c>
      <c r="C497" s="502"/>
      <c r="D497" s="512"/>
      <c r="E497" s="513"/>
      <c r="F497" s="502"/>
      <c r="G497" s="506">
        <v>3</v>
      </c>
      <c r="H497" s="503"/>
      <c r="I497" s="504"/>
      <c r="J497" s="513"/>
      <c r="K497" s="514"/>
    </row>
    <row r="498" spans="1:11" s="519" customFormat="1" ht="29.25" customHeight="1">
      <c r="A498" s="520"/>
      <c r="B498" s="506">
        <v>4</v>
      </c>
      <c r="C498" s="502"/>
      <c r="D498" s="512"/>
      <c r="E498" s="513"/>
      <c r="F498" s="502"/>
      <c r="G498" s="506">
        <v>4</v>
      </c>
      <c r="H498" s="503"/>
      <c r="I498" s="504"/>
      <c r="J498" s="513"/>
      <c r="K498" s="514"/>
    </row>
    <row r="499" spans="1:11" s="519" customFormat="1" ht="29.25" customHeight="1">
      <c r="A499" s="520"/>
      <c r="B499" s="506">
        <v>5</v>
      </c>
      <c r="C499" s="502"/>
      <c r="D499" s="512"/>
      <c r="E499" s="513"/>
      <c r="F499" s="502"/>
      <c r="G499" s="506">
        <v>5</v>
      </c>
      <c r="H499" s="503"/>
      <c r="I499" s="504"/>
      <c r="J499" s="513"/>
      <c r="K499" s="514"/>
    </row>
    <row r="500" spans="1:11" s="519" customFormat="1" ht="29.25" customHeight="1">
      <c r="A500" s="520"/>
      <c r="B500" s="506">
        <v>6</v>
      </c>
      <c r="C500" s="502"/>
      <c r="D500" s="512"/>
      <c r="E500" s="513"/>
      <c r="F500" s="502"/>
      <c r="G500" s="506">
        <v>6</v>
      </c>
      <c r="H500" s="503"/>
      <c r="I500" s="504"/>
      <c r="J500" s="513"/>
      <c r="K500" s="514"/>
    </row>
    <row r="501" spans="1:11" s="519" customFormat="1" ht="29.25" customHeight="1">
      <c r="A501" s="520"/>
      <c r="B501" s="506">
        <v>7</v>
      </c>
      <c r="C501" s="502"/>
      <c r="D501" s="512"/>
      <c r="E501" s="513"/>
      <c r="F501" s="502"/>
      <c r="G501" s="506">
        <v>7</v>
      </c>
      <c r="H501" s="503"/>
      <c r="I501" s="504"/>
      <c r="J501" s="513"/>
      <c r="K501" s="514"/>
    </row>
    <row r="502" spans="1:11" s="519" customFormat="1" ht="29.25" customHeight="1">
      <c r="A502" s="520"/>
      <c r="B502" s="510">
        <v>8</v>
      </c>
      <c r="C502" s="515"/>
      <c r="D502" s="516"/>
      <c r="E502" s="517"/>
      <c r="F502" s="502"/>
      <c r="G502" s="510">
        <v>8</v>
      </c>
      <c r="H502" s="196"/>
      <c r="I502" s="508"/>
      <c r="J502" s="517"/>
      <c r="K502" s="514"/>
    </row>
    <row r="503" spans="1:11" s="519" customFormat="1" ht="29.25" customHeight="1">
      <c r="A503" s="520"/>
      <c r="B503" s="503"/>
      <c r="C503" s="503"/>
      <c r="D503" s="503"/>
      <c r="E503" s="503"/>
      <c r="F503" s="502"/>
      <c r="G503" s="502"/>
      <c r="H503" s="502"/>
      <c r="I503" s="502"/>
      <c r="J503" s="502"/>
      <c r="K503" s="511"/>
    </row>
    <row r="504" spans="1:11" s="519" customFormat="1" ht="29.25" customHeight="1">
      <c r="A504" s="520"/>
      <c r="B504" s="1024" t="s">
        <v>380</v>
      </c>
      <c r="C504" s="1025"/>
      <c r="D504" s="1025"/>
      <c r="E504" s="1026"/>
      <c r="F504" s="502"/>
      <c r="G504" s="1032" t="s">
        <v>381</v>
      </c>
      <c r="H504" s="1033"/>
      <c r="I504" s="1033"/>
      <c r="J504" s="1034"/>
      <c r="K504" s="521"/>
    </row>
    <row r="505" spans="1:11" s="519" customFormat="1" ht="29.25" customHeight="1">
      <c r="A505" s="520"/>
      <c r="B505" s="506">
        <v>1</v>
      </c>
      <c r="C505" s="502" t="str" cm="1">
        <f t="array" ref="C505:E505">_xlfn.LET(_xlpm.error, _xlfn.HSTACK("","No athletes",""),_xlpm.result, IFERROR(_xlfn.TAKE(_xlfn.DROP(_xlfn.LET(_xlpm.a,_xlfn.CHOOSECOLS(DataCalcs!BO264:BR317,1,3,4),_xlfn._xlws.FILTER(_xlpm.a,_xlfn.CHOOSECOLS(_xlpm.a,2)&lt;&gt;"Not Declared","")),32),8),_xlpm.error), IF(_xlpm.result=_xlfn.HSTACK("","",""), _xlpm.error, _xlpm.result))</f>
        <v/>
      </c>
      <c r="D505" s="512" t="str">
        <v>No athletes</v>
      </c>
      <c r="E505" s="513" t="str">
        <v/>
      </c>
      <c r="F505" s="502"/>
      <c r="G505" s="506">
        <v>1</v>
      </c>
      <c r="H505" s="502" t="str" cm="1">
        <f t="array" ref="H505:J505">_xlfn.LET(_xlpm.error, _xlfn.HSTACK("","No athletes",""),_xlpm.result, IFERROR(_xlfn.TAKE(_xlfn.DROP(_xlfn.LET(_xlpm.a,_xlfn.CHOOSECOLS(DataCalcs!BO264:BR317,1,3,4),_xlfn._xlws.FILTER(_xlpm.a,_xlfn.CHOOSECOLS(_xlpm.a,2)&lt;&gt;"Not Declared","")),40),8),_xlpm.error), IF(_xlpm.result=_xlfn.HSTACK("","",""), _xlpm.error, _xlpm.result))</f>
        <v/>
      </c>
      <c r="I505" s="512" t="str">
        <v>No athletes</v>
      </c>
      <c r="J505" s="513" t="str">
        <v/>
      </c>
      <c r="K505" s="514"/>
    </row>
    <row r="506" spans="1:11" s="519" customFormat="1" ht="29.25" customHeight="1">
      <c r="A506" s="520"/>
      <c r="B506" s="506">
        <v>2</v>
      </c>
      <c r="C506" s="502"/>
      <c r="D506" s="512"/>
      <c r="E506" s="513"/>
      <c r="F506" s="502"/>
      <c r="G506" s="506">
        <v>2</v>
      </c>
      <c r="H506" s="503"/>
      <c r="I506" s="504"/>
      <c r="J506" s="513"/>
      <c r="K506" s="514"/>
    </row>
    <row r="507" spans="1:11" s="519" customFormat="1" ht="29.25" customHeight="1">
      <c r="A507" s="520"/>
      <c r="B507" s="506">
        <v>3</v>
      </c>
      <c r="C507" s="502"/>
      <c r="D507" s="512"/>
      <c r="E507" s="513"/>
      <c r="F507" s="502"/>
      <c r="G507" s="506">
        <v>3</v>
      </c>
      <c r="H507" s="503"/>
      <c r="I507" s="504"/>
      <c r="J507" s="513"/>
      <c r="K507" s="514"/>
    </row>
    <row r="508" spans="1:11" s="519" customFormat="1" ht="29.25" customHeight="1">
      <c r="A508" s="520"/>
      <c r="B508" s="506">
        <v>4</v>
      </c>
      <c r="C508" s="502"/>
      <c r="D508" s="512"/>
      <c r="E508" s="513"/>
      <c r="F508" s="502"/>
      <c r="G508" s="506">
        <v>4</v>
      </c>
      <c r="H508" s="503"/>
      <c r="I508" s="504"/>
      <c r="J508" s="513"/>
      <c r="K508" s="514"/>
    </row>
    <row r="509" spans="1:11" s="519" customFormat="1" ht="29.25" customHeight="1">
      <c r="A509" s="520"/>
      <c r="B509" s="506">
        <v>5</v>
      </c>
      <c r="C509" s="502"/>
      <c r="D509" s="512"/>
      <c r="E509" s="513"/>
      <c r="F509" s="502"/>
      <c r="G509" s="506">
        <v>5</v>
      </c>
      <c r="H509" s="503"/>
      <c r="I509" s="504"/>
      <c r="J509" s="513"/>
      <c r="K509" s="514"/>
    </row>
    <row r="510" spans="1:11" s="519" customFormat="1" ht="29.25" customHeight="1">
      <c r="A510" s="520"/>
      <c r="B510" s="506">
        <v>6</v>
      </c>
      <c r="C510" s="502"/>
      <c r="D510" s="512"/>
      <c r="E510" s="513"/>
      <c r="F510" s="502"/>
      <c r="G510" s="506">
        <v>6</v>
      </c>
      <c r="H510" s="503"/>
      <c r="I510" s="504"/>
      <c r="J510" s="513"/>
      <c r="K510" s="514"/>
    </row>
    <row r="511" spans="1:11" s="519" customFormat="1" ht="29.25" customHeight="1">
      <c r="A511" s="520"/>
      <c r="B511" s="506">
        <v>7</v>
      </c>
      <c r="C511" s="502"/>
      <c r="D511" s="512"/>
      <c r="E511" s="513"/>
      <c r="F511" s="502"/>
      <c r="G511" s="506">
        <v>7</v>
      </c>
      <c r="H511" s="503"/>
      <c r="I511" s="504"/>
      <c r="J511" s="513"/>
      <c r="K511" s="514"/>
    </row>
    <row r="512" spans="1:11" s="519" customFormat="1" ht="29.25" customHeight="1">
      <c r="A512" s="520"/>
      <c r="B512" s="510">
        <v>8</v>
      </c>
      <c r="C512" s="515"/>
      <c r="D512" s="516"/>
      <c r="E512" s="517"/>
      <c r="F512" s="502"/>
      <c r="G512" s="510">
        <v>8</v>
      </c>
      <c r="H512" s="196"/>
      <c r="I512" s="508"/>
      <c r="J512" s="517"/>
      <c r="K512" s="514"/>
    </row>
    <row r="513" spans="1:11" s="519" customFormat="1" ht="29.25" customHeight="1">
      <c r="A513" s="520"/>
      <c r="B513" s="1022" t="str" cm="1">
        <f t="array" ref="B513">IFERROR(_xlfn.LET(_xlpm.a,_xlfn.CHOOSECOLS(DataCalcs!BO264:BR317,1,3,4), _xlpm.filtered,_xlfn.DROP(_xlfn._xlws.FILTER(_xlpm.a,INDEX(_xlpm.a,,2)&lt;&gt;"Not Declared"),48),
_xlpm.rowStrings,_xlfn.BYROW(_xlpm.filtered,_xlfn.LAMBDA(_xlpm.r,_xlfn.TEXTJOIN(" - ",,_xlpm.r))),ROWS(_xlpm.filtered)&amp;" Remaining athletes: "&amp; _xlfn.TEXTJOIN(", ",,_xlpm.rowStrings)),"")</f>
        <v/>
      </c>
      <c r="C513" s="1022"/>
      <c r="D513" s="1022"/>
      <c r="E513" s="1022"/>
      <c r="F513" s="1022"/>
      <c r="G513" s="1022"/>
      <c r="H513" s="1022"/>
      <c r="I513" s="1022"/>
      <c r="J513" s="1022"/>
      <c r="K513" s="511"/>
    </row>
    <row r="514" spans="1:11" s="519" customFormat="1" ht="29.25" customHeight="1" thickBot="1">
      <c r="A514" s="522"/>
      <c r="B514" s="1023"/>
      <c r="C514" s="1023"/>
      <c r="D514" s="1023"/>
      <c r="E514" s="1023"/>
      <c r="F514" s="1023"/>
      <c r="G514" s="1023"/>
      <c r="H514" s="1023"/>
      <c r="I514" s="1023"/>
      <c r="J514" s="1023"/>
      <c r="K514" s="518"/>
    </row>
    <row r="515" spans="1:11" s="519" customFormat="1" ht="29.25" customHeight="1">
      <c r="B515" s="725"/>
      <c r="C515" s="725"/>
      <c r="D515" s="725"/>
      <c r="E515" s="725"/>
      <c r="F515" s="725"/>
      <c r="G515" s="725"/>
      <c r="H515" s="725"/>
      <c r="I515" s="725"/>
      <c r="J515" s="725"/>
      <c r="K515" s="502"/>
    </row>
    <row r="516" spans="1:11" s="519" customFormat="1" ht="29.25" customHeight="1">
      <c r="B516" s="725"/>
      <c r="C516" s="725"/>
      <c r="D516" s="725"/>
      <c r="E516" s="725"/>
      <c r="F516" s="725"/>
      <c r="G516" s="725"/>
      <c r="H516" s="725"/>
      <c r="I516" s="725"/>
      <c r="J516" s="725"/>
      <c r="K516" s="502"/>
    </row>
    <row r="517" spans="1:11" s="519" customFormat="1" ht="29.25" customHeight="1">
      <c r="B517" s="725"/>
      <c r="C517" s="725"/>
      <c r="D517" s="725"/>
      <c r="E517" s="725"/>
      <c r="F517" s="725"/>
      <c r="G517" s="725"/>
      <c r="H517" s="725"/>
      <c r="I517" s="725"/>
      <c r="J517" s="725"/>
      <c r="K517" s="502"/>
    </row>
    <row r="518" spans="1:11" ht="29.25" customHeight="1">
      <c r="A518" s="498"/>
      <c r="D518" s="498"/>
      <c r="E518" s="498"/>
      <c r="H518" s="71"/>
      <c r="I518" s="71"/>
      <c r="J518" s="70"/>
      <c r="K518" s="63"/>
    </row>
    <row r="519" spans="1:11" ht="51" customHeight="1">
      <c r="A519" s="1027" t="str">
        <f>$A$223</f>
        <v>Oxfordshire Track and Field League 2026</v>
      </c>
      <c r="B519" s="1027"/>
      <c r="C519" s="1027"/>
      <c r="D519" s="1027"/>
      <c r="E519" s="1027"/>
      <c r="F519" s="1027"/>
      <c r="G519" s="1027"/>
      <c r="H519" s="1027"/>
      <c r="I519" s="1027"/>
      <c r="J519" s="1027"/>
      <c r="K519" s="1027"/>
    </row>
    <row r="520" spans="1:11" ht="34" customHeight="1">
      <c r="A520" s="1028" t="str">
        <f>$A$224</f>
        <v>Date: 06 September 2026         Venue: Tilsley</v>
      </c>
      <c r="B520" s="1028"/>
      <c r="C520" s="1028"/>
      <c r="D520" s="1028"/>
      <c r="E520" s="1028"/>
      <c r="F520" s="1028"/>
      <c r="G520" s="1028"/>
      <c r="H520" s="1028"/>
      <c r="I520" s="1028"/>
      <c r="J520" s="1028"/>
      <c r="K520" s="1028"/>
    </row>
    <row r="521" spans="1:11" ht="34" customHeight="1" thickBot="1">
      <c r="A521" s="721"/>
      <c r="B521" s="721"/>
      <c r="C521" s="721"/>
      <c r="D521" s="721"/>
      <c r="E521" s="721"/>
      <c r="F521" s="721"/>
      <c r="G521" s="721"/>
      <c r="H521" s="721"/>
      <c r="I521" s="721"/>
      <c r="J521" s="721"/>
      <c r="K521" s="721"/>
    </row>
    <row r="522" spans="1:11" ht="41" customHeight="1" thickBot="1">
      <c r="A522" s="1029" t="s">
        <v>382</v>
      </c>
      <c r="B522" s="1030"/>
      <c r="C522" s="1030"/>
      <c r="D522" s="1030"/>
      <c r="E522" s="1030"/>
      <c r="F522" s="1030"/>
      <c r="G522" s="1030"/>
      <c r="H522" s="1030"/>
      <c r="I522" s="1030"/>
      <c r="J522" s="1030"/>
      <c r="K522" s="1031"/>
    </row>
    <row r="523" spans="1:11" s="519" customFormat="1" ht="29.25" customHeight="1">
      <c r="A523" s="500"/>
      <c r="B523" s="501"/>
      <c r="C523" s="501"/>
      <c r="D523" s="501"/>
      <c r="E523" s="501"/>
      <c r="F523" s="501"/>
      <c r="G523" s="501"/>
      <c r="H523" s="501"/>
      <c r="I523" s="501"/>
      <c r="J523" s="501"/>
      <c r="K523" s="511"/>
    </row>
    <row r="524" spans="1:11" s="519" customFormat="1" ht="29.25" customHeight="1">
      <c r="A524" s="520"/>
      <c r="B524" s="1036"/>
      <c r="C524" s="1036"/>
      <c r="D524" s="1036"/>
      <c r="E524" s="1036"/>
      <c r="F524" s="502"/>
      <c r="G524" s="1036"/>
      <c r="H524" s="1036"/>
      <c r="I524" s="1036"/>
      <c r="J524" s="1036"/>
      <c r="K524" s="521"/>
    </row>
    <row r="525" spans="1:11" s="519" customFormat="1" ht="29.25" customHeight="1">
      <c r="A525" s="520"/>
      <c r="B525" s="503"/>
      <c r="C525" s="503"/>
      <c r="D525" s="504"/>
      <c r="E525" s="504"/>
      <c r="F525" s="502"/>
      <c r="G525" s="503"/>
      <c r="H525" s="503"/>
      <c r="I525" s="504"/>
      <c r="J525" s="504"/>
      <c r="K525" s="507"/>
    </row>
    <row r="526" spans="1:11" s="519" customFormat="1" ht="29.25" customHeight="1">
      <c r="A526" s="520"/>
      <c r="B526" s="503"/>
      <c r="C526" s="503"/>
      <c r="D526" s="504"/>
      <c r="E526" s="504"/>
      <c r="F526" s="502"/>
      <c r="G526" s="503"/>
      <c r="H526" s="503"/>
      <c r="I526" s="504"/>
      <c r="J526" s="504"/>
      <c r="K526" s="507"/>
    </row>
    <row r="527" spans="1:11" s="519" customFormat="1" ht="29.25" customHeight="1">
      <c r="A527" s="520"/>
      <c r="B527" s="503"/>
      <c r="C527" s="503"/>
      <c r="D527" s="504"/>
      <c r="E527" s="504"/>
      <c r="F527" s="502"/>
      <c r="G527" s="503"/>
      <c r="H527" s="503"/>
      <c r="I527" s="504"/>
      <c r="J527" s="504"/>
      <c r="K527" s="507"/>
    </row>
    <row r="528" spans="1:11" s="519" customFormat="1" ht="29.25" customHeight="1">
      <c r="A528" s="520"/>
      <c r="B528" s="503"/>
      <c r="C528" s="503"/>
      <c r="D528" s="504"/>
      <c r="E528" s="504"/>
      <c r="F528" s="502"/>
      <c r="G528" s="503"/>
      <c r="H528" s="503"/>
      <c r="I528" s="504"/>
      <c r="J528" s="504"/>
      <c r="K528" s="507"/>
    </row>
    <row r="529" spans="1:11" s="519" customFormat="1" ht="29.25" customHeight="1">
      <c r="A529" s="520"/>
      <c r="B529" s="503"/>
      <c r="C529" s="503"/>
      <c r="D529" s="504"/>
      <c r="E529" s="504"/>
      <c r="F529" s="502"/>
      <c r="G529" s="503"/>
      <c r="H529" s="503"/>
      <c r="I529" s="504"/>
      <c r="J529" s="504"/>
      <c r="K529" s="507"/>
    </row>
    <row r="530" spans="1:11" s="519" customFormat="1" ht="29.25" customHeight="1">
      <c r="A530" s="520"/>
      <c r="B530" s="503"/>
      <c r="C530" s="503"/>
      <c r="D530" s="504"/>
      <c r="E530" s="504"/>
      <c r="F530" s="502"/>
      <c r="G530" s="503"/>
      <c r="H530" s="503"/>
      <c r="I530" s="504"/>
      <c r="J530" s="504"/>
      <c r="K530" s="507"/>
    </row>
    <row r="531" spans="1:11" s="519" customFormat="1" ht="29.25" customHeight="1">
      <c r="A531" s="520"/>
      <c r="B531" s="503"/>
      <c r="C531" s="503"/>
      <c r="D531" s="504"/>
      <c r="E531" s="504"/>
      <c r="F531" s="502"/>
      <c r="G531" s="503"/>
      <c r="H531" s="503"/>
      <c r="I531" s="504"/>
      <c r="J531" s="504"/>
      <c r="K531" s="507"/>
    </row>
    <row r="532" spans="1:11" s="519" customFormat="1" ht="29.25" customHeight="1">
      <c r="A532" s="520"/>
      <c r="B532" s="503"/>
      <c r="C532" s="503"/>
      <c r="D532" s="504"/>
      <c r="E532" s="504"/>
      <c r="F532" s="502"/>
      <c r="G532" s="503"/>
      <c r="H532" s="503"/>
      <c r="I532" s="504"/>
      <c r="J532" s="504"/>
      <c r="K532" s="507"/>
    </row>
    <row r="533" spans="1:11" s="519" customFormat="1" ht="29.25" customHeight="1">
      <c r="A533" s="520"/>
      <c r="B533" s="503"/>
      <c r="C533" s="503"/>
      <c r="D533" s="503"/>
      <c r="E533" s="503"/>
      <c r="F533" s="502"/>
      <c r="G533" s="502"/>
      <c r="H533" s="502"/>
      <c r="I533" s="502"/>
      <c r="J533" s="502"/>
      <c r="K533" s="511"/>
    </row>
    <row r="534" spans="1:11" s="519" customFormat="1" ht="29.25" customHeight="1">
      <c r="A534" s="520"/>
      <c r="B534" s="1036"/>
      <c r="C534" s="1036"/>
      <c r="D534" s="1036"/>
      <c r="E534" s="1036"/>
      <c r="F534" s="502"/>
      <c r="G534" s="1036"/>
      <c r="H534" s="1036"/>
      <c r="I534" s="1036"/>
      <c r="J534" s="1036"/>
      <c r="K534" s="521"/>
    </row>
    <row r="535" spans="1:11" s="519" customFormat="1" ht="29.25" customHeight="1">
      <c r="A535" s="520"/>
      <c r="B535" s="503"/>
      <c r="C535" s="523"/>
      <c r="D535" s="512"/>
      <c r="E535" s="512"/>
      <c r="F535" s="502"/>
      <c r="G535" s="503"/>
      <c r="H535" s="502"/>
      <c r="I535" s="512"/>
      <c r="J535" s="512"/>
      <c r="K535" s="514"/>
    </row>
    <row r="536" spans="1:11" s="519" customFormat="1" ht="29.25" customHeight="1">
      <c r="A536" s="520"/>
      <c r="B536" s="503"/>
      <c r="C536" s="502"/>
      <c r="D536" s="512"/>
      <c r="E536" s="512"/>
      <c r="F536" s="502"/>
      <c r="G536" s="503"/>
      <c r="H536" s="503"/>
      <c r="I536" s="504"/>
      <c r="J536" s="512"/>
      <c r="K536" s="514"/>
    </row>
    <row r="537" spans="1:11" s="519" customFormat="1" ht="29.25" customHeight="1">
      <c r="A537" s="520"/>
      <c r="B537" s="503"/>
      <c r="C537" s="502"/>
      <c r="D537" s="512"/>
      <c r="E537" s="512"/>
      <c r="F537" s="502"/>
      <c r="G537" s="503"/>
      <c r="H537" s="503"/>
      <c r="I537" s="504"/>
      <c r="J537" s="512"/>
      <c r="K537" s="514"/>
    </row>
    <row r="538" spans="1:11" s="519" customFormat="1" ht="29.25" customHeight="1">
      <c r="A538" s="520"/>
      <c r="B538" s="503"/>
      <c r="C538" s="502"/>
      <c r="D538" s="512"/>
      <c r="E538" s="512"/>
      <c r="F538" s="502"/>
      <c r="G538" s="503"/>
      <c r="H538" s="503"/>
      <c r="I538" s="504"/>
      <c r="J538" s="512"/>
      <c r="K538" s="514"/>
    </row>
    <row r="539" spans="1:11" s="519" customFormat="1" ht="29.25" customHeight="1">
      <c r="A539" s="520"/>
      <c r="B539" s="503"/>
      <c r="C539" s="502"/>
      <c r="D539" s="512"/>
      <c r="E539" s="512"/>
      <c r="F539" s="502"/>
      <c r="G539" s="503"/>
      <c r="H539" s="503"/>
      <c r="I539" s="504"/>
      <c r="J539" s="512"/>
      <c r="K539" s="514"/>
    </row>
    <row r="540" spans="1:11" s="519" customFormat="1" ht="29.25" customHeight="1">
      <c r="A540" s="520"/>
      <c r="B540" s="503"/>
      <c r="C540" s="502"/>
      <c r="D540" s="512"/>
      <c r="E540" s="512"/>
      <c r="F540" s="502"/>
      <c r="G540" s="503"/>
      <c r="H540" s="503"/>
      <c r="I540" s="504"/>
      <c r="J540" s="512"/>
      <c r="K540" s="514"/>
    </row>
    <row r="541" spans="1:11" s="519" customFormat="1" ht="29.25" customHeight="1">
      <c r="A541" s="520"/>
      <c r="B541" s="503"/>
      <c r="C541" s="502"/>
      <c r="D541" s="512"/>
      <c r="E541" s="512"/>
      <c r="F541" s="502"/>
      <c r="G541" s="503"/>
      <c r="H541" s="503"/>
      <c r="I541" s="504"/>
      <c r="J541" s="512"/>
      <c r="K541" s="514"/>
    </row>
    <row r="542" spans="1:11" s="519" customFormat="1" ht="29.25" customHeight="1">
      <c r="A542" s="520"/>
      <c r="B542" s="503"/>
      <c r="C542" s="502"/>
      <c r="D542" s="512"/>
      <c r="E542" s="512"/>
      <c r="F542" s="502"/>
      <c r="G542" s="503"/>
      <c r="H542" s="503"/>
      <c r="I542" s="504"/>
      <c r="J542" s="512"/>
      <c r="K542" s="514"/>
    </row>
    <row r="543" spans="1:11" s="519" customFormat="1" ht="29.25" customHeight="1">
      <c r="A543" s="520"/>
      <c r="B543" s="503"/>
      <c r="C543" s="503"/>
      <c r="D543" s="503"/>
      <c r="E543" s="503"/>
      <c r="F543" s="502"/>
      <c r="G543" s="502"/>
      <c r="H543" s="502"/>
      <c r="I543" s="502"/>
      <c r="J543" s="502"/>
      <c r="K543" s="511"/>
    </row>
    <row r="544" spans="1:11" s="519" customFormat="1" ht="29.25" customHeight="1">
      <c r="A544" s="520"/>
      <c r="B544" s="1036"/>
      <c r="C544" s="1036"/>
      <c r="D544" s="1036"/>
      <c r="E544" s="1036"/>
      <c r="F544" s="502"/>
      <c r="G544" s="1035"/>
      <c r="H544" s="1035"/>
      <c r="I544" s="1035"/>
      <c r="J544" s="1035"/>
      <c r="K544" s="521"/>
    </row>
    <row r="545" spans="1:11" s="519" customFormat="1" ht="29.25" customHeight="1">
      <c r="A545" s="520"/>
      <c r="B545" s="503"/>
      <c r="C545" s="502"/>
      <c r="D545" s="512"/>
      <c r="E545" s="512"/>
      <c r="F545" s="502"/>
      <c r="G545" s="503"/>
      <c r="H545" s="502"/>
      <c r="I545" s="512"/>
      <c r="J545" s="512"/>
      <c r="K545" s="514"/>
    </row>
    <row r="546" spans="1:11" s="519" customFormat="1" ht="29.25" customHeight="1">
      <c r="A546" s="520"/>
      <c r="B546" s="503"/>
      <c r="C546" s="502"/>
      <c r="D546" s="512"/>
      <c r="E546" s="512"/>
      <c r="F546" s="502"/>
      <c r="G546" s="503"/>
      <c r="H546" s="503"/>
      <c r="I546" s="504"/>
      <c r="J546" s="512"/>
      <c r="K546" s="514"/>
    </row>
    <row r="547" spans="1:11" s="519" customFormat="1" ht="29.25" customHeight="1">
      <c r="A547" s="520"/>
      <c r="B547" s="503"/>
      <c r="C547" s="502"/>
      <c r="D547" s="512"/>
      <c r="E547" s="512"/>
      <c r="F547" s="502"/>
      <c r="G547" s="503"/>
      <c r="H547" s="503"/>
      <c r="I547" s="504"/>
      <c r="J547" s="512"/>
      <c r="K547" s="514"/>
    </row>
    <row r="548" spans="1:11" s="519" customFormat="1" ht="29.25" customHeight="1">
      <c r="A548" s="520"/>
      <c r="B548" s="503"/>
      <c r="C548" s="502"/>
      <c r="D548" s="512"/>
      <c r="E548" s="512"/>
      <c r="F548" s="502"/>
      <c r="G548" s="503"/>
      <c r="H548" s="503"/>
      <c r="I548" s="504"/>
      <c r="J548" s="512"/>
      <c r="K548" s="514"/>
    </row>
    <row r="549" spans="1:11" s="519" customFormat="1" ht="29.25" customHeight="1">
      <c r="A549" s="520"/>
      <c r="B549" s="503"/>
      <c r="C549" s="502"/>
      <c r="D549" s="512"/>
      <c r="E549" s="512"/>
      <c r="F549" s="502"/>
      <c r="G549" s="503"/>
      <c r="H549" s="503"/>
      <c r="I549" s="504"/>
      <c r="J549" s="512"/>
      <c r="K549" s="514"/>
    </row>
    <row r="550" spans="1:11" s="519" customFormat="1" ht="29.25" customHeight="1">
      <c r="A550" s="520"/>
      <c r="B550" s="503"/>
      <c r="C550" s="502"/>
      <c r="D550" s="512"/>
      <c r="E550" s="512"/>
      <c r="F550" s="502"/>
      <c r="G550" s="503"/>
      <c r="H550" s="503"/>
      <c r="I550" s="504"/>
      <c r="J550" s="512"/>
      <c r="K550" s="514"/>
    </row>
    <row r="551" spans="1:11" s="519" customFormat="1" ht="29.25" customHeight="1">
      <c r="A551" s="520"/>
      <c r="B551" s="503"/>
      <c r="C551" s="502"/>
      <c r="D551" s="512"/>
      <c r="E551" s="512"/>
      <c r="F551" s="502"/>
      <c r="G551" s="503"/>
      <c r="H551" s="503"/>
      <c r="I551" s="504"/>
      <c r="J551" s="512"/>
      <c r="K551" s="514"/>
    </row>
    <row r="552" spans="1:11" s="519" customFormat="1" ht="29.25" customHeight="1">
      <c r="A552" s="520"/>
      <c r="B552" s="503"/>
      <c r="C552" s="502"/>
      <c r="D552" s="512"/>
      <c r="E552" s="512"/>
      <c r="F552" s="502"/>
      <c r="G552" s="503"/>
      <c r="H552" s="503"/>
      <c r="I552" s="504"/>
      <c r="J552" s="512"/>
      <c r="K552" s="514"/>
    </row>
    <row r="553" spans="1:11" s="519" customFormat="1" ht="29.25" customHeight="1">
      <c r="A553" s="520"/>
      <c r="B553" s="1022" t="str" cm="1">
        <f t="array" ref="B553">IFERROR(_xlfn.LET(_xlpm.a,_xlfn.CHOOSECOLS(DataCalcs!BO732:BR761,1,3,4), _xlpm.filtered,_xlfn.DROP(_xlfn._xlws.FILTER(_xlpm.a,INDEX(_xlpm.a,,2)&lt;&gt;"Not Declared"),32),
_xlpm.rowStrings,_xlfn.BYROW(_xlpm.filtered,_xlfn.LAMBDA(_xlpm.r,_xlfn.TEXTJOIN(" - ",,_xlpm.r))),ROWS(_xlpm.filtered)&amp;" Remaining athletes: "&amp; _xlfn.TEXTJOIN(", ",,_xlpm.rowStrings)),"")</f>
        <v/>
      </c>
      <c r="C553" s="1022"/>
      <c r="D553" s="1022"/>
      <c r="E553" s="1022"/>
      <c r="F553" s="1022"/>
      <c r="G553" s="1022"/>
      <c r="H553" s="1022"/>
      <c r="I553" s="1022"/>
      <c r="J553" s="1022"/>
      <c r="K553" s="511"/>
    </row>
    <row r="554" spans="1:11" s="519" customFormat="1" ht="29.25" customHeight="1" thickBot="1">
      <c r="A554" s="522"/>
      <c r="B554" s="1023"/>
      <c r="C554" s="1023"/>
      <c r="D554" s="1023"/>
      <c r="E554" s="1023"/>
      <c r="F554" s="1023"/>
      <c r="G554" s="1023"/>
      <c r="H554" s="1023"/>
      <c r="I554" s="1023"/>
      <c r="J554" s="1023"/>
      <c r="K554" s="518"/>
    </row>
    <row r="555" spans="1:11" ht="29.25" customHeight="1" thickBot="1">
      <c r="A555" s="498"/>
      <c r="D555" s="498"/>
      <c r="E555" s="498"/>
      <c r="H555" s="71"/>
      <c r="I555" s="71"/>
      <c r="J555" s="70"/>
      <c r="K555" s="63"/>
    </row>
    <row r="556" spans="1:11" ht="41" customHeight="1" thickBot="1">
      <c r="A556" s="1029" t="s">
        <v>383</v>
      </c>
      <c r="B556" s="1030"/>
      <c r="C556" s="1030"/>
      <c r="D556" s="1030"/>
      <c r="E556" s="1030"/>
      <c r="F556" s="1030"/>
      <c r="G556" s="1030"/>
      <c r="H556" s="1030"/>
      <c r="I556" s="1030"/>
      <c r="J556" s="1030"/>
      <c r="K556" s="1031"/>
    </row>
    <row r="557" spans="1:11" s="519" customFormat="1" ht="29.25" customHeight="1">
      <c r="A557" s="500"/>
      <c r="B557" s="501"/>
      <c r="C557" s="501"/>
      <c r="D557" s="501"/>
      <c r="E557" s="501"/>
      <c r="F557" s="501"/>
      <c r="G557" s="501"/>
      <c r="H557" s="501"/>
      <c r="I557" s="501"/>
      <c r="J557" s="501"/>
      <c r="K557" s="511"/>
    </row>
    <row r="558" spans="1:11" s="519" customFormat="1" ht="29.25" customHeight="1">
      <c r="A558" s="520"/>
      <c r="B558" s="1036"/>
      <c r="C558" s="1036"/>
      <c r="D558" s="1036"/>
      <c r="E558" s="1036"/>
      <c r="F558" s="502"/>
      <c r="G558" s="1036"/>
      <c r="H558" s="1036"/>
      <c r="I558" s="1036"/>
      <c r="J558" s="1036"/>
      <c r="K558" s="521"/>
    </row>
    <row r="559" spans="1:11" s="519" customFormat="1" ht="29.25" customHeight="1">
      <c r="A559" s="520"/>
      <c r="B559" s="503"/>
      <c r="C559" s="503"/>
      <c r="D559" s="504"/>
      <c r="E559" s="504"/>
      <c r="F559" s="502"/>
      <c r="G559" s="503"/>
      <c r="H559" s="503"/>
      <c r="I559" s="504"/>
      <c r="J559" s="504"/>
      <c r="K559" s="507"/>
    </row>
    <row r="560" spans="1:11" s="519" customFormat="1" ht="29.25" customHeight="1">
      <c r="A560" s="520"/>
      <c r="B560" s="503"/>
      <c r="C560" s="503"/>
      <c r="D560" s="504"/>
      <c r="E560" s="504"/>
      <c r="F560" s="502"/>
      <c r="G560" s="503"/>
      <c r="H560" s="503"/>
      <c r="I560" s="504"/>
      <c r="J560" s="504"/>
      <c r="K560" s="507"/>
    </row>
    <row r="561" spans="1:11" s="519" customFormat="1" ht="29.25" customHeight="1">
      <c r="A561" s="520"/>
      <c r="B561" s="503"/>
      <c r="C561" s="503"/>
      <c r="D561" s="504"/>
      <c r="E561" s="504"/>
      <c r="F561" s="502"/>
      <c r="G561" s="503"/>
      <c r="H561" s="503"/>
      <c r="I561" s="504"/>
      <c r="J561" s="504"/>
      <c r="K561" s="507"/>
    </row>
    <row r="562" spans="1:11" s="519" customFormat="1" ht="29.25" customHeight="1">
      <c r="A562" s="520"/>
      <c r="B562" s="503"/>
      <c r="C562" s="503"/>
      <c r="D562" s="504"/>
      <c r="E562" s="504"/>
      <c r="F562" s="502"/>
      <c r="G562" s="503"/>
      <c r="H562" s="503"/>
      <c r="I562" s="504"/>
      <c r="J562" s="504"/>
      <c r="K562" s="507"/>
    </row>
    <row r="563" spans="1:11" s="519" customFormat="1" ht="29.25" customHeight="1">
      <c r="A563" s="520"/>
      <c r="B563" s="503"/>
      <c r="C563" s="503"/>
      <c r="D563" s="504"/>
      <c r="E563" s="504"/>
      <c r="F563" s="502"/>
      <c r="G563" s="503"/>
      <c r="H563" s="503"/>
      <c r="I563" s="504"/>
      <c r="J563" s="504"/>
      <c r="K563" s="507"/>
    </row>
    <row r="564" spans="1:11" s="519" customFormat="1" ht="29.25" customHeight="1">
      <c r="A564" s="520"/>
      <c r="B564" s="503"/>
      <c r="C564" s="503"/>
      <c r="D564" s="504"/>
      <c r="E564" s="504"/>
      <c r="F564" s="502"/>
      <c r="G564" s="503"/>
      <c r="H564" s="503"/>
      <c r="I564" s="504"/>
      <c r="J564" s="504"/>
      <c r="K564" s="507"/>
    </row>
    <row r="565" spans="1:11" s="519" customFormat="1" ht="29.25" customHeight="1">
      <c r="A565" s="520"/>
      <c r="B565" s="503"/>
      <c r="C565" s="503"/>
      <c r="D565" s="504"/>
      <c r="E565" s="504"/>
      <c r="F565" s="502"/>
      <c r="G565" s="503"/>
      <c r="H565" s="503"/>
      <c r="I565" s="504"/>
      <c r="J565" s="504"/>
      <c r="K565" s="507"/>
    </row>
    <row r="566" spans="1:11" s="519" customFormat="1" ht="29.25" customHeight="1">
      <c r="A566" s="520"/>
      <c r="B566" s="503"/>
      <c r="C566" s="503"/>
      <c r="D566" s="504"/>
      <c r="E566" s="504"/>
      <c r="F566" s="502"/>
      <c r="G566" s="503"/>
      <c r="H566" s="503"/>
      <c r="I566" s="504"/>
      <c r="J566" s="504"/>
      <c r="K566" s="507"/>
    </row>
    <row r="567" spans="1:11" s="519" customFormat="1" ht="29.25" customHeight="1">
      <c r="A567" s="520"/>
      <c r="B567" s="503"/>
      <c r="C567" s="503"/>
      <c r="D567" s="503"/>
      <c r="E567" s="503"/>
      <c r="F567" s="502"/>
      <c r="G567" s="502"/>
      <c r="H567" s="502"/>
      <c r="I567" s="502"/>
      <c r="J567" s="502"/>
      <c r="K567" s="511"/>
    </row>
    <row r="568" spans="1:11" s="519" customFormat="1" ht="29.25" customHeight="1">
      <c r="A568" s="520"/>
      <c r="B568" s="1036"/>
      <c r="C568" s="1036"/>
      <c r="D568" s="1036"/>
      <c r="E568" s="1036"/>
      <c r="F568" s="502"/>
      <c r="G568" s="1036"/>
      <c r="H568" s="1036"/>
      <c r="I568" s="1036"/>
      <c r="J568" s="1036"/>
      <c r="K568" s="521"/>
    </row>
    <row r="569" spans="1:11" s="519" customFormat="1" ht="29.25" customHeight="1">
      <c r="A569" s="520"/>
      <c r="B569" s="503"/>
      <c r="C569" s="523"/>
      <c r="D569" s="512"/>
      <c r="E569" s="512"/>
      <c r="F569" s="502"/>
      <c r="G569" s="503"/>
      <c r="H569" s="502"/>
      <c r="I569" s="512"/>
      <c r="J569" s="512"/>
      <c r="K569" s="514"/>
    </row>
    <row r="570" spans="1:11" s="519" customFormat="1" ht="29.25" customHeight="1">
      <c r="A570" s="520"/>
      <c r="B570" s="503"/>
      <c r="C570" s="502"/>
      <c r="D570" s="512"/>
      <c r="E570" s="512"/>
      <c r="F570" s="502"/>
      <c r="G570" s="503"/>
      <c r="H570" s="503"/>
      <c r="I570" s="504"/>
      <c r="J570" s="512"/>
      <c r="K570" s="514"/>
    </row>
    <row r="571" spans="1:11" s="519" customFormat="1" ht="29.25" customHeight="1">
      <c r="A571" s="520"/>
      <c r="B571" s="503"/>
      <c r="C571" s="502"/>
      <c r="D571" s="512"/>
      <c r="E571" s="512"/>
      <c r="F571" s="502"/>
      <c r="G571" s="503"/>
      <c r="H571" s="503"/>
      <c r="I571" s="504"/>
      <c r="J571" s="512"/>
      <c r="K571" s="514"/>
    </row>
    <row r="572" spans="1:11" s="519" customFormat="1" ht="29.25" customHeight="1">
      <c r="A572" s="520"/>
      <c r="B572" s="503"/>
      <c r="C572" s="502"/>
      <c r="D572" s="512"/>
      <c r="E572" s="512"/>
      <c r="F572" s="502"/>
      <c r="G572" s="503"/>
      <c r="H572" s="503"/>
      <c r="I572" s="504"/>
      <c r="J572" s="512"/>
      <c r="K572" s="514"/>
    </row>
    <row r="573" spans="1:11" s="519" customFormat="1" ht="29.25" customHeight="1">
      <c r="A573" s="520"/>
      <c r="B573" s="503"/>
      <c r="C573" s="502"/>
      <c r="D573" s="512"/>
      <c r="E573" s="512"/>
      <c r="F573" s="502"/>
      <c r="G573" s="503"/>
      <c r="H573" s="503"/>
      <c r="I573" s="504"/>
      <c r="J573" s="512"/>
      <c r="K573" s="514"/>
    </row>
    <row r="574" spans="1:11" s="519" customFormat="1" ht="29.25" customHeight="1">
      <c r="A574" s="520"/>
      <c r="B574" s="503"/>
      <c r="C574" s="502"/>
      <c r="D574" s="512"/>
      <c r="E574" s="512"/>
      <c r="F574" s="502"/>
      <c r="G574" s="503"/>
      <c r="H574" s="503"/>
      <c r="I574" s="504"/>
      <c r="J574" s="512"/>
      <c r="K574" s="514"/>
    </row>
    <row r="575" spans="1:11" s="519" customFormat="1" ht="29.25" customHeight="1">
      <c r="A575" s="520"/>
      <c r="B575" s="503"/>
      <c r="C575" s="502"/>
      <c r="D575" s="512"/>
      <c r="E575" s="512"/>
      <c r="F575" s="502"/>
      <c r="G575" s="503"/>
      <c r="H575" s="503"/>
      <c r="I575" s="504"/>
      <c r="J575" s="512"/>
      <c r="K575" s="514"/>
    </row>
    <row r="576" spans="1:11" s="519" customFormat="1" ht="29.25" customHeight="1">
      <c r="A576" s="520"/>
      <c r="B576" s="503"/>
      <c r="C576" s="502"/>
      <c r="D576" s="512"/>
      <c r="E576" s="512"/>
      <c r="F576" s="502"/>
      <c r="G576" s="503"/>
      <c r="H576" s="503"/>
      <c r="I576" s="504"/>
      <c r="J576" s="512"/>
      <c r="K576" s="514"/>
    </row>
    <row r="577" spans="1:11" s="519" customFormat="1" ht="29.25" customHeight="1">
      <c r="A577" s="520"/>
      <c r="B577" s="503"/>
      <c r="C577" s="503"/>
      <c r="D577" s="503"/>
      <c r="E577" s="503"/>
      <c r="F577" s="502"/>
      <c r="G577" s="502"/>
      <c r="H577" s="502"/>
      <c r="I577" s="502"/>
      <c r="J577" s="502"/>
      <c r="K577" s="511"/>
    </row>
    <row r="578" spans="1:11" s="519" customFormat="1" ht="29.25" customHeight="1">
      <c r="A578" s="520"/>
      <c r="B578" s="1036"/>
      <c r="C578" s="1036"/>
      <c r="D578" s="1036"/>
      <c r="E578" s="1036"/>
      <c r="F578" s="502"/>
      <c r="G578" s="1035"/>
      <c r="H578" s="1035"/>
      <c r="I578" s="1035"/>
      <c r="J578" s="1035"/>
      <c r="K578" s="521"/>
    </row>
    <row r="579" spans="1:11" s="519" customFormat="1" ht="29.25" customHeight="1">
      <c r="A579" s="520"/>
      <c r="B579" s="503"/>
      <c r="C579" s="502"/>
      <c r="D579" s="512"/>
      <c r="E579" s="512"/>
      <c r="F579" s="502"/>
      <c r="G579" s="503"/>
      <c r="H579" s="502"/>
      <c r="I579" s="512"/>
      <c r="J579" s="512"/>
      <c r="K579" s="514"/>
    </row>
    <row r="580" spans="1:11" s="519" customFormat="1" ht="29.25" customHeight="1">
      <c r="A580" s="520"/>
      <c r="B580" s="503"/>
      <c r="C580" s="502"/>
      <c r="D580" s="512"/>
      <c r="E580" s="512"/>
      <c r="F580" s="502"/>
      <c r="G580" s="503"/>
      <c r="H580" s="503"/>
      <c r="I580" s="504"/>
      <c r="J580" s="512"/>
      <c r="K580" s="514"/>
    </row>
    <row r="581" spans="1:11" s="519" customFormat="1" ht="29.25" customHeight="1">
      <c r="A581" s="520"/>
      <c r="B581" s="503"/>
      <c r="C581" s="502"/>
      <c r="D581" s="512"/>
      <c r="E581" s="512"/>
      <c r="F581" s="502"/>
      <c r="G581" s="503"/>
      <c r="H581" s="503"/>
      <c r="I581" s="504"/>
      <c r="J581" s="512"/>
      <c r="K581" s="514"/>
    </row>
    <row r="582" spans="1:11" s="519" customFormat="1" ht="29.25" customHeight="1">
      <c r="A582" s="520"/>
      <c r="B582" s="503"/>
      <c r="C582" s="502"/>
      <c r="D582" s="512"/>
      <c r="E582" s="512"/>
      <c r="F582" s="502"/>
      <c r="G582" s="503"/>
      <c r="H582" s="503"/>
      <c r="I582" s="504"/>
      <c r="J582" s="512"/>
      <c r="K582" s="514"/>
    </row>
    <row r="583" spans="1:11" s="519" customFormat="1" ht="29.25" customHeight="1">
      <c r="A583" s="520"/>
      <c r="B583" s="503"/>
      <c r="C583" s="502"/>
      <c r="D583" s="512"/>
      <c r="E583" s="512"/>
      <c r="F583" s="502"/>
      <c r="G583" s="503"/>
      <c r="H583" s="503"/>
      <c r="I583" s="504"/>
      <c r="J583" s="512"/>
      <c r="K583" s="514"/>
    </row>
    <row r="584" spans="1:11" s="519" customFormat="1" ht="29.25" customHeight="1">
      <c r="A584" s="520"/>
      <c r="B584" s="503"/>
      <c r="C584" s="502"/>
      <c r="D584" s="512"/>
      <c r="E584" s="512"/>
      <c r="F584" s="502"/>
      <c r="G584" s="503"/>
      <c r="H584" s="503"/>
      <c r="I584" s="504"/>
      <c r="J584" s="512"/>
      <c r="K584" s="514"/>
    </row>
    <row r="585" spans="1:11" s="519" customFormat="1" ht="29.25" customHeight="1">
      <c r="A585" s="520"/>
      <c r="B585" s="503"/>
      <c r="C585" s="502"/>
      <c r="D585" s="512"/>
      <c r="E585" s="512"/>
      <c r="F585" s="502"/>
      <c r="G585" s="503"/>
      <c r="H585" s="503"/>
      <c r="I585" s="504"/>
      <c r="J585" s="512"/>
      <c r="K585" s="514"/>
    </row>
    <row r="586" spans="1:11" s="519" customFormat="1" ht="29.25" customHeight="1">
      <c r="A586" s="520"/>
      <c r="B586" s="503"/>
      <c r="C586" s="502"/>
      <c r="D586" s="512"/>
      <c r="E586" s="512"/>
      <c r="F586" s="502"/>
      <c r="G586" s="503"/>
      <c r="H586" s="503"/>
      <c r="I586" s="504"/>
      <c r="J586" s="512"/>
      <c r="K586" s="514"/>
    </row>
    <row r="587" spans="1:11" s="519" customFormat="1" ht="29.25" customHeight="1">
      <c r="A587" s="520"/>
      <c r="B587" s="1022" t="str" cm="1">
        <f t="array" ref="B587">IFERROR(_xlfn.LET(_xlpm.a,_xlfn.CHOOSECOLS(DataCalcs!BO766:BR795,1,3,4), _xlpm.filtered,_xlfn.DROP(_xlfn._xlws.FILTER(_xlpm.a,INDEX(_xlpm.a,,2)&lt;&gt;"Not Declared"),32),
_xlpm.rowStrings,_xlfn.BYROW(_xlpm.filtered,_xlfn.LAMBDA(_xlpm.r,_xlfn.TEXTJOIN(" - ",,_xlpm.r))),ROWS(_xlpm.filtered)&amp;" Remaining athletes: "&amp; _xlfn.TEXTJOIN(", ",,_xlpm.rowStrings)),"")</f>
        <v/>
      </c>
      <c r="C587" s="1022"/>
      <c r="D587" s="1022"/>
      <c r="E587" s="1022"/>
      <c r="F587" s="1022"/>
      <c r="G587" s="1022"/>
      <c r="H587" s="1022"/>
      <c r="I587" s="1022"/>
      <c r="J587" s="1022"/>
      <c r="K587" s="511"/>
    </row>
    <row r="588" spans="1:11" s="519" customFormat="1" ht="29.25" customHeight="1" thickBot="1">
      <c r="A588" s="522"/>
      <c r="B588" s="1023"/>
      <c r="C588" s="1023"/>
      <c r="D588" s="1023"/>
      <c r="E588" s="1023"/>
      <c r="F588" s="1023"/>
      <c r="G588" s="1023"/>
      <c r="H588" s="1023"/>
      <c r="I588" s="1023"/>
      <c r="J588" s="1023"/>
      <c r="K588" s="518"/>
    </row>
    <row r="589" spans="1:11" s="519" customFormat="1" ht="29.25" customHeight="1">
      <c r="B589" s="725"/>
      <c r="C589" s="725"/>
      <c r="D589" s="725"/>
      <c r="E589" s="725"/>
      <c r="F589" s="725"/>
      <c r="G589" s="725"/>
      <c r="H589" s="725"/>
      <c r="I589" s="725"/>
      <c r="J589" s="725"/>
      <c r="K589" s="502"/>
    </row>
    <row r="590" spans="1:11" s="519" customFormat="1" ht="29.25" customHeight="1">
      <c r="B590" s="725"/>
      <c r="C590" s="725"/>
      <c r="D590" s="725"/>
      <c r="E590" s="725"/>
      <c r="F590" s="725"/>
      <c r="G590" s="725"/>
      <c r="H590" s="725"/>
      <c r="I590" s="725"/>
      <c r="J590" s="725"/>
      <c r="K590" s="502"/>
    </row>
    <row r="591" spans="1:11" s="519" customFormat="1" ht="29.25" customHeight="1">
      <c r="B591" s="725"/>
      <c r="C591" s="725"/>
      <c r="D591" s="725"/>
      <c r="E591" s="725"/>
      <c r="F591" s="725"/>
      <c r="G591" s="725"/>
      <c r="H591" s="725"/>
      <c r="I591" s="725"/>
      <c r="J591" s="725"/>
      <c r="K591" s="502"/>
    </row>
    <row r="592" spans="1:11" ht="29.25" customHeight="1">
      <c r="A592" s="498"/>
      <c r="D592" s="498"/>
      <c r="E592" s="498"/>
      <c r="H592" s="71"/>
      <c r="I592" s="71"/>
      <c r="J592" s="70"/>
      <c r="K592" s="63"/>
    </row>
    <row r="593" spans="1:11" ht="51" customHeight="1">
      <c r="A593" s="1027" t="str">
        <f>$A$815</f>
        <v>Oxfordshire Track and Field League 2026</v>
      </c>
      <c r="B593" s="1027"/>
      <c r="C593" s="1027"/>
      <c r="D593" s="1027"/>
      <c r="E593" s="1027"/>
      <c r="F593" s="1027"/>
      <c r="G593" s="1027"/>
      <c r="H593" s="1027"/>
      <c r="I593" s="1027"/>
      <c r="J593" s="1027"/>
      <c r="K593" s="1027"/>
    </row>
    <row r="594" spans="1:11" ht="34" customHeight="1">
      <c r="A594" s="1028" t="str">
        <f>$A$2</f>
        <v>Date: 06 September 2026         Venue: Tilsley</v>
      </c>
      <c r="B594" s="1028"/>
      <c r="C594" s="1028"/>
      <c r="D594" s="1028"/>
      <c r="E594" s="1028"/>
      <c r="F594" s="1028"/>
      <c r="G594" s="1028"/>
      <c r="H594" s="1028"/>
      <c r="I594" s="1028"/>
      <c r="J594" s="1028"/>
      <c r="K594" s="1028"/>
    </row>
    <row r="595" spans="1:11" ht="34" customHeight="1" thickBot="1">
      <c r="A595" s="721"/>
      <c r="B595" s="721"/>
      <c r="C595" s="721"/>
      <c r="D595" s="721"/>
      <c r="E595" s="721"/>
      <c r="F595" s="721"/>
      <c r="G595" s="721"/>
      <c r="H595" s="721"/>
      <c r="I595" s="721"/>
      <c r="J595" s="721"/>
      <c r="K595" s="721"/>
    </row>
    <row r="596" spans="1:11" ht="40" customHeight="1" thickBot="1">
      <c r="A596" s="1029" t="str">
        <f>"  "&amp; TEXT(DataTables!$Q$26, "hh:mm") &amp; " - U16 Boys - " &amp; DataTables!$B$26 &amp; "  " &amp; DataTables!$P$26 &amp; " athletes  Record: " &amp; TEXT(DataTables!$N$26, "0.00")</f>
        <v xml:space="preserve">  12:15 - U16 Boys - 100m  0 athletes  Record: 11.00</v>
      </c>
      <c r="B596" s="1030"/>
      <c r="C596" s="1030"/>
      <c r="D596" s="1030"/>
      <c r="E596" s="1030"/>
      <c r="F596" s="1030"/>
      <c r="G596" s="1030"/>
      <c r="H596" s="1030"/>
      <c r="I596" s="1030"/>
      <c r="J596" s="1030"/>
      <c r="K596" s="1031"/>
    </row>
    <row r="597" spans="1:11" s="519" customFormat="1" ht="29.25" customHeight="1">
      <c r="A597" s="500"/>
      <c r="B597" s="501"/>
      <c r="C597" s="501"/>
      <c r="D597" s="501"/>
      <c r="E597" s="501"/>
      <c r="F597" s="501"/>
      <c r="G597" s="501"/>
      <c r="H597" s="501"/>
      <c r="I597" s="501"/>
      <c r="J597" s="501"/>
      <c r="K597" s="511"/>
    </row>
    <row r="598" spans="1:11" s="519" customFormat="1" ht="29.25" customHeight="1">
      <c r="A598" s="520"/>
      <c r="B598" s="1024" t="s">
        <v>324</v>
      </c>
      <c r="C598" s="1025"/>
      <c r="D598" s="1025"/>
      <c r="E598" s="1026"/>
      <c r="F598" s="502"/>
      <c r="G598" s="1024" t="s">
        <v>325</v>
      </c>
      <c r="H598" s="1025"/>
      <c r="I598" s="1025"/>
      <c r="J598" s="1026"/>
      <c r="K598" s="521"/>
    </row>
    <row r="599" spans="1:11" s="519" customFormat="1" ht="29.25" customHeight="1">
      <c r="A599" s="520"/>
      <c r="B599" s="506">
        <v>1</v>
      </c>
      <c r="C599" s="503" t="str" cm="1">
        <f t="array" ref="C599:E606">_xlfn.LET(_xlpm.a,_xlfn.ANCHORARRAY(DataCalcs!AJ84),_xlfn._xlws.FILTER(_xlpm.a,NOT(ISNA(_xlfn.CHOOSECOLS(_xlpm.a,1)))))</f>
        <v>R</v>
      </c>
      <c r="D599" s="504" t="str">
        <v>Not Declared</v>
      </c>
      <c r="E599" s="505" t="str">
        <v>Radley AC</v>
      </c>
      <c r="F599" s="502"/>
      <c r="G599" s="506">
        <v>1</v>
      </c>
      <c r="H599" s="503" t="str" cm="1">
        <f t="array" ref="H599:J606">_xlfn.LET(_xlpm.a,_xlfn.ANCHORARRAY(DataCalcs!AJ92),_xlfn._xlws.FILTER(_xlpm.a,NOT(ISNA(_xlfn.CHOOSECOLS(_xlpm.a,1)))))</f>
        <v>RR</v>
      </c>
      <c r="I599" s="504" t="str">
        <v>Not Declared</v>
      </c>
      <c r="J599" s="505" t="str">
        <v>Radley AC</v>
      </c>
      <c r="K599" s="507"/>
    </row>
    <row r="600" spans="1:11" s="519" customFormat="1" ht="29.25" customHeight="1">
      <c r="A600" s="520"/>
      <c r="B600" s="506">
        <v>2</v>
      </c>
      <c r="C600" s="503" t="str">
        <v>A</v>
      </c>
      <c r="D600" s="504" t="str">
        <v>Not Declared</v>
      </c>
      <c r="E600" s="505" t="str">
        <v>Abingdon AC</v>
      </c>
      <c r="F600" s="502"/>
      <c r="G600" s="506">
        <v>2</v>
      </c>
      <c r="H600" s="503" t="str">
        <v>AA</v>
      </c>
      <c r="I600" s="504" t="str">
        <v>Not Declared</v>
      </c>
      <c r="J600" s="505" t="str">
        <v>Abingdon AC</v>
      </c>
      <c r="K600" s="507"/>
    </row>
    <row r="601" spans="1:11" s="519" customFormat="1" ht="29.25" customHeight="1">
      <c r="A601" s="520"/>
      <c r="B601" s="506">
        <v>3</v>
      </c>
      <c r="C601" s="503" t="str">
        <v>O</v>
      </c>
      <c r="D601" s="504" t="str">
        <v>Not Declared</v>
      </c>
      <c r="E601" s="505" t="str">
        <v>Oxford City AC</v>
      </c>
      <c r="F601" s="502"/>
      <c r="G601" s="506">
        <v>3</v>
      </c>
      <c r="H601" s="503" t="str">
        <v>OO</v>
      </c>
      <c r="I601" s="504" t="str">
        <v>Not Declared</v>
      </c>
      <c r="J601" s="505" t="str">
        <v>Oxford City AC</v>
      </c>
      <c r="K601" s="507"/>
    </row>
    <row r="602" spans="1:11" s="519" customFormat="1" ht="29.25" customHeight="1">
      <c r="A602" s="520"/>
      <c r="B602" s="506">
        <v>4</v>
      </c>
      <c r="C602" s="503" t="str">
        <v>N</v>
      </c>
      <c r="D602" s="504" t="str">
        <v>Not Declared</v>
      </c>
      <c r="E602" s="505" t="str">
        <v>Banbury Harriers AC</v>
      </c>
      <c r="F602" s="502"/>
      <c r="G602" s="506">
        <v>4</v>
      </c>
      <c r="H602" s="503" t="str">
        <v>NN</v>
      </c>
      <c r="I602" s="504" t="str">
        <v>Not Declared</v>
      </c>
      <c r="J602" s="505" t="str">
        <v>Banbury Harriers AC</v>
      </c>
      <c r="K602" s="507"/>
    </row>
    <row r="603" spans="1:11" s="519" customFormat="1" ht="29.25" customHeight="1">
      <c r="A603" s="520"/>
      <c r="B603" s="506">
        <v>5</v>
      </c>
      <c r="C603" s="503" t="str">
        <v>W</v>
      </c>
      <c r="D603" s="504" t="str">
        <v>Not Declared</v>
      </c>
      <c r="E603" s="505" t="str">
        <v>Witney Road Runners</v>
      </c>
      <c r="F603" s="502"/>
      <c r="G603" s="506">
        <v>5</v>
      </c>
      <c r="H603" s="503" t="str">
        <v>WW</v>
      </c>
      <c r="I603" s="504" t="str">
        <v>Not Declared</v>
      </c>
      <c r="J603" s="505" t="str">
        <v>Witney Road Runners</v>
      </c>
      <c r="K603" s="507"/>
    </row>
    <row r="604" spans="1:11" s="519" customFormat="1" ht="29.25" customHeight="1">
      <c r="A604" s="520"/>
      <c r="B604" s="506">
        <v>6</v>
      </c>
      <c r="C604" s="503" t="str">
        <v>H</v>
      </c>
      <c r="D604" s="504" t="str">
        <v>Not Declared</v>
      </c>
      <c r="E604" s="505" t="str">
        <v>White Horse Harriers</v>
      </c>
      <c r="F604" s="502"/>
      <c r="G604" s="506">
        <v>6</v>
      </c>
      <c r="H604" s="503" t="str">
        <v>HH</v>
      </c>
      <c r="I604" s="504" t="str">
        <v>Not Declared</v>
      </c>
      <c r="J604" s="505" t="str">
        <v>White Horse Harriers</v>
      </c>
      <c r="K604" s="507"/>
    </row>
    <row r="605" spans="1:11" s="519" customFormat="1" ht="29.25" customHeight="1">
      <c r="A605" s="520"/>
      <c r="B605" s="506">
        <v>7</v>
      </c>
      <c r="C605" s="503" t="str">
        <v>B</v>
      </c>
      <c r="D605" s="504" t="str">
        <v>Not Declared</v>
      </c>
      <c r="E605" s="505" t="str">
        <v>Bicester AC</v>
      </c>
      <c r="F605" s="502"/>
      <c r="G605" s="506">
        <v>7</v>
      </c>
      <c r="H605" s="503" t="str">
        <v>BB</v>
      </c>
      <c r="I605" s="504" t="str">
        <v>Not Declared</v>
      </c>
      <c r="J605" s="505" t="str">
        <v>Bicester AC</v>
      </c>
      <c r="K605" s="507"/>
    </row>
    <row r="606" spans="1:11" s="519" customFormat="1" ht="29.25" customHeight="1">
      <c r="A606" s="520"/>
      <c r="B606" s="510">
        <v>8</v>
      </c>
      <c r="C606" s="196" t="str">
        <v>X</v>
      </c>
      <c r="D606" s="508" t="str">
        <v>Not Declared</v>
      </c>
      <c r="E606" s="509" t="str">
        <v>Team Kennet</v>
      </c>
      <c r="F606" s="502"/>
      <c r="G606" s="510">
        <v>8</v>
      </c>
      <c r="H606" s="196" t="str">
        <v>XX</v>
      </c>
      <c r="I606" s="508" t="str">
        <v>Not Declared</v>
      </c>
      <c r="J606" s="509" t="str">
        <v>Team Kennet</v>
      </c>
      <c r="K606" s="507"/>
    </row>
    <row r="607" spans="1:11" s="519" customFormat="1" ht="29.25" customHeight="1">
      <c r="A607" s="520"/>
      <c r="B607" s="503"/>
      <c r="C607" s="503"/>
      <c r="D607" s="503"/>
      <c r="E607" s="503"/>
      <c r="F607" s="502"/>
      <c r="G607" s="502"/>
      <c r="H607" s="502"/>
      <c r="I607" s="502"/>
      <c r="J607" s="502"/>
      <c r="K607" s="511"/>
    </row>
    <row r="608" spans="1:11" s="519" customFormat="1" ht="29.25" customHeight="1">
      <c r="A608" s="520"/>
      <c r="B608" s="1024" t="s">
        <v>376</v>
      </c>
      <c r="C608" s="1025"/>
      <c r="D608" s="1025"/>
      <c r="E608" s="1026"/>
      <c r="F608" s="502"/>
      <c r="G608" s="1024" t="s">
        <v>377</v>
      </c>
      <c r="H608" s="1025"/>
      <c r="I608" s="1025"/>
      <c r="J608" s="1026"/>
      <c r="K608" s="521"/>
    </row>
    <row r="609" spans="1:11" s="519" customFormat="1" ht="29.25" customHeight="1">
      <c r="A609" s="520"/>
      <c r="B609" s="506">
        <v>1</v>
      </c>
      <c r="C609" s="502" t="str" cm="1">
        <f t="array" ref="C609:E609">_xlfn.LET(_xlpm.error, _xlfn.HSTACK("","No athletes",""),_xlpm.result, IFERROR(_xlfn.TAKE(_xlfn.DROP(_xlfn.LET(_xlpm.a,_xlfn.CHOOSECOLS(DataCalcs!AI100:AL137,1,3,4),_xlfn._xlws.FILTER(_xlpm.a,_xlfn.CHOOSECOLS(_xlpm.a,2)&lt;&gt;"Not Declared","")),0),8),_xlpm.error), IF(_xlpm.result=_xlfn.HSTACK("","",""), _xlpm.error, _xlpm.result))</f>
        <v/>
      </c>
      <c r="D609" s="512" t="str">
        <v>No athletes</v>
      </c>
      <c r="E609" s="513" t="str">
        <v/>
      </c>
      <c r="F609" s="502"/>
      <c r="G609" s="506">
        <v>1</v>
      </c>
      <c r="H609" s="502" t="str" cm="1">
        <f t="array" ref="H609:J609">_xlfn.LET(_xlpm.error, _xlfn.HSTACK("","No athletes",""),_xlpm.result, IFERROR(_xlfn.TAKE(_xlfn.DROP(_xlfn.LET(_xlpm.a,_xlfn.CHOOSECOLS(DataCalcs!AI100:AL137,1,3,4),_xlfn._xlws.FILTER(_xlpm.a,_xlfn.CHOOSECOLS(_xlpm.a,2)&lt;&gt;"Not Declared","")),8),8),_xlpm.error), IF(_xlpm.result=_xlfn.HSTACK("","",""), _xlpm.error, _xlpm.result))</f>
        <v/>
      </c>
      <c r="I609" s="512" t="str">
        <v>No athletes</v>
      </c>
      <c r="J609" s="513" t="str">
        <v/>
      </c>
      <c r="K609" s="514"/>
    </row>
    <row r="610" spans="1:11" s="519" customFormat="1" ht="29.25" customHeight="1">
      <c r="A610" s="520"/>
      <c r="B610" s="506">
        <v>2</v>
      </c>
      <c r="C610" s="502"/>
      <c r="D610" s="512"/>
      <c r="E610" s="513"/>
      <c r="F610" s="502"/>
      <c r="G610" s="506">
        <v>2</v>
      </c>
      <c r="H610" s="503"/>
      <c r="I610" s="504"/>
      <c r="J610" s="513"/>
      <c r="K610" s="514"/>
    </row>
    <row r="611" spans="1:11" s="519" customFormat="1" ht="29.25" customHeight="1">
      <c r="A611" s="520"/>
      <c r="B611" s="506">
        <v>3</v>
      </c>
      <c r="C611" s="502"/>
      <c r="D611" s="512"/>
      <c r="E611" s="513"/>
      <c r="F611" s="502"/>
      <c r="G611" s="506">
        <v>3</v>
      </c>
      <c r="H611" s="503"/>
      <c r="I611" s="504"/>
      <c r="J611" s="513"/>
      <c r="K611" s="514"/>
    </row>
    <row r="612" spans="1:11" s="519" customFormat="1" ht="29.25" customHeight="1">
      <c r="A612" s="520"/>
      <c r="B612" s="506">
        <v>4</v>
      </c>
      <c r="C612" s="502"/>
      <c r="D612" s="512"/>
      <c r="E612" s="513"/>
      <c r="F612" s="502"/>
      <c r="G612" s="506">
        <v>4</v>
      </c>
      <c r="H612" s="503"/>
      <c r="I612" s="504"/>
      <c r="J612" s="513"/>
      <c r="K612" s="514"/>
    </row>
    <row r="613" spans="1:11" s="519" customFormat="1" ht="29.25" customHeight="1">
      <c r="A613" s="520"/>
      <c r="B613" s="506">
        <v>5</v>
      </c>
      <c r="C613" s="502"/>
      <c r="D613" s="512"/>
      <c r="E613" s="513"/>
      <c r="F613" s="502"/>
      <c r="G613" s="506">
        <v>5</v>
      </c>
      <c r="H613" s="503"/>
      <c r="I613" s="504"/>
      <c r="J613" s="513"/>
      <c r="K613" s="514"/>
    </row>
    <row r="614" spans="1:11" s="519" customFormat="1" ht="29.25" customHeight="1">
      <c r="A614" s="520"/>
      <c r="B614" s="506">
        <v>6</v>
      </c>
      <c r="C614" s="502"/>
      <c r="D614" s="512"/>
      <c r="E614" s="513"/>
      <c r="F614" s="502"/>
      <c r="G614" s="506">
        <v>6</v>
      </c>
      <c r="H614" s="503"/>
      <c r="I614" s="504"/>
      <c r="J614" s="513"/>
      <c r="K614" s="514"/>
    </row>
    <row r="615" spans="1:11" s="519" customFormat="1" ht="29.25" customHeight="1">
      <c r="A615" s="520"/>
      <c r="B615" s="506">
        <v>7</v>
      </c>
      <c r="C615" s="502"/>
      <c r="D615" s="512"/>
      <c r="E615" s="513"/>
      <c r="F615" s="502"/>
      <c r="G615" s="506">
        <v>7</v>
      </c>
      <c r="H615" s="503"/>
      <c r="I615" s="504"/>
      <c r="J615" s="513"/>
      <c r="K615" s="514"/>
    </row>
    <row r="616" spans="1:11" s="519" customFormat="1" ht="29.25" customHeight="1">
      <c r="A616" s="520"/>
      <c r="B616" s="510">
        <v>8</v>
      </c>
      <c r="C616" s="515"/>
      <c r="D616" s="516"/>
      <c r="E616" s="517"/>
      <c r="F616" s="502"/>
      <c r="G616" s="510">
        <v>8</v>
      </c>
      <c r="H616" s="196"/>
      <c r="I616" s="508"/>
      <c r="J616" s="517"/>
      <c r="K616" s="514"/>
    </row>
    <row r="617" spans="1:11" s="519" customFormat="1" ht="29.25" customHeight="1">
      <c r="A617" s="520"/>
      <c r="B617" s="503"/>
      <c r="C617" s="503"/>
      <c r="D617" s="503"/>
      <c r="E617" s="503"/>
      <c r="F617" s="502"/>
      <c r="G617" s="502"/>
      <c r="H617" s="502"/>
      <c r="I617" s="502"/>
      <c r="J617" s="502"/>
      <c r="K617" s="511"/>
    </row>
    <row r="618" spans="1:11" s="519" customFormat="1" ht="29.25" customHeight="1">
      <c r="A618" s="520"/>
      <c r="B618" s="1024" t="s">
        <v>378</v>
      </c>
      <c r="C618" s="1025"/>
      <c r="D618" s="1025"/>
      <c r="E618" s="1026"/>
      <c r="F618" s="502"/>
      <c r="G618" s="1032" t="s">
        <v>379</v>
      </c>
      <c r="H618" s="1033"/>
      <c r="I618" s="1033"/>
      <c r="J618" s="1034"/>
      <c r="K618" s="521"/>
    </row>
    <row r="619" spans="1:11" s="519" customFormat="1" ht="29.25" customHeight="1">
      <c r="A619" s="520"/>
      <c r="B619" s="506">
        <v>1</v>
      </c>
      <c r="C619" s="502" t="str" cm="1">
        <f t="array" ref="C619:E619">_xlfn.LET(_xlpm.error, _xlfn.HSTACK("","No athletes",""),_xlpm.result, IFERROR(_xlfn.TAKE(_xlfn.DROP(_xlfn.LET(_xlpm.a,_xlfn.CHOOSECOLS(DataCalcs!AI100:AL137,1,3,4),_xlfn._xlws.FILTER(_xlpm.a,_xlfn.CHOOSECOLS(_xlpm.a,2)&lt;&gt;"Not Declared","")),16),8),_xlpm.error), IF(_xlpm.result=_xlfn.HSTACK("","",""), _xlpm.error, _xlpm.result))</f>
        <v/>
      </c>
      <c r="D619" s="512" t="str">
        <v>No athletes</v>
      </c>
      <c r="E619" s="513" t="str">
        <v/>
      </c>
      <c r="F619" s="502"/>
      <c r="G619" s="506">
        <v>1</v>
      </c>
      <c r="H619" s="502" t="str" cm="1">
        <f t="array" ref="H619:J619">_xlfn.LET(_xlpm.error, _xlfn.HSTACK("","No athletes",""),_xlpm.result, IFERROR(_xlfn.TAKE(_xlfn.DROP(_xlfn.LET(_xlpm.a,_xlfn.CHOOSECOLS(DataCalcs!AI100:AL137,1,3,4),_xlfn._xlws.FILTER(_xlpm.a,_xlfn.CHOOSECOLS(_xlpm.a,2)&lt;&gt;"Not Declared","")),24),8),_xlpm.error), IF(_xlpm.result=_xlfn.HSTACK("","",""), _xlpm.error, _xlpm.result))</f>
        <v/>
      </c>
      <c r="I619" s="512" t="str">
        <v>No athletes</v>
      </c>
      <c r="J619" s="513" t="str">
        <v/>
      </c>
      <c r="K619" s="514"/>
    </row>
    <row r="620" spans="1:11" s="519" customFormat="1" ht="29.25" customHeight="1">
      <c r="A620" s="520"/>
      <c r="B620" s="506">
        <v>2</v>
      </c>
      <c r="C620" s="502"/>
      <c r="D620" s="512"/>
      <c r="E620" s="513"/>
      <c r="F620" s="502"/>
      <c r="G620" s="506">
        <v>2</v>
      </c>
      <c r="H620" s="503"/>
      <c r="I620" s="504"/>
      <c r="J620" s="513"/>
      <c r="K620" s="514"/>
    </row>
    <row r="621" spans="1:11" s="519" customFormat="1" ht="29.25" customHeight="1">
      <c r="A621" s="520"/>
      <c r="B621" s="506">
        <v>3</v>
      </c>
      <c r="C621" s="502"/>
      <c r="D621" s="512"/>
      <c r="E621" s="513"/>
      <c r="F621" s="502"/>
      <c r="G621" s="506">
        <v>3</v>
      </c>
      <c r="H621" s="503"/>
      <c r="I621" s="504"/>
      <c r="J621" s="513"/>
      <c r="K621" s="514"/>
    </row>
    <row r="622" spans="1:11" s="519" customFormat="1" ht="29.25" customHeight="1">
      <c r="A622" s="520"/>
      <c r="B622" s="506">
        <v>4</v>
      </c>
      <c r="C622" s="502"/>
      <c r="D622" s="512"/>
      <c r="E622" s="513"/>
      <c r="F622" s="502"/>
      <c r="G622" s="506">
        <v>4</v>
      </c>
      <c r="H622" s="503"/>
      <c r="I622" s="504"/>
      <c r="J622" s="513"/>
      <c r="K622" s="514"/>
    </row>
    <row r="623" spans="1:11" s="519" customFormat="1" ht="29.25" customHeight="1">
      <c r="A623" s="520"/>
      <c r="B623" s="506">
        <v>5</v>
      </c>
      <c r="C623" s="502"/>
      <c r="D623" s="512"/>
      <c r="E623" s="513"/>
      <c r="F623" s="502"/>
      <c r="G623" s="506">
        <v>5</v>
      </c>
      <c r="H623" s="503"/>
      <c r="I623" s="504"/>
      <c r="J623" s="513"/>
      <c r="K623" s="514"/>
    </row>
    <row r="624" spans="1:11" s="519" customFormat="1" ht="29.25" customHeight="1">
      <c r="A624" s="520"/>
      <c r="B624" s="506">
        <v>6</v>
      </c>
      <c r="C624" s="502"/>
      <c r="D624" s="512"/>
      <c r="E624" s="513"/>
      <c r="F624" s="502"/>
      <c r="G624" s="506">
        <v>6</v>
      </c>
      <c r="H624" s="503"/>
      <c r="I624" s="504"/>
      <c r="J624" s="513"/>
      <c r="K624" s="514"/>
    </row>
    <row r="625" spans="1:11" s="519" customFormat="1" ht="29.25" customHeight="1">
      <c r="A625" s="520"/>
      <c r="B625" s="506">
        <v>7</v>
      </c>
      <c r="C625" s="502"/>
      <c r="D625" s="512"/>
      <c r="E625" s="513"/>
      <c r="F625" s="502"/>
      <c r="G625" s="506">
        <v>7</v>
      </c>
      <c r="H625" s="503"/>
      <c r="I625" s="504"/>
      <c r="J625" s="513"/>
      <c r="K625" s="514"/>
    </row>
    <row r="626" spans="1:11" s="519" customFormat="1" ht="29.25" customHeight="1">
      <c r="A626" s="520"/>
      <c r="B626" s="510">
        <v>8</v>
      </c>
      <c r="C626" s="515"/>
      <c r="D626" s="516"/>
      <c r="E626" s="517"/>
      <c r="F626" s="502"/>
      <c r="G626" s="510">
        <v>8</v>
      </c>
      <c r="H626" s="196"/>
      <c r="I626" s="508"/>
      <c r="J626" s="517"/>
      <c r="K626" s="514"/>
    </row>
    <row r="627" spans="1:11" s="519" customFormat="1" ht="29.25" customHeight="1">
      <c r="A627" s="520"/>
      <c r="B627" s="1022" t="str" cm="1">
        <f t="array" ref="B627">IFERROR(_xlfn.LET(_xlpm.a,_xlfn.CHOOSECOLS(DataCalcs!AI100:AL137,1,3,4), _xlpm.filtered,_xlfn.DROP(_xlfn._xlws.FILTER(_xlpm.a,INDEX(_xlpm.a,,2)&lt;&gt;"Not Declared"),32),
_xlpm.rowStrings,_xlfn.BYROW(_xlpm.filtered,_xlfn.LAMBDA(_xlpm.r,_xlfn.TEXTJOIN(" - ",,_xlpm.r))),ROWS(_xlpm.filtered)&amp;" Remaining athletes: "&amp; _xlfn.TEXTJOIN(", ",,_xlpm.rowStrings)),"")</f>
        <v/>
      </c>
      <c r="C627" s="1022"/>
      <c r="D627" s="1022"/>
      <c r="E627" s="1022"/>
      <c r="F627" s="1022"/>
      <c r="G627" s="1022"/>
      <c r="H627" s="1022"/>
      <c r="I627" s="1022"/>
      <c r="J627" s="1022"/>
      <c r="K627" s="511"/>
    </row>
    <row r="628" spans="1:11" s="519" customFormat="1" ht="29.25" customHeight="1" thickBot="1">
      <c r="A628" s="522"/>
      <c r="B628" s="1023"/>
      <c r="C628" s="1023"/>
      <c r="D628" s="1023"/>
      <c r="E628" s="1023"/>
      <c r="F628" s="1023"/>
      <c r="G628" s="1023"/>
      <c r="H628" s="1023"/>
      <c r="I628" s="1023"/>
      <c r="J628" s="1023"/>
      <c r="K628" s="518"/>
    </row>
    <row r="629" spans="1:11" ht="29.25" customHeight="1" thickBot="1">
      <c r="A629" s="498"/>
      <c r="D629" s="498"/>
      <c r="E629" s="498"/>
      <c r="H629" s="71"/>
      <c r="I629" s="71"/>
      <c r="J629" s="70"/>
      <c r="K629" s="63"/>
    </row>
    <row r="630" spans="1:11" ht="40" customHeight="1" thickBot="1">
      <c r="A630" s="1029" t="str">
        <f>"  "&amp; TEXT(DataTables!$Q$41, "hh:mm") &amp; " - U18 Men - " &amp; DataTables!$B$41 &amp; "  " &amp; DataTables!$P$41 &amp; " athletes  Record: " &amp; TEXT(DataTables!$N$41, "0.00")</f>
        <v xml:space="preserve">  12:25 - U18 Men - 100m  0 athletes  Record: 11.00</v>
      </c>
      <c r="B630" s="1030"/>
      <c r="C630" s="1030"/>
      <c r="D630" s="1030"/>
      <c r="E630" s="1030"/>
      <c r="F630" s="1030"/>
      <c r="G630" s="1030"/>
      <c r="H630" s="1030"/>
      <c r="I630" s="1030"/>
      <c r="J630" s="1030"/>
      <c r="K630" s="1031"/>
    </row>
    <row r="631" spans="1:11" s="519" customFormat="1" ht="29.25" customHeight="1">
      <c r="A631" s="500"/>
      <c r="B631" s="501"/>
      <c r="C631" s="501"/>
      <c r="D631" s="501"/>
      <c r="E631" s="501"/>
      <c r="F631" s="501"/>
      <c r="G631" s="501"/>
      <c r="H631" s="501"/>
      <c r="I631" s="501"/>
      <c r="J631" s="501"/>
      <c r="K631" s="511"/>
    </row>
    <row r="632" spans="1:11" s="519" customFormat="1" ht="29.25" customHeight="1">
      <c r="A632" s="520"/>
      <c r="B632" s="1024" t="s">
        <v>324</v>
      </c>
      <c r="C632" s="1025"/>
      <c r="D632" s="1025"/>
      <c r="E632" s="1026"/>
      <c r="F632" s="502"/>
      <c r="G632" s="1024" t="s">
        <v>325</v>
      </c>
      <c r="H632" s="1025"/>
      <c r="I632" s="1025"/>
      <c r="J632" s="1026"/>
      <c r="K632" s="521"/>
    </row>
    <row r="633" spans="1:11" s="519" customFormat="1" ht="29.25" customHeight="1">
      <c r="A633" s="520"/>
      <c r="B633" s="506">
        <v>1</v>
      </c>
      <c r="C633" s="503" t="str" cm="1">
        <f t="array" ref="C633:E640">_xlfn.LET(_xlpm.a,_xlfn.ANCHORARRAY(DataCalcs!AJ166),_xlfn._xlws.FILTER(_xlpm.a,NOT(ISNA(_xlfn.CHOOSECOLS(_xlpm.a,1)))))</f>
        <v>H</v>
      </c>
      <c r="D633" s="504" t="str">
        <v>Not Declared</v>
      </c>
      <c r="E633" s="505" t="str">
        <v>White Horse Harriers</v>
      </c>
      <c r="F633" s="502"/>
      <c r="G633" s="506">
        <v>1</v>
      </c>
      <c r="H633" s="503" t="str" cm="1">
        <f t="array" ref="H633:J640">_xlfn.LET(_xlpm.a,_xlfn.ANCHORARRAY(DataCalcs!AJ174),_xlfn._xlws.FILTER(_xlpm.a,NOT(ISNA(_xlfn.CHOOSECOLS(_xlpm.a,1)))))</f>
        <v>HH</v>
      </c>
      <c r="I633" s="504" t="str">
        <v>Not Declared</v>
      </c>
      <c r="J633" s="505" t="str">
        <v>White Horse Harriers</v>
      </c>
      <c r="K633" s="507"/>
    </row>
    <row r="634" spans="1:11" s="519" customFormat="1" ht="29.25" customHeight="1">
      <c r="A634" s="520"/>
      <c r="B634" s="506">
        <v>2</v>
      </c>
      <c r="C634" s="503" t="str">
        <v>B</v>
      </c>
      <c r="D634" s="504" t="str">
        <v>Not Declared</v>
      </c>
      <c r="E634" s="505" t="str">
        <v>Bicester AC</v>
      </c>
      <c r="F634" s="502"/>
      <c r="G634" s="506">
        <v>2</v>
      </c>
      <c r="H634" s="503" t="str">
        <v>BB</v>
      </c>
      <c r="I634" s="504" t="str">
        <v>Not Declared</v>
      </c>
      <c r="J634" s="505" t="str">
        <v>Bicester AC</v>
      </c>
      <c r="K634" s="507"/>
    </row>
    <row r="635" spans="1:11" s="519" customFormat="1" ht="29.25" customHeight="1">
      <c r="A635" s="520"/>
      <c r="B635" s="506">
        <v>3</v>
      </c>
      <c r="C635" s="503" t="str">
        <v>R</v>
      </c>
      <c r="D635" s="504" t="str">
        <v>Not Declared</v>
      </c>
      <c r="E635" s="505" t="str">
        <v>Radley AC</v>
      </c>
      <c r="F635" s="502"/>
      <c r="G635" s="506">
        <v>3</v>
      </c>
      <c r="H635" s="503" t="str">
        <v>RR</v>
      </c>
      <c r="I635" s="504" t="str">
        <v>Not Declared</v>
      </c>
      <c r="J635" s="505" t="str">
        <v>Radley AC</v>
      </c>
      <c r="K635" s="507"/>
    </row>
    <row r="636" spans="1:11" s="519" customFormat="1" ht="29.25" customHeight="1">
      <c r="A636" s="520"/>
      <c r="B636" s="506">
        <v>4</v>
      </c>
      <c r="C636" s="503" t="str">
        <v>O</v>
      </c>
      <c r="D636" s="504" t="str">
        <v>Not Declared</v>
      </c>
      <c r="E636" s="505" t="str">
        <v>Oxford City AC</v>
      </c>
      <c r="F636" s="502"/>
      <c r="G636" s="506">
        <v>4</v>
      </c>
      <c r="H636" s="503" t="str">
        <v>OO</v>
      </c>
      <c r="I636" s="504" t="str">
        <v>Not Declared</v>
      </c>
      <c r="J636" s="505" t="str">
        <v>Oxford City AC</v>
      </c>
      <c r="K636" s="507"/>
    </row>
    <row r="637" spans="1:11" s="519" customFormat="1" ht="29.25" customHeight="1">
      <c r="A637" s="520"/>
      <c r="B637" s="506">
        <v>5</v>
      </c>
      <c r="C637" s="503" t="str">
        <v>A</v>
      </c>
      <c r="D637" s="504" t="str">
        <v>Not Declared</v>
      </c>
      <c r="E637" s="505" t="str">
        <v>Abingdon AC</v>
      </c>
      <c r="F637" s="502"/>
      <c r="G637" s="506">
        <v>5</v>
      </c>
      <c r="H637" s="503" t="str">
        <v>AA</v>
      </c>
      <c r="I637" s="504" t="str">
        <v>Not Declared</v>
      </c>
      <c r="J637" s="505" t="str">
        <v>Abingdon AC</v>
      </c>
      <c r="K637" s="507"/>
    </row>
    <row r="638" spans="1:11" s="519" customFormat="1" ht="29.25" customHeight="1">
      <c r="A638" s="520"/>
      <c r="B638" s="506">
        <v>6</v>
      </c>
      <c r="C638" s="503" t="str">
        <v>N</v>
      </c>
      <c r="D638" s="504" t="str">
        <v>Not Declared</v>
      </c>
      <c r="E638" s="505" t="str">
        <v>Banbury Harriers AC</v>
      </c>
      <c r="F638" s="502"/>
      <c r="G638" s="506">
        <v>6</v>
      </c>
      <c r="H638" s="503" t="str">
        <v>NN</v>
      </c>
      <c r="I638" s="504" t="str">
        <v>Not Declared</v>
      </c>
      <c r="J638" s="505" t="str">
        <v>Banbury Harriers AC</v>
      </c>
      <c r="K638" s="507"/>
    </row>
    <row r="639" spans="1:11" s="519" customFormat="1" ht="29.25" customHeight="1">
      <c r="A639" s="520"/>
      <c r="B639" s="506">
        <v>7</v>
      </c>
      <c r="C639" s="503" t="str">
        <v>W</v>
      </c>
      <c r="D639" s="504" t="str">
        <v>Not Declared</v>
      </c>
      <c r="E639" s="505" t="str">
        <v>Witney Road Runners</v>
      </c>
      <c r="F639" s="502"/>
      <c r="G639" s="506">
        <v>7</v>
      </c>
      <c r="H639" s="503" t="str">
        <v>WW</v>
      </c>
      <c r="I639" s="504" t="str">
        <v>Not Declared</v>
      </c>
      <c r="J639" s="505" t="str">
        <v>Witney Road Runners</v>
      </c>
      <c r="K639" s="507"/>
    </row>
    <row r="640" spans="1:11" s="519" customFormat="1" ht="29.25" customHeight="1">
      <c r="A640" s="520"/>
      <c r="B640" s="510">
        <v>8</v>
      </c>
      <c r="C640" s="196" t="str">
        <v>X</v>
      </c>
      <c r="D640" s="508" t="str">
        <v>Not Declared</v>
      </c>
      <c r="E640" s="509" t="str">
        <v>Team Kennet</v>
      </c>
      <c r="F640" s="502"/>
      <c r="G640" s="510">
        <v>8</v>
      </c>
      <c r="H640" s="196" t="str">
        <v>XX</v>
      </c>
      <c r="I640" s="508" t="str">
        <v>Not Declared</v>
      </c>
      <c r="J640" s="509" t="str">
        <v>Team Kennet</v>
      </c>
      <c r="K640" s="507"/>
    </row>
    <row r="641" spans="1:11" s="519" customFormat="1" ht="29.25" customHeight="1">
      <c r="A641" s="520"/>
      <c r="B641" s="503"/>
      <c r="C641" s="503"/>
      <c r="D641" s="503"/>
      <c r="E641" s="503"/>
      <c r="F641" s="502"/>
      <c r="G641" s="502"/>
      <c r="H641" s="502"/>
      <c r="I641" s="502"/>
      <c r="J641" s="502"/>
      <c r="K641" s="511"/>
    </row>
    <row r="642" spans="1:11" s="519" customFormat="1" ht="29.25" customHeight="1">
      <c r="A642" s="520"/>
      <c r="B642" s="1024" t="s">
        <v>376</v>
      </c>
      <c r="C642" s="1025"/>
      <c r="D642" s="1025"/>
      <c r="E642" s="1026"/>
      <c r="F642" s="502"/>
      <c r="G642" s="1024" t="s">
        <v>377</v>
      </c>
      <c r="H642" s="1025"/>
      <c r="I642" s="1025"/>
      <c r="J642" s="1026"/>
      <c r="K642" s="521"/>
    </row>
    <row r="643" spans="1:11" s="519" customFormat="1" ht="29.25" customHeight="1">
      <c r="A643" s="520"/>
      <c r="B643" s="506">
        <v>1</v>
      </c>
      <c r="C643" s="502" t="str" cm="1">
        <f t="array" ref="C643:E643">_xlfn.LET(_xlpm.error, _xlfn.HSTACK("","No athletes",""),_xlpm.result, IFERROR(_xlfn.TAKE(_xlfn.DROP(_xlfn.LET(_xlpm.a,_xlfn.CHOOSECOLS(DataCalcs!AI182:AL219,1,3,4),_xlfn._xlws.FILTER(_xlpm.a,_xlfn.CHOOSECOLS(_xlpm.a,2)&lt;&gt;"Not Declared","")),0),8),_xlpm.error), IF(_xlpm.result=_xlfn.HSTACK("","",""), _xlpm.error, _xlpm.result))</f>
        <v/>
      </c>
      <c r="D643" s="512" t="str">
        <v>No athletes</v>
      </c>
      <c r="E643" s="513" t="str">
        <v/>
      </c>
      <c r="F643" s="502"/>
      <c r="G643" s="506">
        <v>1</v>
      </c>
      <c r="H643" s="502" t="str" cm="1">
        <f t="array" ref="H643:J643">_xlfn.LET(_xlpm.error, _xlfn.HSTACK("","No athletes",""),_xlpm.result, IFERROR(_xlfn.TAKE(_xlfn.DROP(_xlfn.LET(_xlpm.a,_xlfn.CHOOSECOLS(DataCalcs!AI182:AL219,1,3,4),_xlfn._xlws.FILTER(_xlpm.a,_xlfn.CHOOSECOLS(_xlpm.a,2)&lt;&gt;"Not Declared","")),8),8),_xlpm.error), IF(_xlpm.result=_xlfn.HSTACK("","",""), _xlpm.error, _xlpm.result))</f>
        <v/>
      </c>
      <c r="I643" s="512" t="str">
        <v>No athletes</v>
      </c>
      <c r="J643" s="513" t="str">
        <v/>
      </c>
      <c r="K643" s="514"/>
    </row>
    <row r="644" spans="1:11" s="519" customFormat="1" ht="29.25" customHeight="1">
      <c r="A644" s="520"/>
      <c r="B644" s="506">
        <v>2</v>
      </c>
      <c r="C644" s="502"/>
      <c r="D644" s="512"/>
      <c r="E644" s="513"/>
      <c r="F644" s="502"/>
      <c r="G644" s="506">
        <v>2</v>
      </c>
      <c r="H644" s="503"/>
      <c r="I644" s="504"/>
      <c r="J644" s="513"/>
      <c r="K644" s="514"/>
    </row>
    <row r="645" spans="1:11" s="519" customFormat="1" ht="29.25" customHeight="1">
      <c r="A645" s="520"/>
      <c r="B645" s="506">
        <v>3</v>
      </c>
      <c r="C645" s="502"/>
      <c r="D645" s="512"/>
      <c r="E645" s="513"/>
      <c r="F645" s="502"/>
      <c r="G645" s="506">
        <v>3</v>
      </c>
      <c r="H645" s="503"/>
      <c r="I645" s="504"/>
      <c r="J645" s="513"/>
      <c r="K645" s="514"/>
    </row>
    <row r="646" spans="1:11" s="519" customFormat="1" ht="29.25" customHeight="1">
      <c r="A646" s="520"/>
      <c r="B646" s="506">
        <v>4</v>
      </c>
      <c r="C646" s="502"/>
      <c r="D646" s="512"/>
      <c r="E646" s="513"/>
      <c r="F646" s="502"/>
      <c r="G646" s="506">
        <v>4</v>
      </c>
      <c r="H646" s="503"/>
      <c r="I646" s="504"/>
      <c r="J646" s="513"/>
      <c r="K646" s="514"/>
    </row>
    <row r="647" spans="1:11" s="519" customFormat="1" ht="29.25" customHeight="1">
      <c r="A647" s="520"/>
      <c r="B647" s="506">
        <v>5</v>
      </c>
      <c r="C647" s="502"/>
      <c r="D647" s="512"/>
      <c r="E647" s="513"/>
      <c r="F647" s="502"/>
      <c r="G647" s="506">
        <v>5</v>
      </c>
      <c r="H647" s="503"/>
      <c r="I647" s="504"/>
      <c r="J647" s="513"/>
      <c r="K647" s="514"/>
    </row>
    <row r="648" spans="1:11" s="519" customFormat="1" ht="29.25" customHeight="1">
      <c r="A648" s="520"/>
      <c r="B648" s="506">
        <v>6</v>
      </c>
      <c r="C648" s="502"/>
      <c r="D648" s="512"/>
      <c r="E648" s="513"/>
      <c r="F648" s="502"/>
      <c r="G648" s="506">
        <v>6</v>
      </c>
      <c r="H648" s="503"/>
      <c r="I648" s="504"/>
      <c r="J648" s="513"/>
      <c r="K648" s="514"/>
    </row>
    <row r="649" spans="1:11" s="519" customFormat="1" ht="29.25" customHeight="1">
      <c r="A649" s="520"/>
      <c r="B649" s="506">
        <v>7</v>
      </c>
      <c r="C649" s="502"/>
      <c r="D649" s="512"/>
      <c r="E649" s="513"/>
      <c r="F649" s="502"/>
      <c r="G649" s="506">
        <v>7</v>
      </c>
      <c r="H649" s="503"/>
      <c r="I649" s="504"/>
      <c r="J649" s="513"/>
      <c r="K649" s="514"/>
    </row>
    <row r="650" spans="1:11" s="519" customFormat="1" ht="29.25" customHeight="1">
      <c r="A650" s="520"/>
      <c r="B650" s="510">
        <v>8</v>
      </c>
      <c r="C650" s="515"/>
      <c r="D650" s="516"/>
      <c r="E650" s="517"/>
      <c r="F650" s="502"/>
      <c r="G650" s="510">
        <v>8</v>
      </c>
      <c r="H650" s="196"/>
      <c r="I650" s="508"/>
      <c r="J650" s="517"/>
      <c r="K650" s="514"/>
    </row>
    <row r="651" spans="1:11" s="519" customFormat="1" ht="29.25" customHeight="1">
      <c r="A651" s="520"/>
      <c r="B651" s="503"/>
      <c r="C651" s="503"/>
      <c r="D651" s="503"/>
      <c r="E651" s="503"/>
      <c r="F651" s="502"/>
      <c r="G651" s="502"/>
      <c r="H651" s="502"/>
      <c r="I651" s="502"/>
      <c r="J651" s="502"/>
      <c r="K651" s="511"/>
    </row>
    <row r="652" spans="1:11" s="519" customFormat="1" ht="29.25" customHeight="1">
      <c r="A652" s="520"/>
      <c r="B652" s="1024" t="s">
        <v>378</v>
      </c>
      <c r="C652" s="1025"/>
      <c r="D652" s="1025"/>
      <c r="E652" s="1026"/>
      <c r="F652" s="502"/>
      <c r="G652" s="1032" t="s">
        <v>379</v>
      </c>
      <c r="H652" s="1033"/>
      <c r="I652" s="1033"/>
      <c r="J652" s="1034"/>
      <c r="K652" s="521"/>
    </row>
    <row r="653" spans="1:11" s="519" customFormat="1" ht="29.25" customHeight="1">
      <c r="A653" s="520"/>
      <c r="B653" s="506">
        <v>1</v>
      </c>
      <c r="C653" s="502" t="str" cm="1">
        <f t="array" ref="C653:E653">_xlfn.LET(_xlpm.error, _xlfn.HSTACK("","No athletes",""),_xlpm.result, IFERROR(_xlfn.TAKE(_xlfn.DROP(_xlfn.LET(_xlpm.a,_xlfn.CHOOSECOLS(DataCalcs!AI182:AL219,1,3,4),_xlfn._xlws.FILTER(_xlpm.a,_xlfn.CHOOSECOLS(_xlpm.a,2)&lt;&gt;"Not Declared","")),16),8),_xlpm.error), IF(_xlpm.result=_xlfn.HSTACK("","",""), _xlpm.error, _xlpm.result))</f>
        <v/>
      </c>
      <c r="D653" s="512" t="str">
        <v>No athletes</v>
      </c>
      <c r="E653" s="513" t="str">
        <v/>
      </c>
      <c r="F653" s="502"/>
      <c r="G653" s="506">
        <v>1</v>
      </c>
      <c r="H653" s="502" t="str" cm="1">
        <f t="array" ref="H653:J653">_xlfn.LET(_xlpm.error, _xlfn.HSTACK("","No athletes",""),_xlpm.result, IFERROR(_xlfn.TAKE(_xlfn.DROP(_xlfn.LET(_xlpm.a,_xlfn.CHOOSECOLS(DataCalcs!AI182:AL219,1,3,4),_xlfn._xlws.FILTER(_xlpm.a,_xlfn.CHOOSECOLS(_xlpm.a,2)&lt;&gt;"Not Declared","")),24),8),_xlpm.error), IF(_xlpm.result=_xlfn.HSTACK("","",""), _xlpm.error, _xlpm.result))</f>
        <v/>
      </c>
      <c r="I653" s="512" t="str">
        <v>No athletes</v>
      </c>
      <c r="J653" s="513" t="str">
        <v/>
      </c>
      <c r="K653" s="514"/>
    </row>
    <row r="654" spans="1:11" s="519" customFormat="1" ht="29.25" customHeight="1">
      <c r="A654" s="520"/>
      <c r="B654" s="506">
        <v>2</v>
      </c>
      <c r="C654" s="502"/>
      <c r="D654" s="512"/>
      <c r="E654" s="513"/>
      <c r="F654" s="502"/>
      <c r="G654" s="506">
        <v>2</v>
      </c>
      <c r="H654" s="503"/>
      <c r="I654" s="504"/>
      <c r="J654" s="513"/>
      <c r="K654" s="514"/>
    </row>
    <row r="655" spans="1:11" s="519" customFormat="1" ht="29.25" customHeight="1">
      <c r="A655" s="520"/>
      <c r="B655" s="506">
        <v>3</v>
      </c>
      <c r="C655" s="502"/>
      <c r="D655" s="512"/>
      <c r="E655" s="513"/>
      <c r="F655" s="502"/>
      <c r="G655" s="506">
        <v>3</v>
      </c>
      <c r="H655" s="503"/>
      <c r="I655" s="504"/>
      <c r="J655" s="513"/>
      <c r="K655" s="514"/>
    </row>
    <row r="656" spans="1:11" s="519" customFormat="1" ht="29.25" customHeight="1">
      <c r="A656" s="520"/>
      <c r="B656" s="506">
        <v>4</v>
      </c>
      <c r="C656" s="502"/>
      <c r="D656" s="512"/>
      <c r="E656" s="513"/>
      <c r="F656" s="502"/>
      <c r="G656" s="506">
        <v>4</v>
      </c>
      <c r="H656" s="503"/>
      <c r="I656" s="504"/>
      <c r="J656" s="513"/>
      <c r="K656" s="514"/>
    </row>
    <row r="657" spans="1:11" s="519" customFormat="1" ht="29.25" customHeight="1">
      <c r="A657" s="520"/>
      <c r="B657" s="506">
        <v>5</v>
      </c>
      <c r="C657" s="502"/>
      <c r="D657" s="512"/>
      <c r="E657" s="513"/>
      <c r="F657" s="502"/>
      <c r="G657" s="506">
        <v>5</v>
      </c>
      <c r="H657" s="503"/>
      <c r="I657" s="504"/>
      <c r="J657" s="513"/>
      <c r="K657" s="514"/>
    </row>
    <row r="658" spans="1:11" s="519" customFormat="1" ht="29.25" customHeight="1">
      <c r="A658" s="520"/>
      <c r="B658" s="506">
        <v>6</v>
      </c>
      <c r="C658" s="502"/>
      <c r="D658" s="512"/>
      <c r="E658" s="513"/>
      <c r="F658" s="502"/>
      <c r="G658" s="506">
        <v>6</v>
      </c>
      <c r="H658" s="503"/>
      <c r="I658" s="504"/>
      <c r="J658" s="513"/>
      <c r="K658" s="514"/>
    </row>
    <row r="659" spans="1:11" s="519" customFormat="1" ht="29.25" customHeight="1">
      <c r="A659" s="520"/>
      <c r="B659" s="506">
        <v>7</v>
      </c>
      <c r="C659" s="502"/>
      <c r="D659" s="512"/>
      <c r="E659" s="513"/>
      <c r="F659" s="502"/>
      <c r="G659" s="506">
        <v>7</v>
      </c>
      <c r="H659" s="503"/>
      <c r="I659" s="504"/>
      <c r="J659" s="513"/>
      <c r="K659" s="514"/>
    </row>
    <row r="660" spans="1:11" s="519" customFormat="1" ht="29.25" customHeight="1">
      <c r="A660" s="520"/>
      <c r="B660" s="510">
        <v>8</v>
      </c>
      <c r="C660" s="515"/>
      <c r="D660" s="516"/>
      <c r="E660" s="517"/>
      <c r="F660" s="502"/>
      <c r="G660" s="510">
        <v>8</v>
      </c>
      <c r="H660" s="196"/>
      <c r="I660" s="508"/>
      <c r="J660" s="517"/>
      <c r="K660" s="514"/>
    </row>
    <row r="661" spans="1:11" s="519" customFormat="1" ht="29.25" customHeight="1">
      <c r="A661" s="520"/>
      <c r="B661" s="1022" t="str" cm="1">
        <f t="array" ref="B661">IFERROR(_xlfn.LET(_xlpm.a,_xlfn.CHOOSECOLS(DataCalcs!AI182:AL219,1,3,4), _xlpm.filtered,_xlfn.DROP(_xlfn._xlws.FILTER(_xlpm.a,INDEX(_xlpm.a,,2)&lt;&gt;"Not Declared"),32),
_xlpm.rowStrings,_xlfn.BYROW(_xlpm.filtered,_xlfn.LAMBDA(_xlpm.r,_xlfn.TEXTJOIN(" - ",,_xlpm.r))),ROWS(_xlpm.filtered)&amp;" Remaining athletes: "&amp; _xlfn.TEXTJOIN(", ",,_xlpm.rowStrings)),"")</f>
        <v/>
      </c>
      <c r="C661" s="1022"/>
      <c r="D661" s="1022"/>
      <c r="E661" s="1022"/>
      <c r="F661" s="1022"/>
      <c r="G661" s="1022"/>
      <c r="H661" s="1022"/>
      <c r="I661" s="1022"/>
      <c r="J661" s="1022"/>
      <c r="K661" s="511"/>
    </row>
    <row r="662" spans="1:11" s="519" customFormat="1" ht="29.25" customHeight="1" thickBot="1">
      <c r="A662" s="522"/>
      <c r="B662" s="1023"/>
      <c r="C662" s="1023"/>
      <c r="D662" s="1023"/>
      <c r="E662" s="1023"/>
      <c r="F662" s="1023"/>
      <c r="G662" s="1023"/>
      <c r="H662" s="1023"/>
      <c r="I662" s="1023"/>
      <c r="J662" s="1023"/>
      <c r="K662" s="518"/>
    </row>
    <row r="663" spans="1:11" s="519" customFormat="1" ht="29.25" customHeight="1">
      <c r="B663" s="725"/>
      <c r="C663" s="725"/>
      <c r="D663" s="725"/>
      <c r="E663" s="725"/>
      <c r="F663" s="725"/>
      <c r="G663" s="725"/>
      <c r="H663" s="725"/>
      <c r="I663" s="725"/>
      <c r="J663" s="725"/>
      <c r="K663" s="502"/>
    </row>
    <row r="664" spans="1:11" s="519" customFormat="1" ht="29.25" customHeight="1">
      <c r="B664" s="725"/>
      <c r="C664" s="725"/>
      <c r="D664" s="725"/>
      <c r="E664" s="725"/>
      <c r="F664" s="725"/>
      <c r="G664" s="725"/>
      <c r="H664" s="725"/>
      <c r="I664" s="725"/>
      <c r="J664" s="725"/>
      <c r="K664" s="502"/>
    </row>
    <row r="665" spans="1:11" s="519" customFormat="1" ht="29.25" customHeight="1">
      <c r="B665" s="725"/>
      <c r="C665" s="725"/>
      <c r="D665" s="725"/>
      <c r="E665" s="725"/>
      <c r="F665" s="725"/>
      <c r="G665" s="725"/>
      <c r="H665" s="725"/>
      <c r="I665" s="725"/>
      <c r="J665" s="725"/>
      <c r="K665" s="502"/>
    </row>
    <row r="666" spans="1:11" ht="29.25" customHeight="1">
      <c r="A666" s="498"/>
      <c r="D666" s="498"/>
      <c r="E666" s="498"/>
      <c r="H666" s="71"/>
      <c r="I666" s="71"/>
      <c r="J666" s="70"/>
      <c r="K666" s="63"/>
    </row>
    <row r="667" spans="1:11" ht="51" customHeight="1">
      <c r="A667" s="1027" t="str">
        <f>$A$223</f>
        <v>Oxfordshire Track and Field League 2026</v>
      </c>
      <c r="B667" s="1027"/>
      <c r="C667" s="1027"/>
      <c r="D667" s="1027"/>
      <c r="E667" s="1027"/>
      <c r="F667" s="1027"/>
      <c r="G667" s="1027"/>
      <c r="H667" s="1027"/>
      <c r="I667" s="1027"/>
      <c r="J667" s="1027"/>
      <c r="K667" s="1027"/>
    </row>
    <row r="668" spans="1:11" ht="34" customHeight="1">
      <c r="A668" s="1028" t="str">
        <f>$A$224</f>
        <v>Date: 06 September 2026         Venue: Tilsley</v>
      </c>
      <c r="B668" s="1028"/>
      <c r="C668" s="1028"/>
      <c r="D668" s="1028"/>
      <c r="E668" s="1028"/>
      <c r="F668" s="1028"/>
      <c r="G668" s="1028"/>
      <c r="H668" s="1028"/>
      <c r="I668" s="1028"/>
      <c r="J668" s="1028"/>
      <c r="K668" s="1028"/>
    </row>
    <row r="669" spans="1:11" ht="34" customHeight="1" thickBot="1">
      <c r="A669" s="721"/>
      <c r="B669" s="721"/>
      <c r="C669" s="721"/>
      <c r="D669" s="721"/>
      <c r="E669" s="721"/>
      <c r="F669" s="721"/>
      <c r="G669" s="721"/>
      <c r="H669" s="721"/>
      <c r="I669" s="721"/>
      <c r="J669" s="721"/>
      <c r="K669" s="721"/>
    </row>
    <row r="670" spans="1:11" ht="40" customHeight="1" thickBot="1">
      <c r="A670" s="1029" t="str">
        <f>"  "&amp; TEXT(DataTables!$Q56, "hh:mm") &amp; " - U20 Men - " &amp; DataTables!$B$56 &amp; "  " &amp; DataTables!$P$56 &amp; " athletes  Record: " &amp; TEXT(DataTables!$N$56, "0.00")</f>
        <v xml:space="preserve">  12:25 - U20 Men - 100m  0 athletes  Record: n/a</v>
      </c>
      <c r="B670" s="1030"/>
      <c r="C670" s="1030"/>
      <c r="D670" s="1030"/>
      <c r="E670" s="1030"/>
      <c r="F670" s="1030"/>
      <c r="G670" s="1030"/>
      <c r="H670" s="1030"/>
      <c r="I670" s="1030"/>
      <c r="J670" s="1030"/>
      <c r="K670" s="1031"/>
    </row>
    <row r="671" spans="1:11" s="519" customFormat="1" ht="29.25" customHeight="1">
      <c r="A671" s="500"/>
      <c r="B671" s="501"/>
      <c r="C671" s="501"/>
      <c r="D671" s="501"/>
      <c r="E671" s="501"/>
      <c r="F671" s="501"/>
      <c r="G671" s="501"/>
      <c r="H671" s="501"/>
      <c r="I671" s="501"/>
      <c r="J671" s="501"/>
      <c r="K671" s="511"/>
    </row>
    <row r="672" spans="1:11" s="519" customFormat="1" ht="29.25" customHeight="1">
      <c r="A672" s="520"/>
      <c r="B672" s="1024" t="s">
        <v>376</v>
      </c>
      <c r="C672" s="1025"/>
      <c r="D672" s="1025"/>
      <c r="E672" s="1026"/>
      <c r="F672" s="502"/>
      <c r="G672" s="1024" t="s">
        <v>377</v>
      </c>
      <c r="H672" s="1025"/>
      <c r="I672" s="1025"/>
      <c r="J672" s="1026"/>
      <c r="K672" s="521"/>
    </row>
    <row r="673" spans="1:11" s="519" customFormat="1" ht="29.25" customHeight="1">
      <c r="A673" s="520"/>
      <c r="B673" s="506">
        <v>1</v>
      </c>
      <c r="C673" s="502" t="str" cm="1">
        <f t="array" ref="C673:E673">_xlfn.LET(_xlpm.error, _xlfn.HSTACK("","No athletes",""),_xlpm.result, IFERROR(_xlfn.TAKE(_xlfn.DROP(_xlfn.LET(_xlpm.a,_xlfn.CHOOSECOLS(DataCalcs!AI264:AL317,1,3,4),_xlfn._xlws.FILTER(_xlpm.a,_xlfn.CHOOSECOLS(_xlpm.a,2)&lt;&gt;"Not Declared","")),0),8),_xlpm.error), IF(_xlpm.result=_xlfn.HSTACK("","",""), _xlpm.error, _xlpm.result))</f>
        <v/>
      </c>
      <c r="D673" s="504" t="str">
        <v>No athletes</v>
      </c>
      <c r="E673" s="505" t="str">
        <v/>
      </c>
      <c r="F673" s="502"/>
      <c r="G673" s="506">
        <v>1</v>
      </c>
      <c r="H673" s="502" t="str" cm="1">
        <f t="array" ref="H673:J673">_xlfn.LET(_xlpm.error, _xlfn.HSTACK("","No athletes",""),_xlpm.result, IFERROR(_xlfn.TAKE(_xlfn.DROP(_xlfn.LET(_xlpm.a,_xlfn.CHOOSECOLS(DataCalcs!AI264:AL317,1,3,4),_xlfn._xlws.FILTER(_xlpm.a,_xlfn.CHOOSECOLS(_xlpm.a,2)&lt;&gt;"Not Declared","")),8),8),_xlpm.error), IF(_xlpm.result=_xlfn.HSTACK("","",""), _xlpm.error, _xlpm.result))</f>
        <v/>
      </c>
      <c r="I673" s="504" t="str">
        <v>No athletes</v>
      </c>
      <c r="J673" s="505" t="str">
        <v/>
      </c>
      <c r="K673" s="507"/>
    </row>
    <row r="674" spans="1:11" s="519" customFormat="1" ht="29.25" customHeight="1">
      <c r="A674" s="520"/>
      <c r="B674" s="506">
        <v>2</v>
      </c>
      <c r="C674" s="503"/>
      <c r="D674" s="504"/>
      <c r="E674" s="505"/>
      <c r="F674" s="502"/>
      <c r="G674" s="506">
        <v>2</v>
      </c>
      <c r="H674" s="503"/>
      <c r="I674" s="504"/>
      <c r="J674" s="505"/>
      <c r="K674" s="507"/>
    </row>
    <row r="675" spans="1:11" s="519" customFormat="1" ht="29.25" customHeight="1">
      <c r="A675" s="520"/>
      <c r="B675" s="506">
        <v>3</v>
      </c>
      <c r="C675" s="503"/>
      <c r="D675" s="504"/>
      <c r="E675" s="505"/>
      <c r="F675" s="502"/>
      <c r="G675" s="506">
        <v>3</v>
      </c>
      <c r="H675" s="503"/>
      <c r="I675" s="504"/>
      <c r="J675" s="505"/>
      <c r="K675" s="507"/>
    </row>
    <row r="676" spans="1:11" s="519" customFormat="1" ht="29.25" customHeight="1">
      <c r="A676" s="520"/>
      <c r="B676" s="506">
        <v>4</v>
      </c>
      <c r="C676" s="503"/>
      <c r="D676" s="504"/>
      <c r="E676" s="505"/>
      <c r="F676" s="502"/>
      <c r="G676" s="506">
        <v>4</v>
      </c>
      <c r="H676" s="503"/>
      <c r="I676" s="504"/>
      <c r="J676" s="505"/>
      <c r="K676" s="507"/>
    </row>
    <row r="677" spans="1:11" s="519" customFormat="1" ht="29.25" customHeight="1">
      <c r="A677" s="520"/>
      <c r="B677" s="506">
        <v>5</v>
      </c>
      <c r="C677" s="503"/>
      <c r="D677" s="504"/>
      <c r="E677" s="505"/>
      <c r="F677" s="502"/>
      <c r="G677" s="506">
        <v>5</v>
      </c>
      <c r="H677" s="503"/>
      <c r="I677" s="504"/>
      <c r="J677" s="505"/>
      <c r="K677" s="507"/>
    </row>
    <row r="678" spans="1:11" s="519" customFormat="1" ht="29.25" customHeight="1">
      <c r="A678" s="520"/>
      <c r="B678" s="506">
        <v>6</v>
      </c>
      <c r="C678" s="503"/>
      <c r="D678" s="504"/>
      <c r="E678" s="505"/>
      <c r="F678" s="502"/>
      <c r="G678" s="506">
        <v>6</v>
      </c>
      <c r="H678" s="503"/>
      <c r="I678" s="504"/>
      <c r="J678" s="505"/>
      <c r="K678" s="507"/>
    </row>
    <row r="679" spans="1:11" s="519" customFormat="1" ht="29.25" customHeight="1">
      <c r="A679" s="520"/>
      <c r="B679" s="506">
        <v>7</v>
      </c>
      <c r="C679" s="503"/>
      <c r="D679" s="504"/>
      <c r="E679" s="505"/>
      <c r="F679" s="502"/>
      <c r="G679" s="506">
        <v>7</v>
      </c>
      <c r="H679" s="503"/>
      <c r="I679" s="504"/>
      <c r="J679" s="505"/>
      <c r="K679" s="507"/>
    </row>
    <row r="680" spans="1:11" s="519" customFormat="1" ht="29.25" customHeight="1">
      <c r="A680" s="520"/>
      <c r="B680" s="510">
        <v>8</v>
      </c>
      <c r="C680" s="196"/>
      <c r="D680" s="508"/>
      <c r="E680" s="509"/>
      <c r="F680" s="502"/>
      <c r="G680" s="510">
        <v>8</v>
      </c>
      <c r="H680" s="196"/>
      <c r="I680" s="508"/>
      <c r="J680" s="509"/>
      <c r="K680" s="507"/>
    </row>
    <row r="681" spans="1:11" s="519" customFormat="1" ht="29.25" customHeight="1">
      <c r="A681" s="520"/>
      <c r="B681" s="503"/>
      <c r="C681" s="503"/>
      <c r="D681" s="503"/>
      <c r="E681" s="503"/>
      <c r="F681" s="502"/>
      <c r="G681" s="502"/>
      <c r="H681" s="502"/>
      <c r="I681" s="502"/>
      <c r="J681" s="502"/>
      <c r="K681" s="511"/>
    </row>
    <row r="682" spans="1:11" s="519" customFormat="1" ht="29.25" customHeight="1">
      <c r="A682" s="520"/>
      <c r="B682" s="1024" t="s">
        <v>378</v>
      </c>
      <c r="C682" s="1025"/>
      <c r="D682" s="1025"/>
      <c r="E682" s="1026"/>
      <c r="F682" s="502"/>
      <c r="G682" s="1032" t="s">
        <v>379</v>
      </c>
      <c r="H682" s="1033"/>
      <c r="I682" s="1033"/>
      <c r="J682" s="1034"/>
      <c r="K682" s="521"/>
    </row>
    <row r="683" spans="1:11" s="519" customFormat="1" ht="29.25" customHeight="1">
      <c r="A683" s="520"/>
      <c r="B683" s="506">
        <v>1</v>
      </c>
      <c r="C683" s="502" t="str" cm="1">
        <f t="array" ref="C683:E683">_xlfn.LET(_xlpm.error, _xlfn.HSTACK("","No athletes",""),_xlpm.result, IFERROR(_xlfn.TAKE(_xlfn.DROP(_xlfn.LET(_xlpm.a,_xlfn.CHOOSECOLS(DataCalcs!AI264:AL317,1,3,4),_xlfn._xlws.FILTER(_xlpm.a,_xlfn.CHOOSECOLS(_xlpm.a,2)&lt;&gt;"Not Declared","")),16),8),_xlpm.error), IF(_xlpm.result=_xlfn.HSTACK("","",""), _xlpm.error, _xlpm.result))</f>
        <v/>
      </c>
      <c r="D683" s="512" t="str">
        <v>No athletes</v>
      </c>
      <c r="E683" s="513" t="str">
        <v/>
      </c>
      <c r="F683" s="502"/>
      <c r="G683" s="506">
        <v>1</v>
      </c>
      <c r="H683" s="502" t="str" cm="1">
        <f t="array" ref="H683:J683">_xlfn.LET(_xlpm.error, _xlfn.HSTACK("","No athletes",""),_xlpm.result, IFERROR(_xlfn.TAKE(_xlfn.DROP(_xlfn.LET(_xlpm.a,_xlfn.CHOOSECOLS(DataCalcs!AI264:AL317,1,3,4),_xlfn._xlws.FILTER(_xlpm.a,_xlfn.CHOOSECOLS(_xlpm.a,2)&lt;&gt;"Not Declared","")),24),8),_xlpm.error), IF(_xlpm.result=_xlfn.HSTACK("","",""), _xlpm.error, _xlpm.result))</f>
        <v/>
      </c>
      <c r="I683" s="512" t="str">
        <v>No athletes</v>
      </c>
      <c r="J683" s="513" t="str">
        <v/>
      </c>
      <c r="K683" s="514"/>
    </row>
    <row r="684" spans="1:11" s="519" customFormat="1" ht="29.25" customHeight="1">
      <c r="A684" s="520"/>
      <c r="B684" s="506">
        <v>2</v>
      </c>
      <c r="C684" s="502"/>
      <c r="D684" s="512"/>
      <c r="E684" s="513"/>
      <c r="F684" s="502"/>
      <c r="G684" s="506">
        <v>2</v>
      </c>
      <c r="H684" s="503"/>
      <c r="I684" s="504"/>
      <c r="J684" s="513"/>
      <c r="K684" s="514"/>
    </row>
    <row r="685" spans="1:11" s="519" customFormat="1" ht="29.25" customHeight="1">
      <c r="A685" s="520"/>
      <c r="B685" s="506">
        <v>3</v>
      </c>
      <c r="C685" s="502"/>
      <c r="D685" s="512"/>
      <c r="E685" s="513"/>
      <c r="F685" s="502"/>
      <c r="G685" s="506">
        <v>3</v>
      </c>
      <c r="H685" s="503"/>
      <c r="I685" s="504"/>
      <c r="J685" s="513"/>
      <c r="K685" s="514"/>
    </row>
    <row r="686" spans="1:11" s="519" customFormat="1" ht="29.25" customHeight="1">
      <c r="A686" s="520"/>
      <c r="B686" s="506">
        <v>4</v>
      </c>
      <c r="C686" s="502"/>
      <c r="D686" s="512"/>
      <c r="E686" s="513"/>
      <c r="F686" s="502"/>
      <c r="G686" s="506">
        <v>4</v>
      </c>
      <c r="H686" s="503"/>
      <c r="I686" s="504"/>
      <c r="J686" s="513"/>
      <c r="K686" s="514"/>
    </row>
    <row r="687" spans="1:11" s="519" customFormat="1" ht="29.25" customHeight="1">
      <c r="A687" s="520"/>
      <c r="B687" s="506">
        <v>5</v>
      </c>
      <c r="C687" s="502"/>
      <c r="D687" s="512"/>
      <c r="E687" s="513"/>
      <c r="F687" s="502"/>
      <c r="G687" s="506">
        <v>5</v>
      </c>
      <c r="H687" s="503"/>
      <c r="I687" s="504"/>
      <c r="J687" s="513"/>
      <c r="K687" s="514"/>
    </row>
    <row r="688" spans="1:11" s="519" customFormat="1" ht="29.25" customHeight="1">
      <c r="A688" s="520"/>
      <c r="B688" s="506">
        <v>6</v>
      </c>
      <c r="C688" s="502"/>
      <c r="D688" s="512"/>
      <c r="E688" s="513"/>
      <c r="F688" s="502"/>
      <c r="G688" s="506">
        <v>6</v>
      </c>
      <c r="H688" s="503"/>
      <c r="I688" s="504"/>
      <c r="J688" s="513"/>
      <c r="K688" s="514"/>
    </row>
    <row r="689" spans="1:11" s="519" customFormat="1" ht="29.25" customHeight="1">
      <c r="A689" s="520"/>
      <c r="B689" s="506">
        <v>7</v>
      </c>
      <c r="C689" s="502"/>
      <c r="D689" s="512"/>
      <c r="E689" s="513"/>
      <c r="F689" s="502"/>
      <c r="G689" s="506">
        <v>7</v>
      </c>
      <c r="H689" s="503"/>
      <c r="I689" s="504"/>
      <c r="J689" s="513"/>
      <c r="K689" s="514"/>
    </row>
    <row r="690" spans="1:11" s="519" customFormat="1" ht="29.25" customHeight="1">
      <c r="A690" s="520"/>
      <c r="B690" s="510">
        <v>8</v>
      </c>
      <c r="C690" s="515"/>
      <c r="D690" s="516"/>
      <c r="E690" s="517"/>
      <c r="F690" s="502"/>
      <c r="G690" s="510">
        <v>8</v>
      </c>
      <c r="H690" s="196"/>
      <c r="I690" s="508"/>
      <c r="J690" s="517"/>
      <c r="K690" s="514"/>
    </row>
    <row r="691" spans="1:11" s="519" customFormat="1" ht="29.25" customHeight="1">
      <c r="A691" s="520"/>
      <c r="B691" s="503"/>
      <c r="C691" s="503"/>
      <c r="D691" s="503"/>
      <c r="E691" s="503"/>
      <c r="F691" s="502"/>
      <c r="G691" s="502"/>
      <c r="H691" s="502"/>
      <c r="I691" s="502"/>
      <c r="J691" s="502"/>
      <c r="K691" s="511"/>
    </row>
    <row r="692" spans="1:11" s="519" customFormat="1" ht="29.25" customHeight="1">
      <c r="A692" s="520"/>
      <c r="B692" s="1024" t="s">
        <v>380</v>
      </c>
      <c r="C692" s="1025"/>
      <c r="D692" s="1025"/>
      <c r="E692" s="1026"/>
      <c r="F692" s="502"/>
      <c r="G692" s="1032" t="s">
        <v>381</v>
      </c>
      <c r="H692" s="1033"/>
      <c r="I692" s="1033"/>
      <c r="J692" s="1034"/>
      <c r="K692" s="521"/>
    </row>
    <row r="693" spans="1:11" s="519" customFormat="1" ht="29.25" customHeight="1">
      <c r="A693" s="520"/>
      <c r="B693" s="506">
        <v>1</v>
      </c>
      <c r="C693" s="502" t="str" cm="1">
        <f t="array" ref="C693:E693">_xlfn.LET(_xlpm.error, _xlfn.HSTACK("","No athletes",""),_xlpm.result, IFERROR(_xlfn.TAKE(_xlfn.DROP(_xlfn.LET(_xlpm.a,_xlfn.CHOOSECOLS(DataCalcs!AI264:AL317,1,3,4),_xlfn._xlws.FILTER(_xlpm.a,_xlfn.CHOOSECOLS(_xlpm.a,2)&lt;&gt;"Not Declared","")),32),8),_xlpm.error), IF(_xlpm.result=_xlfn.HSTACK("","",""), _xlpm.error, _xlpm.result))</f>
        <v/>
      </c>
      <c r="D693" s="512" t="str">
        <v>No athletes</v>
      </c>
      <c r="E693" s="513" t="str">
        <v/>
      </c>
      <c r="F693" s="502"/>
      <c r="G693" s="506">
        <v>1</v>
      </c>
      <c r="H693" s="502" t="str" cm="1">
        <f t="array" ref="H693:J693">_xlfn.LET(_xlpm.error, _xlfn.HSTACK("","No athletes",""),_xlpm.result, IFERROR(_xlfn.TAKE(_xlfn.DROP(_xlfn.LET(_xlpm.a,_xlfn.CHOOSECOLS(DataCalcs!AI264:AL317,1,3,4),_xlfn._xlws.FILTER(_xlpm.a,_xlfn.CHOOSECOLS(_xlpm.a,2)&lt;&gt;"Not Declared","")),40),8),_xlpm.error), IF(_xlpm.result=_xlfn.HSTACK("","",""), _xlpm.error, _xlpm.result))</f>
        <v/>
      </c>
      <c r="I693" s="512" t="str">
        <v>No athletes</v>
      </c>
      <c r="J693" s="513" t="str">
        <v/>
      </c>
      <c r="K693" s="514"/>
    </row>
    <row r="694" spans="1:11" s="519" customFormat="1" ht="29.25" customHeight="1">
      <c r="A694" s="520"/>
      <c r="B694" s="506">
        <v>2</v>
      </c>
      <c r="C694" s="502"/>
      <c r="D694" s="512"/>
      <c r="E694" s="513"/>
      <c r="F694" s="502"/>
      <c r="G694" s="506">
        <v>2</v>
      </c>
      <c r="H694" s="503"/>
      <c r="I694" s="504"/>
      <c r="J694" s="513"/>
      <c r="K694" s="514"/>
    </row>
    <row r="695" spans="1:11" s="519" customFormat="1" ht="29.25" customHeight="1">
      <c r="A695" s="520"/>
      <c r="B695" s="506">
        <v>3</v>
      </c>
      <c r="C695" s="502"/>
      <c r="D695" s="512"/>
      <c r="E695" s="513"/>
      <c r="F695" s="502"/>
      <c r="G695" s="506">
        <v>3</v>
      </c>
      <c r="H695" s="503"/>
      <c r="I695" s="504"/>
      <c r="J695" s="513"/>
      <c r="K695" s="514"/>
    </row>
    <row r="696" spans="1:11" s="519" customFormat="1" ht="29.25" customHeight="1">
      <c r="A696" s="520"/>
      <c r="B696" s="506">
        <v>4</v>
      </c>
      <c r="C696" s="502"/>
      <c r="D696" s="512"/>
      <c r="E696" s="513"/>
      <c r="F696" s="502"/>
      <c r="G696" s="506">
        <v>4</v>
      </c>
      <c r="H696" s="503"/>
      <c r="I696" s="504"/>
      <c r="J696" s="513"/>
      <c r="K696" s="514"/>
    </row>
    <row r="697" spans="1:11" s="519" customFormat="1" ht="29.25" customHeight="1">
      <c r="A697" s="520"/>
      <c r="B697" s="506">
        <v>5</v>
      </c>
      <c r="C697" s="502"/>
      <c r="D697" s="512"/>
      <c r="E697" s="513"/>
      <c r="F697" s="502"/>
      <c r="G697" s="506">
        <v>5</v>
      </c>
      <c r="H697" s="503"/>
      <c r="I697" s="504"/>
      <c r="J697" s="513"/>
      <c r="K697" s="514"/>
    </row>
    <row r="698" spans="1:11" s="519" customFormat="1" ht="29.25" customHeight="1">
      <c r="A698" s="520"/>
      <c r="B698" s="506">
        <v>6</v>
      </c>
      <c r="C698" s="502"/>
      <c r="D698" s="512"/>
      <c r="E698" s="513"/>
      <c r="F698" s="502"/>
      <c r="G698" s="506">
        <v>6</v>
      </c>
      <c r="H698" s="503"/>
      <c r="I698" s="504"/>
      <c r="J698" s="513"/>
      <c r="K698" s="514"/>
    </row>
    <row r="699" spans="1:11" s="519" customFormat="1" ht="29.25" customHeight="1">
      <c r="A699" s="520"/>
      <c r="B699" s="506">
        <v>7</v>
      </c>
      <c r="C699" s="502"/>
      <c r="D699" s="512"/>
      <c r="E699" s="513"/>
      <c r="F699" s="502"/>
      <c r="G699" s="506">
        <v>7</v>
      </c>
      <c r="H699" s="503"/>
      <c r="I699" s="504"/>
      <c r="J699" s="513"/>
      <c r="K699" s="514"/>
    </row>
    <row r="700" spans="1:11" s="519" customFormat="1" ht="29.25" customHeight="1">
      <c r="A700" s="520"/>
      <c r="B700" s="510">
        <v>8</v>
      </c>
      <c r="C700" s="515"/>
      <c r="D700" s="516"/>
      <c r="E700" s="517"/>
      <c r="F700" s="502"/>
      <c r="G700" s="510">
        <v>8</v>
      </c>
      <c r="H700" s="196"/>
      <c r="I700" s="508"/>
      <c r="J700" s="517"/>
      <c r="K700" s="514"/>
    </row>
    <row r="701" spans="1:11" s="519" customFormat="1" ht="29.25" customHeight="1">
      <c r="A701" s="520"/>
      <c r="B701" s="1022" t="str" cm="1">
        <f t="array" ref="B701">IFERROR(_xlfn.LET(_xlpm.a,_xlfn.CHOOSECOLS(DataCalcs!AI264:AL317,1,3,4), _xlpm.filtered,_xlfn.DROP(_xlfn._xlws.FILTER(_xlpm.a,INDEX(_xlpm.a,,2)&lt;&gt;"Not Declared"),48),
_xlpm.rowStrings,_xlfn.BYROW(_xlpm.filtered,_xlfn.LAMBDA(_xlpm.r,_xlfn.TEXTJOIN(" - ",,_xlpm.r))),ROWS(_xlpm.filtered)&amp;" Remaining athletes: "&amp; _xlfn.TEXTJOIN(", ",,_xlpm.rowStrings)),"")</f>
        <v/>
      </c>
      <c r="C701" s="1022"/>
      <c r="D701" s="1022"/>
      <c r="E701" s="1022"/>
      <c r="F701" s="1022"/>
      <c r="G701" s="1022"/>
      <c r="H701" s="1022"/>
      <c r="I701" s="1022"/>
      <c r="J701" s="1022"/>
      <c r="K701" s="511"/>
    </row>
    <row r="702" spans="1:11" s="519" customFormat="1" ht="29.25" customHeight="1" thickBot="1">
      <c r="A702" s="522"/>
      <c r="B702" s="1023"/>
      <c r="C702" s="1023"/>
      <c r="D702" s="1023"/>
      <c r="E702" s="1023"/>
      <c r="F702" s="1023"/>
      <c r="G702" s="1023"/>
      <c r="H702" s="1023"/>
      <c r="I702" s="1023"/>
      <c r="J702" s="1023"/>
      <c r="K702" s="518"/>
    </row>
    <row r="703" spans="1:11" ht="29.25" customHeight="1" thickBot="1">
      <c r="A703" s="498"/>
      <c r="D703" s="498"/>
      <c r="E703" s="498"/>
      <c r="H703" s="71"/>
      <c r="I703" s="71"/>
      <c r="J703" s="70"/>
      <c r="K703" s="63"/>
    </row>
    <row r="704" spans="1:11" ht="40" customHeight="1" thickBot="1">
      <c r="A704" s="1029" t="str">
        <f>"  "&amp; TEXT(DataTables!$Q$93, "hh:mm") &amp; " - U16 Girls - " &amp; DataTables!$B$93 &amp; "  " &amp; DataTables!$P$93 &amp; " athletes  Record: " &amp; TEXT(DataTables!$N$93, "0.00")</f>
        <v xml:space="preserve">  12:30 - U16 Girls - 100m  0 athletes  Record: 12.60</v>
      </c>
      <c r="B704" s="1030"/>
      <c r="C704" s="1030"/>
      <c r="D704" s="1030"/>
      <c r="E704" s="1030"/>
      <c r="F704" s="1030"/>
      <c r="G704" s="1030"/>
      <c r="H704" s="1030"/>
      <c r="I704" s="1030"/>
      <c r="J704" s="1030"/>
      <c r="K704" s="1031"/>
    </row>
    <row r="705" spans="1:11" s="519" customFormat="1" ht="29.25" customHeight="1">
      <c r="A705" s="500"/>
      <c r="B705" s="501"/>
      <c r="C705" s="501"/>
      <c r="D705" s="501"/>
      <c r="E705" s="501"/>
      <c r="F705" s="501"/>
      <c r="G705" s="501"/>
      <c r="H705" s="501"/>
      <c r="I705" s="501"/>
      <c r="J705" s="501"/>
      <c r="K705" s="511"/>
    </row>
    <row r="706" spans="1:11" s="519" customFormat="1" ht="29.25" customHeight="1">
      <c r="A706" s="520"/>
      <c r="B706" s="1024" t="s">
        <v>324</v>
      </c>
      <c r="C706" s="1025"/>
      <c r="D706" s="1025"/>
      <c r="E706" s="1026"/>
      <c r="F706" s="502"/>
      <c r="G706" s="1024" t="s">
        <v>325</v>
      </c>
      <c r="H706" s="1025"/>
      <c r="I706" s="1025"/>
      <c r="J706" s="1026"/>
      <c r="K706" s="521"/>
    </row>
    <row r="707" spans="1:11" s="519" customFormat="1" ht="29.25" customHeight="1">
      <c r="A707" s="520"/>
      <c r="B707" s="506">
        <v>1</v>
      </c>
      <c r="C707" s="503" t="str" cm="1">
        <f t="array" ref="C707:E714">_xlfn.LET(_xlpm.a,_xlfn.ANCHORARRAY(DataCalcs!AJ413),_xlfn._xlws.FILTER(_xlpm.a,NOT(ISNA(_xlfn.CHOOSECOLS(_xlpm.a,1)))))</f>
        <v>A</v>
      </c>
      <c r="D707" s="504" t="str">
        <v>Not Declared</v>
      </c>
      <c r="E707" s="505" t="str">
        <v>Abingdon AC</v>
      </c>
      <c r="F707" s="502"/>
      <c r="G707" s="506">
        <v>1</v>
      </c>
      <c r="H707" s="503" t="str" cm="1">
        <f t="array" ref="H707:J714">_xlfn.LET(_xlpm.a,_xlfn.ANCHORARRAY(DataCalcs!AJ421),_xlfn._xlws.FILTER(_xlpm.a,NOT(ISNA(_xlfn.CHOOSECOLS(_xlpm.a,1)))))</f>
        <v>AA</v>
      </c>
      <c r="I707" s="504" t="str">
        <v>Not Declared</v>
      </c>
      <c r="J707" s="505" t="str">
        <v>Abingdon AC</v>
      </c>
      <c r="K707" s="507"/>
    </row>
    <row r="708" spans="1:11" s="519" customFormat="1" ht="29.25" customHeight="1">
      <c r="A708" s="520"/>
      <c r="B708" s="506">
        <v>2</v>
      </c>
      <c r="C708" s="503" t="str">
        <v>H</v>
      </c>
      <c r="D708" s="504" t="str">
        <v>Not Declared</v>
      </c>
      <c r="E708" s="505" t="str">
        <v>White Horse Harriers</v>
      </c>
      <c r="F708" s="502"/>
      <c r="G708" s="506">
        <v>2</v>
      </c>
      <c r="H708" s="503" t="str">
        <v>HH</v>
      </c>
      <c r="I708" s="504" t="str">
        <v>Not Declared</v>
      </c>
      <c r="J708" s="505" t="str">
        <v>White Horse Harriers</v>
      </c>
      <c r="K708" s="507"/>
    </row>
    <row r="709" spans="1:11" s="519" customFormat="1" ht="29.25" customHeight="1">
      <c r="A709" s="520"/>
      <c r="B709" s="506">
        <v>3</v>
      </c>
      <c r="C709" s="503" t="str">
        <v>N</v>
      </c>
      <c r="D709" s="504" t="str">
        <v>Not Declared</v>
      </c>
      <c r="E709" s="505" t="str">
        <v>Banbury Harriers AC</v>
      </c>
      <c r="F709" s="502"/>
      <c r="G709" s="506">
        <v>3</v>
      </c>
      <c r="H709" s="503" t="str">
        <v>NN</v>
      </c>
      <c r="I709" s="504" t="str">
        <v>Not Declared</v>
      </c>
      <c r="J709" s="505" t="str">
        <v>Banbury Harriers AC</v>
      </c>
      <c r="K709" s="507"/>
    </row>
    <row r="710" spans="1:11" s="519" customFormat="1" ht="29.25" customHeight="1">
      <c r="A710" s="520"/>
      <c r="B710" s="506">
        <v>4</v>
      </c>
      <c r="C710" s="503" t="str">
        <v>W</v>
      </c>
      <c r="D710" s="504" t="str">
        <v>Not Declared</v>
      </c>
      <c r="E710" s="505" t="str">
        <v>Witney Road Runners</v>
      </c>
      <c r="F710" s="502"/>
      <c r="G710" s="506">
        <v>4</v>
      </c>
      <c r="H710" s="503" t="str">
        <v>WW</v>
      </c>
      <c r="I710" s="504" t="str">
        <v>Not Declared</v>
      </c>
      <c r="J710" s="505" t="str">
        <v>Witney Road Runners</v>
      </c>
      <c r="K710" s="507"/>
    </row>
    <row r="711" spans="1:11" s="519" customFormat="1" ht="29.25" customHeight="1">
      <c r="A711" s="520"/>
      <c r="B711" s="506">
        <v>5</v>
      </c>
      <c r="C711" s="503" t="str">
        <v>B</v>
      </c>
      <c r="D711" s="504" t="str">
        <v>Not Declared</v>
      </c>
      <c r="E711" s="505" t="str">
        <v>Bicester AC</v>
      </c>
      <c r="F711" s="502"/>
      <c r="G711" s="506">
        <v>5</v>
      </c>
      <c r="H711" s="503" t="str">
        <v>BB</v>
      </c>
      <c r="I711" s="504" t="str">
        <v>Not Declared</v>
      </c>
      <c r="J711" s="505" t="str">
        <v>Bicester AC</v>
      </c>
      <c r="K711" s="507"/>
    </row>
    <row r="712" spans="1:11" s="519" customFormat="1" ht="29.25" customHeight="1">
      <c r="A712" s="520"/>
      <c r="B712" s="506">
        <v>6</v>
      </c>
      <c r="C712" s="503" t="str">
        <v>O</v>
      </c>
      <c r="D712" s="504" t="str">
        <v>Not Declared</v>
      </c>
      <c r="E712" s="505" t="str">
        <v>Oxford City AC</v>
      </c>
      <c r="F712" s="502"/>
      <c r="G712" s="506">
        <v>6</v>
      </c>
      <c r="H712" s="503" t="str">
        <v>OO</v>
      </c>
      <c r="I712" s="504" t="str">
        <v>Not Declared</v>
      </c>
      <c r="J712" s="505" t="str">
        <v>Oxford City AC</v>
      </c>
      <c r="K712" s="507"/>
    </row>
    <row r="713" spans="1:11" s="519" customFormat="1" ht="29.25" customHeight="1">
      <c r="A713" s="520"/>
      <c r="B713" s="506">
        <v>7</v>
      </c>
      <c r="C713" s="503" t="str">
        <v>X</v>
      </c>
      <c r="D713" s="504" t="str">
        <v>Not Declared</v>
      </c>
      <c r="E713" s="505" t="str">
        <v>Team Kennet</v>
      </c>
      <c r="F713" s="502"/>
      <c r="G713" s="506">
        <v>7</v>
      </c>
      <c r="H713" s="503" t="str">
        <v>XX</v>
      </c>
      <c r="I713" s="504" t="str">
        <v>Not Declared</v>
      </c>
      <c r="J713" s="505" t="str">
        <v>Team Kennet</v>
      </c>
      <c r="K713" s="507"/>
    </row>
    <row r="714" spans="1:11" s="519" customFormat="1" ht="29.25" customHeight="1">
      <c r="A714" s="520"/>
      <c r="B714" s="510">
        <v>8</v>
      </c>
      <c r="C714" s="196" t="str">
        <v>R</v>
      </c>
      <c r="D714" s="508" t="str">
        <v>Not Declared</v>
      </c>
      <c r="E714" s="509" t="str">
        <v>Radley AC</v>
      </c>
      <c r="F714" s="502"/>
      <c r="G714" s="510">
        <v>8</v>
      </c>
      <c r="H714" s="196" t="str">
        <v>RR</v>
      </c>
      <c r="I714" s="508" t="str">
        <v>Not Declared</v>
      </c>
      <c r="J714" s="509" t="str">
        <v>Radley AC</v>
      </c>
      <c r="K714" s="507"/>
    </row>
    <row r="715" spans="1:11" s="519" customFormat="1" ht="29.25" customHeight="1">
      <c r="A715" s="520"/>
      <c r="B715" s="503"/>
      <c r="C715" s="503"/>
      <c r="D715" s="503"/>
      <c r="E715" s="503"/>
      <c r="F715" s="502"/>
      <c r="G715" s="502"/>
      <c r="H715" s="502"/>
      <c r="I715" s="502"/>
      <c r="J715" s="502"/>
      <c r="K715" s="511"/>
    </row>
    <row r="716" spans="1:11" s="519" customFormat="1" ht="29.25" customHeight="1">
      <c r="A716" s="520"/>
      <c r="B716" s="1024" t="s">
        <v>376</v>
      </c>
      <c r="C716" s="1025"/>
      <c r="D716" s="1025"/>
      <c r="E716" s="1026"/>
      <c r="F716" s="502"/>
      <c r="G716" s="1024" t="s">
        <v>377</v>
      </c>
      <c r="H716" s="1025"/>
      <c r="I716" s="1025"/>
      <c r="J716" s="1026"/>
      <c r="K716" s="521"/>
    </row>
    <row r="717" spans="1:11" s="519" customFormat="1" ht="29.25" customHeight="1">
      <c r="A717" s="520"/>
      <c r="B717" s="506">
        <v>1</v>
      </c>
      <c r="C717" s="502" t="str" cm="1">
        <f t="array" ref="C717:E717">_xlfn.LET(_xlpm.error, _xlfn.HSTACK("","No athletes",""),_xlpm.result, IFERROR(_xlfn.TAKE(_xlfn.DROP(_xlfn.LET(_xlpm.a,_xlfn.CHOOSECOLS(DataCalcs!AI429:AL466,1,3,4),_xlfn._xlws.FILTER(_xlpm.a,_xlfn.CHOOSECOLS(_xlpm.a,2)&lt;&gt;"Not Declared","")),0),8),_xlpm.error), IF(_xlpm.result=_xlfn.HSTACK("","",""), _xlpm.error, _xlpm.result))</f>
        <v/>
      </c>
      <c r="D717" s="512" t="str">
        <v>No athletes</v>
      </c>
      <c r="E717" s="513" t="str">
        <v/>
      </c>
      <c r="F717" s="502"/>
      <c r="G717" s="506">
        <v>1</v>
      </c>
      <c r="H717" s="502" t="str" cm="1">
        <f t="array" ref="H717:J717">_xlfn.LET(_xlpm.error, _xlfn.HSTACK("","No athletes",""),_xlpm.result, IFERROR(_xlfn.TAKE(_xlfn.DROP(_xlfn.LET(_xlpm.a,_xlfn.CHOOSECOLS(DataCalcs!AI429:AL466,1,3,4),_xlfn._xlws.FILTER(_xlpm.a,_xlfn.CHOOSECOLS(_xlpm.a,2)&lt;&gt;"Not Declared","")),8),8),_xlpm.error), IF(_xlpm.result=_xlfn.HSTACK("","",""), _xlpm.error, _xlpm.result))</f>
        <v/>
      </c>
      <c r="I717" s="512" t="str">
        <v>No athletes</v>
      </c>
      <c r="J717" s="513" t="str">
        <v/>
      </c>
      <c r="K717" s="514"/>
    </row>
    <row r="718" spans="1:11" s="519" customFormat="1" ht="29.25" customHeight="1">
      <c r="A718" s="520"/>
      <c r="B718" s="506">
        <v>2</v>
      </c>
      <c r="C718" s="502"/>
      <c r="D718" s="512"/>
      <c r="E718" s="513"/>
      <c r="F718" s="502"/>
      <c r="G718" s="506">
        <v>2</v>
      </c>
      <c r="H718" s="503"/>
      <c r="I718" s="504"/>
      <c r="J718" s="513"/>
      <c r="K718" s="514"/>
    </row>
    <row r="719" spans="1:11" s="519" customFormat="1" ht="29.25" customHeight="1">
      <c r="A719" s="520"/>
      <c r="B719" s="506">
        <v>3</v>
      </c>
      <c r="C719" s="502"/>
      <c r="D719" s="512"/>
      <c r="E719" s="513"/>
      <c r="F719" s="502"/>
      <c r="G719" s="506">
        <v>3</v>
      </c>
      <c r="H719" s="503"/>
      <c r="I719" s="504"/>
      <c r="J719" s="513"/>
      <c r="K719" s="514"/>
    </row>
    <row r="720" spans="1:11" s="519" customFormat="1" ht="29.25" customHeight="1">
      <c r="A720" s="520"/>
      <c r="B720" s="506">
        <v>4</v>
      </c>
      <c r="C720" s="502"/>
      <c r="D720" s="512"/>
      <c r="E720" s="513"/>
      <c r="F720" s="502"/>
      <c r="G720" s="506">
        <v>4</v>
      </c>
      <c r="H720" s="503"/>
      <c r="I720" s="504"/>
      <c r="J720" s="513"/>
      <c r="K720" s="514"/>
    </row>
    <row r="721" spans="1:11" s="519" customFormat="1" ht="29.25" customHeight="1">
      <c r="A721" s="520"/>
      <c r="B721" s="506">
        <v>5</v>
      </c>
      <c r="C721" s="502"/>
      <c r="D721" s="512"/>
      <c r="E721" s="513"/>
      <c r="F721" s="502"/>
      <c r="G721" s="506">
        <v>5</v>
      </c>
      <c r="H721" s="503"/>
      <c r="I721" s="504"/>
      <c r="J721" s="513"/>
      <c r="K721" s="514"/>
    </row>
    <row r="722" spans="1:11" s="519" customFormat="1" ht="29.25" customHeight="1">
      <c r="A722" s="520"/>
      <c r="B722" s="506">
        <v>6</v>
      </c>
      <c r="C722" s="502"/>
      <c r="D722" s="512"/>
      <c r="E722" s="513"/>
      <c r="F722" s="502"/>
      <c r="G722" s="506">
        <v>6</v>
      </c>
      <c r="H722" s="503"/>
      <c r="I722" s="504"/>
      <c r="J722" s="513"/>
      <c r="K722" s="514"/>
    </row>
    <row r="723" spans="1:11" s="519" customFormat="1" ht="29.25" customHeight="1">
      <c r="A723" s="520"/>
      <c r="B723" s="506">
        <v>7</v>
      </c>
      <c r="C723" s="502"/>
      <c r="D723" s="512"/>
      <c r="E723" s="513"/>
      <c r="F723" s="502"/>
      <c r="G723" s="506">
        <v>7</v>
      </c>
      <c r="H723" s="503"/>
      <c r="I723" s="504"/>
      <c r="J723" s="513"/>
      <c r="K723" s="514"/>
    </row>
    <row r="724" spans="1:11" s="519" customFormat="1" ht="29.25" customHeight="1">
      <c r="A724" s="520"/>
      <c r="B724" s="510">
        <v>8</v>
      </c>
      <c r="C724" s="515"/>
      <c r="D724" s="516"/>
      <c r="E724" s="517"/>
      <c r="F724" s="502"/>
      <c r="G724" s="510">
        <v>8</v>
      </c>
      <c r="H724" s="196"/>
      <c r="I724" s="508"/>
      <c r="J724" s="517"/>
      <c r="K724" s="514"/>
    </row>
    <row r="725" spans="1:11" s="519" customFormat="1" ht="29.25" customHeight="1">
      <c r="A725" s="520"/>
      <c r="B725" s="503"/>
      <c r="C725" s="503"/>
      <c r="D725" s="503"/>
      <c r="E725" s="503"/>
      <c r="F725" s="502"/>
      <c r="G725" s="502"/>
      <c r="H725" s="502"/>
      <c r="I725" s="502"/>
      <c r="J725" s="502"/>
      <c r="K725" s="511"/>
    </row>
    <row r="726" spans="1:11" s="519" customFormat="1" ht="29.25" customHeight="1">
      <c r="A726" s="520"/>
      <c r="B726" s="1024" t="s">
        <v>378</v>
      </c>
      <c r="C726" s="1025"/>
      <c r="D726" s="1025"/>
      <c r="E726" s="1026"/>
      <c r="F726" s="502"/>
      <c r="G726" s="1032" t="s">
        <v>379</v>
      </c>
      <c r="H726" s="1033"/>
      <c r="I726" s="1033"/>
      <c r="J726" s="1034"/>
      <c r="K726" s="521"/>
    </row>
    <row r="727" spans="1:11" s="519" customFormat="1" ht="29.25" customHeight="1">
      <c r="A727" s="520"/>
      <c r="B727" s="506">
        <v>1</v>
      </c>
      <c r="C727" s="502" t="str" cm="1">
        <f t="array" ref="C727:E727">_xlfn.LET(_xlpm.error, _xlfn.HSTACK("","No athletes",""),_xlpm.result, IFERROR(_xlfn.TAKE(_xlfn.DROP(_xlfn.LET(_xlpm.a,_xlfn.CHOOSECOLS(DataCalcs!AI429:AL466,1,3,4),_xlfn._xlws.FILTER(_xlpm.a,_xlfn.CHOOSECOLS(_xlpm.a,2)&lt;&gt;"Not Declared","")),16),8),_xlpm.error), IF(_xlpm.result=_xlfn.HSTACK("","",""), _xlpm.error, _xlpm.result))</f>
        <v/>
      </c>
      <c r="D727" s="512" t="str">
        <v>No athletes</v>
      </c>
      <c r="E727" s="513" t="str">
        <v/>
      </c>
      <c r="F727" s="502"/>
      <c r="G727" s="506">
        <v>1</v>
      </c>
      <c r="H727" s="502" t="str" cm="1">
        <f t="array" ref="H727:J727">_xlfn.LET(_xlpm.error, _xlfn.HSTACK("","No athletes",""),_xlpm.result, IFERROR(_xlfn.TAKE(_xlfn.DROP(_xlfn.LET(_xlpm.a,_xlfn.CHOOSECOLS(DataCalcs!AI429:AL466,1,3,4),_xlfn._xlws.FILTER(_xlpm.a,_xlfn.CHOOSECOLS(_xlpm.a,2)&lt;&gt;"Not Declared","")),24),8),_xlpm.error), IF(_xlpm.result=_xlfn.HSTACK("","",""), _xlpm.error, _xlpm.result))</f>
        <v/>
      </c>
      <c r="I727" s="512" t="str">
        <v>No athletes</v>
      </c>
      <c r="J727" s="513" t="str">
        <v/>
      </c>
      <c r="K727" s="514"/>
    </row>
    <row r="728" spans="1:11" s="519" customFormat="1" ht="29.25" customHeight="1">
      <c r="A728" s="520"/>
      <c r="B728" s="506">
        <v>2</v>
      </c>
      <c r="C728" s="502"/>
      <c r="D728" s="512"/>
      <c r="E728" s="513"/>
      <c r="F728" s="502"/>
      <c r="G728" s="506">
        <v>2</v>
      </c>
      <c r="H728" s="503"/>
      <c r="I728" s="504"/>
      <c r="J728" s="513"/>
      <c r="K728" s="514"/>
    </row>
    <row r="729" spans="1:11" s="519" customFormat="1" ht="29.25" customHeight="1">
      <c r="A729" s="520"/>
      <c r="B729" s="506">
        <v>3</v>
      </c>
      <c r="C729" s="502"/>
      <c r="D729" s="512"/>
      <c r="E729" s="513"/>
      <c r="F729" s="502"/>
      <c r="G729" s="506">
        <v>3</v>
      </c>
      <c r="H729" s="503"/>
      <c r="I729" s="504"/>
      <c r="J729" s="513"/>
      <c r="K729" s="514"/>
    </row>
    <row r="730" spans="1:11" s="519" customFormat="1" ht="29.25" customHeight="1">
      <c r="A730" s="520"/>
      <c r="B730" s="506">
        <v>4</v>
      </c>
      <c r="C730" s="502"/>
      <c r="D730" s="512"/>
      <c r="E730" s="513"/>
      <c r="F730" s="502"/>
      <c r="G730" s="506">
        <v>4</v>
      </c>
      <c r="H730" s="503"/>
      <c r="I730" s="504"/>
      <c r="J730" s="513"/>
      <c r="K730" s="514"/>
    </row>
    <row r="731" spans="1:11" s="519" customFormat="1" ht="29.25" customHeight="1">
      <c r="A731" s="520"/>
      <c r="B731" s="506">
        <v>5</v>
      </c>
      <c r="C731" s="502"/>
      <c r="D731" s="512"/>
      <c r="E731" s="513"/>
      <c r="F731" s="502"/>
      <c r="G731" s="506">
        <v>5</v>
      </c>
      <c r="H731" s="503"/>
      <c r="I731" s="504"/>
      <c r="J731" s="513"/>
      <c r="K731" s="514"/>
    </row>
    <row r="732" spans="1:11" s="519" customFormat="1" ht="29.25" customHeight="1">
      <c r="A732" s="520"/>
      <c r="B732" s="506">
        <v>6</v>
      </c>
      <c r="C732" s="502"/>
      <c r="D732" s="512"/>
      <c r="E732" s="513"/>
      <c r="F732" s="502"/>
      <c r="G732" s="506">
        <v>6</v>
      </c>
      <c r="H732" s="503"/>
      <c r="I732" s="504"/>
      <c r="J732" s="513"/>
      <c r="K732" s="514"/>
    </row>
    <row r="733" spans="1:11" s="519" customFormat="1" ht="29.25" customHeight="1">
      <c r="A733" s="520"/>
      <c r="B733" s="506">
        <v>7</v>
      </c>
      <c r="C733" s="502"/>
      <c r="D733" s="512"/>
      <c r="E733" s="513"/>
      <c r="F733" s="502"/>
      <c r="G733" s="506">
        <v>7</v>
      </c>
      <c r="H733" s="503"/>
      <c r="I733" s="504"/>
      <c r="J733" s="513"/>
      <c r="K733" s="514"/>
    </row>
    <row r="734" spans="1:11" s="519" customFormat="1" ht="29.25" customHeight="1">
      <c r="A734" s="520"/>
      <c r="B734" s="510">
        <v>8</v>
      </c>
      <c r="C734" s="515"/>
      <c r="D734" s="516"/>
      <c r="E734" s="517"/>
      <c r="F734" s="502"/>
      <c r="G734" s="510">
        <v>8</v>
      </c>
      <c r="H734" s="196"/>
      <c r="I734" s="508"/>
      <c r="J734" s="517"/>
      <c r="K734" s="514"/>
    </row>
    <row r="735" spans="1:11" s="519" customFormat="1" ht="29.25" customHeight="1">
      <c r="A735" s="520"/>
      <c r="B735" s="1022" t="str" cm="1">
        <f t="array" ref="B735">IFERROR(_xlfn.LET(_xlpm.a,_xlfn.CHOOSECOLS(DataCalcs!AI429:AL466,1,3,4), _xlpm.filtered,_xlfn.DROP(_xlfn._xlws.FILTER(_xlpm.a,INDEX(_xlpm.a,,2)&lt;&gt;"Not Declared"),32),
_xlpm.rowStrings,_xlfn.BYROW(_xlpm.filtered,_xlfn.LAMBDA(_xlpm.r,_xlfn.TEXTJOIN(" - ",,_xlpm.r))),ROWS(_xlpm.filtered)&amp;" Remaining athletes: "&amp; _xlfn.TEXTJOIN(", ",,_xlpm.rowStrings)),"")</f>
        <v/>
      </c>
      <c r="C735" s="1022"/>
      <c r="D735" s="1022"/>
      <c r="E735" s="1022"/>
      <c r="F735" s="1022"/>
      <c r="G735" s="1022"/>
      <c r="H735" s="1022"/>
      <c r="I735" s="1022"/>
      <c r="J735" s="1022"/>
      <c r="K735" s="511"/>
    </row>
    <row r="736" spans="1:11" s="519" customFormat="1" ht="29.25" customHeight="1" thickBot="1">
      <c r="A736" s="522"/>
      <c r="B736" s="1023"/>
      <c r="C736" s="1023"/>
      <c r="D736" s="1023"/>
      <c r="E736" s="1023"/>
      <c r="F736" s="1023"/>
      <c r="G736" s="1023"/>
      <c r="H736" s="1023"/>
      <c r="I736" s="1023"/>
      <c r="J736" s="1023"/>
      <c r="K736" s="518"/>
    </row>
    <row r="737" spans="1:11" s="519" customFormat="1" ht="29.25" customHeight="1">
      <c r="B737" s="725"/>
      <c r="C737" s="725"/>
      <c r="D737" s="725"/>
      <c r="E737" s="725"/>
      <c r="F737" s="725"/>
      <c r="G737" s="725"/>
      <c r="H737" s="725"/>
      <c r="I737" s="725"/>
      <c r="J737" s="725"/>
      <c r="K737" s="502"/>
    </row>
    <row r="738" spans="1:11" s="519" customFormat="1" ht="29.25" customHeight="1">
      <c r="B738" s="725"/>
      <c r="C738" s="725"/>
      <c r="D738" s="725"/>
      <c r="E738" s="725"/>
      <c r="F738" s="725"/>
      <c r="G738" s="725"/>
      <c r="H738" s="725"/>
      <c r="I738" s="725"/>
      <c r="J738" s="725"/>
      <c r="K738" s="502"/>
    </row>
    <row r="739" spans="1:11" s="519" customFormat="1" ht="29.25" customHeight="1">
      <c r="B739" s="725"/>
      <c r="C739" s="725"/>
      <c r="D739" s="725"/>
      <c r="E739" s="725"/>
      <c r="F739" s="725"/>
      <c r="G739" s="725"/>
      <c r="H739" s="725"/>
      <c r="I739" s="725"/>
      <c r="J739" s="725"/>
      <c r="K739" s="502"/>
    </row>
    <row r="740" spans="1:11" ht="29.25" customHeight="1">
      <c r="A740" s="498"/>
      <c r="D740" s="498"/>
      <c r="E740" s="498"/>
      <c r="H740" s="71"/>
      <c r="I740" s="71"/>
      <c r="J740" s="70"/>
      <c r="K740" s="63"/>
    </row>
    <row r="741" spans="1:11" ht="51" customHeight="1">
      <c r="A741" s="1027" t="str">
        <f>$A$223</f>
        <v>Oxfordshire Track and Field League 2026</v>
      </c>
      <c r="B741" s="1027"/>
      <c r="C741" s="1027"/>
      <c r="D741" s="1027"/>
      <c r="E741" s="1027"/>
      <c r="F741" s="1027"/>
      <c r="G741" s="1027"/>
      <c r="H741" s="1027"/>
      <c r="I741" s="1027"/>
      <c r="J741" s="1027"/>
      <c r="K741" s="1027"/>
    </row>
    <row r="742" spans="1:11" ht="34" customHeight="1">
      <c r="A742" s="1028" t="str">
        <f>$A$2</f>
        <v>Date: 06 September 2026         Venue: Tilsley</v>
      </c>
      <c r="B742" s="1028"/>
      <c r="C742" s="1028"/>
      <c r="D742" s="1028"/>
      <c r="E742" s="1028"/>
      <c r="F742" s="1028"/>
      <c r="G742" s="1028"/>
      <c r="H742" s="1028"/>
      <c r="I742" s="1028"/>
      <c r="J742" s="1028"/>
      <c r="K742" s="1028"/>
    </row>
    <row r="743" spans="1:11" ht="34" customHeight="1" thickBot="1">
      <c r="A743" s="721"/>
      <c r="B743" s="721"/>
      <c r="C743" s="721"/>
      <c r="D743" s="721"/>
      <c r="E743" s="721"/>
      <c r="F743" s="721"/>
      <c r="G743" s="721"/>
      <c r="H743" s="721"/>
      <c r="I743" s="721"/>
      <c r="J743" s="721"/>
      <c r="K743" s="721"/>
    </row>
    <row r="744" spans="1:11" ht="40" customHeight="1" thickBot="1">
      <c r="A744" s="1029" t="str">
        <f>"  "&amp; TEXT(DataTables!$Q108, "hh:mm") &amp; " - U18 Women - " &amp; DataTables!$B$108 &amp; "  " &amp; DataTables!$P$108 &amp; " athletes  Record: " &amp; TEXT(DataTables!$N$108, "0.00")</f>
        <v xml:space="preserve">  12:40 - U18 Women - 100m  0 athletes  Record: 12.20</v>
      </c>
      <c r="B744" s="1030"/>
      <c r="C744" s="1030"/>
      <c r="D744" s="1030"/>
      <c r="E744" s="1030"/>
      <c r="F744" s="1030"/>
      <c r="G744" s="1030"/>
      <c r="H744" s="1030"/>
      <c r="I744" s="1030"/>
      <c r="J744" s="1030"/>
      <c r="K744" s="1031"/>
    </row>
    <row r="745" spans="1:11" s="519" customFormat="1" ht="29.25" customHeight="1">
      <c r="A745" s="500"/>
      <c r="B745" s="501"/>
      <c r="C745" s="501"/>
      <c r="D745" s="501"/>
      <c r="E745" s="501"/>
      <c r="F745" s="501"/>
      <c r="G745" s="501"/>
      <c r="H745" s="501"/>
      <c r="I745" s="501"/>
      <c r="J745" s="501"/>
      <c r="K745" s="511"/>
    </row>
    <row r="746" spans="1:11" s="519" customFormat="1" ht="29.25" customHeight="1">
      <c r="A746" s="520"/>
      <c r="B746" s="1024" t="s">
        <v>324</v>
      </c>
      <c r="C746" s="1025"/>
      <c r="D746" s="1025"/>
      <c r="E746" s="1026"/>
      <c r="F746" s="502"/>
      <c r="G746" s="1024" t="s">
        <v>325</v>
      </c>
      <c r="H746" s="1025"/>
      <c r="I746" s="1025"/>
      <c r="J746" s="1026"/>
      <c r="K746" s="521"/>
    </row>
    <row r="747" spans="1:11" s="519" customFormat="1" ht="29.25" customHeight="1">
      <c r="A747" s="520"/>
      <c r="B747" s="506">
        <v>1</v>
      </c>
      <c r="C747" s="503" t="str" cm="1">
        <f t="array" ref="C747:E754">_xlfn.LET(_xlpm.a,_xlfn.ANCHORARRAY(DataCalcs!AJ495),_xlfn._xlws.FILTER(_xlpm.a,NOT(ISNA(_xlfn.CHOOSECOLS(_xlpm.a,1)))))</f>
        <v>R</v>
      </c>
      <c r="D747" s="504" t="str">
        <v>Not Declared</v>
      </c>
      <c r="E747" s="505" t="str">
        <v>Radley AC</v>
      </c>
      <c r="F747" s="502"/>
      <c r="G747" s="506">
        <v>1</v>
      </c>
      <c r="H747" s="503" t="str" cm="1">
        <f t="array" ref="H747:J754">_xlfn.LET(_xlpm.a,_xlfn.ANCHORARRAY(DataCalcs!AJ503),_xlfn._xlws.FILTER(_xlpm.a,NOT(ISNA(_xlfn.CHOOSECOLS(_xlpm.a,1)))))</f>
        <v>RR</v>
      </c>
      <c r="I747" s="504" t="str">
        <v>Not Declared</v>
      </c>
      <c r="J747" s="505" t="str">
        <v>Radley AC</v>
      </c>
      <c r="K747" s="507"/>
    </row>
    <row r="748" spans="1:11" s="519" customFormat="1" ht="29.25" customHeight="1">
      <c r="A748" s="520"/>
      <c r="B748" s="506">
        <v>2</v>
      </c>
      <c r="C748" s="503" t="str">
        <v>W</v>
      </c>
      <c r="D748" s="504" t="str">
        <v>Not Declared</v>
      </c>
      <c r="E748" s="505" t="str">
        <v>Witney Road Runners</v>
      </c>
      <c r="F748" s="502"/>
      <c r="G748" s="506">
        <v>2</v>
      </c>
      <c r="H748" s="503" t="str">
        <v>WW</v>
      </c>
      <c r="I748" s="504" t="str">
        <v>Not Declared</v>
      </c>
      <c r="J748" s="505" t="str">
        <v>Witney Road Runners</v>
      </c>
      <c r="K748" s="507"/>
    </row>
    <row r="749" spans="1:11" s="519" customFormat="1" ht="29.25" customHeight="1">
      <c r="A749" s="520"/>
      <c r="B749" s="506">
        <v>3</v>
      </c>
      <c r="C749" s="503" t="str">
        <v>N</v>
      </c>
      <c r="D749" s="504" t="str">
        <v>Not Declared</v>
      </c>
      <c r="E749" s="505" t="str">
        <v>Banbury Harriers AC</v>
      </c>
      <c r="F749" s="502"/>
      <c r="G749" s="506">
        <v>3</v>
      </c>
      <c r="H749" s="503" t="str">
        <v>NN</v>
      </c>
      <c r="I749" s="504" t="str">
        <v>Not Declared</v>
      </c>
      <c r="J749" s="505" t="str">
        <v>Banbury Harriers AC</v>
      </c>
      <c r="K749" s="507"/>
    </row>
    <row r="750" spans="1:11" s="519" customFormat="1" ht="29.25" customHeight="1">
      <c r="A750" s="520"/>
      <c r="B750" s="506">
        <v>4</v>
      </c>
      <c r="C750" s="503" t="str">
        <v>X</v>
      </c>
      <c r="D750" s="504" t="str">
        <v>Not Declared</v>
      </c>
      <c r="E750" s="505" t="str">
        <v>Team Kennet</v>
      </c>
      <c r="F750" s="502"/>
      <c r="G750" s="506">
        <v>4</v>
      </c>
      <c r="H750" s="503" t="str">
        <v>XX</v>
      </c>
      <c r="I750" s="504" t="str">
        <v>Not Declared</v>
      </c>
      <c r="J750" s="505" t="str">
        <v>Team Kennet</v>
      </c>
      <c r="K750" s="507"/>
    </row>
    <row r="751" spans="1:11" s="519" customFormat="1" ht="29.25" customHeight="1">
      <c r="A751" s="520"/>
      <c r="B751" s="506">
        <v>5</v>
      </c>
      <c r="C751" s="503" t="str">
        <v>A</v>
      </c>
      <c r="D751" s="504" t="str">
        <v>Not Declared</v>
      </c>
      <c r="E751" s="505" t="str">
        <v>Abingdon AC</v>
      </c>
      <c r="F751" s="502"/>
      <c r="G751" s="506">
        <v>5</v>
      </c>
      <c r="H751" s="503" t="str">
        <v>AA</v>
      </c>
      <c r="I751" s="504" t="str">
        <v>Not Declared</v>
      </c>
      <c r="J751" s="505" t="str">
        <v>Abingdon AC</v>
      </c>
      <c r="K751" s="507"/>
    </row>
    <row r="752" spans="1:11" s="519" customFormat="1" ht="29.25" customHeight="1">
      <c r="A752" s="520"/>
      <c r="B752" s="506">
        <v>6</v>
      </c>
      <c r="C752" s="503" t="str">
        <v>B</v>
      </c>
      <c r="D752" s="504" t="str">
        <v>Not Declared</v>
      </c>
      <c r="E752" s="505" t="str">
        <v>Bicester AC</v>
      </c>
      <c r="F752" s="502"/>
      <c r="G752" s="506">
        <v>6</v>
      </c>
      <c r="H752" s="503" t="str">
        <v>BB</v>
      </c>
      <c r="I752" s="504" t="str">
        <v>Not Declared</v>
      </c>
      <c r="J752" s="505" t="str">
        <v>Bicester AC</v>
      </c>
      <c r="K752" s="507"/>
    </row>
    <row r="753" spans="1:11" s="519" customFormat="1" ht="29.25" customHeight="1">
      <c r="A753" s="520"/>
      <c r="B753" s="506">
        <v>7</v>
      </c>
      <c r="C753" s="503" t="str">
        <v>O</v>
      </c>
      <c r="D753" s="504" t="str">
        <v>Not Declared</v>
      </c>
      <c r="E753" s="505" t="str">
        <v>Oxford City AC</v>
      </c>
      <c r="F753" s="502"/>
      <c r="G753" s="506">
        <v>7</v>
      </c>
      <c r="H753" s="503" t="str">
        <v>OO</v>
      </c>
      <c r="I753" s="504" t="str">
        <v>Not Declared</v>
      </c>
      <c r="J753" s="505" t="str">
        <v>Oxford City AC</v>
      </c>
      <c r="K753" s="507"/>
    </row>
    <row r="754" spans="1:11" s="519" customFormat="1" ht="29.25" customHeight="1">
      <c r="A754" s="520"/>
      <c r="B754" s="510">
        <v>8</v>
      </c>
      <c r="C754" s="196" t="str">
        <v>H</v>
      </c>
      <c r="D754" s="508" t="str">
        <v>Not Declared</v>
      </c>
      <c r="E754" s="509" t="str">
        <v>White Horse Harriers</v>
      </c>
      <c r="F754" s="502"/>
      <c r="G754" s="510">
        <v>8</v>
      </c>
      <c r="H754" s="196" t="str">
        <v>HH</v>
      </c>
      <c r="I754" s="508" t="str">
        <v>Not Declared</v>
      </c>
      <c r="J754" s="509" t="str">
        <v>White Horse Harriers</v>
      </c>
      <c r="K754" s="507"/>
    </row>
    <row r="755" spans="1:11" s="519" customFormat="1" ht="29.25" customHeight="1">
      <c r="A755" s="520"/>
      <c r="B755" s="503"/>
      <c r="C755" s="503"/>
      <c r="D755" s="503"/>
      <c r="E755" s="503"/>
      <c r="F755" s="502"/>
      <c r="G755" s="502"/>
      <c r="H755" s="502"/>
      <c r="I755" s="502"/>
      <c r="J755" s="502"/>
      <c r="K755" s="511"/>
    </row>
    <row r="756" spans="1:11" s="519" customFormat="1" ht="29.25" customHeight="1">
      <c r="A756" s="520"/>
      <c r="B756" s="1024" t="s">
        <v>376</v>
      </c>
      <c r="C756" s="1025"/>
      <c r="D756" s="1025"/>
      <c r="E756" s="1026"/>
      <c r="F756" s="502"/>
      <c r="G756" s="1024" t="s">
        <v>377</v>
      </c>
      <c r="H756" s="1025"/>
      <c r="I756" s="1025"/>
      <c r="J756" s="1026"/>
      <c r="K756" s="521"/>
    </row>
    <row r="757" spans="1:11" s="519" customFormat="1" ht="29.25" customHeight="1">
      <c r="A757" s="520"/>
      <c r="B757" s="506">
        <v>1</v>
      </c>
      <c r="C757" s="502" t="str" cm="1">
        <f t="array" ref="C757:E757">_xlfn.LET(_xlpm.error, _xlfn.HSTACK("","No athletes",""),_xlpm.result, IFERROR(_xlfn.TAKE(_xlfn.DROP(_xlfn.LET(_xlpm.a,_xlfn.CHOOSECOLS(DataCalcs!AI511:AL548,1,3,4),_xlfn._xlws.FILTER(_xlpm.a,_xlfn.CHOOSECOLS(_xlpm.a,2)&lt;&gt;"Not Declared","")),0),8),_xlpm.error), IF(_xlpm.result=_xlfn.HSTACK("","",""), _xlpm.error, _xlpm.result))</f>
        <v/>
      </c>
      <c r="D757" s="512" t="str">
        <v>No athletes</v>
      </c>
      <c r="E757" s="513" t="str">
        <v/>
      </c>
      <c r="F757" s="502"/>
      <c r="G757" s="506">
        <v>1</v>
      </c>
      <c r="H757" s="502" t="str" cm="1">
        <f t="array" ref="H757:J757">_xlfn.LET(_xlpm.error, _xlfn.HSTACK("","No athletes",""),_xlpm.result, IFERROR(_xlfn.TAKE(_xlfn.DROP(_xlfn.LET(_xlpm.a,_xlfn.CHOOSECOLS(DataCalcs!AI511:AL548,1,3,4),_xlfn._xlws.FILTER(_xlpm.a,_xlfn.CHOOSECOLS(_xlpm.a,2)&lt;&gt;"Not Declared","")),8),8),_xlpm.error), IF(_xlpm.result=_xlfn.HSTACK("","",""), _xlpm.error, _xlpm.result))</f>
        <v/>
      </c>
      <c r="I757" s="512" t="str">
        <v>No athletes</v>
      </c>
      <c r="J757" s="513" t="str">
        <v/>
      </c>
      <c r="K757" s="514"/>
    </row>
    <row r="758" spans="1:11" s="519" customFormat="1" ht="29.25" customHeight="1">
      <c r="A758" s="520"/>
      <c r="B758" s="506">
        <v>2</v>
      </c>
      <c r="C758" s="502"/>
      <c r="D758" s="512"/>
      <c r="E758" s="513"/>
      <c r="F758" s="502"/>
      <c r="G758" s="506">
        <v>2</v>
      </c>
      <c r="H758" s="503"/>
      <c r="I758" s="504"/>
      <c r="J758" s="513"/>
      <c r="K758" s="514"/>
    </row>
    <row r="759" spans="1:11" s="519" customFormat="1" ht="29.25" customHeight="1">
      <c r="A759" s="520"/>
      <c r="B759" s="506">
        <v>3</v>
      </c>
      <c r="C759" s="502"/>
      <c r="D759" s="512"/>
      <c r="E759" s="513"/>
      <c r="F759" s="502"/>
      <c r="G759" s="506">
        <v>3</v>
      </c>
      <c r="H759" s="503"/>
      <c r="I759" s="504"/>
      <c r="J759" s="513"/>
      <c r="K759" s="514"/>
    </row>
    <row r="760" spans="1:11" s="519" customFormat="1" ht="29.25" customHeight="1">
      <c r="A760" s="520"/>
      <c r="B760" s="506">
        <v>4</v>
      </c>
      <c r="C760" s="502"/>
      <c r="D760" s="512"/>
      <c r="E760" s="513"/>
      <c r="F760" s="502"/>
      <c r="G760" s="506">
        <v>4</v>
      </c>
      <c r="H760" s="503"/>
      <c r="I760" s="504"/>
      <c r="J760" s="513"/>
      <c r="K760" s="514"/>
    </row>
    <row r="761" spans="1:11" s="519" customFormat="1" ht="29.25" customHeight="1">
      <c r="A761" s="520"/>
      <c r="B761" s="506">
        <v>5</v>
      </c>
      <c r="C761" s="502"/>
      <c r="D761" s="512"/>
      <c r="E761" s="513"/>
      <c r="F761" s="502"/>
      <c r="G761" s="506">
        <v>5</v>
      </c>
      <c r="H761" s="503"/>
      <c r="I761" s="504"/>
      <c r="J761" s="513"/>
      <c r="K761" s="514"/>
    </row>
    <row r="762" spans="1:11" s="519" customFormat="1" ht="29.25" customHeight="1">
      <c r="A762" s="520"/>
      <c r="B762" s="506">
        <v>6</v>
      </c>
      <c r="C762" s="502"/>
      <c r="D762" s="512"/>
      <c r="E762" s="513"/>
      <c r="F762" s="502"/>
      <c r="G762" s="506">
        <v>6</v>
      </c>
      <c r="H762" s="503"/>
      <c r="I762" s="504"/>
      <c r="J762" s="513"/>
      <c r="K762" s="514"/>
    </row>
    <row r="763" spans="1:11" s="519" customFormat="1" ht="29.25" customHeight="1">
      <c r="A763" s="520"/>
      <c r="B763" s="506">
        <v>7</v>
      </c>
      <c r="C763" s="502"/>
      <c r="D763" s="512"/>
      <c r="E763" s="513"/>
      <c r="F763" s="502"/>
      <c r="G763" s="506">
        <v>7</v>
      </c>
      <c r="H763" s="503"/>
      <c r="I763" s="504"/>
      <c r="J763" s="513"/>
      <c r="K763" s="514"/>
    </row>
    <row r="764" spans="1:11" s="519" customFormat="1" ht="29.25" customHeight="1">
      <c r="A764" s="520"/>
      <c r="B764" s="510">
        <v>8</v>
      </c>
      <c r="C764" s="515"/>
      <c r="D764" s="516"/>
      <c r="E764" s="517"/>
      <c r="F764" s="502"/>
      <c r="G764" s="510">
        <v>8</v>
      </c>
      <c r="H764" s="196"/>
      <c r="I764" s="508"/>
      <c r="J764" s="517"/>
      <c r="K764" s="514"/>
    </row>
    <row r="765" spans="1:11" s="519" customFormat="1" ht="29.25" customHeight="1">
      <c r="A765" s="520"/>
      <c r="B765" s="503"/>
      <c r="C765" s="503"/>
      <c r="D765" s="503"/>
      <c r="E765" s="503"/>
      <c r="F765" s="502"/>
      <c r="G765" s="502"/>
      <c r="H765" s="502"/>
      <c r="I765" s="502"/>
      <c r="J765" s="502"/>
      <c r="K765" s="511"/>
    </row>
    <row r="766" spans="1:11" s="519" customFormat="1" ht="29.25" customHeight="1">
      <c r="A766" s="520"/>
      <c r="B766" s="1024" t="s">
        <v>378</v>
      </c>
      <c r="C766" s="1025"/>
      <c r="D766" s="1025"/>
      <c r="E766" s="1026"/>
      <c r="F766" s="502"/>
      <c r="G766" s="1032" t="s">
        <v>379</v>
      </c>
      <c r="H766" s="1033"/>
      <c r="I766" s="1033"/>
      <c r="J766" s="1034"/>
      <c r="K766" s="521"/>
    </row>
    <row r="767" spans="1:11" s="519" customFormat="1" ht="29.25" customHeight="1">
      <c r="A767" s="520"/>
      <c r="B767" s="506">
        <v>1</v>
      </c>
      <c r="C767" s="502" t="str" cm="1">
        <f t="array" ref="C767:E767">_xlfn.LET(_xlpm.error, _xlfn.HSTACK("","No athletes",""),_xlpm.result, IFERROR(_xlfn.TAKE(_xlfn.DROP(_xlfn.LET(_xlpm.a,_xlfn.CHOOSECOLS(DataCalcs!AI511:AL548,1,3,4),_xlfn._xlws.FILTER(_xlpm.a,_xlfn.CHOOSECOLS(_xlpm.a,2)&lt;&gt;"Not Declared","")),16),8),_xlpm.error), IF(_xlpm.result=_xlfn.HSTACK("","",""), _xlpm.error, _xlpm.result))</f>
        <v/>
      </c>
      <c r="D767" s="512" t="str">
        <v>No athletes</v>
      </c>
      <c r="E767" s="513" t="str">
        <v/>
      </c>
      <c r="F767" s="502"/>
      <c r="G767" s="506">
        <v>1</v>
      </c>
      <c r="H767" s="502" t="str" cm="1">
        <f t="array" ref="H767:J767">_xlfn.LET(_xlpm.error, _xlfn.HSTACK("","No athletes",""),_xlpm.result, IFERROR(_xlfn.TAKE(_xlfn.DROP(_xlfn.LET(_xlpm.a,_xlfn.CHOOSECOLS(DataCalcs!AI511:AL548,1,3,4),_xlfn._xlws.FILTER(_xlpm.a,_xlfn.CHOOSECOLS(_xlpm.a,2)&lt;&gt;"Not Declared","")),24),8),_xlpm.error), IF(_xlpm.result=_xlfn.HSTACK("","",""), _xlpm.error, _xlpm.result))</f>
        <v/>
      </c>
      <c r="I767" s="512" t="str">
        <v>No athletes</v>
      </c>
      <c r="J767" s="513" t="str">
        <v/>
      </c>
      <c r="K767" s="514"/>
    </row>
    <row r="768" spans="1:11" s="519" customFormat="1" ht="29.25" customHeight="1">
      <c r="A768" s="520"/>
      <c r="B768" s="506">
        <v>2</v>
      </c>
      <c r="C768" s="502"/>
      <c r="D768" s="512"/>
      <c r="E768" s="513"/>
      <c r="F768" s="502"/>
      <c r="G768" s="506">
        <v>2</v>
      </c>
      <c r="H768" s="503"/>
      <c r="I768" s="504"/>
      <c r="J768" s="513"/>
      <c r="K768" s="514"/>
    </row>
    <row r="769" spans="1:11" s="519" customFormat="1" ht="29.25" customHeight="1">
      <c r="A769" s="520"/>
      <c r="B769" s="506">
        <v>3</v>
      </c>
      <c r="C769" s="502"/>
      <c r="D769" s="512"/>
      <c r="E769" s="513"/>
      <c r="F769" s="502"/>
      <c r="G769" s="506">
        <v>3</v>
      </c>
      <c r="H769" s="503"/>
      <c r="I769" s="504"/>
      <c r="J769" s="513"/>
      <c r="K769" s="514"/>
    </row>
    <row r="770" spans="1:11" s="519" customFormat="1" ht="29.25" customHeight="1">
      <c r="A770" s="520"/>
      <c r="B770" s="506">
        <v>4</v>
      </c>
      <c r="C770" s="502"/>
      <c r="D770" s="512"/>
      <c r="E770" s="513"/>
      <c r="F770" s="502"/>
      <c r="G770" s="506">
        <v>4</v>
      </c>
      <c r="H770" s="503"/>
      <c r="I770" s="504"/>
      <c r="J770" s="513"/>
      <c r="K770" s="514"/>
    </row>
    <row r="771" spans="1:11" s="519" customFormat="1" ht="29.25" customHeight="1">
      <c r="A771" s="520"/>
      <c r="B771" s="506">
        <v>5</v>
      </c>
      <c r="C771" s="502"/>
      <c r="D771" s="512"/>
      <c r="E771" s="513"/>
      <c r="F771" s="502"/>
      <c r="G771" s="506">
        <v>5</v>
      </c>
      <c r="H771" s="503"/>
      <c r="I771" s="504"/>
      <c r="J771" s="513"/>
      <c r="K771" s="514"/>
    </row>
    <row r="772" spans="1:11" s="519" customFormat="1" ht="29.25" customHeight="1">
      <c r="A772" s="520"/>
      <c r="B772" s="506">
        <v>6</v>
      </c>
      <c r="C772" s="502"/>
      <c r="D772" s="512"/>
      <c r="E772" s="513"/>
      <c r="F772" s="502"/>
      <c r="G772" s="506">
        <v>6</v>
      </c>
      <c r="H772" s="503"/>
      <c r="I772" s="504"/>
      <c r="J772" s="513"/>
      <c r="K772" s="514"/>
    </row>
    <row r="773" spans="1:11" s="519" customFormat="1" ht="29.25" customHeight="1">
      <c r="A773" s="520"/>
      <c r="B773" s="506">
        <v>7</v>
      </c>
      <c r="C773" s="502"/>
      <c r="D773" s="512"/>
      <c r="E773" s="513"/>
      <c r="F773" s="502"/>
      <c r="G773" s="506">
        <v>7</v>
      </c>
      <c r="H773" s="503"/>
      <c r="I773" s="504"/>
      <c r="J773" s="513"/>
      <c r="K773" s="514"/>
    </row>
    <row r="774" spans="1:11" s="519" customFormat="1" ht="29.25" customHeight="1">
      <c r="A774" s="520"/>
      <c r="B774" s="510">
        <v>8</v>
      </c>
      <c r="C774" s="515"/>
      <c r="D774" s="516"/>
      <c r="E774" s="517"/>
      <c r="F774" s="502"/>
      <c r="G774" s="510">
        <v>8</v>
      </c>
      <c r="H774" s="196"/>
      <c r="I774" s="508"/>
      <c r="J774" s="517"/>
      <c r="K774" s="514"/>
    </row>
    <row r="775" spans="1:11" s="519" customFormat="1" ht="29.25" customHeight="1">
      <c r="A775" s="520"/>
      <c r="B775" s="1022" t="str" cm="1">
        <f t="array" ref="B775">IFERROR(_xlfn.LET(_xlpm.a,_xlfn.CHOOSECOLS(DataCalcs!AI511:AL548,1,3,4), _xlpm.filtered,_xlfn.DROP(_xlfn._xlws.FILTER(_xlpm.a,INDEX(_xlpm.a,,2)&lt;&gt;"Not Declared"),32),
_xlpm.rowStrings,_xlfn.BYROW(_xlpm.filtered,_xlfn.LAMBDA(_xlpm.r,_xlfn.TEXTJOIN(" - ",,_xlpm.r))),ROWS(_xlpm.filtered)&amp;" Remaining athletes: "&amp; _xlfn.TEXTJOIN(", ",,_xlpm.rowStrings)),"")</f>
        <v/>
      </c>
      <c r="C775" s="1022"/>
      <c r="D775" s="1022"/>
      <c r="E775" s="1022"/>
      <c r="F775" s="1022"/>
      <c r="G775" s="1022"/>
      <c r="H775" s="1022"/>
      <c r="I775" s="1022"/>
      <c r="J775" s="1022"/>
      <c r="K775" s="511"/>
    </row>
    <row r="776" spans="1:11" s="519" customFormat="1" ht="29.25" customHeight="1" thickBot="1">
      <c r="A776" s="522"/>
      <c r="B776" s="1023"/>
      <c r="C776" s="1023"/>
      <c r="D776" s="1023"/>
      <c r="E776" s="1023"/>
      <c r="F776" s="1023"/>
      <c r="G776" s="1023"/>
      <c r="H776" s="1023"/>
      <c r="I776" s="1023"/>
      <c r="J776" s="1023"/>
      <c r="K776" s="518"/>
    </row>
    <row r="777" spans="1:11" ht="29.25" customHeight="1" thickBot="1">
      <c r="A777" s="498"/>
      <c r="D777" s="498"/>
      <c r="E777" s="498"/>
      <c r="H777" s="71"/>
      <c r="I777" s="71"/>
      <c r="J777" s="70"/>
      <c r="K777" s="63"/>
    </row>
    <row r="778" spans="1:11" ht="40" customHeight="1" thickBot="1">
      <c r="A778" s="1029" t="str">
        <f>"  "&amp; TEXT(DataTables!$Q$123, "hh:mm") &amp; " - U20 Women - " &amp; DataTables!$B$123 &amp; "  " &amp; DataTables!$P$123 &amp; " athletes  Record: " &amp; TEXT(DataTables!$N$123, "0.00")</f>
        <v xml:space="preserve">  12:40 - U20 Women - 100m  0 athletes  Record: n/a</v>
      </c>
      <c r="B778" s="1030"/>
      <c r="C778" s="1030"/>
      <c r="D778" s="1030"/>
      <c r="E778" s="1030"/>
      <c r="F778" s="1030"/>
      <c r="G778" s="1030"/>
      <c r="H778" s="1030"/>
      <c r="I778" s="1030"/>
      <c r="J778" s="1030"/>
      <c r="K778" s="1031"/>
    </row>
    <row r="779" spans="1:11" s="519" customFormat="1" ht="29.25" customHeight="1">
      <c r="A779" s="500"/>
      <c r="B779" s="501"/>
      <c r="C779" s="501"/>
      <c r="D779" s="501"/>
      <c r="E779" s="501"/>
      <c r="F779" s="501"/>
      <c r="G779" s="501"/>
      <c r="H779" s="501"/>
      <c r="I779" s="501"/>
      <c r="J779" s="501"/>
      <c r="K779" s="511"/>
    </row>
    <row r="780" spans="1:11" s="519" customFormat="1" ht="29.25" customHeight="1">
      <c r="A780" s="520"/>
      <c r="B780" s="1024" t="s">
        <v>376</v>
      </c>
      <c r="C780" s="1025"/>
      <c r="D780" s="1025"/>
      <c r="E780" s="1026"/>
      <c r="F780" s="502"/>
      <c r="G780" s="1024" t="s">
        <v>377</v>
      </c>
      <c r="H780" s="1025"/>
      <c r="I780" s="1025"/>
      <c r="J780" s="1026"/>
      <c r="K780" s="521"/>
    </row>
    <row r="781" spans="1:11" s="519" customFormat="1" ht="29.25" customHeight="1">
      <c r="A781" s="520"/>
      <c r="B781" s="506">
        <v>1</v>
      </c>
      <c r="C781" s="502" t="str" cm="1">
        <f t="array" ref="C781:E781">_xlfn.LET(_xlpm.error, _xlfn.HSTACK("","No athletes",""),_xlpm.result, IFERROR(_xlfn.TAKE(_xlfn.DROP(_xlfn.LET(_xlpm.a,_xlfn.CHOOSECOLS(DataCalcs!AI593:AL646,1,3,4),_xlfn._xlws.FILTER(_xlpm.a,_xlfn.CHOOSECOLS(_xlpm.a,2)&lt;&gt;"Not Declared","")),0),8),_xlpm.error), IF(_xlpm.result=_xlfn.HSTACK("","",""), _xlpm.error, _xlpm.result))</f>
        <v/>
      </c>
      <c r="D781" s="504" t="str">
        <v>No athletes</v>
      </c>
      <c r="E781" s="505" t="str">
        <v/>
      </c>
      <c r="F781" s="502"/>
      <c r="G781" s="506">
        <v>1</v>
      </c>
      <c r="H781" s="502" t="str" cm="1">
        <f t="array" ref="H781:J781">_xlfn.LET(_xlpm.error, _xlfn.HSTACK("","No athletes",""),_xlpm.result, IFERROR(_xlfn.TAKE(_xlfn.DROP(_xlfn.LET(_xlpm.a,_xlfn.CHOOSECOLS(DataCalcs!AI593:AL646,1,3,4),_xlfn._xlws.FILTER(_xlpm.a,_xlfn.CHOOSECOLS(_xlpm.a,2)&lt;&gt;"Not Declared","")),8),8),_xlpm.error), IF(_xlpm.result=_xlfn.HSTACK("","",""), _xlpm.error, _xlpm.result))</f>
        <v/>
      </c>
      <c r="I781" s="504" t="str">
        <v>No athletes</v>
      </c>
      <c r="J781" s="505" t="str">
        <v/>
      </c>
      <c r="K781" s="507"/>
    </row>
    <row r="782" spans="1:11" s="519" customFormat="1" ht="29.25" customHeight="1">
      <c r="A782" s="520"/>
      <c r="B782" s="506">
        <v>2</v>
      </c>
      <c r="C782" s="503"/>
      <c r="D782" s="504"/>
      <c r="E782" s="505"/>
      <c r="F782" s="502"/>
      <c r="G782" s="506">
        <v>2</v>
      </c>
      <c r="H782" s="503"/>
      <c r="I782" s="504"/>
      <c r="J782" s="505"/>
      <c r="K782" s="507"/>
    </row>
    <row r="783" spans="1:11" s="519" customFormat="1" ht="29.25" customHeight="1">
      <c r="A783" s="520"/>
      <c r="B783" s="506">
        <v>3</v>
      </c>
      <c r="C783" s="503"/>
      <c r="D783" s="504"/>
      <c r="E783" s="505"/>
      <c r="F783" s="502"/>
      <c r="G783" s="506">
        <v>3</v>
      </c>
      <c r="H783" s="503"/>
      <c r="I783" s="504"/>
      <c r="J783" s="505"/>
      <c r="K783" s="507"/>
    </row>
    <row r="784" spans="1:11" s="519" customFormat="1" ht="29.25" customHeight="1">
      <c r="A784" s="520"/>
      <c r="B784" s="506">
        <v>4</v>
      </c>
      <c r="C784" s="503"/>
      <c r="D784" s="504"/>
      <c r="E784" s="505"/>
      <c r="F784" s="502"/>
      <c r="G784" s="506">
        <v>4</v>
      </c>
      <c r="H784" s="503"/>
      <c r="I784" s="504"/>
      <c r="J784" s="505"/>
      <c r="K784" s="507"/>
    </row>
    <row r="785" spans="1:11" s="519" customFormat="1" ht="29.25" customHeight="1">
      <c r="A785" s="520"/>
      <c r="B785" s="506">
        <v>5</v>
      </c>
      <c r="C785" s="503"/>
      <c r="D785" s="504"/>
      <c r="E785" s="505"/>
      <c r="F785" s="502"/>
      <c r="G785" s="506">
        <v>5</v>
      </c>
      <c r="H785" s="503"/>
      <c r="I785" s="504"/>
      <c r="J785" s="505"/>
      <c r="K785" s="507"/>
    </row>
    <row r="786" spans="1:11" s="519" customFormat="1" ht="29.25" customHeight="1">
      <c r="A786" s="520"/>
      <c r="B786" s="506">
        <v>6</v>
      </c>
      <c r="C786" s="503"/>
      <c r="D786" s="504"/>
      <c r="E786" s="505"/>
      <c r="F786" s="502"/>
      <c r="G786" s="506">
        <v>6</v>
      </c>
      <c r="H786" s="503"/>
      <c r="I786" s="504"/>
      <c r="J786" s="505"/>
      <c r="K786" s="507"/>
    </row>
    <row r="787" spans="1:11" s="519" customFormat="1" ht="29.25" customHeight="1">
      <c r="A787" s="520"/>
      <c r="B787" s="506">
        <v>7</v>
      </c>
      <c r="C787" s="503"/>
      <c r="D787" s="504"/>
      <c r="E787" s="505"/>
      <c r="F787" s="502"/>
      <c r="G787" s="506">
        <v>7</v>
      </c>
      <c r="H787" s="503"/>
      <c r="I787" s="504"/>
      <c r="J787" s="505"/>
      <c r="K787" s="507"/>
    </row>
    <row r="788" spans="1:11" s="519" customFormat="1" ht="29.25" customHeight="1">
      <c r="A788" s="520"/>
      <c r="B788" s="510">
        <v>8</v>
      </c>
      <c r="C788" s="196"/>
      <c r="D788" s="508"/>
      <c r="E788" s="509"/>
      <c r="F788" s="502"/>
      <c r="G788" s="510">
        <v>8</v>
      </c>
      <c r="H788" s="196"/>
      <c r="I788" s="508"/>
      <c r="J788" s="509"/>
      <c r="K788" s="507"/>
    </row>
    <row r="789" spans="1:11" s="519" customFormat="1" ht="29.25" customHeight="1">
      <c r="A789" s="520"/>
      <c r="B789" s="503"/>
      <c r="C789" s="503"/>
      <c r="D789" s="503"/>
      <c r="E789" s="503"/>
      <c r="F789" s="502"/>
      <c r="G789" s="502"/>
      <c r="H789" s="502"/>
      <c r="I789" s="502"/>
      <c r="J789" s="502"/>
      <c r="K789" s="511"/>
    </row>
    <row r="790" spans="1:11" s="519" customFormat="1" ht="29.25" customHeight="1">
      <c r="A790" s="520"/>
      <c r="B790" s="1024" t="s">
        <v>378</v>
      </c>
      <c r="C790" s="1025"/>
      <c r="D790" s="1025"/>
      <c r="E790" s="1026"/>
      <c r="F790" s="502"/>
      <c r="G790" s="1032" t="s">
        <v>379</v>
      </c>
      <c r="H790" s="1033"/>
      <c r="I790" s="1033"/>
      <c r="J790" s="1034"/>
      <c r="K790" s="521"/>
    </row>
    <row r="791" spans="1:11" s="519" customFormat="1" ht="29.25" customHeight="1">
      <c r="A791" s="520"/>
      <c r="B791" s="506">
        <v>1</v>
      </c>
      <c r="C791" s="502" t="str" cm="1">
        <f t="array" ref="C791:E791">_xlfn.LET(_xlpm.error, _xlfn.HSTACK("","No athletes",""),_xlpm.result, IFERROR(_xlfn.TAKE(_xlfn.DROP(_xlfn.LET(_xlpm.a,_xlfn.CHOOSECOLS(DataCalcs!AI593:AL646,1,3,4),_xlfn._xlws.FILTER(_xlpm.a,_xlfn.CHOOSECOLS(_xlpm.a,2)&lt;&gt;"Not Declared","")),16),8),_xlpm.error), IF(_xlpm.result=_xlfn.HSTACK("","",""), _xlpm.error, _xlpm.result))</f>
        <v/>
      </c>
      <c r="D791" s="512" t="str">
        <v>No athletes</v>
      </c>
      <c r="E791" s="513" t="str">
        <v/>
      </c>
      <c r="F791" s="502"/>
      <c r="G791" s="506">
        <v>1</v>
      </c>
      <c r="H791" s="502" t="str" cm="1">
        <f t="array" ref="H791:J791">_xlfn.LET(_xlpm.error, _xlfn.HSTACK("","No athletes",""),_xlpm.result, IFERROR(_xlfn.TAKE(_xlfn.DROP(_xlfn.LET(_xlpm.a,_xlfn.CHOOSECOLS(DataCalcs!AI593:AL646,1,3,4),_xlfn._xlws.FILTER(_xlpm.a,_xlfn.CHOOSECOLS(_xlpm.a,2)&lt;&gt;"Not Declared","")),24),8),_xlpm.error), IF(_xlpm.result=_xlfn.HSTACK("","",""), _xlpm.error, _xlpm.result))</f>
        <v/>
      </c>
      <c r="I791" s="512" t="str">
        <v>No athletes</v>
      </c>
      <c r="J791" s="513" t="str">
        <v/>
      </c>
      <c r="K791" s="514"/>
    </row>
    <row r="792" spans="1:11" s="519" customFormat="1" ht="29.25" customHeight="1">
      <c r="A792" s="520"/>
      <c r="B792" s="506">
        <v>2</v>
      </c>
      <c r="C792" s="502"/>
      <c r="D792" s="512"/>
      <c r="E792" s="513"/>
      <c r="F792" s="502"/>
      <c r="G792" s="506">
        <v>2</v>
      </c>
      <c r="H792" s="503"/>
      <c r="I792" s="504"/>
      <c r="J792" s="513"/>
      <c r="K792" s="514"/>
    </row>
    <row r="793" spans="1:11" s="519" customFormat="1" ht="29.25" customHeight="1">
      <c r="A793" s="520"/>
      <c r="B793" s="506">
        <v>3</v>
      </c>
      <c r="C793" s="502"/>
      <c r="D793" s="512"/>
      <c r="E793" s="513"/>
      <c r="F793" s="502"/>
      <c r="G793" s="506">
        <v>3</v>
      </c>
      <c r="H793" s="503"/>
      <c r="I793" s="504"/>
      <c r="J793" s="513"/>
      <c r="K793" s="514"/>
    </row>
    <row r="794" spans="1:11" s="519" customFormat="1" ht="29.25" customHeight="1">
      <c r="A794" s="520"/>
      <c r="B794" s="506">
        <v>4</v>
      </c>
      <c r="C794" s="502"/>
      <c r="D794" s="512"/>
      <c r="E794" s="513"/>
      <c r="F794" s="502"/>
      <c r="G794" s="506">
        <v>4</v>
      </c>
      <c r="H794" s="503"/>
      <c r="I794" s="504"/>
      <c r="J794" s="513"/>
      <c r="K794" s="514"/>
    </row>
    <row r="795" spans="1:11" s="519" customFormat="1" ht="29.25" customHeight="1">
      <c r="A795" s="520"/>
      <c r="B795" s="506">
        <v>5</v>
      </c>
      <c r="C795" s="502"/>
      <c r="D795" s="512"/>
      <c r="E795" s="513"/>
      <c r="F795" s="502"/>
      <c r="G795" s="506">
        <v>5</v>
      </c>
      <c r="H795" s="503"/>
      <c r="I795" s="504"/>
      <c r="J795" s="513"/>
      <c r="K795" s="514"/>
    </row>
    <row r="796" spans="1:11" s="519" customFormat="1" ht="29.25" customHeight="1">
      <c r="A796" s="520"/>
      <c r="B796" s="506">
        <v>6</v>
      </c>
      <c r="C796" s="502"/>
      <c r="D796" s="512"/>
      <c r="E796" s="513"/>
      <c r="F796" s="502"/>
      <c r="G796" s="506">
        <v>6</v>
      </c>
      <c r="H796" s="503"/>
      <c r="I796" s="504"/>
      <c r="J796" s="513"/>
      <c r="K796" s="514"/>
    </row>
    <row r="797" spans="1:11" s="519" customFormat="1" ht="29.25" customHeight="1">
      <c r="A797" s="520"/>
      <c r="B797" s="506">
        <v>7</v>
      </c>
      <c r="C797" s="502"/>
      <c r="D797" s="512"/>
      <c r="E797" s="513"/>
      <c r="F797" s="502"/>
      <c r="G797" s="506">
        <v>7</v>
      </c>
      <c r="H797" s="503"/>
      <c r="I797" s="504"/>
      <c r="J797" s="513"/>
      <c r="K797" s="514"/>
    </row>
    <row r="798" spans="1:11" s="519" customFormat="1" ht="29.25" customHeight="1">
      <c r="A798" s="520"/>
      <c r="B798" s="510">
        <v>8</v>
      </c>
      <c r="C798" s="515"/>
      <c r="D798" s="516"/>
      <c r="E798" s="517"/>
      <c r="F798" s="502"/>
      <c r="G798" s="510">
        <v>8</v>
      </c>
      <c r="H798" s="196"/>
      <c r="I798" s="508"/>
      <c r="J798" s="517"/>
      <c r="K798" s="514"/>
    </row>
    <row r="799" spans="1:11" s="519" customFormat="1" ht="29.25" customHeight="1">
      <c r="A799" s="520"/>
      <c r="B799" s="503"/>
      <c r="C799" s="503"/>
      <c r="D799" s="503"/>
      <c r="E799" s="503"/>
      <c r="F799" s="502"/>
      <c r="G799" s="502"/>
      <c r="H799" s="502"/>
      <c r="I799" s="502"/>
      <c r="J799" s="502"/>
      <c r="K799" s="511"/>
    </row>
    <row r="800" spans="1:11" s="519" customFormat="1" ht="29.25" customHeight="1">
      <c r="A800" s="520"/>
      <c r="B800" s="1024" t="s">
        <v>380</v>
      </c>
      <c r="C800" s="1025"/>
      <c r="D800" s="1025"/>
      <c r="E800" s="1026"/>
      <c r="F800" s="502"/>
      <c r="G800" s="1032" t="s">
        <v>381</v>
      </c>
      <c r="H800" s="1033"/>
      <c r="I800" s="1033"/>
      <c r="J800" s="1034"/>
      <c r="K800" s="521"/>
    </row>
    <row r="801" spans="1:11" s="519" customFormat="1" ht="29.25" customHeight="1">
      <c r="A801" s="520"/>
      <c r="B801" s="506">
        <v>1</v>
      </c>
      <c r="C801" s="502" t="str" cm="1">
        <f t="array" ref="C801:E801">_xlfn.LET(_xlpm.error, _xlfn.HSTACK("","No athletes",""),_xlpm.result, IFERROR(_xlfn.TAKE(_xlfn.DROP(_xlfn.LET(_xlpm.a,_xlfn.CHOOSECOLS(DataCalcs!AI593:AL646,1,3,4),_xlfn._xlws.FILTER(_xlpm.a,_xlfn.CHOOSECOLS(_xlpm.a,2)&lt;&gt;"Not Declared","")),32),8),_xlpm.error), IF(_xlpm.result=_xlfn.HSTACK("","",""), _xlpm.error, _xlpm.result))</f>
        <v/>
      </c>
      <c r="D801" s="512" t="str">
        <v>No athletes</v>
      </c>
      <c r="E801" s="513" t="str">
        <v/>
      </c>
      <c r="F801" s="502"/>
      <c r="G801" s="506">
        <v>1</v>
      </c>
      <c r="H801" s="502" t="str" cm="1">
        <f t="array" ref="H801:J801">_xlfn.LET(_xlpm.error, _xlfn.HSTACK("","No athletes",""),_xlpm.result, IFERROR(_xlfn.TAKE(_xlfn.DROP(_xlfn.LET(_xlpm.a,_xlfn.CHOOSECOLS(DataCalcs!AI593:AL646,1,3,4),_xlfn._xlws.FILTER(_xlpm.a,_xlfn.CHOOSECOLS(_xlpm.a,2)&lt;&gt;"Not Declared","")),40),8),_xlpm.error), IF(_xlpm.result=_xlfn.HSTACK("","",""), _xlpm.error, _xlpm.result))</f>
        <v/>
      </c>
      <c r="I801" s="512" t="str">
        <v>No athletes</v>
      </c>
      <c r="J801" s="513" t="str">
        <v/>
      </c>
      <c r="K801" s="514"/>
    </row>
    <row r="802" spans="1:11" s="519" customFormat="1" ht="29.25" customHeight="1">
      <c r="A802" s="520"/>
      <c r="B802" s="506">
        <v>2</v>
      </c>
      <c r="C802" s="502"/>
      <c r="D802" s="512"/>
      <c r="E802" s="513"/>
      <c r="F802" s="502"/>
      <c r="G802" s="506">
        <v>2</v>
      </c>
      <c r="H802" s="503"/>
      <c r="I802" s="504"/>
      <c r="J802" s="513"/>
      <c r="K802" s="514"/>
    </row>
    <row r="803" spans="1:11" s="519" customFormat="1" ht="29.25" customHeight="1">
      <c r="A803" s="520"/>
      <c r="B803" s="506">
        <v>3</v>
      </c>
      <c r="C803" s="502"/>
      <c r="D803" s="512"/>
      <c r="E803" s="513"/>
      <c r="F803" s="502"/>
      <c r="G803" s="506">
        <v>3</v>
      </c>
      <c r="H803" s="503"/>
      <c r="I803" s="504"/>
      <c r="J803" s="513"/>
      <c r="K803" s="514"/>
    </row>
    <row r="804" spans="1:11" s="519" customFormat="1" ht="29.25" customHeight="1">
      <c r="A804" s="520"/>
      <c r="B804" s="506">
        <v>4</v>
      </c>
      <c r="C804" s="502"/>
      <c r="D804" s="512"/>
      <c r="E804" s="513"/>
      <c r="F804" s="502"/>
      <c r="G804" s="506">
        <v>4</v>
      </c>
      <c r="H804" s="503"/>
      <c r="I804" s="504"/>
      <c r="J804" s="513"/>
      <c r="K804" s="514"/>
    </row>
    <row r="805" spans="1:11" s="519" customFormat="1" ht="29.25" customHeight="1">
      <c r="A805" s="520"/>
      <c r="B805" s="506">
        <v>5</v>
      </c>
      <c r="C805" s="502"/>
      <c r="D805" s="512"/>
      <c r="E805" s="513"/>
      <c r="F805" s="502"/>
      <c r="G805" s="506">
        <v>5</v>
      </c>
      <c r="H805" s="503"/>
      <c r="I805" s="504"/>
      <c r="J805" s="513"/>
      <c r="K805" s="514"/>
    </row>
    <row r="806" spans="1:11" s="519" customFormat="1" ht="29.25" customHeight="1">
      <c r="A806" s="520"/>
      <c r="B806" s="506">
        <v>6</v>
      </c>
      <c r="C806" s="502"/>
      <c r="D806" s="512"/>
      <c r="E806" s="513"/>
      <c r="F806" s="502"/>
      <c r="G806" s="506">
        <v>6</v>
      </c>
      <c r="H806" s="503"/>
      <c r="I806" s="504"/>
      <c r="J806" s="513"/>
      <c r="K806" s="514"/>
    </row>
    <row r="807" spans="1:11" s="519" customFormat="1" ht="29.25" customHeight="1">
      <c r="A807" s="520"/>
      <c r="B807" s="506">
        <v>7</v>
      </c>
      <c r="C807" s="502"/>
      <c r="D807" s="512"/>
      <c r="E807" s="513"/>
      <c r="F807" s="502"/>
      <c r="G807" s="506">
        <v>7</v>
      </c>
      <c r="H807" s="503"/>
      <c r="I807" s="504"/>
      <c r="J807" s="513"/>
      <c r="K807" s="514"/>
    </row>
    <row r="808" spans="1:11" s="519" customFormat="1" ht="29.25" customHeight="1">
      <c r="A808" s="520"/>
      <c r="B808" s="510">
        <v>8</v>
      </c>
      <c r="C808" s="515"/>
      <c r="D808" s="516"/>
      <c r="E808" s="517"/>
      <c r="F808" s="502"/>
      <c r="G808" s="510">
        <v>8</v>
      </c>
      <c r="H808" s="196"/>
      <c r="I808" s="508"/>
      <c r="J808" s="517"/>
      <c r="K808" s="514"/>
    </row>
    <row r="809" spans="1:11" s="519" customFormat="1" ht="29.25" customHeight="1">
      <c r="A809" s="520"/>
      <c r="B809" s="1022" t="str" cm="1">
        <f t="array" ref="B809">IFERROR(_xlfn.LET(_xlpm.a,_xlfn.CHOOSECOLS(DataCalcs!AI593:AL646,1,3,4), _xlpm.filtered,_xlfn.DROP(_xlfn._xlws.FILTER(_xlpm.a,INDEX(_xlpm.a,,2)&lt;&gt;"Not Declared"),48),
_xlpm.rowStrings,_xlfn.BYROW(_xlpm.filtered,_xlfn.LAMBDA(_xlpm.r,_xlfn.TEXTJOIN(" - ",,_xlpm.r))),ROWS(_xlpm.filtered)&amp;" Remaining athletes: "&amp; _xlfn.TEXTJOIN(", ",,_xlpm.rowStrings)),"")</f>
        <v/>
      </c>
      <c r="C809" s="1022"/>
      <c r="D809" s="1022"/>
      <c r="E809" s="1022"/>
      <c r="F809" s="1022"/>
      <c r="G809" s="1022"/>
      <c r="H809" s="1022"/>
      <c r="I809" s="1022"/>
      <c r="J809" s="1022"/>
      <c r="K809" s="511"/>
    </row>
    <row r="810" spans="1:11" s="519" customFormat="1" ht="29.25" customHeight="1" thickBot="1">
      <c r="A810" s="522"/>
      <c r="B810" s="1023"/>
      <c r="C810" s="1023"/>
      <c r="D810" s="1023"/>
      <c r="E810" s="1023"/>
      <c r="F810" s="1023"/>
      <c r="G810" s="1023"/>
      <c r="H810" s="1023"/>
      <c r="I810" s="1023"/>
      <c r="J810" s="1023"/>
      <c r="K810" s="518"/>
    </row>
    <row r="811" spans="1:11" s="519" customFormat="1" ht="29.25" customHeight="1">
      <c r="B811" s="725"/>
      <c r="C811" s="725"/>
      <c r="D811" s="725"/>
      <c r="E811" s="725"/>
      <c r="F811" s="725"/>
      <c r="G811" s="725"/>
      <c r="H811" s="725"/>
      <c r="I811" s="725"/>
      <c r="J811" s="725"/>
      <c r="K811" s="502"/>
    </row>
    <row r="812" spans="1:11" s="519" customFormat="1" ht="29.25" customHeight="1">
      <c r="B812" s="725"/>
      <c r="C812" s="725"/>
      <c r="D812" s="725"/>
      <c r="E812" s="725"/>
      <c r="F812" s="725"/>
      <c r="G812" s="725"/>
      <c r="H812" s="725"/>
      <c r="I812" s="725"/>
      <c r="J812" s="725"/>
      <c r="K812" s="502"/>
    </row>
    <row r="813" spans="1:11" s="519" customFormat="1" ht="29.25" customHeight="1">
      <c r="B813" s="725"/>
      <c r="C813" s="725"/>
      <c r="D813" s="725"/>
      <c r="E813" s="725"/>
      <c r="F813" s="725"/>
      <c r="G813" s="725"/>
      <c r="H813" s="725"/>
      <c r="I813" s="725"/>
      <c r="J813" s="725"/>
      <c r="K813" s="502"/>
    </row>
    <row r="814" spans="1:11" ht="29.25" customHeight="1">
      <c r="A814" s="498"/>
      <c r="D814" s="498"/>
      <c r="E814" s="498"/>
      <c r="H814" s="71"/>
      <c r="I814" s="71"/>
      <c r="J814" s="70"/>
      <c r="K814" s="63"/>
    </row>
    <row r="815" spans="1:11" ht="51" customHeight="1">
      <c r="A815" s="1027" t="str">
        <f>'Read Me First'!$A$1</f>
        <v>Oxfordshire Track and Field League 2026</v>
      </c>
      <c r="B815" s="1027"/>
      <c r="C815" s="1027"/>
      <c r="D815" s="1027"/>
      <c r="E815" s="1027"/>
      <c r="F815" s="1027"/>
      <c r="G815" s="1027"/>
      <c r="H815" s="1027"/>
      <c r="I815" s="1027"/>
      <c r="J815" s="1027"/>
      <c r="K815" s="1027"/>
    </row>
    <row r="816" spans="1:11" ht="34" customHeight="1">
      <c r="A816" s="1028" t="str">
        <f>$A$2</f>
        <v>Date: 06 September 2026         Venue: Tilsley</v>
      </c>
      <c r="B816" s="1028"/>
      <c r="C816" s="1028"/>
      <c r="D816" s="1028"/>
      <c r="E816" s="1028"/>
      <c r="F816" s="1028"/>
      <c r="G816" s="1028"/>
      <c r="H816" s="1028"/>
      <c r="I816" s="1028"/>
      <c r="J816" s="1028"/>
      <c r="K816" s="1028"/>
    </row>
    <row r="817" spans="1:11" ht="34" customHeight="1" thickBot="1">
      <c r="A817" s="721"/>
      <c r="B817" s="721"/>
      <c r="C817" s="721"/>
      <c r="D817" s="721"/>
      <c r="E817" s="721"/>
      <c r="F817" s="721"/>
      <c r="G817" s="721"/>
      <c r="H817" s="721"/>
      <c r="I817" s="721"/>
      <c r="J817" s="721"/>
      <c r="K817" s="721"/>
    </row>
    <row r="818" spans="1:11" ht="41" customHeight="1" thickBot="1">
      <c r="A818" s="1029" t="str">
        <f>"  "&amp; TEXT(DataTables!$Q$80, "hh:mm") &amp; " - U14 Girls - " &amp; DataTables!$B$80 &amp; "  " &amp; DataTables!$P$80 &amp; " athletes  Record: " &amp; TEXT(DataTables!$N$80, "0.00")</f>
        <v xml:space="preserve">  12:45 - U14 Girls - 100m  0 athletes  Record: 13.20</v>
      </c>
      <c r="B818" s="1030"/>
      <c r="C818" s="1030"/>
      <c r="D818" s="1030"/>
      <c r="E818" s="1030"/>
      <c r="F818" s="1030"/>
      <c r="G818" s="1030"/>
      <c r="H818" s="1030"/>
      <c r="I818" s="1030"/>
      <c r="J818" s="1030"/>
      <c r="K818" s="1031"/>
    </row>
    <row r="819" spans="1:11" s="519" customFormat="1" ht="29.25" customHeight="1">
      <c r="A819" s="500"/>
      <c r="B819" s="501"/>
      <c r="C819" s="501"/>
      <c r="D819" s="501"/>
      <c r="E819" s="501"/>
      <c r="F819" s="501"/>
      <c r="G819" s="501"/>
      <c r="H819" s="501"/>
      <c r="I819" s="501"/>
      <c r="J819" s="501"/>
      <c r="K819" s="511"/>
    </row>
    <row r="820" spans="1:11" s="519" customFormat="1" ht="29.25" customHeight="1">
      <c r="A820" s="520"/>
      <c r="B820" s="1024" t="s">
        <v>324</v>
      </c>
      <c r="C820" s="1025"/>
      <c r="D820" s="1025"/>
      <c r="E820" s="1026"/>
      <c r="F820" s="502"/>
      <c r="G820" s="1024" t="s">
        <v>325</v>
      </c>
      <c r="H820" s="1025"/>
      <c r="I820" s="1025"/>
      <c r="J820" s="1026"/>
      <c r="K820" s="521"/>
    </row>
    <row r="821" spans="1:11" s="519" customFormat="1" ht="29.25" customHeight="1">
      <c r="A821" s="520"/>
      <c r="B821" s="506">
        <v>1</v>
      </c>
      <c r="C821" s="503" t="str" cm="1">
        <f t="array" ref="C821:E828">_xlfn.LET(_xlpm.a,_xlfn.ANCHORARRAY(DataCalcs!AJ331),_xlfn._xlws.FILTER(_xlpm.a,NOT(ISNA(_xlfn.CHOOSECOLS(_xlpm.a,1)))))</f>
        <v>R</v>
      </c>
      <c r="D821" s="504" t="str">
        <v>Not Declared</v>
      </c>
      <c r="E821" s="505" t="str">
        <v>Radley AC</v>
      </c>
      <c r="F821" s="502"/>
      <c r="G821" s="506">
        <v>1</v>
      </c>
      <c r="H821" s="503" t="str" cm="1">
        <f t="array" ref="H821:J828">_xlfn.LET(_xlpm.a,_xlfn.ANCHORARRAY(DataCalcs!AJ339),_xlfn._xlws.FILTER(_xlpm.a,NOT(ISNA(_xlfn.CHOOSECOLS(_xlpm.a,1)))))</f>
        <v>RR</v>
      </c>
      <c r="I821" s="504" t="str">
        <v>Not Declared</v>
      </c>
      <c r="J821" s="505" t="str">
        <v>Radley AC</v>
      </c>
      <c r="K821" s="507"/>
    </row>
    <row r="822" spans="1:11" s="519" customFormat="1" ht="29.25" customHeight="1">
      <c r="A822" s="520"/>
      <c r="B822" s="506">
        <v>2</v>
      </c>
      <c r="C822" s="503" t="str">
        <v>X</v>
      </c>
      <c r="D822" s="504" t="str">
        <v>Not Declared</v>
      </c>
      <c r="E822" s="505" t="str">
        <v>Team Kennet</v>
      </c>
      <c r="F822" s="502"/>
      <c r="G822" s="506">
        <v>2</v>
      </c>
      <c r="H822" s="503" t="str">
        <v>XX</v>
      </c>
      <c r="I822" s="504" t="str">
        <v>Not Declared</v>
      </c>
      <c r="J822" s="505" t="str">
        <v>Team Kennet</v>
      </c>
      <c r="K822" s="507"/>
    </row>
    <row r="823" spans="1:11" s="519" customFormat="1" ht="29.25" customHeight="1">
      <c r="A823" s="520"/>
      <c r="B823" s="506">
        <v>3</v>
      </c>
      <c r="C823" s="503" t="str">
        <v>W</v>
      </c>
      <c r="D823" s="504" t="str">
        <v>Not Declared</v>
      </c>
      <c r="E823" s="505" t="str">
        <v>Witney Road Runners</v>
      </c>
      <c r="F823" s="502"/>
      <c r="G823" s="506">
        <v>3</v>
      </c>
      <c r="H823" s="503" t="str">
        <v>WW</v>
      </c>
      <c r="I823" s="504" t="str">
        <v>Not Declared</v>
      </c>
      <c r="J823" s="505" t="str">
        <v>Witney Road Runners</v>
      </c>
      <c r="K823" s="507"/>
    </row>
    <row r="824" spans="1:11" s="519" customFormat="1" ht="29.25" customHeight="1">
      <c r="A824" s="520"/>
      <c r="B824" s="506">
        <v>4</v>
      </c>
      <c r="C824" s="503" t="str">
        <v>N</v>
      </c>
      <c r="D824" s="504" t="str">
        <v>Not Declared</v>
      </c>
      <c r="E824" s="505" t="str">
        <v>Banbury Harriers AC</v>
      </c>
      <c r="F824" s="502"/>
      <c r="G824" s="506">
        <v>4</v>
      </c>
      <c r="H824" s="503" t="str">
        <v>NN</v>
      </c>
      <c r="I824" s="504" t="str">
        <v>Not Declared</v>
      </c>
      <c r="J824" s="505" t="str">
        <v>Banbury Harriers AC</v>
      </c>
      <c r="K824" s="507"/>
    </row>
    <row r="825" spans="1:11" s="519" customFormat="1" ht="29.25" customHeight="1">
      <c r="A825" s="520"/>
      <c r="B825" s="506">
        <v>5</v>
      </c>
      <c r="C825" s="503" t="str">
        <v>A</v>
      </c>
      <c r="D825" s="504" t="str">
        <v>Not Declared</v>
      </c>
      <c r="E825" s="505" t="str">
        <v>Abingdon AC</v>
      </c>
      <c r="F825" s="502"/>
      <c r="G825" s="506">
        <v>5</v>
      </c>
      <c r="H825" s="503" t="str">
        <v>AA</v>
      </c>
      <c r="I825" s="504" t="str">
        <v>Not Declared</v>
      </c>
      <c r="J825" s="505" t="str">
        <v>Abingdon AC</v>
      </c>
      <c r="K825" s="507"/>
    </row>
    <row r="826" spans="1:11" s="519" customFormat="1" ht="29.25" customHeight="1">
      <c r="A826" s="520"/>
      <c r="B826" s="506">
        <v>6</v>
      </c>
      <c r="C826" s="503" t="str">
        <v>B</v>
      </c>
      <c r="D826" s="504" t="str">
        <v>Not Declared</v>
      </c>
      <c r="E826" s="505" t="str">
        <v>Bicester AC</v>
      </c>
      <c r="F826" s="502"/>
      <c r="G826" s="506">
        <v>6</v>
      </c>
      <c r="H826" s="503" t="str">
        <v>BB</v>
      </c>
      <c r="I826" s="504" t="str">
        <v>Not Declared</v>
      </c>
      <c r="J826" s="505" t="str">
        <v>Bicester AC</v>
      </c>
      <c r="K826" s="507"/>
    </row>
    <row r="827" spans="1:11" s="519" customFormat="1" ht="29.25" customHeight="1">
      <c r="A827" s="520"/>
      <c r="B827" s="506">
        <v>7</v>
      </c>
      <c r="C827" s="503" t="str">
        <v>H</v>
      </c>
      <c r="D827" s="504" t="str">
        <v>Not Declared</v>
      </c>
      <c r="E827" s="505" t="str">
        <v>White Horse Harriers</v>
      </c>
      <c r="F827" s="502"/>
      <c r="G827" s="506">
        <v>7</v>
      </c>
      <c r="H827" s="503" t="str">
        <v>HH</v>
      </c>
      <c r="I827" s="504" t="str">
        <v>Not Declared</v>
      </c>
      <c r="J827" s="505" t="str">
        <v>White Horse Harriers</v>
      </c>
      <c r="K827" s="507"/>
    </row>
    <row r="828" spans="1:11" s="519" customFormat="1" ht="29.25" customHeight="1">
      <c r="A828" s="520"/>
      <c r="B828" s="510">
        <v>8</v>
      </c>
      <c r="C828" s="196" t="str">
        <v>O</v>
      </c>
      <c r="D828" s="508" t="str">
        <v>Not Declared</v>
      </c>
      <c r="E828" s="509" t="str">
        <v>Oxford City AC</v>
      </c>
      <c r="F828" s="502"/>
      <c r="G828" s="510">
        <v>8</v>
      </c>
      <c r="H828" s="196" t="str">
        <v>OO</v>
      </c>
      <c r="I828" s="508" t="str">
        <v>Not Declared</v>
      </c>
      <c r="J828" s="509" t="str">
        <v>Oxford City AC</v>
      </c>
      <c r="K828" s="507"/>
    </row>
    <row r="829" spans="1:11" s="519" customFormat="1" ht="29.25" customHeight="1">
      <c r="A829" s="520"/>
      <c r="B829" s="503"/>
      <c r="C829" s="503"/>
      <c r="D829" s="503"/>
      <c r="E829" s="503"/>
      <c r="F829" s="502"/>
      <c r="G829" s="502"/>
      <c r="H829" s="502"/>
      <c r="I829" s="502"/>
      <c r="J829" s="502"/>
      <c r="K829" s="511"/>
    </row>
    <row r="830" spans="1:11" s="519" customFormat="1" ht="29.25" customHeight="1">
      <c r="A830" s="520"/>
      <c r="B830" s="1024" t="s">
        <v>376</v>
      </c>
      <c r="C830" s="1025"/>
      <c r="D830" s="1025"/>
      <c r="E830" s="1026"/>
      <c r="F830" s="502"/>
      <c r="G830" s="1024" t="s">
        <v>377</v>
      </c>
      <c r="H830" s="1025"/>
      <c r="I830" s="1025"/>
      <c r="J830" s="1026"/>
      <c r="K830" s="521"/>
    </row>
    <row r="831" spans="1:11" s="519" customFormat="1" ht="29.25" customHeight="1">
      <c r="A831" s="520"/>
      <c r="B831" s="506">
        <v>1</v>
      </c>
      <c r="C831" s="502" t="str" cm="1">
        <f t="array" ref="C831:E831">_xlfn.LET(_xlpm.error, _xlfn.HSTACK("","No athletes",""),_xlpm.result, IFERROR(_xlfn.TAKE(_xlfn.DROP(_xlfn.LET(_xlpm.a,_xlfn.CHOOSECOLS(DataCalcs!AI347:AL384,1,3,4),_xlfn._xlws.FILTER(_xlpm.a,_xlfn.CHOOSECOLS(_xlpm.a,2)&lt;&gt;"Not Declared","")),0),8),_xlpm.error), IF(_xlpm.result=_xlfn.HSTACK("","",""), _xlpm.error, _xlpm.result))</f>
        <v/>
      </c>
      <c r="D831" s="512" t="str">
        <v>No athletes</v>
      </c>
      <c r="E831" s="513" t="str">
        <v/>
      </c>
      <c r="F831" s="502"/>
      <c r="G831" s="506">
        <v>1</v>
      </c>
      <c r="H831" s="502" t="str" cm="1">
        <f t="array" ref="H831:J831">_xlfn.LET(_xlpm.error, _xlfn.HSTACK("","No athletes",""),_xlpm.result, IFERROR(_xlfn.TAKE(_xlfn.DROP(_xlfn.LET(_xlpm.a,_xlfn.CHOOSECOLS(DataCalcs!AI347:AL384,1,3,4),_xlfn._xlws.FILTER(_xlpm.a,_xlfn.CHOOSECOLS(_xlpm.a,2)&lt;&gt;"Not Declared","")),8),8),_xlpm.error), IF(_xlpm.result=_xlfn.HSTACK("","",""), _xlpm.error, _xlpm.result))</f>
        <v/>
      </c>
      <c r="I831" s="512" t="str">
        <v>No athletes</v>
      </c>
      <c r="J831" s="513" t="str">
        <v/>
      </c>
      <c r="K831" s="514"/>
    </row>
    <row r="832" spans="1:11" s="519" customFormat="1" ht="29.25" customHeight="1">
      <c r="A832" s="520"/>
      <c r="B832" s="506">
        <v>2</v>
      </c>
      <c r="C832" s="502"/>
      <c r="D832" s="512"/>
      <c r="E832" s="513"/>
      <c r="F832" s="502"/>
      <c r="G832" s="506">
        <v>2</v>
      </c>
      <c r="H832" s="503"/>
      <c r="I832" s="504"/>
      <c r="J832" s="513"/>
      <c r="K832" s="514"/>
    </row>
    <row r="833" spans="1:11" s="519" customFormat="1" ht="29.25" customHeight="1">
      <c r="A833" s="520"/>
      <c r="B833" s="506">
        <v>3</v>
      </c>
      <c r="C833" s="502"/>
      <c r="D833" s="512"/>
      <c r="E833" s="513"/>
      <c r="F833" s="502"/>
      <c r="G833" s="506">
        <v>3</v>
      </c>
      <c r="H833" s="503"/>
      <c r="I833" s="504"/>
      <c r="J833" s="513"/>
      <c r="K833" s="514"/>
    </row>
    <row r="834" spans="1:11" s="519" customFormat="1" ht="29.25" customHeight="1">
      <c r="A834" s="520"/>
      <c r="B834" s="506">
        <v>4</v>
      </c>
      <c r="C834" s="502"/>
      <c r="D834" s="512"/>
      <c r="E834" s="513"/>
      <c r="F834" s="502"/>
      <c r="G834" s="506">
        <v>4</v>
      </c>
      <c r="H834" s="503"/>
      <c r="I834" s="504"/>
      <c r="J834" s="513"/>
      <c r="K834" s="514"/>
    </row>
    <row r="835" spans="1:11" s="519" customFormat="1" ht="29.25" customHeight="1">
      <c r="A835" s="520"/>
      <c r="B835" s="506">
        <v>5</v>
      </c>
      <c r="C835" s="502"/>
      <c r="D835" s="512"/>
      <c r="E835" s="513"/>
      <c r="F835" s="502"/>
      <c r="G835" s="506">
        <v>5</v>
      </c>
      <c r="H835" s="503"/>
      <c r="I835" s="504"/>
      <c r="J835" s="513"/>
      <c r="K835" s="514"/>
    </row>
    <row r="836" spans="1:11" s="519" customFormat="1" ht="29.25" customHeight="1">
      <c r="A836" s="520"/>
      <c r="B836" s="506">
        <v>6</v>
      </c>
      <c r="C836" s="502"/>
      <c r="D836" s="512"/>
      <c r="E836" s="513"/>
      <c r="F836" s="502"/>
      <c r="G836" s="506">
        <v>6</v>
      </c>
      <c r="H836" s="503"/>
      <c r="I836" s="504"/>
      <c r="J836" s="513"/>
      <c r="K836" s="514"/>
    </row>
    <row r="837" spans="1:11" s="519" customFormat="1" ht="29.25" customHeight="1">
      <c r="A837" s="520"/>
      <c r="B837" s="506">
        <v>7</v>
      </c>
      <c r="C837" s="502"/>
      <c r="D837" s="512"/>
      <c r="E837" s="513"/>
      <c r="F837" s="502"/>
      <c r="G837" s="506">
        <v>7</v>
      </c>
      <c r="H837" s="503"/>
      <c r="I837" s="504"/>
      <c r="J837" s="513"/>
      <c r="K837" s="514"/>
    </row>
    <row r="838" spans="1:11" s="519" customFormat="1" ht="29.25" customHeight="1">
      <c r="A838" s="520"/>
      <c r="B838" s="510">
        <v>8</v>
      </c>
      <c r="C838" s="515"/>
      <c r="D838" s="516"/>
      <c r="E838" s="517"/>
      <c r="F838" s="502"/>
      <c r="G838" s="510">
        <v>8</v>
      </c>
      <c r="H838" s="196"/>
      <c r="I838" s="508"/>
      <c r="J838" s="517"/>
      <c r="K838" s="514"/>
    </row>
    <row r="839" spans="1:11" s="519" customFormat="1" ht="29.25" customHeight="1">
      <c r="A839" s="520"/>
      <c r="B839" s="503"/>
      <c r="C839" s="503"/>
      <c r="D839" s="503"/>
      <c r="E839" s="503"/>
      <c r="F839" s="502"/>
      <c r="G839" s="502"/>
      <c r="H839" s="502"/>
      <c r="I839" s="502"/>
      <c r="J839" s="502"/>
      <c r="K839" s="511"/>
    </row>
    <row r="840" spans="1:11" s="519" customFormat="1" ht="29.25" customHeight="1">
      <c r="A840" s="520"/>
      <c r="B840" s="1024" t="s">
        <v>378</v>
      </c>
      <c r="C840" s="1025"/>
      <c r="D840" s="1025"/>
      <c r="E840" s="1026"/>
      <c r="F840" s="502"/>
      <c r="G840" s="1032" t="s">
        <v>379</v>
      </c>
      <c r="H840" s="1033"/>
      <c r="I840" s="1033"/>
      <c r="J840" s="1034"/>
      <c r="K840" s="521"/>
    </row>
    <row r="841" spans="1:11" s="519" customFormat="1" ht="29.25" customHeight="1">
      <c r="A841" s="520"/>
      <c r="B841" s="506">
        <v>1</v>
      </c>
      <c r="C841" s="502" t="str" cm="1">
        <f t="array" ref="C841:E841">_xlfn.LET(_xlpm.error, _xlfn.HSTACK("","No athletes",""),_xlpm.result, IFERROR(_xlfn.TAKE(_xlfn.DROP(_xlfn.LET(_xlpm.a,_xlfn.CHOOSECOLS(DataCalcs!AI347:AL384,1,3,4),_xlfn._xlws.FILTER(_xlpm.a,_xlfn.CHOOSECOLS(_xlpm.a,2)&lt;&gt;"Not Declared","")),16),8),_xlpm.error), IF(_xlpm.result=_xlfn.HSTACK("","",""), _xlpm.error, _xlpm.result))</f>
        <v/>
      </c>
      <c r="D841" s="512" t="str">
        <v>No athletes</v>
      </c>
      <c r="E841" s="513" t="str">
        <v/>
      </c>
      <c r="F841" s="502"/>
      <c r="G841" s="506">
        <v>1</v>
      </c>
      <c r="H841" s="502" t="str" cm="1">
        <f t="array" ref="H841:J841">_xlfn.LET(_xlpm.error, _xlfn.HSTACK("","No athletes",""),_xlpm.result, IFERROR(_xlfn.TAKE(_xlfn.DROP(_xlfn.LET(_xlpm.a,_xlfn.CHOOSECOLS(DataCalcs!AI347:AL384,1,3,4),_xlfn._xlws.FILTER(_xlpm.a,_xlfn.CHOOSECOLS(_xlpm.a,2)&lt;&gt;"Not Declared","")),24),8),_xlpm.error), IF(_xlpm.result=_xlfn.HSTACK("","",""), _xlpm.error, _xlpm.result))</f>
        <v/>
      </c>
      <c r="I841" s="512" t="str">
        <v>No athletes</v>
      </c>
      <c r="J841" s="513" t="str">
        <v/>
      </c>
      <c r="K841" s="514"/>
    </row>
    <row r="842" spans="1:11" s="519" customFormat="1" ht="29.25" customHeight="1">
      <c r="A842" s="520"/>
      <c r="B842" s="506">
        <v>2</v>
      </c>
      <c r="C842" s="502"/>
      <c r="D842" s="512"/>
      <c r="E842" s="513"/>
      <c r="F842" s="502"/>
      <c r="G842" s="506">
        <v>2</v>
      </c>
      <c r="H842" s="503"/>
      <c r="I842" s="504"/>
      <c r="J842" s="513"/>
      <c r="K842" s="514"/>
    </row>
    <row r="843" spans="1:11" s="519" customFormat="1" ht="29.25" customHeight="1">
      <c r="A843" s="520"/>
      <c r="B843" s="506">
        <v>3</v>
      </c>
      <c r="C843" s="502"/>
      <c r="D843" s="512"/>
      <c r="E843" s="513"/>
      <c r="F843" s="502"/>
      <c r="G843" s="506">
        <v>3</v>
      </c>
      <c r="H843" s="503"/>
      <c r="I843" s="504"/>
      <c r="J843" s="513"/>
      <c r="K843" s="514"/>
    </row>
    <row r="844" spans="1:11" s="519" customFormat="1" ht="29.25" customHeight="1">
      <c r="A844" s="520"/>
      <c r="B844" s="506">
        <v>4</v>
      </c>
      <c r="C844" s="502"/>
      <c r="D844" s="512"/>
      <c r="E844" s="513"/>
      <c r="F844" s="502"/>
      <c r="G844" s="506">
        <v>4</v>
      </c>
      <c r="H844" s="503"/>
      <c r="I844" s="504"/>
      <c r="J844" s="513"/>
      <c r="K844" s="514"/>
    </row>
    <row r="845" spans="1:11" s="519" customFormat="1" ht="29.25" customHeight="1">
      <c r="A845" s="520"/>
      <c r="B845" s="506">
        <v>5</v>
      </c>
      <c r="C845" s="502"/>
      <c r="D845" s="512"/>
      <c r="E845" s="513"/>
      <c r="F845" s="502"/>
      <c r="G845" s="506">
        <v>5</v>
      </c>
      <c r="H845" s="503"/>
      <c r="I845" s="504"/>
      <c r="J845" s="513"/>
      <c r="K845" s="514"/>
    </row>
    <row r="846" spans="1:11" s="519" customFormat="1" ht="29.25" customHeight="1">
      <c r="A846" s="520"/>
      <c r="B846" s="506">
        <v>6</v>
      </c>
      <c r="C846" s="502"/>
      <c r="D846" s="512"/>
      <c r="E846" s="513"/>
      <c r="F846" s="502"/>
      <c r="G846" s="506">
        <v>6</v>
      </c>
      <c r="H846" s="503"/>
      <c r="I846" s="504"/>
      <c r="J846" s="513"/>
      <c r="K846" s="514"/>
    </row>
    <row r="847" spans="1:11" s="519" customFormat="1" ht="29.25" customHeight="1">
      <c r="A847" s="520"/>
      <c r="B847" s="506">
        <v>7</v>
      </c>
      <c r="C847" s="502"/>
      <c r="D847" s="512"/>
      <c r="E847" s="513"/>
      <c r="F847" s="502"/>
      <c r="G847" s="506">
        <v>7</v>
      </c>
      <c r="H847" s="503"/>
      <c r="I847" s="504"/>
      <c r="J847" s="513"/>
      <c r="K847" s="514"/>
    </row>
    <row r="848" spans="1:11" s="519" customFormat="1" ht="29.25" customHeight="1">
      <c r="A848" s="520"/>
      <c r="B848" s="510">
        <v>8</v>
      </c>
      <c r="C848" s="515"/>
      <c r="D848" s="516"/>
      <c r="E848" s="517"/>
      <c r="F848" s="502"/>
      <c r="G848" s="510">
        <v>8</v>
      </c>
      <c r="H848" s="196"/>
      <c r="I848" s="508"/>
      <c r="J848" s="517"/>
      <c r="K848" s="514"/>
    </row>
    <row r="849" spans="1:11" s="519" customFormat="1" ht="29.25" customHeight="1">
      <c r="A849" s="520"/>
      <c r="B849" s="1022" t="str" cm="1">
        <f t="array" ref="B849">IFERROR(_xlfn.LET(_xlpm.a,_xlfn.CHOOSECOLS(DataCalcs!AI347:AL384,1,3,4), _xlpm.filtered,_xlfn.DROP(_xlfn._xlws.FILTER(_xlpm.a,INDEX(_xlpm.a,,2)&lt;&gt;"Not Declared"),32),
_xlpm.rowStrings,_xlfn.BYROW(_xlpm.filtered,_xlfn.LAMBDA(_xlpm.r,_xlfn.TEXTJOIN(" - ",,_xlpm.r))),ROWS(_xlpm.filtered)&amp;" Remaining athletes: "&amp; _xlfn.TEXTJOIN(", ",,_xlpm.rowStrings)),"")</f>
        <v/>
      </c>
      <c r="C849" s="1022"/>
      <c r="D849" s="1022"/>
      <c r="E849" s="1022"/>
      <c r="F849" s="1022"/>
      <c r="G849" s="1022"/>
      <c r="H849" s="1022"/>
      <c r="I849" s="1022"/>
      <c r="J849" s="1022"/>
      <c r="K849" s="511"/>
    </row>
    <row r="850" spans="1:11" s="519" customFormat="1" ht="29.25" customHeight="1" thickBot="1">
      <c r="A850" s="522"/>
      <c r="B850" s="1023"/>
      <c r="C850" s="1023"/>
      <c r="D850" s="1023"/>
      <c r="E850" s="1023"/>
      <c r="F850" s="1023"/>
      <c r="G850" s="1023"/>
      <c r="H850" s="1023"/>
      <c r="I850" s="1023"/>
      <c r="J850" s="1023"/>
      <c r="K850" s="518"/>
    </row>
    <row r="851" spans="1:11" s="519" customFormat="1" ht="29.25" customHeight="1" thickBot="1">
      <c r="B851" s="725"/>
      <c r="C851" s="725"/>
      <c r="D851" s="725"/>
      <c r="E851" s="725"/>
      <c r="F851" s="725"/>
      <c r="G851" s="725"/>
      <c r="H851" s="725"/>
      <c r="I851" s="725"/>
      <c r="J851" s="725"/>
      <c r="K851" s="502"/>
    </row>
    <row r="852" spans="1:11" ht="41" customHeight="1" thickBot="1">
      <c r="A852" s="1029" t="str">
        <f>"  "&amp; TEXT(DataTables!$Q$13, "hh:mm") &amp; " - U14 Boys - " &amp; DataTables!$B$13 &amp; "  " &amp; DataTables!$P$13 &amp; " athletes  Record: " &amp; TEXT(DataTables!$N$13, "0.00")</f>
        <v xml:space="preserve">  12:55 - U14 Boys - 100m  0 athletes  Record: 11.80</v>
      </c>
      <c r="B852" s="1030"/>
      <c r="C852" s="1030"/>
      <c r="D852" s="1030"/>
      <c r="E852" s="1030"/>
      <c r="F852" s="1030"/>
      <c r="G852" s="1030"/>
      <c r="H852" s="1030"/>
      <c r="I852" s="1030"/>
      <c r="J852" s="1030"/>
      <c r="K852" s="1031"/>
    </row>
    <row r="853" spans="1:11" s="519" customFormat="1" ht="29.25" customHeight="1">
      <c r="A853" s="500"/>
      <c r="B853" s="501"/>
      <c r="C853" s="501"/>
      <c r="D853" s="501"/>
      <c r="E853" s="501"/>
      <c r="F853" s="501"/>
      <c r="G853" s="501"/>
      <c r="H853" s="501"/>
      <c r="I853" s="501"/>
      <c r="J853" s="501"/>
      <c r="K853" s="511"/>
    </row>
    <row r="854" spans="1:11" s="519" customFormat="1" ht="29.25" customHeight="1">
      <c r="A854" s="520"/>
      <c r="B854" s="1024" t="s">
        <v>324</v>
      </c>
      <c r="C854" s="1025"/>
      <c r="D854" s="1025"/>
      <c r="E854" s="1026"/>
      <c r="F854" s="502"/>
      <c r="G854" s="1024" t="s">
        <v>325</v>
      </c>
      <c r="H854" s="1025"/>
      <c r="I854" s="1025"/>
      <c r="J854" s="1026"/>
      <c r="K854" s="521"/>
    </row>
    <row r="855" spans="1:11" s="519" customFormat="1" ht="29.25" customHeight="1">
      <c r="A855" s="520"/>
      <c r="B855" s="506">
        <v>1</v>
      </c>
      <c r="C855" s="503" t="str" cm="1">
        <f t="array" ref="C855:E862">_xlfn.LET(_xlpm.a,_xlfn.ANCHORARRAY(DataCalcs!AJ2),_xlfn._xlws.FILTER(_xlpm.a,NOT(ISNA(_xlfn.CHOOSECOLS(_xlpm.a,1)))))</f>
        <v>W</v>
      </c>
      <c r="D855" s="504" t="str">
        <v>Not Declared</v>
      </c>
      <c r="E855" s="505" t="str">
        <v>Witney Road Runners</v>
      </c>
      <c r="F855" s="502"/>
      <c r="G855" s="506">
        <v>1</v>
      </c>
      <c r="H855" s="503" t="str" cm="1">
        <f t="array" ref="H855:J862">_xlfn.LET(_xlpm.a,_xlfn.ANCHORARRAY(DataCalcs!AJ10),_xlfn._xlws.FILTER(_xlpm.a,NOT(ISNA(_xlfn.CHOOSECOLS(_xlpm.a,1)))))</f>
        <v>WW</v>
      </c>
      <c r="I855" s="504" t="str">
        <v>Not Declared</v>
      </c>
      <c r="J855" s="505" t="str">
        <v>Witney Road Runners</v>
      </c>
      <c r="K855" s="507"/>
    </row>
    <row r="856" spans="1:11" s="519" customFormat="1" ht="29.25" customHeight="1">
      <c r="A856" s="520"/>
      <c r="B856" s="506">
        <v>2</v>
      </c>
      <c r="C856" s="503" t="str">
        <v>O</v>
      </c>
      <c r="D856" s="504" t="str">
        <v>Not Declared</v>
      </c>
      <c r="E856" s="505" t="str">
        <v>Oxford City AC</v>
      </c>
      <c r="F856" s="502"/>
      <c r="G856" s="506">
        <v>2</v>
      </c>
      <c r="H856" s="503" t="str">
        <v>OO</v>
      </c>
      <c r="I856" s="504" t="str">
        <v>Not Declared</v>
      </c>
      <c r="J856" s="505" t="str">
        <v>Oxford City AC</v>
      </c>
      <c r="K856" s="507"/>
    </row>
    <row r="857" spans="1:11" s="519" customFormat="1" ht="29.25" customHeight="1">
      <c r="A857" s="520"/>
      <c r="B857" s="506">
        <v>3</v>
      </c>
      <c r="C857" s="503" t="str">
        <v>B</v>
      </c>
      <c r="D857" s="504" t="str">
        <v>Not Declared</v>
      </c>
      <c r="E857" s="505" t="str">
        <v>Bicester AC</v>
      </c>
      <c r="F857" s="502"/>
      <c r="G857" s="506">
        <v>3</v>
      </c>
      <c r="H857" s="503" t="str">
        <v>BB</v>
      </c>
      <c r="I857" s="504" t="str">
        <v>Not Declared</v>
      </c>
      <c r="J857" s="505" t="str">
        <v>Bicester AC</v>
      </c>
      <c r="K857" s="507"/>
    </row>
    <row r="858" spans="1:11" s="519" customFormat="1" ht="29.25" customHeight="1">
      <c r="A858" s="520"/>
      <c r="B858" s="506">
        <v>4</v>
      </c>
      <c r="C858" s="503" t="str">
        <v>X</v>
      </c>
      <c r="D858" s="504" t="str">
        <v>Not Declared</v>
      </c>
      <c r="E858" s="505" t="str">
        <v>Team Kennet</v>
      </c>
      <c r="F858" s="502"/>
      <c r="G858" s="506">
        <v>4</v>
      </c>
      <c r="H858" s="503" t="str">
        <v>XX</v>
      </c>
      <c r="I858" s="504" t="str">
        <v>Not Declared</v>
      </c>
      <c r="J858" s="505" t="str">
        <v>Team Kennet</v>
      </c>
      <c r="K858" s="507"/>
    </row>
    <row r="859" spans="1:11" s="519" customFormat="1" ht="29.25" customHeight="1">
      <c r="A859" s="520"/>
      <c r="B859" s="506">
        <v>5</v>
      </c>
      <c r="C859" s="503" t="str">
        <v>H</v>
      </c>
      <c r="D859" s="504" t="str">
        <v>Not Declared</v>
      </c>
      <c r="E859" s="505" t="str">
        <v>White Horse Harriers</v>
      </c>
      <c r="F859" s="502"/>
      <c r="G859" s="506">
        <v>5</v>
      </c>
      <c r="H859" s="503" t="str">
        <v>HH</v>
      </c>
      <c r="I859" s="504" t="str">
        <v>Not Declared</v>
      </c>
      <c r="J859" s="505" t="str">
        <v>White Horse Harriers</v>
      </c>
      <c r="K859" s="507"/>
    </row>
    <row r="860" spans="1:11" s="519" customFormat="1" ht="29.25" customHeight="1">
      <c r="A860" s="520"/>
      <c r="B860" s="506">
        <v>6</v>
      </c>
      <c r="C860" s="503" t="str">
        <v>N</v>
      </c>
      <c r="D860" s="504" t="str">
        <v>Not Declared</v>
      </c>
      <c r="E860" s="505" t="str">
        <v>Banbury Harriers AC</v>
      </c>
      <c r="F860" s="502"/>
      <c r="G860" s="506">
        <v>6</v>
      </c>
      <c r="H860" s="503" t="str">
        <v>NN</v>
      </c>
      <c r="I860" s="504" t="str">
        <v>Not Declared</v>
      </c>
      <c r="J860" s="505" t="str">
        <v>Banbury Harriers AC</v>
      </c>
      <c r="K860" s="507"/>
    </row>
    <row r="861" spans="1:11" s="519" customFormat="1" ht="29.25" customHeight="1">
      <c r="A861" s="520"/>
      <c r="B861" s="506">
        <v>7</v>
      </c>
      <c r="C861" s="503" t="str">
        <v>R</v>
      </c>
      <c r="D861" s="504" t="str">
        <v>Not Declared</v>
      </c>
      <c r="E861" s="505" t="str">
        <v>Radley AC</v>
      </c>
      <c r="F861" s="502"/>
      <c r="G861" s="506">
        <v>7</v>
      </c>
      <c r="H861" s="503" t="str">
        <v>RR</v>
      </c>
      <c r="I861" s="504" t="str">
        <v>Not Declared</v>
      </c>
      <c r="J861" s="505" t="str">
        <v>Radley AC</v>
      </c>
      <c r="K861" s="507"/>
    </row>
    <row r="862" spans="1:11" s="519" customFormat="1" ht="29.25" customHeight="1">
      <c r="A862" s="520"/>
      <c r="B862" s="510">
        <v>8</v>
      </c>
      <c r="C862" s="196" t="str">
        <v>A</v>
      </c>
      <c r="D862" s="508" t="str">
        <v>Not Declared</v>
      </c>
      <c r="E862" s="509" t="str">
        <v>Abingdon AC</v>
      </c>
      <c r="F862" s="502"/>
      <c r="G862" s="510">
        <v>8</v>
      </c>
      <c r="H862" s="196" t="str">
        <v>AA</v>
      </c>
      <c r="I862" s="508" t="str">
        <v>Not Declared</v>
      </c>
      <c r="J862" s="509" t="str">
        <v>Abingdon AC</v>
      </c>
      <c r="K862" s="507"/>
    </row>
    <row r="863" spans="1:11" s="519" customFormat="1" ht="29.25" customHeight="1">
      <c r="A863" s="520"/>
      <c r="B863" s="503"/>
      <c r="C863" s="503"/>
      <c r="D863" s="503"/>
      <c r="E863" s="503"/>
      <c r="F863" s="502"/>
      <c r="G863" s="502"/>
      <c r="H863" s="502"/>
      <c r="I863" s="502"/>
      <c r="J863" s="502"/>
      <c r="K863" s="511"/>
    </row>
    <row r="864" spans="1:11" s="519" customFormat="1" ht="29.25" customHeight="1">
      <c r="A864" s="520"/>
      <c r="B864" s="1024" t="s">
        <v>376</v>
      </c>
      <c r="C864" s="1025"/>
      <c r="D864" s="1025"/>
      <c r="E864" s="1026"/>
      <c r="F864" s="502"/>
      <c r="G864" s="1024" t="s">
        <v>377</v>
      </c>
      <c r="H864" s="1025"/>
      <c r="I864" s="1025"/>
      <c r="J864" s="1026"/>
      <c r="K864" s="521"/>
    </row>
    <row r="865" spans="1:11" s="519" customFormat="1" ht="29.25" customHeight="1">
      <c r="A865" s="520"/>
      <c r="B865" s="506">
        <v>1</v>
      </c>
      <c r="C865" s="502" t="str" cm="1">
        <f t="array" ref="C865:E865">_xlfn.LET(_xlpm.error, _xlfn.HSTACK("","No athletes",""),_xlpm.result, IFERROR(_xlfn.TAKE(_xlfn.DROP(_xlfn.LET(_xlpm.a,_xlfn.CHOOSECOLS(DataCalcs!AI18:AL55,1,3,4),_xlfn._xlws.FILTER(_xlpm.a,_xlfn.CHOOSECOLS(_xlpm.a,2)&lt;&gt;"Not Declared","")),0),8),_xlpm.error), IF(_xlpm.result=_xlfn.HSTACK("","",""), _xlpm.error, _xlpm.result))</f>
        <v/>
      </c>
      <c r="D865" s="512" t="str">
        <v>No athletes</v>
      </c>
      <c r="E865" s="513" t="str">
        <v/>
      </c>
      <c r="F865" s="502"/>
      <c r="G865" s="506">
        <v>1</v>
      </c>
      <c r="H865" s="502" t="str" cm="1">
        <f t="array" ref="H865:J865">_xlfn.LET(_xlpm.error, _xlfn.HSTACK("","No athletes",""),_xlpm.result, IFERROR(_xlfn.TAKE(_xlfn.DROP(_xlfn.LET(_xlpm.a,_xlfn.CHOOSECOLS(DataCalcs!AI18:AL55,1,3,4),_xlfn._xlws.FILTER(_xlpm.a,_xlfn.CHOOSECOLS(_xlpm.a,2)&lt;&gt;"Not Declared","")),8),8),_xlpm.error), IF(_xlpm.result=_xlfn.HSTACK("","",""), _xlpm.error, _xlpm.result))</f>
        <v/>
      </c>
      <c r="I865" s="512" t="str">
        <v>No athletes</v>
      </c>
      <c r="J865" s="513" t="str">
        <v/>
      </c>
      <c r="K865" s="514"/>
    </row>
    <row r="866" spans="1:11" s="519" customFormat="1" ht="29.25" customHeight="1">
      <c r="A866" s="520"/>
      <c r="B866" s="506">
        <v>2</v>
      </c>
      <c r="C866" s="502"/>
      <c r="D866" s="512"/>
      <c r="E866" s="513"/>
      <c r="F866" s="502"/>
      <c r="G866" s="506">
        <v>2</v>
      </c>
      <c r="H866" s="503"/>
      <c r="I866" s="504"/>
      <c r="J866" s="513"/>
      <c r="K866" s="514"/>
    </row>
    <row r="867" spans="1:11" s="519" customFormat="1" ht="29.25" customHeight="1">
      <c r="A867" s="520"/>
      <c r="B867" s="506">
        <v>3</v>
      </c>
      <c r="C867" s="502"/>
      <c r="D867" s="512"/>
      <c r="E867" s="513"/>
      <c r="F867" s="502"/>
      <c r="G867" s="506">
        <v>3</v>
      </c>
      <c r="H867" s="503"/>
      <c r="I867" s="504"/>
      <c r="J867" s="513"/>
      <c r="K867" s="514"/>
    </row>
    <row r="868" spans="1:11" s="519" customFormat="1" ht="29.25" customHeight="1">
      <c r="A868" s="520"/>
      <c r="B868" s="506">
        <v>4</v>
      </c>
      <c r="C868" s="502"/>
      <c r="D868" s="512"/>
      <c r="E868" s="513"/>
      <c r="F868" s="502"/>
      <c r="G868" s="506">
        <v>4</v>
      </c>
      <c r="H868" s="503"/>
      <c r="I868" s="504"/>
      <c r="J868" s="513"/>
      <c r="K868" s="514"/>
    </row>
    <row r="869" spans="1:11" s="519" customFormat="1" ht="29.25" customHeight="1">
      <c r="A869" s="520"/>
      <c r="B869" s="506">
        <v>5</v>
      </c>
      <c r="C869" s="502"/>
      <c r="D869" s="512"/>
      <c r="E869" s="513"/>
      <c r="F869" s="502"/>
      <c r="G869" s="506">
        <v>5</v>
      </c>
      <c r="H869" s="503"/>
      <c r="I869" s="504"/>
      <c r="J869" s="513"/>
      <c r="K869" s="514"/>
    </row>
    <row r="870" spans="1:11" s="519" customFormat="1" ht="29.25" customHeight="1">
      <c r="A870" s="520"/>
      <c r="B870" s="506">
        <v>6</v>
      </c>
      <c r="C870" s="502"/>
      <c r="D870" s="512"/>
      <c r="E870" s="513"/>
      <c r="F870" s="502"/>
      <c r="G870" s="506">
        <v>6</v>
      </c>
      <c r="H870" s="503"/>
      <c r="I870" s="504"/>
      <c r="J870" s="513"/>
      <c r="K870" s="514"/>
    </row>
    <row r="871" spans="1:11" s="519" customFormat="1" ht="29.25" customHeight="1">
      <c r="A871" s="520"/>
      <c r="B871" s="506">
        <v>7</v>
      </c>
      <c r="C871" s="502"/>
      <c r="D871" s="512"/>
      <c r="E871" s="513"/>
      <c r="F871" s="502"/>
      <c r="G871" s="506">
        <v>7</v>
      </c>
      <c r="H871" s="503"/>
      <c r="I871" s="504"/>
      <c r="J871" s="513"/>
      <c r="K871" s="514"/>
    </row>
    <row r="872" spans="1:11" s="519" customFormat="1" ht="29.25" customHeight="1">
      <c r="A872" s="520"/>
      <c r="B872" s="510">
        <v>8</v>
      </c>
      <c r="C872" s="515"/>
      <c r="D872" s="516"/>
      <c r="E872" s="517"/>
      <c r="F872" s="502"/>
      <c r="G872" s="510">
        <v>8</v>
      </c>
      <c r="H872" s="196"/>
      <c r="I872" s="508"/>
      <c r="J872" s="517"/>
      <c r="K872" s="514"/>
    </row>
    <row r="873" spans="1:11" s="519" customFormat="1" ht="29.25" customHeight="1">
      <c r="A873" s="520"/>
      <c r="B873" s="503"/>
      <c r="C873" s="503"/>
      <c r="D873" s="503"/>
      <c r="E873" s="503"/>
      <c r="F873" s="502"/>
      <c r="G873" s="502"/>
      <c r="H873" s="502"/>
      <c r="I873" s="502"/>
      <c r="J873" s="502"/>
      <c r="K873" s="511"/>
    </row>
    <row r="874" spans="1:11" s="519" customFormat="1" ht="29.25" customHeight="1">
      <c r="A874" s="520"/>
      <c r="B874" s="1024" t="s">
        <v>378</v>
      </c>
      <c r="C874" s="1025"/>
      <c r="D874" s="1025"/>
      <c r="E874" s="1026"/>
      <c r="F874" s="502"/>
      <c r="G874" s="1032" t="s">
        <v>379</v>
      </c>
      <c r="H874" s="1033"/>
      <c r="I874" s="1033"/>
      <c r="J874" s="1034"/>
      <c r="K874" s="521"/>
    </row>
    <row r="875" spans="1:11" s="519" customFormat="1" ht="29.25" customHeight="1">
      <c r="A875" s="520"/>
      <c r="B875" s="506">
        <v>1</v>
      </c>
      <c r="C875" s="502" t="str" cm="1">
        <f t="array" ref="C875:E875">_xlfn.LET(_xlpm.error, _xlfn.HSTACK("","No athletes",""),_xlpm.result, IFERROR(_xlfn.TAKE(_xlfn.DROP(_xlfn.LET(_xlpm.a,_xlfn.CHOOSECOLS(DataCalcs!AI18:AL55,1,3,4),_xlfn._xlws.FILTER(_xlpm.a,_xlfn.CHOOSECOLS(_xlpm.a,2)&lt;&gt;"Not Declared","")),16),8),_xlpm.error), IF(_xlpm.result=_xlfn.HSTACK("","",""), _xlpm.error, _xlpm.result))</f>
        <v/>
      </c>
      <c r="D875" s="512" t="str">
        <v>No athletes</v>
      </c>
      <c r="E875" s="513" t="str">
        <v/>
      </c>
      <c r="F875" s="502"/>
      <c r="G875" s="506">
        <v>1</v>
      </c>
      <c r="H875" s="502" t="str" cm="1">
        <f t="array" ref="H875:J875">_xlfn.LET(_xlpm.error, _xlfn.HSTACK("","No athletes",""),_xlpm.result, IFERROR(_xlfn.TAKE(_xlfn.DROP(_xlfn.LET(_xlpm.a,_xlfn.CHOOSECOLS(DataCalcs!AI18:AL55,1,3,4),_xlfn._xlws.FILTER(_xlpm.a,_xlfn.CHOOSECOLS(_xlpm.a,2)&lt;&gt;"Not Declared","")),24),8),_xlpm.error), IF(_xlpm.result=_xlfn.HSTACK("","",""), _xlpm.error, _xlpm.result))</f>
        <v/>
      </c>
      <c r="I875" s="512" t="str">
        <v>No athletes</v>
      </c>
      <c r="J875" s="513" t="str">
        <v/>
      </c>
      <c r="K875" s="514"/>
    </row>
    <row r="876" spans="1:11" s="519" customFormat="1" ht="29.25" customHeight="1">
      <c r="A876" s="520"/>
      <c r="B876" s="506">
        <v>2</v>
      </c>
      <c r="C876" s="502"/>
      <c r="D876" s="512"/>
      <c r="E876" s="513"/>
      <c r="F876" s="502"/>
      <c r="G876" s="506">
        <v>2</v>
      </c>
      <c r="H876" s="503"/>
      <c r="I876" s="504"/>
      <c r="J876" s="513"/>
      <c r="K876" s="514"/>
    </row>
    <row r="877" spans="1:11" s="519" customFormat="1" ht="29.25" customHeight="1">
      <c r="A877" s="520"/>
      <c r="B877" s="506">
        <v>3</v>
      </c>
      <c r="C877" s="502"/>
      <c r="D877" s="512"/>
      <c r="E877" s="513"/>
      <c r="F877" s="502"/>
      <c r="G877" s="506">
        <v>3</v>
      </c>
      <c r="H877" s="503"/>
      <c r="I877" s="504"/>
      <c r="J877" s="513"/>
      <c r="K877" s="514"/>
    </row>
    <row r="878" spans="1:11" s="519" customFormat="1" ht="29.25" customHeight="1">
      <c r="A878" s="520"/>
      <c r="B878" s="506">
        <v>4</v>
      </c>
      <c r="C878" s="502"/>
      <c r="D878" s="512"/>
      <c r="E878" s="513"/>
      <c r="F878" s="502"/>
      <c r="G878" s="506">
        <v>4</v>
      </c>
      <c r="H878" s="503"/>
      <c r="I878" s="504"/>
      <c r="J878" s="513"/>
      <c r="K878" s="514"/>
    </row>
    <row r="879" spans="1:11" s="519" customFormat="1" ht="29.25" customHeight="1">
      <c r="A879" s="520"/>
      <c r="B879" s="506">
        <v>5</v>
      </c>
      <c r="C879" s="502"/>
      <c r="D879" s="512"/>
      <c r="E879" s="513"/>
      <c r="F879" s="502"/>
      <c r="G879" s="506">
        <v>5</v>
      </c>
      <c r="H879" s="503"/>
      <c r="I879" s="504"/>
      <c r="J879" s="513"/>
      <c r="K879" s="514"/>
    </row>
    <row r="880" spans="1:11" s="519" customFormat="1" ht="29.25" customHeight="1">
      <c r="A880" s="520"/>
      <c r="B880" s="506">
        <v>6</v>
      </c>
      <c r="C880" s="502"/>
      <c r="D880" s="512"/>
      <c r="E880" s="513"/>
      <c r="F880" s="502"/>
      <c r="G880" s="506">
        <v>6</v>
      </c>
      <c r="H880" s="503"/>
      <c r="I880" s="504"/>
      <c r="J880" s="513"/>
      <c r="K880" s="514"/>
    </row>
    <row r="881" spans="1:11" s="519" customFormat="1" ht="29.25" customHeight="1">
      <c r="A881" s="520"/>
      <c r="B881" s="506">
        <v>7</v>
      </c>
      <c r="C881" s="502"/>
      <c r="D881" s="512"/>
      <c r="E881" s="513"/>
      <c r="F881" s="502"/>
      <c r="G881" s="506">
        <v>7</v>
      </c>
      <c r="H881" s="503"/>
      <c r="I881" s="504"/>
      <c r="J881" s="513"/>
      <c r="K881" s="514"/>
    </row>
    <row r="882" spans="1:11" s="519" customFormat="1" ht="29.25" customHeight="1">
      <c r="A882" s="520"/>
      <c r="B882" s="510">
        <v>8</v>
      </c>
      <c r="C882" s="515"/>
      <c r="D882" s="516"/>
      <c r="E882" s="517"/>
      <c r="F882" s="502"/>
      <c r="G882" s="510">
        <v>8</v>
      </c>
      <c r="H882" s="196"/>
      <c r="I882" s="508"/>
      <c r="J882" s="517"/>
      <c r="K882" s="514"/>
    </row>
    <row r="883" spans="1:11" s="519" customFormat="1" ht="29.25" customHeight="1">
      <c r="A883" s="520"/>
      <c r="B883" s="1022" t="str" cm="1">
        <f t="array" ref="B883">IFERROR(_xlfn.LET(_xlpm.a,_xlfn.CHOOSECOLS(DataCalcs!AI18:AL55,1,3,4), _xlpm.filtered,_xlfn.DROP(_xlfn._xlws.FILTER(_xlpm.a,INDEX(_xlpm.a,,2)&lt;&gt;"Not Declared"),32),
_xlpm.rowStrings,_xlfn.BYROW(_xlpm.filtered,_xlfn.LAMBDA(_xlpm.r,_xlfn.TEXTJOIN(" - ",,_xlpm.r))),ROWS(_xlpm.filtered)&amp;" Remaining athletes: "&amp; _xlfn.TEXTJOIN(", ",,_xlpm.rowStrings)),"")</f>
        <v/>
      </c>
      <c r="C883" s="1022"/>
      <c r="D883" s="1022"/>
      <c r="E883" s="1022"/>
      <c r="F883" s="1022"/>
      <c r="G883" s="1022"/>
      <c r="H883" s="1022"/>
      <c r="I883" s="1022"/>
      <c r="J883" s="1022"/>
      <c r="K883" s="511"/>
    </row>
    <row r="884" spans="1:11" s="519" customFormat="1" ht="29.25" customHeight="1" thickBot="1">
      <c r="A884" s="522"/>
      <c r="B884" s="1023"/>
      <c r="C884" s="1023"/>
      <c r="D884" s="1023"/>
      <c r="E884" s="1023"/>
      <c r="F884" s="1023"/>
      <c r="G884" s="1023"/>
      <c r="H884" s="1023"/>
      <c r="I884" s="1023"/>
      <c r="J884" s="1023"/>
      <c r="K884" s="518"/>
    </row>
    <row r="885" spans="1:11" ht="29.25" customHeight="1">
      <c r="A885" s="498"/>
      <c r="D885" s="498"/>
      <c r="E885" s="498"/>
      <c r="H885" s="71"/>
      <c r="I885" s="71"/>
      <c r="J885" s="70"/>
      <c r="K885" s="63"/>
    </row>
    <row r="886" spans="1:11" s="519" customFormat="1" ht="29.25" customHeight="1" thickBot="1">
      <c r="B886" s="725"/>
      <c r="C886" s="725"/>
      <c r="D886" s="725"/>
      <c r="E886" s="725"/>
      <c r="F886" s="725"/>
      <c r="G886" s="725"/>
      <c r="H886" s="725"/>
      <c r="I886" s="725"/>
      <c r="J886" s="725"/>
      <c r="K886" s="502"/>
    </row>
    <row r="887" spans="1:11" s="519" customFormat="1" ht="29" customHeight="1">
      <c r="A887" s="1037" t="s">
        <v>384</v>
      </c>
      <c r="B887" s="1038"/>
      <c r="C887" s="1038"/>
      <c r="D887" s="1038"/>
      <c r="E887" s="1038"/>
      <c r="F887" s="1038"/>
      <c r="G887" s="1038"/>
      <c r="H887" s="1038"/>
      <c r="I887" s="1038"/>
      <c r="J887" s="1038"/>
      <c r="K887" s="1039"/>
    </row>
    <row r="888" spans="1:11" ht="29.25" customHeight="1" thickBot="1">
      <c r="A888" s="1040"/>
      <c r="B888" s="1041"/>
      <c r="C888" s="1041"/>
      <c r="D888" s="1041"/>
      <c r="E888" s="1041"/>
      <c r="F888" s="1041"/>
      <c r="G888" s="1041"/>
      <c r="H888" s="1041"/>
      <c r="I888" s="1041"/>
      <c r="J888" s="1041"/>
      <c r="K888" s="1042"/>
    </row>
  </sheetData>
  <sheetProtection sheet="1" objects="1" scenarios="1"/>
  <mergeCells count="217">
    <mergeCell ref="A887:K888"/>
    <mergeCell ref="A741:K741"/>
    <mergeCell ref="A742:K742"/>
    <mergeCell ref="A815:K815"/>
    <mergeCell ref="A818:K818"/>
    <mergeCell ref="B820:E820"/>
    <mergeCell ref="G820:J820"/>
    <mergeCell ref="A2:K2"/>
    <mergeCell ref="A852:K852"/>
    <mergeCell ref="B854:E854"/>
    <mergeCell ref="G854:J854"/>
    <mergeCell ref="B864:E864"/>
    <mergeCell ref="G864:J864"/>
    <mergeCell ref="B830:E830"/>
    <mergeCell ref="G830:J830"/>
    <mergeCell ref="B840:E840"/>
    <mergeCell ref="G376:J376"/>
    <mergeCell ref="G208:J208"/>
    <mergeCell ref="B6:E6"/>
    <mergeCell ref="B16:E16"/>
    <mergeCell ref="B26:E26"/>
    <mergeCell ref="B35:J36"/>
    <mergeCell ref="B143:J144"/>
    <mergeCell ref="G6:J6"/>
    <mergeCell ref="A1:K1"/>
    <mergeCell ref="A75:K75"/>
    <mergeCell ref="A76:K76"/>
    <mergeCell ref="A149:K149"/>
    <mergeCell ref="A150:K150"/>
    <mergeCell ref="B386:E386"/>
    <mergeCell ref="A186:K186"/>
    <mergeCell ref="G124:J124"/>
    <mergeCell ref="B134:E134"/>
    <mergeCell ref="G134:J134"/>
    <mergeCell ref="A78:K78"/>
    <mergeCell ref="B80:E80"/>
    <mergeCell ref="A223:K223"/>
    <mergeCell ref="A224:K224"/>
    <mergeCell ref="A297:K297"/>
    <mergeCell ref="A298:K298"/>
    <mergeCell ref="B248:E248"/>
    <mergeCell ref="G248:J248"/>
    <mergeCell ref="B257:J258"/>
    <mergeCell ref="A371:K371"/>
    <mergeCell ref="A372:K372"/>
    <mergeCell ref="A4:K4"/>
    <mergeCell ref="G80:J80"/>
    <mergeCell ref="B376:E376"/>
    <mergeCell ref="G16:J16"/>
    <mergeCell ref="G26:J26"/>
    <mergeCell ref="A112:K112"/>
    <mergeCell ref="B114:E114"/>
    <mergeCell ref="G114:J114"/>
    <mergeCell ref="B124:E124"/>
    <mergeCell ref="B90:E90"/>
    <mergeCell ref="G90:J90"/>
    <mergeCell ref="B100:E100"/>
    <mergeCell ref="G100:J100"/>
    <mergeCell ref="B109:J110"/>
    <mergeCell ref="A152:K152"/>
    <mergeCell ref="B154:E154"/>
    <mergeCell ref="G154:J154"/>
    <mergeCell ref="A226:K226"/>
    <mergeCell ref="B50:E50"/>
    <mergeCell ref="G50:J50"/>
    <mergeCell ref="B60:E60"/>
    <mergeCell ref="G60:J60"/>
    <mergeCell ref="A334:K334"/>
    <mergeCell ref="B228:E228"/>
    <mergeCell ref="G228:J228"/>
    <mergeCell ref="B238:E238"/>
    <mergeCell ref="G238:J238"/>
    <mergeCell ref="B217:J218"/>
    <mergeCell ref="B188:E188"/>
    <mergeCell ref="G188:J188"/>
    <mergeCell ref="B198:E198"/>
    <mergeCell ref="G198:J198"/>
    <mergeCell ref="B208:E208"/>
    <mergeCell ref="B69:J70"/>
    <mergeCell ref="B336:E336"/>
    <mergeCell ref="G336:J336"/>
    <mergeCell ref="B346:E346"/>
    <mergeCell ref="G346:J346"/>
    <mergeCell ref="B312:E312"/>
    <mergeCell ref="G312:J312"/>
    <mergeCell ref="B322:E322"/>
    <mergeCell ref="G322:J322"/>
    <mergeCell ref="B331:J332"/>
    <mergeCell ref="A520:K520"/>
    <mergeCell ref="B174:E174"/>
    <mergeCell ref="G174:J174"/>
    <mergeCell ref="B183:J184"/>
    <mergeCell ref="A38:K38"/>
    <mergeCell ref="B40:E40"/>
    <mergeCell ref="G40:J40"/>
    <mergeCell ref="B282:E282"/>
    <mergeCell ref="G282:J282"/>
    <mergeCell ref="A519:K519"/>
    <mergeCell ref="B291:J292"/>
    <mergeCell ref="A300:K300"/>
    <mergeCell ref="B302:E302"/>
    <mergeCell ref="G302:J302"/>
    <mergeCell ref="A260:K260"/>
    <mergeCell ref="B262:E262"/>
    <mergeCell ref="G262:J262"/>
    <mergeCell ref="B272:E272"/>
    <mergeCell ref="G272:J272"/>
    <mergeCell ref="G356:J356"/>
    <mergeCell ref="B365:J366"/>
    <mergeCell ref="B164:E164"/>
    <mergeCell ref="G164:J164"/>
    <mergeCell ref="B356:E356"/>
    <mergeCell ref="B587:J588"/>
    <mergeCell ref="G410:J410"/>
    <mergeCell ref="B420:E420"/>
    <mergeCell ref="G420:J420"/>
    <mergeCell ref="G544:J544"/>
    <mergeCell ref="B553:J554"/>
    <mergeCell ref="B504:E504"/>
    <mergeCell ref="G504:J504"/>
    <mergeCell ref="B513:J514"/>
    <mergeCell ref="A522:K522"/>
    <mergeCell ref="B524:E524"/>
    <mergeCell ref="G524:J524"/>
    <mergeCell ref="A445:K445"/>
    <mergeCell ref="A446:K446"/>
    <mergeCell ref="B534:E534"/>
    <mergeCell ref="G534:J534"/>
    <mergeCell ref="B544:E544"/>
    <mergeCell ref="A556:K556"/>
    <mergeCell ref="B558:E558"/>
    <mergeCell ref="G558:J558"/>
    <mergeCell ref="B568:E568"/>
    <mergeCell ref="G568:J568"/>
    <mergeCell ref="B578:E578"/>
    <mergeCell ref="G578:J578"/>
    <mergeCell ref="A482:K482"/>
    <mergeCell ref="B484:E484"/>
    <mergeCell ref="G484:J484"/>
    <mergeCell ref="B494:E494"/>
    <mergeCell ref="G494:J494"/>
    <mergeCell ref="B460:E460"/>
    <mergeCell ref="G460:J460"/>
    <mergeCell ref="B470:E470"/>
    <mergeCell ref="G470:J470"/>
    <mergeCell ref="B479:J480"/>
    <mergeCell ref="B430:E430"/>
    <mergeCell ref="G430:J430"/>
    <mergeCell ref="B439:J440"/>
    <mergeCell ref="A448:K448"/>
    <mergeCell ref="B450:E450"/>
    <mergeCell ref="G450:J450"/>
    <mergeCell ref="A408:K408"/>
    <mergeCell ref="B410:E410"/>
    <mergeCell ref="G386:J386"/>
    <mergeCell ref="B396:E396"/>
    <mergeCell ref="G396:J396"/>
    <mergeCell ref="B405:J406"/>
    <mergeCell ref="A374:K374"/>
    <mergeCell ref="G840:J840"/>
    <mergeCell ref="B849:J850"/>
    <mergeCell ref="B716:E716"/>
    <mergeCell ref="G716:J716"/>
    <mergeCell ref="B726:E726"/>
    <mergeCell ref="G726:J726"/>
    <mergeCell ref="B735:J736"/>
    <mergeCell ref="B874:E874"/>
    <mergeCell ref="G874:J874"/>
    <mergeCell ref="B766:E766"/>
    <mergeCell ref="G766:J766"/>
    <mergeCell ref="B775:J776"/>
    <mergeCell ref="A816:K816"/>
    <mergeCell ref="B642:E642"/>
    <mergeCell ref="G642:J642"/>
    <mergeCell ref="B652:E652"/>
    <mergeCell ref="G652:J652"/>
    <mergeCell ref="B661:J662"/>
    <mergeCell ref="B800:E800"/>
    <mergeCell ref="G800:J800"/>
    <mergeCell ref="B809:J810"/>
    <mergeCell ref="A630:K630"/>
    <mergeCell ref="B632:E632"/>
    <mergeCell ref="B883:J884"/>
    <mergeCell ref="A704:K704"/>
    <mergeCell ref="B706:E706"/>
    <mergeCell ref="G706:J706"/>
    <mergeCell ref="A593:K593"/>
    <mergeCell ref="G608:J608"/>
    <mergeCell ref="B618:E618"/>
    <mergeCell ref="G618:J618"/>
    <mergeCell ref="B627:J628"/>
    <mergeCell ref="A744:K744"/>
    <mergeCell ref="B746:E746"/>
    <mergeCell ref="G746:J746"/>
    <mergeCell ref="A596:K596"/>
    <mergeCell ref="B598:E598"/>
    <mergeCell ref="G598:J598"/>
    <mergeCell ref="B608:E608"/>
    <mergeCell ref="A594:K594"/>
    <mergeCell ref="A778:K778"/>
    <mergeCell ref="B780:E780"/>
    <mergeCell ref="G780:J780"/>
    <mergeCell ref="B790:E790"/>
    <mergeCell ref="G790:J790"/>
    <mergeCell ref="B756:E756"/>
    <mergeCell ref="G756:J756"/>
    <mergeCell ref="B701:J702"/>
    <mergeCell ref="G632:J632"/>
    <mergeCell ref="A667:K667"/>
    <mergeCell ref="A668:K668"/>
    <mergeCell ref="A670:K670"/>
    <mergeCell ref="B672:E672"/>
    <mergeCell ref="G672:J672"/>
    <mergeCell ref="B682:E682"/>
    <mergeCell ref="G682:J682"/>
    <mergeCell ref="B692:E692"/>
    <mergeCell ref="G692:J692"/>
  </mergeCells>
  <conditionalFormatting sqref="C2:E2 C593:E666 C670:E702 C704:E736 C744:E776 C778:E810 C815:E815 C817:E886">
    <cfRule type="expression" dxfId="154" priority="2">
      <formula>ISNA($C2)</formula>
    </cfRule>
  </conditionalFormatting>
  <conditionalFormatting sqref="C151:E222 C3:E74 C77:E148 C225:E296 C299:E370 C373:E444 C447:E518 C669:E669 C703:E703 C737:E740 C743:E743 C777:E777 C811:E814 C889:E1048576">
    <cfRule type="expression" dxfId="153" priority="32">
      <formula>ISNA($C3)</formula>
    </cfRule>
  </conditionalFormatting>
  <conditionalFormatting sqref="C521:E592">
    <cfRule type="expression" dxfId="152" priority="7">
      <formula>ISNA($C521)</formula>
    </cfRule>
  </conditionalFormatting>
  <conditionalFormatting sqref="D2 I2 D593:D666 I593:I666 D670:D702 I670:I702 D704:D736 I704:I736 D744:D776 I744:I776 D778:D810 I778:I810 D815 I815 D817:D886 I817:I886">
    <cfRule type="cellIs" dxfId="151" priority="3" operator="equal">
      <formula>"Not Declared, Not Declared, Not Declared, Not Declared"</formula>
    </cfRule>
    <cfRule type="cellIs" dxfId="150" priority="4" operator="equal">
      <formula>"Not Declared"</formula>
    </cfRule>
    <cfRule type="containsText" dxfId="149" priority="5" operator="containsText" text="Name not recorded">
      <formula>NOT(ISERROR(SEARCH("Name not recorded",D2)))</formula>
    </cfRule>
  </conditionalFormatting>
  <conditionalFormatting sqref="D3:D74 I3:I74">
    <cfRule type="containsText" dxfId="148" priority="11" operator="containsText" text="Name not recorded">
      <formula>NOT(ISERROR(SEARCH("Name not recorded",D3)))</formula>
    </cfRule>
    <cfRule type="containsText" dxfId="147" priority="11" operator="containsText" text="Not Declared">
      <formula>NOT(ISERROR(SEARCH("Not Declared",D3)))</formula>
    </cfRule>
  </conditionalFormatting>
  <conditionalFormatting sqref="D77:D148 I77:I148">
    <cfRule type="containsText" dxfId="146" priority="15" operator="containsText" text="Not Declared">
      <formula>NOT(ISERROR(SEARCH("Not Declared",D77)))</formula>
    </cfRule>
  </conditionalFormatting>
  <conditionalFormatting sqref="D151:D222 I151:I222">
    <cfRule type="containsText" dxfId="145" priority="20" operator="containsText" text="Not Declared">
      <formula>NOT(ISERROR(SEARCH("Not Declared",D151)))</formula>
    </cfRule>
    <cfRule type="containsText" dxfId="144" priority="21" operator="containsText" text="Name not recorded">
      <formula>NOT(ISERROR(SEARCH("Name not recorded",D151)))</formula>
    </cfRule>
  </conditionalFormatting>
  <conditionalFormatting sqref="D152:D184 I152:I184 D186:D218 I186:I218 D225:D296 I225:I296 D299:D370 I299:I370 D373:D444 I373:I444 D447:D518 I447:I518 D521:D592 I521:I592 D669 I669 D703 I703 D737:D740 I737:I740 D743 I743 D777 I777 D811:D814 I811:I814 D889:D1048576 I889:I1048576 D4:D36 D38:D70 D78:D110 D112:D144 I4:I36 I38:I70 I78:I110 I112:I144">
    <cfRule type="containsText" dxfId="143" priority="43" operator="containsText" text="Name not recorded">
      <formula>NOT(ISERROR(SEARCH("Name not recorded",D4)))</formula>
    </cfRule>
  </conditionalFormatting>
  <conditionalFormatting sqref="D152:D184 I152:I184 D186:D218 I186:I218 D225:D296 I225:I296 D299:D370 I299:I370 D373:D444 I373:I444 D447:D518 I447:I518 D521:D592 I521:I592 D669 I669 D703 I703 D737:D740 I737:I740 D743 I743 D777 I777 D811:D814 I811:I814 D889:D1048576 I889:I1048576">
    <cfRule type="containsText" dxfId="142" priority="42" operator="containsText" text="Not Declared">
      <formula>NOT(ISERROR(SEARCH("Not Declared",D152)))</formula>
    </cfRule>
  </conditionalFormatting>
  <conditionalFormatting sqref="H2:J2 H593:J666 H670:J702 H704:J736 H744:J776 H778:J810 H815:J815 H817:J886">
    <cfRule type="expression" dxfId="141" priority="1">
      <formula>ISNA($H2)</formula>
    </cfRule>
  </conditionalFormatting>
  <conditionalFormatting sqref="H151:J222 H3:J74 H77:J148 H225:J296 H299:J370 H373:J444 H447:J518 H669:J669 H703:J703 H737:J740 H743:J743 H777:J777 H811:J814 H889:J1048576">
    <cfRule type="expression" dxfId="140" priority="31">
      <formula>ISNA($H3)</formula>
    </cfRule>
  </conditionalFormatting>
  <conditionalFormatting sqref="H521:J592">
    <cfRule type="expression" dxfId="139" priority="6">
      <formula>ISNA($H521)</formula>
    </cfRule>
  </conditionalFormatting>
  <printOptions horizontalCentered="1" verticalCentered="1"/>
  <pageMargins left="0.23622047244094491" right="0.23622047244094491" top="0.74803149606299213" bottom="0.74803149606299213" header="0.31496062992125984" footer="0.31496062992125984"/>
  <pageSetup paperSize="9" scale="33" fitToHeight="12" orientation="portrait" copies="10" r:id="rId1"/>
  <rowBreaks count="1" manualBreakCount="1">
    <brk id="592"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7346E-C359-AA48-A03B-A916AA6EF653}">
  <sheetPr codeName="Sheet28"/>
  <dimension ref="A1:K1126"/>
  <sheetViews>
    <sheetView view="pageBreakPreview" zoomScale="50" zoomScaleNormal="25" zoomScaleSheetLayoutView="143" workbookViewId="0">
      <selection activeCell="F825" sqref="F825"/>
    </sheetView>
  </sheetViews>
  <sheetFormatPr baseColWidth="10" defaultColWidth="10.6640625" defaultRowHeight="20"/>
  <cols>
    <col min="1" max="1" width="10" style="70" customWidth="1"/>
    <col min="2" max="3" width="10" style="64" customWidth="1"/>
    <col min="4" max="5" width="53.33203125" style="64" customWidth="1"/>
    <col min="6" max="6" width="9.33203125" style="64" customWidth="1"/>
    <col min="7" max="7" width="9.5" style="64" customWidth="1"/>
    <col min="8" max="8" width="10" style="64" customWidth="1"/>
    <col min="9" max="9" width="53.5" style="64" customWidth="1"/>
    <col min="10" max="10" width="53.33203125" style="64" customWidth="1"/>
    <col min="11" max="11" width="10" style="64" customWidth="1"/>
    <col min="12" max="16384" width="10.6640625" style="63"/>
  </cols>
  <sheetData>
    <row r="1" spans="1:11" ht="51" customHeight="1">
      <c r="A1" s="1027" t="str">
        <f>'Lane Draw - Full (am)'!$A$815</f>
        <v>Oxfordshire Track and Field League 2026</v>
      </c>
      <c r="B1" s="1027"/>
      <c r="C1" s="1027"/>
      <c r="D1" s="1027"/>
      <c r="E1" s="1027"/>
      <c r="F1" s="1027"/>
      <c r="G1" s="1027"/>
      <c r="H1" s="1027"/>
      <c r="I1" s="1027"/>
      <c r="J1" s="1027"/>
      <c r="K1" s="1027"/>
    </row>
    <row r="2" spans="1:11" ht="34" customHeight="1">
      <c r="A2" s="1028" t="str">
        <f>'Lane Draw - Full (am)'!$A$2</f>
        <v>Date: 06 September 2026         Venue: Tilsley</v>
      </c>
      <c r="B2" s="1028"/>
      <c r="C2" s="1028"/>
      <c r="D2" s="1028"/>
      <c r="E2" s="1028"/>
      <c r="F2" s="1028"/>
      <c r="G2" s="1028"/>
      <c r="H2" s="1028"/>
      <c r="I2" s="1028"/>
      <c r="J2" s="1028"/>
      <c r="K2" s="1028"/>
    </row>
    <row r="3" spans="1:11" ht="34" customHeight="1" thickBot="1">
      <c r="A3" s="721"/>
      <c r="B3" s="721"/>
      <c r="C3" s="721"/>
      <c r="D3" s="721"/>
      <c r="E3" s="721"/>
      <c r="F3" s="721"/>
      <c r="G3" s="721"/>
      <c r="H3" s="721"/>
      <c r="I3" s="721"/>
      <c r="J3" s="721"/>
      <c r="K3" s="721"/>
    </row>
    <row r="4" spans="1:11" ht="40" customHeight="1" thickBot="1">
      <c r="A4" s="1029" t="str">
        <f>"  "&amp; TEXT(DataTables!$Q$110, "hh:mm") &amp; " - U18 Women - " &amp; DataTables!$B$110 &amp; "  " &amp; DataTables!$P$110 &amp; " athletes  Record: " &amp; TEXT(DataTables!$N$110, "0.00")</f>
        <v xml:space="preserve">  13:35 - U18 Women - 400m  0 athletes  Record: 59.93</v>
      </c>
      <c r="B4" s="1030"/>
      <c r="C4" s="1030"/>
      <c r="D4" s="1030"/>
      <c r="E4" s="1030"/>
      <c r="F4" s="1030"/>
      <c r="G4" s="1030"/>
      <c r="H4" s="1030"/>
      <c r="I4" s="1030"/>
      <c r="J4" s="1030"/>
      <c r="K4" s="1031"/>
    </row>
    <row r="5" spans="1:11" s="519" customFormat="1" ht="29.25" customHeight="1">
      <c r="A5" s="500"/>
      <c r="B5" s="501"/>
      <c r="C5" s="501"/>
      <c r="D5" s="501"/>
      <c r="E5" s="501"/>
      <c r="F5" s="501"/>
      <c r="G5" s="501"/>
      <c r="H5" s="501"/>
      <c r="I5" s="501"/>
      <c r="J5" s="501"/>
      <c r="K5" s="511"/>
    </row>
    <row r="6" spans="1:11" s="519" customFormat="1" ht="29.25" customHeight="1">
      <c r="A6" s="520"/>
      <c r="B6" s="1024" t="s">
        <v>324</v>
      </c>
      <c r="C6" s="1025"/>
      <c r="D6" s="1025"/>
      <c r="E6" s="1026"/>
      <c r="F6" s="502"/>
      <c r="G6" s="1024" t="s">
        <v>325</v>
      </c>
      <c r="H6" s="1025"/>
      <c r="I6" s="1025"/>
      <c r="J6" s="1026"/>
      <c r="K6" s="521"/>
    </row>
    <row r="7" spans="1:11" s="519" customFormat="1" ht="29.25" customHeight="1">
      <c r="A7" s="520"/>
      <c r="B7" s="506">
        <v>1</v>
      </c>
      <c r="C7" s="503" t="str" cm="1">
        <f t="array" ref="C7:E14">_xlfn.LET(_xlpm.a,_xlfn.ANCHORARRAY(DataCalcs!AZ495),_xlfn._xlws.FILTER(_xlpm.a,NOT(ISNA(_xlfn.CHOOSECOLS(_xlpm.a,1)))))</f>
        <v>A</v>
      </c>
      <c r="D7" s="504" t="str">
        <v>Not Declared</v>
      </c>
      <c r="E7" s="505" t="str">
        <v>Abingdon AC</v>
      </c>
      <c r="F7" s="502"/>
      <c r="G7" s="506">
        <v>1</v>
      </c>
      <c r="H7" s="503" t="str" cm="1">
        <f t="array" ref="H7:J14">_xlfn.LET(_xlpm.a,_xlfn.ANCHORARRAY(DataCalcs!AZ503),_xlfn._xlws.FILTER(_xlpm.a,NOT(ISNA(_xlfn.CHOOSECOLS(_xlpm.a,1)))))</f>
        <v>AA</v>
      </c>
      <c r="I7" s="504" t="str">
        <v>Not Declared</v>
      </c>
      <c r="J7" s="505" t="str">
        <v>Abingdon AC</v>
      </c>
      <c r="K7" s="507"/>
    </row>
    <row r="8" spans="1:11" s="519" customFormat="1" ht="29.25" customHeight="1">
      <c r="A8" s="520"/>
      <c r="B8" s="506">
        <v>2</v>
      </c>
      <c r="C8" s="503" t="str">
        <v>X</v>
      </c>
      <c r="D8" s="504" t="str">
        <v>Not Declared</v>
      </c>
      <c r="E8" s="505" t="str">
        <v>Team Kennet</v>
      </c>
      <c r="F8" s="502"/>
      <c r="G8" s="506">
        <v>2</v>
      </c>
      <c r="H8" s="503" t="str">
        <v>XX</v>
      </c>
      <c r="I8" s="504" t="str">
        <v>Not Declared</v>
      </c>
      <c r="J8" s="505" t="str">
        <v>Team Kennet</v>
      </c>
      <c r="K8" s="507"/>
    </row>
    <row r="9" spans="1:11" s="519" customFormat="1" ht="29.25" customHeight="1">
      <c r="A9" s="520"/>
      <c r="B9" s="506">
        <v>3</v>
      </c>
      <c r="C9" s="503" t="str">
        <v>O</v>
      </c>
      <c r="D9" s="504" t="str">
        <v>Not Declared</v>
      </c>
      <c r="E9" s="505" t="str">
        <v>Oxford City AC</v>
      </c>
      <c r="F9" s="502"/>
      <c r="G9" s="506">
        <v>3</v>
      </c>
      <c r="H9" s="503" t="str">
        <v>OO</v>
      </c>
      <c r="I9" s="504" t="str">
        <v>Not Declared</v>
      </c>
      <c r="J9" s="505" t="str">
        <v>Oxford City AC</v>
      </c>
      <c r="K9" s="507"/>
    </row>
    <row r="10" spans="1:11" s="519" customFormat="1" ht="29.25" customHeight="1">
      <c r="A10" s="520"/>
      <c r="B10" s="506">
        <v>4</v>
      </c>
      <c r="C10" s="503" t="str">
        <v>W</v>
      </c>
      <c r="D10" s="504" t="str">
        <v>Not Declared</v>
      </c>
      <c r="E10" s="505" t="str">
        <v>Witney Road Runners</v>
      </c>
      <c r="F10" s="502"/>
      <c r="G10" s="506">
        <v>4</v>
      </c>
      <c r="H10" s="503" t="str">
        <v>WW</v>
      </c>
      <c r="I10" s="504" t="str">
        <v>Not Declared</v>
      </c>
      <c r="J10" s="505" t="str">
        <v>Witney Road Runners</v>
      </c>
      <c r="K10" s="507"/>
    </row>
    <row r="11" spans="1:11" s="519" customFormat="1" ht="29.25" customHeight="1">
      <c r="A11" s="520"/>
      <c r="B11" s="506">
        <v>5</v>
      </c>
      <c r="C11" s="503" t="str">
        <v>R</v>
      </c>
      <c r="D11" s="504" t="str">
        <v>Not Declared</v>
      </c>
      <c r="E11" s="505" t="str">
        <v>Radley AC</v>
      </c>
      <c r="F11" s="502"/>
      <c r="G11" s="506">
        <v>5</v>
      </c>
      <c r="H11" s="503" t="str">
        <v>RR</v>
      </c>
      <c r="I11" s="504" t="str">
        <v>Not Declared</v>
      </c>
      <c r="J11" s="505" t="str">
        <v>Radley AC</v>
      </c>
      <c r="K11" s="507"/>
    </row>
    <row r="12" spans="1:11" s="519" customFormat="1" ht="29.25" customHeight="1">
      <c r="A12" s="520"/>
      <c r="B12" s="506">
        <v>6</v>
      </c>
      <c r="C12" s="503" t="str">
        <v>H</v>
      </c>
      <c r="D12" s="504" t="str">
        <v>Not Declared</v>
      </c>
      <c r="E12" s="505" t="str">
        <v>White Horse Harriers</v>
      </c>
      <c r="F12" s="502"/>
      <c r="G12" s="506">
        <v>6</v>
      </c>
      <c r="H12" s="503" t="str">
        <v>HH</v>
      </c>
      <c r="I12" s="504" t="str">
        <v>Not Declared</v>
      </c>
      <c r="J12" s="505" t="str">
        <v>White Horse Harriers</v>
      </c>
      <c r="K12" s="507"/>
    </row>
    <row r="13" spans="1:11" s="519" customFormat="1" ht="29.25" customHeight="1">
      <c r="A13" s="520"/>
      <c r="B13" s="506">
        <v>7</v>
      </c>
      <c r="C13" s="503" t="str">
        <v>B</v>
      </c>
      <c r="D13" s="504" t="str">
        <v>Not Declared</v>
      </c>
      <c r="E13" s="505" t="str">
        <v>Bicester AC</v>
      </c>
      <c r="F13" s="502"/>
      <c r="G13" s="506">
        <v>7</v>
      </c>
      <c r="H13" s="503" t="str">
        <v>BB</v>
      </c>
      <c r="I13" s="504" t="str">
        <v>Not Declared</v>
      </c>
      <c r="J13" s="505" t="str">
        <v>Bicester AC</v>
      </c>
      <c r="K13" s="507"/>
    </row>
    <row r="14" spans="1:11" s="519" customFormat="1" ht="29.25" customHeight="1">
      <c r="A14" s="520"/>
      <c r="B14" s="510">
        <v>8</v>
      </c>
      <c r="C14" s="196" t="str">
        <v>N</v>
      </c>
      <c r="D14" s="508" t="str">
        <v>Not Declared</v>
      </c>
      <c r="E14" s="509" t="str">
        <v>Banbury Harriers AC</v>
      </c>
      <c r="F14" s="502"/>
      <c r="G14" s="510">
        <v>8</v>
      </c>
      <c r="H14" s="196" t="str">
        <v>NN</v>
      </c>
      <c r="I14" s="508" t="str">
        <v>Not Declared</v>
      </c>
      <c r="J14" s="509" t="str">
        <v>Banbury Harriers AC</v>
      </c>
      <c r="K14" s="507"/>
    </row>
    <row r="15" spans="1:11" s="519" customFormat="1" ht="29.25" customHeight="1">
      <c r="A15" s="520"/>
      <c r="B15" s="503"/>
      <c r="C15" s="503"/>
      <c r="D15" s="503"/>
      <c r="E15" s="503"/>
      <c r="F15" s="502"/>
      <c r="G15" s="502"/>
      <c r="H15" s="502"/>
      <c r="I15" s="502"/>
      <c r="J15" s="502"/>
      <c r="K15" s="511"/>
    </row>
    <row r="16" spans="1:11" s="519" customFormat="1" ht="29.25" customHeight="1">
      <c r="A16" s="520"/>
      <c r="B16" s="1024" t="s">
        <v>376</v>
      </c>
      <c r="C16" s="1025"/>
      <c r="D16" s="1025"/>
      <c r="E16" s="1026"/>
      <c r="F16" s="502"/>
      <c r="G16" s="1024" t="s">
        <v>377</v>
      </c>
      <c r="H16" s="1025"/>
      <c r="I16" s="1025"/>
      <c r="J16" s="1026"/>
      <c r="K16" s="521"/>
    </row>
    <row r="17" spans="1:11" s="519" customFormat="1" ht="29.25" customHeight="1">
      <c r="A17" s="520"/>
      <c r="B17" s="506">
        <v>1</v>
      </c>
      <c r="C17" s="502" t="str" cm="1">
        <f t="array" ref="C17:E17">_xlfn.LET(_xlpm.error, _xlfn.HSTACK("","No athletes",""),_xlpm.result, IFERROR(_xlfn.TAKE(_xlfn.DROP(_xlfn.LET(_xlpm.a,_xlfn.CHOOSECOLS(DataCalcs!AY511:BB548,1,3,4),_xlfn._xlws.FILTER(_xlpm.a,_xlfn.CHOOSECOLS(_xlpm.a,2)&lt;&gt;"Not Declared","")),0),8),_xlpm.error), IF(_xlpm.result=_xlfn.HSTACK("","",""), _xlpm.error, _xlpm.result))</f>
        <v/>
      </c>
      <c r="D17" s="512" t="str">
        <v>No athletes</v>
      </c>
      <c r="E17" s="513" t="str">
        <v/>
      </c>
      <c r="F17" s="502"/>
      <c r="G17" s="506">
        <v>1</v>
      </c>
      <c r="H17" s="502" t="str" cm="1">
        <f t="array" ref="H17:J17">_xlfn.LET(_xlpm.error, _xlfn.HSTACK("","No athletes",""),_xlpm.result, IFERROR(_xlfn.TAKE(_xlfn.DROP(_xlfn.LET(_xlpm.a,_xlfn.CHOOSECOLS(DataCalcs!AY511:BB548,1,3,4),_xlfn._xlws.FILTER(_xlpm.a,_xlfn.CHOOSECOLS(_xlpm.a,2)&lt;&gt;"Not Declared","")),8),8),_xlpm.error), IF(_xlpm.result=_xlfn.HSTACK("","",""), _xlpm.error, _xlpm.result))</f>
        <v/>
      </c>
      <c r="I17" s="512" t="str">
        <v>No athletes</v>
      </c>
      <c r="J17" s="513" t="str">
        <v/>
      </c>
      <c r="K17" s="514"/>
    </row>
    <row r="18" spans="1:11" s="519" customFormat="1" ht="29.25" customHeight="1">
      <c r="A18" s="520"/>
      <c r="B18" s="506">
        <v>2</v>
      </c>
      <c r="C18" s="502"/>
      <c r="D18" s="512"/>
      <c r="E18" s="513"/>
      <c r="F18" s="502"/>
      <c r="G18" s="506">
        <v>2</v>
      </c>
      <c r="H18" s="503"/>
      <c r="I18" s="504"/>
      <c r="J18" s="513"/>
      <c r="K18" s="514"/>
    </row>
    <row r="19" spans="1:11" s="519" customFormat="1" ht="29.25" customHeight="1">
      <c r="A19" s="520"/>
      <c r="B19" s="506">
        <v>3</v>
      </c>
      <c r="C19" s="502"/>
      <c r="D19" s="512"/>
      <c r="E19" s="513"/>
      <c r="F19" s="502"/>
      <c r="G19" s="506">
        <v>3</v>
      </c>
      <c r="H19" s="503"/>
      <c r="I19" s="504"/>
      <c r="J19" s="513"/>
      <c r="K19" s="514"/>
    </row>
    <row r="20" spans="1:11" s="519" customFormat="1" ht="29.25" customHeight="1">
      <c r="A20" s="520"/>
      <c r="B20" s="506">
        <v>4</v>
      </c>
      <c r="C20" s="502"/>
      <c r="D20" s="512"/>
      <c r="E20" s="513"/>
      <c r="F20" s="502"/>
      <c r="G20" s="506">
        <v>4</v>
      </c>
      <c r="H20" s="503"/>
      <c r="I20" s="504"/>
      <c r="J20" s="513"/>
      <c r="K20" s="514"/>
    </row>
    <row r="21" spans="1:11" s="519" customFormat="1" ht="29.25" customHeight="1">
      <c r="A21" s="520"/>
      <c r="B21" s="506">
        <v>5</v>
      </c>
      <c r="C21" s="502"/>
      <c r="D21" s="512"/>
      <c r="E21" s="513"/>
      <c r="F21" s="502"/>
      <c r="G21" s="506">
        <v>5</v>
      </c>
      <c r="H21" s="503"/>
      <c r="I21" s="504"/>
      <c r="J21" s="513"/>
      <c r="K21" s="514"/>
    </row>
    <row r="22" spans="1:11" s="519" customFormat="1" ht="29.25" customHeight="1">
      <c r="A22" s="520"/>
      <c r="B22" s="506">
        <v>6</v>
      </c>
      <c r="C22" s="502"/>
      <c r="D22" s="512"/>
      <c r="E22" s="513"/>
      <c r="F22" s="502"/>
      <c r="G22" s="506">
        <v>6</v>
      </c>
      <c r="H22" s="503"/>
      <c r="I22" s="504"/>
      <c r="J22" s="513"/>
      <c r="K22" s="514"/>
    </row>
    <row r="23" spans="1:11" s="519" customFormat="1" ht="29.25" customHeight="1">
      <c r="A23" s="520"/>
      <c r="B23" s="506">
        <v>7</v>
      </c>
      <c r="C23" s="502"/>
      <c r="D23" s="512"/>
      <c r="E23" s="513"/>
      <c r="F23" s="502"/>
      <c r="G23" s="506">
        <v>7</v>
      </c>
      <c r="H23" s="503"/>
      <c r="I23" s="504"/>
      <c r="J23" s="513"/>
      <c r="K23" s="514"/>
    </row>
    <row r="24" spans="1:11" s="519" customFormat="1" ht="29.25" customHeight="1">
      <c r="A24" s="520"/>
      <c r="B24" s="510">
        <v>8</v>
      </c>
      <c r="C24" s="515"/>
      <c r="D24" s="516"/>
      <c r="E24" s="517"/>
      <c r="F24" s="502"/>
      <c r="G24" s="510">
        <v>8</v>
      </c>
      <c r="H24" s="196"/>
      <c r="I24" s="508"/>
      <c r="J24" s="517"/>
      <c r="K24" s="514"/>
    </row>
    <row r="25" spans="1:11" s="519" customFormat="1" ht="29.25" customHeight="1">
      <c r="A25" s="520"/>
      <c r="B25" s="503"/>
      <c r="C25" s="503"/>
      <c r="D25" s="503"/>
      <c r="E25" s="503"/>
      <c r="F25" s="502"/>
      <c r="G25" s="502"/>
      <c r="H25" s="502"/>
      <c r="I25" s="502"/>
      <c r="J25" s="502"/>
      <c r="K25" s="511"/>
    </row>
    <row r="26" spans="1:11" s="519" customFormat="1" ht="29.25" customHeight="1">
      <c r="A26" s="520"/>
      <c r="B26" s="1024" t="s">
        <v>378</v>
      </c>
      <c r="C26" s="1025"/>
      <c r="D26" s="1025"/>
      <c r="E26" s="1026"/>
      <c r="F26" s="502"/>
      <c r="G26" s="1032" t="s">
        <v>379</v>
      </c>
      <c r="H26" s="1033"/>
      <c r="I26" s="1033"/>
      <c r="J26" s="1034"/>
      <c r="K26" s="521"/>
    </row>
    <row r="27" spans="1:11" s="519" customFormat="1" ht="29.25" customHeight="1">
      <c r="A27" s="520"/>
      <c r="B27" s="506">
        <v>1</v>
      </c>
      <c r="C27" s="502" t="str" cm="1">
        <f t="array" ref="C27:E27">_xlfn.LET(_xlpm.error, _xlfn.HSTACK("","No athletes",""),_xlpm.result, IFERROR(_xlfn.TAKE(_xlfn.DROP(_xlfn.LET(_xlpm.a,_xlfn.CHOOSECOLS(DataCalcs!AY511:BB548,1,3,4),_xlfn._xlws.FILTER(_xlpm.a,_xlfn.CHOOSECOLS(_xlpm.a,2)&lt;&gt;"Not Declared","")),16),8),_xlpm.error), IF(_xlpm.result=_xlfn.HSTACK("","",""), _xlpm.error, _xlpm.result))</f>
        <v/>
      </c>
      <c r="D27" s="512" t="str">
        <v>No athletes</v>
      </c>
      <c r="E27" s="513" t="str">
        <v/>
      </c>
      <c r="F27" s="502"/>
      <c r="G27" s="506">
        <v>1</v>
      </c>
      <c r="H27" s="502" t="str" cm="1">
        <f t="array" ref="H27:J27">_xlfn.LET(_xlpm.error, _xlfn.HSTACK("","No athletes",""),_xlpm.result, IFERROR(_xlfn.TAKE(_xlfn.DROP(_xlfn.LET(_xlpm.a,_xlfn.CHOOSECOLS(DataCalcs!AY511:BB548,1,3,4),_xlfn._xlws.FILTER(_xlpm.a,_xlfn.CHOOSECOLS(_xlpm.a,2)&lt;&gt;"Not Declared","")),24),8),_xlpm.error), IF(_xlpm.result=_xlfn.HSTACK("","",""), _xlpm.error, _xlpm.result))</f>
        <v/>
      </c>
      <c r="I27" s="512" t="str">
        <v>No athletes</v>
      </c>
      <c r="J27" s="513" t="str">
        <v/>
      </c>
      <c r="K27" s="514"/>
    </row>
    <row r="28" spans="1:11" s="519" customFormat="1" ht="29.25" customHeight="1">
      <c r="A28" s="520"/>
      <c r="B28" s="506">
        <v>2</v>
      </c>
      <c r="C28" s="502"/>
      <c r="D28" s="512"/>
      <c r="E28" s="513"/>
      <c r="F28" s="502"/>
      <c r="G28" s="506">
        <v>2</v>
      </c>
      <c r="H28" s="503"/>
      <c r="I28" s="504"/>
      <c r="J28" s="513"/>
      <c r="K28" s="514"/>
    </row>
    <row r="29" spans="1:11" s="519" customFormat="1" ht="29.25" customHeight="1">
      <c r="A29" s="520"/>
      <c r="B29" s="506">
        <v>3</v>
      </c>
      <c r="C29" s="502"/>
      <c r="D29" s="512"/>
      <c r="E29" s="513"/>
      <c r="F29" s="502"/>
      <c r="G29" s="506">
        <v>3</v>
      </c>
      <c r="H29" s="503"/>
      <c r="I29" s="504"/>
      <c r="J29" s="513"/>
      <c r="K29" s="514"/>
    </row>
    <row r="30" spans="1:11" s="519" customFormat="1" ht="29.25" customHeight="1">
      <c r="A30" s="520"/>
      <c r="B30" s="506">
        <v>4</v>
      </c>
      <c r="C30" s="502"/>
      <c r="D30" s="512"/>
      <c r="E30" s="513"/>
      <c r="F30" s="502"/>
      <c r="G30" s="506">
        <v>4</v>
      </c>
      <c r="H30" s="503"/>
      <c r="I30" s="504"/>
      <c r="J30" s="513"/>
      <c r="K30" s="514"/>
    </row>
    <row r="31" spans="1:11" s="519" customFormat="1" ht="29.25" customHeight="1">
      <c r="A31" s="520"/>
      <c r="B31" s="506">
        <v>5</v>
      </c>
      <c r="C31" s="502"/>
      <c r="D31" s="512"/>
      <c r="E31" s="513"/>
      <c r="F31" s="502"/>
      <c r="G31" s="506">
        <v>5</v>
      </c>
      <c r="H31" s="503"/>
      <c r="I31" s="504"/>
      <c r="J31" s="513"/>
      <c r="K31" s="514"/>
    </row>
    <row r="32" spans="1:11" s="519" customFormat="1" ht="29.25" customHeight="1">
      <c r="A32" s="520"/>
      <c r="B32" s="506">
        <v>6</v>
      </c>
      <c r="C32" s="502"/>
      <c r="D32" s="512"/>
      <c r="E32" s="513"/>
      <c r="F32" s="502"/>
      <c r="G32" s="506">
        <v>6</v>
      </c>
      <c r="H32" s="503"/>
      <c r="I32" s="504"/>
      <c r="J32" s="513"/>
      <c r="K32" s="514"/>
    </row>
    <row r="33" spans="1:11" s="519" customFormat="1" ht="29.25" customHeight="1">
      <c r="A33" s="520"/>
      <c r="B33" s="506">
        <v>7</v>
      </c>
      <c r="C33" s="502"/>
      <c r="D33" s="512"/>
      <c r="E33" s="513"/>
      <c r="F33" s="502"/>
      <c r="G33" s="506">
        <v>7</v>
      </c>
      <c r="H33" s="503"/>
      <c r="I33" s="504"/>
      <c r="J33" s="513"/>
      <c r="K33" s="514"/>
    </row>
    <row r="34" spans="1:11" s="519" customFormat="1" ht="29.25" customHeight="1">
      <c r="A34" s="520"/>
      <c r="B34" s="510">
        <v>8</v>
      </c>
      <c r="C34" s="515"/>
      <c r="D34" s="516"/>
      <c r="E34" s="517"/>
      <c r="F34" s="502"/>
      <c r="G34" s="510">
        <v>8</v>
      </c>
      <c r="H34" s="196"/>
      <c r="I34" s="508"/>
      <c r="J34" s="517"/>
      <c r="K34" s="514"/>
    </row>
    <row r="35" spans="1:11" s="519" customFormat="1" ht="29.25" customHeight="1">
      <c r="A35" s="520"/>
      <c r="B35" s="1022" t="str" cm="1">
        <f t="array" ref="B35">IFERROR(_xlfn.LET(_xlpm.a,_xlfn.CHOOSECOLS(DataCalcs!AY511:BB548,1,3,4), _xlpm.filtered,_xlfn.DROP(_xlfn._xlws.FILTER(_xlpm.a,INDEX(_xlpm.a,,2)&lt;&gt;"Not Declared"),32),
_xlpm.rowStrings,_xlfn.BYROW(_xlpm.filtered,_xlfn.LAMBDA(_xlpm.r,_xlfn.TEXTJOIN(" - ",,_xlpm.r))),ROWS(_xlpm.filtered)&amp;" Remaining athletes: "&amp; _xlfn.TEXTJOIN(", ",,_xlpm.rowStrings)),"")</f>
        <v/>
      </c>
      <c r="C35" s="1022"/>
      <c r="D35" s="1022"/>
      <c r="E35" s="1022"/>
      <c r="F35" s="1022"/>
      <c r="G35" s="1022"/>
      <c r="H35" s="1022"/>
      <c r="I35" s="1022"/>
      <c r="J35" s="1022"/>
      <c r="K35" s="511"/>
    </row>
    <row r="36" spans="1:11" s="519" customFormat="1" ht="29.25" customHeight="1" thickBot="1">
      <c r="A36" s="522"/>
      <c r="B36" s="1023"/>
      <c r="C36" s="1023"/>
      <c r="D36" s="1023"/>
      <c r="E36" s="1023"/>
      <c r="F36" s="1023"/>
      <c r="G36" s="1023"/>
      <c r="H36" s="1023"/>
      <c r="I36" s="1023"/>
      <c r="J36" s="1023"/>
      <c r="K36" s="518"/>
    </row>
    <row r="37" spans="1:11" ht="29.25" customHeight="1" thickBot="1">
      <c r="A37" s="498"/>
      <c r="D37" s="498"/>
      <c r="E37" s="498"/>
      <c r="H37" s="71"/>
      <c r="I37" s="71"/>
      <c r="J37" s="70"/>
      <c r="K37" s="63"/>
    </row>
    <row r="38" spans="1:11" ht="40" customHeight="1" thickBot="1">
      <c r="A38" s="1029" t="str">
        <f>"  "&amp; TEXT(DataTables!$Q$125, "hh:mm") &amp; " - U20 Women - " &amp; DataTables!$B$125 &amp; "  " &amp; DataTables!$P$125 &amp; " athletes  Record: " &amp; TEXT(DataTables!$N$125, "0.00")</f>
        <v xml:space="preserve">  13:35 - U20 Women - 400m  0 athletes  Record: n/a</v>
      </c>
      <c r="B38" s="1030"/>
      <c r="C38" s="1030"/>
      <c r="D38" s="1030"/>
      <c r="E38" s="1030"/>
      <c r="F38" s="1030"/>
      <c r="G38" s="1030"/>
      <c r="H38" s="1030"/>
      <c r="I38" s="1030"/>
      <c r="J38" s="1030"/>
      <c r="K38" s="1031"/>
    </row>
    <row r="39" spans="1:11" s="519" customFormat="1" ht="29.25" customHeight="1">
      <c r="A39" s="500"/>
      <c r="B39" s="501"/>
      <c r="C39" s="501"/>
      <c r="D39" s="501"/>
      <c r="E39" s="501"/>
      <c r="F39" s="501"/>
      <c r="G39" s="501"/>
      <c r="H39" s="501"/>
      <c r="I39" s="501"/>
      <c r="J39" s="501"/>
      <c r="K39" s="511"/>
    </row>
    <row r="40" spans="1:11" s="519" customFormat="1" ht="29.25" customHeight="1">
      <c r="A40" s="520"/>
      <c r="B40" s="1024" t="s">
        <v>376</v>
      </c>
      <c r="C40" s="1025"/>
      <c r="D40" s="1025"/>
      <c r="E40" s="1026"/>
      <c r="F40" s="502"/>
      <c r="G40" s="1024" t="s">
        <v>377</v>
      </c>
      <c r="H40" s="1025"/>
      <c r="I40" s="1025"/>
      <c r="J40" s="1026"/>
      <c r="K40" s="521"/>
    </row>
    <row r="41" spans="1:11" s="519" customFormat="1" ht="29.25" customHeight="1">
      <c r="A41" s="520"/>
      <c r="B41" s="506">
        <v>1</v>
      </c>
      <c r="C41" s="502" t="str" cm="1">
        <f t="array" ref="C41:E41">_xlfn.LET(_xlpm.error, _xlfn.HSTACK("","No athletes",""),_xlpm.result, IFERROR(_xlfn.TAKE(_xlfn.DROP(_xlfn.LET(_xlpm.a,_xlfn.CHOOSECOLS(DataCalcs!AY593:BB646,1,3,4),_xlfn._xlws.FILTER(_xlpm.a,_xlfn.CHOOSECOLS(_xlpm.a,2)&lt;&gt;"Not Declared","")),0),8),_xlpm.error), IF(_xlpm.result=_xlfn.HSTACK("","",""), _xlpm.error, _xlpm.result))</f>
        <v/>
      </c>
      <c r="D41" s="504" t="str">
        <v>No athletes</v>
      </c>
      <c r="E41" s="505" t="str">
        <v/>
      </c>
      <c r="F41" s="502"/>
      <c r="G41" s="506">
        <v>1</v>
      </c>
      <c r="H41" s="502" t="str" cm="1">
        <f t="array" ref="H41:J41">_xlfn.LET(_xlpm.error, _xlfn.HSTACK("","No athletes",""),_xlpm.result, IFERROR(_xlfn.TAKE(_xlfn.DROP(_xlfn.LET(_xlpm.a,_xlfn.CHOOSECOLS(DataCalcs!AY593:BB646,1,3,4),_xlfn._xlws.FILTER(_xlpm.a,_xlfn.CHOOSECOLS(_xlpm.a,2)&lt;&gt;"Not Declared","")),8),8),_xlpm.error), IF(_xlpm.result=_xlfn.HSTACK("","",""), _xlpm.error, _xlpm.result))</f>
        <v/>
      </c>
      <c r="I41" s="504" t="str">
        <v>No athletes</v>
      </c>
      <c r="J41" s="505" t="str">
        <v/>
      </c>
      <c r="K41" s="507"/>
    </row>
    <row r="42" spans="1:11" s="519" customFormat="1" ht="29.25" customHeight="1">
      <c r="A42" s="520"/>
      <c r="B42" s="506">
        <v>2</v>
      </c>
      <c r="C42" s="503"/>
      <c r="D42" s="504"/>
      <c r="E42" s="505"/>
      <c r="F42" s="502"/>
      <c r="G42" s="506">
        <v>2</v>
      </c>
      <c r="H42" s="503"/>
      <c r="I42" s="504"/>
      <c r="J42" s="505"/>
      <c r="K42" s="507"/>
    </row>
    <row r="43" spans="1:11" s="519" customFormat="1" ht="29.25" customHeight="1">
      <c r="A43" s="520"/>
      <c r="B43" s="506">
        <v>3</v>
      </c>
      <c r="C43" s="503"/>
      <c r="D43" s="504"/>
      <c r="E43" s="505"/>
      <c r="F43" s="502"/>
      <c r="G43" s="506">
        <v>3</v>
      </c>
      <c r="H43" s="503"/>
      <c r="I43" s="504"/>
      <c r="J43" s="505"/>
      <c r="K43" s="507"/>
    </row>
    <row r="44" spans="1:11" s="519" customFormat="1" ht="29.25" customHeight="1">
      <c r="A44" s="520"/>
      <c r="B44" s="506">
        <v>4</v>
      </c>
      <c r="C44" s="503"/>
      <c r="D44" s="504"/>
      <c r="E44" s="505"/>
      <c r="F44" s="502"/>
      <c r="G44" s="506">
        <v>4</v>
      </c>
      <c r="H44" s="503"/>
      <c r="I44" s="504"/>
      <c r="J44" s="505"/>
      <c r="K44" s="507"/>
    </row>
    <row r="45" spans="1:11" s="519" customFormat="1" ht="29.25" customHeight="1">
      <c r="A45" s="520"/>
      <c r="B45" s="506">
        <v>5</v>
      </c>
      <c r="C45" s="503"/>
      <c r="D45" s="504"/>
      <c r="E45" s="505"/>
      <c r="F45" s="502"/>
      <c r="G45" s="506">
        <v>5</v>
      </c>
      <c r="H45" s="503"/>
      <c r="I45" s="504"/>
      <c r="J45" s="505"/>
      <c r="K45" s="507"/>
    </row>
    <row r="46" spans="1:11" s="519" customFormat="1" ht="29.25" customHeight="1">
      <c r="A46" s="520"/>
      <c r="B46" s="506">
        <v>6</v>
      </c>
      <c r="C46" s="503"/>
      <c r="D46" s="504"/>
      <c r="E46" s="505"/>
      <c r="F46" s="502"/>
      <c r="G46" s="506">
        <v>6</v>
      </c>
      <c r="H46" s="503"/>
      <c r="I46" s="504"/>
      <c r="J46" s="505"/>
      <c r="K46" s="507"/>
    </row>
    <row r="47" spans="1:11" s="519" customFormat="1" ht="29.25" customHeight="1">
      <c r="A47" s="520"/>
      <c r="B47" s="506">
        <v>7</v>
      </c>
      <c r="C47" s="503"/>
      <c r="D47" s="504"/>
      <c r="E47" s="505"/>
      <c r="F47" s="502"/>
      <c r="G47" s="506">
        <v>7</v>
      </c>
      <c r="H47" s="503"/>
      <c r="I47" s="504"/>
      <c r="J47" s="505"/>
      <c r="K47" s="507"/>
    </row>
    <row r="48" spans="1:11" s="519" customFormat="1" ht="29.25" customHeight="1">
      <c r="A48" s="520"/>
      <c r="B48" s="510">
        <v>8</v>
      </c>
      <c r="C48" s="196"/>
      <c r="D48" s="508"/>
      <c r="E48" s="509"/>
      <c r="F48" s="502"/>
      <c r="G48" s="510">
        <v>8</v>
      </c>
      <c r="H48" s="196"/>
      <c r="I48" s="508"/>
      <c r="J48" s="509"/>
      <c r="K48" s="507"/>
    </row>
    <row r="49" spans="1:11" s="519" customFormat="1" ht="29.25" customHeight="1">
      <c r="A49" s="520"/>
      <c r="B49" s="503"/>
      <c r="C49" s="503"/>
      <c r="D49" s="503"/>
      <c r="E49" s="503"/>
      <c r="F49" s="502"/>
      <c r="G49" s="502"/>
      <c r="H49" s="502"/>
      <c r="I49" s="502"/>
      <c r="J49" s="502"/>
      <c r="K49" s="511"/>
    </row>
    <row r="50" spans="1:11" s="519" customFormat="1" ht="29.25" customHeight="1">
      <c r="A50" s="520"/>
      <c r="B50" s="1024" t="s">
        <v>378</v>
      </c>
      <c r="C50" s="1025"/>
      <c r="D50" s="1025"/>
      <c r="E50" s="1026"/>
      <c r="F50" s="502"/>
      <c r="G50" s="1032" t="s">
        <v>379</v>
      </c>
      <c r="H50" s="1033"/>
      <c r="I50" s="1033"/>
      <c r="J50" s="1034"/>
      <c r="K50" s="521"/>
    </row>
    <row r="51" spans="1:11" s="519" customFormat="1" ht="29.25" customHeight="1">
      <c r="A51" s="520"/>
      <c r="B51" s="506">
        <v>1</v>
      </c>
      <c r="C51" s="502" t="str" cm="1">
        <f t="array" ref="C51:E51">_xlfn.LET(_xlpm.error, _xlfn.HSTACK("","No athletes",""),_xlpm.result, IFERROR(_xlfn.TAKE(_xlfn.DROP(_xlfn.LET(_xlpm.a,_xlfn.CHOOSECOLS(DataCalcs!AY593:BB646,1,3,4),_xlfn._xlws.FILTER(_xlpm.a,_xlfn.CHOOSECOLS(_xlpm.a,2)&lt;&gt;"Not Declared","")),16),8),_xlpm.error), IF(_xlpm.result=_xlfn.HSTACK("","",""), _xlpm.error, _xlpm.result))</f>
        <v/>
      </c>
      <c r="D51" s="512" t="str">
        <v>No athletes</v>
      </c>
      <c r="E51" s="513" t="str">
        <v/>
      </c>
      <c r="F51" s="502"/>
      <c r="G51" s="506">
        <v>1</v>
      </c>
      <c r="H51" s="502" t="str" cm="1">
        <f t="array" ref="H51:J51">_xlfn.LET(_xlpm.error, _xlfn.HSTACK("","No athletes",""),_xlpm.result, IFERROR(_xlfn.TAKE(_xlfn.DROP(_xlfn.LET(_xlpm.a,_xlfn.CHOOSECOLS(DataCalcs!AY593:BB646,1,3,4),_xlfn._xlws.FILTER(_xlpm.a,_xlfn.CHOOSECOLS(_xlpm.a,2)&lt;&gt;"Not Declared","")),24),8),_xlpm.error), IF(_xlpm.result=_xlfn.HSTACK("","",""), _xlpm.error, _xlpm.result))</f>
        <v/>
      </c>
      <c r="I51" s="512" t="str">
        <v>No athletes</v>
      </c>
      <c r="J51" s="513" t="str">
        <v/>
      </c>
      <c r="K51" s="514"/>
    </row>
    <row r="52" spans="1:11" s="519" customFormat="1" ht="29.25" customHeight="1">
      <c r="A52" s="520"/>
      <c r="B52" s="506">
        <v>2</v>
      </c>
      <c r="C52" s="502"/>
      <c r="D52" s="512"/>
      <c r="E52" s="513"/>
      <c r="F52" s="502"/>
      <c r="G52" s="506">
        <v>2</v>
      </c>
      <c r="H52" s="503"/>
      <c r="I52" s="504"/>
      <c r="J52" s="513"/>
      <c r="K52" s="514"/>
    </row>
    <row r="53" spans="1:11" s="519" customFormat="1" ht="29.25" customHeight="1">
      <c r="A53" s="520"/>
      <c r="B53" s="506">
        <v>3</v>
      </c>
      <c r="C53" s="502"/>
      <c r="D53" s="512"/>
      <c r="E53" s="513"/>
      <c r="F53" s="502"/>
      <c r="G53" s="506">
        <v>3</v>
      </c>
      <c r="H53" s="503"/>
      <c r="I53" s="504"/>
      <c r="J53" s="513"/>
      <c r="K53" s="514"/>
    </row>
    <row r="54" spans="1:11" s="519" customFormat="1" ht="29.25" customHeight="1">
      <c r="A54" s="520"/>
      <c r="B54" s="506">
        <v>4</v>
      </c>
      <c r="C54" s="502"/>
      <c r="D54" s="512"/>
      <c r="E54" s="513"/>
      <c r="F54" s="502"/>
      <c r="G54" s="506">
        <v>4</v>
      </c>
      <c r="H54" s="503"/>
      <c r="I54" s="504"/>
      <c r="J54" s="513"/>
      <c r="K54" s="514"/>
    </row>
    <row r="55" spans="1:11" s="519" customFormat="1" ht="29.25" customHeight="1">
      <c r="A55" s="520"/>
      <c r="B55" s="506">
        <v>5</v>
      </c>
      <c r="C55" s="502"/>
      <c r="D55" s="512"/>
      <c r="E55" s="513"/>
      <c r="F55" s="502"/>
      <c r="G55" s="506">
        <v>5</v>
      </c>
      <c r="H55" s="503"/>
      <c r="I55" s="504"/>
      <c r="J55" s="513"/>
      <c r="K55" s="514"/>
    </row>
    <row r="56" spans="1:11" s="519" customFormat="1" ht="29.25" customHeight="1">
      <c r="A56" s="520"/>
      <c r="B56" s="506">
        <v>6</v>
      </c>
      <c r="C56" s="502"/>
      <c r="D56" s="512"/>
      <c r="E56" s="513"/>
      <c r="F56" s="502"/>
      <c r="G56" s="506">
        <v>6</v>
      </c>
      <c r="H56" s="503"/>
      <c r="I56" s="504"/>
      <c r="J56" s="513"/>
      <c r="K56" s="514"/>
    </row>
    <row r="57" spans="1:11" s="519" customFormat="1" ht="29.25" customHeight="1">
      <c r="A57" s="520"/>
      <c r="B57" s="506">
        <v>7</v>
      </c>
      <c r="C57" s="502"/>
      <c r="D57" s="512"/>
      <c r="E57" s="513"/>
      <c r="F57" s="502"/>
      <c r="G57" s="506">
        <v>7</v>
      </c>
      <c r="H57" s="503"/>
      <c r="I57" s="504"/>
      <c r="J57" s="513"/>
      <c r="K57" s="514"/>
    </row>
    <row r="58" spans="1:11" s="519" customFormat="1" ht="29.25" customHeight="1">
      <c r="A58" s="520"/>
      <c r="B58" s="510">
        <v>8</v>
      </c>
      <c r="C58" s="515"/>
      <c r="D58" s="516"/>
      <c r="E58" s="517"/>
      <c r="F58" s="502"/>
      <c r="G58" s="510">
        <v>8</v>
      </c>
      <c r="H58" s="196"/>
      <c r="I58" s="508"/>
      <c r="J58" s="517"/>
      <c r="K58" s="514"/>
    </row>
    <row r="59" spans="1:11" s="519" customFormat="1" ht="29.25" customHeight="1">
      <c r="A59" s="520"/>
      <c r="B59" s="503"/>
      <c r="C59" s="503"/>
      <c r="D59" s="503"/>
      <c r="E59" s="503"/>
      <c r="F59" s="502"/>
      <c r="G59" s="502"/>
      <c r="H59" s="502"/>
      <c r="I59" s="502"/>
      <c r="J59" s="502"/>
      <c r="K59" s="511"/>
    </row>
    <row r="60" spans="1:11" s="519" customFormat="1" ht="29.25" customHeight="1">
      <c r="A60" s="520"/>
      <c r="B60" s="1024" t="s">
        <v>380</v>
      </c>
      <c r="C60" s="1025"/>
      <c r="D60" s="1025"/>
      <c r="E60" s="1026"/>
      <c r="F60" s="502"/>
      <c r="G60" s="1032" t="s">
        <v>381</v>
      </c>
      <c r="H60" s="1033"/>
      <c r="I60" s="1033"/>
      <c r="J60" s="1034"/>
      <c r="K60" s="521"/>
    </row>
    <row r="61" spans="1:11" s="519" customFormat="1" ht="29.25" customHeight="1">
      <c r="A61" s="520"/>
      <c r="B61" s="506">
        <v>1</v>
      </c>
      <c r="C61" s="502" t="str" cm="1">
        <f t="array" ref="C61:E61">_xlfn.LET(_xlpm.error, _xlfn.HSTACK("","No athletes",""),_xlpm.result, IFERROR(_xlfn.TAKE(_xlfn.DROP(_xlfn.LET(_xlpm.a,_xlfn.CHOOSECOLS(DataCalcs!AY593:BB646,1,3,4),_xlfn._xlws.FILTER(_xlpm.a,_xlfn.CHOOSECOLS(_xlpm.a,2)&lt;&gt;"Not Declared","")),32),8),_xlpm.error), IF(_xlpm.result=_xlfn.HSTACK("","",""), _xlpm.error, _xlpm.result))</f>
        <v/>
      </c>
      <c r="D61" s="512" t="str">
        <v>No athletes</v>
      </c>
      <c r="E61" s="513" t="str">
        <v/>
      </c>
      <c r="F61" s="502"/>
      <c r="G61" s="506">
        <v>1</v>
      </c>
      <c r="H61" s="502" t="str" cm="1">
        <f t="array" ref="H61:J61">_xlfn.LET(_xlpm.error, _xlfn.HSTACK("","No athletes",""),_xlpm.result, IFERROR(_xlfn.TAKE(_xlfn.DROP(_xlfn.LET(_xlpm.a,_xlfn.CHOOSECOLS(DataCalcs!AY593:BB646,1,3,4),_xlfn._xlws.FILTER(_xlpm.a,_xlfn.CHOOSECOLS(_xlpm.a,2)&lt;&gt;"Not Declared","")),40),8),_xlpm.error), IF(_xlpm.result=_xlfn.HSTACK("","",""), _xlpm.error, _xlpm.result))</f>
        <v/>
      </c>
      <c r="I61" s="512" t="str">
        <v>No athletes</v>
      </c>
      <c r="J61" s="513" t="str">
        <v/>
      </c>
      <c r="K61" s="514"/>
    </row>
    <row r="62" spans="1:11" s="519" customFormat="1" ht="29.25" customHeight="1">
      <c r="A62" s="520"/>
      <c r="B62" s="506">
        <v>2</v>
      </c>
      <c r="C62" s="502"/>
      <c r="D62" s="512"/>
      <c r="E62" s="513"/>
      <c r="F62" s="502"/>
      <c r="G62" s="506">
        <v>2</v>
      </c>
      <c r="H62" s="503"/>
      <c r="I62" s="504"/>
      <c r="J62" s="513"/>
      <c r="K62" s="514"/>
    </row>
    <row r="63" spans="1:11" s="519" customFormat="1" ht="29.25" customHeight="1">
      <c r="A63" s="520"/>
      <c r="B63" s="506">
        <v>3</v>
      </c>
      <c r="C63" s="502"/>
      <c r="D63" s="512"/>
      <c r="E63" s="513"/>
      <c r="F63" s="502"/>
      <c r="G63" s="506">
        <v>3</v>
      </c>
      <c r="H63" s="503"/>
      <c r="I63" s="504"/>
      <c r="J63" s="513"/>
      <c r="K63" s="514"/>
    </row>
    <row r="64" spans="1:11" s="519" customFormat="1" ht="29.25" customHeight="1">
      <c r="A64" s="520"/>
      <c r="B64" s="506">
        <v>4</v>
      </c>
      <c r="C64" s="502"/>
      <c r="D64" s="512"/>
      <c r="E64" s="513"/>
      <c r="F64" s="502"/>
      <c r="G64" s="506">
        <v>4</v>
      </c>
      <c r="H64" s="503"/>
      <c r="I64" s="504"/>
      <c r="J64" s="513"/>
      <c r="K64" s="514"/>
    </row>
    <row r="65" spans="1:11" s="519" customFormat="1" ht="29.25" customHeight="1">
      <c r="A65" s="520"/>
      <c r="B65" s="506">
        <v>5</v>
      </c>
      <c r="C65" s="502"/>
      <c r="D65" s="512"/>
      <c r="E65" s="513"/>
      <c r="F65" s="502"/>
      <c r="G65" s="506">
        <v>5</v>
      </c>
      <c r="H65" s="503"/>
      <c r="I65" s="504"/>
      <c r="J65" s="513"/>
      <c r="K65" s="514"/>
    </row>
    <row r="66" spans="1:11" s="519" customFormat="1" ht="29.25" customHeight="1">
      <c r="A66" s="520"/>
      <c r="B66" s="506">
        <v>6</v>
      </c>
      <c r="C66" s="502"/>
      <c r="D66" s="512"/>
      <c r="E66" s="513"/>
      <c r="F66" s="502"/>
      <c r="G66" s="506">
        <v>6</v>
      </c>
      <c r="H66" s="503"/>
      <c r="I66" s="504"/>
      <c r="J66" s="513"/>
      <c r="K66" s="514"/>
    </row>
    <row r="67" spans="1:11" s="519" customFormat="1" ht="29.25" customHeight="1">
      <c r="A67" s="520"/>
      <c r="B67" s="506">
        <v>7</v>
      </c>
      <c r="C67" s="502"/>
      <c r="D67" s="512"/>
      <c r="E67" s="513"/>
      <c r="F67" s="502"/>
      <c r="G67" s="506">
        <v>7</v>
      </c>
      <c r="H67" s="503"/>
      <c r="I67" s="504"/>
      <c r="J67" s="513"/>
      <c r="K67" s="514"/>
    </row>
    <row r="68" spans="1:11" s="519" customFormat="1" ht="29.25" customHeight="1">
      <c r="A68" s="520"/>
      <c r="B68" s="510">
        <v>8</v>
      </c>
      <c r="C68" s="515"/>
      <c r="D68" s="516"/>
      <c r="E68" s="517"/>
      <c r="F68" s="502"/>
      <c r="G68" s="510">
        <v>8</v>
      </c>
      <c r="H68" s="196"/>
      <c r="I68" s="508"/>
      <c r="J68" s="517"/>
      <c r="K68" s="514"/>
    </row>
    <row r="69" spans="1:11" s="519" customFormat="1" ht="29.25" customHeight="1">
      <c r="A69" s="520"/>
      <c r="B69" s="1022" t="str" cm="1">
        <f t="array" ref="B69">IFERROR(_xlfn.LET(_xlpm.a,_xlfn.CHOOSECOLS(DataCalcs!AY593:BB646,1,3,4), _xlpm.filtered,_xlfn.DROP(_xlfn._xlws.FILTER(_xlpm.a,INDEX(_xlpm.a,,2)&lt;&gt;"Not Declared"),48),
_xlpm.rowStrings,_xlfn.BYROW(_xlpm.filtered,_xlfn.LAMBDA(_xlpm.r,_xlfn.TEXTJOIN(" - ",,_xlpm.r))),ROWS(_xlpm.filtered)&amp;" Remaining athletes: "&amp; _xlfn.TEXTJOIN(", ",,_xlpm.rowStrings)),"")</f>
        <v/>
      </c>
      <c r="C69" s="1022"/>
      <c r="D69" s="1022"/>
      <c r="E69" s="1022"/>
      <c r="F69" s="1022"/>
      <c r="G69" s="1022"/>
      <c r="H69" s="1022"/>
      <c r="I69" s="1022"/>
      <c r="J69" s="1022"/>
      <c r="K69" s="511"/>
    </row>
    <row r="70" spans="1:11" s="519" customFormat="1" ht="29.25" customHeight="1" thickBot="1">
      <c r="A70" s="522"/>
      <c r="B70" s="1023"/>
      <c r="C70" s="1023"/>
      <c r="D70" s="1023"/>
      <c r="E70" s="1023"/>
      <c r="F70" s="1023"/>
      <c r="G70" s="1023"/>
      <c r="H70" s="1023"/>
      <c r="I70" s="1023"/>
      <c r="J70" s="1023"/>
      <c r="K70" s="518"/>
    </row>
    <row r="71" spans="1:11" s="519" customFormat="1" ht="29.25" customHeight="1">
      <c r="B71" s="725"/>
      <c r="C71" s="725"/>
      <c r="D71" s="725"/>
      <c r="E71" s="725"/>
      <c r="F71" s="725"/>
      <c r="G71" s="725"/>
      <c r="H71" s="725"/>
      <c r="I71" s="725"/>
      <c r="J71" s="725"/>
      <c r="K71" s="502"/>
    </row>
    <row r="72" spans="1:11" s="519" customFormat="1" ht="29.25" customHeight="1">
      <c r="B72" s="725"/>
      <c r="C72" s="725"/>
      <c r="D72" s="725"/>
      <c r="E72" s="725"/>
      <c r="F72" s="725"/>
      <c r="G72" s="725"/>
      <c r="H72" s="725"/>
      <c r="I72" s="725"/>
      <c r="J72" s="725"/>
      <c r="K72" s="502"/>
    </row>
    <row r="73" spans="1:11" s="519" customFormat="1" ht="29.25" customHeight="1">
      <c r="B73" s="725"/>
      <c r="C73" s="725"/>
      <c r="D73" s="725"/>
      <c r="E73" s="725"/>
      <c r="F73" s="725"/>
      <c r="G73" s="725"/>
      <c r="H73" s="725"/>
      <c r="I73" s="725"/>
      <c r="J73" s="725"/>
      <c r="K73" s="502"/>
    </row>
    <row r="74" spans="1:11" ht="29.25" customHeight="1">
      <c r="A74" s="498"/>
      <c r="D74" s="498"/>
      <c r="E74" s="498"/>
      <c r="H74" s="71"/>
      <c r="I74" s="71"/>
      <c r="J74" s="70"/>
      <c r="K74" s="63"/>
    </row>
    <row r="75" spans="1:11" ht="51" customHeight="1">
      <c r="A75" s="1027" t="str">
        <f>'Lane Draw - Full (am)'!$A$815</f>
        <v>Oxfordshire Track and Field League 2026</v>
      </c>
      <c r="B75" s="1027"/>
      <c r="C75" s="1027"/>
      <c r="D75" s="1027"/>
      <c r="E75" s="1027"/>
      <c r="F75" s="1027"/>
      <c r="G75" s="1027"/>
      <c r="H75" s="1027"/>
      <c r="I75" s="1027"/>
      <c r="J75" s="1027"/>
      <c r="K75" s="1027"/>
    </row>
    <row r="76" spans="1:11" ht="34" customHeight="1">
      <c r="A76" s="1028" t="str">
        <f>'Lane Draw - Full (am)'!$A$2</f>
        <v>Date: 06 September 2026         Venue: Tilsley</v>
      </c>
      <c r="B76" s="1028"/>
      <c r="C76" s="1028"/>
      <c r="D76" s="1028"/>
      <c r="E76" s="1028"/>
      <c r="F76" s="1028"/>
      <c r="G76" s="1028"/>
      <c r="H76" s="1028"/>
      <c r="I76" s="1028"/>
      <c r="J76" s="1028"/>
      <c r="K76" s="1028"/>
    </row>
    <row r="77" spans="1:11" ht="34" customHeight="1" thickBot="1">
      <c r="A77" s="721"/>
      <c r="B77" s="721"/>
      <c r="C77" s="721"/>
      <c r="D77" s="721"/>
      <c r="E77" s="721"/>
      <c r="F77" s="721"/>
      <c r="G77" s="721"/>
      <c r="H77" s="721"/>
      <c r="I77" s="721"/>
      <c r="J77" s="721"/>
      <c r="K77" s="721"/>
    </row>
    <row r="78" spans="1:11" ht="40" customHeight="1" thickBot="1">
      <c r="A78" s="1029" t="str">
        <f>"  "&amp; TEXT(DataTables!$Q$43, "hh:mm") &amp; " - U18 Men - " &amp; DataTables!$B$43 &amp; "  " &amp; DataTables!$P$43 &amp; " athletes  Record: " &amp; TEXT(DataTables!$N$43, "0.00")</f>
        <v xml:space="preserve">  13:40 - U18 Men - 400m  0 athletes  Record: 51.60</v>
      </c>
      <c r="B78" s="1030"/>
      <c r="C78" s="1030"/>
      <c r="D78" s="1030"/>
      <c r="E78" s="1030"/>
      <c r="F78" s="1030"/>
      <c r="G78" s="1030"/>
      <c r="H78" s="1030"/>
      <c r="I78" s="1030"/>
      <c r="J78" s="1030"/>
      <c r="K78" s="1031"/>
    </row>
    <row r="79" spans="1:11" s="519" customFormat="1" ht="29.25" customHeight="1">
      <c r="A79" s="500"/>
      <c r="B79" s="501"/>
      <c r="C79" s="501"/>
      <c r="D79" s="501"/>
      <c r="E79" s="501"/>
      <c r="F79" s="501"/>
      <c r="G79" s="501"/>
      <c r="H79" s="501"/>
      <c r="I79" s="501"/>
      <c r="J79" s="501"/>
      <c r="K79" s="511"/>
    </row>
    <row r="80" spans="1:11" s="519" customFormat="1" ht="29.25" customHeight="1">
      <c r="A80" s="520"/>
      <c r="B80" s="1024" t="s">
        <v>324</v>
      </c>
      <c r="C80" s="1025"/>
      <c r="D80" s="1025"/>
      <c r="E80" s="1026"/>
      <c r="F80" s="502"/>
      <c r="G80" s="1024" t="s">
        <v>325</v>
      </c>
      <c r="H80" s="1025"/>
      <c r="I80" s="1025"/>
      <c r="J80" s="1026"/>
      <c r="K80" s="521"/>
    </row>
    <row r="81" spans="1:11" s="519" customFormat="1" ht="29.25" customHeight="1">
      <c r="A81" s="520"/>
      <c r="B81" s="506">
        <v>1</v>
      </c>
      <c r="C81" s="503" t="str" cm="1">
        <f t="array" ref="C81:E88">_xlfn.LET(_xlpm.a,_xlfn.ANCHORARRAY(DataCalcs!AZ166),_xlfn._xlws.FILTER(_xlpm.a,NOT(ISNA(_xlfn.CHOOSECOLS(_xlpm.a,1)))))</f>
        <v>W</v>
      </c>
      <c r="D81" s="504" t="str">
        <v>Not Declared</v>
      </c>
      <c r="E81" s="505" t="str">
        <v>Witney Road Runners</v>
      </c>
      <c r="F81" s="502"/>
      <c r="G81" s="506">
        <v>1</v>
      </c>
      <c r="H81" s="503" t="str" cm="1">
        <f t="array" ref="H81:J88">_xlfn.LET(_xlpm.a,_xlfn.ANCHORARRAY(DataCalcs!AZ174),_xlfn._xlws.FILTER(_xlpm.a,NOT(ISNA(_xlfn.CHOOSECOLS(_xlpm.a,1)))))</f>
        <v>WW</v>
      </c>
      <c r="I81" s="504" t="str">
        <v>Not Declared</v>
      </c>
      <c r="J81" s="505" t="str">
        <v>Witney Road Runners</v>
      </c>
      <c r="K81" s="507"/>
    </row>
    <row r="82" spans="1:11" s="519" customFormat="1" ht="29.25" customHeight="1">
      <c r="A82" s="520"/>
      <c r="B82" s="506">
        <v>2</v>
      </c>
      <c r="C82" s="503" t="str">
        <v>N</v>
      </c>
      <c r="D82" s="504" t="str">
        <v>Not Declared</v>
      </c>
      <c r="E82" s="505" t="str">
        <v>Banbury Harriers AC</v>
      </c>
      <c r="F82" s="502"/>
      <c r="G82" s="506">
        <v>2</v>
      </c>
      <c r="H82" s="503" t="str">
        <v>NN</v>
      </c>
      <c r="I82" s="504" t="str">
        <v>Not Declared</v>
      </c>
      <c r="J82" s="505" t="str">
        <v>Banbury Harriers AC</v>
      </c>
      <c r="K82" s="507"/>
    </row>
    <row r="83" spans="1:11" s="519" customFormat="1" ht="29.25" customHeight="1">
      <c r="A83" s="520"/>
      <c r="B83" s="506">
        <v>3</v>
      </c>
      <c r="C83" s="503" t="str">
        <v>H</v>
      </c>
      <c r="D83" s="504" t="str">
        <v>Not Declared</v>
      </c>
      <c r="E83" s="505" t="str">
        <v>White Horse Harriers</v>
      </c>
      <c r="F83" s="502"/>
      <c r="G83" s="506">
        <v>3</v>
      </c>
      <c r="H83" s="503" t="str">
        <v>HH</v>
      </c>
      <c r="I83" s="504" t="str">
        <v>Not Declared</v>
      </c>
      <c r="J83" s="505" t="str">
        <v>White Horse Harriers</v>
      </c>
      <c r="K83" s="507"/>
    </row>
    <row r="84" spans="1:11" s="519" customFormat="1" ht="29.25" customHeight="1">
      <c r="A84" s="520"/>
      <c r="B84" s="506">
        <v>4</v>
      </c>
      <c r="C84" s="503" t="str">
        <v>A</v>
      </c>
      <c r="D84" s="504" t="str">
        <v>Not Declared</v>
      </c>
      <c r="E84" s="505" t="str">
        <v>Abingdon AC</v>
      </c>
      <c r="F84" s="502"/>
      <c r="G84" s="506">
        <v>4</v>
      </c>
      <c r="H84" s="503" t="str">
        <v>AA</v>
      </c>
      <c r="I84" s="504" t="str">
        <v>Not Declared</v>
      </c>
      <c r="J84" s="505" t="str">
        <v>Abingdon AC</v>
      </c>
      <c r="K84" s="507"/>
    </row>
    <row r="85" spans="1:11" s="519" customFormat="1" ht="29.25" customHeight="1">
      <c r="A85" s="520"/>
      <c r="B85" s="506">
        <v>5</v>
      </c>
      <c r="C85" s="503" t="str">
        <v>O</v>
      </c>
      <c r="D85" s="504" t="str">
        <v>Not Declared</v>
      </c>
      <c r="E85" s="505" t="str">
        <v>Oxford City AC</v>
      </c>
      <c r="F85" s="502"/>
      <c r="G85" s="506">
        <v>5</v>
      </c>
      <c r="H85" s="503" t="str">
        <v>OO</v>
      </c>
      <c r="I85" s="504" t="str">
        <v>Not Declared</v>
      </c>
      <c r="J85" s="505" t="str">
        <v>Oxford City AC</v>
      </c>
      <c r="K85" s="507"/>
    </row>
    <row r="86" spans="1:11" s="519" customFormat="1" ht="29.25" customHeight="1">
      <c r="A86" s="520"/>
      <c r="B86" s="506">
        <v>6</v>
      </c>
      <c r="C86" s="503" t="str">
        <v>R</v>
      </c>
      <c r="D86" s="504" t="str">
        <v>Not Declared</v>
      </c>
      <c r="E86" s="505" t="str">
        <v>Radley AC</v>
      </c>
      <c r="F86" s="502"/>
      <c r="G86" s="506">
        <v>6</v>
      </c>
      <c r="H86" s="503" t="str">
        <v>RR</v>
      </c>
      <c r="I86" s="504" t="str">
        <v>Not Declared</v>
      </c>
      <c r="J86" s="505" t="str">
        <v>Radley AC</v>
      </c>
      <c r="K86" s="507"/>
    </row>
    <row r="87" spans="1:11" s="519" customFormat="1" ht="29.25" customHeight="1">
      <c r="A87" s="520"/>
      <c r="B87" s="506">
        <v>7</v>
      </c>
      <c r="C87" s="503" t="str">
        <v>X</v>
      </c>
      <c r="D87" s="504" t="str">
        <v>Not Declared</v>
      </c>
      <c r="E87" s="505" t="str">
        <v>Team Kennet</v>
      </c>
      <c r="F87" s="502"/>
      <c r="G87" s="506">
        <v>7</v>
      </c>
      <c r="H87" s="503" t="str">
        <v>XX</v>
      </c>
      <c r="I87" s="504" t="str">
        <v>Not Declared</v>
      </c>
      <c r="J87" s="505" t="str">
        <v>Team Kennet</v>
      </c>
      <c r="K87" s="507"/>
    </row>
    <row r="88" spans="1:11" s="519" customFormat="1" ht="29.25" customHeight="1">
      <c r="A88" s="520"/>
      <c r="B88" s="510">
        <v>8</v>
      </c>
      <c r="C88" s="196" t="str">
        <v>B</v>
      </c>
      <c r="D88" s="508" t="str">
        <v>Not Declared</v>
      </c>
      <c r="E88" s="509" t="str">
        <v>Bicester AC</v>
      </c>
      <c r="F88" s="502"/>
      <c r="G88" s="510">
        <v>8</v>
      </c>
      <c r="H88" s="196" t="str">
        <v>BB</v>
      </c>
      <c r="I88" s="508" t="str">
        <v>Not Declared</v>
      </c>
      <c r="J88" s="509" t="str">
        <v>Bicester AC</v>
      </c>
      <c r="K88" s="507"/>
    </row>
    <row r="89" spans="1:11" s="519" customFormat="1" ht="29.25" customHeight="1">
      <c r="A89" s="520"/>
      <c r="B89" s="503"/>
      <c r="C89" s="503"/>
      <c r="D89" s="503"/>
      <c r="E89" s="503"/>
      <c r="F89" s="502"/>
      <c r="G89" s="502"/>
      <c r="H89" s="502"/>
      <c r="I89" s="502"/>
      <c r="J89" s="502"/>
      <c r="K89" s="511"/>
    </row>
    <row r="90" spans="1:11" s="519" customFormat="1" ht="29.25" customHeight="1">
      <c r="A90" s="520"/>
      <c r="B90" s="1024" t="s">
        <v>376</v>
      </c>
      <c r="C90" s="1025"/>
      <c r="D90" s="1025"/>
      <c r="E90" s="1026"/>
      <c r="F90" s="502"/>
      <c r="G90" s="1024" t="s">
        <v>377</v>
      </c>
      <c r="H90" s="1025"/>
      <c r="I90" s="1025"/>
      <c r="J90" s="1026"/>
      <c r="K90" s="521"/>
    </row>
    <row r="91" spans="1:11" s="519" customFormat="1" ht="29.25" customHeight="1">
      <c r="A91" s="520"/>
      <c r="B91" s="506">
        <v>1</v>
      </c>
      <c r="C91" s="502" t="str" cm="1">
        <f t="array" ref="C91:E91">_xlfn.LET(_xlpm.error, _xlfn.HSTACK("","No athletes",""),_xlpm.result, IFERROR(_xlfn.TAKE(_xlfn.DROP(_xlfn.LET(_xlpm.a,_xlfn.CHOOSECOLS(DataCalcs!AY182:BB219,1,3,4),_xlfn._xlws.FILTER(_xlpm.a,_xlfn.CHOOSECOLS(_xlpm.a,2)&lt;&gt;"Not Declared","")),0),8),_xlpm.error), IF(_xlpm.result=_xlfn.HSTACK("","",""), _xlpm.error, _xlpm.result))</f>
        <v/>
      </c>
      <c r="D91" s="512" t="str">
        <v>No athletes</v>
      </c>
      <c r="E91" s="513" t="str">
        <v/>
      </c>
      <c r="F91" s="502"/>
      <c r="G91" s="506">
        <v>1</v>
      </c>
      <c r="H91" s="502" t="str" cm="1">
        <f t="array" ref="H91:J91">_xlfn.LET(_xlpm.error, _xlfn.HSTACK("","No athletes",""),_xlpm.result, IFERROR(_xlfn.TAKE(_xlfn.DROP(_xlfn.LET(_xlpm.a,_xlfn.CHOOSECOLS(DataCalcs!AY182:BB219,1,3,4),_xlfn._xlws.FILTER(_xlpm.a,_xlfn.CHOOSECOLS(_xlpm.a,2)&lt;&gt;"Not Declared","")),8),8),_xlpm.error), IF(_xlpm.result=_xlfn.HSTACK("","",""), _xlpm.error, _xlpm.result))</f>
        <v/>
      </c>
      <c r="I91" s="512" t="str">
        <v>No athletes</v>
      </c>
      <c r="J91" s="513" t="str">
        <v/>
      </c>
      <c r="K91" s="514"/>
    </row>
    <row r="92" spans="1:11" s="519" customFormat="1" ht="29.25" customHeight="1">
      <c r="A92" s="520"/>
      <c r="B92" s="506">
        <v>2</v>
      </c>
      <c r="C92" s="502"/>
      <c r="D92" s="512"/>
      <c r="E92" s="513"/>
      <c r="F92" s="502"/>
      <c r="G92" s="506">
        <v>2</v>
      </c>
      <c r="H92" s="503"/>
      <c r="I92" s="504"/>
      <c r="J92" s="513"/>
      <c r="K92" s="514"/>
    </row>
    <row r="93" spans="1:11" s="519" customFormat="1" ht="29.25" customHeight="1">
      <c r="A93" s="520"/>
      <c r="B93" s="506">
        <v>3</v>
      </c>
      <c r="C93" s="502"/>
      <c r="D93" s="512"/>
      <c r="E93" s="513"/>
      <c r="F93" s="502"/>
      <c r="G93" s="506">
        <v>3</v>
      </c>
      <c r="H93" s="503"/>
      <c r="I93" s="504"/>
      <c r="J93" s="513"/>
      <c r="K93" s="514"/>
    </row>
    <row r="94" spans="1:11" s="519" customFormat="1" ht="29.25" customHeight="1">
      <c r="A94" s="520"/>
      <c r="B94" s="506">
        <v>4</v>
      </c>
      <c r="C94" s="502"/>
      <c r="D94" s="512"/>
      <c r="E94" s="513"/>
      <c r="F94" s="502"/>
      <c r="G94" s="506">
        <v>4</v>
      </c>
      <c r="H94" s="503"/>
      <c r="I94" s="504"/>
      <c r="J94" s="513"/>
      <c r="K94" s="514"/>
    </row>
    <row r="95" spans="1:11" s="519" customFormat="1" ht="29.25" customHeight="1">
      <c r="A95" s="520"/>
      <c r="B95" s="506">
        <v>5</v>
      </c>
      <c r="C95" s="502"/>
      <c r="D95" s="512"/>
      <c r="E95" s="513"/>
      <c r="F95" s="502"/>
      <c r="G95" s="506">
        <v>5</v>
      </c>
      <c r="H95" s="503"/>
      <c r="I95" s="504"/>
      <c r="J95" s="513"/>
      <c r="K95" s="514"/>
    </row>
    <row r="96" spans="1:11" s="519" customFormat="1" ht="29.25" customHeight="1">
      <c r="A96" s="520"/>
      <c r="B96" s="506">
        <v>6</v>
      </c>
      <c r="C96" s="502"/>
      <c r="D96" s="512"/>
      <c r="E96" s="513"/>
      <c r="F96" s="502"/>
      <c r="G96" s="506">
        <v>6</v>
      </c>
      <c r="H96" s="503"/>
      <c r="I96" s="504"/>
      <c r="J96" s="513"/>
      <c r="K96" s="514"/>
    </row>
    <row r="97" spans="1:11" s="519" customFormat="1" ht="29.25" customHeight="1">
      <c r="A97" s="520"/>
      <c r="B97" s="506">
        <v>7</v>
      </c>
      <c r="C97" s="502"/>
      <c r="D97" s="512"/>
      <c r="E97" s="513"/>
      <c r="F97" s="502"/>
      <c r="G97" s="506">
        <v>7</v>
      </c>
      <c r="H97" s="503"/>
      <c r="I97" s="504"/>
      <c r="J97" s="513"/>
      <c r="K97" s="514"/>
    </row>
    <row r="98" spans="1:11" s="519" customFormat="1" ht="29.25" customHeight="1">
      <c r="A98" s="520"/>
      <c r="B98" s="510">
        <v>8</v>
      </c>
      <c r="C98" s="515"/>
      <c r="D98" s="516"/>
      <c r="E98" s="517"/>
      <c r="F98" s="502"/>
      <c r="G98" s="510">
        <v>8</v>
      </c>
      <c r="H98" s="196"/>
      <c r="I98" s="508"/>
      <c r="J98" s="517"/>
      <c r="K98" s="514"/>
    </row>
    <row r="99" spans="1:11" s="519" customFormat="1" ht="29.25" customHeight="1">
      <c r="A99" s="520"/>
      <c r="B99" s="503"/>
      <c r="C99" s="503"/>
      <c r="D99" s="503"/>
      <c r="E99" s="503"/>
      <c r="F99" s="502"/>
      <c r="G99" s="502"/>
      <c r="H99" s="502"/>
      <c r="I99" s="502"/>
      <c r="J99" s="502"/>
      <c r="K99" s="511"/>
    </row>
    <row r="100" spans="1:11" s="519" customFormat="1" ht="29.25" customHeight="1">
      <c r="A100" s="520"/>
      <c r="B100" s="1024" t="s">
        <v>378</v>
      </c>
      <c r="C100" s="1025"/>
      <c r="D100" s="1025"/>
      <c r="E100" s="1026"/>
      <c r="F100" s="502"/>
      <c r="G100" s="1032" t="s">
        <v>379</v>
      </c>
      <c r="H100" s="1033"/>
      <c r="I100" s="1033"/>
      <c r="J100" s="1034"/>
      <c r="K100" s="521"/>
    </row>
    <row r="101" spans="1:11" s="519" customFormat="1" ht="29.25" customHeight="1">
      <c r="A101" s="520"/>
      <c r="B101" s="506">
        <v>1</v>
      </c>
      <c r="C101" s="502" t="str" cm="1">
        <f t="array" ref="C101:E101">_xlfn.LET(_xlpm.error, _xlfn.HSTACK("","No athletes",""),_xlpm.result, IFERROR(_xlfn.TAKE(_xlfn.DROP(_xlfn.LET(_xlpm.a,_xlfn.CHOOSECOLS(DataCalcs!AY182:BB219,1,3,4),_xlfn._xlws.FILTER(_xlpm.a,_xlfn.CHOOSECOLS(_xlpm.a,2)&lt;&gt;"Not Declared","")),16),8),_xlpm.error), IF(_xlpm.result=_xlfn.HSTACK("","",""), _xlpm.error, _xlpm.result))</f>
        <v/>
      </c>
      <c r="D101" s="512" t="str">
        <v>No athletes</v>
      </c>
      <c r="E101" s="513" t="str">
        <v/>
      </c>
      <c r="F101" s="502"/>
      <c r="G101" s="506">
        <v>1</v>
      </c>
      <c r="H101" s="502" t="str" cm="1">
        <f t="array" ref="H101:J101">_xlfn.LET(_xlpm.error, _xlfn.HSTACK("","No athletes",""),_xlpm.result, IFERROR(_xlfn.TAKE(_xlfn.DROP(_xlfn.LET(_xlpm.a,_xlfn.CHOOSECOLS(DataCalcs!AY182:BB219,1,3,4),_xlfn._xlws.FILTER(_xlpm.a,_xlfn.CHOOSECOLS(_xlpm.a,2)&lt;&gt;"Not Declared","")),24),8),_xlpm.error), IF(_xlpm.result=_xlfn.HSTACK("","",""), _xlpm.error, _xlpm.result))</f>
        <v/>
      </c>
      <c r="I101" s="512" t="str">
        <v>No athletes</v>
      </c>
      <c r="J101" s="513" t="str">
        <v/>
      </c>
      <c r="K101" s="514"/>
    </row>
    <row r="102" spans="1:11" s="519" customFormat="1" ht="29.25" customHeight="1">
      <c r="A102" s="520"/>
      <c r="B102" s="506">
        <v>2</v>
      </c>
      <c r="C102" s="502"/>
      <c r="D102" s="512"/>
      <c r="E102" s="513"/>
      <c r="F102" s="502"/>
      <c r="G102" s="506">
        <v>2</v>
      </c>
      <c r="H102" s="503"/>
      <c r="I102" s="504"/>
      <c r="J102" s="513"/>
      <c r="K102" s="514"/>
    </row>
    <row r="103" spans="1:11" s="519" customFormat="1" ht="29.25" customHeight="1">
      <c r="A103" s="520"/>
      <c r="B103" s="506">
        <v>3</v>
      </c>
      <c r="C103" s="502"/>
      <c r="D103" s="512"/>
      <c r="E103" s="513"/>
      <c r="F103" s="502"/>
      <c r="G103" s="506">
        <v>3</v>
      </c>
      <c r="H103" s="503"/>
      <c r="I103" s="504"/>
      <c r="J103" s="513"/>
      <c r="K103" s="514"/>
    </row>
    <row r="104" spans="1:11" s="519" customFormat="1" ht="29.25" customHeight="1">
      <c r="A104" s="520"/>
      <c r="B104" s="506">
        <v>4</v>
      </c>
      <c r="C104" s="502"/>
      <c r="D104" s="512"/>
      <c r="E104" s="513"/>
      <c r="F104" s="502"/>
      <c r="G104" s="506">
        <v>4</v>
      </c>
      <c r="H104" s="503"/>
      <c r="I104" s="504"/>
      <c r="J104" s="513"/>
      <c r="K104" s="514"/>
    </row>
    <row r="105" spans="1:11" s="519" customFormat="1" ht="29.25" customHeight="1">
      <c r="A105" s="520"/>
      <c r="B105" s="506">
        <v>5</v>
      </c>
      <c r="C105" s="502"/>
      <c r="D105" s="512"/>
      <c r="E105" s="513"/>
      <c r="F105" s="502"/>
      <c r="G105" s="506">
        <v>5</v>
      </c>
      <c r="H105" s="503"/>
      <c r="I105" s="504"/>
      <c r="J105" s="513"/>
      <c r="K105" s="514"/>
    </row>
    <row r="106" spans="1:11" s="519" customFormat="1" ht="29.25" customHeight="1">
      <c r="A106" s="520"/>
      <c r="B106" s="506">
        <v>6</v>
      </c>
      <c r="C106" s="502"/>
      <c r="D106" s="512"/>
      <c r="E106" s="513"/>
      <c r="F106" s="502"/>
      <c r="G106" s="506">
        <v>6</v>
      </c>
      <c r="H106" s="503"/>
      <c r="I106" s="504"/>
      <c r="J106" s="513"/>
      <c r="K106" s="514"/>
    </row>
    <row r="107" spans="1:11" s="519" customFormat="1" ht="29.25" customHeight="1">
      <c r="A107" s="520"/>
      <c r="B107" s="506">
        <v>7</v>
      </c>
      <c r="C107" s="502"/>
      <c r="D107" s="512"/>
      <c r="E107" s="513"/>
      <c r="F107" s="502"/>
      <c r="G107" s="506">
        <v>7</v>
      </c>
      <c r="H107" s="503"/>
      <c r="I107" s="504"/>
      <c r="J107" s="513"/>
      <c r="K107" s="514"/>
    </row>
    <row r="108" spans="1:11" s="519" customFormat="1" ht="29.25" customHeight="1">
      <c r="A108" s="520"/>
      <c r="B108" s="510">
        <v>8</v>
      </c>
      <c r="C108" s="515"/>
      <c r="D108" s="516"/>
      <c r="E108" s="517"/>
      <c r="F108" s="502"/>
      <c r="G108" s="510">
        <v>8</v>
      </c>
      <c r="H108" s="196"/>
      <c r="I108" s="508"/>
      <c r="J108" s="517"/>
      <c r="K108" s="514"/>
    </row>
    <row r="109" spans="1:11" s="519" customFormat="1" ht="29.25" customHeight="1">
      <c r="A109" s="520"/>
      <c r="B109" s="1022" t="str" cm="1">
        <f t="array" ref="B109">IFERROR(_xlfn.LET(_xlpm.a,_xlfn.CHOOSECOLS(DataCalcs!AY182:BB219,1,3,4), _xlpm.filtered,_xlfn.DROP(_xlfn._xlws.FILTER(_xlpm.a,INDEX(_xlpm.a,,2)&lt;&gt;"Not Declared"),32),
_xlpm.rowStrings,_xlfn.BYROW(_xlpm.filtered,_xlfn.LAMBDA(_xlpm.r,_xlfn.TEXTJOIN(" - ",,_xlpm.r))),ROWS(_xlpm.filtered)&amp;" Remaining athletes: "&amp; _xlfn.TEXTJOIN(", ",,_xlpm.rowStrings)),"")</f>
        <v/>
      </c>
      <c r="C109" s="1022"/>
      <c r="D109" s="1022"/>
      <c r="E109" s="1022"/>
      <c r="F109" s="1022"/>
      <c r="G109" s="1022"/>
      <c r="H109" s="1022"/>
      <c r="I109" s="1022"/>
      <c r="J109" s="1022"/>
      <c r="K109" s="511"/>
    </row>
    <row r="110" spans="1:11" s="519" customFormat="1" ht="29.25" customHeight="1" thickBot="1">
      <c r="A110" s="522"/>
      <c r="B110" s="1023"/>
      <c r="C110" s="1023"/>
      <c r="D110" s="1023"/>
      <c r="E110" s="1023"/>
      <c r="F110" s="1023"/>
      <c r="G110" s="1023"/>
      <c r="H110" s="1023"/>
      <c r="I110" s="1023"/>
      <c r="J110" s="1023"/>
      <c r="K110" s="518"/>
    </row>
    <row r="111" spans="1:11" ht="29.25" customHeight="1" thickBot="1">
      <c r="A111" s="498"/>
      <c r="D111" s="498"/>
      <c r="E111" s="498"/>
      <c r="H111" s="71"/>
      <c r="I111" s="71"/>
      <c r="J111" s="70"/>
      <c r="K111" s="63"/>
    </row>
    <row r="112" spans="1:11" ht="40" customHeight="1" thickBot="1">
      <c r="A112" s="1029" t="str">
        <f>"  "&amp; TEXT(DataTables!$Q$58, "hh:mm") &amp; " - U20 Men - " &amp; DataTables!$B$58 &amp; "  " &amp; DataTables!$P$58 &amp; " athletes  Record: " &amp; TEXT(DataTables!$N$58, "0.00")</f>
        <v xml:space="preserve">  13:40 - U20 Men - 400m  0 athletes  Record: n/a</v>
      </c>
      <c r="B112" s="1030"/>
      <c r="C112" s="1030"/>
      <c r="D112" s="1030"/>
      <c r="E112" s="1030"/>
      <c r="F112" s="1030"/>
      <c r="G112" s="1030"/>
      <c r="H112" s="1030"/>
      <c r="I112" s="1030"/>
      <c r="J112" s="1030"/>
      <c r="K112" s="1031"/>
    </row>
    <row r="113" spans="1:11" s="519" customFormat="1" ht="29.25" customHeight="1">
      <c r="A113" s="500"/>
      <c r="B113" s="501"/>
      <c r="C113" s="501"/>
      <c r="D113" s="501"/>
      <c r="E113" s="501"/>
      <c r="F113" s="501"/>
      <c r="G113" s="501"/>
      <c r="H113" s="501"/>
      <c r="I113" s="501"/>
      <c r="J113" s="501"/>
      <c r="K113" s="511"/>
    </row>
    <row r="114" spans="1:11" s="519" customFormat="1" ht="29.25" customHeight="1">
      <c r="A114" s="520"/>
      <c r="B114" s="1024" t="s">
        <v>376</v>
      </c>
      <c r="C114" s="1025"/>
      <c r="D114" s="1025"/>
      <c r="E114" s="1026"/>
      <c r="F114" s="502"/>
      <c r="G114" s="1024" t="s">
        <v>377</v>
      </c>
      <c r="H114" s="1025"/>
      <c r="I114" s="1025"/>
      <c r="J114" s="1026"/>
      <c r="K114" s="521"/>
    </row>
    <row r="115" spans="1:11" s="519" customFormat="1" ht="29.25" customHeight="1">
      <c r="A115" s="520"/>
      <c r="B115" s="506">
        <v>1</v>
      </c>
      <c r="C115" s="502" t="str" cm="1">
        <f t="array" ref="C115:E115">_xlfn.LET(_xlpm.error, _xlfn.HSTACK("","No athletes",""),_xlpm.result, IFERROR(_xlfn.TAKE(_xlfn.DROP(_xlfn.LET(_xlpm.a,_xlfn.CHOOSECOLS(DataCalcs!AY264:BB317,1,3,4),_xlfn._xlws.FILTER(_xlpm.a,_xlfn.CHOOSECOLS(_xlpm.a,2)&lt;&gt;"Not Declared","")),0),8),_xlpm.error), IF(_xlpm.result=_xlfn.HSTACK("","",""), _xlpm.error, _xlpm.result))</f>
        <v/>
      </c>
      <c r="D115" s="504" t="str">
        <v>No athletes</v>
      </c>
      <c r="E115" s="505" t="str">
        <v/>
      </c>
      <c r="F115" s="502"/>
      <c r="G115" s="506">
        <v>1</v>
      </c>
      <c r="H115" s="502" t="str" cm="1">
        <f t="array" ref="H115:J115">_xlfn.LET(_xlpm.error, _xlfn.HSTACK("","No athletes",""),_xlpm.result, IFERROR(_xlfn.TAKE(_xlfn.DROP(_xlfn.LET(_xlpm.a,_xlfn.CHOOSECOLS(DataCalcs!AY264:BB317,1,3,4),_xlfn._xlws.FILTER(_xlpm.a,_xlfn.CHOOSECOLS(_xlpm.a,2)&lt;&gt;"Not Declared","")),8),8),_xlpm.error), IF(_xlpm.result=_xlfn.HSTACK("","",""), _xlpm.error, _xlpm.result))</f>
        <v/>
      </c>
      <c r="I115" s="504" t="str">
        <v>No athletes</v>
      </c>
      <c r="J115" s="505" t="str">
        <v/>
      </c>
      <c r="K115" s="507"/>
    </row>
    <row r="116" spans="1:11" s="519" customFormat="1" ht="29.25" customHeight="1">
      <c r="A116" s="520"/>
      <c r="B116" s="506">
        <v>2</v>
      </c>
      <c r="C116" s="503"/>
      <c r="D116" s="504"/>
      <c r="E116" s="505"/>
      <c r="F116" s="502"/>
      <c r="G116" s="506">
        <v>2</v>
      </c>
      <c r="H116" s="503"/>
      <c r="I116" s="504"/>
      <c r="J116" s="505"/>
      <c r="K116" s="507"/>
    </row>
    <row r="117" spans="1:11" s="519" customFormat="1" ht="29.25" customHeight="1">
      <c r="A117" s="520"/>
      <c r="B117" s="506">
        <v>3</v>
      </c>
      <c r="C117" s="503"/>
      <c r="D117" s="504"/>
      <c r="E117" s="505"/>
      <c r="F117" s="502"/>
      <c r="G117" s="506">
        <v>3</v>
      </c>
      <c r="H117" s="503"/>
      <c r="I117" s="504"/>
      <c r="J117" s="505"/>
      <c r="K117" s="507"/>
    </row>
    <row r="118" spans="1:11" s="519" customFormat="1" ht="29.25" customHeight="1">
      <c r="A118" s="520"/>
      <c r="B118" s="506">
        <v>4</v>
      </c>
      <c r="C118" s="503"/>
      <c r="D118" s="504"/>
      <c r="E118" s="505"/>
      <c r="F118" s="502"/>
      <c r="G118" s="506">
        <v>4</v>
      </c>
      <c r="H118" s="503"/>
      <c r="I118" s="504"/>
      <c r="J118" s="505"/>
      <c r="K118" s="507"/>
    </row>
    <row r="119" spans="1:11" s="519" customFormat="1" ht="29.25" customHeight="1">
      <c r="A119" s="520"/>
      <c r="B119" s="506">
        <v>5</v>
      </c>
      <c r="C119" s="503"/>
      <c r="D119" s="504"/>
      <c r="E119" s="505"/>
      <c r="F119" s="502"/>
      <c r="G119" s="506">
        <v>5</v>
      </c>
      <c r="H119" s="503"/>
      <c r="I119" s="504"/>
      <c r="J119" s="505"/>
      <c r="K119" s="507"/>
    </row>
    <row r="120" spans="1:11" s="519" customFormat="1" ht="29.25" customHeight="1">
      <c r="A120" s="520"/>
      <c r="B120" s="506">
        <v>6</v>
      </c>
      <c r="C120" s="503"/>
      <c r="D120" s="504"/>
      <c r="E120" s="505"/>
      <c r="F120" s="502"/>
      <c r="G120" s="506">
        <v>6</v>
      </c>
      <c r="H120" s="503"/>
      <c r="I120" s="504"/>
      <c r="J120" s="505"/>
      <c r="K120" s="507"/>
    </row>
    <row r="121" spans="1:11" s="519" customFormat="1" ht="29.25" customHeight="1">
      <c r="A121" s="520"/>
      <c r="B121" s="506">
        <v>7</v>
      </c>
      <c r="C121" s="503"/>
      <c r="D121" s="504"/>
      <c r="E121" s="505"/>
      <c r="F121" s="502"/>
      <c r="G121" s="506">
        <v>7</v>
      </c>
      <c r="H121" s="503"/>
      <c r="I121" s="504"/>
      <c r="J121" s="505"/>
      <c r="K121" s="507"/>
    </row>
    <row r="122" spans="1:11" s="519" customFormat="1" ht="29.25" customHeight="1">
      <c r="A122" s="520"/>
      <c r="B122" s="510">
        <v>8</v>
      </c>
      <c r="C122" s="196"/>
      <c r="D122" s="508"/>
      <c r="E122" s="509"/>
      <c r="F122" s="502"/>
      <c r="G122" s="510">
        <v>8</v>
      </c>
      <c r="H122" s="196"/>
      <c r="I122" s="508"/>
      <c r="J122" s="509"/>
      <c r="K122" s="507"/>
    </row>
    <row r="123" spans="1:11" s="519" customFormat="1" ht="29.25" customHeight="1">
      <c r="A123" s="520"/>
      <c r="B123" s="503"/>
      <c r="C123" s="503"/>
      <c r="D123" s="503"/>
      <c r="E123" s="503"/>
      <c r="F123" s="502"/>
      <c r="G123" s="502"/>
      <c r="H123" s="502"/>
      <c r="I123" s="502"/>
      <c r="J123" s="502"/>
      <c r="K123" s="511"/>
    </row>
    <row r="124" spans="1:11" s="519" customFormat="1" ht="29.25" customHeight="1">
      <c r="A124" s="520"/>
      <c r="B124" s="1024" t="s">
        <v>378</v>
      </c>
      <c r="C124" s="1025"/>
      <c r="D124" s="1025"/>
      <c r="E124" s="1026"/>
      <c r="F124" s="502"/>
      <c r="G124" s="1032" t="s">
        <v>379</v>
      </c>
      <c r="H124" s="1033"/>
      <c r="I124" s="1033"/>
      <c r="J124" s="1034"/>
      <c r="K124" s="521"/>
    </row>
    <row r="125" spans="1:11" s="519" customFormat="1" ht="29.25" customHeight="1">
      <c r="A125" s="520"/>
      <c r="B125" s="506">
        <v>1</v>
      </c>
      <c r="C125" s="502" t="str" cm="1">
        <f t="array" ref="C125:E125">_xlfn.LET(_xlpm.error, _xlfn.HSTACK("","No athletes",""),_xlpm.result, IFERROR(_xlfn.TAKE(_xlfn.DROP(_xlfn.LET(_xlpm.a,_xlfn.CHOOSECOLS(DataCalcs!AY264:BB317,1,3,4),_xlfn._xlws.FILTER(_xlpm.a,_xlfn.CHOOSECOLS(_xlpm.a,2)&lt;&gt;"Not Declared","")),16),8),_xlpm.error), IF(_xlpm.result=_xlfn.HSTACK("","",""), _xlpm.error, _xlpm.result))</f>
        <v/>
      </c>
      <c r="D125" s="512" t="str">
        <v>No athletes</v>
      </c>
      <c r="E125" s="513" t="str">
        <v/>
      </c>
      <c r="F125" s="502"/>
      <c r="G125" s="506">
        <v>1</v>
      </c>
      <c r="H125" s="502" t="str" cm="1">
        <f t="array" ref="H125:J125">_xlfn.LET(_xlpm.error, _xlfn.HSTACK("","No athletes",""),_xlpm.result, IFERROR(_xlfn.TAKE(_xlfn.DROP(_xlfn.LET(_xlpm.a,_xlfn.CHOOSECOLS(DataCalcs!AY264:BB317,1,3,4),_xlfn._xlws.FILTER(_xlpm.a,_xlfn.CHOOSECOLS(_xlpm.a,2)&lt;&gt;"Not Declared","")),24),8),_xlpm.error), IF(_xlpm.result=_xlfn.HSTACK("","",""), _xlpm.error, _xlpm.result))</f>
        <v/>
      </c>
      <c r="I125" s="512" t="str">
        <v>No athletes</v>
      </c>
      <c r="J125" s="513" t="str">
        <v/>
      </c>
      <c r="K125" s="514"/>
    </row>
    <row r="126" spans="1:11" s="519" customFormat="1" ht="29.25" customHeight="1">
      <c r="A126" s="520"/>
      <c r="B126" s="506">
        <v>2</v>
      </c>
      <c r="C126" s="502"/>
      <c r="D126" s="512"/>
      <c r="E126" s="513"/>
      <c r="F126" s="502"/>
      <c r="G126" s="506">
        <v>2</v>
      </c>
      <c r="H126" s="503"/>
      <c r="I126" s="504"/>
      <c r="J126" s="513"/>
      <c r="K126" s="514"/>
    </row>
    <row r="127" spans="1:11" s="519" customFormat="1" ht="29.25" customHeight="1">
      <c r="A127" s="520"/>
      <c r="B127" s="506">
        <v>3</v>
      </c>
      <c r="C127" s="502"/>
      <c r="D127" s="512"/>
      <c r="E127" s="513"/>
      <c r="F127" s="502"/>
      <c r="G127" s="506">
        <v>3</v>
      </c>
      <c r="H127" s="503"/>
      <c r="I127" s="504"/>
      <c r="J127" s="513"/>
      <c r="K127" s="514"/>
    </row>
    <row r="128" spans="1:11" s="519" customFormat="1" ht="29.25" customHeight="1">
      <c r="A128" s="520"/>
      <c r="B128" s="506">
        <v>4</v>
      </c>
      <c r="C128" s="502"/>
      <c r="D128" s="512"/>
      <c r="E128" s="513"/>
      <c r="F128" s="502"/>
      <c r="G128" s="506">
        <v>4</v>
      </c>
      <c r="H128" s="503"/>
      <c r="I128" s="504"/>
      <c r="J128" s="513"/>
      <c r="K128" s="514"/>
    </row>
    <row r="129" spans="1:11" s="519" customFormat="1" ht="29.25" customHeight="1">
      <c r="A129" s="520"/>
      <c r="B129" s="506">
        <v>5</v>
      </c>
      <c r="C129" s="502"/>
      <c r="D129" s="512"/>
      <c r="E129" s="513"/>
      <c r="F129" s="502"/>
      <c r="G129" s="506">
        <v>5</v>
      </c>
      <c r="H129" s="503"/>
      <c r="I129" s="504"/>
      <c r="J129" s="513"/>
      <c r="K129" s="514"/>
    </row>
    <row r="130" spans="1:11" s="519" customFormat="1" ht="29.25" customHeight="1">
      <c r="A130" s="520"/>
      <c r="B130" s="506">
        <v>6</v>
      </c>
      <c r="C130" s="502"/>
      <c r="D130" s="512"/>
      <c r="E130" s="513"/>
      <c r="F130" s="502"/>
      <c r="G130" s="506">
        <v>6</v>
      </c>
      <c r="H130" s="503"/>
      <c r="I130" s="504"/>
      <c r="J130" s="513"/>
      <c r="K130" s="514"/>
    </row>
    <row r="131" spans="1:11" s="519" customFormat="1" ht="29.25" customHeight="1">
      <c r="A131" s="520"/>
      <c r="B131" s="506">
        <v>7</v>
      </c>
      <c r="C131" s="502"/>
      <c r="D131" s="512"/>
      <c r="E131" s="513"/>
      <c r="F131" s="502"/>
      <c r="G131" s="506">
        <v>7</v>
      </c>
      <c r="H131" s="503"/>
      <c r="I131" s="504"/>
      <c r="J131" s="513"/>
      <c r="K131" s="514"/>
    </row>
    <row r="132" spans="1:11" s="519" customFormat="1" ht="29.25" customHeight="1">
      <c r="A132" s="520"/>
      <c r="B132" s="510">
        <v>8</v>
      </c>
      <c r="C132" s="515"/>
      <c r="D132" s="516"/>
      <c r="E132" s="517"/>
      <c r="F132" s="502"/>
      <c r="G132" s="510">
        <v>8</v>
      </c>
      <c r="H132" s="196"/>
      <c r="I132" s="508"/>
      <c r="J132" s="517"/>
      <c r="K132" s="514"/>
    </row>
    <row r="133" spans="1:11" s="519" customFormat="1" ht="29.25" customHeight="1">
      <c r="A133" s="520"/>
      <c r="B133" s="503"/>
      <c r="C133" s="503"/>
      <c r="D133" s="503"/>
      <c r="E133" s="503"/>
      <c r="F133" s="502"/>
      <c r="G133" s="502"/>
      <c r="H133" s="502"/>
      <c r="I133" s="502"/>
      <c r="J133" s="502"/>
      <c r="K133" s="511"/>
    </row>
    <row r="134" spans="1:11" s="519" customFormat="1" ht="29.25" customHeight="1">
      <c r="A134" s="520"/>
      <c r="B134" s="1024" t="s">
        <v>380</v>
      </c>
      <c r="C134" s="1025"/>
      <c r="D134" s="1025"/>
      <c r="E134" s="1026"/>
      <c r="F134" s="502"/>
      <c r="G134" s="1032" t="s">
        <v>381</v>
      </c>
      <c r="H134" s="1033"/>
      <c r="I134" s="1033"/>
      <c r="J134" s="1034"/>
      <c r="K134" s="521"/>
    </row>
    <row r="135" spans="1:11" s="519" customFormat="1" ht="29.25" customHeight="1">
      <c r="A135" s="520"/>
      <c r="B135" s="506">
        <v>1</v>
      </c>
      <c r="C135" s="502" t="str" cm="1">
        <f t="array" ref="C135:E135">_xlfn.LET(_xlpm.error, _xlfn.HSTACK("","No athletes",""),_xlpm.result, IFERROR(_xlfn.TAKE(_xlfn.DROP(_xlfn.LET(_xlpm.a,_xlfn.CHOOSECOLS(DataCalcs!AY264:BB317,1,3,4),_xlfn._xlws.FILTER(_xlpm.a,_xlfn.CHOOSECOLS(_xlpm.a,2)&lt;&gt;"Not Declared","")),32),8),_xlpm.error), IF(_xlpm.result=_xlfn.HSTACK("","",""), _xlpm.error, _xlpm.result))</f>
        <v/>
      </c>
      <c r="D135" s="512" t="str">
        <v>No athletes</v>
      </c>
      <c r="E135" s="513" t="str">
        <v/>
      </c>
      <c r="F135" s="502"/>
      <c r="G135" s="506">
        <v>1</v>
      </c>
      <c r="H135" s="502" t="str" cm="1">
        <f t="array" ref="H135:J135">_xlfn.LET(_xlpm.error, _xlfn.HSTACK("","No athletes",""),_xlpm.result, IFERROR(_xlfn.TAKE(_xlfn.DROP(_xlfn.LET(_xlpm.a,_xlfn.CHOOSECOLS(DataCalcs!AY264:BB317,1,3,4),_xlfn._xlws.FILTER(_xlpm.a,_xlfn.CHOOSECOLS(_xlpm.a,2)&lt;&gt;"Not Declared","")),40),8),_xlpm.error), IF(_xlpm.result=_xlfn.HSTACK("","",""), _xlpm.error, _xlpm.result))</f>
        <v/>
      </c>
      <c r="I135" s="512" t="str">
        <v>No athletes</v>
      </c>
      <c r="J135" s="513" t="str">
        <v/>
      </c>
      <c r="K135" s="514"/>
    </row>
    <row r="136" spans="1:11" s="519" customFormat="1" ht="29.25" customHeight="1">
      <c r="A136" s="520"/>
      <c r="B136" s="506">
        <v>2</v>
      </c>
      <c r="C136" s="502"/>
      <c r="D136" s="512"/>
      <c r="E136" s="513"/>
      <c r="F136" s="502"/>
      <c r="G136" s="506">
        <v>2</v>
      </c>
      <c r="H136" s="503"/>
      <c r="I136" s="504"/>
      <c r="J136" s="513"/>
      <c r="K136" s="514"/>
    </row>
    <row r="137" spans="1:11" s="519" customFormat="1" ht="29.25" customHeight="1">
      <c r="A137" s="520"/>
      <c r="B137" s="506">
        <v>3</v>
      </c>
      <c r="C137" s="502"/>
      <c r="D137" s="512"/>
      <c r="E137" s="513"/>
      <c r="F137" s="502"/>
      <c r="G137" s="506">
        <v>3</v>
      </c>
      <c r="H137" s="503"/>
      <c r="I137" s="504"/>
      <c r="J137" s="513"/>
      <c r="K137" s="514"/>
    </row>
    <row r="138" spans="1:11" s="519" customFormat="1" ht="29.25" customHeight="1">
      <c r="A138" s="520"/>
      <c r="B138" s="506">
        <v>4</v>
      </c>
      <c r="C138" s="502"/>
      <c r="D138" s="512"/>
      <c r="E138" s="513"/>
      <c r="F138" s="502"/>
      <c r="G138" s="506">
        <v>4</v>
      </c>
      <c r="H138" s="503"/>
      <c r="I138" s="504"/>
      <c r="J138" s="513"/>
      <c r="K138" s="514"/>
    </row>
    <row r="139" spans="1:11" s="519" customFormat="1" ht="29.25" customHeight="1">
      <c r="A139" s="520"/>
      <c r="B139" s="506">
        <v>5</v>
      </c>
      <c r="C139" s="502"/>
      <c r="D139" s="512"/>
      <c r="E139" s="513"/>
      <c r="F139" s="502"/>
      <c r="G139" s="506">
        <v>5</v>
      </c>
      <c r="H139" s="503"/>
      <c r="I139" s="504"/>
      <c r="J139" s="513"/>
      <c r="K139" s="514"/>
    </row>
    <row r="140" spans="1:11" s="519" customFormat="1" ht="29.25" customHeight="1">
      <c r="A140" s="520"/>
      <c r="B140" s="506">
        <v>6</v>
      </c>
      <c r="C140" s="502"/>
      <c r="D140" s="512"/>
      <c r="E140" s="513"/>
      <c r="F140" s="502"/>
      <c r="G140" s="506">
        <v>6</v>
      </c>
      <c r="H140" s="503"/>
      <c r="I140" s="504"/>
      <c r="J140" s="513"/>
      <c r="K140" s="514"/>
    </row>
    <row r="141" spans="1:11" s="519" customFormat="1" ht="29.25" customHeight="1">
      <c r="A141" s="520"/>
      <c r="B141" s="506">
        <v>7</v>
      </c>
      <c r="C141" s="502"/>
      <c r="D141" s="512"/>
      <c r="E141" s="513"/>
      <c r="F141" s="502"/>
      <c r="G141" s="506">
        <v>7</v>
      </c>
      <c r="H141" s="503"/>
      <c r="I141" s="504"/>
      <c r="J141" s="513"/>
      <c r="K141" s="514"/>
    </row>
    <row r="142" spans="1:11" s="519" customFormat="1" ht="29.25" customHeight="1">
      <c r="A142" s="520"/>
      <c r="B142" s="510">
        <v>8</v>
      </c>
      <c r="C142" s="515"/>
      <c r="D142" s="516"/>
      <c r="E142" s="517"/>
      <c r="F142" s="502"/>
      <c r="G142" s="510">
        <v>8</v>
      </c>
      <c r="H142" s="196"/>
      <c r="I142" s="508"/>
      <c r="J142" s="517"/>
      <c r="K142" s="514"/>
    </row>
    <row r="143" spans="1:11" s="519" customFormat="1" ht="29.25" customHeight="1">
      <c r="A143" s="520"/>
      <c r="B143" s="1022" t="str" cm="1">
        <f t="array" ref="B143">IFERROR(_xlfn.LET(_xlpm.a,_xlfn.CHOOSECOLS(DataCalcs!AY264:BB317,1,3,4), _xlpm.filtered,_xlfn.DROP(_xlfn._xlws.FILTER(_xlpm.a,INDEX(_xlpm.a,,2)&lt;&gt;"Not Declared"),48),
_xlpm.rowStrings,_xlfn.BYROW(_xlpm.filtered,_xlfn.LAMBDA(_xlpm.r,_xlfn.TEXTJOIN(" - ",,_xlpm.r))),ROWS(_xlpm.filtered)&amp;" Remaining athletes: "&amp; _xlfn.TEXTJOIN(", ",,_xlpm.rowStrings)),"")</f>
        <v/>
      </c>
      <c r="C143" s="1022"/>
      <c r="D143" s="1022"/>
      <c r="E143" s="1022"/>
      <c r="F143" s="1022"/>
      <c r="G143" s="1022"/>
      <c r="H143" s="1022"/>
      <c r="I143" s="1022"/>
      <c r="J143" s="1022"/>
      <c r="K143" s="511"/>
    </row>
    <row r="144" spans="1:11" s="519" customFormat="1" ht="29.25" customHeight="1" thickBot="1">
      <c r="A144" s="522"/>
      <c r="B144" s="1023"/>
      <c r="C144" s="1023"/>
      <c r="D144" s="1023"/>
      <c r="E144" s="1023"/>
      <c r="F144" s="1023"/>
      <c r="G144" s="1023"/>
      <c r="H144" s="1023"/>
      <c r="I144" s="1023"/>
      <c r="J144" s="1023"/>
      <c r="K144" s="518"/>
    </row>
    <row r="145" spans="1:11" s="519" customFormat="1" ht="29.25" customHeight="1">
      <c r="B145" s="725"/>
      <c r="C145" s="725"/>
      <c r="D145" s="725"/>
      <c r="E145" s="725"/>
      <c r="F145" s="725"/>
      <c r="G145" s="725"/>
      <c r="H145" s="725"/>
      <c r="I145" s="725"/>
      <c r="J145" s="725"/>
      <c r="K145" s="502"/>
    </row>
    <row r="146" spans="1:11" s="519" customFormat="1" ht="29.25" customHeight="1">
      <c r="B146" s="725"/>
      <c r="C146" s="725"/>
      <c r="D146" s="725"/>
      <c r="E146" s="725"/>
      <c r="F146" s="725"/>
      <c r="G146" s="725"/>
      <c r="H146" s="725"/>
      <c r="I146" s="725"/>
      <c r="J146" s="725"/>
      <c r="K146" s="502"/>
    </row>
    <row r="147" spans="1:11" s="519" customFormat="1" ht="29.25" customHeight="1">
      <c r="B147" s="725"/>
      <c r="C147" s="725"/>
      <c r="D147" s="725"/>
      <c r="E147" s="725"/>
      <c r="F147" s="725"/>
      <c r="G147" s="725"/>
      <c r="H147" s="725"/>
      <c r="I147" s="725"/>
      <c r="J147" s="725"/>
      <c r="K147" s="502"/>
    </row>
    <row r="148" spans="1:11" ht="29.25" customHeight="1">
      <c r="A148" s="498"/>
      <c r="D148" s="498"/>
      <c r="E148" s="498"/>
      <c r="H148" s="71"/>
      <c r="I148" s="71"/>
      <c r="J148" s="70"/>
      <c r="K148" s="63"/>
    </row>
    <row r="149" spans="1:11" ht="51" customHeight="1">
      <c r="A149" s="1027" t="str">
        <f>'Lane Draw - Full (am)'!$A$815</f>
        <v>Oxfordshire Track and Field League 2026</v>
      </c>
      <c r="B149" s="1027"/>
      <c r="C149" s="1027"/>
      <c r="D149" s="1027"/>
      <c r="E149" s="1027"/>
      <c r="F149" s="1027"/>
      <c r="G149" s="1027"/>
      <c r="H149" s="1027"/>
      <c r="I149" s="1027"/>
      <c r="J149" s="1027"/>
      <c r="K149" s="1027"/>
    </row>
    <row r="150" spans="1:11" ht="34" customHeight="1">
      <c r="A150" s="1028" t="str">
        <f>'Lane Draw - Full (am)'!$A$2</f>
        <v>Date: 06 September 2026         Venue: Tilsley</v>
      </c>
      <c r="B150" s="1028"/>
      <c r="C150" s="1028"/>
      <c r="D150" s="1028"/>
      <c r="E150" s="1028"/>
      <c r="F150" s="1028"/>
      <c r="G150" s="1028"/>
      <c r="H150" s="1028"/>
      <c r="I150" s="1028"/>
      <c r="J150" s="1028"/>
      <c r="K150" s="1028"/>
    </row>
    <row r="151" spans="1:11" ht="34" customHeight="1" thickBot="1">
      <c r="A151" s="721"/>
      <c r="B151" s="721"/>
      <c r="C151" s="721"/>
      <c r="D151" s="721"/>
      <c r="E151" s="721"/>
      <c r="F151" s="721"/>
      <c r="G151" s="721"/>
      <c r="H151" s="721"/>
      <c r="I151" s="721"/>
      <c r="J151" s="721"/>
      <c r="K151" s="721"/>
    </row>
    <row r="152" spans="1:11" ht="40" customHeight="1" thickBot="1">
      <c r="A152" s="1029" t="str">
        <f>"  "&amp; TEXT(DataTables!$Q$95, "hh:mm") &amp; " - U16 Girls - " &amp; DataTables!$B$95 &amp; "  " &amp; DataTables!$P$95 &amp; " athletes  Record: " &amp; TEXT(DataTables!$N$95, "0.00")</f>
        <v xml:space="preserve">  13:50 - U16 Girls - 300m  0 athletes  Record: 42.50</v>
      </c>
      <c r="B152" s="1030"/>
      <c r="C152" s="1030"/>
      <c r="D152" s="1030"/>
      <c r="E152" s="1030"/>
      <c r="F152" s="1030"/>
      <c r="G152" s="1030"/>
      <c r="H152" s="1030"/>
      <c r="I152" s="1030"/>
      <c r="J152" s="1030"/>
      <c r="K152" s="1031"/>
    </row>
    <row r="153" spans="1:11" s="519" customFormat="1" ht="29.25" customHeight="1">
      <c r="A153" s="500"/>
      <c r="B153" s="501"/>
      <c r="C153" s="501"/>
      <c r="D153" s="501"/>
      <c r="E153" s="501"/>
      <c r="F153" s="501"/>
      <c r="G153" s="501"/>
      <c r="H153" s="501"/>
      <c r="I153" s="501"/>
      <c r="J153" s="501"/>
      <c r="K153" s="511"/>
    </row>
    <row r="154" spans="1:11" s="519" customFormat="1" ht="29.25" customHeight="1">
      <c r="A154" s="520"/>
      <c r="B154" s="1024" t="s">
        <v>324</v>
      </c>
      <c r="C154" s="1025"/>
      <c r="D154" s="1025"/>
      <c r="E154" s="1026"/>
      <c r="F154" s="502"/>
      <c r="G154" s="1024" t="s">
        <v>325</v>
      </c>
      <c r="H154" s="1025"/>
      <c r="I154" s="1025"/>
      <c r="J154" s="1026"/>
      <c r="K154" s="521"/>
    </row>
    <row r="155" spans="1:11" s="519" customFormat="1" ht="29.25" customHeight="1">
      <c r="A155" s="520"/>
      <c r="B155" s="506">
        <v>1</v>
      </c>
      <c r="C155" s="503" t="str" cm="1">
        <f t="array" ref="C155:E162">_xlfn.LET(_xlpm.a,_xlfn.ANCHORARRAY(DataCalcs!AZ413),_xlfn._xlws.FILTER(_xlpm.a,NOT(ISNA(_xlfn.CHOOSECOLS(_xlpm.a,1)))))</f>
        <v>A</v>
      </c>
      <c r="D155" s="504" t="str">
        <v>Not Declared</v>
      </c>
      <c r="E155" s="505" t="str">
        <v>Abingdon AC</v>
      </c>
      <c r="F155" s="502"/>
      <c r="G155" s="506">
        <v>1</v>
      </c>
      <c r="H155" s="503" t="str" cm="1">
        <f t="array" ref="H155:J162">_xlfn.LET(_xlpm.a,_xlfn.ANCHORARRAY(DataCalcs!AZ421),_xlfn._xlws.FILTER(_xlpm.a,NOT(ISNA(_xlfn.CHOOSECOLS(_xlpm.a,1)))))</f>
        <v>AA</v>
      </c>
      <c r="I155" s="504" t="str">
        <v>Not Declared</v>
      </c>
      <c r="J155" s="505" t="str">
        <v>Abingdon AC</v>
      </c>
      <c r="K155" s="507"/>
    </row>
    <row r="156" spans="1:11" s="519" customFormat="1" ht="29.25" customHeight="1">
      <c r="A156" s="520"/>
      <c r="B156" s="506">
        <v>2</v>
      </c>
      <c r="C156" s="503" t="str">
        <v>X</v>
      </c>
      <c r="D156" s="504" t="str">
        <v>Not Declared</v>
      </c>
      <c r="E156" s="505" t="str">
        <v>Team Kennet</v>
      </c>
      <c r="F156" s="502"/>
      <c r="G156" s="506">
        <v>2</v>
      </c>
      <c r="H156" s="503" t="str">
        <v>XX</v>
      </c>
      <c r="I156" s="504" t="str">
        <v>Not Declared</v>
      </c>
      <c r="J156" s="505" t="str">
        <v>Team Kennet</v>
      </c>
      <c r="K156" s="507"/>
    </row>
    <row r="157" spans="1:11" s="519" customFormat="1" ht="29.25" customHeight="1">
      <c r="A157" s="520"/>
      <c r="B157" s="506">
        <v>3</v>
      </c>
      <c r="C157" s="503" t="str">
        <v>O</v>
      </c>
      <c r="D157" s="504" t="str">
        <v>Not Declared</v>
      </c>
      <c r="E157" s="505" t="str">
        <v>Oxford City AC</v>
      </c>
      <c r="F157" s="502"/>
      <c r="G157" s="506">
        <v>3</v>
      </c>
      <c r="H157" s="503" t="str">
        <v>OO</v>
      </c>
      <c r="I157" s="504" t="str">
        <v>Not Declared</v>
      </c>
      <c r="J157" s="505" t="str">
        <v>Oxford City AC</v>
      </c>
      <c r="K157" s="507"/>
    </row>
    <row r="158" spans="1:11" s="519" customFormat="1" ht="29.25" customHeight="1">
      <c r="A158" s="520"/>
      <c r="B158" s="506">
        <v>4</v>
      </c>
      <c r="C158" s="503" t="str">
        <v>N</v>
      </c>
      <c r="D158" s="504" t="str">
        <v>Not Declared</v>
      </c>
      <c r="E158" s="505" t="str">
        <v>Banbury Harriers AC</v>
      </c>
      <c r="F158" s="502"/>
      <c r="G158" s="506">
        <v>4</v>
      </c>
      <c r="H158" s="503" t="str">
        <v>NN</v>
      </c>
      <c r="I158" s="504" t="str">
        <v>Not Declared</v>
      </c>
      <c r="J158" s="505" t="str">
        <v>Banbury Harriers AC</v>
      </c>
      <c r="K158" s="507"/>
    </row>
    <row r="159" spans="1:11" s="519" customFormat="1" ht="29.25" customHeight="1">
      <c r="A159" s="520"/>
      <c r="B159" s="506">
        <v>5</v>
      </c>
      <c r="C159" s="503" t="str">
        <v>B</v>
      </c>
      <c r="D159" s="504" t="str">
        <v>Not Declared</v>
      </c>
      <c r="E159" s="505" t="str">
        <v>Bicester AC</v>
      </c>
      <c r="F159" s="502"/>
      <c r="G159" s="506">
        <v>5</v>
      </c>
      <c r="H159" s="503" t="str">
        <v>BB</v>
      </c>
      <c r="I159" s="504" t="str">
        <v>Not Declared</v>
      </c>
      <c r="J159" s="505" t="str">
        <v>Bicester AC</v>
      </c>
      <c r="K159" s="507"/>
    </row>
    <row r="160" spans="1:11" s="519" customFormat="1" ht="29.25" customHeight="1">
      <c r="A160" s="520"/>
      <c r="B160" s="506">
        <v>6</v>
      </c>
      <c r="C160" s="503" t="str">
        <v>H</v>
      </c>
      <c r="D160" s="504" t="str">
        <v>Not Declared</v>
      </c>
      <c r="E160" s="505" t="str">
        <v>White Horse Harriers</v>
      </c>
      <c r="F160" s="502"/>
      <c r="G160" s="506">
        <v>6</v>
      </c>
      <c r="H160" s="503" t="str">
        <v>HH</v>
      </c>
      <c r="I160" s="504" t="str">
        <v>Not Declared</v>
      </c>
      <c r="J160" s="505" t="str">
        <v>White Horse Harriers</v>
      </c>
      <c r="K160" s="507"/>
    </row>
    <row r="161" spans="1:11" s="519" customFormat="1" ht="29.25" customHeight="1">
      <c r="A161" s="520"/>
      <c r="B161" s="506">
        <v>7</v>
      </c>
      <c r="C161" s="503" t="str">
        <v>W</v>
      </c>
      <c r="D161" s="504" t="str">
        <v>Not Declared</v>
      </c>
      <c r="E161" s="505" t="str">
        <v>Witney Road Runners</v>
      </c>
      <c r="F161" s="502"/>
      <c r="G161" s="506">
        <v>7</v>
      </c>
      <c r="H161" s="503" t="str">
        <v>WW</v>
      </c>
      <c r="I161" s="504" t="str">
        <v>Not Declared</v>
      </c>
      <c r="J161" s="505" t="str">
        <v>Witney Road Runners</v>
      </c>
      <c r="K161" s="507"/>
    </row>
    <row r="162" spans="1:11" s="519" customFormat="1" ht="29.25" customHeight="1">
      <c r="A162" s="520"/>
      <c r="B162" s="510">
        <v>8</v>
      </c>
      <c r="C162" s="196" t="str">
        <v>R</v>
      </c>
      <c r="D162" s="508" t="str">
        <v>Not Declared</v>
      </c>
      <c r="E162" s="509" t="str">
        <v>Radley AC</v>
      </c>
      <c r="F162" s="502"/>
      <c r="G162" s="510">
        <v>8</v>
      </c>
      <c r="H162" s="196" t="str">
        <v>RR</v>
      </c>
      <c r="I162" s="508" t="str">
        <v>Not Declared</v>
      </c>
      <c r="J162" s="509" t="str">
        <v>Radley AC</v>
      </c>
      <c r="K162" s="507"/>
    </row>
    <row r="163" spans="1:11" s="519" customFormat="1" ht="29.25" customHeight="1">
      <c r="A163" s="520"/>
      <c r="B163" s="503"/>
      <c r="C163" s="503"/>
      <c r="D163" s="503"/>
      <c r="E163" s="503"/>
      <c r="F163" s="502"/>
      <c r="G163" s="502"/>
      <c r="H163" s="502"/>
      <c r="I163" s="502"/>
      <c r="J163" s="502"/>
      <c r="K163" s="511"/>
    </row>
    <row r="164" spans="1:11" s="519" customFormat="1" ht="29.25" customHeight="1">
      <c r="A164" s="520"/>
      <c r="B164" s="1024" t="s">
        <v>376</v>
      </c>
      <c r="C164" s="1025"/>
      <c r="D164" s="1025"/>
      <c r="E164" s="1026"/>
      <c r="F164" s="502"/>
      <c r="G164" s="1024" t="s">
        <v>377</v>
      </c>
      <c r="H164" s="1025"/>
      <c r="I164" s="1025"/>
      <c r="J164" s="1026"/>
      <c r="K164" s="521"/>
    </row>
    <row r="165" spans="1:11" s="519" customFormat="1" ht="29.25" customHeight="1">
      <c r="A165" s="520"/>
      <c r="B165" s="506">
        <v>1</v>
      </c>
      <c r="C165" s="502" t="str" cm="1">
        <f t="array" ref="C165:E165">_xlfn.LET(_xlpm.error, _xlfn.HSTACK("","No athletes",""),_xlpm.result, IFERROR(_xlfn.TAKE(_xlfn.DROP(_xlfn.LET(_xlpm.a,_xlfn.CHOOSECOLS(DataCalcs!AY429:BB466,1,3,4),_xlfn._xlws.FILTER(_xlpm.a,_xlfn.CHOOSECOLS(_xlpm.a,2)&lt;&gt;"Not Declared","")),0),8),_xlpm.error), IF(_xlpm.result=_xlfn.HSTACK("","",""), _xlpm.error, _xlpm.result))</f>
        <v/>
      </c>
      <c r="D165" s="512" t="str">
        <v>No athletes</v>
      </c>
      <c r="E165" s="513" t="str">
        <v/>
      </c>
      <c r="F165" s="502"/>
      <c r="G165" s="506">
        <v>1</v>
      </c>
      <c r="H165" s="502" t="str" cm="1">
        <f t="array" ref="H165:J165">_xlfn.LET(_xlpm.error, _xlfn.HSTACK("","No athletes",""),_xlpm.result, IFERROR(_xlfn.TAKE(_xlfn.DROP(_xlfn.LET(_xlpm.a,_xlfn.CHOOSECOLS(DataCalcs!AY429:BB466,1,3,4),_xlfn._xlws.FILTER(_xlpm.a,_xlfn.CHOOSECOLS(_xlpm.a,2)&lt;&gt;"Not Declared","")),8),8),_xlpm.error), IF(_xlpm.result=_xlfn.HSTACK("","",""), _xlpm.error, _xlpm.result))</f>
        <v/>
      </c>
      <c r="I165" s="512" t="str">
        <v>No athletes</v>
      </c>
      <c r="J165" s="513" t="str">
        <v/>
      </c>
      <c r="K165" s="514"/>
    </row>
    <row r="166" spans="1:11" s="519" customFormat="1" ht="29.25" customHeight="1">
      <c r="A166" s="520"/>
      <c r="B166" s="506">
        <v>2</v>
      </c>
      <c r="C166" s="502"/>
      <c r="D166" s="512"/>
      <c r="E166" s="513"/>
      <c r="F166" s="502"/>
      <c r="G166" s="506">
        <v>2</v>
      </c>
      <c r="H166" s="503"/>
      <c r="I166" s="504"/>
      <c r="J166" s="513"/>
      <c r="K166" s="514"/>
    </row>
    <row r="167" spans="1:11" s="519" customFormat="1" ht="29.25" customHeight="1">
      <c r="A167" s="520"/>
      <c r="B167" s="506">
        <v>3</v>
      </c>
      <c r="C167" s="502"/>
      <c r="D167" s="512"/>
      <c r="E167" s="513"/>
      <c r="F167" s="502"/>
      <c r="G167" s="506">
        <v>3</v>
      </c>
      <c r="H167" s="503"/>
      <c r="I167" s="504"/>
      <c r="J167" s="513"/>
      <c r="K167" s="514"/>
    </row>
    <row r="168" spans="1:11" s="519" customFormat="1" ht="29.25" customHeight="1">
      <c r="A168" s="520"/>
      <c r="B168" s="506">
        <v>4</v>
      </c>
      <c r="C168" s="502"/>
      <c r="D168" s="512"/>
      <c r="E168" s="513"/>
      <c r="F168" s="502"/>
      <c r="G168" s="506">
        <v>4</v>
      </c>
      <c r="H168" s="503"/>
      <c r="I168" s="504"/>
      <c r="J168" s="513"/>
      <c r="K168" s="514"/>
    </row>
    <row r="169" spans="1:11" s="519" customFormat="1" ht="29.25" customHeight="1">
      <c r="A169" s="520"/>
      <c r="B169" s="506">
        <v>5</v>
      </c>
      <c r="C169" s="502"/>
      <c r="D169" s="512"/>
      <c r="E169" s="513"/>
      <c r="F169" s="502"/>
      <c r="G169" s="506">
        <v>5</v>
      </c>
      <c r="H169" s="503"/>
      <c r="I169" s="504"/>
      <c r="J169" s="513"/>
      <c r="K169" s="514"/>
    </row>
    <row r="170" spans="1:11" s="519" customFormat="1" ht="29.25" customHeight="1">
      <c r="A170" s="520"/>
      <c r="B170" s="506">
        <v>6</v>
      </c>
      <c r="C170" s="502"/>
      <c r="D170" s="512"/>
      <c r="E170" s="513"/>
      <c r="F170" s="502"/>
      <c r="G170" s="506">
        <v>6</v>
      </c>
      <c r="H170" s="503"/>
      <c r="I170" s="504"/>
      <c r="J170" s="513"/>
      <c r="K170" s="514"/>
    </row>
    <row r="171" spans="1:11" s="519" customFormat="1" ht="29.25" customHeight="1">
      <c r="A171" s="520"/>
      <c r="B171" s="506">
        <v>7</v>
      </c>
      <c r="C171" s="502"/>
      <c r="D171" s="512"/>
      <c r="E171" s="513"/>
      <c r="F171" s="502"/>
      <c r="G171" s="506">
        <v>7</v>
      </c>
      <c r="H171" s="503"/>
      <c r="I171" s="504"/>
      <c r="J171" s="513"/>
      <c r="K171" s="514"/>
    </row>
    <row r="172" spans="1:11" s="519" customFormat="1" ht="29.25" customHeight="1">
      <c r="A172" s="520"/>
      <c r="B172" s="510">
        <v>8</v>
      </c>
      <c r="C172" s="515"/>
      <c r="D172" s="516"/>
      <c r="E172" s="517"/>
      <c r="F172" s="502"/>
      <c r="G172" s="510">
        <v>8</v>
      </c>
      <c r="H172" s="196"/>
      <c r="I172" s="508"/>
      <c r="J172" s="517"/>
      <c r="K172" s="514"/>
    </row>
    <row r="173" spans="1:11" s="519" customFormat="1" ht="29.25" customHeight="1">
      <c r="A173" s="520"/>
      <c r="B173" s="503"/>
      <c r="C173" s="503"/>
      <c r="D173" s="503"/>
      <c r="E173" s="503"/>
      <c r="F173" s="502"/>
      <c r="G173" s="502"/>
      <c r="H173" s="502"/>
      <c r="I173" s="502"/>
      <c r="J173" s="502"/>
      <c r="K173" s="511"/>
    </row>
    <row r="174" spans="1:11" s="519" customFormat="1" ht="29.25" customHeight="1">
      <c r="A174" s="520"/>
      <c r="B174" s="1024" t="s">
        <v>378</v>
      </c>
      <c r="C174" s="1025"/>
      <c r="D174" s="1025"/>
      <c r="E174" s="1026"/>
      <c r="F174" s="502"/>
      <c r="G174" s="1032" t="s">
        <v>379</v>
      </c>
      <c r="H174" s="1033"/>
      <c r="I174" s="1033"/>
      <c r="J174" s="1034"/>
      <c r="K174" s="521"/>
    </row>
    <row r="175" spans="1:11" s="519" customFormat="1" ht="29.25" customHeight="1">
      <c r="A175" s="520"/>
      <c r="B175" s="506">
        <v>1</v>
      </c>
      <c r="C175" s="502" t="str" cm="1">
        <f t="array" ref="C175:E175">_xlfn.LET(_xlpm.error, _xlfn.HSTACK("","No athletes",""),_xlpm.result, IFERROR(_xlfn.TAKE(_xlfn.DROP(_xlfn.LET(_xlpm.a,_xlfn.CHOOSECOLS(DataCalcs!AY429:BB466,1,3,4),_xlfn._xlws.FILTER(_xlpm.a,_xlfn.CHOOSECOLS(_xlpm.a,2)&lt;&gt;"Not Declared","")),16),8),_xlpm.error), IF(_xlpm.result=_xlfn.HSTACK("","",""), _xlpm.error, _xlpm.result))</f>
        <v/>
      </c>
      <c r="D175" s="512" t="str">
        <v>No athletes</v>
      </c>
      <c r="E175" s="513" t="str">
        <v/>
      </c>
      <c r="F175" s="502"/>
      <c r="G175" s="506">
        <v>1</v>
      </c>
      <c r="H175" s="502" t="str" cm="1">
        <f t="array" ref="H175:J175">_xlfn.LET(_xlpm.error, _xlfn.HSTACK("","No athletes",""),_xlpm.result, IFERROR(_xlfn.TAKE(_xlfn.DROP(_xlfn.LET(_xlpm.a,_xlfn.CHOOSECOLS(DataCalcs!AY429:BB466,1,3,4),_xlfn._xlws.FILTER(_xlpm.a,_xlfn.CHOOSECOLS(_xlpm.a,2)&lt;&gt;"Not Declared","")),24),8),_xlpm.error), IF(_xlpm.result=_xlfn.HSTACK("","",""), _xlpm.error, _xlpm.result))</f>
        <v/>
      </c>
      <c r="I175" s="512" t="str">
        <v>No athletes</v>
      </c>
      <c r="J175" s="513" t="str">
        <v/>
      </c>
      <c r="K175" s="514"/>
    </row>
    <row r="176" spans="1:11" s="519" customFormat="1" ht="29.25" customHeight="1">
      <c r="A176" s="520"/>
      <c r="B176" s="506">
        <v>2</v>
      </c>
      <c r="C176" s="502"/>
      <c r="D176" s="512"/>
      <c r="E176" s="513"/>
      <c r="F176" s="502"/>
      <c r="G176" s="506">
        <v>2</v>
      </c>
      <c r="H176" s="503"/>
      <c r="I176" s="504"/>
      <c r="J176" s="513"/>
      <c r="K176" s="514"/>
    </row>
    <row r="177" spans="1:11" s="519" customFormat="1" ht="29.25" customHeight="1">
      <c r="A177" s="520"/>
      <c r="B177" s="506">
        <v>3</v>
      </c>
      <c r="C177" s="502"/>
      <c r="D177" s="512"/>
      <c r="E177" s="513"/>
      <c r="F177" s="502"/>
      <c r="G177" s="506">
        <v>3</v>
      </c>
      <c r="H177" s="503"/>
      <c r="I177" s="504"/>
      <c r="J177" s="513"/>
      <c r="K177" s="514"/>
    </row>
    <row r="178" spans="1:11" s="519" customFormat="1" ht="29.25" customHeight="1">
      <c r="A178" s="520"/>
      <c r="B178" s="506">
        <v>4</v>
      </c>
      <c r="C178" s="502"/>
      <c r="D178" s="512"/>
      <c r="E178" s="513"/>
      <c r="F178" s="502"/>
      <c r="G178" s="506">
        <v>4</v>
      </c>
      <c r="H178" s="503"/>
      <c r="I178" s="504"/>
      <c r="J178" s="513"/>
      <c r="K178" s="514"/>
    </row>
    <row r="179" spans="1:11" s="519" customFormat="1" ht="29.25" customHeight="1">
      <c r="A179" s="520"/>
      <c r="B179" s="506">
        <v>5</v>
      </c>
      <c r="C179" s="502"/>
      <c r="D179" s="512"/>
      <c r="E179" s="513"/>
      <c r="F179" s="502"/>
      <c r="G179" s="506">
        <v>5</v>
      </c>
      <c r="H179" s="503"/>
      <c r="I179" s="504"/>
      <c r="J179" s="513"/>
      <c r="K179" s="514"/>
    </row>
    <row r="180" spans="1:11" s="519" customFormat="1" ht="29.25" customHeight="1">
      <c r="A180" s="520"/>
      <c r="B180" s="506">
        <v>6</v>
      </c>
      <c r="C180" s="502"/>
      <c r="D180" s="512"/>
      <c r="E180" s="513"/>
      <c r="F180" s="502"/>
      <c r="G180" s="506">
        <v>6</v>
      </c>
      <c r="H180" s="503"/>
      <c r="I180" s="504"/>
      <c r="J180" s="513"/>
      <c r="K180" s="514"/>
    </row>
    <row r="181" spans="1:11" s="519" customFormat="1" ht="29.25" customHeight="1">
      <c r="A181" s="520"/>
      <c r="B181" s="506">
        <v>7</v>
      </c>
      <c r="C181" s="502"/>
      <c r="D181" s="512"/>
      <c r="E181" s="513"/>
      <c r="F181" s="502"/>
      <c r="G181" s="506">
        <v>7</v>
      </c>
      <c r="H181" s="503"/>
      <c r="I181" s="504"/>
      <c r="J181" s="513"/>
      <c r="K181" s="514"/>
    </row>
    <row r="182" spans="1:11" s="519" customFormat="1" ht="29.25" customHeight="1">
      <c r="A182" s="520"/>
      <c r="B182" s="510">
        <v>8</v>
      </c>
      <c r="C182" s="515"/>
      <c r="D182" s="516"/>
      <c r="E182" s="517"/>
      <c r="F182" s="502"/>
      <c r="G182" s="510">
        <v>8</v>
      </c>
      <c r="H182" s="196"/>
      <c r="I182" s="508"/>
      <c r="J182" s="517"/>
      <c r="K182" s="514"/>
    </row>
    <row r="183" spans="1:11" s="519" customFormat="1" ht="29.25" customHeight="1">
      <c r="A183" s="520"/>
      <c r="B183" s="1022" t="str" cm="1">
        <f t="array" ref="B183">IFERROR(_xlfn.LET(_xlpm.a,_xlfn.CHOOSECOLS(DataCalcs!AY429:BB466,1,3,4), _xlpm.filtered,_xlfn.DROP(_xlfn._xlws.FILTER(_xlpm.a,INDEX(_xlpm.a,,2)&lt;&gt;"Not Declared"),32),
_xlpm.rowStrings,_xlfn.BYROW(_xlpm.filtered,_xlfn.LAMBDA(_xlpm.r,_xlfn.TEXTJOIN(" - ",,_xlpm.r))),ROWS(_xlpm.filtered)&amp;" Remaining athletes: "&amp; _xlfn.TEXTJOIN(", ",,_xlpm.rowStrings)),"")</f>
        <v/>
      </c>
      <c r="C183" s="1022"/>
      <c r="D183" s="1022"/>
      <c r="E183" s="1022"/>
      <c r="F183" s="1022"/>
      <c r="G183" s="1022"/>
      <c r="H183" s="1022"/>
      <c r="I183" s="1022"/>
      <c r="J183" s="1022"/>
      <c r="K183" s="511"/>
    </row>
    <row r="184" spans="1:11" s="519" customFormat="1" ht="29.25" customHeight="1" thickBot="1">
      <c r="A184" s="522"/>
      <c r="B184" s="1023"/>
      <c r="C184" s="1023"/>
      <c r="D184" s="1023"/>
      <c r="E184" s="1023"/>
      <c r="F184" s="1023"/>
      <c r="G184" s="1023"/>
      <c r="H184" s="1023"/>
      <c r="I184" s="1023"/>
      <c r="J184" s="1023"/>
      <c r="K184" s="518"/>
    </row>
    <row r="185" spans="1:11" ht="29.25" customHeight="1" thickBot="1">
      <c r="A185" s="498"/>
      <c r="D185" s="498"/>
      <c r="E185" s="498"/>
      <c r="H185" s="71"/>
      <c r="I185" s="71"/>
      <c r="J185" s="70"/>
      <c r="K185" s="63"/>
    </row>
    <row r="186" spans="1:11" ht="40" customHeight="1" thickBot="1">
      <c r="A186" s="1029" t="str">
        <f>"  "&amp; TEXT(DataTables!$Q$28, "hh:mm") &amp; " - U16 Boys - " &amp; DataTables!$B$28 &amp; "  " &amp; DataTables!$P$28 &amp; " athletes  Record: " &amp; TEXT(DataTables!$N$28, "0.00")</f>
        <v xml:space="preserve">  13:55 - U16 Boys - 300m  0 athletes  Record: 37.00</v>
      </c>
      <c r="B186" s="1030"/>
      <c r="C186" s="1030"/>
      <c r="D186" s="1030"/>
      <c r="E186" s="1030"/>
      <c r="F186" s="1030"/>
      <c r="G186" s="1030"/>
      <c r="H186" s="1030"/>
      <c r="I186" s="1030"/>
      <c r="J186" s="1030"/>
      <c r="K186" s="1031"/>
    </row>
    <row r="187" spans="1:11" s="519" customFormat="1" ht="29.25" customHeight="1">
      <c r="A187" s="500"/>
      <c r="B187" s="501"/>
      <c r="C187" s="501"/>
      <c r="D187" s="501"/>
      <c r="E187" s="501"/>
      <c r="F187" s="501"/>
      <c r="G187" s="501"/>
      <c r="H187" s="501"/>
      <c r="I187" s="501"/>
      <c r="J187" s="501"/>
      <c r="K187" s="511"/>
    </row>
    <row r="188" spans="1:11" s="519" customFormat="1" ht="29.25" customHeight="1">
      <c r="A188" s="520"/>
      <c r="B188" s="1024" t="s">
        <v>324</v>
      </c>
      <c r="C188" s="1025"/>
      <c r="D188" s="1025"/>
      <c r="E188" s="1026"/>
      <c r="F188" s="502"/>
      <c r="G188" s="1024" t="s">
        <v>325</v>
      </c>
      <c r="H188" s="1025"/>
      <c r="I188" s="1025"/>
      <c r="J188" s="1026"/>
      <c r="K188" s="521"/>
    </row>
    <row r="189" spans="1:11" s="519" customFormat="1" ht="29.25" customHeight="1">
      <c r="A189" s="520"/>
      <c r="B189" s="506">
        <v>1</v>
      </c>
      <c r="C189" s="503" t="str" cm="1">
        <f t="array" ref="C189:E196">_xlfn.LET(_xlpm.a,_xlfn.ANCHORARRAY(DataCalcs!AZ84),_xlfn._xlws.FILTER(_xlpm.a,NOT(ISNA(_xlfn.CHOOSECOLS(_xlpm.a,1)))))</f>
        <v>X</v>
      </c>
      <c r="D189" s="504" t="str">
        <v>Not Declared</v>
      </c>
      <c r="E189" s="505" t="str">
        <v>Team Kennet</v>
      </c>
      <c r="F189" s="502"/>
      <c r="G189" s="506">
        <v>1</v>
      </c>
      <c r="H189" s="503" t="str" cm="1">
        <f t="array" ref="H189:J196">_xlfn.LET(_xlpm.a,_xlfn.ANCHORARRAY(DataCalcs!AZ92),_xlfn._xlws.FILTER(_xlpm.a,NOT(ISNA(_xlfn.CHOOSECOLS(_xlpm.a,1)))))</f>
        <v>XX</v>
      </c>
      <c r="I189" s="504" t="str">
        <v>Not Declared</v>
      </c>
      <c r="J189" s="505" t="str">
        <v>Team Kennet</v>
      </c>
      <c r="K189" s="507"/>
    </row>
    <row r="190" spans="1:11" s="519" customFormat="1" ht="29.25" customHeight="1">
      <c r="A190" s="520"/>
      <c r="B190" s="506">
        <v>2</v>
      </c>
      <c r="C190" s="503" t="str">
        <v>A</v>
      </c>
      <c r="D190" s="504" t="str">
        <v>Not Declared</v>
      </c>
      <c r="E190" s="505" t="str">
        <v>Abingdon AC</v>
      </c>
      <c r="F190" s="502"/>
      <c r="G190" s="506">
        <v>2</v>
      </c>
      <c r="H190" s="503" t="str">
        <v>AA</v>
      </c>
      <c r="I190" s="504" t="str">
        <v>Not Declared</v>
      </c>
      <c r="J190" s="505" t="str">
        <v>Abingdon AC</v>
      </c>
      <c r="K190" s="507"/>
    </row>
    <row r="191" spans="1:11" s="519" customFormat="1" ht="29.25" customHeight="1">
      <c r="A191" s="520"/>
      <c r="B191" s="506">
        <v>3</v>
      </c>
      <c r="C191" s="503" t="str">
        <v>N</v>
      </c>
      <c r="D191" s="504" t="str">
        <v>Not Declared</v>
      </c>
      <c r="E191" s="505" t="str">
        <v>Banbury Harriers AC</v>
      </c>
      <c r="F191" s="502"/>
      <c r="G191" s="506">
        <v>3</v>
      </c>
      <c r="H191" s="503" t="str">
        <v>NN</v>
      </c>
      <c r="I191" s="504" t="str">
        <v>Not Declared</v>
      </c>
      <c r="J191" s="505" t="str">
        <v>Banbury Harriers AC</v>
      </c>
      <c r="K191" s="507"/>
    </row>
    <row r="192" spans="1:11" s="519" customFormat="1" ht="29.25" customHeight="1">
      <c r="A192" s="520"/>
      <c r="B192" s="506">
        <v>4</v>
      </c>
      <c r="C192" s="503" t="str">
        <v>H</v>
      </c>
      <c r="D192" s="504" t="str">
        <v>Not Declared</v>
      </c>
      <c r="E192" s="505" t="str">
        <v>White Horse Harriers</v>
      </c>
      <c r="F192" s="502"/>
      <c r="G192" s="506">
        <v>4</v>
      </c>
      <c r="H192" s="503" t="str">
        <v>HH</v>
      </c>
      <c r="I192" s="504" t="str">
        <v>Not Declared</v>
      </c>
      <c r="J192" s="505" t="str">
        <v>White Horse Harriers</v>
      </c>
      <c r="K192" s="507"/>
    </row>
    <row r="193" spans="1:11" s="519" customFormat="1" ht="29.25" customHeight="1">
      <c r="A193" s="520"/>
      <c r="B193" s="506">
        <v>5</v>
      </c>
      <c r="C193" s="503" t="str">
        <v>R</v>
      </c>
      <c r="D193" s="504" t="str">
        <v>Not Declared</v>
      </c>
      <c r="E193" s="505" t="str">
        <v>Radley AC</v>
      </c>
      <c r="F193" s="502"/>
      <c r="G193" s="506">
        <v>5</v>
      </c>
      <c r="H193" s="503" t="str">
        <v>RR</v>
      </c>
      <c r="I193" s="504" t="str">
        <v>Not Declared</v>
      </c>
      <c r="J193" s="505" t="str">
        <v>Radley AC</v>
      </c>
      <c r="K193" s="507"/>
    </row>
    <row r="194" spans="1:11" s="519" customFormat="1" ht="29.25" customHeight="1">
      <c r="A194" s="520"/>
      <c r="B194" s="506">
        <v>6</v>
      </c>
      <c r="C194" s="503" t="str">
        <v>B</v>
      </c>
      <c r="D194" s="504" t="str">
        <v>Not Declared</v>
      </c>
      <c r="E194" s="505" t="str">
        <v>Bicester AC</v>
      </c>
      <c r="F194" s="502"/>
      <c r="G194" s="506">
        <v>6</v>
      </c>
      <c r="H194" s="503" t="str">
        <v>BB</v>
      </c>
      <c r="I194" s="504" t="str">
        <v>Not Declared</v>
      </c>
      <c r="J194" s="505" t="str">
        <v>Bicester AC</v>
      </c>
      <c r="K194" s="507"/>
    </row>
    <row r="195" spans="1:11" s="519" customFormat="1" ht="29.25" customHeight="1">
      <c r="A195" s="520"/>
      <c r="B195" s="506">
        <v>7</v>
      </c>
      <c r="C195" s="503" t="str">
        <v>O</v>
      </c>
      <c r="D195" s="504" t="str">
        <v>Not Declared</v>
      </c>
      <c r="E195" s="505" t="str">
        <v>Oxford City AC</v>
      </c>
      <c r="F195" s="502"/>
      <c r="G195" s="506">
        <v>7</v>
      </c>
      <c r="H195" s="503" t="str">
        <v>OO</v>
      </c>
      <c r="I195" s="504" t="str">
        <v>Not Declared</v>
      </c>
      <c r="J195" s="505" t="str">
        <v>Oxford City AC</v>
      </c>
      <c r="K195" s="507"/>
    </row>
    <row r="196" spans="1:11" s="519" customFormat="1" ht="29.25" customHeight="1">
      <c r="A196" s="520"/>
      <c r="B196" s="510">
        <v>8</v>
      </c>
      <c r="C196" s="196" t="str">
        <v>W</v>
      </c>
      <c r="D196" s="508" t="str">
        <v>Not Declared</v>
      </c>
      <c r="E196" s="509" t="str">
        <v>Witney Road Runners</v>
      </c>
      <c r="F196" s="502"/>
      <c r="G196" s="510">
        <v>8</v>
      </c>
      <c r="H196" s="196" t="str">
        <v>WW</v>
      </c>
      <c r="I196" s="508" t="str">
        <v>Not Declared</v>
      </c>
      <c r="J196" s="509" t="str">
        <v>Witney Road Runners</v>
      </c>
      <c r="K196" s="507"/>
    </row>
    <row r="197" spans="1:11" s="519" customFormat="1" ht="29.25" customHeight="1">
      <c r="A197" s="520"/>
      <c r="B197" s="503"/>
      <c r="C197" s="503"/>
      <c r="D197" s="503"/>
      <c r="E197" s="503"/>
      <c r="F197" s="502"/>
      <c r="G197" s="502"/>
      <c r="H197" s="502"/>
      <c r="I197" s="502"/>
      <c r="J197" s="502"/>
      <c r="K197" s="511"/>
    </row>
    <row r="198" spans="1:11" s="519" customFormat="1" ht="29.25" customHeight="1">
      <c r="A198" s="520"/>
      <c r="B198" s="1024" t="s">
        <v>376</v>
      </c>
      <c r="C198" s="1025"/>
      <c r="D198" s="1025"/>
      <c r="E198" s="1026"/>
      <c r="F198" s="502"/>
      <c r="G198" s="1024" t="s">
        <v>377</v>
      </c>
      <c r="H198" s="1025"/>
      <c r="I198" s="1025"/>
      <c r="J198" s="1026"/>
      <c r="K198" s="521"/>
    </row>
    <row r="199" spans="1:11" s="519" customFormat="1" ht="29.25" customHeight="1">
      <c r="A199" s="520"/>
      <c r="B199" s="506">
        <v>1</v>
      </c>
      <c r="C199" s="502" t="str" cm="1">
        <f t="array" ref="C199:E199">_xlfn.LET(_xlpm.error, _xlfn.HSTACK("","No athletes",""),_xlpm.result, IFERROR(_xlfn.TAKE(_xlfn.DROP(_xlfn.LET(_xlpm.a,_xlfn.CHOOSECOLS(DataCalcs!AY100:BB137,1,3,4),_xlfn._xlws.FILTER(_xlpm.a,_xlfn.CHOOSECOLS(_xlpm.a,2)&lt;&gt;"Not Declared","")),0),8),_xlpm.error), IF(_xlpm.result=_xlfn.HSTACK("","",""), _xlpm.error, _xlpm.result))</f>
        <v/>
      </c>
      <c r="D199" s="512" t="str">
        <v>No athletes</v>
      </c>
      <c r="E199" s="513" t="str">
        <v/>
      </c>
      <c r="F199" s="502"/>
      <c r="G199" s="506">
        <v>1</v>
      </c>
      <c r="H199" s="502" t="str" cm="1">
        <f t="array" ref="H199:J199">_xlfn.LET(_xlpm.error, _xlfn.HSTACK("","No athletes",""),_xlpm.result, IFERROR(_xlfn.TAKE(_xlfn.DROP(_xlfn.LET(_xlpm.a,_xlfn.CHOOSECOLS(DataCalcs!AY100:BB137,1,3,4),_xlfn._xlws.FILTER(_xlpm.a,_xlfn.CHOOSECOLS(_xlpm.a,2)&lt;&gt;"Not Declared","")),8),8),_xlpm.error), IF(_xlpm.result=_xlfn.HSTACK("","",""), _xlpm.error, _xlpm.result))</f>
        <v/>
      </c>
      <c r="I199" s="512" t="str">
        <v>No athletes</v>
      </c>
      <c r="J199" s="513" t="str">
        <v/>
      </c>
      <c r="K199" s="514"/>
    </row>
    <row r="200" spans="1:11" s="519" customFormat="1" ht="29.25" customHeight="1">
      <c r="A200" s="520"/>
      <c r="B200" s="506">
        <v>2</v>
      </c>
      <c r="C200" s="502"/>
      <c r="D200" s="512"/>
      <c r="E200" s="513"/>
      <c r="F200" s="502"/>
      <c r="G200" s="506">
        <v>2</v>
      </c>
      <c r="H200" s="503"/>
      <c r="I200" s="504"/>
      <c r="J200" s="513"/>
      <c r="K200" s="514"/>
    </row>
    <row r="201" spans="1:11" s="519" customFormat="1" ht="29.25" customHeight="1">
      <c r="A201" s="520"/>
      <c r="B201" s="506">
        <v>3</v>
      </c>
      <c r="C201" s="502"/>
      <c r="D201" s="512"/>
      <c r="E201" s="513"/>
      <c r="F201" s="502"/>
      <c r="G201" s="506">
        <v>3</v>
      </c>
      <c r="H201" s="503"/>
      <c r="I201" s="504"/>
      <c r="J201" s="513"/>
      <c r="K201" s="514"/>
    </row>
    <row r="202" spans="1:11" s="519" customFormat="1" ht="29.25" customHeight="1">
      <c r="A202" s="520"/>
      <c r="B202" s="506">
        <v>4</v>
      </c>
      <c r="C202" s="502"/>
      <c r="D202" s="512"/>
      <c r="E202" s="513"/>
      <c r="F202" s="502"/>
      <c r="G202" s="506">
        <v>4</v>
      </c>
      <c r="H202" s="503"/>
      <c r="I202" s="504"/>
      <c r="J202" s="513"/>
      <c r="K202" s="514"/>
    </row>
    <row r="203" spans="1:11" s="519" customFormat="1" ht="29.25" customHeight="1">
      <c r="A203" s="520"/>
      <c r="B203" s="506">
        <v>5</v>
      </c>
      <c r="C203" s="502"/>
      <c r="D203" s="512"/>
      <c r="E203" s="513"/>
      <c r="F203" s="502"/>
      <c r="G203" s="506">
        <v>5</v>
      </c>
      <c r="H203" s="503"/>
      <c r="I203" s="504"/>
      <c r="J203" s="513"/>
      <c r="K203" s="514"/>
    </row>
    <row r="204" spans="1:11" s="519" customFormat="1" ht="29.25" customHeight="1">
      <c r="A204" s="520"/>
      <c r="B204" s="506">
        <v>6</v>
      </c>
      <c r="C204" s="502"/>
      <c r="D204" s="512"/>
      <c r="E204" s="513"/>
      <c r="F204" s="502"/>
      <c r="G204" s="506">
        <v>6</v>
      </c>
      <c r="H204" s="503"/>
      <c r="I204" s="504"/>
      <c r="J204" s="513"/>
      <c r="K204" s="514"/>
    </row>
    <row r="205" spans="1:11" s="519" customFormat="1" ht="29.25" customHeight="1">
      <c r="A205" s="520"/>
      <c r="B205" s="506">
        <v>7</v>
      </c>
      <c r="C205" s="502"/>
      <c r="D205" s="512"/>
      <c r="E205" s="513"/>
      <c r="F205" s="502"/>
      <c r="G205" s="506">
        <v>7</v>
      </c>
      <c r="H205" s="503"/>
      <c r="I205" s="504"/>
      <c r="J205" s="513"/>
      <c r="K205" s="514"/>
    </row>
    <row r="206" spans="1:11" s="519" customFormat="1" ht="29.25" customHeight="1">
      <c r="A206" s="520"/>
      <c r="B206" s="510">
        <v>8</v>
      </c>
      <c r="C206" s="515"/>
      <c r="D206" s="516"/>
      <c r="E206" s="517"/>
      <c r="F206" s="502"/>
      <c r="G206" s="510">
        <v>8</v>
      </c>
      <c r="H206" s="196"/>
      <c r="I206" s="508"/>
      <c r="J206" s="517"/>
      <c r="K206" s="514"/>
    </row>
    <row r="207" spans="1:11" s="519" customFormat="1" ht="29.25" customHeight="1">
      <c r="A207" s="520"/>
      <c r="B207" s="503"/>
      <c r="C207" s="503"/>
      <c r="D207" s="503"/>
      <c r="E207" s="503"/>
      <c r="F207" s="502"/>
      <c r="G207" s="502"/>
      <c r="H207" s="502"/>
      <c r="I207" s="502"/>
      <c r="J207" s="502"/>
      <c r="K207" s="511"/>
    </row>
    <row r="208" spans="1:11" s="519" customFormat="1" ht="29.25" customHeight="1">
      <c r="A208" s="520"/>
      <c r="B208" s="1024" t="s">
        <v>378</v>
      </c>
      <c r="C208" s="1025"/>
      <c r="D208" s="1025"/>
      <c r="E208" s="1026"/>
      <c r="F208" s="502"/>
      <c r="G208" s="1032" t="s">
        <v>379</v>
      </c>
      <c r="H208" s="1033"/>
      <c r="I208" s="1033"/>
      <c r="J208" s="1034"/>
      <c r="K208" s="521"/>
    </row>
    <row r="209" spans="1:11" s="519" customFormat="1" ht="29.25" customHeight="1">
      <c r="A209" s="520"/>
      <c r="B209" s="506">
        <v>1</v>
      </c>
      <c r="C209" s="502" t="str" cm="1">
        <f t="array" ref="C209:E209">_xlfn.LET(_xlpm.error, _xlfn.HSTACK("","No athletes",""),_xlpm.result, IFERROR(_xlfn.TAKE(_xlfn.DROP(_xlfn.LET(_xlpm.a,_xlfn.CHOOSECOLS(DataCalcs!AY100:BB137,1,3,4),_xlfn._xlws.FILTER(_xlpm.a,_xlfn.CHOOSECOLS(_xlpm.a,2)&lt;&gt;"Not Declared","")),16),8),_xlpm.error), IF(_xlpm.result=_xlfn.HSTACK("","",""), _xlpm.error, _xlpm.result))</f>
        <v/>
      </c>
      <c r="D209" s="512" t="str">
        <v>No athletes</v>
      </c>
      <c r="E209" s="513" t="str">
        <v/>
      </c>
      <c r="F209" s="502"/>
      <c r="G209" s="506">
        <v>1</v>
      </c>
      <c r="H209" s="502" t="str" cm="1">
        <f t="array" ref="H209:J209">_xlfn.LET(_xlpm.error, _xlfn.HSTACK("","No athletes",""),_xlpm.result, IFERROR(_xlfn.TAKE(_xlfn.DROP(_xlfn.LET(_xlpm.a,_xlfn.CHOOSECOLS(DataCalcs!AY100:BB137,1,3,4),_xlfn._xlws.FILTER(_xlpm.a,_xlfn.CHOOSECOLS(_xlpm.a,2)&lt;&gt;"Not Declared","")),24),8),_xlpm.error), IF(_xlpm.result=_xlfn.HSTACK("","",""), _xlpm.error, _xlpm.result))</f>
        <v/>
      </c>
      <c r="I209" s="512" t="str">
        <v>No athletes</v>
      </c>
      <c r="J209" s="513" t="str">
        <v/>
      </c>
      <c r="K209" s="514"/>
    </row>
    <row r="210" spans="1:11" s="519" customFormat="1" ht="29.25" customHeight="1">
      <c r="A210" s="520"/>
      <c r="B210" s="506">
        <v>2</v>
      </c>
      <c r="C210" s="502"/>
      <c r="D210" s="512"/>
      <c r="E210" s="513"/>
      <c r="F210" s="502"/>
      <c r="G210" s="506">
        <v>2</v>
      </c>
      <c r="H210" s="503"/>
      <c r="I210" s="504"/>
      <c r="J210" s="513"/>
      <c r="K210" s="514"/>
    </row>
    <row r="211" spans="1:11" s="519" customFormat="1" ht="29.25" customHeight="1">
      <c r="A211" s="520"/>
      <c r="B211" s="506">
        <v>3</v>
      </c>
      <c r="C211" s="502"/>
      <c r="D211" s="512"/>
      <c r="E211" s="513"/>
      <c r="F211" s="502"/>
      <c r="G211" s="506">
        <v>3</v>
      </c>
      <c r="H211" s="503"/>
      <c r="I211" s="504"/>
      <c r="J211" s="513"/>
      <c r="K211" s="514"/>
    </row>
    <row r="212" spans="1:11" s="519" customFormat="1" ht="29.25" customHeight="1">
      <c r="A212" s="520"/>
      <c r="B212" s="506">
        <v>4</v>
      </c>
      <c r="C212" s="502"/>
      <c r="D212" s="512"/>
      <c r="E212" s="513"/>
      <c r="F212" s="502"/>
      <c r="G212" s="506">
        <v>4</v>
      </c>
      <c r="H212" s="503"/>
      <c r="I212" s="504"/>
      <c r="J212" s="513"/>
      <c r="K212" s="514"/>
    </row>
    <row r="213" spans="1:11" s="519" customFormat="1" ht="29.25" customHeight="1">
      <c r="A213" s="520"/>
      <c r="B213" s="506">
        <v>5</v>
      </c>
      <c r="C213" s="502"/>
      <c r="D213" s="512"/>
      <c r="E213" s="513"/>
      <c r="F213" s="502"/>
      <c r="G213" s="506">
        <v>5</v>
      </c>
      <c r="H213" s="503"/>
      <c r="I213" s="504"/>
      <c r="J213" s="513"/>
      <c r="K213" s="514"/>
    </row>
    <row r="214" spans="1:11" s="519" customFormat="1" ht="29.25" customHeight="1">
      <c r="A214" s="520"/>
      <c r="B214" s="506">
        <v>6</v>
      </c>
      <c r="C214" s="502"/>
      <c r="D214" s="512"/>
      <c r="E214" s="513"/>
      <c r="F214" s="502"/>
      <c r="G214" s="506">
        <v>6</v>
      </c>
      <c r="H214" s="503"/>
      <c r="I214" s="504"/>
      <c r="J214" s="513"/>
      <c r="K214" s="514"/>
    </row>
    <row r="215" spans="1:11" s="519" customFormat="1" ht="29.25" customHeight="1">
      <c r="A215" s="520"/>
      <c r="B215" s="506">
        <v>7</v>
      </c>
      <c r="C215" s="502"/>
      <c r="D215" s="512"/>
      <c r="E215" s="513"/>
      <c r="F215" s="502"/>
      <c r="G215" s="506">
        <v>7</v>
      </c>
      <c r="H215" s="503"/>
      <c r="I215" s="504"/>
      <c r="J215" s="513"/>
      <c r="K215" s="514"/>
    </row>
    <row r="216" spans="1:11" s="519" customFormat="1" ht="29.25" customHeight="1">
      <c r="A216" s="520"/>
      <c r="B216" s="510">
        <v>8</v>
      </c>
      <c r="C216" s="515"/>
      <c r="D216" s="516"/>
      <c r="E216" s="517"/>
      <c r="F216" s="502"/>
      <c r="G216" s="510">
        <v>8</v>
      </c>
      <c r="H216" s="196"/>
      <c r="I216" s="508"/>
      <c r="J216" s="517"/>
      <c r="K216" s="514"/>
    </row>
    <row r="217" spans="1:11" s="519" customFormat="1" ht="29.25" customHeight="1">
      <c r="A217" s="520"/>
      <c r="B217" s="1022" t="str" cm="1">
        <f t="array" ref="B217">IFERROR(_xlfn.LET(_xlpm.a,_xlfn.CHOOSECOLS(DataCalcs!AY100:BB137,1,3,4), _xlpm.filtered,_xlfn.DROP(_xlfn._xlws.FILTER(_xlpm.a,INDEX(_xlpm.a,,2)&lt;&gt;"Not Declared"),32),
_xlpm.rowStrings,_xlfn.BYROW(_xlpm.filtered,_xlfn.LAMBDA(_xlpm.r,_xlfn.TEXTJOIN(" - ",,_xlpm.r))),ROWS(_xlpm.filtered)&amp;" Remaining athletes: "&amp; _xlfn.TEXTJOIN(", ",,_xlpm.rowStrings)),"")</f>
        <v/>
      </c>
      <c r="C217" s="1022"/>
      <c r="D217" s="1022"/>
      <c r="E217" s="1022"/>
      <c r="F217" s="1022"/>
      <c r="G217" s="1022"/>
      <c r="H217" s="1022"/>
      <c r="I217" s="1022"/>
      <c r="J217" s="1022"/>
      <c r="K217" s="511"/>
    </row>
    <row r="218" spans="1:11" s="519" customFormat="1" ht="29.25" customHeight="1" thickBot="1">
      <c r="A218" s="522"/>
      <c r="B218" s="1023"/>
      <c r="C218" s="1023"/>
      <c r="D218" s="1023"/>
      <c r="E218" s="1023"/>
      <c r="F218" s="1023"/>
      <c r="G218" s="1023"/>
      <c r="H218" s="1023"/>
      <c r="I218" s="1023"/>
      <c r="J218" s="1023"/>
      <c r="K218" s="518"/>
    </row>
    <row r="219" spans="1:11" s="519" customFormat="1" ht="29.25" customHeight="1">
      <c r="B219" s="725"/>
      <c r="C219" s="725"/>
      <c r="D219" s="725"/>
      <c r="E219" s="725"/>
      <c r="F219" s="725"/>
      <c r="G219" s="725"/>
      <c r="H219" s="725"/>
      <c r="I219" s="725"/>
      <c r="J219" s="725"/>
      <c r="K219" s="502"/>
    </row>
    <row r="220" spans="1:11" s="519" customFormat="1" ht="29.25" customHeight="1">
      <c r="B220" s="725"/>
      <c r="C220" s="725"/>
      <c r="D220" s="725"/>
      <c r="E220" s="725"/>
      <c r="F220" s="725"/>
      <c r="G220" s="725"/>
      <c r="H220" s="725"/>
      <c r="I220" s="725"/>
      <c r="J220" s="725"/>
      <c r="K220" s="502"/>
    </row>
    <row r="221" spans="1:11" s="519" customFormat="1" ht="29.25" customHeight="1">
      <c r="B221" s="725"/>
      <c r="C221" s="725"/>
      <c r="D221" s="725"/>
      <c r="E221" s="725"/>
      <c r="F221" s="725"/>
      <c r="G221" s="725"/>
      <c r="H221" s="725"/>
      <c r="I221" s="725"/>
      <c r="J221" s="725"/>
      <c r="K221" s="502"/>
    </row>
    <row r="222" spans="1:11" ht="29.25" customHeight="1">
      <c r="A222" s="498"/>
      <c r="D222" s="498"/>
      <c r="E222" s="498"/>
      <c r="H222" s="71"/>
      <c r="I222" s="71"/>
      <c r="J222" s="70"/>
      <c r="K222" s="63"/>
    </row>
    <row r="223" spans="1:11" ht="51" customHeight="1">
      <c r="A223" s="1027" t="str">
        <f>'Lane Draw - Full (am)'!$A$815</f>
        <v>Oxfordshire Track and Field League 2026</v>
      </c>
      <c r="B223" s="1027"/>
      <c r="C223" s="1027"/>
      <c r="D223" s="1027"/>
      <c r="E223" s="1027"/>
      <c r="F223" s="1027"/>
      <c r="G223" s="1027"/>
      <c r="H223" s="1027"/>
      <c r="I223" s="1027"/>
      <c r="J223" s="1027"/>
      <c r="K223" s="1027"/>
    </row>
    <row r="224" spans="1:11" ht="34" customHeight="1">
      <c r="A224" s="1028" t="str">
        <f>'Lane Draw - Full (am)'!$A$2</f>
        <v>Date: 06 September 2026         Venue: Tilsley</v>
      </c>
      <c r="B224" s="1028"/>
      <c r="C224" s="1028"/>
      <c r="D224" s="1028"/>
      <c r="E224" s="1028"/>
      <c r="F224" s="1028"/>
      <c r="G224" s="1028"/>
      <c r="H224" s="1028"/>
      <c r="I224" s="1028"/>
      <c r="J224" s="1028"/>
      <c r="K224" s="1028"/>
    </row>
    <row r="225" spans="1:11" ht="34" customHeight="1" thickBot="1">
      <c r="A225" s="721"/>
      <c r="B225" s="721"/>
      <c r="C225" s="721"/>
      <c r="D225" s="721"/>
      <c r="E225" s="721"/>
      <c r="F225" s="721"/>
      <c r="G225" s="721"/>
      <c r="H225" s="721"/>
      <c r="I225" s="721"/>
      <c r="J225" s="721"/>
      <c r="K225" s="721"/>
    </row>
    <row r="226" spans="1:11" ht="40" customHeight="1" thickBot="1">
      <c r="A226" s="1029" t="s">
        <v>385</v>
      </c>
      <c r="B226" s="1030"/>
      <c r="C226" s="1030"/>
      <c r="D226" s="1030"/>
      <c r="E226" s="1030"/>
      <c r="F226" s="1030"/>
      <c r="G226" s="1030"/>
      <c r="H226" s="1030"/>
      <c r="I226" s="1030"/>
      <c r="J226" s="1030"/>
      <c r="K226" s="1031"/>
    </row>
    <row r="227" spans="1:11" s="519" customFormat="1" ht="29.25" customHeight="1">
      <c r="A227" s="500"/>
      <c r="B227" s="501"/>
      <c r="C227" s="501"/>
      <c r="D227" s="501"/>
      <c r="E227" s="501"/>
      <c r="F227" s="501"/>
      <c r="G227" s="501"/>
      <c r="H227" s="501"/>
      <c r="I227" s="501"/>
      <c r="J227" s="501"/>
      <c r="K227" s="511"/>
    </row>
    <row r="228" spans="1:11" s="519" customFormat="1" ht="29.25" customHeight="1">
      <c r="A228" s="520"/>
      <c r="B228" s="1036"/>
      <c r="C228" s="1036"/>
      <c r="D228" s="1036"/>
      <c r="E228" s="1036"/>
      <c r="F228" s="502"/>
      <c r="G228" s="1036"/>
      <c r="H228" s="1036"/>
      <c r="I228" s="1036"/>
      <c r="J228" s="1036"/>
      <c r="K228" s="521"/>
    </row>
    <row r="229" spans="1:11" s="519" customFormat="1" ht="29.25" customHeight="1">
      <c r="A229" s="520"/>
      <c r="B229" s="503"/>
      <c r="C229" s="503"/>
      <c r="D229" s="504"/>
      <c r="E229" s="504"/>
      <c r="F229" s="502"/>
      <c r="G229" s="503"/>
      <c r="H229" s="503"/>
      <c r="I229" s="504"/>
      <c r="J229" s="504"/>
      <c r="K229" s="507"/>
    </row>
    <row r="230" spans="1:11" s="519" customFormat="1" ht="29.25" customHeight="1">
      <c r="A230" s="520"/>
      <c r="B230" s="503"/>
      <c r="C230" s="503"/>
      <c r="D230" s="504"/>
      <c r="E230" s="504"/>
      <c r="F230" s="502"/>
      <c r="G230" s="503"/>
      <c r="H230" s="503"/>
      <c r="I230" s="504"/>
      <c r="J230" s="504"/>
      <c r="K230" s="507"/>
    </row>
    <row r="231" spans="1:11" s="519" customFormat="1" ht="29.25" customHeight="1">
      <c r="A231" s="520"/>
      <c r="B231" s="503"/>
      <c r="C231" s="503"/>
      <c r="D231" s="504"/>
      <c r="E231" s="504"/>
      <c r="F231" s="502"/>
      <c r="G231" s="503"/>
      <c r="H231" s="503"/>
      <c r="I231" s="504"/>
      <c r="J231" s="504"/>
      <c r="K231" s="507"/>
    </row>
    <row r="232" spans="1:11" s="519" customFormat="1" ht="29.25" customHeight="1">
      <c r="A232" s="520"/>
      <c r="B232" s="503"/>
      <c r="C232" s="503"/>
      <c r="D232" s="504"/>
      <c r="E232" s="504"/>
      <c r="F232" s="502"/>
      <c r="G232" s="503"/>
      <c r="H232" s="503"/>
      <c r="I232" s="504"/>
      <c r="J232" s="504"/>
      <c r="K232" s="507"/>
    </row>
    <row r="233" spans="1:11" s="519" customFormat="1" ht="29.25" customHeight="1">
      <c r="A233" s="520"/>
      <c r="B233" s="503"/>
      <c r="C233" s="503"/>
      <c r="D233" s="504"/>
      <c r="E233" s="504"/>
      <c r="F233" s="502"/>
      <c r="G233" s="503"/>
      <c r="H233" s="503"/>
      <c r="I233" s="504"/>
      <c r="J233" s="504"/>
      <c r="K233" s="507"/>
    </row>
    <row r="234" spans="1:11" s="519" customFormat="1" ht="29.25" customHeight="1">
      <c r="A234" s="520"/>
      <c r="B234" s="503"/>
      <c r="C234" s="503"/>
      <c r="D234" s="504"/>
      <c r="E234" s="504"/>
      <c r="F234" s="502"/>
      <c r="G234" s="503"/>
      <c r="H234" s="503"/>
      <c r="I234" s="504"/>
      <c r="J234" s="504"/>
      <c r="K234" s="507"/>
    </row>
    <row r="235" spans="1:11" s="519" customFormat="1" ht="29.25" customHeight="1">
      <c r="A235" s="520"/>
      <c r="B235" s="503"/>
      <c r="C235" s="503"/>
      <c r="D235" s="504"/>
      <c r="E235" s="504"/>
      <c r="F235" s="502"/>
      <c r="G235" s="503"/>
      <c r="H235" s="503"/>
      <c r="I235" s="504"/>
      <c r="J235" s="504"/>
      <c r="K235" s="507"/>
    </row>
    <row r="236" spans="1:11" s="519" customFormat="1" ht="29.25" customHeight="1">
      <c r="A236" s="520"/>
      <c r="B236" s="503"/>
      <c r="C236" s="503"/>
      <c r="D236" s="504"/>
      <c r="E236" s="504"/>
      <c r="F236" s="502"/>
      <c r="G236" s="503"/>
      <c r="H236" s="503"/>
      <c r="I236" s="504"/>
      <c r="J236" s="504"/>
      <c r="K236" s="507"/>
    </row>
    <row r="237" spans="1:11" s="519" customFormat="1" ht="29.25" customHeight="1">
      <c r="A237" s="520"/>
      <c r="B237" s="503"/>
      <c r="C237" s="503"/>
      <c r="D237" s="503"/>
      <c r="E237" s="503"/>
      <c r="F237" s="502"/>
      <c r="G237" s="502"/>
      <c r="H237" s="502"/>
      <c r="I237" s="502"/>
      <c r="J237" s="502"/>
      <c r="K237" s="511"/>
    </row>
    <row r="238" spans="1:11" s="519" customFormat="1" ht="29.25" customHeight="1">
      <c r="A238" s="520"/>
      <c r="B238" s="1036"/>
      <c r="C238" s="1036"/>
      <c r="D238" s="1036"/>
      <c r="E238" s="1036"/>
      <c r="F238" s="502"/>
      <c r="G238" s="1036"/>
      <c r="H238" s="1036"/>
      <c r="I238" s="1036"/>
      <c r="J238" s="1036"/>
      <c r="K238" s="521"/>
    </row>
    <row r="239" spans="1:11" s="519" customFormat="1" ht="29.25" customHeight="1">
      <c r="A239" s="520"/>
      <c r="B239" s="503"/>
      <c r="C239" s="523"/>
      <c r="D239" s="512"/>
      <c r="E239" s="512"/>
      <c r="F239" s="502"/>
      <c r="G239" s="503"/>
      <c r="H239" s="502"/>
      <c r="I239" s="512"/>
      <c r="J239" s="512"/>
      <c r="K239" s="514"/>
    </row>
    <row r="240" spans="1:11" s="519" customFormat="1" ht="29.25" customHeight="1">
      <c r="A240" s="520"/>
      <c r="B240" s="503"/>
      <c r="C240" s="502"/>
      <c r="D240" s="512"/>
      <c r="E240" s="512"/>
      <c r="F240" s="502"/>
      <c r="G240" s="503"/>
      <c r="H240" s="503"/>
      <c r="I240" s="504"/>
      <c r="J240" s="512"/>
      <c r="K240" s="514"/>
    </row>
    <row r="241" spans="1:11" s="519" customFormat="1" ht="29.25" customHeight="1">
      <c r="A241" s="520"/>
      <c r="B241" s="503"/>
      <c r="C241" s="502"/>
      <c r="D241" s="512"/>
      <c r="E241" s="512"/>
      <c r="F241" s="502"/>
      <c r="G241" s="503"/>
      <c r="H241" s="503"/>
      <c r="I241" s="504"/>
      <c r="J241" s="512"/>
      <c r="K241" s="514"/>
    </row>
    <row r="242" spans="1:11" s="519" customFormat="1" ht="29.25" customHeight="1">
      <c r="A242" s="520"/>
      <c r="B242" s="503"/>
      <c r="C242" s="502"/>
      <c r="D242" s="512"/>
      <c r="E242" s="512"/>
      <c r="F242" s="502"/>
      <c r="G242" s="503"/>
      <c r="H242" s="503"/>
      <c r="I242" s="504"/>
      <c r="J242" s="512"/>
      <c r="K242" s="514"/>
    </row>
    <row r="243" spans="1:11" s="519" customFormat="1" ht="29.25" customHeight="1">
      <c r="A243" s="520"/>
      <c r="B243" s="503"/>
      <c r="C243" s="502"/>
      <c r="D243" s="512"/>
      <c r="E243" s="512"/>
      <c r="F243" s="502"/>
      <c r="G243" s="503"/>
      <c r="H243" s="503"/>
      <c r="I243" s="504"/>
      <c r="J243" s="512"/>
      <c r="K243" s="514"/>
    </row>
    <row r="244" spans="1:11" s="519" customFormat="1" ht="29.25" customHeight="1">
      <c r="A244" s="520"/>
      <c r="B244" s="503"/>
      <c r="C244" s="502"/>
      <c r="D244" s="512"/>
      <c r="E244" s="512"/>
      <c r="F244" s="502"/>
      <c r="G244" s="503"/>
      <c r="H244" s="503"/>
      <c r="I244" s="504"/>
      <c r="J244" s="512"/>
      <c r="K244" s="514"/>
    </row>
    <row r="245" spans="1:11" s="519" customFormat="1" ht="29.25" customHeight="1">
      <c r="A245" s="520"/>
      <c r="B245" s="503"/>
      <c r="C245" s="502"/>
      <c r="D245" s="512"/>
      <c r="E245" s="512"/>
      <c r="F245" s="502"/>
      <c r="G245" s="503"/>
      <c r="H245" s="503"/>
      <c r="I245" s="504"/>
      <c r="J245" s="512"/>
      <c r="K245" s="514"/>
    </row>
    <row r="246" spans="1:11" s="519" customFormat="1" ht="29.25" customHeight="1">
      <c r="A246" s="520"/>
      <c r="B246" s="503"/>
      <c r="C246" s="502"/>
      <c r="D246" s="512"/>
      <c r="E246" s="512"/>
      <c r="F246" s="502"/>
      <c r="G246" s="503"/>
      <c r="H246" s="503"/>
      <c r="I246" s="504"/>
      <c r="J246" s="512"/>
      <c r="K246" s="514"/>
    </row>
    <row r="247" spans="1:11" s="519" customFormat="1" ht="29.25" customHeight="1">
      <c r="A247" s="520"/>
      <c r="B247" s="503"/>
      <c r="C247" s="503"/>
      <c r="D247" s="503"/>
      <c r="E247" s="503"/>
      <c r="F247" s="502"/>
      <c r="G247" s="502"/>
      <c r="H247" s="502"/>
      <c r="I247" s="502"/>
      <c r="J247" s="502"/>
      <c r="K247" s="511"/>
    </row>
    <row r="248" spans="1:11" s="519" customFormat="1" ht="29.25" customHeight="1">
      <c r="A248" s="520"/>
      <c r="B248" s="1036"/>
      <c r="C248" s="1036"/>
      <c r="D248" s="1036"/>
      <c r="E248" s="1036"/>
      <c r="F248" s="502"/>
      <c r="G248" s="1035"/>
      <c r="H248" s="1035"/>
      <c r="I248" s="1035"/>
      <c r="J248" s="1035"/>
      <c r="K248" s="521"/>
    </row>
    <row r="249" spans="1:11" s="519" customFormat="1" ht="29.25" customHeight="1">
      <c r="A249" s="520"/>
      <c r="B249" s="503"/>
      <c r="C249" s="502"/>
      <c r="D249" s="512"/>
      <c r="E249" s="512"/>
      <c r="F249" s="502"/>
      <c r="G249" s="503"/>
      <c r="H249" s="502"/>
      <c r="I249" s="512"/>
      <c r="J249" s="512"/>
      <c r="K249" s="514"/>
    </row>
    <row r="250" spans="1:11" s="519" customFormat="1" ht="29.25" customHeight="1">
      <c r="A250" s="520"/>
      <c r="B250" s="503"/>
      <c r="C250" s="502"/>
      <c r="D250" s="512"/>
      <c r="E250" s="512"/>
      <c r="F250" s="502"/>
      <c r="G250" s="503"/>
      <c r="H250" s="503"/>
      <c r="I250" s="504"/>
      <c r="J250" s="512"/>
      <c r="K250" s="514"/>
    </row>
    <row r="251" spans="1:11" s="519" customFormat="1" ht="29.25" customHeight="1">
      <c r="A251" s="520"/>
      <c r="B251" s="503"/>
      <c r="C251" s="502"/>
      <c r="D251" s="512"/>
      <c r="E251" s="512"/>
      <c r="F251" s="502"/>
      <c r="G251" s="503"/>
      <c r="H251" s="503"/>
      <c r="I251" s="504"/>
      <c r="J251" s="512"/>
      <c r="K251" s="514"/>
    </row>
    <row r="252" spans="1:11" s="519" customFormat="1" ht="29.25" customHeight="1">
      <c r="A252" s="520"/>
      <c r="B252" s="503"/>
      <c r="C252" s="502"/>
      <c r="D252" s="512"/>
      <c r="E252" s="512"/>
      <c r="F252" s="502"/>
      <c r="G252" s="503"/>
      <c r="H252" s="503"/>
      <c r="I252" s="504"/>
      <c r="J252" s="512"/>
      <c r="K252" s="514"/>
    </row>
    <row r="253" spans="1:11" s="519" customFormat="1" ht="29.25" customHeight="1">
      <c r="A253" s="520"/>
      <c r="B253" s="503"/>
      <c r="C253" s="502"/>
      <c r="D253" s="512"/>
      <c r="E253" s="512"/>
      <c r="F253" s="502"/>
      <c r="G253" s="503"/>
      <c r="H253" s="503"/>
      <c r="I253" s="504"/>
      <c r="J253" s="512"/>
      <c r="K253" s="514"/>
    </row>
    <row r="254" spans="1:11" s="519" customFormat="1" ht="29.25" customHeight="1">
      <c r="A254" s="520"/>
      <c r="B254" s="503"/>
      <c r="C254" s="502"/>
      <c r="D254" s="512"/>
      <c r="E254" s="512"/>
      <c r="F254" s="502"/>
      <c r="G254" s="503"/>
      <c r="H254" s="503"/>
      <c r="I254" s="504"/>
      <c r="J254" s="512"/>
      <c r="K254" s="514"/>
    </row>
    <row r="255" spans="1:11" s="519" customFormat="1" ht="29.25" customHeight="1">
      <c r="A255" s="520"/>
      <c r="B255" s="503"/>
      <c r="C255" s="502"/>
      <c r="D255" s="512"/>
      <c r="E255" s="512"/>
      <c r="F255" s="502"/>
      <c r="G255" s="503"/>
      <c r="H255" s="503"/>
      <c r="I255" s="504"/>
      <c r="J255" s="512"/>
      <c r="K255" s="514"/>
    </row>
    <row r="256" spans="1:11" s="519" customFormat="1" ht="29.25" customHeight="1">
      <c r="A256" s="520"/>
      <c r="B256" s="503"/>
      <c r="C256" s="502"/>
      <c r="D256" s="512"/>
      <c r="E256" s="512"/>
      <c r="F256" s="502"/>
      <c r="G256" s="503"/>
      <c r="H256" s="503"/>
      <c r="I256" s="504"/>
      <c r="J256" s="512"/>
      <c r="K256" s="514"/>
    </row>
    <row r="257" spans="1:11" s="519" customFormat="1" ht="29.25" customHeight="1">
      <c r="A257" s="520"/>
      <c r="B257" s="1022" t="str" cm="1">
        <f t="array" ref="B257">IFERROR(_xlfn.LET(_xlpm.a,_xlfn.CHOOSECOLS(DataCalcs!BO436:BR465,1,3,4), _xlpm.filtered,_xlfn.DROP(_xlfn._xlws.FILTER(_xlpm.a,INDEX(_xlpm.a,,2)&lt;&gt;"Not Declared"),32),
_xlpm.rowStrings,_xlfn.BYROW(_xlpm.filtered,_xlfn.LAMBDA(_xlpm.r,_xlfn.TEXTJOIN(" - ",,_xlpm.r))),ROWS(_xlpm.filtered)&amp;" Remaining athletes: "&amp; _xlfn.TEXTJOIN(", ",,_xlpm.rowStrings)),"")</f>
        <v/>
      </c>
      <c r="C257" s="1022"/>
      <c r="D257" s="1022"/>
      <c r="E257" s="1022"/>
      <c r="F257" s="1022"/>
      <c r="G257" s="1022"/>
      <c r="H257" s="1022"/>
      <c r="I257" s="1022"/>
      <c r="J257" s="1022"/>
      <c r="K257" s="511"/>
    </row>
    <row r="258" spans="1:11" s="519" customFormat="1" ht="29.25" customHeight="1" thickBot="1">
      <c r="A258" s="522"/>
      <c r="B258" s="1023"/>
      <c r="C258" s="1023"/>
      <c r="D258" s="1023"/>
      <c r="E258" s="1023"/>
      <c r="F258" s="1023"/>
      <c r="G258" s="1023"/>
      <c r="H258" s="1023"/>
      <c r="I258" s="1023"/>
      <c r="J258" s="1023"/>
      <c r="K258" s="518"/>
    </row>
    <row r="259" spans="1:11" ht="29.25" customHeight="1" thickBot="1">
      <c r="A259" s="498"/>
      <c r="D259" s="498"/>
      <c r="E259" s="498"/>
      <c r="H259" s="71"/>
      <c r="I259" s="71"/>
      <c r="J259" s="70"/>
      <c r="K259" s="63"/>
    </row>
    <row r="260" spans="1:11" ht="40" customHeight="1" thickBot="1">
      <c r="A260" s="1029" t="s">
        <v>386</v>
      </c>
      <c r="B260" s="1030"/>
      <c r="C260" s="1030"/>
      <c r="D260" s="1030"/>
      <c r="E260" s="1030"/>
      <c r="F260" s="1030"/>
      <c r="G260" s="1030"/>
      <c r="H260" s="1030"/>
      <c r="I260" s="1030"/>
      <c r="J260" s="1030"/>
      <c r="K260" s="1031"/>
    </row>
    <row r="261" spans="1:11" s="519" customFormat="1" ht="29.25" customHeight="1">
      <c r="A261" s="500"/>
      <c r="B261" s="501"/>
      <c r="C261" s="501"/>
      <c r="D261" s="501"/>
      <c r="E261" s="501"/>
      <c r="F261" s="501"/>
      <c r="G261" s="501"/>
      <c r="H261" s="501"/>
      <c r="I261" s="501"/>
      <c r="J261" s="501"/>
      <c r="K261" s="511"/>
    </row>
    <row r="262" spans="1:11" s="519" customFormat="1" ht="29.25" customHeight="1">
      <c r="A262" s="520"/>
      <c r="B262" s="1036"/>
      <c r="C262" s="1036"/>
      <c r="D262" s="1036"/>
      <c r="E262" s="1036"/>
      <c r="F262" s="502"/>
      <c r="G262" s="1036"/>
      <c r="H262" s="1036"/>
      <c r="I262" s="1036"/>
      <c r="J262" s="1036"/>
      <c r="K262" s="521"/>
    </row>
    <row r="263" spans="1:11" s="519" customFormat="1" ht="29.25" customHeight="1">
      <c r="A263" s="520"/>
      <c r="B263" s="503"/>
      <c r="C263" s="503"/>
      <c r="D263" s="504"/>
      <c r="E263" s="504"/>
      <c r="F263" s="502"/>
      <c r="G263" s="503"/>
      <c r="H263" s="503"/>
      <c r="I263" s="504"/>
      <c r="J263" s="504"/>
      <c r="K263" s="507"/>
    </row>
    <row r="264" spans="1:11" s="519" customFormat="1" ht="29.25" customHeight="1">
      <c r="A264" s="520"/>
      <c r="B264" s="503"/>
      <c r="C264" s="503"/>
      <c r="D264" s="504"/>
      <c r="E264" s="504"/>
      <c r="F264" s="502"/>
      <c r="G264" s="503"/>
      <c r="H264" s="503"/>
      <c r="I264" s="504"/>
      <c r="J264" s="504"/>
      <c r="K264" s="507"/>
    </row>
    <row r="265" spans="1:11" s="519" customFormat="1" ht="29.25" customHeight="1">
      <c r="A265" s="520"/>
      <c r="B265" s="503"/>
      <c r="C265" s="503"/>
      <c r="D265" s="504"/>
      <c r="E265" s="504"/>
      <c r="F265" s="502"/>
      <c r="G265" s="503"/>
      <c r="H265" s="503"/>
      <c r="I265" s="504"/>
      <c r="J265" s="504"/>
      <c r="K265" s="507"/>
    </row>
    <row r="266" spans="1:11" s="519" customFormat="1" ht="29.25" customHeight="1">
      <c r="A266" s="520"/>
      <c r="B266" s="503"/>
      <c r="C266" s="503"/>
      <c r="D266" s="504"/>
      <c r="E266" s="504"/>
      <c r="F266" s="502"/>
      <c r="G266" s="503"/>
      <c r="H266" s="503"/>
      <c r="I266" s="504"/>
      <c r="J266" s="504"/>
      <c r="K266" s="507"/>
    </row>
    <row r="267" spans="1:11" s="519" customFormat="1" ht="29.25" customHeight="1">
      <c r="A267" s="520"/>
      <c r="B267" s="503"/>
      <c r="C267" s="503"/>
      <c r="D267" s="504"/>
      <c r="E267" s="504"/>
      <c r="F267" s="502"/>
      <c r="G267" s="503"/>
      <c r="H267" s="503"/>
      <c r="I267" s="504"/>
      <c r="J267" s="504"/>
      <c r="K267" s="507"/>
    </row>
    <row r="268" spans="1:11" s="519" customFormat="1" ht="29.25" customHeight="1">
      <c r="A268" s="520"/>
      <c r="B268" s="503"/>
      <c r="C268" s="503"/>
      <c r="D268" s="504"/>
      <c r="E268" s="504"/>
      <c r="F268" s="502"/>
      <c r="G268" s="503"/>
      <c r="H268" s="503"/>
      <c r="I268" s="504"/>
      <c r="J268" s="504"/>
      <c r="K268" s="507"/>
    </row>
    <row r="269" spans="1:11" s="519" customFormat="1" ht="29.25" customHeight="1">
      <c r="A269" s="520"/>
      <c r="B269" s="503"/>
      <c r="C269" s="503"/>
      <c r="D269" s="504"/>
      <c r="E269" s="504"/>
      <c r="F269" s="502"/>
      <c r="G269" s="503"/>
      <c r="H269" s="503"/>
      <c r="I269" s="504"/>
      <c r="J269" s="504"/>
      <c r="K269" s="507"/>
    </row>
    <row r="270" spans="1:11" s="519" customFormat="1" ht="29.25" customHeight="1">
      <c r="A270" s="520"/>
      <c r="B270" s="503"/>
      <c r="C270" s="503"/>
      <c r="D270" s="504"/>
      <c r="E270" s="504"/>
      <c r="F270" s="502"/>
      <c r="G270" s="503"/>
      <c r="H270" s="503"/>
      <c r="I270" s="504"/>
      <c r="J270" s="504"/>
      <c r="K270" s="507"/>
    </row>
    <row r="271" spans="1:11" s="519" customFormat="1" ht="29.25" customHeight="1">
      <c r="A271" s="520"/>
      <c r="B271" s="503"/>
      <c r="C271" s="503"/>
      <c r="D271" s="503"/>
      <c r="E271" s="503"/>
      <c r="F271" s="502"/>
      <c r="G271" s="502"/>
      <c r="H271" s="502"/>
      <c r="I271" s="502"/>
      <c r="J271" s="502"/>
      <c r="K271" s="511"/>
    </row>
    <row r="272" spans="1:11" s="519" customFormat="1" ht="29.25" customHeight="1">
      <c r="A272" s="520"/>
      <c r="B272" s="1036"/>
      <c r="C272" s="1036"/>
      <c r="D272" s="1036"/>
      <c r="E272" s="1036"/>
      <c r="F272" s="502"/>
      <c r="G272" s="1036"/>
      <c r="H272" s="1036"/>
      <c r="I272" s="1036"/>
      <c r="J272" s="1036"/>
      <c r="K272" s="521"/>
    </row>
    <row r="273" spans="1:11" s="519" customFormat="1" ht="29.25" customHeight="1">
      <c r="A273" s="520"/>
      <c r="B273" s="503"/>
      <c r="C273" s="523"/>
      <c r="D273" s="512"/>
      <c r="E273" s="512"/>
      <c r="F273" s="502"/>
      <c r="G273" s="503"/>
      <c r="H273" s="502"/>
      <c r="I273" s="512"/>
      <c r="J273" s="512"/>
      <c r="K273" s="514"/>
    </row>
    <row r="274" spans="1:11" s="519" customFormat="1" ht="29.25" customHeight="1">
      <c r="A274" s="520"/>
      <c r="B274" s="503"/>
      <c r="C274" s="502"/>
      <c r="D274" s="512"/>
      <c r="E274" s="512"/>
      <c r="F274" s="502"/>
      <c r="G274" s="503"/>
      <c r="H274" s="503"/>
      <c r="I274" s="504"/>
      <c r="J274" s="512"/>
      <c r="K274" s="514"/>
    </row>
    <row r="275" spans="1:11" s="519" customFormat="1" ht="29.25" customHeight="1">
      <c r="A275" s="520"/>
      <c r="B275" s="503"/>
      <c r="C275" s="502"/>
      <c r="D275" s="512"/>
      <c r="E275" s="512"/>
      <c r="F275" s="502"/>
      <c r="G275" s="503"/>
      <c r="H275" s="503"/>
      <c r="I275" s="504"/>
      <c r="J275" s="512"/>
      <c r="K275" s="514"/>
    </row>
    <row r="276" spans="1:11" s="519" customFormat="1" ht="29.25" customHeight="1">
      <c r="A276" s="520"/>
      <c r="B276" s="503"/>
      <c r="C276" s="502"/>
      <c r="D276" s="512"/>
      <c r="E276" s="512"/>
      <c r="F276" s="502"/>
      <c r="G276" s="503"/>
      <c r="H276" s="503"/>
      <c r="I276" s="504"/>
      <c r="J276" s="512"/>
      <c r="K276" s="514"/>
    </row>
    <row r="277" spans="1:11" s="519" customFormat="1" ht="29.25" customHeight="1">
      <c r="A277" s="520"/>
      <c r="B277" s="503"/>
      <c r="C277" s="502"/>
      <c r="D277" s="512"/>
      <c r="E277" s="512"/>
      <c r="F277" s="502"/>
      <c r="G277" s="503"/>
      <c r="H277" s="503"/>
      <c r="I277" s="504"/>
      <c r="J277" s="512"/>
      <c r="K277" s="514"/>
    </row>
    <row r="278" spans="1:11" s="519" customFormat="1" ht="29.25" customHeight="1">
      <c r="A278" s="520"/>
      <c r="B278" s="503"/>
      <c r="C278" s="502"/>
      <c r="D278" s="512"/>
      <c r="E278" s="512"/>
      <c r="F278" s="502"/>
      <c r="G278" s="503"/>
      <c r="H278" s="503"/>
      <c r="I278" s="504"/>
      <c r="J278" s="512"/>
      <c r="K278" s="514"/>
    </row>
    <row r="279" spans="1:11" s="519" customFormat="1" ht="29.25" customHeight="1">
      <c r="A279" s="520"/>
      <c r="B279" s="503"/>
      <c r="C279" s="502"/>
      <c r="D279" s="512"/>
      <c r="E279" s="512"/>
      <c r="F279" s="502"/>
      <c r="G279" s="503"/>
      <c r="H279" s="503"/>
      <c r="I279" s="504"/>
      <c r="J279" s="512"/>
      <c r="K279" s="514"/>
    </row>
    <row r="280" spans="1:11" s="519" customFormat="1" ht="29.25" customHeight="1">
      <c r="A280" s="520"/>
      <c r="B280" s="503"/>
      <c r="C280" s="502"/>
      <c r="D280" s="512"/>
      <c r="E280" s="512"/>
      <c r="F280" s="502"/>
      <c r="G280" s="503"/>
      <c r="H280" s="503"/>
      <c r="I280" s="504"/>
      <c r="J280" s="512"/>
      <c r="K280" s="514"/>
    </row>
    <row r="281" spans="1:11" s="519" customFormat="1" ht="29.25" customHeight="1">
      <c r="A281" s="520"/>
      <c r="B281" s="503"/>
      <c r="C281" s="503"/>
      <c r="D281" s="503"/>
      <c r="E281" s="503"/>
      <c r="F281" s="502"/>
      <c r="G281" s="502"/>
      <c r="H281" s="502"/>
      <c r="I281" s="502"/>
      <c r="J281" s="502"/>
      <c r="K281" s="511"/>
    </row>
    <row r="282" spans="1:11" s="519" customFormat="1" ht="29.25" customHeight="1">
      <c r="A282" s="520"/>
      <c r="B282" s="1036"/>
      <c r="C282" s="1036"/>
      <c r="D282" s="1036"/>
      <c r="E282" s="1036"/>
      <c r="F282" s="502"/>
      <c r="G282" s="1035"/>
      <c r="H282" s="1035"/>
      <c r="I282" s="1035"/>
      <c r="J282" s="1035"/>
      <c r="K282" s="521"/>
    </row>
    <row r="283" spans="1:11" s="519" customFormat="1" ht="29.25" customHeight="1">
      <c r="A283" s="520"/>
      <c r="B283" s="503"/>
      <c r="C283" s="502"/>
      <c r="D283" s="512"/>
      <c r="E283" s="512"/>
      <c r="F283" s="502"/>
      <c r="G283" s="503"/>
      <c r="H283" s="502"/>
      <c r="I283" s="512"/>
      <c r="J283" s="512"/>
      <c r="K283" s="514"/>
    </row>
    <row r="284" spans="1:11" s="519" customFormat="1" ht="29.25" customHeight="1">
      <c r="A284" s="520"/>
      <c r="B284" s="503"/>
      <c r="C284" s="502"/>
      <c r="D284" s="512"/>
      <c r="E284" s="512"/>
      <c r="F284" s="502"/>
      <c r="G284" s="503"/>
      <c r="H284" s="503"/>
      <c r="I284" s="504"/>
      <c r="J284" s="512"/>
      <c r="K284" s="514"/>
    </row>
    <row r="285" spans="1:11" s="519" customFormat="1" ht="29.25" customHeight="1">
      <c r="A285" s="520"/>
      <c r="B285" s="503"/>
      <c r="C285" s="502"/>
      <c r="D285" s="512"/>
      <c r="E285" s="512"/>
      <c r="F285" s="502"/>
      <c r="G285" s="503"/>
      <c r="H285" s="503"/>
      <c r="I285" s="504"/>
      <c r="J285" s="512"/>
      <c r="K285" s="514"/>
    </row>
    <row r="286" spans="1:11" s="519" customFormat="1" ht="29.25" customHeight="1">
      <c r="A286" s="520"/>
      <c r="B286" s="503"/>
      <c r="C286" s="502"/>
      <c r="D286" s="512"/>
      <c r="E286" s="512"/>
      <c r="F286" s="502"/>
      <c r="G286" s="503"/>
      <c r="H286" s="503"/>
      <c r="I286" s="504"/>
      <c r="J286" s="512"/>
      <c r="K286" s="514"/>
    </row>
    <row r="287" spans="1:11" s="519" customFormat="1" ht="29.25" customHeight="1">
      <c r="A287" s="520"/>
      <c r="B287" s="503"/>
      <c r="C287" s="502"/>
      <c r="D287" s="512"/>
      <c r="E287" s="512"/>
      <c r="F287" s="502"/>
      <c r="G287" s="503"/>
      <c r="H287" s="503"/>
      <c r="I287" s="504"/>
      <c r="J287" s="512"/>
      <c r="K287" s="514"/>
    </row>
    <row r="288" spans="1:11" s="519" customFormat="1" ht="29.25" customHeight="1">
      <c r="A288" s="520"/>
      <c r="B288" s="503"/>
      <c r="C288" s="502"/>
      <c r="D288" s="512"/>
      <c r="E288" s="512"/>
      <c r="F288" s="502"/>
      <c r="G288" s="503"/>
      <c r="H288" s="503"/>
      <c r="I288" s="504"/>
      <c r="J288" s="512"/>
      <c r="K288" s="514"/>
    </row>
    <row r="289" spans="1:11" s="519" customFormat="1" ht="29.25" customHeight="1">
      <c r="A289" s="520"/>
      <c r="B289" s="503"/>
      <c r="C289" s="502"/>
      <c r="D289" s="512"/>
      <c r="E289" s="512"/>
      <c r="F289" s="502"/>
      <c r="G289" s="503"/>
      <c r="H289" s="503"/>
      <c r="I289" s="504"/>
      <c r="J289" s="512"/>
      <c r="K289" s="514"/>
    </row>
    <row r="290" spans="1:11" s="519" customFormat="1" ht="29.25" customHeight="1">
      <c r="A290" s="520"/>
      <c r="B290" s="503"/>
      <c r="C290" s="502"/>
      <c r="D290" s="512"/>
      <c r="E290" s="512"/>
      <c r="F290" s="502"/>
      <c r="G290" s="503"/>
      <c r="H290" s="503"/>
      <c r="I290" s="504"/>
      <c r="J290" s="512"/>
      <c r="K290" s="514"/>
    </row>
    <row r="291" spans="1:11" s="519" customFormat="1" ht="29.25" customHeight="1">
      <c r="A291" s="520"/>
      <c r="B291" s="1022" t="str" cm="1">
        <f t="array" ref="B291">IFERROR(_xlfn.LET(_xlpm.a,_xlfn.CHOOSECOLS(DataCalcs!BO470:BR499,1,3,4), _xlpm.filtered,_xlfn.DROP(_xlfn._xlws.FILTER(_xlpm.a,INDEX(_xlpm.a,,2)&lt;&gt;"Not Declared"),32),
_xlpm.rowStrings,_xlfn.BYROW(_xlpm.filtered,_xlfn.LAMBDA(_xlpm.r,_xlfn.TEXTJOIN(" - ",,_xlpm.r))),ROWS(_xlpm.filtered)&amp;" Remaining athletes: "&amp; _xlfn.TEXTJOIN(", ",,_xlpm.rowStrings)),"")</f>
        <v/>
      </c>
      <c r="C291" s="1022"/>
      <c r="D291" s="1022"/>
      <c r="E291" s="1022"/>
      <c r="F291" s="1022"/>
      <c r="G291" s="1022"/>
      <c r="H291" s="1022"/>
      <c r="I291" s="1022"/>
      <c r="J291" s="1022"/>
      <c r="K291" s="511"/>
    </row>
    <row r="292" spans="1:11" s="519" customFormat="1" ht="29.25" customHeight="1" thickBot="1">
      <c r="A292" s="522"/>
      <c r="B292" s="1023"/>
      <c r="C292" s="1023"/>
      <c r="D292" s="1023"/>
      <c r="E292" s="1023"/>
      <c r="F292" s="1023"/>
      <c r="G292" s="1023"/>
      <c r="H292" s="1023"/>
      <c r="I292" s="1023"/>
      <c r="J292" s="1023"/>
      <c r="K292" s="518"/>
    </row>
    <row r="293" spans="1:11" s="519" customFormat="1" ht="29.25" customHeight="1">
      <c r="B293" s="725"/>
      <c r="C293" s="725"/>
      <c r="D293" s="725"/>
      <c r="E293" s="725"/>
      <c r="F293" s="725"/>
      <c r="G293" s="725"/>
      <c r="H293" s="725"/>
      <c r="I293" s="725"/>
      <c r="J293" s="725"/>
      <c r="K293" s="502"/>
    </row>
    <row r="294" spans="1:11" s="519" customFormat="1" ht="29.25" customHeight="1">
      <c r="B294" s="725"/>
      <c r="C294" s="725"/>
      <c r="D294" s="725"/>
      <c r="E294" s="725"/>
      <c r="F294" s="725"/>
      <c r="G294" s="725"/>
      <c r="H294" s="725"/>
      <c r="I294" s="725"/>
      <c r="J294" s="725"/>
      <c r="K294" s="502"/>
    </row>
    <row r="295" spans="1:11" s="519" customFormat="1" ht="29.25" customHeight="1">
      <c r="B295" s="725"/>
      <c r="C295" s="725"/>
      <c r="D295" s="725"/>
      <c r="E295" s="725"/>
      <c r="F295" s="725"/>
      <c r="G295" s="725"/>
      <c r="H295" s="725"/>
      <c r="I295" s="725"/>
      <c r="J295" s="725"/>
      <c r="K295" s="502"/>
    </row>
    <row r="296" spans="1:11" ht="29.25" customHeight="1">
      <c r="A296" s="498"/>
      <c r="D296" s="498"/>
      <c r="E296" s="498"/>
      <c r="H296" s="71"/>
      <c r="I296" s="71"/>
      <c r="J296" s="70"/>
      <c r="K296" s="63"/>
    </row>
    <row r="297" spans="1:11" ht="51" customHeight="1">
      <c r="A297" s="1027" t="str">
        <f>'Lane Draw - Full (am)'!$A$815</f>
        <v>Oxfordshire Track and Field League 2026</v>
      </c>
      <c r="B297" s="1027"/>
      <c r="C297" s="1027"/>
      <c r="D297" s="1027"/>
      <c r="E297" s="1027"/>
      <c r="F297" s="1027"/>
      <c r="G297" s="1027"/>
      <c r="H297" s="1027"/>
      <c r="I297" s="1027"/>
      <c r="J297" s="1027"/>
      <c r="K297" s="1027"/>
    </row>
    <row r="298" spans="1:11" ht="34" customHeight="1">
      <c r="A298" s="1028" t="str">
        <f>'Lane Draw - Full (am)'!$A$2</f>
        <v>Date: 06 September 2026         Venue: Tilsley</v>
      </c>
      <c r="B298" s="1028"/>
      <c r="C298" s="1028"/>
      <c r="D298" s="1028"/>
      <c r="E298" s="1028"/>
      <c r="F298" s="1028"/>
      <c r="G298" s="1028"/>
      <c r="H298" s="1028"/>
      <c r="I298" s="1028"/>
      <c r="J298" s="1028"/>
      <c r="K298" s="1028"/>
    </row>
    <row r="299" spans="1:11" ht="34" customHeight="1" thickBot="1">
      <c r="A299" s="721"/>
      <c r="B299" s="721"/>
      <c r="C299" s="721"/>
      <c r="D299" s="721"/>
      <c r="E299" s="721"/>
      <c r="F299" s="721"/>
      <c r="G299" s="721"/>
      <c r="H299" s="721"/>
      <c r="I299" s="721"/>
      <c r="J299" s="721"/>
      <c r="K299" s="721"/>
    </row>
    <row r="300" spans="1:11" ht="40" customHeight="1" thickBot="1">
      <c r="A300" s="1029" t="str">
        <f>"  "&amp; TEXT(DataTables!$Q$81, "hh:mm") &amp; " - U14 Girls - " &amp; DataTables!$B$81 &amp; "  " &amp; DataTables!$P$81 &amp; " athletes  Record: " &amp; TEXT(DataTables!$N$81, "0.00")</f>
        <v xml:space="preserve">  15:00 - U14 Girls - 200m  0 athletes  Record: 27.20</v>
      </c>
      <c r="B300" s="1030"/>
      <c r="C300" s="1030"/>
      <c r="D300" s="1030"/>
      <c r="E300" s="1030"/>
      <c r="F300" s="1030"/>
      <c r="G300" s="1030"/>
      <c r="H300" s="1030"/>
      <c r="I300" s="1030"/>
      <c r="J300" s="1030"/>
      <c r="K300" s="1031"/>
    </row>
    <row r="301" spans="1:11" s="519" customFormat="1" ht="29.25" customHeight="1">
      <c r="A301" s="500"/>
      <c r="B301" s="501"/>
      <c r="C301" s="501"/>
      <c r="D301" s="501"/>
      <c r="E301" s="501"/>
      <c r="F301" s="501"/>
      <c r="G301" s="501"/>
      <c r="H301" s="501"/>
      <c r="I301" s="501"/>
      <c r="J301" s="501"/>
      <c r="K301" s="511"/>
    </row>
    <row r="302" spans="1:11" s="519" customFormat="1" ht="29.25" customHeight="1">
      <c r="A302" s="520"/>
      <c r="B302" s="1024" t="s">
        <v>324</v>
      </c>
      <c r="C302" s="1025"/>
      <c r="D302" s="1025"/>
      <c r="E302" s="1026"/>
      <c r="F302" s="502"/>
      <c r="G302" s="1024" t="s">
        <v>325</v>
      </c>
      <c r="H302" s="1025"/>
      <c r="I302" s="1025"/>
      <c r="J302" s="1026"/>
      <c r="K302" s="521"/>
    </row>
    <row r="303" spans="1:11" s="519" customFormat="1" ht="29.25" customHeight="1">
      <c r="A303" s="520"/>
      <c r="B303" s="506">
        <v>1</v>
      </c>
      <c r="C303" s="503" t="str" cm="1">
        <f t="array" ref="C303:E310">_xlfn.LET(_xlpm.a,_xlfn.ANCHORARRAY(DataCalcs!AR331),_xlfn._xlws.FILTER(_xlpm.a,NOT(ISNA(_xlfn.CHOOSECOLS(_xlpm.a,1)))))</f>
        <v>N</v>
      </c>
      <c r="D303" s="504" t="str">
        <v>Not Declared</v>
      </c>
      <c r="E303" s="505" t="str">
        <v>Banbury Harriers AC</v>
      </c>
      <c r="F303" s="502"/>
      <c r="G303" s="506">
        <v>1</v>
      </c>
      <c r="H303" s="503" t="str" cm="1">
        <f t="array" ref="H303:J310">_xlfn.LET(_xlpm.a,_xlfn.ANCHORARRAY(DataCalcs!AR339),_xlfn._xlws.FILTER(_xlpm.a,NOT(ISNA(_xlfn.CHOOSECOLS(_xlpm.a,1)))))</f>
        <v>NN</v>
      </c>
      <c r="I303" s="504" t="str">
        <v>Not Declared</v>
      </c>
      <c r="J303" s="505" t="str">
        <v>Banbury Harriers AC</v>
      </c>
      <c r="K303" s="507"/>
    </row>
    <row r="304" spans="1:11" s="519" customFormat="1" ht="29.25" customHeight="1">
      <c r="A304" s="520"/>
      <c r="B304" s="506">
        <v>2</v>
      </c>
      <c r="C304" s="503" t="str">
        <v>W</v>
      </c>
      <c r="D304" s="504" t="str">
        <v>Not Declared</v>
      </c>
      <c r="E304" s="505" t="str">
        <v>Witney Road Runners</v>
      </c>
      <c r="F304" s="502"/>
      <c r="G304" s="506">
        <v>2</v>
      </c>
      <c r="H304" s="503" t="str">
        <v>WW</v>
      </c>
      <c r="I304" s="504" t="str">
        <v>Not Declared</v>
      </c>
      <c r="J304" s="505" t="str">
        <v>Witney Road Runners</v>
      </c>
      <c r="K304" s="507"/>
    </row>
    <row r="305" spans="1:11" s="519" customFormat="1" ht="29.25" customHeight="1">
      <c r="A305" s="520"/>
      <c r="B305" s="506">
        <v>3</v>
      </c>
      <c r="C305" s="503" t="str">
        <v>O</v>
      </c>
      <c r="D305" s="504" t="str">
        <v>Not Declared</v>
      </c>
      <c r="E305" s="505" t="str">
        <v>Oxford City AC</v>
      </c>
      <c r="F305" s="502"/>
      <c r="G305" s="506">
        <v>3</v>
      </c>
      <c r="H305" s="503" t="str">
        <v>OO</v>
      </c>
      <c r="I305" s="504" t="str">
        <v>Not Declared</v>
      </c>
      <c r="J305" s="505" t="str">
        <v>Oxford City AC</v>
      </c>
      <c r="K305" s="507"/>
    </row>
    <row r="306" spans="1:11" s="519" customFormat="1" ht="29.25" customHeight="1">
      <c r="A306" s="520"/>
      <c r="B306" s="506">
        <v>4</v>
      </c>
      <c r="C306" s="503" t="str">
        <v>H</v>
      </c>
      <c r="D306" s="504" t="str">
        <v>Not Declared</v>
      </c>
      <c r="E306" s="505" t="str">
        <v>White Horse Harriers</v>
      </c>
      <c r="F306" s="502"/>
      <c r="G306" s="506">
        <v>4</v>
      </c>
      <c r="H306" s="503" t="str">
        <v>HH</v>
      </c>
      <c r="I306" s="504" t="str">
        <v>Not Declared</v>
      </c>
      <c r="J306" s="505" t="str">
        <v>White Horse Harriers</v>
      </c>
      <c r="K306" s="507"/>
    </row>
    <row r="307" spans="1:11" s="519" customFormat="1" ht="29.25" customHeight="1">
      <c r="A307" s="520"/>
      <c r="B307" s="506">
        <v>5</v>
      </c>
      <c r="C307" s="503" t="str">
        <v>X</v>
      </c>
      <c r="D307" s="504" t="str">
        <v>Not Declared</v>
      </c>
      <c r="E307" s="505" t="str">
        <v>Team Kennet</v>
      </c>
      <c r="F307" s="502"/>
      <c r="G307" s="506">
        <v>5</v>
      </c>
      <c r="H307" s="503" t="str">
        <v>XX</v>
      </c>
      <c r="I307" s="504" t="str">
        <v>Not Declared</v>
      </c>
      <c r="J307" s="505" t="str">
        <v>Team Kennet</v>
      </c>
      <c r="K307" s="507"/>
    </row>
    <row r="308" spans="1:11" s="519" customFormat="1" ht="29.25" customHeight="1">
      <c r="A308" s="520"/>
      <c r="B308" s="506">
        <v>6</v>
      </c>
      <c r="C308" s="503" t="str">
        <v>R</v>
      </c>
      <c r="D308" s="504" t="str">
        <v>Not Declared</v>
      </c>
      <c r="E308" s="505" t="str">
        <v>Radley AC</v>
      </c>
      <c r="F308" s="502"/>
      <c r="G308" s="506">
        <v>6</v>
      </c>
      <c r="H308" s="503" t="str">
        <v>RR</v>
      </c>
      <c r="I308" s="504" t="str">
        <v>Not Declared</v>
      </c>
      <c r="J308" s="505" t="str">
        <v>Radley AC</v>
      </c>
      <c r="K308" s="507"/>
    </row>
    <row r="309" spans="1:11" s="519" customFormat="1" ht="29.25" customHeight="1">
      <c r="A309" s="520"/>
      <c r="B309" s="506">
        <v>7</v>
      </c>
      <c r="C309" s="503" t="str">
        <v>B</v>
      </c>
      <c r="D309" s="504" t="str">
        <v>Not Declared</v>
      </c>
      <c r="E309" s="505" t="str">
        <v>Bicester AC</v>
      </c>
      <c r="F309" s="502"/>
      <c r="G309" s="506">
        <v>7</v>
      </c>
      <c r="H309" s="503" t="str">
        <v>BB</v>
      </c>
      <c r="I309" s="504" t="str">
        <v>Not Declared</v>
      </c>
      <c r="J309" s="505" t="str">
        <v>Bicester AC</v>
      </c>
      <c r="K309" s="507"/>
    </row>
    <row r="310" spans="1:11" s="519" customFormat="1" ht="29.25" customHeight="1">
      <c r="A310" s="520"/>
      <c r="B310" s="510">
        <v>8</v>
      </c>
      <c r="C310" s="196" t="str">
        <v>A</v>
      </c>
      <c r="D310" s="508" t="str">
        <v>Not Declared</v>
      </c>
      <c r="E310" s="509" t="str">
        <v>Abingdon AC</v>
      </c>
      <c r="F310" s="502"/>
      <c r="G310" s="510">
        <v>8</v>
      </c>
      <c r="H310" s="196" t="str">
        <v>AA</v>
      </c>
      <c r="I310" s="508" t="str">
        <v>Not Declared</v>
      </c>
      <c r="J310" s="509" t="str">
        <v>Abingdon AC</v>
      </c>
      <c r="K310" s="507"/>
    </row>
    <row r="311" spans="1:11" s="519" customFormat="1" ht="29.25" customHeight="1">
      <c r="A311" s="520"/>
      <c r="B311" s="503"/>
      <c r="C311" s="503"/>
      <c r="D311" s="503"/>
      <c r="E311" s="503"/>
      <c r="F311" s="502"/>
      <c r="G311" s="502"/>
      <c r="H311" s="502"/>
      <c r="I311" s="502"/>
      <c r="J311" s="502"/>
      <c r="K311" s="511"/>
    </row>
    <row r="312" spans="1:11" s="519" customFormat="1" ht="29.25" customHeight="1">
      <c r="A312" s="520"/>
      <c r="B312" s="1024" t="s">
        <v>376</v>
      </c>
      <c r="C312" s="1025"/>
      <c r="D312" s="1025"/>
      <c r="E312" s="1026"/>
      <c r="F312" s="502"/>
      <c r="G312" s="1024" t="s">
        <v>377</v>
      </c>
      <c r="H312" s="1025"/>
      <c r="I312" s="1025"/>
      <c r="J312" s="1026"/>
      <c r="K312" s="521"/>
    </row>
    <row r="313" spans="1:11" s="519" customFormat="1" ht="29.25" customHeight="1">
      <c r="A313" s="520"/>
      <c r="B313" s="506">
        <v>1</v>
      </c>
      <c r="C313" s="502" t="str" cm="1">
        <f t="array" ref="C313:E313">_xlfn.LET(_xlpm.error, _xlfn.HSTACK("","No athletes",""),_xlpm.result, IFERROR(_xlfn.TAKE(_xlfn.DROP(_xlfn.LET(_xlpm.a,_xlfn.CHOOSECOLS(DataCalcs!AQ347:AT384,1,3,4),_xlfn._xlws.FILTER(_xlpm.a,_xlfn.CHOOSECOLS(_xlpm.a,2)&lt;&gt;"Not Declared","")),0),8),_xlpm.error), IF(_xlpm.result=_xlfn.HSTACK("","",""), _xlpm.error, _xlpm.result))</f>
        <v/>
      </c>
      <c r="D313" s="512" t="str">
        <v>No athletes</v>
      </c>
      <c r="E313" s="513" t="str">
        <v/>
      </c>
      <c r="F313" s="502"/>
      <c r="G313" s="506">
        <v>1</v>
      </c>
      <c r="H313" s="502" t="str" cm="1">
        <f t="array" ref="H313:J313">_xlfn.LET(_xlpm.error, _xlfn.HSTACK("","No athletes",""),_xlpm.result, IFERROR(_xlfn.TAKE(_xlfn.DROP(_xlfn.LET(_xlpm.a,_xlfn.CHOOSECOLS(DataCalcs!AQ347:AT384,1,3,4),_xlfn._xlws.FILTER(_xlpm.a,_xlfn.CHOOSECOLS(_xlpm.a,2)&lt;&gt;"Not Declared","")),8),8),_xlpm.error), IF(_xlpm.result=_xlfn.HSTACK("","",""), _xlpm.error, _xlpm.result))</f>
        <v/>
      </c>
      <c r="I313" s="512" t="str">
        <v>No athletes</v>
      </c>
      <c r="J313" s="513" t="str">
        <v/>
      </c>
      <c r="K313" s="514"/>
    </row>
    <row r="314" spans="1:11" s="519" customFormat="1" ht="29.25" customHeight="1">
      <c r="A314" s="520"/>
      <c r="B314" s="506">
        <v>2</v>
      </c>
      <c r="C314" s="502"/>
      <c r="D314" s="512"/>
      <c r="E314" s="513"/>
      <c r="F314" s="502"/>
      <c r="G314" s="506">
        <v>2</v>
      </c>
      <c r="H314" s="503"/>
      <c r="I314" s="504"/>
      <c r="J314" s="513"/>
      <c r="K314" s="514"/>
    </row>
    <row r="315" spans="1:11" s="519" customFormat="1" ht="29.25" customHeight="1">
      <c r="A315" s="520"/>
      <c r="B315" s="506">
        <v>3</v>
      </c>
      <c r="C315" s="502"/>
      <c r="D315" s="512"/>
      <c r="E315" s="513"/>
      <c r="F315" s="502"/>
      <c r="G315" s="506">
        <v>3</v>
      </c>
      <c r="H315" s="503"/>
      <c r="I315" s="504"/>
      <c r="J315" s="513"/>
      <c r="K315" s="514"/>
    </row>
    <row r="316" spans="1:11" s="519" customFormat="1" ht="29.25" customHeight="1">
      <c r="A316" s="520"/>
      <c r="B316" s="506">
        <v>4</v>
      </c>
      <c r="C316" s="502"/>
      <c r="D316" s="512"/>
      <c r="E316" s="513"/>
      <c r="F316" s="502"/>
      <c r="G316" s="506">
        <v>4</v>
      </c>
      <c r="H316" s="503"/>
      <c r="I316" s="504"/>
      <c r="J316" s="513"/>
      <c r="K316" s="514"/>
    </row>
    <row r="317" spans="1:11" s="519" customFormat="1" ht="29.25" customHeight="1">
      <c r="A317" s="520"/>
      <c r="B317" s="506">
        <v>5</v>
      </c>
      <c r="C317" s="502"/>
      <c r="D317" s="512"/>
      <c r="E317" s="513"/>
      <c r="F317" s="502"/>
      <c r="G317" s="506">
        <v>5</v>
      </c>
      <c r="H317" s="503"/>
      <c r="I317" s="504"/>
      <c r="J317" s="513"/>
      <c r="K317" s="514"/>
    </row>
    <row r="318" spans="1:11" s="519" customFormat="1" ht="29.25" customHeight="1">
      <c r="A318" s="520"/>
      <c r="B318" s="506">
        <v>6</v>
      </c>
      <c r="C318" s="502"/>
      <c r="D318" s="512"/>
      <c r="E318" s="513"/>
      <c r="F318" s="502"/>
      <c r="G318" s="506">
        <v>6</v>
      </c>
      <c r="H318" s="503"/>
      <c r="I318" s="504"/>
      <c r="J318" s="513"/>
      <c r="K318" s="514"/>
    </row>
    <row r="319" spans="1:11" s="519" customFormat="1" ht="29.25" customHeight="1">
      <c r="A319" s="520"/>
      <c r="B319" s="506">
        <v>7</v>
      </c>
      <c r="C319" s="502"/>
      <c r="D319" s="512"/>
      <c r="E319" s="513"/>
      <c r="F319" s="502"/>
      <c r="G319" s="506">
        <v>7</v>
      </c>
      <c r="H319" s="503"/>
      <c r="I319" s="504"/>
      <c r="J319" s="513"/>
      <c r="K319" s="514"/>
    </row>
    <row r="320" spans="1:11" s="519" customFormat="1" ht="29.25" customHeight="1">
      <c r="A320" s="520"/>
      <c r="B320" s="510">
        <v>8</v>
      </c>
      <c r="C320" s="515"/>
      <c r="D320" s="516"/>
      <c r="E320" s="517"/>
      <c r="F320" s="502"/>
      <c r="G320" s="510">
        <v>8</v>
      </c>
      <c r="H320" s="196"/>
      <c r="I320" s="508"/>
      <c r="J320" s="517"/>
      <c r="K320" s="514"/>
    </row>
    <row r="321" spans="1:11" s="519" customFormat="1" ht="29.25" customHeight="1">
      <c r="A321" s="520"/>
      <c r="B321" s="503"/>
      <c r="C321" s="503"/>
      <c r="D321" s="503"/>
      <c r="E321" s="503"/>
      <c r="F321" s="502"/>
      <c r="G321" s="502"/>
      <c r="H321" s="502"/>
      <c r="I321" s="502"/>
      <c r="J321" s="502"/>
      <c r="K321" s="511"/>
    </row>
    <row r="322" spans="1:11" s="519" customFormat="1" ht="29.25" customHeight="1">
      <c r="A322" s="520"/>
      <c r="B322" s="1024" t="s">
        <v>378</v>
      </c>
      <c r="C322" s="1025"/>
      <c r="D322" s="1025"/>
      <c r="E322" s="1026"/>
      <c r="F322" s="502"/>
      <c r="G322" s="1032" t="s">
        <v>379</v>
      </c>
      <c r="H322" s="1033"/>
      <c r="I322" s="1033"/>
      <c r="J322" s="1034"/>
      <c r="K322" s="521"/>
    </row>
    <row r="323" spans="1:11" s="519" customFormat="1" ht="29.25" customHeight="1">
      <c r="A323" s="520"/>
      <c r="B323" s="506">
        <v>1</v>
      </c>
      <c r="C323" s="502" t="str" cm="1">
        <f t="array" ref="C323:E323">_xlfn.LET(_xlpm.error, _xlfn.HSTACK("","No athletes",""),_xlpm.result, IFERROR(_xlfn.TAKE(_xlfn.DROP(_xlfn.LET(_xlpm.a,_xlfn.CHOOSECOLS(DataCalcs!AQ347:AT384,1,3,4),_xlfn._xlws.FILTER(_xlpm.a,_xlfn.CHOOSECOLS(_xlpm.a,2)&lt;&gt;"Not Declared","")),16),8),_xlpm.error), IF(_xlpm.result=_xlfn.HSTACK("","",""), _xlpm.error, _xlpm.result))</f>
        <v/>
      </c>
      <c r="D323" s="512" t="str">
        <v>No athletes</v>
      </c>
      <c r="E323" s="513" t="str">
        <v/>
      </c>
      <c r="F323" s="502"/>
      <c r="G323" s="506">
        <v>1</v>
      </c>
      <c r="H323" s="502" t="str" cm="1">
        <f t="array" ref="H323:J323">_xlfn.LET(_xlpm.error, _xlfn.HSTACK("","No athletes",""),_xlpm.result, IFERROR(_xlfn.TAKE(_xlfn.DROP(_xlfn.LET(_xlpm.a,_xlfn.CHOOSECOLS(DataCalcs!AQ347:AT384,1,3,4),_xlfn._xlws.FILTER(_xlpm.a,_xlfn.CHOOSECOLS(_xlpm.a,2)&lt;&gt;"Not Declared","")),24),8),_xlpm.error), IF(_xlpm.result=_xlfn.HSTACK("","",""), _xlpm.error, _xlpm.result))</f>
        <v/>
      </c>
      <c r="I323" s="512" t="str">
        <v>No athletes</v>
      </c>
      <c r="J323" s="513" t="str">
        <v/>
      </c>
      <c r="K323" s="514"/>
    </row>
    <row r="324" spans="1:11" s="519" customFormat="1" ht="29.25" customHeight="1">
      <c r="A324" s="520"/>
      <c r="B324" s="506">
        <v>2</v>
      </c>
      <c r="C324" s="502"/>
      <c r="D324" s="512"/>
      <c r="E324" s="513"/>
      <c r="F324" s="502"/>
      <c r="G324" s="506">
        <v>2</v>
      </c>
      <c r="H324" s="503"/>
      <c r="I324" s="504"/>
      <c r="J324" s="513"/>
      <c r="K324" s="514"/>
    </row>
    <row r="325" spans="1:11" s="519" customFormat="1" ht="29.25" customHeight="1">
      <c r="A325" s="520"/>
      <c r="B325" s="506">
        <v>3</v>
      </c>
      <c r="C325" s="502"/>
      <c r="D325" s="512"/>
      <c r="E325" s="513"/>
      <c r="F325" s="502"/>
      <c r="G325" s="506">
        <v>3</v>
      </c>
      <c r="H325" s="503"/>
      <c r="I325" s="504"/>
      <c r="J325" s="513"/>
      <c r="K325" s="514"/>
    </row>
    <row r="326" spans="1:11" s="519" customFormat="1" ht="29.25" customHeight="1">
      <c r="A326" s="520"/>
      <c r="B326" s="506">
        <v>4</v>
      </c>
      <c r="C326" s="502"/>
      <c r="D326" s="512"/>
      <c r="E326" s="513"/>
      <c r="F326" s="502"/>
      <c r="G326" s="506">
        <v>4</v>
      </c>
      <c r="H326" s="503"/>
      <c r="I326" s="504"/>
      <c r="J326" s="513"/>
      <c r="K326" s="514"/>
    </row>
    <row r="327" spans="1:11" s="519" customFormat="1" ht="29.25" customHeight="1">
      <c r="A327" s="520"/>
      <c r="B327" s="506">
        <v>5</v>
      </c>
      <c r="C327" s="502"/>
      <c r="D327" s="512"/>
      <c r="E327" s="513"/>
      <c r="F327" s="502"/>
      <c r="G327" s="506">
        <v>5</v>
      </c>
      <c r="H327" s="503"/>
      <c r="I327" s="504"/>
      <c r="J327" s="513"/>
      <c r="K327" s="514"/>
    </row>
    <row r="328" spans="1:11" s="519" customFormat="1" ht="29.25" customHeight="1">
      <c r="A328" s="520"/>
      <c r="B328" s="506">
        <v>6</v>
      </c>
      <c r="C328" s="502"/>
      <c r="D328" s="512"/>
      <c r="E328" s="513"/>
      <c r="F328" s="502"/>
      <c r="G328" s="506">
        <v>6</v>
      </c>
      <c r="H328" s="503"/>
      <c r="I328" s="504"/>
      <c r="J328" s="513"/>
      <c r="K328" s="514"/>
    </row>
    <row r="329" spans="1:11" s="519" customFormat="1" ht="29.25" customHeight="1">
      <c r="A329" s="520"/>
      <c r="B329" s="506">
        <v>7</v>
      </c>
      <c r="C329" s="502"/>
      <c r="D329" s="512"/>
      <c r="E329" s="513"/>
      <c r="F329" s="502"/>
      <c r="G329" s="506">
        <v>7</v>
      </c>
      <c r="H329" s="503"/>
      <c r="I329" s="504"/>
      <c r="J329" s="513"/>
      <c r="K329" s="514"/>
    </row>
    <row r="330" spans="1:11" s="519" customFormat="1" ht="29.25" customHeight="1">
      <c r="A330" s="520"/>
      <c r="B330" s="510">
        <v>8</v>
      </c>
      <c r="C330" s="515"/>
      <c r="D330" s="516"/>
      <c r="E330" s="517"/>
      <c r="F330" s="502"/>
      <c r="G330" s="510">
        <v>8</v>
      </c>
      <c r="H330" s="196"/>
      <c r="I330" s="508"/>
      <c r="J330" s="517"/>
      <c r="K330" s="514"/>
    </row>
    <row r="331" spans="1:11" s="519" customFormat="1" ht="29.25" customHeight="1">
      <c r="A331" s="520"/>
      <c r="B331" s="1022" t="str" cm="1">
        <f t="array" ref="B331">IFERROR(_xlfn.LET(_xlpm.a,_xlfn.CHOOSECOLS(DataCalcs!AQ347:AT384,1,3,4), _xlpm.filtered,_xlfn.DROP(_xlfn._xlws.FILTER(_xlpm.a,INDEX(_xlpm.a,,2)&lt;&gt;"Not Declared"),32),
_xlpm.rowStrings,_xlfn.BYROW(_xlpm.filtered,_xlfn.LAMBDA(_xlpm.r,_xlfn.TEXTJOIN(" - ",,_xlpm.r))),ROWS(_xlpm.filtered)&amp;" Remaining athletes: "&amp; _xlfn.TEXTJOIN(", ",,_xlpm.rowStrings)),"")</f>
        <v/>
      </c>
      <c r="C331" s="1022"/>
      <c r="D331" s="1022"/>
      <c r="E331" s="1022"/>
      <c r="F331" s="1022"/>
      <c r="G331" s="1022"/>
      <c r="H331" s="1022"/>
      <c r="I331" s="1022"/>
      <c r="J331" s="1022"/>
      <c r="K331" s="511"/>
    </row>
    <row r="332" spans="1:11" s="519" customFormat="1" ht="29.25" customHeight="1" thickBot="1">
      <c r="A332" s="522"/>
      <c r="B332" s="1023"/>
      <c r="C332" s="1023"/>
      <c r="D332" s="1023"/>
      <c r="E332" s="1023"/>
      <c r="F332" s="1023"/>
      <c r="G332" s="1023"/>
      <c r="H332" s="1023"/>
      <c r="I332" s="1023"/>
      <c r="J332" s="1023"/>
      <c r="K332" s="518"/>
    </row>
    <row r="333" spans="1:11" ht="29.25" customHeight="1" thickBot="1">
      <c r="A333" s="498"/>
      <c r="D333" s="498"/>
      <c r="E333" s="498"/>
      <c r="H333" s="71"/>
      <c r="I333" s="71"/>
      <c r="J333" s="70"/>
      <c r="K333" s="63"/>
    </row>
    <row r="334" spans="1:11" ht="40" customHeight="1" thickBot="1">
      <c r="A334" s="1029" t="str">
        <f>"  "&amp; TEXT(DataTables!$Q$14, "hh:mm") &amp; " - U14 Boys - " &amp; DataTables!$B$14 &amp; "  " &amp; DataTables!$P$14 &amp; " athletes  Record: " &amp; TEXT(DataTables!$N$14, "0.00")</f>
        <v xml:space="preserve">  15:10 - U14 Boys - 200m  0 athletes  Record: 24.30</v>
      </c>
      <c r="B334" s="1030"/>
      <c r="C334" s="1030"/>
      <c r="D334" s="1030"/>
      <c r="E334" s="1030"/>
      <c r="F334" s="1030"/>
      <c r="G334" s="1030"/>
      <c r="H334" s="1030"/>
      <c r="I334" s="1030"/>
      <c r="J334" s="1030"/>
      <c r="K334" s="1031"/>
    </row>
    <row r="335" spans="1:11" s="519" customFormat="1" ht="29.25" customHeight="1">
      <c r="A335" s="500"/>
      <c r="B335" s="501"/>
      <c r="C335" s="501"/>
      <c r="D335" s="501"/>
      <c r="E335" s="501"/>
      <c r="F335" s="501"/>
      <c r="G335" s="501"/>
      <c r="H335" s="501"/>
      <c r="I335" s="501"/>
      <c r="J335" s="501"/>
      <c r="K335" s="511"/>
    </row>
    <row r="336" spans="1:11" s="519" customFormat="1" ht="29.25" customHeight="1">
      <c r="A336" s="520"/>
      <c r="B336" s="1024" t="s">
        <v>324</v>
      </c>
      <c r="C336" s="1025"/>
      <c r="D336" s="1025"/>
      <c r="E336" s="1026"/>
      <c r="F336" s="502"/>
      <c r="G336" s="1024" t="s">
        <v>325</v>
      </c>
      <c r="H336" s="1025"/>
      <c r="I336" s="1025"/>
      <c r="J336" s="1026"/>
      <c r="K336" s="521"/>
    </row>
    <row r="337" spans="1:11" s="519" customFormat="1" ht="29.25" customHeight="1">
      <c r="A337" s="520"/>
      <c r="B337" s="506">
        <v>1</v>
      </c>
      <c r="C337" s="503" t="str" cm="1">
        <f t="array" ref="C337:E344">_xlfn.LET(_xlpm.a,_xlfn.ANCHORARRAY(DataCalcs!AR2),_xlfn._xlws.FILTER(_xlpm.a,NOT(ISNA(_xlfn.CHOOSECOLS(_xlpm.a,1)))))</f>
        <v>O</v>
      </c>
      <c r="D337" s="504" t="str">
        <v>Not Declared</v>
      </c>
      <c r="E337" s="505" t="str">
        <v>Oxford City AC</v>
      </c>
      <c r="F337" s="502"/>
      <c r="G337" s="506">
        <v>1</v>
      </c>
      <c r="H337" s="503" t="str" cm="1">
        <f t="array" ref="H337:J344">_xlfn.LET(_xlpm.a,_xlfn.ANCHORARRAY(DataCalcs!AR10),_xlfn._xlws.FILTER(_xlpm.a,NOT(ISNA(_xlfn.CHOOSECOLS(_xlpm.a,1)))))</f>
        <v>OO</v>
      </c>
      <c r="I337" s="504" t="str">
        <v>Not Declared</v>
      </c>
      <c r="J337" s="505" t="str">
        <v>Oxford City AC</v>
      </c>
      <c r="K337" s="507"/>
    </row>
    <row r="338" spans="1:11" s="519" customFormat="1" ht="29.25" customHeight="1">
      <c r="A338" s="520"/>
      <c r="B338" s="506">
        <v>2</v>
      </c>
      <c r="C338" s="503" t="str">
        <v>X</v>
      </c>
      <c r="D338" s="504" t="str">
        <v>Not Declared</v>
      </c>
      <c r="E338" s="505" t="str">
        <v>Team Kennet</v>
      </c>
      <c r="F338" s="502"/>
      <c r="G338" s="506">
        <v>2</v>
      </c>
      <c r="H338" s="503" t="str">
        <v>XX</v>
      </c>
      <c r="I338" s="504" t="str">
        <v>Not Declared</v>
      </c>
      <c r="J338" s="505" t="str">
        <v>Team Kennet</v>
      </c>
      <c r="K338" s="507"/>
    </row>
    <row r="339" spans="1:11" s="519" customFormat="1" ht="29.25" customHeight="1">
      <c r="A339" s="520"/>
      <c r="B339" s="506">
        <v>3</v>
      </c>
      <c r="C339" s="503" t="str">
        <v>B</v>
      </c>
      <c r="D339" s="504" t="str">
        <v>Not Declared</v>
      </c>
      <c r="E339" s="505" t="str">
        <v>Bicester AC</v>
      </c>
      <c r="F339" s="502"/>
      <c r="G339" s="506">
        <v>3</v>
      </c>
      <c r="H339" s="503" t="str">
        <v>BB</v>
      </c>
      <c r="I339" s="504" t="str">
        <v>Not Declared</v>
      </c>
      <c r="J339" s="505" t="str">
        <v>Bicester AC</v>
      </c>
      <c r="K339" s="507"/>
    </row>
    <row r="340" spans="1:11" s="519" customFormat="1" ht="29.25" customHeight="1">
      <c r="A340" s="520"/>
      <c r="B340" s="506">
        <v>4</v>
      </c>
      <c r="C340" s="503" t="str">
        <v>A</v>
      </c>
      <c r="D340" s="504" t="str">
        <v>Not Declared</v>
      </c>
      <c r="E340" s="505" t="str">
        <v>Abingdon AC</v>
      </c>
      <c r="F340" s="502"/>
      <c r="G340" s="506">
        <v>4</v>
      </c>
      <c r="H340" s="503" t="str">
        <v>AA</v>
      </c>
      <c r="I340" s="504" t="str">
        <v>Not Declared</v>
      </c>
      <c r="J340" s="505" t="str">
        <v>Abingdon AC</v>
      </c>
      <c r="K340" s="507"/>
    </row>
    <row r="341" spans="1:11" s="519" customFormat="1" ht="29.25" customHeight="1">
      <c r="A341" s="520"/>
      <c r="B341" s="506">
        <v>5</v>
      </c>
      <c r="C341" s="503" t="str">
        <v>N</v>
      </c>
      <c r="D341" s="504" t="str">
        <v>Not Declared</v>
      </c>
      <c r="E341" s="505" t="str">
        <v>Banbury Harriers AC</v>
      </c>
      <c r="F341" s="502"/>
      <c r="G341" s="506">
        <v>5</v>
      </c>
      <c r="H341" s="503" t="str">
        <v>NN</v>
      </c>
      <c r="I341" s="504" t="str">
        <v>Not Declared</v>
      </c>
      <c r="J341" s="505" t="str">
        <v>Banbury Harriers AC</v>
      </c>
      <c r="K341" s="507"/>
    </row>
    <row r="342" spans="1:11" s="519" customFormat="1" ht="29.25" customHeight="1">
      <c r="A342" s="520"/>
      <c r="B342" s="506">
        <v>6</v>
      </c>
      <c r="C342" s="503" t="str">
        <v>R</v>
      </c>
      <c r="D342" s="504" t="str">
        <v>Not Declared</v>
      </c>
      <c r="E342" s="505" t="str">
        <v>Radley AC</v>
      </c>
      <c r="F342" s="502"/>
      <c r="G342" s="506">
        <v>6</v>
      </c>
      <c r="H342" s="503" t="str">
        <v>RR</v>
      </c>
      <c r="I342" s="504" t="str">
        <v>Not Declared</v>
      </c>
      <c r="J342" s="505" t="str">
        <v>Radley AC</v>
      </c>
      <c r="K342" s="507"/>
    </row>
    <row r="343" spans="1:11" s="519" customFormat="1" ht="29.25" customHeight="1">
      <c r="A343" s="520"/>
      <c r="B343" s="506">
        <v>7</v>
      </c>
      <c r="C343" s="503" t="str">
        <v>W</v>
      </c>
      <c r="D343" s="504" t="str">
        <v>Not Declared</v>
      </c>
      <c r="E343" s="505" t="str">
        <v>Witney Road Runners</v>
      </c>
      <c r="F343" s="502"/>
      <c r="G343" s="506">
        <v>7</v>
      </c>
      <c r="H343" s="503" t="str">
        <v>WW</v>
      </c>
      <c r="I343" s="504" t="str">
        <v>Not Declared</v>
      </c>
      <c r="J343" s="505" t="str">
        <v>Witney Road Runners</v>
      </c>
      <c r="K343" s="507"/>
    </row>
    <row r="344" spans="1:11" s="519" customFormat="1" ht="29.25" customHeight="1">
      <c r="A344" s="520"/>
      <c r="B344" s="510">
        <v>8</v>
      </c>
      <c r="C344" s="196" t="str">
        <v>H</v>
      </c>
      <c r="D344" s="508" t="str">
        <v>Not Declared</v>
      </c>
      <c r="E344" s="509" t="str">
        <v>White Horse Harriers</v>
      </c>
      <c r="F344" s="502"/>
      <c r="G344" s="510">
        <v>8</v>
      </c>
      <c r="H344" s="196" t="str">
        <v>HH</v>
      </c>
      <c r="I344" s="508" t="str">
        <v>Not Declared</v>
      </c>
      <c r="J344" s="509" t="str">
        <v>White Horse Harriers</v>
      </c>
      <c r="K344" s="507"/>
    </row>
    <row r="345" spans="1:11" s="519" customFormat="1" ht="29.25" customHeight="1">
      <c r="A345" s="520"/>
      <c r="B345" s="503"/>
      <c r="C345" s="503"/>
      <c r="D345" s="503"/>
      <c r="E345" s="503"/>
      <c r="F345" s="502"/>
      <c r="G345" s="502"/>
      <c r="H345" s="502"/>
      <c r="I345" s="502"/>
      <c r="J345" s="502"/>
      <c r="K345" s="511"/>
    </row>
    <row r="346" spans="1:11" s="519" customFormat="1" ht="29.25" customHeight="1">
      <c r="A346" s="520"/>
      <c r="B346" s="1024" t="s">
        <v>376</v>
      </c>
      <c r="C346" s="1025"/>
      <c r="D346" s="1025"/>
      <c r="E346" s="1026"/>
      <c r="F346" s="502"/>
      <c r="G346" s="1024" t="s">
        <v>377</v>
      </c>
      <c r="H346" s="1025"/>
      <c r="I346" s="1025"/>
      <c r="J346" s="1026"/>
      <c r="K346" s="521"/>
    </row>
    <row r="347" spans="1:11" s="519" customFormat="1" ht="29.25" customHeight="1">
      <c r="A347" s="520"/>
      <c r="B347" s="506">
        <v>1</v>
      </c>
      <c r="C347" s="523" t="str" cm="1">
        <f t="array" ref="C347:E347">_xlfn.LET(_xlpm.error, _xlfn.HSTACK("","No athletes",""),_xlpm.result, IFERROR(_xlfn.TAKE(_xlfn.DROP(_xlfn.LET(_xlpm.a,_xlfn.CHOOSECOLS(DataCalcs!AQ18:AT55,1,3,4),_xlfn._xlws.FILTER(_xlpm.a,_xlfn.CHOOSECOLS(_xlpm.a,2)&lt;&gt;"Not Declared","")),0),8),_xlpm.error), IF(_xlpm.result=_xlfn.HSTACK("","",""), _xlpm.error, _xlpm.result))</f>
        <v/>
      </c>
      <c r="D347" s="512" t="str">
        <v>No athletes</v>
      </c>
      <c r="E347" s="513" t="str">
        <v/>
      </c>
      <c r="F347" s="502"/>
      <c r="G347" s="506">
        <v>1</v>
      </c>
      <c r="H347" s="502" t="str" cm="1">
        <f t="array" ref="H347:J347">_xlfn.LET(_xlpm.error, _xlfn.HSTACK("","No athletes",""),_xlpm.result, IFERROR(_xlfn.TAKE(_xlfn.DROP(_xlfn.LET(_xlpm.a,_xlfn.CHOOSECOLS(DataCalcs!AQ18:AT55,1,3,4),_xlfn._xlws.FILTER(_xlpm.a,_xlfn.CHOOSECOLS(_xlpm.a,2)&lt;&gt;"Not Declared","")),8),8),_xlpm.error), IF(_xlpm.result=_xlfn.HSTACK("","",""), _xlpm.error, _xlpm.result))</f>
        <v/>
      </c>
      <c r="I347" s="512" t="str">
        <v>No athletes</v>
      </c>
      <c r="J347" s="513" t="str">
        <v/>
      </c>
      <c r="K347" s="514"/>
    </row>
    <row r="348" spans="1:11" s="519" customFormat="1" ht="29.25" customHeight="1">
      <c r="A348" s="520"/>
      <c r="B348" s="506">
        <v>2</v>
      </c>
      <c r="C348" s="502"/>
      <c r="D348" s="512"/>
      <c r="E348" s="513"/>
      <c r="F348" s="502"/>
      <c r="G348" s="506">
        <v>2</v>
      </c>
      <c r="H348" s="503"/>
      <c r="I348" s="504"/>
      <c r="J348" s="513"/>
      <c r="K348" s="514"/>
    </row>
    <row r="349" spans="1:11" s="519" customFormat="1" ht="29.25" customHeight="1">
      <c r="A349" s="520"/>
      <c r="B349" s="506">
        <v>3</v>
      </c>
      <c r="C349" s="502"/>
      <c r="D349" s="512"/>
      <c r="E349" s="513"/>
      <c r="F349" s="502"/>
      <c r="G349" s="506">
        <v>3</v>
      </c>
      <c r="H349" s="503"/>
      <c r="I349" s="504"/>
      <c r="J349" s="513"/>
      <c r="K349" s="514"/>
    </row>
    <row r="350" spans="1:11" s="519" customFormat="1" ht="29.25" customHeight="1">
      <c r="A350" s="520"/>
      <c r="B350" s="506">
        <v>4</v>
      </c>
      <c r="C350" s="502"/>
      <c r="D350" s="512"/>
      <c r="E350" s="513"/>
      <c r="F350" s="502"/>
      <c r="G350" s="506">
        <v>4</v>
      </c>
      <c r="H350" s="503"/>
      <c r="I350" s="504"/>
      <c r="J350" s="513"/>
      <c r="K350" s="514"/>
    </row>
    <row r="351" spans="1:11" s="519" customFormat="1" ht="29.25" customHeight="1">
      <c r="A351" s="520"/>
      <c r="B351" s="506">
        <v>5</v>
      </c>
      <c r="C351" s="502"/>
      <c r="D351" s="512"/>
      <c r="E351" s="513"/>
      <c r="F351" s="502"/>
      <c r="G351" s="506">
        <v>5</v>
      </c>
      <c r="H351" s="503"/>
      <c r="I351" s="504"/>
      <c r="J351" s="513"/>
      <c r="K351" s="514"/>
    </row>
    <row r="352" spans="1:11" s="519" customFormat="1" ht="29.25" customHeight="1">
      <c r="A352" s="520"/>
      <c r="B352" s="506">
        <v>6</v>
      </c>
      <c r="C352" s="502"/>
      <c r="D352" s="512"/>
      <c r="E352" s="513"/>
      <c r="F352" s="502"/>
      <c r="G352" s="506">
        <v>6</v>
      </c>
      <c r="H352" s="503"/>
      <c r="I352" s="504"/>
      <c r="J352" s="513"/>
      <c r="K352" s="514"/>
    </row>
    <row r="353" spans="1:11" s="519" customFormat="1" ht="29.25" customHeight="1">
      <c r="A353" s="520"/>
      <c r="B353" s="506">
        <v>7</v>
      </c>
      <c r="C353" s="502"/>
      <c r="D353" s="512"/>
      <c r="E353" s="513"/>
      <c r="F353" s="502"/>
      <c r="G353" s="506">
        <v>7</v>
      </c>
      <c r="H353" s="503"/>
      <c r="I353" s="504"/>
      <c r="J353" s="513"/>
      <c r="K353" s="514"/>
    </row>
    <row r="354" spans="1:11" s="519" customFormat="1" ht="29.25" customHeight="1">
      <c r="A354" s="520"/>
      <c r="B354" s="510">
        <v>8</v>
      </c>
      <c r="C354" s="515"/>
      <c r="D354" s="516"/>
      <c r="E354" s="517"/>
      <c r="F354" s="502"/>
      <c r="G354" s="510">
        <v>8</v>
      </c>
      <c r="H354" s="196"/>
      <c r="I354" s="508"/>
      <c r="J354" s="517"/>
      <c r="K354" s="514"/>
    </row>
    <row r="355" spans="1:11" s="519" customFormat="1" ht="29.25" customHeight="1">
      <c r="A355" s="520"/>
      <c r="B355" s="503"/>
      <c r="C355" s="503"/>
      <c r="D355" s="503"/>
      <c r="E355" s="503"/>
      <c r="F355" s="502"/>
      <c r="G355" s="502"/>
      <c r="H355" s="502"/>
      <c r="I355" s="502"/>
      <c r="J355" s="502"/>
      <c r="K355" s="511"/>
    </row>
    <row r="356" spans="1:11" s="519" customFormat="1" ht="29.25" customHeight="1">
      <c r="A356" s="520"/>
      <c r="B356" s="1024" t="s">
        <v>378</v>
      </c>
      <c r="C356" s="1025"/>
      <c r="D356" s="1025"/>
      <c r="E356" s="1026"/>
      <c r="F356" s="502"/>
      <c r="G356" s="1032" t="s">
        <v>379</v>
      </c>
      <c r="H356" s="1033"/>
      <c r="I356" s="1033"/>
      <c r="J356" s="1034"/>
      <c r="K356" s="521"/>
    </row>
    <row r="357" spans="1:11" s="519" customFormat="1" ht="29.25" customHeight="1">
      <c r="A357" s="520"/>
      <c r="B357" s="506">
        <v>1</v>
      </c>
      <c r="C357" s="502" t="str" cm="1">
        <f t="array" ref="C357:E357">_xlfn.LET(_xlpm.error, _xlfn.HSTACK("","No athletes",""),_xlpm.result, IFERROR(_xlfn.TAKE(_xlfn.DROP(_xlfn.LET(_xlpm.a,_xlfn.CHOOSECOLS(DataCalcs!AQ18:AT55,1,3,4),_xlfn._xlws.FILTER(_xlpm.a,_xlfn.CHOOSECOLS(_xlpm.a,2)&lt;&gt;"Not Declared","")),16),8),_xlpm.error), IF(_xlpm.result=_xlfn.HSTACK("","",""), _xlpm.error, _xlpm.result))</f>
        <v/>
      </c>
      <c r="D357" s="512" t="str">
        <v>No athletes</v>
      </c>
      <c r="E357" s="513" t="str">
        <v/>
      </c>
      <c r="F357" s="502"/>
      <c r="G357" s="506">
        <v>1</v>
      </c>
      <c r="H357" s="502" t="str" cm="1">
        <f t="array" ref="H357:J357">_xlfn.LET(_xlpm.error, _xlfn.HSTACK("","No athletes",""),_xlpm.result, IFERROR(_xlfn.TAKE(_xlfn.DROP(_xlfn.LET(_xlpm.a,_xlfn.CHOOSECOLS(DataCalcs!AQ18:AT55,1,3,4),_xlfn._xlws.FILTER(_xlpm.a,_xlfn.CHOOSECOLS(_xlpm.a,2)&lt;&gt;"Not Declared","")),24),8),_xlpm.error), IF(_xlpm.result=_xlfn.HSTACK("","",""), _xlpm.error, _xlpm.result))</f>
        <v/>
      </c>
      <c r="I357" s="512" t="str">
        <v>No athletes</v>
      </c>
      <c r="J357" s="513" t="str">
        <v/>
      </c>
      <c r="K357" s="514"/>
    </row>
    <row r="358" spans="1:11" s="519" customFormat="1" ht="29.25" customHeight="1">
      <c r="A358" s="520"/>
      <c r="B358" s="506">
        <v>2</v>
      </c>
      <c r="C358" s="502"/>
      <c r="D358" s="512"/>
      <c r="E358" s="513"/>
      <c r="F358" s="502"/>
      <c r="G358" s="506">
        <v>2</v>
      </c>
      <c r="H358" s="503"/>
      <c r="I358" s="504"/>
      <c r="J358" s="513"/>
      <c r="K358" s="514"/>
    </row>
    <row r="359" spans="1:11" s="519" customFormat="1" ht="29.25" customHeight="1">
      <c r="A359" s="520"/>
      <c r="B359" s="506">
        <v>3</v>
      </c>
      <c r="C359" s="502"/>
      <c r="D359" s="512"/>
      <c r="E359" s="513"/>
      <c r="F359" s="502"/>
      <c r="G359" s="506">
        <v>3</v>
      </c>
      <c r="H359" s="503"/>
      <c r="I359" s="504"/>
      <c r="J359" s="513"/>
      <c r="K359" s="514"/>
    </row>
    <row r="360" spans="1:11" s="519" customFormat="1" ht="29.25" customHeight="1">
      <c r="A360" s="520"/>
      <c r="B360" s="506">
        <v>4</v>
      </c>
      <c r="C360" s="502"/>
      <c r="D360" s="512"/>
      <c r="E360" s="513"/>
      <c r="F360" s="502"/>
      <c r="G360" s="506">
        <v>4</v>
      </c>
      <c r="H360" s="503"/>
      <c r="I360" s="504"/>
      <c r="J360" s="513"/>
      <c r="K360" s="514"/>
    </row>
    <row r="361" spans="1:11" s="519" customFormat="1" ht="29.25" customHeight="1">
      <c r="A361" s="520"/>
      <c r="B361" s="506">
        <v>5</v>
      </c>
      <c r="C361" s="502"/>
      <c r="D361" s="512"/>
      <c r="E361" s="513"/>
      <c r="F361" s="502"/>
      <c r="G361" s="506">
        <v>5</v>
      </c>
      <c r="H361" s="503"/>
      <c r="I361" s="504"/>
      <c r="J361" s="513"/>
      <c r="K361" s="514"/>
    </row>
    <row r="362" spans="1:11" s="519" customFormat="1" ht="29.25" customHeight="1">
      <c r="A362" s="520"/>
      <c r="B362" s="506">
        <v>6</v>
      </c>
      <c r="C362" s="502"/>
      <c r="D362" s="512"/>
      <c r="E362" s="513"/>
      <c r="F362" s="502"/>
      <c r="G362" s="506">
        <v>6</v>
      </c>
      <c r="H362" s="503"/>
      <c r="I362" s="504"/>
      <c r="J362" s="513"/>
      <c r="K362" s="514"/>
    </row>
    <row r="363" spans="1:11" s="519" customFormat="1" ht="29.25" customHeight="1">
      <c r="A363" s="520"/>
      <c r="B363" s="506">
        <v>7</v>
      </c>
      <c r="C363" s="502"/>
      <c r="D363" s="512"/>
      <c r="E363" s="513"/>
      <c r="F363" s="502"/>
      <c r="G363" s="506">
        <v>7</v>
      </c>
      <c r="H363" s="503"/>
      <c r="I363" s="504"/>
      <c r="J363" s="513"/>
      <c r="K363" s="514"/>
    </row>
    <row r="364" spans="1:11" s="519" customFormat="1" ht="29.25" customHeight="1">
      <c r="A364" s="520"/>
      <c r="B364" s="510">
        <v>8</v>
      </c>
      <c r="C364" s="515"/>
      <c r="D364" s="516"/>
      <c r="E364" s="517"/>
      <c r="F364" s="502"/>
      <c r="G364" s="510">
        <v>8</v>
      </c>
      <c r="H364" s="196"/>
      <c r="I364" s="508"/>
      <c r="J364" s="517"/>
      <c r="K364" s="514"/>
    </row>
    <row r="365" spans="1:11" s="519" customFormat="1" ht="29.25" customHeight="1">
      <c r="A365" s="520"/>
      <c r="B365" s="1022" t="str" cm="1">
        <f t="array" ref="B365">IFERROR(_xlfn.LET(_xlpm.a,_xlfn.CHOOSECOLS(DataCalcs!AQ18:AT55,1,3,4), _xlpm.filtered,_xlfn.DROP(_xlfn._xlws.FILTER(_xlpm.a,INDEX(_xlpm.a,,2)&lt;&gt;"Not Declared"),32),
_xlpm.rowStrings,_xlfn.BYROW(_xlpm.filtered,_xlfn.LAMBDA(_xlpm.r,_xlfn.TEXTJOIN(" - ",,_xlpm.r))),ROWS(_xlpm.filtered)&amp;" Remaining athletes: "&amp; _xlfn.TEXTJOIN(", ",,_xlpm.rowStrings)),"")</f>
        <v/>
      </c>
      <c r="C365" s="1022"/>
      <c r="D365" s="1022"/>
      <c r="E365" s="1022"/>
      <c r="F365" s="1022"/>
      <c r="G365" s="1022"/>
      <c r="H365" s="1022"/>
      <c r="I365" s="1022"/>
      <c r="J365" s="1022"/>
      <c r="K365" s="511"/>
    </row>
    <row r="366" spans="1:11" s="519" customFormat="1" ht="29.25" customHeight="1" thickBot="1">
      <c r="A366" s="522"/>
      <c r="B366" s="1023"/>
      <c r="C366" s="1023"/>
      <c r="D366" s="1023"/>
      <c r="E366" s="1023"/>
      <c r="F366" s="1023"/>
      <c r="G366" s="1023"/>
      <c r="H366" s="1023"/>
      <c r="I366" s="1023"/>
      <c r="J366" s="1023"/>
      <c r="K366" s="518"/>
    </row>
    <row r="367" spans="1:11" s="519" customFormat="1" ht="29.25" customHeight="1">
      <c r="B367" s="725"/>
      <c r="C367" s="725"/>
      <c r="D367" s="725"/>
      <c r="E367" s="725"/>
      <c r="F367" s="725"/>
      <c r="G367" s="725"/>
      <c r="H367" s="725"/>
      <c r="I367" s="725"/>
      <c r="J367" s="725"/>
      <c r="K367" s="502"/>
    </row>
    <row r="368" spans="1:11" s="519" customFormat="1" ht="29.25" customHeight="1">
      <c r="B368" s="725"/>
      <c r="C368" s="725"/>
      <c r="D368" s="725"/>
      <c r="E368" s="725"/>
      <c r="F368" s="725"/>
      <c r="G368" s="725"/>
      <c r="H368" s="725"/>
      <c r="I368" s="725"/>
      <c r="J368" s="725"/>
      <c r="K368" s="502"/>
    </row>
    <row r="369" spans="1:11" s="519" customFormat="1" ht="29.25" customHeight="1">
      <c r="B369" s="725"/>
      <c r="C369" s="725"/>
      <c r="D369" s="725"/>
      <c r="E369" s="725"/>
      <c r="F369" s="725"/>
      <c r="G369" s="725"/>
      <c r="H369" s="725"/>
      <c r="I369" s="725"/>
      <c r="J369" s="725"/>
      <c r="K369" s="502"/>
    </row>
    <row r="370" spans="1:11" ht="29.25" customHeight="1">
      <c r="A370" s="498"/>
      <c r="D370" s="498"/>
      <c r="E370" s="498"/>
      <c r="H370" s="71"/>
      <c r="I370" s="71"/>
      <c r="J370" s="70"/>
      <c r="K370" s="63"/>
    </row>
    <row r="371" spans="1:11" ht="51" customHeight="1">
      <c r="A371" s="1027" t="str">
        <f>'Lane Draw - Full (am)'!$A$815</f>
        <v>Oxfordshire Track and Field League 2026</v>
      </c>
      <c r="B371" s="1027"/>
      <c r="C371" s="1027"/>
      <c r="D371" s="1027"/>
      <c r="E371" s="1027"/>
      <c r="F371" s="1027"/>
      <c r="G371" s="1027"/>
      <c r="H371" s="1027"/>
      <c r="I371" s="1027"/>
      <c r="J371" s="1027"/>
      <c r="K371" s="1027"/>
    </row>
    <row r="372" spans="1:11" ht="34" customHeight="1">
      <c r="A372" s="1028" t="str">
        <f>'Lane Draw - Full (am)'!$A$2</f>
        <v>Date: 06 September 2026         Venue: Tilsley</v>
      </c>
      <c r="B372" s="1028"/>
      <c r="C372" s="1028"/>
      <c r="D372" s="1028"/>
      <c r="E372" s="1028"/>
      <c r="F372" s="1028"/>
      <c r="G372" s="1028"/>
      <c r="H372" s="1028"/>
      <c r="I372" s="1028"/>
      <c r="J372" s="1028"/>
      <c r="K372" s="1028"/>
    </row>
    <row r="373" spans="1:11" ht="34" customHeight="1" thickBot="1">
      <c r="A373" s="721"/>
      <c r="B373" s="721"/>
      <c r="C373" s="721"/>
      <c r="D373" s="721"/>
      <c r="E373" s="721"/>
      <c r="F373" s="721"/>
      <c r="G373" s="721"/>
      <c r="H373" s="721"/>
      <c r="I373" s="721"/>
      <c r="J373" s="721"/>
      <c r="K373" s="721"/>
    </row>
    <row r="374" spans="1:11" ht="40" customHeight="1" thickBot="1">
      <c r="A374" s="1029" t="str">
        <f>"  "&amp; TEXT(DataTables!$Q$27, "hh:mm") &amp; " - U16 Boys - " &amp; DataTables!$B$27 &amp; "  " &amp; DataTables!$P$27 &amp; " athletes  Record: " &amp; TEXT(DataTables!$N$27, "0.00")</f>
        <v xml:space="preserve">  15:20 - U16 Boys - 200m  0 athletes  Record: 23.30</v>
      </c>
      <c r="B374" s="1030"/>
      <c r="C374" s="1030"/>
      <c r="D374" s="1030"/>
      <c r="E374" s="1030"/>
      <c r="F374" s="1030"/>
      <c r="G374" s="1030"/>
      <c r="H374" s="1030"/>
      <c r="I374" s="1030"/>
      <c r="J374" s="1030"/>
      <c r="K374" s="1031"/>
    </row>
    <row r="375" spans="1:11" s="519" customFormat="1" ht="29.25" customHeight="1">
      <c r="A375" s="500"/>
      <c r="B375" s="501"/>
      <c r="C375" s="501"/>
      <c r="D375" s="501"/>
      <c r="E375" s="501"/>
      <c r="F375" s="501"/>
      <c r="G375" s="501"/>
      <c r="H375" s="501"/>
      <c r="I375" s="501"/>
      <c r="J375" s="501"/>
      <c r="K375" s="511"/>
    </row>
    <row r="376" spans="1:11" s="519" customFormat="1" ht="29.25" customHeight="1">
      <c r="A376" s="520"/>
      <c r="B376" s="1024" t="s">
        <v>324</v>
      </c>
      <c r="C376" s="1025"/>
      <c r="D376" s="1025"/>
      <c r="E376" s="1026"/>
      <c r="F376" s="502"/>
      <c r="G376" s="1024" t="s">
        <v>325</v>
      </c>
      <c r="H376" s="1025"/>
      <c r="I376" s="1025"/>
      <c r="J376" s="1026"/>
      <c r="K376" s="521"/>
    </row>
    <row r="377" spans="1:11" s="519" customFormat="1" ht="29.25" customHeight="1">
      <c r="A377" s="520"/>
      <c r="B377" s="506">
        <v>1</v>
      </c>
      <c r="C377" s="503" t="str" cm="1">
        <f t="array" ref="C377:E384">_xlfn.LET(_xlpm.a,_xlfn.ANCHORARRAY(DataCalcs!AR84),_xlfn._xlws.FILTER(_xlpm.a,NOT(ISNA(_xlfn.CHOOSECOLS(_xlpm.a,1)))))</f>
        <v>B</v>
      </c>
      <c r="D377" s="504" t="str">
        <v>Not Declared</v>
      </c>
      <c r="E377" s="505" t="str">
        <v>Bicester AC</v>
      </c>
      <c r="F377" s="502"/>
      <c r="G377" s="506">
        <v>1</v>
      </c>
      <c r="H377" s="503" t="str" cm="1">
        <f t="array" ref="H377:J384">_xlfn.LET(_xlpm.a,_xlfn.ANCHORARRAY(DataCalcs!AR92),_xlfn._xlws.FILTER(_xlpm.a,NOT(ISNA(_xlfn.CHOOSECOLS(_xlpm.a,1)))))</f>
        <v>BB</v>
      </c>
      <c r="I377" s="504" t="str">
        <v>Not Declared</v>
      </c>
      <c r="J377" s="505" t="str">
        <v>Bicester AC</v>
      </c>
      <c r="K377" s="507"/>
    </row>
    <row r="378" spans="1:11" s="519" customFormat="1" ht="29.25" customHeight="1">
      <c r="A378" s="520"/>
      <c r="B378" s="506">
        <v>2</v>
      </c>
      <c r="C378" s="503" t="str">
        <v>N</v>
      </c>
      <c r="D378" s="504" t="str">
        <v>Not Declared</v>
      </c>
      <c r="E378" s="505" t="str">
        <v>Banbury Harriers AC</v>
      </c>
      <c r="F378" s="502"/>
      <c r="G378" s="506">
        <v>2</v>
      </c>
      <c r="H378" s="503" t="str">
        <v>NN</v>
      </c>
      <c r="I378" s="504" t="str">
        <v>Not Declared</v>
      </c>
      <c r="J378" s="505" t="str">
        <v>Banbury Harriers AC</v>
      </c>
      <c r="K378" s="507"/>
    </row>
    <row r="379" spans="1:11" s="519" customFormat="1" ht="29.25" customHeight="1">
      <c r="A379" s="520"/>
      <c r="B379" s="506">
        <v>3</v>
      </c>
      <c r="C379" s="503" t="str">
        <v>A</v>
      </c>
      <c r="D379" s="504" t="str">
        <v>Not Declared</v>
      </c>
      <c r="E379" s="505" t="str">
        <v>Abingdon AC</v>
      </c>
      <c r="F379" s="502"/>
      <c r="G379" s="506">
        <v>3</v>
      </c>
      <c r="H379" s="503" t="str">
        <v>AA</v>
      </c>
      <c r="I379" s="504" t="str">
        <v>Not Declared</v>
      </c>
      <c r="J379" s="505" t="str">
        <v>Abingdon AC</v>
      </c>
      <c r="K379" s="507"/>
    </row>
    <row r="380" spans="1:11" s="519" customFormat="1" ht="29.25" customHeight="1">
      <c r="A380" s="520"/>
      <c r="B380" s="506">
        <v>4</v>
      </c>
      <c r="C380" s="503" t="str">
        <v>X</v>
      </c>
      <c r="D380" s="504" t="str">
        <v>Not Declared</v>
      </c>
      <c r="E380" s="505" t="str">
        <v>Team Kennet</v>
      </c>
      <c r="F380" s="502"/>
      <c r="G380" s="506">
        <v>4</v>
      </c>
      <c r="H380" s="503" t="str">
        <v>XX</v>
      </c>
      <c r="I380" s="504" t="str">
        <v>Not Declared</v>
      </c>
      <c r="J380" s="505" t="str">
        <v>Team Kennet</v>
      </c>
      <c r="K380" s="507"/>
    </row>
    <row r="381" spans="1:11" s="519" customFormat="1" ht="29.25" customHeight="1">
      <c r="A381" s="520"/>
      <c r="B381" s="506">
        <v>5</v>
      </c>
      <c r="C381" s="503" t="str">
        <v>H</v>
      </c>
      <c r="D381" s="504" t="str">
        <v>Not Declared</v>
      </c>
      <c r="E381" s="505" t="str">
        <v>White Horse Harriers</v>
      </c>
      <c r="F381" s="502"/>
      <c r="G381" s="506">
        <v>5</v>
      </c>
      <c r="H381" s="503" t="str">
        <v>HH</v>
      </c>
      <c r="I381" s="504" t="str">
        <v>Not Declared</v>
      </c>
      <c r="J381" s="505" t="str">
        <v>White Horse Harriers</v>
      </c>
      <c r="K381" s="507"/>
    </row>
    <row r="382" spans="1:11" s="519" customFormat="1" ht="29.25" customHeight="1">
      <c r="A382" s="520"/>
      <c r="B382" s="506">
        <v>6</v>
      </c>
      <c r="C382" s="503" t="str">
        <v>R</v>
      </c>
      <c r="D382" s="504" t="str">
        <v>Not Declared</v>
      </c>
      <c r="E382" s="505" t="str">
        <v>Radley AC</v>
      </c>
      <c r="F382" s="502"/>
      <c r="G382" s="506">
        <v>6</v>
      </c>
      <c r="H382" s="503" t="str">
        <v>RR</v>
      </c>
      <c r="I382" s="504" t="str">
        <v>Not Declared</v>
      </c>
      <c r="J382" s="505" t="str">
        <v>Radley AC</v>
      </c>
      <c r="K382" s="507"/>
    </row>
    <row r="383" spans="1:11" s="519" customFormat="1" ht="29.25" customHeight="1">
      <c r="A383" s="520"/>
      <c r="B383" s="506">
        <v>7</v>
      </c>
      <c r="C383" s="503" t="str">
        <v>O</v>
      </c>
      <c r="D383" s="504" t="str">
        <v>Not Declared</v>
      </c>
      <c r="E383" s="505" t="str">
        <v>Oxford City AC</v>
      </c>
      <c r="F383" s="502"/>
      <c r="G383" s="506">
        <v>7</v>
      </c>
      <c r="H383" s="503" t="str">
        <v>OO</v>
      </c>
      <c r="I383" s="504" t="str">
        <v>Not Declared</v>
      </c>
      <c r="J383" s="505" t="str">
        <v>Oxford City AC</v>
      </c>
      <c r="K383" s="507"/>
    </row>
    <row r="384" spans="1:11" s="519" customFormat="1" ht="29.25" customHeight="1">
      <c r="A384" s="520"/>
      <c r="B384" s="510">
        <v>8</v>
      </c>
      <c r="C384" s="196" t="str">
        <v>W</v>
      </c>
      <c r="D384" s="508" t="str">
        <v>Not Declared</v>
      </c>
      <c r="E384" s="509" t="str">
        <v>Witney Road Runners</v>
      </c>
      <c r="F384" s="502"/>
      <c r="G384" s="510">
        <v>8</v>
      </c>
      <c r="H384" s="196" t="str">
        <v>WW</v>
      </c>
      <c r="I384" s="508" t="str">
        <v>Not Declared</v>
      </c>
      <c r="J384" s="509" t="str">
        <v>Witney Road Runners</v>
      </c>
      <c r="K384" s="507"/>
    </row>
    <row r="385" spans="1:11" s="519" customFormat="1" ht="29.25" customHeight="1">
      <c r="A385" s="520"/>
      <c r="B385" s="503"/>
      <c r="C385" s="503"/>
      <c r="D385" s="503"/>
      <c r="E385" s="503"/>
      <c r="F385" s="502"/>
      <c r="G385" s="502"/>
      <c r="H385" s="502"/>
      <c r="I385" s="502"/>
      <c r="J385" s="502"/>
      <c r="K385" s="511"/>
    </row>
    <row r="386" spans="1:11" s="519" customFormat="1" ht="29.25" customHeight="1">
      <c r="A386" s="520"/>
      <c r="B386" s="1024" t="s">
        <v>376</v>
      </c>
      <c r="C386" s="1025"/>
      <c r="D386" s="1025"/>
      <c r="E386" s="1026"/>
      <c r="F386" s="502"/>
      <c r="G386" s="1024" t="s">
        <v>377</v>
      </c>
      <c r="H386" s="1025"/>
      <c r="I386" s="1025"/>
      <c r="J386" s="1026"/>
      <c r="K386" s="521"/>
    </row>
    <row r="387" spans="1:11" s="519" customFormat="1" ht="29.25" customHeight="1">
      <c r="A387" s="520"/>
      <c r="B387" s="506">
        <v>1</v>
      </c>
      <c r="C387" s="523" t="str" cm="1">
        <f t="array" ref="C387:E387">_xlfn.LET(_xlpm.error, _xlfn.HSTACK("","No athletes",""),_xlpm.result, IFERROR(_xlfn.TAKE(_xlfn.DROP(_xlfn.LET(_xlpm.a,_xlfn.CHOOSECOLS(DataCalcs!AQ100:AT137,1,3,4),_xlfn._xlws.FILTER(_xlpm.a,_xlfn.CHOOSECOLS(_xlpm.a,2)&lt;&gt;"Not Declared","")),0),8),_xlpm.error), IF(_xlpm.result=_xlfn.HSTACK("","",""), _xlpm.error, _xlpm.result))</f>
        <v/>
      </c>
      <c r="D387" s="512" t="str">
        <v>No athletes</v>
      </c>
      <c r="E387" s="513" t="str">
        <v/>
      </c>
      <c r="F387" s="502"/>
      <c r="G387" s="506">
        <v>1</v>
      </c>
      <c r="H387" s="502" t="str" cm="1">
        <f t="array" ref="H387:J387">_xlfn.LET(_xlpm.error, _xlfn.HSTACK("","No athletes",""),_xlpm.result, IFERROR(_xlfn.TAKE(_xlfn.DROP(_xlfn.LET(_xlpm.a,_xlfn.CHOOSECOLS(DataCalcs!AQ100:AT137,1,3,4),_xlfn._xlws.FILTER(_xlpm.a,_xlfn.CHOOSECOLS(_xlpm.a,2)&lt;&gt;"Not Declared","")),8),8),_xlpm.error), IF(_xlpm.result=_xlfn.HSTACK("","",""), _xlpm.error, _xlpm.result))</f>
        <v/>
      </c>
      <c r="I387" s="512" t="str">
        <v>No athletes</v>
      </c>
      <c r="J387" s="513" t="str">
        <v/>
      </c>
      <c r="K387" s="514"/>
    </row>
    <row r="388" spans="1:11" s="519" customFormat="1" ht="29.25" customHeight="1">
      <c r="A388" s="520"/>
      <c r="B388" s="506">
        <v>2</v>
      </c>
      <c r="C388" s="502"/>
      <c r="D388" s="512"/>
      <c r="E388" s="513"/>
      <c r="F388" s="502"/>
      <c r="G388" s="506">
        <v>2</v>
      </c>
      <c r="H388" s="503"/>
      <c r="I388" s="504"/>
      <c r="J388" s="513"/>
      <c r="K388" s="514"/>
    </row>
    <row r="389" spans="1:11" s="519" customFormat="1" ht="29.25" customHeight="1">
      <c r="A389" s="520"/>
      <c r="B389" s="506">
        <v>3</v>
      </c>
      <c r="C389" s="502"/>
      <c r="D389" s="512"/>
      <c r="E389" s="513"/>
      <c r="F389" s="502"/>
      <c r="G389" s="506">
        <v>3</v>
      </c>
      <c r="H389" s="503"/>
      <c r="I389" s="504"/>
      <c r="J389" s="513"/>
      <c r="K389" s="514"/>
    </row>
    <row r="390" spans="1:11" s="519" customFormat="1" ht="29.25" customHeight="1">
      <c r="A390" s="520"/>
      <c r="B390" s="506">
        <v>4</v>
      </c>
      <c r="C390" s="502"/>
      <c r="D390" s="512"/>
      <c r="E390" s="513"/>
      <c r="F390" s="502"/>
      <c r="G390" s="506">
        <v>4</v>
      </c>
      <c r="H390" s="503"/>
      <c r="I390" s="504"/>
      <c r="J390" s="513"/>
      <c r="K390" s="514"/>
    </row>
    <row r="391" spans="1:11" s="519" customFormat="1" ht="29.25" customHeight="1">
      <c r="A391" s="520"/>
      <c r="B391" s="506">
        <v>5</v>
      </c>
      <c r="C391" s="502"/>
      <c r="D391" s="512"/>
      <c r="E391" s="513"/>
      <c r="F391" s="502"/>
      <c r="G391" s="506">
        <v>5</v>
      </c>
      <c r="H391" s="503"/>
      <c r="I391" s="504"/>
      <c r="J391" s="513"/>
      <c r="K391" s="514"/>
    </row>
    <row r="392" spans="1:11" s="519" customFormat="1" ht="29.25" customHeight="1">
      <c r="A392" s="520"/>
      <c r="B392" s="506">
        <v>6</v>
      </c>
      <c r="C392" s="502"/>
      <c r="D392" s="512"/>
      <c r="E392" s="513"/>
      <c r="F392" s="502"/>
      <c r="G392" s="506">
        <v>6</v>
      </c>
      <c r="H392" s="503"/>
      <c r="I392" s="504"/>
      <c r="J392" s="513"/>
      <c r="K392" s="514"/>
    </row>
    <row r="393" spans="1:11" s="519" customFormat="1" ht="29.25" customHeight="1">
      <c r="A393" s="520"/>
      <c r="B393" s="506">
        <v>7</v>
      </c>
      <c r="C393" s="502"/>
      <c r="D393" s="512"/>
      <c r="E393" s="513"/>
      <c r="F393" s="502"/>
      <c r="G393" s="506">
        <v>7</v>
      </c>
      <c r="H393" s="503"/>
      <c r="I393" s="504"/>
      <c r="J393" s="513"/>
      <c r="K393" s="514"/>
    </row>
    <row r="394" spans="1:11" s="519" customFormat="1" ht="29.25" customHeight="1">
      <c r="A394" s="520"/>
      <c r="B394" s="510">
        <v>8</v>
      </c>
      <c r="C394" s="515"/>
      <c r="D394" s="516"/>
      <c r="E394" s="517"/>
      <c r="F394" s="502"/>
      <c r="G394" s="510">
        <v>8</v>
      </c>
      <c r="H394" s="196"/>
      <c r="I394" s="508"/>
      <c r="J394" s="517"/>
      <c r="K394" s="514"/>
    </row>
    <row r="395" spans="1:11" s="519" customFormat="1" ht="29.25" customHeight="1">
      <c r="A395" s="520"/>
      <c r="B395" s="503"/>
      <c r="C395" s="503"/>
      <c r="D395" s="503"/>
      <c r="E395" s="503"/>
      <c r="F395" s="502"/>
      <c r="G395" s="502"/>
      <c r="H395" s="502"/>
      <c r="I395" s="502"/>
      <c r="J395" s="502"/>
      <c r="K395" s="511"/>
    </row>
    <row r="396" spans="1:11" s="519" customFormat="1" ht="29.25" customHeight="1">
      <c r="A396" s="520"/>
      <c r="B396" s="1024" t="s">
        <v>378</v>
      </c>
      <c r="C396" s="1025"/>
      <c r="D396" s="1025"/>
      <c r="E396" s="1026"/>
      <c r="F396" s="502"/>
      <c r="G396" s="1032" t="s">
        <v>379</v>
      </c>
      <c r="H396" s="1033"/>
      <c r="I396" s="1033"/>
      <c r="J396" s="1034"/>
      <c r="K396" s="521"/>
    </row>
    <row r="397" spans="1:11" s="519" customFormat="1" ht="29.25" customHeight="1">
      <c r="A397" s="520"/>
      <c r="B397" s="506">
        <v>1</v>
      </c>
      <c r="C397" s="502" t="str" cm="1">
        <f t="array" ref="C397:E397">_xlfn.LET(_xlpm.error, _xlfn.HSTACK("","No athletes",""),_xlpm.result, IFERROR(_xlfn.TAKE(_xlfn.DROP(_xlfn.LET(_xlpm.a,_xlfn.CHOOSECOLS(DataCalcs!AQ100:AT137,1,3,4),_xlfn._xlws.FILTER(_xlpm.a,_xlfn.CHOOSECOLS(_xlpm.a,2)&lt;&gt;"Not Declared","")),16),8),_xlpm.error), IF(_xlpm.result=_xlfn.HSTACK("","",""), _xlpm.error, _xlpm.result))</f>
        <v/>
      </c>
      <c r="D397" s="512" t="str">
        <v>No athletes</v>
      </c>
      <c r="E397" s="513" t="str">
        <v/>
      </c>
      <c r="F397" s="502"/>
      <c r="G397" s="506">
        <v>1</v>
      </c>
      <c r="H397" s="502" t="str" cm="1">
        <f t="array" ref="H397:J397">_xlfn.LET(_xlpm.error, _xlfn.HSTACK("","No athletes",""),_xlpm.result, IFERROR(_xlfn.TAKE(_xlfn.DROP(_xlfn.LET(_xlpm.a,_xlfn.CHOOSECOLS(DataCalcs!AQ100:AT137,1,3,4),_xlfn._xlws.FILTER(_xlpm.a,_xlfn.CHOOSECOLS(_xlpm.a,2)&lt;&gt;"Not Declared","")),24),8),_xlpm.error), IF(_xlpm.result=_xlfn.HSTACK("","",""), _xlpm.error, _xlpm.result))</f>
        <v/>
      </c>
      <c r="I397" s="512" t="str">
        <v>No athletes</v>
      </c>
      <c r="J397" s="513" t="str">
        <v/>
      </c>
      <c r="K397" s="514"/>
    </row>
    <row r="398" spans="1:11" s="519" customFormat="1" ht="29.25" customHeight="1">
      <c r="A398" s="520"/>
      <c r="B398" s="506">
        <v>2</v>
      </c>
      <c r="C398" s="502"/>
      <c r="D398" s="512"/>
      <c r="E398" s="513"/>
      <c r="F398" s="502"/>
      <c r="G398" s="506">
        <v>2</v>
      </c>
      <c r="H398" s="503"/>
      <c r="I398" s="504"/>
      <c r="J398" s="513"/>
      <c r="K398" s="514"/>
    </row>
    <row r="399" spans="1:11" s="519" customFormat="1" ht="29.25" customHeight="1">
      <c r="A399" s="520"/>
      <c r="B399" s="506">
        <v>3</v>
      </c>
      <c r="C399" s="502"/>
      <c r="D399" s="512"/>
      <c r="E399" s="513"/>
      <c r="F399" s="502"/>
      <c r="G399" s="506">
        <v>3</v>
      </c>
      <c r="H399" s="503"/>
      <c r="I399" s="504"/>
      <c r="J399" s="513"/>
      <c r="K399" s="514"/>
    </row>
    <row r="400" spans="1:11" s="519" customFormat="1" ht="29.25" customHeight="1">
      <c r="A400" s="520"/>
      <c r="B400" s="506">
        <v>4</v>
      </c>
      <c r="C400" s="502"/>
      <c r="D400" s="512"/>
      <c r="E400" s="513"/>
      <c r="F400" s="502"/>
      <c r="G400" s="506">
        <v>4</v>
      </c>
      <c r="H400" s="503"/>
      <c r="I400" s="504"/>
      <c r="J400" s="513"/>
      <c r="K400" s="514"/>
    </row>
    <row r="401" spans="1:11" s="519" customFormat="1" ht="29.25" customHeight="1">
      <c r="A401" s="520"/>
      <c r="B401" s="506">
        <v>5</v>
      </c>
      <c r="C401" s="502"/>
      <c r="D401" s="512"/>
      <c r="E401" s="513"/>
      <c r="F401" s="502"/>
      <c r="G401" s="506">
        <v>5</v>
      </c>
      <c r="H401" s="503"/>
      <c r="I401" s="504"/>
      <c r="J401" s="513"/>
      <c r="K401" s="514"/>
    </row>
    <row r="402" spans="1:11" s="519" customFormat="1" ht="29.25" customHeight="1">
      <c r="A402" s="520"/>
      <c r="B402" s="506">
        <v>6</v>
      </c>
      <c r="C402" s="502"/>
      <c r="D402" s="512"/>
      <c r="E402" s="513"/>
      <c r="F402" s="502"/>
      <c r="G402" s="506">
        <v>6</v>
      </c>
      <c r="H402" s="503"/>
      <c r="I402" s="504"/>
      <c r="J402" s="513"/>
      <c r="K402" s="514"/>
    </row>
    <row r="403" spans="1:11" s="519" customFormat="1" ht="29.25" customHeight="1">
      <c r="A403" s="520"/>
      <c r="B403" s="506">
        <v>7</v>
      </c>
      <c r="C403" s="502"/>
      <c r="D403" s="512"/>
      <c r="E403" s="513"/>
      <c r="F403" s="502"/>
      <c r="G403" s="506">
        <v>7</v>
      </c>
      <c r="H403" s="503"/>
      <c r="I403" s="504"/>
      <c r="J403" s="513"/>
      <c r="K403" s="514"/>
    </row>
    <row r="404" spans="1:11" s="519" customFormat="1" ht="29.25" customHeight="1">
      <c r="A404" s="520"/>
      <c r="B404" s="510">
        <v>8</v>
      </c>
      <c r="C404" s="515"/>
      <c r="D404" s="516"/>
      <c r="E404" s="517"/>
      <c r="F404" s="502"/>
      <c r="G404" s="510">
        <v>8</v>
      </c>
      <c r="H404" s="196"/>
      <c r="I404" s="508"/>
      <c r="J404" s="517"/>
      <c r="K404" s="514"/>
    </row>
    <row r="405" spans="1:11" s="519" customFormat="1" ht="29.25" customHeight="1">
      <c r="A405" s="520"/>
      <c r="B405" s="1022" t="str" cm="1">
        <f t="array" ref="B405">IFERROR(_xlfn.LET(_xlpm.a,_xlfn.CHOOSECOLS(DataCalcs!AQ100:AT137,1,3,4), _xlpm.filtered,_xlfn.DROP(_xlfn._xlws.FILTER(_xlpm.a,INDEX(_xlpm.a,,2)&lt;&gt;"Not Declared"),32),
_xlpm.rowStrings,_xlfn.BYROW(_xlpm.filtered,_xlfn.LAMBDA(_xlpm.r,_xlfn.TEXTJOIN(" - ",,_xlpm.r))),ROWS(_xlpm.filtered)&amp;" Remaining athletes: "&amp; _xlfn.TEXTJOIN(", ",,_xlpm.rowStrings)),"")</f>
        <v/>
      </c>
      <c r="C405" s="1022"/>
      <c r="D405" s="1022"/>
      <c r="E405" s="1022"/>
      <c r="F405" s="1022"/>
      <c r="G405" s="1022"/>
      <c r="H405" s="1022"/>
      <c r="I405" s="1022"/>
      <c r="J405" s="1022"/>
      <c r="K405" s="511"/>
    </row>
    <row r="406" spans="1:11" s="519" customFormat="1" ht="29.25" customHeight="1" thickBot="1">
      <c r="A406" s="522"/>
      <c r="B406" s="1023"/>
      <c r="C406" s="1023"/>
      <c r="D406" s="1023"/>
      <c r="E406" s="1023"/>
      <c r="F406" s="1023"/>
      <c r="G406" s="1023"/>
      <c r="H406" s="1023"/>
      <c r="I406" s="1023"/>
      <c r="J406" s="1023"/>
      <c r="K406" s="518"/>
    </row>
    <row r="407" spans="1:11" ht="29.25" customHeight="1" thickBot="1">
      <c r="A407" s="498"/>
      <c r="D407" s="498"/>
      <c r="E407" s="498"/>
      <c r="H407" s="71"/>
      <c r="I407" s="71"/>
      <c r="J407" s="70"/>
      <c r="K407" s="63"/>
    </row>
    <row r="408" spans="1:11" ht="40" customHeight="1" thickBot="1">
      <c r="A408" s="1029" t="str">
        <f>"  "&amp; TEXT(DataTables!$Q$94, "hh:mm") &amp; " - U16 Girls - " &amp; DataTables!$B$94 &amp; "  " &amp; DataTables!$P$94 &amp; " athletes  Record: " &amp; TEXT(DataTables!$N$94, "0.00")</f>
        <v xml:space="preserve">  15:30 - U16 Girls - 200m  0 athletes  Record: 26.20</v>
      </c>
      <c r="B408" s="1030"/>
      <c r="C408" s="1030"/>
      <c r="D408" s="1030"/>
      <c r="E408" s="1030"/>
      <c r="F408" s="1030"/>
      <c r="G408" s="1030"/>
      <c r="H408" s="1030"/>
      <c r="I408" s="1030"/>
      <c r="J408" s="1030"/>
      <c r="K408" s="1031"/>
    </row>
    <row r="409" spans="1:11" s="519" customFormat="1" ht="29.25" customHeight="1">
      <c r="A409" s="500"/>
      <c r="B409" s="501"/>
      <c r="C409" s="501"/>
      <c r="D409" s="501"/>
      <c r="E409" s="501"/>
      <c r="F409" s="501"/>
      <c r="G409" s="501"/>
      <c r="H409" s="501"/>
      <c r="I409" s="501"/>
      <c r="J409" s="501"/>
      <c r="K409" s="511"/>
    </row>
    <row r="410" spans="1:11" s="519" customFormat="1" ht="29.25" customHeight="1">
      <c r="A410" s="520"/>
      <c r="B410" s="1024" t="s">
        <v>324</v>
      </c>
      <c r="C410" s="1025"/>
      <c r="D410" s="1025"/>
      <c r="E410" s="1026"/>
      <c r="F410" s="502"/>
      <c r="G410" s="1024" t="s">
        <v>325</v>
      </c>
      <c r="H410" s="1025"/>
      <c r="I410" s="1025"/>
      <c r="J410" s="1026"/>
      <c r="K410" s="521"/>
    </row>
    <row r="411" spans="1:11" s="519" customFormat="1" ht="29.25" customHeight="1">
      <c r="A411" s="520"/>
      <c r="B411" s="506">
        <v>1</v>
      </c>
      <c r="C411" s="503" t="str" cm="1">
        <f t="array" ref="C411:E418">_xlfn.LET(_xlpm.a,_xlfn.ANCHORARRAY(DataCalcs!AR413),_xlfn._xlws.FILTER(_xlpm.a,NOT(ISNA(_xlfn.CHOOSECOLS(_xlpm.a,1)))))</f>
        <v>R</v>
      </c>
      <c r="D411" s="504" t="str">
        <v>Not Declared</v>
      </c>
      <c r="E411" s="505" t="str">
        <v>Radley AC</v>
      </c>
      <c r="F411" s="502"/>
      <c r="G411" s="506">
        <v>1</v>
      </c>
      <c r="H411" s="503" t="str" cm="1">
        <f t="array" ref="H411:J418">_xlfn.LET(_xlpm.a,_xlfn.ANCHORARRAY(DataCalcs!AR421),_xlfn._xlws.FILTER(_xlpm.a,NOT(ISNA(_xlfn.CHOOSECOLS(_xlpm.a,1)))))</f>
        <v>RR</v>
      </c>
      <c r="I411" s="504" t="str">
        <v>Not Declared</v>
      </c>
      <c r="J411" s="505" t="str">
        <v>Radley AC</v>
      </c>
      <c r="K411" s="507"/>
    </row>
    <row r="412" spans="1:11" s="519" customFormat="1" ht="29.25" customHeight="1">
      <c r="A412" s="520"/>
      <c r="B412" s="506">
        <v>2</v>
      </c>
      <c r="C412" s="503" t="str">
        <v>A</v>
      </c>
      <c r="D412" s="504" t="str">
        <v>Not Declared</v>
      </c>
      <c r="E412" s="505" t="str">
        <v>Abingdon AC</v>
      </c>
      <c r="F412" s="502"/>
      <c r="G412" s="506">
        <v>2</v>
      </c>
      <c r="H412" s="503" t="str">
        <v>AA</v>
      </c>
      <c r="I412" s="504" t="str">
        <v>Not Declared</v>
      </c>
      <c r="J412" s="505" t="str">
        <v>Abingdon AC</v>
      </c>
      <c r="K412" s="507"/>
    </row>
    <row r="413" spans="1:11" s="519" customFormat="1" ht="29.25" customHeight="1">
      <c r="A413" s="520"/>
      <c r="B413" s="506">
        <v>3</v>
      </c>
      <c r="C413" s="503" t="str">
        <v>B</v>
      </c>
      <c r="D413" s="504" t="str">
        <v>Not Declared</v>
      </c>
      <c r="E413" s="505" t="str">
        <v>Bicester AC</v>
      </c>
      <c r="F413" s="502"/>
      <c r="G413" s="506">
        <v>3</v>
      </c>
      <c r="H413" s="503" t="str">
        <v>BB</v>
      </c>
      <c r="I413" s="504" t="str">
        <v>Not Declared</v>
      </c>
      <c r="J413" s="505" t="str">
        <v>Bicester AC</v>
      </c>
      <c r="K413" s="507"/>
    </row>
    <row r="414" spans="1:11" s="519" customFormat="1" ht="29.25" customHeight="1">
      <c r="A414" s="520"/>
      <c r="B414" s="506">
        <v>4</v>
      </c>
      <c r="C414" s="503" t="str">
        <v>H</v>
      </c>
      <c r="D414" s="504" t="str">
        <v>Not Declared</v>
      </c>
      <c r="E414" s="505" t="str">
        <v>White Horse Harriers</v>
      </c>
      <c r="F414" s="502"/>
      <c r="G414" s="506">
        <v>4</v>
      </c>
      <c r="H414" s="503" t="str">
        <v>HH</v>
      </c>
      <c r="I414" s="504" t="str">
        <v>Not Declared</v>
      </c>
      <c r="J414" s="505" t="str">
        <v>White Horse Harriers</v>
      </c>
      <c r="K414" s="507"/>
    </row>
    <row r="415" spans="1:11" s="519" customFormat="1" ht="29.25" customHeight="1">
      <c r="A415" s="520"/>
      <c r="B415" s="506">
        <v>5</v>
      </c>
      <c r="C415" s="503" t="str">
        <v>O</v>
      </c>
      <c r="D415" s="504" t="str">
        <v>Not Declared</v>
      </c>
      <c r="E415" s="505" t="str">
        <v>Oxford City AC</v>
      </c>
      <c r="F415" s="502"/>
      <c r="G415" s="506">
        <v>5</v>
      </c>
      <c r="H415" s="503" t="str">
        <v>OO</v>
      </c>
      <c r="I415" s="504" t="str">
        <v>Not Declared</v>
      </c>
      <c r="J415" s="505" t="str">
        <v>Oxford City AC</v>
      </c>
      <c r="K415" s="507"/>
    </row>
    <row r="416" spans="1:11" s="519" customFormat="1" ht="29.25" customHeight="1">
      <c r="A416" s="520"/>
      <c r="B416" s="506">
        <v>6</v>
      </c>
      <c r="C416" s="503" t="str">
        <v>N</v>
      </c>
      <c r="D416" s="504" t="str">
        <v>Not Declared</v>
      </c>
      <c r="E416" s="505" t="str">
        <v>Banbury Harriers AC</v>
      </c>
      <c r="F416" s="502"/>
      <c r="G416" s="506">
        <v>6</v>
      </c>
      <c r="H416" s="503" t="str">
        <v>NN</v>
      </c>
      <c r="I416" s="504" t="str">
        <v>Not Declared</v>
      </c>
      <c r="J416" s="505" t="str">
        <v>Banbury Harriers AC</v>
      </c>
      <c r="K416" s="507"/>
    </row>
    <row r="417" spans="1:11" s="519" customFormat="1" ht="29.25" customHeight="1">
      <c r="A417" s="520"/>
      <c r="B417" s="506">
        <v>7</v>
      </c>
      <c r="C417" s="503" t="str">
        <v>W</v>
      </c>
      <c r="D417" s="504" t="str">
        <v>Not Declared</v>
      </c>
      <c r="E417" s="505" t="str">
        <v>Witney Road Runners</v>
      </c>
      <c r="F417" s="502"/>
      <c r="G417" s="506">
        <v>7</v>
      </c>
      <c r="H417" s="503" t="str">
        <v>WW</v>
      </c>
      <c r="I417" s="504" t="str">
        <v>Not Declared</v>
      </c>
      <c r="J417" s="505" t="str">
        <v>Witney Road Runners</v>
      </c>
      <c r="K417" s="507"/>
    </row>
    <row r="418" spans="1:11" s="519" customFormat="1" ht="29.25" customHeight="1">
      <c r="A418" s="520"/>
      <c r="B418" s="510">
        <v>8</v>
      </c>
      <c r="C418" s="196" t="str">
        <v>X</v>
      </c>
      <c r="D418" s="508" t="str">
        <v>Not Declared</v>
      </c>
      <c r="E418" s="509" t="str">
        <v>Team Kennet</v>
      </c>
      <c r="F418" s="502"/>
      <c r="G418" s="510">
        <v>8</v>
      </c>
      <c r="H418" s="196" t="str">
        <v>XX</v>
      </c>
      <c r="I418" s="508" t="str">
        <v>Not Declared</v>
      </c>
      <c r="J418" s="509" t="str">
        <v>Team Kennet</v>
      </c>
      <c r="K418" s="507"/>
    </row>
    <row r="419" spans="1:11" s="519" customFormat="1" ht="29.25" customHeight="1">
      <c r="A419" s="520"/>
      <c r="B419" s="503"/>
      <c r="C419" s="503"/>
      <c r="D419" s="503"/>
      <c r="E419" s="503"/>
      <c r="F419" s="502"/>
      <c r="G419" s="502"/>
      <c r="H419" s="502"/>
      <c r="I419" s="502"/>
      <c r="J419" s="502"/>
      <c r="K419" s="511"/>
    </row>
    <row r="420" spans="1:11" s="519" customFormat="1" ht="29.25" customHeight="1">
      <c r="A420" s="520"/>
      <c r="B420" s="1024" t="s">
        <v>376</v>
      </c>
      <c r="C420" s="1025"/>
      <c r="D420" s="1025"/>
      <c r="E420" s="1026"/>
      <c r="F420" s="502"/>
      <c r="G420" s="1024" t="s">
        <v>377</v>
      </c>
      <c r="H420" s="1025"/>
      <c r="I420" s="1025"/>
      <c r="J420" s="1026"/>
      <c r="K420" s="521"/>
    </row>
    <row r="421" spans="1:11" s="519" customFormat="1" ht="29.25" customHeight="1">
      <c r="A421" s="520"/>
      <c r="B421" s="506">
        <v>1</v>
      </c>
      <c r="C421" s="502" t="str" cm="1">
        <f t="array" ref="C421:E421">_xlfn.LET(_xlpm.error, _xlfn.HSTACK("","No athletes",""),_xlpm.result, IFERROR(_xlfn.TAKE(_xlfn.DROP(_xlfn.LET(_xlpm.a,_xlfn.CHOOSECOLS(DataCalcs!AQ429:AT466,1,3,4),_xlfn._xlws.FILTER(_xlpm.a,_xlfn.CHOOSECOLS(_xlpm.a,2)&lt;&gt;"Not Declared","")),0),8),_xlpm.error), IF(_xlpm.result=_xlfn.HSTACK("","",""), _xlpm.error, _xlpm.result))</f>
        <v/>
      </c>
      <c r="D421" s="512" t="str">
        <v>No athletes</v>
      </c>
      <c r="E421" s="513" t="str">
        <v/>
      </c>
      <c r="F421" s="502"/>
      <c r="G421" s="506">
        <v>1</v>
      </c>
      <c r="H421" s="502" t="str" cm="1">
        <f t="array" ref="H421:J421">_xlfn.LET(_xlpm.error, _xlfn.HSTACK("","No athletes",""),_xlpm.result, IFERROR(_xlfn.TAKE(_xlfn.DROP(_xlfn.LET(_xlpm.a,_xlfn.CHOOSECOLS(DataCalcs!AQ429:AT466,1,3,4),_xlfn._xlws.FILTER(_xlpm.a,_xlfn.CHOOSECOLS(_xlpm.a,2)&lt;&gt;"Not Declared","")),8),8),_xlpm.error), IF(_xlpm.result=_xlfn.HSTACK("","",""), _xlpm.error, _xlpm.result))</f>
        <v/>
      </c>
      <c r="I421" s="512" t="str">
        <v>No athletes</v>
      </c>
      <c r="J421" s="513" t="str">
        <v/>
      </c>
      <c r="K421" s="514"/>
    </row>
    <row r="422" spans="1:11" s="519" customFormat="1" ht="29.25" customHeight="1">
      <c r="A422" s="520"/>
      <c r="B422" s="506">
        <v>2</v>
      </c>
      <c r="C422" s="502"/>
      <c r="D422" s="512"/>
      <c r="E422" s="513"/>
      <c r="F422" s="502"/>
      <c r="G422" s="506">
        <v>2</v>
      </c>
      <c r="H422" s="503"/>
      <c r="I422" s="504"/>
      <c r="J422" s="513"/>
      <c r="K422" s="514"/>
    </row>
    <row r="423" spans="1:11" s="519" customFormat="1" ht="29.25" customHeight="1">
      <c r="A423" s="520"/>
      <c r="B423" s="506">
        <v>3</v>
      </c>
      <c r="C423" s="502"/>
      <c r="D423" s="512"/>
      <c r="E423" s="513"/>
      <c r="F423" s="502"/>
      <c r="G423" s="506">
        <v>3</v>
      </c>
      <c r="H423" s="503"/>
      <c r="I423" s="504"/>
      <c r="J423" s="513"/>
      <c r="K423" s="514"/>
    </row>
    <row r="424" spans="1:11" s="519" customFormat="1" ht="29.25" customHeight="1">
      <c r="A424" s="520"/>
      <c r="B424" s="506">
        <v>4</v>
      </c>
      <c r="C424" s="502"/>
      <c r="D424" s="512"/>
      <c r="E424" s="513"/>
      <c r="F424" s="502"/>
      <c r="G424" s="506">
        <v>4</v>
      </c>
      <c r="H424" s="503"/>
      <c r="I424" s="504"/>
      <c r="J424" s="513"/>
      <c r="K424" s="514"/>
    </row>
    <row r="425" spans="1:11" s="519" customFormat="1" ht="29.25" customHeight="1">
      <c r="A425" s="520"/>
      <c r="B425" s="506">
        <v>5</v>
      </c>
      <c r="C425" s="502"/>
      <c r="D425" s="512"/>
      <c r="E425" s="513"/>
      <c r="F425" s="502"/>
      <c r="G425" s="506">
        <v>5</v>
      </c>
      <c r="H425" s="503"/>
      <c r="I425" s="504"/>
      <c r="J425" s="513"/>
      <c r="K425" s="514"/>
    </row>
    <row r="426" spans="1:11" s="519" customFormat="1" ht="29.25" customHeight="1">
      <c r="A426" s="520"/>
      <c r="B426" s="506">
        <v>6</v>
      </c>
      <c r="C426" s="502"/>
      <c r="D426" s="512"/>
      <c r="E426" s="513"/>
      <c r="F426" s="502"/>
      <c r="G426" s="506">
        <v>6</v>
      </c>
      <c r="H426" s="503"/>
      <c r="I426" s="504"/>
      <c r="J426" s="513"/>
      <c r="K426" s="514"/>
    </row>
    <row r="427" spans="1:11" s="519" customFormat="1" ht="29.25" customHeight="1">
      <c r="A427" s="520"/>
      <c r="B427" s="506">
        <v>7</v>
      </c>
      <c r="C427" s="502"/>
      <c r="D427" s="512"/>
      <c r="E427" s="513"/>
      <c r="F427" s="502"/>
      <c r="G427" s="506">
        <v>7</v>
      </c>
      <c r="H427" s="503"/>
      <c r="I427" s="504"/>
      <c r="J427" s="513"/>
      <c r="K427" s="514"/>
    </row>
    <row r="428" spans="1:11" s="519" customFormat="1" ht="29.25" customHeight="1">
      <c r="A428" s="520"/>
      <c r="B428" s="510">
        <v>8</v>
      </c>
      <c r="C428" s="515"/>
      <c r="D428" s="516"/>
      <c r="E428" s="517"/>
      <c r="F428" s="502"/>
      <c r="G428" s="510">
        <v>8</v>
      </c>
      <c r="H428" s="196"/>
      <c r="I428" s="508"/>
      <c r="J428" s="517"/>
      <c r="K428" s="514"/>
    </row>
    <row r="429" spans="1:11" s="519" customFormat="1" ht="29.25" customHeight="1">
      <c r="A429" s="520"/>
      <c r="B429" s="503"/>
      <c r="C429" s="503"/>
      <c r="D429" s="503"/>
      <c r="E429" s="503"/>
      <c r="F429" s="502"/>
      <c r="G429" s="502"/>
      <c r="H429" s="502"/>
      <c r="I429" s="502"/>
      <c r="J429" s="502"/>
      <c r="K429" s="511"/>
    </row>
    <row r="430" spans="1:11" s="519" customFormat="1" ht="29.25" customHeight="1">
      <c r="A430" s="520"/>
      <c r="B430" s="1024" t="s">
        <v>378</v>
      </c>
      <c r="C430" s="1025"/>
      <c r="D430" s="1025"/>
      <c r="E430" s="1026"/>
      <c r="F430" s="502"/>
      <c r="G430" s="1032" t="s">
        <v>379</v>
      </c>
      <c r="H430" s="1033"/>
      <c r="I430" s="1033"/>
      <c r="J430" s="1034"/>
      <c r="K430" s="521"/>
    </row>
    <row r="431" spans="1:11" s="519" customFormat="1" ht="29.25" customHeight="1">
      <c r="A431" s="520"/>
      <c r="B431" s="506">
        <v>1</v>
      </c>
      <c r="C431" s="502" t="str" cm="1">
        <f t="array" ref="C431:E431">_xlfn.LET(_xlpm.error, _xlfn.HSTACK("","No athletes",""),_xlpm.result, IFERROR(_xlfn.TAKE(_xlfn.DROP(_xlfn.LET(_xlpm.a,_xlfn.CHOOSECOLS(DataCalcs!AQ429:AT466,1,3,4),_xlfn._xlws.FILTER(_xlpm.a,_xlfn.CHOOSECOLS(_xlpm.a,2)&lt;&gt;"Not Declared","")),16),8),_xlpm.error), IF(_xlpm.result=_xlfn.HSTACK("","",""), _xlpm.error, _xlpm.result))</f>
        <v/>
      </c>
      <c r="D431" s="512" t="str">
        <v>No athletes</v>
      </c>
      <c r="E431" s="513" t="str">
        <v/>
      </c>
      <c r="F431" s="502"/>
      <c r="G431" s="506">
        <v>1</v>
      </c>
      <c r="H431" s="502" t="str" cm="1">
        <f t="array" ref="H431:J431">_xlfn.LET(_xlpm.error, _xlfn.HSTACK("","No athletes",""),_xlpm.result, IFERROR(_xlfn.TAKE(_xlfn.DROP(_xlfn.LET(_xlpm.a,_xlfn.CHOOSECOLS(DataCalcs!AQ429:AT466,1,3,4),_xlfn._xlws.FILTER(_xlpm.a,_xlfn.CHOOSECOLS(_xlpm.a,2)&lt;&gt;"Not Declared","")),24),8),_xlpm.error), IF(_xlpm.result=_xlfn.HSTACK("","",""), _xlpm.error, _xlpm.result))</f>
        <v/>
      </c>
      <c r="I431" s="512" t="str">
        <v>No athletes</v>
      </c>
      <c r="J431" s="513" t="str">
        <v/>
      </c>
      <c r="K431" s="514"/>
    </row>
    <row r="432" spans="1:11" s="519" customFormat="1" ht="29.25" customHeight="1">
      <c r="A432" s="520"/>
      <c r="B432" s="506">
        <v>2</v>
      </c>
      <c r="C432" s="502"/>
      <c r="D432" s="512"/>
      <c r="E432" s="513"/>
      <c r="F432" s="502"/>
      <c r="G432" s="506">
        <v>2</v>
      </c>
      <c r="H432" s="503"/>
      <c r="I432" s="504"/>
      <c r="J432" s="513"/>
      <c r="K432" s="514"/>
    </row>
    <row r="433" spans="1:11" s="519" customFormat="1" ht="29.25" customHeight="1">
      <c r="A433" s="520"/>
      <c r="B433" s="506">
        <v>3</v>
      </c>
      <c r="C433" s="502"/>
      <c r="D433" s="512"/>
      <c r="E433" s="513"/>
      <c r="F433" s="502"/>
      <c r="G433" s="506">
        <v>3</v>
      </c>
      <c r="H433" s="503"/>
      <c r="I433" s="504"/>
      <c r="J433" s="513"/>
      <c r="K433" s="514"/>
    </row>
    <row r="434" spans="1:11" s="519" customFormat="1" ht="29.25" customHeight="1">
      <c r="A434" s="520"/>
      <c r="B434" s="506">
        <v>4</v>
      </c>
      <c r="C434" s="502"/>
      <c r="D434" s="512"/>
      <c r="E434" s="513"/>
      <c r="F434" s="502"/>
      <c r="G434" s="506">
        <v>4</v>
      </c>
      <c r="H434" s="503"/>
      <c r="I434" s="504"/>
      <c r="J434" s="513"/>
      <c r="K434" s="514"/>
    </row>
    <row r="435" spans="1:11" s="519" customFormat="1" ht="29.25" customHeight="1">
      <c r="A435" s="520"/>
      <c r="B435" s="506">
        <v>5</v>
      </c>
      <c r="C435" s="502"/>
      <c r="D435" s="512"/>
      <c r="E435" s="513"/>
      <c r="F435" s="502"/>
      <c r="G435" s="506">
        <v>5</v>
      </c>
      <c r="H435" s="503"/>
      <c r="I435" s="504"/>
      <c r="J435" s="513"/>
      <c r="K435" s="514"/>
    </row>
    <row r="436" spans="1:11" s="519" customFormat="1" ht="29.25" customHeight="1">
      <c r="A436" s="520"/>
      <c r="B436" s="506">
        <v>6</v>
      </c>
      <c r="C436" s="502"/>
      <c r="D436" s="512"/>
      <c r="E436" s="513"/>
      <c r="F436" s="502"/>
      <c r="G436" s="506">
        <v>6</v>
      </c>
      <c r="H436" s="503"/>
      <c r="I436" s="504"/>
      <c r="J436" s="513"/>
      <c r="K436" s="514"/>
    </row>
    <row r="437" spans="1:11" s="519" customFormat="1" ht="29.25" customHeight="1">
      <c r="A437" s="520"/>
      <c r="B437" s="506">
        <v>7</v>
      </c>
      <c r="C437" s="502"/>
      <c r="D437" s="512"/>
      <c r="E437" s="513"/>
      <c r="F437" s="502"/>
      <c r="G437" s="506">
        <v>7</v>
      </c>
      <c r="H437" s="503"/>
      <c r="I437" s="504"/>
      <c r="J437" s="513"/>
      <c r="K437" s="514"/>
    </row>
    <row r="438" spans="1:11" s="519" customFormat="1" ht="29.25" customHeight="1">
      <c r="A438" s="520"/>
      <c r="B438" s="510">
        <v>8</v>
      </c>
      <c r="C438" s="515"/>
      <c r="D438" s="516"/>
      <c r="E438" s="517"/>
      <c r="F438" s="502"/>
      <c r="G438" s="510">
        <v>8</v>
      </c>
      <c r="H438" s="196"/>
      <c r="I438" s="508"/>
      <c r="J438" s="517"/>
      <c r="K438" s="514"/>
    </row>
    <row r="439" spans="1:11" s="519" customFormat="1" ht="29.25" customHeight="1">
      <c r="A439" s="520"/>
      <c r="B439" s="1022" t="str" cm="1">
        <f t="array" ref="B439">IFERROR(_xlfn.LET(_xlpm.a,_xlfn.CHOOSECOLS(DataCalcs!AQ429:AT466,1,3,4), _xlpm.filtered,_xlfn.DROP(_xlfn._xlws.FILTER(_xlpm.a,INDEX(_xlpm.a,,2)&lt;&gt;"Not Declared"),32),
_xlpm.rowStrings,_xlfn.BYROW(_xlpm.filtered,_xlfn.LAMBDA(_xlpm.r,_xlfn.TEXTJOIN(" - ",,_xlpm.r))),ROWS(_xlpm.filtered)&amp;" Remaining athletes: "&amp; _xlfn.TEXTJOIN(", ",,_xlpm.rowStrings)),"")</f>
        <v/>
      </c>
      <c r="C439" s="1022"/>
      <c r="D439" s="1022"/>
      <c r="E439" s="1022"/>
      <c r="F439" s="1022"/>
      <c r="G439" s="1022"/>
      <c r="H439" s="1022"/>
      <c r="I439" s="1022"/>
      <c r="J439" s="1022"/>
      <c r="K439" s="511"/>
    </row>
    <row r="440" spans="1:11" s="519" customFormat="1" ht="29.25" customHeight="1" thickBot="1">
      <c r="A440" s="522"/>
      <c r="B440" s="1023"/>
      <c r="C440" s="1023"/>
      <c r="D440" s="1023"/>
      <c r="E440" s="1023"/>
      <c r="F440" s="1023"/>
      <c r="G440" s="1023"/>
      <c r="H440" s="1023"/>
      <c r="I440" s="1023"/>
      <c r="J440" s="1023"/>
      <c r="K440" s="518"/>
    </row>
    <row r="441" spans="1:11" s="519" customFormat="1" ht="29.25" customHeight="1">
      <c r="B441" s="725"/>
      <c r="C441" s="725"/>
      <c r="D441" s="725"/>
      <c r="E441" s="725"/>
      <c r="F441" s="725"/>
      <c r="G441" s="725"/>
      <c r="H441" s="725"/>
      <c r="I441" s="725"/>
      <c r="J441" s="725"/>
      <c r="K441" s="502"/>
    </row>
    <row r="442" spans="1:11" s="519" customFormat="1" ht="29.25" customHeight="1">
      <c r="B442" s="725"/>
      <c r="C442" s="725"/>
      <c r="D442" s="725"/>
      <c r="E442" s="725"/>
      <c r="F442" s="725"/>
      <c r="G442" s="725"/>
      <c r="H442" s="725"/>
      <c r="I442" s="725"/>
      <c r="J442" s="725"/>
      <c r="K442" s="502"/>
    </row>
    <row r="443" spans="1:11" s="519" customFormat="1" ht="29.25" customHeight="1">
      <c r="B443" s="725"/>
      <c r="C443" s="725"/>
      <c r="D443" s="725"/>
      <c r="E443" s="725"/>
      <c r="F443" s="725"/>
      <c r="G443" s="725"/>
      <c r="H443" s="725"/>
      <c r="I443" s="725"/>
      <c r="J443" s="725"/>
      <c r="K443" s="502"/>
    </row>
    <row r="444" spans="1:11" ht="29.25" customHeight="1">
      <c r="A444" s="498"/>
      <c r="D444" s="498"/>
      <c r="E444" s="498"/>
      <c r="H444" s="71"/>
      <c r="I444" s="71"/>
      <c r="J444" s="70"/>
      <c r="K444" s="63"/>
    </row>
    <row r="445" spans="1:11" ht="51" customHeight="1">
      <c r="A445" s="1027" t="str">
        <f>'Lane Draw - Full (am)'!$A$815</f>
        <v>Oxfordshire Track and Field League 2026</v>
      </c>
      <c r="B445" s="1027"/>
      <c r="C445" s="1027"/>
      <c r="D445" s="1027"/>
      <c r="E445" s="1027"/>
      <c r="F445" s="1027"/>
      <c r="G445" s="1027"/>
      <c r="H445" s="1027"/>
      <c r="I445" s="1027"/>
      <c r="J445" s="1027"/>
      <c r="K445" s="1027"/>
    </row>
    <row r="446" spans="1:11" ht="34" customHeight="1">
      <c r="A446" s="1028" t="str">
        <f>'Lane Draw - Full (am)'!$A$2</f>
        <v>Date: 06 September 2026         Venue: Tilsley</v>
      </c>
      <c r="B446" s="1028"/>
      <c r="C446" s="1028"/>
      <c r="D446" s="1028"/>
      <c r="E446" s="1028"/>
      <c r="F446" s="1028"/>
      <c r="G446" s="1028"/>
      <c r="H446" s="1028"/>
      <c r="I446" s="1028"/>
      <c r="J446" s="1028"/>
      <c r="K446" s="1028"/>
    </row>
    <row r="447" spans="1:11" ht="34" customHeight="1" thickBot="1">
      <c r="A447" s="721"/>
      <c r="B447" s="721"/>
      <c r="C447" s="721"/>
      <c r="D447" s="721"/>
      <c r="E447" s="721"/>
      <c r="F447" s="721"/>
      <c r="G447" s="721"/>
      <c r="H447" s="721"/>
      <c r="I447" s="721"/>
      <c r="J447" s="721"/>
      <c r="K447" s="721"/>
    </row>
    <row r="448" spans="1:11" ht="40" customHeight="1" thickBot="1">
      <c r="A448" s="1029" t="str">
        <f>"  "&amp; TEXT(DataTables!$Q$109, "hh:mm") &amp; " - U18 Women - " &amp; DataTables!$B$109 &amp; "  " &amp; DataTables!$P$109 &amp; " athletes  Record: " &amp; TEXT(DataTables!$N$109, "0.00")</f>
        <v xml:space="preserve">  15:40 - U18 Women - 200m  0 athletes  Record: 25.40</v>
      </c>
      <c r="B448" s="1030"/>
      <c r="C448" s="1030"/>
      <c r="D448" s="1030"/>
      <c r="E448" s="1030"/>
      <c r="F448" s="1030"/>
      <c r="G448" s="1030"/>
      <c r="H448" s="1030"/>
      <c r="I448" s="1030"/>
      <c r="J448" s="1030"/>
      <c r="K448" s="1031"/>
    </row>
    <row r="449" spans="1:11" s="519" customFormat="1" ht="29.25" customHeight="1">
      <c r="A449" s="500"/>
      <c r="B449" s="501"/>
      <c r="C449" s="501"/>
      <c r="D449" s="501"/>
      <c r="E449" s="501"/>
      <c r="F449" s="501"/>
      <c r="G449" s="501"/>
      <c r="H449" s="501"/>
      <c r="I449" s="501"/>
      <c r="J449" s="501"/>
      <c r="K449" s="511"/>
    </row>
    <row r="450" spans="1:11" s="519" customFormat="1" ht="29.25" customHeight="1">
      <c r="A450" s="520"/>
      <c r="B450" s="1024" t="s">
        <v>324</v>
      </c>
      <c r="C450" s="1025"/>
      <c r="D450" s="1025"/>
      <c r="E450" s="1026"/>
      <c r="F450" s="502"/>
      <c r="G450" s="1024" t="s">
        <v>325</v>
      </c>
      <c r="H450" s="1025"/>
      <c r="I450" s="1025"/>
      <c r="J450" s="1026"/>
      <c r="K450" s="521"/>
    </row>
    <row r="451" spans="1:11" s="519" customFormat="1" ht="29.25" customHeight="1">
      <c r="A451" s="520"/>
      <c r="B451" s="506">
        <v>1</v>
      </c>
      <c r="C451" s="503" t="str" cm="1">
        <f t="array" ref="C451:E458">_xlfn.LET(_xlpm.a,_xlfn.ANCHORARRAY(DataCalcs!AR495),_xlfn._xlws.FILTER(_xlpm.a,NOT(ISNA(_xlfn.CHOOSECOLS(_xlpm.a,1)))))</f>
        <v>O</v>
      </c>
      <c r="D451" s="504" t="str">
        <v>Not Declared</v>
      </c>
      <c r="E451" s="505" t="str">
        <v>Oxford City AC</v>
      </c>
      <c r="F451" s="502"/>
      <c r="G451" s="506">
        <v>1</v>
      </c>
      <c r="H451" s="503" t="str" cm="1">
        <f t="array" ref="H451:J458">_xlfn.LET(_xlpm.a,_xlfn.ANCHORARRAY(DataCalcs!AR503),_xlfn._xlws.FILTER(_xlpm.a,NOT(ISNA(_xlfn.CHOOSECOLS(_xlpm.a,1)))))</f>
        <v>OO</v>
      </c>
      <c r="I451" s="504" t="str">
        <v>Not Declared</v>
      </c>
      <c r="J451" s="505" t="str">
        <v>Oxford City AC</v>
      </c>
      <c r="K451" s="507"/>
    </row>
    <row r="452" spans="1:11" s="519" customFormat="1" ht="29.25" customHeight="1">
      <c r="A452" s="520"/>
      <c r="B452" s="506">
        <v>2</v>
      </c>
      <c r="C452" s="503" t="str">
        <v>A</v>
      </c>
      <c r="D452" s="504" t="str">
        <v>Not Declared</v>
      </c>
      <c r="E452" s="505" t="str">
        <v>Abingdon AC</v>
      </c>
      <c r="F452" s="502"/>
      <c r="G452" s="506">
        <v>2</v>
      </c>
      <c r="H452" s="503" t="str">
        <v>AA</v>
      </c>
      <c r="I452" s="504" t="str">
        <v>Not Declared</v>
      </c>
      <c r="J452" s="505" t="str">
        <v>Abingdon AC</v>
      </c>
      <c r="K452" s="507"/>
    </row>
    <row r="453" spans="1:11" s="519" customFormat="1" ht="29.25" customHeight="1">
      <c r="A453" s="520"/>
      <c r="B453" s="506">
        <v>3</v>
      </c>
      <c r="C453" s="503" t="str">
        <v>W</v>
      </c>
      <c r="D453" s="504" t="str">
        <v>Not Declared</v>
      </c>
      <c r="E453" s="505" t="str">
        <v>Witney Road Runners</v>
      </c>
      <c r="F453" s="502"/>
      <c r="G453" s="506">
        <v>3</v>
      </c>
      <c r="H453" s="503" t="str">
        <v>WW</v>
      </c>
      <c r="I453" s="504" t="str">
        <v>Not Declared</v>
      </c>
      <c r="J453" s="505" t="str">
        <v>Witney Road Runners</v>
      </c>
      <c r="K453" s="507"/>
    </row>
    <row r="454" spans="1:11" s="519" customFormat="1" ht="29.25" customHeight="1">
      <c r="A454" s="520"/>
      <c r="B454" s="506">
        <v>4</v>
      </c>
      <c r="C454" s="503" t="str">
        <v>R</v>
      </c>
      <c r="D454" s="504" t="str">
        <v>Not Declared</v>
      </c>
      <c r="E454" s="505" t="str">
        <v>Radley AC</v>
      </c>
      <c r="F454" s="502"/>
      <c r="G454" s="506">
        <v>4</v>
      </c>
      <c r="H454" s="503" t="str">
        <v>RR</v>
      </c>
      <c r="I454" s="504" t="str">
        <v>Not Declared</v>
      </c>
      <c r="J454" s="505" t="str">
        <v>Radley AC</v>
      </c>
      <c r="K454" s="507"/>
    </row>
    <row r="455" spans="1:11" s="519" customFormat="1" ht="29.25" customHeight="1">
      <c r="A455" s="520"/>
      <c r="B455" s="506">
        <v>5</v>
      </c>
      <c r="C455" s="503" t="str">
        <v>N</v>
      </c>
      <c r="D455" s="504" t="str">
        <v>Not Declared</v>
      </c>
      <c r="E455" s="505" t="str">
        <v>Banbury Harriers AC</v>
      </c>
      <c r="F455" s="502"/>
      <c r="G455" s="506">
        <v>5</v>
      </c>
      <c r="H455" s="503" t="str">
        <v>NN</v>
      </c>
      <c r="I455" s="504" t="str">
        <v>Not Declared</v>
      </c>
      <c r="J455" s="505" t="str">
        <v>Banbury Harriers AC</v>
      </c>
      <c r="K455" s="507"/>
    </row>
    <row r="456" spans="1:11" s="519" customFormat="1" ht="29.25" customHeight="1">
      <c r="A456" s="520"/>
      <c r="B456" s="506">
        <v>6</v>
      </c>
      <c r="C456" s="503" t="str">
        <v>B</v>
      </c>
      <c r="D456" s="504" t="str">
        <v>Not Declared</v>
      </c>
      <c r="E456" s="505" t="str">
        <v>Bicester AC</v>
      </c>
      <c r="F456" s="502"/>
      <c r="G456" s="506">
        <v>6</v>
      </c>
      <c r="H456" s="503" t="str">
        <v>BB</v>
      </c>
      <c r="I456" s="504" t="str">
        <v>Not Declared</v>
      </c>
      <c r="J456" s="505" t="str">
        <v>Bicester AC</v>
      </c>
      <c r="K456" s="507"/>
    </row>
    <row r="457" spans="1:11" s="519" customFormat="1" ht="29.25" customHeight="1">
      <c r="A457" s="520"/>
      <c r="B457" s="506">
        <v>7</v>
      </c>
      <c r="C457" s="503" t="str">
        <v>X</v>
      </c>
      <c r="D457" s="504" t="str">
        <v>Not Declared</v>
      </c>
      <c r="E457" s="505" t="str">
        <v>Team Kennet</v>
      </c>
      <c r="F457" s="502"/>
      <c r="G457" s="506">
        <v>7</v>
      </c>
      <c r="H457" s="503" t="str">
        <v>XX</v>
      </c>
      <c r="I457" s="504" t="str">
        <v>Not Declared</v>
      </c>
      <c r="J457" s="505" t="str">
        <v>Team Kennet</v>
      </c>
      <c r="K457" s="507"/>
    </row>
    <row r="458" spans="1:11" s="519" customFormat="1" ht="29.25" customHeight="1">
      <c r="A458" s="520"/>
      <c r="B458" s="510">
        <v>8</v>
      </c>
      <c r="C458" s="196" t="str">
        <v>H</v>
      </c>
      <c r="D458" s="508" t="str">
        <v>Not Declared</v>
      </c>
      <c r="E458" s="509" t="str">
        <v>White Horse Harriers</v>
      </c>
      <c r="F458" s="502"/>
      <c r="G458" s="510">
        <v>8</v>
      </c>
      <c r="H458" s="196" t="str">
        <v>HH</v>
      </c>
      <c r="I458" s="508" t="str">
        <v>Not Declared</v>
      </c>
      <c r="J458" s="509" t="str">
        <v>White Horse Harriers</v>
      </c>
      <c r="K458" s="507"/>
    </row>
    <row r="459" spans="1:11" s="519" customFormat="1" ht="29.25" customHeight="1">
      <c r="A459" s="520"/>
      <c r="B459" s="503"/>
      <c r="C459" s="503"/>
      <c r="D459" s="503"/>
      <c r="E459" s="503"/>
      <c r="F459" s="502"/>
      <c r="G459" s="502"/>
      <c r="H459" s="502"/>
      <c r="I459" s="502"/>
      <c r="J459" s="502"/>
      <c r="K459" s="511"/>
    </row>
    <row r="460" spans="1:11" s="519" customFormat="1" ht="29.25" customHeight="1">
      <c r="A460" s="520"/>
      <c r="B460" s="1024" t="s">
        <v>376</v>
      </c>
      <c r="C460" s="1025"/>
      <c r="D460" s="1025"/>
      <c r="E460" s="1026"/>
      <c r="F460" s="502"/>
      <c r="G460" s="1024" t="s">
        <v>377</v>
      </c>
      <c r="H460" s="1025"/>
      <c r="I460" s="1025"/>
      <c r="J460" s="1026"/>
      <c r="K460" s="521"/>
    </row>
    <row r="461" spans="1:11" s="519" customFormat="1" ht="29.25" customHeight="1">
      <c r="A461" s="520"/>
      <c r="B461" s="506">
        <v>1</v>
      </c>
      <c r="C461" s="502" t="str" cm="1">
        <f t="array" ref="C461:E461">_xlfn.LET(_xlpm.error, _xlfn.HSTACK("","No athletes",""),_xlpm.result, IFERROR(_xlfn.TAKE(_xlfn.DROP(_xlfn.LET(_xlpm.a,_xlfn.CHOOSECOLS(DataCalcs!AQ511:AT548,1,3,4),_xlfn._xlws.FILTER(_xlpm.a,_xlfn.CHOOSECOLS(_xlpm.a,2)&lt;&gt;"Not Declared","")),0),8),_xlpm.error), IF(_xlpm.result=_xlfn.HSTACK("","",""), _xlpm.error, _xlpm.result))</f>
        <v/>
      </c>
      <c r="D461" s="512" t="str">
        <v>No athletes</v>
      </c>
      <c r="E461" s="513" t="str">
        <v/>
      </c>
      <c r="F461" s="502"/>
      <c r="G461" s="506">
        <v>1</v>
      </c>
      <c r="H461" s="502" t="str" cm="1">
        <f t="array" ref="H461:J461">_xlfn.LET(_xlpm.error, _xlfn.HSTACK("","No athletes",""),_xlpm.result, IFERROR(_xlfn.TAKE(_xlfn.DROP(_xlfn.LET(_xlpm.a,_xlfn.CHOOSECOLS(DataCalcs!AQ511:AT548,1,3,4),_xlfn._xlws.FILTER(_xlpm.a,_xlfn.CHOOSECOLS(_xlpm.a,2)&lt;&gt;"Not Declared","")),8),8),_xlpm.error), IF(_xlpm.result=_xlfn.HSTACK("","",""), _xlpm.error, _xlpm.result))</f>
        <v/>
      </c>
      <c r="I461" s="512" t="str">
        <v>No athletes</v>
      </c>
      <c r="J461" s="513" t="str">
        <v/>
      </c>
      <c r="K461" s="514"/>
    </row>
    <row r="462" spans="1:11" s="519" customFormat="1" ht="29.25" customHeight="1">
      <c r="A462" s="520"/>
      <c r="B462" s="506">
        <v>2</v>
      </c>
      <c r="C462" s="502"/>
      <c r="D462" s="512"/>
      <c r="E462" s="513"/>
      <c r="F462" s="502"/>
      <c r="G462" s="506">
        <v>2</v>
      </c>
      <c r="H462" s="503"/>
      <c r="I462" s="504"/>
      <c r="J462" s="513"/>
      <c r="K462" s="514"/>
    </row>
    <row r="463" spans="1:11" s="519" customFormat="1" ht="29.25" customHeight="1">
      <c r="A463" s="520"/>
      <c r="B463" s="506">
        <v>3</v>
      </c>
      <c r="C463" s="502"/>
      <c r="D463" s="512"/>
      <c r="E463" s="513"/>
      <c r="F463" s="502"/>
      <c r="G463" s="506">
        <v>3</v>
      </c>
      <c r="H463" s="503"/>
      <c r="I463" s="504"/>
      <c r="J463" s="513"/>
      <c r="K463" s="514"/>
    </row>
    <row r="464" spans="1:11" s="519" customFormat="1" ht="29.25" customHeight="1">
      <c r="A464" s="520"/>
      <c r="B464" s="506">
        <v>4</v>
      </c>
      <c r="C464" s="502"/>
      <c r="D464" s="512"/>
      <c r="E464" s="513"/>
      <c r="F464" s="502"/>
      <c r="G464" s="506">
        <v>4</v>
      </c>
      <c r="H464" s="503"/>
      <c r="I464" s="504"/>
      <c r="J464" s="513"/>
      <c r="K464" s="514"/>
    </row>
    <row r="465" spans="1:11" s="519" customFormat="1" ht="29.25" customHeight="1">
      <c r="A465" s="520"/>
      <c r="B465" s="506">
        <v>5</v>
      </c>
      <c r="C465" s="502"/>
      <c r="D465" s="512"/>
      <c r="E465" s="513"/>
      <c r="F465" s="502"/>
      <c r="G465" s="506">
        <v>5</v>
      </c>
      <c r="H465" s="503"/>
      <c r="I465" s="504"/>
      <c r="J465" s="513"/>
      <c r="K465" s="514"/>
    </row>
    <row r="466" spans="1:11" s="519" customFormat="1" ht="29.25" customHeight="1">
      <c r="A466" s="520"/>
      <c r="B466" s="506">
        <v>6</v>
      </c>
      <c r="C466" s="502"/>
      <c r="D466" s="512"/>
      <c r="E466" s="513"/>
      <c r="F466" s="502"/>
      <c r="G466" s="506">
        <v>6</v>
      </c>
      <c r="H466" s="503"/>
      <c r="I466" s="504"/>
      <c r="J466" s="513"/>
      <c r="K466" s="514"/>
    </row>
    <row r="467" spans="1:11" s="519" customFormat="1" ht="29.25" customHeight="1">
      <c r="A467" s="520"/>
      <c r="B467" s="506">
        <v>7</v>
      </c>
      <c r="C467" s="502"/>
      <c r="D467" s="512"/>
      <c r="E467" s="513"/>
      <c r="F467" s="502"/>
      <c r="G467" s="506">
        <v>7</v>
      </c>
      <c r="H467" s="503"/>
      <c r="I467" s="504"/>
      <c r="J467" s="513"/>
      <c r="K467" s="514"/>
    </row>
    <row r="468" spans="1:11" s="519" customFormat="1" ht="29.25" customHeight="1">
      <c r="A468" s="520"/>
      <c r="B468" s="510">
        <v>8</v>
      </c>
      <c r="C468" s="515"/>
      <c r="D468" s="516"/>
      <c r="E468" s="517"/>
      <c r="F468" s="502"/>
      <c r="G468" s="510">
        <v>8</v>
      </c>
      <c r="H468" s="196"/>
      <c r="I468" s="508"/>
      <c r="J468" s="517"/>
      <c r="K468" s="514"/>
    </row>
    <row r="469" spans="1:11" s="519" customFormat="1" ht="29.25" customHeight="1">
      <c r="A469" s="520"/>
      <c r="B469" s="503"/>
      <c r="C469" s="503"/>
      <c r="D469" s="503"/>
      <c r="E469" s="503"/>
      <c r="F469" s="502"/>
      <c r="G469" s="502"/>
      <c r="H469" s="502"/>
      <c r="I469" s="502"/>
      <c r="J469" s="502"/>
      <c r="K469" s="511"/>
    </row>
    <row r="470" spans="1:11" s="519" customFormat="1" ht="29.25" customHeight="1">
      <c r="A470" s="520"/>
      <c r="B470" s="1024" t="s">
        <v>378</v>
      </c>
      <c r="C470" s="1025"/>
      <c r="D470" s="1025"/>
      <c r="E470" s="1026"/>
      <c r="F470" s="502"/>
      <c r="G470" s="1032" t="s">
        <v>379</v>
      </c>
      <c r="H470" s="1033"/>
      <c r="I470" s="1033"/>
      <c r="J470" s="1034"/>
      <c r="K470" s="521"/>
    </row>
    <row r="471" spans="1:11" s="519" customFormat="1" ht="29.25" customHeight="1">
      <c r="A471" s="520"/>
      <c r="B471" s="506">
        <v>1</v>
      </c>
      <c r="C471" s="502" t="str" cm="1">
        <f t="array" ref="C471:E471">_xlfn.LET(_xlpm.error, _xlfn.HSTACK("","No athletes",""),_xlpm.result, IFERROR(_xlfn.TAKE(_xlfn.DROP(_xlfn.LET(_xlpm.a,_xlfn.CHOOSECOLS(DataCalcs!AQ511:AT548,1,3,4),_xlfn._xlws.FILTER(_xlpm.a,_xlfn.CHOOSECOLS(_xlpm.a,2)&lt;&gt;"Not Declared","")),16),8),_xlpm.error), IF(_xlpm.result=_xlfn.HSTACK("","",""), _xlpm.error, _xlpm.result))</f>
        <v/>
      </c>
      <c r="D471" s="512" t="str">
        <v>No athletes</v>
      </c>
      <c r="E471" s="513" t="str">
        <v/>
      </c>
      <c r="F471" s="502"/>
      <c r="G471" s="506">
        <v>1</v>
      </c>
      <c r="H471" s="502" t="str" cm="1">
        <f t="array" ref="H471:J471">_xlfn.LET(_xlpm.error, _xlfn.HSTACK("","No athletes",""),_xlpm.result, IFERROR(_xlfn.TAKE(_xlfn.DROP(_xlfn.LET(_xlpm.a,_xlfn.CHOOSECOLS(DataCalcs!AQ511:AT548,1,3,4),_xlfn._xlws.FILTER(_xlpm.a,_xlfn.CHOOSECOLS(_xlpm.a,2)&lt;&gt;"Not Declared","")),24),8),_xlpm.error), IF(_xlpm.result=_xlfn.HSTACK("","",""), _xlpm.error, _xlpm.result))</f>
        <v/>
      </c>
      <c r="I471" s="512" t="str">
        <v>No athletes</v>
      </c>
      <c r="J471" s="513" t="str">
        <v/>
      </c>
      <c r="K471" s="514"/>
    </row>
    <row r="472" spans="1:11" s="519" customFormat="1" ht="29.25" customHeight="1">
      <c r="A472" s="520"/>
      <c r="B472" s="506">
        <v>2</v>
      </c>
      <c r="C472" s="502"/>
      <c r="D472" s="512"/>
      <c r="E472" s="513"/>
      <c r="F472" s="502"/>
      <c r="G472" s="506">
        <v>2</v>
      </c>
      <c r="H472" s="503"/>
      <c r="I472" s="504"/>
      <c r="J472" s="513"/>
      <c r="K472" s="514"/>
    </row>
    <row r="473" spans="1:11" s="519" customFormat="1" ht="29.25" customHeight="1">
      <c r="A473" s="520"/>
      <c r="B473" s="506">
        <v>3</v>
      </c>
      <c r="C473" s="502"/>
      <c r="D473" s="512"/>
      <c r="E473" s="513"/>
      <c r="F473" s="502"/>
      <c r="G473" s="506">
        <v>3</v>
      </c>
      <c r="H473" s="503"/>
      <c r="I473" s="504"/>
      <c r="J473" s="513"/>
      <c r="K473" s="514"/>
    </row>
    <row r="474" spans="1:11" s="519" customFormat="1" ht="29.25" customHeight="1">
      <c r="A474" s="520"/>
      <c r="B474" s="506">
        <v>4</v>
      </c>
      <c r="C474" s="502"/>
      <c r="D474" s="512"/>
      <c r="E474" s="513"/>
      <c r="F474" s="502"/>
      <c r="G474" s="506">
        <v>4</v>
      </c>
      <c r="H474" s="503"/>
      <c r="I474" s="504"/>
      <c r="J474" s="513"/>
      <c r="K474" s="514"/>
    </row>
    <row r="475" spans="1:11" s="519" customFormat="1" ht="29.25" customHeight="1">
      <c r="A475" s="520"/>
      <c r="B475" s="506">
        <v>5</v>
      </c>
      <c r="C475" s="502"/>
      <c r="D475" s="512"/>
      <c r="E475" s="513"/>
      <c r="F475" s="502"/>
      <c r="G475" s="506">
        <v>5</v>
      </c>
      <c r="H475" s="503"/>
      <c r="I475" s="504"/>
      <c r="J475" s="513"/>
      <c r="K475" s="514"/>
    </row>
    <row r="476" spans="1:11" s="519" customFormat="1" ht="29.25" customHeight="1">
      <c r="A476" s="520"/>
      <c r="B476" s="506">
        <v>6</v>
      </c>
      <c r="C476" s="502"/>
      <c r="D476" s="512"/>
      <c r="E476" s="513"/>
      <c r="F476" s="502"/>
      <c r="G476" s="506">
        <v>6</v>
      </c>
      <c r="H476" s="503"/>
      <c r="I476" s="504"/>
      <c r="J476" s="513"/>
      <c r="K476" s="514"/>
    </row>
    <row r="477" spans="1:11" s="519" customFormat="1" ht="29.25" customHeight="1">
      <c r="A477" s="520"/>
      <c r="B477" s="506">
        <v>7</v>
      </c>
      <c r="C477" s="502"/>
      <c r="D477" s="512"/>
      <c r="E477" s="513"/>
      <c r="F477" s="502"/>
      <c r="G477" s="506">
        <v>7</v>
      </c>
      <c r="H477" s="503"/>
      <c r="I477" s="504"/>
      <c r="J477" s="513"/>
      <c r="K477" s="514"/>
    </row>
    <row r="478" spans="1:11" s="519" customFormat="1" ht="29.25" customHeight="1">
      <c r="A478" s="520"/>
      <c r="B478" s="510">
        <v>8</v>
      </c>
      <c r="C478" s="515"/>
      <c r="D478" s="516"/>
      <c r="E478" s="517"/>
      <c r="F478" s="502"/>
      <c r="G478" s="510">
        <v>8</v>
      </c>
      <c r="H478" s="196"/>
      <c r="I478" s="508"/>
      <c r="J478" s="517"/>
      <c r="K478" s="514"/>
    </row>
    <row r="479" spans="1:11" s="519" customFormat="1" ht="29.25" customHeight="1">
      <c r="A479" s="520"/>
      <c r="B479" s="1022" t="str" cm="1">
        <f t="array" ref="B479">IFERROR(_xlfn.LET(_xlpm.a,_xlfn.CHOOSECOLS(DataCalcs!AQ511:AT548,1,3,4), _xlpm.filtered,_xlfn.DROP(_xlfn._xlws.FILTER(_xlpm.a,INDEX(_xlpm.a,,2)&lt;&gt;"Not Declared"),32),
_xlpm.rowStrings,_xlfn.BYROW(_xlpm.filtered,_xlfn.LAMBDA(_xlpm.r,_xlfn.TEXTJOIN(" - ",,_xlpm.r))),ROWS(_xlpm.filtered)&amp;" Remaining athletes: "&amp; _xlfn.TEXTJOIN(", ",,_xlpm.rowStrings)),"")</f>
        <v/>
      </c>
      <c r="C479" s="1022"/>
      <c r="D479" s="1022"/>
      <c r="E479" s="1022"/>
      <c r="F479" s="1022"/>
      <c r="G479" s="1022"/>
      <c r="H479" s="1022"/>
      <c r="I479" s="1022"/>
      <c r="J479" s="1022"/>
      <c r="K479" s="511"/>
    </row>
    <row r="480" spans="1:11" s="519" customFormat="1" ht="29.25" customHeight="1" thickBot="1">
      <c r="A480" s="522"/>
      <c r="B480" s="1023"/>
      <c r="C480" s="1023"/>
      <c r="D480" s="1023"/>
      <c r="E480" s="1023"/>
      <c r="F480" s="1023"/>
      <c r="G480" s="1023"/>
      <c r="H480" s="1023"/>
      <c r="I480" s="1023"/>
      <c r="J480" s="1023"/>
      <c r="K480" s="518"/>
    </row>
    <row r="481" spans="1:11" ht="29.25" customHeight="1" thickBot="1">
      <c r="A481" s="498"/>
      <c r="D481" s="498"/>
      <c r="E481" s="498"/>
      <c r="H481" s="71"/>
      <c r="I481" s="71"/>
      <c r="J481" s="70"/>
      <c r="K481" s="63"/>
    </row>
    <row r="482" spans="1:11" ht="40" customHeight="1" thickBot="1">
      <c r="A482" s="1029" t="str">
        <f>"  "&amp; TEXT(DataTables!$Q$124, "hh:mm") &amp; " - U20 Women - " &amp; DataTables!$B$124 &amp; "  " &amp; DataTables!$P$124 &amp; " athletes  Record: " &amp; TEXT(DataTables!$N$124, "0.00")</f>
        <v xml:space="preserve">  15:40 - U20 Women - 200m  0 athletes  Record: n/a</v>
      </c>
      <c r="B482" s="1030"/>
      <c r="C482" s="1030"/>
      <c r="D482" s="1030"/>
      <c r="E482" s="1030"/>
      <c r="F482" s="1030"/>
      <c r="G482" s="1030"/>
      <c r="H482" s="1030"/>
      <c r="I482" s="1030"/>
      <c r="J482" s="1030"/>
      <c r="K482" s="1031"/>
    </row>
    <row r="483" spans="1:11" s="519" customFormat="1" ht="29.25" customHeight="1">
      <c r="A483" s="500"/>
      <c r="B483" s="501"/>
      <c r="C483" s="501"/>
      <c r="D483" s="501"/>
      <c r="E483" s="501"/>
      <c r="F483" s="501"/>
      <c r="G483" s="501"/>
      <c r="H483" s="501"/>
      <c r="I483" s="501"/>
      <c r="J483" s="501"/>
      <c r="K483" s="511"/>
    </row>
    <row r="484" spans="1:11" s="519" customFormat="1" ht="29.25" customHeight="1">
      <c r="A484" s="520"/>
      <c r="B484" s="1024" t="s">
        <v>376</v>
      </c>
      <c r="C484" s="1025"/>
      <c r="D484" s="1025"/>
      <c r="E484" s="1026"/>
      <c r="F484" s="502"/>
      <c r="G484" s="1024" t="s">
        <v>377</v>
      </c>
      <c r="H484" s="1025"/>
      <c r="I484" s="1025"/>
      <c r="J484" s="1026"/>
      <c r="K484" s="521"/>
    </row>
    <row r="485" spans="1:11" s="519" customFormat="1" ht="29.25" customHeight="1">
      <c r="A485" s="520"/>
      <c r="B485" s="506">
        <v>1</v>
      </c>
      <c r="C485" s="502" t="str" cm="1">
        <f t="array" ref="C485:E485">_xlfn.LET(_xlpm.error, _xlfn.HSTACK("","No athletes",""),_xlpm.result, IFERROR(_xlfn.TAKE(_xlfn.DROP(_xlfn.LET(_xlpm.a,_xlfn.CHOOSECOLS(DataCalcs!AQ593:AT646,1,3,4),_xlfn._xlws.FILTER(_xlpm.a,_xlfn.CHOOSECOLS(_xlpm.a,2)&lt;&gt;"Not Declared","")),0),8),_xlpm.error), IF(_xlpm.result=_xlfn.HSTACK("","",""), _xlpm.error, _xlpm.result))</f>
        <v/>
      </c>
      <c r="D485" s="504" t="str">
        <v>No athletes</v>
      </c>
      <c r="E485" s="505" t="str">
        <v/>
      </c>
      <c r="F485" s="502"/>
      <c r="G485" s="506">
        <v>1</v>
      </c>
      <c r="H485" s="502" t="str" cm="1">
        <f t="array" ref="H485:J485">_xlfn.LET(_xlpm.error, _xlfn.HSTACK("","No athletes",""),_xlpm.result, IFERROR(_xlfn.TAKE(_xlfn.DROP(_xlfn.LET(_xlpm.a,_xlfn.CHOOSECOLS(DataCalcs!AQ593:AT646,1,3,4),_xlfn._xlws.FILTER(_xlpm.a,_xlfn.CHOOSECOLS(_xlpm.a,2)&lt;&gt;"Not Declared","")),8),8),_xlpm.error), IF(_xlpm.result=_xlfn.HSTACK("","",""), _xlpm.error, _xlpm.result))</f>
        <v/>
      </c>
      <c r="I485" s="504" t="str">
        <v>No athletes</v>
      </c>
      <c r="J485" s="505" t="str">
        <v/>
      </c>
      <c r="K485" s="507"/>
    </row>
    <row r="486" spans="1:11" s="519" customFormat="1" ht="29.25" customHeight="1">
      <c r="A486" s="520"/>
      <c r="B486" s="506">
        <v>2</v>
      </c>
      <c r="C486" s="503"/>
      <c r="D486" s="504"/>
      <c r="E486" s="505"/>
      <c r="F486" s="502"/>
      <c r="G486" s="506">
        <v>2</v>
      </c>
      <c r="H486" s="503"/>
      <c r="I486" s="504"/>
      <c r="J486" s="505"/>
      <c r="K486" s="507"/>
    </row>
    <row r="487" spans="1:11" s="519" customFormat="1" ht="29.25" customHeight="1">
      <c r="A487" s="520"/>
      <c r="B487" s="506">
        <v>3</v>
      </c>
      <c r="C487" s="503"/>
      <c r="D487" s="504"/>
      <c r="E487" s="505"/>
      <c r="F487" s="502"/>
      <c r="G487" s="506">
        <v>3</v>
      </c>
      <c r="H487" s="503"/>
      <c r="I487" s="504"/>
      <c r="J487" s="505"/>
      <c r="K487" s="507"/>
    </row>
    <row r="488" spans="1:11" s="519" customFormat="1" ht="29.25" customHeight="1">
      <c r="A488" s="520"/>
      <c r="B488" s="506">
        <v>4</v>
      </c>
      <c r="C488" s="503"/>
      <c r="D488" s="504"/>
      <c r="E488" s="505"/>
      <c r="F488" s="502"/>
      <c r="G488" s="506">
        <v>4</v>
      </c>
      <c r="H488" s="503"/>
      <c r="I488" s="504"/>
      <c r="J488" s="505"/>
      <c r="K488" s="507"/>
    </row>
    <row r="489" spans="1:11" s="519" customFormat="1" ht="29.25" customHeight="1">
      <c r="A489" s="520"/>
      <c r="B489" s="506">
        <v>5</v>
      </c>
      <c r="C489" s="503"/>
      <c r="D489" s="504"/>
      <c r="E489" s="505"/>
      <c r="F489" s="502"/>
      <c r="G489" s="506">
        <v>5</v>
      </c>
      <c r="H489" s="503"/>
      <c r="I489" s="504"/>
      <c r="J489" s="505"/>
      <c r="K489" s="507"/>
    </row>
    <row r="490" spans="1:11" s="519" customFormat="1" ht="29.25" customHeight="1">
      <c r="A490" s="520"/>
      <c r="B490" s="506">
        <v>6</v>
      </c>
      <c r="C490" s="503"/>
      <c r="D490" s="504"/>
      <c r="E490" s="505"/>
      <c r="F490" s="502"/>
      <c r="G490" s="506">
        <v>6</v>
      </c>
      <c r="H490" s="503"/>
      <c r="I490" s="504"/>
      <c r="J490" s="505"/>
      <c r="K490" s="507"/>
    </row>
    <row r="491" spans="1:11" s="519" customFormat="1" ht="29.25" customHeight="1">
      <c r="A491" s="520"/>
      <c r="B491" s="506">
        <v>7</v>
      </c>
      <c r="C491" s="503"/>
      <c r="D491" s="504"/>
      <c r="E491" s="505"/>
      <c r="F491" s="502"/>
      <c r="G491" s="506">
        <v>7</v>
      </c>
      <c r="H491" s="503"/>
      <c r="I491" s="504"/>
      <c r="J491" s="505"/>
      <c r="K491" s="507"/>
    </row>
    <row r="492" spans="1:11" s="519" customFormat="1" ht="29.25" customHeight="1">
      <c r="A492" s="520"/>
      <c r="B492" s="510">
        <v>8</v>
      </c>
      <c r="C492" s="196"/>
      <c r="D492" s="508"/>
      <c r="E492" s="509"/>
      <c r="F492" s="502"/>
      <c r="G492" s="510">
        <v>8</v>
      </c>
      <c r="H492" s="196"/>
      <c r="I492" s="508"/>
      <c r="J492" s="509"/>
      <c r="K492" s="507"/>
    </row>
    <row r="493" spans="1:11" s="519" customFormat="1" ht="29.25" customHeight="1">
      <c r="A493" s="520"/>
      <c r="B493" s="503"/>
      <c r="C493" s="503"/>
      <c r="D493" s="503"/>
      <c r="E493" s="503"/>
      <c r="F493" s="502"/>
      <c r="G493" s="502"/>
      <c r="H493" s="502"/>
      <c r="I493" s="502"/>
      <c r="J493" s="502"/>
      <c r="K493" s="511"/>
    </row>
    <row r="494" spans="1:11" s="519" customFormat="1" ht="29.25" customHeight="1">
      <c r="A494" s="520"/>
      <c r="B494" s="1024" t="s">
        <v>378</v>
      </c>
      <c r="C494" s="1025"/>
      <c r="D494" s="1025"/>
      <c r="E494" s="1026"/>
      <c r="F494" s="502"/>
      <c r="G494" s="1032" t="s">
        <v>379</v>
      </c>
      <c r="H494" s="1033"/>
      <c r="I494" s="1033"/>
      <c r="J494" s="1034"/>
      <c r="K494" s="521"/>
    </row>
    <row r="495" spans="1:11" s="519" customFormat="1" ht="29.25" customHeight="1">
      <c r="A495" s="520"/>
      <c r="B495" s="506">
        <v>1</v>
      </c>
      <c r="C495" s="502" t="str" cm="1">
        <f t="array" ref="C495:E495">_xlfn.LET(_xlpm.error, _xlfn.HSTACK("","No athletes",""),_xlpm.result, IFERROR(_xlfn.TAKE(_xlfn.DROP(_xlfn.LET(_xlpm.a,_xlfn.CHOOSECOLS(DataCalcs!AQ593:AT646,1,3,4),_xlfn._xlws.FILTER(_xlpm.a,_xlfn.CHOOSECOLS(_xlpm.a,2)&lt;&gt;"Not Declared","")),16),8),_xlpm.error), IF(_xlpm.result=_xlfn.HSTACK("","",""), _xlpm.error, _xlpm.result))</f>
        <v/>
      </c>
      <c r="D495" s="512" t="str">
        <v>No athletes</v>
      </c>
      <c r="E495" s="513" t="str">
        <v/>
      </c>
      <c r="F495" s="502"/>
      <c r="G495" s="506">
        <v>1</v>
      </c>
      <c r="H495" s="502" t="str" cm="1">
        <f t="array" ref="H495:J495">_xlfn.LET(_xlpm.error, _xlfn.HSTACK("","No athletes",""),_xlpm.result, IFERROR(_xlfn.TAKE(_xlfn.DROP(_xlfn.LET(_xlpm.a,_xlfn.CHOOSECOLS(DataCalcs!AQ593:AT646,1,3,4),_xlfn._xlws.FILTER(_xlpm.a,_xlfn.CHOOSECOLS(_xlpm.a,2)&lt;&gt;"Not Declared","")),24),8),_xlpm.error), IF(_xlpm.result=_xlfn.HSTACK("","",""), _xlpm.error, _xlpm.result))</f>
        <v/>
      </c>
      <c r="I495" s="512" t="str">
        <v>No athletes</v>
      </c>
      <c r="J495" s="513" t="str">
        <v/>
      </c>
      <c r="K495" s="514"/>
    </row>
    <row r="496" spans="1:11" s="519" customFormat="1" ht="29.25" customHeight="1">
      <c r="A496" s="520"/>
      <c r="B496" s="506">
        <v>2</v>
      </c>
      <c r="C496" s="502"/>
      <c r="D496" s="512"/>
      <c r="E496" s="513"/>
      <c r="F496" s="502"/>
      <c r="G496" s="506">
        <v>2</v>
      </c>
      <c r="H496" s="503"/>
      <c r="I496" s="504"/>
      <c r="J496" s="513"/>
      <c r="K496" s="514"/>
    </row>
    <row r="497" spans="1:11" s="519" customFormat="1" ht="29.25" customHeight="1">
      <c r="A497" s="520"/>
      <c r="B497" s="506">
        <v>3</v>
      </c>
      <c r="C497" s="502"/>
      <c r="D497" s="512"/>
      <c r="E497" s="513"/>
      <c r="F497" s="502"/>
      <c r="G497" s="506">
        <v>3</v>
      </c>
      <c r="H497" s="503"/>
      <c r="I497" s="504"/>
      <c r="J497" s="513"/>
      <c r="K497" s="514"/>
    </row>
    <row r="498" spans="1:11" s="519" customFormat="1" ht="29.25" customHeight="1">
      <c r="A498" s="520"/>
      <c r="B498" s="506">
        <v>4</v>
      </c>
      <c r="C498" s="502"/>
      <c r="D498" s="512"/>
      <c r="E498" s="513"/>
      <c r="F498" s="502"/>
      <c r="G498" s="506">
        <v>4</v>
      </c>
      <c r="H498" s="503"/>
      <c r="I498" s="504"/>
      <c r="J498" s="513"/>
      <c r="K498" s="514"/>
    </row>
    <row r="499" spans="1:11" s="519" customFormat="1" ht="29.25" customHeight="1">
      <c r="A499" s="520"/>
      <c r="B499" s="506">
        <v>5</v>
      </c>
      <c r="C499" s="502"/>
      <c r="D499" s="512"/>
      <c r="E499" s="513"/>
      <c r="F499" s="502"/>
      <c r="G499" s="506">
        <v>5</v>
      </c>
      <c r="H499" s="503"/>
      <c r="I499" s="504"/>
      <c r="J499" s="513"/>
      <c r="K499" s="514"/>
    </row>
    <row r="500" spans="1:11" s="519" customFormat="1" ht="29.25" customHeight="1">
      <c r="A500" s="520"/>
      <c r="B500" s="506">
        <v>6</v>
      </c>
      <c r="C500" s="502"/>
      <c r="D500" s="512"/>
      <c r="E500" s="513"/>
      <c r="F500" s="502"/>
      <c r="G500" s="506">
        <v>6</v>
      </c>
      <c r="H500" s="503"/>
      <c r="I500" s="504"/>
      <c r="J500" s="513"/>
      <c r="K500" s="514"/>
    </row>
    <row r="501" spans="1:11" s="519" customFormat="1" ht="29.25" customHeight="1">
      <c r="A501" s="520"/>
      <c r="B501" s="506">
        <v>7</v>
      </c>
      <c r="C501" s="502"/>
      <c r="D501" s="512"/>
      <c r="E501" s="513"/>
      <c r="F501" s="502"/>
      <c r="G501" s="506">
        <v>7</v>
      </c>
      <c r="H501" s="503"/>
      <c r="I501" s="504"/>
      <c r="J501" s="513"/>
      <c r="K501" s="514"/>
    </row>
    <row r="502" spans="1:11" s="519" customFormat="1" ht="29.25" customHeight="1">
      <c r="A502" s="520"/>
      <c r="B502" s="510">
        <v>8</v>
      </c>
      <c r="C502" s="515"/>
      <c r="D502" s="516"/>
      <c r="E502" s="517"/>
      <c r="F502" s="502"/>
      <c r="G502" s="510">
        <v>8</v>
      </c>
      <c r="H502" s="196"/>
      <c r="I502" s="508"/>
      <c r="J502" s="517"/>
      <c r="K502" s="514"/>
    </row>
    <row r="503" spans="1:11" s="519" customFormat="1" ht="29.25" customHeight="1">
      <c r="A503" s="520"/>
      <c r="B503" s="503"/>
      <c r="C503" s="503"/>
      <c r="D503" s="503"/>
      <c r="E503" s="503"/>
      <c r="F503" s="502"/>
      <c r="G503" s="502"/>
      <c r="H503" s="502"/>
      <c r="I503" s="502"/>
      <c r="J503" s="502"/>
      <c r="K503" s="511"/>
    </row>
    <row r="504" spans="1:11" s="519" customFormat="1" ht="29.25" customHeight="1">
      <c r="A504" s="520"/>
      <c r="B504" s="1024" t="s">
        <v>380</v>
      </c>
      <c r="C504" s="1025"/>
      <c r="D504" s="1025"/>
      <c r="E504" s="1026"/>
      <c r="F504" s="502"/>
      <c r="G504" s="1032" t="s">
        <v>381</v>
      </c>
      <c r="H504" s="1033"/>
      <c r="I504" s="1033"/>
      <c r="J504" s="1034"/>
      <c r="K504" s="521"/>
    </row>
    <row r="505" spans="1:11" s="519" customFormat="1" ht="29.25" customHeight="1">
      <c r="A505" s="520"/>
      <c r="B505" s="506">
        <v>1</v>
      </c>
      <c r="C505" s="502" t="str" cm="1">
        <f t="array" ref="C505:E505">_xlfn.LET(_xlpm.error, _xlfn.HSTACK("","No athletes",""),_xlpm.result, IFERROR(_xlfn.TAKE(_xlfn.DROP(_xlfn.LET(_xlpm.a,_xlfn.CHOOSECOLS(DataCalcs!AQ593:AT646,1,3,4),_xlfn._xlws.FILTER(_xlpm.a,_xlfn.CHOOSECOLS(_xlpm.a,2)&lt;&gt;"Not Declared","")),32),8),_xlpm.error), IF(_xlpm.result=_xlfn.HSTACK("","",""), _xlpm.error, _xlpm.result))</f>
        <v/>
      </c>
      <c r="D505" s="512" t="str">
        <v>No athletes</v>
      </c>
      <c r="E505" s="513" t="str">
        <v/>
      </c>
      <c r="F505" s="502"/>
      <c r="G505" s="506">
        <v>1</v>
      </c>
      <c r="H505" s="502" t="str" cm="1">
        <f t="array" ref="H505:J505">_xlfn.LET(_xlpm.error, _xlfn.HSTACK("","No athletes",""),_xlpm.result, IFERROR(_xlfn.TAKE(_xlfn.DROP(_xlfn.LET(_xlpm.a,_xlfn.CHOOSECOLS(DataCalcs!AQ593:AT646,1,3,4),_xlfn._xlws.FILTER(_xlpm.a,_xlfn.CHOOSECOLS(_xlpm.a,2)&lt;&gt;"Not Declared","")),40),8),_xlpm.error), IF(_xlpm.result=_xlfn.HSTACK("","",""), _xlpm.error, _xlpm.result))</f>
        <v/>
      </c>
      <c r="I505" s="512" t="str">
        <v>No athletes</v>
      </c>
      <c r="J505" s="513" t="str">
        <v/>
      </c>
      <c r="K505" s="514"/>
    </row>
    <row r="506" spans="1:11" s="519" customFormat="1" ht="29.25" customHeight="1">
      <c r="A506" s="520"/>
      <c r="B506" s="506">
        <v>2</v>
      </c>
      <c r="C506" s="502"/>
      <c r="D506" s="512"/>
      <c r="E506" s="513"/>
      <c r="F506" s="502"/>
      <c r="G506" s="506">
        <v>2</v>
      </c>
      <c r="H506" s="503"/>
      <c r="I506" s="504"/>
      <c r="J506" s="513"/>
      <c r="K506" s="514"/>
    </row>
    <row r="507" spans="1:11" s="519" customFormat="1" ht="29.25" customHeight="1">
      <c r="A507" s="520"/>
      <c r="B507" s="506">
        <v>3</v>
      </c>
      <c r="C507" s="502"/>
      <c r="D507" s="512"/>
      <c r="E507" s="513"/>
      <c r="F507" s="502"/>
      <c r="G507" s="506">
        <v>3</v>
      </c>
      <c r="H507" s="503"/>
      <c r="I507" s="504"/>
      <c r="J507" s="513"/>
      <c r="K507" s="514"/>
    </row>
    <row r="508" spans="1:11" s="519" customFormat="1" ht="29.25" customHeight="1">
      <c r="A508" s="520"/>
      <c r="B508" s="506">
        <v>4</v>
      </c>
      <c r="C508" s="502"/>
      <c r="D508" s="512"/>
      <c r="E508" s="513"/>
      <c r="F508" s="502"/>
      <c r="G508" s="506">
        <v>4</v>
      </c>
      <c r="H508" s="503"/>
      <c r="I508" s="504"/>
      <c r="J508" s="513"/>
      <c r="K508" s="514"/>
    </row>
    <row r="509" spans="1:11" s="519" customFormat="1" ht="29.25" customHeight="1">
      <c r="A509" s="520"/>
      <c r="B509" s="506">
        <v>5</v>
      </c>
      <c r="C509" s="502"/>
      <c r="D509" s="512"/>
      <c r="E509" s="513"/>
      <c r="F509" s="502"/>
      <c r="G509" s="506">
        <v>5</v>
      </c>
      <c r="H509" s="503"/>
      <c r="I509" s="504"/>
      <c r="J509" s="513"/>
      <c r="K509" s="514"/>
    </row>
    <row r="510" spans="1:11" s="519" customFormat="1" ht="29.25" customHeight="1">
      <c r="A510" s="520"/>
      <c r="B510" s="506">
        <v>6</v>
      </c>
      <c r="C510" s="502"/>
      <c r="D510" s="512"/>
      <c r="E510" s="513"/>
      <c r="F510" s="502"/>
      <c r="G510" s="506">
        <v>6</v>
      </c>
      <c r="H510" s="503"/>
      <c r="I510" s="504"/>
      <c r="J510" s="513"/>
      <c r="K510" s="514"/>
    </row>
    <row r="511" spans="1:11" s="519" customFormat="1" ht="29.25" customHeight="1">
      <c r="A511" s="520"/>
      <c r="B511" s="506">
        <v>7</v>
      </c>
      <c r="C511" s="502"/>
      <c r="D511" s="512"/>
      <c r="E511" s="513"/>
      <c r="F511" s="502"/>
      <c r="G511" s="506">
        <v>7</v>
      </c>
      <c r="H511" s="503"/>
      <c r="I511" s="504"/>
      <c r="J511" s="513"/>
      <c r="K511" s="514"/>
    </row>
    <row r="512" spans="1:11" s="519" customFormat="1" ht="29.25" customHeight="1">
      <c r="A512" s="520"/>
      <c r="B512" s="510">
        <v>8</v>
      </c>
      <c r="C512" s="515"/>
      <c r="D512" s="516"/>
      <c r="E512" s="517"/>
      <c r="F512" s="502"/>
      <c r="G512" s="510">
        <v>8</v>
      </c>
      <c r="H512" s="196"/>
      <c r="I512" s="508"/>
      <c r="J512" s="517"/>
      <c r="K512" s="514"/>
    </row>
    <row r="513" spans="1:11" s="519" customFormat="1" ht="29.25" customHeight="1">
      <c r="A513" s="520"/>
      <c r="B513" s="1022" t="str" cm="1">
        <f t="array" ref="B513">IFERROR(_xlfn.LET(_xlpm.a,_xlfn.CHOOSECOLS(DataCalcs!AQ593:AT646,1,3,4), _xlpm.filtered,_xlfn.DROP(_xlfn._xlws.FILTER(_xlpm.a,INDEX(_xlpm.a,,2)&lt;&gt;"Not Declared"),48),
_xlpm.rowStrings,_xlfn.BYROW(_xlpm.filtered,_xlfn.LAMBDA(_xlpm.r,_xlfn.TEXTJOIN(" - ",,_xlpm.r))),ROWS(_xlpm.filtered)&amp;" Remaining athletes: "&amp; _xlfn.TEXTJOIN(", ",,_xlpm.rowStrings)),"")</f>
        <v/>
      </c>
      <c r="C513" s="1022"/>
      <c r="D513" s="1022"/>
      <c r="E513" s="1022"/>
      <c r="F513" s="1022"/>
      <c r="G513" s="1022"/>
      <c r="H513" s="1022"/>
      <c r="I513" s="1022"/>
      <c r="J513" s="1022"/>
      <c r="K513" s="511"/>
    </row>
    <row r="514" spans="1:11" s="519" customFormat="1" ht="29.25" customHeight="1" thickBot="1">
      <c r="A514" s="522"/>
      <c r="B514" s="1023"/>
      <c r="C514" s="1023"/>
      <c r="D514" s="1023"/>
      <c r="E514" s="1023"/>
      <c r="F514" s="1023"/>
      <c r="G514" s="1023"/>
      <c r="H514" s="1023"/>
      <c r="I514" s="1023"/>
      <c r="J514" s="1023"/>
      <c r="K514" s="518"/>
    </row>
    <row r="515" spans="1:11" s="519" customFormat="1" ht="29.25" customHeight="1">
      <c r="B515" s="725"/>
      <c r="C515" s="725"/>
      <c r="D515" s="725"/>
      <c r="E515" s="725"/>
      <c r="F515" s="725"/>
      <c r="G515" s="725"/>
      <c r="H515" s="725"/>
      <c r="I515" s="725"/>
      <c r="J515" s="725"/>
      <c r="K515" s="502"/>
    </row>
    <row r="516" spans="1:11" s="519" customFormat="1" ht="29.25" customHeight="1">
      <c r="B516" s="725"/>
      <c r="C516" s="725"/>
      <c r="D516" s="725"/>
      <c r="E516" s="725"/>
      <c r="F516" s="725"/>
      <c r="G516" s="725"/>
      <c r="H516" s="725"/>
      <c r="I516" s="725"/>
      <c r="J516" s="725"/>
      <c r="K516" s="502"/>
    </row>
    <row r="517" spans="1:11" s="519" customFormat="1" ht="29.25" customHeight="1">
      <c r="B517" s="725"/>
      <c r="C517" s="725"/>
      <c r="D517" s="725"/>
      <c r="E517" s="725"/>
      <c r="F517" s="725"/>
      <c r="G517" s="725"/>
      <c r="H517" s="725"/>
      <c r="I517" s="725"/>
      <c r="J517" s="725"/>
      <c r="K517" s="502"/>
    </row>
    <row r="518" spans="1:11" ht="29.25" customHeight="1">
      <c r="A518" s="498"/>
      <c r="D518" s="498"/>
      <c r="E518" s="498"/>
      <c r="H518" s="71"/>
      <c r="I518" s="71"/>
      <c r="J518" s="70"/>
      <c r="K518" s="63"/>
    </row>
    <row r="519" spans="1:11" ht="51" customHeight="1">
      <c r="A519" s="1027" t="str">
        <f>'Lane Draw - Full (am)'!$A$815</f>
        <v>Oxfordshire Track and Field League 2026</v>
      </c>
      <c r="B519" s="1027"/>
      <c r="C519" s="1027"/>
      <c r="D519" s="1027"/>
      <c r="E519" s="1027"/>
      <c r="F519" s="1027"/>
      <c r="G519" s="1027"/>
      <c r="H519" s="1027"/>
      <c r="I519" s="1027"/>
      <c r="J519" s="1027"/>
      <c r="K519" s="1027"/>
    </row>
    <row r="520" spans="1:11" ht="34" customHeight="1">
      <c r="A520" s="1028" t="str">
        <f>'Lane Draw - Full (am)'!$A$2</f>
        <v>Date: 06 September 2026         Venue: Tilsley</v>
      </c>
      <c r="B520" s="1028"/>
      <c r="C520" s="1028"/>
      <c r="D520" s="1028"/>
      <c r="E520" s="1028"/>
      <c r="F520" s="1028"/>
      <c r="G520" s="1028"/>
      <c r="H520" s="1028"/>
      <c r="I520" s="1028"/>
      <c r="J520" s="1028"/>
      <c r="K520" s="1028"/>
    </row>
    <row r="521" spans="1:11" ht="34" customHeight="1" thickBot="1">
      <c r="A521" s="721"/>
      <c r="B521" s="721"/>
      <c r="C521" s="721"/>
      <c r="D521" s="721"/>
      <c r="E521" s="721"/>
      <c r="F521" s="721"/>
      <c r="G521" s="721"/>
      <c r="H521" s="721"/>
      <c r="I521" s="721"/>
      <c r="J521" s="721"/>
      <c r="K521" s="721"/>
    </row>
    <row r="522" spans="1:11" ht="40" customHeight="1" thickBot="1">
      <c r="A522" s="1029" t="str">
        <f>"  "&amp; TEXT(DataTables!$Q$42, "hh:mm") &amp; " - U18 Men - " &amp; DataTables!$B$42 &amp; "  " &amp; DataTables!$P$42 &amp; " athletes  Record: " &amp; TEXT(DataTables!$N$42, "0.00")</f>
        <v xml:space="preserve">  15:45 - U18 Men - 200m  0 athletes  Record: 23.00</v>
      </c>
      <c r="B522" s="1030"/>
      <c r="C522" s="1030"/>
      <c r="D522" s="1030"/>
      <c r="E522" s="1030"/>
      <c r="F522" s="1030"/>
      <c r="G522" s="1030"/>
      <c r="H522" s="1030"/>
      <c r="I522" s="1030"/>
      <c r="J522" s="1030"/>
      <c r="K522" s="1031"/>
    </row>
    <row r="523" spans="1:11" s="519" customFormat="1" ht="29.25" customHeight="1">
      <c r="A523" s="500"/>
      <c r="B523" s="501"/>
      <c r="C523" s="501"/>
      <c r="D523" s="501"/>
      <c r="E523" s="501"/>
      <c r="F523" s="501"/>
      <c r="G523" s="501"/>
      <c r="H523" s="501"/>
      <c r="I523" s="501"/>
      <c r="J523" s="501"/>
      <c r="K523" s="511"/>
    </row>
    <row r="524" spans="1:11" s="519" customFormat="1" ht="29.25" customHeight="1">
      <c r="A524" s="520"/>
      <c r="B524" s="1024" t="s">
        <v>324</v>
      </c>
      <c r="C524" s="1025"/>
      <c r="D524" s="1025"/>
      <c r="E524" s="1026"/>
      <c r="F524" s="502"/>
      <c r="G524" s="1024" t="s">
        <v>325</v>
      </c>
      <c r="H524" s="1025"/>
      <c r="I524" s="1025"/>
      <c r="J524" s="1026"/>
      <c r="K524" s="521"/>
    </row>
    <row r="525" spans="1:11" s="519" customFormat="1" ht="29.25" customHeight="1">
      <c r="A525" s="520"/>
      <c r="B525" s="506">
        <v>1</v>
      </c>
      <c r="C525" s="503" t="str" cm="1">
        <f t="array" ref="C525:E532">_xlfn.LET(_xlpm.a,_xlfn.ANCHORARRAY(DataCalcs!AR166),_xlfn._xlws.FILTER(_xlpm.a,NOT(ISNA(_xlfn.CHOOSECOLS(_xlpm.a,1)))))</f>
        <v>N</v>
      </c>
      <c r="D525" s="504" t="str">
        <v>Not Declared</v>
      </c>
      <c r="E525" s="505" t="str">
        <v>Banbury Harriers AC</v>
      </c>
      <c r="F525" s="502"/>
      <c r="G525" s="506">
        <v>1</v>
      </c>
      <c r="H525" s="503" t="str" cm="1">
        <f t="array" ref="H525:J532">_xlfn.LET(_xlpm.a,_xlfn.ANCHORARRAY(DataCalcs!AR174),_xlfn._xlws.FILTER(_xlpm.a,NOT(ISNA(_xlfn.CHOOSECOLS(_xlpm.a,1)))))</f>
        <v>NN</v>
      </c>
      <c r="I525" s="504" t="str">
        <v>Not Declared</v>
      </c>
      <c r="J525" s="505" t="str">
        <v>Banbury Harriers AC</v>
      </c>
      <c r="K525" s="507"/>
    </row>
    <row r="526" spans="1:11" s="519" customFormat="1" ht="29.25" customHeight="1">
      <c r="A526" s="520"/>
      <c r="B526" s="506">
        <v>2</v>
      </c>
      <c r="C526" s="503" t="str">
        <v>R</v>
      </c>
      <c r="D526" s="504" t="str">
        <v>Not Declared</v>
      </c>
      <c r="E526" s="505" t="str">
        <v>Radley AC</v>
      </c>
      <c r="F526" s="502"/>
      <c r="G526" s="506">
        <v>2</v>
      </c>
      <c r="H526" s="503" t="str">
        <v>RR</v>
      </c>
      <c r="I526" s="504" t="str">
        <v>Not Declared</v>
      </c>
      <c r="J526" s="505" t="str">
        <v>Radley AC</v>
      </c>
      <c r="K526" s="507"/>
    </row>
    <row r="527" spans="1:11" s="519" customFormat="1" ht="29.25" customHeight="1">
      <c r="A527" s="520"/>
      <c r="B527" s="506">
        <v>3</v>
      </c>
      <c r="C527" s="503" t="str">
        <v>B</v>
      </c>
      <c r="D527" s="504" t="str">
        <v>Not Declared</v>
      </c>
      <c r="E527" s="505" t="str">
        <v>Bicester AC</v>
      </c>
      <c r="F527" s="502"/>
      <c r="G527" s="506">
        <v>3</v>
      </c>
      <c r="H527" s="503" t="str">
        <v>BB</v>
      </c>
      <c r="I527" s="504" t="str">
        <v>Not Declared</v>
      </c>
      <c r="J527" s="505" t="str">
        <v>Bicester AC</v>
      </c>
      <c r="K527" s="507"/>
    </row>
    <row r="528" spans="1:11" s="519" customFormat="1" ht="29.25" customHeight="1">
      <c r="A528" s="520"/>
      <c r="B528" s="506">
        <v>4</v>
      </c>
      <c r="C528" s="503" t="str">
        <v>A</v>
      </c>
      <c r="D528" s="504" t="str">
        <v>Not Declared</v>
      </c>
      <c r="E528" s="505" t="str">
        <v>Abingdon AC</v>
      </c>
      <c r="F528" s="502"/>
      <c r="G528" s="506">
        <v>4</v>
      </c>
      <c r="H528" s="503" t="str">
        <v>AA</v>
      </c>
      <c r="I528" s="504" t="str">
        <v>Not Declared</v>
      </c>
      <c r="J528" s="505" t="str">
        <v>Abingdon AC</v>
      </c>
      <c r="K528" s="507"/>
    </row>
    <row r="529" spans="1:11" s="519" customFormat="1" ht="29.25" customHeight="1">
      <c r="A529" s="520"/>
      <c r="B529" s="506">
        <v>5</v>
      </c>
      <c r="C529" s="503" t="str">
        <v>X</v>
      </c>
      <c r="D529" s="504" t="str">
        <v>Not Declared</v>
      </c>
      <c r="E529" s="505" t="str">
        <v>Team Kennet</v>
      </c>
      <c r="F529" s="502"/>
      <c r="G529" s="506">
        <v>5</v>
      </c>
      <c r="H529" s="503" t="str">
        <v>XX</v>
      </c>
      <c r="I529" s="504" t="str">
        <v>Not Declared</v>
      </c>
      <c r="J529" s="505" t="str">
        <v>Team Kennet</v>
      </c>
      <c r="K529" s="507"/>
    </row>
    <row r="530" spans="1:11" s="519" customFormat="1" ht="29.25" customHeight="1">
      <c r="A530" s="520"/>
      <c r="B530" s="506">
        <v>6</v>
      </c>
      <c r="C530" s="503" t="str">
        <v>W</v>
      </c>
      <c r="D530" s="504" t="str">
        <v>Not Declared</v>
      </c>
      <c r="E530" s="505" t="str">
        <v>Witney Road Runners</v>
      </c>
      <c r="F530" s="502"/>
      <c r="G530" s="506">
        <v>6</v>
      </c>
      <c r="H530" s="503" t="str">
        <v>WW</v>
      </c>
      <c r="I530" s="504" t="str">
        <v>Not Declared</v>
      </c>
      <c r="J530" s="505" t="str">
        <v>Witney Road Runners</v>
      </c>
      <c r="K530" s="507"/>
    </row>
    <row r="531" spans="1:11" s="519" customFormat="1" ht="29.25" customHeight="1">
      <c r="A531" s="520"/>
      <c r="B531" s="506">
        <v>7</v>
      </c>
      <c r="C531" s="503" t="str">
        <v>H</v>
      </c>
      <c r="D531" s="504" t="str">
        <v>Not Declared</v>
      </c>
      <c r="E531" s="505" t="str">
        <v>White Horse Harriers</v>
      </c>
      <c r="F531" s="502"/>
      <c r="G531" s="506">
        <v>7</v>
      </c>
      <c r="H531" s="503" t="str">
        <v>HH</v>
      </c>
      <c r="I531" s="504" t="str">
        <v>Not Declared</v>
      </c>
      <c r="J531" s="505" t="str">
        <v>White Horse Harriers</v>
      </c>
      <c r="K531" s="507"/>
    </row>
    <row r="532" spans="1:11" s="519" customFormat="1" ht="29.25" customHeight="1">
      <c r="A532" s="520"/>
      <c r="B532" s="510">
        <v>8</v>
      </c>
      <c r="C532" s="196" t="str">
        <v>O</v>
      </c>
      <c r="D532" s="508" t="str">
        <v>Not Declared</v>
      </c>
      <c r="E532" s="509" t="str">
        <v>Oxford City AC</v>
      </c>
      <c r="F532" s="502"/>
      <c r="G532" s="510">
        <v>8</v>
      </c>
      <c r="H532" s="196" t="str">
        <v>OO</v>
      </c>
      <c r="I532" s="508" t="str">
        <v>Not Declared</v>
      </c>
      <c r="J532" s="509" t="str">
        <v>Oxford City AC</v>
      </c>
      <c r="K532" s="507"/>
    </row>
    <row r="533" spans="1:11" s="519" customFormat="1" ht="29.25" customHeight="1">
      <c r="A533" s="520"/>
      <c r="B533" s="503"/>
      <c r="C533" s="503"/>
      <c r="D533" s="503"/>
      <c r="E533" s="503"/>
      <c r="F533" s="502"/>
      <c r="G533" s="502"/>
      <c r="H533" s="502"/>
      <c r="I533" s="502"/>
      <c r="J533" s="502"/>
      <c r="K533" s="511"/>
    </row>
    <row r="534" spans="1:11" s="519" customFormat="1" ht="29.25" customHeight="1">
      <c r="A534" s="520"/>
      <c r="B534" s="1024" t="s">
        <v>376</v>
      </c>
      <c r="C534" s="1025"/>
      <c r="D534" s="1025"/>
      <c r="E534" s="1026"/>
      <c r="F534" s="502"/>
      <c r="G534" s="1024" t="s">
        <v>377</v>
      </c>
      <c r="H534" s="1025"/>
      <c r="I534" s="1025"/>
      <c r="J534" s="1026"/>
      <c r="K534" s="521"/>
    </row>
    <row r="535" spans="1:11" s="519" customFormat="1" ht="29.25" customHeight="1">
      <c r="A535" s="520"/>
      <c r="B535" s="506">
        <v>1</v>
      </c>
      <c r="C535" s="502" t="str" cm="1">
        <f t="array" ref="C535:E535">_xlfn.LET(_xlpm.error, _xlfn.HSTACK("","No athletes",""),_xlpm.result, IFERROR(_xlfn.TAKE(_xlfn.DROP(_xlfn.LET(_xlpm.a,_xlfn.CHOOSECOLS(DataCalcs!AQ182:AT219,1,3,4),_xlfn._xlws.FILTER(_xlpm.a,_xlfn.CHOOSECOLS(_xlpm.a,2)&lt;&gt;"Not Declared","")),0),8),_xlpm.error), IF(_xlpm.result=_xlfn.HSTACK("","",""), _xlpm.error, _xlpm.result))</f>
        <v/>
      </c>
      <c r="D535" s="512" t="str">
        <v>No athletes</v>
      </c>
      <c r="E535" s="513" t="str">
        <v/>
      </c>
      <c r="F535" s="502"/>
      <c r="G535" s="506">
        <v>1</v>
      </c>
      <c r="H535" s="502" t="str" cm="1">
        <f t="array" ref="H535:J535">_xlfn.LET(_xlpm.error, _xlfn.HSTACK("","No athletes",""),_xlpm.result, IFERROR(_xlfn.TAKE(_xlfn.DROP(_xlfn.LET(_xlpm.a,_xlfn.CHOOSECOLS(DataCalcs!AQ182:AT219,1,3,4),_xlfn._xlws.FILTER(_xlpm.a,_xlfn.CHOOSECOLS(_xlpm.a,2)&lt;&gt;"Not Declared","")),8),8),_xlpm.error), IF(_xlpm.result=_xlfn.HSTACK("","",""), _xlpm.error, _xlpm.result))</f>
        <v/>
      </c>
      <c r="I535" s="512" t="str">
        <v>No athletes</v>
      </c>
      <c r="J535" s="513" t="str">
        <v/>
      </c>
      <c r="K535" s="514"/>
    </row>
    <row r="536" spans="1:11" s="519" customFormat="1" ht="29.25" customHeight="1">
      <c r="A536" s="520"/>
      <c r="B536" s="506">
        <v>2</v>
      </c>
      <c r="C536" s="502"/>
      <c r="D536" s="512"/>
      <c r="E536" s="513"/>
      <c r="F536" s="502"/>
      <c r="G536" s="506">
        <v>2</v>
      </c>
      <c r="H536" s="503"/>
      <c r="I536" s="504"/>
      <c r="J536" s="513"/>
      <c r="K536" s="514"/>
    </row>
    <row r="537" spans="1:11" s="519" customFormat="1" ht="29.25" customHeight="1">
      <c r="A537" s="520"/>
      <c r="B537" s="506">
        <v>3</v>
      </c>
      <c r="C537" s="502"/>
      <c r="D537" s="512"/>
      <c r="E537" s="513"/>
      <c r="F537" s="502"/>
      <c r="G537" s="506">
        <v>3</v>
      </c>
      <c r="H537" s="503"/>
      <c r="I537" s="504"/>
      <c r="J537" s="513"/>
      <c r="K537" s="514"/>
    </row>
    <row r="538" spans="1:11" s="519" customFormat="1" ht="29.25" customHeight="1">
      <c r="A538" s="520"/>
      <c r="B538" s="506">
        <v>4</v>
      </c>
      <c r="C538" s="502"/>
      <c r="D538" s="512"/>
      <c r="E538" s="513"/>
      <c r="F538" s="502"/>
      <c r="G538" s="506">
        <v>4</v>
      </c>
      <c r="H538" s="503"/>
      <c r="I538" s="504"/>
      <c r="J538" s="513"/>
      <c r="K538" s="514"/>
    </row>
    <row r="539" spans="1:11" s="519" customFormat="1" ht="29.25" customHeight="1">
      <c r="A539" s="520"/>
      <c r="B539" s="506">
        <v>5</v>
      </c>
      <c r="C539" s="502"/>
      <c r="D539" s="512"/>
      <c r="E539" s="513"/>
      <c r="F539" s="502"/>
      <c r="G539" s="506">
        <v>5</v>
      </c>
      <c r="H539" s="503"/>
      <c r="I539" s="504"/>
      <c r="J539" s="513"/>
      <c r="K539" s="514"/>
    </row>
    <row r="540" spans="1:11" s="519" customFormat="1" ht="29.25" customHeight="1">
      <c r="A540" s="520"/>
      <c r="B540" s="506">
        <v>6</v>
      </c>
      <c r="C540" s="502"/>
      <c r="D540" s="512"/>
      <c r="E540" s="513"/>
      <c r="F540" s="502"/>
      <c r="G540" s="506">
        <v>6</v>
      </c>
      <c r="H540" s="503"/>
      <c r="I540" s="504"/>
      <c r="J540" s="513"/>
      <c r="K540" s="514"/>
    </row>
    <row r="541" spans="1:11" s="519" customFormat="1" ht="29.25" customHeight="1">
      <c r="A541" s="520"/>
      <c r="B541" s="506">
        <v>7</v>
      </c>
      <c r="C541" s="502"/>
      <c r="D541" s="512"/>
      <c r="E541" s="513"/>
      <c r="F541" s="502"/>
      <c r="G541" s="506">
        <v>7</v>
      </c>
      <c r="H541" s="503"/>
      <c r="I541" s="504"/>
      <c r="J541" s="513"/>
      <c r="K541" s="514"/>
    </row>
    <row r="542" spans="1:11" s="519" customFormat="1" ht="29.25" customHeight="1">
      <c r="A542" s="520"/>
      <c r="B542" s="510">
        <v>8</v>
      </c>
      <c r="C542" s="515"/>
      <c r="D542" s="516"/>
      <c r="E542" s="517"/>
      <c r="F542" s="502"/>
      <c r="G542" s="510">
        <v>8</v>
      </c>
      <c r="H542" s="196"/>
      <c r="I542" s="508"/>
      <c r="J542" s="517"/>
      <c r="K542" s="514"/>
    </row>
    <row r="543" spans="1:11" s="519" customFormat="1" ht="29.25" customHeight="1">
      <c r="A543" s="520"/>
      <c r="B543" s="503"/>
      <c r="C543" s="503"/>
      <c r="D543" s="503"/>
      <c r="E543" s="503"/>
      <c r="F543" s="502"/>
      <c r="G543" s="502"/>
      <c r="H543" s="502"/>
      <c r="I543" s="502"/>
      <c r="J543" s="502"/>
      <c r="K543" s="511"/>
    </row>
    <row r="544" spans="1:11" s="519" customFormat="1" ht="29.25" customHeight="1">
      <c r="A544" s="520"/>
      <c r="B544" s="1024" t="s">
        <v>378</v>
      </c>
      <c r="C544" s="1025"/>
      <c r="D544" s="1025"/>
      <c r="E544" s="1026"/>
      <c r="F544" s="502"/>
      <c r="G544" s="1032" t="s">
        <v>379</v>
      </c>
      <c r="H544" s="1033"/>
      <c r="I544" s="1033"/>
      <c r="J544" s="1034"/>
      <c r="K544" s="521"/>
    </row>
    <row r="545" spans="1:11" s="519" customFormat="1" ht="29.25" customHeight="1">
      <c r="A545" s="520"/>
      <c r="B545" s="506">
        <v>1</v>
      </c>
      <c r="C545" s="502" t="str" cm="1">
        <f t="array" ref="C545:E545">_xlfn.LET(_xlpm.error, _xlfn.HSTACK("","No athletes",""),_xlpm.result, IFERROR(_xlfn.TAKE(_xlfn.DROP(_xlfn.LET(_xlpm.a,_xlfn.CHOOSECOLS(DataCalcs!AQ182:AT219,1,3,4),_xlfn._xlws.FILTER(_xlpm.a,_xlfn.CHOOSECOLS(_xlpm.a,2)&lt;&gt;"Not Declared","")),16),8),_xlpm.error), IF(_xlpm.result=_xlfn.HSTACK("","",""), _xlpm.error, _xlpm.result))</f>
        <v/>
      </c>
      <c r="D545" s="512" t="str">
        <v>No athletes</v>
      </c>
      <c r="E545" s="513" t="str">
        <v/>
      </c>
      <c r="F545" s="502"/>
      <c r="G545" s="506">
        <v>1</v>
      </c>
      <c r="H545" s="502" t="str" cm="1">
        <f t="array" ref="H545:J545">_xlfn.LET(_xlpm.error, _xlfn.HSTACK("","No athletes",""),_xlpm.result, IFERROR(_xlfn.TAKE(_xlfn.DROP(_xlfn.LET(_xlpm.a,_xlfn.CHOOSECOLS(DataCalcs!AQ182:AT219,1,3,4),_xlfn._xlws.FILTER(_xlpm.a,_xlfn.CHOOSECOLS(_xlpm.a,2)&lt;&gt;"Not Declared","")),24),8),_xlpm.error), IF(_xlpm.result=_xlfn.HSTACK("","",""), _xlpm.error, _xlpm.result))</f>
        <v/>
      </c>
      <c r="I545" s="512" t="str">
        <v>No athletes</v>
      </c>
      <c r="J545" s="513" t="str">
        <v/>
      </c>
      <c r="K545" s="514"/>
    </row>
    <row r="546" spans="1:11" s="519" customFormat="1" ht="29.25" customHeight="1">
      <c r="A546" s="520"/>
      <c r="B546" s="506">
        <v>2</v>
      </c>
      <c r="C546" s="502"/>
      <c r="D546" s="512"/>
      <c r="E546" s="513"/>
      <c r="F546" s="502"/>
      <c r="G546" s="506">
        <v>2</v>
      </c>
      <c r="H546" s="503"/>
      <c r="I546" s="504"/>
      <c r="J546" s="513"/>
      <c r="K546" s="514"/>
    </row>
    <row r="547" spans="1:11" s="519" customFormat="1" ht="29.25" customHeight="1">
      <c r="A547" s="520"/>
      <c r="B547" s="506">
        <v>3</v>
      </c>
      <c r="C547" s="502"/>
      <c r="D547" s="512"/>
      <c r="E547" s="513"/>
      <c r="F547" s="502"/>
      <c r="G547" s="506">
        <v>3</v>
      </c>
      <c r="H547" s="503"/>
      <c r="I547" s="504"/>
      <c r="J547" s="513"/>
      <c r="K547" s="514"/>
    </row>
    <row r="548" spans="1:11" s="519" customFormat="1" ht="29.25" customHeight="1">
      <c r="A548" s="520"/>
      <c r="B548" s="506">
        <v>4</v>
      </c>
      <c r="C548" s="502"/>
      <c r="D548" s="512"/>
      <c r="E548" s="513"/>
      <c r="F548" s="502"/>
      <c r="G548" s="506">
        <v>4</v>
      </c>
      <c r="H548" s="503"/>
      <c r="I548" s="504"/>
      <c r="J548" s="513"/>
      <c r="K548" s="514"/>
    </row>
    <row r="549" spans="1:11" s="519" customFormat="1" ht="29.25" customHeight="1">
      <c r="A549" s="520"/>
      <c r="B549" s="506">
        <v>5</v>
      </c>
      <c r="C549" s="502"/>
      <c r="D549" s="512"/>
      <c r="E549" s="513"/>
      <c r="F549" s="502"/>
      <c r="G549" s="506">
        <v>5</v>
      </c>
      <c r="H549" s="503"/>
      <c r="I549" s="504"/>
      <c r="J549" s="513"/>
      <c r="K549" s="514"/>
    </row>
    <row r="550" spans="1:11" s="519" customFormat="1" ht="29.25" customHeight="1">
      <c r="A550" s="520"/>
      <c r="B550" s="506">
        <v>6</v>
      </c>
      <c r="C550" s="502"/>
      <c r="D550" s="512"/>
      <c r="E550" s="513"/>
      <c r="F550" s="502"/>
      <c r="G550" s="506">
        <v>6</v>
      </c>
      <c r="H550" s="503"/>
      <c r="I550" s="504"/>
      <c r="J550" s="513"/>
      <c r="K550" s="514"/>
    </row>
    <row r="551" spans="1:11" s="519" customFormat="1" ht="29.25" customHeight="1">
      <c r="A551" s="520"/>
      <c r="B551" s="506">
        <v>7</v>
      </c>
      <c r="C551" s="502"/>
      <c r="D551" s="512"/>
      <c r="E551" s="513"/>
      <c r="F551" s="502"/>
      <c r="G551" s="506">
        <v>7</v>
      </c>
      <c r="H551" s="503"/>
      <c r="I551" s="504"/>
      <c r="J551" s="513"/>
      <c r="K551" s="514"/>
    </row>
    <row r="552" spans="1:11" s="519" customFormat="1" ht="29.25" customHeight="1">
      <c r="A552" s="520"/>
      <c r="B552" s="510">
        <v>8</v>
      </c>
      <c r="C552" s="515"/>
      <c r="D552" s="516"/>
      <c r="E552" s="517"/>
      <c r="F552" s="502"/>
      <c r="G552" s="510">
        <v>8</v>
      </c>
      <c r="H552" s="196"/>
      <c r="I552" s="508"/>
      <c r="J552" s="517"/>
      <c r="K552" s="514"/>
    </row>
    <row r="553" spans="1:11" s="519" customFormat="1" ht="29.25" customHeight="1">
      <c r="A553" s="520"/>
      <c r="B553" s="1022" t="str" cm="1">
        <f t="array" ref="B553">IFERROR(_xlfn.LET(_xlpm.a,_xlfn.CHOOSECOLS(DataCalcs!AQ182:AT219,1,3,4), _xlpm.filtered,_xlfn.DROP(_xlfn._xlws.FILTER(_xlpm.a,INDEX(_xlpm.a,,2)&lt;&gt;"Not Declared"),32),
_xlpm.rowStrings,_xlfn.BYROW(_xlpm.filtered,_xlfn.LAMBDA(_xlpm.r,_xlfn.TEXTJOIN(" - ",,_xlpm.r))),ROWS(_xlpm.filtered)&amp;" Remaining athletes: "&amp; _xlfn.TEXTJOIN(", ",,_xlpm.rowStrings)),"")</f>
        <v/>
      </c>
      <c r="C553" s="1022"/>
      <c r="D553" s="1022"/>
      <c r="E553" s="1022"/>
      <c r="F553" s="1022"/>
      <c r="G553" s="1022"/>
      <c r="H553" s="1022"/>
      <c r="I553" s="1022"/>
      <c r="J553" s="1022"/>
      <c r="K553" s="511"/>
    </row>
    <row r="554" spans="1:11" s="519" customFormat="1" ht="29.25" customHeight="1" thickBot="1">
      <c r="A554" s="522"/>
      <c r="B554" s="1023"/>
      <c r="C554" s="1023"/>
      <c r="D554" s="1023"/>
      <c r="E554" s="1023"/>
      <c r="F554" s="1023"/>
      <c r="G554" s="1023"/>
      <c r="H554" s="1023"/>
      <c r="I554" s="1023"/>
      <c r="J554" s="1023"/>
      <c r="K554" s="518"/>
    </row>
    <row r="555" spans="1:11" ht="29.25" customHeight="1" thickBot="1">
      <c r="A555" s="498"/>
      <c r="D555" s="498"/>
      <c r="E555" s="498"/>
      <c r="H555" s="71"/>
      <c r="I555" s="71"/>
      <c r="J555" s="70"/>
      <c r="K555" s="63"/>
    </row>
    <row r="556" spans="1:11" ht="40" customHeight="1" thickBot="1">
      <c r="A556" s="1029" t="str">
        <f>"  "&amp; TEXT(DataTables!$Q$57, "hh:mm") &amp; " - U20 Men - " &amp; DataTables!$B$57 &amp; "  " &amp; DataTables!$P$57 &amp; " athletes  Record: " &amp; TEXT(DataTables!$N$57, "0.00")</f>
        <v xml:space="preserve">  15:45 - U20 Men - 200m  0 athletes  Record: n/a</v>
      </c>
      <c r="B556" s="1030"/>
      <c r="C556" s="1030"/>
      <c r="D556" s="1030"/>
      <c r="E556" s="1030"/>
      <c r="F556" s="1030"/>
      <c r="G556" s="1030"/>
      <c r="H556" s="1030"/>
      <c r="I556" s="1030"/>
      <c r="J556" s="1030"/>
      <c r="K556" s="1031"/>
    </row>
    <row r="557" spans="1:11" s="519" customFormat="1" ht="29.25" customHeight="1">
      <c r="A557" s="500"/>
      <c r="B557" s="501"/>
      <c r="C557" s="501"/>
      <c r="D557" s="501"/>
      <c r="E557" s="501"/>
      <c r="F557" s="501"/>
      <c r="G557" s="501"/>
      <c r="H557" s="501"/>
      <c r="I557" s="501"/>
      <c r="J557" s="501"/>
      <c r="K557" s="511"/>
    </row>
    <row r="558" spans="1:11" s="519" customFormat="1" ht="29.25" customHeight="1">
      <c r="A558" s="520"/>
      <c r="B558" s="1024" t="s">
        <v>376</v>
      </c>
      <c r="C558" s="1025"/>
      <c r="D558" s="1025"/>
      <c r="E558" s="1026"/>
      <c r="F558" s="502"/>
      <c r="G558" s="1024" t="s">
        <v>377</v>
      </c>
      <c r="H558" s="1025"/>
      <c r="I558" s="1025"/>
      <c r="J558" s="1026"/>
      <c r="K558" s="521"/>
    </row>
    <row r="559" spans="1:11" s="519" customFormat="1" ht="29.25" customHeight="1">
      <c r="A559" s="520"/>
      <c r="B559" s="506">
        <v>1</v>
      </c>
      <c r="C559" s="502" t="str" cm="1">
        <f t="array" ref="C559:E559">_xlfn.LET(_xlpm.error, _xlfn.HSTACK("","No athletes",""),_xlpm.result, IFERROR(_xlfn.TAKE(_xlfn.DROP(_xlfn.LET(_xlpm.a,_xlfn.CHOOSECOLS(DataCalcs!AQ264:AT317,1,3,4),_xlfn._xlws.FILTER(_xlpm.a,_xlfn.CHOOSECOLS(_xlpm.a,2)&lt;&gt;"Not Declared","")),0),8),_xlpm.error), IF(_xlpm.result=_xlfn.HSTACK("","",""), _xlpm.error, _xlpm.result))</f>
        <v/>
      </c>
      <c r="D559" s="504" t="str">
        <v>No athletes</v>
      </c>
      <c r="E559" s="505" t="str">
        <v/>
      </c>
      <c r="F559" s="502"/>
      <c r="G559" s="506">
        <v>1</v>
      </c>
      <c r="H559" s="502" t="str" cm="1">
        <f t="array" ref="H559:J559">_xlfn.LET(_xlpm.error, _xlfn.HSTACK("","No athletes",""),_xlpm.result, IFERROR(_xlfn.TAKE(_xlfn.DROP(_xlfn.LET(_xlpm.a,_xlfn.CHOOSECOLS(DataCalcs!AQ264:AT317,1,3,4),_xlfn._xlws.FILTER(_xlpm.a,_xlfn.CHOOSECOLS(_xlpm.a,2)&lt;&gt;"Not Declared","")),8),8),_xlpm.error), IF(_xlpm.result=_xlfn.HSTACK("","",""), _xlpm.error, _xlpm.result))</f>
        <v/>
      </c>
      <c r="I559" s="504" t="str">
        <v>No athletes</v>
      </c>
      <c r="J559" s="505" t="str">
        <v/>
      </c>
      <c r="K559" s="507"/>
    </row>
    <row r="560" spans="1:11" s="519" customFormat="1" ht="29.25" customHeight="1">
      <c r="A560" s="520"/>
      <c r="B560" s="506">
        <v>2</v>
      </c>
      <c r="C560" s="503"/>
      <c r="D560" s="504"/>
      <c r="E560" s="505"/>
      <c r="F560" s="502"/>
      <c r="G560" s="506">
        <v>2</v>
      </c>
      <c r="H560" s="503"/>
      <c r="I560" s="504"/>
      <c r="J560" s="505"/>
      <c r="K560" s="507"/>
    </row>
    <row r="561" spans="1:11" s="519" customFormat="1" ht="29.25" customHeight="1">
      <c r="A561" s="520"/>
      <c r="B561" s="506">
        <v>3</v>
      </c>
      <c r="C561" s="503"/>
      <c r="D561" s="504"/>
      <c r="E561" s="505"/>
      <c r="F561" s="502"/>
      <c r="G561" s="506">
        <v>3</v>
      </c>
      <c r="H561" s="503"/>
      <c r="I561" s="504"/>
      <c r="J561" s="505"/>
      <c r="K561" s="507"/>
    </row>
    <row r="562" spans="1:11" s="519" customFormat="1" ht="29.25" customHeight="1">
      <c r="A562" s="520"/>
      <c r="B562" s="506">
        <v>4</v>
      </c>
      <c r="C562" s="503"/>
      <c r="D562" s="504"/>
      <c r="E562" s="505"/>
      <c r="F562" s="502"/>
      <c r="G562" s="506">
        <v>4</v>
      </c>
      <c r="H562" s="503"/>
      <c r="I562" s="504"/>
      <c r="J562" s="505"/>
      <c r="K562" s="507"/>
    </row>
    <row r="563" spans="1:11" s="519" customFormat="1" ht="29.25" customHeight="1">
      <c r="A563" s="520"/>
      <c r="B563" s="506">
        <v>5</v>
      </c>
      <c r="C563" s="503"/>
      <c r="D563" s="504"/>
      <c r="E563" s="505"/>
      <c r="F563" s="502"/>
      <c r="G563" s="506">
        <v>5</v>
      </c>
      <c r="H563" s="503"/>
      <c r="I563" s="504"/>
      <c r="J563" s="505"/>
      <c r="K563" s="507"/>
    </row>
    <row r="564" spans="1:11" s="519" customFormat="1" ht="29.25" customHeight="1">
      <c r="A564" s="520"/>
      <c r="B564" s="506">
        <v>6</v>
      </c>
      <c r="C564" s="503"/>
      <c r="D564" s="504"/>
      <c r="E564" s="505"/>
      <c r="F564" s="502"/>
      <c r="G564" s="506">
        <v>6</v>
      </c>
      <c r="H564" s="503"/>
      <c r="I564" s="504"/>
      <c r="J564" s="505"/>
      <c r="K564" s="507"/>
    </row>
    <row r="565" spans="1:11" s="519" customFormat="1" ht="29.25" customHeight="1">
      <c r="A565" s="520"/>
      <c r="B565" s="506">
        <v>7</v>
      </c>
      <c r="C565" s="503"/>
      <c r="D565" s="504"/>
      <c r="E565" s="505"/>
      <c r="F565" s="502"/>
      <c r="G565" s="506">
        <v>7</v>
      </c>
      <c r="H565" s="503"/>
      <c r="I565" s="504"/>
      <c r="J565" s="505"/>
      <c r="K565" s="507"/>
    </row>
    <row r="566" spans="1:11" s="519" customFormat="1" ht="29.25" customHeight="1">
      <c r="A566" s="520"/>
      <c r="B566" s="510">
        <v>8</v>
      </c>
      <c r="C566" s="196"/>
      <c r="D566" s="508"/>
      <c r="E566" s="509"/>
      <c r="F566" s="502"/>
      <c r="G566" s="510">
        <v>8</v>
      </c>
      <c r="H566" s="196"/>
      <c r="I566" s="508"/>
      <c r="J566" s="509"/>
      <c r="K566" s="507"/>
    </row>
    <row r="567" spans="1:11" s="519" customFormat="1" ht="29.25" customHeight="1">
      <c r="A567" s="520"/>
      <c r="B567" s="503"/>
      <c r="C567" s="503"/>
      <c r="D567" s="503"/>
      <c r="E567" s="503"/>
      <c r="F567" s="502"/>
      <c r="G567" s="502"/>
      <c r="H567" s="502"/>
      <c r="I567" s="502"/>
      <c r="J567" s="502"/>
      <c r="K567" s="511"/>
    </row>
    <row r="568" spans="1:11" s="519" customFormat="1" ht="29.25" customHeight="1">
      <c r="A568" s="520"/>
      <c r="B568" s="1024" t="s">
        <v>378</v>
      </c>
      <c r="C568" s="1025"/>
      <c r="D568" s="1025"/>
      <c r="E568" s="1026"/>
      <c r="F568" s="502"/>
      <c r="G568" s="1032" t="s">
        <v>379</v>
      </c>
      <c r="H568" s="1033"/>
      <c r="I568" s="1033"/>
      <c r="J568" s="1034"/>
      <c r="K568" s="521"/>
    </row>
    <row r="569" spans="1:11" s="519" customFormat="1" ht="29.25" customHeight="1">
      <c r="A569" s="520"/>
      <c r="B569" s="506">
        <v>1</v>
      </c>
      <c r="C569" s="502" t="str" cm="1">
        <f t="array" ref="C569:E569">_xlfn.LET(_xlpm.error, _xlfn.HSTACK("","No athletes",""),_xlpm.result, IFERROR(_xlfn.TAKE(_xlfn.DROP(_xlfn.LET(_xlpm.a,_xlfn.CHOOSECOLS(DataCalcs!AQ264:AT317,1,3,4),_xlfn._xlws.FILTER(_xlpm.a,_xlfn.CHOOSECOLS(_xlpm.a,2)&lt;&gt;"Not Declared","")),16),8),_xlpm.error), IF(_xlpm.result=_xlfn.HSTACK("","",""), _xlpm.error, _xlpm.result))</f>
        <v/>
      </c>
      <c r="D569" s="512" t="str">
        <v>No athletes</v>
      </c>
      <c r="E569" s="513" t="str">
        <v/>
      </c>
      <c r="F569" s="502"/>
      <c r="G569" s="506">
        <v>1</v>
      </c>
      <c r="H569" s="502" t="str" cm="1">
        <f t="array" ref="H569:J569">_xlfn.LET(_xlpm.error, _xlfn.HSTACK("","No athletes",""),_xlpm.result, IFERROR(_xlfn.TAKE(_xlfn.DROP(_xlfn.LET(_xlpm.a,_xlfn.CHOOSECOLS(DataCalcs!AQ264:AT317,1,3,4),_xlfn._xlws.FILTER(_xlpm.a,_xlfn.CHOOSECOLS(_xlpm.a,2)&lt;&gt;"Not Declared","")),24),8),_xlpm.error), IF(_xlpm.result=_xlfn.HSTACK("","",""), _xlpm.error, _xlpm.result))</f>
        <v/>
      </c>
      <c r="I569" s="512" t="str">
        <v>No athletes</v>
      </c>
      <c r="J569" s="513" t="str">
        <v/>
      </c>
      <c r="K569" s="514"/>
    </row>
    <row r="570" spans="1:11" s="519" customFormat="1" ht="29.25" customHeight="1">
      <c r="A570" s="520"/>
      <c r="B570" s="506">
        <v>2</v>
      </c>
      <c r="C570" s="502"/>
      <c r="D570" s="512"/>
      <c r="E570" s="513"/>
      <c r="F570" s="502"/>
      <c r="G570" s="506">
        <v>2</v>
      </c>
      <c r="H570" s="503"/>
      <c r="I570" s="504"/>
      <c r="J570" s="513"/>
      <c r="K570" s="514"/>
    </row>
    <row r="571" spans="1:11" s="519" customFormat="1" ht="29.25" customHeight="1">
      <c r="A571" s="520"/>
      <c r="B571" s="506">
        <v>3</v>
      </c>
      <c r="C571" s="502"/>
      <c r="D571" s="512"/>
      <c r="E571" s="513"/>
      <c r="F571" s="502"/>
      <c r="G571" s="506">
        <v>3</v>
      </c>
      <c r="H571" s="503"/>
      <c r="I571" s="504"/>
      <c r="J571" s="513"/>
      <c r="K571" s="514"/>
    </row>
    <row r="572" spans="1:11" s="519" customFormat="1" ht="29.25" customHeight="1">
      <c r="A572" s="520"/>
      <c r="B572" s="506">
        <v>4</v>
      </c>
      <c r="C572" s="502"/>
      <c r="D572" s="512"/>
      <c r="E572" s="513"/>
      <c r="F572" s="502"/>
      <c r="G572" s="506">
        <v>4</v>
      </c>
      <c r="H572" s="503"/>
      <c r="I572" s="504"/>
      <c r="J572" s="513"/>
      <c r="K572" s="514"/>
    </row>
    <row r="573" spans="1:11" s="519" customFormat="1" ht="29.25" customHeight="1">
      <c r="A573" s="520"/>
      <c r="B573" s="506">
        <v>5</v>
      </c>
      <c r="C573" s="502"/>
      <c r="D573" s="512"/>
      <c r="E573" s="513"/>
      <c r="F573" s="502"/>
      <c r="G573" s="506">
        <v>5</v>
      </c>
      <c r="H573" s="503"/>
      <c r="I573" s="504"/>
      <c r="J573" s="513"/>
      <c r="K573" s="514"/>
    </row>
    <row r="574" spans="1:11" s="519" customFormat="1" ht="29.25" customHeight="1">
      <c r="A574" s="520"/>
      <c r="B574" s="506">
        <v>6</v>
      </c>
      <c r="C574" s="502"/>
      <c r="D574" s="512"/>
      <c r="E574" s="513"/>
      <c r="F574" s="502"/>
      <c r="G574" s="506">
        <v>6</v>
      </c>
      <c r="H574" s="503"/>
      <c r="I574" s="504"/>
      <c r="J574" s="513"/>
      <c r="K574" s="514"/>
    </row>
    <row r="575" spans="1:11" s="519" customFormat="1" ht="29.25" customHeight="1">
      <c r="A575" s="520"/>
      <c r="B575" s="506">
        <v>7</v>
      </c>
      <c r="C575" s="502"/>
      <c r="D575" s="512"/>
      <c r="E575" s="513"/>
      <c r="F575" s="502"/>
      <c r="G575" s="506">
        <v>7</v>
      </c>
      <c r="H575" s="503"/>
      <c r="I575" s="504"/>
      <c r="J575" s="513"/>
      <c r="K575" s="514"/>
    </row>
    <row r="576" spans="1:11" s="519" customFormat="1" ht="29.25" customHeight="1">
      <c r="A576" s="520"/>
      <c r="B576" s="510">
        <v>8</v>
      </c>
      <c r="C576" s="515"/>
      <c r="D576" s="516"/>
      <c r="E576" s="517"/>
      <c r="F576" s="502"/>
      <c r="G576" s="510">
        <v>8</v>
      </c>
      <c r="H576" s="196"/>
      <c r="I576" s="508"/>
      <c r="J576" s="517"/>
      <c r="K576" s="514"/>
    </row>
    <row r="577" spans="1:11" s="519" customFormat="1" ht="29.25" customHeight="1">
      <c r="A577" s="520"/>
      <c r="B577" s="503"/>
      <c r="C577" s="503"/>
      <c r="D577" s="503"/>
      <c r="E577" s="503"/>
      <c r="F577" s="502"/>
      <c r="G577" s="502"/>
      <c r="H577" s="502"/>
      <c r="I577" s="502"/>
      <c r="J577" s="502"/>
      <c r="K577" s="511"/>
    </row>
    <row r="578" spans="1:11" s="519" customFormat="1" ht="29.25" customHeight="1">
      <c r="A578" s="520"/>
      <c r="B578" s="1024" t="s">
        <v>380</v>
      </c>
      <c r="C578" s="1025"/>
      <c r="D578" s="1025"/>
      <c r="E578" s="1026"/>
      <c r="F578" s="502"/>
      <c r="G578" s="1032" t="s">
        <v>381</v>
      </c>
      <c r="H578" s="1033"/>
      <c r="I578" s="1033"/>
      <c r="J578" s="1034"/>
      <c r="K578" s="521"/>
    </row>
    <row r="579" spans="1:11" s="519" customFormat="1" ht="29.25" customHeight="1">
      <c r="A579" s="520"/>
      <c r="B579" s="506">
        <v>1</v>
      </c>
      <c r="C579" s="502" t="str" cm="1">
        <f t="array" ref="C579:E579">_xlfn.LET(_xlpm.error, _xlfn.HSTACK("","No athletes",""),_xlpm.result, IFERROR(_xlfn.TAKE(_xlfn.DROP(_xlfn.LET(_xlpm.a,_xlfn.CHOOSECOLS(DataCalcs!AQ264:AT317,1,3,4),_xlfn._xlws.FILTER(_xlpm.a,_xlfn.CHOOSECOLS(_xlpm.a,2)&lt;&gt;"Not Declared","")),32),8),_xlpm.error), IF(_xlpm.result=_xlfn.HSTACK("","",""), _xlpm.error, _xlpm.result))</f>
        <v/>
      </c>
      <c r="D579" s="512" t="str">
        <v>No athletes</v>
      </c>
      <c r="E579" s="513" t="str">
        <v/>
      </c>
      <c r="F579" s="502"/>
      <c r="G579" s="506">
        <v>1</v>
      </c>
      <c r="H579" s="502" t="str" cm="1">
        <f t="array" ref="H579:J579">_xlfn.LET(_xlpm.error, _xlfn.HSTACK("","No athletes",""),_xlpm.result, IFERROR(_xlfn.TAKE(_xlfn.DROP(_xlfn.LET(_xlpm.a,_xlfn.CHOOSECOLS(DataCalcs!AQ264:AT317,1,3,4),_xlfn._xlws.FILTER(_xlpm.a,_xlfn.CHOOSECOLS(_xlpm.a,2)&lt;&gt;"Not Declared","")),40),8),_xlpm.error), IF(_xlpm.result=_xlfn.HSTACK("","",""), _xlpm.error, _xlpm.result))</f>
        <v/>
      </c>
      <c r="I579" s="512" t="str">
        <v>No athletes</v>
      </c>
      <c r="J579" s="513" t="str">
        <v/>
      </c>
      <c r="K579" s="514"/>
    </row>
    <row r="580" spans="1:11" s="519" customFormat="1" ht="29.25" customHeight="1">
      <c r="A580" s="520"/>
      <c r="B580" s="506">
        <v>2</v>
      </c>
      <c r="C580" s="502"/>
      <c r="D580" s="512"/>
      <c r="E580" s="513"/>
      <c r="F580" s="502"/>
      <c r="G580" s="506">
        <v>2</v>
      </c>
      <c r="H580" s="503"/>
      <c r="I580" s="504"/>
      <c r="J580" s="513"/>
      <c r="K580" s="514"/>
    </row>
    <row r="581" spans="1:11" s="519" customFormat="1" ht="29.25" customHeight="1">
      <c r="A581" s="520"/>
      <c r="B581" s="506">
        <v>3</v>
      </c>
      <c r="C581" s="502"/>
      <c r="D581" s="512"/>
      <c r="E581" s="513"/>
      <c r="F581" s="502"/>
      <c r="G581" s="506">
        <v>3</v>
      </c>
      <c r="H581" s="503"/>
      <c r="I581" s="504"/>
      <c r="J581" s="513"/>
      <c r="K581" s="514"/>
    </row>
    <row r="582" spans="1:11" s="519" customFormat="1" ht="29.25" customHeight="1">
      <c r="A582" s="520"/>
      <c r="B582" s="506">
        <v>4</v>
      </c>
      <c r="C582" s="502"/>
      <c r="D582" s="512"/>
      <c r="E582" s="513"/>
      <c r="F582" s="502"/>
      <c r="G582" s="506">
        <v>4</v>
      </c>
      <c r="H582" s="503"/>
      <c r="I582" s="504"/>
      <c r="J582" s="513"/>
      <c r="K582" s="514"/>
    </row>
    <row r="583" spans="1:11" s="519" customFormat="1" ht="29.25" customHeight="1">
      <c r="A583" s="520"/>
      <c r="B583" s="506">
        <v>5</v>
      </c>
      <c r="C583" s="502"/>
      <c r="D583" s="512"/>
      <c r="E583" s="513"/>
      <c r="F583" s="502"/>
      <c r="G583" s="506">
        <v>5</v>
      </c>
      <c r="H583" s="503"/>
      <c r="I583" s="504"/>
      <c r="J583" s="513"/>
      <c r="K583" s="514"/>
    </row>
    <row r="584" spans="1:11" s="519" customFormat="1" ht="29.25" customHeight="1">
      <c r="A584" s="520"/>
      <c r="B584" s="506">
        <v>6</v>
      </c>
      <c r="C584" s="502"/>
      <c r="D584" s="512"/>
      <c r="E584" s="513"/>
      <c r="F584" s="502"/>
      <c r="G584" s="506">
        <v>6</v>
      </c>
      <c r="H584" s="503"/>
      <c r="I584" s="504"/>
      <c r="J584" s="513"/>
      <c r="K584" s="514"/>
    </row>
    <row r="585" spans="1:11" s="519" customFormat="1" ht="29.25" customHeight="1">
      <c r="A585" s="520"/>
      <c r="B585" s="506">
        <v>7</v>
      </c>
      <c r="C585" s="502"/>
      <c r="D585" s="512"/>
      <c r="E585" s="513"/>
      <c r="F585" s="502"/>
      <c r="G585" s="506">
        <v>7</v>
      </c>
      <c r="H585" s="503"/>
      <c r="I585" s="504"/>
      <c r="J585" s="513"/>
      <c r="K585" s="514"/>
    </row>
    <row r="586" spans="1:11" s="519" customFormat="1" ht="29.25" customHeight="1">
      <c r="A586" s="520"/>
      <c r="B586" s="510">
        <v>8</v>
      </c>
      <c r="C586" s="515"/>
      <c r="D586" s="516"/>
      <c r="E586" s="517"/>
      <c r="F586" s="502"/>
      <c r="G586" s="510">
        <v>8</v>
      </c>
      <c r="H586" s="196"/>
      <c r="I586" s="508"/>
      <c r="J586" s="517"/>
      <c r="K586" s="514"/>
    </row>
    <row r="587" spans="1:11" s="519" customFormat="1" ht="29.25" customHeight="1">
      <c r="A587" s="520"/>
      <c r="B587" s="1022" t="str" cm="1">
        <f t="array" ref="B587">IFERROR(_xlfn.LET(_xlpm.a,_xlfn.CHOOSECOLS(DataCalcs!AQ264:AT317,1,3,4), _xlpm.filtered,_xlfn.DROP(_xlfn._xlws.FILTER(_xlpm.a,INDEX(_xlpm.a,,2)&lt;&gt;"Not Declared"),48),
_xlpm.rowStrings,_xlfn.BYROW(_xlpm.filtered,_xlfn.LAMBDA(_xlpm.r,_xlfn.TEXTJOIN(" - ",,_xlpm.r))),ROWS(_xlpm.filtered)&amp;" Remaining athletes: "&amp; _xlfn.TEXTJOIN(", ",,_xlpm.rowStrings)),"")</f>
        <v/>
      </c>
      <c r="C587" s="1022"/>
      <c r="D587" s="1022"/>
      <c r="E587" s="1022"/>
      <c r="F587" s="1022"/>
      <c r="G587" s="1022"/>
      <c r="H587" s="1022"/>
      <c r="I587" s="1022"/>
      <c r="J587" s="1022"/>
      <c r="K587" s="511"/>
    </row>
    <row r="588" spans="1:11" s="519" customFormat="1" ht="29.25" customHeight="1" thickBot="1">
      <c r="A588" s="522"/>
      <c r="B588" s="1023"/>
      <c r="C588" s="1023"/>
      <c r="D588" s="1023"/>
      <c r="E588" s="1023"/>
      <c r="F588" s="1023"/>
      <c r="G588" s="1023"/>
      <c r="H588" s="1023"/>
      <c r="I588" s="1023"/>
      <c r="J588" s="1023"/>
      <c r="K588" s="518"/>
    </row>
    <row r="589" spans="1:11" s="519" customFormat="1" ht="29.25" customHeight="1">
      <c r="B589" s="725"/>
      <c r="C589" s="725"/>
      <c r="D589" s="725"/>
      <c r="E589" s="725"/>
      <c r="F589" s="725"/>
      <c r="G589" s="725"/>
      <c r="H589" s="725"/>
      <c r="I589" s="725"/>
      <c r="J589" s="725"/>
      <c r="K589" s="502"/>
    </row>
    <row r="590" spans="1:11" s="519" customFormat="1" ht="29.25" customHeight="1">
      <c r="B590" s="725"/>
      <c r="C590" s="725"/>
      <c r="D590" s="725"/>
      <c r="E590" s="725"/>
      <c r="F590" s="725"/>
      <c r="G590" s="725"/>
      <c r="H590" s="725"/>
      <c r="I590" s="725"/>
      <c r="J590" s="725"/>
      <c r="K590" s="502"/>
    </row>
    <row r="591" spans="1:11" s="519" customFormat="1" ht="29.25" customHeight="1">
      <c r="B591" s="725"/>
      <c r="C591" s="725"/>
      <c r="D591" s="725"/>
      <c r="E591" s="725"/>
      <c r="F591" s="725"/>
      <c r="G591" s="725"/>
      <c r="H591" s="725"/>
      <c r="I591" s="725"/>
      <c r="J591" s="725"/>
      <c r="K591" s="502"/>
    </row>
    <row r="592" spans="1:11" ht="29.25" customHeight="1">
      <c r="A592" s="498"/>
      <c r="D592" s="498"/>
      <c r="E592" s="498"/>
      <c r="H592" s="71"/>
      <c r="I592" s="71"/>
      <c r="J592" s="70"/>
      <c r="K592" s="63"/>
    </row>
    <row r="593" spans="1:11" ht="51" customHeight="1">
      <c r="A593" s="1027" t="str">
        <f>'Lane Draw - Full (am)'!$A$815</f>
        <v>Oxfordshire Track and Field League 2026</v>
      </c>
      <c r="B593" s="1027"/>
      <c r="C593" s="1027"/>
      <c r="D593" s="1027"/>
      <c r="E593" s="1027"/>
      <c r="F593" s="1027"/>
      <c r="G593" s="1027"/>
      <c r="H593" s="1027"/>
      <c r="I593" s="1027"/>
      <c r="J593" s="1027"/>
      <c r="K593" s="1027"/>
    </row>
    <row r="594" spans="1:11" ht="34" customHeight="1">
      <c r="A594" s="1028" t="str">
        <f>'Lane Draw - Full (am)'!$A$2</f>
        <v>Date: 06 September 2026         Venue: Tilsley</v>
      </c>
      <c r="B594" s="1028"/>
      <c r="C594" s="1028"/>
      <c r="D594" s="1028"/>
      <c r="E594" s="1028"/>
      <c r="F594" s="1028"/>
      <c r="G594" s="1028"/>
      <c r="H594" s="1028"/>
      <c r="I594" s="1028"/>
      <c r="J594" s="1028"/>
      <c r="K594" s="1028"/>
    </row>
    <row r="595" spans="1:11" ht="34" customHeight="1" thickBot="1">
      <c r="A595" s="721"/>
      <c r="B595" s="721"/>
      <c r="C595" s="721"/>
      <c r="D595" s="721"/>
      <c r="E595" s="721"/>
      <c r="F595" s="721"/>
      <c r="G595" s="721"/>
      <c r="H595" s="721"/>
      <c r="I595" s="721"/>
      <c r="J595" s="721"/>
      <c r="K595" s="721"/>
    </row>
    <row r="596" spans="1:11" ht="40" customHeight="1" thickBot="1">
      <c r="A596" s="1029" t="str">
        <f>"  "&amp; TEXT(DataTables!$Q$82, "hh:mm") &amp; " - U14 Girls - " &amp; DataTables!$B$82 &amp; "  " &amp; DataTables!$P$82 &amp; " athletes  Record: " &amp; TEXT(DataTables!$N$82, "m:ss.00")</f>
        <v xml:space="preserve">  15:55 - U14 Girls - 800m  0 athletes  Record: 2:24.13</v>
      </c>
      <c r="B596" s="1030"/>
      <c r="C596" s="1030"/>
      <c r="D596" s="1030"/>
      <c r="E596" s="1030"/>
      <c r="F596" s="1030"/>
      <c r="G596" s="1030"/>
      <c r="H596" s="1030"/>
      <c r="I596" s="1030"/>
      <c r="J596" s="1030"/>
      <c r="K596" s="1031"/>
    </row>
    <row r="597" spans="1:11" s="519" customFormat="1" ht="29.25" customHeight="1">
      <c r="A597" s="500"/>
      <c r="B597" s="501"/>
      <c r="C597" s="501"/>
      <c r="D597" s="501"/>
      <c r="E597" s="501"/>
      <c r="F597" s="501"/>
      <c r="G597" s="501"/>
      <c r="H597" s="501"/>
      <c r="I597" s="501"/>
      <c r="J597" s="501"/>
      <c r="K597" s="511"/>
    </row>
    <row r="598" spans="1:11" s="519" customFormat="1" ht="29.25" customHeight="1">
      <c r="A598" s="520"/>
      <c r="B598" s="1024" t="s">
        <v>324</v>
      </c>
      <c r="C598" s="1025"/>
      <c r="D598" s="1025"/>
      <c r="E598" s="1026"/>
      <c r="F598" s="502"/>
      <c r="G598" s="1024" t="s">
        <v>325</v>
      </c>
      <c r="H598" s="1025"/>
      <c r="I598" s="1025"/>
      <c r="J598" s="1026"/>
      <c r="K598" s="521"/>
    </row>
    <row r="599" spans="1:11" s="519" customFormat="1" ht="29.25" customHeight="1">
      <c r="A599" s="520"/>
      <c r="B599" s="506">
        <v>1</v>
      </c>
      <c r="C599" s="503" t="str" cm="1">
        <f t="array" ref="C599:E606">_xlfn.LET(_xlpm.a,_xlfn.ANCHORARRAY(DataCalcs!BH331),_xlfn._xlws.FILTER(_xlpm.a,NOT(ISNA(_xlfn.CHOOSECOLS(_xlpm.a,1)))))</f>
        <v>W</v>
      </c>
      <c r="D599" s="504" t="str">
        <v>Not Declared</v>
      </c>
      <c r="E599" s="505" t="str">
        <v>Witney Road Runners</v>
      </c>
      <c r="F599" s="502"/>
      <c r="G599" s="506">
        <v>1</v>
      </c>
      <c r="H599" s="503" t="str" cm="1">
        <f t="array" ref="H599:J606">_xlfn.LET(_xlpm.a,_xlfn.ANCHORARRAY(DataCalcs!BH339),_xlfn._xlws.FILTER(_xlpm.a,NOT(ISNA(_xlfn.CHOOSECOLS(_xlpm.a,1)))))</f>
        <v>WW</v>
      </c>
      <c r="I599" s="504" t="str">
        <v>Not Declared</v>
      </c>
      <c r="J599" s="505" t="str">
        <v>Witney Road Runners</v>
      </c>
      <c r="K599" s="507"/>
    </row>
    <row r="600" spans="1:11" s="519" customFormat="1" ht="29.25" customHeight="1">
      <c r="A600" s="520"/>
      <c r="B600" s="506">
        <v>2</v>
      </c>
      <c r="C600" s="503" t="str">
        <v>B</v>
      </c>
      <c r="D600" s="504" t="str">
        <v>Not Declared</v>
      </c>
      <c r="E600" s="505" t="str">
        <v>Bicester AC</v>
      </c>
      <c r="F600" s="502"/>
      <c r="G600" s="506">
        <v>2</v>
      </c>
      <c r="H600" s="503" t="str">
        <v>BB</v>
      </c>
      <c r="I600" s="504" t="str">
        <v>Not Declared</v>
      </c>
      <c r="J600" s="505" t="str">
        <v>Bicester AC</v>
      </c>
      <c r="K600" s="507"/>
    </row>
    <row r="601" spans="1:11" s="519" customFormat="1" ht="29.25" customHeight="1">
      <c r="A601" s="520"/>
      <c r="B601" s="506">
        <v>3</v>
      </c>
      <c r="C601" s="503" t="str">
        <v>A</v>
      </c>
      <c r="D601" s="504" t="str">
        <v>Not Declared</v>
      </c>
      <c r="E601" s="505" t="str">
        <v>Abingdon AC</v>
      </c>
      <c r="F601" s="502"/>
      <c r="G601" s="506">
        <v>3</v>
      </c>
      <c r="H601" s="503" t="str">
        <v>AA</v>
      </c>
      <c r="I601" s="504" t="str">
        <v>Not Declared</v>
      </c>
      <c r="J601" s="505" t="str">
        <v>Abingdon AC</v>
      </c>
      <c r="K601" s="507"/>
    </row>
    <row r="602" spans="1:11" s="519" customFormat="1" ht="29.25" customHeight="1">
      <c r="A602" s="520"/>
      <c r="B602" s="506">
        <v>4</v>
      </c>
      <c r="C602" s="503" t="str">
        <v>N</v>
      </c>
      <c r="D602" s="504" t="str">
        <v>Not Declared</v>
      </c>
      <c r="E602" s="505" t="str">
        <v>Banbury Harriers AC</v>
      </c>
      <c r="F602" s="502"/>
      <c r="G602" s="506">
        <v>4</v>
      </c>
      <c r="H602" s="503" t="str">
        <v>NN</v>
      </c>
      <c r="I602" s="504" t="str">
        <v>Not Declared</v>
      </c>
      <c r="J602" s="505" t="str">
        <v>Banbury Harriers AC</v>
      </c>
      <c r="K602" s="507"/>
    </row>
    <row r="603" spans="1:11" s="519" customFormat="1" ht="29.25" customHeight="1">
      <c r="A603" s="520"/>
      <c r="B603" s="506">
        <v>5</v>
      </c>
      <c r="C603" s="503" t="str">
        <v>R</v>
      </c>
      <c r="D603" s="504" t="str">
        <v>Not Declared</v>
      </c>
      <c r="E603" s="505" t="str">
        <v>Radley AC</v>
      </c>
      <c r="F603" s="502"/>
      <c r="G603" s="506">
        <v>5</v>
      </c>
      <c r="H603" s="503" t="str">
        <v>RR</v>
      </c>
      <c r="I603" s="504" t="str">
        <v>Not Declared</v>
      </c>
      <c r="J603" s="505" t="str">
        <v>Radley AC</v>
      </c>
      <c r="K603" s="507"/>
    </row>
    <row r="604" spans="1:11" s="519" customFormat="1" ht="29.25" customHeight="1">
      <c r="A604" s="520"/>
      <c r="B604" s="506">
        <v>6</v>
      </c>
      <c r="C604" s="503" t="str">
        <v>H</v>
      </c>
      <c r="D604" s="504" t="str">
        <v>Not Declared</v>
      </c>
      <c r="E604" s="505" t="str">
        <v>White Horse Harriers</v>
      </c>
      <c r="F604" s="502"/>
      <c r="G604" s="506">
        <v>6</v>
      </c>
      <c r="H604" s="503" t="str">
        <v>HH</v>
      </c>
      <c r="I604" s="504" t="str">
        <v>Not Declared</v>
      </c>
      <c r="J604" s="505" t="str">
        <v>White Horse Harriers</v>
      </c>
      <c r="K604" s="507"/>
    </row>
    <row r="605" spans="1:11" s="519" customFormat="1" ht="29.25" customHeight="1">
      <c r="A605" s="520"/>
      <c r="B605" s="506">
        <v>7</v>
      </c>
      <c r="C605" s="503" t="str">
        <v>X</v>
      </c>
      <c r="D605" s="504" t="str">
        <v>Not Declared</v>
      </c>
      <c r="E605" s="505" t="str">
        <v>Team Kennet</v>
      </c>
      <c r="F605" s="502"/>
      <c r="G605" s="506">
        <v>7</v>
      </c>
      <c r="H605" s="503" t="str">
        <v>XX</v>
      </c>
      <c r="I605" s="504" t="str">
        <v>Not Declared</v>
      </c>
      <c r="J605" s="505" t="str">
        <v>Team Kennet</v>
      </c>
      <c r="K605" s="507"/>
    </row>
    <row r="606" spans="1:11" s="519" customFormat="1" ht="29.25" customHeight="1">
      <c r="A606" s="520"/>
      <c r="B606" s="510">
        <v>8</v>
      </c>
      <c r="C606" s="196" t="str">
        <v>O</v>
      </c>
      <c r="D606" s="508" t="str">
        <v>Not Declared</v>
      </c>
      <c r="E606" s="509" t="str">
        <v>Oxford City AC</v>
      </c>
      <c r="F606" s="502"/>
      <c r="G606" s="510">
        <v>8</v>
      </c>
      <c r="H606" s="196" t="str">
        <v>OO</v>
      </c>
      <c r="I606" s="508" t="str">
        <v>Not Declared</v>
      </c>
      <c r="J606" s="509" t="str">
        <v>Oxford City AC</v>
      </c>
      <c r="K606" s="507"/>
    </row>
    <row r="607" spans="1:11" s="519" customFormat="1" ht="29.25" customHeight="1">
      <c r="A607" s="520"/>
      <c r="B607" s="503"/>
      <c r="C607" s="503"/>
      <c r="D607" s="503"/>
      <c r="E607" s="503"/>
      <c r="F607" s="502"/>
      <c r="G607" s="502"/>
      <c r="H607" s="502"/>
      <c r="I607" s="502"/>
      <c r="J607" s="502"/>
      <c r="K607" s="511"/>
    </row>
    <row r="608" spans="1:11" s="519" customFormat="1" ht="29.25" customHeight="1">
      <c r="A608" s="520"/>
      <c r="B608" s="1024" t="s">
        <v>376</v>
      </c>
      <c r="C608" s="1025"/>
      <c r="D608" s="1025"/>
      <c r="E608" s="1026"/>
      <c r="F608" s="502"/>
      <c r="G608" s="1024" t="s">
        <v>377</v>
      </c>
      <c r="H608" s="1025"/>
      <c r="I608" s="1025"/>
      <c r="J608" s="1026"/>
      <c r="K608" s="521"/>
    </row>
    <row r="609" spans="1:11" s="519" customFormat="1" ht="29.25" customHeight="1">
      <c r="A609" s="520"/>
      <c r="B609" s="506">
        <v>1</v>
      </c>
      <c r="C609" s="502" t="str" cm="1">
        <f t="array" ref="C609:E609">_xlfn.LET(_xlpm.error, _xlfn.HSTACK("","No athletes",""),_xlpm.result, IFERROR(_xlfn.TAKE(_xlfn.DROP(_xlfn.LET(_xlpm.a,_xlfn.CHOOSECOLS(DataCalcs!BG347:BJ384,1,3,4),_xlfn._xlws.FILTER(_xlpm.a,_xlfn.CHOOSECOLS(_xlpm.a,2)&lt;&gt;"Not Declared","")),0),8),_xlpm.error), IF(_xlpm.result=_xlfn.HSTACK("","",""), _xlpm.error, _xlpm.result))</f>
        <v/>
      </c>
      <c r="D609" s="512" t="str">
        <v>No athletes</v>
      </c>
      <c r="E609" s="513" t="str">
        <v/>
      </c>
      <c r="F609" s="502"/>
      <c r="G609" s="506">
        <v>1</v>
      </c>
      <c r="H609" s="502" t="str" cm="1">
        <f t="array" ref="H609:J609">_xlfn.LET(_xlpm.error, _xlfn.HSTACK("","No athletes",""),_xlpm.result, IFERROR(_xlfn.TAKE(_xlfn.DROP(_xlfn.LET(_xlpm.a,_xlfn.CHOOSECOLS(DataCalcs!BG347:BJ384,1,3,4),_xlfn._xlws.FILTER(_xlpm.a,_xlfn.CHOOSECOLS(_xlpm.a,2)&lt;&gt;"Not Declared","")),8),8),_xlpm.error), IF(_xlpm.result=_xlfn.HSTACK("","",""), _xlpm.error, _xlpm.result))</f>
        <v/>
      </c>
      <c r="I609" s="512" t="str">
        <v>No athletes</v>
      </c>
      <c r="J609" s="513" t="str">
        <v/>
      </c>
      <c r="K609" s="514"/>
    </row>
    <row r="610" spans="1:11" s="519" customFormat="1" ht="29.25" customHeight="1">
      <c r="A610" s="520"/>
      <c r="B610" s="506">
        <v>2</v>
      </c>
      <c r="C610" s="502"/>
      <c r="D610" s="512"/>
      <c r="E610" s="513"/>
      <c r="F610" s="502"/>
      <c r="G610" s="506">
        <v>2</v>
      </c>
      <c r="H610" s="503"/>
      <c r="I610" s="504"/>
      <c r="J610" s="513"/>
      <c r="K610" s="514"/>
    </row>
    <row r="611" spans="1:11" s="519" customFormat="1" ht="29.25" customHeight="1">
      <c r="A611" s="520"/>
      <c r="B611" s="506">
        <v>3</v>
      </c>
      <c r="C611" s="502"/>
      <c r="D611" s="512"/>
      <c r="E611" s="513"/>
      <c r="F611" s="502"/>
      <c r="G611" s="506">
        <v>3</v>
      </c>
      <c r="H611" s="503"/>
      <c r="I611" s="504"/>
      <c r="J611" s="513"/>
      <c r="K611" s="514"/>
    </row>
    <row r="612" spans="1:11" s="519" customFormat="1" ht="29.25" customHeight="1">
      <c r="A612" s="520"/>
      <c r="B612" s="506">
        <v>4</v>
      </c>
      <c r="C612" s="502"/>
      <c r="D612" s="512"/>
      <c r="E612" s="513"/>
      <c r="F612" s="502"/>
      <c r="G612" s="506">
        <v>4</v>
      </c>
      <c r="H612" s="503"/>
      <c r="I612" s="504"/>
      <c r="J612" s="513"/>
      <c r="K612" s="514"/>
    </row>
    <row r="613" spans="1:11" s="519" customFormat="1" ht="29.25" customHeight="1">
      <c r="A613" s="520"/>
      <c r="B613" s="506">
        <v>5</v>
      </c>
      <c r="C613" s="502"/>
      <c r="D613" s="512"/>
      <c r="E613" s="513"/>
      <c r="F613" s="502"/>
      <c r="G613" s="506">
        <v>5</v>
      </c>
      <c r="H613" s="503"/>
      <c r="I613" s="504"/>
      <c r="J613" s="513"/>
      <c r="K613" s="514"/>
    </row>
    <row r="614" spans="1:11" s="519" customFormat="1" ht="29.25" customHeight="1">
      <c r="A614" s="520"/>
      <c r="B614" s="506">
        <v>6</v>
      </c>
      <c r="C614" s="502"/>
      <c r="D614" s="512"/>
      <c r="E614" s="513"/>
      <c r="F614" s="502"/>
      <c r="G614" s="506">
        <v>6</v>
      </c>
      <c r="H614" s="503"/>
      <c r="I614" s="504"/>
      <c r="J614" s="513"/>
      <c r="K614" s="514"/>
    </row>
    <row r="615" spans="1:11" s="519" customFormat="1" ht="29.25" customHeight="1">
      <c r="A615" s="520"/>
      <c r="B615" s="506">
        <v>7</v>
      </c>
      <c r="C615" s="502"/>
      <c r="D615" s="512"/>
      <c r="E615" s="513"/>
      <c r="F615" s="502"/>
      <c r="G615" s="506">
        <v>7</v>
      </c>
      <c r="H615" s="503"/>
      <c r="I615" s="504"/>
      <c r="J615" s="513"/>
      <c r="K615" s="514"/>
    </row>
    <row r="616" spans="1:11" s="519" customFormat="1" ht="29.25" customHeight="1">
      <c r="A616" s="520"/>
      <c r="B616" s="510">
        <v>8</v>
      </c>
      <c r="C616" s="515"/>
      <c r="D616" s="516"/>
      <c r="E616" s="517"/>
      <c r="F616" s="502"/>
      <c r="G616" s="510">
        <v>8</v>
      </c>
      <c r="H616" s="196"/>
      <c r="I616" s="508"/>
      <c r="J616" s="517"/>
      <c r="K616" s="514"/>
    </row>
    <row r="617" spans="1:11" s="519" customFormat="1" ht="29.25" customHeight="1">
      <c r="A617" s="520"/>
      <c r="B617" s="503"/>
      <c r="C617" s="503"/>
      <c r="D617" s="503"/>
      <c r="E617" s="503"/>
      <c r="F617" s="502"/>
      <c r="G617" s="502"/>
      <c r="H617" s="502"/>
      <c r="I617" s="502"/>
      <c r="J617" s="502"/>
      <c r="K617" s="511"/>
    </row>
    <row r="618" spans="1:11" s="519" customFormat="1" ht="29.25" customHeight="1">
      <c r="A618" s="520"/>
      <c r="B618" s="1024" t="s">
        <v>378</v>
      </c>
      <c r="C618" s="1025"/>
      <c r="D618" s="1025"/>
      <c r="E618" s="1026"/>
      <c r="F618" s="502"/>
      <c r="G618" s="1032" t="s">
        <v>379</v>
      </c>
      <c r="H618" s="1033"/>
      <c r="I618" s="1033"/>
      <c r="J618" s="1034"/>
      <c r="K618" s="521"/>
    </row>
    <row r="619" spans="1:11" s="519" customFormat="1" ht="29.25" customHeight="1">
      <c r="A619" s="520"/>
      <c r="B619" s="506">
        <v>1</v>
      </c>
      <c r="C619" s="502" t="str" cm="1">
        <f t="array" ref="C619:E619">_xlfn.LET(_xlpm.error, _xlfn.HSTACK("","No athletes",""),_xlpm.result, IFERROR(_xlfn.TAKE(_xlfn.DROP(_xlfn.LET(_xlpm.a,_xlfn.CHOOSECOLS(DataCalcs!BG347:BJ384,1,3,4),_xlfn._xlws.FILTER(_xlpm.a,_xlfn.CHOOSECOLS(_xlpm.a,2)&lt;&gt;"Not Declared","")),16),8),_xlpm.error), IF(_xlpm.result=_xlfn.HSTACK("","",""), _xlpm.error, _xlpm.result))</f>
        <v/>
      </c>
      <c r="D619" s="512" t="str">
        <v>No athletes</v>
      </c>
      <c r="E619" s="513" t="str">
        <v/>
      </c>
      <c r="F619" s="502"/>
      <c r="G619" s="506">
        <v>1</v>
      </c>
      <c r="H619" s="502" t="str" cm="1">
        <f t="array" ref="H619:J619">_xlfn.LET(_xlpm.error, _xlfn.HSTACK("","No athletes",""),_xlpm.result, IFERROR(_xlfn.TAKE(_xlfn.DROP(_xlfn.LET(_xlpm.a,_xlfn.CHOOSECOLS(DataCalcs!BG347:BJ384,1,3,4),_xlfn._xlws.FILTER(_xlpm.a,_xlfn.CHOOSECOLS(_xlpm.a,2)&lt;&gt;"Not Declared","")),24),8),_xlpm.error), IF(_xlpm.result=_xlfn.HSTACK("","",""), _xlpm.error, _xlpm.result))</f>
        <v/>
      </c>
      <c r="I619" s="512" t="str">
        <v>No athletes</v>
      </c>
      <c r="J619" s="513" t="str">
        <v/>
      </c>
      <c r="K619" s="514"/>
    </row>
    <row r="620" spans="1:11" s="519" customFormat="1" ht="29.25" customHeight="1">
      <c r="A620" s="520"/>
      <c r="B620" s="506">
        <v>2</v>
      </c>
      <c r="C620" s="502"/>
      <c r="D620" s="512"/>
      <c r="E620" s="513"/>
      <c r="F620" s="502"/>
      <c r="G620" s="506">
        <v>2</v>
      </c>
      <c r="H620" s="503"/>
      <c r="I620" s="504"/>
      <c r="J620" s="513"/>
      <c r="K620" s="514"/>
    </row>
    <row r="621" spans="1:11" s="519" customFormat="1" ht="29.25" customHeight="1">
      <c r="A621" s="520"/>
      <c r="B621" s="506">
        <v>3</v>
      </c>
      <c r="C621" s="502"/>
      <c r="D621" s="512"/>
      <c r="E621" s="513"/>
      <c r="F621" s="502"/>
      <c r="G621" s="506">
        <v>3</v>
      </c>
      <c r="H621" s="503"/>
      <c r="I621" s="504"/>
      <c r="J621" s="513"/>
      <c r="K621" s="514"/>
    </row>
    <row r="622" spans="1:11" s="519" customFormat="1" ht="29.25" customHeight="1">
      <c r="A622" s="520"/>
      <c r="B622" s="506">
        <v>4</v>
      </c>
      <c r="C622" s="502"/>
      <c r="D622" s="512"/>
      <c r="E622" s="513"/>
      <c r="F622" s="502"/>
      <c r="G622" s="506">
        <v>4</v>
      </c>
      <c r="H622" s="503"/>
      <c r="I622" s="504"/>
      <c r="J622" s="513"/>
      <c r="K622" s="514"/>
    </row>
    <row r="623" spans="1:11" s="519" customFormat="1" ht="29.25" customHeight="1">
      <c r="A623" s="520"/>
      <c r="B623" s="506">
        <v>5</v>
      </c>
      <c r="C623" s="502"/>
      <c r="D623" s="512"/>
      <c r="E623" s="513"/>
      <c r="F623" s="502"/>
      <c r="G623" s="506">
        <v>5</v>
      </c>
      <c r="H623" s="503"/>
      <c r="I623" s="504"/>
      <c r="J623" s="513"/>
      <c r="K623" s="514"/>
    </row>
    <row r="624" spans="1:11" s="519" customFormat="1" ht="29.25" customHeight="1">
      <c r="A624" s="520"/>
      <c r="B624" s="506">
        <v>6</v>
      </c>
      <c r="C624" s="502"/>
      <c r="D624" s="512"/>
      <c r="E624" s="513"/>
      <c r="F624" s="502"/>
      <c r="G624" s="506">
        <v>6</v>
      </c>
      <c r="H624" s="503"/>
      <c r="I624" s="504"/>
      <c r="J624" s="513"/>
      <c r="K624" s="514"/>
    </row>
    <row r="625" spans="1:11" s="519" customFormat="1" ht="29.25" customHeight="1">
      <c r="A625" s="520"/>
      <c r="B625" s="506">
        <v>7</v>
      </c>
      <c r="C625" s="502"/>
      <c r="D625" s="512"/>
      <c r="E625" s="513"/>
      <c r="F625" s="502"/>
      <c r="G625" s="506">
        <v>7</v>
      </c>
      <c r="H625" s="503"/>
      <c r="I625" s="504"/>
      <c r="J625" s="513"/>
      <c r="K625" s="514"/>
    </row>
    <row r="626" spans="1:11" s="519" customFormat="1" ht="29.25" customHeight="1">
      <c r="A626" s="520"/>
      <c r="B626" s="510">
        <v>8</v>
      </c>
      <c r="C626" s="515"/>
      <c r="D626" s="516"/>
      <c r="E626" s="517"/>
      <c r="F626" s="502"/>
      <c r="G626" s="510">
        <v>8</v>
      </c>
      <c r="H626" s="196"/>
      <c r="I626" s="508"/>
      <c r="J626" s="517"/>
      <c r="K626" s="514"/>
    </row>
    <row r="627" spans="1:11" s="519" customFormat="1" ht="29.25" customHeight="1">
      <c r="A627" s="520"/>
      <c r="B627" s="1022" t="str" cm="1">
        <f t="array" ref="B627">IFERROR(_xlfn.LET(_xlpm.a,_xlfn.CHOOSECOLS(DataCalcs!BG347:BJ384,1,3,4), _xlpm.filtered,_xlfn.DROP(_xlfn._xlws.FILTER(_xlpm.a,INDEX(_xlpm.a,,2)&lt;&gt;"Not Declared"),32),
_xlpm.rowStrings,_xlfn.BYROW(_xlpm.filtered,_xlfn.LAMBDA(_xlpm.r,_xlfn.TEXTJOIN(" - ",,_xlpm.r))),ROWS(_xlpm.filtered)&amp;" Remaining athletes: "&amp; _xlfn.TEXTJOIN(", ",,_xlpm.rowStrings)),"")</f>
        <v/>
      </c>
      <c r="C627" s="1022"/>
      <c r="D627" s="1022"/>
      <c r="E627" s="1022"/>
      <c r="F627" s="1022"/>
      <c r="G627" s="1022"/>
      <c r="H627" s="1022"/>
      <c r="I627" s="1022"/>
      <c r="J627" s="1022"/>
      <c r="K627" s="511"/>
    </row>
    <row r="628" spans="1:11" s="519" customFormat="1" ht="29.25" customHeight="1" thickBot="1">
      <c r="A628" s="522"/>
      <c r="B628" s="1023"/>
      <c r="C628" s="1023"/>
      <c r="D628" s="1023"/>
      <c r="E628" s="1023"/>
      <c r="F628" s="1023"/>
      <c r="G628" s="1023"/>
      <c r="H628" s="1023"/>
      <c r="I628" s="1023"/>
      <c r="J628" s="1023"/>
      <c r="K628" s="518"/>
    </row>
    <row r="629" spans="1:11" ht="29.25" customHeight="1" thickBot="1">
      <c r="A629" s="498"/>
      <c r="D629" s="498"/>
      <c r="E629" s="498"/>
      <c r="H629" s="71"/>
      <c r="I629" s="71"/>
      <c r="J629" s="70"/>
      <c r="K629" s="63"/>
    </row>
    <row r="630" spans="1:11" ht="40" customHeight="1" thickBot="1">
      <c r="A630" s="1029" t="str">
        <f>"  "&amp; TEXT(DataTables!$Q$15, "hh:mm") &amp; " - U14 Boys - " &amp; DataTables!$B$15 &amp; "  " &amp; DataTables!$P$15 &amp; " athletes  Record: " &amp; TEXT(DataTables!$N$15, "m:ss.00")</f>
        <v xml:space="preserve">  16:05 - U14 Boys - 800m  0 athletes  Record: 2:17.70</v>
      </c>
      <c r="B630" s="1030"/>
      <c r="C630" s="1030"/>
      <c r="D630" s="1030"/>
      <c r="E630" s="1030"/>
      <c r="F630" s="1030"/>
      <c r="G630" s="1030"/>
      <c r="H630" s="1030"/>
      <c r="I630" s="1030"/>
      <c r="J630" s="1030"/>
      <c r="K630" s="1031"/>
    </row>
    <row r="631" spans="1:11" s="519" customFormat="1" ht="29.25" customHeight="1">
      <c r="A631" s="500"/>
      <c r="B631" s="501"/>
      <c r="C631" s="501"/>
      <c r="D631" s="501"/>
      <c r="E631" s="501"/>
      <c r="F631" s="501"/>
      <c r="G631" s="501"/>
      <c r="H631" s="501"/>
      <c r="I631" s="501"/>
      <c r="J631" s="501"/>
      <c r="K631" s="511"/>
    </row>
    <row r="632" spans="1:11" s="519" customFormat="1" ht="29.25" customHeight="1">
      <c r="A632" s="520"/>
      <c r="B632" s="1024" t="s">
        <v>324</v>
      </c>
      <c r="C632" s="1025"/>
      <c r="D632" s="1025"/>
      <c r="E632" s="1026"/>
      <c r="F632" s="502"/>
      <c r="G632" s="1024" t="s">
        <v>325</v>
      </c>
      <c r="H632" s="1025"/>
      <c r="I632" s="1025"/>
      <c r="J632" s="1026"/>
      <c r="K632" s="521"/>
    </row>
    <row r="633" spans="1:11" s="519" customFormat="1" ht="29.25" customHeight="1">
      <c r="A633" s="520"/>
      <c r="B633" s="506">
        <v>1</v>
      </c>
      <c r="C633" s="503" t="str" cm="1">
        <f t="array" ref="C633:E640">_xlfn.LET(_xlpm.a,_xlfn.ANCHORARRAY(DataCalcs!BH2),_xlfn._xlws.FILTER(_xlpm.a,NOT(ISNA(_xlfn.CHOOSECOLS(_xlpm.a,1)))))</f>
        <v>R</v>
      </c>
      <c r="D633" s="504" t="str">
        <v>Not Declared</v>
      </c>
      <c r="E633" s="505" t="str">
        <v>Radley AC</v>
      </c>
      <c r="F633" s="502"/>
      <c r="G633" s="506">
        <v>1</v>
      </c>
      <c r="H633" s="503" t="str" cm="1">
        <f t="array" ref="H633:J640">_xlfn.LET(_xlpm.a,_xlfn.ANCHORARRAY(DataCalcs!BH10),_xlfn._xlws.FILTER(_xlpm.a,NOT(ISNA(_xlfn.CHOOSECOLS(_xlpm.a,1)))))</f>
        <v>RR</v>
      </c>
      <c r="I633" s="504" t="str">
        <v>Not Declared</v>
      </c>
      <c r="J633" s="505" t="str">
        <v>Radley AC</v>
      </c>
      <c r="K633" s="507"/>
    </row>
    <row r="634" spans="1:11" s="519" customFormat="1" ht="29.25" customHeight="1">
      <c r="A634" s="520"/>
      <c r="B634" s="506">
        <v>2</v>
      </c>
      <c r="C634" s="503" t="str">
        <v>W</v>
      </c>
      <c r="D634" s="504" t="str">
        <v>Not Declared</v>
      </c>
      <c r="E634" s="505" t="str">
        <v>Witney Road Runners</v>
      </c>
      <c r="F634" s="502"/>
      <c r="G634" s="506">
        <v>2</v>
      </c>
      <c r="H634" s="503" t="str">
        <v>WW</v>
      </c>
      <c r="I634" s="504" t="str">
        <v>Not Declared</v>
      </c>
      <c r="J634" s="505" t="str">
        <v>Witney Road Runners</v>
      </c>
      <c r="K634" s="507"/>
    </row>
    <row r="635" spans="1:11" s="519" customFormat="1" ht="29.25" customHeight="1">
      <c r="A635" s="520"/>
      <c r="B635" s="506">
        <v>3</v>
      </c>
      <c r="C635" s="503" t="str">
        <v>O</v>
      </c>
      <c r="D635" s="504" t="str">
        <v>Not Declared</v>
      </c>
      <c r="E635" s="505" t="str">
        <v>Oxford City AC</v>
      </c>
      <c r="F635" s="502"/>
      <c r="G635" s="506">
        <v>3</v>
      </c>
      <c r="H635" s="503" t="str">
        <v>OO</v>
      </c>
      <c r="I635" s="504" t="str">
        <v>Not Declared</v>
      </c>
      <c r="J635" s="505" t="str">
        <v>Oxford City AC</v>
      </c>
      <c r="K635" s="507"/>
    </row>
    <row r="636" spans="1:11" s="519" customFormat="1" ht="29.25" customHeight="1">
      <c r="A636" s="520"/>
      <c r="B636" s="506">
        <v>4</v>
      </c>
      <c r="C636" s="503" t="str">
        <v>X</v>
      </c>
      <c r="D636" s="504" t="str">
        <v>Not Declared</v>
      </c>
      <c r="E636" s="505" t="str">
        <v>Team Kennet</v>
      </c>
      <c r="F636" s="502"/>
      <c r="G636" s="506">
        <v>4</v>
      </c>
      <c r="H636" s="503" t="str">
        <v>XX</v>
      </c>
      <c r="I636" s="504" t="str">
        <v>Not Declared</v>
      </c>
      <c r="J636" s="505" t="str">
        <v>Team Kennet</v>
      </c>
      <c r="K636" s="507"/>
    </row>
    <row r="637" spans="1:11" s="519" customFormat="1" ht="29.25" customHeight="1">
      <c r="A637" s="520"/>
      <c r="B637" s="506">
        <v>5</v>
      </c>
      <c r="C637" s="503" t="str">
        <v>A</v>
      </c>
      <c r="D637" s="504" t="str">
        <v>Not Declared</v>
      </c>
      <c r="E637" s="505" t="str">
        <v>Abingdon AC</v>
      </c>
      <c r="F637" s="502"/>
      <c r="G637" s="506">
        <v>5</v>
      </c>
      <c r="H637" s="503" t="str">
        <v>AA</v>
      </c>
      <c r="I637" s="504" t="str">
        <v>Not Declared</v>
      </c>
      <c r="J637" s="505" t="str">
        <v>Abingdon AC</v>
      </c>
      <c r="K637" s="507"/>
    </row>
    <row r="638" spans="1:11" s="519" customFormat="1" ht="29.25" customHeight="1">
      <c r="A638" s="520"/>
      <c r="B638" s="506">
        <v>6</v>
      </c>
      <c r="C638" s="503" t="str">
        <v>N</v>
      </c>
      <c r="D638" s="504" t="str">
        <v>Not Declared</v>
      </c>
      <c r="E638" s="505" t="str">
        <v>Banbury Harriers AC</v>
      </c>
      <c r="F638" s="502"/>
      <c r="G638" s="506">
        <v>6</v>
      </c>
      <c r="H638" s="503" t="str">
        <v>NN</v>
      </c>
      <c r="I638" s="504" t="str">
        <v>Not Declared</v>
      </c>
      <c r="J638" s="505" t="str">
        <v>Banbury Harriers AC</v>
      </c>
      <c r="K638" s="507"/>
    </row>
    <row r="639" spans="1:11" s="519" customFormat="1" ht="29.25" customHeight="1">
      <c r="A639" s="520"/>
      <c r="B639" s="506">
        <v>7</v>
      </c>
      <c r="C639" s="503" t="str">
        <v>B</v>
      </c>
      <c r="D639" s="504" t="str">
        <v>Not Declared</v>
      </c>
      <c r="E639" s="505" t="str">
        <v>Bicester AC</v>
      </c>
      <c r="F639" s="502"/>
      <c r="G639" s="506">
        <v>7</v>
      </c>
      <c r="H639" s="503" t="str">
        <v>BB</v>
      </c>
      <c r="I639" s="504" t="str">
        <v>Not Declared</v>
      </c>
      <c r="J639" s="505" t="str">
        <v>Bicester AC</v>
      </c>
      <c r="K639" s="507"/>
    </row>
    <row r="640" spans="1:11" s="519" customFormat="1" ht="29.25" customHeight="1">
      <c r="A640" s="520"/>
      <c r="B640" s="510">
        <v>8</v>
      </c>
      <c r="C640" s="196" t="str">
        <v>H</v>
      </c>
      <c r="D640" s="508" t="str">
        <v>Not Declared</v>
      </c>
      <c r="E640" s="509" t="str">
        <v>White Horse Harriers</v>
      </c>
      <c r="F640" s="502"/>
      <c r="G640" s="510">
        <v>8</v>
      </c>
      <c r="H640" s="196" t="str">
        <v>HH</v>
      </c>
      <c r="I640" s="508" t="str">
        <v>Not Declared</v>
      </c>
      <c r="J640" s="509" t="str">
        <v>White Horse Harriers</v>
      </c>
      <c r="K640" s="507"/>
    </row>
    <row r="641" spans="1:11" s="519" customFormat="1" ht="29.25" customHeight="1">
      <c r="A641" s="520"/>
      <c r="B641" s="503"/>
      <c r="C641" s="503"/>
      <c r="D641" s="503"/>
      <c r="E641" s="503"/>
      <c r="F641" s="502"/>
      <c r="G641" s="502"/>
      <c r="H641" s="502"/>
      <c r="I641" s="502"/>
      <c r="J641" s="502"/>
      <c r="K641" s="511"/>
    </row>
    <row r="642" spans="1:11" s="519" customFormat="1" ht="29.25" customHeight="1">
      <c r="A642" s="520"/>
      <c r="B642" s="1024" t="s">
        <v>376</v>
      </c>
      <c r="C642" s="1025"/>
      <c r="D642" s="1025"/>
      <c r="E642" s="1026"/>
      <c r="F642" s="502"/>
      <c r="G642" s="1024" t="s">
        <v>377</v>
      </c>
      <c r="H642" s="1025"/>
      <c r="I642" s="1025"/>
      <c r="J642" s="1026"/>
      <c r="K642" s="521"/>
    </row>
    <row r="643" spans="1:11" s="519" customFormat="1" ht="29.25" customHeight="1">
      <c r="A643" s="520"/>
      <c r="B643" s="506">
        <v>1</v>
      </c>
      <c r="C643" s="502" t="str" cm="1">
        <f t="array" ref="C643:E643">_xlfn.LET(_xlpm.error, _xlfn.HSTACK("","No athletes",""),_xlpm.result, IFERROR(_xlfn.TAKE(_xlfn.DROP(_xlfn.LET(_xlpm.a,_xlfn.CHOOSECOLS(DataCalcs!BG18:BJ55,1,3,4),_xlfn._xlws.FILTER(_xlpm.a,_xlfn.CHOOSECOLS(_xlpm.a,2)&lt;&gt;"Not Declared","")),0),8),_xlpm.error), IF(_xlpm.result=_xlfn.HSTACK("","",""), _xlpm.error, _xlpm.result))</f>
        <v/>
      </c>
      <c r="D643" s="512" t="str">
        <v>No athletes</v>
      </c>
      <c r="E643" s="513" t="str">
        <v/>
      </c>
      <c r="F643" s="502"/>
      <c r="G643" s="506">
        <v>1</v>
      </c>
      <c r="H643" s="502" t="str" cm="1">
        <f t="array" ref="H643:J643">_xlfn.LET(_xlpm.error, _xlfn.HSTACK("","No athletes",""),_xlpm.result, IFERROR(_xlfn.TAKE(_xlfn.DROP(_xlfn.LET(_xlpm.a,_xlfn.CHOOSECOLS(DataCalcs!BG18:BJ55,1,3,4),_xlfn._xlws.FILTER(_xlpm.a,_xlfn.CHOOSECOLS(_xlpm.a,2)&lt;&gt;"Not Declared","")),8),8),_xlpm.error), IF(_xlpm.result=_xlfn.HSTACK("","",""), _xlpm.error, _xlpm.result))</f>
        <v/>
      </c>
      <c r="I643" s="512" t="str">
        <v>No athletes</v>
      </c>
      <c r="J643" s="513" t="str">
        <v/>
      </c>
      <c r="K643" s="514"/>
    </row>
    <row r="644" spans="1:11" s="519" customFormat="1" ht="29.25" customHeight="1">
      <c r="A644" s="520"/>
      <c r="B644" s="506">
        <v>2</v>
      </c>
      <c r="C644" s="502"/>
      <c r="D644" s="512"/>
      <c r="E644" s="513"/>
      <c r="F644" s="502"/>
      <c r="G644" s="506">
        <v>2</v>
      </c>
      <c r="H644" s="503"/>
      <c r="I644" s="504"/>
      <c r="J644" s="513"/>
      <c r="K644" s="514"/>
    </row>
    <row r="645" spans="1:11" s="519" customFormat="1" ht="29.25" customHeight="1">
      <c r="A645" s="520"/>
      <c r="B645" s="506">
        <v>3</v>
      </c>
      <c r="C645" s="502"/>
      <c r="D645" s="512"/>
      <c r="E645" s="513"/>
      <c r="F645" s="502"/>
      <c r="G645" s="506">
        <v>3</v>
      </c>
      <c r="H645" s="503"/>
      <c r="I645" s="504"/>
      <c r="J645" s="513"/>
      <c r="K645" s="514"/>
    </row>
    <row r="646" spans="1:11" s="519" customFormat="1" ht="29.25" customHeight="1">
      <c r="A646" s="520"/>
      <c r="B646" s="506">
        <v>4</v>
      </c>
      <c r="C646" s="502"/>
      <c r="D646" s="512"/>
      <c r="E646" s="513"/>
      <c r="F646" s="502"/>
      <c r="G646" s="506">
        <v>4</v>
      </c>
      <c r="H646" s="503"/>
      <c r="I646" s="504"/>
      <c r="J646" s="513"/>
      <c r="K646" s="514"/>
    </row>
    <row r="647" spans="1:11" s="519" customFormat="1" ht="29.25" customHeight="1">
      <c r="A647" s="520"/>
      <c r="B647" s="506">
        <v>5</v>
      </c>
      <c r="C647" s="502"/>
      <c r="D647" s="512"/>
      <c r="E647" s="513"/>
      <c r="F647" s="502"/>
      <c r="G647" s="506">
        <v>5</v>
      </c>
      <c r="H647" s="503"/>
      <c r="I647" s="504"/>
      <c r="J647" s="513"/>
      <c r="K647" s="514"/>
    </row>
    <row r="648" spans="1:11" s="519" customFormat="1" ht="29.25" customHeight="1">
      <c r="A648" s="520"/>
      <c r="B648" s="506">
        <v>6</v>
      </c>
      <c r="C648" s="502"/>
      <c r="D648" s="512"/>
      <c r="E648" s="513"/>
      <c r="F648" s="502"/>
      <c r="G648" s="506">
        <v>6</v>
      </c>
      <c r="H648" s="503"/>
      <c r="I648" s="504"/>
      <c r="J648" s="513"/>
      <c r="K648" s="514"/>
    </row>
    <row r="649" spans="1:11" s="519" customFormat="1" ht="29.25" customHeight="1">
      <c r="A649" s="520"/>
      <c r="B649" s="506">
        <v>7</v>
      </c>
      <c r="C649" s="502"/>
      <c r="D649" s="512"/>
      <c r="E649" s="513"/>
      <c r="F649" s="502"/>
      <c r="G649" s="506">
        <v>7</v>
      </c>
      <c r="H649" s="503"/>
      <c r="I649" s="504"/>
      <c r="J649" s="513"/>
      <c r="K649" s="514"/>
    </row>
    <row r="650" spans="1:11" s="519" customFormat="1" ht="29.25" customHeight="1">
      <c r="A650" s="520"/>
      <c r="B650" s="510">
        <v>8</v>
      </c>
      <c r="C650" s="515"/>
      <c r="D650" s="516"/>
      <c r="E650" s="517"/>
      <c r="F650" s="502"/>
      <c r="G650" s="510">
        <v>8</v>
      </c>
      <c r="H650" s="196"/>
      <c r="I650" s="508"/>
      <c r="J650" s="517"/>
      <c r="K650" s="514"/>
    </row>
    <row r="651" spans="1:11" s="519" customFormat="1" ht="29.25" customHeight="1">
      <c r="A651" s="520"/>
      <c r="B651" s="503"/>
      <c r="C651" s="503"/>
      <c r="D651" s="503"/>
      <c r="E651" s="503"/>
      <c r="F651" s="502"/>
      <c r="G651" s="502"/>
      <c r="H651" s="502"/>
      <c r="I651" s="502"/>
      <c r="J651" s="502"/>
      <c r="K651" s="511"/>
    </row>
    <row r="652" spans="1:11" s="519" customFormat="1" ht="29.25" customHeight="1">
      <c r="A652" s="520"/>
      <c r="B652" s="1024" t="s">
        <v>378</v>
      </c>
      <c r="C652" s="1025"/>
      <c r="D652" s="1025"/>
      <c r="E652" s="1026"/>
      <c r="F652" s="502"/>
      <c r="G652" s="1032" t="s">
        <v>379</v>
      </c>
      <c r="H652" s="1033"/>
      <c r="I652" s="1033"/>
      <c r="J652" s="1034"/>
      <c r="K652" s="521"/>
    </row>
    <row r="653" spans="1:11" s="519" customFormat="1" ht="29.25" customHeight="1">
      <c r="A653" s="520"/>
      <c r="B653" s="506">
        <v>1</v>
      </c>
      <c r="C653" s="502" t="str" cm="1">
        <f t="array" ref="C653:E653">_xlfn.LET(_xlpm.error, _xlfn.HSTACK("","No athletes",""),_xlpm.result, IFERROR(_xlfn.TAKE(_xlfn.DROP(_xlfn.LET(_xlpm.a,_xlfn.CHOOSECOLS(DataCalcs!BG18:BJ55,1,3,4),_xlfn._xlws.FILTER(_xlpm.a,_xlfn.CHOOSECOLS(_xlpm.a,2)&lt;&gt;"Not Declared","")),16),8),_xlpm.error), IF(_xlpm.result=_xlfn.HSTACK("","",""), _xlpm.error, _xlpm.result))</f>
        <v/>
      </c>
      <c r="D653" s="512" t="str">
        <v>No athletes</v>
      </c>
      <c r="E653" s="513" t="str">
        <v/>
      </c>
      <c r="F653" s="502"/>
      <c r="G653" s="506">
        <v>1</v>
      </c>
      <c r="H653" s="502" t="str" cm="1">
        <f t="array" ref="H653:J653">_xlfn.LET(_xlpm.error, _xlfn.HSTACK("","No athletes",""),_xlpm.result, IFERROR(_xlfn.TAKE(_xlfn.DROP(_xlfn.LET(_xlpm.a,_xlfn.CHOOSECOLS(DataCalcs!BG18:BJ55,1,3,4),_xlfn._xlws.FILTER(_xlpm.a,_xlfn.CHOOSECOLS(_xlpm.a,2)&lt;&gt;"Not Declared","")),24),8),_xlpm.error), IF(_xlpm.result=_xlfn.HSTACK("","",""), _xlpm.error, _xlpm.result))</f>
        <v/>
      </c>
      <c r="I653" s="512" t="str">
        <v>No athletes</v>
      </c>
      <c r="J653" s="513" t="str">
        <v/>
      </c>
      <c r="K653" s="514"/>
    </row>
    <row r="654" spans="1:11" s="519" customFormat="1" ht="29.25" customHeight="1">
      <c r="A654" s="520"/>
      <c r="B654" s="506">
        <v>2</v>
      </c>
      <c r="C654" s="502"/>
      <c r="D654" s="512"/>
      <c r="E654" s="513"/>
      <c r="F654" s="502"/>
      <c r="G654" s="506">
        <v>2</v>
      </c>
      <c r="H654" s="503"/>
      <c r="I654" s="504"/>
      <c r="J654" s="513"/>
      <c r="K654" s="514"/>
    </row>
    <row r="655" spans="1:11" s="519" customFormat="1" ht="29.25" customHeight="1">
      <c r="A655" s="520"/>
      <c r="B655" s="506">
        <v>3</v>
      </c>
      <c r="C655" s="502"/>
      <c r="D655" s="512"/>
      <c r="E655" s="513"/>
      <c r="F655" s="502"/>
      <c r="G655" s="506">
        <v>3</v>
      </c>
      <c r="H655" s="503"/>
      <c r="I655" s="504"/>
      <c r="J655" s="513"/>
      <c r="K655" s="514"/>
    </row>
    <row r="656" spans="1:11" s="519" customFormat="1" ht="29.25" customHeight="1">
      <c r="A656" s="520"/>
      <c r="B656" s="506">
        <v>4</v>
      </c>
      <c r="C656" s="502"/>
      <c r="D656" s="512"/>
      <c r="E656" s="513"/>
      <c r="F656" s="502"/>
      <c r="G656" s="506">
        <v>4</v>
      </c>
      <c r="H656" s="503"/>
      <c r="I656" s="504"/>
      <c r="J656" s="513"/>
      <c r="K656" s="514"/>
    </row>
    <row r="657" spans="1:11" s="519" customFormat="1" ht="29.25" customHeight="1">
      <c r="A657" s="520"/>
      <c r="B657" s="506">
        <v>5</v>
      </c>
      <c r="C657" s="502"/>
      <c r="D657" s="512"/>
      <c r="E657" s="513"/>
      <c r="F657" s="502"/>
      <c r="G657" s="506">
        <v>5</v>
      </c>
      <c r="H657" s="503"/>
      <c r="I657" s="504"/>
      <c r="J657" s="513"/>
      <c r="K657" s="514"/>
    </row>
    <row r="658" spans="1:11" s="519" customFormat="1" ht="29.25" customHeight="1">
      <c r="A658" s="520"/>
      <c r="B658" s="506">
        <v>6</v>
      </c>
      <c r="C658" s="502"/>
      <c r="D658" s="512"/>
      <c r="E658" s="513"/>
      <c r="F658" s="502"/>
      <c r="G658" s="506">
        <v>6</v>
      </c>
      <c r="H658" s="503"/>
      <c r="I658" s="504"/>
      <c r="J658" s="513"/>
      <c r="K658" s="514"/>
    </row>
    <row r="659" spans="1:11" s="519" customFormat="1" ht="29.25" customHeight="1">
      <c r="A659" s="520"/>
      <c r="B659" s="506">
        <v>7</v>
      </c>
      <c r="C659" s="502"/>
      <c r="D659" s="512"/>
      <c r="E659" s="513"/>
      <c r="F659" s="502"/>
      <c r="G659" s="506">
        <v>7</v>
      </c>
      <c r="H659" s="503"/>
      <c r="I659" s="504"/>
      <c r="J659" s="513"/>
      <c r="K659" s="514"/>
    </row>
    <row r="660" spans="1:11" s="519" customFormat="1" ht="29.25" customHeight="1">
      <c r="A660" s="520"/>
      <c r="B660" s="510">
        <v>8</v>
      </c>
      <c r="C660" s="515"/>
      <c r="D660" s="516"/>
      <c r="E660" s="517"/>
      <c r="F660" s="502"/>
      <c r="G660" s="510">
        <v>8</v>
      </c>
      <c r="H660" s="196"/>
      <c r="I660" s="508"/>
      <c r="J660" s="517"/>
      <c r="K660" s="514"/>
    </row>
    <row r="661" spans="1:11" s="519" customFormat="1" ht="29.25" customHeight="1">
      <c r="A661" s="520"/>
      <c r="B661" s="1022" t="str" cm="1">
        <f t="array" ref="B661">IFERROR(_xlfn.LET(_xlpm.a,_xlfn.CHOOSECOLS(DataCalcs!BG18:BJ55,1,3,4), _xlpm.filtered,_xlfn.DROP(_xlfn._xlws.FILTER(_xlpm.a,INDEX(_xlpm.a,,2)&lt;&gt;"Not Declared"),32),
_xlpm.rowStrings,_xlfn.BYROW(_xlpm.filtered,_xlfn.LAMBDA(_xlpm.r,_xlfn.TEXTJOIN(" - ",,_xlpm.r))),ROWS(_xlpm.filtered)&amp;" Remaining athletes: "&amp; _xlfn.TEXTJOIN(", ",,_xlpm.rowStrings)),"")</f>
        <v/>
      </c>
      <c r="C661" s="1022"/>
      <c r="D661" s="1022"/>
      <c r="E661" s="1022"/>
      <c r="F661" s="1022"/>
      <c r="G661" s="1022"/>
      <c r="H661" s="1022"/>
      <c r="I661" s="1022"/>
      <c r="J661" s="1022"/>
      <c r="K661" s="511"/>
    </row>
    <row r="662" spans="1:11" s="519" customFormat="1" ht="29.25" customHeight="1" thickBot="1">
      <c r="A662" s="522"/>
      <c r="B662" s="1023"/>
      <c r="C662" s="1023"/>
      <c r="D662" s="1023"/>
      <c r="E662" s="1023"/>
      <c r="F662" s="1023"/>
      <c r="G662" s="1023"/>
      <c r="H662" s="1023"/>
      <c r="I662" s="1023"/>
      <c r="J662" s="1023"/>
      <c r="K662" s="518"/>
    </row>
    <row r="663" spans="1:11" s="519" customFormat="1" ht="29.25" customHeight="1">
      <c r="B663" s="725"/>
      <c r="C663" s="725"/>
      <c r="D663" s="725"/>
      <c r="E663" s="725"/>
      <c r="F663" s="725"/>
      <c r="G663" s="725"/>
      <c r="H663" s="725"/>
      <c r="I663" s="725"/>
      <c r="J663" s="725"/>
      <c r="K663" s="502"/>
    </row>
    <row r="664" spans="1:11" s="519" customFormat="1" ht="29.25" customHeight="1">
      <c r="B664" s="725"/>
      <c r="C664" s="725"/>
      <c r="D664" s="725"/>
      <c r="E664" s="725"/>
      <c r="F664" s="725"/>
      <c r="G664" s="725"/>
      <c r="H664" s="725"/>
      <c r="I664" s="725"/>
      <c r="J664" s="725"/>
      <c r="K664" s="502"/>
    </row>
    <row r="665" spans="1:11" s="519" customFormat="1" ht="29.25" customHeight="1">
      <c r="B665" s="725"/>
      <c r="C665" s="725"/>
      <c r="D665" s="725"/>
      <c r="E665" s="725"/>
      <c r="F665" s="725"/>
      <c r="G665" s="725"/>
      <c r="H665" s="725"/>
      <c r="I665" s="725"/>
      <c r="J665" s="725"/>
      <c r="K665" s="502"/>
    </row>
    <row r="666" spans="1:11" ht="29.25" customHeight="1">
      <c r="A666" s="498"/>
      <c r="D666" s="498"/>
      <c r="E666" s="498"/>
      <c r="H666" s="71"/>
      <c r="I666" s="71"/>
      <c r="J666" s="70"/>
      <c r="K666" s="63"/>
    </row>
    <row r="667" spans="1:11" ht="51" customHeight="1">
      <c r="A667" s="1027" t="str">
        <f>'Lane Draw - Full (am)'!$A$815</f>
        <v>Oxfordshire Track and Field League 2026</v>
      </c>
      <c r="B667" s="1027"/>
      <c r="C667" s="1027"/>
      <c r="D667" s="1027"/>
      <c r="E667" s="1027"/>
      <c r="F667" s="1027"/>
      <c r="G667" s="1027"/>
      <c r="H667" s="1027"/>
      <c r="I667" s="1027"/>
      <c r="J667" s="1027"/>
      <c r="K667" s="1027"/>
    </row>
    <row r="668" spans="1:11" ht="34" customHeight="1">
      <c r="A668" s="1028" t="str">
        <f>'Lane Draw - Full (am)'!$A$2</f>
        <v>Date: 06 September 2026         Venue: Tilsley</v>
      </c>
      <c r="B668" s="1028"/>
      <c r="C668" s="1028"/>
      <c r="D668" s="1028"/>
      <c r="E668" s="1028"/>
      <c r="F668" s="1028"/>
      <c r="G668" s="1028"/>
      <c r="H668" s="1028"/>
      <c r="I668" s="1028"/>
      <c r="J668" s="1028"/>
      <c r="K668" s="1028"/>
    </row>
    <row r="669" spans="1:11" ht="34" customHeight="1" thickBot="1">
      <c r="A669" s="721"/>
      <c r="B669" s="721"/>
      <c r="C669" s="721"/>
      <c r="D669" s="721"/>
      <c r="E669" s="721"/>
      <c r="F669" s="721"/>
      <c r="G669" s="721"/>
      <c r="H669" s="721"/>
      <c r="I669" s="721"/>
      <c r="J669" s="721"/>
      <c r="K669" s="721"/>
    </row>
    <row r="670" spans="1:11" ht="40" customHeight="1" thickBot="1">
      <c r="A670" s="1029" t="str">
        <f>"  "&amp; TEXT(DataTables!$Q$96, "hh:mm") &amp; " - U16 Girls - " &amp; DataTables!$B$96 &amp; "  " &amp; DataTables!$P$96 &amp; " athletes  Record: " &amp; TEXT(DataTables!$N$96, "m:ss.00")</f>
        <v xml:space="preserve">  16:15 - U16 Girls - 800m  0 athletes  Record: 2:21.20</v>
      </c>
      <c r="B670" s="1030"/>
      <c r="C670" s="1030"/>
      <c r="D670" s="1030"/>
      <c r="E670" s="1030"/>
      <c r="F670" s="1030"/>
      <c r="G670" s="1030"/>
      <c r="H670" s="1030"/>
      <c r="I670" s="1030"/>
      <c r="J670" s="1030"/>
      <c r="K670" s="1031"/>
    </row>
    <row r="671" spans="1:11" s="519" customFormat="1" ht="29.25" customHeight="1">
      <c r="A671" s="500"/>
      <c r="B671" s="501"/>
      <c r="C671" s="501"/>
      <c r="D671" s="501"/>
      <c r="E671" s="501"/>
      <c r="F671" s="501"/>
      <c r="G671" s="501"/>
      <c r="H671" s="501"/>
      <c r="I671" s="501"/>
      <c r="J671" s="501"/>
      <c r="K671" s="511"/>
    </row>
    <row r="672" spans="1:11" s="519" customFormat="1" ht="29.25" customHeight="1">
      <c r="A672" s="520"/>
      <c r="B672" s="1024" t="s">
        <v>324</v>
      </c>
      <c r="C672" s="1025"/>
      <c r="D672" s="1025"/>
      <c r="E672" s="1026"/>
      <c r="F672" s="502"/>
      <c r="G672" s="1024" t="s">
        <v>325</v>
      </c>
      <c r="H672" s="1025"/>
      <c r="I672" s="1025"/>
      <c r="J672" s="1026"/>
      <c r="K672" s="521"/>
    </row>
    <row r="673" spans="1:11" s="519" customFormat="1" ht="29.25" customHeight="1">
      <c r="A673" s="520"/>
      <c r="B673" s="506">
        <v>1</v>
      </c>
      <c r="C673" s="503" t="str" cm="1">
        <f t="array" ref="C673:E680">_xlfn.LET(_xlpm.a,_xlfn.ANCHORARRAY(DataCalcs!BH413),_xlfn._xlws.FILTER(_xlpm.a,NOT(ISNA(_xlfn.CHOOSECOLS(_xlpm.a,1)))))</f>
        <v>X</v>
      </c>
      <c r="D673" s="504" t="str">
        <v>Not Declared</v>
      </c>
      <c r="E673" s="505" t="str">
        <v>Team Kennet</v>
      </c>
      <c r="F673" s="502"/>
      <c r="G673" s="506">
        <v>1</v>
      </c>
      <c r="H673" s="503" t="str" cm="1">
        <f t="array" ref="H673:J680">_xlfn.LET(_xlpm.a,_xlfn.ANCHORARRAY(DataCalcs!BH421),_xlfn._xlws.FILTER(_xlpm.a,NOT(ISNA(_xlfn.CHOOSECOLS(_xlpm.a,1)))))</f>
        <v>XX</v>
      </c>
      <c r="I673" s="504" t="str">
        <v>Not Declared</v>
      </c>
      <c r="J673" s="505" t="str">
        <v>Team Kennet</v>
      </c>
      <c r="K673" s="507"/>
    </row>
    <row r="674" spans="1:11" s="519" customFormat="1" ht="29.25" customHeight="1">
      <c r="A674" s="520"/>
      <c r="B674" s="506">
        <v>2</v>
      </c>
      <c r="C674" s="503" t="str">
        <v>B</v>
      </c>
      <c r="D674" s="504" t="str">
        <v>Not Declared</v>
      </c>
      <c r="E674" s="505" t="str">
        <v>Bicester AC</v>
      </c>
      <c r="F674" s="502"/>
      <c r="G674" s="506">
        <v>2</v>
      </c>
      <c r="H674" s="503" t="str">
        <v>BB</v>
      </c>
      <c r="I674" s="504" t="str">
        <v>Not Declared</v>
      </c>
      <c r="J674" s="505" t="str">
        <v>Bicester AC</v>
      </c>
      <c r="K674" s="507"/>
    </row>
    <row r="675" spans="1:11" s="519" customFormat="1" ht="29.25" customHeight="1">
      <c r="A675" s="520"/>
      <c r="B675" s="506">
        <v>3</v>
      </c>
      <c r="C675" s="503" t="str">
        <v>W</v>
      </c>
      <c r="D675" s="504" t="str">
        <v>Not Declared</v>
      </c>
      <c r="E675" s="505" t="str">
        <v>Witney Road Runners</v>
      </c>
      <c r="F675" s="502"/>
      <c r="G675" s="506">
        <v>3</v>
      </c>
      <c r="H675" s="503" t="str">
        <v>WW</v>
      </c>
      <c r="I675" s="504" t="str">
        <v>Not Declared</v>
      </c>
      <c r="J675" s="505" t="str">
        <v>Witney Road Runners</v>
      </c>
      <c r="K675" s="507"/>
    </row>
    <row r="676" spans="1:11" s="519" customFormat="1" ht="29.25" customHeight="1">
      <c r="A676" s="520"/>
      <c r="B676" s="506">
        <v>4</v>
      </c>
      <c r="C676" s="503" t="str">
        <v>H</v>
      </c>
      <c r="D676" s="504" t="str">
        <v>Not Declared</v>
      </c>
      <c r="E676" s="505" t="str">
        <v>White Horse Harriers</v>
      </c>
      <c r="F676" s="502"/>
      <c r="G676" s="506">
        <v>4</v>
      </c>
      <c r="H676" s="503" t="str">
        <v>HH</v>
      </c>
      <c r="I676" s="504" t="str">
        <v>Not Declared</v>
      </c>
      <c r="J676" s="505" t="str">
        <v>White Horse Harriers</v>
      </c>
      <c r="K676" s="507"/>
    </row>
    <row r="677" spans="1:11" s="519" customFormat="1" ht="29.25" customHeight="1">
      <c r="A677" s="520"/>
      <c r="B677" s="506">
        <v>5</v>
      </c>
      <c r="C677" s="503" t="str">
        <v>R</v>
      </c>
      <c r="D677" s="504" t="str">
        <v>Not Declared</v>
      </c>
      <c r="E677" s="505" t="str">
        <v>Radley AC</v>
      </c>
      <c r="F677" s="502"/>
      <c r="G677" s="506">
        <v>5</v>
      </c>
      <c r="H677" s="503" t="str">
        <v>RR</v>
      </c>
      <c r="I677" s="504" t="str">
        <v>Not Declared</v>
      </c>
      <c r="J677" s="505" t="str">
        <v>Radley AC</v>
      </c>
      <c r="K677" s="507"/>
    </row>
    <row r="678" spans="1:11" s="519" customFormat="1" ht="29.25" customHeight="1">
      <c r="A678" s="520"/>
      <c r="B678" s="506">
        <v>6</v>
      </c>
      <c r="C678" s="503" t="str">
        <v>O</v>
      </c>
      <c r="D678" s="504" t="str">
        <v>Not Declared</v>
      </c>
      <c r="E678" s="505" t="str">
        <v>Oxford City AC</v>
      </c>
      <c r="F678" s="502"/>
      <c r="G678" s="506">
        <v>6</v>
      </c>
      <c r="H678" s="503" t="str">
        <v>OO</v>
      </c>
      <c r="I678" s="504" t="str">
        <v>Not Declared</v>
      </c>
      <c r="J678" s="505" t="str">
        <v>Oxford City AC</v>
      </c>
      <c r="K678" s="507"/>
    </row>
    <row r="679" spans="1:11" s="519" customFormat="1" ht="29.25" customHeight="1">
      <c r="A679" s="520"/>
      <c r="B679" s="506">
        <v>7</v>
      </c>
      <c r="C679" s="503" t="str">
        <v>A</v>
      </c>
      <c r="D679" s="504" t="str">
        <v>Not Declared</v>
      </c>
      <c r="E679" s="505" t="str">
        <v>Abingdon AC</v>
      </c>
      <c r="F679" s="502"/>
      <c r="G679" s="506">
        <v>7</v>
      </c>
      <c r="H679" s="503" t="str">
        <v>AA</v>
      </c>
      <c r="I679" s="504" t="str">
        <v>Not Declared</v>
      </c>
      <c r="J679" s="505" t="str">
        <v>Abingdon AC</v>
      </c>
      <c r="K679" s="507"/>
    </row>
    <row r="680" spans="1:11" s="519" customFormat="1" ht="29.25" customHeight="1">
      <c r="A680" s="520"/>
      <c r="B680" s="510">
        <v>8</v>
      </c>
      <c r="C680" s="196" t="str">
        <v>N</v>
      </c>
      <c r="D680" s="508" t="str">
        <v>Not Declared</v>
      </c>
      <c r="E680" s="509" t="str">
        <v>Banbury Harriers AC</v>
      </c>
      <c r="F680" s="502"/>
      <c r="G680" s="510">
        <v>8</v>
      </c>
      <c r="H680" s="196" t="str">
        <v>NN</v>
      </c>
      <c r="I680" s="508" t="str">
        <v>Not Declared</v>
      </c>
      <c r="J680" s="509" t="str">
        <v>Banbury Harriers AC</v>
      </c>
      <c r="K680" s="507"/>
    </row>
    <row r="681" spans="1:11" s="519" customFormat="1" ht="29.25" customHeight="1">
      <c r="A681" s="520"/>
      <c r="B681" s="503"/>
      <c r="C681" s="503"/>
      <c r="D681" s="503"/>
      <c r="E681" s="503"/>
      <c r="F681" s="502"/>
      <c r="G681" s="502"/>
      <c r="H681" s="502"/>
      <c r="I681" s="502"/>
      <c r="J681" s="502"/>
      <c r="K681" s="511"/>
    </row>
    <row r="682" spans="1:11" s="519" customFormat="1" ht="29.25" customHeight="1">
      <c r="A682" s="520"/>
      <c r="B682" s="1024" t="s">
        <v>376</v>
      </c>
      <c r="C682" s="1025"/>
      <c r="D682" s="1025"/>
      <c r="E682" s="1026"/>
      <c r="F682" s="502"/>
      <c r="G682" s="1024" t="s">
        <v>377</v>
      </c>
      <c r="H682" s="1025"/>
      <c r="I682" s="1025"/>
      <c r="J682" s="1026"/>
      <c r="K682" s="521"/>
    </row>
    <row r="683" spans="1:11" s="519" customFormat="1" ht="29.25" customHeight="1">
      <c r="A683" s="520"/>
      <c r="B683" s="506">
        <v>1</v>
      </c>
      <c r="C683" s="502" t="str" cm="1">
        <f t="array" ref="C683:E683">_xlfn.LET(_xlpm.error, _xlfn.HSTACK("","No athletes",""),_xlpm.result, IFERROR(_xlfn.TAKE(_xlfn.DROP(_xlfn.LET(_xlpm.a,_xlfn.CHOOSECOLS(DataCalcs!BG429:BJ466,1,3,4),_xlfn._xlws.FILTER(_xlpm.a,_xlfn.CHOOSECOLS(_xlpm.a,2)&lt;&gt;"Not Declared","")),0),8),_xlpm.error), IF(_xlpm.result=_xlfn.HSTACK("","",""), _xlpm.error, _xlpm.result))</f>
        <v/>
      </c>
      <c r="D683" s="512" t="str">
        <v>No athletes</v>
      </c>
      <c r="E683" s="513" t="str">
        <v/>
      </c>
      <c r="F683" s="502"/>
      <c r="G683" s="506">
        <v>1</v>
      </c>
      <c r="H683" s="502" t="str" cm="1">
        <f t="array" ref="H683:J683">_xlfn.LET(_xlpm.error, _xlfn.HSTACK("","No athletes",""),_xlpm.result, IFERROR(_xlfn.TAKE(_xlfn.DROP(_xlfn.LET(_xlpm.a,_xlfn.CHOOSECOLS(DataCalcs!BG429:BJ466,1,3,4),_xlfn._xlws.FILTER(_xlpm.a,_xlfn.CHOOSECOLS(_xlpm.a,2)&lt;&gt;"Not Declared","")),8),8),_xlpm.error), IF(_xlpm.result=_xlfn.HSTACK("","",""), _xlpm.error, _xlpm.result))</f>
        <v/>
      </c>
      <c r="I683" s="512" t="str">
        <v>No athletes</v>
      </c>
      <c r="J683" s="513" t="str">
        <v/>
      </c>
      <c r="K683" s="514"/>
    </row>
    <row r="684" spans="1:11" s="519" customFormat="1" ht="29.25" customHeight="1">
      <c r="A684" s="520"/>
      <c r="B684" s="506">
        <v>2</v>
      </c>
      <c r="C684" s="502"/>
      <c r="D684" s="512"/>
      <c r="E684" s="513"/>
      <c r="F684" s="502"/>
      <c r="G684" s="506">
        <v>2</v>
      </c>
      <c r="H684" s="503"/>
      <c r="I684" s="504"/>
      <c r="J684" s="513"/>
      <c r="K684" s="514"/>
    </row>
    <row r="685" spans="1:11" s="519" customFormat="1" ht="29.25" customHeight="1">
      <c r="A685" s="520"/>
      <c r="B685" s="506">
        <v>3</v>
      </c>
      <c r="C685" s="502"/>
      <c r="D685" s="512"/>
      <c r="E685" s="513"/>
      <c r="F685" s="502"/>
      <c r="G685" s="506">
        <v>3</v>
      </c>
      <c r="H685" s="503"/>
      <c r="I685" s="504"/>
      <c r="J685" s="513"/>
      <c r="K685" s="514"/>
    </row>
    <row r="686" spans="1:11" s="519" customFormat="1" ht="29.25" customHeight="1">
      <c r="A686" s="520"/>
      <c r="B686" s="506">
        <v>4</v>
      </c>
      <c r="C686" s="502"/>
      <c r="D686" s="512"/>
      <c r="E686" s="513"/>
      <c r="F686" s="502"/>
      <c r="G686" s="506">
        <v>4</v>
      </c>
      <c r="H686" s="503"/>
      <c r="I686" s="504"/>
      <c r="J686" s="513"/>
      <c r="K686" s="514"/>
    </row>
    <row r="687" spans="1:11" s="519" customFormat="1" ht="29.25" customHeight="1">
      <c r="A687" s="520"/>
      <c r="B687" s="506">
        <v>5</v>
      </c>
      <c r="C687" s="502"/>
      <c r="D687" s="512"/>
      <c r="E687" s="513"/>
      <c r="F687" s="502"/>
      <c r="G687" s="506">
        <v>5</v>
      </c>
      <c r="H687" s="503"/>
      <c r="I687" s="504"/>
      <c r="J687" s="513"/>
      <c r="K687" s="514"/>
    </row>
    <row r="688" spans="1:11" s="519" customFormat="1" ht="29.25" customHeight="1">
      <c r="A688" s="520"/>
      <c r="B688" s="506">
        <v>6</v>
      </c>
      <c r="C688" s="502"/>
      <c r="D688" s="512"/>
      <c r="E688" s="513"/>
      <c r="F688" s="502"/>
      <c r="G688" s="506">
        <v>6</v>
      </c>
      <c r="H688" s="503"/>
      <c r="I688" s="504"/>
      <c r="J688" s="513"/>
      <c r="K688" s="514"/>
    </row>
    <row r="689" spans="1:11" s="519" customFormat="1" ht="29.25" customHeight="1">
      <c r="A689" s="520"/>
      <c r="B689" s="506">
        <v>7</v>
      </c>
      <c r="C689" s="502"/>
      <c r="D689" s="512"/>
      <c r="E689" s="513"/>
      <c r="F689" s="502"/>
      <c r="G689" s="506">
        <v>7</v>
      </c>
      <c r="H689" s="503"/>
      <c r="I689" s="504"/>
      <c r="J689" s="513"/>
      <c r="K689" s="514"/>
    </row>
    <row r="690" spans="1:11" s="519" customFormat="1" ht="29.25" customHeight="1">
      <c r="A690" s="520"/>
      <c r="B690" s="510">
        <v>8</v>
      </c>
      <c r="C690" s="515"/>
      <c r="D690" s="516"/>
      <c r="E690" s="517"/>
      <c r="F690" s="502"/>
      <c r="G690" s="510">
        <v>8</v>
      </c>
      <c r="H690" s="196"/>
      <c r="I690" s="508"/>
      <c r="J690" s="517"/>
      <c r="K690" s="514"/>
    </row>
    <row r="691" spans="1:11" s="519" customFormat="1" ht="29.25" customHeight="1">
      <c r="A691" s="520"/>
      <c r="B691" s="503"/>
      <c r="C691" s="503"/>
      <c r="D691" s="503"/>
      <c r="E691" s="503"/>
      <c r="F691" s="502"/>
      <c r="G691" s="502"/>
      <c r="H691" s="502"/>
      <c r="I691" s="502"/>
      <c r="J691" s="502"/>
      <c r="K691" s="511"/>
    </row>
    <row r="692" spans="1:11" s="519" customFormat="1" ht="29.25" customHeight="1">
      <c r="A692" s="520"/>
      <c r="B692" s="1024" t="s">
        <v>378</v>
      </c>
      <c r="C692" s="1025"/>
      <c r="D692" s="1025"/>
      <c r="E692" s="1026"/>
      <c r="F692" s="502"/>
      <c r="G692" s="1032" t="s">
        <v>379</v>
      </c>
      <c r="H692" s="1033"/>
      <c r="I692" s="1033"/>
      <c r="J692" s="1034"/>
      <c r="K692" s="521"/>
    </row>
    <row r="693" spans="1:11" s="519" customFormat="1" ht="29.25" customHeight="1">
      <c r="A693" s="520"/>
      <c r="B693" s="506">
        <v>1</v>
      </c>
      <c r="C693" s="502" t="str" cm="1">
        <f t="array" ref="C693:E693">_xlfn.LET(_xlpm.error, _xlfn.HSTACK("","No athletes",""),_xlpm.result, IFERROR(_xlfn.TAKE(_xlfn.DROP(_xlfn.LET(_xlpm.a,_xlfn.CHOOSECOLS(DataCalcs!BG429:BJ466,1,3,4),_xlfn._xlws.FILTER(_xlpm.a,_xlfn.CHOOSECOLS(_xlpm.a,2)&lt;&gt;"Not Declared","")),16),8),_xlpm.error), IF(_xlpm.result=_xlfn.HSTACK("","",""), _xlpm.error, _xlpm.result))</f>
        <v/>
      </c>
      <c r="D693" s="512" t="str">
        <v>No athletes</v>
      </c>
      <c r="E693" s="513" t="str">
        <v/>
      </c>
      <c r="F693" s="502"/>
      <c r="G693" s="506">
        <v>1</v>
      </c>
      <c r="H693" s="502" t="str" cm="1">
        <f t="array" ref="H693:J693">_xlfn.LET(_xlpm.error, _xlfn.HSTACK("","No athletes",""),_xlpm.result, IFERROR(_xlfn.TAKE(_xlfn.DROP(_xlfn.LET(_xlpm.a,_xlfn.CHOOSECOLS(DataCalcs!BG429:BJ466,1,3,4),_xlfn._xlws.FILTER(_xlpm.a,_xlfn.CHOOSECOLS(_xlpm.a,2)&lt;&gt;"Not Declared","")),24),8),_xlpm.error), IF(_xlpm.result=_xlfn.HSTACK("","",""), _xlpm.error, _xlpm.result))</f>
        <v/>
      </c>
      <c r="I693" s="512" t="str">
        <v>No athletes</v>
      </c>
      <c r="J693" s="513" t="str">
        <v/>
      </c>
      <c r="K693" s="514"/>
    </row>
    <row r="694" spans="1:11" s="519" customFormat="1" ht="29.25" customHeight="1">
      <c r="A694" s="520"/>
      <c r="B694" s="506">
        <v>2</v>
      </c>
      <c r="C694" s="502"/>
      <c r="D694" s="512"/>
      <c r="E694" s="513"/>
      <c r="F694" s="502"/>
      <c r="G694" s="506">
        <v>2</v>
      </c>
      <c r="H694" s="503"/>
      <c r="I694" s="504"/>
      <c r="J694" s="513"/>
      <c r="K694" s="514"/>
    </row>
    <row r="695" spans="1:11" s="519" customFormat="1" ht="29.25" customHeight="1">
      <c r="A695" s="520"/>
      <c r="B695" s="506">
        <v>3</v>
      </c>
      <c r="C695" s="502"/>
      <c r="D695" s="512"/>
      <c r="E695" s="513"/>
      <c r="F695" s="502"/>
      <c r="G695" s="506">
        <v>3</v>
      </c>
      <c r="H695" s="503"/>
      <c r="I695" s="504"/>
      <c r="J695" s="513"/>
      <c r="K695" s="514"/>
    </row>
    <row r="696" spans="1:11" s="519" customFormat="1" ht="29.25" customHeight="1">
      <c r="A696" s="520"/>
      <c r="B696" s="506">
        <v>4</v>
      </c>
      <c r="C696" s="502"/>
      <c r="D696" s="512"/>
      <c r="E696" s="513"/>
      <c r="F696" s="502"/>
      <c r="G696" s="506">
        <v>4</v>
      </c>
      <c r="H696" s="503"/>
      <c r="I696" s="504"/>
      <c r="J696" s="513"/>
      <c r="K696" s="514"/>
    </row>
    <row r="697" spans="1:11" s="519" customFormat="1" ht="29.25" customHeight="1">
      <c r="A697" s="520"/>
      <c r="B697" s="506">
        <v>5</v>
      </c>
      <c r="C697" s="502"/>
      <c r="D697" s="512"/>
      <c r="E697" s="513"/>
      <c r="F697" s="502"/>
      <c r="G697" s="506">
        <v>5</v>
      </c>
      <c r="H697" s="503"/>
      <c r="I697" s="504"/>
      <c r="J697" s="513"/>
      <c r="K697" s="514"/>
    </row>
    <row r="698" spans="1:11" s="519" customFormat="1" ht="29.25" customHeight="1">
      <c r="A698" s="520"/>
      <c r="B698" s="506">
        <v>6</v>
      </c>
      <c r="C698" s="502"/>
      <c r="D698" s="512"/>
      <c r="E698" s="513"/>
      <c r="F698" s="502"/>
      <c r="G698" s="506">
        <v>6</v>
      </c>
      <c r="H698" s="503"/>
      <c r="I698" s="504"/>
      <c r="J698" s="513"/>
      <c r="K698" s="514"/>
    </row>
    <row r="699" spans="1:11" s="519" customFormat="1" ht="29.25" customHeight="1">
      <c r="A699" s="520"/>
      <c r="B699" s="506">
        <v>7</v>
      </c>
      <c r="C699" s="502"/>
      <c r="D699" s="512"/>
      <c r="E699" s="513"/>
      <c r="F699" s="502"/>
      <c r="G699" s="506">
        <v>7</v>
      </c>
      <c r="H699" s="503"/>
      <c r="I699" s="504"/>
      <c r="J699" s="513"/>
      <c r="K699" s="514"/>
    </row>
    <row r="700" spans="1:11" s="519" customFormat="1" ht="29.25" customHeight="1">
      <c r="A700" s="520"/>
      <c r="B700" s="510">
        <v>8</v>
      </c>
      <c r="C700" s="515"/>
      <c r="D700" s="516"/>
      <c r="E700" s="517"/>
      <c r="F700" s="502"/>
      <c r="G700" s="510">
        <v>8</v>
      </c>
      <c r="H700" s="196"/>
      <c r="I700" s="508"/>
      <c r="J700" s="517"/>
      <c r="K700" s="514"/>
    </row>
    <row r="701" spans="1:11" s="519" customFormat="1" ht="29.25" customHeight="1">
      <c r="A701" s="520"/>
      <c r="B701" s="1022" t="str" cm="1">
        <f t="array" ref="B701">IFERROR(_xlfn.LET(_xlpm.a,_xlfn.CHOOSECOLS(DataCalcs!BG429:BJ466,1,3,4), _xlpm.filtered,_xlfn.DROP(_xlfn._xlws.FILTER(_xlpm.a,INDEX(_xlpm.a,,2)&lt;&gt;"Not Declared"),32),
_xlpm.rowStrings,_xlfn.BYROW(_xlpm.filtered,_xlfn.LAMBDA(_xlpm.r,_xlfn.TEXTJOIN(" - ",,_xlpm.r))),ROWS(_xlpm.filtered)&amp;" Remaining athletes: "&amp; _xlfn.TEXTJOIN(", ",,_xlpm.rowStrings)),"")</f>
        <v/>
      </c>
      <c r="C701" s="1022"/>
      <c r="D701" s="1022"/>
      <c r="E701" s="1022"/>
      <c r="F701" s="1022"/>
      <c r="G701" s="1022"/>
      <c r="H701" s="1022"/>
      <c r="I701" s="1022"/>
      <c r="J701" s="1022"/>
      <c r="K701" s="511"/>
    </row>
    <row r="702" spans="1:11" s="519" customFormat="1" ht="29.25" customHeight="1" thickBot="1">
      <c r="A702" s="522"/>
      <c r="B702" s="1023"/>
      <c r="C702" s="1023"/>
      <c r="D702" s="1023"/>
      <c r="E702" s="1023"/>
      <c r="F702" s="1023"/>
      <c r="G702" s="1023"/>
      <c r="H702" s="1023"/>
      <c r="I702" s="1023"/>
      <c r="J702" s="1023"/>
      <c r="K702" s="518"/>
    </row>
    <row r="703" spans="1:11" ht="29.25" customHeight="1" thickBot="1">
      <c r="A703" s="498"/>
      <c r="D703" s="498"/>
      <c r="E703" s="498"/>
      <c r="H703" s="71"/>
      <c r="I703" s="71"/>
      <c r="J703" s="70"/>
      <c r="K703" s="63"/>
    </row>
    <row r="704" spans="1:11" ht="40" customHeight="1" thickBot="1">
      <c r="A704" s="1029" t="str">
        <f>"  "&amp; TEXT(DataTables!$Q$111, "hh:mm") &amp; " - U18 Women - " &amp; DataTables!$B$111 &amp; "  " &amp; DataTables!$P$111 &amp; " athletes  Record: " &amp; TEXT(DataTables!$N$111, "m:ss.00")</f>
        <v xml:space="preserve">  16:15 - U18 Women - 800m  0 athletes  Record: 2:16.30</v>
      </c>
      <c r="B704" s="1030"/>
      <c r="C704" s="1030"/>
      <c r="D704" s="1030"/>
      <c r="E704" s="1030"/>
      <c r="F704" s="1030"/>
      <c r="G704" s="1030"/>
      <c r="H704" s="1030"/>
      <c r="I704" s="1030"/>
      <c r="J704" s="1030"/>
      <c r="K704" s="1031"/>
    </row>
    <row r="705" spans="1:11" s="519" customFormat="1" ht="29.25" customHeight="1">
      <c r="A705" s="500"/>
      <c r="B705" s="501"/>
      <c r="C705" s="501"/>
      <c r="D705" s="501"/>
      <c r="E705" s="501"/>
      <c r="F705" s="501"/>
      <c r="G705" s="501"/>
      <c r="H705" s="501"/>
      <c r="I705" s="501"/>
      <c r="J705" s="501"/>
      <c r="K705" s="511"/>
    </row>
    <row r="706" spans="1:11" s="519" customFormat="1" ht="29.25" customHeight="1">
      <c r="A706" s="520"/>
      <c r="B706" s="1024" t="s">
        <v>324</v>
      </c>
      <c r="C706" s="1025"/>
      <c r="D706" s="1025"/>
      <c r="E706" s="1026"/>
      <c r="F706" s="502"/>
      <c r="G706" s="1024" t="s">
        <v>325</v>
      </c>
      <c r="H706" s="1025"/>
      <c r="I706" s="1025"/>
      <c r="J706" s="1026"/>
      <c r="K706" s="521"/>
    </row>
    <row r="707" spans="1:11" s="519" customFormat="1" ht="29.25" customHeight="1">
      <c r="A707" s="520"/>
      <c r="B707" s="506">
        <v>1</v>
      </c>
      <c r="C707" s="503" t="str" cm="1">
        <f t="array" ref="C707:E714">_xlfn.LET(_xlpm.a,_xlfn.ANCHORARRAY(DataCalcs!BH495),_xlfn._xlws.FILTER(_xlpm.a,NOT(ISNA(_xlfn.CHOOSECOLS(_xlpm.a,1)))))</f>
        <v>N</v>
      </c>
      <c r="D707" s="504" t="str">
        <v>Not Declared</v>
      </c>
      <c r="E707" s="505" t="str">
        <v>Banbury Harriers AC</v>
      </c>
      <c r="F707" s="502"/>
      <c r="G707" s="506">
        <v>1</v>
      </c>
      <c r="H707" s="503" t="str" cm="1">
        <f t="array" ref="H707:J714">_xlfn.LET(_xlpm.a,_xlfn.ANCHORARRAY(DataCalcs!BH503),_xlfn._xlws.FILTER(_xlpm.a,NOT(ISNA(_xlfn.CHOOSECOLS(_xlpm.a,1)))))</f>
        <v>NN</v>
      </c>
      <c r="I707" s="504" t="str">
        <v>Not Declared</v>
      </c>
      <c r="J707" s="505" t="str">
        <v>Banbury Harriers AC</v>
      </c>
      <c r="K707" s="507"/>
    </row>
    <row r="708" spans="1:11" s="519" customFormat="1" ht="29.25" customHeight="1">
      <c r="A708" s="520"/>
      <c r="B708" s="506">
        <v>2</v>
      </c>
      <c r="C708" s="503" t="str">
        <v>H</v>
      </c>
      <c r="D708" s="504" t="str">
        <v>Not Declared</v>
      </c>
      <c r="E708" s="505" t="str">
        <v>White Horse Harriers</v>
      </c>
      <c r="F708" s="502"/>
      <c r="G708" s="506">
        <v>2</v>
      </c>
      <c r="H708" s="503" t="str">
        <v>HH</v>
      </c>
      <c r="I708" s="504" t="str">
        <v>Not Declared</v>
      </c>
      <c r="J708" s="505" t="str">
        <v>White Horse Harriers</v>
      </c>
      <c r="K708" s="507"/>
    </row>
    <row r="709" spans="1:11" s="519" customFormat="1" ht="29.25" customHeight="1">
      <c r="A709" s="520"/>
      <c r="B709" s="506">
        <v>3</v>
      </c>
      <c r="C709" s="503" t="str">
        <v>R</v>
      </c>
      <c r="D709" s="504" t="str">
        <v>Not Declared</v>
      </c>
      <c r="E709" s="505" t="str">
        <v>Radley AC</v>
      </c>
      <c r="F709" s="502"/>
      <c r="G709" s="506">
        <v>3</v>
      </c>
      <c r="H709" s="503" t="str">
        <v>RR</v>
      </c>
      <c r="I709" s="504" t="str">
        <v>Not Declared</v>
      </c>
      <c r="J709" s="505" t="str">
        <v>Radley AC</v>
      </c>
      <c r="K709" s="507"/>
    </row>
    <row r="710" spans="1:11" s="519" customFormat="1" ht="29.25" customHeight="1">
      <c r="A710" s="520"/>
      <c r="B710" s="506">
        <v>4</v>
      </c>
      <c r="C710" s="503" t="str">
        <v>A</v>
      </c>
      <c r="D710" s="504" t="str">
        <v>Not Declared</v>
      </c>
      <c r="E710" s="505" t="str">
        <v>Abingdon AC</v>
      </c>
      <c r="F710" s="502"/>
      <c r="G710" s="506">
        <v>4</v>
      </c>
      <c r="H710" s="503" t="str">
        <v>AA</v>
      </c>
      <c r="I710" s="504" t="str">
        <v>Not Declared</v>
      </c>
      <c r="J710" s="505" t="str">
        <v>Abingdon AC</v>
      </c>
      <c r="K710" s="507"/>
    </row>
    <row r="711" spans="1:11" s="519" customFormat="1" ht="29.25" customHeight="1">
      <c r="A711" s="520"/>
      <c r="B711" s="506">
        <v>5</v>
      </c>
      <c r="C711" s="503" t="str">
        <v>W</v>
      </c>
      <c r="D711" s="504" t="str">
        <v>Not Declared</v>
      </c>
      <c r="E711" s="505" t="str">
        <v>Witney Road Runners</v>
      </c>
      <c r="F711" s="502"/>
      <c r="G711" s="506">
        <v>5</v>
      </c>
      <c r="H711" s="503" t="str">
        <v>WW</v>
      </c>
      <c r="I711" s="504" t="str">
        <v>Not Declared</v>
      </c>
      <c r="J711" s="505" t="str">
        <v>Witney Road Runners</v>
      </c>
      <c r="K711" s="507"/>
    </row>
    <row r="712" spans="1:11" s="519" customFormat="1" ht="29.25" customHeight="1">
      <c r="A712" s="520"/>
      <c r="B712" s="506">
        <v>6</v>
      </c>
      <c r="C712" s="503" t="str">
        <v>O</v>
      </c>
      <c r="D712" s="504" t="str">
        <v>Not Declared</v>
      </c>
      <c r="E712" s="505" t="str">
        <v>Oxford City AC</v>
      </c>
      <c r="F712" s="502"/>
      <c r="G712" s="506">
        <v>6</v>
      </c>
      <c r="H712" s="503" t="str">
        <v>OO</v>
      </c>
      <c r="I712" s="504" t="str">
        <v>Not Declared</v>
      </c>
      <c r="J712" s="505" t="str">
        <v>Oxford City AC</v>
      </c>
      <c r="K712" s="507"/>
    </row>
    <row r="713" spans="1:11" s="519" customFormat="1" ht="29.25" customHeight="1">
      <c r="A713" s="520"/>
      <c r="B713" s="506">
        <v>7</v>
      </c>
      <c r="C713" s="503" t="str">
        <v>B</v>
      </c>
      <c r="D713" s="504" t="str">
        <v>Not Declared</v>
      </c>
      <c r="E713" s="505" t="str">
        <v>Bicester AC</v>
      </c>
      <c r="F713" s="502"/>
      <c r="G713" s="506">
        <v>7</v>
      </c>
      <c r="H713" s="503" t="str">
        <v>BB</v>
      </c>
      <c r="I713" s="504" t="str">
        <v>Not Declared</v>
      </c>
      <c r="J713" s="505" t="str">
        <v>Bicester AC</v>
      </c>
      <c r="K713" s="507"/>
    </row>
    <row r="714" spans="1:11" s="519" customFormat="1" ht="29.25" customHeight="1">
      <c r="A714" s="520"/>
      <c r="B714" s="510">
        <v>8</v>
      </c>
      <c r="C714" s="196" t="str">
        <v>X</v>
      </c>
      <c r="D714" s="508" t="str">
        <v>Not Declared</v>
      </c>
      <c r="E714" s="509" t="str">
        <v>Team Kennet</v>
      </c>
      <c r="F714" s="502"/>
      <c r="G714" s="510">
        <v>8</v>
      </c>
      <c r="H714" s="196" t="str">
        <v>XX</v>
      </c>
      <c r="I714" s="508" t="str">
        <v>Not Declared</v>
      </c>
      <c r="J714" s="509" t="str">
        <v>Team Kennet</v>
      </c>
      <c r="K714" s="507"/>
    </row>
    <row r="715" spans="1:11" s="519" customFormat="1" ht="29.25" customHeight="1">
      <c r="A715" s="520"/>
      <c r="B715" s="503"/>
      <c r="C715" s="503"/>
      <c r="D715" s="503"/>
      <c r="E715" s="503"/>
      <c r="F715" s="502"/>
      <c r="G715" s="502"/>
      <c r="H715" s="502"/>
      <c r="I715" s="502"/>
      <c r="J715" s="502"/>
      <c r="K715" s="511"/>
    </row>
    <row r="716" spans="1:11" s="519" customFormat="1" ht="29.25" customHeight="1">
      <c r="A716" s="520"/>
      <c r="B716" s="1024" t="s">
        <v>376</v>
      </c>
      <c r="C716" s="1025"/>
      <c r="D716" s="1025"/>
      <c r="E716" s="1026"/>
      <c r="F716" s="502"/>
      <c r="G716" s="1024" t="s">
        <v>377</v>
      </c>
      <c r="H716" s="1025"/>
      <c r="I716" s="1025"/>
      <c r="J716" s="1026"/>
      <c r="K716" s="521"/>
    </row>
    <row r="717" spans="1:11" s="519" customFormat="1" ht="29.25" customHeight="1">
      <c r="A717" s="520"/>
      <c r="B717" s="506">
        <v>1</v>
      </c>
      <c r="C717" s="502" t="str" cm="1">
        <f t="array" ref="C717:E717">_xlfn.LET(_xlpm.error, _xlfn.HSTACK("","No athletes",""),_xlpm.result, IFERROR(_xlfn.TAKE(_xlfn.DROP(_xlfn.LET(_xlpm.a,_xlfn.CHOOSECOLS(DataCalcs!BG511:BJ548,1,3,4),_xlfn._xlws.FILTER(_xlpm.a,_xlfn.CHOOSECOLS(_xlpm.a,2)&lt;&gt;"Not Declared","")),0),8),_xlpm.error), IF(_xlpm.result=_xlfn.HSTACK("","",""), _xlpm.error, _xlpm.result))</f>
        <v/>
      </c>
      <c r="D717" s="512" t="str">
        <v>No athletes</v>
      </c>
      <c r="E717" s="513" t="str">
        <v/>
      </c>
      <c r="F717" s="502"/>
      <c r="G717" s="506">
        <v>1</v>
      </c>
      <c r="H717" s="502" t="str" cm="1">
        <f t="array" ref="H717:J717">_xlfn.LET(_xlpm.error, _xlfn.HSTACK("","No athletes",""),_xlpm.result, IFERROR(_xlfn.TAKE(_xlfn.DROP(_xlfn.LET(_xlpm.a,_xlfn.CHOOSECOLS(DataCalcs!BG511:BJ548,1,3,4),_xlfn._xlws.FILTER(_xlpm.a,_xlfn.CHOOSECOLS(_xlpm.a,2)&lt;&gt;"Not Declared","")),8),8),_xlpm.error), IF(_xlpm.result=_xlfn.HSTACK("","",""), _xlpm.error, _xlpm.result))</f>
        <v/>
      </c>
      <c r="I717" s="512" t="str">
        <v>No athletes</v>
      </c>
      <c r="J717" s="513" t="str">
        <v/>
      </c>
      <c r="K717" s="514"/>
    </row>
    <row r="718" spans="1:11" s="519" customFormat="1" ht="29.25" customHeight="1">
      <c r="A718" s="520"/>
      <c r="B718" s="506">
        <v>2</v>
      </c>
      <c r="C718" s="502"/>
      <c r="D718" s="512"/>
      <c r="E718" s="513"/>
      <c r="F718" s="502"/>
      <c r="G718" s="506">
        <v>2</v>
      </c>
      <c r="H718" s="503"/>
      <c r="I718" s="504"/>
      <c r="J718" s="513"/>
      <c r="K718" s="514"/>
    </row>
    <row r="719" spans="1:11" s="519" customFormat="1" ht="29.25" customHeight="1">
      <c r="A719" s="520"/>
      <c r="B719" s="506">
        <v>3</v>
      </c>
      <c r="C719" s="502"/>
      <c r="D719" s="512"/>
      <c r="E719" s="513"/>
      <c r="F719" s="502"/>
      <c r="G719" s="506">
        <v>3</v>
      </c>
      <c r="H719" s="503"/>
      <c r="I719" s="504"/>
      <c r="J719" s="513"/>
      <c r="K719" s="514"/>
    </row>
    <row r="720" spans="1:11" s="519" customFormat="1" ht="29.25" customHeight="1">
      <c r="A720" s="520"/>
      <c r="B720" s="506">
        <v>4</v>
      </c>
      <c r="C720" s="502"/>
      <c r="D720" s="512"/>
      <c r="E720" s="513"/>
      <c r="F720" s="502"/>
      <c r="G720" s="506">
        <v>4</v>
      </c>
      <c r="H720" s="503"/>
      <c r="I720" s="504"/>
      <c r="J720" s="513"/>
      <c r="K720" s="514"/>
    </row>
    <row r="721" spans="1:11" s="519" customFormat="1" ht="29.25" customHeight="1">
      <c r="A721" s="520"/>
      <c r="B721" s="506">
        <v>5</v>
      </c>
      <c r="C721" s="502"/>
      <c r="D721" s="512"/>
      <c r="E721" s="513"/>
      <c r="F721" s="502"/>
      <c r="G721" s="506">
        <v>5</v>
      </c>
      <c r="H721" s="503"/>
      <c r="I721" s="504"/>
      <c r="J721" s="513"/>
      <c r="K721" s="514"/>
    </row>
    <row r="722" spans="1:11" s="519" customFormat="1" ht="29.25" customHeight="1">
      <c r="A722" s="520"/>
      <c r="B722" s="506">
        <v>6</v>
      </c>
      <c r="C722" s="502"/>
      <c r="D722" s="512"/>
      <c r="E722" s="513"/>
      <c r="F722" s="502"/>
      <c r="G722" s="506">
        <v>6</v>
      </c>
      <c r="H722" s="503"/>
      <c r="I722" s="504"/>
      <c r="J722" s="513"/>
      <c r="K722" s="514"/>
    </row>
    <row r="723" spans="1:11" s="519" customFormat="1" ht="29.25" customHeight="1">
      <c r="A723" s="520"/>
      <c r="B723" s="506">
        <v>7</v>
      </c>
      <c r="C723" s="502"/>
      <c r="D723" s="512"/>
      <c r="E723" s="513"/>
      <c r="F723" s="502"/>
      <c r="G723" s="506">
        <v>7</v>
      </c>
      <c r="H723" s="503"/>
      <c r="I723" s="504"/>
      <c r="J723" s="513"/>
      <c r="K723" s="514"/>
    </row>
    <row r="724" spans="1:11" s="519" customFormat="1" ht="29.25" customHeight="1">
      <c r="A724" s="520"/>
      <c r="B724" s="510">
        <v>8</v>
      </c>
      <c r="C724" s="515"/>
      <c r="D724" s="516"/>
      <c r="E724" s="517"/>
      <c r="F724" s="502"/>
      <c r="G724" s="510">
        <v>8</v>
      </c>
      <c r="H724" s="196"/>
      <c r="I724" s="508"/>
      <c r="J724" s="517"/>
      <c r="K724" s="514"/>
    </row>
    <row r="725" spans="1:11" s="519" customFormat="1" ht="29.25" customHeight="1">
      <c r="A725" s="520"/>
      <c r="B725" s="503"/>
      <c r="C725" s="503"/>
      <c r="D725" s="503"/>
      <c r="E725" s="503"/>
      <c r="F725" s="502"/>
      <c r="G725" s="502"/>
      <c r="H725" s="502"/>
      <c r="I725" s="502"/>
      <c r="J725" s="502"/>
      <c r="K725" s="511"/>
    </row>
    <row r="726" spans="1:11" s="519" customFormat="1" ht="29.25" customHeight="1">
      <c r="A726" s="520"/>
      <c r="B726" s="1024" t="s">
        <v>378</v>
      </c>
      <c r="C726" s="1025"/>
      <c r="D726" s="1025"/>
      <c r="E726" s="1026"/>
      <c r="F726" s="502"/>
      <c r="G726" s="1032" t="s">
        <v>379</v>
      </c>
      <c r="H726" s="1033"/>
      <c r="I726" s="1033"/>
      <c r="J726" s="1034"/>
      <c r="K726" s="521"/>
    </row>
    <row r="727" spans="1:11" s="519" customFormat="1" ht="29.25" customHeight="1">
      <c r="A727" s="520"/>
      <c r="B727" s="506">
        <v>1</v>
      </c>
      <c r="C727" s="502" t="str" cm="1">
        <f t="array" ref="C727:E727">_xlfn.LET(_xlpm.error, _xlfn.HSTACK("","No athletes",""),_xlpm.result, IFERROR(_xlfn.TAKE(_xlfn.DROP(_xlfn.LET(_xlpm.a,_xlfn.CHOOSECOLS(DataCalcs!BG511:BJ548,1,3,4),_xlfn._xlws.FILTER(_xlpm.a,_xlfn.CHOOSECOLS(_xlpm.a,2)&lt;&gt;"Not Declared","")),16),8),_xlpm.error), IF(_xlpm.result=_xlfn.HSTACK("","",""), _xlpm.error, _xlpm.result))</f>
        <v/>
      </c>
      <c r="D727" s="512" t="str">
        <v>No athletes</v>
      </c>
      <c r="E727" s="513" t="str">
        <v/>
      </c>
      <c r="F727" s="502"/>
      <c r="G727" s="506">
        <v>1</v>
      </c>
      <c r="H727" s="502" t="str" cm="1">
        <f t="array" ref="H727:J727">_xlfn.LET(_xlpm.error, _xlfn.HSTACK("","No athletes",""),_xlpm.result, IFERROR(_xlfn.TAKE(_xlfn.DROP(_xlfn.LET(_xlpm.a,_xlfn.CHOOSECOLS(DataCalcs!BG511:BJ548,1,3,4),_xlfn._xlws.FILTER(_xlpm.a,_xlfn.CHOOSECOLS(_xlpm.a,2)&lt;&gt;"Not Declared","")),24),8),_xlpm.error), IF(_xlpm.result=_xlfn.HSTACK("","",""), _xlpm.error, _xlpm.result))</f>
        <v/>
      </c>
      <c r="I727" s="512" t="str">
        <v>No athletes</v>
      </c>
      <c r="J727" s="513" t="str">
        <v/>
      </c>
      <c r="K727" s="514"/>
    </row>
    <row r="728" spans="1:11" s="519" customFormat="1" ht="29.25" customHeight="1">
      <c r="A728" s="520"/>
      <c r="B728" s="506">
        <v>2</v>
      </c>
      <c r="C728" s="502"/>
      <c r="D728" s="512"/>
      <c r="E728" s="513"/>
      <c r="F728" s="502"/>
      <c r="G728" s="506">
        <v>2</v>
      </c>
      <c r="H728" s="503"/>
      <c r="I728" s="504"/>
      <c r="J728" s="513"/>
      <c r="K728" s="514"/>
    </row>
    <row r="729" spans="1:11" s="519" customFormat="1" ht="29.25" customHeight="1">
      <c r="A729" s="520"/>
      <c r="B729" s="506">
        <v>3</v>
      </c>
      <c r="C729" s="502"/>
      <c r="D729" s="512"/>
      <c r="E729" s="513"/>
      <c r="F729" s="502"/>
      <c r="G729" s="506">
        <v>3</v>
      </c>
      <c r="H729" s="503"/>
      <c r="I729" s="504"/>
      <c r="J729" s="513"/>
      <c r="K729" s="514"/>
    </row>
    <row r="730" spans="1:11" s="519" customFormat="1" ht="29.25" customHeight="1">
      <c r="A730" s="520"/>
      <c r="B730" s="506">
        <v>4</v>
      </c>
      <c r="C730" s="502"/>
      <c r="D730" s="512"/>
      <c r="E730" s="513"/>
      <c r="F730" s="502"/>
      <c r="G730" s="506">
        <v>4</v>
      </c>
      <c r="H730" s="503"/>
      <c r="I730" s="504"/>
      <c r="J730" s="513"/>
      <c r="K730" s="514"/>
    </row>
    <row r="731" spans="1:11" s="519" customFormat="1" ht="29.25" customHeight="1">
      <c r="A731" s="520"/>
      <c r="B731" s="506">
        <v>5</v>
      </c>
      <c r="C731" s="502"/>
      <c r="D731" s="512"/>
      <c r="E731" s="513"/>
      <c r="F731" s="502"/>
      <c r="G731" s="506">
        <v>5</v>
      </c>
      <c r="H731" s="503"/>
      <c r="I731" s="504"/>
      <c r="J731" s="513"/>
      <c r="K731" s="514"/>
    </row>
    <row r="732" spans="1:11" s="519" customFormat="1" ht="29.25" customHeight="1">
      <c r="A732" s="520"/>
      <c r="B732" s="506">
        <v>6</v>
      </c>
      <c r="C732" s="502"/>
      <c r="D732" s="512"/>
      <c r="E732" s="513"/>
      <c r="F732" s="502"/>
      <c r="G732" s="506">
        <v>6</v>
      </c>
      <c r="H732" s="503"/>
      <c r="I732" s="504"/>
      <c r="J732" s="513"/>
      <c r="K732" s="514"/>
    </row>
    <row r="733" spans="1:11" s="519" customFormat="1" ht="29.25" customHeight="1">
      <c r="A733" s="520"/>
      <c r="B733" s="506">
        <v>7</v>
      </c>
      <c r="C733" s="502"/>
      <c r="D733" s="512"/>
      <c r="E733" s="513"/>
      <c r="F733" s="502"/>
      <c r="G733" s="506">
        <v>7</v>
      </c>
      <c r="H733" s="503"/>
      <c r="I733" s="504"/>
      <c r="J733" s="513"/>
      <c r="K733" s="514"/>
    </row>
    <row r="734" spans="1:11" s="519" customFormat="1" ht="29.25" customHeight="1">
      <c r="A734" s="520"/>
      <c r="B734" s="510">
        <v>8</v>
      </c>
      <c r="C734" s="515"/>
      <c r="D734" s="516"/>
      <c r="E734" s="517"/>
      <c r="F734" s="502"/>
      <c r="G734" s="510">
        <v>8</v>
      </c>
      <c r="H734" s="196"/>
      <c r="I734" s="508"/>
      <c r="J734" s="517"/>
      <c r="K734" s="514"/>
    </row>
    <row r="735" spans="1:11" s="519" customFormat="1" ht="29.25" customHeight="1">
      <c r="A735" s="520"/>
      <c r="B735" s="1022" t="str" cm="1">
        <f t="array" ref="B735">IFERROR(_xlfn.LET(_xlpm.a,_xlfn.CHOOSECOLS(DataCalcs!BG511:BJ548,1,3,4), _xlpm.filtered,_xlfn.DROP(_xlfn._xlws.FILTER(_xlpm.a,INDEX(_xlpm.a,,2)&lt;&gt;"Not Declared"),32),
_xlpm.rowStrings,_xlfn.BYROW(_xlpm.filtered,_xlfn.LAMBDA(_xlpm.r,_xlfn.TEXTJOIN(" - ",,_xlpm.r))),ROWS(_xlpm.filtered)&amp;" Remaining athletes: "&amp; _xlfn.TEXTJOIN(", ",,_xlpm.rowStrings)),"")</f>
        <v/>
      </c>
      <c r="C735" s="1022"/>
      <c r="D735" s="1022"/>
      <c r="E735" s="1022"/>
      <c r="F735" s="1022"/>
      <c r="G735" s="1022"/>
      <c r="H735" s="1022"/>
      <c r="I735" s="1022"/>
      <c r="J735" s="1022"/>
      <c r="K735" s="511"/>
    </row>
    <row r="736" spans="1:11" s="519" customFormat="1" ht="29.25" customHeight="1" thickBot="1">
      <c r="A736" s="522"/>
      <c r="B736" s="1023"/>
      <c r="C736" s="1023"/>
      <c r="D736" s="1023"/>
      <c r="E736" s="1023"/>
      <c r="F736" s="1023"/>
      <c r="G736" s="1023"/>
      <c r="H736" s="1023"/>
      <c r="I736" s="1023"/>
      <c r="J736" s="1023"/>
      <c r="K736" s="518"/>
    </row>
    <row r="737" spans="1:11" s="519" customFormat="1" ht="29.25" customHeight="1">
      <c r="B737" s="725"/>
      <c r="C737" s="725"/>
      <c r="D737" s="725"/>
      <c r="E737" s="725"/>
      <c r="F737" s="725"/>
      <c r="G737" s="725"/>
      <c r="H737" s="725"/>
      <c r="I737" s="725"/>
      <c r="J737" s="725"/>
      <c r="K737" s="502"/>
    </row>
    <row r="738" spans="1:11" s="519" customFormat="1" ht="29.25" customHeight="1">
      <c r="B738" s="725"/>
      <c r="C738" s="725"/>
      <c r="D738" s="725"/>
      <c r="E738" s="725"/>
      <c r="F738" s="725"/>
      <c r="G738" s="725"/>
      <c r="H738" s="725"/>
      <c r="I738" s="725"/>
      <c r="J738" s="725"/>
      <c r="K738" s="502"/>
    </row>
    <row r="739" spans="1:11" s="519" customFormat="1" ht="29.25" customHeight="1">
      <c r="B739" s="725"/>
      <c r="C739" s="725"/>
      <c r="D739" s="725"/>
      <c r="E739" s="725"/>
      <c r="F739" s="725"/>
      <c r="G739" s="725"/>
      <c r="H739" s="725"/>
      <c r="I739" s="725"/>
      <c r="J739" s="725"/>
      <c r="K739" s="502"/>
    </row>
    <row r="740" spans="1:11" ht="29.25" customHeight="1">
      <c r="A740" s="498"/>
      <c r="D740" s="498"/>
      <c r="E740" s="498"/>
      <c r="H740" s="71"/>
      <c r="I740" s="71"/>
      <c r="J740" s="70"/>
      <c r="K740" s="63"/>
    </row>
    <row r="741" spans="1:11" ht="51" customHeight="1">
      <c r="A741" s="1027" t="str">
        <f>'Lane Draw - Full (am)'!$A$815</f>
        <v>Oxfordshire Track and Field League 2026</v>
      </c>
      <c r="B741" s="1027"/>
      <c r="C741" s="1027"/>
      <c r="D741" s="1027"/>
      <c r="E741" s="1027"/>
      <c r="F741" s="1027"/>
      <c r="G741" s="1027"/>
      <c r="H741" s="1027"/>
      <c r="I741" s="1027"/>
      <c r="J741" s="1027"/>
      <c r="K741" s="1027"/>
    </row>
    <row r="742" spans="1:11" ht="34" customHeight="1">
      <c r="A742" s="1028" t="str">
        <f>'Lane Draw - Full (am)'!$A$2</f>
        <v>Date: 06 September 2026         Venue: Tilsley</v>
      </c>
      <c r="B742" s="1028"/>
      <c r="C742" s="1028"/>
      <c r="D742" s="1028"/>
      <c r="E742" s="1028"/>
      <c r="F742" s="1028"/>
      <c r="G742" s="1028"/>
      <c r="H742" s="1028"/>
      <c r="I742" s="1028"/>
      <c r="J742" s="1028"/>
      <c r="K742" s="1028"/>
    </row>
    <row r="743" spans="1:11" ht="34" customHeight="1" thickBot="1">
      <c r="A743" s="721"/>
      <c r="B743" s="721"/>
      <c r="C743" s="721"/>
      <c r="D743" s="721"/>
      <c r="E743" s="721"/>
      <c r="F743" s="721"/>
      <c r="G743" s="721"/>
      <c r="H743" s="721"/>
      <c r="I743" s="721"/>
      <c r="J743" s="721"/>
      <c r="K743" s="721"/>
    </row>
    <row r="744" spans="1:11" ht="40" customHeight="1" thickBot="1">
      <c r="A744" s="1029" t="str">
        <f>"  "&amp; TEXT(DataTables!$Q$126, "hh:mm") &amp; " - U20 Women - " &amp; DataTables!$B$126 &amp; "  " &amp; DataTables!$P$126 &amp; " athletes  Record: " &amp; TEXT(DataTables!$N$126, "m:ss.00")</f>
        <v xml:space="preserve">  16:15 - U20 Women - 800m  0 athletes  Record: n/a</v>
      </c>
      <c r="B744" s="1030"/>
      <c r="C744" s="1030"/>
      <c r="D744" s="1030"/>
      <c r="E744" s="1030"/>
      <c r="F744" s="1030"/>
      <c r="G744" s="1030"/>
      <c r="H744" s="1030"/>
      <c r="I744" s="1030"/>
      <c r="J744" s="1030"/>
      <c r="K744" s="1031"/>
    </row>
    <row r="745" spans="1:11" s="519" customFormat="1" ht="29.25" customHeight="1">
      <c r="A745" s="500"/>
      <c r="B745" s="501"/>
      <c r="C745" s="501"/>
      <c r="D745" s="501"/>
      <c r="E745" s="501"/>
      <c r="F745" s="501"/>
      <c r="G745" s="501"/>
      <c r="H745" s="501"/>
      <c r="I745" s="501"/>
      <c r="J745" s="501"/>
      <c r="K745" s="511"/>
    </row>
    <row r="746" spans="1:11" s="519" customFormat="1" ht="29.25" customHeight="1">
      <c r="A746" s="520"/>
      <c r="B746" s="1024" t="s">
        <v>376</v>
      </c>
      <c r="C746" s="1025"/>
      <c r="D746" s="1025"/>
      <c r="E746" s="1026"/>
      <c r="F746" s="502"/>
      <c r="G746" s="1024" t="s">
        <v>377</v>
      </c>
      <c r="H746" s="1025"/>
      <c r="I746" s="1025"/>
      <c r="J746" s="1026"/>
      <c r="K746" s="521"/>
    </row>
    <row r="747" spans="1:11" s="519" customFormat="1" ht="29.25" customHeight="1">
      <c r="A747" s="520"/>
      <c r="B747" s="506">
        <v>1</v>
      </c>
      <c r="C747" s="502" t="str" cm="1">
        <f t="array" ref="C747:E747">_xlfn.LET(_xlpm.error, _xlfn.HSTACK("","No athletes",""),_xlpm.result, IFERROR(_xlfn.TAKE(_xlfn.DROP(_xlfn.LET(_xlpm.a,_xlfn.CHOOSECOLS(DataCalcs!BG593:BJ646,1,3,4),_xlfn._xlws.FILTER(_xlpm.a,_xlfn.CHOOSECOLS(_xlpm.a,2)&lt;&gt;"Not Declared","")),0),8),_xlpm.error), IF(_xlpm.result=_xlfn.HSTACK("","",""), _xlpm.error, _xlpm.result))</f>
        <v/>
      </c>
      <c r="D747" s="504" t="str">
        <v>No athletes</v>
      </c>
      <c r="E747" s="505" t="str">
        <v/>
      </c>
      <c r="F747" s="502"/>
      <c r="G747" s="506">
        <v>1</v>
      </c>
      <c r="H747" s="502" t="str" cm="1">
        <f t="array" ref="H747:J747">_xlfn.LET(_xlpm.error, _xlfn.HSTACK("","No athletes",""),_xlpm.result, IFERROR(_xlfn.TAKE(_xlfn.DROP(_xlfn.LET(_xlpm.a,_xlfn.CHOOSECOLS(DataCalcs!BG593:BJ646,1,3,4),_xlfn._xlws.FILTER(_xlpm.a,_xlfn.CHOOSECOLS(_xlpm.a,2)&lt;&gt;"Not Declared","")),8),8),_xlpm.error), IF(_xlpm.result=_xlfn.HSTACK("","",""), _xlpm.error, _xlpm.result))</f>
        <v/>
      </c>
      <c r="I747" s="504" t="str">
        <v>No athletes</v>
      </c>
      <c r="J747" s="505" t="str">
        <v/>
      </c>
      <c r="K747" s="507"/>
    </row>
    <row r="748" spans="1:11" s="519" customFormat="1" ht="29.25" customHeight="1">
      <c r="A748" s="520"/>
      <c r="B748" s="506">
        <v>2</v>
      </c>
      <c r="C748" s="503"/>
      <c r="D748" s="504"/>
      <c r="E748" s="505"/>
      <c r="F748" s="502"/>
      <c r="G748" s="506">
        <v>2</v>
      </c>
      <c r="H748" s="503"/>
      <c r="I748" s="504"/>
      <c r="J748" s="505"/>
      <c r="K748" s="507"/>
    </row>
    <row r="749" spans="1:11" s="519" customFormat="1" ht="29.25" customHeight="1">
      <c r="A749" s="520"/>
      <c r="B749" s="506">
        <v>3</v>
      </c>
      <c r="C749" s="503"/>
      <c r="D749" s="504"/>
      <c r="E749" s="505"/>
      <c r="F749" s="502"/>
      <c r="G749" s="506">
        <v>3</v>
      </c>
      <c r="H749" s="503"/>
      <c r="I749" s="504"/>
      <c r="J749" s="505"/>
      <c r="K749" s="507"/>
    </row>
    <row r="750" spans="1:11" s="519" customFormat="1" ht="29.25" customHeight="1">
      <c r="A750" s="520"/>
      <c r="B750" s="506">
        <v>4</v>
      </c>
      <c r="C750" s="503"/>
      <c r="D750" s="504"/>
      <c r="E750" s="505"/>
      <c r="F750" s="502"/>
      <c r="G750" s="506">
        <v>4</v>
      </c>
      <c r="H750" s="503"/>
      <c r="I750" s="504"/>
      <c r="J750" s="505"/>
      <c r="K750" s="507"/>
    </row>
    <row r="751" spans="1:11" s="519" customFormat="1" ht="29.25" customHeight="1">
      <c r="A751" s="520"/>
      <c r="B751" s="506">
        <v>5</v>
      </c>
      <c r="C751" s="503"/>
      <c r="D751" s="504"/>
      <c r="E751" s="505"/>
      <c r="F751" s="502"/>
      <c r="G751" s="506">
        <v>5</v>
      </c>
      <c r="H751" s="503"/>
      <c r="I751" s="504"/>
      <c r="J751" s="505"/>
      <c r="K751" s="507"/>
    </row>
    <row r="752" spans="1:11" s="519" customFormat="1" ht="29.25" customHeight="1">
      <c r="A752" s="520"/>
      <c r="B752" s="506">
        <v>6</v>
      </c>
      <c r="C752" s="503"/>
      <c r="D752" s="504"/>
      <c r="E752" s="505"/>
      <c r="F752" s="502"/>
      <c r="G752" s="506">
        <v>6</v>
      </c>
      <c r="H752" s="503"/>
      <c r="I752" s="504"/>
      <c r="J752" s="505"/>
      <c r="K752" s="507"/>
    </row>
    <row r="753" spans="1:11" s="519" customFormat="1" ht="29.25" customHeight="1">
      <c r="A753" s="520"/>
      <c r="B753" s="506">
        <v>7</v>
      </c>
      <c r="C753" s="503"/>
      <c r="D753" s="504"/>
      <c r="E753" s="505"/>
      <c r="F753" s="502"/>
      <c r="G753" s="506">
        <v>7</v>
      </c>
      <c r="H753" s="503"/>
      <c r="I753" s="504"/>
      <c r="J753" s="505"/>
      <c r="K753" s="507"/>
    </row>
    <row r="754" spans="1:11" s="519" customFormat="1" ht="29.25" customHeight="1">
      <c r="A754" s="520"/>
      <c r="B754" s="510">
        <v>8</v>
      </c>
      <c r="C754" s="196"/>
      <c r="D754" s="508"/>
      <c r="E754" s="509"/>
      <c r="F754" s="502"/>
      <c r="G754" s="510">
        <v>8</v>
      </c>
      <c r="H754" s="196"/>
      <c r="I754" s="508"/>
      <c r="J754" s="509"/>
      <c r="K754" s="507"/>
    </row>
    <row r="755" spans="1:11" s="519" customFormat="1" ht="29.25" customHeight="1">
      <c r="A755" s="520"/>
      <c r="B755" s="503"/>
      <c r="C755" s="503"/>
      <c r="D755" s="503"/>
      <c r="E755" s="503"/>
      <c r="F755" s="502"/>
      <c r="G755" s="502"/>
      <c r="H755" s="502"/>
      <c r="I755" s="502"/>
      <c r="J755" s="502"/>
      <c r="K755" s="511"/>
    </row>
    <row r="756" spans="1:11" s="519" customFormat="1" ht="29.25" customHeight="1">
      <c r="A756" s="520"/>
      <c r="B756" s="1024" t="s">
        <v>378</v>
      </c>
      <c r="C756" s="1025"/>
      <c r="D756" s="1025"/>
      <c r="E756" s="1026"/>
      <c r="F756" s="502"/>
      <c r="G756" s="1032" t="s">
        <v>379</v>
      </c>
      <c r="H756" s="1033"/>
      <c r="I756" s="1033"/>
      <c r="J756" s="1034"/>
      <c r="K756" s="521"/>
    </row>
    <row r="757" spans="1:11" s="519" customFormat="1" ht="29.25" customHeight="1">
      <c r="A757" s="520"/>
      <c r="B757" s="506">
        <v>1</v>
      </c>
      <c r="C757" s="502" t="str" cm="1">
        <f t="array" ref="C757:E757">_xlfn.LET(_xlpm.error, _xlfn.HSTACK("","No athletes",""),_xlpm.result, IFERROR(_xlfn.TAKE(_xlfn.DROP(_xlfn.LET(_xlpm.a,_xlfn.CHOOSECOLS(DataCalcs!BG593:BJ646,1,3,4),_xlfn._xlws.FILTER(_xlpm.a,_xlfn.CHOOSECOLS(_xlpm.a,2)&lt;&gt;"Not Declared","")),16),8),_xlpm.error), IF(_xlpm.result=_xlfn.HSTACK("","",""), _xlpm.error, _xlpm.result))</f>
        <v/>
      </c>
      <c r="D757" s="512" t="str">
        <v>No athletes</v>
      </c>
      <c r="E757" s="513" t="str">
        <v/>
      </c>
      <c r="F757" s="502"/>
      <c r="G757" s="506">
        <v>1</v>
      </c>
      <c r="H757" s="502" t="str" cm="1">
        <f t="array" ref="H757:J757">_xlfn.LET(_xlpm.error, _xlfn.HSTACK("","No athletes",""),_xlpm.result, IFERROR(_xlfn.TAKE(_xlfn.DROP(_xlfn.LET(_xlpm.a,_xlfn.CHOOSECOLS(DataCalcs!BG593:BJ646,1,3,4),_xlfn._xlws.FILTER(_xlpm.a,_xlfn.CHOOSECOLS(_xlpm.a,2)&lt;&gt;"Not Declared","")),24),8),_xlpm.error), IF(_xlpm.result=_xlfn.HSTACK("","",""), _xlpm.error, _xlpm.result))</f>
        <v/>
      </c>
      <c r="I757" s="512" t="str">
        <v>No athletes</v>
      </c>
      <c r="J757" s="513" t="str">
        <v/>
      </c>
      <c r="K757" s="514"/>
    </row>
    <row r="758" spans="1:11" s="519" customFormat="1" ht="29.25" customHeight="1">
      <c r="A758" s="520"/>
      <c r="B758" s="506">
        <v>2</v>
      </c>
      <c r="C758" s="502"/>
      <c r="D758" s="512"/>
      <c r="E758" s="513"/>
      <c r="F758" s="502"/>
      <c r="G758" s="506">
        <v>2</v>
      </c>
      <c r="H758" s="503"/>
      <c r="I758" s="504"/>
      <c r="J758" s="513"/>
      <c r="K758" s="514"/>
    </row>
    <row r="759" spans="1:11" s="519" customFormat="1" ht="29.25" customHeight="1">
      <c r="A759" s="520"/>
      <c r="B759" s="506">
        <v>3</v>
      </c>
      <c r="C759" s="502"/>
      <c r="D759" s="512"/>
      <c r="E759" s="513"/>
      <c r="F759" s="502"/>
      <c r="G759" s="506">
        <v>3</v>
      </c>
      <c r="H759" s="503"/>
      <c r="I759" s="504"/>
      <c r="J759" s="513"/>
      <c r="K759" s="514"/>
    </row>
    <row r="760" spans="1:11" s="519" customFormat="1" ht="29.25" customHeight="1">
      <c r="A760" s="520"/>
      <c r="B760" s="506">
        <v>4</v>
      </c>
      <c r="C760" s="502"/>
      <c r="D760" s="512"/>
      <c r="E760" s="513"/>
      <c r="F760" s="502"/>
      <c r="G760" s="506">
        <v>4</v>
      </c>
      <c r="H760" s="503"/>
      <c r="I760" s="504"/>
      <c r="J760" s="513"/>
      <c r="K760" s="514"/>
    </row>
    <row r="761" spans="1:11" s="519" customFormat="1" ht="29.25" customHeight="1">
      <c r="A761" s="520"/>
      <c r="B761" s="506">
        <v>5</v>
      </c>
      <c r="C761" s="502"/>
      <c r="D761" s="512"/>
      <c r="E761" s="513"/>
      <c r="F761" s="502"/>
      <c r="G761" s="506">
        <v>5</v>
      </c>
      <c r="H761" s="503"/>
      <c r="I761" s="504"/>
      <c r="J761" s="513"/>
      <c r="K761" s="514"/>
    </row>
    <row r="762" spans="1:11" s="519" customFormat="1" ht="29.25" customHeight="1">
      <c r="A762" s="520"/>
      <c r="B762" s="506">
        <v>6</v>
      </c>
      <c r="C762" s="502"/>
      <c r="D762" s="512"/>
      <c r="E762" s="513"/>
      <c r="F762" s="502"/>
      <c r="G762" s="506">
        <v>6</v>
      </c>
      <c r="H762" s="503"/>
      <c r="I762" s="504"/>
      <c r="J762" s="513"/>
      <c r="K762" s="514"/>
    </row>
    <row r="763" spans="1:11" s="519" customFormat="1" ht="29.25" customHeight="1">
      <c r="A763" s="520"/>
      <c r="B763" s="506">
        <v>7</v>
      </c>
      <c r="C763" s="502"/>
      <c r="D763" s="512"/>
      <c r="E763" s="513"/>
      <c r="F763" s="502"/>
      <c r="G763" s="506">
        <v>7</v>
      </c>
      <c r="H763" s="503"/>
      <c r="I763" s="504"/>
      <c r="J763" s="513"/>
      <c r="K763" s="514"/>
    </row>
    <row r="764" spans="1:11" s="519" customFormat="1" ht="29.25" customHeight="1">
      <c r="A764" s="520"/>
      <c r="B764" s="510">
        <v>8</v>
      </c>
      <c r="C764" s="515"/>
      <c r="D764" s="516"/>
      <c r="E764" s="517"/>
      <c r="F764" s="502"/>
      <c r="G764" s="510">
        <v>8</v>
      </c>
      <c r="H764" s="196"/>
      <c r="I764" s="508"/>
      <c r="J764" s="517"/>
      <c r="K764" s="514"/>
    </row>
    <row r="765" spans="1:11" s="519" customFormat="1" ht="29.25" customHeight="1">
      <c r="A765" s="520"/>
      <c r="B765" s="503"/>
      <c r="C765" s="503"/>
      <c r="D765" s="503"/>
      <c r="E765" s="503"/>
      <c r="F765" s="502"/>
      <c r="G765" s="502"/>
      <c r="H765" s="502"/>
      <c r="I765" s="502"/>
      <c r="J765" s="502"/>
      <c r="K765" s="511"/>
    </row>
    <row r="766" spans="1:11" s="519" customFormat="1" ht="29.25" customHeight="1">
      <c r="A766" s="520"/>
      <c r="B766" s="1024" t="s">
        <v>380</v>
      </c>
      <c r="C766" s="1025"/>
      <c r="D766" s="1025"/>
      <c r="E766" s="1026"/>
      <c r="F766" s="502"/>
      <c r="G766" s="1032" t="s">
        <v>381</v>
      </c>
      <c r="H766" s="1033"/>
      <c r="I766" s="1033"/>
      <c r="J766" s="1034"/>
      <c r="K766" s="521"/>
    </row>
    <row r="767" spans="1:11" s="519" customFormat="1" ht="29.25" customHeight="1">
      <c r="A767" s="520"/>
      <c r="B767" s="506">
        <v>1</v>
      </c>
      <c r="C767" s="502" t="str" cm="1">
        <f t="array" ref="C767:E767">_xlfn.LET(_xlpm.error, _xlfn.HSTACK("","No athletes",""),_xlpm.result, IFERROR(_xlfn.TAKE(_xlfn.DROP(_xlfn.LET(_xlpm.a,_xlfn.CHOOSECOLS(DataCalcs!BG593:BJ646,1,3,4),_xlfn._xlws.FILTER(_xlpm.a,_xlfn.CHOOSECOLS(_xlpm.a,2)&lt;&gt;"Not Declared","")),32),8),_xlpm.error), IF(_xlpm.result=_xlfn.HSTACK("","",""), _xlpm.error, _xlpm.result))</f>
        <v/>
      </c>
      <c r="D767" s="512" t="str">
        <v>No athletes</v>
      </c>
      <c r="E767" s="513" t="str">
        <v/>
      </c>
      <c r="F767" s="502"/>
      <c r="G767" s="506">
        <v>1</v>
      </c>
      <c r="H767" s="502" t="str" cm="1">
        <f t="array" ref="H767:J767">_xlfn.LET(_xlpm.error, _xlfn.HSTACK("","No athletes",""),_xlpm.result, IFERROR(_xlfn.TAKE(_xlfn.DROP(_xlfn.LET(_xlpm.a,_xlfn.CHOOSECOLS(DataCalcs!BG593:BJ646,1,3,4),_xlfn._xlws.FILTER(_xlpm.a,_xlfn.CHOOSECOLS(_xlpm.a,2)&lt;&gt;"Not Declared","")),40),8),_xlpm.error), IF(_xlpm.result=_xlfn.HSTACK("","",""), _xlpm.error, _xlpm.result))</f>
        <v/>
      </c>
      <c r="I767" s="512" t="str">
        <v>No athletes</v>
      </c>
      <c r="J767" s="513" t="str">
        <v/>
      </c>
      <c r="K767" s="514"/>
    </row>
    <row r="768" spans="1:11" s="519" customFormat="1" ht="29.25" customHeight="1">
      <c r="A768" s="520"/>
      <c r="B768" s="506">
        <v>2</v>
      </c>
      <c r="C768" s="502"/>
      <c r="D768" s="512"/>
      <c r="E768" s="513"/>
      <c r="F768" s="502"/>
      <c r="G768" s="506">
        <v>2</v>
      </c>
      <c r="H768" s="503"/>
      <c r="I768" s="504"/>
      <c r="J768" s="513"/>
      <c r="K768" s="514"/>
    </row>
    <row r="769" spans="1:11" s="519" customFormat="1" ht="29.25" customHeight="1">
      <c r="A769" s="520"/>
      <c r="B769" s="506">
        <v>3</v>
      </c>
      <c r="C769" s="502"/>
      <c r="D769" s="512"/>
      <c r="E769" s="513"/>
      <c r="F769" s="502"/>
      <c r="G769" s="506">
        <v>3</v>
      </c>
      <c r="H769" s="503"/>
      <c r="I769" s="504"/>
      <c r="J769" s="513"/>
      <c r="K769" s="514"/>
    </row>
    <row r="770" spans="1:11" s="519" customFormat="1" ht="29.25" customHeight="1">
      <c r="A770" s="520"/>
      <c r="B770" s="506">
        <v>4</v>
      </c>
      <c r="C770" s="502"/>
      <c r="D770" s="512"/>
      <c r="E770" s="513"/>
      <c r="F770" s="502"/>
      <c r="G770" s="506">
        <v>4</v>
      </c>
      <c r="H770" s="503"/>
      <c r="I770" s="504"/>
      <c r="J770" s="513"/>
      <c r="K770" s="514"/>
    </row>
    <row r="771" spans="1:11" s="519" customFormat="1" ht="29.25" customHeight="1">
      <c r="A771" s="520"/>
      <c r="B771" s="506">
        <v>5</v>
      </c>
      <c r="C771" s="502"/>
      <c r="D771" s="512"/>
      <c r="E771" s="513"/>
      <c r="F771" s="502"/>
      <c r="G771" s="506">
        <v>5</v>
      </c>
      <c r="H771" s="503"/>
      <c r="I771" s="504"/>
      <c r="J771" s="513"/>
      <c r="K771" s="514"/>
    </row>
    <row r="772" spans="1:11" s="519" customFormat="1" ht="29.25" customHeight="1">
      <c r="A772" s="520"/>
      <c r="B772" s="506">
        <v>6</v>
      </c>
      <c r="C772" s="502"/>
      <c r="D772" s="512"/>
      <c r="E772" s="513"/>
      <c r="F772" s="502"/>
      <c r="G772" s="506">
        <v>6</v>
      </c>
      <c r="H772" s="503"/>
      <c r="I772" s="504"/>
      <c r="J772" s="513"/>
      <c r="K772" s="514"/>
    </row>
    <row r="773" spans="1:11" s="519" customFormat="1" ht="29.25" customHeight="1">
      <c r="A773" s="520"/>
      <c r="B773" s="506">
        <v>7</v>
      </c>
      <c r="C773" s="502"/>
      <c r="D773" s="512"/>
      <c r="E773" s="513"/>
      <c r="F773" s="502"/>
      <c r="G773" s="506">
        <v>7</v>
      </c>
      <c r="H773" s="503"/>
      <c r="I773" s="504"/>
      <c r="J773" s="513"/>
      <c r="K773" s="514"/>
    </row>
    <row r="774" spans="1:11" s="519" customFormat="1" ht="29.25" customHeight="1">
      <c r="A774" s="520"/>
      <c r="B774" s="510">
        <v>8</v>
      </c>
      <c r="C774" s="515"/>
      <c r="D774" s="516"/>
      <c r="E774" s="517"/>
      <c r="F774" s="502"/>
      <c r="G774" s="510">
        <v>8</v>
      </c>
      <c r="H774" s="196"/>
      <c r="I774" s="508"/>
      <c r="J774" s="517"/>
      <c r="K774" s="514"/>
    </row>
    <row r="775" spans="1:11" s="519" customFormat="1" ht="29.25" customHeight="1">
      <c r="A775" s="520"/>
      <c r="B775" s="1022" t="str" cm="1">
        <f t="array" ref="B775">IFERROR(_xlfn.LET(_xlpm.a,_xlfn.CHOOSECOLS(DataCalcs!BG593:BJ646,1,3,4), _xlpm.filtered,_xlfn.DROP(_xlfn._xlws.FILTER(_xlpm.a,INDEX(_xlpm.a,,2)&lt;&gt;"Not Declared"),48),
_xlpm.rowStrings,_xlfn.BYROW(_xlpm.filtered,_xlfn.LAMBDA(_xlpm.r,_xlfn.TEXTJOIN(" - ",,_xlpm.r))),ROWS(_xlpm.filtered)&amp;" Remaining athletes: "&amp; _xlfn.TEXTJOIN(", ",,_xlpm.rowStrings)),"")</f>
        <v/>
      </c>
      <c r="C775" s="1022"/>
      <c r="D775" s="1022"/>
      <c r="E775" s="1022"/>
      <c r="F775" s="1022"/>
      <c r="G775" s="1022"/>
      <c r="H775" s="1022"/>
      <c r="I775" s="1022"/>
      <c r="J775" s="1022"/>
      <c r="K775" s="511"/>
    </row>
    <row r="776" spans="1:11" s="519" customFormat="1" ht="29.25" customHeight="1" thickBot="1">
      <c r="A776" s="522"/>
      <c r="B776" s="1023"/>
      <c r="C776" s="1023"/>
      <c r="D776" s="1023"/>
      <c r="E776" s="1023"/>
      <c r="F776" s="1023"/>
      <c r="G776" s="1023"/>
      <c r="H776" s="1023"/>
      <c r="I776" s="1023"/>
      <c r="J776" s="1023"/>
      <c r="K776" s="518"/>
    </row>
    <row r="777" spans="1:11" ht="29.25" customHeight="1" thickBot="1">
      <c r="A777" s="498"/>
      <c r="D777" s="498"/>
      <c r="E777" s="498"/>
      <c r="H777" s="71"/>
      <c r="I777" s="71"/>
      <c r="J777" s="70"/>
      <c r="K777" s="63"/>
    </row>
    <row r="778" spans="1:11" ht="40" customHeight="1" thickBot="1">
      <c r="A778" s="1029" t="str">
        <f>"  "&amp; TEXT(DataTables!$Q$29, "hh:mm") &amp; " - U16 Boys - " &amp; DataTables!$B$29 &amp; "  " &amp; DataTables!$P$29 &amp; " athletes  Record: " &amp; TEXT(DataTables!$N$29, "m:ss.00")</f>
        <v xml:space="preserve">  16:25 - U16 Boys - 800m  0 athletes  Record: 2:06.70</v>
      </c>
      <c r="B778" s="1030"/>
      <c r="C778" s="1030"/>
      <c r="D778" s="1030"/>
      <c r="E778" s="1030"/>
      <c r="F778" s="1030"/>
      <c r="G778" s="1030"/>
      <c r="H778" s="1030"/>
      <c r="I778" s="1030"/>
      <c r="J778" s="1030"/>
      <c r="K778" s="1031"/>
    </row>
    <row r="779" spans="1:11" s="519" customFormat="1" ht="29.25" customHeight="1">
      <c r="A779" s="500"/>
      <c r="B779" s="501"/>
      <c r="C779" s="501"/>
      <c r="D779" s="501"/>
      <c r="E779" s="501"/>
      <c r="F779" s="501"/>
      <c r="G779" s="501"/>
      <c r="H779" s="501"/>
      <c r="I779" s="501"/>
      <c r="J779" s="501"/>
      <c r="K779" s="511"/>
    </row>
    <row r="780" spans="1:11" s="519" customFormat="1" ht="29.25" customHeight="1">
      <c r="A780" s="520"/>
      <c r="B780" s="1024" t="s">
        <v>324</v>
      </c>
      <c r="C780" s="1025"/>
      <c r="D780" s="1025"/>
      <c r="E780" s="1026"/>
      <c r="F780" s="502"/>
      <c r="G780" s="1024" t="s">
        <v>325</v>
      </c>
      <c r="H780" s="1025"/>
      <c r="I780" s="1025"/>
      <c r="J780" s="1026"/>
      <c r="K780" s="521"/>
    </row>
    <row r="781" spans="1:11" s="519" customFormat="1" ht="29.25" customHeight="1">
      <c r="A781" s="520"/>
      <c r="B781" s="506">
        <v>1</v>
      </c>
      <c r="C781" s="503" t="str" cm="1">
        <f t="array" ref="C781:E788">_xlfn.LET(_xlpm.a,_xlfn.ANCHORARRAY(DataCalcs!BH84),_xlfn._xlws.FILTER(_xlpm.a,NOT(ISNA(_xlfn.CHOOSECOLS(_xlpm.a,1)))))</f>
        <v>H</v>
      </c>
      <c r="D781" s="504" t="str">
        <v>Not Declared</v>
      </c>
      <c r="E781" s="505" t="str">
        <v>White Horse Harriers</v>
      </c>
      <c r="F781" s="502"/>
      <c r="G781" s="506">
        <v>1</v>
      </c>
      <c r="H781" s="503" t="str" cm="1">
        <f t="array" ref="H781:J788">_xlfn.LET(_xlpm.a,_xlfn.ANCHORARRAY(DataCalcs!BH92),_xlfn._xlws.FILTER(_xlpm.a,NOT(ISNA(_xlfn.CHOOSECOLS(_xlpm.a,1)))))</f>
        <v>HH</v>
      </c>
      <c r="I781" s="504" t="str">
        <v>Not Declared</v>
      </c>
      <c r="J781" s="505" t="str">
        <v>White Horse Harriers</v>
      </c>
      <c r="K781" s="507"/>
    </row>
    <row r="782" spans="1:11" s="519" customFormat="1" ht="29.25" customHeight="1">
      <c r="A782" s="520"/>
      <c r="B782" s="506">
        <v>2</v>
      </c>
      <c r="C782" s="503" t="str">
        <v>W</v>
      </c>
      <c r="D782" s="504" t="str">
        <v>Not Declared</v>
      </c>
      <c r="E782" s="505" t="str">
        <v>Witney Road Runners</v>
      </c>
      <c r="F782" s="502"/>
      <c r="G782" s="506">
        <v>2</v>
      </c>
      <c r="H782" s="503" t="str">
        <v>WW</v>
      </c>
      <c r="I782" s="504" t="str">
        <v>Not Declared</v>
      </c>
      <c r="J782" s="505" t="str">
        <v>Witney Road Runners</v>
      </c>
      <c r="K782" s="507"/>
    </row>
    <row r="783" spans="1:11" s="519" customFormat="1" ht="29.25" customHeight="1">
      <c r="A783" s="520"/>
      <c r="B783" s="506">
        <v>3</v>
      </c>
      <c r="C783" s="503" t="str">
        <v>A</v>
      </c>
      <c r="D783" s="504" t="str">
        <v>Not Declared</v>
      </c>
      <c r="E783" s="505" t="str">
        <v>Abingdon AC</v>
      </c>
      <c r="F783" s="502"/>
      <c r="G783" s="506">
        <v>3</v>
      </c>
      <c r="H783" s="503" t="str">
        <v>AA</v>
      </c>
      <c r="I783" s="504" t="str">
        <v>Not Declared</v>
      </c>
      <c r="J783" s="505" t="str">
        <v>Abingdon AC</v>
      </c>
      <c r="K783" s="507"/>
    </row>
    <row r="784" spans="1:11" s="519" customFormat="1" ht="29.25" customHeight="1">
      <c r="A784" s="520"/>
      <c r="B784" s="506">
        <v>4</v>
      </c>
      <c r="C784" s="503" t="str">
        <v>R</v>
      </c>
      <c r="D784" s="504" t="str">
        <v>Not Declared</v>
      </c>
      <c r="E784" s="505" t="str">
        <v>Radley AC</v>
      </c>
      <c r="F784" s="502"/>
      <c r="G784" s="506">
        <v>4</v>
      </c>
      <c r="H784" s="503" t="str">
        <v>RR</v>
      </c>
      <c r="I784" s="504" t="str">
        <v>Not Declared</v>
      </c>
      <c r="J784" s="505" t="str">
        <v>Radley AC</v>
      </c>
      <c r="K784" s="507"/>
    </row>
    <row r="785" spans="1:11" s="519" customFormat="1" ht="29.25" customHeight="1">
      <c r="A785" s="520"/>
      <c r="B785" s="506">
        <v>5</v>
      </c>
      <c r="C785" s="503" t="str">
        <v>O</v>
      </c>
      <c r="D785" s="504" t="str">
        <v>Not Declared</v>
      </c>
      <c r="E785" s="505" t="str">
        <v>Oxford City AC</v>
      </c>
      <c r="F785" s="502"/>
      <c r="G785" s="506">
        <v>5</v>
      </c>
      <c r="H785" s="503" t="str">
        <v>OO</v>
      </c>
      <c r="I785" s="504" t="str">
        <v>Not Declared</v>
      </c>
      <c r="J785" s="505" t="str">
        <v>Oxford City AC</v>
      </c>
      <c r="K785" s="507"/>
    </row>
    <row r="786" spans="1:11" s="519" customFormat="1" ht="29.25" customHeight="1">
      <c r="A786" s="520"/>
      <c r="B786" s="506">
        <v>6</v>
      </c>
      <c r="C786" s="503" t="str">
        <v>N</v>
      </c>
      <c r="D786" s="504" t="str">
        <v>Not Declared</v>
      </c>
      <c r="E786" s="505" t="str">
        <v>Banbury Harriers AC</v>
      </c>
      <c r="F786" s="502"/>
      <c r="G786" s="506">
        <v>6</v>
      </c>
      <c r="H786" s="503" t="str">
        <v>NN</v>
      </c>
      <c r="I786" s="504" t="str">
        <v>Not Declared</v>
      </c>
      <c r="J786" s="505" t="str">
        <v>Banbury Harriers AC</v>
      </c>
      <c r="K786" s="507"/>
    </row>
    <row r="787" spans="1:11" s="519" customFormat="1" ht="29.25" customHeight="1">
      <c r="A787" s="520"/>
      <c r="B787" s="506">
        <v>7</v>
      </c>
      <c r="C787" s="503" t="str">
        <v>B</v>
      </c>
      <c r="D787" s="504" t="str">
        <v>Not Declared</v>
      </c>
      <c r="E787" s="505" t="str">
        <v>Bicester AC</v>
      </c>
      <c r="F787" s="502"/>
      <c r="G787" s="506">
        <v>7</v>
      </c>
      <c r="H787" s="503" t="str">
        <v>BB</v>
      </c>
      <c r="I787" s="504" t="str">
        <v>Not Declared</v>
      </c>
      <c r="J787" s="505" t="str">
        <v>Bicester AC</v>
      </c>
      <c r="K787" s="507"/>
    </row>
    <row r="788" spans="1:11" s="519" customFormat="1" ht="29.25" customHeight="1">
      <c r="A788" s="520"/>
      <c r="B788" s="510">
        <v>8</v>
      </c>
      <c r="C788" s="196" t="str">
        <v>X</v>
      </c>
      <c r="D788" s="508" t="str">
        <v>Not Declared</v>
      </c>
      <c r="E788" s="509" t="str">
        <v>Team Kennet</v>
      </c>
      <c r="F788" s="502"/>
      <c r="G788" s="510">
        <v>8</v>
      </c>
      <c r="H788" s="196" t="str">
        <v>XX</v>
      </c>
      <c r="I788" s="508" t="str">
        <v>Not Declared</v>
      </c>
      <c r="J788" s="509" t="str">
        <v>Team Kennet</v>
      </c>
      <c r="K788" s="507"/>
    </row>
    <row r="789" spans="1:11" s="519" customFormat="1" ht="29.25" customHeight="1">
      <c r="A789" s="520"/>
      <c r="B789" s="503"/>
      <c r="C789" s="503"/>
      <c r="D789" s="503"/>
      <c r="E789" s="503"/>
      <c r="F789" s="502"/>
      <c r="G789" s="502"/>
      <c r="H789" s="502"/>
      <c r="I789" s="502"/>
      <c r="J789" s="502"/>
      <c r="K789" s="511"/>
    </row>
    <row r="790" spans="1:11" s="519" customFormat="1" ht="29.25" customHeight="1">
      <c r="A790" s="520"/>
      <c r="B790" s="1024" t="s">
        <v>376</v>
      </c>
      <c r="C790" s="1025"/>
      <c r="D790" s="1025"/>
      <c r="E790" s="1026"/>
      <c r="F790" s="502"/>
      <c r="G790" s="1024" t="s">
        <v>377</v>
      </c>
      <c r="H790" s="1025"/>
      <c r="I790" s="1025"/>
      <c r="J790" s="1026"/>
      <c r="K790" s="521"/>
    </row>
    <row r="791" spans="1:11" s="519" customFormat="1" ht="29.25" customHeight="1">
      <c r="A791" s="520"/>
      <c r="B791" s="506">
        <v>1</v>
      </c>
      <c r="C791" s="502" t="str" cm="1">
        <f t="array" ref="C791:E791">_xlfn.LET(_xlpm.error, _xlfn.HSTACK("","No athletes",""),_xlpm.result, IFERROR(_xlfn.TAKE(_xlfn.DROP(_xlfn.LET(_xlpm.a,_xlfn.CHOOSECOLS(DataCalcs!BG100:BJ137,1,3,4),_xlfn._xlws.FILTER(_xlpm.a,_xlfn.CHOOSECOLS(_xlpm.a,2)&lt;&gt;"Not Declared","")),0),8),_xlpm.error), IF(_xlpm.result=_xlfn.HSTACK("","",""), _xlpm.error, _xlpm.result))</f>
        <v/>
      </c>
      <c r="D791" s="512" t="str">
        <v>No athletes</v>
      </c>
      <c r="E791" s="513" t="str">
        <v/>
      </c>
      <c r="F791" s="502"/>
      <c r="G791" s="506">
        <v>1</v>
      </c>
      <c r="H791" s="502" t="str" cm="1">
        <f t="array" ref="H791:J791">_xlfn.LET(_xlpm.error, _xlfn.HSTACK("","No athletes",""),_xlpm.result, IFERROR(_xlfn.TAKE(_xlfn.DROP(_xlfn.LET(_xlpm.a,_xlfn.CHOOSECOLS(DataCalcs!BG100:BJ137,1,3,4),_xlfn._xlws.FILTER(_xlpm.a,_xlfn.CHOOSECOLS(_xlpm.a,2)&lt;&gt;"Not Declared","")),8),8),_xlpm.error), IF(_xlpm.result=_xlfn.HSTACK("","",""), _xlpm.error, _xlpm.result))</f>
        <v/>
      </c>
      <c r="I791" s="512" t="str">
        <v>No athletes</v>
      </c>
      <c r="J791" s="513" t="str">
        <v/>
      </c>
      <c r="K791" s="514"/>
    </row>
    <row r="792" spans="1:11" s="519" customFormat="1" ht="29.25" customHeight="1">
      <c r="A792" s="520"/>
      <c r="B792" s="506">
        <v>2</v>
      </c>
      <c r="C792" s="502"/>
      <c r="D792" s="512"/>
      <c r="E792" s="513"/>
      <c r="F792" s="502"/>
      <c r="G792" s="506">
        <v>2</v>
      </c>
      <c r="H792" s="503"/>
      <c r="I792" s="504"/>
      <c r="J792" s="513"/>
      <c r="K792" s="514"/>
    </row>
    <row r="793" spans="1:11" s="519" customFormat="1" ht="29.25" customHeight="1">
      <c r="A793" s="520"/>
      <c r="B793" s="506">
        <v>3</v>
      </c>
      <c r="C793" s="502"/>
      <c r="D793" s="512"/>
      <c r="E793" s="513"/>
      <c r="F793" s="502"/>
      <c r="G793" s="506">
        <v>3</v>
      </c>
      <c r="H793" s="503"/>
      <c r="I793" s="504"/>
      <c r="J793" s="513"/>
      <c r="K793" s="514"/>
    </row>
    <row r="794" spans="1:11" s="519" customFormat="1" ht="29.25" customHeight="1">
      <c r="A794" s="520"/>
      <c r="B794" s="506">
        <v>4</v>
      </c>
      <c r="C794" s="502"/>
      <c r="D794" s="512"/>
      <c r="E794" s="513"/>
      <c r="F794" s="502"/>
      <c r="G794" s="506">
        <v>4</v>
      </c>
      <c r="H794" s="503"/>
      <c r="I794" s="504"/>
      <c r="J794" s="513"/>
      <c r="K794" s="514"/>
    </row>
    <row r="795" spans="1:11" s="519" customFormat="1" ht="29.25" customHeight="1">
      <c r="A795" s="520"/>
      <c r="B795" s="506">
        <v>5</v>
      </c>
      <c r="C795" s="502"/>
      <c r="D795" s="512"/>
      <c r="E795" s="513"/>
      <c r="F795" s="502"/>
      <c r="G795" s="506">
        <v>5</v>
      </c>
      <c r="H795" s="503"/>
      <c r="I795" s="504"/>
      <c r="J795" s="513"/>
      <c r="K795" s="514"/>
    </row>
    <row r="796" spans="1:11" s="519" customFormat="1" ht="29.25" customHeight="1">
      <c r="A796" s="520"/>
      <c r="B796" s="506">
        <v>6</v>
      </c>
      <c r="C796" s="502"/>
      <c r="D796" s="512"/>
      <c r="E796" s="513"/>
      <c r="F796" s="502"/>
      <c r="G796" s="506">
        <v>6</v>
      </c>
      <c r="H796" s="503"/>
      <c r="I796" s="504"/>
      <c r="J796" s="513"/>
      <c r="K796" s="514"/>
    </row>
    <row r="797" spans="1:11" s="519" customFormat="1" ht="29.25" customHeight="1">
      <c r="A797" s="520"/>
      <c r="B797" s="506">
        <v>7</v>
      </c>
      <c r="C797" s="502"/>
      <c r="D797" s="512"/>
      <c r="E797" s="513"/>
      <c r="F797" s="502"/>
      <c r="G797" s="506">
        <v>7</v>
      </c>
      <c r="H797" s="503"/>
      <c r="I797" s="504"/>
      <c r="J797" s="513"/>
      <c r="K797" s="514"/>
    </row>
    <row r="798" spans="1:11" s="519" customFormat="1" ht="29.25" customHeight="1">
      <c r="A798" s="520"/>
      <c r="B798" s="510">
        <v>8</v>
      </c>
      <c r="C798" s="515"/>
      <c r="D798" s="516"/>
      <c r="E798" s="517"/>
      <c r="F798" s="502"/>
      <c r="G798" s="510">
        <v>8</v>
      </c>
      <c r="H798" s="196"/>
      <c r="I798" s="508"/>
      <c r="J798" s="517"/>
      <c r="K798" s="514"/>
    </row>
    <row r="799" spans="1:11" s="519" customFormat="1" ht="29.25" customHeight="1">
      <c r="A799" s="520"/>
      <c r="B799" s="503"/>
      <c r="C799" s="503"/>
      <c r="D799" s="503"/>
      <c r="E799" s="503"/>
      <c r="F799" s="502"/>
      <c r="G799" s="502"/>
      <c r="H799" s="502"/>
      <c r="I799" s="502"/>
      <c r="J799" s="502"/>
      <c r="K799" s="511"/>
    </row>
    <row r="800" spans="1:11" s="519" customFormat="1" ht="29.25" customHeight="1">
      <c r="A800" s="520"/>
      <c r="B800" s="1024" t="s">
        <v>378</v>
      </c>
      <c r="C800" s="1025"/>
      <c r="D800" s="1025"/>
      <c r="E800" s="1026"/>
      <c r="F800" s="502"/>
      <c r="G800" s="1032" t="s">
        <v>379</v>
      </c>
      <c r="H800" s="1033"/>
      <c r="I800" s="1033"/>
      <c r="J800" s="1034"/>
      <c r="K800" s="521"/>
    </row>
    <row r="801" spans="1:11" s="519" customFormat="1" ht="29.25" customHeight="1">
      <c r="A801" s="520"/>
      <c r="B801" s="506">
        <v>1</v>
      </c>
      <c r="C801" s="502" t="str" cm="1">
        <f t="array" ref="C801:E801">_xlfn.LET(_xlpm.error, _xlfn.HSTACK("","No athletes",""),_xlpm.result, IFERROR(_xlfn.TAKE(_xlfn.DROP(_xlfn.LET(_xlpm.a,_xlfn.CHOOSECOLS(DataCalcs!BG100:BJ137,1,3,4),_xlfn._xlws.FILTER(_xlpm.a,_xlfn.CHOOSECOLS(_xlpm.a,2)&lt;&gt;"Not Declared","")),16),8),_xlpm.error), IF(_xlpm.result=_xlfn.HSTACK("","",""), _xlpm.error, _xlpm.result))</f>
        <v/>
      </c>
      <c r="D801" s="512" t="str">
        <v>No athletes</v>
      </c>
      <c r="E801" s="513" t="str">
        <v/>
      </c>
      <c r="F801" s="502"/>
      <c r="G801" s="506">
        <v>1</v>
      </c>
      <c r="H801" s="502" t="str" cm="1">
        <f t="array" ref="H801:J801">_xlfn.LET(_xlpm.error, _xlfn.HSTACK("","No athletes",""),_xlpm.result, IFERROR(_xlfn.TAKE(_xlfn.DROP(_xlfn.LET(_xlpm.a,_xlfn.CHOOSECOLS(DataCalcs!BG100:BJ137,1,3,4),_xlfn._xlws.FILTER(_xlpm.a,_xlfn.CHOOSECOLS(_xlpm.a,2)&lt;&gt;"Not Declared","")),24),8),_xlpm.error), IF(_xlpm.result=_xlfn.HSTACK("","",""), _xlpm.error, _xlpm.result))</f>
        <v/>
      </c>
      <c r="I801" s="512" t="str">
        <v>No athletes</v>
      </c>
      <c r="J801" s="513" t="str">
        <v/>
      </c>
      <c r="K801" s="514"/>
    </row>
    <row r="802" spans="1:11" s="519" customFormat="1" ht="29.25" customHeight="1">
      <c r="A802" s="520"/>
      <c r="B802" s="506">
        <v>2</v>
      </c>
      <c r="C802" s="502"/>
      <c r="D802" s="512"/>
      <c r="E802" s="513"/>
      <c r="F802" s="502"/>
      <c r="G802" s="506">
        <v>2</v>
      </c>
      <c r="H802" s="503"/>
      <c r="I802" s="504"/>
      <c r="J802" s="513"/>
      <c r="K802" s="514"/>
    </row>
    <row r="803" spans="1:11" s="519" customFormat="1" ht="29.25" customHeight="1">
      <c r="A803" s="520"/>
      <c r="B803" s="506">
        <v>3</v>
      </c>
      <c r="C803" s="502"/>
      <c r="D803" s="512"/>
      <c r="E803" s="513"/>
      <c r="F803" s="502"/>
      <c r="G803" s="506">
        <v>3</v>
      </c>
      <c r="H803" s="503"/>
      <c r="I803" s="504"/>
      <c r="J803" s="513"/>
      <c r="K803" s="514"/>
    </row>
    <row r="804" spans="1:11" s="519" customFormat="1" ht="29.25" customHeight="1">
      <c r="A804" s="520"/>
      <c r="B804" s="506">
        <v>4</v>
      </c>
      <c r="C804" s="502"/>
      <c r="D804" s="512"/>
      <c r="E804" s="513"/>
      <c r="F804" s="502"/>
      <c r="G804" s="506">
        <v>4</v>
      </c>
      <c r="H804" s="503"/>
      <c r="I804" s="504"/>
      <c r="J804" s="513"/>
      <c r="K804" s="514"/>
    </row>
    <row r="805" spans="1:11" s="519" customFormat="1" ht="29.25" customHeight="1">
      <c r="A805" s="520"/>
      <c r="B805" s="506">
        <v>5</v>
      </c>
      <c r="C805" s="502"/>
      <c r="D805" s="512"/>
      <c r="E805" s="513"/>
      <c r="F805" s="502"/>
      <c r="G805" s="506">
        <v>5</v>
      </c>
      <c r="H805" s="503"/>
      <c r="I805" s="504"/>
      <c r="J805" s="513"/>
      <c r="K805" s="514"/>
    </row>
    <row r="806" spans="1:11" s="519" customFormat="1" ht="29.25" customHeight="1">
      <c r="A806" s="520"/>
      <c r="B806" s="506">
        <v>6</v>
      </c>
      <c r="C806" s="502"/>
      <c r="D806" s="512"/>
      <c r="E806" s="513"/>
      <c r="F806" s="502"/>
      <c r="G806" s="506">
        <v>6</v>
      </c>
      <c r="H806" s="503"/>
      <c r="I806" s="504"/>
      <c r="J806" s="513"/>
      <c r="K806" s="514"/>
    </row>
    <row r="807" spans="1:11" s="519" customFormat="1" ht="29.25" customHeight="1">
      <c r="A807" s="520"/>
      <c r="B807" s="506">
        <v>7</v>
      </c>
      <c r="C807" s="502"/>
      <c r="D807" s="512"/>
      <c r="E807" s="513"/>
      <c r="F807" s="502"/>
      <c r="G807" s="506">
        <v>7</v>
      </c>
      <c r="H807" s="503"/>
      <c r="I807" s="504"/>
      <c r="J807" s="513"/>
      <c r="K807" s="514"/>
    </row>
    <row r="808" spans="1:11" s="519" customFormat="1" ht="29.25" customHeight="1">
      <c r="A808" s="520"/>
      <c r="B808" s="510">
        <v>8</v>
      </c>
      <c r="C808" s="515"/>
      <c r="D808" s="516"/>
      <c r="E808" s="517"/>
      <c r="F808" s="502"/>
      <c r="G808" s="510">
        <v>8</v>
      </c>
      <c r="H808" s="196"/>
      <c r="I808" s="508"/>
      <c r="J808" s="517"/>
      <c r="K808" s="514"/>
    </row>
    <row r="809" spans="1:11" s="519" customFormat="1" ht="29.25" customHeight="1">
      <c r="A809" s="520"/>
      <c r="B809" s="1022" t="str" cm="1">
        <f t="array" ref="B809">IFERROR(_xlfn.LET(_xlpm.a,_xlfn.CHOOSECOLS(DataCalcs!BG100:BJ137,1,3,4), _xlpm.filtered,_xlfn.DROP(_xlfn._xlws.FILTER(_xlpm.a,INDEX(_xlpm.a,,2)&lt;&gt;"Not Declared"),32),
_xlpm.rowStrings,_xlfn.BYROW(_xlpm.filtered,_xlfn.LAMBDA(_xlpm.r,_xlfn.TEXTJOIN(" - ",,_xlpm.r))),ROWS(_xlpm.filtered)&amp;" Remaining athletes: "&amp; _xlfn.TEXTJOIN(", ",,_xlpm.rowStrings)),"")</f>
        <v/>
      </c>
      <c r="C809" s="1022"/>
      <c r="D809" s="1022"/>
      <c r="E809" s="1022"/>
      <c r="F809" s="1022"/>
      <c r="G809" s="1022"/>
      <c r="H809" s="1022"/>
      <c r="I809" s="1022"/>
      <c r="J809" s="1022"/>
      <c r="K809" s="511"/>
    </row>
    <row r="810" spans="1:11" s="519" customFormat="1" ht="29.25" customHeight="1" thickBot="1">
      <c r="A810" s="522"/>
      <c r="B810" s="1023"/>
      <c r="C810" s="1023"/>
      <c r="D810" s="1023"/>
      <c r="E810" s="1023"/>
      <c r="F810" s="1023"/>
      <c r="G810" s="1023"/>
      <c r="H810" s="1023"/>
      <c r="I810" s="1023"/>
      <c r="J810" s="1023"/>
      <c r="K810" s="518"/>
    </row>
    <row r="811" spans="1:11" s="519" customFormat="1" ht="29.25" customHeight="1">
      <c r="B811" s="725"/>
      <c r="C811" s="725"/>
      <c r="D811" s="725"/>
      <c r="E811" s="725"/>
      <c r="F811" s="725"/>
      <c r="G811" s="725"/>
      <c r="H811" s="725"/>
      <c r="I811" s="725"/>
      <c r="J811" s="725"/>
      <c r="K811" s="502"/>
    </row>
    <row r="812" spans="1:11" s="519" customFormat="1" ht="29.25" customHeight="1">
      <c r="B812" s="725"/>
      <c r="C812" s="725"/>
      <c r="D812" s="725"/>
      <c r="E812" s="725"/>
      <c r="F812" s="725"/>
      <c r="G812" s="725"/>
      <c r="H812" s="725"/>
      <c r="I812" s="725"/>
      <c r="J812" s="725"/>
      <c r="K812" s="502"/>
    </row>
    <row r="813" spans="1:11" s="519" customFormat="1" ht="29.25" customHeight="1">
      <c r="B813" s="725"/>
      <c r="C813" s="725"/>
      <c r="D813" s="725"/>
      <c r="E813" s="725"/>
      <c r="F813" s="725"/>
      <c r="G813" s="725"/>
      <c r="H813" s="725"/>
      <c r="I813" s="725"/>
      <c r="J813" s="725"/>
      <c r="K813" s="502"/>
    </row>
    <row r="814" spans="1:11" ht="29.25" customHeight="1">
      <c r="A814" s="498"/>
      <c r="D814" s="498"/>
      <c r="E814" s="498"/>
      <c r="H814" s="71"/>
      <c r="I814" s="71"/>
      <c r="J814" s="70"/>
      <c r="K814" s="63"/>
    </row>
    <row r="815" spans="1:11" ht="51" customHeight="1">
      <c r="A815" s="1027" t="str">
        <f>'Lane Draw - Full (am)'!$A$815</f>
        <v>Oxfordshire Track and Field League 2026</v>
      </c>
      <c r="B815" s="1027"/>
      <c r="C815" s="1027"/>
      <c r="D815" s="1027"/>
      <c r="E815" s="1027"/>
      <c r="F815" s="1027"/>
      <c r="G815" s="1027"/>
      <c r="H815" s="1027"/>
      <c r="I815" s="1027"/>
      <c r="J815" s="1027"/>
      <c r="K815" s="1027"/>
    </row>
    <row r="816" spans="1:11" ht="34" customHeight="1">
      <c r="A816" s="1028" t="str">
        <f>'Lane Draw - Full (am)'!$A$2</f>
        <v>Date: 06 September 2026         Venue: Tilsley</v>
      </c>
      <c r="B816" s="1028"/>
      <c r="C816" s="1028"/>
      <c r="D816" s="1028"/>
      <c r="E816" s="1028"/>
      <c r="F816" s="1028"/>
      <c r="G816" s="1028"/>
      <c r="H816" s="1028"/>
      <c r="I816" s="1028"/>
      <c r="J816" s="1028"/>
      <c r="K816" s="1028"/>
    </row>
    <row r="817" spans="1:11" ht="34" customHeight="1" thickBot="1">
      <c r="A817" s="721"/>
      <c r="B817" s="721"/>
      <c r="C817" s="721"/>
      <c r="D817" s="721"/>
      <c r="E817" s="721"/>
      <c r="F817" s="721"/>
      <c r="G817" s="721"/>
      <c r="H817" s="721"/>
      <c r="I817" s="721"/>
      <c r="J817" s="721"/>
      <c r="K817" s="721"/>
    </row>
    <row r="818" spans="1:11" ht="40" customHeight="1" thickBot="1">
      <c r="A818" s="1029" t="str">
        <f>"  "&amp; TEXT(DataTables!$Q$44, "hh:mm") &amp; " - U18 Men - " &amp; DataTables!$B$44 &amp; "  " &amp; DataTables!$P$44 &amp; " athletes  Record: " &amp; TEXT(DataTables!$N$44, "m.ss.00")</f>
        <v xml:space="preserve">  16:25 - U18 Men - 800m  0 athletes  Record: 1.57.27</v>
      </c>
      <c r="B818" s="1030"/>
      <c r="C818" s="1030"/>
      <c r="D818" s="1030"/>
      <c r="E818" s="1030"/>
      <c r="F818" s="1030"/>
      <c r="G818" s="1030"/>
      <c r="H818" s="1030"/>
      <c r="I818" s="1030"/>
      <c r="J818" s="1030"/>
      <c r="K818" s="1031"/>
    </row>
    <row r="819" spans="1:11" s="519" customFormat="1" ht="29.25" customHeight="1">
      <c r="A819" s="500"/>
      <c r="B819" s="501"/>
      <c r="C819" s="501"/>
      <c r="D819" s="501"/>
      <c r="E819" s="501"/>
      <c r="F819" s="501"/>
      <c r="G819" s="501"/>
      <c r="H819" s="501"/>
      <c r="I819" s="501"/>
      <c r="J819" s="501"/>
      <c r="K819" s="511"/>
    </row>
    <row r="820" spans="1:11" s="519" customFormat="1" ht="29.25" customHeight="1">
      <c r="A820" s="520"/>
      <c r="B820" s="1024" t="s">
        <v>324</v>
      </c>
      <c r="C820" s="1025"/>
      <c r="D820" s="1025"/>
      <c r="E820" s="1026"/>
      <c r="F820" s="502"/>
      <c r="G820" s="1024" t="s">
        <v>325</v>
      </c>
      <c r="H820" s="1025"/>
      <c r="I820" s="1025"/>
      <c r="J820" s="1026"/>
      <c r="K820" s="521"/>
    </row>
    <row r="821" spans="1:11" s="519" customFormat="1" ht="29.25" customHeight="1">
      <c r="A821" s="520"/>
      <c r="B821" s="506">
        <v>1</v>
      </c>
      <c r="C821" s="503" t="str" cm="1">
        <f t="array" ref="C821:E828">_xlfn.LET(_xlpm.a,_xlfn.ANCHORARRAY(DataCalcs!BH166),_xlfn._xlws.FILTER(_xlpm.a,NOT(ISNA(_xlfn.CHOOSECOLS(_xlpm.a,1)))))</f>
        <v>R</v>
      </c>
      <c r="D821" s="504" t="str">
        <v>Not Declared</v>
      </c>
      <c r="E821" s="505" t="str">
        <v>Radley AC</v>
      </c>
      <c r="F821" s="502"/>
      <c r="G821" s="506">
        <v>1</v>
      </c>
      <c r="H821" s="503" t="str" cm="1">
        <f t="array" ref="H821:J828">_xlfn.LET(_xlpm.a,_xlfn.ANCHORARRAY(DataCalcs!BH174),_xlfn._xlws.FILTER(_xlpm.a,NOT(ISNA(_xlfn.CHOOSECOLS(_xlpm.a,1)))))</f>
        <v>RR</v>
      </c>
      <c r="I821" s="504" t="str">
        <v>Not Declared</v>
      </c>
      <c r="J821" s="505" t="str">
        <v>Radley AC</v>
      </c>
      <c r="K821" s="507"/>
    </row>
    <row r="822" spans="1:11" s="519" customFormat="1" ht="29.25" customHeight="1">
      <c r="A822" s="520"/>
      <c r="B822" s="506">
        <v>2</v>
      </c>
      <c r="C822" s="503" t="str">
        <v>H</v>
      </c>
      <c r="D822" s="504" t="str">
        <v>Not Declared</v>
      </c>
      <c r="E822" s="505" t="str">
        <v>White Horse Harriers</v>
      </c>
      <c r="F822" s="502"/>
      <c r="G822" s="506">
        <v>2</v>
      </c>
      <c r="H822" s="503" t="str">
        <v>HH</v>
      </c>
      <c r="I822" s="504" t="str">
        <v>Not Declared</v>
      </c>
      <c r="J822" s="505" t="str">
        <v>White Horse Harriers</v>
      </c>
      <c r="K822" s="507"/>
    </row>
    <row r="823" spans="1:11" s="519" customFormat="1" ht="29.25" customHeight="1">
      <c r="A823" s="520"/>
      <c r="B823" s="506">
        <v>3</v>
      </c>
      <c r="C823" s="503" t="str">
        <v>W</v>
      </c>
      <c r="D823" s="504" t="str">
        <v>Not Declared</v>
      </c>
      <c r="E823" s="505" t="str">
        <v>Witney Road Runners</v>
      </c>
      <c r="F823" s="502"/>
      <c r="G823" s="506">
        <v>3</v>
      </c>
      <c r="H823" s="503" t="str">
        <v>WW</v>
      </c>
      <c r="I823" s="504" t="str">
        <v>Not Declared</v>
      </c>
      <c r="J823" s="505" t="str">
        <v>Witney Road Runners</v>
      </c>
      <c r="K823" s="507"/>
    </row>
    <row r="824" spans="1:11" s="519" customFormat="1" ht="29.25" customHeight="1">
      <c r="A824" s="520"/>
      <c r="B824" s="506">
        <v>4</v>
      </c>
      <c r="C824" s="503" t="str">
        <v>X</v>
      </c>
      <c r="D824" s="504" t="str">
        <v>Not Declared</v>
      </c>
      <c r="E824" s="505" t="str">
        <v>Team Kennet</v>
      </c>
      <c r="F824" s="502"/>
      <c r="G824" s="506">
        <v>4</v>
      </c>
      <c r="H824" s="503" t="str">
        <v>XX</v>
      </c>
      <c r="I824" s="504" t="str">
        <v>Not Declared</v>
      </c>
      <c r="J824" s="505" t="str">
        <v>Team Kennet</v>
      </c>
      <c r="K824" s="507"/>
    </row>
    <row r="825" spans="1:11" s="519" customFormat="1" ht="29.25" customHeight="1">
      <c r="A825" s="520"/>
      <c r="B825" s="506">
        <v>5</v>
      </c>
      <c r="C825" s="503" t="str">
        <v>N</v>
      </c>
      <c r="D825" s="504" t="str">
        <v>Not Declared</v>
      </c>
      <c r="E825" s="505" t="str">
        <v>Banbury Harriers AC</v>
      </c>
      <c r="F825" s="502"/>
      <c r="G825" s="506">
        <v>5</v>
      </c>
      <c r="H825" s="503" t="str">
        <v>NN</v>
      </c>
      <c r="I825" s="504" t="str">
        <v>Not Declared</v>
      </c>
      <c r="J825" s="505" t="str">
        <v>Banbury Harriers AC</v>
      </c>
      <c r="K825" s="507"/>
    </row>
    <row r="826" spans="1:11" s="519" customFormat="1" ht="29.25" customHeight="1">
      <c r="A826" s="520"/>
      <c r="B826" s="506">
        <v>6</v>
      </c>
      <c r="C826" s="503" t="str">
        <v>A</v>
      </c>
      <c r="D826" s="504" t="str">
        <v>Not Declared</v>
      </c>
      <c r="E826" s="505" t="str">
        <v>Abingdon AC</v>
      </c>
      <c r="F826" s="502"/>
      <c r="G826" s="506">
        <v>6</v>
      </c>
      <c r="H826" s="503" t="str">
        <v>AA</v>
      </c>
      <c r="I826" s="504" t="str">
        <v>Not Declared</v>
      </c>
      <c r="J826" s="505" t="str">
        <v>Abingdon AC</v>
      </c>
      <c r="K826" s="507"/>
    </row>
    <row r="827" spans="1:11" s="519" customFormat="1" ht="29.25" customHeight="1">
      <c r="A827" s="520"/>
      <c r="B827" s="506">
        <v>7</v>
      </c>
      <c r="C827" s="503" t="str">
        <v>O</v>
      </c>
      <c r="D827" s="504" t="str">
        <v>Not Declared</v>
      </c>
      <c r="E827" s="505" t="str">
        <v>Oxford City AC</v>
      </c>
      <c r="F827" s="502"/>
      <c r="G827" s="506">
        <v>7</v>
      </c>
      <c r="H827" s="503" t="str">
        <v>OO</v>
      </c>
      <c r="I827" s="504" t="str">
        <v>Not Declared</v>
      </c>
      <c r="J827" s="505" t="str">
        <v>Oxford City AC</v>
      </c>
      <c r="K827" s="507"/>
    </row>
    <row r="828" spans="1:11" s="519" customFormat="1" ht="29.25" customHeight="1">
      <c r="A828" s="520"/>
      <c r="B828" s="510">
        <v>8</v>
      </c>
      <c r="C828" s="196" t="str">
        <v>B</v>
      </c>
      <c r="D828" s="508" t="str">
        <v>Not Declared</v>
      </c>
      <c r="E828" s="509" t="str">
        <v>Bicester AC</v>
      </c>
      <c r="F828" s="502"/>
      <c r="G828" s="510">
        <v>8</v>
      </c>
      <c r="H828" s="196" t="str">
        <v>BB</v>
      </c>
      <c r="I828" s="508" t="str">
        <v>Not Declared</v>
      </c>
      <c r="J828" s="509" t="str">
        <v>Bicester AC</v>
      </c>
      <c r="K828" s="507"/>
    </row>
    <row r="829" spans="1:11" s="519" customFormat="1" ht="29.25" customHeight="1">
      <c r="A829" s="520"/>
      <c r="B829" s="503"/>
      <c r="C829" s="503"/>
      <c r="D829" s="503"/>
      <c r="E829" s="503"/>
      <c r="F829" s="502"/>
      <c r="G829" s="502"/>
      <c r="H829" s="502"/>
      <c r="I829" s="502"/>
      <c r="J829" s="502"/>
      <c r="K829" s="511"/>
    </row>
    <row r="830" spans="1:11" s="519" customFormat="1" ht="29.25" customHeight="1">
      <c r="A830" s="520"/>
      <c r="B830" s="1024" t="s">
        <v>376</v>
      </c>
      <c r="C830" s="1025"/>
      <c r="D830" s="1025"/>
      <c r="E830" s="1026"/>
      <c r="F830" s="502"/>
      <c r="G830" s="1024" t="s">
        <v>377</v>
      </c>
      <c r="H830" s="1025"/>
      <c r="I830" s="1025"/>
      <c r="J830" s="1026"/>
      <c r="K830" s="521"/>
    </row>
    <row r="831" spans="1:11" s="519" customFormat="1" ht="29.25" customHeight="1">
      <c r="A831" s="520"/>
      <c r="B831" s="506">
        <v>1</v>
      </c>
      <c r="C831" s="502" t="str" cm="1">
        <f t="array" ref="C831:E831">_xlfn.LET(_xlpm.error, _xlfn.HSTACK("","No athletes",""),_xlpm.result, IFERROR(_xlfn.TAKE(_xlfn.DROP(_xlfn.LET(_xlpm.a,_xlfn.CHOOSECOLS(DataCalcs!BG182:BJ219,1,3,4),_xlfn._xlws.FILTER(_xlpm.a,_xlfn.CHOOSECOLS(_xlpm.a,2)&lt;&gt;"Not Declared","")),0),8),_xlpm.error), IF(_xlpm.result=_xlfn.HSTACK("","",""), _xlpm.error, _xlpm.result))</f>
        <v/>
      </c>
      <c r="D831" s="512" t="str">
        <v>No athletes</v>
      </c>
      <c r="E831" s="513" t="str">
        <v/>
      </c>
      <c r="F831" s="502"/>
      <c r="G831" s="506">
        <v>1</v>
      </c>
      <c r="H831" s="502" t="str" cm="1">
        <f t="array" ref="H831:J831">_xlfn.LET(_xlpm.error, _xlfn.HSTACK("","No athletes",""),_xlpm.result, IFERROR(_xlfn.TAKE(_xlfn.DROP(_xlfn.LET(_xlpm.a,_xlfn.CHOOSECOLS(DataCalcs!BG182:BJ219,1,3,4),_xlfn._xlws.FILTER(_xlpm.a,_xlfn.CHOOSECOLS(_xlpm.a,2)&lt;&gt;"Not Declared","")),8),8),_xlpm.error), IF(_xlpm.result=_xlfn.HSTACK("","",""), _xlpm.error, _xlpm.result))</f>
        <v/>
      </c>
      <c r="I831" s="512" t="str">
        <v>No athletes</v>
      </c>
      <c r="J831" s="513" t="str">
        <v/>
      </c>
      <c r="K831" s="514"/>
    </row>
    <row r="832" spans="1:11" s="519" customFormat="1" ht="29.25" customHeight="1">
      <c r="A832" s="520"/>
      <c r="B832" s="506">
        <v>2</v>
      </c>
      <c r="C832" s="502"/>
      <c r="D832" s="512"/>
      <c r="E832" s="513"/>
      <c r="F832" s="502"/>
      <c r="G832" s="506">
        <v>2</v>
      </c>
      <c r="H832" s="503"/>
      <c r="I832" s="504"/>
      <c r="J832" s="513"/>
      <c r="K832" s="514"/>
    </row>
    <row r="833" spans="1:11" s="519" customFormat="1" ht="29.25" customHeight="1">
      <c r="A833" s="520"/>
      <c r="B833" s="506">
        <v>3</v>
      </c>
      <c r="C833" s="502"/>
      <c r="D833" s="512"/>
      <c r="E833" s="513"/>
      <c r="F833" s="502"/>
      <c r="G833" s="506">
        <v>3</v>
      </c>
      <c r="H833" s="503"/>
      <c r="I833" s="504"/>
      <c r="J833" s="513"/>
      <c r="K833" s="514"/>
    </row>
    <row r="834" spans="1:11" s="519" customFormat="1" ht="29.25" customHeight="1">
      <c r="A834" s="520"/>
      <c r="B834" s="506">
        <v>4</v>
      </c>
      <c r="C834" s="502"/>
      <c r="D834" s="512"/>
      <c r="E834" s="513"/>
      <c r="F834" s="502"/>
      <c r="G834" s="506">
        <v>4</v>
      </c>
      <c r="H834" s="503"/>
      <c r="I834" s="504"/>
      <c r="J834" s="513"/>
      <c r="K834" s="514"/>
    </row>
    <row r="835" spans="1:11" s="519" customFormat="1" ht="29.25" customHeight="1">
      <c r="A835" s="520"/>
      <c r="B835" s="506">
        <v>5</v>
      </c>
      <c r="C835" s="502"/>
      <c r="D835" s="512"/>
      <c r="E835" s="513"/>
      <c r="F835" s="502"/>
      <c r="G835" s="506">
        <v>5</v>
      </c>
      <c r="H835" s="503"/>
      <c r="I835" s="504"/>
      <c r="J835" s="513"/>
      <c r="K835" s="514"/>
    </row>
    <row r="836" spans="1:11" s="519" customFormat="1" ht="29.25" customHeight="1">
      <c r="A836" s="520"/>
      <c r="B836" s="506">
        <v>6</v>
      </c>
      <c r="C836" s="502"/>
      <c r="D836" s="512"/>
      <c r="E836" s="513"/>
      <c r="F836" s="502"/>
      <c r="G836" s="506">
        <v>6</v>
      </c>
      <c r="H836" s="503"/>
      <c r="I836" s="504"/>
      <c r="J836" s="513"/>
      <c r="K836" s="514"/>
    </row>
    <row r="837" spans="1:11" s="519" customFormat="1" ht="29.25" customHeight="1">
      <c r="A837" s="520"/>
      <c r="B837" s="506">
        <v>7</v>
      </c>
      <c r="C837" s="502"/>
      <c r="D837" s="512"/>
      <c r="E837" s="513"/>
      <c r="F837" s="502"/>
      <c r="G837" s="506">
        <v>7</v>
      </c>
      <c r="H837" s="503"/>
      <c r="I837" s="504"/>
      <c r="J837" s="513"/>
      <c r="K837" s="514"/>
    </row>
    <row r="838" spans="1:11" s="519" customFormat="1" ht="29.25" customHeight="1">
      <c r="A838" s="520"/>
      <c r="B838" s="510">
        <v>8</v>
      </c>
      <c r="C838" s="515"/>
      <c r="D838" s="516"/>
      <c r="E838" s="517"/>
      <c r="F838" s="502"/>
      <c r="G838" s="510">
        <v>8</v>
      </c>
      <c r="H838" s="196"/>
      <c r="I838" s="508"/>
      <c r="J838" s="517"/>
      <c r="K838" s="514"/>
    </row>
    <row r="839" spans="1:11" s="519" customFormat="1" ht="29.25" customHeight="1">
      <c r="A839" s="520"/>
      <c r="B839" s="503"/>
      <c r="C839" s="503"/>
      <c r="D839" s="503"/>
      <c r="E839" s="503"/>
      <c r="F839" s="502"/>
      <c r="G839" s="502"/>
      <c r="H839" s="502"/>
      <c r="I839" s="502"/>
      <c r="J839" s="502"/>
      <c r="K839" s="511"/>
    </row>
    <row r="840" spans="1:11" s="519" customFormat="1" ht="29.25" customHeight="1">
      <c r="A840" s="520"/>
      <c r="B840" s="1024" t="s">
        <v>378</v>
      </c>
      <c r="C840" s="1025"/>
      <c r="D840" s="1025"/>
      <c r="E840" s="1026"/>
      <c r="F840" s="502"/>
      <c r="G840" s="1032" t="s">
        <v>379</v>
      </c>
      <c r="H840" s="1033"/>
      <c r="I840" s="1033"/>
      <c r="J840" s="1034"/>
      <c r="K840" s="521"/>
    </row>
    <row r="841" spans="1:11" s="519" customFormat="1" ht="29.25" customHeight="1">
      <c r="A841" s="520"/>
      <c r="B841" s="506">
        <v>1</v>
      </c>
      <c r="C841" s="502" t="str" cm="1">
        <f t="array" ref="C841:E841">_xlfn.LET(_xlpm.error, _xlfn.HSTACK("","No athletes",""),_xlpm.result, IFERROR(_xlfn.TAKE(_xlfn.DROP(_xlfn.LET(_xlpm.a,_xlfn.CHOOSECOLS(DataCalcs!BG182:BJ219,1,3,4),_xlfn._xlws.FILTER(_xlpm.a,_xlfn.CHOOSECOLS(_xlpm.a,2)&lt;&gt;"Not Declared","")),16),8),_xlpm.error), IF(_xlpm.result=_xlfn.HSTACK("","",""), _xlpm.error, _xlpm.result))</f>
        <v/>
      </c>
      <c r="D841" s="512" t="str">
        <v>No athletes</v>
      </c>
      <c r="E841" s="513" t="str">
        <v/>
      </c>
      <c r="F841" s="502"/>
      <c r="G841" s="506">
        <v>1</v>
      </c>
      <c r="H841" s="502" t="str" cm="1">
        <f t="array" ref="H841:J841">_xlfn.LET(_xlpm.error, _xlfn.HSTACK("","No athletes",""),_xlpm.result, IFERROR(_xlfn.TAKE(_xlfn.DROP(_xlfn.LET(_xlpm.a,_xlfn.CHOOSECOLS(DataCalcs!BG182:BJ219,1,3,4),_xlfn._xlws.FILTER(_xlpm.a,_xlfn.CHOOSECOLS(_xlpm.a,2)&lt;&gt;"Not Declared","")),24),8),_xlpm.error), IF(_xlpm.result=_xlfn.HSTACK("","",""), _xlpm.error, _xlpm.result))</f>
        <v/>
      </c>
      <c r="I841" s="512" t="str">
        <v>No athletes</v>
      </c>
      <c r="J841" s="513" t="str">
        <v/>
      </c>
      <c r="K841" s="514"/>
    </row>
    <row r="842" spans="1:11" s="519" customFormat="1" ht="29.25" customHeight="1">
      <c r="A842" s="520"/>
      <c r="B842" s="506">
        <v>2</v>
      </c>
      <c r="C842" s="502"/>
      <c r="D842" s="512"/>
      <c r="E842" s="513"/>
      <c r="F842" s="502"/>
      <c r="G842" s="506">
        <v>2</v>
      </c>
      <c r="H842" s="503"/>
      <c r="I842" s="504"/>
      <c r="J842" s="513"/>
      <c r="K842" s="514"/>
    </row>
    <row r="843" spans="1:11" s="519" customFormat="1" ht="29.25" customHeight="1">
      <c r="A843" s="520"/>
      <c r="B843" s="506">
        <v>3</v>
      </c>
      <c r="C843" s="502"/>
      <c r="D843" s="512"/>
      <c r="E843" s="513"/>
      <c r="F843" s="502"/>
      <c r="G843" s="506">
        <v>3</v>
      </c>
      <c r="H843" s="503"/>
      <c r="I843" s="504"/>
      <c r="J843" s="513"/>
      <c r="K843" s="514"/>
    </row>
    <row r="844" spans="1:11" s="519" customFormat="1" ht="29.25" customHeight="1">
      <c r="A844" s="520"/>
      <c r="B844" s="506">
        <v>4</v>
      </c>
      <c r="C844" s="502"/>
      <c r="D844" s="512"/>
      <c r="E844" s="513"/>
      <c r="F844" s="502"/>
      <c r="G844" s="506">
        <v>4</v>
      </c>
      <c r="H844" s="503"/>
      <c r="I844" s="504"/>
      <c r="J844" s="513"/>
      <c r="K844" s="514"/>
    </row>
    <row r="845" spans="1:11" s="519" customFormat="1" ht="29.25" customHeight="1">
      <c r="A845" s="520"/>
      <c r="B845" s="506">
        <v>5</v>
      </c>
      <c r="C845" s="502"/>
      <c r="D845" s="512"/>
      <c r="E845" s="513"/>
      <c r="F845" s="502"/>
      <c r="G845" s="506">
        <v>5</v>
      </c>
      <c r="H845" s="503"/>
      <c r="I845" s="504"/>
      <c r="J845" s="513"/>
      <c r="K845" s="514"/>
    </row>
    <row r="846" spans="1:11" s="519" customFormat="1" ht="29.25" customHeight="1">
      <c r="A846" s="520"/>
      <c r="B846" s="506">
        <v>6</v>
      </c>
      <c r="C846" s="502"/>
      <c r="D846" s="512"/>
      <c r="E846" s="513"/>
      <c r="F846" s="502"/>
      <c r="G846" s="506">
        <v>6</v>
      </c>
      <c r="H846" s="503"/>
      <c r="I846" s="504"/>
      <c r="J846" s="513"/>
      <c r="K846" s="514"/>
    </row>
    <row r="847" spans="1:11" s="519" customFormat="1" ht="29.25" customHeight="1">
      <c r="A847" s="520"/>
      <c r="B847" s="506">
        <v>7</v>
      </c>
      <c r="C847" s="502"/>
      <c r="D847" s="512"/>
      <c r="E847" s="513"/>
      <c r="F847" s="502"/>
      <c r="G847" s="506">
        <v>7</v>
      </c>
      <c r="H847" s="503"/>
      <c r="I847" s="504"/>
      <c r="J847" s="513"/>
      <c r="K847" s="514"/>
    </row>
    <row r="848" spans="1:11" s="519" customFormat="1" ht="29.25" customHeight="1">
      <c r="A848" s="520"/>
      <c r="B848" s="510">
        <v>8</v>
      </c>
      <c r="C848" s="515"/>
      <c r="D848" s="516"/>
      <c r="E848" s="517"/>
      <c r="F848" s="502"/>
      <c r="G848" s="510">
        <v>8</v>
      </c>
      <c r="H848" s="196"/>
      <c r="I848" s="508"/>
      <c r="J848" s="517"/>
      <c r="K848" s="514"/>
    </row>
    <row r="849" spans="1:11" s="519" customFormat="1" ht="29.25" customHeight="1">
      <c r="A849" s="520"/>
      <c r="B849" s="1022" t="str" cm="1">
        <f t="array" ref="B849">IFERROR(_xlfn.LET(_xlpm.a,_xlfn.CHOOSECOLS(DataCalcs!BG182:BJ219,1,3,4), _xlpm.filtered,_xlfn.DROP(_xlfn._xlws.FILTER(_xlpm.a,INDEX(_xlpm.a,,2)&lt;&gt;"Not Declared"),32),
_xlpm.rowStrings,_xlfn.BYROW(_xlpm.filtered,_xlfn.LAMBDA(_xlpm.r,_xlfn.TEXTJOIN(" - ",,_xlpm.r))),ROWS(_xlpm.filtered)&amp;" Remaining athletes: "&amp; _xlfn.TEXTJOIN(", ",,_xlpm.rowStrings)),"")</f>
        <v/>
      </c>
      <c r="C849" s="1022"/>
      <c r="D849" s="1022"/>
      <c r="E849" s="1022"/>
      <c r="F849" s="1022"/>
      <c r="G849" s="1022"/>
      <c r="H849" s="1022"/>
      <c r="I849" s="1022"/>
      <c r="J849" s="1022"/>
      <c r="K849" s="511"/>
    </row>
    <row r="850" spans="1:11" s="519" customFormat="1" ht="29.25" customHeight="1" thickBot="1">
      <c r="A850" s="522"/>
      <c r="B850" s="1023"/>
      <c r="C850" s="1023"/>
      <c r="D850" s="1023"/>
      <c r="E850" s="1023"/>
      <c r="F850" s="1023"/>
      <c r="G850" s="1023"/>
      <c r="H850" s="1023"/>
      <c r="I850" s="1023"/>
      <c r="J850" s="1023"/>
      <c r="K850" s="518"/>
    </row>
    <row r="851" spans="1:11" ht="29.25" customHeight="1" thickBot="1">
      <c r="A851" s="498"/>
      <c r="D851" s="498"/>
      <c r="E851" s="498"/>
      <c r="H851" s="71"/>
      <c r="I851" s="71"/>
      <c r="J851" s="70"/>
      <c r="K851" s="63"/>
    </row>
    <row r="852" spans="1:11" ht="40" customHeight="1" thickBot="1">
      <c r="A852" s="1029" t="str">
        <f>"  "&amp; TEXT(DataTables!$Q$59, "hh:mm") &amp; " - U20 Men - " &amp; DataTables!$B$59 &amp; "  " &amp; DataTables!$P$59 &amp; " athletes  Record: " &amp; TEXT(DataTables!$N$59, "0.00")</f>
        <v xml:space="preserve">  16:25 - U20 Men - 800m  0 athletes  Record: n/a</v>
      </c>
      <c r="B852" s="1030"/>
      <c r="C852" s="1030"/>
      <c r="D852" s="1030"/>
      <c r="E852" s="1030"/>
      <c r="F852" s="1030"/>
      <c r="G852" s="1030"/>
      <c r="H852" s="1030"/>
      <c r="I852" s="1030"/>
      <c r="J852" s="1030"/>
      <c r="K852" s="1031"/>
    </row>
    <row r="853" spans="1:11" s="519" customFormat="1" ht="29.25" customHeight="1">
      <c r="A853" s="500"/>
      <c r="B853" s="501"/>
      <c r="C853" s="501"/>
      <c r="D853" s="501"/>
      <c r="E853" s="501"/>
      <c r="F853" s="501"/>
      <c r="G853" s="501"/>
      <c r="H853" s="501"/>
      <c r="I853" s="501"/>
      <c r="J853" s="501"/>
      <c r="K853" s="511"/>
    </row>
    <row r="854" spans="1:11" s="519" customFormat="1" ht="29.25" customHeight="1">
      <c r="A854" s="520"/>
      <c r="B854" s="1024" t="s">
        <v>376</v>
      </c>
      <c r="C854" s="1025"/>
      <c r="D854" s="1025"/>
      <c r="E854" s="1026"/>
      <c r="F854" s="502"/>
      <c r="G854" s="1024" t="s">
        <v>377</v>
      </c>
      <c r="H854" s="1025"/>
      <c r="I854" s="1025"/>
      <c r="J854" s="1026"/>
      <c r="K854" s="521"/>
    </row>
    <row r="855" spans="1:11" s="519" customFormat="1" ht="29.25" customHeight="1">
      <c r="A855" s="520"/>
      <c r="B855" s="506">
        <v>1</v>
      </c>
      <c r="C855" s="502" t="str" cm="1">
        <f t="array" ref="C855:E855">_xlfn.LET(_xlpm.error, _xlfn.HSTACK("","No athletes",""),_xlpm.result, IFERROR(_xlfn.TAKE(_xlfn.DROP(_xlfn.LET(_xlpm.a,_xlfn.CHOOSECOLS(DataCalcs!BG264:BJ317,1,3,4),_xlfn._xlws.FILTER(_xlpm.a,_xlfn.CHOOSECOLS(_xlpm.a,2)&lt;&gt;"Not Declared","")),0),8),_xlpm.error), IF(_xlpm.result=_xlfn.HSTACK("","",""), _xlpm.error, _xlpm.result))</f>
        <v/>
      </c>
      <c r="D855" s="504" t="str">
        <v>No athletes</v>
      </c>
      <c r="E855" s="505" t="str">
        <v/>
      </c>
      <c r="F855" s="502"/>
      <c r="G855" s="506">
        <v>1</v>
      </c>
      <c r="H855" s="502" t="str" cm="1">
        <f t="array" ref="H855:J855">_xlfn.LET(_xlpm.error, _xlfn.HSTACK("","No athletes",""),_xlpm.result, IFERROR(_xlfn.TAKE(_xlfn.DROP(_xlfn.LET(_xlpm.a,_xlfn.CHOOSECOLS(DataCalcs!BG264:BJ317,1,3,4),_xlfn._xlws.FILTER(_xlpm.a,_xlfn.CHOOSECOLS(_xlpm.a,2)&lt;&gt;"Not Declared","")),8),8),_xlpm.error), IF(_xlpm.result=_xlfn.HSTACK("","",""), _xlpm.error, _xlpm.result))</f>
        <v/>
      </c>
      <c r="I855" s="504" t="str">
        <v>No athletes</v>
      </c>
      <c r="J855" s="505" t="str">
        <v/>
      </c>
      <c r="K855" s="507"/>
    </row>
    <row r="856" spans="1:11" s="519" customFormat="1" ht="29.25" customHeight="1">
      <c r="A856" s="520"/>
      <c r="B856" s="506">
        <v>2</v>
      </c>
      <c r="C856" s="503"/>
      <c r="D856" s="504"/>
      <c r="E856" s="505"/>
      <c r="F856" s="502"/>
      <c r="G856" s="506">
        <v>2</v>
      </c>
      <c r="H856" s="503"/>
      <c r="I856" s="504"/>
      <c r="J856" s="505"/>
      <c r="K856" s="507"/>
    </row>
    <row r="857" spans="1:11" s="519" customFormat="1" ht="29.25" customHeight="1">
      <c r="A857" s="520"/>
      <c r="B857" s="506">
        <v>3</v>
      </c>
      <c r="C857" s="503"/>
      <c r="D857" s="504"/>
      <c r="E857" s="505"/>
      <c r="F857" s="502"/>
      <c r="G857" s="506">
        <v>3</v>
      </c>
      <c r="H857" s="503"/>
      <c r="I857" s="504"/>
      <c r="J857" s="505"/>
      <c r="K857" s="507"/>
    </row>
    <row r="858" spans="1:11" s="519" customFormat="1" ht="29.25" customHeight="1">
      <c r="A858" s="520"/>
      <c r="B858" s="506">
        <v>4</v>
      </c>
      <c r="C858" s="503"/>
      <c r="D858" s="504"/>
      <c r="E858" s="505"/>
      <c r="F858" s="502"/>
      <c r="G858" s="506">
        <v>4</v>
      </c>
      <c r="H858" s="503"/>
      <c r="I858" s="504"/>
      <c r="J858" s="505"/>
      <c r="K858" s="507"/>
    </row>
    <row r="859" spans="1:11" s="519" customFormat="1" ht="29.25" customHeight="1">
      <c r="A859" s="520"/>
      <c r="B859" s="506">
        <v>5</v>
      </c>
      <c r="C859" s="503"/>
      <c r="D859" s="504"/>
      <c r="E859" s="505"/>
      <c r="F859" s="502"/>
      <c r="G859" s="506">
        <v>5</v>
      </c>
      <c r="H859" s="503"/>
      <c r="I859" s="504"/>
      <c r="J859" s="505"/>
      <c r="K859" s="507"/>
    </row>
    <row r="860" spans="1:11" s="519" customFormat="1" ht="29.25" customHeight="1">
      <c r="A860" s="520"/>
      <c r="B860" s="506">
        <v>6</v>
      </c>
      <c r="C860" s="503"/>
      <c r="D860" s="504"/>
      <c r="E860" s="505"/>
      <c r="F860" s="502"/>
      <c r="G860" s="506">
        <v>6</v>
      </c>
      <c r="H860" s="503"/>
      <c r="I860" s="504"/>
      <c r="J860" s="505"/>
      <c r="K860" s="507"/>
    </row>
    <row r="861" spans="1:11" s="519" customFormat="1" ht="29.25" customHeight="1">
      <c r="A861" s="520"/>
      <c r="B861" s="506">
        <v>7</v>
      </c>
      <c r="C861" s="503"/>
      <c r="D861" s="504"/>
      <c r="E861" s="505"/>
      <c r="F861" s="502"/>
      <c r="G861" s="506">
        <v>7</v>
      </c>
      <c r="H861" s="503"/>
      <c r="I861" s="504"/>
      <c r="J861" s="505"/>
      <c r="K861" s="507"/>
    </row>
    <row r="862" spans="1:11" s="519" customFormat="1" ht="29.25" customHeight="1">
      <c r="A862" s="520"/>
      <c r="B862" s="510">
        <v>8</v>
      </c>
      <c r="C862" s="196"/>
      <c r="D862" s="508"/>
      <c r="E862" s="509"/>
      <c r="F862" s="502"/>
      <c r="G862" s="510">
        <v>8</v>
      </c>
      <c r="H862" s="196"/>
      <c r="I862" s="508"/>
      <c r="J862" s="509"/>
      <c r="K862" s="507"/>
    </row>
    <row r="863" spans="1:11" s="519" customFormat="1" ht="29.25" customHeight="1">
      <c r="A863" s="520"/>
      <c r="B863" s="503"/>
      <c r="C863" s="503"/>
      <c r="D863" s="503"/>
      <c r="E863" s="503"/>
      <c r="F863" s="502"/>
      <c r="G863" s="502"/>
      <c r="H863" s="502"/>
      <c r="I863" s="502"/>
      <c r="J863" s="502"/>
      <c r="K863" s="511"/>
    </row>
    <row r="864" spans="1:11" s="519" customFormat="1" ht="29.25" customHeight="1">
      <c r="A864" s="520"/>
      <c r="B864" s="1024" t="s">
        <v>378</v>
      </c>
      <c r="C864" s="1025"/>
      <c r="D864" s="1025"/>
      <c r="E864" s="1026"/>
      <c r="F864" s="502"/>
      <c r="G864" s="1032" t="s">
        <v>379</v>
      </c>
      <c r="H864" s="1033"/>
      <c r="I864" s="1033"/>
      <c r="J864" s="1034"/>
      <c r="K864" s="521"/>
    </row>
    <row r="865" spans="1:11" s="519" customFormat="1" ht="29.25" customHeight="1">
      <c r="A865" s="520"/>
      <c r="B865" s="506">
        <v>1</v>
      </c>
      <c r="C865" s="502" t="str" cm="1">
        <f t="array" ref="C865:E865">_xlfn.LET(_xlpm.error, _xlfn.HSTACK("","No athletes",""),_xlpm.result, IFERROR(_xlfn.TAKE(_xlfn.DROP(_xlfn.LET(_xlpm.a,_xlfn.CHOOSECOLS(DataCalcs!BG264:BJ317,1,3,4),_xlfn._xlws.FILTER(_xlpm.a,_xlfn.CHOOSECOLS(_xlpm.a,2)&lt;&gt;"Not Declared","")),16),8),_xlpm.error), IF(_xlpm.result=_xlfn.HSTACK("","",""), _xlpm.error, _xlpm.result))</f>
        <v/>
      </c>
      <c r="D865" s="512" t="str">
        <v>No athletes</v>
      </c>
      <c r="E865" s="513" t="str">
        <v/>
      </c>
      <c r="F865" s="502"/>
      <c r="G865" s="506">
        <v>1</v>
      </c>
      <c r="H865" s="502" t="str" cm="1">
        <f t="array" ref="H865:J865">_xlfn.LET(_xlpm.error, _xlfn.HSTACK("","No athletes",""),_xlpm.result, IFERROR(_xlfn.TAKE(_xlfn.DROP(_xlfn.LET(_xlpm.a,_xlfn.CHOOSECOLS(DataCalcs!BG264:BJ317,1,3,4),_xlfn._xlws.FILTER(_xlpm.a,_xlfn.CHOOSECOLS(_xlpm.a,2)&lt;&gt;"Not Declared","")),24),8),_xlpm.error), IF(_xlpm.result=_xlfn.HSTACK("","",""), _xlpm.error, _xlpm.result))</f>
        <v/>
      </c>
      <c r="I865" s="512" t="str">
        <v>No athletes</v>
      </c>
      <c r="J865" s="513" t="str">
        <v/>
      </c>
      <c r="K865" s="514"/>
    </row>
    <row r="866" spans="1:11" s="519" customFormat="1" ht="29.25" customHeight="1">
      <c r="A866" s="520"/>
      <c r="B866" s="506">
        <v>2</v>
      </c>
      <c r="C866" s="502"/>
      <c r="D866" s="512"/>
      <c r="E866" s="513"/>
      <c r="F866" s="502"/>
      <c r="G866" s="506">
        <v>2</v>
      </c>
      <c r="H866" s="503"/>
      <c r="I866" s="504"/>
      <c r="J866" s="513"/>
      <c r="K866" s="514"/>
    </row>
    <row r="867" spans="1:11" s="519" customFormat="1" ht="29.25" customHeight="1">
      <c r="A867" s="520"/>
      <c r="B867" s="506">
        <v>3</v>
      </c>
      <c r="C867" s="502"/>
      <c r="D867" s="512"/>
      <c r="E867" s="513"/>
      <c r="F867" s="502"/>
      <c r="G867" s="506">
        <v>3</v>
      </c>
      <c r="H867" s="503"/>
      <c r="I867" s="504"/>
      <c r="J867" s="513"/>
      <c r="K867" s="514"/>
    </row>
    <row r="868" spans="1:11" s="519" customFormat="1" ht="29.25" customHeight="1">
      <c r="A868" s="520"/>
      <c r="B868" s="506">
        <v>4</v>
      </c>
      <c r="C868" s="502"/>
      <c r="D868" s="512"/>
      <c r="E868" s="513"/>
      <c r="F868" s="502"/>
      <c r="G868" s="506">
        <v>4</v>
      </c>
      <c r="H868" s="503"/>
      <c r="I868" s="504"/>
      <c r="J868" s="513"/>
      <c r="K868" s="514"/>
    </row>
    <row r="869" spans="1:11" s="519" customFormat="1" ht="29.25" customHeight="1">
      <c r="A869" s="520"/>
      <c r="B869" s="506">
        <v>5</v>
      </c>
      <c r="C869" s="502"/>
      <c r="D869" s="512"/>
      <c r="E869" s="513"/>
      <c r="F869" s="502"/>
      <c r="G869" s="506">
        <v>5</v>
      </c>
      <c r="H869" s="503"/>
      <c r="I869" s="504"/>
      <c r="J869" s="513"/>
      <c r="K869" s="514"/>
    </row>
    <row r="870" spans="1:11" s="519" customFormat="1" ht="29.25" customHeight="1">
      <c r="A870" s="520"/>
      <c r="B870" s="506">
        <v>6</v>
      </c>
      <c r="C870" s="502"/>
      <c r="D870" s="512"/>
      <c r="E870" s="513"/>
      <c r="F870" s="502"/>
      <c r="G870" s="506">
        <v>6</v>
      </c>
      <c r="H870" s="503"/>
      <c r="I870" s="504"/>
      <c r="J870" s="513"/>
      <c r="K870" s="514"/>
    </row>
    <row r="871" spans="1:11" s="519" customFormat="1" ht="29.25" customHeight="1">
      <c r="A871" s="520"/>
      <c r="B871" s="506">
        <v>7</v>
      </c>
      <c r="C871" s="502"/>
      <c r="D871" s="512"/>
      <c r="E871" s="513"/>
      <c r="F871" s="502"/>
      <c r="G871" s="506">
        <v>7</v>
      </c>
      <c r="H871" s="503"/>
      <c r="I871" s="504"/>
      <c r="J871" s="513"/>
      <c r="K871" s="514"/>
    </row>
    <row r="872" spans="1:11" s="519" customFormat="1" ht="29.25" customHeight="1">
      <c r="A872" s="520"/>
      <c r="B872" s="510">
        <v>8</v>
      </c>
      <c r="C872" s="515"/>
      <c r="D872" s="516"/>
      <c r="E872" s="517"/>
      <c r="F872" s="502"/>
      <c r="G872" s="510">
        <v>8</v>
      </c>
      <c r="H872" s="196"/>
      <c r="I872" s="508"/>
      <c r="J872" s="517"/>
      <c r="K872" s="514"/>
    </row>
    <row r="873" spans="1:11" s="519" customFormat="1" ht="29.25" customHeight="1">
      <c r="A873" s="520"/>
      <c r="B873" s="503"/>
      <c r="C873" s="503"/>
      <c r="D873" s="503"/>
      <c r="E873" s="503"/>
      <c r="F873" s="502"/>
      <c r="G873" s="502"/>
      <c r="H873" s="502"/>
      <c r="I873" s="502"/>
      <c r="J873" s="502"/>
      <c r="K873" s="511"/>
    </row>
    <row r="874" spans="1:11" s="519" customFormat="1" ht="29.25" customHeight="1">
      <c r="A874" s="520"/>
      <c r="B874" s="1024" t="s">
        <v>380</v>
      </c>
      <c r="C874" s="1025"/>
      <c r="D874" s="1025"/>
      <c r="E874" s="1026"/>
      <c r="F874" s="502"/>
      <c r="G874" s="1032" t="s">
        <v>381</v>
      </c>
      <c r="H874" s="1033"/>
      <c r="I874" s="1033"/>
      <c r="J874" s="1034"/>
      <c r="K874" s="521"/>
    </row>
    <row r="875" spans="1:11" s="519" customFormat="1" ht="29.25" customHeight="1">
      <c r="A875" s="520"/>
      <c r="B875" s="506">
        <v>1</v>
      </c>
      <c r="C875" s="502" t="str" cm="1">
        <f t="array" ref="C875:E875">_xlfn.LET(_xlpm.error, _xlfn.HSTACK("","No athletes",""),_xlpm.result, IFERROR(_xlfn.TAKE(_xlfn.DROP(_xlfn.LET(_xlpm.a,_xlfn.CHOOSECOLS(DataCalcs!BG264:BJ317,1,3,4),_xlfn._xlws.FILTER(_xlpm.a,_xlfn.CHOOSECOLS(_xlpm.a,2)&lt;&gt;"Not Declared","")),32),8),_xlpm.error), IF(_xlpm.result=_xlfn.HSTACK("","",""), _xlpm.error, _xlpm.result))</f>
        <v/>
      </c>
      <c r="D875" s="512" t="str">
        <v>No athletes</v>
      </c>
      <c r="E875" s="513" t="str">
        <v/>
      </c>
      <c r="F875" s="502"/>
      <c r="G875" s="506">
        <v>1</v>
      </c>
      <c r="H875" s="502" t="str" cm="1">
        <f t="array" ref="H875:J875">_xlfn.LET(_xlpm.error, _xlfn.HSTACK("","No athletes",""),_xlpm.result, IFERROR(_xlfn.TAKE(_xlfn.DROP(_xlfn.LET(_xlpm.a,_xlfn.CHOOSECOLS(DataCalcs!BG264:BJ317,1,3,4),_xlfn._xlws.FILTER(_xlpm.a,_xlfn.CHOOSECOLS(_xlpm.a,2)&lt;&gt;"Not Declared","")),40),8),_xlpm.error), IF(_xlpm.result=_xlfn.HSTACK("","",""), _xlpm.error, _xlpm.result))</f>
        <v/>
      </c>
      <c r="I875" s="512" t="str">
        <v>No athletes</v>
      </c>
      <c r="J875" s="513" t="str">
        <v/>
      </c>
      <c r="K875" s="514"/>
    </row>
    <row r="876" spans="1:11" s="519" customFormat="1" ht="29.25" customHeight="1">
      <c r="A876" s="520"/>
      <c r="B876" s="506">
        <v>2</v>
      </c>
      <c r="C876" s="502"/>
      <c r="D876" s="512"/>
      <c r="E876" s="513"/>
      <c r="F876" s="502"/>
      <c r="G876" s="506">
        <v>2</v>
      </c>
      <c r="H876" s="503"/>
      <c r="I876" s="504"/>
      <c r="J876" s="513"/>
      <c r="K876" s="514"/>
    </row>
    <row r="877" spans="1:11" s="519" customFormat="1" ht="29.25" customHeight="1">
      <c r="A877" s="520"/>
      <c r="B877" s="506">
        <v>3</v>
      </c>
      <c r="C877" s="502"/>
      <c r="D877" s="512"/>
      <c r="E877" s="513"/>
      <c r="F877" s="502"/>
      <c r="G877" s="506">
        <v>3</v>
      </c>
      <c r="H877" s="503"/>
      <c r="I877" s="504"/>
      <c r="J877" s="513"/>
      <c r="K877" s="514"/>
    </row>
    <row r="878" spans="1:11" s="519" customFormat="1" ht="29.25" customHeight="1">
      <c r="A878" s="520"/>
      <c r="B878" s="506">
        <v>4</v>
      </c>
      <c r="C878" s="502"/>
      <c r="D878" s="512"/>
      <c r="E878" s="513"/>
      <c r="F878" s="502"/>
      <c r="G878" s="506">
        <v>4</v>
      </c>
      <c r="H878" s="503"/>
      <c r="I878" s="504"/>
      <c r="J878" s="513"/>
      <c r="K878" s="514"/>
    </row>
    <row r="879" spans="1:11" s="519" customFormat="1" ht="29.25" customHeight="1">
      <c r="A879" s="520"/>
      <c r="B879" s="506">
        <v>5</v>
      </c>
      <c r="C879" s="502"/>
      <c r="D879" s="512"/>
      <c r="E879" s="513"/>
      <c r="F879" s="502"/>
      <c r="G879" s="506">
        <v>5</v>
      </c>
      <c r="H879" s="503"/>
      <c r="I879" s="504"/>
      <c r="J879" s="513"/>
      <c r="K879" s="514"/>
    </row>
    <row r="880" spans="1:11" s="519" customFormat="1" ht="29.25" customHeight="1">
      <c r="A880" s="520"/>
      <c r="B880" s="506">
        <v>6</v>
      </c>
      <c r="C880" s="502"/>
      <c r="D880" s="512"/>
      <c r="E880" s="513"/>
      <c r="F880" s="502"/>
      <c r="G880" s="506">
        <v>6</v>
      </c>
      <c r="H880" s="503"/>
      <c r="I880" s="504"/>
      <c r="J880" s="513"/>
      <c r="K880" s="514"/>
    </row>
    <row r="881" spans="1:11" s="519" customFormat="1" ht="29.25" customHeight="1">
      <c r="A881" s="520"/>
      <c r="B881" s="506">
        <v>7</v>
      </c>
      <c r="C881" s="502"/>
      <c r="D881" s="512"/>
      <c r="E881" s="513"/>
      <c r="F881" s="502"/>
      <c r="G881" s="506">
        <v>7</v>
      </c>
      <c r="H881" s="503"/>
      <c r="I881" s="504"/>
      <c r="J881" s="513"/>
      <c r="K881" s="514"/>
    </row>
    <row r="882" spans="1:11" s="519" customFormat="1" ht="29.25" customHeight="1">
      <c r="A882" s="520"/>
      <c r="B882" s="510">
        <v>8</v>
      </c>
      <c r="C882" s="515"/>
      <c r="D882" s="516"/>
      <c r="E882" s="517"/>
      <c r="F882" s="502"/>
      <c r="G882" s="510">
        <v>8</v>
      </c>
      <c r="H882" s="196"/>
      <c r="I882" s="508"/>
      <c r="J882" s="517"/>
      <c r="K882" s="514"/>
    </row>
    <row r="883" spans="1:11" s="519" customFormat="1" ht="29.25" customHeight="1">
      <c r="A883" s="520"/>
      <c r="B883" s="1022" t="str" cm="1">
        <f t="array" ref="B883">IFERROR(_xlfn.LET(_xlpm.a,_xlfn.CHOOSECOLS(DataCalcs!BG264:BJ317,1,3,4), _xlpm.filtered,_xlfn.DROP(_xlfn._xlws.FILTER(_xlpm.a,INDEX(_xlpm.a,,2)&lt;&gt;"Not Declared"),48),
_xlpm.rowStrings,_xlfn.BYROW(_xlpm.filtered,_xlfn.LAMBDA(_xlpm.r,_xlfn.TEXTJOIN(" - ",,_xlpm.r))),ROWS(_xlpm.filtered)&amp;" Remaining athletes: "&amp; _xlfn.TEXTJOIN(", ",,_xlpm.rowStrings)),"")</f>
        <v/>
      </c>
      <c r="C883" s="1022"/>
      <c r="D883" s="1022"/>
      <c r="E883" s="1022"/>
      <c r="F883" s="1022"/>
      <c r="G883" s="1022"/>
      <c r="H883" s="1022"/>
      <c r="I883" s="1022"/>
      <c r="J883" s="1022"/>
      <c r="K883" s="511"/>
    </row>
    <row r="884" spans="1:11" s="519" customFormat="1" ht="29.25" customHeight="1" thickBot="1">
      <c r="A884" s="522"/>
      <c r="B884" s="1023"/>
      <c r="C884" s="1023"/>
      <c r="D884" s="1023"/>
      <c r="E884" s="1023"/>
      <c r="F884" s="1023"/>
      <c r="G884" s="1023"/>
      <c r="H884" s="1023"/>
      <c r="I884" s="1023"/>
      <c r="J884" s="1023"/>
      <c r="K884" s="518"/>
    </row>
    <row r="885" spans="1:11" s="519" customFormat="1" ht="29.25" customHeight="1">
      <c r="B885" s="725"/>
      <c r="C885" s="725"/>
      <c r="D885" s="725"/>
      <c r="E885" s="725"/>
      <c r="F885" s="725"/>
      <c r="G885" s="725"/>
      <c r="H885" s="725"/>
      <c r="I885" s="725"/>
      <c r="J885" s="725"/>
      <c r="K885" s="502"/>
    </row>
    <row r="886" spans="1:11" s="519" customFormat="1" ht="29.25" customHeight="1">
      <c r="B886" s="725"/>
      <c r="C886" s="725"/>
      <c r="D886" s="725"/>
      <c r="E886" s="725"/>
      <c r="F886" s="725"/>
      <c r="G886" s="725"/>
      <c r="H886" s="725"/>
      <c r="I886" s="725"/>
      <c r="J886" s="725"/>
      <c r="K886" s="502"/>
    </row>
    <row r="887" spans="1:11" s="519" customFormat="1" ht="29.25" customHeight="1">
      <c r="B887" s="725"/>
      <c r="C887" s="725"/>
      <c r="D887" s="725"/>
      <c r="E887" s="725"/>
      <c r="F887" s="725"/>
      <c r="G887" s="725"/>
      <c r="H887" s="725"/>
      <c r="I887" s="725"/>
      <c r="J887" s="725"/>
      <c r="K887" s="502"/>
    </row>
    <row r="888" spans="1:11" ht="29.25" customHeight="1">
      <c r="A888" s="498"/>
      <c r="D888" s="498"/>
      <c r="E888" s="498"/>
      <c r="H888" s="71"/>
      <c r="I888" s="71"/>
      <c r="J888" s="70"/>
      <c r="K888" s="63"/>
    </row>
    <row r="889" spans="1:11" ht="51" customHeight="1">
      <c r="A889" s="1027" t="str">
        <f>'Lane Draw - Full (am)'!$A$815</f>
        <v>Oxfordshire Track and Field League 2026</v>
      </c>
      <c r="B889" s="1027"/>
      <c r="C889" s="1027"/>
      <c r="D889" s="1027"/>
      <c r="E889" s="1027"/>
      <c r="F889" s="1027"/>
      <c r="G889" s="1027"/>
      <c r="H889" s="1027"/>
      <c r="I889" s="1027"/>
      <c r="J889" s="1027"/>
      <c r="K889" s="1027"/>
    </row>
    <row r="890" spans="1:11" ht="34" customHeight="1">
      <c r="A890" s="1028" t="str">
        <f>'Lane Draw - Full (am)'!$A$2</f>
        <v>Date: 06 September 2026         Venue: Tilsley</v>
      </c>
      <c r="B890" s="1028"/>
      <c r="C890" s="1028"/>
      <c r="D890" s="1028"/>
      <c r="E890" s="1028"/>
      <c r="F890" s="1028"/>
      <c r="G890" s="1028"/>
      <c r="H890" s="1028"/>
      <c r="I890" s="1028"/>
      <c r="J890" s="1028"/>
      <c r="K890" s="1028"/>
    </row>
    <row r="891" spans="1:11" ht="34" customHeight="1" thickBot="1">
      <c r="A891" s="721"/>
      <c r="B891" s="721"/>
      <c r="C891" s="721"/>
      <c r="D891" s="721"/>
      <c r="E891" s="721"/>
      <c r="F891" s="721"/>
      <c r="G891" s="721"/>
      <c r="H891" s="721"/>
      <c r="I891" s="721"/>
      <c r="J891" s="721"/>
      <c r="K891" s="721"/>
    </row>
    <row r="892" spans="1:11" ht="40" customHeight="1" thickBot="1">
      <c r="A892" s="1029" t="str">
        <f>"  "&amp; TEXT(DataTables!$Q$44, "hh:mm") &amp; " - U18 Men - " &amp; DataTables!$B$44 &amp; "  " &amp; DataTables!$P$44 &amp; " athletes  Record: " &amp; TEXT(DataTables!$N$44, "m.ss.00")</f>
        <v xml:space="preserve">  16:25 - U18 Men - 800m  0 athletes  Record: 1.57.27</v>
      </c>
      <c r="B892" s="1030"/>
      <c r="C892" s="1030"/>
      <c r="D892" s="1030"/>
      <c r="E892" s="1030"/>
      <c r="F892" s="1030"/>
      <c r="G892" s="1030"/>
      <c r="H892" s="1030"/>
      <c r="I892" s="1030"/>
      <c r="J892" s="1030"/>
      <c r="K892" s="1031"/>
    </row>
    <row r="893" spans="1:11" s="519" customFormat="1" ht="29.25" customHeight="1">
      <c r="A893" s="500"/>
      <c r="B893" s="501"/>
      <c r="C893" s="501"/>
      <c r="D893" s="501"/>
      <c r="E893" s="501"/>
      <c r="F893" s="501"/>
      <c r="G893" s="501"/>
      <c r="H893" s="501"/>
      <c r="I893" s="501"/>
      <c r="J893" s="501"/>
      <c r="K893" s="511"/>
    </row>
    <row r="894" spans="1:11" s="519" customFormat="1" ht="29.25" customHeight="1">
      <c r="A894" s="520"/>
      <c r="B894" s="1024" t="s">
        <v>324</v>
      </c>
      <c r="C894" s="1025"/>
      <c r="D894" s="1025"/>
      <c r="E894" s="1026"/>
      <c r="F894" s="502"/>
      <c r="G894" s="1024" t="s">
        <v>325</v>
      </c>
      <c r="H894" s="1025"/>
      <c r="I894" s="1025"/>
      <c r="J894" s="1026"/>
      <c r="K894" s="521"/>
    </row>
    <row r="895" spans="1:11" s="519" customFormat="1" ht="29.25" customHeight="1">
      <c r="A895" s="520"/>
      <c r="B895" s="506">
        <v>1</v>
      </c>
      <c r="C895" s="503" t="e" cm="1">
        <f t="array" ref="C895">_xlfn.LET(_xlpm.a,_xlfn.ANCHORARRAY(DataCalcs!BH240),_xlfn._xlws.FILTER(_xlpm.a,NOT(ISNA(_xlfn.CHOOSECOLS(_xlpm.a,1)))))</f>
        <v>#REF!</v>
      </c>
      <c r="D895" s="504"/>
      <c r="E895" s="505"/>
      <c r="F895" s="502"/>
      <c r="G895" s="506">
        <v>1</v>
      </c>
      <c r="H895" s="503" t="str" cm="1">
        <f t="array" ref="H895:J902">_xlfn.LET(_xlpm.a,_xlfn.ANCHORARRAY(DataCalcs!BH248),_xlfn._xlws.FILTER(_xlpm.a,NOT(ISNA(_xlfn.CHOOSECOLS(_xlpm.a,1)))))</f>
        <v>H</v>
      </c>
      <c r="I895" s="504" t="str">
        <v>Not Declared</v>
      </c>
      <c r="J895" s="505" t="str">
        <v>White Horse Harriers</v>
      </c>
      <c r="K895" s="507"/>
    </row>
    <row r="896" spans="1:11" s="519" customFormat="1" ht="29.25" customHeight="1">
      <c r="A896" s="520"/>
      <c r="B896" s="506">
        <v>2</v>
      </c>
      <c r="C896" s="503"/>
      <c r="D896" s="504"/>
      <c r="E896" s="505"/>
      <c r="F896" s="502"/>
      <c r="G896" s="506">
        <v>2</v>
      </c>
      <c r="H896" s="503" t="str">
        <v>O</v>
      </c>
      <c r="I896" s="504" t="str">
        <v>Not Declared</v>
      </c>
      <c r="J896" s="505" t="str">
        <v>Oxford City AC</v>
      </c>
      <c r="K896" s="507"/>
    </row>
    <row r="897" spans="1:11" s="519" customFormat="1" ht="29.25" customHeight="1">
      <c r="A897" s="520"/>
      <c r="B897" s="506">
        <v>3</v>
      </c>
      <c r="C897" s="503"/>
      <c r="D897" s="504"/>
      <c r="E897" s="505"/>
      <c r="F897" s="502"/>
      <c r="G897" s="506">
        <v>3</v>
      </c>
      <c r="H897" s="503" t="str">
        <v>X</v>
      </c>
      <c r="I897" s="504" t="str">
        <v>Not Declared</v>
      </c>
      <c r="J897" s="505" t="str">
        <v>Team Kennet</v>
      </c>
      <c r="K897" s="507"/>
    </row>
    <row r="898" spans="1:11" s="519" customFormat="1" ht="29.25" customHeight="1">
      <c r="A898" s="520"/>
      <c r="B898" s="506">
        <v>4</v>
      </c>
      <c r="C898" s="503"/>
      <c r="D898" s="504"/>
      <c r="E898" s="505"/>
      <c r="F898" s="502"/>
      <c r="G898" s="506">
        <v>4</v>
      </c>
      <c r="H898" s="503" t="str">
        <v>W</v>
      </c>
      <c r="I898" s="504" t="str">
        <v>Not Declared</v>
      </c>
      <c r="J898" s="505" t="str">
        <v>Witney Road Runners</v>
      </c>
      <c r="K898" s="507"/>
    </row>
    <row r="899" spans="1:11" s="519" customFormat="1" ht="29.25" customHeight="1">
      <c r="A899" s="520"/>
      <c r="B899" s="506">
        <v>5</v>
      </c>
      <c r="C899" s="503"/>
      <c r="D899" s="504"/>
      <c r="E899" s="505"/>
      <c r="F899" s="502"/>
      <c r="G899" s="506">
        <v>5</v>
      </c>
      <c r="H899" s="503" t="str">
        <v>N</v>
      </c>
      <c r="I899" s="504" t="str">
        <v>Not Declared</v>
      </c>
      <c r="J899" s="505" t="str">
        <v>Banbury Harriers AC</v>
      </c>
      <c r="K899" s="507"/>
    </row>
    <row r="900" spans="1:11" s="519" customFormat="1" ht="29.25" customHeight="1">
      <c r="A900" s="520"/>
      <c r="B900" s="506">
        <v>6</v>
      </c>
      <c r="C900" s="503"/>
      <c r="D900" s="504"/>
      <c r="E900" s="505"/>
      <c r="F900" s="502"/>
      <c r="G900" s="506">
        <v>6</v>
      </c>
      <c r="H900" s="503" t="str">
        <v>B</v>
      </c>
      <c r="I900" s="504" t="str">
        <v>Not Declared</v>
      </c>
      <c r="J900" s="505" t="str">
        <v>Bicester AC</v>
      </c>
      <c r="K900" s="507"/>
    </row>
    <row r="901" spans="1:11" s="519" customFormat="1" ht="29.25" customHeight="1">
      <c r="A901" s="520"/>
      <c r="B901" s="506">
        <v>7</v>
      </c>
      <c r="C901" s="503"/>
      <c r="D901" s="504"/>
      <c r="E901" s="505"/>
      <c r="F901" s="502"/>
      <c r="G901" s="506">
        <v>7</v>
      </c>
      <c r="H901" s="503" t="str">
        <v>R</v>
      </c>
      <c r="I901" s="504" t="str">
        <v>Not Declared</v>
      </c>
      <c r="J901" s="505" t="str">
        <v>Radley AC</v>
      </c>
      <c r="K901" s="507"/>
    </row>
    <row r="902" spans="1:11" s="519" customFormat="1" ht="29.25" customHeight="1">
      <c r="A902" s="520"/>
      <c r="B902" s="510">
        <v>8</v>
      </c>
      <c r="C902" s="196"/>
      <c r="D902" s="508"/>
      <c r="E902" s="509"/>
      <c r="F902" s="502"/>
      <c r="G902" s="510">
        <v>8</v>
      </c>
      <c r="H902" s="196" t="str">
        <v>A</v>
      </c>
      <c r="I902" s="508" t="str">
        <v>Not Declared</v>
      </c>
      <c r="J902" s="509" t="str">
        <v>Abingdon AC</v>
      </c>
      <c r="K902" s="507"/>
    </row>
    <row r="903" spans="1:11" s="519" customFormat="1" ht="29.25" customHeight="1">
      <c r="A903" s="520"/>
      <c r="B903" s="503"/>
      <c r="C903" s="503"/>
      <c r="D903" s="503"/>
      <c r="E903" s="503"/>
      <c r="F903" s="502"/>
      <c r="G903" s="502"/>
      <c r="H903" s="502"/>
      <c r="I903" s="502"/>
      <c r="J903" s="502"/>
      <c r="K903" s="511"/>
    </row>
    <row r="904" spans="1:11" s="519" customFormat="1" ht="29.25" customHeight="1">
      <c r="A904" s="520"/>
      <c r="B904" s="1024" t="s">
        <v>376</v>
      </c>
      <c r="C904" s="1025"/>
      <c r="D904" s="1025"/>
      <c r="E904" s="1026"/>
      <c r="F904" s="502"/>
      <c r="G904" s="1024" t="s">
        <v>377</v>
      </c>
      <c r="H904" s="1025"/>
      <c r="I904" s="1025"/>
      <c r="J904" s="1026"/>
      <c r="K904" s="521"/>
    </row>
    <row r="905" spans="1:11" s="519" customFormat="1" ht="29.25" customHeight="1">
      <c r="A905" s="520"/>
      <c r="B905" s="506">
        <v>1</v>
      </c>
      <c r="C905" s="502" t="str" cm="1">
        <f t="array" ref="C905:E905">_xlfn.LET(_xlpm.error, _xlfn.HSTACK("","No athletes",""),_xlpm.result, IFERROR(_xlfn.TAKE(_xlfn.DROP(_xlfn.LET(_xlpm.a,_xlfn.CHOOSECOLS(DataCalcs!BG256:BJ293,1,3,4),_xlfn._xlws.FILTER(_xlpm.a,_xlfn.CHOOSECOLS(_xlpm.a,2)&lt;&gt;"Not Declared","")),0),8),_xlpm.error), IF(_xlpm.result=_xlfn.HSTACK("","",""), _xlpm.error, _xlpm.result))</f>
        <v/>
      </c>
      <c r="D905" s="512" t="str">
        <v>No athletes</v>
      </c>
      <c r="E905" s="513" t="str">
        <v/>
      </c>
      <c r="F905" s="502"/>
      <c r="G905" s="506">
        <v>1</v>
      </c>
      <c r="H905" s="502" t="str" cm="1">
        <f t="array" ref="H905:J905">_xlfn.LET(_xlpm.error, _xlfn.HSTACK("","No athletes",""),_xlpm.result, IFERROR(_xlfn.TAKE(_xlfn.DROP(_xlfn.LET(_xlpm.a,_xlfn.CHOOSECOLS(DataCalcs!BG256:BJ293,1,3,4),_xlfn._xlws.FILTER(_xlpm.a,_xlfn.CHOOSECOLS(_xlpm.a,2)&lt;&gt;"Not Declared","")),8),8),_xlpm.error), IF(_xlpm.result=_xlfn.HSTACK("","",""), _xlpm.error, _xlpm.result))</f>
        <v/>
      </c>
      <c r="I905" s="512" t="str">
        <v>No athletes</v>
      </c>
      <c r="J905" s="513" t="str">
        <v/>
      </c>
      <c r="K905" s="514"/>
    </row>
    <row r="906" spans="1:11" s="519" customFormat="1" ht="29.25" customHeight="1">
      <c r="A906" s="520"/>
      <c r="B906" s="506">
        <v>2</v>
      </c>
      <c r="C906" s="502"/>
      <c r="D906" s="512"/>
      <c r="E906" s="513"/>
      <c r="F906" s="502"/>
      <c r="G906" s="506">
        <v>2</v>
      </c>
      <c r="H906" s="503"/>
      <c r="I906" s="504"/>
      <c r="J906" s="513"/>
      <c r="K906" s="514"/>
    </row>
    <row r="907" spans="1:11" s="519" customFormat="1" ht="29.25" customHeight="1">
      <c r="A907" s="520"/>
      <c r="B907" s="506">
        <v>3</v>
      </c>
      <c r="C907" s="502"/>
      <c r="D907" s="512"/>
      <c r="E907" s="513"/>
      <c r="F907" s="502"/>
      <c r="G907" s="506">
        <v>3</v>
      </c>
      <c r="H907" s="503"/>
      <c r="I907" s="504"/>
      <c r="J907" s="513"/>
      <c r="K907" s="514"/>
    </row>
    <row r="908" spans="1:11" s="519" customFormat="1" ht="29.25" customHeight="1">
      <c r="A908" s="520"/>
      <c r="B908" s="506">
        <v>4</v>
      </c>
      <c r="C908" s="502"/>
      <c r="D908" s="512"/>
      <c r="E908" s="513"/>
      <c r="F908" s="502"/>
      <c r="G908" s="506">
        <v>4</v>
      </c>
      <c r="H908" s="503"/>
      <c r="I908" s="504"/>
      <c r="J908" s="513"/>
      <c r="K908" s="514"/>
    </row>
    <row r="909" spans="1:11" s="519" customFormat="1" ht="29.25" customHeight="1">
      <c r="A909" s="520"/>
      <c r="B909" s="506">
        <v>5</v>
      </c>
      <c r="C909" s="502"/>
      <c r="D909" s="512"/>
      <c r="E909" s="513"/>
      <c r="F909" s="502"/>
      <c r="G909" s="506">
        <v>5</v>
      </c>
      <c r="H909" s="503"/>
      <c r="I909" s="504"/>
      <c r="J909" s="513"/>
      <c r="K909" s="514"/>
    </row>
    <row r="910" spans="1:11" s="519" customFormat="1" ht="29.25" customHeight="1">
      <c r="A910" s="520"/>
      <c r="B910" s="506">
        <v>6</v>
      </c>
      <c r="C910" s="502"/>
      <c r="D910" s="512"/>
      <c r="E910" s="513"/>
      <c r="F910" s="502"/>
      <c r="G910" s="506">
        <v>6</v>
      </c>
      <c r="H910" s="503"/>
      <c r="I910" s="504"/>
      <c r="J910" s="513"/>
      <c r="K910" s="514"/>
    </row>
    <row r="911" spans="1:11" s="519" customFormat="1" ht="29.25" customHeight="1">
      <c r="A911" s="520"/>
      <c r="B911" s="506">
        <v>7</v>
      </c>
      <c r="C911" s="502"/>
      <c r="D911" s="512"/>
      <c r="E911" s="513"/>
      <c r="F911" s="502"/>
      <c r="G911" s="506">
        <v>7</v>
      </c>
      <c r="H911" s="503"/>
      <c r="I911" s="504"/>
      <c r="J911" s="513"/>
      <c r="K911" s="514"/>
    </row>
    <row r="912" spans="1:11" s="519" customFormat="1" ht="29.25" customHeight="1">
      <c r="A912" s="520"/>
      <c r="B912" s="510">
        <v>8</v>
      </c>
      <c r="C912" s="515"/>
      <c r="D912" s="516"/>
      <c r="E912" s="517"/>
      <c r="F912" s="502"/>
      <c r="G912" s="510">
        <v>8</v>
      </c>
      <c r="H912" s="196"/>
      <c r="I912" s="508"/>
      <c r="J912" s="517"/>
      <c r="K912" s="514"/>
    </row>
    <row r="913" spans="1:11" s="519" customFormat="1" ht="29.25" customHeight="1">
      <c r="A913" s="520"/>
      <c r="B913" s="503"/>
      <c r="C913" s="503"/>
      <c r="D913" s="503"/>
      <c r="E913" s="503"/>
      <c r="F913" s="502"/>
      <c r="G913" s="502"/>
      <c r="H913" s="502"/>
      <c r="I913" s="502"/>
      <c r="J913" s="502"/>
      <c r="K913" s="511"/>
    </row>
    <row r="914" spans="1:11" s="519" customFormat="1" ht="29.25" customHeight="1">
      <c r="A914" s="520"/>
      <c r="B914" s="1024" t="s">
        <v>378</v>
      </c>
      <c r="C914" s="1025"/>
      <c r="D914" s="1025"/>
      <c r="E914" s="1026"/>
      <c r="F914" s="502"/>
      <c r="G914" s="1032" t="s">
        <v>379</v>
      </c>
      <c r="H914" s="1033"/>
      <c r="I914" s="1033"/>
      <c r="J914" s="1034"/>
      <c r="K914" s="521"/>
    </row>
    <row r="915" spans="1:11" s="519" customFormat="1" ht="29.25" customHeight="1">
      <c r="A915" s="520"/>
      <c r="B915" s="506">
        <v>1</v>
      </c>
      <c r="C915" s="502" t="str" cm="1">
        <f t="array" ref="C915:E915">_xlfn.LET(_xlpm.error, _xlfn.HSTACK("","No athletes",""),_xlpm.result, IFERROR(_xlfn.TAKE(_xlfn.DROP(_xlfn.LET(_xlpm.a,_xlfn.CHOOSECOLS(DataCalcs!BG256:BJ293,1,3,4),_xlfn._xlws.FILTER(_xlpm.a,_xlfn.CHOOSECOLS(_xlpm.a,2)&lt;&gt;"Not Declared","")),16),8),_xlpm.error), IF(_xlpm.result=_xlfn.HSTACK("","",""), _xlpm.error, _xlpm.result))</f>
        <v/>
      </c>
      <c r="D915" s="512" t="str">
        <v>No athletes</v>
      </c>
      <c r="E915" s="513" t="str">
        <v/>
      </c>
      <c r="F915" s="502"/>
      <c r="G915" s="506">
        <v>1</v>
      </c>
      <c r="H915" s="502" t="str" cm="1">
        <f t="array" ref="H915:J915">_xlfn.LET(_xlpm.error, _xlfn.HSTACK("","No athletes",""),_xlpm.result, IFERROR(_xlfn.TAKE(_xlfn.DROP(_xlfn.LET(_xlpm.a,_xlfn.CHOOSECOLS(DataCalcs!BG256:BJ293,1,3,4),_xlfn._xlws.FILTER(_xlpm.a,_xlfn.CHOOSECOLS(_xlpm.a,2)&lt;&gt;"Not Declared","")),24),8),_xlpm.error), IF(_xlpm.result=_xlfn.HSTACK("","",""), _xlpm.error, _xlpm.result))</f>
        <v/>
      </c>
      <c r="I915" s="512" t="str">
        <v>No athletes</v>
      </c>
      <c r="J915" s="513" t="str">
        <v/>
      </c>
      <c r="K915" s="514"/>
    </row>
    <row r="916" spans="1:11" s="519" customFormat="1" ht="29.25" customHeight="1">
      <c r="A916" s="520"/>
      <c r="B916" s="506">
        <v>2</v>
      </c>
      <c r="C916" s="502"/>
      <c r="D916" s="512"/>
      <c r="E916" s="513"/>
      <c r="F916" s="502"/>
      <c r="G916" s="506">
        <v>2</v>
      </c>
      <c r="H916" s="503"/>
      <c r="I916" s="504"/>
      <c r="J916" s="513"/>
      <c r="K916" s="514"/>
    </row>
    <row r="917" spans="1:11" s="519" customFormat="1" ht="29.25" customHeight="1">
      <c r="A917" s="520"/>
      <c r="B917" s="506">
        <v>3</v>
      </c>
      <c r="C917" s="502"/>
      <c r="D917" s="512"/>
      <c r="E917" s="513"/>
      <c r="F917" s="502"/>
      <c r="G917" s="506">
        <v>3</v>
      </c>
      <c r="H917" s="503"/>
      <c r="I917" s="504"/>
      <c r="J917" s="513"/>
      <c r="K917" s="514"/>
    </row>
    <row r="918" spans="1:11" s="519" customFormat="1" ht="29.25" customHeight="1">
      <c r="A918" s="520"/>
      <c r="B918" s="506">
        <v>4</v>
      </c>
      <c r="C918" s="502"/>
      <c r="D918" s="512"/>
      <c r="E918" s="513"/>
      <c r="F918" s="502"/>
      <c r="G918" s="506">
        <v>4</v>
      </c>
      <c r="H918" s="503"/>
      <c r="I918" s="504"/>
      <c r="J918" s="513"/>
      <c r="K918" s="514"/>
    </row>
    <row r="919" spans="1:11" s="519" customFormat="1" ht="29.25" customHeight="1">
      <c r="A919" s="520"/>
      <c r="B919" s="506">
        <v>5</v>
      </c>
      <c r="C919" s="502"/>
      <c r="D919" s="512"/>
      <c r="E919" s="513"/>
      <c r="F919" s="502"/>
      <c r="G919" s="506">
        <v>5</v>
      </c>
      <c r="H919" s="503"/>
      <c r="I919" s="504"/>
      <c r="J919" s="513"/>
      <c r="K919" s="514"/>
    </row>
    <row r="920" spans="1:11" s="519" customFormat="1" ht="29.25" customHeight="1">
      <c r="A920" s="520"/>
      <c r="B920" s="506">
        <v>6</v>
      </c>
      <c r="C920" s="502"/>
      <c r="D920" s="512"/>
      <c r="E920" s="513"/>
      <c r="F920" s="502"/>
      <c r="G920" s="506">
        <v>6</v>
      </c>
      <c r="H920" s="503"/>
      <c r="I920" s="504"/>
      <c r="J920" s="513"/>
      <c r="K920" s="514"/>
    </row>
    <row r="921" spans="1:11" s="519" customFormat="1" ht="29.25" customHeight="1">
      <c r="A921" s="520"/>
      <c r="B921" s="506">
        <v>7</v>
      </c>
      <c r="C921" s="502"/>
      <c r="D921" s="512"/>
      <c r="E921" s="513"/>
      <c r="F921" s="502"/>
      <c r="G921" s="506">
        <v>7</v>
      </c>
      <c r="H921" s="503"/>
      <c r="I921" s="504"/>
      <c r="J921" s="513"/>
      <c r="K921" s="514"/>
    </row>
    <row r="922" spans="1:11" s="519" customFormat="1" ht="29.25" customHeight="1">
      <c r="A922" s="520"/>
      <c r="B922" s="510">
        <v>8</v>
      </c>
      <c r="C922" s="515"/>
      <c r="D922" s="516"/>
      <c r="E922" s="517"/>
      <c r="F922" s="502"/>
      <c r="G922" s="510">
        <v>8</v>
      </c>
      <c r="H922" s="196"/>
      <c r="I922" s="508"/>
      <c r="J922" s="517"/>
      <c r="K922" s="514"/>
    </row>
    <row r="923" spans="1:11" s="519" customFormat="1" ht="29.25" customHeight="1">
      <c r="A923" s="520"/>
      <c r="B923" s="1022" t="str" cm="1">
        <f t="array" ref="B923">IFERROR(_xlfn.LET(_xlpm.a,_xlfn.CHOOSECOLS(DataCalcs!BG256:BJ293,1,3,4), _xlpm.filtered,_xlfn.DROP(_xlfn._xlws.FILTER(_xlpm.a,INDEX(_xlpm.a,,2)&lt;&gt;"Not Declared"),32),
_xlpm.rowStrings,_xlfn.BYROW(_xlpm.filtered,_xlfn.LAMBDA(_xlpm.r,_xlfn.TEXTJOIN(" - ",,_xlpm.r))),ROWS(_xlpm.filtered)&amp;" Remaining athletes: "&amp; _xlfn.TEXTJOIN(", ",,_xlpm.rowStrings)),"")</f>
        <v/>
      </c>
      <c r="C923" s="1022"/>
      <c r="D923" s="1022"/>
      <c r="E923" s="1022"/>
      <c r="F923" s="1022"/>
      <c r="G923" s="1022"/>
      <c r="H923" s="1022"/>
      <c r="I923" s="1022"/>
      <c r="J923" s="1022"/>
      <c r="K923" s="511"/>
    </row>
    <row r="924" spans="1:11" s="519" customFormat="1" ht="29.25" customHeight="1" thickBot="1">
      <c r="A924" s="522"/>
      <c r="B924" s="1023"/>
      <c r="C924" s="1023"/>
      <c r="D924" s="1023"/>
      <c r="E924" s="1023"/>
      <c r="F924" s="1023"/>
      <c r="G924" s="1023"/>
      <c r="H924" s="1023"/>
      <c r="I924" s="1023"/>
      <c r="J924" s="1023"/>
      <c r="K924" s="518"/>
    </row>
    <row r="925" spans="1:11" ht="29.25" customHeight="1" thickBot="1">
      <c r="A925" s="498"/>
      <c r="D925" s="498"/>
      <c r="E925" s="498"/>
      <c r="H925" s="71"/>
      <c r="I925" s="71"/>
      <c r="J925" s="70"/>
      <c r="K925" s="63"/>
    </row>
    <row r="926" spans="1:11" ht="40" customHeight="1" thickBot="1">
      <c r="A926" s="1029" t="str">
        <f>"  "&amp; TEXT(DataTables!$Q$59, "hh:mm") &amp; " - U20 Men - " &amp; DataTables!$B$59 &amp; "  " &amp; DataTables!$P$59 &amp; " athletes  Record: " &amp; TEXT(DataTables!$N$59, "0.00")</f>
        <v xml:space="preserve">  16:25 - U20 Men - 800m  0 athletes  Record: n/a</v>
      </c>
      <c r="B926" s="1030"/>
      <c r="C926" s="1030"/>
      <c r="D926" s="1030"/>
      <c r="E926" s="1030"/>
      <c r="F926" s="1030"/>
      <c r="G926" s="1030"/>
      <c r="H926" s="1030"/>
      <c r="I926" s="1030"/>
      <c r="J926" s="1030"/>
      <c r="K926" s="1031"/>
    </row>
    <row r="927" spans="1:11" s="519" customFormat="1" ht="29.25" customHeight="1">
      <c r="A927" s="500"/>
      <c r="B927" s="501"/>
      <c r="C927" s="501"/>
      <c r="D927" s="501"/>
      <c r="E927" s="501"/>
      <c r="F927" s="501"/>
      <c r="G927" s="501"/>
      <c r="H927" s="501"/>
      <c r="I927" s="501"/>
      <c r="J927" s="501"/>
      <c r="K927" s="511"/>
    </row>
    <row r="928" spans="1:11" s="519" customFormat="1" ht="29.25" customHeight="1">
      <c r="A928" s="520"/>
      <c r="B928" s="1024" t="s">
        <v>376</v>
      </c>
      <c r="C928" s="1025"/>
      <c r="D928" s="1025"/>
      <c r="E928" s="1026"/>
      <c r="F928" s="502"/>
      <c r="G928" s="1024" t="s">
        <v>377</v>
      </c>
      <c r="H928" s="1025"/>
      <c r="I928" s="1025"/>
      <c r="J928" s="1026"/>
      <c r="K928" s="521"/>
    </row>
    <row r="929" spans="1:11" s="519" customFormat="1" ht="29.25" customHeight="1">
      <c r="A929" s="520"/>
      <c r="B929" s="506">
        <v>1</v>
      </c>
      <c r="C929" s="502" cm="1">
        <f t="array" ref="C929:E935">_xlfn.LET(_xlpm.error, _xlfn.HSTACK("","No athletes",""),_xlpm.result, IFERROR(_xlfn.TAKE(_xlfn.DROP(_xlfn.LET(_xlpm.a,_xlfn.CHOOSECOLS(DataCalcs!BG338:BJ391,1,3,4),_xlfn._xlws.FILTER(_xlpm.a,_xlfn.CHOOSECOLS(_xlpm.a,2)&lt;&gt;"Not Declared","")),0),8),_xlpm.error), IF(_xlpm.result=_xlfn.HSTACK("","",""), _xlpm.error, _xlpm.result))</f>
        <v>0</v>
      </c>
      <c r="D929" s="504">
        <v>0</v>
      </c>
      <c r="E929" s="505">
        <v>0</v>
      </c>
      <c r="F929" s="502"/>
      <c r="G929" s="506">
        <v>1</v>
      </c>
      <c r="H929" s="502" t="str" cm="1">
        <f t="array" ref="H929:J929">_xlfn.LET(_xlpm.error, _xlfn.HSTACK("","No athletes",""),_xlpm.result, IFERROR(_xlfn.TAKE(_xlfn.DROP(_xlfn.LET(_xlpm.a,_xlfn.CHOOSECOLS(DataCalcs!BG338:BJ391,1,3,4),_xlfn._xlws.FILTER(_xlpm.a,_xlfn.CHOOSECOLS(_xlpm.a,2)&lt;&gt;"Not Declared","")),8),8),_xlpm.error), IF(_xlpm.result=_xlfn.HSTACK("","",""), _xlpm.error, _xlpm.result))</f>
        <v/>
      </c>
      <c r="I929" s="504" t="str">
        <v>No athletes</v>
      </c>
      <c r="J929" s="505" t="str">
        <v/>
      </c>
      <c r="K929" s="507"/>
    </row>
    <row r="930" spans="1:11" s="519" customFormat="1" ht="29.25" customHeight="1">
      <c r="A930" s="520"/>
      <c r="B930" s="506">
        <v>2</v>
      </c>
      <c r="C930" s="503">
        <v>0</v>
      </c>
      <c r="D930" s="504" t="str">
        <v>A</v>
      </c>
      <c r="E930" s="505">
        <v>0</v>
      </c>
      <c r="F930" s="502"/>
      <c r="G930" s="506">
        <v>2</v>
      </c>
      <c r="H930" s="503"/>
      <c r="I930" s="504"/>
      <c r="J930" s="505"/>
      <c r="K930" s="507"/>
    </row>
    <row r="931" spans="1:11" s="519" customFormat="1" ht="29.25" customHeight="1">
      <c r="A931" s="520"/>
      <c r="B931" s="506">
        <v>3</v>
      </c>
      <c r="C931" s="503">
        <v>0</v>
      </c>
      <c r="D931" s="504" t="str">
        <v>B</v>
      </c>
      <c r="E931" s="505">
        <v>0</v>
      </c>
      <c r="F931" s="502"/>
      <c r="G931" s="506">
        <v>3</v>
      </c>
      <c r="H931" s="503"/>
      <c r="I931" s="504"/>
      <c r="J931" s="505"/>
      <c r="K931" s="507"/>
    </row>
    <row r="932" spans="1:11" s="519" customFormat="1" ht="29.25" customHeight="1">
      <c r="A932" s="520"/>
      <c r="B932" s="506">
        <v>4</v>
      </c>
      <c r="C932" s="503">
        <v>0</v>
      </c>
      <c r="D932" s="504" t="str">
        <v>NS*</v>
      </c>
      <c r="E932" s="505">
        <v>0</v>
      </c>
      <c r="F932" s="502"/>
      <c r="G932" s="506">
        <v>4</v>
      </c>
      <c r="H932" s="503"/>
      <c r="I932" s="504"/>
      <c r="J932" s="505"/>
      <c r="K932" s="507"/>
    </row>
    <row r="933" spans="1:11" s="519" customFormat="1" ht="29.25" customHeight="1">
      <c r="A933" s="520"/>
      <c r="B933" s="506">
        <v>5</v>
      </c>
      <c r="C933" s="503">
        <v>0</v>
      </c>
      <c r="D933" s="504" t="str">
        <v>Combined</v>
      </c>
      <c r="E933" s="505" t="str">
        <v>0/0/0</v>
      </c>
      <c r="F933" s="502"/>
      <c r="G933" s="506">
        <v>5</v>
      </c>
      <c r="H933" s="503"/>
      <c r="I933" s="504"/>
      <c r="J933" s="505"/>
      <c r="K933" s="507"/>
    </row>
    <row r="934" spans="1:11" s="519" customFormat="1" ht="29.25" customHeight="1">
      <c r="A934" s="520"/>
      <c r="B934" s="506">
        <v>6</v>
      </c>
      <c r="C934" s="503">
        <v>0</v>
      </c>
      <c r="D934" s="504">
        <v>0</v>
      </c>
      <c r="E934" s="505">
        <v>0</v>
      </c>
      <c r="F934" s="502"/>
      <c r="G934" s="506">
        <v>6</v>
      </c>
      <c r="H934" s="503"/>
      <c r="I934" s="504"/>
      <c r="J934" s="505"/>
      <c r="K934" s="507"/>
    </row>
    <row r="935" spans="1:11" s="519" customFormat="1" ht="29.25" customHeight="1">
      <c r="A935" s="520"/>
      <c r="B935" s="506">
        <v>7</v>
      </c>
      <c r="C935" s="503">
        <v>0</v>
      </c>
      <c r="D935" s="504">
        <v>0</v>
      </c>
      <c r="E935" s="505">
        <v>0</v>
      </c>
      <c r="F935" s="502"/>
      <c r="G935" s="506">
        <v>7</v>
      </c>
      <c r="H935" s="503"/>
      <c r="I935" s="504"/>
      <c r="J935" s="505"/>
      <c r="K935" s="507"/>
    </row>
    <row r="936" spans="1:11" s="519" customFormat="1" ht="29.25" customHeight="1">
      <c r="A936" s="520"/>
      <c r="B936" s="510">
        <v>8</v>
      </c>
      <c r="C936" s="196"/>
      <c r="D936" s="508"/>
      <c r="E936" s="509"/>
      <c r="F936" s="502"/>
      <c r="G936" s="510">
        <v>8</v>
      </c>
      <c r="H936" s="196"/>
      <c r="I936" s="508"/>
      <c r="J936" s="509"/>
      <c r="K936" s="507"/>
    </row>
    <row r="937" spans="1:11" s="519" customFormat="1" ht="29.25" customHeight="1">
      <c r="A937" s="520"/>
      <c r="B937" s="503"/>
      <c r="C937" s="503"/>
      <c r="D937" s="503"/>
      <c r="E937" s="503"/>
      <c r="F937" s="502"/>
      <c r="G937" s="502"/>
      <c r="H937" s="502"/>
      <c r="I937" s="502"/>
      <c r="J937" s="502"/>
      <c r="K937" s="511"/>
    </row>
    <row r="938" spans="1:11" s="519" customFormat="1" ht="29.25" customHeight="1">
      <c r="A938" s="520"/>
      <c r="B938" s="1024" t="s">
        <v>378</v>
      </c>
      <c r="C938" s="1025"/>
      <c r="D938" s="1025"/>
      <c r="E938" s="1026"/>
      <c r="F938" s="502"/>
      <c r="G938" s="1032" t="s">
        <v>379</v>
      </c>
      <c r="H938" s="1033"/>
      <c r="I938" s="1033"/>
      <c r="J938" s="1034"/>
      <c r="K938" s="521"/>
    </row>
    <row r="939" spans="1:11" s="519" customFormat="1" ht="29.25" customHeight="1">
      <c r="A939" s="520"/>
      <c r="B939" s="506">
        <v>1</v>
      </c>
      <c r="C939" s="502" t="str" cm="1">
        <f t="array" ref="C939:E939">_xlfn.LET(_xlpm.error, _xlfn.HSTACK("","No athletes",""),_xlpm.result, IFERROR(_xlfn.TAKE(_xlfn.DROP(_xlfn.LET(_xlpm.a,_xlfn.CHOOSECOLS(DataCalcs!BG338:BJ391,1,3,4),_xlfn._xlws.FILTER(_xlpm.a,_xlfn.CHOOSECOLS(_xlpm.a,2)&lt;&gt;"Not Declared","")),16),8),_xlpm.error), IF(_xlpm.result=_xlfn.HSTACK("","",""), _xlpm.error, _xlpm.result))</f>
        <v/>
      </c>
      <c r="D939" s="512" t="str">
        <v>No athletes</v>
      </c>
      <c r="E939" s="513" t="str">
        <v/>
      </c>
      <c r="F939" s="502"/>
      <c r="G939" s="506">
        <v>1</v>
      </c>
      <c r="H939" s="502" t="str" cm="1">
        <f t="array" ref="H939:J939">_xlfn.LET(_xlpm.error, _xlfn.HSTACK("","No athletes",""),_xlpm.result, IFERROR(_xlfn.TAKE(_xlfn.DROP(_xlfn.LET(_xlpm.a,_xlfn.CHOOSECOLS(DataCalcs!BG338:BJ391,1,3,4),_xlfn._xlws.FILTER(_xlpm.a,_xlfn.CHOOSECOLS(_xlpm.a,2)&lt;&gt;"Not Declared","")),24),8),_xlpm.error), IF(_xlpm.result=_xlfn.HSTACK("","",""), _xlpm.error, _xlpm.result))</f>
        <v/>
      </c>
      <c r="I939" s="512" t="str">
        <v>No athletes</v>
      </c>
      <c r="J939" s="513" t="str">
        <v/>
      </c>
      <c r="K939" s="514"/>
    </row>
    <row r="940" spans="1:11" s="519" customFormat="1" ht="29.25" customHeight="1">
      <c r="A940" s="520"/>
      <c r="B940" s="506">
        <v>2</v>
      </c>
      <c r="C940" s="502"/>
      <c r="D940" s="512"/>
      <c r="E940" s="513"/>
      <c r="F940" s="502"/>
      <c r="G940" s="506">
        <v>2</v>
      </c>
      <c r="H940" s="503"/>
      <c r="I940" s="504"/>
      <c r="J940" s="513"/>
      <c r="K940" s="514"/>
    </row>
    <row r="941" spans="1:11" s="519" customFormat="1" ht="29.25" customHeight="1">
      <c r="A941" s="520"/>
      <c r="B941" s="506">
        <v>3</v>
      </c>
      <c r="C941" s="502"/>
      <c r="D941" s="512"/>
      <c r="E941" s="513"/>
      <c r="F941" s="502"/>
      <c r="G941" s="506">
        <v>3</v>
      </c>
      <c r="H941" s="503"/>
      <c r="I941" s="504"/>
      <c r="J941" s="513"/>
      <c r="K941" s="514"/>
    </row>
    <row r="942" spans="1:11" s="519" customFormat="1" ht="29.25" customHeight="1">
      <c r="A942" s="520"/>
      <c r="B942" s="506">
        <v>4</v>
      </c>
      <c r="C942" s="502"/>
      <c r="D942" s="512"/>
      <c r="E942" s="513"/>
      <c r="F942" s="502"/>
      <c r="G942" s="506">
        <v>4</v>
      </c>
      <c r="H942" s="503"/>
      <c r="I942" s="504"/>
      <c r="J942" s="513"/>
      <c r="K942" s="514"/>
    </row>
    <row r="943" spans="1:11" s="519" customFormat="1" ht="29.25" customHeight="1">
      <c r="A943" s="520"/>
      <c r="B943" s="506">
        <v>5</v>
      </c>
      <c r="C943" s="502"/>
      <c r="D943" s="512"/>
      <c r="E943" s="513"/>
      <c r="F943" s="502"/>
      <c r="G943" s="506">
        <v>5</v>
      </c>
      <c r="H943" s="503"/>
      <c r="I943" s="504"/>
      <c r="J943" s="513"/>
      <c r="K943" s="514"/>
    </row>
    <row r="944" spans="1:11" s="519" customFormat="1" ht="29.25" customHeight="1">
      <c r="A944" s="520"/>
      <c r="B944" s="506">
        <v>6</v>
      </c>
      <c r="C944" s="502"/>
      <c r="D944" s="512"/>
      <c r="E944" s="513"/>
      <c r="F944" s="502"/>
      <c r="G944" s="506">
        <v>6</v>
      </c>
      <c r="H944" s="503"/>
      <c r="I944" s="504"/>
      <c r="J944" s="513"/>
      <c r="K944" s="514"/>
    </row>
    <row r="945" spans="1:11" s="519" customFormat="1" ht="29.25" customHeight="1">
      <c r="A945" s="520"/>
      <c r="B945" s="506">
        <v>7</v>
      </c>
      <c r="C945" s="502"/>
      <c r="D945" s="512"/>
      <c r="E945" s="513"/>
      <c r="F945" s="502"/>
      <c r="G945" s="506">
        <v>7</v>
      </c>
      <c r="H945" s="503"/>
      <c r="I945" s="504"/>
      <c r="J945" s="513"/>
      <c r="K945" s="514"/>
    </row>
    <row r="946" spans="1:11" s="519" customFormat="1" ht="29.25" customHeight="1">
      <c r="A946" s="520"/>
      <c r="B946" s="510">
        <v>8</v>
      </c>
      <c r="C946" s="515"/>
      <c r="D946" s="516"/>
      <c r="E946" s="517"/>
      <c r="F946" s="502"/>
      <c r="G946" s="510">
        <v>8</v>
      </c>
      <c r="H946" s="196"/>
      <c r="I946" s="508"/>
      <c r="J946" s="517"/>
      <c r="K946" s="514"/>
    </row>
    <row r="947" spans="1:11" s="519" customFormat="1" ht="29.25" customHeight="1">
      <c r="A947" s="520"/>
      <c r="B947" s="503"/>
      <c r="C947" s="503"/>
      <c r="D947" s="503"/>
      <c r="E947" s="503"/>
      <c r="F947" s="502"/>
      <c r="G947" s="502"/>
      <c r="H947" s="502"/>
      <c r="I947" s="502"/>
      <c r="J947" s="502"/>
      <c r="K947" s="511"/>
    </row>
    <row r="948" spans="1:11" s="519" customFormat="1" ht="29.25" customHeight="1">
      <c r="A948" s="520"/>
      <c r="B948" s="1024" t="s">
        <v>380</v>
      </c>
      <c r="C948" s="1025"/>
      <c r="D948" s="1025"/>
      <c r="E948" s="1026"/>
      <c r="F948" s="502"/>
      <c r="G948" s="1032" t="s">
        <v>381</v>
      </c>
      <c r="H948" s="1033"/>
      <c r="I948" s="1033"/>
      <c r="J948" s="1034"/>
      <c r="K948" s="521"/>
    </row>
    <row r="949" spans="1:11" s="519" customFormat="1" ht="29.25" customHeight="1">
      <c r="A949" s="520"/>
      <c r="B949" s="506">
        <v>1</v>
      </c>
      <c r="C949" s="502" t="str" cm="1">
        <f t="array" ref="C949:E949">_xlfn.LET(_xlpm.error, _xlfn.HSTACK("","No athletes",""),_xlpm.result, IFERROR(_xlfn.TAKE(_xlfn.DROP(_xlfn.LET(_xlpm.a,_xlfn.CHOOSECOLS(DataCalcs!BG338:BJ391,1,3,4),_xlfn._xlws.FILTER(_xlpm.a,_xlfn.CHOOSECOLS(_xlpm.a,2)&lt;&gt;"Not Declared","")),32),8),_xlpm.error), IF(_xlpm.result=_xlfn.HSTACK("","",""), _xlpm.error, _xlpm.result))</f>
        <v/>
      </c>
      <c r="D949" s="512" t="str">
        <v>No athletes</v>
      </c>
      <c r="E949" s="513" t="str">
        <v/>
      </c>
      <c r="F949" s="502"/>
      <c r="G949" s="506">
        <v>1</v>
      </c>
      <c r="H949" s="502" t="str" cm="1">
        <f t="array" ref="H949:J949">_xlfn.LET(_xlpm.error, _xlfn.HSTACK("","No athletes",""),_xlpm.result, IFERROR(_xlfn.TAKE(_xlfn.DROP(_xlfn.LET(_xlpm.a,_xlfn.CHOOSECOLS(DataCalcs!BG338:BJ391,1,3,4),_xlfn._xlws.FILTER(_xlpm.a,_xlfn.CHOOSECOLS(_xlpm.a,2)&lt;&gt;"Not Declared","")),40),8),_xlpm.error), IF(_xlpm.result=_xlfn.HSTACK("","",""), _xlpm.error, _xlpm.result))</f>
        <v/>
      </c>
      <c r="I949" s="512" t="str">
        <v>No athletes</v>
      </c>
      <c r="J949" s="513" t="str">
        <v/>
      </c>
      <c r="K949" s="514"/>
    </row>
    <row r="950" spans="1:11" s="519" customFormat="1" ht="29.25" customHeight="1">
      <c r="A950" s="520"/>
      <c r="B950" s="506">
        <v>2</v>
      </c>
      <c r="C950" s="502"/>
      <c r="D950" s="512"/>
      <c r="E950" s="513"/>
      <c r="F950" s="502"/>
      <c r="G950" s="506">
        <v>2</v>
      </c>
      <c r="H950" s="503"/>
      <c r="I950" s="504"/>
      <c r="J950" s="513"/>
      <c r="K950" s="514"/>
    </row>
    <row r="951" spans="1:11" s="519" customFormat="1" ht="29.25" customHeight="1">
      <c r="A951" s="520"/>
      <c r="B951" s="506">
        <v>3</v>
      </c>
      <c r="C951" s="502"/>
      <c r="D951" s="512"/>
      <c r="E951" s="513"/>
      <c r="F951" s="502"/>
      <c r="G951" s="506">
        <v>3</v>
      </c>
      <c r="H951" s="503"/>
      <c r="I951" s="504"/>
      <c r="J951" s="513"/>
      <c r="K951" s="514"/>
    </row>
    <row r="952" spans="1:11" s="519" customFormat="1" ht="29.25" customHeight="1">
      <c r="A952" s="520"/>
      <c r="B952" s="506">
        <v>4</v>
      </c>
      <c r="C952" s="502"/>
      <c r="D952" s="512"/>
      <c r="E952" s="513"/>
      <c r="F952" s="502"/>
      <c r="G952" s="506">
        <v>4</v>
      </c>
      <c r="H952" s="503"/>
      <c r="I952" s="504"/>
      <c r="J952" s="513"/>
      <c r="K952" s="514"/>
    </row>
    <row r="953" spans="1:11" s="519" customFormat="1" ht="29.25" customHeight="1">
      <c r="A953" s="520"/>
      <c r="B953" s="506">
        <v>5</v>
      </c>
      <c r="C953" s="502"/>
      <c r="D953" s="512"/>
      <c r="E953" s="513"/>
      <c r="F953" s="502"/>
      <c r="G953" s="506">
        <v>5</v>
      </c>
      <c r="H953" s="503"/>
      <c r="I953" s="504"/>
      <c r="J953" s="513"/>
      <c r="K953" s="514"/>
    </row>
    <row r="954" spans="1:11" s="519" customFormat="1" ht="29.25" customHeight="1">
      <c r="A954" s="520"/>
      <c r="B954" s="506">
        <v>6</v>
      </c>
      <c r="C954" s="502"/>
      <c r="D954" s="512"/>
      <c r="E954" s="513"/>
      <c r="F954" s="502"/>
      <c r="G954" s="506">
        <v>6</v>
      </c>
      <c r="H954" s="503"/>
      <c r="I954" s="504"/>
      <c r="J954" s="513"/>
      <c r="K954" s="514"/>
    </row>
    <row r="955" spans="1:11" s="519" customFormat="1" ht="29.25" customHeight="1">
      <c r="A955" s="520"/>
      <c r="B955" s="506">
        <v>7</v>
      </c>
      <c r="C955" s="502"/>
      <c r="D955" s="512"/>
      <c r="E955" s="513"/>
      <c r="F955" s="502"/>
      <c r="G955" s="506">
        <v>7</v>
      </c>
      <c r="H955" s="503"/>
      <c r="I955" s="504"/>
      <c r="J955" s="513"/>
      <c r="K955" s="514"/>
    </row>
    <row r="956" spans="1:11" s="519" customFormat="1" ht="29.25" customHeight="1">
      <c r="A956" s="520"/>
      <c r="B956" s="510">
        <v>8</v>
      </c>
      <c r="C956" s="515"/>
      <c r="D956" s="516"/>
      <c r="E956" s="517"/>
      <c r="F956" s="502"/>
      <c r="G956" s="510">
        <v>8</v>
      </c>
      <c r="H956" s="196"/>
      <c r="I956" s="508"/>
      <c r="J956" s="517"/>
      <c r="K956" s="514"/>
    </row>
    <row r="957" spans="1:11" s="519" customFormat="1" ht="29.25" customHeight="1">
      <c r="A957" s="520"/>
      <c r="B957" s="1022" t="str" cm="1">
        <f t="array" ref="B957">IFERROR(_xlfn.LET(_xlpm.a,_xlfn.CHOOSECOLS(DataCalcs!BG338:BJ391,1,3,4), _xlpm.filtered,_xlfn.DROP(_xlfn._xlws.FILTER(_xlpm.a,INDEX(_xlpm.a,,2)&lt;&gt;"Not Declared"),48),
_xlpm.rowStrings,_xlfn.BYROW(_xlpm.filtered,_xlfn.LAMBDA(_xlpm.r,_xlfn.TEXTJOIN(" - ",,_xlpm.r))),ROWS(_xlpm.filtered)&amp;" Remaining athletes: "&amp; _xlfn.TEXTJOIN(", ",,_xlpm.rowStrings)),"")</f>
        <v/>
      </c>
      <c r="C957" s="1022"/>
      <c r="D957" s="1022"/>
      <c r="E957" s="1022"/>
      <c r="F957" s="1022"/>
      <c r="G957" s="1022"/>
      <c r="H957" s="1022"/>
      <c r="I957" s="1022"/>
      <c r="J957" s="1022"/>
      <c r="K957" s="511"/>
    </row>
    <row r="958" spans="1:11" s="519" customFormat="1" ht="29.25" customHeight="1" thickBot="1">
      <c r="A958" s="522"/>
      <c r="B958" s="1023"/>
      <c r="C958" s="1023"/>
      <c r="D958" s="1023"/>
      <c r="E958" s="1023"/>
      <c r="F958" s="1023"/>
      <c r="G958" s="1023"/>
      <c r="H958" s="1023"/>
      <c r="I958" s="1023"/>
      <c r="J958" s="1023"/>
      <c r="K958" s="518"/>
    </row>
    <row r="959" spans="1:11" s="519" customFormat="1" ht="29.25" customHeight="1">
      <c r="B959" s="725"/>
      <c r="C959" s="725"/>
      <c r="D959" s="725"/>
      <c r="E959" s="725"/>
      <c r="F959" s="725"/>
      <c r="G959" s="725"/>
      <c r="H959" s="725"/>
      <c r="I959" s="725"/>
      <c r="J959" s="725"/>
      <c r="K959" s="502"/>
    </row>
    <row r="960" spans="1:11" s="519" customFormat="1" ht="29.25" customHeight="1">
      <c r="B960" s="725"/>
      <c r="C960" s="725"/>
      <c r="D960" s="725"/>
      <c r="E960" s="725"/>
      <c r="F960" s="725"/>
      <c r="G960" s="725"/>
      <c r="H960" s="725"/>
      <c r="I960" s="725"/>
      <c r="J960" s="725"/>
      <c r="K960" s="502"/>
    </row>
    <row r="961" spans="1:11" s="519" customFormat="1" ht="29.25" customHeight="1">
      <c r="B961" s="725"/>
      <c r="C961" s="725"/>
      <c r="D961" s="725"/>
      <c r="E961" s="725"/>
      <c r="F961" s="725"/>
      <c r="G961" s="725"/>
      <c r="H961" s="725"/>
      <c r="I961" s="725"/>
      <c r="J961" s="725"/>
      <c r="K961" s="502"/>
    </row>
    <row r="962" spans="1:11" ht="29.25" customHeight="1">
      <c r="A962" s="498"/>
      <c r="D962" s="498"/>
      <c r="E962" s="498"/>
      <c r="H962" s="71"/>
      <c r="I962" s="71"/>
      <c r="J962" s="70"/>
      <c r="K962" s="63"/>
    </row>
    <row r="963" spans="1:11" ht="51" customHeight="1">
      <c r="A963" s="1027" t="str">
        <f>'Lane Draw - Full (am)'!$A$815</f>
        <v>Oxfordshire Track and Field League 2026</v>
      </c>
      <c r="B963" s="1027"/>
      <c r="C963" s="1027"/>
      <c r="D963" s="1027"/>
      <c r="E963" s="1027"/>
      <c r="F963" s="1027"/>
      <c r="G963" s="1027"/>
      <c r="H963" s="1027"/>
      <c r="I963" s="1027"/>
      <c r="J963" s="1027"/>
      <c r="K963" s="1027"/>
    </row>
    <row r="964" spans="1:11" ht="34" customHeight="1">
      <c r="A964" s="1028" t="str">
        <f>'Lane Draw - Full (am)'!$A$2</f>
        <v>Date: 06 September 2026         Venue: Tilsley</v>
      </c>
      <c r="B964" s="1028"/>
      <c r="C964" s="1028"/>
      <c r="D964" s="1028"/>
      <c r="E964" s="1028"/>
      <c r="F964" s="1028"/>
      <c r="G964" s="1028"/>
      <c r="H964" s="1028"/>
      <c r="I964" s="1028"/>
      <c r="J964" s="1028"/>
      <c r="K964" s="1028"/>
    </row>
    <row r="965" spans="1:11" ht="34" customHeight="1" thickBot="1">
      <c r="A965" s="721"/>
      <c r="B965" s="721"/>
      <c r="C965" s="721"/>
      <c r="D965" s="721"/>
      <c r="E965" s="721"/>
      <c r="F965" s="721"/>
      <c r="G965" s="721"/>
      <c r="H965" s="721"/>
      <c r="I965" s="721"/>
      <c r="J965" s="721"/>
      <c r="K965" s="721"/>
    </row>
    <row r="966" spans="1:11" ht="40" customHeight="1" thickBot="1">
      <c r="A966" s="1029" t="s">
        <v>387</v>
      </c>
      <c r="B966" s="1030"/>
      <c r="C966" s="1030"/>
      <c r="D966" s="1030"/>
      <c r="E966" s="1030"/>
      <c r="F966" s="1030"/>
      <c r="G966" s="1030"/>
      <c r="H966" s="1030"/>
      <c r="I966" s="1030"/>
      <c r="J966" s="1030"/>
      <c r="K966" s="1031"/>
    </row>
    <row r="967" spans="1:11" s="519" customFormat="1" ht="29.25" customHeight="1">
      <c r="A967" s="500"/>
      <c r="B967" s="501"/>
      <c r="C967" s="501"/>
      <c r="D967" s="501"/>
      <c r="E967" s="501"/>
      <c r="F967" s="501"/>
      <c r="G967" s="501"/>
      <c r="H967" s="501"/>
      <c r="I967" s="501"/>
      <c r="J967" s="501"/>
      <c r="K967" s="511"/>
    </row>
    <row r="968" spans="1:11" s="519" customFormat="1" ht="29.25" customHeight="1">
      <c r="A968" s="520"/>
      <c r="B968" s="1024" t="s">
        <v>290</v>
      </c>
      <c r="C968" s="1025"/>
      <c r="D968" s="1025"/>
      <c r="E968" s="1026"/>
      <c r="F968" s="502"/>
      <c r="G968" s="1024" t="s">
        <v>290</v>
      </c>
      <c r="H968" s="1025"/>
      <c r="I968" s="1025"/>
      <c r="J968" s="1026"/>
      <c r="K968" s="521"/>
    </row>
    <row r="969" spans="1:11" s="519" customFormat="1" ht="48" customHeight="1">
      <c r="A969" s="520"/>
      <c r="B969" s="506">
        <v>1</v>
      </c>
      <c r="C969" s="503"/>
      <c r="D969" s="535"/>
      <c r="E969" s="505"/>
      <c r="F969" s="502"/>
      <c r="G969" s="506">
        <v>1</v>
      </c>
      <c r="H969" s="503"/>
      <c r="I969" s="535"/>
      <c r="J969" s="505"/>
      <c r="K969" s="507"/>
    </row>
    <row r="970" spans="1:11" s="519" customFormat="1" ht="48" customHeight="1">
      <c r="A970" s="520"/>
      <c r="B970" s="506">
        <v>2</v>
      </c>
      <c r="C970" s="503"/>
      <c r="D970" s="535"/>
      <c r="E970" s="505"/>
      <c r="F970" s="502"/>
      <c r="G970" s="506">
        <v>2</v>
      </c>
      <c r="H970" s="503"/>
      <c r="I970" s="535"/>
      <c r="J970" s="505"/>
      <c r="K970" s="507"/>
    </row>
    <row r="971" spans="1:11" s="519" customFormat="1" ht="48" customHeight="1">
      <c r="A971" s="520"/>
      <c r="B971" s="506">
        <v>3</v>
      </c>
      <c r="C971" s="503"/>
      <c r="D971" s="535"/>
      <c r="E971" s="505"/>
      <c r="F971" s="502"/>
      <c r="G971" s="506">
        <v>3</v>
      </c>
      <c r="H971" s="503"/>
      <c r="I971" s="535"/>
      <c r="J971" s="505"/>
      <c r="K971" s="507"/>
    </row>
    <row r="972" spans="1:11" s="519" customFormat="1" ht="48" customHeight="1">
      <c r="A972" s="520"/>
      <c r="B972" s="506">
        <v>4</v>
      </c>
      <c r="C972" s="503"/>
      <c r="D972" s="535"/>
      <c r="E972" s="505"/>
      <c r="F972" s="502"/>
      <c r="G972" s="506">
        <v>4</v>
      </c>
      <c r="H972" s="503"/>
      <c r="I972" s="535"/>
      <c r="J972" s="505"/>
      <c r="K972" s="507"/>
    </row>
    <row r="973" spans="1:11" s="519" customFormat="1" ht="48" customHeight="1">
      <c r="A973" s="520"/>
      <c r="B973" s="506">
        <v>5</v>
      </c>
      <c r="C973" s="503"/>
      <c r="D973" s="535"/>
      <c r="E973" s="505"/>
      <c r="F973" s="502"/>
      <c r="G973" s="506">
        <v>5</v>
      </c>
      <c r="H973" s="503"/>
      <c r="I973" s="535"/>
      <c r="J973" s="505"/>
      <c r="K973" s="507"/>
    </row>
    <row r="974" spans="1:11" s="519" customFormat="1" ht="48" customHeight="1">
      <c r="A974" s="520"/>
      <c r="B974" s="506">
        <v>6</v>
      </c>
      <c r="C974" s="503"/>
      <c r="D974" s="535"/>
      <c r="E974" s="505"/>
      <c r="F974" s="502"/>
      <c r="G974" s="506">
        <v>6</v>
      </c>
      <c r="H974" s="503"/>
      <c r="I974" s="535"/>
      <c r="J974" s="505"/>
      <c r="K974" s="507"/>
    </row>
    <row r="975" spans="1:11" s="519" customFormat="1" ht="48" customHeight="1">
      <c r="A975" s="520"/>
      <c r="B975" s="506">
        <v>7</v>
      </c>
      <c r="C975" s="503"/>
      <c r="D975" s="535"/>
      <c r="E975" s="505"/>
      <c r="F975" s="502"/>
      <c r="G975" s="506">
        <v>7</v>
      </c>
      <c r="H975" s="503"/>
      <c r="I975" s="535"/>
      <c r="J975" s="505"/>
      <c r="K975" s="507"/>
    </row>
    <row r="976" spans="1:11" s="519" customFormat="1" ht="48" customHeight="1">
      <c r="A976" s="520"/>
      <c r="B976" s="510">
        <v>8</v>
      </c>
      <c r="C976" s="196"/>
      <c r="D976" s="536"/>
      <c r="E976" s="509"/>
      <c r="F976" s="502"/>
      <c r="G976" s="510">
        <v>8</v>
      </c>
      <c r="H976" s="196"/>
      <c r="I976" s="536"/>
      <c r="J976" s="509"/>
      <c r="K976" s="507"/>
    </row>
    <row r="977" spans="1:11" s="519" customFormat="1" ht="29.25" customHeight="1" thickBot="1">
      <c r="A977" s="522"/>
      <c r="B977" s="531"/>
      <c r="C977" s="531"/>
      <c r="D977" s="531"/>
      <c r="E977" s="531"/>
      <c r="F977" s="531"/>
      <c r="G977" s="531"/>
      <c r="H977" s="532" t="str" cm="1">
        <f t="array" ref="H977:J977">_xlfn.LET(_xlpm.error, _xlfn.HSTACK("","",""),_xlpm.result, IFERROR(_xlfn.TAKE(_xlfn.DROP(_xlfn.LET(_xlpm.a,_xlfn.CHOOSECOLS(DataCalcs!DS191:DV231,1,3,4),_xlfn._xlws.FILTER(_xlpm.a,(_xlfn.CHOOSECOLS(_xlpm.a,2)&lt;&gt;"Not Declared, Not Declared, Not Declared, Not Declared")*(_xlfn.CHOOSECOLS(_xlpm.a,2)&lt;&gt;""),"")),8),8),_xlpm.error), IF(_xlpm.result=_xlfn.HSTACK("","",""), _xlpm.error, _xlpm.result))</f>
        <v/>
      </c>
      <c r="I977" s="533" t="str">
        <v/>
      </c>
      <c r="J977" s="534" t="str">
        <v/>
      </c>
      <c r="K977" s="518"/>
    </row>
    <row r="978" spans="1:11" s="519" customFormat="1" ht="29.25" customHeight="1" thickBot="1">
      <c r="A978" s="721"/>
      <c r="B978" s="721"/>
      <c r="C978" s="721"/>
      <c r="D978" s="721"/>
      <c r="E978" s="721"/>
      <c r="F978" s="721"/>
      <c r="G978" s="721"/>
      <c r="H978" s="721"/>
      <c r="I978" s="721"/>
      <c r="J978" s="721"/>
      <c r="K978" s="721"/>
    </row>
    <row r="979" spans="1:11" s="519" customFormat="1" ht="39" customHeight="1" thickBot="1">
      <c r="A979" s="1029" t="s">
        <v>388</v>
      </c>
      <c r="B979" s="1030"/>
      <c r="C979" s="1030"/>
      <c r="D979" s="1030"/>
      <c r="E979" s="1030"/>
      <c r="F979" s="1030"/>
      <c r="G979" s="1030"/>
      <c r="H979" s="1030"/>
      <c r="I979" s="1030"/>
      <c r="J979" s="1030"/>
      <c r="K979" s="1031"/>
    </row>
    <row r="980" spans="1:11" s="519" customFormat="1" ht="29.25" customHeight="1">
      <c r="A980" s="500"/>
      <c r="B980" s="501"/>
      <c r="C980" s="501"/>
      <c r="D980" s="501"/>
      <c r="E980" s="501"/>
      <c r="F980" s="501"/>
      <c r="G980" s="501"/>
      <c r="H980" s="501"/>
      <c r="I980" s="501"/>
      <c r="J980" s="501"/>
      <c r="K980" s="511"/>
    </row>
    <row r="981" spans="1:11" s="519" customFormat="1" ht="29.25" customHeight="1">
      <c r="A981" s="520"/>
      <c r="B981" s="1024" t="s">
        <v>290</v>
      </c>
      <c r="C981" s="1025"/>
      <c r="D981" s="1025"/>
      <c r="E981" s="1026"/>
      <c r="F981" s="502"/>
      <c r="G981" s="1024" t="s">
        <v>290</v>
      </c>
      <c r="H981" s="1025"/>
      <c r="I981" s="1025"/>
      <c r="J981" s="1026"/>
      <c r="K981" s="521"/>
    </row>
    <row r="982" spans="1:11" s="519" customFormat="1" ht="48" customHeight="1">
      <c r="A982" s="520"/>
      <c r="B982" s="506">
        <v>1</v>
      </c>
      <c r="C982" s="503"/>
      <c r="D982" s="535"/>
      <c r="E982" s="505"/>
      <c r="F982" s="502"/>
      <c r="G982" s="506">
        <v>1</v>
      </c>
      <c r="H982" s="503"/>
      <c r="I982" s="535"/>
      <c r="J982" s="505"/>
      <c r="K982" s="507"/>
    </row>
    <row r="983" spans="1:11" s="519" customFormat="1" ht="48" customHeight="1">
      <c r="A983" s="520"/>
      <c r="B983" s="506">
        <v>2</v>
      </c>
      <c r="C983" s="503"/>
      <c r="D983" s="535"/>
      <c r="E983" s="505"/>
      <c r="F983" s="502"/>
      <c r="G983" s="506">
        <v>2</v>
      </c>
      <c r="H983" s="503"/>
      <c r="I983" s="535"/>
      <c r="J983" s="505"/>
      <c r="K983" s="507"/>
    </row>
    <row r="984" spans="1:11" s="519" customFormat="1" ht="48" customHeight="1">
      <c r="A984" s="520"/>
      <c r="B984" s="506">
        <v>3</v>
      </c>
      <c r="C984" s="503"/>
      <c r="D984" s="535"/>
      <c r="E984" s="505"/>
      <c r="F984" s="502"/>
      <c r="G984" s="506">
        <v>3</v>
      </c>
      <c r="H984" s="503"/>
      <c r="I984" s="535"/>
      <c r="J984" s="505"/>
      <c r="K984" s="507"/>
    </row>
    <row r="985" spans="1:11" s="519" customFormat="1" ht="48" customHeight="1">
      <c r="A985" s="520"/>
      <c r="B985" s="506">
        <v>4</v>
      </c>
      <c r="C985" s="503"/>
      <c r="D985" s="535"/>
      <c r="E985" s="505"/>
      <c r="F985" s="502"/>
      <c r="G985" s="506">
        <v>4</v>
      </c>
      <c r="H985" s="503"/>
      <c r="I985" s="535"/>
      <c r="J985" s="505"/>
      <c r="K985" s="507"/>
    </row>
    <row r="986" spans="1:11" s="519" customFormat="1" ht="48" customHeight="1">
      <c r="A986" s="520"/>
      <c r="B986" s="506">
        <v>5</v>
      </c>
      <c r="C986" s="503"/>
      <c r="D986" s="535"/>
      <c r="E986" s="505"/>
      <c r="F986" s="502"/>
      <c r="G986" s="506">
        <v>5</v>
      </c>
      <c r="H986" s="503"/>
      <c r="I986" s="535"/>
      <c r="J986" s="505"/>
      <c r="K986" s="507"/>
    </row>
    <row r="987" spans="1:11" s="519" customFormat="1" ht="48" customHeight="1">
      <c r="A987" s="520"/>
      <c r="B987" s="506">
        <v>6</v>
      </c>
      <c r="C987" s="503"/>
      <c r="D987" s="535"/>
      <c r="E987" s="505"/>
      <c r="F987" s="502"/>
      <c r="G987" s="506">
        <v>6</v>
      </c>
      <c r="H987" s="503"/>
      <c r="I987" s="535"/>
      <c r="J987" s="505"/>
      <c r="K987" s="507"/>
    </row>
    <row r="988" spans="1:11" s="519" customFormat="1" ht="48" customHeight="1">
      <c r="A988" s="520"/>
      <c r="B988" s="506">
        <v>7</v>
      </c>
      <c r="C988" s="503"/>
      <c r="D988" s="535"/>
      <c r="E988" s="505"/>
      <c r="F988" s="502"/>
      <c r="G988" s="506">
        <v>7</v>
      </c>
      <c r="H988" s="503"/>
      <c r="I988" s="535"/>
      <c r="J988" s="505"/>
      <c r="K988" s="507"/>
    </row>
    <row r="989" spans="1:11" s="519" customFormat="1" ht="48" customHeight="1">
      <c r="A989" s="520"/>
      <c r="B989" s="510">
        <v>8</v>
      </c>
      <c r="C989" s="196"/>
      <c r="D989" s="536"/>
      <c r="E989" s="509"/>
      <c r="F989" s="502"/>
      <c r="G989" s="510">
        <v>8</v>
      </c>
      <c r="H989" s="196"/>
      <c r="I989" s="536"/>
      <c r="J989" s="509"/>
      <c r="K989" s="507"/>
    </row>
    <row r="990" spans="1:11" s="519" customFormat="1" ht="29.25" customHeight="1" thickBot="1">
      <c r="A990" s="522"/>
      <c r="B990" s="531"/>
      <c r="C990" s="531"/>
      <c r="D990" s="531"/>
      <c r="E990" s="531"/>
      <c r="F990" s="531"/>
      <c r="G990" s="531"/>
      <c r="H990" s="532" t="str" cm="1">
        <f t="array" ref="H990:J990">_xlfn.LET(_xlpm.error, _xlfn.HSTACK("","",""),_xlpm.result, IFERROR(_xlfn.TAKE(_xlfn.DROP(_xlfn.LET(_xlpm.a,_xlfn.CHOOSECOLS(DataCalcs!#REF!,1,3,4),_xlfn._xlws.FILTER(_xlpm.a,(_xlfn.CHOOSECOLS(_xlpm.a,2)&lt;&gt;"Not Declared, Not Declared, Not Declared, Not Declared")*(_xlfn.CHOOSECOLS(_xlpm.a,2)&lt;&gt;""),"")),8),8),_xlpm.error), IF(_xlpm.result=_xlfn.HSTACK("","",""), _xlpm.error, _xlpm.result))</f>
        <v/>
      </c>
      <c r="I990" s="533" t="str">
        <v/>
      </c>
      <c r="J990" s="534" t="str">
        <v/>
      </c>
      <c r="K990" s="529"/>
    </row>
    <row r="991" spans="1:11" s="519" customFormat="1" ht="29.25" customHeight="1" thickBot="1">
      <c r="A991" s="721"/>
      <c r="B991" s="721"/>
      <c r="C991" s="721"/>
      <c r="D991" s="721"/>
      <c r="E991" s="721"/>
      <c r="F991" s="721"/>
      <c r="G991" s="721"/>
      <c r="H991" s="721"/>
      <c r="I991" s="721"/>
      <c r="J991" s="721"/>
      <c r="K991" s="721"/>
    </row>
    <row r="992" spans="1:11" s="519" customFormat="1" ht="39" customHeight="1" thickBot="1">
      <c r="A992" s="1029" t="str">
        <f>"  "&amp; TEXT(DataTables!$Q$84, "hh:mm") &amp; " - U14 Girls - " &amp; DataTables!$B$84 &amp; "  " &amp; DataTables!$P$84 &amp; " teams  Record: " &amp; TEXT(DataTables!$N$84, "0.00")</f>
        <v xml:space="preserve">  16:35 - U14 Girls - 4 X 100m  0 teams  Record: 56.00</v>
      </c>
      <c r="B992" s="1030"/>
      <c r="C992" s="1030"/>
      <c r="D992" s="1030"/>
      <c r="E992" s="1030"/>
      <c r="F992" s="1030"/>
      <c r="G992" s="1030"/>
      <c r="H992" s="1030"/>
      <c r="I992" s="1030"/>
      <c r="J992" s="1030"/>
      <c r="K992" s="1031"/>
    </row>
    <row r="993" spans="1:11" s="519" customFormat="1" ht="29.25" customHeight="1">
      <c r="A993" s="500"/>
      <c r="B993" s="501"/>
      <c r="C993" s="501"/>
      <c r="D993" s="501"/>
      <c r="E993" s="501"/>
      <c r="F993" s="501"/>
      <c r="G993" s="501"/>
      <c r="H993" s="501"/>
      <c r="I993" s="501"/>
      <c r="J993" s="501"/>
      <c r="K993" s="511"/>
    </row>
    <row r="994" spans="1:11" s="519" customFormat="1" ht="29.25" customHeight="1">
      <c r="A994" s="520"/>
      <c r="B994" s="1024" t="s">
        <v>324</v>
      </c>
      <c r="C994" s="1025"/>
      <c r="D994" s="1025"/>
      <c r="E994" s="1026"/>
      <c r="F994" s="502"/>
      <c r="G994" s="1024" t="s">
        <v>290</v>
      </c>
      <c r="H994" s="1025"/>
      <c r="I994" s="1025"/>
      <c r="J994" s="1026"/>
      <c r="K994" s="521"/>
    </row>
    <row r="995" spans="1:11" s="519" customFormat="1" ht="48" customHeight="1">
      <c r="A995" s="520"/>
      <c r="B995" s="506">
        <v>1</v>
      </c>
      <c r="C995" s="503" t="str" cm="1">
        <f t="array" ref="C995:E1002">_xlfn.LET(_xlpm.a,_xlfn.ANCHORARRAY(DataCalcs!DT331),_xlfn._xlws.FILTER(_xlpm.a,NOT(ISNA(_xlfn.CHOOSECOLS(_xlpm.a,1)))))</f>
        <v>B</v>
      </c>
      <c r="D995" s="535" t="str">
        <v>Not Declared, Not Declared, Not Declared, Not Declared</v>
      </c>
      <c r="E995" s="505" t="str">
        <v>Bicester AC</v>
      </c>
      <c r="F995" s="502"/>
      <c r="G995" s="506">
        <v>1</v>
      </c>
      <c r="H995" s="503" t="str" cm="1">
        <f t="array" ref="H995:J995">_xlfn.LET(_xlpm.error, _xlfn.HSTACK("","No athletes",""),_xlpm.result, IFERROR(_xlfn.TAKE(_xlfn.DROP(_xlfn.LET(_xlpm.a,_xlfn.CHOOSECOLS(DataCalcs!DS339:DV379,1,3,4),_xlfn._xlws.FILTER(_xlpm.a,(_xlfn.CHOOSECOLS(_xlpm.a,2)&lt;&gt;"Not Declared, Not Declared, Not Declared, Not Declared")*(_xlfn.CHOOSECOLS(_xlpm.a,2)&lt;&gt;""),"")),0),8),_xlpm.error), IF(_xlpm.result=_xlfn.HSTACK("","",""), _xlpm.error, _xlpm.result))</f>
        <v/>
      </c>
      <c r="I995" s="535" t="str">
        <v>No athletes</v>
      </c>
      <c r="J995" s="505" t="str">
        <v/>
      </c>
      <c r="K995" s="507"/>
    </row>
    <row r="996" spans="1:11" s="519" customFormat="1" ht="48" customHeight="1">
      <c r="A996" s="520"/>
      <c r="B996" s="506">
        <v>2</v>
      </c>
      <c r="C996" s="503" t="str">
        <v>N</v>
      </c>
      <c r="D996" s="535" t="str">
        <v>Not Declared, Not Declared, Not Declared, Not Declared</v>
      </c>
      <c r="E996" s="505" t="str">
        <v>Banbury Harriers AC</v>
      </c>
      <c r="F996" s="502"/>
      <c r="G996" s="506">
        <v>2</v>
      </c>
      <c r="H996" s="503"/>
      <c r="I996" s="535"/>
      <c r="J996" s="505"/>
      <c r="K996" s="507"/>
    </row>
    <row r="997" spans="1:11" s="519" customFormat="1" ht="48" customHeight="1">
      <c r="A997" s="520"/>
      <c r="B997" s="506">
        <v>3</v>
      </c>
      <c r="C997" s="503" t="str">
        <v>H</v>
      </c>
      <c r="D997" s="535" t="str">
        <v>Not Declared, Not Declared, Not Declared, Not Declared</v>
      </c>
      <c r="E997" s="505" t="str">
        <v>White Horse Harriers</v>
      </c>
      <c r="F997" s="502"/>
      <c r="G997" s="506">
        <v>3</v>
      </c>
      <c r="H997" s="503"/>
      <c r="I997" s="535"/>
      <c r="J997" s="505"/>
      <c r="K997" s="507"/>
    </row>
    <row r="998" spans="1:11" s="519" customFormat="1" ht="48" customHeight="1">
      <c r="A998" s="520"/>
      <c r="B998" s="506">
        <v>4</v>
      </c>
      <c r="C998" s="503" t="str">
        <v>O</v>
      </c>
      <c r="D998" s="535" t="str">
        <v>Not Declared, Not Declared, Not Declared, Not Declared</v>
      </c>
      <c r="E998" s="505" t="str">
        <v>Oxford City AC</v>
      </c>
      <c r="F998" s="502"/>
      <c r="G998" s="506">
        <v>4</v>
      </c>
      <c r="H998" s="503"/>
      <c r="I998" s="535"/>
      <c r="J998" s="505"/>
      <c r="K998" s="507"/>
    </row>
    <row r="999" spans="1:11" s="519" customFormat="1" ht="48" customHeight="1">
      <c r="A999" s="520"/>
      <c r="B999" s="506">
        <v>5</v>
      </c>
      <c r="C999" s="503" t="str">
        <v>W</v>
      </c>
      <c r="D999" s="535" t="str">
        <v>Not Declared, Not Declared, Not Declared, Not Declared</v>
      </c>
      <c r="E999" s="505" t="str">
        <v>Witney Road Runners</v>
      </c>
      <c r="F999" s="502"/>
      <c r="G999" s="506">
        <v>5</v>
      </c>
      <c r="H999" s="503"/>
      <c r="I999" s="535"/>
      <c r="J999" s="505"/>
      <c r="K999" s="507"/>
    </row>
    <row r="1000" spans="1:11" ht="48" customHeight="1">
      <c r="A1000" s="520"/>
      <c r="B1000" s="506">
        <v>6</v>
      </c>
      <c r="C1000" s="503" t="str">
        <v>X</v>
      </c>
      <c r="D1000" s="535" t="str">
        <v>Not Declared, Not Declared, Not Declared, Not Declared</v>
      </c>
      <c r="E1000" s="505" t="str">
        <v>Team Kennet</v>
      </c>
      <c r="F1000" s="502"/>
      <c r="G1000" s="506">
        <v>6</v>
      </c>
      <c r="H1000" s="503"/>
      <c r="I1000" s="535"/>
      <c r="J1000" s="505"/>
      <c r="K1000" s="507"/>
    </row>
    <row r="1001" spans="1:11" ht="48" customHeight="1">
      <c r="A1001" s="520"/>
      <c r="B1001" s="506">
        <v>7</v>
      </c>
      <c r="C1001" s="503" t="str">
        <v>R</v>
      </c>
      <c r="D1001" s="535" t="str">
        <v>Not Declared, Not Declared, Not Declared, Not Declared</v>
      </c>
      <c r="E1001" s="505" t="str">
        <v>Radley AC</v>
      </c>
      <c r="F1001" s="502"/>
      <c r="G1001" s="506">
        <v>7</v>
      </c>
      <c r="H1001" s="503"/>
      <c r="I1001" s="535"/>
      <c r="J1001" s="505"/>
      <c r="K1001" s="507"/>
    </row>
    <row r="1002" spans="1:11" s="519" customFormat="1" ht="48" customHeight="1">
      <c r="A1002" s="520"/>
      <c r="B1002" s="510">
        <v>8</v>
      </c>
      <c r="C1002" s="196" t="str">
        <v>A</v>
      </c>
      <c r="D1002" s="536" t="str">
        <v>Not Declared, Not Declared, Not Declared, Not Declared</v>
      </c>
      <c r="E1002" s="509" t="str">
        <v>Abingdon AC</v>
      </c>
      <c r="F1002" s="502"/>
      <c r="G1002" s="510">
        <v>8</v>
      </c>
      <c r="H1002" s="196"/>
      <c r="I1002" s="536"/>
      <c r="J1002" s="509"/>
      <c r="K1002" s="507"/>
    </row>
    <row r="1003" spans="1:11" s="519" customFormat="1" ht="29.25" customHeight="1" thickBot="1">
      <c r="A1003" s="522"/>
      <c r="B1003" s="531"/>
      <c r="C1003" s="531"/>
      <c r="D1003" s="531"/>
      <c r="E1003" s="531"/>
      <c r="F1003" s="531"/>
      <c r="G1003" s="531"/>
      <c r="H1003" s="532" t="str" cm="1">
        <f t="array" ref="H1003:J1003">_xlfn.LET(_xlpm.error, _xlfn.HSTACK("","",""),_xlpm.result, IFERROR(_xlfn.TAKE(_xlfn.DROP(_xlfn.LET(_xlpm.a,_xlfn.CHOOSECOLS(DataCalcs!DS339:DV379,1,3,4),_xlfn._xlws.FILTER(_xlpm.a,(_xlfn.CHOOSECOLS(_xlpm.a,2)&lt;&gt;"Not Declared, Not Declared, Not Declared, Not Declared")*(_xlfn.CHOOSECOLS(_xlpm.a,2)&lt;&gt;""),"")),8),8),_xlpm.error), IF(_xlpm.result=_xlfn.HSTACK("","",""), _xlpm.error, _xlpm.result))</f>
        <v/>
      </c>
      <c r="I1003" s="533" t="str">
        <v/>
      </c>
      <c r="J1003" s="534" t="str">
        <v/>
      </c>
      <c r="K1003" s="518"/>
    </row>
    <row r="1004" spans="1:11" s="519" customFormat="1" ht="29.25" customHeight="1" thickBot="1">
      <c r="A1004" s="721"/>
      <c r="B1004" s="721"/>
      <c r="C1004" s="721"/>
      <c r="D1004" s="721"/>
      <c r="E1004" s="721"/>
      <c r="F1004" s="721"/>
      <c r="G1004" s="721"/>
      <c r="H1004" s="721"/>
      <c r="I1004" s="721"/>
      <c r="J1004" s="721"/>
      <c r="K1004" s="721"/>
    </row>
    <row r="1005" spans="1:11" s="519" customFormat="1" ht="39" customHeight="1" thickBot="1">
      <c r="A1005" s="722" t="str">
        <f>"  "&amp; TEXT(DataTables!$Q$17, "hh:mm") &amp; " - U14 Boys - " &amp; DataTables!$B$17 &amp; "  " &amp; DataTables!$P$17 &amp; " teams  Record: " &amp; TEXT(DataTables!$N$17, "0.00")</f>
        <v xml:space="preserve">  16:35 - U14 Boys - 4 X 100m  0 teams  Record: 55.00</v>
      </c>
      <c r="B1005" s="723"/>
      <c r="C1005" s="723"/>
      <c r="D1005" s="723"/>
      <c r="E1005" s="723"/>
      <c r="F1005" s="723"/>
      <c r="G1005" s="723"/>
      <c r="H1005" s="723"/>
      <c r="I1005" s="723"/>
      <c r="J1005" s="723"/>
      <c r="K1005" s="724"/>
    </row>
    <row r="1006" spans="1:11" s="519" customFormat="1" ht="29.25" customHeight="1">
      <c r="A1006" s="500"/>
      <c r="B1006" s="501"/>
      <c r="C1006" s="501"/>
      <c r="D1006" s="501"/>
      <c r="E1006" s="501"/>
      <c r="F1006" s="501"/>
      <c r="G1006" s="501"/>
      <c r="H1006" s="501"/>
      <c r="I1006" s="501"/>
      <c r="J1006" s="501"/>
      <c r="K1006" s="511"/>
    </row>
    <row r="1007" spans="1:11" s="519" customFormat="1" ht="29.25" customHeight="1">
      <c r="A1007" s="520"/>
      <c r="B1007" s="1024" t="s">
        <v>324</v>
      </c>
      <c r="C1007" s="1025"/>
      <c r="D1007" s="1025"/>
      <c r="E1007" s="1026"/>
      <c r="F1007" s="502"/>
      <c r="G1007" s="1024" t="s">
        <v>290</v>
      </c>
      <c r="H1007" s="1025"/>
      <c r="I1007" s="1025"/>
      <c r="J1007" s="1026"/>
      <c r="K1007" s="521"/>
    </row>
    <row r="1008" spans="1:11" s="519" customFormat="1" ht="48" customHeight="1">
      <c r="A1008" s="520"/>
      <c r="B1008" s="506">
        <v>1</v>
      </c>
      <c r="C1008" s="503" t="str" cm="1">
        <f t="array" ref="C1008:E1015">_xlfn.LET(_xlpm.a,_xlfn.ANCHORARRAY(DataCalcs!DT2),_xlfn._xlws.FILTER(_xlpm.a,NOT(ISNA(_xlfn.CHOOSECOLS(_xlpm.a,1)))))</f>
        <v>N</v>
      </c>
      <c r="D1008" s="535" t="str">
        <v>Not Declared, Not Declared, Not Declared, Not Declared</v>
      </c>
      <c r="E1008" s="505" t="str">
        <v>Banbury Harriers AC</v>
      </c>
      <c r="F1008" s="502"/>
      <c r="G1008" s="506">
        <v>1</v>
      </c>
      <c r="H1008" s="503" t="str" cm="1">
        <f t="array" ref="H1008:J1008">_xlfn.LET(_xlpm.error, _xlfn.HSTACK("","No athletes",""),_xlpm.result, IFERROR(_xlfn.TAKE(_xlfn.DROP(_xlfn.LET(_xlpm.a,_xlfn.CHOOSECOLS(DataCalcs!DS10:DV50,1,3,4),_xlfn._xlws.FILTER(_xlpm.a,(_xlfn.CHOOSECOLS(_xlpm.a,2)&lt;&gt;"Not Declared, Not Declared, Not Declared, Not Declared")*(_xlfn.CHOOSECOLS(_xlpm.a,2)&lt;&gt;""),"")),0),8),_xlpm.error), IF(_xlpm.result=_xlfn.HSTACK("","",""), _xlpm.error, _xlpm.result))</f>
        <v/>
      </c>
      <c r="I1008" s="535" t="str">
        <v>No athletes</v>
      </c>
      <c r="J1008" s="505" t="str">
        <v/>
      </c>
      <c r="K1008" s="507"/>
    </row>
    <row r="1009" spans="1:11" s="519" customFormat="1" ht="48" customHeight="1">
      <c r="A1009" s="520"/>
      <c r="B1009" s="506">
        <v>2</v>
      </c>
      <c r="C1009" s="503" t="str">
        <v>B</v>
      </c>
      <c r="D1009" s="535" t="str">
        <v>Not Declared, Not Declared, Not Declared, Not Declared</v>
      </c>
      <c r="E1009" s="505" t="str">
        <v>Bicester AC</v>
      </c>
      <c r="F1009" s="502"/>
      <c r="G1009" s="506">
        <v>2</v>
      </c>
      <c r="H1009" s="503"/>
      <c r="I1009" s="535"/>
      <c r="J1009" s="505"/>
      <c r="K1009" s="507"/>
    </row>
    <row r="1010" spans="1:11" s="519" customFormat="1" ht="48" customHeight="1">
      <c r="A1010" s="520"/>
      <c r="B1010" s="506">
        <v>3</v>
      </c>
      <c r="C1010" s="503" t="str">
        <v>W</v>
      </c>
      <c r="D1010" s="535" t="str">
        <v>Not Declared, Not Declared, Not Declared, Not Declared</v>
      </c>
      <c r="E1010" s="505" t="str">
        <v>Witney Road Runners</v>
      </c>
      <c r="F1010" s="502"/>
      <c r="G1010" s="506">
        <v>3</v>
      </c>
      <c r="H1010" s="503"/>
      <c r="I1010" s="535"/>
      <c r="J1010" s="505"/>
      <c r="K1010" s="507"/>
    </row>
    <row r="1011" spans="1:11" s="519" customFormat="1" ht="48" customHeight="1">
      <c r="A1011" s="520"/>
      <c r="B1011" s="506">
        <v>4</v>
      </c>
      <c r="C1011" s="503" t="str">
        <v>R</v>
      </c>
      <c r="D1011" s="535" t="str">
        <v>Not Declared, Not Declared, Not Declared, Not Declared</v>
      </c>
      <c r="E1011" s="505" t="str">
        <v>Radley AC</v>
      </c>
      <c r="F1011" s="502"/>
      <c r="G1011" s="506">
        <v>4</v>
      </c>
      <c r="H1011" s="503"/>
      <c r="I1011" s="535"/>
      <c r="J1011" s="505"/>
      <c r="K1011" s="507"/>
    </row>
    <row r="1012" spans="1:11" s="519" customFormat="1" ht="48" customHeight="1">
      <c r="A1012" s="520"/>
      <c r="B1012" s="506">
        <v>5</v>
      </c>
      <c r="C1012" s="503" t="str">
        <v>H</v>
      </c>
      <c r="D1012" s="535" t="str">
        <v>Not Declared, Not Declared, Not Declared, Not Declared</v>
      </c>
      <c r="E1012" s="505" t="str">
        <v>White Horse Harriers</v>
      </c>
      <c r="F1012" s="502"/>
      <c r="G1012" s="506">
        <v>5</v>
      </c>
      <c r="H1012" s="503"/>
      <c r="I1012" s="535"/>
      <c r="J1012" s="505"/>
      <c r="K1012" s="507"/>
    </row>
    <row r="1013" spans="1:11" s="519" customFormat="1" ht="48" customHeight="1">
      <c r="A1013" s="520"/>
      <c r="B1013" s="506">
        <v>6</v>
      </c>
      <c r="C1013" s="503" t="str">
        <v>O</v>
      </c>
      <c r="D1013" s="535" t="str">
        <v>Not Declared, Not Declared, Not Declared, Not Declared</v>
      </c>
      <c r="E1013" s="505" t="str">
        <v>Oxford City AC</v>
      </c>
      <c r="F1013" s="502"/>
      <c r="G1013" s="506">
        <v>6</v>
      </c>
      <c r="H1013" s="503"/>
      <c r="I1013" s="535"/>
      <c r="J1013" s="505"/>
      <c r="K1013" s="507"/>
    </row>
    <row r="1014" spans="1:11" s="519" customFormat="1" ht="48" customHeight="1">
      <c r="A1014" s="520"/>
      <c r="B1014" s="506">
        <v>7</v>
      </c>
      <c r="C1014" s="503" t="str">
        <v>X</v>
      </c>
      <c r="D1014" s="535" t="str">
        <v>Not Declared, Not Declared, Not Declared, Not Declared</v>
      </c>
      <c r="E1014" s="505" t="str">
        <v>Team Kennet</v>
      </c>
      <c r="F1014" s="502"/>
      <c r="G1014" s="506">
        <v>7</v>
      </c>
      <c r="H1014" s="503"/>
      <c r="I1014" s="535"/>
      <c r="J1014" s="505"/>
      <c r="K1014" s="507"/>
    </row>
    <row r="1015" spans="1:11" s="519" customFormat="1" ht="48" customHeight="1">
      <c r="A1015" s="520"/>
      <c r="B1015" s="510">
        <v>8</v>
      </c>
      <c r="C1015" s="196" t="str">
        <v>A</v>
      </c>
      <c r="D1015" s="536" t="str">
        <v>Not Declared, Not Declared, Not Declared, Not Declared</v>
      </c>
      <c r="E1015" s="509" t="str">
        <v>Abingdon AC</v>
      </c>
      <c r="F1015" s="502"/>
      <c r="G1015" s="510">
        <v>8</v>
      </c>
      <c r="H1015" s="196"/>
      <c r="I1015" s="536"/>
      <c r="J1015" s="509"/>
      <c r="K1015" s="507"/>
    </row>
    <row r="1016" spans="1:11" s="519" customFormat="1" ht="29.25" customHeight="1" thickBot="1">
      <c r="A1016" s="522"/>
      <c r="B1016" s="531"/>
      <c r="C1016" s="531"/>
      <c r="D1016" s="531"/>
      <c r="E1016" s="531"/>
      <c r="F1016" s="531"/>
      <c r="G1016" s="531"/>
      <c r="H1016" s="532" t="str" cm="1">
        <f t="array" ref="H1016:J1016">_xlfn.LET(_xlpm.error, _xlfn.HSTACK("","",""),_xlpm.result, IFERROR(_xlfn.TAKE(_xlfn.DROP(_xlfn.LET(_xlpm.a,_xlfn.CHOOSECOLS(DataCalcs!DS10:DV50,1,3,4),_xlfn._xlws.FILTER(_xlpm.a,(_xlfn.CHOOSECOLS(_xlpm.a,2)&lt;&gt;"Not Declared, Not Declared, Not Declared, Not Declared")*(_xlfn.CHOOSECOLS(_xlpm.a,2)&lt;&gt;""),"")),8),8),_xlpm.error), IF(_xlpm.result=_xlfn.HSTACK("","",""), _xlpm.error, _xlpm.result))</f>
        <v/>
      </c>
      <c r="I1016" s="533" t="str">
        <v/>
      </c>
      <c r="J1016" s="534" t="str">
        <v/>
      </c>
      <c r="K1016" s="529"/>
    </row>
    <row r="1017" spans="1:11" ht="29.25" customHeight="1">
      <c r="A1017" s="498"/>
      <c r="D1017" s="498"/>
      <c r="E1017" s="498"/>
      <c r="H1017" s="71"/>
      <c r="I1017" s="71"/>
      <c r="J1017" s="70"/>
      <c r="K1017" s="63"/>
    </row>
    <row r="1018" spans="1:11" ht="51" customHeight="1">
      <c r="A1018" s="1027" t="str">
        <f>'Lane Draw - Full (am)'!$A$815</f>
        <v>Oxfordshire Track and Field League 2026</v>
      </c>
      <c r="B1018" s="1027"/>
      <c r="C1018" s="1027"/>
      <c r="D1018" s="1027"/>
      <c r="E1018" s="1027"/>
      <c r="F1018" s="1027"/>
      <c r="G1018" s="1027"/>
      <c r="H1018" s="1027"/>
      <c r="I1018" s="1027"/>
      <c r="J1018" s="1027"/>
      <c r="K1018" s="1027"/>
    </row>
    <row r="1019" spans="1:11" ht="34" customHeight="1">
      <c r="A1019" s="1028" t="str">
        <f>'Lane Draw - Full (am)'!$A$2</f>
        <v>Date: 06 September 2026         Venue: Tilsley</v>
      </c>
      <c r="B1019" s="1028"/>
      <c r="C1019" s="1028"/>
      <c r="D1019" s="1028"/>
      <c r="E1019" s="1028"/>
      <c r="F1019" s="1028"/>
      <c r="G1019" s="1028"/>
      <c r="H1019" s="1028"/>
      <c r="I1019" s="1028"/>
      <c r="J1019" s="1028"/>
      <c r="K1019" s="1028"/>
    </row>
    <row r="1020" spans="1:11" ht="34" customHeight="1" thickBot="1">
      <c r="A1020" s="721"/>
      <c r="B1020" s="721"/>
      <c r="C1020" s="721"/>
      <c r="D1020" s="721"/>
      <c r="E1020" s="721"/>
      <c r="F1020" s="721"/>
      <c r="G1020" s="721"/>
      <c r="H1020" s="721"/>
      <c r="I1020" s="721"/>
      <c r="J1020" s="721"/>
      <c r="K1020" s="721"/>
    </row>
    <row r="1021" spans="1:11" ht="40" customHeight="1" thickBot="1">
      <c r="A1021" s="1029" t="str">
        <f>"  "&amp; TEXT(DataTables!$Q$98, "hh:mm") &amp; " - U16 Girls - " &amp; DataTables!$B$98 &amp; "  " &amp; DataTables!$P$98 &amp; " teams  Record: " &amp; TEXT(DataTables!$N$98, "0.00")</f>
        <v xml:space="preserve">  16:55 - U16 Girls - 4 X 100m  0 teams  Record: 52.40</v>
      </c>
      <c r="B1021" s="1030"/>
      <c r="C1021" s="1030"/>
      <c r="D1021" s="1030"/>
      <c r="E1021" s="1030"/>
      <c r="F1021" s="1030"/>
      <c r="G1021" s="1030"/>
      <c r="H1021" s="1030"/>
      <c r="I1021" s="1030"/>
      <c r="J1021" s="1030"/>
      <c r="K1021" s="1031"/>
    </row>
    <row r="1022" spans="1:11" s="519" customFormat="1" ht="29.25" customHeight="1">
      <c r="A1022" s="500"/>
      <c r="B1022" s="501"/>
      <c r="C1022" s="501"/>
      <c r="D1022" s="501"/>
      <c r="E1022" s="501"/>
      <c r="F1022" s="501"/>
      <c r="G1022" s="501"/>
      <c r="H1022" s="501"/>
      <c r="I1022" s="501"/>
      <c r="J1022" s="501"/>
      <c r="K1022" s="511"/>
    </row>
    <row r="1023" spans="1:11" s="519" customFormat="1" ht="29.25" customHeight="1">
      <c r="A1023" s="520"/>
      <c r="B1023" s="1024" t="s">
        <v>324</v>
      </c>
      <c r="C1023" s="1025"/>
      <c r="D1023" s="1025"/>
      <c r="E1023" s="1026"/>
      <c r="F1023" s="502"/>
      <c r="G1023" s="1024" t="s">
        <v>290</v>
      </c>
      <c r="H1023" s="1025"/>
      <c r="I1023" s="1025"/>
      <c r="J1023" s="1026"/>
      <c r="K1023" s="521"/>
    </row>
    <row r="1024" spans="1:11" s="519" customFormat="1" ht="48">
      <c r="A1024" s="520"/>
      <c r="B1024" s="506">
        <v>1</v>
      </c>
      <c r="C1024" s="503" t="str" cm="1">
        <f t="array" ref="C1024:E1031">_xlfn.LET(_xlpm.a,_xlfn.ANCHORARRAY(DataCalcs!DT495),_xlfn._xlws.FILTER(_xlpm.a,NOT(ISNA(_xlfn.CHOOSECOLS(_xlpm.a,1)))))</f>
        <v>N</v>
      </c>
      <c r="D1024" s="535" t="str">
        <v>Not Declared, Not Declared, Not Declared, Not Declared</v>
      </c>
      <c r="E1024" s="505" t="str">
        <v>Banbury Harriers AC</v>
      </c>
      <c r="F1024" s="502"/>
      <c r="G1024" s="506">
        <v>1</v>
      </c>
      <c r="H1024" s="503" t="str" cm="1">
        <f t="array" ref="H1024:J1024">_xlfn.LET(_xlpm.error, _xlfn.HSTACK("","No athletes",""),_xlpm.result, IFERROR(_xlfn.TAKE(_xlfn.DROP(_xlfn.LET(_xlpm.a,_xlfn.CHOOSECOLS(DataCalcs!DS503:DV543,1,3,4),_xlfn._xlws.FILTER(_xlpm.a,(_xlfn.CHOOSECOLS(_xlpm.a,2)&lt;&gt;"Not Declared, Not Declared, Not Declared, Not Declared")*(_xlfn.CHOOSECOLS(_xlpm.a,2)&lt;&gt;""),"")),0),8),_xlpm.error), IF(_xlpm.result=_xlfn.HSTACK("","",""), _xlpm.error, _xlpm.result))</f>
        <v/>
      </c>
      <c r="I1024" s="535" t="str">
        <v>No athletes</v>
      </c>
      <c r="J1024" s="505" t="str">
        <v/>
      </c>
      <c r="K1024" s="507"/>
    </row>
    <row r="1025" spans="1:11" s="519" customFormat="1" ht="48" customHeight="1">
      <c r="A1025" s="520"/>
      <c r="B1025" s="506">
        <v>2</v>
      </c>
      <c r="C1025" s="503" t="str">
        <v>W</v>
      </c>
      <c r="D1025" s="535" t="str">
        <v>Not Declared, Not Declared, Not Declared, Not Declared</v>
      </c>
      <c r="E1025" s="505" t="str">
        <v>Witney Road Runners</v>
      </c>
      <c r="F1025" s="502"/>
      <c r="G1025" s="506">
        <v>2</v>
      </c>
      <c r="H1025" s="503"/>
      <c r="I1025" s="535"/>
      <c r="J1025" s="505"/>
      <c r="K1025" s="507"/>
    </row>
    <row r="1026" spans="1:11" s="519" customFormat="1" ht="48" customHeight="1">
      <c r="A1026" s="520"/>
      <c r="B1026" s="506">
        <v>3</v>
      </c>
      <c r="C1026" s="503" t="str">
        <v>X</v>
      </c>
      <c r="D1026" s="535" t="str">
        <v>Not Declared, Not Declared, Not Declared, Not Declared</v>
      </c>
      <c r="E1026" s="505" t="str">
        <v>Team Kennet</v>
      </c>
      <c r="F1026" s="502"/>
      <c r="G1026" s="506">
        <v>3</v>
      </c>
      <c r="H1026" s="503"/>
      <c r="I1026" s="535"/>
      <c r="J1026" s="505"/>
      <c r="K1026" s="507"/>
    </row>
    <row r="1027" spans="1:11" s="519" customFormat="1" ht="48" customHeight="1">
      <c r="A1027" s="520"/>
      <c r="B1027" s="506">
        <v>4</v>
      </c>
      <c r="C1027" s="503" t="str">
        <v>R</v>
      </c>
      <c r="D1027" s="535" t="str">
        <v>Not Declared, Not Declared, Not Declared, Not Declared</v>
      </c>
      <c r="E1027" s="505" t="str">
        <v>Radley AC</v>
      </c>
      <c r="F1027" s="502"/>
      <c r="G1027" s="506">
        <v>4</v>
      </c>
      <c r="H1027" s="503"/>
      <c r="I1027" s="535"/>
      <c r="J1027" s="505"/>
      <c r="K1027" s="507"/>
    </row>
    <row r="1028" spans="1:11" s="519" customFormat="1" ht="48" customHeight="1">
      <c r="A1028" s="520"/>
      <c r="B1028" s="506">
        <v>5</v>
      </c>
      <c r="C1028" s="503" t="str">
        <v>B</v>
      </c>
      <c r="D1028" s="535" t="str">
        <v>Not Declared, Not Declared, Not Declared, Not Declared</v>
      </c>
      <c r="E1028" s="505" t="str">
        <v>Bicester AC</v>
      </c>
      <c r="F1028" s="502"/>
      <c r="G1028" s="506">
        <v>5</v>
      </c>
      <c r="H1028" s="503"/>
      <c r="I1028" s="535"/>
      <c r="J1028" s="505"/>
      <c r="K1028" s="507"/>
    </row>
    <row r="1029" spans="1:11" s="519" customFormat="1" ht="48" customHeight="1">
      <c r="A1029" s="520"/>
      <c r="B1029" s="506">
        <v>6</v>
      </c>
      <c r="C1029" s="503" t="str">
        <v>H</v>
      </c>
      <c r="D1029" s="535" t="str">
        <v>Not Declared, Not Declared, Not Declared, Not Declared</v>
      </c>
      <c r="E1029" s="505" t="str">
        <v>White Horse Harriers</v>
      </c>
      <c r="F1029" s="502"/>
      <c r="G1029" s="506">
        <v>6</v>
      </c>
      <c r="H1029" s="503"/>
      <c r="I1029" s="535"/>
      <c r="J1029" s="505"/>
      <c r="K1029" s="507"/>
    </row>
    <row r="1030" spans="1:11" s="519" customFormat="1" ht="48" customHeight="1">
      <c r="A1030" s="520"/>
      <c r="B1030" s="506">
        <v>7</v>
      </c>
      <c r="C1030" s="503" t="str">
        <v>O</v>
      </c>
      <c r="D1030" s="535" t="str">
        <v>Not Declared, Not Declared, Not Declared, Not Declared</v>
      </c>
      <c r="E1030" s="505" t="str">
        <v>Oxford City AC</v>
      </c>
      <c r="F1030" s="502"/>
      <c r="G1030" s="506">
        <v>7</v>
      </c>
      <c r="H1030" s="503"/>
      <c r="I1030" s="535"/>
      <c r="J1030" s="505"/>
      <c r="K1030" s="507"/>
    </row>
    <row r="1031" spans="1:11" s="519" customFormat="1" ht="48" customHeight="1">
      <c r="A1031" s="520"/>
      <c r="B1031" s="510">
        <v>8</v>
      </c>
      <c r="C1031" s="196" t="str">
        <v>A</v>
      </c>
      <c r="D1031" s="536" t="str">
        <v>Not Declared, Not Declared, Not Declared, Not Declared</v>
      </c>
      <c r="E1031" s="509" t="str">
        <v>Abingdon AC</v>
      </c>
      <c r="F1031" s="502"/>
      <c r="G1031" s="510">
        <v>8</v>
      </c>
      <c r="H1031" s="196"/>
      <c r="I1031" s="536"/>
      <c r="J1031" s="509"/>
      <c r="K1031" s="507"/>
    </row>
    <row r="1032" spans="1:11" s="519" customFormat="1" ht="29.25" customHeight="1" thickBot="1">
      <c r="A1032" s="522"/>
      <c r="B1032" s="531"/>
      <c r="C1032" s="531"/>
      <c r="D1032" s="531"/>
      <c r="E1032" s="531"/>
      <c r="F1032" s="531"/>
      <c r="G1032" s="531"/>
      <c r="H1032" s="532" t="str" cm="1">
        <f t="array" ref="H1032:J1032">_xlfn.LET(_xlpm.error, _xlfn.HSTACK("","",""),_xlpm.result, IFERROR(_xlfn.TAKE(_xlfn.DROP(_xlfn.LET(_xlpm.a,_xlfn.CHOOSECOLS(DataCalcs!DS503:DV543,1,3,4),_xlfn._xlws.FILTER(_xlpm.a,(_xlfn.CHOOSECOLS(_xlpm.a,2)&lt;&gt;"Not Declared, Not Declared, Not Declared, Not Declared")*(_xlfn.CHOOSECOLS(_xlpm.a,2)&lt;&gt;""),"")),8),8),_xlpm.error), IF(_xlpm.result=_xlfn.HSTACK("","",""), _xlpm.error, _xlpm.result))</f>
        <v/>
      </c>
      <c r="I1032" s="533" t="str">
        <v/>
      </c>
      <c r="J1032" s="534" t="str">
        <v/>
      </c>
      <c r="K1032" s="518"/>
    </row>
    <row r="1033" spans="1:11" s="519" customFormat="1" ht="29.25" customHeight="1" thickBot="1">
      <c r="A1033" s="721"/>
      <c r="B1033" s="721"/>
      <c r="C1033" s="721"/>
      <c r="D1033" s="721"/>
      <c r="E1033" s="721"/>
      <c r="F1033" s="721"/>
      <c r="G1033" s="721"/>
      <c r="H1033" s="721"/>
      <c r="I1033" s="721"/>
      <c r="J1033" s="721"/>
      <c r="K1033" s="721"/>
    </row>
    <row r="1034" spans="1:11" s="519" customFormat="1" ht="39" customHeight="1" thickBot="1">
      <c r="A1034" s="722" t="str">
        <f>"  "&amp; TEXT(DataTables!$Q$31, "hh:mm") &amp; " - U16 Boys - " &amp; DataTables!$B$31 &amp; "  " &amp; DataTables!$P$31 &amp; " teams  Record: " &amp; TEXT(DataTables!$N$31, "0.00")</f>
        <v xml:space="preserve">  16:55 - U16 Boys - 4 X 100m  0 teams  Record: 46.40</v>
      </c>
      <c r="B1034" s="723"/>
      <c r="C1034" s="723"/>
      <c r="D1034" s="723"/>
      <c r="E1034" s="723"/>
      <c r="F1034" s="723"/>
      <c r="G1034" s="723"/>
      <c r="H1034" s="723"/>
      <c r="I1034" s="723"/>
      <c r="J1034" s="723"/>
      <c r="K1034" s="724"/>
    </row>
    <row r="1035" spans="1:11" s="519" customFormat="1" ht="29.25" customHeight="1">
      <c r="A1035" s="500"/>
      <c r="B1035" s="501"/>
      <c r="C1035" s="501"/>
      <c r="D1035" s="501"/>
      <c r="E1035" s="501"/>
      <c r="F1035" s="501"/>
      <c r="G1035" s="501"/>
      <c r="H1035" s="501"/>
      <c r="I1035" s="501"/>
      <c r="J1035" s="501"/>
      <c r="K1035" s="511"/>
    </row>
    <row r="1036" spans="1:11" s="519" customFormat="1" ht="29.25" customHeight="1">
      <c r="A1036" s="520"/>
      <c r="B1036" s="1024" t="s">
        <v>324</v>
      </c>
      <c r="C1036" s="1025"/>
      <c r="D1036" s="1025"/>
      <c r="E1036" s="1026"/>
      <c r="F1036" s="502"/>
      <c r="G1036" s="1024" t="s">
        <v>290</v>
      </c>
      <c r="H1036" s="1025"/>
      <c r="I1036" s="1025"/>
      <c r="J1036" s="1026"/>
      <c r="K1036" s="521"/>
    </row>
    <row r="1037" spans="1:11" s="519" customFormat="1" ht="48" customHeight="1">
      <c r="A1037" s="520"/>
      <c r="B1037" s="506">
        <v>1</v>
      </c>
      <c r="C1037" s="503" t="str" cm="1">
        <f t="array" ref="C1037:E1044">_xlfn.LET(_xlpm.a,_xlfn.ANCHORARRAY(DataCalcs!DT84),_xlfn._xlws.FILTER(_xlpm.a,NOT(ISNA(_xlfn.CHOOSECOLS(_xlpm.a,1)))))</f>
        <v>R</v>
      </c>
      <c r="D1037" s="535" t="str">
        <v>Not Declared, Not Declared, Not Declared, Not Declared</v>
      </c>
      <c r="E1037" s="505" t="str">
        <v>Radley AC</v>
      </c>
      <c r="F1037" s="502"/>
      <c r="G1037" s="506">
        <v>1</v>
      </c>
      <c r="H1037" s="503" t="str" cm="1">
        <f t="array" ref="H1037:J1037">_xlfn.LET(_xlpm.error, _xlfn.HSTACK("","No athletes",""),_xlpm.result, IFERROR(_xlfn.TAKE(_xlfn.DROP(_xlfn.LET(_xlpm.a,_xlfn.CHOOSECOLS(DataCalcs!DS92:DV132,1,3,4),_xlfn._xlws.FILTER(_xlpm.a,(_xlfn.CHOOSECOLS(_xlpm.a,2)&lt;&gt;"Not Declared, Not Declared, Not Declared, Not Declared")*(_xlfn.CHOOSECOLS(_xlpm.a,2)&lt;&gt;""),"")),0),8),_xlpm.error), IF(_xlpm.result=_xlfn.HSTACK("","",""), _xlpm.error, _xlpm.result))</f>
        <v/>
      </c>
      <c r="I1037" s="535" t="str">
        <v>No athletes</v>
      </c>
      <c r="J1037" s="505" t="str">
        <v/>
      </c>
      <c r="K1037" s="507"/>
    </row>
    <row r="1038" spans="1:11" s="519" customFormat="1" ht="48" customHeight="1">
      <c r="A1038" s="520"/>
      <c r="B1038" s="506">
        <v>2</v>
      </c>
      <c r="C1038" s="503" t="str">
        <v>H</v>
      </c>
      <c r="D1038" s="535" t="str">
        <v>Not Declared, Not Declared, Not Declared, Not Declared</v>
      </c>
      <c r="E1038" s="505" t="str">
        <v>White Horse Harriers</v>
      </c>
      <c r="F1038" s="502"/>
      <c r="G1038" s="506">
        <v>2</v>
      </c>
      <c r="H1038" s="503"/>
      <c r="I1038" s="535"/>
      <c r="J1038" s="505"/>
      <c r="K1038" s="507"/>
    </row>
    <row r="1039" spans="1:11" s="519" customFormat="1" ht="48" customHeight="1">
      <c r="A1039" s="520"/>
      <c r="B1039" s="506">
        <v>3</v>
      </c>
      <c r="C1039" s="503" t="str">
        <v>O</v>
      </c>
      <c r="D1039" s="535" t="str">
        <v>Not Declared, Not Declared, Not Declared, Not Declared</v>
      </c>
      <c r="E1039" s="505" t="str">
        <v>Oxford City AC</v>
      </c>
      <c r="F1039" s="502"/>
      <c r="G1039" s="506">
        <v>3</v>
      </c>
      <c r="H1039" s="503"/>
      <c r="I1039" s="535"/>
      <c r="J1039" s="505"/>
      <c r="K1039" s="507"/>
    </row>
    <row r="1040" spans="1:11" s="519" customFormat="1" ht="48" customHeight="1">
      <c r="A1040" s="520"/>
      <c r="B1040" s="506">
        <v>4</v>
      </c>
      <c r="C1040" s="503" t="str">
        <v>N</v>
      </c>
      <c r="D1040" s="535" t="str">
        <v>Not Declared, Not Declared, Not Declared, Not Declared</v>
      </c>
      <c r="E1040" s="505" t="str">
        <v>Banbury Harriers AC</v>
      </c>
      <c r="F1040" s="502"/>
      <c r="G1040" s="506">
        <v>4</v>
      </c>
      <c r="H1040" s="503"/>
      <c r="I1040" s="535"/>
      <c r="J1040" s="505"/>
      <c r="K1040" s="507"/>
    </row>
    <row r="1041" spans="1:11" s="519" customFormat="1" ht="48" customHeight="1">
      <c r="A1041" s="520"/>
      <c r="B1041" s="506">
        <v>5</v>
      </c>
      <c r="C1041" s="503" t="str">
        <v>W</v>
      </c>
      <c r="D1041" s="535" t="str">
        <v>Not Declared, Not Declared, Not Declared, Not Declared</v>
      </c>
      <c r="E1041" s="505" t="str">
        <v>Witney Road Runners</v>
      </c>
      <c r="F1041" s="502"/>
      <c r="G1041" s="506">
        <v>5</v>
      </c>
      <c r="H1041" s="503"/>
      <c r="I1041" s="535"/>
      <c r="J1041" s="505"/>
      <c r="K1041" s="507"/>
    </row>
    <row r="1042" spans="1:11" s="519" customFormat="1" ht="48" customHeight="1">
      <c r="A1042" s="520"/>
      <c r="B1042" s="506">
        <v>6</v>
      </c>
      <c r="C1042" s="503" t="str">
        <v>B</v>
      </c>
      <c r="D1042" s="535" t="str">
        <v>Not Declared, Not Declared, Not Declared, Not Declared</v>
      </c>
      <c r="E1042" s="505" t="str">
        <v>Bicester AC</v>
      </c>
      <c r="F1042" s="502"/>
      <c r="G1042" s="506">
        <v>6</v>
      </c>
      <c r="H1042" s="503"/>
      <c r="I1042" s="535"/>
      <c r="J1042" s="505"/>
      <c r="K1042" s="507"/>
    </row>
    <row r="1043" spans="1:11" s="519" customFormat="1" ht="48" customHeight="1">
      <c r="A1043" s="520"/>
      <c r="B1043" s="506">
        <v>7</v>
      </c>
      <c r="C1043" s="503" t="str">
        <v>A</v>
      </c>
      <c r="D1043" s="535" t="str">
        <v>Not Declared, Not Declared, Not Declared, Not Declared</v>
      </c>
      <c r="E1043" s="505" t="str">
        <v>Abingdon AC</v>
      </c>
      <c r="F1043" s="502"/>
      <c r="G1043" s="506">
        <v>7</v>
      </c>
      <c r="H1043" s="503"/>
      <c r="I1043" s="535"/>
      <c r="J1043" s="505"/>
      <c r="K1043" s="507"/>
    </row>
    <row r="1044" spans="1:11" s="519" customFormat="1" ht="48" customHeight="1">
      <c r="A1044" s="520"/>
      <c r="B1044" s="510">
        <v>8</v>
      </c>
      <c r="C1044" s="196" t="str">
        <v>X</v>
      </c>
      <c r="D1044" s="536" t="str">
        <v>Not Declared, Not Declared, Not Declared, Not Declared</v>
      </c>
      <c r="E1044" s="509" t="str">
        <v>Team Kennet</v>
      </c>
      <c r="F1044" s="502"/>
      <c r="G1044" s="510">
        <v>8</v>
      </c>
      <c r="H1044" s="196"/>
      <c r="I1044" s="536"/>
      <c r="J1044" s="509"/>
      <c r="K1044" s="507"/>
    </row>
    <row r="1045" spans="1:11" s="519" customFormat="1" ht="29" customHeight="1" thickBot="1">
      <c r="A1045" s="522"/>
      <c r="B1045" s="531"/>
      <c r="C1045" s="531"/>
      <c r="D1045" s="531"/>
      <c r="E1045" s="531"/>
      <c r="F1045" s="531"/>
      <c r="G1045" s="531"/>
      <c r="H1045" s="532" t="str" cm="1">
        <f t="array" ref="H1045:J1045">_xlfn.LET(_xlpm.error, _xlfn.HSTACK("","",""),_xlpm.result, IFERROR(_xlfn.TAKE(_xlfn.DROP(_xlfn.LET(_xlpm.a,_xlfn.CHOOSECOLS(DataCalcs!#REF!,1,3,4),_xlfn._xlws.FILTER(_xlpm.a,(_xlfn.CHOOSECOLS(_xlpm.a,2)&lt;&gt;"Not Declared, Not Declared, Not Declared, Not Declared")*(_xlfn.CHOOSECOLS(_xlpm.a,2)&lt;&gt;""),"")),8),8),_xlpm.error), IF(_xlpm.result=_xlfn.HSTACK("","",""), _xlpm.error, _xlpm.result))</f>
        <v/>
      </c>
      <c r="I1045" s="533" t="str">
        <v/>
      </c>
      <c r="J1045" s="534" t="str">
        <v/>
      </c>
      <c r="K1045" s="529"/>
    </row>
    <row r="1046" spans="1:11" s="519" customFormat="1" ht="29.25" customHeight="1" thickBot="1">
      <c r="A1046" s="721"/>
      <c r="B1046" s="721"/>
      <c r="C1046" s="721"/>
      <c r="D1046" s="721"/>
      <c r="E1046" s="721"/>
      <c r="F1046" s="721"/>
      <c r="G1046" s="721"/>
      <c r="H1046" s="721"/>
      <c r="I1046" s="721"/>
      <c r="J1046" s="721"/>
      <c r="K1046" s="721"/>
    </row>
    <row r="1047" spans="1:11" s="519" customFormat="1" ht="39" customHeight="1" thickBot="1">
      <c r="A1047" s="1029" t="str">
        <f>"  "&amp; TEXT(DataTables!$Q$113, "hh:mm") &amp; " - U18 Women - " &amp; DataTables!$B$113 &amp; "  " &amp; DataTables!$P$113 &amp; " teams  Record: " &amp; TEXT(DataTables!$N$113, "0.00")</f>
        <v xml:space="preserve">  16:55 - U18 Women - 4 X 100m  0 teams  Record: 51.80</v>
      </c>
      <c r="B1047" s="1030"/>
      <c r="C1047" s="1030"/>
      <c r="D1047" s="1030"/>
      <c r="E1047" s="1030"/>
      <c r="F1047" s="1030"/>
      <c r="G1047" s="1030"/>
      <c r="H1047" s="1030"/>
      <c r="I1047" s="1030"/>
      <c r="J1047" s="1030"/>
      <c r="K1047" s="1031"/>
    </row>
    <row r="1048" spans="1:11" s="519" customFormat="1" ht="29.25" customHeight="1">
      <c r="A1048" s="500"/>
      <c r="B1048" s="501"/>
      <c r="C1048" s="501"/>
      <c r="D1048" s="501"/>
      <c r="E1048" s="501"/>
      <c r="F1048" s="501"/>
      <c r="G1048" s="501"/>
      <c r="H1048" s="501"/>
      <c r="I1048" s="501"/>
      <c r="J1048" s="501"/>
      <c r="K1048" s="511"/>
    </row>
    <row r="1049" spans="1:11" s="519" customFormat="1" ht="29.25" customHeight="1">
      <c r="A1049" s="520"/>
      <c r="B1049" s="1024" t="s">
        <v>324</v>
      </c>
      <c r="C1049" s="1025"/>
      <c r="D1049" s="1025"/>
      <c r="E1049" s="1026"/>
      <c r="F1049" s="502"/>
      <c r="G1049" s="1024" t="s">
        <v>290</v>
      </c>
      <c r="H1049" s="1025"/>
      <c r="I1049" s="1025"/>
      <c r="J1049" s="1026"/>
      <c r="K1049" s="521"/>
    </row>
    <row r="1050" spans="1:11" s="519" customFormat="1" ht="48" customHeight="1">
      <c r="A1050" s="520"/>
      <c r="B1050" s="506">
        <v>1</v>
      </c>
      <c r="C1050" s="503" t="str" cm="1">
        <f t="array" ref="C1050:E1057">_xlfn.LET(_xlpm.a,_xlfn.ANCHORARRAY(DataCalcs!DT495),_xlfn._xlws.FILTER(_xlpm.a,NOT(ISNA(_xlfn.CHOOSECOLS(_xlpm.a,1)))))</f>
        <v>N</v>
      </c>
      <c r="D1050" s="535" t="str">
        <v>Not Declared, Not Declared, Not Declared, Not Declared</v>
      </c>
      <c r="E1050" s="505" t="str">
        <v>Banbury Harriers AC</v>
      </c>
      <c r="F1050" s="502"/>
      <c r="G1050" s="506">
        <v>1</v>
      </c>
      <c r="H1050" s="503" t="str" cm="1">
        <f t="array" ref="H1050:J1050">_xlfn.LET(_xlpm.error, _xlfn.HSTACK("","No athletes",""),_xlpm.result, IFERROR(_xlfn.TAKE(_xlfn.DROP(_xlfn.LET(_xlpm.a,_xlfn.CHOOSECOLS(DataCalcs!DS503:DV543,1,3,4),_xlfn._xlws.FILTER(_xlpm.a,(_xlfn.CHOOSECOLS(_xlpm.a,2)&lt;&gt;"Not Declared, Not Declared, Not Declared, Not Declared")*(_xlfn.CHOOSECOLS(_xlpm.a,2)&lt;&gt;""),"")),0),8),_xlpm.error), IF(_xlpm.result=_xlfn.HSTACK("","",""), _xlpm.error, _xlpm.result))</f>
        <v/>
      </c>
      <c r="I1050" s="535" t="str">
        <v>No athletes</v>
      </c>
      <c r="J1050" s="505" t="str">
        <v/>
      </c>
      <c r="K1050" s="507"/>
    </row>
    <row r="1051" spans="1:11" s="519" customFormat="1" ht="48" customHeight="1">
      <c r="A1051" s="520"/>
      <c r="B1051" s="506">
        <v>2</v>
      </c>
      <c r="C1051" s="503" t="str">
        <v>W</v>
      </c>
      <c r="D1051" s="535" t="str">
        <v>Not Declared, Not Declared, Not Declared, Not Declared</v>
      </c>
      <c r="E1051" s="505" t="str">
        <v>Witney Road Runners</v>
      </c>
      <c r="F1051" s="502"/>
      <c r="G1051" s="506">
        <v>2</v>
      </c>
      <c r="H1051" s="503"/>
      <c r="I1051" s="535"/>
      <c r="J1051" s="505"/>
      <c r="K1051" s="507"/>
    </row>
    <row r="1052" spans="1:11" s="519" customFormat="1" ht="48" customHeight="1">
      <c r="A1052" s="520"/>
      <c r="B1052" s="506">
        <v>3</v>
      </c>
      <c r="C1052" s="503" t="str">
        <v>X</v>
      </c>
      <c r="D1052" s="535" t="str">
        <v>Not Declared, Not Declared, Not Declared, Not Declared</v>
      </c>
      <c r="E1052" s="505" t="str">
        <v>Team Kennet</v>
      </c>
      <c r="F1052" s="502"/>
      <c r="G1052" s="506">
        <v>3</v>
      </c>
      <c r="H1052" s="503"/>
      <c r="I1052" s="535"/>
      <c r="J1052" s="505"/>
      <c r="K1052" s="507"/>
    </row>
    <row r="1053" spans="1:11" s="519" customFormat="1" ht="48" customHeight="1">
      <c r="A1053" s="520"/>
      <c r="B1053" s="506">
        <v>4</v>
      </c>
      <c r="C1053" s="503" t="str">
        <v>R</v>
      </c>
      <c r="D1053" s="535" t="str">
        <v>Not Declared, Not Declared, Not Declared, Not Declared</v>
      </c>
      <c r="E1053" s="505" t="str">
        <v>Radley AC</v>
      </c>
      <c r="F1053" s="502"/>
      <c r="G1053" s="506">
        <v>4</v>
      </c>
      <c r="H1053" s="503"/>
      <c r="I1053" s="535"/>
      <c r="J1053" s="505"/>
      <c r="K1053" s="507"/>
    </row>
    <row r="1054" spans="1:11" s="519" customFormat="1" ht="48" customHeight="1">
      <c r="A1054" s="520"/>
      <c r="B1054" s="506">
        <v>5</v>
      </c>
      <c r="C1054" s="503" t="str">
        <v>B</v>
      </c>
      <c r="D1054" s="535" t="str">
        <v>Not Declared, Not Declared, Not Declared, Not Declared</v>
      </c>
      <c r="E1054" s="505" t="str">
        <v>Bicester AC</v>
      </c>
      <c r="F1054" s="502"/>
      <c r="G1054" s="506">
        <v>5</v>
      </c>
      <c r="H1054" s="503"/>
      <c r="I1054" s="535"/>
      <c r="J1054" s="505"/>
      <c r="K1054" s="507"/>
    </row>
    <row r="1055" spans="1:11" ht="48" customHeight="1">
      <c r="A1055" s="520"/>
      <c r="B1055" s="506">
        <v>6</v>
      </c>
      <c r="C1055" s="503" t="str">
        <v>H</v>
      </c>
      <c r="D1055" s="535" t="str">
        <v>Not Declared, Not Declared, Not Declared, Not Declared</v>
      </c>
      <c r="E1055" s="505" t="str">
        <v>White Horse Harriers</v>
      </c>
      <c r="F1055" s="502"/>
      <c r="G1055" s="506">
        <v>6</v>
      </c>
      <c r="H1055" s="503"/>
      <c r="I1055" s="535"/>
      <c r="J1055" s="505"/>
      <c r="K1055" s="507"/>
    </row>
    <row r="1056" spans="1:11" ht="48" customHeight="1">
      <c r="A1056" s="520"/>
      <c r="B1056" s="506">
        <v>7</v>
      </c>
      <c r="C1056" s="503" t="str">
        <v>O</v>
      </c>
      <c r="D1056" s="535" t="str">
        <v>Not Declared, Not Declared, Not Declared, Not Declared</v>
      </c>
      <c r="E1056" s="505" t="str">
        <v>Oxford City AC</v>
      </c>
      <c r="F1056" s="502"/>
      <c r="G1056" s="506">
        <v>7</v>
      </c>
      <c r="H1056" s="503"/>
      <c r="I1056" s="535"/>
      <c r="J1056" s="505"/>
      <c r="K1056" s="507"/>
    </row>
    <row r="1057" spans="1:11" s="519" customFormat="1" ht="48" customHeight="1">
      <c r="A1057" s="520"/>
      <c r="B1057" s="510">
        <v>8</v>
      </c>
      <c r="C1057" s="196" t="str">
        <v>A</v>
      </c>
      <c r="D1057" s="536" t="str">
        <v>Not Declared, Not Declared, Not Declared, Not Declared</v>
      </c>
      <c r="E1057" s="509" t="str">
        <v>Abingdon AC</v>
      </c>
      <c r="F1057" s="502"/>
      <c r="G1057" s="510">
        <v>8</v>
      </c>
      <c r="H1057" s="196"/>
      <c r="I1057" s="536"/>
      <c r="J1057" s="509"/>
      <c r="K1057" s="507"/>
    </row>
    <row r="1058" spans="1:11" s="519" customFormat="1" ht="29.25" customHeight="1" thickBot="1">
      <c r="A1058" s="522"/>
      <c r="B1058" s="531"/>
      <c r="C1058" s="531"/>
      <c r="D1058" s="531"/>
      <c r="E1058" s="531"/>
      <c r="F1058" s="531"/>
      <c r="G1058" s="531"/>
      <c r="H1058" s="532" t="str" cm="1">
        <f t="array" ref="H1058:J1058">_xlfn.LET(_xlpm.error, _xlfn.HSTACK("","",""),_xlpm.result, IFERROR(_xlfn.TAKE(_xlfn.DROP(_xlfn.LET(_xlpm.a,_xlfn.CHOOSECOLS(DataCalcs!DS503:DV543,1,3,4),_xlfn._xlws.FILTER(_xlpm.a,(_xlfn.CHOOSECOLS(_xlpm.a,2)&lt;&gt;"Not Declared, Not Declared, Not Declared, Not Declared")*(_xlfn.CHOOSECOLS(_xlpm.a,2)&lt;&gt;""),"")),8),8),_xlpm.error), IF(_xlpm.result=_xlfn.HSTACK("","",""), _xlpm.error, _xlpm.result))</f>
        <v/>
      </c>
      <c r="I1058" s="533" t="str">
        <v/>
      </c>
      <c r="J1058" s="534" t="str">
        <v/>
      </c>
      <c r="K1058" s="518"/>
    </row>
    <row r="1059" spans="1:11" s="519" customFormat="1" ht="29.25" customHeight="1" thickBot="1">
      <c r="A1059" s="721"/>
      <c r="B1059" s="721"/>
      <c r="C1059" s="721"/>
      <c r="D1059" s="721"/>
      <c r="E1059" s="721"/>
      <c r="F1059" s="721"/>
      <c r="G1059" s="721"/>
      <c r="H1059" s="721"/>
      <c r="I1059" s="721"/>
      <c r="J1059" s="721"/>
      <c r="K1059" s="721"/>
    </row>
    <row r="1060" spans="1:11" s="519" customFormat="1" ht="39" customHeight="1" thickBot="1">
      <c r="A1060" s="1029" t="str">
        <f>"  "&amp; TEXT(DataTables!$Q$128, "hh:mm") &amp; " - U20 Women - " &amp; DataTables!$B$128 &amp; "  " &amp; DataTables!$P$128 &amp; " teams  Record: " &amp; TEXT(DataTables!$N$128, "0.00")</f>
        <v xml:space="preserve">  16:55 - U20 Women - 4 X 100m  0 teams  Record: n/a</v>
      </c>
      <c r="B1060" s="1030"/>
      <c r="C1060" s="1030"/>
      <c r="D1060" s="1030"/>
      <c r="E1060" s="1030"/>
      <c r="F1060" s="1030"/>
      <c r="G1060" s="1030"/>
      <c r="H1060" s="1030"/>
      <c r="I1060" s="1030"/>
      <c r="J1060" s="1030"/>
      <c r="K1060" s="1031"/>
    </row>
    <row r="1061" spans="1:11" s="519" customFormat="1" ht="29.25" customHeight="1">
      <c r="A1061" s="500"/>
      <c r="B1061" s="501"/>
      <c r="C1061" s="501"/>
      <c r="D1061" s="501"/>
      <c r="E1061" s="501"/>
      <c r="F1061" s="501"/>
      <c r="G1061" s="501"/>
      <c r="H1061" s="501"/>
      <c r="I1061" s="501"/>
      <c r="J1061" s="501"/>
      <c r="K1061" s="511"/>
    </row>
    <row r="1062" spans="1:11" s="519" customFormat="1" ht="29.25" customHeight="1">
      <c r="A1062" s="520"/>
      <c r="B1062" s="1024" t="s">
        <v>290</v>
      </c>
      <c r="C1062" s="1025"/>
      <c r="D1062" s="1025"/>
      <c r="E1062" s="1026"/>
      <c r="F1062" s="502"/>
      <c r="G1062" s="1036"/>
      <c r="H1062" s="1036"/>
      <c r="I1062" s="1036"/>
      <c r="J1062" s="1036"/>
      <c r="K1062" s="521"/>
    </row>
    <row r="1063" spans="1:11" s="519" customFormat="1" ht="48" customHeight="1">
      <c r="A1063" s="520"/>
      <c r="B1063" s="506">
        <v>1</v>
      </c>
      <c r="C1063" s="503" t="str" cm="1">
        <f t="array" ref="C1063:E1063">_xlfn.LET(_xlpm.error, _xlfn.HSTACK("","No athletes",""),_xlpm.result, IFERROR(_xlfn.TAKE(_xlfn.DROP(_xlfn.LET(_xlpm.a,_xlfn.CHOOSECOLS(DataCalcs!DS585:DV641,1,3,4),_xlfn._xlws.FILTER(_xlpm.a,(_xlfn.CHOOSECOLS(_xlpm.a,2)&lt;&gt;"Not Declared, Not Declared, Not Declared, Not Declared")*(_xlfn.CHOOSECOLS(_xlpm.a,2)&lt;&gt;""),"")),0),8),_xlpm.error), IF(_xlpm.result=_xlfn.HSTACK("","",""), _xlpm.error, _xlpm.result))</f>
        <v/>
      </c>
      <c r="D1063" s="535" t="str">
        <v>No athletes</v>
      </c>
      <c r="E1063" s="505" t="str">
        <v/>
      </c>
      <c r="F1063" s="502"/>
      <c r="G1063" s="503"/>
      <c r="H1063" s="503"/>
      <c r="I1063" s="535"/>
      <c r="J1063" s="504"/>
      <c r="K1063" s="507"/>
    </row>
    <row r="1064" spans="1:11" s="519" customFormat="1" ht="48" customHeight="1">
      <c r="A1064" s="520"/>
      <c r="B1064" s="506">
        <v>2</v>
      </c>
      <c r="C1064" s="503"/>
      <c r="D1064" s="535"/>
      <c r="E1064" s="505"/>
      <c r="F1064" s="502"/>
      <c r="G1064" s="503"/>
      <c r="H1064" s="503"/>
      <c r="I1064" s="535"/>
      <c r="J1064" s="504"/>
      <c r="K1064" s="507"/>
    </row>
    <row r="1065" spans="1:11" s="519" customFormat="1" ht="48" customHeight="1">
      <c r="A1065" s="520"/>
      <c r="B1065" s="506">
        <v>3</v>
      </c>
      <c r="C1065" s="503"/>
      <c r="D1065" s="535"/>
      <c r="E1065" s="505"/>
      <c r="F1065" s="502"/>
      <c r="G1065" s="503"/>
      <c r="H1065" s="503"/>
      <c r="I1065" s="535"/>
      <c r="J1065" s="504"/>
      <c r="K1065" s="507"/>
    </row>
    <row r="1066" spans="1:11" s="519" customFormat="1" ht="48" customHeight="1">
      <c r="A1066" s="520"/>
      <c r="B1066" s="506">
        <v>4</v>
      </c>
      <c r="C1066" s="503"/>
      <c r="D1066" s="535"/>
      <c r="E1066" s="505"/>
      <c r="F1066" s="502"/>
      <c r="G1066" s="503"/>
      <c r="H1066" s="503"/>
      <c r="I1066" s="535"/>
      <c r="J1066" s="504"/>
      <c r="K1066" s="507"/>
    </row>
    <row r="1067" spans="1:11" s="519" customFormat="1" ht="48" customHeight="1">
      <c r="A1067" s="520"/>
      <c r="B1067" s="506">
        <v>5</v>
      </c>
      <c r="C1067" s="503"/>
      <c r="D1067" s="535"/>
      <c r="E1067" s="505"/>
      <c r="F1067" s="502"/>
      <c r="G1067" s="503"/>
      <c r="H1067" s="503"/>
      <c r="I1067" s="535"/>
      <c r="J1067" s="504"/>
      <c r="K1067" s="507"/>
    </row>
    <row r="1068" spans="1:11" s="519" customFormat="1" ht="48" customHeight="1">
      <c r="A1068" s="520"/>
      <c r="B1068" s="506">
        <v>6</v>
      </c>
      <c r="C1068" s="503"/>
      <c r="D1068" s="535"/>
      <c r="E1068" s="505"/>
      <c r="F1068" s="502"/>
      <c r="G1068" s="503"/>
      <c r="H1068" s="503"/>
      <c r="I1068" s="535"/>
      <c r="J1068" s="504"/>
      <c r="K1068" s="507"/>
    </row>
    <row r="1069" spans="1:11" s="519" customFormat="1" ht="48" customHeight="1">
      <c r="A1069" s="520"/>
      <c r="B1069" s="506">
        <v>7</v>
      </c>
      <c r="C1069" s="503"/>
      <c r="D1069" s="535"/>
      <c r="E1069" s="505"/>
      <c r="F1069" s="502"/>
      <c r="G1069" s="503"/>
      <c r="H1069" s="503"/>
      <c r="I1069" s="535"/>
      <c r="J1069" s="504"/>
      <c r="K1069" s="507"/>
    </row>
    <row r="1070" spans="1:11" s="519" customFormat="1" ht="48" customHeight="1">
      <c r="A1070" s="520"/>
      <c r="B1070" s="510">
        <v>8</v>
      </c>
      <c r="C1070" s="196"/>
      <c r="D1070" s="536"/>
      <c r="E1070" s="509"/>
      <c r="F1070" s="502"/>
      <c r="G1070" s="503"/>
      <c r="H1070" s="503"/>
      <c r="I1070" s="535"/>
      <c r="J1070" s="504"/>
      <c r="K1070" s="507"/>
    </row>
    <row r="1071" spans="1:11" s="519" customFormat="1" ht="29.25" customHeight="1" thickBot="1">
      <c r="A1071" s="522"/>
      <c r="B1071" s="531"/>
      <c r="C1071" s="531"/>
      <c r="D1071" s="531"/>
      <c r="E1071" s="531"/>
      <c r="F1071" s="531"/>
      <c r="G1071" s="531"/>
      <c r="H1071" s="532" t="str" cm="1">
        <f t="array" ref="H1071:J1071">_xlfn.LET(_xlpm.error, _xlfn.HSTACK("","",""),_xlpm.result, IFERROR(_xlfn.TAKE(_xlfn.DROP(_xlfn.LET(_xlpm.a,_xlfn.CHOOSECOLS(DataCalcs!DS64:DV104,1,3,4),_xlfn._xlws.FILTER(_xlpm.a,(_xlfn.CHOOSECOLS(_xlpm.a,2)&lt;&gt;"Not Declared, Not Declared, Not Declared, Not Declared")*(_xlfn.CHOOSECOLS(_xlpm.a,2)&lt;&gt;""),"")),8),8),_xlpm.error), IF(_xlpm.result=_xlfn.HSTACK("","",""), _xlpm.error, _xlpm.result))</f>
        <v/>
      </c>
      <c r="I1071" s="533" t="str">
        <v/>
      </c>
      <c r="J1071" s="534" t="str">
        <v/>
      </c>
      <c r="K1071" s="529"/>
    </row>
    <row r="1072" spans="1:11" s="519" customFormat="1" ht="29.25" customHeight="1">
      <c r="A1072" s="498"/>
      <c r="B1072" s="64"/>
      <c r="C1072" s="64"/>
      <c r="D1072" s="498"/>
      <c r="E1072" s="498"/>
      <c r="F1072" s="64"/>
      <c r="G1072" s="64"/>
      <c r="H1072" s="71"/>
      <c r="I1072" s="71"/>
      <c r="J1072" s="70"/>
      <c r="K1072" s="63"/>
    </row>
    <row r="1073" spans="1:11" ht="51" customHeight="1">
      <c r="A1073" s="1027" t="str">
        <f>'Lane Draw - Full (am)'!$A$815</f>
        <v>Oxfordshire Track and Field League 2026</v>
      </c>
      <c r="B1073" s="1027"/>
      <c r="C1073" s="1027"/>
      <c r="D1073" s="1027"/>
      <c r="E1073" s="1027"/>
      <c r="F1073" s="1027"/>
      <c r="G1073" s="1027"/>
      <c r="H1073" s="1027"/>
      <c r="I1073" s="1027"/>
      <c r="J1073" s="1027"/>
      <c r="K1073" s="1027"/>
    </row>
    <row r="1074" spans="1:11" ht="34" customHeight="1">
      <c r="A1074" s="1028" t="str">
        <f>'Lane Draw - Full (am)'!$A$2</f>
        <v>Date: 06 September 2026         Venue: Tilsley</v>
      </c>
      <c r="B1074" s="1028"/>
      <c r="C1074" s="1028"/>
      <c r="D1074" s="1028"/>
      <c r="E1074" s="1028"/>
      <c r="F1074" s="1028"/>
      <c r="G1074" s="1028"/>
      <c r="H1074" s="1028"/>
      <c r="I1074" s="1028"/>
      <c r="J1074" s="1028"/>
      <c r="K1074" s="1028"/>
    </row>
    <row r="1075" spans="1:11" ht="34" customHeight="1" thickBot="1">
      <c r="A1075" s="721"/>
      <c r="B1075" s="721"/>
      <c r="C1075" s="721"/>
      <c r="D1075" s="721"/>
      <c r="E1075" s="721"/>
      <c r="F1075" s="721"/>
      <c r="G1075" s="721"/>
      <c r="H1075" s="721"/>
      <c r="I1075" s="721"/>
      <c r="J1075" s="721"/>
      <c r="K1075" s="721"/>
    </row>
    <row r="1076" spans="1:11" ht="40" customHeight="1" thickBot="1">
      <c r="A1076" s="722" t="str">
        <f>"  "&amp; TEXT(DataTables!$Q$46, "hh:mm") &amp; " - U18 Men - " &amp; DataTables!$B$46 &amp; "  " &amp; DataTables!$P$46 &amp; " teams  Record: " &amp; TEXT(DataTables!$N$46, "0.00")</f>
        <v xml:space="preserve">  16:55 - U18 Men - 4 X 100m  0 teams  Record: 46.62</v>
      </c>
      <c r="B1076" s="723"/>
      <c r="C1076" s="723"/>
      <c r="D1076" s="723"/>
      <c r="E1076" s="723"/>
      <c r="F1076" s="723"/>
      <c r="G1076" s="723"/>
      <c r="H1076" s="723"/>
      <c r="I1076" s="723"/>
      <c r="J1076" s="723"/>
      <c r="K1076" s="724"/>
    </row>
    <row r="1077" spans="1:11" s="519" customFormat="1" ht="29.25" customHeight="1">
      <c r="A1077" s="500"/>
      <c r="B1077" s="501"/>
      <c r="C1077" s="501"/>
      <c r="D1077" s="501"/>
      <c r="E1077" s="501"/>
      <c r="F1077" s="501"/>
      <c r="G1077" s="501"/>
      <c r="H1077" s="501"/>
      <c r="I1077" s="501"/>
      <c r="J1077" s="501"/>
      <c r="K1077" s="511"/>
    </row>
    <row r="1078" spans="1:11" s="519" customFormat="1" ht="29.25" customHeight="1">
      <c r="A1078" s="520"/>
      <c r="B1078" s="1024" t="s">
        <v>324</v>
      </c>
      <c r="C1078" s="1025"/>
      <c r="D1078" s="1025"/>
      <c r="E1078" s="1026"/>
      <c r="F1078" s="502"/>
      <c r="G1078" s="1024" t="s">
        <v>290</v>
      </c>
      <c r="H1078" s="1025"/>
      <c r="I1078" s="1025"/>
      <c r="J1078" s="1026"/>
      <c r="K1078" s="521"/>
    </row>
    <row r="1079" spans="1:11" s="519" customFormat="1" ht="48">
      <c r="A1079" s="520"/>
      <c r="B1079" s="506">
        <v>1</v>
      </c>
      <c r="C1079" s="503" t="str" cm="1">
        <f t="array" ref="C1079:E1086">_xlfn.LET(_xlpm.a,_xlfn.ANCHORARRAY(DataCalcs!DT166),_xlfn._xlws.FILTER(_xlpm.a,NOT(ISNA(_xlfn.CHOOSECOLS(_xlpm.a,1)))))</f>
        <v>X</v>
      </c>
      <c r="D1079" s="535" t="str">
        <v>Not Declared, Not Declared, Not Declared, Not Declared</v>
      </c>
      <c r="E1079" s="505" t="str">
        <v>Team Kennet</v>
      </c>
      <c r="F1079" s="502"/>
      <c r="G1079" s="506">
        <v>1</v>
      </c>
      <c r="H1079" s="503" t="str" cm="1">
        <f t="array" ref="H1079:J1079">_xlfn.LET(_xlpm.error, _xlfn.HSTACK("","No athletes",""),_xlpm.result, IFERROR(_xlfn.TAKE(_xlfn.DROP(_xlfn.LET(_xlpm.a,_xlfn.CHOOSECOLS(DataCalcs!DS174:DV214,1,3,4),_xlfn._xlws.FILTER(_xlpm.a,(_xlfn.CHOOSECOLS(_xlpm.a,2)&lt;&gt;"Not Declared, Not Declared, Not Declared, Not Declared")*(_xlfn.CHOOSECOLS(_xlpm.a,2)&lt;&gt;""),"")),0),8),_xlpm.error), IF(_xlpm.result=_xlfn.HSTACK("","",""), _xlpm.error, _xlpm.result))</f>
        <v/>
      </c>
      <c r="I1079" s="535" t="str">
        <v>No athletes</v>
      </c>
      <c r="J1079" s="505" t="str">
        <v/>
      </c>
      <c r="K1079" s="507"/>
    </row>
    <row r="1080" spans="1:11" s="519" customFormat="1" ht="48" customHeight="1">
      <c r="A1080" s="520"/>
      <c r="B1080" s="506">
        <v>2</v>
      </c>
      <c r="C1080" s="503" t="str">
        <v>B</v>
      </c>
      <c r="D1080" s="535" t="str">
        <v>Not Declared, Not Declared, Not Declared, Not Declared</v>
      </c>
      <c r="E1080" s="505" t="str">
        <v>Bicester AC</v>
      </c>
      <c r="F1080" s="502"/>
      <c r="G1080" s="506">
        <v>2</v>
      </c>
      <c r="H1080" s="503"/>
      <c r="I1080" s="535"/>
      <c r="J1080" s="505"/>
      <c r="K1080" s="507"/>
    </row>
    <row r="1081" spans="1:11" s="519" customFormat="1" ht="48" customHeight="1">
      <c r="A1081" s="520"/>
      <c r="B1081" s="506">
        <v>3</v>
      </c>
      <c r="C1081" s="503" t="str">
        <v>W</v>
      </c>
      <c r="D1081" s="535" t="str">
        <v>Not Declared, Not Declared, Not Declared, Not Declared</v>
      </c>
      <c r="E1081" s="505" t="str">
        <v>Witney Road Runners</v>
      </c>
      <c r="F1081" s="502"/>
      <c r="G1081" s="506">
        <v>3</v>
      </c>
      <c r="H1081" s="503"/>
      <c r="I1081" s="535"/>
      <c r="J1081" s="505"/>
      <c r="K1081" s="507"/>
    </row>
    <row r="1082" spans="1:11" s="519" customFormat="1" ht="48" customHeight="1">
      <c r="A1082" s="520"/>
      <c r="B1082" s="506">
        <v>4</v>
      </c>
      <c r="C1082" s="503" t="str">
        <v>N</v>
      </c>
      <c r="D1082" s="535" t="str">
        <v>Not Declared, Not Declared, Not Declared, Not Declared</v>
      </c>
      <c r="E1082" s="505" t="str">
        <v>Banbury Harriers AC</v>
      </c>
      <c r="F1082" s="502"/>
      <c r="G1082" s="506">
        <v>4</v>
      </c>
      <c r="H1082" s="503"/>
      <c r="I1082" s="535"/>
      <c r="J1082" s="505"/>
      <c r="K1082" s="507"/>
    </row>
    <row r="1083" spans="1:11" s="519" customFormat="1" ht="48" customHeight="1">
      <c r="A1083" s="520"/>
      <c r="B1083" s="506">
        <v>5</v>
      </c>
      <c r="C1083" s="503" t="str">
        <v>A</v>
      </c>
      <c r="D1083" s="535" t="str">
        <v>Not Declared, Not Declared, Not Declared, Not Declared</v>
      </c>
      <c r="E1083" s="505" t="str">
        <v>Abingdon AC</v>
      </c>
      <c r="F1083" s="502"/>
      <c r="G1083" s="506">
        <v>5</v>
      </c>
      <c r="H1083" s="503"/>
      <c r="I1083" s="535"/>
      <c r="J1083" s="505"/>
      <c r="K1083" s="507"/>
    </row>
    <row r="1084" spans="1:11" s="519" customFormat="1" ht="48" customHeight="1">
      <c r="A1084" s="520"/>
      <c r="B1084" s="506">
        <v>6</v>
      </c>
      <c r="C1084" s="503" t="str">
        <v>R</v>
      </c>
      <c r="D1084" s="535" t="str">
        <v>Not Declared, Not Declared, Not Declared, Not Declared</v>
      </c>
      <c r="E1084" s="505" t="str">
        <v>Radley AC</v>
      </c>
      <c r="F1084" s="502"/>
      <c r="G1084" s="506">
        <v>6</v>
      </c>
      <c r="H1084" s="503"/>
      <c r="I1084" s="535"/>
      <c r="J1084" s="505"/>
      <c r="K1084" s="507"/>
    </row>
    <row r="1085" spans="1:11" s="519" customFormat="1" ht="48" customHeight="1">
      <c r="A1085" s="520"/>
      <c r="B1085" s="506">
        <v>7</v>
      </c>
      <c r="C1085" s="503" t="str">
        <v>O</v>
      </c>
      <c r="D1085" s="535" t="str">
        <v>Not Declared, Not Declared, Not Declared, Not Declared</v>
      </c>
      <c r="E1085" s="505" t="str">
        <v>Oxford City AC</v>
      </c>
      <c r="F1085" s="502"/>
      <c r="G1085" s="506">
        <v>7</v>
      </c>
      <c r="H1085" s="503"/>
      <c r="I1085" s="535"/>
      <c r="J1085" s="505"/>
      <c r="K1085" s="507"/>
    </row>
    <row r="1086" spans="1:11" s="519" customFormat="1" ht="48" customHeight="1">
      <c r="A1086" s="520"/>
      <c r="B1086" s="510">
        <v>8</v>
      </c>
      <c r="C1086" s="196" t="str">
        <v>H</v>
      </c>
      <c r="D1086" s="536" t="str">
        <v>Not Declared, Not Declared, Not Declared, Not Declared</v>
      </c>
      <c r="E1086" s="509" t="str">
        <v>White Horse Harriers</v>
      </c>
      <c r="F1086" s="502"/>
      <c r="G1086" s="510">
        <v>8</v>
      </c>
      <c r="H1086" s="196"/>
      <c r="I1086" s="536"/>
      <c r="J1086" s="509"/>
      <c r="K1086" s="507"/>
    </row>
    <row r="1087" spans="1:11" s="519" customFormat="1" ht="29.25" customHeight="1" thickBot="1">
      <c r="A1087" s="522"/>
      <c r="B1087" s="531"/>
      <c r="C1087" s="531"/>
      <c r="D1087" s="531"/>
      <c r="E1087" s="531"/>
      <c r="F1087" s="531"/>
      <c r="G1087" s="531"/>
      <c r="H1087" s="532" t="str" cm="1">
        <f t="array" ref="H1087:J1087">_xlfn.LET(_xlpm.error, _xlfn.HSTACK("","",""),_xlpm.result, IFERROR(_xlfn.TAKE(_xlfn.DROP(_xlfn.LET(_xlpm.a,_xlfn.CHOOSECOLS(DataCalcs!DS174:DV214,1,3,4),_xlfn._xlws.FILTER(_xlpm.a,(_xlfn.CHOOSECOLS(_xlpm.a,2)&lt;&gt;"Not Declared, Not Declared, Not Declared, Not Declared")*(_xlfn.CHOOSECOLS(_xlpm.a,2)&lt;&gt;""),"")),8),8),_xlpm.error), IF(_xlpm.result=_xlfn.HSTACK("","",""), _xlpm.error, _xlpm.result))</f>
        <v/>
      </c>
      <c r="I1087" s="533" t="str">
        <v/>
      </c>
      <c r="J1087" s="534" t="str">
        <v/>
      </c>
      <c r="K1087" s="529"/>
    </row>
    <row r="1088" spans="1:11" s="519" customFormat="1" ht="29.25" customHeight="1" thickBot="1">
      <c r="B1088" s="530"/>
      <c r="C1088" s="530"/>
      <c r="D1088" s="530"/>
      <c r="E1088" s="530"/>
      <c r="F1088" s="530"/>
      <c r="G1088" s="530"/>
      <c r="H1088" s="530"/>
      <c r="I1088" s="530"/>
      <c r="J1088" s="530"/>
      <c r="K1088" s="726"/>
    </row>
    <row r="1089" spans="1:11" s="519" customFormat="1" ht="39" customHeight="1" thickBot="1">
      <c r="A1089" s="722" t="str">
        <f>"  "&amp; TEXT(DataTables!$Q$61, "hh:mm") &amp; " - U20 Men - " &amp; DataTables!$B$61 &amp; "  " &amp; DataTables!$P$61 &amp; " teams  Record: " &amp; TEXT(DataTables!$N$61, "0.00")</f>
        <v xml:space="preserve">  16:55 - U20 Men - 4 X 100m  0 teams  Record: n/a</v>
      </c>
      <c r="B1089" s="723"/>
      <c r="C1089" s="723"/>
      <c r="D1089" s="723"/>
      <c r="E1089" s="723"/>
      <c r="F1089" s="723"/>
      <c r="G1089" s="723"/>
      <c r="H1089" s="723"/>
      <c r="I1089" s="723"/>
      <c r="J1089" s="723"/>
      <c r="K1089" s="724"/>
    </row>
    <row r="1090" spans="1:11" s="519" customFormat="1" ht="29.25" customHeight="1">
      <c r="A1090" s="500"/>
      <c r="B1090" s="501"/>
      <c r="C1090" s="501"/>
      <c r="D1090" s="501"/>
      <c r="E1090" s="501"/>
      <c r="F1090" s="501"/>
      <c r="G1090" s="501"/>
      <c r="H1090" s="501"/>
      <c r="I1090" s="501"/>
      <c r="J1090" s="501"/>
      <c r="K1090" s="511"/>
    </row>
    <row r="1091" spans="1:11" s="519" customFormat="1" ht="29.25" customHeight="1">
      <c r="A1091" s="520"/>
      <c r="B1091" s="1024" t="s">
        <v>290</v>
      </c>
      <c r="C1091" s="1025"/>
      <c r="D1091" s="1025"/>
      <c r="E1091" s="1026"/>
      <c r="F1091" s="502"/>
      <c r="G1091" s="1036"/>
      <c r="H1091" s="1036"/>
      <c r="I1091" s="1036"/>
      <c r="J1091" s="1036"/>
      <c r="K1091" s="521"/>
    </row>
    <row r="1092" spans="1:11" s="519" customFormat="1" ht="48" customHeight="1">
      <c r="A1092" s="520"/>
      <c r="B1092" s="506">
        <v>1</v>
      </c>
      <c r="C1092" s="503" t="str" cm="1">
        <f t="array" ref="C1092:E1092">_xlfn.LET(_xlpm.error, _xlfn.HSTACK("","No athletes",""),_xlpm.result, IFERROR(_xlfn.TAKE(_xlfn.DROP(_xlfn.LET(_xlpm.a,_xlfn.CHOOSECOLS(DataCalcs!DS256:DV312,1,3,4),_xlfn._xlws.FILTER(_xlpm.a,(_xlfn.CHOOSECOLS(_xlpm.a,2)&lt;&gt;"Not Declared, Not Declared, Not Declared, Not Declared")*(_xlfn.CHOOSECOLS(_xlpm.a,2)&lt;&gt;""),"")),0),8),_xlpm.error), IF(_xlpm.result=_xlfn.HSTACK("","",""), _xlpm.error, _xlpm.result))</f>
        <v/>
      </c>
      <c r="D1092" s="535" t="str">
        <v>No athletes</v>
      </c>
      <c r="E1092" s="505" t="str">
        <v/>
      </c>
      <c r="F1092" s="502"/>
      <c r="G1092" s="503"/>
      <c r="H1092" s="503"/>
      <c r="I1092" s="535"/>
      <c r="J1092" s="504"/>
      <c r="K1092" s="507"/>
    </row>
    <row r="1093" spans="1:11" s="519" customFormat="1" ht="48" customHeight="1">
      <c r="A1093" s="520"/>
      <c r="B1093" s="506">
        <v>2</v>
      </c>
      <c r="C1093" s="503"/>
      <c r="D1093" s="535"/>
      <c r="E1093" s="505"/>
      <c r="F1093" s="502"/>
      <c r="G1093" s="503"/>
      <c r="H1093" s="503"/>
      <c r="I1093" s="535"/>
      <c r="J1093" s="504"/>
      <c r="K1093" s="507"/>
    </row>
    <row r="1094" spans="1:11" s="519" customFormat="1" ht="48" customHeight="1">
      <c r="A1094" s="520"/>
      <c r="B1094" s="506">
        <v>3</v>
      </c>
      <c r="C1094" s="503"/>
      <c r="D1094" s="535"/>
      <c r="E1094" s="505"/>
      <c r="F1094" s="502"/>
      <c r="G1094" s="503"/>
      <c r="H1094" s="503"/>
      <c r="I1094" s="535"/>
      <c r="J1094" s="504"/>
      <c r="K1094" s="507"/>
    </row>
    <row r="1095" spans="1:11" s="519" customFormat="1" ht="48" customHeight="1">
      <c r="A1095" s="520"/>
      <c r="B1095" s="506">
        <v>4</v>
      </c>
      <c r="C1095" s="503"/>
      <c r="D1095" s="535"/>
      <c r="E1095" s="505"/>
      <c r="F1095" s="502"/>
      <c r="G1095" s="503"/>
      <c r="H1095" s="503"/>
      <c r="I1095" s="535"/>
      <c r="J1095" s="504"/>
      <c r="K1095" s="507"/>
    </row>
    <row r="1096" spans="1:11" s="519" customFormat="1" ht="48" customHeight="1">
      <c r="A1096" s="520"/>
      <c r="B1096" s="506">
        <v>5</v>
      </c>
      <c r="C1096" s="503"/>
      <c r="D1096" s="535"/>
      <c r="E1096" s="505"/>
      <c r="F1096" s="502"/>
      <c r="G1096" s="503"/>
      <c r="H1096" s="503"/>
      <c r="I1096" s="535"/>
      <c r="J1096" s="504"/>
      <c r="K1096" s="507"/>
    </row>
    <row r="1097" spans="1:11" s="519" customFormat="1" ht="48" customHeight="1">
      <c r="A1097" s="520"/>
      <c r="B1097" s="506">
        <v>6</v>
      </c>
      <c r="C1097" s="503"/>
      <c r="D1097" s="535"/>
      <c r="E1097" s="505"/>
      <c r="F1097" s="502"/>
      <c r="G1097" s="503"/>
      <c r="H1097" s="503"/>
      <c r="I1097" s="535"/>
      <c r="J1097" s="504"/>
      <c r="K1097" s="507"/>
    </row>
    <row r="1098" spans="1:11" s="519" customFormat="1" ht="48" customHeight="1">
      <c r="A1098" s="520"/>
      <c r="B1098" s="506">
        <v>7</v>
      </c>
      <c r="C1098" s="503"/>
      <c r="D1098" s="535"/>
      <c r="E1098" s="505"/>
      <c r="F1098" s="502"/>
      <c r="G1098" s="503"/>
      <c r="H1098" s="503"/>
      <c r="I1098" s="535"/>
      <c r="J1098" s="504"/>
      <c r="K1098" s="507"/>
    </row>
    <row r="1099" spans="1:11" s="519" customFormat="1" ht="48" customHeight="1">
      <c r="A1099" s="520"/>
      <c r="B1099" s="510">
        <v>8</v>
      </c>
      <c r="C1099" s="196"/>
      <c r="D1099" s="536"/>
      <c r="E1099" s="509"/>
      <c r="F1099" s="502"/>
      <c r="G1099" s="503"/>
      <c r="H1099" s="503"/>
      <c r="I1099" s="535"/>
      <c r="J1099" s="504"/>
      <c r="K1099" s="507"/>
    </row>
    <row r="1100" spans="1:11" s="519" customFormat="1" ht="29.25" customHeight="1" thickBot="1">
      <c r="A1100" s="522"/>
      <c r="B1100" s="531"/>
      <c r="C1100" s="531"/>
      <c r="D1100" s="531"/>
      <c r="E1100" s="531"/>
      <c r="F1100" s="531"/>
      <c r="G1100" s="531"/>
      <c r="H1100" s="532" t="str" cm="1">
        <f t="array" ref="H1100:J1100">_xlfn.LET(_xlpm.error, _xlfn.HSTACK("","",""),_xlpm.result, IFERROR(_xlfn.TAKE(_xlfn.DROP(_xlfn.LET(_xlpm.a,_xlfn.CHOOSECOLS(DataCalcs!#REF!,1,3,4),_xlfn._xlws.FILTER(_xlpm.a,(_xlfn.CHOOSECOLS(_xlpm.a,2)&lt;&gt;"Not Declared, Not Declared, Not Declared, Not Declared")*(_xlfn.CHOOSECOLS(_xlpm.a,2)&lt;&gt;""),"")),8),8),_xlpm.error), IF(_xlpm.result=_xlfn.HSTACK("","",""), _xlpm.error, _xlpm.result))</f>
        <v/>
      </c>
      <c r="I1100" s="533" t="str">
        <v/>
      </c>
      <c r="J1100" s="534" t="str">
        <v/>
      </c>
      <c r="K1100" s="529"/>
    </row>
    <row r="1101" spans="1:11" s="519" customFormat="1" ht="29.25" customHeight="1">
      <c r="A1101" s="1043"/>
      <c r="B1101" s="1043"/>
      <c r="C1101" s="1043"/>
      <c r="D1101" s="1043"/>
      <c r="E1101" s="1043"/>
      <c r="F1101" s="1043"/>
      <c r="G1101" s="1043"/>
      <c r="H1101" s="1043"/>
      <c r="I1101" s="1043"/>
      <c r="J1101" s="1043"/>
      <c r="K1101" s="1043"/>
    </row>
    <row r="1102" spans="1:11" s="519" customFormat="1" ht="29.25" customHeight="1">
      <c r="A1102" s="501"/>
      <c r="B1102" s="501"/>
      <c r="C1102" s="501"/>
      <c r="D1102" s="501"/>
      <c r="E1102" s="501"/>
      <c r="F1102" s="501"/>
      <c r="G1102" s="501"/>
      <c r="H1102" s="501"/>
      <c r="I1102" s="501"/>
      <c r="J1102" s="501"/>
      <c r="K1102" s="502"/>
    </row>
    <row r="1103" spans="1:11" s="519" customFormat="1" ht="29.25" customHeight="1">
      <c r="B1103" s="1036"/>
      <c r="C1103" s="1036"/>
      <c r="D1103" s="1036"/>
      <c r="E1103" s="1036"/>
      <c r="F1103" s="502"/>
      <c r="G1103" s="1036"/>
      <c r="H1103" s="1036"/>
      <c r="I1103" s="1036"/>
      <c r="J1103" s="1036"/>
      <c r="K1103" s="726"/>
    </row>
    <row r="1104" spans="1:11" s="519" customFormat="1" ht="48" customHeight="1">
      <c r="B1104" s="503"/>
      <c r="C1104" s="503"/>
      <c r="D1104" s="535"/>
      <c r="E1104" s="504"/>
      <c r="F1104" s="502"/>
      <c r="G1104" s="503"/>
      <c r="H1104" s="503"/>
      <c r="I1104" s="535"/>
      <c r="J1104" s="504"/>
      <c r="K1104" s="504"/>
    </row>
    <row r="1105" spans="1:11" s="519" customFormat="1" ht="48" customHeight="1">
      <c r="B1105" s="503"/>
      <c r="C1105" s="503"/>
      <c r="D1105" s="535"/>
      <c r="E1105" s="504"/>
      <c r="F1105" s="502"/>
      <c r="G1105" s="503"/>
      <c r="H1105" s="503"/>
      <c r="I1105" s="535"/>
      <c r="J1105" s="504"/>
      <c r="K1105" s="504"/>
    </row>
    <row r="1106" spans="1:11" s="519" customFormat="1" ht="48" customHeight="1">
      <c r="B1106" s="503"/>
      <c r="C1106" s="503"/>
      <c r="D1106" s="535"/>
      <c r="E1106" s="504"/>
      <c r="F1106" s="502"/>
      <c r="G1106" s="503"/>
      <c r="H1106" s="503"/>
      <c r="I1106" s="535"/>
      <c r="J1106" s="504"/>
      <c r="K1106" s="504"/>
    </row>
    <row r="1107" spans="1:11" s="519" customFormat="1" ht="48" customHeight="1">
      <c r="B1107" s="503"/>
      <c r="C1107" s="503"/>
      <c r="D1107" s="535"/>
      <c r="E1107" s="504"/>
      <c r="F1107" s="502"/>
      <c r="G1107" s="503"/>
      <c r="H1107" s="503"/>
      <c r="I1107" s="535"/>
      <c r="J1107" s="504"/>
      <c r="K1107" s="504"/>
    </row>
    <row r="1108" spans="1:11" s="519" customFormat="1" ht="48" customHeight="1">
      <c r="B1108" s="503"/>
      <c r="C1108" s="503"/>
      <c r="D1108" s="535"/>
      <c r="E1108" s="504"/>
      <c r="F1108" s="502"/>
      <c r="G1108" s="503"/>
      <c r="H1108" s="503"/>
      <c r="I1108" s="535"/>
      <c r="J1108" s="504"/>
      <c r="K1108" s="504"/>
    </row>
    <row r="1109" spans="1:11" ht="48" customHeight="1">
      <c r="A1109" s="519"/>
      <c r="B1109" s="503"/>
      <c r="C1109" s="503"/>
      <c r="D1109" s="535"/>
      <c r="E1109" s="504"/>
      <c r="F1109" s="502"/>
      <c r="G1109" s="503"/>
      <c r="H1109" s="503"/>
      <c r="I1109" s="535"/>
      <c r="J1109" s="504"/>
      <c r="K1109" s="504"/>
    </row>
    <row r="1110" spans="1:11" ht="48" customHeight="1">
      <c r="A1110" s="519"/>
      <c r="B1110" s="503"/>
      <c r="C1110" s="503"/>
      <c r="D1110" s="535"/>
      <c r="E1110" s="504"/>
      <c r="F1110" s="502"/>
      <c r="G1110" s="503"/>
      <c r="H1110" s="503"/>
      <c r="I1110" s="535"/>
      <c r="J1110" s="504"/>
      <c r="K1110" s="504"/>
    </row>
    <row r="1111" spans="1:11" s="519" customFormat="1" ht="48" customHeight="1">
      <c r="B1111" s="503"/>
      <c r="C1111" s="503"/>
      <c r="D1111" s="535"/>
      <c r="E1111" s="504"/>
      <c r="F1111" s="502"/>
      <c r="G1111" s="503"/>
      <c r="H1111" s="503"/>
      <c r="I1111" s="535"/>
      <c r="J1111" s="504"/>
      <c r="K1111" s="504"/>
    </row>
    <row r="1112" spans="1:11" s="519" customFormat="1" ht="29.25" customHeight="1">
      <c r="B1112" s="530"/>
      <c r="C1112" s="530"/>
      <c r="D1112" s="530"/>
      <c r="E1112" s="530"/>
      <c r="F1112" s="530"/>
      <c r="G1112" s="530"/>
      <c r="H1112" s="697"/>
      <c r="I1112" s="504"/>
      <c r="J1112" s="698"/>
      <c r="K1112" s="502"/>
    </row>
    <row r="1113" spans="1:11" s="519" customFormat="1" ht="29.25" customHeight="1">
      <c r="A1113" s="721"/>
      <c r="B1113" s="721"/>
      <c r="C1113" s="721"/>
      <c r="D1113" s="721"/>
      <c r="E1113" s="721"/>
      <c r="F1113" s="721"/>
      <c r="G1113" s="721"/>
      <c r="H1113" s="721"/>
      <c r="I1113" s="721"/>
      <c r="J1113" s="721"/>
      <c r="K1113" s="721"/>
    </row>
    <row r="1114" spans="1:11" s="519" customFormat="1" ht="29.25" customHeight="1">
      <c r="A1114" s="1043"/>
      <c r="B1114" s="1043"/>
      <c r="C1114" s="1043"/>
      <c r="D1114" s="1043"/>
      <c r="E1114" s="1043"/>
      <c r="F1114" s="1043"/>
      <c r="G1114" s="1043"/>
      <c r="H1114" s="1043"/>
      <c r="I1114" s="1043"/>
      <c r="J1114" s="1043"/>
      <c r="K1114" s="1043"/>
    </row>
    <row r="1115" spans="1:11" s="519" customFormat="1" ht="29.25" customHeight="1">
      <c r="A1115" s="501"/>
      <c r="B1115" s="501"/>
      <c r="C1115" s="501"/>
      <c r="D1115" s="501"/>
      <c r="E1115" s="501"/>
      <c r="F1115" s="501"/>
      <c r="G1115" s="501"/>
      <c r="H1115" s="501"/>
      <c r="I1115" s="501"/>
      <c r="J1115" s="501"/>
      <c r="K1115" s="502"/>
    </row>
    <row r="1116" spans="1:11" s="519" customFormat="1" ht="29.25" customHeight="1">
      <c r="B1116" s="1036"/>
      <c r="C1116" s="1036"/>
      <c r="D1116" s="1036"/>
      <c r="E1116" s="1036"/>
      <c r="F1116" s="502"/>
      <c r="G1116" s="1036"/>
      <c r="H1116" s="1036"/>
      <c r="I1116" s="1036"/>
      <c r="J1116" s="1036"/>
      <c r="K1116" s="726"/>
    </row>
    <row r="1117" spans="1:11" s="519" customFormat="1" ht="48" customHeight="1">
      <c r="B1117" s="503"/>
      <c r="C1117" s="503"/>
      <c r="D1117" s="535"/>
      <c r="E1117" s="504"/>
      <c r="F1117" s="502"/>
      <c r="G1117" s="503"/>
      <c r="H1117" s="503"/>
      <c r="I1117" s="535"/>
      <c r="J1117" s="504"/>
      <c r="K1117" s="504"/>
    </row>
    <row r="1118" spans="1:11" s="519" customFormat="1" ht="48" customHeight="1">
      <c r="B1118" s="503"/>
      <c r="C1118" s="503"/>
      <c r="D1118" s="535"/>
      <c r="E1118" s="504"/>
      <c r="F1118" s="502"/>
      <c r="G1118" s="503"/>
      <c r="H1118" s="503"/>
      <c r="I1118" s="535"/>
      <c r="J1118" s="504"/>
      <c r="K1118" s="504"/>
    </row>
    <row r="1119" spans="1:11" s="519" customFormat="1" ht="48" customHeight="1">
      <c r="B1119" s="503"/>
      <c r="C1119" s="503"/>
      <c r="D1119" s="535"/>
      <c r="E1119" s="504"/>
      <c r="F1119" s="502"/>
      <c r="G1119" s="503"/>
      <c r="H1119" s="503"/>
      <c r="I1119" s="535"/>
      <c r="J1119" s="504"/>
      <c r="K1119" s="504"/>
    </row>
    <row r="1120" spans="1:11" s="519" customFormat="1" ht="48" customHeight="1">
      <c r="B1120" s="503"/>
      <c r="C1120" s="503"/>
      <c r="D1120" s="535"/>
      <c r="E1120" s="504"/>
      <c r="F1120" s="502"/>
      <c r="G1120" s="503"/>
      <c r="H1120" s="503"/>
      <c r="I1120" s="535"/>
      <c r="J1120" s="504"/>
      <c r="K1120" s="504"/>
    </row>
    <row r="1121" spans="1:11" s="519" customFormat="1" ht="48" customHeight="1">
      <c r="B1121" s="503"/>
      <c r="C1121" s="503"/>
      <c r="D1121" s="535"/>
      <c r="E1121" s="504"/>
      <c r="F1121" s="502"/>
      <c r="G1121" s="503"/>
      <c r="H1121" s="503"/>
      <c r="I1121" s="535"/>
      <c r="J1121" s="504"/>
      <c r="K1121" s="504"/>
    </row>
    <row r="1122" spans="1:11" s="519" customFormat="1" ht="48" customHeight="1">
      <c r="B1122" s="503"/>
      <c r="C1122" s="503"/>
      <c r="D1122" s="535"/>
      <c r="E1122" s="504"/>
      <c r="F1122" s="502"/>
      <c r="G1122" s="503"/>
      <c r="H1122" s="503"/>
      <c r="I1122" s="535"/>
      <c r="J1122" s="504"/>
      <c r="K1122" s="504"/>
    </row>
    <row r="1123" spans="1:11" s="519" customFormat="1" ht="48" customHeight="1">
      <c r="B1123" s="503"/>
      <c r="C1123" s="503"/>
      <c r="D1123" s="535"/>
      <c r="E1123" s="504"/>
      <c r="F1123" s="502"/>
      <c r="G1123" s="503"/>
      <c r="H1123" s="503"/>
      <c r="I1123" s="535"/>
      <c r="J1123" s="504"/>
      <c r="K1123" s="504"/>
    </row>
    <row r="1124" spans="1:11" s="519" customFormat="1" ht="48" customHeight="1">
      <c r="B1124" s="503"/>
      <c r="C1124" s="503"/>
      <c r="D1124" s="535"/>
      <c r="E1124" s="504"/>
      <c r="F1124" s="502"/>
      <c r="G1124" s="503"/>
      <c r="H1124" s="503"/>
      <c r="I1124" s="535"/>
      <c r="J1124" s="504"/>
      <c r="K1124" s="504"/>
    </row>
    <row r="1125" spans="1:11" s="519" customFormat="1" ht="29.25" customHeight="1">
      <c r="B1125" s="530"/>
      <c r="C1125" s="530"/>
      <c r="D1125" s="530"/>
      <c r="E1125" s="530"/>
      <c r="F1125" s="530"/>
      <c r="G1125" s="530"/>
      <c r="H1125" s="697"/>
      <c r="I1125" s="504"/>
      <c r="J1125" s="698"/>
      <c r="K1125" s="726"/>
    </row>
    <row r="1126" spans="1:11" s="519" customFormat="1" ht="29.25" customHeight="1">
      <c r="A1126" s="498"/>
      <c r="B1126" s="64"/>
      <c r="C1126" s="64"/>
      <c r="D1126" s="498"/>
      <c r="E1126" s="498"/>
      <c r="F1126" s="64"/>
      <c r="G1126" s="64"/>
      <c r="H1126" s="71"/>
      <c r="I1126" s="71"/>
      <c r="J1126" s="70"/>
      <c r="K1126" s="63"/>
    </row>
  </sheetData>
  <sheetProtection sheet="1" objects="1" scenarios="1"/>
  <mergeCells count="272">
    <mergeCell ref="B558:E558"/>
    <mergeCell ref="G558:J558"/>
    <mergeCell ref="A522:K522"/>
    <mergeCell ref="B524:E524"/>
    <mergeCell ref="G524:J524"/>
    <mergeCell ref="B534:E534"/>
    <mergeCell ref="G534:J534"/>
    <mergeCell ref="B479:J480"/>
    <mergeCell ref="A482:K482"/>
    <mergeCell ref="B484:E484"/>
    <mergeCell ref="G484:J484"/>
    <mergeCell ref="A519:K519"/>
    <mergeCell ref="A520:K520"/>
    <mergeCell ref="G780:J780"/>
    <mergeCell ref="B790:E790"/>
    <mergeCell ref="G790:J790"/>
    <mergeCell ref="B800:E800"/>
    <mergeCell ref="G800:J800"/>
    <mergeCell ref="B894:E894"/>
    <mergeCell ref="G894:J894"/>
    <mergeCell ref="B904:E904"/>
    <mergeCell ref="G904:J904"/>
    <mergeCell ref="A889:K889"/>
    <mergeCell ref="A815:K815"/>
    <mergeCell ref="B854:E854"/>
    <mergeCell ref="G854:J854"/>
    <mergeCell ref="B864:E864"/>
    <mergeCell ref="G864:J864"/>
    <mergeCell ref="B874:E874"/>
    <mergeCell ref="G874:J874"/>
    <mergeCell ref="B883:J884"/>
    <mergeCell ref="A818:K818"/>
    <mergeCell ref="B820:E820"/>
    <mergeCell ref="G820:J820"/>
    <mergeCell ref="B830:E830"/>
    <mergeCell ref="G830:J830"/>
    <mergeCell ref="B840:E840"/>
    <mergeCell ref="G430:J430"/>
    <mergeCell ref="B439:J440"/>
    <mergeCell ref="A1047:K1047"/>
    <mergeCell ref="B1049:E1049"/>
    <mergeCell ref="G1049:J1049"/>
    <mergeCell ref="A992:K992"/>
    <mergeCell ref="B994:E994"/>
    <mergeCell ref="G994:J994"/>
    <mergeCell ref="B1007:E1007"/>
    <mergeCell ref="G1007:J1007"/>
    <mergeCell ref="A1021:K1021"/>
    <mergeCell ref="B568:E568"/>
    <mergeCell ref="G568:J568"/>
    <mergeCell ref="B578:E578"/>
    <mergeCell ref="G578:J578"/>
    <mergeCell ref="B587:J588"/>
    <mergeCell ref="B544:E544"/>
    <mergeCell ref="G544:J544"/>
    <mergeCell ref="B553:J554"/>
    <mergeCell ref="A556:K556"/>
    <mergeCell ref="B1023:E1023"/>
    <mergeCell ref="G1023:J1023"/>
    <mergeCell ref="B809:J810"/>
    <mergeCell ref="B780:E780"/>
    <mergeCell ref="B376:E376"/>
    <mergeCell ref="G376:J376"/>
    <mergeCell ref="A445:K445"/>
    <mergeCell ref="A446:K446"/>
    <mergeCell ref="A890:K890"/>
    <mergeCell ref="A963:K963"/>
    <mergeCell ref="A964:K964"/>
    <mergeCell ref="B494:E494"/>
    <mergeCell ref="G494:J494"/>
    <mergeCell ref="B504:E504"/>
    <mergeCell ref="G504:J504"/>
    <mergeCell ref="B513:J514"/>
    <mergeCell ref="G460:J460"/>
    <mergeCell ref="B470:E470"/>
    <mergeCell ref="G470:J470"/>
    <mergeCell ref="A448:K448"/>
    <mergeCell ref="B450:E450"/>
    <mergeCell ref="G450:J450"/>
    <mergeCell ref="B460:E460"/>
    <mergeCell ref="B386:E386"/>
    <mergeCell ref="G386:J386"/>
    <mergeCell ref="B396:E396"/>
    <mergeCell ref="G672:J672"/>
    <mergeCell ref="B430:E430"/>
    <mergeCell ref="A300:K300"/>
    <mergeCell ref="B302:E302"/>
    <mergeCell ref="G302:J302"/>
    <mergeCell ref="B312:E312"/>
    <mergeCell ref="G312:J312"/>
    <mergeCell ref="A408:K408"/>
    <mergeCell ref="B410:E410"/>
    <mergeCell ref="G410:J410"/>
    <mergeCell ref="B420:E420"/>
    <mergeCell ref="G420:J420"/>
    <mergeCell ref="B346:E346"/>
    <mergeCell ref="G346:J346"/>
    <mergeCell ref="B356:E356"/>
    <mergeCell ref="G356:J356"/>
    <mergeCell ref="B365:J366"/>
    <mergeCell ref="B322:E322"/>
    <mergeCell ref="G322:J322"/>
    <mergeCell ref="B331:J332"/>
    <mergeCell ref="A334:K334"/>
    <mergeCell ref="B336:E336"/>
    <mergeCell ref="G336:J336"/>
    <mergeCell ref="G396:J396"/>
    <mergeCell ref="B405:J406"/>
    <mergeCell ref="A374:K374"/>
    <mergeCell ref="B248:E248"/>
    <mergeCell ref="G282:J282"/>
    <mergeCell ref="B291:J292"/>
    <mergeCell ref="A152:K152"/>
    <mergeCell ref="B154:E154"/>
    <mergeCell ref="G154:J154"/>
    <mergeCell ref="B164:E164"/>
    <mergeCell ref="G164:J164"/>
    <mergeCell ref="B174:E174"/>
    <mergeCell ref="G174:J174"/>
    <mergeCell ref="G248:J248"/>
    <mergeCell ref="B257:J258"/>
    <mergeCell ref="A260:K260"/>
    <mergeCell ref="B262:E262"/>
    <mergeCell ref="G262:J262"/>
    <mergeCell ref="B272:E272"/>
    <mergeCell ref="G124:J124"/>
    <mergeCell ref="B134:E134"/>
    <mergeCell ref="G134:J134"/>
    <mergeCell ref="B143:J144"/>
    <mergeCell ref="A226:K226"/>
    <mergeCell ref="B228:E228"/>
    <mergeCell ref="G228:J228"/>
    <mergeCell ref="B238:E238"/>
    <mergeCell ref="G238:J238"/>
    <mergeCell ref="G208:J208"/>
    <mergeCell ref="B217:J218"/>
    <mergeCell ref="A4:K4"/>
    <mergeCell ref="B6:E6"/>
    <mergeCell ref="G6:J6"/>
    <mergeCell ref="B16:E16"/>
    <mergeCell ref="G16:J16"/>
    <mergeCell ref="B26:E26"/>
    <mergeCell ref="G26:J26"/>
    <mergeCell ref="B35:J36"/>
    <mergeCell ref="A38:K38"/>
    <mergeCell ref="B40:E40"/>
    <mergeCell ref="G40:J40"/>
    <mergeCell ref="B50:E50"/>
    <mergeCell ref="G50:J50"/>
    <mergeCell ref="B60:E60"/>
    <mergeCell ref="G60:J60"/>
    <mergeCell ref="B69:J70"/>
    <mergeCell ref="A371:K371"/>
    <mergeCell ref="A778:K778"/>
    <mergeCell ref="B706:E706"/>
    <mergeCell ref="G706:J706"/>
    <mergeCell ref="B716:E716"/>
    <mergeCell ref="G716:J716"/>
    <mergeCell ref="B726:E726"/>
    <mergeCell ref="G726:J726"/>
    <mergeCell ref="B735:J736"/>
    <mergeCell ref="B183:J184"/>
    <mergeCell ref="A186:K186"/>
    <mergeCell ref="A372:K372"/>
    <mergeCell ref="B188:E188"/>
    <mergeCell ref="G188:J188"/>
    <mergeCell ref="B198:E198"/>
    <mergeCell ref="G198:J198"/>
    <mergeCell ref="B208:E208"/>
    <mergeCell ref="B682:E682"/>
    <mergeCell ref="G682:J682"/>
    <mergeCell ref="B692:E692"/>
    <mergeCell ref="G692:J692"/>
    <mergeCell ref="B701:J702"/>
    <mergeCell ref="A704:K704"/>
    <mergeCell ref="G766:J766"/>
    <mergeCell ref="B775:J776"/>
    <mergeCell ref="A744:K744"/>
    <mergeCell ref="B746:E746"/>
    <mergeCell ref="G746:J746"/>
    <mergeCell ref="B756:E756"/>
    <mergeCell ref="G756:J756"/>
    <mergeCell ref="B766:E766"/>
    <mergeCell ref="A1:K1"/>
    <mergeCell ref="A596:K596"/>
    <mergeCell ref="B598:E598"/>
    <mergeCell ref="G598:J598"/>
    <mergeCell ref="A297:K297"/>
    <mergeCell ref="A298:K298"/>
    <mergeCell ref="A224:K224"/>
    <mergeCell ref="A223:K223"/>
    <mergeCell ref="A149:K149"/>
    <mergeCell ref="A150:K150"/>
    <mergeCell ref="G272:J272"/>
    <mergeCell ref="B282:E282"/>
    <mergeCell ref="A78:K78"/>
    <mergeCell ref="B80:E80"/>
    <mergeCell ref="G80:J80"/>
    <mergeCell ref="B90:E90"/>
    <mergeCell ref="G90:J90"/>
    <mergeCell ref="B100:E100"/>
    <mergeCell ref="G100:J100"/>
    <mergeCell ref="B109:J110"/>
    <mergeCell ref="A112:K112"/>
    <mergeCell ref="B114:E114"/>
    <mergeCell ref="G114:J114"/>
    <mergeCell ref="B124:E124"/>
    <mergeCell ref="A2:K2"/>
    <mergeCell ref="A593:K593"/>
    <mergeCell ref="A594:K594"/>
    <mergeCell ref="A741:K741"/>
    <mergeCell ref="A742:K742"/>
    <mergeCell ref="A667:K667"/>
    <mergeCell ref="A668:K668"/>
    <mergeCell ref="A75:K75"/>
    <mergeCell ref="A76:K76"/>
    <mergeCell ref="B632:E632"/>
    <mergeCell ref="G632:J632"/>
    <mergeCell ref="B642:E642"/>
    <mergeCell ref="G642:J642"/>
    <mergeCell ref="B652:E652"/>
    <mergeCell ref="G652:J652"/>
    <mergeCell ref="B661:J662"/>
    <mergeCell ref="B608:E608"/>
    <mergeCell ref="G608:J608"/>
    <mergeCell ref="B618:E618"/>
    <mergeCell ref="G618:J618"/>
    <mergeCell ref="B627:J628"/>
    <mergeCell ref="A630:K630"/>
    <mergeCell ref="A670:K670"/>
    <mergeCell ref="B672:E672"/>
    <mergeCell ref="G840:J840"/>
    <mergeCell ref="B849:J850"/>
    <mergeCell ref="A816:K816"/>
    <mergeCell ref="A852:K852"/>
    <mergeCell ref="A1018:K1018"/>
    <mergeCell ref="A1019:K1019"/>
    <mergeCell ref="A1073:K1073"/>
    <mergeCell ref="A1074:K1074"/>
    <mergeCell ref="B1036:E1036"/>
    <mergeCell ref="G1036:J1036"/>
    <mergeCell ref="A892:K892"/>
    <mergeCell ref="B981:E981"/>
    <mergeCell ref="G981:J981"/>
    <mergeCell ref="A979:K979"/>
    <mergeCell ref="B928:E928"/>
    <mergeCell ref="G928:J928"/>
    <mergeCell ref="B938:E938"/>
    <mergeCell ref="G938:J938"/>
    <mergeCell ref="B948:E948"/>
    <mergeCell ref="G948:J948"/>
    <mergeCell ref="B957:J958"/>
    <mergeCell ref="A966:K966"/>
    <mergeCell ref="B968:E968"/>
    <mergeCell ref="G968:J968"/>
    <mergeCell ref="B914:E914"/>
    <mergeCell ref="G914:J914"/>
    <mergeCell ref="B923:J924"/>
    <mergeCell ref="A926:K926"/>
    <mergeCell ref="A1101:K1101"/>
    <mergeCell ref="B1103:E1103"/>
    <mergeCell ref="G1103:J1103"/>
    <mergeCell ref="B1116:E1116"/>
    <mergeCell ref="G1116:J1116"/>
    <mergeCell ref="B1078:E1078"/>
    <mergeCell ref="G1078:J1078"/>
    <mergeCell ref="A1060:K1060"/>
    <mergeCell ref="B1062:E1062"/>
    <mergeCell ref="G1062:J1062"/>
    <mergeCell ref="B1091:E1091"/>
    <mergeCell ref="G1091:J1091"/>
    <mergeCell ref="A1114:K1114"/>
  </mergeCells>
  <conditionalFormatting sqref="C1:E225 C293:E299 C367:E373 C407:E407 C441:E447 C515:E521 C969:E980 C982:E1048576">
    <cfRule type="expression" dxfId="138" priority="43">
      <formula>ISNA($C1)</formula>
    </cfRule>
  </conditionalFormatting>
  <conditionalFormatting sqref="C226:E292">
    <cfRule type="expression" dxfId="137" priority="6">
      <formula>ISNA($C226)</formula>
    </cfRule>
  </conditionalFormatting>
  <conditionalFormatting sqref="C300:E366 C374:E406 C408:E440 C448:E514 C522:E588">
    <cfRule type="expression" dxfId="136" priority="16">
      <formula>ISNA($C300)</formula>
    </cfRule>
  </conditionalFormatting>
  <conditionalFormatting sqref="C589:E967">
    <cfRule type="expression" dxfId="135" priority="2">
      <formula>ISNA($C589)</formula>
    </cfRule>
  </conditionalFormatting>
  <conditionalFormatting sqref="C968:E968">
    <cfRule type="expression" dxfId="134" priority="4">
      <formula>ISNA($H968)</formula>
    </cfRule>
  </conditionalFormatting>
  <conditionalFormatting sqref="C981:E981">
    <cfRule type="expression" dxfId="133" priority="3">
      <formula>ISNA($H981)</formula>
    </cfRule>
  </conditionalFormatting>
  <conditionalFormatting sqref="D1:D225 I1:I225 D293:D1048576 I293:I1048576">
    <cfRule type="containsText" dxfId="132" priority="46" operator="containsText" text="Name not recorded">
      <formula>NOT(ISERROR(SEARCH("Name not recorded",D1)))</formula>
    </cfRule>
  </conditionalFormatting>
  <conditionalFormatting sqref="D226:D292 I226:I292">
    <cfRule type="containsText" dxfId="131" priority="11" operator="containsText" text="Not Declared">
      <formula>NOT(ISERROR(SEARCH("Not Declared",D226)))</formula>
    </cfRule>
    <cfRule type="containsText" dxfId="130" priority="12" operator="containsText" text="Name not recorded">
      <formula>NOT(ISERROR(SEARCH("Name not recorded",D226)))</formula>
    </cfRule>
  </conditionalFormatting>
  <conditionalFormatting sqref="D293:D1048576 I293:I1048576 D1:D225 I1:I225">
    <cfRule type="cellIs" dxfId="129" priority="44" operator="equal">
      <formula>"Not Declared, Not Declared, Not Declared, Not Declared"</formula>
    </cfRule>
    <cfRule type="cellIs" dxfId="128" priority="45" operator="equal">
      <formula>"Not Declared"</formula>
    </cfRule>
  </conditionalFormatting>
  <conditionalFormatting sqref="D300:D366 I300:I366 D374:D406 I374:I406 D408:D440 I408:I440 D448:D514 I448:I514 D522:D588 I522:I588">
    <cfRule type="containsText" dxfId="127" priority="17" operator="containsText" text="Not Declared">
      <formula>NOT(ISERROR(SEARCH("Not Declared",D300)))</formula>
    </cfRule>
    <cfRule type="containsText" dxfId="126" priority="18" operator="containsText" text="Name not recorded">
      <formula>NOT(ISERROR(SEARCH("Name not recorded",D300)))</formula>
    </cfRule>
  </conditionalFormatting>
  <conditionalFormatting sqref="H1:J225 H293:J299 H367:J373 H407:J407 H441:J447 H515:J521">
    <cfRule type="expression" dxfId="125" priority="21">
      <formula>ISNA($H1)</formula>
    </cfRule>
  </conditionalFormatting>
  <conditionalFormatting sqref="H226:J292">
    <cfRule type="expression" dxfId="124" priority="5">
      <formula>ISNA($H226)</formula>
    </cfRule>
  </conditionalFormatting>
  <conditionalFormatting sqref="H300:J366 H374:J406 H408:J440 H448:J514 H522:J588">
    <cfRule type="expression" dxfId="123" priority="15">
      <formula>ISNA($H300)</formula>
    </cfRule>
  </conditionalFormatting>
  <conditionalFormatting sqref="H589:J1048576">
    <cfRule type="expression" dxfId="122" priority="1">
      <formula>ISNA($H589)</formula>
    </cfRule>
  </conditionalFormatting>
  <printOptions horizontalCentered="1" verticalCentered="1"/>
  <pageMargins left="0.23622047244094491" right="0.23622047244094491" top="0.74803149606299213" bottom="0.74803149606299213" header="0.31496062992125984" footer="0.31496062992125984"/>
  <pageSetup paperSize="9" scale="32" fitToHeight="14" orientation="portrait" copies="10" r:id="rId1"/>
  <rowBreaks count="15" manualBreakCount="15">
    <brk id="74" max="10" man="1"/>
    <brk id="148" max="10" man="1"/>
    <brk id="222" max="10" man="1"/>
    <brk id="296" max="10" man="1"/>
    <brk id="370" max="10" man="1"/>
    <brk id="444" max="10" man="1"/>
    <brk id="518" max="10" man="1"/>
    <brk id="592" max="10" man="1"/>
    <brk id="666" max="10" man="1"/>
    <brk id="740" max="10" man="1"/>
    <brk id="814" max="10" man="1"/>
    <brk id="888" max="10" man="1"/>
    <brk id="962" max="10" man="1"/>
    <brk id="1017" max="10" man="1"/>
    <brk id="1072"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79DA-BCE9-584B-840A-9164E6195E9D}">
  <sheetPr codeName="Sheet29"/>
  <dimension ref="A1:L187"/>
  <sheetViews>
    <sheetView topLeftCell="A5" zoomScale="43" zoomScaleNormal="69" zoomScaleSheetLayoutView="75" zoomScalePageLayoutView="59" workbookViewId="0">
      <selection activeCell="D18" sqref="D18"/>
    </sheetView>
  </sheetViews>
  <sheetFormatPr baseColWidth="10" defaultColWidth="10.6640625" defaultRowHeight="20"/>
  <cols>
    <col min="1" max="1" width="10" style="70" customWidth="1"/>
    <col min="2" max="9" width="38.1640625" style="64" customWidth="1"/>
    <col min="10" max="10" width="10" style="64" customWidth="1"/>
    <col min="11" max="11" width="34.33203125" style="70" bestFit="1" customWidth="1"/>
    <col min="12" max="16384" width="10.6640625" style="63"/>
  </cols>
  <sheetData>
    <row r="1" spans="1:11" ht="51" customHeight="1">
      <c r="A1" s="1027" t="str">
        <f>'Read Me First'!$A$1</f>
        <v>Oxfordshire Track and Field League 2026</v>
      </c>
      <c r="B1" s="1027"/>
      <c r="C1" s="1027"/>
      <c r="D1" s="1027"/>
      <c r="E1" s="1027"/>
      <c r="F1" s="1027"/>
      <c r="G1" s="1027"/>
      <c r="H1" s="1027"/>
      <c r="I1" s="1027"/>
      <c r="J1" s="499"/>
      <c r="K1" s="499"/>
    </row>
    <row r="2" spans="1:11" ht="34" customHeight="1">
      <c r="A2" s="1028" t="str">
        <f>"Date: "&amp; TEXT(Boys!G3,"dd mmmm yyyy") &amp; "         Venue: "&amp; Boys!I3</f>
        <v>Date: 06 September 2026         Venue: Tilsley</v>
      </c>
      <c r="B2" s="1028"/>
      <c r="C2" s="1028"/>
      <c r="D2" s="1028"/>
      <c r="E2" s="1028"/>
      <c r="F2" s="1028"/>
      <c r="G2" s="1028"/>
      <c r="H2" s="1028"/>
      <c r="I2" s="1028"/>
      <c r="J2" s="179"/>
      <c r="K2" s="179"/>
    </row>
    <row r="3" spans="1:11" ht="34" customHeight="1" thickBot="1">
      <c r="A3" s="721"/>
      <c r="B3" s="721"/>
      <c r="C3" s="721"/>
      <c r="D3" s="721"/>
      <c r="E3" s="721"/>
      <c r="F3" s="721"/>
      <c r="G3" s="721"/>
      <c r="H3" s="721"/>
      <c r="I3" s="721"/>
      <c r="J3" s="721"/>
      <c r="K3" s="721"/>
    </row>
    <row r="4" spans="1:11" ht="40" customHeight="1">
      <c r="A4" s="1044" t="str">
        <f>"  "&amp; TEXT(DataTables!$Q$79, "hh:mm") &amp; " - U14 Girls - " &amp; DataTables!$B$79 &amp; " " &amp; DataTables!$R$79 &amp;"  " &amp; DataTables!$P$79 &amp; " athletes  Record: " &amp; TEXT(DataTables!$N$79, "0.00")</f>
        <v xml:space="preserve">  10:00 - U14 Girls - 75mH (68.5cm/2.7kg * 8 - Orange)  0 athletes  Record: 13.00</v>
      </c>
      <c r="B4" s="1045"/>
      <c r="C4" s="1045"/>
      <c r="D4" s="1045"/>
      <c r="E4" s="1045"/>
      <c r="F4" s="1045"/>
      <c r="G4" s="1045"/>
      <c r="H4" s="1045"/>
      <c r="I4" s="1045"/>
      <c r="J4" s="1046"/>
    </row>
    <row r="5" spans="1:11" s="519" customFormat="1" ht="29.25" customHeight="1" thickBot="1">
      <c r="A5" s="526"/>
      <c r="B5" s="525" t="str" cm="1">
        <f t="array" ref="B5:I5">_xlfn.LET(_xlpm.a,_xlfn.ANCHORARRAY( DataCalcs!AB331), _xlpm.b, _xlfn._xlws.FILTER(_xlpm.a, NOT(ISNA(_xlfn.CHOOSECOLS(_xlpm.a, 1)))), _xlpm.c, _xlfn.CHOOSECOLS(_xlpm.b, 1, 3),
    _xlpm.d, _xlfn.BYROW(_xlpm.c, _xlfn.LAMBDA(_xlpm.x, _xlfn.TEXTJOIN(" - ", , _xlpm.x))), TRANSPOSE(_xlpm.d))</f>
        <v>N - Banbury Harriers AC</v>
      </c>
      <c r="C5" s="527" t="str">
        <v>X - Team Kennet</v>
      </c>
      <c r="D5" s="527" t="str">
        <v>A - Abingdon AC</v>
      </c>
      <c r="E5" s="527" t="str">
        <v>O - Oxford City AC</v>
      </c>
      <c r="F5" s="527" t="str">
        <v>R - Radley AC</v>
      </c>
      <c r="G5" s="527" t="str">
        <v>H - White Horse Harriers</v>
      </c>
      <c r="H5" s="527" t="str">
        <v>W - Witney Road Runners</v>
      </c>
      <c r="I5" s="527" t="str">
        <v>B - Bicester AC</v>
      </c>
      <c r="J5" s="518"/>
      <c r="K5" s="502"/>
    </row>
    <row r="6" spans="1:11" s="519" customFormat="1" ht="29.25" customHeight="1" thickBot="1">
      <c r="B6" s="503"/>
      <c r="C6" s="503"/>
      <c r="D6" s="503"/>
      <c r="E6" s="503"/>
      <c r="F6" s="502"/>
      <c r="G6" s="502"/>
      <c r="H6" s="502"/>
      <c r="I6" s="502"/>
      <c r="J6" s="502"/>
      <c r="K6" s="502"/>
    </row>
    <row r="7" spans="1:11" ht="40" customHeight="1">
      <c r="A7" s="1044" t="str">
        <f>"  "&amp; TEXT(DataTables!$Q$16, "hh:mm") &amp; " - U14 Boys - " &amp; DataTables!$B$16 &amp; "  " &amp; DataTables!$P$16 &amp; " athletes  Record: " &amp; TEXT(DataTables!$N$16, "m:ss.00")</f>
        <v xml:space="preserve">  10:10 - U14 Boys - 1500m  0 athletes  Record: 4:35.80</v>
      </c>
      <c r="B7" s="1045"/>
      <c r="C7" s="1045"/>
      <c r="D7" s="1045"/>
      <c r="E7" s="1045"/>
      <c r="F7" s="1045"/>
      <c r="G7" s="1045"/>
      <c r="H7" s="1045"/>
      <c r="I7" s="1045"/>
      <c r="J7" s="1046"/>
    </row>
    <row r="8" spans="1:11" s="519" customFormat="1" ht="29.25" customHeight="1" thickBot="1">
      <c r="A8" s="526"/>
      <c r="B8" s="525" t="str" cm="1">
        <f t="array" ref="B8:I8">_xlfn.LET(_xlpm.a,_xlfn.ANCHORARRAY( DataCalcs!BP2), _xlpm.b, _xlfn._xlws.FILTER(_xlpm.a, NOT(ISNA(_xlfn.CHOOSECOLS(_xlpm.a, 1)))), _xlpm.c, _xlfn.CHOOSECOLS(_xlpm.b, 1, 3),
    _xlpm.d, _xlfn.BYROW(_xlpm.c, _xlfn.LAMBDA(_xlpm.x, _xlfn.TEXTJOIN(" - ", , _xlpm.x))), TRANSPOSE(_xlpm.d))</f>
        <v>B - Bicester AC</v>
      </c>
      <c r="C8" s="527" t="str">
        <v>H - White Horse Harriers</v>
      </c>
      <c r="D8" s="527" t="str">
        <v>A - Abingdon AC</v>
      </c>
      <c r="E8" s="527" t="str">
        <v>X - Team Kennet</v>
      </c>
      <c r="F8" s="527" t="str">
        <v>W - Witney Road Runners</v>
      </c>
      <c r="G8" s="527" t="str">
        <v>N - Banbury Harriers AC</v>
      </c>
      <c r="H8" s="527" t="str">
        <v>O - Oxford City AC</v>
      </c>
      <c r="I8" s="527" t="str">
        <v>R - Radley AC</v>
      </c>
      <c r="J8" s="518"/>
      <c r="K8" s="502"/>
    </row>
    <row r="9" spans="1:11" s="519" customFormat="1" ht="29.25" customHeight="1" thickBot="1">
      <c r="A9" s="501"/>
      <c r="B9" s="524"/>
      <c r="C9" s="501"/>
      <c r="D9" s="501"/>
      <c r="E9" s="501"/>
      <c r="F9" s="501"/>
      <c r="G9" s="501"/>
      <c r="H9" s="501"/>
      <c r="I9" s="501"/>
      <c r="J9" s="502"/>
      <c r="K9" s="502"/>
    </row>
    <row r="10" spans="1:11" ht="40" customHeight="1">
      <c r="A10" s="1044" t="str">
        <f>"  "&amp; TEXT(DataTables!$Q$92, "hh:mm") &amp; " - U16 Girls - " &amp; DataTables!$B$92 &amp; " " &amp; DataTables!$R$92 &amp;"  " &amp; DataTables!$P$92 &amp; " athletes  Record: " &amp; TEXT(DataTables!$N$92, "0.00")</f>
        <v xml:space="preserve">  10:20 - U16 Girls - 80mH (76.2cm/2.7kg * 8 - Black)  0 athletes  Record: 12.87</v>
      </c>
      <c r="B10" s="1045"/>
      <c r="C10" s="1045"/>
      <c r="D10" s="1045"/>
      <c r="E10" s="1045"/>
      <c r="F10" s="1045"/>
      <c r="G10" s="1045"/>
      <c r="H10" s="1045"/>
      <c r="I10" s="1045"/>
      <c r="J10" s="1046"/>
    </row>
    <row r="11" spans="1:11" s="519" customFormat="1" ht="29.25" customHeight="1" thickBot="1">
      <c r="A11" s="526"/>
      <c r="B11" s="525" t="str" cm="1">
        <f t="array" ref="B11:I11">_xlfn.LET(_xlpm.a,_xlfn.ANCHORARRAY( DataCalcs!AB413), _xlpm.b, _xlfn._xlws.FILTER(_xlpm.a, NOT(ISNA(_xlfn.CHOOSECOLS(_xlpm.a, 1)))), _xlpm.c, _xlfn.CHOOSECOLS(_xlpm.b, 1, 3),
    _xlpm.d, _xlfn.BYROW(_xlpm.c, _xlfn.LAMBDA(_xlpm.x, _xlfn.TEXTJOIN(" - ", , _xlpm.x))), TRANSPOSE(_xlpm.d))</f>
        <v>W - Witney Road Runners</v>
      </c>
      <c r="C11" s="527" t="str">
        <v>B - Bicester AC</v>
      </c>
      <c r="D11" s="527" t="str">
        <v>N - Banbury Harriers AC</v>
      </c>
      <c r="E11" s="527" t="str">
        <v>R - Radley AC</v>
      </c>
      <c r="F11" s="527" t="str">
        <v>O - Oxford City AC</v>
      </c>
      <c r="G11" s="527" t="str">
        <v>H - White Horse Harriers</v>
      </c>
      <c r="H11" s="527" t="str">
        <v>X - Team Kennet</v>
      </c>
      <c r="I11" s="527" t="str">
        <v>A - Abingdon AC</v>
      </c>
      <c r="J11" s="518"/>
      <c r="K11" s="502"/>
    </row>
    <row r="12" spans="1:11" s="519" customFormat="1" ht="29.25" customHeight="1" thickBot="1">
      <c r="B12" s="503"/>
      <c r="C12" s="503"/>
      <c r="D12" s="503"/>
      <c r="E12" s="503"/>
      <c r="F12" s="502"/>
      <c r="G12" s="502"/>
      <c r="H12" s="502"/>
      <c r="I12" s="502"/>
      <c r="J12" s="502"/>
      <c r="K12" s="502"/>
    </row>
    <row r="13" spans="1:11" ht="40" customHeight="1">
      <c r="A13" s="1044" t="str">
        <f>"  "&amp; TEXT(DataTables!$Q$12, "hh:mm") &amp; " - U14 Boys - " &amp; DataTables!$B$12 &amp; " " &amp; DataTables!$R$12 &amp;"  " &amp; DataTables!$P$12 &amp; " athletes  Record: " &amp; TEXT(DataTables!$N$12, "0.00")</f>
        <v xml:space="preserve">  10:20 - U14 Boys - 80mH (76.2cm/2.7kg * 8 - Black)  0 athletes  Record: 14.90</v>
      </c>
      <c r="B13" s="1045"/>
      <c r="C13" s="1045"/>
      <c r="D13" s="1045"/>
      <c r="E13" s="1045"/>
      <c r="F13" s="1045"/>
      <c r="G13" s="1045"/>
      <c r="H13" s="1045"/>
      <c r="I13" s="1045"/>
      <c r="J13" s="1046"/>
    </row>
    <row r="14" spans="1:11" s="519" customFormat="1" ht="29.25" customHeight="1" thickBot="1">
      <c r="A14" s="526"/>
      <c r="B14" s="525" t="str" cm="1">
        <f t="array" ref="B14:I14">_xlfn.LET(_xlpm.a,_xlfn.ANCHORARRAY( DataCalcs!AB2), _xlpm.b, _xlfn._xlws.FILTER(_xlpm.a, NOT(ISNA(_xlfn.CHOOSECOLS(_xlpm.a, 1)))), _xlpm.c, _xlfn.CHOOSECOLS(_xlpm.b, 1, 3),
    _xlpm.d, _xlfn.BYROW(_xlpm.c, _xlfn.LAMBDA(_xlpm.x, _xlfn.TEXTJOIN(" - ", , _xlpm.x))), TRANSPOSE(_xlpm.d))</f>
        <v>X - Team Kennet</v>
      </c>
      <c r="C14" s="527" t="str">
        <v>O - Oxford City AC</v>
      </c>
      <c r="D14" s="527" t="str">
        <v>A - Abingdon AC</v>
      </c>
      <c r="E14" s="527" t="str">
        <v>W - Witney Road Runners</v>
      </c>
      <c r="F14" s="527" t="str">
        <v>R - Radley AC</v>
      </c>
      <c r="G14" s="527" t="str">
        <v>H - White Horse Harriers</v>
      </c>
      <c r="H14" s="527" t="str">
        <v>B - Bicester AC</v>
      </c>
      <c r="I14" s="527" t="str">
        <v>N - Banbury Harriers AC</v>
      </c>
      <c r="J14" s="518"/>
      <c r="K14" s="502"/>
    </row>
    <row r="15" spans="1:11" s="519" customFormat="1" ht="29.25" customHeight="1" thickBot="1">
      <c r="A15" s="501"/>
      <c r="B15" s="524"/>
      <c r="C15" s="501"/>
      <c r="D15" s="501"/>
      <c r="E15" s="501"/>
      <c r="F15" s="501"/>
      <c r="G15" s="501"/>
      <c r="H15" s="501"/>
      <c r="I15" s="501"/>
      <c r="J15" s="502"/>
      <c r="K15" s="502"/>
    </row>
    <row r="16" spans="1:11" ht="40" customHeight="1">
      <c r="A16" s="1044" t="str">
        <f>"  "&amp; TEXT(DataTables!$Q$83, "hh:mm") &amp; " - U14 Girls - " &amp; DataTables!$B$83 &amp; "  " &amp; DataTables!$P$83 &amp; " athletes  Record: " &amp; TEXT(DataTables!$N$83, "m:ss.00")</f>
        <v xml:space="preserve">  10:30 - U14 Girls - 1500m  0 athletes  Record: 5:02.76</v>
      </c>
      <c r="B16" s="1045"/>
      <c r="C16" s="1045"/>
      <c r="D16" s="1045"/>
      <c r="E16" s="1045"/>
      <c r="F16" s="1045"/>
      <c r="G16" s="1045"/>
      <c r="H16" s="1045"/>
      <c r="I16" s="1045"/>
      <c r="J16" s="1046"/>
    </row>
    <row r="17" spans="1:11" s="519" customFormat="1" ht="29.25" customHeight="1" thickBot="1">
      <c r="A17" s="526"/>
      <c r="B17" s="525" t="str" cm="1">
        <f t="array" ref="B17:I17">_xlfn.LET(_xlpm.a,_xlfn.ANCHORARRAY( DataCalcs!BP331), _xlpm.b, _xlfn._xlws.FILTER(_xlpm.a, NOT(ISNA(_xlfn.CHOOSECOLS(_xlpm.a, 1)))), _xlpm.c, _xlfn.CHOOSECOLS(_xlpm.b, 1, 3),
    _xlpm.d, _xlfn.BYROW(_xlpm.c, _xlfn.LAMBDA(_xlpm.x, _xlfn.TEXTJOIN(" - ", , _xlpm.x))), TRANSPOSE(_xlpm.d))</f>
        <v>A - Abingdon AC</v>
      </c>
      <c r="C17" s="527" t="str">
        <v>R - Radley AC</v>
      </c>
      <c r="D17" s="527" t="str">
        <v>W - Witney Road Runners</v>
      </c>
      <c r="E17" s="527" t="str">
        <v>X - Team Kennet</v>
      </c>
      <c r="F17" s="527" t="str">
        <v>O - Oxford City AC</v>
      </c>
      <c r="G17" s="527" t="str">
        <v>N - Banbury Harriers AC</v>
      </c>
      <c r="H17" s="527" t="str">
        <v>B - Bicester AC</v>
      </c>
      <c r="I17" s="527" t="str">
        <v>H - White Horse Harriers</v>
      </c>
      <c r="J17" s="518"/>
      <c r="K17" s="502"/>
    </row>
    <row r="18" spans="1:11" s="519" customFormat="1" ht="29.25" customHeight="1" thickBot="1">
      <c r="A18" s="501"/>
      <c r="B18" s="524"/>
      <c r="C18" s="501"/>
      <c r="D18" s="501"/>
      <c r="E18" s="501"/>
      <c r="F18" s="501"/>
      <c r="G18" s="501"/>
      <c r="H18" s="501"/>
      <c r="I18" s="501"/>
      <c r="J18" s="502"/>
      <c r="K18" s="502"/>
    </row>
    <row r="19" spans="1:11" ht="40" customHeight="1">
      <c r="A19" s="1044" t="str">
        <f>"  "&amp; TEXT(DataTables!$Q$107, "hh:mm") &amp; " - U18 Women - " &amp; DataTables!$B$107 &amp; " " &amp; DataTables!$R$107 &amp;"  " &amp; DataTables!$P$107 &amp; " athletes  Record: " &amp; TEXT(DataTables!$N$107, "0.00")</f>
        <v xml:space="preserve">  10:40 - U18 Women - 100mH (76.2cm/3.6kg * 10 - Yellow)  0 athletes  Record: 15.40</v>
      </c>
      <c r="B19" s="1045"/>
      <c r="C19" s="1045"/>
      <c r="D19" s="1045"/>
      <c r="E19" s="1045"/>
      <c r="F19" s="1045"/>
      <c r="G19" s="1045"/>
      <c r="H19" s="1045"/>
      <c r="I19" s="1045"/>
      <c r="J19" s="1046"/>
    </row>
    <row r="20" spans="1:11" s="519" customFormat="1" ht="29.25" customHeight="1" thickBot="1">
      <c r="A20" s="526"/>
      <c r="B20" s="525" t="str" cm="1">
        <f t="array" ref="B20:I20">_xlfn.LET(_xlpm.a,_xlfn.ANCHORARRAY( DataCalcs!AB495), _xlpm.b, _xlfn._xlws.FILTER(_xlpm.a, NOT(ISNA(_xlfn.CHOOSECOLS(_xlpm.a, 1)))), _xlpm.c, _xlfn.CHOOSECOLS(_xlpm.b, 1, 3),
    _xlpm.d, _xlfn.BYROW(_xlpm.c, _xlfn.LAMBDA(_xlpm.x, _xlfn.TEXTJOIN(" - ", , _xlpm.x))), TRANSPOSE(_xlpm.d))</f>
        <v>R - Radley AC</v>
      </c>
      <c r="C20" s="527" t="str">
        <v>W - Witney Road Runners</v>
      </c>
      <c r="D20" s="527" t="str">
        <v>X - Team Kennet</v>
      </c>
      <c r="E20" s="527" t="str">
        <v>N - Banbury Harriers AC</v>
      </c>
      <c r="F20" s="527" t="str">
        <v>O - Oxford City AC</v>
      </c>
      <c r="G20" s="527" t="str">
        <v>A - Abingdon AC</v>
      </c>
      <c r="H20" s="527" t="str">
        <v>B - Bicester AC</v>
      </c>
      <c r="I20" s="527" t="str">
        <v>H - White Horse Harriers</v>
      </c>
      <c r="J20" s="518"/>
      <c r="K20" s="502"/>
    </row>
    <row r="21" spans="1:11" ht="34" customHeight="1" thickBot="1">
      <c r="A21" s="721"/>
      <c r="B21" s="721"/>
      <c r="C21" s="721"/>
      <c r="D21" s="721"/>
      <c r="E21" s="721"/>
      <c r="F21" s="721"/>
      <c r="G21" s="721"/>
      <c r="H21" s="721"/>
      <c r="I21" s="721"/>
      <c r="J21" s="721"/>
      <c r="K21" s="721"/>
    </row>
    <row r="22" spans="1:11" ht="40" customHeight="1">
      <c r="A22" s="1044" t="str">
        <f>"  "&amp; TEXT(DataTables!$Q$25, "hh:mm") &amp; " - U16 Boys - " &amp; DataTables!$B$25 &amp; " " &amp; DataTables!$R$25 &amp;"  " &amp; DataTables!$P$25 &amp; " athletes  Record: " &amp; TEXT(DataTables!$N$25, "0.00")</f>
        <v xml:space="preserve">  10:40 - U16 Boys - 100mH (84.0cm/2.7kg * 10 - Yellow)  0 athletes  Record: 15.50</v>
      </c>
      <c r="B22" s="1045"/>
      <c r="C22" s="1045"/>
      <c r="D22" s="1045"/>
      <c r="E22" s="1045"/>
      <c r="F22" s="1045"/>
      <c r="G22" s="1045"/>
      <c r="H22" s="1045"/>
      <c r="I22" s="1045"/>
      <c r="J22" s="1046"/>
    </row>
    <row r="23" spans="1:11" s="519" customFormat="1" ht="29.25" customHeight="1" thickBot="1">
      <c r="A23" s="526"/>
      <c r="B23" s="525" t="str" cm="1">
        <f t="array" ref="B23:I23">_xlfn.LET(_xlpm.a,_xlfn.ANCHORARRAY( DataCalcs!AB84), _xlpm.b, _xlfn._xlws.FILTER(_xlpm.a, NOT(ISNA(_xlfn.CHOOSECOLS(_xlpm.a, 1)))), _xlpm.c, _xlfn.CHOOSECOLS(_xlpm.b, 1, 3),
    _xlpm.d, _xlfn.BYROW(_xlpm.c, _xlfn.LAMBDA(_xlpm.x, _xlfn.TEXTJOIN(" - ", , _xlpm.x))), TRANSPOSE(_xlpm.d))</f>
        <v>W - Witney Road Runners</v>
      </c>
      <c r="C23" s="527" t="str">
        <v>O - Oxford City AC</v>
      </c>
      <c r="D23" s="527" t="str">
        <v>A - Abingdon AC</v>
      </c>
      <c r="E23" s="527" t="str">
        <v>X - Team Kennet</v>
      </c>
      <c r="F23" s="527" t="str">
        <v>H - White Horse Harriers</v>
      </c>
      <c r="G23" s="527" t="str">
        <v>R - Radley AC</v>
      </c>
      <c r="H23" s="527" t="str">
        <v>B - Bicester AC</v>
      </c>
      <c r="I23" s="527" t="str">
        <v>N - Banbury Harriers AC</v>
      </c>
      <c r="J23" s="518"/>
      <c r="K23" s="502"/>
    </row>
    <row r="24" spans="1:11" s="519" customFormat="1" ht="29.25" customHeight="1" thickBot="1">
      <c r="A24" s="501"/>
      <c r="B24" s="524"/>
      <c r="C24" s="501"/>
      <c r="D24" s="501"/>
      <c r="E24" s="501"/>
      <c r="F24" s="501"/>
      <c r="G24" s="501"/>
      <c r="H24" s="501"/>
      <c r="I24" s="501"/>
      <c r="J24" s="502"/>
      <c r="K24" s="502"/>
    </row>
    <row r="25" spans="1:11" ht="40" customHeight="1">
      <c r="A25" s="1044" t="str">
        <f>"  "&amp; TEXT(DataTables!$Q$97, "hh:mm") &amp; " - U16 Girls - " &amp; DataTables!$B$97 &amp; "  " &amp; DataTables!$P$97 &amp; " athletes  Record: " &amp; TEXT(DataTables!$N$97, "m:ss.00")</f>
        <v xml:space="preserve">  10:50 - U16 Girls - 1500m  0 athletes  Record: 4:51.40</v>
      </c>
      <c r="B25" s="1045"/>
      <c r="C25" s="1045"/>
      <c r="D25" s="1045"/>
      <c r="E25" s="1045"/>
      <c r="F25" s="1045"/>
      <c r="G25" s="1045"/>
      <c r="H25" s="1045"/>
      <c r="I25" s="1045"/>
      <c r="J25" s="1046"/>
    </row>
    <row r="26" spans="1:11" s="519" customFormat="1" ht="29.25" customHeight="1" thickBot="1">
      <c r="A26" s="526"/>
      <c r="B26" s="525" t="str" cm="1">
        <f t="array" ref="B26:I26">_xlfn.LET(_xlpm.a,_xlfn.ANCHORARRAY( DataCalcs!BP413), _xlpm.b, _xlfn._xlws.FILTER(_xlpm.a, NOT(ISNA(_xlfn.CHOOSECOLS(_xlpm.a, 1)))), _xlpm.c, _xlfn.CHOOSECOLS(_xlpm.b, 1, 3),
    _xlpm.d, _xlfn.BYROW(_xlpm.c, _xlfn.LAMBDA(_xlpm.x, _xlfn.TEXTJOIN(" - ", , _xlpm.x))), TRANSPOSE(_xlpm.d))</f>
        <v>N - Banbury Harriers AC</v>
      </c>
      <c r="C26" s="527" t="str">
        <v>W - Witney Road Runners</v>
      </c>
      <c r="D26" s="527" t="str">
        <v>H - White Horse Harriers</v>
      </c>
      <c r="E26" s="527" t="str">
        <v>R - Radley AC</v>
      </c>
      <c r="F26" s="527" t="str">
        <v>O - Oxford City AC</v>
      </c>
      <c r="G26" s="527" t="str">
        <v>B - Bicester AC</v>
      </c>
      <c r="H26" s="527" t="str">
        <v>A - Abingdon AC</v>
      </c>
      <c r="I26" s="527" t="str">
        <v>X - Team Kennet</v>
      </c>
      <c r="J26" s="518"/>
      <c r="K26" s="502"/>
    </row>
    <row r="27" spans="1:11" s="519" customFormat="1" ht="29.25" customHeight="1" thickBot="1">
      <c r="A27" s="501"/>
      <c r="B27" s="524"/>
      <c r="C27" s="501"/>
      <c r="D27" s="501"/>
      <c r="E27" s="501"/>
      <c r="F27" s="501"/>
      <c r="G27" s="501"/>
      <c r="H27" s="501"/>
      <c r="I27" s="501"/>
      <c r="J27" s="502"/>
      <c r="K27" s="502"/>
    </row>
    <row r="28" spans="1:11" ht="40" customHeight="1">
      <c r="A28" s="1044" t="str">
        <f>"  "&amp; TEXT(DataTables!$Q$112, "hh:mm") &amp; " - U18 Women - " &amp; DataTables!$B$112 &amp; "  " &amp; DataTables!$P$112 &amp; " athletes  Record: " &amp; TEXT(DataTables!$N$112, "m:ss.00")</f>
        <v xml:space="preserve">  10:50 - U18 Women - 1500m  0 athletes  Record: 4:35.50</v>
      </c>
      <c r="B28" s="1045"/>
      <c r="C28" s="1045"/>
      <c r="D28" s="1045"/>
      <c r="E28" s="1045"/>
      <c r="F28" s="1045"/>
      <c r="G28" s="1045"/>
      <c r="H28" s="1045"/>
      <c r="I28" s="1045"/>
      <c r="J28" s="1046"/>
    </row>
    <row r="29" spans="1:11" s="519" customFormat="1" ht="29.25" customHeight="1" thickBot="1">
      <c r="A29" s="526"/>
      <c r="B29" s="525" t="str" cm="1">
        <f t="array" ref="B29:I29">_xlfn.LET(_xlpm.a,_xlfn.ANCHORARRAY( DataCalcs!BP495), _xlpm.b, _xlfn._xlws.FILTER(_xlpm.a, NOT(ISNA(_xlfn.CHOOSECOLS(_xlpm.a, 1)))), _xlpm.c, _xlfn.CHOOSECOLS(_xlpm.b, 1, 3),
    _xlpm.d, _xlfn.BYROW(_xlpm.c, _xlfn.LAMBDA(_xlpm.x, _xlfn.TEXTJOIN(" - ", , _xlpm.x))), TRANSPOSE(_xlpm.d))</f>
        <v>A - Abingdon AC</v>
      </c>
      <c r="C29" s="527" t="str">
        <v>X - Team Kennet</v>
      </c>
      <c r="D29" s="527" t="str">
        <v>B - Bicester AC</v>
      </c>
      <c r="E29" s="527" t="str">
        <v>O - Oxford City AC</v>
      </c>
      <c r="F29" s="527" t="str">
        <v>W - Witney Road Runners</v>
      </c>
      <c r="G29" s="527" t="str">
        <v>R - Radley AC</v>
      </c>
      <c r="H29" s="527" t="str">
        <v>N - Banbury Harriers AC</v>
      </c>
      <c r="I29" s="527" t="str">
        <v>H - White Horse Harriers</v>
      </c>
      <c r="J29" s="518"/>
      <c r="K29" s="502"/>
    </row>
    <row r="30" spans="1:11" s="519" customFormat="1" ht="29.25" customHeight="1" thickBot="1">
      <c r="A30" s="501"/>
      <c r="B30" s="524"/>
      <c r="C30" s="501"/>
      <c r="D30" s="501"/>
      <c r="E30" s="501"/>
      <c r="F30" s="501"/>
      <c r="G30" s="501"/>
      <c r="H30" s="501"/>
      <c r="I30" s="501"/>
      <c r="J30" s="502"/>
      <c r="K30" s="502"/>
    </row>
    <row r="31" spans="1:11" ht="41" customHeight="1">
      <c r="A31" s="1044" t="str">
        <f>"  "&amp; TEXT(DataTables!$Q$127, "hh:mm") &amp; " - U20 Women - " &amp; DataTables!$B$127 &amp; "  " &amp; DataTables!$P$127 &amp; " athletes  Record: " &amp; TEXT(DataTables!$N$127, "m:ss.00")</f>
        <v xml:space="preserve">  10:50 - U20 Women - 1500m  0 athletes  Record: n/a</v>
      </c>
      <c r="B31" s="1045"/>
      <c r="C31" s="1045"/>
      <c r="D31" s="1045"/>
      <c r="E31" s="1045"/>
      <c r="F31" s="1045"/>
      <c r="G31" s="1045"/>
      <c r="H31" s="1045"/>
      <c r="I31" s="1045"/>
      <c r="J31" s="1046"/>
    </row>
    <row r="32" spans="1:11" s="519" customFormat="1" ht="29.25" customHeight="1" thickBot="1">
      <c r="A32" s="526"/>
      <c r="B32" s="525" t="str" cm="1">
        <f t="array" ref="B32:I32">_xlfn.LET(_xlpm.a,_xlfn.ANCHORARRAY( DataCalcs!BP577), _xlpm.b, _xlfn._xlws.FILTER(_xlpm.a, NOT(ISNA(_xlfn.CHOOSECOLS(_xlpm.a, 1)))), _xlpm.c, _xlfn.CHOOSECOLS(_xlpm.b, 1, 3),
    _xlpm.d, _xlfn.BYROW(_xlpm.c, _xlfn.LAMBDA(_xlpm.x, _xlfn.TEXTJOIN(" - ", , _xlpm.x))), TRANSPOSE(_xlpm.d))</f>
        <v>H - White Horse Harriers</v>
      </c>
      <c r="C32" s="527" t="str">
        <v>W - Witney Road Runners</v>
      </c>
      <c r="D32" s="527" t="str">
        <v>A - Abingdon AC</v>
      </c>
      <c r="E32" s="527" t="str">
        <v>O - Oxford City AC</v>
      </c>
      <c r="F32" s="527" t="str">
        <v>N - Banbury Harriers AC</v>
      </c>
      <c r="G32" s="527" t="str">
        <v>B - Bicester AC</v>
      </c>
      <c r="H32" s="527" t="str">
        <v>R - Radley AC</v>
      </c>
      <c r="I32" s="527" t="str">
        <v>X - Team Kennet</v>
      </c>
      <c r="J32" s="518"/>
      <c r="K32" s="502"/>
    </row>
    <row r="33" spans="1:11" ht="30" customHeight="1" thickBot="1">
      <c r="A33" s="727"/>
      <c r="B33" s="727"/>
      <c r="C33" s="727"/>
      <c r="D33" s="727"/>
      <c r="E33" s="727"/>
      <c r="F33" s="727"/>
      <c r="G33" s="727"/>
      <c r="H33" s="727"/>
      <c r="I33" s="727"/>
      <c r="J33" s="727"/>
    </row>
    <row r="34" spans="1:11" ht="40" customHeight="1">
      <c r="A34" s="1044" t="str">
        <f>"  "&amp; TEXT(DataTables!$Q$40, "hh:mm") &amp; " - U18 Men - " &amp; DataTables!$B$40 &amp; " " &amp; DataTables!$R$40 &amp;"  " &amp; DataTables!$P$40 &amp; " athletes  Record: " &amp; TEXT(DataTables!$N$40, "0.00")</f>
        <v xml:space="preserve">  11:00 - U18 Men - 110mH (91.4cm/3.6kg * 10 - Blue)  0 athletes  Record: 0.00</v>
      </c>
      <c r="B34" s="1045"/>
      <c r="C34" s="1045"/>
      <c r="D34" s="1045"/>
      <c r="E34" s="1045"/>
      <c r="F34" s="1045"/>
      <c r="G34" s="1045"/>
      <c r="H34" s="1045"/>
      <c r="I34" s="1045"/>
      <c r="J34" s="1046"/>
    </row>
    <row r="35" spans="1:11" s="519" customFormat="1" ht="29.25" customHeight="1" thickBot="1">
      <c r="A35" s="526"/>
      <c r="B35" s="525" t="str" cm="1">
        <f t="array" ref="B35:I35">_xlfn.LET(_xlpm.a,_xlfn.ANCHORARRAY( DataCalcs!AB166), _xlpm.b, _xlfn._xlws.FILTER(_xlpm.a, NOT(ISNA(_xlfn.CHOOSECOLS(_xlpm.a, 1)))), _xlpm.c, _xlfn.CHOOSECOLS(_xlpm.b, 1, 3),
    _xlpm.d, _xlfn.BYROW(_xlpm.c, _xlfn.LAMBDA(_xlpm.x, _xlfn.TEXTJOIN(" - ", , _xlpm.x))), TRANSPOSE(_xlpm.d))</f>
        <v>B - Bicester AC</v>
      </c>
      <c r="C35" s="527" t="str">
        <v>A - Abingdon AC</v>
      </c>
      <c r="D35" s="527" t="str">
        <v>R - Radley AC</v>
      </c>
      <c r="E35" s="527" t="str">
        <v>X - Team Kennet</v>
      </c>
      <c r="F35" s="527" t="str">
        <v>N - Banbury Harriers AC</v>
      </c>
      <c r="G35" s="527" t="str">
        <v>H - White Horse Harriers</v>
      </c>
      <c r="H35" s="527" t="str">
        <v>O - Oxford City AC</v>
      </c>
      <c r="I35" s="527" t="str">
        <v>W - Witney Road Runners</v>
      </c>
      <c r="J35" s="518"/>
      <c r="K35" s="502"/>
    </row>
    <row r="36" spans="1:11" s="519" customFormat="1" ht="29.25" customHeight="1" thickBot="1">
      <c r="A36" s="528"/>
      <c r="B36" s="524"/>
      <c r="C36" s="528"/>
      <c r="D36" s="528"/>
      <c r="E36" s="528"/>
      <c r="F36" s="528"/>
      <c r="G36" s="528"/>
      <c r="H36" s="528"/>
      <c r="I36" s="528"/>
      <c r="J36" s="502"/>
      <c r="K36" s="502"/>
    </row>
    <row r="37" spans="1:11" ht="40" customHeight="1">
      <c r="A37" s="1044" t="str">
        <f>"  "&amp; TEXT(DataTables!$Q$30, "hh:mm") &amp; " - U16 Boys - " &amp; DataTables!$B$30 &amp; "  " &amp; DataTables!$P$30 &amp; " athletes  Record: " &amp; TEXT(DataTables!$N$30, "m:ss.00")</f>
        <v xml:space="preserve">  11:05 - U16 Boys - 1500m  0 athletes  Record: 4:21.00</v>
      </c>
      <c r="B37" s="1045"/>
      <c r="C37" s="1045"/>
      <c r="D37" s="1045"/>
      <c r="E37" s="1045"/>
      <c r="F37" s="1045"/>
      <c r="G37" s="1045"/>
      <c r="H37" s="1045"/>
      <c r="I37" s="1045"/>
      <c r="J37" s="1046"/>
    </row>
    <row r="38" spans="1:11" s="519" customFormat="1" ht="29.25" customHeight="1" thickBot="1">
      <c r="A38" s="526"/>
      <c r="B38" s="525" t="str" cm="1">
        <f t="array" ref="B38:I38">_xlfn.LET(_xlpm.a,_xlfn.ANCHORARRAY( DataCalcs!BP84), _xlpm.b, _xlfn._xlws.FILTER(_xlpm.a, NOT(ISNA(_xlfn.CHOOSECOLS(_xlpm.a, 1)))), _xlpm.c, _xlfn.CHOOSECOLS(_xlpm.b, 1, 3),
    _xlpm.d, _xlfn.BYROW(_xlpm.c, _xlfn.LAMBDA(_xlpm.x, _xlfn.TEXTJOIN(" - ", , _xlpm.x))), TRANSPOSE(_xlpm.d))</f>
        <v>W - Witney Road Runners</v>
      </c>
      <c r="C38" s="527" t="str">
        <v>R - Radley AC</v>
      </c>
      <c r="D38" s="527" t="str">
        <v>X - Team Kennet</v>
      </c>
      <c r="E38" s="527" t="str">
        <v>A - Abingdon AC</v>
      </c>
      <c r="F38" s="527" t="str">
        <v>N - Banbury Harriers AC</v>
      </c>
      <c r="G38" s="527" t="str">
        <v>B - Bicester AC</v>
      </c>
      <c r="H38" s="527" t="str">
        <v>H - White Horse Harriers</v>
      </c>
      <c r="I38" s="527" t="str">
        <v>O - Oxford City AC</v>
      </c>
      <c r="J38" s="518"/>
      <c r="K38" s="502"/>
    </row>
    <row r="39" spans="1:11" s="519" customFormat="1" ht="29.25" customHeight="1" thickBot="1">
      <c r="A39" s="501"/>
      <c r="B39" s="524"/>
      <c r="C39" s="501"/>
      <c r="D39" s="501"/>
      <c r="E39" s="501"/>
      <c r="F39" s="501"/>
      <c r="G39" s="501"/>
      <c r="H39" s="501"/>
      <c r="I39" s="501"/>
      <c r="J39" s="502"/>
      <c r="K39" s="502"/>
    </row>
    <row r="40" spans="1:11" ht="40" customHeight="1" thickBot="1">
      <c r="A40" s="1029" t="str">
        <f>"  "&amp; TEXT(DataTables!$Q$45, "hh:mm") &amp; " - U18 Men - " &amp; DataTables!$B$45 &amp; "  " &amp; DataTables!$P$45 &amp; " athletes  Record: " &amp; TEXT(DataTables!$N$45, "m:ss.00")</f>
        <v xml:space="preserve">  11:05 - U18 Men - 1500m  0 athletes  Record: 4:11.40</v>
      </c>
      <c r="B40" s="1030"/>
      <c r="C40" s="1030"/>
      <c r="D40" s="1030"/>
      <c r="E40" s="1030"/>
      <c r="F40" s="1030"/>
      <c r="G40" s="1030"/>
      <c r="H40" s="1030"/>
      <c r="I40" s="1030"/>
      <c r="J40" s="1031"/>
    </row>
    <row r="41" spans="1:11" s="519" customFormat="1" ht="29.25" customHeight="1" thickBot="1">
      <c r="A41" s="526"/>
      <c r="B41" s="525" t="str" cm="1">
        <f t="array" ref="B41:I41">_xlfn.LET(_xlpm.a,_xlfn.ANCHORARRAY( DataCalcs!BP166), _xlpm.b, _xlfn._xlws.FILTER(_xlpm.a, NOT(ISNA(_xlfn.CHOOSECOLS(_xlpm.a, 1)))), _xlpm.c, _xlfn.CHOOSECOLS(_xlpm.b, 1, 3),
    _xlpm.d, _xlfn.BYROW(_xlpm.c, _xlfn.LAMBDA(_xlpm.x, _xlfn.TEXTJOIN(" - ", , _xlpm.x))), TRANSPOSE(_xlpm.d))</f>
        <v>H - White Horse Harriers</v>
      </c>
      <c r="C41" s="527" t="str">
        <v>W - Witney Road Runners</v>
      </c>
      <c r="D41" s="527" t="str">
        <v>R - Radley AC</v>
      </c>
      <c r="E41" s="527" t="str">
        <v>N - Banbury Harriers AC</v>
      </c>
      <c r="F41" s="527" t="str">
        <v>O - Oxford City AC</v>
      </c>
      <c r="G41" s="527" t="str">
        <v>B - Bicester AC</v>
      </c>
      <c r="H41" s="527" t="str">
        <v>X - Team Kennet</v>
      </c>
      <c r="I41" s="527" t="str">
        <v>A - Abingdon AC</v>
      </c>
      <c r="J41" s="518"/>
      <c r="K41" s="502"/>
    </row>
    <row r="42" spans="1:11" s="519" customFormat="1" ht="29.25" customHeight="1" thickBot="1">
      <c r="A42" s="501"/>
      <c r="B42" s="524"/>
      <c r="C42" s="501"/>
      <c r="D42" s="501"/>
      <c r="E42" s="501"/>
      <c r="F42" s="501"/>
      <c r="G42" s="501"/>
      <c r="H42" s="501"/>
      <c r="I42" s="501"/>
      <c r="J42" s="502"/>
      <c r="K42" s="502"/>
    </row>
    <row r="43" spans="1:11" ht="40" customHeight="1">
      <c r="A43" s="1044" t="str">
        <f>"  "&amp; TEXT(DataTables!$Q$60, "hh:mm") &amp; " - U20 Men - " &amp; DataTables!$B$60 &amp; "  " &amp; DataTables!$P$60 &amp; " athletes  Record: " &amp; TEXT(DataTables!$N$60, "m:ss.00")</f>
        <v xml:space="preserve">  11:05 - U20 Men - 1500m  0 athletes  Record: n/a</v>
      </c>
      <c r="B43" s="1045"/>
      <c r="C43" s="1045"/>
      <c r="D43" s="1045"/>
      <c r="E43" s="1045"/>
      <c r="F43" s="1045"/>
      <c r="G43" s="1045"/>
      <c r="H43" s="1045"/>
      <c r="I43" s="1045"/>
      <c r="J43" s="1046"/>
    </row>
    <row r="44" spans="1:11" s="519" customFormat="1" ht="29.25" customHeight="1" thickBot="1">
      <c r="A44" s="526"/>
      <c r="B44" s="525" t="str" cm="1">
        <f t="array" ref="B44:I44">_xlfn.LET(_xlpm.a,_xlfn.ANCHORARRAY( DataCalcs!BP248), _xlpm.b, _xlfn._xlws.FILTER(_xlpm.a, NOT(ISNA(_xlfn.CHOOSECOLS(_xlpm.a, 1)))), _xlpm.c, _xlfn.CHOOSECOLS(_xlpm.b, 1, 3),
    _xlpm.d, _xlfn.BYROW(_xlpm.c, _xlfn.LAMBDA(_xlpm.x, _xlfn.TEXTJOIN(" - ", , _xlpm.x))), TRANSPOSE(_xlpm.d))</f>
        <v>H - White Horse Harriers</v>
      </c>
      <c r="C44" s="527" t="str">
        <v>B - Bicester AC</v>
      </c>
      <c r="D44" s="527" t="str">
        <v>X - Team Kennet</v>
      </c>
      <c r="E44" s="527" t="str">
        <v>R - Radley AC</v>
      </c>
      <c r="F44" s="527" t="str">
        <v>N - Banbury Harriers AC</v>
      </c>
      <c r="G44" s="527" t="str">
        <v>A - Abingdon AC</v>
      </c>
      <c r="H44" s="527" t="str">
        <v>O - Oxford City AC</v>
      </c>
      <c r="I44" s="527" t="str">
        <v>W - Witney Road Runners</v>
      </c>
      <c r="J44" s="518"/>
      <c r="K44" s="502"/>
    </row>
    <row r="45" spans="1:11" s="519" customFormat="1" ht="29.25" customHeight="1">
      <c r="A45" s="528"/>
      <c r="B45" s="524"/>
      <c r="C45" s="528"/>
      <c r="D45" s="528"/>
      <c r="E45" s="528"/>
      <c r="F45" s="528"/>
      <c r="G45" s="528"/>
      <c r="H45" s="528"/>
      <c r="I45" s="528"/>
      <c r="J45" s="502"/>
      <c r="K45" s="502"/>
    </row>
    <row r="46" spans="1:11" ht="30" customHeight="1" thickBot="1">
      <c r="A46" s="727"/>
      <c r="B46" s="727"/>
      <c r="C46" s="727"/>
      <c r="D46" s="727"/>
      <c r="E46" s="727"/>
      <c r="F46" s="727"/>
      <c r="G46" s="727"/>
      <c r="H46" s="727"/>
      <c r="I46" s="727"/>
      <c r="J46" s="727"/>
    </row>
    <row r="47" spans="1:11" ht="41" customHeight="1">
      <c r="A47" s="1044" t="s">
        <v>389</v>
      </c>
      <c r="B47" s="1045"/>
      <c r="C47" s="1045"/>
      <c r="D47" s="1045"/>
      <c r="E47" s="1045"/>
      <c r="F47" s="1045"/>
      <c r="G47" s="1045"/>
      <c r="H47" s="1045"/>
      <c r="I47" s="1045"/>
      <c r="J47" s="1046"/>
      <c r="K47" s="63"/>
    </row>
    <row r="48" spans="1:11" s="519" customFormat="1" ht="29.25" customHeight="1" thickBot="1">
      <c r="A48" s="526"/>
      <c r="B48" s="525" t="s">
        <v>390</v>
      </c>
      <c r="C48" s="527"/>
      <c r="D48" s="527"/>
      <c r="E48" s="527"/>
      <c r="F48" s="527"/>
      <c r="G48" s="527"/>
      <c r="H48" s="527"/>
      <c r="I48" s="527"/>
      <c r="J48" s="518"/>
      <c r="K48" s="502"/>
    </row>
    <row r="49" spans="1:12" s="519" customFormat="1" ht="29.25" customHeight="1" thickBot="1">
      <c r="B49" s="725"/>
      <c r="C49" s="725"/>
      <c r="D49" s="725"/>
      <c r="E49" s="725"/>
      <c r="F49" s="725"/>
      <c r="G49" s="725"/>
      <c r="H49" s="725"/>
      <c r="I49" s="725"/>
      <c r="J49" s="502"/>
      <c r="L49" s="502"/>
    </row>
    <row r="50" spans="1:12" ht="40" customHeight="1">
      <c r="A50" s="1044" t="s">
        <v>391</v>
      </c>
      <c r="B50" s="1045"/>
      <c r="C50" s="1045"/>
      <c r="D50" s="1045"/>
      <c r="E50" s="1045"/>
      <c r="F50" s="1045"/>
      <c r="G50" s="1045"/>
      <c r="H50" s="1045"/>
      <c r="I50" s="1045"/>
      <c r="J50" s="1046"/>
    </row>
    <row r="51" spans="1:12" s="519" customFormat="1" ht="29.25" customHeight="1" thickBot="1">
      <c r="A51" s="526"/>
      <c r="B51" s="525" t="s">
        <v>390</v>
      </c>
      <c r="C51" s="527"/>
      <c r="D51" s="527"/>
      <c r="E51" s="527"/>
      <c r="F51" s="527"/>
      <c r="G51" s="527"/>
      <c r="H51" s="527"/>
      <c r="I51" s="527"/>
      <c r="J51" s="518"/>
      <c r="K51" s="502"/>
    </row>
    <row r="52" spans="1:12" s="519" customFormat="1" ht="29.25" customHeight="1">
      <c r="A52" s="528"/>
      <c r="B52" s="524"/>
      <c r="C52" s="528"/>
      <c r="D52" s="528"/>
      <c r="E52" s="528"/>
      <c r="F52" s="528"/>
      <c r="G52" s="528"/>
      <c r="H52" s="528"/>
      <c r="I52" s="528"/>
      <c r="J52" s="502"/>
      <c r="K52" s="502"/>
    </row>
    <row r="53" spans="1:12" ht="29" customHeight="1" thickBot="1">
      <c r="A53" s="727"/>
      <c r="B53" s="727"/>
      <c r="C53" s="727"/>
      <c r="D53" s="727"/>
      <c r="E53" s="727"/>
      <c r="F53" s="727"/>
      <c r="G53" s="727"/>
      <c r="H53" s="727"/>
      <c r="I53" s="727"/>
      <c r="J53" s="727"/>
    </row>
    <row r="54" spans="1:12" ht="40" customHeight="1">
      <c r="A54" s="1044" t="str">
        <f>"  "&amp; TEXT(DataTables!$Q$26, "hh:mm") &amp; " - U16 Boys - " &amp; DataTables!$B$26 &amp; "  " &amp; DataTables!$P$26 &amp; " athletes  Record: " &amp; TEXT(DataTables!$N$26, "0.00")</f>
        <v xml:space="preserve">  12:15 - U16 Boys - 100m  0 athletes  Record: 11.00</v>
      </c>
      <c r="B54" s="1045"/>
      <c r="C54" s="1045"/>
      <c r="D54" s="1045"/>
      <c r="E54" s="1045"/>
      <c r="F54" s="1045"/>
      <c r="G54" s="1045"/>
      <c r="H54" s="1045"/>
      <c r="I54" s="1045"/>
      <c r="J54" s="1046"/>
      <c r="K54" s="63"/>
    </row>
    <row r="55" spans="1:12" s="519" customFormat="1" ht="29.25" customHeight="1" thickBot="1">
      <c r="A55" s="526"/>
      <c r="B55" s="525" t="str" cm="1">
        <f t="array" ref="B55:I55">_xlfn.LET(_xlpm.a,_xlfn.ANCHORARRAY( DataCalcs!AJ84), TRANSPOSE(_xlfn.BYROW(_xlfn.CHOOSECOLS(_xlfn._xlws.FILTER(_xlpm.a, NOT(ISNA(_xlfn.CHOOSECOLS(_xlpm.a, 1)))), 1, 3), _xlfn.LAMBDA(_xlpm.x, _xlfn.TEXTJOIN(" - ", , _xlpm.x)))))</f>
        <v>R - Radley AC</v>
      </c>
      <c r="C55" s="527" t="str">
        <v>A - Abingdon AC</v>
      </c>
      <c r="D55" s="527" t="str">
        <v>O - Oxford City AC</v>
      </c>
      <c r="E55" s="527" t="str">
        <v>N - Banbury Harriers AC</v>
      </c>
      <c r="F55" s="527" t="str">
        <v>W - Witney Road Runners</v>
      </c>
      <c r="G55" s="527" t="str">
        <v>H - White Horse Harriers</v>
      </c>
      <c r="H55" s="527" t="str">
        <v>B - Bicester AC</v>
      </c>
      <c r="I55" s="527" t="str">
        <v>X - Team Kennet</v>
      </c>
      <c r="J55" s="518"/>
      <c r="K55" s="502"/>
    </row>
    <row r="56" spans="1:12" ht="29.25" customHeight="1" thickBot="1">
      <c r="A56" s="498"/>
      <c r="D56" s="498"/>
      <c r="E56" s="498"/>
      <c r="H56" s="71"/>
      <c r="I56" s="71"/>
      <c r="J56" s="70"/>
      <c r="K56" s="63"/>
    </row>
    <row r="57" spans="1:12" ht="40" customHeight="1">
      <c r="A57" s="1044" t="str">
        <f>"  "&amp; TEXT(DataTables!$Q$41, "hh:mm") &amp; " - U18 Men - " &amp; DataTables!$B$41 &amp; "  " &amp; DataTables!$P$41 &amp; " athletes  Record: " &amp; TEXT(DataTables!$N$41, "0.00")</f>
        <v xml:space="preserve">  12:25 - U18 Men - 100m  0 athletes  Record: 11.00</v>
      </c>
      <c r="B57" s="1045"/>
      <c r="C57" s="1045"/>
      <c r="D57" s="1045"/>
      <c r="E57" s="1045"/>
      <c r="F57" s="1045"/>
      <c r="G57" s="1045"/>
      <c r="H57" s="1045"/>
      <c r="I57" s="1045"/>
      <c r="J57" s="1046"/>
      <c r="K57" s="63"/>
    </row>
    <row r="58" spans="1:12" s="519" customFormat="1" ht="29.25" customHeight="1" thickBot="1">
      <c r="A58" s="526"/>
      <c r="B58" s="525" t="str" cm="1">
        <f t="array" ref="B58:I58">_xlfn.LET(_xlpm.a,_xlfn.ANCHORARRAY( DataCalcs!AJ166), TRANSPOSE(_xlfn.BYROW(_xlfn.CHOOSECOLS(_xlfn._xlws.FILTER(_xlpm.a, NOT(ISNA(_xlfn.CHOOSECOLS(_xlpm.a, 1)))), 1, 3), _xlfn.LAMBDA(_xlpm.x, _xlfn.TEXTJOIN(" - ", , _xlpm.x)))))</f>
        <v>H - White Horse Harriers</v>
      </c>
      <c r="C58" s="527" t="str">
        <v>B - Bicester AC</v>
      </c>
      <c r="D58" s="527" t="str">
        <v>R - Radley AC</v>
      </c>
      <c r="E58" s="527" t="str">
        <v>O - Oxford City AC</v>
      </c>
      <c r="F58" s="527" t="str">
        <v>A - Abingdon AC</v>
      </c>
      <c r="G58" s="527" t="str">
        <v>N - Banbury Harriers AC</v>
      </c>
      <c r="H58" s="527" t="str">
        <v>W - Witney Road Runners</v>
      </c>
      <c r="I58" s="527" t="str">
        <v>X - Team Kennet</v>
      </c>
      <c r="J58" s="518"/>
      <c r="K58" s="502"/>
    </row>
    <row r="59" spans="1:12" ht="28" customHeight="1" thickBot="1">
      <c r="A59" s="721"/>
      <c r="B59" s="721"/>
      <c r="C59" s="721"/>
      <c r="D59" s="721"/>
      <c r="E59" s="721"/>
      <c r="F59" s="721"/>
      <c r="G59" s="721"/>
      <c r="H59" s="721"/>
      <c r="I59" s="721"/>
      <c r="J59" s="721"/>
      <c r="K59" s="63"/>
    </row>
    <row r="60" spans="1:12" ht="40" customHeight="1">
      <c r="A60" s="1044" t="str">
        <f>"  "&amp; TEXT(DataTables!$Q56, "hh:mm") &amp; " - U20 Men - " &amp; DataTables!$B$56 &amp; "  " &amp; DataTables!$P$56 &amp; " athletes  Record: " &amp; TEXT(DataTables!$N$56, "0.00")</f>
        <v xml:space="preserve">  12:25 - U20 Men - 100m  0 athletes  Record: n/a</v>
      </c>
      <c r="B60" s="1045"/>
      <c r="C60" s="1045"/>
      <c r="D60" s="1045"/>
      <c r="E60" s="1045"/>
      <c r="F60" s="1045"/>
      <c r="G60" s="1045"/>
      <c r="H60" s="1045"/>
      <c r="I60" s="1045"/>
      <c r="J60" s="1046"/>
      <c r="K60" s="63"/>
    </row>
    <row r="61" spans="1:12" s="519" customFormat="1" ht="29.25" customHeight="1" thickBot="1">
      <c r="A61" s="526"/>
      <c r="B61" s="525" t="str" cm="1">
        <f t="array" ref="B61:I61">_xlfn.LET(_xlpm.a,_xlfn.ANCHORARRAY( DataCalcs!AJ248), TRANSPOSE(_xlfn.BYROW(_xlfn.CHOOSECOLS(_xlfn._xlws.FILTER(_xlpm.a, NOT(ISNA(_xlfn.CHOOSECOLS(_xlpm.a, 1)))), 1, 3), _xlfn.LAMBDA(_xlpm.x, _xlfn.TEXTJOIN(" - ", , _xlpm.x)))))</f>
        <v>W - Witney Road Runners</v>
      </c>
      <c r="C61" s="527" t="str">
        <v>N - Banbury Harriers AC</v>
      </c>
      <c r="D61" s="527" t="str">
        <v>X - Team Kennet</v>
      </c>
      <c r="E61" s="527" t="str">
        <v>O - Oxford City AC</v>
      </c>
      <c r="F61" s="527" t="str">
        <v>R - Radley AC</v>
      </c>
      <c r="G61" s="527" t="str">
        <v>H - White Horse Harriers</v>
      </c>
      <c r="H61" s="527" t="str">
        <v>A - Abingdon AC</v>
      </c>
      <c r="I61" s="527" t="str">
        <v>B - Bicester AC</v>
      </c>
      <c r="J61" s="518"/>
      <c r="K61" s="502"/>
    </row>
    <row r="62" spans="1:12" ht="28" customHeight="1" thickBot="1">
      <c r="A62" s="721"/>
      <c r="B62" s="721"/>
      <c r="C62" s="721"/>
      <c r="D62" s="721"/>
      <c r="E62" s="721"/>
      <c r="F62" s="721"/>
      <c r="G62" s="721"/>
      <c r="H62" s="721"/>
      <c r="I62" s="721"/>
      <c r="J62" s="721"/>
      <c r="K62" s="63"/>
    </row>
    <row r="63" spans="1:12" ht="40" customHeight="1">
      <c r="A63" s="1044" t="str">
        <f>"  "&amp; TEXT(DataTables!$Q$93, "hh:mm") &amp; " - U16 Girls - " &amp; DataTables!$B$93 &amp; "  " &amp; DataTables!$P$93 &amp; " athletes  Record: " &amp; TEXT(DataTables!$N$93, "0.00")</f>
        <v xml:space="preserve">  12:30 - U16 Girls - 100m  0 athletes  Record: 12.60</v>
      </c>
      <c r="B63" s="1045"/>
      <c r="C63" s="1045"/>
      <c r="D63" s="1045"/>
      <c r="E63" s="1045"/>
      <c r="F63" s="1045"/>
      <c r="G63" s="1045"/>
      <c r="H63" s="1045"/>
      <c r="I63" s="1045"/>
      <c r="J63" s="1046"/>
      <c r="K63" s="63"/>
    </row>
    <row r="64" spans="1:12" s="519" customFormat="1" ht="29.25" customHeight="1" thickBot="1">
      <c r="A64" s="526"/>
      <c r="B64" s="525" t="str" cm="1">
        <f t="array" ref="B64:I64">_xlfn.LET(_xlpm.a,_xlfn.ANCHORARRAY( DataCalcs!AJ413), TRANSPOSE(_xlfn.BYROW(_xlfn.CHOOSECOLS(_xlfn._xlws.FILTER(_xlpm.a, NOT(ISNA(_xlfn.CHOOSECOLS(_xlpm.a, 1)))), 1, 3), _xlfn.LAMBDA(_xlpm.x, _xlfn.TEXTJOIN(" - ", , _xlpm.x)))))</f>
        <v>A - Abingdon AC</v>
      </c>
      <c r="C64" s="527" t="str">
        <v>H - White Horse Harriers</v>
      </c>
      <c r="D64" s="527" t="str">
        <v>N - Banbury Harriers AC</v>
      </c>
      <c r="E64" s="527" t="str">
        <v>W - Witney Road Runners</v>
      </c>
      <c r="F64" s="527" t="str">
        <v>B - Bicester AC</v>
      </c>
      <c r="G64" s="527" t="str">
        <v>O - Oxford City AC</v>
      </c>
      <c r="H64" s="527" t="str">
        <v>X - Team Kennet</v>
      </c>
      <c r="I64" s="527" t="str">
        <v>R - Radley AC</v>
      </c>
      <c r="J64" s="518"/>
      <c r="K64" s="502"/>
    </row>
    <row r="65" spans="1:12" ht="28" customHeight="1" thickBot="1">
      <c r="A65" s="721"/>
      <c r="B65" s="721"/>
      <c r="C65" s="721"/>
      <c r="D65" s="721"/>
      <c r="E65" s="721"/>
      <c r="F65" s="721"/>
      <c r="G65" s="721"/>
      <c r="H65" s="721"/>
      <c r="I65" s="721"/>
      <c r="J65" s="721"/>
      <c r="K65" s="63"/>
    </row>
    <row r="66" spans="1:12" ht="40" customHeight="1">
      <c r="A66" s="1044" t="str">
        <f>"  "&amp; TEXT(DataTables!$Q108, "hh:mm") &amp; " - U18 Women - " &amp; DataTables!$B$108 &amp; "  " &amp; DataTables!$P$108 &amp; " athletes  Record: " &amp; TEXT(DataTables!$N$108, "0.00")</f>
        <v xml:space="preserve">  12:40 - U18 Women - 100m  0 athletes  Record: 12.20</v>
      </c>
      <c r="B66" s="1045"/>
      <c r="C66" s="1045"/>
      <c r="D66" s="1045"/>
      <c r="E66" s="1045"/>
      <c r="F66" s="1045"/>
      <c r="G66" s="1045"/>
      <c r="H66" s="1045"/>
      <c r="I66" s="1045"/>
      <c r="J66" s="1046"/>
      <c r="K66" s="63"/>
    </row>
    <row r="67" spans="1:12" s="519" customFormat="1" ht="29.25" customHeight="1" thickBot="1">
      <c r="A67" s="526"/>
      <c r="B67" s="525" t="str" cm="1">
        <f t="array" ref="B67:I67">_xlfn.LET(_xlpm.a,_xlfn.ANCHORARRAY( DataCalcs!AJ495), TRANSPOSE(_xlfn.BYROW(_xlfn.CHOOSECOLS(_xlfn._xlws.FILTER(_xlpm.a, NOT(ISNA(_xlfn.CHOOSECOLS(_xlpm.a, 1)))), 1, 3), _xlfn.LAMBDA(_xlpm.x, _xlfn.TEXTJOIN(" - ", , _xlpm.x)))))</f>
        <v>R - Radley AC</v>
      </c>
      <c r="C67" s="527" t="str">
        <v>W - Witney Road Runners</v>
      </c>
      <c r="D67" s="527" t="str">
        <v>N - Banbury Harriers AC</v>
      </c>
      <c r="E67" s="527" t="str">
        <v>X - Team Kennet</v>
      </c>
      <c r="F67" s="527" t="str">
        <v>A - Abingdon AC</v>
      </c>
      <c r="G67" s="527" t="str">
        <v>B - Bicester AC</v>
      </c>
      <c r="H67" s="527" t="str">
        <v>O - Oxford City AC</v>
      </c>
      <c r="I67" s="527" t="str">
        <v>H - White Horse Harriers</v>
      </c>
      <c r="J67" s="518"/>
      <c r="K67" s="502"/>
    </row>
    <row r="68" spans="1:12" ht="28" customHeight="1" thickBot="1">
      <c r="A68" s="721"/>
      <c r="B68" s="721"/>
      <c r="C68" s="721"/>
      <c r="D68" s="721"/>
      <c r="E68" s="721"/>
      <c r="F68" s="721"/>
      <c r="G68" s="721"/>
      <c r="H68" s="721"/>
      <c r="I68" s="721"/>
      <c r="J68" s="721"/>
      <c r="K68" s="63"/>
    </row>
    <row r="69" spans="1:12" ht="40" customHeight="1">
      <c r="A69" s="1044" t="str">
        <f>"  "&amp; TEXT(DataTables!$Q$123, "hh:mm") &amp; " - U20 Women - " &amp; DataTables!$B$123 &amp; "  " &amp; DataTables!$P$123 &amp; " athletes  Record: " &amp; TEXT(DataTables!$N$123, "0.00")</f>
        <v xml:space="preserve">  12:40 - U20 Women - 100m  0 athletes  Record: n/a</v>
      </c>
      <c r="B69" s="1045"/>
      <c r="C69" s="1045"/>
      <c r="D69" s="1045"/>
      <c r="E69" s="1045"/>
      <c r="F69" s="1045"/>
      <c r="G69" s="1045"/>
      <c r="H69" s="1045"/>
      <c r="I69" s="1045"/>
      <c r="J69" s="1046"/>
      <c r="K69" s="63"/>
    </row>
    <row r="70" spans="1:12" s="519" customFormat="1" ht="29.25" customHeight="1" thickBot="1">
      <c r="A70" s="526"/>
      <c r="B70" s="525" t="str" cm="1">
        <f t="array" ref="B70:I70">_xlfn.LET(_xlpm.a,_xlfn.ANCHORARRAY( DataCalcs!AJ577), TRANSPOSE(_xlfn.BYROW(_xlfn.CHOOSECOLS(_xlfn._xlws.FILTER(_xlpm.a, NOT(ISNA(_xlfn.CHOOSECOLS(_xlpm.a, 1)))), 1, 3), _xlfn.LAMBDA(_xlpm.x, _xlfn.TEXTJOIN(" - ", , _xlpm.x)))))</f>
        <v>W - Witney Road Runners</v>
      </c>
      <c r="C70" s="527" t="str">
        <v>N - Banbury Harriers AC</v>
      </c>
      <c r="D70" s="527" t="str">
        <v>R - Radley AC</v>
      </c>
      <c r="E70" s="527" t="str">
        <v>B - Bicester AC</v>
      </c>
      <c r="F70" s="527" t="str">
        <v>A - Abingdon AC</v>
      </c>
      <c r="G70" s="527" t="str">
        <v>X - Team Kennet</v>
      </c>
      <c r="H70" s="527" t="str">
        <v>O - Oxford City AC</v>
      </c>
      <c r="I70" s="527" t="str">
        <v>H - White Horse Harriers</v>
      </c>
      <c r="J70" s="518"/>
      <c r="K70" s="502"/>
    </row>
    <row r="71" spans="1:12" ht="28" customHeight="1" thickBot="1">
      <c r="A71" s="721"/>
      <c r="B71" s="721"/>
      <c r="C71" s="721"/>
      <c r="D71" s="721"/>
      <c r="E71" s="721"/>
      <c r="F71" s="721"/>
      <c r="G71" s="721"/>
      <c r="H71" s="721"/>
      <c r="I71" s="721"/>
      <c r="J71" s="721"/>
      <c r="K71" s="63"/>
    </row>
    <row r="72" spans="1:12" ht="41" customHeight="1">
      <c r="A72" s="1044" t="str">
        <f>"  "&amp; TEXT(DataTables!$Q$80, "hh:mm") &amp; " - U14 Girls - " &amp; DataTables!$B$80 &amp; "  " &amp; DataTables!$P$80 &amp; " athletes  Record: " &amp; TEXT(DataTables!$N$80, "0.00")</f>
        <v xml:space="preserve">  12:45 - U14 Girls - 100m  0 athletes  Record: 13.20</v>
      </c>
      <c r="B72" s="1045"/>
      <c r="C72" s="1045"/>
      <c r="D72" s="1045"/>
      <c r="E72" s="1045"/>
      <c r="F72" s="1045"/>
      <c r="G72" s="1045"/>
      <c r="H72" s="1045"/>
      <c r="I72" s="1045"/>
      <c r="J72" s="1046"/>
      <c r="K72" s="63"/>
    </row>
    <row r="73" spans="1:12" s="519" customFormat="1" ht="29.25" customHeight="1" thickBot="1">
      <c r="A73" s="526"/>
      <c r="B73" s="525" t="str" cm="1">
        <f t="array" ref="B73:I73">_xlfn.LET(_xlpm.a,_xlfn.ANCHORARRAY( DataCalcs!AJ331), TRANSPOSE(_xlfn.BYROW(_xlfn.CHOOSECOLS(_xlfn._xlws.FILTER(_xlpm.a, NOT(ISNA(_xlfn.CHOOSECOLS(_xlpm.a, 1)))), 1, 3), _xlfn.LAMBDA(_xlpm.x, _xlfn.TEXTJOIN(" - ", , _xlpm.x)))))</f>
        <v>R - Radley AC</v>
      </c>
      <c r="C73" s="527" t="str">
        <v>X - Team Kennet</v>
      </c>
      <c r="D73" s="527" t="str">
        <v>W - Witney Road Runners</v>
      </c>
      <c r="E73" s="527" t="str">
        <v>N - Banbury Harriers AC</v>
      </c>
      <c r="F73" s="527" t="str">
        <v>A - Abingdon AC</v>
      </c>
      <c r="G73" s="527" t="str">
        <v>B - Bicester AC</v>
      </c>
      <c r="H73" s="527" t="str">
        <v>H - White Horse Harriers</v>
      </c>
      <c r="I73" s="527" t="str">
        <v>O - Oxford City AC</v>
      </c>
      <c r="J73" s="518"/>
      <c r="K73" s="502"/>
    </row>
    <row r="74" spans="1:12" ht="28" customHeight="1" thickBot="1">
      <c r="A74" s="721"/>
      <c r="B74" s="721"/>
      <c r="C74" s="721"/>
      <c r="D74" s="721"/>
      <c r="E74" s="721"/>
      <c r="F74" s="721"/>
      <c r="G74" s="721"/>
      <c r="H74" s="721"/>
      <c r="I74" s="721"/>
      <c r="J74" s="721"/>
      <c r="K74" s="63"/>
    </row>
    <row r="75" spans="1:12" ht="40" customHeight="1">
      <c r="A75" s="1044" t="str">
        <f>"  "&amp; TEXT(DataTables!$Q$13, "hh:mm") &amp; " - U14 Boys - " &amp; DataTables!$B$13 &amp; "  " &amp; DataTables!$P$13 &amp; " athletes  Record: " &amp; TEXT(DataTables!$N$13, "0.00")</f>
        <v xml:space="preserve">  12:55 - U14 Boys - 100m  0 athletes  Record: 11.80</v>
      </c>
      <c r="B75" s="1045"/>
      <c r="C75" s="1045"/>
      <c r="D75" s="1045"/>
      <c r="E75" s="1045"/>
      <c r="F75" s="1045"/>
      <c r="G75" s="1045"/>
      <c r="H75" s="1045"/>
      <c r="I75" s="1045"/>
      <c r="J75" s="1046"/>
      <c r="K75" s="63"/>
    </row>
    <row r="76" spans="1:12" s="519" customFormat="1" ht="29.25" customHeight="1" thickBot="1">
      <c r="A76" s="526"/>
      <c r="B76" s="525" t="str" cm="1">
        <f t="array" ref="B76:I76">_xlfn.LET(_xlpm.a,_xlfn.ANCHORARRAY( DataCalcs!AJ2), TRANSPOSE(_xlfn.BYROW(_xlfn.CHOOSECOLS(_xlfn._xlws.FILTER(_xlpm.a, NOT(ISNA(_xlfn.CHOOSECOLS(_xlpm.a, 1)))), 1, 3), _xlfn.LAMBDA(_xlpm.x, _xlfn.TEXTJOIN(" - ", , _xlpm.x)))))</f>
        <v>W - Witney Road Runners</v>
      </c>
      <c r="C76" s="527" t="str">
        <v>O - Oxford City AC</v>
      </c>
      <c r="D76" s="527" t="str">
        <v>B - Bicester AC</v>
      </c>
      <c r="E76" s="527" t="str">
        <v>X - Team Kennet</v>
      </c>
      <c r="F76" s="527" t="str">
        <v>H - White Horse Harriers</v>
      </c>
      <c r="G76" s="527" t="str">
        <v>N - Banbury Harriers AC</v>
      </c>
      <c r="H76" s="527" t="str">
        <v>R - Radley AC</v>
      </c>
      <c r="I76" s="527" t="str">
        <v>A - Abingdon AC</v>
      </c>
      <c r="J76" s="518"/>
      <c r="K76" s="502"/>
    </row>
    <row r="77" spans="1:12" s="519" customFormat="1" ht="29.25" customHeight="1">
      <c r="A77" s="501"/>
      <c r="B77" s="501"/>
      <c r="C77" s="501"/>
      <c r="D77" s="501"/>
      <c r="E77" s="501"/>
      <c r="F77" s="501"/>
      <c r="G77" s="501"/>
      <c r="H77" s="501"/>
      <c r="I77" s="501"/>
      <c r="J77" s="501"/>
    </row>
    <row r="78" spans="1:12" s="519" customFormat="1" ht="29.25" customHeight="1" thickBot="1">
      <c r="A78" s="528"/>
      <c r="B78" s="524"/>
      <c r="C78" s="528"/>
      <c r="D78" s="528"/>
      <c r="E78" s="528"/>
      <c r="F78" s="528"/>
      <c r="G78" s="528"/>
      <c r="H78" s="528"/>
      <c r="I78" s="528"/>
      <c r="J78" s="502"/>
      <c r="K78" s="502"/>
    </row>
    <row r="79" spans="1:12" ht="80" customHeight="1" thickBot="1">
      <c r="A79" s="1029" t="s">
        <v>392</v>
      </c>
      <c r="B79" s="1030"/>
      <c r="C79" s="1030"/>
      <c r="D79" s="1030"/>
      <c r="E79" s="1030"/>
      <c r="F79" s="1030"/>
      <c r="G79" s="1030"/>
      <c r="H79" s="1030"/>
      <c r="I79" s="1030"/>
      <c r="J79" s="1031"/>
    </row>
    <row r="80" spans="1:12" s="519" customFormat="1" ht="29.25" customHeight="1">
      <c r="B80" s="725"/>
      <c r="C80" s="725"/>
      <c r="D80" s="725"/>
      <c r="E80" s="725"/>
      <c r="F80" s="725"/>
      <c r="G80" s="725"/>
      <c r="H80" s="725"/>
      <c r="I80" s="725"/>
      <c r="J80" s="502"/>
      <c r="L80" s="502"/>
    </row>
    <row r="81" spans="1:11" ht="28" customHeight="1" thickBot="1">
      <c r="A81" s="721"/>
      <c r="B81" s="721"/>
      <c r="C81" s="721"/>
      <c r="D81" s="721"/>
      <c r="E81" s="721"/>
      <c r="F81" s="721"/>
      <c r="G81" s="721"/>
      <c r="H81" s="721"/>
      <c r="I81" s="721"/>
      <c r="J81" s="721"/>
      <c r="K81" s="63"/>
    </row>
    <row r="82" spans="1:11" ht="40" customHeight="1">
      <c r="A82" s="1044" t="str">
        <f>"  "&amp; TEXT(DataTables!$Q$110, "hh:mm") &amp; " - U18 Women - " &amp; DataTables!$B$110 &amp; "  " &amp; DataTables!$P$110 &amp; " athletes  Record: " &amp; TEXT(DataTables!$N$110, "0.00")</f>
        <v xml:space="preserve">  13:35 - U18 Women - 400m  0 athletes  Record: 59.93</v>
      </c>
      <c r="B82" s="1045"/>
      <c r="C82" s="1045"/>
      <c r="D82" s="1045"/>
      <c r="E82" s="1045"/>
      <c r="F82" s="1045"/>
      <c r="G82" s="1045"/>
      <c r="H82" s="1045"/>
      <c r="I82" s="1045"/>
      <c r="J82" s="1046"/>
      <c r="K82" s="63"/>
    </row>
    <row r="83" spans="1:11" s="519" customFormat="1" ht="29.25" customHeight="1" thickBot="1">
      <c r="A83" s="526"/>
      <c r="B83" s="525" t="str" cm="1">
        <f t="array" ref="B83:I83">_xlfn.LET(_xlpm.a,_xlfn.ANCHORARRAY( DataCalcs!AZ495), TRANSPOSE(_xlfn.BYROW(_xlfn.CHOOSECOLS(_xlfn._xlws.FILTER(_xlpm.a, NOT(ISNA(_xlfn.CHOOSECOLS(_xlpm.a, 1)))), 1, 3), _xlfn.LAMBDA(_xlpm.x, _xlfn.TEXTJOIN(" - ", , _xlpm.x)))))</f>
        <v>A - Abingdon AC</v>
      </c>
      <c r="C83" s="527" t="str">
        <v>X - Team Kennet</v>
      </c>
      <c r="D83" s="527" t="str">
        <v>O - Oxford City AC</v>
      </c>
      <c r="E83" s="527" t="str">
        <v>W - Witney Road Runners</v>
      </c>
      <c r="F83" s="527" t="str">
        <v>R - Radley AC</v>
      </c>
      <c r="G83" s="527" t="str">
        <v>H - White Horse Harriers</v>
      </c>
      <c r="H83" s="527" t="str">
        <v>B - Bicester AC</v>
      </c>
      <c r="I83" s="527" t="str">
        <v>N - Banbury Harriers AC</v>
      </c>
      <c r="J83" s="518"/>
      <c r="K83" s="502"/>
    </row>
    <row r="84" spans="1:11" ht="29.25" customHeight="1" thickBot="1">
      <c r="A84" s="498"/>
      <c r="D84" s="498"/>
      <c r="E84" s="498"/>
      <c r="H84" s="71"/>
      <c r="I84" s="71"/>
      <c r="J84" s="70"/>
      <c r="K84" s="63"/>
    </row>
    <row r="85" spans="1:11" ht="40" customHeight="1">
      <c r="A85" s="1044" t="str">
        <f>"  "&amp; TEXT(DataTables!$Q$125, "hh:mm") &amp; " - U20 Women - " &amp; DataTables!$B$125 &amp; "  " &amp; DataTables!$P$125 &amp; " athletes  Record: " &amp; TEXT(DataTables!$N$125, "0.00")</f>
        <v xml:space="preserve">  13:35 - U20 Women - 400m  0 athletes  Record: n/a</v>
      </c>
      <c r="B85" s="1045"/>
      <c r="C85" s="1045"/>
      <c r="D85" s="1045"/>
      <c r="E85" s="1045"/>
      <c r="F85" s="1045"/>
      <c r="G85" s="1045"/>
      <c r="H85" s="1045"/>
      <c r="I85" s="1045"/>
      <c r="J85" s="1046"/>
      <c r="K85" s="63"/>
    </row>
    <row r="86" spans="1:11" s="519" customFormat="1" ht="29.25" customHeight="1" thickBot="1">
      <c r="A86" s="526"/>
      <c r="B86" s="525" t="str" cm="1">
        <f t="array" ref="B86:I86">_xlfn.LET(_xlpm.a,_xlfn.ANCHORARRAY( DataCalcs!AZ577), TRANSPOSE(_xlfn.BYROW(_xlfn.CHOOSECOLS(_xlfn._xlws.FILTER(_xlpm.a, NOT(ISNA(_xlfn.CHOOSECOLS(_xlpm.a, 1)))), 1, 3), _xlfn.LAMBDA(_xlpm.x, _xlfn.TEXTJOIN(" - ", , _xlpm.x)))))</f>
        <v>B - Bicester AC</v>
      </c>
      <c r="C86" s="527" t="str">
        <v>H - White Horse Harriers</v>
      </c>
      <c r="D86" s="527" t="str">
        <v>W - Witney Road Runners</v>
      </c>
      <c r="E86" s="527" t="str">
        <v>O - Oxford City AC</v>
      </c>
      <c r="F86" s="527" t="str">
        <v>R - Radley AC</v>
      </c>
      <c r="G86" s="527" t="str">
        <v>X - Team Kennet</v>
      </c>
      <c r="H86" s="527" t="str">
        <v>N - Banbury Harriers AC</v>
      </c>
      <c r="I86" s="527" t="str">
        <v>A - Abingdon AC</v>
      </c>
      <c r="J86" s="518"/>
      <c r="K86" s="502"/>
    </row>
    <row r="87" spans="1:11" ht="28" customHeight="1" thickBot="1">
      <c r="A87" s="721"/>
      <c r="B87" s="721"/>
      <c r="C87" s="721"/>
      <c r="D87" s="721"/>
      <c r="E87" s="721"/>
      <c r="F87" s="721"/>
      <c r="G87" s="721"/>
      <c r="H87" s="721"/>
      <c r="I87" s="721"/>
      <c r="J87" s="721"/>
      <c r="K87" s="63"/>
    </row>
    <row r="88" spans="1:11" ht="40" customHeight="1">
      <c r="A88" s="1044" t="str">
        <f>"  "&amp; TEXT(DataTables!$Q$43, "hh:mm") &amp; " - U18 Men - " &amp; DataTables!$B$43 &amp; "  " &amp; DataTables!$P$43 &amp; " athletes  Record: " &amp; TEXT(DataTables!$N$43, "0.00")</f>
        <v xml:space="preserve">  13:40 - U18 Men - 400m  0 athletes  Record: 51.60</v>
      </c>
      <c r="B88" s="1045"/>
      <c r="C88" s="1045"/>
      <c r="D88" s="1045"/>
      <c r="E88" s="1045"/>
      <c r="F88" s="1045"/>
      <c r="G88" s="1045"/>
      <c r="H88" s="1045"/>
      <c r="I88" s="1045"/>
      <c r="J88" s="1046"/>
      <c r="K88" s="63"/>
    </row>
    <row r="89" spans="1:11" s="519" customFormat="1" ht="29.25" customHeight="1" thickBot="1">
      <c r="A89" s="526"/>
      <c r="B89" s="525" t="str" cm="1">
        <f t="array" ref="B89:I89">_xlfn.LET(_xlpm.a,_xlfn.ANCHORARRAY( DataCalcs!AZ166), TRANSPOSE(_xlfn.BYROW(_xlfn.CHOOSECOLS(_xlfn._xlws.FILTER(_xlpm.a, NOT(ISNA(_xlfn.CHOOSECOLS(_xlpm.a, 1)))), 1, 3), _xlfn.LAMBDA(_xlpm.x, _xlfn.TEXTJOIN(" - ", , _xlpm.x)))))</f>
        <v>W - Witney Road Runners</v>
      </c>
      <c r="C89" s="527" t="str">
        <v>N - Banbury Harriers AC</v>
      </c>
      <c r="D89" s="527" t="str">
        <v>H - White Horse Harriers</v>
      </c>
      <c r="E89" s="527" t="str">
        <v>A - Abingdon AC</v>
      </c>
      <c r="F89" s="527" t="str">
        <v>O - Oxford City AC</v>
      </c>
      <c r="G89" s="527" t="str">
        <v>R - Radley AC</v>
      </c>
      <c r="H89" s="527" t="str">
        <v>X - Team Kennet</v>
      </c>
      <c r="I89" s="527" t="str">
        <v>B - Bicester AC</v>
      </c>
      <c r="J89" s="518"/>
      <c r="K89" s="502"/>
    </row>
    <row r="90" spans="1:11" ht="29.25" customHeight="1" thickBot="1">
      <c r="A90" s="498"/>
      <c r="D90" s="498"/>
      <c r="E90" s="498"/>
      <c r="H90" s="71"/>
      <c r="I90" s="71"/>
      <c r="J90" s="70"/>
      <c r="K90" s="63"/>
    </row>
    <row r="91" spans="1:11" ht="40" customHeight="1">
      <c r="A91" s="1044" t="str">
        <f>"  "&amp; TEXT(DataTables!$Q$58, "hh:mm") &amp; " - U20 Men - " &amp; DataTables!$B$58 &amp; "  " &amp; DataTables!$P$58 &amp; " athletes  Record: " &amp; TEXT(DataTables!$N$58, "0.00")</f>
        <v xml:space="preserve">  13:40 - U20 Men - 400m  0 athletes  Record: n/a</v>
      </c>
      <c r="B91" s="1045"/>
      <c r="C91" s="1045"/>
      <c r="D91" s="1045"/>
      <c r="E91" s="1045"/>
      <c r="F91" s="1045"/>
      <c r="G91" s="1045"/>
      <c r="H91" s="1045"/>
      <c r="I91" s="1045"/>
      <c r="J91" s="1046"/>
      <c r="K91" s="63"/>
    </row>
    <row r="92" spans="1:11" s="519" customFormat="1" ht="29.25" customHeight="1" thickBot="1">
      <c r="A92" s="526"/>
      <c r="B92" s="525" t="str" cm="1">
        <f t="array" ref="B92:I92">_xlfn.LET(_xlpm.a,_xlfn.ANCHORARRAY( DataCalcs!AZ248), TRANSPOSE(_xlfn.BYROW(_xlfn.CHOOSECOLS(_xlfn._xlws.FILTER(_xlpm.a, NOT(ISNA(_xlfn.CHOOSECOLS(_xlpm.a, 1)))), 1, 3), _xlfn.LAMBDA(_xlpm.x, _xlfn.TEXTJOIN(" - ", , _xlpm.x)))))</f>
        <v>O - Oxford City AC</v>
      </c>
      <c r="C92" s="527" t="str">
        <v>W - Witney Road Runners</v>
      </c>
      <c r="D92" s="527" t="str">
        <v>B - Bicester AC</v>
      </c>
      <c r="E92" s="527" t="str">
        <v>H - White Horse Harriers</v>
      </c>
      <c r="F92" s="527" t="str">
        <v>R - Radley AC</v>
      </c>
      <c r="G92" s="527" t="str">
        <v>A - Abingdon AC</v>
      </c>
      <c r="H92" s="527" t="str">
        <v>X - Team Kennet</v>
      </c>
      <c r="I92" s="527" t="str">
        <v>N - Banbury Harriers AC</v>
      </c>
      <c r="J92" s="518"/>
      <c r="K92" s="502"/>
    </row>
    <row r="93" spans="1:11" ht="28" customHeight="1" thickBot="1">
      <c r="A93" s="721"/>
      <c r="B93" s="721"/>
      <c r="C93" s="721"/>
      <c r="D93" s="721"/>
      <c r="E93" s="721"/>
      <c r="F93" s="721"/>
      <c r="G93" s="721"/>
      <c r="H93" s="721"/>
      <c r="I93" s="721"/>
      <c r="J93" s="721"/>
      <c r="K93" s="63"/>
    </row>
    <row r="94" spans="1:11" ht="40" customHeight="1">
      <c r="A94" s="1044" t="str">
        <f>"  "&amp; TEXT(DataTables!$Q$95, "hh:mm") &amp; " - U16 Girls - " &amp; DataTables!$B$95 &amp; "  " &amp; DataTables!$P$95 &amp; " athletes  Record: " &amp; TEXT(DataTables!$N$95, "0.00")</f>
        <v xml:space="preserve">  13:50 - U16 Girls - 300m  0 athletes  Record: 42.50</v>
      </c>
      <c r="B94" s="1045"/>
      <c r="C94" s="1045"/>
      <c r="D94" s="1045"/>
      <c r="E94" s="1045"/>
      <c r="F94" s="1045"/>
      <c r="G94" s="1045"/>
      <c r="H94" s="1045"/>
      <c r="I94" s="1045"/>
      <c r="J94" s="1046"/>
      <c r="K94" s="63"/>
    </row>
    <row r="95" spans="1:11" s="519" customFormat="1" ht="29.25" customHeight="1" thickBot="1">
      <c r="A95" s="526"/>
      <c r="B95" s="525" t="str" cm="1">
        <f t="array" ref="B95:I95">_xlfn.LET(_xlpm.a,_xlfn.ANCHORARRAY( DataCalcs!AZ413), TRANSPOSE(_xlfn.BYROW(_xlfn.CHOOSECOLS(_xlfn._xlws.FILTER(_xlpm.a, NOT(ISNA(_xlfn.CHOOSECOLS(_xlpm.a, 1)))), 1, 3), _xlfn.LAMBDA(_xlpm.x, _xlfn.TEXTJOIN(" - ", , _xlpm.x)))))</f>
        <v>A - Abingdon AC</v>
      </c>
      <c r="C95" s="527" t="str">
        <v>X - Team Kennet</v>
      </c>
      <c r="D95" s="527" t="str">
        <v>O - Oxford City AC</v>
      </c>
      <c r="E95" s="527" t="str">
        <v>N - Banbury Harriers AC</v>
      </c>
      <c r="F95" s="527" t="str">
        <v>B - Bicester AC</v>
      </c>
      <c r="G95" s="527" t="str">
        <v>H - White Horse Harriers</v>
      </c>
      <c r="H95" s="527" t="str">
        <v>W - Witney Road Runners</v>
      </c>
      <c r="I95" s="527" t="str">
        <v>R - Radley AC</v>
      </c>
      <c r="J95" s="518"/>
      <c r="K95" s="502"/>
    </row>
    <row r="96" spans="1:11" ht="29.25" customHeight="1" thickBot="1">
      <c r="A96" s="498"/>
      <c r="D96" s="498"/>
      <c r="E96" s="498"/>
      <c r="H96" s="71"/>
      <c r="I96" s="71"/>
      <c r="J96" s="70"/>
      <c r="K96" s="63"/>
    </row>
    <row r="97" spans="1:11" ht="40" customHeight="1">
      <c r="A97" s="1044" t="str">
        <f>"  "&amp; TEXT(DataTables!$Q$28, "hh:mm") &amp; " - U16 Boys - " &amp; DataTables!$B$28 &amp; "  " &amp; DataTables!$P$28 &amp; " athletes  Record: " &amp; TEXT(DataTables!$N$28, "0.00")</f>
        <v xml:space="preserve">  13:55 - U16 Boys - 300m  0 athletes  Record: 37.00</v>
      </c>
      <c r="B97" s="1045"/>
      <c r="C97" s="1045"/>
      <c r="D97" s="1045"/>
      <c r="E97" s="1045"/>
      <c r="F97" s="1045"/>
      <c r="G97" s="1045"/>
      <c r="H97" s="1045"/>
      <c r="I97" s="1045"/>
      <c r="J97" s="1046"/>
      <c r="K97" s="63"/>
    </row>
    <row r="98" spans="1:11" s="519" customFormat="1" ht="29.25" customHeight="1" thickBot="1">
      <c r="A98" s="526"/>
      <c r="B98" s="525" t="str" cm="1">
        <f t="array" ref="B98:I98">_xlfn.LET(_xlpm.a,_xlfn.ANCHORARRAY( DataCalcs!AZ84), TRANSPOSE(_xlfn.BYROW(_xlfn.CHOOSECOLS(_xlfn._xlws.FILTER(_xlpm.a, NOT(ISNA(_xlfn.CHOOSECOLS(_xlpm.a, 1)))), 1, 3), _xlfn.LAMBDA(_xlpm.x, _xlfn.TEXTJOIN(" - ", , _xlpm.x)))))</f>
        <v>X - Team Kennet</v>
      </c>
      <c r="C98" s="527" t="str">
        <v>A - Abingdon AC</v>
      </c>
      <c r="D98" s="527" t="str">
        <v>N - Banbury Harriers AC</v>
      </c>
      <c r="E98" s="527" t="str">
        <v>H - White Horse Harriers</v>
      </c>
      <c r="F98" s="527" t="str">
        <v>R - Radley AC</v>
      </c>
      <c r="G98" s="527" t="str">
        <v>B - Bicester AC</v>
      </c>
      <c r="H98" s="527" t="str">
        <v>O - Oxford City AC</v>
      </c>
      <c r="I98" s="527" t="str">
        <v>W - Witney Road Runners</v>
      </c>
      <c r="J98" s="518"/>
      <c r="K98" s="502"/>
    </row>
    <row r="99" spans="1:11" ht="28" customHeight="1">
      <c r="A99" s="721"/>
      <c r="B99" s="721"/>
      <c r="C99" s="721"/>
      <c r="D99" s="721"/>
      <c r="E99" s="721"/>
      <c r="F99" s="721"/>
      <c r="G99" s="721"/>
      <c r="H99" s="721"/>
      <c r="I99" s="721"/>
      <c r="J99" s="721"/>
      <c r="K99" s="63"/>
    </row>
    <row r="100" spans="1:11" ht="28" customHeight="1" thickBot="1">
      <c r="A100" s="721"/>
      <c r="B100" s="721"/>
      <c r="C100" s="721"/>
      <c r="D100" s="721"/>
      <c r="E100" s="721"/>
      <c r="F100" s="721"/>
      <c r="G100" s="721"/>
      <c r="H100" s="721"/>
      <c r="I100" s="721"/>
      <c r="J100" s="721"/>
      <c r="K100" s="63"/>
    </row>
    <row r="101" spans="1:11" ht="40" customHeight="1">
      <c r="A101" s="1044" t="s">
        <v>393</v>
      </c>
      <c r="B101" s="1045"/>
      <c r="C101" s="1045"/>
      <c r="D101" s="1045"/>
      <c r="E101" s="1045"/>
      <c r="F101" s="1045"/>
      <c r="G101" s="1045"/>
      <c r="H101" s="1045"/>
      <c r="I101" s="1045"/>
      <c r="J101" s="1046"/>
      <c r="K101" s="63"/>
    </row>
    <row r="102" spans="1:11" s="519" customFormat="1" ht="29.25" customHeight="1" thickBot="1">
      <c r="A102" s="526"/>
      <c r="B102" s="525" t="s">
        <v>390</v>
      </c>
      <c r="C102" s="527"/>
      <c r="D102" s="527"/>
      <c r="E102" s="527"/>
      <c r="F102" s="527"/>
      <c r="G102" s="527"/>
      <c r="H102" s="527"/>
      <c r="I102" s="527"/>
      <c r="J102" s="518"/>
      <c r="K102" s="502"/>
    </row>
    <row r="103" spans="1:11" ht="28" customHeight="1" thickBot="1">
      <c r="A103" s="721"/>
      <c r="B103" s="721"/>
      <c r="C103" s="721"/>
      <c r="D103" s="721"/>
      <c r="E103" s="721"/>
      <c r="F103" s="721"/>
      <c r="G103" s="721"/>
      <c r="H103" s="721"/>
      <c r="I103" s="721"/>
      <c r="J103" s="721"/>
      <c r="K103" s="63"/>
    </row>
    <row r="104" spans="1:11" ht="40" customHeight="1">
      <c r="A104" s="1044" t="s">
        <v>394</v>
      </c>
      <c r="B104" s="1045"/>
      <c r="C104" s="1045"/>
      <c r="D104" s="1045"/>
      <c r="E104" s="1045"/>
      <c r="F104" s="1045"/>
      <c r="G104" s="1045"/>
      <c r="H104" s="1045"/>
      <c r="I104" s="1045"/>
      <c r="J104" s="1046"/>
      <c r="K104" s="63"/>
    </row>
    <row r="105" spans="1:11" s="519" customFormat="1" ht="29.25" customHeight="1" thickBot="1">
      <c r="A105" s="526"/>
      <c r="B105" s="525" t="s">
        <v>390</v>
      </c>
      <c r="C105" s="527"/>
      <c r="D105" s="527"/>
      <c r="E105" s="527"/>
      <c r="F105" s="527"/>
      <c r="G105" s="527"/>
      <c r="H105" s="527"/>
      <c r="I105" s="527"/>
      <c r="J105" s="518"/>
      <c r="K105" s="502"/>
    </row>
    <row r="106" spans="1:11" ht="28" customHeight="1">
      <c r="A106" s="721"/>
      <c r="B106" s="721"/>
      <c r="C106" s="721"/>
      <c r="D106" s="721"/>
      <c r="E106" s="721"/>
      <c r="F106" s="721"/>
      <c r="G106" s="721"/>
      <c r="H106" s="721"/>
      <c r="I106" s="721"/>
      <c r="J106" s="721"/>
      <c r="K106" s="63"/>
    </row>
    <row r="107" spans="1:11" ht="28" customHeight="1" thickBot="1">
      <c r="A107" s="721"/>
      <c r="B107" s="721"/>
      <c r="C107" s="721"/>
      <c r="D107" s="721"/>
      <c r="E107" s="721"/>
      <c r="F107" s="721"/>
      <c r="G107" s="721"/>
      <c r="H107" s="721"/>
      <c r="I107" s="721"/>
      <c r="J107" s="721"/>
      <c r="K107" s="63"/>
    </row>
    <row r="108" spans="1:11" ht="40" customHeight="1">
      <c r="A108" s="1044" t="str">
        <f>"  "&amp; TEXT(DataTables!$Q$81, "hh:mm") &amp; " - U14 Girls - " &amp; DataTables!$B$81 &amp; "  " &amp; DataTables!$P$81 &amp; " athletes  Record: " &amp; TEXT(DataTables!$N$81, "0.00")</f>
        <v xml:space="preserve">  15:00 - U14 Girls - 200m  0 athletes  Record: 27.20</v>
      </c>
      <c r="B108" s="1045"/>
      <c r="C108" s="1045"/>
      <c r="D108" s="1045"/>
      <c r="E108" s="1045"/>
      <c r="F108" s="1045"/>
      <c r="G108" s="1045"/>
      <c r="H108" s="1045"/>
      <c r="I108" s="1045"/>
      <c r="J108" s="1046"/>
    </row>
    <row r="109" spans="1:11" s="519" customFormat="1" ht="29.25" customHeight="1" thickBot="1">
      <c r="A109" s="526"/>
      <c r="B109" s="525" t="str" cm="1">
        <f t="array" ref="B109:I109">_xlfn.LET(_xlpm.a,_xlfn.ANCHORARRAY( DataCalcs!AR331), _xlpm.b, _xlfn._xlws.FILTER(_xlpm.a, NOT(ISNA(_xlfn.CHOOSECOLS(_xlpm.a, 1)))), _xlpm.c, _xlfn.CHOOSECOLS(_xlpm.b, 1, 3),
    _xlpm.d, _xlfn.BYROW(_xlpm.c, _xlfn.LAMBDA(_xlpm.x, _xlfn.TEXTJOIN(" - ", , _xlpm.x))), TRANSPOSE(_xlpm.d))</f>
        <v>N - Banbury Harriers AC</v>
      </c>
      <c r="C109" s="527" t="str">
        <v>W - Witney Road Runners</v>
      </c>
      <c r="D109" s="527" t="str">
        <v>O - Oxford City AC</v>
      </c>
      <c r="E109" s="527" t="str">
        <v>H - White Horse Harriers</v>
      </c>
      <c r="F109" s="527" t="str">
        <v>X - Team Kennet</v>
      </c>
      <c r="G109" s="527" t="str">
        <v>R - Radley AC</v>
      </c>
      <c r="H109" s="527" t="str">
        <v>B - Bicester AC</v>
      </c>
      <c r="I109" s="527" t="str">
        <v>A - Abingdon AC</v>
      </c>
      <c r="J109" s="518"/>
      <c r="K109" s="502"/>
    </row>
    <row r="110" spans="1:11" s="519" customFormat="1" ht="29.25" customHeight="1" thickBot="1">
      <c r="A110" s="501"/>
      <c r="B110" s="524"/>
      <c r="C110" s="501"/>
      <c r="D110" s="501"/>
      <c r="E110" s="501"/>
      <c r="F110" s="501"/>
      <c r="G110" s="501"/>
      <c r="H110" s="501"/>
      <c r="I110" s="501"/>
      <c r="J110" s="502"/>
      <c r="K110" s="502"/>
    </row>
    <row r="111" spans="1:11" ht="40" customHeight="1">
      <c r="A111" s="1044" t="str">
        <f>"  "&amp; TEXT(DataTables!$Q$14, "hh:mm") &amp; " - U14 Boys - " &amp; DataTables!$B$14 &amp; "  " &amp; DataTables!$P$14 &amp; " athletes  Record: " &amp; TEXT(DataTables!$N$14, "0.00")</f>
        <v xml:space="preserve">  15:10 - U14 Boys - 200m  0 athletes  Record: 24.30</v>
      </c>
      <c r="B111" s="1045"/>
      <c r="C111" s="1045"/>
      <c r="D111" s="1045"/>
      <c r="E111" s="1045"/>
      <c r="F111" s="1045"/>
      <c r="G111" s="1045"/>
      <c r="H111" s="1045"/>
      <c r="I111" s="1045"/>
      <c r="J111" s="1046"/>
    </row>
    <row r="112" spans="1:11" s="519" customFormat="1" ht="29.25" customHeight="1" thickBot="1">
      <c r="A112" s="526"/>
      <c r="B112" s="525" t="str" cm="1">
        <f t="array" ref="B112:I112">_xlfn.LET(_xlpm.a,_xlfn.ANCHORARRAY( DataCalcs!AR2), _xlpm.b, _xlfn._xlws.FILTER(_xlpm.a, NOT(ISNA(_xlfn.CHOOSECOLS(_xlpm.a, 1)))), _xlpm.c, _xlfn.CHOOSECOLS(_xlpm.b, 1, 3),
    _xlpm.d, _xlfn.BYROW(_xlpm.c, _xlfn.LAMBDA(_xlpm.x, _xlfn.TEXTJOIN(" - ", , _xlpm.x))), TRANSPOSE(_xlpm.d))</f>
        <v>O - Oxford City AC</v>
      </c>
      <c r="C112" s="527" t="str">
        <v>X - Team Kennet</v>
      </c>
      <c r="D112" s="527" t="str">
        <v>B - Bicester AC</v>
      </c>
      <c r="E112" s="527" t="str">
        <v>A - Abingdon AC</v>
      </c>
      <c r="F112" s="527" t="str">
        <v>N - Banbury Harriers AC</v>
      </c>
      <c r="G112" s="527" t="str">
        <v>R - Radley AC</v>
      </c>
      <c r="H112" s="527" t="str">
        <v>W - Witney Road Runners</v>
      </c>
      <c r="I112" s="527" t="str">
        <v>H - White Horse Harriers</v>
      </c>
      <c r="J112" s="518"/>
      <c r="K112" s="502"/>
    </row>
    <row r="113" spans="1:11" s="519" customFormat="1" ht="29.25" customHeight="1" thickBot="1">
      <c r="A113" s="501"/>
      <c r="B113" s="501"/>
      <c r="C113" s="501"/>
      <c r="D113" s="501"/>
      <c r="E113" s="501"/>
      <c r="F113" s="501"/>
      <c r="G113" s="501"/>
      <c r="H113" s="501"/>
      <c r="I113" s="501"/>
      <c r="J113" s="502"/>
      <c r="K113" s="502"/>
    </row>
    <row r="114" spans="1:11" ht="40" customHeight="1">
      <c r="A114" s="1044" t="str">
        <f>"  "&amp; TEXT(DataTables!$Q$27, "hh:mm") &amp; " - U16 Boys - " &amp; DataTables!$B$27 &amp; "  " &amp; DataTables!$P$27 &amp; " athletes  Record: " &amp; TEXT(DataTables!$N$27, "0.00")</f>
        <v xml:space="preserve">  15:20 - U16 Boys - 200m  0 athletes  Record: 23.30</v>
      </c>
      <c r="B114" s="1045"/>
      <c r="C114" s="1045"/>
      <c r="D114" s="1045"/>
      <c r="E114" s="1045"/>
      <c r="F114" s="1045"/>
      <c r="G114" s="1045"/>
      <c r="H114" s="1045"/>
      <c r="I114" s="1045"/>
      <c r="J114" s="1046"/>
    </row>
    <row r="115" spans="1:11" s="519" customFormat="1" ht="29.25" customHeight="1" thickBot="1">
      <c r="A115" s="526"/>
      <c r="B115" s="525" t="str" cm="1">
        <f t="array" ref="B115:I115">_xlfn.LET(_xlpm.a,_xlfn.ANCHORARRAY( DataCalcs!AR84), _xlpm.b, _xlfn._xlws.FILTER(_xlpm.a, NOT(ISNA(_xlfn.CHOOSECOLS(_xlpm.a, 1)))), _xlpm.c, _xlfn.CHOOSECOLS(_xlpm.b, 1, 3),
    _xlpm.d, _xlfn.BYROW(_xlpm.c, _xlfn.LAMBDA(_xlpm.x, _xlfn.TEXTJOIN(" - ", , _xlpm.x))), TRANSPOSE(_xlpm.d))</f>
        <v>B - Bicester AC</v>
      </c>
      <c r="C115" s="527" t="str">
        <v>N - Banbury Harriers AC</v>
      </c>
      <c r="D115" s="527" t="str">
        <v>A - Abingdon AC</v>
      </c>
      <c r="E115" s="527" t="str">
        <v>X - Team Kennet</v>
      </c>
      <c r="F115" s="527" t="str">
        <v>H - White Horse Harriers</v>
      </c>
      <c r="G115" s="527" t="str">
        <v>R - Radley AC</v>
      </c>
      <c r="H115" s="527" t="str">
        <v>O - Oxford City AC</v>
      </c>
      <c r="I115" s="527" t="str">
        <v>W - Witney Road Runners</v>
      </c>
      <c r="J115" s="518"/>
      <c r="K115" s="502"/>
    </row>
    <row r="116" spans="1:11" s="519" customFormat="1" ht="29.25" customHeight="1" thickBot="1">
      <c r="A116" s="501"/>
      <c r="B116" s="501"/>
      <c r="C116" s="501"/>
      <c r="D116" s="501"/>
      <c r="E116" s="501"/>
      <c r="F116" s="501"/>
      <c r="G116" s="501"/>
      <c r="H116" s="501"/>
      <c r="I116" s="501"/>
      <c r="J116" s="502"/>
      <c r="K116" s="502"/>
    </row>
    <row r="117" spans="1:11" ht="40" customHeight="1">
      <c r="A117" s="1044" t="str">
        <f>"  "&amp; TEXT(DataTables!$Q$94, "hh:mm") &amp; " - U16 Girls - " &amp; DataTables!$B$94 &amp; "  " &amp; DataTables!$P$94 &amp; " athletes  Record: " &amp; TEXT(DataTables!$N$94, "0.00")</f>
        <v xml:space="preserve">  15:30 - U16 Girls - 200m  0 athletes  Record: 26.20</v>
      </c>
      <c r="B117" s="1045"/>
      <c r="C117" s="1045"/>
      <c r="D117" s="1045"/>
      <c r="E117" s="1045"/>
      <c r="F117" s="1045"/>
      <c r="G117" s="1045"/>
      <c r="H117" s="1045"/>
      <c r="I117" s="1045"/>
      <c r="J117" s="1046"/>
    </row>
    <row r="118" spans="1:11" s="519" customFormat="1" ht="29.25" customHeight="1" thickBot="1">
      <c r="A118" s="526"/>
      <c r="B118" s="525" t="str" cm="1">
        <f t="array" ref="B118:I118">_xlfn.LET(_xlpm.a,_xlfn.ANCHORARRAY( DataCalcs!AR413), _xlpm.b, _xlfn._xlws.FILTER(_xlpm.a, NOT(ISNA(_xlfn.CHOOSECOLS(_xlpm.a, 1)))), _xlpm.c, _xlfn.CHOOSECOLS(_xlpm.b, 1, 3),
    _xlpm.d, _xlfn.BYROW(_xlpm.c, _xlfn.LAMBDA(_xlpm.x, _xlfn.TEXTJOIN(" - ", , _xlpm.x))), TRANSPOSE(_xlpm.d))</f>
        <v>R - Radley AC</v>
      </c>
      <c r="C118" s="527" t="str">
        <v>A - Abingdon AC</v>
      </c>
      <c r="D118" s="527" t="str">
        <v>B - Bicester AC</v>
      </c>
      <c r="E118" s="527" t="str">
        <v>H - White Horse Harriers</v>
      </c>
      <c r="F118" s="527" t="str">
        <v>O - Oxford City AC</v>
      </c>
      <c r="G118" s="527" t="str">
        <v>N - Banbury Harriers AC</v>
      </c>
      <c r="H118" s="527" t="str">
        <v>W - Witney Road Runners</v>
      </c>
      <c r="I118" s="527" t="str">
        <v>X - Team Kennet</v>
      </c>
      <c r="J118" s="518"/>
      <c r="K118" s="502"/>
    </row>
    <row r="119" spans="1:11" s="519" customFormat="1" ht="29.25" customHeight="1" thickBot="1">
      <c r="A119" s="501"/>
      <c r="B119" s="501"/>
      <c r="C119" s="501"/>
      <c r="D119" s="501"/>
      <c r="E119" s="501"/>
      <c r="F119" s="501"/>
      <c r="G119" s="501"/>
      <c r="H119" s="501"/>
      <c r="I119" s="501"/>
      <c r="J119" s="502"/>
      <c r="K119" s="502"/>
    </row>
    <row r="120" spans="1:11" ht="40" customHeight="1">
      <c r="A120" s="1044" t="str">
        <f>"  "&amp; TEXT(DataTables!$Q$109, "hh:mm") &amp; " - U18 Women - " &amp; DataTables!$B$109 &amp; "  " &amp; DataTables!$P$109 &amp; " athletes  Record: " &amp; TEXT(DataTables!$N$109, "0.00")</f>
        <v xml:space="preserve">  15:40 - U18 Women - 200m  0 athletes  Record: 25.40</v>
      </c>
      <c r="B120" s="1045"/>
      <c r="C120" s="1045"/>
      <c r="D120" s="1045"/>
      <c r="E120" s="1045"/>
      <c r="F120" s="1045"/>
      <c r="G120" s="1045"/>
      <c r="H120" s="1045"/>
      <c r="I120" s="1045"/>
      <c r="J120" s="1046"/>
    </row>
    <row r="121" spans="1:11" s="519" customFormat="1" ht="29.25" customHeight="1" thickBot="1">
      <c r="A121" s="526"/>
      <c r="B121" s="525" t="str" cm="1">
        <f t="array" ref="B121:I121">_xlfn.LET(_xlpm.a,_xlfn.ANCHORARRAY( DataCalcs!AR495), _xlpm.b, _xlfn._xlws.FILTER(_xlpm.a, NOT(ISNA(_xlfn.CHOOSECOLS(_xlpm.a, 1)))), _xlpm.c, _xlfn.CHOOSECOLS(_xlpm.b, 1, 3),
    _xlpm.d, _xlfn.BYROW(_xlpm.c, _xlfn.LAMBDA(_xlpm.x, _xlfn.TEXTJOIN(" - ", , _xlpm.x))), TRANSPOSE(_xlpm.d))</f>
        <v>O - Oxford City AC</v>
      </c>
      <c r="C121" s="527" t="str">
        <v>A - Abingdon AC</v>
      </c>
      <c r="D121" s="527" t="str">
        <v>W - Witney Road Runners</v>
      </c>
      <c r="E121" s="527" t="str">
        <v>R - Radley AC</v>
      </c>
      <c r="F121" s="527" t="str">
        <v>N - Banbury Harriers AC</v>
      </c>
      <c r="G121" s="527" t="str">
        <v>B - Bicester AC</v>
      </c>
      <c r="H121" s="527" t="str">
        <v>X - Team Kennet</v>
      </c>
      <c r="I121" s="527" t="str">
        <v>H - White Horse Harriers</v>
      </c>
      <c r="J121" s="518"/>
      <c r="K121" s="502"/>
    </row>
    <row r="122" spans="1:11" s="519" customFormat="1" ht="29.25" customHeight="1" thickBot="1">
      <c r="A122" s="501"/>
      <c r="B122" s="501"/>
      <c r="C122" s="501"/>
      <c r="D122" s="501"/>
      <c r="E122" s="501"/>
      <c r="F122" s="501"/>
      <c r="G122" s="501"/>
      <c r="H122" s="501"/>
      <c r="I122" s="501"/>
      <c r="J122" s="502"/>
      <c r="K122" s="502"/>
    </row>
    <row r="123" spans="1:11" ht="40" customHeight="1">
      <c r="A123" s="1044" t="str">
        <f>"  "&amp; TEXT(DataTables!$Q$124, "hh:mm") &amp; " - U20 Women - " &amp; DataTables!$B$124 &amp; "  " &amp; DataTables!$P$124 &amp; " athletes  Record: " &amp; TEXT(DataTables!$N$124, "0.00")</f>
        <v xml:space="preserve">  15:40 - U20 Women - 200m  0 athletes  Record: n/a</v>
      </c>
      <c r="B123" s="1045"/>
      <c r="C123" s="1045"/>
      <c r="D123" s="1045"/>
      <c r="E123" s="1045"/>
      <c r="F123" s="1045"/>
      <c r="G123" s="1045"/>
      <c r="H123" s="1045"/>
      <c r="I123" s="1045"/>
      <c r="J123" s="1046"/>
    </row>
    <row r="124" spans="1:11" s="519" customFormat="1" ht="29.25" customHeight="1" thickBot="1">
      <c r="A124" s="526"/>
      <c r="B124" s="525" t="str" cm="1">
        <f t="array" ref="B124:I124">_xlfn.LET(_xlpm.a,_xlfn.ANCHORARRAY( DataCalcs!AR577), _xlpm.b, _xlfn._xlws.FILTER(_xlpm.a, NOT(ISNA(_xlfn.CHOOSECOLS(_xlpm.a, 1)))), _xlpm.c, _xlfn.CHOOSECOLS(_xlpm.b, 1, 3),
    _xlpm.d, _xlfn.BYROW(_xlpm.c, _xlfn.LAMBDA(_xlpm.x, _xlfn.TEXTJOIN(" - ", , _xlpm.x))), TRANSPOSE(_xlpm.d))</f>
        <v>H - White Horse Harriers</v>
      </c>
      <c r="C124" s="527" t="str">
        <v>N - Banbury Harriers AC</v>
      </c>
      <c r="D124" s="527" t="str">
        <v>W - Witney Road Runners</v>
      </c>
      <c r="E124" s="527" t="str">
        <v>A - Abingdon AC</v>
      </c>
      <c r="F124" s="527" t="str">
        <v>R - Radley AC</v>
      </c>
      <c r="G124" s="527" t="str">
        <v>B - Bicester AC</v>
      </c>
      <c r="H124" s="527" t="str">
        <v>O - Oxford City AC</v>
      </c>
      <c r="I124" s="527" t="str">
        <v>X - Team Kennet</v>
      </c>
      <c r="J124" s="518"/>
      <c r="K124" s="502"/>
    </row>
    <row r="125" spans="1:11" s="519" customFormat="1" ht="29.25" customHeight="1" thickBot="1">
      <c r="A125" s="501"/>
      <c r="B125" s="501"/>
      <c r="C125" s="501"/>
      <c r="D125" s="501"/>
      <c r="E125" s="501"/>
      <c r="F125" s="501"/>
      <c r="G125" s="501"/>
      <c r="H125" s="501"/>
      <c r="I125" s="501"/>
      <c r="J125" s="502"/>
      <c r="K125" s="502"/>
    </row>
    <row r="126" spans="1:11" ht="40" customHeight="1">
      <c r="A126" s="1044" t="str">
        <f>"  "&amp; TEXT(DataTables!$Q$42, "hh:mm") &amp; " - U18 Men - " &amp; DataTables!$B$42 &amp; "  " &amp; DataTables!$P$42 &amp; " athletes  Record: " &amp; TEXT(DataTables!$N$42, "0.00")</f>
        <v xml:space="preserve">  15:45 - U18 Men - 200m  0 athletes  Record: 23.00</v>
      </c>
      <c r="B126" s="1045"/>
      <c r="C126" s="1045"/>
      <c r="D126" s="1045"/>
      <c r="E126" s="1045"/>
      <c r="F126" s="1045"/>
      <c r="G126" s="1045"/>
      <c r="H126" s="1045"/>
      <c r="I126" s="1045"/>
      <c r="J126" s="1046"/>
    </row>
    <row r="127" spans="1:11" s="519" customFormat="1" ht="29.25" customHeight="1" thickBot="1">
      <c r="A127" s="526"/>
      <c r="B127" s="525" t="str" cm="1">
        <f t="array" ref="B127:I127">_xlfn.LET(_xlpm.a,_xlfn.ANCHORARRAY( DataCalcs!AR166), _xlpm.b, _xlfn._xlws.FILTER(_xlpm.a, NOT(ISNA(_xlfn.CHOOSECOLS(_xlpm.a, 1)))), _xlpm.c, _xlfn.CHOOSECOLS(_xlpm.b, 1, 3),
    _xlpm.d, _xlfn.BYROW(_xlpm.c, _xlfn.LAMBDA(_xlpm.x, _xlfn.TEXTJOIN(" - ", , _xlpm.x))), TRANSPOSE(_xlpm.d))</f>
        <v>N - Banbury Harriers AC</v>
      </c>
      <c r="C127" s="527" t="str">
        <v>R - Radley AC</v>
      </c>
      <c r="D127" s="527" t="str">
        <v>B - Bicester AC</v>
      </c>
      <c r="E127" s="527" t="str">
        <v>A - Abingdon AC</v>
      </c>
      <c r="F127" s="527" t="str">
        <v>X - Team Kennet</v>
      </c>
      <c r="G127" s="527" t="str">
        <v>W - Witney Road Runners</v>
      </c>
      <c r="H127" s="527" t="str">
        <v>H - White Horse Harriers</v>
      </c>
      <c r="I127" s="527" t="str">
        <v>O - Oxford City AC</v>
      </c>
      <c r="J127" s="518"/>
      <c r="K127" s="502"/>
    </row>
    <row r="128" spans="1:11" s="519" customFormat="1" ht="29.25" customHeight="1" thickBot="1">
      <c r="A128" s="528"/>
      <c r="B128" s="524"/>
      <c r="C128" s="528"/>
      <c r="D128" s="528"/>
      <c r="E128" s="528"/>
      <c r="F128" s="528"/>
      <c r="G128" s="528"/>
      <c r="H128" s="528"/>
      <c r="I128" s="528"/>
      <c r="J128" s="502"/>
      <c r="K128" s="502"/>
    </row>
    <row r="129" spans="1:12" ht="40" customHeight="1">
      <c r="A129" s="1044" t="str">
        <f>"  "&amp; TEXT(DataTables!$Q$57, "hh:mm") &amp; " - U20 Men - " &amp; DataTables!$B$57 &amp; "  " &amp; DataTables!$P$57 &amp; " athletes  Record: " &amp; TEXT(DataTables!$N$57, "0.00")</f>
        <v xml:space="preserve">  15:45 - U20 Men - 200m  0 athletes  Record: n/a</v>
      </c>
      <c r="B129" s="1045"/>
      <c r="C129" s="1045"/>
      <c r="D129" s="1045"/>
      <c r="E129" s="1045"/>
      <c r="F129" s="1045"/>
      <c r="G129" s="1045"/>
      <c r="H129" s="1045"/>
      <c r="I129" s="1045"/>
      <c r="J129" s="1046"/>
    </row>
    <row r="130" spans="1:12" s="519" customFormat="1" ht="29.25" customHeight="1" thickBot="1">
      <c r="A130" s="526"/>
      <c r="B130" s="525" t="str" cm="1">
        <f t="array" ref="B130:I130">_xlfn.LET(_xlpm.a,_xlfn.ANCHORARRAY( DataCalcs!AR248), TRANSPOSE(_xlfn.BYROW(_xlfn.CHOOSECOLS(_xlfn._xlws.FILTER(_xlpm.a, NOT(ISNA(_xlfn.CHOOSECOLS(_xlpm.a, 1)))), 1, 3), _xlfn.LAMBDA(_xlpm.x, _xlfn.TEXTJOIN(" - ", , _xlpm.x)))))</f>
        <v>A - Abingdon AC</v>
      </c>
      <c r="C130" s="527" t="str">
        <v>B - Bicester AC</v>
      </c>
      <c r="D130" s="527" t="str">
        <v>X - Team Kennet</v>
      </c>
      <c r="E130" s="527" t="str">
        <v>O - Oxford City AC</v>
      </c>
      <c r="F130" s="527" t="str">
        <v>W - Witney Road Runners</v>
      </c>
      <c r="G130" s="527" t="str">
        <v>N - Banbury Harriers AC</v>
      </c>
      <c r="H130" s="527" t="str">
        <v>R - Radley AC</v>
      </c>
      <c r="I130" s="527" t="str">
        <v>H - White Horse Harriers</v>
      </c>
      <c r="J130" s="518"/>
      <c r="K130" s="502"/>
    </row>
    <row r="131" spans="1:12" s="519" customFormat="1" ht="29.25" customHeight="1">
      <c r="A131" s="528"/>
      <c r="B131" s="524"/>
      <c r="C131" s="528"/>
      <c r="D131" s="528"/>
      <c r="E131" s="528"/>
      <c r="F131" s="528"/>
      <c r="G131" s="528"/>
      <c r="H131" s="528"/>
      <c r="I131" s="528"/>
      <c r="J131" s="502"/>
      <c r="K131" s="502"/>
    </row>
    <row r="132" spans="1:12" s="519" customFormat="1" ht="29.25" customHeight="1" thickBot="1">
      <c r="B132" s="725"/>
      <c r="C132" s="725"/>
      <c r="D132" s="725"/>
      <c r="E132" s="725"/>
      <c r="F132" s="725"/>
      <c r="G132" s="725"/>
      <c r="H132" s="725"/>
      <c r="I132" s="725"/>
      <c r="J132" s="502"/>
      <c r="L132" s="502"/>
    </row>
    <row r="133" spans="1:12" ht="40" customHeight="1">
      <c r="A133" s="1044" t="str">
        <f>"  "&amp; TEXT(DataTables!$Q$82, "hh:mm") &amp; " - U14 Girls - " &amp; DataTables!$B$82 &amp; "  " &amp; DataTables!$P$82 &amp; " athletes  Record: " &amp; TEXT(DataTables!$N$82, "m:ss.00")</f>
        <v xml:space="preserve">  15:55 - U14 Girls - 800m  0 athletes  Record: 2:24.13</v>
      </c>
      <c r="B133" s="1045"/>
      <c r="C133" s="1045"/>
      <c r="D133" s="1045"/>
      <c r="E133" s="1045"/>
      <c r="F133" s="1045"/>
      <c r="G133" s="1045"/>
      <c r="H133" s="1045"/>
      <c r="I133" s="1045"/>
      <c r="J133" s="1046"/>
      <c r="K133" s="63"/>
    </row>
    <row r="134" spans="1:12" s="519" customFormat="1" ht="29.25" customHeight="1" thickBot="1">
      <c r="A134" s="526"/>
      <c r="B134" s="525" t="str" cm="1">
        <f t="array" ref="B134:I134">_xlfn.LET(_xlpm.a,_xlfn.ANCHORARRAY( DataCalcs!BH331), TRANSPOSE(_xlfn.BYROW(_xlfn.CHOOSECOLS(_xlfn._xlws.FILTER(_xlpm.a, NOT(ISNA(_xlfn.CHOOSECOLS(_xlpm.a, 1)))), 1, 3), _xlfn.LAMBDA(_xlpm.x, _xlfn.TEXTJOIN(" - ", , _xlpm.x)))))</f>
        <v>W - Witney Road Runners</v>
      </c>
      <c r="C134" s="527" t="str">
        <v>B - Bicester AC</v>
      </c>
      <c r="D134" s="527" t="str">
        <v>A - Abingdon AC</v>
      </c>
      <c r="E134" s="527" t="str">
        <v>N - Banbury Harriers AC</v>
      </c>
      <c r="F134" s="527" t="str">
        <v>R - Radley AC</v>
      </c>
      <c r="G134" s="527" t="str">
        <v>H - White Horse Harriers</v>
      </c>
      <c r="H134" s="527" t="str">
        <v>X - Team Kennet</v>
      </c>
      <c r="I134" s="527" t="str">
        <v>O - Oxford City AC</v>
      </c>
      <c r="J134" s="518"/>
      <c r="K134" s="502"/>
    </row>
    <row r="135" spans="1:12" ht="28" customHeight="1" thickBot="1">
      <c r="A135" s="721"/>
      <c r="B135" s="721"/>
      <c r="C135" s="721"/>
      <c r="D135" s="721"/>
      <c r="E135" s="721"/>
      <c r="F135" s="721"/>
      <c r="G135" s="721"/>
      <c r="H135" s="721"/>
      <c r="I135" s="721"/>
      <c r="J135" s="721"/>
      <c r="K135" s="63"/>
    </row>
    <row r="136" spans="1:12" ht="40" customHeight="1">
      <c r="A136" s="1044" t="str">
        <f>"  "&amp; TEXT(DataTables!$Q$15, "hh:mm") &amp; " - U14 Boys - " &amp; DataTables!$B$15 &amp; "  " &amp; DataTables!$P$15 &amp; " athletes  Record: " &amp; TEXT(DataTables!$N$15, "m:ss.00")</f>
        <v xml:space="preserve">  16:05 - U14 Boys - 800m  0 athletes  Record: 2:17.70</v>
      </c>
      <c r="B136" s="1045"/>
      <c r="C136" s="1045"/>
      <c r="D136" s="1045"/>
      <c r="E136" s="1045"/>
      <c r="F136" s="1045"/>
      <c r="G136" s="1045"/>
      <c r="H136" s="1045"/>
      <c r="I136" s="1045"/>
      <c r="J136" s="1046"/>
      <c r="K136" s="63"/>
    </row>
    <row r="137" spans="1:12" s="519" customFormat="1" ht="29.25" customHeight="1" thickBot="1">
      <c r="A137" s="526"/>
      <c r="B137" s="525" t="str" cm="1">
        <f t="array" ref="B137:I137">_xlfn.LET(_xlpm.a,_xlfn.ANCHORARRAY( DataCalcs!BH2), TRANSPOSE(_xlfn.BYROW(_xlfn.CHOOSECOLS(_xlfn._xlws.FILTER(_xlpm.a, NOT(ISNA(_xlfn.CHOOSECOLS(_xlpm.a, 1)))), 1, 3), _xlfn.LAMBDA(_xlpm.x, _xlfn.TEXTJOIN(" - ", , _xlpm.x)))))</f>
        <v>R - Radley AC</v>
      </c>
      <c r="C137" s="527" t="str">
        <v>W - Witney Road Runners</v>
      </c>
      <c r="D137" s="527" t="str">
        <v>O - Oxford City AC</v>
      </c>
      <c r="E137" s="527" t="str">
        <v>X - Team Kennet</v>
      </c>
      <c r="F137" s="527" t="str">
        <v>A - Abingdon AC</v>
      </c>
      <c r="G137" s="527" t="str">
        <v>N - Banbury Harriers AC</v>
      </c>
      <c r="H137" s="527" t="str">
        <v>B - Bicester AC</v>
      </c>
      <c r="I137" s="527" t="str">
        <v>H - White Horse Harriers</v>
      </c>
      <c r="J137" s="518"/>
      <c r="K137" s="502"/>
    </row>
    <row r="138" spans="1:12" ht="28" customHeight="1" thickBot="1">
      <c r="A138" s="721"/>
      <c r="B138" s="721"/>
      <c r="C138" s="721"/>
      <c r="D138" s="721"/>
      <c r="E138" s="721"/>
      <c r="F138" s="721"/>
      <c r="G138" s="721"/>
      <c r="H138" s="721"/>
      <c r="I138" s="721"/>
      <c r="J138" s="721"/>
      <c r="K138" s="63"/>
    </row>
    <row r="139" spans="1:12" ht="40" customHeight="1">
      <c r="A139" s="1044" t="str">
        <f>"  "&amp; TEXT(DataTables!$Q$96, "hh:mm") &amp; " - U16 Girls - " &amp; DataTables!$B$96 &amp; "  " &amp; DataTables!$P$96 &amp; " athletes  Record: " &amp; TEXT(DataTables!$N$96, "m:ss.00")</f>
        <v xml:space="preserve">  16:15 - U16 Girls - 800m  0 athletes  Record: 2:21.20</v>
      </c>
      <c r="B139" s="1045"/>
      <c r="C139" s="1045"/>
      <c r="D139" s="1045"/>
      <c r="E139" s="1045"/>
      <c r="F139" s="1045"/>
      <c r="G139" s="1045"/>
      <c r="H139" s="1045"/>
      <c r="I139" s="1045"/>
      <c r="J139" s="1046"/>
      <c r="K139" s="63"/>
    </row>
    <row r="140" spans="1:12" s="519" customFormat="1" ht="29.25" customHeight="1" thickBot="1">
      <c r="A140" s="526"/>
      <c r="B140" s="525" t="str" cm="1">
        <f t="array" ref="B140:I140">_xlfn.LET(_xlpm.a,_xlfn.ANCHORARRAY( DataCalcs!BH413), TRANSPOSE(_xlfn.BYROW(_xlfn.CHOOSECOLS(_xlfn._xlws.FILTER(_xlpm.a, NOT(ISNA(_xlfn.CHOOSECOLS(_xlpm.a, 1)))), 1, 3), _xlfn.LAMBDA(_xlpm.x, _xlfn.TEXTJOIN(" - ", , _xlpm.x)))))</f>
        <v>X - Team Kennet</v>
      </c>
      <c r="C140" s="527" t="str">
        <v>B - Bicester AC</v>
      </c>
      <c r="D140" s="527" t="str">
        <v>W - Witney Road Runners</v>
      </c>
      <c r="E140" s="527" t="str">
        <v>H - White Horse Harriers</v>
      </c>
      <c r="F140" s="527" t="str">
        <v>R - Radley AC</v>
      </c>
      <c r="G140" s="527" t="str">
        <v>O - Oxford City AC</v>
      </c>
      <c r="H140" s="527" t="str">
        <v>A - Abingdon AC</v>
      </c>
      <c r="I140" s="527" t="str">
        <v>N - Banbury Harriers AC</v>
      </c>
      <c r="J140" s="518"/>
      <c r="K140" s="502"/>
    </row>
    <row r="141" spans="1:12" ht="29.25" customHeight="1" thickBot="1">
      <c r="A141" s="498"/>
      <c r="D141" s="498"/>
      <c r="E141" s="498"/>
      <c r="H141" s="71"/>
      <c r="I141" s="71"/>
      <c r="J141" s="70"/>
      <c r="K141" s="63"/>
    </row>
    <row r="142" spans="1:12" ht="40" customHeight="1">
      <c r="A142" s="1044" t="str">
        <f>"  "&amp; TEXT(DataTables!$Q$111, "hh:mm") &amp; " - U18 Women - " &amp; DataTables!$B$111 &amp; "  " &amp; DataTables!$P$111 &amp; " athletes  Record: " &amp; TEXT(DataTables!$N$111, "m:ss.00")</f>
        <v xml:space="preserve">  16:15 - U18 Women - 800m  0 athletes  Record: 2:16.30</v>
      </c>
      <c r="B142" s="1045"/>
      <c r="C142" s="1045"/>
      <c r="D142" s="1045"/>
      <c r="E142" s="1045"/>
      <c r="F142" s="1045"/>
      <c r="G142" s="1045"/>
      <c r="H142" s="1045"/>
      <c r="I142" s="1045"/>
      <c r="J142" s="1046"/>
      <c r="K142" s="63"/>
    </row>
    <row r="143" spans="1:12" s="519" customFormat="1" ht="29.25" customHeight="1" thickBot="1">
      <c r="A143" s="526"/>
      <c r="B143" s="525" t="str" cm="1">
        <f t="array" ref="B143:I143">_xlfn.LET(_xlpm.a,_xlfn.ANCHORARRAY( DataCalcs!BH495), TRANSPOSE(_xlfn.BYROW(_xlfn.CHOOSECOLS(_xlfn._xlws.FILTER(_xlpm.a, NOT(ISNA(_xlfn.CHOOSECOLS(_xlpm.a, 1)))), 1, 3), _xlfn.LAMBDA(_xlpm.x, _xlfn.TEXTJOIN(" - ", , _xlpm.x)))))</f>
        <v>N - Banbury Harriers AC</v>
      </c>
      <c r="C143" s="527" t="str">
        <v>H - White Horse Harriers</v>
      </c>
      <c r="D143" s="527" t="str">
        <v>R - Radley AC</v>
      </c>
      <c r="E143" s="527" t="str">
        <v>A - Abingdon AC</v>
      </c>
      <c r="F143" s="527" t="str">
        <v>W - Witney Road Runners</v>
      </c>
      <c r="G143" s="527" t="str">
        <v>O - Oxford City AC</v>
      </c>
      <c r="H143" s="527" t="str">
        <v>B - Bicester AC</v>
      </c>
      <c r="I143" s="527" t="str">
        <v>X - Team Kennet</v>
      </c>
      <c r="J143" s="518"/>
      <c r="K143" s="502"/>
    </row>
    <row r="144" spans="1:12" ht="28" customHeight="1" thickBot="1">
      <c r="A144" s="721"/>
      <c r="B144" s="721"/>
      <c r="C144" s="721"/>
      <c r="D144" s="721"/>
      <c r="E144" s="721"/>
      <c r="F144" s="721"/>
      <c r="G144" s="721"/>
      <c r="H144" s="721"/>
      <c r="I144" s="721"/>
      <c r="J144" s="721"/>
      <c r="K144" s="63"/>
    </row>
    <row r="145" spans="1:11" ht="40" customHeight="1">
      <c r="A145" s="1044" t="str">
        <f>"  "&amp; TEXT(DataTables!$Q$126, "hh:mm") &amp; " - U20 Women - " &amp; DataTables!$B$126 &amp; "  " &amp; DataTables!$P$126 &amp; " athletes  Record: " &amp; TEXT(DataTables!$N$126, "m:ss.00")</f>
        <v xml:space="preserve">  16:15 - U20 Women - 800m  0 athletes  Record: n/a</v>
      </c>
      <c r="B145" s="1045"/>
      <c r="C145" s="1045"/>
      <c r="D145" s="1045"/>
      <c r="E145" s="1045"/>
      <c r="F145" s="1045"/>
      <c r="G145" s="1045"/>
      <c r="H145" s="1045"/>
      <c r="I145" s="1045"/>
      <c r="J145" s="1046"/>
      <c r="K145" s="63"/>
    </row>
    <row r="146" spans="1:11" s="519" customFormat="1" ht="29.25" customHeight="1" thickBot="1">
      <c r="A146" s="526"/>
      <c r="B146" s="525" t="str" cm="1">
        <f t="array" ref="B146:I146">_xlfn.LET(_xlpm.a,_xlfn.ANCHORARRAY( DataCalcs!BH577), TRANSPOSE(_xlfn.BYROW(_xlfn.CHOOSECOLS(_xlfn._xlws.FILTER(_xlpm.a, NOT(ISNA(_xlfn.CHOOSECOLS(_xlpm.a, 1)))), 1, 3), _xlfn.LAMBDA(_xlpm.x, _xlfn.TEXTJOIN(" - ", , _xlpm.x)))))</f>
        <v>H - White Horse Harriers</v>
      </c>
      <c r="C146" s="527" t="str">
        <v>X - Team Kennet</v>
      </c>
      <c r="D146" s="527" t="str">
        <v>W - Witney Road Runners</v>
      </c>
      <c r="E146" s="527" t="str">
        <v>O - Oxford City AC</v>
      </c>
      <c r="F146" s="527" t="str">
        <v>A - Abingdon AC</v>
      </c>
      <c r="G146" s="527" t="str">
        <v>B - Bicester AC</v>
      </c>
      <c r="H146" s="527" t="str">
        <v>N - Banbury Harriers AC</v>
      </c>
      <c r="I146" s="527" t="str">
        <v>R - Radley AC</v>
      </c>
      <c r="J146" s="518"/>
      <c r="K146" s="502"/>
    </row>
    <row r="147" spans="1:11" ht="29.25" customHeight="1" thickBot="1">
      <c r="A147" s="498"/>
      <c r="D147" s="498"/>
      <c r="E147" s="498"/>
      <c r="H147" s="71"/>
      <c r="I147" s="71"/>
      <c r="J147" s="70"/>
      <c r="K147" s="63"/>
    </row>
    <row r="148" spans="1:11" ht="40" customHeight="1">
      <c r="A148" s="1044" t="str">
        <f>"  "&amp; TEXT(DataTables!$Q$29, "hh:mm") &amp; " - U16 Boys - " &amp; DataTables!$B$29 &amp; "  " &amp; DataTables!$P$29 &amp; " athletes  Record: " &amp; TEXT(DataTables!$N$29, "m:ss.00")</f>
        <v xml:space="preserve">  16:25 - U16 Boys - 800m  0 athletes  Record: 2:06.70</v>
      </c>
      <c r="B148" s="1045"/>
      <c r="C148" s="1045"/>
      <c r="D148" s="1045"/>
      <c r="E148" s="1045"/>
      <c r="F148" s="1045"/>
      <c r="G148" s="1045"/>
      <c r="H148" s="1045"/>
      <c r="I148" s="1045"/>
      <c r="J148" s="1046"/>
      <c r="K148" s="63"/>
    </row>
    <row r="149" spans="1:11" s="519" customFormat="1" ht="29.25" customHeight="1" thickBot="1">
      <c r="A149" s="526"/>
      <c r="B149" s="525" t="str" cm="1">
        <f t="array" ref="B149:I149">_xlfn.LET(_xlpm.a,_xlfn.ANCHORARRAY( DataCalcs!BH84), TRANSPOSE(_xlfn.BYROW(_xlfn.CHOOSECOLS(_xlfn._xlws.FILTER(_xlpm.a, NOT(ISNA(_xlfn.CHOOSECOLS(_xlpm.a, 1)))), 1, 3), _xlfn.LAMBDA(_xlpm.x, _xlfn.TEXTJOIN(" - ", , _xlpm.x)))))</f>
        <v>H - White Horse Harriers</v>
      </c>
      <c r="C149" s="527" t="str">
        <v>W - Witney Road Runners</v>
      </c>
      <c r="D149" s="527" t="str">
        <v>A - Abingdon AC</v>
      </c>
      <c r="E149" s="527" t="str">
        <v>R - Radley AC</v>
      </c>
      <c r="F149" s="527" t="str">
        <v>O - Oxford City AC</v>
      </c>
      <c r="G149" s="527" t="str">
        <v>N - Banbury Harriers AC</v>
      </c>
      <c r="H149" s="527" t="str">
        <v>B - Bicester AC</v>
      </c>
      <c r="I149" s="527" t="str">
        <v>X - Team Kennet</v>
      </c>
      <c r="J149" s="518"/>
      <c r="K149" s="502"/>
    </row>
    <row r="150" spans="1:11" ht="28" customHeight="1" thickBot="1">
      <c r="A150" s="721"/>
      <c r="B150" s="721"/>
      <c r="C150" s="721"/>
      <c r="D150" s="721"/>
      <c r="E150" s="721"/>
      <c r="F150" s="721"/>
      <c r="G150" s="721"/>
      <c r="H150" s="721"/>
      <c r="I150" s="721"/>
      <c r="J150" s="721"/>
      <c r="K150" s="63"/>
    </row>
    <row r="151" spans="1:11" ht="40" customHeight="1">
      <c r="A151" s="1044" t="str">
        <f>"  "&amp; TEXT(DataTables!$Q$44, "hh:mm") &amp; " - U18 Men - " &amp; DataTables!$B$44 &amp; "  " &amp; DataTables!$P$44 &amp; " athletes  Record: " &amp; TEXT(DataTables!$N$44, "m.ss.00")</f>
        <v xml:space="preserve">  16:25 - U18 Men - 800m  0 athletes  Record: 1.57.27</v>
      </c>
      <c r="B151" s="1045"/>
      <c r="C151" s="1045"/>
      <c r="D151" s="1045"/>
      <c r="E151" s="1045"/>
      <c r="F151" s="1045"/>
      <c r="G151" s="1045"/>
      <c r="H151" s="1045"/>
      <c r="I151" s="1045"/>
      <c r="J151" s="1046"/>
      <c r="K151" s="63"/>
    </row>
    <row r="152" spans="1:11" s="519" customFormat="1" ht="29.25" customHeight="1" thickBot="1">
      <c r="A152" s="526"/>
      <c r="B152" s="525" t="str" cm="1">
        <f t="array" ref="B152:I152">_xlfn.LET(_xlpm.a,_xlfn.ANCHORARRAY( DataCalcs!BH166), TRANSPOSE(_xlfn.BYROW(_xlfn.CHOOSECOLS(_xlfn._xlws.FILTER(_xlpm.a, NOT(ISNA(_xlfn.CHOOSECOLS(_xlpm.a, 1)))), 1, 3), _xlfn.LAMBDA(_xlpm.x, _xlfn.TEXTJOIN(" - ", , _xlpm.x)))))</f>
        <v>R - Radley AC</v>
      </c>
      <c r="C152" s="527" t="str">
        <v>H - White Horse Harriers</v>
      </c>
      <c r="D152" s="527" t="str">
        <v>W - Witney Road Runners</v>
      </c>
      <c r="E152" s="527" t="str">
        <v>X - Team Kennet</v>
      </c>
      <c r="F152" s="527" t="str">
        <v>N - Banbury Harriers AC</v>
      </c>
      <c r="G152" s="527" t="str">
        <v>A - Abingdon AC</v>
      </c>
      <c r="H152" s="527" t="str">
        <v>O - Oxford City AC</v>
      </c>
      <c r="I152" s="527" t="str">
        <v>B - Bicester AC</v>
      </c>
      <c r="J152" s="518"/>
      <c r="K152" s="502"/>
    </row>
    <row r="153" spans="1:11" ht="29.25" customHeight="1" thickBot="1">
      <c r="A153" s="498"/>
      <c r="D153" s="498"/>
      <c r="E153" s="498"/>
      <c r="H153" s="71"/>
      <c r="I153" s="71"/>
      <c r="J153" s="70"/>
      <c r="K153" s="63"/>
    </row>
    <row r="154" spans="1:11" ht="40" customHeight="1">
      <c r="A154" s="1044" t="str">
        <f>"  "&amp; TEXT(DataTables!$Q$59, "hh:mm") &amp; " - U20 Men - " &amp; DataTables!$B$59 &amp; "  " &amp; DataTables!$P$59 &amp; " athletes  Record: " &amp; TEXT(DataTables!$N$59, "0.00")</f>
        <v xml:space="preserve">  16:25 - U20 Men - 800m  0 athletes  Record: n/a</v>
      </c>
      <c r="B154" s="1045"/>
      <c r="C154" s="1045"/>
      <c r="D154" s="1045"/>
      <c r="E154" s="1045"/>
      <c r="F154" s="1045"/>
      <c r="G154" s="1045"/>
      <c r="H154" s="1045"/>
      <c r="I154" s="1045"/>
      <c r="J154" s="1046"/>
      <c r="K154" s="63"/>
    </row>
    <row r="155" spans="1:11" s="519" customFormat="1" ht="29.25" customHeight="1" thickBot="1">
      <c r="A155" s="526"/>
      <c r="B155" s="525" t="str" cm="1">
        <f t="array" ref="B155:I155">_xlfn.LET(_xlpm.a,_xlfn.ANCHORARRAY( DataCalcs!BH248), TRANSPOSE(_xlfn.BYROW(_xlfn.CHOOSECOLS(_xlfn._xlws.FILTER(_xlpm.a, NOT(ISNA(_xlfn.CHOOSECOLS(_xlpm.a, 1)))), 1, 3), _xlfn.LAMBDA(_xlpm.x, _xlfn.TEXTJOIN(" - ", , _xlpm.x)))))</f>
        <v>H - White Horse Harriers</v>
      </c>
      <c r="C155" s="527" t="str">
        <v>O - Oxford City AC</v>
      </c>
      <c r="D155" s="527" t="str">
        <v>X - Team Kennet</v>
      </c>
      <c r="E155" s="527" t="str">
        <v>W - Witney Road Runners</v>
      </c>
      <c r="F155" s="527" t="str">
        <v>N - Banbury Harriers AC</v>
      </c>
      <c r="G155" s="527" t="str">
        <v>B - Bicester AC</v>
      </c>
      <c r="H155" s="527" t="str">
        <v>R - Radley AC</v>
      </c>
      <c r="I155" s="527" t="str">
        <v>A - Abingdon AC</v>
      </c>
      <c r="J155" s="518"/>
      <c r="K155" s="502"/>
    </row>
    <row r="156" spans="1:11" ht="28" customHeight="1">
      <c r="A156" s="721"/>
      <c r="B156" s="721"/>
      <c r="C156" s="721"/>
      <c r="D156" s="721"/>
      <c r="E156" s="721"/>
      <c r="F156" s="721"/>
      <c r="G156" s="721"/>
      <c r="H156" s="721"/>
      <c r="I156" s="721"/>
      <c r="J156" s="721"/>
      <c r="K156" s="63"/>
    </row>
    <row r="157" spans="1:11" ht="28" customHeight="1" thickBot="1">
      <c r="A157" s="721"/>
      <c r="B157" s="721"/>
      <c r="C157" s="721"/>
      <c r="D157" s="721"/>
      <c r="E157" s="721"/>
      <c r="F157" s="721"/>
      <c r="G157" s="721"/>
      <c r="H157" s="721"/>
      <c r="I157" s="721"/>
      <c r="J157" s="721"/>
      <c r="K157" s="63"/>
    </row>
    <row r="158" spans="1:11" ht="40" customHeight="1">
      <c r="A158" s="1044" t="s">
        <v>387</v>
      </c>
      <c r="B158" s="1045"/>
      <c r="C158" s="1045"/>
      <c r="D158" s="1045"/>
      <c r="E158" s="1045"/>
      <c r="F158" s="1045"/>
      <c r="G158" s="1045"/>
      <c r="H158" s="1045"/>
      <c r="I158" s="1045"/>
      <c r="J158" s="1046"/>
      <c r="K158" s="63"/>
    </row>
    <row r="159" spans="1:11" s="519" customFormat="1" ht="29.25" customHeight="1" thickBot="1">
      <c r="A159" s="526"/>
      <c r="B159" s="525" t="s">
        <v>390</v>
      </c>
      <c r="C159" s="527"/>
      <c r="D159" s="527"/>
      <c r="E159" s="527"/>
      <c r="F159" s="527"/>
      <c r="G159" s="527"/>
      <c r="H159" s="527"/>
      <c r="I159" s="527"/>
      <c r="J159" s="518"/>
      <c r="K159" s="502"/>
    </row>
    <row r="160" spans="1:11" ht="28" customHeight="1" thickBot="1">
      <c r="A160" s="721"/>
      <c r="B160" s="721"/>
      <c r="C160" s="721"/>
      <c r="D160" s="721"/>
      <c r="E160" s="721"/>
      <c r="F160" s="721"/>
      <c r="G160" s="721"/>
      <c r="H160" s="721"/>
      <c r="I160" s="721"/>
      <c r="J160" s="721"/>
      <c r="K160" s="63"/>
    </row>
    <row r="161" spans="1:11" ht="40" customHeight="1">
      <c r="A161" s="1044" t="s">
        <v>388</v>
      </c>
      <c r="B161" s="1045"/>
      <c r="C161" s="1045"/>
      <c r="D161" s="1045"/>
      <c r="E161" s="1045"/>
      <c r="F161" s="1045"/>
      <c r="G161" s="1045"/>
      <c r="H161" s="1045"/>
      <c r="I161" s="1045"/>
      <c r="J161" s="1046"/>
      <c r="K161" s="63"/>
    </row>
    <row r="162" spans="1:11" s="519" customFormat="1" ht="29.25" customHeight="1" thickBot="1">
      <c r="A162" s="526"/>
      <c r="B162" s="525" t="s">
        <v>390</v>
      </c>
      <c r="C162" s="527"/>
      <c r="D162" s="527"/>
      <c r="E162" s="527"/>
      <c r="F162" s="527"/>
      <c r="G162" s="527"/>
      <c r="H162" s="527"/>
      <c r="I162" s="527"/>
      <c r="J162" s="518"/>
      <c r="K162" s="502"/>
    </row>
    <row r="163" spans="1:11" ht="28" customHeight="1" thickBot="1">
      <c r="A163" s="721"/>
      <c r="B163" s="721"/>
      <c r="C163" s="721"/>
      <c r="D163" s="721"/>
      <c r="E163" s="721"/>
      <c r="F163" s="721"/>
      <c r="G163" s="721"/>
      <c r="H163" s="721"/>
      <c r="I163" s="721"/>
      <c r="J163" s="721"/>
      <c r="K163" s="63"/>
    </row>
    <row r="164" spans="1:11" ht="40" customHeight="1">
      <c r="A164" s="1044" t="str">
        <f>"  "&amp; TEXT(DataTables!$Q$84, "hh:mm") &amp; " - U14 Girls - " &amp; DataTables!$B$84 &amp; "  " &amp; DataTables!$P$84 &amp; " teams  Record: " &amp; TEXT(DataTables!$N$84, "0.00")</f>
        <v xml:space="preserve">  16:35 - U14 Girls - 4 X 100m  0 teams  Record: 56.00</v>
      </c>
      <c r="B164" s="1045"/>
      <c r="C164" s="1045"/>
      <c r="D164" s="1045"/>
      <c r="E164" s="1045"/>
      <c r="F164" s="1045"/>
      <c r="G164" s="1045"/>
      <c r="H164" s="1045"/>
      <c r="I164" s="1045"/>
      <c r="J164" s="1046"/>
      <c r="K164" s="63"/>
    </row>
    <row r="165" spans="1:11" s="519" customFormat="1" ht="29.25" customHeight="1" thickBot="1">
      <c r="A165" s="526"/>
      <c r="B165" s="525" t="str" cm="1">
        <f t="array" ref="B165:I165">_xlfn.LET(_xlpm.a,_xlfn.ANCHORARRAY( DataCalcs!DT331), TRANSPOSE(_xlfn.BYROW(_xlfn.CHOOSECOLS(_xlfn._xlws.FILTER(_xlpm.a, NOT(ISNA(_xlfn.CHOOSECOLS(_xlpm.a, 1)))), 1, 3), _xlfn.LAMBDA(_xlpm.x, _xlfn.TEXTJOIN(" - ", , _xlpm.x)))))</f>
        <v>B - Bicester AC</v>
      </c>
      <c r="C165" s="527" t="str">
        <v>N - Banbury Harriers AC</v>
      </c>
      <c r="D165" s="527" t="str">
        <v>H - White Horse Harriers</v>
      </c>
      <c r="E165" s="527" t="str">
        <v>O - Oxford City AC</v>
      </c>
      <c r="F165" s="527" t="str">
        <v>W - Witney Road Runners</v>
      </c>
      <c r="G165" s="527" t="str">
        <v>X - Team Kennet</v>
      </c>
      <c r="H165" s="527" t="str">
        <v>R - Radley AC</v>
      </c>
      <c r="I165" s="527" t="str">
        <v>A - Abingdon AC</v>
      </c>
      <c r="J165" s="518"/>
      <c r="K165" s="502"/>
    </row>
    <row r="166" spans="1:11" s="519" customFormat="1" ht="29.25" customHeight="1" thickBot="1">
      <c r="A166" s="721"/>
      <c r="B166" s="721"/>
      <c r="C166" s="721"/>
      <c r="D166" s="721"/>
      <c r="E166" s="721"/>
      <c r="F166" s="721"/>
      <c r="G166" s="721"/>
      <c r="H166" s="721"/>
      <c r="I166" s="721"/>
      <c r="J166" s="721"/>
    </row>
    <row r="167" spans="1:11" s="519" customFormat="1" ht="39" customHeight="1">
      <c r="A167" s="1044" t="str">
        <f>"  "&amp; TEXT(DataTables!$Q$17, "hh:mm") &amp; " - U14 Boys - " &amp; DataTables!$B$17 &amp; "  " &amp; DataTables!$P$17 &amp; " teams  Record: " &amp; TEXT(DataTables!$N$17, "0.00")</f>
        <v xml:space="preserve">  16:35 - U14 Boys - 4 X 100m  0 teams  Record: 55.00</v>
      </c>
      <c r="B167" s="1045"/>
      <c r="C167" s="1045"/>
      <c r="D167" s="1045"/>
      <c r="E167" s="1045"/>
      <c r="F167" s="1045"/>
      <c r="G167" s="1045"/>
      <c r="H167" s="1045"/>
      <c r="I167" s="1045"/>
      <c r="J167" s="1046"/>
    </row>
    <row r="168" spans="1:11" s="519" customFormat="1" ht="29.25" customHeight="1" thickBot="1">
      <c r="A168" s="526"/>
      <c r="B168" s="525" t="str" cm="1">
        <f t="array" ref="B168:I168">_xlfn.LET(_xlpm.a,_xlfn.ANCHORARRAY( DataCalcs!DT2), TRANSPOSE(_xlfn.BYROW(_xlfn.CHOOSECOLS(_xlfn._xlws.FILTER(_xlpm.a, NOT(ISNA(_xlfn.CHOOSECOLS(_xlpm.a, 1)))), 1, 3), _xlfn.LAMBDA(_xlpm.x, _xlfn.TEXTJOIN(" - ", , _xlpm.x)))))</f>
        <v>N - Banbury Harriers AC</v>
      </c>
      <c r="C168" s="527" t="str">
        <v>B - Bicester AC</v>
      </c>
      <c r="D168" s="527" t="str">
        <v>W - Witney Road Runners</v>
      </c>
      <c r="E168" s="527" t="str">
        <v>R - Radley AC</v>
      </c>
      <c r="F168" s="527" t="str">
        <v>H - White Horse Harriers</v>
      </c>
      <c r="G168" s="527" t="str">
        <v>O - Oxford City AC</v>
      </c>
      <c r="H168" s="527" t="str">
        <v>X - Team Kennet</v>
      </c>
      <c r="I168" s="527" t="str">
        <v>A - Abingdon AC</v>
      </c>
      <c r="J168" s="518"/>
      <c r="K168" s="502"/>
    </row>
    <row r="169" spans="1:11" s="519" customFormat="1" ht="29.25" customHeight="1" thickBot="1">
      <c r="A169" s="721"/>
      <c r="B169" s="721"/>
      <c r="C169" s="721"/>
      <c r="D169" s="721"/>
      <c r="E169" s="721"/>
      <c r="F169" s="721"/>
      <c r="G169" s="721"/>
      <c r="H169" s="721"/>
      <c r="I169" s="721"/>
      <c r="J169" s="721"/>
    </row>
    <row r="170" spans="1:11" s="519" customFormat="1" ht="40" customHeight="1">
      <c r="A170" s="1044" t="str">
        <f>"  "&amp; TEXT(DataTables!$Q$98, "hh:mm") &amp; " - U16 Girls - " &amp; DataTables!$B$98 &amp; "  " &amp; DataTables!$P$98 &amp; " teams  Record: " &amp; TEXT(DataTables!$N$98, "0.00")</f>
        <v xml:space="preserve">  16:55 - U16 Girls - 4 X 100m  0 teams  Record: 52.40</v>
      </c>
      <c r="B170" s="1045"/>
      <c r="C170" s="1045"/>
      <c r="D170" s="1045"/>
      <c r="E170" s="1045"/>
      <c r="F170" s="1045"/>
      <c r="G170" s="1045"/>
      <c r="H170" s="1045"/>
      <c r="I170" s="1045"/>
      <c r="J170" s="1046"/>
    </row>
    <row r="171" spans="1:11" s="519" customFormat="1" ht="29.25" customHeight="1" thickBot="1">
      <c r="A171" s="526"/>
      <c r="B171" s="525" t="str" cm="1">
        <f t="array" ref="B171:I171">_xlfn.LET(_xlpm.a,_xlfn.ANCHORARRAY( DataCalcs!DT495), TRANSPOSE(_xlfn.BYROW(_xlfn.CHOOSECOLS(_xlfn._xlws.FILTER(_xlpm.a, NOT(ISNA(_xlfn.CHOOSECOLS(_xlpm.a, 1)))), 1, 3), _xlfn.LAMBDA(_xlpm.x, _xlfn.TEXTJOIN(" - ", , _xlpm.x)))))</f>
        <v>N - Banbury Harriers AC</v>
      </c>
      <c r="C171" s="527" t="str">
        <v>W - Witney Road Runners</v>
      </c>
      <c r="D171" s="527" t="str">
        <v>X - Team Kennet</v>
      </c>
      <c r="E171" s="527" t="str">
        <v>R - Radley AC</v>
      </c>
      <c r="F171" s="527" t="str">
        <v>B - Bicester AC</v>
      </c>
      <c r="G171" s="527" t="str">
        <v>H - White Horse Harriers</v>
      </c>
      <c r="H171" s="527" t="str">
        <v>O - Oxford City AC</v>
      </c>
      <c r="I171" s="527" t="str">
        <v>A - Abingdon AC</v>
      </c>
      <c r="J171" s="518"/>
      <c r="K171" s="502"/>
    </row>
    <row r="172" spans="1:11" s="519" customFormat="1" ht="29.25" customHeight="1" thickBot="1">
      <c r="A172" s="721"/>
      <c r="B172" s="721"/>
      <c r="C172" s="721"/>
      <c r="D172" s="721"/>
      <c r="E172" s="721"/>
      <c r="F172" s="721"/>
      <c r="G172" s="721"/>
      <c r="H172" s="721"/>
      <c r="I172" s="721"/>
      <c r="J172" s="721"/>
    </row>
    <row r="173" spans="1:11" s="519" customFormat="1" ht="40" customHeight="1">
      <c r="A173" s="1044" t="str">
        <f>"  "&amp; TEXT(DataTables!$Q$31, "hh:mm") &amp; " - U16 Boys - " &amp; DataTables!$B$31 &amp; "  " &amp; DataTables!$P$31 &amp; " teams  Record: " &amp; TEXT(DataTables!$N$31, "0.00")</f>
        <v xml:space="preserve">  16:55 - U16 Boys - 4 X 100m  0 teams  Record: 46.40</v>
      </c>
      <c r="B173" s="1045"/>
      <c r="C173" s="1045"/>
      <c r="D173" s="1045"/>
      <c r="E173" s="1045"/>
      <c r="F173" s="1045"/>
      <c r="G173" s="1045"/>
      <c r="H173" s="1045"/>
      <c r="I173" s="1045"/>
      <c r="J173" s="1046"/>
    </row>
    <row r="174" spans="1:11" s="519" customFormat="1" ht="29.25" customHeight="1" thickBot="1">
      <c r="A174" s="526"/>
      <c r="B174" s="525" t="str" cm="1">
        <f t="array" ref="B174:I174">_xlfn.LET(_xlpm.a,_xlfn.ANCHORARRAY( DataCalcs!DT84), TRANSPOSE(_xlfn.BYROW(_xlfn.CHOOSECOLS(_xlfn._xlws.FILTER(_xlpm.a, NOT(ISNA(_xlfn.CHOOSECOLS(_xlpm.a, 1)))), 1, 3), _xlfn.LAMBDA(_xlpm.x, _xlfn.TEXTJOIN(" - ", , _xlpm.x)))))</f>
        <v>R - Radley AC</v>
      </c>
      <c r="C174" s="527" t="str">
        <v>H - White Horse Harriers</v>
      </c>
      <c r="D174" s="527" t="str">
        <v>O - Oxford City AC</v>
      </c>
      <c r="E174" s="527" t="str">
        <v>N - Banbury Harriers AC</v>
      </c>
      <c r="F174" s="527" t="str">
        <v>W - Witney Road Runners</v>
      </c>
      <c r="G174" s="527" t="str">
        <v>B - Bicester AC</v>
      </c>
      <c r="H174" s="527" t="str">
        <v>A - Abingdon AC</v>
      </c>
      <c r="I174" s="527" t="str">
        <v>X - Team Kennet</v>
      </c>
      <c r="J174" s="518"/>
      <c r="K174" s="502"/>
    </row>
    <row r="175" spans="1:11" s="519" customFormat="1" ht="29.25" customHeight="1" thickBot="1">
      <c r="A175" s="501"/>
      <c r="B175" s="501"/>
      <c r="C175" s="501"/>
      <c r="D175" s="501"/>
      <c r="E175" s="501"/>
      <c r="F175" s="501"/>
      <c r="G175" s="501"/>
      <c r="H175" s="501"/>
      <c r="I175" s="501"/>
      <c r="J175" s="501"/>
    </row>
    <row r="176" spans="1:11" ht="40" customHeight="1">
      <c r="A176" s="1044" t="str">
        <f>"  "&amp; TEXT(DataTables!$Q$113, "hh:mm") &amp; " - U18 Women - " &amp; DataTables!$B$113 &amp; "  " &amp; DataTables!$P$113 &amp; " teams  Record: " &amp; TEXT(DataTables!$N$113, "0.00")</f>
        <v xml:space="preserve">  16:55 - U18 Women - 4 X 100m  0 teams  Record: 51.80</v>
      </c>
      <c r="B176" s="1045"/>
      <c r="C176" s="1045"/>
      <c r="D176" s="1045"/>
      <c r="E176" s="1045"/>
      <c r="F176" s="1045"/>
      <c r="G176" s="1045"/>
      <c r="H176" s="1045"/>
      <c r="I176" s="1045"/>
      <c r="J176" s="1046"/>
      <c r="K176" s="63"/>
    </row>
    <row r="177" spans="1:12" s="519" customFormat="1" ht="29.25" customHeight="1" thickBot="1">
      <c r="A177" s="526"/>
      <c r="B177" s="525" t="str" cm="1">
        <f t="array" ref="B177:I177">_xlfn.LET(_xlpm.a,_xlfn.ANCHORARRAY( DataCalcs!DT495), TRANSPOSE(_xlfn.BYROW(_xlfn.CHOOSECOLS(_xlfn._xlws.FILTER(_xlpm.a, NOT(ISNA(_xlfn.CHOOSECOLS(_xlpm.a, 1)))), 1, 3), _xlfn.LAMBDA(_xlpm.x, _xlfn.TEXTJOIN(" - ", , _xlpm.x)))))</f>
        <v>N - Banbury Harriers AC</v>
      </c>
      <c r="C177" s="527" t="str">
        <v>W - Witney Road Runners</v>
      </c>
      <c r="D177" s="527" t="str">
        <v>X - Team Kennet</v>
      </c>
      <c r="E177" s="527" t="str">
        <v>R - Radley AC</v>
      </c>
      <c r="F177" s="527" t="str">
        <v>B - Bicester AC</v>
      </c>
      <c r="G177" s="527" t="str">
        <v>H - White Horse Harriers</v>
      </c>
      <c r="H177" s="527" t="str">
        <v>O - Oxford City AC</v>
      </c>
      <c r="I177" s="527" t="str">
        <v>A - Abingdon AC</v>
      </c>
      <c r="J177" s="518"/>
      <c r="K177" s="502"/>
    </row>
    <row r="178" spans="1:12" s="519" customFormat="1" ht="29.25" customHeight="1" thickBot="1">
      <c r="A178" s="501"/>
      <c r="B178" s="501"/>
      <c r="C178" s="501"/>
      <c r="D178" s="501"/>
      <c r="E178" s="501"/>
      <c r="F178" s="501"/>
      <c r="G178" s="501"/>
      <c r="H178" s="501"/>
      <c r="I178" s="501"/>
      <c r="J178" s="501"/>
    </row>
    <row r="179" spans="1:12" s="519" customFormat="1" ht="40" customHeight="1">
      <c r="A179" s="1044" t="str">
        <f>"  "&amp; TEXT(DataTables!$Q$128, "hh:mm") &amp; " - U20 Women - " &amp; DataTables!$B$128 &amp; "  " &amp; DataTables!$P$128 &amp; " teams  Record: " &amp; TEXT(DataTables!$N$128, "0.00")</f>
        <v xml:space="preserve">  16:55 - U20 Women - 4 X 100m  0 teams  Record: n/a</v>
      </c>
      <c r="B179" s="1045"/>
      <c r="C179" s="1045"/>
      <c r="D179" s="1045"/>
      <c r="E179" s="1045"/>
      <c r="F179" s="1045"/>
      <c r="G179" s="1045"/>
      <c r="H179" s="1045"/>
      <c r="I179" s="1045"/>
      <c r="J179" s="1046"/>
    </row>
    <row r="180" spans="1:12" s="519" customFormat="1" ht="29.25" customHeight="1" thickBot="1">
      <c r="A180" s="526"/>
      <c r="B180" s="525" t="str" cm="1">
        <f t="array" ref="B180:I180">_xlfn.LET(_xlpm.a,_xlfn.ANCHORARRAY( DataCalcs!DT577), TRANSPOSE(_xlfn.BYROW(_xlfn.CHOOSECOLS(_xlfn._xlws.FILTER(_xlpm.a, NOT(ISNA(_xlfn.CHOOSECOLS(_xlpm.a, 1)))), 1, 3), _xlfn.LAMBDA(_xlpm.x, _xlfn.TEXTJOIN(" - ", , _xlpm.x)))))</f>
        <v>A - Abingdon AC</v>
      </c>
      <c r="C180" s="527" t="str">
        <v>B - Bicester AC</v>
      </c>
      <c r="D180" s="527" t="str">
        <v>H - White Horse Harriers</v>
      </c>
      <c r="E180" s="527" t="str">
        <v>O - Oxford City AC</v>
      </c>
      <c r="F180" s="527" t="str">
        <v>R - Radley AC</v>
      </c>
      <c r="G180" s="527" t="str">
        <v>N - Banbury Harriers AC</v>
      </c>
      <c r="H180" s="527" t="str">
        <v>W - Witney Road Runners</v>
      </c>
      <c r="I180" s="527" t="str">
        <v>X - Team Kennet</v>
      </c>
      <c r="J180" s="518"/>
      <c r="K180" s="502"/>
    </row>
    <row r="181" spans="1:12" s="519" customFormat="1" ht="29.25" customHeight="1" thickBot="1">
      <c r="A181" s="501"/>
      <c r="B181" s="501"/>
      <c r="C181" s="501"/>
      <c r="D181" s="501"/>
      <c r="E181" s="501"/>
      <c r="F181" s="501"/>
      <c r="G181" s="501"/>
      <c r="H181" s="501"/>
      <c r="I181" s="501"/>
      <c r="J181" s="501"/>
    </row>
    <row r="182" spans="1:12" s="519" customFormat="1" ht="40" customHeight="1">
      <c r="A182" s="1044" t="str">
        <f>"  "&amp; TEXT(DataTables!$Q$46, "hh:mm") &amp; " - U18 Men - " &amp; DataTables!$B$46 &amp; "  " &amp; DataTables!$P$46 &amp; " teams  Record: " &amp; TEXT(DataTables!$N$46, "0.00")</f>
        <v xml:space="preserve">  16:55 - U18 Men - 4 X 100m  0 teams  Record: 46.62</v>
      </c>
      <c r="B182" s="1045"/>
      <c r="C182" s="1045"/>
      <c r="D182" s="1045"/>
      <c r="E182" s="1045"/>
      <c r="F182" s="1045"/>
      <c r="G182" s="1045"/>
      <c r="H182" s="1045"/>
      <c r="I182" s="1045"/>
      <c r="J182" s="1046"/>
    </row>
    <row r="183" spans="1:12" s="519" customFormat="1" ht="29.25" customHeight="1" thickBot="1">
      <c r="A183" s="526"/>
      <c r="B183" s="525" t="str" cm="1">
        <f t="array" ref="B183:I183">_xlfn.LET(_xlpm.a,_xlfn.ANCHORARRAY( DataCalcs!DT166), TRANSPOSE(_xlfn.BYROW(_xlfn.CHOOSECOLS(_xlfn._xlws.FILTER(_xlpm.a, NOT(ISNA(_xlfn.CHOOSECOLS(_xlpm.a, 1)))), 1, 3), _xlfn.LAMBDA(_xlpm.x, _xlfn.TEXTJOIN(" - ", , _xlpm.x)))))</f>
        <v>X - Team Kennet</v>
      </c>
      <c r="C183" s="527" t="str">
        <v>B - Bicester AC</v>
      </c>
      <c r="D183" s="527" t="str">
        <v>W - Witney Road Runners</v>
      </c>
      <c r="E183" s="527" t="str">
        <v>N - Banbury Harriers AC</v>
      </c>
      <c r="F183" s="527" t="str">
        <v>A - Abingdon AC</v>
      </c>
      <c r="G183" s="527" t="str">
        <v>R - Radley AC</v>
      </c>
      <c r="H183" s="527" t="str">
        <v>O - Oxford City AC</v>
      </c>
      <c r="I183" s="527" t="str">
        <v>H - White Horse Harriers</v>
      </c>
      <c r="J183" s="518"/>
      <c r="K183" s="502"/>
    </row>
    <row r="184" spans="1:12" s="519" customFormat="1" ht="29.25" customHeight="1" thickBot="1">
      <c r="A184" s="549"/>
      <c r="B184" s="501"/>
      <c r="C184" s="501"/>
      <c r="D184" s="501"/>
      <c r="E184" s="501"/>
      <c r="F184" s="501"/>
      <c r="G184" s="501"/>
      <c r="H184" s="501"/>
      <c r="I184" s="501"/>
      <c r="J184" s="501"/>
    </row>
    <row r="185" spans="1:12" s="519" customFormat="1" ht="40" customHeight="1">
      <c r="A185" s="1044" t="str">
        <f>"  "&amp; TEXT(DataTables!$Q$61, "hh:mm") &amp; " - U20 Men - " &amp; DataTables!$B$61 &amp; "  " &amp; DataTables!$P$61 &amp; " teams  Record: " &amp; TEXT(DataTables!$N$61, "0.00")</f>
        <v xml:space="preserve">  16:55 - U20 Men - 4 X 100m  0 teams  Record: n/a</v>
      </c>
      <c r="B185" s="1045"/>
      <c r="C185" s="1045"/>
      <c r="D185" s="1045"/>
      <c r="E185" s="1045"/>
      <c r="F185" s="1045"/>
      <c r="G185" s="1045"/>
      <c r="H185" s="1045"/>
      <c r="I185" s="1045"/>
      <c r="J185" s="1046"/>
    </row>
    <row r="186" spans="1:12" s="519" customFormat="1" ht="29.25" customHeight="1" thickBot="1">
      <c r="A186" s="526"/>
      <c r="B186" s="525" t="str" cm="1">
        <f t="array" ref="B186:I186">_xlfn.LET(_xlpm.a,_xlfn.ANCHORARRAY( DataCalcs!DT248), TRANSPOSE(_xlfn.BYROW(_xlfn.CHOOSECOLS(_xlfn._xlws.FILTER(_xlpm.a, NOT(ISNA(_xlfn.CHOOSECOLS(_xlpm.a, 1)))), 1, 3), _xlfn.LAMBDA(_xlpm.x, _xlfn.TEXTJOIN(" - ", , _xlpm.x)))))</f>
        <v>H - White Horse Harriers</v>
      </c>
      <c r="C186" s="527" t="str">
        <v>A - Abingdon AC</v>
      </c>
      <c r="D186" s="527" t="str">
        <v>N - Banbury Harriers AC</v>
      </c>
      <c r="E186" s="527" t="str">
        <v>B - Bicester AC</v>
      </c>
      <c r="F186" s="527" t="str">
        <v>R - Radley AC</v>
      </c>
      <c r="G186" s="527" t="str">
        <v>O - Oxford City AC</v>
      </c>
      <c r="H186" s="527" t="str">
        <v>W - Witney Road Runners</v>
      </c>
      <c r="I186" s="527" t="str">
        <v>X - Team Kennet</v>
      </c>
      <c r="J186" s="518"/>
      <c r="K186" s="502"/>
    </row>
    <row r="187" spans="1:12" s="519" customFormat="1" ht="29.25" customHeight="1">
      <c r="B187" s="725"/>
      <c r="C187" s="725"/>
      <c r="D187" s="725"/>
      <c r="E187" s="725"/>
      <c r="F187" s="725"/>
      <c r="G187" s="725"/>
      <c r="H187" s="725"/>
      <c r="I187" s="725"/>
      <c r="J187" s="502"/>
      <c r="L187" s="502"/>
    </row>
  </sheetData>
  <sheetProtection sheet="1" objects="1" scenarios="1"/>
  <mergeCells count="61">
    <mergeCell ref="A47:J47"/>
    <mergeCell ref="A50:J50"/>
    <mergeCell ref="A101:J101"/>
    <mergeCell ref="A158:J158"/>
    <mergeCell ref="A161:J161"/>
    <mergeCell ref="A117:J117"/>
    <mergeCell ref="A111:J111"/>
    <mergeCell ref="A108:J108"/>
    <mergeCell ref="A129:J129"/>
    <mergeCell ref="A126:J126"/>
    <mergeCell ref="A123:J123"/>
    <mergeCell ref="A120:J120"/>
    <mergeCell ref="A114:J114"/>
    <mergeCell ref="A104:J104"/>
    <mergeCell ref="A57:J57"/>
    <mergeCell ref="A66:J66"/>
    <mergeCell ref="A13:J13"/>
    <mergeCell ref="A1:I1"/>
    <mergeCell ref="A2:I2"/>
    <mergeCell ref="A4:J4"/>
    <mergeCell ref="A16:J16"/>
    <mergeCell ref="A7:J7"/>
    <mergeCell ref="A19:J19"/>
    <mergeCell ref="A10:J10"/>
    <mergeCell ref="A79:J79"/>
    <mergeCell ref="A40:J40"/>
    <mergeCell ref="A37:J37"/>
    <mergeCell ref="A31:J31"/>
    <mergeCell ref="A28:J28"/>
    <mergeCell ref="A25:J25"/>
    <mergeCell ref="A43:J43"/>
    <mergeCell ref="A34:J34"/>
    <mergeCell ref="A22:J22"/>
    <mergeCell ref="A54:J54"/>
    <mergeCell ref="A63:J63"/>
    <mergeCell ref="A72:J72"/>
    <mergeCell ref="A75:J75"/>
    <mergeCell ref="A60:J60"/>
    <mergeCell ref="A69:J69"/>
    <mergeCell ref="A82:J82"/>
    <mergeCell ref="A85:J85"/>
    <mergeCell ref="A88:J88"/>
    <mergeCell ref="A179:J179"/>
    <mergeCell ref="A164:J164"/>
    <mergeCell ref="A170:J170"/>
    <mergeCell ref="A173:J173"/>
    <mergeCell ref="A176:J176"/>
    <mergeCell ref="A94:J94"/>
    <mergeCell ref="A148:J148"/>
    <mergeCell ref="A151:J151"/>
    <mergeCell ref="A154:J154"/>
    <mergeCell ref="A145:J145"/>
    <mergeCell ref="A136:J136"/>
    <mergeCell ref="A139:J139"/>
    <mergeCell ref="A142:J142"/>
    <mergeCell ref="A182:J182"/>
    <mergeCell ref="A185:J185"/>
    <mergeCell ref="A167:J167"/>
    <mergeCell ref="A91:J91"/>
    <mergeCell ref="A97:J97"/>
    <mergeCell ref="A133:J133"/>
  </mergeCells>
  <conditionalFormatting sqref="B5 B8:B9 B11 B17:B18 B23:B24 B26:B27 B29:B30 B32 B35:B36 B55 B58 B61 B64 B67 B70 B76 B78 B83 B86 B89 B92 B95 B98 B109:B110 B112 B115 B118 B121 B124 B127:B128 B130:B131">
    <cfRule type="expression" dxfId="121" priority="871">
      <formula>ISNA($B5)</formula>
    </cfRule>
  </conditionalFormatting>
  <conditionalFormatting sqref="B14:B15">
    <cfRule type="expression" dxfId="120" priority="169">
      <formula>ISNA($B14)</formula>
    </cfRule>
  </conditionalFormatting>
  <conditionalFormatting sqref="B20">
    <cfRule type="expression" dxfId="119" priority="167">
      <formula>ISNA($B20)</formula>
    </cfRule>
  </conditionalFormatting>
  <conditionalFormatting sqref="B38:B39">
    <cfRule type="expression" dxfId="118" priority="158">
      <formula>ISNA($B38)</formula>
    </cfRule>
  </conditionalFormatting>
  <conditionalFormatting sqref="B41:B42">
    <cfRule type="expression" dxfId="117" priority="157">
      <formula>ISNA($B41)</formula>
    </cfRule>
  </conditionalFormatting>
  <conditionalFormatting sqref="B44:B45">
    <cfRule type="expression" dxfId="116" priority="17">
      <formula>ISNA($B44)</formula>
    </cfRule>
  </conditionalFormatting>
  <conditionalFormatting sqref="B48 B51:B52">
    <cfRule type="expression" dxfId="115" priority="22">
      <formula>ISNA($B48)</formula>
    </cfRule>
  </conditionalFormatting>
  <conditionalFormatting sqref="B73">
    <cfRule type="expression" dxfId="114" priority="128">
      <formula>ISNA($B73)</formula>
    </cfRule>
  </conditionalFormatting>
  <conditionalFormatting sqref="B102">
    <cfRule type="expression" dxfId="113" priority="9">
      <formula>ISNA($B102)</formula>
    </cfRule>
  </conditionalFormatting>
  <conditionalFormatting sqref="B105">
    <cfRule type="expression" dxfId="112" priority="30">
      <formula>ISNA($B105)</formula>
    </cfRule>
  </conditionalFormatting>
  <conditionalFormatting sqref="B134">
    <cfRule type="expression" dxfId="111" priority="98">
      <formula>ISNA($B134)</formula>
    </cfRule>
  </conditionalFormatting>
  <conditionalFormatting sqref="B137">
    <cfRule type="expression" dxfId="110" priority="95">
      <formula>ISNA($B137)</formula>
    </cfRule>
  </conditionalFormatting>
  <conditionalFormatting sqref="B140">
    <cfRule type="expression" dxfId="109" priority="92">
      <formula>ISNA($B140)</formula>
    </cfRule>
  </conditionalFormatting>
  <conditionalFormatting sqref="B143">
    <cfRule type="expression" dxfId="108" priority="89">
      <formula>ISNA($B143)</formula>
    </cfRule>
  </conditionalFormatting>
  <conditionalFormatting sqref="B146">
    <cfRule type="expression" dxfId="107" priority="86">
      <formula>ISNA($B146)</formula>
    </cfRule>
  </conditionalFormatting>
  <conditionalFormatting sqref="B149">
    <cfRule type="expression" dxfId="106" priority="83">
      <formula>ISNA($B149)</formula>
    </cfRule>
  </conditionalFormatting>
  <conditionalFormatting sqref="B152">
    <cfRule type="expression" dxfId="105" priority="80">
      <formula>ISNA($B152)</formula>
    </cfRule>
  </conditionalFormatting>
  <conditionalFormatting sqref="B155">
    <cfRule type="expression" dxfId="104" priority="77">
      <formula>ISNA($B155)</formula>
    </cfRule>
  </conditionalFormatting>
  <conditionalFormatting sqref="B159">
    <cfRule type="expression" dxfId="103" priority="1">
      <formula>ISNA($B159)</formula>
    </cfRule>
  </conditionalFormatting>
  <conditionalFormatting sqref="B162">
    <cfRule type="expression" dxfId="102" priority="5">
      <formula>ISNA($B162)</formula>
    </cfRule>
  </conditionalFormatting>
  <conditionalFormatting sqref="B165">
    <cfRule type="expression" dxfId="101" priority="56">
      <formula>ISNA($B165)</formula>
    </cfRule>
  </conditionalFormatting>
  <conditionalFormatting sqref="B168">
    <cfRule type="expression" dxfId="100" priority="53">
      <formula>ISNA($B168)</formula>
    </cfRule>
  </conditionalFormatting>
  <conditionalFormatting sqref="B171">
    <cfRule type="expression" dxfId="99" priority="50">
      <formula>ISNA($B171)</formula>
    </cfRule>
  </conditionalFormatting>
  <conditionalFormatting sqref="B174">
    <cfRule type="expression" dxfId="98" priority="47">
      <formula>ISNA($B174)</formula>
    </cfRule>
  </conditionalFormatting>
  <conditionalFormatting sqref="B177">
    <cfRule type="expression" dxfId="97" priority="44">
      <formula>ISNA($B177)</formula>
    </cfRule>
  </conditionalFormatting>
  <conditionalFormatting sqref="B180">
    <cfRule type="expression" dxfId="96" priority="41">
      <formula>ISNA($B180)</formula>
    </cfRule>
  </conditionalFormatting>
  <conditionalFormatting sqref="B183">
    <cfRule type="expression" dxfId="95" priority="38">
      <formula>ISNA($B183)</formula>
    </cfRule>
  </conditionalFormatting>
  <conditionalFormatting sqref="B186">
    <cfRule type="expression" dxfId="94" priority="35">
      <formula>ISNA($B186)</formula>
    </cfRule>
  </conditionalFormatting>
  <conditionalFormatting sqref="C76:E81 C55:E56 C58:E59 C61:E62 C64:E65 C67:E68 C70:E71 C73:E74 C134:E135 C137:E138 C140:E141 C143:E144 C146:E147 C149:E150 C152:E153 C155:E157 C165:E166 C168:E169 C171:E172 C174:E175 C177:E178 C180:E181 C183:E184 C105:E132 C95:E96 C98:E100 C83:E84 C86:E87 C89:E90 C92:E93 C186:E1048576 C48:E49 C51:E53 C1:E46 C102:E103 C162:E163 C159:E160">
    <cfRule type="expression" dxfId="93" priority="178">
      <formula>ISNA($C1)</formula>
    </cfRule>
  </conditionalFormatting>
  <conditionalFormatting sqref="D1:D53 I1:I53 D77:D100 I77:I100 D106:D132 I106:I132 D187:D1048576 I187:I1048576">
    <cfRule type="containsText" dxfId="92" priority="180" operator="containsText" text="Name not recorded">
      <formula>NOT(ISERROR(SEARCH("Name not recorded",D1)))</formula>
    </cfRule>
  </conditionalFormatting>
  <conditionalFormatting sqref="D45 I45">
    <cfRule type="cellIs" dxfId="91" priority="15" operator="equal">
      <formula>"Not Declared, Not Declared, Not Declared, Not Declared"</formula>
    </cfRule>
    <cfRule type="containsText" dxfId="90" priority="14" operator="containsText" text="Name not recorded">
      <formula>NOT(ISERROR(SEARCH("Name not recorded",D45)))</formula>
    </cfRule>
    <cfRule type="cellIs" dxfId="89" priority="16" operator="equal">
      <formula>"Not Declared"</formula>
    </cfRule>
    <cfRule type="containsText" dxfId="88" priority="13" operator="containsText" text="Not Declared">
      <formula>NOT(ISERROR(SEARCH("Not Declared",D45)))</formula>
    </cfRule>
  </conditionalFormatting>
  <conditionalFormatting sqref="D47:D52 I47:I52">
    <cfRule type="cellIs" dxfId="87" priority="21" operator="equal">
      <formula>"Not Declared"</formula>
    </cfRule>
    <cfRule type="cellIs" dxfId="86" priority="20" operator="equal">
      <formula>"Not Declared, Not Declared, Not Declared, Not Declared"</formula>
    </cfRule>
  </conditionalFormatting>
  <conditionalFormatting sqref="D48 I48 D51:D52 I51:I52">
    <cfRule type="containsText" dxfId="85" priority="18" operator="containsText" text="Not Declared">
      <formula>NOT(ISERROR(SEARCH("Not Declared",D48)))</formula>
    </cfRule>
    <cfRule type="containsText" dxfId="84" priority="19" operator="containsText" text="Name not recorded">
      <formula>NOT(ISERROR(SEARCH("Name not recorded",D48)))</formula>
    </cfRule>
  </conditionalFormatting>
  <conditionalFormatting sqref="D54:D71 I54:I71 D74 I74 D135 I135 D138 I138 D141 I141 D144 I144 D147 I147 D150 I150 D153 I153 D156:D157 I156:I157 D166 I166 D169 I169 D172 I172 D175 I175 D178 I178 D181 I181 D184 I184">
    <cfRule type="containsText" dxfId="83" priority="138" operator="containsText" text="Name not recorded">
      <formula>NOT(ISERROR(SEARCH("Name not recorded",D54)))</formula>
    </cfRule>
  </conditionalFormatting>
  <conditionalFormatting sqref="D55 I55">
    <cfRule type="containsText" dxfId="82" priority="121" operator="containsText" text="Name not recorded">
      <formula>NOT(ISERROR(SEARCH("Name not recorded",D55)))</formula>
    </cfRule>
    <cfRule type="containsText" dxfId="81" priority="120" operator="containsText" text="Not Declared">
      <formula>NOT(ISERROR(SEARCH("Not Declared",D55)))</formula>
    </cfRule>
  </conditionalFormatting>
  <conditionalFormatting sqref="D58 I58">
    <cfRule type="containsText" dxfId="80" priority="111" operator="containsText" text="Not Declared">
      <formula>NOT(ISERROR(SEARCH("Not Declared",D58)))</formula>
    </cfRule>
    <cfRule type="containsText" dxfId="79" priority="112" operator="containsText" text="Name not recorded">
      <formula>NOT(ISERROR(SEARCH("Name not recorded",D58)))</formula>
    </cfRule>
  </conditionalFormatting>
  <conditionalFormatting sqref="D61 I61">
    <cfRule type="containsText" dxfId="78" priority="33" operator="containsText" text="Name not recorded">
      <formula>NOT(ISERROR(SEARCH("Name not recorded",D61)))</formula>
    </cfRule>
    <cfRule type="containsText" dxfId="77" priority="32" operator="containsText" text="Not Declared">
      <formula>NOT(ISERROR(SEARCH("Not Declared",D61)))</formula>
    </cfRule>
  </conditionalFormatting>
  <conditionalFormatting sqref="D64 I64">
    <cfRule type="containsText" dxfId="76" priority="124" operator="containsText" text="Name not recorded">
      <formula>NOT(ISERROR(SEARCH("Name not recorded",D64)))</formula>
    </cfRule>
    <cfRule type="containsText" dxfId="75" priority="123" operator="containsText" text="Not Declared">
      <formula>NOT(ISERROR(SEARCH("Not Declared",D64)))</formula>
    </cfRule>
  </conditionalFormatting>
  <conditionalFormatting sqref="D67 I67">
    <cfRule type="containsText" dxfId="74" priority="118" operator="containsText" text="Name not recorded">
      <formula>NOT(ISERROR(SEARCH("Name not recorded",D67)))</formula>
    </cfRule>
    <cfRule type="containsText" dxfId="73" priority="117" operator="containsText" text="Not Declared">
      <formula>NOT(ISERROR(SEARCH("Not Declared",D67)))</formula>
    </cfRule>
  </conditionalFormatting>
  <conditionalFormatting sqref="D70 I70">
    <cfRule type="containsText" dxfId="72" priority="114" operator="containsText" text="Not Declared">
      <formula>NOT(ISERROR(SEARCH("Not Declared",D70)))</formula>
    </cfRule>
    <cfRule type="containsText" dxfId="71" priority="115" operator="containsText" text="Name not recorded">
      <formula>NOT(ISERROR(SEARCH("Name not recorded",D70)))</formula>
    </cfRule>
  </conditionalFormatting>
  <conditionalFormatting sqref="D73 I73">
    <cfRule type="containsText" dxfId="70" priority="130" operator="containsText" text="Name not recorded">
      <formula>NOT(ISERROR(SEARCH("Name not recorded",D73)))</formula>
    </cfRule>
    <cfRule type="containsText" dxfId="69" priority="129" operator="containsText" text="Not Declared">
      <formula>NOT(ISERROR(SEARCH("Not Declared",D73)))</formula>
    </cfRule>
  </conditionalFormatting>
  <conditionalFormatting sqref="D76:D80 I76:I80">
    <cfRule type="containsText" dxfId="68" priority="127" operator="containsText" text="Name not recorded">
      <formula>NOT(ISERROR(SEARCH("Name not recorded",D76)))</formula>
    </cfRule>
    <cfRule type="containsText" dxfId="67" priority="126" operator="containsText" text="Not Declared">
      <formula>NOT(ISERROR(SEARCH("Not Declared",D76)))</formula>
    </cfRule>
  </conditionalFormatting>
  <conditionalFormatting sqref="D77:D100 I77:I100 D54:D71 I54:I71 D103 I103 D163 I163 D160 I160 D74 I74 D106:D132 I106:I132 D135 I135 D138 I138 D141 I141 D144 I144 D147 I147 D150 I150 D153 I153 D156:D157 I156:I157 D166 I166 D169 I169 D172 I172 D175 I175 D178 I178 D181 I181 D184 I184 D187 I187">
    <cfRule type="cellIs" dxfId="66" priority="137" operator="equal">
      <formula>"Not Declared"</formula>
    </cfRule>
    <cfRule type="cellIs" dxfId="65" priority="136" operator="equal">
      <formula>"Not Declared, Not Declared, Not Declared, Not Declared"</formula>
    </cfRule>
  </conditionalFormatting>
  <conditionalFormatting sqref="D78:D79 I78:I79 D51:D53 I51:I53 D1:D46 I1:I46 D108:D131 I108:I131 D188:D1048576 I188:I1048576">
    <cfRule type="containsText" dxfId="64" priority="179" operator="containsText" text="Not Declared">
      <formula>NOT(ISERROR(SEARCH("Not Declared",D1)))</formula>
    </cfRule>
  </conditionalFormatting>
  <conditionalFormatting sqref="D79 I79">
    <cfRule type="containsText" dxfId="63" priority="141" operator="containsText" text="Name not recorded">
      <formula>NOT(ISERROR(SEARCH("Name not recorded",D79)))</formula>
    </cfRule>
  </conditionalFormatting>
  <conditionalFormatting sqref="D83 I83">
    <cfRule type="containsText" dxfId="62" priority="70" operator="containsText" text="Name not recorded">
      <formula>NOT(ISERROR(SEARCH("Name not recorded",D83)))</formula>
    </cfRule>
    <cfRule type="containsText" dxfId="61" priority="69" operator="containsText" text="Not Declared">
      <formula>NOT(ISERROR(SEARCH("Not Declared",D83)))</formula>
    </cfRule>
  </conditionalFormatting>
  <conditionalFormatting sqref="D86 I86">
    <cfRule type="containsText" dxfId="60" priority="67" operator="containsText" text="Name not recorded">
      <formula>NOT(ISERROR(SEARCH("Name not recorded",D86)))</formula>
    </cfRule>
    <cfRule type="containsText" dxfId="59" priority="66" operator="containsText" text="Not Declared">
      <formula>NOT(ISERROR(SEARCH("Not Declared",D86)))</formula>
    </cfRule>
  </conditionalFormatting>
  <conditionalFormatting sqref="D89 I89">
    <cfRule type="containsText" dxfId="58" priority="63" operator="containsText" text="Not Declared">
      <formula>NOT(ISERROR(SEARCH("Not Declared",D89)))</formula>
    </cfRule>
    <cfRule type="containsText" dxfId="57" priority="64" operator="containsText" text="Name not recorded">
      <formula>NOT(ISERROR(SEARCH("Name not recorded",D89)))</formula>
    </cfRule>
  </conditionalFormatting>
  <conditionalFormatting sqref="D92 I92">
    <cfRule type="containsText" dxfId="56" priority="61" operator="containsText" text="Name not recorded">
      <formula>NOT(ISERROR(SEARCH("Name not recorded",D92)))</formula>
    </cfRule>
    <cfRule type="containsText" dxfId="55" priority="60" operator="containsText" text="Not Declared">
      <formula>NOT(ISERROR(SEARCH("Not Declared",D92)))</formula>
    </cfRule>
  </conditionalFormatting>
  <conditionalFormatting sqref="D95 I95">
    <cfRule type="containsText" dxfId="54" priority="75" operator="containsText" text="Not Declared">
      <formula>NOT(ISERROR(SEARCH("Not Declared",D95)))</formula>
    </cfRule>
    <cfRule type="containsText" dxfId="53" priority="76" operator="containsText" text="Name not recorded">
      <formula>NOT(ISERROR(SEARCH("Name not recorded",D95)))</formula>
    </cfRule>
  </conditionalFormatting>
  <conditionalFormatting sqref="D98 I98">
    <cfRule type="containsText" dxfId="52" priority="72" operator="containsText" text="Not Declared">
      <formula>NOT(ISERROR(SEARCH("Not Declared",D98)))</formula>
    </cfRule>
    <cfRule type="containsText" dxfId="51" priority="73" operator="containsText" text="Name not recorded">
      <formula>NOT(ISERROR(SEARCH("Name not recorded",D98)))</formula>
    </cfRule>
  </conditionalFormatting>
  <conditionalFormatting sqref="D102 I102">
    <cfRule type="containsText" dxfId="50" priority="10" operator="containsText" text="Not Declared">
      <formula>NOT(ISERROR(SEARCH("Not Declared",D102)))</formula>
    </cfRule>
  </conditionalFormatting>
  <conditionalFormatting sqref="D102:D103 I102:I103">
    <cfRule type="containsText" dxfId="49" priority="11" operator="containsText" text="Name not recorded">
      <formula>NOT(ISERROR(SEARCH("Name not recorded",D102)))</formula>
    </cfRule>
  </conditionalFormatting>
  <conditionalFormatting sqref="D105 I105">
    <cfRule type="containsText" dxfId="48" priority="102" operator="containsText" text="Not Declared">
      <formula>NOT(ISERROR(SEARCH("Not Declared",D105)))</formula>
    </cfRule>
    <cfRule type="containsText" dxfId="47" priority="103" operator="containsText" text="Name not recorded">
      <formula>NOT(ISERROR(SEARCH("Name not recorded",D105)))</formula>
    </cfRule>
  </conditionalFormatting>
  <conditionalFormatting sqref="D134 I134">
    <cfRule type="containsText" dxfId="46" priority="99" operator="containsText" text="Not Declared">
      <formula>NOT(ISERROR(SEARCH("Not Declared",D134)))</formula>
    </cfRule>
    <cfRule type="containsText" dxfId="45" priority="100" operator="containsText" text="Name not recorded">
      <formula>NOT(ISERROR(SEARCH("Name not recorded",D134)))</formula>
    </cfRule>
  </conditionalFormatting>
  <conditionalFormatting sqref="D137 I137">
    <cfRule type="containsText" dxfId="44" priority="96" operator="containsText" text="Not Declared">
      <formula>NOT(ISERROR(SEARCH("Not Declared",D137)))</formula>
    </cfRule>
    <cfRule type="containsText" dxfId="43" priority="97" operator="containsText" text="Name not recorded">
      <formula>NOT(ISERROR(SEARCH("Name not recorded",D137)))</formula>
    </cfRule>
  </conditionalFormatting>
  <conditionalFormatting sqref="D140 I140">
    <cfRule type="containsText" dxfId="42" priority="93" operator="containsText" text="Not Declared">
      <formula>NOT(ISERROR(SEARCH("Not Declared",D140)))</formula>
    </cfRule>
    <cfRule type="containsText" dxfId="41" priority="94" operator="containsText" text="Name not recorded">
      <formula>NOT(ISERROR(SEARCH("Name not recorded",D140)))</formula>
    </cfRule>
  </conditionalFormatting>
  <conditionalFormatting sqref="D143 I143">
    <cfRule type="containsText" dxfId="40" priority="90" operator="containsText" text="Not Declared">
      <formula>NOT(ISERROR(SEARCH("Not Declared",D143)))</formula>
    </cfRule>
    <cfRule type="containsText" dxfId="39" priority="91" operator="containsText" text="Name not recorded">
      <formula>NOT(ISERROR(SEARCH("Name not recorded",D143)))</formula>
    </cfRule>
  </conditionalFormatting>
  <conditionalFormatting sqref="D146 I146">
    <cfRule type="containsText" dxfId="38" priority="88" operator="containsText" text="Name not recorded">
      <formula>NOT(ISERROR(SEARCH("Name not recorded",D146)))</formula>
    </cfRule>
    <cfRule type="containsText" dxfId="37" priority="87" operator="containsText" text="Not Declared">
      <formula>NOT(ISERROR(SEARCH("Not Declared",D146)))</formula>
    </cfRule>
  </conditionalFormatting>
  <conditionalFormatting sqref="D149 I149">
    <cfRule type="containsText" dxfId="36" priority="84" operator="containsText" text="Not Declared">
      <formula>NOT(ISERROR(SEARCH("Not Declared",D149)))</formula>
    </cfRule>
    <cfRule type="containsText" dxfId="35" priority="85" operator="containsText" text="Name not recorded">
      <formula>NOT(ISERROR(SEARCH("Name not recorded",D149)))</formula>
    </cfRule>
  </conditionalFormatting>
  <conditionalFormatting sqref="D152 I152">
    <cfRule type="containsText" dxfId="34" priority="81" operator="containsText" text="Not Declared">
      <formula>NOT(ISERROR(SEARCH("Not Declared",D152)))</formula>
    </cfRule>
    <cfRule type="containsText" dxfId="33" priority="82" operator="containsText" text="Name not recorded">
      <formula>NOT(ISERROR(SEARCH("Name not recorded",D152)))</formula>
    </cfRule>
  </conditionalFormatting>
  <conditionalFormatting sqref="D155 I155">
    <cfRule type="containsText" dxfId="32" priority="79" operator="containsText" text="Name not recorded">
      <formula>NOT(ISERROR(SEARCH("Name not recorded",D155)))</formula>
    </cfRule>
    <cfRule type="containsText" dxfId="31" priority="78" operator="containsText" text="Not Declared">
      <formula>NOT(ISERROR(SEARCH("Not Declared",D155)))</formula>
    </cfRule>
  </conditionalFormatting>
  <conditionalFormatting sqref="D159 I159">
    <cfRule type="containsText" dxfId="30" priority="2" operator="containsText" text="Not Declared">
      <formula>NOT(ISERROR(SEARCH("Not Declared",D159)))</formula>
    </cfRule>
  </conditionalFormatting>
  <conditionalFormatting sqref="D159:D160 I159:I160">
    <cfRule type="containsText" dxfId="29" priority="3" operator="containsText" text="Name not recorded">
      <formula>NOT(ISERROR(SEARCH("Name not recorded",D159)))</formula>
    </cfRule>
  </conditionalFormatting>
  <conditionalFormatting sqref="D162 I162">
    <cfRule type="containsText" dxfId="28" priority="6" operator="containsText" text="Not Declared">
      <formula>NOT(ISERROR(SEARCH("Not Declared",D162)))</formula>
    </cfRule>
  </conditionalFormatting>
  <conditionalFormatting sqref="D162:D163 I162:I163">
    <cfRule type="containsText" dxfId="27" priority="7" operator="containsText" text="Name not recorded">
      <formula>NOT(ISERROR(SEARCH("Name not recorded",D162)))</formula>
    </cfRule>
  </conditionalFormatting>
  <conditionalFormatting sqref="D165 I165">
    <cfRule type="containsText" dxfId="26" priority="58" operator="containsText" text="Name not recorded">
      <formula>NOT(ISERROR(SEARCH("Name not recorded",D165)))</formula>
    </cfRule>
    <cfRule type="containsText" dxfId="25" priority="57" operator="containsText" text="Not Declared">
      <formula>NOT(ISERROR(SEARCH("Not Declared",D165)))</formula>
    </cfRule>
  </conditionalFormatting>
  <conditionalFormatting sqref="D168 I168">
    <cfRule type="containsText" dxfId="24" priority="54" operator="containsText" text="Not Declared">
      <formula>NOT(ISERROR(SEARCH("Not Declared",D168)))</formula>
    </cfRule>
    <cfRule type="containsText" dxfId="23" priority="55" operator="containsText" text="Name not recorded">
      <formula>NOT(ISERROR(SEARCH("Name not recorded",D168)))</formula>
    </cfRule>
  </conditionalFormatting>
  <conditionalFormatting sqref="D171 I171">
    <cfRule type="containsText" dxfId="22" priority="51" operator="containsText" text="Not Declared">
      <formula>NOT(ISERROR(SEARCH("Not Declared",D171)))</formula>
    </cfRule>
    <cfRule type="containsText" dxfId="21" priority="52" operator="containsText" text="Name not recorded">
      <formula>NOT(ISERROR(SEARCH("Name not recorded",D171)))</formula>
    </cfRule>
  </conditionalFormatting>
  <conditionalFormatting sqref="D174 I174">
    <cfRule type="containsText" dxfId="20" priority="49" operator="containsText" text="Name not recorded">
      <formula>NOT(ISERROR(SEARCH("Name not recorded",D174)))</formula>
    </cfRule>
    <cfRule type="containsText" dxfId="19" priority="48" operator="containsText" text="Not Declared">
      <formula>NOT(ISERROR(SEARCH("Not Declared",D174)))</formula>
    </cfRule>
  </conditionalFormatting>
  <conditionalFormatting sqref="D177 I177">
    <cfRule type="containsText" dxfId="18" priority="45" operator="containsText" text="Not Declared">
      <formula>NOT(ISERROR(SEARCH("Not Declared",D177)))</formula>
    </cfRule>
    <cfRule type="containsText" dxfId="17" priority="46" operator="containsText" text="Name not recorded">
      <formula>NOT(ISERROR(SEARCH("Name not recorded",D177)))</formula>
    </cfRule>
  </conditionalFormatting>
  <conditionalFormatting sqref="D180 I180">
    <cfRule type="containsText" dxfId="16" priority="43" operator="containsText" text="Name not recorded">
      <formula>NOT(ISERROR(SEARCH("Name not recorded",D180)))</formula>
    </cfRule>
    <cfRule type="containsText" dxfId="15" priority="42" operator="containsText" text="Not Declared">
      <formula>NOT(ISERROR(SEARCH("Not Declared",D180)))</formula>
    </cfRule>
  </conditionalFormatting>
  <conditionalFormatting sqref="D183 I183">
    <cfRule type="containsText" dxfId="14" priority="40" operator="containsText" text="Name not recorded">
      <formula>NOT(ISERROR(SEARCH("Name not recorded",D183)))</formula>
    </cfRule>
    <cfRule type="containsText" dxfId="13" priority="39" operator="containsText" text="Not Declared">
      <formula>NOT(ISERROR(SEARCH("Not Declared",D183)))</formula>
    </cfRule>
  </conditionalFormatting>
  <conditionalFormatting sqref="D186 I186">
    <cfRule type="containsText" dxfId="12" priority="37" operator="containsText" text="Name not recorded">
      <formula>NOT(ISERROR(SEARCH("Name not recorded",D186)))</formula>
    </cfRule>
    <cfRule type="containsText" dxfId="11" priority="36" operator="containsText" text="Not Declared">
      <formula>NOT(ISERROR(SEARCH("Not Declared",D186)))</formula>
    </cfRule>
  </conditionalFormatting>
  <conditionalFormatting sqref="H78:I80 H55:I55 H56:J56 H58:I58 H59:J59 H61:I61 H62:J62 H64:I64 H65:J65 H67:I67 H68:J68 H70:I70 H71:J71 H74:J74 H135:J135 H138:J138 H141:J141 H144:J144 H147:J147 H150:J150 H153:J153 H156:J157 H166:J166 H169:J169 H172:J172 H175:J175 H178:J178 H181:J181 H184:J184 H73:I73 H76:I76 H77:J77 H105:I105 H134:I134 H137:I137 H140:I140 H143:I143 H146:I146 H149:I149 H152:I152 H155:I155 H95:I95 H98:I98 H83:I83 H86:I86 H89:I89 H92:I92 H165:I165 H168:I168 H171:I171 H174:I174 H177:I177 H180:I180 H183:I183 H186:I1048576 H48:I49 H51:I53 H1:I46 H102:I102 H103:J103 H162:I162 H163:J163 H159:I159 H160:J160 H81:J81 H84:J84 H87:J87 H90:J90 H93:J93 H96:J96 H99:J100 H106:J107 H108:I132">
    <cfRule type="expression" dxfId="10" priority="177">
      <formula>ISNA($H1)</formula>
    </cfRule>
  </conditionalFormatting>
  <printOptions horizontalCentered="1" verticalCentered="1"/>
  <pageMargins left="0.23622047244094491" right="0.23622047244094491" top="0.74803149606299213" bottom="0.74803149606299213" header="0.31496062992125984" footer="0.31496062992125984"/>
  <pageSetup paperSize="9" scale="28" fitToHeight="3" orientation="portrait" copies="10" r:id="rId1"/>
  <rowBreaks count="2" manualBreakCount="2">
    <brk id="78" max="9" man="1"/>
    <brk id="93" max="9"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524D-6323-6C4F-9322-99B6AFC122D9}">
  <sheetPr codeName="Sheet19">
    <tabColor theme="0" tint="-0.249977111117893"/>
    <pageSetUpPr fitToPage="1"/>
  </sheetPr>
  <dimension ref="A1:EE790"/>
  <sheetViews>
    <sheetView zoomScale="62" zoomScaleNormal="25" workbookViewId="0">
      <selection activeCell="CA413" sqref="CA413"/>
    </sheetView>
  </sheetViews>
  <sheetFormatPr baseColWidth="10" defaultColWidth="10.6640625" defaultRowHeight="16"/>
  <cols>
    <col min="1" max="1" width="21.33203125" style="15" customWidth="1"/>
    <col min="2" max="3" width="8.33203125" style="15" customWidth="1"/>
    <col min="4" max="15" width="20" style="15" customWidth="1"/>
    <col min="16" max="19" width="9.1640625" style="359" customWidth="1"/>
    <col min="20" max="23" width="20" style="359" customWidth="1"/>
    <col min="24" max="24" width="63.1640625" style="359" bestFit="1" customWidth="1"/>
    <col min="25" max="25" width="18.1640625" style="359" bestFit="1" customWidth="1"/>
    <col min="26" max="28" width="5.83203125" style="359" customWidth="1"/>
    <col min="29" max="30" width="19.1640625" style="359" customWidth="1"/>
    <col min="31" max="31" width="5.83203125" style="370" customWidth="1"/>
    <col min="32" max="33" width="19.1640625" style="359" customWidth="1"/>
    <col min="34" max="36" width="5.83203125" style="359" customWidth="1"/>
    <col min="37" max="38" width="19.1640625" style="359" customWidth="1"/>
    <col min="39" max="39" width="5.83203125" style="359" customWidth="1"/>
    <col min="40" max="41" width="19.1640625" style="359" customWidth="1"/>
    <col min="42" max="44" width="5.83203125" style="359" customWidth="1"/>
    <col min="45" max="46" width="19.1640625" style="359" customWidth="1"/>
    <col min="47" max="47" width="5.83203125" style="359" customWidth="1"/>
    <col min="48" max="49" width="19.1640625" style="359" customWidth="1"/>
    <col min="50" max="52" width="5.33203125" style="359" customWidth="1"/>
    <col min="53" max="54" width="19.1640625" style="359" customWidth="1"/>
    <col min="55" max="55" width="5.33203125" style="359" customWidth="1"/>
    <col min="56" max="57" width="19.1640625" style="359" customWidth="1"/>
    <col min="58" max="60" width="5.83203125" style="359" customWidth="1"/>
    <col min="61" max="62" width="19.1640625" style="359" customWidth="1"/>
    <col min="63" max="63" width="5.83203125" style="359" customWidth="1"/>
    <col min="64" max="65" width="19.1640625" style="359" customWidth="1"/>
    <col min="66" max="68" width="5.83203125" style="359" customWidth="1"/>
    <col min="69" max="70" width="19.1640625" style="359" customWidth="1"/>
    <col min="71" max="71" width="5.83203125" style="359" customWidth="1"/>
    <col min="72" max="73" width="19.1640625" style="359" customWidth="1"/>
    <col min="74" max="76" width="5.83203125" style="359" customWidth="1"/>
    <col min="77" max="78" width="19.5" style="359" customWidth="1"/>
    <col min="79" max="79" width="5.83203125" style="359" customWidth="1"/>
    <col min="80" max="81" width="19.5" style="359" customWidth="1"/>
    <col min="82" max="84" width="5.83203125" style="359" customWidth="1"/>
    <col min="85" max="86" width="19.1640625" style="359" customWidth="1"/>
    <col min="87" max="87" width="5.83203125" style="370" customWidth="1"/>
    <col min="88" max="89" width="19.1640625" style="359" customWidth="1"/>
    <col min="90" max="92" width="5.83203125" style="88" customWidth="1"/>
    <col min="93" max="93" width="19.1640625" style="88" customWidth="1"/>
    <col min="94" max="94" width="19.1640625" style="359" customWidth="1"/>
    <col min="95" max="95" width="5.83203125" style="359" customWidth="1"/>
    <col min="96" max="97" width="19.1640625" style="359" customWidth="1"/>
    <col min="98" max="100" width="5.83203125" style="88" customWidth="1"/>
    <col min="101" max="102" width="19.1640625" style="88" customWidth="1"/>
    <col min="103" max="103" width="5.83203125" style="88" customWidth="1"/>
    <col min="104" max="105" width="19.1640625" style="88" customWidth="1"/>
    <col min="106" max="108" width="5.83203125" style="359" customWidth="1"/>
    <col min="109" max="110" width="19.1640625" style="359" customWidth="1"/>
    <col min="111" max="111" width="5.83203125" style="359" customWidth="1"/>
    <col min="112" max="112" width="19.1640625" style="435" customWidth="1"/>
    <col min="113" max="113" width="19.1640625" style="359" customWidth="1"/>
    <col min="114" max="114" width="5.83203125" style="435" customWidth="1"/>
    <col min="115" max="116" width="5.83203125" style="359" customWidth="1"/>
    <col min="117" max="118" width="19.1640625" style="368" customWidth="1"/>
    <col min="119" max="119" width="5.83203125" style="368" customWidth="1"/>
    <col min="120" max="120" width="19.1640625" style="359" customWidth="1"/>
    <col min="121" max="121" width="19.1640625" style="435" customWidth="1"/>
    <col min="122" max="124" width="5.83203125" style="359" customWidth="1"/>
    <col min="125" max="126" width="19.1640625" style="359" customWidth="1"/>
    <col min="127" max="127" width="5.83203125" style="359" customWidth="1"/>
    <col min="128" max="128" width="22.33203125" style="359" customWidth="1"/>
    <col min="129" max="129" width="19.1640625" style="359" customWidth="1"/>
    <col min="130" max="16384" width="10.6640625" style="15"/>
  </cols>
  <sheetData>
    <row r="1" spans="1:129" ht="21" customHeight="1">
      <c r="A1" s="22" t="s">
        <v>513</v>
      </c>
      <c r="B1" s="23" t="s">
        <v>52</v>
      </c>
      <c r="C1" s="23" t="s">
        <v>514</v>
      </c>
      <c r="D1" s="23" t="str">
        <f>Abingdon!C3</f>
        <v>LONG JUMP</v>
      </c>
      <c r="E1" s="23" t="str">
        <f>Abingdon!D3</f>
        <v>1500m</v>
      </c>
      <c r="F1" s="23" t="str">
        <f>Abingdon!E3</f>
        <v>80mH</v>
      </c>
      <c r="G1" s="23" t="str">
        <f>Abingdon!F3</f>
        <v>SHOT</v>
      </c>
      <c r="H1" s="23" t="str">
        <f>Abingdon!G3</f>
        <v>DISCUS</v>
      </c>
      <c r="I1" s="23" t="str">
        <f>Abingdon!H3</f>
        <v>100m</v>
      </c>
      <c r="J1" s="23" t="str">
        <f>Abingdon!I3</f>
        <v>LONG JUMP</v>
      </c>
      <c r="K1" s="23" t="str">
        <f>Abingdon!J3</f>
        <v>HIGH JUMP</v>
      </c>
      <c r="L1" s="23" t="str">
        <f>Abingdon!K3</f>
        <v>JAVELIN</v>
      </c>
      <c r="M1" s="23" t="str">
        <f>Abingdon!L3</f>
        <v>200m</v>
      </c>
      <c r="N1" s="23" t="str">
        <f>Abingdon!M3</f>
        <v>800m</v>
      </c>
      <c r="O1" s="23"/>
      <c r="P1" s="23" t="s">
        <v>515</v>
      </c>
      <c r="Q1" s="23" t="s">
        <v>515</v>
      </c>
      <c r="R1" s="23" t="s">
        <v>515</v>
      </c>
      <c r="S1" s="23" t="s">
        <v>515</v>
      </c>
      <c r="T1" s="23" t="s">
        <v>309</v>
      </c>
      <c r="U1" s="23" t="s">
        <v>309</v>
      </c>
      <c r="V1" s="23" t="s">
        <v>309</v>
      </c>
      <c r="W1" s="23" t="s">
        <v>309</v>
      </c>
      <c r="X1" s="23" t="s">
        <v>309</v>
      </c>
      <c r="Y1" s="89"/>
      <c r="Z1" s="433"/>
      <c r="AA1" s="433"/>
      <c r="AB1" s="431" t="s">
        <v>124</v>
      </c>
      <c r="AC1" s="360"/>
      <c r="AD1" s="431"/>
      <c r="AE1" s="431"/>
      <c r="AF1" s="431"/>
      <c r="AG1" s="431"/>
      <c r="AH1" s="433"/>
      <c r="AI1" s="433"/>
      <c r="AJ1" s="431" t="s">
        <v>127</v>
      </c>
      <c r="AK1" s="360"/>
      <c r="AL1" s="431"/>
      <c r="AM1" s="431"/>
      <c r="AN1" s="431"/>
      <c r="AO1" s="431"/>
      <c r="AP1" s="433"/>
      <c r="AQ1" s="433"/>
      <c r="AR1" s="431" t="s">
        <v>130</v>
      </c>
      <c r="AS1" s="360"/>
      <c r="AT1" s="431"/>
      <c r="AU1" s="431"/>
      <c r="AV1" s="431"/>
      <c r="AW1" s="431"/>
      <c r="AX1" s="12"/>
      <c r="AY1" s="12"/>
      <c r="AZ1" s="431" t="s">
        <v>516</v>
      </c>
      <c r="BA1" s="431"/>
      <c r="BB1" s="431"/>
      <c r="BC1" s="431"/>
      <c r="BD1" s="431"/>
      <c r="BE1" s="431"/>
      <c r="BF1" s="433"/>
      <c r="BG1" s="433"/>
      <c r="BH1" s="431" t="s">
        <v>133</v>
      </c>
      <c r="BI1" s="360"/>
      <c r="BJ1" s="431"/>
      <c r="BK1" s="431"/>
      <c r="BL1" s="431"/>
      <c r="BM1" s="431"/>
      <c r="BN1" s="433"/>
      <c r="BO1" s="433"/>
      <c r="BP1" s="1073" t="s">
        <v>136</v>
      </c>
      <c r="BQ1" s="1073"/>
      <c r="BR1" s="1073"/>
      <c r="BS1" s="1073"/>
      <c r="BT1" s="1073"/>
      <c r="BU1" s="1073"/>
      <c r="BV1" s="12"/>
      <c r="BW1" s="12"/>
      <c r="BX1" s="431" t="s">
        <v>375</v>
      </c>
      <c r="BY1" s="431"/>
      <c r="BZ1" s="431"/>
      <c r="CA1" s="431"/>
      <c r="CB1" s="431"/>
      <c r="CC1" s="431"/>
      <c r="CD1" s="433"/>
      <c r="CE1" s="433"/>
      <c r="CF1" s="431" t="s">
        <v>374</v>
      </c>
      <c r="CG1" s="360"/>
      <c r="CH1" s="431"/>
      <c r="CI1" s="485"/>
      <c r="CJ1" s="431"/>
      <c r="CK1" s="431"/>
      <c r="CL1" s="433"/>
      <c r="CM1" s="433"/>
      <c r="CN1" s="431" t="s">
        <v>373</v>
      </c>
      <c r="CO1" s="360"/>
      <c r="CP1" s="431"/>
      <c r="CQ1" s="431"/>
      <c r="CR1" s="431"/>
      <c r="CS1" s="431"/>
      <c r="CT1" s="433"/>
      <c r="CU1" s="433"/>
      <c r="CV1" s="431" t="s">
        <v>148</v>
      </c>
      <c r="CW1" s="360"/>
      <c r="CX1" s="431"/>
      <c r="CY1" s="431"/>
      <c r="CZ1" s="431"/>
      <c r="DA1" s="431"/>
      <c r="DB1" s="433"/>
      <c r="DC1" s="433"/>
      <c r="DD1" s="431" t="s">
        <v>307</v>
      </c>
      <c r="DE1" s="360"/>
      <c r="DF1" s="431"/>
      <c r="DG1" s="431"/>
      <c r="DH1" s="431"/>
      <c r="DI1" s="431"/>
      <c r="DJ1" s="433"/>
      <c r="DK1" s="433"/>
      <c r="DL1" s="431" t="s">
        <v>306</v>
      </c>
      <c r="DM1" s="360"/>
      <c r="DN1" s="431"/>
      <c r="DO1" s="431"/>
      <c r="DP1" s="431"/>
      <c r="DQ1" s="431"/>
      <c r="DR1" s="433"/>
      <c r="DS1" s="433"/>
      <c r="DT1" s="431" t="s">
        <v>414</v>
      </c>
      <c r="DU1" s="360"/>
      <c r="DV1" s="431"/>
      <c r="DW1" s="431"/>
      <c r="DX1" s="431"/>
      <c r="DY1" s="431"/>
    </row>
    <row r="2" spans="1:129" ht="21" customHeight="1">
      <c r="A2" s="358" t="str">
        <f>Abingdon!AJ$2</f>
        <v>Abingdon AC</v>
      </c>
      <c r="B2" s="729" t="str">
        <f>Abingdon!AV$1</f>
        <v>A</v>
      </c>
      <c r="C2" s="729" t="s">
        <v>71</v>
      </c>
      <c r="D2" s="616" t="str" cm="1">
        <f t="array" ref="D2">_xlfn.LET(_xlpm.x, Abingdon!$C$3:$N$3, _xlpm.y, Abingdon!$C$5:$N$30, _xlpm.z, Abingdon!$A$5:$A$30, IF(_xlfn.XLOOKUP($C2,_xlfn.XLOOKUP(D$1,_xlpm.x,_xlpm.y,""),_xlpm.z,"Not Declared")="", "Name not recorded",  _xlfn.XLOOKUP($C2,_xlfn.XLOOKUP(D$1,_xlpm.x,_xlpm.y,""),_xlpm.z,"Not Declared")))</f>
        <v>Not Declared</v>
      </c>
      <c r="E2" s="729" t="str" cm="1">
        <f t="array" ref="E2">_xlfn.LET(_xlpm.x, Abingdon!$D$3:$N$3, _xlpm.y, Abingdon!$D$5:$N$30, _xlpm.z, Abingdon!$A$5:$A$30, IF(_xlfn.XLOOKUP($C2,_xlfn.XLOOKUP(E$1,_xlpm.x,_xlpm.y,""),_xlpm.z,"Not Declared")="", "Name not recorded",  _xlfn.XLOOKUP($C2,_xlfn.XLOOKUP(E$1,_xlpm.x,_xlpm.y,""),_xlpm.z,"Not Declared")))</f>
        <v>Not Declared</v>
      </c>
      <c r="F2" s="729" t="str" cm="1">
        <f t="array" ref="F2">_xlfn.LET(_xlpm.x, Abingdon!$D$3:$N$3, _xlpm.y, Abingdon!$D$5:$N$30, _xlpm.z, Abingdon!$A$5:$A$30, IF(_xlfn.XLOOKUP($C2,_xlfn.XLOOKUP(F$1,_xlpm.x,_xlpm.y,""),_xlpm.z,"Not Declared")="", "Name not recorded",  _xlfn.XLOOKUP($C2,_xlfn.XLOOKUP(F$1,_xlpm.x,_xlpm.y,""),_xlpm.z,"Not Declared")))</f>
        <v>Not Declared</v>
      </c>
      <c r="G2" s="729" t="str" cm="1">
        <f t="array" ref="G2">_xlfn.LET(_xlpm.x, Abingdon!$D$3:$N$3, _xlpm.y, Abingdon!$D$5:$N$30, _xlpm.z, Abingdon!$A$5:$A$30, IF(_xlfn.XLOOKUP($C2,_xlfn.XLOOKUP(G$1,_xlpm.x,_xlpm.y,""),_xlpm.z,"Not Declared")="", "Name not recorded",  _xlfn.XLOOKUP($C2,_xlfn.XLOOKUP(G$1,_xlpm.x,_xlpm.y,""),_xlpm.z,"Not Declared")))</f>
        <v>Not Declared</v>
      </c>
      <c r="H2" s="729" t="str" cm="1">
        <f t="array" ref="H2">_xlfn.LET(_xlpm.x, Abingdon!$D$3:$N$3, _xlpm.y, Abingdon!$D$5:$N$30, _xlpm.z, Abingdon!$A$5:$A$30, IF(_xlfn.XLOOKUP($C2,_xlfn.XLOOKUP(H$1,_xlpm.x,_xlpm.y,""),_xlpm.z,"Not Declared")="", "Name not recorded",  _xlfn.XLOOKUP($C2,_xlfn.XLOOKUP(H$1,_xlpm.x,_xlpm.y,""),_xlpm.z,"Not Declared")))</f>
        <v>Not Declared</v>
      </c>
      <c r="I2" s="729" t="str" cm="1">
        <f t="array" ref="I2">_xlfn.LET(_xlpm.x, Abingdon!$D$3:$N$3, _xlpm.y, Abingdon!$D$5:$N$30, _xlpm.z, Abingdon!$A$5:$A$30, IF(_xlfn.XLOOKUP($C2,_xlfn.XLOOKUP(I$1,_xlpm.x,_xlpm.y,""),_xlpm.z,"Not Declared")="", "Name not recorded",  _xlfn.XLOOKUP($C2,_xlfn.XLOOKUP(I$1,_xlpm.x,_xlpm.y,""),_xlpm.z,"Not Declared")))</f>
        <v>Not Declared</v>
      </c>
      <c r="J2" s="729" t="str" cm="1">
        <f t="array" ref="J2">_xlfn.LET(_xlpm.x, Abingdon!$D$3:$N$3, _xlpm.y, Abingdon!$D$5:$N$30, _xlpm.z, Abingdon!$A$5:$A$30, IF(_xlfn.XLOOKUP($C2,_xlfn.XLOOKUP(J$1,_xlpm.x,_xlpm.y,""),_xlpm.z,"Not Declared")="", "Name not recorded",  _xlfn.XLOOKUP($C2,_xlfn.XLOOKUP(J$1,_xlpm.x,_xlpm.y,""),_xlpm.z,"Not Declared")))</f>
        <v>Not Declared</v>
      </c>
      <c r="K2" s="729" t="str" cm="1">
        <f t="array" ref="K2">_xlfn.LET(_xlpm.x, Abingdon!$D$3:$N$3, _xlpm.y, Abingdon!$D$5:$N$30, _xlpm.z, Abingdon!$A$5:$A$30, IF(_xlfn.XLOOKUP($C2,_xlfn.XLOOKUP(K$1,_xlpm.x,_xlpm.y,""),_xlpm.z,"Not Declared")="", "Name not recorded",  _xlfn.XLOOKUP($C2,_xlfn.XLOOKUP(K$1,_xlpm.x,_xlpm.y,""),_xlpm.z,"Not Declared")))</f>
        <v>Not Declared</v>
      </c>
      <c r="L2" s="729" t="str" cm="1">
        <f t="array" ref="L2">_xlfn.LET(_xlpm.x, Abingdon!$D$3:$N$3, _xlpm.y, Abingdon!$D$5:$N$30, _xlpm.z, Abingdon!$A$5:$A$30, IF(_xlfn.XLOOKUP($C2,_xlfn.XLOOKUP(L$1,_xlpm.x,_xlpm.y,""),_xlpm.z,"Not Declared")="", "Name not recorded",  _xlfn.XLOOKUP($C2,_xlfn.XLOOKUP(L$1,_xlpm.x,_xlpm.y,""),_xlpm.z,"Not Declared")))</f>
        <v>Not Declared</v>
      </c>
      <c r="M2" s="729" t="str" cm="1">
        <f t="array" ref="M2">_xlfn.LET(_xlpm.x, Abingdon!$D$3:$N$3, _xlpm.y, Abingdon!$D$5:$N$30, _xlpm.z, Abingdon!$A$5:$A$30, IF(_xlfn.XLOOKUP($C2,_xlfn.XLOOKUP(M$1,_xlpm.x,_xlpm.y,""),_xlpm.z,"Not Declared")="", "Name not recorded",  _xlfn.XLOOKUP($C2,_xlfn.XLOOKUP(M$1,_xlpm.x,_xlpm.y,""),_xlpm.z,"Not Declared")))</f>
        <v>Not Declared</v>
      </c>
      <c r="N2" s="729" t="str" cm="1">
        <f t="array" ref="N2">_xlfn.LET(_xlpm.x, Abingdon!$D$3:$N$3, _xlpm.y, Abingdon!$D$5:$N$30, _xlpm.z, Abingdon!$A$5:$A$30, IF(_xlfn.XLOOKUP($C2,_xlfn.XLOOKUP(N$1,_xlpm.x,_xlpm.y,""),_xlpm.z,"Not Declared")="", "Name not recorded",  _xlfn.XLOOKUP($C2,_xlfn.XLOOKUP(N$1,_xlpm.x,_xlpm.y,""),_xlpm.z,"Not Declared")))</f>
        <v>Not Declared</v>
      </c>
      <c r="O2" s="732"/>
      <c r="P2" s="79">
        <v>1</v>
      </c>
      <c r="Q2" s="729">
        <v>2</v>
      </c>
      <c r="R2" s="729">
        <v>3</v>
      </c>
      <c r="S2" s="729">
        <v>4</v>
      </c>
      <c r="T2" s="729" t="str" cm="1">
        <f t="array" ref="T2">_xlfn.LET(_xlpm.x, Abingdon!$C$3:$N$3, _xlpm.y, Abingdon!$C$5:$N$30, _xlpm.z, Abingdon!$A$5:$A$30, IF(_xlfn.XLOOKUP(P2,_xlfn.XLOOKUP(T$1,_xlpm.x,_xlpm.y,""),_xlpm.z,"Not Declared")="", "Name not recorded",  _xlfn.XLOOKUP(P2,_xlfn.XLOOKUP(T$1,_xlpm.x,_xlpm.y,""),_xlpm.z,"Not Declared")))</f>
        <v>Not Declared</v>
      </c>
      <c r="U2" s="729" t="str" cm="1">
        <f t="array" ref="U2">_xlfn.LET(_xlpm.x, Abingdon!$C$3:$N$3, _xlpm.y, Abingdon!$C$5:$N$30, _xlpm.z, Abingdon!$A$5:$A$30, IF(_xlfn.XLOOKUP(Q2,_xlfn.XLOOKUP(U$1,_xlpm.x,_xlpm.y,""),_xlpm.z,"Not Declared")="", "Name not recorded",  _xlfn.XLOOKUP(Q2,_xlfn.XLOOKUP(U$1,_xlpm.x,_xlpm.y,""),_xlpm.z,"Not Declared")))</f>
        <v>Not Declared</v>
      </c>
      <c r="V2" s="729" t="str" cm="1">
        <f t="array" ref="V2">_xlfn.LET(_xlpm.x, Abingdon!$C$3:$N$3, _xlpm.y, Abingdon!$C$5:$N$30, _xlpm.z, Abingdon!$A$5:$A$30, IF(_xlfn.XLOOKUP(R2,_xlfn.XLOOKUP(V$1,_xlpm.x,_xlpm.y,""),_xlpm.z,"Not Declared")="", "Name not recorded",  _xlfn.XLOOKUP(R2,_xlfn.XLOOKUP(V$1,_xlpm.x,_xlpm.y,""),_xlpm.z,"Not Declared")))</f>
        <v>Not Declared</v>
      </c>
      <c r="W2" s="729" t="str" cm="1">
        <f t="array" ref="W2">_xlfn.LET(_xlpm.x, Abingdon!$C$3:$N$3, _xlpm.y, Abingdon!$C$5:$N$30, _xlpm.z, Abingdon!$A$5:$A$30, IF(_xlfn.XLOOKUP(S2,_xlfn.XLOOKUP(W$1,_xlpm.x,_xlpm.y,""),_xlpm.z,"Not Declared")="", "Name not recorded",  _xlfn.XLOOKUP(S2,_xlfn.XLOOKUP(W$1,_xlpm.x,_xlpm.y,""),_xlpm.z,"Not Declared")))</f>
        <v>Not Declared</v>
      </c>
      <c r="X2" s="358" t="str">
        <f>_xlfn.TEXTJOIN(", ",,T2:W2)</f>
        <v>Not Declared, Not Declared, Not Declared, Not Declared</v>
      </c>
      <c r="Y2" s="440"/>
      <c r="Z2" s="3" t="s">
        <v>71</v>
      </c>
      <c r="AA2" s="3"/>
      <c r="AB2" s="432" t="str" cm="1">
        <f t="array" ref="AB2:AD9">_xlfn.LET(_xlpm.eventsort, _xlfn.XLOOKUP(AB$1,$D$665:$P$665,$D$667:$P$674), _xlpm.eventdata, _xlfn.XLOOKUP(AB$1,$D$1:$O$1,$D$2:$O$72), _xlpm.agedata, $A$2:$C$72, _xlfn.SORTBY(_xlfn._xlws.FILTER(_xlfn.CHOOSECOLS(_xlfn.HSTACK(_xlpm.agedata,_xlpm.eventdata),2,4,1),(_xlfn.CHOOSECOLS(_xlpm.agedata,3)=Z2),""),_xlpm.eventsort))</f>
        <v>X</v>
      </c>
      <c r="AC2" s="422" t="str">
        <v>Not Declared</v>
      </c>
      <c r="AD2" s="422" t="str">
        <v>Team Kennet</v>
      </c>
      <c r="AE2" s="444" t="str" cm="1">
        <f t="array" ref="AE2">_xlfn.LET(_xlpm.a,_xlfn.VSTACK(_xlfn.ANCHORARRAY(AB2),_xlfn.ANCHORARRAY(AB10),_xlfn.CHOOSECOLS(AA18:AD49,1,3,4), _xlfn.CHOOSECOLS(AA50:AD55,1,3,4)),_xlfn._xlws.FILTER(_xlpm.a,_xlfn.CHOOSECOLS(_xlpm.a,2)&lt;&gt;"Not Declared",""))</f>
        <v/>
      </c>
      <c r="AF2" s="422"/>
      <c r="AG2" s="423"/>
      <c r="AH2" s="3" t="s">
        <v>71</v>
      </c>
      <c r="AI2" s="3"/>
      <c r="AJ2" s="432" t="str" cm="1">
        <f t="array" ref="AJ2:AL9">_xlfn.LET(_xlpm.eventsort, _xlfn.XLOOKUP(AJ$1,$D$665:$P$665,$D$667:$P$674), _xlpm.eventdata, _xlfn.XLOOKUP(AJ$1,$D$1:$O$1,$D$2:$O$72), _xlpm.agedata, $A$2:$C$72, _xlfn.SORTBY(_xlfn._xlws.FILTER(_xlfn.CHOOSECOLS(_xlfn.HSTACK(_xlpm.agedata,_xlpm.eventdata),2,4,1),(_xlfn.CHOOSECOLS(_xlpm.agedata,3)=AH2),""),_xlpm.eventsort))</f>
        <v>W</v>
      </c>
      <c r="AK2" s="422" t="str">
        <v>Not Declared</v>
      </c>
      <c r="AL2" s="422" t="str">
        <v>Witney Road Runners</v>
      </c>
      <c r="AM2" s="444" t="str" cm="1">
        <f t="array" ref="AM2">_xlfn.LET(_xlpm.a,_xlfn.VSTACK(_xlfn.ANCHORARRAY(AJ2),_xlfn.ANCHORARRAY(AJ10),_xlfn.CHOOSECOLS(AI18:AL49,1,3,4), _xlfn.CHOOSECOLS(AI50:AL55,1,3,4)),_xlfn._xlws.FILTER(_xlpm.a,_xlfn.CHOOSECOLS(_xlpm.a,2)&lt;&gt;"Not Declared",""))</f>
        <v/>
      </c>
      <c r="AN2" s="422"/>
      <c r="AO2" s="423"/>
      <c r="AP2" s="3" t="s">
        <v>71</v>
      </c>
      <c r="AQ2" s="3"/>
      <c r="AR2" s="432" t="str" cm="1">
        <f t="array" ref="AR2:AT9">_xlfn.LET(_xlpm.eventsort, _xlfn.XLOOKUP(AR$1,$D$665:$P$665,$D$667:$P$674), _xlpm.eventdata, _xlfn.XLOOKUP(AR$1,$D$1:$O$1,$D$2:$O$72), _xlpm.agedata, $A$2:$C$72, _xlfn.SORTBY(_xlfn._xlws.FILTER(_xlfn.CHOOSECOLS(_xlfn.HSTACK(_xlpm.agedata,_xlpm.eventdata),2,4,1),(_xlfn.CHOOSECOLS(_xlpm.agedata,3)=AP2),""),_xlpm.eventsort))</f>
        <v>O</v>
      </c>
      <c r="AS2" s="422" t="str">
        <v>Not Declared</v>
      </c>
      <c r="AT2" s="422" t="str">
        <v>Oxford City AC</v>
      </c>
      <c r="AU2" s="444" t="str" cm="1">
        <f t="array" ref="AU2">_xlfn.LET(_xlpm.a,_xlfn.VSTACK(_xlfn.ANCHORARRAY(AR2),_xlfn.ANCHORARRAY(AR10),_xlfn.CHOOSECOLS(AQ18:AT49,1,3,4), _xlfn.CHOOSECOLS(AQ50:AT55,1,3,4)),_xlfn._xlws.FILTER(_xlpm.a,_xlfn.CHOOSECOLS(_xlpm.a,2)&lt;&gt;"Not Declared",""))</f>
        <v/>
      </c>
      <c r="AV2" s="422"/>
      <c r="AW2" s="423"/>
      <c r="AX2" s="3" t="s">
        <v>71</v>
      </c>
      <c r="AY2" s="3"/>
      <c r="AZ2" s="432" t="e" cm="1">
        <f t="array" ref="AZ2">_xlfn.LET(_xlpm.eventsort, _xlfn.XLOOKUP(AZ$1,$D$665:$P$665,$D$667:$P$674), _xlpm.eventdata, _xlfn.XLOOKUP(AZ$1,$D$1:$O$1,$D$2:$O$72), _xlpm.agedata, $A$2:$C$72, _xlfn.SORTBY(_xlfn._xlws.FILTER(_xlfn.CHOOSECOLS(_xlfn.HSTACK(_xlpm.agedata,_xlpm.eventdata),2,4,1),(_xlfn.CHOOSECOLS(_xlpm.agedata,3)=AX2),""),_xlpm.eventsort))</f>
        <v>#N/A</v>
      </c>
      <c r="BA2" s="422"/>
      <c r="BB2" s="422"/>
      <c r="BC2" s="444" t="e" cm="1">
        <f t="array" ref="BC2">_xlfn.LET(_xlpm.a,_xlfn.VSTACK(_xlfn.ANCHORARRAY(AZ2),_xlfn.ANCHORARRAY(AZ10),_xlfn.CHOOSECOLS(AY18:BB49,1,3,4), _xlfn.CHOOSECOLS(AY50:BB55,1,3,4)),_xlfn._xlws.FILTER(_xlpm.a,_xlfn.CHOOSECOLS(_xlpm.a,2)&lt;&gt;"Not Declared",""))</f>
        <v>#N/A</v>
      </c>
      <c r="BD2" s="422"/>
      <c r="BE2" s="423"/>
      <c r="BF2" s="3" t="s">
        <v>71</v>
      </c>
      <c r="BG2" s="3"/>
      <c r="BH2" s="432" t="str" cm="1">
        <f t="array" ref="BH2:BJ9">_xlfn.LET(_xlpm.eventsort, _xlfn.XLOOKUP(BH$1,$D$665:$P$665,$D$667:$P$674), _xlpm.eventdata, _xlfn.XLOOKUP(BH$1,$D$1:$O$1,$D$2:$O$72), _xlpm.agedata, $A$2:$C$72, _xlfn.SORTBY(_xlfn._xlws.FILTER(_xlfn.CHOOSECOLS(_xlfn.HSTACK(_xlpm.agedata,_xlpm.eventdata),2,4,1),(_xlfn.CHOOSECOLS(_xlpm.agedata,3)=BF2),""),_xlpm.eventsort))</f>
        <v>R</v>
      </c>
      <c r="BI2" s="422" t="str">
        <v>Not Declared</v>
      </c>
      <c r="BJ2" s="422" t="str">
        <v>Radley AC</v>
      </c>
      <c r="BK2" s="444" t="str" cm="1">
        <f t="array" ref="BK2">_xlfn.LET(_xlpm.a,_xlfn.VSTACK(_xlfn.ANCHORARRAY(BH2),_xlfn.ANCHORARRAY(BH10),_xlfn.CHOOSECOLS(BG18:BJ49,1,3,4), _xlfn.CHOOSECOLS(BG50:BJ55,1,3,4)),_xlfn._xlws.FILTER(_xlpm.a,_xlfn.CHOOSECOLS(_xlpm.a,2)&lt;&gt;"Not Declared",""))</f>
        <v/>
      </c>
      <c r="BL2" s="422"/>
      <c r="BM2" s="423"/>
      <c r="BN2" s="3" t="s">
        <v>71</v>
      </c>
      <c r="BO2" s="3"/>
      <c r="BP2" s="432" t="str" cm="1">
        <f t="array" ref="BP2:BR9">_xlfn.LET(_xlpm.eventsort, _xlfn.XLOOKUP(BP$1,$D$665:$P$665,$D$667:$P$674), _xlpm.eventdata, _xlfn.XLOOKUP(BP$1,$D$1:$O$1,$D$2:$O$72), _xlpm.agedata, $A$2:$C$72, _xlfn.SORTBY(_xlfn._xlws.FILTER(_xlfn.CHOOSECOLS(_xlfn.HSTACK(_xlpm.agedata,_xlpm.eventdata),2,4,1),(_xlfn.CHOOSECOLS(_xlpm.agedata,3)=BN2),""),_xlpm.eventsort))</f>
        <v>B</v>
      </c>
      <c r="BQ2" s="422" t="str">
        <v>Not Declared</v>
      </c>
      <c r="BR2" s="422" t="str">
        <v>Bicester AC</v>
      </c>
      <c r="BS2" s="444" t="str" cm="1">
        <f t="array" ref="BS2">_xlfn.LET(_xlpm.a,_xlfn.VSTACK(_xlfn.ANCHORARRAY(BP2),_xlfn.ANCHORARRAY(BP10),_xlfn.CHOOSECOLS(BO18:BR49,1,3,4), _xlfn.CHOOSECOLS(BO50:BR55,1,3,4)),_xlfn._xlws.FILTER(_xlpm.a,_xlfn.CHOOSECOLS(_xlpm.a,2)&lt;&gt;"Not Declared",""))</f>
        <v/>
      </c>
      <c r="BT2" s="422"/>
      <c r="BU2" s="423"/>
      <c r="BV2" s="3" t="s">
        <v>71</v>
      </c>
      <c r="BW2" s="3"/>
      <c r="BX2" s="432" t="e" cm="1">
        <f t="array" ref="BX2">_xlfn.LET(_xlpm.eventsort, _xlfn.XLOOKUP(BX$1,$D$665:$P$665,$D$667:$P$674), _xlpm.eventdata, _xlfn.XLOOKUP(BX$1,$D$1:$O$1,$D$2:$O$72), _xlpm.agedata, $A$2:$C$72, _xlfn.SORTBY(_xlfn._xlws.FILTER(_xlfn.CHOOSECOLS(_xlfn.HSTACK(_xlpm.agedata,_xlpm.eventdata),2,4,1),(_xlfn.CHOOSECOLS(_xlpm.agedata,3)=BV2),""),_xlpm.eventsort))</f>
        <v>#N/A</v>
      </c>
      <c r="BY2" s="422"/>
      <c r="BZ2" s="423"/>
      <c r="CA2" s="489" t="e" cm="1">
        <f t="array" ref="CA2">_xlfn.LET(_xlpm.b, _xlfn.VSTACK(_xlfn.ANCHORARRAY(BX2),_xlfn.ANCHORARRAY(BX10)), _xlpm.c, _xlfn.VSTACK(_xlfn.CHOOSECOLS(BW18:BZ49,1,3,4), _xlfn.CHOOSECOLS(BW50:BZ55,1,3,4)),_xlpm.d, SUM(BZ57:BZ58),_xlpm.a,_xlfn.IFS(_xlpm.d&lt;15,_xlfn.VSTACK(_xlpm.b,_xlfn.HSTACK(" ","",""),_xlfn.HSTACK(" ","",""),_xlpm.c), _xlpm.d=15,_xlfn.VSTACK(_xlpm.b,_xlfn.HSTACK(" ","",""),_xlpm.c), _xlpm.d&gt;15,_xlfn.VSTACK(_xlpm.b,_xlpm.c)),_xlfn._xlws.FILTER(_xlpm.a,_xlfn.CHOOSECOLS(_xlpm.a,2)&lt;&gt;"Not Declared",""))</f>
        <v>#N/A</v>
      </c>
      <c r="CB2" s="477"/>
      <c r="CC2" s="478"/>
      <c r="CD2" s="3" t="s">
        <v>71</v>
      </c>
      <c r="CE2" s="3"/>
      <c r="CF2" s="432" t="str" cm="1">
        <f t="array" ref="CF2:CH9">_xlfn.LET(_xlpm.eventsort, _xlfn.XLOOKUP(CF$1,$D$665:$P$665,$D$667:$P$674), _xlpm.eventdata, _xlfn.XLOOKUP(CF$1,$D$1:$O$1,$D$2:$O$72), _xlpm.agedata, $A$2:$C$72, _xlfn.SORTBY(_xlfn._xlws.FILTER(_xlfn.CHOOSECOLS(_xlfn.HSTACK(_xlpm.agedata,_xlpm.eventdata),2,4,1),(_xlfn.CHOOSECOLS(_xlpm.agedata,3)=CD2),""),_xlpm.eventsort))</f>
        <v>N</v>
      </c>
      <c r="CG2" s="422" t="str">
        <v>Not Declared</v>
      </c>
      <c r="CH2" s="423" t="str">
        <v>Banbury Harriers AC</v>
      </c>
      <c r="CI2" s="489" t="str" cm="1">
        <f t="array" ref="CI2:CK3">_xlfn.LET(_xlpm.b, _xlfn.VSTACK(_xlfn.ANCHORARRAY(CF2),_xlfn.ANCHORARRAY(CF10)), _xlpm.c, _xlfn.VSTACK(_xlfn.CHOOSECOLS(CE18:CH49,1,3,4), _xlfn.CHOOSECOLS(CE50:CH55,1,3,4)),_xlpm.d, SUM(CH57:CH58),_xlpm.a,_xlfn.IFS(_xlpm.d&lt;15,_xlfn.VSTACK(_xlpm.b,_xlfn.HSTACK(" ","",""),_xlfn.HSTACK(" ","",""),_xlpm.c), _xlpm.d=15,_xlfn.VSTACK(_xlpm.b,_xlfn.HSTACK(" ","",""),_xlpm.c), _xlpm.d&gt;15,_xlfn.VSTACK(_xlpm.b,_xlpm.c)),_xlfn._xlws.FILTER(_xlpm.a,_xlfn.CHOOSECOLS(_xlpm.a,2)&lt;&gt;"Not Declared",""))</f>
        <v xml:space="preserve"> </v>
      </c>
      <c r="CJ2" s="477" t="str">
        <v/>
      </c>
      <c r="CK2" s="478" t="str">
        <v/>
      </c>
      <c r="CL2" s="3" t="s">
        <v>71</v>
      </c>
      <c r="CM2" s="3"/>
      <c r="CN2" s="432" t="str" cm="1">
        <f t="array" ref="CN2:CP9">_xlfn.LET(_xlpm.eventsort, _xlfn.XLOOKUP(CN$1,$D$665:$P$665,$D$667:$P$674), _xlpm.eventdata, _xlfn.XLOOKUP(CN$1,$E$1:$O$1,$E$2:$O$72), _xlpm.agedata, $A$2:$C$72, _xlfn.SORTBY(_xlfn._xlws.FILTER(_xlfn.CHOOSECOLS(_xlfn.HSTACK(_xlpm.agedata,_xlpm.eventdata),2,4,1),(_xlfn.CHOOSECOLS(_xlpm.agedata,3)=CL2),""),_xlpm.eventsort))</f>
        <v>A</v>
      </c>
      <c r="CO2" s="422" t="str">
        <v>Not Declared</v>
      </c>
      <c r="CP2" s="423" t="str">
        <v>Abingdon AC</v>
      </c>
      <c r="CQ2" s="489" t="str" cm="1">
        <f t="array" ref="CQ2:CS3">_xlfn.LET(_xlpm.b, _xlfn.VSTACK(_xlfn.ANCHORARRAY(CN2),_xlfn.ANCHORARRAY(CN10)), _xlpm.c, _xlfn.VSTACK(_xlfn.CHOOSECOLS(CM18:CP49,1,3,4), _xlfn.CHOOSECOLS(CM50:CP55,1,3,4)),_xlpm.d, SUM(CP57:CP58),_xlpm.a,_xlfn.IFS(_xlpm.d&lt;15,_xlfn.VSTACK(_xlpm.b,_xlfn.HSTACK(" ","",""),_xlfn.HSTACK(" ","",""),_xlpm.c), _xlpm.d=15,_xlfn.VSTACK(_xlpm.b,_xlfn.HSTACK(" ","",""),_xlpm.c), _xlpm.d&gt;15,_xlfn.VSTACK(_xlpm.b,_xlpm.c)),_xlfn._xlws.FILTER(_xlpm.a,_xlfn.CHOOSECOLS(_xlpm.a,2)&lt;&gt;"Not Declared",""))</f>
        <v xml:space="preserve"> </v>
      </c>
      <c r="CR2" s="477" t="str">
        <v/>
      </c>
      <c r="CS2" s="478" t="str">
        <v/>
      </c>
      <c r="CT2" s="3" t="s">
        <v>71</v>
      </c>
      <c r="CU2" s="3"/>
      <c r="CV2" s="432" t="str" cm="1">
        <f t="array" ref="CV2:CX9">_xlfn.LET(_xlpm.eventsort, _xlfn.XLOOKUP(CV$1,$D$665:$P$665,$D$667:$P$674), _xlpm.eventdata, _xlfn.XLOOKUP(CV$1,$D$1:$O$1,$D$2:$O$72), _xlpm.agedata, $A$2:$C$72, _xlfn.SORTBY(_xlfn._xlws.FILTER(_xlfn.CHOOSECOLS(_xlfn.HSTACK(_xlpm.agedata,_xlpm.eventdata),2,4,1),(_xlfn.CHOOSECOLS(_xlpm.agedata,3)=CT2),""),_xlpm.eventsort))</f>
        <v>O</v>
      </c>
      <c r="CW2" s="422" t="str">
        <v>Not Declared</v>
      </c>
      <c r="CX2" s="423" t="str">
        <v>Oxford City AC</v>
      </c>
      <c r="CY2" s="489" t="str" cm="1">
        <f t="array" ref="CY2:DA3">_xlfn.LET(_xlpm.b, _xlfn.VSTACK(_xlfn.ANCHORARRAY(CV2),_xlfn.ANCHORARRAY(CV10)), _xlpm.c, _xlfn.VSTACK(_xlfn.CHOOSECOLS(CU18:CX49,1,3,4), _xlfn.CHOOSECOLS(CU50:CX55,1,3,4)),_xlpm.d, SUM(CX57:CX58),_xlpm.a,_xlfn.IFS(_xlpm.d&lt;15,_xlfn.VSTACK(_xlpm.b,_xlfn.HSTACK(" ","",""),_xlfn.HSTACK(" ","",""),_xlpm.c), _xlpm.d=15,_xlfn.VSTACK(_xlpm.b,_xlfn.HSTACK(" ","",""),_xlpm.c), _xlpm.d&gt;15,_xlfn.VSTACK(_xlpm.b,_xlpm.c)),_xlfn._xlws.FILTER(_xlpm.a,_xlfn.CHOOSECOLS(_xlpm.a,2)&lt;&gt;"Not Declared",""))</f>
        <v xml:space="preserve"> </v>
      </c>
      <c r="CZ2" s="477" t="str">
        <v/>
      </c>
      <c r="DA2" s="478" t="str">
        <v/>
      </c>
      <c r="DB2" s="3" t="s">
        <v>71</v>
      </c>
      <c r="DC2" s="3"/>
      <c r="DD2" s="432" t="str" cm="1">
        <f t="array" ref="DD2:DF9">_xlfn.LET(_xlpm.eventsort, _xlfn.XLOOKUP(DD$1,$D$665:$P$665,$D$667:$P$674), _xlpm.eventdata, _xlfn.XLOOKUP(DD$1,$D$1:$O$1,$D$2:$O$72), _xlpm.agedata, $A$2:$C$72, _xlfn.SORTBY(_xlfn._xlws.FILTER(_xlfn.CHOOSECOLS(_xlfn.HSTACK(_xlpm.agedata,_xlpm.eventdata),2,4,1),(_xlfn.CHOOSECOLS(_xlpm.agedata,3)=DB2),""),_xlpm.eventsort))</f>
        <v>B</v>
      </c>
      <c r="DE2" s="422" t="str">
        <v>Not Declared</v>
      </c>
      <c r="DF2" s="423" t="str">
        <v>Bicester AC</v>
      </c>
      <c r="DG2" s="489" t="str" cm="1">
        <f t="array" ref="DG2:DI3">_xlfn.LET(_xlpm.b, _xlfn.VSTACK(_xlfn.ANCHORARRAY(DD2),_xlfn.ANCHORARRAY(DD10)), _xlpm.c, _xlfn.VSTACK(_xlfn.CHOOSECOLS(DC18:DF49,1,3,4), _xlfn.CHOOSECOLS(DC50:DF55,1,3,4)),_xlpm.d, SUM(DF57:DF58),_xlpm.a,_xlfn.IFS(_xlpm.d&lt;15,_xlfn.VSTACK(_xlpm.b,_xlfn.HSTACK(" ","",""),_xlfn.HSTACK(" ","",""),_xlpm.c), _xlpm.d=15,_xlfn.VSTACK(_xlpm.b,_xlfn.HSTACK(" ","",""),_xlpm.c), _xlpm.d&gt;15,_xlfn.VSTACK(_xlpm.b,_xlpm.c)),_xlfn._xlws.FILTER(_xlpm.a,_xlfn.CHOOSECOLS(_xlpm.a,2)&lt;&gt;"Not Declared",""))</f>
        <v xml:space="preserve"> </v>
      </c>
      <c r="DH2" s="477" t="str">
        <v/>
      </c>
      <c r="DI2" s="478" t="str">
        <v/>
      </c>
      <c r="DJ2" s="3" t="s">
        <v>71</v>
      </c>
      <c r="DK2" s="3"/>
      <c r="DL2" s="432" t="str" cm="1">
        <f t="array" ref="DL2:DN9">_xlfn.LET(_xlpm.eventsort, _xlfn.XLOOKUP(DL$1,$D$665:$P$665,$D$667:$P$674), _xlpm.eventdata, _xlfn.XLOOKUP(DL$1,$D$1:$O$1,$D$2:$O$72), _xlpm.agedata, $A$2:$C$72, _xlfn.SORTBY(_xlfn._xlws.FILTER(_xlfn.CHOOSECOLS(_xlfn.HSTACK(_xlpm.agedata,_xlpm.eventdata),2,4,1),(_xlfn.CHOOSECOLS(_xlpm.agedata,3)=DJ2),""),_xlpm.eventsort))</f>
        <v>X</v>
      </c>
      <c r="DM2" s="422" t="str">
        <v>Not Declared</v>
      </c>
      <c r="DN2" s="423" t="str">
        <v>Team Kennet</v>
      </c>
      <c r="DO2" s="489" t="str" cm="1">
        <f t="array" ref="DO2:DQ3">_xlfn.LET(_xlpm.b, _xlfn.VSTACK(_xlfn.ANCHORARRAY(DL2),_xlfn.ANCHORARRAY(DL10)), _xlpm.c, _xlfn.VSTACK(_xlfn.CHOOSECOLS(DK18:DN49,1,3,4), _xlfn.CHOOSECOLS(DK50:DN55,1,3,4)),_xlpm.d, SUM(DN57:DN58),_xlpm.a,_xlfn.IFS(_xlpm.d&lt;15,_xlfn.VSTACK(_xlpm.b,_xlfn.HSTACK(" ","",""),_xlfn.HSTACK(" ","",""),_xlpm.c), _xlpm.d=15,_xlfn.VSTACK(_xlpm.b,_xlfn.HSTACK(" ","",""),_xlpm.c), _xlpm.d&gt;15,_xlfn.VSTACK(_xlpm.b,_xlpm.c)),_xlfn._xlws.FILTER(_xlpm.a,_xlfn.CHOOSECOLS(_xlpm.a,2)&lt;&gt;"Not Declared",""))</f>
        <v xml:space="preserve"> </v>
      </c>
      <c r="DP2" s="477" t="str">
        <v/>
      </c>
      <c r="DQ2" s="478" t="str">
        <v/>
      </c>
      <c r="DR2" s="3" t="s">
        <v>71</v>
      </c>
      <c r="DS2" s="3"/>
      <c r="DT2" s="441" t="str" cm="1">
        <f t="array" ref="DT2:DV9">_xlfn.LET(_xlpm.eventsort, _xlfn.XLOOKUP(DT$1,$D$665:$P$665,$D$667:$P$674), _xlpm.eventdata, $X$2:$X$73,  _xlpm.agedata, $A$2:$C$73, _xlfn.SORTBY(_xlfn._xlws.FILTER(_xlfn.CHOOSECOLS(_xlfn.HSTACK(_xlpm.agedata,_xlpm.eventdata),2,4,1),(_xlfn.CHOOSECOLS(_xlpm.agedata,3)=DR2),""),_xlpm.eventsort))</f>
        <v>N</v>
      </c>
      <c r="DU2" s="422" t="str">
        <v>Not Declared, Not Declared, Not Declared, Not Declared</v>
      </c>
      <c r="DV2" s="422" t="str">
        <v>Banbury Harriers AC</v>
      </c>
      <c r="DW2" s="444" t="str" cm="1">
        <f t="array" ref="DW2:DY3">_xlfn.LET(_xlpm.a,_xlfn.VSTACK(_xlfn.ANCHORARRAY(DT2),_xlfn.HSTACK("","",""),_xlfn.HSTACK("","",""),_xlfn.CHOOSECOLS(DS10:DV17,1,3,4), _xlfn.CHOOSECOLS(DS50:DV50,1,3,4)),_xlfn._xlws.FILTER(_xlpm.a,_xlfn.CHOOSECOLS(_xlpm.a,2)&lt;&gt;"Not Declared, Not Declared, Not Declared, Not Declared",""))</f>
        <v/>
      </c>
      <c r="DX2" s="422" t="str">
        <v/>
      </c>
      <c r="DY2" s="423" t="str">
        <v/>
      </c>
    </row>
    <row r="3" spans="1:129" ht="21" customHeight="1">
      <c r="A3" s="358" t="str">
        <f>A2</f>
        <v>Abingdon AC</v>
      </c>
      <c r="B3" s="729" t="str">
        <f>Abingdon!AV$2</f>
        <v>AA</v>
      </c>
      <c r="C3" s="729" t="s">
        <v>65</v>
      </c>
      <c r="D3" s="616" t="str" cm="1">
        <f t="array" ref="D3">_xlfn.LET(_xlpm.x, Abingdon!$C$3:$N$3, _xlpm.y, Abingdon!$C$5:$N$30, _xlpm.z, Abingdon!$A$5:$A$30, IF(_xlfn.XLOOKUP($C3,_xlfn.XLOOKUP(D$1,_xlpm.x,_xlpm.y,""),_xlpm.z,"Not Declared")="", "Name not recorded",  _xlfn.XLOOKUP($C3,_xlfn.XLOOKUP(D$1,_xlpm.x,_xlpm.y,""),_xlpm.z,"Not Declared")))</f>
        <v>Not Declared</v>
      </c>
      <c r="E3" s="729" t="str" cm="1">
        <f t="array" ref="E3">_xlfn.LET(_xlpm.x, Abingdon!$D$3:$N$3, _xlpm.y, Abingdon!$D$5:$N$30, _xlpm.z, Abingdon!$A$5:$A$30, IF(_xlfn.XLOOKUP($C3,_xlfn.XLOOKUP(E$1,_xlpm.x,_xlpm.y,""),_xlpm.z,"Not Declared")="", "Name not recorded",  _xlfn.XLOOKUP($C3,_xlfn.XLOOKUP(E$1,_xlpm.x,_xlpm.y,""),_xlpm.z,"Not Declared")))</f>
        <v>Not Declared</v>
      </c>
      <c r="F3" s="729" t="str" cm="1">
        <f t="array" ref="F3">_xlfn.LET(_xlpm.x, Abingdon!$D$3:$N$3, _xlpm.y, Abingdon!$D$5:$N$30, _xlpm.z, Abingdon!$A$5:$A$30, IF(_xlfn.XLOOKUP($C3,_xlfn.XLOOKUP(F$1,_xlpm.x,_xlpm.y,""),_xlpm.z,"Not Declared")="", "Name not recorded",  _xlfn.XLOOKUP($C3,_xlfn.XLOOKUP(F$1,_xlpm.x,_xlpm.y,""),_xlpm.z,"Not Declared")))</f>
        <v>Not Declared</v>
      </c>
      <c r="G3" s="729" t="str" cm="1">
        <f t="array" ref="G3">_xlfn.LET(_xlpm.x, Abingdon!$D$3:$N$3, _xlpm.y, Abingdon!$D$5:$N$30, _xlpm.z, Abingdon!$A$5:$A$30, IF(_xlfn.XLOOKUP($C3,_xlfn.XLOOKUP(G$1,_xlpm.x,_xlpm.y,""),_xlpm.z,"Not Declared")="", "Name not recorded",  _xlfn.XLOOKUP($C3,_xlfn.XLOOKUP(G$1,_xlpm.x,_xlpm.y,""),_xlpm.z,"Not Declared")))</f>
        <v>Not Declared</v>
      </c>
      <c r="H3" s="729" t="str" cm="1">
        <f t="array" ref="H3">_xlfn.LET(_xlpm.x, Abingdon!$D$3:$N$3, _xlpm.y, Abingdon!$D$5:$N$30, _xlpm.z, Abingdon!$A$5:$A$30, IF(_xlfn.XLOOKUP($C3,_xlfn.XLOOKUP(H$1,_xlpm.x,_xlpm.y,""),_xlpm.z,"Not Declared")="", "Name not recorded",  _xlfn.XLOOKUP($C3,_xlfn.XLOOKUP(H$1,_xlpm.x,_xlpm.y,""),_xlpm.z,"Not Declared")))</f>
        <v>Not Declared</v>
      </c>
      <c r="I3" s="729" t="str" cm="1">
        <f t="array" ref="I3">_xlfn.LET(_xlpm.x, Abingdon!$D$3:$N$3, _xlpm.y, Abingdon!$D$5:$N$30, _xlpm.z, Abingdon!$A$5:$A$30, IF(_xlfn.XLOOKUP($C3,_xlfn.XLOOKUP(I$1,_xlpm.x,_xlpm.y,""),_xlpm.z,"Not Declared")="", "Name not recorded",  _xlfn.XLOOKUP($C3,_xlfn.XLOOKUP(I$1,_xlpm.x,_xlpm.y,""),_xlpm.z,"Not Declared")))</f>
        <v>Not Declared</v>
      </c>
      <c r="J3" s="729" t="str" cm="1">
        <f t="array" ref="J3">_xlfn.LET(_xlpm.x, Abingdon!$D$3:$N$3, _xlpm.y, Abingdon!$D$5:$N$30, _xlpm.z, Abingdon!$A$5:$A$30, IF(_xlfn.XLOOKUP($C3,_xlfn.XLOOKUP(J$1,_xlpm.x,_xlpm.y,""),_xlpm.z,"Not Declared")="", "Name not recorded",  _xlfn.XLOOKUP($C3,_xlfn.XLOOKUP(J$1,_xlpm.x,_xlpm.y,""),_xlpm.z,"Not Declared")))</f>
        <v>Not Declared</v>
      </c>
      <c r="K3" s="729" t="str" cm="1">
        <f t="array" ref="K3">_xlfn.LET(_xlpm.x, Abingdon!$D$3:$N$3, _xlpm.y, Abingdon!$D$5:$N$30, _xlpm.z, Abingdon!$A$5:$A$30, IF(_xlfn.XLOOKUP($C3,_xlfn.XLOOKUP(K$1,_xlpm.x,_xlpm.y,""),_xlpm.z,"Not Declared")="", "Name not recorded",  _xlfn.XLOOKUP($C3,_xlfn.XLOOKUP(K$1,_xlpm.x,_xlpm.y,""),_xlpm.z,"Not Declared")))</f>
        <v>Not Declared</v>
      </c>
      <c r="L3" s="729" t="str" cm="1">
        <f t="array" ref="L3">_xlfn.LET(_xlpm.x, Abingdon!$D$3:$N$3, _xlpm.y, Abingdon!$D$5:$N$30, _xlpm.z, Abingdon!$A$5:$A$30, IF(_xlfn.XLOOKUP($C3,_xlfn.XLOOKUP(L$1,_xlpm.x,_xlpm.y,""),_xlpm.z,"Not Declared")="", "Name not recorded",  _xlfn.XLOOKUP($C3,_xlfn.XLOOKUP(L$1,_xlpm.x,_xlpm.y,""),_xlpm.z,"Not Declared")))</f>
        <v>Not Declared</v>
      </c>
      <c r="M3" s="729" t="str" cm="1">
        <f t="array" ref="M3">_xlfn.LET(_xlpm.x, Abingdon!$D$3:$N$3, _xlpm.y, Abingdon!$D$5:$N$30, _xlpm.z, Abingdon!$A$5:$A$30, IF(_xlfn.XLOOKUP($C3,_xlfn.XLOOKUP(M$1,_xlpm.x,_xlpm.y,""),_xlpm.z,"Not Declared")="", "Name not recorded",  _xlfn.XLOOKUP($C3,_xlfn.XLOOKUP(M$1,_xlpm.x,_xlpm.y,""),_xlpm.z,"Not Declared")))</f>
        <v>Not Declared</v>
      </c>
      <c r="N3" s="729" t="str" cm="1">
        <f t="array" ref="N3">_xlfn.LET(_xlpm.x, Abingdon!$D$3:$N$3, _xlpm.y, Abingdon!$D$5:$N$30, _xlpm.z, Abingdon!$A$5:$A$30, IF(_xlfn.XLOOKUP($C3,_xlfn.XLOOKUP(N$1,_xlpm.x,_xlpm.y,""),_xlpm.z,"Not Declared")="", "Name not recorded",  _xlfn.XLOOKUP($C3,_xlfn.XLOOKUP(N$1,_xlpm.x,_xlpm.y,""),_xlpm.z,"Not Declared")))</f>
        <v>Not Declared</v>
      </c>
      <c r="O3" s="732"/>
      <c r="P3" s="220"/>
      <c r="Q3" s="732"/>
      <c r="R3" s="732"/>
      <c r="S3" s="732"/>
      <c r="T3" s="732"/>
      <c r="U3" s="732"/>
      <c r="V3" s="732"/>
      <c r="W3" s="732"/>
      <c r="X3" s="732"/>
      <c r="Z3" s="3"/>
      <c r="AA3" s="3"/>
      <c r="AB3" s="747" t="str">
        <v>O</v>
      </c>
      <c r="AC3" s="12" t="str">
        <v>Not Declared</v>
      </c>
      <c r="AD3" s="12" t="str">
        <v>Oxford City AC</v>
      </c>
      <c r="AE3" s="747"/>
      <c r="AF3" s="12"/>
      <c r="AG3" s="425"/>
      <c r="AH3" s="3"/>
      <c r="AI3" s="3"/>
      <c r="AJ3" s="747" t="str">
        <v>O</v>
      </c>
      <c r="AK3" s="12" t="str">
        <v>Not Declared</v>
      </c>
      <c r="AL3" s="12" t="str">
        <v>Oxford City AC</v>
      </c>
      <c r="AM3" s="747"/>
      <c r="AN3" s="12"/>
      <c r="AO3" s="425"/>
      <c r="AP3" s="3"/>
      <c r="AQ3" s="3"/>
      <c r="AR3" s="747" t="str">
        <v>X</v>
      </c>
      <c r="AS3" s="12" t="str">
        <v>Not Declared</v>
      </c>
      <c r="AT3" s="12" t="str">
        <v>Team Kennet</v>
      </c>
      <c r="AU3" s="747"/>
      <c r="AV3" s="12"/>
      <c r="AW3" s="425"/>
      <c r="AX3" s="3"/>
      <c r="AY3" s="3"/>
      <c r="AZ3" s="747"/>
      <c r="BA3" s="12"/>
      <c r="BB3" s="12"/>
      <c r="BC3" s="747"/>
      <c r="BD3" s="12"/>
      <c r="BE3" s="425"/>
      <c r="BF3" s="3"/>
      <c r="BG3" s="3"/>
      <c r="BH3" s="747" t="str">
        <v>W</v>
      </c>
      <c r="BI3" s="12" t="str">
        <v>Not Declared</v>
      </c>
      <c r="BJ3" s="12" t="str">
        <v>Witney Road Runners</v>
      </c>
      <c r="BK3" s="747"/>
      <c r="BL3" s="12"/>
      <c r="BM3" s="425"/>
      <c r="BN3" s="3"/>
      <c r="BO3" s="3"/>
      <c r="BP3" s="747" t="str">
        <v>H</v>
      </c>
      <c r="BQ3" s="12" t="str">
        <v>Not Declared</v>
      </c>
      <c r="BR3" s="12" t="str">
        <v>White Horse Harriers</v>
      </c>
      <c r="BS3" s="747"/>
      <c r="BT3" s="12"/>
      <c r="BU3" s="425"/>
      <c r="BV3" s="3"/>
      <c r="BW3" s="3"/>
      <c r="BX3" s="747"/>
      <c r="BY3" s="12"/>
      <c r="BZ3" s="425"/>
      <c r="CA3" s="490"/>
      <c r="CB3" s="480"/>
      <c r="CC3" s="481"/>
      <c r="CD3" s="3"/>
      <c r="CE3" s="3"/>
      <c r="CF3" s="747" t="str">
        <v>W</v>
      </c>
      <c r="CG3" s="12" t="str">
        <v>Not Declared</v>
      </c>
      <c r="CH3" s="425" t="str">
        <v>Witney Road Runners</v>
      </c>
      <c r="CI3" s="490" t="str">
        <v xml:space="preserve"> </v>
      </c>
      <c r="CJ3" s="480" t="str">
        <v/>
      </c>
      <c r="CK3" s="481" t="str">
        <v/>
      </c>
      <c r="CL3" s="3"/>
      <c r="CM3" s="3"/>
      <c r="CN3" s="747" t="str">
        <v>H</v>
      </c>
      <c r="CO3" s="12" t="str">
        <v>Not Declared</v>
      </c>
      <c r="CP3" s="425" t="str">
        <v>White Horse Harriers</v>
      </c>
      <c r="CQ3" s="490" t="str">
        <v xml:space="preserve"> </v>
      </c>
      <c r="CR3" s="480" t="str">
        <v/>
      </c>
      <c r="CS3" s="481" t="str">
        <v/>
      </c>
      <c r="CT3" s="3"/>
      <c r="CU3" s="3"/>
      <c r="CV3" s="747" t="str">
        <v>X</v>
      </c>
      <c r="CW3" s="12" t="str">
        <v>Not Declared</v>
      </c>
      <c r="CX3" s="425" t="str">
        <v>Team Kennet</v>
      </c>
      <c r="CY3" s="490" t="str">
        <v xml:space="preserve"> </v>
      </c>
      <c r="CZ3" s="480" t="str">
        <v/>
      </c>
      <c r="DA3" s="481" t="str">
        <v/>
      </c>
      <c r="DB3" s="3"/>
      <c r="DC3" s="3"/>
      <c r="DD3" s="747" t="str">
        <v>W</v>
      </c>
      <c r="DE3" s="12" t="str">
        <v>Not Declared</v>
      </c>
      <c r="DF3" s="425" t="str">
        <v>Witney Road Runners</v>
      </c>
      <c r="DG3" s="490" t="str">
        <v xml:space="preserve"> </v>
      </c>
      <c r="DH3" s="480" t="str">
        <v/>
      </c>
      <c r="DI3" s="481" t="str">
        <v/>
      </c>
      <c r="DJ3" s="3"/>
      <c r="DK3" s="3"/>
      <c r="DL3" s="747" t="str">
        <v>N</v>
      </c>
      <c r="DM3" s="12" t="str">
        <v>Not Declared</v>
      </c>
      <c r="DN3" s="425" t="str">
        <v>Banbury Harriers AC</v>
      </c>
      <c r="DO3" s="490" t="str">
        <v xml:space="preserve"> </v>
      </c>
      <c r="DP3" s="480" t="str">
        <v/>
      </c>
      <c r="DQ3" s="481" t="str">
        <v/>
      </c>
      <c r="DR3" s="3"/>
      <c r="DS3" s="3"/>
      <c r="DT3" s="747" t="str">
        <v>B</v>
      </c>
      <c r="DU3" s="12" t="str">
        <v>Not Declared, Not Declared, Not Declared, Not Declared</v>
      </c>
      <c r="DV3" s="12" t="str">
        <v>Bicester AC</v>
      </c>
      <c r="DW3" s="747" t="str">
        <v/>
      </c>
      <c r="DX3" s="12" t="str">
        <v/>
      </c>
      <c r="DY3" s="425" t="str">
        <v/>
      </c>
    </row>
    <row r="4" spans="1:129" ht="21" customHeight="1">
      <c r="A4" s="358" t="str">
        <f>A2</f>
        <v>Abingdon AC</v>
      </c>
      <c r="B4" s="729"/>
      <c r="C4" s="729" t="s">
        <v>517</v>
      </c>
      <c r="D4" s="616" t="str" cm="1">
        <f t="array" ref="D4">_xlfn.LET(_xlpm.x, Abingdon!$C$3:$N$3, _xlpm.y, Abingdon!$C$5:$N$30, _xlpm.z, Abingdon!$A$5:$A$30, IF(_xlfn.XLOOKUP($C4,_xlfn.XLOOKUP(D$1,_xlpm.x,_xlpm.y,""),_xlpm.z,"Not Declared")="", "Name not recorded",  _xlfn.XLOOKUP($C4,_xlfn.XLOOKUP(D$1,_xlpm.x,_xlpm.y,""),_xlpm.z,"Not Declared")))</f>
        <v>Not Declared</v>
      </c>
      <c r="E4" s="729" t="str" cm="1">
        <f t="array" ref="E4">_xlfn.LET(_xlpm.x, Abingdon!$D$3:$N$3, _xlpm.y, Abingdon!$D$5:$N$30, _xlpm.z, Abingdon!$A$5:$A$30, IF(_xlfn.XLOOKUP($C4,_xlfn.XLOOKUP(E$1,_xlpm.x,_xlpm.y,""),_xlpm.z,"Not Declared")="", "Name not recorded",  _xlfn.XLOOKUP($C4,_xlfn.XLOOKUP(E$1,_xlpm.x,_xlpm.y,""),_xlpm.z,"Not Declared")))</f>
        <v>Not Declared</v>
      </c>
      <c r="F4" s="729" t="str" cm="1">
        <f t="array" ref="F4">_xlfn.LET(_xlpm.x, Abingdon!$D$3:$N$3, _xlpm.y, Abingdon!$D$5:$N$30, _xlpm.z, Abingdon!$A$5:$A$30, IF(_xlfn.XLOOKUP($C4,_xlfn.XLOOKUP(F$1,_xlpm.x,_xlpm.y,""),_xlpm.z,"Not Declared")="", "Name not recorded",  _xlfn.XLOOKUP($C4,_xlfn.XLOOKUP(F$1,_xlpm.x,_xlpm.y,""),_xlpm.z,"Not Declared")))</f>
        <v>Not Declared</v>
      </c>
      <c r="G4" s="729" t="str" cm="1">
        <f t="array" ref="G4">_xlfn.LET(_xlpm.x, Abingdon!$D$3:$N$3, _xlpm.y, Abingdon!$D$5:$N$30, _xlpm.z, Abingdon!$A$5:$A$30, IF(_xlfn.XLOOKUP($C4,_xlfn.XLOOKUP(G$1,_xlpm.x,_xlpm.y,""),_xlpm.z,"Not Declared")="", "Name not recorded",  _xlfn.XLOOKUP($C4,_xlfn.XLOOKUP(G$1,_xlpm.x,_xlpm.y,""),_xlpm.z,"Not Declared")))</f>
        <v>Not Declared</v>
      </c>
      <c r="H4" s="729" t="str" cm="1">
        <f t="array" ref="H4">_xlfn.LET(_xlpm.x, Abingdon!$D$3:$N$3, _xlpm.y, Abingdon!$D$5:$N$30, _xlpm.z, Abingdon!$A$5:$A$30, IF(_xlfn.XLOOKUP($C4,_xlfn.XLOOKUP(H$1,_xlpm.x,_xlpm.y,""),_xlpm.z,"Not Declared")="", "Name not recorded",  _xlfn.XLOOKUP($C4,_xlfn.XLOOKUP(H$1,_xlpm.x,_xlpm.y,""),_xlpm.z,"Not Declared")))</f>
        <v>Not Declared</v>
      </c>
      <c r="I4" s="729" t="str" cm="1">
        <f t="array" ref="I4">_xlfn.LET(_xlpm.x, Abingdon!$D$3:$N$3, _xlpm.y, Abingdon!$D$5:$N$30, _xlpm.z, Abingdon!$A$5:$A$30, IF(_xlfn.XLOOKUP($C4,_xlfn.XLOOKUP(I$1,_xlpm.x,_xlpm.y,""),_xlpm.z,"Not Declared")="", "Name not recorded",  _xlfn.XLOOKUP($C4,_xlfn.XLOOKUP(I$1,_xlpm.x,_xlpm.y,""),_xlpm.z,"Not Declared")))</f>
        <v>Not Declared</v>
      </c>
      <c r="J4" s="729" t="str" cm="1">
        <f t="array" ref="J4">_xlfn.LET(_xlpm.x, Abingdon!$D$3:$N$3, _xlpm.y, Abingdon!$D$5:$N$30, _xlpm.z, Abingdon!$A$5:$A$30, IF(_xlfn.XLOOKUP($C4,_xlfn.XLOOKUP(J$1,_xlpm.x,_xlpm.y,""),_xlpm.z,"Not Declared")="", "Name not recorded",  _xlfn.XLOOKUP($C4,_xlfn.XLOOKUP(J$1,_xlpm.x,_xlpm.y,""),_xlpm.z,"Not Declared")))</f>
        <v>Not Declared</v>
      </c>
      <c r="K4" s="729" t="str" cm="1">
        <f t="array" ref="K4">_xlfn.LET(_xlpm.x, Abingdon!$D$3:$N$3, _xlpm.y, Abingdon!$D$5:$N$30, _xlpm.z, Abingdon!$A$5:$A$30, IF(_xlfn.XLOOKUP($C4,_xlfn.XLOOKUP(K$1,_xlpm.x,_xlpm.y,""),_xlpm.z,"Not Declared")="", "Name not recorded",  _xlfn.XLOOKUP($C4,_xlfn.XLOOKUP(K$1,_xlpm.x,_xlpm.y,""),_xlpm.z,"Not Declared")))</f>
        <v>Not Declared</v>
      </c>
      <c r="L4" s="729" t="str" cm="1">
        <f t="array" ref="L4">_xlfn.LET(_xlpm.x, Abingdon!$D$3:$N$3, _xlpm.y, Abingdon!$D$5:$N$30, _xlpm.z, Abingdon!$A$5:$A$30, IF(_xlfn.XLOOKUP($C4,_xlfn.XLOOKUP(L$1,_xlpm.x,_xlpm.y,""),_xlpm.z,"Not Declared")="", "Name not recorded",  _xlfn.XLOOKUP($C4,_xlfn.XLOOKUP(L$1,_xlpm.x,_xlpm.y,""),_xlpm.z,"Not Declared")))</f>
        <v>Not Declared</v>
      </c>
      <c r="M4" s="729" t="str" cm="1">
        <f t="array" ref="M4">_xlfn.LET(_xlpm.x, Abingdon!$D$3:$N$3, _xlpm.y, Abingdon!$D$5:$N$30, _xlpm.z, Abingdon!$A$5:$A$30, IF(_xlfn.XLOOKUP($C4,_xlfn.XLOOKUP(M$1,_xlpm.x,_xlpm.y,""),_xlpm.z,"Not Declared")="", "Name not recorded",  _xlfn.XLOOKUP($C4,_xlfn.XLOOKUP(M$1,_xlpm.x,_xlpm.y,""),_xlpm.z,"Not Declared")))</f>
        <v>Not Declared</v>
      </c>
      <c r="N4" s="729" t="str" cm="1">
        <f t="array" ref="N4">_xlfn.LET(_xlpm.x, Abingdon!$D$3:$N$3, _xlpm.y, Abingdon!$D$5:$N$30, _xlpm.z, Abingdon!$A$5:$A$30, IF(_xlfn.XLOOKUP($C4,_xlfn.XLOOKUP(N$1,_xlpm.x,_xlpm.y,""),_xlpm.z,"Not Declared")="", "Name not recorded",  _xlfn.XLOOKUP($C4,_xlfn.XLOOKUP(N$1,_xlpm.x,_xlpm.y,""),_xlpm.z,"Not Declared")))</f>
        <v>Not Declared</v>
      </c>
      <c r="O4" s="732"/>
      <c r="P4" s="79" t="s">
        <v>517</v>
      </c>
      <c r="Q4" s="729" t="s">
        <v>319</v>
      </c>
      <c r="R4" s="729" t="s">
        <v>320</v>
      </c>
      <c r="S4" s="729" t="s">
        <v>321</v>
      </c>
      <c r="T4" s="729" t="str" cm="1">
        <f t="array" ref="T4">_xlfn.LET(_xlpm.x, Abingdon!$C$3:$N$3, _xlpm.y, Abingdon!$C$5:$N$30, _xlpm.z, Abingdon!$A$5:$A$30, IF(_xlfn.XLOOKUP(P4,_xlfn.XLOOKUP(T$1,_xlpm.x,_xlpm.y,""),_xlpm.z,"Not Declared")="", "Name not recorded",  _xlfn.XLOOKUP(P4,_xlfn.XLOOKUP(T$1,_xlpm.x,_xlpm.y,""),_xlpm.z,"Not Declared")))</f>
        <v>Not Declared</v>
      </c>
      <c r="U4" s="729" t="str" cm="1">
        <f t="array" ref="U4">_xlfn.LET(_xlpm.x, Abingdon!$C$3:$N$3, _xlpm.y, Abingdon!$C$5:$N$30, _xlpm.z, Abingdon!$A$5:$A$30, IF(_xlfn.XLOOKUP(Q4,_xlfn.XLOOKUP(U$1,_xlpm.x,_xlpm.y,""),_xlpm.z,"Not Declared")="", "Name not recorded",  _xlfn.XLOOKUP(Q4,_xlfn.XLOOKUP(U$1,_xlpm.x,_xlpm.y,""),_xlpm.z,"Not Declared")))</f>
        <v>Not Declared</v>
      </c>
      <c r="V4" s="729" t="str" cm="1">
        <f t="array" ref="V4">_xlfn.LET(_xlpm.x, Abingdon!$C$3:$N$3, _xlpm.y, Abingdon!$C$5:$N$30, _xlpm.z, Abingdon!$A$5:$A$30, IF(_xlfn.XLOOKUP(R4,_xlfn.XLOOKUP(V$1,_xlpm.x,_xlpm.y,""),_xlpm.z,"Not Declared")="", "Name not recorded",  _xlfn.XLOOKUP(R4,_xlfn.XLOOKUP(V$1,_xlpm.x,_xlpm.y,""),_xlpm.z,"Not Declared")))</f>
        <v>Not Declared</v>
      </c>
      <c r="W4" s="729" t="str" cm="1">
        <f t="array" ref="W4">_xlfn.LET(_xlpm.x, Abingdon!$C$3:$N$3, _xlpm.y, Abingdon!$C$5:$N$30, _xlpm.z, Abingdon!$A$5:$A$30, IF(_xlfn.XLOOKUP(S4,_xlfn.XLOOKUP(W$1,_xlpm.x,_xlpm.y,""),_xlpm.z,"Not Declared")="", "Name not recorded",  _xlfn.XLOOKUP(S4,_xlfn.XLOOKUP(W$1,_xlpm.x,_xlpm.y,""),_xlpm.z,"Not Declared")))</f>
        <v>Not Declared</v>
      </c>
      <c r="X4" s="358" t="str">
        <f>_xlfn.TEXTJOIN(", ",,T4:W4)</f>
        <v>Not Declared, Not Declared, Not Declared, Not Declared</v>
      </c>
      <c r="Z4" s="3"/>
      <c r="AA4" s="3"/>
      <c r="AB4" s="747" t="str">
        <v>A</v>
      </c>
      <c r="AC4" s="12" t="str">
        <v>Not Declared</v>
      </c>
      <c r="AD4" s="12" t="str">
        <v>Abingdon AC</v>
      </c>
      <c r="AE4" s="747"/>
      <c r="AF4" s="12"/>
      <c r="AG4" s="425"/>
      <c r="AH4" s="3"/>
      <c r="AI4" s="3"/>
      <c r="AJ4" s="747" t="str">
        <v>B</v>
      </c>
      <c r="AK4" s="12" t="str">
        <v>Not Declared</v>
      </c>
      <c r="AL4" s="12" t="str">
        <v>Bicester AC</v>
      </c>
      <c r="AM4" s="747"/>
      <c r="AN4" s="12"/>
      <c r="AO4" s="425"/>
      <c r="AP4" s="3"/>
      <c r="AQ4" s="3"/>
      <c r="AR4" s="747" t="str">
        <v>B</v>
      </c>
      <c r="AS4" s="12" t="str">
        <v>Not Declared</v>
      </c>
      <c r="AT4" s="12" t="str">
        <v>Bicester AC</v>
      </c>
      <c r="AU4" s="747"/>
      <c r="AV4" s="12"/>
      <c r="AW4" s="425"/>
      <c r="AX4" s="3"/>
      <c r="AY4" s="3"/>
      <c r="AZ4" s="747"/>
      <c r="BA4" s="12"/>
      <c r="BB4" s="12"/>
      <c r="BC4" s="747"/>
      <c r="BD4" s="12"/>
      <c r="BE4" s="425"/>
      <c r="BF4" s="3"/>
      <c r="BG4" s="3"/>
      <c r="BH4" s="747" t="str">
        <v>O</v>
      </c>
      <c r="BI4" s="12" t="str">
        <v>Not Declared</v>
      </c>
      <c r="BJ4" s="12" t="str">
        <v>Oxford City AC</v>
      </c>
      <c r="BK4" s="747"/>
      <c r="BL4" s="12"/>
      <c r="BM4" s="425"/>
      <c r="BN4" s="3"/>
      <c r="BO4" s="3"/>
      <c r="BP4" s="747" t="str">
        <v>A</v>
      </c>
      <c r="BQ4" s="12" t="str">
        <v>Not Declared</v>
      </c>
      <c r="BR4" s="12" t="str">
        <v>Abingdon AC</v>
      </c>
      <c r="BS4" s="747"/>
      <c r="BT4" s="12"/>
      <c r="BU4" s="425"/>
      <c r="BV4" s="3"/>
      <c r="BW4" s="3"/>
      <c r="BX4" s="747"/>
      <c r="BY4" s="12"/>
      <c r="BZ4" s="425"/>
      <c r="CA4" s="490"/>
      <c r="CB4" s="480"/>
      <c r="CC4" s="481"/>
      <c r="CD4" s="3"/>
      <c r="CE4" s="3"/>
      <c r="CF4" s="747" t="str">
        <v>O</v>
      </c>
      <c r="CG4" s="12" t="str">
        <v>Not Declared</v>
      </c>
      <c r="CH4" s="425" t="str">
        <v>Oxford City AC</v>
      </c>
      <c r="CI4" s="490"/>
      <c r="CJ4" s="480"/>
      <c r="CK4" s="481"/>
      <c r="CL4" s="3"/>
      <c r="CM4" s="3"/>
      <c r="CN4" s="747" t="str">
        <v>X</v>
      </c>
      <c r="CO4" s="12" t="str">
        <v>Not Declared</v>
      </c>
      <c r="CP4" s="425" t="str">
        <v>Team Kennet</v>
      </c>
      <c r="CQ4" s="490"/>
      <c r="CR4" s="480"/>
      <c r="CS4" s="481"/>
      <c r="CT4" s="3"/>
      <c r="CU4" s="3"/>
      <c r="CV4" s="747" t="str">
        <v>W</v>
      </c>
      <c r="CW4" s="12" t="str">
        <v>Not Declared</v>
      </c>
      <c r="CX4" s="425" t="str">
        <v>Witney Road Runners</v>
      </c>
      <c r="CY4" s="490"/>
      <c r="CZ4" s="480"/>
      <c r="DA4" s="481"/>
      <c r="DB4" s="3"/>
      <c r="DC4" s="3"/>
      <c r="DD4" s="747" t="str">
        <v>H</v>
      </c>
      <c r="DE4" s="12" t="str">
        <v>Not Declared</v>
      </c>
      <c r="DF4" s="425" t="str">
        <v>White Horse Harriers</v>
      </c>
      <c r="DG4" s="490"/>
      <c r="DH4" s="480"/>
      <c r="DI4" s="481"/>
      <c r="DJ4" s="3"/>
      <c r="DK4" s="3"/>
      <c r="DL4" s="747" t="str">
        <v>H</v>
      </c>
      <c r="DM4" s="12" t="str">
        <v>Not Declared</v>
      </c>
      <c r="DN4" s="425" t="str">
        <v>White Horse Harriers</v>
      </c>
      <c r="DO4" s="490"/>
      <c r="DP4" s="480"/>
      <c r="DQ4" s="481"/>
      <c r="DR4" s="3"/>
      <c r="DS4" s="3"/>
      <c r="DT4" s="747" t="str">
        <v>W</v>
      </c>
      <c r="DU4" s="12" t="str">
        <v>Not Declared, Not Declared, Not Declared, Not Declared</v>
      </c>
      <c r="DV4" s="12" t="str">
        <v>Witney Road Runners</v>
      </c>
      <c r="DW4" s="747"/>
      <c r="DX4" s="12"/>
      <c r="DY4" s="425"/>
    </row>
    <row r="5" spans="1:129" ht="21" customHeight="1">
      <c r="A5" s="358" t="str">
        <f t="shared" ref="A5:A9" si="0">A3</f>
        <v>Abingdon AC</v>
      </c>
      <c r="B5" s="729"/>
      <c r="C5" s="729" t="s">
        <v>319</v>
      </c>
      <c r="D5" s="616" t="str" cm="1">
        <f t="array" ref="D5">_xlfn.LET(_xlpm.x, Abingdon!$C$3:$N$3, _xlpm.y, Abingdon!$C$5:$N$30, _xlpm.z, Abingdon!$A$5:$A$30, IF(_xlfn.XLOOKUP($C5,_xlfn.XLOOKUP(D$1,_xlpm.x,_xlpm.y,""),_xlpm.z,"Not Declared")="", "Name not recorded",  _xlfn.XLOOKUP($C5,_xlfn.XLOOKUP(D$1,_xlpm.x,_xlpm.y,""),_xlpm.z,"Not Declared")))</f>
        <v>Not Declared</v>
      </c>
      <c r="E5" s="729" t="str" cm="1">
        <f t="array" ref="E5">_xlfn.LET(_xlpm.x, Abingdon!$D$3:$N$3, _xlpm.y, Abingdon!$D$5:$N$30, _xlpm.z, Abingdon!$A$5:$A$30, IF(_xlfn.XLOOKUP($C5,_xlfn.XLOOKUP(E$1,_xlpm.x,_xlpm.y,""),_xlpm.z,"Not Declared")="", "Name not recorded",  _xlfn.XLOOKUP($C5,_xlfn.XLOOKUP(E$1,_xlpm.x,_xlpm.y,""),_xlpm.z,"Not Declared")))</f>
        <v>Not Declared</v>
      </c>
      <c r="F5" s="729" t="str" cm="1">
        <f t="array" ref="F5">_xlfn.LET(_xlpm.x, Abingdon!$D$3:$N$3, _xlpm.y, Abingdon!$D$5:$N$30, _xlpm.z, Abingdon!$A$5:$A$30, IF(_xlfn.XLOOKUP($C5,_xlfn.XLOOKUP(F$1,_xlpm.x,_xlpm.y,""),_xlpm.z,"Not Declared")="", "Name not recorded",  _xlfn.XLOOKUP($C5,_xlfn.XLOOKUP(F$1,_xlpm.x,_xlpm.y,""),_xlpm.z,"Not Declared")))</f>
        <v>Not Declared</v>
      </c>
      <c r="G5" s="729" t="str" cm="1">
        <f t="array" ref="G5">_xlfn.LET(_xlpm.x, Abingdon!$D$3:$N$3, _xlpm.y, Abingdon!$D$5:$N$30, _xlpm.z, Abingdon!$A$5:$A$30, IF(_xlfn.XLOOKUP($C5,_xlfn.XLOOKUP(G$1,_xlpm.x,_xlpm.y,""),_xlpm.z,"Not Declared")="", "Name not recorded",  _xlfn.XLOOKUP($C5,_xlfn.XLOOKUP(G$1,_xlpm.x,_xlpm.y,""),_xlpm.z,"Not Declared")))</f>
        <v>Not Declared</v>
      </c>
      <c r="H5" s="729" t="str" cm="1">
        <f t="array" ref="H5">_xlfn.LET(_xlpm.x, Abingdon!$D$3:$N$3, _xlpm.y, Abingdon!$D$5:$N$30, _xlpm.z, Abingdon!$A$5:$A$30, IF(_xlfn.XLOOKUP($C5,_xlfn.XLOOKUP(H$1,_xlpm.x,_xlpm.y,""),_xlpm.z,"Not Declared")="", "Name not recorded",  _xlfn.XLOOKUP($C5,_xlfn.XLOOKUP(H$1,_xlpm.x,_xlpm.y,""),_xlpm.z,"Not Declared")))</f>
        <v>Not Declared</v>
      </c>
      <c r="I5" s="729" t="str" cm="1">
        <f t="array" ref="I5">_xlfn.LET(_xlpm.x, Abingdon!$D$3:$N$3, _xlpm.y, Abingdon!$D$5:$N$30, _xlpm.z, Abingdon!$A$5:$A$30, IF(_xlfn.XLOOKUP($C5,_xlfn.XLOOKUP(I$1,_xlpm.x,_xlpm.y,""),_xlpm.z,"Not Declared")="", "Name not recorded",  _xlfn.XLOOKUP($C5,_xlfn.XLOOKUP(I$1,_xlpm.x,_xlpm.y,""),_xlpm.z,"Not Declared")))</f>
        <v>Not Declared</v>
      </c>
      <c r="J5" s="729" t="str" cm="1">
        <f t="array" ref="J5">_xlfn.LET(_xlpm.x, Abingdon!$D$3:$N$3, _xlpm.y, Abingdon!$D$5:$N$30, _xlpm.z, Abingdon!$A$5:$A$30, IF(_xlfn.XLOOKUP($C5,_xlfn.XLOOKUP(J$1,_xlpm.x,_xlpm.y,""),_xlpm.z,"Not Declared")="", "Name not recorded",  _xlfn.XLOOKUP($C5,_xlfn.XLOOKUP(J$1,_xlpm.x,_xlpm.y,""),_xlpm.z,"Not Declared")))</f>
        <v>Not Declared</v>
      </c>
      <c r="K5" s="729" t="str" cm="1">
        <f t="array" ref="K5">_xlfn.LET(_xlpm.x, Abingdon!$D$3:$N$3, _xlpm.y, Abingdon!$D$5:$N$30, _xlpm.z, Abingdon!$A$5:$A$30, IF(_xlfn.XLOOKUP($C5,_xlfn.XLOOKUP(K$1,_xlpm.x,_xlpm.y,""),_xlpm.z,"Not Declared")="", "Name not recorded",  _xlfn.XLOOKUP($C5,_xlfn.XLOOKUP(K$1,_xlpm.x,_xlpm.y,""),_xlpm.z,"Not Declared")))</f>
        <v>Not Declared</v>
      </c>
      <c r="L5" s="729" t="str" cm="1">
        <f t="array" ref="L5">_xlfn.LET(_xlpm.x, Abingdon!$D$3:$N$3, _xlpm.y, Abingdon!$D$5:$N$30, _xlpm.z, Abingdon!$A$5:$A$30, IF(_xlfn.XLOOKUP($C5,_xlfn.XLOOKUP(L$1,_xlpm.x,_xlpm.y,""),_xlpm.z,"Not Declared")="", "Name not recorded",  _xlfn.XLOOKUP($C5,_xlfn.XLOOKUP(L$1,_xlpm.x,_xlpm.y,""),_xlpm.z,"Not Declared")))</f>
        <v>Not Declared</v>
      </c>
      <c r="M5" s="729" t="str" cm="1">
        <f t="array" ref="M5">_xlfn.LET(_xlpm.x, Abingdon!$D$3:$N$3, _xlpm.y, Abingdon!$D$5:$N$30, _xlpm.z, Abingdon!$A$5:$A$30, IF(_xlfn.XLOOKUP($C5,_xlfn.XLOOKUP(M$1,_xlpm.x,_xlpm.y,""),_xlpm.z,"Not Declared")="", "Name not recorded",  _xlfn.XLOOKUP($C5,_xlfn.XLOOKUP(M$1,_xlpm.x,_xlpm.y,""),_xlpm.z,"Not Declared")))</f>
        <v>Not Declared</v>
      </c>
      <c r="N5" s="729" t="str" cm="1">
        <f t="array" ref="N5">_xlfn.LET(_xlpm.x, Abingdon!$D$3:$N$3, _xlpm.y, Abingdon!$D$5:$N$30, _xlpm.z, Abingdon!$A$5:$A$30, IF(_xlfn.XLOOKUP($C5,_xlfn.XLOOKUP(N$1,_xlpm.x,_xlpm.y,""),_xlpm.z,"Not Declared")="", "Name not recorded",  _xlfn.XLOOKUP($C5,_xlfn.XLOOKUP(N$1,_xlpm.x,_xlpm.y,""),_xlpm.z,"Not Declared")))</f>
        <v>Not Declared</v>
      </c>
      <c r="O5" s="732"/>
      <c r="P5" s="3"/>
      <c r="Q5" s="3"/>
      <c r="R5" s="3"/>
      <c r="S5" s="3"/>
      <c r="T5" s="3"/>
      <c r="U5" s="3"/>
      <c r="V5" s="3"/>
      <c r="W5" s="3"/>
      <c r="X5" s="12"/>
      <c r="Z5" s="3"/>
      <c r="AA5" s="3"/>
      <c r="AB5" s="747" t="str">
        <v>W</v>
      </c>
      <c r="AC5" s="12" t="str">
        <v>Not Declared</v>
      </c>
      <c r="AD5" s="12" t="str">
        <v>Witney Road Runners</v>
      </c>
      <c r="AE5" s="747"/>
      <c r="AF5" s="12"/>
      <c r="AG5" s="425"/>
      <c r="AH5" s="3"/>
      <c r="AI5" s="3"/>
      <c r="AJ5" s="747" t="str">
        <v>X</v>
      </c>
      <c r="AK5" s="12" t="str">
        <v>Not Declared</v>
      </c>
      <c r="AL5" s="12" t="str">
        <v>Team Kennet</v>
      </c>
      <c r="AM5" s="747"/>
      <c r="AN5" s="12"/>
      <c r="AO5" s="425"/>
      <c r="AP5" s="3"/>
      <c r="AQ5" s="3"/>
      <c r="AR5" s="747" t="str">
        <v>A</v>
      </c>
      <c r="AS5" s="12" t="str">
        <v>Not Declared</v>
      </c>
      <c r="AT5" s="12" t="str">
        <v>Abingdon AC</v>
      </c>
      <c r="AU5" s="747"/>
      <c r="AV5" s="12"/>
      <c r="AW5" s="425"/>
      <c r="AX5" s="3"/>
      <c r="AY5" s="3"/>
      <c r="AZ5" s="747"/>
      <c r="BA5" s="12"/>
      <c r="BB5" s="12"/>
      <c r="BC5" s="747"/>
      <c r="BD5" s="12"/>
      <c r="BE5" s="425"/>
      <c r="BF5" s="3"/>
      <c r="BG5" s="3"/>
      <c r="BH5" s="747" t="str">
        <v>X</v>
      </c>
      <c r="BI5" s="12" t="str">
        <v>Not Declared</v>
      </c>
      <c r="BJ5" s="12" t="str">
        <v>Team Kennet</v>
      </c>
      <c r="BK5" s="747"/>
      <c r="BL5" s="12"/>
      <c r="BM5" s="425"/>
      <c r="BN5" s="3"/>
      <c r="BO5" s="3"/>
      <c r="BP5" s="747" t="str">
        <v>X</v>
      </c>
      <c r="BQ5" s="12" t="str">
        <v>Not Declared</v>
      </c>
      <c r="BR5" s="12" t="str">
        <v>Team Kennet</v>
      </c>
      <c r="BS5" s="747"/>
      <c r="BT5" s="12"/>
      <c r="BU5" s="425"/>
      <c r="BV5" s="3"/>
      <c r="BW5" s="3"/>
      <c r="BX5" s="747"/>
      <c r="BY5" s="12"/>
      <c r="BZ5" s="425"/>
      <c r="CA5" s="490"/>
      <c r="CB5" s="480"/>
      <c r="CC5" s="481"/>
      <c r="CD5" s="3"/>
      <c r="CE5" s="3"/>
      <c r="CF5" s="747" t="str">
        <v>A</v>
      </c>
      <c r="CG5" s="12" t="str">
        <v>Not Declared</v>
      </c>
      <c r="CH5" s="425" t="str">
        <v>Abingdon AC</v>
      </c>
      <c r="CI5" s="490"/>
      <c r="CJ5" s="480"/>
      <c r="CK5" s="481"/>
      <c r="CL5" s="3"/>
      <c r="CM5" s="3"/>
      <c r="CN5" s="747" t="str">
        <v>B</v>
      </c>
      <c r="CO5" s="12" t="str">
        <v>Not Declared</v>
      </c>
      <c r="CP5" s="425" t="str">
        <v>Bicester AC</v>
      </c>
      <c r="CQ5" s="490"/>
      <c r="CR5" s="480"/>
      <c r="CS5" s="481"/>
      <c r="CT5" s="3"/>
      <c r="CU5" s="3"/>
      <c r="CV5" s="747" t="str">
        <v>H</v>
      </c>
      <c r="CW5" s="12" t="str">
        <v>Not Declared</v>
      </c>
      <c r="CX5" s="425" t="str">
        <v>White Horse Harriers</v>
      </c>
      <c r="CY5" s="490"/>
      <c r="CZ5" s="480"/>
      <c r="DA5" s="481"/>
      <c r="DB5" s="3"/>
      <c r="DC5" s="3"/>
      <c r="DD5" s="747" t="str">
        <v>N</v>
      </c>
      <c r="DE5" s="12" t="str">
        <v>Not Declared</v>
      </c>
      <c r="DF5" s="425" t="str">
        <v>Banbury Harriers AC</v>
      </c>
      <c r="DG5" s="490"/>
      <c r="DH5" s="480"/>
      <c r="DI5" s="481"/>
      <c r="DJ5" s="3"/>
      <c r="DK5" s="3"/>
      <c r="DL5" s="747" t="str">
        <v>A</v>
      </c>
      <c r="DM5" s="12" t="str">
        <v>Not Declared</v>
      </c>
      <c r="DN5" s="425" t="str">
        <v>Abingdon AC</v>
      </c>
      <c r="DO5" s="490"/>
      <c r="DP5" s="480"/>
      <c r="DQ5" s="481"/>
      <c r="DR5" s="3"/>
      <c r="DS5" s="3"/>
      <c r="DT5" s="747" t="str">
        <v>R</v>
      </c>
      <c r="DU5" s="12" t="str">
        <v>Not Declared, Not Declared, Not Declared, Not Declared</v>
      </c>
      <c r="DV5" s="12" t="str">
        <v>Radley AC</v>
      </c>
      <c r="DW5" s="747"/>
      <c r="DX5" s="12"/>
      <c r="DY5" s="425"/>
    </row>
    <row r="6" spans="1:129" ht="21" customHeight="1">
      <c r="A6" s="358" t="str">
        <f t="shared" si="0"/>
        <v>Abingdon AC</v>
      </c>
      <c r="B6" s="729"/>
      <c r="C6" s="729" t="s">
        <v>320</v>
      </c>
      <c r="D6" s="616" t="str" cm="1">
        <f t="array" ref="D6">_xlfn.LET(_xlpm.x, Abingdon!$C$3:$N$3, _xlpm.y, Abingdon!$C$5:$N$30, _xlpm.z, Abingdon!$A$5:$A$30, IF(_xlfn.XLOOKUP($C6,_xlfn.XLOOKUP(D$1,_xlpm.x,_xlpm.y,""),_xlpm.z,"Not Declared")="", "Name not recorded",  _xlfn.XLOOKUP($C6,_xlfn.XLOOKUP(D$1,_xlpm.x,_xlpm.y,""),_xlpm.z,"Not Declared")))</f>
        <v>Not Declared</v>
      </c>
      <c r="E6" s="729" t="str" cm="1">
        <f t="array" ref="E6">_xlfn.LET(_xlpm.x, Abingdon!$D$3:$N$3, _xlpm.y, Abingdon!$D$5:$N$30, _xlpm.z, Abingdon!$A$5:$A$30, IF(_xlfn.XLOOKUP($C6,_xlfn.XLOOKUP(E$1,_xlpm.x,_xlpm.y,""),_xlpm.z,"Not Declared")="", "Name not recorded",  _xlfn.XLOOKUP($C6,_xlfn.XLOOKUP(E$1,_xlpm.x,_xlpm.y,""),_xlpm.z,"Not Declared")))</f>
        <v>Not Declared</v>
      </c>
      <c r="F6" s="729" t="str" cm="1">
        <f t="array" ref="F6">_xlfn.LET(_xlpm.x, Abingdon!$D$3:$N$3, _xlpm.y, Abingdon!$D$5:$N$30, _xlpm.z, Abingdon!$A$5:$A$30, IF(_xlfn.XLOOKUP($C6,_xlfn.XLOOKUP(F$1,_xlpm.x,_xlpm.y,""),_xlpm.z,"Not Declared")="", "Name not recorded",  _xlfn.XLOOKUP($C6,_xlfn.XLOOKUP(F$1,_xlpm.x,_xlpm.y,""),_xlpm.z,"Not Declared")))</f>
        <v>Not Declared</v>
      </c>
      <c r="G6" s="729" t="str" cm="1">
        <f t="array" ref="G6">_xlfn.LET(_xlpm.x, Abingdon!$D$3:$N$3, _xlpm.y, Abingdon!$D$5:$N$30, _xlpm.z, Abingdon!$A$5:$A$30, IF(_xlfn.XLOOKUP($C6,_xlfn.XLOOKUP(G$1,_xlpm.x,_xlpm.y,""),_xlpm.z,"Not Declared")="", "Name not recorded",  _xlfn.XLOOKUP($C6,_xlfn.XLOOKUP(G$1,_xlpm.x,_xlpm.y,""),_xlpm.z,"Not Declared")))</f>
        <v>Not Declared</v>
      </c>
      <c r="H6" s="729" t="str" cm="1">
        <f t="array" ref="H6">_xlfn.LET(_xlpm.x, Abingdon!$D$3:$N$3, _xlpm.y, Abingdon!$D$5:$N$30, _xlpm.z, Abingdon!$A$5:$A$30, IF(_xlfn.XLOOKUP($C6,_xlfn.XLOOKUP(H$1,_xlpm.x,_xlpm.y,""),_xlpm.z,"Not Declared")="", "Name not recorded",  _xlfn.XLOOKUP($C6,_xlfn.XLOOKUP(H$1,_xlpm.x,_xlpm.y,""),_xlpm.z,"Not Declared")))</f>
        <v>Not Declared</v>
      </c>
      <c r="I6" s="729" t="str" cm="1">
        <f t="array" ref="I6">_xlfn.LET(_xlpm.x, Abingdon!$D$3:$N$3, _xlpm.y, Abingdon!$D$5:$N$30, _xlpm.z, Abingdon!$A$5:$A$30, IF(_xlfn.XLOOKUP($C6,_xlfn.XLOOKUP(I$1,_xlpm.x,_xlpm.y,""),_xlpm.z,"Not Declared")="", "Name not recorded",  _xlfn.XLOOKUP($C6,_xlfn.XLOOKUP(I$1,_xlpm.x,_xlpm.y,""),_xlpm.z,"Not Declared")))</f>
        <v>Not Declared</v>
      </c>
      <c r="J6" s="729" t="str" cm="1">
        <f t="array" ref="J6">_xlfn.LET(_xlpm.x, Abingdon!$D$3:$N$3, _xlpm.y, Abingdon!$D$5:$N$30, _xlpm.z, Abingdon!$A$5:$A$30, IF(_xlfn.XLOOKUP($C6,_xlfn.XLOOKUP(J$1,_xlpm.x,_xlpm.y,""),_xlpm.z,"Not Declared")="", "Name not recorded",  _xlfn.XLOOKUP($C6,_xlfn.XLOOKUP(J$1,_xlpm.x,_xlpm.y,""),_xlpm.z,"Not Declared")))</f>
        <v>Not Declared</v>
      </c>
      <c r="K6" s="729" t="str" cm="1">
        <f t="array" ref="K6">_xlfn.LET(_xlpm.x, Abingdon!$D$3:$N$3, _xlpm.y, Abingdon!$D$5:$N$30, _xlpm.z, Abingdon!$A$5:$A$30, IF(_xlfn.XLOOKUP($C6,_xlfn.XLOOKUP(K$1,_xlpm.x,_xlpm.y,""),_xlpm.z,"Not Declared")="", "Name not recorded",  _xlfn.XLOOKUP($C6,_xlfn.XLOOKUP(K$1,_xlpm.x,_xlpm.y,""),_xlpm.z,"Not Declared")))</f>
        <v>Not Declared</v>
      </c>
      <c r="L6" s="729" t="str" cm="1">
        <f t="array" ref="L6">_xlfn.LET(_xlpm.x, Abingdon!$D$3:$N$3, _xlpm.y, Abingdon!$D$5:$N$30, _xlpm.z, Abingdon!$A$5:$A$30, IF(_xlfn.XLOOKUP($C6,_xlfn.XLOOKUP(L$1,_xlpm.x,_xlpm.y,""),_xlpm.z,"Not Declared")="", "Name not recorded",  _xlfn.XLOOKUP($C6,_xlfn.XLOOKUP(L$1,_xlpm.x,_xlpm.y,""),_xlpm.z,"Not Declared")))</f>
        <v>Not Declared</v>
      </c>
      <c r="M6" s="729" t="str" cm="1">
        <f t="array" ref="M6">_xlfn.LET(_xlpm.x, Abingdon!$D$3:$N$3, _xlpm.y, Abingdon!$D$5:$N$30, _xlpm.z, Abingdon!$A$5:$A$30, IF(_xlfn.XLOOKUP($C6,_xlfn.XLOOKUP(M$1,_xlpm.x,_xlpm.y,""),_xlpm.z,"Not Declared")="", "Name not recorded",  _xlfn.XLOOKUP($C6,_xlfn.XLOOKUP(M$1,_xlpm.x,_xlpm.y,""),_xlpm.z,"Not Declared")))</f>
        <v>Not Declared</v>
      </c>
      <c r="N6" s="729" t="str" cm="1">
        <f t="array" ref="N6">_xlfn.LET(_xlpm.x, Abingdon!$D$3:$N$3, _xlpm.y, Abingdon!$D$5:$N$30, _xlpm.z, Abingdon!$A$5:$A$30, IF(_xlfn.XLOOKUP($C6,_xlfn.XLOOKUP(N$1,_xlpm.x,_xlpm.y,""),_xlpm.z,"Not Declared")="", "Name not recorded",  _xlfn.XLOOKUP($C6,_xlfn.XLOOKUP(N$1,_xlpm.x,_xlpm.y,""),_xlpm.z,"Not Declared")))</f>
        <v>Not Declared</v>
      </c>
      <c r="O6" s="732"/>
      <c r="P6" s="3"/>
      <c r="Q6" s="3"/>
      <c r="R6" s="3"/>
      <c r="S6" s="3"/>
      <c r="T6" s="3"/>
      <c r="U6" s="3"/>
      <c r="V6" s="3"/>
      <c r="W6" s="3"/>
      <c r="X6" s="3"/>
      <c r="Z6" s="3"/>
      <c r="AA6" s="3"/>
      <c r="AB6" s="747" t="str">
        <v>R</v>
      </c>
      <c r="AC6" s="12" t="str">
        <v>Not Declared</v>
      </c>
      <c r="AD6" s="12" t="str">
        <v>Radley AC</v>
      </c>
      <c r="AE6" s="747"/>
      <c r="AF6" s="12"/>
      <c r="AG6" s="425"/>
      <c r="AH6" s="3"/>
      <c r="AI6" s="3"/>
      <c r="AJ6" s="747" t="str">
        <v>H</v>
      </c>
      <c r="AK6" s="12" t="str">
        <v>Not Declared</v>
      </c>
      <c r="AL6" s="12" t="str">
        <v>White Horse Harriers</v>
      </c>
      <c r="AM6" s="747"/>
      <c r="AN6" s="12"/>
      <c r="AO6" s="425"/>
      <c r="AP6" s="3"/>
      <c r="AQ6" s="3"/>
      <c r="AR6" s="747" t="str">
        <v>N</v>
      </c>
      <c r="AS6" s="12" t="str">
        <v>Not Declared</v>
      </c>
      <c r="AT6" s="12" t="str">
        <v>Banbury Harriers AC</v>
      </c>
      <c r="AU6" s="747"/>
      <c r="AV6" s="12"/>
      <c r="AW6" s="425"/>
      <c r="AX6" s="3"/>
      <c r="AY6" s="3"/>
      <c r="AZ6" s="747"/>
      <c r="BA6" s="12"/>
      <c r="BB6" s="12"/>
      <c r="BC6" s="747"/>
      <c r="BD6" s="12"/>
      <c r="BE6" s="425"/>
      <c r="BF6" s="3"/>
      <c r="BG6" s="3"/>
      <c r="BH6" s="747" t="str">
        <v>A</v>
      </c>
      <c r="BI6" s="12" t="str">
        <v>Not Declared</v>
      </c>
      <c r="BJ6" s="12" t="str">
        <v>Abingdon AC</v>
      </c>
      <c r="BK6" s="747"/>
      <c r="BL6" s="12"/>
      <c r="BM6" s="425"/>
      <c r="BN6" s="3"/>
      <c r="BO6" s="3"/>
      <c r="BP6" s="747" t="str">
        <v>W</v>
      </c>
      <c r="BQ6" s="12" t="str">
        <v>Not Declared</v>
      </c>
      <c r="BR6" s="12" t="str">
        <v>Witney Road Runners</v>
      </c>
      <c r="BS6" s="747"/>
      <c r="BT6" s="12"/>
      <c r="BU6" s="425"/>
      <c r="BV6" s="3"/>
      <c r="BW6" s="3"/>
      <c r="BX6" s="747"/>
      <c r="BY6" s="12"/>
      <c r="BZ6" s="425"/>
      <c r="CA6" s="490"/>
      <c r="CB6" s="480"/>
      <c r="CC6" s="481"/>
      <c r="CD6" s="3"/>
      <c r="CE6" s="3"/>
      <c r="CF6" s="747" t="str">
        <v>H</v>
      </c>
      <c r="CG6" s="12" t="str">
        <v>Not Declared</v>
      </c>
      <c r="CH6" s="425" t="str">
        <v>White Horse Harriers</v>
      </c>
      <c r="CI6" s="490"/>
      <c r="CJ6" s="480"/>
      <c r="CK6" s="481"/>
      <c r="CL6" s="3"/>
      <c r="CM6" s="3"/>
      <c r="CN6" s="747" t="str">
        <v>W</v>
      </c>
      <c r="CO6" s="12" t="str">
        <v>Not Declared</v>
      </c>
      <c r="CP6" s="425" t="str">
        <v>Witney Road Runners</v>
      </c>
      <c r="CQ6" s="490"/>
      <c r="CR6" s="480"/>
      <c r="CS6" s="481"/>
      <c r="CT6" s="3"/>
      <c r="CU6" s="3"/>
      <c r="CV6" s="747" t="str">
        <v>B</v>
      </c>
      <c r="CW6" s="12" t="str">
        <v>Not Declared</v>
      </c>
      <c r="CX6" s="425" t="str">
        <v>Bicester AC</v>
      </c>
      <c r="CY6" s="490"/>
      <c r="CZ6" s="480"/>
      <c r="DA6" s="481"/>
      <c r="DB6" s="3"/>
      <c r="DC6" s="3"/>
      <c r="DD6" s="747" t="str">
        <v>R</v>
      </c>
      <c r="DE6" s="12" t="str">
        <v>Not Declared</v>
      </c>
      <c r="DF6" s="425" t="str">
        <v>Radley AC</v>
      </c>
      <c r="DG6" s="490"/>
      <c r="DH6" s="480"/>
      <c r="DI6" s="481"/>
      <c r="DJ6" s="3"/>
      <c r="DK6" s="3"/>
      <c r="DL6" s="747" t="str">
        <v>R</v>
      </c>
      <c r="DM6" s="12" t="str">
        <v>Not Declared</v>
      </c>
      <c r="DN6" s="425" t="str">
        <v>Radley AC</v>
      </c>
      <c r="DO6" s="490"/>
      <c r="DP6" s="480"/>
      <c r="DQ6" s="481"/>
      <c r="DR6" s="3"/>
      <c r="DS6" s="3"/>
      <c r="DT6" s="747" t="str">
        <v>H</v>
      </c>
      <c r="DU6" s="12" t="str">
        <v>Not Declared, Not Declared, Not Declared, Not Declared</v>
      </c>
      <c r="DV6" s="12" t="str">
        <v>White Horse Harriers</v>
      </c>
      <c r="DW6" s="747"/>
      <c r="DX6" s="12"/>
      <c r="DY6" s="425"/>
    </row>
    <row r="7" spans="1:129" ht="21" customHeight="1">
      <c r="A7" s="358" t="str">
        <f t="shared" si="0"/>
        <v>Abingdon AC</v>
      </c>
      <c r="B7" s="729"/>
      <c r="C7" s="729" t="s">
        <v>321</v>
      </c>
      <c r="D7" s="616" t="str" cm="1">
        <f t="array" ref="D7">_xlfn.LET(_xlpm.x, Abingdon!$C$3:$N$3, _xlpm.y, Abingdon!$C$5:$N$30, _xlpm.z, Abingdon!$A$5:$A$30, IF(_xlfn.XLOOKUP($C7,_xlfn.XLOOKUP(D$1,_xlpm.x,_xlpm.y,""),_xlpm.z,"Not Declared")="", "Name not recorded",  _xlfn.XLOOKUP($C7,_xlfn.XLOOKUP(D$1,_xlpm.x,_xlpm.y,""),_xlpm.z,"Not Declared")))</f>
        <v>Not Declared</v>
      </c>
      <c r="E7" s="729" t="str" cm="1">
        <f t="array" ref="E7">_xlfn.LET(_xlpm.x, Abingdon!$D$3:$N$3, _xlpm.y, Abingdon!$D$5:$N$30, _xlpm.z, Abingdon!$A$5:$A$30, IF(_xlfn.XLOOKUP($C7,_xlfn.XLOOKUP(E$1,_xlpm.x,_xlpm.y,""),_xlpm.z,"Not Declared")="", "Name not recorded",  _xlfn.XLOOKUP($C7,_xlfn.XLOOKUP(E$1,_xlpm.x,_xlpm.y,""),_xlpm.z,"Not Declared")))</f>
        <v>Not Declared</v>
      </c>
      <c r="F7" s="729" t="str" cm="1">
        <f t="array" ref="F7">_xlfn.LET(_xlpm.x, Abingdon!$D$3:$N$3, _xlpm.y, Abingdon!$D$5:$N$30, _xlpm.z, Abingdon!$A$5:$A$30, IF(_xlfn.XLOOKUP($C7,_xlfn.XLOOKUP(F$1,_xlpm.x,_xlpm.y,""),_xlpm.z,"Not Declared")="", "Name not recorded",  _xlfn.XLOOKUP($C7,_xlfn.XLOOKUP(F$1,_xlpm.x,_xlpm.y,""),_xlpm.z,"Not Declared")))</f>
        <v>Not Declared</v>
      </c>
      <c r="G7" s="729" t="str" cm="1">
        <f t="array" ref="G7">_xlfn.LET(_xlpm.x, Abingdon!$D$3:$N$3, _xlpm.y, Abingdon!$D$5:$N$30, _xlpm.z, Abingdon!$A$5:$A$30, IF(_xlfn.XLOOKUP($C7,_xlfn.XLOOKUP(G$1,_xlpm.x,_xlpm.y,""),_xlpm.z,"Not Declared")="", "Name not recorded",  _xlfn.XLOOKUP($C7,_xlfn.XLOOKUP(G$1,_xlpm.x,_xlpm.y,""),_xlpm.z,"Not Declared")))</f>
        <v>Not Declared</v>
      </c>
      <c r="H7" s="729" t="str" cm="1">
        <f t="array" ref="H7">_xlfn.LET(_xlpm.x, Abingdon!$D$3:$N$3, _xlpm.y, Abingdon!$D$5:$N$30, _xlpm.z, Abingdon!$A$5:$A$30, IF(_xlfn.XLOOKUP($C7,_xlfn.XLOOKUP(H$1,_xlpm.x,_xlpm.y,""),_xlpm.z,"Not Declared")="", "Name not recorded",  _xlfn.XLOOKUP($C7,_xlfn.XLOOKUP(H$1,_xlpm.x,_xlpm.y,""),_xlpm.z,"Not Declared")))</f>
        <v>Not Declared</v>
      </c>
      <c r="I7" s="729" t="str" cm="1">
        <f t="array" ref="I7">_xlfn.LET(_xlpm.x, Abingdon!$D$3:$N$3, _xlpm.y, Abingdon!$D$5:$N$30, _xlpm.z, Abingdon!$A$5:$A$30, IF(_xlfn.XLOOKUP($C7,_xlfn.XLOOKUP(I$1,_xlpm.x,_xlpm.y,""),_xlpm.z,"Not Declared")="", "Name not recorded",  _xlfn.XLOOKUP($C7,_xlfn.XLOOKUP(I$1,_xlpm.x,_xlpm.y,""),_xlpm.z,"Not Declared")))</f>
        <v>Not Declared</v>
      </c>
      <c r="J7" s="729" t="str" cm="1">
        <f t="array" ref="J7">_xlfn.LET(_xlpm.x, Abingdon!$D$3:$N$3, _xlpm.y, Abingdon!$D$5:$N$30, _xlpm.z, Abingdon!$A$5:$A$30, IF(_xlfn.XLOOKUP($C7,_xlfn.XLOOKUP(J$1,_xlpm.x,_xlpm.y,""),_xlpm.z,"Not Declared")="", "Name not recorded",  _xlfn.XLOOKUP($C7,_xlfn.XLOOKUP(J$1,_xlpm.x,_xlpm.y,""),_xlpm.z,"Not Declared")))</f>
        <v>Not Declared</v>
      </c>
      <c r="K7" s="729" t="str" cm="1">
        <f t="array" ref="K7">_xlfn.LET(_xlpm.x, Abingdon!$D$3:$N$3, _xlpm.y, Abingdon!$D$5:$N$30, _xlpm.z, Abingdon!$A$5:$A$30, IF(_xlfn.XLOOKUP($C7,_xlfn.XLOOKUP(K$1,_xlpm.x,_xlpm.y,""),_xlpm.z,"Not Declared")="", "Name not recorded",  _xlfn.XLOOKUP($C7,_xlfn.XLOOKUP(K$1,_xlpm.x,_xlpm.y,""),_xlpm.z,"Not Declared")))</f>
        <v>Not Declared</v>
      </c>
      <c r="L7" s="729" t="str" cm="1">
        <f t="array" ref="L7">_xlfn.LET(_xlpm.x, Abingdon!$D$3:$N$3, _xlpm.y, Abingdon!$D$5:$N$30, _xlpm.z, Abingdon!$A$5:$A$30, IF(_xlfn.XLOOKUP($C7,_xlfn.XLOOKUP(L$1,_xlpm.x,_xlpm.y,""),_xlpm.z,"Not Declared")="", "Name not recorded",  _xlfn.XLOOKUP($C7,_xlfn.XLOOKUP(L$1,_xlpm.x,_xlpm.y,""),_xlpm.z,"Not Declared")))</f>
        <v>Not Declared</v>
      </c>
      <c r="M7" s="729" t="str" cm="1">
        <f t="array" ref="M7">_xlfn.LET(_xlpm.x, Abingdon!$D$3:$N$3, _xlpm.y, Abingdon!$D$5:$N$30, _xlpm.z, Abingdon!$A$5:$A$30, IF(_xlfn.XLOOKUP($C7,_xlfn.XLOOKUP(M$1,_xlpm.x,_xlpm.y,""),_xlpm.z,"Not Declared")="", "Name not recorded",  _xlfn.XLOOKUP($C7,_xlfn.XLOOKUP(M$1,_xlpm.x,_xlpm.y,""),_xlpm.z,"Not Declared")))</f>
        <v>Not Declared</v>
      </c>
      <c r="N7" s="729" t="str" cm="1">
        <f t="array" ref="N7">_xlfn.LET(_xlpm.x, Abingdon!$D$3:$N$3, _xlpm.y, Abingdon!$D$5:$N$30, _xlpm.z, Abingdon!$A$5:$A$30, IF(_xlfn.XLOOKUP($C7,_xlfn.XLOOKUP(N$1,_xlpm.x,_xlpm.y,""),_xlpm.z,"Not Declared")="", "Name not recorded",  _xlfn.XLOOKUP($C7,_xlfn.XLOOKUP(N$1,_xlpm.x,_xlpm.y,""),_xlpm.z,"Not Declared")))</f>
        <v>Not Declared</v>
      </c>
      <c r="O7" s="732"/>
      <c r="P7" s="3"/>
      <c r="Q7" s="3"/>
      <c r="R7" s="3"/>
      <c r="S7" s="3"/>
      <c r="T7" s="3"/>
      <c r="U7" s="3"/>
      <c r="V7" s="3"/>
      <c r="W7" s="3"/>
      <c r="X7" s="12"/>
      <c r="Z7" s="3"/>
      <c r="AA7" s="3"/>
      <c r="AB7" s="747" t="str">
        <v>H</v>
      </c>
      <c r="AC7" s="12" t="str">
        <v>Not Declared</v>
      </c>
      <c r="AD7" s="12" t="str">
        <v>White Horse Harriers</v>
      </c>
      <c r="AE7" s="747"/>
      <c r="AF7" s="12"/>
      <c r="AG7" s="425"/>
      <c r="AH7" s="3"/>
      <c r="AI7" s="3"/>
      <c r="AJ7" s="747" t="str">
        <v>N</v>
      </c>
      <c r="AK7" s="12" t="str">
        <v>Not Declared</v>
      </c>
      <c r="AL7" s="12" t="str">
        <v>Banbury Harriers AC</v>
      </c>
      <c r="AM7" s="747"/>
      <c r="AN7" s="12"/>
      <c r="AO7" s="425"/>
      <c r="AP7" s="3"/>
      <c r="AQ7" s="3"/>
      <c r="AR7" s="747" t="str">
        <v>R</v>
      </c>
      <c r="AS7" s="12" t="str">
        <v>Not Declared</v>
      </c>
      <c r="AT7" s="12" t="str">
        <v>Radley AC</v>
      </c>
      <c r="AU7" s="747"/>
      <c r="AV7" s="12"/>
      <c r="AW7" s="425"/>
      <c r="AX7" s="3"/>
      <c r="AY7" s="3"/>
      <c r="AZ7" s="747"/>
      <c r="BA7" s="12"/>
      <c r="BB7" s="12"/>
      <c r="BC7" s="747"/>
      <c r="BD7" s="12"/>
      <c r="BE7" s="425"/>
      <c r="BF7" s="3"/>
      <c r="BG7" s="3"/>
      <c r="BH7" s="747" t="str">
        <v>N</v>
      </c>
      <c r="BI7" s="12" t="str">
        <v>Not Declared</v>
      </c>
      <c r="BJ7" s="12" t="str">
        <v>Banbury Harriers AC</v>
      </c>
      <c r="BK7" s="747"/>
      <c r="BL7" s="12"/>
      <c r="BM7" s="425"/>
      <c r="BN7" s="3"/>
      <c r="BO7" s="3"/>
      <c r="BP7" s="747" t="str">
        <v>N</v>
      </c>
      <c r="BQ7" s="12" t="str">
        <v>Not Declared</v>
      </c>
      <c r="BR7" s="12" t="str">
        <v>Banbury Harriers AC</v>
      </c>
      <c r="BS7" s="747"/>
      <c r="BT7" s="12"/>
      <c r="BU7" s="425"/>
      <c r="BV7" s="3"/>
      <c r="BW7" s="3"/>
      <c r="BX7" s="747"/>
      <c r="BY7" s="12"/>
      <c r="BZ7" s="425"/>
      <c r="CA7" s="490"/>
      <c r="CB7" s="480"/>
      <c r="CC7" s="481"/>
      <c r="CD7" s="3"/>
      <c r="CE7" s="3"/>
      <c r="CF7" s="747" t="str">
        <v>R</v>
      </c>
      <c r="CG7" s="12" t="str">
        <v>Not Declared</v>
      </c>
      <c r="CH7" s="425" t="str">
        <v>Radley AC</v>
      </c>
      <c r="CI7" s="490"/>
      <c r="CJ7" s="480"/>
      <c r="CK7" s="481"/>
      <c r="CL7" s="3"/>
      <c r="CM7" s="3"/>
      <c r="CN7" s="747" t="str">
        <v>R</v>
      </c>
      <c r="CO7" s="12" t="str">
        <v>Not Declared</v>
      </c>
      <c r="CP7" s="425" t="str">
        <v>Radley AC</v>
      </c>
      <c r="CQ7" s="490"/>
      <c r="CR7" s="480"/>
      <c r="CS7" s="481"/>
      <c r="CT7" s="3"/>
      <c r="CU7" s="3"/>
      <c r="CV7" s="747" t="str">
        <v>N</v>
      </c>
      <c r="CW7" s="12" t="str">
        <v>Not Declared</v>
      </c>
      <c r="CX7" s="425" t="str">
        <v>Banbury Harriers AC</v>
      </c>
      <c r="CY7" s="490"/>
      <c r="CZ7" s="480"/>
      <c r="DA7" s="481"/>
      <c r="DB7" s="3"/>
      <c r="DC7" s="3"/>
      <c r="DD7" s="747" t="str">
        <v>A</v>
      </c>
      <c r="DE7" s="12" t="str">
        <v>Not Declared</v>
      </c>
      <c r="DF7" s="425" t="str">
        <v>Abingdon AC</v>
      </c>
      <c r="DG7" s="490"/>
      <c r="DH7" s="480"/>
      <c r="DI7" s="481"/>
      <c r="DJ7" s="3"/>
      <c r="DK7" s="3"/>
      <c r="DL7" s="747" t="str">
        <v>B</v>
      </c>
      <c r="DM7" s="12" t="str">
        <v>Not Declared</v>
      </c>
      <c r="DN7" s="425" t="str">
        <v>Bicester AC</v>
      </c>
      <c r="DO7" s="490"/>
      <c r="DP7" s="480"/>
      <c r="DQ7" s="481"/>
      <c r="DR7" s="3"/>
      <c r="DS7" s="3"/>
      <c r="DT7" s="747" t="str">
        <v>O</v>
      </c>
      <c r="DU7" s="12" t="str">
        <v>Not Declared, Not Declared, Not Declared, Not Declared</v>
      </c>
      <c r="DV7" s="12" t="str">
        <v>Oxford City AC</v>
      </c>
      <c r="DW7" s="747"/>
      <c r="DX7" s="12"/>
      <c r="DY7" s="425"/>
    </row>
    <row r="8" spans="1:129" ht="21" customHeight="1">
      <c r="A8" s="358" t="str">
        <f t="shared" si="0"/>
        <v>Abingdon AC</v>
      </c>
      <c r="B8" s="729"/>
      <c r="C8" s="729" t="s">
        <v>322</v>
      </c>
      <c r="D8" s="616" t="str" cm="1">
        <f t="array" ref="D8">_xlfn.LET(_xlpm.x, Abingdon!$C$3:$N$3, _xlpm.y, Abingdon!$C$5:$N$30, _xlpm.z, Abingdon!$A$5:$A$30, IF(_xlfn.XLOOKUP($C8,_xlfn.XLOOKUP(D$1,_xlpm.x,_xlpm.y,""),_xlpm.z,"Not Declared")="", "Name not recorded",  _xlfn.XLOOKUP($C8,_xlfn.XLOOKUP(D$1,_xlpm.x,_xlpm.y,""),_xlpm.z,"Not Declared")))</f>
        <v>Not Declared</v>
      </c>
      <c r="E8" s="729" t="str" cm="1">
        <f t="array" ref="E8">_xlfn.LET(_xlpm.x, Abingdon!$D$3:$N$3, _xlpm.y, Abingdon!$D$5:$N$30, _xlpm.z, Abingdon!$A$5:$A$30, IF(_xlfn.XLOOKUP($C8,_xlfn.XLOOKUP(E$1,_xlpm.x,_xlpm.y,""),_xlpm.z,"Not Declared")="", "Name not recorded",  _xlfn.XLOOKUP($C8,_xlfn.XLOOKUP(E$1,_xlpm.x,_xlpm.y,""),_xlpm.z,"Not Declared")))</f>
        <v>Not Declared</v>
      </c>
      <c r="F8" s="729" t="str" cm="1">
        <f t="array" ref="F8">_xlfn.LET(_xlpm.x, Abingdon!$D$3:$N$3, _xlpm.y, Abingdon!$D$5:$N$30, _xlpm.z, Abingdon!$A$5:$A$30, IF(_xlfn.XLOOKUP($C8,_xlfn.XLOOKUP(F$1,_xlpm.x,_xlpm.y,""),_xlpm.z,"Not Declared")="", "Name not recorded",  _xlfn.XLOOKUP($C8,_xlfn.XLOOKUP(F$1,_xlpm.x,_xlpm.y,""),_xlpm.z,"Not Declared")))</f>
        <v>Not Declared</v>
      </c>
      <c r="G8" s="729" t="str" cm="1">
        <f t="array" ref="G8">_xlfn.LET(_xlpm.x, Abingdon!$D$3:$N$3, _xlpm.y, Abingdon!$D$5:$N$30, _xlpm.z, Abingdon!$A$5:$A$30, IF(_xlfn.XLOOKUP($C8,_xlfn.XLOOKUP(G$1,_xlpm.x,_xlpm.y,""),_xlpm.z,"Not Declared")="", "Name not recorded",  _xlfn.XLOOKUP($C8,_xlfn.XLOOKUP(G$1,_xlpm.x,_xlpm.y,""),_xlpm.z,"Not Declared")))</f>
        <v>Not Declared</v>
      </c>
      <c r="H8" s="729" t="str" cm="1">
        <f t="array" ref="H8">_xlfn.LET(_xlpm.x, Abingdon!$D$3:$N$3, _xlpm.y, Abingdon!$D$5:$N$30, _xlpm.z, Abingdon!$A$5:$A$30, IF(_xlfn.XLOOKUP($C8,_xlfn.XLOOKUP(H$1,_xlpm.x,_xlpm.y,""),_xlpm.z,"Not Declared")="", "Name not recorded",  _xlfn.XLOOKUP($C8,_xlfn.XLOOKUP(H$1,_xlpm.x,_xlpm.y,""),_xlpm.z,"Not Declared")))</f>
        <v>Not Declared</v>
      </c>
      <c r="I8" s="729" t="str" cm="1">
        <f t="array" ref="I8">_xlfn.LET(_xlpm.x, Abingdon!$D$3:$N$3, _xlpm.y, Abingdon!$D$5:$N$30, _xlpm.z, Abingdon!$A$5:$A$30, IF(_xlfn.XLOOKUP($C8,_xlfn.XLOOKUP(I$1,_xlpm.x,_xlpm.y,""),_xlpm.z,"Not Declared")="", "Name not recorded",  _xlfn.XLOOKUP($C8,_xlfn.XLOOKUP(I$1,_xlpm.x,_xlpm.y,""),_xlpm.z,"Not Declared")))</f>
        <v>Not Declared</v>
      </c>
      <c r="J8" s="729" t="str" cm="1">
        <f t="array" ref="J8">_xlfn.LET(_xlpm.x, Abingdon!$D$3:$N$3, _xlpm.y, Abingdon!$D$5:$N$30, _xlpm.z, Abingdon!$A$5:$A$30, IF(_xlfn.XLOOKUP($C8,_xlfn.XLOOKUP(J$1,_xlpm.x,_xlpm.y,""),_xlpm.z,"Not Declared")="", "Name not recorded",  _xlfn.XLOOKUP($C8,_xlfn.XLOOKUP(J$1,_xlpm.x,_xlpm.y,""),_xlpm.z,"Not Declared")))</f>
        <v>Not Declared</v>
      </c>
      <c r="K8" s="729" t="str" cm="1">
        <f t="array" ref="K8">_xlfn.LET(_xlpm.x, Abingdon!$D$3:$N$3, _xlpm.y, Abingdon!$D$5:$N$30, _xlpm.z, Abingdon!$A$5:$A$30, IF(_xlfn.XLOOKUP($C8,_xlfn.XLOOKUP(K$1,_xlpm.x,_xlpm.y,""),_xlpm.z,"Not Declared")="", "Name not recorded",  _xlfn.XLOOKUP($C8,_xlfn.XLOOKUP(K$1,_xlpm.x,_xlpm.y,""),_xlpm.z,"Not Declared")))</f>
        <v>Not Declared</v>
      </c>
      <c r="L8" s="729" t="str" cm="1">
        <f t="array" ref="L8">_xlfn.LET(_xlpm.x, Abingdon!$D$3:$N$3, _xlpm.y, Abingdon!$D$5:$N$30, _xlpm.z, Abingdon!$A$5:$A$30, IF(_xlfn.XLOOKUP($C8,_xlfn.XLOOKUP(L$1,_xlpm.x,_xlpm.y,""),_xlpm.z,"Not Declared")="", "Name not recorded",  _xlfn.XLOOKUP($C8,_xlfn.XLOOKUP(L$1,_xlpm.x,_xlpm.y,""),_xlpm.z,"Not Declared")))</f>
        <v>Not Declared</v>
      </c>
      <c r="M8" s="729" t="str" cm="1">
        <f t="array" ref="M8">_xlfn.LET(_xlpm.x, Abingdon!$D$3:$N$3, _xlpm.y, Abingdon!$D$5:$N$30, _xlpm.z, Abingdon!$A$5:$A$30, IF(_xlfn.XLOOKUP($C8,_xlfn.XLOOKUP(M$1,_xlpm.x,_xlpm.y,""),_xlpm.z,"Not Declared")="", "Name not recorded",  _xlfn.XLOOKUP($C8,_xlfn.XLOOKUP(M$1,_xlpm.x,_xlpm.y,""),_xlpm.z,"Not Declared")))</f>
        <v>Not Declared</v>
      </c>
      <c r="N8" s="729" t="str" cm="1">
        <f t="array" ref="N8">_xlfn.LET(_xlpm.x, Abingdon!$D$3:$N$3, _xlpm.y, Abingdon!$D$5:$N$30, _xlpm.z, Abingdon!$A$5:$A$30, IF(_xlfn.XLOOKUP($C8,_xlfn.XLOOKUP(N$1,_xlpm.x,_xlpm.y,""),_xlpm.z,"Not Declared")="", "Name not recorded",  _xlfn.XLOOKUP($C8,_xlfn.XLOOKUP(N$1,_xlpm.x,_xlpm.y,""),_xlpm.z,"Not Declared")))</f>
        <v>Not Declared</v>
      </c>
      <c r="O8" s="732"/>
      <c r="P8" s="3"/>
      <c r="Q8" s="3"/>
      <c r="R8" s="3"/>
      <c r="S8" s="3"/>
      <c r="T8" s="3"/>
      <c r="U8" s="3"/>
      <c r="V8" s="3"/>
      <c r="W8" s="3"/>
      <c r="X8" s="12"/>
      <c r="Z8" s="3"/>
      <c r="AA8" s="3"/>
      <c r="AB8" s="747" t="str">
        <v>B</v>
      </c>
      <c r="AC8" s="12" t="str">
        <v>Not Declared</v>
      </c>
      <c r="AD8" s="12" t="str">
        <v>Bicester AC</v>
      </c>
      <c r="AE8" s="747"/>
      <c r="AF8" s="12"/>
      <c r="AG8" s="425"/>
      <c r="AH8" s="3"/>
      <c r="AI8" s="3"/>
      <c r="AJ8" s="747" t="str">
        <v>R</v>
      </c>
      <c r="AK8" s="12" t="str">
        <v>Not Declared</v>
      </c>
      <c r="AL8" s="12" t="str">
        <v>Radley AC</v>
      </c>
      <c r="AM8" s="747"/>
      <c r="AN8" s="12"/>
      <c r="AO8" s="425"/>
      <c r="AP8" s="3"/>
      <c r="AQ8" s="3"/>
      <c r="AR8" s="747" t="str">
        <v>W</v>
      </c>
      <c r="AS8" s="12" t="str">
        <v>Not Declared</v>
      </c>
      <c r="AT8" s="12" t="str">
        <v>Witney Road Runners</v>
      </c>
      <c r="AU8" s="747"/>
      <c r="AV8" s="12"/>
      <c r="AW8" s="425"/>
      <c r="AX8" s="3"/>
      <c r="AY8" s="3"/>
      <c r="AZ8" s="747"/>
      <c r="BA8" s="12"/>
      <c r="BB8" s="12"/>
      <c r="BC8" s="747"/>
      <c r="BD8" s="12"/>
      <c r="BE8" s="425"/>
      <c r="BF8" s="3"/>
      <c r="BG8" s="3"/>
      <c r="BH8" s="747" t="str">
        <v>B</v>
      </c>
      <c r="BI8" s="12" t="str">
        <v>Not Declared</v>
      </c>
      <c r="BJ8" s="12" t="str">
        <v>Bicester AC</v>
      </c>
      <c r="BK8" s="747"/>
      <c r="BL8" s="12"/>
      <c r="BM8" s="425"/>
      <c r="BN8" s="3"/>
      <c r="BO8" s="3"/>
      <c r="BP8" s="747" t="str">
        <v>O</v>
      </c>
      <c r="BQ8" s="12" t="str">
        <v>Not Declared</v>
      </c>
      <c r="BR8" s="12" t="str">
        <v>Oxford City AC</v>
      </c>
      <c r="BS8" s="747"/>
      <c r="BT8" s="12"/>
      <c r="BU8" s="425"/>
      <c r="BV8" s="3"/>
      <c r="BW8" s="3"/>
      <c r="BX8" s="747"/>
      <c r="BY8" s="12"/>
      <c r="BZ8" s="425"/>
      <c r="CA8" s="490"/>
      <c r="CB8" s="480"/>
      <c r="CC8" s="481"/>
      <c r="CD8" s="3"/>
      <c r="CE8" s="3"/>
      <c r="CF8" s="747" t="str">
        <v>B</v>
      </c>
      <c r="CG8" s="12" t="str">
        <v>Not Declared</v>
      </c>
      <c r="CH8" s="425" t="str">
        <v>Bicester AC</v>
      </c>
      <c r="CI8" s="490"/>
      <c r="CJ8" s="480"/>
      <c r="CK8" s="481"/>
      <c r="CL8" s="3"/>
      <c r="CM8" s="3"/>
      <c r="CN8" s="747" t="str">
        <v>O</v>
      </c>
      <c r="CO8" s="12" t="str">
        <v>Not Declared</v>
      </c>
      <c r="CP8" s="425" t="str">
        <v>Oxford City AC</v>
      </c>
      <c r="CQ8" s="490"/>
      <c r="CR8" s="480"/>
      <c r="CS8" s="481"/>
      <c r="CT8" s="3"/>
      <c r="CU8" s="3"/>
      <c r="CV8" s="747" t="str">
        <v>A</v>
      </c>
      <c r="CW8" s="12" t="str">
        <v>Not Declared</v>
      </c>
      <c r="CX8" s="425" t="str">
        <v>Abingdon AC</v>
      </c>
      <c r="CY8" s="490"/>
      <c r="CZ8" s="480"/>
      <c r="DA8" s="481"/>
      <c r="DB8" s="3"/>
      <c r="DC8" s="3"/>
      <c r="DD8" s="747" t="str">
        <v>X</v>
      </c>
      <c r="DE8" s="12" t="str">
        <v>Not Declared</v>
      </c>
      <c r="DF8" s="425" t="str">
        <v>Team Kennet</v>
      </c>
      <c r="DG8" s="490"/>
      <c r="DH8" s="480"/>
      <c r="DI8" s="481"/>
      <c r="DJ8" s="3"/>
      <c r="DK8" s="3"/>
      <c r="DL8" s="747" t="str">
        <v>O</v>
      </c>
      <c r="DM8" s="12" t="str">
        <v>Not Declared</v>
      </c>
      <c r="DN8" s="425" t="str">
        <v>Oxford City AC</v>
      </c>
      <c r="DO8" s="490"/>
      <c r="DP8" s="480"/>
      <c r="DQ8" s="481"/>
      <c r="DR8" s="3"/>
      <c r="DS8" s="3"/>
      <c r="DT8" s="747" t="str">
        <v>X</v>
      </c>
      <c r="DU8" s="12" t="str">
        <v>Not Declared, Not Declared, Not Declared, Not Declared</v>
      </c>
      <c r="DV8" s="12" t="str">
        <v>Team Kennet</v>
      </c>
      <c r="DW8" s="747"/>
      <c r="DX8" s="12"/>
      <c r="DY8" s="425"/>
    </row>
    <row r="9" spans="1:129" ht="21" customHeight="1">
      <c r="A9" s="358" t="str">
        <f t="shared" si="0"/>
        <v>Abingdon AC</v>
      </c>
      <c r="B9" s="729"/>
      <c r="C9" s="729" t="s">
        <v>323</v>
      </c>
      <c r="D9" s="616" t="str" cm="1">
        <f t="array" ref="D9">_xlfn.LET(_xlpm.x, Abingdon!$C$3:$N$3, _xlpm.y, Abingdon!$C$5:$N$30, _xlpm.z, Abingdon!$A$5:$A$30, IF(_xlfn.XLOOKUP($C9,_xlfn.XLOOKUP(D$1,_xlpm.x,_xlpm.y,""),_xlpm.z,"Not Declared")="", "Name not recorded",  _xlfn.XLOOKUP($C9,_xlfn.XLOOKUP(D$1,_xlpm.x,_xlpm.y,""),_xlpm.z,"Not Declared")))</f>
        <v>Not Declared</v>
      </c>
      <c r="E9" s="729" t="str" cm="1">
        <f t="array" ref="E9">_xlfn.LET(_xlpm.x, Abingdon!$D$3:$N$3, _xlpm.y, Abingdon!$D$5:$N$30, _xlpm.z, Abingdon!$A$5:$A$30, IF(_xlfn.XLOOKUP($C9,_xlfn.XLOOKUP(E$1,_xlpm.x,_xlpm.y,""),_xlpm.z,"Not Declared")="", "Name not recorded",  _xlfn.XLOOKUP($C9,_xlfn.XLOOKUP(E$1,_xlpm.x,_xlpm.y,""),_xlpm.z,"Not Declared")))</f>
        <v>Not Declared</v>
      </c>
      <c r="F9" s="729" t="str" cm="1">
        <f t="array" ref="F9">_xlfn.LET(_xlpm.x, Abingdon!$D$3:$N$3, _xlpm.y, Abingdon!$D$5:$N$30, _xlpm.z, Abingdon!$A$5:$A$30, IF(_xlfn.XLOOKUP($C9,_xlfn.XLOOKUP(F$1,_xlpm.x,_xlpm.y,""),_xlpm.z,"Not Declared")="", "Name not recorded",  _xlfn.XLOOKUP($C9,_xlfn.XLOOKUP(F$1,_xlpm.x,_xlpm.y,""),_xlpm.z,"Not Declared")))</f>
        <v>Not Declared</v>
      </c>
      <c r="G9" s="729" t="str" cm="1">
        <f t="array" ref="G9">_xlfn.LET(_xlpm.x, Abingdon!$D$3:$N$3, _xlpm.y, Abingdon!$D$5:$N$30, _xlpm.z, Abingdon!$A$5:$A$30, IF(_xlfn.XLOOKUP($C9,_xlfn.XLOOKUP(G$1,_xlpm.x,_xlpm.y,""),_xlpm.z,"Not Declared")="", "Name not recorded",  _xlfn.XLOOKUP($C9,_xlfn.XLOOKUP(G$1,_xlpm.x,_xlpm.y,""),_xlpm.z,"Not Declared")))</f>
        <v>Not Declared</v>
      </c>
      <c r="H9" s="729" t="str" cm="1">
        <f t="array" ref="H9">_xlfn.LET(_xlpm.x, Abingdon!$D$3:$N$3, _xlpm.y, Abingdon!$D$5:$N$30, _xlpm.z, Abingdon!$A$5:$A$30, IF(_xlfn.XLOOKUP($C9,_xlfn.XLOOKUP(H$1,_xlpm.x,_xlpm.y,""),_xlpm.z,"Not Declared")="", "Name not recorded",  _xlfn.XLOOKUP($C9,_xlfn.XLOOKUP(H$1,_xlpm.x,_xlpm.y,""),_xlpm.z,"Not Declared")))</f>
        <v>Not Declared</v>
      </c>
      <c r="I9" s="729" t="str" cm="1">
        <f t="array" ref="I9">_xlfn.LET(_xlpm.x, Abingdon!$D$3:$N$3, _xlpm.y, Abingdon!$D$5:$N$30, _xlpm.z, Abingdon!$A$5:$A$30, IF(_xlfn.XLOOKUP($C9,_xlfn.XLOOKUP(I$1,_xlpm.x,_xlpm.y,""),_xlpm.z,"Not Declared")="", "Name not recorded",  _xlfn.XLOOKUP($C9,_xlfn.XLOOKUP(I$1,_xlpm.x,_xlpm.y,""),_xlpm.z,"Not Declared")))</f>
        <v>Not Declared</v>
      </c>
      <c r="J9" s="729" t="str" cm="1">
        <f t="array" ref="J9">_xlfn.LET(_xlpm.x, Abingdon!$D$3:$N$3, _xlpm.y, Abingdon!$D$5:$N$30, _xlpm.z, Abingdon!$A$5:$A$30, IF(_xlfn.XLOOKUP($C9,_xlfn.XLOOKUP(J$1,_xlpm.x,_xlpm.y,""),_xlpm.z,"Not Declared")="", "Name not recorded",  _xlfn.XLOOKUP($C9,_xlfn.XLOOKUP(J$1,_xlpm.x,_xlpm.y,""),_xlpm.z,"Not Declared")))</f>
        <v>Not Declared</v>
      </c>
      <c r="K9" s="729" t="str" cm="1">
        <f t="array" ref="K9">_xlfn.LET(_xlpm.x, Abingdon!$D$3:$N$3, _xlpm.y, Abingdon!$D$5:$N$30, _xlpm.z, Abingdon!$A$5:$A$30, IF(_xlfn.XLOOKUP($C9,_xlfn.XLOOKUP(K$1,_xlpm.x,_xlpm.y,""),_xlpm.z,"Not Declared")="", "Name not recorded",  _xlfn.XLOOKUP($C9,_xlfn.XLOOKUP(K$1,_xlpm.x,_xlpm.y,""),_xlpm.z,"Not Declared")))</f>
        <v>Not Declared</v>
      </c>
      <c r="L9" s="729" t="str" cm="1">
        <f t="array" ref="L9">_xlfn.LET(_xlpm.x, Abingdon!$D$3:$N$3, _xlpm.y, Abingdon!$D$5:$N$30, _xlpm.z, Abingdon!$A$5:$A$30, IF(_xlfn.XLOOKUP($C9,_xlfn.XLOOKUP(L$1,_xlpm.x,_xlpm.y,""),_xlpm.z,"Not Declared")="", "Name not recorded",  _xlfn.XLOOKUP($C9,_xlfn.XLOOKUP(L$1,_xlpm.x,_xlpm.y,""),_xlpm.z,"Not Declared")))</f>
        <v>Not Declared</v>
      </c>
      <c r="M9" s="729" t="str" cm="1">
        <f t="array" ref="M9">_xlfn.LET(_xlpm.x, Abingdon!$D$3:$N$3, _xlpm.y, Abingdon!$D$5:$N$30, _xlpm.z, Abingdon!$A$5:$A$30, IF(_xlfn.XLOOKUP($C9,_xlfn.XLOOKUP(M$1,_xlpm.x,_xlpm.y,""),_xlpm.z,"Not Declared")="", "Name not recorded",  _xlfn.XLOOKUP($C9,_xlfn.XLOOKUP(M$1,_xlpm.x,_xlpm.y,""),_xlpm.z,"Not Declared")))</f>
        <v>Not Declared</v>
      </c>
      <c r="N9" s="729" t="str" cm="1">
        <f t="array" ref="N9">_xlfn.LET(_xlpm.x, Abingdon!$D$3:$N$3, _xlpm.y, Abingdon!$D$5:$N$30, _xlpm.z, Abingdon!$A$5:$A$30, IF(_xlfn.XLOOKUP($C9,_xlfn.XLOOKUP(N$1,_xlpm.x,_xlpm.y,""),_xlpm.z,"Not Declared")="", "Name not recorded",  _xlfn.XLOOKUP($C9,_xlfn.XLOOKUP(N$1,_xlpm.x,_xlpm.y,""),_xlpm.z,"Not Declared")))</f>
        <v>Not Declared</v>
      </c>
      <c r="O9" s="732"/>
      <c r="P9" s="3"/>
      <c r="Q9" s="3"/>
      <c r="R9" s="3"/>
      <c r="S9" s="3"/>
      <c r="T9" s="3"/>
      <c r="U9" s="3"/>
      <c r="V9" s="3"/>
      <c r="W9" s="3"/>
      <c r="X9" s="12"/>
      <c r="Z9" s="3"/>
      <c r="AA9" s="3"/>
      <c r="AB9" s="749" t="str">
        <v>N</v>
      </c>
      <c r="AC9" s="427" t="str">
        <v>Not Declared</v>
      </c>
      <c r="AD9" s="427" t="str">
        <v>Banbury Harriers AC</v>
      </c>
      <c r="AE9" s="747"/>
      <c r="AF9" s="12"/>
      <c r="AG9" s="425"/>
      <c r="AH9" s="3"/>
      <c r="AI9" s="3"/>
      <c r="AJ9" s="749" t="str">
        <v>A</v>
      </c>
      <c r="AK9" s="427" t="str">
        <v>Not Declared</v>
      </c>
      <c r="AL9" s="427" t="str">
        <v>Abingdon AC</v>
      </c>
      <c r="AM9" s="747"/>
      <c r="AN9" s="12"/>
      <c r="AO9" s="425"/>
      <c r="AP9" s="3"/>
      <c r="AQ9" s="3"/>
      <c r="AR9" s="749" t="str">
        <v>H</v>
      </c>
      <c r="AS9" s="427" t="str">
        <v>Not Declared</v>
      </c>
      <c r="AT9" s="427" t="str">
        <v>White Horse Harriers</v>
      </c>
      <c r="AU9" s="747"/>
      <c r="AV9" s="12"/>
      <c r="AW9" s="425"/>
      <c r="AX9" s="3"/>
      <c r="AY9" s="3"/>
      <c r="AZ9" s="749"/>
      <c r="BA9" s="427"/>
      <c r="BB9" s="427"/>
      <c r="BC9" s="747"/>
      <c r="BD9" s="12"/>
      <c r="BE9" s="425"/>
      <c r="BF9" s="3"/>
      <c r="BG9" s="3"/>
      <c r="BH9" s="749" t="str">
        <v>H</v>
      </c>
      <c r="BI9" s="427" t="str">
        <v>Not Declared</v>
      </c>
      <c r="BJ9" s="427" t="str">
        <v>White Horse Harriers</v>
      </c>
      <c r="BK9" s="747"/>
      <c r="BL9" s="12"/>
      <c r="BM9" s="425"/>
      <c r="BN9" s="3"/>
      <c r="BO9" s="3"/>
      <c r="BP9" s="749" t="str">
        <v>R</v>
      </c>
      <c r="BQ9" s="427" t="str">
        <v>Not Declared</v>
      </c>
      <c r="BR9" s="427" t="str">
        <v>Radley AC</v>
      </c>
      <c r="BS9" s="747"/>
      <c r="BT9" s="12"/>
      <c r="BU9" s="425"/>
      <c r="BV9" s="3"/>
      <c r="BW9" s="3"/>
      <c r="BX9" s="749"/>
      <c r="BY9" s="427"/>
      <c r="BZ9" s="428"/>
      <c r="CA9" s="490"/>
      <c r="CB9" s="480"/>
      <c r="CC9" s="481"/>
      <c r="CD9" s="3"/>
      <c r="CE9" s="3"/>
      <c r="CF9" s="749" t="str">
        <v>X</v>
      </c>
      <c r="CG9" s="427" t="str">
        <v>Not Declared</v>
      </c>
      <c r="CH9" s="428" t="str">
        <v>Team Kennet</v>
      </c>
      <c r="CI9" s="490"/>
      <c r="CJ9" s="480"/>
      <c r="CK9" s="481"/>
      <c r="CL9" s="3"/>
      <c r="CM9" s="3"/>
      <c r="CN9" s="749" t="str">
        <v>N</v>
      </c>
      <c r="CO9" s="427" t="str">
        <v>Not Declared</v>
      </c>
      <c r="CP9" s="428" t="str">
        <v>Banbury Harriers AC</v>
      </c>
      <c r="CQ9" s="490"/>
      <c r="CR9" s="480"/>
      <c r="CS9" s="481"/>
      <c r="CT9" s="3"/>
      <c r="CU9" s="3"/>
      <c r="CV9" s="749" t="str">
        <v>R</v>
      </c>
      <c r="CW9" s="427" t="str">
        <v>Not Declared</v>
      </c>
      <c r="CX9" s="428" t="str">
        <v>Radley AC</v>
      </c>
      <c r="CY9" s="490"/>
      <c r="CZ9" s="480"/>
      <c r="DA9" s="481"/>
      <c r="DB9" s="3"/>
      <c r="DC9" s="3"/>
      <c r="DD9" s="749" t="str">
        <v>O</v>
      </c>
      <c r="DE9" s="427" t="str">
        <v>Not Declared</v>
      </c>
      <c r="DF9" s="428" t="str">
        <v>Oxford City AC</v>
      </c>
      <c r="DG9" s="490"/>
      <c r="DH9" s="480"/>
      <c r="DI9" s="481"/>
      <c r="DJ9" s="3"/>
      <c r="DK9" s="3"/>
      <c r="DL9" s="749" t="str">
        <v>W</v>
      </c>
      <c r="DM9" s="427" t="str">
        <v>Not Declared</v>
      </c>
      <c r="DN9" s="428" t="str">
        <v>Witney Road Runners</v>
      </c>
      <c r="DO9" s="490"/>
      <c r="DP9" s="480"/>
      <c r="DQ9" s="481"/>
      <c r="DR9" s="3"/>
      <c r="DS9" s="3"/>
      <c r="DT9" s="749" t="str">
        <v>A</v>
      </c>
      <c r="DU9" s="427" t="str">
        <v>Not Declared, Not Declared, Not Declared, Not Declared</v>
      </c>
      <c r="DV9" s="427" t="str">
        <v>Abingdon AC</v>
      </c>
      <c r="DW9" s="747"/>
      <c r="DX9" s="12"/>
      <c r="DY9" s="425"/>
    </row>
    <row r="10" spans="1:129" ht="21" customHeight="1">
      <c r="A10" s="358"/>
      <c r="B10" s="729"/>
      <c r="C10" s="729"/>
      <c r="D10" s="729"/>
      <c r="E10" s="729"/>
      <c r="F10" s="729"/>
      <c r="G10" s="729"/>
      <c r="H10" s="729"/>
      <c r="I10" s="729"/>
      <c r="J10" s="729"/>
      <c r="K10" s="729"/>
      <c r="L10" s="729"/>
      <c r="M10" s="729"/>
      <c r="N10" s="729"/>
      <c r="O10" s="732"/>
      <c r="P10" s="3"/>
      <c r="Q10" s="3"/>
      <c r="R10" s="3"/>
      <c r="S10" s="3"/>
      <c r="T10" s="3"/>
      <c r="U10" s="3"/>
      <c r="V10" s="3"/>
      <c r="W10" s="3"/>
      <c r="X10" s="12"/>
      <c r="Z10" s="3" t="s">
        <v>65</v>
      </c>
      <c r="AA10" s="3"/>
      <c r="AB10" s="432" t="str" cm="1">
        <f t="array" ref="AB10:AD17">_xlfn.LET(_xlpm.eventsort, _xlfn.XLOOKUP(AB$1,$D$665:$P$665,$D$667:$P$674), _xlpm.eventdata, _xlfn.XLOOKUP(AB$1,$D$1:$O$1,$D$2:$O$72), _xlpm.agedata, $A$2:$C$72, _xlfn.SORTBY(_xlfn._xlws.FILTER(_xlfn.CHOOSECOLS(_xlfn.HSTACK(_xlpm.agedata,_xlpm.eventdata),2,4,1),(_xlfn.CHOOSECOLS(_xlpm.agedata,3)=Z10),""),_xlpm.eventsort))</f>
        <v>XX</v>
      </c>
      <c r="AC10" s="422" t="str">
        <v>Not Declared</v>
      </c>
      <c r="AD10" s="422" t="str">
        <v>Team Kennet</v>
      </c>
      <c r="AE10" s="747"/>
      <c r="AF10" s="12"/>
      <c r="AG10" s="425"/>
      <c r="AH10" s="3" t="s">
        <v>65</v>
      </c>
      <c r="AI10" s="3"/>
      <c r="AJ10" s="432" t="str" cm="1">
        <f t="array" ref="AJ10:AL17">_xlfn.LET(_xlpm.eventsort, _xlfn.XLOOKUP(AJ$1,$D$665:$P$665,$D$667:$P$674), _xlpm.eventdata, _xlfn.XLOOKUP(AJ$1,$D$1:$O$1,$D$2:$O$72), _xlpm.agedata, $A$2:$C$72, _xlfn.SORTBY(_xlfn._xlws.FILTER(_xlfn.CHOOSECOLS(_xlfn.HSTACK(_xlpm.agedata,_xlpm.eventdata),2,4,1),(_xlfn.CHOOSECOLS(_xlpm.agedata,3)=AH10),""),_xlpm.eventsort))</f>
        <v>WW</v>
      </c>
      <c r="AK10" s="422" t="str">
        <v>Not Declared</v>
      </c>
      <c r="AL10" s="422" t="str">
        <v>Witney Road Runners</v>
      </c>
      <c r="AM10" s="747"/>
      <c r="AN10" s="12"/>
      <c r="AO10" s="425"/>
      <c r="AP10" s="3" t="s">
        <v>65</v>
      </c>
      <c r="AQ10" s="3"/>
      <c r="AR10" s="432" t="str" cm="1">
        <f t="array" ref="AR10:AT17">_xlfn.LET(_xlpm.eventsort, _xlfn.XLOOKUP(AR$1,$D$665:$P$665,$D$667:$P$674), _xlpm.eventdata, _xlfn.XLOOKUP(AR$1,$D$1:$O$1,$D$2:$O$72), _xlpm.agedata, $A$2:$C$72, _xlfn.SORTBY(_xlfn._xlws.FILTER(_xlfn.CHOOSECOLS(_xlfn.HSTACK(_xlpm.agedata,_xlpm.eventdata),2,4,1),(_xlfn.CHOOSECOLS(_xlpm.agedata,3)=AP10),""),_xlpm.eventsort))</f>
        <v>OO</v>
      </c>
      <c r="AS10" s="422" t="str">
        <v>Not Declared</v>
      </c>
      <c r="AT10" s="422" t="str">
        <v>Oxford City AC</v>
      </c>
      <c r="AU10" s="747"/>
      <c r="AV10" s="12"/>
      <c r="AW10" s="425"/>
      <c r="AX10" s="3" t="s">
        <v>65</v>
      </c>
      <c r="AY10" s="3"/>
      <c r="AZ10" s="432" t="e" cm="1">
        <f t="array" ref="AZ10">_xlfn.LET(_xlpm.eventsort, _xlfn.XLOOKUP(AZ$1,$D$665:$P$665,$D$667:$P$674), _xlpm.eventdata, _xlfn.XLOOKUP(AZ$1,$D$1:$O$1,$D$2:$O$72), _xlpm.agedata, $A$2:$C$72, _xlfn.SORTBY(_xlfn._xlws.FILTER(_xlfn.CHOOSECOLS(_xlfn.HSTACK(_xlpm.agedata,_xlpm.eventdata),2,4,1),(_xlfn.CHOOSECOLS(_xlpm.agedata,3)=AX10),""),_xlpm.eventsort))</f>
        <v>#N/A</v>
      </c>
      <c r="BA10" s="422"/>
      <c r="BB10" s="422"/>
      <c r="BC10" s="747"/>
      <c r="BD10" s="12"/>
      <c r="BE10" s="425"/>
      <c r="BF10" s="3" t="s">
        <v>65</v>
      </c>
      <c r="BG10" s="3"/>
      <c r="BH10" s="432" t="str" cm="1">
        <f t="array" ref="BH10:BJ17">_xlfn.LET(_xlpm.eventsort, _xlfn.XLOOKUP(BH$1,$D$665:$P$665,$D$667:$P$674), _xlpm.eventdata, _xlfn.XLOOKUP(BH$1,$D$1:$O$1,$D$2:$O$72), _xlpm.agedata, $A$2:$C$72, _xlfn.SORTBY(_xlfn._xlws.FILTER(_xlfn.CHOOSECOLS(_xlfn.HSTACK(_xlpm.agedata,_xlpm.eventdata),2,4,1),(_xlfn.CHOOSECOLS(_xlpm.agedata,3)=BF10),""),_xlpm.eventsort))</f>
        <v>RR</v>
      </c>
      <c r="BI10" s="422" t="str">
        <v>Not Declared</v>
      </c>
      <c r="BJ10" s="422" t="str">
        <v>Radley AC</v>
      </c>
      <c r="BK10" s="747"/>
      <c r="BL10" s="12"/>
      <c r="BM10" s="425"/>
      <c r="BN10" s="3" t="s">
        <v>65</v>
      </c>
      <c r="BO10" s="3"/>
      <c r="BP10" s="432" t="str" cm="1">
        <f t="array" ref="BP10:BR17">_xlfn.LET(_xlpm.eventsort, _xlfn.XLOOKUP(BP$1,$D$665:$P$665,$D$667:$P$674), _xlpm.eventdata, _xlfn.XLOOKUP(BP$1,$D$1:$O$1,$D$2:$O$72), _xlpm.agedata, $A$2:$C$72, _xlfn.SORTBY(_xlfn._xlws.FILTER(_xlfn.CHOOSECOLS(_xlfn.HSTACK(_xlpm.agedata,_xlpm.eventdata),2,4,1),(_xlfn.CHOOSECOLS(_xlpm.agedata,3)=BN10),""),_xlpm.eventsort))</f>
        <v>BB</v>
      </c>
      <c r="BQ10" s="422" t="str">
        <v>Not Declared</v>
      </c>
      <c r="BR10" s="422" t="str">
        <v>Bicester AC</v>
      </c>
      <c r="BS10" s="747"/>
      <c r="BT10" s="12"/>
      <c r="BU10" s="425"/>
      <c r="BV10" s="3" t="s">
        <v>65</v>
      </c>
      <c r="BW10" s="3"/>
      <c r="BX10" s="432" t="e" cm="1">
        <f t="array" ref="BX10">_xlfn.LET(_xlpm.eventsort, _xlfn.XLOOKUP(BX$1,$D$665:$P$665,$D$667:$P$674), _xlpm.eventdata, _xlfn.XLOOKUP(BX$1,$D$1:$O$1,$D$2:$O$72), _xlpm.agedata, $A$2:$C$72, _xlfn.SORTBY(_xlfn._xlws.FILTER(_xlfn.CHOOSECOLS(_xlfn.HSTACK(_xlpm.agedata,_xlpm.eventdata),2,4,1),(_xlfn.CHOOSECOLS(_xlpm.agedata,3)=BV10),""),_xlpm.eventsort))</f>
        <v>#N/A</v>
      </c>
      <c r="BY10" s="422"/>
      <c r="BZ10" s="423"/>
      <c r="CA10" s="490"/>
      <c r="CB10" s="480"/>
      <c r="CC10" s="481"/>
      <c r="CD10" s="3" t="s">
        <v>65</v>
      </c>
      <c r="CE10" s="3"/>
      <c r="CF10" s="432" t="str" cm="1">
        <f t="array" ref="CF10:CH17">_xlfn.LET(_xlpm.eventsort, _xlfn.XLOOKUP(CF$1,$D$665:$P$665,$D$667:$P$674), _xlpm.eventdata, _xlfn.XLOOKUP(CF$1,$D$1:$O$1,$D$2:$O$72), _xlpm.agedata, $A$2:$C$72, _xlfn.SORTBY(_xlfn._xlws.FILTER(_xlfn.CHOOSECOLS(_xlfn.HSTACK(_xlpm.agedata,_xlpm.eventdata),2,4,1),(_xlfn.CHOOSECOLS(_xlpm.agedata,3)=CD10),""),_xlpm.eventsort))</f>
        <v>NN</v>
      </c>
      <c r="CG10" s="422" t="str">
        <v>Not Declared</v>
      </c>
      <c r="CH10" s="423" t="str">
        <v>Banbury Harriers AC</v>
      </c>
      <c r="CI10" s="490"/>
      <c r="CJ10" s="480"/>
      <c r="CK10" s="481"/>
      <c r="CL10" s="3" t="s">
        <v>65</v>
      </c>
      <c r="CM10" s="3"/>
      <c r="CN10" s="432" t="str" cm="1">
        <f t="array" ref="CN10:CP17">_xlfn.LET(_xlpm.eventsort, _xlfn.XLOOKUP(CN$1,$D$665:$P$665,$D$667:$P$674), _xlpm.eventdata, _xlfn.XLOOKUP(CN$1,$E$1:$O$1,$E$2:$O$72), _xlpm.agedata, $A$2:$C$72, _xlfn.SORTBY(_xlfn._xlws.FILTER(_xlfn.CHOOSECOLS(_xlfn.HSTACK(_xlpm.agedata,_xlpm.eventdata),2,4,1),(_xlfn.CHOOSECOLS(_xlpm.agedata,3)=CL10),""),_xlpm.eventsort))</f>
        <v>AA</v>
      </c>
      <c r="CO10" s="422" t="str">
        <v>Not Declared</v>
      </c>
      <c r="CP10" s="423" t="str">
        <v>Abingdon AC</v>
      </c>
      <c r="CQ10" s="490"/>
      <c r="CR10" s="480"/>
      <c r="CS10" s="481"/>
      <c r="CT10" s="3" t="s">
        <v>65</v>
      </c>
      <c r="CU10" s="3"/>
      <c r="CV10" s="432" t="str" cm="1">
        <f t="array" ref="CV10:CX17">_xlfn.LET(_xlpm.eventsort, _xlfn.XLOOKUP(CV$1,$D$665:$P$665,$D$667:$P$674), _xlpm.eventdata, _xlfn.XLOOKUP(CV$1,$D$1:$O$1,$D$2:$O$72), _xlpm.agedata, $A$2:$C$72, _xlfn.SORTBY(_xlfn._xlws.FILTER(_xlfn.CHOOSECOLS(_xlfn.HSTACK(_xlpm.agedata,_xlpm.eventdata),2,4,1),(_xlfn.CHOOSECOLS(_xlpm.agedata,3)=CT10),""),_xlpm.eventsort))</f>
        <v>OO</v>
      </c>
      <c r="CW10" s="422" t="str">
        <v>Not Declared</v>
      </c>
      <c r="CX10" s="423" t="str">
        <v>Oxford City AC</v>
      </c>
      <c r="CY10" s="490"/>
      <c r="CZ10" s="480"/>
      <c r="DA10" s="481"/>
      <c r="DB10" s="3" t="s">
        <v>65</v>
      </c>
      <c r="DC10" s="3"/>
      <c r="DD10" s="432" t="str" cm="1">
        <f t="array" ref="DD10:DF17">_xlfn.LET(_xlpm.eventsort, _xlfn.XLOOKUP(DD$1,$D$665:$P$665,$D$667:$P$674), _xlpm.eventdata, _xlfn.XLOOKUP(DD$1,$D$1:$O$1,$D$2:$O$72), _xlpm.agedata, $A$2:$C$72, _xlfn.SORTBY(_xlfn._xlws.FILTER(_xlfn.CHOOSECOLS(_xlfn.HSTACK(_xlpm.agedata,_xlpm.eventdata),2,4,1),(_xlfn.CHOOSECOLS(_xlpm.agedata,3)=DB10),""),_xlpm.eventsort))</f>
        <v>BB</v>
      </c>
      <c r="DE10" s="422" t="str">
        <v>Not Declared</v>
      </c>
      <c r="DF10" s="423" t="str">
        <v>Bicester AC</v>
      </c>
      <c r="DG10" s="490"/>
      <c r="DH10" s="480"/>
      <c r="DI10" s="481"/>
      <c r="DJ10" s="3" t="s">
        <v>65</v>
      </c>
      <c r="DK10" s="3"/>
      <c r="DL10" s="432" t="str" cm="1">
        <f t="array" ref="DL10:DN17">_xlfn.LET(_xlpm.eventsort, _xlfn.XLOOKUP(DL$1,$D$665:$P$665,$D$667:$P$674), _xlpm.eventdata, _xlfn.XLOOKUP(DL$1,$D$1:$O$1,$D$2:$O$72), _xlpm.agedata, $A$2:$C$72, _xlfn.SORTBY(_xlfn._xlws.FILTER(_xlfn.CHOOSECOLS(_xlfn.HSTACK(_xlpm.agedata,_xlpm.eventdata),2,4,1),(_xlfn.CHOOSECOLS(_xlpm.agedata,3)=DJ10),""),_xlpm.eventsort))</f>
        <v>XX</v>
      </c>
      <c r="DM10" s="422" t="str">
        <v>Not Declared</v>
      </c>
      <c r="DN10" s="423" t="str">
        <v>Team Kennet</v>
      </c>
      <c r="DO10" s="490"/>
      <c r="DP10" s="480"/>
      <c r="DQ10" s="481"/>
      <c r="DR10" s="3" t="s">
        <v>517</v>
      </c>
      <c r="DS10" s="744" t="str" cm="1">
        <f t="array" ref="DS10">_xlfn.LET(_xlpm.a,_xlfn.XLOOKUP(1,('Number Allocation'!$C$6:$C$1483=DU10)*('Number Allocation'!$D$6:$D$1483=DV10),'Number Allocation'!$A$6:$A$1483,"..."),IF(_xlpm.a="","...",_xlpm.a))</f>
        <v>...</v>
      </c>
      <c r="DT10" s="441" cm="1">
        <f t="array" ref="DT10:DV17">_xlfn.LET(_xlpm.eventsort, _xlfn.XLOOKUP(DT$1,$D$665:$P$665,$D$667:$P$674), _xlpm.eventdata, $X$2:$X$73,  _xlpm.agedata, $A$2:$C$73, _xlfn.SORTBY(_xlfn._xlws.FILTER(_xlfn.CHOOSECOLS(_xlfn.HSTACK(_xlpm.agedata,_xlpm.eventdata),2,4,1),(_xlfn.CHOOSECOLS(_xlpm.agedata,3)=DR10),""),_xlpm.eventsort))</f>
        <v>0</v>
      </c>
      <c r="DU10" s="422" t="str">
        <v>Not Declared, Not Declared, Not Declared, Not Declared</v>
      </c>
      <c r="DV10" s="422" t="str">
        <v>Banbury Harriers AC</v>
      </c>
      <c r="DW10" s="747"/>
      <c r="DX10" s="12"/>
      <c r="DY10" s="425"/>
    </row>
    <row r="11" spans="1:129" ht="21" customHeight="1">
      <c r="A11" s="358" t="str">
        <f>Banbury!AJ$2</f>
        <v>Banbury Harriers AC</v>
      </c>
      <c r="B11" s="729" t="str">
        <f>Banbury!AV$1</f>
        <v>N</v>
      </c>
      <c r="C11" s="729" t="s">
        <v>71</v>
      </c>
      <c r="D11" s="616" t="str" cm="1">
        <f t="array" ref="D11">_xlfn.LET(_xlpm.x, Banbury!$C$3:$N$3, _xlpm.y, Banbury!$C$5:$N$30, _xlpm.z, Banbury!$A$5:$A$30, IF(_xlfn.XLOOKUP($C11,_xlfn.XLOOKUP(D$1,_xlpm.x,_xlpm.y,""),_xlpm.z,"Not Declared")="", "Name not recorded",  _xlfn.XLOOKUP($C11,_xlfn.XLOOKUP(D$1,_xlpm.x,_xlpm.y,""),_xlpm.z,"Not Declared")))</f>
        <v>Not Declared</v>
      </c>
      <c r="E11" s="729" t="str" cm="1">
        <f t="array" ref="E11">_xlfn.LET(_xlpm.x, Banbury!$D$3:$N$3, _xlpm.y, Banbury!$D$5:$N$30, _xlpm.z, Banbury!$A$5:$A$30, IF(_xlfn.XLOOKUP($C11,_xlfn.XLOOKUP(E$1,_xlpm.x,_xlpm.y,""),_xlpm.z,"Not Declared")="", "Name not recorded",  _xlfn.XLOOKUP($C11,_xlfn.XLOOKUP(E$1,_xlpm.x,_xlpm.y,""),_xlpm.z,"Not Declared")))</f>
        <v>Not Declared</v>
      </c>
      <c r="F11" s="729" t="str" cm="1">
        <f t="array" ref="F11">_xlfn.LET(_xlpm.x, Banbury!$D$3:$N$3, _xlpm.y, Banbury!$D$5:$N$30, _xlpm.z, Banbury!$A$5:$A$30, IF(_xlfn.XLOOKUP($C11,_xlfn.XLOOKUP(F$1,_xlpm.x,_xlpm.y,""),_xlpm.z,"Not Declared")="", "Name not recorded",  _xlfn.XLOOKUP($C11,_xlfn.XLOOKUP(F$1,_xlpm.x,_xlpm.y,""),_xlpm.z,"Not Declared")))</f>
        <v>Not Declared</v>
      </c>
      <c r="G11" s="729" t="str" cm="1">
        <f t="array" ref="G11">_xlfn.LET(_xlpm.x, Banbury!$D$3:$N$3, _xlpm.y, Banbury!$D$5:$N$30, _xlpm.z, Banbury!$A$5:$A$30, IF(_xlfn.XLOOKUP($C11,_xlfn.XLOOKUP(G$1,_xlpm.x,_xlpm.y,""),_xlpm.z,"Not Declared")="", "Name not recorded",  _xlfn.XLOOKUP($C11,_xlfn.XLOOKUP(G$1,_xlpm.x,_xlpm.y,""),_xlpm.z,"Not Declared")))</f>
        <v>Not Declared</v>
      </c>
      <c r="H11" s="729" t="str" cm="1">
        <f t="array" ref="H11">_xlfn.LET(_xlpm.x, Banbury!$D$3:$N$3, _xlpm.y, Banbury!$D$5:$N$30, _xlpm.z, Banbury!$A$5:$A$30, IF(_xlfn.XLOOKUP($C11,_xlfn.XLOOKUP(H$1,_xlpm.x,_xlpm.y,""),_xlpm.z,"Not Declared")="", "Name not recorded",  _xlfn.XLOOKUP($C11,_xlfn.XLOOKUP(H$1,_xlpm.x,_xlpm.y,""),_xlpm.z,"Not Declared")))</f>
        <v>Not Declared</v>
      </c>
      <c r="I11" s="729" t="str" cm="1">
        <f t="array" ref="I11">_xlfn.LET(_xlpm.x, Banbury!$D$3:$N$3, _xlpm.y, Banbury!$D$5:$N$30, _xlpm.z, Banbury!$A$5:$A$30, IF(_xlfn.XLOOKUP($C11,_xlfn.XLOOKUP(I$1,_xlpm.x,_xlpm.y,""),_xlpm.z,"Not Declared")="", "Name not recorded",  _xlfn.XLOOKUP($C11,_xlfn.XLOOKUP(I$1,_xlpm.x,_xlpm.y,""),_xlpm.z,"Not Declared")))</f>
        <v>Not Declared</v>
      </c>
      <c r="J11" s="729" t="str" cm="1">
        <f t="array" ref="J11">_xlfn.LET(_xlpm.x, Banbury!$D$3:$N$3, _xlpm.y, Banbury!$D$5:$N$30, _xlpm.z, Banbury!$A$5:$A$30, IF(_xlfn.XLOOKUP($C11,_xlfn.XLOOKUP(J$1,_xlpm.x,_xlpm.y,""),_xlpm.z,"Not Declared")="", "Name not recorded",  _xlfn.XLOOKUP($C11,_xlfn.XLOOKUP(J$1,_xlpm.x,_xlpm.y,""),_xlpm.z,"Not Declared")))</f>
        <v>Not Declared</v>
      </c>
      <c r="K11" s="729" t="str" cm="1">
        <f t="array" ref="K11">_xlfn.LET(_xlpm.x, Banbury!$D$3:$N$3, _xlpm.y, Banbury!$D$5:$N$30, _xlpm.z, Banbury!$A$5:$A$30, IF(_xlfn.XLOOKUP($C11,_xlfn.XLOOKUP(K$1,_xlpm.x,_xlpm.y,""),_xlpm.z,"Not Declared")="", "Name not recorded",  _xlfn.XLOOKUP($C11,_xlfn.XLOOKUP(K$1,_xlpm.x,_xlpm.y,""),_xlpm.z,"Not Declared")))</f>
        <v>Not Declared</v>
      </c>
      <c r="L11" s="729" t="str" cm="1">
        <f t="array" ref="L11">_xlfn.LET(_xlpm.x, Banbury!$D$3:$N$3, _xlpm.y, Banbury!$D$5:$N$30, _xlpm.z, Banbury!$A$5:$A$30, IF(_xlfn.XLOOKUP($C11,_xlfn.XLOOKUP(L$1,_xlpm.x,_xlpm.y,""),_xlpm.z,"Not Declared")="", "Name not recorded",  _xlfn.XLOOKUP($C11,_xlfn.XLOOKUP(L$1,_xlpm.x,_xlpm.y,""),_xlpm.z,"Not Declared")))</f>
        <v>Not Declared</v>
      </c>
      <c r="M11" s="729" t="str" cm="1">
        <f t="array" ref="M11">_xlfn.LET(_xlpm.x, Banbury!$D$3:$N$3, _xlpm.y, Banbury!$D$5:$N$30, _xlpm.z, Banbury!$A$5:$A$30, IF(_xlfn.XLOOKUP($C11,_xlfn.XLOOKUP(M$1,_xlpm.x,_xlpm.y,""),_xlpm.z,"Not Declared")="", "Name not recorded",  _xlfn.XLOOKUP($C11,_xlfn.XLOOKUP(M$1,_xlpm.x,_xlpm.y,""),_xlpm.z,"Not Declared")))</f>
        <v>Not Declared</v>
      </c>
      <c r="N11" s="729" t="str" cm="1">
        <f t="array" ref="N11">_xlfn.LET(_xlpm.x, Banbury!$D$3:$N$3, _xlpm.y, Banbury!$D$5:$N$30, _xlpm.z, Banbury!$A$5:$A$30, IF(_xlfn.XLOOKUP($C11,_xlfn.XLOOKUP(N$1,_xlpm.x,_xlpm.y,""),_xlpm.z,"Not Declared")="", "Name not recorded",  _xlfn.XLOOKUP($C11,_xlfn.XLOOKUP(N$1,_xlpm.x,_xlpm.y,""),_xlpm.z,"Not Declared")))</f>
        <v>Not Declared</v>
      </c>
      <c r="O11" s="732"/>
      <c r="P11" s="79">
        <v>1</v>
      </c>
      <c r="Q11" s="729">
        <v>2</v>
      </c>
      <c r="R11" s="729">
        <v>3</v>
      </c>
      <c r="S11" s="729">
        <v>4</v>
      </c>
      <c r="T11" s="729" t="str" cm="1">
        <f t="array" ref="T11">_xlfn.LET(_xlpm.x, Banbury!$C$3:$N$3, _xlpm.y, Banbury!$C$5:$N$30, _xlpm.z, Banbury!$A$5:$A$30, IF(_xlfn.XLOOKUP(P11,_xlfn.XLOOKUP(T$1,_xlpm.x,_xlpm.y,""),_xlpm.z,"Not Declared")="", "Name not recorded",  _xlfn.XLOOKUP(P11,_xlfn.XLOOKUP(T$1,_xlpm.x,_xlpm.y,""),_xlpm.z,"Not Declared")))</f>
        <v>Not Declared</v>
      </c>
      <c r="U11" s="729" t="str" cm="1">
        <f t="array" ref="U11">_xlfn.LET(_xlpm.x, Banbury!$C$3:$N$3, _xlpm.y, Banbury!$C$5:$N$30, _xlpm.z, Banbury!$A$5:$A$30, IF(_xlfn.XLOOKUP(Q11,_xlfn.XLOOKUP(U$1,_xlpm.x,_xlpm.y,""),_xlpm.z,"Not Declared")="", "Name not recorded",  _xlfn.XLOOKUP(Q11,_xlfn.XLOOKUP(U$1,_xlpm.x,_xlpm.y,""),_xlpm.z,"Not Declared")))</f>
        <v>Not Declared</v>
      </c>
      <c r="V11" s="729" t="str" cm="1">
        <f t="array" ref="V11">_xlfn.LET(_xlpm.x, Banbury!$C$3:$N$3, _xlpm.y, Banbury!$C$5:$N$30, _xlpm.z, Banbury!$A$5:$A$30, IF(_xlfn.XLOOKUP(R11,_xlfn.XLOOKUP(V$1,_xlpm.x,_xlpm.y,""),_xlpm.z,"Not Declared")="", "Name not recorded",  _xlfn.XLOOKUP(R11,_xlfn.XLOOKUP(V$1,_xlpm.x,_xlpm.y,""),_xlpm.z,"Not Declared")))</f>
        <v>Not Declared</v>
      </c>
      <c r="W11" s="729" t="str" cm="1">
        <f t="array" ref="W11">_xlfn.LET(_xlpm.x, Banbury!$C$3:$N$3, _xlpm.y, Banbury!$C$5:$N$30, _xlpm.z, Banbury!$A$5:$A$30, IF(_xlfn.XLOOKUP(S11,_xlfn.XLOOKUP(W$1,_xlpm.x,_xlpm.y,""),_xlpm.z,"Not Declared")="", "Name not recorded",  _xlfn.XLOOKUP(S11,_xlfn.XLOOKUP(W$1,_xlpm.x,_xlpm.y,""),_xlpm.z,"Not Declared")))</f>
        <v>Not Declared</v>
      </c>
      <c r="X11" s="358" t="str">
        <f>_xlfn.TEXTJOIN(", ",,T11:W11)</f>
        <v>Not Declared, Not Declared, Not Declared, Not Declared</v>
      </c>
      <c r="Z11" s="3"/>
      <c r="AA11" s="3"/>
      <c r="AB11" s="747" t="str">
        <v>OO</v>
      </c>
      <c r="AC11" s="12" t="str">
        <v>Not Declared</v>
      </c>
      <c r="AD11" s="12" t="str">
        <v>Oxford City AC</v>
      </c>
      <c r="AE11" s="747"/>
      <c r="AF11" s="12"/>
      <c r="AG11" s="425"/>
      <c r="AH11" s="3"/>
      <c r="AI11" s="3"/>
      <c r="AJ11" s="747" t="str">
        <v>OO</v>
      </c>
      <c r="AK11" s="12" t="str">
        <v>Not Declared</v>
      </c>
      <c r="AL11" s="12" t="str">
        <v>Oxford City AC</v>
      </c>
      <c r="AM11" s="747"/>
      <c r="AN11" s="12"/>
      <c r="AO11" s="425"/>
      <c r="AP11" s="3"/>
      <c r="AQ11" s="3"/>
      <c r="AR11" s="747" t="str">
        <v>XX</v>
      </c>
      <c r="AS11" s="12" t="str">
        <v>Not Declared</v>
      </c>
      <c r="AT11" s="12" t="str">
        <v>Team Kennet</v>
      </c>
      <c r="AU11" s="747"/>
      <c r="AV11" s="12"/>
      <c r="AW11" s="425"/>
      <c r="AX11" s="3"/>
      <c r="AY11" s="3"/>
      <c r="AZ11" s="747"/>
      <c r="BA11" s="12"/>
      <c r="BB11" s="12"/>
      <c r="BC11" s="747"/>
      <c r="BD11" s="12"/>
      <c r="BE11" s="425"/>
      <c r="BF11" s="3"/>
      <c r="BG11" s="3"/>
      <c r="BH11" s="747" t="str">
        <v>WW</v>
      </c>
      <c r="BI11" s="12" t="str">
        <v>Not Declared</v>
      </c>
      <c r="BJ11" s="12" t="str">
        <v>Witney Road Runners</v>
      </c>
      <c r="BK11" s="747"/>
      <c r="BL11" s="12"/>
      <c r="BM11" s="425"/>
      <c r="BN11" s="3"/>
      <c r="BO11" s="3"/>
      <c r="BP11" s="747" t="str">
        <v>HH</v>
      </c>
      <c r="BQ11" s="12" t="str">
        <v>Not Declared</v>
      </c>
      <c r="BR11" s="12" t="str">
        <v>White Horse Harriers</v>
      </c>
      <c r="BS11" s="747"/>
      <c r="BT11" s="12"/>
      <c r="BU11" s="425"/>
      <c r="BV11" s="3"/>
      <c r="BW11" s="3"/>
      <c r="BX11" s="747"/>
      <c r="BY11" s="12"/>
      <c r="BZ11" s="425"/>
      <c r="CA11" s="490"/>
      <c r="CB11" s="480"/>
      <c r="CC11" s="481"/>
      <c r="CD11" s="3"/>
      <c r="CE11" s="3"/>
      <c r="CF11" s="747" t="str">
        <v>WW</v>
      </c>
      <c r="CG11" s="12" t="str">
        <v>Not Declared</v>
      </c>
      <c r="CH11" s="425" t="str">
        <v>Witney Road Runners</v>
      </c>
      <c r="CI11" s="490"/>
      <c r="CJ11" s="480"/>
      <c r="CK11" s="481"/>
      <c r="CL11" s="3"/>
      <c r="CM11" s="3"/>
      <c r="CN11" s="747" t="str">
        <v>HH</v>
      </c>
      <c r="CO11" s="12" t="str">
        <v>Not Declared</v>
      </c>
      <c r="CP11" s="425" t="str">
        <v>White Horse Harriers</v>
      </c>
      <c r="CQ11" s="490"/>
      <c r="CR11" s="480"/>
      <c r="CS11" s="481"/>
      <c r="CT11" s="3"/>
      <c r="CU11" s="3"/>
      <c r="CV11" s="747" t="str">
        <v>XX</v>
      </c>
      <c r="CW11" s="12" t="str">
        <v>Not Declared</v>
      </c>
      <c r="CX11" s="425" t="str">
        <v>Team Kennet</v>
      </c>
      <c r="CY11" s="490"/>
      <c r="CZ11" s="480"/>
      <c r="DA11" s="481"/>
      <c r="DB11" s="3"/>
      <c r="DC11" s="3"/>
      <c r="DD11" s="747" t="str">
        <v>WW</v>
      </c>
      <c r="DE11" s="12" t="str">
        <v>Not Declared</v>
      </c>
      <c r="DF11" s="425" t="str">
        <v>Witney Road Runners</v>
      </c>
      <c r="DG11" s="490"/>
      <c r="DH11" s="480"/>
      <c r="DI11" s="481"/>
      <c r="DJ11" s="3"/>
      <c r="DK11" s="3"/>
      <c r="DL11" s="747" t="str">
        <v>NN</v>
      </c>
      <c r="DM11" s="12" t="str">
        <v>Not Declared</v>
      </c>
      <c r="DN11" s="425" t="str">
        <v>Banbury Harriers AC</v>
      </c>
      <c r="DO11" s="490"/>
      <c r="DP11" s="480"/>
      <c r="DQ11" s="481"/>
      <c r="DR11" s="433"/>
      <c r="DS11" s="747" t="str" cm="1">
        <f t="array" ref="DS11">_xlfn.LET(_xlpm.a,_xlfn.XLOOKUP(1,('Number Allocation'!$C$6:$C$1483=DU11)*('Number Allocation'!$D$6:$D$1483=DV11),'Number Allocation'!$A$6:$A$1483,"..."),IF(_xlpm.a="","...",_xlpm.a))</f>
        <v>...</v>
      </c>
      <c r="DT11" s="747">
        <v>0</v>
      </c>
      <c r="DU11" s="12" t="str">
        <v>Not Declared, Not Declared, Not Declared, Not Declared</v>
      </c>
      <c r="DV11" s="12" t="str">
        <v>Bicester AC</v>
      </c>
      <c r="DW11" s="747"/>
      <c r="DX11" s="12"/>
      <c r="DY11" s="425"/>
    </row>
    <row r="12" spans="1:129" ht="21" customHeight="1">
      <c r="A12" s="358" t="str">
        <f>A11</f>
        <v>Banbury Harriers AC</v>
      </c>
      <c r="B12" s="729" t="str">
        <f>Banbury!AV$2</f>
        <v>NN</v>
      </c>
      <c r="C12" s="729" t="s">
        <v>65</v>
      </c>
      <c r="D12" s="616" t="str" cm="1">
        <f t="array" ref="D12">_xlfn.LET(_xlpm.x, Banbury!$C$3:$N$3, _xlpm.y, Banbury!$C$5:$N$30, _xlpm.z, Banbury!$A$5:$A$30, IF(_xlfn.XLOOKUP($C12,_xlfn.XLOOKUP(D$1,_xlpm.x,_xlpm.y,""),_xlpm.z,"Not Declared")="", "Name not recorded",  _xlfn.XLOOKUP($C12,_xlfn.XLOOKUP(D$1,_xlpm.x,_xlpm.y,""),_xlpm.z,"Not Declared")))</f>
        <v>Not Declared</v>
      </c>
      <c r="E12" s="729" t="str" cm="1">
        <f t="array" ref="E12">_xlfn.LET(_xlpm.x, Banbury!$D$3:$N$3, _xlpm.y, Banbury!$D$5:$N$30, _xlpm.z, Banbury!$A$5:$A$30, IF(_xlfn.XLOOKUP($C12,_xlfn.XLOOKUP(E$1,_xlpm.x,_xlpm.y,""),_xlpm.z,"Not Declared")="", "Name not recorded",  _xlfn.XLOOKUP($C12,_xlfn.XLOOKUP(E$1,_xlpm.x,_xlpm.y,""),_xlpm.z,"Not Declared")))</f>
        <v>Not Declared</v>
      </c>
      <c r="F12" s="729" t="str" cm="1">
        <f t="array" ref="F12">_xlfn.LET(_xlpm.x, Banbury!$D$3:$N$3, _xlpm.y, Banbury!$D$5:$N$30, _xlpm.z, Banbury!$A$5:$A$30, IF(_xlfn.XLOOKUP($C12,_xlfn.XLOOKUP(F$1,_xlpm.x,_xlpm.y,""),_xlpm.z,"Not Declared")="", "Name not recorded",  _xlfn.XLOOKUP($C12,_xlfn.XLOOKUP(F$1,_xlpm.x,_xlpm.y,""),_xlpm.z,"Not Declared")))</f>
        <v>Not Declared</v>
      </c>
      <c r="G12" s="729" t="str" cm="1">
        <f t="array" ref="G12">_xlfn.LET(_xlpm.x, Banbury!$D$3:$N$3, _xlpm.y, Banbury!$D$5:$N$30, _xlpm.z, Banbury!$A$5:$A$30, IF(_xlfn.XLOOKUP($C12,_xlfn.XLOOKUP(G$1,_xlpm.x,_xlpm.y,""),_xlpm.z,"Not Declared")="", "Name not recorded",  _xlfn.XLOOKUP($C12,_xlfn.XLOOKUP(G$1,_xlpm.x,_xlpm.y,""),_xlpm.z,"Not Declared")))</f>
        <v>Not Declared</v>
      </c>
      <c r="H12" s="729" t="str" cm="1">
        <f t="array" ref="H12">_xlfn.LET(_xlpm.x, Banbury!$D$3:$N$3, _xlpm.y, Banbury!$D$5:$N$30, _xlpm.z, Banbury!$A$5:$A$30, IF(_xlfn.XLOOKUP($C12,_xlfn.XLOOKUP(H$1,_xlpm.x,_xlpm.y,""),_xlpm.z,"Not Declared")="", "Name not recorded",  _xlfn.XLOOKUP($C12,_xlfn.XLOOKUP(H$1,_xlpm.x,_xlpm.y,""),_xlpm.z,"Not Declared")))</f>
        <v>Not Declared</v>
      </c>
      <c r="I12" s="729" t="str" cm="1">
        <f t="array" ref="I12">_xlfn.LET(_xlpm.x, Banbury!$D$3:$N$3, _xlpm.y, Banbury!$D$5:$N$30, _xlpm.z, Banbury!$A$5:$A$30, IF(_xlfn.XLOOKUP($C12,_xlfn.XLOOKUP(I$1,_xlpm.x,_xlpm.y,""),_xlpm.z,"Not Declared")="", "Name not recorded",  _xlfn.XLOOKUP($C12,_xlfn.XLOOKUP(I$1,_xlpm.x,_xlpm.y,""),_xlpm.z,"Not Declared")))</f>
        <v>Not Declared</v>
      </c>
      <c r="J12" s="729" t="str" cm="1">
        <f t="array" ref="J12">_xlfn.LET(_xlpm.x, Banbury!$D$3:$N$3, _xlpm.y, Banbury!$D$5:$N$30, _xlpm.z, Banbury!$A$5:$A$30, IF(_xlfn.XLOOKUP($C12,_xlfn.XLOOKUP(J$1,_xlpm.x,_xlpm.y,""),_xlpm.z,"Not Declared")="", "Name not recorded",  _xlfn.XLOOKUP($C12,_xlfn.XLOOKUP(J$1,_xlpm.x,_xlpm.y,""),_xlpm.z,"Not Declared")))</f>
        <v>Not Declared</v>
      </c>
      <c r="K12" s="729" t="str" cm="1">
        <f t="array" ref="K12">_xlfn.LET(_xlpm.x, Banbury!$D$3:$N$3, _xlpm.y, Banbury!$D$5:$N$30, _xlpm.z, Banbury!$A$5:$A$30, IF(_xlfn.XLOOKUP($C12,_xlfn.XLOOKUP(K$1,_xlpm.x,_xlpm.y,""),_xlpm.z,"Not Declared")="", "Name not recorded",  _xlfn.XLOOKUP($C12,_xlfn.XLOOKUP(K$1,_xlpm.x,_xlpm.y,""),_xlpm.z,"Not Declared")))</f>
        <v>Not Declared</v>
      </c>
      <c r="L12" s="729" t="str" cm="1">
        <f t="array" ref="L12">_xlfn.LET(_xlpm.x, Banbury!$D$3:$N$3, _xlpm.y, Banbury!$D$5:$N$30, _xlpm.z, Banbury!$A$5:$A$30, IF(_xlfn.XLOOKUP($C12,_xlfn.XLOOKUP(L$1,_xlpm.x,_xlpm.y,""),_xlpm.z,"Not Declared")="", "Name not recorded",  _xlfn.XLOOKUP($C12,_xlfn.XLOOKUP(L$1,_xlpm.x,_xlpm.y,""),_xlpm.z,"Not Declared")))</f>
        <v>Not Declared</v>
      </c>
      <c r="M12" s="729" t="str" cm="1">
        <f t="array" ref="M12">_xlfn.LET(_xlpm.x, Banbury!$D$3:$N$3, _xlpm.y, Banbury!$D$5:$N$30, _xlpm.z, Banbury!$A$5:$A$30, IF(_xlfn.XLOOKUP($C12,_xlfn.XLOOKUP(M$1,_xlpm.x,_xlpm.y,""),_xlpm.z,"Not Declared")="", "Name not recorded",  _xlfn.XLOOKUP($C12,_xlfn.XLOOKUP(M$1,_xlpm.x,_xlpm.y,""),_xlpm.z,"Not Declared")))</f>
        <v>Not Declared</v>
      </c>
      <c r="N12" s="729" t="str" cm="1">
        <f t="array" ref="N12">_xlfn.LET(_xlpm.x, Banbury!$D$3:$N$3, _xlpm.y, Banbury!$D$5:$N$30, _xlpm.z, Banbury!$A$5:$A$30, IF(_xlfn.XLOOKUP($C12,_xlfn.XLOOKUP(N$1,_xlpm.x,_xlpm.y,""),_xlpm.z,"Not Declared")="", "Name not recorded",  _xlfn.XLOOKUP($C12,_xlfn.XLOOKUP(N$1,_xlpm.x,_xlpm.y,""),_xlpm.z,"Not Declared")))</f>
        <v>Not Declared</v>
      </c>
      <c r="O12" s="732"/>
      <c r="P12" s="220"/>
      <c r="Q12" s="732"/>
      <c r="R12" s="732"/>
      <c r="S12" s="732"/>
      <c r="T12" s="732"/>
      <c r="U12" s="732"/>
      <c r="V12" s="732"/>
      <c r="W12" s="732"/>
      <c r="X12" s="732"/>
      <c r="Z12" s="3"/>
      <c r="AA12" s="3"/>
      <c r="AB12" s="747" t="str">
        <v>AA</v>
      </c>
      <c r="AC12" s="12" t="str">
        <v>Not Declared</v>
      </c>
      <c r="AD12" s="12" t="str">
        <v>Abingdon AC</v>
      </c>
      <c r="AE12" s="747"/>
      <c r="AF12" s="12"/>
      <c r="AG12" s="425"/>
      <c r="AH12" s="3"/>
      <c r="AI12" s="3"/>
      <c r="AJ12" s="747" t="str">
        <v>BB</v>
      </c>
      <c r="AK12" s="12" t="str">
        <v>Not Declared</v>
      </c>
      <c r="AL12" s="12" t="str">
        <v>Bicester AC</v>
      </c>
      <c r="AM12" s="747"/>
      <c r="AN12" s="12"/>
      <c r="AO12" s="425"/>
      <c r="AP12" s="3"/>
      <c r="AQ12" s="3"/>
      <c r="AR12" s="747" t="str">
        <v>BB</v>
      </c>
      <c r="AS12" s="12" t="str">
        <v>Not Declared</v>
      </c>
      <c r="AT12" s="12" t="str">
        <v>Bicester AC</v>
      </c>
      <c r="AU12" s="747"/>
      <c r="AV12" s="12"/>
      <c r="AW12" s="425"/>
      <c r="AX12" s="3"/>
      <c r="AY12" s="3"/>
      <c r="AZ12" s="747"/>
      <c r="BA12" s="12"/>
      <c r="BB12" s="12"/>
      <c r="BC12" s="747"/>
      <c r="BD12" s="12"/>
      <c r="BE12" s="425"/>
      <c r="BF12" s="3"/>
      <c r="BG12" s="3"/>
      <c r="BH12" s="747" t="str">
        <v>OO</v>
      </c>
      <c r="BI12" s="12" t="str">
        <v>Not Declared</v>
      </c>
      <c r="BJ12" s="12" t="str">
        <v>Oxford City AC</v>
      </c>
      <c r="BK12" s="747"/>
      <c r="BL12" s="12"/>
      <c r="BM12" s="425"/>
      <c r="BN12" s="3"/>
      <c r="BO12" s="3"/>
      <c r="BP12" s="747" t="str">
        <v>AA</v>
      </c>
      <c r="BQ12" s="12" t="str">
        <v>Not Declared</v>
      </c>
      <c r="BR12" s="12" t="str">
        <v>Abingdon AC</v>
      </c>
      <c r="BS12" s="747"/>
      <c r="BT12" s="12"/>
      <c r="BU12" s="425"/>
      <c r="BV12" s="3"/>
      <c r="BW12" s="3"/>
      <c r="BX12" s="747"/>
      <c r="BY12" s="12"/>
      <c r="BZ12" s="425"/>
      <c r="CA12" s="490"/>
      <c r="CB12" s="480"/>
      <c r="CC12" s="481"/>
      <c r="CD12" s="3"/>
      <c r="CE12" s="3"/>
      <c r="CF12" s="747" t="str">
        <v>OO</v>
      </c>
      <c r="CG12" s="12" t="str">
        <v>Not Declared</v>
      </c>
      <c r="CH12" s="425" t="str">
        <v>Oxford City AC</v>
      </c>
      <c r="CI12" s="490"/>
      <c r="CJ12" s="480"/>
      <c r="CK12" s="481"/>
      <c r="CL12" s="3"/>
      <c r="CM12" s="3"/>
      <c r="CN12" s="747" t="str">
        <v>XX</v>
      </c>
      <c r="CO12" s="12" t="str">
        <v>Not Declared</v>
      </c>
      <c r="CP12" s="425" t="str">
        <v>Team Kennet</v>
      </c>
      <c r="CQ12" s="490"/>
      <c r="CR12" s="480"/>
      <c r="CS12" s="481"/>
      <c r="CT12" s="3"/>
      <c r="CU12" s="3"/>
      <c r="CV12" s="747" t="str">
        <v>WW</v>
      </c>
      <c r="CW12" s="12" t="str">
        <v>Not Declared</v>
      </c>
      <c r="CX12" s="425" t="str">
        <v>Witney Road Runners</v>
      </c>
      <c r="CY12" s="490"/>
      <c r="CZ12" s="480"/>
      <c r="DA12" s="481"/>
      <c r="DB12" s="3"/>
      <c r="DC12" s="3"/>
      <c r="DD12" s="747" t="str">
        <v>HH</v>
      </c>
      <c r="DE12" s="12" t="str">
        <v>Not Declared</v>
      </c>
      <c r="DF12" s="425" t="str">
        <v>White Horse Harriers</v>
      </c>
      <c r="DG12" s="490"/>
      <c r="DH12" s="480"/>
      <c r="DI12" s="481"/>
      <c r="DJ12" s="3"/>
      <c r="DK12" s="3"/>
      <c r="DL12" s="747" t="str">
        <v>HH</v>
      </c>
      <c r="DM12" s="12" t="str">
        <v>Not Declared</v>
      </c>
      <c r="DN12" s="425" t="str">
        <v>White Horse Harriers</v>
      </c>
      <c r="DO12" s="490"/>
      <c r="DP12" s="480"/>
      <c r="DQ12" s="481"/>
      <c r="DR12" s="433"/>
      <c r="DS12" s="747" t="str" cm="1">
        <f t="array" ref="DS12">_xlfn.LET(_xlpm.a,_xlfn.XLOOKUP(1,('Number Allocation'!$C$6:$C$1483=DU12)*('Number Allocation'!$D$6:$D$1483=DV12),'Number Allocation'!$A$6:$A$1483,"..."),IF(_xlpm.a="","...",_xlpm.a))</f>
        <v>...</v>
      </c>
      <c r="DT12" s="747">
        <v>0</v>
      </c>
      <c r="DU12" s="12" t="str">
        <v>Not Declared, Not Declared, Not Declared, Not Declared</v>
      </c>
      <c r="DV12" s="12" t="str">
        <v>Witney Road Runners</v>
      </c>
      <c r="DW12" s="747"/>
      <c r="DX12" s="12"/>
      <c r="DY12" s="425"/>
    </row>
    <row r="13" spans="1:129" ht="21" customHeight="1">
      <c r="A13" s="358" t="str">
        <f>A11</f>
        <v>Banbury Harriers AC</v>
      </c>
      <c r="B13" s="729"/>
      <c r="C13" s="729" t="s">
        <v>517</v>
      </c>
      <c r="D13" s="616" t="str" cm="1">
        <f t="array" ref="D13">_xlfn.LET(_xlpm.x, Banbury!$C$3:$N$3, _xlpm.y, Banbury!$C$5:$N$30, _xlpm.z, Banbury!$A$5:$A$30, IF(_xlfn.XLOOKUP($C13,_xlfn.XLOOKUP(D$1,_xlpm.x,_xlpm.y,""),_xlpm.z,"Not Declared")="", "Name not recorded",  _xlfn.XLOOKUP($C13,_xlfn.XLOOKUP(D$1,_xlpm.x,_xlpm.y,""),_xlpm.z,"Not Declared")))</f>
        <v>Not Declared</v>
      </c>
      <c r="E13" s="729" t="str" cm="1">
        <f t="array" ref="E13">_xlfn.LET(_xlpm.x, Banbury!$D$3:$N$3, _xlpm.y, Banbury!$D$5:$N$30, _xlpm.z, Banbury!$A$5:$A$30, IF(_xlfn.XLOOKUP($C13,_xlfn.XLOOKUP(E$1,_xlpm.x,_xlpm.y,""),_xlpm.z,"Not Declared")="", "Name not recorded",  _xlfn.XLOOKUP($C13,_xlfn.XLOOKUP(E$1,_xlpm.x,_xlpm.y,""),_xlpm.z,"Not Declared")))</f>
        <v>Not Declared</v>
      </c>
      <c r="F13" s="729" t="str" cm="1">
        <f t="array" ref="F13">_xlfn.LET(_xlpm.x, Banbury!$D$3:$N$3, _xlpm.y, Banbury!$D$5:$N$30, _xlpm.z, Banbury!$A$5:$A$30, IF(_xlfn.XLOOKUP($C13,_xlfn.XLOOKUP(F$1,_xlpm.x,_xlpm.y,""),_xlpm.z,"Not Declared")="", "Name not recorded",  _xlfn.XLOOKUP($C13,_xlfn.XLOOKUP(F$1,_xlpm.x,_xlpm.y,""),_xlpm.z,"Not Declared")))</f>
        <v>Not Declared</v>
      </c>
      <c r="G13" s="729" t="str" cm="1">
        <f t="array" ref="G13">_xlfn.LET(_xlpm.x, Banbury!$D$3:$N$3, _xlpm.y, Banbury!$D$5:$N$30, _xlpm.z, Banbury!$A$5:$A$30, IF(_xlfn.XLOOKUP($C13,_xlfn.XLOOKUP(G$1,_xlpm.x,_xlpm.y,""),_xlpm.z,"Not Declared")="", "Name not recorded",  _xlfn.XLOOKUP($C13,_xlfn.XLOOKUP(G$1,_xlpm.x,_xlpm.y,""),_xlpm.z,"Not Declared")))</f>
        <v>Not Declared</v>
      </c>
      <c r="H13" s="729" t="str" cm="1">
        <f t="array" ref="H13">_xlfn.LET(_xlpm.x, Banbury!$D$3:$N$3, _xlpm.y, Banbury!$D$5:$N$30, _xlpm.z, Banbury!$A$5:$A$30, IF(_xlfn.XLOOKUP($C13,_xlfn.XLOOKUP(H$1,_xlpm.x,_xlpm.y,""),_xlpm.z,"Not Declared")="", "Name not recorded",  _xlfn.XLOOKUP($C13,_xlfn.XLOOKUP(H$1,_xlpm.x,_xlpm.y,""),_xlpm.z,"Not Declared")))</f>
        <v>Not Declared</v>
      </c>
      <c r="I13" s="729" t="str" cm="1">
        <f t="array" ref="I13">_xlfn.LET(_xlpm.x, Banbury!$D$3:$N$3, _xlpm.y, Banbury!$D$5:$N$30, _xlpm.z, Banbury!$A$5:$A$30, IF(_xlfn.XLOOKUP($C13,_xlfn.XLOOKUP(I$1,_xlpm.x,_xlpm.y,""),_xlpm.z,"Not Declared")="", "Name not recorded",  _xlfn.XLOOKUP($C13,_xlfn.XLOOKUP(I$1,_xlpm.x,_xlpm.y,""),_xlpm.z,"Not Declared")))</f>
        <v>Not Declared</v>
      </c>
      <c r="J13" s="729" t="str" cm="1">
        <f t="array" ref="J13">_xlfn.LET(_xlpm.x, Banbury!$D$3:$N$3, _xlpm.y, Banbury!$D$5:$N$30, _xlpm.z, Banbury!$A$5:$A$30, IF(_xlfn.XLOOKUP($C13,_xlfn.XLOOKUP(J$1,_xlpm.x,_xlpm.y,""),_xlpm.z,"Not Declared")="", "Name not recorded",  _xlfn.XLOOKUP($C13,_xlfn.XLOOKUP(J$1,_xlpm.x,_xlpm.y,""),_xlpm.z,"Not Declared")))</f>
        <v>Not Declared</v>
      </c>
      <c r="K13" s="729" t="str" cm="1">
        <f t="array" ref="K13">_xlfn.LET(_xlpm.x, Banbury!$D$3:$N$3, _xlpm.y, Banbury!$D$5:$N$30, _xlpm.z, Banbury!$A$5:$A$30, IF(_xlfn.XLOOKUP($C13,_xlfn.XLOOKUP(K$1,_xlpm.x,_xlpm.y,""),_xlpm.z,"Not Declared")="", "Name not recorded",  _xlfn.XLOOKUP($C13,_xlfn.XLOOKUP(K$1,_xlpm.x,_xlpm.y,""),_xlpm.z,"Not Declared")))</f>
        <v>Not Declared</v>
      </c>
      <c r="L13" s="729" t="str" cm="1">
        <f t="array" ref="L13">_xlfn.LET(_xlpm.x, Banbury!$D$3:$N$3, _xlpm.y, Banbury!$D$5:$N$30, _xlpm.z, Banbury!$A$5:$A$30, IF(_xlfn.XLOOKUP($C13,_xlfn.XLOOKUP(L$1,_xlpm.x,_xlpm.y,""),_xlpm.z,"Not Declared")="", "Name not recorded",  _xlfn.XLOOKUP($C13,_xlfn.XLOOKUP(L$1,_xlpm.x,_xlpm.y,""),_xlpm.z,"Not Declared")))</f>
        <v>Not Declared</v>
      </c>
      <c r="M13" s="729" t="str" cm="1">
        <f t="array" ref="M13">_xlfn.LET(_xlpm.x, Banbury!$D$3:$N$3, _xlpm.y, Banbury!$D$5:$N$30, _xlpm.z, Banbury!$A$5:$A$30, IF(_xlfn.XLOOKUP($C13,_xlfn.XLOOKUP(M$1,_xlpm.x,_xlpm.y,""),_xlpm.z,"Not Declared")="", "Name not recorded",  _xlfn.XLOOKUP($C13,_xlfn.XLOOKUP(M$1,_xlpm.x,_xlpm.y,""),_xlpm.z,"Not Declared")))</f>
        <v>Not Declared</v>
      </c>
      <c r="N13" s="729" t="str" cm="1">
        <f t="array" ref="N13">_xlfn.LET(_xlpm.x, Banbury!$D$3:$N$3, _xlpm.y, Banbury!$D$5:$N$30, _xlpm.z, Banbury!$A$5:$A$30, IF(_xlfn.XLOOKUP($C13,_xlfn.XLOOKUP(N$1,_xlpm.x,_xlpm.y,""),_xlpm.z,"Not Declared")="", "Name not recorded",  _xlfn.XLOOKUP($C13,_xlfn.XLOOKUP(N$1,_xlpm.x,_xlpm.y,""),_xlpm.z,"Not Declared")))</f>
        <v>Not Declared</v>
      </c>
      <c r="O13" s="732"/>
      <c r="P13" s="79" t="s">
        <v>517</v>
      </c>
      <c r="Q13" s="729" t="s">
        <v>319</v>
      </c>
      <c r="R13" s="729" t="s">
        <v>320</v>
      </c>
      <c r="S13" s="729" t="s">
        <v>321</v>
      </c>
      <c r="T13" s="729" t="str" cm="1">
        <f t="array" ref="T13">_xlfn.LET(_xlpm.x, Banbury!$C$3:$N$3, _xlpm.y, Banbury!$C$5:$N$30, _xlpm.z, Banbury!$A$5:$A$30, IF(_xlfn.XLOOKUP(P13,_xlfn.XLOOKUP(T$1,_xlpm.x,_xlpm.y,""),_xlpm.z,"Not Declared")="", "Name not recorded",  _xlfn.XLOOKUP(P13,_xlfn.XLOOKUP(T$1,_xlpm.x,_xlpm.y,""),_xlpm.z,"Not Declared")))</f>
        <v>Not Declared</v>
      </c>
      <c r="U13" s="729" t="str" cm="1">
        <f t="array" ref="U13">_xlfn.LET(_xlpm.x, Banbury!$C$3:$N$3, _xlpm.y, Banbury!$C$5:$N$30, _xlpm.z, Banbury!$A$5:$A$30, IF(_xlfn.XLOOKUP(Q13,_xlfn.XLOOKUP(U$1,_xlpm.x,_xlpm.y,""),_xlpm.z,"Not Declared")="", "Name not recorded",  _xlfn.XLOOKUP(Q13,_xlfn.XLOOKUP(U$1,_xlpm.x,_xlpm.y,""),_xlpm.z,"Not Declared")))</f>
        <v>Not Declared</v>
      </c>
      <c r="V13" s="729" t="str" cm="1">
        <f t="array" ref="V13">_xlfn.LET(_xlpm.x, Banbury!$C$3:$N$3, _xlpm.y, Banbury!$C$5:$N$30, _xlpm.z, Banbury!$A$5:$A$30, IF(_xlfn.XLOOKUP(R13,_xlfn.XLOOKUP(V$1,_xlpm.x,_xlpm.y,""),_xlpm.z,"Not Declared")="", "Name not recorded",  _xlfn.XLOOKUP(R13,_xlfn.XLOOKUP(V$1,_xlpm.x,_xlpm.y,""),_xlpm.z,"Not Declared")))</f>
        <v>Not Declared</v>
      </c>
      <c r="W13" s="729" t="str" cm="1">
        <f t="array" ref="W13">_xlfn.LET(_xlpm.x, Banbury!$C$3:$N$3, _xlpm.y, Banbury!$C$5:$N$30, _xlpm.z, Banbury!$A$5:$A$30, IF(_xlfn.XLOOKUP(S13,_xlfn.XLOOKUP(W$1,_xlpm.x,_xlpm.y,""),_xlpm.z,"Not Declared")="", "Name not recorded",  _xlfn.XLOOKUP(S13,_xlfn.XLOOKUP(W$1,_xlpm.x,_xlpm.y,""),_xlpm.z,"Not Declared")))</f>
        <v>Not Declared</v>
      </c>
      <c r="X13" s="358" t="str">
        <f>_xlfn.TEXTJOIN(", ",,T13:W13)</f>
        <v>Not Declared, Not Declared, Not Declared, Not Declared</v>
      </c>
      <c r="Y13" s="89"/>
      <c r="Z13" s="3"/>
      <c r="AA13" s="3"/>
      <c r="AB13" s="747" t="str">
        <v>WW</v>
      </c>
      <c r="AC13" s="12" t="str">
        <v>Not Declared</v>
      </c>
      <c r="AD13" s="12" t="str">
        <v>Witney Road Runners</v>
      </c>
      <c r="AE13" s="747"/>
      <c r="AF13" s="12"/>
      <c r="AG13" s="425"/>
      <c r="AH13" s="3"/>
      <c r="AI13" s="3"/>
      <c r="AJ13" s="747" t="str">
        <v>XX</v>
      </c>
      <c r="AK13" s="12" t="str">
        <v>Not Declared</v>
      </c>
      <c r="AL13" s="12" t="str">
        <v>Team Kennet</v>
      </c>
      <c r="AM13" s="747"/>
      <c r="AN13" s="12"/>
      <c r="AO13" s="425"/>
      <c r="AP13" s="3"/>
      <c r="AQ13" s="3"/>
      <c r="AR13" s="747" t="str">
        <v>AA</v>
      </c>
      <c r="AS13" s="12" t="str">
        <v>Not Declared</v>
      </c>
      <c r="AT13" s="12" t="str">
        <v>Abingdon AC</v>
      </c>
      <c r="AU13" s="747"/>
      <c r="AV13" s="12"/>
      <c r="AW13" s="425"/>
      <c r="AX13" s="3"/>
      <c r="AY13" s="3"/>
      <c r="AZ13" s="747"/>
      <c r="BA13" s="12"/>
      <c r="BB13" s="12"/>
      <c r="BC13" s="747"/>
      <c r="BD13" s="12"/>
      <c r="BE13" s="425"/>
      <c r="BF13" s="3"/>
      <c r="BG13" s="3"/>
      <c r="BH13" s="747" t="str">
        <v>XX</v>
      </c>
      <c r="BI13" s="12" t="str">
        <v>Not Declared</v>
      </c>
      <c r="BJ13" s="12" t="str">
        <v>Team Kennet</v>
      </c>
      <c r="BK13" s="747"/>
      <c r="BL13" s="12"/>
      <c r="BM13" s="425"/>
      <c r="BN13" s="3"/>
      <c r="BO13" s="3"/>
      <c r="BP13" s="747" t="str">
        <v>XX</v>
      </c>
      <c r="BQ13" s="12" t="str">
        <v>Not Declared</v>
      </c>
      <c r="BR13" s="12" t="str">
        <v>Team Kennet</v>
      </c>
      <c r="BS13" s="747"/>
      <c r="BT13" s="12"/>
      <c r="BU13" s="425"/>
      <c r="BV13" s="3"/>
      <c r="BW13" s="3"/>
      <c r="BX13" s="747"/>
      <c r="BY13" s="12"/>
      <c r="BZ13" s="425"/>
      <c r="CA13" s="490"/>
      <c r="CB13" s="480"/>
      <c r="CC13" s="481"/>
      <c r="CD13" s="3"/>
      <c r="CE13" s="3"/>
      <c r="CF13" s="747" t="str">
        <v>AA</v>
      </c>
      <c r="CG13" s="12" t="str">
        <v>Not Declared</v>
      </c>
      <c r="CH13" s="425" t="str">
        <v>Abingdon AC</v>
      </c>
      <c r="CI13" s="490"/>
      <c r="CJ13" s="480"/>
      <c r="CK13" s="481"/>
      <c r="CL13" s="3"/>
      <c r="CM13" s="3"/>
      <c r="CN13" s="747" t="str">
        <v>BB</v>
      </c>
      <c r="CO13" s="12" t="str">
        <v>Not Declared</v>
      </c>
      <c r="CP13" s="425" t="str">
        <v>Bicester AC</v>
      </c>
      <c r="CQ13" s="490"/>
      <c r="CR13" s="480"/>
      <c r="CS13" s="481"/>
      <c r="CT13" s="3"/>
      <c r="CU13" s="3"/>
      <c r="CV13" s="747" t="str">
        <v>HH</v>
      </c>
      <c r="CW13" s="12" t="str">
        <v>Not Declared</v>
      </c>
      <c r="CX13" s="425" t="str">
        <v>White Horse Harriers</v>
      </c>
      <c r="CY13" s="490"/>
      <c r="CZ13" s="480"/>
      <c r="DA13" s="481"/>
      <c r="DB13" s="3"/>
      <c r="DC13" s="3"/>
      <c r="DD13" s="747" t="str">
        <v>NN</v>
      </c>
      <c r="DE13" s="12" t="str">
        <v>Not Declared</v>
      </c>
      <c r="DF13" s="425" t="str">
        <v>Banbury Harriers AC</v>
      </c>
      <c r="DG13" s="490"/>
      <c r="DH13" s="480"/>
      <c r="DI13" s="481"/>
      <c r="DJ13" s="3"/>
      <c r="DK13" s="3"/>
      <c r="DL13" s="747" t="str">
        <v>AA</v>
      </c>
      <c r="DM13" s="12" t="str">
        <v>Not Declared</v>
      </c>
      <c r="DN13" s="425" t="str">
        <v>Abingdon AC</v>
      </c>
      <c r="DO13" s="490"/>
      <c r="DP13" s="480"/>
      <c r="DQ13" s="481"/>
      <c r="DR13" s="433"/>
      <c r="DS13" s="747" t="str" cm="1">
        <f t="array" ref="DS13">_xlfn.LET(_xlpm.a,_xlfn.XLOOKUP(1,('Number Allocation'!$C$6:$C$1483=DU13)*('Number Allocation'!$D$6:$D$1483=DV13),'Number Allocation'!$A$6:$A$1483,"..."),IF(_xlpm.a="","...",_xlpm.a))</f>
        <v>...</v>
      </c>
      <c r="DT13" s="747">
        <v>0</v>
      </c>
      <c r="DU13" s="12" t="str">
        <v>Not Declared, Not Declared, Not Declared, Not Declared</v>
      </c>
      <c r="DV13" s="12" t="str">
        <v>Radley AC</v>
      </c>
      <c r="DW13" s="424"/>
      <c r="DX13" s="12"/>
      <c r="DY13" s="425"/>
    </row>
    <row r="14" spans="1:129" ht="21" customHeight="1">
      <c r="A14" s="358" t="str">
        <f t="shared" ref="A14:A18" si="1">A12</f>
        <v>Banbury Harriers AC</v>
      </c>
      <c r="B14" s="729"/>
      <c r="C14" s="729" t="s">
        <v>319</v>
      </c>
      <c r="D14" s="616" t="str" cm="1">
        <f t="array" ref="D14">_xlfn.LET(_xlpm.x, Banbury!$C$3:$N$3, _xlpm.y, Banbury!$C$5:$N$30, _xlpm.z, Banbury!$A$5:$A$30, IF(_xlfn.XLOOKUP($C14,_xlfn.XLOOKUP(D$1,_xlpm.x,_xlpm.y,""),_xlpm.z,"Not Declared")="", "Name not recorded",  _xlfn.XLOOKUP($C14,_xlfn.XLOOKUP(D$1,_xlpm.x,_xlpm.y,""),_xlpm.z,"Not Declared")))</f>
        <v>Not Declared</v>
      </c>
      <c r="E14" s="729" t="str" cm="1">
        <f t="array" ref="E14">_xlfn.LET(_xlpm.x, Banbury!$D$3:$N$3, _xlpm.y, Banbury!$D$5:$N$30, _xlpm.z, Banbury!$A$5:$A$30, IF(_xlfn.XLOOKUP($C14,_xlfn.XLOOKUP(E$1,_xlpm.x,_xlpm.y,""),_xlpm.z,"Not Declared")="", "Name not recorded",  _xlfn.XLOOKUP($C14,_xlfn.XLOOKUP(E$1,_xlpm.x,_xlpm.y,""),_xlpm.z,"Not Declared")))</f>
        <v>Not Declared</v>
      </c>
      <c r="F14" s="729" t="str" cm="1">
        <f t="array" ref="F14">_xlfn.LET(_xlpm.x, Banbury!$D$3:$N$3, _xlpm.y, Banbury!$D$5:$N$30, _xlpm.z, Banbury!$A$5:$A$30, IF(_xlfn.XLOOKUP($C14,_xlfn.XLOOKUP(F$1,_xlpm.x,_xlpm.y,""),_xlpm.z,"Not Declared")="", "Name not recorded",  _xlfn.XLOOKUP($C14,_xlfn.XLOOKUP(F$1,_xlpm.x,_xlpm.y,""),_xlpm.z,"Not Declared")))</f>
        <v>Not Declared</v>
      </c>
      <c r="G14" s="729" t="str" cm="1">
        <f t="array" ref="G14">_xlfn.LET(_xlpm.x, Banbury!$D$3:$N$3, _xlpm.y, Banbury!$D$5:$N$30, _xlpm.z, Banbury!$A$5:$A$30, IF(_xlfn.XLOOKUP($C14,_xlfn.XLOOKUP(G$1,_xlpm.x,_xlpm.y,""),_xlpm.z,"Not Declared")="", "Name not recorded",  _xlfn.XLOOKUP($C14,_xlfn.XLOOKUP(G$1,_xlpm.x,_xlpm.y,""),_xlpm.z,"Not Declared")))</f>
        <v>Not Declared</v>
      </c>
      <c r="H14" s="729" t="str" cm="1">
        <f t="array" ref="H14">_xlfn.LET(_xlpm.x, Banbury!$D$3:$N$3, _xlpm.y, Banbury!$D$5:$N$30, _xlpm.z, Banbury!$A$5:$A$30, IF(_xlfn.XLOOKUP($C14,_xlfn.XLOOKUP(H$1,_xlpm.x,_xlpm.y,""),_xlpm.z,"Not Declared")="", "Name not recorded",  _xlfn.XLOOKUP($C14,_xlfn.XLOOKUP(H$1,_xlpm.x,_xlpm.y,""),_xlpm.z,"Not Declared")))</f>
        <v>Not Declared</v>
      </c>
      <c r="I14" s="729" t="str" cm="1">
        <f t="array" ref="I14">_xlfn.LET(_xlpm.x, Banbury!$D$3:$N$3, _xlpm.y, Banbury!$D$5:$N$30, _xlpm.z, Banbury!$A$5:$A$30, IF(_xlfn.XLOOKUP($C14,_xlfn.XLOOKUP(I$1,_xlpm.x,_xlpm.y,""),_xlpm.z,"Not Declared")="", "Name not recorded",  _xlfn.XLOOKUP($C14,_xlfn.XLOOKUP(I$1,_xlpm.x,_xlpm.y,""),_xlpm.z,"Not Declared")))</f>
        <v>Not Declared</v>
      </c>
      <c r="J14" s="729" t="str" cm="1">
        <f t="array" ref="J14">_xlfn.LET(_xlpm.x, Banbury!$D$3:$N$3, _xlpm.y, Banbury!$D$5:$N$30, _xlpm.z, Banbury!$A$5:$A$30, IF(_xlfn.XLOOKUP($C14,_xlfn.XLOOKUP(J$1,_xlpm.x,_xlpm.y,""),_xlpm.z,"Not Declared")="", "Name not recorded",  _xlfn.XLOOKUP($C14,_xlfn.XLOOKUP(J$1,_xlpm.x,_xlpm.y,""),_xlpm.z,"Not Declared")))</f>
        <v>Not Declared</v>
      </c>
      <c r="K14" s="729" t="str" cm="1">
        <f t="array" ref="K14">_xlfn.LET(_xlpm.x, Banbury!$D$3:$N$3, _xlpm.y, Banbury!$D$5:$N$30, _xlpm.z, Banbury!$A$5:$A$30, IF(_xlfn.XLOOKUP($C14,_xlfn.XLOOKUP(K$1,_xlpm.x,_xlpm.y,""),_xlpm.z,"Not Declared")="", "Name not recorded",  _xlfn.XLOOKUP($C14,_xlfn.XLOOKUP(K$1,_xlpm.x,_xlpm.y,""),_xlpm.z,"Not Declared")))</f>
        <v>Not Declared</v>
      </c>
      <c r="L14" s="729" t="str" cm="1">
        <f t="array" ref="L14">_xlfn.LET(_xlpm.x, Banbury!$D$3:$N$3, _xlpm.y, Banbury!$D$5:$N$30, _xlpm.z, Banbury!$A$5:$A$30, IF(_xlfn.XLOOKUP($C14,_xlfn.XLOOKUP(L$1,_xlpm.x,_xlpm.y,""),_xlpm.z,"Not Declared")="", "Name not recorded",  _xlfn.XLOOKUP($C14,_xlfn.XLOOKUP(L$1,_xlpm.x,_xlpm.y,""),_xlpm.z,"Not Declared")))</f>
        <v>Not Declared</v>
      </c>
      <c r="M14" s="729" t="str" cm="1">
        <f t="array" ref="M14">_xlfn.LET(_xlpm.x, Banbury!$D$3:$N$3, _xlpm.y, Banbury!$D$5:$N$30, _xlpm.z, Banbury!$A$5:$A$30, IF(_xlfn.XLOOKUP($C14,_xlfn.XLOOKUP(M$1,_xlpm.x,_xlpm.y,""),_xlpm.z,"Not Declared")="", "Name not recorded",  _xlfn.XLOOKUP($C14,_xlfn.XLOOKUP(M$1,_xlpm.x,_xlpm.y,""),_xlpm.z,"Not Declared")))</f>
        <v>Not Declared</v>
      </c>
      <c r="N14" s="729" t="str" cm="1">
        <f t="array" ref="N14">_xlfn.LET(_xlpm.x, Banbury!$D$3:$N$3, _xlpm.y, Banbury!$D$5:$N$30, _xlpm.z, Banbury!$A$5:$A$30, IF(_xlfn.XLOOKUP($C14,_xlfn.XLOOKUP(N$1,_xlpm.x,_xlpm.y,""),_xlpm.z,"Not Declared")="", "Name not recorded",  _xlfn.XLOOKUP($C14,_xlfn.XLOOKUP(N$1,_xlpm.x,_xlpm.y,""),_xlpm.z,"Not Declared")))</f>
        <v>Not Declared</v>
      </c>
      <c r="O14" s="732"/>
      <c r="P14" s="3"/>
      <c r="Q14" s="3"/>
      <c r="R14" s="3"/>
      <c r="S14" s="3"/>
      <c r="T14" s="3"/>
      <c r="U14" s="3"/>
      <c r="V14" s="3"/>
      <c r="W14" s="3"/>
      <c r="X14" s="3"/>
      <c r="Y14" s="89"/>
      <c r="Z14" s="3"/>
      <c r="AA14" s="3"/>
      <c r="AB14" s="747" t="str">
        <v>RR</v>
      </c>
      <c r="AC14" s="12" t="str">
        <v>Not Declared</v>
      </c>
      <c r="AD14" s="12" t="str">
        <v>Radley AC</v>
      </c>
      <c r="AE14" s="747"/>
      <c r="AF14" s="12"/>
      <c r="AG14" s="425"/>
      <c r="AH14" s="3"/>
      <c r="AI14" s="3"/>
      <c r="AJ14" s="747" t="str">
        <v>HH</v>
      </c>
      <c r="AK14" s="12" t="str">
        <v>Not Declared</v>
      </c>
      <c r="AL14" s="12" t="str">
        <v>White Horse Harriers</v>
      </c>
      <c r="AM14" s="747"/>
      <c r="AN14" s="12"/>
      <c r="AO14" s="425"/>
      <c r="AP14" s="3"/>
      <c r="AQ14" s="3"/>
      <c r="AR14" s="747" t="str">
        <v>NN</v>
      </c>
      <c r="AS14" s="12" t="str">
        <v>Not Declared</v>
      </c>
      <c r="AT14" s="12" t="str">
        <v>Banbury Harriers AC</v>
      </c>
      <c r="AU14" s="747"/>
      <c r="AV14" s="12"/>
      <c r="AW14" s="425"/>
      <c r="AX14" s="3"/>
      <c r="AY14" s="3"/>
      <c r="AZ14" s="747"/>
      <c r="BA14" s="12"/>
      <c r="BB14" s="12"/>
      <c r="BC14" s="747"/>
      <c r="BD14" s="12"/>
      <c r="BE14" s="425"/>
      <c r="BF14" s="3"/>
      <c r="BG14" s="3"/>
      <c r="BH14" s="747" t="str">
        <v>AA</v>
      </c>
      <c r="BI14" s="12" t="str">
        <v>Not Declared</v>
      </c>
      <c r="BJ14" s="12" t="str">
        <v>Abingdon AC</v>
      </c>
      <c r="BK14" s="747"/>
      <c r="BL14" s="12"/>
      <c r="BM14" s="425"/>
      <c r="BN14" s="3"/>
      <c r="BO14" s="3"/>
      <c r="BP14" s="747" t="str">
        <v>WW</v>
      </c>
      <c r="BQ14" s="12" t="str">
        <v>Not Declared</v>
      </c>
      <c r="BR14" s="12" t="str">
        <v>Witney Road Runners</v>
      </c>
      <c r="BS14" s="747"/>
      <c r="BT14" s="12"/>
      <c r="BU14" s="425"/>
      <c r="BV14" s="3"/>
      <c r="BW14" s="3"/>
      <c r="BX14" s="747"/>
      <c r="BY14" s="12"/>
      <c r="BZ14" s="425"/>
      <c r="CA14" s="490"/>
      <c r="CB14" s="480"/>
      <c r="CC14" s="481"/>
      <c r="CD14" s="3"/>
      <c r="CE14" s="3"/>
      <c r="CF14" s="747" t="str">
        <v>HH</v>
      </c>
      <c r="CG14" s="12" t="str">
        <v>Not Declared</v>
      </c>
      <c r="CH14" s="425" t="str">
        <v>White Horse Harriers</v>
      </c>
      <c r="CI14" s="490"/>
      <c r="CJ14" s="480"/>
      <c r="CK14" s="481"/>
      <c r="CL14" s="3"/>
      <c r="CM14" s="3"/>
      <c r="CN14" s="747" t="str">
        <v>WW</v>
      </c>
      <c r="CO14" s="12" t="str">
        <v>Not Declared</v>
      </c>
      <c r="CP14" s="425" t="str">
        <v>Witney Road Runners</v>
      </c>
      <c r="CQ14" s="490"/>
      <c r="CR14" s="480"/>
      <c r="CS14" s="481"/>
      <c r="CT14" s="3"/>
      <c r="CU14" s="3"/>
      <c r="CV14" s="747" t="str">
        <v>BB</v>
      </c>
      <c r="CW14" s="12" t="str">
        <v>Not Declared</v>
      </c>
      <c r="CX14" s="425" t="str">
        <v>Bicester AC</v>
      </c>
      <c r="CY14" s="490"/>
      <c r="CZ14" s="480"/>
      <c r="DA14" s="481"/>
      <c r="DB14" s="3"/>
      <c r="DC14" s="3"/>
      <c r="DD14" s="747" t="str">
        <v>RR</v>
      </c>
      <c r="DE14" s="12" t="str">
        <v>Not Declared</v>
      </c>
      <c r="DF14" s="425" t="str">
        <v>Radley AC</v>
      </c>
      <c r="DG14" s="490"/>
      <c r="DH14" s="480"/>
      <c r="DI14" s="481"/>
      <c r="DJ14" s="3"/>
      <c r="DK14" s="3"/>
      <c r="DL14" s="747" t="str">
        <v>RR</v>
      </c>
      <c r="DM14" s="12" t="str">
        <v>Not Declared</v>
      </c>
      <c r="DN14" s="425" t="str">
        <v>Radley AC</v>
      </c>
      <c r="DO14" s="490"/>
      <c r="DP14" s="480"/>
      <c r="DQ14" s="481"/>
      <c r="DR14" s="433"/>
      <c r="DS14" s="747" t="str" cm="1">
        <f t="array" ref="DS14">_xlfn.LET(_xlpm.a,_xlfn.XLOOKUP(1,('Number Allocation'!$C$6:$C$1483=DU14)*('Number Allocation'!$D$6:$D$1483=DV14),'Number Allocation'!$A$6:$A$1483,"..."),IF(_xlpm.a="","...",_xlpm.a))</f>
        <v>...</v>
      </c>
      <c r="DT14" s="747">
        <v>0</v>
      </c>
      <c r="DU14" s="12" t="str">
        <v>Not Declared, Not Declared, Not Declared, Not Declared</v>
      </c>
      <c r="DV14" s="12" t="str">
        <v>White Horse Harriers</v>
      </c>
      <c r="DW14" s="424"/>
      <c r="DX14" s="12"/>
      <c r="DY14" s="425"/>
    </row>
    <row r="15" spans="1:129" ht="21" customHeight="1">
      <c r="A15" s="358" t="str">
        <f t="shared" si="1"/>
        <v>Banbury Harriers AC</v>
      </c>
      <c r="B15" s="729"/>
      <c r="C15" s="729" t="s">
        <v>320</v>
      </c>
      <c r="D15" s="616" t="str" cm="1">
        <f t="array" ref="D15">_xlfn.LET(_xlpm.x, Banbury!$C$3:$N$3, _xlpm.y, Banbury!$C$5:$N$30, _xlpm.z, Banbury!$A$5:$A$30, IF(_xlfn.XLOOKUP($C15,_xlfn.XLOOKUP(D$1,_xlpm.x,_xlpm.y,""),_xlpm.z,"Not Declared")="", "Name not recorded",  _xlfn.XLOOKUP($C15,_xlfn.XLOOKUP(D$1,_xlpm.x,_xlpm.y,""),_xlpm.z,"Not Declared")))</f>
        <v>Not Declared</v>
      </c>
      <c r="E15" s="729" t="str" cm="1">
        <f t="array" ref="E15">_xlfn.LET(_xlpm.x, Banbury!$D$3:$N$3, _xlpm.y, Banbury!$D$5:$N$30, _xlpm.z, Banbury!$A$5:$A$30, IF(_xlfn.XLOOKUP($C15,_xlfn.XLOOKUP(E$1,_xlpm.x,_xlpm.y,""),_xlpm.z,"Not Declared")="", "Name not recorded",  _xlfn.XLOOKUP($C15,_xlfn.XLOOKUP(E$1,_xlpm.x,_xlpm.y,""),_xlpm.z,"Not Declared")))</f>
        <v>Not Declared</v>
      </c>
      <c r="F15" s="729" t="str" cm="1">
        <f t="array" ref="F15">_xlfn.LET(_xlpm.x, Banbury!$D$3:$N$3, _xlpm.y, Banbury!$D$5:$N$30, _xlpm.z, Banbury!$A$5:$A$30, IF(_xlfn.XLOOKUP($C15,_xlfn.XLOOKUP(F$1,_xlpm.x,_xlpm.y,""),_xlpm.z,"Not Declared")="", "Name not recorded",  _xlfn.XLOOKUP($C15,_xlfn.XLOOKUP(F$1,_xlpm.x,_xlpm.y,""),_xlpm.z,"Not Declared")))</f>
        <v>Not Declared</v>
      </c>
      <c r="G15" s="729" t="str" cm="1">
        <f t="array" ref="G15">_xlfn.LET(_xlpm.x, Banbury!$D$3:$N$3, _xlpm.y, Banbury!$D$5:$N$30, _xlpm.z, Banbury!$A$5:$A$30, IF(_xlfn.XLOOKUP($C15,_xlfn.XLOOKUP(G$1,_xlpm.x,_xlpm.y,""),_xlpm.z,"Not Declared")="", "Name not recorded",  _xlfn.XLOOKUP($C15,_xlfn.XLOOKUP(G$1,_xlpm.x,_xlpm.y,""),_xlpm.z,"Not Declared")))</f>
        <v>Not Declared</v>
      </c>
      <c r="H15" s="729" t="str" cm="1">
        <f t="array" ref="H15">_xlfn.LET(_xlpm.x, Banbury!$D$3:$N$3, _xlpm.y, Banbury!$D$5:$N$30, _xlpm.z, Banbury!$A$5:$A$30, IF(_xlfn.XLOOKUP($C15,_xlfn.XLOOKUP(H$1,_xlpm.x,_xlpm.y,""),_xlpm.z,"Not Declared")="", "Name not recorded",  _xlfn.XLOOKUP($C15,_xlfn.XLOOKUP(H$1,_xlpm.x,_xlpm.y,""),_xlpm.z,"Not Declared")))</f>
        <v>Not Declared</v>
      </c>
      <c r="I15" s="729" t="str" cm="1">
        <f t="array" ref="I15">_xlfn.LET(_xlpm.x, Banbury!$D$3:$N$3, _xlpm.y, Banbury!$D$5:$N$30, _xlpm.z, Banbury!$A$5:$A$30, IF(_xlfn.XLOOKUP($C15,_xlfn.XLOOKUP(I$1,_xlpm.x,_xlpm.y,""),_xlpm.z,"Not Declared")="", "Name not recorded",  _xlfn.XLOOKUP($C15,_xlfn.XLOOKUP(I$1,_xlpm.x,_xlpm.y,""),_xlpm.z,"Not Declared")))</f>
        <v>Not Declared</v>
      </c>
      <c r="J15" s="729" t="str" cm="1">
        <f t="array" ref="J15">_xlfn.LET(_xlpm.x, Banbury!$D$3:$N$3, _xlpm.y, Banbury!$D$5:$N$30, _xlpm.z, Banbury!$A$5:$A$30, IF(_xlfn.XLOOKUP($C15,_xlfn.XLOOKUP(J$1,_xlpm.x,_xlpm.y,""),_xlpm.z,"Not Declared")="", "Name not recorded",  _xlfn.XLOOKUP($C15,_xlfn.XLOOKUP(J$1,_xlpm.x,_xlpm.y,""),_xlpm.z,"Not Declared")))</f>
        <v>Not Declared</v>
      </c>
      <c r="K15" s="729" t="str" cm="1">
        <f t="array" ref="K15">_xlfn.LET(_xlpm.x, Banbury!$D$3:$N$3, _xlpm.y, Banbury!$D$5:$N$30, _xlpm.z, Banbury!$A$5:$A$30, IF(_xlfn.XLOOKUP($C15,_xlfn.XLOOKUP(K$1,_xlpm.x,_xlpm.y,""),_xlpm.z,"Not Declared")="", "Name not recorded",  _xlfn.XLOOKUP($C15,_xlfn.XLOOKUP(K$1,_xlpm.x,_xlpm.y,""),_xlpm.z,"Not Declared")))</f>
        <v>Not Declared</v>
      </c>
      <c r="L15" s="729" t="str" cm="1">
        <f t="array" ref="L15">_xlfn.LET(_xlpm.x, Banbury!$D$3:$N$3, _xlpm.y, Banbury!$D$5:$N$30, _xlpm.z, Banbury!$A$5:$A$30, IF(_xlfn.XLOOKUP($C15,_xlfn.XLOOKUP(L$1,_xlpm.x,_xlpm.y,""),_xlpm.z,"Not Declared")="", "Name not recorded",  _xlfn.XLOOKUP($C15,_xlfn.XLOOKUP(L$1,_xlpm.x,_xlpm.y,""),_xlpm.z,"Not Declared")))</f>
        <v>Not Declared</v>
      </c>
      <c r="M15" s="729" t="str" cm="1">
        <f t="array" ref="M15">_xlfn.LET(_xlpm.x, Banbury!$D$3:$N$3, _xlpm.y, Banbury!$D$5:$N$30, _xlpm.z, Banbury!$A$5:$A$30, IF(_xlfn.XLOOKUP($C15,_xlfn.XLOOKUP(M$1,_xlpm.x,_xlpm.y,""),_xlpm.z,"Not Declared")="", "Name not recorded",  _xlfn.XLOOKUP($C15,_xlfn.XLOOKUP(M$1,_xlpm.x,_xlpm.y,""),_xlpm.z,"Not Declared")))</f>
        <v>Not Declared</v>
      </c>
      <c r="N15" s="729" t="str" cm="1">
        <f t="array" ref="N15">_xlfn.LET(_xlpm.x, Banbury!$D$3:$N$3, _xlpm.y, Banbury!$D$5:$N$30, _xlpm.z, Banbury!$A$5:$A$30, IF(_xlfn.XLOOKUP($C15,_xlfn.XLOOKUP(N$1,_xlpm.x,_xlpm.y,""),_xlpm.z,"Not Declared")="", "Name not recorded",  _xlfn.XLOOKUP($C15,_xlfn.XLOOKUP(N$1,_xlpm.x,_xlpm.y,""),_xlpm.z,"Not Declared")))</f>
        <v>Not Declared</v>
      </c>
      <c r="O15" s="732"/>
      <c r="P15" s="3"/>
      <c r="Q15" s="3"/>
      <c r="R15" s="3"/>
      <c r="S15" s="3"/>
      <c r="T15" s="3"/>
      <c r="U15" s="3"/>
      <c r="V15" s="3"/>
      <c r="W15" s="3"/>
      <c r="X15" s="12"/>
      <c r="Z15" s="3"/>
      <c r="AA15" s="3"/>
      <c r="AB15" s="747" t="str">
        <v>HH</v>
      </c>
      <c r="AC15" s="12" t="str">
        <v>Not Declared</v>
      </c>
      <c r="AD15" s="12" t="str">
        <v>White Horse Harriers</v>
      </c>
      <c r="AE15" s="747"/>
      <c r="AF15" s="12"/>
      <c r="AG15" s="425"/>
      <c r="AH15" s="3"/>
      <c r="AI15" s="3"/>
      <c r="AJ15" s="747" t="str">
        <v>NN</v>
      </c>
      <c r="AK15" s="12" t="str">
        <v>Not Declared</v>
      </c>
      <c r="AL15" s="12" t="str">
        <v>Banbury Harriers AC</v>
      </c>
      <c r="AM15" s="747"/>
      <c r="AN15" s="12"/>
      <c r="AO15" s="425"/>
      <c r="AP15" s="3"/>
      <c r="AQ15" s="3"/>
      <c r="AR15" s="747" t="str">
        <v>RR</v>
      </c>
      <c r="AS15" s="12" t="str">
        <v>Not Declared</v>
      </c>
      <c r="AT15" s="12" t="str">
        <v>Radley AC</v>
      </c>
      <c r="AU15" s="747"/>
      <c r="AV15" s="12"/>
      <c r="AW15" s="425"/>
      <c r="AX15" s="3"/>
      <c r="AY15" s="3"/>
      <c r="AZ15" s="747"/>
      <c r="BA15" s="12"/>
      <c r="BB15" s="12"/>
      <c r="BC15" s="747"/>
      <c r="BD15" s="12"/>
      <c r="BE15" s="425"/>
      <c r="BF15" s="3"/>
      <c r="BG15" s="3"/>
      <c r="BH15" s="747" t="str">
        <v>NN</v>
      </c>
      <c r="BI15" s="12" t="str">
        <v>Not Declared</v>
      </c>
      <c r="BJ15" s="12" t="str">
        <v>Banbury Harriers AC</v>
      </c>
      <c r="BK15" s="747"/>
      <c r="BL15" s="12"/>
      <c r="BM15" s="425"/>
      <c r="BN15" s="3"/>
      <c r="BO15" s="3"/>
      <c r="BP15" s="747" t="str">
        <v>NN</v>
      </c>
      <c r="BQ15" s="12" t="str">
        <v>Not Declared</v>
      </c>
      <c r="BR15" s="12" t="str">
        <v>Banbury Harriers AC</v>
      </c>
      <c r="BS15" s="747"/>
      <c r="BT15" s="12"/>
      <c r="BU15" s="425"/>
      <c r="BV15" s="3"/>
      <c r="BW15" s="3"/>
      <c r="BX15" s="747"/>
      <c r="BY15" s="12"/>
      <c r="BZ15" s="425"/>
      <c r="CA15" s="490"/>
      <c r="CB15" s="480"/>
      <c r="CC15" s="481"/>
      <c r="CD15" s="3"/>
      <c r="CE15" s="3"/>
      <c r="CF15" s="747" t="str">
        <v>RR</v>
      </c>
      <c r="CG15" s="12" t="str">
        <v>Not Declared</v>
      </c>
      <c r="CH15" s="425" t="str">
        <v>Radley AC</v>
      </c>
      <c r="CI15" s="490"/>
      <c r="CJ15" s="480"/>
      <c r="CK15" s="481"/>
      <c r="CL15" s="3"/>
      <c r="CM15" s="3"/>
      <c r="CN15" s="747" t="str">
        <v>RR</v>
      </c>
      <c r="CO15" s="12" t="str">
        <v>Not Declared</v>
      </c>
      <c r="CP15" s="425" t="str">
        <v>Radley AC</v>
      </c>
      <c r="CQ15" s="490"/>
      <c r="CR15" s="480"/>
      <c r="CS15" s="481"/>
      <c r="CT15" s="3"/>
      <c r="CU15" s="3"/>
      <c r="CV15" s="747" t="str">
        <v>NN</v>
      </c>
      <c r="CW15" s="12" t="str">
        <v>Not Declared</v>
      </c>
      <c r="CX15" s="425" t="str">
        <v>Banbury Harriers AC</v>
      </c>
      <c r="CY15" s="490"/>
      <c r="CZ15" s="480"/>
      <c r="DA15" s="481"/>
      <c r="DB15" s="3"/>
      <c r="DC15" s="3"/>
      <c r="DD15" s="747" t="str">
        <v>AA</v>
      </c>
      <c r="DE15" s="12" t="str">
        <v>Not Declared</v>
      </c>
      <c r="DF15" s="425" t="str">
        <v>Abingdon AC</v>
      </c>
      <c r="DG15" s="490"/>
      <c r="DH15" s="480"/>
      <c r="DI15" s="481"/>
      <c r="DJ15" s="3"/>
      <c r="DK15" s="3"/>
      <c r="DL15" s="747" t="str">
        <v>BB</v>
      </c>
      <c r="DM15" s="12" t="str">
        <v>Not Declared</v>
      </c>
      <c r="DN15" s="425" t="str">
        <v>Bicester AC</v>
      </c>
      <c r="DO15" s="490"/>
      <c r="DP15" s="480"/>
      <c r="DQ15" s="481"/>
      <c r="DR15" s="433"/>
      <c r="DS15" s="747" t="str" cm="1">
        <f t="array" ref="DS15">_xlfn.LET(_xlpm.a,_xlfn.XLOOKUP(1,('Number Allocation'!$C$6:$C$1483=DU15)*('Number Allocation'!$D$6:$D$1483=DV15),'Number Allocation'!$A$6:$A$1483,"..."),IF(_xlpm.a="","...",_xlpm.a))</f>
        <v>...</v>
      </c>
      <c r="DT15" s="747">
        <v>0</v>
      </c>
      <c r="DU15" s="12" t="str">
        <v>Not Declared, Not Declared, Not Declared, Not Declared</v>
      </c>
      <c r="DV15" s="12" t="str">
        <v>Oxford City AC</v>
      </c>
      <c r="DW15" s="424"/>
      <c r="DX15" s="12"/>
      <c r="DY15" s="425"/>
    </row>
    <row r="16" spans="1:129" ht="21" customHeight="1">
      <c r="A16" s="358" t="str">
        <f t="shared" si="1"/>
        <v>Banbury Harriers AC</v>
      </c>
      <c r="B16" s="729"/>
      <c r="C16" s="729" t="s">
        <v>321</v>
      </c>
      <c r="D16" s="616" t="str" cm="1">
        <f t="array" ref="D16">_xlfn.LET(_xlpm.x, Banbury!$C$3:$N$3, _xlpm.y, Banbury!$C$5:$N$30, _xlpm.z, Banbury!$A$5:$A$30, IF(_xlfn.XLOOKUP($C16,_xlfn.XLOOKUP(D$1,_xlpm.x,_xlpm.y,""),_xlpm.z,"Not Declared")="", "Name not recorded",  _xlfn.XLOOKUP($C16,_xlfn.XLOOKUP(D$1,_xlpm.x,_xlpm.y,""),_xlpm.z,"Not Declared")))</f>
        <v>Not Declared</v>
      </c>
      <c r="E16" s="729" t="str" cm="1">
        <f t="array" ref="E16">_xlfn.LET(_xlpm.x, Banbury!$D$3:$N$3, _xlpm.y, Banbury!$D$5:$N$30, _xlpm.z, Banbury!$A$5:$A$30, IF(_xlfn.XLOOKUP($C16,_xlfn.XLOOKUP(E$1,_xlpm.x,_xlpm.y,""),_xlpm.z,"Not Declared")="", "Name not recorded",  _xlfn.XLOOKUP($C16,_xlfn.XLOOKUP(E$1,_xlpm.x,_xlpm.y,""),_xlpm.z,"Not Declared")))</f>
        <v>Not Declared</v>
      </c>
      <c r="F16" s="729" t="str" cm="1">
        <f t="array" ref="F16">_xlfn.LET(_xlpm.x, Banbury!$D$3:$N$3, _xlpm.y, Banbury!$D$5:$N$30, _xlpm.z, Banbury!$A$5:$A$30, IF(_xlfn.XLOOKUP($C16,_xlfn.XLOOKUP(F$1,_xlpm.x,_xlpm.y,""),_xlpm.z,"Not Declared")="", "Name not recorded",  _xlfn.XLOOKUP($C16,_xlfn.XLOOKUP(F$1,_xlpm.x,_xlpm.y,""),_xlpm.z,"Not Declared")))</f>
        <v>Not Declared</v>
      </c>
      <c r="G16" s="729" t="str" cm="1">
        <f t="array" ref="G16">_xlfn.LET(_xlpm.x, Banbury!$D$3:$N$3, _xlpm.y, Banbury!$D$5:$N$30, _xlpm.z, Banbury!$A$5:$A$30, IF(_xlfn.XLOOKUP($C16,_xlfn.XLOOKUP(G$1,_xlpm.x,_xlpm.y,""),_xlpm.z,"Not Declared")="", "Name not recorded",  _xlfn.XLOOKUP($C16,_xlfn.XLOOKUP(G$1,_xlpm.x,_xlpm.y,""),_xlpm.z,"Not Declared")))</f>
        <v>Not Declared</v>
      </c>
      <c r="H16" s="729" t="str" cm="1">
        <f t="array" ref="H16">_xlfn.LET(_xlpm.x, Banbury!$D$3:$N$3, _xlpm.y, Banbury!$D$5:$N$30, _xlpm.z, Banbury!$A$5:$A$30, IF(_xlfn.XLOOKUP($C16,_xlfn.XLOOKUP(H$1,_xlpm.x,_xlpm.y,""),_xlpm.z,"Not Declared")="", "Name not recorded",  _xlfn.XLOOKUP($C16,_xlfn.XLOOKUP(H$1,_xlpm.x,_xlpm.y,""),_xlpm.z,"Not Declared")))</f>
        <v>Not Declared</v>
      </c>
      <c r="I16" s="729" t="str" cm="1">
        <f t="array" ref="I16">_xlfn.LET(_xlpm.x, Banbury!$D$3:$N$3, _xlpm.y, Banbury!$D$5:$N$30, _xlpm.z, Banbury!$A$5:$A$30, IF(_xlfn.XLOOKUP($C16,_xlfn.XLOOKUP(I$1,_xlpm.x,_xlpm.y,""),_xlpm.z,"Not Declared")="", "Name not recorded",  _xlfn.XLOOKUP($C16,_xlfn.XLOOKUP(I$1,_xlpm.x,_xlpm.y,""),_xlpm.z,"Not Declared")))</f>
        <v>Not Declared</v>
      </c>
      <c r="J16" s="729" t="str" cm="1">
        <f t="array" ref="J16">_xlfn.LET(_xlpm.x, Banbury!$D$3:$N$3, _xlpm.y, Banbury!$D$5:$N$30, _xlpm.z, Banbury!$A$5:$A$30, IF(_xlfn.XLOOKUP($C16,_xlfn.XLOOKUP(J$1,_xlpm.x,_xlpm.y,""),_xlpm.z,"Not Declared")="", "Name not recorded",  _xlfn.XLOOKUP($C16,_xlfn.XLOOKUP(J$1,_xlpm.x,_xlpm.y,""),_xlpm.z,"Not Declared")))</f>
        <v>Not Declared</v>
      </c>
      <c r="K16" s="729" t="str" cm="1">
        <f t="array" ref="K16">_xlfn.LET(_xlpm.x, Banbury!$D$3:$N$3, _xlpm.y, Banbury!$D$5:$N$30, _xlpm.z, Banbury!$A$5:$A$30, IF(_xlfn.XLOOKUP($C16,_xlfn.XLOOKUP(K$1,_xlpm.x,_xlpm.y,""),_xlpm.z,"Not Declared")="", "Name not recorded",  _xlfn.XLOOKUP($C16,_xlfn.XLOOKUP(K$1,_xlpm.x,_xlpm.y,""),_xlpm.z,"Not Declared")))</f>
        <v>Not Declared</v>
      </c>
      <c r="L16" s="729" t="str" cm="1">
        <f t="array" ref="L16">_xlfn.LET(_xlpm.x, Banbury!$D$3:$N$3, _xlpm.y, Banbury!$D$5:$N$30, _xlpm.z, Banbury!$A$5:$A$30, IF(_xlfn.XLOOKUP($C16,_xlfn.XLOOKUP(L$1,_xlpm.x,_xlpm.y,""),_xlpm.z,"Not Declared")="", "Name not recorded",  _xlfn.XLOOKUP($C16,_xlfn.XLOOKUP(L$1,_xlpm.x,_xlpm.y,""),_xlpm.z,"Not Declared")))</f>
        <v>Not Declared</v>
      </c>
      <c r="M16" s="729" t="str" cm="1">
        <f t="array" ref="M16">_xlfn.LET(_xlpm.x, Banbury!$D$3:$N$3, _xlpm.y, Banbury!$D$5:$N$30, _xlpm.z, Banbury!$A$5:$A$30, IF(_xlfn.XLOOKUP($C16,_xlfn.XLOOKUP(M$1,_xlpm.x,_xlpm.y,""),_xlpm.z,"Not Declared")="", "Name not recorded",  _xlfn.XLOOKUP($C16,_xlfn.XLOOKUP(M$1,_xlpm.x,_xlpm.y,""),_xlpm.z,"Not Declared")))</f>
        <v>Not Declared</v>
      </c>
      <c r="N16" s="729" t="str" cm="1">
        <f t="array" ref="N16">_xlfn.LET(_xlpm.x, Banbury!$D$3:$N$3, _xlpm.y, Banbury!$D$5:$N$30, _xlpm.z, Banbury!$A$5:$A$30, IF(_xlfn.XLOOKUP($C16,_xlfn.XLOOKUP(N$1,_xlpm.x,_xlpm.y,""),_xlpm.z,"Not Declared")="", "Name not recorded",  _xlfn.XLOOKUP($C16,_xlfn.XLOOKUP(N$1,_xlpm.x,_xlpm.y,""),_xlpm.z,"Not Declared")))</f>
        <v>Not Declared</v>
      </c>
      <c r="O16" s="732"/>
      <c r="P16" s="3"/>
      <c r="Q16" s="3"/>
      <c r="R16" s="3"/>
      <c r="S16" s="3"/>
      <c r="T16" s="3"/>
      <c r="U16" s="3"/>
      <c r="V16" s="3"/>
      <c r="W16" s="3"/>
      <c r="X16" s="12"/>
      <c r="Y16" s="89"/>
      <c r="Z16" s="3"/>
      <c r="AA16" s="3"/>
      <c r="AB16" s="747" t="str">
        <v>BB</v>
      </c>
      <c r="AC16" s="12" t="str">
        <v>Not Declared</v>
      </c>
      <c r="AD16" s="12" t="str">
        <v>Bicester AC</v>
      </c>
      <c r="AE16" s="747"/>
      <c r="AF16" s="12"/>
      <c r="AG16" s="425"/>
      <c r="AH16" s="3"/>
      <c r="AI16" s="3"/>
      <c r="AJ16" s="747" t="str">
        <v>RR</v>
      </c>
      <c r="AK16" s="12" t="str">
        <v>Not Declared</v>
      </c>
      <c r="AL16" s="12" t="str">
        <v>Radley AC</v>
      </c>
      <c r="AM16" s="747"/>
      <c r="AN16" s="12"/>
      <c r="AO16" s="425"/>
      <c r="AP16" s="3"/>
      <c r="AQ16" s="3"/>
      <c r="AR16" s="747" t="str">
        <v>WW</v>
      </c>
      <c r="AS16" s="12" t="str">
        <v>Not Declared</v>
      </c>
      <c r="AT16" s="12" t="str">
        <v>Witney Road Runners</v>
      </c>
      <c r="AU16" s="747"/>
      <c r="AV16" s="12"/>
      <c r="AW16" s="425"/>
      <c r="AX16" s="3"/>
      <c r="AY16" s="3"/>
      <c r="AZ16" s="747"/>
      <c r="BA16" s="12"/>
      <c r="BB16" s="12"/>
      <c r="BC16" s="747"/>
      <c r="BD16" s="12"/>
      <c r="BE16" s="425"/>
      <c r="BF16" s="3"/>
      <c r="BG16" s="3"/>
      <c r="BH16" s="747" t="str">
        <v>BB</v>
      </c>
      <c r="BI16" s="12" t="str">
        <v>Not Declared</v>
      </c>
      <c r="BJ16" s="12" t="str">
        <v>Bicester AC</v>
      </c>
      <c r="BK16" s="747"/>
      <c r="BL16" s="12"/>
      <c r="BM16" s="425"/>
      <c r="BN16" s="3"/>
      <c r="BO16" s="3"/>
      <c r="BP16" s="747" t="str">
        <v>OO</v>
      </c>
      <c r="BQ16" s="12" t="str">
        <v>Not Declared</v>
      </c>
      <c r="BR16" s="12" t="str">
        <v>Oxford City AC</v>
      </c>
      <c r="BS16" s="747"/>
      <c r="BT16" s="12"/>
      <c r="BU16" s="425"/>
      <c r="BV16" s="3"/>
      <c r="BW16" s="3"/>
      <c r="BX16" s="747"/>
      <c r="BY16" s="12"/>
      <c r="BZ16" s="425"/>
      <c r="CA16" s="490"/>
      <c r="CB16" s="480"/>
      <c r="CC16" s="481"/>
      <c r="CD16" s="3"/>
      <c r="CE16" s="3"/>
      <c r="CF16" s="747" t="str">
        <v>BB</v>
      </c>
      <c r="CG16" s="12" t="str">
        <v>Not Declared</v>
      </c>
      <c r="CH16" s="425" t="str">
        <v>Bicester AC</v>
      </c>
      <c r="CI16" s="490"/>
      <c r="CJ16" s="480"/>
      <c r="CK16" s="481"/>
      <c r="CL16" s="3"/>
      <c r="CM16" s="3"/>
      <c r="CN16" s="747" t="str">
        <v>OO</v>
      </c>
      <c r="CO16" s="12" t="str">
        <v>Not Declared</v>
      </c>
      <c r="CP16" s="425" t="str">
        <v>Oxford City AC</v>
      </c>
      <c r="CQ16" s="490"/>
      <c r="CR16" s="480"/>
      <c r="CS16" s="481"/>
      <c r="CT16" s="3"/>
      <c r="CU16" s="3"/>
      <c r="CV16" s="747" t="str">
        <v>AA</v>
      </c>
      <c r="CW16" s="12" t="str">
        <v>Not Declared</v>
      </c>
      <c r="CX16" s="425" t="str">
        <v>Abingdon AC</v>
      </c>
      <c r="CY16" s="490"/>
      <c r="CZ16" s="480"/>
      <c r="DA16" s="481"/>
      <c r="DB16" s="3"/>
      <c r="DC16" s="3"/>
      <c r="DD16" s="747" t="str">
        <v>XX</v>
      </c>
      <c r="DE16" s="12" t="str">
        <v>Not Declared</v>
      </c>
      <c r="DF16" s="425" t="str">
        <v>Team Kennet</v>
      </c>
      <c r="DG16" s="490"/>
      <c r="DH16" s="480"/>
      <c r="DI16" s="481"/>
      <c r="DJ16" s="3"/>
      <c r="DK16" s="3"/>
      <c r="DL16" s="747" t="str">
        <v>OO</v>
      </c>
      <c r="DM16" s="12" t="str">
        <v>Not Declared</v>
      </c>
      <c r="DN16" s="425" t="str">
        <v>Oxford City AC</v>
      </c>
      <c r="DO16" s="490"/>
      <c r="DP16" s="480"/>
      <c r="DQ16" s="481"/>
      <c r="DR16" s="433"/>
      <c r="DS16" s="747" t="str" cm="1">
        <f t="array" ref="DS16">_xlfn.LET(_xlpm.a,_xlfn.XLOOKUP(1,('Number Allocation'!$C$6:$C$1483=DU16)*('Number Allocation'!$D$6:$D$1483=DV16),'Number Allocation'!$A$6:$A$1483,"..."),IF(_xlpm.a="","...",_xlpm.a))</f>
        <v>...</v>
      </c>
      <c r="DT16" s="747">
        <v>0</v>
      </c>
      <c r="DU16" s="12" t="str">
        <v>Not Declared, Not Declared, Not Declared, Not Declared</v>
      </c>
      <c r="DV16" s="12" t="str">
        <v>Team Kennet</v>
      </c>
      <c r="DW16" s="424"/>
      <c r="DX16" s="12"/>
      <c r="DY16" s="425"/>
    </row>
    <row r="17" spans="1:129" ht="21" customHeight="1">
      <c r="A17" s="358" t="str">
        <f t="shared" si="1"/>
        <v>Banbury Harriers AC</v>
      </c>
      <c r="B17" s="729"/>
      <c r="C17" s="729" t="s">
        <v>322</v>
      </c>
      <c r="D17" s="616" t="str" cm="1">
        <f t="array" ref="D17">_xlfn.LET(_xlpm.x, Banbury!$C$3:$N$3, _xlpm.y, Banbury!$C$5:$N$30, _xlpm.z, Banbury!$A$5:$A$30, IF(_xlfn.XLOOKUP($C17,_xlfn.XLOOKUP(D$1,_xlpm.x,_xlpm.y,""),_xlpm.z,"Not Declared")="", "Name not recorded",  _xlfn.XLOOKUP($C17,_xlfn.XLOOKUP(D$1,_xlpm.x,_xlpm.y,""),_xlpm.z,"Not Declared")))</f>
        <v>Not Declared</v>
      </c>
      <c r="E17" s="729" t="str" cm="1">
        <f t="array" ref="E17">_xlfn.LET(_xlpm.x, Banbury!$D$3:$N$3, _xlpm.y, Banbury!$D$5:$N$30, _xlpm.z, Banbury!$A$5:$A$30, IF(_xlfn.XLOOKUP($C17,_xlfn.XLOOKUP(E$1,_xlpm.x,_xlpm.y,""),_xlpm.z,"Not Declared")="", "Name not recorded",  _xlfn.XLOOKUP($C17,_xlfn.XLOOKUP(E$1,_xlpm.x,_xlpm.y,""),_xlpm.z,"Not Declared")))</f>
        <v>Not Declared</v>
      </c>
      <c r="F17" s="729" t="str" cm="1">
        <f t="array" ref="F17">_xlfn.LET(_xlpm.x, Banbury!$D$3:$N$3, _xlpm.y, Banbury!$D$5:$N$30, _xlpm.z, Banbury!$A$5:$A$30, IF(_xlfn.XLOOKUP($C17,_xlfn.XLOOKUP(F$1,_xlpm.x,_xlpm.y,""),_xlpm.z,"Not Declared")="", "Name not recorded",  _xlfn.XLOOKUP($C17,_xlfn.XLOOKUP(F$1,_xlpm.x,_xlpm.y,""),_xlpm.z,"Not Declared")))</f>
        <v>Not Declared</v>
      </c>
      <c r="G17" s="729" t="str" cm="1">
        <f t="array" ref="G17">_xlfn.LET(_xlpm.x, Banbury!$D$3:$N$3, _xlpm.y, Banbury!$D$5:$N$30, _xlpm.z, Banbury!$A$5:$A$30, IF(_xlfn.XLOOKUP($C17,_xlfn.XLOOKUP(G$1,_xlpm.x,_xlpm.y,""),_xlpm.z,"Not Declared")="", "Name not recorded",  _xlfn.XLOOKUP($C17,_xlfn.XLOOKUP(G$1,_xlpm.x,_xlpm.y,""),_xlpm.z,"Not Declared")))</f>
        <v>Not Declared</v>
      </c>
      <c r="H17" s="729" t="str" cm="1">
        <f t="array" ref="H17">_xlfn.LET(_xlpm.x, Banbury!$D$3:$N$3, _xlpm.y, Banbury!$D$5:$N$30, _xlpm.z, Banbury!$A$5:$A$30, IF(_xlfn.XLOOKUP($C17,_xlfn.XLOOKUP(H$1,_xlpm.x,_xlpm.y,""),_xlpm.z,"Not Declared")="", "Name not recorded",  _xlfn.XLOOKUP($C17,_xlfn.XLOOKUP(H$1,_xlpm.x,_xlpm.y,""),_xlpm.z,"Not Declared")))</f>
        <v>Not Declared</v>
      </c>
      <c r="I17" s="729" t="str" cm="1">
        <f t="array" ref="I17">_xlfn.LET(_xlpm.x, Banbury!$D$3:$N$3, _xlpm.y, Banbury!$D$5:$N$30, _xlpm.z, Banbury!$A$5:$A$30, IF(_xlfn.XLOOKUP($C17,_xlfn.XLOOKUP(I$1,_xlpm.x,_xlpm.y,""),_xlpm.z,"Not Declared")="", "Name not recorded",  _xlfn.XLOOKUP($C17,_xlfn.XLOOKUP(I$1,_xlpm.x,_xlpm.y,""),_xlpm.z,"Not Declared")))</f>
        <v>Not Declared</v>
      </c>
      <c r="J17" s="729" t="str" cm="1">
        <f t="array" ref="J17">_xlfn.LET(_xlpm.x, Banbury!$D$3:$N$3, _xlpm.y, Banbury!$D$5:$N$30, _xlpm.z, Banbury!$A$5:$A$30, IF(_xlfn.XLOOKUP($C17,_xlfn.XLOOKUP(J$1,_xlpm.x,_xlpm.y,""),_xlpm.z,"Not Declared")="", "Name not recorded",  _xlfn.XLOOKUP($C17,_xlfn.XLOOKUP(J$1,_xlpm.x,_xlpm.y,""),_xlpm.z,"Not Declared")))</f>
        <v>Not Declared</v>
      </c>
      <c r="K17" s="729" t="str" cm="1">
        <f t="array" ref="K17">_xlfn.LET(_xlpm.x, Banbury!$D$3:$N$3, _xlpm.y, Banbury!$D$5:$N$30, _xlpm.z, Banbury!$A$5:$A$30, IF(_xlfn.XLOOKUP($C17,_xlfn.XLOOKUP(K$1,_xlpm.x,_xlpm.y,""),_xlpm.z,"Not Declared")="", "Name not recorded",  _xlfn.XLOOKUP($C17,_xlfn.XLOOKUP(K$1,_xlpm.x,_xlpm.y,""),_xlpm.z,"Not Declared")))</f>
        <v>Not Declared</v>
      </c>
      <c r="L17" s="729" t="str" cm="1">
        <f t="array" ref="L17">_xlfn.LET(_xlpm.x, Banbury!$D$3:$N$3, _xlpm.y, Banbury!$D$5:$N$30, _xlpm.z, Banbury!$A$5:$A$30, IF(_xlfn.XLOOKUP($C17,_xlfn.XLOOKUP(L$1,_xlpm.x,_xlpm.y,""),_xlpm.z,"Not Declared")="", "Name not recorded",  _xlfn.XLOOKUP($C17,_xlfn.XLOOKUP(L$1,_xlpm.x,_xlpm.y,""),_xlpm.z,"Not Declared")))</f>
        <v>Not Declared</v>
      </c>
      <c r="M17" s="729" t="str" cm="1">
        <f t="array" ref="M17">_xlfn.LET(_xlpm.x, Banbury!$D$3:$N$3, _xlpm.y, Banbury!$D$5:$N$30, _xlpm.z, Banbury!$A$5:$A$30, IF(_xlfn.XLOOKUP($C17,_xlfn.XLOOKUP(M$1,_xlpm.x,_xlpm.y,""),_xlpm.z,"Not Declared")="", "Name not recorded",  _xlfn.XLOOKUP($C17,_xlfn.XLOOKUP(M$1,_xlpm.x,_xlpm.y,""),_xlpm.z,"Not Declared")))</f>
        <v>Not Declared</v>
      </c>
      <c r="N17" s="729" t="str" cm="1">
        <f t="array" ref="N17">_xlfn.LET(_xlpm.x, Banbury!$D$3:$N$3, _xlpm.y, Banbury!$D$5:$N$30, _xlpm.z, Banbury!$A$5:$A$30, IF(_xlfn.XLOOKUP($C17,_xlfn.XLOOKUP(N$1,_xlpm.x,_xlpm.y,""),_xlpm.z,"Not Declared")="", "Name not recorded",  _xlfn.XLOOKUP($C17,_xlfn.XLOOKUP(N$1,_xlpm.x,_xlpm.y,""),_xlpm.z,"Not Declared")))</f>
        <v>Not Declared</v>
      </c>
      <c r="O17" s="732"/>
      <c r="P17" s="3"/>
      <c r="R17" s="3"/>
      <c r="S17" s="3"/>
      <c r="T17" s="3"/>
      <c r="U17" s="3"/>
      <c r="V17" s="3"/>
      <c r="W17" s="3"/>
      <c r="X17" s="3"/>
      <c r="Y17" s="89"/>
      <c r="Z17" s="3"/>
      <c r="AA17" s="3"/>
      <c r="AB17" s="747" t="str">
        <v>NN</v>
      </c>
      <c r="AC17" s="12" t="str">
        <v>Not Declared</v>
      </c>
      <c r="AD17" s="12" t="str">
        <v>Banbury Harriers AC</v>
      </c>
      <c r="AE17" s="747"/>
      <c r="AF17" s="12"/>
      <c r="AG17" s="425"/>
      <c r="AH17" s="3"/>
      <c r="AI17" s="3"/>
      <c r="AJ17" s="747" t="str">
        <v>AA</v>
      </c>
      <c r="AK17" s="12" t="str">
        <v>Not Declared</v>
      </c>
      <c r="AL17" s="12" t="str">
        <v>Abingdon AC</v>
      </c>
      <c r="AM17" s="747"/>
      <c r="AN17" s="12"/>
      <c r="AO17" s="425"/>
      <c r="AP17" s="3"/>
      <c r="AQ17" s="3"/>
      <c r="AR17" s="747" t="str">
        <v>HH</v>
      </c>
      <c r="AS17" s="12" t="str">
        <v>Not Declared</v>
      </c>
      <c r="AT17" s="12" t="str">
        <v>White Horse Harriers</v>
      </c>
      <c r="AU17" s="747"/>
      <c r="AV17" s="12"/>
      <c r="AW17" s="425"/>
      <c r="AX17" s="3"/>
      <c r="AY17" s="3"/>
      <c r="AZ17" s="747"/>
      <c r="BA17" s="12"/>
      <c r="BB17" s="12"/>
      <c r="BC17" s="747"/>
      <c r="BD17" s="12"/>
      <c r="BE17" s="425"/>
      <c r="BF17" s="3"/>
      <c r="BG17" s="3"/>
      <c r="BH17" s="747" t="str">
        <v>HH</v>
      </c>
      <c r="BI17" s="12" t="str">
        <v>Not Declared</v>
      </c>
      <c r="BJ17" s="12" t="str">
        <v>White Horse Harriers</v>
      </c>
      <c r="BK17" s="747"/>
      <c r="BL17" s="12"/>
      <c r="BM17" s="425"/>
      <c r="BN17" s="3"/>
      <c r="BO17" s="3"/>
      <c r="BP17" s="747" t="str">
        <v>RR</v>
      </c>
      <c r="BQ17" s="12" t="str">
        <v>Not Declared</v>
      </c>
      <c r="BR17" s="12" t="str">
        <v>Radley AC</v>
      </c>
      <c r="BS17" s="747"/>
      <c r="BT17" s="12"/>
      <c r="BU17" s="425"/>
      <c r="BV17" s="3"/>
      <c r="BW17" s="3"/>
      <c r="BX17" s="747"/>
      <c r="BY17" s="12"/>
      <c r="BZ17" s="425"/>
      <c r="CA17" s="490"/>
      <c r="CB17" s="480"/>
      <c r="CC17" s="481"/>
      <c r="CD17" s="3"/>
      <c r="CE17" s="3"/>
      <c r="CF17" s="747" t="str">
        <v>XX</v>
      </c>
      <c r="CG17" s="12" t="str">
        <v>Not Declared</v>
      </c>
      <c r="CH17" s="425" t="str">
        <v>Team Kennet</v>
      </c>
      <c r="CI17" s="490"/>
      <c r="CJ17" s="480"/>
      <c r="CK17" s="481"/>
      <c r="CL17" s="3"/>
      <c r="CM17" s="3"/>
      <c r="CN17" s="747" t="str">
        <v>NN</v>
      </c>
      <c r="CO17" s="12" t="str">
        <v>Not Declared</v>
      </c>
      <c r="CP17" s="425" t="str">
        <v>Banbury Harriers AC</v>
      </c>
      <c r="CQ17" s="490"/>
      <c r="CR17" s="480"/>
      <c r="CS17" s="481"/>
      <c r="CT17" s="3"/>
      <c r="CU17" s="3"/>
      <c r="CV17" s="747" t="str">
        <v>RR</v>
      </c>
      <c r="CW17" s="12" t="str">
        <v>Not Declared</v>
      </c>
      <c r="CX17" s="425" t="str">
        <v>Radley AC</v>
      </c>
      <c r="CY17" s="490"/>
      <c r="CZ17" s="480"/>
      <c r="DA17" s="481"/>
      <c r="DB17" s="3"/>
      <c r="DC17" s="3"/>
      <c r="DD17" s="747" t="str">
        <v>OO</v>
      </c>
      <c r="DE17" s="12" t="str">
        <v>Not Declared</v>
      </c>
      <c r="DF17" s="425" t="str">
        <v>Oxford City AC</v>
      </c>
      <c r="DG17" s="490"/>
      <c r="DH17" s="480"/>
      <c r="DI17" s="481"/>
      <c r="DJ17" s="3"/>
      <c r="DK17" s="3"/>
      <c r="DL17" s="747" t="str">
        <v>WW</v>
      </c>
      <c r="DM17" s="12" t="str">
        <v>Not Declared</v>
      </c>
      <c r="DN17" s="425" t="str">
        <v>Witney Road Runners</v>
      </c>
      <c r="DO17" s="490"/>
      <c r="DP17" s="480"/>
      <c r="DQ17" s="481"/>
      <c r="DR17" s="433"/>
      <c r="DS17" s="749" t="str" cm="1">
        <f t="array" ref="DS17">_xlfn.LET(_xlpm.a,_xlfn.XLOOKUP(1,('Number Allocation'!$C$6:$C$1483=DU17)*('Number Allocation'!$D$6:$D$1483=DV17),'Number Allocation'!$A$6:$A$1483,"..."),IF(_xlpm.a="","...",_xlpm.a))</f>
        <v>...</v>
      </c>
      <c r="DT17" s="749">
        <v>0</v>
      </c>
      <c r="DU17" s="427" t="str">
        <v>Not Declared, Not Declared, Not Declared, Not Declared</v>
      </c>
      <c r="DV17" s="427" t="str">
        <v>Abingdon AC</v>
      </c>
      <c r="DW17" s="424"/>
      <c r="DX17" s="12"/>
      <c r="DY17" s="425"/>
    </row>
    <row r="18" spans="1:129" ht="21" customHeight="1">
      <c r="A18" s="358" t="str">
        <f t="shared" si="1"/>
        <v>Banbury Harriers AC</v>
      </c>
      <c r="B18" s="729"/>
      <c r="C18" s="729" t="s">
        <v>323</v>
      </c>
      <c r="D18" s="616" t="str" cm="1">
        <f t="array" ref="D18">_xlfn.LET(_xlpm.x, Banbury!$C$3:$N$3, _xlpm.y, Banbury!$C$5:$N$30, _xlpm.z, Banbury!$A$5:$A$30, IF(_xlfn.XLOOKUP($C18,_xlfn.XLOOKUP(D$1,_xlpm.x,_xlpm.y,""),_xlpm.z,"Not Declared")="", "Name not recorded",  _xlfn.XLOOKUP($C18,_xlfn.XLOOKUP(D$1,_xlpm.x,_xlpm.y,""),_xlpm.z,"Not Declared")))</f>
        <v>Not Declared</v>
      </c>
      <c r="E18" s="729" t="str" cm="1">
        <f t="array" ref="E18">_xlfn.LET(_xlpm.x, Banbury!$D$3:$N$3, _xlpm.y, Banbury!$D$5:$N$30, _xlpm.z, Banbury!$A$5:$A$30, IF(_xlfn.XLOOKUP($C18,_xlfn.XLOOKUP(E$1,_xlpm.x,_xlpm.y,""),_xlpm.z,"Not Declared")="", "Name not recorded",  _xlfn.XLOOKUP($C18,_xlfn.XLOOKUP(E$1,_xlpm.x,_xlpm.y,""),_xlpm.z,"Not Declared")))</f>
        <v>Not Declared</v>
      </c>
      <c r="F18" s="729" t="str" cm="1">
        <f t="array" ref="F18">_xlfn.LET(_xlpm.x, Banbury!$D$3:$N$3, _xlpm.y, Banbury!$D$5:$N$30, _xlpm.z, Banbury!$A$5:$A$30, IF(_xlfn.XLOOKUP($C18,_xlfn.XLOOKUP(F$1,_xlpm.x,_xlpm.y,""),_xlpm.z,"Not Declared")="", "Name not recorded",  _xlfn.XLOOKUP($C18,_xlfn.XLOOKUP(F$1,_xlpm.x,_xlpm.y,""),_xlpm.z,"Not Declared")))</f>
        <v>Not Declared</v>
      </c>
      <c r="G18" s="729" t="str" cm="1">
        <f t="array" ref="G18">_xlfn.LET(_xlpm.x, Banbury!$D$3:$N$3, _xlpm.y, Banbury!$D$5:$N$30, _xlpm.z, Banbury!$A$5:$A$30, IF(_xlfn.XLOOKUP($C18,_xlfn.XLOOKUP(G$1,_xlpm.x,_xlpm.y,""),_xlpm.z,"Not Declared")="", "Name not recorded",  _xlfn.XLOOKUP($C18,_xlfn.XLOOKUP(G$1,_xlpm.x,_xlpm.y,""),_xlpm.z,"Not Declared")))</f>
        <v>Not Declared</v>
      </c>
      <c r="H18" s="729" t="str" cm="1">
        <f t="array" ref="H18">_xlfn.LET(_xlpm.x, Banbury!$D$3:$N$3, _xlpm.y, Banbury!$D$5:$N$30, _xlpm.z, Banbury!$A$5:$A$30, IF(_xlfn.XLOOKUP($C18,_xlfn.XLOOKUP(H$1,_xlpm.x,_xlpm.y,""),_xlpm.z,"Not Declared")="", "Name not recorded",  _xlfn.XLOOKUP($C18,_xlfn.XLOOKUP(H$1,_xlpm.x,_xlpm.y,""),_xlpm.z,"Not Declared")))</f>
        <v>Not Declared</v>
      </c>
      <c r="I18" s="729" t="str" cm="1">
        <f t="array" ref="I18">_xlfn.LET(_xlpm.x, Banbury!$D$3:$N$3, _xlpm.y, Banbury!$D$5:$N$30, _xlpm.z, Banbury!$A$5:$A$30, IF(_xlfn.XLOOKUP($C18,_xlfn.XLOOKUP(I$1,_xlpm.x,_xlpm.y,""),_xlpm.z,"Not Declared")="", "Name not recorded",  _xlfn.XLOOKUP($C18,_xlfn.XLOOKUP(I$1,_xlpm.x,_xlpm.y,""),_xlpm.z,"Not Declared")))</f>
        <v>Not Declared</v>
      </c>
      <c r="J18" s="729" t="str" cm="1">
        <f t="array" ref="J18">_xlfn.LET(_xlpm.x, Banbury!$D$3:$N$3, _xlpm.y, Banbury!$D$5:$N$30, _xlpm.z, Banbury!$A$5:$A$30, IF(_xlfn.XLOOKUP($C18,_xlfn.XLOOKUP(J$1,_xlpm.x,_xlpm.y,""),_xlpm.z,"Not Declared")="", "Name not recorded",  _xlfn.XLOOKUP($C18,_xlfn.XLOOKUP(J$1,_xlpm.x,_xlpm.y,""),_xlpm.z,"Not Declared")))</f>
        <v>Not Declared</v>
      </c>
      <c r="K18" s="729" t="str" cm="1">
        <f t="array" ref="K18">_xlfn.LET(_xlpm.x, Banbury!$D$3:$N$3, _xlpm.y, Banbury!$D$5:$N$30, _xlpm.z, Banbury!$A$5:$A$30, IF(_xlfn.XLOOKUP($C18,_xlfn.XLOOKUP(K$1,_xlpm.x,_xlpm.y,""),_xlpm.z,"Not Declared")="", "Name not recorded",  _xlfn.XLOOKUP($C18,_xlfn.XLOOKUP(K$1,_xlpm.x,_xlpm.y,""),_xlpm.z,"Not Declared")))</f>
        <v>Not Declared</v>
      </c>
      <c r="L18" s="729" t="str" cm="1">
        <f t="array" ref="L18">_xlfn.LET(_xlpm.x, Banbury!$D$3:$N$3, _xlpm.y, Banbury!$D$5:$N$30, _xlpm.z, Banbury!$A$5:$A$30, IF(_xlfn.XLOOKUP($C18,_xlfn.XLOOKUP(L$1,_xlpm.x,_xlpm.y,""),_xlpm.z,"Not Declared")="", "Name not recorded",  _xlfn.XLOOKUP($C18,_xlfn.XLOOKUP(L$1,_xlpm.x,_xlpm.y,""),_xlpm.z,"Not Declared")))</f>
        <v>Not Declared</v>
      </c>
      <c r="M18" s="729" t="str" cm="1">
        <f t="array" ref="M18">_xlfn.LET(_xlpm.x, Banbury!$D$3:$N$3, _xlpm.y, Banbury!$D$5:$N$30, _xlpm.z, Banbury!$A$5:$A$30, IF(_xlfn.XLOOKUP($C18,_xlfn.XLOOKUP(M$1,_xlpm.x,_xlpm.y,""),_xlpm.z,"Not Declared")="", "Name not recorded",  _xlfn.XLOOKUP($C18,_xlfn.XLOOKUP(M$1,_xlpm.x,_xlpm.y,""),_xlpm.z,"Not Declared")))</f>
        <v>Not Declared</v>
      </c>
      <c r="N18" s="729" t="str" cm="1">
        <f t="array" ref="N18">_xlfn.LET(_xlpm.x, Banbury!$D$3:$N$3, _xlpm.y, Banbury!$D$5:$N$30, _xlpm.z, Banbury!$A$5:$A$30, IF(_xlfn.XLOOKUP($C18,_xlfn.XLOOKUP(N$1,_xlpm.x,_xlpm.y,""),_xlpm.z,"Not Declared")="", "Name not recorded",  _xlfn.XLOOKUP($C18,_xlfn.XLOOKUP(N$1,_xlpm.x,_xlpm.y,""),_xlpm.z,"Not Declared")))</f>
        <v>Not Declared</v>
      </c>
      <c r="O18" s="732"/>
      <c r="P18" s="3"/>
      <c r="Q18" s="3"/>
      <c r="R18" s="3"/>
      <c r="S18" s="3"/>
      <c r="T18" s="3"/>
      <c r="U18" s="3"/>
      <c r="V18" s="3"/>
      <c r="W18" s="3"/>
      <c r="X18" s="3"/>
      <c r="Z18" s="3" t="s">
        <v>517</v>
      </c>
      <c r="AA18" s="744" t="str" cm="1">
        <f t="array" ref="AA18">_xlfn.LET(_xlpm.a,_xlfn.XLOOKUP(1,('Number Allocation'!$C$6:$C$1483=AC18)*('Number Allocation'!$D$6:$D$1483=AD18),'Number Allocation'!$A$6:$A$1483,"..."),IF(_xlpm.a="","...",_xlpm.a))</f>
        <v>...</v>
      </c>
      <c r="AB18" s="432" cm="1">
        <f t="array" ref="AB18:AD25">_xlfn.LET(_xlpm.eventsort, _xlfn.XLOOKUP(AB$1,$D$665:$P$665,$D$667:$P$674), _xlpm.eventdata, _xlfn.XLOOKUP(AB$1,$D$1:$O$1,$D$2:$O$72), _xlpm.agedata, $A$2:$C$72, _xlfn.SORTBY(_xlfn._xlws.FILTER(_xlfn.CHOOSECOLS(_xlfn.HSTACK(_xlpm.agedata,_xlpm.eventdata),2,4,1),(_xlfn.CHOOSECOLS(_xlpm.agedata,3)=Z18),""),_xlpm.eventsort))</f>
        <v>0</v>
      </c>
      <c r="AC18" s="422" t="str">
        <v>Not Declared</v>
      </c>
      <c r="AD18" s="422" t="str">
        <v>Team Kennet</v>
      </c>
      <c r="AE18" s="747"/>
      <c r="AF18" s="12"/>
      <c r="AG18" s="425"/>
      <c r="AH18" s="3" t="s">
        <v>517</v>
      </c>
      <c r="AI18" s="744" t="str" cm="1">
        <f t="array" ref="AI18">_xlfn.LET(_xlpm.a,_xlfn.XLOOKUP(1,('Number Allocation'!$C$6:$C$1483=AK18)*('Number Allocation'!$D$6:$D$1483=AL18),'Number Allocation'!$A$6:$A$1483,"..."),IF(_xlpm.a="","...",_xlpm.a))</f>
        <v>...</v>
      </c>
      <c r="AJ18" s="432" cm="1">
        <f t="array" ref="AJ18:AL25">_xlfn.LET(_xlpm.eventsort, _xlfn.XLOOKUP(AJ$1,$D$665:$P$665,$D$667:$P$674), _xlpm.eventdata, _xlfn.XLOOKUP(AJ$1,$D$1:$O$1,$D$2:$O$72), _xlpm.agedata, $A$2:$C$72, _xlfn.SORTBY(_xlfn._xlws.FILTER(_xlfn.CHOOSECOLS(_xlfn.HSTACK(_xlpm.agedata,_xlpm.eventdata),2,4,1),(_xlfn.CHOOSECOLS(_xlpm.agedata,3)=AH18),""),_xlpm.eventsort))</f>
        <v>0</v>
      </c>
      <c r="AK18" s="422" t="str">
        <v>Not Declared</v>
      </c>
      <c r="AL18" s="422" t="str">
        <v>Witney Road Runners</v>
      </c>
      <c r="AM18" s="747"/>
      <c r="AN18" s="12"/>
      <c r="AO18" s="425"/>
      <c r="AP18" s="3" t="s">
        <v>517</v>
      </c>
      <c r="AQ18" s="744" t="str" cm="1">
        <f t="array" ref="AQ18">_xlfn.LET(_xlpm.a,_xlfn.XLOOKUP(1,('Number Allocation'!$C$6:$C$1483=AS18)*('Number Allocation'!$D$6:$D$1483=AT18),'Number Allocation'!$A$6:$A$1483,"..."),IF(_xlpm.a="","...",_xlpm.a))</f>
        <v>...</v>
      </c>
      <c r="AR18" s="432" cm="1">
        <f t="array" ref="AR18:AT25">_xlfn.LET(_xlpm.eventsort, _xlfn.XLOOKUP(AR$1,$D$665:$P$665,$D$667:$P$674), _xlpm.eventdata, _xlfn.XLOOKUP(AR$1,$D$1:$O$1,$D$2:$O$72), _xlpm.agedata, $A$2:$C$72, _xlfn.SORTBY(_xlfn._xlws.FILTER(_xlfn.CHOOSECOLS(_xlfn.HSTACK(_xlpm.agedata,_xlpm.eventdata),2,4,1),(_xlfn.CHOOSECOLS(_xlpm.agedata,3)=AP18),""),_xlpm.eventsort))</f>
        <v>0</v>
      </c>
      <c r="AS18" s="422" t="str">
        <v>Not Declared</v>
      </c>
      <c r="AT18" s="422" t="str">
        <v>Oxford City AC</v>
      </c>
      <c r="AU18" s="747"/>
      <c r="AV18" s="12"/>
      <c r="AW18" s="425"/>
      <c r="AX18" s="3" t="s">
        <v>517</v>
      </c>
      <c r="AY18" s="744" t="str" cm="1">
        <f t="array" ref="AY18">_xlfn.LET(_xlpm.a,_xlfn.XLOOKUP(1,('Number Allocation'!$C$6:$C$1483=BA18)*('Number Allocation'!$D$6:$D$1483=BB18),'Number Allocation'!$A$6:$A$1483,"..."),IF(_xlpm.a="","...",_xlpm.a))</f>
        <v>...</v>
      </c>
      <c r="AZ18" s="432" t="e" cm="1">
        <f t="array" ref="AZ18">_xlfn.LET(_xlpm.eventsort, _xlfn.XLOOKUP(AZ$1,$D$665:$P$665,$D$667:$P$674), _xlpm.eventdata, _xlfn.XLOOKUP(AZ$1,$D$1:$O$1,$D$2:$O$72), _xlpm.agedata, $A$2:$C$72, _xlfn.SORTBY(_xlfn._xlws.FILTER(_xlfn.CHOOSECOLS(_xlfn.HSTACK(_xlpm.agedata,_xlpm.eventdata),2,4,1),(_xlfn.CHOOSECOLS(_xlpm.agedata,3)=AX18),""),_xlpm.eventsort))</f>
        <v>#N/A</v>
      </c>
      <c r="BA18" s="422"/>
      <c r="BB18" s="422"/>
      <c r="BC18" s="747"/>
      <c r="BD18" s="12"/>
      <c r="BE18" s="425"/>
      <c r="BF18" s="3" t="s">
        <v>517</v>
      </c>
      <c r="BG18" s="744" t="str" cm="1">
        <f t="array" ref="BG18">_xlfn.LET(_xlpm.a,_xlfn.XLOOKUP(1,('Number Allocation'!$C$6:$C$1483=BI18)*('Number Allocation'!$D$6:$D$1483=BJ18),'Number Allocation'!$A$6:$A$1483,"..."),IF(_xlpm.a="","...",_xlpm.a))</f>
        <v>...</v>
      </c>
      <c r="BH18" s="432" cm="1">
        <f t="array" ref="BH18:BJ25">_xlfn.LET(_xlpm.eventsort, _xlfn.XLOOKUP(BH$1,$D$665:$P$665,$D$667:$P$674), _xlpm.eventdata, _xlfn.XLOOKUP(BH$1,$D$1:$O$1,$D$2:$O$72), _xlpm.agedata, $A$2:$C$72, _xlfn.SORTBY(_xlfn._xlws.FILTER(_xlfn.CHOOSECOLS(_xlfn.HSTACK(_xlpm.agedata,_xlpm.eventdata),2,4,1),(_xlfn.CHOOSECOLS(_xlpm.agedata,3)=BF18),""),_xlpm.eventsort))</f>
        <v>0</v>
      </c>
      <c r="BI18" s="422" t="str">
        <v>Not Declared</v>
      </c>
      <c r="BJ18" s="422" t="str">
        <v>Radley AC</v>
      </c>
      <c r="BK18" s="747"/>
      <c r="BL18" s="12"/>
      <c r="BM18" s="425"/>
      <c r="BN18" s="3" t="s">
        <v>517</v>
      </c>
      <c r="BO18" s="744" t="str" cm="1">
        <f t="array" ref="BO18">_xlfn.LET(_xlpm.a,_xlfn.XLOOKUP(1,('Number Allocation'!$C$6:$C$1483=BQ18)*('Number Allocation'!$D$6:$D$1483=BR18),'Number Allocation'!$A$6:$A$1483,"..."),IF(_xlpm.a="","...",_xlpm.a))</f>
        <v>...</v>
      </c>
      <c r="BP18" s="432" cm="1">
        <f t="array" ref="BP18:BR25">_xlfn.LET(_xlpm.eventsort, _xlfn.XLOOKUP(BP$1,$D$665:$P$665,$D$667:$P$674), _xlpm.eventdata, _xlfn.XLOOKUP(BP$1,$D$1:$O$1,$D$2:$O$72), _xlpm.agedata, $A$2:$C$72, _xlfn.SORTBY(_xlfn._xlws.FILTER(_xlfn.CHOOSECOLS(_xlfn.HSTACK(_xlpm.agedata,_xlpm.eventdata),2,4,1),(_xlfn.CHOOSECOLS(_xlpm.agedata,3)=BN18),""),_xlpm.eventsort))</f>
        <v>0</v>
      </c>
      <c r="BQ18" s="422" t="str">
        <v>Not Declared</v>
      </c>
      <c r="BR18" s="422" t="str">
        <v>Bicester AC</v>
      </c>
      <c r="BS18" s="747"/>
      <c r="BT18" s="12"/>
      <c r="BU18" s="425"/>
      <c r="BV18" s="3" t="s">
        <v>517</v>
      </c>
      <c r="BW18" s="744" t="str" cm="1">
        <f t="array" ref="BW18">_xlfn.LET(_xlpm.a,_xlfn.XLOOKUP(1,('Number Allocation'!$C$6:$C$1483=BY18)*('Number Allocation'!$D$6:$D$1483=BZ18),'Number Allocation'!$A$6:$A$1483,"..."),IF(_xlpm.a="","...",_xlpm.a))</f>
        <v>...</v>
      </c>
      <c r="BX18" s="432" t="e" cm="1">
        <f t="array" ref="BX18">_xlfn.LET(_xlpm.eventsort, _xlfn.XLOOKUP(BX$1,$D$665:$P$665,$D$667:$P$674), _xlpm.eventdata, _xlfn.XLOOKUP(BX$1,$D$1:$O$1,$D$2:$O$72), _xlpm.agedata, $A$2:$C$72, _xlfn.SORTBY(_xlfn._xlws.FILTER(_xlfn.CHOOSECOLS(_xlfn.HSTACK(_xlpm.agedata,_xlpm.eventdata),2,4,1),(_xlfn.CHOOSECOLS(_xlpm.agedata,3)=BV18),""),_xlpm.eventsort))</f>
        <v>#N/A</v>
      </c>
      <c r="BY18" s="422"/>
      <c r="BZ18" s="423"/>
      <c r="CA18" s="490"/>
      <c r="CB18" s="480"/>
      <c r="CC18" s="481"/>
      <c r="CD18" s="3" t="s">
        <v>517</v>
      </c>
      <c r="CE18" s="744" t="str" cm="1">
        <f t="array" ref="CE18">_xlfn.LET(_xlpm.a,_xlfn.XLOOKUP(1,('Number Allocation'!$C$6:$C$1483=CG18)*('Number Allocation'!$D$6:$D$1483=CH18),'Number Allocation'!$A$6:$A$1483,"..."),IF(_xlpm.a="","...",_xlpm.a))</f>
        <v>...</v>
      </c>
      <c r="CF18" s="432" cm="1">
        <f t="array" ref="CF18:CH25">_xlfn.LET(_xlpm.eventsort, _xlfn.XLOOKUP(CF$1,$D$665:$P$665,$D$667:$P$674), _xlpm.eventdata, _xlfn.XLOOKUP(CF$1,$D$1:$O$1,$D$2:$O$72), _xlpm.agedata, $A$2:$C$72, _xlfn.SORTBY(_xlfn._xlws.FILTER(_xlfn.CHOOSECOLS(_xlfn.HSTACK(_xlpm.agedata,_xlpm.eventdata),2,4,1),(_xlfn.CHOOSECOLS(_xlpm.agedata,3)=CD18),""),_xlpm.eventsort))</f>
        <v>0</v>
      </c>
      <c r="CG18" s="422" t="str">
        <v>Not Declared</v>
      </c>
      <c r="CH18" s="423" t="str">
        <v>Banbury Harriers AC</v>
      </c>
      <c r="CI18" s="490"/>
      <c r="CJ18" s="480"/>
      <c r="CK18" s="481"/>
      <c r="CL18" s="3" t="s">
        <v>517</v>
      </c>
      <c r="CM18" s="744" t="str" cm="1">
        <f t="array" ref="CM18">_xlfn.LET(_xlpm.a,_xlfn.XLOOKUP(1,('Number Allocation'!$C$6:$C$1483=CO18)*('Number Allocation'!$D$6:$D$1483=CP18),'Number Allocation'!$A$6:$A$1483,"..."),IF(_xlpm.a="","...",_xlpm.a))</f>
        <v>...</v>
      </c>
      <c r="CN18" s="432" cm="1">
        <f t="array" ref="CN18:CP25">_xlfn.LET(_xlpm.eventsort, _xlfn.XLOOKUP(CN$1,$D$665:$P$665,$D$667:$P$674), _xlpm.eventdata, _xlfn.XLOOKUP(CN$1,$D$1:$O$1,$D$2:$O$72), _xlpm.agedata, $A$2:$C$72, _xlfn.SORTBY(_xlfn._xlws.FILTER(_xlfn.CHOOSECOLS(_xlfn.HSTACK(_xlpm.agedata,_xlpm.eventdata),2,4,1),(_xlfn.CHOOSECOLS(_xlpm.agedata,3)=CL18),""),_xlpm.eventsort))</f>
        <v>0</v>
      </c>
      <c r="CO18" s="422" t="str">
        <v>Not Declared</v>
      </c>
      <c r="CP18" s="423" t="str">
        <v>Abingdon AC</v>
      </c>
      <c r="CQ18" s="490"/>
      <c r="CR18" s="480"/>
      <c r="CS18" s="481"/>
      <c r="CT18" s="3" t="s">
        <v>517</v>
      </c>
      <c r="CU18" s="744" t="str" cm="1">
        <f t="array" ref="CU18">_xlfn.LET(_xlpm.a,_xlfn.XLOOKUP(1,('Number Allocation'!$C$6:$C$1483=CW18)*('Number Allocation'!$D$6:$D$1483=CX18),'Number Allocation'!$A$6:$A$1483,"..."),IF(_xlpm.a="","...",_xlpm.a))</f>
        <v>...</v>
      </c>
      <c r="CV18" s="432" cm="1">
        <f t="array" ref="CV18:CX25">_xlfn.LET(_xlpm.eventsort, _xlfn.XLOOKUP(CV$1,$D$665:$P$665,$D$667:$P$674), _xlpm.eventdata, _xlfn.XLOOKUP(CV$1,$D$1:$O$1,$D$2:$O$72), _xlpm.agedata, $A$2:$C$72, _xlfn.SORTBY(_xlfn._xlws.FILTER(_xlfn.CHOOSECOLS(_xlfn.HSTACK(_xlpm.agedata,_xlpm.eventdata),2,4,1),(_xlfn.CHOOSECOLS(_xlpm.agedata,3)=CT18),""),_xlpm.eventsort))</f>
        <v>0</v>
      </c>
      <c r="CW18" s="422" t="str">
        <v>Not Declared</v>
      </c>
      <c r="CX18" s="423" t="str">
        <v>Oxford City AC</v>
      </c>
      <c r="CY18" s="490"/>
      <c r="CZ18" s="480"/>
      <c r="DA18" s="481"/>
      <c r="DB18" s="3" t="s">
        <v>517</v>
      </c>
      <c r="DC18" s="744" t="str" cm="1">
        <f t="array" ref="DC18">_xlfn.LET(_xlpm.a,_xlfn.XLOOKUP(1,('Number Allocation'!$C$6:$C$1483=DE18)*('Number Allocation'!$D$6:$D$1483=DF18),'Number Allocation'!$A$6:$A$1483,"..."),IF(_xlpm.a="","...",_xlpm.a))</f>
        <v>...</v>
      </c>
      <c r="DD18" s="432" cm="1">
        <f t="array" ref="DD18:DF25">_xlfn.LET(_xlpm.eventsort, _xlfn.XLOOKUP(DD$1,$D$665:$P$665,$D$667:$P$674), _xlpm.eventdata, _xlfn.XLOOKUP(DD$1,$D$1:$O$1,$D$2:$O$72), _xlpm.agedata, $A$2:$C$72, _xlfn.SORTBY(_xlfn._xlws.FILTER(_xlfn.CHOOSECOLS(_xlfn.HSTACK(_xlpm.agedata,_xlpm.eventdata),2,4,1),(_xlfn.CHOOSECOLS(_xlpm.agedata,3)=DB18),""),_xlpm.eventsort))</f>
        <v>0</v>
      </c>
      <c r="DE18" s="422" t="str">
        <v>Not Declared</v>
      </c>
      <c r="DF18" s="423" t="str">
        <v>Bicester AC</v>
      </c>
      <c r="DG18" s="490"/>
      <c r="DH18" s="480"/>
      <c r="DI18" s="481"/>
      <c r="DJ18" s="3" t="s">
        <v>517</v>
      </c>
      <c r="DK18" s="744" t="str" cm="1">
        <f t="array" ref="DK18">_xlfn.LET(_xlpm.a,_xlfn.XLOOKUP(1,('Number Allocation'!$C$6:$C$1483=DM18)*('Number Allocation'!$D$6:$D$1483=DN18),'Number Allocation'!$A$6:$A$1483,"..."),IF(_xlpm.a="","...",_xlpm.a))</f>
        <v>...</v>
      </c>
      <c r="DL18" s="432" cm="1">
        <f t="array" ref="DL18:DN25">_xlfn.LET(_xlpm.eventsort, _xlfn.XLOOKUP(DL$1,$D$665:$P$665,$D$667:$P$674), _xlpm.eventdata, _xlfn.XLOOKUP(DL$1,$D$1:$O$1,$D$2:$O$72), _xlpm.agedata, $A$2:$C$72, _xlfn.SORTBY(_xlfn._xlws.FILTER(_xlfn.CHOOSECOLS(_xlfn.HSTACK(_xlpm.agedata,_xlpm.eventdata),2,4,1),(_xlfn.CHOOSECOLS(_xlpm.agedata,3)=DJ18),""),_xlpm.eventsort))</f>
        <v>0</v>
      </c>
      <c r="DM18" s="422" t="str">
        <v>Not Declared</v>
      </c>
      <c r="DN18" s="423" t="str">
        <v>Team Kennet</v>
      </c>
      <c r="DO18" s="490"/>
      <c r="DP18" s="480"/>
      <c r="DQ18" s="481"/>
      <c r="DR18" s="434"/>
      <c r="DW18" s="424"/>
      <c r="DX18" s="12"/>
      <c r="DY18" s="425"/>
    </row>
    <row r="19" spans="1:129" ht="21" customHeight="1">
      <c r="A19" s="358"/>
      <c r="B19" s="729"/>
      <c r="C19" s="729"/>
      <c r="D19" s="729"/>
      <c r="E19" s="729"/>
      <c r="F19" s="729"/>
      <c r="G19" s="729"/>
      <c r="H19" s="729"/>
      <c r="I19" s="729"/>
      <c r="J19" s="729"/>
      <c r="K19" s="729"/>
      <c r="L19" s="729"/>
      <c r="M19" s="729"/>
      <c r="N19" s="729"/>
      <c r="O19" s="732"/>
      <c r="P19" s="3"/>
      <c r="Q19" s="3"/>
      <c r="R19" s="3"/>
      <c r="S19" s="3"/>
      <c r="T19" s="3"/>
      <c r="U19" s="3"/>
      <c r="V19" s="3"/>
      <c r="W19" s="3"/>
      <c r="X19" s="3"/>
      <c r="Y19" s="89"/>
      <c r="Z19" s="433"/>
      <c r="AA19" s="747" t="str" cm="1">
        <f t="array" ref="AA19">_xlfn.LET(_xlpm.a,_xlfn.XLOOKUP(1,('Number Allocation'!$C$6:$C$1483=AC19)*('Number Allocation'!$D$6:$D$1483=AD19),'Number Allocation'!$A$6:$A$1483,"..."),IF(_xlpm.a="","...",_xlpm.a))</f>
        <v>...</v>
      </c>
      <c r="AB19" s="747">
        <v>0</v>
      </c>
      <c r="AC19" s="12" t="str">
        <v>Not Declared</v>
      </c>
      <c r="AD19" s="12" t="str">
        <v>Oxford City AC</v>
      </c>
      <c r="AE19" s="747"/>
      <c r="AF19" s="12"/>
      <c r="AG19" s="425"/>
      <c r="AH19" s="433"/>
      <c r="AI19" s="747" t="str" cm="1">
        <f t="array" ref="AI19">_xlfn.LET(_xlpm.a,_xlfn.XLOOKUP(1,('Number Allocation'!$C$6:$C$1483=AK19)*('Number Allocation'!$D$6:$D$1483=AL19),'Number Allocation'!$A$6:$A$1483,"..."),IF(_xlpm.a="","...",_xlpm.a))</f>
        <v>...</v>
      </c>
      <c r="AJ19" s="747">
        <v>0</v>
      </c>
      <c r="AK19" s="12" t="str">
        <v>Not Declared</v>
      </c>
      <c r="AL19" s="12" t="str">
        <v>Oxford City AC</v>
      </c>
      <c r="AM19" s="747"/>
      <c r="AN19" s="12"/>
      <c r="AO19" s="425"/>
      <c r="AP19" s="433"/>
      <c r="AQ19" s="747" t="str" cm="1">
        <f t="array" ref="AQ19">_xlfn.LET(_xlpm.a,_xlfn.XLOOKUP(1,('Number Allocation'!$C$6:$C$1483=AS19)*('Number Allocation'!$D$6:$D$1483=AT19),'Number Allocation'!$A$6:$A$1483,"..."),IF(_xlpm.a="","...",_xlpm.a))</f>
        <v>...</v>
      </c>
      <c r="AR19" s="747">
        <v>0</v>
      </c>
      <c r="AS19" s="12" t="str">
        <v>Not Declared</v>
      </c>
      <c r="AT19" s="12" t="str">
        <v>Team Kennet</v>
      </c>
      <c r="AU19" s="747"/>
      <c r="AV19" s="12"/>
      <c r="AW19" s="425"/>
      <c r="AX19" s="433"/>
      <c r="AY19" s="747" t="str" cm="1">
        <f t="array" ref="AY19">_xlfn.LET(_xlpm.a,_xlfn.XLOOKUP(1,('Number Allocation'!$C$6:$C$1483=BA19)*('Number Allocation'!$D$6:$D$1483=BB19),'Number Allocation'!$A$6:$A$1483,"..."),IF(_xlpm.a="","...",_xlpm.a))</f>
        <v>...</v>
      </c>
      <c r="AZ19" s="747"/>
      <c r="BA19" s="12"/>
      <c r="BB19" s="12"/>
      <c r="BC19" s="747"/>
      <c r="BD19" s="12"/>
      <c r="BE19" s="425"/>
      <c r="BF19" s="433"/>
      <c r="BG19" s="747" t="str" cm="1">
        <f t="array" ref="BG19">_xlfn.LET(_xlpm.a,_xlfn.XLOOKUP(1,('Number Allocation'!$C$6:$C$1483=BI19)*('Number Allocation'!$D$6:$D$1483=BJ19),'Number Allocation'!$A$6:$A$1483,"..."),IF(_xlpm.a="","...",_xlpm.a))</f>
        <v>...</v>
      </c>
      <c r="BH19" s="747">
        <v>0</v>
      </c>
      <c r="BI19" s="12" t="str">
        <v>Not Declared</v>
      </c>
      <c r="BJ19" s="12" t="str">
        <v>Witney Road Runners</v>
      </c>
      <c r="BK19" s="747"/>
      <c r="BL19" s="12"/>
      <c r="BM19" s="425"/>
      <c r="BN19" s="433"/>
      <c r="BO19" s="747" t="str" cm="1">
        <f t="array" ref="BO19">_xlfn.LET(_xlpm.a,_xlfn.XLOOKUP(1,('Number Allocation'!$C$6:$C$1483=BQ19)*('Number Allocation'!$D$6:$D$1483=BR19),'Number Allocation'!$A$6:$A$1483,"..."),IF(_xlpm.a="","...",_xlpm.a))</f>
        <v>...</v>
      </c>
      <c r="BP19" s="747">
        <v>0</v>
      </c>
      <c r="BQ19" s="12" t="str">
        <v>Not Declared</v>
      </c>
      <c r="BR19" s="12" t="str">
        <v>White Horse Harriers</v>
      </c>
      <c r="BS19" s="747"/>
      <c r="BT19" s="12"/>
      <c r="BU19" s="425"/>
      <c r="BV19" s="433"/>
      <c r="BW19" s="747" t="str" cm="1">
        <f t="array" ref="BW19">_xlfn.LET(_xlpm.a,_xlfn.XLOOKUP(1,('Number Allocation'!$C$6:$C$1483=BY19)*('Number Allocation'!$D$6:$D$1483=BZ19),'Number Allocation'!$A$6:$A$1483,"..."),IF(_xlpm.a="","...",_xlpm.a))</f>
        <v>...</v>
      </c>
      <c r="BX19" s="747"/>
      <c r="BY19" s="12"/>
      <c r="BZ19" s="425"/>
      <c r="CA19" s="490"/>
      <c r="CB19" s="480"/>
      <c r="CC19" s="481"/>
      <c r="CD19" s="433"/>
      <c r="CE19" s="747" t="str" cm="1">
        <f t="array" ref="CE19">_xlfn.LET(_xlpm.a,_xlfn.XLOOKUP(1,('Number Allocation'!$C$6:$C$1483=CG19)*('Number Allocation'!$D$6:$D$1483=CH19),'Number Allocation'!$A$6:$A$1483,"..."),IF(_xlpm.a="","...",_xlpm.a))</f>
        <v>...</v>
      </c>
      <c r="CF19" s="747">
        <v>0</v>
      </c>
      <c r="CG19" s="12" t="str">
        <v>Not Declared</v>
      </c>
      <c r="CH19" s="425" t="str">
        <v>Witney Road Runners</v>
      </c>
      <c r="CI19" s="490"/>
      <c r="CJ19" s="480"/>
      <c r="CK19" s="481"/>
      <c r="CL19" s="433"/>
      <c r="CM19" s="747" t="str" cm="1">
        <f t="array" ref="CM19">_xlfn.LET(_xlpm.a,_xlfn.XLOOKUP(1,('Number Allocation'!$C$6:$C$1483=CO19)*('Number Allocation'!$D$6:$D$1483=CP19),'Number Allocation'!$A$6:$A$1483,"..."),IF(_xlpm.a="","...",_xlpm.a))</f>
        <v>...</v>
      </c>
      <c r="CN19" s="747">
        <v>0</v>
      </c>
      <c r="CO19" s="12" t="str">
        <v>Not Declared</v>
      </c>
      <c r="CP19" s="425" t="str">
        <v>White Horse Harriers</v>
      </c>
      <c r="CQ19" s="490"/>
      <c r="CR19" s="480"/>
      <c r="CS19" s="481"/>
      <c r="CT19" s="433"/>
      <c r="CU19" s="747" t="str" cm="1">
        <f t="array" ref="CU19">_xlfn.LET(_xlpm.a,_xlfn.XLOOKUP(1,('Number Allocation'!$C$6:$C$1483=CW19)*('Number Allocation'!$D$6:$D$1483=CX19),'Number Allocation'!$A$6:$A$1483,"..."),IF(_xlpm.a="","...",_xlpm.a))</f>
        <v>...</v>
      </c>
      <c r="CV19" s="747">
        <v>0</v>
      </c>
      <c r="CW19" s="12" t="str">
        <v>Not Declared</v>
      </c>
      <c r="CX19" s="425" t="str">
        <v>Team Kennet</v>
      </c>
      <c r="CY19" s="490"/>
      <c r="CZ19" s="480"/>
      <c r="DA19" s="481"/>
      <c r="DB19" s="433"/>
      <c r="DC19" s="747" t="str" cm="1">
        <f t="array" ref="DC19">_xlfn.LET(_xlpm.a,_xlfn.XLOOKUP(1,('Number Allocation'!$C$6:$C$1483=DE19)*('Number Allocation'!$D$6:$D$1483=DF19),'Number Allocation'!$A$6:$A$1483,"..."),IF(_xlpm.a="","...",_xlpm.a))</f>
        <v>...</v>
      </c>
      <c r="DD19" s="747">
        <v>0</v>
      </c>
      <c r="DE19" s="12" t="str">
        <v>Not Declared</v>
      </c>
      <c r="DF19" s="425" t="str">
        <v>Witney Road Runners</v>
      </c>
      <c r="DG19" s="490"/>
      <c r="DH19" s="480"/>
      <c r="DI19" s="481"/>
      <c r="DJ19" s="433"/>
      <c r="DK19" s="747" t="str" cm="1">
        <f t="array" ref="DK19">_xlfn.LET(_xlpm.a,_xlfn.XLOOKUP(1,('Number Allocation'!$C$6:$C$1483=DM19)*('Number Allocation'!$D$6:$D$1483=DN19),'Number Allocation'!$A$6:$A$1483,"..."),IF(_xlpm.a="","...",_xlpm.a))</f>
        <v>...</v>
      </c>
      <c r="DL19" s="747">
        <v>0</v>
      </c>
      <c r="DM19" s="12" t="str">
        <v>Not Declared</v>
      </c>
      <c r="DN19" s="425" t="str">
        <v>Banbury Harriers AC</v>
      </c>
      <c r="DO19" s="490"/>
      <c r="DP19" s="480"/>
      <c r="DQ19" s="481"/>
      <c r="DW19" s="424"/>
      <c r="DX19" s="12"/>
      <c r="DY19" s="425"/>
    </row>
    <row r="20" spans="1:129" ht="21" customHeight="1">
      <c r="A20" s="358" t="str">
        <f>Bicester!AJ$2</f>
        <v>Bicester AC</v>
      </c>
      <c r="B20" s="729" t="str">
        <f>Bicester!AV$1</f>
        <v>B</v>
      </c>
      <c r="C20" s="729" t="s">
        <v>71</v>
      </c>
      <c r="D20" s="616" t="str" cm="1">
        <f t="array" ref="D20">_xlfn.LET(_xlpm.x, Bicester!$C$3:$N$3, _xlpm.y, Bicester!$C$5:$N$30, _xlpm.z, Bicester!$A$5:$A$30, IF(_xlfn.XLOOKUP($C20,_xlfn.XLOOKUP(D$1,_xlpm.x,_xlpm.y,""),_xlpm.z,"Not Declared")="", "Name not recorded",  _xlfn.XLOOKUP($C20,_xlfn.XLOOKUP(D$1,_xlpm.x,_xlpm.y,""),_xlpm.z,"Not Declared")))</f>
        <v>Not Declared</v>
      </c>
      <c r="E20" s="729" t="str" cm="1">
        <f t="array" ref="E20">_xlfn.LET(_xlpm.x, Bicester!$D$3:$N$3, _xlpm.y, Bicester!$D$5:$N$30, _xlpm.z, Bicester!$A$5:$A$30, IF(_xlfn.XLOOKUP($C20,_xlfn.XLOOKUP(E$1,_xlpm.x,_xlpm.y,""),_xlpm.z,"Not Declared")="", "Name not recorded",  _xlfn.XLOOKUP($C20,_xlfn.XLOOKUP(E$1,_xlpm.x,_xlpm.y,""),_xlpm.z,"Not Declared")))</f>
        <v>Not Declared</v>
      </c>
      <c r="F20" s="729" t="str" cm="1">
        <f t="array" ref="F20">_xlfn.LET(_xlpm.x, Bicester!$D$3:$N$3, _xlpm.y, Bicester!$D$5:$N$30, _xlpm.z, Bicester!$A$5:$A$30, IF(_xlfn.XLOOKUP($C20,_xlfn.XLOOKUP(F$1,_xlpm.x,_xlpm.y,""),_xlpm.z,"Not Declared")="", "Name not recorded",  _xlfn.XLOOKUP($C20,_xlfn.XLOOKUP(F$1,_xlpm.x,_xlpm.y,""),_xlpm.z,"Not Declared")))</f>
        <v>Not Declared</v>
      </c>
      <c r="G20" s="729" t="str" cm="1">
        <f t="array" ref="G20">_xlfn.LET(_xlpm.x, Bicester!$D$3:$N$3, _xlpm.y, Bicester!$D$5:$N$30, _xlpm.z, Bicester!$A$5:$A$30, IF(_xlfn.XLOOKUP($C20,_xlfn.XLOOKUP(G$1,_xlpm.x,_xlpm.y,""),_xlpm.z,"Not Declared")="", "Name not recorded",  _xlfn.XLOOKUP($C20,_xlfn.XLOOKUP(G$1,_xlpm.x,_xlpm.y,""),_xlpm.z,"Not Declared")))</f>
        <v>Not Declared</v>
      </c>
      <c r="H20" s="729" t="str" cm="1">
        <f t="array" ref="H20">_xlfn.LET(_xlpm.x, Bicester!$D$3:$N$3, _xlpm.y, Bicester!$D$5:$N$30, _xlpm.z, Bicester!$A$5:$A$30, IF(_xlfn.XLOOKUP($C20,_xlfn.XLOOKUP(H$1,_xlpm.x,_xlpm.y,""),_xlpm.z,"Not Declared")="", "Name not recorded",  _xlfn.XLOOKUP($C20,_xlfn.XLOOKUP(H$1,_xlpm.x,_xlpm.y,""),_xlpm.z,"Not Declared")))</f>
        <v>Not Declared</v>
      </c>
      <c r="I20" s="729" t="str" cm="1">
        <f t="array" ref="I20">_xlfn.LET(_xlpm.x, Bicester!$D$3:$N$3, _xlpm.y, Bicester!$D$5:$N$30, _xlpm.z, Bicester!$A$5:$A$30, IF(_xlfn.XLOOKUP($C20,_xlfn.XLOOKUP(I$1,_xlpm.x,_xlpm.y,""),_xlpm.z,"Not Declared")="", "Name not recorded",  _xlfn.XLOOKUP($C20,_xlfn.XLOOKUP(I$1,_xlpm.x,_xlpm.y,""),_xlpm.z,"Not Declared")))</f>
        <v>Not Declared</v>
      </c>
      <c r="J20" s="729" t="str" cm="1">
        <f t="array" ref="J20">_xlfn.LET(_xlpm.x, Bicester!$D$3:$N$3, _xlpm.y, Bicester!$D$5:$N$30, _xlpm.z, Bicester!$A$5:$A$30, IF(_xlfn.XLOOKUP($C20,_xlfn.XLOOKUP(J$1,_xlpm.x,_xlpm.y,""),_xlpm.z,"Not Declared")="", "Name not recorded",  _xlfn.XLOOKUP($C20,_xlfn.XLOOKUP(J$1,_xlpm.x,_xlpm.y,""),_xlpm.z,"Not Declared")))</f>
        <v>Not Declared</v>
      </c>
      <c r="K20" s="729" t="str" cm="1">
        <f t="array" ref="K20">_xlfn.LET(_xlpm.x, Bicester!$D$3:$N$3, _xlpm.y, Bicester!$D$5:$N$30, _xlpm.z, Bicester!$A$5:$A$30, IF(_xlfn.XLOOKUP($C20,_xlfn.XLOOKUP(K$1,_xlpm.x,_xlpm.y,""),_xlpm.z,"Not Declared")="", "Name not recorded",  _xlfn.XLOOKUP($C20,_xlfn.XLOOKUP(K$1,_xlpm.x,_xlpm.y,""),_xlpm.z,"Not Declared")))</f>
        <v>Not Declared</v>
      </c>
      <c r="L20" s="729" t="str" cm="1">
        <f t="array" ref="L20">_xlfn.LET(_xlpm.x, Bicester!$D$3:$N$3, _xlpm.y, Bicester!$D$5:$N$30, _xlpm.z, Bicester!$A$5:$A$30, IF(_xlfn.XLOOKUP($C20,_xlfn.XLOOKUP(L$1,_xlpm.x,_xlpm.y,""),_xlpm.z,"Not Declared")="", "Name not recorded",  _xlfn.XLOOKUP($C20,_xlfn.XLOOKUP(L$1,_xlpm.x,_xlpm.y,""),_xlpm.z,"Not Declared")))</f>
        <v>Not Declared</v>
      </c>
      <c r="M20" s="729" t="str" cm="1">
        <f t="array" ref="M20">_xlfn.LET(_xlpm.x, Bicester!$D$3:$N$3, _xlpm.y, Bicester!$D$5:$N$30, _xlpm.z, Bicester!$A$5:$A$30, IF(_xlfn.XLOOKUP($C20,_xlfn.XLOOKUP(M$1,_xlpm.x,_xlpm.y,""),_xlpm.z,"Not Declared")="", "Name not recorded",  _xlfn.XLOOKUP($C20,_xlfn.XLOOKUP(M$1,_xlpm.x,_xlpm.y,""),_xlpm.z,"Not Declared")))</f>
        <v>Not Declared</v>
      </c>
      <c r="N20" s="729" t="str" cm="1">
        <f t="array" ref="N20">_xlfn.LET(_xlpm.x, Bicester!$D$3:$N$3, _xlpm.y, Bicester!$D$5:$N$30, _xlpm.z, Bicester!$A$5:$A$30, IF(_xlfn.XLOOKUP($C20,_xlfn.XLOOKUP(N$1,_xlpm.x,_xlpm.y,""),_xlpm.z,"Not Declared")="", "Name not recorded",  _xlfn.XLOOKUP($C20,_xlfn.XLOOKUP(N$1,_xlpm.x,_xlpm.y,""),_xlpm.z,"Not Declared")))</f>
        <v>Not Declared</v>
      </c>
      <c r="O20" s="732"/>
      <c r="P20" s="79">
        <v>1</v>
      </c>
      <c r="Q20" s="729">
        <v>2</v>
      </c>
      <c r="R20" s="729">
        <v>3</v>
      </c>
      <c r="S20" s="729">
        <v>4</v>
      </c>
      <c r="T20" s="729" t="str" cm="1">
        <f t="array" ref="T20">_xlfn.LET(_xlpm.x, Bicester!$C$3:$N$3, _xlpm.y, Bicester!$C$5:$N$30, _xlpm.z, Bicester!$A$5:$A$30, IF(_xlfn.XLOOKUP(P20,_xlfn.XLOOKUP(T$1,_xlpm.x,_xlpm.y,""),_xlpm.z,"Not Declared")="", "Name not recorded",  _xlfn.XLOOKUP(P20,_xlfn.XLOOKUP(T$1,_xlpm.x,_xlpm.y,""),_xlpm.z,"Not Declared")))</f>
        <v>Not Declared</v>
      </c>
      <c r="U20" s="729" t="str" cm="1">
        <f t="array" ref="U20">_xlfn.LET(_xlpm.x, Bicester!$C$3:$N$3, _xlpm.y, Bicester!$C$5:$N$30, _xlpm.z, Bicester!$A$5:$A$30, IF(_xlfn.XLOOKUP(Q20,_xlfn.XLOOKUP(U$1,_xlpm.x,_xlpm.y,""),_xlpm.z,"Not Declared")="", "Name not recorded",  _xlfn.XLOOKUP(Q20,_xlfn.XLOOKUP(U$1,_xlpm.x,_xlpm.y,""),_xlpm.z,"Not Declared")))</f>
        <v>Not Declared</v>
      </c>
      <c r="V20" s="729" t="str" cm="1">
        <f t="array" ref="V20">_xlfn.LET(_xlpm.x, Bicester!$C$3:$N$3, _xlpm.y, Bicester!$C$5:$N$30, _xlpm.z, Bicester!$A$5:$A$30, IF(_xlfn.XLOOKUP(R20,_xlfn.XLOOKUP(V$1,_xlpm.x,_xlpm.y,""),_xlpm.z,"Not Declared")="", "Name not recorded",  _xlfn.XLOOKUP(R20,_xlfn.XLOOKUP(V$1,_xlpm.x,_xlpm.y,""),_xlpm.z,"Not Declared")))</f>
        <v>Not Declared</v>
      </c>
      <c r="W20" s="729" t="str" cm="1">
        <f t="array" ref="W20">_xlfn.LET(_xlpm.x, Bicester!$C$3:$N$3, _xlpm.y, Bicester!$C$5:$N$30, _xlpm.z, Bicester!$A$5:$A$30, IF(_xlfn.XLOOKUP(S20,_xlfn.XLOOKUP(W$1,_xlpm.x,_xlpm.y,""),_xlpm.z,"Not Declared")="", "Name not recorded",  _xlfn.XLOOKUP(S20,_xlfn.XLOOKUP(W$1,_xlpm.x,_xlpm.y,""),_xlpm.z,"Not Declared")))</f>
        <v>Not Declared</v>
      </c>
      <c r="X20" s="358" t="str">
        <f>_xlfn.TEXTJOIN(", ",,T20:W20)</f>
        <v>Not Declared, Not Declared, Not Declared, Not Declared</v>
      </c>
      <c r="Y20" s="89"/>
      <c r="Z20" s="433"/>
      <c r="AA20" s="747" t="str" cm="1">
        <f t="array" ref="AA20">_xlfn.LET(_xlpm.a,_xlfn.XLOOKUP(1,('Number Allocation'!$C$6:$C$1483=AC20)*('Number Allocation'!$D$6:$D$1483=AD20),'Number Allocation'!$A$6:$A$1483,"..."),IF(_xlpm.a="","...",_xlpm.a))</f>
        <v>...</v>
      </c>
      <c r="AB20" s="747">
        <v>0</v>
      </c>
      <c r="AC20" s="12" t="str">
        <v>Not Declared</v>
      </c>
      <c r="AD20" s="12" t="str">
        <v>Abingdon AC</v>
      </c>
      <c r="AE20" s="747"/>
      <c r="AF20" s="12"/>
      <c r="AG20" s="425"/>
      <c r="AH20" s="433"/>
      <c r="AI20" s="747" t="str" cm="1">
        <f t="array" ref="AI20">_xlfn.LET(_xlpm.a,_xlfn.XLOOKUP(1,('Number Allocation'!$C$6:$C$1483=AK20)*('Number Allocation'!$D$6:$D$1483=AL20),'Number Allocation'!$A$6:$A$1483,"..."),IF(_xlpm.a="","...",_xlpm.a))</f>
        <v>...</v>
      </c>
      <c r="AJ20" s="747">
        <v>0</v>
      </c>
      <c r="AK20" s="12" t="str">
        <v>Not Declared</v>
      </c>
      <c r="AL20" s="12" t="str">
        <v>Bicester AC</v>
      </c>
      <c r="AM20" s="747"/>
      <c r="AN20" s="12"/>
      <c r="AO20" s="425"/>
      <c r="AP20" s="433"/>
      <c r="AQ20" s="747" t="str" cm="1">
        <f t="array" ref="AQ20">_xlfn.LET(_xlpm.a,_xlfn.XLOOKUP(1,('Number Allocation'!$C$6:$C$1483=AS20)*('Number Allocation'!$D$6:$D$1483=AT20),'Number Allocation'!$A$6:$A$1483,"..."),IF(_xlpm.a="","...",_xlpm.a))</f>
        <v>...</v>
      </c>
      <c r="AR20" s="747">
        <v>0</v>
      </c>
      <c r="AS20" s="12" t="str">
        <v>Not Declared</v>
      </c>
      <c r="AT20" s="12" t="str">
        <v>Bicester AC</v>
      </c>
      <c r="AU20" s="747"/>
      <c r="AV20" s="12"/>
      <c r="AW20" s="425"/>
      <c r="AX20" s="433"/>
      <c r="AY20" s="747" t="str" cm="1">
        <f t="array" ref="AY20">_xlfn.LET(_xlpm.a,_xlfn.XLOOKUP(1,('Number Allocation'!$C$6:$C$1483=BA20)*('Number Allocation'!$D$6:$D$1483=BB20),'Number Allocation'!$A$6:$A$1483,"..."),IF(_xlpm.a="","...",_xlpm.a))</f>
        <v>...</v>
      </c>
      <c r="AZ20" s="747"/>
      <c r="BA20" s="12"/>
      <c r="BB20" s="12"/>
      <c r="BC20" s="747"/>
      <c r="BD20" s="12"/>
      <c r="BE20" s="425"/>
      <c r="BF20" s="433"/>
      <c r="BG20" s="747" t="str" cm="1">
        <f t="array" ref="BG20">_xlfn.LET(_xlpm.a,_xlfn.XLOOKUP(1,('Number Allocation'!$C$6:$C$1483=BI20)*('Number Allocation'!$D$6:$D$1483=BJ20),'Number Allocation'!$A$6:$A$1483,"..."),IF(_xlpm.a="","...",_xlpm.a))</f>
        <v>...</v>
      </c>
      <c r="BH20" s="747">
        <v>0</v>
      </c>
      <c r="BI20" s="12" t="str">
        <v>Not Declared</v>
      </c>
      <c r="BJ20" s="12" t="str">
        <v>Oxford City AC</v>
      </c>
      <c r="BK20" s="747"/>
      <c r="BL20" s="12"/>
      <c r="BM20" s="425"/>
      <c r="BN20" s="433"/>
      <c r="BO20" s="747" t="str" cm="1">
        <f t="array" ref="BO20">_xlfn.LET(_xlpm.a,_xlfn.XLOOKUP(1,('Number Allocation'!$C$6:$C$1483=BQ20)*('Number Allocation'!$D$6:$D$1483=BR20),'Number Allocation'!$A$6:$A$1483,"..."),IF(_xlpm.a="","...",_xlpm.a))</f>
        <v>...</v>
      </c>
      <c r="BP20" s="747">
        <v>0</v>
      </c>
      <c r="BQ20" s="12" t="str">
        <v>Not Declared</v>
      </c>
      <c r="BR20" s="12" t="str">
        <v>Abingdon AC</v>
      </c>
      <c r="BS20" s="747"/>
      <c r="BT20" s="12"/>
      <c r="BU20" s="425"/>
      <c r="BV20" s="433"/>
      <c r="BW20" s="747" t="str" cm="1">
        <f t="array" ref="BW20">_xlfn.LET(_xlpm.a,_xlfn.XLOOKUP(1,('Number Allocation'!$C$6:$C$1483=BY20)*('Number Allocation'!$D$6:$D$1483=BZ20),'Number Allocation'!$A$6:$A$1483,"..."),IF(_xlpm.a="","...",_xlpm.a))</f>
        <v>...</v>
      </c>
      <c r="BX20" s="747"/>
      <c r="BY20" s="12"/>
      <c r="BZ20" s="425"/>
      <c r="CA20" s="490"/>
      <c r="CB20" s="480"/>
      <c r="CC20" s="481"/>
      <c r="CD20" s="433"/>
      <c r="CE20" s="747" t="str" cm="1">
        <f t="array" ref="CE20">_xlfn.LET(_xlpm.a,_xlfn.XLOOKUP(1,('Number Allocation'!$C$6:$C$1483=CG20)*('Number Allocation'!$D$6:$D$1483=CH20),'Number Allocation'!$A$6:$A$1483,"..."),IF(_xlpm.a="","...",_xlpm.a))</f>
        <v>...</v>
      </c>
      <c r="CF20" s="747">
        <v>0</v>
      </c>
      <c r="CG20" s="12" t="str">
        <v>Not Declared</v>
      </c>
      <c r="CH20" s="425" t="str">
        <v>Oxford City AC</v>
      </c>
      <c r="CI20" s="490"/>
      <c r="CJ20" s="480"/>
      <c r="CK20" s="481"/>
      <c r="CL20" s="433"/>
      <c r="CM20" s="747" t="str" cm="1">
        <f t="array" ref="CM20">_xlfn.LET(_xlpm.a,_xlfn.XLOOKUP(1,('Number Allocation'!$C$6:$C$1483=CO20)*('Number Allocation'!$D$6:$D$1483=CP20),'Number Allocation'!$A$6:$A$1483,"..."),IF(_xlpm.a="","...",_xlpm.a))</f>
        <v>...</v>
      </c>
      <c r="CN20" s="747">
        <v>0</v>
      </c>
      <c r="CO20" s="12" t="str">
        <v>Not Declared</v>
      </c>
      <c r="CP20" s="425" t="str">
        <v>Team Kennet</v>
      </c>
      <c r="CQ20" s="490"/>
      <c r="CR20" s="480"/>
      <c r="CS20" s="481"/>
      <c r="CT20" s="433"/>
      <c r="CU20" s="747" t="str" cm="1">
        <f t="array" ref="CU20">_xlfn.LET(_xlpm.a,_xlfn.XLOOKUP(1,('Number Allocation'!$C$6:$C$1483=CW20)*('Number Allocation'!$D$6:$D$1483=CX20),'Number Allocation'!$A$6:$A$1483,"..."),IF(_xlpm.a="","...",_xlpm.a))</f>
        <v>...</v>
      </c>
      <c r="CV20" s="747">
        <v>0</v>
      </c>
      <c r="CW20" s="12" t="str">
        <v>Not Declared</v>
      </c>
      <c r="CX20" s="425" t="str">
        <v>Witney Road Runners</v>
      </c>
      <c r="CY20" s="490"/>
      <c r="CZ20" s="480"/>
      <c r="DA20" s="481"/>
      <c r="DB20" s="433"/>
      <c r="DC20" s="747" t="str" cm="1">
        <f t="array" ref="DC20">_xlfn.LET(_xlpm.a,_xlfn.XLOOKUP(1,('Number Allocation'!$C$6:$C$1483=DE20)*('Number Allocation'!$D$6:$D$1483=DF20),'Number Allocation'!$A$6:$A$1483,"..."),IF(_xlpm.a="","...",_xlpm.a))</f>
        <v>...</v>
      </c>
      <c r="DD20" s="747">
        <v>0</v>
      </c>
      <c r="DE20" s="12" t="str">
        <v>Not Declared</v>
      </c>
      <c r="DF20" s="425" t="str">
        <v>White Horse Harriers</v>
      </c>
      <c r="DG20" s="490"/>
      <c r="DH20" s="480"/>
      <c r="DI20" s="481"/>
      <c r="DJ20" s="433"/>
      <c r="DK20" s="747" t="str" cm="1">
        <f t="array" ref="DK20">_xlfn.LET(_xlpm.a,_xlfn.XLOOKUP(1,('Number Allocation'!$C$6:$C$1483=DM20)*('Number Allocation'!$D$6:$D$1483=DN20),'Number Allocation'!$A$6:$A$1483,"..."),IF(_xlpm.a="","...",_xlpm.a))</f>
        <v>...</v>
      </c>
      <c r="DL20" s="747">
        <v>0</v>
      </c>
      <c r="DM20" s="12" t="str">
        <v>Not Declared</v>
      </c>
      <c r="DN20" s="425" t="str">
        <v>White Horse Harriers</v>
      </c>
      <c r="DO20" s="490"/>
      <c r="DP20" s="480"/>
      <c r="DQ20" s="481"/>
      <c r="DW20" s="426"/>
      <c r="DX20" s="427"/>
      <c r="DY20" s="428"/>
    </row>
    <row r="21" spans="1:129" ht="21" customHeight="1">
      <c r="A21" s="358" t="str">
        <f>A20</f>
        <v>Bicester AC</v>
      </c>
      <c r="B21" s="729" t="str">
        <f>Bicester!AV$2</f>
        <v>BB</v>
      </c>
      <c r="C21" s="729" t="s">
        <v>65</v>
      </c>
      <c r="D21" s="616" t="str" cm="1">
        <f t="array" ref="D21">_xlfn.LET(_xlpm.x, Bicester!$C$3:$N$3, _xlpm.y, Bicester!$C$5:$N$30, _xlpm.z, Bicester!$A$5:$A$30, IF(_xlfn.XLOOKUP($C21,_xlfn.XLOOKUP(D$1,_xlpm.x,_xlpm.y,""),_xlpm.z,"Not Declared")="", "Name not recorded",  _xlfn.XLOOKUP($C21,_xlfn.XLOOKUP(D$1,_xlpm.x,_xlpm.y,""),_xlpm.z,"Not Declared")))</f>
        <v>Not Declared</v>
      </c>
      <c r="E21" s="729" t="str" cm="1">
        <f t="array" ref="E21">_xlfn.LET(_xlpm.x, Bicester!$D$3:$N$3, _xlpm.y, Bicester!$D$5:$N$30, _xlpm.z, Bicester!$A$5:$A$30, IF(_xlfn.XLOOKUP($C21,_xlfn.XLOOKUP(E$1,_xlpm.x,_xlpm.y,""),_xlpm.z,"Not Declared")="", "Name not recorded",  _xlfn.XLOOKUP($C21,_xlfn.XLOOKUP(E$1,_xlpm.x,_xlpm.y,""),_xlpm.z,"Not Declared")))</f>
        <v>Not Declared</v>
      </c>
      <c r="F21" s="729" t="str" cm="1">
        <f t="array" ref="F21">_xlfn.LET(_xlpm.x, Bicester!$D$3:$N$3, _xlpm.y, Bicester!$D$5:$N$30, _xlpm.z, Bicester!$A$5:$A$30, IF(_xlfn.XLOOKUP($C21,_xlfn.XLOOKUP(F$1,_xlpm.x,_xlpm.y,""),_xlpm.z,"Not Declared")="", "Name not recorded",  _xlfn.XLOOKUP($C21,_xlfn.XLOOKUP(F$1,_xlpm.x,_xlpm.y,""),_xlpm.z,"Not Declared")))</f>
        <v>Not Declared</v>
      </c>
      <c r="G21" s="729" t="str" cm="1">
        <f t="array" ref="G21">_xlfn.LET(_xlpm.x, Bicester!$D$3:$N$3, _xlpm.y, Bicester!$D$5:$N$30, _xlpm.z, Bicester!$A$5:$A$30, IF(_xlfn.XLOOKUP($C21,_xlfn.XLOOKUP(G$1,_xlpm.x,_xlpm.y,""),_xlpm.z,"Not Declared")="", "Name not recorded",  _xlfn.XLOOKUP($C21,_xlfn.XLOOKUP(G$1,_xlpm.x,_xlpm.y,""),_xlpm.z,"Not Declared")))</f>
        <v>Not Declared</v>
      </c>
      <c r="H21" s="729" t="str" cm="1">
        <f t="array" ref="H21">_xlfn.LET(_xlpm.x, Bicester!$D$3:$N$3, _xlpm.y, Bicester!$D$5:$N$30, _xlpm.z, Bicester!$A$5:$A$30, IF(_xlfn.XLOOKUP($C21,_xlfn.XLOOKUP(H$1,_xlpm.x,_xlpm.y,""),_xlpm.z,"Not Declared")="", "Name not recorded",  _xlfn.XLOOKUP($C21,_xlfn.XLOOKUP(H$1,_xlpm.x,_xlpm.y,""),_xlpm.z,"Not Declared")))</f>
        <v>Not Declared</v>
      </c>
      <c r="I21" s="729" t="str" cm="1">
        <f t="array" ref="I21">_xlfn.LET(_xlpm.x, Bicester!$D$3:$N$3, _xlpm.y, Bicester!$D$5:$N$30, _xlpm.z, Bicester!$A$5:$A$30, IF(_xlfn.XLOOKUP($C21,_xlfn.XLOOKUP(I$1,_xlpm.x,_xlpm.y,""),_xlpm.z,"Not Declared")="", "Name not recorded",  _xlfn.XLOOKUP($C21,_xlfn.XLOOKUP(I$1,_xlpm.x,_xlpm.y,""),_xlpm.z,"Not Declared")))</f>
        <v>Not Declared</v>
      </c>
      <c r="J21" s="729" t="str" cm="1">
        <f t="array" ref="J21">_xlfn.LET(_xlpm.x, Bicester!$D$3:$N$3, _xlpm.y, Bicester!$D$5:$N$30, _xlpm.z, Bicester!$A$5:$A$30, IF(_xlfn.XLOOKUP($C21,_xlfn.XLOOKUP(J$1,_xlpm.x,_xlpm.y,""),_xlpm.z,"Not Declared")="", "Name not recorded",  _xlfn.XLOOKUP($C21,_xlfn.XLOOKUP(J$1,_xlpm.x,_xlpm.y,""),_xlpm.z,"Not Declared")))</f>
        <v>Not Declared</v>
      </c>
      <c r="K21" s="729" t="str" cm="1">
        <f t="array" ref="K21">_xlfn.LET(_xlpm.x, Bicester!$D$3:$N$3, _xlpm.y, Bicester!$D$5:$N$30, _xlpm.z, Bicester!$A$5:$A$30, IF(_xlfn.XLOOKUP($C21,_xlfn.XLOOKUP(K$1,_xlpm.x,_xlpm.y,""),_xlpm.z,"Not Declared")="", "Name not recorded",  _xlfn.XLOOKUP($C21,_xlfn.XLOOKUP(K$1,_xlpm.x,_xlpm.y,""),_xlpm.z,"Not Declared")))</f>
        <v>Not Declared</v>
      </c>
      <c r="L21" s="729" t="str" cm="1">
        <f t="array" ref="L21">_xlfn.LET(_xlpm.x, Bicester!$D$3:$N$3, _xlpm.y, Bicester!$D$5:$N$30, _xlpm.z, Bicester!$A$5:$A$30, IF(_xlfn.XLOOKUP($C21,_xlfn.XLOOKUP(L$1,_xlpm.x,_xlpm.y,""),_xlpm.z,"Not Declared")="", "Name not recorded",  _xlfn.XLOOKUP($C21,_xlfn.XLOOKUP(L$1,_xlpm.x,_xlpm.y,""),_xlpm.z,"Not Declared")))</f>
        <v>Not Declared</v>
      </c>
      <c r="M21" s="729" t="str" cm="1">
        <f t="array" ref="M21">_xlfn.LET(_xlpm.x, Bicester!$D$3:$N$3, _xlpm.y, Bicester!$D$5:$N$30, _xlpm.z, Bicester!$A$5:$A$30, IF(_xlfn.XLOOKUP($C21,_xlfn.XLOOKUP(M$1,_xlpm.x,_xlpm.y,""),_xlpm.z,"Not Declared")="", "Name not recorded",  _xlfn.XLOOKUP($C21,_xlfn.XLOOKUP(M$1,_xlpm.x,_xlpm.y,""),_xlpm.z,"Not Declared")))</f>
        <v>Not Declared</v>
      </c>
      <c r="N21" s="729" t="str" cm="1">
        <f t="array" ref="N21">_xlfn.LET(_xlpm.x, Bicester!$D$3:$N$3, _xlpm.y, Bicester!$D$5:$N$30, _xlpm.z, Bicester!$A$5:$A$30, IF(_xlfn.XLOOKUP($C21,_xlfn.XLOOKUP(N$1,_xlpm.x,_xlpm.y,""),_xlpm.z,"Not Declared")="", "Name not recorded",  _xlfn.XLOOKUP($C21,_xlfn.XLOOKUP(N$1,_xlpm.x,_xlpm.y,""),_xlpm.z,"Not Declared")))</f>
        <v>Not Declared</v>
      </c>
      <c r="O21" s="732"/>
      <c r="P21" s="220"/>
      <c r="Q21" s="732"/>
      <c r="R21" s="732"/>
      <c r="S21" s="732"/>
      <c r="T21" s="732"/>
      <c r="U21" s="732"/>
      <c r="V21" s="732"/>
      <c r="W21" s="732"/>
      <c r="X21" s="732"/>
      <c r="Y21" s="89"/>
      <c r="Z21" s="433"/>
      <c r="AA21" s="747" t="str" cm="1">
        <f t="array" ref="AA21">_xlfn.LET(_xlpm.a,_xlfn.XLOOKUP(1,('Number Allocation'!$C$6:$C$1483=AC21)*('Number Allocation'!$D$6:$D$1483=AD21),'Number Allocation'!$A$6:$A$1483,"..."),IF(_xlpm.a="","...",_xlpm.a))</f>
        <v>...</v>
      </c>
      <c r="AB21" s="747">
        <v>0</v>
      </c>
      <c r="AC21" s="12" t="str">
        <v>Not Declared</v>
      </c>
      <c r="AD21" s="12" t="str">
        <v>Witney Road Runners</v>
      </c>
      <c r="AE21" s="747"/>
      <c r="AF21" s="12"/>
      <c r="AG21" s="425"/>
      <c r="AH21" s="433"/>
      <c r="AI21" s="747" t="str" cm="1">
        <f t="array" ref="AI21">_xlfn.LET(_xlpm.a,_xlfn.XLOOKUP(1,('Number Allocation'!$C$6:$C$1483=AK21)*('Number Allocation'!$D$6:$D$1483=AL21),'Number Allocation'!$A$6:$A$1483,"..."),IF(_xlpm.a="","...",_xlpm.a))</f>
        <v>...</v>
      </c>
      <c r="AJ21" s="747">
        <v>0</v>
      </c>
      <c r="AK21" s="12" t="str">
        <v>Not Declared</v>
      </c>
      <c r="AL21" s="12" t="str">
        <v>Team Kennet</v>
      </c>
      <c r="AM21" s="747"/>
      <c r="AN21" s="12"/>
      <c r="AO21" s="425"/>
      <c r="AP21" s="433"/>
      <c r="AQ21" s="747" t="str" cm="1">
        <f t="array" ref="AQ21">_xlfn.LET(_xlpm.a,_xlfn.XLOOKUP(1,('Number Allocation'!$C$6:$C$1483=AS21)*('Number Allocation'!$D$6:$D$1483=AT21),'Number Allocation'!$A$6:$A$1483,"..."),IF(_xlpm.a="","...",_xlpm.a))</f>
        <v>...</v>
      </c>
      <c r="AR21" s="747">
        <v>0</v>
      </c>
      <c r="AS21" s="12" t="str">
        <v>Not Declared</v>
      </c>
      <c r="AT21" s="12" t="str">
        <v>Abingdon AC</v>
      </c>
      <c r="AU21" s="747"/>
      <c r="AV21" s="12"/>
      <c r="AW21" s="425"/>
      <c r="AX21" s="433"/>
      <c r="AY21" s="747" t="str" cm="1">
        <f t="array" ref="AY21">_xlfn.LET(_xlpm.a,_xlfn.XLOOKUP(1,('Number Allocation'!$C$6:$C$1483=BA21)*('Number Allocation'!$D$6:$D$1483=BB21),'Number Allocation'!$A$6:$A$1483,"..."),IF(_xlpm.a="","...",_xlpm.a))</f>
        <v>...</v>
      </c>
      <c r="AZ21" s="747"/>
      <c r="BA21" s="12"/>
      <c r="BB21" s="12"/>
      <c r="BC21" s="747"/>
      <c r="BD21" s="12"/>
      <c r="BE21" s="425"/>
      <c r="BF21" s="433"/>
      <c r="BG21" s="747" t="str" cm="1">
        <f t="array" ref="BG21">_xlfn.LET(_xlpm.a,_xlfn.XLOOKUP(1,('Number Allocation'!$C$6:$C$1483=BI21)*('Number Allocation'!$D$6:$D$1483=BJ21),'Number Allocation'!$A$6:$A$1483,"..."),IF(_xlpm.a="","...",_xlpm.a))</f>
        <v>...</v>
      </c>
      <c r="BH21" s="747">
        <v>0</v>
      </c>
      <c r="BI21" s="12" t="str">
        <v>Not Declared</v>
      </c>
      <c r="BJ21" s="12" t="str">
        <v>Team Kennet</v>
      </c>
      <c r="BK21" s="747"/>
      <c r="BL21" s="12"/>
      <c r="BM21" s="425"/>
      <c r="BN21" s="433"/>
      <c r="BO21" s="747" t="str" cm="1">
        <f t="array" ref="BO21">_xlfn.LET(_xlpm.a,_xlfn.XLOOKUP(1,('Number Allocation'!$C$6:$C$1483=BQ21)*('Number Allocation'!$D$6:$D$1483=BR21),'Number Allocation'!$A$6:$A$1483,"..."),IF(_xlpm.a="","...",_xlpm.a))</f>
        <v>...</v>
      </c>
      <c r="BP21" s="747">
        <v>0</v>
      </c>
      <c r="BQ21" s="12" t="str">
        <v>Not Declared</v>
      </c>
      <c r="BR21" s="12" t="str">
        <v>Team Kennet</v>
      </c>
      <c r="BS21" s="747"/>
      <c r="BT21" s="12"/>
      <c r="BU21" s="425"/>
      <c r="BV21" s="433"/>
      <c r="BW21" s="747" t="str" cm="1">
        <f t="array" ref="BW21">_xlfn.LET(_xlpm.a,_xlfn.XLOOKUP(1,('Number Allocation'!$C$6:$C$1483=BY21)*('Number Allocation'!$D$6:$D$1483=BZ21),'Number Allocation'!$A$6:$A$1483,"..."),IF(_xlpm.a="","...",_xlpm.a))</f>
        <v>...</v>
      </c>
      <c r="BX21" s="747"/>
      <c r="BY21" s="12"/>
      <c r="BZ21" s="425"/>
      <c r="CA21" s="490"/>
      <c r="CB21" s="480"/>
      <c r="CC21" s="481"/>
      <c r="CD21" s="433"/>
      <c r="CE21" s="747" t="str" cm="1">
        <f t="array" ref="CE21">_xlfn.LET(_xlpm.a,_xlfn.XLOOKUP(1,('Number Allocation'!$C$6:$C$1483=CG21)*('Number Allocation'!$D$6:$D$1483=CH21),'Number Allocation'!$A$6:$A$1483,"..."),IF(_xlpm.a="","...",_xlpm.a))</f>
        <v>...</v>
      </c>
      <c r="CF21" s="747">
        <v>0</v>
      </c>
      <c r="CG21" s="12" t="str">
        <v>Not Declared</v>
      </c>
      <c r="CH21" s="425" t="str">
        <v>Abingdon AC</v>
      </c>
      <c r="CI21" s="490"/>
      <c r="CJ21" s="480"/>
      <c r="CK21" s="481"/>
      <c r="CL21" s="433"/>
      <c r="CM21" s="747" t="str" cm="1">
        <f t="array" ref="CM21">_xlfn.LET(_xlpm.a,_xlfn.XLOOKUP(1,('Number Allocation'!$C$6:$C$1483=CO21)*('Number Allocation'!$D$6:$D$1483=CP21),'Number Allocation'!$A$6:$A$1483,"..."),IF(_xlpm.a="","...",_xlpm.a))</f>
        <v>...</v>
      </c>
      <c r="CN21" s="747">
        <v>0</v>
      </c>
      <c r="CO21" s="12" t="str">
        <v>Not Declared</v>
      </c>
      <c r="CP21" s="425" t="str">
        <v>Bicester AC</v>
      </c>
      <c r="CQ21" s="490"/>
      <c r="CR21" s="480"/>
      <c r="CS21" s="481"/>
      <c r="CT21" s="433"/>
      <c r="CU21" s="747" t="str" cm="1">
        <f t="array" ref="CU21">_xlfn.LET(_xlpm.a,_xlfn.XLOOKUP(1,('Number Allocation'!$C$6:$C$1483=CW21)*('Number Allocation'!$D$6:$D$1483=CX21),'Number Allocation'!$A$6:$A$1483,"..."),IF(_xlpm.a="","...",_xlpm.a))</f>
        <v>...</v>
      </c>
      <c r="CV21" s="747">
        <v>0</v>
      </c>
      <c r="CW21" s="12" t="str">
        <v>Not Declared</v>
      </c>
      <c r="CX21" s="425" t="str">
        <v>White Horse Harriers</v>
      </c>
      <c r="CY21" s="490"/>
      <c r="CZ21" s="480"/>
      <c r="DA21" s="481"/>
      <c r="DB21" s="433"/>
      <c r="DC21" s="747" t="str" cm="1">
        <f t="array" ref="DC21">_xlfn.LET(_xlpm.a,_xlfn.XLOOKUP(1,('Number Allocation'!$C$6:$C$1483=DE21)*('Number Allocation'!$D$6:$D$1483=DF21),'Number Allocation'!$A$6:$A$1483,"..."),IF(_xlpm.a="","...",_xlpm.a))</f>
        <v>...</v>
      </c>
      <c r="DD21" s="747">
        <v>0</v>
      </c>
      <c r="DE21" s="12" t="str">
        <v>Not Declared</v>
      </c>
      <c r="DF21" s="425" t="str">
        <v>Banbury Harriers AC</v>
      </c>
      <c r="DG21" s="490"/>
      <c r="DH21" s="480"/>
      <c r="DI21" s="481"/>
      <c r="DJ21" s="433"/>
      <c r="DK21" s="747" t="str" cm="1">
        <f t="array" ref="DK21">_xlfn.LET(_xlpm.a,_xlfn.XLOOKUP(1,('Number Allocation'!$C$6:$C$1483=DM21)*('Number Allocation'!$D$6:$D$1483=DN21),'Number Allocation'!$A$6:$A$1483,"..."),IF(_xlpm.a="","...",_xlpm.a))</f>
        <v>...</v>
      </c>
      <c r="DL21" s="747">
        <v>0</v>
      </c>
      <c r="DM21" s="12" t="str">
        <v>Not Declared</v>
      </c>
      <c r="DN21" s="425" t="str">
        <v>Abingdon AC</v>
      </c>
      <c r="DO21" s="490"/>
      <c r="DP21" s="480"/>
      <c r="DQ21" s="481"/>
      <c r="DW21" s="12"/>
      <c r="DX21" s="12"/>
      <c r="DY21" s="12"/>
    </row>
    <row r="22" spans="1:129" ht="21" customHeight="1">
      <c r="A22" s="358" t="str">
        <f t="shared" ref="A22:A27" si="2">A21</f>
        <v>Bicester AC</v>
      </c>
      <c r="B22" s="729"/>
      <c r="C22" s="729" t="s">
        <v>517</v>
      </c>
      <c r="D22" s="616" t="str" cm="1">
        <f t="array" ref="D22">_xlfn.LET(_xlpm.x, Bicester!$C$3:$N$3, _xlpm.y, Bicester!$C$5:$N$30, _xlpm.z, Bicester!$A$5:$A$30, IF(_xlfn.XLOOKUP($C22,_xlfn.XLOOKUP(D$1,_xlpm.x,_xlpm.y,""),_xlpm.z,"Not Declared")="", "Name not recorded",  _xlfn.XLOOKUP($C22,_xlfn.XLOOKUP(D$1,_xlpm.x,_xlpm.y,""),_xlpm.z,"Not Declared")))</f>
        <v>Not Declared</v>
      </c>
      <c r="E22" s="729" t="str" cm="1">
        <f t="array" ref="E22">_xlfn.LET(_xlpm.x, Bicester!$D$3:$N$3, _xlpm.y, Bicester!$D$5:$N$30, _xlpm.z, Bicester!$A$5:$A$30, IF(_xlfn.XLOOKUP($C22,_xlfn.XLOOKUP(E$1,_xlpm.x,_xlpm.y,""),_xlpm.z,"Not Declared")="", "Name not recorded",  _xlfn.XLOOKUP($C22,_xlfn.XLOOKUP(E$1,_xlpm.x,_xlpm.y,""),_xlpm.z,"Not Declared")))</f>
        <v>Not Declared</v>
      </c>
      <c r="F22" s="729" t="str" cm="1">
        <f t="array" ref="F22">_xlfn.LET(_xlpm.x, Bicester!$D$3:$N$3, _xlpm.y, Bicester!$D$5:$N$30, _xlpm.z, Bicester!$A$5:$A$30, IF(_xlfn.XLOOKUP($C22,_xlfn.XLOOKUP(F$1,_xlpm.x,_xlpm.y,""),_xlpm.z,"Not Declared")="", "Name not recorded",  _xlfn.XLOOKUP($C22,_xlfn.XLOOKUP(F$1,_xlpm.x,_xlpm.y,""),_xlpm.z,"Not Declared")))</f>
        <v>Not Declared</v>
      </c>
      <c r="G22" s="729" t="str" cm="1">
        <f t="array" ref="G22">_xlfn.LET(_xlpm.x, Bicester!$D$3:$N$3, _xlpm.y, Bicester!$D$5:$N$30, _xlpm.z, Bicester!$A$5:$A$30, IF(_xlfn.XLOOKUP($C22,_xlfn.XLOOKUP(G$1,_xlpm.x,_xlpm.y,""),_xlpm.z,"Not Declared")="", "Name not recorded",  _xlfn.XLOOKUP($C22,_xlfn.XLOOKUP(G$1,_xlpm.x,_xlpm.y,""),_xlpm.z,"Not Declared")))</f>
        <v>Not Declared</v>
      </c>
      <c r="H22" s="729" t="str" cm="1">
        <f t="array" ref="H22">_xlfn.LET(_xlpm.x, Bicester!$D$3:$N$3, _xlpm.y, Bicester!$D$5:$N$30, _xlpm.z, Bicester!$A$5:$A$30, IF(_xlfn.XLOOKUP($C22,_xlfn.XLOOKUP(H$1,_xlpm.x,_xlpm.y,""),_xlpm.z,"Not Declared")="", "Name not recorded",  _xlfn.XLOOKUP($C22,_xlfn.XLOOKUP(H$1,_xlpm.x,_xlpm.y,""),_xlpm.z,"Not Declared")))</f>
        <v>Not Declared</v>
      </c>
      <c r="I22" s="729" t="str" cm="1">
        <f t="array" ref="I22">_xlfn.LET(_xlpm.x, Bicester!$D$3:$N$3, _xlpm.y, Bicester!$D$5:$N$30, _xlpm.z, Bicester!$A$5:$A$30, IF(_xlfn.XLOOKUP($C22,_xlfn.XLOOKUP(I$1,_xlpm.x,_xlpm.y,""),_xlpm.z,"Not Declared")="", "Name not recorded",  _xlfn.XLOOKUP($C22,_xlfn.XLOOKUP(I$1,_xlpm.x,_xlpm.y,""),_xlpm.z,"Not Declared")))</f>
        <v>Not Declared</v>
      </c>
      <c r="J22" s="729" t="str" cm="1">
        <f t="array" ref="J22">_xlfn.LET(_xlpm.x, Bicester!$D$3:$N$3, _xlpm.y, Bicester!$D$5:$N$30, _xlpm.z, Bicester!$A$5:$A$30, IF(_xlfn.XLOOKUP($C22,_xlfn.XLOOKUP(J$1,_xlpm.x,_xlpm.y,""),_xlpm.z,"Not Declared")="", "Name not recorded",  _xlfn.XLOOKUP($C22,_xlfn.XLOOKUP(J$1,_xlpm.x,_xlpm.y,""),_xlpm.z,"Not Declared")))</f>
        <v>Not Declared</v>
      </c>
      <c r="K22" s="729" t="str" cm="1">
        <f t="array" ref="K22">_xlfn.LET(_xlpm.x, Bicester!$D$3:$N$3, _xlpm.y, Bicester!$D$5:$N$30, _xlpm.z, Bicester!$A$5:$A$30, IF(_xlfn.XLOOKUP($C22,_xlfn.XLOOKUP(K$1,_xlpm.x,_xlpm.y,""),_xlpm.z,"Not Declared")="", "Name not recorded",  _xlfn.XLOOKUP($C22,_xlfn.XLOOKUP(K$1,_xlpm.x,_xlpm.y,""),_xlpm.z,"Not Declared")))</f>
        <v>Not Declared</v>
      </c>
      <c r="L22" s="729" t="str" cm="1">
        <f t="array" ref="L22">_xlfn.LET(_xlpm.x, Bicester!$D$3:$N$3, _xlpm.y, Bicester!$D$5:$N$30, _xlpm.z, Bicester!$A$5:$A$30, IF(_xlfn.XLOOKUP($C22,_xlfn.XLOOKUP(L$1,_xlpm.x,_xlpm.y,""),_xlpm.z,"Not Declared")="", "Name not recorded",  _xlfn.XLOOKUP($C22,_xlfn.XLOOKUP(L$1,_xlpm.x,_xlpm.y,""),_xlpm.z,"Not Declared")))</f>
        <v>Not Declared</v>
      </c>
      <c r="M22" s="729" t="str" cm="1">
        <f t="array" ref="M22">_xlfn.LET(_xlpm.x, Bicester!$D$3:$N$3, _xlpm.y, Bicester!$D$5:$N$30, _xlpm.z, Bicester!$A$5:$A$30, IF(_xlfn.XLOOKUP($C22,_xlfn.XLOOKUP(M$1,_xlpm.x,_xlpm.y,""),_xlpm.z,"Not Declared")="", "Name not recorded",  _xlfn.XLOOKUP($C22,_xlfn.XLOOKUP(M$1,_xlpm.x,_xlpm.y,""),_xlpm.z,"Not Declared")))</f>
        <v>Not Declared</v>
      </c>
      <c r="N22" s="729" t="str" cm="1">
        <f t="array" ref="N22">_xlfn.LET(_xlpm.x, Bicester!$D$3:$N$3, _xlpm.y, Bicester!$D$5:$N$30, _xlpm.z, Bicester!$A$5:$A$30, IF(_xlfn.XLOOKUP($C22,_xlfn.XLOOKUP(N$1,_xlpm.x,_xlpm.y,""),_xlpm.z,"Not Declared")="", "Name not recorded",  _xlfn.XLOOKUP($C22,_xlfn.XLOOKUP(N$1,_xlpm.x,_xlpm.y,""),_xlpm.z,"Not Declared")))</f>
        <v>Not Declared</v>
      </c>
      <c r="O22" s="732"/>
      <c r="P22" s="79" t="s">
        <v>517</v>
      </c>
      <c r="Q22" s="729" t="s">
        <v>319</v>
      </c>
      <c r="R22" s="729" t="s">
        <v>320</v>
      </c>
      <c r="S22" s="729" t="s">
        <v>321</v>
      </c>
      <c r="T22" s="729" t="str" cm="1">
        <f t="array" ref="T22">_xlfn.LET(_xlpm.x, Bicester!$C$3:$N$3, _xlpm.y, Bicester!$C$5:$N$30, _xlpm.z, Bicester!$A$5:$A$30, IF(_xlfn.XLOOKUP(P22,_xlfn.XLOOKUP(T$1,_xlpm.x,_xlpm.y,""),_xlpm.z,"Not Declared")="", "Name not recorded",  _xlfn.XLOOKUP(P22,_xlfn.XLOOKUP(T$1,_xlpm.x,_xlpm.y,""),_xlpm.z,"Not Declared")))</f>
        <v>Not Declared</v>
      </c>
      <c r="U22" s="729" t="str" cm="1">
        <f t="array" ref="U22">_xlfn.LET(_xlpm.x, Bicester!$C$3:$N$3, _xlpm.y, Bicester!$C$5:$N$30, _xlpm.z, Bicester!$A$5:$A$30, IF(_xlfn.XLOOKUP(Q22,_xlfn.XLOOKUP(U$1,_xlpm.x,_xlpm.y,""),_xlpm.z,"Not Declared")="", "Name not recorded",  _xlfn.XLOOKUP(Q22,_xlfn.XLOOKUP(U$1,_xlpm.x,_xlpm.y,""),_xlpm.z,"Not Declared")))</f>
        <v>Not Declared</v>
      </c>
      <c r="V22" s="729" t="str" cm="1">
        <f t="array" ref="V22">_xlfn.LET(_xlpm.x, Bicester!$C$3:$N$3, _xlpm.y, Bicester!$C$5:$N$30, _xlpm.z, Bicester!$A$5:$A$30, IF(_xlfn.XLOOKUP(R22,_xlfn.XLOOKUP(V$1,_xlpm.x,_xlpm.y,""),_xlpm.z,"Not Declared")="", "Name not recorded",  _xlfn.XLOOKUP(R22,_xlfn.XLOOKUP(V$1,_xlpm.x,_xlpm.y,""),_xlpm.z,"Not Declared")))</f>
        <v>Not Declared</v>
      </c>
      <c r="W22" s="729" t="str" cm="1">
        <f t="array" ref="W22">_xlfn.LET(_xlpm.x, Bicester!$C$3:$N$3, _xlpm.y, Bicester!$C$5:$N$30, _xlpm.z, Bicester!$A$5:$A$30, IF(_xlfn.XLOOKUP(S22,_xlfn.XLOOKUP(W$1,_xlpm.x,_xlpm.y,""),_xlpm.z,"Not Declared")="", "Name not recorded",  _xlfn.XLOOKUP(S22,_xlfn.XLOOKUP(W$1,_xlpm.x,_xlpm.y,""),_xlpm.z,"Not Declared")))</f>
        <v>Not Declared</v>
      </c>
      <c r="X22" s="358" t="str">
        <f>_xlfn.TEXTJOIN(", ",,T22:W22)</f>
        <v>Not Declared, Not Declared, Not Declared, Not Declared</v>
      </c>
      <c r="Y22" s="89"/>
      <c r="Z22" s="433"/>
      <c r="AA22" s="747" t="str" cm="1">
        <f t="array" ref="AA22">_xlfn.LET(_xlpm.a,_xlfn.XLOOKUP(1,('Number Allocation'!$C$6:$C$1483=AC22)*('Number Allocation'!$D$6:$D$1483=AD22),'Number Allocation'!$A$6:$A$1483,"..."),IF(_xlpm.a="","...",_xlpm.a))</f>
        <v>...</v>
      </c>
      <c r="AB22" s="747">
        <v>0</v>
      </c>
      <c r="AC22" s="12" t="str">
        <v>Not Declared</v>
      </c>
      <c r="AD22" s="12" t="str">
        <v>Radley AC</v>
      </c>
      <c r="AE22" s="747"/>
      <c r="AF22" s="12"/>
      <c r="AG22" s="425"/>
      <c r="AH22" s="433"/>
      <c r="AI22" s="747" t="str" cm="1">
        <f t="array" ref="AI22">_xlfn.LET(_xlpm.a,_xlfn.XLOOKUP(1,('Number Allocation'!$C$6:$C$1483=AK22)*('Number Allocation'!$D$6:$D$1483=AL22),'Number Allocation'!$A$6:$A$1483,"..."),IF(_xlpm.a="","...",_xlpm.a))</f>
        <v>...</v>
      </c>
      <c r="AJ22" s="747">
        <v>0</v>
      </c>
      <c r="AK22" s="12" t="str">
        <v>Not Declared</v>
      </c>
      <c r="AL22" s="12" t="str">
        <v>White Horse Harriers</v>
      </c>
      <c r="AM22" s="747"/>
      <c r="AN22" s="12"/>
      <c r="AO22" s="425"/>
      <c r="AP22" s="433"/>
      <c r="AQ22" s="747" t="str" cm="1">
        <f t="array" ref="AQ22">_xlfn.LET(_xlpm.a,_xlfn.XLOOKUP(1,('Number Allocation'!$C$6:$C$1483=AS22)*('Number Allocation'!$D$6:$D$1483=AT22),'Number Allocation'!$A$6:$A$1483,"..."),IF(_xlpm.a="","...",_xlpm.a))</f>
        <v>...</v>
      </c>
      <c r="AR22" s="747">
        <v>0</v>
      </c>
      <c r="AS22" s="12" t="str">
        <v>Not Declared</v>
      </c>
      <c r="AT22" s="12" t="str">
        <v>Banbury Harriers AC</v>
      </c>
      <c r="AU22" s="747"/>
      <c r="AV22" s="12"/>
      <c r="AW22" s="425"/>
      <c r="AX22" s="433"/>
      <c r="AY22" s="747" t="str" cm="1">
        <f t="array" ref="AY22">_xlfn.LET(_xlpm.a,_xlfn.XLOOKUP(1,('Number Allocation'!$C$6:$C$1483=BA22)*('Number Allocation'!$D$6:$D$1483=BB22),'Number Allocation'!$A$6:$A$1483,"..."),IF(_xlpm.a="","...",_xlpm.a))</f>
        <v>...</v>
      </c>
      <c r="AZ22" s="747"/>
      <c r="BA22" s="12"/>
      <c r="BB22" s="12"/>
      <c r="BC22" s="747"/>
      <c r="BD22" s="12"/>
      <c r="BE22" s="425"/>
      <c r="BF22" s="433"/>
      <c r="BG22" s="747" t="str" cm="1">
        <f t="array" ref="BG22">_xlfn.LET(_xlpm.a,_xlfn.XLOOKUP(1,('Number Allocation'!$C$6:$C$1483=BI22)*('Number Allocation'!$D$6:$D$1483=BJ22),'Number Allocation'!$A$6:$A$1483,"..."),IF(_xlpm.a="","...",_xlpm.a))</f>
        <v>...</v>
      </c>
      <c r="BH22" s="747">
        <v>0</v>
      </c>
      <c r="BI22" s="12" t="str">
        <v>Not Declared</v>
      </c>
      <c r="BJ22" s="12" t="str">
        <v>Abingdon AC</v>
      </c>
      <c r="BK22" s="747"/>
      <c r="BL22" s="12"/>
      <c r="BM22" s="425"/>
      <c r="BN22" s="433"/>
      <c r="BO22" s="747" t="str" cm="1">
        <f t="array" ref="BO22">_xlfn.LET(_xlpm.a,_xlfn.XLOOKUP(1,('Number Allocation'!$C$6:$C$1483=BQ22)*('Number Allocation'!$D$6:$D$1483=BR22),'Number Allocation'!$A$6:$A$1483,"..."),IF(_xlpm.a="","...",_xlpm.a))</f>
        <v>...</v>
      </c>
      <c r="BP22" s="747">
        <v>0</v>
      </c>
      <c r="BQ22" s="12" t="str">
        <v>Not Declared</v>
      </c>
      <c r="BR22" s="12" t="str">
        <v>Witney Road Runners</v>
      </c>
      <c r="BS22" s="747"/>
      <c r="BT22" s="12"/>
      <c r="BU22" s="425"/>
      <c r="BV22" s="433"/>
      <c r="BW22" s="747" t="str" cm="1">
        <f t="array" ref="BW22">_xlfn.LET(_xlpm.a,_xlfn.XLOOKUP(1,('Number Allocation'!$C$6:$C$1483=BY22)*('Number Allocation'!$D$6:$D$1483=BZ22),'Number Allocation'!$A$6:$A$1483,"..."),IF(_xlpm.a="","...",_xlpm.a))</f>
        <v>...</v>
      </c>
      <c r="BX22" s="747"/>
      <c r="BY22" s="12"/>
      <c r="BZ22" s="425"/>
      <c r="CA22" s="490"/>
      <c r="CB22" s="480"/>
      <c r="CC22" s="481"/>
      <c r="CD22" s="433"/>
      <c r="CE22" s="747" t="str" cm="1">
        <f t="array" ref="CE22">_xlfn.LET(_xlpm.a,_xlfn.XLOOKUP(1,('Number Allocation'!$C$6:$C$1483=CG22)*('Number Allocation'!$D$6:$D$1483=CH22),'Number Allocation'!$A$6:$A$1483,"..."),IF(_xlpm.a="","...",_xlpm.a))</f>
        <v>...</v>
      </c>
      <c r="CF22" s="747">
        <v>0</v>
      </c>
      <c r="CG22" s="12" t="str">
        <v>Not Declared</v>
      </c>
      <c r="CH22" s="425" t="str">
        <v>White Horse Harriers</v>
      </c>
      <c r="CI22" s="490"/>
      <c r="CJ22" s="480"/>
      <c r="CK22" s="481"/>
      <c r="CL22" s="433"/>
      <c r="CM22" s="747" t="str" cm="1">
        <f t="array" ref="CM22">_xlfn.LET(_xlpm.a,_xlfn.XLOOKUP(1,('Number Allocation'!$C$6:$C$1483=CO22)*('Number Allocation'!$D$6:$D$1483=CP22),'Number Allocation'!$A$6:$A$1483,"..."),IF(_xlpm.a="","...",_xlpm.a))</f>
        <v>...</v>
      </c>
      <c r="CN22" s="747">
        <v>0</v>
      </c>
      <c r="CO22" s="12" t="str">
        <v>Not Declared</v>
      </c>
      <c r="CP22" s="425" t="str">
        <v>Witney Road Runners</v>
      </c>
      <c r="CQ22" s="490"/>
      <c r="CR22" s="480"/>
      <c r="CS22" s="481"/>
      <c r="CT22" s="433"/>
      <c r="CU22" s="747" t="str" cm="1">
        <f t="array" ref="CU22">_xlfn.LET(_xlpm.a,_xlfn.XLOOKUP(1,('Number Allocation'!$C$6:$C$1483=CW22)*('Number Allocation'!$D$6:$D$1483=CX22),'Number Allocation'!$A$6:$A$1483,"..."),IF(_xlpm.a="","...",_xlpm.a))</f>
        <v>...</v>
      </c>
      <c r="CV22" s="747">
        <v>0</v>
      </c>
      <c r="CW22" s="12" t="str">
        <v>Not Declared</v>
      </c>
      <c r="CX22" s="425" t="str">
        <v>Bicester AC</v>
      </c>
      <c r="CY22" s="490"/>
      <c r="CZ22" s="480"/>
      <c r="DA22" s="481"/>
      <c r="DB22" s="433"/>
      <c r="DC22" s="747" t="str" cm="1">
        <f t="array" ref="DC22">_xlfn.LET(_xlpm.a,_xlfn.XLOOKUP(1,('Number Allocation'!$C$6:$C$1483=DE22)*('Number Allocation'!$D$6:$D$1483=DF22),'Number Allocation'!$A$6:$A$1483,"..."),IF(_xlpm.a="","...",_xlpm.a))</f>
        <v>...</v>
      </c>
      <c r="DD22" s="747">
        <v>0</v>
      </c>
      <c r="DE22" s="12" t="str">
        <v>Not Declared</v>
      </c>
      <c r="DF22" s="425" t="str">
        <v>Radley AC</v>
      </c>
      <c r="DG22" s="490"/>
      <c r="DH22" s="480"/>
      <c r="DI22" s="481"/>
      <c r="DJ22" s="433"/>
      <c r="DK22" s="747" t="str" cm="1">
        <f t="array" ref="DK22">_xlfn.LET(_xlpm.a,_xlfn.XLOOKUP(1,('Number Allocation'!$C$6:$C$1483=DM22)*('Number Allocation'!$D$6:$D$1483=DN22),'Number Allocation'!$A$6:$A$1483,"..."),IF(_xlpm.a="","...",_xlpm.a))</f>
        <v>...</v>
      </c>
      <c r="DL22" s="747">
        <v>0</v>
      </c>
      <c r="DM22" s="12" t="str">
        <v>Not Declared</v>
      </c>
      <c r="DN22" s="425" t="str">
        <v>Radley AC</v>
      </c>
      <c r="DO22" s="490"/>
      <c r="DP22" s="480"/>
      <c r="DQ22" s="481"/>
      <c r="DW22" s="12"/>
      <c r="DX22" s="12"/>
      <c r="DY22" s="12"/>
    </row>
    <row r="23" spans="1:129" ht="21" customHeight="1">
      <c r="A23" s="358" t="str">
        <f t="shared" si="2"/>
        <v>Bicester AC</v>
      </c>
      <c r="B23" s="729"/>
      <c r="C23" s="729" t="s">
        <v>319</v>
      </c>
      <c r="D23" s="616" t="str" cm="1">
        <f t="array" ref="D23">_xlfn.LET(_xlpm.x, Bicester!$C$3:$N$3, _xlpm.y, Bicester!$C$5:$N$30, _xlpm.z, Bicester!$A$5:$A$30, IF(_xlfn.XLOOKUP($C23,_xlfn.XLOOKUP(D$1,_xlpm.x,_xlpm.y,""),_xlpm.z,"Not Declared")="", "Name not recorded",  _xlfn.XLOOKUP($C23,_xlfn.XLOOKUP(D$1,_xlpm.x,_xlpm.y,""),_xlpm.z,"Not Declared")))</f>
        <v>Not Declared</v>
      </c>
      <c r="E23" s="729" t="str" cm="1">
        <f t="array" ref="E23">_xlfn.LET(_xlpm.x, Bicester!$D$3:$N$3, _xlpm.y, Bicester!$D$5:$N$30, _xlpm.z, Bicester!$A$5:$A$30, IF(_xlfn.XLOOKUP($C23,_xlfn.XLOOKUP(E$1,_xlpm.x,_xlpm.y,""),_xlpm.z,"Not Declared")="", "Name not recorded",  _xlfn.XLOOKUP($C23,_xlfn.XLOOKUP(E$1,_xlpm.x,_xlpm.y,""),_xlpm.z,"Not Declared")))</f>
        <v>Not Declared</v>
      </c>
      <c r="F23" s="729" t="str" cm="1">
        <f t="array" ref="F23">_xlfn.LET(_xlpm.x, Bicester!$D$3:$N$3, _xlpm.y, Bicester!$D$5:$N$30, _xlpm.z, Bicester!$A$5:$A$30, IF(_xlfn.XLOOKUP($C23,_xlfn.XLOOKUP(F$1,_xlpm.x,_xlpm.y,""),_xlpm.z,"Not Declared")="", "Name not recorded",  _xlfn.XLOOKUP($C23,_xlfn.XLOOKUP(F$1,_xlpm.x,_xlpm.y,""),_xlpm.z,"Not Declared")))</f>
        <v>Not Declared</v>
      </c>
      <c r="G23" s="729" t="str" cm="1">
        <f t="array" ref="G23">_xlfn.LET(_xlpm.x, Bicester!$D$3:$N$3, _xlpm.y, Bicester!$D$5:$N$30, _xlpm.z, Bicester!$A$5:$A$30, IF(_xlfn.XLOOKUP($C23,_xlfn.XLOOKUP(G$1,_xlpm.x,_xlpm.y,""),_xlpm.z,"Not Declared")="", "Name not recorded",  _xlfn.XLOOKUP($C23,_xlfn.XLOOKUP(G$1,_xlpm.x,_xlpm.y,""),_xlpm.z,"Not Declared")))</f>
        <v>Not Declared</v>
      </c>
      <c r="H23" s="729" t="str" cm="1">
        <f t="array" ref="H23">_xlfn.LET(_xlpm.x, Bicester!$D$3:$N$3, _xlpm.y, Bicester!$D$5:$N$30, _xlpm.z, Bicester!$A$5:$A$30, IF(_xlfn.XLOOKUP($C23,_xlfn.XLOOKUP(H$1,_xlpm.x,_xlpm.y,""),_xlpm.z,"Not Declared")="", "Name not recorded",  _xlfn.XLOOKUP($C23,_xlfn.XLOOKUP(H$1,_xlpm.x,_xlpm.y,""),_xlpm.z,"Not Declared")))</f>
        <v>Not Declared</v>
      </c>
      <c r="I23" s="729" t="str" cm="1">
        <f t="array" ref="I23">_xlfn.LET(_xlpm.x, Bicester!$D$3:$N$3, _xlpm.y, Bicester!$D$5:$N$30, _xlpm.z, Bicester!$A$5:$A$30, IF(_xlfn.XLOOKUP($C23,_xlfn.XLOOKUP(I$1,_xlpm.x,_xlpm.y,""),_xlpm.z,"Not Declared")="", "Name not recorded",  _xlfn.XLOOKUP($C23,_xlfn.XLOOKUP(I$1,_xlpm.x,_xlpm.y,""),_xlpm.z,"Not Declared")))</f>
        <v>Not Declared</v>
      </c>
      <c r="J23" s="729" t="str" cm="1">
        <f t="array" ref="J23">_xlfn.LET(_xlpm.x, Bicester!$D$3:$N$3, _xlpm.y, Bicester!$D$5:$N$30, _xlpm.z, Bicester!$A$5:$A$30, IF(_xlfn.XLOOKUP($C23,_xlfn.XLOOKUP(J$1,_xlpm.x,_xlpm.y,""),_xlpm.z,"Not Declared")="", "Name not recorded",  _xlfn.XLOOKUP($C23,_xlfn.XLOOKUP(J$1,_xlpm.x,_xlpm.y,""),_xlpm.z,"Not Declared")))</f>
        <v>Not Declared</v>
      </c>
      <c r="K23" s="729" t="str" cm="1">
        <f t="array" ref="K23">_xlfn.LET(_xlpm.x, Bicester!$D$3:$N$3, _xlpm.y, Bicester!$D$5:$N$30, _xlpm.z, Bicester!$A$5:$A$30, IF(_xlfn.XLOOKUP($C23,_xlfn.XLOOKUP(K$1,_xlpm.x,_xlpm.y,""),_xlpm.z,"Not Declared")="", "Name not recorded",  _xlfn.XLOOKUP($C23,_xlfn.XLOOKUP(K$1,_xlpm.x,_xlpm.y,""),_xlpm.z,"Not Declared")))</f>
        <v>Not Declared</v>
      </c>
      <c r="L23" s="729" t="str" cm="1">
        <f t="array" ref="L23">_xlfn.LET(_xlpm.x, Bicester!$D$3:$N$3, _xlpm.y, Bicester!$D$5:$N$30, _xlpm.z, Bicester!$A$5:$A$30, IF(_xlfn.XLOOKUP($C23,_xlfn.XLOOKUP(L$1,_xlpm.x,_xlpm.y,""),_xlpm.z,"Not Declared")="", "Name not recorded",  _xlfn.XLOOKUP($C23,_xlfn.XLOOKUP(L$1,_xlpm.x,_xlpm.y,""),_xlpm.z,"Not Declared")))</f>
        <v>Not Declared</v>
      </c>
      <c r="M23" s="729" t="str" cm="1">
        <f t="array" ref="M23">_xlfn.LET(_xlpm.x, Bicester!$D$3:$N$3, _xlpm.y, Bicester!$D$5:$N$30, _xlpm.z, Bicester!$A$5:$A$30, IF(_xlfn.XLOOKUP($C23,_xlfn.XLOOKUP(M$1,_xlpm.x,_xlpm.y,""),_xlpm.z,"Not Declared")="", "Name not recorded",  _xlfn.XLOOKUP($C23,_xlfn.XLOOKUP(M$1,_xlpm.x,_xlpm.y,""),_xlpm.z,"Not Declared")))</f>
        <v>Not Declared</v>
      </c>
      <c r="N23" s="729" t="str" cm="1">
        <f t="array" ref="N23">_xlfn.LET(_xlpm.x, Bicester!$D$3:$N$3, _xlpm.y, Bicester!$D$5:$N$30, _xlpm.z, Bicester!$A$5:$A$30, IF(_xlfn.XLOOKUP($C23,_xlfn.XLOOKUP(N$1,_xlpm.x,_xlpm.y,""),_xlpm.z,"Not Declared")="", "Name not recorded",  _xlfn.XLOOKUP($C23,_xlfn.XLOOKUP(N$1,_xlpm.x,_xlpm.y,""),_xlpm.z,"Not Declared")))</f>
        <v>Not Declared</v>
      </c>
      <c r="O23" s="732"/>
      <c r="P23" s="3"/>
      <c r="Q23" s="3"/>
      <c r="R23" s="3"/>
      <c r="S23" s="3"/>
      <c r="T23" s="3"/>
      <c r="U23" s="3"/>
      <c r="V23" s="3"/>
      <c r="W23" s="3"/>
      <c r="X23" s="12"/>
      <c r="Y23" s="89"/>
      <c r="Z23" s="433"/>
      <c r="AA23" s="747" t="str" cm="1">
        <f t="array" ref="AA23">_xlfn.LET(_xlpm.a,_xlfn.XLOOKUP(1,('Number Allocation'!$C$6:$C$1483=AC23)*('Number Allocation'!$D$6:$D$1483=AD23),'Number Allocation'!$A$6:$A$1483,"..."),IF(_xlpm.a="","...",_xlpm.a))</f>
        <v>...</v>
      </c>
      <c r="AB23" s="747">
        <v>0</v>
      </c>
      <c r="AC23" s="12" t="str">
        <v>Not Declared</v>
      </c>
      <c r="AD23" s="12" t="str">
        <v>White Horse Harriers</v>
      </c>
      <c r="AE23" s="747"/>
      <c r="AF23" s="12"/>
      <c r="AG23" s="425"/>
      <c r="AH23" s="433"/>
      <c r="AI23" s="747" t="str" cm="1">
        <f t="array" ref="AI23">_xlfn.LET(_xlpm.a,_xlfn.XLOOKUP(1,('Number Allocation'!$C$6:$C$1483=AK23)*('Number Allocation'!$D$6:$D$1483=AL23),'Number Allocation'!$A$6:$A$1483,"..."),IF(_xlpm.a="","...",_xlpm.a))</f>
        <v>...</v>
      </c>
      <c r="AJ23" s="747">
        <v>0</v>
      </c>
      <c r="AK23" s="12" t="str">
        <v>Not Declared</v>
      </c>
      <c r="AL23" s="12" t="str">
        <v>Banbury Harriers AC</v>
      </c>
      <c r="AM23" s="747"/>
      <c r="AN23" s="12"/>
      <c r="AO23" s="425"/>
      <c r="AP23" s="433"/>
      <c r="AQ23" s="747" t="str" cm="1">
        <f t="array" ref="AQ23">_xlfn.LET(_xlpm.a,_xlfn.XLOOKUP(1,('Number Allocation'!$C$6:$C$1483=AS23)*('Number Allocation'!$D$6:$D$1483=AT23),'Number Allocation'!$A$6:$A$1483,"..."),IF(_xlpm.a="","...",_xlpm.a))</f>
        <v>...</v>
      </c>
      <c r="AR23" s="747">
        <v>0</v>
      </c>
      <c r="AS23" s="12" t="str">
        <v>Not Declared</v>
      </c>
      <c r="AT23" s="12" t="str">
        <v>Radley AC</v>
      </c>
      <c r="AU23" s="747"/>
      <c r="AV23" s="12"/>
      <c r="AW23" s="425"/>
      <c r="AX23" s="433"/>
      <c r="AY23" s="747" t="str" cm="1">
        <f t="array" ref="AY23">_xlfn.LET(_xlpm.a,_xlfn.XLOOKUP(1,('Number Allocation'!$C$6:$C$1483=BA23)*('Number Allocation'!$D$6:$D$1483=BB23),'Number Allocation'!$A$6:$A$1483,"..."),IF(_xlpm.a="","...",_xlpm.a))</f>
        <v>...</v>
      </c>
      <c r="AZ23" s="747"/>
      <c r="BA23" s="12"/>
      <c r="BB23" s="12"/>
      <c r="BC23" s="747"/>
      <c r="BD23" s="12"/>
      <c r="BE23" s="425"/>
      <c r="BF23" s="433"/>
      <c r="BG23" s="747" t="str" cm="1">
        <f t="array" ref="BG23">_xlfn.LET(_xlpm.a,_xlfn.XLOOKUP(1,('Number Allocation'!$C$6:$C$1483=BI23)*('Number Allocation'!$D$6:$D$1483=BJ23),'Number Allocation'!$A$6:$A$1483,"..."),IF(_xlpm.a="","...",_xlpm.a))</f>
        <v>...</v>
      </c>
      <c r="BH23" s="747">
        <v>0</v>
      </c>
      <c r="BI23" s="12" t="str">
        <v>Not Declared</v>
      </c>
      <c r="BJ23" s="12" t="str">
        <v>Banbury Harriers AC</v>
      </c>
      <c r="BK23" s="747"/>
      <c r="BL23" s="12"/>
      <c r="BM23" s="425"/>
      <c r="BN23" s="433"/>
      <c r="BO23" s="747" t="str" cm="1">
        <f t="array" ref="BO23">_xlfn.LET(_xlpm.a,_xlfn.XLOOKUP(1,('Number Allocation'!$C$6:$C$1483=BQ23)*('Number Allocation'!$D$6:$D$1483=BR23),'Number Allocation'!$A$6:$A$1483,"..."),IF(_xlpm.a="","...",_xlpm.a))</f>
        <v>...</v>
      </c>
      <c r="BP23" s="747">
        <v>0</v>
      </c>
      <c r="BQ23" s="12" t="str">
        <v>Not Declared</v>
      </c>
      <c r="BR23" s="12" t="str">
        <v>Banbury Harriers AC</v>
      </c>
      <c r="BS23" s="747"/>
      <c r="BT23" s="12"/>
      <c r="BU23" s="425"/>
      <c r="BV23" s="433"/>
      <c r="BW23" s="747" t="str" cm="1">
        <f t="array" ref="BW23">_xlfn.LET(_xlpm.a,_xlfn.XLOOKUP(1,('Number Allocation'!$C$6:$C$1483=BY23)*('Number Allocation'!$D$6:$D$1483=BZ23),'Number Allocation'!$A$6:$A$1483,"..."),IF(_xlpm.a="","...",_xlpm.a))</f>
        <v>...</v>
      </c>
      <c r="BX23" s="747"/>
      <c r="BY23" s="12"/>
      <c r="BZ23" s="425"/>
      <c r="CA23" s="490"/>
      <c r="CB23" s="480"/>
      <c r="CC23" s="481"/>
      <c r="CD23" s="433"/>
      <c r="CE23" s="747" t="str" cm="1">
        <f t="array" ref="CE23">_xlfn.LET(_xlpm.a,_xlfn.XLOOKUP(1,('Number Allocation'!$C$6:$C$1483=CG23)*('Number Allocation'!$D$6:$D$1483=CH23),'Number Allocation'!$A$6:$A$1483,"..."),IF(_xlpm.a="","...",_xlpm.a))</f>
        <v>...</v>
      </c>
      <c r="CF23" s="747">
        <v>0</v>
      </c>
      <c r="CG23" s="12" t="str">
        <v>Not Declared</v>
      </c>
      <c r="CH23" s="425" t="str">
        <v>Radley AC</v>
      </c>
      <c r="CI23" s="490"/>
      <c r="CJ23" s="480"/>
      <c r="CK23" s="481"/>
      <c r="CL23" s="433"/>
      <c r="CM23" s="747" t="str" cm="1">
        <f t="array" ref="CM23">_xlfn.LET(_xlpm.a,_xlfn.XLOOKUP(1,('Number Allocation'!$C$6:$C$1483=CO23)*('Number Allocation'!$D$6:$D$1483=CP23),'Number Allocation'!$A$6:$A$1483,"..."),IF(_xlpm.a="","...",_xlpm.a))</f>
        <v>...</v>
      </c>
      <c r="CN23" s="747">
        <v>0</v>
      </c>
      <c r="CO23" s="12" t="str">
        <v>Not Declared</v>
      </c>
      <c r="CP23" s="425" t="str">
        <v>Radley AC</v>
      </c>
      <c r="CQ23" s="490"/>
      <c r="CR23" s="480"/>
      <c r="CS23" s="481"/>
      <c r="CT23" s="433"/>
      <c r="CU23" s="747" t="str" cm="1">
        <f t="array" ref="CU23">_xlfn.LET(_xlpm.a,_xlfn.XLOOKUP(1,('Number Allocation'!$C$6:$C$1483=CW23)*('Number Allocation'!$D$6:$D$1483=CX23),'Number Allocation'!$A$6:$A$1483,"..."),IF(_xlpm.a="","...",_xlpm.a))</f>
        <v>...</v>
      </c>
      <c r="CV23" s="747">
        <v>0</v>
      </c>
      <c r="CW23" s="12" t="str">
        <v>Not Declared</v>
      </c>
      <c r="CX23" s="425" t="str">
        <v>Banbury Harriers AC</v>
      </c>
      <c r="CY23" s="490"/>
      <c r="CZ23" s="480"/>
      <c r="DA23" s="481"/>
      <c r="DB23" s="433"/>
      <c r="DC23" s="747" t="str" cm="1">
        <f t="array" ref="DC23">_xlfn.LET(_xlpm.a,_xlfn.XLOOKUP(1,('Number Allocation'!$C$6:$C$1483=DE23)*('Number Allocation'!$D$6:$D$1483=DF23),'Number Allocation'!$A$6:$A$1483,"..."),IF(_xlpm.a="","...",_xlpm.a))</f>
        <v>...</v>
      </c>
      <c r="DD23" s="747">
        <v>0</v>
      </c>
      <c r="DE23" s="12" t="str">
        <v>Not Declared</v>
      </c>
      <c r="DF23" s="425" t="str">
        <v>Abingdon AC</v>
      </c>
      <c r="DG23" s="490"/>
      <c r="DH23" s="480"/>
      <c r="DI23" s="481"/>
      <c r="DJ23" s="433"/>
      <c r="DK23" s="747" t="str" cm="1">
        <f t="array" ref="DK23">_xlfn.LET(_xlpm.a,_xlfn.XLOOKUP(1,('Number Allocation'!$C$6:$C$1483=DM23)*('Number Allocation'!$D$6:$D$1483=DN23),'Number Allocation'!$A$6:$A$1483,"..."),IF(_xlpm.a="","...",_xlpm.a))</f>
        <v>...</v>
      </c>
      <c r="DL23" s="747">
        <v>0</v>
      </c>
      <c r="DM23" s="12" t="str">
        <v>Not Declared</v>
      </c>
      <c r="DN23" s="425" t="str">
        <v>Bicester AC</v>
      </c>
      <c r="DO23" s="490"/>
      <c r="DP23" s="480"/>
      <c r="DQ23" s="481"/>
      <c r="DW23" s="12"/>
      <c r="DX23" s="12"/>
      <c r="DY23" s="12"/>
    </row>
    <row r="24" spans="1:129" ht="21" customHeight="1">
      <c r="A24" s="358" t="str">
        <f t="shared" si="2"/>
        <v>Bicester AC</v>
      </c>
      <c r="B24" s="729"/>
      <c r="C24" s="729" t="s">
        <v>320</v>
      </c>
      <c r="D24" s="616" t="str" cm="1">
        <f t="array" ref="D24">_xlfn.LET(_xlpm.x, Bicester!$C$3:$N$3, _xlpm.y, Bicester!$C$5:$N$30, _xlpm.z, Bicester!$A$5:$A$30, IF(_xlfn.XLOOKUP($C24,_xlfn.XLOOKUP(D$1,_xlpm.x,_xlpm.y,""),_xlpm.z,"Not Declared")="", "Name not recorded",  _xlfn.XLOOKUP($C24,_xlfn.XLOOKUP(D$1,_xlpm.x,_xlpm.y,""),_xlpm.z,"Not Declared")))</f>
        <v>Not Declared</v>
      </c>
      <c r="E24" s="729" t="str" cm="1">
        <f t="array" ref="E24">_xlfn.LET(_xlpm.x, Bicester!$D$3:$N$3, _xlpm.y, Bicester!$D$5:$N$30, _xlpm.z, Bicester!$A$5:$A$30, IF(_xlfn.XLOOKUP($C24,_xlfn.XLOOKUP(E$1,_xlpm.x,_xlpm.y,""),_xlpm.z,"Not Declared")="", "Name not recorded",  _xlfn.XLOOKUP($C24,_xlfn.XLOOKUP(E$1,_xlpm.x,_xlpm.y,""),_xlpm.z,"Not Declared")))</f>
        <v>Not Declared</v>
      </c>
      <c r="F24" s="729" t="str" cm="1">
        <f t="array" ref="F24">_xlfn.LET(_xlpm.x, Bicester!$D$3:$N$3, _xlpm.y, Bicester!$D$5:$N$30, _xlpm.z, Bicester!$A$5:$A$30, IF(_xlfn.XLOOKUP($C24,_xlfn.XLOOKUP(F$1,_xlpm.x,_xlpm.y,""),_xlpm.z,"Not Declared")="", "Name not recorded",  _xlfn.XLOOKUP($C24,_xlfn.XLOOKUP(F$1,_xlpm.x,_xlpm.y,""),_xlpm.z,"Not Declared")))</f>
        <v>Not Declared</v>
      </c>
      <c r="G24" s="729" t="str" cm="1">
        <f t="array" ref="G24">_xlfn.LET(_xlpm.x, Bicester!$D$3:$N$3, _xlpm.y, Bicester!$D$5:$N$30, _xlpm.z, Bicester!$A$5:$A$30, IF(_xlfn.XLOOKUP($C24,_xlfn.XLOOKUP(G$1,_xlpm.x,_xlpm.y,""),_xlpm.z,"Not Declared")="", "Name not recorded",  _xlfn.XLOOKUP($C24,_xlfn.XLOOKUP(G$1,_xlpm.x,_xlpm.y,""),_xlpm.z,"Not Declared")))</f>
        <v>Not Declared</v>
      </c>
      <c r="H24" s="729" t="str" cm="1">
        <f t="array" ref="H24">_xlfn.LET(_xlpm.x, Bicester!$D$3:$N$3, _xlpm.y, Bicester!$D$5:$N$30, _xlpm.z, Bicester!$A$5:$A$30, IF(_xlfn.XLOOKUP($C24,_xlfn.XLOOKUP(H$1,_xlpm.x,_xlpm.y,""),_xlpm.z,"Not Declared")="", "Name not recorded",  _xlfn.XLOOKUP($C24,_xlfn.XLOOKUP(H$1,_xlpm.x,_xlpm.y,""),_xlpm.z,"Not Declared")))</f>
        <v>Not Declared</v>
      </c>
      <c r="I24" s="729" t="str" cm="1">
        <f t="array" ref="I24">_xlfn.LET(_xlpm.x, Bicester!$D$3:$N$3, _xlpm.y, Bicester!$D$5:$N$30, _xlpm.z, Bicester!$A$5:$A$30, IF(_xlfn.XLOOKUP($C24,_xlfn.XLOOKUP(I$1,_xlpm.x,_xlpm.y,""),_xlpm.z,"Not Declared")="", "Name not recorded",  _xlfn.XLOOKUP($C24,_xlfn.XLOOKUP(I$1,_xlpm.x,_xlpm.y,""),_xlpm.z,"Not Declared")))</f>
        <v>Not Declared</v>
      </c>
      <c r="J24" s="729" t="str" cm="1">
        <f t="array" ref="J24">_xlfn.LET(_xlpm.x, Bicester!$D$3:$N$3, _xlpm.y, Bicester!$D$5:$N$30, _xlpm.z, Bicester!$A$5:$A$30, IF(_xlfn.XLOOKUP($C24,_xlfn.XLOOKUP(J$1,_xlpm.x,_xlpm.y,""),_xlpm.z,"Not Declared")="", "Name not recorded",  _xlfn.XLOOKUP($C24,_xlfn.XLOOKUP(J$1,_xlpm.x,_xlpm.y,""),_xlpm.z,"Not Declared")))</f>
        <v>Not Declared</v>
      </c>
      <c r="K24" s="729" t="str" cm="1">
        <f t="array" ref="K24">_xlfn.LET(_xlpm.x, Bicester!$D$3:$N$3, _xlpm.y, Bicester!$D$5:$N$30, _xlpm.z, Bicester!$A$5:$A$30, IF(_xlfn.XLOOKUP($C24,_xlfn.XLOOKUP(K$1,_xlpm.x,_xlpm.y,""),_xlpm.z,"Not Declared")="", "Name not recorded",  _xlfn.XLOOKUP($C24,_xlfn.XLOOKUP(K$1,_xlpm.x,_xlpm.y,""),_xlpm.z,"Not Declared")))</f>
        <v>Not Declared</v>
      </c>
      <c r="L24" s="729" t="str" cm="1">
        <f t="array" ref="L24">_xlfn.LET(_xlpm.x, Bicester!$D$3:$N$3, _xlpm.y, Bicester!$D$5:$N$30, _xlpm.z, Bicester!$A$5:$A$30, IF(_xlfn.XLOOKUP($C24,_xlfn.XLOOKUP(L$1,_xlpm.x,_xlpm.y,""),_xlpm.z,"Not Declared")="", "Name not recorded",  _xlfn.XLOOKUP($C24,_xlfn.XLOOKUP(L$1,_xlpm.x,_xlpm.y,""),_xlpm.z,"Not Declared")))</f>
        <v>Not Declared</v>
      </c>
      <c r="M24" s="729" t="str" cm="1">
        <f t="array" ref="M24">_xlfn.LET(_xlpm.x, Bicester!$D$3:$N$3, _xlpm.y, Bicester!$D$5:$N$30, _xlpm.z, Bicester!$A$5:$A$30, IF(_xlfn.XLOOKUP($C24,_xlfn.XLOOKUP(M$1,_xlpm.x,_xlpm.y,""),_xlpm.z,"Not Declared")="", "Name not recorded",  _xlfn.XLOOKUP($C24,_xlfn.XLOOKUP(M$1,_xlpm.x,_xlpm.y,""),_xlpm.z,"Not Declared")))</f>
        <v>Not Declared</v>
      </c>
      <c r="N24" s="729" t="str" cm="1">
        <f t="array" ref="N24">_xlfn.LET(_xlpm.x, Bicester!$D$3:$N$3, _xlpm.y, Bicester!$D$5:$N$30, _xlpm.z, Bicester!$A$5:$A$30, IF(_xlfn.XLOOKUP($C24,_xlfn.XLOOKUP(N$1,_xlpm.x,_xlpm.y,""),_xlpm.z,"Not Declared")="", "Name not recorded",  _xlfn.XLOOKUP($C24,_xlfn.XLOOKUP(N$1,_xlpm.x,_xlpm.y,""),_xlpm.z,"Not Declared")))</f>
        <v>Not Declared</v>
      </c>
      <c r="O24" s="732"/>
      <c r="P24" s="3"/>
      <c r="Q24" s="3"/>
      <c r="R24" s="3"/>
      <c r="S24" s="3"/>
      <c r="T24" s="3"/>
      <c r="U24" s="3"/>
      <c r="V24" s="3"/>
      <c r="W24" s="3"/>
      <c r="X24" s="12"/>
      <c r="Y24" s="89"/>
      <c r="Z24" s="433"/>
      <c r="AA24" s="747" t="str" cm="1">
        <f t="array" ref="AA24">_xlfn.LET(_xlpm.a,_xlfn.XLOOKUP(1,('Number Allocation'!$C$6:$C$1483=AC24)*('Number Allocation'!$D$6:$D$1483=AD24),'Number Allocation'!$A$6:$A$1483,"..."),IF(_xlpm.a="","...",_xlpm.a))</f>
        <v>...</v>
      </c>
      <c r="AB24" s="747">
        <v>0</v>
      </c>
      <c r="AC24" s="12" t="str">
        <v>Not Declared</v>
      </c>
      <c r="AD24" s="12" t="str">
        <v>Bicester AC</v>
      </c>
      <c r="AE24" s="747"/>
      <c r="AF24" s="12"/>
      <c r="AG24" s="425"/>
      <c r="AH24" s="433"/>
      <c r="AI24" s="747" t="str" cm="1">
        <f t="array" ref="AI24">_xlfn.LET(_xlpm.a,_xlfn.XLOOKUP(1,('Number Allocation'!$C$6:$C$1483=AK24)*('Number Allocation'!$D$6:$D$1483=AL24),'Number Allocation'!$A$6:$A$1483,"..."),IF(_xlpm.a="","...",_xlpm.a))</f>
        <v>...</v>
      </c>
      <c r="AJ24" s="747">
        <v>0</v>
      </c>
      <c r="AK24" s="12" t="str">
        <v>Not Declared</v>
      </c>
      <c r="AL24" s="12" t="str">
        <v>Radley AC</v>
      </c>
      <c r="AM24" s="747"/>
      <c r="AN24" s="12"/>
      <c r="AO24" s="425"/>
      <c r="AP24" s="433"/>
      <c r="AQ24" s="747" t="str" cm="1">
        <f t="array" ref="AQ24">_xlfn.LET(_xlpm.a,_xlfn.XLOOKUP(1,('Number Allocation'!$C$6:$C$1483=AS24)*('Number Allocation'!$D$6:$D$1483=AT24),'Number Allocation'!$A$6:$A$1483,"..."),IF(_xlpm.a="","...",_xlpm.a))</f>
        <v>...</v>
      </c>
      <c r="AR24" s="747">
        <v>0</v>
      </c>
      <c r="AS24" s="12" t="str">
        <v>Not Declared</v>
      </c>
      <c r="AT24" s="12" t="str">
        <v>Witney Road Runners</v>
      </c>
      <c r="AU24" s="747"/>
      <c r="AV24" s="12"/>
      <c r="AW24" s="425"/>
      <c r="AX24" s="433"/>
      <c r="AY24" s="747" t="str" cm="1">
        <f t="array" ref="AY24">_xlfn.LET(_xlpm.a,_xlfn.XLOOKUP(1,('Number Allocation'!$C$6:$C$1483=BA24)*('Number Allocation'!$D$6:$D$1483=BB24),'Number Allocation'!$A$6:$A$1483,"..."),IF(_xlpm.a="","...",_xlpm.a))</f>
        <v>...</v>
      </c>
      <c r="AZ24" s="747"/>
      <c r="BA24" s="12"/>
      <c r="BB24" s="12"/>
      <c r="BC24" s="747"/>
      <c r="BD24" s="12"/>
      <c r="BE24" s="425"/>
      <c r="BF24" s="433"/>
      <c r="BG24" s="747" t="str" cm="1">
        <f t="array" ref="BG24">_xlfn.LET(_xlpm.a,_xlfn.XLOOKUP(1,('Number Allocation'!$C$6:$C$1483=BI24)*('Number Allocation'!$D$6:$D$1483=BJ24),'Number Allocation'!$A$6:$A$1483,"..."),IF(_xlpm.a="","...",_xlpm.a))</f>
        <v>...</v>
      </c>
      <c r="BH24" s="747">
        <v>0</v>
      </c>
      <c r="BI24" s="12" t="str">
        <v>Not Declared</v>
      </c>
      <c r="BJ24" s="12" t="str">
        <v>Bicester AC</v>
      </c>
      <c r="BK24" s="747"/>
      <c r="BL24" s="12"/>
      <c r="BM24" s="425"/>
      <c r="BN24" s="433"/>
      <c r="BO24" s="747" t="str" cm="1">
        <f t="array" ref="BO24">_xlfn.LET(_xlpm.a,_xlfn.XLOOKUP(1,('Number Allocation'!$C$6:$C$1483=BQ24)*('Number Allocation'!$D$6:$D$1483=BR24),'Number Allocation'!$A$6:$A$1483,"..."),IF(_xlpm.a="","...",_xlpm.a))</f>
        <v>...</v>
      </c>
      <c r="BP24" s="747">
        <v>0</v>
      </c>
      <c r="BQ24" s="12" t="str">
        <v>Not Declared</v>
      </c>
      <c r="BR24" s="12" t="str">
        <v>Oxford City AC</v>
      </c>
      <c r="BS24" s="747"/>
      <c r="BT24" s="12"/>
      <c r="BU24" s="425"/>
      <c r="BV24" s="433"/>
      <c r="BW24" s="747" t="str" cm="1">
        <f t="array" ref="BW24">_xlfn.LET(_xlpm.a,_xlfn.XLOOKUP(1,('Number Allocation'!$C$6:$C$1483=BY24)*('Number Allocation'!$D$6:$D$1483=BZ24),'Number Allocation'!$A$6:$A$1483,"..."),IF(_xlpm.a="","...",_xlpm.a))</f>
        <v>...</v>
      </c>
      <c r="BX24" s="747"/>
      <c r="BY24" s="12"/>
      <c r="BZ24" s="425"/>
      <c r="CA24" s="490"/>
      <c r="CB24" s="480"/>
      <c r="CC24" s="481"/>
      <c r="CD24" s="433"/>
      <c r="CE24" s="747" t="str" cm="1">
        <f t="array" ref="CE24">_xlfn.LET(_xlpm.a,_xlfn.XLOOKUP(1,('Number Allocation'!$C$6:$C$1483=CG24)*('Number Allocation'!$D$6:$D$1483=CH24),'Number Allocation'!$A$6:$A$1483,"..."),IF(_xlpm.a="","...",_xlpm.a))</f>
        <v>...</v>
      </c>
      <c r="CF24" s="747">
        <v>0</v>
      </c>
      <c r="CG24" s="12" t="str">
        <v>Not Declared</v>
      </c>
      <c r="CH24" s="425" t="str">
        <v>Bicester AC</v>
      </c>
      <c r="CI24" s="490"/>
      <c r="CJ24" s="480"/>
      <c r="CK24" s="481"/>
      <c r="CL24" s="433"/>
      <c r="CM24" s="747" t="str" cm="1">
        <f t="array" ref="CM24">_xlfn.LET(_xlpm.a,_xlfn.XLOOKUP(1,('Number Allocation'!$C$6:$C$1483=CO24)*('Number Allocation'!$D$6:$D$1483=CP24),'Number Allocation'!$A$6:$A$1483,"..."),IF(_xlpm.a="","...",_xlpm.a))</f>
        <v>...</v>
      </c>
      <c r="CN24" s="747">
        <v>0</v>
      </c>
      <c r="CO24" s="12" t="str">
        <v>Not Declared</v>
      </c>
      <c r="CP24" s="425" t="str">
        <v>Oxford City AC</v>
      </c>
      <c r="CQ24" s="490"/>
      <c r="CR24" s="480"/>
      <c r="CS24" s="481"/>
      <c r="CT24" s="433"/>
      <c r="CU24" s="747" t="str" cm="1">
        <f t="array" ref="CU24">_xlfn.LET(_xlpm.a,_xlfn.XLOOKUP(1,('Number Allocation'!$C$6:$C$1483=CW24)*('Number Allocation'!$D$6:$D$1483=CX24),'Number Allocation'!$A$6:$A$1483,"..."),IF(_xlpm.a="","...",_xlpm.a))</f>
        <v>...</v>
      </c>
      <c r="CV24" s="747">
        <v>0</v>
      </c>
      <c r="CW24" s="12" t="str">
        <v>Not Declared</v>
      </c>
      <c r="CX24" s="425" t="str">
        <v>Abingdon AC</v>
      </c>
      <c r="CY24" s="490"/>
      <c r="CZ24" s="480"/>
      <c r="DA24" s="481"/>
      <c r="DB24" s="433"/>
      <c r="DC24" s="747" t="str" cm="1">
        <f t="array" ref="DC24">_xlfn.LET(_xlpm.a,_xlfn.XLOOKUP(1,('Number Allocation'!$C$6:$C$1483=DE24)*('Number Allocation'!$D$6:$D$1483=DF24),'Number Allocation'!$A$6:$A$1483,"..."),IF(_xlpm.a="","...",_xlpm.a))</f>
        <v>...</v>
      </c>
      <c r="DD24" s="747">
        <v>0</v>
      </c>
      <c r="DE24" s="12" t="str">
        <v>Not Declared</v>
      </c>
      <c r="DF24" s="425" t="str">
        <v>Team Kennet</v>
      </c>
      <c r="DG24" s="490"/>
      <c r="DH24" s="480"/>
      <c r="DI24" s="481"/>
      <c r="DJ24" s="433"/>
      <c r="DK24" s="747" t="str" cm="1">
        <f t="array" ref="DK24">_xlfn.LET(_xlpm.a,_xlfn.XLOOKUP(1,('Number Allocation'!$C$6:$C$1483=DM24)*('Number Allocation'!$D$6:$D$1483=DN24),'Number Allocation'!$A$6:$A$1483,"..."),IF(_xlpm.a="","...",_xlpm.a))</f>
        <v>...</v>
      </c>
      <c r="DL24" s="747">
        <v>0</v>
      </c>
      <c r="DM24" s="12" t="str">
        <v>Not Declared</v>
      </c>
      <c r="DN24" s="425" t="str">
        <v>Oxford City AC</v>
      </c>
      <c r="DO24" s="490"/>
      <c r="DP24" s="480"/>
      <c r="DQ24" s="481"/>
      <c r="DV24" s="88"/>
      <c r="DW24" s="12"/>
      <c r="DX24" s="12"/>
      <c r="DY24" s="12"/>
    </row>
    <row r="25" spans="1:129" ht="21" customHeight="1">
      <c r="A25" s="358" t="str">
        <f t="shared" si="2"/>
        <v>Bicester AC</v>
      </c>
      <c r="B25" s="729"/>
      <c r="C25" s="729" t="s">
        <v>321</v>
      </c>
      <c r="D25" s="616" t="str" cm="1">
        <f t="array" ref="D25">_xlfn.LET(_xlpm.x, Bicester!$C$3:$N$3, _xlpm.y, Bicester!$C$5:$N$30, _xlpm.z, Bicester!$A$5:$A$30, IF(_xlfn.XLOOKUP($C25,_xlfn.XLOOKUP(D$1,_xlpm.x,_xlpm.y,""),_xlpm.z,"Not Declared")="", "Name not recorded",  _xlfn.XLOOKUP($C25,_xlfn.XLOOKUP(D$1,_xlpm.x,_xlpm.y,""),_xlpm.z,"Not Declared")))</f>
        <v>Not Declared</v>
      </c>
      <c r="E25" s="729" t="str" cm="1">
        <f t="array" ref="E25">_xlfn.LET(_xlpm.x, Bicester!$D$3:$N$3, _xlpm.y, Bicester!$D$5:$N$30, _xlpm.z, Bicester!$A$5:$A$30, IF(_xlfn.XLOOKUP($C25,_xlfn.XLOOKUP(E$1,_xlpm.x,_xlpm.y,""),_xlpm.z,"Not Declared")="", "Name not recorded",  _xlfn.XLOOKUP($C25,_xlfn.XLOOKUP(E$1,_xlpm.x,_xlpm.y,""),_xlpm.z,"Not Declared")))</f>
        <v>Not Declared</v>
      </c>
      <c r="F25" s="729" t="str" cm="1">
        <f t="array" ref="F25">_xlfn.LET(_xlpm.x, Bicester!$D$3:$N$3, _xlpm.y, Bicester!$D$5:$N$30, _xlpm.z, Bicester!$A$5:$A$30, IF(_xlfn.XLOOKUP($C25,_xlfn.XLOOKUP(F$1,_xlpm.x,_xlpm.y,""),_xlpm.z,"Not Declared")="", "Name not recorded",  _xlfn.XLOOKUP($C25,_xlfn.XLOOKUP(F$1,_xlpm.x,_xlpm.y,""),_xlpm.z,"Not Declared")))</f>
        <v>Not Declared</v>
      </c>
      <c r="G25" s="729" t="str" cm="1">
        <f t="array" ref="G25">_xlfn.LET(_xlpm.x, Bicester!$D$3:$N$3, _xlpm.y, Bicester!$D$5:$N$30, _xlpm.z, Bicester!$A$5:$A$30, IF(_xlfn.XLOOKUP($C25,_xlfn.XLOOKUP(G$1,_xlpm.x,_xlpm.y,""),_xlpm.z,"Not Declared")="", "Name not recorded",  _xlfn.XLOOKUP($C25,_xlfn.XLOOKUP(G$1,_xlpm.x,_xlpm.y,""),_xlpm.z,"Not Declared")))</f>
        <v>Not Declared</v>
      </c>
      <c r="H25" s="729" t="str" cm="1">
        <f t="array" ref="H25">_xlfn.LET(_xlpm.x, Bicester!$D$3:$N$3, _xlpm.y, Bicester!$D$5:$N$30, _xlpm.z, Bicester!$A$5:$A$30, IF(_xlfn.XLOOKUP($C25,_xlfn.XLOOKUP(H$1,_xlpm.x,_xlpm.y,""),_xlpm.z,"Not Declared")="", "Name not recorded",  _xlfn.XLOOKUP($C25,_xlfn.XLOOKUP(H$1,_xlpm.x,_xlpm.y,""),_xlpm.z,"Not Declared")))</f>
        <v>Not Declared</v>
      </c>
      <c r="I25" s="729" t="str" cm="1">
        <f t="array" ref="I25">_xlfn.LET(_xlpm.x, Bicester!$D$3:$N$3, _xlpm.y, Bicester!$D$5:$N$30, _xlpm.z, Bicester!$A$5:$A$30, IF(_xlfn.XLOOKUP($C25,_xlfn.XLOOKUP(I$1,_xlpm.x,_xlpm.y,""),_xlpm.z,"Not Declared")="", "Name not recorded",  _xlfn.XLOOKUP($C25,_xlfn.XLOOKUP(I$1,_xlpm.x,_xlpm.y,""),_xlpm.z,"Not Declared")))</f>
        <v>Not Declared</v>
      </c>
      <c r="J25" s="729" t="str" cm="1">
        <f t="array" ref="J25">_xlfn.LET(_xlpm.x, Bicester!$D$3:$N$3, _xlpm.y, Bicester!$D$5:$N$30, _xlpm.z, Bicester!$A$5:$A$30, IF(_xlfn.XLOOKUP($C25,_xlfn.XLOOKUP(J$1,_xlpm.x,_xlpm.y,""),_xlpm.z,"Not Declared")="", "Name not recorded",  _xlfn.XLOOKUP($C25,_xlfn.XLOOKUP(J$1,_xlpm.x,_xlpm.y,""),_xlpm.z,"Not Declared")))</f>
        <v>Not Declared</v>
      </c>
      <c r="K25" s="729" t="str" cm="1">
        <f t="array" ref="K25">_xlfn.LET(_xlpm.x, Bicester!$D$3:$N$3, _xlpm.y, Bicester!$D$5:$N$30, _xlpm.z, Bicester!$A$5:$A$30, IF(_xlfn.XLOOKUP($C25,_xlfn.XLOOKUP(K$1,_xlpm.x,_xlpm.y,""),_xlpm.z,"Not Declared")="", "Name not recorded",  _xlfn.XLOOKUP($C25,_xlfn.XLOOKUP(K$1,_xlpm.x,_xlpm.y,""),_xlpm.z,"Not Declared")))</f>
        <v>Not Declared</v>
      </c>
      <c r="L25" s="729" t="str" cm="1">
        <f t="array" ref="L25">_xlfn.LET(_xlpm.x, Bicester!$D$3:$N$3, _xlpm.y, Bicester!$D$5:$N$30, _xlpm.z, Bicester!$A$5:$A$30, IF(_xlfn.XLOOKUP($C25,_xlfn.XLOOKUP(L$1,_xlpm.x,_xlpm.y,""),_xlpm.z,"Not Declared")="", "Name not recorded",  _xlfn.XLOOKUP($C25,_xlfn.XLOOKUP(L$1,_xlpm.x,_xlpm.y,""),_xlpm.z,"Not Declared")))</f>
        <v>Not Declared</v>
      </c>
      <c r="M25" s="729" t="str" cm="1">
        <f t="array" ref="M25">_xlfn.LET(_xlpm.x, Bicester!$D$3:$N$3, _xlpm.y, Bicester!$D$5:$N$30, _xlpm.z, Bicester!$A$5:$A$30, IF(_xlfn.XLOOKUP($C25,_xlfn.XLOOKUP(M$1,_xlpm.x,_xlpm.y,""),_xlpm.z,"Not Declared")="", "Name not recorded",  _xlfn.XLOOKUP($C25,_xlfn.XLOOKUP(M$1,_xlpm.x,_xlpm.y,""),_xlpm.z,"Not Declared")))</f>
        <v>Not Declared</v>
      </c>
      <c r="N25" s="729" t="str" cm="1">
        <f t="array" ref="N25">_xlfn.LET(_xlpm.x, Bicester!$D$3:$N$3, _xlpm.y, Bicester!$D$5:$N$30, _xlpm.z, Bicester!$A$5:$A$30, IF(_xlfn.XLOOKUP($C25,_xlfn.XLOOKUP(N$1,_xlpm.x,_xlpm.y,""),_xlpm.z,"Not Declared")="", "Name not recorded",  _xlfn.XLOOKUP($C25,_xlfn.XLOOKUP(N$1,_xlpm.x,_xlpm.y,""),_xlpm.z,"Not Declared")))</f>
        <v>Not Declared</v>
      </c>
      <c r="O25" s="732"/>
      <c r="P25" s="3"/>
      <c r="Q25" s="3"/>
      <c r="R25" s="3"/>
      <c r="S25" s="3"/>
      <c r="T25" s="3"/>
      <c r="U25" s="3"/>
      <c r="V25" s="3"/>
      <c r="W25" s="3"/>
      <c r="X25" s="3"/>
      <c r="Y25" s="89"/>
      <c r="Z25" s="433"/>
      <c r="AA25" s="749" t="str" cm="1">
        <f t="array" ref="AA25">_xlfn.LET(_xlpm.a,_xlfn.XLOOKUP(1,('Number Allocation'!$C$6:$C$1483=AC25)*('Number Allocation'!$D$6:$D$1483=AD25),'Number Allocation'!$A$6:$A$1483,"..."),IF(_xlpm.a="","...",_xlpm.a))</f>
        <v>...</v>
      </c>
      <c r="AB25" s="749">
        <v>0</v>
      </c>
      <c r="AC25" s="427" t="str">
        <v>Not Declared</v>
      </c>
      <c r="AD25" s="427" t="str">
        <v>Banbury Harriers AC</v>
      </c>
      <c r="AE25" s="747"/>
      <c r="AF25" s="12"/>
      <c r="AG25" s="425"/>
      <c r="AH25" s="433"/>
      <c r="AI25" s="749" t="str" cm="1">
        <f t="array" ref="AI25">_xlfn.LET(_xlpm.a,_xlfn.XLOOKUP(1,('Number Allocation'!$C$6:$C$1483=AK25)*('Number Allocation'!$D$6:$D$1483=AL25),'Number Allocation'!$A$6:$A$1483,"..."),IF(_xlpm.a="","...",_xlpm.a))</f>
        <v>...</v>
      </c>
      <c r="AJ25" s="749">
        <v>0</v>
      </c>
      <c r="AK25" s="427" t="str">
        <v>Not Declared</v>
      </c>
      <c r="AL25" s="427" t="str">
        <v>Abingdon AC</v>
      </c>
      <c r="AM25" s="747"/>
      <c r="AN25" s="12"/>
      <c r="AO25" s="425"/>
      <c r="AP25" s="433"/>
      <c r="AQ25" s="749" t="str" cm="1">
        <f t="array" ref="AQ25">_xlfn.LET(_xlpm.a,_xlfn.XLOOKUP(1,('Number Allocation'!$C$6:$C$1483=AS25)*('Number Allocation'!$D$6:$D$1483=AT25),'Number Allocation'!$A$6:$A$1483,"..."),IF(_xlpm.a="","...",_xlpm.a))</f>
        <v>...</v>
      </c>
      <c r="AR25" s="749">
        <v>0</v>
      </c>
      <c r="AS25" s="427" t="str">
        <v>Not Declared</v>
      </c>
      <c r="AT25" s="427" t="str">
        <v>White Horse Harriers</v>
      </c>
      <c r="AU25" s="747"/>
      <c r="AV25" s="12"/>
      <c r="AW25" s="425"/>
      <c r="AX25" s="433"/>
      <c r="AY25" s="749" t="str" cm="1">
        <f t="array" ref="AY25">_xlfn.LET(_xlpm.a,_xlfn.XLOOKUP(1,('Number Allocation'!$C$6:$C$1483=BA25)*('Number Allocation'!$D$6:$D$1483=BB25),'Number Allocation'!$A$6:$A$1483,"..."),IF(_xlpm.a="","...",_xlpm.a))</f>
        <v>...</v>
      </c>
      <c r="AZ25" s="749"/>
      <c r="BA25" s="427"/>
      <c r="BB25" s="427"/>
      <c r="BC25" s="747"/>
      <c r="BD25" s="12"/>
      <c r="BE25" s="425"/>
      <c r="BF25" s="433"/>
      <c r="BG25" s="749" t="str" cm="1">
        <f t="array" ref="BG25">_xlfn.LET(_xlpm.a,_xlfn.XLOOKUP(1,('Number Allocation'!$C$6:$C$1483=BI25)*('Number Allocation'!$D$6:$D$1483=BJ25),'Number Allocation'!$A$6:$A$1483,"..."),IF(_xlpm.a="","...",_xlpm.a))</f>
        <v>...</v>
      </c>
      <c r="BH25" s="749">
        <v>0</v>
      </c>
      <c r="BI25" s="427" t="str">
        <v>Not Declared</v>
      </c>
      <c r="BJ25" s="427" t="str">
        <v>White Horse Harriers</v>
      </c>
      <c r="BK25" s="747"/>
      <c r="BL25" s="12"/>
      <c r="BM25" s="425"/>
      <c r="BN25" s="433"/>
      <c r="BO25" s="749" t="str" cm="1">
        <f t="array" ref="BO25">_xlfn.LET(_xlpm.a,_xlfn.XLOOKUP(1,('Number Allocation'!$C$6:$C$1483=BQ25)*('Number Allocation'!$D$6:$D$1483=BR25),'Number Allocation'!$A$6:$A$1483,"..."),IF(_xlpm.a="","...",_xlpm.a))</f>
        <v>...</v>
      </c>
      <c r="BP25" s="749">
        <v>0</v>
      </c>
      <c r="BQ25" s="427" t="str">
        <v>Not Declared</v>
      </c>
      <c r="BR25" s="427" t="str">
        <v>Radley AC</v>
      </c>
      <c r="BS25" s="747"/>
      <c r="BT25" s="12"/>
      <c r="BU25" s="425"/>
      <c r="BV25" s="433"/>
      <c r="BW25" s="749" t="str" cm="1">
        <f t="array" ref="BW25">_xlfn.LET(_xlpm.a,_xlfn.XLOOKUP(1,('Number Allocation'!$C$6:$C$1483=BY25)*('Number Allocation'!$D$6:$D$1483=BZ25),'Number Allocation'!$A$6:$A$1483,"..."),IF(_xlpm.a="","...",_xlpm.a))</f>
        <v>...</v>
      </c>
      <c r="BX25" s="749"/>
      <c r="BY25" s="427"/>
      <c r="BZ25" s="428"/>
      <c r="CA25" s="490"/>
      <c r="CB25" s="480"/>
      <c r="CC25" s="481"/>
      <c r="CD25" s="433"/>
      <c r="CE25" s="749" t="str" cm="1">
        <f t="array" ref="CE25">_xlfn.LET(_xlpm.a,_xlfn.XLOOKUP(1,('Number Allocation'!$C$6:$C$1483=CG25)*('Number Allocation'!$D$6:$D$1483=CH25),'Number Allocation'!$A$6:$A$1483,"..."),IF(_xlpm.a="","...",_xlpm.a))</f>
        <v>...</v>
      </c>
      <c r="CF25" s="749">
        <v>0</v>
      </c>
      <c r="CG25" s="427" t="str">
        <v>Not Declared</v>
      </c>
      <c r="CH25" s="428" t="str">
        <v>Team Kennet</v>
      </c>
      <c r="CI25" s="490"/>
      <c r="CJ25" s="480"/>
      <c r="CK25" s="481"/>
      <c r="CL25" s="433"/>
      <c r="CM25" s="749" t="str" cm="1">
        <f t="array" ref="CM25">_xlfn.LET(_xlpm.a,_xlfn.XLOOKUP(1,('Number Allocation'!$C$6:$C$1483=CO25)*('Number Allocation'!$D$6:$D$1483=CP25),'Number Allocation'!$A$6:$A$1483,"..."),IF(_xlpm.a="","...",_xlpm.a))</f>
        <v>...</v>
      </c>
      <c r="CN25" s="749">
        <v>0</v>
      </c>
      <c r="CO25" s="427" t="str">
        <v>Not Declared</v>
      </c>
      <c r="CP25" s="428" t="str">
        <v>Banbury Harriers AC</v>
      </c>
      <c r="CQ25" s="490"/>
      <c r="CR25" s="480"/>
      <c r="CS25" s="481"/>
      <c r="CT25" s="433"/>
      <c r="CU25" s="749" t="str" cm="1">
        <f t="array" ref="CU25">_xlfn.LET(_xlpm.a,_xlfn.XLOOKUP(1,('Number Allocation'!$C$6:$C$1483=CW25)*('Number Allocation'!$D$6:$D$1483=CX25),'Number Allocation'!$A$6:$A$1483,"..."),IF(_xlpm.a="","...",_xlpm.a))</f>
        <v>...</v>
      </c>
      <c r="CV25" s="749">
        <v>0</v>
      </c>
      <c r="CW25" s="427" t="str">
        <v>Not Declared</v>
      </c>
      <c r="CX25" s="428" t="str">
        <v>Radley AC</v>
      </c>
      <c r="CY25" s="490"/>
      <c r="CZ25" s="480"/>
      <c r="DA25" s="481"/>
      <c r="DB25" s="433"/>
      <c r="DC25" s="749" t="str" cm="1">
        <f t="array" ref="DC25">_xlfn.LET(_xlpm.a,_xlfn.XLOOKUP(1,('Number Allocation'!$C$6:$C$1483=DE25)*('Number Allocation'!$D$6:$D$1483=DF25),'Number Allocation'!$A$6:$A$1483,"..."),IF(_xlpm.a="","...",_xlpm.a))</f>
        <v>...</v>
      </c>
      <c r="DD25" s="749">
        <v>0</v>
      </c>
      <c r="DE25" s="427" t="str">
        <v>Not Declared</v>
      </c>
      <c r="DF25" s="428" t="str">
        <v>Oxford City AC</v>
      </c>
      <c r="DG25" s="490"/>
      <c r="DH25" s="480"/>
      <c r="DI25" s="481"/>
      <c r="DJ25" s="433"/>
      <c r="DK25" s="749" t="str" cm="1">
        <f t="array" ref="DK25">_xlfn.LET(_xlpm.a,_xlfn.XLOOKUP(1,('Number Allocation'!$C$6:$C$1483=DM25)*('Number Allocation'!$D$6:$D$1483=DN25),'Number Allocation'!$A$6:$A$1483,"..."),IF(_xlpm.a="","...",_xlpm.a))</f>
        <v>...</v>
      </c>
      <c r="DL25" s="749">
        <v>0</v>
      </c>
      <c r="DM25" s="427" t="str">
        <v>Not Declared</v>
      </c>
      <c r="DN25" s="428" t="str">
        <v>Witney Road Runners</v>
      </c>
      <c r="DO25" s="490"/>
      <c r="DP25" s="480"/>
      <c r="DQ25" s="481"/>
      <c r="DW25" s="12"/>
      <c r="DX25" s="12"/>
      <c r="DY25" s="12"/>
    </row>
    <row r="26" spans="1:129" ht="21" customHeight="1">
      <c r="A26" s="358" t="str">
        <f t="shared" si="2"/>
        <v>Bicester AC</v>
      </c>
      <c r="B26" s="729"/>
      <c r="C26" s="729" t="s">
        <v>322</v>
      </c>
      <c r="D26" s="616" t="str" cm="1">
        <f t="array" ref="D26">_xlfn.LET(_xlpm.x, Bicester!$C$3:$N$3, _xlpm.y, Bicester!$C$5:$N$30, _xlpm.z, Bicester!$A$5:$A$30, IF(_xlfn.XLOOKUP($C26,_xlfn.XLOOKUP(D$1,_xlpm.x,_xlpm.y,""),_xlpm.z,"Not Declared")="", "Name not recorded",  _xlfn.XLOOKUP($C26,_xlfn.XLOOKUP(D$1,_xlpm.x,_xlpm.y,""),_xlpm.z,"Not Declared")))</f>
        <v>Not Declared</v>
      </c>
      <c r="E26" s="729" t="str" cm="1">
        <f t="array" ref="E26">_xlfn.LET(_xlpm.x, Bicester!$D$3:$N$3, _xlpm.y, Bicester!$D$5:$N$30, _xlpm.z, Bicester!$A$5:$A$30, IF(_xlfn.XLOOKUP($C26,_xlfn.XLOOKUP(E$1,_xlpm.x,_xlpm.y,""),_xlpm.z,"Not Declared")="", "Name not recorded",  _xlfn.XLOOKUP($C26,_xlfn.XLOOKUP(E$1,_xlpm.x,_xlpm.y,""),_xlpm.z,"Not Declared")))</f>
        <v>Not Declared</v>
      </c>
      <c r="F26" s="729" t="str" cm="1">
        <f t="array" ref="F26">_xlfn.LET(_xlpm.x, Bicester!$D$3:$N$3, _xlpm.y, Bicester!$D$5:$N$30, _xlpm.z, Bicester!$A$5:$A$30, IF(_xlfn.XLOOKUP($C26,_xlfn.XLOOKUP(F$1,_xlpm.x,_xlpm.y,""),_xlpm.z,"Not Declared")="", "Name not recorded",  _xlfn.XLOOKUP($C26,_xlfn.XLOOKUP(F$1,_xlpm.x,_xlpm.y,""),_xlpm.z,"Not Declared")))</f>
        <v>Not Declared</v>
      </c>
      <c r="G26" s="729" t="str" cm="1">
        <f t="array" ref="G26">_xlfn.LET(_xlpm.x, Bicester!$D$3:$N$3, _xlpm.y, Bicester!$D$5:$N$30, _xlpm.z, Bicester!$A$5:$A$30, IF(_xlfn.XLOOKUP($C26,_xlfn.XLOOKUP(G$1,_xlpm.x,_xlpm.y,""),_xlpm.z,"Not Declared")="", "Name not recorded",  _xlfn.XLOOKUP($C26,_xlfn.XLOOKUP(G$1,_xlpm.x,_xlpm.y,""),_xlpm.z,"Not Declared")))</f>
        <v>Not Declared</v>
      </c>
      <c r="H26" s="729" t="str" cm="1">
        <f t="array" ref="H26">_xlfn.LET(_xlpm.x, Bicester!$D$3:$N$3, _xlpm.y, Bicester!$D$5:$N$30, _xlpm.z, Bicester!$A$5:$A$30, IF(_xlfn.XLOOKUP($C26,_xlfn.XLOOKUP(H$1,_xlpm.x,_xlpm.y,""),_xlpm.z,"Not Declared")="", "Name not recorded",  _xlfn.XLOOKUP($C26,_xlfn.XLOOKUP(H$1,_xlpm.x,_xlpm.y,""),_xlpm.z,"Not Declared")))</f>
        <v>Not Declared</v>
      </c>
      <c r="I26" s="729" t="str" cm="1">
        <f t="array" ref="I26">_xlfn.LET(_xlpm.x, Bicester!$D$3:$N$3, _xlpm.y, Bicester!$D$5:$N$30, _xlpm.z, Bicester!$A$5:$A$30, IF(_xlfn.XLOOKUP($C26,_xlfn.XLOOKUP(I$1,_xlpm.x,_xlpm.y,""),_xlpm.z,"Not Declared")="", "Name not recorded",  _xlfn.XLOOKUP($C26,_xlfn.XLOOKUP(I$1,_xlpm.x,_xlpm.y,""),_xlpm.z,"Not Declared")))</f>
        <v>Not Declared</v>
      </c>
      <c r="J26" s="729" t="str" cm="1">
        <f t="array" ref="J26">_xlfn.LET(_xlpm.x, Bicester!$D$3:$N$3, _xlpm.y, Bicester!$D$5:$N$30, _xlpm.z, Bicester!$A$5:$A$30, IF(_xlfn.XLOOKUP($C26,_xlfn.XLOOKUP(J$1,_xlpm.x,_xlpm.y,""),_xlpm.z,"Not Declared")="", "Name not recorded",  _xlfn.XLOOKUP($C26,_xlfn.XLOOKUP(J$1,_xlpm.x,_xlpm.y,""),_xlpm.z,"Not Declared")))</f>
        <v>Not Declared</v>
      </c>
      <c r="K26" s="729" t="str" cm="1">
        <f t="array" ref="K26">_xlfn.LET(_xlpm.x, Bicester!$D$3:$N$3, _xlpm.y, Bicester!$D$5:$N$30, _xlpm.z, Bicester!$A$5:$A$30, IF(_xlfn.XLOOKUP($C26,_xlfn.XLOOKUP(K$1,_xlpm.x,_xlpm.y,""),_xlpm.z,"Not Declared")="", "Name not recorded",  _xlfn.XLOOKUP($C26,_xlfn.XLOOKUP(K$1,_xlpm.x,_xlpm.y,""),_xlpm.z,"Not Declared")))</f>
        <v>Not Declared</v>
      </c>
      <c r="L26" s="729" t="str" cm="1">
        <f t="array" ref="L26">_xlfn.LET(_xlpm.x, Bicester!$D$3:$N$3, _xlpm.y, Bicester!$D$5:$N$30, _xlpm.z, Bicester!$A$5:$A$30, IF(_xlfn.XLOOKUP($C26,_xlfn.XLOOKUP(L$1,_xlpm.x,_xlpm.y,""),_xlpm.z,"Not Declared")="", "Name not recorded",  _xlfn.XLOOKUP($C26,_xlfn.XLOOKUP(L$1,_xlpm.x,_xlpm.y,""),_xlpm.z,"Not Declared")))</f>
        <v>Not Declared</v>
      </c>
      <c r="M26" s="729" t="str" cm="1">
        <f t="array" ref="M26">_xlfn.LET(_xlpm.x, Bicester!$D$3:$N$3, _xlpm.y, Bicester!$D$5:$N$30, _xlpm.z, Bicester!$A$5:$A$30, IF(_xlfn.XLOOKUP($C26,_xlfn.XLOOKUP(M$1,_xlpm.x,_xlpm.y,""),_xlpm.z,"Not Declared")="", "Name not recorded",  _xlfn.XLOOKUP($C26,_xlfn.XLOOKUP(M$1,_xlpm.x,_xlpm.y,""),_xlpm.z,"Not Declared")))</f>
        <v>Not Declared</v>
      </c>
      <c r="N26" s="729" t="str" cm="1">
        <f t="array" ref="N26">_xlfn.LET(_xlpm.x, Bicester!$D$3:$N$3, _xlpm.y, Bicester!$D$5:$N$30, _xlpm.z, Bicester!$A$5:$A$30, IF(_xlfn.XLOOKUP($C26,_xlfn.XLOOKUP(N$1,_xlpm.x,_xlpm.y,""),_xlpm.z,"Not Declared")="", "Name not recorded",  _xlfn.XLOOKUP($C26,_xlfn.XLOOKUP(N$1,_xlpm.x,_xlpm.y,""),_xlpm.z,"Not Declared")))</f>
        <v>Not Declared</v>
      </c>
      <c r="O26" s="732"/>
      <c r="P26" s="3"/>
      <c r="Q26" s="3"/>
      <c r="R26" s="3"/>
      <c r="S26" s="3"/>
      <c r="T26" s="3"/>
      <c r="U26" s="3"/>
      <c r="V26" s="3"/>
      <c r="W26" s="3"/>
      <c r="X26" s="12"/>
      <c r="Y26" s="89"/>
      <c r="Z26" s="3" t="s">
        <v>319</v>
      </c>
      <c r="AA26" s="744" t="str" cm="1">
        <f t="array" ref="AA26">_xlfn.LET(_xlpm.a,_xlfn.XLOOKUP(1,('Number Allocation'!$C$6:$C$1483=AC26)*('Number Allocation'!$D$6:$D$1483=AD26),'Number Allocation'!$A$6:$A$1483,"..."),IF(_xlpm.a="","...",_xlpm.a))</f>
        <v>...</v>
      </c>
      <c r="AB26" s="432" cm="1">
        <f t="array" ref="AB26:AD33">_xlfn.LET(_xlpm.eventsort, _xlfn.XLOOKUP(AB$1,$D$665:$P$665,$D$667:$P$674), _xlpm.eventdata, _xlfn.XLOOKUP(AB$1,$D$1:$O$1,$D$2:$O$72), _xlpm.agedata, $A$2:$C$72, _xlfn.SORTBY(_xlfn._xlws.FILTER(_xlfn.CHOOSECOLS(_xlfn.HSTACK(_xlpm.agedata,_xlpm.eventdata),2,4,1),(_xlfn.CHOOSECOLS(_xlpm.agedata,3)=Z26),""),_xlpm.eventsort))</f>
        <v>0</v>
      </c>
      <c r="AC26" s="422" t="str">
        <v>Not Declared</v>
      </c>
      <c r="AD26" s="422" t="str">
        <v>Team Kennet</v>
      </c>
      <c r="AE26" s="747"/>
      <c r="AF26" s="12"/>
      <c r="AG26" s="425"/>
      <c r="AH26" s="3" t="s">
        <v>319</v>
      </c>
      <c r="AI26" s="744" t="str" cm="1">
        <f t="array" ref="AI26">_xlfn.LET(_xlpm.a,_xlfn.XLOOKUP(1,('Number Allocation'!$C$6:$C$1483=AK26)*('Number Allocation'!$D$6:$D$1483=AL26),'Number Allocation'!$A$6:$A$1483,"..."),IF(_xlpm.a="","...",_xlpm.a))</f>
        <v>...</v>
      </c>
      <c r="AJ26" s="432" cm="1">
        <f t="array" ref="AJ26:AL33">_xlfn.LET(_xlpm.eventsort, _xlfn.XLOOKUP(AJ$1,$D$665:$P$665,$D$667:$P$674), _xlpm.eventdata, _xlfn.XLOOKUP(AJ$1,$D$1:$O$1,$D$2:$O$72), _xlpm.agedata, $A$2:$C$72, _xlfn.SORTBY(_xlfn._xlws.FILTER(_xlfn.CHOOSECOLS(_xlfn.HSTACK(_xlpm.agedata,_xlpm.eventdata),2,4,1),(_xlfn.CHOOSECOLS(_xlpm.agedata,3)=AH26),""),_xlpm.eventsort))</f>
        <v>0</v>
      </c>
      <c r="AK26" s="422" t="str">
        <v>Not Declared</v>
      </c>
      <c r="AL26" s="422" t="str">
        <v>Witney Road Runners</v>
      </c>
      <c r="AM26" s="747"/>
      <c r="AN26" s="12"/>
      <c r="AO26" s="425"/>
      <c r="AP26" s="3" t="s">
        <v>319</v>
      </c>
      <c r="AQ26" s="744" t="str" cm="1">
        <f t="array" ref="AQ26">_xlfn.LET(_xlpm.a,_xlfn.XLOOKUP(1,('Number Allocation'!$C$6:$C$1483=AS26)*('Number Allocation'!$D$6:$D$1483=AT26),'Number Allocation'!$A$6:$A$1483,"..."),IF(_xlpm.a="","...",_xlpm.a))</f>
        <v>...</v>
      </c>
      <c r="AR26" s="432" cm="1">
        <f t="array" ref="AR26:AT33">_xlfn.LET(_xlpm.eventsort, _xlfn.XLOOKUP(AR$1,$D$665:$P$665,$D$667:$P$674), _xlpm.eventdata, _xlfn.XLOOKUP(AR$1,$D$1:$O$1,$D$2:$O$72), _xlpm.agedata, $A$2:$C$72, _xlfn.SORTBY(_xlfn._xlws.FILTER(_xlfn.CHOOSECOLS(_xlfn.HSTACK(_xlpm.agedata,_xlpm.eventdata),2,4,1),(_xlfn.CHOOSECOLS(_xlpm.agedata,3)=AP26),""),_xlpm.eventsort))</f>
        <v>0</v>
      </c>
      <c r="AS26" s="422" t="str">
        <v>Not Declared</v>
      </c>
      <c r="AT26" s="422" t="str">
        <v>Oxford City AC</v>
      </c>
      <c r="AU26" s="747"/>
      <c r="AV26" s="12"/>
      <c r="AW26" s="425"/>
      <c r="AX26" s="3" t="s">
        <v>319</v>
      </c>
      <c r="AY26" s="744" t="str" cm="1">
        <f t="array" ref="AY26">_xlfn.LET(_xlpm.a,_xlfn.XLOOKUP(1,('Number Allocation'!$C$6:$C$1483=BA26)*('Number Allocation'!$D$6:$D$1483=BB26),'Number Allocation'!$A$6:$A$1483,"..."),IF(_xlpm.a="","...",_xlpm.a))</f>
        <v>...</v>
      </c>
      <c r="AZ26" s="432" t="e" cm="1">
        <f t="array" ref="AZ26">_xlfn.LET(_xlpm.eventsort, _xlfn.XLOOKUP(AZ$1,$D$665:$P$665,$D$667:$P$674), _xlpm.eventdata, _xlfn.XLOOKUP(AZ$1,$D$1:$O$1,$D$2:$O$72), _xlpm.agedata, $A$2:$C$72, _xlfn.SORTBY(_xlfn._xlws.FILTER(_xlfn.CHOOSECOLS(_xlfn.HSTACK(_xlpm.agedata,_xlpm.eventdata),2,4,1),(_xlfn.CHOOSECOLS(_xlpm.agedata,3)=AX26),""),_xlpm.eventsort))</f>
        <v>#N/A</v>
      </c>
      <c r="BA26" s="422"/>
      <c r="BB26" s="422"/>
      <c r="BC26" s="747"/>
      <c r="BD26" s="12"/>
      <c r="BE26" s="425"/>
      <c r="BF26" s="3" t="s">
        <v>319</v>
      </c>
      <c r="BG26" s="744" t="str" cm="1">
        <f t="array" ref="BG26">_xlfn.LET(_xlpm.a,_xlfn.XLOOKUP(1,('Number Allocation'!$C$6:$C$1483=BI26)*('Number Allocation'!$D$6:$D$1483=BJ26),'Number Allocation'!$A$6:$A$1483,"..."),IF(_xlpm.a="","...",_xlpm.a))</f>
        <v>...</v>
      </c>
      <c r="BH26" s="432" cm="1">
        <f t="array" ref="BH26:BJ33">_xlfn.LET(_xlpm.eventsort, _xlfn.XLOOKUP(BH$1,$D$665:$P$665,$D$667:$P$674), _xlpm.eventdata, _xlfn.XLOOKUP(BH$1,$D$1:$O$1,$D$2:$O$72), _xlpm.agedata, $A$2:$C$72, _xlfn.SORTBY(_xlfn._xlws.FILTER(_xlfn.CHOOSECOLS(_xlfn.HSTACK(_xlpm.agedata,_xlpm.eventdata),2,4,1),(_xlfn.CHOOSECOLS(_xlpm.agedata,3)=BF26),""),_xlpm.eventsort))</f>
        <v>0</v>
      </c>
      <c r="BI26" s="422" t="str">
        <v>Not Declared</v>
      </c>
      <c r="BJ26" s="422" t="str">
        <v>Radley AC</v>
      </c>
      <c r="BK26" s="747"/>
      <c r="BL26" s="12"/>
      <c r="BM26" s="425"/>
      <c r="BN26" s="3" t="s">
        <v>319</v>
      </c>
      <c r="BO26" s="744" t="str" cm="1">
        <f t="array" ref="BO26">_xlfn.LET(_xlpm.a,_xlfn.XLOOKUP(1,('Number Allocation'!$C$6:$C$1483=BQ26)*('Number Allocation'!$D$6:$D$1483=BR26),'Number Allocation'!$A$6:$A$1483,"..."),IF(_xlpm.a="","...",_xlpm.a))</f>
        <v>...</v>
      </c>
      <c r="BP26" s="432" cm="1">
        <f t="array" ref="BP26:BR33">_xlfn.LET(_xlpm.eventsort, _xlfn.XLOOKUP(BP$1,$D$665:$P$665,$D$667:$P$674), _xlpm.eventdata, _xlfn.XLOOKUP(BP$1,$D$1:$O$1,$D$2:$O$72), _xlpm.agedata, $A$2:$C$72, _xlfn.SORTBY(_xlfn._xlws.FILTER(_xlfn.CHOOSECOLS(_xlfn.HSTACK(_xlpm.agedata,_xlpm.eventdata),2,4,1),(_xlfn.CHOOSECOLS(_xlpm.agedata,3)=BN26),""),_xlpm.eventsort))</f>
        <v>0</v>
      </c>
      <c r="BQ26" s="422" t="str">
        <v>Not Declared</v>
      </c>
      <c r="BR26" s="422" t="str">
        <v>Bicester AC</v>
      </c>
      <c r="BS26" s="747"/>
      <c r="BT26" s="12"/>
      <c r="BU26" s="425"/>
      <c r="BV26" s="3" t="s">
        <v>319</v>
      </c>
      <c r="BW26" s="744" t="str" cm="1">
        <f t="array" ref="BW26">_xlfn.LET(_xlpm.a,_xlfn.XLOOKUP(1,('Number Allocation'!$C$6:$C$1483=BY26)*('Number Allocation'!$D$6:$D$1483=BZ26),'Number Allocation'!$A$6:$A$1483,"..."),IF(_xlpm.a="","...",_xlpm.a))</f>
        <v>...</v>
      </c>
      <c r="BX26" s="432" t="e" cm="1">
        <f t="array" ref="BX26">_xlfn.LET(_xlpm.eventsort, _xlfn.XLOOKUP(BX$1,$D$665:$P$665,$D$667:$P$674), _xlpm.eventdata, _xlfn.XLOOKUP(BX$1,$D$1:$O$1,$D$2:$O$72), _xlpm.agedata, $A$2:$C$72, _xlfn.SORTBY(_xlfn._xlws.FILTER(_xlfn.CHOOSECOLS(_xlfn.HSTACK(_xlpm.agedata,_xlpm.eventdata),2,4,1),(_xlfn.CHOOSECOLS(_xlpm.agedata,3)=BV26),""),_xlpm.eventsort))</f>
        <v>#N/A</v>
      </c>
      <c r="BY26" s="422"/>
      <c r="BZ26" s="423"/>
      <c r="CA26" s="491"/>
      <c r="CB26" s="482"/>
      <c r="CC26" s="483"/>
      <c r="CD26" s="3" t="s">
        <v>319</v>
      </c>
      <c r="CE26" s="744" t="str" cm="1">
        <f t="array" ref="CE26">_xlfn.LET(_xlpm.a,_xlfn.XLOOKUP(1,('Number Allocation'!$C$6:$C$1483=CG26)*('Number Allocation'!$D$6:$D$1483=CH26),'Number Allocation'!$A$6:$A$1483,"..."),IF(_xlpm.a="","...",_xlpm.a))</f>
        <v>...</v>
      </c>
      <c r="CF26" s="432" cm="1">
        <f t="array" ref="CF26:CH33">_xlfn.LET(_xlpm.eventsort, _xlfn.XLOOKUP(CF$1,$D$665:$P$665,$D$667:$P$674), _xlpm.eventdata, _xlfn.XLOOKUP(CF$1,$D$1:$O$1,$D$2:$O$72), _xlpm.agedata, $A$2:$C$72, _xlfn.SORTBY(_xlfn._xlws.FILTER(_xlfn.CHOOSECOLS(_xlfn.HSTACK(_xlpm.agedata,_xlpm.eventdata),2,4,1),(_xlfn.CHOOSECOLS(_xlpm.agedata,3)=CD26),""),_xlpm.eventsort))</f>
        <v>0</v>
      </c>
      <c r="CG26" s="422" t="str">
        <v>Not Declared</v>
      </c>
      <c r="CH26" s="423" t="str">
        <v>Banbury Harriers AC</v>
      </c>
      <c r="CI26" s="491"/>
      <c r="CJ26" s="482"/>
      <c r="CK26" s="483"/>
      <c r="CL26" s="3" t="s">
        <v>319</v>
      </c>
      <c r="CM26" s="744" t="str" cm="1">
        <f t="array" ref="CM26">_xlfn.LET(_xlpm.a,_xlfn.XLOOKUP(1,('Number Allocation'!$C$6:$C$1483=CO26)*('Number Allocation'!$D$6:$D$1483=CP26),'Number Allocation'!$A$6:$A$1483,"..."),IF(_xlpm.a="","...",_xlpm.a))</f>
        <v>...</v>
      </c>
      <c r="CN26" s="432" cm="1">
        <f t="array" ref="CN26:CP33">_xlfn.LET(_xlpm.eventsort, _xlfn.XLOOKUP(CN$1,$D$665:$P$665,$D$667:$P$674), _xlpm.eventdata, _xlfn.XLOOKUP(CN$1,$D$1:$O$1,$D$2:$O$72), _xlpm.agedata, $A$2:$C$72, _xlfn.SORTBY(_xlfn._xlws.FILTER(_xlfn.CHOOSECOLS(_xlfn.HSTACK(_xlpm.agedata,_xlpm.eventdata),2,4,1),(_xlfn.CHOOSECOLS(_xlpm.agedata,3)=CL26),""),_xlpm.eventsort))</f>
        <v>0</v>
      </c>
      <c r="CO26" s="422" t="str">
        <v>Not Declared</v>
      </c>
      <c r="CP26" s="423" t="str">
        <v>Abingdon AC</v>
      </c>
      <c r="CQ26" s="491"/>
      <c r="CR26" s="482"/>
      <c r="CS26" s="483"/>
      <c r="CT26" s="3" t="s">
        <v>319</v>
      </c>
      <c r="CU26" s="744" t="str" cm="1">
        <f t="array" ref="CU26">_xlfn.LET(_xlpm.a,_xlfn.XLOOKUP(1,('Number Allocation'!$C$6:$C$1483=CW26)*('Number Allocation'!$D$6:$D$1483=CX26),'Number Allocation'!$A$6:$A$1483,"..."),IF(_xlpm.a="","...",_xlpm.a))</f>
        <v>...</v>
      </c>
      <c r="CV26" s="432" cm="1">
        <f t="array" ref="CV26:CX33">_xlfn.LET(_xlpm.eventsort, _xlfn.XLOOKUP(CV$1,$D$665:$P$665,$D$667:$P$674), _xlpm.eventdata, _xlfn.XLOOKUP(CV$1,$D$1:$O$1,$D$2:$O$72), _xlpm.agedata, $A$2:$C$72, _xlfn.SORTBY(_xlfn._xlws.FILTER(_xlfn.CHOOSECOLS(_xlfn.HSTACK(_xlpm.agedata,_xlpm.eventdata),2,4,1),(_xlfn.CHOOSECOLS(_xlpm.agedata,3)=CT26),""),_xlpm.eventsort))</f>
        <v>0</v>
      </c>
      <c r="CW26" s="422" t="str">
        <v>Not Declared</v>
      </c>
      <c r="CX26" s="423" t="str">
        <v>Oxford City AC</v>
      </c>
      <c r="CY26" s="491"/>
      <c r="CZ26" s="482"/>
      <c r="DA26" s="483"/>
      <c r="DB26" s="3" t="s">
        <v>319</v>
      </c>
      <c r="DC26" s="744" t="str" cm="1">
        <f t="array" ref="DC26">_xlfn.LET(_xlpm.a,_xlfn.XLOOKUP(1,('Number Allocation'!$C$6:$C$1483=DE26)*('Number Allocation'!$D$6:$D$1483=DF26),'Number Allocation'!$A$6:$A$1483,"..."),IF(_xlpm.a="","...",_xlpm.a))</f>
        <v>...</v>
      </c>
      <c r="DD26" s="432" cm="1">
        <f t="array" ref="DD26:DF33">_xlfn.LET(_xlpm.eventsort, _xlfn.XLOOKUP(DD$1,$D$665:$P$665,$D$667:$P$674), _xlpm.eventdata, _xlfn.XLOOKUP(DD$1,$D$1:$O$1,$D$2:$O$72), _xlpm.agedata, $A$2:$C$72, _xlfn.SORTBY(_xlfn._xlws.FILTER(_xlfn.CHOOSECOLS(_xlfn.HSTACK(_xlpm.agedata,_xlpm.eventdata),2,4,1),(_xlfn.CHOOSECOLS(_xlpm.agedata,3)=DB26),""),_xlpm.eventsort))</f>
        <v>0</v>
      </c>
      <c r="DE26" s="422" t="str">
        <v>Not Declared</v>
      </c>
      <c r="DF26" s="423" t="str">
        <v>Bicester AC</v>
      </c>
      <c r="DG26" s="491"/>
      <c r="DH26" s="482"/>
      <c r="DI26" s="483"/>
      <c r="DJ26" s="3" t="s">
        <v>319</v>
      </c>
      <c r="DK26" s="744" t="str" cm="1">
        <f t="array" ref="DK26">_xlfn.LET(_xlpm.a,_xlfn.XLOOKUP(1,('Number Allocation'!$C$6:$C$1483=DM26)*('Number Allocation'!$D$6:$D$1483=DN26),'Number Allocation'!$A$6:$A$1483,"..."),IF(_xlpm.a="","...",_xlpm.a))</f>
        <v>...</v>
      </c>
      <c r="DL26" s="432" cm="1">
        <f t="array" ref="DL26:DN33">_xlfn.LET(_xlpm.eventsort, _xlfn.XLOOKUP(DL$1,$D$665:$P$665,$D$667:$P$674), _xlpm.eventdata, _xlfn.XLOOKUP(DL$1,$D$1:$O$1,$D$2:$O$72), _xlpm.agedata, $A$2:$C$72, _xlfn.SORTBY(_xlfn._xlws.FILTER(_xlfn.CHOOSECOLS(_xlfn.HSTACK(_xlpm.agedata,_xlpm.eventdata),2,4,1),(_xlfn.CHOOSECOLS(_xlpm.agedata,3)=DJ26),""),_xlpm.eventsort))</f>
        <v>0</v>
      </c>
      <c r="DM26" s="422" t="str">
        <v>Not Declared</v>
      </c>
      <c r="DN26" s="423" t="str">
        <v>Team Kennet</v>
      </c>
      <c r="DO26" s="491"/>
      <c r="DP26" s="482"/>
      <c r="DQ26" s="483"/>
    </row>
    <row r="27" spans="1:129" ht="21" customHeight="1">
      <c r="A27" s="358" t="str">
        <f t="shared" si="2"/>
        <v>Bicester AC</v>
      </c>
      <c r="B27" s="729"/>
      <c r="C27" s="729" t="s">
        <v>323</v>
      </c>
      <c r="D27" s="616" t="str" cm="1">
        <f t="array" ref="D27">_xlfn.LET(_xlpm.x, Bicester!$C$3:$N$3, _xlpm.y, Bicester!$C$5:$N$30, _xlpm.z, Bicester!$A$5:$A$30, IF(_xlfn.XLOOKUP($C27,_xlfn.XLOOKUP(D$1,_xlpm.x,_xlpm.y,""),_xlpm.z,"Not Declared")="", "Name not recorded",  _xlfn.XLOOKUP($C27,_xlfn.XLOOKUP(D$1,_xlpm.x,_xlpm.y,""),_xlpm.z,"Not Declared")))</f>
        <v>Not Declared</v>
      </c>
      <c r="E27" s="729" t="str" cm="1">
        <f t="array" ref="E27">_xlfn.LET(_xlpm.x, Bicester!$D$3:$N$3, _xlpm.y, Bicester!$D$5:$N$30, _xlpm.z, Bicester!$A$5:$A$30, IF(_xlfn.XLOOKUP($C27,_xlfn.XLOOKUP(E$1,_xlpm.x,_xlpm.y,""),_xlpm.z,"Not Declared")="", "Name not recorded",  _xlfn.XLOOKUP($C27,_xlfn.XLOOKUP(E$1,_xlpm.x,_xlpm.y,""),_xlpm.z,"Not Declared")))</f>
        <v>Not Declared</v>
      </c>
      <c r="F27" s="729" t="str" cm="1">
        <f t="array" ref="F27">_xlfn.LET(_xlpm.x, Bicester!$D$3:$N$3, _xlpm.y, Bicester!$D$5:$N$30, _xlpm.z, Bicester!$A$5:$A$30, IF(_xlfn.XLOOKUP($C27,_xlfn.XLOOKUP(F$1,_xlpm.x,_xlpm.y,""),_xlpm.z,"Not Declared")="", "Name not recorded",  _xlfn.XLOOKUP($C27,_xlfn.XLOOKUP(F$1,_xlpm.x,_xlpm.y,""),_xlpm.z,"Not Declared")))</f>
        <v>Not Declared</v>
      </c>
      <c r="G27" s="729" t="str" cm="1">
        <f t="array" ref="G27">_xlfn.LET(_xlpm.x, Bicester!$D$3:$N$3, _xlpm.y, Bicester!$D$5:$N$30, _xlpm.z, Bicester!$A$5:$A$30, IF(_xlfn.XLOOKUP($C27,_xlfn.XLOOKUP(G$1,_xlpm.x,_xlpm.y,""),_xlpm.z,"Not Declared")="", "Name not recorded",  _xlfn.XLOOKUP($C27,_xlfn.XLOOKUP(G$1,_xlpm.x,_xlpm.y,""),_xlpm.z,"Not Declared")))</f>
        <v>Not Declared</v>
      </c>
      <c r="H27" s="729" t="str" cm="1">
        <f t="array" ref="H27">_xlfn.LET(_xlpm.x, Bicester!$D$3:$N$3, _xlpm.y, Bicester!$D$5:$N$30, _xlpm.z, Bicester!$A$5:$A$30, IF(_xlfn.XLOOKUP($C27,_xlfn.XLOOKUP(H$1,_xlpm.x,_xlpm.y,""),_xlpm.z,"Not Declared")="", "Name not recorded",  _xlfn.XLOOKUP($C27,_xlfn.XLOOKUP(H$1,_xlpm.x,_xlpm.y,""),_xlpm.z,"Not Declared")))</f>
        <v>Not Declared</v>
      </c>
      <c r="I27" s="729" t="str" cm="1">
        <f t="array" ref="I27">_xlfn.LET(_xlpm.x, Bicester!$D$3:$N$3, _xlpm.y, Bicester!$D$5:$N$30, _xlpm.z, Bicester!$A$5:$A$30, IF(_xlfn.XLOOKUP($C27,_xlfn.XLOOKUP(I$1,_xlpm.x,_xlpm.y,""),_xlpm.z,"Not Declared")="", "Name not recorded",  _xlfn.XLOOKUP($C27,_xlfn.XLOOKUP(I$1,_xlpm.x,_xlpm.y,""),_xlpm.z,"Not Declared")))</f>
        <v>Not Declared</v>
      </c>
      <c r="J27" s="729" t="str" cm="1">
        <f t="array" ref="J27">_xlfn.LET(_xlpm.x, Bicester!$D$3:$N$3, _xlpm.y, Bicester!$D$5:$N$30, _xlpm.z, Bicester!$A$5:$A$30, IF(_xlfn.XLOOKUP($C27,_xlfn.XLOOKUP(J$1,_xlpm.x,_xlpm.y,""),_xlpm.z,"Not Declared")="", "Name not recorded",  _xlfn.XLOOKUP($C27,_xlfn.XLOOKUP(J$1,_xlpm.x,_xlpm.y,""),_xlpm.z,"Not Declared")))</f>
        <v>Not Declared</v>
      </c>
      <c r="K27" s="729" t="str" cm="1">
        <f t="array" ref="K27">_xlfn.LET(_xlpm.x, Bicester!$D$3:$N$3, _xlpm.y, Bicester!$D$5:$N$30, _xlpm.z, Bicester!$A$5:$A$30, IF(_xlfn.XLOOKUP($C27,_xlfn.XLOOKUP(K$1,_xlpm.x,_xlpm.y,""),_xlpm.z,"Not Declared")="", "Name not recorded",  _xlfn.XLOOKUP($C27,_xlfn.XLOOKUP(K$1,_xlpm.x,_xlpm.y,""),_xlpm.z,"Not Declared")))</f>
        <v>Not Declared</v>
      </c>
      <c r="L27" s="729" t="str" cm="1">
        <f t="array" ref="L27">_xlfn.LET(_xlpm.x, Bicester!$D$3:$N$3, _xlpm.y, Bicester!$D$5:$N$30, _xlpm.z, Bicester!$A$5:$A$30, IF(_xlfn.XLOOKUP($C27,_xlfn.XLOOKUP(L$1,_xlpm.x,_xlpm.y,""),_xlpm.z,"Not Declared")="", "Name not recorded",  _xlfn.XLOOKUP($C27,_xlfn.XLOOKUP(L$1,_xlpm.x,_xlpm.y,""),_xlpm.z,"Not Declared")))</f>
        <v>Not Declared</v>
      </c>
      <c r="M27" s="729" t="str" cm="1">
        <f t="array" ref="M27">_xlfn.LET(_xlpm.x, Bicester!$D$3:$N$3, _xlpm.y, Bicester!$D$5:$N$30, _xlpm.z, Bicester!$A$5:$A$30, IF(_xlfn.XLOOKUP($C27,_xlfn.XLOOKUP(M$1,_xlpm.x,_xlpm.y,""),_xlpm.z,"Not Declared")="", "Name not recorded",  _xlfn.XLOOKUP($C27,_xlfn.XLOOKUP(M$1,_xlpm.x,_xlpm.y,""),_xlpm.z,"Not Declared")))</f>
        <v>Not Declared</v>
      </c>
      <c r="N27" s="729" t="str" cm="1">
        <f t="array" ref="N27">_xlfn.LET(_xlpm.x, Bicester!$D$3:$N$3, _xlpm.y, Bicester!$D$5:$N$30, _xlpm.z, Bicester!$A$5:$A$30, IF(_xlfn.XLOOKUP($C27,_xlfn.XLOOKUP(N$1,_xlpm.x,_xlpm.y,""),_xlpm.z,"Not Declared")="", "Name not recorded",  _xlfn.XLOOKUP($C27,_xlfn.XLOOKUP(N$1,_xlpm.x,_xlpm.y,""),_xlpm.z,"Not Declared")))</f>
        <v>Not Declared</v>
      </c>
      <c r="O27" s="732"/>
      <c r="P27" s="3"/>
      <c r="Q27" s="3"/>
      <c r="R27" s="3"/>
      <c r="S27" s="3"/>
      <c r="T27" s="3"/>
      <c r="U27" s="3"/>
      <c r="V27" s="3"/>
      <c r="W27" s="3"/>
      <c r="X27" s="12"/>
      <c r="Y27" s="89"/>
      <c r="Z27" s="433"/>
      <c r="AA27" s="747" t="str" cm="1">
        <f t="array" ref="AA27">_xlfn.LET(_xlpm.a,_xlfn.XLOOKUP(1,('Number Allocation'!$C$6:$C$1483=AC27)*('Number Allocation'!$D$6:$D$1483=AD27),'Number Allocation'!$A$6:$A$1483,"..."),IF(_xlpm.a="","...",_xlpm.a))</f>
        <v>...</v>
      </c>
      <c r="AB27" s="747">
        <v>0</v>
      </c>
      <c r="AC27" s="12" t="str">
        <v>Not Declared</v>
      </c>
      <c r="AD27" s="12" t="str">
        <v>Oxford City AC</v>
      </c>
      <c r="AE27" s="747"/>
      <c r="AF27" s="12"/>
      <c r="AG27" s="425"/>
      <c r="AH27" s="433"/>
      <c r="AI27" s="747" t="str" cm="1">
        <f t="array" ref="AI27">_xlfn.LET(_xlpm.a,_xlfn.XLOOKUP(1,('Number Allocation'!$C$6:$C$1483=AK27)*('Number Allocation'!$D$6:$D$1483=AL27),'Number Allocation'!$A$6:$A$1483,"..."),IF(_xlpm.a="","...",_xlpm.a))</f>
        <v>...</v>
      </c>
      <c r="AJ27" s="747">
        <v>0</v>
      </c>
      <c r="AK27" s="12" t="str">
        <v>Not Declared</v>
      </c>
      <c r="AL27" s="12" t="str">
        <v>Oxford City AC</v>
      </c>
      <c r="AM27" s="747"/>
      <c r="AN27" s="12"/>
      <c r="AO27" s="425"/>
      <c r="AP27" s="433"/>
      <c r="AQ27" s="747" t="str" cm="1">
        <f t="array" ref="AQ27">_xlfn.LET(_xlpm.a,_xlfn.XLOOKUP(1,('Number Allocation'!$C$6:$C$1483=AS27)*('Number Allocation'!$D$6:$D$1483=AT27),'Number Allocation'!$A$6:$A$1483,"..."),IF(_xlpm.a="","...",_xlpm.a))</f>
        <v>...</v>
      </c>
      <c r="AR27" s="747">
        <v>0</v>
      </c>
      <c r="AS27" s="12" t="str">
        <v>Not Declared</v>
      </c>
      <c r="AT27" s="12" t="str">
        <v>Team Kennet</v>
      </c>
      <c r="AU27" s="747"/>
      <c r="AV27" s="12"/>
      <c r="AW27" s="425"/>
      <c r="AX27" s="433"/>
      <c r="AY27" s="747" t="str" cm="1">
        <f t="array" ref="AY27">_xlfn.LET(_xlpm.a,_xlfn.XLOOKUP(1,('Number Allocation'!$C$6:$C$1483=BA27)*('Number Allocation'!$D$6:$D$1483=BB27),'Number Allocation'!$A$6:$A$1483,"..."),IF(_xlpm.a="","...",_xlpm.a))</f>
        <v>...</v>
      </c>
      <c r="AZ27" s="747"/>
      <c r="BA27" s="12"/>
      <c r="BB27" s="12"/>
      <c r="BC27" s="747"/>
      <c r="BD27" s="12"/>
      <c r="BE27" s="425"/>
      <c r="BF27" s="433"/>
      <c r="BG27" s="747" t="str" cm="1">
        <f t="array" ref="BG27">_xlfn.LET(_xlpm.a,_xlfn.XLOOKUP(1,('Number Allocation'!$C$6:$C$1483=BI27)*('Number Allocation'!$D$6:$D$1483=BJ27),'Number Allocation'!$A$6:$A$1483,"..."),IF(_xlpm.a="","...",_xlpm.a))</f>
        <v>...</v>
      </c>
      <c r="BH27" s="747">
        <v>0</v>
      </c>
      <c r="BI27" s="12" t="str">
        <v>Not Declared</v>
      </c>
      <c r="BJ27" s="12" t="str">
        <v>Witney Road Runners</v>
      </c>
      <c r="BK27" s="747"/>
      <c r="BL27" s="12"/>
      <c r="BM27" s="425"/>
      <c r="BN27" s="433"/>
      <c r="BO27" s="747" t="str" cm="1">
        <f t="array" ref="BO27">_xlfn.LET(_xlpm.a,_xlfn.XLOOKUP(1,('Number Allocation'!$C$6:$C$1483=BQ27)*('Number Allocation'!$D$6:$D$1483=BR27),'Number Allocation'!$A$6:$A$1483,"..."),IF(_xlpm.a="","...",_xlpm.a))</f>
        <v>...</v>
      </c>
      <c r="BP27" s="747">
        <v>0</v>
      </c>
      <c r="BQ27" s="12" t="str">
        <v>Not Declared</v>
      </c>
      <c r="BR27" s="12" t="str">
        <v>White Horse Harriers</v>
      </c>
      <c r="BS27" s="747"/>
      <c r="BT27" s="12"/>
      <c r="BU27" s="425"/>
      <c r="BV27" s="433"/>
      <c r="BW27" s="747" t="str" cm="1">
        <f t="array" ref="BW27">_xlfn.LET(_xlpm.a,_xlfn.XLOOKUP(1,('Number Allocation'!$C$6:$C$1483=BY27)*('Number Allocation'!$D$6:$D$1483=BZ27),'Number Allocation'!$A$6:$A$1483,"..."),IF(_xlpm.a="","...",_xlpm.a))</f>
        <v>...</v>
      </c>
      <c r="BX27" s="747"/>
      <c r="BY27" s="12"/>
      <c r="BZ27" s="425"/>
      <c r="CA27" s="209"/>
      <c r="CB27" s="15"/>
      <c r="CC27" s="15"/>
      <c r="CD27" s="433"/>
      <c r="CE27" s="747" t="str" cm="1">
        <f t="array" ref="CE27">_xlfn.LET(_xlpm.a,_xlfn.XLOOKUP(1,('Number Allocation'!$C$6:$C$1483=CG27)*('Number Allocation'!$D$6:$D$1483=CH27),'Number Allocation'!$A$6:$A$1483,"..."),IF(_xlpm.a="","...",_xlpm.a))</f>
        <v>...</v>
      </c>
      <c r="CF27" s="747">
        <v>0</v>
      </c>
      <c r="CG27" s="12" t="str">
        <v>Not Declared</v>
      </c>
      <c r="CH27" s="425" t="str">
        <v>Witney Road Runners</v>
      </c>
      <c r="CI27" s="209"/>
      <c r="CJ27" s="15"/>
      <c r="CK27" s="15"/>
      <c r="CL27" s="433"/>
      <c r="CM27" s="747" t="str" cm="1">
        <f t="array" ref="CM27">_xlfn.LET(_xlpm.a,_xlfn.XLOOKUP(1,('Number Allocation'!$C$6:$C$1483=CO27)*('Number Allocation'!$D$6:$D$1483=CP27),'Number Allocation'!$A$6:$A$1483,"..."),IF(_xlpm.a="","...",_xlpm.a))</f>
        <v>...</v>
      </c>
      <c r="CN27" s="747">
        <v>0</v>
      </c>
      <c r="CO27" s="12" t="str">
        <v>Not Declared</v>
      </c>
      <c r="CP27" s="425" t="str">
        <v>White Horse Harriers</v>
      </c>
      <c r="CQ27" s="209"/>
      <c r="CR27" s="15"/>
      <c r="CS27" s="15"/>
      <c r="CT27" s="433"/>
      <c r="CU27" s="747" t="str" cm="1">
        <f t="array" ref="CU27">_xlfn.LET(_xlpm.a,_xlfn.XLOOKUP(1,('Number Allocation'!$C$6:$C$1483=CW27)*('Number Allocation'!$D$6:$D$1483=CX27),'Number Allocation'!$A$6:$A$1483,"..."),IF(_xlpm.a="","...",_xlpm.a))</f>
        <v>...</v>
      </c>
      <c r="CV27" s="747">
        <v>0</v>
      </c>
      <c r="CW27" s="12" t="str">
        <v>Not Declared</v>
      </c>
      <c r="CX27" s="425" t="str">
        <v>Team Kennet</v>
      </c>
      <c r="CY27" s="209"/>
      <c r="CZ27" s="15"/>
      <c r="DA27" s="15"/>
      <c r="DB27" s="433"/>
      <c r="DC27" s="747" t="str" cm="1">
        <f t="array" ref="DC27">_xlfn.LET(_xlpm.a,_xlfn.XLOOKUP(1,('Number Allocation'!$C$6:$C$1483=DE27)*('Number Allocation'!$D$6:$D$1483=DF27),'Number Allocation'!$A$6:$A$1483,"..."),IF(_xlpm.a="","...",_xlpm.a))</f>
        <v>...</v>
      </c>
      <c r="DD27" s="747">
        <v>0</v>
      </c>
      <c r="DE27" s="12" t="str">
        <v>Not Declared</v>
      </c>
      <c r="DF27" s="425" t="str">
        <v>Witney Road Runners</v>
      </c>
      <c r="DG27" s="209"/>
      <c r="DH27" s="15"/>
      <c r="DI27" s="15"/>
      <c r="DJ27" s="433"/>
      <c r="DK27" s="747" t="str" cm="1">
        <f t="array" ref="DK27">_xlfn.LET(_xlpm.a,_xlfn.XLOOKUP(1,('Number Allocation'!$C$6:$C$1483=DM27)*('Number Allocation'!$D$6:$D$1483=DN27),'Number Allocation'!$A$6:$A$1483,"..."),IF(_xlpm.a="","...",_xlpm.a))</f>
        <v>...</v>
      </c>
      <c r="DL27" s="747">
        <v>0</v>
      </c>
      <c r="DM27" s="12" t="str">
        <v>Not Declared</v>
      </c>
      <c r="DN27" s="425" t="str">
        <v>Banbury Harriers AC</v>
      </c>
      <c r="DO27" s="209"/>
      <c r="DP27" s="15"/>
      <c r="DQ27" s="15"/>
    </row>
    <row r="28" spans="1:129" ht="21" customHeight="1">
      <c r="A28" s="358"/>
      <c r="B28" s="729"/>
      <c r="C28" s="729"/>
      <c r="D28" s="729"/>
      <c r="E28" s="729"/>
      <c r="F28" s="729"/>
      <c r="G28" s="729"/>
      <c r="H28" s="729"/>
      <c r="I28" s="729"/>
      <c r="J28" s="729"/>
      <c r="K28" s="729"/>
      <c r="L28" s="729"/>
      <c r="M28" s="729"/>
      <c r="N28" s="729"/>
      <c r="O28" s="732"/>
      <c r="P28" s="3"/>
      <c r="Q28" s="3"/>
      <c r="R28" s="3"/>
      <c r="S28" s="3"/>
      <c r="T28" s="3"/>
      <c r="U28" s="3"/>
      <c r="V28" s="3"/>
      <c r="W28" s="3"/>
      <c r="X28" s="12"/>
      <c r="Y28" s="89"/>
      <c r="Z28" s="433"/>
      <c r="AA28" s="747" t="str" cm="1">
        <f t="array" ref="AA28">_xlfn.LET(_xlpm.a,_xlfn.XLOOKUP(1,('Number Allocation'!$C$6:$C$1483=AC28)*('Number Allocation'!$D$6:$D$1483=AD28),'Number Allocation'!$A$6:$A$1483,"..."),IF(_xlpm.a="","...",_xlpm.a))</f>
        <v>...</v>
      </c>
      <c r="AB28" s="747">
        <v>0</v>
      </c>
      <c r="AC28" s="12" t="str">
        <v>Not Declared</v>
      </c>
      <c r="AD28" s="12" t="str">
        <v>Abingdon AC</v>
      </c>
      <c r="AE28" s="747"/>
      <c r="AF28" s="12"/>
      <c r="AG28" s="425"/>
      <c r="AH28" s="433"/>
      <c r="AI28" s="747" t="str" cm="1">
        <f t="array" ref="AI28">_xlfn.LET(_xlpm.a,_xlfn.XLOOKUP(1,('Number Allocation'!$C$6:$C$1483=AK28)*('Number Allocation'!$D$6:$D$1483=AL28),'Number Allocation'!$A$6:$A$1483,"..."),IF(_xlpm.a="","...",_xlpm.a))</f>
        <v>...</v>
      </c>
      <c r="AJ28" s="747">
        <v>0</v>
      </c>
      <c r="AK28" s="12" t="str">
        <v>Not Declared</v>
      </c>
      <c r="AL28" s="12" t="str">
        <v>Bicester AC</v>
      </c>
      <c r="AM28" s="747"/>
      <c r="AN28" s="12"/>
      <c r="AO28" s="425"/>
      <c r="AP28" s="433"/>
      <c r="AQ28" s="747" t="str" cm="1">
        <f t="array" ref="AQ28">_xlfn.LET(_xlpm.a,_xlfn.XLOOKUP(1,('Number Allocation'!$C$6:$C$1483=AS28)*('Number Allocation'!$D$6:$D$1483=AT28),'Number Allocation'!$A$6:$A$1483,"..."),IF(_xlpm.a="","...",_xlpm.a))</f>
        <v>...</v>
      </c>
      <c r="AR28" s="747">
        <v>0</v>
      </c>
      <c r="AS28" s="12" t="str">
        <v>Not Declared</v>
      </c>
      <c r="AT28" s="12" t="str">
        <v>Bicester AC</v>
      </c>
      <c r="AU28" s="747"/>
      <c r="AV28" s="12"/>
      <c r="AW28" s="425"/>
      <c r="AX28" s="433"/>
      <c r="AY28" s="747" t="str" cm="1">
        <f t="array" ref="AY28">_xlfn.LET(_xlpm.a,_xlfn.XLOOKUP(1,('Number Allocation'!$C$6:$C$1483=BA28)*('Number Allocation'!$D$6:$D$1483=BB28),'Number Allocation'!$A$6:$A$1483,"..."),IF(_xlpm.a="","...",_xlpm.a))</f>
        <v>...</v>
      </c>
      <c r="AZ28" s="747"/>
      <c r="BA28" s="12"/>
      <c r="BB28" s="12"/>
      <c r="BC28" s="747"/>
      <c r="BD28" s="12"/>
      <c r="BE28" s="425"/>
      <c r="BF28" s="433"/>
      <c r="BG28" s="747" t="str" cm="1">
        <f t="array" ref="BG28">_xlfn.LET(_xlpm.a,_xlfn.XLOOKUP(1,('Number Allocation'!$C$6:$C$1483=BI28)*('Number Allocation'!$D$6:$D$1483=BJ28),'Number Allocation'!$A$6:$A$1483,"..."),IF(_xlpm.a="","...",_xlpm.a))</f>
        <v>...</v>
      </c>
      <c r="BH28" s="747">
        <v>0</v>
      </c>
      <c r="BI28" s="12" t="str">
        <v>Not Declared</v>
      </c>
      <c r="BJ28" s="12" t="str">
        <v>Oxford City AC</v>
      </c>
      <c r="BK28" s="747"/>
      <c r="BL28" s="12"/>
      <c r="BM28" s="425"/>
      <c r="BN28" s="433"/>
      <c r="BO28" s="747" t="str" cm="1">
        <f t="array" ref="BO28">_xlfn.LET(_xlpm.a,_xlfn.XLOOKUP(1,('Number Allocation'!$C$6:$C$1483=BQ28)*('Number Allocation'!$D$6:$D$1483=BR28),'Number Allocation'!$A$6:$A$1483,"..."),IF(_xlpm.a="","...",_xlpm.a))</f>
        <v>...</v>
      </c>
      <c r="BP28" s="747">
        <v>0</v>
      </c>
      <c r="BQ28" s="12" t="str">
        <v>Not Declared</v>
      </c>
      <c r="BR28" s="12" t="str">
        <v>Abingdon AC</v>
      </c>
      <c r="BS28" s="747"/>
      <c r="BT28" s="12"/>
      <c r="BU28" s="425"/>
      <c r="BV28" s="433"/>
      <c r="BW28" s="747" t="str" cm="1">
        <f t="array" ref="BW28">_xlfn.LET(_xlpm.a,_xlfn.XLOOKUP(1,('Number Allocation'!$C$6:$C$1483=BY28)*('Number Allocation'!$D$6:$D$1483=BZ28),'Number Allocation'!$A$6:$A$1483,"..."),IF(_xlpm.a="","...",_xlpm.a))</f>
        <v>...</v>
      </c>
      <c r="BX28" s="747"/>
      <c r="BY28" s="12"/>
      <c r="BZ28" s="425"/>
      <c r="CA28" s="209"/>
      <c r="CB28" s="15"/>
      <c r="CC28" s="15"/>
      <c r="CD28" s="433"/>
      <c r="CE28" s="747" t="str" cm="1">
        <f t="array" ref="CE28">_xlfn.LET(_xlpm.a,_xlfn.XLOOKUP(1,('Number Allocation'!$C$6:$C$1483=CG28)*('Number Allocation'!$D$6:$D$1483=CH28),'Number Allocation'!$A$6:$A$1483,"..."),IF(_xlpm.a="","...",_xlpm.a))</f>
        <v>...</v>
      </c>
      <c r="CF28" s="747">
        <v>0</v>
      </c>
      <c r="CG28" s="12" t="str">
        <v>Not Declared</v>
      </c>
      <c r="CH28" s="425" t="str">
        <v>Oxford City AC</v>
      </c>
      <c r="CI28" s="209"/>
      <c r="CJ28" s="15"/>
      <c r="CK28" s="15"/>
      <c r="CL28" s="433"/>
      <c r="CM28" s="747" t="str" cm="1">
        <f t="array" ref="CM28">_xlfn.LET(_xlpm.a,_xlfn.XLOOKUP(1,('Number Allocation'!$C$6:$C$1483=CO28)*('Number Allocation'!$D$6:$D$1483=CP28),'Number Allocation'!$A$6:$A$1483,"..."),IF(_xlpm.a="","...",_xlpm.a))</f>
        <v>...</v>
      </c>
      <c r="CN28" s="747">
        <v>0</v>
      </c>
      <c r="CO28" s="12" t="str">
        <v>Not Declared</v>
      </c>
      <c r="CP28" s="425" t="str">
        <v>Team Kennet</v>
      </c>
      <c r="CQ28" s="209"/>
      <c r="CR28" s="15"/>
      <c r="CS28" s="15"/>
      <c r="CT28" s="433"/>
      <c r="CU28" s="747" t="str" cm="1">
        <f t="array" ref="CU28">_xlfn.LET(_xlpm.a,_xlfn.XLOOKUP(1,('Number Allocation'!$C$6:$C$1483=CW28)*('Number Allocation'!$D$6:$D$1483=CX28),'Number Allocation'!$A$6:$A$1483,"..."),IF(_xlpm.a="","...",_xlpm.a))</f>
        <v>...</v>
      </c>
      <c r="CV28" s="747">
        <v>0</v>
      </c>
      <c r="CW28" s="12" t="str">
        <v>Not Declared</v>
      </c>
      <c r="CX28" s="425" t="str">
        <v>Witney Road Runners</v>
      </c>
      <c r="CY28" s="209"/>
      <c r="CZ28" s="15"/>
      <c r="DA28" s="15"/>
      <c r="DB28" s="433"/>
      <c r="DC28" s="747" t="str" cm="1">
        <f t="array" ref="DC28">_xlfn.LET(_xlpm.a,_xlfn.XLOOKUP(1,('Number Allocation'!$C$6:$C$1483=DE28)*('Number Allocation'!$D$6:$D$1483=DF28),'Number Allocation'!$A$6:$A$1483,"..."),IF(_xlpm.a="","...",_xlpm.a))</f>
        <v>...</v>
      </c>
      <c r="DD28" s="747">
        <v>0</v>
      </c>
      <c r="DE28" s="12" t="str">
        <v>Not Declared</v>
      </c>
      <c r="DF28" s="425" t="str">
        <v>White Horse Harriers</v>
      </c>
      <c r="DG28" s="209"/>
      <c r="DH28" s="15"/>
      <c r="DI28" s="15"/>
      <c r="DJ28" s="433"/>
      <c r="DK28" s="747" t="str" cm="1">
        <f t="array" ref="DK28">_xlfn.LET(_xlpm.a,_xlfn.XLOOKUP(1,('Number Allocation'!$C$6:$C$1483=DM28)*('Number Allocation'!$D$6:$D$1483=DN28),'Number Allocation'!$A$6:$A$1483,"..."),IF(_xlpm.a="","...",_xlpm.a))</f>
        <v>...</v>
      </c>
      <c r="DL28" s="747">
        <v>0</v>
      </c>
      <c r="DM28" s="12" t="str">
        <v>Not Declared</v>
      </c>
      <c r="DN28" s="425" t="str">
        <v>White Horse Harriers</v>
      </c>
      <c r="DO28" s="209"/>
      <c r="DP28" s="15"/>
      <c r="DQ28" s="15"/>
    </row>
    <row r="29" spans="1:129" ht="21" customHeight="1">
      <c r="A29" s="358" t="str">
        <f>'Oxford City'!AJ$2</f>
        <v>Oxford City AC</v>
      </c>
      <c r="B29" s="729" t="str">
        <f>'Oxford City'!AV$1</f>
        <v>O</v>
      </c>
      <c r="C29" s="729" t="s">
        <v>71</v>
      </c>
      <c r="D29" s="616" t="str" cm="1">
        <f t="array" ref="D29">_xlfn.LET(_xlpm.x, 'Oxford City'!$C$3:$N$3, _xlpm.y, 'Oxford City'!$C$5:$N$30, _xlpm.z, 'Oxford City'!$A$5:$A$30, IF(_xlfn.XLOOKUP($C29,_xlfn.XLOOKUP(D$1,_xlpm.x,_xlpm.y,""),_xlpm.z,"Not Declared")="", "Name not recorded",  _xlfn.XLOOKUP($C29,_xlfn.XLOOKUP(D$1,_xlpm.x,_xlpm.y,""),_xlpm.z,"Not Declared")))</f>
        <v>Not Declared</v>
      </c>
      <c r="E29" s="729" t="str" cm="1">
        <f t="array" ref="E29">_xlfn.LET(_xlpm.x, 'Oxford City'!$D$3:$N$3, _xlpm.y, 'Oxford City'!$D$5:$N$30, _xlpm.z, 'Oxford City'!$A$5:$A$30, IF(_xlfn.XLOOKUP($C29,_xlfn.XLOOKUP(E$1,_xlpm.x,_xlpm.y,""),_xlpm.z,"Not Declared")="", "Name not recorded",  _xlfn.XLOOKUP($C29,_xlfn.XLOOKUP(E$1,_xlpm.x,_xlpm.y,""),_xlpm.z,"Not Declared")))</f>
        <v>Not Declared</v>
      </c>
      <c r="F29" s="729" t="str" cm="1">
        <f t="array" ref="F29">_xlfn.LET(_xlpm.x, 'Oxford City'!$D$3:$N$3, _xlpm.y, 'Oxford City'!$D$5:$N$30, _xlpm.z, 'Oxford City'!$A$5:$A$30, IF(_xlfn.XLOOKUP($C29,_xlfn.XLOOKUP(F$1,_xlpm.x,_xlpm.y,""),_xlpm.z,"Not Declared")="", "Name not recorded",  _xlfn.XLOOKUP($C29,_xlfn.XLOOKUP(F$1,_xlpm.x,_xlpm.y,""),_xlpm.z,"Not Declared")))</f>
        <v>Not Declared</v>
      </c>
      <c r="G29" s="729" t="str" cm="1">
        <f t="array" ref="G29">_xlfn.LET(_xlpm.x, 'Oxford City'!$D$3:$N$3, _xlpm.y, 'Oxford City'!$D$5:$N$30, _xlpm.z, 'Oxford City'!$A$5:$A$30, IF(_xlfn.XLOOKUP($C29,_xlfn.XLOOKUP(G$1,_xlpm.x,_xlpm.y,""),_xlpm.z,"Not Declared")="", "Name not recorded",  _xlfn.XLOOKUP($C29,_xlfn.XLOOKUP(G$1,_xlpm.x,_xlpm.y,""),_xlpm.z,"Not Declared")))</f>
        <v>Not Declared</v>
      </c>
      <c r="H29" s="729" t="str" cm="1">
        <f t="array" ref="H29">_xlfn.LET(_xlpm.x, 'Oxford City'!$D$3:$N$3, _xlpm.y, 'Oxford City'!$D$5:$N$30, _xlpm.z, 'Oxford City'!$A$5:$A$30, IF(_xlfn.XLOOKUP($C29,_xlfn.XLOOKUP(H$1,_xlpm.x,_xlpm.y,""),_xlpm.z,"Not Declared")="", "Name not recorded",  _xlfn.XLOOKUP($C29,_xlfn.XLOOKUP(H$1,_xlpm.x,_xlpm.y,""),_xlpm.z,"Not Declared")))</f>
        <v>Not Declared</v>
      </c>
      <c r="I29" s="729" t="str" cm="1">
        <f t="array" ref="I29">_xlfn.LET(_xlpm.x, 'Oxford City'!$D$3:$N$3, _xlpm.y, 'Oxford City'!$D$5:$N$30, _xlpm.z, 'Oxford City'!$A$5:$A$30, IF(_xlfn.XLOOKUP($C29,_xlfn.XLOOKUP(I$1,_xlpm.x,_xlpm.y,""),_xlpm.z,"Not Declared")="", "Name not recorded",  _xlfn.XLOOKUP($C29,_xlfn.XLOOKUP(I$1,_xlpm.x,_xlpm.y,""),_xlpm.z,"Not Declared")))</f>
        <v>Not Declared</v>
      </c>
      <c r="J29" s="729" t="str" cm="1">
        <f t="array" ref="J29">_xlfn.LET(_xlpm.x, 'Oxford City'!$D$3:$N$3, _xlpm.y, 'Oxford City'!$D$5:$N$30, _xlpm.z, 'Oxford City'!$A$5:$A$30, IF(_xlfn.XLOOKUP($C29,_xlfn.XLOOKUP(J$1,_xlpm.x,_xlpm.y,""),_xlpm.z,"Not Declared")="", "Name not recorded",  _xlfn.XLOOKUP($C29,_xlfn.XLOOKUP(J$1,_xlpm.x,_xlpm.y,""),_xlpm.z,"Not Declared")))</f>
        <v>Not Declared</v>
      </c>
      <c r="K29" s="729" t="str" cm="1">
        <f t="array" ref="K29">_xlfn.LET(_xlpm.x, 'Oxford City'!$D$3:$N$3, _xlpm.y, 'Oxford City'!$D$5:$N$30, _xlpm.z, 'Oxford City'!$A$5:$A$30, IF(_xlfn.XLOOKUP($C29,_xlfn.XLOOKUP(K$1,_xlpm.x,_xlpm.y,""),_xlpm.z,"Not Declared")="", "Name not recorded",  _xlfn.XLOOKUP($C29,_xlfn.XLOOKUP(K$1,_xlpm.x,_xlpm.y,""),_xlpm.z,"Not Declared")))</f>
        <v>Not Declared</v>
      </c>
      <c r="L29" s="729" t="str" cm="1">
        <f t="array" ref="L29">_xlfn.LET(_xlpm.x, 'Oxford City'!$D$3:$N$3, _xlpm.y, 'Oxford City'!$D$5:$N$30, _xlpm.z, 'Oxford City'!$A$5:$A$30, IF(_xlfn.XLOOKUP($C29,_xlfn.XLOOKUP(L$1,_xlpm.x,_xlpm.y,""),_xlpm.z,"Not Declared")="", "Name not recorded",  _xlfn.XLOOKUP($C29,_xlfn.XLOOKUP(L$1,_xlpm.x,_xlpm.y,""),_xlpm.z,"Not Declared")))</f>
        <v>Not Declared</v>
      </c>
      <c r="M29" s="729" t="str" cm="1">
        <f t="array" ref="M29">_xlfn.LET(_xlpm.x, 'Oxford City'!$D$3:$N$3, _xlpm.y, 'Oxford City'!$D$5:$N$30, _xlpm.z, 'Oxford City'!$A$5:$A$30, IF(_xlfn.XLOOKUP($C29,_xlfn.XLOOKUP(M$1,_xlpm.x,_xlpm.y,""),_xlpm.z,"Not Declared")="", "Name not recorded",  _xlfn.XLOOKUP($C29,_xlfn.XLOOKUP(M$1,_xlpm.x,_xlpm.y,""),_xlpm.z,"Not Declared")))</f>
        <v>Not Declared</v>
      </c>
      <c r="N29" s="729" t="str" cm="1">
        <f t="array" ref="N29">_xlfn.LET(_xlpm.x, 'Oxford City'!$D$3:$N$3, _xlpm.y, 'Oxford City'!$D$5:$N$30, _xlpm.z, 'Oxford City'!$A$5:$A$30, IF(_xlfn.XLOOKUP($C29,_xlfn.XLOOKUP(N$1,_xlpm.x,_xlpm.y,""),_xlpm.z,"Not Declared")="", "Name not recorded",  _xlfn.XLOOKUP($C29,_xlfn.XLOOKUP(N$1,_xlpm.x,_xlpm.y,""),_xlpm.z,"Not Declared")))</f>
        <v>Not Declared</v>
      </c>
      <c r="O29" s="732"/>
      <c r="P29" s="79">
        <v>1</v>
      </c>
      <c r="Q29" s="729">
        <v>2</v>
      </c>
      <c r="R29" s="729">
        <v>3</v>
      </c>
      <c r="S29" s="729">
        <v>4</v>
      </c>
      <c r="T29" s="729" t="str" cm="1">
        <f t="array" ref="T29">_xlfn.LET(_xlpm.x, 'Oxford City'!$C$3:$N$3, _xlpm.y, 'Oxford City'!$C$5:$N$30, _xlpm.z, 'Oxford City'!$A$5:$A$30, IF(_xlfn.XLOOKUP(P29,_xlfn.XLOOKUP(T$1,_xlpm.x,_xlpm.y,""),_xlpm.z,"Not Declared")="", "Name not recorded",  _xlfn.XLOOKUP(P29,_xlfn.XLOOKUP(T$1,_xlpm.x,_xlpm.y,""),_xlpm.z,"Not Declared")))</f>
        <v>Not Declared</v>
      </c>
      <c r="U29" s="729" t="str" cm="1">
        <f t="array" ref="U29">_xlfn.LET(_xlpm.x, 'Oxford City'!$C$3:$N$3, _xlpm.y, 'Oxford City'!$C$5:$N$30, _xlpm.z, 'Oxford City'!$A$5:$A$30, IF(_xlfn.XLOOKUP(Q29,_xlfn.XLOOKUP(U$1,_xlpm.x,_xlpm.y,""),_xlpm.z,"Not Declared")="", "Name not recorded",  _xlfn.XLOOKUP(Q29,_xlfn.XLOOKUP(U$1,_xlpm.x,_xlpm.y,""),_xlpm.z,"Not Declared")))</f>
        <v>Not Declared</v>
      </c>
      <c r="V29" s="729" t="str" cm="1">
        <f t="array" ref="V29">_xlfn.LET(_xlpm.x, 'Oxford City'!$C$3:$N$3, _xlpm.y, 'Oxford City'!$C$5:$N$30, _xlpm.z, 'Oxford City'!$A$5:$A$30, IF(_xlfn.XLOOKUP(R29,_xlfn.XLOOKUP(V$1,_xlpm.x,_xlpm.y,""),_xlpm.z,"Not Declared")="", "Name not recorded",  _xlfn.XLOOKUP(R29,_xlfn.XLOOKUP(V$1,_xlpm.x,_xlpm.y,""),_xlpm.z,"Not Declared")))</f>
        <v>Not Declared</v>
      </c>
      <c r="W29" s="729" t="str" cm="1">
        <f t="array" ref="W29">_xlfn.LET(_xlpm.x, 'Oxford City'!$C$3:$N$3, _xlpm.y, 'Oxford City'!$C$5:$N$30, _xlpm.z, 'Oxford City'!$A$5:$A$30, IF(_xlfn.XLOOKUP(S29,_xlfn.XLOOKUP(W$1,_xlpm.x,_xlpm.y,""),_xlpm.z,"Not Declared")="", "Name not recorded",  _xlfn.XLOOKUP(S29,_xlfn.XLOOKUP(W$1,_xlpm.x,_xlpm.y,""),_xlpm.z,"Not Declared")))</f>
        <v>Not Declared</v>
      </c>
      <c r="X29" s="358" t="str">
        <f>_xlfn.TEXTJOIN(", ",,T29:W29)</f>
        <v>Not Declared, Not Declared, Not Declared, Not Declared</v>
      </c>
      <c r="Y29" s="89"/>
      <c r="Z29" s="433"/>
      <c r="AA29" s="747" t="str" cm="1">
        <f t="array" ref="AA29">_xlfn.LET(_xlpm.a,_xlfn.XLOOKUP(1,('Number Allocation'!$C$6:$C$1483=AC29)*('Number Allocation'!$D$6:$D$1483=AD29),'Number Allocation'!$A$6:$A$1483,"..."),IF(_xlpm.a="","...",_xlpm.a))</f>
        <v>...</v>
      </c>
      <c r="AB29" s="747">
        <v>0</v>
      </c>
      <c r="AC29" s="12" t="str">
        <v>Not Declared</v>
      </c>
      <c r="AD29" s="12" t="str">
        <v>Witney Road Runners</v>
      </c>
      <c r="AE29" s="436"/>
      <c r="AG29" s="365"/>
      <c r="AH29" s="433"/>
      <c r="AI29" s="747" t="str" cm="1">
        <f t="array" ref="AI29">_xlfn.LET(_xlpm.a,_xlfn.XLOOKUP(1,('Number Allocation'!$C$6:$C$1483=AK29)*('Number Allocation'!$D$6:$D$1483=AL29),'Number Allocation'!$A$6:$A$1483,"..."),IF(_xlpm.a="","...",_xlpm.a))</f>
        <v>...</v>
      </c>
      <c r="AJ29" s="747">
        <v>0</v>
      </c>
      <c r="AK29" s="12" t="str">
        <v>Not Declared</v>
      </c>
      <c r="AL29" s="12" t="str">
        <v>Team Kennet</v>
      </c>
      <c r="AM29" s="436"/>
      <c r="AO29" s="365"/>
      <c r="AP29" s="433"/>
      <c r="AQ29" s="747" t="str" cm="1">
        <f t="array" ref="AQ29">_xlfn.LET(_xlpm.a,_xlfn.XLOOKUP(1,('Number Allocation'!$C$6:$C$1483=AS29)*('Number Allocation'!$D$6:$D$1483=AT29),'Number Allocation'!$A$6:$A$1483,"..."),IF(_xlpm.a="","...",_xlpm.a))</f>
        <v>...</v>
      </c>
      <c r="AR29" s="747">
        <v>0</v>
      </c>
      <c r="AS29" s="12" t="str">
        <v>Not Declared</v>
      </c>
      <c r="AT29" s="12" t="str">
        <v>Abingdon AC</v>
      </c>
      <c r="AU29" s="436"/>
      <c r="AW29" s="365"/>
      <c r="AX29" s="433"/>
      <c r="AY29" s="747" t="str" cm="1">
        <f t="array" ref="AY29">_xlfn.LET(_xlpm.a,_xlfn.XLOOKUP(1,('Number Allocation'!$C$6:$C$1483=BA29)*('Number Allocation'!$D$6:$D$1483=BB29),'Number Allocation'!$A$6:$A$1483,"..."),IF(_xlpm.a="","...",_xlpm.a))</f>
        <v>...</v>
      </c>
      <c r="AZ29" s="747"/>
      <c r="BA29" s="12"/>
      <c r="BB29" s="12"/>
      <c r="BC29" s="436"/>
      <c r="BE29" s="365"/>
      <c r="BF29" s="433"/>
      <c r="BG29" s="747" t="str" cm="1">
        <f t="array" ref="BG29">_xlfn.LET(_xlpm.a,_xlfn.XLOOKUP(1,('Number Allocation'!$C$6:$C$1483=BI29)*('Number Allocation'!$D$6:$D$1483=BJ29),'Number Allocation'!$A$6:$A$1483,"..."),IF(_xlpm.a="","...",_xlpm.a))</f>
        <v>...</v>
      </c>
      <c r="BH29" s="747">
        <v>0</v>
      </c>
      <c r="BI29" s="12" t="str">
        <v>Not Declared</v>
      </c>
      <c r="BJ29" s="12" t="str">
        <v>Team Kennet</v>
      </c>
      <c r="BK29" s="436"/>
      <c r="BM29" s="365"/>
      <c r="BN29" s="433"/>
      <c r="BO29" s="747" t="str" cm="1">
        <f t="array" ref="BO29">_xlfn.LET(_xlpm.a,_xlfn.XLOOKUP(1,('Number Allocation'!$C$6:$C$1483=BQ29)*('Number Allocation'!$D$6:$D$1483=BR29),'Number Allocation'!$A$6:$A$1483,"..."),IF(_xlpm.a="","...",_xlpm.a))</f>
        <v>...</v>
      </c>
      <c r="BP29" s="747">
        <v>0</v>
      </c>
      <c r="BQ29" s="12" t="str">
        <v>Not Declared</v>
      </c>
      <c r="BR29" s="12" t="str">
        <v>Team Kennet</v>
      </c>
      <c r="BS29" s="436"/>
      <c r="BU29" s="365"/>
      <c r="BV29" s="433"/>
      <c r="BW29" s="747" t="str" cm="1">
        <f t="array" ref="BW29">_xlfn.LET(_xlpm.a,_xlfn.XLOOKUP(1,('Number Allocation'!$C$6:$C$1483=BY29)*('Number Allocation'!$D$6:$D$1483=BZ29),'Number Allocation'!$A$6:$A$1483,"..."),IF(_xlpm.a="","...",_xlpm.a))</f>
        <v>...</v>
      </c>
      <c r="BX29" s="747"/>
      <c r="BY29" s="12"/>
      <c r="BZ29" s="425"/>
      <c r="CA29" s="209"/>
      <c r="CB29" s="15"/>
      <c r="CC29" s="15"/>
      <c r="CD29" s="433"/>
      <c r="CE29" s="747" t="str" cm="1">
        <f t="array" ref="CE29">_xlfn.LET(_xlpm.a,_xlfn.XLOOKUP(1,('Number Allocation'!$C$6:$C$1483=CG29)*('Number Allocation'!$D$6:$D$1483=CH29),'Number Allocation'!$A$6:$A$1483,"..."),IF(_xlpm.a="","...",_xlpm.a))</f>
        <v>...</v>
      </c>
      <c r="CF29" s="747">
        <v>0</v>
      </c>
      <c r="CG29" s="12" t="str">
        <v>Not Declared</v>
      </c>
      <c r="CH29" s="425" t="str">
        <v>Abingdon AC</v>
      </c>
      <c r="CI29" s="209"/>
      <c r="CJ29" s="15"/>
      <c r="CK29" s="15"/>
      <c r="CL29" s="433"/>
      <c r="CM29" s="747" t="str" cm="1">
        <f t="array" ref="CM29">_xlfn.LET(_xlpm.a,_xlfn.XLOOKUP(1,('Number Allocation'!$C$6:$C$1483=CO29)*('Number Allocation'!$D$6:$D$1483=CP29),'Number Allocation'!$A$6:$A$1483,"..."),IF(_xlpm.a="","...",_xlpm.a))</f>
        <v>...</v>
      </c>
      <c r="CN29" s="747">
        <v>0</v>
      </c>
      <c r="CO29" s="12" t="str">
        <v>Not Declared</v>
      </c>
      <c r="CP29" s="425" t="str">
        <v>Bicester AC</v>
      </c>
      <c r="CQ29" s="209"/>
      <c r="CR29" s="15"/>
      <c r="CS29" s="15"/>
      <c r="CT29" s="433"/>
      <c r="CU29" s="747" t="str" cm="1">
        <f t="array" ref="CU29">_xlfn.LET(_xlpm.a,_xlfn.XLOOKUP(1,('Number Allocation'!$C$6:$C$1483=CW29)*('Number Allocation'!$D$6:$D$1483=CX29),'Number Allocation'!$A$6:$A$1483,"..."),IF(_xlpm.a="","...",_xlpm.a))</f>
        <v>...</v>
      </c>
      <c r="CV29" s="747">
        <v>0</v>
      </c>
      <c r="CW29" s="12" t="str">
        <v>Not Declared</v>
      </c>
      <c r="CX29" s="425" t="str">
        <v>White Horse Harriers</v>
      </c>
      <c r="CY29" s="209"/>
      <c r="CZ29" s="15"/>
      <c r="DA29" s="15"/>
      <c r="DB29" s="433"/>
      <c r="DC29" s="747" t="str" cm="1">
        <f t="array" ref="DC29">_xlfn.LET(_xlpm.a,_xlfn.XLOOKUP(1,('Number Allocation'!$C$6:$C$1483=DE29)*('Number Allocation'!$D$6:$D$1483=DF29),'Number Allocation'!$A$6:$A$1483,"..."),IF(_xlpm.a="","...",_xlpm.a))</f>
        <v>...</v>
      </c>
      <c r="DD29" s="747">
        <v>0</v>
      </c>
      <c r="DE29" s="12" t="str">
        <v>Not Declared</v>
      </c>
      <c r="DF29" s="425" t="str">
        <v>Banbury Harriers AC</v>
      </c>
      <c r="DG29" s="209"/>
      <c r="DH29" s="15"/>
      <c r="DI29" s="15"/>
      <c r="DJ29" s="433"/>
      <c r="DK29" s="747" t="str" cm="1">
        <f t="array" ref="DK29">_xlfn.LET(_xlpm.a,_xlfn.XLOOKUP(1,('Number Allocation'!$C$6:$C$1483=DM29)*('Number Allocation'!$D$6:$D$1483=DN29),'Number Allocation'!$A$6:$A$1483,"..."),IF(_xlpm.a="","...",_xlpm.a))</f>
        <v>...</v>
      </c>
      <c r="DL29" s="747">
        <v>0</v>
      </c>
      <c r="DM29" s="12" t="str">
        <v>Not Declared</v>
      </c>
      <c r="DN29" s="425" t="str">
        <v>Abingdon AC</v>
      </c>
      <c r="DO29" s="209"/>
      <c r="DP29" s="15"/>
      <c r="DQ29" s="15"/>
    </row>
    <row r="30" spans="1:129" ht="21" customHeight="1">
      <c r="A30" s="358" t="str">
        <f>A29</f>
        <v>Oxford City AC</v>
      </c>
      <c r="B30" s="729" t="str">
        <f>'Oxford City'!AV$2</f>
        <v>OO</v>
      </c>
      <c r="C30" s="729" t="s">
        <v>65</v>
      </c>
      <c r="D30" s="616" t="str" cm="1">
        <f t="array" ref="D30">_xlfn.LET(_xlpm.x, 'Oxford City'!$C$3:$N$3, _xlpm.y, 'Oxford City'!$C$5:$N$30, _xlpm.z, 'Oxford City'!$A$5:$A$30, IF(_xlfn.XLOOKUP($C30,_xlfn.XLOOKUP(D$1,_xlpm.x,_xlpm.y,""),_xlpm.z,"Not Declared")="", "Name not recorded",  _xlfn.XLOOKUP($C30,_xlfn.XLOOKUP(D$1,_xlpm.x,_xlpm.y,""),_xlpm.z,"Not Declared")))</f>
        <v>Not Declared</v>
      </c>
      <c r="E30" s="729" t="str" cm="1">
        <f t="array" ref="E30">_xlfn.LET(_xlpm.x, 'Oxford City'!$D$3:$N$3, _xlpm.y, 'Oxford City'!$D$5:$N$30, _xlpm.z, 'Oxford City'!$A$5:$A$30, IF(_xlfn.XLOOKUP($C30,_xlfn.XLOOKUP(E$1,_xlpm.x,_xlpm.y,""),_xlpm.z,"Not Declared")="", "Name not recorded",  _xlfn.XLOOKUP($C30,_xlfn.XLOOKUP(E$1,_xlpm.x,_xlpm.y,""),_xlpm.z,"Not Declared")))</f>
        <v>Not Declared</v>
      </c>
      <c r="F30" s="729" t="str" cm="1">
        <f t="array" ref="F30">_xlfn.LET(_xlpm.x, 'Oxford City'!$D$3:$N$3, _xlpm.y, 'Oxford City'!$D$5:$N$30, _xlpm.z, 'Oxford City'!$A$5:$A$30, IF(_xlfn.XLOOKUP($C30,_xlfn.XLOOKUP(F$1,_xlpm.x,_xlpm.y,""),_xlpm.z,"Not Declared")="", "Name not recorded",  _xlfn.XLOOKUP($C30,_xlfn.XLOOKUP(F$1,_xlpm.x,_xlpm.y,""),_xlpm.z,"Not Declared")))</f>
        <v>Not Declared</v>
      </c>
      <c r="G30" s="729" t="str" cm="1">
        <f t="array" ref="G30">_xlfn.LET(_xlpm.x, 'Oxford City'!$D$3:$N$3, _xlpm.y, 'Oxford City'!$D$5:$N$30, _xlpm.z, 'Oxford City'!$A$5:$A$30, IF(_xlfn.XLOOKUP($C30,_xlfn.XLOOKUP(G$1,_xlpm.x,_xlpm.y,""),_xlpm.z,"Not Declared")="", "Name not recorded",  _xlfn.XLOOKUP($C30,_xlfn.XLOOKUP(G$1,_xlpm.x,_xlpm.y,""),_xlpm.z,"Not Declared")))</f>
        <v>Not Declared</v>
      </c>
      <c r="H30" s="729" t="str" cm="1">
        <f t="array" ref="H30">_xlfn.LET(_xlpm.x, 'Oxford City'!$D$3:$N$3, _xlpm.y, 'Oxford City'!$D$5:$N$30, _xlpm.z, 'Oxford City'!$A$5:$A$30, IF(_xlfn.XLOOKUP($C30,_xlfn.XLOOKUP(H$1,_xlpm.x,_xlpm.y,""),_xlpm.z,"Not Declared")="", "Name not recorded",  _xlfn.XLOOKUP($C30,_xlfn.XLOOKUP(H$1,_xlpm.x,_xlpm.y,""),_xlpm.z,"Not Declared")))</f>
        <v>Not Declared</v>
      </c>
      <c r="I30" s="729" t="str" cm="1">
        <f t="array" ref="I30">_xlfn.LET(_xlpm.x, 'Oxford City'!$D$3:$N$3, _xlpm.y, 'Oxford City'!$D$5:$N$30, _xlpm.z, 'Oxford City'!$A$5:$A$30, IF(_xlfn.XLOOKUP($C30,_xlfn.XLOOKUP(I$1,_xlpm.x,_xlpm.y,""),_xlpm.z,"Not Declared")="", "Name not recorded",  _xlfn.XLOOKUP($C30,_xlfn.XLOOKUP(I$1,_xlpm.x,_xlpm.y,""),_xlpm.z,"Not Declared")))</f>
        <v>Not Declared</v>
      </c>
      <c r="J30" s="729" t="str" cm="1">
        <f t="array" ref="J30">_xlfn.LET(_xlpm.x, 'Oxford City'!$D$3:$N$3, _xlpm.y, 'Oxford City'!$D$5:$N$30, _xlpm.z, 'Oxford City'!$A$5:$A$30, IF(_xlfn.XLOOKUP($C30,_xlfn.XLOOKUP(J$1,_xlpm.x,_xlpm.y,""),_xlpm.z,"Not Declared")="", "Name not recorded",  _xlfn.XLOOKUP($C30,_xlfn.XLOOKUP(J$1,_xlpm.x,_xlpm.y,""),_xlpm.z,"Not Declared")))</f>
        <v>Not Declared</v>
      </c>
      <c r="K30" s="729" t="str" cm="1">
        <f t="array" ref="K30">_xlfn.LET(_xlpm.x, 'Oxford City'!$D$3:$N$3, _xlpm.y, 'Oxford City'!$D$5:$N$30, _xlpm.z, 'Oxford City'!$A$5:$A$30, IF(_xlfn.XLOOKUP($C30,_xlfn.XLOOKUP(K$1,_xlpm.x,_xlpm.y,""),_xlpm.z,"Not Declared")="", "Name not recorded",  _xlfn.XLOOKUP($C30,_xlfn.XLOOKUP(K$1,_xlpm.x,_xlpm.y,""),_xlpm.z,"Not Declared")))</f>
        <v>Not Declared</v>
      </c>
      <c r="L30" s="729" t="str" cm="1">
        <f t="array" ref="L30">_xlfn.LET(_xlpm.x, 'Oxford City'!$D$3:$N$3, _xlpm.y, 'Oxford City'!$D$5:$N$30, _xlpm.z, 'Oxford City'!$A$5:$A$30, IF(_xlfn.XLOOKUP($C30,_xlfn.XLOOKUP(L$1,_xlpm.x,_xlpm.y,""),_xlpm.z,"Not Declared")="", "Name not recorded",  _xlfn.XLOOKUP($C30,_xlfn.XLOOKUP(L$1,_xlpm.x,_xlpm.y,""),_xlpm.z,"Not Declared")))</f>
        <v>Not Declared</v>
      </c>
      <c r="M30" s="729" t="str" cm="1">
        <f t="array" ref="M30">_xlfn.LET(_xlpm.x, 'Oxford City'!$D$3:$N$3, _xlpm.y, 'Oxford City'!$D$5:$N$30, _xlpm.z, 'Oxford City'!$A$5:$A$30, IF(_xlfn.XLOOKUP($C30,_xlfn.XLOOKUP(M$1,_xlpm.x,_xlpm.y,""),_xlpm.z,"Not Declared")="", "Name not recorded",  _xlfn.XLOOKUP($C30,_xlfn.XLOOKUP(M$1,_xlpm.x,_xlpm.y,""),_xlpm.z,"Not Declared")))</f>
        <v>Not Declared</v>
      </c>
      <c r="N30" s="729" t="str" cm="1">
        <f t="array" ref="N30">_xlfn.LET(_xlpm.x, 'Oxford City'!$D$3:$N$3, _xlpm.y, 'Oxford City'!$D$5:$N$30, _xlpm.z, 'Oxford City'!$A$5:$A$30, IF(_xlfn.XLOOKUP($C30,_xlfn.XLOOKUP(N$1,_xlpm.x,_xlpm.y,""),_xlpm.z,"Not Declared")="", "Name not recorded",  _xlfn.XLOOKUP($C30,_xlfn.XLOOKUP(N$1,_xlpm.x,_xlpm.y,""),_xlpm.z,"Not Declared")))</f>
        <v>Not Declared</v>
      </c>
      <c r="O30" s="732"/>
      <c r="P30" s="220"/>
      <c r="Q30" s="732"/>
      <c r="R30" s="732"/>
      <c r="S30" s="732"/>
      <c r="T30" s="732"/>
      <c r="U30" s="732"/>
      <c r="V30" s="732"/>
      <c r="W30" s="732"/>
      <c r="X30" s="732"/>
      <c r="Y30" s="89"/>
      <c r="Z30" s="433"/>
      <c r="AA30" s="747" t="str" cm="1">
        <f t="array" ref="AA30">_xlfn.LET(_xlpm.a,_xlfn.XLOOKUP(1,('Number Allocation'!$C$6:$C$1483=AC30)*('Number Allocation'!$D$6:$D$1483=AD30),'Number Allocation'!$A$6:$A$1483,"..."),IF(_xlpm.a="","...",_xlpm.a))</f>
        <v>...</v>
      </c>
      <c r="AB30" s="747">
        <v>0</v>
      </c>
      <c r="AC30" s="12" t="str">
        <v>Not Declared</v>
      </c>
      <c r="AD30" s="12" t="str">
        <v>Radley AC</v>
      </c>
      <c r="AE30" s="436"/>
      <c r="AG30" s="365"/>
      <c r="AH30" s="433"/>
      <c r="AI30" s="747" t="str" cm="1">
        <f t="array" ref="AI30">_xlfn.LET(_xlpm.a,_xlfn.XLOOKUP(1,('Number Allocation'!$C$6:$C$1483=AK30)*('Number Allocation'!$D$6:$D$1483=AL30),'Number Allocation'!$A$6:$A$1483,"..."),IF(_xlpm.a="","...",_xlpm.a))</f>
        <v>...</v>
      </c>
      <c r="AJ30" s="747">
        <v>0</v>
      </c>
      <c r="AK30" s="12" t="str">
        <v>Not Declared</v>
      </c>
      <c r="AL30" s="12" t="str">
        <v>White Horse Harriers</v>
      </c>
      <c r="AM30" s="436"/>
      <c r="AO30" s="365"/>
      <c r="AP30" s="433"/>
      <c r="AQ30" s="747" t="str" cm="1">
        <f t="array" ref="AQ30">_xlfn.LET(_xlpm.a,_xlfn.XLOOKUP(1,('Number Allocation'!$C$6:$C$1483=AS30)*('Number Allocation'!$D$6:$D$1483=AT30),'Number Allocation'!$A$6:$A$1483,"..."),IF(_xlpm.a="","...",_xlpm.a))</f>
        <v>...</v>
      </c>
      <c r="AR30" s="747">
        <v>0</v>
      </c>
      <c r="AS30" s="12" t="str">
        <v>Not Declared</v>
      </c>
      <c r="AT30" s="12" t="str">
        <v>Banbury Harriers AC</v>
      </c>
      <c r="AU30" s="436"/>
      <c r="AW30" s="365"/>
      <c r="AX30" s="433"/>
      <c r="AY30" s="747" t="str" cm="1">
        <f t="array" ref="AY30">_xlfn.LET(_xlpm.a,_xlfn.XLOOKUP(1,('Number Allocation'!$C$6:$C$1483=BA30)*('Number Allocation'!$D$6:$D$1483=BB30),'Number Allocation'!$A$6:$A$1483,"..."),IF(_xlpm.a="","...",_xlpm.a))</f>
        <v>...</v>
      </c>
      <c r="AZ30" s="747"/>
      <c r="BA30" s="12"/>
      <c r="BB30" s="12"/>
      <c r="BC30" s="436"/>
      <c r="BE30" s="365"/>
      <c r="BF30" s="433"/>
      <c r="BG30" s="747" t="str" cm="1">
        <f t="array" ref="BG30">_xlfn.LET(_xlpm.a,_xlfn.XLOOKUP(1,('Number Allocation'!$C$6:$C$1483=BI30)*('Number Allocation'!$D$6:$D$1483=BJ30),'Number Allocation'!$A$6:$A$1483,"..."),IF(_xlpm.a="","...",_xlpm.a))</f>
        <v>...</v>
      </c>
      <c r="BH30" s="747">
        <v>0</v>
      </c>
      <c r="BI30" s="12" t="str">
        <v>Not Declared</v>
      </c>
      <c r="BJ30" s="12" t="str">
        <v>Abingdon AC</v>
      </c>
      <c r="BK30" s="436"/>
      <c r="BM30" s="365"/>
      <c r="BN30" s="433"/>
      <c r="BO30" s="747" t="str" cm="1">
        <f t="array" ref="BO30">_xlfn.LET(_xlpm.a,_xlfn.XLOOKUP(1,('Number Allocation'!$C$6:$C$1483=BQ30)*('Number Allocation'!$D$6:$D$1483=BR30),'Number Allocation'!$A$6:$A$1483,"..."),IF(_xlpm.a="","...",_xlpm.a))</f>
        <v>...</v>
      </c>
      <c r="BP30" s="747">
        <v>0</v>
      </c>
      <c r="BQ30" s="12" t="str">
        <v>Not Declared</v>
      </c>
      <c r="BR30" s="12" t="str">
        <v>Witney Road Runners</v>
      </c>
      <c r="BS30" s="436"/>
      <c r="BU30" s="365"/>
      <c r="BV30" s="433"/>
      <c r="BW30" s="747" t="str" cm="1">
        <f t="array" ref="BW30">_xlfn.LET(_xlpm.a,_xlfn.XLOOKUP(1,('Number Allocation'!$C$6:$C$1483=BY30)*('Number Allocation'!$D$6:$D$1483=BZ30),'Number Allocation'!$A$6:$A$1483,"..."),IF(_xlpm.a="","...",_xlpm.a))</f>
        <v>...</v>
      </c>
      <c r="BX30" s="747"/>
      <c r="BY30" s="12"/>
      <c r="BZ30" s="425"/>
      <c r="CA30" s="209"/>
      <c r="CB30" s="15"/>
      <c r="CC30" s="15"/>
      <c r="CD30" s="433"/>
      <c r="CE30" s="747" t="str" cm="1">
        <f t="array" ref="CE30">_xlfn.LET(_xlpm.a,_xlfn.XLOOKUP(1,('Number Allocation'!$C$6:$C$1483=CG30)*('Number Allocation'!$D$6:$D$1483=CH30),'Number Allocation'!$A$6:$A$1483,"..."),IF(_xlpm.a="","...",_xlpm.a))</f>
        <v>...</v>
      </c>
      <c r="CF30" s="747">
        <v>0</v>
      </c>
      <c r="CG30" s="12" t="str">
        <v>Not Declared</v>
      </c>
      <c r="CH30" s="425" t="str">
        <v>White Horse Harriers</v>
      </c>
      <c r="CI30" s="209"/>
      <c r="CJ30" s="15"/>
      <c r="CK30" s="15"/>
      <c r="CL30" s="433"/>
      <c r="CM30" s="747" t="str" cm="1">
        <f t="array" ref="CM30">_xlfn.LET(_xlpm.a,_xlfn.XLOOKUP(1,('Number Allocation'!$C$6:$C$1483=CO30)*('Number Allocation'!$D$6:$D$1483=CP30),'Number Allocation'!$A$6:$A$1483,"..."),IF(_xlpm.a="","...",_xlpm.a))</f>
        <v>...</v>
      </c>
      <c r="CN30" s="747">
        <v>0</v>
      </c>
      <c r="CO30" s="12" t="str">
        <v>Not Declared</v>
      </c>
      <c r="CP30" s="425" t="str">
        <v>Witney Road Runners</v>
      </c>
      <c r="CQ30" s="209"/>
      <c r="CR30" s="15"/>
      <c r="CS30" s="15"/>
      <c r="CT30" s="433"/>
      <c r="CU30" s="747" t="str" cm="1">
        <f t="array" ref="CU30">_xlfn.LET(_xlpm.a,_xlfn.XLOOKUP(1,('Number Allocation'!$C$6:$C$1483=CW30)*('Number Allocation'!$D$6:$D$1483=CX30),'Number Allocation'!$A$6:$A$1483,"..."),IF(_xlpm.a="","...",_xlpm.a))</f>
        <v>...</v>
      </c>
      <c r="CV30" s="747">
        <v>0</v>
      </c>
      <c r="CW30" s="12" t="str">
        <v>Not Declared</v>
      </c>
      <c r="CX30" s="425" t="str">
        <v>Bicester AC</v>
      </c>
      <c r="CY30" s="209"/>
      <c r="CZ30" s="15"/>
      <c r="DA30" s="15"/>
      <c r="DB30" s="433"/>
      <c r="DC30" s="747" t="str" cm="1">
        <f t="array" ref="DC30">_xlfn.LET(_xlpm.a,_xlfn.XLOOKUP(1,('Number Allocation'!$C$6:$C$1483=DE30)*('Number Allocation'!$D$6:$D$1483=DF30),'Number Allocation'!$A$6:$A$1483,"..."),IF(_xlpm.a="","...",_xlpm.a))</f>
        <v>...</v>
      </c>
      <c r="DD30" s="747">
        <v>0</v>
      </c>
      <c r="DE30" s="12" t="str">
        <v>Not Declared</v>
      </c>
      <c r="DF30" s="425" t="str">
        <v>Radley AC</v>
      </c>
      <c r="DG30" s="209"/>
      <c r="DH30" s="15"/>
      <c r="DI30" s="15"/>
      <c r="DJ30" s="433"/>
      <c r="DK30" s="747" t="str" cm="1">
        <f t="array" ref="DK30">_xlfn.LET(_xlpm.a,_xlfn.XLOOKUP(1,('Number Allocation'!$C$6:$C$1483=DM30)*('Number Allocation'!$D$6:$D$1483=DN30),'Number Allocation'!$A$6:$A$1483,"..."),IF(_xlpm.a="","...",_xlpm.a))</f>
        <v>...</v>
      </c>
      <c r="DL30" s="747">
        <v>0</v>
      </c>
      <c r="DM30" s="12" t="str">
        <v>Not Declared</v>
      </c>
      <c r="DN30" s="425" t="str">
        <v>Radley AC</v>
      </c>
      <c r="DO30" s="209"/>
      <c r="DP30" s="15"/>
      <c r="DQ30" s="15"/>
    </row>
    <row r="31" spans="1:129" ht="21" customHeight="1">
      <c r="A31" s="358" t="str">
        <f t="shared" ref="A31:A36" si="3">A30</f>
        <v>Oxford City AC</v>
      </c>
      <c r="B31" s="729"/>
      <c r="C31" s="729" t="s">
        <v>517</v>
      </c>
      <c r="D31" s="616" t="str" cm="1">
        <f t="array" ref="D31">_xlfn.LET(_xlpm.x, 'Oxford City'!$C$3:$N$3, _xlpm.y, 'Oxford City'!$C$5:$N$30, _xlpm.z, 'Oxford City'!$A$5:$A$30, IF(_xlfn.XLOOKUP($C31,_xlfn.XLOOKUP(D$1,_xlpm.x,_xlpm.y,""),_xlpm.z,"Not Declared")="", "Name not recorded",  _xlfn.XLOOKUP($C31,_xlfn.XLOOKUP(D$1,_xlpm.x,_xlpm.y,""),_xlpm.z,"Not Declared")))</f>
        <v>Not Declared</v>
      </c>
      <c r="E31" s="729" t="str" cm="1">
        <f t="array" ref="E31">_xlfn.LET(_xlpm.x, 'Oxford City'!$D$3:$N$3, _xlpm.y, 'Oxford City'!$D$5:$N$30, _xlpm.z, 'Oxford City'!$A$5:$A$30, IF(_xlfn.XLOOKUP($C31,_xlfn.XLOOKUP(E$1,_xlpm.x,_xlpm.y,""),_xlpm.z,"Not Declared")="", "Name not recorded",  _xlfn.XLOOKUP($C31,_xlfn.XLOOKUP(E$1,_xlpm.x,_xlpm.y,""),_xlpm.z,"Not Declared")))</f>
        <v>Not Declared</v>
      </c>
      <c r="F31" s="729" t="str" cm="1">
        <f t="array" ref="F31">_xlfn.LET(_xlpm.x, 'Oxford City'!$D$3:$N$3, _xlpm.y, 'Oxford City'!$D$5:$N$30, _xlpm.z, 'Oxford City'!$A$5:$A$30, IF(_xlfn.XLOOKUP($C31,_xlfn.XLOOKUP(F$1,_xlpm.x,_xlpm.y,""),_xlpm.z,"Not Declared")="", "Name not recorded",  _xlfn.XLOOKUP($C31,_xlfn.XLOOKUP(F$1,_xlpm.x,_xlpm.y,""),_xlpm.z,"Not Declared")))</f>
        <v>Not Declared</v>
      </c>
      <c r="G31" s="729" t="str" cm="1">
        <f t="array" ref="G31">_xlfn.LET(_xlpm.x, 'Oxford City'!$D$3:$N$3, _xlpm.y, 'Oxford City'!$D$5:$N$30, _xlpm.z, 'Oxford City'!$A$5:$A$30, IF(_xlfn.XLOOKUP($C31,_xlfn.XLOOKUP(G$1,_xlpm.x,_xlpm.y,""),_xlpm.z,"Not Declared")="", "Name not recorded",  _xlfn.XLOOKUP($C31,_xlfn.XLOOKUP(G$1,_xlpm.x,_xlpm.y,""),_xlpm.z,"Not Declared")))</f>
        <v>Not Declared</v>
      </c>
      <c r="H31" s="729" t="str" cm="1">
        <f t="array" ref="H31">_xlfn.LET(_xlpm.x, 'Oxford City'!$D$3:$N$3, _xlpm.y, 'Oxford City'!$D$5:$N$30, _xlpm.z, 'Oxford City'!$A$5:$A$30, IF(_xlfn.XLOOKUP($C31,_xlfn.XLOOKUP(H$1,_xlpm.x,_xlpm.y,""),_xlpm.z,"Not Declared")="", "Name not recorded",  _xlfn.XLOOKUP($C31,_xlfn.XLOOKUP(H$1,_xlpm.x,_xlpm.y,""),_xlpm.z,"Not Declared")))</f>
        <v>Not Declared</v>
      </c>
      <c r="I31" s="729" t="str" cm="1">
        <f t="array" ref="I31">_xlfn.LET(_xlpm.x, 'Oxford City'!$D$3:$N$3, _xlpm.y, 'Oxford City'!$D$5:$N$30, _xlpm.z, 'Oxford City'!$A$5:$A$30, IF(_xlfn.XLOOKUP($C31,_xlfn.XLOOKUP(I$1,_xlpm.x,_xlpm.y,""),_xlpm.z,"Not Declared")="", "Name not recorded",  _xlfn.XLOOKUP($C31,_xlfn.XLOOKUP(I$1,_xlpm.x,_xlpm.y,""),_xlpm.z,"Not Declared")))</f>
        <v>Not Declared</v>
      </c>
      <c r="J31" s="729" t="str" cm="1">
        <f t="array" ref="J31">_xlfn.LET(_xlpm.x, 'Oxford City'!$D$3:$N$3, _xlpm.y, 'Oxford City'!$D$5:$N$30, _xlpm.z, 'Oxford City'!$A$5:$A$30, IF(_xlfn.XLOOKUP($C31,_xlfn.XLOOKUP(J$1,_xlpm.x,_xlpm.y,""),_xlpm.z,"Not Declared")="", "Name not recorded",  _xlfn.XLOOKUP($C31,_xlfn.XLOOKUP(J$1,_xlpm.x,_xlpm.y,""),_xlpm.z,"Not Declared")))</f>
        <v>Not Declared</v>
      </c>
      <c r="K31" s="729" t="str" cm="1">
        <f t="array" ref="K31">_xlfn.LET(_xlpm.x, 'Oxford City'!$D$3:$N$3, _xlpm.y, 'Oxford City'!$D$5:$N$30, _xlpm.z, 'Oxford City'!$A$5:$A$30, IF(_xlfn.XLOOKUP($C31,_xlfn.XLOOKUP(K$1,_xlpm.x,_xlpm.y,""),_xlpm.z,"Not Declared")="", "Name not recorded",  _xlfn.XLOOKUP($C31,_xlfn.XLOOKUP(K$1,_xlpm.x,_xlpm.y,""),_xlpm.z,"Not Declared")))</f>
        <v>Not Declared</v>
      </c>
      <c r="L31" s="729" t="str" cm="1">
        <f t="array" ref="L31">_xlfn.LET(_xlpm.x, 'Oxford City'!$D$3:$N$3, _xlpm.y, 'Oxford City'!$D$5:$N$30, _xlpm.z, 'Oxford City'!$A$5:$A$30, IF(_xlfn.XLOOKUP($C31,_xlfn.XLOOKUP(L$1,_xlpm.x,_xlpm.y,""),_xlpm.z,"Not Declared")="", "Name not recorded",  _xlfn.XLOOKUP($C31,_xlfn.XLOOKUP(L$1,_xlpm.x,_xlpm.y,""),_xlpm.z,"Not Declared")))</f>
        <v>Not Declared</v>
      </c>
      <c r="M31" s="729" t="str" cm="1">
        <f t="array" ref="M31">_xlfn.LET(_xlpm.x, 'Oxford City'!$D$3:$N$3, _xlpm.y, 'Oxford City'!$D$5:$N$30, _xlpm.z, 'Oxford City'!$A$5:$A$30, IF(_xlfn.XLOOKUP($C31,_xlfn.XLOOKUP(M$1,_xlpm.x,_xlpm.y,""),_xlpm.z,"Not Declared")="", "Name not recorded",  _xlfn.XLOOKUP($C31,_xlfn.XLOOKUP(M$1,_xlpm.x,_xlpm.y,""),_xlpm.z,"Not Declared")))</f>
        <v>Not Declared</v>
      </c>
      <c r="N31" s="729" t="str" cm="1">
        <f t="array" ref="N31">_xlfn.LET(_xlpm.x, 'Oxford City'!$D$3:$N$3, _xlpm.y, 'Oxford City'!$D$5:$N$30, _xlpm.z, 'Oxford City'!$A$5:$A$30, IF(_xlfn.XLOOKUP($C31,_xlfn.XLOOKUP(N$1,_xlpm.x,_xlpm.y,""),_xlpm.z,"Not Declared")="", "Name not recorded",  _xlfn.XLOOKUP($C31,_xlfn.XLOOKUP(N$1,_xlpm.x,_xlpm.y,""),_xlpm.z,"Not Declared")))</f>
        <v>Not Declared</v>
      </c>
      <c r="O31" s="732"/>
      <c r="P31" s="79" t="s">
        <v>517</v>
      </c>
      <c r="Q31" s="729" t="s">
        <v>319</v>
      </c>
      <c r="R31" s="729" t="s">
        <v>320</v>
      </c>
      <c r="S31" s="729" t="s">
        <v>321</v>
      </c>
      <c r="T31" s="729" t="str" cm="1">
        <f t="array" ref="T31">_xlfn.LET(_xlpm.x, 'Oxford City'!$C$3:$N$3, _xlpm.y, 'Oxford City'!$C$5:$N$30, _xlpm.z, 'Oxford City'!$A$5:$A$30, IF(_xlfn.XLOOKUP(P31,_xlfn.XLOOKUP(T$1,_xlpm.x,_xlpm.y,""),_xlpm.z,"Not Declared")="", "Name not recorded",  _xlfn.XLOOKUP(P31,_xlfn.XLOOKUP(T$1,_xlpm.x,_xlpm.y,""),_xlpm.z,"Not Declared")))</f>
        <v>Not Declared</v>
      </c>
      <c r="U31" s="729" t="str" cm="1">
        <f t="array" ref="U31">_xlfn.LET(_xlpm.x, 'Oxford City'!$C$3:$N$3, _xlpm.y, 'Oxford City'!$C$5:$N$30, _xlpm.z, 'Oxford City'!$A$5:$A$30, IF(_xlfn.XLOOKUP(Q31,_xlfn.XLOOKUP(U$1,_xlpm.x,_xlpm.y,""),_xlpm.z,"Not Declared")="", "Name not recorded",  _xlfn.XLOOKUP(Q31,_xlfn.XLOOKUP(U$1,_xlpm.x,_xlpm.y,""),_xlpm.z,"Not Declared")))</f>
        <v>Not Declared</v>
      </c>
      <c r="V31" s="729" t="str" cm="1">
        <f t="array" ref="V31">_xlfn.LET(_xlpm.x, 'Oxford City'!$C$3:$N$3, _xlpm.y, 'Oxford City'!$C$5:$N$30, _xlpm.z, 'Oxford City'!$A$5:$A$30, IF(_xlfn.XLOOKUP(R31,_xlfn.XLOOKUP(V$1,_xlpm.x,_xlpm.y,""),_xlpm.z,"Not Declared")="", "Name not recorded",  _xlfn.XLOOKUP(R31,_xlfn.XLOOKUP(V$1,_xlpm.x,_xlpm.y,""),_xlpm.z,"Not Declared")))</f>
        <v>Not Declared</v>
      </c>
      <c r="W31" s="729" t="str" cm="1">
        <f t="array" ref="W31">_xlfn.LET(_xlpm.x, 'Oxford City'!$C$3:$N$3, _xlpm.y, 'Oxford City'!$C$5:$N$30, _xlpm.z, 'Oxford City'!$A$5:$A$30, IF(_xlfn.XLOOKUP(S31,_xlfn.XLOOKUP(W$1,_xlpm.x,_xlpm.y,""),_xlpm.z,"Not Declared")="", "Name not recorded",  _xlfn.XLOOKUP(S31,_xlfn.XLOOKUP(W$1,_xlpm.x,_xlpm.y,""),_xlpm.z,"Not Declared")))</f>
        <v>Not Declared</v>
      </c>
      <c r="X31" s="358" t="str">
        <f>_xlfn.TEXTJOIN(", ",,T31:W31)</f>
        <v>Not Declared, Not Declared, Not Declared, Not Declared</v>
      </c>
      <c r="Y31" s="89"/>
      <c r="Z31" s="433"/>
      <c r="AA31" s="747" t="str" cm="1">
        <f t="array" ref="AA31">_xlfn.LET(_xlpm.a,_xlfn.XLOOKUP(1,('Number Allocation'!$C$6:$C$1483=AC31)*('Number Allocation'!$D$6:$D$1483=AD31),'Number Allocation'!$A$6:$A$1483,"..."),IF(_xlpm.a="","...",_xlpm.a))</f>
        <v>...</v>
      </c>
      <c r="AB31" s="747">
        <v>0</v>
      </c>
      <c r="AC31" s="12" t="str">
        <v>Not Declared</v>
      </c>
      <c r="AD31" s="12" t="str">
        <v>White Horse Harriers</v>
      </c>
      <c r="AE31" s="436"/>
      <c r="AG31" s="365"/>
      <c r="AH31" s="433"/>
      <c r="AI31" s="747" t="str" cm="1">
        <f t="array" ref="AI31">_xlfn.LET(_xlpm.a,_xlfn.XLOOKUP(1,('Number Allocation'!$C$6:$C$1483=AK31)*('Number Allocation'!$D$6:$D$1483=AL31),'Number Allocation'!$A$6:$A$1483,"..."),IF(_xlpm.a="","...",_xlpm.a))</f>
        <v>...</v>
      </c>
      <c r="AJ31" s="747">
        <v>0</v>
      </c>
      <c r="AK31" s="12" t="str">
        <v>Not Declared</v>
      </c>
      <c r="AL31" s="12" t="str">
        <v>Banbury Harriers AC</v>
      </c>
      <c r="AM31" s="436"/>
      <c r="AO31" s="365"/>
      <c r="AP31" s="433"/>
      <c r="AQ31" s="747" t="str" cm="1">
        <f t="array" ref="AQ31">_xlfn.LET(_xlpm.a,_xlfn.XLOOKUP(1,('Number Allocation'!$C$6:$C$1483=AS31)*('Number Allocation'!$D$6:$D$1483=AT31),'Number Allocation'!$A$6:$A$1483,"..."),IF(_xlpm.a="","...",_xlpm.a))</f>
        <v>...</v>
      </c>
      <c r="AR31" s="747">
        <v>0</v>
      </c>
      <c r="AS31" s="12" t="str">
        <v>Not Declared</v>
      </c>
      <c r="AT31" s="12" t="str">
        <v>Radley AC</v>
      </c>
      <c r="AU31" s="436"/>
      <c r="AW31" s="365"/>
      <c r="AX31" s="433"/>
      <c r="AY31" s="747" t="str" cm="1">
        <f t="array" ref="AY31">_xlfn.LET(_xlpm.a,_xlfn.XLOOKUP(1,('Number Allocation'!$C$6:$C$1483=BA31)*('Number Allocation'!$D$6:$D$1483=BB31),'Number Allocation'!$A$6:$A$1483,"..."),IF(_xlpm.a="","...",_xlpm.a))</f>
        <v>...</v>
      </c>
      <c r="AZ31" s="747"/>
      <c r="BA31" s="12"/>
      <c r="BB31" s="12"/>
      <c r="BC31" s="436"/>
      <c r="BE31" s="365"/>
      <c r="BF31" s="433"/>
      <c r="BG31" s="747" t="str" cm="1">
        <f t="array" ref="BG31">_xlfn.LET(_xlpm.a,_xlfn.XLOOKUP(1,('Number Allocation'!$C$6:$C$1483=BI31)*('Number Allocation'!$D$6:$D$1483=BJ31),'Number Allocation'!$A$6:$A$1483,"..."),IF(_xlpm.a="","...",_xlpm.a))</f>
        <v>...</v>
      </c>
      <c r="BH31" s="747">
        <v>0</v>
      </c>
      <c r="BI31" s="12" t="str">
        <v>Not Declared</v>
      </c>
      <c r="BJ31" s="12" t="str">
        <v>Banbury Harriers AC</v>
      </c>
      <c r="BK31" s="436"/>
      <c r="BM31" s="365"/>
      <c r="BN31" s="433"/>
      <c r="BO31" s="747" t="str" cm="1">
        <f t="array" ref="BO31">_xlfn.LET(_xlpm.a,_xlfn.XLOOKUP(1,('Number Allocation'!$C$6:$C$1483=BQ31)*('Number Allocation'!$D$6:$D$1483=BR31),'Number Allocation'!$A$6:$A$1483,"..."),IF(_xlpm.a="","...",_xlpm.a))</f>
        <v>...</v>
      </c>
      <c r="BP31" s="747">
        <v>0</v>
      </c>
      <c r="BQ31" s="12" t="str">
        <v>Not Declared</v>
      </c>
      <c r="BR31" s="12" t="str">
        <v>Banbury Harriers AC</v>
      </c>
      <c r="BS31" s="436"/>
      <c r="BU31" s="365"/>
      <c r="BV31" s="433"/>
      <c r="BW31" s="747" t="str" cm="1">
        <f t="array" ref="BW31">_xlfn.LET(_xlpm.a,_xlfn.XLOOKUP(1,('Number Allocation'!$C$6:$C$1483=BY31)*('Number Allocation'!$D$6:$D$1483=BZ31),'Number Allocation'!$A$6:$A$1483,"..."),IF(_xlpm.a="","...",_xlpm.a))</f>
        <v>...</v>
      </c>
      <c r="BX31" s="747"/>
      <c r="BY31" s="12"/>
      <c r="BZ31" s="425"/>
      <c r="CA31" s="209"/>
      <c r="CB31" s="15"/>
      <c r="CC31" s="15"/>
      <c r="CD31" s="433"/>
      <c r="CE31" s="747" t="str" cm="1">
        <f t="array" ref="CE31">_xlfn.LET(_xlpm.a,_xlfn.XLOOKUP(1,('Number Allocation'!$C$6:$C$1483=CG31)*('Number Allocation'!$D$6:$D$1483=CH31),'Number Allocation'!$A$6:$A$1483,"..."),IF(_xlpm.a="","...",_xlpm.a))</f>
        <v>...</v>
      </c>
      <c r="CF31" s="747">
        <v>0</v>
      </c>
      <c r="CG31" s="12" t="str">
        <v>Not Declared</v>
      </c>
      <c r="CH31" s="425" t="str">
        <v>Radley AC</v>
      </c>
      <c r="CI31" s="209"/>
      <c r="CJ31" s="15"/>
      <c r="CK31" s="15"/>
      <c r="CL31" s="433"/>
      <c r="CM31" s="747" t="str" cm="1">
        <f t="array" ref="CM31">_xlfn.LET(_xlpm.a,_xlfn.XLOOKUP(1,('Number Allocation'!$C$6:$C$1483=CO31)*('Number Allocation'!$D$6:$D$1483=CP31),'Number Allocation'!$A$6:$A$1483,"..."),IF(_xlpm.a="","...",_xlpm.a))</f>
        <v>...</v>
      </c>
      <c r="CN31" s="747">
        <v>0</v>
      </c>
      <c r="CO31" s="12" t="str">
        <v>Not Declared</v>
      </c>
      <c r="CP31" s="425" t="str">
        <v>Radley AC</v>
      </c>
      <c r="CQ31" s="209"/>
      <c r="CR31" s="15"/>
      <c r="CS31" s="15"/>
      <c r="CT31" s="433"/>
      <c r="CU31" s="747" t="str" cm="1">
        <f t="array" ref="CU31">_xlfn.LET(_xlpm.a,_xlfn.XLOOKUP(1,('Number Allocation'!$C$6:$C$1483=CW31)*('Number Allocation'!$D$6:$D$1483=CX31),'Number Allocation'!$A$6:$A$1483,"..."),IF(_xlpm.a="","...",_xlpm.a))</f>
        <v>...</v>
      </c>
      <c r="CV31" s="747">
        <v>0</v>
      </c>
      <c r="CW31" s="12" t="str">
        <v>Not Declared</v>
      </c>
      <c r="CX31" s="425" t="str">
        <v>Banbury Harriers AC</v>
      </c>
      <c r="CY31" s="209"/>
      <c r="CZ31" s="15"/>
      <c r="DA31" s="15"/>
      <c r="DB31" s="433"/>
      <c r="DC31" s="747" t="str" cm="1">
        <f t="array" ref="DC31">_xlfn.LET(_xlpm.a,_xlfn.XLOOKUP(1,('Number Allocation'!$C$6:$C$1483=DE31)*('Number Allocation'!$D$6:$D$1483=DF31),'Number Allocation'!$A$6:$A$1483,"..."),IF(_xlpm.a="","...",_xlpm.a))</f>
        <v>...</v>
      </c>
      <c r="DD31" s="747">
        <v>0</v>
      </c>
      <c r="DE31" s="12" t="str">
        <v>Not Declared</v>
      </c>
      <c r="DF31" s="425" t="str">
        <v>Abingdon AC</v>
      </c>
      <c r="DG31" s="209"/>
      <c r="DH31" s="15"/>
      <c r="DI31" s="15"/>
      <c r="DJ31" s="433"/>
      <c r="DK31" s="747" t="str" cm="1">
        <f t="array" ref="DK31">_xlfn.LET(_xlpm.a,_xlfn.XLOOKUP(1,('Number Allocation'!$C$6:$C$1483=DM31)*('Number Allocation'!$D$6:$D$1483=DN31),'Number Allocation'!$A$6:$A$1483,"..."),IF(_xlpm.a="","...",_xlpm.a))</f>
        <v>...</v>
      </c>
      <c r="DL31" s="747">
        <v>0</v>
      </c>
      <c r="DM31" s="12" t="str">
        <v>Not Declared</v>
      </c>
      <c r="DN31" s="425" t="str">
        <v>Bicester AC</v>
      </c>
      <c r="DO31" s="209"/>
      <c r="DP31" s="15"/>
      <c r="DQ31" s="15"/>
    </row>
    <row r="32" spans="1:129" ht="21" customHeight="1">
      <c r="A32" s="358" t="str">
        <f t="shared" si="3"/>
        <v>Oxford City AC</v>
      </c>
      <c r="B32" s="729"/>
      <c r="C32" s="729" t="s">
        <v>319</v>
      </c>
      <c r="D32" s="616" t="str" cm="1">
        <f t="array" ref="D32">_xlfn.LET(_xlpm.x, 'Oxford City'!$C$3:$N$3, _xlpm.y, 'Oxford City'!$C$5:$N$30, _xlpm.z, 'Oxford City'!$A$5:$A$30, IF(_xlfn.XLOOKUP($C32,_xlfn.XLOOKUP(D$1,_xlpm.x,_xlpm.y,""),_xlpm.z,"Not Declared")="", "Name not recorded",  _xlfn.XLOOKUP($C32,_xlfn.XLOOKUP(D$1,_xlpm.x,_xlpm.y,""),_xlpm.z,"Not Declared")))</f>
        <v>Not Declared</v>
      </c>
      <c r="E32" s="729" t="str" cm="1">
        <f t="array" ref="E32">_xlfn.LET(_xlpm.x, 'Oxford City'!$D$3:$N$3, _xlpm.y, 'Oxford City'!$D$5:$N$30, _xlpm.z, 'Oxford City'!$A$5:$A$30, IF(_xlfn.XLOOKUP($C32,_xlfn.XLOOKUP(E$1,_xlpm.x,_xlpm.y,""),_xlpm.z,"Not Declared")="", "Name not recorded",  _xlfn.XLOOKUP($C32,_xlfn.XLOOKUP(E$1,_xlpm.x,_xlpm.y,""),_xlpm.z,"Not Declared")))</f>
        <v>Not Declared</v>
      </c>
      <c r="F32" s="729" t="str" cm="1">
        <f t="array" ref="F32">_xlfn.LET(_xlpm.x, 'Oxford City'!$D$3:$N$3, _xlpm.y, 'Oxford City'!$D$5:$N$30, _xlpm.z, 'Oxford City'!$A$5:$A$30, IF(_xlfn.XLOOKUP($C32,_xlfn.XLOOKUP(F$1,_xlpm.x,_xlpm.y,""),_xlpm.z,"Not Declared")="", "Name not recorded",  _xlfn.XLOOKUP($C32,_xlfn.XLOOKUP(F$1,_xlpm.x,_xlpm.y,""),_xlpm.z,"Not Declared")))</f>
        <v>Not Declared</v>
      </c>
      <c r="G32" s="729" t="str" cm="1">
        <f t="array" ref="G32">_xlfn.LET(_xlpm.x, 'Oxford City'!$D$3:$N$3, _xlpm.y, 'Oxford City'!$D$5:$N$30, _xlpm.z, 'Oxford City'!$A$5:$A$30, IF(_xlfn.XLOOKUP($C32,_xlfn.XLOOKUP(G$1,_xlpm.x,_xlpm.y,""),_xlpm.z,"Not Declared")="", "Name not recorded",  _xlfn.XLOOKUP($C32,_xlfn.XLOOKUP(G$1,_xlpm.x,_xlpm.y,""),_xlpm.z,"Not Declared")))</f>
        <v>Not Declared</v>
      </c>
      <c r="H32" s="729" t="str" cm="1">
        <f t="array" ref="H32">_xlfn.LET(_xlpm.x, 'Oxford City'!$D$3:$N$3, _xlpm.y, 'Oxford City'!$D$5:$N$30, _xlpm.z, 'Oxford City'!$A$5:$A$30, IF(_xlfn.XLOOKUP($C32,_xlfn.XLOOKUP(H$1,_xlpm.x,_xlpm.y,""),_xlpm.z,"Not Declared")="", "Name not recorded",  _xlfn.XLOOKUP($C32,_xlfn.XLOOKUP(H$1,_xlpm.x,_xlpm.y,""),_xlpm.z,"Not Declared")))</f>
        <v>Not Declared</v>
      </c>
      <c r="I32" s="729" t="str" cm="1">
        <f t="array" ref="I32">_xlfn.LET(_xlpm.x, 'Oxford City'!$D$3:$N$3, _xlpm.y, 'Oxford City'!$D$5:$N$30, _xlpm.z, 'Oxford City'!$A$5:$A$30, IF(_xlfn.XLOOKUP($C32,_xlfn.XLOOKUP(I$1,_xlpm.x,_xlpm.y,""),_xlpm.z,"Not Declared")="", "Name not recorded",  _xlfn.XLOOKUP($C32,_xlfn.XLOOKUP(I$1,_xlpm.x,_xlpm.y,""),_xlpm.z,"Not Declared")))</f>
        <v>Not Declared</v>
      </c>
      <c r="J32" s="729" t="str" cm="1">
        <f t="array" ref="J32">_xlfn.LET(_xlpm.x, 'Oxford City'!$D$3:$N$3, _xlpm.y, 'Oxford City'!$D$5:$N$30, _xlpm.z, 'Oxford City'!$A$5:$A$30, IF(_xlfn.XLOOKUP($C32,_xlfn.XLOOKUP(J$1,_xlpm.x,_xlpm.y,""),_xlpm.z,"Not Declared")="", "Name not recorded",  _xlfn.XLOOKUP($C32,_xlfn.XLOOKUP(J$1,_xlpm.x,_xlpm.y,""),_xlpm.z,"Not Declared")))</f>
        <v>Not Declared</v>
      </c>
      <c r="K32" s="729" t="str" cm="1">
        <f t="array" ref="K32">_xlfn.LET(_xlpm.x, 'Oxford City'!$D$3:$N$3, _xlpm.y, 'Oxford City'!$D$5:$N$30, _xlpm.z, 'Oxford City'!$A$5:$A$30, IF(_xlfn.XLOOKUP($C32,_xlfn.XLOOKUP(K$1,_xlpm.x,_xlpm.y,""),_xlpm.z,"Not Declared")="", "Name not recorded",  _xlfn.XLOOKUP($C32,_xlfn.XLOOKUP(K$1,_xlpm.x,_xlpm.y,""),_xlpm.z,"Not Declared")))</f>
        <v>Not Declared</v>
      </c>
      <c r="L32" s="729" t="str" cm="1">
        <f t="array" ref="L32">_xlfn.LET(_xlpm.x, 'Oxford City'!$D$3:$N$3, _xlpm.y, 'Oxford City'!$D$5:$N$30, _xlpm.z, 'Oxford City'!$A$5:$A$30, IF(_xlfn.XLOOKUP($C32,_xlfn.XLOOKUP(L$1,_xlpm.x,_xlpm.y,""),_xlpm.z,"Not Declared")="", "Name not recorded",  _xlfn.XLOOKUP($C32,_xlfn.XLOOKUP(L$1,_xlpm.x,_xlpm.y,""),_xlpm.z,"Not Declared")))</f>
        <v>Not Declared</v>
      </c>
      <c r="M32" s="729" t="str" cm="1">
        <f t="array" ref="M32">_xlfn.LET(_xlpm.x, 'Oxford City'!$D$3:$N$3, _xlpm.y, 'Oxford City'!$D$5:$N$30, _xlpm.z, 'Oxford City'!$A$5:$A$30, IF(_xlfn.XLOOKUP($C32,_xlfn.XLOOKUP(M$1,_xlpm.x,_xlpm.y,""),_xlpm.z,"Not Declared")="", "Name not recorded",  _xlfn.XLOOKUP($C32,_xlfn.XLOOKUP(M$1,_xlpm.x,_xlpm.y,""),_xlpm.z,"Not Declared")))</f>
        <v>Not Declared</v>
      </c>
      <c r="N32" s="729" t="str" cm="1">
        <f t="array" ref="N32">_xlfn.LET(_xlpm.x, 'Oxford City'!$D$3:$N$3, _xlpm.y, 'Oxford City'!$D$5:$N$30, _xlpm.z, 'Oxford City'!$A$5:$A$30, IF(_xlfn.XLOOKUP($C32,_xlfn.XLOOKUP(N$1,_xlpm.x,_xlpm.y,""),_xlpm.z,"Not Declared")="", "Name not recorded",  _xlfn.XLOOKUP($C32,_xlfn.XLOOKUP(N$1,_xlpm.x,_xlpm.y,""),_xlpm.z,"Not Declared")))</f>
        <v>Not Declared</v>
      </c>
      <c r="O32" s="732"/>
      <c r="P32" s="3"/>
      <c r="Q32" s="3"/>
      <c r="R32" s="3"/>
      <c r="S32" s="3"/>
      <c r="T32" s="3"/>
      <c r="U32" s="3"/>
      <c r="V32" s="3"/>
      <c r="W32" s="3"/>
      <c r="X32" s="12"/>
      <c r="Y32" s="89"/>
      <c r="Z32" s="433"/>
      <c r="AA32" s="747" t="str" cm="1">
        <f t="array" ref="AA32">_xlfn.LET(_xlpm.a,_xlfn.XLOOKUP(1,('Number Allocation'!$C$6:$C$1483=AC32)*('Number Allocation'!$D$6:$D$1483=AD32),'Number Allocation'!$A$6:$A$1483,"..."),IF(_xlpm.a="","...",_xlpm.a))</f>
        <v>...</v>
      </c>
      <c r="AB32" s="747">
        <v>0</v>
      </c>
      <c r="AC32" s="12" t="str">
        <v>Not Declared</v>
      </c>
      <c r="AD32" s="12" t="str">
        <v>Bicester AC</v>
      </c>
      <c r="AE32" s="747"/>
      <c r="AG32" s="365"/>
      <c r="AH32" s="433"/>
      <c r="AI32" s="747" t="str" cm="1">
        <f t="array" ref="AI32">_xlfn.LET(_xlpm.a,_xlfn.XLOOKUP(1,('Number Allocation'!$C$6:$C$1483=AK32)*('Number Allocation'!$D$6:$D$1483=AL32),'Number Allocation'!$A$6:$A$1483,"..."),IF(_xlpm.a="","...",_xlpm.a))</f>
        <v>...</v>
      </c>
      <c r="AJ32" s="747">
        <v>0</v>
      </c>
      <c r="AK32" s="12" t="str">
        <v>Not Declared</v>
      </c>
      <c r="AL32" s="12" t="str">
        <v>Radley AC</v>
      </c>
      <c r="AM32" s="747"/>
      <c r="AO32" s="365"/>
      <c r="AP32" s="433"/>
      <c r="AQ32" s="747" t="str" cm="1">
        <f t="array" ref="AQ32">_xlfn.LET(_xlpm.a,_xlfn.XLOOKUP(1,('Number Allocation'!$C$6:$C$1483=AS32)*('Number Allocation'!$D$6:$D$1483=AT32),'Number Allocation'!$A$6:$A$1483,"..."),IF(_xlpm.a="","...",_xlpm.a))</f>
        <v>...</v>
      </c>
      <c r="AR32" s="747">
        <v>0</v>
      </c>
      <c r="AS32" s="12" t="str">
        <v>Not Declared</v>
      </c>
      <c r="AT32" s="12" t="str">
        <v>Witney Road Runners</v>
      </c>
      <c r="AU32" s="747"/>
      <c r="AW32" s="365"/>
      <c r="AX32" s="433"/>
      <c r="AY32" s="747" t="str" cm="1">
        <f t="array" ref="AY32">_xlfn.LET(_xlpm.a,_xlfn.XLOOKUP(1,('Number Allocation'!$C$6:$C$1483=BA32)*('Number Allocation'!$D$6:$D$1483=BB32),'Number Allocation'!$A$6:$A$1483,"..."),IF(_xlpm.a="","...",_xlpm.a))</f>
        <v>...</v>
      </c>
      <c r="AZ32" s="747"/>
      <c r="BA32" s="12"/>
      <c r="BB32" s="12"/>
      <c r="BC32" s="747"/>
      <c r="BE32" s="365"/>
      <c r="BF32" s="433"/>
      <c r="BG32" s="747" t="str" cm="1">
        <f t="array" ref="BG32">_xlfn.LET(_xlpm.a,_xlfn.XLOOKUP(1,('Number Allocation'!$C$6:$C$1483=BI32)*('Number Allocation'!$D$6:$D$1483=BJ32),'Number Allocation'!$A$6:$A$1483,"..."),IF(_xlpm.a="","...",_xlpm.a))</f>
        <v>...</v>
      </c>
      <c r="BH32" s="747">
        <v>0</v>
      </c>
      <c r="BI32" s="12" t="str">
        <v>Not Declared</v>
      </c>
      <c r="BJ32" s="12" t="str">
        <v>Bicester AC</v>
      </c>
      <c r="BK32" s="747"/>
      <c r="BM32" s="365"/>
      <c r="BN32" s="433"/>
      <c r="BO32" s="747" t="str" cm="1">
        <f t="array" ref="BO32">_xlfn.LET(_xlpm.a,_xlfn.XLOOKUP(1,('Number Allocation'!$C$6:$C$1483=BQ32)*('Number Allocation'!$D$6:$D$1483=BR32),'Number Allocation'!$A$6:$A$1483,"..."),IF(_xlpm.a="","...",_xlpm.a))</f>
        <v>...</v>
      </c>
      <c r="BP32" s="747">
        <v>0</v>
      </c>
      <c r="BQ32" s="12" t="str">
        <v>Not Declared</v>
      </c>
      <c r="BR32" s="12" t="str">
        <v>Oxford City AC</v>
      </c>
      <c r="BS32" s="747"/>
      <c r="BU32" s="365"/>
      <c r="BV32" s="433"/>
      <c r="BW32" s="747" t="str" cm="1">
        <f t="array" ref="BW32">_xlfn.LET(_xlpm.a,_xlfn.XLOOKUP(1,('Number Allocation'!$C$6:$C$1483=BY32)*('Number Allocation'!$D$6:$D$1483=BZ32),'Number Allocation'!$A$6:$A$1483,"..."),IF(_xlpm.a="","...",_xlpm.a))</f>
        <v>...</v>
      </c>
      <c r="BX32" s="747"/>
      <c r="BY32" s="12"/>
      <c r="BZ32" s="425"/>
      <c r="CA32" s="3"/>
      <c r="CB32" s="15"/>
      <c r="CC32" s="15"/>
      <c r="CD32" s="433"/>
      <c r="CE32" s="747" t="str" cm="1">
        <f t="array" ref="CE32">_xlfn.LET(_xlpm.a,_xlfn.XLOOKUP(1,('Number Allocation'!$C$6:$C$1483=CG32)*('Number Allocation'!$D$6:$D$1483=CH32),'Number Allocation'!$A$6:$A$1483,"..."),IF(_xlpm.a="","...",_xlpm.a))</f>
        <v>...</v>
      </c>
      <c r="CF32" s="747">
        <v>0</v>
      </c>
      <c r="CG32" s="12" t="str">
        <v>Not Declared</v>
      </c>
      <c r="CH32" s="425" t="str">
        <v>Bicester AC</v>
      </c>
      <c r="CI32" s="3"/>
      <c r="CJ32" s="15"/>
      <c r="CK32" s="15"/>
      <c r="CL32" s="433"/>
      <c r="CM32" s="747" t="str" cm="1">
        <f t="array" ref="CM32">_xlfn.LET(_xlpm.a,_xlfn.XLOOKUP(1,('Number Allocation'!$C$6:$C$1483=CO32)*('Number Allocation'!$D$6:$D$1483=CP32),'Number Allocation'!$A$6:$A$1483,"..."),IF(_xlpm.a="","...",_xlpm.a))</f>
        <v>...</v>
      </c>
      <c r="CN32" s="747">
        <v>0</v>
      </c>
      <c r="CO32" s="12" t="str">
        <v>Not Declared</v>
      </c>
      <c r="CP32" s="425" t="str">
        <v>Oxford City AC</v>
      </c>
      <c r="CQ32" s="3"/>
      <c r="CR32" s="15"/>
      <c r="CS32" s="15"/>
      <c r="CT32" s="433"/>
      <c r="CU32" s="747" t="str" cm="1">
        <f t="array" ref="CU32">_xlfn.LET(_xlpm.a,_xlfn.XLOOKUP(1,('Number Allocation'!$C$6:$C$1483=CW32)*('Number Allocation'!$D$6:$D$1483=CX32),'Number Allocation'!$A$6:$A$1483,"..."),IF(_xlpm.a="","...",_xlpm.a))</f>
        <v>...</v>
      </c>
      <c r="CV32" s="747">
        <v>0</v>
      </c>
      <c r="CW32" s="12" t="str">
        <v>Not Declared</v>
      </c>
      <c r="CX32" s="425" t="str">
        <v>Abingdon AC</v>
      </c>
      <c r="CY32" s="3"/>
      <c r="CZ32" s="15"/>
      <c r="DA32" s="15"/>
      <c r="DB32" s="433"/>
      <c r="DC32" s="747" t="str" cm="1">
        <f t="array" ref="DC32">_xlfn.LET(_xlpm.a,_xlfn.XLOOKUP(1,('Number Allocation'!$C$6:$C$1483=DE32)*('Number Allocation'!$D$6:$D$1483=DF32),'Number Allocation'!$A$6:$A$1483,"..."),IF(_xlpm.a="","...",_xlpm.a))</f>
        <v>...</v>
      </c>
      <c r="DD32" s="747">
        <v>0</v>
      </c>
      <c r="DE32" s="12" t="str">
        <v>Not Declared</v>
      </c>
      <c r="DF32" s="425" t="str">
        <v>Team Kennet</v>
      </c>
      <c r="DG32" s="3"/>
      <c r="DH32" s="15"/>
      <c r="DI32" s="15"/>
      <c r="DJ32" s="433"/>
      <c r="DK32" s="747" t="str" cm="1">
        <f t="array" ref="DK32">_xlfn.LET(_xlpm.a,_xlfn.XLOOKUP(1,('Number Allocation'!$C$6:$C$1483=DM32)*('Number Allocation'!$D$6:$D$1483=DN32),'Number Allocation'!$A$6:$A$1483,"..."),IF(_xlpm.a="","...",_xlpm.a))</f>
        <v>...</v>
      </c>
      <c r="DL32" s="747">
        <v>0</v>
      </c>
      <c r="DM32" s="12" t="str">
        <v>Not Declared</v>
      </c>
      <c r="DN32" s="425" t="str">
        <v>Oxford City AC</v>
      </c>
      <c r="DO32" s="3"/>
      <c r="DP32" s="15"/>
      <c r="DQ32" s="15"/>
      <c r="DX32" s="88"/>
    </row>
    <row r="33" spans="1:129" ht="21" customHeight="1">
      <c r="A33" s="358" t="str">
        <f t="shared" si="3"/>
        <v>Oxford City AC</v>
      </c>
      <c r="B33" s="729"/>
      <c r="C33" s="729" t="s">
        <v>320</v>
      </c>
      <c r="D33" s="616" t="str" cm="1">
        <f t="array" ref="D33">_xlfn.LET(_xlpm.x, 'Oxford City'!$C$3:$N$3, _xlpm.y, 'Oxford City'!$C$5:$N$30, _xlpm.z, 'Oxford City'!$A$5:$A$30, IF(_xlfn.XLOOKUP($C33,_xlfn.XLOOKUP(D$1,_xlpm.x,_xlpm.y,""),_xlpm.z,"Not Declared")="", "Name not recorded",  _xlfn.XLOOKUP($C33,_xlfn.XLOOKUP(D$1,_xlpm.x,_xlpm.y,""),_xlpm.z,"Not Declared")))</f>
        <v>Not Declared</v>
      </c>
      <c r="E33" s="729" t="str" cm="1">
        <f t="array" ref="E33">_xlfn.LET(_xlpm.x, 'Oxford City'!$D$3:$N$3, _xlpm.y, 'Oxford City'!$D$5:$N$30, _xlpm.z, 'Oxford City'!$A$5:$A$30, IF(_xlfn.XLOOKUP($C33,_xlfn.XLOOKUP(E$1,_xlpm.x,_xlpm.y,""),_xlpm.z,"Not Declared")="", "Name not recorded",  _xlfn.XLOOKUP($C33,_xlfn.XLOOKUP(E$1,_xlpm.x,_xlpm.y,""),_xlpm.z,"Not Declared")))</f>
        <v>Not Declared</v>
      </c>
      <c r="F33" s="729" t="str" cm="1">
        <f t="array" ref="F33">_xlfn.LET(_xlpm.x, 'Oxford City'!$D$3:$N$3, _xlpm.y, 'Oxford City'!$D$5:$N$30, _xlpm.z, 'Oxford City'!$A$5:$A$30, IF(_xlfn.XLOOKUP($C33,_xlfn.XLOOKUP(F$1,_xlpm.x,_xlpm.y,""),_xlpm.z,"Not Declared")="", "Name not recorded",  _xlfn.XLOOKUP($C33,_xlfn.XLOOKUP(F$1,_xlpm.x,_xlpm.y,""),_xlpm.z,"Not Declared")))</f>
        <v>Not Declared</v>
      </c>
      <c r="G33" s="729" t="str" cm="1">
        <f t="array" ref="G33">_xlfn.LET(_xlpm.x, 'Oxford City'!$D$3:$N$3, _xlpm.y, 'Oxford City'!$D$5:$N$30, _xlpm.z, 'Oxford City'!$A$5:$A$30, IF(_xlfn.XLOOKUP($C33,_xlfn.XLOOKUP(G$1,_xlpm.x,_xlpm.y,""),_xlpm.z,"Not Declared")="", "Name not recorded",  _xlfn.XLOOKUP($C33,_xlfn.XLOOKUP(G$1,_xlpm.x,_xlpm.y,""),_xlpm.z,"Not Declared")))</f>
        <v>Not Declared</v>
      </c>
      <c r="H33" s="729" t="str" cm="1">
        <f t="array" ref="H33">_xlfn.LET(_xlpm.x, 'Oxford City'!$D$3:$N$3, _xlpm.y, 'Oxford City'!$D$5:$N$30, _xlpm.z, 'Oxford City'!$A$5:$A$30, IF(_xlfn.XLOOKUP($C33,_xlfn.XLOOKUP(H$1,_xlpm.x,_xlpm.y,""),_xlpm.z,"Not Declared")="", "Name not recorded",  _xlfn.XLOOKUP($C33,_xlfn.XLOOKUP(H$1,_xlpm.x,_xlpm.y,""),_xlpm.z,"Not Declared")))</f>
        <v>Not Declared</v>
      </c>
      <c r="I33" s="729" t="str" cm="1">
        <f t="array" ref="I33">_xlfn.LET(_xlpm.x, 'Oxford City'!$D$3:$N$3, _xlpm.y, 'Oxford City'!$D$5:$N$30, _xlpm.z, 'Oxford City'!$A$5:$A$30, IF(_xlfn.XLOOKUP($C33,_xlfn.XLOOKUP(I$1,_xlpm.x,_xlpm.y,""),_xlpm.z,"Not Declared")="", "Name not recorded",  _xlfn.XLOOKUP($C33,_xlfn.XLOOKUP(I$1,_xlpm.x,_xlpm.y,""),_xlpm.z,"Not Declared")))</f>
        <v>Not Declared</v>
      </c>
      <c r="J33" s="729" t="str" cm="1">
        <f t="array" ref="J33">_xlfn.LET(_xlpm.x, 'Oxford City'!$D$3:$N$3, _xlpm.y, 'Oxford City'!$D$5:$N$30, _xlpm.z, 'Oxford City'!$A$5:$A$30, IF(_xlfn.XLOOKUP($C33,_xlfn.XLOOKUP(J$1,_xlpm.x,_xlpm.y,""),_xlpm.z,"Not Declared")="", "Name not recorded",  _xlfn.XLOOKUP($C33,_xlfn.XLOOKUP(J$1,_xlpm.x,_xlpm.y,""),_xlpm.z,"Not Declared")))</f>
        <v>Not Declared</v>
      </c>
      <c r="K33" s="729" t="str" cm="1">
        <f t="array" ref="K33">_xlfn.LET(_xlpm.x, 'Oxford City'!$D$3:$N$3, _xlpm.y, 'Oxford City'!$D$5:$N$30, _xlpm.z, 'Oxford City'!$A$5:$A$30, IF(_xlfn.XLOOKUP($C33,_xlfn.XLOOKUP(K$1,_xlpm.x,_xlpm.y,""),_xlpm.z,"Not Declared")="", "Name not recorded",  _xlfn.XLOOKUP($C33,_xlfn.XLOOKUP(K$1,_xlpm.x,_xlpm.y,""),_xlpm.z,"Not Declared")))</f>
        <v>Not Declared</v>
      </c>
      <c r="L33" s="729" t="str" cm="1">
        <f t="array" ref="L33">_xlfn.LET(_xlpm.x, 'Oxford City'!$D$3:$N$3, _xlpm.y, 'Oxford City'!$D$5:$N$30, _xlpm.z, 'Oxford City'!$A$5:$A$30, IF(_xlfn.XLOOKUP($C33,_xlfn.XLOOKUP(L$1,_xlpm.x,_xlpm.y,""),_xlpm.z,"Not Declared")="", "Name not recorded",  _xlfn.XLOOKUP($C33,_xlfn.XLOOKUP(L$1,_xlpm.x,_xlpm.y,""),_xlpm.z,"Not Declared")))</f>
        <v>Not Declared</v>
      </c>
      <c r="M33" s="729" t="str" cm="1">
        <f t="array" ref="M33">_xlfn.LET(_xlpm.x, 'Oxford City'!$D$3:$N$3, _xlpm.y, 'Oxford City'!$D$5:$N$30, _xlpm.z, 'Oxford City'!$A$5:$A$30, IF(_xlfn.XLOOKUP($C33,_xlfn.XLOOKUP(M$1,_xlpm.x,_xlpm.y,""),_xlpm.z,"Not Declared")="", "Name not recorded",  _xlfn.XLOOKUP($C33,_xlfn.XLOOKUP(M$1,_xlpm.x,_xlpm.y,""),_xlpm.z,"Not Declared")))</f>
        <v>Not Declared</v>
      </c>
      <c r="N33" s="729" t="str" cm="1">
        <f t="array" ref="N33">_xlfn.LET(_xlpm.x, 'Oxford City'!$D$3:$N$3, _xlpm.y, 'Oxford City'!$D$5:$N$30, _xlpm.z, 'Oxford City'!$A$5:$A$30, IF(_xlfn.XLOOKUP($C33,_xlfn.XLOOKUP(N$1,_xlpm.x,_xlpm.y,""),_xlpm.z,"Not Declared")="", "Name not recorded",  _xlfn.XLOOKUP($C33,_xlfn.XLOOKUP(N$1,_xlpm.x,_xlpm.y,""),_xlpm.z,"Not Declared")))</f>
        <v>Not Declared</v>
      </c>
      <c r="O33" s="732"/>
      <c r="P33" s="3"/>
      <c r="Q33" s="3"/>
      <c r="R33" s="3"/>
      <c r="S33" s="3"/>
      <c r="T33" s="3"/>
      <c r="U33" s="3"/>
      <c r="V33" s="3"/>
      <c r="W33" s="3"/>
      <c r="X33" s="3"/>
      <c r="Y33" s="89"/>
      <c r="Z33" s="433"/>
      <c r="AA33" s="749" t="str" cm="1">
        <f t="array" ref="AA33">_xlfn.LET(_xlpm.a,_xlfn.XLOOKUP(1,('Number Allocation'!$C$6:$C$1483=AC33)*('Number Allocation'!$D$6:$D$1483=AD33),'Number Allocation'!$A$6:$A$1483,"..."),IF(_xlpm.a="","...",_xlpm.a))</f>
        <v>...</v>
      </c>
      <c r="AB33" s="749">
        <v>0</v>
      </c>
      <c r="AC33" s="427" t="str">
        <v>Not Declared</v>
      </c>
      <c r="AD33" s="427" t="str">
        <v>Banbury Harriers AC</v>
      </c>
      <c r="AE33" s="436"/>
      <c r="AG33" s="365"/>
      <c r="AH33" s="433"/>
      <c r="AI33" s="749" t="str" cm="1">
        <f t="array" ref="AI33">_xlfn.LET(_xlpm.a,_xlfn.XLOOKUP(1,('Number Allocation'!$C$6:$C$1483=AK33)*('Number Allocation'!$D$6:$D$1483=AL33),'Number Allocation'!$A$6:$A$1483,"..."),IF(_xlpm.a="","...",_xlpm.a))</f>
        <v>...</v>
      </c>
      <c r="AJ33" s="749">
        <v>0</v>
      </c>
      <c r="AK33" s="427" t="str">
        <v>Not Declared</v>
      </c>
      <c r="AL33" s="427" t="str">
        <v>Abingdon AC</v>
      </c>
      <c r="AM33" s="436"/>
      <c r="AO33" s="365"/>
      <c r="AP33" s="433"/>
      <c r="AQ33" s="749" t="str" cm="1">
        <f t="array" ref="AQ33">_xlfn.LET(_xlpm.a,_xlfn.XLOOKUP(1,('Number Allocation'!$C$6:$C$1483=AS33)*('Number Allocation'!$D$6:$D$1483=AT33),'Number Allocation'!$A$6:$A$1483,"..."),IF(_xlpm.a="","...",_xlpm.a))</f>
        <v>...</v>
      </c>
      <c r="AR33" s="749">
        <v>0</v>
      </c>
      <c r="AS33" s="427" t="str">
        <v>Not Declared</v>
      </c>
      <c r="AT33" s="427" t="str">
        <v>White Horse Harriers</v>
      </c>
      <c r="AU33" s="436"/>
      <c r="AW33" s="365"/>
      <c r="AX33" s="433"/>
      <c r="AY33" s="749" t="str" cm="1">
        <f t="array" ref="AY33">_xlfn.LET(_xlpm.a,_xlfn.XLOOKUP(1,('Number Allocation'!$C$6:$C$1483=BA33)*('Number Allocation'!$D$6:$D$1483=BB33),'Number Allocation'!$A$6:$A$1483,"..."),IF(_xlpm.a="","...",_xlpm.a))</f>
        <v>...</v>
      </c>
      <c r="AZ33" s="749"/>
      <c r="BA33" s="427"/>
      <c r="BB33" s="427"/>
      <c r="BC33" s="436"/>
      <c r="BE33" s="365"/>
      <c r="BF33" s="433"/>
      <c r="BG33" s="749" t="str" cm="1">
        <f t="array" ref="BG33">_xlfn.LET(_xlpm.a,_xlfn.XLOOKUP(1,('Number Allocation'!$C$6:$C$1483=BI33)*('Number Allocation'!$D$6:$D$1483=BJ33),'Number Allocation'!$A$6:$A$1483,"..."),IF(_xlpm.a="","...",_xlpm.a))</f>
        <v>...</v>
      </c>
      <c r="BH33" s="749">
        <v>0</v>
      </c>
      <c r="BI33" s="427" t="str">
        <v>Not Declared</v>
      </c>
      <c r="BJ33" s="427" t="str">
        <v>White Horse Harriers</v>
      </c>
      <c r="BK33" s="436"/>
      <c r="BM33" s="365"/>
      <c r="BN33" s="433"/>
      <c r="BO33" s="749" t="str" cm="1">
        <f t="array" ref="BO33">_xlfn.LET(_xlpm.a,_xlfn.XLOOKUP(1,('Number Allocation'!$C$6:$C$1483=BQ33)*('Number Allocation'!$D$6:$D$1483=BR33),'Number Allocation'!$A$6:$A$1483,"..."),IF(_xlpm.a="","...",_xlpm.a))</f>
        <v>...</v>
      </c>
      <c r="BP33" s="749">
        <v>0</v>
      </c>
      <c r="BQ33" s="427" t="str">
        <v>Not Declared</v>
      </c>
      <c r="BR33" s="427" t="str">
        <v>Radley AC</v>
      </c>
      <c r="BS33" s="436"/>
      <c r="BU33" s="365"/>
      <c r="BV33" s="433"/>
      <c r="BW33" s="749" t="str" cm="1">
        <f t="array" ref="BW33">_xlfn.LET(_xlpm.a,_xlfn.XLOOKUP(1,('Number Allocation'!$C$6:$C$1483=BY33)*('Number Allocation'!$D$6:$D$1483=BZ33),'Number Allocation'!$A$6:$A$1483,"..."),IF(_xlpm.a="","...",_xlpm.a))</f>
        <v>...</v>
      </c>
      <c r="BX33" s="749"/>
      <c r="BY33" s="427"/>
      <c r="BZ33" s="428"/>
      <c r="CA33" s="3"/>
      <c r="CB33" s="15"/>
      <c r="CC33" s="15"/>
      <c r="CD33" s="433"/>
      <c r="CE33" s="749" t="str" cm="1">
        <f t="array" ref="CE33">_xlfn.LET(_xlpm.a,_xlfn.XLOOKUP(1,('Number Allocation'!$C$6:$C$1483=CG33)*('Number Allocation'!$D$6:$D$1483=CH33),'Number Allocation'!$A$6:$A$1483,"..."),IF(_xlpm.a="","...",_xlpm.a))</f>
        <v>...</v>
      </c>
      <c r="CF33" s="749">
        <v>0</v>
      </c>
      <c r="CG33" s="427" t="str">
        <v>Not Declared</v>
      </c>
      <c r="CH33" s="428" t="str">
        <v>Team Kennet</v>
      </c>
      <c r="CI33" s="3"/>
      <c r="CJ33" s="15"/>
      <c r="CK33" s="15"/>
      <c r="CL33" s="433"/>
      <c r="CM33" s="749" t="str" cm="1">
        <f t="array" ref="CM33">_xlfn.LET(_xlpm.a,_xlfn.XLOOKUP(1,('Number Allocation'!$C$6:$C$1483=CO33)*('Number Allocation'!$D$6:$D$1483=CP33),'Number Allocation'!$A$6:$A$1483,"..."),IF(_xlpm.a="","...",_xlpm.a))</f>
        <v>...</v>
      </c>
      <c r="CN33" s="749">
        <v>0</v>
      </c>
      <c r="CO33" s="427" t="str">
        <v>Not Declared</v>
      </c>
      <c r="CP33" s="428" t="str">
        <v>Banbury Harriers AC</v>
      </c>
      <c r="CQ33" s="3"/>
      <c r="CR33" s="15"/>
      <c r="CS33" s="15"/>
      <c r="CT33" s="433"/>
      <c r="CU33" s="749" t="str" cm="1">
        <f t="array" ref="CU33">_xlfn.LET(_xlpm.a,_xlfn.XLOOKUP(1,('Number Allocation'!$C$6:$C$1483=CW33)*('Number Allocation'!$D$6:$D$1483=CX33),'Number Allocation'!$A$6:$A$1483,"..."),IF(_xlpm.a="","...",_xlpm.a))</f>
        <v>...</v>
      </c>
      <c r="CV33" s="749">
        <v>0</v>
      </c>
      <c r="CW33" s="427" t="str">
        <v>Not Declared</v>
      </c>
      <c r="CX33" s="428" t="str">
        <v>Radley AC</v>
      </c>
      <c r="CY33" s="3"/>
      <c r="CZ33" s="15"/>
      <c r="DA33" s="15"/>
      <c r="DB33" s="433"/>
      <c r="DC33" s="749" t="str" cm="1">
        <f t="array" ref="DC33">_xlfn.LET(_xlpm.a,_xlfn.XLOOKUP(1,('Number Allocation'!$C$6:$C$1483=DE33)*('Number Allocation'!$D$6:$D$1483=DF33),'Number Allocation'!$A$6:$A$1483,"..."),IF(_xlpm.a="","...",_xlpm.a))</f>
        <v>...</v>
      </c>
      <c r="DD33" s="749">
        <v>0</v>
      </c>
      <c r="DE33" s="427" t="str">
        <v>Not Declared</v>
      </c>
      <c r="DF33" s="428" t="str">
        <v>Oxford City AC</v>
      </c>
      <c r="DG33" s="3"/>
      <c r="DH33" s="15"/>
      <c r="DI33" s="15"/>
      <c r="DJ33" s="433"/>
      <c r="DK33" s="749" t="str" cm="1">
        <f t="array" ref="DK33">_xlfn.LET(_xlpm.a,_xlfn.XLOOKUP(1,('Number Allocation'!$C$6:$C$1483=DM33)*('Number Allocation'!$D$6:$D$1483=DN33),'Number Allocation'!$A$6:$A$1483,"..."),IF(_xlpm.a="","...",_xlpm.a))</f>
        <v>...</v>
      </c>
      <c r="DL33" s="749">
        <v>0</v>
      </c>
      <c r="DM33" s="427" t="str">
        <v>Not Declared</v>
      </c>
      <c r="DN33" s="428" t="str">
        <v>Witney Road Runners</v>
      </c>
      <c r="DO33" s="3"/>
      <c r="DP33" s="15"/>
      <c r="DQ33" s="15"/>
    </row>
    <row r="34" spans="1:129" ht="21" customHeight="1">
      <c r="A34" s="358" t="str">
        <f t="shared" si="3"/>
        <v>Oxford City AC</v>
      </c>
      <c r="B34" s="729"/>
      <c r="C34" s="729" t="s">
        <v>321</v>
      </c>
      <c r="D34" s="616" t="str" cm="1">
        <f t="array" ref="D34">_xlfn.LET(_xlpm.x, 'Oxford City'!$C$3:$N$3, _xlpm.y, 'Oxford City'!$C$5:$N$30, _xlpm.z, 'Oxford City'!$A$5:$A$30, IF(_xlfn.XLOOKUP($C34,_xlfn.XLOOKUP(D$1,_xlpm.x,_xlpm.y,""),_xlpm.z,"Not Declared")="", "Name not recorded",  _xlfn.XLOOKUP($C34,_xlfn.XLOOKUP(D$1,_xlpm.x,_xlpm.y,""),_xlpm.z,"Not Declared")))</f>
        <v>Not Declared</v>
      </c>
      <c r="E34" s="729" t="str" cm="1">
        <f t="array" ref="E34">_xlfn.LET(_xlpm.x, 'Oxford City'!$D$3:$N$3, _xlpm.y, 'Oxford City'!$D$5:$N$30, _xlpm.z, 'Oxford City'!$A$5:$A$30, IF(_xlfn.XLOOKUP($C34,_xlfn.XLOOKUP(E$1,_xlpm.x,_xlpm.y,""),_xlpm.z,"Not Declared")="", "Name not recorded",  _xlfn.XLOOKUP($C34,_xlfn.XLOOKUP(E$1,_xlpm.x,_xlpm.y,""),_xlpm.z,"Not Declared")))</f>
        <v>Not Declared</v>
      </c>
      <c r="F34" s="729" t="str" cm="1">
        <f t="array" ref="F34">_xlfn.LET(_xlpm.x, 'Oxford City'!$D$3:$N$3, _xlpm.y, 'Oxford City'!$D$5:$N$30, _xlpm.z, 'Oxford City'!$A$5:$A$30, IF(_xlfn.XLOOKUP($C34,_xlfn.XLOOKUP(F$1,_xlpm.x,_xlpm.y,""),_xlpm.z,"Not Declared")="", "Name not recorded",  _xlfn.XLOOKUP($C34,_xlfn.XLOOKUP(F$1,_xlpm.x,_xlpm.y,""),_xlpm.z,"Not Declared")))</f>
        <v>Not Declared</v>
      </c>
      <c r="G34" s="729" t="str" cm="1">
        <f t="array" ref="G34">_xlfn.LET(_xlpm.x, 'Oxford City'!$D$3:$N$3, _xlpm.y, 'Oxford City'!$D$5:$N$30, _xlpm.z, 'Oxford City'!$A$5:$A$30, IF(_xlfn.XLOOKUP($C34,_xlfn.XLOOKUP(G$1,_xlpm.x,_xlpm.y,""),_xlpm.z,"Not Declared")="", "Name not recorded",  _xlfn.XLOOKUP($C34,_xlfn.XLOOKUP(G$1,_xlpm.x,_xlpm.y,""),_xlpm.z,"Not Declared")))</f>
        <v>Not Declared</v>
      </c>
      <c r="H34" s="729" t="str" cm="1">
        <f t="array" ref="H34">_xlfn.LET(_xlpm.x, 'Oxford City'!$D$3:$N$3, _xlpm.y, 'Oxford City'!$D$5:$N$30, _xlpm.z, 'Oxford City'!$A$5:$A$30, IF(_xlfn.XLOOKUP($C34,_xlfn.XLOOKUP(H$1,_xlpm.x,_xlpm.y,""),_xlpm.z,"Not Declared")="", "Name not recorded",  _xlfn.XLOOKUP($C34,_xlfn.XLOOKUP(H$1,_xlpm.x,_xlpm.y,""),_xlpm.z,"Not Declared")))</f>
        <v>Not Declared</v>
      </c>
      <c r="I34" s="729" t="str" cm="1">
        <f t="array" ref="I34">_xlfn.LET(_xlpm.x, 'Oxford City'!$D$3:$N$3, _xlpm.y, 'Oxford City'!$D$5:$N$30, _xlpm.z, 'Oxford City'!$A$5:$A$30, IF(_xlfn.XLOOKUP($C34,_xlfn.XLOOKUP(I$1,_xlpm.x,_xlpm.y,""),_xlpm.z,"Not Declared")="", "Name not recorded",  _xlfn.XLOOKUP($C34,_xlfn.XLOOKUP(I$1,_xlpm.x,_xlpm.y,""),_xlpm.z,"Not Declared")))</f>
        <v>Not Declared</v>
      </c>
      <c r="J34" s="729" t="str" cm="1">
        <f t="array" ref="J34">_xlfn.LET(_xlpm.x, 'Oxford City'!$D$3:$N$3, _xlpm.y, 'Oxford City'!$D$5:$N$30, _xlpm.z, 'Oxford City'!$A$5:$A$30, IF(_xlfn.XLOOKUP($C34,_xlfn.XLOOKUP(J$1,_xlpm.x,_xlpm.y,""),_xlpm.z,"Not Declared")="", "Name not recorded",  _xlfn.XLOOKUP($C34,_xlfn.XLOOKUP(J$1,_xlpm.x,_xlpm.y,""),_xlpm.z,"Not Declared")))</f>
        <v>Not Declared</v>
      </c>
      <c r="K34" s="729" t="str" cm="1">
        <f t="array" ref="K34">_xlfn.LET(_xlpm.x, 'Oxford City'!$D$3:$N$3, _xlpm.y, 'Oxford City'!$D$5:$N$30, _xlpm.z, 'Oxford City'!$A$5:$A$30, IF(_xlfn.XLOOKUP($C34,_xlfn.XLOOKUP(K$1,_xlpm.x,_xlpm.y,""),_xlpm.z,"Not Declared")="", "Name not recorded",  _xlfn.XLOOKUP($C34,_xlfn.XLOOKUP(K$1,_xlpm.x,_xlpm.y,""),_xlpm.z,"Not Declared")))</f>
        <v>Not Declared</v>
      </c>
      <c r="L34" s="729" t="str" cm="1">
        <f t="array" ref="L34">_xlfn.LET(_xlpm.x, 'Oxford City'!$D$3:$N$3, _xlpm.y, 'Oxford City'!$D$5:$N$30, _xlpm.z, 'Oxford City'!$A$5:$A$30, IF(_xlfn.XLOOKUP($C34,_xlfn.XLOOKUP(L$1,_xlpm.x,_xlpm.y,""),_xlpm.z,"Not Declared")="", "Name not recorded",  _xlfn.XLOOKUP($C34,_xlfn.XLOOKUP(L$1,_xlpm.x,_xlpm.y,""),_xlpm.z,"Not Declared")))</f>
        <v>Not Declared</v>
      </c>
      <c r="M34" s="729" t="str" cm="1">
        <f t="array" ref="M34">_xlfn.LET(_xlpm.x, 'Oxford City'!$D$3:$N$3, _xlpm.y, 'Oxford City'!$D$5:$N$30, _xlpm.z, 'Oxford City'!$A$5:$A$30, IF(_xlfn.XLOOKUP($C34,_xlfn.XLOOKUP(M$1,_xlpm.x,_xlpm.y,""),_xlpm.z,"Not Declared")="", "Name not recorded",  _xlfn.XLOOKUP($C34,_xlfn.XLOOKUP(M$1,_xlpm.x,_xlpm.y,""),_xlpm.z,"Not Declared")))</f>
        <v>Not Declared</v>
      </c>
      <c r="N34" s="729" t="str" cm="1">
        <f t="array" ref="N34">_xlfn.LET(_xlpm.x, 'Oxford City'!$D$3:$N$3, _xlpm.y, 'Oxford City'!$D$5:$N$30, _xlpm.z, 'Oxford City'!$A$5:$A$30, IF(_xlfn.XLOOKUP($C34,_xlfn.XLOOKUP(N$1,_xlpm.x,_xlpm.y,""),_xlpm.z,"Not Declared")="", "Name not recorded",  _xlfn.XLOOKUP($C34,_xlfn.XLOOKUP(N$1,_xlpm.x,_xlpm.y,""),_xlpm.z,"Not Declared")))</f>
        <v>Not Declared</v>
      </c>
      <c r="O34" s="732"/>
      <c r="P34" s="3"/>
      <c r="Q34" s="3"/>
      <c r="R34" s="3"/>
      <c r="S34" s="3"/>
      <c r="T34" s="3"/>
      <c r="U34" s="3"/>
      <c r="V34" s="3"/>
      <c r="W34" s="3"/>
      <c r="X34" s="12"/>
      <c r="Y34" s="89"/>
      <c r="Z34" s="3" t="s">
        <v>320</v>
      </c>
      <c r="AA34" s="744" t="str" cm="1">
        <f t="array" ref="AA34">_xlfn.LET(_xlpm.a,_xlfn.XLOOKUP(1,('Number Allocation'!$C$6:$C$1483=AC34)*('Number Allocation'!$D$6:$D$1483=AD34),'Number Allocation'!$A$6:$A$1483,"..."),IF(_xlpm.a="","...",_xlpm.a))</f>
        <v>...</v>
      </c>
      <c r="AB34" s="432" cm="1">
        <f t="array" ref="AB34:AD41">_xlfn.LET(_xlpm.eventsort, _xlfn.XLOOKUP(AB$1,$D$665:$P$665,$D$667:$P$674), _xlpm.eventdata, _xlfn.XLOOKUP(AB$1,$D$1:$O$1,$D$2:$O$72), _xlpm.agedata, $A$2:$C$72, _xlfn.SORTBY(_xlfn._xlws.FILTER(_xlfn.CHOOSECOLS(_xlfn.HSTACK(_xlpm.agedata,_xlpm.eventdata),2,4,1),(_xlfn.CHOOSECOLS(_xlpm.agedata,3)=Z34),""),_xlpm.eventsort))</f>
        <v>0</v>
      </c>
      <c r="AC34" s="422" t="str">
        <v>Not Declared</v>
      </c>
      <c r="AD34" s="422" t="str">
        <v>Team Kennet</v>
      </c>
      <c r="AE34" s="436"/>
      <c r="AG34" s="365"/>
      <c r="AH34" s="3" t="s">
        <v>320</v>
      </c>
      <c r="AI34" s="744" t="str" cm="1">
        <f t="array" ref="AI34">_xlfn.LET(_xlpm.a,_xlfn.XLOOKUP(1,('Number Allocation'!$C$6:$C$1483=AK34)*('Number Allocation'!$D$6:$D$1483=AL34),'Number Allocation'!$A$6:$A$1483,"..."),IF(_xlpm.a="","...",_xlpm.a))</f>
        <v>...</v>
      </c>
      <c r="AJ34" s="432" cm="1">
        <f t="array" ref="AJ34:AL41">_xlfn.LET(_xlpm.eventsort, _xlfn.XLOOKUP(AJ$1,$D$665:$P$665,$D$667:$P$674), _xlpm.eventdata, _xlfn.XLOOKUP(AJ$1,$D$1:$O$1,$D$2:$O$72), _xlpm.agedata, $A$2:$C$72, _xlfn.SORTBY(_xlfn._xlws.FILTER(_xlfn.CHOOSECOLS(_xlfn.HSTACK(_xlpm.agedata,_xlpm.eventdata),2,4,1),(_xlfn.CHOOSECOLS(_xlpm.agedata,3)=AH34),""),_xlpm.eventsort))</f>
        <v>0</v>
      </c>
      <c r="AK34" s="422" t="str">
        <v>Not Declared</v>
      </c>
      <c r="AL34" s="422" t="str">
        <v>Witney Road Runners</v>
      </c>
      <c r="AM34" s="436"/>
      <c r="AO34" s="365"/>
      <c r="AP34" s="3" t="s">
        <v>320</v>
      </c>
      <c r="AQ34" s="744" t="str" cm="1">
        <f t="array" ref="AQ34">_xlfn.LET(_xlpm.a,_xlfn.XLOOKUP(1,('Number Allocation'!$C$6:$C$1483=AS34)*('Number Allocation'!$D$6:$D$1483=AT34),'Number Allocation'!$A$6:$A$1483,"..."),IF(_xlpm.a="","...",_xlpm.a))</f>
        <v>...</v>
      </c>
      <c r="AR34" s="432" cm="1">
        <f t="array" ref="AR34:AT41">_xlfn.LET(_xlpm.eventsort, _xlfn.XLOOKUP(AR$1,$D$665:$P$665,$D$667:$P$674), _xlpm.eventdata, _xlfn.XLOOKUP(AR$1,$D$1:$O$1,$D$2:$O$72), _xlpm.agedata, $A$2:$C$72, _xlfn.SORTBY(_xlfn._xlws.FILTER(_xlfn.CHOOSECOLS(_xlfn.HSTACK(_xlpm.agedata,_xlpm.eventdata),2,4,1),(_xlfn.CHOOSECOLS(_xlpm.agedata,3)=AP34),""),_xlpm.eventsort))</f>
        <v>0</v>
      </c>
      <c r="AS34" s="422" t="str">
        <v>Not Declared</v>
      </c>
      <c r="AT34" s="422" t="str">
        <v>Oxford City AC</v>
      </c>
      <c r="AU34" s="436"/>
      <c r="AW34" s="365"/>
      <c r="AX34" s="3" t="s">
        <v>320</v>
      </c>
      <c r="AY34" s="744" t="str" cm="1">
        <f t="array" ref="AY34">_xlfn.LET(_xlpm.a,_xlfn.XLOOKUP(1,('Number Allocation'!$C$6:$C$1483=BA34)*('Number Allocation'!$D$6:$D$1483=BB34),'Number Allocation'!$A$6:$A$1483,"..."),IF(_xlpm.a="","...",_xlpm.a))</f>
        <v>...</v>
      </c>
      <c r="AZ34" s="432" t="e" cm="1">
        <f t="array" ref="AZ34">_xlfn.LET(_xlpm.eventsort, _xlfn.XLOOKUP(AZ$1,$D$665:$P$665,$D$667:$P$674), _xlpm.eventdata, _xlfn.XLOOKUP(AZ$1,$D$1:$O$1,$D$2:$O$72), _xlpm.agedata, $A$2:$C$72, _xlfn.SORTBY(_xlfn._xlws.FILTER(_xlfn.CHOOSECOLS(_xlfn.HSTACK(_xlpm.agedata,_xlpm.eventdata),2,4,1),(_xlfn.CHOOSECOLS(_xlpm.agedata,3)=AX34),""),_xlpm.eventsort))</f>
        <v>#N/A</v>
      </c>
      <c r="BA34" s="422"/>
      <c r="BB34" s="422"/>
      <c r="BC34" s="436"/>
      <c r="BE34" s="365"/>
      <c r="BF34" s="3" t="s">
        <v>320</v>
      </c>
      <c r="BG34" s="744" t="str" cm="1">
        <f t="array" ref="BG34">_xlfn.LET(_xlpm.a,_xlfn.XLOOKUP(1,('Number Allocation'!$C$6:$C$1483=BI34)*('Number Allocation'!$D$6:$D$1483=BJ34),'Number Allocation'!$A$6:$A$1483,"..."),IF(_xlpm.a="","...",_xlpm.a))</f>
        <v>...</v>
      </c>
      <c r="BH34" s="432" cm="1">
        <f t="array" ref="BH34:BJ41">_xlfn.LET(_xlpm.eventsort, _xlfn.XLOOKUP(BH$1,$D$665:$P$665,$D$667:$P$674), _xlpm.eventdata, _xlfn.XLOOKUP(BH$1,$D$1:$O$1,$D$2:$O$72), _xlpm.agedata, $A$2:$C$72, _xlfn.SORTBY(_xlfn._xlws.FILTER(_xlfn.CHOOSECOLS(_xlfn.HSTACK(_xlpm.agedata,_xlpm.eventdata),2,4,1),(_xlfn.CHOOSECOLS(_xlpm.agedata,3)=BF34),""),_xlpm.eventsort))</f>
        <v>0</v>
      </c>
      <c r="BI34" s="422" t="str">
        <v>Not Declared</v>
      </c>
      <c r="BJ34" s="422" t="str">
        <v>Radley AC</v>
      </c>
      <c r="BK34" s="436"/>
      <c r="BM34" s="365"/>
      <c r="BN34" s="3" t="s">
        <v>320</v>
      </c>
      <c r="BO34" s="744" t="str" cm="1">
        <f t="array" ref="BO34">_xlfn.LET(_xlpm.a,_xlfn.XLOOKUP(1,('Number Allocation'!$C$6:$C$1483=BQ34)*('Number Allocation'!$D$6:$D$1483=BR34),'Number Allocation'!$A$6:$A$1483,"..."),IF(_xlpm.a="","...",_xlpm.a))</f>
        <v>...</v>
      </c>
      <c r="BP34" s="432" cm="1">
        <f t="array" ref="BP34:BR41">_xlfn.LET(_xlpm.eventsort, _xlfn.XLOOKUP(BP$1,$D$665:$P$665,$D$667:$P$674), _xlpm.eventdata, _xlfn.XLOOKUP(BP$1,$D$1:$O$1,$D$2:$O$72), _xlpm.agedata, $A$2:$C$72, _xlfn.SORTBY(_xlfn._xlws.FILTER(_xlfn.CHOOSECOLS(_xlfn.HSTACK(_xlpm.agedata,_xlpm.eventdata),2,4,1),(_xlfn.CHOOSECOLS(_xlpm.agedata,3)=BN34),""),_xlpm.eventsort))</f>
        <v>0</v>
      </c>
      <c r="BQ34" s="422" t="str">
        <v>Not Declared</v>
      </c>
      <c r="BR34" s="422" t="str">
        <v>Bicester AC</v>
      </c>
      <c r="BS34" s="436"/>
      <c r="BU34" s="365"/>
      <c r="BV34" s="3" t="s">
        <v>320</v>
      </c>
      <c r="BW34" s="744" t="str" cm="1">
        <f t="array" ref="BW34">_xlfn.LET(_xlpm.a,_xlfn.XLOOKUP(1,('Number Allocation'!$C$6:$C$1483=BY34)*('Number Allocation'!$D$6:$D$1483=BZ34),'Number Allocation'!$A$6:$A$1483,"..."),IF(_xlpm.a="","...",_xlpm.a))</f>
        <v>...</v>
      </c>
      <c r="BX34" s="432" t="e" cm="1">
        <f t="array" ref="BX34">_xlfn.LET(_xlpm.eventsort, _xlfn.XLOOKUP(BX$1,$D$665:$P$665,$D$667:$P$674), _xlpm.eventdata, _xlfn.XLOOKUP(BX$1,$D$1:$O$1,$D$2:$O$72), _xlpm.agedata, $A$2:$C$72, _xlfn.SORTBY(_xlfn._xlws.FILTER(_xlfn.CHOOSECOLS(_xlfn.HSTACK(_xlpm.agedata,_xlpm.eventdata),2,4,1),(_xlfn.CHOOSECOLS(_xlpm.agedata,3)=BV34),""),_xlpm.eventsort))</f>
        <v>#N/A</v>
      </c>
      <c r="BY34" s="422"/>
      <c r="BZ34" s="423"/>
      <c r="CA34" s="3"/>
      <c r="CB34" s="15"/>
      <c r="CC34" s="15"/>
      <c r="CD34" s="3" t="s">
        <v>320</v>
      </c>
      <c r="CE34" s="744" t="str" cm="1">
        <f t="array" ref="CE34">_xlfn.LET(_xlpm.a,_xlfn.XLOOKUP(1,('Number Allocation'!$C$6:$C$1483=CG34)*('Number Allocation'!$D$6:$D$1483=CH34),'Number Allocation'!$A$6:$A$1483,"..."),IF(_xlpm.a="","...",_xlpm.a))</f>
        <v>...</v>
      </c>
      <c r="CF34" s="432" cm="1">
        <f t="array" ref="CF34:CH41">_xlfn.LET(_xlpm.eventsort, _xlfn.XLOOKUP(CF$1,$D$665:$P$665,$D$667:$P$674), _xlpm.eventdata, _xlfn.XLOOKUP(CF$1,$D$1:$O$1,$D$2:$O$72), _xlpm.agedata, $A$2:$C$72, _xlfn.SORTBY(_xlfn._xlws.FILTER(_xlfn.CHOOSECOLS(_xlfn.HSTACK(_xlpm.agedata,_xlpm.eventdata),2,4,1),(_xlfn.CHOOSECOLS(_xlpm.agedata,3)=CD34),""),_xlpm.eventsort))</f>
        <v>0</v>
      </c>
      <c r="CG34" s="422" t="str">
        <v>Not Declared</v>
      </c>
      <c r="CH34" s="423" t="str">
        <v>Banbury Harriers AC</v>
      </c>
      <c r="CI34" s="3"/>
      <c r="CJ34" s="15"/>
      <c r="CK34" s="15"/>
      <c r="CL34" s="3" t="s">
        <v>320</v>
      </c>
      <c r="CM34" s="744" t="str" cm="1">
        <f t="array" ref="CM34">_xlfn.LET(_xlpm.a,_xlfn.XLOOKUP(1,('Number Allocation'!$C$6:$C$1483=CO34)*('Number Allocation'!$D$6:$D$1483=CP34),'Number Allocation'!$A$6:$A$1483,"..."),IF(_xlpm.a="","...",_xlpm.a))</f>
        <v>...</v>
      </c>
      <c r="CN34" s="432" cm="1">
        <f t="array" ref="CN34:CP41">_xlfn.LET(_xlpm.eventsort, _xlfn.XLOOKUP(CN$1,$D$665:$P$665,$D$667:$P$674), _xlpm.eventdata, _xlfn.XLOOKUP(CN$1,$D$1:$O$1,$D$2:$O$72), _xlpm.agedata, $A$2:$C$72, _xlfn.SORTBY(_xlfn._xlws.FILTER(_xlfn.CHOOSECOLS(_xlfn.HSTACK(_xlpm.agedata,_xlpm.eventdata),2,4,1),(_xlfn.CHOOSECOLS(_xlpm.agedata,3)=CL34),""),_xlpm.eventsort))</f>
        <v>0</v>
      </c>
      <c r="CO34" s="422" t="str">
        <v>Not Declared</v>
      </c>
      <c r="CP34" s="423" t="str">
        <v>Abingdon AC</v>
      </c>
      <c r="CQ34" s="3"/>
      <c r="CR34" s="15"/>
      <c r="CS34" s="15"/>
      <c r="CT34" s="3" t="s">
        <v>320</v>
      </c>
      <c r="CU34" s="744" t="str" cm="1">
        <f t="array" ref="CU34">_xlfn.LET(_xlpm.a,_xlfn.XLOOKUP(1,('Number Allocation'!$C$6:$C$1483=CW34)*('Number Allocation'!$D$6:$D$1483=CX34),'Number Allocation'!$A$6:$A$1483,"..."),IF(_xlpm.a="","...",_xlpm.a))</f>
        <v>...</v>
      </c>
      <c r="CV34" s="432" cm="1">
        <f t="array" ref="CV34:CX41">_xlfn.LET(_xlpm.eventsort, _xlfn.XLOOKUP(CV$1,$D$665:$P$665,$D$667:$P$674), _xlpm.eventdata, _xlfn.XLOOKUP(CV$1,$D$1:$O$1,$D$2:$O$72), _xlpm.agedata, $A$2:$C$72, _xlfn.SORTBY(_xlfn._xlws.FILTER(_xlfn.CHOOSECOLS(_xlfn.HSTACK(_xlpm.agedata,_xlpm.eventdata),2,4,1),(_xlfn.CHOOSECOLS(_xlpm.agedata,3)=CT34),""),_xlpm.eventsort))</f>
        <v>0</v>
      </c>
      <c r="CW34" s="422" t="str">
        <v>Not Declared</v>
      </c>
      <c r="CX34" s="423" t="str">
        <v>Oxford City AC</v>
      </c>
      <c r="CY34" s="3"/>
      <c r="CZ34" s="15"/>
      <c r="DA34" s="15"/>
      <c r="DB34" s="3" t="s">
        <v>320</v>
      </c>
      <c r="DC34" s="744" t="str" cm="1">
        <f t="array" ref="DC34">_xlfn.LET(_xlpm.a,_xlfn.XLOOKUP(1,('Number Allocation'!$C$6:$C$1483=DE34)*('Number Allocation'!$D$6:$D$1483=DF34),'Number Allocation'!$A$6:$A$1483,"..."),IF(_xlpm.a="","...",_xlpm.a))</f>
        <v>...</v>
      </c>
      <c r="DD34" s="432" cm="1">
        <f t="array" ref="DD34:DF41">_xlfn.LET(_xlpm.eventsort, _xlfn.XLOOKUP(DD$1,$D$665:$P$665,$D$667:$P$674), _xlpm.eventdata, _xlfn.XLOOKUP(DD$1,$D$1:$O$1,$D$2:$O$72), _xlpm.agedata, $A$2:$C$72, _xlfn.SORTBY(_xlfn._xlws.FILTER(_xlfn.CHOOSECOLS(_xlfn.HSTACK(_xlpm.agedata,_xlpm.eventdata),2,4,1),(_xlfn.CHOOSECOLS(_xlpm.agedata,3)=DB34),""),_xlpm.eventsort))</f>
        <v>0</v>
      </c>
      <c r="DE34" s="422" t="str">
        <v>Not Declared</v>
      </c>
      <c r="DF34" s="423" t="str">
        <v>Bicester AC</v>
      </c>
      <c r="DG34" s="3"/>
      <c r="DH34" s="15"/>
      <c r="DI34" s="15"/>
      <c r="DJ34" s="3" t="s">
        <v>320</v>
      </c>
      <c r="DK34" s="744" t="str" cm="1">
        <f t="array" ref="DK34">_xlfn.LET(_xlpm.a,_xlfn.XLOOKUP(1,('Number Allocation'!$C$6:$C$1483=DM34)*('Number Allocation'!$D$6:$D$1483=DN34),'Number Allocation'!$A$6:$A$1483,"..."),IF(_xlpm.a="","...",_xlpm.a))</f>
        <v>...</v>
      </c>
      <c r="DL34" s="432" cm="1">
        <f t="array" ref="DL34:DN41">_xlfn.LET(_xlpm.eventsort, _xlfn.XLOOKUP(DL$1,$D$665:$P$665,$D$667:$P$674), _xlpm.eventdata, _xlfn.XLOOKUP(DL$1,$D$1:$O$1,$D$2:$O$72), _xlpm.agedata, $A$2:$C$72, _xlfn.SORTBY(_xlfn._xlws.FILTER(_xlfn.CHOOSECOLS(_xlfn.HSTACK(_xlpm.agedata,_xlpm.eventdata),2,4,1),(_xlfn.CHOOSECOLS(_xlpm.agedata,3)=DJ34),""),_xlpm.eventsort))</f>
        <v>0</v>
      </c>
      <c r="DM34" s="422" t="str">
        <v>Not Declared</v>
      </c>
      <c r="DN34" s="423" t="str">
        <v>Team Kennet</v>
      </c>
      <c r="DO34" s="3"/>
      <c r="DP34" s="15"/>
      <c r="DQ34" s="15"/>
    </row>
    <row r="35" spans="1:129" ht="21" customHeight="1">
      <c r="A35" s="358" t="str">
        <f t="shared" si="3"/>
        <v>Oxford City AC</v>
      </c>
      <c r="B35" s="729"/>
      <c r="C35" s="729" t="s">
        <v>322</v>
      </c>
      <c r="D35" s="616" t="str" cm="1">
        <f t="array" ref="D35">_xlfn.LET(_xlpm.x, 'Oxford City'!$C$3:$N$3, _xlpm.y, 'Oxford City'!$C$5:$N$30, _xlpm.z, 'Oxford City'!$A$5:$A$30, IF(_xlfn.XLOOKUP($C35,_xlfn.XLOOKUP(D$1,_xlpm.x,_xlpm.y,""),_xlpm.z,"Not Declared")="", "Name not recorded",  _xlfn.XLOOKUP($C35,_xlfn.XLOOKUP(D$1,_xlpm.x,_xlpm.y,""),_xlpm.z,"Not Declared")))</f>
        <v>Not Declared</v>
      </c>
      <c r="E35" s="729" t="str" cm="1">
        <f t="array" ref="E35">_xlfn.LET(_xlpm.x, 'Oxford City'!$D$3:$N$3, _xlpm.y, 'Oxford City'!$D$5:$N$30, _xlpm.z, 'Oxford City'!$A$5:$A$30, IF(_xlfn.XLOOKUP($C35,_xlfn.XLOOKUP(E$1,_xlpm.x,_xlpm.y,""),_xlpm.z,"Not Declared")="", "Name not recorded",  _xlfn.XLOOKUP($C35,_xlfn.XLOOKUP(E$1,_xlpm.x,_xlpm.y,""),_xlpm.z,"Not Declared")))</f>
        <v>Not Declared</v>
      </c>
      <c r="F35" s="729" t="str" cm="1">
        <f t="array" ref="F35">_xlfn.LET(_xlpm.x, 'Oxford City'!$D$3:$N$3, _xlpm.y, 'Oxford City'!$D$5:$N$30, _xlpm.z, 'Oxford City'!$A$5:$A$30, IF(_xlfn.XLOOKUP($C35,_xlfn.XLOOKUP(F$1,_xlpm.x,_xlpm.y,""),_xlpm.z,"Not Declared")="", "Name not recorded",  _xlfn.XLOOKUP($C35,_xlfn.XLOOKUP(F$1,_xlpm.x,_xlpm.y,""),_xlpm.z,"Not Declared")))</f>
        <v>Not Declared</v>
      </c>
      <c r="G35" s="729" t="str" cm="1">
        <f t="array" ref="G35">_xlfn.LET(_xlpm.x, 'Oxford City'!$D$3:$N$3, _xlpm.y, 'Oxford City'!$D$5:$N$30, _xlpm.z, 'Oxford City'!$A$5:$A$30, IF(_xlfn.XLOOKUP($C35,_xlfn.XLOOKUP(G$1,_xlpm.x,_xlpm.y,""),_xlpm.z,"Not Declared")="", "Name not recorded",  _xlfn.XLOOKUP($C35,_xlfn.XLOOKUP(G$1,_xlpm.x,_xlpm.y,""),_xlpm.z,"Not Declared")))</f>
        <v>Not Declared</v>
      </c>
      <c r="H35" s="729" t="str" cm="1">
        <f t="array" ref="H35">_xlfn.LET(_xlpm.x, 'Oxford City'!$D$3:$N$3, _xlpm.y, 'Oxford City'!$D$5:$N$30, _xlpm.z, 'Oxford City'!$A$5:$A$30, IF(_xlfn.XLOOKUP($C35,_xlfn.XLOOKUP(H$1,_xlpm.x,_xlpm.y,""),_xlpm.z,"Not Declared")="", "Name not recorded",  _xlfn.XLOOKUP($C35,_xlfn.XLOOKUP(H$1,_xlpm.x,_xlpm.y,""),_xlpm.z,"Not Declared")))</f>
        <v>Not Declared</v>
      </c>
      <c r="I35" s="729" t="str" cm="1">
        <f t="array" ref="I35">_xlfn.LET(_xlpm.x, 'Oxford City'!$D$3:$N$3, _xlpm.y, 'Oxford City'!$D$5:$N$30, _xlpm.z, 'Oxford City'!$A$5:$A$30, IF(_xlfn.XLOOKUP($C35,_xlfn.XLOOKUP(I$1,_xlpm.x,_xlpm.y,""),_xlpm.z,"Not Declared")="", "Name not recorded",  _xlfn.XLOOKUP($C35,_xlfn.XLOOKUP(I$1,_xlpm.x,_xlpm.y,""),_xlpm.z,"Not Declared")))</f>
        <v>Not Declared</v>
      </c>
      <c r="J35" s="729" t="str" cm="1">
        <f t="array" ref="J35">_xlfn.LET(_xlpm.x, 'Oxford City'!$D$3:$N$3, _xlpm.y, 'Oxford City'!$D$5:$N$30, _xlpm.z, 'Oxford City'!$A$5:$A$30, IF(_xlfn.XLOOKUP($C35,_xlfn.XLOOKUP(J$1,_xlpm.x,_xlpm.y,""),_xlpm.z,"Not Declared")="", "Name not recorded",  _xlfn.XLOOKUP($C35,_xlfn.XLOOKUP(J$1,_xlpm.x,_xlpm.y,""),_xlpm.z,"Not Declared")))</f>
        <v>Not Declared</v>
      </c>
      <c r="K35" s="729" t="str" cm="1">
        <f t="array" ref="K35">_xlfn.LET(_xlpm.x, 'Oxford City'!$D$3:$N$3, _xlpm.y, 'Oxford City'!$D$5:$N$30, _xlpm.z, 'Oxford City'!$A$5:$A$30, IF(_xlfn.XLOOKUP($C35,_xlfn.XLOOKUP(K$1,_xlpm.x,_xlpm.y,""),_xlpm.z,"Not Declared")="", "Name not recorded",  _xlfn.XLOOKUP($C35,_xlfn.XLOOKUP(K$1,_xlpm.x,_xlpm.y,""),_xlpm.z,"Not Declared")))</f>
        <v>Not Declared</v>
      </c>
      <c r="L35" s="729" t="str" cm="1">
        <f t="array" ref="L35">_xlfn.LET(_xlpm.x, 'Oxford City'!$D$3:$N$3, _xlpm.y, 'Oxford City'!$D$5:$N$30, _xlpm.z, 'Oxford City'!$A$5:$A$30, IF(_xlfn.XLOOKUP($C35,_xlfn.XLOOKUP(L$1,_xlpm.x,_xlpm.y,""),_xlpm.z,"Not Declared")="", "Name not recorded",  _xlfn.XLOOKUP($C35,_xlfn.XLOOKUP(L$1,_xlpm.x,_xlpm.y,""),_xlpm.z,"Not Declared")))</f>
        <v>Not Declared</v>
      </c>
      <c r="M35" s="729" t="str" cm="1">
        <f t="array" ref="M35">_xlfn.LET(_xlpm.x, 'Oxford City'!$D$3:$N$3, _xlpm.y, 'Oxford City'!$D$5:$N$30, _xlpm.z, 'Oxford City'!$A$5:$A$30, IF(_xlfn.XLOOKUP($C35,_xlfn.XLOOKUP(M$1,_xlpm.x,_xlpm.y,""),_xlpm.z,"Not Declared")="", "Name not recorded",  _xlfn.XLOOKUP($C35,_xlfn.XLOOKUP(M$1,_xlpm.x,_xlpm.y,""),_xlpm.z,"Not Declared")))</f>
        <v>Not Declared</v>
      </c>
      <c r="N35" s="729" t="str" cm="1">
        <f t="array" ref="N35">_xlfn.LET(_xlpm.x, 'Oxford City'!$D$3:$N$3, _xlpm.y, 'Oxford City'!$D$5:$N$30, _xlpm.z, 'Oxford City'!$A$5:$A$30, IF(_xlfn.XLOOKUP($C35,_xlfn.XLOOKUP(N$1,_xlpm.x,_xlpm.y,""),_xlpm.z,"Not Declared")="", "Name not recorded",  _xlfn.XLOOKUP($C35,_xlfn.XLOOKUP(N$1,_xlpm.x,_xlpm.y,""),_xlpm.z,"Not Declared")))</f>
        <v>Not Declared</v>
      </c>
      <c r="O35" s="732"/>
      <c r="P35" s="3"/>
      <c r="Q35" s="3"/>
      <c r="R35" s="3"/>
      <c r="S35" s="3"/>
      <c r="T35" s="3"/>
      <c r="U35" s="3"/>
      <c r="V35" s="3"/>
      <c r="W35" s="3"/>
      <c r="X35" s="15"/>
      <c r="Z35" s="433"/>
      <c r="AA35" s="747" t="str" cm="1">
        <f t="array" ref="AA35">_xlfn.LET(_xlpm.a,_xlfn.XLOOKUP(1,('Number Allocation'!$C$6:$C$1483=AC35)*('Number Allocation'!$D$6:$D$1483=AD35),'Number Allocation'!$A$6:$A$1483,"..."),IF(_xlpm.a="","...",_xlpm.a))</f>
        <v>...</v>
      </c>
      <c r="AB35" s="747">
        <v>0</v>
      </c>
      <c r="AC35" s="12" t="str">
        <v>Not Declared</v>
      </c>
      <c r="AD35" s="12" t="str">
        <v>Oxford City AC</v>
      </c>
      <c r="AE35" s="436"/>
      <c r="AG35" s="365"/>
      <c r="AH35" s="433"/>
      <c r="AI35" s="747" t="str" cm="1">
        <f t="array" ref="AI35">_xlfn.LET(_xlpm.a,_xlfn.XLOOKUP(1,('Number Allocation'!$C$6:$C$1483=AK35)*('Number Allocation'!$D$6:$D$1483=AL35),'Number Allocation'!$A$6:$A$1483,"..."),IF(_xlpm.a="","...",_xlpm.a))</f>
        <v>...</v>
      </c>
      <c r="AJ35" s="747">
        <v>0</v>
      </c>
      <c r="AK35" s="12" t="str">
        <v>Not Declared</v>
      </c>
      <c r="AL35" s="12" t="str">
        <v>Oxford City AC</v>
      </c>
      <c r="AM35" s="436"/>
      <c r="AO35" s="365"/>
      <c r="AP35" s="433"/>
      <c r="AQ35" s="747" t="str" cm="1">
        <f t="array" ref="AQ35">_xlfn.LET(_xlpm.a,_xlfn.XLOOKUP(1,('Number Allocation'!$C$6:$C$1483=AS35)*('Number Allocation'!$D$6:$D$1483=AT35),'Number Allocation'!$A$6:$A$1483,"..."),IF(_xlpm.a="","...",_xlpm.a))</f>
        <v>...</v>
      </c>
      <c r="AR35" s="747">
        <v>0</v>
      </c>
      <c r="AS35" s="12" t="str">
        <v>Not Declared</v>
      </c>
      <c r="AT35" s="12" t="str">
        <v>Team Kennet</v>
      </c>
      <c r="AU35" s="436"/>
      <c r="AW35" s="365"/>
      <c r="AX35" s="433"/>
      <c r="AY35" s="747" t="str" cm="1">
        <f t="array" ref="AY35">_xlfn.LET(_xlpm.a,_xlfn.XLOOKUP(1,('Number Allocation'!$C$6:$C$1483=BA35)*('Number Allocation'!$D$6:$D$1483=BB35),'Number Allocation'!$A$6:$A$1483,"..."),IF(_xlpm.a="","...",_xlpm.a))</f>
        <v>...</v>
      </c>
      <c r="AZ35" s="747"/>
      <c r="BA35" s="12"/>
      <c r="BB35" s="12"/>
      <c r="BC35" s="436"/>
      <c r="BE35" s="365"/>
      <c r="BF35" s="433"/>
      <c r="BG35" s="747" t="str" cm="1">
        <f t="array" ref="BG35">_xlfn.LET(_xlpm.a,_xlfn.XLOOKUP(1,('Number Allocation'!$C$6:$C$1483=BI35)*('Number Allocation'!$D$6:$D$1483=BJ35),'Number Allocation'!$A$6:$A$1483,"..."),IF(_xlpm.a="","...",_xlpm.a))</f>
        <v>...</v>
      </c>
      <c r="BH35" s="747">
        <v>0</v>
      </c>
      <c r="BI35" s="12" t="str">
        <v>Not Declared</v>
      </c>
      <c r="BJ35" s="12" t="str">
        <v>Witney Road Runners</v>
      </c>
      <c r="BK35" s="436"/>
      <c r="BM35" s="365"/>
      <c r="BN35" s="433"/>
      <c r="BO35" s="747" t="str" cm="1">
        <f t="array" ref="BO35">_xlfn.LET(_xlpm.a,_xlfn.XLOOKUP(1,('Number Allocation'!$C$6:$C$1483=BQ35)*('Number Allocation'!$D$6:$D$1483=BR35),'Number Allocation'!$A$6:$A$1483,"..."),IF(_xlpm.a="","...",_xlpm.a))</f>
        <v>...</v>
      </c>
      <c r="BP35" s="747">
        <v>0</v>
      </c>
      <c r="BQ35" s="12" t="str">
        <v>Not Declared</v>
      </c>
      <c r="BR35" s="12" t="str">
        <v>White Horse Harriers</v>
      </c>
      <c r="BS35" s="436"/>
      <c r="BU35" s="365"/>
      <c r="BV35" s="433"/>
      <c r="BW35" s="747" t="str" cm="1">
        <f t="array" ref="BW35">_xlfn.LET(_xlpm.a,_xlfn.XLOOKUP(1,('Number Allocation'!$C$6:$C$1483=BY35)*('Number Allocation'!$D$6:$D$1483=BZ35),'Number Allocation'!$A$6:$A$1483,"..."),IF(_xlpm.a="","...",_xlpm.a))</f>
        <v>...</v>
      </c>
      <c r="BX35" s="747"/>
      <c r="BY35" s="12"/>
      <c r="BZ35" s="425"/>
      <c r="CA35" s="3"/>
      <c r="CB35" s="12"/>
      <c r="CC35" s="15"/>
      <c r="CD35" s="433"/>
      <c r="CE35" s="747" t="str" cm="1">
        <f t="array" ref="CE35">_xlfn.LET(_xlpm.a,_xlfn.XLOOKUP(1,('Number Allocation'!$C$6:$C$1483=CG35)*('Number Allocation'!$D$6:$D$1483=CH35),'Number Allocation'!$A$6:$A$1483,"..."),IF(_xlpm.a="","...",_xlpm.a))</f>
        <v>...</v>
      </c>
      <c r="CF35" s="747">
        <v>0</v>
      </c>
      <c r="CG35" s="12" t="str">
        <v>Not Declared</v>
      </c>
      <c r="CH35" s="425" t="str">
        <v>Witney Road Runners</v>
      </c>
      <c r="CI35" s="3"/>
      <c r="CJ35" s="12"/>
      <c r="CK35" s="15"/>
      <c r="CL35" s="433"/>
      <c r="CM35" s="747" t="str" cm="1">
        <f t="array" ref="CM35">_xlfn.LET(_xlpm.a,_xlfn.XLOOKUP(1,('Number Allocation'!$C$6:$C$1483=CO35)*('Number Allocation'!$D$6:$D$1483=CP35),'Number Allocation'!$A$6:$A$1483,"..."),IF(_xlpm.a="","...",_xlpm.a))</f>
        <v>...</v>
      </c>
      <c r="CN35" s="747">
        <v>0</v>
      </c>
      <c r="CO35" s="12" t="str">
        <v>Not Declared</v>
      </c>
      <c r="CP35" s="425" t="str">
        <v>White Horse Harriers</v>
      </c>
      <c r="CQ35" s="3"/>
      <c r="CR35" s="12"/>
      <c r="CS35" s="15"/>
      <c r="CT35" s="433"/>
      <c r="CU35" s="747" t="str" cm="1">
        <f t="array" ref="CU35">_xlfn.LET(_xlpm.a,_xlfn.XLOOKUP(1,('Number Allocation'!$C$6:$C$1483=CW35)*('Number Allocation'!$D$6:$D$1483=CX35),'Number Allocation'!$A$6:$A$1483,"..."),IF(_xlpm.a="","...",_xlpm.a))</f>
        <v>...</v>
      </c>
      <c r="CV35" s="747">
        <v>0</v>
      </c>
      <c r="CW35" s="12" t="str">
        <v>Not Declared</v>
      </c>
      <c r="CX35" s="425" t="str">
        <v>Team Kennet</v>
      </c>
      <c r="CY35" s="3"/>
      <c r="CZ35" s="12"/>
      <c r="DA35" s="15"/>
      <c r="DB35" s="433"/>
      <c r="DC35" s="747" t="str" cm="1">
        <f t="array" ref="DC35">_xlfn.LET(_xlpm.a,_xlfn.XLOOKUP(1,('Number Allocation'!$C$6:$C$1483=DE35)*('Number Allocation'!$D$6:$D$1483=DF35),'Number Allocation'!$A$6:$A$1483,"..."),IF(_xlpm.a="","...",_xlpm.a))</f>
        <v>...</v>
      </c>
      <c r="DD35" s="747">
        <v>0</v>
      </c>
      <c r="DE35" s="12" t="str">
        <v>Not Declared</v>
      </c>
      <c r="DF35" s="425" t="str">
        <v>Witney Road Runners</v>
      </c>
      <c r="DG35" s="3"/>
      <c r="DH35" s="12"/>
      <c r="DI35" s="15"/>
      <c r="DJ35" s="433"/>
      <c r="DK35" s="747" t="str" cm="1">
        <f t="array" ref="DK35">_xlfn.LET(_xlpm.a,_xlfn.XLOOKUP(1,('Number Allocation'!$C$6:$C$1483=DM35)*('Number Allocation'!$D$6:$D$1483=DN35),'Number Allocation'!$A$6:$A$1483,"..."),IF(_xlpm.a="","...",_xlpm.a))</f>
        <v>...</v>
      </c>
      <c r="DL35" s="747">
        <v>0</v>
      </c>
      <c r="DM35" s="12" t="str">
        <v>Not Declared</v>
      </c>
      <c r="DN35" s="425" t="str">
        <v>Banbury Harriers AC</v>
      </c>
      <c r="DO35" s="3"/>
      <c r="DP35" s="12"/>
      <c r="DQ35" s="15"/>
    </row>
    <row r="36" spans="1:129" ht="21" customHeight="1">
      <c r="A36" s="358" t="str">
        <f t="shared" si="3"/>
        <v>Oxford City AC</v>
      </c>
      <c r="B36" s="729"/>
      <c r="C36" s="729" t="s">
        <v>323</v>
      </c>
      <c r="D36" s="616" t="str" cm="1">
        <f t="array" ref="D36">_xlfn.LET(_xlpm.x, 'Oxford City'!$C$3:$N$3, _xlpm.y, 'Oxford City'!$C$5:$N$30, _xlpm.z, 'Oxford City'!$A$5:$A$30, IF(_xlfn.XLOOKUP($C36,_xlfn.XLOOKUP(D$1,_xlpm.x,_xlpm.y,""),_xlpm.z,"Not Declared")="", "Name not recorded",  _xlfn.XLOOKUP($C36,_xlfn.XLOOKUP(D$1,_xlpm.x,_xlpm.y,""),_xlpm.z,"Not Declared")))</f>
        <v>Not Declared</v>
      </c>
      <c r="E36" s="729" t="str" cm="1">
        <f t="array" ref="E36">_xlfn.LET(_xlpm.x, 'Oxford City'!$D$3:$N$3, _xlpm.y, 'Oxford City'!$D$5:$N$30, _xlpm.z, 'Oxford City'!$A$5:$A$30, IF(_xlfn.XLOOKUP($C36,_xlfn.XLOOKUP(E$1,_xlpm.x,_xlpm.y,""),_xlpm.z,"Not Declared")="", "Name not recorded",  _xlfn.XLOOKUP($C36,_xlfn.XLOOKUP(E$1,_xlpm.x,_xlpm.y,""),_xlpm.z,"Not Declared")))</f>
        <v>Not Declared</v>
      </c>
      <c r="F36" s="729" t="str" cm="1">
        <f t="array" ref="F36">_xlfn.LET(_xlpm.x, 'Oxford City'!$D$3:$N$3, _xlpm.y, 'Oxford City'!$D$5:$N$30, _xlpm.z, 'Oxford City'!$A$5:$A$30, IF(_xlfn.XLOOKUP($C36,_xlfn.XLOOKUP(F$1,_xlpm.x,_xlpm.y,""),_xlpm.z,"Not Declared")="", "Name not recorded",  _xlfn.XLOOKUP($C36,_xlfn.XLOOKUP(F$1,_xlpm.x,_xlpm.y,""),_xlpm.z,"Not Declared")))</f>
        <v>Not Declared</v>
      </c>
      <c r="G36" s="729" t="str" cm="1">
        <f t="array" ref="G36">_xlfn.LET(_xlpm.x, 'Oxford City'!$D$3:$N$3, _xlpm.y, 'Oxford City'!$D$5:$N$30, _xlpm.z, 'Oxford City'!$A$5:$A$30, IF(_xlfn.XLOOKUP($C36,_xlfn.XLOOKUP(G$1,_xlpm.x,_xlpm.y,""),_xlpm.z,"Not Declared")="", "Name not recorded",  _xlfn.XLOOKUP($C36,_xlfn.XLOOKUP(G$1,_xlpm.x,_xlpm.y,""),_xlpm.z,"Not Declared")))</f>
        <v>Not Declared</v>
      </c>
      <c r="H36" s="729" t="str" cm="1">
        <f t="array" ref="H36">_xlfn.LET(_xlpm.x, 'Oxford City'!$D$3:$N$3, _xlpm.y, 'Oxford City'!$D$5:$N$30, _xlpm.z, 'Oxford City'!$A$5:$A$30, IF(_xlfn.XLOOKUP($C36,_xlfn.XLOOKUP(H$1,_xlpm.x,_xlpm.y,""),_xlpm.z,"Not Declared")="", "Name not recorded",  _xlfn.XLOOKUP($C36,_xlfn.XLOOKUP(H$1,_xlpm.x,_xlpm.y,""),_xlpm.z,"Not Declared")))</f>
        <v>Not Declared</v>
      </c>
      <c r="I36" s="729" t="str" cm="1">
        <f t="array" ref="I36">_xlfn.LET(_xlpm.x, 'Oxford City'!$D$3:$N$3, _xlpm.y, 'Oxford City'!$D$5:$N$30, _xlpm.z, 'Oxford City'!$A$5:$A$30, IF(_xlfn.XLOOKUP($C36,_xlfn.XLOOKUP(I$1,_xlpm.x,_xlpm.y,""),_xlpm.z,"Not Declared")="", "Name not recorded",  _xlfn.XLOOKUP($C36,_xlfn.XLOOKUP(I$1,_xlpm.x,_xlpm.y,""),_xlpm.z,"Not Declared")))</f>
        <v>Not Declared</v>
      </c>
      <c r="J36" s="729" t="str" cm="1">
        <f t="array" ref="J36">_xlfn.LET(_xlpm.x, 'Oxford City'!$D$3:$N$3, _xlpm.y, 'Oxford City'!$D$5:$N$30, _xlpm.z, 'Oxford City'!$A$5:$A$30, IF(_xlfn.XLOOKUP($C36,_xlfn.XLOOKUP(J$1,_xlpm.x,_xlpm.y,""),_xlpm.z,"Not Declared")="", "Name not recorded",  _xlfn.XLOOKUP($C36,_xlfn.XLOOKUP(J$1,_xlpm.x,_xlpm.y,""),_xlpm.z,"Not Declared")))</f>
        <v>Not Declared</v>
      </c>
      <c r="K36" s="729" t="str" cm="1">
        <f t="array" ref="K36">_xlfn.LET(_xlpm.x, 'Oxford City'!$D$3:$N$3, _xlpm.y, 'Oxford City'!$D$5:$N$30, _xlpm.z, 'Oxford City'!$A$5:$A$30, IF(_xlfn.XLOOKUP($C36,_xlfn.XLOOKUP(K$1,_xlpm.x,_xlpm.y,""),_xlpm.z,"Not Declared")="", "Name not recorded",  _xlfn.XLOOKUP($C36,_xlfn.XLOOKUP(K$1,_xlpm.x,_xlpm.y,""),_xlpm.z,"Not Declared")))</f>
        <v>Not Declared</v>
      </c>
      <c r="L36" s="729" t="str" cm="1">
        <f t="array" ref="L36">_xlfn.LET(_xlpm.x, 'Oxford City'!$D$3:$N$3, _xlpm.y, 'Oxford City'!$D$5:$N$30, _xlpm.z, 'Oxford City'!$A$5:$A$30, IF(_xlfn.XLOOKUP($C36,_xlfn.XLOOKUP(L$1,_xlpm.x,_xlpm.y,""),_xlpm.z,"Not Declared")="", "Name not recorded",  _xlfn.XLOOKUP($C36,_xlfn.XLOOKUP(L$1,_xlpm.x,_xlpm.y,""),_xlpm.z,"Not Declared")))</f>
        <v>Not Declared</v>
      </c>
      <c r="M36" s="729" t="str" cm="1">
        <f t="array" ref="M36">_xlfn.LET(_xlpm.x, 'Oxford City'!$D$3:$N$3, _xlpm.y, 'Oxford City'!$D$5:$N$30, _xlpm.z, 'Oxford City'!$A$5:$A$30, IF(_xlfn.XLOOKUP($C36,_xlfn.XLOOKUP(M$1,_xlpm.x,_xlpm.y,""),_xlpm.z,"Not Declared")="", "Name not recorded",  _xlfn.XLOOKUP($C36,_xlfn.XLOOKUP(M$1,_xlpm.x,_xlpm.y,""),_xlpm.z,"Not Declared")))</f>
        <v>Not Declared</v>
      </c>
      <c r="N36" s="729" t="str" cm="1">
        <f t="array" ref="N36">_xlfn.LET(_xlpm.x, 'Oxford City'!$D$3:$N$3, _xlpm.y, 'Oxford City'!$D$5:$N$30, _xlpm.z, 'Oxford City'!$A$5:$A$30, IF(_xlfn.XLOOKUP($C36,_xlfn.XLOOKUP(N$1,_xlpm.x,_xlpm.y,""),_xlpm.z,"Not Declared")="", "Name not recorded",  _xlfn.XLOOKUP($C36,_xlfn.XLOOKUP(N$1,_xlpm.x,_xlpm.y,""),_xlpm.z,"Not Declared")))</f>
        <v>Not Declared</v>
      </c>
      <c r="O36" s="732"/>
      <c r="P36" s="3"/>
      <c r="Q36" s="3"/>
      <c r="R36" s="3"/>
      <c r="S36" s="3"/>
      <c r="T36" s="3"/>
      <c r="U36" s="3"/>
      <c r="V36" s="3"/>
      <c r="W36" s="3"/>
      <c r="X36" s="15"/>
      <c r="Z36" s="433"/>
      <c r="AA36" s="747" t="str" cm="1">
        <f t="array" ref="AA36">_xlfn.LET(_xlpm.a,_xlfn.XLOOKUP(1,('Number Allocation'!$C$6:$C$1483=AC36)*('Number Allocation'!$D$6:$D$1483=AD36),'Number Allocation'!$A$6:$A$1483,"..."),IF(_xlpm.a="","...",_xlpm.a))</f>
        <v>...</v>
      </c>
      <c r="AB36" s="747">
        <v>0</v>
      </c>
      <c r="AC36" s="12" t="str">
        <v>Not Declared</v>
      </c>
      <c r="AD36" s="12" t="str">
        <v>Abingdon AC</v>
      </c>
      <c r="AE36" s="436"/>
      <c r="AG36" s="365"/>
      <c r="AH36" s="433"/>
      <c r="AI36" s="747" t="str" cm="1">
        <f t="array" ref="AI36">_xlfn.LET(_xlpm.a,_xlfn.XLOOKUP(1,('Number Allocation'!$C$6:$C$1483=AK36)*('Number Allocation'!$D$6:$D$1483=AL36),'Number Allocation'!$A$6:$A$1483,"..."),IF(_xlpm.a="","...",_xlpm.a))</f>
        <v>...</v>
      </c>
      <c r="AJ36" s="747">
        <v>0</v>
      </c>
      <c r="AK36" s="12" t="str">
        <v>Not Declared</v>
      </c>
      <c r="AL36" s="12" t="str">
        <v>Bicester AC</v>
      </c>
      <c r="AM36" s="436"/>
      <c r="AO36" s="365"/>
      <c r="AP36" s="433"/>
      <c r="AQ36" s="747" t="str" cm="1">
        <f t="array" ref="AQ36">_xlfn.LET(_xlpm.a,_xlfn.XLOOKUP(1,('Number Allocation'!$C$6:$C$1483=AS36)*('Number Allocation'!$D$6:$D$1483=AT36),'Number Allocation'!$A$6:$A$1483,"..."),IF(_xlpm.a="","...",_xlpm.a))</f>
        <v>...</v>
      </c>
      <c r="AR36" s="747">
        <v>0</v>
      </c>
      <c r="AS36" s="12" t="str">
        <v>Not Declared</v>
      </c>
      <c r="AT36" s="12" t="str">
        <v>Bicester AC</v>
      </c>
      <c r="AU36" s="436"/>
      <c r="AW36" s="365"/>
      <c r="AX36" s="433"/>
      <c r="AY36" s="747" t="str" cm="1">
        <f t="array" ref="AY36">_xlfn.LET(_xlpm.a,_xlfn.XLOOKUP(1,('Number Allocation'!$C$6:$C$1483=BA36)*('Number Allocation'!$D$6:$D$1483=BB36),'Number Allocation'!$A$6:$A$1483,"..."),IF(_xlpm.a="","...",_xlpm.a))</f>
        <v>...</v>
      </c>
      <c r="AZ36" s="747"/>
      <c r="BA36" s="12"/>
      <c r="BB36" s="12"/>
      <c r="BC36" s="436"/>
      <c r="BE36" s="365"/>
      <c r="BF36" s="433"/>
      <c r="BG36" s="747" t="str" cm="1">
        <f t="array" ref="BG36">_xlfn.LET(_xlpm.a,_xlfn.XLOOKUP(1,('Number Allocation'!$C$6:$C$1483=BI36)*('Number Allocation'!$D$6:$D$1483=BJ36),'Number Allocation'!$A$6:$A$1483,"..."),IF(_xlpm.a="","...",_xlpm.a))</f>
        <v>...</v>
      </c>
      <c r="BH36" s="747">
        <v>0</v>
      </c>
      <c r="BI36" s="12" t="str">
        <v>Not Declared</v>
      </c>
      <c r="BJ36" s="12" t="str">
        <v>Oxford City AC</v>
      </c>
      <c r="BK36" s="436"/>
      <c r="BM36" s="365"/>
      <c r="BN36" s="433"/>
      <c r="BO36" s="747" t="str" cm="1">
        <f t="array" ref="BO36">_xlfn.LET(_xlpm.a,_xlfn.XLOOKUP(1,('Number Allocation'!$C$6:$C$1483=BQ36)*('Number Allocation'!$D$6:$D$1483=BR36),'Number Allocation'!$A$6:$A$1483,"..."),IF(_xlpm.a="","...",_xlpm.a))</f>
        <v>...</v>
      </c>
      <c r="BP36" s="747">
        <v>0</v>
      </c>
      <c r="BQ36" s="12" t="str">
        <v>Not Declared</v>
      </c>
      <c r="BR36" s="12" t="str">
        <v>Abingdon AC</v>
      </c>
      <c r="BS36" s="436"/>
      <c r="BU36" s="365"/>
      <c r="BV36" s="433"/>
      <c r="BW36" s="747" t="str" cm="1">
        <f t="array" ref="BW36">_xlfn.LET(_xlpm.a,_xlfn.XLOOKUP(1,('Number Allocation'!$C$6:$C$1483=BY36)*('Number Allocation'!$D$6:$D$1483=BZ36),'Number Allocation'!$A$6:$A$1483,"..."),IF(_xlpm.a="","...",_xlpm.a))</f>
        <v>...</v>
      </c>
      <c r="BX36" s="747"/>
      <c r="BY36" s="12"/>
      <c r="BZ36" s="425"/>
      <c r="CA36" s="3"/>
      <c r="CB36" s="12"/>
      <c r="CC36" s="15"/>
      <c r="CD36" s="433"/>
      <c r="CE36" s="747" t="str" cm="1">
        <f t="array" ref="CE36">_xlfn.LET(_xlpm.a,_xlfn.XLOOKUP(1,('Number Allocation'!$C$6:$C$1483=CG36)*('Number Allocation'!$D$6:$D$1483=CH36),'Number Allocation'!$A$6:$A$1483,"..."),IF(_xlpm.a="","...",_xlpm.a))</f>
        <v>...</v>
      </c>
      <c r="CF36" s="747">
        <v>0</v>
      </c>
      <c r="CG36" s="12" t="str">
        <v>Not Declared</v>
      </c>
      <c r="CH36" s="425" t="str">
        <v>Oxford City AC</v>
      </c>
      <c r="CI36" s="3"/>
      <c r="CJ36" s="12"/>
      <c r="CK36" s="15"/>
      <c r="CL36" s="433"/>
      <c r="CM36" s="747" t="str" cm="1">
        <f t="array" ref="CM36">_xlfn.LET(_xlpm.a,_xlfn.XLOOKUP(1,('Number Allocation'!$C$6:$C$1483=CO36)*('Number Allocation'!$D$6:$D$1483=CP36),'Number Allocation'!$A$6:$A$1483,"..."),IF(_xlpm.a="","...",_xlpm.a))</f>
        <v>...</v>
      </c>
      <c r="CN36" s="747">
        <v>0</v>
      </c>
      <c r="CO36" s="12" t="str">
        <v>Not Declared</v>
      </c>
      <c r="CP36" s="425" t="str">
        <v>Team Kennet</v>
      </c>
      <c r="CQ36" s="3"/>
      <c r="CR36" s="12"/>
      <c r="CS36" s="15"/>
      <c r="CT36" s="433"/>
      <c r="CU36" s="747" t="str" cm="1">
        <f t="array" ref="CU36">_xlfn.LET(_xlpm.a,_xlfn.XLOOKUP(1,('Number Allocation'!$C$6:$C$1483=CW36)*('Number Allocation'!$D$6:$D$1483=CX36),'Number Allocation'!$A$6:$A$1483,"..."),IF(_xlpm.a="","...",_xlpm.a))</f>
        <v>...</v>
      </c>
      <c r="CV36" s="747">
        <v>0</v>
      </c>
      <c r="CW36" s="12" t="str">
        <v>Not Declared</v>
      </c>
      <c r="CX36" s="425" t="str">
        <v>Witney Road Runners</v>
      </c>
      <c r="CY36" s="3"/>
      <c r="CZ36" s="12"/>
      <c r="DA36" s="15"/>
      <c r="DB36" s="433"/>
      <c r="DC36" s="747" t="str" cm="1">
        <f t="array" ref="DC36">_xlfn.LET(_xlpm.a,_xlfn.XLOOKUP(1,('Number Allocation'!$C$6:$C$1483=DE36)*('Number Allocation'!$D$6:$D$1483=DF36),'Number Allocation'!$A$6:$A$1483,"..."),IF(_xlpm.a="","...",_xlpm.a))</f>
        <v>...</v>
      </c>
      <c r="DD36" s="747">
        <v>0</v>
      </c>
      <c r="DE36" s="12" t="str">
        <v>Not Declared</v>
      </c>
      <c r="DF36" s="425" t="str">
        <v>White Horse Harriers</v>
      </c>
      <c r="DG36" s="3"/>
      <c r="DH36" s="12"/>
      <c r="DI36" s="15"/>
      <c r="DJ36" s="433"/>
      <c r="DK36" s="747" t="str" cm="1">
        <f t="array" ref="DK36">_xlfn.LET(_xlpm.a,_xlfn.XLOOKUP(1,('Number Allocation'!$C$6:$C$1483=DM36)*('Number Allocation'!$D$6:$D$1483=DN36),'Number Allocation'!$A$6:$A$1483,"..."),IF(_xlpm.a="","...",_xlpm.a))</f>
        <v>...</v>
      </c>
      <c r="DL36" s="747">
        <v>0</v>
      </c>
      <c r="DM36" s="12" t="str">
        <v>Not Declared</v>
      </c>
      <c r="DN36" s="425" t="str">
        <v>White Horse Harriers</v>
      </c>
      <c r="DO36" s="3"/>
      <c r="DP36" s="12"/>
      <c r="DQ36" s="15"/>
      <c r="DV36" s="89"/>
      <c r="DW36" s="89"/>
      <c r="DX36" s="89"/>
      <c r="DY36" s="89"/>
    </row>
    <row r="37" spans="1:129" ht="21" customHeight="1">
      <c r="A37" s="358"/>
      <c r="B37" s="729"/>
      <c r="C37" s="729"/>
      <c r="D37" s="729"/>
      <c r="E37" s="729"/>
      <c r="F37" s="729"/>
      <c r="G37" s="729"/>
      <c r="H37" s="729"/>
      <c r="I37" s="729"/>
      <c r="J37" s="729"/>
      <c r="K37" s="729"/>
      <c r="L37" s="729"/>
      <c r="M37" s="729"/>
      <c r="N37" s="729"/>
      <c r="O37" s="732"/>
      <c r="P37" s="3"/>
      <c r="Q37" s="3"/>
      <c r="R37" s="3"/>
      <c r="S37" s="3"/>
      <c r="T37" s="3"/>
      <c r="U37" s="3"/>
      <c r="V37" s="3"/>
      <c r="W37" s="3"/>
      <c r="X37" s="15"/>
      <c r="Z37" s="433"/>
      <c r="AA37" s="747" t="str" cm="1">
        <f t="array" ref="AA37">_xlfn.LET(_xlpm.a,_xlfn.XLOOKUP(1,('Number Allocation'!$C$6:$C$1483=AC37)*('Number Allocation'!$D$6:$D$1483=AD37),'Number Allocation'!$A$6:$A$1483,"..."),IF(_xlpm.a="","...",_xlpm.a))</f>
        <v>...</v>
      </c>
      <c r="AB37" s="747">
        <v>0</v>
      </c>
      <c r="AC37" s="12" t="str">
        <v>Not Declared</v>
      </c>
      <c r="AD37" s="12" t="str">
        <v>Witney Road Runners</v>
      </c>
      <c r="AE37" s="436"/>
      <c r="AG37" s="365"/>
      <c r="AH37" s="433"/>
      <c r="AI37" s="747" t="str" cm="1">
        <f t="array" ref="AI37">_xlfn.LET(_xlpm.a,_xlfn.XLOOKUP(1,('Number Allocation'!$C$6:$C$1483=AK37)*('Number Allocation'!$D$6:$D$1483=AL37),'Number Allocation'!$A$6:$A$1483,"..."),IF(_xlpm.a="","...",_xlpm.a))</f>
        <v>...</v>
      </c>
      <c r="AJ37" s="747">
        <v>0</v>
      </c>
      <c r="AK37" s="12" t="str">
        <v>Not Declared</v>
      </c>
      <c r="AL37" s="12" t="str">
        <v>Team Kennet</v>
      </c>
      <c r="AM37" s="436"/>
      <c r="AO37" s="365"/>
      <c r="AP37" s="433"/>
      <c r="AQ37" s="747" t="str" cm="1">
        <f t="array" ref="AQ37">_xlfn.LET(_xlpm.a,_xlfn.XLOOKUP(1,('Number Allocation'!$C$6:$C$1483=AS37)*('Number Allocation'!$D$6:$D$1483=AT37),'Number Allocation'!$A$6:$A$1483,"..."),IF(_xlpm.a="","...",_xlpm.a))</f>
        <v>...</v>
      </c>
      <c r="AR37" s="747">
        <v>0</v>
      </c>
      <c r="AS37" s="12" t="str">
        <v>Not Declared</v>
      </c>
      <c r="AT37" s="12" t="str">
        <v>Abingdon AC</v>
      </c>
      <c r="AU37" s="436"/>
      <c r="AW37" s="365"/>
      <c r="AX37" s="433"/>
      <c r="AY37" s="747" t="str" cm="1">
        <f t="array" ref="AY37">_xlfn.LET(_xlpm.a,_xlfn.XLOOKUP(1,('Number Allocation'!$C$6:$C$1483=BA37)*('Number Allocation'!$D$6:$D$1483=BB37),'Number Allocation'!$A$6:$A$1483,"..."),IF(_xlpm.a="","...",_xlpm.a))</f>
        <v>...</v>
      </c>
      <c r="AZ37" s="747"/>
      <c r="BA37" s="12"/>
      <c r="BB37" s="12"/>
      <c r="BC37" s="436"/>
      <c r="BE37" s="365"/>
      <c r="BF37" s="433"/>
      <c r="BG37" s="747" t="str" cm="1">
        <f t="array" ref="BG37">_xlfn.LET(_xlpm.a,_xlfn.XLOOKUP(1,('Number Allocation'!$C$6:$C$1483=BI37)*('Number Allocation'!$D$6:$D$1483=BJ37),'Number Allocation'!$A$6:$A$1483,"..."),IF(_xlpm.a="","...",_xlpm.a))</f>
        <v>...</v>
      </c>
      <c r="BH37" s="747">
        <v>0</v>
      </c>
      <c r="BI37" s="12" t="str">
        <v>Not Declared</v>
      </c>
      <c r="BJ37" s="12" t="str">
        <v>Team Kennet</v>
      </c>
      <c r="BK37" s="436"/>
      <c r="BM37" s="365"/>
      <c r="BN37" s="433"/>
      <c r="BO37" s="747" t="str" cm="1">
        <f t="array" ref="BO37">_xlfn.LET(_xlpm.a,_xlfn.XLOOKUP(1,('Number Allocation'!$C$6:$C$1483=BQ37)*('Number Allocation'!$D$6:$D$1483=BR37),'Number Allocation'!$A$6:$A$1483,"..."),IF(_xlpm.a="","...",_xlpm.a))</f>
        <v>...</v>
      </c>
      <c r="BP37" s="747">
        <v>0</v>
      </c>
      <c r="BQ37" s="12" t="str">
        <v>Not Declared</v>
      </c>
      <c r="BR37" s="12" t="str">
        <v>Team Kennet</v>
      </c>
      <c r="BS37" s="436"/>
      <c r="BU37" s="365"/>
      <c r="BV37" s="433"/>
      <c r="BW37" s="747" t="str" cm="1">
        <f t="array" ref="BW37">_xlfn.LET(_xlpm.a,_xlfn.XLOOKUP(1,('Number Allocation'!$C$6:$C$1483=BY37)*('Number Allocation'!$D$6:$D$1483=BZ37),'Number Allocation'!$A$6:$A$1483,"..."),IF(_xlpm.a="","...",_xlpm.a))</f>
        <v>...</v>
      </c>
      <c r="BX37" s="747"/>
      <c r="BY37" s="12"/>
      <c r="BZ37" s="425"/>
      <c r="CA37" s="3"/>
      <c r="CB37" s="12"/>
      <c r="CC37" s="12"/>
      <c r="CD37" s="433"/>
      <c r="CE37" s="747" t="str" cm="1">
        <f t="array" ref="CE37">_xlfn.LET(_xlpm.a,_xlfn.XLOOKUP(1,('Number Allocation'!$C$6:$C$1483=CG37)*('Number Allocation'!$D$6:$D$1483=CH37),'Number Allocation'!$A$6:$A$1483,"..."),IF(_xlpm.a="","...",_xlpm.a))</f>
        <v>...</v>
      </c>
      <c r="CF37" s="747">
        <v>0</v>
      </c>
      <c r="CG37" s="12" t="str">
        <v>Not Declared</v>
      </c>
      <c r="CH37" s="425" t="str">
        <v>Abingdon AC</v>
      </c>
      <c r="CI37" s="3"/>
      <c r="CJ37" s="12"/>
      <c r="CK37" s="12"/>
      <c r="CL37" s="433"/>
      <c r="CM37" s="747" t="str" cm="1">
        <f t="array" ref="CM37">_xlfn.LET(_xlpm.a,_xlfn.XLOOKUP(1,('Number Allocation'!$C$6:$C$1483=CO37)*('Number Allocation'!$D$6:$D$1483=CP37),'Number Allocation'!$A$6:$A$1483,"..."),IF(_xlpm.a="","...",_xlpm.a))</f>
        <v>...</v>
      </c>
      <c r="CN37" s="747">
        <v>0</v>
      </c>
      <c r="CO37" s="12" t="str">
        <v>Not Declared</v>
      </c>
      <c r="CP37" s="425" t="str">
        <v>Bicester AC</v>
      </c>
      <c r="CQ37" s="3"/>
      <c r="CR37" s="12"/>
      <c r="CS37" s="12"/>
      <c r="CT37" s="433"/>
      <c r="CU37" s="747" t="str" cm="1">
        <f t="array" ref="CU37">_xlfn.LET(_xlpm.a,_xlfn.XLOOKUP(1,('Number Allocation'!$C$6:$C$1483=CW37)*('Number Allocation'!$D$6:$D$1483=CX37),'Number Allocation'!$A$6:$A$1483,"..."),IF(_xlpm.a="","...",_xlpm.a))</f>
        <v>...</v>
      </c>
      <c r="CV37" s="747">
        <v>0</v>
      </c>
      <c r="CW37" s="12" t="str">
        <v>Not Declared</v>
      </c>
      <c r="CX37" s="425" t="str">
        <v>White Horse Harriers</v>
      </c>
      <c r="CY37" s="3"/>
      <c r="CZ37" s="12"/>
      <c r="DA37" s="12"/>
      <c r="DB37" s="433"/>
      <c r="DC37" s="747" t="str" cm="1">
        <f t="array" ref="DC37">_xlfn.LET(_xlpm.a,_xlfn.XLOOKUP(1,('Number Allocation'!$C$6:$C$1483=DE37)*('Number Allocation'!$D$6:$D$1483=DF37),'Number Allocation'!$A$6:$A$1483,"..."),IF(_xlpm.a="","...",_xlpm.a))</f>
        <v>...</v>
      </c>
      <c r="DD37" s="747">
        <v>0</v>
      </c>
      <c r="DE37" s="12" t="str">
        <v>Not Declared</v>
      </c>
      <c r="DF37" s="425" t="str">
        <v>Banbury Harriers AC</v>
      </c>
      <c r="DG37" s="3"/>
      <c r="DH37" s="12"/>
      <c r="DI37" s="12"/>
      <c r="DJ37" s="433"/>
      <c r="DK37" s="747" t="str" cm="1">
        <f t="array" ref="DK37">_xlfn.LET(_xlpm.a,_xlfn.XLOOKUP(1,('Number Allocation'!$C$6:$C$1483=DM37)*('Number Allocation'!$D$6:$D$1483=DN37),'Number Allocation'!$A$6:$A$1483,"..."),IF(_xlpm.a="","...",_xlpm.a))</f>
        <v>...</v>
      </c>
      <c r="DL37" s="747">
        <v>0</v>
      </c>
      <c r="DM37" s="12" t="str">
        <v>Not Declared</v>
      </c>
      <c r="DN37" s="425" t="str">
        <v>Abingdon AC</v>
      </c>
      <c r="DO37" s="3"/>
      <c r="DP37" s="12"/>
      <c r="DQ37" s="12"/>
      <c r="DR37" s="89"/>
    </row>
    <row r="38" spans="1:129" ht="21" customHeight="1">
      <c r="A38" s="358" t="str">
        <f>Radley!AJ$2</f>
        <v>Radley AC</v>
      </c>
      <c r="B38" s="729" t="str">
        <f>Radley!AV$1</f>
        <v>R</v>
      </c>
      <c r="C38" s="729" t="s">
        <v>71</v>
      </c>
      <c r="D38" s="616" t="str" cm="1">
        <f t="array" ref="D38">_xlfn.LET(_xlpm.x, Radley!$C$3:$N$3, _xlpm.y, Radley!$C$5:$N$30, _xlpm.z, Radley!$A$5:$A$30, IF(_xlfn.XLOOKUP($C38,_xlfn.XLOOKUP(D$1,_xlpm.x,_xlpm.y,""),_xlpm.z,"Not Declared")="", "Name not recorded",  _xlfn.XLOOKUP($C38,_xlfn.XLOOKUP(D$1,_xlpm.x,_xlpm.y,""),_xlpm.z,"Not Declared")))</f>
        <v>Not Declared</v>
      </c>
      <c r="E38" s="729" t="str" cm="1">
        <f t="array" ref="E38">_xlfn.LET(_xlpm.x, Radley!$D$3:$N$3, _xlpm.y, Radley!$D$5:$N$30, _xlpm.z, Radley!$A$5:$A$30, IF(_xlfn.XLOOKUP($C38,_xlfn.XLOOKUP(E$1,_xlpm.x,_xlpm.y,""),_xlpm.z,"Not Declared")="", "Name not recorded",  _xlfn.XLOOKUP($C38,_xlfn.XLOOKUP(E$1,_xlpm.x,_xlpm.y,""),_xlpm.z,"Not Declared")))</f>
        <v>Not Declared</v>
      </c>
      <c r="F38" s="729" t="str" cm="1">
        <f t="array" ref="F38">_xlfn.LET(_xlpm.x, Radley!$D$3:$N$3, _xlpm.y, Radley!$D$5:$N$30, _xlpm.z, Radley!$A$5:$A$30, IF(_xlfn.XLOOKUP($C38,_xlfn.XLOOKUP(F$1,_xlpm.x,_xlpm.y,""),_xlpm.z,"Not Declared")="", "Name not recorded",  _xlfn.XLOOKUP($C38,_xlfn.XLOOKUP(F$1,_xlpm.x,_xlpm.y,""),_xlpm.z,"Not Declared")))</f>
        <v>Not Declared</v>
      </c>
      <c r="G38" s="729" t="str" cm="1">
        <f t="array" ref="G38">_xlfn.LET(_xlpm.x, Radley!$D$3:$N$3, _xlpm.y, Radley!$D$5:$N$30, _xlpm.z, Radley!$A$5:$A$30, IF(_xlfn.XLOOKUP($C38,_xlfn.XLOOKUP(G$1,_xlpm.x,_xlpm.y,""),_xlpm.z,"Not Declared")="", "Name not recorded",  _xlfn.XLOOKUP($C38,_xlfn.XLOOKUP(G$1,_xlpm.x,_xlpm.y,""),_xlpm.z,"Not Declared")))</f>
        <v>Not Declared</v>
      </c>
      <c r="H38" s="729" t="str" cm="1">
        <f t="array" ref="H38">_xlfn.LET(_xlpm.x, Radley!$D$3:$N$3, _xlpm.y, Radley!$D$5:$N$30, _xlpm.z, Radley!$A$5:$A$30, IF(_xlfn.XLOOKUP($C38,_xlfn.XLOOKUP(H$1,_xlpm.x,_xlpm.y,""),_xlpm.z,"Not Declared")="", "Name not recorded",  _xlfn.XLOOKUP($C38,_xlfn.XLOOKUP(H$1,_xlpm.x,_xlpm.y,""),_xlpm.z,"Not Declared")))</f>
        <v>Not Declared</v>
      </c>
      <c r="I38" s="729" t="str" cm="1">
        <f t="array" ref="I38">_xlfn.LET(_xlpm.x, Radley!$D$3:$N$3, _xlpm.y, Radley!$D$5:$N$30, _xlpm.z, Radley!$A$5:$A$30, IF(_xlfn.XLOOKUP($C38,_xlfn.XLOOKUP(I$1,_xlpm.x,_xlpm.y,""),_xlpm.z,"Not Declared")="", "Name not recorded",  _xlfn.XLOOKUP($C38,_xlfn.XLOOKUP(I$1,_xlpm.x,_xlpm.y,""),_xlpm.z,"Not Declared")))</f>
        <v>Not Declared</v>
      </c>
      <c r="J38" s="729" t="str" cm="1">
        <f t="array" ref="J38">_xlfn.LET(_xlpm.x, Radley!$D$3:$N$3, _xlpm.y, Radley!$D$5:$N$30, _xlpm.z, Radley!$A$5:$A$30, IF(_xlfn.XLOOKUP($C38,_xlfn.XLOOKUP(J$1,_xlpm.x,_xlpm.y,""),_xlpm.z,"Not Declared")="", "Name not recorded",  _xlfn.XLOOKUP($C38,_xlfn.XLOOKUP(J$1,_xlpm.x,_xlpm.y,""),_xlpm.z,"Not Declared")))</f>
        <v>Not Declared</v>
      </c>
      <c r="K38" s="729" t="str" cm="1">
        <f t="array" ref="K38">_xlfn.LET(_xlpm.x, Radley!$D$3:$N$3, _xlpm.y, Radley!$D$5:$N$30, _xlpm.z, Radley!$A$5:$A$30, IF(_xlfn.XLOOKUP($C38,_xlfn.XLOOKUP(K$1,_xlpm.x,_xlpm.y,""),_xlpm.z,"Not Declared")="", "Name not recorded",  _xlfn.XLOOKUP($C38,_xlfn.XLOOKUP(K$1,_xlpm.x,_xlpm.y,""),_xlpm.z,"Not Declared")))</f>
        <v>Not Declared</v>
      </c>
      <c r="L38" s="729" t="str" cm="1">
        <f t="array" ref="L38">_xlfn.LET(_xlpm.x, Radley!$D$3:$N$3, _xlpm.y, Radley!$D$5:$N$30, _xlpm.z, Radley!$A$5:$A$30, IF(_xlfn.XLOOKUP($C38,_xlfn.XLOOKUP(L$1,_xlpm.x,_xlpm.y,""),_xlpm.z,"Not Declared")="", "Name not recorded",  _xlfn.XLOOKUP($C38,_xlfn.XLOOKUP(L$1,_xlpm.x,_xlpm.y,""),_xlpm.z,"Not Declared")))</f>
        <v>Not Declared</v>
      </c>
      <c r="M38" s="729" t="str" cm="1">
        <f t="array" ref="M38">_xlfn.LET(_xlpm.x, Radley!$D$3:$N$3, _xlpm.y, Radley!$D$5:$N$30, _xlpm.z, Radley!$A$5:$A$30, IF(_xlfn.XLOOKUP($C38,_xlfn.XLOOKUP(M$1,_xlpm.x,_xlpm.y,""),_xlpm.z,"Not Declared")="", "Name not recorded",  _xlfn.XLOOKUP($C38,_xlfn.XLOOKUP(M$1,_xlpm.x,_xlpm.y,""),_xlpm.z,"Not Declared")))</f>
        <v>Not Declared</v>
      </c>
      <c r="N38" s="729" t="str" cm="1">
        <f t="array" ref="N38">_xlfn.LET(_xlpm.x, Radley!$D$3:$N$3, _xlpm.y, Radley!$D$5:$N$30, _xlpm.z, Radley!$A$5:$A$30, IF(_xlfn.XLOOKUP($C38,_xlfn.XLOOKUP(N$1,_xlpm.x,_xlpm.y,""),_xlpm.z,"Not Declared")="", "Name not recorded",  _xlfn.XLOOKUP($C38,_xlfn.XLOOKUP(N$1,_xlpm.x,_xlpm.y,""),_xlpm.z,"Not Declared")))</f>
        <v>Not Declared</v>
      </c>
      <c r="O38" s="732"/>
      <c r="P38" s="79">
        <v>1</v>
      </c>
      <c r="Q38" s="729">
        <v>2</v>
      </c>
      <c r="R38" s="729">
        <v>3</v>
      </c>
      <c r="S38" s="729">
        <v>4</v>
      </c>
      <c r="T38" s="729" t="str" cm="1">
        <f t="array" ref="T38">_xlfn.LET(_xlpm.x, Radley!$C$3:$N$3, _xlpm.y, Radley!$C$5:$N$30, _xlpm.z, Radley!$A$5:$A$30, IF(_xlfn.XLOOKUP(P38,_xlfn.XLOOKUP(T$1,_xlpm.x,_xlpm.y,""),_xlpm.z,"Not Declared")="", "Name not recorded",  _xlfn.XLOOKUP(P38,_xlfn.XLOOKUP(T$1,_xlpm.x,_xlpm.y,""),_xlpm.z,"Not Declared")))</f>
        <v>Not Declared</v>
      </c>
      <c r="U38" s="729" t="str" cm="1">
        <f t="array" ref="U38">_xlfn.LET(_xlpm.x, Radley!$C$3:$N$3, _xlpm.y, Radley!$C$5:$N$30, _xlpm.z, Radley!$A$5:$A$30, IF(_xlfn.XLOOKUP(Q38,_xlfn.XLOOKUP(U$1,_xlpm.x,_xlpm.y,""),_xlpm.z,"Not Declared")="", "Name not recorded",  _xlfn.XLOOKUP(Q38,_xlfn.XLOOKUP(U$1,_xlpm.x,_xlpm.y,""),_xlpm.z,"Not Declared")))</f>
        <v>Not Declared</v>
      </c>
      <c r="V38" s="729" t="str" cm="1">
        <f t="array" ref="V38">_xlfn.LET(_xlpm.x, Radley!$C$3:$N$3, _xlpm.y, Radley!$C$5:$N$30, _xlpm.z, Radley!$A$5:$A$30, IF(_xlfn.XLOOKUP(R38,_xlfn.XLOOKUP(V$1,_xlpm.x,_xlpm.y,""),_xlpm.z,"Not Declared")="", "Name not recorded",  _xlfn.XLOOKUP(R38,_xlfn.XLOOKUP(V$1,_xlpm.x,_xlpm.y,""),_xlpm.z,"Not Declared")))</f>
        <v>Not Declared</v>
      </c>
      <c r="W38" s="729" t="str" cm="1">
        <f t="array" ref="W38">_xlfn.LET(_xlpm.x, Radley!$C$3:$N$3, _xlpm.y, Radley!$C$5:$N$30, _xlpm.z, Radley!$A$5:$A$30, IF(_xlfn.XLOOKUP(S38,_xlfn.XLOOKUP(W$1,_xlpm.x,_xlpm.y,""),_xlpm.z,"Not Declared")="", "Name not recorded",  _xlfn.XLOOKUP(S38,_xlfn.XLOOKUP(W$1,_xlpm.x,_xlpm.y,""),_xlpm.z,"Not Declared")))</f>
        <v>Not Declared</v>
      </c>
      <c r="X38" s="358" t="str">
        <f>_xlfn.TEXTJOIN(", ",,T38:W38)</f>
        <v>Not Declared, Not Declared, Not Declared, Not Declared</v>
      </c>
      <c r="Z38" s="433"/>
      <c r="AA38" s="747" t="str" cm="1">
        <f t="array" ref="AA38">_xlfn.LET(_xlpm.a,_xlfn.XLOOKUP(1,('Number Allocation'!$C$6:$C$1483=AC38)*('Number Allocation'!$D$6:$D$1483=AD38),'Number Allocation'!$A$6:$A$1483,"..."),IF(_xlpm.a="","...",_xlpm.a))</f>
        <v>...</v>
      </c>
      <c r="AB38" s="747">
        <v>0</v>
      </c>
      <c r="AC38" s="12" t="str">
        <v>Not Declared</v>
      </c>
      <c r="AD38" s="12" t="str">
        <v>Radley AC</v>
      </c>
      <c r="AE38" s="436"/>
      <c r="AG38" s="365"/>
      <c r="AH38" s="433"/>
      <c r="AI38" s="747" t="str" cm="1">
        <f t="array" ref="AI38">_xlfn.LET(_xlpm.a,_xlfn.XLOOKUP(1,('Number Allocation'!$C$6:$C$1483=AK38)*('Number Allocation'!$D$6:$D$1483=AL38),'Number Allocation'!$A$6:$A$1483,"..."),IF(_xlpm.a="","...",_xlpm.a))</f>
        <v>...</v>
      </c>
      <c r="AJ38" s="747">
        <v>0</v>
      </c>
      <c r="AK38" s="12" t="str">
        <v>Not Declared</v>
      </c>
      <c r="AL38" s="12" t="str">
        <v>White Horse Harriers</v>
      </c>
      <c r="AM38" s="436"/>
      <c r="AO38" s="365"/>
      <c r="AP38" s="433"/>
      <c r="AQ38" s="747" t="str" cm="1">
        <f t="array" ref="AQ38">_xlfn.LET(_xlpm.a,_xlfn.XLOOKUP(1,('Number Allocation'!$C$6:$C$1483=AS38)*('Number Allocation'!$D$6:$D$1483=AT38),'Number Allocation'!$A$6:$A$1483,"..."),IF(_xlpm.a="","...",_xlpm.a))</f>
        <v>...</v>
      </c>
      <c r="AR38" s="747">
        <v>0</v>
      </c>
      <c r="AS38" s="12" t="str">
        <v>Not Declared</v>
      </c>
      <c r="AT38" s="12" t="str">
        <v>Banbury Harriers AC</v>
      </c>
      <c r="AU38" s="436"/>
      <c r="AW38" s="365"/>
      <c r="AX38" s="433"/>
      <c r="AY38" s="747" t="str" cm="1">
        <f t="array" ref="AY38">_xlfn.LET(_xlpm.a,_xlfn.XLOOKUP(1,('Number Allocation'!$C$6:$C$1483=BA38)*('Number Allocation'!$D$6:$D$1483=BB38),'Number Allocation'!$A$6:$A$1483,"..."),IF(_xlpm.a="","...",_xlpm.a))</f>
        <v>...</v>
      </c>
      <c r="AZ38" s="747"/>
      <c r="BA38" s="12"/>
      <c r="BB38" s="12"/>
      <c r="BC38" s="436"/>
      <c r="BE38" s="365"/>
      <c r="BF38" s="433"/>
      <c r="BG38" s="747" t="str" cm="1">
        <f t="array" ref="BG38">_xlfn.LET(_xlpm.a,_xlfn.XLOOKUP(1,('Number Allocation'!$C$6:$C$1483=BI38)*('Number Allocation'!$D$6:$D$1483=BJ38),'Number Allocation'!$A$6:$A$1483,"..."),IF(_xlpm.a="","...",_xlpm.a))</f>
        <v>...</v>
      </c>
      <c r="BH38" s="747">
        <v>0</v>
      </c>
      <c r="BI38" s="12" t="str">
        <v>Not Declared</v>
      </c>
      <c r="BJ38" s="12" t="str">
        <v>Abingdon AC</v>
      </c>
      <c r="BK38" s="436"/>
      <c r="BM38" s="365"/>
      <c r="BN38" s="433"/>
      <c r="BO38" s="747" t="str" cm="1">
        <f t="array" ref="BO38">_xlfn.LET(_xlpm.a,_xlfn.XLOOKUP(1,('Number Allocation'!$C$6:$C$1483=BQ38)*('Number Allocation'!$D$6:$D$1483=BR38),'Number Allocation'!$A$6:$A$1483,"..."),IF(_xlpm.a="","...",_xlpm.a))</f>
        <v>...</v>
      </c>
      <c r="BP38" s="747">
        <v>0</v>
      </c>
      <c r="BQ38" s="12" t="str">
        <v>Not Declared</v>
      </c>
      <c r="BR38" s="12" t="str">
        <v>Witney Road Runners</v>
      </c>
      <c r="BS38" s="436"/>
      <c r="BU38" s="365"/>
      <c r="BV38" s="433"/>
      <c r="BW38" s="747" t="str" cm="1">
        <f t="array" ref="BW38">_xlfn.LET(_xlpm.a,_xlfn.XLOOKUP(1,('Number Allocation'!$C$6:$C$1483=BY38)*('Number Allocation'!$D$6:$D$1483=BZ38),'Number Allocation'!$A$6:$A$1483,"..."),IF(_xlpm.a="","...",_xlpm.a))</f>
        <v>...</v>
      </c>
      <c r="BX38" s="747"/>
      <c r="BY38" s="12"/>
      <c r="BZ38" s="425"/>
      <c r="CA38" s="3"/>
      <c r="CB38" s="12"/>
      <c r="CC38" s="12"/>
      <c r="CD38" s="433"/>
      <c r="CE38" s="747" t="str" cm="1">
        <f t="array" ref="CE38">_xlfn.LET(_xlpm.a,_xlfn.XLOOKUP(1,('Number Allocation'!$C$6:$C$1483=CG38)*('Number Allocation'!$D$6:$D$1483=CH38),'Number Allocation'!$A$6:$A$1483,"..."),IF(_xlpm.a="","...",_xlpm.a))</f>
        <v>...</v>
      </c>
      <c r="CF38" s="747">
        <v>0</v>
      </c>
      <c r="CG38" s="12" t="str">
        <v>Not Declared</v>
      </c>
      <c r="CH38" s="425" t="str">
        <v>White Horse Harriers</v>
      </c>
      <c r="CI38" s="3"/>
      <c r="CJ38" s="12"/>
      <c r="CK38" s="12"/>
      <c r="CL38" s="433"/>
      <c r="CM38" s="747" t="str" cm="1">
        <f t="array" ref="CM38">_xlfn.LET(_xlpm.a,_xlfn.XLOOKUP(1,('Number Allocation'!$C$6:$C$1483=CO38)*('Number Allocation'!$D$6:$D$1483=CP38),'Number Allocation'!$A$6:$A$1483,"..."),IF(_xlpm.a="","...",_xlpm.a))</f>
        <v>...</v>
      </c>
      <c r="CN38" s="747">
        <v>0</v>
      </c>
      <c r="CO38" s="12" t="str">
        <v>Not Declared</v>
      </c>
      <c r="CP38" s="425" t="str">
        <v>Witney Road Runners</v>
      </c>
      <c r="CQ38" s="3"/>
      <c r="CR38" s="12"/>
      <c r="CS38" s="12"/>
      <c r="CT38" s="433"/>
      <c r="CU38" s="747" t="str" cm="1">
        <f t="array" ref="CU38">_xlfn.LET(_xlpm.a,_xlfn.XLOOKUP(1,('Number Allocation'!$C$6:$C$1483=CW38)*('Number Allocation'!$D$6:$D$1483=CX38),'Number Allocation'!$A$6:$A$1483,"..."),IF(_xlpm.a="","...",_xlpm.a))</f>
        <v>...</v>
      </c>
      <c r="CV38" s="747">
        <v>0</v>
      </c>
      <c r="CW38" s="12" t="str">
        <v>Not Declared</v>
      </c>
      <c r="CX38" s="425" t="str">
        <v>Bicester AC</v>
      </c>
      <c r="CY38" s="3"/>
      <c r="CZ38" s="12"/>
      <c r="DA38" s="12"/>
      <c r="DB38" s="433"/>
      <c r="DC38" s="747" t="str" cm="1">
        <f t="array" ref="DC38">_xlfn.LET(_xlpm.a,_xlfn.XLOOKUP(1,('Number Allocation'!$C$6:$C$1483=DE38)*('Number Allocation'!$D$6:$D$1483=DF38),'Number Allocation'!$A$6:$A$1483,"..."),IF(_xlpm.a="","...",_xlpm.a))</f>
        <v>...</v>
      </c>
      <c r="DD38" s="747">
        <v>0</v>
      </c>
      <c r="DE38" s="12" t="str">
        <v>Not Declared</v>
      </c>
      <c r="DF38" s="425" t="str">
        <v>Radley AC</v>
      </c>
      <c r="DG38" s="3"/>
      <c r="DH38" s="12"/>
      <c r="DI38" s="12"/>
      <c r="DJ38" s="433"/>
      <c r="DK38" s="747" t="str" cm="1">
        <f t="array" ref="DK38">_xlfn.LET(_xlpm.a,_xlfn.XLOOKUP(1,('Number Allocation'!$C$6:$C$1483=DM38)*('Number Allocation'!$D$6:$D$1483=DN38),'Number Allocation'!$A$6:$A$1483,"..."),IF(_xlpm.a="","...",_xlpm.a))</f>
        <v>...</v>
      </c>
      <c r="DL38" s="747">
        <v>0</v>
      </c>
      <c r="DM38" s="12" t="str">
        <v>Not Declared</v>
      </c>
      <c r="DN38" s="425" t="str">
        <v>Radley AC</v>
      </c>
      <c r="DO38" s="3"/>
      <c r="DP38" s="12"/>
      <c r="DQ38" s="12"/>
      <c r="DT38" s="89"/>
      <c r="DU38" s="89"/>
    </row>
    <row r="39" spans="1:129" ht="21" customHeight="1">
      <c r="A39" s="358" t="str">
        <f>A38</f>
        <v>Radley AC</v>
      </c>
      <c r="B39" s="729" t="str">
        <f>Radley!AV$2</f>
        <v>RR</v>
      </c>
      <c r="C39" s="729" t="s">
        <v>65</v>
      </c>
      <c r="D39" s="616" t="str" cm="1">
        <f t="array" ref="D39">_xlfn.LET(_xlpm.x, Radley!$C$3:$N$3, _xlpm.y, Radley!$C$5:$N$30, _xlpm.z, Radley!$A$5:$A$30, IF(_xlfn.XLOOKUP($C39,_xlfn.XLOOKUP(D$1,_xlpm.x,_xlpm.y,""),_xlpm.z,"Not Declared")="", "Name not recorded",  _xlfn.XLOOKUP($C39,_xlfn.XLOOKUP(D$1,_xlpm.x,_xlpm.y,""),_xlpm.z,"Not Declared")))</f>
        <v>Not Declared</v>
      </c>
      <c r="E39" s="729" t="str" cm="1">
        <f t="array" ref="E39">_xlfn.LET(_xlpm.x, Radley!$D$3:$N$3, _xlpm.y, Radley!$D$5:$N$30, _xlpm.z, Radley!$A$5:$A$30, IF(_xlfn.XLOOKUP($C39,_xlfn.XLOOKUP(E$1,_xlpm.x,_xlpm.y,""),_xlpm.z,"Not Declared")="", "Name not recorded",  _xlfn.XLOOKUP($C39,_xlfn.XLOOKUP(E$1,_xlpm.x,_xlpm.y,""),_xlpm.z,"Not Declared")))</f>
        <v>Not Declared</v>
      </c>
      <c r="F39" s="729" t="str" cm="1">
        <f t="array" ref="F39">_xlfn.LET(_xlpm.x, Radley!$D$3:$N$3, _xlpm.y, Radley!$D$5:$N$30, _xlpm.z, Radley!$A$5:$A$30, IF(_xlfn.XLOOKUP($C39,_xlfn.XLOOKUP(F$1,_xlpm.x,_xlpm.y,""),_xlpm.z,"Not Declared")="", "Name not recorded",  _xlfn.XLOOKUP($C39,_xlfn.XLOOKUP(F$1,_xlpm.x,_xlpm.y,""),_xlpm.z,"Not Declared")))</f>
        <v>Not Declared</v>
      </c>
      <c r="G39" s="729" t="str" cm="1">
        <f t="array" ref="G39">_xlfn.LET(_xlpm.x, Radley!$D$3:$N$3, _xlpm.y, Radley!$D$5:$N$30, _xlpm.z, Radley!$A$5:$A$30, IF(_xlfn.XLOOKUP($C39,_xlfn.XLOOKUP(G$1,_xlpm.x,_xlpm.y,""),_xlpm.z,"Not Declared")="", "Name not recorded",  _xlfn.XLOOKUP($C39,_xlfn.XLOOKUP(G$1,_xlpm.x,_xlpm.y,""),_xlpm.z,"Not Declared")))</f>
        <v>Not Declared</v>
      </c>
      <c r="H39" s="729" t="str" cm="1">
        <f t="array" ref="H39">_xlfn.LET(_xlpm.x, Radley!$D$3:$N$3, _xlpm.y, Radley!$D$5:$N$30, _xlpm.z, Radley!$A$5:$A$30, IF(_xlfn.XLOOKUP($C39,_xlfn.XLOOKUP(H$1,_xlpm.x,_xlpm.y,""),_xlpm.z,"Not Declared")="", "Name not recorded",  _xlfn.XLOOKUP($C39,_xlfn.XLOOKUP(H$1,_xlpm.x,_xlpm.y,""),_xlpm.z,"Not Declared")))</f>
        <v>Not Declared</v>
      </c>
      <c r="I39" s="729" t="str" cm="1">
        <f t="array" ref="I39">_xlfn.LET(_xlpm.x, Radley!$D$3:$N$3, _xlpm.y, Radley!$D$5:$N$30, _xlpm.z, Radley!$A$5:$A$30, IF(_xlfn.XLOOKUP($C39,_xlfn.XLOOKUP(I$1,_xlpm.x,_xlpm.y,""),_xlpm.z,"Not Declared")="", "Name not recorded",  _xlfn.XLOOKUP($C39,_xlfn.XLOOKUP(I$1,_xlpm.x,_xlpm.y,""),_xlpm.z,"Not Declared")))</f>
        <v>Not Declared</v>
      </c>
      <c r="J39" s="729" t="str" cm="1">
        <f t="array" ref="J39">_xlfn.LET(_xlpm.x, Radley!$D$3:$N$3, _xlpm.y, Radley!$D$5:$N$30, _xlpm.z, Radley!$A$5:$A$30, IF(_xlfn.XLOOKUP($C39,_xlfn.XLOOKUP(J$1,_xlpm.x,_xlpm.y,""),_xlpm.z,"Not Declared")="", "Name not recorded",  _xlfn.XLOOKUP($C39,_xlfn.XLOOKUP(J$1,_xlpm.x,_xlpm.y,""),_xlpm.z,"Not Declared")))</f>
        <v>Not Declared</v>
      </c>
      <c r="K39" s="729" t="str" cm="1">
        <f t="array" ref="K39">_xlfn.LET(_xlpm.x, Radley!$D$3:$N$3, _xlpm.y, Radley!$D$5:$N$30, _xlpm.z, Radley!$A$5:$A$30, IF(_xlfn.XLOOKUP($C39,_xlfn.XLOOKUP(K$1,_xlpm.x,_xlpm.y,""),_xlpm.z,"Not Declared")="", "Name not recorded",  _xlfn.XLOOKUP($C39,_xlfn.XLOOKUP(K$1,_xlpm.x,_xlpm.y,""),_xlpm.z,"Not Declared")))</f>
        <v>Not Declared</v>
      </c>
      <c r="L39" s="729" t="str" cm="1">
        <f t="array" ref="L39">_xlfn.LET(_xlpm.x, Radley!$D$3:$N$3, _xlpm.y, Radley!$D$5:$N$30, _xlpm.z, Radley!$A$5:$A$30, IF(_xlfn.XLOOKUP($C39,_xlfn.XLOOKUP(L$1,_xlpm.x,_xlpm.y,""),_xlpm.z,"Not Declared")="", "Name not recorded",  _xlfn.XLOOKUP($C39,_xlfn.XLOOKUP(L$1,_xlpm.x,_xlpm.y,""),_xlpm.z,"Not Declared")))</f>
        <v>Not Declared</v>
      </c>
      <c r="M39" s="729" t="str" cm="1">
        <f t="array" ref="M39">_xlfn.LET(_xlpm.x, Radley!$D$3:$N$3, _xlpm.y, Radley!$D$5:$N$30, _xlpm.z, Radley!$A$5:$A$30, IF(_xlfn.XLOOKUP($C39,_xlfn.XLOOKUP(M$1,_xlpm.x,_xlpm.y,""),_xlpm.z,"Not Declared")="", "Name not recorded",  _xlfn.XLOOKUP($C39,_xlfn.XLOOKUP(M$1,_xlpm.x,_xlpm.y,""),_xlpm.z,"Not Declared")))</f>
        <v>Not Declared</v>
      </c>
      <c r="N39" s="729" t="str" cm="1">
        <f t="array" ref="N39">_xlfn.LET(_xlpm.x, Radley!$D$3:$N$3, _xlpm.y, Radley!$D$5:$N$30, _xlpm.z, Radley!$A$5:$A$30, IF(_xlfn.XLOOKUP($C39,_xlfn.XLOOKUP(N$1,_xlpm.x,_xlpm.y,""),_xlpm.z,"Not Declared")="", "Name not recorded",  _xlfn.XLOOKUP($C39,_xlfn.XLOOKUP(N$1,_xlpm.x,_xlpm.y,""),_xlpm.z,"Not Declared")))</f>
        <v>Not Declared</v>
      </c>
      <c r="O39" s="732"/>
      <c r="P39" s="220"/>
      <c r="Q39" s="732"/>
      <c r="R39" s="732"/>
      <c r="S39" s="732"/>
      <c r="T39" s="732"/>
      <c r="U39" s="732"/>
      <c r="V39" s="732"/>
      <c r="W39" s="732"/>
      <c r="X39" s="732"/>
      <c r="Z39" s="433"/>
      <c r="AA39" s="747" t="str" cm="1">
        <f t="array" ref="AA39">_xlfn.LET(_xlpm.a,_xlfn.XLOOKUP(1,('Number Allocation'!$C$6:$C$1483=AC39)*('Number Allocation'!$D$6:$D$1483=AD39),'Number Allocation'!$A$6:$A$1483,"..."),IF(_xlpm.a="","...",_xlpm.a))</f>
        <v>...</v>
      </c>
      <c r="AB39" s="747">
        <v>0</v>
      </c>
      <c r="AC39" s="12" t="str">
        <v>Not Declared</v>
      </c>
      <c r="AD39" s="12" t="str">
        <v>White Horse Harriers</v>
      </c>
      <c r="AE39" s="436"/>
      <c r="AG39" s="365"/>
      <c r="AH39" s="433"/>
      <c r="AI39" s="747" t="str" cm="1">
        <f t="array" ref="AI39">_xlfn.LET(_xlpm.a,_xlfn.XLOOKUP(1,('Number Allocation'!$C$6:$C$1483=AK39)*('Number Allocation'!$D$6:$D$1483=AL39),'Number Allocation'!$A$6:$A$1483,"..."),IF(_xlpm.a="","...",_xlpm.a))</f>
        <v>...</v>
      </c>
      <c r="AJ39" s="747">
        <v>0</v>
      </c>
      <c r="AK39" s="12" t="str">
        <v>Not Declared</v>
      </c>
      <c r="AL39" s="12" t="str">
        <v>Banbury Harriers AC</v>
      </c>
      <c r="AM39" s="436"/>
      <c r="AO39" s="365"/>
      <c r="AP39" s="433"/>
      <c r="AQ39" s="747" t="str" cm="1">
        <f t="array" ref="AQ39">_xlfn.LET(_xlpm.a,_xlfn.XLOOKUP(1,('Number Allocation'!$C$6:$C$1483=AS39)*('Number Allocation'!$D$6:$D$1483=AT39),'Number Allocation'!$A$6:$A$1483,"..."),IF(_xlpm.a="","...",_xlpm.a))</f>
        <v>...</v>
      </c>
      <c r="AR39" s="747">
        <v>0</v>
      </c>
      <c r="AS39" s="12" t="str">
        <v>Not Declared</v>
      </c>
      <c r="AT39" s="12" t="str">
        <v>Radley AC</v>
      </c>
      <c r="AU39" s="436"/>
      <c r="AW39" s="365"/>
      <c r="AX39" s="433"/>
      <c r="AY39" s="747" t="str" cm="1">
        <f t="array" ref="AY39">_xlfn.LET(_xlpm.a,_xlfn.XLOOKUP(1,('Number Allocation'!$C$6:$C$1483=BA39)*('Number Allocation'!$D$6:$D$1483=BB39),'Number Allocation'!$A$6:$A$1483,"..."),IF(_xlpm.a="","...",_xlpm.a))</f>
        <v>...</v>
      </c>
      <c r="AZ39" s="747"/>
      <c r="BA39" s="12"/>
      <c r="BB39" s="12"/>
      <c r="BC39" s="436"/>
      <c r="BE39" s="365"/>
      <c r="BF39" s="433"/>
      <c r="BG39" s="747" t="str" cm="1">
        <f t="array" ref="BG39">_xlfn.LET(_xlpm.a,_xlfn.XLOOKUP(1,('Number Allocation'!$C$6:$C$1483=BI39)*('Number Allocation'!$D$6:$D$1483=BJ39),'Number Allocation'!$A$6:$A$1483,"..."),IF(_xlpm.a="","...",_xlpm.a))</f>
        <v>...</v>
      </c>
      <c r="BH39" s="747">
        <v>0</v>
      </c>
      <c r="BI39" s="12" t="str">
        <v>Not Declared</v>
      </c>
      <c r="BJ39" s="12" t="str">
        <v>Banbury Harriers AC</v>
      </c>
      <c r="BK39" s="436"/>
      <c r="BM39" s="365"/>
      <c r="BN39" s="433"/>
      <c r="BO39" s="747" t="str" cm="1">
        <f t="array" ref="BO39">_xlfn.LET(_xlpm.a,_xlfn.XLOOKUP(1,('Number Allocation'!$C$6:$C$1483=BQ39)*('Number Allocation'!$D$6:$D$1483=BR39),'Number Allocation'!$A$6:$A$1483,"..."),IF(_xlpm.a="","...",_xlpm.a))</f>
        <v>...</v>
      </c>
      <c r="BP39" s="747">
        <v>0</v>
      </c>
      <c r="BQ39" s="12" t="str">
        <v>Not Declared</v>
      </c>
      <c r="BR39" s="12" t="str">
        <v>Banbury Harriers AC</v>
      </c>
      <c r="BS39" s="436"/>
      <c r="BU39" s="365"/>
      <c r="BV39" s="433"/>
      <c r="BW39" s="747" t="str" cm="1">
        <f t="array" ref="BW39">_xlfn.LET(_xlpm.a,_xlfn.XLOOKUP(1,('Number Allocation'!$C$6:$C$1483=BY39)*('Number Allocation'!$D$6:$D$1483=BZ39),'Number Allocation'!$A$6:$A$1483,"..."),IF(_xlpm.a="","...",_xlpm.a))</f>
        <v>...</v>
      </c>
      <c r="BX39" s="747"/>
      <c r="BY39" s="12"/>
      <c r="BZ39" s="425"/>
      <c r="CA39" s="3"/>
      <c r="CB39" s="3"/>
      <c r="CC39" s="3"/>
      <c r="CD39" s="433"/>
      <c r="CE39" s="747" t="str" cm="1">
        <f t="array" ref="CE39">_xlfn.LET(_xlpm.a,_xlfn.XLOOKUP(1,('Number Allocation'!$C$6:$C$1483=CG39)*('Number Allocation'!$D$6:$D$1483=CH39),'Number Allocation'!$A$6:$A$1483,"..."),IF(_xlpm.a="","...",_xlpm.a))</f>
        <v>...</v>
      </c>
      <c r="CF39" s="747">
        <v>0</v>
      </c>
      <c r="CG39" s="12" t="str">
        <v>Not Declared</v>
      </c>
      <c r="CH39" s="425" t="str">
        <v>Radley AC</v>
      </c>
      <c r="CI39" s="3"/>
      <c r="CJ39" s="3"/>
      <c r="CK39" s="3"/>
      <c r="CL39" s="433"/>
      <c r="CM39" s="747" t="str" cm="1">
        <f t="array" ref="CM39">_xlfn.LET(_xlpm.a,_xlfn.XLOOKUP(1,('Number Allocation'!$C$6:$C$1483=CO39)*('Number Allocation'!$D$6:$D$1483=CP39),'Number Allocation'!$A$6:$A$1483,"..."),IF(_xlpm.a="","...",_xlpm.a))</f>
        <v>...</v>
      </c>
      <c r="CN39" s="747">
        <v>0</v>
      </c>
      <c r="CO39" s="12" t="str">
        <v>Not Declared</v>
      </c>
      <c r="CP39" s="425" t="str">
        <v>Radley AC</v>
      </c>
      <c r="CQ39" s="3"/>
      <c r="CR39" s="3"/>
      <c r="CS39" s="3"/>
      <c r="CT39" s="433"/>
      <c r="CU39" s="747" t="str" cm="1">
        <f t="array" ref="CU39">_xlfn.LET(_xlpm.a,_xlfn.XLOOKUP(1,('Number Allocation'!$C$6:$C$1483=CW39)*('Number Allocation'!$D$6:$D$1483=CX39),'Number Allocation'!$A$6:$A$1483,"..."),IF(_xlpm.a="","...",_xlpm.a))</f>
        <v>...</v>
      </c>
      <c r="CV39" s="747">
        <v>0</v>
      </c>
      <c r="CW39" s="12" t="str">
        <v>Not Declared</v>
      </c>
      <c r="CX39" s="425" t="str">
        <v>Banbury Harriers AC</v>
      </c>
      <c r="CY39" s="3"/>
      <c r="CZ39" s="3"/>
      <c r="DA39" s="3"/>
      <c r="DB39" s="433"/>
      <c r="DC39" s="747" t="str" cm="1">
        <f t="array" ref="DC39">_xlfn.LET(_xlpm.a,_xlfn.XLOOKUP(1,('Number Allocation'!$C$6:$C$1483=DE39)*('Number Allocation'!$D$6:$D$1483=DF39),'Number Allocation'!$A$6:$A$1483,"..."),IF(_xlpm.a="","...",_xlpm.a))</f>
        <v>...</v>
      </c>
      <c r="DD39" s="747">
        <v>0</v>
      </c>
      <c r="DE39" s="12" t="str">
        <v>Not Declared</v>
      </c>
      <c r="DF39" s="425" t="str">
        <v>Abingdon AC</v>
      </c>
      <c r="DG39" s="3"/>
      <c r="DH39" s="3"/>
      <c r="DI39" s="3"/>
      <c r="DJ39" s="433"/>
      <c r="DK39" s="747" t="str" cm="1">
        <f t="array" ref="DK39">_xlfn.LET(_xlpm.a,_xlfn.XLOOKUP(1,('Number Allocation'!$C$6:$C$1483=DM39)*('Number Allocation'!$D$6:$D$1483=DN39),'Number Allocation'!$A$6:$A$1483,"..."),IF(_xlpm.a="","...",_xlpm.a))</f>
        <v>...</v>
      </c>
      <c r="DL39" s="747">
        <v>0</v>
      </c>
      <c r="DM39" s="12" t="str">
        <v>Not Declared</v>
      </c>
      <c r="DN39" s="425" t="str">
        <v>Bicester AC</v>
      </c>
      <c r="DO39" s="3"/>
      <c r="DP39" s="3"/>
      <c r="DQ39" s="3"/>
      <c r="DR39" s="88"/>
      <c r="DS39" s="88"/>
      <c r="DT39" s="88"/>
    </row>
    <row r="40" spans="1:129" ht="21" customHeight="1">
      <c r="A40" s="358" t="str">
        <f t="shared" ref="A40:A45" si="4">A39</f>
        <v>Radley AC</v>
      </c>
      <c r="B40" s="729"/>
      <c r="C40" s="729" t="s">
        <v>517</v>
      </c>
      <c r="D40" s="616" t="str" cm="1">
        <f t="array" ref="D40">_xlfn.LET(_xlpm.x, Radley!$C$3:$N$3, _xlpm.y, Radley!$C$5:$N$30, _xlpm.z, Radley!$A$5:$A$30, IF(_xlfn.XLOOKUP($C40,_xlfn.XLOOKUP(D$1,_xlpm.x,_xlpm.y,""),_xlpm.z,"Not Declared")="", "Name not recorded",  _xlfn.XLOOKUP($C40,_xlfn.XLOOKUP(D$1,_xlpm.x,_xlpm.y,""),_xlpm.z,"Not Declared")))</f>
        <v>Not Declared</v>
      </c>
      <c r="E40" s="729" t="str" cm="1">
        <f t="array" ref="E40">_xlfn.LET(_xlpm.x, Radley!$D$3:$N$3, _xlpm.y, Radley!$D$5:$N$30, _xlpm.z, Radley!$A$5:$A$30, IF(_xlfn.XLOOKUP($C40,_xlfn.XLOOKUP(E$1,_xlpm.x,_xlpm.y,""),_xlpm.z,"Not Declared")="", "Name not recorded",  _xlfn.XLOOKUP($C40,_xlfn.XLOOKUP(E$1,_xlpm.x,_xlpm.y,""),_xlpm.z,"Not Declared")))</f>
        <v>Not Declared</v>
      </c>
      <c r="F40" s="729" t="str" cm="1">
        <f t="array" ref="F40">_xlfn.LET(_xlpm.x, Radley!$D$3:$N$3, _xlpm.y, Radley!$D$5:$N$30, _xlpm.z, Radley!$A$5:$A$30, IF(_xlfn.XLOOKUP($C40,_xlfn.XLOOKUP(F$1,_xlpm.x,_xlpm.y,""),_xlpm.z,"Not Declared")="", "Name not recorded",  _xlfn.XLOOKUP($C40,_xlfn.XLOOKUP(F$1,_xlpm.x,_xlpm.y,""),_xlpm.z,"Not Declared")))</f>
        <v>Not Declared</v>
      </c>
      <c r="G40" s="729" t="str" cm="1">
        <f t="array" ref="G40">_xlfn.LET(_xlpm.x, Radley!$D$3:$N$3, _xlpm.y, Radley!$D$5:$N$30, _xlpm.z, Radley!$A$5:$A$30, IF(_xlfn.XLOOKUP($C40,_xlfn.XLOOKUP(G$1,_xlpm.x,_xlpm.y,""),_xlpm.z,"Not Declared")="", "Name not recorded",  _xlfn.XLOOKUP($C40,_xlfn.XLOOKUP(G$1,_xlpm.x,_xlpm.y,""),_xlpm.z,"Not Declared")))</f>
        <v>Not Declared</v>
      </c>
      <c r="H40" s="729" t="str" cm="1">
        <f t="array" ref="H40">_xlfn.LET(_xlpm.x, Radley!$D$3:$N$3, _xlpm.y, Radley!$D$5:$N$30, _xlpm.z, Radley!$A$5:$A$30, IF(_xlfn.XLOOKUP($C40,_xlfn.XLOOKUP(H$1,_xlpm.x,_xlpm.y,""),_xlpm.z,"Not Declared")="", "Name not recorded",  _xlfn.XLOOKUP($C40,_xlfn.XLOOKUP(H$1,_xlpm.x,_xlpm.y,""),_xlpm.z,"Not Declared")))</f>
        <v>Not Declared</v>
      </c>
      <c r="I40" s="729" t="str" cm="1">
        <f t="array" ref="I40">_xlfn.LET(_xlpm.x, Radley!$D$3:$N$3, _xlpm.y, Radley!$D$5:$N$30, _xlpm.z, Radley!$A$5:$A$30, IF(_xlfn.XLOOKUP($C40,_xlfn.XLOOKUP(I$1,_xlpm.x,_xlpm.y,""),_xlpm.z,"Not Declared")="", "Name not recorded",  _xlfn.XLOOKUP($C40,_xlfn.XLOOKUP(I$1,_xlpm.x,_xlpm.y,""),_xlpm.z,"Not Declared")))</f>
        <v>Not Declared</v>
      </c>
      <c r="J40" s="729" t="str" cm="1">
        <f t="array" ref="J40">_xlfn.LET(_xlpm.x, Radley!$D$3:$N$3, _xlpm.y, Radley!$D$5:$N$30, _xlpm.z, Radley!$A$5:$A$30, IF(_xlfn.XLOOKUP($C40,_xlfn.XLOOKUP(J$1,_xlpm.x,_xlpm.y,""),_xlpm.z,"Not Declared")="", "Name not recorded",  _xlfn.XLOOKUP($C40,_xlfn.XLOOKUP(J$1,_xlpm.x,_xlpm.y,""),_xlpm.z,"Not Declared")))</f>
        <v>Not Declared</v>
      </c>
      <c r="K40" s="729" t="str" cm="1">
        <f t="array" ref="K40">_xlfn.LET(_xlpm.x, Radley!$D$3:$N$3, _xlpm.y, Radley!$D$5:$N$30, _xlpm.z, Radley!$A$5:$A$30, IF(_xlfn.XLOOKUP($C40,_xlfn.XLOOKUP(K$1,_xlpm.x,_xlpm.y,""),_xlpm.z,"Not Declared")="", "Name not recorded",  _xlfn.XLOOKUP($C40,_xlfn.XLOOKUP(K$1,_xlpm.x,_xlpm.y,""),_xlpm.z,"Not Declared")))</f>
        <v>Not Declared</v>
      </c>
      <c r="L40" s="729" t="str" cm="1">
        <f t="array" ref="L40">_xlfn.LET(_xlpm.x, Radley!$D$3:$N$3, _xlpm.y, Radley!$D$5:$N$30, _xlpm.z, Radley!$A$5:$A$30, IF(_xlfn.XLOOKUP($C40,_xlfn.XLOOKUP(L$1,_xlpm.x,_xlpm.y,""),_xlpm.z,"Not Declared")="", "Name not recorded",  _xlfn.XLOOKUP($C40,_xlfn.XLOOKUP(L$1,_xlpm.x,_xlpm.y,""),_xlpm.z,"Not Declared")))</f>
        <v>Not Declared</v>
      </c>
      <c r="M40" s="729" t="str" cm="1">
        <f t="array" ref="M40">_xlfn.LET(_xlpm.x, Radley!$D$3:$N$3, _xlpm.y, Radley!$D$5:$N$30, _xlpm.z, Radley!$A$5:$A$30, IF(_xlfn.XLOOKUP($C40,_xlfn.XLOOKUP(M$1,_xlpm.x,_xlpm.y,""),_xlpm.z,"Not Declared")="", "Name not recorded",  _xlfn.XLOOKUP($C40,_xlfn.XLOOKUP(M$1,_xlpm.x,_xlpm.y,""),_xlpm.z,"Not Declared")))</f>
        <v>Not Declared</v>
      </c>
      <c r="N40" s="729" t="str" cm="1">
        <f t="array" ref="N40">_xlfn.LET(_xlpm.x, Radley!$D$3:$N$3, _xlpm.y, Radley!$D$5:$N$30, _xlpm.z, Radley!$A$5:$A$30, IF(_xlfn.XLOOKUP($C40,_xlfn.XLOOKUP(N$1,_xlpm.x,_xlpm.y,""),_xlpm.z,"Not Declared")="", "Name not recorded",  _xlfn.XLOOKUP($C40,_xlfn.XLOOKUP(N$1,_xlpm.x,_xlpm.y,""),_xlpm.z,"Not Declared")))</f>
        <v>Not Declared</v>
      </c>
      <c r="O40" s="732"/>
      <c r="P40" s="79" t="s">
        <v>517</v>
      </c>
      <c r="Q40" s="729" t="s">
        <v>319</v>
      </c>
      <c r="R40" s="729" t="s">
        <v>320</v>
      </c>
      <c r="S40" s="729" t="s">
        <v>321</v>
      </c>
      <c r="T40" s="729" t="str" cm="1">
        <f t="array" ref="T40">_xlfn.LET(_xlpm.x, Radley!$C$3:$N$3, _xlpm.y, Radley!$C$5:$N$30, _xlpm.z, Radley!$A$5:$A$30, IF(_xlfn.XLOOKUP(P40,_xlfn.XLOOKUP(T$1,_xlpm.x,_xlpm.y,""),_xlpm.z,"Not Declared")="", "Name not recorded",  _xlfn.XLOOKUP(P40,_xlfn.XLOOKUP(T$1,_xlpm.x,_xlpm.y,""),_xlpm.z,"Not Declared")))</f>
        <v>Not Declared</v>
      </c>
      <c r="U40" s="729" t="str" cm="1">
        <f t="array" ref="U40">_xlfn.LET(_xlpm.x, Radley!$C$3:$N$3, _xlpm.y, Radley!$C$5:$N$30, _xlpm.z, Radley!$A$5:$A$30, IF(_xlfn.XLOOKUP(Q40,_xlfn.XLOOKUP(U$1,_xlpm.x,_xlpm.y,""),_xlpm.z,"Not Declared")="", "Name not recorded",  _xlfn.XLOOKUP(Q40,_xlfn.XLOOKUP(U$1,_xlpm.x,_xlpm.y,""),_xlpm.z,"Not Declared")))</f>
        <v>Not Declared</v>
      </c>
      <c r="V40" s="729" t="str" cm="1">
        <f t="array" ref="V40">_xlfn.LET(_xlpm.x, Radley!$C$3:$N$3, _xlpm.y, Radley!$C$5:$N$30, _xlpm.z, Radley!$A$5:$A$30, IF(_xlfn.XLOOKUP(R40,_xlfn.XLOOKUP(V$1,_xlpm.x,_xlpm.y,""),_xlpm.z,"Not Declared")="", "Name not recorded",  _xlfn.XLOOKUP(R40,_xlfn.XLOOKUP(V$1,_xlpm.x,_xlpm.y,""),_xlpm.z,"Not Declared")))</f>
        <v>Not Declared</v>
      </c>
      <c r="W40" s="729" t="str" cm="1">
        <f t="array" ref="W40">_xlfn.LET(_xlpm.x, Radley!$C$3:$N$3, _xlpm.y, Radley!$C$5:$N$30, _xlpm.z, Radley!$A$5:$A$30, IF(_xlfn.XLOOKUP(S40,_xlfn.XLOOKUP(W$1,_xlpm.x,_xlpm.y,""),_xlpm.z,"Not Declared")="", "Name not recorded",  _xlfn.XLOOKUP(S40,_xlfn.XLOOKUP(W$1,_xlpm.x,_xlpm.y,""),_xlpm.z,"Not Declared")))</f>
        <v>Not Declared</v>
      </c>
      <c r="X40" s="358" t="str">
        <f>_xlfn.TEXTJOIN(", ",,T40:W40)</f>
        <v>Not Declared, Not Declared, Not Declared, Not Declared</v>
      </c>
      <c r="Z40" s="433"/>
      <c r="AA40" s="747" t="str" cm="1">
        <f t="array" ref="AA40">_xlfn.LET(_xlpm.a,_xlfn.XLOOKUP(1,('Number Allocation'!$C$6:$C$1483=AC40)*('Number Allocation'!$D$6:$D$1483=AD40),'Number Allocation'!$A$6:$A$1483,"..."),IF(_xlpm.a="","...",_xlpm.a))</f>
        <v>...</v>
      </c>
      <c r="AB40" s="747">
        <v>0</v>
      </c>
      <c r="AC40" s="12" t="str">
        <v>Not Declared</v>
      </c>
      <c r="AD40" s="12" t="str">
        <v>Bicester AC</v>
      </c>
      <c r="AE40" s="436"/>
      <c r="AG40" s="365"/>
      <c r="AH40" s="433"/>
      <c r="AI40" s="747" t="str" cm="1">
        <f t="array" ref="AI40">_xlfn.LET(_xlpm.a,_xlfn.XLOOKUP(1,('Number Allocation'!$C$6:$C$1483=AK40)*('Number Allocation'!$D$6:$D$1483=AL40),'Number Allocation'!$A$6:$A$1483,"..."),IF(_xlpm.a="","...",_xlpm.a))</f>
        <v>...</v>
      </c>
      <c r="AJ40" s="747">
        <v>0</v>
      </c>
      <c r="AK40" s="12" t="str">
        <v>Not Declared</v>
      </c>
      <c r="AL40" s="12" t="str">
        <v>Radley AC</v>
      </c>
      <c r="AM40" s="436"/>
      <c r="AO40" s="365"/>
      <c r="AP40" s="433"/>
      <c r="AQ40" s="747" t="str" cm="1">
        <f t="array" ref="AQ40">_xlfn.LET(_xlpm.a,_xlfn.XLOOKUP(1,('Number Allocation'!$C$6:$C$1483=AS40)*('Number Allocation'!$D$6:$D$1483=AT40),'Number Allocation'!$A$6:$A$1483,"..."),IF(_xlpm.a="","...",_xlpm.a))</f>
        <v>...</v>
      </c>
      <c r="AR40" s="747">
        <v>0</v>
      </c>
      <c r="AS40" s="12" t="str">
        <v>Not Declared</v>
      </c>
      <c r="AT40" s="12" t="str">
        <v>Witney Road Runners</v>
      </c>
      <c r="AU40" s="436"/>
      <c r="AW40" s="365"/>
      <c r="AX40" s="433"/>
      <c r="AY40" s="747" t="str" cm="1">
        <f t="array" ref="AY40">_xlfn.LET(_xlpm.a,_xlfn.XLOOKUP(1,('Number Allocation'!$C$6:$C$1483=BA40)*('Number Allocation'!$D$6:$D$1483=BB40),'Number Allocation'!$A$6:$A$1483,"..."),IF(_xlpm.a="","...",_xlpm.a))</f>
        <v>...</v>
      </c>
      <c r="AZ40" s="747"/>
      <c r="BA40" s="12"/>
      <c r="BB40" s="12"/>
      <c r="BC40" s="436"/>
      <c r="BE40" s="365"/>
      <c r="BF40" s="433"/>
      <c r="BG40" s="747" t="str" cm="1">
        <f t="array" ref="BG40">_xlfn.LET(_xlpm.a,_xlfn.XLOOKUP(1,('Number Allocation'!$C$6:$C$1483=BI40)*('Number Allocation'!$D$6:$D$1483=BJ40),'Number Allocation'!$A$6:$A$1483,"..."),IF(_xlpm.a="","...",_xlpm.a))</f>
        <v>...</v>
      </c>
      <c r="BH40" s="747">
        <v>0</v>
      </c>
      <c r="BI40" s="12" t="str">
        <v>Not Declared</v>
      </c>
      <c r="BJ40" s="12" t="str">
        <v>Bicester AC</v>
      </c>
      <c r="BK40" s="436"/>
      <c r="BM40" s="365"/>
      <c r="BN40" s="433"/>
      <c r="BO40" s="747" t="str" cm="1">
        <f t="array" ref="BO40">_xlfn.LET(_xlpm.a,_xlfn.XLOOKUP(1,('Number Allocation'!$C$6:$C$1483=BQ40)*('Number Allocation'!$D$6:$D$1483=BR40),'Number Allocation'!$A$6:$A$1483,"..."),IF(_xlpm.a="","...",_xlpm.a))</f>
        <v>...</v>
      </c>
      <c r="BP40" s="747">
        <v>0</v>
      </c>
      <c r="BQ40" s="12" t="str">
        <v>Not Declared</v>
      </c>
      <c r="BR40" s="12" t="str">
        <v>Oxford City AC</v>
      </c>
      <c r="BS40" s="436"/>
      <c r="BU40" s="365"/>
      <c r="BV40" s="433"/>
      <c r="BW40" s="747" t="str" cm="1">
        <f t="array" ref="BW40">_xlfn.LET(_xlpm.a,_xlfn.XLOOKUP(1,('Number Allocation'!$C$6:$C$1483=BY40)*('Number Allocation'!$D$6:$D$1483=BZ40),'Number Allocation'!$A$6:$A$1483,"..."),IF(_xlpm.a="","...",_xlpm.a))</f>
        <v>...</v>
      </c>
      <c r="BX40" s="747"/>
      <c r="BY40" s="12"/>
      <c r="BZ40" s="425"/>
      <c r="CA40" s="3"/>
      <c r="CB40" s="3"/>
      <c r="CC40" s="3"/>
      <c r="CD40" s="433"/>
      <c r="CE40" s="747" t="str" cm="1">
        <f t="array" ref="CE40">_xlfn.LET(_xlpm.a,_xlfn.XLOOKUP(1,('Number Allocation'!$C$6:$C$1483=CG40)*('Number Allocation'!$D$6:$D$1483=CH40),'Number Allocation'!$A$6:$A$1483,"..."),IF(_xlpm.a="","...",_xlpm.a))</f>
        <v>...</v>
      </c>
      <c r="CF40" s="747">
        <v>0</v>
      </c>
      <c r="CG40" s="12" t="str">
        <v>Not Declared</v>
      </c>
      <c r="CH40" s="425" t="str">
        <v>Bicester AC</v>
      </c>
      <c r="CI40" s="3"/>
      <c r="CJ40" s="3"/>
      <c r="CK40" s="3"/>
      <c r="CL40" s="433"/>
      <c r="CM40" s="747" t="str" cm="1">
        <f t="array" ref="CM40">_xlfn.LET(_xlpm.a,_xlfn.XLOOKUP(1,('Number Allocation'!$C$6:$C$1483=CO40)*('Number Allocation'!$D$6:$D$1483=CP40),'Number Allocation'!$A$6:$A$1483,"..."),IF(_xlpm.a="","...",_xlpm.a))</f>
        <v>...</v>
      </c>
      <c r="CN40" s="747">
        <v>0</v>
      </c>
      <c r="CO40" s="12" t="str">
        <v>Not Declared</v>
      </c>
      <c r="CP40" s="425" t="str">
        <v>Oxford City AC</v>
      </c>
      <c r="CQ40" s="3"/>
      <c r="CR40" s="3"/>
      <c r="CS40" s="3"/>
      <c r="CT40" s="433"/>
      <c r="CU40" s="747" t="str" cm="1">
        <f t="array" ref="CU40">_xlfn.LET(_xlpm.a,_xlfn.XLOOKUP(1,('Number Allocation'!$C$6:$C$1483=CW40)*('Number Allocation'!$D$6:$D$1483=CX40),'Number Allocation'!$A$6:$A$1483,"..."),IF(_xlpm.a="","...",_xlpm.a))</f>
        <v>...</v>
      </c>
      <c r="CV40" s="747">
        <v>0</v>
      </c>
      <c r="CW40" s="12" t="str">
        <v>Not Declared</v>
      </c>
      <c r="CX40" s="425" t="str">
        <v>Abingdon AC</v>
      </c>
      <c r="CY40" s="3"/>
      <c r="CZ40" s="3"/>
      <c r="DA40" s="3"/>
      <c r="DB40" s="433"/>
      <c r="DC40" s="747" t="str" cm="1">
        <f t="array" ref="DC40">_xlfn.LET(_xlpm.a,_xlfn.XLOOKUP(1,('Number Allocation'!$C$6:$C$1483=DE40)*('Number Allocation'!$D$6:$D$1483=DF40),'Number Allocation'!$A$6:$A$1483,"..."),IF(_xlpm.a="","...",_xlpm.a))</f>
        <v>...</v>
      </c>
      <c r="DD40" s="747">
        <v>0</v>
      </c>
      <c r="DE40" s="12" t="str">
        <v>Not Declared</v>
      </c>
      <c r="DF40" s="425" t="str">
        <v>Team Kennet</v>
      </c>
      <c r="DG40" s="3"/>
      <c r="DH40" s="3"/>
      <c r="DI40" s="3"/>
      <c r="DJ40" s="433"/>
      <c r="DK40" s="747" t="str" cm="1">
        <f t="array" ref="DK40">_xlfn.LET(_xlpm.a,_xlfn.XLOOKUP(1,('Number Allocation'!$C$6:$C$1483=DM40)*('Number Allocation'!$D$6:$D$1483=DN40),'Number Allocation'!$A$6:$A$1483,"..."),IF(_xlpm.a="","...",_xlpm.a))</f>
        <v>...</v>
      </c>
      <c r="DL40" s="747">
        <v>0</v>
      </c>
      <c r="DM40" s="12" t="str">
        <v>Not Declared</v>
      </c>
      <c r="DN40" s="425" t="str">
        <v>Oxford City AC</v>
      </c>
      <c r="DO40" s="3"/>
      <c r="DP40" s="3"/>
      <c r="DQ40" s="3"/>
      <c r="DR40" s="88"/>
      <c r="DS40" s="88"/>
      <c r="DT40" s="88"/>
    </row>
    <row r="41" spans="1:129" ht="21" customHeight="1">
      <c r="A41" s="358" t="str">
        <f t="shared" si="4"/>
        <v>Radley AC</v>
      </c>
      <c r="B41" s="729"/>
      <c r="C41" s="729" t="s">
        <v>319</v>
      </c>
      <c r="D41" s="616" t="str" cm="1">
        <f t="array" ref="D41">_xlfn.LET(_xlpm.x, Radley!$C$3:$N$3, _xlpm.y, Radley!$C$5:$N$30, _xlpm.z, Radley!$A$5:$A$30, IF(_xlfn.XLOOKUP($C41,_xlfn.XLOOKUP(D$1,_xlpm.x,_xlpm.y,""),_xlpm.z,"Not Declared")="", "Name not recorded",  _xlfn.XLOOKUP($C41,_xlfn.XLOOKUP(D$1,_xlpm.x,_xlpm.y,""),_xlpm.z,"Not Declared")))</f>
        <v>Not Declared</v>
      </c>
      <c r="E41" s="729" t="str" cm="1">
        <f t="array" ref="E41">_xlfn.LET(_xlpm.x, Radley!$D$3:$N$3, _xlpm.y, Radley!$D$5:$N$30, _xlpm.z, Radley!$A$5:$A$30, IF(_xlfn.XLOOKUP($C41,_xlfn.XLOOKUP(E$1,_xlpm.x,_xlpm.y,""),_xlpm.z,"Not Declared")="", "Name not recorded",  _xlfn.XLOOKUP($C41,_xlfn.XLOOKUP(E$1,_xlpm.x,_xlpm.y,""),_xlpm.z,"Not Declared")))</f>
        <v>Not Declared</v>
      </c>
      <c r="F41" s="729" t="str" cm="1">
        <f t="array" ref="F41">_xlfn.LET(_xlpm.x, Radley!$D$3:$N$3, _xlpm.y, Radley!$D$5:$N$30, _xlpm.z, Radley!$A$5:$A$30, IF(_xlfn.XLOOKUP($C41,_xlfn.XLOOKUP(F$1,_xlpm.x,_xlpm.y,""),_xlpm.z,"Not Declared")="", "Name not recorded",  _xlfn.XLOOKUP($C41,_xlfn.XLOOKUP(F$1,_xlpm.x,_xlpm.y,""),_xlpm.z,"Not Declared")))</f>
        <v>Not Declared</v>
      </c>
      <c r="G41" s="729" t="str" cm="1">
        <f t="array" ref="G41">_xlfn.LET(_xlpm.x, Radley!$D$3:$N$3, _xlpm.y, Radley!$D$5:$N$30, _xlpm.z, Radley!$A$5:$A$30, IF(_xlfn.XLOOKUP($C41,_xlfn.XLOOKUP(G$1,_xlpm.x,_xlpm.y,""),_xlpm.z,"Not Declared")="", "Name not recorded",  _xlfn.XLOOKUP($C41,_xlfn.XLOOKUP(G$1,_xlpm.x,_xlpm.y,""),_xlpm.z,"Not Declared")))</f>
        <v>Not Declared</v>
      </c>
      <c r="H41" s="729" t="str" cm="1">
        <f t="array" ref="H41">_xlfn.LET(_xlpm.x, Radley!$D$3:$N$3, _xlpm.y, Radley!$D$5:$N$30, _xlpm.z, Radley!$A$5:$A$30, IF(_xlfn.XLOOKUP($C41,_xlfn.XLOOKUP(H$1,_xlpm.x,_xlpm.y,""),_xlpm.z,"Not Declared")="", "Name not recorded",  _xlfn.XLOOKUP($C41,_xlfn.XLOOKUP(H$1,_xlpm.x,_xlpm.y,""),_xlpm.z,"Not Declared")))</f>
        <v>Not Declared</v>
      </c>
      <c r="I41" s="729" t="str" cm="1">
        <f t="array" ref="I41">_xlfn.LET(_xlpm.x, Radley!$D$3:$N$3, _xlpm.y, Radley!$D$5:$N$30, _xlpm.z, Radley!$A$5:$A$30, IF(_xlfn.XLOOKUP($C41,_xlfn.XLOOKUP(I$1,_xlpm.x,_xlpm.y,""),_xlpm.z,"Not Declared")="", "Name not recorded",  _xlfn.XLOOKUP($C41,_xlfn.XLOOKUP(I$1,_xlpm.x,_xlpm.y,""),_xlpm.z,"Not Declared")))</f>
        <v>Not Declared</v>
      </c>
      <c r="J41" s="729" t="str" cm="1">
        <f t="array" ref="J41">_xlfn.LET(_xlpm.x, Radley!$D$3:$N$3, _xlpm.y, Radley!$D$5:$N$30, _xlpm.z, Radley!$A$5:$A$30, IF(_xlfn.XLOOKUP($C41,_xlfn.XLOOKUP(J$1,_xlpm.x,_xlpm.y,""),_xlpm.z,"Not Declared")="", "Name not recorded",  _xlfn.XLOOKUP($C41,_xlfn.XLOOKUP(J$1,_xlpm.x,_xlpm.y,""),_xlpm.z,"Not Declared")))</f>
        <v>Not Declared</v>
      </c>
      <c r="K41" s="729" t="str" cm="1">
        <f t="array" ref="K41">_xlfn.LET(_xlpm.x, Radley!$D$3:$N$3, _xlpm.y, Radley!$D$5:$N$30, _xlpm.z, Radley!$A$5:$A$30, IF(_xlfn.XLOOKUP($C41,_xlfn.XLOOKUP(K$1,_xlpm.x,_xlpm.y,""),_xlpm.z,"Not Declared")="", "Name not recorded",  _xlfn.XLOOKUP($C41,_xlfn.XLOOKUP(K$1,_xlpm.x,_xlpm.y,""),_xlpm.z,"Not Declared")))</f>
        <v>Not Declared</v>
      </c>
      <c r="L41" s="729" t="str" cm="1">
        <f t="array" ref="L41">_xlfn.LET(_xlpm.x, Radley!$D$3:$N$3, _xlpm.y, Radley!$D$5:$N$30, _xlpm.z, Radley!$A$5:$A$30, IF(_xlfn.XLOOKUP($C41,_xlfn.XLOOKUP(L$1,_xlpm.x,_xlpm.y,""),_xlpm.z,"Not Declared")="", "Name not recorded",  _xlfn.XLOOKUP($C41,_xlfn.XLOOKUP(L$1,_xlpm.x,_xlpm.y,""),_xlpm.z,"Not Declared")))</f>
        <v>Not Declared</v>
      </c>
      <c r="M41" s="729" t="str" cm="1">
        <f t="array" ref="M41">_xlfn.LET(_xlpm.x, Radley!$D$3:$N$3, _xlpm.y, Radley!$D$5:$N$30, _xlpm.z, Radley!$A$5:$A$30, IF(_xlfn.XLOOKUP($C41,_xlfn.XLOOKUP(M$1,_xlpm.x,_xlpm.y,""),_xlpm.z,"Not Declared")="", "Name not recorded",  _xlfn.XLOOKUP($C41,_xlfn.XLOOKUP(M$1,_xlpm.x,_xlpm.y,""),_xlpm.z,"Not Declared")))</f>
        <v>Not Declared</v>
      </c>
      <c r="N41" s="729" t="str" cm="1">
        <f t="array" ref="N41">_xlfn.LET(_xlpm.x, Radley!$D$3:$N$3, _xlpm.y, Radley!$D$5:$N$30, _xlpm.z, Radley!$A$5:$A$30, IF(_xlfn.XLOOKUP($C41,_xlfn.XLOOKUP(N$1,_xlpm.x,_xlpm.y,""),_xlpm.z,"Not Declared")="", "Name not recorded",  _xlfn.XLOOKUP($C41,_xlfn.XLOOKUP(N$1,_xlpm.x,_xlpm.y,""),_xlpm.z,"Not Declared")))</f>
        <v>Not Declared</v>
      </c>
      <c r="O41" s="732"/>
      <c r="P41" s="3"/>
      <c r="Q41" s="3"/>
      <c r="R41" s="3"/>
      <c r="S41" s="3"/>
      <c r="T41" s="3"/>
      <c r="U41" s="3"/>
      <c r="V41" s="3"/>
      <c r="W41" s="3"/>
      <c r="X41" s="3"/>
      <c r="Z41" s="433"/>
      <c r="AA41" s="749" t="str" cm="1">
        <f t="array" ref="AA41">_xlfn.LET(_xlpm.a,_xlfn.XLOOKUP(1,('Number Allocation'!$C$6:$C$1483=AC41)*('Number Allocation'!$D$6:$D$1483=AD41),'Number Allocation'!$A$6:$A$1483,"..."),IF(_xlpm.a="","...",_xlpm.a))</f>
        <v>...</v>
      </c>
      <c r="AB41" s="749">
        <v>0</v>
      </c>
      <c r="AC41" s="427" t="str">
        <v>Not Declared</v>
      </c>
      <c r="AD41" s="427" t="str">
        <v>Banbury Harriers AC</v>
      </c>
      <c r="AE41" s="436"/>
      <c r="AG41" s="365"/>
      <c r="AH41" s="433"/>
      <c r="AI41" s="749" t="str" cm="1">
        <f t="array" ref="AI41">_xlfn.LET(_xlpm.a,_xlfn.XLOOKUP(1,('Number Allocation'!$C$6:$C$1483=AK41)*('Number Allocation'!$D$6:$D$1483=AL41),'Number Allocation'!$A$6:$A$1483,"..."),IF(_xlpm.a="","...",_xlpm.a))</f>
        <v>...</v>
      </c>
      <c r="AJ41" s="749">
        <v>0</v>
      </c>
      <c r="AK41" s="427" t="str">
        <v>Not Declared</v>
      </c>
      <c r="AL41" s="427" t="str">
        <v>Abingdon AC</v>
      </c>
      <c r="AM41" s="436"/>
      <c r="AO41" s="365"/>
      <c r="AP41" s="433"/>
      <c r="AQ41" s="749" t="str" cm="1">
        <f t="array" ref="AQ41">_xlfn.LET(_xlpm.a,_xlfn.XLOOKUP(1,('Number Allocation'!$C$6:$C$1483=AS41)*('Number Allocation'!$D$6:$D$1483=AT41),'Number Allocation'!$A$6:$A$1483,"..."),IF(_xlpm.a="","...",_xlpm.a))</f>
        <v>...</v>
      </c>
      <c r="AR41" s="749">
        <v>0</v>
      </c>
      <c r="AS41" s="427" t="str">
        <v>Not Declared</v>
      </c>
      <c r="AT41" s="427" t="str">
        <v>White Horse Harriers</v>
      </c>
      <c r="AU41" s="436"/>
      <c r="AW41" s="365"/>
      <c r="AX41" s="433"/>
      <c r="AY41" s="749" t="str" cm="1">
        <f t="array" ref="AY41">_xlfn.LET(_xlpm.a,_xlfn.XLOOKUP(1,('Number Allocation'!$C$6:$C$1483=BA41)*('Number Allocation'!$D$6:$D$1483=BB41),'Number Allocation'!$A$6:$A$1483,"..."),IF(_xlpm.a="","...",_xlpm.a))</f>
        <v>...</v>
      </c>
      <c r="AZ41" s="749"/>
      <c r="BA41" s="427"/>
      <c r="BB41" s="427"/>
      <c r="BC41" s="436"/>
      <c r="BE41" s="365"/>
      <c r="BF41" s="433"/>
      <c r="BG41" s="749" t="str" cm="1">
        <f t="array" ref="BG41">_xlfn.LET(_xlpm.a,_xlfn.XLOOKUP(1,('Number Allocation'!$C$6:$C$1483=BI41)*('Number Allocation'!$D$6:$D$1483=BJ41),'Number Allocation'!$A$6:$A$1483,"..."),IF(_xlpm.a="","...",_xlpm.a))</f>
        <v>...</v>
      </c>
      <c r="BH41" s="749">
        <v>0</v>
      </c>
      <c r="BI41" s="427" t="str">
        <v>Not Declared</v>
      </c>
      <c r="BJ41" s="427" t="str">
        <v>White Horse Harriers</v>
      </c>
      <c r="BK41" s="436"/>
      <c r="BM41" s="365"/>
      <c r="BN41" s="433"/>
      <c r="BO41" s="749" t="str" cm="1">
        <f t="array" ref="BO41">_xlfn.LET(_xlpm.a,_xlfn.XLOOKUP(1,('Number Allocation'!$C$6:$C$1483=BQ41)*('Number Allocation'!$D$6:$D$1483=BR41),'Number Allocation'!$A$6:$A$1483,"..."),IF(_xlpm.a="","...",_xlpm.a))</f>
        <v>...</v>
      </c>
      <c r="BP41" s="749">
        <v>0</v>
      </c>
      <c r="BQ41" s="427" t="str">
        <v>Not Declared</v>
      </c>
      <c r="BR41" s="427" t="str">
        <v>Radley AC</v>
      </c>
      <c r="BS41" s="436"/>
      <c r="BU41" s="365"/>
      <c r="BV41" s="433"/>
      <c r="BW41" s="749" t="str" cm="1">
        <f t="array" ref="BW41">_xlfn.LET(_xlpm.a,_xlfn.XLOOKUP(1,('Number Allocation'!$C$6:$C$1483=BY41)*('Number Allocation'!$D$6:$D$1483=BZ41),'Number Allocation'!$A$6:$A$1483,"..."),IF(_xlpm.a="","...",_xlpm.a))</f>
        <v>...</v>
      </c>
      <c r="BX41" s="749"/>
      <c r="BY41" s="427"/>
      <c r="BZ41" s="428"/>
      <c r="CA41" s="3"/>
      <c r="CB41" s="3"/>
      <c r="CC41" s="3"/>
      <c r="CD41" s="433"/>
      <c r="CE41" s="749" t="str" cm="1">
        <f t="array" ref="CE41">_xlfn.LET(_xlpm.a,_xlfn.XLOOKUP(1,('Number Allocation'!$C$6:$C$1483=CG41)*('Number Allocation'!$D$6:$D$1483=CH41),'Number Allocation'!$A$6:$A$1483,"..."),IF(_xlpm.a="","...",_xlpm.a))</f>
        <v>...</v>
      </c>
      <c r="CF41" s="749">
        <v>0</v>
      </c>
      <c r="CG41" s="427" t="str">
        <v>Not Declared</v>
      </c>
      <c r="CH41" s="428" t="str">
        <v>Team Kennet</v>
      </c>
      <c r="CI41" s="3"/>
      <c r="CJ41" s="3"/>
      <c r="CK41" s="3"/>
      <c r="CL41" s="433"/>
      <c r="CM41" s="749" t="str" cm="1">
        <f t="array" ref="CM41">_xlfn.LET(_xlpm.a,_xlfn.XLOOKUP(1,('Number Allocation'!$C$6:$C$1483=CO41)*('Number Allocation'!$D$6:$D$1483=CP41),'Number Allocation'!$A$6:$A$1483,"..."),IF(_xlpm.a="","...",_xlpm.a))</f>
        <v>...</v>
      </c>
      <c r="CN41" s="749">
        <v>0</v>
      </c>
      <c r="CO41" s="427" t="str">
        <v>Not Declared</v>
      </c>
      <c r="CP41" s="428" t="str">
        <v>Banbury Harriers AC</v>
      </c>
      <c r="CQ41" s="3"/>
      <c r="CR41" s="3"/>
      <c r="CS41" s="3"/>
      <c r="CT41" s="433"/>
      <c r="CU41" s="749" t="str" cm="1">
        <f t="array" ref="CU41">_xlfn.LET(_xlpm.a,_xlfn.XLOOKUP(1,('Number Allocation'!$C$6:$C$1483=CW41)*('Number Allocation'!$D$6:$D$1483=CX41),'Number Allocation'!$A$6:$A$1483,"..."),IF(_xlpm.a="","...",_xlpm.a))</f>
        <v>...</v>
      </c>
      <c r="CV41" s="749">
        <v>0</v>
      </c>
      <c r="CW41" s="427" t="str">
        <v>Not Declared</v>
      </c>
      <c r="CX41" s="428" t="str">
        <v>Radley AC</v>
      </c>
      <c r="CY41" s="3"/>
      <c r="CZ41" s="3"/>
      <c r="DA41" s="3"/>
      <c r="DB41" s="433"/>
      <c r="DC41" s="749" t="str" cm="1">
        <f t="array" ref="DC41">_xlfn.LET(_xlpm.a,_xlfn.XLOOKUP(1,('Number Allocation'!$C$6:$C$1483=DE41)*('Number Allocation'!$D$6:$D$1483=DF41),'Number Allocation'!$A$6:$A$1483,"..."),IF(_xlpm.a="","...",_xlpm.a))</f>
        <v>...</v>
      </c>
      <c r="DD41" s="749">
        <v>0</v>
      </c>
      <c r="DE41" s="427" t="str">
        <v>Not Declared</v>
      </c>
      <c r="DF41" s="428" t="str">
        <v>Oxford City AC</v>
      </c>
      <c r="DG41" s="3"/>
      <c r="DH41" s="3"/>
      <c r="DI41" s="3"/>
      <c r="DJ41" s="433"/>
      <c r="DK41" s="749" t="str" cm="1">
        <f t="array" ref="DK41">_xlfn.LET(_xlpm.a,_xlfn.XLOOKUP(1,('Number Allocation'!$C$6:$C$1483=DM41)*('Number Allocation'!$D$6:$D$1483=DN41),'Number Allocation'!$A$6:$A$1483,"..."),IF(_xlpm.a="","...",_xlpm.a))</f>
        <v>...</v>
      </c>
      <c r="DL41" s="749">
        <v>0</v>
      </c>
      <c r="DM41" s="427" t="str">
        <v>Not Declared</v>
      </c>
      <c r="DN41" s="428" t="str">
        <v>Witney Road Runners</v>
      </c>
      <c r="DO41" s="3"/>
      <c r="DP41" s="3"/>
      <c r="DQ41" s="3"/>
      <c r="DR41" s="88"/>
      <c r="DS41" s="88"/>
      <c r="DT41" s="88"/>
    </row>
    <row r="42" spans="1:129" ht="21" customHeight="1">
      <c r="A42" s="358" t="str">
        <f t="shared" si="4"/>
        <v>Radley AC</v>
      </c>
      <c r="B42" s="729"/>
      <c r="C42" s="729" t="s">
        <v>320</v>
      </c>
      <c r="D42" s="616" t="str" cm="1">
        <f t="array" ref="D42">_xlfn.LET(_xlpm.x, Radley!$C$3:$N$3, _xlpm.y, Radley!$C$5:$N$30, _xlpm.z, Radley!$A$5:$A$30, IF(_xlfn.XLOOKUP($C42,_xlfn.XLOOKUP(D$1,_xlpm.x,_xlpm.y,""),_xlpm.z,"Not Declared")="", "Name not recorded",  _xlfn.XLOOKUP($C42,_xlfn.XLOOKUP(D$1,_xlpm.x,_xlpm.y,""),_xlpm.z,"Not Declared")))</f>
        <v>Not Declared</v>
      </c>
      <c r="E42" s="729" t="str" cm="1">
        <f t="array" ref="E42">_xlfn.LET(_xlpm.x, Radley!$D$3:$N$3, _xlpm.y, Radley!$D$5:$N$30, _xlpm.z, Radley!$A$5:$A$30, IF(_xlfn.XLOOKUP($C42,_xlfn.XLOOKUP(E$1,_xlpm.x,_xlpm.y,""),_xlpm.z,"Not Declared")="", "Name not recorded",  _xlfn.XLOOKUP($C42,_xlfn.XLOOKUP(E$1,_xlpm.x,_xlpm.y,""),_xlpm.z,"Not Declared")))</f>
        <v>Not Declared</v>
      </c>
      <c r="F42" s="729" t="str" cm="1">
        <f t="array" ref="F42">_xlfn.LET(_xlpm.x, Radley!$D$3:$N$3, _xlpm.y, Radley!$D$5:$N$30, _xlpm.z, Radley!$A$5:$A$30, IF(_xlfn.XLOOKUP($C42,_xlfn.XLOOKUP(F$1,_xlpm.x,_xlpm.y,""),_xlpm.z,"Not Declared")="", "Name not recorded",  _xlfn.XLOOKUP($C42,_xlfn.XLOOKUP(F$1,_xlpm.x,_xlpm.y,""),_xlpm.z,"Not Declared")))</f>
        <v>Not Declared</v>
      </c>
      <c r="G42" s="729" t="str" cm="1">
        <f t="array" ref="G42">_xlfn.LET(_xlpm.x, Radley!$D$3:$N$3, _xlpm.y, Radley!$D$5:$N$30, _xlpm.z, Radley!$A$5:$A$30, IF(_xlfn.XLOOKUP($C42,_xlfn.XLOOKUP(G$1,_xlpm.x,_xlpm.y,""),_xlpm.z,"Not Declared")="", "Name not recorded",  _xlfn.XLOOKUP($C42,_xlfn.XLOOKUP(G$1,_xlpm.x,_xlpm.y,""),_xlpm.z,"Not Declared")))</f>
        <v>Not Declared</v>
      </c>
      <c r="H42" s="729" t="str" cm="1">
        <f t="array" ref="H42">_xlfn.LET(_xlpm.x, Radley!$D$3:$N$3, _xlpm.y, Radley!$D$5:$N$30, _xlpm.z, Radley!$A$5:$A$30, IF(_xlfn.XLOOKUP($C42,_xlfn.XLOOKUP(H$1,_xlpm.x,_xlpm.y,""),_xlpm.z,"Not Declared")="", "Name not recorded",  _xlfn.XLOOKUP($C42,_xlfn.XLOOKUP(H$1,_xlpm.x,_xlpm.y,""),_xlpm.z,"Not Declared")))</f>
        <v>Not Declared</v>
      </c>
      <c r="I42" s="729" t="str" cm="1">
        <f t="array" ref="I42">_xlfn.LET(_xlpm.x, Radley!$D$3:$N$3, _xlpm.y, Radley!$D$5:$N$30, _xlpm.z, Radley!$A$5:$A$30, IF(_xlfn.XLOOKUP($C42,_xlfn.XLOOKUP(I$1,_xlpm.x,_xlpm.y,""),_xlpm.z,"Not Declared")="", "Name not recorded",  _xlfn.XLOOKUP($C42,_xlfn.XLOOKUP(I$1,_xlpm.x,_xlpm.y,""),_xlpm.z,"Not Declared")))</f>
        <v>Not Declared</v>
      </c>
      <c r="J42" s="729" t="str" cm="1">
        <f t="array" ref="J42">_xlfn.LET(_xlpm.x, Radley!$D$3:$N$3, _xlpm.y, Radley!$D$5:$N$30, _xlpm.z, Radley!$A$5:$A$30, IF(_xlfn.XLOOKUP($C42,_xlfn.XLOOKUP(J$1,_xlpm.x,_xlpm.y,""),_xlpm.z,"Not Declared")="", "Name not recorded",  _xlfn.XLOOKUP($C42,_xlfn.XLOOKUP(J$1,_xlpm.x,_xlpm.y,""),_xlpm.z,"Not Declared")))</f>
        <v>Not Declared</v>
      </c>
      <c r="K42" s="729" t="str" cm="1">
        <f t="array" ref="K42">_xlfn.LET(_xlpm.x, Radley!$D$3:$N$3, _xlpm.y, Radley!$D$5:$N$30, _xlpm.z, Radley!$A$5:$A$30, IF(_xlfn.XLOOKUP($C42,_xlfn.XLOOKUP(K$1,_xlpm.x,_xlpm.y,""),_xlpm.z,"Not Declared")="", "Name not recorded",  _xlfn.XLOOKUP($C42,_xlfn.XLOOKUP(K$1,_xlpm.x,_xlpm.y,""),_xlpm.z,"Not Declared")))</f>
        <v>Not Declared</v>
      </c>
      <c r="L42" s="729" t="str" cm="1">
        <f t="array" ref="L42">_xlfn.LET(_xlpm.x, Radley!$D$3:$N$3, _xlpm.y, Radley!$D$5:$N$30, _xlpm.z, Radley!$A$5:$A$30, IF(_xlfn.XLOOKUP($C42,_xlfn.XLOOKUP(L$1,_xlpm.x,_xlpm.y,""),_xlpm.z,"Not Declared")="", "Name not recorded",  _xlfn.XLOOKUP($C42,_xlfn.XLOOKUP(L$1,_xlpm.x,_xlpm.y,""),_xlpm.z,"Not Declared")))</f>
        <v>Not Declared</v>
      </c>
      <c r="M42" s="729" t="str" cm="1">
        <f t="array" ref="M42">_xlfn.LET(_xlpm.x, Radley!$D$3:$N$3, _xlpm.y, Radley!$D$5:$N$30, _xlpm.z, Radley!$A$5:$A$30, IF(_xlfn.XLOOKUP($C42,_xlfn.XLOOKUP(M$1,_xlpm.x,_xlpm.y,""),_xlpm.z,"Not Declared")="", "Name not recorded",  _xlfn.XLOOKUP($C42,_xlfn.XLOOKUP(M$1,_xlpm.x,_xlpm.y,""),_xlpm.z,"Not Declared")))</f>
        <v>Not Declared</v>
      </c>
      <c r="N42" s="729" t="str" cm="1">
        <f t="array" ref="N42">_xlfn.LET(_xlpm.x, Radley!$D$3:$N$3, _xlpm.y, Radley!$D$5:$N$30, _xlpm.z, Radley!$A$5:$A$30, IF(_xlfn.XLOOKUP($C42,_xlfn.XLOOKUP(N$1,_xlpm.x,_xlpm.y,""),_xlpm.z,"Not Declared")="", "Name not recorded",  _xlfn.XLOOKUP($C42,_xlfn.XLOOKUP(N$1,_xlpm.x,_xlpm.y,""),_xlpm.z,"Not Declared")))</f>
        <v>Not Declared</v>
      </c>
      <c r="O42" s="732"/>
      <c r="P42" s="3"/>
      <c r="Q42" s="3"/>
      <c r="R42" s="3"/>
      <c r="S42" s="3"/>
      <c r="T42" s="3"/>
      <c r="U42" s="3"/>
      <c r="V42" s="3"/>
      <c r="W42" s="3"/>
      <c r="X42" s="12"/>
      <c r="Z42" s="3" t="s">
        <v>321</v>
      </c>
      <c r="AA42" s="744" t="str" cm="1">
        <f t="array" ref="AA42">_xlfn.LET(_xlpm.a,_xlfn.XLOOKUP(1,('Number Allocation'!$C$6:$C$1483=AC42)*('Number Allocation'!$D$6:$D$1483=AD42),'Number Allocation'!$A$6:$A$1483,"..."),IF(_xlpm.a="","...",_xlpm.a))</f>
        <v>...</v>
      </c>
      <c r="AB42" s="432" cm="1">
        <f t="array" ref="AB42:AD49">_xlfn.LET(_xlpm.eventsort, _xlfn.XLOOKUP(AB$1,$D$665:$P$665,$D$667:$P$674), _xlpm.eventdata, _xlfn.XLOOKUP(AB$1,$D$1:$O$1,$D$2:$O$72), _xlpm.agedata, $A$2:$C$72, _xlfn.SORTBY(_xlfn._xlws.FILTER(_xlfn.CHOOSECOLS(_xlfn.HSTACK(_xlpm.agedata,_xlpm.eventdata),2,4,1),(_xlfn.CHOOSECOLS(_xlpm.agedata,3)=Z42),""),_xlpm.eventsort))</f>
        <v>0</v>
      </c>
      <c r="AC42" s="422" t="str">
        <v>Not Declared</v>
      </c>
      <c r="AD42" s="422" t="str">
        <v>Team Kennet</v>
      </c>
      <c r="AE42" s="436"/>
      <c r="AG42" s="365"/>
      <c r="AH42" s="3" t="s">
        <v>321</v>
      </c>
      <c r="AI42" s="744" t="str" cm="1">
        <f t="array" ref="AI42">_xlfn.LET(_xlpm.a,_xlfn.XLOOKUP(1,('Number Allocation'!$C$6:$C$1483=AK42)*('Number Allocation'!$D$6:$D$1483=AL42),'Number Allocation'!$A$6:$A$1483,"..."),IF(_xlpm.a="","...",_xlpm.a))</f>
        <v>...</v>
      </c>
      <c r="AJ42" s="432" cm="1">
        <f t="array" ref="AJ42:AL49">_xlfn.LET(_xlpm.eventsort, _xlfn.XLOOKUP(AJ$1,$D$665:$P$665,$D$667:$P$674), _xlpm.eventdata, _xlfn.XLOOKUP(AJ$1,$D$1:$O$1,$D$2:$O$72), _xlpm.agedata, $A$2:$C$72, _xlfn.SORTBY(_xlfn._xlws.FILTER(_xlfn.CHOOSECOLS(_xlfn.HSTACK(_xlpm.agedata,_xlpm.eventdata),2,4,1),(_xlfn.CHOOSECOLS(_xlpm.agedata,3)=AH42),""),_xlpm.eventsort))</f>
        <v>0</v>
      </c>
      <c r="AK42" s="422" t="str">
        <v>Not Declared</v>
      </c>
      <c r="AL42" s="422" t="str">
        <v>Witney Road Runners</v>
      </c>
      <c r="AM42" s="436"/>
      <c r="AO42" s="365"/>
      <c r="AP42" s="3" t="s">
        <v>321</v>
      </c>
      <c r="AQ42" s="744" t="str" cm="1">
        <f t="array" ref="AQ42">_xlfn.LET(_xlpm.a,_xlfn.XLOOKUP(1,('Number Allocation'!$C$6:$C$1483=AS42)*('Number Allocation'!$D$6:$D$1483=AT42),'Number Allocation'!$A$6:$A$1483,"..."),IF(_xlpm.a="","...",_xlpm.a))</f>
        <v>...</v>
      </c>
      <c r="AR42" s="432" cm="1">
        <f t="array" ref="AR42:AT49">_xlfn.LET(_xlpm.eventsort, _xlfn.XLOOKUP(AR$1,$D$665:$P$665,$D$667:$P$674), _xlpm.eventdata, _xlfn.XLOOKUP(AR$1,$D$1:$O$1,$D$2:$O$72), _xlpm.agedata, $A$2:$C$72, _xlfn.SORTBY(_xlfn._xlws.FILTER(_xlfn.CHOOSECOLS(_xlfn.HSTACK(_xlpm.agedata,_xlpm.eventdata),2,4,1),(_xlfn.CHOOSECOLS(_xlpm.agedata,3)=AP42),""),_xlpm.eventsort))</f>
        <v>0</v>
      </c>
      <c r="AS42" s="422" t="str">
        <v>Not Declared</v>
      </c>
      <c r="AT42" s="422" t="str">
        <v>Oxford City AC</v>
      </c>
      <c r="AU42" s="436"/>
      <c r="AW42" s="365"/>
      <c r="AX42" s="3" t="s">
        <v>321</v>
      </c>
      <c r="AY42" s="744" t="str" cm="1">
        <f t="array" ref="AY42">_xlfn.LET(_xlpm.a,_xlfn.XLOOKUP(1,('Number Allocation'!$C$6:$C$1483=BA42)*('Number Allocation'!$D$6:$D$1483=BB42),'Number Allocation'!$A$6:$A$1483,"..."),IF(_xlpm.a="","...",_xlpm.a))</f>
        <v>...</v>
      </c>
      <c r="AZ42" s="432" t="e" cm="1">
        <f t="array" ref="AZ42">_xlfn.LET(_xlpm.eventsort, _xlfn.XLOOKUP(AZ$1,$D$665:$P$665,$D$667:$P$674), _xlpm.eventdata, _xlfn.XLOOKUP(AZ$1,$D$1:$O$1,$D$2:$O$72), _xlpm.agedata, $A$2:$C$72, _xlfn.SORTBY(_xlfn._xlws.FILTER(_xlfn.CHOOSECOLS(_xlfn.HSTACK(_xlpm.agedata,_xlpm.eventdata),2,4,1),(_xlfn.CHOOSECOLS(_xlpm.agedata,3)=AX42),""),_xlpm.eventsort))</f>
        <v>#N/A</v>
      </c>
      <c r="BA42" s="422"/>
      <c r="BB42" s="422"/>
      <c r="BC42" s="436"/>
      <c r="BE42" s="365"/>
      <c r="BF42" s="3" t="s">
        <v>321</v>
      </c>
      <c r="BG42" s="744" t="str" cm="1">
        <f t="array" ref="BG42">_xlfn.LET(_xlpm.a,_xlfn.XLOOKUP(1,('Number Allocation'!$C$6:$C$1483=BI42)*('Number Allocation'!$D$6:$D$1483=BJ42),'Number Allocation'!$A$6:$A$1483,"..."),IF(_xlpm.a="","...",_xlpm.a))</f>
        <v>...</v>
      </c>
      <c r="BH42" s="432" cm="1">
        <f t="array" ref="BH42:BJ49">_xlfn.LET(_xlpm.eventsort, _xlfn.XLOOKUP(BH$1,$D$665:$P$665,$D$667:$P$674), _xlpm.eventdata, _xlfn.XLOOKUP(BH$1,$D$1:$O$1,$D$2:$O$72), _xlpm.agedata, $A$2:$C$72, _xlfn.SORTBY(_xlfn._xlws.FILTER(_xlfn.CHOOSECOLS(_xlfn.HSTACK(_xlpm.agedata,_xlpm.eventdata),2,4,1),(_xlfn.CHOOSECOLS(_xlpm.agedata,3)=BF42),""),_xlpm.eventsort))</f>
        <v>0</v>
      </c>
      <c r="BI42" s="422" t="str">
        <v>Not Declared</v>
      </c>
      <c r="BJ42" s="422" t="str">
        <v>Radley AC</v>
      </c>
      <c r="BK42" s="436"/>
      <c r="BM42" s="365"/>
      <c r="BN42" s="3" t="s">
        <v>321</v>
      </c>
      <c r="BO42" s="744" t="str" cm="1">
        <f t="array" ref="BO42">_xlfn.LET(_xlpm.a,_xlfn.XLOOKUP(1,('Number Allocation'!$C$6:$C$1483=BQ42)*('Number Allocation'!$D$6:$D$1483=BR42),'Number Allocation'!$A$6:$A$1483,"..."),IF(_xlpm.a="","...",_xlpm.a))</f>
        <v>...</v>
      </c>
      <c r="BP42" s="432" cm="1">
        <f t="array" ref="BP42:BR49">_xlfn.LET(_xlpm.eventsort, _xlfn.XLOOKUP(BP$1,$D$665:$P$665,$D$667:$P$674), _xlpm.eventdata, _xlfn.XLOOKUP(BP$1,$D$1:$O$1,$D$2:$O$72), _xlpm.agedata, $A$2:$C$72, _xlfn.SORTBY(_xlfn._xlws.FILTER(_xlfn.CHOOSECOLS(_xlfn.HSTACK(_xlpm.agedata,_xlpm.eventdata),2,4,1),(_xlfn.CHOOSECOLS(_xlpm.agedata,3)=BN42),""),_xlpm.eventsort))</f>
        <v>0</v>
      </c>
      <c r="BQ42" s="422" t="str">
        <v>Not Declared</v>
      </c>
      <c r="BR42" s="422" t="str">
        <v>Bicester AC</v>
      </c>
      <c r="BS42" s="436"/>
      <c r="BU42" s="365"/>
      <c r="BV42" s="3" t="s">
        <v>321</v>
      </c>
      <c r="BW42" s="744" t="str" cm="1">
        <f t="array" ref="BW42">_xlfn.LET(_xlpm.a,_xlfn.XLOOKUP(1,('Number Allocation'!$C$6:$C$1483=BY42)*('Number Allocation'!$D$6:$D$1483=BZ42),'Number Allocation'!$A$6:$A$1483,"..."),IF(_xlpm.a="","...",_xlpm.a))</f>
        <v>...</v>
      </c>
      <c r="BX42" s="432" t="e" cm="1">
        <f t="array" ref="BX42">_xlfn.LET(_xlpm.eventsort, _xlfn.XLOOKUP(BX$1,$D$665:$P$665,$D$667:$P$674), _xlpm.eventdata, _xlfn.XLOOKUP(BX$1,$D$1:$O$1,$D$2:$O$72), _xlpm.agedata, $A$2:$C$72, _xlfn.SORTBY(_xlfn._xlws.FILTER(_xlfn.CHOOSECOLS(_xlfn.HSTACK(_xlpm.agedata,_xlpm.eventdata),2,4,1),(_xlfn.CHOOSECOLS(_xlpm.agedata,3)=BV42),""),_xlpm.eventsort))</f>
        <v>#N/A</v>
      </c>
      <c r="BY42" s="422"/>
      <c r="BZ42" s="423"/>
      <c r="CA42" s="3"/>
      <c r="CB42" s="3"/>
      <c r="CC42" s="3"/>
      <c r="CD42" s="3" t="s">
        <v>321</v>
      </c>
      <c r="CE42" s="744" t="str" cm="1">
        <f t="array" ref="CE42">_xlfn.LET(_xlpm.a,_xlfn.XLOOKUP(1,('Number Allocation'!$C$6:$C$1483=CG42)*('Number Allocation'!$D$6:$D$1483=CH42),'Number Allocation'!$A$6:$A$1483,"..."),IF(_xlpm.a="","...",_xlpm.a))</f>
        <v>...</v>
      </c>
      <c r="CF42" s="432" cm="1">
        <f t="array" ref="CF42:CH49">_xlfn.LET(_xlpm.eventsort, _xlfn.XLOOKUP(CF$1,$D$665:$P$665,$D$667:$P$674), _xlpm.eventdata, _xlfn.XLOOKUP(CF$1,$D$1:$O$1,$D$2:$O$72), _xlpm.agedata, $A$2:$C$72, _xlfn.SORTBY(_xlfn._xlws.FILTER(_xlfn.CHOOSECOLS(_xlfn.HSTACK(_xlpm.agedata,_xlpm.eventdata),2,4,1),(_xlfn.CHOOSECOLS(_xlpm.agedata,3)=CD42),""),_xlpm.eventsort))</f>
        <v>0</v>
      </c>
      <c r="CG42" s="422" t="str">
        <v>Not Declared</v>
      </c>
      <c r="CH42" s="423" t="str">
        <v>Banbury Harriers AC</v>
      </c>
      <c r="CI42" s="3"/>
      <c r="CJ42" s="3"/>
      <c r="CK42" s="3"/>
      <c r="CL42" s="3" t="s">
        <v>321</v>
      </c>
      <c r="CM42" s="744" t="str" cm="1">
        <f t="array" ref="CM42">_xlfn.LET(_xlpm.a,_xlfn.XLOOKUP(1,('Number Allocation'!$C$6:$C$1483=CO42)*('Number Allocation'!$D$6:$D$1483=CP42),'Number Allocation'!$A$6:$A$1483,"..."),IF(_xlpm.a="","...",_xlpm.a))</f>
        <v>...</v>
      </c>
      <c r="CN42" s="432" cm="1">
        <f t="array" ref="CN42:CP49">_xlfn.LET(_xlpm.eventsort, _xlfn.XLOOKUP(CN$1,$D$665:$P$665,$D$667:$P$674), _xlpm.eventdata, _xlfn.XLOOKUP(CN$1,$D$1:$O$1,$D$2:$O$72), _xlpm.agedata, $A$2:$C$72, _xlfn.SORTBY(_xlfn._xlws.FILTER(_xlfn.CHOOSECOLS(_xlfn.HSTACK(_xlpm.agedata,_xlpm.eventdata),2,4,1),(_xlfn.CHOOSECOLS(_xlpm.agedata,3)=CL42),""),_xlpm.eventsort))</f>
        <v>0</v>
      </c>
      <c r="CO42" s="422" t="str">
        <v>Not Declared</v>
      </c>
      <c r="CP42" s="423" t="str">
        <v>Abingdon AC</v>
      </c>
      <c r="CQ42" s="3"/>
      <c r="CR42" s="3"/>
      <c r="CS42" s="3"/>
      <c r="CT42" s="3" t="s">
        <v>321</v>
      </c>
      <c r="CU42" s="744" t="str" cm="1">
        <f t="array" ref="CU42">_xlfn.LET(_xlpm.a,_xlfn.XLOOKUP(1,('Number Allocation'!$C$6:$C$1483=CW42)*('Number Allocation'!$D$6:$D$1483=CX42),'Number Allocation'!$A$6:$A$1483,"..."),IF(_xlpm.a="","...",_xlpm.a))</f>
        <v>...</v>
      </c>
      <c r="CV42" s="432" cm="1">
        <f t="array" ref="CV42:CX49">_xlfn.LET(_xlpm.eventsort, _xlfn.XLOOKUP(CV$1,$D$665:$P$665,$D$667:$P$674), _xlpm.eventdata, _xlfn.XLOOKUP(CV$1,$D$1:$O$1,$D$2:$O$72), _xlpm.agedata, $A$2:$C$72, _xlfn.SORTBY(_xlfn._xlws.FILTER(_xlfn.CHOOSECOLS(_xlfn.HSTACK(_xlpm.agedata,_xlpm.eventdata),2,4,1),(_xlfn.CHOOSECOLS(_xlpm.agedata,3)=CT42),""),_xlpm.eventsort))</f>
        <v>0</v>
      </c>
      <c r="CW42" s="422" t="str">
        <v>Not Declared</v>
      </c>
      <c r="CX42" s="423" t="str">
        <v>Oxford City AC</v>
      </c>
      <c r="CY42" s="3"/>
      <c r="CZ42" s="3"/>
      <c r="DA42" s="3"/>
      <c r="DB42" s="3" t="s">
        <v>321</v>
      </c>
      <c r="DC42" s="744" t="str" cm="1">
        <f t="array" ref="DC42">_xlfn.LET(_xlpm.a,_xlfn.XLOOKUP(1,('Number Allocation'!$C$6:$C$1483=DE42)*('Number Allocation'!$D$6:$D$1483=DF42),'Number Allocation'!$A$6:$A$1483,"..."),IF(_xlpm.a="","...",_xlpm.a))</f>
        <v>...</v>
      </c>
      <c r="DD42" s="432" cm="1">
        <f t="array" ref="DD42:DF49">_xlfn.LET(_xlpm.eventsort, _xlfn.XLOOKUP(DD$1,$D$665:$P$665,$D$667:$P$674), _xlpm.eventdata, _xlfn.XLOOKUP(DD$1,$D$1:$O$1,$D$2:$O$72), _xlpm.agedata, $A$2:$C$72, _xlfn.SORTBY(_xlfn._xlws.FILTER(_xlfn.CHOOSECOLS(_xlfn.HSTACK(_xlpm.agedata,_xlpm.eventdata),2,4,1),(_xlfn.CHOOSECOLS(_xlpm.agedata,3)=DB42),""),_xlpm.eventsort))</f>
        <v>0</v>
      </c>
      <c r="DE42" s="422" t="str">
        <v>Not Declared</v>
      </c>
      <c r="DF42" s="423" t="str">
        <v>Bicester AC</v>
      </c>
      <c r="DG42" s="3"/>
      <c r="DH42" s="3"/>
      <c r="DI42" s="3"/>
      <c r="DJ42" s="3" t="s">
        <v>321</v>
      </c>
      <c r="DK42" s="744" t="str" cm="1">
        <f t="array" ref="DK42">_xlfn.LET(_xlpm.a,_xlfn.XLOOKUP(1,('Number Allocation'!$C$6:$C$1483=DM42)*('Number Allocation'!$D$6:$D$1483=DN42),'Number Allocation'!$A$6:$A$1483,"..."),IF(_xlpm.a="","...",_xlpm.a))</f>
        <v>...</v>
      </c>
      <c r="DL42" s="432" cm="1">
        <f t="array" ref="DL42:DN49">_xlfn.LET(_xlpm.eventsort, _xlfn.XLOOKUP(DL$1,$D$665:$P$665,$D$667:$P$674), _xlpm.eventdata, _xlfn.XLOOKUP(DL$1,$D$1:$O$1,$D$2:$O$72), _xlpm.agedata, $A$2:$C$72, _xlfn.SORTBY(_xlfn._xlws.FILTER(_xlfn.CHOOSECOLS(_xlfn.HSTACK(_xlpm.agedata,_xlpm.eventdata),2,4,1),(_xlfn.CHOOSECOLS(_xlpm.agedata,3)=DJ42),""),_xlpm.eventsort))</f>
        <v>0</v>
      </c>
      <c r="DM42" s="422" t="str">
        <v>Not Declared</v>
      </c>
      <c r="DN42" s="423" t="str">
        <v>Team Kennet</v>
      </c>
      <c r="DO42" s="3"/>
      <c r="DP42" s="3"/>
      <c r="DQ42" s="3"/>
      <c r="DR42" s="88"/>
      <c r="DS42" s="88"/>
      <c r="DT42" s="88"/>
    </row>
    <row r="43" spans="1:129" ht="21" customHeight="1">
      <c r="A43" s="358" t="str">
        <f t="shared" si="4"/>
        <v>Radley AC</v>
      </c>
      <c r="B43" s="729"/>
      <c r="C43" s="729" t="s">
        <v>321</v>
      </c>
      <c r="D43" s="616" t="str" cm="1">
        <f t="array" ref="D43">_xlfn.LET(_xlpm.x, Radley!$C$3:$N$3, _xlpm.y, Radley!$C$5:$N$30, _xlpm.z, Radley!$A$5:$A$30, IF(_xlfn.XLOOKUP($C43,_xlfn.XLOOKUP(D$1,_xlpm.x,_xlpm.y,""),_xlpm.z,"Not Declared")="", "Name not recorded",  _xlfn.XLOOKUP($C43,_xlfn.XLOOKUP(D$1,_xlpm.x,_xlpm.y,""),_xlpm.z,"Not Declared")))</f>
        <v>Not Declared</v>
      </c>
      <c r="E43" s="729" t="str" cm="1">
        <f t="array" ref="E43">_xlfn.LET(_xlpm.x, Radley!$D$3:$N$3, _xlpm.y, Radley!$D$5:$N$30, _xlpm.z, Radley!$A$5:$A$30, IF(_xlfn.XLOOKUP($C43,_xlfn.XLOOKUP(E$1,_xlpm.x,_xlpm.y,""),_xlpm.z,"Not Declared")="", "Name not recorded",  _xlfn.XLOOKUP($C43,_xlfn.XLOOKUP(E$1,_xlpm.x,_xlpm.y,""),_xlpm.z,"Not Declared")))</f>
        <v>Not Declared</v>
      </c>
      <c r="F43" s="729" t="str" cm="1">
        <f t="array" ref="F43">_xlfn.LET(_xlpm.x, Radley!$D$3:$N$3, _xlpm.y, Radley!$D$5:$N$30, _xlpm.z, Radley!$A$5:$A$30, IF(_xlfn.XLOOKUP($C43,_xlfn.XLOOKUP(F$1,_xlpm.x,_xlpm.y,""),_xlpm.z,"Not Declared")="", "Name not recorded",  _xlfn.XLOOKUP($C43,_xlfn.XLOOKUP(F$1,_xlpm.x,_xlpm.y,""),_xlpm.z,"Not Declared")))</f>
        <v>Not Declared</v>
      </c>
      <c r="G43" s="729" t="str" cm="1">
        <f t="array" ref="G43">_xlfn.LET(_xlpm.x, Radley!$D$3:$N$3, _xlpm.y, Radley!$D$5:$N$30, _xlpm.z, Radley!$A$5:$A$30, IF(_xlfn.XLOOKUP($C43,_xlfn.XLOOKUP(G$1,_xlpm.x,_xlpm.y,""),_xlpm.z,"Not Declared")="", "Name not recorded",  _xlfn.XLOOKUP($C43,_xlfn.XLOOKUP(G$1,_xlpm.x,_xlpm.y,""),_xlpm.z,"Not Declared")))</f>
        <v>Not Declared</v>
      </c>
      <c r="H43" s="729" t="str" cm="1">
        <f t="array" ref="H43">_xlfn.LET(_xlpm.x, Radley!$D$3:$N$3, _xlpm.y, Radley!$D$5:$N$30, _xlpm.z, Radley!$A$5:$A$30, IF(_xlfn.XLOOKUP($C43,_xlfn.XLOOKUP(H$1,_xlpm.x,_xlpm.y,""),_xlpm.z,"Not Declared")="", "Name not recorded",  _xlfn.XLOOKUP($C43,_xlfn.XLOOKUP(H$1,_xlpm.x,_xlpm.y,""),_xlpm.z,"Not Declared")))</f>
        <v>Not Declared</v>
      </c>
      <c r="I43" s="729" t="str" cm="1">
        <f t="array" ref="I43">_xlfn.LET(_xlpm.x, Radley!$D$3:$N$3, _xlpm.y, Radley!$D$5:$N$30, _xlpm.z, Radley!$A$5:$A$30, IF(_xlfn.XLOOKUP($C43,_xlfn.XLOOKUP(I$1,_xlpm.x,_xlpm.y,""),_xlpm.z,"Not Declared")="", "Name not recorded",  _xlfn.XLOOKUP($C43,_xlfn.XLOOKUP(I$1,_xlpm.x,_xlpm.y,""),_xlpm.z,"Not Declared")))</f>
        <v>Not Declared</v>
      </c>
      <c r="J43" s="729" t="str" cm="1">
        <f t="array" ref="J43">_xlfn.LET(_xlpm.x, Radley!$D$3:$N$3, _xlpm.y, Radley!$D$5:$N$30, _xlpm.z, Radley!$A$5:$A$30, IF(_xlfn.XLOOKUP($C43,_xlfn.XLOOKUP(J$1,_xlpm.x,_xlpm.y,""),_xlpm.z,"Not Declared")="", "Name not recorded",  _xlfn.XLOOKUP($C43,_xlfn.XLOOKUP(J$1,_xlpm.x,_xlpm.y,""),_xlpm.z,"Not Declared")))</f>
        <v>Not Declared</v>
      </c>
      <c r="K43" s="729" t="str" cm="1">
        <f t="array" ref="K43">_xlfn.LET(_xlpm.x, Radley!$D$3:$N$3, _xlpm.y, Radley!$D$5:$N$30, _xlpm.z, Radley!$A$5:$A$30, IF(_xlfn.XLOOKUP($C43,_xlfn.XLOOKUP(K$1,_xlpm.x,_xlpm.y,""),_xlpm.z,"Not Declared")="", "Name not recorded",  _xlfn.XLOOKUP($C43,_xlfn.XLOOKUP(K$1,_xlpm.x,_xlpm.y,""),_xlpm.z,"Not Declared")))</f>
        <v>Not Declared</v>
      </c>
      <c r="L43" s="729" t="str" cm="1">
        <f t="array" ref="L43">_xlfn.LET(_xlpm.x, Radley!$D$3:$N$3, _xlpm.y, Radley!$D$5:$N$30, _xlpm.z, Radley!$A$5:$A$30, IF(_xlfn.XLOOKUP($C43,_xlfn.XLOOKUP(L$1,_xlpm.x,_xlpm.y,""),_xlpm.z,"Not Declared")="", "Name not recorded",  _xlfn.XLOOKUP($C43,_xlfn.XLOOKUP(L$1,_xlpm.x,_xlpm.y,""),_xlpm.z,"Not Declared")))</f>
        <v>Not Declared</v>
      </c>
      <c r="M43" s="729" t="str" cm="1">
        <f t="array" ref="M43">_xlfn.LET(_xlpm.x, Radley!$D$3:$N$3, _xlpm.y, Radley!$D$5:$N$30, _xlpm.z, Radley!$A$5:$A$30, IF(_xlfn.XLOOKUP($C43,_xlfn.XLOOKUP(M$1,_xlpm.x,_xlpm.y,""),_xlpm.z,"Not Declared")="", "Name not recorded",  _xlfn.XLOOKUP($C43,_xlfn.XLOOKUP(M$1,_xlpm.x,_xlpm.y,""),_xlpm.z,"Not Declared")))</f>
        <v>Not Declared</v>
      </c>
      <c r="N43" s="729" t="str" cm="1">
        <f t="array" ref="N43">_xlfn.LET(_xlpm.x, Radley!$D$3:$N$3, _xlpm.y, Radley!$D$5:$N$30, _xlpm.z, Radley!$A$5:$A$30, IF(_xlfn.XLOOKUP($C43,_xlfn.XLOOKUP(N$1,_xlpm.x,_xlpm.y,""),_xlpm.z,"Not Declared")="", "Name not recorded",  _xlfn.XLOOKUP($C43,_xlfn.XLOOKUP(N$1,_xlpm.x,_xlpm.y,""),_xlpm.z,"Not Declared")))</f>
        <v>Not Declared</v>
      </c>
      <c r="O43" s="732"/>
      <c r="P43" s="3"/>
      <c r="Q43" s="3"/>
      <c r="R43" s="3"/>
      <c r="S43" s="3"/>
      <c r="T43" s="3"/>
      <c r="U43" s="3"/>
      <c r="V43" s="3"/>
      <c r="W43" s="3"/>
      <c r="X43" s="12"/>
      <c r="Z43" s="433"/>
      <c r="AA43" s="747" t="str" cm="1">
        <f t="array" ref="AA43">_xlfn.LET(_xlpm.a,_xlfn.XLOOKUP(1,('Number Allocation'!$C$6:$C$1483=AC43)*('Number Allocation'!$D$6:$D$1483=AD43),'Number Allocation'!$A$6:$A$1483,"..."),IF(_xlpm.a="","...",_xlpm.a))</f>
        <v>...</v>
      </c>
      <c r="AB43" s="747">
        <v>0</v>
      </c>
      <c r="AC43" s="12" t="str">
        <v>Not Declared</v>
      </c>
      <c r="AD43" s="12" t="str">
        <v>Oxford City AC</v>
      </c>
      <c r="AE43" s="436"/>
      <c r="AG43" s="365"/>
      <c r="AH43" s="433"/>
      <c r="AI43" s="747" t="str" cm="1">
        <f t="array" ref="AI43">_xlfn.LET(_xlpm.a,_xlfn.XLOOKUP(1,('Number Allocation'!$C$6:$C$1483=AK43)*('Number Allocation'!$D$6:$D$1483=AL43),'Number Allocation'!$A$6:$A$1483,"..."),IF(_xlpm.a="","...",_xlpm.a))</f>
        <v>...</v>
      </c>
      <c r="AJ43" s="747">
        <v>0</v>
      </c>
      <c r="AK43" s="12" t="str">
        <v>Not Declared</v>
      </c>
      <c r="AL43" s="12" t="str">
        <v>Oxford City AC</v>
      </c>
      <c r="AM43" s="436"/>
      <c r="AO43" s="365"/>
      <c r="AP43" s="433"/>
      <c r="AQ43" s="747" t="str" cm="1">
        <f t="array" ref="AQ43">_xlfn.LET(_xlpm.a,_xlfn.XLOOKUP(1,('Number Allocation'!$C$6:$C$1483=AS43)*('Number Allocation'!$D$6:$D$1483=AT43),'Number Allocation'!$A$6:$A$1483,"..."),IF(_xlpm.a="","...",_xlpm.a))</f>
        <v>...</v>
      </c>
      <c r="AR43" s="747">
        <v>0</v>
      </c>
      <c r="AS43" s="12" t="str">
        <v>Not Declared</v>
      </c>
      <c r="AT43" s="12" t="str">
        <v>Team Kennet</v>
      </c>
      <c r="AU43" s="436"/>
      <c r="AW43" s="365"/>
      <c r="AX43" s="433"/>
      <c r="AY43" s="747" t="str" cm="1">
        <f t="array" ref="AY43">_xlfn.LET(_xlpm.a,_xlfn.XLOOKUP(1,('Number Allocation'!$C$6:$C$1483=BA43)*('Number Allocation'!$D$6:$D$1483=BB43),'Number Allocation'!$A$6:$A$1483,"..."),IF(_xlpm.a="","...",_xlpm.a))</f>
        <v>...</v>
      </c>
      <c r="AZ43" s="747"/>
      <c r="BA43" s="12"/>
      <c r="BB43" s="12"/>
      <c r="BC43" s="436"/>
      <c r="BE43" s="365"/>
      <c r="BF43" s="433"/>
      <c r="BG43" s="747" t="str" cm="1">
        <f t="array" ref="BG43">_xlfn.LET(_xlpm.a,_xlfn.XLOOKUP(1,('Number Allocation'!$C$6:$C$1483=BI43)*('Number Allocation'!$D$6:$D$1483=BJ43),'Number Allocation'!$A$6:$A$1483,"..."),IF(_xlpm.a="","...",_xlpm.a))</f>
        <v>...</v>
      </c>
      <c r="BH43" s="747">
        <v>0</v>
      </c>
      <c r="BI43" s="12" t="str">
        <v>Not Declared</v>
      </c>
      <c r="BJ43" s="12" t="str">
        <v>Witney Road Runners</v>
      </c>
      <c r="BK43" s="436"/>
      <c r="BM43" s="365"/>
      <c r="BN43" s="433"/>
      <c r="BO43" s="747" t="str" cm="1">
        <f t="array" ref="BO43">_xlfn.LET(_xlpm.a,_xlfn.XLOOKUP(1,('Number Allocation'!$C$6:$C$1483=BQ43)*('Number Allocation'!$D$6:$D$1483=BR43),'Number Allocation'!$A$6:$A$1483,"..."),IF(_xlpm.a="","...",_xlpm.a))</f>
        <v>...</v>
      </c>
      <c r="BP43" s="747">
        <v>0</v>
      </c>
      <c r="BQ43" s="12" t="str">
        <v>Not Declared</v>
      </c>
      <c r="BR43" s="12" t="str">
        <v>White Horse Harriers</v>
      </c>
      <c r="BS43" s="436"/>
      <c r="BU43" s="365"/>
      <c r="BV43" s="433"/>
      <c r="BW43" s="747" t="str" cm="1">
        <f t="array" ref="BW43">_xlfn.LET(_xlpm.a,_xlfn.XLOOKUP(1,('Number Allocation'!$C$6:$C$1483=BY43)*('Number Allocation'!$D$6:$D$1483=BZ43),'Number Allocation'!$A$6:$A$1483,"..."),IF(_xlpm.a="","...",_xlpm.a))</f>
        <v>...</v>
      </c>
      <c r="BX43" s="747"/>
      <c r="BY43" s="12"/>
      <c r="BZ43" s="425"/>
      <c r="CA43" s="209"/>
      <c r="CB43" s="15"/>
      <c r="CC43" s="15"/>
      <c r="CD43" s="433"/>
      <c r="CE43" s="747" t="str" cm="1">
        <f t="array" ref="CE43">_xlfn.LET(_xlpm.a,_xlfn.XLOOKUP(1,('Number Allocation'!$C$6:$C$1483=CG43)*('Number Allocation'!$D$6:$D$1483=CH43),'Number Allocation'!$A$6:$A$1483,"..."),IF(_xlpm.a="","...",_xlpm.a))</f>
        <v>...</v>
      </c>
      <c r="CF43" s="747">
        <v>0</v>
      </c>
      <c r="CG43" s="12" t="str">
        <v>Not Declared</v>
      </c>
      <c r="CH43" s="425" t="str">
        <v>Witney Road Runners</v>
      </c>
      <c r="CI43" s="209"/>
      <c r="CJ43" s="15"/>
      <c r="CK43" s="15"/>
      <c r="CL43" s="433"/>
      <c r="CM43" s="747" t="str" cm="1">
        <f t="array" ref="CM43">_xlfn.LET(_xlpm.a,_xlfn.XLOOKUP(1,('Number Allocation'!$C$6:$C$1483=CO43)*('Number Allocation'!$D$6:$D$1483=CP43),'Number Allocation'!$A$6:$A$1483,"..."),IF(_xlpm.a="","...",_xlpm.a))</f>
        <v>...</v>
      </c>
      <c r="CN43" s="747">
        <v>0</v>
      </c>
      <c r="CO43" s="12" t="str">
        <v>Not Declared</v>
      </c>
      <c r="CP43" s="425" t="str">
        <v>White Horse Harriers</v>
      </c>
      <c r="CQ43" s="209"/>
      <c r="CR43" s="15"/>
      <c r="CS43" s="15"/>
      <c r="CT43" s="433"/>
      <c r="CU43" s="747" t="str" cm="1">
        <f t="array" ref="CU43">_xlfn.LET(_xlpm.a,_xlfn.XLOOKUP(1,('Number Allocation'!$C$6:$C$1483=CW43)*('Number Allocation'!$D$6:$D$1483=CX43),'Number Allocation'!$A$6:$A$1483,"..."),IF(_xlpm.a="","...",_xlpm.a))</f>
        <v>...</v>
      </c>
      <c r="CV43" s="747">
        <v>0</v>
      </c>
      <c r="CW43" s="12" t="str">
        <v>Not Declared</v>
      </c>
      <c r="CX43" s="425" t="str">
        <v>Team Kennet</v>
      </c>
      <c r="CY43" s="209"/>
      <c r="CZ43" s="15"/>
      <c r="DA43" s="15"/>
      <c r="DB43" s="433"/>
      <c r="DC43" s="747" t="str" cm="1">
        <f t="array" ref="DC43">_xlfn.LET(_xlpm.a,_xlfn.XLOOKUP(1,('Number Allocation'!$C$6:$C$1483=DE43)*('Number Allocation'!$D$6:$D$1483=DF43),'Number Allocation'!$A$6:$A$1483,"..."),IF(_xlpm.a="","...",_xlpm.a))</f>
        <v>...</v>
      </c>
      <c r="DD43" s="747">
        <v>0</v>
      </c>
      <c r="DE43" s="12" t="str">
        <v>Not Declared</v>
      </c>
      <c r="DF43" s="425" t="str">
        <v>Witney Road Runners</v>
      </c>
      <c r="DG43" s="209"/>
      <c r="DH43" s="15"/>
      <c r="DI43" s="15"/>
      <c r="DJ43" s="433"/>
      <c r="DK43" s="747" t="str" cm="1">
        <f t="array" ref="DK43">_xlfn.LET(_xlpm.a,_xlfn.XLOOKUP(1,('Number Allocation'!$C$6:$C$1483=DM43)*('Number Allocation'!$D$6:$D$1483=DN43),'Number Allocation'!$A$6:$A$1483,"..."),IF(_xlpm.a="","...",_xlpm.a))</f>
        <v>...</v>
      </c>
      <c r="DL43" s="747">
        <v>0</v>
      </c>
      <c r="DM43" s="12" t="str">
        <v>Not Declared</v>
      </c>
      <c r="DN43" s="425" t="str">
        <v>Banbury Harriers AC</v>
      </c>
      <c r="DO43" s="209"/>
      <c r="DP43" s="15"/>
      <c r="DQ43" s="15"/>
    </row>
    <row r="44" spans="1:129" ht="21" customHeight="1">
      <c r="A44" s="358" t="str">
        <f t="shared" si="4"/>
        <v>Radley AC</v>
      </c>
      <c r="B44" s="729"/>
      <c r="C44" s="729" t="s">
        <v>322</v>
      </c>
      <c r="D44" s="616" t="str" cm="1">
        <f t="array" ref="D44">_xlfn.LET(_xlpm.x, Radley!$C$3:$N$3, _xlpm.y, Radley!$C$5:$N$30, _xlpm.z, Radley!$A$5:$A$30, IF(_xlfn.XLOOKUP($C44,_xlfn.XLOOKUP(D$1,_xlpm.x,_xlpm.y,""),_xlpm.z,"Not Declared")="", "Name not recorded",  _xlfn.XLOOKUP($C44,_xlfn.XLOOKUP(D$1,_xlpm.x,_xlpm.y,""),_xlpm.z,"Not Declared")))</f>
        <v>Not Declared</v>
      </c>
      <c r="E44" s="729" t="str" cm="1">
        <f t="array" ref="E44">_xlfn.LET(_xlpm.x, Radley!$D$3:$N$3, _xlpm.y, Radley!$D$5:$N$30, _xlpm.z, Radley!$A$5:$A$30, IF(_xlfn.XLOOKUP($C44,_xlfn.XLOOKUP(E$1,_xlpm.x,_xlpm.y,""),_xlpm.z,"Not Declared")="", "Name not recorded",  _xlfn.XLOOKUP($C44,_xlfn.XLOOKUP(E$1,_xlpm.x,_xlpm.y,""),_xlpm.z,"Not Declared")))</f>
        <v>Not Declared</v>
      </c>
      <c r="F44" s="729" t="str" cm="1">
        <f t="array" ref="F44">_xlfn.LET(_xlpm.x, Radley!$D$3:$N$3, _xlpm.y, Radley!$D$5:$N$30, _xlpm.z, Radley!$A$5:$A$30, IF(_xlfn.XLOOKUP($C44,_xlfn.XLOOKUP(F$1,_xlpm.x,_xlpm.y,""),_xlpm.z,"Not Declared")="", "Name not recorded",  _xlfn.XLOOKUP($C44,_xlfn.XLOOKUP(F$1,_xlpm.x,_xlpm.y,""),_xlpm.z,"Not Declared")))</f>
        <v>Not Declared</v>
      </c>
      <c r="G44" s="729" t="str" cm="1">
        <f t="array" ref="G44">_xlfn.LET(_xlpm.x, Radley!$D$3:$N$3, _xlpm.y, Radley!$D$5:$N$30, _xlpm.z, Radley!$A$5:$A$30, IF(_xlfn.XLOOKUP($C44,_xlfn.XLOOKUP(G$1,_xlpm.x,_xlpm.y,""),_xlpm.z,"Not Declared")="", "Name not recorded",  _xlfn.XLOOKUP($C44,_xlfn.XLOOKUP(G$1,_xlpm.x,_xlpm.y,""),_xlpm.z,"Not Declared")))</f>
        <v>Not Declared</v>
      </c>
      <c r="H44" s="729" t="str" cm="1">
        <f t="array" ref="H44">_xlfn.LET(_xlpm.x, Radley!$D$3:$N$3, _xlpm.y, Radley!$D$5:$N$30, _xlpm.z, Radley!$A$5:$A$30, IF(_xlfn.XLOOKUP($C44,_xlfn.XLOOKUP(H$1,_xlpm.x,_xlpm.y,""),_xlpm.z,"Not Declared")="", "Name not recorded",  _xlfn.XLOOKUP($C44,_xlfn.XLOOKUP(H$1,_xlpm.x,_xlpm.y,""),_xlpm.z,"Not Declared")))</f>
        <v>Not Declared</v>
      </c>
      <c r="I44" s="729" t="str" cm="1">
        <f t="array" ref="I44">_xlfn.LET(_xlpm.x, Radley!$D$3:$N$3, _xlpm.y, Radley!$D$5:$N$30, _xlpm.z, Radley!$A$5:$A$30, IF(_xlfn.XLOOKUP($C44,_xlfn.XLOOKUP(I$1,_xlpm.x,_xlpm.y,""),_xlpm.z,"Not Declared")="", "Name not recorded",  _xlfn.XLOOKUP($C44,_xlfn.XLOOKUP(I$1,_xlpm.x,_xlpm.y,""),_xlpm.z,"Not Declared")))</f>
        <v>Not Declared</v>
      </c>
      <c r="J44" s="729" t="str" cm="1">
        <f t="array" ref="J44">_xlfn.LET(_xlpm.x, Radley!$D$3:$N$3, _xlpm.y, Radley!$D$5:$N$30, _xlpm.z, Radley!$A$5:$A$30, IF(_xlfn.XLOOKUP($C44,_xlfn.XLOOKUP(J$1,_xlpm.x,_xlpm.y,""),_xlpm.z,"Not Declared")="", "Name not recorded",  _xlfn.XLOOKUP($C44,_xlfn.XLOOKUP(J$1,_xlpm.x,_xlpm.y,""),_xlpm.z,"Not Declared")))</f>
        <v>Not Declared</v>
      </c>
      <c r="K44" s="729" t="str" cm="1">
        <f t="array" ref="K44">_xlfn.LET(_xlpm.x, Radley!$D$3:$N$3, _xlpm.y, Radley!$D$5:$N$30, _xlpm.z, Radley!$A$5:$A$30, IF(_xlfn.XLOOKUP($C44,_xlfn.XLOOKUP(K$1,_xlpm.x,_xlpm.y,""),_xlpm.z,"Not Declared")="", "Name not recorded",  _xlfn.XLOOKUP($C44,_xlfn.XLOOKUP(K$1,_xlpm.x,_xlpm.y,""),_xlpm.z,"Not Declared")))</f>
        <v>Not Declared</v>
      </c>
      <c r="L44" s="729" t="str" cm="1">
        <f t="array" ref="L44">_xlfn.LET(_xlpm.x, Radley!$D$3:$N$3, _xlpm.y, Radley!$D$5:$N$30, _xlpm.z, Radley!$A$5:$A$30, IF(_xlfn.XLOOKUP($C44,_xlfn.XLOOKUP(L$1,_xlpm.x,_xlpm.y,""),_xlpm.z,"Not Declared")="", "Name not recorded",  _xlfn.XLOOKUP($C44,_xlfn.XLOOKUP(L$1,_xlpm.x,_xlpm.y,""),_xlpm.z,"Not Declared")))</f>
        <v>Not Declared</v>
      </c>
      <c r="M44" s="729" t="str" cm="1">
        <f t="array" ref="M44">_xlfn.LET(_xlpm.x, Radley!$D$3:$N$3, _xlpm.y, Radley!$D$5:$N$30, _xlpm.z, Radley!$A$5:$A$30, IF(_xlfn.XLOOKUP($C44,_xlfn.XLOOKUP(M$1,_xlpm.x,_xlpm.y,""),_xlpm.z,"Not Declared")="", "Name not recorded",  _xlfn.XLOOKUP($C44,_xlfn.XLOOKUP(M$1,_xlpm.x,_xlpm.y,""),_xlpm.z,"Not Declared")))</f>
        <v>Not Declared</v>
      </c>
      <c r="N44" s="729" t="str" cm="1">
        <f t="array" ref="N44">_xlfn.LET(_xlpm.x, Radley!$D$3:$N$3, _xlpm.y, Radley!$D$5:$N$30, _xlpm.z, Radley!$A$5:$A$30, IF(_xlfn.XLOOKUP($C44,_xlfn.XLOOKUP(N$1,_xlpm.x,_xlpm.y,""),_xlpm.z,"Not Declared")="", "Name not recorded",  _xlfn.XLOOKUP($C44,_xlfn.XLOOKUP(N$1,_xlpm.x,_xlpm.y,""),_xlpm.z,"Not Declared")))</f>
        <v>Not Declared</v>
      </c>
      <c r="O44" s="732"/>
      <c r="P44" s="3"/>
      <c r="Q44" s="3"/>
      <c r="R44" s="3"/>
      <c r="S44" s="3"/>
      <c r="T44" s="15"/>
      <c r="U44" s="15"/>
      <c r="V44" s="15"/>
      <c r="W44" s="15"/>
      <c r="X44" s="3"/>
      <c r="Z44" s="433"/>
      <c r="AA44" s="747" t="str" cm="1">
        <f t="array" ref="AA44">_xlfn.LET(_xlpm.a,_xlfn.XLOOKUP(1,('Number Allocation'!$C$6:$C$1483=AC44)*('Number Allocation'!$D$6:$D$1483=AD44),'Number Allocation'!$A$6:$A$1483,"..."),IF(_xlpm.a="","...",_xlpm.a))</f>
        <v>...</v>
      </c>
      <c r="AB44" s="747">
        <v>0</v>
      </c>
      <c r="AC44" s="12" t="str">
        <v>Not Declared</v>
      </c>
      <c r="AD44" s="12" t="str">
        <v>Abingdon AC</v>
      </c>
      <c r="AE44" s="436"/>
      <c r="AG44" s="365"/>
      <c r="AH44" s="433"/>
      <c r="AI44" s="747" t="str" cm="1">
        <f t="array" ref="AI44">_xlfn.LET(_xlpm.a,_xlfn.XLOOKUP(1,('Number Allocation'!$C$6:$C$1483=AK44)*('Number Allocation'!$D$6:$D$1483=AL44),'Number Allocation'!$A$6:$A$1483,"..."),IF(_xlpm.a="","...",_xlpm.a))</f>
        <v>...</v>
      </c>
      <c r="AJ44" s="747">
        <v>0</v>
      </c>
      <c r="AK44" s="12" t="str">
        <v>Not Declared</v>
      </c>
      <c r="AL44" s="12" t="str">
        <v>Bicester AC</v>
      </c>
      <c r="AM44" s="436"/>
      <c r="AO44" s="365"/>
      <c r="AP44" s="433"/>
      <c r="AQ44" s="747" t="str" cm="1">
        <f t="array" ref="AQ44">_xlfn.LET(_xlpm.a,_xlfn.XLOOKUP(1,('Number Allocation'!$C$6:$C$1483=AS44)*('Number Allocation'!$D$6:$D$1483=AT44),'Number Allocation'!$A$6:$A$1483,"..."),IF(_xlpm.a="","...",_xlpm.a))</f>
        <v>...</v>
      </c>
      <c r="AR44" s="747">
        <v>0</v>
      </c>
      <c r="AS44" s="12" t="str">
        <v>Not Declared</v>
      </c>
      <c r="AT44" s="12" t="str">
        <v>Bicester AC</v>
      </c>
      <c r="AU44" s="436"/>
      <c r="AW44" s="365"/>
      <c r="AX44" s="433"/>
      <c r="AY44" s="747" t="str" cm="1">
        <f t="array" ref="AY44">_xlfn.LET(_xlpm.a,_xlfn.XLOOKUP(1,('Number Allocation'!$C$6:$C$1483=BA44)*('Number Allocation'!$D$6:$D$1483=BB44),'Number Allocation'!$A$6:$A$1483,"..."),IF(_xlpm.a="","...",_xlpm.a))</f>
        <v>...</v>
      </c>
      <c r="AZ44" s="747"/>
      <c r="BA44" s="12"/>
      <c r="BB44" s="12"/>
      <c r="BC44" s="436"/>
      <c r="BE44" s="365"/>
      <c r="BF44" s="433"/>
      <c r="BG44" s="747" t="str" cm="1">
        <f t="array" ref="BG44">_xlfn.LET(_xlpm.a,_xlfn.XLOOKUP(1,('Number Allocation'!$C$6:$C$1483=BI44)*('Number Allocation'!$D$6:$D$1483=BJ44),'Number Allocation'!$A$6:$A$1483,"..."),IF(_xlpm.a="","...",_xlpm.a))</f>
        <v>...</v>
      </c>
      <c r="BH44" s="747">
        <v>0</v>
      </c>
      <c r="BI44" s="12" t="str">
        <v>Not Declared</v>
      </c>
      <c r="BJ44" s="12" t="str">
        <v>Oxford City AC</v>
      </c>
      <c r="BK44" s="436"/>
      <c r="BM44" s="365"/>
      <c r="BN44" s="433"/>
      <c r="BO44" s="747" t="str" cm="1">
        <f t="array" ref="BO44">_xlfn.LET(_xlpm.a,_xlfn.XLOOKUP(1,('Number Allocation'!$C$6:$C$1483=BQ44)*('Number Allocation'!$D$6:$D$1483=BR44),'Number Allocation'!$A$6:$A$1483,"..."),IF(_xlpm.a="","...",_xlpm.a))</f>
        <v>...</v>
      </c>
      <c r="BP44" s="747">
        <v>0</v>
      </c>
      <c r="BQ44" s="12" t="str">
        <v>Not Declared</v>
      </c>
      <c r="BR44" s="12" t="str">
        <v>Abingdon AC</v>
      </c>
      <c r="BS44" s="436"/>
      <c r="BU44" s="365"/>
      <c r="BV44" s="433"/>
      <c r="BW44" s="747" t="str" cm="1">
        <f t="array" ref="BW44">_xlfn.LET(_xlpm.a,_xlfn.XLOOKUP(1,('Number Allocation'!$C$6:$C$1483=BY44)*('Number Allocation'!$D$6:$D$1483=BZ44),'Number Allocation'!$A$6:$A$1483,"..."),IF(_xlpm.a="","...",_xlpm.a))</f>
        <v>...</v>
      </c>
      <c r="BX44" s="747"/>
      <c r="BY44" s="12"/>
      <c r="BZ44" s="425"/>
      <c r="CA44" s="209"/>
      <c r="CB44" s="15"/>
      <c r="CC44" s="15"/>
      <c r="CD44" s="433"/>
      <c r="CE44" s="747" t="str" cm="1">
        <f t="array" ref="CE44">_xlfn.LET(_xlpm.a,_xlfn.XLOOKUP(1,('Number Allocation'!$C$6:$C$1483=CG44)*('Number Allocation'!$D$6:$D$1483=CH44),'Number Allocation'!$A$6:$A$1483,"..."),IF(_xlpm.a="","...",_xlpm.a))</f>
        <v>...</v>
      </c>
      <c r="CF44" s="747">
        <v>0</v>
      </c>
      <c r="CG44" s="12" t="str">
        <v>Not Declared</v>
      </c>
      <c r="CH44" s="425" t="str">
        <v>Oxford City AC</v>
      </c>
      <c r="CI44" s="209"/>
      <c r="CJ44" s="15"/>
      <c r="CK44" s="15"/>
      <c r="CL44" s="433"/>
      <c r="CM44" s="747" t="str" cm="1">
        <f t="array" ref="CM44">_xlfn.LET(_xlpm.a,_xlfn.XLOOKUP(1,('Number Allocation'!$C$6:$C$1483=CO44)*('Number Allocation'!$D$6:$D$1483=CP44),'Number Allocation'!$A$6:$A$1483,"..."),IF(_xlpm.a="","...",_xlpm.a))</f>
        <v>...</v>
      </c>
      <c r="CN44" s="747">
        <v>0</v>
      </c>
      <c r="CO44" s="12" t="str">
        <v>Not Declared</v>
      </c>
      <c r="CP44" s="425" t="str">
        <v>Team Kennet</v>
      </c>
      <c r="CQ44" s="209"/>
      <c r="CR44" s="15"/>
      <c r="CS44" s="15"/>
      <c r="CT44" s="433"/>
      <c r="CU44" s="747" t="str" cm="1">
        <f t="array" ref="CU44">_xlfn.LET(_xlpm.a,_xlfn.XLOOKUP(1,('Number Allocation'!$C$6:$C$1483=CW44)*('Number Allocation'!$D$6:$D$1483=CX44),'Number Allocation'!$A$6:$A$1483,"..."),IF(_xlpm.a="","...",_xlpm.a))</f>
        <v>...</v>
      </c>
      <c r="CV44" s="747">
        <v>0</v>
      </c>
      <c r="CW44" s="12" t="str">
        <v>Not Declared</v>
      </c>
      <c r="CX44" s="425" t="str">
        <v>Witney Road Runners</v>
      </c>
      <c r="CY44" s="209"/>
      <c r="CZ44" s="15"/>
      <c r="DA44" s="15"/>
      <c r="DB44" s="433"/>
      <c r="DC44" s="747" t="str" cm="1">
        <f t="array" ref="DC44">_xlfn.LET(_xlpm.a,_xlfn.XLOOKUP(1,('Number Allocation'!$C$6:$C$1483=DE44)*('Number Allocation'!$D$6:$D$1483=DF44),'Number Allocation'!$A$6:$A$1483,"..."),IF(_xlpm.a="","...",_xlpm.a))</f>
        <v>...</v>
      </c>
      <c r="DD44" s="747">
        <v>0</v>
      </c>
      <c r="DE44" s="12" t="str">
        <v>Not Declared</v>
      </c>
      <c r="DF44" s="425" t="str">
        <v>White Horse Harriers</v>
      </c>
      <c r="DG44" s="209"/>
      <c r="DH44" s="15"/>
      <c r="DI44" s="15"/>
      <c r="DJ44" s="433"/>
      <c r="DK44" s="747" t="str" cm="1">
        <f t="array" ref="DK44">_xlfn.LET(_xlpm.a,_xlfn.XLOOKUP(1,('Number Allocation'!$C$6:$C$1483=DM44)*('Number Allocation'!$D$6:$D$1483=DN44),'Number Allocation'!$A$6:$A$1483,"..."),IF(_xlpm.a="","...",_xlpm.a))</f>
        <v>...</v>
      </c>
      <c r="DL44" s="747">
        <v>0</v>
      </c>
      <c r="DM44" s="12" t="str">
        <v>Not Declared</v>
      </c>
      <c r="DN44" s="425" t="str">
        <v>White Horse Harriers</v>
      </c>
      <c r="DO44" s="209"/>
      <c r="DP44" s="15"/>
      <c r="DQ44" s="15"/>
    </row>
    <row r="45" spans="1:129" ht="21" customHeight="1">
      <c r="A45" s="358" t="str">
        <f t="shared" si="4"/>
        <v>Radley AC</v>
      </c>
      <c r="B45" s="729"/>
      <c r="C45" s="729" t="s">
        <v>323</v>
      </c>
      <c r="D45" s="616" t="str" cm="1">
        <f t="array" ref="D45">_xlfn.LET(_xlpm.x, Radley!$C$3:$N$3, _xlpm.y, Radley!$C$5:$N$30, _xlpm.z, Radley!$A$5:$A$30, IF(_xlfn.XLOOKUP($C45,_xlfn.XLOOKUP(D$1,_xlpm.x,_xlpm.y,""),_xlpm.z,"Not Declared")="", "Name not recorded",  _xlfn.XLOOKUP($C45,_xlfn.XLOOKUP(D$1,_xlpm.x,_xlpm.y,""),_xlpm.z,"Not Declared")))</f>
        <v>Not Declared</v>
      </c>
      <c r="E45" s="729" t="str" cm="1">
        <f t="array" ref="E45">_xlfn.LET(_xlpm.x, Radley!$D$3:$N$3, _xlpm.y, Radley!$D$5:$N$30, _xlpm.z, Radley!$A$5:$A$30, IF(_xlfn.XLOOKUP($C45,_xlfn.XLOOKUP(E$1,_xlpm.x,_xlpm.y,""),_xlpm.z,"Not Declared")="", "Name not recorded",  _xlfn.XLOOKUP($C45,_xlfn.XLOOKUP(E$1,_xlpm.x,_xlpm.y,""),_xlpm.z,"Not Declared")))</f>
        <v>Not Declared</v>
      </c>
      <c r="F45" s="729" t="str" cm="1">
        <f t="array" ref="F45">_xlfn.LET(_xlpm.x, Radley!$D$3:$N$3, _xlpm.y, Radley!$D$5:$N$30, _xlpm.z, Radley!$A$5:$A$30, IF(_xlfn.XLOOKUP($C45,_xlfn.XLOOKUP(F$1,_xlpm.x,_xlpm.y,""),_xlpm.z,"Not Declared")="", "Name not recorded",  _xlfn.XLOOKUP($C45,_xlfn.XLOOKUP(F$1,_xlpm.x,_xlpm.y,""),_xlpm.z,"Not Declared")))</f>
        <v>Not Declared</v>
      </c>
      <c r="G45" s="729" t="str" cm="1">
        <f t="array" ref="G45">_xlfn.LET(_xlpm.x, Radley!$D$3:$N$3, _xlpm.y, Radley!$D$5:$N$30, _xlpm.z, Radley!$A$5:$A$30, IF(_xlfn.XLOOKUP($C45,_xlfn.XLOOKUP(G$1,_xlpm.x,_xlpm.y,""),_xlpm.z,"Not Declared")="", "Name not recorded",  _xlfn.XLOOKUP($C45,_xlfn.XLOOKUP(G$1,_xlpm.x,_xlpm.y,""),_xlpm.z,"Not Declared")))</f>
        <v>Not Declared</v>
      </c>
      <c r="H45" s="729" t="str" cm="1">
        <f t="array" ref="H45">_xlfn.LET(_xlpm.x, Radley!$D$3:$N$3, _xlpm.y, Radley!$D$5:$N$30, _xlpm.z, Radley!$A$5:$A$30, IF(_xlfn.XLOOKUP($C45,_xlfn.XLOOKUP(H$1,_xlpm.x,_xlpm.y,""),_xlpm.z,"Not Declared")="", "Name not recorded",  _xlfn.XLOOKUP($C45,_xlfn.XLOOKUP(H$1,_xlpm.x,_xlpm.y,""),_xlpm.z,"Not Declared")))</f>
        <v>Not Declared</v>
      </c>
      <c r="I45" s="729" t="str" cm="1">
        <f t="array" ref="I45">_xlfn.LET(_xlpm.x, Radley!$D$3:$N$3, _xlpm.y, Radley!$D$5:$N$30, _xlpm.z, Radley!$A$5:$A$30, IF(_xlfn.XLOOKUP($C45,_xlfn.XLOOKUP(I$1,_xlpm.x,_xlpm.y,""),_xlpm.z,"Not Declared")="", "Name not recorded",  _xlfn.XLOOKUP($C45,_xlfn.XLOOKUP(I$1,_xlpm.x,_xlpm.y,""),_xlpm.z,"Not Declared")))</f>
        <v>Not Declared</v>
      </c>
      <c r="J45" s="729" t="str" cm="1">
        <f t="array" ref="J45">_xlfn.LET(_xlpm.x, Radley!$D$3:$N$3, _xlpm.y, Radley!$D$5:$N$30, _xlpm.z, Radley!$A$5:$A$30, IF(_xlfn.XLOOKUP($C45,_xlfn.XLOOKUP(J$1,_xlpm.x,_xlpm.y,""),_xlpm.z,"Not Declared")="", "Name not recorded",  _xlfn.XLOOKUP($C45,_xlfn.XLOOKUP(J$1,_xlpm.x,_xlpm.y,""),_xlpm.z,"Not Declared")))</f>
        <v>Not Declared</v>
      </c>
      <c r="K45" s="729" t="str" cm="1">
        <f t="array" ref="K45">_xlfn.LET(_xlpm.x, Radley!$D$3:$N$3, _xlpm.y, Radley!$D$5:$N$30, _xlpm.z, Radley!$A$5:$A$30, IF(_xlfn.XLOOKUP($C45,_xlfn.XLOOKUP(K$1,_xlpm.x,_xlpm.y,""),_xlpm.z,"Not Declared")="", "Name not recorded",  _xlfn.XLOOKUP($C45,_xlfn.XLOOKUP(K$1,_xlpm.x,_xlpm.y,""),_xlpm.z,"Not Declared")))</f>
        <v>Not Declared</v>
      </c>
      <c r="L45" s="729" t="str" cm="1">
        <f t="array" ref="L45">_xlfn.LET(_xlpm.x, Radley!$D$3:$N$3, _xlpm.y, Radley!$D$5:$N$30, _xlpm.z, Radley!$A$5:$A$30, IF(_xlfn.XLOOKUP($C45,_xlfn.XLOOKUP(L$1,_xlpm.x,_xlpm.y,""),_xlpm.z,"Not Declared")="", "Name not recorded",  _xlfn.XLOOKUP($C45,_xlfn.XLOOKUP(L$1,_xlpm.x,_xlpm.y,""),_xlpm.z,"Not Declared")))</f>
        <v>Not Declared</v>
      </c>
      <c r="M45" s="729" t="str" cm="1">
        <f t="array" ref="M45">_xlfn.LET(_xlpm.x, Radley!$D$3:$N$3, _xlpm.y, Radley!$D$5:$N$30, _xlpm.z, Radley!$A$5:$A$30, IF(_xlfn.XLOOKUP($C45,_xlfn.XLOOKUP(M$1,_xlpm.x,_xlpm.y,""),_xlpm.z,"Not Declared")="", "Name not recorded",  _xlfn.XLOOKUP($C45,_xlfn.XLOOKUP(M$1,_xlpm.x,_xlpm.y,""),_xlpm.z,"Not Declared")))</f>
        <v>Not Declared</v>
      </c>
      <c r="N45" s="729" t="str" cm="1">
        <f t="array" ref="N45">_xlfn.LET(_xlpm.x, Radley!$D$3:$N$3, _xlpm.y, Radley!$D$5:$N$30, _xlpm.z, Radley!$A$5:$A$30, IF(_xlfn.XLOOKUP($C45,_xlfn.XLOOKUP(N$1,_xlpm.x,_xlpm.y,""),_xlpm.z,"Not Declared")="", "Name not recorded",  _xlfn.XLOOKUP($C45,_xlfn.XLOOKUP(N$1,_xlpm.x,_xlpm.y,""),_xlpm.z,"Not Declared")))</f>
        <v>Not Declared</v>
      </c>
      <c r="O45" s="732"/>
      <c r="P45" s="3"/>
      <c r="Q45" s="3"/>
      <c r="R45" s="3"/>
      <c r="S45" s="3"/>
      <c r="T45" s="15"/>
      <c r="U45" s="15"/>
      <c r="V45" s="15"/>
      <c r="W45" s="15"/>
      <c r="X45" s="3"/>
      <c r="Z45" s="433"/>
      <c r="AA45" s="747" t="str" cm="1">
        <f t="array" ref="AA45">_xlfn.LET(_xlpm.a,_xlfn.XLOOKUP(1,('Number Allocation'!$C$6:$C$1483=AC45)*('Number Allocation'!$D$6:$D$1483=AD45),'Number Allocation'!$A$6:$A$1483,"..."),IF(_xlpm.a="","...",_xlpm.a))</f>
        <v>...</v>
      </c>
      <c r="AB45" s="747">
        <v>0</v>
      </c>
      <c r="AC45" s="12" t="str">
        <v>Not Declared</v>
      </c>
      <c r="AD45" s="12" t="str">
        <v>Witney Road Runners</v>
      </c>
      <c r="AE45" s="436"/>
      <c r="AG45" s="365"/>
      <c r="AH45" s="433"/>
      <c r="AI45" s="747" t="str" cm="1">
        <f t="array" ref="AI45">_xlfn.LET(_xlpm.a,_xlfn.XLOOKUP(1,('Number Allocation'!$C$6:$C$1483=AK45)*('Number Allocation'!$D$6:$D$1483=AL45),'Number Allocation'!$A$6:$A$1483,"..."),IF(_xlpm.a="","...",_xlpm.a))</f>
        <v>...</v>
      </c>
      <c r="AJ45" s="747">
        <v>0</v>
      </c>
      <c r="AK45" s="12" t="str">
        <v>Not Declared</v>
      </c>
      <c r="AL45" s="12" t="str">
        <v>Team Kennet</v>
      </c>
      <c r="AM45" s="436"/>
      <c r="AO45" s="365"/>
      <c r="AP45" s="433"/>
      <c r="AQ45" s="747" t="str" cm="1">
        <f t="array" ref="AQ45">_xlfn.LET(_xlpm.a,_xlfn.XLOOKUP(1,('Number Allocation'!$C$6:$C$1483=AS45)*('Number Allocation'!$D$6:$D$1483=AT45),'Number Allocation'!$A$6:$A$1483,"..."),IF(_xlpm.a="","...",_xlpm.a))</f>
        <v>...</v>
      </c>
      <c r="AR45" s="747">
        <v>0</v>
      </c>
      <c r="AS45" s="12" t="str">
        <v>Not Declared</v>
      </c>
      <c r="AT45" s="12" t="str">
        <v>Abingdon AC</v>
      </c>
      <c r="AU45" s="436"/>
      <c r="AW45" s="365"/>
      <c r="AX45" s="433"/>
      <c r="AY45" s="747" t="str" cm="1">
        <f t="array" ref="AY45">_xlfn.LET(_xlpm.a,_xlfn.XLOOKUP(1,('Number Allocation'!$C$6:$C$1483=BA45)*('Number Allocation'!$D$6:$D$1483=BB45),'Number Allocation'!$A$6:$A$1483,"..."),IF(_xlpm.a="","...",_xlpm.a))</f>
        <v>...</v>
      </c>
      <c r="AZ45" s="747"/>
      <c r="BA45" s="12"/>
      <c r="BB45" s="12"/>
      <c r="BC45" s="436"/>
      <c r="BE45" s="365"/>
      <c r="BF45" s="433"/>
      <c r="BG45" s="747" t="str" cm="1">
        <f t="array" ref="BG45">_xlfn.LET(_xlpm.a,_xlfn.XLOOKUP(1,('Number Allocation'!$C$6:$C$1483=BI45)*('Number Allocation'!$D$6:$D$1483=BJ45),'Number Allocation'!$A$6:$A$1483,"..."),IF(_xlpm.a="","...",_xlpm.a))</f>
        <v>...</v>
      </c>
      <c r="BH45" s="747">
        <v>0</v>
      </c>
      <c r="BI45" s="12" t="str">
        <v>Not Declared</v>
      </c>
      <c r="BJ45" s="12" t="str">
        <v>Team Kennet</v>
      </c>
      <c r="BK45" s="436"/>
      <c r="BM45" s="365"/>
      <c r="BN45" s="433"/>
      <c r="BO45" s="747" t="str" cm="1">
        <f t="array" ref="BO45">_xlfn.LET(_xlpm.a,_xlfn.XLOOKUP(1,('Number Allocation'!$C$6:$C$1483=BQ45)*('Number Allocation'!$D$6:$D$1483=BR45),'Number Allocation'!$A$6:$A$1483,"..."),IF(_xlpm.a="","...",_xlpm.a))</f>
        <v>...</v>
      </c>
      <c r="BP45" s="747">
        <v>0</v>
      </c>
      <c r="BQ45" s="12" t="str">
        <v>Not Declared</v>
      </c>
      <c r="BR45" s="12" t="str">
        <v>Team Kennet</v>
      </c>
      <c r="BS45" s="436"/>
      <c r="BU45" s="365"/>
      <c r="BV45" s="433"/>
      <c r="BW45" s="747" t="str" cm="1">
        <f t="array" ref="BW45">_xlfn.LET(_xlpm.a,_xlfn.XLOOKUP(1,('Number Allocation'!$C$6:$C$1483=BY45)*('Number Allocation'!$D$6:$D$1483=BZ45),'Number Allocation'!$A$6:$A$1483,"..."),IF(_xlpm.a="","...",_xlpm.a))</f>
        <v>...</v>
      </c>
      <c r="BX45" s="747"/>
      <c r="BY45" s="12"/>
      <c r="BZ45" s="425"/>
      <c r="CA45" s="209"/>
      <c r="CB45" s="15"/>
      <c r="CC45" s="15"/>
      <c r="CD45" s="433"/>
      <c r="CE45" s="747" t="str" cm="1">
        <f t="array" ref="CE45">_xlfn.LET(_xlpm.a,_xlfn.XLOOKUP(1,('Number Allocation'!$C$6:$C$1483=CG45)*('Number Allocation'!$D$6:$D$1483=CH45),'Number Allocation'!$A$6:$A$1483,"..."),IF(_xlpm.a="","...",_xlpm.a))</f>
        <v>...</v>
      </c>
      <c r="CF45" s="747">
        <v>0</v>
      </c>
      <c r="CG45" s="12" t="str">
        <v>Not Declared</v>
      </c>
      <c r="CH45" s="425" t="str">
        <v>Abingdon AC</v>
      </c>
      <c r="CI45" s="209"/>
      <c r="CJ45" s="15"/>
      <c r="CK45" s="15"/>
      <c r="CL45" s="433"/>
      <c r="CM45" s="747" t="str" cm="1">
        <f t="array" ref="CM45">_xlfn.LET(_xlpm.a,_xlfn.XLOOKUP(1,('Number Allocation'!$C$6:$C$1483=CO45)*('Number Allocation'!$D$6:$D$1483=CP45),'Number Allocation'!$A$6:$A$1483,"..."),IF(_xlpm.a="","...",_xlpm.a))</f>
        <v>...</v>
      </c>
      <c r="CN45" s="747">
        <v>0</v>
      </c>
      <c r="CO45" s="12" t="str">
        <v>Not Declared</v>
      </c>
      <c r="CP45" s="425" t="str">
        <v>Bicester AC</v>
      </c>
      <c r="CQ45" s="209"/>
      <c r="CR45" s="15"/>
      <c r="CS45" s="15"/>
      <c r="CT45" s="433"/>
      <c r="CU45" s="747" t="str" cm="1">
        <f t="array" ref="CU45">_xlfn.LET(_xlpm.a,_xlfn.XLOOKUP(1,('Number Allocation'!$C$6:$C$1483=CW45)*('Number Allocation'!$D$6:$D$1483=CX45),'Number Allocation'!$A$6:$A$1483,"..."),IF(_xlpm.a="","...",_xlpm.a))</f>
        <v>...</v>
      </c>
      <c r="CV45" s="747">
        <v>0</v>
      </c>
      <c r="CW45" s="12" t="str">
        <v>Not Declared</v>
      </c>
      <c r="CX45" s="425" t="str">
        <v>White Horse Harriers</v>
      </c>
      <c r="CY45" s="209"/>
      <c r="CZ45" s="15"/>
      <c r="DA45" s="15"/>
      <c r="DB45" s="433"/>
      <c r="DC45" s="747" t="str" cm="1">
        <f t="array" ref="DC45">_xlfn.LET(_xlpm.a,_xlfn.XLOOKUP(1,('Number Allocation'!$C$6:$C$1483=DE45)*('Number Allocation'!$D$6:$D$1483=DF45),'Number Allocation'!$A$6:$A$1483,"..."),IF(_xlpm.a="","...",_xlpm.a))</f>
        <v>...</v>
      </c>
      <c r="DD45" s="747">
        <v>0</v>
      </c>
      <c r="DE45" s="12" t="str">
        <v>Not Declared</v>
      </c>
      <c r="DF45" s="425" t="str">
        <v>Banbury Harriers AC</v>
      </c>
      <c r="DG45" s="209"/>
      <c r="DH45" s="15"/>
      <c r="DI45" s="15"/>
      <c r="DJ45" s="433"/>
      <c r="DK45" s="747" t="str" cm="1">
        <f t="array" ref="DK45">_xlfn.LET(_xlpm.a,_xlfn.XLOOKUP(1,('Number Allocation'!$C$6:$C$1483=DM45)*('Number Allocation'!$D$6:$D$1483=DN45),'Number Allocation'!$A$6:$A$1483,"..."),IF(_xlpm.a="","...",_xlpm.a))</f>
        <v>...</v>
      </c>
      <c r="DL45" s="747">
        <v>0</v>
      </c>
      <c r="DM45" s="12" t="str">
        <v>Not Declared</v>
      </c>
      <c r="DN45" s="425" t="str">
        <v>Abingdon AC</v>
      </c>
      <c r="DO45" s="209"/>
      <c r="DP45" s="15"/>
      <c r="DQ45" s="15"/>
    </row>
    <row r="46" spans="1:129" ht="21" customHeight="1">
      <c r="A46" s="358"/>
      <c r="B46" s="729"/>
      <c r="C46" s="729"/>
      <c r="D46" s="729"/>
      <c r="E46" s="729"/>
      <c r="F46" s="729"/>
      <c r="G46" s="729"/>
      <c r="H46" s="729"/>
      <c r="I46" s="729"/>
      <c r="J46" s="729"/>
      <c r="K46" s="729"/>
      <c r="L46" s="729"/>
      <c r="M46" s="729"/>
      <c r="N46" s="729"/>
      <c r="O46" s="732"/>
      <c r="P46" s="3"/>
      <c r="Q46" s="3"/>
      <c r="R46" s="3"/>
      <c r="S46" s="3"/>
      <c r="T46" s="15"/>
      <c r="U46" s="15"/>
      <c r="V46" s="15"/>
      <c r="W46" s="15"/>
      <c r="X46" s="3"/>
      <c r="Z46" s="433"/>
      <c r="AA46" s="747" t="str" cm="1">
        <f t="array" ref="AA46">_xlfn.LET(_xlpm.a,_xlfn.XLOOKUP(1,('Number Allocation'!$C$6:$C$1483=AC46)*('Number Allocation'!$D$6:$D$1483=AD46),'Number Allocation'!$A$6:$A$1483,"..."),IF(_xlpm.a="","...",_xlpm.a))</f>
        <v>...</v>
      </c>
      <c r="AB46" s="747">
        <v>0</v>
      </c>
      <c r="AC46" s="12" t="str">
        <v>Not Declared</v>
      </c>
      <c r="AD46" s="12" t="str">
        <v>Radley AC</v>
      </c>
      <c r="AE46" s="436"/>
      <c r="AG46" s="365"/>
      <c r="AH46" s="433"/>
      <c r="AI46" s="747" t="str" cm="1">
        <f t="array" ref="AI46">_xlfn.LET(_xlpm.a,_xlfn.XLOOKUP(1,('Number Allocation'!$C$6:$C$1483=AK46)*('Number Allocation'!$D$6:$D$1483=AL46),'Number Allocation'!$A$6:$A$1483,"..."),IF(_xlpm.a="","...",_xlpm.a))</f>
        <v>...</v>
      </c>
      <c r="AJ46" s="747">
        <v>0</v>
      </c>
      <c r="AK46" s="12" t="str">
        <v>Not Declared</v>
      </c>
      <c r="AL46" s="12" t="str">
        <v>White Horse Harriers</v>
      </c>
      <c r="AM46" s="436"/>
      <c r="AO46" s="365"/>
      <c r="AP46" s="433"/>
      <c r="AQ46" s="747" t="str" cm="1">
        <f t="array" ref="AQ46">_xlfn.LET(_xlpm.a,_xlfn.XLOOKUP(1,('Number Allocation'!$C$6:$C$1483=AS46)*('Number Allocation'!$D$6:$D$1483=AT46),'Number Allocation'!$A$6:$A$1483,"..."),IF(_xlpm.a="","...",_xlpm.a))</f>
        <v>...</v>
      </c>
      <c r="AR46" s="747">
        <v>0</v>
      </c>
      <c r="AS46" s="12" t="str">
        <v>Not Declared</v>
      </c>
      <c r="AT46" s="12" t="str">
        <v>Banbury Harriers AC</v>
      </c>
      <c r="AU46" s="436"/>
      <c r="AW46" s="365"/>
      <c r="AX46" s="433"/>
      <c r="AY46" s="747" t="str" cm="1">
        <f t="array" ref="AY46">_xlfn.LET(_xlpm.a,_xlfn.XLOOKUP(1,('Number Allocation'!$C$6:$C$1483=BA46)*('Number Allocation'!$D$6:$D$1483=BB46),'Number Allocation'!$A$6:$A$1483,"..."),IF(_xlpm.a="","...",_xlpm.a))</f>
        <v>...</v>
      </c>
      <c r="AZ46" s="747"/>
      <c r="BA46" s="12"/>
      <c r="BB46" s="12"/>
      <c r="BC46" s="436"/>
      <c r="BE46" s="365"/>
      <c r="BF46" s="433"/>
      <c r="BG46" s="747" t="str" cm="1">
        <f t="array" ref="BG46">_xlfn.LET(_xlpm.a,_xlfn.XLOOKUP(1,('Number Allocation'!$C$6:$C$1483=BI46)*('Number Allocation'!$D$6:$D$1483=BJ46),'Number Allocation'!$A$6:$A$1483,"..."),IF(_xlpm.a="","...",_xlpm.a))</f>
        <v>...</v>
      </c>
      <c r="BH46" s="747">
        <v>0</v>
      </c>
      <c r="BI46" s="12" t="str">
        <v>Not Declared</v>
      </c>
      <c r="BJ46" s="12" t="str">
        <v>Abingdon AC</v>
      </c>
      <c r="BK46" s="436"/>
      <c r="BM46" s="365"/>
      <c r="BN46" s="433"/>
      <c r="BO46" s="747" t="str" cm="1">
        <f t="array" ref="BO46">_xlfn.LET(_xlpm.a,_xlfn.XLOOKUP(1,('Number Allocation'!$C$6:$C$1483=BQ46)*('Number Allocation'!$D$6:$D$1483=BR46),'Number Allocation'!$A$6:$A$1483,"..."),IF(_xlpm.a="","...",_xlpm.a))</f>
        <v>...</v>
      </c>
      <c r="BP46" s="747">
        <v>0</v>
      </c>
      <c r="BQ46" s="12" t="str">
        <v>Not Declared</v>
      </c>
      <c r="BR46" s="12" t="str">
        <v>Witney Road Runners</v>
      </c>
      <c r="BS46" s="436"/>
      <c r="BU46" s="365"/>
      <c r="BV46" s="433"/>
      <c r="BW46" s="747" t="str" cm="1">
        <f t="array" ref="BW46">_xlfn.LET(_xlpm.a,_xlfn.XLOOKUP(1,('Number Allocation'!$C$6:$C$1483=BY46)*('Number Allocation'!$D$6:$D$1483=BZ46),'Number Allocation'!$A$6:$A$1483,"..."),IF(_xlpm.a="","...",_xlpm.a))</f>
        <v>...</v>
      </c>
      <c r="BX46" s="747"/>
      <c r="BY46" s="12"/>
      <c r="BZ46" s="425"/>
      <c r="CA46" s="209"/>
      <c r="CB46" s="15"/>
      <c r="CC46" s="15"/>
      <c r="CD46" s="433"/>
      <c r="CE46" s="747" t="str" cm="1">
        <f t="array" ref="CE46">_xlfn.LET(_xlpm.a,_xlfn.XLOOKUP(1,('Number Allocation'!$C$6:$C$1483=CG46)*('Number Allocation'!$D$6:$D$1483=CH46),'Number Allocation'!$A$6:$A$1483,"..."),IF(_xlpm.a="","...",_xlpm.a))</f>
        <v>...</v>
      </c>
      <c r="CF46" s="747">
        <v>0</v>
      </c>
      <c r="CG46" s="12" t="str">
        <v>Not Declared</v>
      </c>
      <c r="CH46" s="425" t="str">
        <v>White Horse Harriers</v>
      </c>
      <c r="CI46" s="209"/>
      <c r="CJ46" s="15"/>
      <c r="CK46" s="15"/>
      <c r="CL46" s="433"/>
      <c r="CM46" s="747" t="str" cm="1">
        <f t="array" ref="CM46">_xlfn.LET(_xlpm.a,_xlfn.XLOOKUP(1,('Number Allocation'!$C$6:$C$1483=CO46)*('Number Allocation'!$D$6:$D$1483=CP46),'Number Allocation'!$A$6:$A$1483,"..."),IF(_xlpm.a="","...",_xlpm.a))</f>
        <v>...</v>
      </c>
      <c r="CN46" s="747">
        <v>0</v>
      </c>
      <c r="CO46" s="12" t="str">
        <v>Not Declared</v>
      </c>
      <c r="CP46" s="425" t="str">
        <v>Witney Road Runners</v>
      </c>
      <c r="CQ46" s="209"/>
      <c r="CR46" s="15"/>
      <c r="CS46" s="15"/>
      <c r="CT46" s="433"/>
      <c r="CU46" s="747" t="str" cm="1">
        <f t="array" ref="CU46">_xlfn.LET(_xlpm.a,_xlfn.XLOOKUP(1,('Number Allocation'!$C$6:$C$1483=CW46)*('Number Allocation'!$D$6:$D$1483=CX46),'Number Allocation'!$A$6:$A$1483,"..."),IF(_xlpm.a="","...",_xlpm.a))</f>
        <v>...</v>
      </c>
      <c r="CV46" s="747">
        <v>0</v>
      </c>
      <c r="CW46" s="12" t="str">
        <v>Not Declared</v>
      </c>
      <c r="CX46" s="425" t="str">
        <v>Bicester AC</v>
      </c>
      <c r="CY46" s="209"/>
      <c r="CZ46" s="15"/>
      <c r="DA46" s="15"/>
      <c r="DB46" s="433"/>
      <c r="DC46" s="747" t="str" cm="1">
        <f t="array" ref="DC46">_xlfn.LET(_xlpm.a,_xlfn.XLOOKUP(1,('Number Allocation'!$C$6:$C$1483=DE46)*('Number Allocation'!$D$6:$D$1483=DF46),'Number Allocation'!$A$6:$A$1483,"..."),IF(_xlpm.a="","...",_xlpm.a))</f>
        <v>...</v>
      </c>
      <c r="DD46" s="747">
        <v>0</v>
      </c>
      <c r="DE46" s="12" t="str">
        <v>Not Declared</v>
      </c>
      <c r="DF46" s="425" t="str">
        <v>Radley AC</v>
      </c>
      <c r="DG46" s="209"/>
      <c r="DH46" s="15"/>
      <c r="DI46" s="15"/>
      <c r="DJ46" s="433"/>
      <c r="DK46" s="747" t="str" cm="1">
        <f t="array" ref="DK46">_xlfn.LET(_xlpm.a,_xlfn.XLOOKUP(1,('Number Allocation'!$C$6:$C$1483=DM46)*('Number Allocation'!$D$6:$D$1483=DN46),'Number Allocation'!$A$6:$A$1483,"..."),IF(_xlpm.a="","...",_xlpm.a))</f>
        <v>...</v>
      </c>
      <c r="DL46" s="747">
        <v>0</v>
      </c>
      <c r="DM46" s="12" t="str">
        <v>Not Declared</v>
      </c>
      <c r="DN46" s="425" t="str">
        <v>Radley AC</v>
      </c>
      <c r="DO46" s="209"/>
      <c r="DP46" s="15"/>
      <c r="DQ46" s="15"/>
    </row>
    <row r="47" spans="1:129" ht="21" customHeight="1">
      <c r="A47" s="358" t="str">
        <f>'Team Kennet'!AJ$2</f>
        <v>Team Kennet</v>
      </c>
      <c r="B47" s="729" t="str">
        <f>'Team Kennet'!AV$1</f>
        <v>X</v>
      </c>
      <c r="C47" s="729" t="s">
        <v>71</v>
      </c>
      <c r="D47" s="616" t="str" cm="1">
        <f t="array" ref="D47">_xlfn.LET(_xlpm.x, 'Team Kennet'!$C$3:$N$3, _xlpm.y, 'Team Kennet'!$C$5:$N$30, _xlpm.z, 'Team Kennet'!$A$5:$A$30, IF(_xlfn.XLOOKUP($C47,_xlfn.XLOOKUP(D$1,_xlpm.x,_xlpm.y,""),_xlpm.z,"Not Declared")="", "Name not recorded",  _xlfn.XLOOKUP($C47,_xlfn.XLOOKUP(D$1,_xlpm.x,_xlpm.y,""),_xlpm.z,"Not Declared")))</f>
        <v>Not Declared</v>
      </c>
      <c r="E47" s="729" t="str" cm="1">
        <f t="array" ref="E47">_xlfn.LET(_xlpm.x, 'Team Kennet'!$D$3:$N$3, _xlpm.y, 'Team Kennet'!$D$5:$N$30, _xlpm.z, 'Team Kennet'!$A$5:$A$30, IF(_xlfn.XLOOKUP($C47,_xlfn.XLOOKUP(E$1,_xlpm.x,_xlpm.y,""),_xlpm.z,"Not Declared")="", "Name not recorded",  _xlfn.XLOOKUP($C47,_xlfn.XLOOKUP(E$1,_xlpm.x,_xlpm.y,""),_xlpm.z,"Not Declared")))</f>
        <v>Not Declared</v>
      </c>
      <c r="F47" s="729" t="str" cm="1">
        <f t="array" ref="F47">_xlfn.LET(_xlpm.x, 'Team Kennet'!$D$3:$N$3, _xlpm.y, 'Team Kennet'!$D$5:$N$30, _xlpm.z, 'Team Kennet'!$A$5:$A$30, IF(_xlfn.XLOOKUP($C47,_xlfn.XLOOKUP(F$1,_xlpm.x,_xlpm.y,""),_xlpm.z,"Not Declared")="", "Name not recorded",  _xlfn.XLOOKUP($C47,_xlfn.XLOOKUP(F$1,_xlpm.x,_xlpm.y,""),_xlpm.z,"Not Declared")))</f>
        <v>Not Declared</v>
      </c>
      <c r="G47" s="729" t="str" cm="1">
        <f t="array" ref="G47">_xlfn.LET(_xlpm.x, 'Team Kennet'!$D$3:$N$3, _xlpm.y, 'Team Kennet'!$D$5:$N$30, _xlpm.z, 'Team Kennet'!$A$5:$A$30, IF(_xlfn.XLOOKUP($C47,_xlfn.XLOOKUP(G$1,_xlpm.x,_xlpm.y,""),_xlpm.z,"Not Declared")="", "Name not recorded",  _xlfn.XLOOKUP($C47,_xlfn.XLOOKUP(G$1,_xlpm.x,_xlpm.y,""),_xlpm.z,"Not Declared")))</f>
        <v>Not Declared</v>
      </c>
      <c r="H47" s="729" t="str" cm="1">
        <f t="array" ref="H47">_xlfn.LET(_xlpm.x, 'Team Kennet'!$D$3:$N$3, _xlpm.y, 'Team Kennet'!$D$5:$N$30, _xlpm.z, 'Team Kennet'!$A$5:$A$30, IF(_xlfn.XLOOKUP($C47,_xlfn.XLOOKUP(H$1,_xlpm.x,_xlpm.y,""),_xlpm.z,"Not Declared")="", "Name not recorded",  _xlfn.XLOOKUP($C47,_xlfn.XLOOKUP(H$1,_xlpm.x,_xlpm.y,""),_xlpm.z,"Not Declared")))</f>
        <v>Not Declared</v>
      </c>
      <c r="I47" s="729" t="str" cm="1">
        <f t="array" ref="I47">_xlfn.LET(_xlpm.x, 'Team Kennet'!$D$3:$N$3, _xlpm.y, 'Team Kennet'!$D$5:$N$30, _xlpm.z, 'Team Kennet'!$A$5:$A$30, IF(_xlfn.XLOOKUP($C47,_xlfn.XLOOKUP(I$1,_xlpm.x,_xlpm.y,""),_xlpm.z,"Not Declared")="", "Name not recorded",  _xlfn.XLOOKUP($C47,_xlfn.XLOOKUP(I$1,_xlpm.x,_xlpm.y,""),_xlpm.z,"Not Declared")))</f>
        <v>Not Declared</v>
      </c>
      <c r="J47" s="729" t="str" cm="1">
        <f t="array" ref="J47">_xlfn.LET(_xlpm.x, 'Team Kennet'!$D$3:$N$3, _xlpm.y, 'Team Kennet'!$D$5:$N$30, _xlpm.z, 'Team Kennet'!$A$5:$A$30, IF(_xlfn.XLOOKUP($C47,_xlfn.XLOOKUP(J$1,_xlpm.x,_xlpm.y,""),_xlpm.z,"Not Declared")="", "Name not recorded",  _xlfn.XLOOKUP($C47,_xlfn.XLOOKUP(J$1,_xlpm.x,_xlpm.y,""),_xlpm.z,"Not Declared")))</f>
        <v>Not Declared</v>
      </c>
      <c r="K47" s="729" t="str" cm="1">
        <f t="array" ref="K47">_xlfn.LET(_xlpm.x, 'Team Kennet'!$D$3:$N$3, _xlpm.y, 'Team Kennet'!$D$5:$N$30, _xlpm.z, 'Team Kennet'!$A$5:$A$30, IF(_xlfn.XLOOKUP($C47,_xlfn.XLOOKUP(K$1,_xlpm.x,_xlpm.y,""),_xlpm.z,"Not Declared")="", "Name not recorded",  _xlfn.XLOOKUP($C47,_xlfn.XLOOKUP(K$1,_xlpm.x,_xlpm.y,""),_xlpm.z,"Not Declared")))</f>
        <v>Not Declared</v>
      </c>
      <c r="L47" s="729" t="str" cm="1">
        <f t="array" ref="L47">_xlfn.LET(_xlpm.x, 'Team Kennet'!$D$3:$N$3, _xlpm.y, 'Team Kennet'!$D$5:$N$30, _xlpm.z, 'Team Kennet'!$A$5:$A$30, IF(_xlfn.XLOOKUP($C47,_xlfn.XLOOKUP(L$1,_xlpm.x,_xlpm.y,""),_xlpm.z,"Not Declared")="", "Name not recorded",  _xlfn.XLOOKUP($C47,_xlfn.XLOOKUP(L$1,_xlpm.x,_xlpm.y,""),_xlpm.z,"Not Declared")))</f>
        <v>Not Declared</v>
      </c>
      <c r="M47" s="729" t="str" cm="1">
        <f t="array" ref="M47">_xlfn.LET(_xlpm.x, 'Team Kennet'!$D$3:$N$3, _xlpm.y, 'Team Kennet'!$D$5:$N$30, _xlpm.z, 'Team Kennet'!$A$5:$A$30, IF(_xlfn.XLOOKUP($C47,_xlfn.XLOOKUP(M$1,_xlpm.x,_xlpm.y,""),_xlpm.z,"Not Declared")="", "Name not recorded",  _xlfn.XLOOKUP($C47,_xlfn.XLOOKUP(M$1,_xlpm.x,_xlpm.y,""),_xlpm.z,"Not Declared")))</f>
        <v>Not Declared</v>
      </c>
      <c r="N47" s="729" t="str" cm="1">
        <f t="array" ref="N47">_xlfn.LET(_xlpm.x, 'Team Kennet'!$D$3:$N$3, _xlpm.y, 'Team Kennet'!$D$5:$N$30, _xlpm.z, 'Team Kennet'!$A$5:$A$30, IF(_xlfn.XLOOKUP($C47,_xlfn.XLOOKUP(N$1,_xlpm.x,_xlpm.y,""),_xlpm.z,"Not Declared")="", "Name not recorded",  _xlfn.XLOOKUP($C47,_xlfn.XLOOKUP(N$1,_xlpm.x,_xlpm.y,""),_xlpm.z,"Not Declared")))</f>
        <v>Not Declared</v>
      </c>
      <c r="O47" s="732"/>
      <c r="P47" s="79">
        <v>1</v>
      </c>
      <c r="Q47" s="729">
        <v>2</v>
      </c>
      <c r="R47" s="729">
        <v>3</v>
      </c>
      <c r="S47" s="729">
        <v>4</v>
      </c>
      <c r="T47" s="729" t="str" cm="1">
        <f t="array" ref="T47">_xlfn.LET(_xlpm.x, 'Team Kennet'!$C$3:$N$3, _xlpm.y, 'Team Kennet'!$C$5:$N$30, _xlpm.z, 'Team Kennet'!$A$5:$A$30, IF(_xlfn.XLOOKUP(P47,_xlfn.XLOOKUP(T$1,_xlpm.x,_xlpm.y,""),_xlpm.z,"Not Declared")="", "Name not recorded",  _xlfn.XLOOKUP(P47,_xlfn.XLOOKUP(T$1,_xlpm.x,_xlpm.y,""),_xlpm.z,"Not Declared")))</f>
        <v>Not Declared</v>
      </c>
      <c r="U47" s="729" t="str" cm="1">
        <f t="array" ref="U47">_xlfn.LET(_xlpm.x, 'Team Kennet'!$C$3:$N$3, _xlpm.y, 'Team Kennet'!$C$5:$N$30, _xlpm.z, 'Team Kennet'!$A$5:$A$30, IF(_xlfn.XLOOKUP(Q47,_xlfn.XLOOKUP(U$1,_xlpm.x,_xlpm.y,""),_xlpm.z,"Not Declared")="", "Name not recorded",  _xlfn.XLOOKUP(Q47,_xlfn.XLOOKUP(U$1,_xlpm.x,_xlpm.y,""),_xlpm.z,"Not Declared")))</f>
        <v>Not Declared</v>
      </c>
      <c r="V47" s="729" t="str" cm="1">
        <f t="array" ref="V47">_xlfn.LET(_xlpm.x, 'Team Kennet'!$C$3:$N$3, _xlpm.y, 'Team Kennet'!$C$5:$N$30, _xlpm.z, 'Team Kennet'!$A$5:$A$30, IF(_xlfn.XLOOKUP(R47,_xlfn.XLOOKUP(V$1,_xlpm.x,_xlpm.y,""),_xlpm.z,"Not Declared")="", "Name not recorded",  _xlfn.XLOOKUP(R47,_xlfn.XLOOKUP(V$1,_xlpm.x,_xlpm.y,""),_xlpm.z,"Not Declared")))</f>
        <v>Not Declared</v>
      </c>
      <c r="W47" s="729" t="str" cm="1">
        <f t="array" ref="W47">_xlfn.LET(_xlpm.x, 'Team Kennet'!$C$3:$N$3, _xlpm.y, 'Team Kennet'!$C$5:$N$30, _xlpm.z, 'Team Kennet'!$A$5:$A$30, IF(_xlfn.XLOOKUP(S47,_xlfn.XLOOKUP(W$1,_xlpm.x,_xlpm.y,""),_xlpm.z,"Not Declared")="", "Name not recorded",  _xlfn.XLOOKUP(S47,_xlfn.XLOOKUP(W$1,_xlpm.x,_xlpm.y,""),_xlpm.z,"Not Declared")))</f>
        <v>Not Declared</v>
      </c>
      <c r="X47" s="358" t="str">
        <f>_xlfn.TEXTJOIN(", ",,T47:W47)</f>
        <v>Not Declared, Not Declared, Not Declared, Not Declared</v>
      </c>
      <c r="Z47" s="433"/>
      <c r="AA47" s="747" t="str" cm="1">
        <f t="array" ref="AA47">_xlfn.LET(_xlpm.a,_xlfn.XLOOKUP(1,('Number Allocation'!$C$6:$C$1483=AC47)*('Number Allocation'!$D$6:$D$1483=AD47),'Number Allocation'!$A$6:$A$1483,"..."),IF(_xlpm.a="","...",_xlpm.a))</f>
        <v>...</v>
      </c>
      <c r="AB47" s="747">
        <v>0</v>
      </c>
      <c r="AC47" s="12" t="str">
        <v>Not Declared</v>
      </c>
      <c r="AD47" s="12" t="str">
        <v>White Horse Harriers</v>
      </c>
      <c r="AE47" s="436"/>
      <c r="AG47" s="365"/>
      <c r="AH47" s="433"/>
      <c r="AI47" s="747" t="str" cm="1">
        <f t="array" ref="AI47">_xlfn.LET(_xlpm.a,_xlfn.XLOOKUP(1,('Number Allocation'!$C$6:$C$1483=AK47)*('Number Allocation'!$D$6:$D$1483=AL47),'Number Allocation'!$A$6:$A$1483,"..."),IF(_xlpm.a="","...",_xlpm.a))</f>
        <v>...</v>
      </c>
      <c r="AJ47" s="747">
        <v>0</v>
      </c>
      <c r="AK47" s="12" t="str">
        <v>Not Declared</v>
      </c>
      <c r="AL47" s="12" t="str">
        <v>Banbury Harriers AC</v>
      </c>
      <c r="AM47" s="436"/>
      <c r="AO47" s="365"/>
      <c r="AP47" s="433"/>
      <c r="AQ47" s="747" t="str" cm="1">
        <f t="array" ref="AQ47">_xlfn.LET(_xlpm.a,_xlfn.XLOOKUP(1,('Number Allocation'!$C$6:$C$1483=AS47)*('Number Allocation'!$D$6:$D$1483=AT47),'Number Allocation'!$A$6:$A$1483,"..."),IF(_xlpm.a="","...",_xlpm.a))</f>
        <v>...</v>
      </c>
      <c r="AR47" s="747">
        <v>0</v>
      </c>
      <c r="AS47" s="12" t="str">
        <v>Not Declared</v>
      </c>
      <c r="AT47" s="12" t="str">
        <v>Radley AC</v>
      </c>
      <c r="AU47" s="436"/>
      <c r="AW47" s="365"/>
      <c r="AX47" s="433"/>
      <c r="AY47" s="747" t="str" cm="1">
        <f t="array" ref="AY47">_xlfn.LET(_xlpm.a,_xlfn.XLOOKUP(1,('Number Allocation'!$C$6:$C$1483=BA47)*('Number Allocation'!$D$6:$D$1483=BB47),'Number Allocation'!$A$6:$A$1483,"..."),IF(_xlpm.a="","...",_xlpm.a))</f>
        <v>...</v>
      </c>
      <c r="AZ47" s="747"/>
      <c r="BA47" s="12"/>
      <c r="BB47" s="12"/>
      <c r="BC47" s="436"/>
      <c r="BE47" s="365"/>
      <c r="BF47" s="433"/>
      <c r="BG47" s="747" t="str" cm="1">
        <f t="array" ref="BG47">_xlfn.LET(_xlpm.a,_xlfn.XLOOKUP(1,('Number Allocation'!$C$6:$C$1483=BI47)*('Number Allocation'!$D$6:$D$1483=BJ47),'Number Allocation'!$A$6:$A$1483,"..."),IF(_xlpm.a="","...",_xlpm.a))</f>
        <v>...</v>
      </c>
      <c r="BH47" s="747">
        <v>0</v>
      </c>
      <c r="BI47" s="12" t="str">
        <v>Not Declared</v>
      </c>
      <c r="BJ47" s="12" t="str">
        <v>Banbury Harriers AC</v>
      </c>
      <c r="BK47" s="436"/>
      <c r="BM47" s="365"/>
      <c r="BN47" s="433"/>
      <c r="BO47" s="747" t="str" cm="1">
        <f t="array" ref="BO47">_xlfn.LET(_xlpm.a,_xlfn.XLOOKUP(1,('Number Allocation'!$C$6:$C$1483=BQ47)*('Number Allocation'!$D$6:$D$1483=BR47),'Number Allocation'!$A$6:$A$1483,"..."),IF(_xlpm.a="","...",_xlpm.a))</f>
        <v>...</v>
      </c>
      <c r="BP47" s="747">
        <v>0</v>
      </c>
      <c r="BQ47" s="12" t="str">
        <v>Not Declared</v>
      </c>
      <c r="BR47" s="12" t="str">
        <v>Banbury Harriers AC</v>
      </c>
      <c r="BS47" s="436"/>
      <c r="BU47" s="365"/>
      <c r="BV47" s="433"/>
      <c r="BW47" s="747" t="str" cm="1">
        <f t="array" ref="BW47">_xlfn.LET(_xlpm.a,_xlfn.XLOOKUP(1,('Number Allocation'!$C$6:$C$1483=BY47)*('Number Allocation'!$D$6:$D$1483=BZ47),'Number Allocation'!$A$6:$A$1483,"..."),IF(_xlpm.a="","...",_xlpm.a))</f>
        <v>...</v>
      </c>
      <c r="BX47" s="747"/>
      <c r="BY47" s="12"/>
      <c r="BZ47" s="425"/>
      <c r="CA47" s="209"/>
      <c r="CB47" s="15"/>
      <c r="CC47" s="15"/>
      <c r="CD47" s="433"/>
      <c r="CE47" s="747" t="str" cm="1">
        <f t="array" ref="CE47">_xlfn.LET(_xlpm.a,_xlfn.XLOOKUP(1,('Number Allocation'!$C$6:$C$1483=CG47)*('Number Allocation'!$D$6:$D$1483=CH47),'Number Allocation'!$A$6:$A$1483,"..."),IF(_xlpm.a="","...",_xlpm.a))</f>
        <v>...</v>
      </c>
      <c r="CF47" s="747">
        <v>0</v>
      </c>
      <c r="CG47" s="12" t="str">
        <v>Not Declared</v>
      </c>
      <c r="CH47" s="425" t="str">
        <v>Radley AC</v>
      </c>
      <c r="CI47" s="209"/>
      <c r="CJ47" s="15"/>
      <c r="CK47" s="15"/>
      <c r="CL47" s="433"/>
      <c r="CM47" s="747" t="str" cm="1">
        <f t="array" ref="CM47">_xlfn.LET(_xlpm.a,_xlfn.XLOOKUP(1,('Number Allocation'!$C$6:$C$1483=CO47)*('Number Allocation'!$D$6:$D$1483=CP47),'Number Allocation'!$A$6:$A$1483,"..."),IF(_xlpm.a="","...",_xlpm.a))</f>
        <v>...</v>
      </c>
      <c r="CN47" s="747">
        <v>0</v>
      </c>
      <c r="CO47" s="12" t="str">
        <v>Not Declared</v>
      </c>
      <c r="CP47" s="425" t="str">
        <v>Radley AC</v>
      </c>
      <c r="CQ47" s="209"/>
      <c r="CR47" s="15"/>
      <c r="CS47" s="15"/>
      <c r="CT47" s="433"/>
      <c r="CU47" s="747" t="str" cm="1">
        <f t="array" ref="CU47">_xlfn.LET(_xlpm.a,_xlfn.XLOOKUP(1,('Number Allocation'!$C$6:$C$1483=CW47)*('Number Allocation'!$D$6:$D$1483=CX47),'Number Allocation'!$A$6:$A$1483,"..."),IF(_xlpm.a="","...",_xlpm.a))</f>
        <v>...</v>
      </c>
      <c r="CV47" s="747">
        <v>0</v>
      </c>
      <c r="CW47" s="12" t="str">
        <v>Not Declared</v>
      </c>
      <c r="CX47" s="425" t="str">
        <v>Banbury Harriers AC</v>
      </c>
      <c r="CY47" s="209"/>
      <c r="CZ47" s="15"/>
      <c r="DA47" s="15"/>
      <c r="DB47" s="433"/>
      <c r="DC47" s="747" t="str" cm="1">
        <f t="array" ref="DC47">_xlfn.LET(_xlpm.a,_xlfn.XLOOKUP(1,('Number Allocation'!$C$6:$C$1483=DE47)*('Number Allocation'!$D$6:$D$1483=DF47),'Number Allocation'!$A$6:$A$1483,"..."),IF(_xlpm.a="","...",_xlpm.a))</f>
        <v>...</v>
      </c>
      <c r="DD47" s="747">
        <v>0</v>
      </c>
      <c r="DE47" s="12" t="str">
        <v>Not Declared</v>
      </c>
      <c r="DF47" s="425" t="str">
        <v>Abingdon AC</v>
      </c>
      <c r="DG47" s="209"/>
      <c r="DH47" s="15"/>
      <c r="DI47" s="15"/>
      <c r="DJ47" s="433"/>
      <c r="DK47" s="747" t="str" cm="1">
        <f t="array" ref="DK47">_xlfn.LET(_xlpm.a,_xlfn.XLOOKUP(1,('Number Allocation'!$C$6:$C$1483=DM47)*('Number Allocation'!$D$6:$D$1483=DN47),'Number Allocation'!$A$6:$A$1483,"..."),IF(_xlpm.a="","...",_xlpm.a))</f>
        <v>...</v>
      </c>
      <c r="DL47" s="747">
        <v>0</v>
      </c>
      <c r="DM47" s="12" t="str">
        <v>Not Declared</v>
      </c>
      <c r="DN47" s="425" t="str">
        <v>Bicester AC</v>
      </c>
      <c r="DO47" s="209"/>
      <c r="DP47" s="15"/>
      <c r="DQ47" s="15"/>
    </row>
    <row r="48" spans="1:129" ht="21" customHeight="1">
      <c r="A48" s="358" t="str">
        <f>A47</f>
        <v>Team Kennet</v>
      </c>
      <c r="B48" s="729" t="str">
        <f>'Team Kennet'!AV$2</f>
        <v>XX</v>
      </c>
      <c r="C48" s="729" t="s">
        <v>65</v>
      </c>
      <c r="D48" s="616" t="str" cm="1">
        <f t="array" ref="D48">_xlfn.LET(_xlpm.x, 'Team Kennet'!$C$3:$N$3, _xlpm.y, 'Team Kennet'!$C$5:$N$30, _xlpm.z, 'Team Kennet'!$A$5:$A$30, IF(_xlfn.XLOOKUP($C48,_xlfn.XLOOKUP(D$1,_xlpm.x,_xlpm.y,""),_xlpm.z,"Not Declared")="", "Name not recorded",  _xlfn.XLOOKUP($C48,_xlfn.XLOOKUP(D$1,_xlpm.x,_xlpm.y,""),_xlpm.z,"Not Declared")))</f>
        <v>Not Declared</v>
      </c>
      <c r="E48" s="729" t="str" cm="1">
        <f t="array" ref="E48">_xlfn.LET(_xlpm.x, 'Team Kennet'!$D$3:$N$3, _xlpm.y, 'Team Kennet'!$D$5:$N$30, _xlpm.z, 'Team Kennet'!$A$5:$A$30, IF(_xlfn.XLOOKUP($C48,_xlfn.XLOOKUP(E$1,_xlpm.x,_xlpm.y,""),_xlpm.z,"Not Declared")="", "Name not recorded",  _xlfn.XLOOKUP($C48,_xlfn.XLOOKUP(E$1,_xlpm.x,_xlpm.y,""),_xlpm.z,"Not Declared")))</f>
        <v>Not Declared</v>
      </c>
      <c r="F48" s="729" t="str" cm="1">
        <f t="array" ref="F48">_xlfn.LET(_xlpm.x, 'Team Kennet'!$D$3:$N$3, _xlpm.y, 'Team Kennet'!$D$5:$N$30, _xlpm.z, 'Team Kennet'!$A$5:$A$30, IF(_xlfn.XLOOKUP($C48,_xlfn.XLOOKUP(F$1,_xlpm.x,_xlpm.y,""),_xlpm.z,"Not Declared")="", "Name not recorded",  _xlfn.XLOOKUP($C48,_xlfn.XLOOKUP(F$1,_xlpm.x,_xlpm.y,""),_xlpm.z,"Not Declared")))</f>
        <v>Not Declared</v>
      </c>
      <c r="G48" s="729" t="str" cm="1">
        <f t="array" ref="G48">_xlfn.LET(_xlpm.x, 'Team Kennet'!$D$3:$N$3, _xlpm.y, 'Team Kennet'!$D$5:$N$30, _xlpm.z, 'Team Kennet'!$A$5:$A$30, IF(_xlfn.XLOOKUP($C48,_xlfn.XLOOKUP(G$1,_xlpm.x,_xlpm.y,""),_xlpm.z,"Not Declared")="", "Name not recorded",  _xlfn.XLOOKUP($C48,_xlfn.XLOOKUP(G$1,_xlpm.x,_xlpm.y,""),_xlpm.z,"Not Declared")))</f>
        <v>Not Declared</v>
      </c>
      <c r="H48" s="729" t="str" cm="1">
        <f t="array" ref="H48">_xlfn.LET(_xlpm.x, 'Team Kennet'!$D$3:$N$3, _xlpm.y, 'Team Kennet'!$D$5:$N$30, _xlpm.z, 'Team Kennet'!$A$5:$A$30, IF(_xlfn.XLOOKUP($C48,_xlfn.XLOOKUP(H$1,_xlpm.x,_xlpm.y,""),_xlpm.z,"Not Declared")="", "Name not recorded",  _xlfn.XLOOKUP($C48,_xlfn.XLOOKUP(H$1,_xlpm.x,_xlpm.y,""),_xlpm.z,"Not Declared")))</f>
        <v>Not Declared</v>
      </c>
      <c r="I48" s="729" t="str" cm="1">
        <f t="array" ref="I48">_xlfn.LET(_xlpm.x, 'Team Kennet'!$D$3:$N$3, _xlpm.y, 'Team Kennet'!$D$5:$N$30, _xlpm.z, 'Team Kennet'!$A$5:$A$30, IF(_xlfn.XLOOKUP($C48,_xlfn.XLOOKUP(I$1,_xlpm.x,_xlpm.y,""),_xlpm.z,"Not Declared")="", "Name not recorded",  _xlfn.XLOOKUP($C48,_xlfn.XLOOKUP(I$1,_xlpm.x,_xlpm.y,""),_xlpm.z,"Not Declared")))</f>
        <v>Not Declared</v>
      </c>
      <c r="J48" s="729" t="str" cm="1">
        <f t="array" ref="J48">_xlfn.LET(_xlpm.x, 'Team Kennet'!$D$3:$N$3, _xlpm.y, 'Team Kennet'!$D$5:$N$30, _xlpm.z, 'Team Kennet'!$A$5:$A$30, IF(_xlfn.XLOOKUP($C48,_xlfn.XLOOKUP(J$1,_xlpm.x,_xlpm.y,""),_xlpm.z,"Not Declared")="", "Name not recorded",  _xlfn.XLOOKUP($C48,_xlfn.XLOOKUP(J$1,_xlpm.x,_xlpm.y,""),_xlpm.z,"Not Declared")))</f>
        <v>Not Declared</v>
      </c>
      <c r="K48" s="729" t="str" cm="1">
        <f t="array" ref="K48">_xlfn.LET(_xlpm.x, 'Team Kennet'!$D$3:$N$3, _xlpm.y, 'Team Kennet'!$D$5:$N$30, _xlpm.z, 'Team Kennet'!$A$5:$A$30, IF(_xlfn.XLOOKUP($C48,_xlfn.XLOOKUP(K$1,_xlpm.x,_xlpm.y,""),_xlpm.z,"Not Declared")="", "Name not recorded",  _xlfn.XLOOKUP($C48,_xlfn.XLOOKUP(K$1,_xlpm.x,_xlpm.y,""),_xlpm.z,"Not Declared")))</f>
        <v>Not Declared</v>
      </c>
      <c r="L48" s="729" t="str" cm="1">
        <f t="array" ref="L48">_xlfn.LET(_xlpm.x, 'Team Kennet'!$D$3:$N$3, _xlpm.y, 'Team Kennet'!$D$5:$N$30, _xlpm.z, 'Team Kennet'!$A$5:$A$30, IF(_xlfn.XLOOKUP($C48,_xlfn.XLOOKUP(L$1,_xlpm.x,_xlpm.y,""),_xlpm.z,"Not Declared")="", "Name not recorded",  _xlfn.XLOOKUP($C48,_xlfn.XLOOKUP(L$1,_xlpm.x,_xlpm.y,""),_xlpm.z,"Not Declared")))</f>
        <v>Not Declared</v>
      </c>
      <c r="M48" s="729" t="str" cm="1">
        <f t="array" ref="M48">_xlfn.LET(_xlpm.x, 'Team Kennet'!$D$3:$N$3, _xlpm.y, 'Team Kennet'!$D$5:$N$30, _xlpm.z, 'Team Kennet'!$A$5:$A$30, IF(_xlfn.XLOOKUP($C48,_xlfn.XLOOKUP(M$1,_xlpm.x,_xlpm.y,""),_xlpm.z,"Not Declared")="", "Name not recorded",  _xlfn.XLOOKUP($C48,_xlfn.XLOOKUP(M$1,_xlpm.x,_xlpm.y,""),_xlpm.z,"Not Declared")))</f>
        <v>Not Declared</v>
      </c>
      <c r="N48" s="729" t="str" cm="1">
        <f t="array" ref="N48">_xlfn.LET(_xlpm.x, 'Team Kennet'!$D$3:$N$3, _xlpm.y, 'Team Kennet'!$D$5:$N$30, _xlpm.z, 'Team Kennet'!$A$5:$A$30, IF(_xlfn.XLOOKUP($C48,_xlfn.XLOOKUP(N$1,_xlpm.x,_xlpm.y,""),_xlpm.z,"Not Declared")="", "Name not recorded",  _xlfn.XLOOKUP($C48,_xlfn.XLOOKUP(N$1,_xlpm.x,_xlpm.y,""),_xlpm.z,"Not Declared")))</f>
        <v>Not Declared</v>
      </c>
      <c r="O48" s="732"/>
      <c r="P48" s="220"/>
      <c r="Q48" s="732"/>
      <c r="R48" s="732"/>
      <c r="S48" s="732"/>
      <c r="T48" s="732"/>
      <c r="U48" s="732"/>
      <c r="V48" s="732"/>
      <c r="W48" s="732"/>
      <c r="X48" s="732"/>
      <c r="Z48" s="433"/>
      <c r="AA48" s="747" t="str" cm="1">
        <f t="array" ref="AA48">_xlfn.LET(_xlpm.a,_xlfn.XLOOKUP(1,('Number Allocation'!$C$6:$C$1483=AC48)*('Number Allocation'!$D$6:$D$1483=AD48),'Number Allocation'!$A$6:$A$1483,"..."),IF(_xlpm.a="","...",_xlpm.a))</f>
        <v>...</v>
      </c>
      <c r="AB48" s="747">
        <v>0</v>
      </c>
      <c r="AC48" s="12" t="str">
        <v>Not Declared</v>
      </c>
      <c r="AD48" s="12" t="str">
        <v>Bicester AC</v>
      </c>
      <c r="AE48" s="436"/>
      <c r="AG48" s="365"/>
      <c r="AH48" s="433"/>
      <c r="AI48" s="747" t="str" cm="1">
        <f t="array" ref="AI48">_xlfn.LET(_xlpm.a,_xlfn.XLOOKUP(1,('Number Allocation'!$C$6:$C$1483=AK48)*('Number Allocation'!$D$6:$D$1483=AL48),'Number Allocation'!$A$6:$A$1483,"..."),IF(_xlpm.a="","...",_xlpm.a))</f>
        <v>...</v>
      </c>
      <c r="AJ48" s="747">
        <v>0</v>
      </c>
      <c r="AK48" s="12" t="str">
        <v>Not Declared</v>
      </c>
      <c r="AL48" s="12" t="str">
        <v>Radley AC</v>
      </c>
      <c r="AM48" s="436"/>
      <c r="AO48" s="365"/>
      <c r="AP48" s="433"/>
      <c r="AQ48" s="747" t="str" cm="1">
        <f t="array" ref="AQ48">_xlfn.LET(_xlpm.a,_xlfn.XLOOKUP(1,('Number Allocation'!$C$6:$C$1483=AS48)*('Number Allocation'!$D$6:$D$1483=AT48),'Number Allocation'!$A$6:$A$1483,"..."),IF(_xlpm.a="","...",_xlpm.a))</f>
        <v>...</v>
      </c>
      <c r="AR48" s="747">
        <v>0</v>
      </c>
      <c r="AS48" s="12" t="str">
        <v>Not Declared</v>
      </c>
      <c r="AT48" s="12" t="str">
        <v>Witney Road Runners</v>
      </c>
      <c r="AU48" s="436"/>
      <c r="AW48" s="365"/>
      <c r="AX48" s="433"/>
      <c r="AY48" s="747" t="str" cm="1">
        <f t="array" ref="AY48">_xlfn.LET(_xlpm.a,_xlfn.XLOOKUP(1,('Number Allocation'!$C$6:$C$1483=BA48)*('Number Allocation'!$D$6:$D$1483=BB48),'Number Allocation'!$A$6:$A$1483,"..."),IF(_xlpm.a="","...",_xlpm.a))</f>
        <v>...</v>
      </c>
      <c r="AZ48" s="747"/>
      <c r="BA48" s="12"/>
      <c r="BB48" s="12"/>
      <c r="BC48" s="436"/>
      <c r="BE48" s="365"/>
      <c r="BF48" s="433"/>
      <c r="BG48" s="747" t="str" cm="1">
        <f t="array" ref="BG48">_xlfn.LET(_xlpm.a,_xlfn.XLOOKUP(1,('Number Allocation'!$C$6:$C$1483=BI48)*('Number Allocation'!$D$6:$D$1483=BJ48),'Number Allocation'!$A$6:$A$1483,"..."),IF(_xlpm.a="","...",_xlpm.a))</f>
        <v>...</v>
      </c>
      <c r="BH48" s="747">
        <v>0</v>
      </c>
      <c r="BI48" s="12" t="str">
        <v>Not Declared</v>
      </c>
      <c r="BJ48" s="12" t="str">
        <v>Bicester AC</v>
      </c>
      <c r="BK48" s="436"/>
      <c r="BM48" s="365"/>
      <c r="BN48" s="433"/>
      <c r="BO48" s="747" t="str" cm="1">
        <f t="array" ref="BO48">_xlfn.LET(_xlpm.a,_xlfn.XLOOKUP(1,('Number Allocation'!$C$6:$C$1483=BQ48)*('Number Allocation'!$D$6:$D$1483=BR48),'Number Allocation'!$A$6:$A$1483,"..."),IF(_xlpm.a="","...",_xlpm.a))</f>
        <v>...</v>
      </c>
      <c r="BP48" s="747">
        <v>0</v>
      </c>
      <c r="BQ48" s="12" t="str">
        <v>Not Declared</v>
      </c>
      <c r="BR48" s="12" t="str">
        <v>Oxford City AC</v>
      </c>
      <c r="BS48" s="436"/>
      <c r="BU48" s="365"/>
      <c r="BV48" s="433"/>
      <c r="BW48" s="747" t="str" cm="1">
        <f t="array" ref="BW48">_xlfn.LET(_xlpm.a,_xlfn.XLOOKUP(1,('Number Allocation'!$C$6:$C$1483=BY48)*('Number Allocation'!$D$6:$D$1483=BZ48),'Number Allocation'!$A$6:$A$1483,"..."),IF(_xlpm.a="","...",_xlpm.a))</f>
        <v>...</v>
      </c>
      <c r="BX48" s="747"/>
      <c r="BY48" s="12"/>
      <c r="BZ48" s="425"/>
      <c r="CA48" s="209"/>
      <c r="CB48" s="15"/>
      <c r="CC48" s="15"/>
      <c r="CD48" s="433"/>
      <c r="CE48" s="747" t="str" cm="1">
        <f t="array" ref="CE48">_xlfn.LET(_xlpm.a,_xlfn.XLOOKUP(1,('Number Allocation'!$C$6:$C$1483=CG48)*('Number Allocation'!$D$6:$D$1483=CH48),'Number Allocation'!$A$6:$A$1483,"..."),IF(_xlpm.a="","...",_xlpm.a))</f>
        <v>...</v>
      </c>
      <c r="CF48" s="747">
        <v>0</v>
      </c>
      <c r="CG48" s="12" t="str">
        <v>Not Declared</v>
      </c>
      <c r="CH48" s="425" t="str">
        <v>Bicester AC</v>
      </c>
      <c r="CI48" s="209"/>
      <c r="CJ48" s="15"/>
      <c r="CK48" s="15"/>
      <c r="CL48" s="433"/>
      <c r="CM48" s="747" t="str" cm="1">
        <f t="array" ref="CM48">_xlfn.LET(_xlpm.a,_xlfn.XLOOKUP(1,('Number Allocation'!$C$6:$C$1483=CO48)*('Number Allocation'!$D$6:$D$1483=CP48),'Number Allocation'!$A$6:$A$1483,"..."),IF(_xlpm.a="","...",_xlpm.a))</f>
        <v>...</v>
      </c>
      <c r="CN48" s="747">
        <v>0</v>
      </c>
      <c r="CO48" s="12" t="str">
        <v>Not Declared</v>
      </c>
      <c r="CP48" s="425" t="str">
        <v>Oxford City AC</v>
      </c>
      <c r="CQ48" s="209"/>
      <c r="CR48" s="15"/>
      <c r="CS48" s="15"/>
      <c r="CT48" s="433"/>
      <c r="CU48" s="747" t="str" cm="1">
        <f t="array" ref="CU48">_xlfn.LET(_xlpm.a,_xlfn.XLOOKUP(1,('Number Allocation'!$C$6:$C$1483=CW48)*('Number Allocation'!$D$6:$D$1483=CX48),'Number Allocation'!$A$6:$A$1483,"..."),IF(_xlpm.a="","...",_xlpm.a))</f>
        <v>...</v>
      </c>
      <c r="CV48" s="747">
        <v>0</v>
      </c>
      <c r="CW48" s="12" t="str">
        <v>Not Declared</v>
      </c>
      <c r="CX48" s="425" t="str">
        <v>Abingdon AC</v>
      </c>
      <c r="CY48" s="209"/>
      <c r="CZ48" s="15"/>
      <c r="DA48" s="15"/>
      <c r="DB48" s="433"/>
      <c r="DC48" s="747" t="str" cm="1">
        <f t="array" ref="DC48">_xlfn.LET(_xlpm.a,_xlfn.XLOOKUP(1,('Number Allocation'!$C$6:$C$1483=DE48)*('Number Allocation'!$D$6:$D$1483=DF48),'Number Allocation'!$A$6:$A$1483,"..."),IF(_xlpm.a="","...",_xlpm.a))</f>
        <v>...</v>
      </c>
      <c r="DD48" s="747">
        <v>0</v>
      </c>
      <c r="DE48" s="12" t="str">
        <v>Not Declared</v>
      </c>
      <c r="DF48" s="425" t="str">
        <v>Team Kennet</v>
      </c>
      <c r="DG48" s="209"/>
      <c r="DH48" s="15"/>
      <c r="DI48" s="15"/>
      <c r="DJ48" s="433"/>
      <c r="DK48" s="747" t="str" cm="1">
        <f t="array" ref="DK48">_xlfn.LET(_xlpm.a,_xlfn.XLOOKUP(1,('Number Allocation'!$C$6:$C$1483=DM48)*('Number Allocation'!$D$6:$D$1483=DN48),'Number Allocation'!$A$6:$A$1483,"..."),IF(_xlpm.a="","...",_xlpm.a))</f>
        <v>...</v>
      </c>
      <c r="DL48" s="747">
        <v>0</v>
      </c>
      <c r="DM48" s="12" t="str">
        <v>Not Declared</v>
      </c>
      <c r="DN48" s="425" t="str">
        <v>Oxford City AC</v>
      </c>
      <c r="DO48" s="209"/>
      <c r="DP48" s="15"/>
      <c r="DQ48" s="15"/>
    </row>
    <row r="49" spans="1:129" ht="21" customHeight="1">
      <c r="A49" s="358" t="str">
        <f t="shared" ref="A49:A54" si="5">A48</f>
        <v>Team Kennet</v>
      </c>
      <c r="B49" s="729"/>
      <c r="C49" s="729" t="s">
        <v>517</v>
      </c>
      <c r="D49" s="616" t="str" cm="1">
        <f t="array" ref="D49">_xlfn.LET(_xlpm.x, 'Team Kennet'!$C$3:$N$3, _xlpm.y, 'Team Kennet'!$C$5:$N$30, _xlpm.z, 'Team Kennet'!$A$5:$A$30, IF(_xlfn.XLOOKUP($C49,_xlfn.XLOOKUP(D$1,_xlpm.x,_xlpm.y,""),_xlpm.z,"Not Declared")="", "Name not recorded",  _xlfn.XLOOKUP($C49,_xlfn.XLOOKUP(D$1,_xlpm.x,_xlpm.y,""),_xlpm.z,"Not Declared")))</f>
        <v>Not Declared</v>
      </c>
      <c r="E49" s="729" t="str" cm="1">
        <f t="array" ref="E49">_xlfn.LET(_xlpm.x, 'Team Kennet'!$D$3:$N$3, _xlpm.y, 'Team Kennet'!$D$5:$N$30, _xlpm.z, 'Team Kennet'!$A$5:$A$30, IF(_xlfn.XLOOKUP($C49,_xlfn.XLOOKUP(E$1,_xlpm.x,_xlpm.y,""),_xlpm.z,"Not Declared")="", "Name not recorded",  _xlfn.XLOOKUP($C49,_xlfn.XLOOKUP(E$1,_xlpm.x,_xlpm.y,""),_xlpm.z,"Not Declared")))</f>
        <v>Not Declared</v>
      </c>
      <c r="F49" s="729" t="str" cm="1">
        <f t="array" ref="F49">_xlfn.LET(_xlpm.x, 'Team Kennet'!$D$3:$N$3, _xlpm.y, 'Team Kennet'!$D$5:$N$30, _xlpm.z, 'Team Kennet'!$A$5:$A$30, IF(_xlfn.XLOOKUP($C49,_xlfn.XLOOKUP(F$1,_xlpm.x,_xlpm.y,""),_xlpm.z,"Not Declared")="", "Name not recorded",  _xlfn.XLOOKUP($C49,_xlfn.XLOOKUP(F$1,_xlpm.x,_xlpm.y,""),_xlpm.z,"Not Declared")))</f>
        <v>Not Declared</v>
      </c>
      <c r="G49" s="729" t="str" cm="1">
        <f t="array" ref="G49">_xlfn.LET(_xlpm.x, 'Team Kennet'!$D$3:$N$3, _xlpm.y, 'Team Kennet'!$D$5:$N$30, _xlpm.z, 'Team Kennet'!$A$5:$A$30, IF(_xlfn.XLOOKUP($C49,_xlfn.XLOOKUP(G$1,_xlpm.x,_xlpm.y,""),_xlpm.z,"Not Declared")="", "Name not recorded",  _xlfn.XLOOKUP($C49,_xlfn.XLOOKUP(G$1,_xlpm.x,_xlpm.y,""),_xlpm.z,"Not Declared")))</f>
        <v>Not Declared</v>
      </c>
      <c r="H49" s="729" t="str" cm="1">
        <f t="array" ref="H49">_xlfn.LET(_xlpm.x, 'Team Kennet'!$D$3:$N$3, _xlpm.y, 'Team Kennet'!$D$5:$N$30, _xlpm.z, 'Team Kennet'!$A$5:$A$30, IF(_xlfn.XLOOKUP($C49,_xlfn.XLOOKUP(H$1,_xlpm.x,_xlpm.y,""),_xlpm.z,"Not Declared")="", "Name not recorded",  _xlfn.XLOOKUP($C49,_xlfn.XLOOKUP(H$1,_xlpm.x,_xlpm.y,""),_xlpm.z,"Not Declared")))</f>
        <v>Not Declared</v>
      </c>
      <c r="I49" s="729" t="str" cm="1">
        <f t="array" ref="I49">_xlfn.LET(_xlpm.x, 'Team Kennet'!$D$3:$N$3, _xlpm.y, 'Team Kennet'!$D$5:$N$30, _xlpm.z, 'Team Kennet'!$A$5:$A$30, IF(_xlfn.XLOOKUP($C49,_xlfn.XLOOKUP(I$1,_xlpm.x,_xlpm.y,""),_xlpm.z,"Not Declared")="", "Name not recorded",  _xlfn.XLOOKUP($C49,_xlfn.XLOOKUP(I$1,_xlpm.x,_xlpm.y,""),_xlpm.z,"Not Declared")))</f>
        <v>Not Declared</v>
      </c>
      <c r="J49" s="729" t="str" cm="1">
        <f t="array" ref="J49">_xlfn.LET(_xlpm.x, 'Team Kennet'!$D$3:$N$3, _xlpm.y, 'Team Kennet'!$D$5:$N$30, _xlpm.z, 'Team Kennet'!$A$5:$A$30, IF(_xlfn.XLOOKUP($C49,_xlfn.XLOOKUP(J$1,_xlpm.x,_xlpm.y,""),_xlpm.z,"Not Declared")="", "Name not recorded",  _xlfn.XLOOKUP($C49,_xlfn.XLOOKUP(J$1,_xlpm.x,_xlpm.y,""),_xlpm.z,"Not Declared")))</f>
        <v>Not Declared</v>
      </c>
      <c r="K49" s="729" t="str" cm="1">
        <f t="array" ref="K49">_xlfn.LET(_xlpm.x, 'Team Kennet'!$D$3:$N$3, _xlpm.y, 'Team Kennet'!$D$5:$N$30, _xlpm.z, 'Team Kennet'!$A$5:$A$30, IF(_xlfn.XLOOKUP($C49,_xlfn.XLOOKUP(K$1,_xlpm.x,_xlpm.y,""),_xlpm.z,"Not Declared")="", "Name not recorded",  _xlfn.XLOOKUP($C49,_xlfn.XLOOKUP(K$1,_xlpm.x,_xlpm.y,""),_xlpm.z,"Not Declared")))</f>
        <v>Not Declared</v>
      </c>
      <c r="L49" s="729" t="str" cm="1">
        <f t="array" ref="L49">_xlfn.LET(_xlpm.x, 'Team Kennet'!$D$3:$N$3, _xlpm.y, 'Team Kennet'!$D$5:$N$30, _xlpm.z, 'Team Kennet'!$A$5:$A$30, IF(_xlfn.XLOOKUP($C49,_xlfn.XLOOKUP(L$1,_xlpm.x,_xlpm.y,""),_xlpm.z,"Not Declared")="", "Name not recorded",  _xlfn.XLOOKUP($C49,_xlfn.XLOOKUP(L$1,_xlpm.x,_xlpm.y,""),_xlpm.z,"Not Declared")))</f>
        <v>Not Declared</v>
      </c>
      <c r="M49" s="729" t="str" cm="1">
        <f t="array" ref="M49">_xlfn.LET(_xlpm.x, 'Team Kennet'!$D$3:$N$3, _xlpm.y, 'Team Kennet'!$D$5:$N$30, _xlpm.z, 'Team Kennet'!$A$5:$A$30, IF(_xlfn.XLOOKUP($C49,_xlfn.XLOOKUP(M$1,_xlpm.x,_xlpm.y,""),_xlpm.z,"Not Declared")="", "Name not recorded",  _xlfn.XLOOKUP($C49,_xlfn.XLOOKUP(M$1,_xlpm.x,_xlpm.y,""),_xlpm.z,"Not Declared")))</f>
        <v>Not Declared</v>
      </c>
      <c r="N49" s="729" t="str" cm="1">
        <f t="array" ref="N49">_xlfn.LET(_xlpm.x, 'Team Kennet'!$D$3:$N$3, _xlpm.y, 'Team Kennet'!$D$5:$N$30, _xlpm.z, 'Team Kennet'!$A$5:$A$30, IF(_xlfn.XLOOKUP($C49,_xlfn.XLOOKUP(N$1,_xlpm.x,_xlpm.y,""),_xlpm.z,"Not Declared")="", "Name not recorded",  _xlfn.XLOOKUP($C49,_xlfn.XLOOKUP(N$1,_xlpm.x,_xlpm.y,""),_xlpm.z,"Not Declared")))</f>
        <v>Not Declared</v>
      </c>
      <c r="O49" s="732"/>
      <c r="P49" s="79" t="s">
        <v>517</v>
      </c>
      <c r="Q49" s="729" t="s">
        <v>319</v>
      </c>
      <c r="R49" s="729" t="s">
        <v>320</v>
      </c>
      <c r="S49" s="729" t="s">
        <v>321</v>
      </c>
      <c r="T49" s="729" t="str" cm="1">
        <f t="array" ref="T49">_xlfn.LET(_xlpm.x, 'Team Kennet'!$C$3:$N$3, _xlpm.y, 'Team Kennet'!$C$5:$N$30, _xlpm.z, 'Team Kennet'!$A$5:$A$30, IF(_xlfn.XLOOKUP(P49,_xlfn.XLOOKUP(T$1,_xlpm.x,_xlpm.y,""),_xlpm.z,"Not Declared")="", "Name not recorded",  _xlfn.XLOOKUP(P49,_xlfn.XLOOKUP(T$1,_xlpm.x,_xlpm.y,""),_xlpm.z,"Not Declared")))</f>
        <v>Not Declared</v>
      </c>
      <c r="U49" s="729" t="str" cm="1">
        <f t="array" ref="U49">_xlfn.LET(_xlpm.x, 'Team Kennet'!$C$3:$N$3, _xlpm.y, 'Team Kennet'!$C$5:$N$30, _xlpm.z, 'Team Kennet'!$A$5:$A$30, IF(_xlfn.XLOOKUP(Q49,_xlfn.XLOOKUP(U$1,_xlpm.x,_xlpm.y,""),_xlpm.z,"Not Declared")="", "Name not recorded",  _xlfn.XLOOKUP(Q49,_xlfn.XLOOKUP(U$1,_xlpm.x,_xlpm.y,""),_xlpm.z,"Not Declared")))</f>
        <v>Not Declared</v>
      </c>
      <c r="V49" s="729" t="str" cm="1">
        <f t="array" ref="V49">_xlfn.LET(_xlpm.x, 'Team Kennet'!$C$3:$N$3, _xlpm.y, 'Team Kennet'!$C$5:$N$30, _xlpm.z, 'Team Kennet'!$A$5:$A$30, IF(_xlfn.XLOOKUP(R49,_xlfn.XLOOKUP(V$1,_xlpm.x,_xlpm.y,""),_xlpm.z,"Not Declared")="", "Name not recorded",  _xlfn.XLOOKUP(R49,_xlfn.XLOOKUP(V$1,_xlpm.x,_xlpm.y,""),_xlpm.z,"Not Declared")))</f>
        <v>Not Declared</v>
      </c>
      <c r="W49" s="729" t="str" cm="1">
        <f t="array" ref="W49">_xlfn.LET(_xlpm.x, 'Team Kennet'!$C$3:$N$3, _xlpm.y, 'Team Kennet'!$C$5:$N$30, _xlpm.z, 'Team Kennet'!$A$5:$A$30, IF(_xlfn.XLOOKUP(S49,_xlfn.XLOOKUP(W$1,_xlpm.x,_xlpm.y,""),_xlpm.z,"Not Declared")="", "Name not recorded",  _xlfn.XLOOKUP(S49,_xlfn.XLOOKUP(W$1,_xlpm.x,_xlpm.y,""),_xlpm.z,"Not Declared")))</f>
        <v>Not Declared</v>
      </c>
      <c r="X49" s="358" t="str">
        <f>_xlfn.TEXTJOIN(", ",,T49:W49)</f>
        <v>Not Declared, Not Declared, Not Declared, Not Declared</v>
      </c>
      <c r="Z49" s="433"/>
      <c r="AA49" s="747" t="str" cm="1">
        <f t="array" ref="AA49">_xlfn.LET(_xlpm.a,_xlfn.XLOOKUP(1,('Number Allocation'!$C$6:$C$1483=AC49)*('Number Allocation'!$D$6:$D$1483=AD49),'Number Allocation'!$A$6:$A$1483,"..."),IF(_xlpm.a="","...",_xlpm.a))</f>
        <v>...</v>
      </c>
      <c r="AB49" s="747">
        <v>0</v>
      </c>
      <c r="AC49" s="12" t="str">
        <v>Not Declared</v>
      </c>
      <c r="AD49" s="12" t="str">
        <v>Banbury Harriers AC</v>
      </c>
      <c r="AE49" s="436"/>
      <c r="AG49" s="365"/>
      <c r="AH49" s="433"/>
      <c r="AI49" s="747" t="str" cm="1">
        <f t="array" ref="AI49">_xlfn.LET(_xlpm.a,_xlfn.XLOOKUP(1,('Number Allocation'!$C$6:$C$1483=AK49)*('Number Allocation'!$D$6:$D$1483=AL49),'Number Allocation'!$A$6:$A$1483,"..."),IF(_xlpm.a="","...",_xlpm.a))</f>
        <v>...</v>
      </c>
      <c r="AJ49" s="747">
        <v>0</v>
      </c>
      <c r="AK49" s="12" t="str">
        <v>Not Declared</v>
      </c>
      <c r="AL49" s="12" t="str">
        <v>Abingdon AC</v>
      </c>
      <c r="AM49" s="436"/>
      <c r="AO49" s="365"/>
      <c r="AP49" s="433"/>
      <c r="AQ49" s="747" t="str" cm="1">
        <f t="array" ref="AQ49">_xlfn.LET(_xlpm.a,_xlfn.XLOOKUP(1,('Number Allocation'!$C$6:$C$1483=AS49)*('Number Allocation'!$D$6:$D$1483=AT49),'Number Allocation'!$A$6:$A$1483,"..."),IF(_xlpm.a="","...",_xlpm.a))</f>
        <v>...</v>
      </c>
      <c r="AR49" s="747">
        <v>0</v>
      </c>
      <c r="AS49" s="12" t="str">
        <v>Not Declared</v>
      </c>
      <c r="AT49" s="12" t="str">
        <v>White Horse Harriers</v>
      </c>
      <c r="AU49" s="436"/>
      <c r="AW49" s="365"/>
      <c r="AX49" s="433"/>
      <c r="AY49" s="747" t="str" cm="1">
        <f t="array" ref="AY49">_xlfn.LET(_xlpm.a,_xlfn.XLOOKUP(1,('Number Allocation'!$C$6:$C$1483=BA49)*('Number Allocation'!$D$6:$D$1483=BB49),'Number Allocation'!$A$6:$A$1483,"..."),IF(_xlpm.a="","...",_xlpm.a))</f>
        <v>...</v>
      </c>
      <c r="AZ49" s="747"/>
      <c r="BA49" s="12"/>
      <c r="BB49" s="12"/>
      <c r="BC49" s="436"/>
      <c r="BE49" s="365"/>
      <c r="BF49" s="433"/>
      <c r="BG49" s="747" t="str" cm="1">
        <f t="array" ref="BG49">_xlfn.LET(_xlpm.a,_xlfn.XLOOKUP(1,('Number Allocation'!$C$6:$C$1483=BI49)*('Number Allocation'!$D$6:$D$1483=BJ49),'Number Allocation'!$A$6:$A$1483,"..."),IF(_xlpm.a="","...",_xlpm.a))</f>
        <v>...</v>
      </c>
      <c r="BH49" s="747">
        <v>0</v>
      </c>
      <c r="BI49" s="12" t="str">
        <v>Not Declared</v>
      </c>
      <c r="BJ49" s="12" t="str">
        <v>White Horse Harriers</v>
      </c>
      <c r="BK49" s="436"/>
      <c r="BM49" s="365"/>
      <c r="BN49" s="433"/>
      <c r="BO49" s="747" t="str" cm="1">
        <f t="array" ref="BO49">_xlfn.LET(_xlpm.a,_xlfn.XLOOKUP(1,('Number Allocation'!$C$6:$C$1483=BQ49)*('Number Allocation'!$D$6:$D$1483=BR49),'Number Allocation'!$A$6:$A$1483,"..."),IF(_xlpm.a="","...",_xlpm.a))</f>
        <v>...</v>
      </c>
      <c r="BP49" s="747">
        <v>0</v>
      </c>
      <c r="BQ49" s="12" t="str">
        <v>Not Declared</v>
      </c>
      <c r="BR49" s="12" t="str">
        <v>Radley AC</v>
      </c>
      <c r="BS49" s="436"/>
      <c r="BU49" s="365"/>
      <c r="BV49" s="433"/>
      <c r="BW49" s="747" t="str" cm="1">
        <f t="array" ref="BW49">_xlfn.LET(_xlpm.a,_xlfn.XLOOKUP(1,('Number Allocation'!$C$6:$C$1483=BY49)*('Number Allocation'!$D$6:$D$1483=BZ49),'Number Allocation'!$A$6:$A$1483,"..."),IF(_xlpm.a="","...",_xlpm.a))</f>
        <v>...</v>
      </c>
      <c r="BX49" s="747"/>
      <c r="BY49" s="12"/>
      <c r="BZ49" s="425"/>
      <c r="CA49" s="209"/>
      <c r="CB49" s="15"/>
      <c r="CC49" s="15"/>
      <c r="CD49" s="433"/>
      <c r="CE49" s="747" t="str" cm="1">
        <f t="array" ref="CE49">_xlfn.LET(_xlpm.a,_xlfn.XLOOKUP(1,('Number Allocation'!$C$6:$C$1483=CG49)*('Number Allocation'!$D$6:$D$1483=CH49),'Number Allocation'!$A$6:$A$1483,"..."),IF(_xlpm.a="","...",_xlpm.a))</f>
        <v>...</v>
      </c>
      <c r="CF49" s="747">
        <v>0</v>
      </c>
      <c r="CG49" s="12" t="str">
        <v>Not Declared</v>
      </c>
      <c r="CH49" s="425" t="str">
        <v>Team Kennet</v>
      </c>
      <c r="CI49" s="209"/>
      <c r="CJ49" s="15"/>
      <c r="CK49" s="15"/>
      <c r="CL49" s="433"/>
      <c r="CM49" s="747" t="str" cm="1">
        <f t="array" ref="CM49">_xlfn.LET(_xlpm.a,_xlfn.XLOOKUP(1,('Number Allocation'!$C$6:$C$1483=CO49)*('Number Allocation'!$D$6:$D$1483=CP49),'Number Allocation'!$A$6:$A$1483,"..."),IF(_xlpm.a="","...",_xlpm.a))</f>
        <v>...</v>
      </c>
      <c r="CN49" s="747">
        <v>0</v>
      </c>
      <c r="CO49" s="12" t="str">
        <v>Not Declared</v>
      </c>
      <c r="CP49" s="425" t="str">
        <v>Banbury Harriers AC</v>
      </c>
      <c r="CQ49" s="209"/>
      <c r="CR49" s="15"/>
      <c r="CS49" s="15"/>
      <c r="CT49" s="433"/>
      <c r="CU49" s="747" t="str" cm="1">
        <f t="array" ref="CU49">_xlfn.LET(_xlpm.a,_xlfn.XLOOKUP(1,('Number Allocation'!$C$6:$C$1483=CW49)*('Number Allocation'!$D$6:$D$1483=CX49),'Number Allocation'!$A$6:$A$1483,"..."),IF(_xlpm.a="","...",_xlpm.a))</f>
        <v>...</v>
      </c>
      <c r="CV49" s="747">
        <v>0</v>
      </c>
      <c r="CW49" s="12" t="str">
        <v>Not Declared</v>
      </c>
      <c r="CX49" s="425" t="str">
        <v>Radley AC</v>
      </c>
      <c r="CY49" s="209"/>
      <c r="CZ49" s="15"/>
      <c r="DA49" s="15"/>
      <c r="DB49" s="433"/>
      <c r="DC49" s="747" t="str" cm="1">
        <f t="array" ref="DC49">_xlfn.LET(_xlpm.a,_xlfn.XLOOKUP(1,('Number Allocation'!$C$6:$C$1483=DE49)*('Number Allocation'!$D$6:$D$1483=DF49),'Number Allocation'!$A$6:$A$1483,"..."),IF(_xlpm.a="","...",_xlpm.a))</f>
        <v>...</v>
      </c>
      <c r="DD49" s="747">
        <v>0</v>
      </c>
      <c r="DE49" s="12" t="str">
        <v>Not Declared</v>
      </c>
      <c r="DF49" s="425" t="str">
        <v>Oxford City AC</v>
      </c>
      <c r="DG49" s="209"/>
      <c r="DH49" s="15"/>
      <c r="DI49" s="15"/>
      <c r="DJ49" s="433"/>
      <c r="DK49" s="747" t="str" cm="1">
        <f t="array" ref="DK49">_xlfn.LET(_xlpm.a,_xlfn.XLOOKUP(1,('Number Allocation'!$C$6:$C$1483=DM49)*('Number Allocation'!$D$6:$D$1483=DN49),'Number Allocation'!$A$6:$A$1483,"..."),IF(_xlpm.a="","...",_xlpm.a))</f>
        <v>...</v>
      </c>
      <c r="DL49" s="747">
        <v>0</v>
      </c>
      <c r="DM49" s="12" t="str">
        <v>Not Declared</v>
      </c>
      <c r="DN49" s="425" t="str">
        <v>Witney Road Runners</v>
      </c>
      <c r="DO49" s="209"/>
      <c r="DP49" s="15"/>
      <c r="DQ49" s="15"/>
    </row>
    <row r="50" spans="1:129" ht="21" customHeight="1">
      <c r="A50" s="358" t="str">
        <f t="shared" si="5"/>
        <v>Team Kennet</v>
      </c>
      <c r="B50" s="729"/>
      <c r="C50" s="729" t="s">
        <v>319</v>
      </c>
      <c r="D50" s="616" t="str" cm="1">
        <f t="array" ref="D50">_xlfn.LET(_xlpm.x, 'Team Kennet'!$C$3:$N$3, _xlpm.y, 'Team Kennet'!$C$5:$N$30, _xlpm.z, 'Team Kennet'!$A$5:$A$30, IF(_xlfn.XLOOKUP($C50,_xlfn.XLOOKUP(D$1,_xlpm.x,_xlpm.y,""),_xlpm.z,"Not Declared")="", "Name not recorded",  _xlfn.XLOOKUP($C50,_xlfn.XLOOKUP(D$1,_xlpm.x,_xlpm.y,""),_xlpm.z,"Not Declared")))</f>
        <v>Not Declared</v>
      </c>
      <c r="E50" s="729" t="str" cm="1">
        <f t="array" ref="E50">_xlfn.LET(_xlpm.x, 'Team Kennet'!$D$3:$N$3, _xlpm.y, 'Team Kennet'!$D$5:$N$30, _xlpm.z, 'Team Kennet'!$A$5:$A$30, IF(_xlfn.XLOOKUP($C50,_xlfn.XLOOKUP(E$1,_xlpm.x,_xlpm.y,""),_xlpm.z,"Not Declared")="", "Name not recorded",  _xlfn.XLOOKUP($C50,_xlfn.XLOOKUP(E$1,_xlpm.x,_xlpm.y,""),_xlpm.z,"Not Declared")))</f>
        <v>Not Declared</v>
      </c>
      <c r="F50" s="729" t="str" cm="1">
        <f t="array" ref="F50">_xlfn.LET(_xlpm.x, 'Team Kennet'!$D$3:$N$3, _xlpm.y, 'Team Kennet'!$D$5:$N$30, _xlpm.z, 'Team Kennet'!$A$5:$A$30, IF(_xlfn.XLOOKUP($C50,_xlfn.XLOOKUP(F$1,_xlpm.x,_xlpm.y,""),_xlpm.z,"Not Declared")="", "Name not recorded",  _xlfn.XLOOKUP($C50,_xlfn.XLOOKUP(F$1,_xlpm.x,_xlpm.y,""),_xlpm.z,"Not Declared")))</f>
        <v>Not Declared</v>
      </c>
      <c r="G50" s="729" t="str" cm="1">
        <f t="array" ref="G50">_xlfn.LET(_xlpm.x, 'Team Kennet'!$D$3:$N$3, _xlpm.y, 'Team Kennet'!$D$5:$N$30, _xlpm.z, 'Team Kennet'!$A$5:$A$30, IF(_xlfn.XLOOKUP($C50,_xlfn.XLOOKUP(G$1,_xlpm.x,_xlpm.y,""),_xlpm.z,"Not Declared")="", "Name not recorded",  _xlfn.XLOOKUP($C50,_xlfn.XLOOKUP(G$1,_xlpm.x,_xlpm.y,""),_xlpm.z,"Not Declared")))</f>
        <v>Not Declared</v>
      </c>
      <c r="H50" s="729" t="str" cm="1">
        <f t="array" ref="H50">_xlfn.LET(_xlpm.x, 'Team Kennet'!$D$3:$N$3, _xlpm.y, 'Team Kennet'!$D$5:$N$30, _xlpm.z, 'Team Kennet'!$A$5:$A$30, IF(_xlfn.XLOOKUP($C50,_xlfn.XLOOKUP(H$1,_xlpm.x,_xlpm.y,""),_xlpm.z,"Not Declared")="", "Name not recorded",  _xlfn.XLOOKUP($C50,_xlfn.XLOOKUP(H$1,_xlpm.x,_xlpm.y,""),_xlpm.z,"Not Declared")))</f>
        <v>Not Declared</v>
      </c>
      <c r="I50" s="729" t="str" cm="1">
        <f t="array" ref="I50">_xlfn.LET(_xlpm.x, 'Team Kennet'!$D$3:$N$3, _xlpm.y, 'Team Kennet'!$D$5:$N$30, _xlpm.z, 'Team Kennet'!$A$5:$A$30, IF(_xlfn.XLOOKUP($C50,_xlfn.XLOOKUP(I$1,_xlpm.x,_xlpm.y,""),_xlpm.z,"Not Declared")="", "Name not recorded",  _xlfn.XLOOKUP($C50,_xlfn.XLOOKUP(I$1,_xlpm.x,_xlpm.y,""),_xlpm.z,"Not Declared")))</f>
        <v>Not Declared</v>
      </c>
      <c r="J50" s="729" t="str" cm="1">
        <f t="array" ref="J50">_xlfn.LET(_xlpm.x, 'Team Kennet'!$D$3:$N$3, _xlpm.y, 'Team Kennet'!$D$5:$N$30, _xlpm.z, 'Team Kennet'!$A$5:$A$30, IF(_xlfn.XLOOKUP($C50,_xlfn.XLOOKUP(J$1,_xlpm.x,_xlpm.y,""),_xlpm.z,"Not Declared")="", "Name not recorded",  _xlfn.XLOOKUP($C50,_xlfn.XLOOKUP(J$1,_xlpm.x,_xlpm.y,""),_xlpm.z,"Not Declared")))</f>
        <v>Not Declared</v>
      </c>
      <c r="K50" s="729" t="str" cm="1">
        <f t="array" ref="K50">_xlfn.LET(_xlpm.x, 'Team Kennet'!$D$3:$N$3, _xlpm.y, 'Team Kennet'!$D$5:$N$30, _xlpm.z, 'Team Kennet'!$A$5:$A$30, IF(_xlfn.XLOOKUP($C50,_xlfn.XLOOKUP(K$1,_xlpm.x,_xlpm.y,""),_xlpm.z,"Not Declared")="", "Name not recorded",  _xlfn.XLOOKUP($C50,_xlfn.XLOOKUP(K$1,_xlpm.x,_xlpm.y,""),_xlpm.z,"Not Declared")))</f>
        <v>Not Declared</v>
      </c>
      <c r="L50" s="729" t="str" cm="1">
        <f t="array" ref="L50">_xlfn.LET(_xlpm.x, 'Team Kennet'!$D$3:$N$3, _xlpm.y, 'Team Kennet'!$D$5:$N$30, _xlpm.z, 'Team Kennet'!$A$5:$A$30, IF(_xlfn.XLOOKUP($C50,_xlfn.XLOOKUP(L$1,_xlpm.x,_xlpm.y,""),_xlpm.z,"Not Declared")="", "Name not recorded",  _xlfn.XLOOKUP($C50,_xlfn.XLOOKUP(L$1,_xlpm.x,_xlpm.y,""),_xlpm.z,"Not Declared")))</f>
        <v>Not Declared</v>
      </c>
      <c r="M50" s="729" t="str" cm="1">
        <f t="array" ref="M50">_xlfn.LET(_xlpm.x, 'Team Kennet'!$D$3:$N$3, _xlpm.y, 'Team Kennet'!$D$5:$N$30, _xlpm.z, 'Team Kennet'!$A$5:$A$30, IF(_xlfn.XLOOKUP($C50,_xlfn.XLOOKUP(M$1,_xlpm.x,_xlpm.y,""),_xlpm.z,"Not Declared")="", "Name not recorded",  _xlfn.XLOOKUP($C50,_xlfn.XLOOKUP(M$1,_xlpm.x,_xlpm.y,""),_xlpm.z,"Not Declared")))</f>
        <v>Not Declared</v>
      </c>
      <c r="N50" s="729" t="str" cm="1">
        <f t="array" ref="N50">_xlfn.LET(_xlpm.x, 'Team Kennet'!$D$3:$N$3, _xlpm.y, 'Team Kennet'!$D$5:$N$30, _xlpm.z, 'Team Kennet'!$A$5:$A$30, IF(_xlfn.XLOOKUP($C50,_xlfn.XLOOKUP(N$1,_xlpm.x,_xlpm.y,""),_xlpm.z,"Not Declared")="", "Name not recorded",  _xlfn.XLOOKUP($C50,_xlfn.XLOOKUP(N$1,_xlpm.x,_xlpm.y,""),_xlpm.z,"Not Declared")))</f>
        <v>Not Declared</v>
      </c>
      <c r="O50" s="732"/>
      <c r="P50" s="3"/>
      <c r="Q50" s="3"/>
      <c r="R50" s="3"/>
      <c r="S50" s="3"/>
      <c r="T50" s="3"/>
      <c r="U50" s="3"/>
      <c r="V50" s="3"/>
      <c r="W50" s="3"/>
      <c r="X50" s="12"/>
      <c r="Z50" s="434" t="s">
        <v>518</v>
      </c>
      <c r="AA50" s="744" t="str" cm="1">
        <f t="array" ref="AA50">_xlfn.LET(_xlpm.a,_xlfn.XLOOKUP(1,('Number Allocation'!$C$6:$C$1483=AC50)*('Number Allocation'!$D$6:$D$1483=AD50),'Number Allocation'!$A$6:$A$1483,"..."),IF(_xlpm.a="","...",_xlpm.a))</f>
        <v>...</v>
      </c>
      <c r="AB50" s="442" t="str" cm="1">
        <f t="array" ref="AB50:AD55">_xlfn.LET(_xlpm.eventdata, _xlfn.XLOOKUP(AB$1,$D$1:$O$1,$D$76:$O$81), _xlpm.agedata, $A$76:$A$81,CHOOSE({1,2,3},"0",_xlpm.eventdata,_xlpm.agedata))</f>
        <v>0</v>
      </c>
      <c r="AC50" s="422" t="str">
        <v>Not Declared</v>
      </c>
      <c r="AD50" s="422" t="str">
        <v>Great Milton AC</v>
      </c>
      <c r="AE50" s="436"/>
      <c r="AG50" s="365"/>
      <c r="AH50" s="434" t="s">
        <v>518</v>
      </c>
      <c r="AI50" s="744" t="str" cm="1">
        <f t="array" ref="AI50">_xlfn.LET(_xlpm.a,_xlfn.XLOOKUP(1,('Number Allocation'!$C$6:$C$1483=AK50)*('Number Allocation'!$D$6:$D$1483=AL50),'Number Allocation'!$A$6:$A$1483,"..."),IF(_xlpm.a="","...",_xlpm.a))</f>
        <v>...</v>
      </c>
      <c r="AJ50" s="442" t="str" cm="1">
        <f t="array" ref="AJ50:AL55">_xlfn.LET(_xlpm.eventdata, _xlfn.XLOOKUP(AJ$1,$D$1:$O$1,$D$76:$O$81), _xlpm.agedata, $A$76:$A$81,CHOOSE({1,2,3},"0",_xlpm.eventdata,_xlpm.agedata))</f>
        <v>0</v>
      </c>
      <c r="AK50" s="422" t="str">
        <v>Not Declared</v>
      </c>
      <c r="AL50" s="423" t="str">
        <v>Great Milton AC</v>
      </c>
      <c r="AM50" s="436"/>
      <c r="AO50" s="365"/>
      <c r="AP50" s="434" t="s">
        <v>518</v>
      </c>
      <c r="AQ50" s="744" t="str" cm="1">
        <f t="array" ref="AQ50">_xlfn.LET(_xlpm.a,_xlfn.XLOOKUP(1,('Number Allocation'!$C$6:$C$1483=AS50)*('Number Allocation'!$D$6:$D$1483=AT50),'Number Allocation'!$A$6:$A$1483,"..."),IF(_xlpm.a="","...",_xlpm.a))</f>
        <v>...</v>
      </c>
      <c r="AR50" s="442" t="str" cm="1">
        <f t="array" ref="AR50:AT55">_xlfn.LET(_xlpm.eventdata, _xlfn.XLOOKUP(AR$1,$D$1:$O$1,$D$76:$O$81), _xlpm.agedata, $A$76:$A$81,CHOOSE({1,2,3},"0",_xlpm.eventdata,_xlpm.agedata))</f>
        <v>0</v>
      </c>
      <c r="AS50" s="422" t="str">
        <v>Not Declared</v>
      </c>
      <c r="AT50" s="423" t="str">
        <v>Great Milton AC</v>
      </c>
      <c r="AU50" s="436"/>
      <c r="AW50" s="365"/>
      <c r="AX50" s="434" t="s">
        <v>518</v>
      </c>
      <c r="AY50" s="744" t="str" cm="1">
        <f t="array" ref="AY50">_xlfn.LET(_xlpm.a,_xlfn.XLOOKUP(1,('Number Allocation'!$C$6:$C$1483=BA50)*('Number Allocation'!$D$6:$D$1483=BB50),'Number Allocation'!$A$6:$A$1483,"..."),IF(_xlpm.a="","...",_xlpm.a))</f>
        <v>...</v>
      </c>
      <c r="AZ50" s="442" t="str" cm="1">
        <f t="array" ref="AZ50:BB55">_xlfn.LET(_xlpm.eventdata, _xlfn.XLOOKUP(AZ$1,$D$1:$O$1,$D$76:$O$81), _xlpm.agedata, $A$76:$A$81,CHOOSE({1,2,3},"0",_xlpm.eventdata,_xlpm.agedata))</f>
        <v>0</v>
      </c>
      <c r="BA50" s="422" t="e">
        <v>#N/A</v>
      </c>
      <c r="BB50" s="423" t="str">
        <v>Great Milton AC</v>
      </c>
      <c r="BC50" s="436"/>
      <c r="BE50" s="365"/>
      <c r="BF50" s="434" t="s">
        <v>518</v>
      </c>
      <c r="BG50" s="744" t="str" cm="1">
        <f t="array" ref="BG50">_xlfn.LET(_xlpm.a,_xlfn.XLOOKUP(1,('Number Allocation'!$C$6:$C$1483=BI50)*('Number Allocation'!$D$6:$D$1483=BJ50),'Number Allocation'!$A$6:$A$1483,"..."),IF(_xlpm.a="","...",_xlpm.a))</f>
        <v>...</v>
      </c>
      <c r="BH50" s="442" t="str" cm="1">
        <f t="array" ref="BH50:BJ55">_xlfn.LET(_xlpm.eventdata, _xlfn.XLOOKUP(BH$1,$D$1:$O$1,$D$76:$O$81), _xlpm.agedata, $A$76:$A$81,CHOOSE({1,2,3},"0",_xlpm.eventdata,_xlpm.agedata))</f>
        <v>0</v>
      </c>
      <c r="BI50" s="422" t="str">
        <v>Not Declared</v>
      </c>
      <c r="BJ50" s="423" t="str">
        <v>Great Milton AC</v>
      </c>
      <c r="BK50" s="436"/>
      <c r="BM50" s="365"/>
      <c r="BN50" s="434" t="s">
        <v>518</v>
      </c>
      <c r="BO50" s="744" t="str" cm="1">
        <f t="array" ref="BO50">_xlfn.LET(_xlpm.a,_xlfn.XLOOKUP(1,('Number Allocation'!$C$6:$C$1483=BQ50)*('Number Allocation'!$D$6:$D$1483=BR50),'Number Allocation'!$A$6:$A$1483,"..."),IF(_xlpm.a="","...",_xlpm.a))</f>
        <v>...</v>
      </c>
      <c r="BP50" s="442" t="str" cm="1">
        <f t="array" ref="BP50:BR55">_xlfn.LET(_xlpm.eventdata, _xlfn.XLOOKUP(BP$1,$D$1:$O$1,$D$76:$O$81), _xlpm.agedata, $A$76:$A$81,CHOOSE({1,2,3},"0",_xlpm.eventdata,_xlpm.agedata))</f>
        <v>0</v>
      </c>
      <c r="BQ50" s="422" t="str">
        <v>Not Declared</v>
      </c>
      <c r="BR50" s="423" t="str">
        <v>Great Milton AC</v>
      </c>
      <c r="BS50" s="436"/>
      <c r="BU50" s="365"/>
      <c r="BV50" s="434" t="s">
        <v>518</v>
      </c>
      <c r="BW50" s="744" t="str" cm="1">
        <f t="array" ref="BW50">_xlfn.LET(_xlpm.a,_xlfn.XLOOKUP(1,('Number Allocation'!$C$6:$C$1483=BY50)*('Number Allocation'!$D$6:$D$1483=BZ50),'Number Allocation'!$A$6:$A$1483,"..."),IF(_xlpm.a="","...",_xlpm.a))</f>
        <v>...</v>
      </c>
      <c r="BX50" s="442" t="str" cm="1">
        <f t="array" ref="BX50:BZ55">_xlfn.LET(_xlpm.eventdata, _xlfn.XLOOKUP(BX$1,$D$1:$O$1,$D$76:$O$81), _xlpm.agedata, $A$76:$A$81,CHOOSE({1,2,3},"0",_xlpm.eventdata,_xlpm.agedata))</f>
        <v>0</v>
      </c>
      <c r="BY50" s="422" t="e">
        <v>#N/A</v>
      </c>
      <c r="BZ50" s="423" t="str">
        <v>Great Milton AC</v>
      </c>
      <c r="CA50" s="3"/>
      <c r="CB50" s="12"/>
      <c r="CC50" s="12"/>
      <c r="CD50" s="434" t="s">
        <v>518</v>
      </c>
      <c r="CE50" s="744" t="str" cm="1">
        <f t="array" ref="CE50">_xlfn.LET(_xlpm.a,_xlfn.XLOOKUP(1,('Number Allocation'!$C$6:$C$1483=CG50)*('Number Allocation'!$D$6:$D$1483=CH50),'Number Allocation'!$A$6:$A$1483,"..."),IF(_xlpm.a="","...",_xlpm.a))</f>
        <v>...</v>
      </c>
      <c r="CF50" s="442" t="str" cm="1">
        <f t="array" ref="CF50:CH55">_xlfn.LET(_xlpm.eventdata, _xlfn.XLOOKUP(CF$1,$D$1:$O$1,$D$76:$O$81), _xlpm.agedata, $A$76:$A$81,CHOOSE({1,2,3},"0",_xlpm.eventdata,_xlpm.agedata))</f>
        <v>0</v>
      </c>
      <c r="CG50" s="422" t="str">
        <v>Not Declared</v>
      </c>
      <c r="CH50" s="423" t="str">
        <v>Great Milton AC</v>
      </c>
      <c r="CI50" s="3"/>
      <c r="CJ50" s="12"/>
      <c r="CK50" s="12"/>
      <c r="CL50" s="434" t="s">
        <v>518</v>
      </c>
      <c r="CM50" s="744" t="str" cm="1">
        <f t="array" ref="CM50">_xlfn.LET(_xlpm.a,_xlfn.XLOOKUP(1,('Number Allocation'!$C$6:$C$1483=CO50)*('Number Allocation'!$D$6:$D$1483=CP50),'Number Allocation'!$A$6:$A$1483,"..."),IF(_xlpm.a="","...",_xlpm.a))</f>
        <v>...</v>
      </c>
      <c r="CN50" s="442" t="str" cm="1">
        <f t="array" ref="CN50:CP55">_xlfn.LET(_xlpm.eventdata, _xlfn.XLOOKUP(CN$1,$D$1:$O$1,$D$76:$O$81), _xlpm.agedata, $A$76:$A$81,CHOOSE({1,2,3},"0",_xlpm.eventdata,_xlpm.agedata))</f>
        <v>0</v>
      </c>
      <c r="CO50" s="422" t="str">
        <v>Not Declared</v>
      </c>
      <c r="CP50" s="423" t="str">
        <v>Great Milton AC</v>
      </c>
      <c r="CQ50" s="3"/>
      <c r="CR50" s="12"/>
      <c r="CS50" s="12"/>
      <c r="CT50" s="434" t="s">
        <v>518</v>
      </c>
      <c r="CU50" s="744" t="str" cm="1">
        <f t="array" ref="CU50">_xlfn.LET(_xlpm.a,_xlfn.XLOOKUP(1,('Number Allocation'!$C$6:$C$1483=CW50)*('Number Allocation'!$D$6:$D$1483=CX50),'Number Allocation'!$A$6:$A$1483,"..."),IF(_xlpm.a="","...",_xlpm.a))</f>
        <v>...</v>
      </c>
      <c r="CV50" s="442" t="str" cm="1">
        <f t="array" ref="CV50:CX55">_xlfn.LET(_xlpm.eventdata, _xlfn.XLOOKUP(CV$1,$D$1:$O$1,$D$76:$O$81), _xlpm.agedata, $A$76:$A$81,CHOOSE({1,2,3},"0",_xlpm.eventdata,_xlpm.agedata))</f>
        <v>0</v>
      </c>
      <c r="CW50" s="422" t="str">
        <v>Not Declared</v>
      </c>
      <c r="CX50" s="423" t="str">
        <v>Great Milton AC</v>
      </c>
      <c r="CY50" s="3"/>
      <c r="CZ50" s="12"/>
      <c r="DA50" s="12"/>
      <c r="DB50" s="434" t="s">
        <v>518</v>
      </c>
      <c r="DC50" s="744" t="str" cm="1">
        <f t="array" ref="DC50">_xlfn.LET(_xlpm.a,_xlfn.XLOOKUP(1,('Number Allocation'!$C$6:$C$1483=DE50)*('Number Allocation'!$D$6:$D$1483=DF50),'Number Allocation'!$A$6:$A$1483,"..."),IF(_xlpm.a="","...",_xlpm.a))</f>
        <v>...</v>
      </c>
      <c r="DD50" s="442" t="str" cm="1">
        <f t="array" ref="DD50:DF55">_xlfn.LET(_xlpm.eventdata, _xlfn.XLOOKUP(DD$1,$D$1:$O$1,$D$76:$O$81), _xlpm.agedata, $A$76:$A$81,CHOOSE({1,2,3},"0",_xlpm.eventdata,_xlpm.agedata))</f>
        <v>0</v>
      </c>
      <c r="DE50" s="422" t="str">
        <v>Not Declared</v>
      </c>
      <c r="DF50" s="423" t="str">
        <v>Great Milton AC</v>
      </c>
      <c r="DG50" s="3"/>
      <c r="DH50" s="12"/>
      <c r="DI50" s="12"/>
      <c r="DJ50" s="434" t="s">
        <v>518</v>
      </c>
      <c r="DK50" s="744" t="str" cm="1">
        <f t="array" ref="DK50">_xlfn.LET(_xlpm.a,_xlfn.XLOOKUP(1,('Number Allocation'!$C$6:$C$1483=DM50)*('Number Allocation'!$D$6:$D$1483=DN50),'Number Allocation'!$A$6:$A$1483,"..."),IF(_xlpm.a="","...",_xlpm.a))</f>
        <v>...</v>
      </c>
      <c r="DL50" s="442" t="str" cm="1">
        <f t="array" ref="DL50:DN55">_xlfn.LET(_xlpm.eventdata, _xlfn.XLOOKUP(DL$1,$D$1:$O$1,$D$76:$O$81), _xlpm.agedata, $A$76:$A$81,CHOOSE({1,2,3},"0",_xlpm.eventdata,_xlpm.agedata))</f>
        <v>0</v>
      </c>
      <c r="DM50" s="422" t="str">
        <v>Not Declared</v>
      </c>
      <c r="DN50" s="423" t="str">
        <v>Great Milton AC</v>
      </c>
      <c r="DO50" s="3"/>
      <c r="DP50" s="12"/>
      <c r="DQ50" s="12"/>
      <c r="DR50" s="448" t="s">
        <v>518</v>
      </c>
      <c r="DS50" s="352" t="str" cm="1">
        <f t="array" ref="DS50">_xlfn.LET(_xlpm.a,_xlfn.XLOOKUP(1,('Number Allocation'!$C$6:$C$1483=DU50)*('Number Allocation'!$D$6:$D$1483=DV50),'Number Allocation'!$A$6:$A$1483,"..."),IF(_xlpm.a="","...",_xlpm.a))</f>
        <v>...</v>
      </c>
      <c r="DT50" s="443" t="str" cm="1">
        <f t="array" ref="DT50:DV50">_xlfn.LET(_xlpm.eventdata,$X$76,CHOOSE({1,2,3},"0",_xlpm.eventdata,$A$76))</f>
        <v>0</v>
      </c>
      <c r="DU50" s="430" t="str">
        <v>Not Declared, Not Declared, Not Declared, Not Declared</v>
      </c>
      <c r="DV50" s="429" t="str">
        <v>Great Milton AC</v>
      </c>
      <c r="DW50" s="12"/>
      <c r="DX50" s="12"/>
      <c r="DY50" s="12"/>
    </row>
    <row r="51" spans="1:129" ht="21" customHeight="1">
      <c r="A51" s="358" t="str">
        <f t="shared" si="5"/>
        <v>Team Kennet</v>
      </c>
      <c r="B51" s="729"/>
      <c r="C51" s="729" t="s">
        <v>320</v>
      </c>
      <c r="D51" s="616" t="str" cm="1">
        <f t="array" ref="D51">_xlfn.LET(_xlpm.x, 'Team Kennet'!$C$3:$N$3, _xlpm.y, 'Team Kennet'!$C$5:$N$30, _xlpm.z, 'Team Kennet'!$A$5:$A$30, IF(_xlfn.XLOOKUP($C51,_xlfn.XLOOKUP(D$1,_xlpm.x,_xlpm.y,""),_xlpm.z,"Not Declared")="", "Name not recorded",  _xlfn.XLOOKUP($C51,_xlfn.XLOOKUP(D$1,_xlpm.x,_xlpm.y,""),_xlpm.z,"Not Declared")))</f>
        <v>Not Declared</v>
      </c>
      <c r="E51" s="729" t="str" cm="1">
        <f t="array" ref="E51">_xlfn.LET(_xlpm.x, 'Team Kennet'!$D$3:$N$3, _xlpm.y, 'Team Kennet'!$D$5:$N$30, _xlpm.z, 'Team Kennet'!$A$5:$A$30, IF(_xlfn.XLOOKUP($C51,_xlfn.XLOOKUP(E$1,_xlpm.x,_xlpm.y,""),_xlpm.z,"Not Declared")="", "Name not recorded",  _xlfn.XLOOKUP($C51,_xlfn.XLOOKUP(E$1,_xlpm.x,_xlpm.y,""),_xlpm.z,"Not Declared")))</f>
        <v>Not Declared</v>
      </c>
      <c r="F51" s="729" t="str" cm="1">
        <f t="array" ref="F51">_xlfn.LET(_xlpm.x, 'Team Kennet'!$D$3:$N$3, _xlpm.y, 'Team Kennet'!$D$5:$N$30, _xlpm.z, 'Team Kennet'!$A$5:$A$30, IF(_xlfn.XLOOKUP($C51,_xlfn.XLOOKUP(F$1,_xlpm.x,_xlpm.y,""),_xlpm.z,"Not Declared")="", "Name not recorded",  _xlfn.XLOOKUP($C51,_xlfn.XLOOKUP(F$1,_xlpm.x,_xlpm.y,""),_xlpm.z,"Not Declared")))</f>
        <v>Not Declared</v>
      </c>
      <c r="G51" s="729" t="str" cm="1">
        <f t="array" ref="G51">_xlfn.LET(_xlpm.x, 'Team Kennet'!$D$3:$N$3, _xlpm.y, 'Team Kennet'!$D$5:$N$30, _xlpm.z, 'Team Kennet'!$A$5:$A$30, IF(_xlfn.XLOOKUP($C51,_xlfn.XLOOKUP(G$1,_xlpm.x,_xlpm.y,""),_xlpm.z,"Not Declared")="", "Name not recorded",  _xlfn.XLOOKUP($C51,_xlfn.XLOOKUP(G$1,_xlpm.x,_xlpm.y,""),_xlpm.z,"Not Declared")))</f>
        <v>Not Declared</v>
      </c>
      <c r="H51" s="729" t="str" cm="1">
        <f t="array" ref="H51">_xlfn.LET(_xlpm.x, 'Team Kennet'!$D$3:$N$3, _xlpm.y, 'Team Kennet'!$D$5:$N$30, _xlpm.z, 'Team Kennet'!$A$5:$A$30, IF(_xlfn.XLOOKUP($C51,_xlfn.XLOOKUP(H$1,_xlpm.x,_xlpm.y,""),_xlpm.z,"Not Declared")="", "Name not recorded",  _xlfn.XLOOKUP($C51,_xlfn.XLOOKUP(H$1,_xlpm.x,_xlpm.y,""),_xlpm.z,"Not Declared")))</f>
        <v>Not Declared</v>
      </c>
      <c r="I51" s="729" t="str" cm="1">
        <f t="array" ref="I51">_xlfn.LET(_xlpm.x, 'Team Kennet'!$D$3:$N$3, _xlpm.y, 'Team Kennet'!$D$5:$N$30, _xlpm.z, 'Team Kennet'!$A$5:$A$30, IF(_xlfn.XLOOKUP($C51,_xlfn.XLOOKUP(I$1,_xlpm.x,_xlpm.y,""),_xlpm.z,"Not Declared")="", "Name not recorded",  _xlfn.XLOOKUP($C51,_xlfn.XLOOKUP(I$1,_xlpm.x,_xlpm.y,""),_xlpm.z,"Not Declared")))</f>
        <v>Not Declared</v>
      </c>
      <c r="J51" s="729" t="str" cm="1">
        <f t="array" ref="J51">_xlfn.LET(_xlpm.x, 'Team Kennet'!$D$3:$N$3, _xlpm.y, 'Team Kennet'!$D$5:$N$30, _xlpm.z, 'Team Kennet'!$A$5:$A$30, IF(_xlfn.XLOOKUP($C51,_xlfn.XLOOKUP(J$1,_xlpm.x,_xlpm.y,""),_xlpm.z,"Not Declared")="", "Name not recorded",  _xlfn.XLOOKUP($C51,_xlfn.XLOOKUP(J$1,_xlpm.x,_xlpm.y,""),_xlpm.z,"Not Declared")))</f>
        <v>Not Declared</v>
      </c>
      <c r="K51" s="729" t="str" cm="1">
        <f t="array" ref="K51">_xlfn.LET(_xlpm.x, 'Team Kennet'!$D$3:$N$3, _xlpm.y, 'Team Kennet'!$D$5:$N$30, _xlpm.z, 'Team Kennet'!$A$5:$A$30, IF(_xlfn.XLOOKUP($C51,_xlfn.XLOOKUP(K$1,_xlpm.x,_xlpm.y,""),_xlpm.z,"Not Declared")="", "Name not recorded",  _xlfn.XLOOKUP($C51,_xlfn.XLOOKUP(K$1,_xlpm.x,_xlpm.y,""),_xlpm.z,"Not Declared")))</f>
        <v>Not Declared</v>
      </c>
      <c r="L51" s="729" t="str" cm="1">
        <f t="array" ref="L51">_xlfn.LET(_xlpm.x, 'Team Kennet'!$D$3:$N$3, _xlpm.y, 'Team Kennet'!$D$5:$N$30, _xlpm.z, 'Team Kennet'!$A$5:$A$30, IF(_xlfn.XLOOKUP($C51,_xlfn.XLOOKUP(L$1,_xlpm.x,_xlpm.y,""),_xlpm.z,"Not Declared")="", "Name not recorded",  _xlfn.XLOOKUP($C51,_xlfn.XLOOKUP(L$1,_xlpm.x,_xlpm.y,""),_xlpm.z,"Not Declared")))</f>
        <v>Not Declared</v>
      </c>
      <c r="M51" s="729" t="str" cm="1">
        <f t="array" ref="M51">_xlfn.LET(_xlpm.x, 'Team Kennet'!$D$3:$N$3, _xlpm.y, 'Team Kennet'!$D$5:$N$30, _xlpm.z, 'Team Kennet'!$A$5:$A$30, IF(_xlfn.XLOOKUP($C51,_xlfn.XLOOKUP(M$1,_xlpm.x,_xlpm.y,""),_xlpm.z,"Not Declared")="", "Name not recorded",  _xlfn.XLOOKUP($C51,_xlfn.XLOOKUP(M$1,_xlpm.x,_xlpm.y,""),_xlpm.z,"Not Declared")))</f>
        <v>Not Declared</v>
      </c>
      <c r="N51" s="729" t="str" cm="1">
        <f t="array" ref="N51">_xlfn.LET(_xlpm.x, 'Team Kennet'!$D$3:$N$3, _xlpm.y, 'Team Kennet'!$D$5:$N$30, _xlpm.z, 'Team Kennet'!$A$5:$A$30, IF(_xlfn.XLOOKUP($C51,_xlfn.XLOOKUP(N$1,_xlpm.x,_xlpm.y,""),_xlpm.z,"Not Declared")="", "Name not recorded",  _xlfn.XLOOKUP($C51,_xlfn.XLOOKUP(N$1,_xlpm.x,_xlpm.y,""),_xlpm.z,"Not Declared")))</f>
        <v>Not Declared</v>
      </c>
      <c r="O51" s="732"/>
      <c r="P51" s="3"/>
      <c r="Q51" s="3"/>
      <c r="R51" s="3"/>
      <c r="S51" s="3"/>
      <c r="T51" s="3"/>
      <c r="U51" s="3"/>
      <c r="V51" s="3"/>
      <c r="W51" s="3"/>
      <c r="X51" s="12"/>
      <c r="AA51" s="747" t="str" cm="1">
        <f t="array" ref="AA51">_xlfn.LET(_xlpm.a,_xlfn.XLOOKUP(1,('Number Allocation'!$C$6:$C$1483=AC51)*('Number Allocation'!$D$6:$D$1483=AD51),'Number Allocation'!$A$6:$A$1483,"..."),IF(_xlpm.a="","...",_xlpm.a))</f>
        <v>...</v>
      </c>
      <c r="AB51" s="747" t="str">
        <v>0</v>
      </c>
      <c r="AC51" s="12" t="str">
        <v>Not Declared</v>
      </c>
      <c r="AD51" s="12" t="str">
        <v>Great Milton AC</v>
      </c>
      <c r="AE51" s="436"/>
      <c r="AG51" s="365"/>
      <c r="AI51" s="747" t="str" cm="1">
        <f t="array" ref="AI51">_xlfn.LET(_xlpm.a,_xlfn.XLOOKUP(1,('Number Allocation'!$C$6:$C$1483=AK51)*('Number Allocation'!$D$6:$D$1483=AL51),'Number Allocation'!$A$6:$A$1483,"..."),IF(_xlpm.a="","...",_xlpm.a))</f>
        <v>...</v>
      </c>
      <c r="AJ51" s="747" t="str">
        <v>0</v>
      </c>
      <c r="AK51" s="12" t="str">
        <v>Not Declared</v>
      </c>
      <c r="AL51" s="425" t="str">
        <v>Great Milton AC</v>
      </c>
      <c r="AM51" s="436"/>
      <c r="AO51" s="365"/>
      <c r="AQ51" s="747" t="str" cm="1">
        <f t="array" ref="AQ51">_xlfn.LET(_xlpm.a,_xlfn.XLOOKUP(1,('Number Allocation'!$C$6:$C$1483=AS51)*('Number Allocation'!$D$6:$D$1483=AT51),'Number Allocation'!$A$6:$A$1483,"..."),IF(_xlpm.a="","...",_xlpm.a))</f>
        <v>...</v>
      </c>
      <c r="AR51" s="747" t="str">
        <v>0</v>
      </c>
      <c r="AS51" s="12" t="str">
        <v>Not Declared</v>
      </c>
      <c r="AT51" s="425" t="str">
        <v>Great Milton AC</v>
      </c>
      <c r="AU51" s="436"/>
      <c r="AW51" s="365"/>
      <c r="AY51" s="747" t="str" cm="1">
        <f t="array" ref="AY51">_xlfn.LET(_xlpm.a,_xlfn.XLOOKUP(1,('Number Allocation'!$C$6:$C$1483=BA51)*('Number Allocation'!$D$6:$D$1483=BB51),'Number Allocation'!$A$6:$A$1483,"..."),IF(_xlpm.a="","...",_xlpm.a))</f>
        <v>...</v>
      </c>
      <c r="AZ51" s="747" t="str">
        <v>0</v>
      </c>
      <c r="BA51" s="12" t="e">
        <v>#N/A</v>
      </c>
      <c r="BB51" s="425" t="str">
        <v>Great Milton AC</v>
      </c>
      <c r="BC51" s="436"/>
      <c r="BE51" s="365"/>
      <c r="BG51" s="747" t="str" cm="1">
        <f t="array" ref="BG51">_xlfn.LET(_xlpm.a,_xlfn.XLOOKUP(1,('Number Allocation'!$C$6:$C$1483=BI51)*('Number Allocation'!$D$6:$D$1483=BJ51),'Number Allocation'!$A$6:$A$1483,"..."),IF(_xlpm.a="","...",_xlpm.a))</f>
        <v>...</v>
      </c>
      <c r="BH51" s="747" t="str">
        <v>0</v>
      </c>
      <c r="BI51" s="12" t="str">
        <v>Not Declared</v>
      </c>
      <c r="BJ51" s="425" t="str">
        <v>Great Milton AC</v>
      </c>
      <c r="BK51" s="436"/>
      <c r="BM51" s="365"/>
      <c r="BO51" s="747" t="str" cm="1">
        <f t="array" ref="BO51">_xlfn.LET(_xlpm.a,_xlfn.XLOOKUP(1,('Number Allocation'!$C$6:$C$1483=BQ51)*('Number Allocation'!$D$6:$D$1483=BR51),'Number Allocation'!$A$6:$A$1483,"..."),IF(_xlpm.a="","...",_xlpm.a))</f>
        <v>...</v>
      </c>
      <c r="BP51" s="747" t="str">
        <v>0</v>
      </c>
      <c r="BQ51" s="12" t="str">
        <v>Not Declared</v>
      </c>
      <c r="BR51" s="425" t="str">
        <v>Great Milton AC</v>
      </c>
      <c r="BS51" s="436"/>
      <c r="BU51" s="365"/>
      <c r="BW51" s="747" t="str" cm="1">
        <f t="array" ref="BW51">_xlfn.LET(_xlpm.a,_xlfn.XLOOKUP(1,('Number Allocation'!$C$6:$C$1483=BY51)*('Number Allocation'!$D$6:$D$1483=BZ51),'Number Allocation'!$A$6:$A$1483,"..."),IF(_xlpm.a="","...",_xlpm.a))</f>
        <v>...</v>
      </c>
      <c r="BX51" s="747" t="str">
        <v>0</v>
      </c>
      <c r="BY51" s="12" t="e">
        <v>#N/A</v>
      </c>
      <c r="BZ51" s="425" t="str">
        <v>Great Milton AC</v>
      </c>
      <c r="CA51" s="3"/>
      <c r="CB51" s="12"/>
      <c r="CC51" s="12"/>
      <c r="CE51" s="747" t="str" cm="1">
        <f t="array" ref="CE51">_xlfn.LET(_xlpm.a,_xlfn.XLOOKUP(1,('Number Allocation'!$C$6:$C$1483=CG51)*('Number Allocation'!$D$6:$D$1483=CH51),'Number Allocation'!$A$6:$A$1483,"..."),IF(_xlpm.a="","...",_xlpm.a))</f>
        <v>...</v>
      </c>
      <c r="CF51" s="747" t="str">
        <v>0</v>
      </c>
      <c r="CG51" s="12" t="str">
        <v>Not Declared</v>
      </c>
      <c r="CH51" s="425" t="str">
        <v>Great Milton AC</v>
      </c>
      <c r="CI51" s="3"/>
      <c r="CJ51" s="12"/>
      <c r="CK51" s="12"/>
      <c r="CL51" s="359"/>
      <c r="CM51" s="747" t="str" cm="1">
        <f t="array" ref="CM51">_xlfn.LET(_xlpm.a,_xlfn.XLOOKUP(1,('Number Allocation'!$C$6:$C$1483=CO51)*('Number Allocation'!$D$6:$D$1483=CP51),'Number Allocation'!$A$6:$A$1483,"..."),IF(_xlpm.a="","...",_xlpm.a))</f>
        <v>...</v>
      </c>
      <c r="CN51" s="747" t="str">
        <v>0</v>
      </c>
      <c r="CO51" s="12" t="str">
        <v>Not Declared</v>
      </c>
      <c r="CP51" s="425" t="str">
        <v>Great Milton AC</v>
      </c>
      <c r="CQ51" s="3"/>
      <c r="CR51" s="12"/>
      <c r="CS51" s="12"/>
      <c r="CT51" s="359"/>
      <c r="CU51" s="747" t="str" cm="1">
        <f t="array" ref="CU51">_xlfn.LET(_xlpm.a,_xlfn.XLOOKUP(1,('Number Allocation'!$C$6:$C$1483=CW51)*('Number Allocation'!$D$6:$D$1483=CX51),'Number Allocation'!$A$6:$A$1483,"..."),IF(_xlpm.a="","...",_xlpm.a))</f>
        <v>...</v>
      </c>
      <c r="CV51" s="747" t="str">
        <v>0</v>
      </c>
      <c r="CW51" s="12" t="str">
        <v>Not Declared</v>
      </c>
      <c r="CX51" s="425" t="str">
        <v>Great Milton AC</v>
      </c>
      <c r="CY51" s="3"/>
      <c r="CZ51" s="12"/>
      <c r="DA51" s="12"/>
      <c r="DC51" s="747" t="str" cm="1">
        <f t="array" ref="DC51">_xlfn.LET(_xlpm.a,_xlfn.XLOOKUP(1,('Number Allocation'!$C$6:$C$1483=DE51)*('Number Allocation'!$D$6:$D$1483=DF51),'Number Allocation'!$A$6:$A$1483,"..."),IF(_xlpm.a="","...",_xlpm.a))</f>
        <v>...</v>
      </c>
      <c r="DD51" s="747" t="str">
        <v>0</v>
      </c>
      <c r="DE51" s="12" t="str">
        <v>Not Declared</v>
      </c>
      <c r="DF51" s="425" t="str">
        <v>Great Milton AC</v>
      </c>
      <c r="DG51" s="3"/>
      <c r="DH51" s="12"/>
      <c r="DI51" s="12"/>
      <c r="DJ51" s="359"/>
      <c r="DK51" s="747" t="str" cm="1">
        <f t="array" ref="DK51">_xlfn.LET(_xlpm.a,_xlfn.XLOOKUP(1,('Number Allocation'!$C$6:$C$1483=DM51)*('Number Allocation'!$D$6:$D$1483=DN51),'Number Allocation'!$A$6:$A$1483,"..."),IF(_xlpm.a="","...",_xlpm.a))</f>
        <v>...</v>
      </c>
      <c r="DL51" s="747" t="str">
        <v>0</v>
      </c>
      <c r="DM51" s="12" t="str">
        <v>Not Declared</v>
      </c>
      <c r="DN51" s="425" t="str">
        <v>Great Milton AC</v>
      </c>
      <c r="DO51" s="3"/>
      <c r="DP51" s="12"/>
      <c r="DQ51" s="12"/>
      <c r="DR51" s="434"/>
      <c r="DW51" s="12"/>
      <c r="DX51" s="12"/>
      <c r="DY51" s="12"/>
    </row>
    <row r="52" spans="1:129" ht="21" customHeight="1">
      <c r="A52" s="358" t="str">
        <f t="shared" si="5"/>
        <v>Team Kennet</v>
      </c>
      <c r="B52" s="729"/>
      <c r="C52" s="729" t="s">
        <v>321</v>
      </c>
      <c r="D52" s="616" t="str" cm="1">
        <f t="array" ref="D52">_xlfn.LET(_xlpm.x, 'Team Kennet'!$C$3:$N$3, _xlpm.y, 'Team Kennet'!$C$5:$N$30, _xlpm.z, 'Team Kennet'!$A$5:$A$30, IF(_xlfn.XLOOKUP($C52,_xlfn.XLOOKUP(D$1,_xlpm.x,_xlpm.y,""),_xlpm.z,"Not Declared")="", "Name not recorded",  _xlfn.XLOOKUP($C52,_xlfn.XLOOKUP(D$1,_xlpm.x,_xlpm.y,""),_xlpm.z,"Not Declared")))</f>
        <v>Not Declared</v>
      </c>
      <c r="E52" s="729" t="str" cm="1">
        <f t="array" ref="E52">_xlfn.LET(_xlpm.x, 'Team Kennet'!$D$3:$N$3, _xlpm.y, 'Team Kennet'!$D$5:$N$30, _xlpm.z, 'Team Kennet'!$A$5:$A$30, IF(_xlfn.XLOOKUP($C52,_xlfn.XLOOKUP(E$1,_xlpm.x,_xlpm.y,""),_xlpm.z,"Not Declared")="", "Name not recorded",  _xlfn.XLOOKUP($C52,_xlfn.XLOOKUP(E$1,_xlpm.x,_xlpm.y,""),_xlpm.z,"Not Declared")))</f>
        <v>Not Declared</v>
      </c>
      <c r="F52" s="729" t="str" cm="1">
        <f t="array" ref="F52">_xlfn.LET(_xlpm.x, 'Team Kennet'!$D$3:$N$3, _xlpm.y, 'Team Kennet'!$D$5:$N$30, _xlpm.z, 'Team Kennet'!$A$5:$A$30, IF(_xlfn.XLOOKUP($C52,_xlfn.XLOOKUP(F$1,_xlpm.x,_xlpm.y,""),_xlpm.z,"Not Declared")="", "Name not recorded",  _xlfn.XLOOKUP($C52,_xlfn.XLOOKUP(F$1,_xlpm.x,_xlpm.y,""),_xlpm.z,"Not Declared")))</f>
        <v>Not Declared</v>
      </c>
      <c r="G52" s="729" t="str" cm="1">
        <f t="array" ref="G52">_xlfn.LET(_xlpm.x, 'Team Kennet'!$D$3:$N$3, _xlpm.y, 'Team Kennet'!$D$5:$N$30, _xlpm.z, 'Team Kennet'!$A$5:$A$30, IF(_xlfn.XLOOKUP($C52,_xlfn.XLOOKUP(G$1,_xlpm.x,_xlpm.y,""),_xlpm.z,"Not Declared")="", "Name not recorded",  _xlfn.XLOOKUP($C52,_xlfn.XLOOKUP(G$1,_xlpm.x,_xlpm.y,""),_xlpm.z,"Not Declared")))</f>
        <v>Not Declared</v>
      </c>
      <c r="H52" s="729" t="str" cm="1">
        <f t="array" ref="H52">_xlfn.LET(_xlpm.x, 'Team Kennet'!$D$3:$N$3, _xlpm.y, 'Team Kennet'!$D$5:$N$30, _xlpm.z, 'Team Kennet'!$A$5:$A$30, IF(_xlfn.XLOOKUP($C52,_xlfn.XLOOKUP(H$1,_xlpm.x,_xlpm.y,""),_xlpm.z,"Not Declared")="", "Name not recorded",  _xlfn.XLOOKUP($C52,_xlfn.XLOOKUP(H$1,_xlpm.x,_xlpm.y,""),_xlpm.z,"Not Declared")))</f>
        <v>Not Declared</v>
      </c>
      <c r="I52" s="729" t="str" cm="1">
        <f t="array" ref="I52">_xlfn.LET(_xlpm.x, 'Team Kennet'!$D$3:$N$3, _xlpm.y, 'Team Kennet'!$D$5:$N$30, _xlpm.z, 'Team Kennet'!$A$5:$A$30, IF(_xlfn.XLOOKUP($C52,_xlfn.XLOOKUP(I$1,_xlpm.x,_xlpm.y,""),_xlpm.z,"Not Declared")="", "Name not recorded",  _xlfn.XLOOKUP($C52,_xlfn.XLOOKUP(I$1,_xlpm.x,_xlpm.y,""),_xlpm.z,"Not Declared")))</f>
        <v>Not Declared</v>
      </c>
      <c r="J52" s="729" t="str" cm="1">
        <f t="array" ref="J52">_xlfn.LET(_xlpm.x, 'Team Kennet'!$D$3:$N$3, _xlpm.y, 'Team Kennet'!$D$5:$N$30, _xlpm.z, 'Team Kennet'!$A$5:$A$30, IF(_xlfn.XLOOKUP($C52,_xlfn.XLOOKUP(J$1,_xlpm.x,_xlpm.y,""),_xlpm.z,"Not Declared")="", "Name not recorded",  _xlfn.XLOOKUP($C52,_xlfn.XLOOKUP(J$1,_xlpm.x,_xlpm.y,""),_xlpm.z,"Not Declared")))</f>
        <v>Not Declared</v>
      </c>
      <c r="K52" s="729" t="str" cm="1">
        <f t="array" ref="K52">_xlfn.LET(_xlpm.x, 'Team Kennet'!$D$3:$N$3, _xlpm.y, 'Team Kennet'!$D$5:$N$30, _xlpm.z, 'Team Kennet'!$A$5:$A$30, IF(_xlfn.XLOOKUP($C52,_xlfn.XLOOKUP(K$1,_xlpm.x,_xlpm.y,""),_xlpm.z,"Not Declared")="", "Name not recorded",  _xlfn.XLOOKUP($C52,_xlfn.XLOOKUP(K$1,_xlpm.x,_xlpm.y,""),_xlpm.z,"Not Declared")))</f>
        <v>Not Declared</v>
      </c>
      <c r="L52" s="729" t="str" cm="1">
        <f t="array" ref="L52">_xlfn.LET(_xlpm.x, 'Team Kennet'!$D$3:$N$3, _xlpm.y, 'Team Kennet'!$D$5:$N$30, _xlpm.z, 'Team Kennet'!$A$5:$A$30, IF(_xlfn.XLOOKUP($C52,_xlfn.XLOOKUP(L$1,_xlpm.x,_xlpm.y,""),_xlpm.z,"Not Declared")="", "Name not recorded",  _xlfn.XLOOKUP($C52,_xlfn.XLOOKUP(L$1,_xlpm.x,_xlpm.y,""),_xlpm.z,"Not Declared")))</f>
        <v>Not Declared</v>
      </c>
      <c r="M52" s="729" t="str" cm="1">
        <f t="array" ref="M52">_xlfn.LET(_xlpm.x, 'Team Kennet'!$D$3:$N$3, _xlpm.y, 'Team Kennet'!$D$5:$N$30, _xlpm.z, 'Team Kennet'!$A$5:$A$30, IF(_xlfn.XLOOKUP($C52,_xlfn.XLOOKUP(M$1,_xlpm.x,_xlpm.y,""),_xlpm.z,"Not Declared")="", "Name not recorded",  _xlfn.XLOOKUP($C52,_xlfn.XLOOKUP(M$1,_xlpm.x,_xlpm.y,""),_xlpm.z,"Not Declared")))</f>
        <v>Not Declared</v>
      </c>
      <c r="N52" s="729" t="str" cm="1">
        <f t="array" ref="N52">_xlfn.LET(_xlpm.x, 'Team Kennet'!$D$3:$N$3, _xlpm.y, 'Team Kennet'!$D$5:$N$30, _xlpm.z, 'Team Kennet'!$A$5:$A$30, IF(_xlfn.XLOOKUP($C52,_xlfn.XLOOKUP(N$1,_xlpm.x,_xlpm.y,""),_xlpm.z,"Not Declared")="", "Name not recorded",  _xlfn.XLOOKUP($C52,_xlfn.XLOOKUP(N$1,_xlpm.x,_xlpm.y,""),_xlpm.z,"Not Declared")))</f>
        <v>Not Declared</v>
      </c>
      <c r="O52" s="732"/>
      <c r="P52" s="3"/>
      <c r="Q52" s="3"/>
      <c r="R52" s="3"/>
      <c r="S52" s="3"/>
      <c r="T52" s="15"/>
      <c r="U52" s="15"/>
      <c r="V52" s="15"/>
      <c r="W52" s="15"/>
      <c r="X52" s="3"/>
      <c r="AA52" s="747" t="str" cm="1">
        <f t="array" ref="AA52">_xlfn.LET(_xlpm.a,_xlfn.XLOOKUP(1,('Number Allocation'!$C$6:$C$1483=AC52)*('Number Allocation'!$D$6:$D$1483=AD52),'Number Allocation'!$A$6:$A$1483,"..."),IF(_xlpm.a="","...",_xlpm.a))</f>
        <v>...</v>
      </c>
      <c r="AB52" s="747" t="str">
        <v>0</v>
      </c>
      <c r="AC52" s="12" t="str">
        <v>Not Declared</v>
      </c>
      <c r="AD52" s="12" t="str">
        <v>Great Milton AC</v>
      </c>
      <c r="AE52" s="436"/>
      <c r="AG52" s="365"/>
      <c r="AI52" s="747" t="str" cm="1">
        <f t="array" ref="AI52">_xlfn.LET(_xlpm.a,_xlfn.XLOOKUP(1,('Number Allocation'!$C$6:$C$1483=AK52)*('Number Allocation'!$D$6:$D$1483=AL52),'Number Allocation'!$A$6:$A$1483,"..."),IF(_xlpm.a="","...",_xlpm.a))</f>
        <v>...</v>
      </c>
      <c r="AJ52" s="747" t="str">
        <v>0</v>
      </c>
      <c r="AK52" s="12" t="str">
        <v>Not Declared</v>
      </c>
      <c r="AL52" s="425" t="str">
        <v>Great Milton AC</v>
      </c>
      <c r="AM52" s="436"/>
      <c r="AO52" s="365"/>
      <c r="AQ52" s="747" t="str" cm="1">
        <f t="array" ref="AQ52">_xlfn.LET(_xlpm.a,_xlfn.XLOOKUP(1,('Number Allocation'!$C$6:$C$1483=AS52)*('Number Allocation'!$D$6:$D$1483=AT52),'Number Allocation'!$A$6:$A$1483,"..."),IF(_xlpm.a="","...",_xlpm.a))</f>
        <v>...</v>
      </c>
      <c r="AR52" s="747" t="str">
        <v>0</v>
      </c>
      <c r="AS52" s="12" t="str">
        <v>Not Declared</v>
      </c>
      <c r="AT52" s="425" t="str">
        <v>Great Milton AC</v>
      </c>
      <c r="AU52" s="436"/>
      <c r="AW52" s="365"/>
      <c r="AY52" s="747" t="str" cm="1">
        <f t="array" ref="AY52">_xlfn.LET(_xlpm.a,_xlfn.XLOOKUP(1,('Number Allocation'!$C$6:$C$1483=BA52)*('Number Allocation'!$D$6:$D$1483=BB52),'Number Allocation'!$A$6:$A$1483,"..."),IF(_xlpm.a="","...",_xlpm.a))</f>
        <v>...</v>
      </c>
      <c r="AZ52" s="747" t="str">
        <v>0</v>
      </c>
      <c r="BA52" s="12" t="e">
        <v>#N/A</v>
      </c>
      <c r="BB52" s="425" t="str">
        <v>Great Milton AC</v>
      </c>
      <c r="BC52" s="436"/>
      <c r="BE52" s="365"/>
      <c r="BG52" s="747" t="str" cm="1">
        <f t="array" ref="BG52">_xlfn.LET(_xlpm.a,_xlfn.XLOOKUP(1,('Number Allocation'!$C$6:$C$1483=BI52)*('Number Allocation'!$D$6:$D$1483=BJ52),'Number Allocation'!$A$6:$A$1483,"..."),IF(_xlpm.a="","...",_xlpm.a))</f>
        <v>...</v>
      </c>
      <c r="BH52" s="747" t="str">
        <v>0</v>
      </c>
      <c r="BI52" s="12" t="str">
        <v>Not Declared</v>
      </c>
      <c r="BJ52" s="425" t="str">
        <v>Great Milton AC</v>
      </c>
      <c r="BK52" s="436"/>
      <c r="BM52" s="365"/>
      <c r="BO52" s="747" t="str" cm="1">
        <f t="array" ref="BO52">_xlfn.LET(_xlpm.a,_xlfn.XLOOKUP(1,('Number Allocation'!$C$6:$C$1483=BQ52)*('Number Allocation'!$D$6:$D$1483=BR52),'Number Allocation'!$A$6:$A$1483,"..."),IF(_xlpm.a="","...",_xlpm.a))</f>
        <v>...</v>
      </c>
      <c r="BP52" s="747" t="str">
        <v>0</v>
      </c>
      <c r="BQ52" s="12" t="str">
        <v>Not Declared</v>
      </c>
      <c r="BR52" s="425" t="str">
        <v>Great Milton AC</v>
      </c>
      <c r="BS52" s="436"/>
      <c r="BU52" s="365"/>
      <c r="BW52" s="747" t="str" cm="1">
        <f t="array" ref="BW52">_xlfn.LET(_xlpm.a,_xlfn.XLOOKUP(1,('Number Allocation'!$C$6:$C$1483=BY52)*('Number Allocation'!$D$6:$D$1483=BZ52),'Number Allocation'!$A$6:$A$1483,"..."),IF(_xlpm.a="","...",_xlpm.a))</f>
        <v>...</v>
      </c>
      <c r="BX52" s="747" t="str">
        <v>0</v>
      </c>
      <c r="BY52" s="12" t="e">
        <v>#N/A</v>
      </c>
      <c r="BZ52" s="425" t="str">
        <v>Great Milton AC</v>
      </c>
      <c r="CA52" s="370"/>
      <c r="CE52" s="747" t="str" cm="1">
        <f t="array" ref="CE52">_xlfn.LET(_xlpm.a,_xlfn.XLOOKUP(1,('Number Allocation'!$C$6:$C$1483=CG52)*('Number Allocation'!$D$6:$D$1483=CH52),'Number Allocation'!$A$6:$A$1483,"..."),IF(_xlpm.a="","...",_xlpm.a))</f>
        <v>...</v>
      </c>
      <c r="CF52" s="747" t="str">
        <v>0</v>
      </c>
      <c r="CG52" s="12" t="str">
        <v>Not Declared</v>
      </c>
      <c r="CH52" s="425" t="str">
        <v>Great Milton AC</v>
      </c>
      <c r="CL52" s="359"/>
      <c r="CM52" s="747" t="str" cm="1">
        <f t="array" ref="CM52">_xlfn.LET(_xlpm.a,_xlfn.XLOOKUP(1,('Number Allocation'!$C$6:$C$1483=CO52)*('Number Allocation'!$D$6:$D$1483=CP52),'Number Allocation'!$A$6:$A$1483,"..."),IF(_xlpm.a="","...",_xlpm.a))</f>
        <v>...</v>
      </c>
      <c r="CN52" s="747" t="str">
        <v>0</v>
      </c>
      <c r="CO52" s="12" t="str">
        <v>Not Declared</v>
      </c>
      <c r="CP52" s="425" t="str">
        <v>Great Milton AC</v>
      </c>
      <c r="CQ52" s="370"/>
      <c r="CT52" s="359"/>
      <c r="CU52" s="747" t="str" cm="1">
        <f t="array" ref="CU52">_xlfn.LET(_xlpm.a,_xlfn.XLOOKUP(1,('Number Allocation'!$C$6:$C$1483=CW52)*('Number Allocation'!$D$6:$D$1483=CX52),'Number Allocation'!$A$6:$A$1483,"..."),IF(_xlpm.a="","...",_xlpm.a))</f>
        <v>...</v>
      </c>
      <c r="CV52" s="747" t="str">
        <v>0</v>
      </c>
      <c r="CW52" s="12" t="str">
        <v>Not Declared</v>
      </c>
      <c r="CX52" s="425" t="str">
        <v>Great Milton AC</v>
      </c>
      <c r="CY52" s="370"/>
      <c r="CZ52" s="359"/>
      <c r="DA52" s="359"/>
      <c r="DC52" s="747" t="str" cm="1">
        <f t="array" ref="DC52">_xlfn.LET(_xlpm.a,_xlfn.XLOOKUP(1,('Number Allocation'!$C$6:$C$1483=DE52)*('Number Allocation'!$D$6:$D$1483=DF52),'Number Allocation'!$A$6:$A$1483,"..."),IF(_xlpm.a="","...",_xlpm.a))</f>
        <v>...</v>
      </c>
      <c r="DD52" s="747" t="str">
        <v>0</v>
      </c>
      <c r="DE52" s="12" t="str">
        <v>Not Declared</v>
      </c>
      <c r="DF52" s="425" t="str">
        <v>Great Milton AC</v>
      </c>
      <c r="DG52" s="370"/>
      <c r="DH52" s="359"/>
      <c r="DJ52" s="359"/>
      <c r="DK52" s="747" t="str" cm="1">
        <f t="array" ref="DK52">_xlfn.LET(_xlpm.a,_xlfn.XLOOKUP(1,('Number Allocation'!$C$6:$C$1483=DM52)*('Number Allocation'!$D$6:$D$1483=DN52),'Number Allocation'!$A$6:$A$1483,"..."),IF(_xlpm.a="","...",_xlpm.a))</f>
        <v>...</v>
      </c>
      <c r="DL52" s="747" t="str">
        <v>0</v>
      </c>
      <c r="DM52" s="12" t="str">
        <v>Not Declared</v>
      </c>
      <c r="DN52" s="425" t="str">
        <v>Great Milton AC</v>
      </c>
      <c r="DO52" s="370"/>
      <c r="DQ52" s="359"/>
      <c r="DR52" s="434"/>
      <c r="DW52" s="12"/>
      <c r="DX52" s="12"/>
      <c r="DY52" s="12"/>
    </row>
    <row r="53" spans="1:129" ht="21" customHeight="1">
      <c r="A53" s="358" t="str">
        <f t="shared" si="5"/>
        <v>Team Kennet</v>
      </c>
      <c r="B53" s="729"/>
      <c r="C53" s="729" t="s">
        <v>322</v>
      </c>
      <c r="D53" s="616" t="str" cm="1">
        <f t="array" ref="D53">_xlfn.LET(_xlpm.x, 'Team Kennet'!$C$3:$N$3, _xlpm.y, 'Team Kennet'!$C$5:$N$30, _xlpm.z, 'Team Kennet'!$A$5:$A$30, IF(_xlfn.XLOOKUP($C53,_xlfn.XLOOKUP(D$1,_xlpm.x,_xlpm.y,""),_xlpm.z,"Not Declared")="", "Name not recorded",  _xlfn.XLOOKUP($C53,_xlfn.XLOOKUP(D$1,_xlpm.x,_xlpm.y,""),_xlpm.z,"Not Declared")))</f>
        <v>Not Declared</v>
      </c>
      <c r="E53" s="729" t="str" cm="1">
        <f t="array" ref="E53">_xlfn.LET(_xlpm.x, 'Team Kennet'!$D$3:$N$3, _xlpm.y, 'Team Kennet'!$D$5:$N$30, _xlpm.z, 'Team Kennet'!$A$5:$A$30, IF(_xlfn.XLOOKUP($C53,_xlfn.XLOOKUP(E$1,_xlpm.x,_xlpm.y,""),_xlpm.z,"Not Declared")="", "Name not recorded",  _xlfn.XLOOKUP($C53,_xlfn.XLOOKUP(E$1,_xlpm.x,_xlpm.y,""),_xlpm.z,"Not Declared")))</f>
        <v>Not Declared</v>
      </c>
      <c r="F53" s="729" t="str" cm="1">
        <f t="array" ref="F53">_xlfn.LET(_xlpm.x, 'Team Kennet'!$D$3:$N$3, _xlpm.y, 'Team Kennet'!$D$5:$N$30, _xlpm.z, 'Team Kennet'!$A$5:$A$30, IF(_xlfn.XLOOKUP($C53,_xlfn.XLOOKUP(F$1,_xlpm.x,_xlpm.y,""),_xlpm.z,"Not Declared")="", "Name not recorded",  _xlfn.XLOOKUP($C53,_xlfn.XLOOKUP(F$1,_xlpm.x,_xlpm.y,""),_xlpm.z,"Not Declared")))</f>
        <v>Not Declared</v>
      </c>
      <c r="G53" s="729" t="str" cm="1">
        <f t="array" ref="G53">_xlfn.LET(_xlpm.x, 'Team Kennet'!$D$3:$N$3, _xlpm.y, 'Team Kennet'!$D$5:$N$30, _xlpm.z, 'Team Kennet'!$A$5:$A$30, IF(_xlfn.XLOOKUP($C53,_xlfn.XLOOKUP(G$1,_xlpm.x,_xlpm.y,""),_xlpm.z,"Not Declared")="", "Name not recorded",  _xlfn.XLOOKUP($C53,_xlfn.XLOOKUP(G$1,_xlpm.x,_xlpm.y,""),_xlpm.z,"Not Declared")))</f>
        <v>Not Declared</v>
      </c>
      <c r="H53" s="729" t="str" cm="1">
        <f t="array" ref="H53">_xlfn.LET(_xlpm.x, 'Team Kennet'!$D$3:$N$3, _xlpm.y, 'Team Kennet'!$D$5:$N$30, _xlpm.z, 'Team Kennet'!$A$5:$A$30, IF(_xlfn.XLOOKUP($C53,_xlfn.XLOOKUP(H$1,_xlpm.x,_xlpm.y,""),_xlpm.z,"Not Declared")="", "Name not recorded",  _xlfn.XLOOKUP($C53,_xlfn.XLOOKUP(H$1,_xlpm.x,_xlpm.y,""),_xlpm.z,"Not Declared")))</f>
        <v>Not Declared</v>
      </c>
      <c r="I53" s="729" t="str" cm="1">
        <f t="array" ref="I53">_xlfn.LET(_xlpm.x, 'Team Kennet'!$D$3:$N$3, _xlpm.y, 'Team Kennet'!$D$5:$N$30, _xlpm.z, 'Team Kennet'!$A$5:$A$30, IF(_xlfn.XLOOKUP($C53,_xlfn.XLOOKUP(I$1,_xlpm.x,_xlpm.y,""),_xlpm.z,"Not Declared")="", "Name not recorded",  _xlfn.XLOOKUP($C53,_xlfn.XLOOKUP(I$1,_xlpm.x,_xlpm.y,""),_xlpm.z,"Not Declared")))</f>
        <v>Not Declared</v>
      </c>
      <c r="J53" s="729" t="str" cm="1">
        <f t="array" ref="J53">_xlfn.LET(_xlpm.x, 'Team Kennet'!$D$3:$N$3, _xlpm.y, 'Team Kennet'!$D$5:$N$30, _xlpm.z, 'Team Kennet'!$A$5:$A$30, IF(_xlfn.XLOOKUP($C53,_xlfn.XLOOKUP(J$1,_xlpm.x,_xlpm.y,""),_xlpm.z,"Not Declared")="", "Name not recorded",  _xlfn.XLOOKUP($C53,_xlfn.XLOOKUP(J$1,_xlpm.x,_xlpm.y,""),_xlpm.z,"Not Declared")))</f>
        <v>Not Declared</v>
      </c>
      <c r="K53" s="729" t="str" cm="1">
        <f t="array" ref="K53">_xlfn.LET(_xlpm.x, 'Team Kennet'!$D$3:$N$3, _xlpm.y, 'Team Kennet'!$D$5:$N$30, _xlpm.z, 'Team Kennet'!$A$5:$A$30, IF(_xlfn.XLOOKUP($C53,_xlfn.XLOOKUP(K$1,_xlpm.x,_xlpm.y,""),_xlpm.z,"Not Declared")="", "Name not recorded",  _xlfn.XLOOKUP($C53,_xlfn.XLOOKUP(K$1,_xlpm.x,_xlpm.y,""),_xlpm.z,"Not Declared")))</f>
        <v>Not Declared</v>
      </c>
      <c r="L53" s="729" t="str" cm="1">
        <f t="array" ref="L53">_xlfn.LET(_xlpm.x, 'Team Kennet'!$D$3:$N$3, _xlpm.y, 'Team Kennet'!$D$5:$N$30, _xlpm.z, 'Team Kennet'!$A$5:$A$30, IF(_xlfn.XLOOKUP($C53,_xlfn.XLOOKUP(L$1,_xlpm.x,_xlpm.y,""),_xlpm.z,"Not Declared")="", "Name not recorded",  _xlfn.XLOOKUP($C53,_xlfn.XLOOKUP(L$1,_xlpm.x,_xlpm.y,""),_xlpm.z,"Not Declared")))</f>
        <v>Not Declared</v>
      </c>
      <c r="M53" s="729" t="str" cm="1">
        <f t="array" ref="M53">_xlfn.LET(_xlpm.x, 'Team Kennet'!$D$3:$N$3, _xlpm.y, 'Team Kennet'!$D$5:$N$30, _xlpm.z, 'Team Kennet'!$A$5:$A$30, IF(_xlfn.XLOOKUP($C53,_xlfn.XLOOKUP(M$1,_xlpm.x,_xlpm.y,""),_xlpm.z,"Not Declared")="", "Name not recorded",  _xlfn.XLOOKUP($C53,_xlfn.XLOOKUP(M$1,_xlpm.x,_xlpm.y,""),_xlpm.z,"Not Declared")))</f>
        <v>Not Declared</v>
      </c>
      <c r="N53" s="729" t="str" cm="1">
        <f t="array" ref="N53">_xlfn.LET(_xlpm.x, 'Team Kennet'!$D$3:$N$3, _xlpm.y, 'Team Kennet'!$D$5:$N$30, _xlpm.z, 'Team Kennet'!$A$5:$A$30, IF(_xlfn.XLOOKUP($C53,_xlfn.XLOOKUP(N$1,_xlpm.x,_xlpm.y,""),_xlpm.z,"Not Declared")="", "Name not recorded",  _xlfn.XLOOKUP($C53,_xlfn.XLOOKUP(N$1,_xlpm.x,_xlpm.y,""),_xlpm.z,"Not Declared")))</f>
        <v>Not Declared</v>
      </c>
      <c r="O53" s="732"/>
      <c r="P53" s="3"/>
      <c r="Q53" s="3"/>
      <c r="R53" s="3"/>
      <c r="S53" s="3"/>
      <c r="T53" s="3"/>
      <c r="U53" s="3"/>
      <c r="V53" s="3"/>
      <c r="W53" s="3"/>
      <c r="X53" s="12"/>
      <c r="AA53" s="747" t="str" cm="1">
        <f t="array" ref="AA53">_xlfn.LET(_xlpm.a,_xlfn.XLOOKUP(1,('Number Allocation'!$C$6:$C$1483=AC53)*('Number Allocation'!$D$6:$D$1483=AD53),'Number Allocation'!$A$6:$A$1483,"..."),IF(_xlpm.a="","...",_xlpm.a))</f>
        <v>...</v>
      </c>
      <c r="AB53" s="747" t="str">
        <v>0</v>
      </c>
      <c r="AC53" s="12" t="str">
        <v>Not Declared</v>
      </c>
      <c r="AD53" s="12" t="str">
        <v>Great Milton AC</v>
      </c>
      <c r="AE53" s="436"/>
      <c r="AG53" s="365"/>
      <c r="AI53" s="747" t="str" cm="1">
        <f t="array" ref="AI53">_xlfn.LET(_xlpm.a,_xlfn.XLOOKUP(1,('Number Allocation'!$C$6:$C$1483=AK53)*('Number Allocation'!$D$6:$D$1483=AL53),'Number Allocation'!$A$6:$A$1483,"..."),IF(_xlpm.a="","...",_xlpm.a))</f>
        <v>...</v>
      </c>
      <c r="AJ53" s="747" t="str">
        <v>0</v>
      </c>
      <c r="AK53" s="12" t="str">
        <v>Not Declared</v>
      </c>
      <c r="AL53" s="425" t="str">
        <v>Great Milton AC</v>
      </c>
      <c r="AM53" s="436"/>
      <c r="AO53" s="365"/>
      <c r="AQ53" s="747" t="str" cm="1">
        <f t="array" ref="AQ53">_xlfn.LET(_xlpm.a,_xlfn.XLOOKUP(1,('Number Allocation'!$C$6:$C$1483=AS53)*('Number Allocation'!$D$6:$D$1483=AT53),'Number Allocation'!$A$6:$A$1483,"..."),IF(_xlpm.a="","...",_xlpm.a))</f>
        <v>...</v>
      </c>
      <c r="AR53" s="747" t="str">
        <v>0</v>
      </c>
      <c r="AS53" s="12" t="str">
        <v>Not Declared</v>
      </c>
      <c r="AT53" s="425" t="str">
        <v>Great Milton AC</v>
      </c>
      <c r="AU53" s="436"/>
      <c r="AW53" s="365"/>
      <c r="AY53" s="747" t="str" cm="1">
        <f t="array" ref="AY53">_xlfn.LET(_xlpm.a,_xlfn.XLOOKUP(1,('Number Allocation'!$C$6:$C$1483=BA53)*('Number Allocation'!$D$6:$D$1483=BB53),'Number Allocation'!$A$6:$A$1483,"..."),IF(_xlpm.a="","...",_xlpm.a))</f>
        <v>...</v>
      </c>
      <c r="AZ53" s="747" t="str">
        <v>0</v>
      </c>
      <c r="BA53" s="12" t="e">
        <v>#N/A</v>
      </c>
      <c r="BB53" s="425" t="str">
        <v>Great Milton AC</v>
      </c>
      <c r="BC53" s="436"/>
      <c r="BE53" s="365"/>
      <c r="BG53" s="747" t="str" cm="1">
        <f t="array" ref="BG53">_xlfn.LET(_xlpm.a,_xlfn.XLOOKUP(1,('Number Allocation'!$C$6:$C$1483=BI53)*('Number Allocation'!$D$6:$D$1483=BJ53),'Number Allocation'!$A$6:$A$1483,"..."),IF(_xlpm.a="","...",_xlpm.a))</f>
        <v>...</v>
      </c>
      <c r="BH53" s="747" t="str">
        <v>0</v>
      </c>
      <c r="BI53" s="12" t="str">
        <v>Not Declared</v>
      </c>
      <c r="BJ53" s="425" t="str">
        <v>Great Milton AC</v>
      </c>
      <c r="BK53" s="436"/>
      <c r="BM53" s="365"/>
      <c r="BO53" s="747" t="str" cm="1">
        <f t="array" ref="BO53">_xlfn.LET(_xlpm.a,_xlfn.XLOOKUP(1,('Number Allocation'!$C$6:$C$1483=BQ53)*('Number Allocation'!$D$6:$D$1483=BR53),'Number Allocation'!$A$6:$A$1483,"..."),IF(_xlpm.a="","...",_xlpm.a))</f>
        <v>...</v>
      </c>
      <c r="BP53" s="747" t="str">
        <v>0</v>
      </c>
      <c r="BQ53" s="12" t="str">
        <v>Not Declared</v>
      </c>
      <c r="BR53" s="425" t="str">
        <v>Great Milton AC</v>
      </c>
      <c r="BS53" s="436"/>
      <c r="BU53" s="365"/>
      <c r="BW53" s="747" t="str" cm="1">
        <f t="array" ref="BW53">_xlfn.LET(_xlpm.a,_xlfn.XLOOKUP(1,('Number Allocation'!$C$6:$C$1483=BY53)*('Number Allocation'!$D$6:$D$1483=BZ53),'Number Allocation'!$A$6:$A$1483,"..."),IF(_xlpm.a="","...",_xlpm.a))</f>
        <v>...</v>
      </c>
      <c r="BX53" s="747" t="str">
        <v>0</v>
      </c>
      <c r="BY53" s="12" t="e">
        <v>#N/A</v>
      </c>
      <c r="BZ53" s="425" t="str">
        <v>Great Milton AC</v>
      </c>
      <c r="CA53" s="370"/>
      <c r="CE53" s="747" t="str" cm="1">
        <f t="array" ref="CE53">_xlfn.LET(_xlpm.a,_xlfn.XLOOKUP(1,('Number Allocation'!$C$6:$C$1483=CG53)*('Number Allocation'!$D$6:$D$1483=CH53),'Number Allocation'!$A$6:$A$1483,"..."),IF(_xlpm.a="","...",_xlpm.a))</f>
        <v>...</v>
      </c>
      <c r="CF53" s="747" t="str">
        <v>0</v>
      </c>
      <c r="CG53" s="12" t="str">
        <v>Not Declared</v>
      </c>
      <c r="CH53" s="425" t="str">
        <v>Great Milton AC</v>
      </c>
      <c r="CL53" s="359"/>
      <c r="CM53" s="747" t="str" cm="1">
        <f t="array" ref="CM53">_xlfn.LET(_xlpm.a,_xlfn.XLOOKUP(1,('Number Allocation'!$C$6:$C$1483=CO53)*('Number Allocation'!$D$6:$D$1483=CP53),'Number Allocation'!$A$6:$A$1483,"..."),IF(_xlpm.a="","...",_xlpm.a))</f>
        <v>...</v>
      </c>
      <c r="CN53" s="747" t="str">
        <v>0</v>
      </c>
      <c r="CO53" s="12" t="str">
        <v>Not Declared</v>
      </c>
      <c r="CP53" s="425" t="str">
        <v>Great Milton AC</v>
      </c>
      <c r="CQ53" s="370"/>
      <c r="CT53" s="359"/>
      <c r="CU53" s="747" t="str" cm="1">
        <f t="array" ref="CU53">_xlfn.LET(_xlpm.a,_xlfn.XLOOKUP(1,('Number Allocation'!$C$6:$C$1483=CW53)*('Number Allocation'!$D$6:$D$1483=CX53),'Number Allocation'!$A$6:$A$1483,"..."),IF(_xlpm.a="","...",_xlpm.a))</f>
        <v>...</v>
      </c>
      <c r="CV53" s="747" t="str">
        <v>0</v>
      </c>
      <c r="CW53" s="12" t="str">
        <v>Not Declared</v>
      </c>
      <c r="CX53" s="425" t="str">
        <v>Great Milton AC</v>
      </c>
      <c r="CY53" s="370"/>
      <c r="CZ53" s="359"/>
      <c r="DA53" s="359"/>
      <c r="DC53" s="747" t="str" cm="1">
        <f t="array" ref="DC53">_xlfn.LET(_xlpm.a,_xlfn.XLOOKUP(1,('Number Allocation'!$C$6:$C$1483=DE53)*('Number Allocation'!$D$6:$D$1483=DF53),'Number Allocation'!$A$6:$A$1483,"..."),IF(_xlpm.a="","...",_xlpm.a))</f>
        <v>...</v>
      </c>
      <c r="DD53" s="747" t="str">
        <v>0</v>
      </c>
      <c r="DE53" s="12" t="str">
        <v>Not Declared</v>
      </c>
      <c r="DF53" s="425" t="str">
        <v>Great Milton AC</v>
      </c>
      <c r="DG53" s="370"/>
      <c r="DH53" s="359"/>
      <c r="DJ53" s="359"/>
      <c r="DK53" s="747" t="str" cm="1">
        <f t="array" ref="DK53">_xlfn.LET(_xlpm.a,_xlfn.XLOOKUP(1,('Number Allocation'!$C$6:$C$1483=DM53)*('Number Allocation'!$D$6:$D$1483=DN53),'Number Allocation'!$A$6:$A$1483,"..."),IF(_xlpm.a="","...",_xlpm.a))</f>
        <v>...</v>
      </c>
      <c r="DL53" s="747" t="str">
        <v>0</v>
      </c>
      <c r="DM53" s="12" t="str">
        <v>Not Declared</v>
      </c>
      <c r="DN53" s="425" t="str">
        <v>Great Milton AC</v>
      </c>
      <c r="DO53" s="370"/>
      <c r="DQ53" s="359"/>
    </row>
    <row r="54" spans="1:129" ht="21" customHeight="1">
      <c r="A54" s="358" t="str">
        <f t="shared" si="5"/>
        <v>Team Kennet</v>
      </c>
      <c r="B54" s="729"/>
      <c r="C54" s="729" t="s">
        <v>323</v>
      </c>
      <c r="D54" s="616" t="str" cm="1">
        <f t="array" ref="D54">_xlfn.LET(_xlpm.x, 'Team Kennet'!$C$3:$N$3, _xlpm.y, 'Team Kennet'!$C$5:$N$30, _xlpm.z, 'Team Kennet'!$A$5:$A$30, IF(_xlfn.XLOOKUP($C54,_xlfn.XLOOKUP(D$1,_xlpm.x,_xlpm.y,""),_xlpm.z,"Not Declared")="", "Name not recorded",  _xlfn.XLOOKUP($C54,_xlfn.XLOOKUP(D$1,_xlpm.x,_xlpm.y,""),_xlpm.z,"Not Declared")))</f>
        <v>Not Declared</v>
      </c>
      <c r="E54" s="729" t="str" cm="1">
        <f t="array" ref="E54">_xlfn.LET(_xlpm.x, 'Team Kennet'!$D$3:$N$3, _xlpm.y, 'Team Kennet'!$D$5:$N$30, _xlpm.z, 'Team Kennet'!$A$5:$A$30, IF(_xlfn.XLOOKUP($C54,_xlfn.XLOOKUP(E$1,_xlpm.x,_xlpm.y,""),_xlpm.z,"Not Declared")="", "Name not recorded",  _xlfn.XLOOKUP($C54,_xlfn.XLOOKUP(E$1,_xlpm.x,_xlpm.y,""),_xlpm.z,"Not Declared")))</f>
        <v>Not Declared</v>
      </c>
      <c r="F54" s="729" t="str" cm="1">
        <f t="array" ref="F54">_xlfn.LET(_xlpm.x, 'Team Kennet'!$D$3:$N$3, _xlpm.y, 'Team Kennet'!$D$5:$N$30, _xlpm.z, 'Team Kennet'!$A$5:$A$30, IF(_xlfn.XLOOKUP($C54,_xlfn.XLOOKUP(F$1,_xlpm.x,_xlpm.y,""),_xlpm.z,"Not Declared")="", "Name not recorded",  _xlfn.XLOOKUP($C54,_xlfn.XLOOKUP(F$1,_xlpm.x,_xlpm.y,""),_xlpm.z,"Not Declared")))</f>
        <v>Not Declared</v>
      </c>
      <c r="G54" s="729" t="str" cm="1">
        <f t="array" ref="G54">_xlfn.LET(_xlpm.x, 'Team Kennet'!$D$3:$N$3, _xlpm.y, 'Team Kennet'!$D$5:$N$30, _xlpm.z, 'Team Kennet'!$A$5:$A$30, IF(_xlfn.XLOOKUP($C54,_xlfn.XLOOKUP(G$1,_xlpm.x,_xlpm.y,""),_xlpm.z,"Not Declared")="", "Name not recorded",  _xlfn.XLOOKUP($C54,_xlfn.XLOOKUP(G$1,_xlpm.x,_xlpm.y,""),_xlpm.z,"Not Declared")))</f>
        <v>Not Declared</v>
      </c>
      <c r="H54" s="729" t="str" cm="1">
        <f t="array" ref="H54">_xlfn.LET(_xlpm.x, 'Team Kennet'!$D$3:$N$3, _xlpm.y, 'Team Kennet'!$D$5:$N$30, _xlpm.z, 'Team Kennet'!$A$5:$A$30, IF(_xlfn.XLOOKUP($C54,_xlfn.XLOOKUP(H$1,_xlpm.x,_xlpm.y,""),_xlpm.z,"Not Declared")="", "Name not recorded",  _xlfn.XLOOKUP($C54,_xlfn.XLOOKUP(H$1,_xlpm.x,_xlpm.y,""),_xlpm.z,"Not Declared")))</f>
        <v>Not Declared</v>
      </c>
      <c r="I54" s="729" t="str" cm="1">
        <f t="array" ref="I54">_xlfn.LET(_xlpm.x, 'Team Kennet'!$D$3:$N$3, _xlpm.y, 'Team Kennet'!$D$5:$N$30, _xlpm.z, 'Team Kennet'!$A$5:$A$30, IF(_xlfn.XLOOKUP($C54,_xlfn.XLOOKUP(I$1,_xlpm.x,_xlpm.y,""),_xlpm.z,"Not Declared")="", "Name not recorded",  _xlfn.XLOOKUP($C54,_xlfn.XLOOKUP(I$1,_xlpm.x,_xlpm.y,""),_xlpm.z,"Not Declared")))</f>
        <v>Not Declared</v>
      </c>
      <c r="J54" s="729" t="str" cm="1">
        <f t="array" ref="J54">_xlfn.LET(_xlpm.x, 'Team Kennet'!$D$3:$N$3, _xlpm.y, 'Team Kennet'!$D$5:$N$30, _xlpm.z, 'Team Kennet'!$A$5:$A$30, IF(_xlfn.XLOOKUP($C54,_xlfn.XLOOKUP(J$1,_xlpm.x,_xlpm.y,""),_xlpm.z,"Not Declared")="", "Name not recorded",  _xlfn.XLOOKUP($C54,_xlfn.XLOOKUP(J$1,_xlpm.x,_xlpm.y,""),_xlpm.z,"Not Declared")))</f>
        <v>Not Declared</v>
      </c>
      <c r="K54" s="729" t="str" cm="1">
        <f t="array" ref="K54">_xlfn.LET(_xlpm.x, 'Team Kennet'!$D$3:$N$3, _xlpm.y, 'Team Kennet'!$D$5:$N$30, _xlpm.z, 'Team Kennet'!$A$5:$A$30, IF(_xlfn.XLOOKUP($C54,_xlfn.XLOOKUP(K$1,_xlpm.x,_xlpm.y,""),_xlpm.z,"Not Declared")="", "Name not recorded",  _xlfn.XLOOKUP($C54,_xlfn.XLOOKUP(K$1,_xlpm.x,_xlpm.y,""),_xlpm.z,"Not Declared")))</f>
        <v>Not Declared</v>
      </c>
      <c r="L54" s="729" t="str" cm="1">
        <f t="array" ref="L54">_xlfn.LET(_xlpm.x, 'Team Kennet'!$D$3:$N$3, _xlpm.y, 'Team Kennet'!$D$5:$N$30, _xlpm.z, 'Team Kennet'!$A$5:$A$30, IF(_xlfn.XLOOKUP($C54,_xlfn.XLOOKUP(L$1,_xlpm.x,_xlpm.y,""),_xlpm.z,"Not Declared")="", "Name not recorded",  _xlfn.XLOOKUP($C54,_xlfn.XLOOKUP(L$1,_xlpm.x,_xlpm.y,""),_xlpm.z,"Not Declared")))</f>
        <v>Not Declared</v>
      </c>
      <c r="M54" s="729" t="str" cm="1">
        <f t="array" ref="M54">_xlfn.LET(_xlpm.x, 'Team Kennet'!$D$3:$N$3, _xlpm.y, 'Team Kennet'!$D$5:$N$30, _xlpm.z, 'Team Kennet'!$A$5:$A$30, IF(_xlfn.XLOOKUP($C54,_xlfn.XLOOKUP(M$1,_xlpm.x,_xlpm.y,""),_xlpm.z,"Not Declared")="", "Name not recorded",  _xlfn.XLOOKUP($C54,_xlfn.XLOOKUP(M$1,_xlpm.x,_xlpm.y,""),_xlpm.z,"Not Declared")))</f>
        <v>Not Declared</v>
      </c>
      <c r="N54" s="729" t="str" cm="1">
        <f t="array" ref="N54">_xlfn.LET(_xlpm.x, 'Team Kennet'!$D$3:$N$3, _xlpm.y, 'Team Kennet'!$D$5:$N$30, _xlpm.z, 'Team Kennet'!$A$5:$A$30, IF(_xlfn.XLOOKUP($C54,_xlfn.XLOOKUP(N$1,_xlpm.x,_xlpm.y,""),_xlpm.z,"Not Declared")="", "Name not recorded",  _xlfn.XLOOKUP($C54,_xlfn.XLOOKUP(N$1,_xlpm.x,_xlpm.y,""),_xlpm.z,"Not Declared")))</f>
        <v>Not Declared</v>
      </c>
      <c r="O54" s="732"/>
      <c r="P54" s="3"/>
      <c r="Q54" s="3"/>
      <c r="R54" s="3"/>
      <c r="S54" s="3"/>
      <c r="T54" s="3"/>
      <c r="U54" s="3"/>
      <c r="V54" s="3"/>
      <c r="W54" s="3"/>
      <c r="X54" s="12"/>
      <c r="AA54" s="747" t="str" cm="1">
        <f t="array" ref="AA54">_xlfn.LET(_xlpm.a,_xlfn.XLOOKUP(1,('Number Allocation'!$C$6:$C$1483=AC54)*('Number Allocation'!$D$6:$D$1483=AD54),'Number Allocation'!$A$6:$A$1483,"..."),IF(_xlpm.a="","...",_xlpm.a))</f>
        <v>...</v>
      </c>
      <c r="AB54" s="747" t="str">
        <v>0</v>
      </c>
      <c r="AC54" s="12" t="str">
        <v>Not Declared</v>
      </c>
      <c r="AD54" s="12" t="str">
        <v>Great Milton AC</v>
      </c>
      <c r="AE54" s="436"/>
      <c r="AG54" s="365"/>
      <c r="AI54" s="747" t="str" cm="1">
        <f t="array" ref="AI54">_xlfn.LET(_xlpm.a,_xlfn.XLOOKUP(1,('Number Allocation'!$C$6:$C$1483=AK54)*('Number Allocation'!$D$6:$D$1483=AL54),'Number Allocation'!$A$6:$A$1483,"..."),IF(_xlpm.a="","...",_xlpm.a))</f>
        <v>...</v>
      </c>
      <c r="AJ54" s="747" t="str">
        <v>0</v>
      </c>
      <c r="AK54" s="12" t="str">
        <v>Not Declared</v>
      </c>
      <c r="AL54" s="425" t="str">
        <v>Great Milton AC</v>
      </c>
      <c r="AM54" s="436"/>
      <c r="AO54" s="365"/>
      <c r="AQ54" s="747" t="str" cm="1">
        <f t="array" ref="AQ54">_xlfn.LET(_xlpm.a,_xlfn.XLOOKUP(1,('Number Allocation'!$C$6:$C$1483=AS54)*('Number Allocation'!$D$6:$D$1483=AT54),'Number Allocation'!$A$6:$A$1483,"..."),IF(_xlpm.a="","...",_xlpm.a))</f>
        <v>...</v>
      </c>
      <c r="AR54" s="747" t="str">
        <v>0</v>
      </c>
      <c r="AS54" s="12" t="str">
        <v>Not Declared</v>
      </c>
      <c r="AT54" s="425" t="str">
        <v>Great Milton AC</v>
      </c>
      <c r="AU54" s="436"/>
      <c r="AW54" s="365"/>
      <c r="AY54" s="747" t="str" cm="1">
        <f t="array" ref="AY54">_xlfn.LET(_xlpm.a,_xlfn.XLOOKUP(1,('Number Allocation'!$C$6:$C$1483=BA54)*('Number Allocation'!$D$6:$D$1483=BB54),'Number Allocation'!$A$6:$A$1483,"..."),IF(_xlpm.a="","...",_xlpm.a))</f>
        <v>...</v>
      </c>
      <c r="AZ54" s="747" t="str">
        <v>0</v>
      </c>
      <c r="BA54" s="12" t="e">
        <v>#N/A</v>
      </c>
      <c r="BB54" s="425" t="str">
        <v>Great Milton AC</v>
      </c>
      <c r="BC54" s="436"/>
      <c r="BE54" s="365"/>
      <c r="BG54" s="747" t="str" cm="1">
        <f t="array" ref="BG54">_xlfn.LET(_xlpm.a,_xlfn.XLOOKUP(1,('Number Allocation'!$C$6:$C$1483=BI54)*('Number Allocation'!$D$6:$D$1483=BJ54),'Number Allocation'!$A$6:$A$1483,"..."),IF(_xlpm.a="","...",_xlpm.a))</f>
        <v>...</v>
      </c>
      <c r="BH54" s="747" t="str">
        <v>0</v>
      </c>
      <c r="BI54" s="12" t="str">
        <v>Not Declared</v>
      </c>
      <c r="BJ54" s="425" t="str">
        <v>Great Milton AC</v>
      </c>
      <c r="BK54" s="436"/>
      <c r="BM54" s="365"/>
      <c r="BO54" s="747" t="str" cm="1">
        <f t="array" ref="BO54">_xlfn.LET(_xlpm.a,_xlfn.XLOOKUP(1,('Number Allocation'!$C$6:$C$1483=BQ54)*('Number Allocation'!$D$6:$D$1483=BR54),'Number Allocation'!$A$6:$A$1483,"..."),IF(_xlpm.a="","...",_xlpm.a))</f>
        <v>...</v>
      </c>
      <c r="BP54" s="747" t="str">
        <v>0</v>
      </c>
      <c r="BQ54" s="12" t="str">
        <v>Not Declared</v>
      </c>
      <c r="BR54" s="425" t="str">
        <v>Great Milton AC</v>
      </c>
      <c r="BS54" s="436"/>
      <c r="BU54" s="365"/>
      <c r="BW54" s="747" t="str" cm="1">
        <f t="array" ref="BW54">_xlfn.LET(_xlpm.a,_xlfn.XLOOKUP(1,('Number Allocation'!$C$6:$C$1483=BY54)*('Number Allocation'!$D$6:$D$1483=BZ54),'Number Allocation'!$A$6:$A$1483,"..."),IF(_xlpm.a="","...",_xlpm.a))</f>
        <v>...</v>
      </c>
      <c r="BX54" s="747" t="str">
        <v>0</v>
      </c>
      <c r="BY54" s="12" t="e">
        <v>#N/A</v>
      </c>
      <c r="BZ54" s="425" t="str">
        <v>Great Milton AC</v>
      </c>
      <c r="CA54" s="370"/>
      <c r="CE54" s="747" t="str" cm="1">
        <f t="array" ref="CE54">_xlfn.LET(_xlpm.a,_xlfn.XLOOKUP(1,('Number Allocation'!$C$6:$C$1483=CG54)*('Number Allocation'!$D$6:$D$1483=CH54),'Number Allocation'!$A$6:$A$1483,"..."),IF(_xlpm.a="","...",_xlpm.a))</f>
        <v>...</v>
      </c>
      <c r="CF54" s="747" t="str">
        <v>0</v>
      </c>
      <c r="CG54" s="12" t="str">
        <v>Not Declared</v>
      </c>
      <c r="CH54" s="425" t="str">
        <v>Great Milton AC</v>
      </c>
      <c r="CL54" s="359"/>
      <c r="CM54" s="747" t="str" cm="1">
        <f t="array" ref="CM54">_xlfn.LET(_xlpm.a,_xlfn.XLOOKUP(1,('Number Allocation'!$C$6:$C$1483=CO54)*('Number Allocation'!$D$6:$D$1483=CP54),'Number Allocation'!$A$6:$A$1483,"..."),IF(_xlpm.a="","...",_xlpm.a))</f>
        <v>...</v>
      </c>
      <c r="CN54" s="747" t="str">
        <v>0</v>
      </c>
      <c r="CO54" s="12" t="str">
        <v>Not Declared</v>
      </c>
      <c r="CP54" s="425" t="str">
        <v>Great Milton AC</v>
      </c>
      <c r="CQ54" s="370"/>
      <c r="CT54" s="359"/>
      <c r="CU54" s="747" t="str" cm="1">
        <f t="array" ref="CU54">_xlfn.LET(_xlpm.a,_xlfn.XLOOKUP(1,('Number Allocation'!$C$6:$C$1483=CW54)*('Number Allocation'!$D$6:$D$1483=CX54),'Number Allocation'!$A$6:$A$1483,"..."),IF(_xlpm.a="","...",_xlpm.a))</f>
        <v>...</v>
      </c>
      <c r="CV54" s="747" t="str">
        <v>0</v>
      </c>
      <c r="CW54" s="12" t="str">
        <v>Not Declared</v>
      </c>
      <c r="CX54" s="425" t="str">
        <v>Great Milton AC</v>
      </c>
      <c r="CY54" s="370"/>
      <c r="CZ54" s="359"/>
      <c r="DA54" s="359"/>
      <c r="DC54" s="747" t="str" cm="1">
        <f t="array" ref="DC54">_xlfn.LET(_xlpm.a,_xlfn.XLOOKUP(1,('Number Allocation'!$C$6:$C$1483=DE54)*('Number Allocation'!$D$6:$D$1483=DF54),'Number Allocation'!$A$6:$A$1483,"..."),IF(_xlpm.a="","...",_xlpm.a))</f>
        <v>...</v>
      </c>
      <c r="DD54" s="747" t="str">
        <v>0</v>
      </c>
      <c r="DE54" s="12" t="str">
        <v>Not Declared</v>
      </c>
      <c r="DF54" s="425" t="str">
        <v>Great Milton AC</v>
      </c>
      <c r="DG54" s="370"/>
      <c r="DH54" s="359"/>
      <c r="DJ54" s="359"/>
      <c r="DK54" s="747" t="str" cm="1">
        <f t="array" ref="DK54">_xlfn.LET(_xlpm.a,_xlfn.XLOOKUP(1,('Number Allocation'!$C$6:$C$1483=DM54)*('Number Allocation'!$D$6:$D$1483=DN54),'Number Allocation'!$A$6:$A$1483,"..."),IF(_xlpm.a="","...",_xlpm.a))</f>
        <v>...</v>
      </c>
      <c r="DL54" s="747" t="str">
        <v>0</v>
      </c>
      <c r="DM54" s="12" t="str">
        <v>Not Declared</v>
      </c>
      <c r="DN54" s="425" t="str">
        <v>Great Milton AC</v>
      </c>
      <c r="DO54" s="370"/>
      <c r="DQ54" s="359"/>
      <c r="DX54" s="88"/>
    </row>
    <row r="55" spans="1:129" ht="21" customHeight="1">
      <c r="A55" s="358"/>
      <c r="B55" s="729"/>
      <c r="C55" s="729"/>
      <c r="D55" s="729"/>
      <c r="E55" s="729"/>
      <c r="F55" s="729"/>
      <c r="G55" s="729"/>
      <c r="H55" s="729"/>
      <c r="I55" s="729"/>
      <c r="J55" s="729"/>
      <c r="K55" s="729"/>
      <c r="L55" s="729"/>
      <c r="M55" s="729"/>
      <c r="N55" s="729"/>
      <c r="O55" s="732"/>
      <c r="P55" s="3"/>
      <c r="Q55" s="3"/>
      <c r="R55" s="3"/>
      <c r="S55" s="3"/>
      <c r="T55" s="3"/>
      <c r="U55" s="3"/>
      <c r="V55" s="3"/>
      <c r="W55" s="3"/>
      <c r="X55" s="12"/>
      <c r="AA55" s="749" t="str" cm="1">
        <f t="array" ref="AA55">_xlfn.LET(_xlpm.a,_xlfn.XLOOKUP(1,('Number Allocation'!$C$6:$C$1483=AC55)*('Number Allocation'!$D$6:$D$1483=AD55),'Number Allocation'!$A$6:$A$1483,"..."),IF(_xlpm.a="","...",_xlpm.a))</f>
        <v>...</v>
      </c>
      <c r="AB55" s="749" t="str">
        <v>0</v>
      </c>
      <c r="AC55" s="427" t="str">
        <v>Not Declared</v>
      </c>
      <c r="AD55" s="427" t="str">
        <v>Great Milton AC</v>
      </c>
      <c r="AE55" s="437"/>
      <c r="AF55" s="366"/>
      <c r="AG55" s="367"/>
      <c r="AI55" s="749" t="str" cm="1">
        <f t="array" ref="AI55">_xlfn.LET(_xlpm.a,_xlfn.XLOOKUP(1,('Number Allocation'!$C$6:$C$1483=AK55)*('Number Allocation'!$D$6:$D$1483=AL55),'Number Allocation'!$A$6:$A$1483,"..."),IF(_xlpm.a="","...",_xlpm.a))</f>
        <v>...</v>
      </c>
      <c r="AJ55" s="749" t="str">
        <v>0</v>
      </c>
      <c r="AK55" s="427" t="str">
        <v>Not Declared</v>
      </c>
      <c r="AL55" s="428" t="str">
        <v>Great Milton AC</v>
      </c>
      <c r="AM55" s="437"/>
      <c r="AN55" s="366"/>
      <c r="AO55" s="367"/>
      <c r="AQ55" s="749" t="str" cm="1">
        <f t="array" ref="AQ55">_xlfn.LET(_xlpm.a,_xlfn.XLOOKUP(1,('Number Allocation'!$C$6:$C$1483=AS55)*('Number Allocation'!$D$6:$D$1483=AT55),'Number Allocation'!$A$6:$A$1483,"..."),IF(_xlpm.a="","...",_xlpm.a))</f>
        <v>...</v>
      </c>
      <c r="AR55" s="749" t="str">
        <v>0</v>
      </c>
      <c r="AS55" s="427" t="str">
        <v>Not Declared</v>
      </c>
      <c r="AT55" s="428" t="str">
        <v>Great Milton AC</v>
      </c>
      <c r="AU55" s="437"/>
      <c r="AV55" s="366"/>
      <c r="AW55" s="367"/>
      <c r="AY55" s="749" t="str" cm="1">
        <f t="array" ref="AY55">_xlfn.LET(_xlpm.a,_xlfn.XLOOKUP(1,('Number Allocation'!$C$6:$C$1483=BA55)*('Number Allocation'!$D$6:$D$1483=BB55),'Number Allocation'!$A$6:$A$1483,"..."),IF(_xlpm.a="","...",_xlpm.a))</f>
        <v>...</v>
      </c>
      <c r="AZ55" s="749" t="str">
        <v>0</v>
      </c>
      <c r="BA55" s="427" t="e">
        <v>#N/A</v>
      </c>
      <c r="BB55" s="428" t="str">
        <v>Great Milton AC</v>
      </c>
      <c r="BC55" s="437"/>
      <c r="BD55" s="366"/>
      <c r="BE55" s="367"/>
      <c r="BG55" s="749" t="str" cm="1">
        <f t="array" ref="BG55">_xlfn.LET(_xlpm.a,_xlfn.XLOOKUP(1,('Number Allocation'!$C$6:$C$1483=BI55)*('Number Allocation'!$D$6:$D$1483=BJ55),'Number Allocation'!$A$6:$A$1483,"..."),IF(_xlpm.a="","...",_xlpm.a))</f>
        <v>...</v>
      </c>
      <c r="BH55" s="749" t="str">
        <v>0</v>
      </c>
      <c r="BI55" s="427" t="str">
        <v>Not Declared</v>
      </c>
      <c r="BJ55" s="428" t="str">
        <v>Great Milton AC</v>
      </c>
      <c r="BK55" s="437"/>
      <c r="BL55" s="366"/>
      <c r="BM55" s="367"/>
      <c r="BO55" s="749" t="str" cm="1">
        <f t="array" ref="BO55">_xlfn.LET(_xlpm.a,_xlfn.XLOOKUP(1,('Number Allocation'!$C$6:$C$1483=BQ55)*('Number Allocation'!$D$6:$D$1483=BR55),'Number Allocation'!$A$6:$A$1483,"..."),IF(_xlpm.a="","...",_xlpm.a))</f>
        <v>...</v>
      </c>
      <c r="BP55" s="749" t="str">
        <v>0</v>
      </c>
      <c r="BQ55" s="427" t="str">
        <v>Not Declared</v>
      </c>
      <c r="BR55" s="428" t="str">
        <v>Great Milton AC</v>
      </c>
      <c r="BS55" s="437"/>
      <c r="BT55" s="366"/>
      <c r="BU55" s="367"/>
      <c r="BW55" s="749" t="str" cm="1">
        <f t="array" ref="BW55">_xlfn.LET(_xlpm.a,_xlfn.XLOOKUP(1,('Number Allocation'!$C$6:$C$1483=BY55)*('Number Allocation'!$D$6:$D$1483=BZ55),'Number Allocation'!$A$6:$A$1483,"..."),IF(_xlpm.a="","...",_xlpm.a))</f>
        <v>...</v>
      </c>
      <c r="BX55" s="749" t="str">
        <v>0</v>
      </c>
      <c r="BY55" s="427" t="e">
        <v>#N/A</v>
      </c>
      <c r="BZ55" s="428" t="str">
        <v>Great Milton AC</v>
      </c>
      <c r="CA55" s="370"/>
      <c r="CE55" s="749" t="str" cm="1">
        <f t="array" ref="CE55">_xlfn.LET(_xlpm.a,_xlfn.XLOOKUP(1,('Number Allocation'!$C$6:$C$1483=CG55)*('Number Allocation'!$D$6:$D$1483=CH55),'Number Allocation'!$A$6:$A$1483,"..."),IF(_xlpm.a="","...",_xlpm.a))</f>
        <v>...</v>
      </c>
      <c r="CF55" s="749" t="str">
        <v>0</v>
      </c>
      <c r="CG55" s="427" t="str">
        <v>Not Declared</v>
      </c>
      <c r="CH55" s="428" t="str">
        <v>Great Milton AC</v>
      </c>
      <c r="CL55" s="359"/>
      <c r="CM55" s="749" t="str" cm="1">
        <f t="array" ref="CM55">_xlfn.LET(_xlpm.a,_xlfn.XLOOKUP(1,('Number Allocation'!$C$6:$C$1483=CO55)*('Number Allocation'!$D$6:$D$1483=CP55),'Number Allocation'!$A$6:$A$1483,"..."),IF(_xlpm.a="","...",_xlpm.a))</f>
        <v>...</v>
      </c>
      <c r="CN55" s="749" t="str">
        <v>0</v>
      </c>
      <c r="CO55" s="427" t="str">
        <v>Not Declared</v>
      </c>
      <c r="CP55" s="428" t="str">
        <v>Great Milton AC</v>
      </c>
      <c r="CQ55" s="370"/>
      <c r="CT55" s="359"/>
      <c r="CU55" s="749" t="str" cm="1">
        <f t="array" ref="CU55">_xlfn.LET(_xlpm.a,_xlfn.XLOOKUP(1,('Number Allocation'!$C$6:$C$1483=CW55)*('Number Allocation'!$D$6:$D$1483=CX55),'Number Allocation'!$A$6:$A$1483,"..."),IF(_xlpm.a="","...",_xlpm.a))</f>
        <v>...</v>
      </c>
      <c r="CV55" s="749" t="str">
        <v>0</v>
      </c>
      <c r="CW55" s="427" t="str">
        <v>Not Declared</v>
      </c>
      <c r="CX55" s="428" t="str">
        <v>Great Milton AC</v>
      </c>
      <c r="CY55" s="370"/>
      <c r="CZ55" s="359"/>
      <c r="DA55" s="359"/>
      <c r="DC55" s="749" t="str" cm="1">
        <f t="array" ref="DC55">_xlfn.LET(_xlpm.a,_xlfn.XLOOKUP(1,('Number Allocation'!$C$6:$C$1483=DE55)*('Number Allocation'!$D$6:$D$1483=DF55),'Number Allocation'!$A$6:$A$1483,"..."),IF(_xlpm.a="","...",_xlpm.a))</f>
        <v>...</v>
      </c>
      <c r="DD55" s="749" t="str">
        <v>0</v>
      </c>
      <c r="DE55" s="427" t="str">
        <v>Not Declared</v>
      </c>
      <c r="DF55" s="428" t="str">
        <v>Great Milton AC</v>
      </c>
      <c r="DG55" s="370"/>
      <c r="DH55" s="359"/>
      <c r="DJ55" s="359"/>
      <c r="DK55" s="749" t="str" cm="1">
        <f t="array" ref="DK55">_xlfn.LET(_xlpm.a,_xlfn.XLOOKUP(1,('Number Allocation'!$C$6:$C$1483=DM55)*('Number Allocation'!$D$6:$D$1483=DN55),'Number Allocation'!$A$6:$A$1483,"..."),IF(_xlpm.a="","...",_xlpm.a))</f>
        <v>...</v>
      </c>
      <c r="DL55" s="749" t="str">
        <v>0</v>
      </c>
      <c r="DM55" s="427" t="str">
        <v>Not Declared</v>
      </c>
      <c r="DN55" s="428" t="str">
        <v>Great Milton AC</v>
      </c>
      <c r="DO55" s="370"/>
      <c r="DQ55" s="359"/>
    </row>
    <row r="56" spans="1:129" ht="21" customHeight="1">
      <c r="A56" s="358" t="str">
        <f>'White Horse'!AJ$2</f>
        <v>White Horse Harriers</v>
      </c>
      <c r="B56" s="729" t="str">
        <f>'White Horse'!AV$1</f>
        <v>H</v>
      </c>
      <c r="C56" s="729" t="s">
        <v>71</v>
      </c>
      <c r="D56" s="616" t="str" cm="1">
        <f t="array" ref="D56">_xlfn.LET(_xlpm.x, 'White Horse'!$C$3:$N$3, _xlpm.y, 'White Horse'!$C$5:$N$30, _xlpm.z, 'White Horse'!$A$5:$A$30, IF(_xlfn.XLOOKUP($C56,_xlfn.XLOOKUP(D$1,_xlpm.x,_xlpm.y,""),_xlpm.z,"Not Declared")="", "Name not recorded",  _xlfn.XLOOKUP($C56,_xlfn.XLOOKUP(D$1,_xlpm.x,_xlpm.y,""),_xlpm.z,"Not Declared")))</f>
        <v>Not Declared</v>
      </c>
      <c r="E56" s="729" t="str" cm="1">
        <f t="array" ref="E56">_xlfn.LET(_xlpm.x, 'White Horse'!$D$3:$N$3, _xlpm.y, 'White Horse'!$D$5:$N$30, _xlpm.z, 'White Horse'!$A$5:$A$30, IF(_xlfn.XLOOKUP($C56,_xlfn.XLOOKUP(E$1,_xlpm.x,_xlpm.y,""),_xlpm.z,"Not Declared")="", "Name not recorded",  _xlfn.XLOOKUP($C56,_xlfn.XLOOKUP(E$1,_xlpm.x,_xlpm.y,""),_xlpm.z,"Not Declared")))</f>
        <v>Not Declared</v>
      </c>
      <c r="F56" s="729" t="str" cm="1">
        <f t="array" ref="F56">_xlfn.LET(_xlpm.x, 'White Horse'!$D$3:$N$3, _xlpm.y, 'White Horse'!$D$5:$N$30, _xlpm.z, 'White Horse'!$A$5:$A$30, IF(_xlfn.XLOOKUP($C56,_xlfn.XLOOKUP(F$1,_xlpm.x,_xlpm.y,""),_xlpm.z,"Not Declared")="", "Name not recorded",  _xlfn.XLOOKUP($C56,_xlfn.XLOOKUP(F$1,_xlpm.x,_xlpm.y,""),_xlpm.z,"Not Declared")))</f>
        <v>Not Declared</v>
      </c>
      <c r="G56" s="729" t="str" cm="1">
        <f t="array" ref="G56">_xlfn.LET(_xlpm.x, 'White Horse'!$D$3:$N$3, _xlpm.y, 'White Horse'!$D$5:$N$30, _xlpm.z, 'White Horse'!$A$5:$A$30, IF(_xlfn.XLOOKUP($C56,_xlfn.XLOOKUP(G$1,_xlpm.x,_xlpm.y,""),_xlpm.z,"Not Declared")="", "Name not recorded",  _xlfn.XLOOKUP($C56,_xlfn.XLOOKUP(G$1,_xlpm.x,_xlpm.y,""),_xlpm.z,"Not Declared")))</f>
        <v>Not Declared</v>
      </c>
      <c r="H56" s="729" t="str" cm="1">
        <f t="array" ref="H56">_xlfn.LET(_xlpm.x, 'White Horse'!$D$3:$N$3, _xlpm.y, 'White Horse'!$D$5:$N$30, _xlpm.z, 'White Horse'!$A$5:$A$30, IF(_xlfn.XLOOKUP($C56,_xlfn.XLOOKUP(H$1,_xlpm.x,_xlpm.y,""),_xlpm.z,"Not Declared")="", "Name not recorded",  _xlfn.XLOOKUP($C56,_xlfn.XLOOKUP(H$1,_xlpm.x,_xlpm.y,""),_xlpm.z,"Not Declared")))</f>
        <v>Not Declared</v>
      </c>
      <c r="I56" s="729" t="str" cm="1">
        <f t="array" ref="I56">_xlfn.LET(_xlpm.x, 'White Horse'!$D$3:$N$3, _xlpm.y, 'White Horse'!$D$5:$N$30, _xlpm.z, 'White Horse'!$A$5:$A$30, IF(_xlfn.XLOOKUP($C56,_xlfn.XLOOKUP(I$1,_xlpm.x,_xlpm.y,""),_xlpm.z,"Not Declared")="", "Name not recorded",  _xlfn.XLOOKUP($C56,_xlfn.XLOOKUP(I$1,_xlpm.x,_xlpm.y,""),_xlpm.z,"Not Declared")))</f>
        <v>Not Declared</v>
      </c>
      <c r="J56" s="729" t="str" cm="1">
        <f t="array" ref="J56">_xlfn.LET(_xlpm.x, 'White Horse'!$D$3:$N$3, _xlpm.y, 'White Horse'!$D$5:$N$30, _xlpm.z, 'White Horse'!$A$5:$A$30, IF(_xlfn.XLOOKUP($C56,_xlfn.XLOOKUP(J$1,_xlpm.x,_xlpm.y,""),_xlpm.z,"Not Declared")="", "Name not recorded",  _xlfn.XLOOKUP($C56,_xlfn.XLOOKUP(J$1,_xlpm.x,_xlpm.y,""),_xlpm.z,"Not Declared")))</f>
        <v>Not Declared</v>
      </c>
      <c r="K56" s="729" t="str" cm="1">
        <f t="array" ref="K56">_xlfn.LET(_xlpm.x, 'White Horse'!$D$3:$N$3, _xlpm.y, 'White Horse'!$D$5:$N$30, _xlpm.z, 'White Horse'!$A$5:$A$30, IF(_xlfn.XLOOKUP($C56,_xlfn.XLOOKUP(K$1,_xlpm.x,_xlpm.y,""),_xlpm.z,"Not Declared")="", "Name not recorded",  _xlfn.XLOOKUP($C56,_xlfn.XLOOKUP(K$1,_xlpm.x,_xlpm.y,""),_xlpm.z,"Not Declared")))</f>
        <v>Not Declared</v>
      </c>
      <c r="L56" s="729" t="str" cm="1">
        <f t="array" ref="L56">_xlfn.LET(_xlpm.x, 'White Horse'!$D$3:$N$3, _xlpm.y, 'White Horse'!$D$5:$N$30, _xlpm.z, 'White Horse'!$A$5:$A$30, IF(_xlfn.XLOOKUP($C56,_xlfn.XLOOKUP(L$1,_xlpm.x,_xlpm.y,""),_xlpm.z,"Not Declared")="", "Name not recorded",  _xlfn.XLOOKUP($C56,_xlfn.XLOOKUP(L$1,_xlpm.x,_xlpm.y,""),_xlpm.z,"Not Declared")))</f>
        <v>Not Declared</v>
      </c>
      <c r="M56" s="729" t="str" cm="1">
        <f t="array" ref="M56">_xlfn.LET(_xlpm.x, 'White Horse'!$D$3:$N$3, _xlpm.y, 'White Horse'!$D$5:$N$30, _xlpm.z, 'White Horse'!$A$5:$A$30, IF(_xlfn.XLOOKUP($C56,_xlfn.XLOOKUP(M$1,_xlpm.x,_xlpm.y,""),_xlpm.z,"Not Declared")="", "Name not recorded",  _xlfn.XLOOKUP($C56,_xlfn.XLOOKUP(M$1,_xlpm.x,_xlpm.y,""),_xlpm.z,"Not Declared")))</f>
        <v>Not Declared</v>
      </c>
      <c r="N56" s="729" t="str" cm="1">
        <f t="array" ref="N56">_xlfn.LET(_xlpm.x, 'White Horse'!$D$3:$N$3, _xlpm.y, 'White Horse'!$D$5:$N$30, _xlpm.z, 'White Horse'!$A$5:$A$30, IF(_xlfn.XLOOKUP($C56,_xlfn.XLOOKUP(N$1,_xlpm.x,_xlpm.y,""),_xlpm.z,"Not Declared")="", "Name not recorded",  _xlfn.XLOOKUP($C56,_xlfn.XLOOKUP(N$1,_xlpm.x,_xlpm.y,""),_xlpm.z,"Not Declared")))</f>
        <v>Not Declared</v>
      </c>
      <c r="O56" s="732"/>
      <c r="P56" s="79">
        <v>1</v>
      </c>
      <c r="Q56" s="729">
        <v>2</v>
      </c>
      <c r="R56" s="729">
        <v>3</v>
      </c>
      <c r="S56" s="729">
        <v>4</v>
      </c>
      <c r="T56" s="729" t="str" cm="1">
        <f t="array" ref="T56">_xlfn.LET(_xlpm.x, 'White Horse'!$C$3:$N$3, _xlpm.y, 'White Horse'!$C$5:$N$30, _xlpm.z, 'White Horse'!$A$5:$A$30, IF(_xlfn.XLOOKUP(P56,_xlfn.XLOOKUP(T$1,_xlpm.x,_xlpm.y,""),_xlpm.z,"Not Declared")="", "Name not recorded",  _xlfn.XLOOKUP(P56,_xlfn.XLOOKUP(T$1,_xlpm.x,_xlpm.y,""),_xlpm.z,"Not Declared")))</f>
        <v>Not Declared</v>
      </c>
      <c r="U56" s="729" t="str" cm="1">
        <f t="array" ref="U56">_xlfn.LET(_xlpm.x, 'White Horse'!$C$3:$N$3, _xlpm.y, 'White Horse'!$C$5:$N$30, _xlpm.z, 'White Horse'!$A$5:$A$30, IF(_xlfn.XLOOKUP(Q56,_xlfn.XLOOKUP(U$1,_xlpm.x,_xlpm.y,""),_xlpm.z,"Not Declared")="", "Name not recorded",  _xlfn.XLOOKUP(Q56,_xlfn.XLOOKUP(U$1,_xlpm.x,_xlpm.y,""),_xlpm.z,"Not Declared")))</f>
        <v>Not Declared</v>
      </c>
      <c r="V56" s="729" t="str" cm="1">
        <f t="array" ref="V56">_xlfn.LET(_xlpm.x, 'White Horse'!$C$3:$N$3, _xlpm.y, 'White Horse'!$C$5:$N$30, _xlpm.z, 'White Horse'!$A$5:$A$30, IF(_xlfn.XLOOKUP(R56,_xlfn.XLOOKUP(V$1,_xlpm.x,_xlpm.y,""),_xlpm.z,"Not Declared")="", "Name not recorded",  _xlfn.XLOOKUP(R56,_xlfn.XLOOKUP(V$1,_xlpm.x,_xlpm.y,""),_xlpm.z,"Not Declared")))</f>
        <v>Not Declared</v>
      </c>
      <c r="W56" s="729" t="str" cm="1">
        <f t="array" ref="W56">_xlfn.LET(_xlpm.x, 'White Horse'!$C$3:$N$3, _xlpm.y, 'White Horse'!$C$5:$N$30, _xlpm.z, 'White Horse'!$A$5:$A$30, IF(_xlfn.XLOOKUP(S56,_xlfn.XLOOKUP(W$1,_xlpm.x,_xlpm.y,""),_xlpm.z,"Not Declared")="", "Name not recorded",  _xlfn.XLOOKUP(S56,_xlfn.XLOOKUP(W$1,_xlpm.x,_xlpm.y,""),_xlpm.z,"Not Declared")))</f>
        <v>Not Declared</v>
      </c>
      <c r="X56" s="358" t="str">
        <f>_xlfn.TEXTJOIN(", ",,T56:W56)</f>
        <v>Not Declared, Not Declared, Not Declared, Not Declared</v>
      </c>
      <c r="AM56" s="370"/>
      <c r="AU56" s="370"/>
      <c r="BC56" s="370"/>
      <c r="BK56" s="370"/>
      <c r="BS56" s="370"/>
      <c r="CA56" s="370"/>
      <c r="CL56" s="359"/>
      <c r="CM56" s="359"/>
      <c r="CN56" s="359"/>
      <c r="CO56" s="359"/>
      <c r="CQ56" s="370"/>
      <c r="CT56" s="359"/>
      <c r="CU56" s="359"/>
      <c r="CV56" s="359"/>
      <c r="CW56" s="359"/>
      <c r="CX56" s="359"/>
      <c r="CY56" s="370"/>
      <c r="CZ56" s="359"/>
      <c r="DA56" s="359"/>
      <c r="DG56" s="370"/>
      <c r="DH56" s="359"/>
      <c r="DJ56" s="359"/>
      <c r="DM56" s="359"/>
      <c r="DN56" s="359"/>
      <c r="DO56" s="370"/>
      <c r="DQ56" s="359"/>
    </row>
    <row r="57" spans="1:129" ht="21" customHeight="1">
      <c r="A57" s="358" t="str">
        <f>A56</f>
        <v>White Horse Harriers</v>
      </c>
      <c r="B57" s="729" t="str">
        <f>'White Horse'!AV$2</f>
        <v>HH</v>
      </c>
      <c r="C57" s="729" t="s">
        <v>65</v>
      </c>
      <c r="D57" s="616" t="str" cm="1">
        <f t="array" ref="D57">_xlfn.LET(_xlpm.x, 'White Horse'!$C$3:$N$3, _xlpm.y, 'White Horse'!$C$5:$N$30, _xlpm.z, 'White Horse'!$A$5:$A$30, IF(_xlfn.XLOOKUP($C57,_xlfn.XLOOKUP(D$1,_xlpm.x,_xlpm.y,""),_xlpm.z,"Not Declared")="", "Name not recorded",  _xlfn.XLOOKUP($C57,_xlfn.XLOOKUP(D$1,_xlpm.x,_xlpm.y,""),_xlpm.z,"Not Declared")))</f>
        <v>Not Declared</v>
      </c>
      <c r="E57" s="729" t="str" cm="1">
        <f t="array" ref="E57">_xlfn.LET(_xlpm.x, 'White Horse'!$D$3:$N$3, _xlpm.y, 'White Horse'!$D$5:$N$30, _xlpm.z, 'White Horse'!$A$5:$A$30, IF(_xlfn.XLOOKUP($C57,_xlfn.XLOOKUP(E$1,_xlpm.x,_xlpm.y,""),_xlpm.z,"Not Declared")="", "Name not recorded",  _xlfn.XLOOKUP($C57,_xlfn.XLOOKUP(E$1,_xlpm.x,_xlpm.y,""),_xlpm.z,"Not Declared")))</f>
        <v>Not Declared</v>
      </c>
      <c r="F57" s="729" t="str" cm="1">
        <f t="array" ref="F57">_xlfn.LET(_xlpm.x, 'White Horse'!$D$3:$N$3, _xlpm.y, 'White Horse'!$D$5:$N$30, _xlpm.z, 'White Horse'!$A$5:$A$30, IF(_xlfn.XLOOKUP($C57,_xlfn.XLOOKUP(F$1,_xlpm.x,_xlpm.y,""),_xlpm.z,"Not Declared")="", "Name not recorded",  _xlfn.XLOOKUP($C57,_xlfn.XLOOKUP(F$1,_xlpm.x,_xlpm.y,""),_xlpm.z,"Not Declared")))</f>
        <v>Not Declared</v>
      </c>
      <c r="G57" s="729" t="str" cm="1">
        <f t="array" ref="G57">_xlfn.LET(_xlpm.x, 'White Horse'!$D$3:$N$3, _xlpm.y, 'White Horse'!$D$5:$N$30, _xlpm.z, 'White Horse'!$A$5:$A$30, IF(_xlfn.XLOOKUP($C57,_xlfn.XLOOKUP(G$1,_xlpm.x,_xlpm.y,""),_xlpm.z,"Not Declared")="", "Name not recorded",  _xlfn.XLOOKUP($C57,_xlfn.XLOOKUP(G$1,_xlpm.x,_xlpm.y,""),_xlpm.z,"Not Declared")))</f>
        <v>Not Declared</v>
      </c>
      <c r="H57" s="729" t="str" cm="1">
        <f t="array" ref="H57">_xlfn.LET(_xlpm.x, 'White Horse'!$D$3:$N$3, _xlpm.y, 'White Horse'!$D$5:$N$30, _xlpm.z, 'White Horse'!$A$5:$A$30, IF(_xlfn.XLOOKUP($C57,_xlfn.XLOOKUP(H$1,_xlpm.x,_xlpm.y,""),_xlpm.z,"Not Declared")="", "Name not recorded",  _xlfn.XLOOKUP($C57,_xlfn.XLOOKUP(H$1,_xlpm.x,_xlpm.y,""),_xlpm.z,"Not Declared")))</f>
        <v>Not Declared</v>
      </c>
      <c r="I57" s="729" t="str" cm="1">
        <f t="array" ref="I57">_xlfn.LET(_xlpm.x, 'White Horse'!$D$3:$N$3, _xlpm.y, 'White Horse'!$D$5:$N$30, _xlpm.z, 'White Horse'!$A$5:$A$30, IF(_xlfn.XLOOKUP($C57,_xlfn.XLOOKUP(I$1,_xlpm.x,_xlpm.y,""),_xlpm.z,"Not Declared")="", "Name not recorded",  _xlfn.XLOOKUP($C57,_xlfn.XLOOKUP(I$1,_xlpm.x,_xlpm.y,""),_xlpm.z,"Not Declared")))</f>
        <v>Not Declared</v>
      </c>
      <c r="J57" s="729" t="str" cm="1">
        <f t="array" ref="J57">_xlfn.LET(_xlpm.x, 'White Horse'!$D$3:$N$3, _xlpm.y, 'White Horse'!$D$5:$N$30, _xlpm.z, 'White Horse'!$A$5:$A$30, IF(_xlfn.XLOOKUP($C57,_xlfn.XLOOKUP(J$1,_xlpm.x,_xlpm.y,""),_xlpm.z,"Not Declared")="", "Name not recorded",  _xlfn.XLOOKUP($C57,_xlfn.XLOOKUP(J$1,_xlpm.x,_xlpm.y,""),_xlpm.z,"Not Declared")))</f>
        <v>Not Declared</v>
      </c>
      <c r="K57" s="729" t="str" cm="1">
        <f t="array" ref="K57">_xlfn.LET(_xlpm.x, 'White Horse'!$D$3:$N$3, _xlpm.y, 'White Horse'!$D$5:$N$30, _xlpm.z, 'White Horse'!$A$5:$A$30, IF(_xlfn.XLOOKUP($C57,_xlfn.XLOOKUP(K$1,_xlpm.x,_xlpm.y,""),_xlpm.z,"Not Declared")="", "Name not recorded",  _xlfn.XLOOKUP($C57,_xlfn.XLOOKUP(K$1,_xlpm.x,_xlpm.y,""),_xlpm.z,"Not Declared")))</f>
        <v>Not Declared</v>
      </c>
      <c r="L57" s="729" t="str" cm="1">
        <f t="array" ref="L57">_xlfn.LET(_xlpm.x, 'White Horse'!$D$3:$N$3, _xlpm.y, 'White Horse'!$D$5:$N$30, _xlpm.z, 'White Horse'!$A$5:$A$30, IF(_xlfn.XLOOKUP($C57,_xlfn.XLOOKUP(L$1,_xlpm.x,_xlpm.y,""),_xlpm.z,"Not Declared")="", "Name not recorded",  _xlfn.XLOOKUP($C57,_xlfn.XLOOKUP(L$1,_xlpm.x,_xlpm.y,""),_xlpm.z,"Not Declared")))</f>
        <v>Not Declared</v>
      </c>
      <c r="M57" s="729" t="str" cm="1">
        <f t="array" ref="M57">_xlfn.LET(_xlpm.x, 'White Horse'!$D$3:$N$3, _xlpm.y, 'White Horse'!$D$5:$N$30, _xlpm.z, 'White Horse'!$A$5:$A$30, IF(_xlfn.XLOOKUP($C57,_xlfn.XLOOKUP(M$1,_xlpm.x,_xlpm.y,""),_xlpm.z,"Not Declared")="", "Name not recorded",  _xlfn.XLOOKUP($C57,_xlfn.XLOOKUP(M$1,_xlpm.x,_xlpm.y,""),_xlpm.z,"Not Declared")))</f>
        <v>Not Declared</v>
      </c>
      <c r="N57" s="729" t="str" cm="1">
        <f t="array" ref="N57">_xlfn.LET(_xlpm.x, 'White Horse'!$D$3:$N$3, _xlpm.y, 'White Horse'!$D$5:$N$30, _xlpm.z, 'White Horse'!$A$5:$A$30, IF(_xlfn.XLOOKUP($C57,_xlfn.XLOOKUP(N$1,_xlpm.x,_xlpm.y,""),_xlpm.z,"Not Declared")="", "Name not recorded",  _xlfn.XLOOKUP($C57,_xlfn.XLOOKUP(N$1,_xlpm.x,_xlpm.y,""),_xlpm.z,"Not Declared")))</f>
        <v>Not Declared</v>
      </c>
      <c r="O57" s="732"/>
      <c r="P57" s="220"/>
      <c r="Q57" s="732"/>
      <c r="R57" s="732"/>
      <c r="S57" s="732"/>
      <c r="T57" s="732"/>
      <c r="U57" s="732"/>
      <c r="V57" s="732"/>
      <c r="W57" s="732"/>
      <c r="X57" s="732"/>
      <c r="AC57" s="729" t="s">
        <v>71</v>
      </c>
      <c r="AD57" s="729">
        <f>COUNTIFS(AC2:AC9,"&lt;&gt;Not Declared",AC2:AC9,"&lt;&gt;")</f>
        <v>0</v>
      </c>
      <c r="AE57" s="436"/>
      <c r="AK57" s="729" t="s">
        <v>71</v>
      </c>
      <c r="AL57" s="729">
        <f>COUNTIFS(AK2:AK9,"&lt;&gt;Not Declared",AK2:AK9,"&lt;&gt;")</f>
        <v>0</v>
      </c>
      <c r="AM57" s="436"/>
      <c r="AS57" s="729" t="s">
        <v>71</v>
      </c>
      <c r="AT57" s="729">
        <f>COUNTIFS(AS2:AS9,"&lt;&gt;Not Declared",AS2:AS9,"&lt;&gt;")</f>
        <v>0</v>
      </c>
      <c r="AU57" s="436"/>
      <c r="BA57" s="729" t="s">
        <v>71</v>
      </c>
      <c r="BB57" s="729">
        <f>COUNTIFS(BA2:BA9,"&lt;&gt;Not Declared",BA2:BA9,"&lt;&gt;")</f>
        <v>0</v>
      </c>
      <c r="BC57" s="436"/>
      <c r="BI57" s="729" t="s">
        <v>71</v>
      </c>
      <c r="BJ57" s="729">
        <f>COUNTIFS(BI2:BI9,"&lt;&gt;Not Declared",BI2:BI9,"&lt;&gt;")</f>
        <v>0</v>
      </c>
      <c r="BK57" s="436"/>
      <c r="BQ57" s="729" t="s">
        <v>71</v>
      </c>
      <c r="BR57" s="729">
        <f>COUNTIFS(BQ2:BQ9,"&lt;&gt;Not Declared",BQ2:BQ9,"&lt;&gt;")</f>
        <v>0</v>
      </c>
      <c r="BS57" s="436"/>
      <c r="BX57" s="12"/>
      <c r="BY57" s="729" t="s">
        <v>71</v>
      </c>
      <c r="BZ57" s="729">
        <f>COUNTIFS(BY2:BY9,"&lt;&gt;Not Declared",BY2:BY9,"&lt;&gt;")</f>
        <v>0</v>
      </c>
      <c r="CA57" s="747"/>
      <c r="CB57" s="12"/>
      <c r="CC57" s="12"/>
      <c r="CF57" s="12"/>
      <c r="CG57" s="729" t="s">
        <v>71</v>
      </c>
      <c r="CH57" s="729">
        <f>COUNTIFS(CG2:CG9,"&lt;&gt;Not Declared",CG2:CG9,"&lt;&gt;")</f>
        <v>0</v>
      </c>
      <c r="CI57" s="747"/>
      <c r="CJ57" s="12"/>
      <c r="CK57" s="12"/>
      <c r="CL57" s="359"/>
      <c r="CM57" s="359"/>
      <c r="CN57" s="12"/>
      <c r="CO57" s="729" t="s">
        <v>71</v>
      </c>
      <c r="CP57" s="729">
        <f>COUNTIFS(CO2:CO9,"&lt;&gt;Not Declared",CO2:CO9,"&lt;&gt;")</f>
        <v>0</v>
      </c>
      <c r="CQ57" s="747"/>
      <c r="CR57" s="12"/>
      <c r="CS57" s="12"/>
      <c r="CT57" s="359"/>
      <c r="CU57" s="359"/>
      <c r="CV57" s="12"/>
      <c r="CW57" s="729" t="s">
        <v>71</v>
      </c>
      <c r="CX57" s="729">
        <f>COUNTIFS(CW2:CW9,"&lt;&gt;Not Declared",CW2:CW9,"&lt;&gt;")</f>
        <v>0</v>
      </c>
      <c r="CY57" s="747"/>
      <c r="CZ57" s="12"/>
      <c r="DA57" s="12"/>
      <c r="DD57" s="12"/>
      <c r="DE57" s="729" t="s">
        <v>71</v>
      </c>
      <c r="DF57" s="729">
        <f>COUNTIFS(DE2:DE9,"&lt;&gt;Not Declared",DE2:DE9,"&lt;&gt;")</f>
        <v>0</v>
      </c>
      <c r="DG57" s="747"/>
      <c r="DH57" s="12"/>
      <c r="DI57" s="12"/>
      <c r="DJ57" s="359"/>
      <c r="DL57" s="12"/>
      <c r="DM57" s="729" t="s">
        <v>71</v>
      </c>
      <c r="DN57" s="729">
        <f>COUNTIFS(DM2:DM9,"&lt;&gt;Not Declared",DM2:DM9,"&lt;&gt;")</f>
        <v>0</v>
      </c>
      <c r="DO57" s="747"/>
      <c r="DP57" s="12"/>
      <c r="DQ57" s="12"/>
      <c r="DU57" s="729" t="s">
        <v>71</v>
      </c>
      <c r="DV57" s="729">
        <f>COUNTIFS(DU2:DU9,"&lt;&gt;Not Declared, Not Declared, Not Declared, Not Declared",DU2:DU9,"&lt;&gt;")</f>
        <v>0</v>
      </c>
    </row>
    <row r="58" spans="1:129" ht="21" customHeight="1">
      <c r="A58" s="358" t="str">
        <f t="shared" ref="A58:A63" si="6">A57</f>
        <v>White Horse Harriers</v>
      </c>
      <c r="B58" s="729"/>
      <c r="C58" s="729" t="s">
        <v>517</v>
      </c>
      <c r="D58" s="616" t="str" cm="1">
        <f t="array" ref="D58">_xlfn.LET(_xlpm.x, 'White Horse'!$C$3:$N$3, _xlpm.y, 'White Horse'!$C$5:$N$30, _xlpm.z, 'White Horse'!$A$5:$A$30, IF(_xlfn.XLOOKUP($C58,_xlfn.XLOOKUP(D$1,_xlpm.x,_xlpm.y,""),_xlpm.z,"Not Declared")="", "Name not recorded",  _xlfn.XLOOKUP($C58,_xlfn.XLOOKUP(D$1,_xlpm.x,_xlpm.y,""),_xlpm.z,"Not Declared")))</f>
        <v>Not Declared</v>
      </c>
      <c r="E58" s="729" t="str" cm="1">
        <f t="array" ref="E58">_xlfn.LET(_xlpm.x, 'White Horse'!$D$3:$N$3, _xlpm.y, 'White Horse'!$D$5:$N$30, _xlpm.z, 'White Horse'!$A$5:$A$30, IF(_xlfn.XLOOKUP($C58,_xlfn.XLOOKUP(E$1,_xlpm.x,_xlpm.y,""),_xlpm.z,"Not Declared")="", "Name not recorded",  _xlfn.XLOOKUP($C58,_xlfn.XLOOKUP(E$1,_xlpm.x,_xlpm.y,""),_xlpm.z,"Not Declared")))</f>
        <v>Not Declared</v>
      </c>
      <c r="F58" s="729" t="str" cm="1">
        <f t="array" ref="F58">_xlfn.LET(_xlpm.x, 'White Horse'!$D$3:$N$3, _xlpm.y, 'White Horse'!$D$5:$N$30, _xlpm.z, 'White Horse'!$A$5:$A$30, IF(_xlfn.XLOOKUP($C58,_xlfn.XLOOKUP(F$1,_xlpm.x,_xlpm.y,""),_xlpm.z,"Not Declared")="", "Name not recorded",  _xlfn.XLOOKUP($C58,_xlfn.XLOOKUP(F$1,_xlpm.x,_xlpm.y,""),_xlpm.z,"Not Declared")))</f>
        <v>Not Declared</v>
      </c>
      <c r="G58" s="729" t="str" cm="1">
        <f t="array" ref="G58">_xlfn.LET(_xlpm.x, 'White Horse'!$D$3:$N$3, _xlpm.y, 'White Horse'!$D$5:$N$30, _xlpm.z, 'White Horse'!$A$5:$A$30, IF(_xlfn.XLOOKUP($C58,_xlfn.XLOOKUP(G$1,_xlpm.x,_xlpm.y,""),_xlpm.z,"Not Declared")="", "Name not recorded",  _xlfn.XLOOKUP($C58,_xlfn.XLOOKUP(G$1,_xlpm.x,_xlpm.y,""),_xlpm.z,"Not Declared")))</f>
        <v>Not Declared</v>
      </c>
      <c r="H58" s="729" t="str" cm="1">
        <f t="array" ref="H58">_xlfn.LET(_xlpm.x, 'White Horse'!$D$3:$N$3, _xlpm.y, 'White Horse'!$D$5:$N$30, _xlpm.z, 'White Horse'!$A$5:$A$30, IF(_xlfn.XLOOKUP($C58,_xlfn.XLOOKUP(H$1,_xlpm.x,_xlpm.y,""),_xlpm.z,"Not Declared")="", "Name not recorded",  _xlfn.XLOOKUP($C58,_xlfn.XLOOKUP(H$1,_xlpm.x,_xlpm.y,""),_xlpm.z,"Not Declared")))</f>
        <v>Not Declared</v>
      </c>
      <c r="I58" s="729" t="str" cm="1">
        <f t="array" ref="I58">_xlfn.LET(_xlpm.x, 'White Horse'!$D$3:$N$3, _xlpm.y, 'White Horse'!$D$5:$N$30, _xlpm.z, 'White Horse'!$A$5:$A$30, IF(_xlfn.XLOOKUP($C58,_xlfn.XLOOKUP(I$1,_xlpm.x,_xlpm.y,""),_xlpm.z,"Not Declared")="", "Name not recorded",  _xlfn.XLOOKUP($C58,_xlfn.XLOOKUP(I$1,_xlpm.x,_xlpm.y,""),_xlpm.z,"Not Declared")))</f>
        <v>Not Declared</v>
      </c>
      <c r="J58" s="729" t="str" cm="1">
        <f t="array" ref="J58">_xlfn.LET(_xlpm.x, 'White Horse'!$D$3:$N$3, _xlpm.y, 'White Horse'!$D$5:$N$30, _xlpm.z, 'White Horse'!$A$5:$A$30, IF(_xlfn.XLOOKUP($C58,_xlfn.XLOOKUP(J$1,_xlpm.x,_xlpm.y,""),_xlpm.z,"Not Declared")="", "Name not recorded",  _xlfn.XLOOKUP($C58,_xlfn.XLOOKUP(J$1,_xlpm.x,_xlpm.y,""),_xlpm.z,"Not Declared")))</f>
        <v>Not Declared</v>
      </c>
      <c r="K58" s="729" t="str" cm="1">
        <f t="array" ref="K58">_xlfn.LET(_xlpm.x, 'White Horse'!$D$3:$N$3, _xlpm.y, 'White Horse'!$D$5:$N$30, _xlpm.z, 'White Horse'!$A$5:$A$30, IF(_xlfn.XLOOKUP($C58,_xlfn.XLOOKUP(K$1,_xlpm.x,_xlpm.y,""),_xlpm.z,"Not Declared")="", "Name not recorded",  _xlfn.XLOOKUP($C58,_xlfn.XLOOKUP(K$1,_xlpm.x,_xlpm.y,""),_xlpm.z,"Not Declared")))</f>
        <v>Not Declared</v>
      </c>
      <c r="L58" s="729" t="str" cm="1">
        <f t="array" ref="L58">_xlfn.LET(_xlpm.x, 'White Horse'!$D$3:$N$3, _xlpm.y, 'White Horse'!$D$5:$N$30, _xlpm.z, 'White Horse'!$A$5:$A$30, IF(_xlfn.XLOOKUP($C58,_xlfn.XLOOKUP(L$1,_xlpm.x,_xlpm.y,""),_xlpm.z,"Not Declared")="", "Name not recorded",  _xlfn.XLOOKUP($C58,_xlfn.XLOOKUP(L$1,_xlpm.x,_xlpm.y,""),_xlpm.z,"Not Declared")))</f>
        <v>Not Declared</v>
      </c>
      <c r="M58" s="729" t="str" cm="1">
        <f t="array" ref="M58">_xlfn.LET(_xlpm.x, 'White Horse'!$D$3:$N$3, _xlpm.y, 'White Horse'!$D$5:$N$30, _xlpm.z, 'White Horse'!$A$5:$A$30, IF(_xlfn.XLOOKUP($C58,_xlfn.XLOOKUP(M$1,_xlpm.x,_xlpm.y,""),_xlpm.z,"Not Declared")="", "Name not recorded",  _xlfn.XLOOKUP($C58,_xlfn.XLOOKUP(M$1,_xlpm.x,_xlpm.y,""),_xlpm.z,"Not Declared")))</f>
        <v>Not Declared</v>
      </c>
      <c r="N58" s="729" t="str" cm="1">
        <f t="array" ref="N58">_xlfn.LET(_xlpm.x, 'White Horse'!$D$3:$N$3, _xlpm.y, 'White Horse'!$D$5:$N$30, _xlpm.z, 'White Horse'!$A$5:$A$30, IF(_xlfn.XLOOKUP($C58,_xlfn.XLOOKUP(N$1,_xlpm.x,_xlpm.y,""),_xlpm.z,"Not Declared")="", "Name not recorded",  _xlfn.XLOOKUP($C58,_xlfn.XLOOKUP(N$1,_xlpm.x,_xlpm.y,""),_xlpm.z,"Not Declared")))</f>
        <v>Not Declared</v>
      </c>
      <c r="O58" s="732"/>
      <c r="P58" s="79" t="s">
        <v>517</v>
      </c>
      <c r="Q58" s="729" t="s">
        <v>319</v>
      </c>
      <c r="R58" s="729" t="s">
        <v>320</v>
      </c>
      <c r="S58" s="729" t="s">
        <v>321</v>
      </c>
      <c r="T58" s="729" t="str" cm="1">
        <f t="array" ref="T58">_xlfn.LET(_xlpm.x, 'White Horse'!$C$3:$N$3, _xlpm.y, 'White Horse'!$C$5:$N$30, _xlpm.z, 'White Horse'!$A$5:$A$30, IF(_xlfn.XLOOKUP(P58,_xlfn.XLOOKUP(T$1,_xlpm.x,_xlpm.y,""),_xlpm.z,"Not Declared")="", "Name not recorded",  _xlfn.XLOOKUP(P58,_xlfn.XLOOKUP(T$1,_xlpm.x,_xlpm.y,""),_xlpm.z,"Not Declared")))</f>
        <v>Not Declared</v>
      </c>
      <c r="U58" s="729" t="str" cm="1">
        <f t="array" ref="U58">_xlfn.LET(_xlpm.x, 'White Horse'!$C$3:$N$3, _xlpm.y, 'White Horse'!$C$5:$N$30, _xlpm.z, 'White Horse'!$A$5:$A$30, IF(_xlfn.XLOOKUP(Q58,_xlfn.XLOOKUP(U$1,_xlpm.x,_xlpm.y,""),_xlpm.z,"Not Declared")="", "Name not recorded",  _xlfn.XLOOKUP(Q58,_xlfn.XLOOKUP(U$1,_xlpm.x,_xlpm.y,""),_xlpm.z,"Not Declared")))</f>
        <v>Not Declared</v>
      </c>
      <c r="V58" s="729" t="str" cm="1">
        <f t="array" ref="V58">_xlfn.LET(_xlpm.x, 'White Horse'!$C$3:$N$3, _xlpm.y, 'White Horse'!$C$5:$N$30, _xlpm.z, 'White Horse'!$A$5:$A$30, IF(_xlfn.XLOOKUP(R58,_xlfn.XLOOKUP(V$1,_xlpm.x,_xlpm.y,""),_xlpm.z,"Not Declared")="", "Name not recorded",  _xlfn.XLOOKUP(R58,_xlfn.XLOOKUP(V$1,_xlpm.x,_xlpm.y,""),_xlpm.z,"Not Declared")))</f>
        <v>Not Declared</v>
      </c>
      <c r="W58" s="729" t="str" cm="1">
        <f t="array" ref="W58">_xlfn.LET(_xlpm.x, 'White Horse'!$C$3:$N$3, _xlpm.y, 'White Horse'!$C$5:$N$30, _xlpm.z, 'White Horse'!$A$5:$A$30, IF(_xlfn.XLOOKUP(S58,_xlfn.XLOOKUP(W$1,_xlpm.x,_xlpm.y,""),_xlpm.z,"Not Declared")="", "Name not recorded",  _xlfn.XLOOKUP(S58,_xlfn.XLOOKUP(W$1,_xlpm.x,_xlpm.y,""),_xlpm.z,"Not Declared")))</f>
        <v>Not Declared</v>
      </c>
      <c r="X58" s="358" t="str">
        <f>_xlfn.TEXTJOIN(", ",,T58:W58)</f>
        <v>Not Declared, Not Declared, Not Declared, Not Declared</v>
      </c>
      <c r="AC58" s="729" t="s">
        <v>65</v>
      </c>
      <c r="AD58" s="729">
        <f>COUNTIFS(AC10:AC17,"&lt;&gt;Not Declared",AC10:AC17,"&lt;&gt;")</f>
        <v>0</v>
      </c>
      <c r="AE58" s="436"/>
      <c r="AK58" s="729" t="s">
        <v>65</v>
      </c>
      <c r="AL58" s="729">
        <f>COUNTIFS(AK10:AK17,"&lt;&gt;Not Declared",AK10:AK17,"&lt;&gt;")</f>
        <v>0</v>
      </c>
      <c r="AM58" s="436"/>
      <c r="AS58" s="729" t="s">
        <v>65</v>
      </c>
      <c r="AT58" s="729">
        <f>COUNTIFS(AS10:AS17,"&lt;&gt;Not Declared",AS10:AS17,"&lt;&gt;")</f>
        <v>0</v>
      </c>
      <c r="AU58" s="436"/>
      <c r="BA58" s="729" t="s">
        <v>65</v>
      </c>
      <c r="BB58" s="729">
        <f>COUNTIFS(BA10:BA17,"&lt;&gt;Not Declared",BA10:BA17,"&lt;&gt;")</f>
        <v>0</v>
      </c>
      <c r="BC58" s="436"/>
      <c r="BI58" s="729" t="s">
        <v>65</v>
      </c>
      <c r="BJ58" s="729">
        <f>COUNTIFS(BI10:BI17,"&lt;&gt;Not Declared",BI10:BI17,"&lt;&gt;")</f>
        <v>0</v>
      </c>
      <c r="BK58" s="436"/>
      <c r="BQ58" s="729" t="s">
        <v>65</v>
      </c>
      <c r="BR58" s="729">
        <f>COUNTIFS(BQ10:BQ17,"&lt;&gt;Not Declared",BQ10:BQ17,"&lt;&gt;")</f>
        <v>0</v>
      </c>
      <c r="BS58" s="436"/>
      <c r="BX58" s="368"/>
      <c r="BY58" s="729" t="s">
        <v>65</v>
      </c>
      <c r="BZ58" s="729">
        <f>COUNTIFS(BY10:BY17,"&lt;&gt;Not Declared",BY10:BY17,"&lt;&gt;")</f>
        <v>0</v>
      </c>
      <c r="CA58" s="88"/>
      <c r="CB58" s="89"/>
      <c r="CC58" s="89"/>
      <c r="CF58" s="368"/>
      <c r="CG58" s="729" t="s">
        <v>65</v>
      </c>
      <c r="CH58" s="729">
        <f>COUNTIFS(CG10:CG17,"&lt;&gt;Not Declared",CG10:CG17,"&lt;&gt;")</f>
        <v>0</v>
      </c>
      <c r="CI58" s="88"/>
      <c r="CJ58" s="89"/>
      <c r="CK58" s="89"/>
      <c r="CL58" s="359"/>
      <c r="CM58" s="359"/>
      <c r="CN58" s="368"/>
      <c r="CO58" s="729" t="s">
        <v>65</v>
      </c>
      <c r="CP58" s="729">
        <f>COUNTIFS(CO10:CO17,"&lt;&gt;Not Declared",CO10:CO17,"&lt;&gt;")</f>
        <v>0</v>
      </c>
      <c r="CQ58" s="88"/>
      <c r="CR58" s="89"/>
      <c r="CS58" s="89"/>
      <c r="CT58" s="359"/>
      <c r="CU58" s="359"/>
      <c r="CV58" s="368"/>
      <c r="CW58" s="729" t="s">
        <v>65</v>
      </c>
      <c r="CX58" s="729">
        <f>COUNTIFS(CW10:CW17,"&lt;&gt;Not Declared",CW10:CW17,"&lt;&gt;")</f>
        <v>0</v>
      </c>
      <c r="CZ58" s="89"/>
      <c r="DA58" s="89"/>
      <c r="DD58" s="368"/>
      <c r="DE58" s="729" t="s">
        <v>65</v>
      </c>
      <c r="DF58" s="729">
        <f>COUNTIFS(DE10:DE17,"&lt;&gt;Not Declared",DE10:DE17,"&lt;&gt;")</f>
        <v>0</v>
      </c>
      <c r="DG58" s="88"/>
      <c r="DH58" s="89"/>
      <c r="DI58" s="89"/>
      <c r="DJ58" s="359"/>
      <c r="DL58" s="368"/>
      <c r="DM58" s="729" t="s">
        <v>65</v>
      </c>
      <c r="DN58" s="729">
        <f>COUNTIFS(DM10:DM17,"&lt;&gt;Not Declared",DM10:DM17,"&lt;&gt;")</f>
        <v>0</v>
      </c>
      <c r="DO58" s="88"/>
      <c r="DP58" s="89"/>
      <c r="DQ58" s="89"/>
    </row>
    <row r="59" spans="1:129" ht="21" customHeight="1">
      <c r="A59" s="358" t="str">
        <f t="shared" si="6"/>
        <v>White Horse Harriers</v>
      </c>
      <c r="B59" s="729"/>
      <c r="C59" s="729" t="s">
        <v>319</v>
      </c>
      <c r="D59" s="616" t="str" cm="1">
        <f t="array" ref="D59">_xlfn.LET(_xlpm.x, 'White Horse'!$C$3:$N$3, _xlpm.y, 'White Horse'!$C$5:$N$30, _xlpm.z, 'White Horse'!$A$5:$A$30, IF(_xlfn.XLOOKUP($C59,_xlfn.XLOOKUP(D$1,_xlpm.x,_xlpm.y,""),_xlpm.z,"Not Declared")="", "Name not recorded",  _xlfn.XLOOKUP($C59,_xlfn.XLOOKUP(D$1,_xlpm.x,_xlpm.y,""),_xlpm.z,"Not Declared")))</f>
        <v>Not Declared</v>
      </c>
      <c r="E59" s="729" t="str" cm="1">
        <f t="array" ref="E59">_xlfn.LET(_xlpm.x, 'White Horse'!$D$3:$N$3, _xlpm.y, 'White Horse'!$D$5:$N$30, _xlpm.z, 'White Horse'!$A$5:$A$30, IF(_xlfn.XLOOKUP($C59,_xlfn.XLOOKUP(E$1,_xlpm.x,_xlpm.y,""),_xlpm.z,"Not Declared")="", "Name not recorded",  _xlfn.XLOOKUP($C59,_xlfn.XLOOKUP(E$1,_xlpm.x,_xlpm.y,""),_xlpm.z,"Not Declared")))</f>
        <v>Not Declared</v>
      </c>
      <c r="F59" s="729" t="str" cm="1">
        <f t="array" ref="F59">_xlfn.LET(_xlpm.x, 'White Horse'!$D$3:$N$3, _xlpm.y, 'White Horse'!$D$5:$N$30, _xlpm.z, 'White Horse'!$A$5:$A$30, IF(_xlfn.XLOOKUP($C59,_xlfn.XLOOKUP(F$1,_xlpm.x,_xlpm.y,""),_xlpm.z,"Not Declared")="", "Name not recorded",  _xlfn.XLOOKUP($C59,_xlfn.XLOOKUP(F$1,_xlpm.x,_xlpm.y,""),_xlpm.z,"Not Declared")))</f>
        <v>Not Declared</v>
      </c>
      <c r="G59" s="729" t="str" cm="1">
        <f t="array" ref="G59">_xlfn.LET(_xlpm.x, 'White Horse'!$D$3:$N$3, _xlpm.y, 'White Horse'!$D$5:$N$30, _xlpm.z, 'White Horse'!$A$5:$A$30, IF(_xlfn.XLOOKUP($C59,_xlfn.XLOOKUP(G$1,_xlpm.x,_xlpm.y,""),_xlpm.z,"Not Declared")="", "Name not recorded",  _xlfn.XLOOKUP($C59,_xlfn.XLOOKUP(G$1,_xlpm.x,_xlpm.y,""),_xlpm.z,"Not Declared")))</f>
        <v>Not Declared</v>
      </c>
      <c r="H59" s="729" t="str" cm="1">
        <f t="array" ref="H59">_xlfn.LET(_xlpm.x, 'White Horse'!$D$3:$N$3, _xlpm.y, 'White Horse'!$D$5:$N$30, _xlpm.z, 'White Horse'!$A$5:$A$30, IF(_xlfn.XLOOKUP($C59,_xlfn.XLOOKUP(H$1,_xlpm.x,_xlpm.y,""),_xlpm.z,"Not Declared")="", "Name not recorded",  _xlfn.XLOOKUP($C59,_xlfn.XLOOKUP(H$1,_xlpm.x,_xlpm.y,""),_xlpm.z,"Not Declared")))</f>
        <v>Not Declared</v>
      </c>
      <c r="I59" s="729" t="str" cm="1">
        <f t="array" ref="I59">_xlfn.LET(_xlpm.x, 'White Horse'!$D$3:$N$3, _xlpm.y, 'White Horse'!$D$5:$N$30, _xlpm.z, 'White Horse'!$A$5:$A$30, IF(_xlfn.XLOOKUP($C59,_xlfn.XLOOKUP(I$1,_xlpm.x,_xlpm.y,""),_xlpm.z,"Not Declared")="", "Name not recorded",  _xlfn.XLOOKUP($C59,_xlfn.XLOOKUP(I$1,_xlpm.x,_xlpm.y,""),_xlpm.z,"Not Declared")))</f>
        <v>Not Declared</v>
      </c>
      <c r="J59" s="729" t="str" cm="1">
        <f t="array" ref="J59">_xlfn.LET(_xlpm.x, 'White Horse'!$D$3:$N$3, _xlpm.y, 'White Horse'!$D$5:$N$30, _xlpm.z, 'White Horse'!$A$5:$A$30, IF(_xlfn.XLOOKUP($C59,_xlfn.XLOOKUP(J$1,_xlpm.x,_xlpm.y,""),_xlpm.z,"Not Declared")="", "Name not recorded",  _xlfn.XLOOKUP($C59,_xlfn.XLOOKUP(J$1,_xlpm.x,_xlpm.y,""),_xlpm.z,"Not Declared")))</f>
        <v>Not Declared</v>
      </c>
      <c r="K59" s="729" t="str" cm="1">
        <f t="array" ref="K59">_xlfn.LET(_xlpm.x, 'White Horse'!$D$3:$N$3, _xlpm.y, 'White Horse'!$D$5:$N$30, _xlpm.z, 'White Horse'!$A$5:$A$30, IF(_xlfn.XLOOKUP($C59,_xlfn.XLOOKUP(K$1,_xlpm.x,_xlpm.y,""),_xlpm.z,"Not Declared")="", "Name not recorded",  _xlfn.XLOOKUP($C59,_xlfn.XLOOKUP(K$1,_xlpm.x,_xlpm.y,""),_xlpm.z,"Not Declared")))</f>
        <v>Not Declared</v>
      </c>
      <c r="L59" s="729" t="str" cm="1">
        <f t="array" ref="L59">_xlfn.LET(_xlpm.x, 'White Horse'!$D$3:$N$3, _xlpm.y, 'White Horse'!$D$5:$N$30, _xlpm.z, 'White Horse'!$A$5:$A$30, IF(_xlfn.XLOOKUP($C59,_xlfn.XLOOKUP(L$1,_xlpm.x,_xlpm.y,""),_xlpm.z,"Not Declared")="", "Name not recorded",  _xlfn.XLOOKUP($C59,_xlfn.XLOOKUP(L$1,_xlpm.x,_xlpm.y,""),_xlpm.z,"Not Declared")))</f>
        <v>Not Declared</v>
      </c>
      <c r="M59" s="729" t="str" cm="1">
        <f t="array" ref="M59">_xlfn.LET(_xlpm.x, 'White Horse'!$D$3:$N$3, _xlpm.y, 'White Horse'!$D$5:$N$30, _xlpm.z, 'White Horse'!$A$5:$A$30, IF(_xlfn.XLOOKUP($C59,_xlfn.XLOOKUP(M$1,_xlpm.x,_xlpm.y,""),_xlpm.z,"Not Declared")="", "Name not recorded",  _xlfn.XLOOKUP($C59,_xlfn.XLOOKUP(M$1,_xlpm.x,_xlpm.y,""),_xlpm.z,"Not Declared")))</f>
        <v>Not Declared</v>
      </c>
      <c r="N59" s="729" t="str" cm="1">
        <f t="array" ref="N59">_xlfn.LET(_xlpm.x, 'White Horse'!$D$3:$N$3, _xlpm.y, 'White Horse'!$D$5:$N$30, _xlpm.z, 'White Horse'!$A$5:$A$30, IF(_xlfn.XLOOKUP($C59,_xlfn.XLOOKUP(N$1,_xlpm.x,_xlpm.y,""),_xlpm.z,"Not Declared")="", "Name not recorded",  _xlfn.XLOOKUP($C59,_xlfn.XLOOKUP(N$1,_xlpm.x,_xlpm.y,""),_xlpm.z,"Not Declared")))</f>
        <v>Not Declared</v>
      </c>
      <c r="O59" s="732"/>
      <c r="P59" s="3"/>
      <c r="Q59" s="3"/>
      <c r="R59" s="3"/>
      <c r="S59" s="3"/>
      <c r="T59" s="3"/>
      <c r="U59" s="3"/>
      <c r="V59" s="3"/>
      <c r="W59" s="3"/>
      <c r="X59" s="12"/>
      <c r="AC59" s="729" t="s">
        <v>519</v>
      </c>
      <c r="AD59" s="729">
        <f>COUNTIFS(AC18:AC55,"&lt;&gt;Not Declared",AC18:AC55,"&lt;&gt;",AC18:AC55,"&lt;&gt;#N/A")</f>
        <v>0</v>
      </c>
      <c r="AE59" s="436"/>
      <c r="AK59" s="729" t="s">
        <v>519</v>
      </c>
      <c r="AL59" s="729">
        <f>COUNTIFS(AK18:AK55,"&lt;&gt;Not Declared",AK18:AK55,"&lt;&gt;",AK18:AK55,"&lt;&gt;#N/A")</f>
        <v>0</v>
      </c>
      <c r="AM59" s="436"/>
      <c r="AS59" s="729" t="s">
        <v>519</v>
      </c>
      <c r="AT59" s="729">
        <f>COUNTIFS(AS18:AS55,"&lt;&gt;Not Declared",AS18:AS55,"&lt;&gt;",AS18:AS55,"&lt;&gt;#N/A")</f>
        <v>0</v>
      </c>
      <c r="AU59" s="436"/>
      <c r="BA59" s="729" t="s">
        <v>519</v>
      </c>
      <c r="BB59" s="729">
        <f>COUNTIFS(BA18:BA55,"&lt;&gt;Not Declared",BA18:BA55,"&lt;&gt;",BA18:BA55,"&lt;&gt;#N/A")</f>
        <v>0</v>
      </c>
      <c r="BC59" s="436"/>
      <c r="BI59" s="729" t="s">
        <v>519</v>
      </c>
      <c r="BJ59" s="729">
        <f>COUNTIFS(BI18:BI55,"&lt;&gt;Not Declared",BI18:BI55,"&lt;&gt;",BI18:BI55,"&lt;&gt;#N/A")</f>
        <v>0</v>
      </c>
      <c r="BK59" s="436"/>
      <c r="BQ59" s="729" t="s">
        <v>519</v>
      </c>
      <c r="BR59" s="729">
        <f>COUNTIFS(BQ18:BQ55,"&lt;&gt;Not Declared",BQ18:BQ55,"&lt;&gt;",BQ18:BQ55,"&lt;&gt;#N/A")</f>
        <v>0</v>
      </c>
      <c r="BS59" s="436"/>
      <c r="BX59" s="89"/>
      <c r="BY59" s="729" t="s">
        <v>519</v>
      </c>
      <c r="BZ59" s="729">
        <f>COUNTIFS(BY18:BY55,"&lt;&gt;Not Declared",BY18:BY55,"&lt;&gt;",BY18:BY55,"&lt;&gt;#N/A")</f>
        <v>0</v>
      </c>
      <c r="CA59" s="88"/>
      <c r="CB59" s="89"/>
      <c r="CF59" s="89"/>
      <c r="CG59" s="729" t="s">
        <v>519</v>
      </c>
      <c r="CH59" s="729">
        <f>COUNTIFS(CG18:CG55,"&lt;&gt;Not Declared",CG18:CG55,"&lt;&gt;",CG18:CG55,"&lt;&gt;#N/A")</f>
        <v>0</v>
      </c>
      <c r="CI59" s="88"/>
      <c r="CJ59" s="89"/>
      <c r="CL59" s="359"/>
      <c r="CM59" s="359"/>
      <c r="CN59" s="89"/>
      <c r="CO59" s="729" t="s">
        <v>519</v>
      </c>
      <c r="CP59" s="729">
        <f>COUNTIFS(CO18:CO55,"&lt;&gt;Not Declared",CO18:CO55,"&lt;&gt;",CO18:CO55,"&lt;&gt;#N/A")</f>
        <v>0</v>
      </c>
      <c r="CQ59" s="88"/>
      <c r="CR59" s="89"/>
      <c r="CT59" s="359"/>
      <c r="CU59" s="359"/>
      <c r="CV59" s="89"/>
      <c r="CW59" s="729" t="s">
        <v>519</v>
      </c>
      <c r="CX59" s="729">
        <f>COUNTIFS(CW18:CW55,"&lt;&gt;Not Declared",CW18:CW55,"&lt;&gt;",CW18:CW55,"&lt;&gt;#N/A")</f>
        <v>0</v>
      </c>
      <c r="CZ59" s="89"/>
      <c r="DA59" s="359"/>
      <c r="DD59" s="89"/>
      <c r="DE59" s="729" t="s">
        <v>519</v>
      </c>
      <c r="DF59" s="729">
        <f>COUNTIFS(DE18:DE55,"&lt;&gt;Not Declared",DE18:DE55,"&lt;&gt;",DE18:DE55,"&lt;&gt;#N/A")</f>
        <v>0</v>
      </c>
      <c r="DG59" s="88"/>
      <c r="DH59" s="89"/>
      <c r="DJ59" s="359"/>
      <c r="DL59" s="89"/>
      <c r="DM59" s="729" t="s">
        <v>519</v>
      </c>
      <c r="DN59" s="729">
        <f>COUNTIFS(DM18:DM55,"&lt;&gt;Not Declared",DM18:DM55,"&lt;&gt;",DM18:DM55,"&lt;&gt;#N/A")</f>
        <v>0</v>
      </c>
      <c r="DO59" s="88"/>
      <c r="DP59" s="89"/>
      <c r="DQ59" s="359"/>
      <c r="DU59" s="729" t="s">
        <v>519</v>
      </c>
      <c r="DV59" s="729">
        <f>COUNTIFS(DU10:DU50,"&lt;&gt;Not Declared, Not Declared, Not Declared, Not Declared",DU10:DU50,"&lt;&gt;", DU10:DU50,"&lt;&gt;#N/A")</f>
        <v>0</v>
      </c>
    </row>
    <row r="60" spans="1:129" ht="21" customHeight="1">
      <c r="A60" s="358" t="str">
        <f t="shared" si="6"/>
        <v>White Horse Harriers</v>
      </c>
      <c r="B60" s="729"/>
      <c r="C60" s="729" t="s">
        <v>320</v>
      </c>
      <c r="D60" s="616" t="str" cm="1">
        <f t="array" ref="D60">_xlfn.LET(_xlpm.x, 'White Horse'!$C$3:$N$3, _xlpm.y, 'White Horse'!$C$5:$N$30, _xlpm.z, 'White Horse'!$A$5:$A$30, IF(_xlfn.XLOOKUP($C60,_xlfn.XLOOKUP(D$1,_xlpm.x,_xlpm.y,""),_xlpm.z,"Not Declared")="", "Name not recorded",  _xlfn.XLOOKUP($C60,_xlfn.XLOOKUP(D$1,_xlpm.x,_xlpm.y,""),_xlpm.z,"Not Declared")))</f>
        <v>Not Declared</v>
      </c>
      <c r="E60" s="729" t="str" cm="1">
        <f t="array" ref="E60">_xlfn.LET(_xlpm.x, 'White Horse'!$D$3:$N$3, _xlpm.y, 'White Horse'!$D$5:$N$30, _xlpm.z, 'White Horse'!$A$5:$A$30, IF(_xlfn.XLOOKUP($C60,_xlfn.XLOOKUP(E$1,_xlpm.x,_xlpm.y,""),_xlpm.z,"Not Declared")="", "Name not recorded",  _xlfn.XLOOKUP($C60,_xlfn.XLOOKUP(E$1,_xlpm.x,_xlpm.y,""),_xlpm.z,"Not Declared")))</f>
        <v>Not Declared</v>
      </c>
      <c r="F60" s="729" t="str" cm="1">
        <f t="array" ref="F60">_xlfn.LET(_xlpm.x, 'White Horse'!$D$3:$N$3, _xlpm.y, 'White Horse'!$D$5:$N$30, _xlpm.z, 'White Horse'!$A$5:$A$30, IF(_xlfn.XLOOKUP($C60,_xlfn.XLOOKUP(F$1,_xlpm.x,_xlpm.y,""),_xlpm.z,"Not Declared")="", "Name not recorded",  _xlfn.XLOOKUP($C60,_xlfn.XLOOKUP(F$1,_xlpm.x,_xlpm.y,""),_xlpm.z,"Not Declared")))</f>
        <v>Not Declared</v>
      </c>
      <c r="G60" s="729" t="str" cm="1">
        <f t="array" ref="G60">_xlfn.LET(_xlpm.x, 'White Horse'!$D$3:$N$3, _xlpm.y, 'White Horse'!$D$5:$N$30, _xlpm.z, 'White Horse'!$A$5:$A$30, IF(_xlfn.XLOOKUP($C60,_xlfn.XLOOKUP(G$1,_xlpm.x,_xlpm.y,""),_xlpm.z,"Not Declared")="", "Name not recorded",  _xlfn.XLOOKUP($C60,_xlfn.XLOOKUP(G$1,_xlpm.x,_xlpm.y,""),_xlpm.z,"Not Declared")))</f>
        <v>Not Declared</v>
      </c>
      <c r="H60" s="729" t="str" cm="1">
        <f t="array" ref="H60">_xlfn.LET(_xlpm.x, 'White Horse'!$D$3:$N$3, _xlpm.y, 'White Horse'!$D$5:$N$30, _xlpm.z, 'White Horse'!$A$5:$A$30, IF(_xlfn.XLOOKUP($C60,_xlfn.XLOOKUP(H$1,_xlpm.x,_xlpm.y,""),_xlpm.z,"Not Declared")="", "Name not recorded",  _xlfn.XLOOKUP($C60,_xlfn.XLOOKUP(H$1,_xlpm.x,_xlpm.y,""),_xlpm.z,"Not Declared")))</f>
        <v>Not Declared</v>
      </c>
      <c r="I60" s="729" t="str" cm="1">
        <f t="array" ref="I60">_xlfn.LET(_xlpm.x, 'White Horse'!$D$3:$N$3, _xlpm.y, 'White Horse'!$D$5:$N$30, _xlpm.z, 'White Horse'!$A$5:$A$30, IF(_xlfn.XLOOKUP($C60,_xlfn.XLOOKUP(I$1,_xlpm.x,_xlpm.y,""),_xlpm.z,"Not Declared")="", "Name not recorded",  _xlfn.XLOOKUP($C60,_xlfn.XLOOKUP(I$1,_xlpm.x,_xlpm.y,""),_xlpm.z,"Not Declared")))</f>
        <v>Not Declared</v>
      </c>
      <c r="J60" s="729" t="str" cm="1">
        <f t="array" ref="J60">_xlfn.LET(_xlpm.x, 'White Horse'!$D$3:$N$3, _xlpm.y, 'White Horse'!$D$5:$N$30, _xlpm.z, 'White Horse'!$A$5:$A$30, IF(_xlfn.XLOOKUP($C60,_xlfn.XLOOKUP(J$1,_xlpm.x,_xlpm.y,""),_xlpm.z,"Not Declared")="", "Name not recorded",  _xlfn.XLOOKUP($C60,_xlfn.XLOOKUP(J$1,_xlpm.x,_xlpm.y,""),_xlpm.z,"Not Declared")))</f>
        <v>Not Declared</v>
      </c>
      <c r="K60" s="729" t="str" cm="1">
        <f t="array" ref="K60">_xlfn.LET(_xlpm.x, 'White Horse'!$D$3:$N$3, _xlpm.y, 'White Horse'!$D$5:$N$30, _xlpm.z, 'White Horse'!$A$5:$A$30, IF(_xlfn.XLOOKUP($C60,_xlfn.XLOOKUP(K$1,_xlpm.x,_xlpm.y,""),_xlpm.z,"Not Declared")="", "Name not recorded",  _xlfn.XLOOKUP($C60,_xlfn.XLOOKUP(K$1,_xlpm.x,_xlpm.y,""),_xlpm.z,"Not Declared")))</f>
        <v>Not Declared</v>
      </c>
      <c r="L60" s="729" t="str" cm="1">
        <f t="array" ref="L60">_xlfn.LET(_xlpm.x, 'White Horse'!$D$3:$N$3, _xlpm.y, 'White Horse'!$D$5:$N$30, _xlpm.z, 'White Horse'!$A$5:$A$30, IF(_xlfn.XLOOKUP($C60,_xlfn.XLOOKUP(L$1,_xlpm.x,_xlpm.y,""),_xlpm.z,"Not Declared")="", "Name not recorded",  _xlfn.XLOOKUP($C60,_xlfn.XLOOKUP(L$1,_xlpm.x,_xlpm.y,""),_xlpm.z,"Not Declared")))</f>
        <v>Not Declared</v>
      </c>
      <c r="M60" s="729" t="str" cm="1">
        <f t="array" ref="M60">_xlfn.LET(_xlpm.x, 'White Horse'!$D$3:$N$3, _xlpm.y, 'White Horse'!$D$5:$N$30, _xlpm.z, 'White Horse'!$A$5:$A$30, IF(_xlfn.XLOOKUP($C60,_xlfn.XLOOKUP(M$1,_xlpm.x,_xlpm.y,""),_xlpm.z,"Not Declared")="", "Name not recorded",  _xlfn.XLOOKUP($C60,_xlfn.XLOOKUP(M$1,_xlpm.x,_xlpm.y,""),_xlpm.z,"Not Declared")))</f>
        <v>Not Declared</v>
      </c>
      <c r="N60" s="729" t="str" cm="1">
        <f t="array" ref="N60">_xlfn.LET(_xlpm.x, 'White Horse'!$D$3:$N$3, _xlpm.y, 'White Horse'!$D$5:$N$30, _xlpm.z, 'White Horse'!$A$5:$A$30, IF(_xlfn.XLOOKUP($C60,_xlfn.XLOOKUP(N$1,_xlpm.x,_xlpm.y,""),_xlpm.z,"Not Declared")="", "Name not recorded",  _xlfn.XLOOKUP($C60,_xlfn.XLOOKUP(N$1,_xlpm.x,_xlpm.y,""),_xlpm.z,"Not Declared")))</f>
        <v>Not Declared</v>
      </c>
      <c r="O60" s="732"/>
      <c r="P60" s="3"/>
      <c r="Q60" s="3"/>
      <c r="R60" s="3"/>
      <c r="S60" s="3"/>
      <c r="T60" s="3"/>
      <c r="U60" s="3"/>
      <c r="V60" s="3"/>
      <c r="W60" s="3"/>
      <c r="X60" s="12"/>
      <c r="AC60" s="729" t="s">
        <v>520</v>
      </c>
      <c r="AD60" s="729" t="str">
        <f>_xlfn.TEXTJOIN("/",,AD57:AD59)</f>
        <v>0/0/0</v>
      </c>
      <c r="AE60" s="436"/>
      <c r="AK60" s="729" t="s">
        <v>520</v>
      </c>
      <c r="AL60" s="729" t="str">
        <f>_xlfn.TEXTJOIN("/",,AL57:AL59)</f>
        <v>0/0/0</v>
      </c>
      <c r="AM60" s="436"/>
      <c r="AS60" s="729" t="s">
        <v>520</v>
      </c>
      <c r="AT60" s="729" t="str">
        <f>_xlfn.TEXTJOIN("/",,AT57:AT59)</f>
        <v>0/0/0</v>
      </c>
      <c r="AU60" s="436"/>
      <c r="BA60" s="729" t="s">
        <v>520</v>
      </c>
      <c r="BB60" s="729" t="str">
        <f>_xlfn.TEXTJOIN("/",,BB57:BB59)</f>
        <v>0/0/0</v>
      </c>
      <c r="BC60" s="436"/>
      <c r="BI60" s="729" t="s">
        <v>520</v>
      </c>
      <c r="BJ60" s="729" t="str">
        <f>_xlfn.TEXTJOIN("/",,BJ57:BJ59)</f>
        <v>0/0/0</v>
      </c>
      <c r="BK60" s="436"/>
      <c r="BQ60" s="729" t="s">
        <v>520</v>
      </c>
      <c r="BR60" s="729" t="str">
        <f>_xlfn.TEXTJOIN("/",,BR57:BR59)</f>
        <v>0/0/0</v>
      </c>
      <c r="BS60" s="436"/>
      <c r="BX60" s="89"/>
      <c r="BY60" s="729" t="s">
        <v>520</v>
      </c>
      <c r="BZ60" s="729" t="str">
        <f>_xlfn.TEXTJOIN("/",,BZ57:BZ59)</f>
        <v>0/0/0</v>
      </c>
      <c r="CA60" s="88"/>
      <c r="CF60" s="89"/>
      <c r="CG60" s="729" t="s">
        <v>520</v>
      </c>
      <c r="CH60" s="729" t="str">
        <f>_xlfn.TEXTJOIN("/",,CH57:CH59)</f>
        <v>0/0/0</v>
      </c>
      <c r="CI60" s="88"/>
      <c r="CL60" s="359"/>
      <c r="CM60" s="359"/>
      <c r="CN60" s="89"/>
      <c r="CO60" s="729" t="s">
        <v>520</v>
      </c>
      <c r="CP60" s="729" t="str">
        <f>_xlfn.TEXTJOIN("/",,CP57:CP59)</f>
        <v>0/0/0</v>
      </c>
      <c r="CQ60" s="88"/>
      <c r="CT60" s="359"/>
      <c r="CU60" s="359"/>
      <c r="CV60" s="89"/>
      <c r="CW60" s="729" t="s">
        <v>520</v>
      </c>
      <c r="CX60" s="729" t="str">
        <f>_xlfn.TEXTJOIN("/",,CX57:CX59)</f>
        <v>0/0/0</v>
      </c>
      <c r="CZ60" s="359"/>
      <c r="DA60" s="359"/>
      <c r="DD60" s="89"/>
      <c r="DE60" s="729" t="s">
        <v>520</v>
      </c>
      <c r="DF60" s="729" t="str">
        <f>_xlfn.TEXTJOIN("/",,DF57:DF59)</f>
        <v>0/0/0</v>
      </c>
      <c r="DG60" s="88"/>
      <c r="DH60" s="359"/>
      <c r="DJ60" s="359"/>
      <c r="DL60" s="89"/>
      <c r="DM60" s="729" t="s">
        <v>520</v>
      </c>
      <c r="DN60" s="729" t="str">
        <f>_xlfn.TEXTJOIN("/",,DN57:DN59)</f>
        <v>0/0/0</v>
      </c>
      <c r="DO60" s="88"/>
      <c r="DQ60" s="359"/>
      <c r="DU60" s="729" t="s">
        <v>520</v>
      </c>
      <c r="DV60" s="729" t="str">
        <f>_xlfn.TEXTJOIN("/",,DV57:DV59)</f>
        <v>0/0</v>
      </c>
    </row>
    <row r="61" spans="1:129" ht="21" customHeight="1">
      <c r="A61" s="358" t="str">
        <f t="shared" si="6"/>
        <v>White Horse Harriers</v>
      </c>
      <c r="B61" s="729"/>
      <c r="C61" s="729" t="s">
        <v>321</v>
      </c>
      <c r="D61" s="616" t="str" cm="1">
        <f t="array" ref="D61">_xlfn.LET(_xlpm.x, 'White Horse'!$C$3:$N$3, _xlpm.y, 'White Horse'!$C$5:$N$30, _xlpm.z, 'White Horse'!$A$5:$A$30, IF(_xlfn.XLOOKUP($C61,_xlfn.XLOOKUP(D$1,_xlpm.x,_xlpm.y,""),_xlpm.z,"Not Declared")="", "Name not recorded",  _xlfn.XLOOKUP($C61,_xlfn.XLOOKUP(D$1,_xlpm.x,_xlpm.y,""),_xlpm.z,"Not Declared")))</f>
        <v>Not Declared</v>
      </c>
      <c r="E61" s="729" t="str" cm="1">
        <f t="array" ref="E61">_xlfn.LET(_xlpm.x, 'White Horse'!$D$3:$N$3, _xlpm.y, 'White Horse'!$D$5:$N$30, _xlpm.z, 'White Horse'!$A$5:$A$30, IF(_xlfn.XLOOKUP($C61,_xlfn.XLOOKUP(E$1,_xlpm.x,_xlpm.y,""),_xlpm.z,"Not Declared")="", "Name not recorded",  _xlfn.XLOOKUP($C61,_xlfn.XLOOKUP(E$1,_xlpm.x,_xlpm.y,""),_xlpm.z,"Not Declared")))</f>
        <v>Not Declared</v>
      </c>
      <c r="F61" s="729" t="str" cm="1">
        <f t="array" ref="F61">_xlfn.LET(_xlpm.x, 'White Horse'!$D$3:$N$3, _xlpm.y, 'White Horse'!$D$5:$N$30, _xlpm.z, 'White Horse'!$A$5:$A$30, IF(_xlfn.XLOOKUP($C61,_xlfn.XLOOKUP(F$1,_xlpm.x,_xlpm.y,""),_xlpm.z,"Not Declared")="", "Name not recorded",  _xlfn.XLOOKUP($C61,_xlfn.XLOOKUP(F$1,_xlpm.x,_xlpm.y,""),_xlpm.z,"Not Declared")))</f>
        <v>Not Declared</v>
      </c>
      <c r="G61" s="729" t="str" cm="1">
        <f t="array" ref="G61">_xlfn.LET(_xlpm.x, 'White Horse'!$D$3:$N$3, _xlpm.y, 'White Horse'!$D$5:$N$30, _xlpm.z, 'White Horse'!$A$5:$A$30, IF(_xlfn.XLOOKUP($C61,_xlfn.XLOOKUP(G$1,_xlpm.x,_xlpm.y,""),_xlpm.z,"Not Declared")="", "Name not recorded",  _xlfn.XLOOKUP($C61,_xlfn.XLOOKUP(G$1,_xlpm.x,_xlpm.y,""),_xlpm.z,"Not Declared")))</f>
        <v>Not Declared</v>
      </c>
      <c r="H61" s="729" t="str" cm="1">
        <f t="array" ref="H61">_xlfn.LET(_xlpm.x, 'White Horse'!$D$3:$N$3, _xlpm.y, 'White Horse'!$D$5:$N$30, _xlpm.z, 'White Horse'!$A$5:$A$30, IF(_xlfn.XLOOKUP($C61,_xlfn.XLOOKUP(H$1,_xlpm.x,_xlpm.y,""),_xlpm.z,"Not Declared")="", "Name not recorded",  _xlfn.XLOOKUP($C61,_xlfn.XLOOKUP(H$1,_xlpm.x,_xlpm.y,""),_xlpm.z,"Not Declared")))</f>
        <v>Not Declared</v>
      </c>
      <c r="I61" s="729" t="str" cm="1">
        <f t="array" ref="I61">_xlfn.LET(_xlpm.x, 'White Horse'!$D$3:$N$3, _xlpm.y, 'White Horse'!$D$5:$N$30, _xlpm.z, 'White Horse'!$A$5:$A$30, IF(_xlfn.XLOOKUP($C61,_xlfn.XLOOKUP(I$1,_xlpm.x,_xlpm.y,""),_xlpm.z,"Not Declared")="", "Name not recorded",  _xlfn.XLOOKUP($C61,_xlfn.XLOOKUP(I$1,_xlpm.x,_xlpm.y,""),_xlpm.z,"Not Declared")))</f>
        <v>Not Declared</v>
      </c>
      <c r="J61" s="729" t="str" cm="1">
        <f t="array" ref="J61">_xlfn.LET(_xlpm.x, 'White Horse'!$D$3:$N$3, _xlpm.y, 'White Horse'!$D$5:$N$30, _xlpm.z, 'White Horse'!$A$5:$A$30, IF(_xlfn.XLOOKUP($C61,_xlfn.XLOOKUP(J$1,_xlpm.x,_xlpm.y,""),_xlpm.z,"Not Declared")="", "Name not recorded",  _xlfn.XLOOKUP($C61,_xlfn.XLOOKUP(J$1,_xlpm.x,_xlpm.y,""),_xlpm.z,"Not Declared")))</f>
        <v>Not Declared</v>
      </c>
      <c r="K61" s="729" t="str" cm="1">
        <f t="array" ref="K61">_xlfn.LET(_xlpm.x, 'White Horse'!$D$3:$N$3, _xlpm.y, 'White Horse'!$D$5:$N$30, _xlpm.z, 'White Horse'!$A$5:$A$30, IF(_xlfn.XLOOKUP($C61,_xlfn.XLOOKUP(K$1,_xlpm.x,_xlpm.y,""),_xlpm.z,"Not Declared")="", "Name not recorded",  _xlfn.XLOOKUP($C61,_xlfn.XLOOKUP(K$1,_xlpm.x,_xlpm.y,""),_xlpm.z,"Not Declared")))</f>
        <v>Not Declared</v>
      </c>
      <c r="L61" s="729" t="str" cm="1">
        <f t="array" ref="L61">_xlfn.LET(_xlpm.x, 'White Horse'!$D$3:$N$3, _xlpm.y, 'White Horse'!$D$5:$N$30, _xlpm.z, 'White Horse'!$A$5:$A$30, IF(_xlfn.XLOOKUP($C61,_xlfn.XLOOKUP(L$1,_xlpm.x,_xlpm.y,""),_xlpm.z,"Not Declared")="", "Name not recorded",  _xlfn.XLOOKUP($C61,_xlfn.XLOOKUP(L$1,_xlpm.x,_xlpm.y,""),_xlpm.z,"Not Declared")))</f>
        <v>Not Declared</v>
      </c>
      <c r="M61" s="729" t="str" cm="1">
        <f t="array" ref="M61">_xlfn.LET(_xlpm.x, 'White Horse'!$D$3:$N$3, _xlpm.y, 'White Horse'!$D$5:$N$30, _xlpm.z, 'White Horse'!$A$5:$A$30, IF(_xlfn.XLOOKUP($C61,_xlfn.XLOOKUP(M$1,_xlpm.x,_xlpm.y,""),_xlpm.z,"Not Declared")="", "Name not recorded",  _xlfn.XLOOKUP($C61,_xlfn.XLOOKUP(M$1,_xlpm.x,_xlpm.y,""),_xlpm.z,"Not Declared")))</f>
        <v>Not Declared</v>
      </c>
      <c r="N61" s="729" t="str" cm="1">
        <f t="array" ref="N61">_xlfn.LET(_xlpm.x, 'White Horse'!$D$3:$N$3, _xlpm.y, 'White Horse'!$D$5:$N$30, _xlpm.z, 'White Horse'!$A$5:$A$30, IF(_xlfn.XLOOKUP($C61,_xlfn.XLOOKUP(N$1,_xlpm.x,_xlpm.y,""),_xlpm.z,"Not Declared")="", "Name not recorded",  _xlfn.XLOOKUP($C61,_xlfn.XLOOKUP(N$1,_xlpm.x,_xlpm.y,""),_xlpm.z,"Not Declared")))</f>
        <v>Not Declared</v>
      </c>
      <c r="O61" s="732"/>
      <c r="P61" s="3"/>
      <c r="Q61" s="3"/>
      <c r="R61" s="3"/>
      <c r="S61" s="3"/>
      <c r="T61" s="3"/>
      <c r="U61" s="3"/>
      <c r="V61" s="3"/>
      <c r="W61" s="3"/>
      <c r="X61" s="12"/>
      <c r="AL61" s="88"/>
      <c r="AM61" s="370"/>
      <c r="CL61" s="359"/>
      <c r="CM61" s="359"/>
      <c r="CN61" s="359"/>
      <c r="CO61" s="359"/>
      <c r="CT61" s="359"/>
      <c r="CU61" s="359"/>
      <c r="CV61" s="359"/>
      <c r="CW61" s="359"/>
      <c r="CX61" s="359"/>
      <c r="CY61" s="359"/>
      <c r="CZ61" s="359"/>
      <c r="DA61" s="359"/>
      <c r="DM61" s="359"/>
      <c r="DN61" s="359"/>
      <c r="DO61" s="359"/>
    </row>
    <row r="62" spans="1:129" ht="21" customHeight="1">
      <c r="A62" s="358" t="str">
        <f t="shared" si="6"/>
        <v>White Horse Harriers</v>
      </c>
      <c r="B62" s="729"/>
      <c r="C62" s="729" t="s">
        <v>322</v>
      </c>
      <c r="D62" s="616" t="str" cm="1">
        <f t="array" ref="D62">_xlfn.LET(_xlpm.x, 'White Horse'!$C$3:$N$3, _xlpm.y, 'White Horse'!$C$5:$N$30, _xlpm.z, 'White Horse'!$A$5:$A$30, IF(_xlfn.XLOOKUP($C62,_xlfn.XLOOKUP(D$1,_xlpm.x,_xlpm.y,""),_xlpm.z,"Not Declared")="", "Name not recorded",  _xlfn.XLOOKUP($C62,_xlfn.XLOOKUP(D$1,_xlpm.x,_xlpm.y,""),_xlpm.z,"Not Declared")))</f>
        <v>Not Declared</v>
      </c>
      <c r="E62" s="729" t="str" cm="1">
        <f t="array" ref="E62">_xlfn.LET(_xlpm.x, 'White Horse'!$D$3:$N$3, _xlpm.y, 'White Horse'!$D$5:$N$30, _xlpm.z, 'White Horse'!$A$5:$A$30, IF(_xlfn.XLOOKUP($C62,_xlfn.XLOOKUP(E$1,_xlpm.x,_xlpm.y,""),_xlpm.z,"Not Declared")="", "Name not recorded",  _xlfn.XLOOKUP($C62,_xlfn.XLOOKUP(E$1,_xlpm.x,_xlpm.y,""),_xlpm.z,"Not Declared")))</f>
        <v>Not Declared</v>
      </c>
      <c r="F62" s="729" t="str" cm="1">
        <f t="array" ref="F62">_xlfn.LET(_xlpm.x, 'White Horse'!$D$3:$N$3, _xlpm.y, 'White Horse'!$D$5:$N$30, _xlpm.z, 'White Horse'!$A$5:$A$30, IF(_xlfn.XLOOKUP($C62,_xlfn.XLOOKUP(F$1,_xlpm.x,_xlpm.y,""),_xlpm.z,"Not Declared")="", "Name not recorded",  _xlfn.XLOOKUP($C62,_xlfn.XLOOKUP(F$1,_xlpm.x,_xlpm.y,""),_xlpm.z,"Not Declared")))</f>
        <v>Not Declared</v>
      </c>
      <c r="G62" s="729" t="str" cm="1">
        <f t="array" ref="G62">_xlfn.LET(_xlpm.x, 'White Horse'!$D$3:$N$3, _xlpm.y, 'White Horse'!$D$5:$N$30, _xlpm.z, 'White Horse'!$A$5:$A$30, IF(_xlfn.XLOOKUP($C62,_xlfn.XLOOKUP(G$1,_xlpm.x,_xlpm.y,""),_xlpm.z,"Not Declared")="", "Name not recorded",  _xlfn.XLOOKUP($C62,_xlfn.XLOOKUP(G$1,_xlpm.x,_xlpm.y,""),_xlpm.z,"Not Declared")))</f>
        <v>Not Declared</v>
      </c>
      <c r="H62" s="729" t="str" cm="1">
        <f t="array" ref="H62">_xlfn.LET(_xlpm.x, 'White Horse'!$D$3:$N$3, _xlpm.y, 'White Horse'!$D$5:$N$30, _xlpm.z, 'White Horse'!$A$5:$A$30, IF(_xlfn.XLOOKUP($C62,_xlfn.XLOOKUP(H$1,_xlpm.x,_xlpm.y,""),_xlpm.z,"Not Declared")="", "Name not recorded",  _xlfn.XLOOKUP($C62,_xlfn.XLOOKUP(H$1,_xlpm.x,_xlpm.y,""),_xlpm.z,"Not Declared")))</f>
        <v>Not Declared</v>
      </c>
      <c r="I62" s="729" t="str" cm="1">
        <f t="array" ref="I62">_xlfn.LET(_xlpm.x, 'White Horse'!$D$3:$N$3, _xlpm.y, 'White Horse'!$D$5:$N$30, _xlpm.z, 'White Horse'!$A$5:$A$30, IF(_xlfn.XLOOKUP($C62,_xlfn.XLOOKUP(I$1,_xlpm.x,_xlpm.y,""),_xlpm.z,"Not Declared")="", "Name not recorded",  _xlfn.XLOOKUP($C62,_xlfn.XLOOKUP(I$1,_xlpm.x,_xlpm.y,""),_xlpm.z,"Not Declared")))</f>
        <v>Not Declared</v>
      </c>
      <c r="J62" s="729" t="str" cm="1">
        <f t="array" ref="J62">_xlfn.LET(_xlpm.x, 'White Horse'!$D$3:$N$3, _xlpm.y, 'White Horse'!$D$5:$N$30, _xlpm.z, 'White Horse'!$A$5:$A$30, IF(_xlfn.XLOOKUP($C62,_xlfn.XLOOKUP(J$1,_xlpm.x,_xlpm.y,""),_xlpm.z,"Not Declared")="", "Name not recorded",  _xlfn.XLOOKUP($C62,_xlfn.XLOOKUP(J$1,_xlpm.x,_xlpm.y,""),_xlpm.z,"Not Declared")))</f>
        <v>Not Declared</v>
      </c>
      <c r="K62" s="729" t="str" cm="1">
        <f t="array" ref="K62">_xlfn.LET(_xlpm.x, 'White Horse'!$D$3:$N$3, _xlpm.y, 'White Horse'!$D$5:$N$30, _xlpm.z, 'White Horse'!$A$5:$A$30, IF(_xlfn.XLOOKUP($C62,_xlfn.XLOOKUP(K$1,_xlpm.x,_xlpm.y,""),_xlpm.z,"Not Declared")="", "Name not recorded",  _xlfn.XLOOKUP($C62,_xlfn.XLOOKUP(K$1,_xlpm.x,_xlpm.y,""),_xlpm.z,"Not Declared")))</f>
        <v>Not Declared</v>
      </c>
      <c r="L62" s="729" t="str" cm="1">
        <f t="array" ref="L62">_xlfn.LET(_xlpm.x, 'White Horse'!$D$3:$N$3, _xlpm.y, 'White Horse'!$D$5:$N$30, _xlpm.z, 'White Horse'!$A$5:$A$30, IF(_xlfn.XLOOKUP($C62,_xlfn.XLOOKUP(L$1,_xlpm.x,_xlpm.y,""),_xlpm.z,"Not Declared")="", "Name not recorded",  _xlfn.XLOOKUP($C62,_xlfn.XLOOKUP(L$1,_xlpm.x,_xlpm.y,""),_xlpm.z,"Not Declared")))</f>
        <v>Not Declared</v>
      </c>
      <c r="M62" s="729" t="str" cm="1">
        <f t="array" ref="M62">_xlfn.LET(_xlpm.x, 'White Horse'!$D$3:$N$3, _xlpm.y, 'White Horse'!$D$5:$N$30, _xlpm.z, 'White Horse'!$A$5:$A$30, IF(_xlfn.XLOOKUP($C62,_xlfn.XLOOKUP(M$1,_xlpm.x,_xlpm.y,""),_xlpm.z,"Not Declared")="", "Name not recorded",  _xlfn.XLOOKUP($C62,_xlfn.XLOOKUP(M$1,_xlpm.x,_xlpm.y,""),_xlpm.z,"Not Declared")))</f>
        <v>Not Declared</v>
      </c>
      <c r="N62" s="729" t="str" cm="1">
        <f t="array" ref="N62">_xlfn.LET(_xlpm.x, 'White Horse'!$D$3:$N$3, _xlpm.y, 'White Horse'!$D$5:$N$30, _xlpm.z, 'White Horse'!$A$5:$A$30, IF(_xlfn.XLOOKUP($C62,_xlfn.XLOOKUP(N$1,_xlpm.x,_xlpm.y,""),_xlpm.z,"Not Declared")="", "Name not recorded",  _xlfn.XLOOKUP($C62,_xlfn.XLOOKUP(N$1,_xlpm.x,_xlpm.y,""),_xlpm.z,"Not Declared")))</f>
        <v>Not Declared</v>
      </c>
      <c r="O62" s="732"/>
      <c r="P62" s="3"/>
      <c r="Q62" s="3"/>
      <c r="R62" s="3"/>
      <c r="S62" s="3"/>
      <c r="T62" s="3"/>
      <c r="U62" s="3"/>
      <c r="V62" s="3"/>
      <c r="W62" s="3"/>
      <c r="X62" s="12"/>
      <c r="AM62" s="370"/>
      <c r="CL62" s="359"/>
      <c r="CM62" s="359"/>
      <c r="CN62" s="359"/>
      <c r="CO62" s="359"/>
      <c r="CT62" s="359"/>
      <c r="CU62" s="359"/>
      <c r="CV62" s="359"/>
      <c r="CW62" s="359"/>
      <c r="CX62" s="359"/>
      <c r="CY62" s="359"/>
      <c r="CZ62" s="359"/>
      <c r="DA62" s="359"/>
      <c r="DM62" s="359"/>
      <c r="DN62" s="359"/>
      <c r="DO62" s="359"/>
    </row>
    <row r="63" spans="1:129" ht="21" customHeight="1">
      <c r="A63" s="358" t="str">
        <f t="shared" si="6"/>
        <v>White Horse Harriers</v>
      </c>
      <c r="B63" s="729"/>
      <c r="C63" s="729" t="s">
        <v>323</v>
      </c>
      <c r="D63" s="616" t="str" cm="1">
        <f t="array" ref="D63">_xlfn.LET(_xlpm.x, 'White Horse'!$C$3:$N$3, _xlpm.y, 'White Horse'!$C$5:$N$30, _xlpm.z, 'White Horse'!$A$5:$A$30, IF(_xlfn.XLOOKUP($C63,_xlfn.XLOOKUP(D$1,_xlpm.x,_xlpm.y,""),_xlpm.z,"Not Declared")="", "Name not recorded",  _xlfn.XLOOKUP($C63,_xlfn.XLOOKUP(D$1,_xlpm.x,_xlpm.y,""),_xlpm.z,"Not Declared")))</f>
        <v>Not Declared</v>
      </c>
      <c r="E63" s="729" t="str" cm="1">
        <f t="array" ref="E63">_xlfn.LET(_xlpm.x, 'White Horse'!$D$3:$N$3, _xlpm.y, 'White Horse'!$D$5:$N$30, _xlpm.z, 'White Horse'!$A$5:$A$30, IF(_xlfn.XLOOKUP($C63,_xlfn.XLOOKUP(E$1,_xlpm.x,_xlpm.y,""),_xlpm.z,"Not Declared")="", "Name not recorded",  _xlfn.XLOOKUP($C63,_xlfn.XLOOKUP(E$1,_xlpm.x,_xlpm.y,""),_xlpm.z,"Not Declared")))</f>
        <v>Not Declared</v>
      </c>
      <c r="F63" s="729" t="str" cm="1">
        <f t="array" ref="F63">_xlfn.LET(_xlpm.x, 'White Horse'!$D$3:$N$3, _xlpm.y, 'White Horse'!$D$5:$N$30, _xlpm.z, 'White Horse'!$A$5:$A$30, IF(_xlfn.XLOOKUP($C63,_xlfn.XLOOKUP(F$1,_xlpm.x,_xlpm.y,""),_xlpm.z,"Not Declared")="", "Name not recorded",  _xlfn.XLOOKUP($C63,_xlfn.XLOOKUP(F$1,_xlpm.x,_xlpm.y,""),_xlpm.z,"Not Declared")))</f>
        <v>Not Declared</v>
      </c>
      <c r="G63" s="729" t="str" cm="1">
        <f t="array" ref="G63">_xlfn.LET(_xlpm.x, 'White Horse'!$D$3:$N$3, _xlpm.y, 'White Horse'!$D$5:$N$30, _xlpm.z, 'White Horse'!$A$5:$A$30, IF(_xlfn.XLOOKUP($C63,_xlfn.XLOOKUP(G$1,_xlpm.x,_xlpm.y,""),_xlpm.z,"Not Declared")="", "Name not recorded",  _xlfn.XLOOKUP($C63,_xlfn.XLOOKUP(G$1,_xlpm.x,_xlpm.y,""),_xlpm.z,"Not Declared")))</f>
        <v>Not Declared</v>
      </c>
      <c r="H63" s="729" t="str" cm="1">
        <f t="array" ref="H63">_xlfn.LET(_xlpm.x, 'White Horse'!$D$3:$N$3, _xlpm.y, 'White Horse'!$D$5:$N$30, _xlpm.z, 'White Horse'!$A$5:$A$30, IF(_xlfn.XLOOKUP($C63,_xlfn.XLOOKUP(H$1,_xlpm.x,_xlpm.y,""),_xlpm.z,"Not Declared")="", "Name not recorded",  _xlfn.XLOOKUP($C63,_xlfn.XLOOKUP(H$1,_xlpm.x,_xlpm.y,""),_xlpm.z,"Not Declared")))</f>
        <v>Not Declared</v>
      </c>
      <c r="I63" s="729" t="str" cm="1">
        <f t="array" ref="I63">_xlfn.LET(_xlpm.x, 'White Horse'!$D$3:$N$3, _xlpm.y, 'White Horse'!$D$5:$N$30, _xlpm.z, 'White Horse'!$A$5:$A$30, IF(_xlfn.XLOOKUP($C63,_xlfn.XLOOKUP(I$1,_xlpm.x,_xlpm.y,""),_xlpm.z,"Not Declared")="", "Name not recorded",  _xlfn.XLOOKUP($C63,_xlfn.XLOOKUP(I$1,_xlpm.x,_xlpm.y,""),_xlpm.z,"Not Declared")))</f>
        <v>Not Declared</v>
      </c>
      <c r="J63" s="729" t="str" cm="1">
        <f t="array" ref="J63">_xlfn.LET(_xlpm.x, 'White Horse'!$D$3:$N$3, _xlpm.y, 'White Horse'!$D$5:$N$30, _xlpm.z, 'White Horse'!$A$5:$A$30, IF(_xlfn.XLOOKUP($C63,_xlfn.XLOOKUP(J$1,_xlpm.x,_xlpm.y,""),_xlpm.z,"Not Declared")="", "Name not recorded",  _xlfn.XLOOKUP($C63,_xlfn.XLOOKUP(J$1,_xlpm.x,_xlpm.y,""),_xlpm.z,"Not Declared")))</f>
        <v>Not Declared</v>
      </c>
      <c r="K63" s="729" t="str" cm="1">
        <f t="array" ref="K63">_xlfn.LET(_xlpm.x, 'White Horse'!$D$3:$N$3, _xlpm.y, 'White Horse'!$D$5:$N$30, _xlpm.z, 'White Horse'!$A$5:$A$30, IF(_xlfn.XLOOKUP($C63,_xlfn.XLOOKUP(K$1,_xlpm.x,_xlpm.y,""),_xlpm.z,"Not Declared")="", "Name not recorded",  _xlfn.XLOOKUP($C63,_xlfn.XLOOKUP(K$1,_xlpm.x,_xlpm.y,""),_xlpm.z,"Not Declared")))</f>
        <v>Not Declared</v>
      </c>
      <c r="L63" s="729" t="str" cm="1">
        <f t="array" ref="L63">_xlfn.LET(_xlpm.x, 'White Horse'!$D$3:$N$3, _xlpm.y, 'White Horse'!$D$5:$N$30, _xlpm.z, 'White Horse'!$A$5:$A$30, IF(_xlfn.XLOOKUP($C63,_xlfn.XLOOKUP(L$1,_xlpm.x,_xlpm.y,""),_xlpm.z,"Not Declared")="", "Name not recorded",  _xlfn.XLOOKUP($C63,_xlfn.XLOOKUP(L$1,_xlpm.x,_xlpm.y,""),_xlpm.z,"Not Declared")))</f>
        <v>Not Declared</v>
      </c>
      <c r="M63" s="729" t="str" cm="1">
        <f t="array" ref="M63">_xlfn.LET(_xlpm.x, 'White Horse'!$D$3:$N$3, _xlpm.y, 'White Horse'!$D$5:$N$30, _xlpm.z, 'White Horse'!$A$5:$A$30, IF(_xlfn.XLOOKUP($C63,_xlfn.XLOOKUP(M$1,_xlpm.x,_xlpm.y,""),_xlpm.z,"Not Declared")="", "Name not recorded",  _xlfn.XLOOKUP($C63,_xlfn.XLOOKUP(M$1,_xlpm.x,_xlpm.y,""),_xlpm.z,"Not Declared")))</f>
        <v>Not Declared</v>
      </c>
      <c r="N63" s="729" t="str" cm="1">
        <f t="array" ref="N63">_xlfn.LET(_xlpm.x, 'White Horse'!$D$3:$N$3, _xlpm.y, 'White Horse'!$D$5:$N$30, _xlpm.z, 'White Horse'!$A$5:$A$30, IF(_xlfn.XLOOKUP($C63,_xlfn.XLOOKUP(N$1,_xlpm.x,_xlpm.y,""),_xlpm.z,"Not Declared")="", "Name not recorded",  _xlfn.XLOOKUP($C63,_xlfn.XLOOKUP(N$1,_xlpm.x,_xlpm.y,""),_xlpm.z,"Not Declared")))</f>
        <v>Not Declared</v>
      </c>
      <c r="O63" s="732"/>
      <c r="P63" s="3"/>
      <c r="Q63" s="3"/>
      <c r="R63" s="3"/>
      <c r="S63" s="3"/>
      <c r="T63" s="3"/>
      <c r="U63" s="3"/>
      <c r="V63" s="3"/>
      <c r="W63" s="3"/>
      <c r="X63" s="12"/>
      <c r="AM63" s="370"/>
      <c r="BV63" s="495" t="s">
        <v>521</v>
      </c>
      <c r="BW63" s="494"/>
      <c r="BX63" s="494"/>
      <c r="BY63" s="494"/>
      <c r="BZ63" s="494"/>
      <c r="CA63" s="494"/>
      <c r="CB63" s="494"/>
      <c r="CL63" s="359"/>
      <c r="CM63" s="359"/>
      <c r="CN63" s="359"/>
      <c r="CO63" s="359"/>
      <c r="CT63" s="359"/>
      <c r="CU63" s="359"/>
      <c r="CV63" s="359"/>
      <c r="CW63" s="359"/>
      <c r="CX63" s="359"/>
      <c r="CY63" s="359"/>
      <c r="CZ63" s="359"/>
      <c r="DA63" s="359"/>
      <c r="DM63" s="359"/>
      <c r="DN63" s="359"/>
      <c r="DO63" s="359"/>
    </row>
    <row r="64" spans="1:129" ht="21" customHeight="1">
      <c r="A64" s="358"/>
      <c r="B64" s="729"/>
      <c r="C64" s="729"/>
      <c r="D64" s="729"/>
      <c r="E64" s="729"/>
      <c r="F64" s="729"/>
      <c r="G64" s="729"/>
      <c r="H64" s="729"/>
      <c r="I64" s="729"/>
      <c r="J64" s="729"/>
      <c r="K64" s="729"/>
      <c r="L64" s="729"/>
      <c r="M64" s="729"/>
      <c r="N64" s="729"/>
      <c r="O64" s="732"/>
      <c r="P64" s="3"/>
      <c r="Q64" s="3"/>
      <c r="R64" s="3"/>
      <c r="S64" s="3"/>
      <c r="T64" s="3"/>
      <c r="U64" s="3"/>
      <c r="V64" s="3"/>
      <c r="W64" s="3"/>
      <c r="X64" s="12"/>
      <c r="AM64" s="370"/>
      <c r="AT64" s="88"/>
      <c r="BJ64" s="88"/>
      <c r="CL64" s="359"/>
      <c r="CM64" s="359"/>
      <c r="CN64" s="359"/>
      <c r="CO64" s="359"/>
      <c r="CT64" s="359"/>
      <c r="CU64" s="359"/>
      <c r="CV64" s="359"/>
      <c r="CW64" s="359"/>
      <c r="CX64" s="359"/>
      <c r="CY64" s="359"/>
      <c r="CZ64" s="359"/>
      <c r="DA64" s="359"/>
      <c r="DM64" s="359"/>
      <c r="DN64" s="359"/>
      <c r="DO64" s="359"/>
    </row>
    <row r="65" spans="1:119" ht="21" customHeight="1">
      <c r="A65" s="358" t="str">
        <f>Witney!AJ$2</f>
        <v>Witney Road Runners</v>
      </c>
      <c r="B65" s="729" t="str">
        <f>Witney!AV$1</f>
        <v>W</v>
      </c>
      <c r="C65" s="729" t="s">
        <v>71</v>
      </c>
      <c r="D65" s="616" t="str" cm="1">
        <f t="array" ref="D65">_xlfn.LET(_xlpm.x, Witney!$C$3:$N$3, _xlpm.y, Witney!$C$5:$N$30, _xlpm.z, Witney!$A$5:$A$30, IF(_xlfn.XLOOKUP($C65,_xlfn.XLOOKUP(D$1,_xlpm.x,_xlpm.y,""),_xlpm.z,"Not Declared")="", "Name not recorded",  _xlfn.XLOOKUP($C65,_xlfn.XLOOKUP(D$1,_xlpm.x,_xlpm.y,""),_xlpm.z,"Not Declared")))</f>
        <v>Not Declared</v>
      </c>
      <c r="E65" s="729" t="str" cm="1">
        <f t="array" ref="E65">_xlfn.LET(_xlpm.x, Witney!$D$3:$N$3, _xlpm.y, Witney!$D$5:$N$30, _xlpm.z, Witney!$A$5:$A$30, IF(_xlfn.XLOOKUP($C65,_xlfn.XLOOKUP(E$1,_xlpm.x,_xlpm.y,""),_xlpm.z,"Not Declared")="", "Name not recorded",  _xlfn.XLOOKUP($C65,_xlfn.XLOOKUP(E$1,_xlpm.x,_xlpm.y,""),_xlpm.z,"Not Declared")))</f>
        <v>Not Declared</v>
      </c>
      <c r="F65" s="729" t="str" cm="1">
        <f t="array" ref="F65">_xlfn.LET(_xlpm.x, Witney!$D$3:$N$3, _xlpm.y, Witney!$D$5:$N$30, _xlpm.z, Witney!$A$5:$A$30, IF(_xlfn.XLOOKUP($C65,_xlfn.XLOOKUP(F$1,_xlpm.x,_xlpm.y,""),_xlpm.z,"Not Declared")="", "Name not recorded",  _xlfn.XLOOKUP($C65,_xlfn.XLOOKUP(F$1,_xlpm.x,_xlpm.y,""),_xlpm.z,"Not Declared")))</f>
        <v>Not Declared</v>
      </c>
      <c r="G65" s="729" t="str" cm="1">
        <f t="array" ref="G65">_xlfn.LET(_xlpm.x, Witney!$D$3:$N$3, _xlpm.y, Witney!$D$5:$N$30, _xlpm.z, Witney!$A$5:$A$30, IF(_xlfn.XLOOKUP($C65,_xlfn.XLOOKUP(G$1,_xlpm.x,_xlpm.y,""),_xlpm.z,"Not Declared")="", "Name not recorded",  _xlfn.XLOOKUP($C65,_xlfn.XLOOKUP(G$1,_xlpm.x,_xlpm.y,""),_xlpm.z,"Not Declared")))</f>
        <v>Not Declared</v>
      </c>
      <c r="H65" s="729" t="str" cm="1">
        <f t="array" ref="H65">_xlfn.LET(_xlpm.x, Witney!$D$3:$N$3, _xlpm.y, Witney!$D$5:$N$30, _xlpm.z, Witney!$A$5:$A$30, IF(_xlfn.XLOOKUP($C65,_xlfn.XLOOKUP(H$1,_xlpm.x,_xlpm.y,""),_xlpm.z,"Not Declared")="", "Name not recorded",  _xlfn.XLOOKUP($C65,_xlfn.XLOOKUP(H$1,_xlpm.x,_xlpm.y,""),_xlpm.z,"Not Declared")))</f>
        <v>Not Declared</v>
      </c>
      <c r="I65" s="729" t="str" cm="1">
        <f t="array" ref="I65">_xlfn.LET(_xlpm.x, Witney!$D$3:$N$3, _xlpm.y, Witney!$D$5:$N$30, _xlpm.z, Witney!$A$5:$A$30, IF(_xlfn.XLOOKUP($C65,_xlfn.XLOOKUP(I$1,_xlpm.x,_xlpm.y,""),_xlpm.z,"Not Declared")="", "Name not recorded",  _xlfn.XLOOKUP($C65,_xlfn.XLOOKUP(I$1,_xlpm.x,_xlpm.y,""),_xlpm.z,"Not Declared")))</f>
        <v>Not Declared</v>
      </c>
      <c r="J65" s="729" t="str" cm="1">
        <f t="array" ref="J65">_xlfn.LET(_xlpm.x, Witney!$D$3:$N$3, _xlpm.y, Witney!$D$5:$N$30, _xlpm.z, Witney!$A$5:$A$30, IF(_xlfn.XLOOKUP($C65,_xlfn.XLOOKUP(J$1,_xlpm.x,_xlpm.y,""),_xlpm.z,"Not Declared")="", "Name not recorded",  _xlfn.XLOOKUP($C65,_xlfn.XLOOKUP(J$1,_xlpm.x,_xlpm.y,""),_xlpm.z,"Not Declared")))</f>
        <v>Not Declared</v>
      </c>
      <c r="K65" s="729" t="str" cm="1">
        <f t="array" ref="K65">_xlfn.LET(_xlpm.x, Witney!$D$3:$N$3, _xlpm.y, Witney!$D$5:$N$30, _xlpm.z, Witney!$A$5:$A$30, IF(_xlfn.XLOOKUP($C65,_xlfn.XLOOKUP(K$1,_xlpm.x,_xlpm.y,""),_xlpm.z,"Not Declared")="", "Name not recorded",  _xlfn.XLOOKUP($C65,_xlfn.XLOOKUP(K$1,_xlpm.x,_xlpm.y,""),_xlpm.z,"Not Declared")))</f>
        <v>Not Declared</v>
      </c>
      <c r="L65" s="729" t="str" cm="1">
        <f t="array" ref="L65">_xlfn.LET(_xlpm.x, Witney!$D$3:$N$3, _xlpm.y, Witney!$D$5:$N$30, _xlpm.z, Witney!$A$5:$A$30, IF(_xlfn.XLOOKUP($C65,_xlfn.XLOOKUP(L$1,_xlpm.x,_xlpm.y,""),_xlpm.z,"Not Declared")="", "Name not recorded",  _xlfn.XLOOKUP($C65,_xlfn.XLOOKUP(L$1,_xlpm.x,_xlpm.y,""),_xlpm.z,"Not Declared")))</f>
        <v>Not Declared</v>
      </c>
      <c r="M65" s="729" t="str" cm="1">
        <f t="array" ref="M65">_xlfn.LET(_xlpm.x, Witney!$D$3:$N$3, _xlpm.y, Witney!$D$5:$N$30, _xlpm.z, Witney!$A$5:$A$30, IF(_xlfn.XLOOKUP($C65,_xlfn.XLOOKUP(M$1,_xlpm.x,_xlpm.y,""),_xlpm.z,"Not Declared")="", "Name not recorded",  _xlfn.XLOOKUP($C65,_xlfn.XLOOKUP(M$1,_xlpm.x,_xlpm.y,""),_xlpm.z,"Not Declared")))</f>
        <v>Not Declared</v>
      </c>
      <c r="N65" s="729" t="str" cm="1">
        <f t="array" ref="N65">_xlfn.LET(_xlpm.x, Witney!$D$3:$N$3, _xlpm.y, Witney!$D$5:$N$30, _xlpm.z, Witney!$A$5:$A$30, IF(_xlfn.XLOOKUP($C65,_xlfn.XLOOKUP(N$1,_xlpm.x,_xlpm.y,""),_xlpm.z,"Not Declared")="", "Name not recorded",  _xlfn.XLOOKUP($C65,_xlfn.XLOOKUP(N$1,_xlpm.x,_xlpm.y,""),_xlpm.z,"Not Declared")))</f>
        <v>Not Declared</v>
      </c>
      <c r="O65" s="732"/>
      <c r="P65" s="79">
        <v>1</v>
      </c>
      <c r="Q65" s="729">
        <v>2</v>
      </c>
      <c r="R65" s="729">
        <v>3</v>
      </c>
      <c r="S65" s="729">
        <v>4</v>
      </c>
      <c r="T65" s="729" t="str" cm="1">
        <f t="array" ref="T65">_xlfn.LET(_xlpm.x, Witney!$C$3:$N$3, _xlpm.y, Witney!$C$5:$N$30, _xlpm.z, Witney!$A$5:$A$30, IF(_xlfn.XLOOKUP(P65,_xlfn.XLOOKUP(T$1,_xlpm.x,_xlpm.y,""),_xlpm.z,"Not Declared")="", "Name not recorded",  _xlfn.XLOOKUP(P65,_xlfn.XLOOKUP(T$1,_xlpm.x,_xlpm.y,""),_xlpm.z,"Not Declared")))</f>
        <v>Not Declared</v>
      </c>
      <c r="U65" s="729" t="str" cm="1">
        <f t="array" ref="U65">_xlfn.LET(_xlpm.x, Witney!$C$3:$N$3, _xlpm.y, Witney!$C$5:$N$30, _xlpm.z, Witney!$A$5:$A$30, IF(_xlfn.XLOOKUP(Q65,_xlfn.XLOOKUP(U$1,_xlpm.x,_xlpm.y,""),_xlpm.z,"Not Declared")="", "Name not recorded",  _xlfn.XLOOKUP(Q65,_xlfn.XLOOKUP(U$1,_xlpm.x,_xlpm.y,""),_xlpm.z,"Not Declared")))</f>
        <v>Not Declared</v>
      </c>
      <c r="V65" s="729" t="str" cm="1">
        <f t="array" ref="V65">_xlfn.LET(_xlpm.x, Witney!$C$3:$N$3, _xlpm.y, Witney!$C$5:$N$30, _xlpm.z, Witney!$A$5:$A$30, IF(_xlfn.XLOOKUP(R65,_xlfn.XLOOKUP(V$1,_xlpm.x,_xlpm.y,""),_xlpm.z,"Not Declared")="", "Name not recorded",  _xlfn.XLOOKUP(R65,_xlfn.XLOOKUP(V$1,_xlpm.x,_xlpm.y,""),_xlpm.z,"Not Declared")))</f>
        <v>Not Declared</v>
      </c>
      <c r="W65" s="729" t="str" cm="1">
        <f t="array" ref="W65">_xlfn.LET(_xlpm.x, Witney!$C$3:$N$3, _xlpm.y, Witney!$C$5:$N$30, _xlpm.z, Witney!$A$5:$A$30, IF(_xlfn.XLOOKUP(S65,_xlfn.XLOOKUP(W$1,_xlpm.x,_xlpm.y,""),_xlpm.z,"Not Declared")="", "Name not recorded",  _xlfn.XLOOKUP(S65,_xlfn.XLOOKUP(W$1,_xlpm.x,_xlpm.y,""),_xlpm.z,"Not Declared")))</f>
        <v>Not Declared</v>
      </c>
      <c r="X65" s="358" t="str">
        <f>_xlfn.TEXTJOIN(", ",,T65:W65)</f>
        <v>Not Declared, Not Declared, Not Declared, Not Declared</v>
      </c>
      <c r="AM65" s="370"/>
      <c r="BQ65" s="433"/>
      <c r="BY65" s="433"/>
      <c r="CL65" s="359"/>
      <c r="CM65" s="359"/>
      <c r="CN65" s="359"/>
      <c r="CO65" s="359"/>
      <c r="CT65" s="359"/>
      <c r="CU65" s="359"/>
      <c r="CV65" s="359"/>
      <c r="CW65" s="359"/>
      <c r="CX65" s="359"/>
      <c r="CY65" s="359"/>
      <c r="CZ65" s="359"/>
      <c r="DA65" s="359"/>
      <c r="DM65" s="359"/>
      <c r="DN65" s="359"/>
      <c r="DO65" s="359"/>
    </row>
    <row r="66" spans="1:119" ht="21" customHeight="1">
      <c r="A66" s="358" t="str">
        <f>A65</f>
        <v>Witney Road Runners</v>
      </c>
      <c r="B66" s="729" t="str">
        <f>Witney!AV$2</f>
        <v>WW</v>
      </c>
      <c r="C66" s="729" t="s">
        <v>65</v>
      </c>
      <c r="D66" s="616" t="str" cm="1">
        <f t="array" ref="D66">_xlfn.LET(_xlpm.x, Witney!$C$3:$N$3, _xlpm.y, Witney!$C$5:$N$30, _xlpm.z, Witney!$A$5:$A$30, IF(_xlfn.XLOOKUP($C66,_xlfn.XLOOKUP(D$1,_xlpm.x,_xlpm.y,""),_xlpm.z,"Not Declared")="", "Name not recorded",  _xlfn.XLOOKUP($C66,_xlfn.XLOOKUP(D$1,_xlpm.x,_xlpm.y,""),_xlpm.z,"Not Declared")))</f>
        <v>Not Declared</v>
      </c>
      <c r="E66" s="729" t="str" cm="1">
        <f t="array" ref="E66">_xlfn.LET(_xlpm.x, Witney!$D$3:$N$3, _xlpm.y, Witney!$D$5:$N$30, _xlpm.z, Witney!$A$5:$A$30, IF(_xlfn.XLOOKUP($C66,_xlfn.XLOOKUP(E$1,_xlpm.x,_xlpm.y,""),_xlpm.z,"Not Declared")="", "Name not recorded",  _xlfn.XLOOKUP($C66,_xlfn.XLOOKUP(E$1,_xlpm.x,_xlpm.y,""),_xlpm.z,"Not Declared")))</f>
        <v>Not Declared</v>
      </c>
      <c r="F66" s="729" t="str" cm="1">
        <f t="array" ref="F66">_xlfn.LET(_xlpm.x, Witney!$D$3:$N$3, _xlpm.y, Witney!$D$5:$N$30, _xlpm.z, Witney!$A$5:$A$30, IF(_xlfn.XLOOKUP($C66,_xlfn.XLOOKUP(F$1,_xlpm.x,_xlpm.y,""),_xlpm.z,"Not Declared")="", "Name not recorded",  _xlfn.XLOOKUP($C66,_xlfn.XLOOKUP(F$1,_xlpm.x,_xlpm.y,""),_xlpm.z,"Not Declared")))</f>
        <v>Not Declared</v>
      </c>
      <c r="G66" s="729" t="str" cm="1">
        <f t="array" ref="G66">_xlfn.LET(_xlpm.x, Witney!$D$3:$N$3, _xlpm.y, Witney!$D$5:$N$30, _xlpm.z, Witney!$A$5:$A$30, IF(_xlfn.XLOOKUP($C66,_xlfn.XLOOKUP(G$1,_xlpm.x,_xlpm.y,""),_xlpm.z,"Not Declared")="", "Name not recorded",  _xlfn.XLOOKUP($C66,_xlfn.XLOOKUP(G$1,_xlpm.x,_xlpm.y,""),_xlpm.z,"Not Declared")))</f>
        <v>Not Declared</v>
      </c>
      <c r="H66" s="729" t="str" cm="1">
        <f t="array" ref="H66">_xlfn.LET(_xlpm.x, Witney!$D$3:$N$3, _xlpm.y, Witney!$D$5:$N$30, _xlpm.z, Witney!$A$5:$A$30, IF(_xlfn.XLOOKUP($C66,_xlfn.XLOOKUP(H$1,_xlpm.x,_xlpm.y,""),_xlpm.z,"Not Declared")="", "Name not recorded",  _xlfn.XLOOKUP($C66,_xlfn.XLOOKUP(H$1,_xlpm.x,_xlpm.y,""),_xlpm.z,"Not Declared")))</f>
        <v>Not Declared</v>
      </c>
      <c r="I66" s="729" t="str" cm="1">
        <f t="array" ref="I66">_xlfn.LET(_xlpm.x, Witney!$D$3:$N$3, _xlpm.y, Witney!$D$5:$N$30, _xlpm.z, Witney!$A$5:$A$30, IF(_xlfn.XLOOKUP($C66,_xlfn.XLOOKUP(I$1,_xlpm.x,_xlpm.y,""),_xlpm.z,"Not Declared")="", "Name not recorded",  _xlfn.XLOOKUP($C66,_xlfn.XLOOKUP(I$1,_xlpm.x,_xlpm.y,""),_xlpm.z,"Not Declared")))</f>
        <v>Not Declared</v>
      </c>
      <c r="J66" s="729" t="str" cm="1">
        <f t="array" ref="J66">_xlfn.LET(_xlpm.x, Witney!$D$3:$N$3, _xlpm.y, Witney!$D$5:$N$30, _xlpm.z, Witney!$A$5:$A$30, IF(_xlfn.XLOOKUP($C66,_xlfn.XLOOKUP(J$1,_xlpm.x,_xlpm.y,""),_xlpm.z,"Not Declared")="", "Name not recorded",  _xlfn.XLOOKUP($C66,_xlfn.XLOOKUP(J$1,_xlpm.x,_xlpm.y,""),_xlpm.z,"Not Declared")))</f>
        <v>Not Declared</v>
      </c>
      <c r="K66" s="729" t="str" cm="1">
        <f t="array" ref="K66">_xlfn.LET(_xlpm.x, Witney!$D$3:$N$3, _xlpm.y, Witney!$D$5:$N$30, _xlpm.z, Witney!$A$5:$A$30, IF(_xlfn.XLOOKUP($C66,_xlfn.XLOOKUP(K$1,_xlpm.x,_xlpm.y,""),_xlpm.z,"Not Declared")="", "Name not recorded",  _xlfn.XLOOKUP($C66,_xlfn.XLOOKUP(K$1,_xlpm.x,_xlpm.y,""),_xlpm.z,"Not Declared")))</f>
        <v>Not Declared</v>
      </c>
      <c r="L66" s="729" t="str" cm="1">
        <f t="array" ref="L66">_xlfn.LET(_xlpm.x, Witney!$D$3:$N$3, _xlpm.y, Witney!$D$5:$N$30, _xlpm.z, Witney!$A$5:$A$30, IF(_xlfn.XLOOKUP($C66,_xlfn.XLOOKUP(L$1,_xlpm.x,_xlpm.y,""),_xlpm.z,"Not Declared")="", "Name not recorded",  _xlfn.XLOOKUP($C66,_xlfn.XLOOKUP(L$1,_xlpm.x,_xlpm.y,""),_xlpm.z,"Not Declared")))</f>
        <v>Not Declared</v>
      </c>
      <c r="M66" s="729" t="str" cm="1">
        <f t="array" ref="M66">_xlfn.LET(_xlpm.x, Witney!$D$3:$N$3, _xlpm.y, Witney!$D$5:$N$30, _xlpm.z, Witney!$A$5:$A$30, IF(_xlfn.XLOOKUP($C66,_xlfn.XLOOKUP(M$1,_xlpm.x,_xlpm.y,""),_xlpm.z,"Not Declared")="", "Name not recorded",  _xlfn.XLOOKUP($C66,_xlfn.XLOOKUP(M$1,_xlpm.x,_xlpm.y,""),_xlpm.z,"Not Declared")))</f>
        <v>Not Declared</v>
      </c>
      <c r="N66" s="729" t="str" cm="1">
        <f t="array" ref="N66">_xlfn.LET(_xlpm.x, Witney!$D$3:$N$3, _xlpm.y, Witney!$D$5:$N$30, _xlpm.z, Witney!$A$5:$A$30, IF(_xlfn.XLOOKUP($C66,_xlfn.XLOOKUP(N$1,_xlpm.x,_xlpm.y,""),_xlpm.z,"Not Declared")="", "Name not recorded",  _xlfn.XLOOKUP($C66,_xlfn.XLOOKUP(N$1,_xlpm.x,_xlpm.y,""),_xlpm.z,"Not Declared")))</f>
        <v>Not Declared</v>
      </c>
      <c r="O66" s="732"/>
      <c r="P66" s="220"/>
      <c r="Q66" s="732"/>
      <c r="R66" s="732"/>
      <c r="S66" s="732"/>
      <c r="T66" s="732"/>
      <c r="U66" s="732"/>
      <c r="V66" s="732"/>
      <c r="W66" s="732"/>
      <c r="X66" s="732"/>
      <c r="AM66" s="370"/>
      <c r="CL66" s="359"/>
      <c r="CM66" s="359"/>
      <c r="CN66" s="359"/>
      <c r="CO66" s="359"/>
      <c r="CT66" s="359"/>
      <c r="CU66" s="359"/>
      <c r="CV66" s="359"/>
      <c r="CW66" s="359"/>
      <c r="CX66" s="359"/>
      <c r="CY66" s="359"/>
      <c r="CZ66" s="359"/>
      <c r="DA66" s="359"/>
      <c r="DM66" s="359"/>
      <c r="DN66" s="359"/>
      <c r="DO66" s="359"/>
    </row>
    <row r="67" spans="1:119" ht="21" customHeight="1">
      <c r="A67" s="358" t="str">
        <f t="shared" ref="A67:A72" si="7">A66</f>
        <v>Witney Road Runners</v>
      </c>
      <c r="B67" s="729"/>
      <c r="C67" s="729" t="s">
        <v>517</v>
      </c>
      <c r="D67" s="616" t="str" cm="1">
        <f t="array" ref="D67">_xlfn.LET(_xlpm.x, Witney!$C$3:$N$3, _xlpm.y, Witney!$C$5:$N$30, _xlpm.z, Witney!$A$5:$A$30, IF(_xlfn.XLOOKUP($C67,_xlfn.XLOOKUP(D$1,_xlpm.x,_xlpm.y,""),_xlpm.z,"Not Declared")="", "Name not recorded",  _xlfn.XLOOKUP($C67,_xlfn.XLOOKUP(D$1,_xlpm.x,_xlpm.y,""),_xlpm.z,"Not Declared")))</f>
        <v>Not Declared</v>
      </c>
      <c r="E67" s="729" t="str" cm="1">
        <f t="array" ref="E67">_xlfn.LET(_xlpm.x, Witney!$D$3:$N$3, _xlpm.y, Witney!$D$5:$N$30, _xlpm.z, Witney!$A$5:$A$30, IF(_xlfn.XLOOKUP($C67,_xlfn.XLOOKUP(E$1,_xlpm.x,_xlpm.y,""),_xlpm.z,"Not Declared")="", "Name not recorded",  _xlfn.XLOOKUP($C67,_xlfn.XLOOKUP(E$1,_xlpm.x,_xlpm.y,""),_xlpm.z,"Not Declared")))</f>
        <v>Not Declared</v>
      </c>
      <c r="F67" s="729" t="str" cm="1">
        <f t="array" ref="F67">_xlfn.LET(_xlpm.x, Witney!$D$3:$N$3, _xlpm.y, Witney!$D$5:$N$30, _xlpm.z, Witney!$A$5:$A$30, IF(_xlfn.XLOOKUP($C67,_xlfn.XLOOKUP(F$1,_xlpm.x,_xlpm.y,""),_xlpm.z,"Not Declared")="", "Name not recorded",  _xlfn.XLOOKUP($C67,_xlfn.XLOOKUP(F$1,_xlpm.x,_xlpm.y,""),_xlpm.z,"Not Declared")))</f>
        <v>Not Declared</v>
      </c>
      <c r="G67" s="729" t="str" cm="1">
        <f t="array" ref="G67">_xlfn.LET(_xlpm.x, Witney!$D$3:$N$3, _xlpm.y, Witney!$D$5:$N$30, _xlpm.z, Witney!$A$5:$A$30, IF(_xlfn.XLOOKUP($C67,_xlfn.XLOOKUP(G$1,_xlpm.x,_xlpm.y,""),_xlpm.z,"Not Declared")="", "Name not recorded",  _xlfn.XLOOKUP($C67,_xlfn.XLOOKUP(G$1,_xlpm.x,_xlpm.y,""),_xlpm.z,"Not Declared")))</f>
        <v>Not Declared</v>
      </c>
      <c r="H67" s="729" t="str" cm="1">
        <f t="array" ref="H67">_xlfn.LET(_xlpm.x, Witney!$D$3:$N$3, _xlpm.y, Witney!$D$5:$N$30, _xlpm.z, Witney!$A$5:$A$30, IF(_xlfn.XLOOKUP($C67,_xlfn.XLOOKUP(H$1,_xlpm.x,_xlpm.y,""),_xlpm.z,"Not Declared")="", "Name not recorded",  _xlfn.XLOOKUP($C67,_xlfn.XLOOKUP(H$1,_xlpm.x,_xlpm.y,""),_xlpm.z,"Not Declared")))</f>
        <v>Not Declared</v>
      </c>
      <c r="I67" s="729" t="str" cm="1">
        <f t="array" ref="I67">_xlfn.LET(_xlpm.x, Witney!$D$3:$N$3, _xlpm.y, Witney!$D$5:$N$30, _xlpm.z, Witney!$A$5:$A$30, IF(_xlfn.XLOOKUP($C67,_xlfn.XLOOKUP(I$1,_xlpm.x,_xlpm.y,""),_xlpm.z,"Not Declared")="", "Name not recorded",  _xlfn.XLOOKUP($C67,_xlfn.XLOOKUP(I$1,_xlpm.x,_xlpm.y,""),_xlpm.z,"Not Declared")))</f>
        <v>Not Declared</v>
      </c>
      <c r="J67" s="729" t="str" cm="1">
        <f t="array" ref="J67">_xlfn.LET(_xlpm.x, Witney!$D$3:$N$3, _xlpm.y, Witney!$D$5:$N$30, _xlpm.z, Witney!$A$5:$A$30, IF(_xlfn.XLOOKUP($C67,_xlfn.XLOOKUP(J$1,_xlpm.x,_xlpm.y,""),_xlpm.z,"Not Declared")="", "Name not recorded",  _xlfn.XLOOKUP($C67,_xlfn.XLOOKUP(J$1,_xlpm.x,_xlpm.y,""),_xlpm.z,"Not Declared")))</f>
        <v>Not Declared</v>
      </c>
      <c r="K67" s="729" t="str" cm="1">
        <f t="array" ref="K67">_xlfn.LET(_xlpm.x, Witney!$D$3:$N$3, _xlpm.y, Witney!$D$5:$N$30, _xlpm.z, Witney!$A$5:$A$30, IF(_xlfn.XLOOKUP($C67,_xlfn.XLOOKUP(K$1,_xlpm.x,_xlpm.y,""),_xlpm.z,"Not Declared")="", "Name not recorded",  _xlfn.XLOOKUP($C67,_xlfn.XLOOKUP(K$1,_xlpm.x,_xlpm.y,""),_xlpm.z,"Not Declared")))</f>
        <v>Not Declared</v>
      </c>
      <c r="L67" s="729" t="str" cm="1">
        <f t="array" ref="L67">_xlfn.LET(_xlpm.x, Witney!$D$3:$N$3, _xlpm.y, Witney!$D$5:$N$30, _xlpm.z, Witney!$A$5:$A$30, IF(_xlfn.XLOOKUP($C67,_xlfn.XLOOKUP(L$1,_xlpm.x,_xlpm.y,""),_xlpm.z,"Not Declared")="", "Name not recorded",  _xlfn.XLOOKUP($C67,_xlfn.XLOOKUP(L$1,_xlpm.x,_xlpm.y,""),_xlpm.z,"Not Declared")))</f>
        <v>Not Declared</v>
      </c>
      <c r="M67" s="729" t="str" cm="1">
        <f t="array" ref="M67">_xlfn.LET(_xlpm.x, Witney!$D$3:$N$3, _xlpm.y, Witney!$D$5:$N$30, _xlpm.z, Witney!$A$5:$A$30, IF(_xlfn.XLOOKUP($C67,_xlfn.XLOOKUP(M$1,_xlpm.x,_xlpm.y,""),_xlpm.z,"Not Declared")="", "Name not recorded",  _xlfn.XLOOKUP($C67,_xlfn.XLOOKUP(M$1,_xlpm.x,_xlpm.y,""),_xlpm.z,"Not Declared")))</f>
        <v>Not Declared</v>
      </c>
      <c r="N67" s="729" t="str" cm="1">
        <f t="array" ref="N67">_xlfn.LET(_xlpm.x, Witney!$D$3:$N$3, _xlpm.y, Witney!$D$5:$N$30, _xlpm.z, Witney!$A$5:$A$30, IF(_xlfn.XLOOKUP($C67,_xlfn.XLOOKUP(N$1,_xlpm.x,_xlpm.y,""),_xlpm.z,"Not Declared")="", "Name not recorded",  _xlfn.XLOOKUP($C67,_xlfn.XLOOKUP(N$1,_xlpm.x,_xlpm.y,""),_xlpm.z,"Not Declared")))</f>
        <v>Not Declared</v>
      </c>
      <c r="O67" s="732"/>
      <c r="P67" s="79" t="s">
        <v>517</v>
      </c>
      <c r="Q67" s="729" t="s">
        <v>319</v>
      </c>
      <c r="R67" s="729" t="s">
        <v>320</v>
      </c>
      <c r="S67" s="729" t="s">
        <v>321</v>
      </c>
      <c r="T67" s="729" t="str" cm="1">
        <f t="array" ref="T67">_xlfn.LET(_xlpm.x, Witney!$C$3:$N$3, _xlpm.y, Witney!$C$5:$N$30, _xlpm.z, Witney!$A$5:$A$30, IF(_xlfn.XLOOKUP(P67,_xlfn.XLOOKUP(T$1,_xlpm.x,_xlpm.y,""),_xlpm.z,"Not Declared")="", "Name not recorded",  _xlfn.XLOOKUP(P67,_xlfn.XLOOKUP(T$1,_xlpm.x,_xlpm.y,""),_xlpm.z,"Not Declared")))</f>
        <v>Not Declared</v>
      </c>
      <c r="U67" s="729" t="str" cm="1">
        <f t="array" ref="U67">_xlfn.LET(_xlpm.x, Witney!$C$3:$N$3, _xlpm.y, Witney!$C$5:$N$30, _xlpm.z, Witney!$A$5:$A$30, IF(_xlfn.XLOOKUP(Q67,_xlfn.XLOOKUP(U$1,_xlpm.x,_xlpm.y,""),_xlpm.z,"Not Declared")="", "Name not recorded",  _xlfn.XLOOKUP(Q67,_xlfn.XLOOKUP(U$1,_xlpm.x,_xlpm.y,""),_xlpm.z,"Not Declared")))</f>
        <v>Not Declared</v>
      </c>
      <c r="V67" s="729" t="str" cm="1">
        <f t="array" ref="V67">_xlfn.LET(_xlpm.x, Witney!$C$3:$N$3, _xlpm.y, Witney!$C$5:$N$30, _xlpm.z, Witney!$A$5:$A$30, IF(_xlfn.XLOOKUP(R67,_xlfn.XLOOKUP(V$1,_xlpm.x,_xlpm.y,""),_xlpm.z,"Not Declared")="", "Name not recorded",  _xlfn.XLOOKUP(R67,_xlfn.XLOOKUP(V$1,_xlpm.x,_xlpm.y,""),_xlpm.z,"Not Declared")))</f>
        <v>Not Declared</v>
      </c>
      <c r="W67" s="729" t="str" cm="1">
        <f t="array" ref="W67">_xlfn.LET(_xlpm.x, Witney!$C$3:$N$3, _xlpm.y, Witney!$C$5:$N$30, _xlpm.z, Witney!$A$5:$A$30, IF(_xlfn.XLOOKUP(S67,_xlfn.XLOOKUP(W$1,_xlpm.x,_xlpm.y,""),_xlpm.z,"Not Declared")="", "Name not recorded",  _xlfn.XLOOKUP(S67,_xlfn.XLOOKUP(W$1,_xlpm.x,_xlpm.y,""),_xlpm.z,"Not Declared")))</f>
        <v>Not Declared</v>
      </c>
      <c r="X67" s="358" t="str">
        <f>_xlfn.TEXTJOIN(", ",,T67:W67)</f>
        <v>Not Declared, Not Declared, Not Declared, Not Declared</v>
      </c>
      <c r="AM67" s="370"/>
      <c r="CL67" s="359"/>
      <c r="CM67" s="359"/>
      <c r="CN67" s="359"/>
      <c r="CO67" s="359"/>
      <c r="CT67" s="359"/>
      <c r="CU67" s="359"/>
      <c r="CV67" s="359"/>
      <c r="CW67" s="359"/>
      <c r="CX67" s="359"/>
      <c r="CY67" s="359"/>
      <c r="CZ67" s="359"/>
      <c r="DA67" s="359"/>
      <c r="DM67" s="359"/>
      <c r="DN67" s="359"/>
      <c r="DO67" s="359"/>
    </row>
    <row r="68" spans="1:119" ht="21" customHeight="1">
      <c r="A68" s="358" t="str">
        <f t="shared" si="7"/>
        <v>Witney Road Runners</v>
      </c>
      <c r="B68" s="729"/>
      <c r="C68" s="729" t="s">
        <v>319</v>
      </c>
      <c r="D68" s="616" t="str" cm="1">
        <f t="array" ref="D68">_xlfn.LET(_xlpm.x, Witney!$C$3:$N$3, _xlpm.y, Witney!$C$5:$N$30, _xlpm.z, Witney!$A$5:$A$30, IF(_xlfn.XLOOKUP($C68,_xlfn.XLOOKUP(D$1,_xlpm.x,_xlpm.y,""),_xlpm.z,"Not Declared")="", "Name not recorded",  _xlfn.XLOOKUP($C68,_xlfn.XLOOKUP(D$1,_xlpm.x,_xlpm.y,""),_xlpm.z,"Not Declared")))</f>
        <v>Not Declared</v>
      </c>
      <c r="E68" s="729" t="str" cm="1">
        <f t="array" ref="E68">_xlfn.LET(_xlpm.x, Witney!$D$3:$N$3, _xlpm.y, Witney!$D$5:$N$30, _xlpm.z, Witney!$A$5:$A$30, IF(_xlfn.XLOOKUP($C68,_xlfn.XLOOKUP(E$1,_xlpm.x,_xlpm.y,""),_xlpm.z,"Not Declared")="", "Name not recorded",  _xlfn.XLOOKUP($C68,_xlfn.XLOOKUP(E$1,_xlpm.x,_xlpm.y,""),_xlpm.z,"Not Declared")))</f>
        <v>Not Declared</v>
      </c>
      <c r="F68" s="729" t="str" cm="1">
        <f t="array" ref="F68">_xlfn.LET(_xlpm.x, Witney!$D$3:$N$3, _xlpm.y, Witney!$D$5:$N$30, _xlpm.z, Witney!$A$5:$A$30, IF(_xlfn.XLOOKUP($C68,_xlfn.XLOOKUP(F$1,_xlpm.x,_xlpm.y,""),_xlpm.z,"Not Declared")="", "Name not recorded",  _xlfn.XLOOKUP($C68,_xlfn.XLOOKUP(F$1,_xlpm.x,_xlpm.y,""),_xlpm.z,"Not Declared")))</f>
        <v>Not Declared</v>
      </c>
      <c r="G68" s="729" t="str" cm="1">
        <f t="array" ref="G68">_xlfn.LET(_xlpm.x, Witney!$D$3:$N$3, _xlpm.y, Witney!$D$5:$N$30, _xlpm.z, Witney!$A$5:$A$30, IF(_xlfn.XLOOKUP($C68,_xlfn.XLOOKUP(G$1,_xlpm.x,_xlpm.y,""),_xlpm.z,"Not Declared")="", "Name not recorded",  _xlfn.XLOOKUP($C68,_xlfn.XLOOKUP(G$1,_xlpm.x,_xlpm.y,""),_xlpm.z,"Not Declared")))</f>
        <v>Not Declared</v>
      </c>
      <c r="H68" s="729" t="str" cm="1">
        <f t="array" ref="H68">_xlfn.LET(_xlpm.x, Witney!$D$3:$N$3, _xlpm.y, Witney!$D$5:$N$30, _xlpm.z, Witney!$A$5:$A$30, IF(_xlfn.XLOOKUP($C68,_xlfn.XLOOKUP(H$1,_xlpm.x,_xlpm.y,""),_xlpm.z,"Not Declared")="", "Name not recorded",  _xlfn.XLOOKUP($C68,_xlfn.XLOOKUP(H$1,_xlpm.x,_xlpm.y,""),_xlpm.z,"Not Declared")))</f>
        <v>Not Declared</v>
      </c>
      <c r="I68" s="729" t="str" cm="1">
        <f t="array" ref="I68">_xlfn.LET(_xlpm.x, Witney!$D$3:$N$3, _xlpm.y, Witney!$D$5:$N$30, _xlpm.z, Witney!$A$5:$A$30, IF(_xlfn.XLOOKUP($C68,_xlfn.XLOOKUP(I$1,_xlpm.x,_xlpm.y,""),_xlpm.z,"Not Declared")="", "Name not recorded",  _xlfn.XLOOKUP($C68,_xlfn.XLOOKUP(I$1,_xlpm.x,_xlpm.y,""),_xlpm.z,"Not Declared")))</f>
        <v>Not Declared</v>
      </c>
      <c r="J68" s="729" t="str" cm="1">
        <f t="array" ref="J68">_xlfn.LET(_xlpm.x, Witney!$D$3:$N$3, _xlpm.y, Witney!$D$5:$N$30, _xlpm.z, Witney!$A$5:$A$30, IF(_xlfn.XLOOKUP($C68,_xlfn.XLOOKUP(J$1,_xlpm.x,_xlpm.y,""),_xlpm.z,"Not Declared")="", "Name not recorded",  _xlfn.XLOOKUP($C68,_xlfn.XLOOKUP(J$1,_xlpm.x,_xlpm.y,""),_xlpm.z,"Not Declared")))</f>
        <v>Not Declared</v>
      </c>
      <c r="K68" s="729" t="str" cm="1">
        <f t="array" ref="K68">_xlfn.LET(_xlpm.x, Witney!$D$3:$N$3, _xlpm.y, Witney!$D$5:$N$30, _xlpm.z, Witney!$A$5:$A$30, IF(_xlfn.XLOOKUP($C68,_xlfn.XLOOKUP(K$1,_xlpm.x,_xlpm.y,""),_xlpm.z,"Not Declared")="", "Name not recorded",  _xlfn.XLOOKUP($C68,_xlfn.XLOOKUP(K$1,_xlpm.x,_xlpm.y,""),_xlpm.z,"Not Declared")))</f>
        <v>Not Declared</v>
      </c>
      <c r="L68" s="729" t="str" cm="1">
        <f t="array" ref="L68">_xlfn.LET(_xlpm.x, Witney!$D$3:$N$3, _xlpm.y, Witney!$D$5:$N$30, _xlpm.z, Witney!$A$5:$A$30, IF(_xlfn.XLOOKUP($C68,_xlfn.XLOOKUP(L$1,_xlpm.x,_xlpm.y,""),_xlpm.z,"Not Declared")="", "Name not recorded",  _xlfn.XLOOKUP($C68,_xlfn.XLOOKUP(L$1,_xlpm.x,_xlpm.y,""),_xlpm.z,"Not Declared")))</f>
        <v>Not Declared</v>
      </c>
      <c r="M68" s="729" t="str" cm="1">
        <f t="array" ref="M68">_xlfn.LET(_xlpm.x, Witney!$D$3:$N$3, _xlpm.y, Witney!$D$5:$N$30, _xlpm.z, Witney!$A$5:$A$30, IF(_xlfn.XLOOKUP($C68,_xlfn.XLOOKUP(M$1,_xlpm.x,_xlpm.y,""),_xlpm.z,"Not Declared")="", "Name not recorded",  _xlfn.XLOOKUP($C68,_xlfn.XLOOKUP(M$1,_xlpm.x,_xlpm.y,""),_xlpm.z,"Not Declared")))</f>
        <v>Not Declared</v>
      </c>
      <c r="N68" s="729" t="str" cm="1">
        <f t="array" ref="N68">_xlfn.LET(_xlpm.x, Witney!$D$3:$N$3, _xlpm.y, Witney!$D$5:$N$30, _xlpm.z, Witney!$A$5:$A$30, IF(_xlfn.XLOOKUP($C68,_xlfn.XLOOKUP(N$1,_xlpm.x,_xlpm.y,""),_xlpm.z,"Not Declared")="", "Name not recorded",  _xlfn.XLOOKUP($C68,_xlfn.XLOOKUP(N$1,_xlpm.x,_xlpm.y,""),_xlpm.z,"Not Declared")))</f>
        <v>Not Declared</v>
      </c>
      <c r="O68" s="732"/>
      <c r="P68" s="3"/>
      <c r="Q68" s="3"/>
      <c r="R68" s="3"/>
      <c r="S68" s="3"/>
      <c r="T68" s="3"/>
      <c r="U68" s="3"/>
      <c r="V68" s="3"/>
      <c r="W68" s="3"/>
      <c r="X68" s="12"/>
      <c r="AM68" s="370"/>
      <c r="CL68" s="359"/>
      <c r="CM68" s="359"/>
      <c r="CN68" s="359"/>
      <c r="CO68" s="359"/>
      <c r="CT68" s="359"/>
      <c r="CU68" s="359"/>
      <c r="CV68" s="359"/>
      <c r="CW68" s="359"/>
      <c r="CX68" s="359"/>
      <c r="CY68" s="359"/>
      <c r="CZ68" s="359"/>
      <c r="DA68" s="359"/>
      <c r="DM68" s="359"/>
      <c r="DN68" s="359"/>
      <c r="DO68" s="359"/>
    </row>
    <row r="69" spans="1:119" ht="21" customHeight="1">
      <c r="A69" s="358" t="str">
        <f t="shared" si="7"/>
        <v>Witney Road Runners</v>
      </c>
      <c r="B69" s="729"/>
      <c r="C69" s="729" t="s">
        <v>320</v>
      </c>
      <c r="D69" s="616" t="str" cm="1">
        <f t="array" ref="D69">_xlfn.LET(_xlpm.x, Witney!$C$3:$N$3, _xlpm.y, Witney!$C$5:$N$30, _xlpm.z, Witney!$A$5:$A$30, IF(_xlfn.XLOOKUP($C69,_xlfn.XLOOKUP(D$1,_xlpm.x,_xlpm.y,""),_xlpm.z,"Not Declared")="", "Name not recorded",  _xlfn.XLOOKUP($C69,_xlfn.XLOOKUP(D$1,_xlpm.x,_xlpm.y,""),_xlpm.z,"Not Declared")))</f>
        <v>Not Declared</v>
      </c>
      <c r="E69" s="729" t="str" cm="1">
        <f t="array" ref="E69">_xlfn.LET(_xlpm.x, Witney!$D$3:$N$3, _xlpm.y, Witney!$D$5:$N$30, _xlpm.z, Witney!$A$5:$A$30, IF(_xlfn.XLOOKUP($C69,_xlfn.XLOOKUP(E$1,_xlpm.x,_xlpm.y,""),_xlpm.z,"Not Declared")="", "Name not recorded",  _xlfn.XLOOKUP($C69,_xlfn.XLOOKUP(E$1,_xlpm.x,_xlpm.y,""),_xlpm.z,"Not Declared")))</f>
        <v>Not Declared</v>
      </c>
      <c r="F69" s="729" t="str" cm="1">
        <f t="array" ref="F69">_xlfn.LET(_xlpm.x, Witney!$D$3:$N$3, _xlpm.y, Witney!$D$5:$N$30, _xlpm.z, Witney!$A$5:$A$30, IF(_xlfn.XLOOKUP($C69,_xlfn.XLOOKUP(F$1,_xlpm.x,_xlpm.y,""),_xlpm.z,"Not Declared")="", "Name not recorded",  _xlfn.XLOOKUP($C69,_xlfn.XLOOKUP(F$1,_xlpm.x,_xlpm.y,""),_xlpm.z,"Not Declared")))</f>
        <v>Not Declared</v>
      </c>
      <c r="G69" s="729" t="str" cm="1">
        <f t="array" ref="G69">_xlfn.LET(_xlpm.x, Witney!$D$3:$N$3, _xlpm.y, Witney!$D$5:$N$30, _xlpm.z, Witney!$A$5:$A$30, IF(_xlfn.XLOOKUP($C69,_xlfn.XLOOKUP(G$1,_xlpm.x,_xlpm.y,""),_xlpm.z,"Not Declared")="", "Name not recorded",  _xlfn.XLOOKUP($C69,_xlfn.XLOOKUP(G$1,_xlpm.x,_xlpm.y,""),_xlpm.z,"Not Declared")))</f>
        <v>Not Declared</v>
      </c>
      <c r="H69" s="729" t="str" cm="1">
        <f t="array" ref="H69">_xlfn.LET(_xlpm.x, Witney!$D$3:$N$3, _xlpm.y, Witney!$D$5:$N$30, _xlpm.z, Witney!$A$5:$A$30, IF(_xlfn.XLOOKUP($C69,_xlfn.XLOOKUP(H$1,_xlpm.x,_xlpm.y,""),_xlpm.z,"Not Declared")="", "Name not recorded",  _xlfn.XLOOKUP($C69,_xlfn.XLOOKUP(H$1,_xlpm.x,_xlpm.y,""),_xlpm.z,"Not Declared")))</f>
        <v>Not Declared</v>
      </c>
      <c r="I69" s="729" t="str" cm="1">
        <f t="array" ref="I69">_xlfn.LET(_xlpm.x, Witney!$D$3:$N$3, _xlpm.y, Witney!$D$5:$N$30, _xlpm.z, Witney!$A$5:$A$30, IF(_xlfn.XLOOKUP($C69,_xlfn.XLOOKUP(I$1,_xlpm.x,_xlpm.y,""),_xlpm.z,"Not Declared")="", "Name not recorded",  _xlfn.XLOOKUP($C69,_xlfn.XLOOKUP(I$1,_xlpm.x,_xlpm.y,""),_xlpm.z,"Not Declared")))</f>
        <v>Not Declared</v>
      </c>
      <c r="J69" s="729" t="str" cm="1">
        <f t="array" ref="J69">_xlfn.LET(_xlpm.x, Witney!$D$3:$N$3, _xlpm.y, Witney!$D$5:$N$30, _xlpm.z, Witney!$A$5:$A$30, IF(_xlfn.XLOOKUP($C69,_xlfn.XLOOKUP(J$1,_xlpm.x,_xlpm.y,""),_xlpm.z,"Not Declared")="", "Name not recorded",  _xlfn.XLOOKUP($C69,_xlfn.XLOOKUP(J$1,_xlpm.x,_xlpm.y,""),_xlpm.z,"Not Declared")))</f>
        <v>Not Declared</v>
      </c>
      <c r="K69" s="729" t="str" cm="1">
        <f t="array" ref="K69">_xlfn.LET(_xlpm.x, Witney!$D$3:$N$3, _xlpm.y, Witney!$D$5:$N$30, _xlpm.z, Witney!$A$5:$A$30, IF(_xlfn.XLOOKUP($C69,_xlfn.XLOOKUP(K$1,_xlpm.x,_xlpm.y,""),_xlpm.z,"Not Declared")="", "Name not recorded",  _xlfn.XLOOKUP($C69,_xlfn.XLOOKUP(K$1,_xlpm.x,_xlpm.y,""),_xlpm.z,"Not Declared")))</f>
        <v>Not Declared</v>
      </c>
      <c r="L69" s="729" t="str" cm="1">
        <f t="array" ref="L69">_xlfn.LET(_xlpm.x, Witney!$D$3:$N$3, _xlpm.y, Witney!$D$5:$N$30, _xlpm.z, Witney!$A$5:$A$30, IF(_xlfn.XLOOKUP($C69,_xlfn.XLOOKUP(L$1,_xlpm.x,_xlpm.y,""),_xlpm.z,"Not Declared")="", "Name not recorded",  _xlfn.XLOOKUP($C69,_xlfn.XLOOKUP(L$1,_xlpm.x,_xlpm.y,""),_xlpm.z,"Not Declared")))</f>
        <v>Not Declared</v>
      </c>
      <c r="M69" s="729" t="str" cm="1">
        <f t="array" ref="M69">_xlfn.LET(_xlpm.x, Witney!$D$3:$N$3, _xlpm.y, Witney!$D$5:$N$30, _xlpm.z, Witney!$A$5:$A$30, IF(_xlfn.XLOOKUP($C69,_xlfn.XLOOKUP(M$1,_xlpm.x,_xlpm.y,""),_xlpm.z,"Not Declared")="", "Name not recorded",  _xlfn.XLOOKUP($C69,_xlfn.XLOOKUP(M$1,_xlpm.x,_xlpm.y,""),_xlpm.z,"Not Declared")))</f>
        <v>Not Declared</v>
      </c>
      <c r="N69" s="729" t="str" cm="1">
        <f t="array" ref="N69">_xlfn.LET(_xlpm.x, Witney!$D$3:$N$3, _xlpm.y, Witney!$D$5:$N$30, _xlpm.z, Witney!$A$5:$A$30, IF(_xlfn.XLOOKUP($C69,_xlfn.XLOOKUP(N$1,_xlpm.x,_xlpm.y,""),_xlpm.z,"Not Declared")="", "Name not recorded",  _xlfn.XLOOKUP($C69,_xlfn.XLOOKUP(N$1,_xlpm.x,_xlpm.y,""),_xlpm.z,"Not Declared")))</f>
        <v>Not Declared</v>
      </c>
      <c r="O69" s="732"/>
      <c r="P69" s="3"/>
      <c r="Q69" s="3"/>
      <c r="R69" s="3"/>
      <c r="S69" s="3"/>
      <c r="T69" s="3"/>
      <c r="U69" s="3"/>
      <c r="V69" s="3"/>
      <c r="W69" s="3"/>
      <c r="X69" s="12"/>
      <c r="AM69" s="370"/>
      <c r="CL69" s="359"/>
      <c r="CM69" s="359"/>
      <c r="CN69" s="359"/>
      <c r="CO69" s="359"/>
      <c r="CT69" s="359"/>
      <c r="CU69" s="359"/>
      <c r="CV69" s="359"/>
      <c r="CW69" s="359"/>
      <c r="CX69" s="359"/>
      <c r="CY69" s="359"/>
      <c r="CZ69" s="359"/>
      <c r="DA69" s="359"/>
      <c r="DM69" s="359"/>
      <c r="DN69" s="359"/>
      <c r="DO69" s="359"/>
    </row>
    <row r="70" spans="1:119" ht="21" customHeight="1">
      <c r="A70" s="358" t="str">
        <f t="shared" si="7"/>
        <v>Witney Road Runners</v>
      </c>
      <c r="B70" s="729"/>
      <c r="C70" s="729" t="s">
        <v>321</v>
      </c>
      <c r="D70" s="616" t="str" cm="1">
        <f t="array" ref="D70">_xlfn.LET(_xlpm.x, Witney!$C$3:$N$3, _xlpm.y, Witney!$C$5:$N$30, _xlpm.z, Witney!$A$5:$A$30, IF(_xlfn.XLOOKUP($C70,_xlfn.XLOOKUP(D$1,_xlpm.x,_xlpm.y,""),_xlpm.z,"Not Declared")="", "Name not recorded",  _xlfn.XLOOKUP($C70,_xlfn.XLOOKUP(D$1,_xlpm.x,_xlpm.y,""),_xlpm.z,"Not Declared")))</f>
        <v>Not Declared</v>
      </c>
      <c r="E70" s="729" t="str" cm="1">
        <f t="array" ref="E70">_xlfn.LET(_xlpm.x, Witney!$D$3:$N$3, _xlpm.y, Witney!$D$5:$N$30, _xlpm.z, Witney!$A$5:$A$30, IF(_xlfn.XLOOKUP($C70,_xlfn.XLOOKUP(E$1,_xlpm.x,_xlpm.y,""),_xlpm.z,"Not Declared")="", "Name not recorded",  _xlfn.XLOOKUP($C70,_xlfn.XLOOKUP(E$1,_xlpm.x,_xlpm.y,""),_xlpm.z,"Not Declared")))</f>
        <v>Not Declared</v>
      </c>
      <c r="F70" s="729" t="str" cm="1">
        <f t="array" ref="F70">_xlfn.LET(_xlpm.x, Witney!$D$3:$N$3, _xlpm.y, Witney!$D$5:$N$30, _xlpm.z, Witney!$A$5:$A$30, IF(_xlfn.XLOOKUP($C70,_xlfn.XLOOKUP(F$1,_xlpm.x,_xlpm.y,""),_xlpm.z,"Not Declared")="", "Name not recorded",  _xlfn.XLOOKUP($C70,_xlfn.XLOOKUP(F$1,_xlpm.x,_xlpm.y,""),_xlpm.z,"Not Declared")))</f>
        <v>Not Declared</v>
      </c>
      <c r="G70" s="729" t="str" cm="1">
        <f t="array" ref="G70">_xlfn.LET(_xlpm.x, Witney!$D$3:$N$3, _xlpm.y, Witney!$D$5:$N$30, _xlpm.z, Witney!$A$5:$A$30, IF(_xlfn.XLOOKUP($C70,_xlfn.XLOOKUP(G$1,_xlpm.x,_xlpm.y,""),_xlpm.z,"Not Declared")="", "Name not recorded",  _xlfn.XLOOKUP($C70,_xlfn.XLOOKUP(G$1,_xlpm.x,_xlpm.y,""),_xlpm.z,"Not Declared")))</f>
        <v>Not Declared</v>
      </c>
      <c r="H70" s="729" t="str" cm="1">
        <f t="array" ref="H70">_xlfn.LET(_xlpm.x, Witney!$D$3:$N$3, _xlpm.y, Witney!$D$5:$N$30, _xlpm.z, Witney!$A$5:$A$30, IF(_xlfn.XLOOKUP($C70,_xlfn.XLOOKUP(H$1,_xlpm.x,_xlpm.y,""),_xlpm.z,"Not Declared")="", "Name not recorded",  _xlfn.XLOOKUP($C70,_xlfn.XLOOKUP(H$1,_xlpm.x,_xlpm.y,""),_xlpm.z,"Not Declared")))</f>
        <v>Not Declared</v>
      </c>
      <c r="I70" s="729" t="str" cm="1">
        <f t="array" ref="I70">_xlfn.LET(_xlpm.x, Witney!$D$3:$N$3, _xlpm.y, Witney!$D$5:$N$30, _xlpm.z, Witney!$A$5:$A$30, IF(_xlfn.XLOOKUP($C70,_xlfn.XLOOKUP(I$1,_xlpm.x,_xlpm.y,""),_xlpm.z,"Not Declared")="", "Name not recorded",  _xlfn.XLOOKUP($C70,_xlfn.XLOOKUP(I$1,_xlpm.x,_xlpm.y,""),_xlpm.z,"Not Declared")))</f>
        <v>Not Declared</v>
      </c>
      <c r="J70" s="729" t="str" cm="1">
        <f t="array" ref="J70">_xlfn.LET(_xlpm.x, Witney!$D$3:$N$3, _xlpm.y, Witney!$D$5:$N$30, _xlpm.z, Witney!$A$5:$A$30, IF(_xlfn.XLOOKUP($C70,_xlfn.XLOOKUP(J$1,_xlpm.x,_xlpm.y,""),_xlpm.z,"Not Declared")="", "Name not recorded",  _xlfn.XLOOKUP($C70,_xlfn.XLOOKUP(J$1,_xlpm.x,_xlpm.y,""),_xlpm.z,"Not Declared")))</f>
        <v>Not Declared</v>
      </c>
      <c r="K70" s="729" t="str" cm="1">
        <f t="array" ref="K70">_xlfn.LET(_xlpm.x, Witney!$D$3:$N$3, _xlpm.y, Witney!$D$5:$N$30, _xlpm.z, Witney!$A$5:$A$30, IF(_xlfn.XLOOKUP($C70,_xlfn.XLOOKUP(K$1,_xlpm.x,_xlpm.y,""),_xlpm.z,"Not Declared")="", "Name not recorded",  _xlfn.XLOOKUP($C70,_xlfn.XLOOKUP(K$1,_xlpm.x,_xlpm.y,""),_xlpm.z,"Not Declared")))</f>
        <v>Not Declared</v>
      </c>
      <c r="L70" s="729" t="str" cm="1">
        <f t="array" ref="L70">_xlfn.LET(_xlpm.x, Witney!$D$3:$N$3, _xlpm.y, Witney!$D$5:$N$30, _xlpm.z, Witney!$A$5:$A$30, IF(_xlfn.XLOOKUP($C70,_xlfn.XLOOKUP(L$1,_xlpm.x,_xlpm.y,""),_xlpm.z,"Not Declared")="", "Name not recorded",  _xlfn.XLOOKUP($C70,_xlfn.XLOOKUP(L$1,_xlpm.x,_xlpm.y,""),_xlpm.z,"Not Declared")))</f>
        <v>Not Declared</v>
      </c>
      <c r="M70" s="729" t="str" cm="1">
        <f t="array" ref="M70">_xlfn.LET(_xlpm.x, Witney!$D$3:$N$3, _xlpm.y, Witney!$D$5:$N$30, _xlpm.z, Witney!$A$5:$A$30, IF(_xlfn.XLOOKUP($C70,_xlfn.XLOOKUP(M$1,_xlpm.x,_xlpm.y,""),_xlpm.z,"Not Declared")="", "Name not recorded",  _xlfn.XLOOKUP($C70,_xlfn.XLOOKUP(M$1,_xlpm.x,_xlpm.y,""),_xlpm.z,"Not Declared")))</f>
        <v>Not Declared</v>
      </c>
      <c r="N70" s="729" t="str" cm="1">
        <f t="array" ref="N70">_xlfn.LET(_xlpm.x, Witney!$D$3:$N$3, _xlpm.y, Witney!$D$5:$N$30, _xlpm.z, Witney!$A$5:$A$30, IF(_xlfn.XLOOKUP($C70,_xlfn.XLOOKUP(N$1,_xlpm.x,_xlpm.y,""),_xlpm.z,"Not Declared")="", "Name not recorded",  _xlfn.XLOOKUP($C70,_xlfn.XLOOKUP(N$1,_xlpm.x,_xlpm.y,""),_xlpm.z,"Not Declared")))</f>
        <v>Not Declared</v>
      </c>
      <c r="O70" s="732"/>
      <c r="P70" s="3"/>
      <c r="Q70" s="3"/>
      <c r="R70" s="3"/>
      <c r="S70" s="3"/>
      <c r="T70" s="3"/>
      <c r="U70" s="3"/>
      <c r="V70" s="3"/>
      <c r="W70" s="3"/>
      <c r="X70" s="12"/>
      <c r="AM70" s="370"/>
      <c r="CL70" s="359"/>
      <c r="CM70" s="359"/>
      <c r="CN70" s="359"/>
      <c r="CO70" s="359"/>
      <c r="CT70" s="359"/>
      <c r="CU70" s="359"/>
      <c r="CV70" s="359"/>
      <c r="CW70" s="359"/>
      <c r="CX70" s="359"/>
      <c r="CY70" s="359"/>
      <c r="CZ70" s="359"/>
      <c r="DA70" s="359"/>
      <c r="DM70" s="359"/>
      <c r="DN70" s="359"/>
      <c r="DO70" s="359"/>
    </row>
    <row r="71" spans="1:119" ht="21" customHeight="1">
      <c r="A71" s="358" t="str">
        <f t="shared" si="7"/>
        <v>Witney Road Runners</v>
      </c>
      <c r="B71" s="729"/>
      <c r="C71" s="729" t="s">
        <v>322</v>
      </c>
      <c r="D71" s="616" t="str" cm="1">
        <f t="array" ref="D71">_xlfn.LET(_xlpm.x, Witney!$C$3:$N$3, _xlpm.y, Witney!$C$5:$N$30, _xlpm.z, Witney!$A$5:$A$30, IF(_xlfn.XLOOKUP($C71,_xlfn.XLOOKUP(D$1,_xlpm.x,_xlpm.y,""),_xlpm.z,"Not Declared")="", "Name not recorded",  _xlfn.XLOOKUP($C71,_xlfn.XLOOKUP(D$1,_xlpm.x,_xlpm.y,""),_xlpm.z,"Not Declared")))</f>
        <v>Not Declared</v>
      </c>
      <c r="E71" s="729" t="str" cm="1">
        <f t="array" ref="E71">_xlfn.LET(_xlpm.x, Witney!$D$3:$N$3, _xlpm.y, Witney!$D$5:$N$30, _xlpm.z, Witney!$A$5:$A$30, IF(_xlfn.XLOOKUP($C71,_xlfn.XLOOKUP(E$1,_xlpm.x,_xlpm.y,""),_xlpm.z,"Not Declared")="", "Name not recorded",  _xlfn.XLOOKUP($C71,_xlfn.XLOOKUP(E$1,_xlpm.x,_xlpm.y,""),_xlpm.z,"Not Declared")))</f>
        <v>Not Declared</v>
      </c>
      <c r="F71" s="729" t="str" cm="1">
        <f t="array" ref="F71">_xlfn.LET(_xlpm.x, Witney!$D$3:$N$3, _xlpm.y, Witney!$D$5:$N$30, _xlpm.z, Witney!$A$5:$A$30, IF(_xlfn.XLOOKUP($C71,_xlfn.XLOOKUP(F$1,_xlpm.x,_xlpm.y,""),_xlpm.z,"Not Declared")="", "Name not recorded",  _xlfn.XLOOKUP($C71,_xlfn.XLOOKUP(F$1,_xlpm.x,_xlpm.y,""),_xlpm.z,"Not Declared")))</f>
        <v>Not Declared</v>
      </c>
      <c r="G71" s="729" t="str" cm="1">
        <f t="array" ref="G71">_xlfn.LET(_xlpm.x, Witney!$D$3:$N$3, _xlpm.y, Witney!$D$5:$N$30, _xlpm.z, Witney!$A$5:$A$30, IF(_xlfn.XLOOKUP($C71,_xlfn.XLOOKUP(G$1,_xlpm.x,_xlpm.y,""),_xlpm.z,"Not Declared")="", "Name not recorded",  _xlfn.XLOOKUP($C71,_xlfn.XLOOKUP(G$1,_xlpm.x,_xlpm.y,""),_xlpm.z,"Not Declared")))</f>
        <v>Not Declared</v>
      </c>
      <c r="H71" s="729" t="str" cm="1">
        <f t="array" ref="H71">_xlfn.LET(_xlpm.x, Witney!$D$3:$N$3, _xlpm.y, Witney!$D$5:$N$30, _xlpm.z, Witney!$A$5:$A$30, IF(_xlfn.XLOOKUP($C71,_xlfn.XLOOKUP(H$1,_xlpm.x,_xlpm.y,""),_xlpm.z,"Not Declared")="", "Name not recorded",  _xlfn.XLOOKUP($C71,_xlfn.XLOOKUP(H$1,_xlpm.x,_xlpm.y,""),_xlpm.z,"Not Declared")))</f>
        <v>Not Declared</v>
      </c>
      <c r="I71" s="729" t="str" cm="1">
        <f t="array" ref="I71">_xlfn.LET(_xlpm.x, Witney!$D$3:$N$3, _xlpm.y, Witney!$D$5:$N$30, _xlpm.z, Witney!$A$5:$A$30, IF(_xlfn.XLOOKUP($C71,_xlfn.XLOOKUP(I$1,_xlpm.x,_xlpm.y,""),_xlpm.z,"Not Declared")="", "Name not recorded",  _xlfn.XLOOKUP($C71,_xlfn.XLOOKUP(I$1,_xlpm.x,_xlpm.y,""),_xlpm.z,"Not Declared")))</f>
        <v>Not Declared</v>
      </c>
      <c r="J71" s="729" t="str" cm="1">
        <f t="array" ref="J71">_xlfn.LET(_xlpm.x, Witney!$D$3:$N$3, _xlpm.y, Witney!$D$5:$N$30, _xlpm.z, Witney!$A$5:$A$30, IF(_xlfn.XLOOKUP($C71,_xlfn.XLOOKUP(J$1,_xlpm.x,_xlpm.y,""),_xlpm.z,"Not Declared")="", "Name not recorded",  _xlfn.XLOOKUP($C71,_xlfn.XLOOKUP(J$1,_xlpm.x,_xlpm.y,""),_xlpm.z,"Not Declared")))</f>
        <v>Not Declared</v>
      </c>
      <c r="K71" s="729" t="str" cm="1">
        <f t="array" ref="K71">_xlfn.LET(_xlpm.x, Witney!$D$3:$N$3, _xlpm.y, Witney!$D$5:$N$30, _xlpm.z, Witney!$A$5:$A$30, IF(_xlfn.XLOOKUP($C71,_xlfn.XLOOKUP(K$1,_xlpm.x,_xlpm.y,""),_xlpm.z,"Not Declared")="", "Name not recorded",  _xlfn.XLOOKUP($C71,_xlfn.XLOOKUP(K$1,_xlpm.x,_xlpm.y,""),_xlpm.z,"Not Declared")))</f>
        <v>Not Declared</v>
      </c>
      <c r="L71" s="729" t="str" cm="1">
        <f t="array" ref="L71">_xlfn.LET(_xlpm.x, Witney!$D$3:$N$3, _xlpm.y, Witney!$D$5:$N$30, _xlpm.z, Witney!$A$5:$A$30, IF(_xlfn.XLOOKUP($C71,_xlfn.XLOOKUP(L$1,_xlpm.x,_xlpm.y,""),_xlpm.z,"Not Declared")="", "Name not recorded",  _xlfn.XLOOKUP($C71,_xlfn.XLOOKUP(L$1,_xlpm.x,_xlpm.y,""),_xlpm.z,"Not Declared")))</f>
        <v>Not Declared</v>
      </c>
      <c r="M71" s="729" t="str" cm="1">
        <f t="array" ref="M71">_xlfn.LET(_xlpm.x, Witney!$D$3:$N$3, _xlpm.y, Witney!$D$5:$N$30, _xlpm.z, Witney!$A$5:$A$30, IF(_xlfn.XLOOKUP($C71,_xlfn.XLOOKUP(M$1,_xlpm.x,_xlpm.y,""),_xlpm.z,"Not Declared")="", "Name not recorded",  _xlfn.XLOOKUP($C71,_xlfn.XLOOKUP(M$1,_xlpm.x,_xlpm.y,""),_xlpm.z,"Not Declared")))</f>
        <v>Not Declared</v>
      </c>
      <c r="N71" s="729" t="str" cm="1">
        <f t="array" ref="N71">_xlfn.LET(_xlpm.x, Witney!$D$3:$N$3, _xlpm.y, Witney!$D$5:$N$30, _xlpm.z, Witney!$A$5:$A$30, IF(_xlfn.XLOOKUP($C71,_xlfn.XLOOKUP(N$1,_xlpm.x,_xlpm.y,""),_xlpm.z,"Not Declared")="", "Name not recorded",  _xlfn.XLOOKUP($C71,_xlfn.XLOOKUP(N$1,_xlpm.x,_xlpm.y,""),_xlpm.z,"Not Declared")))</f>
        <v>Not Declared</v>
      </c>
      <c r="O71" s="732"/>
      <c r="P71" s="3"/>
      <c r="Q71" s="3"/>
      <c r="R71" s="3"/>
      <c r="S71" s="3"/>
      <c r="T71" s="3"/>
      <c r="U71" s="3"/>
      <c r="V71" s="3"/>
      <c r="W71" s="3"/>
      <c r="X71" s="12"/>
      <c r="AM71" s="370"/>
      <c r="CL71" s="359"/>
      <c r="CM71" s="359"/>
      <c r="CN71" s="359"/>
      <c r="CO71" s="359"/>
      <c r="CT71" s="359"/>
      <c r="CU71" s="359"/>
      <c r="CV71" s="359"/>
      <c r="CW71" s="359"/>
      <c r="CX71" s="359"/>
      <c r="CY71" s="359"/>
      <c r="CZ71" s="359"/>
      <c r="DA71" s="359"/>
      <c r="DM71" s="359"/>
      <c r="DN71" s="359"/>
      <c r="DO71" s="359"/>
    </row>
    <row r="72" spans="1:119" ht="21" customHeight="1">
      <c r="A72" s="358" t="str">
        <f t="shared" si="7"/>
        <v>Witney Road Runners</v>
      </c>
      <c r="B72" s="729"/>
      <c r="C72" s="729" t="s">
        <v>323</v>
      </c>
      <c r="D72" s="616" t="str" cm="1">
        <f t="array" ref="D72">_xlfn.LET(_xlpm.x, Witney!$C$3:$N$3, _xlpm.y, Witney!$C$5:$N$30, _xlpm.z, Witney!$A$5:$A$30, IF(_xlfn.XLOOKUP($C72,_xlfn.XLOOKUP(D$1,_xlpm.x,_xlpm.y,""),_xlpm.z,"Not Declared")="", "Name not recorded",  _xlfn.XLOOKUP($C72,_xlfn.XLOOKUP(D$1,_xlpm.x,_xlpm.y,""),_xlpm.z,"Not Declared")))</f>
        <v>Not Declared</v>
      </c>
      <c r="E72" s="729" t="str" cm="1">
        <f t="array" ref="E72">_xlfn.LET(_xlpm.x, Witney!$D$3:$N$3, _xlpm.y, Witney!$D$5:$N$30, _xlpm.z, Witney!$A$5:$A$30, IF(_xlfn.XLOOKUP($C72,_xlfn.XLOOKUP(E$1,_xlpm.x,_xlpm.y,""),_xlpm.z,"Not Declared")="", "Name not recorded",  _xlfn.XLOOKUP($C72,_xlfn.XLOOKUP(E$1,_xlpm.x,_xlpm.y,""),_xlpm.z,"Not Declared")))</f>
        <v>Not Declared</v>
      </c>
      <c r="F72" s="729" t="str" cm="1">
        <f t="array" ref="F72">_xlfn.LET(_xlpm.x, Witney!$D$3:$N$3, _xlpm.y, Witney!$D$5:$N$30, _xlpm.z, Witney!$A$5:$A$30, IF(_xlfn.XLOOKUP($C72,_xlfn.XLOOKUP(F$1,_xlpm.x,_xlpm.y,""),_xlpm.z,"Not Declared")="", "Name not recorded",  _xlfn.XLOOKUP($C72,_xlfn.XLOOKUP(F$1,_xlpm.x,_xlpm.y,""),_xlpm.z,"Not Declared")))</f>
        <v>Not Declared</v>
      </c>
      <c r="G72" s="729" t="str" cm="1">
        <f t="array" ref="G72">_xlfn.LET(_xlpm.x, Witney!$D$3:$N$3, _xlpm.y, Witney!$D$5:$N$30, _xlpm.z, Witney!$A$5:$A$30, IF(_xlfn.XLOOKUP($C72,_xlfn.XLOOKUP(G$1,_xlpm.x,_xlpm.y,""),_xlpm.z,"Not Declared")="", "Name not recorded",  _xlfn.XLOOKUP($C72,_xlfn.XLOOKUP(G$1,_xlpm.x,_xlpm.y,""),_xlpm.z,"Not Declared")))</f>
        <v>Not Declared</v>
      </c>
      <c r="H72" s="729" t="str" cm="1">
        <f t="array" ref="H72">_xlfn.LET(_xlpm.x, Witney!$D$3:$N$3, _xlpm.y, Witney!$D$5:$N$30, _xlpm.z, Witney!$A$5:$A$30, IF(_xlfn.XLOOKUP($C72,_xlfn.XLOOKUP(H$1,_xlpm.x,_xlpm.y,""),_xlpm.z,"Not Declared")="", "Name not recorded",  _xlfn.XLOOKUP($C72,_xlfn.XLOOKUP(H$1,_xlpm.x,_xlpm.y,""),_xlpm.z,"Not Declared")))</f>
        <v>Not Declared</v>
      </c>
      <c r="I72" s="729" t="str" cm="1">
        <f t="array" ref="I72">_xlfn.LET(_xlpm.x, Witney!$D$3:$N$3, _xlpm.y, Witney!$D$5:$N$30, _xlpm.z, Witney!$A$5:$A$30, IF(_xlfn.XLOOKUP($C72,_xlfn.XLOOKUP(I$1,_xlpm.x,_xlpm.y,""),_xlpm.z,"Not Declared")="", "Name not recorded",  _xlfn.XLOOKUP($C72,_xlfn.XLOOKUP(I$1,_xlpm.x,_xlpm.y,""),_xlpm.z,"Not Declared")))</f>
        <v>Not Declared</v>
      </c>
      <c r="J72" s="729" t="str" cm="1">
        <f t="array" ref="J72">_xlfn.LET(_xlpm.x, Witney!$D$3:$N$3, _xlpm.y, Witney!$D$5:$N$30, _xlpm.z, Witney!$A$5:$A$30, IF(_xlfn.XLOOKUP($C72,_xlfn.XLOOKUP(J$1,_xlpm.x,_xlpm.y,""),_xlpm.z,"Not Declared")="", "Name not recorded",  _xlfn.XLOOKUP($C72,_xlfn.XLOOKUP(J$1,_xlpm.x,_xlpm.y,""),_xlpm.z,"Not Declared")))</f>
        <v>Not Declared</v>
      </c>
      <c r="K72" s="729" t="str" cm="1">
        <f t="array" ref="K72">_xlfn.LET(_xlpm.x, Witney!$D$3:$N$3, _xlpm.y, Witney!$D$5:$N$30, _xlpm.z, Witney!$A$5:$A$30, IF(_xlfn.XLOOKUP($C72,_xlfn.XLOOKUP(K$1,_xlpm.x,_xlpm.y,""),_xlpm.z,"Not Declared")="", "Name not recorded",  _xlfn.XLOOKUP($C72,_xlfn.XLOOKUP(K$1,_xlpm.x,_xlpm.y,""),_xlpm.z,"Not Declared")))</f>
        <v>Not Declared</v>
      </c>
      <c r="L72" s="729" t="str" cm="1">
        <f t="array" ref="L72">_xlfn.LET(_xlpm.x, Witney!$D$3:$N$3, _xlpm.y, Witney!$D$5:$N$30, _xlpm.z, Witney!$A$5:$A$30, IF(_xlfn.XLOOKUP($C72,_xlfn.XLOOKUP(L$1,_xlpm.x,_xlpm.y,""),_xlpm.z,"Not Declared")="", "Name not recorded",  _xlfn.XLOOKUP($C72,_xlfn.XLOOKUP(L$1,_xlpm.x,_xlpm.y,""),_xlpm.z,"Not Declared")))</f>
        <v>Not Declared</v>
      </c>
      <c r="M72" s="729" t="str" cm="1">
        <f t="array" ref="M72">_xlfn.LET(_xlpm.x, Witney!$D$3:$N$3, _xlpm.y, Witney!$D$5:$N$30, _xlpm.z, Witney!$A$5:$A$30, IF(_xlfn.XLOOKUP($C72,_xlfn.XLOOKUP(M$1,_xlpm.x,_xlpm.y,""),_xlpm.z,"Not Declared")="", "Name not recorded",  _xlfn.XLOOKUP($C72,_xlfn.XLOOKUP(M$1,_xlpm.x,_xlpm.y,""),_xlpm.z,"Not Declared")))</f>
        <v>Not Declared</v>
      </c>
      <c r="N72" s="729" t="str" cm="1">
        <f t="array" ref="N72">_xlfn.LET(_xlpm.x, Witney!$D$3:$N$3, _xlpm.y, Witney!$D$5:$N$30, _xlpm.z, Witney!$A$5:$A$30, IF(_xlfn.XLOOKUP($C72,_xlfn.XLOOKUP(N$1,_xlpm.x,_xlpm.y,""),_xlpm.z,"Not Declared")="", "Name not recorded",  _xlfn.XLOOKUP($C72,_xlfn.XLOOKUP(N$1,_xlpm.x,_xlpm.y,""),_xlpm.z,"Not Declared")))</f>
        <v>Not Declared</v>
      </c>
      <c r="O72" s="732"/>
      <c r="P72" s="3"/>
      <c r="Q72" s="3"/>
      <c r="R72" s="3"/>
      <c r="S72" s="3"/>
      <c r="T72" s="3"/>
      <c r="U72" s="3"/>
      <c r="V72" s="3"/>
      <c r="W72" s="3"/>
      <c r="X72" s="12"/>
      <c r="AM72" s="370"/>
      <c r="CL72" s="359"/>
      <c r="CM72" s="359"/>
      <c r="CN72" s="359"/>
      <c r="CO72" s="359"/>
      <c r="CT72" s="359"/>
      <c r="CU72" s="359"/>
      <c r="CV72" s="359"/>
      <c r="CW72" s="359"/>
      <c r="CX72" s="359"/>
      <c r="CY72" s="359"/>
      <c r="CZ72" s="359"/>
      <c r="DA72" s="359"/>
      <c r="DM72" s="359"/>
      <c r="DN72" s="359"/>
      <c r="DO72" s="359"/>
    </row>
    <row r="73" spans="1:119" ht="21" customHeight="1">
      <c r="A73" s="358"/>
      <c r="B73" s="729"/>
      <c r="C73" s="729"/>
      <c r="D73" s="729"/>
      <c r="E73" s="729"/>
      <c r="F73" s="729"/>
      <c r="G73" s="729"/>
      <c r="H73" s="729"/>
      <c r="I73" s="729"/>
      <c r="J73" s="729"/>
      <c r="K73" s="729"/>
      <c r="L73" s="729"/>
      <c r="M73" s="729"/>
      <c r="N73" s="729"/>
      <c r="O73" s="732"/>
      <c r="P73" s="3"/>
      <c r="Q73" s="3"/>
      <c r="R73" s="3"/>
      <c r="S73" s="3"/>
      <c r="T73" s="3"/>
      <c r="U73" s="3"/>
      <c r="V73" s="3"/>
      <c r="W73" s="3"/>
      <c r="X73" s="12"/>
      <c r="AM73" s="370"/>
      <c r="CL73" s="359"/>
      <c r="CM73" s="359"/>
      <c r="CN73" s="359"/>
      <c r="CO73" s="359"/>
      <c r="CT73" s="359"/>
      <c r="CU73" s="359"/>
      <c r="CV73" s="359"/>
      <c r="CW73" s="359"/>
      <c r="CX73" s="359"/>
      <c r="CY73" s="359"/>
      <c r="CZ73" s="359"/>
      <c r="DA73" s="359"/>
      <c r="DM73" s="359"/>
      <c r="DN73" s="359"/>
      <c r="DO73" s="359"/>
    </row>
    <row r="74" spans="1:119" ht="21" customHeight="1">
      <c r="A74" s="358" t="str">
        <f>'Great Milton'!AJ$2</f>
        <v>Great Milton AC</v>
      </c>
      <c r="B74" s="729" t="str">
        <f>'Great Milton'!AV$1</f>
        <v>!</v>
      </c>
      <c r="C74" s="729" t="s">
        <v>71</v>
      </c>
      <c r="D74" s="616" t="str" cm="1">
        <f t="array" ref="D74">_xlfn.LET(_xlpm.x, 'Great Milton'!$C$3:$N$3, _xlpm.y, 'Great Milton'!$C$5:$N$30, _xlpm.z, 'Great Milton'!$A$5:$A$30, IF(_xlfn.XLOOKUP($C74,_xlfn.XLOOKUP(D$1,_xlpm.x,_xlpm.y,""),_xlpm.z,"Not Declared")="", "Name not recorded",  _xlfn.XLOOKUP($C74,_xlfn.XLOOKUP(D$1,_xlpm.x,_xlpm.y,""),_xlpm.z,"Not Declared")))</f>
        <v>Not Declared</v>
      </c>
      <c r="E74" s="729" t="str" cm="1">
        <f t="array" ref="E74">_xlfn.LET(_xlpm.x, 'Great Milton'!$D$3:$N$3, _xlpm.y, 'Great Milton'!$D$5:$N$30, _xlpm.z, 'Great Milton'!$A$5:$A$30, IF(_xlfn.XLOOKUP($C74,_xlfn.XLOOKUP(E$1,_xlpm.x,_xlpm.y,""),_xlpm.z,"Not Declared")="", "Name not recorded",  _xlfn.XLOOKUP($C74,_xlfn.XLOOKUP(E$1,_xlpm.x,_xlpm.y,""),_xlpm.z,"Not Declared")))</f>
        <v>Not Declared</v>
      </c>
      <c r="F74" s="729" t="str" cm="1">
        <f t="array" ref="F74">_xlfn.LET(_xlpm.x, 'Great Milton'!$D$3:$N$3, _xlpm.y, 'Great Milton'!$D$5:$N$30, _xlpm.z, 'Great Milton'!$A$5:$A$30, IF(_xlfn.XLOOKUP($C74,_xlfn.XLOOKUP(F$1,_xlpm.x,_xlpm.y,""),_xlpm.z,"Not Declared")="", "Name not recorded",  _xlfn.XLOOKUP($C74,_xlfn.XLOOKUP(F$1,_xlpm.x,_xlpm.y,""),_xlpm.z,"Not Declared")))</f>
        <v>Not Declared</v>
      </c>
      <c r="G74" s="729" t="str" cm="1">
        <f t="array" ref="G74">_xlfn.LET(_xlpm.x, 'Great Milton'!$D$3:$N$3, _xlpm.y, 'Great Milton'!$D$5:$N$30, _xlpm.z, 'Great Milton'!$A$5:$A$30, IF(_xlfn.XLOOKUP($C74,_xlfn.XLOOKUP(G$1,_xlpm.x,_xlpm.y,""),_xlpm.z,"Not Declared")="", "Name not recorded",  _xlfn.XLOOKUP($C74,_xlfn.XLOOKUP(G$1,_xlpm.x,_xlpm.y,""),_xlpm.z,"Not Declared")))</f>
        <v>Not Declared</v>
      </c>
      <c r="H74" s="729" t="str" cm="1">
        <f t="array" ref="H74">_xlfn.LET(_xlpm.x, 'Great Milton'!$D$3:$N$3, _xlpm.y, 'Great Milton'!$D$5:$N$30, _xlpm.z, 'Great Milton'!$A$5:$A$30, IF(_xlfn.XLOOKUP($C74,_xlfn.XLOOKUP(H$1,_xlpm.x,_xlpm.y,""),_xlpm.z,"Not Declared")="", "Name not recorded",  _xlfn.XLOOKUP($C74,_xlfn.XLOOKUP(H$1,_xlpm.x,_xlpm.y,""),_xlpm.z,"Not Declared")))</f>
        <v>Not Declared</v>
      </c>
      <c r="I74" s="729" t="str" cm="1">
        <f t="array" ref="I74">_xlfn.LET(_xlpm.x, 'Great Milton'!$D$3:$N$3, _xlpm.y, 'Great Milton'!$D$5:$N$30, _xlpm.z, 'Great Milton'!$A$5:$A$30, IF(_xlfn.XLOOKUP($C74,_xlfn.XLOOKUP(I$1,_xlpm.x,_xlpm.y,""),_xlpm.z,"Not Declared")="", "Name not recorded",  _xlfn.XLOOKUP($C74,_xlfn.XLOOKUP(I$1,_xlpm.x,_xlpm.y,""),_xlpm.z,"Not Declared")))</f>
        <v>Not Declared</v>
      </c>
      <c r="J74" s="729" t="str" cm="1">
        <f t="array" ref="J74">_xlfn.LET(_xlpm.x, 'Great Milton'!$D$3:$N$3, _xlpm.y, 'Great Milton'!$D$5:$N$30, _xlpm.z, 'Great Milton'!$A$5:$A$30, IF(_xlfn.XLOOKUP($C74,_xlfn.XLOOKUP(J$1,_xlpm.x,_xlpm.y,""),_xlpm.z,"Not Declared")="", "Name not recorded",  _xlfn.XLOOKUP($C74,_xlfn.XLOOKUP(J$1,_xlpm.x,_xlpm.y,""),_xlpm.z,"Not Declared")))</f>
        <v>Not Declared</v>
      </c>
      <c r="K74" s="729" t="str" cm="1">
        <f t="array" ref="K74">_xlfn.LET(_xlpm.x, 'Great Milton'!$D$3:$N$3, _xlpm.y, 'Great Milton'!$D$5:$N$30, _xlpm.z, 'Great Milton'!$A$5:$A$30, IF(_xlfn.XLOOKUP($C74,_xlfn.XLOOKUP(K$1,_xlpm.x,_xlpm.y,""),_xlpm.z,"Not Declared")="", "Name not recorded",  _xlfn.XLOOKUP($C74,_xlfn.XLOOKUP(K$1,_xlpm.x,_xlpm.y,""),_xlpm.z,"Not Declared")))</f>
        <v>Not Declared</v>
      </c>
      <c r="L74" s="729" t="str" cm="1">
        <f t="array" ref="L74">_xlfn.LET(_xlpm.x, 'Great Milton'!$D$3:$N$3, _xlpm.y, 'Great Milton'!$D$5:$N$30, _xlpm.z, 'Great Milton'!$A$5:$A$30, IF(_xlfn.XLOOKUP($C74,_xlfn.XLOOKUP(L$1,_xlpm.x,_xlpm.y,""),_xlpm.z,"Not Declared")="", "Name not recorded",  _xlfn.XLOOKUP($C74,_xlfn.XLOOKUP(L$1,_xlpm.x,_xlpm.y,""),_xlpm.z,"Not Declared")))</f>
        <v>Not Declared</v>
      </c>
      <c r="M74" s="729" t="str" cm="1">
        <f t="array" ref="M74">_xlfn.LET(_xlpm.x, 'Great Milton'!$D$3:$N$3, _xlpm.y, 'Great Milton'!$D$5:$N$30, _xlpm.z, 'Great Milton'!$A$5:$A$30, IF(_xlfn.XLOOKUP($C74,_xlfn.XLOOKUP(M$1,_xlpm.x,_xlpm.y,""),_xlpm.z,"Not Declared")="", "Name not recorded",  _xlfn.XLOOKUP($C74,_xlfn.XLOOKUP(M$1,_xlpm.x,_xlpm.y,""),_xlpm.z,"Not Declared")))</f>
        <v>Not Declared</v>
      </c>
      <c r="N74" s="729" t="str" cm="1">
        <f t="array" ref="N74">_xlfn.LET(_xlpm.x, 'Great Milton'!$D$3:$N$3, _xlpm.y, 'Great Milton'!$D$5:$N$30, _xlpm.z, 'Great Milton'!$A$5:$A$30, IF(_xlfn.XLOOKUP($C74,_xlfn.XLOOKUP(N$1,_xlpm.x,_xlpm.y,""),_xlpm.z,"Not Declared")="", "Name not recorded",  _xlfn.XLOOKUP($C74,_xlfn.XLOOKUP(N$1,_xlpm.x,_xlpm.y,""),_xlpm.z,"Not Declared")))</f>
        <v>Not Declared</v>
      </c>
      <c r="O74" s="732"/>
      <c r="P74" s="732"/>
      <c r="Q74" s="732"/>
      <c r="R74" s="732"/>
      <c r="S74" s="732"/>
      <c r="T74" s="732"/>
      <c r="U74" s="732"/>
      <c r="V74" s="732"/>
      <c r="W74" s="732"/>
      <c r="X74" s="732"/>
      <c r="AM74" s="370"/>
      <c r="CL74" s="359"/>
      <c r="CM74" s="359"/>
      <c r="CN74" s="359"/>
      <c r="CO74" s="359"/>
      <c r="CT74" s="359"/>
      <c r="CU74" s="359"/>
      <c r="CV74" s="359"/>
      <c r="CW74" s="359"/>
      <c r="CX74" s="359"/>
      <c r="CY74" s="359"/>
      <c r="CZ74" s="359"/>
      <c r="DA74" s="359"/>
      <c r="DM74" s="359"/>
      <c r="DN74" s="359"/>
      <c r="DO74" s="359"/>
    </row>
    <row r="75" spans="1:119" ht="21" customHeight="1">
      <c r="A75" s="358" t="str">
        <f>A74</f>
        <v>Great Milton AC</v>
      </c>
      <c r="B75" s="729" t="str">
        <f>'Team Kennet'!AV$2</f>
        <v>XX</v>
      </c>
      <c r="C75" s="729" t="s">
        <v>65</v>
      </c>
      <c r="D75" s="616" t="str" cm="1">
        <f t="array" ref="D75">_xlfn.LET(_xlpm.x, 'Great Milton'!$C$3:$N$3, _xlpm.y, 'Great Milton'!$C$5:$N$30, _xlpm.z, 'Great Milton'!$A$5:$A$30, IF(_xlfn.XLOOKUP($C75,_xlfn.XLOOKUP(D$1,_xlpm.x,_xlpm.y,""),_xlpm.z,"Not Declared")="", "Name not recorded",  _xlfn.XLOOKUP($C75,_xlfn.XLOOKUP(D$1,_xlpm.x,_xlpm.y,""),_xlpm.z,"Not Declared")))</f>
        <v>Not Declared</v>
      </c>
      <c r="E75" s="729" t="str" cm="1">
        <f t="array" ref="E75">_xlfn.LET(_xlpm.x, 'Great Milton'!$D$3:$N$3, _xlpm.y, 'Great Milton'!$D$5:$N$30, _xlpm.z, 'Great Milton'!$A$5:$A$30, IF(_xlfn.XLOOKUP($C75,_xlfn.XLOOKUP(E$1,_xlpm.x,_xlpm.y,""),_xlpm.z,"Not Declared")="", "Name not recorded",  _xlfn.XLOOKUP($C75,_xlfn.XLOOKUP(E$1,_xlpm.x,_xlpm.y,""),_xlpm.z,"Not Declared")))</f>
        <v>Not Declared</v>
      </c>
      <c r="F75" s="729" t="str" cm="1">
        <f t="array" ref="F75">_xlfn.LET(_xlpm.x, 'Great Milton'!$D$3:$N$3, _xlpm.y, 'Great Milton'!$D$5:$N$30, _xlpm.z, 'Great Milton'!$A$5:$A$30, IF(_xlfn.XLOOKUP($C75,_xlfn.XLOOKUP(F$1,_xlpm.x,_xlpm.y,""),_xlpm.z,"Not Declared")="", "Name not recorded",  _xlfn.XLOOKUP($C75,_xlfn.XLOOKUP(F$1,_xlpm.x,_xlpm.y,""),_xlpm.z,"Not Declared")))</f>
        <v>Not Declared</v>
      </c>
      <c r="G75" s="729" t="str" cm="1">
        <f t="array" ref="G75">_xlfn.LET(_xlpm.x, 'Great Milton'!$D$3:$N$3, _xlpm.y, 'Great Milton'!$D$5:$N$30, _xlpm.z, 'Great Milton'!$A$5:$A$30, IF(_xlfn.XLOOKUP($C75,_xlfn.XLOOKUP(G$1,_xlpm.x,_xlpm.y,""),_xlpm.z,"Not Declared")="", "Name not recorded",  _xlfn.XLOOKUP($C75,_xlfn.XLOOKUP(G$1,_xlpm.x,_xlpm.y,""),_xlpm.z,"Not Declared")))</f>
        <v>Not Declared</v>
      </c>
      <c r="H75" s="729" t="str" cm="1">
        <f t="array" ref="H75">_xlfn.LET(_xlpm.x, 'Great Milton'!$D$3:$N$3, _xlpm.y, 'Great Milton'!$D$5:$N$30, _xlpm.z, 'Great Milton'!$A$5:$A$30, IF(_xlfn.XLOOKUP($C75,_xlfn.XLOOKUP(H$1,_xlpm.x,_xlpm.y,""),_xlpm.z,"Not Declared")="", "Name not recorded",  _xlfn.XLOOKUP($C75,_xlfn.XLOOKUP(H$1,_xlpm.x,_xlpm.y,""),_xlpm.z,"Not Declared")))</f>
        <v>Not Declared</v>
      </c>
      <c r="I75" s="729" t="str" cm="1">
        <f t="array" ref="I75">_xlfn.LET(_xlpm.x, 'Great Milton'!$D$3:$N$3, _xlpm.y, 'Great Milton'!$D$5:$N$30, _xlpm.z, 'Great Milton'!$A$5:$A$30, IF(_xlfn.XLOOKUP($C75,_xlfn.XLOOKUP(I$1,_xlpm.x,_xlpm.y,""),_xlpm.z,"Not Declared")="", "Name not recorded",  _xlfn.XLOOKUP($C75,_xlfn.XLOOKUP(I$1,_xlpm.x,_xlpm.y,""),_xlpm.z,"Not Declared")))</f>
        <v>Not Declared</v>
      </c>
      <c r="J75" s="729" t="str" cm="1">
        <f t="array" ref="J75">_xlfn.LET(_xlpm.x, 'Great Milton'!$D$3:$N$3, _xlpm.y, 'Great Milton'!$D$5:$N$30, _xlpm.z, 'Great Milton'!$A$5:$A$30, IF(_xlfn.XLOOKUP($C75,_xlfn.XLOOKUP(J$1,_xlpm.x,_xlpm.y,""),_xlpm.z,"Not Declared")="", "Name not recorded",  _xlfn.XLOOKUP($C75,_xlfn.XLOOKUP(J$1,_xlpm.x,_xlpm.y,""),_xlpm.z,"Not Declared")))</f>
        <v>Not Declared</v>
      </c>
      <c r="K75" s="729" t="str" cm="1">
        <f t="array" ref="K75">_xlfn.LET(_xlpm.x, 'Great Milton'!$D$3:$N$3, _xlpm.y, 'Great Milton'!$D$5:$N$30, _xlpm.z, 'Great Milton'!$A$5:$A$30, IF(_xlfn.XLOOKUP($C75,_xlfn.XLOOKUP(K$1,_xlpm.x,_xlpm.y,""),_xlpm.z,"Not Declared")="", "Name not recorded",  _xlfn.XLOOKUP($C75,_xlfn.XLOOKUP(K$1,_xlpm.x,_xlpm.y,""),_xlpm.z,"Not Declared")))</f>
        <v>Not Declared</v>
      </c>
      <c r="L75" s="729" t="str" cm="1">
        <f t="array" ref="L75">_xlfn.LET(_xlpm.x, 'Great Milton'!$D$3:$N$3, _xlpm.y, 'Great Milton'!$D$5:$N$30, _xlpm.z, 'Great Milton'!$A$5:$A$30, IF(_xlfn.XLOOKUP($C75,_xlfn.XLOOKUP(L$1,_xlpm.x,_xlpm.y,""),_xlpm.z,"Not Declared")="", "Name not recorded",  _xlfn.XLOOKUP($C75,_xlfn.XLOOKUP(L$1,_xlpm.x,_xlpm.y,""),_xlpm.z,"Not Declared")))</f>
        <v>Not Declared</v>
      </c>
      <c r="M75" s="729" t="str" cm="1">
        <f t="array" ref="M75">_xlfn.LET(_xlpm.x, 'Great Milton'!$D$3:$N$3, _xlpm.y, 'Great Milton'!$D$5:$N$30, _xlpm.z, 'Great Milton'!$A$5:$A$30, IF(_xlfn.XLOOKUP($C75,_xlfn.XLOOKUP(M$1,_xlpm.x,_xlpm.y,""),_xlpm.z,"Not Declared")="", "Name not recorded",  _xlfn.XLOOKUP($C75,_xlfn.XLOOKUP(M$1,_xlpm.x,_xlpm.y,""),_xlpm.z,"Not Declared")))</f>
        <v>Not Declared</v>
      </c>
      <c r="N75" s="729" t="str" cm="1">
        <f t="array" ref="N75">_xlfn.LET(_xlpm.x, 'Great Milton'!$D$3:$N$3, _xlpm.y, 'Great Milton'!$D$5:$N$30, _xlpm.z, 'Great Milton'!$A$5:$A$30, IF(_xlfn.XLOOKUP($C75,_xlfn.XLOOKUP(N$1,_xlpm.x,_xlpm.y,""),_xlpm.z,"Not Declared")="", "Name not recorded",  _xlfn.XLOOKUP($C75,_xlfn.XLOOKUP(N$1,_xlpm.x,_xlpm.y,""),_xlpm.z,"Not Declared")))</f>
        <v>Not Declared</v>
      </c>
      <c r="O75" s="732"/>
      <c r="P75" s="732"/>
      <c r="Q75" s="732"/>
      <c r="R75" s="732"/>
      <c r="S75" s="732"/>
      <c r="T75" s="732"/>
      <c r="U75" s="732"/>
      <c r="V75" s="732"/>
      <c r="W75" s="732"/>
      <c r="X75" s="732"/>
      <c r="AM75" s="370"/>
      <c r="CL75" s="359"/>
      <c r="CM75" s="359"/>
      <c r="CN75" s="359"/>
      <c r="CO75" s="359"/>
      <c r="CT75" s="359"/>
      <c r="CU75" s="359"/>
      <c r="CV75" s="359"/>
      <c r="CW75" s="359"/>
      <c r="CX75" s="359"/>
      <c r="CY75" s="359"/>
      <c r="CZ75" s="359"/>
      <c r="DA75" s="359"/>
      <c r="DM75" s="359"/>
      <c r="DN75" s="359"/>
      <c r="DO75" s="359"/>
    </row>
    <row r="76" spans="1:119" ht="21" customHeight="1">
      <c r="A76" s="358" t="str">
        <f t="shared" ref="A76:A81" si="8">A75</f>
        <v>Great Milton AC</v>
      </c>
      <c r="B76" s="729"/>
      <c r="C76" s="729" t="s">
        <v>517</v>
      </c>
      <c r="D76" s="616" t="str" cm="1">
        <f t="array" ref="D76">_xlfn.LET(_xlpm.x, 'Great Milton'!$C$3:$N$3, _xlpm.y, 'Great Milton'!$C$5:$N$30, _xlpm.z, 'Great Milton'!$A$5:$A$30, IF(_xlfn.XLOOKUP($C76,_xlfn.XLOOKUP(D$1,_xlpm.x,_xlpm.y,""),_xlpm.z,"Not Declared")="", "Name not recorded",  _xlfn.XLOOKUP($C76,_xlfn.XLOOKUP(D$1,_xlpm.x,_xlpm.y,""),_xlpm.z,"Not Declared")))</f>
        <v>Not Declared</v>
      </c>
      <c r="E76" s="729" t="str" cm="1">
        <f t="array" ref="E76">_xlfn.LET(_xlpm.x, 'Great Milton'!$D$3:$N$3, _xlpm.y, 'Great Milton'!$D$5:$N$30, _xlpm.z, 'Great Milton'!$A$5:$A$30, IF(_xlfn.XLOOKUP($C76,_xlfn.XLOOKUP(E$1,_xlpm.x,_xlpm.y,""),_xlpm.z,"Not Declared")="", "Name not recorded",  _xlfn.XLOOKUP($C76,_xlfn.XLOOKUP(E$1,_xlpm.x,_xlpm.y,""),_xlpm.z,"Not Declared")))</f>
        <v>Not Declared</v>
      </c>
      <c r="F76" s="729" t="str" cm="1">
        <f t="array" ref="F76">_xlfn.LET(_xlpm.x, 'Great Milton'!$D$3:$N$3, _xlpm.y, 'Great Milton'!$D$5:$N$30, _xlpm.z, 'Great Milton'!$A$5:$A$30, IF(_xlfn.XLOOKUP($C76,_xlfn.XLOOKUP(F$1,_xlpm.x,_xlpm.y,""),_xlpm.z,"Not Declared")="", "Name not recorded",  _xlfn.XLOOKUP($C76,_xlfn.XLOOKUP(F$1,_xlpm.x,_xlpm.y,""),_xlpm.z,"Not Declared")))</f>
        <v>Not Declared</v>
      </c>
      <c r="G76" s="729" t="str" cm="1">
        <f t="array" ref="G76">_xlfn.LET(_xlpm.x, 'Great Milton'!$D$3:$N$3, _xlpm.y, 'Great Milton'!$D$5:$N$30, _xlpm.z, 'Great Milton'!$A$5:$A$30, IF(_xlfn.XLOOKUP($C76,_xlfn.XLOOKUP(G$1,_xlpm.x,_xlpm.y,""),_xlpm.z,"Not Declared")="", "Name not recorded",  _xlfn.XLOOKUP($C76,_xlfn.XLOOKUP(G$1,_xlpm.x,_xlpm.y,""),_xlpm.z,"Not Declared")))</f>
        <v>Not Declared</v>
      </c>
      <c r="H76" s="729" t="str" cm="1">
        <f t="array" ref="H76">_xlfn.LET(_xlpm.x, 'Great Milton'!$D$3:$N$3, _xlpm.y, 'Great Milton'!$D$5:$N$30, _xlpm.z, 'Great Milton'!$A$5:$A$30, IF(_xlfn.XLOOKUP($C76,_xlfn.XLOOKUP(H$1,_xlpm.x,_xlpm.y,""),_xlpm.z,"Not Declared")="", "Name not recorded",  _xlfn.XLOOKUP($C76,_xlfn.XLOOKUP(H$1,_xlpm.x,_xlpm.y,""),_xlpm.z,"Not Declared")))</f>
        <v>Not Declared</v>
      </c>
      <c r="I76" s="729" t="str" cm="1">
        <f t="array" ref="I76">_xlfn.LET(_xlpm.x, 'Great Milton'!$D$3:$N$3, _xlpm.y, 'Great Milton'!$D$5:$N$30, _xlpm.z, 'Great Milton'!$A$5:$A$30, IF(_xlfn.XLOOKUP($C76,_xlfn.XLOOKUP(I$1,_xlpm.x,_xlpm.y,""),_xlpm.z,"Not Declared")="", "Name not recorded",  _xlfn.XLOOKUP($C76,_xlfn.XLOOKUP(I$1,_xlpm.x,_xlpm.y,""),_xlpm.z,"Not Declared")))</f>
        <v>Not Declared</v>
      </c>
      <c r="J76" s="729" t="str" cm="1">
        <f t="array" ref="J76">_xlfn.LET(_xlpm.x, 'Great Milton'!$D$3:$N$3, _xlpm.y, 'Great Milton'!$D$5:$N$30, _xlpm.z, 'Great Milton'!$A$5:$A$30, IF(_xlfn.XLOOKUP($C76,_xlfn.XLOOKUP(J$1,_xlpm.x,_xlpm.y,""),_xlpm.z,"Not Declared")="", "Name not recorded",  _xlfn.XLOOKUP($C76,_xlfn.XLOOKUP(J$1,_xlpm.x,_xlpm.y,""),_xlpm.z,"Not Declared")))</f>
        <v>Not Declared</v>
      </c>
      <c r="K76" s="729" t="str" cm="1">
        <f t="array" ref="K76">_xlfn.LET(_xlpm.x, 'Great Milton'!$D$3:$N$3, _xlpm.y, 'Great Milton'!$D$5:$N$30, _xlpm.z, 'Great Milton'!$A$5:$A$30, IF(_xlfn.XLOOKUP($C76,_xlfn.XLOOKUP(K$1,_xlpm.x,_xlpm.y,""),_xlpm.z,"Not Declared")="", "Name not recorded",  _xlfn.XLOOKUP($C76,_xlfn.XLOOKUP(K$1,_xlpm.x,_xlpm.y,""),_xlpm.z,"Not Declared")))</f>
        <v>Not Declared</v>
      </c>
      <c r="L76" s="729" t="str" cm="1">
        <f t="array" ref="L76">_xlfn.LET(_xlpm.x, 'Great Milton'!$D$3:$N$3, _xlpm.y, 'Great Milton'!$D$5:$N$30, _xlpm.z, 'Great Milton'!$A$5:$A$30, IF(_xlfn.XLOOKUP($C76,_xlfn.XLOOKUP(L$1,_xlpm.x,_xlpm.y,""),_xlpm.z,"Not Declared")="", "Name not recorded",  _xlfn.XLOOKUP($C76,_xlfn.XLOOKUP(L$1,_xlpm.x,_xlpm.y,""),_xlpm.z,"Not Declared")))</f>
        <v>Not Declared</v>
      </c>
      <c r="M76" s="729" t="str" cm="1">
        <f t="array" ref="M76">_xlfn.LET(_xlpm.x, 'Great Milton'!$D$3:$N$3, _xlpm.y, 'Great Milton'!$D$5:$N$30, _xlpm.z, 'Great Milton'!$A$5:$A$30, IF(_xlfn.XLOOKUP($C76,_xlfn.XLOOKUP(M$1,_xlpm.x,_xlpm.y,""),_xlpm.z,"Not Declared")="", "Name not recorded",  _xlfn.XLOOKUP($C76,_xlfn.XLOOKUP(M$1,_xlpm.x,_xlpm.y,""),_xlpm.z,"Not Declared")))</f>
        <v>Not Declared</v>
      </c>
      <c r="N76" s="729" t="str" cm="1">
        <f t="array" ref="N76">_xlfn.LET(_xlpm.x, 'Great Milton'!$D$3:$N$3, _xlpm.y, 'Great Milton'!$D$5:$N$30, _xlpm.z, 'Great Milton'!$A$5:$A$30, IF(_xlfn.XLOOKUP($C76,_xlfn.XLOOKUP(N$1,_xlpm.x,_xlpm.y,""),_xlpm.z,"Not Declared")="", "Name not recorded",  _xlfn.XLOOKUP($C76,_xlfn.XLOOKUP(N$1,_xlpm.x,_xlpm.y,""),_xlpm.z,"Not Declared")))</f>
        <v>Not Declared</v>
      </c>
      <c r="O76" s="732"/>
      <c r="P76" s="79" t="s">
        <v>517</v>
      </c>
      <c r="Q76" s="729" t="s">
        <v>319</v>
      </c>
      <c r="R76" s="729" t="s">
        <v>320</v>
      </c>
      <c r="S76" s="729" t="s">
        <v>321</v>
      </c>
      <c r="T76" s="729" t="str" cm="1">
        <f t="array" ref="T76">_xlfn.LET(_xlpm.x, 'Great Milton'!$C$3:$N$3, _xlpm.y, 'Great Milton'!$C$5:$N$30, _xlpm.z, 'Great Milton'!$A$5:$A$30, IF(_xlfn.XLOOKUP(P76,_xlfn.XLOOKUP(T$1,_xlpm.x,_xlpm.y,""),_xlpm.z,"Not Declared")="", "Name not recorded",  _xlfn.XLOOKUP(P76,_xlfn.XLOOKUP(T$1,_xlpm.x,_xlpm.y,""),_xlpm.z,"Not Declared")))</f>
        <v>Not Declared</v>
      </c>
      <c r="U76" s="729" t="str" cm="1">
        <f t="array" ref="U76">_xlfn.LET(_xlpm.x, 'Great Milton'!$C$3:$N$3, _xlpm.y, 'Great Milton'!$C$5:$N$30, _xlpm.z, 'Great Milton'!$A$5:$A$30, IF(_xlfn.XLOOKUP(Q76,_xlfn.XLOOKUP(U$1,_xlpm.x,_xlpm.y,""),_xlpm.z,"Not Declared")="", "Name not recorded",  _xlfn.XLOOKUP(Q76,_xlfn.XLOOKUP(U$1,_xlpm.x,_xlpm.y,""),_xlpm.z,"Not Declared")))</f>
        <v>Not Declared</v>
      </c>
      <c r="V76" s="729" t="str" cm="1">
        <f t="array" ref="V76">_xlfn.LET(_xlpm.x, 'Great Milton'!$C$3:$N$3, _xlpm.y, 'Great Milton'!$C$5:$N$30, _xlpm.z, 'Great Milton'!$A$5:$A$30, IF(_xlfn.XLOOKUP(R76,_xlfn.XLOOKUP(V$1,_xlpm.x,_xlpm.y,""),_xlpm.z,"Not Declared")="", "Name not recorded",  _xlfn.XLOOKUP(R76,_xlfn.XLOOKUP(V$1,_xlpm.x,_xlpm.y,""),_xlpm.z,"Not Declared")))</f>
        <v>Not Declared</v>
      </c>
      <c r="W76" s="729" t="str" cm="1">
        <f t="array" ref="W76">_xlfn.LET(_xlpm.x, 'Great Milton'!$C$3:$N$3, _xlpm.y, 'Great Milton'!$C$5:$N$30, _xlpm.z, 'Great Milton'!$A$5:$A$30, IF(_xlfn.XLOOKUP(S76,_xlfn.XLOOKUP(W$1,_xlpm.x,_xlpm.y,""),_xlpm.z,"Not Declared")="", "Name not recorded",  _xlfn.XLOOKUP(S76,_xlfn.XLOOKUP(W$1,_xlpm.x,_xlpm.y,""),_xlpm.z,"Not Declared")))</f>
        <v>Not Declared</v>
      </c>
      <c r="X76" s="358" t="str">
        <f>_xlfn.TEXTJOIN(", ",,T76:W76)</f>
        <v>Not Declared, Not Declared, Not Declared, Not Declared</v>
      </c>
      <c r="AM76" s="370"/>
      <c r="CL76" s="359"/>
      <c r="CM76" s="359"/>
      <c r="CN76" s="359"/>
      <c r="CO76" s="359"/>
      <c r="CT76" s="359"/>
      <c r="CU76" s="359"/>
      <c r="CV76" s="359"/>
      <c r="CW76" s="359"/>
      <c r="CX76" s="359"/>
      <c r="CY76" s="359"/>
      <c r="CZ76" s="359"/>
      <c r="DA76" s="359"/>
      <c r="DM76" s="359"/>
      <c r="DN76" s="359"/>
      <c r="DO76" s="359"/>
    </row>
    <row r="77" spans="1:119" ht="21" customHeight="1">
      <c r="A77" s="358" t="str">
        <f t="shared" si="8"/>
        <v>Great Milton AC</v>
      </c>
      <c r="B77" s="729"/>
      <c r="C77" s="729" t="s">
        <v>319</v>
      </c>
      <c r="D77" s="616" t="str" cm="1">
        <f t="array" ref="D77">_xlfn.LET(_xlpm.x, 'Great Milton'!$C$3:$N$3, _xlpm.y, 'Great Milton'!$C$5:$N$30, _xlpm.z, 'Great Milton'!$A$5:$A$30, IF(_xlfn.XLOOKUP($C77,_xlfn.XLOOKUP(D$1,_xlpm.x,_xlpm.y,""),_xlpm.z,"Not Declared")="", "Name not recorded",  _xlfn.XLOOKUP($C77,_xlfn.XLOOKUP(D$1,_xlpm.x,_xlpm.y,""),_xlpm.z,"Not Declared")))</f>
        <v>Not Declared</v>
      </c>
      <c r="E77" s="729" t="str" cm="1">
        <f t="array" ref="E77">_xlfn.LET(_xlpm.x, 'Great Milton'!$D$3:$N$3, _xlpm.y, 'Great Milton'!$D$5:$N$30, _xlpm.z, 'Great Milton'!$A$5:$A$30, IF(_xlfn.XLOOKUP($C77,_xlfn.XLOOKUP(E$1,_xlpm.x,_xlpm.y,""),_xlpm.z,"Not Declared")="", "Name not recorded",  _xlfn.XLOOKUP($C77,_xlfn.XLOOKUP(E$1,_xlpm.x,_xlpm.y,""),_xlpm.z,"Not Declared")))</f>
        <v>Not Declared</v>
      </c>
      <c r="F77" s="729" t="str" cm="1">
        <f t="array" ref="F77">_xlfn.LET(_xlpm.x, 'Great Milton'!$D$3:$N$3, _xlpm.y, 'Great Milton'!$D$5:$N$30, _xlpm.z, 'Great Milton'!$A$5:$A$30, IF(_xlfn.XLOOKUP($C77,_xlfn.XLOOKUP(F$1,_xlpm.x,_xlpm.y,""),_xlpm.z,"Not Declared")="", "Name not recorded",  _xlfn.XLOOKUP($C77,_xlfn.XLOOKUP(F$1,_xlpm.x,_xlpm.y,""),_xlpm.z,"Not Declared")))</f>
        <v>Not Declared</v>
      </c>
      <c r="G77" s="729" t="str" cm="1">
        <f t="array" ref="G77">_xlfn.LET(_xlpm.x, 'Great Milton'!$D$3:$N$3, _xlpm.y, 'Great Milton'!$D$5:$N$30, _xlpm.z, 'Great Milton'!$A$5:$A$30, IF(_xlfn.XLOOKUP($C77,_xlfn.XLOOKUP(G$1,_xlpm.x,_xlpm.y,""),_xlpm.z,"Not Declared")="", "Name not recorded",  _xlfn.XLOOKUP($C77,_xlfn.XLOOKUP(G$1,_xlpm.x,_xlpm.y,""),_xlpm.z,"Not Declared")))</f>
        <v>Not Declared</v>
      </c>
      <c r="H77" s="729" t="str" cm="1">
        <f t="array" ref="H77">_xlfn.LET(_xlpm.x, 'Great Milton'!$D$3:$N$3, _xlpm.y, 'Great Milton'!$D$5:$N$30, _xlpm.z, 'Great Milton'!$A$5:$A$30, IF(_xlfn.XLOOKUP($C77,_xlfn.XLOOKUP(H$1,_xlpm.x,_xlpm.y,""),_xlpm.z,"Not Declared")="", "Name not recorded",  _xlfn.XLOOKUP($C77,_xlfn.XLOOKUP(H$1,_xlpm.x,_xlpm.y,""),_xlpm.z,"Not Declared")))</f>
        <v>Not Declared</v>
      </c>
      <c r="I77" s="729" t="str" cm="1">
        <f t="array" ref="I77">_xlfn.LET(_xlpm.x, 'Great Milton'!$D$3:$N$3, _xlpm.y, 'Great Milton'!$D$5:$N$30, _xlpm.z, 'Great Milton'!$A$5:$A$30, IF(_xlfn.XLOOKUP($C77,_xlfn.XLOOKUP(I$1,_xlpm.x,_xlpm.y,""),_xlpm.z,"Not Declared")="", "Name not recorded",  _xlfn.XLOOKUP($C77,_xlfn.XLOOKUP(I$1,_xlpm.x,_xlpm.y,""),_xlpm.z,"Not Declared")))</f>
        <v>Not Declared</v>
      </c>
      <c r="J77" s="729" t="str" cm="1">
        <f t="array" ref="J77">_xlfn.LET(_xlpm.x, 'Great Milton'!$D$3:$N$3, _xlpm.y, 'Great Milton'!$D$5:$N$30, _xlpm.z, 'Great Milton'!$A$5:$A$30, IF(_xlfn.XLOOKUP($C77,_xlfn.XLOOKUP(J$1,_xlpm.x,_xlpm.y,""),_xlpm.z,"Not Declared")="", "Name not recorded",  _xlfn.XLOOKUP($C77,_xlfn.XLOOKUP(J$1,_xlpm.x,_xlpm.y,""),_xlpm.z,"Not Declared")))</f>
        <v>Not Declared</v>
      </c>
      <c r="K77" s="729" t="str" cm="1">
        <f t="array" ref="K77">_xlfn.LET(_xlpm.x, 'Great Milton'!$D$3:$N$3, _xlpm.y, 'Great Milton'!$D$5:$N$30, _xlpm.z, 'Great Milton'!$A$5:$A$30, IF(_xlfn.XLOOKUP($C77,_xlfn.XLOOKUP(K$1,_xlpm.x,_xlpm.y,""),_xlpm.z,"Not Declared")="", "Name not recorded",  _xlfn.XLOOKUP($C77,_xlfn.XLOOKUP(K$1,_xlpm.x,_xlpm.y,""),_xlpm.z,"Not Declared")))</f>
        <v>Not Declared</v>
      </c>
      <c r="L77" s="729" t="str" cm="1">
        <f t="array" ref="L77">_xlfn.LET(_xlpm.x, 'Great Milton'!$D$3:$N$3, _xlpm.y, 'Great Milton'!$D$5:$N$30, _xlpm.z, 'Great Milton'!$A$5:$A$30, IF(_xlfn.XLOOKUP($C77,_xlfn.XLOOKUP(L$1,_xlpm.x,_xlpm.y,""),_xlpm.z,"Not Declared")="", "Name not recorded",  _xlfn.XLOOKUP($C77,_xlfn.XLOOKUP(L$1,_xlpm.x,_xlpm.y,""),_xlpm.z,"Not Declared")))</f>
        <v>Not Declared</v>
      </c>
      <c r="M77" s="729" t="str" cm="1">
        <f t="array" ref="M77">_xlfn.LET(_xlpm.x, 'Great Milton'!$D$3:$N$3, _xlpm.y, 'Great Milton'!$D$5:$N$30, _xlpm.z, 'Great Milton'!$A$5:$A$30, IF(_xlfn.XLOOKUP($C77,_xlfn.XLOOKUP(M$1,_xlpm.x,_xlpm.y,""),_xlpm.z,"Not Declared")="", "Name not recorded",  _xlfn.XLOOKUP($C77,_xlfn.XLOOKUP(M$1,_xlpm.x,_xlpm.y,""),_xlpm.z,"Not Declared")))</f>
        <v>Not Declared</v>
      </c>
      <c r="N77" s="729" t="str" cm="1">
        <f t="array" ref="N77">_xlfn.LET(_xlpm.x, 'Great Milton'!$D$3:$N$3, _xlpm.y, 'Great Milton'!$D$5:$N$30, _xlpm.z, 'Great Milton'!$A$5:$A$30, IF(_xlfn.XLOOKUP($C77,_xlfn.XLOOKUP(N$1,_xlpm.x,_xlpm.y,""),_xlpm.z,"Not Declared")="", "Name not recorded",  _xlfn.XLOOKUP($C77,_xlfn.XLOOKUP(N$1,_xlpm.x,_xlpm.y,""),_xlpm.z,"Not Declared")))</f>
        <v>Not Declared</v>
      </c>
      <c r="O77" s="732"/>
      <c r="P77" s="3"/>
      <c r="Q77" s="3"/>
      <c r="R77" s="3"/>
      <c r="S77" s="3"/>
      <c r="T77" s="3"/>
      <c r="U77" s="3"/>
      <c r="V77" s="3"/>
      <c r="W77" s="3"/>
      <c r="X77" s="12"/>
      <c r="AM77" s="370"/>
      <c r="CL77" s="359"/>
      <c r="CM77" s="359"/>
      <c r="CN77" s="359"/>
      <c r="CO77" s="359"/>
      <c r="CT77" s="359"/>
      <c r="CU77" s="359"/>
      <c r="CV77" s="359"/>
      <c r="CW77" s="359"/>
      <c r="CX77" s="359"/>
      <c r="CY77" s="359"/>
      <c r="CZ77" s="359"/>
      <c r="DA77" s="359"/>
      <c r="DM77" s="359"/>
      <c r="DN77" s="359"/>
      <c r="DO77" s="359"/>
    </row>
    <row r="78" spans="1:119" ht="21" customHeight="1">
      <c r="A78" s="358" t="str">
        <f t="shared" si="8"/>
        <v>Great Milton AC</v>
      </c>
      <c r="B78" s="729"/>
      <c r="C78" s="729" t="s">
        <v>320</v>
      </c>
      <c r="D78" s="616" t="str" cm="1">
        <f t="array" ref="D78">_xlfn.LET(_xlpm.x, 'Great Milton'!$C$3:$N$3, _xlpm.y, 'Great Milton'!$C$5:$N$30, _xlpm.z, 'Great Milton'!$A$5:$A$30, IF(_xlfn.XLOOKUP($C78,_xlfn.XLOOKUP(D$1,_xlpm.x,_xlpm.y,""),_xlpm.z,"Not Declared")="", "Name not recorded",  _xlfn.XLOOKUP($C78,_xlfn.XLOOKUP(D$1,_xlpm.x,_xlpm.y,""),_xlpm.z,"Not Declared")))</f>
        <v>Not Declared</v>
      </c>
      <c r="E78" s="729" t="str" cm="1">
        <f t="array" ref="E78">_xlfn.LET(_xlpm.x, 'Great Milton'!$D$3:$N$3, _xlpm.y, 'Great Milton'!$D$5:$N$30, _xlpm.z, 'Great Milton'!$A$5:$A$30, IF(_xlfn.XLOOKUP($C78,_xlfn.XLOOKUP(E$1,_xlpm.x,_xlpm.y,""),_xlpm.z,"Not Declared")="", "Name not recorded",  _xlfn.XLOOKUP($C78,_xlfn.XLOOKUP(E$1,_xlpm.x,_xlpm.y,""),_xlpm.z,"Not Declared")))</f>
        <v>Not Declared</v>
      </c>
      <c r="F78" s="729" t="str" cm="1">
        <f t="array" ref="F78">_xlfn.LET(_xlpm.x, 'Great Milton'!$D$3:$N$3, _xlpm.y, 'Great Milton'!$D$5:$N$30, _xlpm.z, 'Great Milton'!$A$5:$A$30, IF(_xlfn.XLOOKUP($C78,_xlfn.XLOOKUP(F$1,_xlpm.x,_xlpm.y,""),_xlpm.z,"Not Declared")="", "Name not recorded",  _xlfn.XLOOKUP($C78,_xlfn.XLOOKUP(F$1,_xlpm.x,_xlpm.y,""),_xlpm.z,"Not Declared")))</f>
        <v>Not Declared</v>
      </c>
      <c r="G78" s="729" t="str" cm="1">
        <f t="array" ref="G78">_xlfn.LET(_xlpm.x, 'Great Milton'!$D$3:$N$3, _xlpm.y, 'Great Milton'!$D$5:$N$30, _xlpm.z, 'Great Milton'!$A$5:$A$30, IF(_xlfn.XLOOKUP($C78,_xlfn.XLOOKUP(G$1,_xlpm.x,_xlpm.y,""),_xlpm.z,"Not Declared")="", "Name not recorded",  _xlfn.XLOOKUP($C78,_xlfn.XLOOKUP(G$1,_xlpm.x,_xlpm.y,""),_xlpm.z,"Not Declared")))</f>
        <v>Not Declared</v>
      </c>
      <c r="H78" s="729" t="str" cm="1">
        <f t="array" ref="H78">_xlfn.LET(_xlpm.x, 'Great Milton'!$D$3:$N$3, _xlpm.y, 'Great Milton'!$D$5:$N$30, _xlpm.z, 'Great Milton'!$A$5:$A$30, IF(_xlfn.XLOOKUP($C78,_xlfn.XLOOKUP(H$1,_xlpm.x,_xlpm.y,""),_xlpm.z,"Not Declared")="", "Name not recorded",  _xlfn.XLOOKUP($C78,_xlfn.XLOOKUP(H$1,_xlpm.x,_xlpm.y,""),_xlpm.z,"Not Declared")))</f>
        <v>Not Declared</v>
      </c>
      <c r="I78" s="729" t="str" cm="1">
        <f t="array" ref="I78">_xlfn.LET(_xlpm.x, 'Great Milton'!$D$3:$N$3, _xlpm.y, 'Great Milton'!$D$5:$N$30, _xlpm.z, 'Great Milton'!$A$5:$A$30, IF(_xlfn.XLOOKUP($C78,_xlfn.XLOOKUP(I$1,_xlpm.x,_xlpm.y,""),_xlpm.z,"Not Declared")="", "Name not recorded",  _xlfn.XLOOKUP($C78,_xlfn.XLOOKUP(I$1,_xlpm.x,_xlpm.y,""),_xlpm.z,"Not Declared")))</f>
        <v>Not Declared</v>
      </c>
      <c r="J78" s="729" t="str" cm="1">
        <f t="array" ref="J78">_xlfn.LET(_xlpm.x, 'Great Milton'!$D$3:$N$3, _xlpm.y, 'Great Milton'!$D$5:$N$30, _xlpm.z, 'Great Milton'!$A$5:$A$30, IF(_xlfn.XLOOKUP($C78,_xlfn.XLOOKUP(J$1,_xlpm.x,_xlpm.y,""),_xlpm.z,"Not Declared")="", "Name not recorded",  _xlfn.XLOOKUP($C78,_xlfn.XLOOKUP(J$1,_xlpm.x,_xlpm.y,""),_xlpm.z,"Not Declared")))</f>
        <v>Not Declared</v>
      </c>
      <c r="K78" s="729" t="str" cm="1">
        <f t="array" ref="K78">_xlfn.LET(_xlpm.x, 'Great Milton'!$D$3:$N$3, _xlpm.y, 'Great Milton'!$D$5:$N$30, _xlpm.z, 'Great Milton'!$A$5:$A$30, IF(_xlfn.XLOOKUP($C78,_xlfn.XLOOKUP(K$1,_xlpm.x,_xlpm.y,""),_xlpm.z,"Not Declared")="", "Name not recorded",  _xlfn.XLOOKUP($C78,_xlfn.XLOOKUP(K$1,_xlpm.x,_xlpm.y,""),_xlpm.z,"Not Declared")))</f>
        <v>Not Declared</v>
      </c>
      <c r="L78" s="729" t="str" cm="1">
        <f t="array" ref="L78">_xlfn.LET(_xlpm.x, 'Great Milton'!$D$3:$N$3, _xlpm.y, 'Great Milton'!$D$5:$N$30, _xlpm.z, 'Great Milton'!$A$5:$A$30, IF(_xlfn.XLOOKUP($C78,_xlfn.XLOOKUP(L$1,_xlpm.x,_xlpm.y,""),_xlpm.z,"Not Declared")="", "Name not recorded",  _xlfn.XLOOKUP($C78,_xlfn.XLOOKUP(L$1,_xlpm.x,_xlpm.y,""),_xlpm.z,"Not Declared")))</f>
        <v>Not Declared</v>
      </c>
      <c r="M78" s="729" t="str" cm="1">
        <f t="array" ref="M78">_xlfn.LET(_xlpm.x, 'Great Milton'!$D$3:$N$3, _xlpm.y, 'Great Milton'!$D$5:$N$30, _xlpm.z, 'Great Milton'!$A$5:$A$30, IF(_xlfn.XLOOKUP($C78,_xlfn.XLOOKUP(M$1,_xlpm.x,_xlpm.y,""),_xlpm.z,"Not Declared")="", "Name not recorded",  _xlfn.XLOOKUP($C78,_xlfn.XLOOKUP(M$1,_xlpm.x,_xlpm.y,""),_xlpm.z,"Not Declared")))</f>
        <v>Not Declared</v>
      </c>
      <c r="N78" s="729" t="str" cm="1">
        <f t="array" ref="N78">_xlfn.LET(_xlpm.x, 'Great Milton'!$D$3:$N$3, _xlpm.y, 'Great Milton'!$D$5:$N$30, _xlpm.z, 'Great Milton'!$A$5:$A$30, IF(_xlfn.XLOOKUP($C78,_xlfn.XLOOKUP(N$1,_xlpm.x,_xlpm.y,""),_xlpm.z,"Not Declared")="", "Name not recorded",  _xlfn.XLOOKUP($C78,_xlfn.XLOOKUP(N$1,_xlpm.x,_xlpm.y,""),_xlpm.z,"Not Declared")))</f>
        <v>Not Declared</v>
      </c>
      <c r="O78" s="732"/>
      <c r="P78" s="3"/>
      <c r="Q78" s="3"/>
      <c r="R78" s="3"/>
      <c r="S78" s="3"/>
      <c r="T78" s="15"/>
      <c r="U78" s="15"/>
      <c r="V78" s="15"/>
      <c r="W78" s="15"/>
      <c r="X78" s="3"/>
      <c r="AM78" s="370"/>
      <c r="CL78" s="359"/>
      <c r="CM78" s="359"/>
      <c r="CN78" s="359"/>
      <c r="CO78" s="359"/>
      <c r="CT78" s="359"/>
      <c r="CU78" s="359"/>
      <c r="CV78" s="359"/>
      <c r="CW78" s="359"/>
      <c r="CX78" s="359"/>
      <c r="CY78" s="359"/>
      <c r="CZ78" s="359"/>
      <c r="DA78" s="359"/>
      <c r="DM78" s="359"/>
      <c r="DN78" s="359"/>
      <c r="DO78" s="359"/>
    </row>
    <row r="79" spans="1:119" ht="21" customHeight="1">
      <c r="A79" s="358" t="str">
        <f t="shared" si="8"/>
        <v>Great Milton AC</v>
      </c>
      <c r="B79" s="729"/>
      <c r="C79" s="729" t="s">
        <v>321</v>
      </c>
      <c r="D79" s="616" t="str" cm="1">
        <f t="array" ref="D79">_xlfn.LET(_xlpm.x, 'Great Milton'!$C$3:$N$3, _xlpm.y, 'Great Milton'!$C$5:$N$30, _xlpm.z, 'Great Milton'!$A$5:$A$30, IF(_xlfn.XLOOKUP($C79,_xlfn.XLOOKUP(D$1,_xlpm.x,_xlpm.y,""),_xlpm.z,"Not Declared")="", "Name not recorded",  _xlfn.XLOOKUP($C79,_xlfn.XLOOKUP(D$1,_xlpm.x,_xlpm.y,""),_xlpm.z,"Not Declared")))</f>
        <v>Not Declared</v>
      </c>
      <c r="E79" s="729" t="str" cm="1">
        <f t="array" ref="E79">_xlfn.LET(_xlpm.x, 'Great Milton'!$D$3:$N$3, _xlpm.y, 'Great Milton'!$D$5:$N$30, _xlpm.z, 'Great Milton'!$A$5:$A$30, IF(_xlfn.XLOOKUP($C79,_xlfn.XLOOKUP(E$1,_xlpm.x,_xlpm.y,""),_xlpm.z,"Not Declared")="", "Name not recorded",  _xlfn.XLOOKUP($C79,_xlfn.XLOOKUP(E$1,_xlpm.x,_xlpm.y,""),_xlpm.z,"Not Declared")))</f>
        <v>Not Declared</v>
      </c>
      <c r="F79" s="729" t="str" cm="1">
        <f t="array" ref="F79">_xlfn.LET(_xlpm.x, 'Great Milton'!$D$3:$N$3, _xlpm.y, 'Great Milton'!$D$5:$N$30, _xlpm.z, 'Great Milton'!$A$5:$A$30, IF(_xlfn.XLOOKUP($C79,_xlfn.XLOOKUP(F$1,_xlpm.x,_xlpm.y,""),_xlpm.z,"Not Declared")="", "Name not recorded",  _xlfn.XLOOKUP($C79,_xlfn.XLOOKUP(F$1,_xlpm.x,_xlpm.y,""),_xlpm.z,"Not Declared")))</f>
        <v>Not Declared</v>
      </c>
      <c r="G79" s="729" t="str" cm="1">
        <f t="array" ref="G79">_xlfn.LET(_xlpm.x, 'Great Milton'!$D$3:$N$3, _xlpm.y, 'Great Milton'!$D$5:$N$30, _xlpm.z, 'Great Milton'!$A$5:$A$30, IF(_xlfn.XLOOKUP($C79,_xlfn.XLOOKUP(G$1,_xlpm.x,_xlpm.y,""),_xlpm.z,"Not Declared")="", "Name not recorded",  _xlfn.XLOOKUP($C79,_xlfn.XLOOKUP(G$1,_xlpm.x,_xlpm.y,""),_xlpm.z,"Not Declared")))</f>
        <v>Not Declared</v>
      </c>
      <c r="H79" s="729" t="str" cm="1">
        <f t="array" ref="H79">_xlfn.LET(_xlpm.x, 'Great Milton'!$D$3:$N$3, _xlpm.y, 'Great Milton'!$D$5:$N$30, _xlpm.z, 'Great Milton'!$A$5:$A$30, IF(_xlfn.XLOOKUP($C79,_xlfn.XLOOKUP(H$1,_xlpm.x,_xlpm.y,""),_xlpm.z,"Not Declared")="", "Name not recorded",  _xlfn.XLOOKUP($C79,_xlfn.XLOOKUP(H$1,_xlpm.x,_xlpm.y,""),_xlpm.z,"Not Declared")))</f>
        <v>Not Declared</v>
      </c>
      <c r="I79" s="729" t="str" cm="1">
        <f t="array" ref="I79">_xlfn.LET(_xlpm.x, 'Great Milton'!$D$3:$N$3, _xlpm.y, 'Great Milton'!$D$5:$N$30, _xlpm.z, 'Great Milton'!$A$5:$A$30, IF(_xlfn.XLOOKUP($C79,_xlfn.XLOOKUP(I$1,_xlpm.x,_xlpm.y,""),_xlpm.z,"Not Declared")="", "Name not recorded",  _xlfn.XLOOKUP($C79,_xlfn.XLOOKUP(I$1,_xlpm.x,_xlpm.y,""),_xlpm.z,"Not Declared")))</f>
        <v>Not Declared</v>
      </c>
      <c r="J79" s="729" t="str" cm="1">
        <f t="array" ref="J79">_xlfn.LET(_xlpm.x, 'Great Milton'!$D$3:$N$3, _xlpm.y, 'Great Milton'!$D$5:$N$30, _xlpm.z, 'Great Milton'!$A$5:$A$30, IF(_xlfn.XLOOKUP($C79,_xlfn.XLOOKUP(J$1,_xlpm.x,_xlpm.y,""),_xlpm.z,"Not Declared")="", "Name not recorded",  _xlfn.XLOOKUP($C79,_xlfn.XLOOKUP(J$1,_xlpm.x,_xlpm.y,""),_xlpm.z,"Not Declared")))</f>
        <v>Not Declared</v>
      </c>
      <c r="K79" s="729" t="str" cm="1">
        <f t="array" ref="K79">_xlfn.LET(_xlpm.x, 'Great Milton'!$D$3:$N$3, _xlpm.y, 'Great Milton'!$D$5:$N$30, _xlpm.z, 'Great Milton'!$A$5:$A$30, IF(_xlfn.XLOOKUP($C79,_xlfn.XLOOKUP(K$1,_xlpm.x,_xlpm.y,""),_xlpm.z,"Not Declared")="", "Name not recorded",  _xlfn.XLOOKUP($C79,_xlfn.XLOOKUP(K$1,_xlpm.x,_xlpm.y,""),_xlpm.z,"Not Declared")))</f>
        <v>Not Declared</v>
      </c>
      <c r="L79" s="729" t="str" cm="1">
        <f t="array" ref="L79">_xlfn.LET(_xlpm.x, 'Great Milton'!$D$3:$N$3, _xlpm.y, 'Great Milton'!$D$5:$N$30, _xlpm.z, 'Great Milton'!$A$5:$A$30, IF(_xlfn.XLOOKUP($C79,_xlfn.XLOOKUP(L$1,_xlpm.x,_xlpm.y,""),_xlpm.z,"Not Declared")="", "Name not recorded",  _xlfn.XLOOKUP($C79,_xlfn.XLOOKUP(L$1,_xlpm.x,_xlpm.y,""),_xlpm.z,"Not Declared")))</f>
        <v>Not Declared</v>
      </c>
      <c r="M79" s="729" t="str" cm="1">
        <f t="array" ref="M79">_xlfn.LET(_xlpm.x, 'Great Milton'!$D$3:$N$3, _xlpm.y, 'Great Milton'!$D$5:$N$30, _xlpm.z, 'Great Milton'!$A$5:$A$30, IF(_xlfn.XLOOKUP($C79,_xlfn.XLOOKUP(M$1,_xlpm.x,_xlpm.y,""),_xlpm.z,"Not Declared")="", "Name not recorded",  _xlfn.XLOOKUP($C79,_xlfn.XLOOKUP(M$1,_xlpm.x,_xlpm.y,""),_xlpm.z,"Not Declared")))</f>
        <v>Not Declared</v>
      </c>
      <c r="N79" s="729" t="str" cm="1">
        <f t="array" ref="N79">_xlfn.LET(_xlpm.x, 'Great Milton'!$D$3:$N$3, _xlpm.y, 'Great Milton'!$D$5:$N$30, _xlpm.z, 'Great Milton'!$A$5:$A$30, IF(_xlfn.XLOOKUP($C79,_xlfn.XLOOKUP(N$1,_xlpm.x,_xlpm.y,""),_xlpm.z,"Not Declared")="", "Name not recorded",  _xlfn.XLOOKUP($C79,_xlfn.XLOOKUP(N$1,_xlpm.x,_xlpm.y,""),_xlpm.z,"Not Declared")))</f>
        <v>Not Declared</v>
      </c>
      <c r="O79" s="732"/>
      <c r="P79" s="3"/>
      <c r="Q79" s="3"/>
      <c r="R79" s="3"/>
      <c r="S79" s="3"/>
      <c r="T79" s="3"/>
      <c r="U79" s="3"/>
      <c r="V79" s="3"/>
      <c r="W79" s="3"/>
      <c r="X79" s="12"/>
      <c r="AM79" s="370"/>
      <c r="CL79" s="359"/>
      <c r="CM79" s="359"/>
      <c r="CN79" s="359"/>
      <c r="CO79" s="359"/>
      <c r="CT79" s="359"/>
      <c r="CU79" s="359"/>
      <c r="CV79" s="359"/>
      <c r="CW79" s="359"/>
      <c r="CX79" s="359"/>
      <c r="CY79" s="359"/>
      <c r="CZ79" s="359"/>
      <c r="DA79" s="359"/>
      <c r="DM79" s="359"/>
      <c r="DN79" s="359"/>
      <c r="DO79" s="359"/>
    </row>
    <row r="80" spans="1:119" ht="21" customHeight="1">
      <c r="A80" s="358" t="str">
        <f t="shared" si="8"/>
        <v>Great Milton AC</v>
      </c>
      <c r="B80" s="729"/>
      <c r="C80" s="729" t="s">
        <v>322</v>
      </c>
      <c r="D80" s="616" t="str" cm="1">
        <f t="array" ref="D80">_xlfn.LET(_xlpm.x, 'Great Milton'!$C$3:$N$3, _xlpm.y, 'Great Milton'!$C$5:$N$30, _xlpm.z, 'Great Milton'!$A$5:$A$30, IF(_xlfn.XLOOKUP($C80,_xlfn.XLOOKUP(D$1,_xlpm.x,_xlpm.y,""),_xlpm.z,"Not Declared")="", "Name not recorded",  _xlfn.XLOOKUP($C80,_xlfn.XLOOKUP(D$1,_xlpm.x,_xlpm.y,""),_xlpm.z,"Not Declared")))</f>
        <v>Not Declared</v>
      </c>
      <c r="E80" s="729" t="str" cm="1">
        <f t="array" ref="E80">_xlfn.LET(_xlpm.x, 'Great Milton'!$D$3:$N$3, _xlpm.y, 'Great Milton'!$D$5:$N$30, _xlpm.z, 'Great Milton'!$A$5:$A$30, IF(_xlfn.XLOOKUP($C80,_xlfn.XLOOKUP(E$1,_xlpm.x,_xlpm.y,""),_xlpm.z,"Not Declared")="", "Name not recorded",  _xlfn.XLOOKUP($C80,_xlfn.XLOOKUP(E$1,_xlpm.x,_xlpm.y,""),_xlpm.z,"Not Declared")))</f>
        <v>Not Declared</v>
      </c>
      <c r="F80" s="729" t="str" cm="1">
        <f t="array" ref="F80">_xlfn.LET(_xlpm.x, 'Great Milton'!$D$3:$N$3, _xlpm.y, 'Great Milton'!$D$5:$N$30, _xlpm.z, 'Great Milton'!$A$5:$A$30, IF(_xlfn.XLOOKUP($C80,_xlfn.XLOOKUP(F$1,_xlpm.x,_xlpm.y,""),_xlpm.z,"Not Declared")="", "Name not recorded",  _xlfn.XLOOKUP($C80,_xlfn.XLOOKUP(F$1,_xlpm.x,_xlpm.y,""),_xlpm.z,"Not Declared")))</f>
        <v>Not Declared</v>
      </c>
      <c r="G80" s="729" t="str" cm="1">
        <f t="array" ref="G80">_xlfn.LET(_xlpm.x, 'Great Milton'!$D$3:$N$3, _xlpm.y, 'Great Milton'!$D$5:$N$30, _xlpm.z, 'Great Milton'!$A$5:$A$30, IF(_xlfn.XLOOKUP($C80,_xlfn.XLOOKUP(G$1,_xlpm.x,_xlpm.y,""),_xlpm.z,"Not Declared")="", "Name not recorded",  _xlfn.XLOOKUP($C80,_xlfn.XLOOKUP(G$1,_xlpm.x,_xlpm.y,""),_xlpm.z,"Not Declared")))</f>
        <v>Not Declared</v>
      </c>
      <c r="H80" s="729" t="str" cm="1">
        <f t="array" ref="H80">_xlfn.LET(_xlpm.x, 'Great Milton'!$D$3:$N$3, _xlpm.y, 'Great Milton'!$D$5:$N$30, _xlpm.z, 'Great Milton'!$A$5:$A$30, IF(_xlfn.XLOOKUP($C80,_xlfn.XLOOKUP(H$1,_xlpm.x,_xlpm.y,""),_xlpm.z,"Not Declared")="", "Name not recorded",  _xlfn.XLOOKUP($C80,_xlfn.XLOOKUP(H$1,_xlpm.x,_xlpm.y,""),_xlpm.z,"Not Declared")))</f>
        <v>Not Declared</v>
      </c>
      <c r="I80" s="729" t="str" cm="1">
        <f t="array" ref="I80">_xlfn.LET(_xlpm.x, 'Great Milton'!$D$3:$N$3, _xlpm.y, 'Great Milton'!$D$5:$N$30, _xlpm.z, 'Great Milton'!$A$5:$A$30, IF(_xlfn.XLOOKUP($C80,_xlfn.XLOOKUP(I$1,_xlpm.x,_xlpm.y,""),_xlpm.z,"Not Declared")="", "Name not recorded",  _xlfn.XLOOKUP($C80,_xlfn.XLOOKUP(I$1,_xlpm.x,_xlpm.y,""),_xlpm.z,"Not Declared")))</f>
        <v>Not Declared</v>
      </c>
      <c r="J80" s="729" t="str" cm="1">
        <f t="array" ref="J80">_xlfn.LET(_xlpm.x, 'Great Milton'!$D$3:$N$3, _xlpm.y, 'Great Milton'!$D$5:$N$30, _xlpm.z, 'Great Milton'!$A$5:$A$30, IF(_xlfn.XLOOKUP($C80,_xlfn.XLOOKUP(J$1,_xlpm.x,_xlpm.y,""),_xlpm.z,"Not Declared")="", "Name not recorded",  _xlfn.XLOOKUP($C80,_xlfn.XLOOKUP(J$1,_xlpm.x,_xlpm.y,""),_xlpm.z,"Not Declared")))</f>
        <v>Not Declared</v>
      </c>
      <c r="K80" s="729" t="str" cm="1">
        <f t="array" ref="K80">_xlfn.LET(_xlpm.x, 'Great Milton'!$D$3:$N$3, _xlpm.y, 'Great Milton'!$D$5:$N$30, _xlpm.z, 'Great Milton'!$A$5:$A$30, IF(_xlfn.XLOOKUP($C80,_xlfn.XLOOKUP(K$1,_xlpm.x,_xlpm.y,""),_xlpm.z,"Not Declared")="", "Name not recorded",  _xlfn.XLOOKUP($C80,_xlfn.XLOOKUP(K$1,_xlpm.x,_xlpm.y,""),_xlpm.z,"Not Declared")))</f>
        <v>Not Declared</v>
      </c>
      <c r="L80" s="729" t="str" cm="1">
        <f t="array" ref="L80">_xlfn.LET(_xlpm.x, 'Great Milton'!$D$3:$N$3, _xlpm.y, 'Great Milton'!$D$5:$N$30, _xlpm.z, 'Great Milton'!$A$5:$A$30, IF(_xlfn.XLOOKUP($C80,_xlfn.XLOOKUP(L$1,_xlpm.x,_xlpm.y,""),_xlpm.z,"Not Declared")="", "Name not recorded",  _xlfn.XLOOKUP($C80,_xlfn.XLOOKUP(L$1,_xlpm.x,_xlpm.y,""),_xlpm.z,"Not Declared")))</f>
        <v>Not Declared</v>
      </c>
      <c r="M80" s="729" t="str" cm="1">
        <f t="array" ref="M80">_xlfn.LET(_xlpm.x, 'Great Milton'!$D$3:$N$3, _xlpm.y, 'Great Milton'!$D$5:$N$30, _xlpm.z, 'Great Milton'!$A$5:$A$30, IF(_xlfn.XLOOKUP($C80,_xlfn.XLOOKUP(M$1,_xlpm.x,_xlpm.y,""),_xlpm.z,"Not Declared")="", "Name not recorded",  _xlfn.XLOOKUP($C80,_xlfn.XLOOKUP(M$1,_xlpm.x,_xlpm.y,""),_xlpm.z,"Not Declared")))</f>
        <v>Not Declared</v>
      </c>
      <c r="N80" s="729" t="str" cm="1">
        <f t="array" ref="N80">_xlfn.LET(_xlpm.x, 'Great Milton'!$D$3:$N$3, _xlpm.y, 'Great Milton'!$D$5:$N$30, _xlpm.z, 'Great Milton'!$A$5:$A$30, IF(_xlfn.XLOOKUP($C80,_xlfn.XLOOKUP(N$1,_xlpm.x,_xlpm.y,""),_xlpm.z,"Not Declared")="", "Name not recorded",  _xlfn.XLOOKUP($C80,_xlfn.XLOOKUP(N$1,_xlpm.x,_xlpm.y,""),_xlpm.z,"Not Declared")))</f>
        <v>Not Declared</v>
      </c>
      <c r="O80" s="732"/>
      <c r="P80" s="3"/>
      <c r="Q80" s="3"/>
      <c r="R80" s="3"/>
      <c r="S80" s="3"/>
      <c r="T80" s="3"/>
      <c r="U80" s="3"/>
      <c r="V80" s="3"/>
      <c r="W80" s="3"/>
      <c r="X80" s="12"/>
      <c r="AM80" s="370"/>
      <c r="CL80" s="359"/>
      <c r="CM80" s="359"/>
      <c r="CN80" s="359"/>
      <c r="CO80" s="359"/>
      <c r="CT80" s="359"/>
      <c r="CU80" s="359"/>
      <c r="CV80" s="359"/>
      <c r="CW80" s="359"/>
      <c r="CX80" s="359"/>
      <c r="CY80" s="359"/>
      <c r="CZ80" s="359"/>
      <c r="DA80" s="359"/>
      <c r="DM80" s="359"/>
      <c r="DN80" s="359"/>
      <c r="DO80" s="359"/>
    </row>
    <row r="81" spans="1:135" ht="21" customHeight="1">
      <c r="A81" s="358" t="str">
        <f t="shared" si="8"/>
        <v>Great Milton AC</v>
      </c>
      <c r="B81" s="729"/>
      <c r="C81" s="729" t="s">
        <v>323</v>
      </c>
      <c r="D81" s="616" t="str" cm="1">
        <f t="array" ref="D81">_xlfn.LET(_xlpm.x, 'Great Milton'!$C$3:$N$3, _xlpm.y, 'Great Milton'!$C$5:$N$30, _xlpm.z, 'Great Milton'!$A$5:$A$30, IF(_xlfn.XLOOKUP($C81,_xlfn.XLOOKUP(D$1,_xlpm.x,_xlpm.y,""),_xlpm.z,"Not Declared")="", "Name not recorded",  _xlfn.XLOOKUP($C81,_xlfn.XLOOKUP(D$1,_xlpm.x,_xlpm.y,""),_xlpm.z,"Not Declared")))</f>
        <v>Not Declared</v>
      </c>
      <c r="E81" s="729" t="str" cm="1">
        <f t="array" ref="E81">_xlfn.LET(_xlpm.x, 'Great Milton'!$D$3:$N$3, _xlpm.y, 'Great Milton'!$D$5:$N$30, _xlpm.z, 'Great Milton'!$A$5:$A$30, IF(_xlfn.XLOOKUP($C81,_xlfn.XLOOKUP(E$1,_xlpm.x,_xlpm.y,""),_xlpm.z,"Not Declared")="", "Name not recorded",  _xlfn.XLOOKUP($C81,_xlfn.XLOOKUP(E$1,_xlpm.x,_xlpm.y,""),_xlpm.z,"Not Declared")))</f>
        <v>Not Declared</v>
      </c>
      <c r="F81" s="729" t="str" cm="1">
        <f t="array" ref="F81">_xlfn.LET(_xlpm.x, 'Great Milton'!$D$3:$N$3, _xlpm.y, 'Great Milton'!$D$5:$N$30, _xlpm.z, 'Great Milton'!$A$5:$A$30, IF(_xlfn.XLOOKUP($C81,_xlfn.XLOOKUP(F$1,_xlpm.x,_xlpm.y,""),_xlpm.z,"Not Declared")="", "Name not recorded",  _xlfn.XLOOKUP($C81,_xlfn.XLOOKUP(F$1,_xlpm.x,_xlpm.y,""),_xlpm.z,"Not Declared")))</f>
        <v>Not Declared</v>
      </c>
      <c r="G81" s="729" t="str" cm="1">
        <f t="array" ref="G81">_xlfn.LET(_xlpm.x, 'Great Milton'!$D$3:$N$3, _xlpm.y, 'Great Milton'!$D$5:$N$30, _xlpm.z, 'Great Milton'!$A$5:$A$30, IF(_xlfn.XLOOKUP($C81,_xlfn.XLOOKUP(G$1,_xlpm.x,_xlpm.y,""),_xlpm.z,"Not Declared")="", "Name not recorded",  _xlfn.XLOOKUP($C81,_xlfn.XLOOKUP(G$1,_xlpm.x,_xlpm.y,""),_xlpm.z,"Not Declared")))</f>
        <v>Not Declared</v>
      </c>
      <c r="H81" s="729" t="str" cm="1">
        <f t="array" ref="H81">_xlfn.LET(_xlpm.x, 'Great Milton'!$D$3:$N$3, _xlpm.y, 'Great Milton'!$D$5:$N$30, _xlpm.z, 'Great Milton'!$A$5:$A$30, IF(_xlfn.XLOOKUP($C81,_xlfn.XLOOKUP(H$1,_xlpm.x,_xlpm.y,""),_xlpm.z,"Not Declared")="", "Name not recorded",  _xlfn.XLOOKUP($C81,_xlfn.XLOOKUP(H$1,_xlpm.x,_xlpm.y,""),_xlpm.z,"Not Declared")))</f>
        <v>Not Declared</v>
      </c>
      <c r="I81" s="729" t="str" cm="1">
        <f t="array" ref="I81">_xlfn.LET(_xlpm.x, 'Great Milton'!$D$3:$N$3, _xlpm.y, 'Great Milton'!$D$5:$N$30, _xlpm.z, 'Great Milton'!$A$5:$A$30, IF(_xlfn.XLOOKUP($C81,_xlfn.XLOOKUP(I$1,_xlpm.x,_xlpm.y,""),_xlpm.z,"Not Declared")="", "Name not recorded",  _xlfn.XLOOKUP($C81,_xlfn.XLOOKUP(I$1,_xlpm.x,_xlpm.y,""),_xlpm.z,"Not Declared")))</f>
        <v>Not Declared</v>
      </c>
      <c r="J81" s="729" t="str" cm="1">
        <f t="array" ref="J81">_xlfn.LET(_xlpm.x, 'Great Milton'!$D$3:$N$3, _xlpm.y, 'Great Milton'!$D$5:$N$30, _xlpm.z, 'Great Milton'!$A$5:$A$30, IF(_xlfn.XLOOKUP($C81,_xlfn.XLOOKUP(J$1,_xlpm.x,_xlpm.y,""),_xlpm.z,"Not Declared")="", "Name not recorded",  _xlfn.XLOOKUP($C81,_xlfn.XLOOKUP(J$1,_xlpm.x,_xlpm.y,""),_xlpm.z,"Not Declared")))</f>
        <v>Not Declared</v>
      </c>
      <c r="K81" s="729" t="str" cm="1">
        <f t="array" ref="K81">_xlfn.LET(_xlpm.x, 'Great Milton'!$D$3:$N$3, _xlpm.y, 'Great Milton'!$D$5:$N$30, _xlpm.z, 'Great Milton'!$A$5:$A$30, IF(_xlfn.XLOOKUP($C81,_xlfn.XLOOKUP(K$1,_xlpm.x,_xlpm.y,""),_xlpm.z,"Not Declared")="", "Name not recorded",  _xlfn.XLOOKUP($C81,_xlfn.XLOOKUP(K$1,_xlpm.x,_xlpm.y,""),_xlpm.z,"Not Declared")))</f>
        <v>Not Declared</v>
      </c>
      <c r="L81" s="729" t="str" cm="1">
        <f t="array" ref="L81">_xlfn.LET(_xlpm.x, 'Great Milton'!$D$3:$N$3, _xlpm.y, 'Great Milton'!$D$5:$N$30, _xlpm.z, 'Great Milton'!$A$5:$A$30, IF(_xlfn.XLOOKUP($C81,_xlfn.XLOOKUP(L$1,_xlpm.x,_xlpm.y,""),_xlpm.z,"Not Declared")="", "Name not recorded",  _xlfn.XLOOKUP($C81,_xlfn.XLOOKUP(L$1,_xlpm.x,_xlpm.y,""),_xlpm.z,"Not Declared")))</f>
        <v>Not Declared</v>
      </c>
      <c r="M81" s="729" t="str" cm="1">
        <f t="array" ref="M81">_xlfn.LET(_xlpm.x, 'Great Milton'!$D$3:$N$3, _xlpm.y, 'Great Milton'!$D$5:$N$30, _xlpm.z, 'Great Milton'!$A$5:$A$30, IF(_xlfn.XLOOKUP($C81,_xlfn.XLOOKUP(M$1,_xlpm.x,_xlpm.y,""),_xlpm.z,"Not Declared")="", "Name not recorded",  _xlfn.XLOOKUP($C81,_xlfn.XLOOKUP(M$1,_xlpm.x,_xlpm.y,""),_xlpm.z,"Not Declared")))</f>
        <v>Not Declared</v>
      </c>
      <c r="N81" s="729" t="str" cm="1">
        <f t="array" ref="N81">_xlfn.LET(_xlpm.x, 'Great Milton'!$D$3:$N$3, _xlpm.y, 'Great Milton'!$D$5:$N$30, _xlpm.z, 'Great Milton'!$A$5:$A$30, IF(_xlfn.XLOOKUP($C81,_xlfn.XLOOKUP(N$1,_xlpm.x,_xlpm.y,""),_xlpm.z,"Not Declared")="", "Name not recorded",  _xlfn.XLOOKUP($C81,_xlfn.XLOOKUP(N$1,_xlpm.x,_xlpm.y,""),_xlpm.z,"Not Declared")))</f>
        <v>Not Declared</v>
      </c>
      <c r="O81" s="732"/>
      <c r="P81" s="3"/>
      <c r="Q81" s="3"/>
      <c r="R81" s="3"/>
      <c r="S81" s="3"/>
      <c r="T81" s="3"/>
      <c r="U81" s="3"/>
      <c r="V81" s="3"/>
      <c r="W81" s="3"/>
      <c r="X81" s="12"/>
      <c r="AM81" s="370"/>
      <c r="CL81" s="359"/>
      <c r="CM81" s="359"/>
      <c r="CN81" s="359"/>
      <c r="CO81" s="359"/>
      <c r="CT81" s="359"/>
      <c r="CU81" s="359"/>
      <c r="CV81" s="359"/>
      <c r="CW81" s="359"/>
      <c r="CX81" s="359"/>
      <c r="CY81" s="359"/>
      <c r="CZ81" s="359"/>
      <c r="DA81" s="359"/>
      <c r="DM81" s="359"/>
      <c r="DN81" s="359"/>
      <c r="DO81" s="359"/>
    </row>
    <row r="82" spans="1:135" ht="21" customHeight="1">
      <c r="A82" s="358"/>
      <c r="B82" s="729"/>
      <c r="C82" s="729"/>
      <c r="D82" s="729"/>
      <c r="E82" s="729"/>
      <c r="F82" s="729"/>
      <c r="G82" s="729"/>
      <c r="H82" s="729"/>
      <c r="I82" s="729"/>
      <c r="J82" s="729"/>
      <c r="K82" s="729"/>
      <c r="L82" s="729"/>
      <c r="M82" s="729"/>
      <c r="N82" s="729"/>
      <c r="O82" s="732"/>
      <c r="P82" s="3"/>
      <c r="Q82" s="3"/>
      <c r="R82" s="3"/>
      <c r="S82" s="3"/>
      <c r="T82" s="3"/>
      <c r="U82" s="3"/>
      <c r="V82" s="3"/>
      <c r="W82" s="3"/>
      <c r="X82" s="12"/>
      <c r="AM82" s="370"/>
      <c r="CL82" s="359"/>
      <c r="CM82" s="359"/>
      <c r="CN82" s="359"/>
      <c r="CO82" s="359"/>
      <c r="CT82" s="359"/>
      <c r="CU82" s="359"/>
      <c r="CV82" s="359"/>
      <c r="CW82" s="359"/>
      <c r="CX82" s="359"/>
      <c r="CY82" s="359"/>
      <c r="CZ82" s="359"/>
      <c r="DA82" s="359"/>
      <c r="DM82" s="359"/>
      <c r="DN82" s="359"/>
      <c r="DO82" s="359"/>
    </row>
    <row r="83" spans="1:135" s="359" customFormat="1" ht="21" customHeight="1">
      <c r="A83" s="22" t="s">
        <v>522</v>
      </c>
      <c r="B83" s="23" t="s">
        <v>52</v>
      </c>
      <c r="C83" s="23" t="s">
        <v>514</v>
      </c>
      <c r="D83" s="23" t="str">
        <f>Abingdon!T3</f>
        <v>TRIPLE JUMP</v>
      </c>
      <c r="E83" s="23" t="str">
        <f>Abingdon!U3</f>
        <v>DISCUS</v>
      </c>
      <c r="F83" s="23" t="str">
        <f>Abingdon!V3</f>
        <v>100mH</v>
      </c>
      <c r="G83" s="23" t="str">
        <f>Abingdon!W3</f>
        <v>1500m</v>
      </c>
      <c r="H83" s="23" t="str">
        <f>Abingdon!X3</f>
        <v>HIGH JUMP</v>
      </c>
      <c r="I83" s="23" t="str">
        <f>Abingdon!Y3</f>
        <v>100m</v>
      </c>
      <c r="J83" s="23" t="str">
        <f>Abingdon!Z3</f>
        <v>JAVELIN</v>
      </c>
      <c r="K83" s="23" t="str">
        <f>Abingdon!AA3</f>
        <v>300m</v>
      </c>
      <c r="L83" s="23" t="str">
        <f>Abingdon!AB3</f>
        <v>LONG JUMP</v>
      </c>
      <c r="M83" s="23" t="str">
        <f>Abingdon!AC3</f>
        <v>SHOT</v>
      </c>
      <c r="N83" s="23" t="str">
        <f>Abingdon!AD3</f>
        <v>200m</v>
      </c>
      <c r="O83" s="23" t="str">
        <f>Abingdon!AE3</f>
        <v>800m</v>
      </c>
      <c r="P83" s="23" t="s">
        <v>515</v>
      </c>
      <c r="Q83" s="23" t="s">
        <v>515</v>
      </c>
      <c r="R83" s="23" t="s">
        <v>515</v>
      </c>
      <c r="S83" s="23" t="s">
        <v>515</v>
      </c>
      <c r="T83" s="23" t="s">
        <v>309</v>
      </c>
      <c r="U83" s="23" t="s">
        <v>309</v>
      </c>
      <c r="V83" s="23" t="s">
        <v>309</v>
      </c>
      <c r="W83" s="23" t="s">
        <v>309</v>
      </c>
      <c r="X83" s="23" t="s">
        <v>309</v>
      </c>
      <c r="Y83" s="89"/>
      <c r="Z83" s="433"/>
      <c r="AA83" s="433"/>
      <c r="AB83" s="431" t="s">
        <v>158</v>
      </c>
      <c r="AC83" s="360"/>
      <c r="AD83" s="431"/>
      <c r="AE83" s="431"/>
      <c r="AF83" s="431"/>
      <c r="AG83" s="431"/>
      <c r="AH83" s="433"/>
      <c r="AI83" s="433"/>
      <c r="AJ83" s="431" t="s">
        <v>127</v>
      </c>
      <c r="AK83" s="360"/>
      <c r="AL83" s="431"/>
      <c r="AM83" s="431"/>
      <c r="AN83" s="431"/>
      <c r="AO83" s="431"/>
      <c r="AP83" s="433"/>
      <c r="AQ83" s="433"/>
      <c r="AR83" s="431" t="s">
        <v>130</v>
      </c>
      <c r="AS83" s="360"/>
      <c r="AT83" s="431"/>
      <c r="AU83" s="431"/>
      <c r="AV83" s="431"/>
      <c r="AW83" s="431"/>
      <c r="AX83" s="12"/>
      <c r="AY83" s="12"/>
      <c r="AZ83" s="431" t="s">
        <v>165</v>
      </c>
      <c r="BA83" s="431"/>
      <c r="BB83" s="431"/>
      <c r="BC83" s="431"/>
      <c r="BD83" s="431"/>
      <c r="BE83" s="431"/>
      <c r="BF83" s="433"/>
      <c r="BG83" s="433"/>
      <c r="BH83" s="431" t="s">
        <v>133</v>
      </c>
      <c r="BI83" s="360"/>
      <c r="BJ83" s="431"/>
      <c r="BK83" s="431"/>
      <c r="BL83" s="431"/>
      <c r="BM83" s="431"/>
      <c r="BN83" s="433"/>
      <c r="BO83" s="433"/>
      <c r="BP83" s="1073" t="s">
        <v>136</v>
      </c>
      <c r="BQ83" s="1073"/>
      <c r="BR83" s="1073"/>
      <c r="BS83" s="1073"/>
      <c r="BT83" s="1073"/>
      <c r="BU83" s="1073"/>
      <c r="BV83" s="12"/>
      <c r="BW83" s="12"/>
      <c r="BX83" s="431" t="s">
        <v>375</v>
      </c>
      <c r="BY83" s="431"/>
      <c r="BZ83" s="431"/>
      <c r="CA83" s="431"/>
      <c r="CB83" s="431"/>
      <c r="CC83" s="431"/>
      <c r="CD83" s="433"/>
      <c r="CE83" s="433"/>
      <c r="CF83" s="431" t="s">
        <v>374</v>
      </c>
      <c r="CG83" s="360"/>
      <c r="CH83" s="431"/>
      <c r="CI83" s="485"/>
      <c r="CJ83" s="431"/>
      <c r="CK83" s="431"/>
      <c r="CL83" s="433"/>
      <c r="CM83" s="433"/>
      <c r="CN83" s="431" t="s">
        <v>373</v>
      </c>
      <c r="CO83" s="360"/>
      <c r="CP83" s="431"/>
      <c r="CQ83" s="431"/>
      <c r="CR83" s="431"/>
      <c r="CS83" s="431"/>
      <c r="CT83" s="433"/>
      <c r="CU83" s="433"/>
      <c r="CV83" s="431" t="s">
        <v>148</v>
      </c>
      <c r="CW83" s="360"/>
      <c r="CX83" s="431"/>
      <c r="CY83" s="431"/>
      <c r="CZ83" s="431"/>
      <c r="DA83" s="431"/>
      <c r="DB83" s="433"/>
      <c r="DC83" s="433"/>
      <c r="DD83" s="431" t="s">
        <v>307</v>
      </c>
      <c r="DE83" s="360"/>
      <c r="DF83" s="431"/>
      <c r="DG83" s="431"/>
      <c r="DH83" s="431"/>
      <c r="DI83" s="431"/>
      <c r="DJ83" s="433"/>
      <c r="DK83" s="433"/>
      <c r="DL83" s="431" t="s">
        <v>306</v>
      </c>
      <c r="DM83" s="360"/>
      <c r="DN83" s="431"/>
      <c r="DO83" s="431"/>
      <c r="DP83" s="431"/>
      <c r="DQ83" s="431"/>
      <c r="DR83" s="433"/>
      <c r="DS83" s="433"/>
      <c r="DT83" s="431" t="s">
        <v>414</v>
      </c>
      <c r="DU83" s="360"/>
      <c r="DV83" s="431"/>
      <c r="DW83" s="431"/>
      <c r="DX83" s="431"/>
      <c r="DY83" s="431"/>
      <c r="DZ83" s="15"/>
      <c r="EA83" s="15"/>
      <c r="EB83" s="15"/>
      <c r="EC83" s="15"/>
      <c r="ED83" s="15"/>
      <c r="EE83" s="15"/>
    </row>
    <row r="84" spans="1:135" s="359" customFormat="1" ht="21" customHeight="1">
      <c r="A84" s="358" t="str">
        <f>Abingdon!AJ$2</f>
        <v>Abingdon AC</v>
      </c>
      <c r="B84" s="729" t="str">
        <f>Abingdon!AV$1</f>
        <v>A</v>
      </c>
      <c r="C84" s="729" t="s">
        <v>71</v>
      </c>
      <c r="D84" s="729" t="str" cm="1">
        <f t="array" ref="D84">_xlfn.LET(_xlpm.x, Abingdon!$T$3:$AE$3, _xlpm.y, Abingdon!$T$5:$AE$30, _xlpm.z, Abingdon!$R$5:$R$30, IF(_xlfn.XLOOKUP($C84,_xlfn.XLOOKUP(D$83,_xlpm.x,_xlpm.y,""),_xlpm.z,"Not Declared")="", "Name not recorded",  _xlfn.XLOOKUP($C84,_xlfn.XLOOKUP(D$83,_xlpm.x,_xlpm.y,""),_xlpm.z,"Not Declared")))</f>
        <v>Not Declared</v>
      </c>
      <c r="E84" s="729" t="str" cm="1">
        <f t="array" ref="E84">_xlfn.LET(_xlpm.x, Abingdon!$T$3:$AE$3, _xlpm.y, Abingdon!$T$5:$AE$30, _xlpm.z, Abingdon!$R$5:$R$30, IF(_xlfn.XLOOKUP($C84,_xlfn.XLOOKUP(E$83,_xlpm.x,_xlpm.y,""),_xlpm.z,"Not Declared")="", "Name not recorded",  _xlfn.XLOOKUP($C84,_xlfn.XLOOKUP(E$83,_xlpm.x,_xlpm.y,""),_xlpm.z,"Not Declared")))</f>
        <v>Not Declared</v>
      </c>
      <c r="F84" s="729" t="str" cm="1">
        <f t="array" ref="F84">_xlfn.LET(_xlpm.x, Abingdon!$T$3:$AE$3, _xlpm.y, Abingdon!$T$5:$AE$30, _xlpm.z, Abingdon!$R$5:$R$30, IF(_xlfn.XLOOKUP($C84,_xlfn.XLOOKUP(F$83,_xlpm.x,_xlpm.y,""),_xlpm.z,"Not Declared")="", "Name not recorded",  _xlfn.XLOOKUP($C84,_xlfn.XLOOKUP(F$83,_xlpm.x,_xlpm.y,""),_xlpm.z,"Not Declared")))</f>
        <v>Not Declared</v>
      </c>
      <c r="G84" s="729" t="str" cm="1">
        <f t="array" ref="G84">_xlfn.LET(_xlpm.x, Abingdon!$T$3:$AE$3, _xlpm.y, Abingdon!$T$5:$AE$30, _xlpm.z, Abingdon!$R$5:$R$30, IF(_xlfn.XLOOKUP($C84,_xlfn.XLOOKUP(G$83,_xlpm.x,_xlpm.y,""),_xlpm.z,"Not Declared")="", "Name not recorded",  _xlfn.XLOOKUP($C84,_xlfn.XLOOKUP(G$83,_xlpm.x,_xlpm.y,""),_xlpm.z,"Not Declared")))</f>
        <v>Not Declared</v>
      </c>
      <c r="H84" s="729" t="str" cm="1">
        <f t="array" ref="H84">_xlfn.LET(_xlpm.x, Abingdon!$T$3:$AE$3, _xlpm.y, Abingdon!$T$5:$AE$30, _xlpm.z, Abingdon!$R$5:$R$30, IF(_xlfn.XLOOKUP($C84,_xlfn.XLOOKUP(H$83,_xlpm.x,_xlpm.y,""),_xlpm.z,"Not Declared")="", "Name not recorded",  _xlfn.XLOOKUP($C84,_xlfn.XLOOKUP(H$83,_xlpm.x,_xlpm.y,""),_xlpm.z,"Not Declared")))</f>
        <v>Not Declared</v>
      </c>
      <c r="I84" s="729" t="str" cm="1">
        <f t="array" ref="I84">_xlfn.LET(_xlpm.x, Abingdon!$T$3:$AE$3, _xlpm.y, Abingdon!$T$5:$AE$30, _xlpm.z, Abingdon!$R$5:$R$30, IF(_xlfn.XLOOKUP($C84,_xlfn.XLOOKUP(I$83,_xlpm.x,_xlpm.y,""),_xlpm.z,"Not Declared")="", "Name not recorded",  _xlfn.XLOOKUP($C84,_xlfn.XLOOKUP(I$83,_xlpm.x,_xlpm.y,""),_xlpm.z,"Not Declared")))</f>
        <v>Not Declared</v>
      </c>
      <c r="J84" s="729" t="str" cm="1">
        <f t="array" ref="J84">_xlfn.LET(_xlpm.x, Abingdon!$T$3:$AE$3, _xlpm.y, Abingdon!$T$5:$AE$30, _xlpm.z, Abingdon!$R$5:$R$30, IF(_xlfn.XLOOKUP($C84,_xlfn.XLOOKUP(J$83,_xlpm.x,_xlpm.y,""),_xlpm.z,"Not Declared")="", "Name not recorded",  _xlfn.XLOOKUP($C84,_xlfn.XLOOKUP(J$83,_xlpm.x,_xlpm.y,""),_xlpm.z,"Not Declared")))</f>
        <v>Not Declared</v>
      </c>
      <c r="K84" s="729" t="str" cm="1">
        <f t="array" ref="K84">_xlfn.LET(_xlpm.x, Abingdon!$T$3:$AE$3, _xlpm.y, Abingdon!$T$5:$AE$30, _xlpm.z, Abingdon!$R$5:$R$30, IF(_xlfn.XLOOKUP($C84,_xlfn.XLOOKUP(K$83,_xlpm.x,_xlpm.y,""),_xlpm.z,"Not Declared")="", "Name not recorded",  _xlfn.XLOOKUP($C84,_xlfn.XLOOKUP(K$83,_xlpm.x,_xlpm.y,""),_xlpm.z,"Not Declared")))</f>
        <v>Not Declared</v>
      </c>
      <c r="L84" s="729" t="str" cm="1">
        <f t="array" ref="L84">_xlfn.LET(_xlpm.x, Abingdon!$T$3:$AE$3, _xlpm.y, Abingdon!$T$5:$AE$30, _xlpm.z, Abingdon!$R$5:$R$30, IF(_xlfn.XLOOKUP($C84,_xlfn.XLOOKUP(L$83,_xlpm.x,_xlpm.y,""),_xlpm.z,"Not Declared")="", "Name not recorded",  _xlfn.XLOOKUP($C84,_xlfn.XLOOKUP(L$83,_xlpm.x,_xlpm.y,""),_xlpm.z,"Not Declared")))</f>
        <v>Not Declared</v>
      </c>
      <c r="M84" s="729" t="str" cm="1">
        <f t="array" ref="M84">_xlfn.LET(_xlpm.x, Abingdon!$T$3:$AE$3, _xlpm.y, Abingdon!$T$5:$AE$30, _xlpm.z, Abingdon!$R$5:$R$30, IF(_xlfn.XLOOKUP($C84,_xlfn.XLOOKUP(M$83,_xlpm.x,_xlpm.y,""),_xlpm.z,"Not Declared")="", "Name not recorded",  _xlfn.XLOOKUP($C84,_xlfn.XLOOKUP(M$83,_xlpm.x,_xlpm.y,""),_xlpm.z,"Not Declared")))</f>
        <v>Not Declared</v>
      </c>
      <c r="N84" s="729" t="str" cm="1">
        <f t="array" ref="N84">_xlfn.LET(_xlpm.x, Abingdon!$T$3:$AE$3, _xlpm.y, Abingdon!$T$5:$AE$30, _xlpm.z, Abingdon!$R$5:$R$30, IF(_xlfn.XLOOKUP($C84,_xlfn.XLOOKUP(N$83,_xlpm.x,_xlpm.y,""),_xlpm.z,"Not Declared")="", "Name not recorded",  _xlfn.XLOOKUP($C84,_xlfn.XLOOKUP(N$83,_xlpm.x,_xlpm.y,""),_xlpm.z,"Not Declared")))</f>
        <v>Not Declared</v>
      </c>
      <c r="O84" s="729" t="str" cm="1">
        <f t="array" ref="O84">_xlfn.LET(_xlpm.x, Abingdon!$T$3:$AE$3, _xlpm.y, Abingdon!$T$5:$AE$30, _xlpm.z, Abingdon!$R$5:$R$30, IF(_xlfn.XLOOKUP($C84,_xlfn.XLOOKUP(O$83,_xlpm.x,_xlpm.y,""),_xlpm.z,"Not Declared")="", "Name not recorded",  _xlfn.XLOOKUP($C84,_xlfn.XLOOKUP(O$83,_xlpm.x,_xlpm.y,""),_xlpm.z,"Not Declared")))</f>
        <v>Not Declared</v>
      </c>
      <c r="P84" s="79">
        <v>1</v>
      </c>
      <c r="Q84" s="729">
        <v>2</v>
      </c>
      <c r="R84" s="729">
        <v>3</v>
      </c>
      <c r="S84" s="729">
        <v>4</v>
      </c>
      <c r="T84" s="729" t="str" cm="1">
        <f t="array" ref="T84">_xlfn.LET(_xlpm.x, Abingdon!$T$3:$AF$3, _xlpm.y, Abingdon!$T$5:$AF$30, _xlpm.z, Abingdon!$R$5:$R$30, IF(_xlfn.XLOOKUP(P84,_xlfn.XLOOKUP(T$83,_xlpm.x,_xlpm.y,""),_xlpm.z,"Not Declared")="", "Name not recorded",  _xlfn.XLOOKUP(P84,_xlfn.XLOOKUP(T$83,_xlpm.x,_xlpm.y,""),_xlpm.z,"Not Declared")))</f>
        <v>Not Declared</v>
      </c>
      <c r="U84" s="729" t="str" cm="1">
        <f t="array" ref="U84">_xlfn.LET(_xlpm.x, Abingdon!$T$3:$AF$3, _xlpm.y, Abingdon!$T$5:$AF$30, _xlpm.z, Abingdon!$R$5:$R$30, IF(_xlfn.XLOOKUP(Q84,_xlfn.XLOOKUP(U$83,_xlpm.x,_xlpm.y,""),_xlpm.z,"Not Declared")="", "Name not recorded",  _xlfn.XLOOKUP(Q84,_xlfn.XLOOKUP(U$83,_xlpm.x,_xlpm.y,""),_xlpm.z,"Not Declared")))</f>
        <v>Not Declared</v>
      </c>
      <c r="V84" s="729" t="str" cm="1">
        <f t="array" ref="V84">_xlfn.LET(_xlpm.x, Abingdon!$T$3:$AF$3, _xlpm.y, Abingdon!$T$5:$AF$30, _xlpm.z, Abingdon!$R$5:$R$30, IF(_xlfn.XLOOKUP(R84,_xlfn.XLOOKUP(V$83,_xlpm.x,_xlpm.y,""),_xlpm.z,"Not Declared")="", "Name not recorded",  _xlfn.XLOOKUP(R84,_xlfn.XLOOKUP(V$83,_xlpm.x,_xlpm.y,""),_xlpm.z,"Not Declared")))</f>
        <v>Not Declared</v>
      </c>
      <c r="W84" s="729" t="str" cm="1">
        <f t="array" ref="W84">_xlfn.LET(_xlpm.x, Abingdon!$T$3:$AF$3, _xlpm.y, Abingdon!$T$5:$AF$30, _xlpm.z, Abingdon!$R$5:$R$30, IF(_xlfn.XLOOKUP(S84,_xlfn.XLOOKUP(W$83,_xlpm.x,_xlpm.y,""),_xlpm.z,"Not Declared")="", "Name not recorded",  _xlfn.XLOOKUP(S84,_xlfn.XLOOKUP(W$83,_xlpm.x,_xlpm.y,""),_xlpm.z,"Not Declared")))</f>
        <v>Not Declared</v>
      </c>
      <c r="X84" s="358" t="str">
        <f>_xlfn.TEXTJOIN(", ",,T84:W84)</f>
        <v>Not Declared, Not Declared, Not Declared, Not Declared</v>
      </c>
      <c r="Y84" s="89"/>
      <c r="Z84" s="3" t="s">
        <v>71</v>
      </c>
      <c r="AA84" s="3"/>
      <c r="AB84" s="432" t="str" cm="1">
        <f t="array" ref="AB84:AD91">_xlfn.LET(_xlpm.eventsort, _xlfn.XLOOKUP(AB$83,$D$676:$P$676,$D$678:$P$685), _xlpm.eventdata, _xlfn.XLOOKUP(AB$83,$D$83:$O$83,$D$84:$O$154), _xlpm.agedata, $A$84:$C$154, _xlfn.SORTBY(_xlfn._xlws.FILTER(_xlfn.CHOOSECOLS(_xlfn.HSTACK(_xlpm.agedata,_xlpm.eventdata),2,4,1),(_xlfn.CHOOSECOLS(_xlpm.agedata,3)=Z84),""),_xlpm.eventsort))</f>
        <v>W</v>
      </c>
      <c r="AC84" s="422" t="str">
        <v>Not Declared</v>
      </c>
      <c r="AD84" s="422" t="str">
        <v>Witney Road Runners</v>
      </c>
      <c r="AE84" s="444" t="str" cm="1">
        <f t="array" ref="AE84">_xlfn.LET(_xlpm.a,_xlfn.VSTACK(_xlfn.ANCHORARRAY(AB84),_xlfn.ANCHORARRAY(AB92),_xlfn.CHOOSECOLS(AA100:AD131,1,3,4), _xlfn.CHOOSECOLS(AA132:AD137,1,3,4)),_xlfn._xlws.FILTER(_xlpm.a,_xlfn.CHOOSECOLS(_xlpm.a,2)&lt;&gt;"Not Declared",""))</f>
        <v/>
      </c>
      <c r="AF84" s="422"/>
      <c r="AG84" s="423"/>
      <c r="AH84" s="3" t="s">
        <v>71</v>
      </c>
      <c r="AI84" s="3"/>
      <c r="AJ84" s="432" t="str" cm="1">
        <f t="array" ref="AJ84:AL91">_xlfn.LET(_xlpm.eventsort, _xlfn.XLOOKUP(AJ$83,$D$676:$P$676,$D$678:$P$685), _xlpm.eventdata, _xlfn.XLOOKUP(AJ$83,$D$83:$O$83,$D$84:$O$154), _xlpm.agedata, $A$84:$C$154, _xlfn.SORTBY(_xlfn._xlws.FILTER(_xlfn.CHOOSECOLS(_xlfn.HSTACK(_xlpm.agedata,_xlpm.eventdata),2,4,1),(_xlfn.CHOOSECOLS(_xlpm.agedata,3)=AH84),""),_xlpm.eventsort))</f>
        <v>R</v>
      </c>
      <c r="AK84" s="422" t="str">
        <v>Not Declared</v>
      </c>
      <c r="AL84" s="422" t="str">
        <v>Radley AC</v>
      </c>
      <c r="AM84" s="444" t="str" cm="1">
        <f t="array" ref="AM84">_xlfn.LET(_xlpm.a,_xlfn.VSTACK(_xlfn.ANCHORARRAY(AJ84),_xlfn.ANCHORARRAY(AJ92),_xlfn.CHOOSECOLS(AI100:AL131,1,3,4), _xlfn.CHOOSECOLS(AI132:AL137,1,3,4)),_xlfn._xlws.FILTER(_xlpm.a,_xlfn.CHOOSECOLS(_xlpm.a,2)&lt;&gt;"Not Declared",""))</f>
        <v/>
      </c>
      <c r="AN84" s="422"/>
      <c r="AO84" s="423"/>
      <c r="AP84" s="3" t="s">
        <v>71</v>
      </c>
      <c r="AQ84" s="3"/>
      <c r="AR84" s="432" t="str" cm="1">
        <f t="array" ref="AR84:AT91">_xlfn.LET(_xlpm.eventsort, _xlfn.XLOOKUP(AR$83,$D$676:$P$676,$D$678:$P$685), _xlpm.eventdata, _xlfn.XLOOKUP(AR$83,$D$83:$O$83,$D$84:$O$154), _xlpm.agedata, $A$84:$C$154, _xlfn.SORTBY(_xlfn._xlws.FILTER(_xlfn.CHOOSECOLS(_xlfn.HSTACK(_xlpm.agedata,_xlpm.eventdata),2,4,1),(_xlfn.CHOOSECOLS(_xlpm.agedata,3)=AP84),""),_xlpm.eventsort))</f>
        <v>B</v>
      </c>
      <c r="AS84" s="422" t="str">
        <v>Not Declared</v>
      </c>
      <c r="AT84" s="422" t="str">
        <v>Bicester AC</v>
      </c>
      <c r="AU84" s="444" t="str" cm="1">
        <f t="array" ref="AU84">_xlfn.LET(_xlpm.a,_xlfn.VSTACK(_xlfn.ANCHORARRAY(AR84),_xlfn.ANCHORARRAY(AR92),_xlfn.CHOOSECOLS(AQ100:AT131,1,3,4), _xlfn.CHOOSECOLS(AQ132:AT137,1,3,4)),_xlfn._xlws.FILTER(_xlpm.a,_xlfn.CHOOSECOLS(_xlpm.a,2)&lt;&gt;"Not Declared",""))</f>
        <v/>
      </c>
      <c r="AV84" s="422"/>
      <c r="AW84" s="423"/>
      <c r="AX84" s="3" t="s">
        <v>71</v>
      </c>
      <c r="AY84" s="3"/>
      <c r="AZ84" s="432" t="str" cm="1">
        <f t="array" ref="AZ84:BB91">_xlfn.LET(_xlpm.eventsort, _xlfn.XLOOKUP(AZ$83,$D$676:$P$676,$D$678:$P$685), _xlpm.eventdata, _xlfn.XLOOKUP(AZ$83,$D$83:$O$83,$D$84:$O$154), _xlpm.agedata, $A$84:$C$154, _xlfn.SORTBY(_xlfn._xlws.FILTER(_xlfn.CHOOSECOLS(_xlfn.HSTACK(_xlpm.agedata,_xlpm.eventdata),2,4,1),(_xlfn.CHOOSECOLS(_xlpm.agedata,3)=AX84),""),_xlpm.eventsort))</f>
        <v>X</v>
      </c>
      <c r="BA84" s="422" t="str">
        <v>Not Declared</v>
      </c>
      <c r="BB84" s="422" t="str">
        <v>Team Kennet</v>
      </c>
      <c r="BC84" s="444" t="str" cm="1">
        <f t="array" ref="BC84">_xlfn.LET(_xlpm.a,_xlfn.VSTACK(_xlfn.ANCHORARRAY(AZ84),_xlfn.ANCHORARRAY(AZ92),_xlfn.CHOOSECOLS(AY100:BB131,1,3,4), _xlfn.CHOOSECOLS(AY132:BB137,1,3,4)),_xlfn._xlws.FILTER(_xlpm.a,_xlfn.CHOOSECOLS(_xlpm.a,2)&lt;&gt;"Not Declared",""))</f>
        <v/>
      </c>
      <c r="BD84" s="422"/>
      <c r="BE84" s="423"/>
      <c r="BF84" s="3" t="s">
        <v>71</v>
      </c>
      <c r="BG84" s="3"/>
      <c r="BH84" s="432" t="str" cm="1">
        <f t="array" ref="BH84:BJ91">_xlfn.LET(_xlpm.eventsort, _xlfn.XLOOKUP(BH$83,$D$676:$P$676,$D$678:$P$685), _xlpm.eventdata, _xlfn.XLOOKUP(BH$83,$D$83:$O$83,$D$84:$O$154), _xlpm.agedata, $A$84:$C$154, _xlfn.SORTBY(_xlfn._xlws.FILTER(_xlfn.CHOOSECOLS(_xlfn.HSTACK(_xlpm.agedata,_xlpm.eventdata),2,4,1),(_xlfn.CHOOSECOLS(_xlpm.agedata,3)=BF84),""),_xlpm.eventsort))</f>
        <v>H</v>
      </c>
      <c r="BI84" s="422" t="str">
        <v>Not Declared</v>
      </c>
      <c r="BJ84" s="422" t="str">
        <v>White Horse Harriers</v>
      </c>
      <c r="BK84" s="444" t="str" cm="1">
        <f t="array" ref="BK84">_xlfn.LET(_xlpm.a,_xlfn.VSTACK(_xlfn.ANCHORARRAY(BH84),_xlfn.ANCHORARRAY(BH92),_xlfn.CHOOSECOLS(BG100:BJ131,1,3,4), _xlfn.CHOOSECOLS(BG132:BJ137,1,3,4)),_xlfn._xlws.FILTER(_xlpm.a,_xlfn.CHOOSECOLS(_xlpm.a,2)&lt;&gt;"Not Declared",""))</f>
        <v/>
      </c>
      <c r="BL84" s="422"/>
      <c r="BM84" s="423"/>
      <c r="BN84" s="3" t="s">
        <v>71</v>
      </c>
      <c r="BO84" s="3"/>
      <c r="BP84" s="432" t="str" cm="1">
        <f t="array" ref="BP84:BR91">_xlfn.LET(_xlpm.eventsort, _xlfn.XLOOKUP(BP$83,$D$676:$P$676,$D$678:$P$685), _xlpm.eventdata, _xlfn.XLOOKUP(BP$83,$D$83:$O$83,$D$84:$O$154), _xlpm.agedata, $A$84:$C$154, _xlfn.SORTBY(_xlfn._xlws.FILTER(_xlfn.CHOOSECOLS(_xlfn.HSTACK(_xlpm.agedata,_xlpm.eventdata),2,4,1),(_xlfn.CHOOSECOLS(_xlpm.agedata,3)=BN84),""),_xlpm.eventsort))</f>
        <v>W</v>
      </c>
      <c r="BQ84" s="422" t="str">
        <v>Not Declared</v>
      </c>
      <c r="BR84" s="422" t="str">
        <v>Witney Road Runners</v>
      </c>
      <c r="BS84" s="444" t="str" cm="1">
        <f t="array" ref="BS84">_xlfn.LET(_xlpm.a,_xlfn.VSTACK(_xlfn.ANCHORARRAY(BP84),_xlfn.ANCHORARRAY(BP92),_xlfn.CHOOSECOLS(BO100:BR131,1,3,4), _xlfn.CHOOSECOLS(BO132:BR137,1,3,4)),_xlfn._xlws.FILTER(_xlpm.a,_xlfn.CHOOSECOLS(_xlpm.a,2)&lt;&gt;"Not Declared",""))</f>
        <v/>
      </c>
      <c r="BT84" s="422"/>
      <c r="BU84" s="423"/>
      <c r="BV84" s="3" t="s">
        <v>71</v>
      </c>
      <c r="BW84" s="3"/>
      <c r="BX84" s="432" t="str" cm="1">
        <f t="array" ref="BX84:BZ91">_xlfn.LET(_xlpm.eventsort, _xlfn.XLOOKUP(BX$83,$D$676:$P$676,$D$678:$P$685), _xlpm.eventdata, _xlfn.XLOOKUP(BX$83,$D$83:$O$83,$D$84:$O$154), _xlpm.agedata, $A$84:$C$154, _xlfn.SORTBY(_xlfn._xlws.FILTER(_xlfn.CHOOSECOLS(_xlfn.HSTACK(_xlpm.agedata,_xlpm.eventdata),2,4,1),(_xlfn.CHOOSECOLS(_xlpm.agedata,3)=BV84),""),_xlpm.eventsort))</f>
        <v>O</v>
      </c>
      <c r="BY84" s="422" t="str">
        <v>Not Declared</v>
      </c>
      <c r="BZ84" s="423" t="str">
        <v>Oxford City AC</v>
      </c>
      <c r="CA84" s="489" t="str" cm="1">
        <f t="array" ref="CA84:CC85">_xlfn.LET(_xlpm.b, _xlfn.VSTACK(_xlfn.ANCHORARRAY(BX84),_xlfn.ANCHORARRAY(BX92)), _xlpm.c, _xlfn.VSTACK(_xlfn.CHOOSECOLS(BW100:BZ131,1,3,4), _xlfn.CHOOSECOLS(BW132:BZ137,1,3,4)),_xlpm.d, SUM(BZ139:BZ140),_xlpm.a,_xlfn.IFS(_xlpm.d&lt;15,_xlfn.VSTACK(_xlpm.b,_xlfn.HSTACK(" ","",""),_xlfn.HSTACK(" ","",""),_xlpm.c), _xlpm.d=15,_xlfn.VSTACK(_xlpm.b,_xlfn.HSTACK(" ","",""),_xlpm.c), _xlpm.d&gt;15,_xlfn.VSTACK(_xlpm.b,_xlpm.c)),_xlfn._xlws.FILTER(_xlpm.a,_xlfn.CHOOSECOLS(_xlpm.a,2)&lt;&gt;"Not Declared",""))</f>
        <v xml:space="preserve"> </v>
      </c>
      <c r="CB84" s="477" t="str">
        <v/>
      </c>
      <c r="CC84" s="478" t="str">
        <v/>
      </c>
      <c r="CD84" s="3" t="s">
        <v>71</v>
      </c>
      <c r="CE84" s="3"/>
      <c r="CF84" s="432" t="str" cm="1">
        <f t="array" ref="CF84:CH91">_xlfn.LET(_xlpm.eventsort, _xlfn.XLOOKUP(CF$83,$D$676:$P$676,$D$678:$P$685), _xlpm.eventdata, _xlfn.XLOOKUP(CF$83,$D$83:$O$83,$D$84:$O$154), _xlpm.agedata, $A$84:$C$154, _xlfn.SORTBY(_xlfn._xlws.FILTER(_xlfn.CHOOSECOLS(_xlfn.HSTACK(_xlpm.agedata,_xlpm.eventdata),2,4,1),(_xlfn.CHOOSECOLS(_xlpm.agedata,3)=CD84),""),_xlpm.eventsort))</f>
        <v>X</v>
      </c>
      <c r="CG84" s="422" t="str">
        <v>Not Declared</v>
      </c>
      <c r="CH84" s="423" t="str">
        <v>Team Kennet</v>
      </c>
      <c r="CI84" s="444" t="str" cm="1">
        <f t="array" ref="CI84:CK85">_xlfn.LET(_xlpm.b, _xlfn.VSTACK(_xlfn.ANCHORARRAY(CF84),_xlfn.ANCHORARRAY(CF92)), _xlpm.c, _xlfn.VSTACK(_xlfn.CHOOSECOLS(CE100:CH131,1,3,4), _xlfn.CHOOSECOLS(CE132:CH137,1,3,4)),_xlpm.d, SUM(CH139:CH140),_xlpm.a,_xlfn.IFS(_xlpm.d&lt;15,_xlfn.VSTACK(_xlpm.b,_xlfn.HSTACK(" ","",""),_xlfn.HSTACK(" ","",""),_xlpm.c), _xlpm.d=15,_xlfn.VSTACK(_xlpm.b,_xlfn.HSTACK(" ","",""),_xlpm.c), _xlpm.d&gt;15,_xlfn.VSTACK(_xlpm.b,_xlpm.c)),_xlfn._xlws.FILTER(_xlpm.a,_xlfn.CHOOSECOLS(_xlpm.a,2)&lt;&gt;"Not Declared",""))</f>
        <v xml:space="preserve"> </v>
      </c>
      <c r="CJ84" s="477" t="str">
        <v/>
      </c>
      <c r="CK84" s="478" t="str">
        <v/>
      </c>
      <c r="CL84" s="3" t="s">
        <v>71</v>
      </c>
      <c r="CM84" s="3"/>
      <c r="CN84" s="432" t="str" cm="1">
        <f t="array" ref="CN84:CP91">_xlfn.LET(_xlpm.eventsort, _xlfn.XLOOKUP(CN$83,$D$676:$P$676,$D$678:$P$685), _xlpm.eventdata, _xlfn.XLOOKUP(CN$83,$D$83:$O$83,$D$84:$O$154), _xlpm.agedata, $A$84:$C$154, _xlfn.SORTBY(_xlfn._xlws.FILTER(_xlfn.CHOOSECOLS(_xlfn.HSTACK(_xlpm.agedata,_xlpm.eventdata),2,4,1),(_xlfn.CHOOSECOLS(_xlpm.agedata,3)=CL84),""),_xlpm.eventsort))</f>
        <v>W</v>
      </c>
      <c r="CO84" s="422" t="str">
        <v>Not Declared</v>
      </c>
      <c r="CP84" s="423" t="str">
        <v>Witney Road Runners</v>
      </c>
      <c r="CQ84" s="489" t="str" cm="1">
        <f t="array" ref="CQ84:CS85">_xlfn.LET(_xlpm.b, _xlfn.VSTACK(_xlfn.ANCHORARRAY(CN84),_xlfn.ANCHORARRAY(CN92)), _xlpm.c, _xlfn.VSTACK(_xlfn.CHOOSECOLS(CM100:CP131,1,3,4), _xlfn.CHOOSECOLS(CM132:CP137,1,3,4)),_xlpm.d, SUM(CP139:CP140),_xlpm.a,_xlfn.IFS(_xlpm.d&lt;15,_xlfn.VSTACK(_xlpm.b,_xlfn.HSTACK(" ","",""),_xlfn.HSTACK(" ","",""),_xlpm.c), _xlpm.d=15,_xlfn.VSTACK(_xlpm.b,_xlfn.HSTACK(" ","",""),_xlpm.c), _xlpm.d&gt;15,_xlfn.VSTACK(_xlpm.b,_xlpm.c)),_xlfn._xlws.FILTER(_xlpm.a,_xlfn.CHOOSECOLS(_xlpm.a,2)&lt;&gt;"Not Declared",""))</f>
        <v xml:space="preserve"> </v>
      </c>
      <c r="CR84" s="477" t="str">
        <v/>
      </c>
      <c r="CS84" s="478" t="str">
        <v/>
      </c>
      <c r="CT84" s="3" t="s">
        <v>71</v>
      </c>
      <c r="CU84" s="3"/>
      <c r="CV84" s="432" t="str" cm="1">
        <f t="array" ref="CV84:CX91">_xlfn.LET(_xlpm.eventsort, _xlfn.XLOOKUP(CV$83,$D$676:$P$676,$D$678:$P$685), _xlpm.eventdata, _xlfn.XLOOKUP(CV$83,$D$83:$O$83,$D$84:$O$154), _xlpm.agedata, $A$84:$C$154, _xlfn.SORTBY(_xlfn._xlws.FILTER(_xlfn.CHOOSECOLS(_xlfn.HSTACK(_xlpm.agedata,_xlpm.eventdata),2,4,1),(_xlfn.CHOOSECOLS(_xlpm.agedata,3)=CT84),""),_xlpm.eventsort))</f>
        <v>W</v>
      </c>
      <c r="CW84" s="422" t="str">
        <v>Not Declared</v>
      </c>
      <c r="CX84" s="423" t="str">
        <v>Witney Road Runners</v>
      </c>
      <c r="CY84" s="489" t="str" cm="1">
        <f t="array" ref="CY84:DA85">_xlfn.LET(_xlpm.b, _xlfn.VSTACK(_xlfn.ANCHORARRAY(CV84),_xlfn.ANCHORARRAY(CV92)), _xlpm.c, _xlfn.VSTACK(_xlfn.CHOOSECOLS(CU100:CX131,1,3,4), _xlfn.CHOOSECOLS(CU132:CX137,1,3,4)),_xlpm.d, SUM(CX139:CX140),_xlpm.a,_xlfn.IFS(_xlpm.d&lt;15,_xlfn.VSTACK(_xlpm.b,_xlfn.HSTACK(" ","",""),_xlfn.HSTACK(" ","",""),_xlpm.c), _xlpm.d=15,_xlfn.VSTACK(_xlpm.b,_xlfn.HSTACK(" ","",""),_xlpm.c), _xlpm.d&gt;15,_xlfn.VSTACK(_xlpm.b,_xlpm.c)),_xlfn._xlws.FILTER(_xlpm.a,_xlfn.CHOOSECOLS(_xlpm.a,2)&lt;&gt;"Not Declared",""))</f>
        <v xml:space="preserve"> </v>
      </c>
      <c r="CZ84" s="477" t="str">
        <v/>
      </c>
      <c r="DA84" s="478" t="str">
        <v/>
      </c>
      <c r="DB84" s="3" t="s">
        <v>71</v>
      </c>
      <c r="DC84" s="3"/>
      <c r="DD84" s="432" t="str" cm="1">
        <f t="array" ref="DD84:DF91">_xlfn.LET(_xlpm.eventsort, _xlfn.XLOOKUP(DD$83,$D$676:$P$676,$D$678:$P$685), _xlpm.eventdata, _xlfn.XLOOKUP(DD$83,$D$83:$O$83,$D$84:$O$154), _xlpm.agedata, $A$84:$C$154, _xlfn.SORTBY(_xlfn._xlws.FILTER(_xlfn.CHOOSECOLS(_xlfn.HSTACK(_xlpm.agedata,_xlpm.eventdata),2,4,1),(_xlfn.CHOOSECOLS(_xlpm.agedata,3)=DB84),""),_xlpm.eventsort))</f>
        <v>R</v>
      </c>
      <c r="DE84" s="422" t="str">
        <v>Not Declared</v>
      </c>
      <c r="DF84" s="423" t="str">
        <v>Radley AC</v>
      </c>
      <c r="DG84" s="489" t="str" cm="1">
        <f t="array" ref="DG84:DI85">_xlfn.LET(_xlpm.b, _xlfn.VSTACK(_xlfn.ANCHORARRAY(DD84),_xlfn.ANCHORARRAY(DD92)), _xlpm.c, _xlfn.VSTACK(_xlfn.CHOOSECOLS(DC100:DF131,1,3,4), _xlfn.CHOOSECOLS(DC132:DF137,1,3,4)),_xlpm.d, SUM(DF139:DF140),_xlpm.a,_xlfn.IFS(_xlpm.d&lt;15,_xlfn.VSTACK(_xlpm.b,_xlfn.HSTACK(" ","",""),_xlfn.HSTACK(" ","",""),_xlpm.c), _xlpm.d=15,_xlfn.VSTACK(_xlpm.b,_xlfn.HSTACK(" ","",""),_xlpm.c), _xlpm.d&gt;15,_xlfn.VSTACK(_xlpm.b,_xlpm.c)),_xlfn._xlws.FILTER(_xlpm.a,_xlfn.CHOOSECOLS(_xlpm.a,2)&lt;&gt;"Not Declared",""))</f>
        <v xml:space="preserve"> </v>
      </c>
      <c r="DH84" s="477" t="str">
        <v/>
      </c>
      <c r="DI84" s="478" t="str">
        <v/>
      </c>
      <c r="DJ84" s="3" t="s">
        <v>71</v>
      </c>
      <c r="DK84" s="3"/>
      <c r="DL84" s="432" t="str" cm="1">
        <f t="array" ref="DL84:DN91">_xlfn.LET(_xlpm.eventsort, _xlfn.XLOOKUP(DL$83,$D$676:$P$676,$D$678:$P$685), _xlpm.eventdata, _xlfn.XLOOKUP(DL$83,$D$83:$O$83,$D$84:$O$154), _xlpm.agedata, $A$84:$C$154, _xlfn.SORTBY(_xlfn._xlws.FILTER(_xlfn.CHOOSECOLS(_xlfn.HSTACK(_xlpm.agedata,_xlpm.eventdata),2,4,1),(_xlfn.CHOOSECOLS(_xlpm.agedata,3)=DJ84),""),_xlpm.eventsort))</f>
        <v>N</v>
      </c>
      <c r="DM84" s="422" t="str">
        <v>Not Declared</v>
      </c>
      <c r="DN84" s="423" t="str">
        <v>Banbury Harriers AC</v>
      </c>
      <c r="DO84" s="489" t="str" cm="1">
        <f t="array" ref="DO84:DQ85">_xlfn.LET(_xlpm.b, _xlfn.VSTACK(_xlfn.ANCHORARRAY(DL84),_xlfn.ANCHORARRAY(DL92)), _xlpm.c, _xlfn.VSTACK(_xlfn.CHOOSECOLS(DK100:DN131,1,3,4), _xlfn.CHOOSECOLS(DK132:DN137,1,3,4)),_xlpm.d, SUM(DN139:DN140),_xlpm.a,_xlfn.IFS(_xlpm.d&lt;15,_xlfn.VSTACK(_xlpm.b,_xlfn.HSTACK(" ","",""),_xlfn.HSTACK(" ","",""),_xlpm.c), _xlpm.d=15,_xlfn.VSTACK(_xlpm.b,_xlfn.HSTACK(" ","",""),_xlpm.c), _xlpm.d&gt;15,_xlfn.VSTACK(_xlpm.b,_xlpm.c)),_xlfn._xlws.FILTER(_xlpm.a,_xlfn.CHOOSECOLS(_xlpm.a,2)&lt;&gt;"Not Declared",""))</f>
        <v xml:space="preserve"> </v>
      </c>
      <c r="DP84" s="477" t="str">
        <v/>
      </c>
      <c r="DQ84" s="478" t="str">
        <v/>
      </c>
      <c r="DR84" s="3" t="s">
        <v>71</v>
      </c>
      <c r="DS84" s="3"/>
      <c r="DT84" s="441" t="str" cm="1">
        <f t="array" ref="DT84:DV91">_xlfn.LET(_xlpm.eventsort, _xlfn.XLOOKUP(DT$83,$D$676:$P$676,$D$678:$P$685), _xlpm.eventdata, $X$84:$X$155,  _xlpm.agedata, $A$84:$C$155, _xlfn.SORTBY(_xlfn._xlws.FILTER(_xlfn.CHOOSECOLS(_xlfn.HSTACK(_xlpm.agedata,_xlpm.eventdata),2,4,1),(_xlfn.CHOOSECOLS(_xlpm.agedata,3)=DR84),""),_xlpm.eventsort))</f>
        <v>R</v>
      </c>
      <c r="DU84" s="422" t="str">
        <v>Not Declared, Not Declared, Not Declared, Not Declared</v>
      </c>
      <c r="DV84" s="422" t="str">
        <v>Radley AC</v>
      </c>
      <c r="DW84" s="444" t="str" cm="1">
        <f t="array" ref="DW84:DY85">_xlfn.LET(_xlpm.a,_xlfn.VSTACK(_xlfn.ANCHORARRAY(DT84),_xlfn.HSTACK("","",""),_xlfn.HSTACK("","",""),_xlfn.CHOOSECOLS(DS92:DV99,1,3,4), _xlfn.CHOOSECOLS(DS132:DV132,1,3,4)),_xlfn._xlws.FILTER(_xlpm.a,_xlfn.CHOOSECOLS(_xlpm.a,2)&lt;&gt;"Not Declared, Not Declared, Not Declared, Not Declared",""))</f>
        <v/>
      </c>
      <c r="DX84" s="422" t="str">
        <v/>
      </c>
      <c r="DY84" s="423" t="str">
        <v/>
      </c>
      <c r="DZ84" s="15"/>
      <c r="EA84" s="15"/>
      <c r="EB84" s="15"/>
      <c r="EC84" s="15"/>
      <c r="ED84" s="15"/>
      <c r="EE84" s="15"/>
    </row>
    <row r="85" spans="1:135" s="359" customFormat="1" ht="21" customHeight="1">
      <c r="A85" s="358" t="str">
        <f>A84</f>
        <v>Abingdon AC</v>
      </c>
      <c r="B85" s="729" t="str">
        <f>Abingdon!AV$2</f>
        <v>AA</v>
      </c>
      <c r="C85" s="729" t="s">
        <v>65</v>
      </c>
      <c r="D85" s="729" t="str" cm="1">
        <f t="array" ref="D85">_xlfn.LET(_xlpm.x, Abingdon!$T$3:$AE$3, _xlpm.y, Abingdon!$T$5:$AE$30, _xlpm.z, Abingdon!$R$5:$R$30, IF(_xlfn.XLOOKUP($C85,_xlfn.XLOOKUP(D$83,_xlpm.x,_xlpm.y,""),_xlpm.z,"Not Declared")="", "Name not recorded",  _xlfn.XLOOKUP($C85,_xlfn.XLOOKUP(D$83,_xlpm.x,_xlpm.y,""),_xlpm.z,"Not Declared")))</f>
        <v>Not Declared</v>
      </c>
      <c r="E85" s="729" t="str" cm="1">
        <f t="array" ref="E85">_xlfn.LET(_xlpm.x, Abingdon!$T$3:$AE$3, _xlpm.y, Abingdon!$T$5:$AE$30, _xlpm.z, Abingdon!$R$5:$R$30, IF(_xlfn.XLOOKUP($C85,_xlfn.XLOOKUP(E$83,_xlpm.x,_xlpm.y,""),_xlpm.z,"Not Declared")="", "Name not recorded",  _xlfn.XLOOKUP($C85,_xlfn.XLOOKUP(E$83,_xlpm.x,_xlpm.y,""),_xlpm.z,"Not Declared")))</f>
        <v>Not Declared</v>
      </c>
      <c r="F85" s="729" t="str" cm="1">
        <f t="array" ref="F85">_xlfn.LET(_xlpm.x, Abingdon!$T$3:$AE$3, _xlpm.y, Abingdon!$T$5:$AE$30, _xlpm.z, Abingdon!$R$5:$R$30, IF(_xlfn.XLOOKUP($C85,_xlfn.XLOOKUP(F$83,_xlpm.x,_xlpm.y,""),_xlpm.z,"Not Declared")="", "Name not recorded",  _xlfn.XLOOKUP($C85,_xlfn.XLOOKUP(F$83,_xlpm.x,_xlpm.y,""),_xlpm.z,"Not Declared")))</f>
        <v>Not Declared</v>
      </c>
      <c r="G85" s="729" t="str" cm="1">
        <f t="array" ref="G85">_xlfn.LET(_xlpm.x, Abingdon!$T$3:$AE$3, _xlpm.y, Abingdon!$T$5:$AE$30, _xlpm.z, Abingdon!$R$5:$R$30, IF(_xlfn.XLOOKUP($C85,_xlfn.XLOOKUP(G$83,_xlpm.x,_xlpm.y,""),_xlpm.z,"Not Declared")="", "Name not recorded",  _xlfn.XLOOKUP($C85,_xlfn.XLOOKUP(G$83,_xlpm.x,_xlpm.y,""),_xlpm.z,"Not Declared")))</f>
        <v>Not Declared</v>
      </c>
      <c r="H85" s="729" t="str" cm="1">
        <f t="array" ref="H85">_xlfn.LET(_xlpm.x, Abingdon!$T$3:$AE$3, _xlpm.y, Abingdon!$T$5:$AE$30, _xlpm.z, Abingdon!$R$5:$R$30, IF(_xlfn.XLOOKUP($C85,_xlfn.XLOOKUP(H$83,_xlpm.x,_xlpm.y,""),_xlpm.z,"Not Declared")="", "Name not recorded",  _xlfn.XLOOKUP($C85,_xlfn.XLOOKUP(H$83,_xlpm.x,_xlpm.y,""),_xlpm.z,"Not Declared")))</f>
        <v>Not Declared</v>
      </c>
      <c r="I85" s="729" t="str" cm="1">
        <f t="array" ref="I85">_xlfn.LET(_xlpm.x, Abingdon!$T$3:$AE$3, _xlpm.y, Abingdon!$T$5:$AE$30, _xlpm.z, Abingdon!$R$5:$R$30, IF(_xlfn.XLOOKUP($C85,_xlfn.XLOOKUP(I$83,_xlpm.x,_xlpm.y,""),_xlpm.z,"Not Declared")="", "Name not recorded",  _xlfn.XLOOKUP($C85,_xlfn.XLOOKUP(I$83,_xlpm.x,_xlpm.y,""),_xlpm.z,"Not Declared")))</f>
        <v>Not Declared</v>
      </c>
      <c r="J85" s="729" t="str" cm="1">
        <f t="array" ref="J85">_xlfn.LET(_xlpm.x, Abingdon!$T$3:$AE$3, _xlpm.y, Abingdon!$T$5:$AE$30, _xlpm.z, Abingdon!$R$5:$R$30, IF(_xlfn.XLOOKUP($C85,_xlfn.XLOOKUP(J$83,_xlpm.x,_xlpm.y,""),_xlpm.z,"Not Declared")="", "Name not recorded",  _xlfn.XLOOKUP($C85,_xlfn.XLOOKUP(J$83,_xlpm.x,_xlpm.y,""),_xlpm.z,"Not Declared")))</f>
        <v>Not Declared</v>
      </c>
      <c r="K85" s="729" t="str" cm="1">
        <f t="array" ref="K85">_xlfn.LET(_xlpm.x, Abingdon!$T$3:$AE$3, _xlpm.y, Abingdon!$T$5:$AE$30, _xlpm.z, Abingdon!$R$5:$R$30, IF(_xlfn.XLOOKUP($C85,_xlfn.XLOOKUP(K$83,_xlpm.x,_xlpm.y,""),_xlpm.z,"Not Declared")="", "Name not recorded",  _xlfn.XLOOKUP($C85,_xlfn.XLOOKUP(K$83,_xlpm.x,_xlpm.y,""),_xlpm.z,"Not Declared")))</f>
        <v>Not Declared</v>
      </c>
      <c r="L85" s="729" t="str" cm="1">
        <f t="array" ref="L85">_xlfn.LET(_xlpm.x, Abingdon!$T$3:$AE$3, _xlpm.y, Abingdon!$T$5:$AE$30, _xlpm.z, Abingdon!$R$5:$R$30, IF(_xlfn.XLOOKUP($C85,_xlfn.XLOOKUP(L$83,_xlpm.x,_xlpm.y,""),_xlpm.z,"Not Declared")="", "Name not recorded",  _xlfn.XLOOKUP($C85,_xlfn.XLOOKUP(L$83,_xlpm.x,_xlpm.y,""),_xlpm.z,"Not Declared")))</f>
        <v>Not Declared</v>
      </c>
      <c r="M85" s="729" t="str" cm="1">
        <f t="array" ref="M85">_xlfn.LET(_xlpm.x, Abingdon!$T$3:$AE$3, _xlpm.y, Abingdon!$T$5:$AE$30, _xlpm.z, Abingdon!$R$5:$R$30, IF(_xlfn.XLOOKUP($C85,_xlfn.XLOOKUP(M$83,_xlpm.x,_xlpm.y,""),_xlpm.z,"Not Declared")="", "Name not recorded",  _xlfn.XLOOKUP($C85,_xlfn.XLOOKUP(M$83,_xlpm.x,_xlpm.y,""),_xlpm.z,"Not Declared")))</f>
        <v>Not Declared</v>
      </c>
      <c r="N85" s="729" t="str" cm="1">
        <f t="array" ref="N85">_xlfn.LET(_xlpm.x, Abingdon!$T$3:$AE$3, _xlpm.y, Abingdon!$T$5:$AE$30, _xlpm.z, Abingdon!$R$5:$R$30, IF(_xlfn.XLOOKUP($C85,_xlfn.XLOOKUP(N$83,_xlpm.x,_xlpm.y,""),_xlpm.z,"Not Declared")="", "Name not recorded",  _xlfn.XLOOKUP($C85,_xlfn.XLOOKUP(N$83,_xlpm.x,_xlpm.y,""),_xlpm.z,"Not Declared")))</f>
        <v>Not Declared</v>
      </c>
      <c r="O85" s="729" t="str" cm="1">
        <f t="array" ref="O85">_xlfn.LET(_xlpm.x, Abingdon!$T$3:$AE$3, _xlpm.y, Abingdon!$T$5:$AE$30, _xlpm.z, Abingdon!$R$5:$R$30, IF(_xlfn.XLOOKUP($C85,_xlfn.XLOOKUP(O$83,_xlpm.x,_xlpm.y,""),_xlpm.z,"Not Declared")="", "Name not recorded",  _xlfn.XLOOKUP($C85,_xlfn.XLOOKUP(O$83,_xlpm.x,_xlpm.y,""),_xlpm.z,"Not Declared")))</f>
        <v>Not Declared</v>
      </c>
      <c r="P85" s="220"/>
      <c r="Q85" s="732"/>
      <c r="R85" s="732"/>
      <c r="S85" s="732"/>
      <c r="T85" s="732"/>
      <c r="U85" s="732"/>
      <c r="V85" s="732"/>
      <c r="W85" s="732"/>
      <c r="X85" s="732"/>
      <c r="Z85" s="3"/>
      <c r="AA85" s="3"/>
      <c r="AB85" s="747" t="str">
        <v>O</v>
      </c>
      <c r="AC85" s="12" t="str">
        <v>Not Declared</v>
      </c>
      <c r="AD85" s="12" t="str">
        <v>Oxford City AC</v>
      </c>
      <c r="AE85" s="747"/>
      <c r="AF85" s="12"/>
      <c r="AG85" s="425"/>
      <c r="AH85" s="3"/>
      <c r="AI85" s="3"/>
      <c r="AJ85" s="747" t="str">
        <v>A</v>
      </c>
      <c r="AK85" s="12" t="str">
        <v>Not Declared</v>
      </c>
      <c r="AL85" s="12" t="str">
        <v>Abingdon AC</v>
      </c>
      <c r="AM85" s="747"/>
      <c r="AN85" s="12"/>
      <c r="AO85" s="425"/>
      <c r="AP85" s="3"/>
      <c r="AQ85" s="3"/>
      <c r="AR85" s="747" t="str">
        <v>N</v>
      </c>
      <c r="AS85" s="12" t="str">
        <v>Not Declared</v>
      </c>
      <c r="AT85" s="12" t="str">
        <v>Banbury Harriers AC</v>
      </c>
      <c r="AU85" s="747"/>
      <c r="AV85" s="12"/>
      <c r="AW85" s="425"/>
      <c r="AX85" s="3"/>
      <c r="AY85" s="3"/>
      <c r="AZ85" s="747" t="str">
        <v>A</v>
      </c>
      <c r="BA85" s="12" t="str">
        <v>Not Declared</v>
      </c>
      <c r="BB85" s="12" t="str">
        <v>Abingdon AC</v>
      </c>
      <c r="BC85" s="747"/>
      <c r="BD85" s="12"/>
      <c r="BE85" s="425"/>
      <c r="BF85" s="3"/>
      <c r="BG85" s="3"/>
      <c r="BH85" s="747" t="str">
        <v>W</v>
      </c>
      <c r="BI85" s="12" t="str">
        <v>Not Declared</v>
      </c>
      <c r="BJ85" s="12" t="str">
        <v>Witney Road Runners</v>
      </c>
      <c r="BK85" s="747"/>
      <c r="BL85" s="12"/>
      <c r="BM85" s="425"/>
      <c r="BN85" s="3"/>
      <c r="BO85" s="3"/>
      <c r="BP85" s="747" t="str">
        <v>R</v>
      </c>
      <c r="BQ85" s="12" t="str">
        <v>Not Declared</v>
      </c>
      <c r="BR85" s="12" t="str">
        <v>Radley AC</v>
      </c>
      <c r="BS85" s="747"/>
      <c r="BT85" s="12"/>
      <c r="BU85" s="425"/>
      <c r="BV85" s="3"/>
      <c r="BW85" s="3"/>
      <c r="BX85" s="747" t="str">
        <v>R</v>
      </c>
      <c r="BY85" s="12" t="str">
        <v>Not Declared</v>
      </c>
      <c r="BZ85" s="425" t="str">
        <v>Radley AC</v>
      </c>
      <c r="CA85" s="490" t="str">
        <v xml:space="preserve"> </v>
      </c>
      <c r="CB85" s="480" t="str">
        <v/>
      </c>
      <c r="CC85" s="481" t="str">
        <v/>
      </c>
      <c r="CD85" s="3"/>
      <c r="CE85" s="3"/>
      <c r="CF85" s="747" t="str">
        <v>W</v>
      </c>
      <c r="CG85" s="12" t="str">
        <v>Not Declared</v>
      </c>
      <c r="CH85" s="425" t="str">
        <v>Witney Road Runners</v>
      </c>
      <c r="CI85" s="479" t="str">
        <v xml:space="preserve"> </v>
      </c>
      <c r="CJ85" s="480" t="str">
        <v/>
      </c>
      <c r="CK85" s="481" t="str">
        <v/>
      </c>
      <c r="CL85" s="3"/>
      <c r="CM85" s="3"/>
      <c r="CN85" s="747" t="str">
        <v>R</v>
      </c>
      <c r="CO85" s="12" t="str">
        <v>Not Declared</v>
      </c>
      <c r="CP85" s="425" t="str">
        <v>Radley AC</v>
      </c>
      <c r="CQ85" s="490" t="str">
        <v xml:space="preserve"> </v>
      </c>
      <c r="CR85" s="480" t="str">
        <v/>
      </c>
      <c r="CS85" s="481" t="str">
        <v/>
      </c>
      <c r="CT85" s="3"/>
      <c r="CU85" s="3"/>
      <c r="CV85" s="747" t="str">
        <v>O</v>
      </c>
      <c r="CW85" s="12" t="str">
        <v>Not Declared</v>
      </c>
      <c r="CX85" s="425" t="str">
        <v>Oxford City AC</v>
      </c>
      <c r="CY85" s="490" t="str">
        <v xml:space="preserve"> </v>
      </c>
      <c r="CZ85" s="480" t="str">
        <v/>
      </c>
      <c r="DA85" s="481" t="str">
        <v/>
      </c>
      <c r="DB85" s="3"/>
      <c r="DC85" s="3"/>
      <c r="DD85" s="747" t="str">
        <v>B</v>
      </c>
      <c r="DE85" s="12" t="str">
        <v>Not Declared</v>
      </c>
      <c r="DF85" s="425" t="str">
        <v>Bicester AC</v>
      </c>
      <c r="DG85" s="490" t="str">
        <v xml:space="preserve"> </v>
      </c>
      <c r="DH85" s="480" t="str">
        <v/>
      </c>
      <c r="DI85" s="481" t="str">
        <v/>
      </c>
      <c r="DJ85" s="3"/>
      <c r="DK85" s="3"/>
      <c r="DL85" s="747" t="str">
        <v>H</v>
      </c>
      <c r="DM85" s="12" t="str">
        <v>Not Declared</v>
      </c>
      <c r="DN85" s="425" t="str">
        <v>White Horse Harriers</v>
      </c>
      <c r="DO85" s="490" t="str">
        <v xml:space="preserve"> </v>
      </c>
      <c r="DP85" s="480" t="str">
        <v/>
      </c>
      <c r="DQ85" s="481" t="str">
        <v/>
      </c>
      <c r="DR85" s="3"/>
      <c r="DS85" s="3"/>
      <c r="DT85" s="747" t="str">
        <v>H</v>
      </c>
      <c r="DU85" s="12" t="str">
        <v>Not Declared, Not Declared, Not Declared, Not Declared</v>
      </c>
      <c r="DV85" s="12" t="str">
        <v>White Horse Harriers</v>
      </c>
      <c r="DW85" s="747" t="str">
        <v/>
      </c>
      <c r="DX85" s="12" t="str">
        <v/>
      </c>
      <c r="DY85" s="425" t="str">
        <v/>
      </c>
      <c r="DZ85" s="15"/>
      <c r="EA85" s="15"/>
      <c r="EB85" s="15"/>
      <c r="EC85" s="15"/>
      <c r="ED85" s="15"/>
      <c r="EE85" s="15"/>
    </row>
    <row r="86" spans="1:135" s="359" customFormat="1" ht="21" customHeight="1">
      <c r="A86" s="358" t="str">
        <f>A84</f>
        <v>Abingdon AC</v>
      </c>
      <c r="B86" s="729"/>
      <c r="C86" s="729" t="s">
        <v>517</v>
      </c>
      <c r="D86" s="729" t="str" cm="1">
        <f t="array" ref="D86">_xlfn.LET(_xlpm.x, Abingdon!$T$3:$AE$3, _xlpm.y, Abingdon!$T$5:$AE$30, _xlpm.z, Abingdon!$R$5:$R$30, IF(_xlfn.XLOOKUP($C86,_xlfn.XLOOKUP(D$83,_xlpm.x,_xlpm.y,""),_xlpm.z,"Not Declared")="", "Name not recorded",  _xlfn.XLOOKUP($C86,_xlfn.XLOOKUP(D$83,_xlpm.x,_xlpm.y,""),_xlpm.z,"Not Declared")))</f>
        <v>Not Declared</v>
      </c>
      <c r="E86" s="729" t="str" cm="1">
        <f t="array" ref="E86">_xlfn.LET(_xlpm.x, Abingdon!$T$3:$AE$3, _xlpm.y, Abingdon!$T$5:$AE$30, _xlpm.z, Abingdon!$R$5:$R$30, IF(_xlfn.XLOOKUP($C86,_xlfn.XLOOKUP(E$83,_xlpm.x,_xlpm.y,""),_xlpm.z,"Not Declared")="", "Name not recorded",  _xlfn.XLOOKUP($C86,_xlfn.XLOOKUP(E$83,_xlpm.x,_xlpm.y,""),_xlpm.z,"Not Declared")))</f>
        <v>Not Declared</v>
      </c>
      <c r="F86" s="729" t="str" cm="1">
        <f t="array" ref="F86">_xlfn.LET(_xlpm.x, Abingdon!$T$3:$AE$3, _xlpm.y, Abingdon!$T$5:$AE$30, _xlpm.z, Abingdon!$R$5:$R$30, IF(_xlfn.XLOOKUP($C86,_xlfn.XLOOKUP(F$83,_xlpm.x,_xlpm.y,""),_xlpm.z,"Not Declared")="", "Name not recorded",  _xlfn.XLOOKUP($C86,_xlfn.XLOOKUP(F$83,_xlpm.x,_xlpm.y,""),_xlpm.z,"Not Declared")))</f>
        <v>Not Declared</v>
      </c>
      <c r="G86" s="729" t="str" cm="1">
        <f t="array" ref="G86">_xlfn.LET(_xlpm.x, Abingdon!$T$3:$AE$3, _xlpm.y, Abingdon!$T$5:$AE$30, _xlpm.z, Abingdon!$R$5:$R$30, IF(_xlfn.XLOOKUP($C86,_xlfn.XLOOKUP(G$83,_xlpm.x,_xlpm.y,""),_xlpm.z,"Not Declared")="", "Name not recorded",  _xlfn.XLOOKUP($C86,_xlfn.XLOOKUP(G$83,_xlpm.x,_xlpm.y,""),_xlpm.z,"Not Declared")))</f>
        <v>Not Declared</v>
      </c>
      <c r="H86" s="729" t="str" cm="1">
        <f t="array" ref="H86">_xlfn.LET(_xlpm.x, Abingdon!$T$3:$AE$3, _xlpm.y, Abingdon!$T$5:$AE$30, _xlpm.z, Abingdon!$R$5:$R$30, IF(_xlfn.XLOOKUP($C86,_xlfn.XLOOKUP(H$83,_xlpm.x,_xlpm.y,""),_xlpm.z,"Not Declared")="", "Name not recorded",  _xlfn.XLOOKUP($C86,_xlfn.XLOOKUP(H$83,_xlpm.x,_xlpm.y,""),_xlpm.z,"Not Declared")))</f>
        <v>Not Declared</v>
      </c>
      <c r="I86" s="729" t="str" cm="1">
        <f t="array" ref="I86">_xlfn.LET(_xlpm.x, Abingdon!$T$3:$AE$3, _xlpm.y, Abingdon!$T$5:$AE$30, _xlpm.z, Abingdon!$R$5:$R$30, IF(_xlfn.XLOOKUP($C86,_xlfn.XLOOKUP(I$83,_xlpm.x,_xlpm.y,""),_xlpm.z,"Not Declared")="", "Name not recorded",  _xlfn.XLOOKUP($C86,_xlfn.XLOOKUP(I$83,_xlpm.x,_xlpm.y,""),_xlpm.z,"Not Declared")))</f>
        <v>Not Declared</v>
      </c>
      <c r="J86" s="729" t="str" cm="1">
        <f t="array" ref="J86">_xlfn.LET(_xlpm.x, Abingdon!$T$3:$AE$3, _xlpm.y, Abingdon!$T$5:$AE$30, _xlpm.z, Abingdon!$R$5:$R$30, IF(_xlfn.XLOOKUP($C86,_xlfn.XLOOKUP(J$83,_xlpm.x,_xlpm.y,""),_xlpm.z,"Not Declared")="", "Name not recorded",  _xlfn.XLOOKUP($C86,_xlfn.XLOOKUP(J$83,_xlpm.x,_xlpm.y,""),_xlpm.z,"Not Declared")))</f>
        <v>Not Declared</v>
      </c>
      <c r="K86" s="729" t="str" cm="1">
        <f t="array" ref="K86">_xlfn.LET(_xlpm.x, Abingdon!$T$3:$AE$3, _xlpm.y, Abingdon!$T$5:$AE$30, _xlpm.z, Abingdon!$R$5:$R$30, IF(_xlfn.XLOOKUP($C86,_xlfn.XLOOKUP(K$83,_xlpm.x,_xlpm.y,""),_xlpm.z,"Not Declared")="", "Name not recorded",  _xlfn.XLOOKUP($C86,_xlfn.XLOOKUP(K$83,_xlpm.x,_xlpm.y,""),_xlpm.z,"Not Declared")))</f>
        <v>Not Declared</v>
      </c>
      <c r="L86" s="729" t="str" cm="1">
        <f t="array" ref="L86">_xlfn.LET(_xlpm.x, Abingdon!$T$3:$AE$3, _xlpm.y, Abingdon!$T$5:$AE$30, _xlpm.z, Abingdon!$R$5:$R$30, IF(_xlfn.XLOOKUP($C86,_xlfn.XLOOKUP(L$83,_xlpm.x,_xlpm.y,""),_xlpm.z,"Not Declared")="", "Name not recorded",  _xlfn.XLOOKUP($C86,_xlfn.XLOOKUP(L$83,_xlpm.x,_xlpm.y,""),_xlpm.z,"Not Declared")))</f>
        <v>Not Declared</v>
      </c>
      <c r="M86" s="729" t="str" cm="1">
        <f t="array" ref="M86">_xlfn.LET(_xlpm.x, Abingdon!$T$3:$AE$3, _xlpm.y, Abingdon!$T$5:$AE$30, _xlpm.z, Abingdon!$R$5:$R$30, IF(_xlfn.XLOOKUP($C86,_xlfn.XLOOKUP(M$83,_xlpm.x,_xlpm.y,""),_xlpm.z,"Not Declared")="", "Name not recorded",  _xlfn.XLOOKUP($C86,_xlfn.XLOOKUP(M$83,_xlpm.x,_xlpm.y,""),_xlpm.z,"Not Declared")))</f>
        <v>Not Declared</v>
      </c>
      <c r="N86" s="729" t="str" cm="1">
        <f t="array" ref="N86">_xlfn.LET(_xlpm.x, Abingdon!$T$3:$AE$3, _xlpm.y, Abingdon!$T$5:$AE$30, _xlpm.z, Abingdon!$R$5:$R$30, IF(_xlfn.XLOOKUP($C86,_xlfn.XLOOKUP(N$83,_xlpm.x,_xlpm.y,""),_xlpm.z,"Not Declared")="", "Name not recorded",  _xlfn.XLOOKUP($C86,_xlfn.XLOOKUP(N$83,_xlpm.x,_xlpm.y,""),_xlpm.z,"Not Declared")))</f>
        <v>Not Declared</v>
      </c>
      <c r="O86" s="729" t="str" cm="1">
        <f t="array" ref="O86">_xlfn.LET(_xlpm.x, Abingdon!$T$3:$AE$3, _xlpm.y, Abingdon!$T$5:$AE$30, _xlpm.z, Abingdon!$R$5:$R$30, IF(_xlfn.XLOOKUP($C86,_xlfn.XLOOKUP(O$83,_xlpm.x,_xlpm.y,""),_xlpm.z,"Not Declared")="", "Name not recorded",  _xlfn.XLOOKUP($C86,_xlfn.XLOOKUP(O$83,_xlpm.x,_xlpm.y,""),_xlpm.z,"Not Declared")))</f>
        <v>Not Declared</v>
      </c>
      <c r="P86" s="79" t="s">
        <v>517</v>
      </c>
      <c r="Q86" s="729" t="s">
        <v>319</v>
      </c>
      <c r="R86" s="729" t="s">
        <v>320</v>
      </c>
      <c r="S86" s="729" t="s">
        <v>321</v>
      </c>
      <c r="T86" s="729" t="str" cm="1">
        <f t="array" ref="T86">_xlfn.LET(_xlpm.x, Abingdon!$T$3:$AF$3, _xlpm.y, Abingdon!$T$5:$AF$30, _xlpm.z, Abingdon!$R$5:$R$30, IF(_xlfn.XLOOKUP(P86,_xlfn.XLOOKUP(T$83,_xlpm.x,_xlpm.y,""),_xlpm.z,"Not Declared")="", "Name not recorded",  _xlfn.XLOOKUP(P86,_xlfn.XLOOKUP(T$83,_xlpm.x,_xlpm.y,""),_xlpm.z,"Not Declared")))</f>
        <v>Not Declared</v>
      </c>
      <c r="U86" s="729" t="str" cm="1">
        <f t="array" ref="U86">_xlfn.LET(_xlpm.x, Abingdon!$T$3:$AF$3, _xlpm.y, Abingdon!$T$5:$AF$30, _xlpm.z, Abingdon!$R$5:$R$30, IF(_xlfn.XLOOKUP(Q86,_xlfn.XLOOKUP(U$83,_xlpm.x,_xlpm.y,""),_xlpm.z,"Not Declared")="", "Name not recorded",  _xlfn.XLOOKUP(Q86,_xlfn.XLOOKUP(U$83,_xlpm.x,_xlpm.y,""),_xlpm.z,"Not Declared")))</f>
        <v>Not Declared</v>
      </c>
      <c r="V86" s="729" t="str" cm="1">
        <f t="array" ref="V86">_xlfn.LET(_xlpm.x, Abingdon!$T$3:$AF$3, _xlpm.y, Abingdon!$T$5:$AF$30, _xlpm.z, Abingdon!$R$5:$R$30, IF(_xlfn.XLOOKUP(R86,_xlfn.XLOOKUP(V$83,_xlpm.x,_xlpm.y,""),_xlpm.z,"Not Declared")="", "Name not recorded",  _xlfn.XLOOKUP(R86,_xlfn.XLOOKUP(V$83,_xlpm.x,_xlpm.y,""),_xlpm.z,"Not Declared")))</f>
        <v>Not Declared</v>
      </c>
      <c r="W86" s="729" t="str" cm="1">
        <f t="array" ref="W86">_xlfn.LET(_xlpm.x, Abingdon!$T$3:$AF$3, _xlpm.y, Abingdon!$T$5:$AF$30, _xlpm.z, Abingdon!$R$5:$R$30, IF(_xlfn.XLOOKUP(S86,_xlfn.XLOOKUP(W$83,_xlpm.x,_xlpm.y,""),_xlpm.z,"Not Declared")="", "Name not recorded",  _xlfn.XLOOKUP(S86,_xlfn.XLOOKUP(W$83,_xlpm.x,_xlpm.y,""),_xlpm.z,"Not Declared")))</f>
        <v>Not Declared</v>
      </c>
      <c r="X86" s="358" t="str">
        <f>_xlfn.TEXTJOIN(", ",,T86:W86)</f>
        <v>Not Declared, Not Declared, Not Declared, Not Declared</v>
      </c>
      <c r="Z86" s="3"/>
      <c r="AA86" s="3"/>
      <c r="AB86" s="747" t="str">
        <v>A</v>
      </c>
      <c r="AC86" s="12" t="str">
        <v>Not Declared</v>
      </c>
      <c r="AD86" s="12" t="str">
        <v>Abingdon AC</v>
      </c>
      <c r="AE86" s="747"/>
      <c r="AF86" s="12"/>
      <c r="AG86" s="425"/>
      <c r="AH86" s="3"/>
      <c r="AI86" s="3"/>
      <c r="AJ86" s="747" t="str">
        <v>O</v>
      </c>
      <c r="AK86" s="12" t="str">
        <v>Not Declared</v>
      </c>
      <c r="AL86" s="12" t="str">
        <v>Oxford City AC</v>
      </c>
      <c r="AM86" s="747"/>
      <c r="AN86" s="12"/>
      <c r="AO86" s="425"/>
      <c r="AP86" s="3"/>
      <c r="AQ86" s="3"/>
      <c r="AR86" s="747" t="str">
        <v>A</v>
      </c>
      <c r="AS86" s="12" t="str">
        <v>Not Declared</v>
      </c>
      <c r="AT86" s="12" t="str">
        <v>Abingdon AC</v>
      </c>
      <c r="AU86" s="747"/>
      <c r="AV86" s="12"/>
      <c r="AW86" s="425"/>
      <c r="AX86" s="3"/>
      <c r="AY86" s="3"/>
      <c r="AZ86" s="747" t="str">
        <v>N</v>
      </c>
      <c r="BA86" s="12" t="str">
        <v>Not Declared</v>
      </c>
      <c r="BB86" s="12" t="str">
        <v>Banbury Harriers AC</v>
      </c>
      <c r="BC86" s="747"/>
      <c r="BD86" s="12"/>
      <c r="BE86" s="425"/>
      <c r="BF86" s="3"/>
      <c r="BG86" s="3"/>
      <c r="BH86" s="747" t="str">
        <v>A</v>
      </c>
      <c r="BI86" s="12" t="str">
        <v>Not Declared</v>
      </c>
      <c r="BJ86" s="12" t="str">
        <v>Abingdon AC</v>
      </c>
      <c r="BK86" s="747"/>
      <c r="BL86" s="12"/>
      <c r="BM86" s="425"/>
      <c r="BN86" s="3"/>
      <c r="BO86" s="3"/>
      <c r="BP86" s="747" t="str">
        <v>X</v>
      </c>
      <c r="BQ86" s="12" t="str">
        <v>Not Declared</v>
      </c>
      <c r="BR86" s="12" t="str">
        <v>Team Kennet</v>
      </c>
      <c r="BS86" s="747"/>
      <c r="BT86" s="12"/>
      <c r="BU86" s="425"/>
      <c r="BV86" s="3"/>
      <c r="BW86" s="3"/>
      <c r="BX86" s="747" t="str">
        <v>A</v>
      </c>
      <c r="BY86" s="12" t="str">
        <v>Not Declared</v>
      </c>
      <c r="BZ86" s="425" t="str">
        <v>Abingdon AC</v>
      </c>
      <c r="CA86" s="490"/>
      <c r="CB86" s="480"/>
      <c r="CC86" s="481"/>
      <c r="CD86" s="3"/>
      <c r="CE86" s="3"/>
      <c r="CF86" s="747" t="str">
        <v>O</v>
      </c>
      <c r="CG86" s="12" t="str">
        <v>Not Declared</v>
      </c>
      <c r="CH86" s="425" t="str">
        <v>Oxford City AC</v>
      </c>
      <c r="CI86" s="479"/>
      <c r="CJ86" s="480"/>
      <c r="CK86" s="481"/>
      <c r="CL86" s="3"/>
      <c r="CM86" s="3"/>
      <c r="CN86" s="747" t="str">
        <v>X</v>
      </c>
      <c r="CO86" s="12" t="str">
        <v>Not Declared</v>
      </c>
      <c r="CP86" s="425" t="str">
        <v>Team Kennet</v>
      </c>
      <c r="CQ86" s="490"/>
      <c r="CR86" s="480"/>
      <c r="CS86" s="481"/>
      <c r="CT86" s="3"/>
      <c r="CU86" s="3"/>
      <c r="CV86" s="747" t="str">
        <v>A</v>
      </c>
      <c r="CW86" s="12" t="str">
        <v>Not Declared</v>
      </c>
      <c r="CX86" s="425" t="str">
        <v>Abingdon AC</v>
      </c>
      <c r="CY86" s="490"/>
      <c r="CZ86" s="480"/>
      <c r="DA86" s="481"/>
      <c r="DB86" s="3"/>
      <c r="DC86" s="3"/>
      <c r="DD86" s="747" t="str">
        <v>O</v>
      </c>
      <c r="DE86" s="12" t="str">
        <v>Not Declared</v>
      </c>
      <c r="DF86" s="425" t="str">
        <v>Oxford City AC</v>
      </c>
      <c r="DG86" s="490"/>
      <c r="DH86" s="480"/>
      <c r="DI86" s="481"/>
      <c r="DJ86" s="3"/>
      <c r="DK86" s="3"/>
      <c r="DL86" s="747" t="str">
        <v>A</v>
      </c>
      <c r="DM86" s="12" t="str">
        <v>Not Declared</v>
      </c>
      <c r="DN86" s="425" t="str">
        <v>Abingdon AC</v>
      </c>
      <c r="DO86" s="490"/>
      <c r="DP86" s="480"/>
      <c r="DQ86" s="481"/>
      <c r="DR86" s="3"/>
      <c r="DS86" s="3"/>
      <c r="DT86" s="747" t="str">
        <v>O</v>
      </c>
      <c r="DU86" s="12" t="str">
        <v>Not Declared, Not Declared, Not Declared, Not Declared</v>
      </c>
      <c r="DV86" s="12" t="str">
        <v>Oxford City AC</v>
      </c>
      <c r="DW86" s="747"/>
      <c r="DX86" s="12"/>
      <c r="DY86" s="425"/>
      <c r="DZ86" s="15"/>
      <c r="EA86" s="15"/>
      <c r="EB86" s="15"/>
      <c r="EC86" s="15"/>
      <c r="ED86" s="15"/>
      <c r="EE86" s="15"/>
    </row>
    <row r="87" spans="1:135" s="359" customFormat="1" ht="21" customHeight="1">
      <c r="A87" s="358" t="str">
        <f t="shared" ref="A87:A91" si="9">A85</f>
        <v>Abingdon AC</v>
      </c>
      <c r="B87" s="729"/>
      <c r="C87" s="729" t="s">
        <v>319</v>
      </c>
      <c r="D87" s="729" t="str" cm="1">
        <f t="array" ref="D87">_xlfn.LET(_xlpm.x, Abingdon!$T$3:$AE$3, _xlpm.y, Abingdon!$T$5:$AE$30, _xlpm.z, Abingdon!$R$5:$R$30, IF(_xlfn.XLOOKUP($C87,_xlfn.XLOOKUP(D$83,_xlpm.x,_xlpm.y,""),_xlpm.z,"Not Declared")="", "Name not recorded",  _xlfn.XLOOKUP($C87,_xlfn.XLOOKUP(D$83,_xlpm.x,_xlpm.y,""),_xlpm.z,"Not Declared")))</f>
        <v>Not Declared</v>
      </c>
      <c r="E87" s="729" t="str" cm="1">
        <f t="array" ref="E87">_xlfn.LET(_xlpm.x, Abingdon!$T$3:$AE$3, _xlpm.y, Abingdon!$T$5:$AE$30, _xlpm.z, Abingdon!$R$5:$R$30, IF(_xlfn.XLOOKUP($C87,_xlfn.XLOOKUP(E$83,_xlpm.x,_xlpm.y,""),_xlpm.z,"Not Declared")="", "Name not recorded",  _xlfn.XLOOKUP($C87,_xlfn.XLOOKUP(E$83,_xlpm.x,_xlpm.y,""),_xlpm.z,"Not Declared")))</f>
        <v>Not Declared</v>
      </c>
      <c r="F87" s="729" t="str" cm="1">
        <f t="array" ref="F87">_xlfn.LET(_xlpm.x, Abingdon!$T$3:$AE$3, _xlpm.y, Abingdon!$T$5:$AE$30, _xlpm.z, Abingdon!$R$5:$R$30, IF(_xlfn.XLOOKUP($C87,_xlfn.XLOOKUP(F$83,_xlpm.x,_xlpm.y,""),_xlpm.z,"Not Declared")="", "Name not recorded",  _xlfn.XLOOKUP($C87,_xlfn.XLOOKUP(F$83,_xlpm.x,_xlpm.y,""),_xlpm.z,"Not Declared")))</f>
        <v>Not Declared</v>
      </c>
      <c r="G87" s="729" t="str" cm="1">
        <f t="array" ref="G87">_xlfn.LET(_xlpm.x, Abingdon!$T$3:$AE$3, _xlpm.y, Abingdon!$T$5:$AE$30, _xlpm.z, Abingdon!$R$5:$R$30, IF(_xlfn.XLOOKUP($C87,_xlfn.XLOOKUP(G$83,_xlpm.x,_xlpm.y,""),_xlpm.z,"Not Declared")="", "Name not recorded",  _xlfn.XLOOKUP($C87,_xlfn.XLOOKUP(G$83,_xlpm.x,_xlpm.y,""),_xlpm.z,"Not Declared")))</f>
        <v>Not Declared</v>
      </c>
      <c r="H87" s="729" t="str" cm="1">
        <f t="array" ref="H87">_xlfn.LET(_xlpm.x, Abingdon!$T$3:$AE$3, _xlpm.y, Abingdon!$T$5:$AE$30, _xlpm.z, Abingdon!$R$5:$R$30, IF(_xlfn.XLOOKUP($C87,_xlfn.XLOOKUP(H$83,_xlpm.x,_xlpm.y,""),_xlpm.z,"Not Declared")="", "Name not recorded",  _xlfn.XLOOKUP($C87,_xlfn.XLOOKUP(H$83,_xlpm.x,_xlpm.y,""),_xlpm.z,"Not Declared")))</f>
        <v>Not Declared</v>
      </c>
      <c r="I87" s="729" t="str" cm="1">
        <f t="array" ref="I87">_xlfn.LET(_xlpm.x, Abingdon!$T$3:$AE$3, _xlpm.y, Abingdon!$T$5:$AE$30, _xlpm.z, Abingdon!$R$5:$R$30, IF(_xlfn.XLOOKUP($C87,_xlfn.XLOOKUP(I$83,_xlpm.x,_xlpm.y,""),_xlpm.z,"Not Declared")="", "Name not recorded",  _xlfn.XLOOKUP($C87,_xlfn.XLOOKUP(I$83,_xlpm.x,_xlpm.y,""),_xlpm.z,"Not Declared")))</f>
        <v>Not Declared</v>
      </c>
      <c r="J87" s="729" t="str" cm="1">
        <f t="array" ref="J87">_xlfn.LET(_xlpm.x, Abingdon!$T$3:$AE$3, _xlpm.y, Abingdon!$T$5:$AE$30, _xlpm.z, Abingdon!$R$5:$R$30, IF(_xlfn.XLOOKUP($C87,_xlfn.XLOOKUP(J$83,_xlpm.x,_xlpm.y,""),_xlpm.z,"Not Declared")="", "Name not recorded",  _xlfn.XLOOKUP($C87,_xlfn.XLOOKUP(J$83,_xlpm.x,_xlpm.y,""),_xlpm.z,"Not Declared")))</f>
        <v>Not Declared</v>
      </c>
      <c r="K87" s="729" t="str" cm="1">
        <f t="array" ref="K87">_xlfn.LET(_xlpm.x, Abingdon!$T$3:$AE$3, _xlpm.y, Abingdon!$T$5:$AE$30, _xlpm.z, Abingdon!$R$5:$R$30, IF(_xlfn.XLOOKUP($C87,_xlfn.XLOOKUP(K$83,_xlpm.x,_xlpm.y,""),_xlpm.z,"Not Declared")="", "Name not recorded",  _xlfn.XLOOKUP($C87,_xlfn.XLOOKUP(K$83,_xlpm.x,_xlpm.y,""),_xlpm.z,"Not Declared")))</f>
        <v>Not Declared</v>
      </c>
      <c r="L87" s="729" t="str" cm="1">
        <f t="array" ref="L87">_xlfn.LET(_xlpm.x, Abingdon!$T$3:$AE$3, _xlpm.y, Abingdon!$T$5:$AE$30, _xlpm.z, Abingdon!$R$5:$R$30, IF(_xlfn.XLOOKUP($C87,_xlfn.XLOOKUP(L$83,_xlpm.x,_xlpm.y,""),_xlpm.z,"Not Declared")="", "Name not recorded",  _xlfn.XLOOKUP($C87,_xlfn.XLOOKUP(L$83,_xlpm.x,_xlpm.y,""),_xlpm.z,"Not Declared")))</f>
        <v>Not Declared</v>
      </c>
      <c r="M87" s="729" t="str" cm="1">
        <f t="array" ref="M87">_xlfn.LET(_xlpm.x, Abingdon!$T$3:$AE$3, _xlpm.y, Abingdon!$T$5:$AE$30, _xlpm.z, Abingdon!$R$5:$R$30, IF(_xlfn.XLOOKUP($C87,_xlfn.XLOOKUP(M$83,_xlpm.x,_xlpm.y,""),_xlpm.z,"Not Declared")="", "Name not recorded",  _xlfn.XLOOKUP($C87,_xlfn.XLOOKUP(M$83,_xlpm.x,_xlpm.y,""),_xlpm.z,"Not Declared")))</f>
        <v>Not Declared</v>
      </c>
      <c r="N87" s="729" t="str" cm="1">
        <f t="array" ref="N87">_xlfn.LET(_xlpm.x, Abingdon!$T$3:$AE$3, _xlpm.y, Abingdon!$T$5:$AE$30, _xlpm.z, Abingdon!$R$5:$R$30, IF(_xlfn.XLOOKUP($C87,_xlfn.XLOOKUP(N$83,_xlpm.x,_xlpm.y,""),_xlpm.z,"Not Declared")="", "Name not recorded",  _xlfn.XLOOKUP($C87,_xlfn.XLOOKUP(N$83,_xlpm.x,_xlpm.y,""),_xlpm.z,"Not Declared")))</f>
        <v>Not Declared</v>
      </c>
      <c r="O87" s="729" t="str" cm="1">
        <f t="array" ref="O87">_xlfn.LET(_xlpm.x, Abingdon!$T$3:$AE$3, _xlpm.y, Abingdon!$T$5:$AE$30, _xlpm.z, Abingdon!$R$5:$R$30, IF(_xlfn.XLOOKUP($C87,_xlfn.XLOOKUP(O$83,_xlpm.x,_xlpm.y,""),_xlpm.z,"Not Declared")="", "Name not recorded",  _xlfn.XLOOKUP($C87,_xlfn.XLOOKUP(O$83,_xlpm.x,_xlpm.y,""),_xlpm.z,"Not Declared")))</f>
        <v>Not Declared</v>
      </c>
      <c r="P87" s="3"/>
      <c r="Q87" s="3"/>
      <c r="R87" s="3"/>
      <c r="S87" s="3"/>
      <c r="T87" s="3"/>
      <c r="U87" s="3"/>
      <c r="V87" s="3"/>
      <c r="W87" s="3"/>
      <c r="X87" s="12"/>
      <c r="Z87" s="3"/>
      <c r="AA87" s="3"/>
      <c r="AB87" s="747" t="str">
        <v>X</v>
      </c>
      <c r="AC87" s="12" t="str">
        <v>Not Declared</v>
      </c>
      <c r="AD87" s="12" t="str">
        <v>Team Kennet</v>
      </c>
      <c r="AE87" s="747"/>
      <c r="AF87" s="12"/>
      <c r="AG87" s="425"/>
      <c r="AH87" s="3"/>
      <c r="AI87" s="3"/>
      <c r="AJ87" s="747" t="str">
        <v>N</v>
      </c>
      <c r="AK87" s="12" t="str">
        <v>Not Declared</v>
      </c>
      <c r="AL87" s="12" t="str">
        <v>Banbury Harriers AC</v>
      </c>
      <c r="AM87" s="747"/>
      <c r="AN87" s="12"/>
      <c r="AO87" s="425"/>
      <c r="AP87" s="3"/>
      <c r="AQ87" s="3"/>
      <c r="AR87" s="747" t="str">
        <v>X</v>
      </c>
      <c r="AS87" s="12" t="str">
        <v>Not Declared</v>
      </c>
      <c r="AT87" s="12" t="str">
        <v>Team Kennet</v>
      </c>
      <c r="AU87" s="747"/>
      <c r="AV87" s="12"/>
      <c r="AW87" s="425"/>
      <c r="AX87" s="3"/>
      <c r="AY87" s="3"/>
      <c r="AZ87" s="747" t="str">
        <v>H</v>
      </c>
      <c r="BA87" s="12" t="str">
        <v>Not Declared</v>
      </c>
      <c r="BB87" s="12" t="str">
        <v>White Horse Harriers</v>
      </c>
      <c r="BC87" s="747"/>
      <c r="BD87" s="12"/>
      <c r="BE87" s="425"/>
      <c r="BF87" s="3"/>
      <c r="BG87" s="3"/>
      <c r="BH87" s="747" t="str">
        <v>R</v>
      </c>
      <c r="BI87" s="12" t="str">
        <v>Not Declared</v>
      </c>
      <c r="BJ87" s="12" t="str">
        <v>Radley AC</v>
      </c>
      <c r="BK87" s="747"/>
      <c r="BL87" s="12"/>
      <c r="BM87" s="425"/>
      <c r="BN87" s="3"/>
      <c r="BO87" s="3"/>
      <c r="BP87" s="747" t="str">
        <v>A</v>
      </c>
      <c r="BQ87" s="12" t="str">
        <v>Not Declared</v>
      </c>
      <c r="BR87" s="12" t="str">
        <v>Abingdon AC</v>
      </c>
      <c r="BS87" s="747"/>
      <c r="BT87" s="12"/>
      <c r="BU87" s="425"/>
      <c r="BV87" s="3"/>
      <c r="BW87" s="3"/>
      <c r="BX87" s="747" t="str">
        <v>W</v>
      </c>
      <c r="BY87" s="12" t="str">
        <v>Not Declared</v>
      </c>
      <c r="BZ87" s="425" t="str">
        <v>Witney Road Runners</v>
      </c>
      <c r="CA87" s="490"/>
      <c r="CB87" s="480"/>
      <c r="CC87" s="481"/>
      <c r="CD87" s="3"/>
      <c r="CE87" s="3"/>
      <c r="CF87" s="747" t="str">
        <v>B</v>
      </c>
      <c r="CG87" s="12" t="str">
        <v>Not Declared</v>
      </c>
      <c r="CH87" s="425" t="str">
        <v>Bicester AC</v>
      </c>
      <c r="CI87" s="479"/>
      <c r="CJ87" s="480"/>
      <c r="CK87" s="481"/>
      <c r="CL87" s="3"/>
      <c r="CM87" s="3"/>
      <c r="CN87" s="747" t="str">
        <v>H</v>
      </c>
      <c r="CO87" s="12" t="str">
        <v>Not Declared</v>
      </c>
      <c r="CP87" s="425" t="str">
        <v>White Horse Harriers</v>
      </c>
      <c r="CQ87" s="490"/>
      <c r="CR87" s="480"/>
      <c r="CS87" s="481"/>
      <c r="CT87" s="3"/>
      <c r="CU87" s="3"/>
      <c r="CV87" s="747" t="str">
        <v>X</v>
      </c>
      <c r="CW87" s="12" t="str">
        <v>Not Declared</v>
      </c>
      <c r="CX87" s="425" t="str">
        <v>Team Kennet</v>
      </c>
      <c r="CY87" s="490"/>
      <c r="CZ87" s="480"/>
      <c r="DA87" s="481"/>
      <c r="DB87" s="3"/>
      <c r="DC87" s="3"/>
      <c r="DD87" s="747" t="str">
        <v>N</v>
      </c>
      <c r="DE87" s="12" t="str">
        <v>Not Declared</v>
      </c>
      <c r="DF87" s="425" t="str">
        <v>Banbury Harriers AC</v>
      </c>
      <c r="DG87" s="490"/>
      <c r="DH87" s="480"/>
      <c r="DI87" s="481"/>
      <c r="DJ87" s="3"/>
      <c r="DK87" s="3"/>
      <c r="DL87" s="747" t="str">
        <v>O</v>
      </c>
      <c r="DM87" s="12" t="str">
        <v>Not Declared</v>
      </c>
      <c r="DN87" s="425" t="str">
        <v>Oxford City AC</v>
      </c>
      <c r="DO87" s="490"/>
      <c r="DP87" s="480"/>
      <c r="DQ87" s="481"/>
      <c r="DR87" s="3"/>
      <c r="DS87" s="3"/>
      <c r="DT87" s="747" t="str">
        <v>N</v>
      </c>
      <c r="DU87" s="12" t="str">
        <v>Not Declared, Not Declared, Not Declared, Not Declared</v>
      </c>
      <c r="DV87" s="12" t="str">
        <v>Banbury Harriers AC</v>
      </c>
      <c r="DW87" s="747"/>
      <c r="DX87" s="12"/>
      <c r="DY87" s="425"/>
      <c r="DZ87" s="15"/>
      <c r="EA87" s="15"/>
      <c r="EB87" s="15"/>
      <c r="EC87" s="15"/>
      <c r="ED87" s="15"/>
      <c r="EE87" s="15"/>
    </row>
    <row r="88" spans="1:135" s="359" customFormat="1" ht="21" customHeight="1">
      <c r="A88" s="358" t="str">
        <f t="shared" si="9"/>
        <v>Abingdon AC</v>
      </c>
      <c r="B88" s="729"/>
      <c r="C88" s="729" t="s">
        <v>320</v>
      </c>
      <c r="D88" s="729" t="str" cm="1">
        <f t="array" ref="D88">_xlfn.LET(_xlpm.x, Abingdon!$T$3:$AE$3, _xlpm.y, Abingdon!$T$5:$AE$30, _xlpm.z, Abingdon!$R$5:$R$30, IF(_xlfn.XLOOKUP($C88,_xlfn.XLOOKUP(D$83,_xlpm.x,_xlpm.y,""),_xlpm.z,"Not Declared")="", "Name not recorded",  _xlfn.XLOOKUP($C88,_xlfn.XLOOKUP(D$83,_xlpm.x,_xlpm.y,""),_xlpm.z,"Not Declared")))</f>
        <v>Not Declared</v>
      </c>
      <c r="E88" s="729" t="str" cm="1">
        <f t="array" ref="E88">_xlfn.LET(_xlpm.x, Abingdon!$T$3:$AE$3, _xlpm.y, Abingdon!$T$5:$AE$30, _xlpm.z, Abingdon!$R$5:$R$30, IF(_xlfn.XLOOKUP($C88,_xlfn.XLOOKUP(E$83,_xlpm.x,_xlpm.y,""),_xlpm.z,"Not Declared")="", "Name not recorded",  _xlfn.XLOOKUP($C88,_xlfn.XLOOKUP(E$83,_xlpm.x,_xlpm.y,""),_xlpm.z,"Not Declared")))</f>
        <v>Not Declared</v>
      </c>
      <c r="F88" s="729" t="str" cm="1">
        <f t="array" ref="F88">_xlfn.LET(_xlpm.x, Abingdon!$T$3:$AE$3, _xlpm.y, Abingdon!$T$5:$AE$30, _xlpm.z, Abingdon!$R$5:$R$30, IF(_xlfn.XLOOKUP($C88,_xlfn.XLOOKUP(F$83,_xlpm.x,_xlpm.y,""),_xlpm.z,"Not Declared")="", "Name not recorded",  _xlfn.XLOOKUP($C88,_xlfn.XLOOKUP(F$83,_xlpm.x,_xlpm.y,""),_xlpm.z,"Not Declared")))</f>
        <v>Not Declared</v>
      </c>
      <c r="G88" s="729" t="str" cm="1">
        <f t="array" ref="G88">_xlfn.LET(_xlpm.x, Abingdon!$T$3:$AE$3, _xlpm.y, Abingdon!$T$5:$AE$30, _xlpm.z, Abingdon!$R$5:$R$30, IF(_xlfn.XLOOKUP($C88,_xlfn.XLOOKUP(G$83,_xlpm.x,_xlpm.y,""),_xlpm.z,"Not Declared")="", "Name not recorded",  _xlfn.XLOOKUP($C88,_xlfn.XLOOKUP(G$83,_xlpm.x,_xlpm.y,""),_xlpm.z,"Not Declared")))</f>
        <v>Not Declared</v>
      </c>
      <c r="H88" s="729" t="str" cm="1">
        <f t="array" ref="H88">_xlfn.LET(_xlpm.x, Abingdon!$T$3:$AE$3, _xlpm.y, Abingdon!$T$5:$AE$30, _xlpm.z, Abingdon!$R$5:$R$30, IF(_xlfn.XLOOKUP($C88,_xlfn.XLOOKUP(H$83,_xlpm.x,_xlpm.y,""),_xlpm.z,"Not Declared")="", "Name not recorded",  _xlfn.XLOOKUP($C88,_xlfn.XLOOKUP(H$83,_xlpm.x,_xlpm.y,""),_xlpm.z,"Not Declared")))</f>
        <v>Not Declared</v>
      </c>
      <c r="I88" s="729" t="str" cm="1">
        <f t="array" ref="I88">_xlfn.LET(_xlpm.x, Abingdon!$T$3:$AE$3, _xlpm.y, Abingdon!$T$5:$AE$30, _xlpm.z, Abingdon!$R$5:$R$30, IF(_xlfn.XLOOKUP($C88,_xlfn.XLOOKUP(I$83,_xlpm.x,_xlpm.y,""),_xlpm.z,"Not Declared")="", "Name not recorded",  _xlfn.XLOOKUP($C88,_xlfn.XLOOKUP(I$83,_xlpm.x,_xlpm.y,""),_xlpm.z,"Not Declared")))</f>
        <v>Not Declared</v>
      </c>
      <c r="J88" s="729" t="str" cm="1">
        <f t="array" ref="J88">_xlfn.LET(_xlpm.x, Abingdon!$T$3:$AE$3, _xlpm.y, Abingdon!$T$5:$AE$30, _xlpm.z, Abingdon!$R$5:$R$30, IF(_xlfn.XLOOKUP($C88,_xlfn.XLOOKUP(J$83,_xlpm.x,_xlpm.y,""),_xlpm.z,"Not Declared")="", "Name not recorded",  _xlfn.XLOOKUP($C88,_xlfn.XLOOKUP(J$83,_xlpm.x,_xlpm.y,""),_xlpm.z,"Not Declared")))</f>
        <v>Not Declared</v>
      </c>
      <c r="K88" s="729" t="str" cm="1">
        <f t="array" ref="K88">_xlfn.LET(_xlpm.x, Abingdon!$T$3:$AE$3, _xlpm.y, Abingdon!$T$5:$AE$30, _xlpm.z, Abingdon!$R$5:$R$30, IF(_xlfn.XLOOKUP($C88,_xlfn.XLOOKUP(K$83,_xlpm.x,_xlpm.y,""),_xlpm.z,"Not Declared")="", "Name not recorded",  _xlfn.XLOOKUP($C88,_xlfn.XLOOKUP(K$83,_xlpm.x,_xlpm.y,""),_xlpm.z,"Not Declared")))</f>
        <v>Not Declared</v>
      </c>
      <c r="L88" s="729" t="str" cm="1">
        <f t="array" ref="L88">_xlfn.LET(_xlpm.x, Abingdon!$T$3:$AE$3, _xlpm.y, Abingdon!$T$5:$AE$30, _xlpm.z, Abingdon!$R$5:$R$30, IF(_xlfn.XLOOKUP($C88,_xlfn.XLOOKUP(L$83,_xlpm.x,_xlpm.y,""),_xlpm.z,"Not Declared")="", "Name not recorded",  _xlfn.XLOOKUP($C88,_xlfn.XLOOKUP(L$83,_xlpm.x,_xlpm.y,""),_xlpm.z,"Not Declared")))</f>
        <v>Not Declared</v>
      </c>
      <c r="M88" s="729" t="str" cm="1">
        <f t="array" ref="M88">_xlfn.LET(_xlpm.x, Abingdon!$T$3:$AE$3, _xlpm.y, Abingdon!$T$5:$AE$30, _xlpm.z, Abingdon!$R$5:$R$30, IF(_xlfn.XLOOKUP($C88,_xlfn.XLOOKUP(M$83,_xlpm.x,_xlpm.y,""),_xlpm.z,"Not Declared")="", "Name not recorded",  _xlfn.XLOOKUP($C88,_xlfn.XLOOKUP(M$83,_xlpm.x,_xlpm.y,""),_xlpm.z,"Not Declared")))</f>
        <v>Not Declared</v>
      </c>
      <c r="N88" s="729" t="str" cm="1">
        <f t="array" ref="N88">_xlfn.LET(_xlpm.x, Abingdon!$T$3:$AE$3, _xlpm.y, Abingdon!$T$5:$AE$30, _xlpm.z, Abingdon!$R$5:$R$30, IF(_xlfn.XLOOKUP($C88,_xlfn.XLOOKUP(N$83,_xlpm.x,_xlpm.y,""),_xlpm.z,"Not Declared")="", "Name not recorded",  _xlfn.XLOOKUP($C88,_xlfn.XLOOKUP(N$83,_xlpm.x,_xlpm.y,""),_xlpm.z,"Not Declared")))</f>
        <v>Not Declared</v>
      </c>
      <c r="O88" s="729" t="str" cm="1">
        <f t="array" ref="O88">_xlfn.LET(_xlpm.x, Abingdon!$T$3:$AE$3, _xlpm.y, Abingdon!$T$5:$AE$30, _xlpm.z, Abingdon!$R$5:$R$30, IF(_xlfn.XLOOKUP($C88,_xlfn.XLOOKUP(O$83,_xlpm.x,_xlpm.y,""),_xlpm.z,"Not Declared")="", "Name not recorded",  _xlfn.XLOOKUP($C88,_xlfn.XLOOKUP(O$83,_xlpm.x,_xlpm.y,""),_xlpm.z,"Not Declared")))</f>
        <v>Not Declared</v>
      </c>
      <c r="P88" s="3"/>
      <c r="Q88" s="3"/>
      <c r="R88" s="3"/>
      <c r="S88" s="3"/>
      <c r="T88" s="3"/>
      <c r="U88" s="3"/>
      <c r="V88" s="3"/>
      <c r="W88" s="3"/>
      <c r="X88" s="3"/>
      <c r="Z88" s="3"/>
      <c r="AA88" s="3"/>
      <c r="AB88" s="747" t="str">
        <v>H</v>
      </c>
      <c r="AC88" s="12" t="str">
        <v>Not Declared</v>
      </c>
      <c r="AD88" s="12" t="str">
        <v>White Horse Harriers</v>
      </c>
      <c r="AE88" s="747"/>
      <c r="AF88" s="12"/>
      <c r="AG88" s="425"/>
      <c r="AH88" s="3"/>
      <c r="AI88" s="3"/>
      <c r="AJ88" s="747" t="str">
        <v>W</v>
      </c>
      <c r="AK88" s="12" t="str">
        <v>Not Declared</v>
      </c>
      <c r="AL88" s="12" t="str">
        <v>Witney Road Runners</v>
      </c>
      <c r="AM88" s="747"/>
      <c r="AN88" s="12"/>
      <c r="AO88" s="425"/>
      <c r="AP88" s="3"/>
      <c r="AQ88" s="3"/>
      <c r="AR88" s="747" t="str">
        <v>H</v>
      </c>
      <c r="AS88" s="12" t="str">
        <v>Not Declared</v>
      </c>
      <c r="AT88" s="12" t="str">
        <v>White Horse Harriers</v>
      </c>
      <c r="AU88" s="747"/>
      <c r="AV88" s="12"/>
      <c r="AW88" s="425"/>
      <c r="AX88" s="3"/>
      <c r="AY88" s="3"/>
      <c r="AZ88" s="747" t="str">
        <v>R</v>
      </c>
      <c r="BA88" s="12" t="str">
        <v>Not Declared</v>
      </c>
      <c r="BB88" s="12" t="str">
        <v>Radley AC</v>
      </c>
      <c r="BC88" s="747"/>
      <c r="BD88" s="12"/>
      <c r="BE88" s="425"/>
      <c r="BF88" s="3"/>
      <c r="BG88" s="3"/>
      <c r="BH88" s="747" t="str">
        <v>O</v>
      </c>
      <c r="BI88" s="12" t="str">
        <v>Not Declared</v>
      </c>
      <c r="BJ88" s="12" t="str">
        <v>Oxford City AC</v>
      </c>
      <c r="BK88" s="747"/>
      <c r="BL88" s="12"/>
      <c r="BM88" s="425"/>
      <c r="BN88" s="3"/>
      <c r="BO88" s="3"/>
      <c r="BP88" s="747" t="str">
        <v>N</v>
      </c>
      <c r="BQ88" s="12" t="str">
        <v>Not Declared</v>
      </c>
      <c r="BR88" s="12" t="str">
        <v>Banbury Harriers AC</v>
      </c>
      <c r="BS88" s="747"/>
      <c r="BT88" s="12"/>
      <c r="BU88" s="425"/>
      <c r="BV88" s="3"/>
      <c r="BW88" s="3"/>
      <c r="BX88" s="747" t="str">
        <v>H</v>
      </c>
      <c r="BY88" s="12" t="str">
        <v>Not Declared</v>
      </c>
      <c r="BZ88" s="425" t="str">
        <v>White Horse Harriers</v>
      </c>
      <c r="CA88" s="490"/>
      <c r="CB88" s="480"/>
      <c r="CC88" s="481"/>
      <c r="CD88" s="3"/>
      <c r="CE88" s="3"/>
      <c r="CF88" s="747" t="str">
        <v>N</v>
      </c>
      <c r="CG88" s="12" t="str">
        <v>Not Declared</v>
      </c>
      <c r="CH88" s="425" t="str">
        <v>Banbury Harriers AC</v>
      </c>
      <c r="CI88" s="479"/>
      <c r="CJ88" s="480"/>
      <c r="CK88" s="481"/>
      <c r="CL88" s="3"/>
      <c r="CM88" s="3"/>
      <c r="CN88" s="747" t="str">
        <v>N</v>
      </c>
      <c r="CO88" s="12" t="str">
        <v>Not Declared</v>
      </c>
      <c r="CP88" s="425" t="str">
        <v>Banbury Harriers AC</v>
      </c>
      <c r="CQ88" s="490"/>
      <c r="CR88" s="480"/>
      <c r="CS88" s="481"/>
      <c r="CT88" s="3"/>
      <c r="CU88" s="3"/>
      <c r="CV88" s="747" t="str">
        <v>N</v>
      </c>
      <c r="CW88" s="12" t="str">
        <v>Not Declared</v>
      </c>
      <c r="CX88" s="425" t="str">
        <v>Banbury Harriers AC</v>
      </c>
      <c r="CY88" s="490"/>
      <c r="CZ88" s="480"/>
      <c r="DA88" s="481"/>
      <c r="DB88" s="3"/>
      <c r="DC88" s="3"/>
      <c r="DD88" s="747" t="str">
        <v>A</v>
      </c>
      <c r="DE88" s="12" t="str">
        <v>Not Declared</v>
      </c>
      <c r="DF88" s="425" t="str">
        <v>Abingdon AC</v>
      </c>
      <c r="DG88" s="490"/>
      <c r="DH88" s="480"/>
      <c r="DI88" s="481"/>
      <c r="DJ88" s="3"/>
      <c r="DK88" s="3"/>
      <c r="DL88" s="747" t="str">
        <v>W</v>
      </c>
      <c r="DM88" s="12" t="str">
        <v>Not Declared</v>
      </c>
      <c r="DN88" s="425" t="str">
        <v>Witney Road Runners</v>
      </c>
      <c r="DO88" s="490"/>
      <c r="DP88" s="480"/>
      <c r="DQ88" s="481"/>
      <c r="DR88" s="3"/>
      <c r="DS88" s="3"/>
      <c r="DT88" s="747" t="str">
        <v>W</v>
      </c>
      <c r="DU88" s="12" t="str">
        <v>Not Declared, Not Declared, Not Declared, Not Declared</v>
      </c>
      <c r="DV88" s="12" t="str">
        <v>Witney Road Runners</v>
      </c>
      <c r="DW88" s="747"/>
      <c r="DX88" s="12"/>
      <c r="DY88" s="425"/>
      <c r="DZ88" s="15"/>
      <c r="EA88" s="15"/>
      <c r="EB88" s="15"/>
      <c r="EC88" s="15"/>
      <c r="ED88" s="15"/>
      <c r="EE88" s="15"/>
    </row>
    <row r="89" spans="1:135" s="359" customFormat="1" ht="21" customHeight="1">
      <c r="A89" s="358" t="str">
        <f t="shared" si="9"/>
        <v>Abingdon AC</v>
      </c>
      <c r="B89" s="729"/>
      <c r="C89" s="729" t="s">
        <v>321</v>
      </c>
      <c r="D89" s="729" t="str" cm="1">
        <f t="array" ref="D89">_xlfn.LET(_xlpm.x, Abingdon!$T$3:$AE$3, _xlpm.y, Abingdon!$T$5:$AE$30, _xlpm.z, Abingdon!$R$5:$R$30, IF(_xlfn.XLOOKUP($C89,_xlfn.XLOOKUP(D$83,_xlpm.x,_xlpm.y,""),_xlpm.z,"Not Declared")="", "Name not recorded",  _xlfn.XLOOKUP($C89,_xlfn.XLOOKUP(D$83,_xlpm.x,_xlpm.y,""),_xlpm.z,"Not Declared")))</f>
        <v>Not Declared</v>
      </c>
      <c r="E89" s="729" t="str" cm="1">
        <f t="array" ref="E89">_xlfn.LET(_xlpm.x, Abingdon!$T$3:$AE$3, _xlpm.y, Abingdon!$T$5:$AE$30, _xlpm.z, Abingdon!$R$5:$R$30, IF(_xlfn.XLOOKUP($C89,_xlfn.XLOOKUP(E$83,_xlpm.x,_xlpm.y,""),_xlpm.z,"Not Declared")="", "Name not recorded",  _xlfn.XLOOKUP($C89,_xlfn.XLOOKUP(E$83,_xlpm.x,_xlpm.y,""),_xlpm.z,"Not Declared")))</f>
        <v>Not Declared</v>
      </c>
      <c r="F89" s="729" t="str" cm="1">
        <f t="array" ref="F89">_xlfn.LET(_xlpm.x, Abingdon!$T$3:$AE$3, _xlpm.y, Abingdon!$T$5:$AE$30, _xlpm.z, Abingdon!$R$5:$R$30, IF(_xlfn.XLOOKUP($C89,_xlfn.XLOOKUP(F$83,_xlpm.x,_xlpm.y,""),_xlpm.z,"Not Declared")="", "Name not recorded",  _xlfn.XLOOKUP($C89,_xlfn.XLOOKUP(F$83,_xlpm.x,_xlpm.y,""),_xlpm.z,"Not Declared")))</f>
        <v>Not Declared</v>
      </c>
      <c r="G89" s="729" t="str" cm="1">
        <f t="array" ref="G89">_xlfn.LET(_xlpm.x, Abingdon!$T$3:$AE$3, _xlpm.y, Abingdon!$T$5:$AE$30, _xlpm.z, Abingdon!$R$5:$R$30, IF(_xlfn.XLOOKUP($C89,_xlfn.XLOOKUP(G$83,_xlpm.x,_xlpm.y,""),_xlpm.z,"Not Declared")="", "Name not recorded",  _xlfn.XLOOKUP($C89,_xlfn.XLOOKUP(G$83,_xlpm.x,_xlpm.y,""),_xlpm.z,"Not Declared")))</f>
        <v>Not Declared</v>
      </c>
      <c r="H89" s="729" t="str" cm="1">
        <f t="array" ref="H89">_xlfn.LET(_xlpm.x, Abingdon!$T$3:$AE$3, _xlpm.y, Abingdon!$T$5:$AE$30, _xlpm.z, Abingdon!$R$5:$R$30, IF(_xlfn.XLOOKUP($C89,_xlfn.XLOOKUP(H$83,_xlpm.x,_xlpm.y,""),_xlpm.z,"Not Declared")="", "Name not recorded",  _xlfn.XLOOKUP($C89,_xlfn.XLOOKUP(H$83,_xlpm.x,_xlpm.y,""),_xlpm.z,"Not Declared")))</f>
        <v>Not Declared</v>
      </c>
      <c r="I89" s="729" t="str" cm="1">
        <f t="array" ref="I89">_xlfn.LET(_xlpm.x, Abingdon!$T$3:$AE$3, _xlpm.y, Abingdon!$T$5:$AE$30, _xlpm.z, Abingdon!$R$5:$R$30, IF(_xlfn.XLOOKUP($C89,_xlfn.XLOOKUP(I$83,_xlpm.x,_xlpm.y,""),_xlpm.z,"Not Declared")="", "Name not recorded",  _xlfn.XLOOKUP($C89,_xlfn.XLOOKUP(I$83,_xlpm.x,_xlpm.y,""),_xlpm.z,"Not Declared")))</f>
        <v>Not Declared</v>
      </c>
      <c r="J89" s="729" t="str" cm="1">
        <f t="array" ref="J89">_xlfn.LET(_xlpm.x, Abingdon!$T$3:$AE$3, _xlpm.y, Abingdon!$T$5:$AE$30, _xlpm.z, Abingdon!$R$5:$R$30, IF(_xlfn.XLOOKUP($C89,_xlfn.XLOOKUP(J$83,_xlpm.x,_xlpm.y,""),_xlpm.z,"Not Declared")="", "Name not recorded",  _xlfn.XLOOKUP($C89,_xlfn.XLOOKUP(J$83,_xlpm.x,_xlpm.y,""),_xlpm.z,"Not Declared")))</f>
        <v>Not Declared</v>
      </c>
      <c r="K89" s="729" t="str" cm="1">
        <f t="array" ref="K89">_xlfn.LET(_xlpm.x, Abingdon!$T$3:$AE$3, _xlpm.y, Abingdon!$T$5:$AE$30, _xlpm.z, Abingdon!$R$5:$R$30, IF(_xlfn.XLOOKUP($C89,_xlfn.XLOOKUP(K$83,_xlpm.x,_xlpm.y,""),_xlpm.z,"Not Declared")="", "Name not recorded",  _xlfn.XLOOKUP($C89,_xlfn.XLOOKUP(K$83,_xlpm.x,_xlpm.y,""),_xlpm.z,"Not Declared")))</f>
        <v>Not Declared</v>
      </c>
      <c r="L89" s="729" t="str" cm="1">
        <f t="array" ref="L89">_xlfn.LET(_xlpm.x, Abingdon!$T$3:$AE$3, _xlpm.y, Abingdon!$T$5:$AE$30, _xlpm.z, Abingdon!$R$5:$R$30, IF(_xlfn.XLOOKUP($C89,_xlfn.XLOOKUP(L$83,_xlpm.x,_xlpm.y,""),_xlpm.z,"Not Declared")="", "Name not recorded",  _xlfn.XLOOKUP($C89,_xlfn.XLOOKUP(L$83,_xlpm.x,_xlpm.y,""),_xlpm.z,"Not Declared")))</f>
        <v>Not Declared</v>
      </c>
      <c r="M89" s="729" t="str" cm="1">
        <f t="array" ref="M89">_xlfn.LET(_xlpm.x, Abingdon!$T$3:$AE$3, _xlpm.y, Abingdon!$T$5:$AE$30, _xlpm.z, Abingdon!$R$5:$R$30, IF(_xlfn.XLOOKUP($C89,_xlfn.XLOOKUP(M$83,_xlpm.x,_xlpm.y,""),_xlpm.z,"Not Declared")="", "Name not recorded",  _xlfn.XLOOKUP($C89,_xlfn.XLOOKUP(M$83,_xlpm.x,_xlpm.y,""),_xlpm.z,"Not Declared")))</f>
        <v>Not Declared</v>
      </c>
      <c r="N89" s="729" t="str" cm="1">
        <f t="array" ref="N89">_xlfn.LET(_xlpm.x, Abingdon!$T$3:$AE$3, _xlpm.y, Abingdon!$T$5:$AE$30, _xlpm.z, Abingdon!$R$5:$R$30, IF(_xlfn.XLOOKUP($C89,_xlfn.XLOOKUP(N$83,_xlpm.x,_xlpm.y,""),_xlpm.z,"Not Declared")="", "Name not recorded",  _xlfn.XLOOKUP($C89,_xlfn.XLOOKUP(N$83,_xlpm.x,_xlpm.y,""),_xlpm.z,"Not Declared")))</f>
        <v>Not Declared</v>
      </c>
      <c r="O89" s="729" t="str" cm="1">
        <f t="array" ref="O89">_xlfn.LET(_xlpm.x, Abingdon!$T$3:$AE$3, _xlpm.y, Abingdon!$T$5:$AE$30, _xlpm.z, Abingdon!$R$5:$R$30, IF(_xlfn.XLOOKUP($C89,_xlfn.XLOOKUP(O$83,_xlpm.x,_xlpm.y,""),_xlpm.z,"Not Declared")="", "Name not recorded",  _xlfn.XLOOKUP($C89,_xlfn.XLOOKUP(O$83,_xlpm.x,_xlpm.y,""),_xlpm.z,"Not Declared")))</f>
        <v>Not Declared</v>
      </c>
      <c r="P89" s="3"/>
      <c r="Q89" s="3"/>
      <c r="R89" s="3"/>
      <c r="S89" s="3"/>
      <c r="T89" s="3"/>
      <c r="U89" s="3"/>
      <c r="V89" s="3"/>
      <c r="W89" s="3"/>
      <c r="X89" s="12"/>
      <c r="Z89" s="3"/>
      <c r="AA89" s="3"/>
      <c r="AB89" s="747" t="str">
        <v>R</v>
      </c>
      <c r="AC89" s="12" t="str">
        <v>Not Declared</v>
      </c>
      <c r="AD89" s="12" t="str">
        <v>Radley AC</v>
      </c>
      <c r="AE89" s="747"/>
      <c r="AF89" s="12"/>
      <c r="AG89" s="425"/>
      <c r="AH89" s="3"/>
      <c r="AI89" s="3"/>
      <c r="AJ89" s="747" t="str">
        <v>H</v>
      </c>
      <c r="AK89" s="12" t="str">
        <v>Not Declared</v>
      </c>
      <c r="AL89" s="12" t="str">
        <v>White Horse Harriers</v>
      </c>
      <c r="AM89" s="747"/>
      <c r="AN89" s="12"/>
      <c r="AO89" s="425"/>
      <c r="AP89" s="3"/>
      <c r="AQ89" s="3"/>
      <c r="AR89" s="747" t="str">
        <v>R</v>
      </c>
      <c r="AS89" s="12" t="str">
        <v>Not Declared</v>
      </c>
      <c r="AT89" s="12" t="str">
        <v>Radley AC</v>
      </c>
      <c r="AU89" s="747"/>
      <c r="AV89" s="12"/>
      <c r="AW89" s="425"/>
      <c r="AX89" s="3"/>
      <c r="AY89" s="3"/>
      <c r="AZ89" s="747" t="str">
        <v>B</v>
      </c>
      <c r="BA89" s="12" t="str">
        <v>Not Declared</v>
      </c>
      <c r="BB89" s="12" t="str">
        <v>Bicester AC</v>
      </c>
      <c r="BC89" s="747"/>
      <c r="BD89" s="12"/>
      <c r="BE89" s="425"/>
      <c r="BF89" s="3"/>
      <c r="BG89" s="3"/>
      <c r="BH89" s="747" t="str">
        <v>N</v>
      </c>
      <c r="BI89" s="12" t="str">
        <v>Not Declared</v>
      </c>
      <c r="BJ89" s="12" t="str">
        <v>Banbury Harriers AC</v>
      </c>
      <c r="BK89" s="747"/>
      <c r="BL89" s="12"/>
      <c r="BM89" s="425"/>
      <c r="BN89" s="3"/>
      <c r="BO89" s="3"/>
      <c r="BP89" s="747" t="str">
        <v>B</v>
      </c>
      <c r="BQ89" s="12" t="str">
        <v>Not Declared</v>
      </c>
      <c r="BR89" s="12" t="str">
        <v>Bicester AC</v>
      </c>
      <c r="BS89" s="747"/>
      <c r="BT89" s="12"/>
      <c r="BU89" s="425"/>
      <c r="BV89" s="3"/>
      <c r="BW89" s="3"/>
      <c r="BX89" s="747" t="str">
        <v>B</v>
      </c>
      <c r="BY89" s="12" t="str">
        <v>Not Declared</v>
      </c>
      <c r="BZ89" s="425" t="str">
        <v>Bicester AC</v>
      </c>
      <c r="CA89" s="490"/>
      <c r="CB89" s="480"/>
      <c r="CC89" s="481"/>
      <c r="CD89" s="3"/>
      <c r="CE89" s="3"/>
      <c r="CF89" s="747" t="str">
        <v>R</v>
      </c>
      <c r="CG89" s="12" t="str">
        <v>Not Declared</v>
      </c>
      <c r="CH89" s="425" t="str">
        <v>Radley AC</v>
      </c>
      <c r="CI89" s="479"/>
      <c r="CJ89" s="480"/>
      <c r="CK89" s="481"/>
      <c r="CL89" s="3"/>
      <c r="CM89" s="3"/>
      <c r="CN89" s="747" t="str">
        <v>O</v>
      </c>
      <c r="CO89" s="12" t="str">
        <v>Not Declared</v>
      </c>
      <c r="CP89" s="425" t="str">
        <v>Oxford City AC</v>
      </c>
      <c r="CQ89" s="490"/>
      <c r="CR89" s="480"/>
      <c r="CS89" s="481"/>
      <c r="CT89" s="3"/>
      <c r="CU89" s="3"/>
      <c r="CV89" s="747" t="str">
        <v>R</v>
      </c>
      <c r="CW89" s="12" t="str">
        <v>Not Declared</v>
      </c>
      <c r="CX89" s="425" t="str">
        <v>Radley AC</v>
      </c>
      <c r="CY89" s="490"/>
      <c r="CZ89" s="480"/>
      <c r="DA89" s="481"/>
      <c r="DB89" s="3"/>
      <c r="DC89" s="3"/>
      <c r="DD89" s="747" t="str">
        <v>H</v>
      </c>
      <c r="DE89" s="12" t="str">
        <v>Not Declared</v>
      </c>
      <c r="DF89" s="425" t="str">
        <v>White Horse Harriers</v>
      </c>
      <c r="DG89" s="490"/>
      <c r="DH89" s="480"/>
      <c r="DI89" s="481"/>
      <c r="DJ89" s="3"/>
      <c r="DK89" s="3"/>
      <c r="DL89" s="747" t="str">
        <v>R</v>
      </c>
      <c r="DM89" s="12" t="str">
        <v>Not Declared</v>
      </c>
      <c r="DN89" s="425" t="str">
        <v>Radley AC</v>
      </c>
      <c r="DO89" s="490"/>
      <c r="DP89" s="480"/>
      <c r="DQ89" s="481"/>
      <c r="DR89" s="3"/>
      <c r="DS89" s="3"/>
      <c r="DT89" s="747" t="str">
        <v>B</v>
      </c>
      <c r="DU89" s="12" t="str">
        <v>Not Declared, Not Declared, Not Declared, Not Declared</v>
      </c>
      <c r="DV89" s="12" t="str">
        <v>Bicester AC</v>
      </c>
      <c r="DW89" s="747"/>
      <c r="DX89" s="12"/>
      <c r="DY89" s="425"/>
      <c r="DZ89" s="15"/>
      <c r="EA89" s="15"/>
      <c r="EB89" s="15"/>
      <c r="EC89" s="15"/>
      <c r="ED89" s="15"/>
      <c r="EE89" s="15"/>
    </row>
    <row r="90" spans="1:135" s="359" customFormat="1" ht="21" customHeight="1">
      <c r="A90" s="358" t="str">
        <f t="shared" si="9"/>
        <v>Abingdon AC</v>
      </c>
      <c r="B90" s="729"/>
      <c r="C90" s="729" t="s">
        <v>322</v>
      </c>
      <c r="D90" s="729" t="str" cm="1">
        <f t="array" ref="D90">_xlfn.LET(_xlpm.x, Abingdon!$T$3:$AE$3, _xlpm.y, Abingdon!$T$5:$AE$30, _xlpm.z, Abingdon!$R$5:$R$30, IF(_xlfn.XLOOKUP($C90,_xlfn.XLOOKUP(D$83,_xlpm.x,_xlpm.y,""),_xlpm.z,"Not Declared")="", "Name not recorded",  _xlfn.XLOOKUP($C90,_xlfn.XLOOKUP(D$83,_xlpm.x,_xlpm.y,""),_xlpm.z,"Not Declared")))</f>
        <v>Not Declared</v>
      </c>
      <c r="E90" s="729" t="str" cm="1">
        <f t="array" ref="E90">_xlfn.LET(_xlpm.x, Abingdon!$T$3:$AE$3, _xlpm.y, Abingdon!$T$5:$AE$30, _xlpm.z, Abingdon!$R$5:$R$30, IF(_xlfn.XLOOKUP($C90,_xlfn.XLOOKUP(E$83,_xlpm.x,_xlpm.y,""),_xlpm.z,"Not Declared")="", "Name not recorded",  _xlfn.XLOOKUP($C90,_xlfn.XLOOKUP(E$83,_xlpm.x,_xlpm.y,""),_xlpm.z,"Not Declared")))</f>
        <v>Not Declared</v>
      </c>
      <c r="F90" s="729" t="str" cm="1">
        <f t="array" ref="F90">_xlfn.LET(_xlpm.x, Abingdon!$T$3:$AE$3, _xlpm.y, Abingdon!$T$5:$AE$30, _xlpm.z, Abingdon!$R$5:$R$30, IF(_xlfn.XLOOKUP($C90,_xlfn.XLOOKUP(F$83,_xlpm.x,_xlpm.y,""),_xlpm.z,"Not Declared")="", "Name not recorded",  _xlfn.XLOOKUP($C90,_xlfn.XLOOKUP(F$83,_xlpm.x,_xlpm.y,""),_xlpm.z,"Not Declared")))</f>
        <v>Not Declared</v>
      </c>
      <c r="G90" s="729" t="str" cm="1">
        <f t="array" ref="G90">_xlfn.LET(_xlpm.x, Abingdon!$T$3:$AE$3, _xlpm.y, Abingdon!$T$5:$AE$30, _xlpm.z, Abingdon!$R$5:$R$30, IF(_xlfn.XLOOKUP($C90,_xlfn.XLOOKUP(G$83,_xlpm.x,_xlpm.y,""),_xlpm.z,"Not Declared")="", "Name not recorded",  _xlfn.XLOOKUP($C90,_xlfn.XLOOKUP(G$83,_xlpm.x,_xlpm.y,""),_xlpm.z,"Not Declared")))</f>
        <v>Not Declared</v>
      </c>
      <c r="H90" s="729" t="str" cm="1">
        <f t="array" ref="H90">_xlfn.LET(_xlpm.x, Abingdon!$T$3:$AE$3, _xlpm.y, Abingdon!$T$5:$AE$30, _xlpm.z, Abingdon!$R$5:$R$30, IF(_xlfn.XLOOKUP($C90,_xlfn.XLOOKUP(H$83,_xlpm.x,_xlpm.y,""),_xlpm.z,"Not Declared")="", "Name not recorded",  _xlfn.XLOOKUP($C90,_xlfn.XLOOKUP(H$83,_xlpm.x,_xlpm.y,""),_xlpm.z,"Not Declared")))</f>
        <v>Not Declared</v>
      </c>
      <c r="I90" s="729" t="str" cm="1">
        <f t="array" ref="I90">_xlfn.LET(_xlpm.x, Abingdon!$T$3:$AE$3, _xlpm.y, Abingdon!$T$5:$AE$30, _xlpm.z, Abingdon!$R$5:$R$30, IF(_xlfn.XLOOKUP($C90,_xlfn.XLOOKUP(I$83,_xlpm.x,_xlpm.y,""),_xlpm.z,"Not Declared")="", "Name not recorded",  _xlfn.XLOOKUP($C90,_xlfn.XLOOKUP(I$83,_xlpm.x,_xlpm.y,""),_xlpm.z,"Not Declared")))</f>
        <v>Not Declared</v>
      </c>
      <c r="J90" s="729" t="str" cm="1">
        <f t="array" ref="J90">_xlfn.LET(_xlpm.x, Abingdon!$T$3:$AE$3, _xlpm.y, Abingdon!$T$5:$AE$30, _xlpm.z, Abingdon!$R$5:$R$30, IF(_xlfn.XLOOKUP($C90,_xlfn.XLOOKUP(J$83,_xlpm.x,_xlpm.y,""),_xlpm.z,"Not Declared")="", "Name not recorded",  _xlfn.XLOOKUP($C90,_xlfn.XLOOKUP(J$83,_xlpm.x,_xlpm.y,""),_xlpm.z,"Not Declared")))</f>
        <v>Not Declared</v>
      </c>
      <c r="K90" s="729" t="str" cm="1">
        <f t="array" ref="K90">_xlfn.LET(_xlpm.x, Abingdon!$T$3:$AE$3, _xlpm.y, Abingdon!$T$5:$AE$30, _xlpm.z, Abingdon!$R$5:$R$30, IF(_xlfn.XLOOKUP($C90,_xlfn.XLOOKUP(K$83,_xlpm.x,_xlpm.y,""),_xlpm.z,"Not Declared")="", "Name not recorded",  _xlfn.XLOOKUP($C90,_xlfn.XLOOKUP(K$83,_xlpm.x,_xlpm.y,""),_xlpm.z,"Not Declared")))</f>
        <v>Not Declared</v>
      </c>
      <c r="L90" s="729" t="str" cm="1">
        <f t="array" ref="L90">_xlfn.LET(_xlpm.x, Abingdon!$T$3:$AE$3, _xlpm.y, Abingdon!$T$5:$AE$30, _xlpm.z, Abingdon!$R$5:$R$30, IF(_xlfn.XLOOKUP($C90,_xlfn.XLOOKUP(L$83,_xlpm.x,_xlpm.y,""),_xlpm.z,"Not Declared")="", "Name not recorded",  _xlfn.XLOOKUP($C90,_xlfn.XLOOKUP(L$83,_xlpm.x,_xlpm.y,""),_xlpm.z,"Not Declared")))</f>
        <v>Not Declared</v>
      </c>
      <c r="M90" s="729" t="str" cm="1">
        <f t="array" ref="M90">_xlfn.LET(_xlpm.x, Abingdon!$T$3:$AE$3, _xlpm.y, Abingdon!$T$5:$AE$30, _xlpm.z, Abingdon!$R$5:$R$30, IF(_xlfn.XLOOKUP($C90,_xlfn.XLOOKUP(M$83,_xlpm.x,_xlpm.y,""),_xlpm.z,"Not Declared")="", "Name not recorded",  _xlfn.XLOOKUP($C90,_xlfn.XLOOKUP(M$83,_xlpm.x,_xlpm.y,""),_xlpm.z,"Not Declared")))</f>
        <v>Not Declared</v>
      </c>
      <c r="N90" s="729" t="str" cm="1">
        <f t="array" ref="N90">_xlfn.LET(_xlpm.x, Abingdon!$T$3:$AE$3, _xlpm.y, Abingdon!$T$5:$AE$30, _xlpm.z, Abingdon!$R$5:$R$30, IF(_xlfn.XLOOKUP($C90,_xlfn.XLOOKUP(N$83,_xlpm.x,_xlpm.y,""),_xlpm.z,"Not Declared")="", "Name not recorded",  _xlfn.XLOOKUP($C90,_xlfn.XLOOKUP(N$83,_xlpm.x,_xlpm.y,""),_xlpm.z,"Not Declared")))</f>
        <v>Not Declared</v>
      </c>
      <c r="O90" s="729" t="str" cm="1">
        <f t="array" ref="O90">_xlfn.LET(_xlpm.x, Abingdon!$T$3:$AE$3, _xlpm.y, Abingdon!$T$5:$AE$30, _xlpm.z, Abingdon!$R$5:$R$30, IF(_xlfn.XLOOKUP($C90,_xlfn.XLOOKUP(O$83,_xlpm.x,_xlpm.y,""),_xlpm.z,"Not Declared")="", "Name not recorded",  _xlfn.XLOOKUP($C90,_xlfn.XLOOKUP(O$83,_xlpm.x,_xlpm.y,""),_xlpm.z,"Not Declared")))</f>
        <v>Not Declared</v>
      </c>
      <c r="P90" s="3"/>
      <c r="Q90" s="3"/>
      <c r="R90" s="3"/>
      <c r="S90" s="3"/>
      <c r="T90" s="3"/>
      <c r="U90" s="3"/>
      <c r="V90" s="3"/>
      <c r="W90" s="3"/>
      <c r="X90" s="12"/>
      <c r="Z90" s="3"/>
      <c r="AA90" s="3"/>
      <c r="AB90" s="747" t="str">
        <v>B</v>
      </c>
      <c r="AC90" s="12" t="str">
        <v>Not Declared</v>
      </c>
      <c r="AD90" s="12" t="str">
        <v>Bicester AC</v>
      </c>
      <c r="AE90" s="747"/>
      <c r="AF90" s="12"/>
      <c r="AG90" s="425"/>
      <c r="AH90" s="3"/>
      <c r="AI90" s="3"/>
      <c r="AJ90" s="747" t="str">
        <v>B</v>
      </c>
      <c r="AK90" s="12" t="str">
        <v>Not Declared</v>
      </c>
      <c r="AL90" s="12" t="str">
        <v>Bicester AC</v>
      </c>
      <c r="AM90" s="747"/>
      <c r="AN90" s="12"/>
      <c r="AO90" s="425"/>
      <c r="AP90" s="3"/>
      <c r="AQ90" s="3"/>
      <c r="AR90" s="747" t="str">
        <v>O</v>
      </c>
      <c r="AS90" s="12" t="str">
        <v>Not Declared</v>
      </c>
      <c r="AT90" s="12" t="str">
        <v>Oxford City AC</v>
      </c>
      <c r="AU90" s="747"/>
      <c r="AV90" s="12"/>
      <c r="AW90" s="425"/>
      <c r="AX90" s="3"/>
      <c r="AY90" s="3"/>
      <c r="AZ90" s="747" t="str">
        <v>O</v>
      </c>
      <c r="BA90" s="12" t="str">
        <v>Not Declared</v>
      </c>
      <c r="BB90" s="12" t="str">
        <v>Oxford City AC</v>
      </c>
      <c r="BC90" s="747"/>
      <c r="BD90" s="12"/>
      <c r="BE90" s="425"/>
      <c r="BF90" s="3"/>
      <c r="BG90" s="3"/>
      <c r="BH90" s="747" t="str">
        <v>B</v>
      </c>
      <c r="BI90" s="12" t="str">
        <v>Not Declared</v>
      </c>
      <c r="BJ90" s="12" t="str">
        <v>Bicester AC</v>
      </c>
      <c r="BK90" s="747"/>
      <c r="BL90" s="12"/>
      <c r="BM90" s="425"/>
      <c r="BN90" s="3"/>
      <c r="BO90" s="3"/>
      <c r="BP90" s="747" t="str">
        <v>H</v>
      </c>
      <c r="BQ90" s="12" t="str">
        <v>Not Declared</v>
      </c>
      <c r="BR90" s="12" t="str">
        <v>White Horse Harriers</v>
      </c>
      <c r="BS90" s="747"/>
      <c r="BT90" s="12"/>
      <c r="BU90" s="425"/>
      <c r="BV90" s="3"/>
      <c r="BW90" s="3"/>
      <c r="BX90" s="747" t="str">
        <v>N</v>
      </c>
      <c r="BY90" s="12" t="str">
        <v>Not Declared</v>
      </c>
      <c r="BZ90" s="425" t="str">
        <v>Banbury Harriers AC</v>
      </c>
      <c r="CA90" s="490"/>
      <c r="CB90" s="480"/>
      <c r="CC90" s="481"/>
      <c r="CD90" s="3"/>
      <c r="CE90" s="3"/>
      <c r="CF90" s="747" t="str">
        <v>H</v>
      </c>
      <c r="CG90" s="12" t="str">
        <v>Not Declared</v>
      </c>
      <c r="CH90" s="425" t="str">
        <v>White Horse Harriers</v>
      </c>
      <c r="CI90" s="479"/>
      <c r="CJ90" s="480"/>
      <c r="CK90" s="481"/>
      <c r="CL90" s="3"/>
      <c r="CM90" s="3"/>
      <c r="CN90" s="747" t="str">
        <v>A</v>
      </c>
      <c r="CO90" s="12" t="str">
        <v>Not Declared</v>
      </c>
      <c r="CP90" s="425" t="str">
        <v>Abingdon AC</v>
      </c>
      <c r="CQ90" s="490"/>
      <c r="CR90" s="480"/>
      <c r="CS90" s="481"/>
      <c r="CT90" s="3"/>
      <c r="CU90" s="3"/>
      <c r="CV90" s="747" t="str">
        <v>B</v>
      </c>
      <c r="CW90" s="12" t="str">
        <v>Not Declared</v>
      </c>
      <c r="CX90" s="425" t="str">
        <v>Bicester AC</v>
      </c>
      <c r="CY90" s="490"/>
      <c r="CZ90" s="480"/>
      <c r="DA90" s="481"/>
      <c r="DB90" s="3"/>
      <c r="DC90" s="3"/>
      <c r="DD90" s="747" t="str">
        <v>W</v>
      </c>
      <c r="DE90" s="12" t="str">
        <v>Not Declared</v>
      </c>
      <c r="DF90" s="425" t="str">
        <v>Witney Road Runners</v>
      </c>
      <c r="DG90" s="490"/>
      <c r="DH90" s="480"/>
      <c r="DI90" s="481"/>
      <c r="DJ90" s="3"/>
      <c r="DK90" s="3"/>
      <c r="DL90" s="747" t="str">
        <v>B</v>
      </c>
      <c r="DM90" s="12" t="str">
        <v>Not Declared</v>
      </c>
      <c r="DN90" s="425" t="str">
        <v>Bicester AC</v>
      </c>
      <c r="DO90" s="490"/>
      <c r="DP90" s="480"/>
      <c r="DQ90" s="481"/>
      <c r="DR90" s="3"/>
      <c r="DS90" s="3"/>
      <c r="DT90" s="747" t="str">
        <v>A</v>
      </c>
      <c r="DU90" s="12" t="str">
        <v>Not Declared, Not Declared, Not Declared, Not Declared</v>
      </c>
      <c r="DV90" s="12" t="str">
        <v>Abingdon AC</v>
      </c>
      <c r="DW90" s="747"/>
      <c r="DX90" s="12"/>
      <c r="DY90" s="425"/>
      <c r="DZ90" s="15"/>
      <c r="EA90" s="15"/>
      <c r="EB90" s="15"/>
      <c r="EC90" s="15"/>
      <c r="ED90" s="15"/>
      <c r="EE90" s="15"/>
    </row>
    <row r="91" spans="1:135" s="359" customFormat="1" ht="21" customHeight="1">
      <c r="A91" s="358" t="str">
        <f t="shared" si="9"/>
        <v>Abingdon AC</v>
      </c>
      <c r="B91" s="729"/>
      <c r="C91" s="729" t="s">
        <v>323</v>
      </c>
      <c r="D91" s="729" t="str" cm="1">
        <f t="array" ref="D91">_xlfn.LET(_xlpm.x, Abingdon!$T$3:$AE$3, _xlpm.y, Abingdon!$T$5:$AE$30, _xlpm.z, Abingdon!$R$5:$R$30, IF(_xlfn.XLOOKUP($C91,_xlfn.XLOOKUP(D$83,_xlpm.x,_xlpm.y,""),_xlpm.z,"Not Declared")="", "Name not recorded",  _xlfn.XLOOKUP($C91,_xlfn.XLOOKUP(D$83,_xlpm.x,_xlpm.y,""),_xlpm.z,"Not Declared")))</f>
        <v>Not Declared</v>
      </c>
      <c r="E91" s="729" t="str" cm="1">
        <f t="array" ref="E91">_xlfn.LET(_xlpm.x, Abingdon!$T$3:$AE$3, _xlpm.y, Abingdon!$T$5:$AE$30, _xlpm.z, Abingdon!$R$5:$R$30, IF(_xlfn.XLOOKUP($C91,_xlfn.XLOOKUP(E$83,_xlpm.x,_xlpm.y,""),_xlpm.z,"Not Declared")="", "Name not recorded",  _xlfn.XLOOKUP($C91,_xlfn.XLOOKUP(E$83,_xlpm.x,_xlpm.y,""),_xlpm.z,"Not Declared")))</f>
        <v>Not Declared</v>
      </c>
      <c r="F91" s="729" t="str" cm="1">
        <f t="array" ref="F91">_xlfn.LET(_xlpm.x, Abingdon!$T$3:$AE$3, _xlpm.y, Abingdon!$T$5:$AE$30, _xlpm.z, Abingdon!$R$5:$R$30, IF(_xlfn.XLOOKUP($C91,_xlfn.XLOOKUP(F$83,_xlpm.x,_xlpm.y,""),_xlpm.z,"Not Declared")="", "Name not recorded",  _xlfn.XLOOKUP($C91,_xlfn.XLOOKUP(F$83,_xlpm.x,_xlpm.y,""),_xlpm.z,"Not Declared")))</f>
        <v>Not Declared</v>
      </c>
      <c r="G91" s="729" t="str" cm="1">
        <f t="array" ref="G91">_xlfn.LET(_xlpm.x, Abingdon!$T$3:$AE$3, _xlpm.y, Abingdon!$T$5:$AE$30, _xlpm.z, Abingdon!$R$5:$R$30, IF(_xlfn.XLOOKUP($C91,_xlfn.XLOOKUP(G$83,_xlpm.x,_xlpm.y,""),_xlpm.z,"Not Declared")="", "Name not recorded",  _xlfn.XLOOKUP($C91,_xlfn.XLOOKUP(G$83,_xlpm.x,_xlpm.y,""),_xlpm.z,"Not Declared")))</f>
        <v>Not Declared</v>
      </c>
      <c r="H91" s="729" t="str" cm="1">
        <f t="array" ref="H91">_xlfn.LET(_xlpm.x, Abingdon!$T$3:$AE$3, _xlpm.y, Abingdon!$T$5:$AE$30, _xlpm.z, Abingdon!$R$5:$R$30, IF(_xlfn.XLOOKUP($C91,_xlfn.XLOOKUP(H$83,_xlpm.x,_xlpm.y,""),_xlpm.z,"Not Declared")="", "Name not recorded",  _xlfn.XLOOKUP($C91,_xlfn.XLOOKUP(H$83,_xlpm.x,_xlpm.y,""),_xlpm.z,"Not Declared")))</f>
        <v>Not Declared</v>
      </c>
      <c r="I91" s="729" t="str" cm="1">
        <f t="array" ref="I91">_xlfn.LET(_xlpm.x, Abingdon!$T$3:$AE$3, _xlpm.y, Abingdon!$T$5:$AE$30, _xlpm.z, Abingdon!$R$5:$R$30, IF(_xlfn.XLOOKUP($C91,_xlfn.XLOOKUP(I$83,_xlpm.x,_xlpm.y,""),_xlpm.z,"Not Declared")="", "Name not recorded",  _xlfn.XLOOKUP($C91,_xlfn.XLOOKUP(I$83,_xlpm.x,_xlpm.y,""),_xlpm.z,"Not Declared")))</f>
        <v>Not Declared</v>
      </c>
      <c r="J91" s="729" t="str" cm="1">
        <f t="array" ref="J91">_xlfn.LET(_xlpm.x, Abingdon!$T$3:$AE$3, _xlpm.y, Abingdon!$T$5:$AE$30, _xlpm.z, Abingdon!$R$5:$R$30, IF(_xlfn.XLOOKUP($C91,_xlfn.XLOOKUP(J$83,_xlpm.x,_xlpm.y,""),_xlpm.z,"Not Declared")="", "Name not recorded",  _xlfn.XLOOKUP($C91,_xlfn.XLOOKUP(J$83,_xlpm.x,_xlpm.y,""),_xlpm.z,"Not Declared")))</f>
        <v>Not Declared</v>
      </c>
      <c r="K91" s="729" t="str" cm="1">
        <f t="array" ref="K91">_xlfn.LET(_xlpm.x, Abingdon!$T$3:$AE$3, _xlpm.y, Abingdon!$T$5:$AE$30, _xlpm.z, Abingdon!$R$5:$R$30, IF(_xlfn.XLOOKUP($C91,_xlfn.XLOOKUP(K$83,_xlpm.x,_xlpm.y,""),_xlpm.z,"Not Declared")="", "Name not recorded",  _xlfn.XLOOKUP($C91,_xlfn.XLOOKUP(K$83,_xlpm.x,_xlpm.y,""),_xlpm.z,"Not Declared")))</f>
        <v>Not Declared</v>
      </c>
      <c r="L91" s="729" t="str" cm="1">
        <f t="array" ref="L91">_xlfn.LET(_xlpm.x, Abingdon!$T$3:$AE$3, _xlpm.y, Abingdon!$T$5:$AE$30, _xlpm.z, Abingdon!$R$5:$R$30, IF(_xlfn.XLOOKUP($C91,_xlfn.XLOOKUP(L$83,_xlpm.x,_xlpm.y,""),_xlpm.z,"Not Declared")="", "Name not recorded",  _xlfn.XLOOKUP($C91,_xlfn.XLOOKUP(L$83,_xlpm.x,_xlpm.y,""),_xlpm.z,"Not Declared")))</f>
        <v>Not Declared</v>
      </c>
      <c r="M91" s="729" t="str" cm="1">
        <f t="array" ref="M91">_xlfn.LET(_xlpm.x, Abingdon!$T$3:$AE$3, _xlpm.y, Abingdon!$T$5:$AE$30, _xlpm.z, Abingdon!$R$5:$R$30, IF(_xlfn.XLOOKUP($C91,_xlfn.XLOOKUP(M$83,_xlpm.x,_xlpm.y,""),_xlpm.z,"Not Declared")="", "Name not recorded",  _xlfn.XLOOKUP($C91,_xlfn.XLOOKUP(M$83,_xlpm.x,_xlpm.y,""),_xlpm.z,"Not Declared")))</f>
        <v>Not Declared</v>
      </c>
      <c r="N91" s="729" t="str" cm="1">
        <f t="array" ref="N91">_xlfn.LET(_xlpm.x, Abingdon!$T$3:$AE$3, _xlpm.y, Abingdon!$T$5:$AE$30, _xlpm.z, Abingdon!$R$5:$R$30, IF(_xlfn.XLOOKUP($C91,_xlfn.XLOOKUP(N$83,_xlpm.x,_xlpm.y,""),_xlpm.z,"Not Declared")="", "Name not recorded",  _xlfn.XLOOKUP($C91,_xlfn.XLOOKUP(N$83,_xlpm.x,_xlpm.y,""),_xlpm.z,"Not Declared")))</f>
        <v>Not Declared</v>
      </c>
      <c r="O91" s="729" t="str" cm="1">
        <f t="array" ref="O91">_xlfn.LET(_xlpm.x, Abingdon!$T$3:$AE$3, _xlpm.y, Abingdon!$T$5:$AE$30, _xlpm.z, Abingdon!$R$5:$R$30, IF(_xlfn.XLOOKUP($C91,_xlfn.XLOOKUP(O$83,_xlpm.x,_xlpm.y,""),_xlpm.z,"Not Declared")="", "Name not recorded",  _xlfn.XLOOKUP($C91,_xlfn.XLOOKUP(O$83,_xlpm.x,_xlpm.y,""),_xlpm.z,"Not Declared")))</f>
        <v>Not Declared</v>
      </c>
      <c r="P91" s="3"/>
      <c r="Q91" s="3"/>
      <c r="R91" s="3"/>
      <c r="S91" s="3"/>
      <c r="T91" s="3"/>
      <c r="U91" s="3"/>
      <c r="V91" s="3"/>
      <c r="W91" s="3"/>
      <c r="X91" s="12"/>
      <c r="Z91" s="3"/>
      <c r="AA91" s="3"/>
      <c r="AB91" s="749" t="str">
        <v>N</v>
      </c>
      <c r="AC91" s="427" t="str">
        <v>Not Declared</v>
      </c>
      <c r="AD91" s="427" t="str">
        <v>Banbury Harriers AC</v>
      </c>
      <c r="AE91" s="747"/>
      <c r="AF91" s="12"/>
      <c r="AG91" s="425"/>
      <c r="AH91" s="3"/>
      <c r="AI91" s="3"/>
      <c r="AJ91" s="749" t="str">
        <v>X</v>
      </c>
      <c r="AK91" s="427" t="str">
        <v>Not Declared</v>
      </c>
      <c r="AL91" s="427" t="str">
        <v>Team Kennet</v>
      </c>
      <c r="AM91" s="747"/>
      <c r="AN91" s="12"/>
      <c r="AO91" s="425"/>
      <c r="AP91" s="3"/>
      <c r="AQ91" s="3"/>
      <c r="AR91" s="749" t="str">
        <v>W</v>
      </c>
      <c r="AS91" s="427" t="str">
        <v>Not Declared</v>
      </c>
      <c r="AT91" s="427" t="str">
        <v>Witney Road Runners</v>
      </c>
      <c r="AU91" s="747"/>
      <c r="AV91" s="12"/>
      <c r="AW91" s="425"/>
      <c r="AX91" s="3"/>
      <c r="AY91" s="3"/>
      <c r="AZ91" s="749" t="str">
        <v>W</v>
      </c>
      <c r="BA91" s="427" t="str">
        <v>Not Declared</v>
      </c>
      <c r="BB91" s="427" t="str">
        <v>Witney Road Runners</v>
      </c>
      <c r="BC91" s="747"/>
      <c r="BD91" s="12"/>
      <c r="BE91" s="425"/>
      <c r="BF91" s="3"/>
      <c r="BG91" s="3"/>
      <c r="BH91" s="749" t="str">
        <v>X</v>
      </c>
      <c r="BI91" s="427" t="str">
        <v>Not Declared</v>
      </c>
      <c r="BJ91" s="427" t="str">
        <v>Team Kennet</v>
      </c>
      <c r="BK91" s="747"/>
      <c r="BL91" s="12"/>
      <c r="BM91" s="425"/>
      <c r="BN91" s="3"/>
      <c r="BO91" s="3"/>
      <c r="BP91" s="749" t="str">
        <v>O</v>
      </c>
      <c r="BQ91" s="427" t="str">
        <v>Not Declared</v>
      </c>
      <c r="BR91" s="427" t="str">
        <v>Oxford City AC</v>
      </c>
      <c r="BS91" s="747"/>
      <c r="BT91" s="12"/>
      <c r="BU91" s="425"/>
      <c r="BV91" s="3"/>
      <c r="BW91" s="3"/>
      <c r="BX91" s="749" t="str">
        <v>X</v>
      </c>
      <c r="BY91" s="427" t="str">
        <v>Not Declared</v>
      </c>
      <c r="BZ91" s="428" t="str">
        <v>Team Kennet</v>
      </c>
      <c r="CA91" s="490"/>
      <c r="CB91" s="480"/>
      <c r="CC91" s="481"/>
      <c r="CD91" s="3"/>
      <c r="CE91" s="3"/>
      <c r="CF91" s="749" t="str">
        <v>A</v>
      </c>
      <c r="CG91" s="427" t="str">
        <v>Not Declared</v>
      </c>
      <c r="CH91" s="428" t="str">
        <v>Abingdon AC</v>
      </c>
      <c r="CI91" s="479"/>
      <c r="CJ91" s="480"/>
      <c r="CK91" s="481"/>
      <c r="CL91" s="3"/>
      <c r="CM91" s="3"/>
      <c r="CN91" s="749" t="str">
        <v>B</v>
      </c>
      <c r="CO91" s="427" t="str">
        <v>Not Declared</v>
      </c>
      <c r="CP91" s="428" t="str">
        <v>Bicester AC</v>
      </c>
      <c r="CQ91" s="490"/>
      <c r="CR91" s="480"/>
      <c r="CS91" s="481"/>
      <c r="CT91" s="3"/>
      <c r="CU91" s="3"/>
      <c r="CV91" s="749" t="str">
        <v>H</v>
      </c>
      <c r="CW91" s="427" t="str">
        <v>Not Declared</v>
      </c>
      <c r="CX91" s="428" t="str">
        <v>White Horse Harriers</v>
      </c>
      <c r="CY91" s="490"/>
      <c r="CZ91" s="480"/>
      <c r="DA91" s="481"/>
      <c r="DB91" s="3"/>
      <c r="DC91" s="3"/>
      <c r="DD91" s="749" t="str">
        <v>X</v>
      </c>
      <c r="DE91" s="427" t="str">
        <v>Not Declared</v>
      </c>
      <c r="DF91" s="428" t="str">
        <v>Team Kennet</v>
      </c>
      <c r="DG91" s="490"/>
      <c r="DH91" s="480"/>
      <c r="DI91" s="481"/>
      <c r="DJ91" s="3"/>
      <c r="DK91" s="3"/>
      <c r="DL91" s="749" t="str">
        <v>X</v>
      </c>
      <c r="DM91" s="427" t="str">
        <v>Not Declared</v>
      </c>
      <c r="DN91" s="428" t="str">
        <v>Team Kennet</v>
      </c>
      <c r="DO91" s="490"/>
      <c r="DP91" s="480"/>
      <c r="DQ91" s="481"/>
      <c r="DR91" s="3"/>
      <c r="DS91" s="3"/>
      <c r="DT91" s="749" t="str">
        <v>X</v>
      </c>
      <c r="DU91" s="427" t="str">
        <v>Not Declared, Not Declared, Not Declared, Not Declared</v>
      </c>
      <c r="DV91" s="427" t="str">
        <v>Team Kennet</v>
      </c>
      <c r="DW91" s="747"/>
      <c r="DX91" s="12"/>
      <c r="DY91" s="425"/>
      <c r="DZ91" s="15"/>
      <c r="EA91" s="15"/>
      <c r="EB91" s="15"/>
      <c r="EC91" s="15"/>
      <c r="ED91" s="15"/>
      <c r="EE91" s="15"/>
    </row>
    <row r="92" spans="1:135" s="359" customFormat="1" ht="21" customHeight="1">
      <c r="A92" s="358"/>
      <c r="B92" s="729"/>
      <c r="C92" s="729"/>
      <c r="D92" s="729"/>
      <c r="E92" s="729"/>
      <c r="F92" s="729"/>
      <c r="G92" s="729"/>
      <c r="H92" s="729"/>
      <c r="I92" s="729"/>
      <c r="J92" s="729"/>
      <c r="K92" s="729"/>
      <c r="L92" s="729"/>
      <c r="M92" s="729"/>
      <c r="N92" s="729"/>
      <c r="O92" s="362"/>
      <c r="P92" s="3"/>
      <c r="Q92" s="3"/>
      <c r="R92" s="3"/>
      <c r="S92" s="3"/>
      <c r="T92" s="3"/>
      <c r="U92" s="3"/>
      <c r="V92" s="3"/>
      <c r="W92" s="3"/>
      <c r="X92" s="12"/>
      <c r="Z92" s="3" t="s">
        <v>65</v>
      </c>
      <c r="AA92" s="3"/>
      <c r="AB92" s="432" t="str" cm="1">
        <f t="array" ref="AB92:AD99">_xlfn.LET(_xlpm.eventsort, _xlfn.XLOOKUP(AB$83,$D$676:$P$676,$D$678:$P$685), _xlpm.eventdata, _xlfn.XLOOKUP(AB$83,$D$83:$O$83,$D$84:$O$154), _xlpm.agedata, $A$84:$C$154, _xlfn.SORTBY(_xlfn._xlws.FILTER(_xlfn.CHOOSECOLS(_xlfn.HSTACK(_xlpm.agedata,_xlpm.eventdata),2,4,1),(_xlfn.CHOOSECOLS(_xlpm.agedata,3)=Z92),""),_xlpm.eventsort))</f>
        <v>WW</v>
      </c>
      <c r="AC92" s="422" t="str">
        <v>Not Declared</v>
      </c>
      <c r="AD92" s="422" t="str">
        <v>Witney Road Runners</v>
      </c>
      <c r="AE92" s="747"/>
      <c r="AF92" s="12"/>
      <c r="AG92" s="425"/>
      <c r="AH92" s="3" t="s">
        <v>65</v>
      </c>
      <c r="AI92" s="3"/>
      <c r="AJ92" s="432" t="str" cm="1">
        <f t="array" ref="AJ92:AL99">_xlfn.LET(_xlpm.eventsort, _xlfn.XLOOKUP(AJ$83,$D$676:$P$676,$D$678:$P$685), _xlpm.eventdata, _xlfn.XLOOKUP(AJ$83,$D$83:$O$83,$D$84:$O$154), _xlpm.agedata, $A$84:$C$154, _xlfn.SORTBY(_xlfn._xlws.FILTER(_xlfn.CHOOSECOLS(_xlfn.HSTACK(_xlpm.agedata,_xlpm.eventdata),2,4,1),(_xlfn.CHOOSECOLS(_xlpm.agedata,3)=AH92),""),_xlpm.eventsort))</f>
        <v>RR</v>
      </c>
      <c r="AK92" s="422" t="str">
        <v>Not Declared</v>
      </c>
      <c r="AL92" s="422" t="str">
        <v>Radley AC</v>
      </c>
      <c r="AM92" s="747"/>
      <c r="AN92" s="12"/>
      <c r="AO92" s="425"/>
      <c r="AP92" s="3" t="s">
        <v>65</v>
      </c>
      <c r="AQ92" s="3"/>
      <c r="AR92" s="432" t="str" cm="1">
        <f t="array" ref="AR92:AT99">_xlfn.LET(_xlpm.eventsort, _xlfn.XLOOKUP(AR$83,$D$676:$P$676,$D$678:$P$685), _xlpm.eventdata, _xlfn.XLOOKUP(AR$83,$D$83:$O$83,$D$84:$O$154), _xlpm.agedata, $A$84:$C$154, _xlfn.SORTBY(_xlfn._xlws.FILTER(_xlfn.CHOOSECOLS(_xlfn.HSTACK(_xlpm.agedata,_xlpm.eventdata),2,4,1),(_xlfn.CHOOSECOLS(_xlpm.agedata,3)=AP92),""),_xlpm.eventsort))</f>
        <v>BB</v>
      </c>
      <c r="AS92" s="422" t="str">
        <v>Not Declared</v>
      </c>
      <c r="AT92" s="422" t="str">
        <v>Bicester AC</v>
      </c>
      <c r="AU92" s="747"/>
      <c r="AV92" s="12"/>
      <c r="AW92" s="425"/>
      <c r="AX92" s="3" t="s">
        <v>65</v>
      </c>
      <c r="AY92" s="3"/>
      <c r="AZ92" s="432" t="str" cm="1">
        <f t="array" ref="AZ92:BB99">_xlfn.LET(_xlpm.eventsort, _xlfn.XLOOKUP(AZ$83,$D$676:$P$676,$D$678:$P$685), _xlpm.eventdata, _xlfn.XLOOKUP(AZ$83,$D$83:$O$83,$D$84:$O$154), _xlpm.agedata, $A$84:$C$154, _xlfn.SORTBY(_xlfn._xlws.FILTER(_xlfn.CHOOSECOLS(_xlfn.HSTACK(_xlpm.agedata,_xlpm.eventdata),2,4,1),(_xlfn.CHOOSECOLS(_xlpm.agedata,3)=AX92),""),_xlpm.eventsort))</f>
        <v>XX</v>
      </c>
      <c r="BA92" s="422" t="str">
        <v>Not Declared</v>
      </c>
      <c r="BB92" s="422" t="str">
        <v>Team Kennet</v>
      </c>
      <c r="BC92" s="747"/>
      <c r="BD92" s="12"/>
      <c r="BE92" s="425"/>
      <c r="BF92" s="3" t="s">
        <v>65</v>
      </c>
      <c r="BG92" s="3"/>
      <c r="BH92" s="432" t="str" cm="1">
        <f t="array" ref="BH92:BJ99">_xlfn.LET(_xlpm.eventsort, _xlfn.XLOOKUP(BH$83,$D$676:$P$676,$D$678:$P$685), _xlpm.eventdata, _xlfn.XLOOKUP(BH$83,$D$83:$O$83,$D$84:$O$154), _xlpm.agedata, $A$84:$C$154, _xlfn.SORTBY(_xlfn._xlws.FILTER(_xlfn.CHOOSECOLS(_xlfn.HSTACK(_xlpm.agedata,_xlpm.eventdata),2,4,1),(_xlfn.CHOOSECOLS(_xlpm.agedata,3)=BF92),""),_xlpm.eventsort))</f>
        <v>HH</v>
      </c>
      <c r="BI92" s="422" t="str">
        <v>Not Declared</v>
      </c>
      <c r="BJ92" s="422" t="str">
        <v>White Horse Harriers</v>
      </c>
      <c r="BK92" s="747"/>
      <c r="BL92" s="12"/>
      <c r="BM92" s="425"/>
      <c r="BN92" s="3" t="s">
        <v>65</v>
      </c>
      <c r="BO92" s="3"/>
      <c r="BP92" s="432" t="str" cm="1">
        <f t="array" ref="BP92:BR99">_xlfn.LET(_xlpm.eventsort, _xlfn.XLOOKUP(BP$83,$D$676:$P$676,$D$678:$P$685), _xlpm.eventdata, _xlfn.XLOOKUP(BP$83,$D$83:$O$83,$D$84:$O$154), _xlpm.agedata, $A$84:$C$154, _xlfn.SORTBY(_xlfn._xlws.FILTER(_xlfn.CHOOSECOLS(_xlfn.HSTACK(_xlpm.agedata,_xlpm.eventdata),2,4,1),(_xlfn.CHOOSECOLS(_xlpm.agedata,3)=BN92),""),_xlpm.eventsort))</f>
        <v>WW</v>
      </c>
      <c r="BQ92" s="422" t="str">
        <v>Not Declared</v>
      </c>
      <c r="BR92" s="422" t="str">
        <v>Witney Road Runners</v>
      </c>
      <c r="BS92" s="747"/>
      <c r="BT92" s="12"/>
      <c r="BU92" s="425"/>
      <c r="BV92" s="3" t="s">
        <v>65</v>
      </c>
      <c r="BW92" s="3"/>
      <c r="BX92" s="432" t="str" cm="1">
        <f t="array" ref="BX92:BZ99">_xlfn.LET(_xlpm.eventsort, _xlfn.XLOOKUP(BX$83,$D$676:$P$676,$D$678:$P$685), _xlpm.eventdata, _xlfn.XLOOKUP(BX$83,$D$83:$O$83,$D$84:$O$154), _xlpm.agedata, $A$84:$C$154, _xlfn.SORTBY(_xlfn._xlws.FILTER(_xlfn.CHOOSECOLS(_xlfn.HSTACK(_xlpm.agedata,_xlpm.eventdata),2,4,1),(_xlfn.CHOOSECOLS(_xlpm.agedata,3)=BV92),""),_xlpm.eventsort))</f>
        <v>OO</v>
      </c>
      <c r="BY92" s="422" t="str">
        <v>Not Declared</v>
      </c>
      <c r="BZ92" s="423" t="str">
        <v>Oxford City AC</v>
      </c>
      <c r="CA92" s="490"/>
      <c r="CB92" s="480"/>
      <c r="CC92" s="481"/>
      <c r="CD92" s="3" t="s">
        <v>65</v>
      </c>
      <c r="CE92" s="3"/>
      <c r="CF92" s="432" t="str" cm="1">
        <f t="array" ref="CF92:CH99">_xlfn.LET(_xlpm.eventsort, _xlfn.XLOOKUP(CF$83,$D$676:$P$676,$D$678:$P$685), _xlpm.eventdata, _xlfn.XLOOKUP(CF$83,$D$83:$O$83,$D$84:$O$154), _xlpm.agedata, $A$84:$C$154, _xlfn.SORTBY(_xlfn._xlws.FILTER(_xlfn.CHOOSECOLS(_xlfn.HSTACK(_xlpm.agedata,_xlpm.eventdata),2,4,1),(_xlfn.CHOOSECOLS(_xlpm.agedata,3)=CD92),""),_xlpm.eventsort))</f>
        <v>XX</v>
      </c>
      <c r="CG92" s="422" t="str">
        <v>Not Declared</v>
      </c>
      <c r="CH92" s="423" t="str">
        <v>Team Kennet</v>
      </c>
      <c r="CI92" s="479"/>
      <c r="CJ92" s="480"/>
      <c r="CK92" s="481"/>
      <c r="CL92" s="3" t="s">
        <v>65</v>
      </c>
      <c r="CM92" s="3"/>
      <c r="CN92" s="432" t="str" cm="1">
        <f t="array" ref="CN92:CP99">_xlfn.LET(_xlpm.eventsort, _xlfn.XLOOKUP(CN$83,$D$676:$P$676,$D$678:$P$685), _xlpm.eventdata, _xlfn.XLOOKUP(CN$83,$D$83:$O$83,$D$84:$O$154), _xlpm.agedata, $A$84:$C$154, _xlfn.SORTBY(_xlfn._xlws.FILTER(_xlfn.CHOOSECOLS(_xlfn.HSTACK(_xlpm.agedata,_xlpm.eventdata),2,4,1),(_xlfn.CHOOSECOLS(_xlpm.agedata,3)=CL92),""),_xlpm.eventsort))</f>
        <v>WW</v>
      </c>
      <c r="CO92" s="422" t="str">
        <v>Not Declared</v>
      </c>
      <c r="CP92" s="423" t="str">
        <v>Witney Road Runners</v>
      </c>
      <c r="CQ92" s="490"/>
      <c r="CR92" s="480"/>
      <c r="CS92" s="481"/>
      <c r="CT92" s="3" t="s">
        <v>65</v>
      </c>
      <c r="CU92" s="3"/>
      <c r="CV92" s="432" t="str" cm="1">
        <f t="array" ref="CV92:CX99">_xlfn.LET(_xlpm.eventsort, _xlfn.XLOOKUP(CV$83,$D$676:$P$676,$D$678:$P$685), _xlpm.eventdata, _xlfn.XLOOKUP(CV$83,$D$83:$O$83,$D$84:$O$154), _xlpm.agedata, $A$84:$C$154, _xlfn.SORTBY(_xlfn._xlws.FILTER(_xlfn.CHOOSECOLS(_xlfn.HSTACK(_xlpm.agedata,_xlpm.eventdata),2,4,1),(_xlfn.CHOOSECOLS(_xlpm.agedata,3)=CT92),""),_xlpm.eventsort))</f>
        <v>WW</v>
      </c>
      <c r="CW92" s="422" t="str">
        <v>Not Declared</v>
      </c>
      <c r="CX92" s="423" t="str">
        <v>Witney Road Runners</v>
      </c>
      <c r="CY92" s="490"/>
      <c r="CZ92" s="480"/>
      <c r="DA92" s="481"/>
      <c r="DB92" s="3" t="s">
        <v>65</v>
      </c>
      <c r="DC92" s="3"/>
      <c r="DD92" s="432" t="str" cm="1">
        <f t="array" ref="DD92:DF99">_xlfn.LET(_xlpm.eventsort, _xlfn.XLOOKUP(DD$83,$D$676:$P$676,$D$678:$P$685), _xlpm.eventdata, _xlfn.XLOOKUP(DD$83,$D$83:$O$83,$D$84:$O$154), _xlpm.agedata, $A$84:$C$154, _xlfn.SORTBY(_xlfn._xlws.FILTER(_xlfn.CHOOSECOLS(_xlfn.HSTACK(_xlpm.agedata,_xlpm.eventdata),2,4,1),(_xlfn.CHOOSECOLS(_xlpm.agedata,3)=DB92),""),_xlpm.eventsort))</f>
        <v>RR</v>
      </c>
      <c r="DE92" s="422" t="str">
        <v>Not Declared</v>
      </c>
      <c r="DF92" s="423" t="str">
        <v>Radley AC</v>
      </c>
      <c r="DG92" s="490"/>
      <c r="DH92" s="480"/>
      <c r="DI92" s="481"/>
      <c r="DJ92" s="3" t="s">
        <v>65</v>
      </c>
      <c r="DK92" s="3"/>
      <c r="DL92" s="432" t="str" cm="1">
        <f t="array" ref="DL92:DN99">_xlfn.LET(_xlpm.eventsort, _xlfn.XLOOKUP(DL$83,$D$676:$P$676,$D$678:$P$685), _xlpm.eventdata, _xlfn.XLOOKUP(DL$83,$D$83:$O$83,$D$84:$O$154), _xlpm.agedata, $A$84:$C$154, _xlfn.SORTBY(_xlfn._xlws.FILTER(_xlfn.CHOOSECOLS(_xlfn.HSTACK(_xlpm.agedata,_xlpm.eventdata),2,4,1),(_xlfn.CHOOSECOLS(_xlpm.agedata,3)=DJ92),""),_xlpm.eventsort))</f>
        <v>NN</v>
      </c>
      <c r="DM92" s="422" t="str">
        <v>Not Declared</v>
      </c>
      <c r="DN92" s="423" t="str">
        <v>Banbury Harriers AC</v>
      </c>
      <c r="DO92" s="490"/>
      <c r="DP92" s="480"/>
      <c r="DQ92" s="481"/>
      <c r="DR92" s="3" t="s">
        <v>517</v>
      </c>
      <c r="DS92" s="744" t="str" cm="1">
        <f t="array" ref="DS92">_xlfn.LET(_xlpm.a,_xlfn.XLOOKUP(1,('Number Allocation'!$C$6:$C$1483=DU92)*('Number Allocation'!$D$6:$D$1483=DV92),'Number Allocation'!$A$6:$A$1483,"..."),IF(_xlpm.a="","...",_xlpm.a))</f>
        <v>...</v>
      </c>
      <c r="DT92" s="441" cm="1">
        <f t="array" ref="DT92:DV99">_xlfn.LET(_xlpm.eventsort, _xlfn.XLOOKUP(DT$83,$D$676:$P$676,$D$678:$P$685), _xlpm.eventdata, $X$84:$X$155,  _xlpm.agedata, $A$84:$C$155, _xlfn.SORTBY(_xlfn._xlws.FILTER(_xlfn.CHOOSECOLS(_xlfn.HSTACK(_xlpm.agedata,_xlpm.eventdata),2,4,1),(_xlfn.CHOOSECOLS(_xlpm.agedata,3)=DR92),""),_xlpm.eventsort))</f>
        <v>0</v>
      </c>
      <c r="DU92" s="422" t="str">
        <v>Not Declared, Not Declared, Not Declared, Not Declared</v>
      </c>
      <c r="DV92" s="422" t="str">
        <v>Radley AC</v>
      </c>
      <c r="DW92" s="747"/>
      <c r="DX92" s="12"/>
      <c r="DY92" s="425"/>
      <c r="DZ92" s="15"/>
      <c r="EA92" s="15"/>
      <c r="EB92" s="15"/>
      <c r="EC92" s="15"/>
      <c r="ED92" s="15"/>
      <c r="EE92" s="15"/>
    </row>
    <row r="93" spans="1:135" s="359" customFormat="1" ht="21" customHeight="1">
      <c r="A93" s="358" t="str">
        <f>Banbury!AJ$2</f>
        <v>Banbury Harriers AC</v>
      </c>
      <c r="B93" s="729" t="str">
        <f>Banbury!AV$1</f>
        <v>N</v>
      </c>
      <c r="C93" s="729" t="s">
        <v>71</v>
      </c>
      <c r="D93" s="729" t="str" cm="1">
        <f t="array" ref="D93">_xlfn.LET(_xlpm.x, Banbury!$T$3:$AE$3, _xlpm.y, Banbury!$T$5:$AE$30, _xlpm.z, Banbury!$R$5:$R$30, IF(_xlfn.XLOOKUP($C93,_xlfn.XLOOKUP(D$83,_xlpm.x,_xlpm.y,""),_xlpm.z,"Not Declared")="", "Name not recorded",  _xlfn.XLOOKUP($C93,_xlfn.XLOOKUP(D$83,_xlpm.x,_xlpm.y,""),_xlpm.z,"Not Declared")))</f>
        <v>Not Declared</v>
      </c>
      <c r="E93" s="729" t="str" cm="1">
        <f t="array" ref="E93">_xlfn.LET(_xlpm.x, Banbury!$T$3:$AE$3, _xlpm.y, Banbury!$T$5:$AE$30, _xlpm.z, Banbury!$R$5:$R$30, IF(_xlfn.XLOOKUP($C93,_xlfn.XLOOKUP(E$83,_xlpm.x,_xlpm.y,""),_xlpm.z,"Not Declared")="", "Name not recorded",  _xlfn.XLOOKUP($C93,_xlfn.XLOOKUP(E$83,_xlpm.x,_xlpm.y,""),_xlpm.z,"Not Declared")))</f>
        <v>Not Declared</v>
      </c>
      <c r="F93" s="729" t="str" cm="1">
        <f t="array" ref="F93">_xlfn.LET(_xlpm.x, Banbury!$T$3:$AE$3, _xlpm.y, Banbury!$T$5:$AE$30, _xlpm.z, Banbury!$R$5:$R$30, IF(_xlfn.XLOOKUP($C93,_xlfn.XLOOKUP(F$83,_xlpm.x,_xlpm.y,""),_xlpm.z,"Not Declared")="", "Name not recorded",  _xlfn.XLOOKUP($C93,_xlfn.XLOOKUP(F$83,_xlpm.x,_xlpm.y,""),_xlpm.z,"Not Declared")))</f>
        <v>Not Declared</v>
      </c>
      <c r="G93" s="729" t="str" cm="1">
        <f t="array" ref="G93">_xlfn.LET(_xlpm.x, Banbury!$T$3:$AE$3, _xlpm.y, Banbury!$T$5:$AE$30, _xlpm.z, Banbury!$R$5:$R$30, IF(_xlfn.XLOOKUP($C93,_xlfn.XLOOKUP(G$83,_xlpm.x,_xlpm.y,""),_xlpm.z,"Not Declared")="", "Name not recorded",  _xlfn.XLOOKUP($C93,_xlfn.XLOOKUP(G$83,_xlpm.x,_xlpm.y,""),_xlpm.z,"Not Declared")))</f>
        <v>Not Declared</v>
      </c>
      <c r="H93" s="729" t="str" cm="1">
        <f t="array" ref="H93">_xlfn.LET(_xlpm.x, Banbury!$T$3:$AE$3, _xlpm.y, Banbury!$T$5:$AE$30, _xlpm.z, Banbury!$R$5:$R$30, IF(_xlfn.XLOOKUP($C93,_xlfn.XLOOKUP(H$83,_xlpm.x,_xlpm.y,""),_xlpm.z,"Not Declared")="", "Name not recorded",  _xlfn.XLOOKUP($C93,_xlfn.XLOOKUP(H$83,_xlpm.x,_xlpm.y,""),_xlpm.z,"Not Declared")))</f>
        <v>Not Declared</v>
      </c>
      <c r="I93" s="729" t="str" cm="1">
        <f t="array" ref="I93">_xlfn.LET(_xlpm.x, Banbury!$T$3:$AE$3, _xlpm.y, Banbury!$T$5:$AE$30, _xlpm.z, Banbury!$R$5:$R$30, IF(_xlfn.XLOOKUP($C93,_xlfn.XLOOKUP(I$83,_xlpm.x,_xlpm.y,""),_xlpm.z,"Not Declared")="", "Name not recorded",  _xlfn.XLOOKUP($C93,_xlfn.XLOOKUP(I$83,_xlpm.x,_xlpm.y,""),_xlpm.z,"Not Declared")))</f>
        <v>Not Declared</v>
      </c>
      <c r="J93" s="729" t="str" cm="1">
        <f t="array" ref="J93">_xlfn.LET(_xlpm.x, Banbury!$T$3:$AE$3, _xlpm.y, Banbury!$T$5:$AE$30, _xlpm.z, Banbury!$R$5:$R$30, IF(_xlfn.XLOOKUP($C93,_xlfn.XLOOKUP(J$83,_xlpm.x,_xlpm.y,""),_xlpm.z,"Not Declared")="", "Name not recorded",  _xlfn.XLOOKUP($C93,_xlfn.XLOOKUP(J$83,_xlpm.x,_xlpm.y,""),_xlpm.z,"Not Declared")))</f>
        <v>Not Declared</v>
      </c>
      <c r="K93" s="729" t="str" cm="1">
        <f t="array" ref="K93">_xlfn.LET(_xlpm.x, Banbury!$T$3:$AE$3, _xlpm.y, Banbury!$T$5:$AE$30, _xlpm.z, Banbury!$R$5:$R$30, IF(_xlfn.XLOOKUP($C93,_xlfn.XLOOKUP(K$83,_xlpm.x,_xlpm.y,""),_xlpm.z,"Not Declared")="", "Name not recorded",  _xlfn.XLOOKUP($C93,_xlfn.XLOOKUP(K$83,_xlpm.x,_xlpm.y,""),_xlpm.z,"Not Declared")))</f>
        <v>Not Declared</v>
      </c>
      <c r="L93" s="729" t="str" cm="1">
        <f t="array" ref="L93">_xlfn.LET(_xlpm.x, Banbury!$T$3:$AE$3, _xlpm.y, Banbury!$T$5:$AE$30, _xlpm.z, Banbury!$R$5:$R$30, IF(_xlfn.XLOOKUP($C93,_xlfn.XLOOKUP(L$83,_xlpm.x,_xlpm.y,""),_xlpm.z,"Not Declared")="", "Name not recorded",  _xlfn.XLOOKUP($C93,_xlfn.XLOOKUP(L$83,_xlpm.x,_xlpm.y,""),_xlpm.z,"Not Declared")))</f>
        <v>Not Declared</v>
      </c>
      <c r="M93" s="729" t="str" cm="1">
        <f t="array" ref="M93">_xlfn.LET(_xlpm.x, Banbury!$T$3:$AE$3, _xlpm.y, Banbury!$T$5:$AE$30, _xlpm.z, Banbury!$R$5:$R$30, IF(_xlfn.XLOOKUP($C93,_xlfn.XLOOKUP(M$83,_xlpm.x,_xlpm.y,""),_xlpm.z,"Not Declared")="", "Name not recorded",  _xlfn.XLOOKUP($C93,_xlfn.XLOOKUP(M$83,_xlpm.x,_xlpm.y,""),_xlpm.z,"Not Declared")))</f>
        <v>Not Declared</v>
      </c>
      <c r="N93" s="729" t="str" cm="1">
        <f t="array" ref="N93">_xlfn.LET(_xlpm.x, Banbury!$T$3:$AE$3, _xlpm.y, Banbury!$T$5:$AE$30, _xlpm.z, Banbury!$R$5:$R$30, IF(_xlfn.XLOOKUP($C93,_xlfn.XLOOKUP(N$83,_xlpm.x,_xlpm.y,""),_xlpm.z,"Not Declared")="", "Name not recorded",  _xlfn.XLOOKUP($C93,_xlfn.XLOOKUP(N$83,_xlpm.x,_xlpm.y,""),_xlpm.z,"Not Declared")))</f>
        <v>Not Declared</v>
      </c>
      <c r="O93" s="729" t="str" cm="1">
        <f t="array" ref="O93">_xlfn.LET(_xlpm.x, Banbury!$T$3:$AE$3, _xlpm.y, Banbury!$T$5:$AE$30, _xlpm.z, Banbury!$R$5:$R$30, IF(_xlfn.XLOOKUP($C93,_xlfn.XLOOKUP(O$83,_xlpm.x,_xlpm.y,""),_xlpm.z,"Not Declared")="", "Name not recorded",  _xlfn.XLOOKUP($C93,_xlfn.XLOOKUP(O$83,_xlpm.x,_xlpm.y,""),_xlpm.z,"Not Declared")))</f>
        <v>Not Declared</v>
      </c>
      <c r="P93" s="79">
        <v>1</v>
      </c>
      <c r="Q93" s="729">
        <v>2</v>
      </c>
      <c r="R93" s="729">
        <v>3</v>
      </c>
      <c r="S93" s="729">
        <v>4</v>
      </c>
      <c r="T93" s="729" t="str" cm="1">
        <f t="array" ref="T93">_xlfn.LET(_xlpm.x, Banbury!$T$3:$AF$3, _xlpm.y, Banbury!$T$5:$AF$30, _xlpm.z, Banbury!$R$5:$R$30, IF(_xlfn.XLOOKUP(P93,_xlfn.XLOOKUP(T$83,_xlpm.x,_xlpm.y,""),_xlpm.z,"Not Declared")="", "Name not recorded",  _xlfn.XLOOKUP(P93,_xlfn.XLOOKUP(T$83,_xlpm.x,_xlpm.y,""),_xlpm.z,"Not Declared")))</f>
        <v>Not Declared</v>
      </c>
      <c r="U93" s="729" t="str" cm="1">
        <f t="array" ref="U93">_xlfn.LET(_xlpm.x, Banbury!$T$3:$AF$3, _xlpm.y, Banbury!$T$5:$AF$30, _xlpm.z, Banbury!$R$5:$R$30, IF(_xlfn.XLOOKUP(Q93,_xlfn.XLOOKUP(U$83,_xlpm.x,_xlpm.y,""),_xlpm.z,"Not Declared")="", "Name not recorded",  _xlfn.XLOOKUP(Q93,_xlfn.XLOOKUP(U$83,_xlpm.x,_xlpm.y,""),_xlpm.z,"Not Declared")))</f>
        <v>Not Declared</v>
      </c>
      <c r="V93" s="729" t="str" cm="1">
        <f t="array" ref="V93">_xlfn.LET(_xlpm.x, Banbury!$T$3:$AF$3, _xlpm.y, Banbury!$T$5:$AF$30, _xlpm.z, Banbury!$R$5:$R$30, IF(_xlfn.XLOOKUP(R93,_xlfn.XLOOKUP(V$83,_xlpm.x,_xlpm.y,""),_xlpm.z,"Not Declared")="", "Name not recorded",  _xlfn.XLOOKUP(R93,_xlfn.XLOOKUP(V$83,_xlpm.x,_xlpm.y,""),_xlpm.z,"Not Declared")))</f>
        <v>Not Declared</v>
      </c>
      <c r="W93" s="729" t="str" cm="1">
        <f t="array" ref="W93">_xlfn.LET(_xlpm.x, Banbury!$T$3:$AF$3, _xlpm.y, Banbury!$T$5:$AF$30, _xlpm.z, Banbury!$R$5:$R$30, IF(_xlfn.XLOOKUP(S93,_xlfn.XLOOKUP(W$83,_xlpm.x,_xlpm.y,""),_xlpm.z,"Not Declared")="", "Name not recorded",  _xlfn.XLOOKUP(S93,_xlfn.XLOOKUP(W$83,_xlpm.x,_xlpm.y,""),_xlpm.z,"Not Declared")))</f>
        <v>Not Declared</v>
      </c>
      <c r="X93" s="358" t="str">
        <f>_xlfn.TEXTJOIN(", ",,T93:W93)</f>
        <v>Not Declared, Not Declared, Not Declared, Not Declared</v>
      </c>
      <c r="Z93" s="3"/>
      <c r="AA93" s="3"/>
      <c r="AB93" s="747" t="str">
        <v>OO</v>
      </c>
      <c r="AC93" s="12" t="str">
        <v>Not Declared</v>
      </c>
      <c r="AD93" s="12" t="str">
        <v>Oxford City AC</v>
      </c>
      <c r="AE93" s="747"/>
      <c r="AF93" s="12"/>
      <c r="AG93" s="425"/>
      <c r="AH93" s="3"/>
      <c r="AI93" s="3"/>
      <c r="AJ93" s="747" t="str">
        <v>AA</v>
      </c>
      <c r="AK93" s="12" t="str">
        <v>Not Declared</v>
      </c>
      <c r="AL93" s="12" t="str">
        <v>Abingdon AC</v>
      </c>
      <c r="AM93" s="747"/>
      <c r="AN93" s="12"/>
      <c r="AO93" s="425"/>
      <c r="AP93" s="3"/>
      <c r="AQ93" s="3"/>
      <c r="AR93" s="747" t="str">
        <v>NN</v>
      </c>
      <c r="AS93" s="12" t="str">
        <v>Not Declared</v>
      </c>
      <c r="AT93" s="12" t="str">
        <v>Banbury Harriers AC</v>
      </c>
      <c r="AU93" s="747"/>
      <c r="AV93" s="12"/>
      <c r="AW93" s="425"/>
      <c r="AX93" s="3"/>
      <c r="AY93" s="3"/>
      <c r="AZ93" s="747" t="str">
        <v>AA</v>
      </c>
      <c r="BA93" s="12" t="str">
        <v>Not Declared</v>
      </c>
      <c r="BB93" s="12" t="str">
        <v>Abingdon AC</v>
      </c>
      <c r="BC93" s="747"/>
      <c r="BD93" s="12"/>
      <c r="BE93" s="425"/>
      <c r="BF93" s="3"/>
      <c r="BG93" s="3"/>
      <c r="BH93" s="747" t="str">
        <v>WW</v>
      </c>
      <c r="BI93" s="12" t="str">
        <v>Not Declared</v>
      </c>
      <c r="BJ93" s="12" t="str">
        <v>Witney Road Runners</v>
      </c>
      <c r="BK93" s="747"/>
      <c r="BL93" s="12"/>
      <c r="BM93" s="425"/>
      <c r="BN93" s="3"/>
      <c r="BO93" s="3"/>
      <c r="BP93" s="747" t="str">
        <v>RR</v>
      </c>
      <c r="BQ93" s="12" t="str">
        <v>Not Declared</v>
      </c>
      <c r="BR93" s="12" t="str">
        <v>Radley AC</v>
      </c>
      <c r="BS93" s="747"/>
      <c r="BT93" s="12"/>
      <c r="BU93" s="425"/>
      <c r="BV93" s="3"/>
      <c r="BW93" s="3"/>
      <c r="BX93" s="747" t="str">
        <v>RR</v>
      </c>
      <c r="BY93" s="12" t="str">
        <v>Not Declared</v>
      </c>
      <c r="BZ93" s="425" t="str">
        <v>Radley AC</v>
      </c>
      <c r="CA93" s="490"/>
      <c r="CB93" s="480"/>
      <c r="CC93" s="481"/>
      <c r="CD93" s="3"/>
      <c r="CE93" s="3"/>
      <c r="CF93" s="747" t="str">
        <v>WW</v>
      </c>
      <c r="CG93" s="12" t="str">
        <v>Not Declared</v>
      </c>
      <c r="CH93" s="425" t="str">
        <v>Witney Road Runners</v>
      </c>
      <c r="CI93" s="479"/>
      <c r="CJ93" s="480"/>
      <c r="CK93" s="481"/>
      <c r="CL93" s="3"/>
      <c r="CM93" s="3"/>
      <c r="CN93" s="747" t="str">
        <v>RR</v>
      </c>
      <c r="CO93" s="12" t="str">
        <v>Not Declared</v>
      </c>
      <c r="CP93" s="425" t="str">
        <v>Radley AC</v>
      </c>
      <c r="CQ93" s="490"/>
      <c r="CR93" s="480"/>
      <c r="CS93" s="481"/>
      <c r="CT93" s="3"/>
      <c r="CU93" s="3"/>
      <c r="CV93" s="747" t="str">
        <v>OO</v>
      </c>
      <c r="CW93" s="12" t="str">
        <v>Not Declared</v>
      </c>
      <c r="CX93" s="425" t="str">
        <v>Oxford City AC</v>
      </c>
      <c r="CY93" s="490"/>
      <c r="CZ93" s="480"/>
      <c r="DA93" s="481"/>
      <c r="DB93" s="3"/>
      <c r="DC93" s="3"/>
      <c r="DD93" s="747" t="str">
        <v>BB</v>
      </c>
      <c r="DE93" s="12" t="str">
        <v>Not Declared</v>
      </c>
      <c r="DF93" s="425" t="str">
        <v>Bicester AC</v>
      </c>
      <c r="DG93" s="490"/>
      <c r="DH93" s="480"/>
      <c r="DI93" s="481"/>
      <c r="DJ93" s="3"/>
      <c r="DK93" s="3"/>
      <c r="DL93" s="747" t="str">
        <v>HH</v>
      </c>
      <c r="DM93" s="12" t="str">
        <v>Not Declared</v>
      </c>
      <c r="DN93" s="425" t="str">
        <v>White Horse Harriers</v>
      </c>
      <c r="DO93" s="490"/>
      <c r="DP93" s="480"/>
      <c r="DQ93" s="481"/>
      <c r="DR93" s="433"/>
      <c r="DS93" s="747" t="str" cm="1">
        <f t="array" ref="DS93">_xlfn.LET(_xlpm.a,_xlfn.XLOOKUP(1,('Number Allocation'!$C$6:$C$1483=DU93)*('Number Allocation'!$D$6:$D$1483=DV93),'Number Allocation'!$A$6:$A$1483,"..."),IF(_xlpm.a="","...",_xlpm.a))</f>
        <v>...</v>
      </c>
      <c r="DT93" s="747">
        <v>0</v>
      </c>
      <c r="DU93" s="12" t="str">
        <v>Not Declared, Not Declared, Not Declared, Not Declared</v>
      </c>
      <c r="DV93" s="12" t="str">
        <v>White Horse Harriers</v>
      </c>
      <c r="DW93" s="747"/>
      <c r="DX93" s="12"/>
      <c r="DY93" s="425"/>
      <c r="DZ93" s="15"/>
      <c r="EA93" s="15"/>
      <c r="EB93" s="15"/>
      <c r="EC93" s="15"/>
      <c r="ED93" s="15"/>
      <c r="EE93" s="15"/>
    </row>
    <row r="94" spans="1:135" s="359" customFormat="1" ht="21" customHeight="1">
      <c r="A94" s="358" t="str">
        <f>A93</f>
        <v>Banbury Harriers AC</v>
      </c>
      <c r="B94" s="729" t="str">
        <f>Banbury!AV$2</f>
        <v>NN</v>
      </c>
      <c r="C94" s="729" t="s">
        <v>65</v>
      </c>
      <c r="D94" s="729" t="str" cm="1">
        <f t="array" ref="D94">_xlfn.LET(_xlpm.x, Banbury!$T$3:$AE$3, _xlpm.y, Banbury!$T$5:$AE$30, _xlpm.z, Banbury!$R$5:$R$30, IF(_xlfn.XLOOKUP($C94,_xlfn.XLOOKUP(D$83,_xlpm.x,_xlpm.y,""),_xlpm.z,"Not Declared")="", "Name not recorded",  _xlfn.XLOOKUP($C94,_xlfn.XLOOKUP(D$83,_xlpm.x,_xlpm.y,""),_xlpm.z,"Not Declared")))</f>
        <v>Not Declared</v>
      </c>
      <c r="E94" s="729" t="str" cm="1">
        <f t="array" ref="E94">_xlfn.LET(_xlpm.x, Banbury!$T$3:$AE$3, _xlpm.y, Banbury!$T$5:$AE$30, _xlpm.z, Banbury!$R$5:$R$30, IF(_xlfn.XLOOKUP($C94,_xlfn.XLOOKUP(E$83,_xlpm.x,_xlpm.y,""),_xlpm.z,"Not Declared")="", "Name not recorded",  _xlfn.XLOOKUP($C94,_xlfn.XLOOKUP(E$83,_xlpm.x,_xlpm.y,""),_xlpm.z,"Not Declared")))</f>
        <v>Not Declared</v>
      </c>
      <c r="F94" s="729" t="str" cm="1">
        <f t="array" ref="F94">_xlfn.LET(_xlpm.x, Banbury!$T$3:$AE$3, _xlpm.y, Banbury!$T$5:$AE$30, _xlpm.z, Banbury!$R$5:$R$30, IF(_xlfn.XLOOKUP($C94,_xlfn.XLOOKUP(F$83,_xlpm.x,_xlpm.y,""),_xlpm.z,"Not Declared")="", "Name not recorded",  _xlfn.XLOOKUP($C94,_xlfn.XLOOKUP(F$83,_xlpm.x,_xlpm.y,""),_xlpm.z,"Not Declared")))</f>
        <v>Not Declared</v>
      </c>
      <c r="G94" s="729" t="str" cm="1">
        <f t="array" ref="G94">_xlfn.LET(_xlpm.x, Banbury!$T$3:$AE$3, _xlpm.y, Banbury!$T$5:$AE$30, _xlpm.z, Banbury!$R$5:$R$30, IF(_xlfn.XLOOKUP($C94,_xlfn.XLOOKUP(G$83,_xlpm.x,_xlpm.y,""),_xlpm.z,"Not Declared")="", "Name not recorded",  _xlfn.XLOOKUP($C94,_xlfn.XLOOKUP(G$83,_xlpm.x,_xlpm.y,""),_xlpm.z,"Not Declared")))</f>
        <v>Not Declared</v>
      </c>
      <c r="H94" s="729" t="str" cm="1">
        <f t="array" ref="H94">_xlfn.LET(_xlpm.x, Banbury!$T$3:$AE$3, _xlpm.y, Banbury!$T$5:$AE$30, _xlpm.z, Banbury!$R$5:$R$30, IF(_xlfn.XLOOKUP($C94,_xlfn.XLOOKUP(H$83,_xlpm.x,_xlpm.y,""),_xlpm.z,"Not Declared")="", "Name not recorded",  _xlfn.XLOOKUP($C94,_xlfn.XLOOKUP(H$83,_xlpm.x,_xlpm.y,""),_xlpm.z,"Not Declared")))</f>
        <v>Not Declared</v>
      </c>
      <c r="I94" s="729" t="str" cm="1">
        <f t="array" ref="I94">_xlfn.LET(_xlpm.x, Banbury!$T$3:$AE$3, _xlpm.y, Banbury!$T$5:$AE$30, _xlpm.z, Banbury!$R$5:$R$30, IF(_xlfn.XLOOKUP($C94,_xlfn.XLOOKUP(I$83,_xlpm.x,_xlpm.y,""),_xlpm.z,"Not Declared")="", "Name not recorded",  _xlfn.XLOOKUP($C94,_xlfn.XLOOKUP(I$83,_xlpm.x,_xlpm.y,""),_xlpm.z,"Not Declared")))</f>
        <v>Not Declared</v>
      </c>
      <c r="J94" s="729" t="str" cm="1">
        <f t="array" ref="J94">_xlfn.LET(_xlpm.x, Banbury!$T$3:$AE$3, _xlpm.y, Banbury!$T$5:$AE$30, _xlpm.z, Banbury!$R$5:$R$30, IF(_xlfn.XLOOKUP($C94,_xlfn.XLOOKUP(J$83,_xlpm.x,_xlpm.y,""),_xlpm.z,"Not Declared")="", "Name not recorded",  _xlfn.XLOOKUP($C94,_xlfn.XLOOKUP(J$83,_xlpm.x,_xlpm.y,""),_xlpm.z,"Not Declared")))</f>
        <v>Not Declared</v>
      </c>
      <c r="K94" s="729" t="str" cm="1">
        <f t="array" ref="K94">_xlfn.LET(_xlpm.x, Banbury!$T$3:$AE$3, _xlpm.y, Banbury!$T$5:$AE$30, _xlpm.z, Banbury!$R$5:$R$30, IF(_xlfn.XLOOKUP($C94,_xlfn.XLOOKUP(K$83,_xlpm.x,_xlpm.y,""),_xlpm.z,"Not Declared")="", "Name not recorded",  _xlfn.XLOOKUP($C94,_xlfn.XLOOKUP(K$83,_xlpm.x,_xlpm.y,""),_xlpm.z,"Not Declared")))</f>
        <v>Not Declared</v>
      </c>
      <c r="L94" s="729" t="str" cm="1">
        <f t="array" ref="L94">_xlfn.LET(_xlpm.x, Banbury!$T$3:$AE$3, _xlpm.y, Banbury!$T$5:$AE$30, _xlpm.z, Banbury!$R$5:$R$30, IF(_xlfn.XLOOKUP($C94,_xlfn.XLOOKUP(L$83,_xlpm.x,_xlpm.y,""),_xlpm.z,"Not Declared")="", "Name not recorded",  _xlfn.XLOOKUP($C94,_xlfn.XLOOKUP(L$83,_xlpm.x,_xlpm.y,""),_xlpm.z,"Not Declared")))</f>
        <v>Not Declared</v>
      </c>
      <c r="M94" s="729" t="str" cm="1">
        <f t="array" ref="M94">_xlfn.LET(_xlpm.x, Banbury!$T$3:$AE$3, _xlpm.y, Banbury!$T$5:$AE$30, _xlpm.z, Banbury!$R$5:$R$30, IF(_xlfn.XLOOKUP($C94,_xlfn.XLOOKUP(M$83,_xlpm.x,_xlpm.y,""),_xlpm.z,"Not Declared")="", "Name not recorded",  _xlfn.XLOOKUP($C94,_xlfn.XLOOKUP(M$83,_xlpm.x,_xlpm.y,""),_xlpm.z,"Not Declared")))</f>
        <v>Not Declared</v>
      </c>
      <c r="N94" s="729" t="str" cm="1">
        <f t="array" ref="N94">_xlfn.LET(_xlpm.x, Banbury!$T$3:$AE$3, _xlpm.y, Banbury!$T$5:$AE$30, _xlpm.z, Banbury!$R$5:$R$30, IF(_xlfn.XLOOKUP($C94,_xlfn.XLOOKUP(N$83,_xlpm.x,_xlpm.y,""),_xlpm.z,"Not Declared")="", "Name not recorded",  _xlfn.XLOOKUP($C94,_xlfn.XLOOKUP(N$83,_xlpm.x,_xlpm.y,""),_xlpm.z,"Not Declared")))</f>
        <v>Not Declared</v>
      </c>
      <c r="O94" s="729" t="str" cm="1">
        <f t="array" ref="O94">_xlfn.LET(_xlpm.x, Banbury!$T$3:$AE$3, _xlpm.y, Banbury!$T$5:$AE$30, _xlpm.z, Banbury!$R$5:$R$30, IF(_xlfn.XLOOKUP($C94,_xlfn.XLOOKUP(O$83,_xlpm.x,_xlpm.y,""),_xlpm.z,"Not Declared")="", "Name not recorded",  _xlfn.XLOOKUP($C94,_xlfn.XLOOKUP(O$83,_xlpm.x,_xlpm.y,""),_xlpm.z,"Not Declared")))</f>
        <v>Not Declared</v>
      </c>
      <c r="P94" s="220"/>
      <c r="Q94" s="732"/>
      <c r="R94" s="732"/>
      <c r="S94" s="732"/>
      <c r="T94" s="732"/>
      <c r="U94" s="732"/>
      <c r="V94" s="732"/>
      <c r="W94" s="732"/>
      <c r="X94" s="732"/>
      <c r="Z94" s="3"/>
      <c r="AA94" s="3"/>
      <c r="AB94" s="747" t="str">
        <v>AA</v>
      </c>
      <c r="AC94" s="12" t="str">
        <v>Not Declared</v>
      </c>
      <c r="AD94" s="12" t="str">
        <v>Abingdon AC</v>
      </c>
      <c r="AE94" s="747"/>
      <c r="AF94" s="12"/>
      <c r="AG94" s="425"/>
      <c r="AH94" s="3"/>
      <c r="AI94" s="3"/>
      <c r="AJ94" s="747" t="str">
        <v>OO</v>
      </c>
      <c r="AK94" s="12" t="str">
        <v>Not Declared</v>
      </c>
      <c r="AL94" s="12" t="str">
        <v>Oxford City AC</v>
      </c>
      <c r="AM94" s="747"/>
      <c r="AN94" s="12"/>
      <c r="AO94" s="425"/>
      <c r="AP94" s="3"/>
      <c r="AQ94" s="3"/>
      <c r="AR94" s="747" t="str">
        <v>AA</v>
      </c>
      <c r="AS94" s="12" t="str">
        <v>Not Declared</v>
      </c>
      <c r="AT94" s="12" t="str">
        <v>Abingdon AC</v>
      </c>
      <c r="AU94" s="747"/>
      <c r="AV94" s="12"/>
      <c r="AW94" s="425"/>
      <c r="AX94" s="3"/>
      <c r="AY94" s="3"/>
      <c r="AZ94" s="747" t="str">
        <v>NN</v>
      </c>
      <c r="BA94" s="12" t="str">
        <v>Not Declared</v>
      </c>
      <c r="BB94" s="12" t="str">
        <v>Banbury Harriers AC</v>
      </c>
      <c r="BC94" s="747"/>
      <c r="BD94" s="12"/>
      <c r="BE94" s="425"/>
      <c r="BF94" s="3"/>
      <c r="BG94" s="3"/>
      <c r="BH94" s="747" t="str">
        <v>AA</v>
      </c>
      <c r="BI94" s="12" t="str">
        <v>Not Declared</v>
      </c>
      <c r="BJ94" s="12" t="str">
        <v>Abingdon AC</v>
      </c>
      <c r="BK94" s="747"/>
      <c r="BL94" s="12"/>
      <c r="BM94" s="425"/>
      <c r="BN94" s="3"/>
      <c r="BO94" s="3"/>
      <c r="BP94" s="747" t="str">
        <v>XX</v>
      </c>
      <c r="BQ94" s="12" t="str">
        <v>Not Declared</v>
      </c>
      <c r="BR94" s="12" t="str">
        <v>Team Kennet</v>
      </c>
      <c r="BS94" s="747"/>
      <c r="BT94" s="12"/>
      <c r="BU94" s="425"/>
      <c r="BV94" s="3"/>
      <c r="BW94" s="3"/>
      <c r="BX94" s="747" t="str">
        <v>AA</v>
      </c>
      <c r="BY94" s="12" t="str">
        <v>Not Declared</v>
      </c>
      <c r="BZ94" s="425" t="str">
        <v>Abingdon AC</v>
      </c>
      <c r="CA94" s="490"/>
      <c r="CB94" s="480"/>
      <c r="CC94" s="481"/>
      <c r="CD94" s="3"/>
      <c r="CE94" s="3"/>
      <c r="CF94" s="747" t="str">
        <v>OO</v>
      </c>
      <c r="CG94" s="12" t="str">
        <v>Not Declared</v>
      </c>
      <c r="CH94" s="425" t="str">
        <v>Oxford City AC</v>
      </c>
      <c r="CI94" s="479"/>
      <c r="CJ94" s="480"/>
      <c r="CK94" s="481"/>
      <c r="CL94" s="3"/>
      <c r="CM94" s="3"/>
      <c r="CN94" s="747" t="str">
        <v>XX</v>
      </c>
      <c r="CO94" s="12" t="str">
        <v>Not Declared</v>
      </c>
      <c r="CP94" s="425" t="str">
        <v>Team Kennet</v>
      </c>
      <c r="CQ94" s="490"/>
      <c r="CR94" s="480"/>
      <c r="CS94" s="481"/>
      <c r="CT94" s="3"/>
      <c r="CU94" s="3"/>
      <c r="CV94" s="747" t="str">
        <v>AA</v>
      </c>
      <c r="CW94" s="12" t="str">
        <v>Not Declared</v>
      </c>
      <c r="CX94" s="425" t="str">
        <v>Abingdon AC</v>
      </c>
      <c r="CY94" s="490"/>
      <c r="CZ94" s="480"/>
      <c r="DA94" s="481"/>
      <c r="DB94" s="3"/>
      <c r="DC94" s="3"/>
      <c r="DD94" s="747" t="str">
        <v>OO</v>
      </c>
      <c r="DE94" s="12" t="str">
        <v>Not Declared</v>
      </c>
      <c r="DF94" s="425" t="str">
        <v>Oxford City AC</v>
      </c>
      <c r="DG94" s="490"/>
      <c r="DH94" s="480"/>
      <c r="DI94" s="481"/>
      <c r="DJ94" s="3"/>
      <c r="DK94" s="3"/>
      <c r="DL94" s="747" t="str">
        <v>AA</v>
      </c>
      <c r="DM94" s="12" t="str">
        <v>Not Declared</v>
      </c>
      <c r="DN94" s="425" t="str">
        <v>Abingdon AC</v>
      </c>
      <c r="DO94" s="490"/>
      <c r="DP94" s="480"/>
      <c r="DQ94" s="481"/>
      <c r="DR94" s="433"/>
      <c r="DS94" s="747" t="str" cm="1">
        <f t="array" ref="DS94">_xlfn.LET(_xlpm.a,_xlfn.XLOOKUP(1,('Number Allocation'!$C$6:$C$1483=DU94)*('Number Allocation'!$D$6:$D$1483=DV94),'Number Allocation'!$A$6:$A$1483,"..."),IF(_xlpm.a="","...",_xlpm.a))</f>
        <v>...</v>
      </c>
      <c r="DT94" s="747">
        <v>0</v>
      </c>
      <c r="DU94" s="12" t="str">
        <v>Not Declared, Not Declared, Not Declared, Not Declared</v>
      </c>
      <c r="DV94" s="12" t="str">
        <v>Oxford City AC</v>
      </c>
      <c r="DW94" s="747"/>
      <c r="DX94" s="12"/>
      <c r="DY94" s="425"/>
      <c r="DZ94" s="15"/>
      <c r="EA94" s="15"/>
      <c r="EB94" s="15"/>
      <c r="EC94" s="15"/>
      <c r="ED94" s="15"/>
      <c r="EE94" s="15"/>
    </row>
    <row r="95" spans="1:135" s="359" customFormat="1" ht="21" customHeight="1">
      <c r="A95" s="358" t="str">
        <f>A93</f>
        <v>Banbury Harriers AC</v>
      </c>
      <c r="B95" s="729"/>
      <c r="C95" s="729" t="s">
        <v>517</v>
      </c>
      <c r="D95" s="729" t="str" cm="1">
        <f t="array" ref="D95">_xlfn.LET(_xlpm.x, Banbury!$T$3:$AE$3, _xlpm.y, Banbury!$T$5:$AE$30, _xlpm.z, Banbury!$R$5:$R$30, IF(_xlfn.XLOOKUP($C95,_xlfn.XLOOKUP(D$83,_xlpm.x,_xlpm.y,""),_xlpm.z,"Not Declared")="", "Name not recorded",  _xlfn.XLOOKUP($C95,_xlfn.XLOOKUP(D$83,_xlpm.x,_xlpm.y,""),_xlpm.z,"Not Declared")))</f>
        <v>Not Declared</v>
      </c>
      <c r="E95" s="729" t="str" cm="1">
        <f t="array" ref="E95">_xlfn.LET(_xlpm.x, Banbury!$T$3:$AE$3, _xlpm.y, Banbury!$T$5:$AE$30, _xlpm.z, Banbury!$R$5:$R$30, IF(_xlfn.XLOOKUP($C95,_xlfn.XLOOKUP(E$83,_xlpm.x,_xlpm.y,""),_xlpm.z,"Not Declared")="", "Name not recorded",  _xlfn.XLOOKUP($C95,_xlfn.XLOOKUP(E$83,_xlpm.x,_xlpm.y,""),_xlpm.z,"Not Declared")))</f>
        <v>Not Declared</v>
      </c>
      <c r="F95" s="729" t="str" cm="1">
        <f t="array" ref="F95">_xlfn.LET(_xlpm.x, Banbury!$T$3:$AE$3, _xlpm.y, Banbury!$T$5:$AE$30, _xlpm.z, Banbury!$R$5:$R$30, IF(_xlfn.XLOOKUP($C95,_xlfn.XLOOKUP(F$83,_xlpm.x,_xlpm.y,""),_xlpm.z,"Not Declared")="", "Name not recorded",  _xlfn.XLOOKUP($C95,_xlfn.XLOOKUP(F$83,_xlpm.x,_xlpm.y,""),_xlpm.z,"Not Declared")))</f>
        <v>Not Declared</v>
      </c>
      <c r="G95" s="729" t="str" cm="1">
        <f t="array" ref="G95">_xlfn.LET(_xlpm.x, Banbury!$T$3:$AE$3, _xlpm.y, Banbury!$T$5:$AE$30, _xlpm.z, Banbury!$R$5:$R$30, IF(_xlfn.XLOOKUP($C95,_xlfn.XLOOKUP(G$83,_xlpm.x,_xlpm.y,""),_xlpm.z,"Not Declared")="", "Name not recorded",  _xlfn.XLOOKUP($C95,_xlfn.XLOOKUP(G$83,_xlpm.x,_xlpm.y,""),_xlpm.z,"Not Declared")))</f>
        <v>Not Declared</v>
      </c>
      <c r="H95" s="729" t="str" cm="1">
        <f t="array" ref="H95">_xlfn.LET(_xlpm.x, Banbury!$T$3:$AE$3, _xlpm.y, Banbury!$T$5:$AE$30, _xlpm.z, Banbury!$R$5:$R$30, IF(_xlfn.XLOOKUP($C95,_xlfn.XLOOKUP(H$83,_xlpm.x,_xlpm.y,""),_xlpm.z,"Not Declared")="", "Name not recorded",  _xlfn.XLOOKUP($C95,_xlfn.XLOOKUP(H$83,_xlpm.x,_xlpm.y,""),_xlpm.z,"Not Declared")))</f>
        <v>Not Declared</v>
      </c>
      <c r="I95" s="729" t="str" cm="1">
        <f t="array" ref="I95">_xlfn.LET(_xlpm.x, Banbury!$T$3:$AE$3, _xlpm.y, Banbury!$T$5:$AE$30, _xlpm.z, Banbury!$R$5:$R$30, IF(_xlfn.XLOOKUP($C95,_xlfn.XLOOKUP(I$83,_xlpm.x,_xlpm.y,""),_xlpm.z,"Not Declared")="", "Name not recorded",  _xlfn.XLOOKUP($C95,_xlfn.XLOOKUP(I$83,_xlpm.x,_xlpm.y,""),_xlpm.z,"Not Declared")))</f>
        <v>Not Declared</v>
      </c>
      <c r="J95" s="729" t="str" cm="1">
        <f t="array" ref="J95">_xlfn.LET(_xlpm.x, Banbury!$T$3:$AE$3, _xlpm.y, Banbury!$T$5:$AE$30, _xlpm.z, Banbury!$R$5:$R$30, IF(_xlfn.XLOOKUP($C95,_xlfn.XLOOKUP(J$83,_xlpm.x,_xlpm.y,""),_xlpm.z,"Not Declared")="", "Name not recorded",  _xlfn.XLOOKUP($C95,_xlfn.XLOOKUP(J$83,_xlpm.x,_xlpm.y,""),_xlpm.z,"Not Declared")))</f>
        <v>Not Declared</v>
      </c>
      <c r="K95" s="729" t="str" cm="1">
        <f t="array" ref="K95">_xlfn.LET(_xlpm.x, Banbury!$T$3:$AE$3, _xlpm.y, Banbury!$T$5:$AE$30, _xlpm.z, Banbury!$R$5:$R$30, IF(_xlfn.XLOOKUP($C95,_xlfn.XLOOKUP(K$83,_xlpm.x,_xlpm.y,""),_xlpm.z,"Not Declared")="", "Name not recorded",  _xlfn.XLOOKUP($C95,_xlfn.XLOOKUP(K$83,_xlpm.x,_xlpm.y,""),_xlpm.z,"Not Declared")))</f>
        <v>Not Declared</v>
      </c>
      <c r="L95" s="729" t="str" cm="1">
        <f t="array" ref="L95">_xlfn.LET(_xlpm.x, Banbury!$T$3:$AE$3, _xlpm.y, Banbury!$T$5:$AE$30, _xlpm.z, Banbury!$R$5:$R$30, IF(_xlfn.XLOOKUP($C95,_xlfn.XLOOKUP(L$83,_xlpm.x,_xlpm.y,""),_xlpm.z,"Not Declared")="", "Name not recorded",  _xlfn.XLOOKUP($C95,_xlfn.XLOOKUP(L$83,_xlpm.x,_xlpm.y,""),_xlpm.z,"Not Declared")))</f>
        <v>Not Declared</v>
      </c>
      <c r="M95" s="729" t="str" cm="1">
        <f t="array" ref="M95">_xlfn.LET(_xlpm.x, Banbury!$T$3:$AE$3, _xlpm.y, Banbury!$T$5:$AE$30, _xlpm.z, Banbury!$R$5:$R$30, IF(_xlfn.XLOOKUP($C95,_xlfn.XLOOKUP(M$83,_xlpm.x,_xlpm.y,""),_xlpm.z,"Not Declared")="", "Name not recorded",  _xlfn.XLOOKUP($C95,_xlfn.XLOOKUP(M$83,_xlpm.x,_xlpm.y,""),_xlpm.z,"Not Declared")))</f>
        <v>Not Declared</v>
      </c>
      <c r="N95" s="729" t="str" cm="1">
        <f t="array" ref="N95">_xlfn.LET(_xlpm.x, Banbury!$T$3:$AE$3, _xlpm.y, Banbury!$T$5:$AE$30, _xlpm.z, Banbury!$R$5:$R$30, IF(_xlfn.XLOOKUP($C95,_xlfn.XLOOKUP(N$83,_xlpm.x,_xlpm.y,""),_xlpm.z,"Not Declared")="", "Name not recorded",  _xlfn.XLOOKUP($C95,_xlfn.XLOOKUP(N$83,_xlpm.x,_xlpm.y,""),_xlpm.z,"Not Declared")))</f>
        <v>Not Declared</v>
      </c>
      <c r="O95" s="729" t="str" cm="1">
        <f t="array" ref="O95">_xlfn.LET(_xlpm.x, Banbury!$T$3:$AE$3, _xlpm.y, Banbury!$T$5:$AE$30, _xlpm.z, Banbury!$R$5:$R$30, IF(_xlfn.XLOOKUP($C95,_xlfn.XLOOKUP(O$83,_xlpm.x,_xlpm.y,""),_xlpm.z,"Not Declared")="", "Name not recorded",  _xlfn.XLOOKUP($C95,_xlfn.XLOOKUP(O$83,_xlpm.x,_xlpm.y,""),_xlpm.z,"Not Declared")))</f>
        <v>Not Declared</v>
      </c>
      <c r="P95" s="79" t="s">
        <v>517</v>
      </c>
      <c r="Q95" s="729" t="s">
        <v>319</v>
      </c>
      <c r="R95" s="729" t="s">
        <v>320</v>
      </c>
      <c r="S95" s="729" t="s">
        <v>321</v>
      </c>
      <c r="T95" s="729" t="str" cm="1">
        <f t="array" ref="T95">_xlfn.LET(_xlpm.x, Banbury!$T$3:$AF$3, _xlpm.y, Banbury!$T$5:$AF$30, _xlpm.z, Banbury!$R$5:$R$30, IF(_xlfn.XLOOKUP(P95,_xlfn.XLOOKUP(T$83,_xlpm.x,_xlpm.y,""),_xlpm.z,"Not Declared")="", "Name not recorded",  _xlfn.XLOOKUP(P95,_xlfn.XLOOKUP(T$83,_xlpm.x,_xlpm.y,""),_xlpm.z,"Not Declared")))</f>
        <v>Not Declared</v>
      </c>
      <c r="U95" s="729" t="str" cm="1">
        <f t="array" ref="U95">_xlfn.LET(_xlpm.x, Banbury!$T$3:$AF$3, _xlpm.y, Banbury!$T$5:$AF$30, _xlpm.z, Banbury!$R$5:$R$30, IF(_xlfn.XLOOKUP(Q95,_xlfn.XLOOKUP(U$83,_xlpm.x,_xlpm.y,""),_xlpm.z,"Not Declared")="", "Name not recorded",  _xlfn.XLOOKUP(Q95,_xlfn.XLOOKUP(U$83,_xlpm.x,_xlpm.y,""),_xlpm.z,"Not Declared")))</f>
        <v>Not Declared</v>
      </c>
      <c r="V95" s="729" t="str" cm="1">
        <f t="array" ref="V95">_xlfn.LET(_xlpm.x, Banbury!$T$3:$AF$3, _xlpm.y, Banbury!$T$5:$AF$30, _xlpm.z, Banbury!$R$5:$R$30, IF(_xlfn.XLOOKUP(R95,_xlfn.XLOOKUP(V$83,_xlpm.x,_xlpm.y,""),_xlpm.z,"Not Declared")="", "Name not recorded",  _xlfn.XLOOKUP(R95,_xlfn.XLOOKUP(V$83,_xlpm.x,_xlpm.y,""),_xlpm.z,"Not Declared")))</f>
        <v>Not Declared</v>
      </c>
      <c r="W95" s="729" t="str" cm="1">
        <f t="array" ref="W95">_xlfn.LET(_xlpm.x, Banbury!$T$3:$AF$3, _xlpm.y, Banbury!$T$5:$AF$30, _xlpm.z, Banbury!$R$5:$R$30, IF(_xlfn.XLOOKUP(S95,_xlfn.XLOOKUP(W$83,_xlpm.x,_xlpm.y,""),_xlpm.z,"Not Declared")="", "Name not recorded",  _xlfn.XLOOKUP(S95,_xlfn.XLOOKUP(W$83,_xlpm.x,_xlpm.y,""),_xlpm.z,"Not Declared")))</f>
        <v>Not Declared</v>
      </c>
      <c r="X95" s="358" t="str">
        <f>_xlfn.TEXTJOIN(", ",,T95:W95)</f>
        <v>Not Declared, Not Declared, Not Declared, Not Declared</v>
      </c>
      <c r="Y95" s="89"/>
      <c r="Z95" s="3"/>
      <c r="AA95" s="3"/>
      <c r="AB95" s="747" t="str">
        <v>XX</v>
      </c>
      <c r="AC95" s="12" t="str">
        <v>Not Declared</v>
      </c>
      <c r="AD95" s="12" t="str">
        <v>Team Kennet</v>
      </c>
      <c r="AE95" s="747"/>
      <c r="AF95" s="12"/>
      <c r="AG95" s="425"/>
      <c r="AH95" s="3"/>
      <c r="AI95" s="3"/>
      <c r="AJ95" s="747" t="str">
        <v>NN</v>
      </c>
      <c r="AK95" s="12" t="str">
        <v>Not Declared</v>
      </c>
      <c r="AL95" s="12" t="str">
        <v>Banbury Harriers AC</v>
      </c>
      <c r="AM95" s="747"/>
      <c r="AN95" s="12"/>
      <c r="AO95" s="425"/>
      <c r="AP95" s="3"/>
      <c r="AQ95" s="3"/>
      <c r="AR95" s="747" t="str">
        <v>XX</v>
      </c>
      <c r="AS95" s="12" t="str">
        <v>Not Declared</v>
      </c>
      <c r="AT95" s="12" t="str">
        <v>Team Kennet</v>
      </c>
      <c r="AU95" s="747"/>
      <c r="AV95" s="12"/>
      <c r="AW95" s="425"/>
      <c r="AX95" s="3"/>
      <c r="AY95" s="3"/>
      <c r="AZ95" s="747" t="str">
        <v>HH</v>
      </c>
      <c r="BA95" s="12" t="str">
        <v>Not Declared</v>
      </c>
      <c r="BB95" s="12" t="str">
        <v>White Horse Harriers</v>
      </c>
      <c r="BC95" s="747"/>
      <c r="BD95" s="12"/>
      <c r="BE95" s="425"/>
      <c r="BF95" s="3"/>
      <c r="BG95" s="3"/>
      <c r="BH95" s="747" t="str">
        <v>RR</v>
      </c>
      <c r="BI95" s="12" t="str">
        <v>Not Declared</v>
      </c>
      <c r="BJ95" s="12" t="str">
        <v>Radley AC</v>
      </c>
      <c r="BK95" s="747"/>
      <c r="BL95" s="12"/>
      <c r="BM95" s="425"/>
      <c r="BN95" s="3"/>
      <c r="BO95" s="3"/>
      <c r="BP95" s="747" t="str">
        <v>AA</v>
      </c>
      <c r="BQ95" s="12" t="str">
        <v>Not Declared</v>
      </c>
      <c r="BR95" s="12" t="str">
        <v>Abingdon AC</v>
      </c>
      <c r="BS95" s="747"/>
      <c r="BT95" s="12"/>
      <c r="BU95" s="425"/>
      <c r="BV95" s="3"/>
      <c r="BW95" s="3"/>
      <c r="BX95" s="747" t="str">
        <v>WW</v>
      </c>
      <c r="BY95" s="12" t="str">
        <v>Not Declared</v>
      </c>
      <c r="BZ95" s="425" t="str">
        <v>Witney Road Runners</v>
      </c>
      <c r="CA95" s="490"/>
      <c r="CB95" s="480"/>
      <c r="CC95" s="481"/>
      <c r="CD95" s="3"/>
      <c r="CE95" s="3"/>
      <c r="CF95" s="747" t="str">
        <v>BB</v>
      </c>
      <c r="CG95" s="12" t="str">
        <v>Not Declared</v>
      </c>
      <c r="CH95" s="425" t="str">
        <v>Bicester AC</v>
      </c>
      <c r="CI95" s="479"/>
      <c r="CJ95" s="480"/>
      <c r="CK95" s="481"/>
      <c r="CL95" s="3"/>
      <c r="CM95" s="3"/>
      <c r="CN95" s="747" t="str">
        <v>HH</v>
      </c>
      <c r="CO95" s="12" t="str">
        <v>Not Declared</v>
      </c>
      <c r="CP95" s="425" t="str">
        <v>White Horse Harriers</v>
      </c>
      <c r="CQ95" s="490"/>
      <c r="CR95" s="480"/>
      <c r="CS95" s="481"/>
      <c r="CT95" s="3"/>
      <c r="CU95" s="3"/>
      <c r="CV95" s="747" t="str">
        <v>XX</v>
      </c>
      <c r="CW95" s="12" t="str">
        <v>Not Declared</v>
      </c>
      <c r="CX95" s="425" t="str">
        <v>Team Kennet</v>
      </c>
      <c r="CY95" s="490"/>
      <c r="CZ95" s="480"/>
      <c r="DA95" s="481"/>
      <c r="DB95" s="3"/>
      <c r="DC95" s="3"/>
      <c r="DD95" s="747" t="str">
        <v>NN</v>
      </c>
      <c r="DE95" s="12" t="str">
        <v>Not Declared</v>
      </c>
      <c r="DF95" s="425" t="str">
        <v>Banbury Harriers AC</v>
      </c>
      <c r="DG95" s="490"/>
      <c r="DH95" s="480"/>
      <c r="DI95" s="481"/>
      <c r="DJ95" s="3"/>
      <c r="DK95" s="3"/>
      <c r="DL95" s="747" t="str">
        <v>OO</v>
      </c>
      <c r="DM95" s="12" t="str">
        <v>Not Declared</v>
      </c>
      <c r="DN95" s="425" t="str">
        <v>Oxford City AC</v>
      </c>
      <c r="DO95" s="490"/>
      <c r="DP95" s="480"/>
      <c r="DQ95" s="481"/>
      <c r="DR95" s="433"/>
      <c r="DS95" s="747" t="str" cm="1">
        <f t="array" ref="DS95">_xlfn.LET(_xlpm.a,_xlfn.XLOOKUP(1,('Number Allocation'!$C$6:$C$1483=DU95)*('Number Allocation'!$D$6:$D$1483=DV95),'Number Allocation'!$A$6:$A$1483,"..."),IF(_xlpm.a="","...",_xlpm.a))</f>
        <v>...</v>
      </c>
      <c r="DT95" s="747">
        <v>0</v>
      </c>
      <c r="DU95" s="12" t="str">
        <v>Not Declared, Not Declared, Not Declared, Not Declared</v>
      </c>
      <c r="DV95" s="12" t="str">
        <v>Banbury Harriers AC</v>
      </c>
      <c r="DW95" s="424"/>
      <c r="DX95" s="12"/>
      <c r="DY95" s="425"/>
      <c r="DZ95" s="15"/>
      <c r="EA95" s="15"/>
      <c r="EB95" s="15"/>
      <c r="EC95" s="15"/>
      <c r="ED95" s="15"/>
      <c r="EE95" s="15"/>
    </row>
    <row r="96" spans="1:135" s="359" customFormat="1" ht="21" customHeight="1">
      <c r="A96" s="358" t="str">
        <f t="shared" ref="A96:A100" si="10">A94</f>
        <v>Banbury Harriers AC</v>
      </c>
      <c r="B96" s="729"/>
      <c r="C96" s="729" t="s">
        <v>319</v>
      </c>
      <c r="D96" s="729" t="str" cm="1">
        <f t="array" ref="D96">_xlfn.LET(_xlpm.x, Banbury!$T$3:$AE$3, _xlpm.y, Banbury!$T$5:$AE$30, _xlpm.z, Banbury!$R$5:$R$30, IF(_xlfn.XLOOKUP($C96,_xlfn.XLOOKUP(D$83,_xlpm.x,_xlpm.y,""),_xlpm.z,"Not Declared")="", "Name not recorded",  _xlfn.XLOOKUP($C96,_xlfn.XLOOKUP(D$83,_xlpm.x,_xlpm.y,""),_xlpm.z,"Not Declared")))</f>
        <v>Not Declared</v>
      </c>
      <c r="E96" s="729" t="str" cm="1">
        <f t="array" ref="E96">_xlfn.LET(_xlpm.x, Banbury!$T$3:$AE$3, _xlpm.y, Banbury!$T$5:$AE$30, _xlpm.z, Banbury!$R$5:$R$30, IF(_xlfn.XLOOKUP($C96,_xlfn.XLOOKUP(E$83,_xlpm.x,_xlpm.y,""),_xlpm.z,"Not Declared")="", "Name not recorded",  _xlfn.XLOOKUP($C96,_xlfn.XLOOKUP(E$83,_xlpm.x,_xlpm.y,""),_xlpm.z,"Not Declared")))</f>
        <v>Not Declared</v>
      </c>
      <c r="F96" s="729" t="str" cm="1">
        <f t="array" ref="F96">_xlfn.LET(_xlpm.x, Banbury!$T$3:$AE$3, _xlpm.y, Banbury!$T$5:$AE$30, _xlpm.z, Banbury!$R$5:$R$30, IF(_xlfn.XLOOKUP($C96,_xlfn.XLOOKUP(F$83,_xlpm.x,_xlpm.y,""),_xlpm.z,"Not Declared")="", "Name not recorded",  _xlfn.XLOOKUP($C96,_xlfn.XLOOKUP(F$83,_xlpm.x,_xlpm.y,""),_xlpm.z,"Not Declared")))</f>
        <v>Not Declared</v>
      </c>
      <c r="G96" s="729" t="str" cm="1">
        <f t="array" ref="G96">_xlfn.LET(_xlpm.x, Banbury!$T$3:$AE$3, _xlpm.y, Banbury!$T$5:$AE$30, _xlpm.z, Banbury!$R$5:$R$30, IF(_xlfn.XLOOKUP($C96,_xlfn.XLOOKUP(G$83,_xlpm.x,_xlpm.y,""),_xlpm.z,"Not Declared")="", "Name not recorded",  _xlfn.XLOOKUP($C96,_xlfn.XLOOKUP(G$83,_xlpm.x,_xlpm.y,""),_xlpm.z,"Not Declared")))</f>
        <v>Not Declared</v>
      </c>
      <c r="H96" s="729" t="str" cm="1">
        <f t="array" ref="H96">_xlfn.LET(_xlpm.x, Banbury!$T$3:$AE$3, _xlpm.y, Banbury!$T$5:$AE$30, _xlpm.z, Banbury!$R$5:$R$30, IF(_xlfn.XLOOKUP($C96,_xlfn.XLOOKUP(H$83,_xlpm.x,_xlpm.y,""),_xlpm.z,"Not Declared")="", "Name not recorded",  _xlfn.XLOOKUP($C96,_xlfn.XLOOKUP(H$83,_xlpm.x,_xlpm.y,""),_xlpm.z,"Not Declared")))</f>
        <v>Not Declared</v>
      </c>
      <c r="I96" s="729" t="str" cm="1">
        <f t="array" ref="I96">_xlfn.LET(_xlpm.x, Banbury!$T$3:$AE$3, _xlpm.y, Banbury!$T$5:$AE$30, _xlpm.z, Banbury!$R$5:$R$30, IF(_xlfn.XLOOKUP($C96,_xlfn.XLOOKUP(I$83,_xlpm.x,_xlpm.y,""),_xlpm.z,"Not Declared")="", "Name not recorded",  _xlfn.XLOOKUP($C96,_xlfn.XLOOKUP(I$83,_xlpm.x,_xlpm.y,""),_xlpm.z,"Not Declared")))</f>
        <v>Not Declared</v>
      </c>
      <c r="J96" s="729" t="str" cm="1">
        <f t="array" ref="J96">_xlfn.LET(_xlpm.x, Banbury!$T$3:$AE$3, _xlpm.y, Banbury!$T$5:$AE$30, _xlpm.z, Banbury!$R$5:$R$30, IF(_xlfn.XLOOKUP($C96,_xlfn.XLOOKUP(J$83,_xlpm.x,_xlpm.y,""),_xlpm.z,"Not Declared")="", "Name not recorded",  _xlfn.XLOOKUP($C96,_xlfn.XLOOKUP(J$83,_xlpm.x,_xlpm.y,""),_xlpm.z,"Not Declared")))</f>
        <v>Not Declared</v>
      </c>
      <c r="K96" s="729" t="str" cm="1">
        <f t="array" ref="K96">_xlfn.LET(_xlpm.x, Banbury!$T$3:$AE$3, _xlpm.y, Banbury!$T$5:$AE$30, _xlpm.z, Banbury!$R$5:$R$30, IF(_xlfn.XLOOKUP($C96,_xlfn.XLOOKUP(K$83,_xlpm.x,_xlpm.y,""),_xlpm.z,"Not Declared")="", "Name not recorded",  _xlfn.XLOOKUP($C96,_xlfn.XLOOKUP(K$83,_xlpm.x,_xlpm.y,""),_xlpm.z,"Not Declared")))</f>
        <v>Not Declared</v>
      </c>
      <c r="L96" s="729" t="str" cm="1">
        <f t="array" ref="L96">_xlfn.LET(_xlpm.x, Banbury!$T$3:$AE$3, _xlpm.y, Banbury!$T$5:$AE$30, _xlpm.z, Banbury!$R$5:$R$30, IF(_xlfn.XLOOKUP($C96,_xlfn.XLOOKUP(L$83,_xlpm.x,_xlpm.y,""),_xlpm.z,"Not Declared")="", "Name not recorded",  _xlfn.XLOOKUP($C96,_xlfn.XLOOKUP(L$83,_xlpm.x,_xlpm.y,""),_xlpm.z,"Not Declared")))</f>
        <v>Not Declared</v>
      </c>
      <c r="M96" s="729" t="str" cm="1">
        <f t="array" ref="M96">_xlfn.LET(_xlpm.x, Banbury!$T$3:$AE$3, _xlpm.y, Banbury!$T$5:$AE$30, _xlpm.z, Banbury!$R$5:$R$30, IF(_xlfn.XLOOKUP($C96,_xlfn.XLOOKUP(M$83,_xlpm.x,_xlpm.y,""),_xlpm.z,"Not Declared")="", "Name not recorded",  _xlfn.XLOOKUP($C96,_xlfn.XLOOKUP(M$83,_xlpm.x,_xlpm.y,""),_xlpm.z,"Not Declared")))</f>
        <v>Not Declared</v>
      </c>
      <c r="N96" s="729" t="str" cm="1">
        <f t="array" ref="N96">_xlfn.LET(_xlpm.x, Banbury!$T$3:$AE$3, _xlpm.y, Banbury!$T$5:$AE$30, _xlpm.z, Banbury!$R$5:$R$30, IF(_xlfn.XLOOKUP($C96,_xlfn.XLOOKUP(N$83,_xlpm.x,_xlpm.y,""),_xlpm.z,"Not Declared")="", "Name not recorded",  _xlfn.XLOOKUP($C96,_xlfn.XLOOKUP(N$83,_xlpm.x,_xlpm.y,""),_xlpm.z,"Not Declared")))</f>
        <v>Not Declared</v>
      </c>
      <c r="O96" s="729" t="str" cm="1">
        <f t="array" ref="O96">_xlfn.LET(_xlpm.x, Banbury!$T$3:$AE$3, _xlpm.y, Banbury!$T$5:$AE$30, _xlpm.z, Banbury!$R$5:$R$30, IF(_xlfn.XLOOKUP($C96,_xlfn.XLOOKUP(O$83,_xlpm.x,_xlpm.y,""),_xlpm.z,"Not Declared")="", "Name not recorded",  _xlfn.XLOOKUP($C96,_xlfn.XLOOKUP(O$83,_xlpm.x,_xlpm.y,""),_xlpm.z,"Not Declared")))</f>
        <v>Not Declared</v>
      </c>
      <c r="P96" s="3"/>
      <c r="Q96" s="3"/>
      <c r="R96" s="3"/>
      <c r="S96" s="3"/>
      <c r="T96" s="3"/>
      <c r="U96" s="3"/>
      <c r="V96" s="3"/>
      <c r="W96" s="3"/>
      <c r="X96" s="3"/>
      <c r="Y96" s="89"/>
      <c r="Z96" s="3"/>
      <c r="AA96" s="3"/>
      <c r="AB96" s="747" t="str">
        <v>HH</v>
      </c>
      <c r="AC96" s="12" t="str">
        <v>Not Declared</v>
      </c>
      <c r="AD96" s="12" t="str">
        <v>White Horse Harriers</v>
      </c>
      <c r="AE96" s="747"/>
      <c r="AF96" s="12"/>
      <c r="AG96" s="425"/>
      <c r="AH96" s="3"/>
      <c r="AI96" s="3"/>
      <c r="AJ96" s="747" t="str">
        <v>WW</v>
      </c>
      <c r="AK96" s="12" t="str">
        <v>Not Declared</v>
      </c>
      <c r="AL96" s="12" t="str">
        <v>Witney Road Runners</v>
      </c>
      <c r="AM96" s="747"/>
      <c r="AN96" s="12"/>
      <c r="AO96" s="425"/>
      <c r="AP96" s="3"/>
      <c r="AQ96" s="3"/>
      <c r="AR96" s="747" t="str">
        <v>HH</v>
      </c>
      <c r="AS96" s="12" t="str">
        <v>Not Declared</v>
      </c>
      <c r="AT96" s="12" t="str">
        <v>White Horse Harriers</v>
      </c>
      <c r="AU96" s="747"/>
      <c r="AV96" s="12"/>
      <c r="AW96" s="425"/>
      <c r="AX96" s="3"/>
      <c r="AY96" s="3"/>
      <c r="AZ96" s="747" t="str">
        <v>RR</v>
      </c>
      <c r="BA96" s="12" t="str">
        <v>Not Declared</v>
      </c>
      <c r="BB96" s="12" t="str">
        <v>Radley AC</v>
      </c>
      <c r="BC96" s="747"/>
      <c r="BD96" s="12"/>
      <c r="BE96" s="425"/>
      <c r="BF96" s="3"/>
      <c r="BG96" s="3"/>
      <c r="BH96" s="747" t="str">
        <v>OO</v>
      </c>
      <c r="BI96" s="12" t="str">
        <v>Not Declared</v>
      </c>
      <c r="BJ96" s="12" t="str">
        <v>Oxford City AC</v>
      </c>
      <c r="BK96" s="747"/>
      <c r="BL96" s="12"/>
      <c r="BM96" s="425"/>
      <c r="BN96" s="3"/>
      <c r="BO96" s="3"/>
      <c r="BP96" s="747" t="str">
        <v>NN</v>
      </c>
      <c r="BQ96" s="12" t="str">
        <v>Not Declared</v>
      </c>
      <c r="BR96" s="12" t="str">
        <v>Banbury Harriers AC</v>
      </c>
      <c r="BS96" s="747"/>
      <c r="BT96" s="12"/>
      <c r="BU96" s="425"/>
      <c r="BV96" s="3"/>
      <c r="BW96" s="3"/>
      <c r="BX96" s="747" t="str">
        <v>HH</v>
      </c>
      <c r="BY96" s="12" t="str">
        <v>Not Declared</v>
      </c>
      <c r="BZ96" s="425" t="str">
        <v>White Horse Harriers</v>
      </c>
      <c r="CA96" s="490"/>
      <c r="CB96" s="480"/>
      <c r="CC96" s="481"/>
      <c r="CD96" s="3"/>
      <c r="CE96" s="3"/>
      <c r="CF96" s="747" t="str">
        <v>NN</v>
      </c>
      <c r="CG96" s="12" t="str">
        <v>Not Declared</v>
      </c>
      <c r="CH96" s="425" t="str">
        <v>Banbury Harriers AC</v>
      </c>
      <c r="CI96" s="479"/>
      <c r="CJ96" s="480"/>
      <c r="CK96" s="481"/>
      <c r="CL96" s="3"/>
      <c r="CM96" s="3"/>
      <c r="CN96" s="747" t="str">
        <v>NN</v>
      </c>
      <c r="CO96" s="12" t="str">
        <v>Not Declared</v>
      </c>
      <c r="CP96" s="425" t="str">
        <v>Banbury Harriers AC</v>
      </c>
      <c r="CQ96" s="490"/>
      <c r="CR96" s="480"/>
      <c r="CS96" s="481"/>
      <c r="CT96" s="3"/>
      <c r="CU96" s="3"/>
      <c r="CV96" s="747" t="str">
        <v>NN</v>
      </c>
      <c r="CW96" s="12" t="str">
        <v>Not Declared</v>
      </c>
      <c r="CX96" s="425" t="str">
        <v>Banbury Harriers AC</v>
      </c>
      <c r="CY96" s="490"/>
      <c r="CZ96" s="480"/>
      <c r="DA96" s="481"/>
      <c r="DB96" s="3"/>
      <c r="DC96" s="3"/>
      <c r="DD96" s="747" t="str">
        <v>AA</v>
      </c>
      <c r="DE96" s="12" t="str">
        <v>Not Declared</v>
      </c>
      <c r="DF96" s="425" t="str">
        <v>Abingdon AC</v>
      </c>
      <c r="DG96" s="490"/>
      <c r="DH96" s="480"/>
      <c r="DI96" s="481"/>
      <c r="DJ96" s="3"/>
      <c r="DK96" s="3"/>
      <c r="DL96" s="747" t="str">
        <v>WW</v>
      </c>
      <c r="DM96" s="12" t="str">
        <v>Not Declared</v>
      </c>
      <c r="DN96" s="425" t="str">
        <v>Witney Road Runners</v>
      </c>
      <c r="DO96" s="490"/>
      <c r="DP96" s="480"/>
      <c r="DQ96" s="481"/>
      <c r="DR96" s="433"/>
      <c r="DS96" s="747" t="str" cm="1">
        <f t="array" ref="DS96">_xlfn.LET(_xlpm.a,_xlfn.XLOOKUP(1,('Number Allocation'!$C$6:$C$1483=DU96)*('Number Allocation'!$D$6:$D$1483=DV96),'Number Allocation'!$A$6:$A$1483,"..."),IF(_xlpm.a="","...",_xlpm.a))</f>
        <v>...</v>
      </c>
      <c r="DT96" s="747">
        <v>0</v>
      </c>
      <c r="DU96" s="12" t="str">
        <v>Not Declared, Not Declared, Not Declared, Not Declared</v>
      </c>
      <c r="DV96" s="12" t="str">
        <v>Witney Road Runners</v>
      </c>
      <c r="DW96" s="424"/>
      <c r="DX96" s="12"/>
      <c r="DY96" s="425"/>
      <c r="DZ96" s="15"/>
      <c r="EA96" s="15"/>
      <c r="EB96" s="15"/>
      <c r="EC96" s="15"/>
      <c r="ED96" s="15"/>
      <c r="EE96" s="15"/>
    </row>
    <row r="97" spans="1:135" s="359" customFormat="1" ht="21" customHeight="1">
      <c r="A97" s="358" t="str">
        <f t="shared" si="10"/>
        <v>Banbury Harriers AC</v>
      </c>
      <c r="B97" s="729"/>
      <c r="C97" s="729" t="s">
        <v>320</v>
      </c>
      <c r="D97" s="729" t="str" cm="1">
        <f t="array" ref="D97">_xlfn.LET(_xlpm.x, Banbury!$T$3:$AE$3, _xlpm.y, Banbury!$T$5:$AE$30, _xlpm.z, Banbury!$R$5:$R$30, IF(_xlfn.XLOOKUP($C97,_xlfn.XLOOKUP(D$83,_xlpm.x,_xlpm.y,""),_xlpm.z,"Not Declared")="", "Name not recorded",  _xlfn.XLOOKUP($C97,_xlfn.XLOOKUP(D$83,_xlpm.x,_xlpm.y,""),_xlpm.z,"Not Declared")))</f>
        <v>Not Declared</v>
      </c>
      <c r="E97" s="729" t="str" cm="1">
        <f t="array" ref="E97">_xlfn.LET(_xlpm.x, Banbury!$T$3:$AE$3, _xlpm.y, Banbury!$T$5:$AE$30, _xlpm.z, Banbury!$R$5:$R$30, IF(_xlfn.XLOOKUP($C97,_xlfn.XLOOKUP(E$83,_xlpm.x,_xlpm.y,""),_xlpm.z,"Not Declared")="", "Name not recorded",  _xlfn.XLOOKUP($C97,_xlfn.XLOOKUP(E$83,_xlpm.x,_xlpm.y,""),_xlpm.z,"Not Declared")))</f>
        <v>Not Declared</v>
      </c>
      <c r="F97" s="729" t="str" cm="1">
        <f t="array" ref="F97">_xlfn.LET(_xlpm.x, Banbury!$T$3:$AE$3, _xlpm.y, Banbury!$T$5:$AE$30, _xlpm.z, Banbury!$R$5:$R$30, IF(_xlfn.XLOOKUP($C97,_xlfn.XLOOKUP(F$83,_xlpm.x,_xlpm.y,""),_xlpm.z,"Not Declared")="", "Name not recorded",  _xlfn.XLOOKUP($C97,_xlfn.XLOOKUP(F$83,_xlpm.x,_xlpm.y,""),_xlpm.z,"Not Declared")))</f>
        <v>Not Declared</v>
      </c>
      <c r="G97" s="729" t="str" cm="1">
        <f t="array" ref="G97">_xlfn.LET(_xlpm.x, Banbury!$T$3:$AE$3, _xlpm.y, Banbury!$T$5:$AE$30, _xlpm.z, Banbury!$R$5:$R$30, IF(_xlfn.XLOOKUP($C97,_xlfn.XLOOKUP(G$83,_xlpm.x,_xlpm.y,""),_xlpm.z,"Not Declared")="", "Name not recorded",  _xlfn.XLOOKUP($C97,_xlfn.XLOOKUP(G$83,_xlpm.x,_xlpm.y,""),_xlpm.z,"Not Declared")))</f>
        <v>Not Declared</v>
      </c>
      <c r="H97" s="729" t="str" cm="1">
        <f t="array" ref="H97">_xlfn.LET(_xlpm.x, Banbury!$T$3:$AE$3, _xlpm.y, Banbury!$T$5:$AE$30, _xlpm.z, Banbury!$R$5:$R$30, IF(_xlfn.XLOOKUP($C97,_xlfn.XLOOKUP(H$83,_xlpm.x,_xlpm.y,""),_xlpm.z,"Not Declared")="", "Name not recorded",  _xlfn.XLOOKUP($C97,_xlfn.XLOOKUP(H$83,_xlpm.x,_xlpm.y,""),_xlpm.z,"Not Declared")))</f>
        <v>Not Declared</v>
      </c>
      <c r="I97" s="729" t="str" cm="1">
        <f t="array" ref="I97">_xlfn.LET(_xlpm.x, Banbury!$T$3:$AE$3, _xlpm.y, Banbury!$T$5:$AE$30, _xlpm.z, Banbury!$R$5:$R$30, IF(_xlfn.XLOOKUP($C97,_xlfn.XLOOKUP(I$83,_xlpm.x,_xlpm.y,""),_xlpm.z,"Not Declared")="", "Name not recorded",  _xlfn.XLOOKUP($C97,_xlfn.XLOOKUP(I$83,_xlpm.x,_xlpm.y,""),_xlpm.z,"Not Declared")))</f>
        <v>Not Declared</v>
      </c>
      <c r="J97" s="729" t="str" cm="1">
        <f t="array" ref="J97">_xlfn.LET(_xlpm.x, Banbury!$T$3:$AE$3, _xlpm.y, Banbury!$T$5:$AE$30, _xlpm.z, Banbury!$R$5:$R$30, IF(_xlfn.XLOOKUP($C97,_xlfn.XLOOKUP(J$83,_xlpm.x,_xlpm.y,""),_xlpm.z,"Not Declared")="", "Name not recorded",  _xlfn.XLOOKUP($C97,_xlfn.XLOOKUP(J$83,_xlpm.x,_xlpm.y,""),_xlpm.z,"Not Declared")))</f>
        <v>Not Declared</v>
      </c>
      <c r="K97" s="729" t="str" cm="1">
        <f t="array" ref="K97">_xlfn.LET(_xlpm.x, Banbury!$T$3:$AE$3, _xlpm.y, Banbury!$T$5:$AE$30, _xlpm.z, Banbury!$R$5:$R$30, IF(_xlfn.XLOOKUP($C97,_xlfn.XLOOKUP(K$83,_xlpm.x,_xlpm.y,""),_xlpm.z,"Not Declared")="", "Name not recorded",  _xlfn.XLOOKUP($C97,_xlfn.XLOOKUP(K$83,_xlpm.x,_xlpm.y,""),_xlpm.z,"Not Declared")))</f>
        <v>Not Declared</v>
      </c>
      <c r="L97" s="729" t="str" cm="1">
        <f t="array" ref="L97">_xlfn.LET(_xlpm.x, Banbury!$T$3:$AE$3, _xlpm.y, Banbury!$T$5:$AE$30, _xlpm.z, Banbury!$R$5:$R$30, IF(_xlfn.XLOOKUP($C97,_xlfn.XLOOKUP(L$83,_xlpm.x,_xlpm.y,""),_xlpm.z,"Not Declared")="", "Name not recorded",  _xlfn.XLOOKUP($C97,_xlfn.XLOOKUP(L$83,_xlpm.x,_xlpm.y,""),_xlpm.z,"Not Declared")))</f>
        <v>Not Declared</v>
      </c>
      <c r="M97" s="729" t="str" cm="1">
        <f t="array" ref="M97">_xlfn.LET(_xlpm.x, Banbury!$T$3:$AE$3, _xlpm.y, Banbury!$T$5:$AE$30, _xlpm.z, Banbury!$R$5:$R$30, IF(_xlfn.XLOOKUP($C97,_xlfn.XLOOKUP(M$83,_xlpm.x,_xlpm.y,""),_xlpm.z,"Not Declared")="", "Name not recorded",  _xlfn.XLOOKUP($C97,_xlfn.XLOOKUP(M$83,_xlpm.x,_xlpm.y,""),_xlpm.z,"Not Declared")))</f>
        <v>Not Declared</v>
      </c>
      <c r="N97" s="729" t="str" cm="1">
        <f t="array" ref="N97">_xlfn.LET(_xlpm.x, Banbury!$T$3:$AE$3, _xlpm.y, Banbury!$T$5:$AE$30, _xlpm.z, Banbury!$R$5:$R$30, IF(_xlfn.XLOOKUP($C97,_xlfn.XLOOKUP(N$83,_xlpm.x,_xlpm.y,""),_xlpm.z,"Not Declared")="", "Name not recorded",  _xlfn.XLOOKUP($C97,_xlfn.XLOOKUP(N$83,_xlpm.x,_xlpm.y,""),_xlpm.z,"Not Declared")))</f>
        <v>Not Declared</v>
      </c>
      <c r="O97" s="729" t="str" cm="1">
        <f t="array" ref="O97">_xlfn.LET(_xlpm.x, Banbury!$T$3:$AE$3, _xlpm.y, Banbury!$T$5:$AE$30, _xlpm.z, Banbury!$R$5:$R$30, IF(_xlfn.XLOOKUP($C97,_xlfn.XLOOKUP(O$83,_xlpm.x,_xlpm.y,""),_xlpm.z,"Not Declared")="", "Name not recorded",  _xlfn.XLOOKUP($C97,_xlfn.XLOOKUP(O$83,_xlpm.x,_xlpm.y,""),_xlpm.z,"Not Declared")))</f>
        <v>Not Declared</v>
      </c>
      <c r="P97" s="3"/>
      <c r="Q97" s="3"/>
      <c r="R97" s="3"/>
      <c r="S97" s="3"/>
      <c r="T97" s="3"/>
      <c r="U97" s="3"/>
      <c r="V97" s="3"/>
      <c r="W97" s="3"/>
      <c r="X97" s="12"/>
      <c r="Z97" s="3"/>
      <c r="AA97" s="3"/>
      <c r="AB97" s="747" t="str">
        <v>RR</v>
      </c>
      <c r="AC97" s="12" t="str">
        <v>Not Declared</v>
      </c>
      <c r="AD97" s="12" t="str">
        <v>Radley AC</v>
      </c>
      <c r="AE97" s="747"/>
      <c r="AF97" s="12"/>
      <c r="AG97" s="425"/>
      <c r="AH97" s="3"/>
      <c r="AI97" s="3"/>
      <c r="AJ97" s="747" t="str">
        <v>HH</v>
      </c>
      <c r="AK97" s="12" t="str">
        <v>Not Declared</v>
      </c>
      <c r="AL97" s="12" t="str">
        <v>White Horse Harriers</v>
      </c>
      <c r="AM97" s="747"/>
      <c r="AN97" s="12"/>
      <c r="AO97" s="425"/>
      <c r="AP97" s="3"/>
      <c r="AQ97" s="3"/>
      <c r="AR97" s="747" t="str">
        <v>RR</v>
      </c>
      <c r="AS97" s="12" t="str">
        <v>Not Declared</v>
      </c>
      <c r="AT97" s="12" t="str">
        <v>Radley AC</v>
      </c>
      <c r="AU97" s="747"/>
      <c r="AV97" s="12"/>
      <c r="AW97" s="425"/>
      <c r="AX97" s="3"/>
      <c r="AY97" s="3"/>
      <c r="AZ97" s="747" t="str">
        <v>BB</v>
      </c>
      <c r="BA97" s="12" t="str">
        <v>Not Declared</v>
      </c>
      <c r="BB97" s="12" t="str">
        <v>Bicester AC</v>
      </c>
      <c r="BC97" s="747"/>
      <c r="BD97" s="12"/>
      <c r="BE97" s="425"/>
      <c r="BF97" s="3"/>
      <c r="BG97" s="3"/>
      <c r="BH97" s="747" t="str">
        <v>NN</v>
      </c>
      <c r="BI97" s="12" t="str">
        <v>Not Declared</v>
      </c>
      <c r="BJ97" s="12" t="str">
        <v>Banbury Harriers AC</v>
      </c>
      <c r="BK97" s="747"/>
      <c r="BL97" s="12"/>
      <c r="BM97" s="425"/>
      <c r="BN97" s="3"/>
      <c r="BO97" s="3"/>
      <c r="BP97" s="747" t="str">
        <v>BB</v>
      </c>
      <c r="BQ97" s="12" t="str">
        <v>Not Declared</v>
      </c>
      <c r="BR97" s="12" t="str">
        <v>Bicester AC</v>
      </c>
      <c r="BS97" s="747"/>
      <c r="BT97" s="12"/>
      <c r="BU97" s="425"/>
      <c r="BV97" s="3"/>
      <c r="BW97" s="3"/>
      <c r="BX97" s="747" t="str">
        <v>BB</v>
      </c>
      <c r="BY97" s="12" t="str">
        <v>Not Declared</v>
      </c>
      <c r="BZ97" s="425" t="str">
        <v>Bicester AC</v>
      </c>
      <c r="CA97" s="490"/>
      <c r="CB97" s="480"/>
      <c r="CC97" s="481"/>
      <c r="CD97" s="3"/>
      <c r="CE97" s="3"/>
      <c r="CF97" s="747" t="str">
        <v>RR</v>
      </c>
      <c r="CG97" s="12" t="str">
        <v>Not Declared</v>
      </c>
      <c r="CH97" s="425" t="str">
        <v>Radley AC</v>
      </c>
      <c r="CI97" s="479"/>
      <c r="CJ97" s="480"/>
      <c r="CK97" s="481"/>
      <c r="CL97" s="3"/>
      <c r="CM97" s="3"/>
      <c r="CN97" s="747" t="str">
        <v>OO</v>
      </c>
      <c r="CO97" s="12" t="str">
        <v>Not Declared</v>
      </c>
      <c r="CP97" s="425" t="str">
        <v>Oxford City AC</v>
      </c>
      <c r="CQ97" s="490"/>
      <c r="CR97" s="480"/>
      <c r="CS97" s="481"/>
      <c r="CT97" s="3"/>
      <c r="CU97" s="3"/>
      <c r="CV97" s="747" t="str">
        <v>RR</v>
      </c>
      <c r="CW97" s="12" t="str">
        <v>Not Declared</v>
      </c>
      <c r="CX97" s="425" t="str">
        <v>Radley AC</v>
      </c>
      <c r="CY97" s="490"/>
      <c r="CZ97" s="480"/>
      <c r="DA97" s="481"/>
      <c r="DB97" s="3"/>
      <c r="DC97" s="3"/>
      <c r="DD97" s="747" t="str">
        <v>HH</v>
      </c>
      <c r="DE97" s="12" t="str">
        <v>Not Declared</v>
      </c>
      <c r="DF97" s="425" t="str">
        <v>White Horse Harriers</v>
      </c>
      <c r="DG97" s="490"/>
      <c r="DH97" s="480"/>
      <c r="DI97" s="481"/>
      <c r="DJ97" s="3"/>
      <c r="DK97" s="3"/>
      <c r="DL97" s="747" t="str">
        <v>RR</v>
      </c>
      <c r="DM97" s="12" t="str">
        <v>Not Declared</v>
      </c>
      <c r="DN97" s="425" t="str">
        <v>Radley AC</v>
      </c>
      <c r="DO97" s="490"/>
      <c r="DP97" s="480"/>
      <c r="DQ97" s="481"/>
      <c r="DR97" s="433"/>
      <c r="DS97" s="747" t="str" cm="1">
        <f t="array" ref="DS97">_xlfn.LET(_xlpm.a,_xlfn.XLOOKUP(1,('Number Allocation'!$C$6:$C$1483=DU97)*('Number Allocation'!$D$6:$D$1483=DV97),'Number Allocation'!$A$6:$A$1483,"..."),IF(_xlpm.a="","...",_xlpm.a))</f>
        <v>...</v>
      </c>
      <c r="DT97" s="747">
        <v>0</v>
      </c>
      <c r="DU97" s="12" t="str">
        <v>Not Declared, Not Declared, Not Declared, Not Declared</v>
      </c>
      <c r="DV97" s="12" t="str">
        <v>Bicester AC</v>
      </c>
      <c r="DW97" s="424"/>
      <c r="DX97" s="12"/>
      <c r="DY97" s="425"/>
      <c r="DZ97" s="15"/>
      <c r="EA97" s="15"/>
      <c r="EB97" s="15"/>
      <c r="EC97" s="15"/>
      <c r="ED97" s="15"/>
      <c r="EE97" s="15"/>
    </row>
    <row r="98" spans="1:135" s="359" customFormat="1" ht="21" customHeight="1">
      <c r="A98" s="358" t="str">
        <f t="shared" si="10"/>
        <v>Banbury Harriers AC</v>
      </c>
      <c r="B98" s="729"/>
      <c r="C98" s="729" t="s">
        <v>321</v>
      </c>
      <c r="D98" s="729" t="str" cm="1">
        <f t="array" ref="D98">_xlfn.LET(_xlpm.x, Banbury!$T$3:$AE$3, _xlpm.y, Banbury!$T$5:$AE$30, _xlpm.z, Banbury!$R$5:$R$30, IF(_xlfn.XLOOKUP($C98,_xlfn.XLOOKUP(D$83,_xlpm.x,_xlpm.y,""),_xlpm.z,"Not Declared")="", "Name not recorded",  _xlfn.XLOOKUP($C98,_xlfn.XLOOKUP(D$83,_xlpm.x,_xlpm.y,""),_xlpm.z,"Not Declared")))</f>
        <v>Not Declared</v>
      </c>
      <c r="E98" s="729" t="str" cm="1">
        <f t="array" ref="E98">_xlfn.LET(_xlpm.x, Banbury!$T$3:$AE$3, _xlpm.y, Banbury!$T$5:$AE$30, _xlpm.z, Banbury!$R$5:$R$30, IF(_xlfn.XLOOKUP($C98,_xlfn.XLOOKUP(E$83,_xlpm.x,_xlpm.y,""),_xlpm.z,"Not Declared")="", "Name not recorded",  _xlfn.XLOOKUP($C98,_xlfn.XLOOKUP(E$83,_xlpm.x,_xlpm.y,""),_xlpm.z,"Not Declared")))</f>
        <v>Not Declared</v>
      </c>
      <c r="F98" s="729" t="str" cm="1">
        <f t="array" ref="F98">_xlfn.LET(_xlpm.x, Banbury!$T$3:$AE$3, _xlpm.y, Banbury!$T$5:$AE$30, _xlpm.z, Banbury!$R$5:$R$30, IF(_xlfn.XLOOKUP($C98,_xlfn.XLOOKUP(F$83,_xlpm.x,_xlpm.y,""),_xlpm.z,"Not Declared")="", "Name not recorded",  _xlfn.XLOOKUP($C98,_xlfn.XLOOKUP(F$83,_xlpm.x,_xlpm.y,""),_xlpm.z,"Not Declared")))</f>
        <v>Not Declared</v>
      </c>
      <c r="G98" s="729" t="str" cm="1">
        <f t="array" ref="G98">_xlfn.LET(_xlpm.x, Banbury!$T$3:$AE$3, _xlpm.y, Banbury!$T$5:$AE$30, _xlpm.z, Banbury!$R$5:$R$30, IF(_xlfn.XLOOKUP($C98,_xlfn.XLOOKUP(G$83,_xlpm.x,_xlpm.y,""),_xlpm.z,"Not Declared")="", "Name not recorded",  _xlfn.XLOOKUP($C98,_xlfn.XLOOKUP(G$83,_xlpm.x,_xlpm.y,""),_xlpm.z,"Not Declared")))</f>
        <v>Not Declared</v>
      </c>
      <c r="H98" s="729" t="str" cm="1">
        <f t="array" ref="H98">_xlfn.LET(_xlpm.x, Banbury!$T$3:$AE$3, _xlpm.y, Banbury!$T$5:$AE$30, _xlpm.z, Banbury!$R$5:$R$30, IF(_xlfn.XLOOKUP($C98,_xlfn.XLOOKUP(H$83,_xlpm.x,_xlpm.y,""),_xlpm.z,"Not Declared")="", "Name not recorded",  _xlfn.XLOOKUP($C98,_xlfn.XLOOKUP(H$83,_xlpm.x,_xlpm.y,""),_xlpm.z,"Not Declared")))</f>
        <v>Not Declared</v>
      </c>
      <c r="I98" s="729" t="str" cm="1">
        <f t="array" ref="I98">_xlfn.LET(_xlpm.x, Banbury!$T$3:$AE$3, _xlpm.y, Banbury!$T$5:$AE$30, _xlpm.z, Banbury!$R$5:$R$30, IF(_xlfn.XLOOKUP($C98,_xlfn.XLOOKUP(I$83,_xlpm.x,_xlpm.y,""),_xlpm.z,"Not Declared")="", "Name not recorded",  _xlfn.XLOOKUP($C98,_xlfn.XLOOKUP(I$83,_xlpm.x,_xlpm.y,""),_xlpm.z,"Not Declared")))</f>
        <v>Not Declared</v>
      </c>
      <c r="J98" s="729" t="str" cm="1">
        <f t="array" ref="J98">_xlfn.LET(_xlpm.x, Banbury!$T$3:$AE$3, _xlpm.y, Banbury!$T$5:$AE$30, _xlpm.z, Banbury!$R$5:$R$30, IF(_xlfn.XLOOKUP($C98,_xlfn.XLOOKUP(J$83,_xlpm.x,_xlpm.y,""),_xlpm.z,"Not Declared")="", "Name not recorded",  _xlfn.XLOOKUP($C98,_xlfn.XLOOKUP(J$83,_xlpm.x,_xlpm.y,""),_xlpm.z,"Not Declared")))</f>
        <v>Not Declared</v>
      </c>
      <c r="K98" s="729" t="str" cm="1">
        <f t="array" ref="K98">_xlfn.LET(_xlpm.x, Banbury!$T$3:$AE$3, _xlpm.y, Banbury!$T$5:$AE$30, _xlpm.z, Banbury!$R$5:$R$30, IF(_xlfn.XLOOKUP($C98,_xlfn.XLOOKUP(K$83,_xlpm.x,_xlpm.y,""),_xlpm.z,"Not Declared")="", "Name not recorded",  _xlfn.XLOOKUP($C98,_xlfn.XLOOKUP(K$83,_xlpm.x,_xlpm.y,""),_xlpm.z,"Not Declared")))</f>
        <v>Not Declared</v>
      </c>
      <c r="L98" s="729" t="str" cm="1">
        <f t="array" ref="L98">_xlfn.LET(_xlpm.x, Banbury!$T$3:$AE$3, _xlpm.y, Banbury!$T$5:$AE$30, _xlpm.z, Banbury!$R$5:$R$30, IF(_xlfn.XLOOKUP($C98,_xlfn.XLOOKUP(L$83,_xlpm.x,_xlpm.y,""),_xlpm.z,"Not Declared")="", "Name not recorded",  _xlfn.XLOOKUP($C98,_xlfn.XLOOKUP(L$83,_xlpm.x,_xlpm.y,""),_xlpm.z,"Not Declared")))</f>
        <v>Not Declared</v>
      </c>
      <c r="M98" s="729" t="str" cm="1">
        <f t="array" ref="M98">_xlfn.LET(_xlpm.x, Banbury!$T$3:$AE$3, _xlpm.y, Banbury!$T$5:$AE$30, _xlpm.z, Banbury!$R$5:$R$30, IF(_xlfn.XLOOKUP($C98,_xlfn.XLOOKUP(M$83,_xlpm.x,_xlpm.y,""),_xlpm.z,"Not Declared")="", "Name not recorded",  _xlfn.XLOOKUP($C98,_xlfn.XLOOKUP(M$83,_xlpm.x,_xlpm.y,""),_xlpm.z,"Not Declared")))</f>
        <v>Not Declared</v>
      </c>
      <c r="N98" s="729" t="str" cm="1">
        <f t="array" ref="N98">_xlfn.LET(_xlpm.x, Banbury!$T$3:$AE$3, _xlpm.y, Banbury!$T$5:$AE$30, _xlpm.z, Banbury!$R$5:$R$30, IF(_xlfn.XLOOKUP($C98,_xlfn.XLOOKUP(N$83,_xlpm.x,_xlpm.y,""),_xlpm.z,"Not Declared")="", "Name not recorded",  _xlfn.XLOOKUP($C98,_xlfn.XLOOKUP(N$83,_xlpm.x,_xlpm.y,""),_xlpm.z,"Not Declared")))</f>
        <v>Not Declared</v>
      </c>
      <c r="O98" s="729" t="str" cm="1">
        <f t="array" ref="O98">_xlfn.LET(_xlpm.x, Banbury!$T$3:$AE$3, _xlpm.y, Banbury!$T$5:$AE$30, _xlpm.z, Banbury!$R$5:$R$30, IF(_xlfn.XLOOKUP($C98,_xlfn.XLOOKUP(O$83,_xlpm.x,_xlpm.y,""),_xlpm.z,"Not Declared")="", "Name not recorded",  _xlfn.XLOOKUP($C98,_xlfn.XLOOKUP(O$83,_xlpm.x,_xlpm.y,""),_xlpm.z,"Not Declared")))</f>
        <v>Not Declared</v>
      </c>
      <c r="P98" s="3"/>
      <c r="Q98" s="3"/>
      <c r="R98" s="3"/>
      <c r="S98" s="3"/>
      <c r="T98" s="3"/>
      <c r="U98" s="3"/>
      <c r="V98" s="3"/>
      <c r="W98" s="3"/>
      <c r="X98" s="12"/>
      <c r="Y98" s="89"/>
      <c r="Z98" s="3"/>
      <c r="AA98" s="3"/>
      <c r="AB98" s="747" t="str">
        <v>BB</v>
      </c>
      <c r="AC98" s="12" t="str">
        <v>Not Declared</v>
      </c>
      <c r="AD98" s="12" t="str">
        <v>Bicester AC</v>
      </c>
      <c r="AE98" s="747"/>
      <c r="AF98" s="12"/>
      <c r="AG98" s="425"/>
      <c r="AH98" s="3"/>
      <c r="AI98" s="3"/>
      <c r="AJ98" s="747" t="str">
        <v>BB</v>
      </c>
      <c r="AK98" s="12" t="str">
        <v>Not Declared</v>
      </c>
      <c r="AL98" s="12" t="str">
        <v>Bicester AC</v>
      </c>
      <c r="AM98" s="747"/>
      <c r="AN98" s="12"/>
      <c r="AO98" s="425"/>
      <c r="AP98" s="3"/>
      <c r="AQ98" s="3"/>
      <c r="AR98" s="747" t="str">
        <v>OO</v>
      </c>
      <c r="AS98" s="12" t="str">
        <v>Not Declared</v>
      </c>
      <c r="AT98" s="12" t="str">
        <v>Oxford City AC</v>
      </c>
      <c r="AU98" s="747"/>
      <c r="AV98" s="12"/>
      <c r="AW98" s="425"/>
      <c r="AX98" s="3"/>
      <c r="AY98" s="3"/>
      <c r="AZ98" s="747" t="str">
        <v>OO</v>
      </c>
      <c r="BA98" s="12" t="str">
        <v>Not Declared</v>
      </c>
      <c r="BB98" s="12" t="str">
        <v>Oxford City AC</v>
      </c>
      <c r="BC98" s="747"/>
      <c r="BD98" s="12"/>
      <c r="BE98" s="425"/>
      <c r="BF98" s="3"/>
      <c r="BG98" s="3"/>
      <c r="BH98" s="747" t="str">
        <v>BB</v>
      </c>
      <c r="BI98" s="12" t="str">
        <v>Not Declared</v>
      </c>
      <c r="BJ98" s="12" t="str">
        <v>Bicester AC</v>
      </c>
      <c r="BK98" s="747"/>
      <c r="BL98" s="12"/>
      <c r="BM98" s="425"/>
      <c r="BN98" s="3"/>
      <c r="BO98" s="3"/>
      <c r="BP98" s="747" t="str">
        <v>HH</v>
      </c>
      <c r="BQ98" s="12" t="str">
        <v>Not Declared</v>
      </c>
      <c r="BR98" s="12" t="str">
        <v>White Horse Harriers</v>
      </c>
      <c r="BS98" s="747"/>
      <c r="BT98" s="12"/>
      <c r="BU98" s="425"/>
      <c r="BV98" s="3"/>
      <c r="BW98" s="3"/>
      <c r="BX98" s="747" t="str">
        <v>NN</v>
      </c>
      <c r="BY98" s="12" t="str">
        <v>Not Declared</v>
      </c>
      <c r="BZ98" s="425" t="str">
        <v>Banbury Harriers AC</v>
      </c>
      <c r="CA98" s="490"/>
      <c r="CB98" s="480"/>
      <c r="CC98" s="481"/>
      <c r="CD98" s="3"/>
      <c r="CE98" s="3"/>
      <c r="CF98" s="747" t="str">
        <v>HH</v>
      </c>
      <c r="CG98" s="12" t="str">
        <v>Not Declared</v>
      </c>
      <c r="CH98" s="425" t="str">
        <v>White Horse Harriers</v>
      </c>
      <c r="CI98" s="479"/>
      <c r="CJ98" s="480"/>
      <c r="CK98" s="481"/>
      <c r="CL98" s="3"/>
      <c r="CM98" s="3"/>
      <c r="CN98" s="747" t="str">
        <v>AA</v>
      </c>
      <c r="CO98" s="12" t="str">
        <v>Not Declared</v>
      </c>
      <c r="CP98" s="425" t="str">
        <v>Abingdon AC</v>
      </c>
      <c r="CQ98" s="490"/>
      <c r="CR98" s="480"/>
      <c r="CS98" s="481"/>
      <c r="CT98" s="3"/>
      <c r="CU98" s="3"/>
      <c r="CV98" s="747" t="str">
        <v>BB</v>
      </c>
      <c r="CW98" s="12" t="str">
        <v>Not Declared</v>
      </c>
      <c r="CX98" s="425" t="str">
        <v>Bicester AC</v>
      </c>
      <c r="CY98" s="490"/>
      <c r="CZ98" s="480"/>
      <c r="DA98" s="481"/>
      <c r="DB98" s="3"/>
      <c r="DC98" s="3"/>
      <c r="DD98" s="747" t="str">
        <v>WW</v>
      </c>
      <c r="DE98" s="12" t="str">
        <v>Not Declared</v>
      </c>
      <c r="DF98" s="425" t="str">
        <v>Witney Road Runners</v>
      </c>
      <c r="DG98" s="490"/>
      <c r="DH98" s="480"/>
      <c r="DI98" s="481"/>
      <c r="DJ98" s="3"/>
      <c r="DK98" s="3"/>
      <c r="DL98" s="747" t="str">
        <v>BB</v>
      </c>
      <c r="DM98" s="12" t="str">
        <v>Not Declared</v>
      </c>
      <c r="DN98" s="425" t="str">
        <v>Bicester AC</v>
      </c>
      <c r="DO98" s="490"/>
      <c r="DP98" s="480"/>
      <c r="DQ98" s="481"/>
      <c r="DR98" s="433"/>
      <c r="DS98" s="747" t="str" cm="1">
        <f t="array" ref="DS98">_xlfn.LET(_xlpm.a,_xlfn.XLOOKUP(1,('Number Allocation'!$C$6:$C$1483=DU98)*('Number Allocation'!$D$6:$D$1483=DV98),'Number Allocation'!$A$6:$A$1483,"..."),IF(_xlpm.a="","...",_xlpm.a))</f>
        <v>...</v>
      </c>
      <c r="DT98" s="747">
        <v>0</v>
      </c>
      <c r="DU98" s="12" t="str">
        <v>Not Declared, Not Declared, Not Declared, Not Declared</v>
      </c>
      <c r="DV98" s="12" t="str">
        <v>Abingdon AC</v>
      </c>
      <c r="DW98" s="424"/>
      <c r="DX98" s="12"/>
      <c r="DY98" s="425"/>
      <c r="DZ98" s="15"/>
      <c r="EA98" s="15"/>
      <c r="EB98" s="15"/>
      <c r="EC98" s="15"/>
      <c r="ED98" s="15"/>
      <c r="EE98" s="15"/>
    </row>
    <row r="99" spans="1:135" s="359" customFormat="1" ht="21" customHeight="1">
      <c r="A99" s="358" t="str">
        <f t="shared" si="10"/>
        <v>Banbury Harriers AC</v>
      </c>
      <c r="B99" s="729"/>
      <c r="C99" s="729" t="s">
        <v>322</v>
      </c>
      <c r="D99" s="729" t="str" cm="1">
        <f t="array" ref="D99">_xlfn.LET(_xlpm.x, Banbury!$T$3:$AE$3, _xlpm.y, Banbury!$T$5:$AE$30, _xlpm.z, Banbury!$R$5:$R$30, IF(_xlfn.XLOOKUP($C99,_xlfn.XLOOKUP(D$83,_xlpm.x,_xlpm.y,""),_xlpm.z,"Not Declared")="", "Name not recorded",  _xlfn.XLOOKUP($C99,_xlfn.XLOOKUP(D$83,_xlpm.x,_xlpm.y,""),_xlpm.z,"Not Declared")))</f>
        <v>Not Declared</v>
      </c>
      <c r="E99" s="729" t="str" cm="1">
        <f t="array" ref="E99">_xlfn.LET(_xlpm.x, Banbury!$T$3:$AE$3, _xlpm.y, Banbury!$T$5:$AE$30, _xlpm.z, Banbury!$R$5:$R$30, IF(_xlfn.XLOOKUP($C99,_xlfn.XLOOKUP(E$83,_xlpm.x,_xlpm.y,""),_xlpm.z,"Not Declared")="", "Name not recorded",  _xlfn.XLOOKUP($C99,_xlfn.XLOOKUP(E$83,_xlpm.x,_xlpm.y,""),_xlpm.z,"Not Declared")))</f>
        <v>Not Declared</v>
      </c>
      <c r="F99" s="729" t="str" cm="1">
        <f t="array" ref="F99">_xlfn.LET(_xlpm.x, Banbury!$T$3:$AE$3, _xlpm.y, Banbury!$T$5:$AE$30, _xlpm.z, Banbury!$R$5:$R$30, IF(_xlfn.XLOOKUP($C99,_xlfn.XLOOKUP(F$83,_xlpm.x,_xlpm.y,""),_xlpm.z,"Not Declared")="", "Name not recorded",  _xlfn.XLOOKUP($C99,_xlfn.XLOOKUP(F$83,_xlpm.x,_xlpm.y,""),_xlpm.z,"Not Declared")))</f>
        <v>Not Declared</v>
      </c>
      <c r="G99" s="729" t="str" cm="1">
        <f t="array" ref="G99">_xlfn.LET(_xlpm.x, Banbury!$T$3:$AE$3, _xlpm.y, Banbury!$T$5:$AE$30, _xlpm.z, Banbury!$R$5:$R$30, IF(_xlfn.XLOOKUP($C99,_xlfn.XLOOKUP(G$83,_xlpm.x,_xlpm.y,""),_xlpm.z,"Not Declared")="", "Name not recorded",  _xlfn.XLOOKUP($C99,_xlfn.XLOOKUP(G$83,_xlpm.x,_xlpm.y,""),_xlpm.z,"Not Declared")))</f>
        <v>Not Declared</v>
      </c>
      <c r="H99" s="729" t="str" cm="1">
        <f t="array" ref="H99">_xlfn.LET(_xlpm.x, Banbury!$T$3:$AE$3, _xlpm.y, Banbury!$T$5:$AE$30, _xlpm.z, Banbury!$R$5:$R$30, IF(_xlfn.XLOOKUP($C99,_xlfn.XLOOKUP(H$83,_xlpm.x,_xlpm.y,""),_xlpm.z,"Not Declared")="", "Name not recorded",  _xlfn.XLOOKUP($C99,_xlfn.XLOOKUP(H$83,_xlpm.x,_xlpm.y,""),_xlpm.z,"Not Declared")))</f>
        <v>Not Declared</v>
      </c>
      <c r="I99" s="729" t="str" cm="1">
        <f t="array" ref="I99">_xlfn.LET(_xlpm.x, Banbury!$T$3:$AE$3, _xlpm.y, Banbury!$T$5:$AE$30, _xlpm.z, Banbury!$R$5:$R$30, IF(_xlfn.XLOOKUP($C99,_xlfn.XLOOKUP(I$83,_xlpm.x,_xlpm.y,""),_xlpm.z,"Not Declared")="", "Name not recorded",  _xlfn.XLOOKUP($C99,_xlfn.XLOOKUP(I$83,_xlpm.x,_xlpm.y,""),_xlpm.z,"Not Declared")))</f>
        <v>Not Declared</v>
      </c>
      <c r="J99" s="729" t="str" cm="1">
        <f t="array" ref="J99">_xlfn.LET(_xlpm.x, Banbury!$T$3:$AE$3, _xlpm.y, Banbury!$T$5:$AE$30, _xlpm.z, Banbury!$R$5:$R$30, IF(_xlfn.XLOOKUP($C99,_xlfn.XLOOKUP(J$83,_xlpm.x,_xlpm.y,""),_xlpm.z,"Not Declared")="", "Name not recorded",  _xlfn.XLOOKUP($C99,_xlfn.XLOOKUP(J$83,_xlpm.x,_xlpm.y,""),_xlpm.z,"Not Declared")))</f>
        <v>Not Declared</v>
      </c>
      <c r="K99" s="729" t="str" cm="1">
        <f t="array" ref="K99">_xlfn.LET(_xlpm.x, Banbury!$T$3:$AE$3, _xlpm.y, Banbury!$T$5:$AE$30, _xlpm.z, Banbury!$R$5:$R$30, IF(_xlfn.XLOOKUP($C99,_xlfn.XLOOKUP(K$83,_xlpm.x,_xlpm.y,""),_xlpm.z,"Not Declared")="", "Name not recorded",  _xlfn.XLOOKUP($C99,_xlfn.XLOOKUP(K$83,_xlpm.x,_xlpm.y,""),_xlpm.z,"Not Declared")))</f>
        <v>Not Declared</v>
      </c>
      <c r="L99" s="729" t="str" cm="1">
        <f t="array" ref="L99">_xlfn.LET(_xlpm.x, Banbury!$T$3:$AE$3, _xlpm.y, Banbury!$T$5:$AE$30, _xlpm.z, Banbury!$R$5:$R$30, IF(_xlfn.XLOOKUP($C99,_xlfn.XLOOKUP(L$83,_xlpm.x,_xlpm.y,""),_xlpm.z,"Not Declared")="", "Name not recorded",  _xlfn.XLOOKUP($C99,_xlfn.XLOOKUP(L$83,_xlpm.x,_xlpm.y,""),_xlpm.z,"Not Declared")))</f>
        <v>Not Declared</v>
      </c>
      <c r="M99" s="729" t="str" cm="1">
        <f t="array" ref="M99">_xlfn.LET(_xlpm.x, Banbury!$T$3:$AE$3, _xlpm.y, Banbury!$T$5:$AE$30, _xlpm.z, Banbury!$R$5:$R$30, IF(_xlfn.XLOOKUP($C99,_xlfn.XLOOKUP(M$83,_xlpm.x,_xlpm.y,""),_xlpm.z,"Not Declared")="", "Name not recorded",  _xlfn.XLOOKUP($C99,_xlfn.XLOOKUP(M$83,_xlpm.x,_xlpm.y,""),_xlpm.z,"Not Declared")))</f>
        <v>Not Declared</v>
      </c>
      <c r="N99" s="729" t="str" cm="1">
        <f t="array" ref="N99">_xlfn.LET(_xlpm.x, Banbury!$T$3:$AE$3, _xlpm.y, Banbury!$T$5:$AE$30, _xlpm.z, Banbury!$R$5:$R$30, IF(_xlfn.XLOOKUP($C99,_xlfn.XLOOKUP(N$83,_xlpm.x,_xlpm.y,""),_xlpm.z,"Not Declared")="", "Name not recorded",  _xlfn.XLOOKUP($C99,_xlfn.XLOOKUP(N$83,_xlpm.x,_xlpm.y,""),_xlpm.z,"Not Declared")))</f>
        <v>Not Declared</v>
      </c>
      <c r="O99" s="729" t="str" cm="1">
        <f t="array" ref="O99">_xlfn.LET(_xlpm.x, Banbury!$T$3:$AE$3, _xlpm.y, Banbury!$T$5:$AE$30, _xlpm.z, Banbury!$R$5:$R$30, IF(_xlfn.XLOOKUP($C99,_xlfn.XLOOKUP(O$83,_xlpm.x,_xlpm.y,""),_xlpm.z,"Not Declared")="", "Name not recorded",  _xlfn.XLOOKUP($C99,_xlfn.XLOOKUP(O$83,_xlpm.x,_xlpm.y,""),_xlpm.z,"Not Declared")))</f>
        <v>Not Declared</v>
      </c>
      <c r="P99" s="3"/>
      <c r="Q99" s="3"/>
      <c r="R99" s="3"/>
      <c r="S99" s="3"/>
      <c r="T99" s="3"/>
      <c r="U99" s="3"/>
      <c r="V99" s="3"/>
      <c r="W99" s="3"/>
      <c r="X99" s="3"/>
      <c r="Y99" s="89"/>
      <c r="Z99" s="3"/>
      <c r="AA99" s="3"/>
      <c r="AB99" s="747" t="str">
        <v>NN</v>
      </c>
      <c r="AC99" s="12" t="str">
        <v>Not Declared</v>
      </c>
      <c r="AD99" s="12" t="str">
        <v>Banbury Harriers AC</v>
      </c>
      <c r="AE99" s="747"/>
      <c r="AF99" s="12"/>
      <c r="AG99" s="425"/>
      <c r="AH99" s="3"/>
      <c r="AI99" s="3"/>
      <c r="AJ99" s="747" t="str">
        <v>XX</v>
      </c>
      <c r="AK99" s="12" t="str">
        <v>Not Declared</v>
      </c>
      <c r="AL99" s="12" t="str">
        <v>Team Kennet</v>
      </c>
      <c r="AM99" s="747"/>
      <c r="AN99" s="12"/>
      <c r="AO99" s="425"/>
      <c r="AP99" s="3"/>
      <c r="AQ99" s="3"/>
      <c r="AR99" s="747" t="str">
        <v>WW</v>
      </c>
      <c r="AS99" s="12" t="str">
        <v>Not Declared</v>
      </c>
      <c r="AT99" s="12" t="str">
        <v>Witney Road Runners</v>
      </c>
      <c r="AU99" s="747"/>
      <c r="AV99" s="12"/>
      <c r="AW99" s="425"/>
      <c r="AX99" s="3"/>
      <c r="AY99" s="3"/>
      <c r="AZ99" s="747" t="str">
        <v>WW</v>
      </c>
      <c r="BA99" s="12" t="str">
        <v>Not Declared</v>
      </c>
      <c r="BB99" s="12" t="str">
        <v>Witney Road Runners</v>
      </c>
      <c r="BC99" s="747"/>
      <c r="BD99" s="12"/>
      <c r="BE99" s="425"/>
      <c r="BF99" s="3"/>
      <c r="BG99" s="3"/>
      <c r="BH99" s="747" t="str">
        <v>XX</v>
      </c>
      <c r="BI99" s="12" t="str">
        <v>Not Declared</v>
      </c>
      <c r="BJ99" s="12" t="str">
        <v>Team Kennet</v>
      </c>
      <c r="BK99" s="747"/>
      <c r="BL99" s="12"/>
      <c r="BM99" s="425"/>
      <c r="BN99" s="3"/>
      <c r="BO99" s="3"/>
      <c r="BP99" s="747" t="str">
        <v>OO</v>
      </c>
      <c r="BQ99" s="12" t="str">
        <v>Not Declared</v>
      </c>
      <c r="BR99" s="12" t="str">
        <v>Oxford City AC</v>
      </c>
      <c r="BS99" s="747"/>
      <c r="BT99" s="12"/>
      <c r="BU99" s="425"/>
      <c r="BV99" s="3"/>
      <c r="BW99" s="3"/>
      <c r="BX99" s="747" t="str">
        <v>XX</v>
      </c>
      <c r="BY99" s="12" t="str">
        <v>Not Declared</v>
      </c>
      <c r="BZ99" s="425" t="str">
        <v>Team Kennet</v>
      </c>
      <c r="CA99" s="490"/>
      <c r="CB99" s="480"/>
      <c r="CC99" s="481"/>
      <c r="CD99" s="3"/>
      <c r="CE99" s="3"/>
      <c r="CF99" s="747" t="str">
        <v>AA</v>
      </c>
      <c r="CG99" s="12" t="str">
        <v>Not Declared</v>
      </c>
      <c r="CH99" s="425" t="str">
        <v>Abingdon AC</v>
      </c>
      <c r="CI99" s="479"/>
      <c r="CJ99" s="480"/>
      <c r="CK99" s="481"/>
      <c r="CL99" s="3"/>
      <c r="CM99" s="3"/>
      <c r="CN99" s="747" t="str">
        <v>BB</v>
      </c>
      <c r="CO99" s="12" t="str">
        <v>Not Declared</v>
      </c>
      <c r="CP99" s="425" t="str">
        <v>Bicester AC</v>
      </c>
      <c r="CQ99" s="490"/>
      <c r="CR99" s="480"/>
      <c r="CS99" s="481"/>
      <c r="CT99" s="3"/>
      <c r="CU99" s="3"/>
      <c r="CV99" s="747" t="str">
        <v>HH</v>
      </c>
      <c r="CW99" s="12" t="str">
        <v>Not Declared</v>
      </c>
      <c r="CX99" s="425" t="str">
        <v>White Horse Harriers</v>
      </c>
      <c r="CY99" s="490"/>
      <c r="CZ99" s="480"/>
      <c r="DA99" s="481"/>
      <c r="DB99" s="3"/>
      <c r="DC99" s="3"/>
      <c r="DD99" s="747" t="str">
        <v>XX</v>
      </c>
      <c r="DE99" s="12" t="str">
        <v>Not Declared</v>
      </c>
      <c r="DF99" s="425" t="str">
        <v>Team Kennet</v>
      </c>
      <c r="DG99" s="490"/>
      <c r="DH99" s="480"/>
      <c r="DI99" s="481"/>
      <c r="DJ99" s="3"/>
      <c r="DK99" s="3"/>
      <c r="DL99" s="747" t="str">
        <v>XX</v>
      </c>
      <c r="DM99" s="12" t="str">
        <v>Not Declared</v>
      </c>
      <c r="DN99" s="425" t="str">
        <v>Team Kennet</v>
      </c>
      <c r="DO99" s="490"/>
      <c r="DP99" s="480"/>
      <c r="DQ99" s="481"/>
      <c r="DR99" s="433"/>
      <c r="DS99" s="749" t="str" cm="1">
        <f t="array" ref="DS99">_xlfn.LET(_xlpm.a,_xlfn.XLOOKUP(1,('Number Allocation'!$C$6:$C$1483=DU99)*('Number Allocation'!$D$6:$D$1483=DV99),'Number Allocation'!$A$6:$A$1483,"..."),IF(_xlpm.a="","...",_xlpm.a))</f>
        <v>...</v>
      </c>
      <c r="DT99" s="749">
        <v>0</v>
      </c>
      <c r="DU99" s="427" t="str">
        <v>Not Declared, Not Declared, Not Declared, Not Declared</v>
      </c>
      <c r="DV99" s="427" t="str">
        <v>Team Kennet</v>
      </c>
      <c r="DW99" s="424"/>
      <c r="DX99" s="12"/>
      <c r="DY99" s="425"/>
      <c r="DZ99" s="15"/>
      <c r="EA99" s="15"/>
      <c r="EB99" s="15"/>
      <c r="EC99" s="15"/>
      <c r="ED99" s="15"/>
      <c r="EE99" s="15"/>
    </row>
    <row r="100" spans="1:135" s="359" customFormat="1" ht="21" customHeight="1">
      <c r="A100" s="358" t="str">
        <f t="shared" si="10"/>
        <v>Banbury Harriers AC</v>
      </c>
      <c r="B100" s="729"/>
      <c r="C100" s="729" t="s">
        <v>323</v>
      </c>
      <c r="D100" s="729" t="str" cm="1">
        <f t="array" ref="D100">_xlfn.LET(_xlpm.x, Banbury!$T$3:$AE$3, _xlpm.y, Banbury!$T$5:$AE$30, _xlpm.z, Banbury!$R$5:$R$30, IF(_xlfn.XLOOKUP($C100,_xlfn.XLOOKUP(D$83,_xlpm.x,_xlpm.y,""),_xlpm.z,"Not Declared")="", "Name not recorded",  _xlfn.XLOOKUP($C100,_xlfn.XLOOKUP(D$83,_xlpm.x,_xlpm.y,""),_xlpm.z,"Not Declared")))</f>
        <v>Not Declared</v>
      </c>
      <c r="E100" s="729" t="str" cm="1">
        <f t="array" ref="E100">_xlfn.LET(_xlpm.x, Banbury!$T$3:$AE$3, _xlpm.y, Banbury!$T$5:$AE$30, _xlpm.z, Banbury!$R$5:$R$30, IF(_xlfn.XLOOKUP($C100,_xlfn.XLOOKUP(E$83,_xlpm.x,_xlpm.y,""),_xlpm.z,"Not Declared")="", "Name not recorded",  _xlfn.XLOOKUP($C100,_xlfn.XLOOKUP(E$83,_xlpm.x,_xlpm.y,""),_xlpm.z,"Not Declared")))</f>
        <v>Not Declared</v>
      </c>
      <c r="F100" s="729" t="str" cm="1">
        <f t="array" ref="F100">_xlfn.LET(_xlpm.x, Banbury!$T$3:$AE$3, _xlpm.y, Banbury!$T$5:$AE$30, _xlpm.z, Banbury!$R$5:$R$30, IF(_xlfn.XLOOKUP($C100,_xlfn.XLOOKUP(F$83,_xlpm.x,_xlpm.y,""),_xlpm.z,"Not Declared")="", "Name not recorded",  _xlfn.XLOOKUP($C100,_xlfn.XLOOKUP(F$83,_xlpm.x,_xlpm.y,""),_xlpm.z,"Not Declared")))</f>
        <v>Not Declared</v>
      </c>
      <c r="G100" s="729" t="str" cm="1">
        <f t="array" ref="G100">_xlfn.LET(_xlpm.x, Banbury!$T$3:$AE$3, _xlpm.y, Banbury!$T$5:$AE$30, _xlpm.z, Banbury!$R$5:$R$30, IF(_xlfn.XLOOKUP($C100,_xlfn.XLOOKUP(G$83,_xlpm.x,_xlpm.y,""),_xlpm.z,"Not Declared")="", "Name not recorded",  _xlfn.XLOOKUP($C100,_xlfn.XLOOKUP(G$83,_xlpm.x,_xlpm.y,""),_xlpm.z,"Not Declared")))</f>
        <v>Not Declared</v>
      </c>
      <c r="H100" s="729" t="str" cm="1">
        <f t="array" ref="H100">_xlfn.LET(_xlpm.x, Banbury!$T$3:$AE$3, _xlpm.y, Banbury!$T$5:$AE$30, _xlpm.z, Banbury!$R$5:$R$30, IF(_xlfn.XLOOKUP($C100,_xlfn.XLOOKUP(H$83,_xlpm.x,_xlpm.y,""),_xlpm.z,"Not Declared")="", "Name not recorded",  _xlfn.XLOOKUP($C100,_xlfn.XLOOKUP(H$83,_xlpm.x,_xlpm.y,""),_xlpm.z,"Not Declared")))</f>
        <v>Not Declared</v>
      </c>
      <c r="I100" s="729" t="str" cm="1">
        <f t="array" ref="I100">_xlfn.LET(_xlpm.x, Banbury!$T$3:$AE$3, _xlpm.y, Banbury!$T$5:$AE$30, _xlpm.z, Banbury!$R$5:$R$30, IF(_xlfn.XLOOKUP($C100,_xlfn.XLOOKUP(I$83,_xlpm.x,_xlpm.y,""),_xlpm.z,"Not Declared")="", "Name not recorded",  _xlfn.XLOOKUP($C100,_xlfn.XLOOKUP(I$83,_xlpm.x,_xlpm.y,""),_xlpm.z,"Not Declared")))</f>
        <v>Not Declared</v>
      </c>
      <c r="J100" s="729" t="str" cm="1">
        <f t="array" ref="J100">_xlfn.LET(_xlpm.x, Banbury!$T$3:$AE$3, _xlpm.y, Banbury!$T$5:$AE$30, _xlpm.z, Banbury!$R$5:$R$30, IF(_xlfn.XLOOKUP($C100,_xlfn.XLOOKUP(J$83,_xlpm.x,_xlpm.y,""),_xlpm.z,"Not Declared")="", "Name not recorded",  _xlfn.XLOOKUP($C100,_xlfn.XLOOKUP(J$83,_xlpm.x,_xlpm.y,""),_xlpm.z,"Not Declared")))</f>
        <v>Not Declared</v>
      </c>
      <c r="K100" s="729" t="str" cm="1">
        <f t="array" ref="K100">_xlfn.LET(_xlpm.x, Banbury!$T$3:$AE$3, _xlpm.y, Banbury!$T$5:$AE$30, _xlpm.z, Banbury!$R$5:$R$30, IF(_xlfn.XLOOKUP($C100,_xlfn.XLOOKUP(K$83,_xlpm.x,_xlpm.y,""),_xlpm.z,"Not Declared")="", "Name not recorded",  _xlfn.XLOOKUP($C100,_xlfn.XLOOKUP(K$83,_xlpm.x,_xlpm.y,""),_xlpm.z,"Not Declared")))</f>
        <v>Not Declared</v>
      </c>
      <c r="L100" s="729" t="str" cm="1">
        <f t="array" ref="L100">_xlfn.LET(_xlpm.x, Banbury!$T$3:$AE$3, _xlpm.y, Banbury!$T$5:$AE$30, _xlpm.z, Banbury!$R$5:$R$30, IF(_xlfn.XLOOKUP($C100,_xlfn.XLOOKUP(L$83,_xlpm.x,_xlpm.y,""),_xlpm.z,"Not Declared")="", "Name not recorded",  _xlfn.XLOOKUP($C100,_xlfn.XLOOKUP(L$83,_xlpm.x,_xlpm.y,""),_xlpm.z,"Not Declared")))</f>
        <v>Not Declared</v>
      </c>
      <c r="M100" s="729" t="str" cm="1">
        <f t="array" ref="M100">_xlfn.LET(_xlpm.x, Banbury!$T$3:$AE$3, _xlpm.y, Banbury!$T$5:$AE$30, _xlpm.z, Banbury!$R$5:$R$30, IF(_xlfn.XLOOKUP($C100,_xlfn.XLOOKUP(M$83,_xlpm.x,_xlpm.y,""),_xlpm.z,"Not Declared")="", "Name not recorded",  _xlfn.XLOOKUP($C100,_xlfn.XLOOKUP(M$83,_xlpm.x,_xlpm.y,""),_xlpm.z,"Not Declared")))</f>
        <v>Not Declared</v>
      </c>
      <c r="N100" s="729" t="str" cm="1">
        <f t="array" ref="N100">_xlfn.LET(_xlpm.x, Banbury!$T$3:$AE$3, _xlpm.y, Banbury!$T$5:$AE$30, _xlpm.z, Banbury!$R$5:$R$30, IF(_xlfn.XLOOKUP($C100,_xlfn.XLOOKUP(N$83,_xlpm.x,_xlpm.y,""),_xlpm.z,"Not Declared")="", "Name not recorded",  _xlfn.XLOOKUP($C100,_xlfn.XLOOKUP(N$83,_xlpm.x,_xlpm.y,""),_xlpm.z,"Not Declared")))</f>
        <v>Not Declared</v>
      </c>
      <c r="O100" s="729" t="str" cm="1">
        <f t="array" ref="O100">_xlfn.LET(_xlpm.x, Banbury!$T$3:$AE$3, _xlpm.y, Banbury!$T$5:$AE$30, _xlpm.z, Banbury!$R$5:$R$30, IF(_xlfn.XLOOKUP($C100,_xlfn.XLOOKUP(O$83,_xlpm.x,_xlpm.y,""),_xlpm.z,"Not Declared")="", "Name not recorded",  _xlfn.XLOOKUP($C100,_xlfn.XLOOKUP(O$83,_xlpm.x,_xlpm.y,""),_xlpm.z,"Not Declared")))</f>
        <v>Not Declared</v>
      </c>
      <c r="P100" s="3"/>
      <c r="Q100" s="3"/>
      <c r="R100" s="3"/>
      <c r="S100" s="3"/>
      <c r="T100" s="3"/>
      <c r="U100" s="3"/>
      <c r="V100" s="3"/>
      <c r="W100" s="3"/>
      <c r="X100" s="3"/>
      <c r="Y100" s="89"/>
      <c r="Z100" s="3" t="s">
        <v>517</v>
      </c>
      <c r="AA100" s="744" t="str" cm="1">
        <f t="array" ref="AA100">_xlfn.LET(_xlpm.a,_xlfn.XLOOKUP(1,('Number Allocation'!$C$6:$C$1483=AC100)*('Number Allocation'!$D$6:$D$1483=AD100),'Number Allocation'!$A$6:$A$1483,"..."),IF(_xlpm.a="","...",_xlpm.a))</f>
        <v>...</v>
      </c>
      <c r="AB100" s="432" cm="1">
        <f t="array" ref="AB100:AD107">_xlfn.LET(_xlpm.eventsort, _xlfn.XLOOKUP(AB$83,$D$676:$P$676,$D$678:$P$685), _xlpm.eventdata, _xlfn.XLOOKUP(AB$83,$D$83:$O$83,$D$84:$O$154), _xlpm.agedata, $A$84:$C$154, _xlfn.SORTBY(_xlfn._xlws.FILTER(_xlfn.CHOOSECOLS(_xlfn.HSTACK(_xlpm.agedata,_xlpm.eventdata),2,4,1),(_xlfn.CHOOSECOLS(_xlpm.agedata,3)=Z100),""),_xlpm.eventsort))</f>
        <v>0</v>
      </c>
      <c r="AC100" s="422" t="str">
        <v>Not Declared</v>
      </c>
      <c r="AD100" s="422" t="str">
        <v>Witney Road Runners</v>
      </c>
      <c r="AE100" s="747"/>
      <c r="AF100" s="12"/>
      <c r="AG100" s="425"/>
      <c r="AH100" s="3" t="s">
        <v>517</v>
      </c>
      <c r="AI100" s="744" t="str" cm="1">
        <f t="array" ref="AI100">_xlfn.LET(_xlpm.a,_xlfn.XLOOKUP(1,('Number Allocation'!$C$6:$C$1483=AK100)*('Number Allocation'!$D$6:$D$1483=AL100),'Number Allocation'!$A$6:$A$1483,"..."),IF(_xlpm.a="","...",_xlpm.a))</f>
        <v>...</v>
      </c>
      <c r="AJ100" s="432" cm="1">
        <f t="array" ref="AJ100:AL107">_xlfn.LET(_xlpm.eventsort, _xlfn.XLOOKUP(AJ$83,$D$676:$P$676,$D$678:$P$685), _xlpm.eventdata, _xlfn.XLOOKUP(AJ$83,$D$83:$O$83,$D$84:$O$154), _xlpm.agedata, $A$84:$C$154, _xlfn.SORTBY(_xlfn._xlws.FILTER(_xlfn.CHOOSECOLS(_xlfn.HSTACK(_xlpm.agedata,_xlpm.eventdata),2,4,1),(_xlfn.CHOOSECOLS(_xlpm.agedata,3)=AH100),""),_xlpm.eventsort))</f>
        <v>0</v>
      </c>
      <c r="AK100" s="422" t="str">
        <v>Not Declared</v>
      </c>
      <c r="AL100" s="422" t="str">
        <v>Radley AC</v>
      </c>
      <c r="AM100" s="747"/>
      <c r="AN100" s="12"/>
      <c r="AO100" s="425"/>
      <c r="AP100" s="3" t="s">
        <v>517</v>
      </c>
      <c r="AQ100" s="744" t="str" cm="1">
        <f t="array" ref="AQ100">_xlfn.LET(_xlpm.a,_xlfn.XLOOKUP(1,('Number Allocation'!$C$6:$C$1483=AS100)*('Number Allocation'!$D$6:$D$1483=AT100),'Number Allocation'!$A$6:$A$1483,"..."),IF(_xlpm.a="","...",_xlpm.a))</f>
        <v>...</v>
      </c>
      <c r="AR100" s="432" cm="1">
        <f t="array" ref="AR100:AT107">_xlfn.LET(_xlpm.eventsort, _xlfn.XLOOKUP(AR$83,$D$676:$P$676,$D$678:$P$685), _xlpm.eventdata, _xlfn.XLOOKUP(AR$83,$D$83:$O$83,$D$84:$O$154), _xlpm.agedata, $A$84:$C$154, _xlfn.SORTBY(_xlfn._xlws.FILTER(_xlfn.CHOOSECOLS(_xlfn.HSTACK(_xlpm.agedata,_xlpm.eventdata),2,4,1),(_xlfn.CHOOSECOLS(_xlpm.agedata,3)=AP100),""),_xlpm.eventsort))</f>
        <v>0</v>
      </c>
      <c r="AS100" s="422" t="str">
        <v>Not Declared</v>
      </c>
      <c r="AT100" s="422" t="str">
        <v>Bicester AC</v>
      </c>
      <c r="AU100" s="747"/>
      <c r="AV100" s="12"/>
      <c r="AW100" s="425"/>
      <c r="AX100" s="3" t="s">
        <v>517</v>
      </c>
      <c r="AY100" s="744" t="str" cm="1">
        <f t="array" ref="AY100">_xlfn.LET(_xlpm.a,_xlfn.XLOOKUP(1,('Number Allocation'!$C$6:$C$1483=BA100)*('Number Allocation'!$D$6:$D$1483=BB100),'Number Allocation'!$A$6:$A$1483,"..."),IF(_xlpm.a="","...",_xlpm.a))</f>
        <v>...</v>
      </c>
      <c r="AZ100" s="432" cm="1">
        <f t="array" ref="AZ100:BB107">_xlfn.LET(_xlpm.eventsort, _xlfn.XLOOKUP(AZ$83,$D$676:$P$676,$D$678:$P$685), _xlpm.eventdata, _xlfn.XLOOKUP(AZ$83,$D$83:$O$83,$D$84:$O$154), _xlpm.agedata, $A$84:$C$154, _xlfn.SORTBY(_xlfn._xlws.FILTER(_xlfn.CHOOSECOLS(_xlfn.HSTACK(_xlpm.agedata,_xlpm.eventdata),2,4,1),(_xlfn.CHOOSECOLS(_xlpm.agedata,3)=AX100),""),_xlpm.eventsort))</f>
        <v>0</v>
      </c>
      <c r="BA100" s="422" t="str">
        <v>Not Declared</v>
      </c>
      <c r="BB100" s="422" t="str">
        <v>Team Kennet</v>
      </c>
      <c r="BC100" s="747"/>
      <c r="BD100" s="12"/>
      <c r="BE100" s="425"/>
      <c r="BF100" s="3" t="s">
        <v>517</v>
      </c>
      <c r="BG100" s="744" t="str" cm="1">
        <f t="array" ref="BG100">_xlfn.LET(_xlpm.a,_xlfn.XLOOKUP(1,('Number Allocation'!$C$6:$C$1483=BI100)*('Number Allocation'!$D$6:$D$1483=BJ100),'Number Allocation'!$A$6:$A$1483,"..."),IF(_xlpm.a="","...",_xlpm.a))</f>
        <v>...</v>
      </c>
      <c r="BH100" s="432" cm="1">
        <f t="array" ref="BH100:BJ107">_xlfn.LET(_xlpm.eventsort, _xlfn.XLOOKUP(BH$83,$D$676:$P$676,$D$678:$P$685), _xlpm.eventdata, _xlfn.XLOOKUP(BH$83,$D$83:$O$83,$D$84:$O$154), _xlpm.agedata, $A$84:$C$154, _xlfn.SORTBY(_xlfn._xlws.FILTER(_xlfn.CHOOSECOLS(_xlfn.HSTACK(_xlpm.agedata,_xlpm.eventdata),2,4,1),(_xlfn.CHOOSECOLS(_xlpm.agedata,3)=BF100),""),_xlpm.eventsort))</f>
        <v>0</v>
      </c>
      <c r="BI100" s="422" t="str">
        <v>Not Declared</v>
      </c>
      <c r="BJ100" s="422" t="str">
        <v>White Horse Harriers</v>
      </c>
      <c r="BK100" s="747"/>
      <c r="BL100" s="12"/>
      <c r="BM100" s="425"/>
      <c r="BN100" s="3" t="s">
        <v>517</v>
      </c>
      <c r="BO100" s="744" t="str" cm="1">
        <f t="array" ref="BO100">_xlfn.LET(_xlpm.a,_xlfn.XLOOKUP(1,('Number Allocation'!$C$6:$C$1483=BQ100)*('Number Allocation'!$D$6:$D$1483=BR100),'Number Allocation'!$A$6:$A$1483,"..."),IF(_xlpm.a="","...",_xlpm.a))</f>
        <v>...</v>
      </c>
      <c r="BP100" s="432" cm="1">
        <f t="array" ref="BP100:BR107">_xlfn.LET(_xlpm.eventsort, _xlfn.XLOOKUP(BP$83,$D$676:$P$676,$D$678:$P$685), _xlpm.eventdata, _xlfn.XLOOKUP(BP$83,$D$83:$O$83,$D$84:$O$154), _xlpm.agedata, $A$84:$C$154, _xlfn.SORTBY(_xlfn._xlws.FILTER(_xlfn.CHOOSECOLS(_xlfn.HSTACK(_xlpm.agedata,_xlpm.eventdata),2,4,1),(_xlfn.CHOOSECOLS(_xlpm.agedata,3)=BN100),""),_xlpm.eventsort))</f>
        <v>0</v>
      </c>
      <c r="BQ100" s="422" t="str">
        <v>Not Declared</v>
      </c>
      <c r="BR100" s="422" t="str">
        <v>Witney Road Runners</v>
      </c>
      <c r="BS100" s="747"/>
      <c r="BT100" s="12"/>
      <c r="BU100" s="425"/>
      <c r="BV100" s="3" t="s">
        <v>517</v>
      </c>
      <c r="BW100" s="744" t="str" cm="1">
        <f t="array" ref="BW100">_xlfn.LET(_xlpm.a,_xlfn.XLOOKUP(1,('Number Allocation'!$C$6:$C$1483=BY100)*('Number Allocation'!$D$6:$D$1483=BZ100),'Number Allocation'!$A$6:$A$1483,"..."),IF(_xlpm.a="","...",_xlpm.a))</f>
        <v>...</v>
      </c>
      <c r="BX100" s="432" cm="1">
        <f t="array" ref="BX100:BZ107">_xlfn.LET(_xlpm.eventsort, _xlfn.XLOOKUP(BX$83,$D$676:$P$676,$D$678:$P$685), _xlpm.eventdata, _xlfn.XLOOKUP(BX$83,$D$83:$O$83,$D$84:$O$154), _xlpm.agedata, $A$84:$C$154, _xlfn.SORTBY(_xlfn._xlws.FILTER(_xlfn.CHOOSECOLS(_xlfn.HSTACK(_xlpm.agedata,_xlpm.eventdata),2,4,1),(_xlfn.CHOOSECOLS(_xlpm.agedata,3)=BV100),""),_xlpm.eventsort))</f>
        <v>0</v>
      </c>
      <c r="BY100" s="422" t="str">
        <v>Not Declared</v>
      </c>
      <c r="BZ100" s="423" t="str">
        <v>Oxford City AC</v>
      </c>
      <c r="CA100" s="490"/>
      <c r="CB100" s="480"/>
      <c r="CC100" s="481"/>
      <c r="CD100" s="3" t="s">
        <v>517</v>
      </c>
      <c r="CE100" s="744" t="str" cm="1">
        <f t="array" ref="CE100">_xlfn.LET(_xlpm.a,_xlfn.XLOOKUP(1,('Number Allocation'!$C$6:$C$1483=CG100)*('Number Allocation'!$D$6:$D$1483=CH100),'Number Allocation'!$A$6:$A$1483,"..."),IF(_xlpm.a="","...",_xlpm.a))</f>
        <v>...</v>
      </c>
      <c r="CF100" s="432" cm="1">
        <f t="array" ref="CF100:CH107">_xlfn.LET(_xlpm.eventsort, _xlfn.XLOOKUP(CF$83,$D$676:$P$676,$D$678:$P$685), _xlpm.eventdata, _xlfn.XLOOKUP(CF$83,$D$83:$O$83,$D$84:$O$154), _xlpm.agedata, $A$84:$C$154, _xlfn.SORTBY(_xlfn._xlws.FILTER(_xlfn.CHOOSECOLS(_xlfn.HSTACK(_xlpm.agedata,_xlpm.eventdata),2,4,1),(_xlfn.CHOOSECOLS(_xlpm.agedata,3)=CD100),""),_xlpm.eventsort))</f>
        <v>0</v>
      </c>
      <c r="CG100" s="422" t="str">
        <v>Not Declared</v>
      </c>
      <c r="CH100" s="423" t="str">
        <v>Team Kennet</v>
      </c>
      <c r="CI100" s="479"/>
      <c r="CJ100" s="480"/>
      <c r="CK100" s="481"/>
      <c r="CL100" s="3" t="s">
        <v>517</v>
      </c>
      <c r="CM100" s="744" t="str" cm="1">
        <f t="array" ref="CM100">_xlfn.LET(_xlpm.a,_xlfn.XLOOKUP(1,('Number Allocation'!$C$6:$C$1483=CO100)*('Number Allocation'!$D$6:$D$1483=CP100),'Number Allocation'!$A$6:$A$1483,"..."),IF(_xlpm.a="","...",_xlpm.a))</f>
        <v>...</v>
      </c>
      <c r="CN100" s="432" cm="1">
        <f t="array" ref="CN100:CP107">_xlfn.LET(_xlpm.eventsort, _xlfn.XLOOKUP(CN$83,$D$676:$P$676,$D$678:$P$685), _xlpm.eventdata, _xlfn.XLOOKUP(CN$83,$D$83:$O$83,$D$84:$O$154), _xlpm.agedata, $A$84:$C$154, _xlfn.SORTBY(_xlfn._xlws.FILTER(_xlfn.CHOOSECOLS(_xlfn.HSTACK(_xlpm.agedata,_xlpm.eventdata),2,4,1),(_xlfn.CHOOSECOLS(_xlpm.agedata,3)=CL100),""),_xlpm.eventsort))</f>
        <v>0</v>
      </c>
      <c r="CO100" s="422" t="str">
        <v>Not Declared</v>
      </c>
      <c r="CP100" s="423" t="str">
        <v>Witney Road Runners</v>
      </c>
      <c r="CQ100" s="490"/>
      <c r="CR100" s="480"/>
      <c r="CS100" s="481"/>
      <c r="CT100" s="3" t="s">
        <v>517</v>
      </c>
      <c r="CU100" s="744" t="str" cm="1">
        <f t="array" ref="CU100">_xlfn.LET(_xlpm.a,_xlfn.XLOOKUP(1,('Number Allocation'!$C$6:$C$1483=CW100)*('Number Allocation'!$D$6:$D$1483=CX100),'Number Allocation'!$A$6:$A$1483,"..."),IF(_xlpm.a="","...",_xlpm.a))</f>
        <v>...</v>
      </c>
      <c r="CV100" s="432" cm="1">
        <f t="array" ref="CV100:CX107">_xlfn.LET(_xlpm.eventsort, _xlfn.XLOOKUP(CV$83,$D$676:$P$676,$D$678:$P$685), _xlpm.eventdata, _xlfn.XLOOKUP(CV$83,$D$83:$O$83,$D$84:$O$154), _xlpm.agedata, $A$84:$C$154, _xlfn.SORTBY(_xlfn._xlws.FILTER(_xlfn.CHOOSECOLS(_xlfn.HSTACK(_xlpm.agedata,_xlpm.eventdata),2,4,1),(_xlfn.CHOOSECOLS(_xlpm.agedata,3)=CT100),""),_xlpm.eventsort))</f>
        <v>0</v>
      </c>
      <c r="CW100" s="422" t="str">
        <v>Not Declared</v>
      </c>
      <c r="CX100" s="423" t="str">
        <v>Witney Road Runners</v>
      </c>
      <c r="CY100" s="490"/>
      <c r="CZ100" s="480"/>
      <c r="DA100" s="481"/>
      <c r="DB100" s="3" t="s">
        <v>517</v>
      </c>
      <c r="DC100" s="744" t="str" cm="1">
        <f t="array" ref="DC100">_xlfn.LET(_xlpm.a,_xlfn.XLOOKUP(1,('Number Allocation'!$C$6:$C$1483=DE100)*('Number Allocation'!$D$6:$D$1483=DF100),'Number Allocation'!$A$6:$A$1483,"..."),IF(_xlpm.a="","...",_xlpm.a))</f>
        <v>...</v>
      </c>
      <c r="DD100" s="432" cm="1">
        <f t="array" ref="DD100:DF107">_xlfn.LET(_xlpm.eventsort, _xlfn.XLOOKUP(DD$83,$D$676:$P$676,$D$678:$P$685), _xlpm.eventdata, _xlfn.XLOOKUP(DD$83,$D$83:$O$83,$D$84:$O$154), _xlpm.agedata, $A$84:$C$154, _xlfn.SORTBY(_xlfn._xlws.FILTER(_xlfn.CHOOSECOLS(_xlfn.HSTACK(_xlpm.agedata,_xlpm.eventdata),2,4,1),(_xlfn.CHOOSECOLS(_xlpm.agedata,3)=DB100),""),_xlpm.eventsort))</f>
        <v>0</v>
      </c>
      <c r="DE100" s="422" t="str">
        <v>Not Declared</v>
      </c>
      <c r="DF100" s="423" t="str">
        <v>Radley AC</v>
      </c>
      <c r="DG100" s="490"/>
      <c r="DH100" s="480"/>
      <c r="DI100" s="481"/>
      <c r="DJ100" s="3" t="s">
        <v>517</v>
      </c>
      <c r="DK100" s="744" t="str" cm="1">
        <f t="array" ref="DK100">_xlfn.LET(_xlpm.a,_xlfn.XLOOKUP(1,('Number Allocation'!$C$6:$C$1483=DM100)*('Number Allocation'!$D$6:$D$1483=DN100),'Number Allocation'!$A$6:$A$1483,"..."),IF(_xlpm.a="","...",_xlpm.a))</f>
        <v>...</v>
      </c>
      <c r="DL100" s="432" cm="1">
        <f t="array" ref="DL100:DN107">_xlfn.LET(_xlpm.eventsort, _xlfn.XLOOKUP(DL$83,$D$676:$P$676,$D$678:$P$685), _xlpm.eventdata, _xlfn.XLOOKUP(DL$83,$D$83:$O$83,$D$84:$O$154), _xlpm.agedata, $A$84:$C$154, _xlfn.SORTBY(_xlfn._xlws.FILTER(_xlfn.CHOOSECOLS(_xlfn.HSTACK(_xlpm.agedata,_xlpm.eventdata),2,4,1),(_xlfn.CHOOSECOLS(_xlpm.agedata,3)=DJ100),""),_xlpm.eventsort))</f>
        <v>0</v>
      </c>
      <c r="DM100" s="422" t="str">
        <v>Not Declared</v>
      </c>
      <c r="DN100" s="423" t="str">
        <v>Banbury Harriers AC</v>
      </c>
      <c r="DO100" s="490"/>
      <c r="DP100" s="480"/>
      <c r="DQ100" s="481"/>
      <c r="DR100" s="434"/>
      <c r="DW100" s="424"/>
      <c r="DX100" s="12"/>
      <c r="DY100" s="425"/>
      <c r="DZ100" s="15"/>
      <c r="EA100" s="15"/>
      <c r="EB100" s="15"/>
      <c r="EC100" s="15"/>
      <c r="ED100" s="15"/>
      <c r="EE100" s="15"/>
    </row>
    <row r="101" spans="1:135" s="359" customFormat="1" ht="21" customHeight="1">
      <c r="A101" s="358"/>
      <c r="B101" s="729"/>
      <c r="C101" s="729"/>
      <c r="D101" s="729"/>
      <c r="E101" s="729"/>
      <c r="F101" s="729"/>
      <c r="G101" s="729"/>
      <c r="H101" s="729"/>
      <c r="I101" s="729"/>
      <c r="J101" s="729"/>
      <c r="K101" s="729"/>
      <c r="L101" s="729"/>
      <c r="M101" s="729"/>
      <c r="N101" s="729"/>
      <c r="O101" s="362"/>
      <c r="P101" s="3"/>
      <c r="Q101" s="3"/>
      <c r="R101" s="3"/>
      <c r="S101" s="3"/>
      <c r="T101" s="3"/>
      <c r="U101" s="3"/>
      <c r="V101" s="3"/>
      <c r="W101" s="3"/>
      <c r="X101" s="3"/>
      <c r="Y101" s="89"/>
      <c r="Z101" s="433"/>
      <c r="AA101" s="747" t="str" cm="1">
        <f t="array" ref="AA101">_xlfn.LET(_xlpm.a,_xlfn.XLOOKUP(1,('Number Allocation'!$C$6:$C$1483=AC101)*('Number Allocation'!$D$6:$D$1483=AD101),'Number Allocation'!$A$6:$A$1483,"..."),IF(_xlpm.a="","...",_xlpm.a))</f>
        <v>...</v>
      </c>
      <c r="AB101" s="747">
        <v>0</v>
      </c>
      <c r="AC101" s="12" t="str">
        <v>Not Declared</v>
      </c>
      <c r="AD101" s="12" t="str">
        <v>Oxford City AC</v>
      </c>
      <c r="AE101" s="747"/>
      <c r="AF101" s="12"/>
      <c r="AG101" s="425"/>
      <c r="AH101" s="433"/>
      <c r="AI101" s="747" t="str" cm="1">
        <f t="array" ref="AI101">_xlfn.LET(_xlpm.a,_xlfn.XLOOKUP(1,('Number Allocation'!$C$6:$C$1483=AK101)*('Number Allocation'!$D$6:$D$1483=AL101),'Number Allocation'!$A$6:$A$1483,"..."),IF(_xlpm.a="","...",_xlpm.a))</f>
        <v>...</v>
      </c>
      <c r="AJ101" s="747">
        <v>0</v>
      </c>
      <c r="AK101" s="12" t="str">
        <v>Not Declared</v>
      </c>
      <c r="AL101" s="12" t="str">
        <v>Abingdon AC</v>
      </c>
      <c r="AM101" s="747"/>
      <c r="AN101" s="12"/>
      <c r="AO101" s="425"/>
      <c r="AP101" s="433"/>
      <c r="AQ101" s="747" t="str" cm="1">
        <f t="array" ref="AQ101">_xlfn.LET(_xlpm.a,_xlfn.XLOOKUP(1,('Number Allocation'!$C$6:$C$1483=AS101)*('Number Allocation'!$D$6:$D$1483=AT101),'Number Allocation'!$A$6:$A$1483,"..."),IF(_xlpm.a="","...",_xlpm.a))</f>
        <v>...</v>
      </c>
      <c r="AR101" s="747">
        <v>0</v>
      </c>
      <c r="AS101" s="12" t="str">
        <v>Not Declared</v>
      </c>
      <c r="AT101" s="12" t="str">
        <v>Banbury Harriers AC</v>
      </c>
      <c r="AU101" s="747"/>
      <c r="AV101" s="12"/>
      <c r="AW101" s="425"/>
      <c r="AX101" s="433"/>
      <c r="AY101" s="747" t="str" cm="1">
        <f t="array" ref="AY101">_xlfn.LET(_xlpm.a,_xlfn.XLOOKUP(1,('Number Allocation'!$C$6:$C$1483=BA101)*('Number Allocation'!$D$6:$D$1483=BB101),'Number Allocation'!$A$6:$A$1483,"..."),IF(_xlpm.a="","...",_xlpm.a))</f>
        <v>...</v>
      </c>
      <c r="AZ101" s="747">
        <v>0</v>
      </c>
      <c r="BA101" s="12" t="str">
        <v>Not Declared</v>
      </c>
      <c r="BB101" s="12" t="str">
        <v>Abingdon AC</v>
      </c>
      <c r="BC101" s="747"/>
      <c r="BD101" s="12"/>
      <c r="BE101" s="425"/>
      <c r="BF101" s="433"/>
      <c r="BG101" s="747" t="str" cm="1">
        <f t="array" ref="BG101">_xlfn.LET(_xlpm.a,_xlfn.XLOOKUP(1,('Number Allocation'!$C$6:$C$1483=BI101)*('Number Allocation'!$D$6:$D$1483=BJ101),'Number Allocation'!$A$6:$A$1483,"..."),IF(_xlpm.a="","...",_xlpm.a))</f>
        <v>...</v>
      </c>
      <c r="BH101" s="747">
        <v>0</v>
      </c>
      <c r="BI101" s="12" t="str">
        <v>Not Declared</v>
      </c>
      <c r="BJ101" s="12" t="str">
        <v>Witney Road Runners</v>
      </c>
      <c r="BK101" s="747"/>
      <c r="BL101" s="12"/>
      <c r="BM101" s="425"/>
      <c r="BN101" s="433"/>
      <c r="BO101" s="747" t="str" cm="1">
        <f t="array" ref="BO101">_xlfn.LET(_xlpm.a,_xlfn.XLOOKUP(1,('Number Allocation'!$C$6:$C$1483=BQ101)*('Number Allocation'!$D$6:$D$1483=BR101),'Number Allocation'!$A$6:$A$1483,"..."),IF(_xlpm.a="","...",_xlpm.a))</f>
        <v>...</v>
      </c>
      <c r="BP101" s="747">
        <v>0</v>
      </c>
      <c r="BQ101" s="12" t="str">
        <v>Not Declared</v>
      </c>
      <c r="BR101" s="12" t="str">
        <v>Radley AC</v>
      </c>
      <c r="BS101" s="747"/>
      <c r="BT101" s="12"/>
      <c r="BU101" s="425"/>
      <c r="BV101" s="433"/>
      <c r="BW101" s="747" t="str" cm="1">
        <f t="array" ref="BW101">_xlfn.LET(_xlpm.a,_xlfn.XLOOKUP(1,('Number Allocation'!$C$6:$C$1483=BY101)*('Number Allocation'!$D$6:$D$1483=BZ101),'Number Allocation'!$A$6:$A$1483,"..."),IF(_xlpm.a="","...",_xlpm.a))</f>
        <v>...</v>
      </c>
      <c r="BX101" s="747">
        <v>0</v>
      </c>
      <c r="BY101" s="12" t="str">
        <v>Not Declared</v>
      </c>
      <c r="BZ101" s="425" t="str">
        <v>Radley AC</v>
      </c>
      <c r="CA101" s="490"/>
      <c r="CB101" s="480"/>
      <c r="CC101" s="481"/>
      <c r="CD101" s="433"/>
      <c r="CE101" s="747" t="str" cm="1">
        <f t="array" ref="CE101">_xlfn.LET(_xlpm.a,_xlfn.XLOOKUP(1,('Number Allocation'!$C$6:$C$1483=CG101)*('Number Allocation'!$D$6:$D$1483=CH101),'Number Allocation'!$A$6:$A$1483,"..."),IF(_xlpm.a="","...",_xlpm.a))</f>
        <v>...</v>
      </c>
      <c r="CF101" s="747">
        <v>0</v>
      </c>
      <c r="CG101" s="12" t="str">
        <v>Not Declared</v>
      </c>
      <c r="CH101" s="425" t="str">
        <v>Witney Road Runners</v>
      </c>
      <c r="CI101" s="479"/>
      <c r="CJ101" s="480"/>
      <c r="CK101" s="481"/>
      <c r="CL101" s="433"/>
      <c r="CM101" s="747" t="str" cm="1">
        <f t="array" ref="CM101">_xlfn.LET(_xlpm.a,_xlfn.XLOOKUP(1,('Number Allocation'!$C$6:$C$1483=CO101)*('Number Allocation'!$D$6:$D$1483=CP101),'Number Allocation'!$A$6:$A$1483,"..."),IF(_xlpm.a="","...",_xlpm.a))</f>
        <v>...</v>
      </c>
      <c r="CN101" s="747">
        <v>0</v>
      </c>
      <c r="CO101" s="12" t="str">
        <v>Not Declared</v>
      </c>
      <c r="CP101" s="425" t="str">
        <v>Radley AC</v>
      </c>
      <c r="CQ101" s="490"/>
      <c r="CR101" s="480"/>
      <c r="CS101" s="481"/>
      <c r="CT101" s="433"/>
      <c r="CU101" s="747" t="str" cm="1">
        <f t="array" ref="CU101">_xlfn.LET(_xlpm.a,_xlfn.XLOOKUP(1,('Number Allocation'!$C$6:$C$1483=CW101)*('Number Allocation'!$D$6:$D$1483=CX101),'Number Allocation'!$A$6:$A$1483,"..."),IF(_xlpm.a="","...",_xlpm.a))</f>
        <v>...</v>
      </c>
      <c r="CV101" s="747">
        <v>0</v>
      </c>
      <c r="CW101" s="12" t="str">
        <v>Not Declared</v>
      </c>
      <c r="CX101" s="425" t="str">
        <v>Oxford City AC</v>
      </c>
      <c r="CY101" s="490"/>
      <c r="CZ101" s="480"/>
      <c r="DA101" s="481"/>
      <c r="DB101" s="433"/>
      <c r="DC101" s="747" t="str" cm="1">
        <f t="array" ref="DC101">_xlfn.LET(_xlpm.a,_xlfn.XLOOKUP(1,('Number Allocation'!$C$6:$C$1483=DE101)*('Number Allocation'!$D$6:$D$1483=DF101),'Number Allocation'!$A$6:$A$1483,"..."),IF(_xlpm.a="","...",_xlpm.a))</f>
        <v>...</v>
      </c>
      <c r="DD101" s="747">
        <v>0</v>
      </c>
      <c r="DE101" s="12" t="str">
        <v>Not Declared</v>
      </c>
      <c r="DF101" s="425" t="str">
        <v>Bicester AC</v>
      </c>
      <c r="DG101" s="490"/>
      <c r="DH101" s="480"/>
      <c r="DI101" s="481"/>
      <c r="DJ101" s="433"/>
      <c r="DK101" s="747" t="str" cm="1">
        <f t="array" ref="DK101">_xlfn.LET(_xlpm.a,_xlfn.XLOOKUP(1,('Number Allocation'!$C$6:$C$1483=DM101)*('Number Allocation'!$D$6:$D$1483=DN101),'Number Allocation'!$A$6:$A$1483,"..."),IF(_xlpm.a="","...",_xlpm.a))</f>
        <v>...</v>
      </c>
      <c r="DL101" s="747">
        <v>0</v>
      </c>
      <c r="DM101" s="12" t="str">
        <v>Not Declared</v>
      </c>
      <c r="DN101" s="425" t="str">
        <v>White Horse Harriers</v>
      </c>
      <c r="DO101" s="490"/>
      <c r="DP101" s="480"/>
      <c r="DQ101" s="481"/>
      <c r="DW101" s="424"/>
      <c r="DX101" s="12"/>
      <c r="DY101" s="425"/>
      <c r="DZ101" s="15"/>
      <c r="EA101" s="15"/>
      <c r="EB101" s="15"/>
      <c r="EC101" s="15"/>
      <c r="ED101" s="15"/>
      <c r="EE101" s="15"/>
    </row>
    <row r="102" spans="1:135" s="359" customFormat="1" ht="21" customHeight="1">
      <c r="A102" s="358" t="str">
        <f>Bicester!AJ$2</f>
        <v>Bicester AC</v>
      </c>
      <c r="B102" s="729" t="str">
        <f>Bicester!AV$1</f>
        <v>B</v>
      </c>
      <c r="C102" s="729" t="s">
        <v>71</v>
      </c>
      <c r="D102" s="729" t="str" cm="1">
        <f t="array" ref="D102">_xlfn.LET(_xlpm.x, Bicester!$T$3:$AE$3, _xlpm.y, Bicester!$T$5:$AE$30, _xlpm.z, Bicester!$R$5:$R$30, IF(_xlfn.XLOOKUP($C102,_xlfn.XLOOKUP(D$83,_xlpm.x,_xlpm.y,""),_xlpm.z,"Not Declared")="", "Name not recorded",  _xlfn.XLOOKUP($C102,_xlfn.XLOOKUP(D$83,_xlpm.x,_xlpm.y,""),_xlpm.z,"Not Declared")))</f>
        <v>Not Declared</v>
      </c>
      <c r="E102" s="729" t="str" cm="1">
        <f t="array" ref="E102">_xlfn.LET(_xlpm.x, Bicester!$T$3:$AE$3, _xlpm.y, Bicester!$T$5:$AE$30, _xlpm.z, Bicester!$R$5:$R$30, IF(_xlfn.XLOOKUP($C102,_xlfn.XLOOKUP(E$83,_xlpm.x,_xlpm.y,""),_xlpm.z,"Not Declared")="", "Name not recorded",  _xlfn.XLOOKUP($C102,_xlfn.XLOOKUP(E$83,_xlpm.x,_xlpm.y,""),_xlpm.z,"Not Declared")))</f>
        <v>Not Declared</v>
      </c>
      <c r="F102" s="729" t="str" cm="1">
        <f t="array" ref="F102">_xlfn.LET(_xlpm.x, Bicester!$T$3:$AE$3, _xlpm.y, Bicester!$T$5:$AE$30, _xlpm.z, Bicester!$R$5:$R$30, IF(_xlfn.XLOOKUP($C102,_xlfn.XLOOKUP(F$83,_xlpm.x,_xlpm.y,""),_xlpm.z,"Not Declared")="", "Name not recorded",  _xlfn.XLOOKUP($C102,_xlfn.XLOOKUP(F$83,_xlpm.x,_xlpm.y,""),_xlpm.z,"Not Declared")))</f>
        <v>Not Declared</v>
      </c>
      <c r="G102" s="729" t="str" cm="1">
        <f t="array" ref="G102">_xlfn.LET(_xlpm.x, Bicester!$T$3:$AE$3, _xlpm.y, Bicester!$T$5:$AE$30, _xlpm.z, Bicester!$R$5:$R$30, IF(_xlfn.XLOOKUP($C102,_xlfn.XLOOKUP(G$83,_xlpm.x,_xlpm.y,""),_xlpm.z,"Not Declared")="", "Name not recorded",  _xlfn.XLOOKUP($C102,_xlfn.XLOOKUP(G$83,_xlpm.x,_xlpm.y,""),_xlpm.z,"Not Declared")))</f>
        <v>Not Declared</v>
      </c>
      <c r="H102" s="729" t="str" cm="1">
        <f t="array" ref="H102">_xlfn.LET(_xlpm.x, Bicester!$T$3:$AE$3, _xlpm.y, Bicester!$T$5:$AE$30, _xlpm.z, Bicester!$R$5:$R$30, IF(_xlfn.XLOOKUP($C102,_xlfn.XLOOKUP(H$83,_xlpm.x,_xlpm.y,""),_xlpm.z,"Not Declared")="", "Name not recorded",  _xlfn.XLOOKUP($C102,_xlfn.XLOOKUP(H$83,_xlpm.x,_xlpm.y,""),_xlpm.z,"Not Declared")))</f>
        <v>Not Declared</v>
      </c>
      <c r="I102" s="729" t="str" cm="1">
        <f t="array" ref="I102">_xlfn.LET(_xlpm.x, Bicester!$T$3:$AE$3, _xlpm.y, Bicester!$T$5:$AE$30, _xlpm.z, Bicester!$R$5:$R$30, IF(_xlfn.XLOOKUP($C102,_xlfn.XLOOKUP(I$83,_xlpm.x,_xlpm.y,""),_xlpm.z,"Not Declared")="", "Name not recorded",  _xlfn.XLOOKUP($C102,_xlfn.XLOOKUP(I$83,_xlpm.x,_xlpm.y,""),_xlpm.z,"Not Declared")))</f>
        <v>Not Declared</v>
      </c>
      <c r="J102" s="729" t="str" cm="1">
        <f t="array" ref="J102">_xlfn.LET(_xlpm.x, Bicester!$T$3:$AE$3, _xlpm.y, Bicester!$T$5:$AE$30, _xlpm.z, Bicester!$R$5:$R$30, IF(_xlfn.XLOOKUP($C102,_xlfn.XLOOKUP(J$83,_xlpm.x,_xlpm.y,""),_xlpm.z,"Not Declared")="", "Name not recorded",  _xlfn.XLOOKUP($C102,_xlfn.XLOOKUP(J$83,_xlpm.x,_xlpm.y,""),_xlpm.z,"Not Declared")))</f>
        <v>Not Declared</v>
      </c>
      <c r="K102" s="729" t="str" cm="1">
        <f t="array" ref="K102">_xlfn.LET(_xlpm.x, Bicester!$T$3:$AE$3, _xlpm.y, Bicester!$T$5:$AE$30, _xlpm.z, Bicester!$R$5:$R$30, IF(_xlfn.XLOOKUP($C102,_xlfn.XLOOKUP(K$83,_xlpm.x,_xlpm.y,""),_xlpm.z,"Not Declared")="", "Name not recorded",  _xlfn.XLOOKUP($C102,_xlfn.XLOOKUP(K$83,_xlpm.x,_xlpm.y,""),_xlpm.z,"Not Declared")))</f>
        <v>Not Declared</v>
      </c>
      <c r="L102" s="729" t="str" cm="1">
        <f t="array" ref="L102">_xlfn.LET(_xlpm.x, Bicester!$T$3:$AE$3, _xlpm.y, Bicester!$T$5:$AE$30, _xlpm.z, Bicester!$R$5:$R$30, IF(_xlfn.XLOOKUP($C102,_xlfn.XLOOKUP(L$83,_xlpm.x,_xlpm.y,""),_xlpm.z,"Not Declared")="", "Name not recorded",  _xlfn.XLOOKUP($C102,_xlfn.XLOOKUP(L$83,_xlpm.x,_xlpm.y,""),_xlpm.z,"Not Declared")))</f>
        <v>Not Declared</v>
      </c>
      <c r="M102" s="729" t="str" cm="1">
        <f t="array" ref="M102">_xlfn.LET(_xlpm.x, Bicester!$T$3:$AE$3, _xlpm.y, Bicester!$T$5:$AE$30, _xlpm.z, Bicester!$R$5:$R$30, IF(_xlfn.XLOOKUP($C102,_xlfn.XLOOKUP(M$83,_xlpm.x,_xlpm.y,""),_xlpm.z,"Not Declared")="", "Name not recorded",  _xlfn.XLOOKUP($C102,_xlfn.XLOOKUP(M$83,_xlpm.x,_xlpm.y,""),_xlpm.z,"Not Declared")))</f>
        <v>Not Declared</v>
      </c>
      <c r="N102" s="729" t="str" cm="1">
        <f t="array" ref="N102">_xlfn.LET(_xlpm.x, Bicester!$T$3:$AE$3, _xlpm.y, Bicester!$T$5:$AE$30, _xlpm.z, Bicester!$R$5:$R$30, IF(_xlfn.XLOOKUP($C102,_xlfn.XLOOKUP(N$83,_xlpm.x,_xlpm.y,""),_xlpm.z,"Not Declared")="", "Name not recorded",  _xlfn.XLOOKUP($C102,_xlfn.XLOOKUP(N$83,_xlpm.x,_xlpm.y,""),_xlpm.z,"Not Declared")))</f>
        <v>Not Declared</v>
      </c>
      <c r="O102" s="729" t="str" cm="1">
        <f t="array" ref="O102">_xlfn.LET(_xlpm.x, Bicester!$T$3:$AE$3, _xlpm.y, Bicester!$T$5:$AE$30, _xlpm.z, Bicester!$R$5:$R$30, IF(_xlfn.XLOOKUP($C102,_xlfn.XLOOKUP(O$83,_xlpm.x,_xlpm.y,""),_xlpm.z,"Not Declared")="", "Name not recorded",  _xlfn.XLOOKUP($C102,_xlfn.XLOOKUP(O$83,_xlpm.x,_xlpm.y,""),_xlpm.z,"Not Declared")))</f>
        <v>Not Declared</v>
      </c>
      <c r="P102" s="79">
        <v>1</v>
      </c>
      <c r="Q102" s="729">
        <v>2</v>
      </c>
      <c r="R102" s="729">
        <v>3</v>
      </c>
      <c r="S102" s="729">
        <v>4</v>
      </c>
      <c r="T102" s="729" t="str" cm="1">
        <f t="array" ref="T102">_xlfn.LET(_xlpm.x, Bicester!$T$3:$AF$3, _xlpm.y, Bicester!$T$5:$AF$30, _xlpm.z, Bicester!$R$5:$R$30, IF(_xlfn.XLOOKUP(P102,_xlfn.XLOOKUP(T$83,_xlpm.x,_xlpm.y,""),_xlpm.z,"Not Declared")="", "Name not recorded",  _xlfn.XLOOKUP(P102,_xlfn.XLOOKUP(T$83,_xlpm.x,_xlpm.y,""),_xlpm.z,"Not Declared")))</f>
        <v>Not Declared</v>
      </c>
      <c r="U102" s="729" t="str" cm="1">
        <f t="array" ref="U102">_xlfn.LET(_xlpm.x, Bicester!$T$3:$AF$3, _xlpm.y, Bicester!$T$5:$AF$30, _xlpm.z, Bicester!$R$5:$R$30, IF(_xlfn.XLOOKUP(Q102,_xlfn.XLOOKUP(U$83,_xlpm.x,_xlpm.y,""),_xlpm.z,"Not Declared")="", "Name not recorded",  _xlfn.XLOOKUP(Q102,_xlfn.XLOOKUP(U$83,_xlpm.x,_xlpm.y,""),_xlpm.z,"Not Declared")))</f>
        <v>Not Declared</v>
      </c>
      <c r="V102" s="729" t="str" cm="1">
        <f t="array" ref="V102">_xlfn.LET(_xlpm.x, Bicester!$T$3:$AF$3, _xlpm.y, Bicester!$T$5:$AF$30, _xlpm.z, Bicester!$R$5:$R$30, IF(_xlfn.XLOOKUP(R102,_xlfn.XLOOKUP(V$83,_xlpm.x,_xlpm.y,""),_xlpm.z,"Not Declared")="", "Name not recorded",  _xlfn.XLOOKUP(R102,_xlfn.XLOOKUP(V$83,_xlpm.x,_xlpm.y,""),_xlpm.z,"Not Declared")))</f>
        <v>Not Declared</v>
      </c>
      <c r="W102" s="729" t="str" cm="1">
        <f t="array" ref="W102">_xlfn.LET(_xlpm.x, Bicester!$T$3:$AF$3, _xlpm.y, Bicester!$T$5:$AF$30, _xlpm.z, Bicester!$R$5:$R$30, IF(_xlfn.XLOOKUP(S102,_xlfn.XLOOKUP(W$83,_xlpm.x,_xlpm.y,""),_xlpm.z,"Not Declared")="", "Name not recorded",  _xlfn.XLOOKUP(S102,_xlfn.XLOOKUP(W$83,_xlpm.x,_xlpm.y,""),_xlpm.z,"Not Declared")))</f>
        <v>Not Declared</v>
      </c>
      <c r="X102" s="358" t="str">
        <f>_xlfn.TEXTJOIN(", ",,T102:W102)</f>
        <v>Not Declared, Not Declared, Not Declared, Not Declared</v>
      </c>
      <c r="Y102" s="89"/>
      <c r="Z102" s="433"/>
      <c r="AA102" s="747" t="str" cm="1">
        <f t="array" ref="AA102">_xlfn.LET(_xlpm.a,_xlfn.XLOOKUP(1,('Number Allocation'!$C$6:$C$1483=AC102)*('Number Allocation'!$D$6:$D$1483=AD102),'Number Allocation'!$A$6:$A$1483,"..."),IF(_xlpm.a="","...",_xlpm.a))</f>
        <v>...</v>
      </c>
      <c r="AB102" s="747">
        <v>0</v>
      </c>
      <c r="AC102" s="12" t="str">
        <v>Not Declared</v>
      </c>
      <c r="AD102" s="12" t="str">
        <v>Abingdon AC</v>
      </c>
      <c r="AE102" s="747"/>
      <c r="AF102" s="12"/>
      <c r="AG102" s="425"/>
      <c r="AH102" s="433"/>
      <c r="AI102" s="747" t="str" cm="1">
        <f t="array" ref="AI102">_xlfn.LET(_xlpm.a,_xlfn.XLOOKUP(1,('Number Allocation'!$C$6:$C$1483=AK102)*('Number Allocation'!$D$6:$D$1483=AL102),'Number Allocation'!$A$6:$A$1483,"..."),IF(_xlpm.a="","...",_xlpm.a))</f>
        <v>...</v>
      </c>
      <c r="AJ102" s="747">
        <v>0</v>
      </c>
      <c r="AK102" s="12" t="str">
        <v>Not Declared</v>
      </c>
      <c r="AL102" s="12" t="str">
        <v>Oxford City AC</v>
      </c>
      <c r="AM102" s="747"/>
      <c r="AN102" s="12"/>
      <c r="AO102" s="425"/>
      <c r="AP102" s="433"/>
      <c r="AQ102" s="747" t="str" cm="1">
        <f t="array" ref="AQ102">_xlfn.LET(_xlpm.a,_xlfn.XLOOKUP(1,('Number Allocation'!$C$6:$C$1483=AS102)*('Number Allocation'!$D$6:$D$1483=AT102),'Number Allocation'!$A$6:$A$1483,"..."),IF(_xlpm.a="","...",_xlpm.a))</f>
        <v>...</v>
      </c>
      <c r="AR102" s="747">
        <v>0</v>
      </c>
      <c r="AS102" s="12" t="str">
        <v>Not Declared</v>
      </c>
      <c r="AT102" s="12" t="str">
        <v>Abingdon AC</v>
      </c>
      <c r="AU102" s="747"/>
      <c r="AV102" s="12"/>
      <c r="AW102" s="425"/>
      <c r="AX102" s="433"/>
      <c r="AY102" s="747" t="str" cm="1">
        <f t="array" ref="AY102">_xlfn.LET(_xlpm.a,_xlfn.XLOOKUP(1,('Number Allocation'!$C$6:$C$1483=BA102)*('Number Allocation'!$D$6:$D$1483=BB102),'Number Allocation'!$A$6:$A$1483,"..."),IF(_xlpm.a="","...",_xlpm.a))</f>
        <v>...</v>
      </c>
      <c r="AZ102" s="747">
        <v>0</v>
      </c>
      <c r="BA102" s="12" t="str">
        <v>Not Declared</v>
      </c>
      <c r="BB102" s="12" t="str">
        <v>Banbury Harriers AC</v>
      </c>
      <c r="BC102" s="747"/>
      <c r="BD102" s="12"/>
      <c r="BE102" s="425"/>
      <c r="BF102" s="433"/>
      <c r="BG102" s="747" t="str" cm="1">
        <f t="array" ref="BG102">_xlfn.LET(_xlpm.a,_xlfn.XLOOKUP(1,('Number Allocation'!$C$6:$C$1483=BI102)*('Number Allocation'!$D$6:$D$1483=BJ102),'Number Allocation'!$A$6:$A$1483,"..."),IF(_xlpm.a="","...",_xlpm.a))</f>
        <v>...</v>
      </c>
      <c r="BH102" s="747">
        <v>0</v>
      </c>
      <c r="BI102" s="12" t="str">
        <v>Not Declared</v>
      </c>
      <c r="BJ102" s="12" t="str">
        <v>Abingdon AC</v>
      </c>
      <c r="BK102" s="747"/>
      <c r="BL102" s="12"/>
      <c r="BM102" s="425"/>
      <c r="BN102" s="433"/>
      <c r="BO102" s="747" t="str" cm="1">
        <f t="array" ref="BO102">_xlfn.LET(_xlpm.a,_xlfn.XLOOKUP(1,('Number Allocation'!$C$6:$C$1483=BQ102)*('Number Allocation'!$D$6:$D$1483=BR102),'Number Allocation'!$A$6:$A$1483,"..."),IF(_xlpm.a="","...",_xlpm.a))</f>
        <v>...</v>
      </c>
      <c r="BP102" s="747">
        <v>0</v>
      </c>
      <c r="BQ102" s="12" t="str">
        <v>Not Declared</v>
      </c>
      <c r="BR102" s="12" t="str">
        <v>Team Kennet</v>
      </c>
      <c r="BS102" s="747"/>
      <c r="BT102" s="12"/>
      <c r="BU102" s="425"/>
      <c r="BV102" s="433"/>
      <c r="BW102" s="747" t="str" cm="1">
        <f t="array" ref="BW102">_xlfn.LET(_xlpm.a,_xlfn.XLOOKUP(1,('Number Allocation'!$C$6:$C$1483=BY102)*('Number Allocation'!$D$6:$D$1483=BZ102),'Number Allocation'!$A$6:$A$1483,"..."),IF(_xlpm.a="","...",_xlpm.a))</f>
        <v>...</v>
      </c>
      <c r="BX102" s="747">
        <v>0</v>
      </c>
      <c r="BY102" s="12" t="str">
        <v>Not Declared</v>
      </c>
      <c r="BZ102" s="425" t="str">
        <v>Abingdon AC</v>
      </c>
      <c r="CA102" s="490"/>
      <c r="CB102" s="480"/>
      <c r="CC102" s="481"/>
      <c r="CD102" s="433"/>
      <c r="CE102" s="747" t="str" cm="1">
        <f t="array" ref="CE102">_xlfn.LET(_xlpm.a,_xlfn.XLOOKUP(1,('Number Allocation'!$C$6:$C$1483=CG102)*('Number Allocation'!$D$6:$D$1483=CH102),'Number Allocation'!$A$6:$A$1483,"..."),IF(_xlpm.a="","...",_xlpm.a))</f>
        <v>...</v>
      </c>
      <c r="CF102" s="747">
        <v>0</v>
      </c>
      <c r="CG102" s="12" t="str">
        <v>Not Declared</v>
      </c>
      <c r="CH102" s="425" t="str">
        <v>Oxford City AC</v>
      </c>
      <c r="CI102" s="479"/>
      <c r="CJ102" s="480"/>
      <c r="CK102" s="481"/>
      <c r="CL102" s="433"/>
      <c r="CM102" s="747" t="str" cm="1">
        <f t="array" ref="CM102">_xlfn.LET(_xlpm.a,_xlfn.XLOOKUP(1,('Number Allocation'!$C$6:$C$1483=CO102)*('Number Allocation'!$D$6:$D$1483=CP102),'Number Allocation'!$A$6:$A$1483,"..."),IF(_xlpm.a="","...",_xlpm.a))</f>
        <v>...</v>
      </c>
      <c r="CN102" s="747">
        <v>0</v>
      </c>
      <c r="CO102" s="12" t="str">
        <v>Not Declared</v>
      </c>
      <c r="CP102" s="425" t="str">
        <v>Team Kennet</v>
      </c>
      <c r="CQ102" s="490"/>
      <c r="CR102" s="480"/>
      <c r="CS102" s="481"/>
      <c r="CT102" s="433"/>
      <c r="CU102" s="747" t="str" cm="1">
        <f t="array" ref="CU102">_xlfn.LET(_xlpm.a,_xlfn.XLOOKUP(1,('Number Allocation'!$C$6:$C$1483=CW102)*('Number Allocation'!$D$6:$D$1483=CX102),'Number Allocation'!$A$6:$A$1483,"..."),IF(_xlpm.a="","...",_xlpm.a))</f>
        <v>...</v>
      </c>
      <c r="CV102" s="747">
        <v>0</v>
      </c>
      <c r="CW102" s="12" t="str">
        <v>Not Declared</v>
      </c>
      <c r="CX102" s="425" t="str">
        <v>Abingdon AC</v>
      </c>
      <c r="CY102" s="490"/>
      <c r="CZ102" s="480"/>
      <c r="DA102" s="481"/>
      <c r="DB102" s="433"/>
      <c r="DC102" s="747" t="str" cm="1">
        <f t="array" ref="DC102">_xlfn.LET(_xlpm.a,_xlfn.XLOOKUP(1,('Number Allocation'!$C$6:$C$1483=DE102)*('Number Allocation'!$D$6:$D$1483=DF102),'Number Allocation'!$A$6:$A$1483,"..."),IF(_xlpm.a="","...",_xlpm.a))</f>
        <v>...</v>
      </c>
      <c r="DD102" s="747">
        <v>0</v>
      </c>
      <c r="DE102" s="12" t="str">
        <v>Not Declared</v>
      </c>
      <c r="DF102" s="425" t="str">
        <v>Oxford City AC</v>
      </c>
      <c r="DG102" s="490"/>
      <c r="DH102" s="480"/>
      <c r="DI102" s="481"/>
      <c r="DJ102" s="433"/>
      <c r="DK102" s="747" t="str" cm="1">
        <f t="array" ref="DK102">_xlfn.LET(_xlpm.a,_xlfn.XLOOKUP(1,('Number Allocation'!$C$6:$C$1483=DM102)*('Number Allocation'!$D$6:$D$1483=DN102),'Number Allocation'!$A$6:$A$1483,"..."),IF(_xlpm.a="","...",_xlpm.a))</f>
        <v>...</v>
      </c>
      <c r="DL102" s="747">
        <v>0</v>
      </c>
      <c r="DM102" s="12" t="str">
        <v>Not Declared</v>
      </c>
      <c r="DN102" s="425" t="str">
        <v>Abingdon AC</v>
      </c>
      <c r="DO102" s="490"/>
      <c r="DP102" s="480"/>
      <c r="DQ102" s="481"/>
      <c r="DW102" s="426"/>
      <c r="DX102" s="427"/>
      <c r="DY102" s="428"/>
      <c r="DZ102" s="15"/>
      <c r="EA102" s="15"/>
      <c r="EB102" s="15"/>
      <c r="EC102" s="15"/>
      <c r="ED102" s="15"/>
      <c r="EE102" s="15"/>
    </row>
    <row r="103" spans="1:135" s="359" customFormat="1" ht="21" customHeight="1">
      <c r="A103" s="358" t="str">
        <f>A102</f>
        <v>Bicester AC</v>
      </c>
      <c r="B103" s="729" t="str">
        <f>Bicester!AV$2</f>
        <v>BB</v>
      </c>
      <c r="C103" s="729" t="s">
        <v>65</v>
      </c>
      <c r="D103" s="729" t="str" cm="1">
        <f t="array" ref="D103">_xlfn.LET(_xlpm.x, Bicester!$T$3:$AE$3, _xlpm.y, Bicester!$T$5:$AE$30, _xlpm.z, Bicester!$R$5:$R$30, IF(_xlfn.XLOOKUP($C103,_xlfn.XLOOKUP(D$83,_xlpm.x,_xlpm.y,""),_xlpm.z,"Not Declared")="", "Name not recorded",  _xlfn.XLOOKUP($C103,_xlfn.XLOOKUP(D$83,_xlpm.x,_xlpm.y,""),_xlpm.z,"Not Declared")))</f>
        <v>Not Declared</v>
      </c>
      <c r="E103" s="729" t="str" cm="1">
        <f t="array" ref="E103">_xlfn.LET(_xlpm.x, Bicester!$T$3:$AE$3, _xlpm.y, Bicester!$T$5:$AE$30, _xlpm.z, Bicester!$R$5:$R$30, IF(_xlfn.XLOOKUP($C103,_xlfn.XLOOKUP(E$83,_xlpm.x,_xlpm.y,""),_xlpm.z,"Not Declared")="", "Name not recorded",  _xlfn.XLOOKUP($C103,_xlfn.XLOOKUP(E$83,_xlpm.x,_xlpm.y,""),_xlpm.z,"Not Declared")))</f>
        <v>Not Declared</v>
      </c>
      <c r="F103" s="729" t="str" cm="1">
        <f t="array" ref="F103">_xlfn.LET(_xlpm.x, Bicester!$T$3:$AE$3, _xlpm.y, Bicester!$T$5:$AE$30, _xlpm.z, Bicester!$R$5:$R$30, IF(_xlfn.XLOOKUP($C103,_xlfn.XLOOKUP(F$83,_xlpm.x,_xlpm.y,""),_xlpm.z,"Not Declared")="", "Name not recorded",  _xlfn.XLOOKUP($C103,_xlfn.XLOOKUP(F$83,_xlpm.x,_xlpm.y,""),_xlpm.z,"Not Declared")))</f>
        <v>Not Declared</v>
      </c>
      <c r="G103" s="729" t="str" cm="1">
        <f t="array" ref="G103">_xlfn.LET(_xlpm.x, Bicester!$T$3:$AE$3, _xlpm.y, Bicester!$T$5:$AE$30, _xlpm.z, Bicester!$R$5:$R$30, IF(_xlfn.XLOOKUP($C103,_xlfn.XLOOKUP(G$83,_xlpm.x,_xlpm.y,""),_xlpm.z,"Not Declared")="", "Name not recorded",  _xlfn.XLOOKUP($C103,_xlfn.XLOOKUP(G$83,_xlpm.x,_xlpm.y,""),_xlpm.z,"Not Declared")))</f>
        <v>Not Declared</v>
      </c>
      <c r="H103" s="729" t="str" cm="1">
        <f t="array" ref="H103">_xlfn.LET(_xlpm.x, Bicester!$T$3:$AE$3, _xlpm.y, Bicester!$T$5:$AE$30, _xlpm.z, Bicester!$R$5:$R$30, IF(_xlfn.XLOOKUP($C103,_xlfn.XLOOKUP(H$83,_xlpm.x,_xlpm.y,""),_xlpm.z,"Not Declared")="", "Name not recorded",  _xlfn.XLOOKUP($C103,_xlfn.XLOOKUP(H$83,_xlpm.x,_xlpm.y,""),_xlpm.z,"Not Declared")))</f>
        <v>Not Declared</v>
      </c>
      <c r="I103" s="729" t="str" cm="1">
        <f t="array" ref="I103">_xlfn.LET(_xlpm.x, Bicester!$T$3:$AE$3, _xlpm.y, Bicester!$T$5:$AE$30, _xlpm.z, Bicester!$R$5:$R$30, IF(_xlfn.XLOOKUP($C103,_xlfn.XLOOKUP(I$83,_xlpm.x,_xlpm.y,""),_xlpm.z,"Not Declared")="", "Name not recorded",  _xlfn.XLOOKUP($C103,_xlfn.XLOOKUP(I$83,_xlpm.x,_xlpm.y,""),_xlpm.z,"Not Declared")))</f>
        <v>Not Declared</v>
      </c>
      <c r="J103" s="729" t="str" cm="1">
        <f t="array" ref="J103">_xlfn.LET(_xlpm.x, Bicester!$T$3:$AE$3, _xlpm.y, Bicester!$T$5:$AE$30, _xlpm.z, Bicester!$R$5:$R$30, IF(_xlfn.XLOOKUP($C103,_xlfn.XLOOKUP(J$83,_xlpm.x,_xlpm.y,""),_xlpm.z,"Not Declared")="", "Name not recorded",  _xlfn.XLOOKUP($C103,_xlfn.XLOOKUP(J$83,_xlpm.x,_xlpm.y,""),_xlpm.z,"Not Declared")))</f>
        <v>Not Declared</v>
      </c>
      <c r="K103" s="729" t="str" cm="1">
        <f t="array" ref="K103">_xlfn.LET(_xlpm.x, Bicester!$T$3:$AE$3, _xlpm.y, Bicester!$T$5:$AE$30, _xlpm.z, Bicester!$R$5:$R$30, IF(_xlfn.XLOOKUP($C103,_xlfn.XLOOKUP(K$83,_xlpm.x,_xlpm.y,""),_xlpm.z,"Not Declared")="", "Name not recorded",  _xlfn.XLOOKUP($C103,_xlfn.XLOOKUP(K$83,_xlpm.x,_xlpm.y,""),_xlpm.z,"Not Declared")))</f>
        <v>Not Declared</v>
      </c>
      <c r="L103" s="729" t="str" cm="1">
        <f t="array" ref="L103">_xlfn.LET(_xlpm.x, Bicester!$T$3:$AE$3, _xlpm.y, Bicester!$T$5:$AE$30, _xlpm.z, Bicester!$R$5:$R$30, IF(_xlfn.XLOOKUP($C103,_xlfn.XLOOKUP(L$83,_xlpm.x,_xlpm.y,""),_xlpm.z,"Not Declared")="", "Name not recorded",  _xlfn.XLOOKUP($C103,_xlfn.XLOOKUP(L$83,_xlpm.x,_xlpm.y,""),_xlpm.z,"Not Declared")))</f>
        <v>Not Declared</v>
      </c>
      <c r="M103" s="729" t="str" cm="1">
        <f t="array" ref="M103">_xlfn.LET(_xlpm.x, Bicester!$T$3:$AE$3, _xlpm.y, Bicester!$T$5:$AE$30, _xlpm.z, Bicester!$R$5:$R$30, IF(_xlfn.XLOOKUP($C103,_xlfn.XLOOKUP(M$83,_xlpm.x,_xlpm.y,""),_xlpm.z,"Not Declared")="", "Name not recorded",  _xlfn.XLOOKUP($C103,_xlfn.XLOOKUP(M$83,_xlpm.x,_xlpm.y,""),_xlpm.z,"Not Declared")))</f>
        <v>Not Declared</v>
      </c>
      <c r="N103" s="729" t="str" cm="1">
        <f t="array" ref="N103">_xlfn.LET(_xlpm.x, Bicester!$T$3:$AE$3, _xlpm.y, Bicester!$T$5:$AE$30, _xlpm.z, Bicester!$R$5:$R$30, IF(_xlfn.XLOOKUP($C103,_xlfn.XLOOKUP(N$83,_xlpm.x,_xlpm.y,""),_xlpm.z,"Not Declared")="", "Name not recorded",  _xlfn.XLOOKUP($C103,_xlfn.XLOOKUP(N$83,_xlpm.x,_xlpm.y,""),_xlpm.z,"Not Declared")))</f>
        <v>Not Declared</v>
      </c>
      <c r="O103" s="729" t="str" cm="1">
        <f t="array" ref="O103">_xlfn.LET(_xlpm.x, Bicester!$T$3:$AE$3, _xlpm.y, Bicester!$T$5:$AE$30, _xlpm.z, Bicester!$R$5:$R$30, IF(_xlfn.XLOOKUP($C103,_xlfn.XLOOKUP(O$83,_xlpm.x,_xlpm.y,""),_xlpm.z,"Not Declared")="", "Name not recorded",  _xlfn.XLOOKUP($C103,_xlfn.XLOOKUP(O$83,_xlpm.x,_xlpm.y,""),_xlpm.z,"Not Declared")))</f>
        <v>Not Declared</v>
      </c>
      <c r="P103" s="220"/>
      <c r="Q103" s="732"/>
      <c r="R103" s="732"/>
      <c r="S103" s="732"/>
      <c r="T103" s="732"/>
      <c r="U103" s="732"/>
      <c r="V103" s="732"/>
      <c r="W103" s="732"/>
      <c r="X103" s="732"/>
      <c r="Y103" s="89"/>
      <c r="Z103" s="433"/>
      <c r="AA103" s="747" t="str" cm="1">
        <f t="array" ref="AA103">_xlfn.LET(_xlpm.a,_xlfn.XLOOKUP(1,('Number Allocation'!$C$6:$C$1483=AC103)*('Number Allocation'!$D$6:$D$1483=AD103),'Number Allocation'!$A$6:$A$1483,"..."),IF(_xlpm.a="","...",_xlpm.a))</f>
        <v>...</v>
      </c>
      <c r="AB103" s="747">
        <v>0</v>
      </c>
      <c r="AC103" s="12" t="str">
        <v>Not Declared</v>
      </c>
      <c r="AD103" s="12" t="str">
        <v>Team Kennet</v>
      </c>
      <c r="AE103" s="747"/>
      <c r="AF103" s="12"/>
      <c r="AG103" s="425"/>
      <c r="AH103" s="433"/>
      <c r="AI103" s="747" t="str" cm="1">
        <f t="array" ref="AI103">_xlfn.LET(_xlpm.a,_xlfn.XLOOKUP(1,('Number Allocation'!$C$6:$C$1483=AK103)*('Number Allocation'!$D$6:$D$1483=AL103),'Number Allocation'!$A$6:$A$1483,"..."),IF(_xlpm.a="","...",_xlpm.a))</f>
        <v>...</v>
      </c>
      <c r="AJ103" s="747">
        <v>0</v>
      </c>
      <c r="AK103" s="12" t="str">
        <v>Not Declared</v>
      </c>
      <c r="AL103" s="12" t="str">
        <v>Banbury Harriers AC</v>
      </c>
      <c r="AM103" s="747"/>
      <c r="AN103" s="12"/>
      <c r="AO103" s="425"/>
      <c r="AP103" s="433"/>
      <c r="AQ103" s="747" t="str" cm="1">
        <f t="array" ref="AQ103">_xlfn.LET(_xlpm.a,_xlfn.XLOOKUP(1,('Number Allocation'!$C$6:$C$1483=AS103)*('Number Allocation'!$D$6:$D$1483=AT103),'Number Allocation'!$A$6:$A$1483,"..."),IF(_xlpm.a="","...",_xlpm.a))</f>
        <v>...</v>
      </c>
      <c r="AR103" s="747">
        <v>0</v>
      </c>
      <c r="AS103" s="12" t="str">
        <v>Not Declared</v>
      </c>
      <c r="AT103" s="12" t="str">
        <v>Team Kennet</v>
      </c>
      <c r="AU103" s="747"/>
      <c r="AV103" s="12"/>
      <c r="AW103" s="425"/>
      <c r="AX103" s="433"/>
      <c r="AY103" s="747" t="str" cm="1">
        <f t="array" ref="AY103">_xlfn.LET(_xlpm.a,_xlfn.XLOOKUP(1,('Number Allocation'!$C$6:$C$1483=BA103)*('Number Allocation'!$D$6:$D$1483=BB103),'Number Allocation'!$A$6:$A$1483,"..."),IF(_xlpm.a="","...",_xlpm.a))</f>
        <v>...</v>
      </c>
      <c r="AZ103" s="747">
        <v>0</v>
      </c>
      <c r="BA103" s="12" t="str">
        <v>Not Declared</v>
      </c>
      <c r="BB103" s="12" t="str">
        <v>White Horse Harriers</v>
      </c>
      <c r="BC103" s="747"/>
      <c r="BD103" s="12"/>
      <c r="BE103" s="425"/>
      <c r="BF103" s="433"/>
      <c r="BG103" s="747" t="str" cm="1">
        <f t="array" ref="BG103">_xlfn.LET(_xlpm.a,_xlfn.XLOOKUP(1,('Number Allocation'!$C$6:$C$1483=BI103)*('Number Allocation'!$D$6:$D$1483=BJ103),'Number Allocation'!$A$6:$A$1483,"..."),IF(_xlpm.a="","...",_xlpm.a))</f>
        <v>...</v>
      </c>
      <c r="BH103" s="747">
        <v>0</v>
      </c>
      <c r="BI103" s="12" t="str">
        <v>Not Declared</v>
      </c>
      <c r="BJ103" s="12" t="str">
        <v>Radley AC</v>
      </c>
      <c r="BK103" s="747"/>
      <c r="BL103" s="12"/>
      <c r="BM103" s="425"/>
      <c r="BN103" s="433"/>
      <c r="BO103" s="747" t="str" cm="1">
        <f t="array" ref="BO103">_xlfn.LET(_xlpm.a,_xlfn.XLOOKUP(1,('Number Allocation'!$C$6:$C$1483=BQ103)*('Number Allocation'!$D$6:$D$1483=BR103),'Number Allocation'!$A$6:$A$1483,"..."),IF(_xlpm.a="","...",_xlpm.a))</f>
        <v>...</v>
      </c>
      <c r="BP103" s="747">
        <v>0</v>
      </c>
      <c r="BQ103" s="12" t="str">
        <v>Not Declared</v>
      </c>
      <c r="BR103" s="12" t="str">
        <v>Abingdon AC</v>
      </c>
      <c r="BS103" s="747"/>
      <c r="BT103" s="12"/>
      <c r="BU103" s="425"/>
      <c r="BV103" s="433"/>
      <c r="BW103" s="747" t="str" cm="1">
        <f t="array" ref="BW103">_xlfn.LET(_xlpm.a,_xlfn.XLOOKUP(1,('Number Allocation'!$C$6:$C$1483=BY103)*('Number Allocation'!$D$6:$D$1483=BZ103),'Number Allocation'!$A$6:$A$1483,"..."),IF(_xlpm.a="","...",_xlpm.a))</f>
        <v>...</v>
      </c>
      <c r="BX103" s="747">
        <v>0</v>
      </c>
      <c r="BY103" s="12" t="str">
        <v>Not Declared</v>
      </c>
      <c r="BZ103" s="425" t="str">
        <v>Witney Road Runners</v>
      </c>
      <c r="CA103" s="490"/>
      <c r="CB103" s="480"/>
      <c r="CC103" s="481"/>
      <c r="CD103" s="433"/>
      <c r="CE103" s="747" t="str" cm="1">
        <f t="array" ref="CE103">_xlfn.LET(_xlpm.a,_xlfn.XLOOKUP(1,('Number Allocation'!$C$6:$C$1483=CG103)*('Number Allocation'!$D$6:$D$1483=CH103),'Number Allocation'!$A$6:$A$1483,"..."),IF(_xlpm.a="","...",_xlpm.a))</f>
        <v>...</v>
      </c>
      <c r="CF103" s="747">
        <v>0</v>
      </c>
      <c r="CG103" s="12" t="str">
        <v>Not Declared</v>
      </c>
      <c r="CH103" s="425" t="str">
        <v>Bicester AC</v>
      </c>
      <c r="CI103" s="479"/>
      <c r="CJ103" s="480"/>
      <c r="CK103" s="481"/>
      <c r="CL103" s="433"/>
      <c r="CM103" s="747" t="str" cm="1">
        <f t="array" ref="CM103">_xlfn.LET(_xlpm.a,_xlfn.XLOOKUP(1,('Number Allocation'!$C$6:$C$1483=CO103)*('Number Allocation'!$D$6:$D$1483=CP103),'Number Allocation'!$A$6:$A$1483,"..."),IF(_xlpm.a="","...",_xlpm.a))</f>
        <v>...</v>
      </c>
      <c r="CN103" s="747">
        <v>0</v>
      </c>
      <c r="CO103" s="12" t="str">
        <v>Not Declared</v>
      </c>
      <c r="CP103" s="425" t="str">
        <v>White Horse Harriers</v>
      </c>
      <c r="CQ103" s="490"/>
      <c r="CR103" s="480"/>
      <c r="CS103" s="481"/>
      <c r="CT103" s="433"/>
      <c r="CU103" s="747" t="str" cm="1">
        <f t="array" ref="CU103">_xlfn.LET(_xlpm.a,_xlfn.XLOOKUP(1,('Number Allocation'!$C$6:$C$1483=CW103)*('Number Allocation'!$D$6:$D$1483=CX103),'Number Allocation'!$A$6:$A$1483,"..."),IF(_xlpm.a="","...",_xlpm.a))</f>
        <v>...</v>
      </c>
      <c r="CV103" s="747">
        <v>0</v>
      </c>
      <c r="CW103" s="12" t="str">
        <v>Not Declared</v>
      </c>
      <c r="CX103" s="425" t="str">
        <v>Team Kennet</v>
      </c>
      <c r="CY103" s="490"/>
      <c r="CZ103" s="480"/>
      <c r="DA103" s="481"/>
      <c r="DB103" s="433"/>
      <c r="DC103" s="747" t="str" cm="1">
        <f t="array" ref="DC103">_xlfn.LET(_xlpm.a,_xlfn.XLOOKUP(1,('Number Allocation'!$C$6:$C$1483=DE103)*('Number Allocation'!$D$6:$D$1483=DF103),'Number Allocation'!$A$6:$A$1483,"..."),IF(_xlpm.a="","...",_xlpm.a))</f>
        <v>...</v>
      </c>
      <c r="DD103" s="747">
        <v>0</v>
      </c>
      <c r="DE103" s="12" t="str">
        <v>Not Declared</v>
      </c>
      <c r="DF103" s="425" t="str">
        <v>Banbury Harriers AC</v>
      </c>
      <c r="DG103" s="490"/>
      <c r="DH103" s="480"/>
      <c r="DI103" s="481"/>
      <c r="DJ103" s="433"/>
      <c r="DK103" s="747" t="str" cm="1">
        <f t="array" ref="DK103">_xlfn.LET(_xlpm.a,_xlfn.XLOOKUP(1,('Number Allocation'!$C$6:$C$1483=DM103)*('Number Allocation'!$D$6:$D$1483=DN103),'Number Allocation'!$A$6:$A$1483,"..."),IF(_xlpm.a="","...",_xlpm.a))</f>
        <v>...</v>
      </c>
      <c r="DL103" s="747">
        <v>0</v>
      </c>
      <c r="DM103" s="12" t="str">
        <v>Not Declared</v>
      </c>
      <c r="DN103" s="425" t="str">
        <v>Oxford City AC</v>
      </c>
      <c r="DO103" s="490"/>
      <c r="DP103" s="480"/>
      <c r="DQ103" s="481"/>
      <c r="DW103" s="12"/>
      <c r="DX103" s="12"/>
      <c r="DY103" s="12"/>
      <c r="DZ103" s="15"/>
      <c r="EA103" s="15"/>
      <c r="EB103" s="15"/>
      <c r="EC103" s="15"/>
      <c r="ED103" s="15"/>
      <c r="EE103" s="15"/>
    </row>
    <row r="104" spans="1:135" s="359" customFormat="1" ht="21" customHeight="1">
      <c r="A104" s="358" t="str">
        <f>A102</f>
        <v>Bicester AC</v>
      </c>
      <c r="B104" s="729"/>
      <c r="C104" s="729" t="s">
        <v>517</v>
      </c>
      <c r="D104" s="729" t="str" cm="1">
        <f t="array" ref="D104">_xlfn.LET(_xlpm.x, Bicester!$T$3:$AE$3, _xlpm.y, Bicester!$T$5:$AE$30, _xlpm.z, Bicester!$R$5:$R$30, IF(_xlfn.XLOOKUP($C104,_xlfn.XLOOKUP(D$83,_xlpm.x,_xlpm.y,""),_xlpm.z,"Not Declared")="", "Name not recorded",  _xlfn.XLOOKUP($C104,_xlfn.XLOOKUP(D$83,_xlpm.x,_xlpm.y,""),_xlpm.z,"Not Declared")))</f>
        <v>Not Declared</v>
      </c>
      <c r="E104" s="729" t="str" cm="1">
        <f t="array" ref="E104">_xlfn.LET(_xlpm.x, Bicester!$T$3:$AE$3, _xlpm.y, Bicester!$T$5:$AE$30, _xlpm.z, Bicester!$R$5:$R$30, IF(_xlfn.XLOOKUP($C104,_xlfn.XLOOKUP(E$83,_xlpm.x,_xlpm.y,""),_xlpm.z,"Not Declared")="", "Name not recorded",  _xlfn.XLOOKUP($C104,_xlfn.XLOOKUP(E$83,_xlpm.x,_xlpm.y,""),_xlpm.z,"Not Declared")))</f>
        <v>Not Declared</v>
      </c>
      <c r="F104" s="729" t="str" cm="1">
        <f t="array" ref="F104">_xlfn.LET(_xlpm.x, Bicester!$T$3:$AE$3, _xlpm.y, Bicester!$T$5:$AE$30, _xlpm.z, Bicester!$R$5:$R$30, IF(_xlfn.XLOOKUP($C104,_xlfn.XLOOKUP(F$83,_xlpm.x,_xlpm.y,""),_xlpm.z,"Not Declared")="", "Name not recorded",  _xlfn.XLOOKUP($C104,_xlfn.XLOOKUP(F$83,_xlpm.x,_xlpm.y,""),_xlpm.z,"Not Declared")))</f>
        <v>Not Declared</v>
      </c>
      <c r="G104" s="729" t="str" cm="1">
        <f t="array" ref="G104">_xlfn.LET(_xlpm.x, Bicester!$T$3:$AE$3, _xlpm.y, Bicester!$T$5:$AE$30, _xlpm.z, Bicester!$R$5:$R$30, IF(_xlfn.XLOOKUP($C104,_xlfn.XLOOKUP(G$83,_xlpm.x,_xlpm.y,""),_xlpm.z,"Not Declared")="", "Name not recorded",  _xlfn.XLOOKUP($C104,_xlfn.XLOOKUP(G$83,_xlpm.x,_xlpm.y,""),_xlpm.z,"Not Declared")))</f>
        <v>Not Declared</v>
      </c>
      <c r="H104" s="729" t="str" cm="1">
        <f t="array" ref="H104">_xlfn.LET(_xlpm.x, Bicester!$T$3:$AE$3, _xlpm.y, Bicester!$T$5:$AE$30, _xlpm.z, Bicester!$R$5:$R$30, IF(_xlfn.XLOOKUP($C104,_xlfn.XLOOKUP(H$83,_xlpm.x,_xlpm.y,""),_xlpm.z,"Not Declared")="", "Name not recorded",  _xlfn.XLOOKUP($C104,_xlfn.XLOOKUP(H$83,_xlpm.x,_xlpm.y,""),_xlpm.z,"Not Declared")))</f>
        <v>Not Declared</v>
      </c>
      <c r="I104" s="729" t="str" cm="1">
        <f t="array" ref="I104">_xlfn.LET(_xlpm.x, Bicester!$T$3:$AE$3, _xlpm.y, Bicester!$T$5:$AE$30, _xlpm.z, Bicester!$R$5:$R$30, IF(_xlfn.XLOOKUP($C104,_xlfn.XLOOKUP(I$83,_xlpm.x,_xlpm.y,""),_xlpm.z,"Not Declared")="", "Name not recorded",  _xlfn.XLOOKUP($C104,_xlfn.XLOOKUP(I$83,_xlpm.x,_xlpm.y,""),_xlpm.z,"Not Declared")))</f>
        <v>Not Declared</v>
      </c>
      <c r="J104" s="729" t="str" cm="1">
        <f t="array" ref="J104">_xlfn.LET(_xlpm.x, Bicester!$T$3:$AE$3, _xlpm.y, Bicester!$T$5:$AE$30, _xlpm.z, Bicester!$R$5:$R$30, IF(_xlfn.XLOOKUP($C104,_xlfn.XLOOKUP(J$83,_xlpm.x,_xlpm.y,""),_xlpm.z,"Not Declared")="", "Name not recorded",  _xlfn.XLOOKUP($C104,_xlfn.XLOOKUP(J$83,_xlpm.x,_xlpm.y,""),_xlpm.z,"Not Declared")))</f>
        <v>Not Declared</v>
      </c>
      <c r="K104" s="729" t="str" cm="1">
        <f t="array" ref="K104">_xlfn.LET(_xlpm.x, Bicester!$T$3:$AE$3, _xlpm.y, Bicester!$T$5:$AE$30, _xlpm.z, Bicester!$R$5:$R$30, IF(_xlfn.XLOOKUP($C104,_xlfn.XLOOKUP(K$83,_xlpm.x,_xlpm.y,""),_xlpm.z,"Not Declared")="", "Name not recorded",  _xlfn.XLOOKUP($C104,_xlfn.XLOOKUP(K$83,_xlpm.x,_xlpm.y,""),_xlpm.z,"Not Declared")))</f>
        <v>Not Declared</v>
      </c>
      <c r="L104" s="729" t="str" cm="1">
        <f t="array" ref="L104">_xlfn.LET(_xlpm.x, Bicester!$T$3:$AE$3, _xlpm.y, Bicester!$T$5:$AE$30, _xlpm.z, Bicester!$R$5:$R$30, IF(_xlfn.XLOOKUP($C104,_xlfn.XLOOKUP(L$83,_xlpm.x,_xlpm.y,""),_xlpm.z,"Not Declared")="", "Name not recorded",  _xlfn.XLOOKUP($C104,_xlfn.XLOOKUP(L$83,_xlpm.x,_xlpm.y,""),_xlpm.z,"Not Declared")))</f>
        <v>Not Declared</v>
      </c>
      <c r="M104" s="729" t="str" cm="1">
        <f t="array" ref="M104">_xlfn.LET(_xlpm.x, Bicester!$T$3:$AE$3, _xlpm.y, Bicester!$T$5:$AE$30, _xlpm.z, Bicester!$R$5:$R$30, IF(_xlfn.XLOOKUP($C104,_xlfn.XLOOKUP(M$83,_xlpm.x,_xlpm.y,""),_xlpm.z,"Not Declared")="", "Name not recorded",  _xlfn.XLOOKUP($C104,_xlfn.XLOOKUP(M$83,_xlpm.x,_xlpm.y,""),_xlpm.z,"Not Declared")))</f>
        <v>Not Declared</v>
      </c>
      <c r="N104" s="729" t="str" cm="1">
        <f t="array" ref="N104">_xlfn.LET(_xlpm.x, Bicester!$T$3:$AE$3, _xlpm.y, Bicester!$T$5:$AE$30, _xlpm.z, Bicester!$R$5:$R$30, IF(_xlfn.XLOOKUP($C104,_xlfn.XLOOKUP(N$83,_xlpm.x,_xlpm.y,""),_xlpm.z,"Not Declared")="", "Name not recorded",  _xlfn.XLOOKUP($C104,_xlfn.XLOOKUP(N$83,_xlpm.x,_xlpm.y,""),_xlpm.z,"Not Declared")))</f>
        <v>Not Declared</v>
      </c>
      <c r="O104" s="729" t="str" cm="1">
        <f t="array" ref="O104">_xlfn.LET(_xlpm.x, Bicester!$T$3:$AE$3, _xlpm.y, Bicester!$T$5:$AE$30, _xlpm.z, Bicester!$R$5:$R$30, IF(_xlfn.XLOOKUP($C104,_xlfn.XLOOKUP(O$83,_xlpm.x,_xlpm.y,""),_xlpm.z,"Not Declared")="", "Name not recorded",  _xlfn.XLOOKUP($C104,_xlfn.XLOOKUP(O$83,_xlpm.x,_xlpm.y,""),_xlpm.z,"Not Declared")))</f>
        <v>Not Declared</v>
      </c>
      <c r="P104" s="79" t="s">
        <v>517</v>
      </c>
      <c r="Q104" s="729" t="s">
        <v>319</v>
      </c>
      <c r="R104" s="729" t="s">
        <v>320</v>
      </c>
      <c r="S104" s="729" t="s">
        <v>321</v>
      </c>
      <c r="T104" s="729" t="str" cm="1">
        <f t="array" ref="T104">_xlfn.LET(_xlpm.x, Bicester!$T$3:$AF$3, _xlpm.y, Bicester!$T$5:$AF$30, _xlpm.z, Bicester!$R$5:$R$30, IF(_xlfn.XLOOKUP(P104,_xlfn.XLOOKUP(T$83,_xlpm.x,_xlpm.y,""),_xlpm.z,"Not Declared")="", "Name not recorded",  _xlfn.XLOOKUP(P104,_xlfn.XLOOKUP(T$83,_xlpm.x,_xlpm.y,""),_xlpm.z,"Not Declared")))</f>
        <v>Not Declared</v>
      </c>
      <c r="U104" s="729" t="str" cm="1">
        <f t="array" ref="U104">_xlfn.LET(_xlpm.x, Bicester!$T$3:$AF$3, _xlpm.y, Bicester!$T$5:$AF$30, _xlpm.z, Bicester!$R$5:$R$30, IF(_xlfn.XLOOKUP(Q104,_xlfn.XLOOKUP(U$83,_xlpm.x,_xlpm.y,""),_xlpm.z,"Not Declared")="", "Name not recorded",  _xlfn.XLOOKUP(Q104,_xlfn.XLOOKUP(U$83,_xlpm.x,_xlpm.y,""),_xlpm.z,"Not Declared")))</f>
        <v>Not Declared</v>
      </c>
      <c r="V104" s="729" t="str" cm="1">
        <f t="array" ref="V104">_xlfn.LET(_xlpm.x, Bicester!$T$3:$AF$3, _xlpm.y, Bicester!$T$5:$AF$30, _xlpm.z, Bicester!$R$5:$R$30, IF(_xlfn.XLOOKUP(R104,_xlfn.XLOOKUP(V$83,_xlpm.x,_xlpm.y,""),_xlpm.z,"Not Declared")="", "Name not recorded",  _xlfn.XLOOKUP(R104,_xlfn.XLOOKUP(V$83,_xlpm.x,_xlpm.y,""),_xlpm.z,"Not Declared")))</f>
        <v>Not Declared</v>
      </c>
      <c r="W104" s="729" t="str" cm="1">
        <f t="array" ref="W104">_xlfn.LET(_xlpm.x, Bicester!$T$3:$AF$3, _xlpm.y, Bicester!$T$5:$AF$30, _xlpm.z, Bicester!$R$5:$R$30, IF(_xlfn.XLOOKUP(S104,_xlfn.XLOOKUP(W$83,_xlpm.x,_xlpm.y,""),_xlpm.z,"Not Declared")="", "Name not recorded",  _xlfn.XLOOKUP(S104,_xlfn.XLOOKUP(W$83,_xlpm.x,_xlpm.y,""),_xlpm.z,"Not Declared")))</f>
        <v>Not Declared</v>
      </c>
      <c r="X104" s="358" t="str">
        <f>_xlfn.TEXTJOIN(", ",,T104:W104)</f>
        <v>Not Declared, Not Declared, Not Declared, Not Declared</v>
      </c>
      <c r="Y104" s="89"/>
      <c r="Z104" s="433"/>
      <c r="AA104" s="747" t="str" cm="1">
        <f t="array" ref="AA104">_xlfn.LET(_xlpm.a,_xlfn.XLOOKUP(1,('Number Allocation'!$C$6:$C$1483=AC104)*('Number Allocation'!$D$6:$D$1483=AD104),'Number Allocation'!$A$6:$A$1483,"..."),IF(_xlpm.a="","...",_xlpm.a))</f>
        <v>...</v>
      </c>
      <c r="AB104" s="747">
        <v>0</v>
      </c>
      <c r="AC104" s="12" t="str">
        <v>Not Declared</v>
      </c>
      <c r="AD104" s="12" t="str">
        <v>White Horse Harriers</v>
      </c>
      <c r="AE104" s="747"/>
      <c r="AF104" s="12"/>
      <c r="AG104" s="425"/>
      <c r="AH104" s="433"/>
      <c r="AI104" s="747" t="str" cm="1">
        <f t="array" ref="AI104">_xlfn.LET(_xlpm.a,_xlfn.XLOOKUP(1,('Number Allocation'!$C$6:$C$1483=AK104)*('Number Allocation'!$D$6:$D$1483=AL104),'Number Allocation'!$A$6:$A$1483,"..."),IF(_xlpm.a="","...",_xlpm.a))</f>
        <v>...</v>
      </c>
      <c r="AJ104" s="747">
        <v>0</v>
      </c>
      <c r="AK104" s="12" t="str">
        <v>Not Declared</v>
      </c>
      <c r="AL104" s="12" t="str">
        <v>Witney Road Runners</v>
      </c>
      <c r="AM104" s="747"/>
      <c r="AN104" s="12"/>
      <c r="AO104" s="425"/>
      <c r="AP104" s="433"/>
      <c r="AQ104" s="747" t="str" cm="1">
        <f t="array" ref="AQ104">_xlfn.LET(_xlpm.a,_xlfn.XLOOKUP(1,('Number Allocation'!$C$6:$C$1483=AS104)*('Number Allocation'!$D$6:$D$1483=AT104),'Number Allocation'!$A$6:$A$1483,"..."),IF(_xlpm.a="","...",_xlpm.a))</f>
        <v>...</v>
      </c>
      <c r="AR104" s="747">
        <v>0</v>
      </c>
      <c r="AS104" s="12" t="str">
        <v>Not Declared</v>
      </c>
      <c r="AT104" s="12" t="str">
        <v>White Horse Harriers</v>
      </c>
      <c r="AU104" s="747"/>
      <c r="AV104" s="12"/>
      <c r="AW104" s="425"/>
      <c r="AX104" s="433"/>
      <c r="AY104" s="747" t="str" cm="1">
        <f t="array" ref="AY104">_xlfn.LET(_xlpm.a,_xlfn.XLOOKUP(1,('Number Allocation'!$C$6:$C$1483=BA104)*('Number Allocation'!$D$6:$D$1483=BB104),'Number Allocation'!$A$6:$A$1483,"..."),IF(_xlpm.a="","...",_xlpm.a))</f>
        <v>...</v>
      </c>
      <c r="AZ104" s="747">
        <v>0</v>
      </c>
      <c r="BA104" s="12" t="str">
        <v>Not Declared</v>
      </c>
      <c r="BB104" s="12" t="str">
        <v>Radley AC</v>
      </c>
      <c r="BC104" s="747"/>
      <c r="BD104" s="12"/>
      <c r="BE104" s="425"/>
      <c r="BF104" s="433"/>
      <c r="BG104" s="747" t="str" cm="1">
        <f t="array" ref="BG104">_xlfn.LET(_xlpm.a,_xlfn.XLOOKUP(1,('Number Allocation'!$C$6:$C$1483=BI104)*('Number Allocation'!$D$6:$D$1483=BJ104),'Number Allocation'!$A$6:$A$1483,"..."),IF(_xlpm.a="","...",_xlpm.a))</f>
        <v>...</v>
      </c>
      <c r="BH104" s="747">
        <v>0</v>
      </c>
      <c r="BI104" s="12" t="str">
        <v>Not Declared</v>
      </c>
      <c r="BJ104" s="12" t="str">
        <v>Oxford City AC</v>
      </c>
      <c r="BK104" s="747"/>
      <c r="BL104" s="12"/>
      <c r="BM104" s="425"/>
      <c r="BN104" s="433"/>
      <c r="BO104" s="747" t="str" cm="1">
        <f t="array" ref="BO104">_xlfn.LET(_xlpm.a,_xlfn.XLOOKUP(1,('Number Allocation'!$C$6:$C$1483=BQ104)*('Number Allocation'!$D$6:$D$1483=BR104),'Number Allocation'!$A$6:$A$1483,"..."),IF(_xlpm.a="","...",_xlpm.a))</f>
        <v>...</v>
      </c>
      <c r="BP104" s="747">
        <v>0</v>
      </c>
      <c r="BQ104" s="12" t="str">
        <v>Not Declared</v>
      </c>
      <c r="BR104" s="12" t="str">
        <v>Banbury Harriers AC</v>
      </c>
      <c r="BS104" s="747"/>
      <c r="BT104" s="12"/>
      <c r="BU104" s="425"/>
      <c r="BV104" s="433"/>
      <c r="BW104" s="747" t="str" cm="1">
        <f t="array" ref="BW104">_xlfn.LET(_xlpm.a,_xlfn.XLOOKUP(1,('Number Allocation'!$C$6:$C$1483=BY104)*('Number Allocation'!$D$6:$D$1483=BZ104),'Number Allocation'!$A$6:$A$1483,"..."),IF(_xlpm.a="","...",_xlpm.a))</f>
        <v>...</v>
      </c>
      <c r="BX104" s="747">
        <v>0</v>
      </c>
      <c r="BY104" s="12" t="str">
        <v>Not Declared</v>
      </c>
      <c r="BZ104" s="425" t="str">
        <v>White Horse Harriers</v>
      </c>
      <c r="CA104" s="490"/>
      <c r="CB104" s="480"/>
      <c r="CC104" s="481"/>
      <c r="CD104" s="433"/>
      <c r="CE104" s="747" t="str" cm="1">
        <f t="array" ref="CE104">_xlfn.LET(_xlpm.a,_xlfn.XLOOKUP(1,('Number Allocation'!$C$6:$C$1483=CG104)*('Number Allocation'!$D$6:$D$1483=CH104),'Number Allocation'!$A$6:$A$1483,"..."),IF(_xlpm.a="","...",_xlpm.a))</f>
        <v>...</v>
      </c>
      <c r="CF104" s="747">
        <v>0</v>
      </c>
      <c r="CG104" s="12" t="str">
        <v>Not Declared</v>
      </c>
      <c r="CH104" s="425" t="str">
        <v>Banbury Harriers AC</v>
      </c>
      <c r="CI104" s="479"/>
      <c r="CJ104" s="480"/>
      <c r="CK104" s="481"/>
      <c r="CL104" s="433"/>
      <c r="CM104" s="747" t="str" cm="1">
        <f t="array" ref="CM104">_xlfn.LET(_xlpm.a,_xlfn.XLOOKUP(1,('Number Allocation'!$C$6:$C$1483=CO104)*('Number Allocation'!$D$6:$D$1483=CP104),'Number Allocation'!$A$6:$A$1483,"..."),IF(_xlpm.a="","...",_xlpm.a))</f>
        <v>...</v>
      </c>
      <c r="CN104" s="747">
        <v>0</v>
      </c>
      <c r="CO104" s="12" t="str">
        <v>Not Declared</v>
      </c>
      <c r="CP104" s="425" t="str">
        <v>Banbury Harriers AC</v>
      </c>
      <c r="CQ104" s="490"/>
      <c r="CR104" s="480"/>
      <c r="CS104" s="481"/>
      <c r="CT104" s="433"/>
      <c r="CU104" s="747" t="str" cm="1">
        <f t="array" ref="CU104">_xlfn.LET(_xlpm.a,_xlfn.XLOOKUP(1,('Number Allocation'!$C$6:$C$1483=CW104)*('Number Allocation'!$D$6:$D$1483=CX104),'Number Allocation'!$A$6:$A$1483,"..."),IF(_xlpm.a="","...",_xlpm.a))</f>
        <v>...</v>
      </c>
      <c r="CV104" s="747">
        <v>0</v>
      </c>
      <c r="CW104" s="12" t="str">
        <v>Not Declared</v>
      </c>
      <c r="CX104" s="425" t="str">
        <v>Banbury Harriers AC</v>
      </c>
      <c r="CY104" s="490"/>
      <c r="CZ104" s="480"/>
      <c r="DA104" s="481"/>
      <c r="DB104" s="433"/>
      <c r="DC104" s="747" t="str" cm="1">
        <f t="array" ref="DC104">_xlfn.LET(_xlpm.a,_xlfn.XLOOKUP(1,('Number Allocation'!$C$6:$C$1483=DE104)*('Number Allocation'!$D$6:$D$1483=DF104),'Number Allocation'!$A$6:$A$1483,"..."),IF(_xlpm.a="","...",_xlpm.a))</f>
        <v>...</v>
      </c>
      <c r="DD104" s="747">
        <v>0</v>
      </c>
      <c r="DE104" s="12" t="str">
        <v>Not Declared</v>
      </c>
      <c r="DF104" s="425" t="str">
        <v>Abingdon AC</v>
      </c>
      <c r="DG104" s="490"/>
      <c r="DH104" s="480"/>
      <c r="DI104" s="481"/>
      <c r="DJ104" s="433"/>
      <c r="DK104" s="747" t="str" cm="1">
        <f t="array" ref="DK104">_xlfn.LET(_xlpm.a,_xlfn.XLOOKUP(1,('Number Allocation'!$C$6:$C$1483=DM104)*('Number Allocation'!$D$6:$D$1483=DN104),'Number Allocation'!$A$6:$A$1483,"..."),IF(_xlpm.a="","...",_xlpm.a))</f>
        <v>...</v>
      </c>
      <c r="DL104" s="747">
        <v>0</v>
      </c>
      <c r="DM104" s="12" t="str">
        <v>Not Declared</v>
      </c>
      <c r="DN104" s="425" t="str">
        <v>Witney Road Runners</v>
      </c>
      <c r="DO104" s="490"/>
      <c r="DP104" s="480"/>
      <c r="DQ104" s="481"/>
      <c r="DW104" s="12"/>
      <c r="DX104" s="12"/>
      <c r="DY104" s="12"/>
      <c r="DZ104" s="15"/>
      <c r="EA104" s="15"/>
      <c r="EB104" s="15"/>
      <c r="EC104" s="15"/>
      <c r="ED104" s="15"/>
      <c r="EE104" s="15"/>
    </row>
    <row r="105" spans="1:135" s="359" customFormat="1" ht="21" customHeight="1">
      <c r="A105" s="358" t="str">
        <f t="shared" ref="A105:A109" si="11">A103</f>
        <v>Bicester AC</v>
      </c>
      <c r="B105" s="729"/>
      <c r="C105" s="729" t="s">
        <v>319</v>
      </c>
      <c r="D105" s="729" t="str" cm="1">
        <f t="array" ref="D105">_xlfn.LET(_xlpm.x, Bicester!$T$3:$AE$3, _xlpm.y, Bicester!$T$5:$AE$30, _xlpm.z, Bicester!$R$5:$R$30, IF(_xlfn.XLOOKUP($C105,_xlfn.XLOOKUP(D$83,_xlpm.x,_xlpm.y,""),_xlpm.z,"Not Declared")="", "Name not recorded",  _xlfn.XLOOKUP($C105,_xlfn.XLOOKUP(D$83,_xlpm.x,_xlpm.y,""),_xlpm.z,"Not Declared")))</f>
        <v>Not Declared</v>
      </c>
      <c r="E105" s="729" t="str" cm="1">
        <f t="array" ref="E105">_xlfn.LET(_xlpm.x, Bicester!$T$3:$AE$3, _xlpm.y, Bicester!$T$5:$AE$30, _xlpm.z, Bicester!$R$5:$R$30, IF(_xlfn.XLOOKUP($C105,_xlfn.XLOOKUP(E$83,_xlpm.x,_xlpm.y,""),_xlpm.z,"Not Declared")="", "Name not recorded",  _xlfn.XLOOKUP($C105,_xlfn.XLOOKUP(E$83,_xlpm.x,_xlpm.y,""),_xlpm.z,"Not Declared")))</f>
        <v>Not Declared</v>
      </c>
      <c r="F105" s="729" t="str" cm="1">
        <f t="array" ref="F105">_xlfn.LET(_xlpm.x, Bicester!$T$3:$AE$3, _xlpm.y, Bicester!$T$5:$AE$30, _xlpm.z, Bicester!$R$5:$R$30, IF(_xlfn.XLOOKUP($C105,_xlfn.XLOOKUP(F$83,_xlpm.x,_xlpm.y,""),_xlpm.z,"Not Declared")="", "Name not recorded",  _xlfn.XLOOKUP($C105,_xlfn.XLOOKUP(F$83,_xlpm.x,_xlpm.y,""),_xlpm.z,"Not Declared")))</f>
        <v>Not Declared</v>
      </c>
      <c r="G105" s="729" t="str" cm="1">
        <f t="array" ref="G105">_xlfn.LET(_xlpm.x, Bicester!$T$3:$AE$3, _xlpm.y, Bicester!$T$5:$AE$30, _xlpm.z, Bicester!$R$5:$R$30, IF(_xlfn.XLOOKUP($C105,_xlfn.XLOOKUP(G$83,_xlpm.x,_xlpm.y,""),_xlpm.z,"Not Declared")="", "Name not recorded",  _xlfn.XLOOKUP($C105,_xlfn.XLOOKUP(G$83,_xlpm.x,_xlpm.y,""),_xlpm.z,"Not Declared")))</f>
        <v>Not Declared</v>
      </c>
      <c r="H105" s="729" t="str" cm="1">
        <f t="array" ref="H105">_xlfn.LET(_xlpm.x, Bicester!$T$3:$AE$3, _xlpm.y, Bicester!$T$5:$AE$30, _xlpm.z, Bicester!$R$5:$R$30, IF(_xlfn.XLOOKUP($C105,_xlfn.XLOOKUP(H$83,_xlpm.x,_xlpm.y,""),_xlpm.z,"Not Declared")="", "Name not recorded",  _xlfn.XLOOKUP($C105,_xlfn.XLOOKUP(H$83,_xlpm.x,_xlpm.y,""),_xlpm.z,"Not Declared")))</f>
        <v>Not Declared</v>
      </c>
      <c r="I105" s="729" t="str" cm="1">
        <f t="array" ref="I105">_xlfn.LET(_xlpm.x, Bicester!$T$3:$AE$3, _xlpm.y, Bicester!$T$5:$AE$30, _xlpm.z, Bicester!$R$5:$R$30, IF(_xlfn.XLOOKUP($C105,_xlfn.XLOOKUP(I$83,_xlpm.x,_xlpm.y,""),_xlpm.z,"Not Declared")="", "Name not recorded",  _xlfn.XLOOKUP($C105,_xlfn.XLOOKUP(I$83,_xlpm.x,_xlpm.y,""),_xlpm.z,"Not Declared")))</f>
        <v>Not Declared</v>
      </c>
      <c r="J105" s="729" t="str" cm="1">
        <f t="array" ref="J105">_xlfn.LET(_xlpm.x, Bicester!$T$3:$AE$3, _xlpm.y, Bicester!$T$5:$AE$30, _xlpm.z, Bicester!$R$5:$R$30, IF(_xlfn.XLOOKUP($C105,_xlfn.XLOOKUP(J$83,_xlpm.x,_xlpm.y,""),_xlpm.z,"Not Declared")="", "Name not recorded",  _xlfn.XLOOKUP($C105,_xlfn.XLOOKUP(J$83,_xlpm.x,_xlpm.y,""),_xlpm.z,"Not Declared")))</f>
        <v>Not Declared</v>
      </c>
      <c r="K105" s="729" t="str" cm="1">
        <f t="array" ref="K105">_xlfn.LET(_xlpm.x, Bicester!$T$3:$AE$3, _xlpm.y, Bicester!$T$5:$AE$30, _xlpm.z, Bicester!$R$5:$R$30, IF(_xlfn.XLOOKUP($C105,_xlfn.XLOOKUP(K$83,_xlpm.x,_xlpm.y,""),_xlpm.z,"Not Declared")="", "Name not recorded",  _xlfn.XLOOKUP($C105,_xlfn.XLOOKUP(K$83,_xlpm.x,_xlpm.y,""),_xlpm.z,"Not Declared")))</f>
        <v>Not Declared</v>
      </c>
      <c r="L105" s="729" t="str" cm="1">
        <f t="array" ref="L105">_xlfn.LET(_xlpm.x, Bicester!$T$3:$AE$3, _xlpm.y, Bicester!$T$5:$AE$30, _xlpm.z, Bicester!$R$5:$R$30, IF(_xlfn.XLOOKUP($C105,_xlfn.XLOOKUP(L$83,_xlpm.x,_xlpm.y,""),_xlpm.z,"Not Declared")="", "Name not recorded",  _xlfn.XLOOKUP($C105,_xlfn.XLOOKUP(L$83,_xlpm.x,_xlpm.y,""),_xlpm.z,"Not Declared")))</f>
        <v>Not Declared</v>
      </c>
      <c r="M105" s="729" t="str" cm="1">
        <f t="array" ref="M105">_xlfn.LET(_xlpm.x, Bicester!$T$3:$AE$3, _xlpm.y, Bicester!$T$5:$AE$30, _xlpm.z, Bicester!$R$5:$R$30, IF(_xlfn.XLOOKUP($C105,_xlfn.XLOOKUP(M$83,_xlpm.x,_xlpm.y,""),_xlpm.z,"Not Declared")="", "Name not recorded",  _xlfn.XLOOKUP($C105,_xlfn.XLOOKUP(M$83,_xlpm.x,_xlpm.y,""),_xlpm.z,"Not Declared")))</f>
        <v>Not Declared</v>
      </c>
      <c r="N105" s="729" t="str" cm="1">
        <f t="array" ref="N105">_xlfn.LET(_xlpm.x, Bicester!$T$3:$AE$3, _xlpm.y, Bicester!$T$5:$AE$30, _xlpm.z, Bicester!$R$5:$R$30, IF(_xlfn.XLOOKUP($C105,_xlfn.XLOOKUP(N$83,_xlpm.x,_xlpm.y,""),_xlpm.z,"Not Declared")="", "Name not recorded",  _xlfn.XLOOKUP($C105,_xlfn.XLOOKUP(N$83,_xlpm.x,_xlpm.y,""),_xlpm.z,"Not Declared")))</f>
        <v>Not Declared</v>
      </c>
      <c r="O105" s="729" t="str" cm="1">
        <f t="array" ref="O105">_xlfn.LET(_xlpm.x, Bicester!$T$3:$AE$3, _xlpm.y, Bicester!$T$5:$AE$30, _xlpm.z, Bicester!$R$5:$R$30, IF(_xlfn.XLOOKUP($C105,_xlfn.XLOOKUP(O$83,_xlpm.x,_xlpm.y,""),_xlpm.z,"Not Declared")="", "Name not recorded",  _xlfn.XLOOKUP($C105,_xlfn.XLOOKUP(O$83,_xlpm.x,_xlpm.y,""),_xlpm.z,"Not Declared")))</f>
        <v>Not Declared</v>
      </c>
      <c r="P105" s="3"/>
      <c r="Q105" s="3"/>
      <c r="R105" s="3"/>
      <c r="S105" s="3"/>
      <c r="T105" s="3"/>
      <c r="U105" s="3"/>
      <c r="V105" s="3"/>
      <c r="W105" s="3"/>
      <c r="X105" s="12"/>
      <c r="Y105" s="89"/>
      <c r="Z105" s="433"/>
      <c r="AA105" s="747" t="str" cm="1">
        <f t="array" ref="AA105">_xlfn.LET(_xlpm.a,_xlfn.XLOOKUP(1,('Number Allocation'!$C$6:$C$1483=AC105)*('Number Allocation'!$D$6:$D$1483=AD105),'Number Allocation'!$A$6:$A$1483,"..."),IF(_xlpm.a="","...",_xlpm.a))</f>
        <v>...</v>
      </c>
      <c r="AB105" s="747">
        <v>0</v>
      </c>
      <c r="AC105" s="12" t="str">
        <v>Not Declared</v>
      </c>
      <c r="AD105" s="12" t="str">
        <v>Radley AC</v>
      </c>
      <c r="AE105" s="747"/>
      <c r="AF105" s="12"/>
      <c r="AG105" s="425"/>
      <c r="AH105" s="433"/>
      <c r="AI105" s="747" t="str" cm="1">
        <f t="array" ref="AI105">_xlfn.LET(_xlpm.a,_xlfn.XLOOKUP(1,('Number Allocation'!$C$6:$C$1483=AK105)*('Number Allocation'!$D$6:$D$1483=AL105),'Number Allocation'!$A$6:$A$1483,"..."),IF(_xlpm.a="","...",_xlpm.a))</f>
        <v>...</v>
      </c>
      <c r="AJ105" s="747">
        <v>0</v>
      </c>
      <c r="AK105" s="12" t="str">
        <v>Not Declared</v>
      </c>
      <c r="AL105" s="12" t="str">
        <v>White Horse Harriers</v>
      </c>
      <c r="AM105" s="747"/>
      <c r="AN105" s="12"/>
      <c r="AO105" s="425"/>
      <c r="AP105" s="433"/>
      <c r="AQ105" s="747" t="str" cm="1">
        <f t="array" ref="AQ105">_xlfn.LET(_xlpm.a,_xlfn.XLOOKUP(1,('Number Allocation'!$C$6:$C$1483=AS105)*('Number Allocation'!$D$6:$D$1483=AT105),'Number Allocation'!$A$6:$A$1483,"..."),IF(_xlpm.a="","...",_xlpm.a))</f>
        <v>...</v>
      </c>
      <c r="AR105" s="747">
        <v>0</v>
      </c>
      <c r="AS105" s="12" t="str">
        <v>Not Declared</v>
      </c>
      <c r="AT105" s="12" t="str">
        <v>Radley AC</v>
      </c>
      <c r="AU105" s="747"/>
      <c r="AV105" s="12"/>
      <c r="AW105" s="425"/>
      <c r="AX105" s="433"/>
      <c r="AY105" s="747" t="str" cm="1">
        <f t="array" ref="AY105">_xlfn.LET(_xlpm.a,_xlfn.XLOOKUP(1,('Number Allocation'!$C$6:$C$1483=BA105)*('Number Allocation'!$D$6:$D$1483=BB105),'Number Allocation'!$A$6:$A$1483,"..."),IF(_xlpm.a="","...",_xlpm.a))</f>
        <v>...</v>
      </c>
      <c r="AZ105" s="747">
        <v>0</v>
      </c>
      <c r="BA105" s="12" t="str">
        <v>Not Declared</v>
      </c>
      <c r="BB105" s="12" t="str">
        <v>Bicester AC</v>
      </c>
      <c r="BC105" s="747"/>
      <c r="BD105" s="12"/>
      <c r="BE105" s="425"/>
      <c r="BF105" s="433"/>
      <c r="BG105" s="747" t="str" cm="1">
        <f t="array" ref="BG105">_xlfn.LET(_xlpm.a,_xlfn.XLOOKUP(1,('Number Allocation'!$C$6:$C$1483=BI105)*('Number Allocation'!$D$6:$D$1483=BJ105),'Number Allocation'!$A$6:$A$1483,"..."),IF(_xlpm.a="","...",_xlpm.a))</f>
        <v>...</v>
      </c>
      <c r="BH105" s="747">
        <v>0</v>
      </c>
      <c r="BI105" s="12" t="str">
        <v>Not Declared</v>
      </c>
      <c r="BJ105" s="12" t="str">
        <v>Banbury Harriers AC</v>
      </c>
      <c r="BK105" s="747"/>
      <c r="BL105" s="12"/>
      <c r="BM105" s="425"/>
      <c r="BN105" s="433"/>
      <c r="BO105" s="747" t="str" cm="1">
        <f t="array" ref="BO105">_xlfn.LET(_xlpm.a,_xlfn.XLOOKUP(1,('Number Allocation'!$C$6:$C$1483=BQ105)*('Number Allocation'!$D$6:$D$1483=BR105),'Number Allocation'!$A$6:$A$1483,"..."),IF(_xlpm.a="","...",_xlpm.a))</f>
        <v>...</v>
      </c>
      <c r="BP105" s="747">
        <v>0</v>
      </c>
      <c r="BQ105" s="12" t="str">
        <v>Not Declared</v>
      </c>
      <c r="BR105" s="12" t="str">
        <v>Bicester AC</v>
      </c>
      <c r="BS105" s="747"/>
      <c r="BT105" s="12"/>
      <c r="BU105" s="425"/>
      <c r="BV105" s="433"/>
      <c r="BW105" s="747" t="str" cm="1">
        <f t="array" ref="BW105">_xlfn.LET(_xlpm.a,_xlfn.XLOOKUP(1,('Number Allocation'!$C$6:$C$1483=BY105)*('Number Allocation'!$D$6:$D$1483=BZ105),'Number Allocation'!$A$6:$A$1483,"..."),IF(_xlpm.a="","...",_xlpm.a))</f>
        <v>...</v>
      </c>
      <c r="BX105" s="747">
        <v>0</v>
      </c>
      <c r="BY105" s="12" t="str">
        <v>Not Declared</v>
      </c>
      <c r="BZ105" s="425" t="str">
        <v>Bicester AC</v>
      </c>
      <c r="CA105" s="490"/>
      <c r="CB105" s="480"/>
      <c r="CC105" s="481"/>
      <c r="CD105" s="433"/>
      <c r="CE105" s="747" t="str" cm="1">
        <f t="array" ref="CE105">_xlfn.LET(_xlpm.a,_xlfn.XLOOKUP(1,('Number Allocation'!$C$6:$C$1483=CG105)*('Number Allocation'!$D$6:$D$1483=CH105),'Number Allocation'!$A$6:$A$1483,"..."),IF(_xlpm.a="","...",_xlpm.a))</f>
        <v>...</v>
      </c>
      <c r="CF105" s="747">
        <v>0</v>
      </c>
      <c r="CG105" s="12" t="str">
        <v>Not Declared</v>
      </c>
      <c r="CH105" s="425" t="str">
        <v>Radley AC</v>
      </c>
      <c r="CI105" s="479"/>
      <c r="CJ105" s="480"/>
      <c r="CK105" s="481"/>
      <c r="CL105" s="433"/>
      <c r="CM105" s="747" t="str" cm="1">
        <f t="array" ref="CM105">_xlfn.LET(_xlpm.a,_xlfn.XLOOKUP(1,('Number Allocation'!$C$6:$C$1483=CO105)*('Number Allocation'!$D$6:$D$1483=CP105),'Number Allocation'!$A$6:$A$1483,"..."),IF(_xlpm.a="","...",_xlpm.a))</f>
        <v>...</v>
      </c>
      <c r="CN105" s="747">
        <v>0</v>
      </c>
      <c r="CO105" s="12" t="str">
        <v>Not Declared</v>
      </c>
      <c r="CP105" s="425" t="str">
        <v>Oxford City AC</v>
      </c>
      <c r="CQ105" s="490"/>
      <c r="CR105" s="480"/>
      <c r="CS105" s="481"/>
      <c r="CT105" s="433"/>
      <c r="CU105" s="747" t="str" cm="1">
        <f t="array" ref="CU105">_xlfn.LET(_xlpm.a,_xlfn.XLOOKUP(1,('Number Allocation'!$C$6:$C$1483=CW105)*('Number Allocation'!$D$6:$D$1483=CX105),'Number Allocation'!$A$6:$A$1483,"..."),IF(_xlpm.a="","...",_xlpm.a))</f>
        <v>...</v>
      </c>
      <c r="CV105" s="747">
        <v>0</v>
      </c>
      <c r="CW105" s="12" t="str">
        <v>Not Declared</v>
      </c>
      <c r="CX105" s="425" t="str">
        <v>Radley AC</v>
      </c>
      <c r="CY105" s="490"/>
      <c r="CZ105" s="480"/>
      <c r="DA105" s="481"/>
      <c r="DB105" s="433"/>
      <c r="DC105" s="747" t="str" cm="1">
        <f t="array" ref="DC105">_xlfn.LET(_xlpm.a,_xlfn.XLOOKUP(1,('Number Allocation'!$C$6:$C$1483=DE105)*('Number Allocation'!$D$6:$D$1483=DF105),'Number Allocation'!$A$6:$A$1483,"..."),IF(_xlpm.a="","...",_xlpm.a))</f>
        <v>...</v>
      </c>
      <c r="DD105" s="747">
        <v>0</v>
      </c>
      <c r="DE105" s="12" t="str">
        <v>Not Declared</v>
      </c>
      <c r="DF105" s="425" t="str">
        <v>White Horse Harriers</v>
      </c>
      <c r="DG105" s="490"/>
      <c r="DH105" s="480"/>
      <c r="DI105" s="481"/>
      <c r="DJ105" s="433"/>
      <c r="DK105" s="747" t="str" cm="1">
        <f t="array" ref="DK105">_xlfn.LET(_xlpm.a,_xlfn.XLOOKUP(1,('Number Allocation'!$C$6:$C$1483=DM105)*('Number Allocation'!$D$6:$D$1483=DN105),'Number Allocation'!$A$6:$A$1483,"..."),IF(_xlpm.a="","...",_xlpm.a))</f>
        <v>...</v>
      </c>
      <c r="DL105" s="747">
        <v>0</v>
      </c>
      <c r="DM105" s="12" t="str">
        <v>Not Declared</v>
      </c>
      <c r="DN105" s="425" t="str">
        <v>Radley AC</v>
      </c>
      <c r="DO105" s="490"/>
      <c r="DP105" s="480"/>
      <c r="DQ105" s="481"/>
      <c r="DW105" s="12"/>
      <c r="DX105" s="12"/>
      <c r="DY105" s="12"/>
      <c r="DZ105" s="15"/>
      <c r="EA105" s="15"/>
      <c r="EB105" s="15"/>
      <c r="EC105" s="15"/>
      <c r="ED105" s="15"/>
      <c r="EE105" s="15"/>
    </row>
    <row r="106" spans="1:135" s="359" customFormat="1" ht="21" customHeight="1">
      <c r="A106" s="358" t="str">
        <f t="shared" si="11"/>
        <v>Bicester AC</v>
      </c>
      <c r="B106" s="729"/>
      <c r="C106" s="729" t="s">
        <v>320</v>
      </c>
      <c r="D106" s="729" t="str" cm="1">
        <f t="array" ref="D106">_xlfn.LET(_xlpm.x, Bicester!$T$3:$AE$3, _xlpm.y, Bicester!$T$5:$AE$30, _xlpm.z, Bicester!$R$5:$R$30, IF(_xlfn.XLOOKUP($C106,_xlfn.XLOOKUP(D$83,_xlpm.x,_xlpm.y,""),_xlpm.z,"Not Declared")="", "Name not recorded",  _xlfn.XLOOKUP($C106,_xlfn.XLOOKUP(D$83,_xlpm.x,_xlpm.y,""),_xlpm.z,"Not Declared")))</f>
        <v>Not Declared</v>
      </c>
      <c r="E106" s="729" t="str" cm="1">
        <f t="array" ref="E106">_xlfn.LET(_xlpm.x, Bicester!$T$3:$AE$3, _xlpm.y, Bicester!$T$5:$AE$30, _xlpm.z, Bicester!$R$5:$R$30, IF(_xlfn.XLOOKUP($C106,_xlfn.XLOOKUP(E$83,_xlpm.x,_xlpm.y,""),_xlpm.z,"Not Declared")="", "Name not recorded",  _xlfn.XLOOKUP($C106,_xlfn.XLOOKUP(E$83,_xlpm.x,_xlpm.y,""),_xlpm.z,"Not Declared")))</f>
        <v>Not Declared</v>
      </c>
      <c r="F106" s="729" t="str" cm="1">
        <f t="array" ref="F106">_xlfn.LET(_xlpm.x, Bicester!$T$3:$AE$3, _xlpm.y, Bicester!$T$5:$AE$30, _xlpm.z, Bicester!$R$5:$R$30, IF(_xlfn.XLOOKUP($C106,_xlfn.XLOOKUP(F$83,_xlpm.x,_xlpm.y,""),_xlpm.z,"Not Declared")="", "Name not recorded",  _xlfn.XLOOKUP($C106,_xlfn.XLOOKUP(F$83,_xlpm.x,_xlpm.y,""),_xlpm.z,"Not Declared")))</f>
        <v>Not Declared</v>
      </c>
      <c r="G106" s="729" t="str" cm="1">
        <f t="array" ref="G106">_xlfn.LET(_xlpm.x, Bicester!$T$3:$AE$3, _xlpm.y, Bicester!$T$5:$AE$30, _xlpm.z, Bicester!$R$5:$R$30, IF(_xlfn.XLOOKUP($C106,_xlfn.XLOOKUP(G$83,_xlpm.x,_xlpm.y,""),_xlpm.z,"Not Declared")="", "Name not recorded",  _xlfn.XLOOKUP($C106,_xlfn.XLOOKUP(G$83,_xlpm.x,_xlpm.y,""),_xlpm.z,"Not Declared")))</f>
        <v>Not Declared</v>
      </c>
      <c r="H106" s="729" t="str" cm="1">
        <f t="array" ref="H106">_xlfn.LET(_xlpm.x, Bicester!$T$3:$AE$3, _xlpm.y, Bicester!$T$5:$AE$30, _xlpm.z, Bicester!$R$5:$R$30, IF(_xlfn.XLOOKUP($C106,_xlfn.XLOOKUP(H$83,_xlpm.x,_xlpm.y,""),_xlpm.z,"Not Declared")="", "Name not recorded",  _xlfn.XLOOKUP($C106,_xlfn.XLOOKUP(H$83,_xlpm.x,_xlpm.y,""),_xlpm.z,"Not Declared")))</f>
        <v>Not Declared</v>
      </c>
      <c r="I106" s="729" t="str" cm="1">
        <f t="array" ref="I106">_xlfn.LET(_xlpm.x, Bicester!$T$3:$AE$3, _xlpm.y, Bicester!$T$5:$AE$30, _xlpm.z, Bicester!$R$5:$R$30, IF(_xlfn.XLOOKUP($C106,_xlfn.XLOOKUP(I$83,_xlpm.x,_xlpm.y,""),_xlpm.z,"Not Declared")="", "Name not recorded",  _xlfn.XLOOKUP($C106,_xlfn.XLOOKUP(I$83,_xlpm.x,_xlpm.y,""),_xlpm.z,"Not Declared")))</f>
        <v>Not Declared</v>
      </c>
      <c r="J106" s="729" t="str" cm="1">
        <f t="array" ref="J106">_xlfn.LET(_xlpm.x, Bicester!$T$3:$AE$3, _xlpm.y, Bicester!$T$5:$AE$30, _xlpm.z, Bicester!$R$5:$R$30, IF(_xlfn.XLOOKUP($C106,_xlfn.XLOOKUP(J$83,_xlpm.x,_xlpm.y,""),_xlpm.z,"Not Declared")="", "Name not recorded",  _xlfn.XLOOKUP($C106,_xlfn.XLOOKUP(J$83,_xlpm.x,_xlpm.y,""),_xlpm.z,"Not Declared")))</f>
        <v>Not Declared</v>
      </c>
      <c r="K106" s="729" t="str" cm="1">
        <f t="array" ref="K106">_xlfn.LET(_xlpm.x, Bicester!$T$3:$AE$3, _xlpm.y, Bicester!$T$5:$AE$30, _xlpm.z, Bicester!$R$5:$R$30, IF(_xlfn.XLOOKUP($C106,_xlfn.XLOOKUP(K$83,_xlpm.x,_xlpm.y,""),_xlpm.z,"Not Declared")="", "Name not recorded",  _xlfn.XLOOKUP($C106,_xlfn.XLOOKUP(K$83,_xlpm.x,_xlpm.y,""),_xlpm.z,"Not Declared")))</f>
        <v>Not Declared</v>
      </c>
      <c r="L106" s="729" t="str" cm="1">
        <f t="array" ref="L106">_xlfn.LET(_xlpm.x, Bicester!$T$3:$AE$3, _xlpm.y, Bicester!$T$5:$AE$30, _xlpm.z, Bicester!$R$5:$R$30, IF(_xlfn.XLOOKUP($C106,_xlfn.XLOOKUP(L$83,_xlpm.x,_xlpm.y,""),_xlpm.z,"Not Declared")="", "Name not recorded",  _xlfn.XLOOKUP($C106,_xlfn.XLOOKUP(L$83,_xlpm.x,_xlpm.y,""),_xlpm.z,"Not Declared")))</f>
        <v>Not Declared</v>
      </c>
      <c r="M106" s="729" t="str" cm="1">
        <f t="array" ref="M106">_xlfn.LET(_xlpm.x, Bicester!$T$3:$AE$3, _xlpm.y, Bicester!$T$5:$AE$30, _xlpm.z, Bicester!$R$5:$R$30, IF(_xlfn.XLOOKUP($C106,_xlfn.XLOOKUP(M$83,_xlpm.x,_xlpm.y,""),_xlpm.z,"Not Declared")="", "Name not recorded",  _xlfn.XLOOKUP($C106,_xlfn.XLOOKUP(M$83,_xlpm.x,_xlpm.y,""),_xlpm.z,"Not Declared")))</f>
        <v>Not Declared</v>
      </c>
      <c r="N106" s="729" t="str" cm="1">
        <f t="array" ref="N106">_xlfn.LET(_xlpm.x, Bicester!$T$3:$AE$3, _xlpm.y, Bicester!$T$5:$AE$30, _xlpm.z, Bicester!$R$5:$R$30, IF(_xlfn.XLOOKUP($C106,_xlfn.XLOOKUP(N$83,_xlpm.x,_xlpm.y,""),_xlpm.z,"Not Declared")="", "Name not recorded",  _xlfn.XLOOKUP($C106,_xlfn.XLOOKUP(N$83,_xlpm.x,_xlpm.y,""),_xlpm.z,"Not Declared")))</f>
        <v>Not Declared</v>
      </c>
      <c r="O106" s="729" t="str" cm="1">
        <f t="array" ref="O106">_xlfn.LET(_xlpm.x, Bicester!$T$3:$AE$3, _xlpm.y, Bicester!$T$5:$AE$30, _xlpm.z, Bicester!$R$5:$R$30, IF(_xlfn.XLOOKUP($C106,_xlfn.XLOOKUP(O$83,_xlpm.x,_xlpm.y,""),_xlpm.z,"Not Declared")="", "Name not recorded",  _xlfn.XLOOKUP($C106,_xlfn.XLOOKUP(O$83,_xlpm.x,_xlpm.y,""),_xlpm.z,"Not Declared")))</f>
        <v>Not Declared</v>
      </c>
      <c r="P106" s="3"/>
      <c r="Q106" s="3"/>
      <c r="R106" s="3"/>
      <c r="S106" s="3"/>
      <c r="T106" s="3"/>
      <c r="U106" s="3"/>
      <c r="V106" s="3"/>
      <c r="W106" s="3"/>
      <c r="X106" s="12"/>
      <c r="Y106" s="89"/>
      <c r="Z106" s="433"/>
      <c r="AA106" s="747" t="str" cm="1">
        <f t="array" ref="AA106">_xlfn.LET(_xlpm.a,_xlfn.XLOOKUP(1,('Number Allocation'!$C$6:$C$1483=AC106)*('Number Allocation'!$D$6:$D$1483=AD106),'Number Allocation'!$A$6:$A$1483,"..."),IF(_xlpm.a="","...",_xlpm.a))</f>
        <v>...</v>
      </c>
      <c r="AB106" s="747">
        <v>0</v>
      </c>
      <c r="AC106" s="12" t="str">
        <v>Not Declared</v>
      </c>
      <c r="AD106" s="12" t="str">
        <v>Bicester AC</v>
      </c>
      <c r="AE106" s="747"/>
      <c r="AF106" s="12"/>
      <c r="AG106" s="425"/>
      <c r="AH106" s="433"/>
      <c r="AI106" s="747" t="str" cm="1">
        <f t="array" ref="AI106">_xlfn.LET(_xlpm.a,_xlfn.XLOOKUP(1,('Number Allocation'!$C$6:$C$1483=AK106)*('Number Allocation'!$D$6:$D$1483=AL106),'Number Allocation'!$A$6:$A$1483,"..."),IF(_xlpm.a="","...",_xlpm.a))</f>
        <v>...</v>
      </c>
      <c r="AJ106" s="747">
        <v>0</v>
      </c>
      <c r="AK106" s="12" t="str">
        <v>Not Declared</v>
      </c>
      <c r="AL106" s="12" t="str">
        <v>Bicester AC</v>
      </c>
      <c r="AM106" s="747"/>
      <c r="AN106" s="12"/>
      <c r="AO106" s="425"/>
      <c r="AP106" s="433"/>
      <c r="AQ106" s="747" t="str" cm="1">
        <f t="array" ref="AQ106">_xlfn.LET(_xlpm.a,_xlfn.XLOOKUP(1,('Number Allocation'!$C$6:$C$1483=AS106)*('Number Allocation'!$D$6:$D$1483=AT106),'Number Allocation'!$A$6:$A$1483,"..."),IF(_xlpm.a="","...",_xlpm.a))</f>
        <v>...</v>
      </c>
      <c r="AR106" s="747">
        <v>0</v>
      </c>
      <c r="AS106" s="12" t="str">
        <v>Not Declared</v>
      </c>
      <c r="AT106" s="12" t="str">
        <v>Oxford City AC</v>
      </c>
      <c r="AU106" s="747"/>
      <c r="AV106" s="12"/>
      <c r="AW106" s="425"/>
      <c r="AX106" s="433"/>
      <c r="AY106" s="747" t="str" cm="1">
        <f t="array" ref="AY106">_xlfn.LET(_xlpm.a,_xlfn.XLOOKUP(1,('Number Allocation'!$C$6:$C$1483=BA106)*('Number Allocation'!$D$6:$D$1483=BB106),'Number Allocation'!$A$6:$A$1483,"..."),IF(_xlpm.a="","...",_xlpm.a))</f>
        <v>...</v>
      </c>
      <c r="AZ106" s="747">
        <v>0</v>
      </c>
      <c r="BA106" s="12" t="str">
        <v>Not Declared</v>
      </c>
      <c r="BB106" s="12" t="str">
        <v>Oxford City AC</v>
      </c>
      <c r="BC106" s="747"/>
      <c r="BD106" s="12"/>
      <c r="BE106" s="425"/>
      <c r="BF106" s="433"/>
      <c r="BG106" s="747" t="str" cm="1">
        <f t="array" ref="BG106">_xlfn.LET(_xlpm.a,_xlfn.XLOOKUP(1,('Number Allocation'!$C$6:$C$1483=BI106)*('Number Allocation'!$D$6:$D$1483=BJ106),'Number Allocation'!$A$6:$A$1483,"..."),IF(_xlpm.a="","...",_xlpm.a))</f>
        <v>...</v>
      </c>
      <c r="BH106" s="747">
        <v>0</v>
      </c>
      <c r="BI106" s="12" t="str">
        <v>Not Declared</v>
      </c>
      <c r="BJ106" s="12" t="str">
        <v>Bicester AC</v>
      </c>
      <c r="BK106" s="747"/>
      <c r="BL106" s="12"/>
      <c r="BM106" s="425"/>
      <c r="BN106" s="433"/>
      <c r="BO106" s="747" t="str" cm="1">
        <f t="array" ref="BO106">_xlfn.LET(_xlpm.a,_xlfn.XLOOKUP(1,('Number Allocation'!$C$6:$C$1483=BQ106)*('Number Allocation'!$D$6:$D$1483=BR106),'Number Allocation'!$A$6:$A$1483,"..."),IF(_xlpm.a="","...",_xlpm.a))</f>
        <v>...</v>
      </c>
      <c r="BP106" s="747">
        <v>0</v>
      </c>
      <c r="BQ106" s="12" t="str">
        <v>Not Declared</v>
      </c>
      <c r="BR106" s="12" t="str">
        <v>White Horse Harriers</v>
      </c>
      <c r="BS106" s="747"/>
      <c r="BT106" s="12"/>
      <c r="BU106" s="425"/>
      <c r="BV106" s="433"/>
      <c r="BW106" s="747" t="str" cm="1">
        <f t="array" ref="BW106">_xlfn.LET(_xlpm.a,_xlfn.XLOOKUP(1,('Number Allocation'!$C$6:$C$1483=BY106)*('Number Allocation'!$D$6:$D$1483=BZ106),'Number Allocation'!$A$6:$A$1483,"..."),IF(_xlpm.a="","...",_xlpm.a))</f>
        <v>...</v>
      </c>
      <c r="BX106" s="747">
        <v>0</v>
      </c>
      <c r="BY106" s="12" t="str">
        <v>Not Declared</v>
      </c>
      <c r="BZ106" s="425" t="str">
        <v>Banbury Harriers AC</v>
      </c>
      <c r="CA106" s="490"/>
      <c r="CB106" s="480"/>
      <c r="CC106" s="481"/>
      <c r="CD106" s="433"/>
      <c r="CE106" s="747" t="str" cm="1">
        <f t="array" ref="CE106">_xlfn.LET(_xlpm.a,_xlfn.XLOOKUP(1,('Number Allocation'!$C$6:$C$1483=CG106)*('Number Allocation'!$D$6:$D$1483=CH106),'Number Allocation'!$A$6:$A$1483,"..."),IF(_xlpm.a="","...",_xlpm.a))</f>
        <v>...</v>
      </c>
      <c r="CF106" s="747">
        <v>0</v>
      </c>
      <c r="CG106" s="12" t="str">
        <v>Not Declared</v>
      </c>
      <c r="CH106" s="425" t="str">
        <v>White Horse Harriers</v>
      </c>
      <c r="CI106" s="479"/>
      <c r="CJ106" s="480"/>
      <c r="CK106" s="481"/>
      <c r="CL106" s="433"/>
      <c r="CM106" s="747" t="str" cm="1">
        <f t="array" ref="CM106">_xlfn.LET(_xlpm.a,_xlfn.XLOOKUP(1,('Number Allocation'!$C$6:$C$1483=CO106)*('Number Allocation'!$D$6:$D$1483=CP106),'Number Allocation'!$A$6:$A$1483,"..."),IF(_xlpm.a="","...",_xlpm.a))</f>
        <v>...</v>
      </c>
      <c r="CN106" s="747">
        <v>0</v>
      </c>
      <c r="CO106" s="12" t="str">
        <v>Not Declared</v>
      </c>
      <c r="CP106" s="425" t="str">
        <v>Abingdon AC</v>
      </c>
      <c r="CQ106" s="490"/>
      <c r="CR106" s="480"/>
      <c r="CS106" s="481"/>
      <c r="CT106" s="433"/>
      <c r="CU106" s="747" t="str" cm="1">
        <f t="array" ref="CU106">_xlfn.LET(_xlpm.a,_xlfn.XLOOKUP(1,('Number Allocation'!$C$6:$C$1483=CW106)*('Number Allocation'!$D$6:$D$1483=CX106),'Number Allocation'!$A$6:$A$1483,"..."),IF(_xlpm.a="","...",_xlpm.a))</f>
        <v>...</v>
      </c>
      <c r="CV106" s="747">
        <v>0</v>
      </c>
      <c r="CW106" s="12" t="str">
        <v>Not Declared</v>
      </c>
      <c r="CX106" s="425" t="str">
        <v>Bicester AC</v>
      </c>
      <c r="CY106" s="490"/>
      <c r="CZ106" s="480"/>
      <c r="DA106" s="481"/>
      <c r="DB106" s="433"/>
      <c r="DC106" s="747" t="str" cm="1">
        <f t="array" ref="DC106">_xlfn.LET(_xlpm.a,_xlfn.XLOOKUP(1,('Number Allocation'!$C$6:$C$1483=DE106)*('Number Allocation'!$D$6:$D$1483=DF106),'Number Allocation'!$A$6:$A$1483,"..."),IF(_xlpm.a="","...",_xlpm.a))</f>
        <v>...</v>
      </c>
      <c r="DD106" s="747">
        <v>0</v>
      </c>
      <c r="DE106" s="12" t="str">
        <v>Not Declared</v>
      </c>
      <c r="DF106" s="425" t="str">
        <v>Witney Road Runners</v>
      </c>
      <c r="DG106" s="490"/>
      <c r="DH106" s="480"/>
      <c r="DI106" s="481"/>
      <c r="DJ106" s="433"/>
      <c r="DK106" s="747" t="str" cm="1">
        <f t="array" ref="DK106">_xlfn.LET(_xlpm.a,_xlfn.XLOOKUP(1,('Number Allocation'!$C$6:$C$1483=DM106)*('Number Allocation'!$D$6:$D$1483=DN106),'Number Allocation'!$A$6:$A$1483,"..."),IF(_xlpm.a="","...",_xlpm.a))</f>
        <v>...</v>
      </c>
      <c r="DL106" s="747">
        <v>0</v>
      </c>
      <c r="DM106" s="12" t="str">
        <v>Not Declared</v>
      </c>
      <c r="DN106" s="425" t="str">
        <v>Bicester AC</v>
      </c>
      <c r="DO106" s="490"/>
      <c r="DP106" s="480"/>
      <c r="DQ106" s="481"/>
      <c r="DV106" s="88"/>
      <c r="DW106" s="12"/>
      <c r="DX106" s="12"/>
      <c r="DY106" s="12"/>
      <c r="DZ106" s="15"/>
      <c r="EA106" s="15"/>
      <c r="EB106" s="15"/>
      <c r="EC106" s="15"/>
      <c r="ED106" s="15"/>
      <c r="EE106" s="15"/>
    </row>
    <row r="107" spans="1:135" s="359" customFormat="1" ht="21" customHeight="1">
      <c r="A107" s="358" t="str">
        <f t="shared" si="11"/>
        <v>Bicester AC</v>
      </c>
      <c r="B107" s="729"/>
      <c r="C107" s="729" t="s">
        <v>321</v>
      </c>
      <c r="D107" s="729" t="str" cm="1">
        <f t="array" ref="D107">_xlfn.LET(_xlpm.x, Bicester!$T$3:$AE$3, _xlpm.y, Bicester!$T$5:$AE$30, _xlpm.z, Bicester!$R$5:$R$30, IF(_xlfn.XLOOKUP($C107,_xlfn.XLOOKUP(D$83,_xlpm.x,_xlpm.y,""),_xlpm.z,"Not Declared")="", "Name not recorded",  _xlfn.XLOOKUP($C107,_xlfn.XLOOKUP(D$83,_xlpm.x,_xlpm.y,""),_xlpm.z,"Not Declared")))</f>
        <v>Not Declared</v>
      </c>
      <c r="E107" s="729" t="str" cm="1">
        <f t="array" ref="E107">_xlfn.LET(_xlpm.x, Bicester!$T$3:$AE$3, _xlpm.y, Bicester!$T$5:$AE$30, _xlpm.z, Bicester!$R$5:$R$30, IF(_xlfn.XLOOKUP($C107,_xlfn.XLOOKUP(E$83,_xlpm.x,_xlpm.y,""),_xlpm.z,"Not Declared")="", "Name not recorded",  _xlfn.XLOOKUP($C107,_xlfn.XLOOKUP(E$83,_xlpm.x,_xlpm.y,""),_xlpm.z,"Not Declared")))</f>
        <v>Not Declared</v>
      </c>
      <c r="F107" s="729" t="str" cm="1">
        <f t="array" ref="F107">_xlfn.LET(_xlpm.x, Bicester!$T$3:$AE$3, _xlpm.y, Bicester!$T$5:$AE$30, _xlpm.z, Bicester!$R$5:$R$30, IF(_xlfn.XLOOKUP($C107,_xlfn.XLOOKUP(F$83,_xlpm.x,_xlpm.y,""),_xlpm.z,"Not Declared")="", "Name not recorded",  _xlfn.XLOOKUP($C107,_xlfn.XLOOKUP(F$83,_xlpm.x,_xlpm.y,""),_xlpm.z,"Not Declared")))</f>
        <v>Not Declared</v>
      </c>
      <c r="G107" s="729" t="str" cm="1">
        <f t="array" ref="G107">_xlfn.LET(_xlpm.x, Bicester!$T$3:$AE$3, _xlpm.y, Bicester!$T$5:$AE$30, _xlpm.z, Bicester!$R$5:$R$30, IF(_xlfn.XLOOKUP($C107,_xlfn.XLOOKUP(G$83,_xlpm.x,_xlpm.y,""),_xlpm.z,"Not Declared")="", "Name not recorded",  _xlfn.XLOOKUP($C107,_xlfn.XLOOKUP(G$83,_xlpm.x,_xlpm.y,""),_xlpm.z,"Not Declared")))</f>
        <v>Not Declared</v>
      </c>
      <c r="H107" s="729" t="str" cm="1">
        <f t="array" ref="H107">_xlfn.LET(_xlpm.x, Bicester!$T$3:$AE$3, _xlpm.y, Bicester!$T$5:$AE$30, _xlpm.z, Bicester!$R$5:$R$30, IF(_xlfn.XLOOKUP($C107,_xlfn.XLOOKUP(H$83,_xlpm.x,_xlpm.y,""),_xlpm.z,"Not Declared")="", "Name not recorded",  _xlfn.XLOOKUP($C107,_xlfn.XLOOKUP(H$83,_xlpm.x,_xlpm.y,""),_xlpm.z,"Not Declared")))</f>
        <v>Not Declared</v>
      </c>
      <c r="I107" s="729" t="str" cm="1">
        <f t="array" ref="I107">_xlfn.LET(_xlpm.x, Bicester!$T$3:$AE$3, _xlpm.y, Bicester!$T$5:$AE$30, _xlpm.z, Bicester!$R$5:$R$30, IF(_xlfn.XLOOKUP($C107,_xlfn.XLOOKUP(I$83,_xlpm.x,_xlpm.y,""),_xlpm.z,"Not Declared")="", "Name not recorded",  _xlfn.XLOOKUP($C107,_xlfn.XLOOKUP(I$83,_xlpm.x,_xlpm.y,""),_xlpm.z,"Not Declared")))</f>
        <v>Not Declared</v>
      </c>
      <c r="J107" s="729" t="str" cm="1">
        <f t="array" ref="J107">_xlfn.LET(_xlpm.x, Bicester!$T$3:$AE$3, _xlpm.y, Bicester!$T$5:$AE$30, _xlpm.z, Bicester!$R$5:$R$30, IF(_xlfn.XLOOKUP($C107,_xlfn.XLOOKUP(J$83,_xlpm.x,_xlpm.y,""),_xlpm.z,"Not Declared")="", "Name not recorded",  _xlfn.XLOOKUP($C107,_xlfn.XLOOKUP(J$83,_xlpm.x,_xlpm.y,""),_xlpm.z,"Not Declared")))</f>
        <v>Not Declared</v>
      </c>
      <c r="K107" s="729" t="str" cm="1">
        <f t="array" ref="K107">_xlfn.LET(_xlpm.x, Bicester!$T$3:$AE$3, _xlpm.y, Bicester!$T$5:$AE$30, _xlpm.z, Bicester!$R$5:$R$30, IF(_xlfn.XLOOKUP($C107,_xlfn.XLOOKUP(K$83,_xlpm.x,_xlpm.y,""),_xlpm.z,"Not Declared")="", "Name not recorded",  _xlfn.XLOOKUP($C107,_xlfn.XLOOKUP(K$83,_xlpm.x,_xlpm.y,""),_xlpm.z,"Not Declared")))</f>
        <v>Not Declared</v>
      </c>
      <c r="L107" s="729" t="str" cm="1">
        <f t="array" ref="L107">_xlfn.LET(_xlpm.x, Bicester!$T$3:$AE$3, _xlpm.y, Bicester!$T$5:$AE$30, _xlpm.z, Bicester!$R$5:$R$30, IF(_xlfn.XLOOKUP($C107,_xlfn.XLOOKUP(L$83,_xlpm.x,_xlpm.y,""),_xlpm.z,"Not Declared")="", "Name not recorded",  _xlfn.XLOOKUP($C107,_xlfn.XLOOKUP(L$83,_xlpm.x,_xlpm.y,""),_xlpm.z,"Not Declared")))</f>
        <v>Not Declared</v>
      </c>
      <c r="M107" s="729" t="str" cm="1">
        <f t="array" ref="M107">_xlfn.LET(_xlpm.x, Bicester!$T$3:$AE$3, _xlpm.y, Bicester!$T$5:$AE$30, _xlpm.z, Bicester!$R$5:$R$30, IF(_xlfn.XLOOKUP($C107,_xlfn.XLOOKUP(M$83,_xlpm.x,_xlpm.y,""),_xlpm.z,"Not Declared")="", "Name not recorded",  _xlfn.XLOOKUP($C107,_xlfn.XLOOKUP(M$83,_xlpm.x,_xlpm.y,""),_xlpm.z,"Not Declared")))</f>
        <v>Not Declared</v>
      </c>
      <c r="N107" s="729" t="str" cm="1">
        <f t="array" ref="N107">_xlfn.LET(_xlpm.x, Bicester!$T$3:$AE$3, _xlpm.y, Bicester!$T$5:$AE$30, _xlpm.z, Bicester!$R$5:$R$30, IF(_xlfn.XLOOKUP($C107,_xlfn.XLOOKUP(N$83,_xlpm.x,_xlpm.y,""),_xlpm.z,"Not Declared")="", "Name not recorded",  _xlfn.XLOOKUP($C107,_xlfn.XLOOKUP(N$83,_xlpm.x,_xlpm.y,""),_xlpm.z,"Not Declared")))</f>
        <v>Not Declared</v>
      </c>
      <c r="O107" s="729" t="str" cm="1">
        <f t="array" ref="O107">_xlfn.LET(_xlpm.x, Bicester!$T$3:$AE$3, _xlpm.y, Bicester!$T$5:$AE$30, _xlpm.z, Bicester!$R$5:$R$30, IF(_xlfn.XLOOKUP($C107,_xlfn.XLOOKUP(O$83,_xlpm.x,_xlpm.y,""),_xlpm.z,"Not Declared")="", "Name not recorded",  _xlfn.XLOOKUP($C107,_xlfn.XLOOKUP(O$83,_xlpm.x,_xlpm.y,""),_xlpm.z,"Not Declared")))</f>
        <v>Not Declared</v>
      </c>
      <c r="P107" s="3"/>
      <c r="Q107" s="3"/>
      <c r="R107" s="3"/>
      <c r="S107" s="3"/>
      <c r="T107" s="3"/>
      <c r="U107" s="3"/>
      <c r="V107" s="3"/>
      <c r="W107" s="3"/>
      <c r="X107" s="3"/>
      <c r="Y107" s="89"/>
      <c r="Z107" s="433"/>
      <c r="AA107" s="749" t="str" cm="1">
        <f t="array" ref="AA107">_xlfn.LET(_xlpm.a,_xlfn.XLOOKUP(1,('Number Allocation'!$C$6:$C$1483=AC107)*('Number Allocation'!$D$6:$D$1483=AD107),'Number Allocation'!$A$6:$A$1483,"..."),IF(_xlpm.a="","...",_xlpm.a))</f>
        <v>...</v>
      </c>
      <c r="AB107" s="749">
        <v>0</v>
      </c>
      <c r="AC107" s="427" t="str">
        <v>Not Declared</v>
      </c>
      <c r="AD107" s="427" t="str">
        <v>Banbury Harriers AC</v>
      </c>
      <c r="AE107" s="747"/>
      <c r="AF107" s="12"/>
      <c r="AG107" s="425"/>
      <c r="AH107" s="433"/>
      <c r="AI107" s="749" t="str" cm="1">
        <f t="array" ref="AI107">_xlfn.LET(_xlpm.a,_xlfn.XLOOKUP(1,('Number Allocation'!$C$6:$C$1483=AK107)*('Number Allocation'!$D$6:$D$1483=AL107),'Number Allocation'!$A$6:$A$1483,"..."),IF(_xlpm.a="","...",_xlpm.a))</f>
        <v>...</v>
      </c>
      <c r="AJ107" s="749">
        <v>0</v>
      </c>
      <c r="AK107" s="427" t="str">
        <v>Not Declared</v>
      </c>
      <c r="AL107" s="427" t="str">
        <v>Team Kennet</v>
      </c>
      <c r="AM107" s="747"/>
      <c r="AN107" s="12"/>
      <c r="AO107" s="425"/>
      <c r="AP107" s="433"/>
      <c r="AQ107" s="749" t="str" cm="1">
        <f t="array" ref="AQ107">_xlfn.LET(_xlpm.a,_xlfn.XLOOKUP(1,('Number Allocation'!$C$6:$C$1483=AS107)*('Number Allocation'!$D$6:$D$1483=AT107),'Number Allocation'!$A$6:$A$1483,"..."),IF(_xlpm.a="","...",_xlpm.a))</f>
        <v>...</v>
      </c>
      <c r="AR107" s="749">
        <v>0</v>
      </c>
      <c r="AS107" s="427" t="str">
        <v>Not Declared</v>
      </c>
      <c r="AT107" s="427" t="str">
        <v>Witney Road Runners</v>
      </c>
      <c r="AU107" s="747"/>
      <c r="AV107" s="12"/>
      <c r="AW107" s="425"/>
      <c r="AX107" s="433"/>
      <c r="AY107" s="749" t="str" cm="1">
        <f t="array" ref="AY107">_xlfn.LET(_xlpm.a,_xlfn.XLOOKUP(1,('Number Allocation'!$C$6:$C$1483=BA107)*('Number Allocation'!$D$6:$D$1483=BB107),'Number Allocation'!$A$6:$A$1483,"..."),IF(_xlpm.a="","...",_xlpm.a))</f>
        <v>...</v>
      </c>
      <c r="AZ107" s="749">
        <v>0</v>
      </c>
      <c r="BA107" s="427" t="str">
        <v>Not Declared</v>
      </c>
      <c r="BB107" s="427" t="str">
        <v>Witney Road Runners</v>
      </c>
      <c r="BC107" s="747"/>
      <c r="BD107" s="12"/>
      <c r="BE107" s="425"/>
      <c r="BF107" s="433"/>
      <c r="BG107" s="749" t="str" cm="1">
        <f t="array" ref="BG107">_xlfn.LET(_xlpm.a,_xlfn.XLOOKUP(1,('Number Allocation'!$C$6:$C$1483=BI107)*('Number Allocation'!$D$6:$D$1483=BJ107),'Number Allocation'!$A$6:$A$1483,"..."),IF(_xlpm.a="","...",_xlpm.a))</f>
        <v>...</v>
      </c>
      <c r="BH107" s="749">
        <v>0</v>
      </c>
      <c r="BI107" s="427" t="str">
        <v>Not Declared</v>
      </c>
      <c r="BJ107" s="427" t="str">
        <v>Team Kennet</v>
      </c>
      <c r="BK107" s="747"/>
      <c r="BL107" s="12"/>
      <c r="BM107" s="425"/>
      <c r="BN107" s="433"/>
      <c r="BO107" s="749" t="str" cm="1">
        <f t="array" ref="BO107">_xlfn.LET(_xlpm.a,_xlfn.XLOOKUP(1,('Number Allocation'!$C$6:$C$1483=BQ107)*('Number Allocation'!$D$6:$D$1483=BR107),'Number Allocation'!$A$6:$A$1483,"..."),IF(_xlpm.a="","...",_xlpm.a))</f>
        <v>...</v>
      </c>
      <c r="BP107" s="749">
        <v>0</v>
      </c>
      <c r="BQ107" s="427" t="str">
        <v>Not Declared</v>
      </c>
      <c r="BR107" s="427" t="str">
        <v>Oxford City AC</v>
      </c>
      <c r="BS107" s="747"/>
      <c r="BT107" s="12"/>
      <c r="BU107" s="425"/>
      <c r="BV107" s="433"/>
      <c r="BW107" s="749" t="str" cm="1">
        <f t="array" ref="BW107">_xlfn.LET(_xlpm.a,_xlfn.XLOOKUP(1,('Number Allocation'!$C$6:$C$1483=BY107)*('Number Allocation'!$D$6:$D$1483=BZ107),'Number Allocation'!$A$6:$A$1483,"..."),IF(_xlpm.a="","...",_xlpm.a))</f>
        <v>...</v>
      </c>
      <c r="BX107" s="749">
        <v>0</v>
      </c>
      <c r="BY107" s="427" t="str">
        <v>Not Declared</v>
      </c>
      <c r="BZ107" s="428" t="str">
        <v>Team Kennet</v>
      </c>
      <c r="CA107" s="490"/>
      <c r="CB107" s="480"/>
      <c r="CC107" s="481"/>
      <c r="CD107" s="433"/>
      <c r="CE107" s="749" t="str" cm="1">
        <f t="array" ref="CE107">_xlfn.LET(_xlpm.a,_xlfn.XLOOKUP(1,('Number Allocation'!$C$6:$C$1483=CG107)*('Number Allocation'!$D$6:$D$1483=CH107),'Number Allocation'!$A$6:$A$1483,"..."),IF(_xlpm.a="","...",_xlpm.a))</f>
        <v>...</v>
      </c>
      <c r="CF107" s="749">
        <v>0</v>
      </c>
      <c r="CG107" s="427" t="str">
        <v>Not Declared</v>
      </c>
      <c r="CH107" s="428" t="str">
        <v>Abingdon AC</v>
      </c>
      <c r="CI107" s="479"/>
      <c r="CJ107" s="480"/>
      <c r="CK107" s="481"/>
      <c r="CL107" s="433"/>
      <c r="CM107" s="749" t="str" cm="1">
        <f t="array" ref="CM107">_xlfn.LET(_xlpm.a,_xlfn.XLOOKUP(1,('Number Allocation'!$C$6:$C$1483=CO107)*('Number Allocation'!$D$6:$D$1483=CP107),'Number Allocation'!$A$6:$A$1483,"..."),IF(_xlpm.a="","...",_xlpm.a))</f>
        <v>...</v>
      </c>
      <c r="CN107" s="749">
        <v>0</v>
      </c>
      <c r="CO107" s="427" t="str">
        <v>Not Declared</v>
      </c>
      <c r="CP107" s="428" t="str">
        <v>Bicester AC</v>
      </c>
      <c r="CQ107" s="490"/>
      <c r="CR107" s="480"/>
      <c r="CS107" s="481"/>
      <c r="CT107" s="433"/>
      <c r="CU107" s="749" t="str" cm="1">
        <f t="array" ref="CU107">_xlfn.LET(_xlpm.a,_xlfn.XLOOKUP(1,('Number Allocation'!$C$6:$C$1483=CW107)*('Number Allocation'!$D$6:$D$1483=CX107),'Number Allocation'!$A$6:$A$1483,"..."),IF(_xlpm.a="","...",_xlpm.a))</f>
        <v>...</v>
      </c>
      <c r="CV107" s="749">
        <v>0</v>
      </c>
      <c r="CW107" s="427" t="str">
        <v>Not Declared</v>
      </c>
      <c r="CX107" s="428" t="str">
        <v>White Horse Harriers</v>
      </c>
      <c r="CY107" s="490"/>
      <c r="CZ107" s="480"/>
      <c r="DA107" s="481"/>
      <c r="DB107" s="433"/>
      <c r="DC107" s="749" t="str" cm="1">
        <f t="array" ref="DC107">_xlfn.LET(_xlpm.a,_xlfn.XLOOKUP(1,('Number Allocation'!$C$6:$C$1483=DE107)*('Number Allocation'!$D$6:$D$1483=DF107),'Number Allocation'!$A$6:$A$1483,"..."),IF(_xlpm.a="","...",_xlpm.a))</f>
        <v>...</v>
      </c>
      <c r="DD107" s="749">
        <v>0</v>
      </c>
      <c r="DE107" s="427" t="str">
        <v>Not Declared</v>
      </c>
      <c r="DF107" s="428" t="str">
        <v>Team Kennet</v>
      </c>
      <c r="DG107" s="490"/>
      <c r="DH107" s="480"/>
      <c r="DI107" s="481"/>
      <c r="DJ107" s="433"/>
      <c r="DK107" s="749" t="str" cm="1">
        <f t="array" ref="DK107">_xlfn.LET(_xlpm.a,_xlfn.XLOOKUP(1,('Number Allocation'!$C$6:$C$1483=DM107)*('Number Allocation'!$D$6:$D$1483=DN107),'Number Allocation'!$A$6:$A$1483,"..."),IF(_xlpm.a="","...",_xlpm.a))</f>
        <v>...</v>
      </c>
      <c r="DL107" s="749">
        <v>0</v>
      </c>
      <c r="DM107" s="427" t="str">
        <v>Not Declared</v>
      </c>
      <c r="DN107" s="428" t="str">
        <v>Team Kennet</v>
      </c>
      <c r="DO107" s="490"/>
      <c r="DP107" s="480"/>
      <c r="DQ107" s="481"/>
      <c r="DW107" s="12"/>
      <c r="DX107" s="12"/>
      <c r="DY107" s="12"/>
      <c r="DZ107" s="15"/>
      <c r="EA107" s="15"/>
      <c r="EB107" s="15"/>
      <c r="EC107" s="15"/>
      <c r="ED107" s="15"/>
      <c r="EE107" s="15"/>
    </row>
    <row r="108" spans="1:135" s="359" customFormat="1" ht="21" customHeight="1">
      <c r="A108" s="358" t="str">
        <f t="shared" si="11"/>
        <v>Bicester AC</v>
      </c>
      <c r="B108" s="729"/>
      <c r="C108" s="729" t="s">
        <v>322</v>
      </c>
      <c r="D108" s="729" t="str" cm="1">
        <f t="array" ref="D108">_xlfn.LET(_xlpm.x, Bicester!$T$3:$AE$3, _xlpm.y, Bicester!$T$5:$AE$30, _xlpm.z, Bicester!$R$5:$R$30, IF(_xlfn.XLOOKUP($C108,_xlfn.XLOOKUP(D$83,_xlpm.x,_xlpm.y,""),_xlpm.z,"Not Declared")="", "Name not recorded",  _xlfn.XLOOKUP($C108,_xlfn.XLOOKUP(D$83,_xlpm.x,_xlpm.y,""),_xlpm.z,"Not Declared")))</f>
        <v>Not Declared</v>
      </c>
      <c r="E108" s="729" t="str" cm="1">
        <f t="array" ref="E108">_xlfn.LET(_xlpm.x, Bicester!$T$3:$AE$3, _xlpm.y, Bicester!$T$5:$AE$30, _xlpm.z, Bicester!$R$5:$R$30, IF(_xlfn.XLOOKUP($C108,_xlfn.XLOOKUP(E$83,_xlpm.x,_xlpm.y,""),_xlpm.z,"Not Declared")="", "Name not recorded",  _xlfn.XLOOKUP($C108,_xlfn.XLOOKUP(E$83,_xlpm.x,_xlpm.y,""),_xlpm.z,"Not Declared")))</f>
        <v>Not Declared</v>
      </c>
      <c r="F108" s="729" t="str" cm="1">
        <f t="array" ref="F108">_xlfn.LET(_xlpm.x, Bicester!$T$3:$AE$3, _xlpm.y, Bicester!$T$5:$AE$30, _xlpm.z, Bicester!$R$5:$R$30, IF(_xlfn.XLOOKUP($C108,_xlfn.XLOOKUP(F$83,_xlpm.x,_xlpm.y,""),_xlpm.z,"Not Declared")="", "Name not recorded",  _xlfn.XLOOKUP($C108,_xlfn.XLOOKUP(F$83,_xlpm.x,_xlpm.y,""),_xlpm.z,"Not Declared")))</f>
        <v>Not Declared</v>
      </c>
      <c r="G108" s="729" t="str" cm="1">
        <f t="array" ref="G108">_xlfn.LET(_xlpm.x, Bicester!$T$3:$AE$3, _xlpm.y, Bicester!$T$5:$AE$30, _xlpm.z, Bicester!$R$5:$R$30, IF(_xlfn.XLOOKUP($C108,_xlfn.XLOOKUP(G$83,_xlpm.x,_xlpm.y,""),_xlpm.z,"Not Declared")="", "Name not recorded",  _xlfn.XLOOKUP($C108,_xlfn.XLOOKUP(G$83,_xlpm.x,_xlpm.y,""),_xlpm.z,"Not Declared")))</f>
        <v>Not Declared</v>
      </c>
      <c r="H108" s="729" t="str" cm="1">
        <f t="array" ref="H108">_xlfn.LET(_xlpm.x, Bicester!$T$3:$AE$3, _xlpm.y, Bicester!$T$5:$AE$30, _xlpm.z, Bicester!$R$5:$R$30, IF(_xlfn.XLOOKUP($C108,_xlfn.XLOOKUP(H$83,_xlpm.x,_xlpm.y,""),_xlpm.z,"Not Declared")="", "Name not recorded",  _xlfn.XLOOKUP($C108,_xlfn.XLOOKUP(H$83,_xlpm.x,_xlpm.y,""),_xlpm.z,"Not Declared")))</f>
        <v>Not Declared</v>
      </c>
      <c r="I108" s="729" t="str" cm="1">
        <f t="array" ref="I108">_xlfn.LET(_xlpm.x, Bicester!$T$3:$AE$3, _xlpm.y, Bicester!$T$5:$AE$30, _xlpm.z, Bicester!$R$5:$R$30, IF(_xlfn.XLOOKUP($C108,_xlfn.XLOOKUP(I$83,_xlpm.x,_xlpm.y,""),_xlpm.z,"Not Declared")="", "Name not recorded",  _xlfn.XLOOKUP($C108,_xlfn.XLOOKUP(I$83,_xlpm.x,_xlpm.y,""),_xlpm.z,"Not Declared")))</f>
        <v>Not Declared</v>
      </c>
      <c r="J108" s="729" t="str" cm="1">
        <f t="array" ref="J108">_xlfn.LET(_xlpm.x, Bicester!$T$3:$AE$3, _xlpm.y, Bicester!$T$5:$AE$30, _xlpm.z, Bicester!$R$5:$R$30, IF(_xlfn.XLOOKUP($C108,_xlfn.XLOOKUP(J$83,_xlpm.x,_xlpm.y,""),_xlpm.z,"Not Declared")="", "Name not recorded",  _xlfn.XLOOKUP($C108,_xlfn.XLOOKUP(J$83,_xlpm.x,_xlpm.y,""),_xlpm.z,"Not Declared")))</f>
        <v>Not Declared</v>
      </c>
      <c r="K108" s="729" t="str" cm="1">
        <f t="array" ref="K108">_xlfn.LET(_xlpm.x, Bicester!$T$3:$AE$3, _xlpm.y, Bicester!$T$5:$AE$30, _xlpm.z, Bicester!$R$5:$R$30, IF(_xlfn.XLOOKUP($C108,_xlfn.XLOOKUP(K$83,_xlpm.x,_xlpm.y,""),_xlpm.z,"Not Declared")="", "Name not recorded",  _xlfn.XLOOKUP($C108,_xlfn.XLOOKUP(K$83,_xlpm.x,_xlpm.y,""),_xlpm.z,"Not Declared")))</f>
        <v>Not Declared</v>
      </c>
      <c r="L108" s="729" t="str" cm="1">
        <f t="array" ref="L108">_xlfn.LET(_xlpm.x, Bicester!$T$3:$AE$3, _xlpm.y, Bicester!$T$5:$AE$30, _xlpm.z, Bicester!$R$5:$R$30, IF(_xlfn.XLOOKUP($C108,_xlfn.XLOOKUP(L$83,_xlpm.x,_xlpm.y,""),_xlpm.z,"Not Declared")="", "Name not recorded",  _xlfn.XLOOKUP($C108,_xlfn.XLOOKUP(L$83,_xlpm.x,_xlpm.y,""),_xlpm.z,"Not Declared")))</f>
        <v>Not Declared</v>
      </c>
      <c r="M108" s="729" t="str" cm="1">
        <f t="array" ref="M108">_xlfn.LET(_xlpm.x, Bicester!$T$3:$AE$3, _xlpm.y, Bicester!$T$5:$AE$30, _xlpm.z, Bicester!$R$5:$R$30, IF(_xlfn.XLOOKUP($C108,_xlfn.XLOOKUP(M$83,_xlpm.x,_xlpm.y,""),_xlpm.z,"Not Declared")="", "Name not recorded",  _xlfn.XLOOKUP($C108,_xlfn.XLOOKUP(M$83,_xlpm.x,_xlpm.y,""),_xlpm.z,"Not Declared")))</f>
        <v>Not Declared</v>
      </c>
      <c r="N108" s="729" t="str" cm="1">
        <f t="array" ref="N108">_xlfn.LET(_xlpm.x, Bicester!$T$3:$AE$3, _xlpm.y, Bicester!$T$5:$AE$30, _xlpm.z, Bicester!$R$5:$R$30, IF(_xlfn.XLOOKUP($C108,_xlfn.XLOOKUP(N$83,_xlpm.x,_xlpm.y,""),_xlpm.z,"Not Declared")="", "Name not recorded",  _xlfn.XLOOKUP($C108,_xlfn.XLOOKUP(N$83,_xlpm.x,_xlpm.y,""),_xlpm.z,"Not Declared")))</f>
        <v>Not Declared</v>
      </c>
      <c r="O108" s="729" t="str" cm="1">
        <f t="array" ref="O108">_xlfn.LET(_xlpm.x, Bicester!$T$3:$AE$3, _xlpm.y, Bicester!$T$5:$AE$30, _xlpm.z, Bicester!$R$5:$R$30, IF(_xlfn.XLOOKUP($C108,_xlfn.XLOOKUP(O$83,_xlpm.x,_xlpm.y,""),_xlpm.z,"Not Declared")="", "Name not recorded",  _xlfn.XLOOKUP($C108,_xlfn.XLOOKUP(O$83,_xlpm.x,_xlpm.y,""),_xlpm.z,"Not Declared")))</f>
        <v>Not Declared</v>
      </c>
      <c r="P108" s="3"/>
      <c r="Q108" s="3"/>
      <c r="R108" s="3"/>
      <c r="S108" s="3"/>
      <c r="T108" s="3"/>
      <c r="U108" s="3"/>
      <c r="V108" s="3"/>
      <c r="W108" s="3"/>
      <c r="X108" s="12"/>
      <c r="Y108" s="89"/>
      <c r="Z108" s="3" t="s">
        <v>319</v>
      </c>
      <c r="AA108" s="744" t="str" cm="1">
        <f t="array" ref="AA108">_xlfn.LET(_xlpm.a,_xlfn.XLOOKUP(1,('Number Allocation'!$C$6:$C$1483=AC108)*('Number Allocation'!$D$6:$D$1483=AD108),'Number Allocation'!$A$6:$A$1483,"..."),IF(_xlpm.a="","...",_xlpm.a))</f>
        <v>...</v>
      </c>
      <c r="AB108" s="432" cm="1">
        <f t="array" ref="AB108:AD115">_xlfn.LET(_xlpm.eventsort, _xlfn.XLOOKUP(AB$83,$D$676:$P$676,$D$678:$P$685), _xlpm.eventdata, _xlfn.XLOOKUP(AB$83,$D$83:$O$83,$D$84:$O$154), _xlpm.agedata, $A$84:$C$154, _xlfn.SORTBY(_xlfn._xlws.FILTER(_xlfn.CHOOSECOLS(_xlfn.HSTACK(_xlpm.agedata,_xlpm.eventdata),2,4,1),(_xlfn.CHOOSECOLS(_xlpm.agedata,3)=Z108),""),_xlpm.eventsort))</f>
        <v>0</v>
      </c>
      <c r="AC108" s="422" t="str">
        <v>Not Declared</v>
      </c>
      <c r="AD108" s="422" t="str">
        <v>Witney Road Runners</v>
      </c>
      <c r="AE108" s="747"/>
      <c r="AF108" s="12"/>
      <c r="AG108" s="425"/>
      <c r="AH108" s="3" t="s">
        <v>319</v>
      </c>
      <c r="AI108" s="744" t="str" cm="1">
        <f t="array" ref="AI108">_xlfn.LET(_xlpm.a,_xlfn.XLOOKUP(1,('Number Allocation'!$C$6:$C$1483=AK108)*('Number Allocation'!$D$6:$D$1483=AL108),'Number Allocation'!$A$6:$A$1483,"..."),IF(_xlpm.a="","...",_xlpm.a))</f>
        <v>...</v>
      </c>
      <c r="AJ108" s="432" cm="1">
        <f t="array" ref="AJ108:AL115">_xlfn.LET(_xlpm.eventsort, _xlfn.XLOOKUP(AJ$83,$D$676:$P$676,$D$678:$P$685), _xlpm.eventdata, _xlfn.XLOOKUP(AJ$83,$D$83:$O$83,$D$84:$O$154), _xlpm.agedata, $A$84:$C$154, _xlfn.SORTBY(_xlfn._xlws.FILTER(_xlfn.CHOOSECOLS(_xlfn.HSTACK(_xlpm.agedata,_xlpm.eventdata),2,4,1),(_xlfn.CHOOSECOLS(_xlpm.agedata,3)=AH108),""),_xlpm.eventsort))</f>
        <v>0</v>
      </c>
      <c r="AK108" s="422" t="str">
        <v>Not Declared</v>
      </c>
      <c r="AL108" s="422" t="str">
        <v>Radley AC</v>
      </c>
      <c r="AM108" s="747"/>
      <c r="AN108" s="12"/>
      <c r="AO108" s="425"/>
      <c r="AP108" s="3" t="s">
        <v>319</v>
      </c>
      <c r="AQ108" s="744" t="str" cm="1">
        <f t="array" ref="AQ108">_xlfn.LET(_xlpm.a,_xlfn.XLOOKUP(1,('Number Allocation'!$C$6:$C$1483=AS108)*('Number Allocation'!$D$6:$D$1483=AT108),'Number Allocation'!$A$6:$A$1483,"..."),IF(_xlpm.a="","...",_xlpm.a))</f>
        <v>...</v>
      </c>
      <c r="AR108" s="432" cm="1">
        <f t="array" ref="AR108:AT115">_xlfn.LET(_xlpm.eventsort, _xlfn.XLOOKUP(AR$83,$D$676:$P$676,$D$678:$P$685), _xlpm.eventdata, _xlfn.XLOOKUP(AR$83,$D$83:$O$83,$D$84:$O$154), _xlpm.agedata, $A$84:$C$154, _xlfn.SORTBY(_xlfn._xlws.FILTER(_xlfn.CHOOSECOLS(_xlfn.HSTACK(_xlpm.agedata,_xlpm.eventdata),2,4,1),(_xlfn.CHOOSECOLS(_xlpm.agedata,3)=AP108),""),_xlpm.eventsort))</f>
        <v>0</v>
      </c>
      <c r="AS108" s="422" t="str">
        <v>Not Declared</v>
      </c>
      <c r="AT108" s="422" t="str">
        <v>Bicester AC</v>
      </c>
      <c r="AU108" s="747"/>
      <c r="AV108" s="12"/>
      <c r="AW108" s="425"/>
      <c r="AX108" s="3" t="s">
        <v>319</v>
      </c>
      <c r="AY108" s="744" t="str" cm="1">
        <f t="array" ref="AY108">_xlfn.LET(_xlpm.a,_xlfn.XLOOKUP(1,('Number Allocation'!$C$6:$C$1483=BA108)*('Number Allocation'!$D$6:$D$1483=BB108),'Number Allocation'!$A$6:$A$1483,"..."),IF(_xlpm.a="","...",_xlpm.a))</f>
        <v>...</v>
      </c>
      <c r="AZ108" s="432" cm="1">
        <f t="array" ref="AZ108:BB115">_xlfn.LET(_xlpm.eventsort, _xlfn.XLOOKUP(AZ$83,$D$676:$P$676,$D$678:$P$685), _xlpm.eventdata, _xlfn.XLOOKUP(AZ$83,$D$83:$O$83,$D$84:$O$154), _xlpm.agedata, $A$84:$C$154, _xlfn.SORTBY(_xlfn._xlws.FILTER(_xlfn.CHOOSECOLS(_xlfn.HSTACK(_xlpm.agedata,_xlpm.eventdata),2,4,1),(_xlfn.CHOOSECOLS(_xlpm.agedata,3)=AX108),""),_xlpm.eventsort))</f>
        <v>0</v>
      </c>
      <c r="BA108" s="422" t="str">
        <v>Not Declared</v>
      </c>
      <c r="BB108" s="422" t="str">
        <v>Team Kennet</v>
      </c>
      <c r="BC108" s="747"/>
      <c r="BD108" s="12"/>
      <c r="BE108" s="425"/>
      <c r="BF108" s="3" t="s">
        <v>319</v>
      </c>
      <c r="BG108" s="744" t="str" cm="1">
        <f t="array" ref="BG108">_xlfn.LET(_xlpm.a,_xlfn.XLOOKUP(1,('Number Allocation'!$C$6:$C$1483=BI108)*('Number Allocation'!$D$6:$D$1483=BJ108),'Number Allocation'!$A$6:$A$1483,"..."),IF(_xlpm.a="","...",_xlpm.a))</f>
        <v>...</v>
      </c>
      <c r="BH108" s="432" cm="1">
        <f t="array" ref="BH108:BJ115">_xlfn.LET(_xlpm.eventsort, _xlfn.XLOOKUP(BH$83,$D$676:$P$676,$D$678:$P$685), _xlpm.eventdata, _xlfn.XLOOKUP(BH$83,$D$83:$O$83,$D$84:$O$154), _xlpm.agedata, $A$84:$C$154, _xlfn.SORTBY(_xlfn._xlws.FILTER(_xlfn.CHOOSECOLS(_xlfn.HSTACK(_xlpm.agedata,_xlpm.eventdata),2,4,1),(_xlfn.CHOOSECOLS(_xlpm.agedata,3)=BF108),""),_xlpm.eventsort))</f>
        <v>0</v>
      </c>
      <c r="BI108" s="422" t="str">
        <v>Not Declared</v>
      </c>
      <c r="BJ108" s="422" t="str">
        <v>White Horse Harriers</v>
      </c>
      <c r="BK108" s="747"/>
      <c r="BL108" s="12"/>
      <c r="BM108" s="425"/>
      <c r="BN108" s="3" t="s">
        <v>319</v>
      </c>
      <c r="BO108" s="744" t="str" cm="1">
        <f t="array" ref="BO108">_xlfn.LET(_xlpm.a,_xlfn.XLOOKUP(1,('Number Allocation'!$C$6:$C$1483=BQ108)*('Number Allocation'!$D$6:$D$1483=BR108),'Number Allocation'!$A$6:$A$1483,"..."),IF(_xlpm.a="","...",_xlpm.a))</f>
        <v>...</v>
      </c>
      <c r="BP108" s="432" cm="1">
        <f t="array" ref="BP108:BR115">_xlfn.LET(_xlpm.eventsort, _xlfn.XLOOKUP(BP$83,$D$676:$P$676,$D$678:$P$685), _xlpm.eventdata, _xlfn.XLOOKUP(BP$83,$D$83:$O$83,$D$84:$O$154), _xlpm.agedata, $A$84:$C$154, _xlfn.SORTBY(_xlfn._xlws.FILTER(_xlfn.CHOOSECOLS(_xlfn.HSTACK(_xlpm.agedata,_xlpm.eventdata),2,4,1),(_xlfn.CHOOSECOLS(_xlpm.agedata,3)=BN108),""),_xlpm.eventsort))</f>
        <v>0</v>
      </c>
      <c r="BQ108" s="422" t="str">
        <v>Not Declared</v>
      </c>
      <c r="BR108" s="422" t="str">
        <v>Witney Road Runners</v>
      </c>
      <c r="BS108" s="747"/>
      <c r="BT108" s="12"/>
      <c r="BU108" s="425"/>
      <c r="BV108" s="3" t="s">
        <v>319</v>
      </c>
      <c r="BW108" s="744" t="str" cm="1">
        <f t="array" ref="BW108">_xlfn.LET(_xlpm.a,_xlfn.XLOOKUP(1,('Number Allocation'!$C$6:$C$1483=BY108)*('Number Allocation'!$D$6:$D$1483=BZ108),'Number Allocation'!$A$6:$A$1483,"..."),IF(_xlpm.a="","...",_xlpm.a))</f>
        <v>...</v>
      </c>
      <c r="BX108" s="432" cm="1">
        <f t="array" ref="BX108:BZ115">_xlfn.LET(_xlpm.eventsort, _xlfn.XLOOKUP(BX$83,$D$676:$P$676,$D$678:$P$685), _xlpm.eventdata, _xlfn.XLOOKUP(BX$83,$D$83:$O$83,$D$84:$O$154), _xlpm.agedata, $A$84:$C$154, _xlfn.SORTBY(_xlfn._xlws.FILTER(_xlfn.CHOOSECOLS(_xlfn.HSTACK(_xlpm.agedata,_xlpm.eventdata),2,4,1),(_xlfn.CHOOSECOLS(_xlpm.agedata,3)=BV108),""),_xlpm.eventsort))</f>
        <v>0</v>
      </c>
      <c r="BY108" s="422" t="str">
        <v>Not Declared</v>
      </c>
      <c r="BZ108" s="423" t="str">
        <v>Oxford City AC</v>
      </c>
      <c r="CA108" s="491"/>
      <c r="CB108" s="482"/>
      <c r="CC108" s="483"/>
      <c r="CD108" s="3" t="s">
        <v>319</v>
      </c>
      <c r="CE108" s="744" t="str" cm="1">
        <f t="array" ref="CE108">_xlfn.LET(_xlpm.a,_xlfn.XLOOKUP(1,('Number Allocation'!$C$6:$C$1483=CG108)*('Number Allocation'!$D$6:$D$1483=CH108),'Number Allocation'!$A$6:$A$1483,"..."),IF(_xlpm.a="","...",_xlpm.a))</f>
        <v>...</v>
      </c>
      <c r="CF108" s="432" cm="1">
        <f t="array" ref="CF108:CH115">_xlfn.LET(_xlpm.eventsort, _xlfn.XLOOKUP(CF$83,$D$676:$P$676,$D$678:$P$685), _xlpm.eventdata, _xlfn.XLOOKUP(CF$83,$D$83:$O$83,$D$84:$O$154), _xlpm.agedata, $A$84:$C$154, _xlfn.SORTBY(_xlfn._xlws.FILTER(_xlfn.CHOOSECOLS(_xlfn.HSTACK(_xlpm.agedata,_xlpm.eventdata),2,4,1),(_xlfn.CHOOSECOLS(_xlpm.agedata,3)=CD108),""),_xlpm.eventsort))</f>
        <v>0</v>
      </c>
      <c r="CG108" s="422" t="str">
        <v>Not Declared</v>
      </c>
      <c r="CH108" s="423" t="str">
        <v>Team Kennet</v>
      </c>
      <c r="CI108" s="484"/>
      <c r="CJ108" s="482"/>
      <c r="CK108" s="483"/>
      <c r="CL108" s="3" t="s">
        <v>319</v>
      </c>
      <c r="CM108" s="744" t="str" cm="1">
        <f t="array" ref="CM108">_xlfn.LET(_xlpm.a,_xlfn.XLOOKUP(1,('Number Allocation'!$C$6:$C$1483=CO108)*('Number Allocation'!$D$6:$D$1483=CP108),'Number Allocation'!$A$6:$A$1483,"..."),IF(_xlpm.a="","...",_xlpm.a))</f>
        <v>...</v>
      </c>
      <c r="CN108" s="432" cm="1">
        <f t="array" ref="CN108:CP115">_xlfn.LET(_xlpm.eventsort, _xlfn.XLOOKUP(CN$83,$D$676:$P$676,$D$678:$P$685), _xlpm.eventdata, _xlfn.XLOOKUP(CN$83,$D$83:$O$83,$D$84:$O$154), _xlpm.agedata, $A$84:$C$154, _xlfn.SORTBY(_xlfn._xlws.FILTER(_xlfn.CHOOSECOLS(_xlfn.HSTACK(_xlpm.agedata,_xlpm.eventdata),2,4,1),(_xlfn.CHOOSECOLS(_xlpm.agedata,3)=CL108),""),_xlpm.eventsort))</f>
        <v>0</v>
      </c>
      <c r="CO108" s="422" t="str">
        <v>Not Declared</v>
      </c>
      <c r="CP108" s="423" t="str">
        <v>Witney Road Runners</v>
      </c>
      <c r="CQ108" s="491"/>
      <c r="CR108" s="482"/>
      <c r="CS108" s="483"/>
      <c r="CT108" s="3" t="s">
        <v>319</v>
      </c>
      <c r="CU108" s="744" t="str" cm="1">
        <f t="array" ref="CU108">_xlfn.LET(_xlpm.a,_xlfn.XLOOKUP(1,('Number Allocation'!$C$6:$C$1483=CW108)*('Number Allocation'!$D$6:$D$1483=CX108),'Number Allocation'!$A$6:$A$1483,"..."),IF(_xlpm.a="","...",_xlpm.a))</f>
        <v>...</v>
      </c>
      <c r="CV108" s="432" cm="1">
        <f t="array" ref="CV108:CX115">_xlfn.LET(_xlpm.eventsort, _xlfn.XLOOKUP(CV$83,$D$676:$P$676,$D$678:$P$685), _xlpm.eventdata, _xlfn.XLOOKUP(CV$83,$D$83:$O$83,$D$84:$O$154), _xlpm.agedata, $A$84:$C$154, _xlfn.SORTBY(_xlfn._xlws.FILTER(_xlfn.CHOOSECOLS(_xlfn.HSTACK(_xlpm.agedata,_xlpm.eventdata),2,4,1),(_xlfn.CHOOSECOLS(_xlpm.agedata,3)=CT108),""),_xlpm.eventsort))</f>
        <v>0</v>
      </c>
      <c r="CW108" s="422" t="str">
        <v>Not Declared</v>
      </c>
      <c r="CX108" s="423" t="str">
        <v>Witney Road Runners</v>
      </c>
      <c r="CY108" s="491"/>
      <c r="CZ108" s="482"/>
      <c r="DA108" s="483"/>
      <c r="DB108" s="3" t="s">
        <v>319</v>
      </c>
      <c r="DC108" s="744" t="str" cm="1">
        <f t="array" ref="DC108">_xlfn.LET(_xlpm.a,_xlfn.XLOOKUP(1,('Number Allocation'!$C$6:$C$1483=DE108)*('Number Allocation'!$D$6:$D$1483=DF108),'Number Allocation'!$A$6:$A$1483,"..."),IF(_xlpm.a="","...",_xlpm.a))</f>
        <v>...</v>
      </c>
      <c r="DD108" s="432" cm="1">
        <f t="array" ref="DD108:DF115">_xlfn.LET(_xlpm.eventsort, _xlfn.XLOOKUP(DD$83,$D$676:$P$676,$D$678:$P$685), _xlpm.eventdata, _xlfn.XLOOKUP(DD$83,$D$83:$O$83,$D$84:$O$154), _xlpm.agedata, $A$84:$C$154, _xlfn.SORTBY(_xlfn._xlws.FILTER(_xlfn.CHOOSECOLS(_xlfn.HSTACK(_xlpm.agedata,_xlpm.eventdata),2,4,1),(_xlfn.CHOOSECOLS(_xlpm.agedata,3)=DB108),""),_xlpm.eventsort))</f>
        <v>0</v>
      </c>
      <c r="DE108" s="422" t="str">
        <v>Not Declared</v>
      </c>
      <c r="DF108" s="423" t="str">
        <v>Radley AC</v>
      </c>
      <c r="DG108" s="491"/>
      <c r="DH108" s="482"/>
      <c r="DI108" s="483"/>
      <c r="DJ108" s="3" t="s">
        <v>319</v>
      </c>
      <c r="DK108" s="744" t="str" cm="1">
        <f t="array" ref="DK108">_xlfn.LET(_xlpm.a,_xlfn.XLOOKUP(1,('Number Allocation'!$C$6:$C$1483=DM108)*('Number Allocation'!$D$6:$D$1483=DN108),'Number Allocation'!$A$6:$A$1483,"..."),IF(_xlpm.a="","...",_xlpm.a))</f>
        <v>...</v>
      </c>
      <c r="DL108" s="432" cm="1">
        <f t="array" ref="DL108:DN115">_xlfn.LET(_xlpm.eventsort, _xlfn.XLOOKUP(DL$83,$D$676:$P$676,$D$678:$P$685), _xlpm.eventdata, _xlfn.XLOOKUP(DL$83,$D$83:$O$83,$D$84:$O$154), _xlpm.agedata, $A$84:$C$154, _xlfn.SORTBY(_xlfn._xlws.FILTER(_xlfn.CHOOSECOLS(_xlfn.HSTACK(_xlpm.agedata,_xlpm.eventdata),2,4,1),(_xlfn.CHOOSECOLS(_xlpm.agedata,3)=DJ108),""),_xlpm.eventsort))</f>
        <v>0</v>
      </c>
      <c r="DM108" s="422" t="str">
        <v>Not Declared</v>
      </c>
      <c r="DN108" s="423" t="str">
        <v>Banbury Harriers AC</v>
      </c>
      <c r="DO108" s="491"/>
      <c r="DP108" s="482"/>
      <c r="DQ108" s="483"/>
      <c r="DZ108" s="15"/>
      <c r="EA108" s="15"/>
      <c r="EB108" s="15"/>
      <c r="EC108" s="15"/>
      <c r="ED108" s="15"/>
      <c r="EE108" s="15"/>
    </row>
    <row r="109" spans="1:135" s="359" customFormat="1" ht="21" customHeight="1">
      <c r="A109" s="358" t="str">
        <f t="shared" si="11"/>
        <v>Bicester AC</v>
      </c>
      <c r="B109" s="729"/>
      <c r="C109" s="729" t="s">
        <v>323</v>
      </c>
      <c r="D109" s="729" t="str" cm="1">
        <f t="array" ref="D109">_xlfn.LET(_xlpm.x, Bicester!$T$3:$AE$3, _xlpm.y, Bicester!$T$5:$AE$30, _xlpm.z, Bicester!$R$5:$R$30, IF(_xlfn.XLOOKUP($C109,_xlfn.XLOOKUP(D$83,_xlpm.x,_xlpm.y,""),_xlpm.z,"Not Declared")="", "Name not recorded",  _xlfn.XLOOKUP($C109,_xlfn.XLOOKUP(D$83,_xlpm.x,_xlpm.y,""),_xlpm.z,"Not Declared")))</f>
        <v>Not Declared</v>
      </c>
      <c r="E109" s="729" t="str" cm="1">
        <f t="array" ref="E109">_xlfn.LET(_xlpm.x, Bicester!$T$3:$AE$3, _xlpm.y, Bicester!$T$5:$AE$30, _xlpm.z, Bicester!$R$5:$R$30, IF(_xlfn.XLOOKUP($C109,_xlfn.XLOOKUP(E$83,_xlpm.x,_xlpm.y,""),_xlpm.z,"Not Declared")="", "Name not recorded",  _xlfn.XLOOKUP($C109,_xlfn.XLOOKUP(E$83,_xlpm.x,_xlpm.y,""),_xlpm.z,"Not Declared")))</f>
        <v>Not Declared</v>
      </c>
      <c r="F109" s="729" t="str" cm="1">
        <f t="array" ref="F109">_xlfn.LET(_xlpm.x, Bicester!$T$3:$AE$3, _xlpm.y, Bicester!$T$5:$AE$30, _xlpm.z, Bicester!$R$5:$R$30, IF(_xlfn.XLOOKUP($C109,_xlfn.XLOOKUP(F$83,_xlpm.x,_xlpm.y,""),_xlpm.z,"Not Declared")="", "Name not recorded",  _xlfn.XLOOKUP($C109,_xlfn.XLOOKUP(F$83,_xlpm.x,_xlpm.y,""),_xlpm.z,"Not Declared")))</f>
        <v>Not Declared</v>
      </c>
      <c r="G109" s="729" t="str" cm="1">
        <f t="array" ref="G109">_xlfn.LET(_xlpm.x, Bicester!$T$3:$AE$3, _xlpm.y, Bicester!$T$5:$AE$30, _xlpm.z, Bicester!$R$5:$R$30, IF(_xlfn.XLOOKUP($C109,_xlfn.XLOOKUP(G$83,_xlpm.x,_xlpm.y,""),_xlpm.z,"Not Declared")="", "Name not recorded",  _xlfn.XLOOKUP($C109,_xlfn.XLOOKUP(G$83,_xlpm.x,_xlpm.y,""),_xlpm.z,"Not Declared")))</f>
        <v>Not Declared</v>
      </c>
      <c r="H109" s="729" t="str" cm="1">
        <f t="array" ref="H109">_xlfn.LET(_xlpm.x, Bicester!$T$3:$AE$3, _xlpm.y, Bicester!$T$5:$AE$30, _xlpm.z, Bicester!$R$5:$R$30, IF(_xlfn.XLOOKUP($C109,_xlfn.XLOOKUP(H$83,_xlpm.x,_xlpm.y,""),_xlpm.z,"Not Declared")="", "Name not recorded",  _xlfn.XLOOKUP($C109,_xlfn.XLOOKUP(H$83,_xlpm.x,_xlpm.y,""),_xlpm.z,"Not Declared")))</f>
        <v>Not Declared</v>
      </c>
      <c r="I109" s="729" t="str" cm="1">
        <f t="array" ref="I109">_xlfn.LET(_xlpm.x, Bicester!$T$3:$AE$3, _xlpm.y, Bicester!$T$5:$AE$30, _xlpm.z, Bicester!$R$5:$R$30, IF(_xlfn.XLOOKUP($C109,_xlfn.XLOOKUP(I$83,_xlpm.x,_xlpm.y,""),_xlpm.z,"Not Declared")="", "Name not recorded",  _xlfn.XLOOKUP($C109,_xlfn.XLOOKUP(I$83,_xlpm.x,_xlpm.y,""),_xlpm.z,"Not Declared")))</f>
        <v>Not Declared</v>
      </c>
      <c r="J109" s="729" t="str" cm="1">
        <f t="array" ref="J109">_xlfn.LET(_xlpm.x, Bicester!$T$3:$AE$3, _xlpm.y, Bicester!$T$5:$AE$30, _xlpm.z, Bicester!$R$5:$R$30, IF(_xlfn.XLOOKUP($C109,_xlfn.XLOOKUP(J$83,_xlpm.x,_xlpm.y,""),_xlpm.z,"Not Declared")="", "Name not recorded",  _xlfn.XLOOKUP($C109,_xlfn.XLOOKUP(J$83,_xlpm.x,_xlpm.y,""),_xlpm.z,"Not Declared")))</f>
        <v>Not Declared</v>
      </c>
      <c r="K109" s="729" t="str" cm="1">
        <f t="array" ref="K109">_xlfn.LET(_xlpm.x, Bicester!$T$3:$AE$3, _xlpm.y, Bicester!$T$5:$AE$30, _xlpm.z, Bicester!$R$5:$R$30, IF(_xlfn.XLOOKUP($C109,_xlfn.XLOOKUP(K$83,_xlpm.x,_xlpm.y,""),_xlpm.z,"Not Declared")="", "Name not recorded",  _xlfn.XLOOKUP($C109,_xlfn.XLOOKUP(K$83,_xlpm.x,_xlpm.y,""),_xlpm.z,"Not Declared")))</f>
        <v>Not Declared</v>
      </c>
      <c r="L109" s="729" t="str" cm="1">
        <f t="array" ref="L109">_xlfn.LET(_xlpm.x, Bicester!$T$3:$AE$3, _xlpm.y, Bicester!$T$5:$AE$30, _xlpm.z, Bicester!$R$5:$R$30, IF(_xlfn.XLOOKUP($C109,_xlfn.XLOOKUP(L$83,_xlpm.x,_xlpm.y,""),_xlpm.z,"Not Declared")="", "Name not recorded",  _xlfn.XLOOKUP($C109,_xlfn.XLOOKUP(L$83,_xlpm.x,_xlpm.y,""),_xlpm.z,"Not Declared")))</f>
        <v>Not Declared</v>
      </c>
      <c r="M109" s="729" t="str" cm="1">
        <f t="array" ref="M109">_xlfn.LET(_xlpm.x, Bicester!$T$3:$AE$3, _xlpm.y, Bicester!$T$5:$AE$30, _xlpm.z, Bicester!$R$5:$R$30, IF(_xlfn.XLOOKUP($C109,_xlfn.XLOOKUP(M$83,_xlpm.x,_xlpm.y,""),_xlpm.z,"Not Declared")="", "Name not recorded",  _xlfn.XLOOKUP($C109,_xlfn.XLOOKUP(M$83,_xlpm.x,_xlpm.y,""),_xlpm.z,"Not Declared")))</f>
        <v>Not Declared</v>
      </c>
      <c r="N109" s="729" t="str" cm="1">
        <f t="array" ref="N109">_xlfn.LET(_xlpm.x, Bicester!$T$3:$AE$3, _xlpm.y, Bicester!$T$5:$AE$30, _xlpm.z, Bicester!$R$5:$R$30, IF(_xlfn.XLOOKUP($C109,_xlfn.XLOOKUP(N$83,_xlpm.x,_xlpm.y,""),_xlpm.z,"Not Declared")="", "Name not recorded",  _xlfn.XLOOKUP($C109,_xlfn.XLOOKUP(N$83,_xlpm.x,_xlpm.y,""),_xlpm.z,"Not Declared")))</f>
        <v>Not Declared</v>
      </c>
      <c r="O109" s="729" t="str" cm="1">
        <f t="array" ref="O109">_xlfn.LET(_xlpm.x, Bicester!$T$3:$AE$3, _xlpm.y, Bicester!$T$5:$AE$30, _xlpm.z, Bicester!$R$5:$R$30, IF(_xlfn.XLOOKUP($C109,_xlfn.XLOOKUP(O$83,_xlpm.x,_xlpm.y,""),_xlpm.z,"Not Declared")="", "Name not recorded",  _xlfn.XLOOKUP($C109,_xlfn.XLOOKUP(O$83,_xlpm.x,_xlpm.y,""),_xlpm.z,"Not Declared")))</f>
        <v>Not Declared</v>
      </c>
      <c r="P109" s="3"/>
      <c r="Q109" s="3"/>
      <c r="R109" s="3"/>
      <c r="S109" s="3"/>
      <c r="T109" s="3"/>
      <c r="U109" s="3"/>
      <c r="V109" s="3"/>
      <c r="W109" s="3"/>
      <c r="X109" s="12"/>
      <c r="Y109" s="89"/>
      <c r="Z109" s="433"/>
      <c r="AA109" s="747" t="str" cm="1">
        <f t="array" ref="AA109">_xlfn.LET(_xlpm.a,_xlfn.XLOOKUP(1,('Number Allocation'!$C$6:$C$1483=AC109)*('Number Allocation'!$D$6:$D$1483=AD109),'Number Allocation'!$A$6:$A$1483,"..."),IF(_xlpm.a="","...",_xlpm.a))</f>
        <v>...</v>
      </c>
      <c r="AB109" s="747">
        <v>0</v>
      </c>
      <c r="AC109" s="12" t="str">
        <v>Not Declared</v>
      </c>
      <c r="AD109" s="12" t="str">
        <v>Oxford City AC</v>
      </c>
      <c r="AE109" s="747"/>
      <c r="AF109" s="12"/>
      <c r="AG109" s="425"/>
      <c r="AH109" s="433"/>
      <c r="AI109" s="747" t="str" cm="1">
        <f t="array" ref="AI109">_xlfn.LET(_xlpm.a,_xlfn.XLOOKUP(1,('Number Allocation'!$C$6:$C$1483=AK109)*('Number Allocation'!$D$6:$D$1483=AL109),'Number Allocation'!$A$6:$A$1483,"..."),IF(_xlpm.a="","...",_xlpm.a))</f>
        <v>...</v>
      </c>
      <c r="AJ109" s="747">
        <v>0</v>
      </c>
      <c r="AK109" s="12" t="str">
        <v>Not Declared</v>
      </c>
      <c r="AL109" s="12" t="str">
        <v>Abingdon AC</v>
      </c>
      <c r="AM109" s="747"/>
      <c r="AN109" s="12"/>
      <c r="AO109" s="425"/>
      <c r="AP109" s="433"/>
      <c r="AQ109" s="747" t="str" cm="1">
        <f t="array" ref="AQ109">_xlfn.LET(_xlpm.a,_xlfn.XLOOKUP(1,('Number Allocation'!$C$6:$C$1483=AS109)*('Number Allocation'!$D$6:$D$1483=AT109),'Number Allocation'!$A$6:$A$1483,"..."),IF(_xlpm.a="","...",_xlpm.a))</f>
        <v>...</v>
      </c>
      <c r="AR109" s="747">
        <v>0</v>
      </c>
      <c r="AS109" s="12" t="str">
        <v>Not Declared</v>
      </c>
      <c r="AT109" s="12" t="str">
        <v>Banbury Harriers AC</v>
      </c>
      <c r="AU109" s="747"/>
      <c r="AV109" s="12"/>
      <c r="AW109" s="425"/>
      <c r="AX109" s="433"/>
      <c r="AY109" s="747" t="str" cm="1">
        <f t="array" ref="AY109">_xlfn.LET(_xlpm.a,_xlfn.XLOOKUP(1,('Number Allocation'!$C$6:$C$1483=BA109)*('Number Allocation'!$D$6:$D$1483=BB109),'Number Allocation'!$A$6:$A$1483,"..."),IF(_xlpm.a="","...",_xlpm.a))</f>
        <v>...</v>
      </c>
      <c r="AZ109" s="747">
        <v>0</v>
      </c>
      <c r="BA109" s="12" t="str">
        <v>Not Declared</v>
      </c>
      <c r="BB109" s="12" t="str">
        <v>Abingdon AC</v>
      </c>
      <c r="BC109" s="747"/>
      <c r="BD109" s="12"/>
      <c r="BE109" s="425"/>
      <c r="BF109" s="433"/>
      <c r="BG109" s="747" t="str" cm="1">
        <f t="array" ref="BG109">_xlfn.LET(_xlpm.a,_xlfn.XLOOKUP(1,('Number Allocation'!$C$6:$C$1483=BI109)*('Number Allocation'!$D$6:$D$1483=BJ109),'Number Allocation'!$A$6:$A$1483,"..."),IF(_xlpm.a="","...",_xlpm.a))</f>
        <v>...</v>
      </c>
      <c r="BH109" s="747">
        <v>0</v>
      </c>
      <c r="BI109" s="12" t="str">
        <v>Not Declared</v>
      </c>
      <c r="BJ109" s="12" t="str">
        <v>Witney Road Runners</v>
      </c>
      <c r="BK109" s="747"/>
      <c r="BL109" s="12"/>
      <c r="BM109" s="425"/>
      <c r="BN109" s="433"/>
      <c r="BO109" s="747" t="str" cm="1">
        <f t="array" ref="BO109">_xlfn.LET(_xlpm.a,_xlfn.XLOOKUP(1,('Number Allocation'!$C$6:$C$1483=BQ109)*('Number Allocation'!$D$6:$D$1483=BR109),'Number Allocation'!$A$6:$A$1483,"..."),IF(_xlpm.a="","...",_xlpm.a))</f>
        <v>...</v>
      </c>
      <c r="BP109" s="747">
        <v>0</v>
      </c>
      <c r="BQ109" s="12" t="str">
        <v>Not Declared</v>
      </c>
      <c r="BR109" s="12" t="str">
        <v>Radley AC</v>
      </c>
      <c r="BS109" s="747"/>
      <c r="BT109" s="12"/>
      <c r="BU109" s="425"/>
      <c r="BV109" s="433"/>
      <c r="BW109" s="747" t="str" cm="1">
        <f t="array" ref="BW109">_xlfn.LET(_xlpm.a,_xlfn.XLOOKUP(1,('Number Allocation'!$C$6:$C$1483=BY109)*('Number Allocation'!$D$6:$D$1483=BZ109),'Number Allocation'!$A$6:$A$1483,"..."),IF(_xlpm.a="","...",_xlpm.a))</f>
        <v>...</v>
      </c>
      <c r="BX109" s="747">
        <v>0</v>
      </c>
      <c r="BY109" s="12" t="str">
        <v>Not Declared</v>
      </c>
      <c r="BZ109" s="425" t="str">
        <v>Radley AC</v>
      </c>
      <c r="CA109" s="209"/>
      <c r="CB109" s="15"/>
      <c r="CC109" s="15"/>
      <c r="CD109" s="433"/>
      <c r="CE109" s="747" t="str" cm="1">
        <f t="array" ref="CE109">_xlfn.LET(_xlpm.a,_xlfn.XLOOKUP(1,('Number Allocation'!$C$6:$C$1483=CG109)*('Number Allocation'!$D$6:$D$1483=CH109),'Number Allocation'!$A$6:$A$1483,"..."),IF(_xlpm.a="","...",_xlpm.a))</f>
        <v>...</v>
      </c>
      <c r="CF109" s="747">
        <v>0</v>
      </c>
      <c r="CG109" s="12" t="str">
        <v>Not Declared</v>
      </c>
      <c r="CH109" s="425" t="str">
        <v>Witney Road Runners</v>
      </c>
      <c r="CI109" s="488"/>
      <c r="CJ109" s="15"/>
      <c r="CK109" s="15"/>
      <c r="CL109" s="433"/>
      <c r="CM109" s="747" t="str" cm="1">
        <f t="array" ref="CM109">_xlfn.LET(_xlpm.a,_xlfn.XLOOKUP(1,('Number Allocation'!$C$6:$C$1483=CO109)*('Number Allocation'!$D$6:$D$1483=CP109),'Number Allocation'!$A$6:$A$1483,"..."),IF(_xlpm.a="","...",_xlpm.a))</f>
        <v>...</v>
      </c>
      <c r="CN109" s="747">
        <v>0</v>
      </c>
      <c r="CO109" s="12" t="str">
        <v>Not Declared</v>
      </c>
      <c r="CP109" s="425" t="str">
        <v>Radley AC</v>
      </c>
      <c r="CQ109" s="209"/>
      <c r="CR109" s="15"/>
      <c r="CS109" s="15"/>
      <c r="CT109" s="433"/>
      <c r="CU109" s="747" t="str" cm="1">
        <f t="array" ref="CU109">_xlfn.LET(_xlpm.a,_xlfn.XLOOKUP(1,('Number Allocation'!$C$6:$C$1483=CW109)*('Number Allocation'!$D$6:$D$1483=CX109),'Number Allocation'!$A$6:$A$1483,"..."),IF(_xlpm.a="","...",_xlpm.a))</f>
        <v>...</v>
      </c>
      <c r="CV109" s="747">
        <v>0</v>
      </c>
      <c r="CW109" s="12" t="str">
        <v>Not Declared</v>
      </c>
      <c r="CX109" s="425" t="str">
        <v>Oxford City AC</v>
      </c>
      <c r="CY109" s="209"/>
      <c r="CZ109" s="15"/>
      <c r="DA109" s="15"/>
      <c r="DB109" s="433"/>
      <c r="DC109" s="747" t="str" cm="1">
        <f t="array" ref="DC109">_xlfn.LET(_xlpm.a,_xlfn.XLOOKUP(1,('Number Allocation'!$C$6:$C$1483=DE109)*('Number Allocation'!$D$6:$D$1483=DF109),'Number Allocation'!$A$6:$A$1483,"..."),IF(_xlpm.a="","...",_xlpm.a))</f>
        <v>...</v>
      </c>
      <c r="DD109" s="747">
        <v>0</v>
      </c>
      <c r="DE109" s="12" t="str">
        <v>Not Declared</v>
      </c>
      <c r="DF109" s="425" t="str">
        <v>Bicester AC</v>
      </c>
      <c r="DG109" s="209"/>
      <c r="DH109" s="15"/>
      <c r="DI109" s="15"/>
      <c r="DJ109" s="433"/>
      <c r="DK109" s="747" t="str" cm="1">
        <f t="array" ref="DK109">_xlfn.LET(_xlpm.a,_xlfn.XLOOKUP(1,('Number Allocation'!$C$6:$C$1483=DM109)*('Number Allocation'!$D$6:$D$1483=DN109),'Number Allocation'!$A$6:$A$1483,"..."),IF(_xlpm.a="","...",_xlpm.a))</f>
        <v>...</v>
      </c>
      <c r="DL109" s="747">
        <v>0</v>
      </c>
      <c r="DM109" s="12" t="str">
        <v>Not Declared</v>
      </c>
      <c r="DN109" s="425" t="str">
        <v>White Horse Harriers</v>
      </c>
      <c r="DO109" s="209"/>
      <c r="DP109" s="15"/>
      <c r="DQ109" s="15"/>
      <c r="DZ109" s="15"/>
      <c r="EA109" s="15"/>
      <c r="EB109" s="15"/>
      <c r="EC109" s="15"/>
      <c r="ED109" s="15"/>
      <c r="EE109" s="15"/>
    </row>
    <row r="110" spans="1:135" s="359" customFormat="1" ht="21" customHeight="1">
      <c r="A110" s="358"/>
      <c r="B110" s="729"/>
      <c r="C110" s="729"/>
      <c r="D110" s="729"/>
      <c r="E110" s="729"/>
      <c r="F110" s="729"/>
      <c r="G110" s="729"/>
      <c r="H110" s="729"/>
      <c r="I110" s="729"/>
      <c r="J110" s="729"/>
      <c r="K110" s="729"/>
      <c r="L110" s="729"/>
      <c r="M110" s="729"/>
      <c r="N110" s="729"/>
      <c r="O110" s="362"/>
      <c r="P110" s="3"/>
      <c r="Q110" s="3"/>
      <c r="R110" s="3"/>
      <c r="S110" s="3"/>
      <c r="T110" s="3"/>
      <c r="U110" s="3"/>
      <c r="V110" s="3"/>
      <c r="W110" s="3"/>
      <c r="X110" s="12"/>
      <c r="Y110" s="89"/>
      <c r="Z110" s="433"/>
      <c r="AA110" s="747" t="str" cm="1">
        <f t="array" ref="AA110">_xlfn.LET(_xlpm.a,_xlfn.XLOOKUP(1,('Number Allocation'!$C$6:$C$1483=AC110)*('Number Allocation'!$D$6:$D$1483=AD110),'Number Allocation'!$A$6:$A$1483,"..."),IF(_xlpm.a="","...",_xlpm.a))</f>
        <v>...</v>
      </c>
      <c r="AB110" s="747">
        <v>0</v>
      </c>
      <c r="AC110" s="12" t="str">
        <v>Not Declared</v>
      </c>
      <c r="AD110" s="12" t="str">
        <v>Abingdon AC</v>
      </c>
      <c r="AE110" s="747"/>
      <c r="AF110" s="12"/>
      <c r="AG110" s="425"/>
      <c r="AH110" s="433"/>
      <c r="AI110" s="747" t="str" cm="1">
        <f t="array" ref="AI110">_xlfn.LET(_xlpm.a,_xlfn.XLOOKUP(1,('Number Allocation'!$C$6:$C$1483=AK110)*('Number Allocation'!$D$6:$D$1483=AL110),'Number Allocation'!$A$6:$A$1483,"..."),IF(_xlpm.a="","...",_xlpm.a))</f>
        <v>...</v>
      </c>
      <c r="AJ110" s="747">
        <v>0</v>
      </c>
      <c r="AK110" s="12" t="str">
        <v>Not Declared</v>
      </c>
      <c r="AL110" s="12" t="str">
        <v>Oxford City AC</v>
      </c>
      <c r="AM110" s="747"/>
      <c r="AN110" s="12"/>
      <c r="AO110" s="425"/>
      <c r="AP110" s="433"/>
      <c r="AQ110" s="747" t="str" cm="1">
        <f t="array" ref="AQ110">_xlfn.LET(_xlpm.a,_xlfn.XLOOKUP(1,('Number Allocation'!$C$6:$C$1483=AS110)*('Number Allocation'!$D$6:$D$1483=AT110),'Number Allocation'!$A$6:$A$1483,"..."),IF(_xlpm.a="","...",_xlpm.a))</f>
        <v>...</v>
      </c>
      <c r="AR110" s="747">
        <v>0</v>
      </c>
      <c r="AS110" s="12" t="str">
        <v>Not Declared</v>
      </c>
      <c r="AT110" s="12" t="str">
        <v>Abingdon AC</v>
      </c>
      <c r="AU110" s="747"/>
      <c r="AV110" s="12"/>
      <c r="AW110" s="425"/>
      <c r="AX110" s="433"/>
      <c r="AY110" s="747" t="str" cm="1">
        <f t="array" ref="AY110">_xlfn.LET(_xlpm.a,_xlfn.XLOOKUP(1,('Number Allocation'!$C$6:$C$1483=BA110)*('Number Allocation'!$D$6:$D$1483=BB110),'Number Allocation'!$A$6:$A$1483,"..."),IF(_xlpm.a="","...",_xlpm.a))</f>
        <v>...</v>
      </c>
      <c r="AZ110" s="747">
        <v>0</v>
      </c>
      <c r="BA110" s="12" t="str">
        <v>Not Declared</v>
      </c>
      <c r="BB110" s="12" t="str">
        <v>Banbury Harriers AC</v>
      </c>
      <c r="BC110" s="747"/>
      <c r="BD110" s="12"/>
      <c r="BE110" s="425"/>
      <c r="BF110" s="433"/>
      <c r="BG110" s="747" t="str" cm="1">
        <f t="array" ref="BG110">_xlfn.LET(_xlpm.a,_xlfn.XLOOKUP(1,('Number Allocation'!$C$6:$C$1483=BI110)*('Number Allocation'!$D$6:$D$1483=BJ110),'Number Allocation'!$A$6:$A$1483,"..."),IF(_xlpm.a="","...",_xlpm.a))</f>
        <v>...</v>
      </c>
      <c r="BH110" s="747">
        <v>0</v>
      </c>
      <c r="BI110" s="12" t="str">
        <v>Not Declared</v>
      </c>
      <c r="BJ110" s="12" t="str">
        <v>Abingdon AC</v>
      </c>
      <c r="BK110" s="747"/>
      <c r="BL110" s="12"/>
      <c r="BM110" s="425"/>
      <c r="BN110" s="433"/>
      <c r="BO110" s="747" t="str" cm="1">
        <f t="array" ref="BO110">_xlfn.LET(_xlpm.a,_xlfn.XLOOKUP(1,('Number Allocation'!$C$6:$C$1483=BQ110)*('Number Allocation'!$D$6:$D$1483=BR110),'Number Allocation'!$A$6:$A$1483,"..."),IF(_xlpm.a="","...",_xlpm.a))</f>
        <v>...</v>
      </c>
      <c r="BP110" s="747">
        <v>0</v>
      </c>
      <c r="BQ110" s="12" t="str">
        <v>Not Declared</v>
      </c>
      <c r="BR110" s="12" t="str">
        <v>Team Kennet</v>
      </c>
      <c r="BS110" s="747"/>
      <c r="BT110" s="12"/>
      <c r="BU110" s="425"/>
      <c r="BV110" s="433"/>
      <c r="BW110" s="747" t="str" cm="1">
        <f t="array" ref="BW110">_xlfn.LET(_xlpm.a,_xlfn.XLOOKUP(1,('Number Allocation'!$C$6:$C$1483=BY110)*('Number Allocation'!$D$6:$D$1483=BZ110),'Number Allocation'!$A$6:$A$1483,"..."),IF(_xlpm.a="","...",_xlpm.a))</f>
        <v>...</v>
      </c>
      <c r="BX110" s="747">
        <v>0</v>
      </c>
      <c r="BY110" s="12" t="str">
        <v>Not Declared</v>
      </c>
      <c r="BZ110" s="425" t="str">
        <v>Abingdon AC</v>
      </c>
      <c r="CA110" s="209"/>
      <c r="CB110" s="15"/>
      <c r="CC110" s="15"/>
      <c r="CD110" s="433"/>
      <c r="CE110" s="747" t="str" cm="1">
        <f t="array" ref="CE110">_xlfn.LET(_xlpm.a,_xlfn.XLOOKUP(1,('Number Allocation'!$C$6:$C$1483=CG110)*('Number Allocation'!$D$6:$D$1483=CH110),'Number Allocation'!$A$6:$A$1483,"..."),IF(_xlpm.a="","...",_xlpm.a))</f>
        <v>...</v>
      </c>
      <c r="CF110" s="747">
        <v>0</v>
      </c>
      <c r="CG110" s="12" t="str">
        <v>Not Declared</v>
      </c>
      <c r="CH110" s="425" t="str">
        <v>Oxford City AC</v>
      </c>
      <c r="CI110" s="488"/>
      <c r="CJ110" s="15"/>
      <c r="CK110" s="15"/>
      <c r="CL110" s="433"/>
      <c r="CM110" s="747" t="str" cm="1">
        <f t="array" ref="CM110">_xlfn.LET(_xlpm.a,_xlfn.XLOOKUP(1,('Number Allocation'!$C$6:$C$1483=CO110)*('Number Allocation'!$D$6:$D$1483=CP110),'Number Allocation'!$A$6:$A$1483,"..."),IF(_xlpm.a="","...",_xlpm.a))</f>
        <v>...</v>
      </c>
      <c r="CN110" s="747">
        <v>0</v>
      </c>
      <c r="CO110" s="12" t="str">
        <v>Not Declared</v>
      </c>
      <c r="CP110" s="425" t="str">
        <v>Team Kennet</v>
      </c>
      <c r="CQ110" s="209"/>
      <c r="CR110" s="15"/>
      <c r="CS110" s="15"/>
      <c r="CT110" s="433"/>
      <c r="CU110" s="747" t="str" cm="1">
        <f t="array" ref="CU110">_xlfn.LET(_xlpm.a,_xlfn.XLOOKUP(1,('Number Allocation'!$C$6:$C$1483=CW110)*('Number Allocation'!$D$6:$D$1483=CX110),'Number Allocation'!$A$6:$A$1483,"..."),IF(_xlpm.a="","...",_xlpm.a))</f>
        <v>...</v>
      </c>
      <c r="CV110" s="747">
        <v>0</v>
      </c>
      <c r="CW110" s="12" t="str">
        <v>Not Declared</v>
      </c>
      <c r="CX110" s="425" t="str">
        <v>Abingdon AC</v>
      </c>
      <c r="CY110" s="209"/>
      <c r="CZ110" s="15"/>
      <c r="DA110" s="15"/>
      <c r="DB110" s="433"/>
      <c r="DC110" s="747" t="str" cm="1">
        <f t="array" ref="DC110">_xlfn.LET(_xlpm.a,_xlfn.XLOOKUP(1,('Number Allocation'!$C$6:$C$1483=DE110)*('Number Allocation'!$D$6:$D$1483=DF110),'Number Allocation'!$A$6:$A$1483,"..."),IF(_xlpm.a="","...",_xlpm.a))</f>
        <v>...</v>
      </c>
      <c r="DD110" s="747">
        <v>0</v>
      </c>
      <c r="DE110" s="12" t="str">
        <v>Not Declared</v>
      </c>
      <c r="DF110" s="425" t="str">
        <v>Oxford City AC</v>
      </c>
      <c r="DG110" s="209"/>
      <c r="DH110" s="15"/>
      <c r="DI110" s="15"/>
      <c r="DJ110" s="433"/>
      <c r="DK110" s="747" t="str" cm="1">
        <f t="array" ref="DK110">_xlfn.LET(_xlpm.a,_xlfn.XLOOKUP(1,('Number Allocation'!$C$6:$C$1483=DM110)*('Number Allocation'!$D$6:$D$1483=DN110),'Number Allocation'!$A$6:$A$1483,"..."),IF(_xlpm.a="","...",_xlpm.a))</f>
        <v>...</v>
      </c>
      <c r="DL110" s="747">
        <v>0</v>
      </c>
      <c r="DM110" s="12" t="str">
        <v>Not Declared</v>
      </c>
      <c r="DN110" s="425" t="str">
        <v>Abingdon AC</v>
      </c>
      <c r="DO110" s="209"/>
      <c r="DP110" s="15"/>
      <c r="DQ110" s="15"/>
      <c r="DZ110" s="15"/>
      <c r="EA110" s="15"/>
      <c r="EB110" s="15"/>
      <c r="EC110" s="15"/>
      <c r="ED110" s="15"/>
      <c r="EE110" s="15"/>
    </row>
    <row r="111" spans="1:135" s="359" customFormat="1" ht="21" customHeight="1">
      <c r="A111" s="358" t="str">
        <f>'Oxford City'!AJ$2</f>
        <v>Oxford City AC</v>
      </c>
      <c r="B111" s="729" t="str">
        <f>'Oxford City'!AV$1</f>
        <v>O</v>
      </c>
      <c r="C111" s="729" t="s">
        <v>71</v>
      </c>
      <c r="D111" s="729" t="str" cm="1">
        <f t="array" ref="D111">_xlfn.LET(_xlpm.x, 'Oxford City'!$T$3:$AE$3, _xlpm.y, 'Oxford City'!$T$5:$AE$30, _xlpm.z, 'Oxford City'!$R$5:$R$30, IF(_xlfn.XLOOKUP($C111,_xlfn.XLOOKUP(D$83,_xlpm.x,_xlpm.y,""),_xlpm.z,"Not Declared")="", "Name not recorded",  _xlfn.XLOOKUP($C111,_xlfn.XLOOKUP(D$83,_xlpm.x,_xlpm.y,""),_xlpm.z,"Not Declared")))</f>
        <v>Not Declared</v>
      </c>
      <c r="E111" s="729" t="str" cm="1">
        <f t="array" ref="E111">_xlfn.LET(_xlpm.x, 'Oxford City'!$T$3:$AE$3, _xlpm.y, 'Oxford City'!$T$5:$AE$30, _xlpm.z, 'Oxford City'!$R$5:$R$30, IF(_xlfn.XLOOKUP($C111,_xlfn.XLOOKUP(E$83,_xlpm.x,_xlpm.y,""),_xlpm.z,"Not Declared")="", "Name not recorded",  _xlfn.XLOOKUP($C111,_xlfn.XLOOKUP(E$83,_xlpm.x,_xlpm.y,""),_xlpm.z,"Not Declared")))</f>
        <v>Not Declared</v>
      </c>
      <c r="F111" s="729" t="str" cm="1">
        <f t="array" ref="F111">_xlfn.LET(_xlpm.x, 'Oxford City'!$T$3:$AE$3, _xlpm.y, 'Oxford City'!$T$5:$AE$30, _xlpm.z, 'Oxford City'!$R$5:$R$30, IF(_xlfn.XLOOKUP($C111,_xlfn.XLOOKUP(F$83,_xlpm.x,_xlpm.y,""),_xlpm.z,"Not Declared")="", "Name not recorded",  _xlfn.XLOOKUP($C111,_xlfn.XLOOKUP(F$83,_xlpm.x,_xlpm.y,""),_xlpm.z,"Not Declared")))</f>
        <v>Not Declared</v>
      </c>
      <c r="G111" s="729" t="str" cm="1">
        <f t="array" ref="G111">_xlfn.LET(_xlpm.x, 'Oxford City'!$T$3:$AE$3, _xlpm.y, 'Oxford City'!$T$5:$AE$30, _xlpm.z, 'Oxford City'!$R$5:$R$30, IF(_xlfn.XLOOKUP($C111,_xlfn.XLOOKUP(G$83,_xlpm.x,_xlpm.y,""),_xlpm.z,"Not Declared")="", "Name not recorded",  _xlfn.XLOOKUP($C111,_xlfn.XLOOKUP(G$83,_xlpm.x,_xlpm.y,""),_xlpm.z,"Not Declared")))</f>
        <v>Not Declared</v>
      </c>
      <c r="H111" s="729" t="str" cm="1">
        <f t="array" ref="H111">_xlfn.LET(_xlpm.x, 'Oxford City'!$T$3:$AE$3, _xlpm.y, 'Oxford City'!$T$5:$AE$30, _xlpm.z, 'Oxford City'!$R$5:$R$30, IF(_xlfn.XLOOKUP($C111,_xlfn.XLOOKUP(H$83,_xlpm.x,_xlpm.y,""),_xlpm.z,"Not Declared")="", "Name not recorded",  _xlfn.XLOOKUP($C111,_xlfn.XLOOKUP(H$83,_xlpm.x,_xlpm.y,""),_xlpm.z,"Not Declared")))</f>
        <v>Not Declared</v>
      </c>
      <c r="I111" s="729" t="str" cm="1">
        <f t="array" ref="I111">_xlfn.LET(_xlpm.x, 'Oxford City'!$T$3:$AE$3, _xlpm.y, 'Oxford City'!$T$5:$AE$30, _xlpm.z, 'Oxford City'!$R$5:$R$30, IF(_xlfn.XLOOKUP($C111,_xlfn.XLOOKUP(I$83,_xlpm.x,_xlpm.y,""),_xlpm.z,"Not Declared")="", "Name not recorded",  _xlfn.XLOOKUP($C111,_xlfn.XLOOKUP(I$83,_xlpm.x,_xlpm.y,""),_xlpm.z,"Not Declared")))</f>
        <v>Not Declared</v>
      </c>
      <c r="J111" s="729" t="str" cm="1">
        <f t="array" ref="J111">_xlfn.LET(_xlpm.x, 'Oxford City'!$T$3:$AE$3, _xlpm.y, 'Oxford City'!$T$5:$AE$30, _xlpm.z, 'Oxford City'!$R$5:$R$30, IF(_xlfn.XLOOKUP($C111,_xlfn.XLOOKUP(J$83,_xlpm.x,_xlpm.y,""),_xlpm.z,"Not Declared")="", "Name not recorded",  _xlfn.XLOOKUP($C111,_xlfn.XLOOKUP(J$83,_xlpm.x,_xlpm.y,""),_xlpm.z,"Not Declared")))</f>
        <v>Not Declared</v>
      </c>
      <c r="K111" s="729" t="str" cm="1">
        <f t="array" ref="K111">_xlfn.LET(_xlpm.x, 'Oxford City'!$T$3:$AE$3, _xlpm.y, 'Oxford City'!$T$5:$AE$30, _xlpm.z, 'Oxford City'!$R$5:$R$30, IF(_xlfn.XLOOKUP($C111,_xlfn.XLOOKUP(K$83,_xlpm.x,_xlpm.y,""),_xlpm.z,"Not Declared")="", "Name not recorded",  _xlfn.XLOOKUP($C111,_xlfn.XLOOKUP(K$83,_xlpm.x,_xlpm.y,""),_xlpm.z,"Not Declared")))</f>
        <v>Not Declared</v>
      </c>
      <c r="L111" s="729" t="str" cm="1">
        <f t="array" ref="L111">_xlfn.LET(_xlpm.x, 'Oxford City'!$T$3:$AE$3, _xlpm.y, 'Oxford City'!$T$5:$AE$30, _xlpm.z, 'Oxford City'!$R$5:$R$30, IF(_xlfn.XLOOKUP($C111,_xlfn.XLOOKUP(L$83,_xlpm.x,_xlpm.y,""),_xlpm.z,"Not Declared")="", "Name not recorded",  _xlfn.XLOOKUP($C111,_xlfn.XLOOKUP(L$83,_xlpm.x,_xlpm.y,""),_xlpm.z,"Not Declared")))</f>
        <v>Not Declared</v>
      </c>
      <c r="M111" s="729" t="str" cm="1">
        <f t="array" ref="M111">_xlfn.LET(_xlpm.x, 'Oxford City'!$T$3:$AE$3, _xlpm.y, 'Oxford City'!$T$5:$AE$30, _xlpm.z, 'Oxford City'!$R$5:$R$30, IF(_xlfn.XLOOKUP($C111,_xlfn.XLOOKUP(M$83,_xlpm.x,_xlpm.y,""),_xlpm.z,"Not Declared")="", "Name not recorded",  _xlfn.XLOOKUP($C111,_xlfn.XLOOKUP(M$83,_xlpm.x,_xlpm.y,""),_xlpm.z,"Not Declared")))</f>
        <v>Not Declared</v>
      </c>
      <c r="N111" s="729" t="str" cm="1">
        <f t="array" ref="N111">_xlfn.LET(_xlpm.x, 'Oxford City'!$T$3:$AE$3, _xlpm.y, 'Oxford City'!$T$5:$AE$30, _xlpm.z, 'Oxford City'!$R$5:$R$30, IF(_xlfn.XLOOKUP($C111,_xlfn.XLOOKUP(N$83,_xlpm.x,_xlpm.y,""),_xlpm.z,"Not Declared")="", "Name not recorded",  _xlfn.XLOOKUP($C111,_xlfn.XLOOKUP(N$83,_xlpm.x,_xlpm.y,""),_xlpm.z,"Not Declared")))</f>
        <v>Not Declared</v>
      </c>
      <c r="O111" s="729" t="str" cm="1">
        <f t="array" ref="O111">_xlfn.LET(_xlpm.x, 'Oxford City'!$T$3:$AE$3, _xlpm.y, 'Oxford City'!$T$5:$AE$30, _xlpm.z, 'Oxford City'!$R$5:$R$30, IF(_xlfn.XLOOKUP($C111,_xlfn.XLOOKUP(O$83,_xlpm.x,_xlpm.y,""),_xlpm.z,"Not Declared")="", "Name not recorded",  _xlfn.XLOOKUP($C111,_xlfn.XLOOKUP(O$83,_xlpm.x,_xlpm.y,""),_xlpm.z,"Not Declared")))</f>
        <v>Not Declared</v>
      </c>
      <c r="P111" s="79">
        <v>1</v>
      </c>
      <c r="Q111" s="729">
        <v>2</v>
      </c>
      <c r="R111" s="729">
        <v>3</v>
      </c>
      <c r="S111" s="729">
        <v>4</v>
      </c>
      <c r="T111" s="729" t="str" cm="1">
        <f t="array" ref="T111">_xlfn.LET(_xlpm.x, 'Oxford City'!$T$3:$AF$3, _xlpm.y, 'Oxford City'!$T$5:$AF$30, _xlpm.z, 'Oxford City'!$R$5:$R$30, IF(_xlfn.XLOOKUP(P111,_xlfn.XLOOKUP(T$83,_xlpm.x,_xlpm.y,""),_xlpm.z,"Not Declared")="", "Name not recorded",  _xlfn.XLOOKUP(P111,_xlfn.XLOOKUP(T$83,_xlpm.x,_xlpm.y,""),_xlpm.z,"Not Declared")))</f>
        <v>Not Declared</v>
      </c>
      <c r="U111" s="729" t="str" cm="1">
        <f t="array" ref="U111">_xlfn.LET(_xlpm.x, 'Oxford City'!$T$3:$AF$3, _xlpm.y, 'Oxford City'!$T$5:$AF$30, _xlpm.z, 'Oxford City'!$R$5:$R$30, IF(_xlfn.XLOOKUP(Q111,_xlfn.XLOOKUP(U$83,_xlpm.x,_xlpm.y,""),_xlpm.z,"Not Declared")="", "Name not recorded",  _xlfn.XLOOKUP(Q111,_xlfn.XLOOKUP(U$83,_xlpm.x,_xlpm.y,""),_xlpm.z,"Not Declared")))</f>
        <v>Not Declared</v>
      </c>
      <c r="V111" s="729" t="str" cm="1">
        <f t="array" ref="V111">_xlfn.LET(_xlpm.x, 'Oxford City'!$T$3:$AF$3, _xlpm.y, 'Oxford City'!$T$5:$AF$30, _xlpm.z, 'Oxford City'!$R$5:$R$30, IF(_xlfn.XLOOKUP(R111,_xlfn.XLOOKUP(V$83,_xlpm.x,_xlpm.y,""),_xlpm.z,"Not Declared")="", "Name not recorded",  _xlfn.XLOOKUP(R111,_xlfn.XLOOKUP(V$83,_xlpm.x,_xlpm.y,""),_xlpm.z,"Not Declared")))</f>
        <v>Not Declared</v>
      </c>
      <c r="W111" s="729" t="str" cm="1">
        <f t="array" ref="W111">_xlfn.LET(_xlpm.x, 'Oxford City'!$T$3:$AF$3, _xlpm.y, 'Oxford City'!$T$5:$AF$30, _xlpm.z, 'Oxford City'!$R$5:$R$30, IF(_xlfn.XLOOKUP(S111,_xlfn.XLOOKUP(W$83,_xlpm.x,_xlpm.y,""),_xlpm.z,"Not Declared")="", "Name not recorded",  _xlfn.XLOOKUP(S111,_xlfn.XLOOKUP(W$83,_xlpm.x,_xlpm.y,""),_xlpm.z,"Not Declared")))</f>
        <v>Not Declared</v>
      </c>
      <c r="X111" s="358" t="str">
        <f>_xlfn.TEXTJOIN(", ",,T111:W111)</f>
        <v>Not Declared, Not Declared, Not Declared, Not Declared</v>
      </c>
      <c r="Y111" s="89"/>
      <c r="Z111" s="433"/>
      <c r="AA111" s="747" t="str" cm="1">
        <f t="array" ref="AA111">_xlfn.LET(_xlpm.a,_xlfn.XLOOKUP(1,('Number Allocation'!$C$6:$C$1483=AC111)*('Number Allocation'!$D$6:$D$1483=AD111),'Number Allocation'!$A$6:$A$1483,"..."),IF(_xlpm.a="","...",_xlpm.a))</f>
        <v>...</v>
      </c>
      <c r="AB111" s="747">
        <v>0</v>
      </c>
      <c r="AC111" s="12" t="str">
        <v>Not Declared</v>
      </c>
      <c r="AD111" s="12" t="str">
        <v>Team Kennet</v>
      </c>
      <c r="AE111" s="436"/>
      <c r="AG111" s="365"/>
      <c r="AH111" s="433"/>
      <c r="AI111" s="747" t="str" cm="1">
        <f t="array" ref="AI111">_xlfn.LET(_xlpm.a,_xlfn.XLOOKUP(1,('Number Allocation'!$C$6:$C$1483=AK111)*('Number Allocation'!$D$6:$D$1483=AL111),'Number Allocation'!$A$6:$A$1483,"..."),IF(_xlpm.a="","...",_xlpm.a))</f>
        <v>...</v>
      </c>
      <c r="AJ111" s="747">
        <v>0</v>
      </c>
      <c r="AK111" s="12" t="str">
        <v>Not Declared</v>
      </c>
      <c r="AL111" s="12" t="str">
        <v>Banbury Harriers AC</v>
      </c>
      <c r="AM111" s="436"/>
      <c r="AO111" s="365"/>
      <c r="AP111" s="433"/>
      <c r="AQ111" s="747" t="str" cm="1">
        <f t="array" ref="AQ111">_xlfn.LET(_xlpm.a,_xlfn.XLOOKUP(1,('Number Allocation'!$C$6:$C$1483=AS111)*('Number Allocation'!$D$6:$D$1483=AT111),'Number Allocation'!$A$6:$A$1483,"..."),IF(_xlpm.a="","...",_xlpm.a))</f>
        <v>...</v>
      </c>
      <c r="AR111" s="747">
        <v>0</v>
      </c>
      <c r="AS111" s="12" t="str">
        <v>Not Declared</v>
      </c>
      <c r="AT111" s="12" t="str">
        <v>Team Kennet</v>
      </c>
      <c r="AU111" s="436"/>
      <c r="AW111" s="365"/>
      <c r="AX111" s="433"/>
      <c r="AY111" s="747" t="str" cm="1">
        <f t="array" ref="AY111">_xlfn.LET(_xlpm.a,_xlfn.XLOOKUP(1,('Number Allocation'!$C$6:$C$1483=BA111)*('Number Allocation'!$D$6:$D$1483=BB111),'Number Allocation'!$A$6:$A$1483,"..."),IF(_xlpm.a="","...",_xlpm.a))</f>
        <v>...</v>
      </c>
      <c r="AZ111" s="747">
        <v>0</v>
      </c>
      <c r="BA111" s="12" t="str">
        <v>Not Declared</v>
      </c>
      <c r="BB111" s="12" t="str">
        <v>White Horse Harriers</v>
      </c>
      <c r="BC111" s="436"/>
      <c r="BE111" s="365"/>
      <c r="BF111" s="433"/>
      <c r="BG111" s="747" t="str" cm="1">
        <f t="array" ref="BG111">_xlfn.LET(_xlpm.a,_xlfn.XLOOKUP(1,('Number Allocation'!$C$6:$C$1483=BI111)*('Number Allocation'!$D$6:$D$1483=BJ111),'Number Allocation'!$A$6:$A$1483,"..."),IF(_xlpm.a="","...",_xlpm.a))</f>
        <v>...</v>
      </c>
      <c r="BH111" s="747">
        <v>0</v>
      </c>
      <c r="BI111" s="12" t="str">
        <v>Not Declared</v>
      </c>
      <c r="BJ111" s="12" t="str">
        <v>Radley AC</v>
      </c>
      <c r="BK111" s="436"/>
      <c r="BM111" s="365"/>
      <c r="BN111" s="433"/>
      <c r="BO111" s="747" t="str" cm="1">
        <f t="array" ref="BO111">_xlfn.LET(_xlpm.a,_xlfn.XLOOKUP(1,('Number Allocation'!$C$6:$C$1483=BQ111)*('Number Allocation'!$D$6:$D$1483=BR111),'Number Allocation'!$A$6:$A$1483,"..."),IF(_xlpm.a="","...",_xlpm.a))</f>
        <v>...</v>
      </c>
      <c r="BP111" s="747">
        <v>0</v>
      </c>
      <c r="BQ111" s="12" t="str">
        <v>Not Declared</v>
      </c>
      <c r="BR111" s="12" t="str">
        <v>Abingdon AC</v>
      </c>
      <c r="BS111" s="436"/>
      <c r="BU111" s="365"/>
      <c r="BV111" s="433"/>
      <c r="BW111" s="747" t="str" cm="1">
        <f t="array" ref="BW111">_xlfn.LET(_xlpm.a,_xlfn.XLOOKUP(1,('Number Allocation'!$C$6:$C$1483=BY111)*('Number Allocation'!$D$6:$D$1483=BZ111),'Number Allocation'!$A$6:$A$1483,"..."),IF(_xlpm.a="","...",_xlpm.a))</f>
        <v>...</v>
      </c>
      <c r="BX111" s="747">
        <v>0</v>
      </c>
      <c r="BY111" s="12" t="str">
        <v>Not Declared</v>
      </c>
      <c r="BZ111" s="425" t="str">
        <v>Witney Road Runners</v>
      </c>
      <c r="CA111" s="209"/>
      <c r="CB111" s="15"/>
      <c r="CC111" s="15"/>
      <c r="CD111" s="433"/>
      <c r="CE111" s="747" t="str" cm="1">
        <f t="array" ref="CE111">_xlfn.LET(_xlpm.a,_xlfn.XLOOKUP(1,('Number Allocation'!$C$6:$C$1483=CG111)*('Number Allocation'!$D$6:$D$1483=CH111),'Number Allocation'!$A$6:$A$1483,"..."),IF(_xlpm.a="","...",_xlpm.a))</f>
        <v>...</v>
      </c>
      <c r="CF111" s="747">
        <v>0</v>
      </c>
      <c r="CG111" s="12" t="str">
        <v>Not Declared</v>
      </c>
      <c r="CH111" s="425" t="str">
        <v>Bicester AC</v>
      </c>
      <c r="CI111" s="488"/>
      <c r="CJ111" s="15"/>
      <c r="CK111" s="15"/>
      <c r="CL111" s="433"/>
      <c r="CM111" s="747" t="str" cm="1">
        <f t="array" ref="CM111">_xlfn.LET(_xlpm.a,_xlfn.XLOOKUP(1,('Number Allocation'!$C$6:$C$1483=CO111)*('Number Allocation'!$D$6:$D$1483=CP111),'Number Allocation'!$A$6:$A$1483,"..."),IF(_xlpm.a="","...",_xlpm.a))</f>
        <v>...</v>
      </c>
      <c r="CN111" s="747">
        <v>0</v>
      </c>
      <c r="CO111" s="12" t="str">
        <v>Not Declared</v>
      </c>
      <c r="CP111" s="425" t="str">
        <v>White Horse Harriers</v>
      </c>
      <c r="CQ111" s="209"/>
      <c r="CR111" s="15"/>
      <c r="CS111" s="15"/>
      <c r="CT111" s="433"/>
      <c r="CU111" s="747" t="str" cm="1">
        <f t="array" ref="CU111">_xlfn.LET(_xlpm.a,_xlfn.XLOOKUP(1,('Number Allocation'!$C$6:$C$1483=CW111)*('Number Allocation'!$D$6:$D$1483=CX111),'Number Allocation'!$A$6:$A$1483,"..."),IF(_xlpm.a="","...",_xlpm.a))</f>
        <v>...</v>
      </c>
      <c r="CV111" s="747">
        <v>0</v>
      </c>
      <c r="CW111" s="12" t="str">
        <v>Not Declared</v>
      </c>
      <c r="CX111" s="425" t="str">
        <v>Team Kennet</v>
      </c>
      <c r="CY111" s="209"/>
      <c r="CZ111" s="15"/>
      <c r="DA111" s="15"/>
      <c r="DB111" s="433"/>
      <c r="DC111" s="747" t="str" cm="1">
        <f t="array" ref="DC111">_xlfn.LET(_xlpm.a,_xlfn.XLOOKUP(1,('Number Allocation'!$C$6:$C$1483=DE111)*('Number Allocation'!$D$6:$D$1483=DF111),'Number Allocation'!$A$6:$A$1483,"..."),IF(_xlpm.a="","...",_xlpm.a))</f>
        <v>...</v>
      </c>
      <c r="DD111" s="747">
        <v>0</v>
      </c>
      <c r="DE111" s="12" t="str">
        <v>Not Declared</v>
      </c>
      <c r="DF111" s="425" t="str">
        <v>Banbury Harriers AC</v>
      </c>
      <c r="DG111" s="209"/>
      <c r="DH111" s="15"/>
      <c r="DI111" s="15"/>
      <c r="DJ111" s="433"/>
      <c r="DK111" s="747" t="str" cm="1">
        <f t="array" ref="DK111">_xlfn.LET(_xlpm.a,_xlfn.XLOOKUP(1,('Number Allocation'!$C$6:$C$1483=DM111)*('Number Allocation'!$D$6:$D$1483=DN111),'Number Allocation'!$A$6:$A$1483,"..."),IF(_xlpm.a="","...",_xlpm.a))</f>
        <v>...</v>
      </c>
      <c r="DL111" s="747">
        <v>0</v>
      </c>
      <c r="DM111" s="12" t="str">
        <v>Not Declared</v>
      </c>
      <c r="DN111" s="425" t="str">
        <v>Oxford City AC</v>
      </c>
      <c r="DO111" s="209"/>
      <c r="DP111" s="15"/>
      <c r="DQ111" s="15"/>
      <c r="DZ111" s="15"/>
      <c r="EA111" s="15"/>
      <c r="EB111" s="15"/>
      <c r="EC111" s="15"/>
      <c r="ED111" s="15"/>
      <c r="EE111" s="15"/>
    </row>
    <row r="112" spans="1:135" s="359" customFormat="1" ht="21" customHeight="1">
      <c r="A112" s="358" t="str">
        <f>A111</f>
        <v>Oxford City AC</v>
      </c>
      <c r="B112" s="729" t="str">
        <f>'Oxford City'!AV$2</f>
        <v>OO</v>
      </c>
      <c r="C112" s="729" t="s">
        <v>65</v>
      </c>
      <c r="D112" s="729" t="str" cm="1">
        <f t="array" ref="D112">_xlfn.LET(_xlpm.x, 'Oxford City'!$T$3:$AE$3, _xlpm.y, 'Oxford City'!$T$5:$AE$30, _xlpm.z, 'Oxford City'!$R$5:$R$30, IF(_xlfn.XLOOKUP($C112,_xlfn.XLOOKUP(D$83,_xlpm.x,_xlpm.y,""),_xlpm.z,"Not Declared")="", "Name not recorded",  _xlfn.XLOOKUP($C112,_xlfn.XLOOKUP(D$83,_xlpm.x,_xlpm.y,""),_xlpm.z,"Not Declared")))</f>
        <v>Not Declared</v>
      </c>
      <c r="E112" s="729" t="str" cm="1">
        <f t="array" ref="E112">_xlfn.LET(_xlpm.x, 'Oxford City'!$T$3:$AE$3, _xlpm.y, 'Oxford City'!$T$5:$AE$30, _xlpm.z, 'Oxford City'!$R$5:$R$30, IF(_xlfn.XLOOKUP($C112,_xlfn.XLOOKUP(E$83,_xlpm.x,_xlpm.y,""),_xlpm.z,"Not Declared")="", "Name not recorded",  _xlfn.XLOOKUP($C112,_xlfn.XLOOKUP(E$83,_xlpm.x,_xlpm.y,""),_xlpm.z,"Not Declared")))</f>
        <v>Not Declared</v>
      </c>
      <c r="F112" s="729" t="str" cm="1">
        <f t="array" ref="F112">_xlfn.LET(_xlpm.x, 'Oxford City'!$T$3:$AE$3, _xlpm.y, 'Oxford City'!$T$5:$AE$30, _xlpm.z, 'Oxford City'!$R$5:$R$30, IF(_xlfn.XLOOKUP($C112,_xlfn.XLOOKUP(F$83,_xlpm.x,_xlpm.y,""),_xlpm.z,"Not Declared")="", "Name not recorded",  _xlfn.XLOOKUP($C112,_xlfn.XLOOKUP(F$83,_xlpm.x,_xlpm.y,""),_xlpm.z,"Not Declared")))</f>
        <v>Not Declared</v>
      </c>
      <c r="G112" s="729" t="str" cm="1">
        <f t="array" ref="G112">_xlfn.LET(_xlpm.x, 'Oxford City'!$T$3:$AE$3, _xlpm.y, 'Oxford City'!$T$5:$AE$30, _xlpm.z, 'Oxford City'!$R$5:$R$30, IF(_xlfn.XLOOKUP($C112,_xlfn.XLOOKUP(G$83,_xlpm.x,_xlpm.y,""),_xlpm.z,"Not Declared")="", "Name not recorded",  _xlfn.XLOOKUP($C112,_xlfn.XLOOKUP(G$83,_xlpm.x,_xlpm.y,""),_xlpm.z,"Not Declared")))</f>
        <v>Not Declared</v>
      </c>
      <c r="H112" s="729" t="str" cm="1">
        <f t="array" ref="H112">_xlfn.LET(_xlpm.x, 'Oxford City'!$T$3:$AE$3, _xlpm.y, 'Oxford City'!$T$5:$AE$30, _xlpm.z, 'Oxford City'!$R$5:$R$30, IF(_xlfn.XLOOKUP($C112,_xlfn.XLOOKUP(H$83,_xlpm.x,_xlpm.y,""),_xlpm.z,"Not Declared")="", "Name not recorded",  _xlfn.XLOOKUP($C112,_xlfn.XLOOKUP(H$83,_xlpm.x,_xlpm.y,""),_xlpm.z,"Not Declared")))</f>
        <v>Not Declared</v>
      </c>
      <c r="I112" s="729" t="str" cm="1">
        <f t="array" ref="I112">_xlfn.LET(_xlpm.x, 'Oxford City'!$T$3:$AE$3, _xlpm.y, 'Oxford City'!$T$5:$AE$30, _xlpm.z, 'Oxford City'!$R$5:$R$30, IF(_xlfn.XLOOKUP($C112,_xlfn.XLOOKUP(I$83,_xlpm.x,_xlpm.y,""),_xlpm.z,"Not Declared")="", "Name not recorded",  _xlfn.XLOOKUP($C112,_xlfn.XLOOKUP(I$83,_xlpm.x,_xlpm.y,""),_xlpm.z,"Not Declared")))</f>
        <v>Not Declared</v>
      </c>
      <c r="J112" s="729" t="str" cm="1">
        <f t="array" ref="J112">_xlfn.LET(_xlpm.x, 'Oxford City'!$T$3:$AE$3, _xlpm.y, 'Oxford City'!$T$5:$AE$30, _xlpm.z, 'Oxford City'!$R$5:$R$30, IF(_xlfn.XLOOKUP($C112,_xlfn.XLOOKUP(J$83,_xlpm.x,_xlpm.y,""),_xlpm.z,"Not Declared")="", "Name not recorded",  _xlfn.XLOOKUP($C112,_xlfn.XLOOKUP(J$83,_xlpm.x,_xlpm.y,""),_xlpm.z,"Not Declared")))</f>
        <v>Not Declared</v>
      </c>
      <c r="K112" s="729" t="str" cm="1">
        <f t="array" ref="K112">_xlfn.LET(_xlpm.x, 'Oxford City'!$T$3:$AE$3, _xlpm.y, 'Oxford City'!$T$5:$AE$30, _xlpm.z, 'Oxford City'!$R$5:$R$30, IF(_xlfn.XLOOKUP($C112,_xlfn.XLOOKUP(K$83,_xlpm.x,_xlpm.y,""),_xlpm.z,"Not Declared")="", "Name not recorded",  _xlfn.XLOOKUP($C112,_xlfn.XLOOKUP(K$83,_xlpm.x,_xlpm.y,""),_xlpm.z,"Not Declared")))</f>
        <v>Not Declared</v>
      </c>
      <c r="L112" s="729" t="str" cm="1">
        <f t="array" ref="L112">_xlfn.LET(_xlpm.x, 'Oxford City'!$T$3:$AE$3, _xlpm.y, 'Oxford City'!$T$5:$AE$30, _xlpm.z, 'Oxford City'!$R$5:$R$30, IF(_xlfn.XLOOKUP($C112,_xlfn.XLOOKUP(L$83,_xlpm.x,_xlpm.y,""),_xlpm.z,"Not Declared")="", "Name not recorded",  _xlfn.XLOOKUP($C112,_xlfn.XLOOKUP(L$83,_xlpm.x,_xlpm.y,""),_xlpm.z,"Not Declared")))</f>
        <v>Not Declared</v>
      </c>
      <c r="M112" s="729" t="str" cm="1">
        <f t="array" ref="M112">_xlfn.LET(_xlpm.x, 'Oxford City'!$T$3:$AE$3, _xlpm.y, 'Oxford City'!$T$5:$AE$30, _xlpm.z, 'Oxford City'!$R$5:$R$30, IF(_xlfn.XLOOKUP($C112,_xlfn.XLOOKUP(M$83,_xlpm.x,_xlpm.y,""),_xlpm.z,"Not Declared")="", "Name not recorded",  _xlfn.XLOOKUP($C112,_xlfn.XLOOKUP(M$83,_xlpm.x,_xlpm.y,""),_xlpm.z,"Not Declared")))</f>
        <v>Not Declared</v>
      </c>
      <c r="N112" s="729" t="str" cm="1">
        <f t="array" ref="N112">_xlfn.LET(_xlpm.x, 'Oxford City'!$T$3:$AE$3, _xlpm.y, 'Oxford City'!$T$5:$AE$30, _xlpm.z, 'Oxford City'!$R$5:$R$30, IF(_xlfn.XLOOKUP($C112,_xlfn.XLOOKUP(N$83,_xlpm.x,_xlpm.y,""),_xlpm.z,"Not Declared")="", "Name not recorded",  _xlfn.XLOOKUP($C112,_xlfn.XLOOKUP(N$83,_xlpm.x,_xlpm.y,""),_xlpm.z,"Not Declared")))</f>
        <v>Not Declared</v>
      </c>
      <c r="O112" s="729" t="str" cm="1">
        <f t="array" ref="O112">_xlfn.LET(_xlpm.x, 'Oxford City'!$T$3:$AE$3, _xlpm.y, 'Oxford City'!$T$5:$AE$30, _xlpm.z, 'Oxford City'!$R$5:$R$30, IF(_xlfn.XLOOKUP($C112,_xlfn.XLOOKUP(O$83,_xlpm.x,_xlpm.y,""),_xlpm.z,"Not Declared")="", "Name not recorded",  _xlfn.XLOOKUP($C112,_xlfn.XLOOKUP(O$83,_xlpm.x,_xlpm.y,""),_xlpm.z,"Not Declared")))</f>
        <v>Not Declared</v>
      </c>
      <c r="P112" s="220"/>
      <c r="Q112" s="732"/>
      <c r="R112" s="732"/>
      <c r="S112" s="732"/>
      <c r="T112" s="732"/>
      <c r="U112" s="732"/>
      <c r="V112" s="732"/>
      <c r="W112" s="732"/>
      <c r="X112" s="732"/>
      <c r="Y112" s="89"/>
      <c r="Z112" s="433"/>
      <c r="AA112" s="747" t="str" cm="1">
        <f t="array" ref="AA112">_xlfn.LET(_xlpm.a,_xlfn.XLOOKUP(1,('Number Allocation'!$C$6:$C$1483=AC112)*('Number Allocation'!$D$6:$D$1483=AD112),'Number Allocation'!$A$6:$A$1483,"..."),IF(_xlpm.a="","...",_xlpm.a))</f>
        <v>...</v>
      </c>
      <c r="AB112" s="747">
        <v>0</v>
      </c>
      <c r="AC112" s="12" t="str">
        <v>Not Declared</v>
      </c>
      <c r="AD112" s="12" t="str">
        <v>White Horse Harriers</v>
      </c>
      <c r="AE112" s="436"/>
      <c r="AG112" s="365"/>
      <c r="AH112" s="433"/>
      <c r="AI112" s="747" t="str" cm="1">
        <f t="array" ref="AI112">_xlfn.LET(_xlpm.a,_xlfn.XLOOKUP(1,('Number Allocation'!$C$6:$C$1483=AK112)*('Number Allocation'!$D$6:$D$1483=AL112),'Number Allocation'!$A$6:$A$1483,"..."),IF(_xlpm.a="","...",_xlpm.a))</f>
        <v>...</v>
      </c>
      <c r="AJ112" s="747">
        <v>0</v>
      </c>
      <c r="AK112" s="12" t="str">
        <v>Not Declared</v>
      </c>
      <c r="AL112" s="12" t="str">
        <v>Witney Road Runners</v>
      </c>
      <c r="AM112" s="436"/>
      <c r="AO112" s="365"/>
      <c r="AP112" s="433"/>
      <c r="AQ112" s="747" t="str" cm="1">
        <f t="array" ref="AQ112">_xlfn.LET(_xlpm.a,_xlfn.XLOOKUP(1,('Number Allocation'!$C$6:$C$1483=AS112)*('Number Allocation'!$D$6:$D$1483=AT112),'Number Allocation'!$A$6:$A$1483,"..."),IF(_xlpm.a="","...",_xlpm.a))</f>
        <v>...</v>
      </c>
      <c r="AR112" s="747">
        <v>0</v>
      </c>
      <c r="AS112" s="12" t="str">
        <v>Not Declared</v>
      </c>
      <c r="AT112" s="12" t="str">
        <v>White Horse Harriers</v>
      </c>
      <c r="AU112" s="436"/>
      <c r="AW112" s="365"/>
      <c r="AX112" s="433"/>
      <c r="AY112" s="747" t="str" cm="1">
        <f t="array" ref="AY112">_xlfn.LET(_xlpm.a,_xlfn.XLOOKUP(1,('Number Allocation'!$C$6:$C$1483=BA112)*('Number Allocation'!$D$6:$D$1483=BB112),'Number Allocation'!$A$6:$A$1483,"..."),IF(_xlpm.a="","...",_xlpm.a))</f>
        <v>...</v>
      </c>
      <c r="AZ112" s="747">
        <v>0</v>
      </c>
      <c r="BA112" s="12" t="str">
        <v>Not Declared</v>
      </c>
      <c r="BB112" s="12" t="str">
        <v>Radley AC</v>
      </c>
      <c r="BC112" s="436"/>
      <c r="BE112" s="365"/>
      <c r="BF112" s="433"/>
      <c r="BG112" s="747" t="str" cm="1">
        <f t="array" ref="BG112">_xlfn.LET(_xlpm.a,_xlfn.XLOOKUP(1,('Number Allocation'!$C$6:$C$1483=BI112)*('Number Allocation'!$D$6:$D$1483=BJ112),'Number Allocation'!$A$6:$A$1483,"..."),IF(_xlpm.a="","...",_xlpm.a))</f>
        <v>...</v>
      </c>
      <c r="BH112" s="747">
        <v>0</v>
      </c>
      <c r="BI112" s="12" t="str">
        <v>Not Declared</v>
      </c>
      <c r="BJ112" s="12" t="str">
        <v>Oxford City AC</v>
      </c>
      <c r="BK112" s="436"/>
      <c r="BM112" s="365"/>
      <c r="BN112" s="433"/>
      <c r="BO112" s="747" t="str" cm="1">
        <f t="array" ref="BO112">_xlfn.LET(_xlpm.a,_xlfn.XLOOKUP(1,('Number Allocation'!$C$6:$C$1483=BQ112)*('Number Allocation'!$D$6:$D$1483=BR112),'Number Allocation'!$A$6:$A$1483,"..."),IF(_xlpm.a="","...",_xlpm.a))</f>
        <v>...</v>
      </c>
      <c r="BP112" s="747">
        <v>0</v>
      </c>
      <c r="BQ112" s="12" t="str">
        <v>Not Declared</v>
      </c>
      <c r="BR112" s="12" t="str">
        <v>Banbury Harriers AC</v>
      </c>
      <c r="BS112" s="436"/>
      <c r="BU112" s="365"/>
      <c r="BV112" s="433"/>
      <c r="BW112" s="747" t="str" cm="1">
        <f t="array" ref="BW112">_xlfn.LET(_xlpm.a,_xlfn.XLOOKUP(1,('Number Allocation'!$C$6:$C$1483=BY112)*('Number Allocation'!$D$6:$D$1483=BZ112),'Number Allocation'!$A$6:$A$1483,"..."),IF(_xlpm.a="","...",_xlpm.a))</f>
        <v>...</v>
      </c>
      <c r="BX112" s="747">
        <v>0</v>
      </c>
      <c r="BY112" s="12" t="str">
        <v>Not Declared</v>
      </c>
      <c r="BZ112" s="425" t="str">
        <v>White Horse Harriers</v>
      </c>
      <c r="CA112" s="209"/>
      <c r="CB112" s="15"/>
      <c r="CC112" s="15"/>
      <c r="CD112" s="433"/>
      <c r="CE112" s="747" t="str" cm="1">
        <f t="array" ref="CE112">_xlfn.LET(_xlpm.a,_xlfn.XLOOKUP(1,('Number Allocation'!$C$6:$C$1483=CG112)*('Number Allocation'!$D$6:$D$1483=CH112),'Number Allocation'!$A$6:$A$1483,"..."),IF(_xlpm.a="","...",_xlpm.a))</f>
        <v>...</v>
      </c>
      <c r="CF112" s="747">
        <v>0</v>
      </c>
      <c r="CG112" s="12" t="str">
        <v>Not Declared</v>
      </c>
      <c r="CH112" s="425" t="str">
        <v>Banbury Harriers AC</v>
      </c>
      <c r="CI112" s="488"/>
      <c r="CJ112" s="15"/>
      <c r="CK112" s="15"/>
      <c r="CL112" s="433"/>
      <c r="CM112" s="747" t="str" cm="1">
        <f t="array" ref="CM112">_xlfn.LET(_xlpm.a,_xlfn.XLOOKUP(1,('Number Allocation'!$C$6:$C$1483=CO112)*('Number Allocation'!$D$6:$D$1483=CP112),'Number Allocation'!$A$6:$A$1483,"..."),IF(_xlpm.a="","...",_xlpm.a))</f>
        <v>...</v>
      </c>
      <c r="CN112" s="747">
        <v>0</v>
      </c>
      <c r="CO112" s="12" t="str">
        <v>Not Declared</v>
      </c>
      <c r="CP112" s="425" t="str">
        <v>Banbury Harriers AC</v>
      </c>
      <c r="CQ112" s="209"/>
      <c r="CR112" s="15"/>
      <c r="CS112" s="15"/>
      <c r="CT112" s="433"/>
      <c r="CU112" s="747" t="str" cm="1">
        <f t="array" ref="CU112">_xlfn.LET(_xlpm.a,_xlfn.XLOOKUP(1,('Number Allocation'!$C$6:$C$1483=CW112)*('Number Allocation'!$D$6:$D$1483=CX112),'Number Allocation'!$A$6:$A$1483,"..."),IF(_xlpm.a="","...",_xlpm.a))</f>
        <v>...</v>
      </c>
      <c r="CV112" s="747">
        <v>0</v>
      </c>
      <c r="CW112" s="12" t="str">
        <v>Not Declared</v>
      </c>
      <c r="CX112" s="425" t="str">
        <v>Banbury Harriers AC</v>
      </c>
      <c r="CY112" s="209"/>
      <c r="CZ112" s="15"/>
      <c r="DA112" s="15"/>
      <c r="DB112" s="433"/>
      <c r="DC112" s="747" t="str" cm="1">
        <f t="array" ref="DC112">_xlfn.LET(_xlpm.a,_xlfn.XLOOKUP(1,('Number Allocation'!$C$6:$C$1483=DE112)*('Number Allocation'!$D$6:$D$1483=DF112),'Number Allocation'!$A$6:$A$1483,"..."),IF(_xlpm.a="","...",_xlpm.a))</f>
        <v>...</v>
      </c>
      <c r="DD112" s="747">
        <v>0</v>
      </c>
      <c r="DE112" s="12" t="str">
        <v>Not Declared</v>
      </c>
      <c r="DF112" s="425" t="str">
        <v>Abingdon AC</v>
      </c>
      <c r="DG112" s="209"/>
      <c r="DH112" s="15"/>
      <c r="DI112" s="15"/>
      <c r="DJ112" s="433"/>
      <c r="DK112" s="747" t="str" cm="1">
        <f t="array" ref="DK112">_xlfn.LET(_xlpm.a,_xlfn.XLOOKUP(1,('Number Allocation'!$C$6:$C$1483=DM112)*('Number Allocation'!$D$6:$D$1483=DN112),'Number Allocation'!$A$6:$A$1483,"..."),IF(_xlpm.a="","...",_xlpm.a))</f>
        <v>...</v>
      </c>
      <c r="DL112" s="747">
        <v>0</v>
      </c>
      <c r="DM112" s="12" t="str">
        <v>Not Declared</v>
      </c>
      <c r="DN112" s="425" t="str">
        <v>Witney Road Runners</v>
      </c>
      <c r="DO112" s="209"/>
      <c r="DP112" s="15"/>
      <c r="DQ112" s="15"/>
      <c r="DZ112" s="15"/>
      <c r="EA112" s="15"/>
      <c r="EB112" s="15"/>
      <c r="EC112" s="15"/>
      <c r="ED112" s="15"/>
      <c r="EE112" s="15"/>
    </row>
    <row r="113" spans="1:135" s="359" customFormat="1" ht="21" customHeight="1">
      <c r="A113" s="358" t="str">
        <f>A111</f>
        <v>Oxford City AC</v>
      </c>
      <c r="B113" s="729"/>
      <c r="C113" s="729" t="s">
        <v>517</v>
      </c>
      <c r="D113" s="729" t="str" cm="1">
        <f t="array" ref="D113">_xlfn.LET(_xlpm.x, 'Oxford City'!$T$3:$AE$3, _xlpm.y, 'Oxford City'!$T$5:$AE$30, _xlpm.z, 'Oxford City'!$R$5:$R$30, IF(_xlfn.XLOOKUP($C113,_xlfn.XLOOKUP(D$83,_xlpm.x,_xlpm.y,""),_xlpm.z,"Not Declared")="", "Name not recorded",  _xlfn.XLOOKUP($C113,_xlfn.XLOOKUP(D$83,_xlpm.x,_xlpm.y,""),_xlpm.z,"Not Declared")))</f>
        <v>Not Declared</v>
      </c>
      <c r="E113" s="729" t="str" cm="1">
        <f t="array" ref="E113">_xlfn.LET(_xlpm.x, 'Oxford City'!$T$3:$AE$3, _xlpm.y, 'Oxford City'!$T$5:$AE$30, _xlpm.z, 'Oxford City'!$R$5:$R$30, IF(_xlfn.XLOOKUP($C113,_xlfn.XLOOKUP(E$83,_xlpm.x,_xlpm.y,""),_xlpm.z,"Not Declared")="", "Name not recorded",  _xlfn.XLOOKUP($C113,_xlfn.XLOOKUP(E$83,_xlpm.x,_xlpm.y,""),_xlpm.z,"Not Declared")))</f>
        <v>Not Declared</v>
      </c>
      <c r="F113" s="729" t="str" cm="1">
        <f t="array" ref="F113">_xlfn.LET(_xlpm.x, 'Oxford City'!$T$3:$AE$3, _xlpm.y, 'Oxford City'!$T$5:$AE$30, _xlpm.z, 'Oxford City'!$R$5:$R$30, IF(_xlfn.XLOOKUP($C113,_xlfn.XLOOKUP(F$83,_xlpm.x,_xlpm.y,""),_xlpm.z,"Not Declared")="", "Name not recorded",  _xlfn.XLOOKUP($C113,_xlfn.XLOOKUP(F$83,_xlpm.x,_xlpm.y,""),_xlpm.z,"Not Declared")))</f>
        <v>Not Declared</v>
      </c>
      <c r="G113" s="729" t="str" cm="1">
        <f t="array" ref="G113">_xlfn.LET(_xlpm.x, 'Oxford City'!$T$3:$AE$3, _xlpm.y, 'Oxford City'!$T$5:$AE$30, _xlpm.z, 'Oxford City'!$R$5:$R$30, IF(_xlfn.XLOOKUP($C113,_xlfn.XLOOKUP(G$83,_xlpm.x,_xlpm.y,""),_xlpm.z,"Not Declared")="", "Name not recorded",  _xlfn.XLOOKUP($C113,_xlfn.XLOOKUP(G$83,_xlpm.x,_xlpm.y,""),_xlpm.z,"Not Declared")))</f>
        <v>Not Declared</v>
      </c>
      <c r="H113" s="729" t="str" cm="1">
        <f t="array" ref="H113">_xlfn.LET(_xlpm.x, 'Oxford City'!$T$3:$AE$3, _xlpm.y, 'Oxford City'!$T$5:$AE$30, _xlpm.z, 'Oxford City'!$R$5:$R$30, IF(_xlfn.XLOOKUP($C113,_xlfn.XLOOKUP(H$83,_xlpm.x,_xlpm.y,""),_xlpm.z,"Not Declared")="", "Name not recorded",  _xlfn.XLOOKUP($C113,_xlfn.XLOOKUP(H$83,_xlpm.x,_xlpm.y,""),_xlpm.z,"Not Declared")))</f>
        <v>Not Declared</v>
      </c>
      <c r="I113" s="729" t="str" cm="1">
        <f t="array" ref="I113">_xlfn.LET(_xlpm.x, 'Oxford City'!$T$3:$AE$3, _xlpm.y, 'Oxford City'!$T$5:$AE$30, _xlpm.z, 'Oxford City'!$R$5:$R$30, IF(_xlfn.XLOOKUP($C113,_xlfn.XLOOKUP(I$83,_xlpm.x,_xlpm.y,""),_xlpm.z,"Not Declared")="", "Name not recorded",  _xlfn.XLOOKUP($C113,_xlfn.XLOOKUP(I$83,_xlpm.x,_xlpm.y,""),_xlpm.z,"Not Declared")))</f>
        <v>Not Declared</v>
      </c>
      <c r="J113" s="729" t="str" cm="1">
        <f t="array" ref="J113">_xlfn.LET(_xlpm.x, 'Oxford City'!$T$3:$AE$3, _xlpm.y, 'Oxford City'!$T$5:$AE$30, _xlpm.z, 'Oxford City'!$R$5:$R$30, IF(_xlfn.XLOOKUP($C113,_xlfn.XLOOKUP(J$83,_xlpm.x,_xlpm.y,""),_xlpm.z,"Not Declared")="", "Name not recorded",  _xlfn.XLOOKUP($C113,_xlfn.XLOOKUP(J$83,_xlpm.x,_xlpm.y,""),_xlpm.z,"Not Declared")))</f>
        <v>Not Declared</v>
      </c>
      <c r="K113" s="729" t="str" cm="1">
        <f t="array" ref="K113">_xlfn.LET(_xlpm.x, 'Oxford City'!$T$3:$AE$3, _xlpm.y, 'Oxford City'!$T$5:$AE$30, _xlpm.z, 'Oxford City'!$R$5:$R$30, IF(_xlfn.XLOOKUP($C113,_xlfn.XLOOKUP(K$83,_xlpm.x,_xlpm.y,""),_xlpm.z,"Not Declared")="", "Name not recorded",  _xlfn.XLOOKUP($C113,_xlfn.XLOOKUP(K$83,_xlpm.x,_xlpm.y,""),_xlpm.z,"Not Declared")))</f>
        <v>Not Declared</v>
      </c>
      <c r="L113" s="729" t="str" cm="1">
        <f t="array" ref="L113">_xlfn.LET(_xlpm.x, 'Oxford City'!$T$3:$AE$3, _xlpm.y, 'Oxford City'!$T$5:$AE$30, _xlpm.z, 'Oxford City'!$R$5:$R$30, IF(_xlfn.XLOOKUP($C113,_xlfn.XLOOKUP(L$83,_xlpm.x,_xlpm.y,""),_xlpm.z,"Not Declared")="", "Name not recorded",  _xlfn.XLOOKUP($C113,_xlfn.XLOOKUP(L$83,_xlpm.x,_xlpm.y,""),_xlpm.z,"Not Declared")))</f>
        <v>Not Declared</v>
      </c>
      <c r="M113" s="729" t="str" cm="1">
        <f t="array" ref="M113">_xlfn.LET(_xlpm.x, 'Oxford City'!$T$3:$AE$3, _xlpm.y, 'Oxford City'!$T$5:$AE$30, _xlpm.z, 'Oxford City'!$R$5:$R$30, IF(_xlfn.XLOOKUP($C113,_xlfn.XLOOKUP(M$83,_xlpm.x,_xlpm.y,""),_xlpm.z,"Not Declared")="", "Name not recorded",  _xlfn.XLOOKUP($C113,_xlfn.XLOOKUP(M$83,_xlpm.x,_xlpm.y,""),_xlpm.z,"Not Declared")))</f>
        <v>Not Declared</v>
      </c>
      <c r="N113" s="729" t="str" cm="1">
        <f t="array" ref="N113">_xlfn.LET(_xlpm.x, 'Oxford City'!$T$3:$AE$3, _xlpm.y, 'Oxford City'!$T$5:$AE$30, _xlpm.z, 'Oxford City'!$R$5:$R$30, IF(_xlfn.XLOOKUP($C113,_xlfn.XLOOKUP(N$83,_xlpm.x,_xlpm.y,""),_xlpm.z,"Not Declared")="", "Name not recorded",  _xlfn.XLOOKUP($C113,_xlfn.XLOOKUP(N$83,_xlpm.x,_xlpm.y,""),_xlpm.z,"Not Declared")))</f>
        <v>Not Declared</v>
      </c>
      <c r="O113" s="729" t="str" cm="1">
        <f t="array" ref="O113">_xlfn.LET(_xlpm.x, 'Oxford City'!$T$3:$AE$3, _xlpm.y, 'Oxford City'!$T$5:$AE$30, _xlpm.z, 'Oxford City'!$R$5:$R$30, IF(_xlfn.XLOOKUP($C113,_xlfn.XLOOKUP(O$83,_xlpm.x,_xlpm.y,""),_xlpm.z,"Not Declared")="", "Name not recorded",  _xlfn.XLOOKUP($C113,_xlfn.XLOOKUP(O$83,_xlpm.x,_xlpm.y,""),_xlpm.z,"Not Declared")))</f>
        <v>Not Declared</v>
      </c>
      <c r="P113" s="79" t="s">
        <v>517</v>
      </c>
      <c r="Q113" s="729" t="s">
        <v>319</v>
      </c>
      <c r="R113" s="729" t="s">
        <v>320</v>
      </c>
      <c r="S113" s="729" t="s">
        <v>321</v>
      </c>
      <c r="T113" s="729" t="str" cm="1">
        <f t="array" ref="T113">_xlfn.LET(_xlpm.x, 'Oxford City'!$T$3:$AF$3, _xlpm.y, 'Oxford City'!$T$5:$AF$30, _xlpm.z, 'Oxford City'!$R$5:$R$30, IF(_xlfn.XLOOKUP(P113,_xlfn.XLOOKUP(T$83,_xlpm.x,_xlpm.y,""),_xlpm.z,"Not Declared")="", "Name not recorded",  _xlfn.XLOOKUP(P113,_xlfn.XLOOKUP(T$83,_xlpm.x,_xlpm.y,""),_xlpm.z,"Not Declared")))</f>
        <v>Not Declared</v>
      </c>
      <c r="U113" s="729" t="str" cm="1">
        <f t="array" ref="U113">_xlfn.LET(_xlpm.x, 'Oxford City'!$T$3:$AF$3, _xlpm.y, 'Oxford City'!$T$5:$AF$30, _xlpm.z, 'Oxford City'!$R$5:$R$30, IF(_xlfn.XLOOKUP(Q113,_xlfn.XLOOKUP(U$83,_xlpm.x,_xlpm.y,""),_xlpm.z,"Not Declared")="", "Name not recorded",  _xlfn.XLOOKUP(Q113,_xlfn.XLOOKUP(U$83,_xlpm.x,_xlpm.y,""),_xlpm.z,"Not Declared")))</f>
        <v>Not Declared</v>
      </c>
      <c r="V113" s="729" t="str" cm="1">
        <f t="array" ref="V113">_xlfn.LET(_xlpm.x, 'Oxford City'!$T$3:$AF$3, _xlpm.y, 'Oxford City'!$T$5:$AF$30, _xlpm.z, 'Oxford City'!$R$5:$R$30, IF(_xlfn.XLOOKUP(R113,_xlfn.XLOOKUP(V$83,_xlpm.x,_xlpm.y,""),_xlpm.z,"Not Declared")="", "Name not recorded",  _xlfn.XLOOKUP(R113,_xlfn.XLOOKUP(V$83,_xlpm.x,_xlpm.y,""),_xlpm.z,"Not Declared")))</f>
        <v>Not Declared</v>
      </c>
      <c r="W113" s="729" t="str" cm="1">
        <f t="array" ref="W113">_xlfn.LET(_xlpm.x, 'Oxford City'!$T$3:$AF$3, _xlpm.y, 'Oxford City'!$T$5:$AF$30, _xlpm.z, 'Oxford City'!$R$5:$R$30, IF(_xlfn.XLOOKUP(S113,_xlfn.XLOOKUP(W$83,_xlpm.x,_xlpm.y,""),_xlpm.z,"Not Declared")="", "Name not recorded",  _xlfn.XLOOKUP(S113,_xlfn.XLOOKUP(W$83,_xlpm.x,_xlpm.y,""),_xlpm.z,"Not Declared")))</f>
        <v>Not Declared</v>
      </c>
      <c r="X113" s="358" t="str">
        <f>_xlfn.TEXTJOIN(", ",,T113:W113)</f>
        <v>Not Declared, Not Declared, Not Declared, Not Declared</v>
      </c>
      <c r="Y113" s="89"/>
      <c r="Z113" s="433"/>
      <c r="AA113" s="747" t="str" cm="1">
        <f t="array" ref="AA113">_xlfn.LET(_xlpm.a,_xlfn.XLOOKUP(1,('Number Allocation'!$C$6:$C$1483=AC113)*('Number Allocation'!$D$6:$D$1483=AD113),'Number Allocation'!$A$6:$A$1483,"..."),IF(_xlpm.a="","...",_xlpm.a))</f>
        <v>...</v>
      </c>
      <c r="AB113" s="747">
        <v>0</v>
      </c>
      <c r="AC113" s="12" t="str">
        <v>Not Declared</v>
      </c>
      <c r="AD113" s="12" t="str">
        <v>Radley AC</v>
      </c>
      <c r="AE113" s="436"/>
      <c r="AG113" s="365"/>
      <c r="AH113" s="433"/>
      <c r="AI113" s="747" t="str" cm="1">
        <f t="array" ref="AI113">_xlfn.LET(_xlpm.a,_xlfn.XLOOKUP(1,('Number Allocation'!$C$6:$C$1483=AK113)*('Number Allocation'!$D$6:$D$1483=AL113),'Number Allocation'!$A$6:$A$1483,"..."),IF(_xlpm.a="","...",_xlpm.a))</f>
        <v>...</v>
      </c>
      <c r="AJ113" s="747">
        <v>0</v>
      </c>
      <c r="AK113" s="12" t="str">
        <v>Not Declared</v>
      </c>
      <c r="AL113" s="12" t="str">
        <v>White Horse Harriers</v>
      </c>
      <c r="AM113" s="436"/>
      <c r="AO113" s="365"/>
      <c r="AP113" s="433"/>
      <c r="AQ113" s="747" t="str" cm="1">
        <f t="array" ref="AQ113">_xlfn.LET(_xlpm.a,_xlfn.XLOOKUP(1,('Number Allocation'!$C$6:$C$1483=AS113)*('Number Allocation'!$D$6:$D$1483=AT113),'Number Allocation'!$A$6:$A$1483,"..."),IF(_xlpm.a="","...",_xlpm.a))</f>
        <v>...</v>
      </c>
      <c r="AR113" s="747">
        <v>0</v>
      </c>
      <c r="AS113" s="12" t="str">
        <v>Not Declared</v>
      </c>
      <c r="AT113" s="12" t="str">
        <v>Radley AC</v>
      </c>
      <c r="AU113" s="436"/>
      <c r="AW113" s="365"/>
      <c r="AX113" s="433"/>
      <c r="AY113" s="747" t="str" cm="1">
        <f t="array" ref="AY113">_xlfn.LET(_xlpm.a,_xlfn.XLOOKUP(1,('Number Allocation'!$C$6:$C$1483=BA113)*('Number Allocation'!$D$6:$D$1483=BB113),'Number Allocation'!$A$6:$A$1483,"..."),IF(_xlpm.a="","...",_xlpm.a))</f>
        <v>...</v>
      </c>
      <c r="AZ113" s="747">
        <v>0</v>
      </c>
      <c r="BA113" s="12" t="str">
        <v>Not Declared</v>
      </c>
      <c r="BB113" s="12" t="str">
        <v>Bicester AC</v>
      </c>
      <c r="BC113" s="436"/>
      <c r="BE113" s="365"/>
      <c r="BF113" s="433"/>
      <c r="BG113" s="747" t="str" cm="1">
        <f t="array" ref="BG113">_xlfn.LET(_xlpm.a,_xlfn.XLOOKUP(1,('Number Allocation'!$C$6:$C$1483=BI113)*('Number Allocation'!$D$6:$D$1483=BJ113),'Number Allocation'!$A$6:$A$1483,"..."),IF(_xlpm.a="","...",_xlpm.a))</f>
        <v>...</v>
      </c>
      <c r="BH113" s="747">
        <v>0</v>
      </c>
      <c r="BI113" s="12" t="str">
        <v>Not Declared</v>
      </c>
      <c r="BJ113" s="12" t="str">
        <v>Banbury Harriers AC</v>
      </c>
      <c r="BK113" s="436"/>
      <c r="BM113" s="365"/>
      <c r="BN113" s="433"/>
      <c r="BO113" s="747" t="str" cm="1">
        <f t="array" ref="BO113">_xlfn.LET(_xlpm.a,_xlfn.XLOOKUP(1,('Number Allocation'!$C$6:$C$1483=BQ113)*('Number Allocation'!$D$6:$D$1483=BR113),'Number Allocation'!$A$6:$A$1483,"..."),IF(_xlpm.a="","...",_xlpm.a))</f>
        <v>...</v>
      </c>
      <c r="BP113" s="747">
        <v>0</v>
      </c>
      <c r="BQ113" s="12" t="str">
        <v>Not Declared</v>
      </c>
      <c r="BR113" s="12" t="str">
        <v>Bicester AC</v>
      </c>
      <c r="BS113" s="436"/>
      <c r="BU113" s="365"/>
      <c r="BV113" s="433"/>
      <c r="BW113" s="747" t="str" cm="1">
        <f t="array" ref="BW113">_xlfn.LET(_xlpm.a,_xlfn.XLOOKUP(1,('Number Allocation'!$C$6:$C$1483=BY113)*('Number Allocation'!$D$6:$D$1483=BZ113),'Number Allocation'!$A$6:$A$1483,"..."),IF(_xlpm.a="","...",_xlpm.a))</f>
        <v>...</v>
      </c>
      <c r="BX113" s="747">
        <v>0</v>
      </c>
      <c r="BY113" s="12" t="str">
        <v>Not Declared</v>
      </c>
      <c r="BZ113" s="425" t="str">
        <v>Bicester AC</v>
      </c>
      <c r="CA113" s="209"/>
      <c r="CB113" s="15"/>
      <c r="CC113" s="15"/>
      <c r="CD113" s="433"/>
      <c r="CE113" s="747" t="str" cm="1">
        <f t="array" ref="CE113">_xlfn.LET(_xlpm.a,_xlfn.XLOOKUP(1,('Number Allocation'!$C$6:$C$1483=CG113)*('Number Allocation'!$D$6:$D$1483=CH113),'Number Allocation'!$A$6:$A$1483,"..."),IF(_xlpm.a="","...",_xlpm.a))</f>
        <v>...</v>
      </c>
      <c r="CF113" s="747">
        <v>0</v>
      </c>
      <c r="CG113" s="12" t="str">
        <v>Not Declared</v>
      </c>
      <c r="CH113" s="425" t="str">
        <v>Radley AC</v>
      </c>
      <c r="CI113" s="488"/>
      <c r="CJ113" s="15"/>
      <c r="CK113" s="15"/>
      <c r="CL113" s="433"/>
      <c r="CM113" s="747" t="str" cm="1">
        <f t="array" ref="CM113">_xlfn.LET(_xlpm.a,_xlfn.XLOOKUP(1,('Number Allocation'!$C$6:$C$1483=CO113)*('Number Allocation'!$D$6:$D$1483=CP113),'Number Allocation'!$A$6:$A$1483,"..."),IF(_xlpm.a="","...",_xlpm.a))</f>
        <v>...</v>
      </c>
      <c r="CN113" s="747">
        <v>0</v>
      </c>
      <c r="CO113" s="12" t="str">
        <v>Not Declared</v>
      </c>
      <c r="CP113" s="425" t="str">
        <v>Oxford City AC</v>
      </c>
      <c r="CQ113" s="209"/>
      <c r="CR113" s="15"/>
      <c r="CS113" s="15"/>
      <c r="CT113" s="433"/>
      <c r="CU113" s="747" t="str" cm="1">
        <f t="array" ref="CU113">_xlfn.LET(_xlpm.a,_xlfn.XLOOKUP(1,('Number Allocation'!$C$6:$C$1483=CW113)*('Number Allocation'!$D$6:$D$1483=CX113),'Number Allocation'!$A$6:$A$1483,"..."),IF(_xlpm.a="","...",_xlpm.a))</f>
        <v>...</v>
      </c>
      <c r="CV113" s="747">
        <v>0</v>
      </c>
      <c r="CW113" s="12" t="str">
        <v>Not Declared</v>
      </c>
      <c r="CX113" s="425" t="str">
        <v>Radley AC</v>
      </c>
      <c r="CY113" s="209"/>
      <c r="CZ113" s="15"/>
      <c r="DA113" s="15"/>
      <c r="DB113" s="433"/>
      <c r="DC113" s="747" t="str" cm="1">
        <f t="array" ref="DC113">_xlfn.LET(_xlpm.a,_xlfn.XLOOKUP(1,('Number Allocation'!$C$6:$C$1483=DE113)*('Number Allocation'!$D$6:$D$1483=DF113),'Number Allocation'!$A$6:$A$1483,"..."),IF(_xlpm.a="","...",_xlpm.a))</f>
        <v>...</v>
      </c>
      <c r="DD113" s="747">
        <v>0</v>
      </c>
      <c r="DE113" s="12" t="str">
        <v>Not Declared</v>
      </c>
      <c r="DF113" s="425" t="str">
        <v>White Horse Harriers</v>
      </c>
      <c r="DG113" s="209"/>
      <c r="DH113" s="15"/>
      <c r="DI113" s="15"/>
      <c r="DJ113" s="433"/>
      <c r="DK113" s="747" t="str" cm="1">
        <f t="array" ref="DK113">_xlfn.LET(_xlpm.a,_xlfn.XLOOKUP(1,('Number Allocation'!$C$6:$C$1483=DM113)*('Number Allocation'!$D$6:$D$1483=DN113),'Number Allocation'!$A$6:$A$1483,"..."),IF(_xlpm.a="","...",_xlpm.a))</f>
        <v>...</v>
      </c>
      <c r="DL113" s="747">
        <v>0</v>
      </c>
      <c r="DM113" s="12" t="str">
        <v>Not Declared</v>
      </c>
      <c r="DN113" s="425" t="str">
        <v>Radley AC</v>
      </c>
      <c r="DO113" s="209"/>
      <c r="DP113" s="15"/>
      <c r="DQ113" s="15"/>
      <c r="DZ113" s="15"/>
      <c r="EA113" s="15"/>
      <c r="EB113" s="15"/>
      <c r="EC113" s="15"/>
      <c r="ED113" s="15"/>
      <c r="EE113" s="15"/>
    </row>
    <row r="114" spans="1:135" s="359" customFormat="1" ht="21" customHeight="1">
      <c r="A114" s="358" t="str">
        <f t="shared" ref="A114:A118" si="12">A112</f>
        <v>Oxford City AC</v>
      </c>
      <c r="B114" s="729"/>
      <c r="C114" s="729" t="s">
        <v>319</v>
      </c>
      <c r="D114" s="729" t="str" cm="1">
        <f t="array" ref="D114">_xlfn.LET(_xlpm.x, 'Oxford City'!$T$3:$AE$3, _xlpm.y, 'Oxford City'!$T$5:$AE$30, _xlpm.z, 'Oxford City'!$R$5:$R$30, IF(_xlfn.XLOOKUP($C114,_xlfn.XLOOKUP(D$83,_xlpm.x,_xlpm.y,""),_xlpm.z,"Not Declared")="", "Name not recorded",  _xlfn.XLOOKUP($C114,_xlfn.XLOOKUP(D$83,_xlpm.x,_xlpm.y,""),_xlpm.z,"Not Declared")))</f>
        <v>Not Declared</v>
      </c>
      <c r="E114" s="729" t="str" cm="1">
        <f t="array" ref="E114">_xlfn.LET(_xlpm.x, 'Oxford City'!$T$3:$AE$3, _xlpm.y, 'Oxford City'!$T$5:$AE$30, _xlpm.z, 'Oxford City'!$R$5:$R$30, IF(_xlfn.XLOOKUP($C114,_xlfn.XLOOKUP(E$83,_xlpm.x,_xlpm.y,""),_xlpm.z,"Not Declared")="", "Name not recorded",  _xlfn.XLOOKUP($C114,_xlfn.XLOOKUP(E$83,_xlpm.x,_xlpm.y,""),_xlpm.z,"Not Declared")))</f>
        <v>Not Declared</v>
      </c>
      <c r="F114" s="729" t="str" cm="1">
        <f t="array" ref="F114">_xlfn.LET(_xlpm.x, 'Oxford City'!$T$3:$AE$3, _xlpm.y, 'Oxford City'!$T$5:$AE$30, _xlpm.z, 'Oxford City'!$R$5:$R$30, IF(_xlfn.XLOOKUP($C114,_xlfn.XLOOKUP(F$83,_xlpm.x,_xlpm.y,""),_xlpm.z,"Not Declared")="", "Name not recorded",  _xlfn.XLOOKUP($C114,_xlfn.XLOOKUP(F$83,_xlpm.x,_xlpm.y,""),_xlpm.z,"Not Declared")))</f>
        <v>Not Declared</v>
      </c>
      <c r="G114" s="729" t="str" cm="1">
        <f t="array" ref="G114">_xlfn.LET(_xlpm.x, 'Oxford City'!$T$3:$AE$3, _xlpm.y, 'Oxford City'!$T$5:$AE$30, _xlpm.z, 'Oxford City'!$R$5:$R$30, IF(_xlfn.XLOOKUP($C114,_xlfn.XLOOKUP(G$83,_xlpm.x,_xlpm.y,""),_xlpm.z,"Not Declared")="", "Name not recorded",  _xlfn.XLOOKUP($C114,_xlfn.XLOOKUP(G$83,_xlpm.x,_xlpm.y,""),_xlpm.z,"Not Declared")))</f>
        <v>Not Declared</v>
      </c>
      <c r="H114" s="729" t="str" cm="1">
        <f t="array" ref="H114">_xlfn.LET(_xlpm.x, 'Oxford City'!$T$3:$AE$3, _xlpm.y, 'Oxford City'!$T$5:$AE$30, _xlpm.z, 'Oxford City'!$R$5:$R$30, IF(_xlfn.XLOOKUP($C114,_xlfn.XLOOKUP(H$83,_xlpm.x,_xlpm.y,""),_xlpm.z,"Not Declared")="", "Name not recorded",  _xlfn.XLOOKUP($C114,_xlfn.XLOOKUP(H$83,_xlpm.x,_xlpm.y,""),_xlpm.z,"Not Declared")))</f>
        <v>Not Declared</v>
      </c>
      <c r="I114" s="729" t="str" cm="1">
        <f t="array" ref="I114">_xlfn.LET(_xlpm.x, 'Oxford City'!$T$3:$AE$3, _xlpm.y, 'Oxford City'!$T$5:$AE$30, _xlpm.z, 'Oxford City'!$R$5:$R$30, IF(_xlfn.XLOOKUP($C114,_xlfn.XLOOKUP(I$83,_xlpm.x,_xlpm.y,""),_xlpm.z,"Not Declared")="", "Name not recorded",  _xlfn.XLOOKUP($C114,_xlfn.XLOOKUP(I$83,_xlpm.x,_xlpm.y,""),_xlpm.z,"Not Declared")))</f>
        <v>Not Declared</v>
      </c>
      <c r="J114" s="729" t="str" cm="1">
        <f t="array" ref="J114">_xlfn.LET(_xlpm.x, 'Oxford City'!$T$3:$AE$3, _xlpm.y, 'Oxford City'!$T$5:$AE$30, _xlpm.z, 'Oxford City'!$R$5:$R$30, IF(_xlfn.XLOOKUP($C114,_xlfn.XLOOKUP(J$83,_xlpm.x,_xlpm.y,""),_xlpm.z,"Not Declared")="", "Name not recorded",  _xlfn.XLOOKUP($C114,_xlfn.XLOOKUP(J$83,_xlpm.x,_xlpm.y,""),_xlpm.z,"Not Declared")))</f>
        <v>Not Declared</v>
      </c>
      <c r="K114" s="729" t="str" cm="1">
        <f t="array" ref="K114">_xlfn.LET(_xlpm.x, 'Oxford City'!$T$3:$AE$3, _xlpm.y, 'Oxford City'!$T$5:$AE$30, _xlpm.z, 'Oxford City'!$R$5:$R$30, IF(_xlfn.XLOOKUP($C114,_xlfn.XLOOKUP(K$83,_xlpm.x,_xlpm.y,""),_xlpm.z,"Not Declared")="", "Name not recorded",  _xlfn.XLOOKUP($C114,_xlfn.XLOOKUP(K$83,_xlpm.x,_xlpm.y,""),_xlpm.z,"Not Declared")))</f>
        <v>Not Declared</v>
      </c>
      <c r="L114" s="729" t="str" cm="1">
        <f t="array" ref="L114">_xlfn.LET(_xlpm.x, 'Oxford City'!$T$3:$AE$3, _xlpm.y, 'Oxford City'!$T$5:$AE$30, _xlpm.z, 'Oxford City'!$R$5:$R$30, IF(_xlfn.XLOOKUP($C114,_xlfn.XLOOKUP(L$83,_xlpm.x,_xlpm.y,""),_xlpm.z,"Not Declared")="", "Name not recorded",  _xlfn.XLOOKUP($C114,_xlfn.XLOOKUP(L$83,_xlpm.x,_xlpm.y,""),_xlpm.z,"Not Declared")))</f>
        <v>Not Declared</v>
      </c>
      <c r="M114" s="729" t="str" cm="1">
        <f t="array" ref="M114">_xlfn.LET(_xlpm.x, 'Oxford City'!$T$3:$AE$3, _xlpm.y, 'Oxford City'!$T$5:$AE$30, _xlpm.z, 'Oxford City'!$R$5:$R$30, IF(_xlfn.XLOOKUP($C114,_xlfn.XLOOKUP(M$83,_xlpm.x,_xlpm.y,""),_xlpm.z,"Not Declared")="", "Name not recorded",  _xlfn.XLOOKUP($C114,_xlfn.XLOOKUP(M$83,_xlpm.x,_xlpm.y,""),_xlpm.z,"Not Declared")))</f>
        <v>Not Declared</v>
      </c>
      <c r="N114" s="729" t="str" cm="1">
        <f t="array" ref="N114">_xlfn.LET(_xlpm.x, 'Oxford City'!$T$3:$AE$3, _xlpm.y, 'Oxford City'!$T$5:$AE$30, _xlpm.z, 'Oxford City'!$R$5:$R$30, IF(_xlfn.XLOOKUP($C114,_xlfn.XLOOKUP(N$83,_xlpm.x,_xlpm.y,""),_xlpm.z,"Not Declared")="", "Name not recorded",  _xlfn.XLOOKUP($C114,_xlfn.XLOOKUP(N$83,_xlpm.x,_xlpm.y,""),_xlpm.z,"Not Declared")))</f>
        <v>Not Declared</v>
      </c>
      <c r="O114" s="729" t="str" cm="1">
        <f t="array" ref="O114">_xlfn.LET(_xlpm.x, 'Oxford City'!$T$3:$AE$3, _xlpm.y, 'Oxford City'!$T$5:$AE$30, _xlpm.z, 'Oxford City'!$R$5:$R$30, IF(_xlfn.XLOOKUP($C114,_xlfn.XLOOKUP(O$83,_xlpm.x,_xlpm.y,""),_xlpm.z,"Not Declared")="", "Name not recorded",  _xlfn.XLOOKUP($C114,_xlfn.XLOOKUP(O$83,_xlpm.x,_xlpm.y,""),_xlpm.z,"Not Declared")))</f>
        <v>Not Declared</v>
      </c>
      <c r="P114" s="3"/>
      <c r="Q114" s="3"/>
      <c r="R114" s="3"/>
      <c r="S114" s="3"/>
      <c r="T114" s="3"/>
      <c r="U114" s="3"/>
      <c r="V114" s="3"/>
      <c r="W114" s="3"/>
      <c r="X114" s="12"/>
      <c r="Y114" s="89"/>
      <c r="Z114" s="433"/>
      <c r="AA114" s="747" t="str" cm="1">
        <f t="array" ref="AA114">_xlfn.LET(_xlpm.a,_xlfn.XLOOKUP(1,('Number Allocation'!$C$6:$C$1483=AC114)*('Number Allocation'!$D$6:$D$1483=AD114),'Number Allocation'!$A$6:$A$1483,"..."),IF(_xlpm.a="","...",_xlpm.a))</f>
        <v>...</v>
      </c>
      <c r="AB114" s="747">
        <v>0</v>
      </c>
      <c r="AC114" s="12" t="str">
        <v>Not Declared</v>
      </c>
      <c r="AD114" s="12" t="str">
        <v>Bicester AC</v>
      </c>
      <c r="AE114" s="747"/>
      <c r="AG114" s="365"/>
      <c r="AH114" s="433"/>
      <c r="AI114" s="747" t="str" cm="1">
        <f t="array" ref="AI114">_xlfn.LET(_xlpm.a,_xlfn.XLOOKUP(1,('Number Allocation'!$C$6:$C$1483=AK114)*('Number Allocation'!$D$6:$D$1483=AL114),'Number Allocation'!$A$6:$A$1483,"..."),IF(_xlpm.a="","...",_xlpm.a))</f>
        <v>...</v>
      </c>
      <c r="AJ114" s="747">
        <v>0</v>
      </c>
      <c r="AK114" s="12" t="str">
        <v>Not Declared</v>
      </c>
      <c r="AL114" s="12" t="str">
        <v>Bicester AC</v>
      </c>
      <c r="AM114" s="747"/>
      <c r="AO114" s="365"/>
      <c r="AP114" s="433"/>
      <c r="AQ114" s="747" t="str" cm="1">
        <f t="array" ref="AQ114">_xlfn.LET(_xlpm.a,_xlfn.XLOOKUP(1,('Number Allocation'!$C$6:$C$1483=AS114)*('Number Allocation'!$D$6:$D$1483=AT114),'Number Allocation'!$A$6:$A$1483,"..."),IF(_xlpm.a="","...",_xlpm.a))</f>
        <v>...</v>
      </c>
      <c r="AR114" s="747">
        <v>0</v>
      </c>
      <c r="AS114" s="12" t="str">
        <v>Not Declared</v>
      </c>
      <c r="AT114" s="12" t="str">
        <v>Oxford City AC</v>
      </c>
      <c r="AU114" s="747"/>
      <c r="AW114" s="365"/>
      <c r="AX114" s="433"/>
      <c r="AY114" s="747" t="str" cm="1">
        <f t="array" ref="AY114">_xlfn.LET(_xlpm.a,_xlfn.XLOOKUP(1,('Number Allocation'!$C$6:$C$1483=BA114)*('Number Allocation'!$D$6:$D$1483=BB114),'Number Allocation'!$A$6:$A$1483,"..."),IF(_xlpm.a="","...",_xlpm.a))</f>
        <v>...</v>
      </c>
      <c r="AZ114" s="747">
        <v>0</v>
      </c>
      <c r="BA114" s="12" t="str">
        <v>Not Declared</v>
      </c>
      <c r="BB114" s="12" t="str">
        <v>Oxford City AC</v>
      </c>
      <c r="BC114" s="747"/>
      <c r="BE114" s="365"/>
      <c r="BF114" s="433"/>
      <c r="BG114" s="747" t="str" cm="1">
        <f t="array" ref="BG114">_xlfn.LET(_xlpm.a,_xlfn.XLOOKUP(1,('Number Allocation'!$C$6:$C$1483=BI114)*('Number Allocation'!$D$6:$D$1483=BJ114),'Number Allocation'!$A$6:$A$1483,"..."),IF(_xlpm.a="","...",_xlpm.a))</f>
        <v>...</v>
      </c>
      <c r="BH114" s="747">
        <v>0</v>
      </c>
      <c r="BI114" s="12" t="str">
        <v>Not Declared</v>
      </c>
      <c r="BJ114" s="12" t="str">
        <v>Bicester AC</v>
      </c>
      <c r="BK114" s="747"/>
      <c r="BM114" s="365"/>
      <c r="BN114" s="433"/>
      <c r="BO114" s="747" t="str" cm="1">
        <f t="array" ref="BO114">_xlfn.LET(_xlpm.a,_xlfn.XLOOKUP(1,('Number Allocation'!$C$6:$C$1483=BQ114)*('Number Allocation'!$D$6:$D$1483=BR114),'Number Allocation'!$A$6:$A$1483,"..."),IF(_xlpm.a="","...",_xlpm.a))</f>
        <v>...</v>
      </c>
      <c r="BP114" s="747">
        <v>0</v>
      </c>
      <c r="BQ114" s="12" t="str">
        <v>Not Declared</v>
      </c>
      <c r="BR114" s="12" t="str">
        <v>White Horse Harriers</v>
      </c>
      <c r="BS114" s="747"/>
      <c r="BU114" s="365"/>
      <c r="BV114" s="433"/>
      <c r="BW114" s="747" t="str" cm="1">
        <f t="array" ref="BW114">_xlfn.LET(_xlpm.a,_xlfn.XLOOKUP(1,('Number Allocation'!$C$6:$C$1483=BY114)*('Number Allocation'!$D$6:$D$1483=BZ114),'Number Allocation'!$A$6:$A$1483,"..."),IF(_xlpm.a="","...",_xlpm.a))</f>
        <v>...</v>
      </c>
      <c r="BX114" s="747">
        <v>0</v>
      </c>
      <c r="BY114" s="12" t="str">
        <v>Not Declared</v>
      </c>
      <c r="BZ114" s="425" t="str">
        <v>Banbury Harriers AC</v>
      </c>
      <c r="CA114" s="3"/>
      <c r="CB114" s="15"/>
      <c r="CC114" s="15"/>
      <c r="CD114" s="433"/>
      <c r="CE114" s="747" t="str" cm="1">
        <f t="array" ref="CE114">_xlfn.LET(_xlpm.a,_xlfn.XLOOKUP(1,('Number Allocation'!$C$6:$C$1483=CG114)*('Number Allocation'!$D$6:$D$1483=CH114),'Number Allocation'!$A$6:$A$1483,"..."),IF(_xlpm.a="","...",_xlpm.a))</f>
        <v>...</v>
      </c>
      <c r="CF114" s="747">
        <v>0</v>
      </c>
      <c r="CG114" s="12" t="str">
        <v>Not Declared</v>
      </c>
      <c r="CH114" s="425" t="str">
        <v>White Horse Harriers</v>
      </c>
      <c r="CI114" s="747"/>
      <c r="CJ114" s="15"/>
      <c r="CK114" s="15"/>
      <c r="CL114" s="433"/>
      <c r="CM114" s="747" t="str" cm="1">
        <f t="array" ref="CM114">_xlfn.LET(_xlpm.a,_xlfn.XLOOKUP(1,('Number Allocation'!$C$6:$C$1483=CO114)*('Number Allocation'!$D$6:$D$1483=CP114),'Number Allocation'!$A$6:$A$1483,"..."),IF(_xlpm.a="","...",_xlpm.a))</f>
        <v>...</v>
      </c>
      <c r="CN114" s="747">
        <v>0</v>
      </c>
      <c r="CO114" s="12" t="str">
        <v>Not Declared</v>
      </c>
      <c r="CP114" s="425" t="str">
        <v>Abingdon AC</v>
      </c>
      <c r="CQ114" s="3"/>
      <c r="CR114" s="15"/>
      <c r="CS114" s="15"/>
      <c r="CT114" s="433"/>
      <c r="CU114" s="747" t="str" cm="1">
        <f t="array" ref="CU114">_xlfn.LET(_xlpm.a,_xlfn.XLOOKUP(1,('Number Allocation'!$C$6:$C$1483=CW114)*('Number Allocation'!$D$6:$D$1483=CX114),'Number Allocation'!$A$6:$A$1483,"..."),IF(_xlpm.a="","...",_xlpm.a))</f>
        <v>...</v>
      </c>
      <c r="CV114" s="747">
        <v>0</v>
      </c>
      <c r="CW114" s="12" t="str">
        <v>Not Declared</v>
      </c>
      <c r="CX114" s="425" t="str">
        <v>Bicester AC</v>
      </c>
      <c r="CY114" s="3"/>
      <c r="CZ114" s="15"/>
      <c r="DA114" s="15"/>
      <c r="DB114" s="433"/>
      <c r="DC114" s="747" t="str" cm="1">
        <f t="array" ref="DC114">_xlfn.LET(_xlpm.a,_xlfn.XLOOKUP(1,('Number Allocation'!$C$6:$C$1483=DE114)*('Number Allocation'!$D$6:$D$1483=DF114),'Number Allocation'!$A$6:$A$1483,"..."),IF(_xlpm.a="","...",_xlpm.a))</f>
        <v>...</v>
      </c>
      <c r="DD114" s="747">
        <v>0</v>
      </c>
      <c r="DE114" s="12" t="str">
        <v>Not Declared</v>
      </c>
      <c r="DF114" s="425" t="str">
        <v>Witney Road Runners</v>
      </c>
      <c r="DG114" s="3"/>
      <c r="DH114" s="15"/>
      <c r="DI114" s="15"/>
      <c r="DJ114" s="433"/>
      <c r="DK114" s="747" t="str" cm="1">
        <f t="array" ref="DK114">_xlfn.LET(_xlpm.a,_xlfn.XLOOKUP(1,('Number Allocation'!$C$6:$C$1483=DM114)*('Number Allocation'!$D$6:$D$1483=DN114),'Number Allocation'!$A$6:$A$1483,"..."),IF(_xlpm.a="","...",_xlpm.a))</f>
        <v>...</v>
      </c>
      <c r="DL114" s="747">
        <v>0</v>
      </c>
      <c r="DM114" s="12" t="str">
        <v>Not Declared</v>
      </c>
      <c r="DN114" s="425" t="str">
        <v>Bicester AC</v>
      </c>
      <c r="DO114" s="3"/>
      <c r="DP114" s="15"/>
      <c r="DQ114" s="15"/>
      <c r="DX114" s="88"/>
      <c r="DZ114" s="15"/>
      <c r="EA114" s="15"/>
      <c r="EB114" s="15"/>
      <c r="EC114" s="15"/>
      <c r="ED114" s="15"/>
      <c r="EE114" s="15"/>
    </row>
    <row r="115" spans="1:135" s="359" customFormat="1" ht="21" customHeight="1">
      <c r="A115" s="358" t="str">
        <f t="shared" si="12"/>
        <v>Oxford City AC</v>
      </c>
      <c r="B115" s="729"/>
      <c r="C115" s="729" t="s">
        <v>320</v>
      </c>
      <c r="D115" s="729" t="str" cm="1">
        <f t="array" ref="D115">_xlfn.LET(_xlpm.x, 'Oxford City'!$T$3:$AE$3, _xlpm.y, 'Oxford City'!$T$5:$AE$30, _xlpm.z, 'Oxford City'!$R$5:$R$30, IF(_xlfn.XLOOKUP($C115,_xlfn.XLOOKUP(D$83,_xlpm.x,_xlpm.y,""),_xlpm.z,"Not Declared")="", "Name not recorded",  _xlfn.XLOOKUP($C115,_xlfn.XLOOKUP(D$83,_xlpm.x,_xlpm.y,""),_xlpm.z,"Not Declared")))</f>
        <v>Not Declared</v>
      </c>
      <c r="E115" s="729" t="str" cm="1">
        <f t="array" ref="E115">_xlfn.LET(_xlpm.x, 'Oxford City'!$T$3:$AE$3, _xlpm.y, 'Oxford City'!$T$5:$AE$30, _xlpm.z, 'Oxford City'!$R$5:$R$30, IF(_xlfn.XLOOKUP($C115,_xlfn.XLOOKUP(E$83,_xlpm.x,_xlpm.y,""),_xlpm.z,"Not Declared")="", "Name not recorded",  _xlfn.XLOOKUP($C115,_xlfn.XLOOKUP(E$83,_xlpm.x,_xlpm.y,""),_xlpm.z,"Not Declared")))</f>
        <v>Not Declared</v>
      </c>
      <c r="F115" s="729" t="str" cm="1">
        <f t="array" ref="F115">_xlfn.LET(_xlpm.x, 'Oxford City'!$T$3:$AE$3, _xlpm.y, 'Oxford City'!$T$5:$AE$30, _xlpm.z, 'Oxford City'!$R$5:$R$30, IF(_xlfn.XLOOKUP($C115,_xlfn.XLOOKUP(F$83,_xlpm.x,_xlpm.y,""),_xlpm.z,"Not Declared")="", "Name not recorded",  _xlfn.XLOOKUP($C115,_xlfn.XLOOKUP(F$83,_xlpm.x,_xlpm.y,""),_xlpm.z,"Not Declared")))</f>
        <v>Not Declared</v>
      </c>
      <c r="G115" s="729" t="str" cm="1">
        <f t="array" ref="G115">_xlfn.LET(_xlpm.x, 'Oxford City'!$T$3:$AE$3, _xlpm.y, 'Oxford City'!$T$5:$AE$30, _xlpm.z, 'Oxford City'!$R$5:$R$30, IF(_xlfn.XLOOKUP($C115,_xlfn.XLOOKUP(G$83,_xlpm.x,_xlpm.y,""),_xlpm.z,"Not Declared")="", "Name not recorded",  _xlfn.XLOOKUP($C115,_xlfn.XLOOKUP(G$83,_xlpm.x,_xlpm.y,""),_xlpm.z,"Not Declared")))</f>
        <v>Not Declared</v>
      </c>
      <c r="H115" s="729" t="str" cm="1">
        <f t="array" ref="H115">_xlfn.LET(_xlpm.x, 'Oxford City'!$T$3:$AE$3, _xlpm.y, 'Oxford City'!$T$5:$AE$30, _xlpm.z, 'Oxford City'!$R$5:$R$30, IF(_xlfn.XLOOKUP($C115,_xlfn.XLOOKUP(H$83,_xlpm.x,_xlpm.y,""),_xlpm.z,"Not Declared")="", "Name not recorded",  _xlfn.XLOOKUP($C115,_xlfn.XLOOKUP(H$83,_xlpm.x,_xlpm.y,""),_xlpm.z,"Not Declared")))</f>
        <v>Not Declared</v>
      </c>
      <c r="I115" s="729" t="str" cm="1">
        <f t="array" ref="I115">_xlfn.LET(_xlpm.x, 'Oxford City'!$T$3:$AE$3, _xlpm.y, 'Oxford City'!$T$5:$AE$30, _xlpm.z, 'Oxford City'!$R$5:$R$30, IF(_xlfn.XLOOKUP($C115,_xlfn.XLOOKUP(I$83,_xlpm.x,_xlpm.y,""),_xlpm.z,"Not Declared")="", "Name not recorded",  _xlfn.XLOOKUP($C115,_xlfn.XLOOKUP(I$83,_xlpm.x,_xlpm.y,""),_xlpm.z,"Not Declared")))</f>
        <v>Not Declared</v>
      </c>
      <c r="J115" s="729" t="str" cm="1">
        <f t="array" ref="J115">_xlfn.LET(_xlpm.x, 'Oxford City'!$T$3:$AE$3, _xlpm.y, 'Oxford City'!$T$5:$AE$30, _xlpm.z, 'Oxford City'!$R$5:$R$30, IF(_xlfn.XLOOKUP($C115,_xlfn.XLOOKUP(J$83,_xlpm.x,_xlpm.y,""),_xlpm.z,"Not Declared")="", "Name not recorded",  _xlfn.XLOOKUP($C115,_xlfn.XLOOKUP(J$83,_xlpm.x,_xlpm.y,""),_xlpm.z,"Not Declared")))</f>
        <v>Not Declared</v>
      </c>
      <c r="K115" s="729" t="str" cm="1">
        <f t="array" ref="K115">_xlfn.LET(_xlpm.x, 'Oxford City'!$T$3:$AE$3, _xlpm.y, 'Oxford City'!$T$5:$AE$30, _xlpm.z, 'Oxford City'!$R$5:$R$30, IF(_xlfn.XLOOKUP($C115,_xlfn.XLOOKUP(K$83,_xlpm.x,_xlpm.y,""),_xlpm.z,"Not Declared")="", "Name not recorded",  _xlfn.XLOOKUP($C115,_xlfn.XLOOKUP(K$83,_xlpm.x,_xlpm.y,""),_xlpm.z,"Not Declared")))</f>
        <v>Not Declared</v>
      </c>
      <c r="L115" s="729" t="str" cm="1">
        <f t="array" ref="L115">_xlfn.LET(_xlpm.x, 'Oxford City'!$T$3:$AE$3, _xlpm.y, 'Oxford City'!$T$5:$AE$30, _xlpm.z, 'Oxford City'!$R$5:$R$30, IF(_xlfn.XLOOKUP($C115,_xlfn.XLOOKUP(L$83,_xlpm.x,_xlpm.y,""),_xlpm.z,"Not Declared")="", "Name not recorded",  _xlfn.XLOOKUP($C115,_xlfn.XLOOKUP(L$83,_xlpm.x,_xlpm.y,""),_xlpm.z,"Not Declared")))</f>
        <v>Not Declared</v>
      </c>
      <c r="M115" s="729" t="str" cm="1">
        <f t="array" ref="M115">_xlfn.LET(_xlpm.x, 'Oxford City'!$T$3:$AE$3, _xlpm.y, 'Oxford City'!$T$5:$AE$30, _xlpm.z, 'Oxford City'!$R$5:$R$30, IF(_xlfn.XLOOKUP($C115,_xlfn.XLOOKUP(M$83,_xlpm.x,_xlpm.y,""),_xlpm.z,"Not Declared")="", "Name not recorded",  _xlfn.XLOOKUP($C115,_xlfn.XLOOKUP(M$83,_xlpm.x,_xlpm.y,""),_xlpm.z,"Not Declared")))</f>
        <v>Not Declared</v>
      </c>
      <c r="N115" s="729" t="str" cm="1">
        <f t="array" ref="N115">_xlfn.LET(_xlpm.x, 'Oxford City'!$T$3:$AE$3, _xlpm.y, 'Oxford City'!$T$5:$AE$30, _xlpm.z, 'Oxford City'!$R$5:$R$30, IF(_xlfn.XLOOKUP($C115,_xlfn.XLOOKUP(N$83,_xlpm.x,_xlpm.y,""),_xlpm.z,"Not Declared")="", "Name not recorded",  _xlfn.XLOOKUP($C115,_xlfn.XLOOKUP(N$83,_xlpm.x,_xlpm.y,""),_xlpm.z,"Not Declared")))</f>
        <v>Not Declared</v>
      </c>
      <c r="O115" s="729" t="str" cm="1">
        <f t="array" ref="O115">_xlfn.LET(_xlpm.x, 'Oxford City'!$T$3:$AE$3, _xlpm.y, 'Oxford City'!$T$5:$AE$30, _xlpm.z, 'Oxford City'!$R$5:$R$30, IF(_xlfn.XLOOKUP($C115,_xlfn.XLOOKUP(O$83,_xlpm.x,_xlpm.y,""),_xlpm.z,"Not Declared")="", "Name not recorded",  _xlfn.XLOOKUP($C115,_xlfn.XLOOKUP(O$83,_xlpm.x,_xlpm.y,""),_xlpm.z,"Not Declared")))</f>
        <v>Not Declared</v>
      </c>
      <c r="P115" s="3"/>
      <c r="Q115" s="3"/>
      <c r="R115" s="3"/>
      <c r="S115" s="3"/>
      <c r="T115" s="3"/>
      <c r="U115" s="3"/>
      <c r="V115" s="3"/>
      <c r="W115" s="3"/>
      <c r="X115" s="3"/>
      <c r="Y115" s="89"/>
      <c r="Z115" s="433"/>
      <c r="AA115" s="749" t="str" cm="1">
        <f t="array" ref="AA115">_xlfn.LET(_xlpm.a,_xlfn.XLOOKUP(1,('Number Allocation'!$C$6:$C$1483=AC115)*('Number Allocation'!$D$6:$D$1483=AD115),'Number Allocation'!$A$6:$A$1483,"..."),IF(_xlpm.a="","...",_xlpm.a))</f>
        <v>...</v>
      </c>
      <c r="AB115" s="749">
        <v>0</v>
      </c>
      <c r="AC115" s="427" t="str">
        <v>Not Declared</v>
      </c>
      <c r="AD115" s="427" t="str">
        <v>Banbury Harriers AC</v>
      </c>
      <c r="AE115" s="436"/>
      <c r="AG115" s="365"/>
      <c r="AH115" s="433"/>
      <c r="AI115" s="749" t="str" cm="1">
        <f t="array" ref="AI115">_xlfn.LET(_xlpm.a,_xlfn.XLOOKUP(1,('Number Allocation'!$C$6:$C$1483=AK115)*('Number Allocation'!$D$6:$D$1483=AL115),'Number Allocation'!$A$6:$A$1483,"..."),IF(_xlpm.a="","...",_xlpm.a))</f>
        <v>...</v>
      </c>
      <c r="AJ115" s="749">
        <v>0</v>
      </c>
      <c r="AK115" s="427" t="str">
        <v>Not Declared</v>
      </c>
      <c r="AL115" s="427" t="str">
        <v>Team Kennet</v>
      </c>
      <c r="AM115" s="436"/>
      <c r="AO115" s="365"/>
      <c r="AP115" s="433"/>
      <c r="AQ115" s="749" t="str" cm="1">
        <f t="array" ref="AQ115">_xlfn.LET(_xlpm.a,_xlfn.XLOOKUP(1,('Number Allocation'!$C$6:$C$1483=AS115)*('Number Allocation'!$D$6:$D$1483=AT115),'Number Allocation'!$A$6:$A$1483,"..."),IF(_xlpm.a="","...",_xlpm.a))</f>
        <v>...</v>
      </c>
      <c r="AR115" s="749">
        <v>0</v>
      </c>
      <c r="AS115" s="427" t="str">
        <v>Not Declared</v>
      </c>
      <c r="AT115" s="427" t="str">
        <v>Witney Road Runners</v>
      </c>
      <c r="AU115" s="436"/>
      <c r="AW115" s="365"/>
      <c r="AX115" s="433"/>
      <c r="AY115" s="749" t="str" cm="1">
        <f t="array" ref="AY115">_xlfn.LET(_xlpm.a,_xlfn.XLOOKUP(1,('Number Allocation'!$C$6:$C$1483=BA115)*('Number Allocation'!$D$6:$D$1483=BB115),'Number Allocation'!$A$6:$A$1483,"..."),IF(_xlpm.a="","...",_xlpm.a))</f>
        <v>...</v>
      </c>
      <c r="AZ115" s="749">
        <v>0</v>
      </c>
      <c r="BA115" s="427" t="str">
        <v>Not Declared</v>
      </c>
      <c r="BB115" s="427" t="str">
        <v>Witney Road Runners</v>
      </c>
      <c r="BC115" s="436"/>
      <c r="BE115" s="365"/>
      <c r="BF115" s="433"/>
      <c r="BG115" s="749" t="str" cm="1">
        <f t="array" ref="BG115">_xlfn.LET(_xlpm.a,_xlfn.XLOOKUP(1,('Number Allocation'!$C$6:$C$1483=BI115)*('Number Allocation'!$D$6:$D$1483=BJ115),'Number Allocation'!$A$6:$A$1483,"..."),IF(_xlpm.a="","...",_xlpm.a))</f>
        <v>...</v>
      </c>
      <c r="BH115" s="749">
        <v>0</v>
      </c>
      <c r="BI115" s="427" t="str">
        <v>Not Declared</v>
      </c>
      <c r="BJ115" s="427" t="str">
        <v>Team Kennet</v>
      </c>
      <c r="BK115" s="436"/>
      <c r="BM115" s="365"/>
      <c r="BN115" s="433"/>
      <c r="BO115" s="749" t="str" cm="1">
        <f t="array" ref="BO115">_xlfn.LET(_xlpm.a,_xlfn.XLOOKUP(1,('Number Allocation'!$C$6:$C$1483=BQ115)*('Number Allocation'!$D$6:$D$1483=BR115),'Number Allocation'!$A$6:$A$1483,"..."),IF(_xlpm.a="","...",_xlpm.a))</f>
        <v>...</v>
      </c>
      <c r="BP115" s="749">
        <v>0</v>
      </c>
      <c r="BQ115" s="427" t="str">
        <v>Not Declared</v>
      </c>
      <c r="BR115" s="427" t="str">
        <v>Oxford City AC</v>
      </c>
      <c r="BS115" s="436"/>
      <c r="BU115" s="365"/>
      <c r="BV115" s="433"/>
      <c r="BW115" s="749" t="str" cm="1">
        <f t="array" ref="BW115">_xlfn.LET(_xlpm.a,_xlfn.XLOOKUP(1,('Number Allocation'!$C$6:$C$1483=BY115)*('Number Allocation'!$D$6:$D$1483=BZ115),'Number Allocation'!$A$6:$A$1483,"..."),IF(_xlpm.a="","...",_xlpm.a))</f>
        <v>...</v>
      </c>
      <c r="BX115" s="749">
        <v>0</v>
      </c>
      <c r="BY115" s="427" t="str">
        <v>Not Declared</v>
      </c>
      <c r="BZ115" s="428" t="str">
        <v>Team Kennet</v>
      </c>
      <c r="CA115" s="3"/>
      <c r="CB115" s="15"/>
      <c r="CC115" s="15"/>
      <c r="CD115" s="433"/>
      <c r="CE115" s="749" t="str" cm="1">
        <f t="array" ref="CE115">_xlfn.LET(_xlpm.a,_xlfn.XLOOKUP(1,('Number Allocation'!$C$6:$C$1483=CG115)*('Number Allocation'!$D$6:$D$1483=CH115),'Number Allocation'!$A$6:$A$1483,"..."),IF(_xlpm.a="","...",_xlpm.a))</f>
        <v>...</v>
      </c>
      <c r="CF115" s="749">
        <v>0</v>
      </c>
      <c r="CG115" s="427" t="str">
        <v>Not Declared</v>
      </c>
      <c r="CH115" s="428" t="str">
        <v>Abingdon AC</v>
      </c>
      <c r="CI115" s="747"/>
      <c r="CJ115" s="15"/>
      <c r="CK115" s="15"/>
      <c r="CL115" s="433"/>
      <c r="CM115" s="749" t="str" cm="1">
        <f t="array" ref="CM115">_xlfn.LET(_xlpm.a,_xlfn.XLOOKUP(1,('Number Allocation'!$C$6:$C$1483=CO115)*('Number Allocation'!$D$6:$D$1483=CP115),'Number Allocation'!$A$6:$A$1483,"..."),IF(_xlpm.a="","...",_xlpm.a))</f>
        <v>...</v>
      </c>
      <c r="CN115" s="749">
        <v>0</v>
      </c>
      <c r="CO115" s="427" t="str">
        <v>Not Declared</v>
      </c>
      <c r="CP115" s="428" t="str">
        <v>Bicester AC</v>
      </c>
      <c r="CQ115" s="3"/>
      <c r="CR115" s="15"/>
      <c r="CS115" s="15"/>
      <c r="CT115" s="433"/>
      <c r="CU115" s="749" t="str" cm="1">
        <f t="array" ref="CU115">_xlfn.LET(_xlpm.a,_xlfn.XLOOKUP(1,('Number Allocation'!$C$6:$C$1483=CW115)*('Number Allocation'!$D$6:$D$1483=CX115),'Number Allocation'!$A$6:$A$1483,"..."),IF(_xlpm.a="","...",_xlpm.a))</f>
        <v>...</v>
      </c>
      <c r="CV115" s="749">
        <v>0</v>
      </c>
      <c r="CW115" s="427" t="str">
        <v>Not Declared</v>
      </c>
      <c r="CX115" s="428" t="str">
        <v>White Horse Harriers</v>
      </c>
      <c r="CY115" s="3"/>
      <c r="CZ115" s="15"/>
      <c r="DA115" s="15"/>
      <c r="DB115" s="433"/>
      <c r="DC115" s="749" t="str" cm="1">
        <f t="array" ref="DC115">_xlfn.LET(_xlpm.a,_xlfn.XLOOKUP(1,('Number Allocation'!$C$6:$C$1483=DE115)*('Number Allocation'!$D$6:$D$1483=DF115),'Number Allocation'!$A$6:$A$1483,"..."),IF(_xlpm.a="","...",_xlpm.a))</f>
        <v>...</v>
      </c>
      <c r="DD115" s="749">
        <v>0</v>
      </c>
      <c r="DE115" s="427" t="str">
        <v>Not Declared</v>
      </c>
      <c r="DF115" s="428" t="str">
        <v>Team Kennet</v>
      </c>
      <c r="DG115" s="3"/>
      <c r="DH115" s="15"/>
      <c r="DI115" s="15"/>
      <c r="DJ115" s="433"/>
      <c r="DK115" s="749" t="str" cm="1">
        <f t="array" ref="DK115">_xlfn.LET(_xlpm.a,_xlfn.XLOOKUP(1,('Number Allocation'!$C$6:$C$1483=DM115)*('Number Allocation'!$D$6:$D$1483=DN115),'Number Allocation'!$A$6:$A$1483,"..."),IF(_xlpm.a="","...",_xlpm.a))</f>
        <v>...</v>
      </c>
      <c r="DL115" s="749">
        <v>0</v>
      </c>
      <c r="DM115" s="427" t="str">
        <v>Not Declared</v>
      </c>
      <c r="DN115" s="428" t="str">
        <v>Team Kennet</v>
      </c>
      <c r="DO115" s="3"/>
      <c r="DP115" s="15"/>
      <c r="DQ115" s="15"/>
      <c r="DZ115" s="15"/>
      <c r="EA115" s="15"/>
      <c r="EB115" s="15"/>
      <c r="EC115" s="15"/>
      <c r="ED115" s="15"/>
      <c r="EE115" s="15"/>
    </row>
    <row r="116" spans="1:135" s="359" customFormat="1" ht="21" customHeight="1">
      <c r="A116" s="358" t="str">
        <f t="shared" si="12"/>
        <v>Oxford City AC</v>
      </c>
      <c r="B116" s="729"/>
      <c r="C116" s="729" t="s">
        <v>321</v>
      </c>
      <c r="D116" s="729" t="str" cm="1">
        <f t="array" ref="D116">_xlfn.LET(_xlpm.x, 'Oxford City'!$T$3:$AE$3, _xlpm.y, 'Oxford City'!$T$5:$AE$30, _xlpm.z, 'Oxford City'!$R$5:$R$30, IF(_xlfn.XLOOKUP($C116,_xlfn.XLOOKUP(D$83,_xlpm.x,_xlpm.y,""),_xlpm.z,"Not Declared")="", "Name not recorded",  _xlfn.XLOOKUP($C116,_xlfn.XLOOKUP(D$83,_xlpm.x,_xlpm.y,""),_xlpm.z,"Not Declared")))</f>
        <v>Not Declared</v>
      </c>
      <c r="E116" s="729" t="str" cm="1">
        <f t="array" ref="E116">_xlfn.LET(_xlpm.x, 'Oxford City'!$T$3:$AE$3, _xlpm.y, 'Oxford City'!$T$5:$AE$30, _xlpm.z, 'Oxford City'!$R$5:$R$30, IF(_xlfn.XLOOKUP($C116,_xlfn.XLOOKUP(E$83,_xlpm.x,_xlpm.y,""),_xlpm.z,"Not Declared")="", "Name not recorded",  _xlfn.XLOOKUP($C116,_xlfn.XLOOKUP(E$83,_xlpm.x,_xlpm.y,""),_xlpm.z,"Not Declared")))</f>
        <v>Not Declared</v>
      </c>
      <c r="F116" s="729" t="str" cm="1">
        <f t="array" ref="F116">_xlfn.LET(_xlpm.x, 'Oxford City'!$T$3:$AE$3, _xlpm.y, 'Oxford City'!$T$5:$AE$30, _xlpm.z, 'Oxford City'!$R$5:$R$30, IF(_xlfn.XLOOKUP($C116,_xlfn.XLOOKUP(F$83,_xlpm.x,_xlpm.y,""),_xlpm.z,"Not Declared")="", "Name not recorded",  _xlfn.XLOOKUP($C116,_xlfn.XLOOKUP(F$83,_xlpm.x,_xlpm.y,""),_xlpm.z,"Not Declared")))</f>
        <v>Not Declared</v>
      </c>
      <c r="G116" s="729" t="str" cm="1">
        <f t="array" ref="G116">_xlfn.LET(_xlpm.x, 'Oxford City'!$T$3:$AE$3, _xlpm.y, 'Oxford City'!$T$5:$AE$30, _xlpm.z, 'Oxford City'!$R$5:$R$30, IF(_xlfn.XLOOKUP($C116,_xlfn.XLOOKUP(G$83,_xlpm.x,_xlpm.y,""),_xlpm.z,"Not Declared")="", "Name not recorded",  _xlfn.XLOOKUP($C116,_xlfn.XLOOKUP(G$83,_xlpm.x,_xlpm.y,""),_xlpm.z,"Not Declared")))</f>
        <v>Not Declared</v>
      </c>
      <c r="H116" s="729" t="str" cm="1">
        <f t="array" ref="H116">_xlfn.LET(_xlpm.x, 'Oxford City'!$T$3:$AE$3, _xlpm.y, 'Oxford City'!$T$5:$AE$30, _xlpm.z, 'Oxford City'!$R$5:$R$30, IF(_xlfn.XLOOKUP($C116,_xlfn.XLOOKUP(H$83,_xlpm.x,_xlpm.y,""),_xlpm.z,"Not Declared")="", "Name not recorded",  _xlfn.XLOOKUP($C116,_xlfn.XLOOKUP(H$83,_xlpm.x,_xlpm.y,""),_xlpm.z,"Not Declared")))</f>
        <v>Not Declared</v>
      </c>
      <c r="I116" s="729" t="str" cm="1">
        <f t="array" ref="I116">_xlfn.LET(_xlpm.x, 'Oxford City'!$T$3:$AE$3, _xlpm.y, 'Oxford City'!$T$5:$AE$30, _xlpm.z, 'Oxford City'!$R$5:$R$30, IF(_xlfn.XLOOKUP($C116,_xlfn.XLOOKUP(I$83,_xlpm.x,_xlpm.y,""),_xlpm.z,"Not Declared")="", "Name not recorded",  _xlfn.XLOOKUP($C116,_xlfn.XLOOKUP(I$83,_xlpm.x,_xlpm.y,""),_xlpm.z,"Not Declared")))</f>
        <v>Not Declared</v>
      </c>
      <c r="J116" s="729" t="str" cm="1">
        <f t="array" ref="J116">_xlfn.LET(_xlpm.x, 'Oxford City'!$T$3:$AE$3, _xlpm.y, 'Oxford City'!$T$5:$AE$30, _xlpm.z, 'Oxford City'!$R$5:$R$30, IF(_xlfn.XLOOKUP($C116,_xlfn.XLOOKUP(J$83,_xlpm.x,_xlpm.y,""),_xlpm.z,"Not Declared")="", "Name not recorded",  _xlfn.XLOOKUP($C116,_xlfn.XLOOKUP(J$83,_xlpm.x,_xlpm.y,""),_xlpm.z,"Not Declared")))</f>
        <v>Not Declared</v>
      </c>
      <c r="K116" s="729" t="str" cm="1">
        <f t="array" ref="K116">_xlfn.LET(_xlpm.x, 'Oxford City'!$T$3:$AE$3, _xlpm.y, 'Oxford City'!$T$5:$AE$30, _xlpm.z, 'Oxford City'!$R$5:$R$30, IF(_xlfn.XLOOKUP($C116,_xlfn.XLOOKUP(K$83,_xlpm.x,_xlpm.y,""),_xlpm.z,"Not Declared")="", "Name not recorded",  _xlfn.XLOOKUP($C116,_xlfn.XLOOKUP(K$83,_xlpm.x,_xlpm.y,""),_xlpm.z,"Not Declared")))</f>
        <v>Not Declared</v>
      </c>
      <c r="L116" s="729" t="str" cm="1">
        <f t="array" ref="L116">_xlfn.LET(_xlpm.x, 'Oxford City'!$T$3:$AE$3, _xlpm.y, 'Oxford City'!$T$5:$AE$30, _xlpm.z, 'Oxford City'!$R$5:$R$30, IF(_xlfn.XLOOKUP($C116,_xlfn.XLOOKUP(L$83,_xlpm.x,_xlpm.y,""),_xlpm.z,"Not Declared")="", "Name not recorded",  _xlfn.XLOOKUP($C116,_xlfn.XLOOKUP(L$83,_xlpm.x,_xlpm.y,""),_xlpm.z,"Not Declared")))</f>
        <v>Not Declared</v>
      </c>
      <c r="M116" s="729" t="str" cm="1">
        <f t="array" ref="M116">_xlfn.LET(_xlpm.x, 'Oxford City'!$T$3:$AE$3, _xlpm.y, 'Oxford City'!$T$5:$AE$30, _xlpm.z, 'Oxford City'!$R$5:$R$30, IF(_xlfn.XLOOKUP($C116,_xlfn.XLOOKUP(M$83,_xlpm.x,_xlpm.y,""),_xlpm.z,"Not Declared")="", "Name not recorded",  _xlfn.XLOOKUP($C116,_xlfn.XLOOKUP(M$83,_xlpm.x,_xlpm.y,""),_xlpm.z,"Not Declared")))</f>
        <v>Not Declared</v>
      </c>
      <c r="N116" s="729" t="str" cm="1">
        <f t="array" ref="N116">_xlfn.LET(_xlpm.x, 'Oxford City'!$T$3:$AE$3, _xlpm.y, 'Oxford City'!$T$5:$AE$30, _xlpm.z, 'Oxford City'!$R$5:$R$30, IF(_xlfn.XLOOKUP($C116,_xlfn.XLOOKUP(N$83,_xlpm.x,_xlpm.y,""),_xlpm.z,"Not Declared")="", "Name not recorded",  _xlfn.XLOOKUP($C116,_xlfn.XLOOKUP(N$83,_xlpm.x,_xlpm.y,""),_xlpm.z,"Not Declared")))</f>
        <v>Not Declared</v>
      </c>
      <c r="O116" s="729" t="str" cm="1">
        <f t="array" ref="O116">_xlfn.LET(_xlpm.x, 'Oxford City'!$T$3:$AE$3, _xlpm.y, 'Oxford City'!$T$5:$AE$30, _xlpm.z, 'Oxford City'!$R$5:$R$30, IF(_xlfn.XLOOKUP($C116,_xlfn.XLOOKUP(O$83,_xlpm.x,_xlpm.y,""),_xlpm.z,"Not Declared")="", "Name not recorded",  _xlfn.XLOOKUP($C116,_xlfn.XLOOKUP(O$83,_xlpm.x,_xlpm.y,""),_xlpm.z,"Not Declared")))</f>
        <v>Not Declared</v>
      </c>
      <c r="P116" s="3"/>
      <c r="Q116" s="3"/>
      <c r="R116" s="3"/>
      <c r="S116" s="3"/>
      <c r="T116" s="3"/>
      <c r="U116" s="3"/>
      <c r="V116" s="3"/>
      <c r="W116" s="3"/>
      <c r="X116" s="12"/>
      <c r="Y116" s="89"/>
      <c r="Z116" s="3" t="s">
        <v>320</v>
      </c>
      <c r="AA116" s="744" t="str" cm="1">
        <f t="array" ref="AA116">_xlfn.LET(_xlpm.a,_xlfn.XLOOKUP(1,('Number Allocation'!$C$6:$C$1483=AC116)*('Number Allocation'!$D$6:$D$1483=AD116),'Number Allocation'!$A$6:$A$1483,"..."),IF(_xlpm.a="","...",_xlpm.a))</f>
        <v>...</v>
      </c>
      <c r="AB116" s="432" cm="1">
        <f t="array" ref="AB116:AD123">_xlfn.LET(_xlpm.eventsort, _xlfn.XLOOKUP(AB$83,$D$676:$P$676,$D$678:$P$685), _xlpm.eventdata, _xlfn.XLOOKUP(AB$83,$D$83:$O$83,$D$84:$O$154), _xlpm.agedata, $A$84:$C$154, _xlfn.SORTBY(_xlfn._xlws.FILTER(_xlfn.CHOOSECOLS(_xlfn.HSTACK(_xlpm.agedata,_xlpm.eventdata),2,4,1),(_xlfn.CHOOSECOLS(_xlpm.agedata,3)=Z116),""),_xlpm.eventsort))</f>
        <v>0</v>
      </c>
      <c r="AC116" s="422" t="str">
        <v>Not Declared</v>
      </c>
      <c r="AD116" s="422" t="str">
        <v>Witney Road Runners</v>
      </c>
      <c r="AE116" s="436"/>
      <c r="AG116" s="365"/>
      <c r="AH116" s="3" t="s">
        <v>320</v>
      </c>
      <c r="AI116" s="744" t="str" cm="1">
        <f t="array" ref="AI116">_xlfn.LET(_xlpm.a,_xlfn.XLOOKUP(1,('Number Allocation'!$C$6:$C$1483=AK116)*('Number Allocation'!$D$6:$D$1483=AL116),'Number Allocation'!$A$6:$A$1483,"..."),IF(_xlpm.a="","...",_xlpm.a))</f>
        <v>...</v>
      </c>
      <c r="AJ116" s="432" cm="1">
        <f t="array" ref="AJ116:AL123">_xlfn.LET(_xlpm.eventsort, _xlfn.XLOOKUP(AJ$83,$D$676:$P$676,$D$678:$P$685), _xlpm.eventdata, _xlfn.XLOOKUP(AJ$83,$D$83:$O$83,$D$84:$O$154), _xlpm.agedata, $A$84:$C$154, _xlfn.SORTBY(_xlfn._xlws.FILTER(_xlfn.CHOOSECOLS(_xlfn.HSTACK(_xlpm.agedata,_xlpm.eventdata),2,4,1),(_xlfn.CHOOSECOLS(_xlpm.agedata,3)=AH116),""),_xlpm.eventsort))</f>
        <v>0</v>
      </c>
      <c r="AK116" s="422" t="str">
        <v>Not Declared</v>
      </c>
      <c r="AL116" s="422" t="str">
        <v>Radley AC</v>
      </c>
      <c r="AM116" s="436"/>
      <c r="AO116" s="365"/>
      <c r="AP116" s="3" t="s">
        <v>320</v>
      </c>
      <c r="AQ116" s="744" t="str" cm="1">
        <f t="array" ref="AQ116">_xlfn.LET(_xlpm.a,_xlfn.XLOOKUP(1,('Number Allocation'!$C$6:$C$1483=AS116)*('Number Allocation'!$D$6:$D$1483=AT116),'Number Allocation'!$A$6:$A$1483,"..."),IF(_xlpm.a="","...",_xlpm.a))</f>
        <v>...</v>
      </c>
      <c r="AR116" s="432" cm="1">
        <f t="array" ref="AR116:AT123">_xlfn.LET(_xlpm.eventsort, _xlfn.XLOOKUP(AR$83,$D$676:$P$676,$D$678:$P$685), _xlpm.eventdata, _xlfn.XLOOKUP(AR$83,$D$83:$O$83,$D$84:$O$154), _xlpm.agedata, $A$84:$C$154, _xlfn.SORTBY(_xlfn._xlws.FILTER(_xlfn.CHOOSECOLS(_xlfn.HSTACK(_xlpm.agedata,_xlpm.eventdata),2,4,1),(_xlfn.CHOOSECOLS(_xlpm.agedata,3)=AP116),""),_xlpm.eventsort))</f>
        <v>0</v>
      </c>
      <c r="AS116" s="422" t="str">
        <v>Not Declared</v>
      </c>
      <c r="AT116" s="422" t="str">
        <v>Bicester AC</v>
      </c>
      <c r="AU116" s="436"/>
      <c r="AW116" s="365"/>
      <c r="AX116" s="3" t="s">
        <v>320</v>
      </c>
      <c r="AY116" s="744" t="str" cm="1">
        <f t="array" ref="AY116">_xlfn.LET(_xlpm.a,_xlfn.XLOOKUP(1,('Number Allocation'!$C$6:$C$1483=BA116)*('Number Allocation'!$D$6:$D$1483=BB116),'Number Allocation'!$A$6:$A$1483,"..."),IF(_xlpm.a="","...",_xlpm.a))</f>
        <v>...</v>
      </c>
      <c r="AZ116" s="432" cm="1">
        <f t="array" ref="AZ116:BB123">_xlfn.LET(_xlpm.eventsort, _xlfn.XLOOKUP(AZ$83,$D$676:$P$676,$D$678:$P$685), _xlpm.eventdata, _xlfn.XLOOKUP(AZ$83,$D$83:$O$83,$D$84:$O$154), _xlpm.agedata, $A$84:$C$154, _xlfn.SORTBY(_xlfn._xlws.FILTER(_xlfn.CHOOSECOLS(_xlfn.HSTACK(_xlpm.agedata,_xlpm.eventdata),2,4,1),(_xlfn.CHOOSECOLS(_xlpm.agedata,3)=AX116),""),_xlpm.eventsort))</f>
        <v>0</v>
      </c>
      <c r="BA116" s="422" t="str">
        <v>Not Declared</v>
      </c>
      <c r="BB116" s="422" t="str">
        <v>Team Kennet</v>
      </c>
      <c r="BC116" s="436"/>
      <c r="BE116" s="365"/>
      <c r="BF116" s="3" t="s">
        <v>320</v>
      </c>
      <c r="BG116" s="744" t="str" cm="1">
        <f t="array" ref="BG116">_xlfn.LET(_xlpm.a,_xlfn.XLOOKUP(1,('Number Allocation'!$C$6:$C$1483=BI116)*('Number Allocation'!$D$6:$D$1483=BJ116),'Number Allocation'!$A$6:$A$1483,"..."),IF(_xlpm.a="","...",_xlpm.a))</f>
        <v>...</v>
      </c>
      <c r="BH116" s="432" cm="1">
        <f t="array" ref="BH116:BJ123">_xlfn.LET(_xlpm.eventsort, _xlfn.XLOOKUP(BH$83,$D$676:$P$676,$D$678:$P$685), _xlpm.eventdata, _xlfn.XLOOKUP(BH$83,$D$83:$O$83,$D$84:$O$154), _xlpm.agedata, $A$84:$C$154, _xlfn.SORTBY(_xlfn._xlws.FILTER(_xlfn.CHOOSECOLS(_xlfn.HSTACK(_xlpm.agedata,_xlpm.eventdata),2,4,1),(_xlfn.CHOOSECOLS(_xlpm.agedata,3)=BF116),""),_xlpm.eventsort))</f>
        <v>0</v>
      </c>
      <c r="BI116" s="422" t="str">
        <v>Not Declared</v>
      </c>
      <c r="BJ116" s="422" t="str">
        <v>White Horse Harriers</v>
      </c>
      <c r="BK116" s="436"/>
      <c r="BM116" s="365"/>
      <c r="BN116" s="3" t="s">
        <v>320</v>
      </c>
      <c r="BO116" s="744" t="str" cm="1">
        <f t="array" ref="BO116">_xlfn.LET(_xlpm.a,_xlfn.XLOOKUP(1,('Number Allocation'!$C$6:$C$1483=BQ116)*('Number Allocation'!$D$6:$D$1483=BR116),'Number Allocation'!$A$6:$A$1483,"..."),IF(_xlpm.a="","...",_xlpm.a))</f>
        <v>...</v>
      </c>
      <c r="BP116" s="432" cm="1">
        <f t="array" ref="BP116:BR123">_xlfn.LET(_xlpm.eventsort, _xlfn.XLOOKUP(BP$83,$D$676:$P$676,$D$678:$P$685), _xlpm.eventdata, _xlfn.XLOOKUP(BP$83,$D$83:$O$83,$D$84:$O$154), _xlpm.agedata, $A$84:$C$154, _xlfn.SORTBY(_xlfn._xlws.FILTER(_xlfn.CHOOSECOLS(_xlfn.HSTACK(_xlpm.agedata,_xlpm.eventdata),2,4,1),(_xlfn.CHOOSECOLS(_xlpm.agedata,3)=BN116),""),_xlpm.eventsort))</f>
        <v>0</v>
      </c>
      <c r="BQ116" s="422" t="str">
        <v>Not Declared</v>
      </c>
      <c r="BR116" s="422" t="str">
        <v>Witney Road Runners</v>
      </c>
      <c r="BS116" s="436"/>
      <c r="BU116" s="365"/>
      <c r="BV116" s="3" t="s">
        <v>320</v>
      </c>
      <c r="BW116" s="744" t="str" cm="1">
        <f t="array" ref="BW116">_xlfn.LET(_xlpm.a,_xlfn.XLOOKUP(1,('Number Allocation'!$C$6:$C$1483=BY116)*('Number Allocation'!$D$6:$D$1483=BZ116),'Number Allocation'!$A$6:$A$1483,"..."),IF(_xlpm.a="","...",_xlpm.a))</f>
        <v>...</v>
      </c>
      <c r="BX116" s="432" cm="1">
        <f t="array" ref="BX116:BZ123">_xlfn.LET(_xlpm.eventsort, _xlfn.XLOOKUP(BX$83,$D$676:$P$676,$D$678:$P$685), _xlpm.eventdata, _xlfn.XLOOKUP(BX$83,$D$83:$O$83,$D$84:$O$154), _xlpm.agedata, $A$84:$C$154, _xlfn.SORTBY(_xlfn._xlws.FILTER(_xlfn.CHOOSECOLS(_xlfn.HSTACK(_xlpm.agedata,_xlpm.eventdata),2,4,1),(_xlfn.CHOOSECOLS(_xlpm.agedata,3)=BV116),""),_xlpm.eventsort))</f>
        <v>0</v>
      </c>
      <c r="BY116" s="422" t="str">
        <v>Not Declared</v>
      </c>
      <c r="BZ116" s="423" t="str">
        <v>Oxford City AC</v>
      </c>
      <c r="CA116" s="3"/>
      <c r="CB116" s="15"/>
      <c r="CC116" s="15"/>
      <c r="CD116" s="3" t="s">
        <v>320</v>
      </c>
      <c r="CE116" s="744" t="str" cm="1">
        <f t="array" ref="CE116">_xlfn.LET(_xlpm.a,_xlfn.XLOOKUP(1,('Number Allocation'!$C$6:$C$1483=CG116)*('Number Allocation'!$D$6:$D$1483=CH116),'Number Allocation'!$A$6:$A$1483,"..."),IF(_xlpm.a="","...",_xlpm.a))</f>
        <v>...</v>
      </c>
      <c r="CF116" s="432" cm="1">
        <f t="array" ref="CF116:CH123">_xlfn.LET(_xlpm.eventsort, _xlfn.XLOOKUP(CF$83,$D$676:$P$676,$D$678:$P$685), _xlpm.eventdata, _xlfn.XLOOKUP(CF$83,$D$83:$O$83,$D$84:$O$154), _xlpm.agedata, $A$84:$C$154, _xlfn.SORTBY(_xlfn._xlws.FILTER(_xlfn.CHOOSECOLS(_xlfn.HSTACK(_xlpm.agedata,_xlpm.eventdata),2,4,1),(_xlfn.CHOOSECOLS(_xlpm.agedata,3)=CD116),""),_xlpm.eventsort))</f>
        <v>0</v>
      </c>
      <c r="CG116" s="422" t="str">
        <v>Not Declared</v>
      </c>
      <c r="CH116" s="423" t="str">
        <v>Team Kennet</v>
      </c>
      <c r="CI116" s="747"/>
      <c r="CJ116" s="15"/>
      <c r="CK116" s="15"/>
      <c r="CL116" s="3" t="s">
        <v>320</v>
      </c>
      <c r="CM116" s="744" t="str" cm="1">
        <f t="array" ref="CM116">_xlfn.LET(_xlpm.a,_xlfn.XLOOKUP(1,('Number Allocation'!$C$6:$C$1483=CO116)*('Number Allocation'!$D$6:$D$1483=CP116),'Number Allocation'!$A$6:$A$1483,"..."),IF(_xlpm.a="","...",_xlpm.a))</f>
        <v>...</v>
      </c>
      <c r="CN116" s="432" cm="1">
        <f t="array" ref="CN116:CP123">_xlfn.LET(_xlpm.eventsort, _xlfn.XLOOKUP(CN$83,$D$676:$P$676,$D$678:$P$685), _xlpm.eventdata, _xlfn.XLOOKUP(CN$83,$D$83:$O$83,$D$84:$O$154), _xlpm.agedata, $A$84:$C$154, _xlfn.SORTBY(_xlfn._xlws.FILTER(_xlfn.CHOOSECOLS(_xlfn.HSTACK(_xlpm.agedata,_xlpm.eventdata),2,4,1),(_xlfn.CHOOSECOLS(_xlpm.agedata,3)=CL116),""),_xlpm.eventsort))</f>
        <v>0</v>
      </c>
      <c r="CO116" s="422" t="str">
        <v>Not Declared</v>
      </c>
      <c r="CP116" s="423" t="str">
        <v>Witney Road Runners</v>
      </c>
      <c r="CQ116" s="3"/>
      <c r="CR116" s="15"/>
      <c r="CS116" s="15"/>
      <c r="CT116" s="3" t="s">
        <v>320</v>
      </c>
      <c r="CU116" s="744" t="str" cm="1">
        <f t="array" ref="CU116">_xlfn.LET(_xlpm.a,_xlfn.XLOOKUP(1,('Number Allocation'!$C$6:$C$1483=CW116)*('Number Allocation'!$D$6:$D$1483=CX116),'Number Allocation'!$A$6:$A$1483,"..."),IF(_xlpm.a="","...",_xlpm.a))</f>
        <v>...</v>
      </c>
      <c r="CV116" s="432" cm="1">
        <f t="array" ref="CV116:CX123">_xlfn.LET(_xlpm.eventsort, _xlfn.XLOOKUP(CV$83,$D$676:$P$676,$D$678:$P$685), _xlpm.eventdata, _xlfn.XLOOKUP(CV$83,$D$83:$O$83,$D$84:$O$154), _xlpm.agedata, $A$84:$C$154, _xlfn.SORTBY(_xlfn._xlws.FILTER(_xlfn.CHOOSECOLS(_xlfn.HSTACK(_xlpm.agedata,_xlpm.eventdata),2,4,1),(_xlfn.CHOOSECOLS(_xlpm.agedata,3)=CT116),""),_xlpm.eventsort))</f>
        <v>0</v>
      </c>
      <c r="CW116" s="422" t="str">
        <v>Not Declared</v>
      </c>
      <c r="CX116" s="423" t="str">
        <v>Witney Road Runners</v>
      </c>
      <c r="CY116" s="3"/>
      <c r="CZ116" s="15"/>
      <c r="DA116" s="15"/>
      <c r="DB116" s="3" t="s">
        <v>320</v>
      </c>
      <c r="DC116" s="744" t="str" cm="1">
        <f t="array" ref="DC116">_xlfn.LET(_xlpm.a,_xlfn.XLOOKUP(1,('Number Allocation'!$C$6:$C$1483=DE116)*('Number Allocation'!$D$6:$D$1483=DF116),'Number Allocation'!$A$6:$A$1483,"..."),IF(_xlpm.a="","...",_xlpm.a))</f>
        <v>...</v>
      </c>
      <c r="DD116" s="432" cm="1">
        <f t="array" ref="DD116:DF123">_xlfn.LET(_xlpm.eventsort, _xlfn.XLOOKUP(DD$83,$D$676:$P$676,$D$678:$P$685), _xlpm.eventdata, _xlfn.XLOOKUP(DD$83,$D$83:$O$83,$D$84:$O$154), _xlpm.agedata, $A$84:$C$154, _xlfn.SORTBY(_xlfn._xlws.FILTER(_xlfn.CHOOSECOLS(_xlfn.HSTACK(_xlpm.agedata,_xlpm.eventdata),2,4,1),(_xlfn.CHOOSECOLS(_xlpm.agedata,3)=DB116),""),_xlpm.eventsort))</f>
        <v>0</v>
      </c>
      <c r="DE116" s="422" t="str">
        <v>Not Declared</v>
      </c>
      <c r="DF116" s="423" t="str">
        <v>Radley AC</v>
      </c>
      <c r="DG116" s="3"/>
      <c r="DH116" s="15"/>
      <c r="DI116" s="15"/>
      <c r="DJ116" s="3" t="s">
        <v>320</v>
      </c>
      <c r="DK116" s="744" t="str" cm="1">
        <f t="array" ref="DK116">_xlfn.LET(_xlpm.a,_xlfn.XLOOKUP(1,('Number Allocation'!$C$6:$C$1483=DM116)*('Number Allocation'!$D$6:$D$1483=DN116),'Number Allocation'!$A$6:$A$1483,"..."),IF(_xlpm.a="","...",_xlpm.a))</f>
        <v>...</v>
      </c>
      <c r="DL116" s="432" cm="1">
        <f t="array" ref="DL116:DN123">_xlfn.LET(_xlpm.eventsort, _xlfn.XLOOKUP(DL$83,$D$676:$P$676,$D$678:$P$685), _xlpm.eventdata, _xlfn.XLOOKUP(DL$83,$D$83:$O$83,$D$84:$O$154), _xlpm.agedata, $A$84:$C$154, _xlfn.SORTBY(_xlfn._xlws.FILTER(_xlfn.CHOOSECOLS(_xlfn.HSTACK(_xlpm.agedata,_xlpm.eventdata),2,4,1),(_xlfn.CHOOSECOLS(_xlpm.agedata,3)=DJ116),""),_xlpm.eventsort))</f>
        <v>0</v>
      </c>
      <c r="DM116" s="422" t="str">
        <v>Not Declared</v>
      </c>
      <c r="DN116" s="423" t="str">
        <v>Banbury Harriers AC</v>
      </c>
      <c r="DO116" s="3"/>
      <c r="DP116" s="15"/>
      <c r="DQ116" s="15"/>
      <c r="DZ116" s="15"/>
      <c r="EA116" s="15"/>
      <c r="EB116" s="15"/>
      <c r="EC116" s="15"/>
      <c r="ED116" s="15"/>
      <c r="EE116" s="15"/>
    </row>
    <row r="117" spans="1:135" s="359" customFormat="1" ht="21" customHeight="1">
      <c r="A117" s="358" t="str">
        <f t="shared" si="12"/>
        <v>Oxford City AC</v>
      </c>
      <c r="B117" s="729"/>
      <c r="C117" s="729" t="s">
        <v>322</v>
      </c>
      <c r="D117" s="729" t="str" cm="1">
        <f t="array" ref="D117">_xlfn.LET(_xlpm.x, 'Oxford City'!$T$3:$AE$3, _xlpm.y, 'Oxford City'!$T$5:$AE$30, _xlpm.z, 'Oxford City'!$R$5:$R$30, IF(_xlfn.XLOOKUP($C117,_xlfn.XLOOKUP(D$83,_xlpm.x,_xlpm.y,""),_xlpm.z,"Not Declared")="", "Name not recorded",  _xlfn.XLOOKUP($C117,_xlfn.XLOOKUP(D$83,_xlpm.x,_xlpm.y,""),_xlpm.z,"Not Declared")))</f>
        <v>Not Declared</v>
      </c>
      <c r="E117" s="729" t="str" cm="1">
        <f t="array" ref="E117">_xlfn.LET(_xlpm.x, 'Oxford City'!$T$3:$AE$3, _xlpm.y, 'Oxford City'!$T$5:$AE$30, _xlpm.z, 'Oxford City'!$R$5:$R$30, IF(_xlfn.XLOOKUP($C117,_xlfn.XLOOKUP(E$83,_xlpm.x,_xlpm.y,""),_xlpm.z,"Not Declared")="", "Name not recorded",  _xlfn.XLOOKUP($C117,_xlfn.XLOOKUP(E$83,_xlpm.x,_xlpm.y,""),_xlpm.z,"Not Declared")))</f>
        <v>Not Declared</v>
      </c>
      <c r="F117" s="729" t="str" cm="1">
        <f t="array" ref="F117">_xlfn.LET(_xlpm.x, 'Oxford City'!$T$3:$AE$3, _xlpm.y, 'Oxford City'!$T$5:$AE$30, _xlpm.z, 'Oxford City'!$R$5:$R$30, IF(_xlfn.XLOOKUP($C117,_xlfn.XLOOKUP(F$83,_xlpm.x,_xlpm.y,""),_xlpm.z,"Not Declared")="", "Name not recorded",  _xlfn.XLOOKUP($C117,_xlfn.XLOOKUP(F$83,_xlpm.x,_xlpm.y,""),_xlpm.z,"Not Declared")))</f>
        <v>Not Declared</v>
      </c>
      <c r="G117" s="729" t="str" cm="1">
        <f t="array" ref="G117">_xlfn.LET(_xlpm.x, 'Oxford City'!$T$3:$AE$3, _xlpm.y, 'Oxford City'!$T$5:$AE$30, _xlpm.z, 'Oxford City'!$R$5:$R$30, IF(_xlfn.XLOOKUP($C117,_xlfn.XLOOKUP(G$83,_xlpm.x,_xlpm.y,""),_xlpm.z,"Not Declared")="", "Name not recorded",  _xlfn.XLOOKUP($C117,_xlfn.XLOOKUP(G$83,_xlpm.x,_xlpm.y,""),_xlpm.z,"Not Declared")))</f>
        <v>Not Declared</v>
      </c>
      <c r="H117" s="729" t="str" cm="1">
        <f t="array" ref="H117">_xlfn.LET(_xlpm.x, 'Oxford City'!$T$3:$AE$3, _xlpm.y, 'Oxford City'!$T$5:$AE$30, _xlpm.z, 'Oxford City'!$R$5:$R$30, IF(_xlfn.XLOOKUP($C117,_xlfn.XLOOKUP(H$83,_xlpm.x,_xlpm.y,""),_xlpm.z,"Not Declared")="", "Name not recorded",  _xlfn.XLOOKUP($C117,_xlfn.XLOOKUP(H$83,_xlpm.x,_xlpm.y,""),_xlpm.z,"Not Declared")))</f>
        <v>Not Declared</v>
      </c>
      <c r="I117" s="729" t="str" cm="1">
        <f t="array" ref="I117">_xlfn.LET(_xlpm.x, 'Oxford City'!$T$3:$AE$3, _xlpm.y, 'Oxford City'!$T$5:$AE$30, _xlpm.z, 'Oxford City'!$R$5:$R$30, IF(_xlfn.XLOOKUP($C117,_xlfn.XLOOKUP(I$83,_xlpm.x,_xlpm.y,""),_xlpm.z,"Not Declared")="", "Name not recorded",  _xlfn.XLOOKUP($C117,_xlfn.XLOOKUP(I$83,_xlpm.x,_xlpm.y,""),_xlpm.z,"Not Declared")))</f>
        <v>Not Declared</v>
      </c>
      <c r="J117" s="729" t="str" cm="1">
        <f t="array" ref="J117">_xlfn.LET(_xlpm.x, 'Oxford City'!$T$3:$AE$3, _xlpm.y, 'Oxford City'!$T$5:$AE$30, _xlpm.z, 'Oxford City'!$R$5:$R$30, IF(_xlfn.XLOOKUP($C117,_xlfn.XLOOKUP(J$83,_xlpm.x,_xlpm.y,""),_xlpm.z,"Not Declared")="", "Name not recorded",  _xlfn.XLOOKUP($C117,_xlfn.XLOOKUP(J$83,_xlpm.x,_xlpm.y,""),_xlpm.z,"Not Declared")))</f>
        <v>Not Declared</v>
      </c>
      <c r="K117" s="729" t="str" cm="1">
        <f t="array" ref="K117">_xlfn.LET(_xlpm.x, 'Oxford City'!$T$3:$AE$3, _xlpm.y, 'Oxford City'!$T$5:$AE$30, _xlpm.z, 'Oxford City'!$R$5:$R$30, IF(_xlfn.XLOOKUP($C117,_xlfn.XLOOKUP(K$83,_xlpm.x,_xlpm.y,""),_xlpm.z,"Not Declared")="", "Name not recorded",  _xlfn.XLOOKUP($C117,_xlfn.XLOOKUP(K$83,_xlpm.x,_xlpm.y,""),_xlpm.z,"Not Declared")))</f>
        <v>Not Declared</v>
      </c>
      <c r="L117" s="729" t="str" cm="1">
        <f t="array" ref="L117">_xlfn.LET(_xlpm.x, 'Oxford City'!$T$3:$AE$3, _xlpm.y, 'Oxford City'!$T$5:$AE$30, _xlpm.z, 'Oxford City'!$R$5:$R$30, IF(_xlfn.XLOOKUP($C117,_xlfn.XLOOKUP(L$83,_xlpm.x,_xlpm.y,""),_xlpm.z,"Not Declared")="", "Name not recorded",  _xlfn.XLOOKUP($C117,_xlfn.XLOOKUP(L$83,_xlpm.x,_xlpm.y,""),_xlpm.z,"Not Declared")))</f>
        <v>Not Declared</v>
      </c>
      <c r="M117" s="729" t="str" cm="1">
        <f t="array" ref="M117">_xlfn.LET(_xlpm.x, 'Oxford City'!$T$3:$AE$3, _xlpm.y, 'Oxford City'!$T$5:$AE$30, _xlpm.z, 'Oxford City'!$R$5:$R$30, IF(_xlfn.XLOOKUP($C117,_xlfn.XLOOKUP(M$83,_xlpm.x,_xlpm.y,""),_xlpm.z,"Not Declared")="", "Name not recorded",  _xlfn.XLOOKUP($C117,_xlfn.XLOOKUP(M$83,_xlpm.x,_xlpm.y,""),_xlpm.z,"Not Declared")))</f>
        <v>Not Declared</v>
      </c>
      <c r="N117" s="729" t="str" cm="1">
        <f t="array" ref="N117">_xlfn.LET(_xlpm.x, 'Oxford City'!$T$3:$AE$3, _xlpm.y, 'Oxford City'!$T$5:$AE$30, _xlpm.z, 'Oxford City'!$R$5:$R$30, IF(_xlfn.XLOOKUP($C117,_xlfn.XLOOKUP(N$83,_xlpm.x,_xlpm.y,""),_xlpm.z,"Not Declared")="", "Name not recorded",  _xlfn.XLOOKUP($C117,_xlfn.XLOOKUP(N$83,_xlpm.x,_xlpm.y,""),_xlpm.z,"Not Declared")))</f>
        <v>Not Declared</v>
      </c>
      <c r="O117" s="729" t="str" cm="1">
        <f t="array" ref="O117">_xlfn.LET(_xlpm.x, 'Oxford City'!$T$3:$AE$3, _xlpm.y, 'Oxford City'!$T$5:$AE$30, _xlpm.z, 'Oxford City'!$R$5:$R$30, IF(_xlfn.XLOOKUP($C117,_xlfn.XLOOKUP(O$83,_xlpm.x,_xlpm.y,""),_xlpm.z,"Not Declared")="", "Name not recorded",  _xlfn.XLOOKUP($C117,_xlfn.XLOOKUP(O$83,_xlpm.x,_xlpm.y,""),_xlpm.z,"Not Declared")))</f>
        <v>Not Declared</v>
      </c>
      <c r="P117" s="3"/>
      <c r="Q117" s="3"/>
      <c r="R117" s="3"/>
      <c r="S117" s="3"/>
      <c r="T117" s="3"/>
      <c r="U117" s="3"/>
      <c r="V117" s="3"/>
      <c r="W117" s="3"/>
      <c r="X117" s="15"/>
      <c r="Z117" s="433"/>
      <c r="AA117" s="747" t="str" cm="1">
        <f t="array" ref="AA117">_xlfn.LET(_xlpm.a,_xlfn.XLOOKUP(1,('Number Allocation'!$C$6:$C$1483=AC117)*('Number Allocation'!$D$6:$D$1483=AD117),'Number Allocation'!$A$6:$A$1483,"..."),IF(_xlpm.a="","...",_xlpm.a))</f>
        <v>...</v>
      </c>
      <c r="AB117" s="747">
        <v>0</v>
      </c>
      <c r="AC117" s="12" t="str">
        <v>Not Declared</v>
      </c>
      <c r="AD117" s="12" t="str">
        <v>Oxford City AC</v>
      </c>
      <c r="AE117" s="436"/>
      <c r="AG117" s="365"/>
      <c r="AH117" s="433"/>
      <c r="AI117" s="747" t="str" cm="1">
        <f t="array" ref="AI117">_xlfn.LET(_xlpm.a,_xlfn.XLOOKUP(1,('Number Allocation'!$C$6:$C$1483=AK117)*('Number Allocation'!$D$6:$D$1483=AL117),'Number Allocation'!$A$6:$A$1483,"..."),IF(_xlpm.a="","...",_xlpm.a))</f>
        <v>...</v>
      </c>
      <c r="AJ117" s="747">
        <v>0</v>
      </c>
      <c r="AK117" s="12" t="str">
        <v>Not Declared</v>
      </c>
      <c r="AL117" s="12" t="str">
        <v>Abingdon AC</v>
      </c>
      <c r="AM117" s="436"/>
      <c r="AO117" s="365"/>
      <c r="AP117" s="433"/>
      <c r="AQ117" s="747" t="str" cm="1">
        <f t="array" ref="AQ117">_xlfn.LET(_xlpm.a,_xlfn.XLOOKUP(1,('Number Allocation'!$C$6:$C$1483=AS117)*('Number Allocation'!$D$6:$D$1483=AT117),'Number Allocation'!$A$6:$A$1483,"..."),IF(_xlpm.a="","...",_xlpm.a))</f>
        <v>...</v>
      </c>
      <c r="AR117" s="747">
        <v>0</v>
      </c>
      <c r="AS117" s="12" t="str">
        <v>Not Declared</v>
      </c>
      <c r="AT117" s="12" t="str">
        <v>Banbury Harriers AC</v>
      </c>
      <c r="AU117" s="436"/>
      <c r="AW117" s="365"/>
      <c r="AX117" s="433"/>
      <c r="AY117" s="747" t="str" cm="1">
        <f t="array" ref="AY117">_xlfn.LET(_xlpm.a,_xlfn.XLOOKUP(1,('Number Allocation'!$C$6:$C$1483=BA117)*('Number Allocation'!$D$6:$D$1483=BB117),'Number Allocation'!$A$6:$A$1483,"..."),IF(_xlpm.a="","...",_xlpm.a))</f>
        <v>...</v>
      </c>
      <c r="AZ117" s="747">
        <v>0</v>
      </c>
      <c r="BA117" s="12" t="str">
        <v>Not Declared</v>
      </c>
      <c r="BB117" s="12" t="str">
        <v>Abingdon AC</v>
      </c>
      <c r="BC117" s="436"/>
      <c r="BE117" s="365"/>
      <c r="BF117" s="433"/>
      <c r="BG117" s="747" t="str" cm="1">
        <f t="array" ref="BG117">_xlfn.LET(_xlpm.a,_xlfn.XLOOKUP(1,('Number Allocation'!$C$6:$C$1483=BI117)*('Number Allocation'!$D$6:$D$1483=BJ117),'Number Allocation'!$A$6:$A$1483,"..."),IF(_xlpm.a="","...",_xlpm.a))</f>
        <v>...</v>
      </c>
      <c r="BH117" s="747">
        <v>0</v>
      </c>
      <c r="BI117" s="12" t="str">
        <v>Not Declared</v>
      </c>
      <c r="BJ117" s="12" t="str">
        <v>Witney Road Runners</v>
      </c>
      <c r="BK117" s="436"/>
      <c r="BM117" s="365"/>
      <c r="BN117" s="433"/>
      <c r="BO117" s="747" t="str" cm="1">
        <f t="array" ref="BO117">_xlfn.LET(_xlpm.a,_xlfn.XLOOKUP(1,('Number Allocation'!$C$6:$C$1483=BQ117)*('Number Allocation'!$D$6:$D$1483=BR117),'Number Allocation'!$A$6:$A$1483,"..."),IF(_xlpm.a="","...",_xlpm.a))</f>
        <v>...</v>
      </c>
      <c r="BP117" s="747">
        <v>0</v>
      </c>
      <c r="BQ117" s="12" t="str">
        <v>Not Declared</v>
      </c>
      <c r="BR117" s="12" t="str">
        <v>Radley AC</v>
      </c>
      <c r="BS117" s="436"/>
      <c r="BU117" s="365"/>
      <c r="BV117" s="433"/>
      <c r="BW117" s="747" t="str" cm="1">
        <f t="array" ref="BW117">_xlfn.LET(_xlpm.a,_xlfn.XLOOKUP(1,('Number Allocation'!$C$6:$C$1483=BY117)*('Number Allocation'!$D$6:$D$1483=BZ117),'Number Allocation'!$A$6:$A$1483,"..."),IF(_xlpm.a="","...",_xlpm.a))</f>
        <v>...</v>
      </c>
      <c r="BX117" s="747">
        <v>0</v>
      </c>
      <c r="BY117" s="12" t="str">
        <v>Not Declared</v>
      </c>
      <c r="BZ117" s="425" t="str">
        <v>Radley AC</v>
      </c>
      <c r="CA117" s="3"/>
      <c r="CB117" s="12"/>
      <c r="CC117" s="15"/>
      <c r="CD117" s="433"/>
      <c r="CE117" s="747" t="str" cm="1">
        <f t="array" ref="CE117">_xlfn.LET(_xlpm.a,_xlfn.XLOOKUP(1,('Number Allocation'!$C$6:$C$1483=CG117)*('Number Allocation'!$D$6:$D$1483=CH117),'Number Allocation'!$A$6:$A$1483,"..."),IF(_xlpm.a="","...",_xlpm.a))</f>
        <v>...</v>
      </c>
      <c r="CF117" s="747">
        <v>0</v>
      </c>
      <c r="CG117" s="12" t="str">
        <v>Not Declared</v>
      </c>
      <c r="CH117" s="425" t="str">
        <v>Witney Road Runners</v>
      </c>
      <c r="CI117" s="747"/>
      <c r="CJ117" s="12"/>
      <c r="CK117" s="15"/>
      <c r="CL117" s="433"/>
      <c r="CM117" s="747" t="str" cm="1">
        <f t="array" ref="CM117">_xlfn.LET(_xlpm.a,_xlfn.XLOOKUP(1,('Number Allocation'!$C$6:$C$1483=CO117)*('Number Allocation'!$D$6:$D$1483=CP117),'Number Allocation'!$A$6:$A$1483,"..."),IF(_xlpm.a="","...",_xlpm.a))</f>
        <v>...</v>
      </c>
      <c r="CN117" s="747">
        <v>0</v>
      </c>
      <c r="CO117" s="12" t="str">
        <v>Not Declared</v>
      </c>
      <c r="CP117" s="425" t="str">
        <v>Radley AC</v>
      </c>
      <c r="CQ117" s="3"/>
      <c r="CR117" s="12"/>
      <c r="CS117" s="15"/>
      <c r="CT117" s="433"/>
      <c r="CU117" s="747" t="str" cm="1">
        <f t="array" ref="CU117">_xlfn.LET(_xlpm.a,_xlfn.XLOOKUP(1,('Number Allocation'!$C$6:$C$1483=CW117)*('Number Allocation'!$D$6:$D$1483=CX117),'Number Allocation'!$A$6:$A$1483,"..."),IF(_xlpm.a="","...",_xlpm.a))</f>
        <v>...</v>
      </c>
      <c r="CV117" s="747">
        <v>0</v>
      </c>
      <c r="CW117" s="12" t="str">
        <v>Not Declared</v>
      </c>
      <c r="CX117" s="425" t="str">
        <v>Oxford City AC</v>
      </c>
      <c r="CY117" s="3"/>
      <c r="CZ117" s="12"/>
      <c r="DA117" s="15"/>
      <c r="DB117" s="433"/>
      <c r="DC117" s="747" t="str" cm="1">
        <f t="array" ref="DC117">_xlfn.LET(_xlpm.a,_xlfn.XLOOKUP(1,('Number Allocation'!$C$6:$C$1483=DE117)*('Number Allocation'!$D$6:$D$1483=DF117),'Number Allocation'!$A$6:$A$1483,"..."),IF(_xlpm.a="","...",_xlpm.a))</f>
        <v>...</v>
      </c>
      <c r="DD117" s="747">
        <v>0</v>
      </c>
      <c r="DE117" s="12" t="str">
        <v>Not Declared</v>
      </c>
      <c r="DF117" s="425" t="str">
        <v>Bicester AC</v>
      </c>
      <c r="DG117" s="3"/>
      <c r="DH117" s="12"/>
      <c r="DI117" s="15"/>
      <c r="DJ117" s="433"/>
      <c r="DK117" s="747" t="str" cm="1">
        <f t="array" ref="DK117">_xlfn.LET(_xlpm.a,_xlfn.XLOOKUP(1,('Number Allocation'!$C$6:$C$1483=DM117)*('Number Allocation'!$D$6:$D$1483=DN117),'Number Allocation'!$A$6:$A$1483,"..."),IF(_xlpm.a="","...",_xlpm.a))</f>
        <v>...</v>
      </c>
      <c r="DL117" s="747">
        <v>0</v>
      </c>
      <c r="DM117" s="12" t="str">
        <v>Not Declared</v>
      </c>
      <c r="DN117" s="425" t="str">
        <v>White Horse Harriers</v>
      </c>
      <c r="DO117" s="3"/>
      <c r="DP117" s="12"/>
      <c r="DQ117" s="15"/>
      <c r="DZ117" s="15"/>
      <c r="EA117" s="15"/>
      <c r="EB117" s="15"/>
      <c r="EC117" s="15"/>
      <c r="ED117" s="15"/>
      <c r="EE117" s="15"/>
    </row>
    <row r="118" spans="1:135" s="359" customFormat="1" ht="21" customHeight="1">
      <c r="A118" s="358" t="str">
        <f t="shared" si="12"/>
        <v>Oxford City AC</v>
      </c>
      <c r="B118" s="729"/>
      <c r="C118" s="729" t="s">
        <v>323</v>
      </c>
      <c r="D118" s="729" t="str" cm="1">
        <f t="array" ref="D118">_xlfn.LET(_xlpm.x, 'Oxford City'!$T$3:$AE$3, _xlpm.y, 'Oxford City'!$T$5:$AE$30, _xlpm.z, 'Oxford City'!$R$5:$R$30, IF(_xlfn.XLOOKUP($C118,_xlfn.XLOOKUP(D$83,_xlpm.x,_xlpm.y,""),_xlpm.z,"Not Declared")="", "Name not recorded",  _xlfn.XLOOKUP($C118,_xlfn.XLOOKUP(D$83,_xlpm.x,_xlpm.y,""),_xlpm.z,"Not Declared")))</f>
        <v>Not Declared</v>
      </c>
      <c r="E118" s="729" t="str" cm="1">
        <f t="array" ref="E118">_xlfn.LET(_xlpm.x, 'Oxford City'!$T$3:$AE$3, _xlpm.y, 'Oxford City'!$T$5:$AE$30, _xlpm.z, 'Oxford City'!$R$5:$R$30, IF(_xlfn.XLOOKUP($C118,_xlfn.XLOOKUP(E$83,_xlpm.x,_xlpm.y,""),_xlpm.z,"Not Declared")="", "Name not recorded",  _xlfn.XLOOKUP($C118,_xlfn.XLOOKUP(E$83,_xlpm.x,_xlpm.y,""),_xlpm.z,"Not Declared")))</f>
        <v>Not Declared</v>
      </c>
      <c r="F118" s="729" t="str" cm="1">
        <f t="array" ref="F118">_xlfn.LET(_xlpm.x, 'Oxford City'!$T$3:$AE$3, _xlpm.y, 'Oxford City'!$T$5:$AE$30, _xlpm.z, 'Oxford City'!$R$5:$R$30, IF(_xlfn.XLOOKUP($C118,_xlfn.XLOOKUP(F$83,_xlpm.x,_xlpm.y,""),_xlpm.z,"Not Declared")="", "Name not recorded",  _xlfn.XLOOKUP($C118,_xlfn.XLOOKUP(F$83,_xlpm.x,_xlpm.y,""),_xlpm.z,"Not Declared")))</f>
        <v>Not Declared</v>
      </c>
      <c r="G118" s="729" t="str" cm="1">
        <f t="array" ref="G118">_xlfn.LET(_xlpm.x, 'Oxford City'!$T$3:$AE$3, _xlpm.y, 'Oxford City'!$T$5:$AE$30, _xlpm.z, 'Oxford City'!$R$5:$R$30, IF(_xlfn.XLOOKUP($C118,_xlfn.XLOOKUP(G$83,_xlpm.x,_xlpm.y,""),_xlpm.z,"Not Declared")="", "Name not recorded",  _xlfn.XLOOKUP($C118,_xlfn.XLOOKUP(G$83,_xlpm.x,_xlpm.y,""),_xlpm.z,"Not Declared")))</f>
        <v>Not Declared</v>
      </c>
      <c r="H118" s="729" t="str" cm="1">
        <f t="array" ref="H118">_xlfn.LET(_xlpm.x, 'Oxford City'!$T$3:$AE$3, _xlpm.y, 'Oxford City'!$T$5:$AE$30, _xlpm.z, 'Oxford City'!$R$5:$R$30, IF(_xlfn.XLOOKUP($C118,_xlfn.XLOOKUP(H$83,_xlpm.x,_xlpm.y,""),_xlpm.z,"Not Declared")="", "Name not recorded",  _xlfn.XLOOKUP($C118,_xlfn.XLOOKUP(H$83,_xlpm.x,_xlpm.y,""),_xlpm.z,"Not Declared")))</f>
        <v>Not Declared</v>
      </c>
      <c r="I118" s="729" t="str" cm="1">
        <f t="array" ref="I118">_xlfn.LET(_xlpm.x, 'Oxford City'!$T$3:$AE$3, _xlpm.y, 'Oxford City'!$T$5:$AE$30, _xlpm.z, 'Oxford City'!$R$5:$R$30, IF(_xlfn.XLOOKUP($C118,_xlfn.XLOOKUP(I$83,_xlpm.x,_xlpm.y,""),_xlpm.z,"Not Declared")="", "Name not recorded",  _xlfn.XLOOKUP($C118,_xlfn.XLOOKUP(I$83,_xlpm.x,_xlpm.y,""),_xlpm.z,"Not Declared")))</f>
        <v>Not Declared</v>
      </c>
      <c r="J118" s="729" t="str" cm="1">
        <f t="array" ref="J118">_xlfn.LET(_xlpm.x, 'Oxford City'!$T$3:$AE$3, _xlpm.y, 'Oxford City'!$T$5:$AE$30, _xlpm.z, 'Oxford City'!$R$5:$R$30, IF(_xlfn.XLOOKUP($C118,_xlfn.XLOOKUP(J$83,_xlpm.x,_xlpm.y,""),_xlpm.z,"Not Declared")="", "Name not recorded",  _xlfn.XLOOKUP($C118,_xlfn.XLOOKUP(J$83,_xlpm.x,_xlpm.y,""),_xlpm.z,"Not Declared")))</f>
        <v>Not Declared</v>
      </c>
      <c r="K118" s="729" t="str" cm="1">
        <f t="array" ref="K118">_xlfn.LET(_xlpm.x, 'Oxford City'!$T$3:$AE$3, _xlpm.y, 'Oxford City'!$T$5:$AE$30, _xlpm.z, 'Oxford City'!$R$5:$R$30, IF(_xlfn.XLOOKUP($C118,_xlfn.XLOOKUP(K$83,_xlpm.x,_xlpm.y,""),_xlpm.z,"Not Declared")="", "Name not recorded",  _xlfn.XLOOKUP($C118,_xlfn.XLOOKUP(K$83,_xlpm.x,_xlpm.y,""),_xlpm.z,"Not Declared")))</f>
        <v>Not Declared</v>
      </c>
      <c r="L118" s="729" t="str" cm="1">
        <f t="array" ref="L118">_xlfn.LET(_xlpm.x, 'Oxford City'!$T$3:$AE$3, _xlpm.y, 'Oxford City'!$T$5:$AE$30, _xlpm.z, 'Oxford City'!$R$5:$R$30, IF(_xlfn.XLOOKUP($C118,_xlfn.XLOOKUP(L$83,_xlpm.x,_xlpm.y,""),_xlpm.z,"Not Declared")="", "Name not recorded",  _xlfn.XLOOKUP($C118,_xlfn.XLOOKUP(L$83,_xlpm.x,_xlpm.y,""),_xlpm.z,"Not Declared")))</f>
        <v>Not Declared</v>
      </c>
      <c r="M118" s="729" t="str" cm="1">
        <f t="array" ref="M118">_xlfn.LET(_xlpm.x, 'Oxford City'!$T$3:$AE$3, _xlpm.y, 'Oxford City'!$T$5:$AE$30, _xlpm.z, 'Oxford City'!$R$5:$R$30, IF(_xlfn.XLOOKUP($C118,_xlfn.XLOOKUP(M$83,_xlpm.x,_xlpm.y,""),_xlpm.z,"Not Declared")="", "Name not recorded",  _xlfn.XLOOKUP($C118,_xlfn.XLOOKUP(M$83,_xlpm.x,_xlpm.y,""),_xlpm.z,"Not Declared")))</f>
        <v>Not Declared</v>
      </c>
      <c r="N118" s="729" t="str" cm="1">
        <f t="array" ref="N118">_xlfn.LET(_xlpm.x, 'Oxford City'!$T$3:$AE$3, _xlpm.y, 'Oxford City'!$T$5:$AE$30, _xlpm.z, 'Oxford City'!$R$5:$R$30, IF(_xlfn.XLOOKUP($C118,_xlfn.XLOOKUP(N$83,_xlpm.x,_xlpm.y,""),_xlpm.z,"Not Declared")="", "Name not recorded",  _xlfn.XLOOKUP($C118,_xlfn.XLOOKUP(N$83,_xlpm.x,_xlpm.y,""),_xlpm.z,"Not Declared")))</f>
        <v>Not Declared</v>
      </c>
      <c r="O118" s="729" t="str" cm="1">
        <f t="array" ref="O118">_xlfn.LET(_xlpm.x, 'Oxford City'!$T$3:$AE$3, _xlpm.y, 'Oxford City'!$T$5:$AE$30, _xlpm.z, 'Oxford City'!$R$5:$R$30, IF(_xlfn.XLOOKUP($C118,_xlfn.XLOOKUP(O$83,_xlpm.x,_xlpm.y,""),_xlpm.z,"Not Declared")="", "Name not recorded",  _xlfn.XLOOKUP($C118,_xlfn.XLOOKUP(O$83,_xlpm.x,_xlpm.y,""),_xlpm.z,"Not Declared")))</f>
        <v>Not Declared</v>
      </c>
      <c r="P118" s="3"/>
      <c r="Q118" s="3"/>
      <c r="R118" s="3"/>
      <c r="S118" s="3"/>
      <c r="T118" s="3"/>
      <c r="U118" s="3"/>
      <c r="V118" s="3"/>
      <c r="W118" s="3"/>
      <c r="X118" s="15"/>
      <c r="Z118" s="433"/>
      <c r="AA118" s="747" t="str" cm="1">
        <f t="array" ref="AA118">_xlfn.LET(_xlpm.a,_xlfn.XLOOKUP(1,('Number Allocation'!$C$6:$C$1483=AC118)*('Number Allocation'!$D$6:$D$1483=AD118),'Number Allocation'!$A$6:$A$1483,"..."),IF(_xlpm.a="","...",_xlpm.a))</f>
        <v>...</v>
      </c>
      <c r="AB118" s="747">
        <v>0</v>
      </c>
      <c r="AC118" s="12" t="str">
        <v>Not Declared</v>
      </c>
      <c r="AD118" s="12" t="str">
        <v>Abingdon AC</v>
      </c>
      <c r="AE118" s="436"/>
      <c r="AG118" s="365"/>
      <c r="AH118" s="433"/>
      <c r="AI118" s="747" t="str" cm="1">
        <f t="array" ref="AI118">_xlfn.LET(_xlpm.a,_xlfn.XLOOKUP(1,('Number Allocation'!$C$6:$C$1483=AK118)*('Number Allocation'!$D$6:$D$1483=AL118),'Number Allocation'!$A$6:$A$1483,"..."),IF(_xlpm.a="","...",_xlpm.a))</f>
        <v>...</v>
      </c>
      <c r="AJ118" s="747">
        <v>0</v>
      </c>
      <c r="AK118" s="12" t="str">
        <v>Not Declared</v>
      </c>
      <c r="AL118" s="12" t="str">
        <v>Oxford City AC</v>
      </c>
      <c r="AM118" s="436"/>
      <c r="AO118" s="365"/>
      <c r="AP118" s="433"/>
      <c r="AQ118" s="747" t="str" cm="1">
        <f t="array" ref="AQ118">_xlfn.LET(_xlpm.a,_xlfn.XLOOKUP(1,('Number Allocation'!$C$6:$C$1483=AS118)*('Number Allocation'!$D$6:$D$1483=AT118),'Number Allocation'!$A$6:$A$1483,"..."),IF(_xlpm.a="","...",_xlpm.a))</f>
        <v>...</v>
      </c>
      <c r="AR118" s="747">
        <v>0</v>
      </c>
      <c r="AS118" s="12" t="str">
        <v>Not Declared</v>
      </c>
      <c r="AT118" s="12" t="str">
        <v>Abingdon AC</v>
      </c>
      <c r="AU118" s="436"/>
      <c r="AW118" s="365"/>
      <c r="AX118" s="433"/>
      <c r="AY118" s="747" t="str" cm="1">
        <f t="array" ref="AY118">_xlfn.LET(_xlpm.a,_xlfn.XLOOKUP(1,('Number Allocation'!$C$6:$C$1483=BA118)*('Number Allocation'!$D$6:$D$1483=BB118),'Number Allocation'!$A$6:$A$1483,"..."),IF(_xlpm.a="","...",_xlpm.a))</f>
        <v>...</v>
      </c>
      <c r="AZ118" s="747">
        <v>0</v>
      </c>
      <c r="BA118" s="12" t="str">
        <v>Not Declared</v>
      </c>
      <c r="BB118" s="12" t="str">
        <v>Banbury Harriers AC</v>
      </c>
      <c r="BC118" s="436"/>
      <c r="BE118" s="365"/>
      <c r="BF118" s="433"/>
      <c r="BG118" s="747" t="str" cm="1">
        <f t="array" ref="BG118">_xlfn.LET(_xlpm.a,_xlfn.XLOOKUP(1,('Number Allocation'!$C$6:$C$1483=BI118)*('Number Allocation'!$D$6:$D$1483=BJ118),'Number Allocation'!$A$6:$A$1483,"..."),IF(_xlpm.a="","...",_xlpm.a))</f>
        <v>...</v>
      </c>
      <c r="BH118" s="747">
        <v>0</v>
      </c>
      <c r="BI118" s="12" t="str">
        <v>Not Declared</v>
      </c>
      <c r="BJ118" s="12" t="str">
        <v>Abingdon AC</v>
      </c>
      <c r="BK118" s="436"/>
      <c r="BM118" s="365"/>
      <c r="BN118" s="433"/>
      <c r="BO118" s="747" t="str" cm="1">
        <f t="array" ref="BO118">_xlfn.LET(_xlpm.a,_xlfn.XLOOKUP(1,('Number Allocation'!$C$6:$C$1483=BQ118)*('Number Allocation'!$D$6:$D$1483=BR118),'Number Allocation'!$A$6:$A$1483,"..."),IF(_xlpm.a="","...",_xlpm.a))</f>
        <v>...</v>
      </c>
      <c r="BP118" s="747">
        <v>0</v>
      </c>
      <c r="BQ118" s="12" t="str">
        <v>Not Declared</v>
      </c>
      <c r="BR118" s="12" t="str">
        <v>Team Kennet</v>
      </c>
      <c r="BS118" s="436"/>
      <c r="BU118" s="365"/>
      <c r="BV118" s="433"/>
      <c r="BW118" s="747" t="str" cm="1">
        <f t="array" ref="BW118">_xlfn.LET(_xlpm.a,_xlfn.XLOOKUP(1,('Number Allocation'!$C$6:$C$1483=BY118)*('Number Allocation'!$D$6:$D$1483=BZ118),'Number Allocation'!$A$6:$A$1483,"..."),IF(_xlpm.a="","...",_xlpm.a))</f>
        <v>...</v>
      </c>
      <c r="BX118" s="747">
        <v>0</v>
      </c>
      <c r="BY118" s="12" t="str">
        <v>Not Declared</v>
      </c>
      <c r="BZ118" s="425" t="str">
        <v>Abingdon AC</v>
      </c>
      <c r="CA118" s="3"/>
      <c r="CB118" s="12"/>
      <c r="CC118" s="15"/>
      <c r="CD118" s="433"/>
      <c r="CE118" s="747" t="str" cm="1">
        <f t="array" ref="CE118">_xlfn.LET(_xlpm.a,_xlfn.XLOOKUP(1,('Number Allocation'!$C$6:$C$1483=CG118)*('Number Allocation'!$D$6:$D$1483=CH118),'Number Allocation'!$A$6:$A$1483,"..."),IF(_xlpm.a="","...",_xlpm.a))</f>
        <v>...</v>
      </c>
      <c r="CF118" s="747">
        <v>0</v>
      </c>
      <c r="CG118" s="12" t="str">
        <v>Not Declared</v>
      </c>
      <c r="CH118" s="425" t="str">
        <v>Oxford City AC</v>
      </c>
      <c r="CI118" s="747"/>
      <c r="CJ118" s="12"/>
      <c r="CK118" s="15"/>
      <c r="CL118" s="433"/>
      <c r="CM118" s="747" t="str" cm="1">
        <f t="array" ref="CM118">_xlfn.LET(_xlpm.a,_xlfn.XLOOKUP(1,('Number Allocation'!$C$6:$C$1483=CO118)*('Number Allocation'!$D$6:$D$1483=CP118),'Number Allocation'!$A$6:$A$1483,"..."),IF(_xlpm.a="","...",_xlpm.a))</f>
        <v>...</v>
      </c>
      <c r="CN118" s="747">
        <v>0</v>
      </c>
      <c r="CO118" s="12" t="str">
        <v>Not Declared</v>
      </c>
      <c r="CP118" s="425" t="str">
        <v>Team Kennet</v>
      </c>
      <c r="CQ118" s="3"/>
      <c r="CR118" s="12"/>
      <c r="CS118" s="15"/>
      <c r="CT118" s="433"/>
      <c r="CU118" s="747" t="str" cm="1">
        <f t="array" ref="CU118">_xlfn.LET(_xlpm.a,_xlfn.XLOOKUP(1,('Number Allocation'!$C$6:$C$1483=CW118)*('Number Allocation'!$D$6:$D$1483=CX118),'Number Allocation'!$A$6:$A$1483,"..."),IF(_xlpm.a="","...",_xlpm.a))</f>
        <v>...</v>
      </c>
      <c r="CV118" s="747">
        <v>0</v>
      </c>
      <c r="CW118" s="12" t="str">
        <v>Not Declared</v>
      </c>
      <c r="CX118" s="425" t="str">
        <v>Abingdon AC</v>
      </c>
      <c r="CY118" s="3"/>
      <c r="CZ118" s="12"/>
      <c r="DA118" s="15"/>
      <c r="DB118" s="433"/>
      <c r="DC118" s="747" t="str" cm="1">
        <f t="array" ref="DC118">_xlfn.LET(_xlpm.a,_xlfn.XLOOKUP(1,('Number Allocation'!$C$6:$C$1483=DE118)*('Number Allocation'!$D$6:$D$1483=DF118),'Number Allocation'!$A$6:$A$1483,"..."),IF(_xlpm.a="","...",_xlpm.a))</f>
        <v>...</v>
      </c>
      <c r="DD118" s="747">
        <v>0</v>
      </c>
      <c r="DE118" s="12" t="str">
        <v>Not Declared</v>
      </c>
      <c r="DF118" s="425" t="str">
        <v>Oxford City AC</v>
      </c>
      <c r="DG118" s="3"/>
      <c r="DH118" s="12"/>
      <c r="DI118" s="15"/>
      <c r="DJ118" s="433"/>
      <c r="DK118" s="747" t="str" cm="1">
        <f t="array" ref="DK118">_xlfn.LET(_xlpm.a,_xlfn.XLOOKUP(1,('Number Allocation'!$C$6:$C$1483=DM118)*('Number Allocation'!$D$6:$D$1483=DN118),'Number Allocation'!$A$6:$A$1483,"..."),IF(_xlpm.a="","...",_xlpm.a))</f>
        <v>...</v>
      </c>
      <c r="DL118" s="747">
        <v>0</v>
      </c>
      <c r="DM118" s="12" t="str">
        <v>Not Declared</v>
      </c>
      <c r="DN118" s="425" t="str">
        <v>Abingdon AC</v>
      </c>
      <c r="DO118" s="3"/>
      <c r="DP118" s="12"/>
      <c r="DQ118" s="15"/>
      <c r="DV118" s="89"/>
      <c r="DW118" s="89"/>
      <c r="DX118" s="89"/>
      <c r="DY118" s="89"/>
      <c r="DZ118" s="15"/>
      <c r="EA118" s="15"/>
      <c r="EB118" s="15"/>
      <c r="EC118" s="15"/>
      <c r="ED118" s="15"/>
      <c r="EE118" s="15"/>
    </row>
    <row r="119" spans="1:135" s="359" customFormat="1" ht="21" customHeight="1">
      <c r="A119" s="358"/>
      <c r="B119" s="729"/>
      <c r="C119" s="729"/>
      <c r="D119" s="729"/>
      <c r="E119" s="729"/>
      <c r="F119" s="729"/>
      <c r="G119" s="729"/>
      <c r="H119" s="729"/>
      <c r="I119" s="729"/>
      <c r="J119" s="729"/>
      <c r="K119" s="729"/>
      <c r="L119" s="729"/>
      <c r="M119" s="729"/>
      <c r="N119" s="729"/>
      <c r="O119" s="362"/>
      <c r="P119" s="3"/>
      <c r="Q119" s="3"/>
      <c r="R119" s="3"/>
      <c r="S119" s="3"/>
      <c r="T119" s="3"/>
      <c r="U119" s="3"/>
      <c r="V119" s="3"/>
      <c r="W119" s="3"/>
      <c r="X119" s="15"/>
      <c r="Z119" s="433"/>
      <c r="AA119" s="747" t="str" cm="1">
        <f t="array" ref="AA119">_xlfn.LET(_xlpm.a,_xlfn.XLOOKUP(1,('Number Allocation'!$C$6:$C$1483=AC119)*('Number Allocation'!$D$6:$D$1483=AD119),'Number Allocation'!$A$6:$A$1483,"..."),IF(_xlpm.a="","...",_xlpm.a))</f>
        <v>...</v>
      </c>
      <c r="AB119" s="747">
        <v>0</v>
      </c>
      <c r="AC119" s="12" t="str">
        <v>Not Declared</v>
      </c>
      <c r="AD119" s="12" t="str">
        <v>Team Kennet</v>
      </c>
      <c r="AE119" s="436"/>
      <c r="AG119" s="365"/>
      <c r="AH119" s="433"/>
      <c r="AI119" s="747" t="str" cm="1">
        <f t="array" ref="AI119">_xlfn.LET(_xlpm.a,_xlfn.XLOOKUP(1,('Number Allocation'!$C$6:$C$1483=AK119)*('Number Allocation'!$D$6:$D$1483=AL119),'Number Allocation'!$A$6:$A$1483,"..."),IF(_xlpm.a="","...",_xlpm.a))</f>
        <v>...</v>
      </c>
      <c r="AJ119" s="747">
        <v>0</v>
      </c>
      <c r="AK119" s="12" t="str">
        <v>Not Declared</v>
      </c>
      <c r="AL119" s="12" t="str">
        <v>Banbury Harriers AC</v>
      </c>
      <c r="AM119" s="436"/>
      <c r="AO119" s="365"/>
      <c r="AP119" s="433"/>
      <c r="AQ119" s="747" t="str" cm="1">
        <f t="array" ref="AQ119">_xlfn.LET(_xlpm.a,_xlfn.XLOOKUP(1,('Number Allocation'!$C$6:$C$1483=AS119)*('Number Allocation'!$D$6:$D$1483=AT119),'Number Allocation'!$A$6:$A$1483,"..."),IF(_xlpm.a="","...",_xlpm.a))</f>
        <v>...</v>
      </c>
      <c r="AR119" s="747">
        <v>0</v>
      </c>
      <c r="AS119" s="12" t="str">
        <v>Not Declared</v>
      </c>
      <c r="AT119" s="12" t="str">
        <v>Team Kennet</v>
      </c>
      <c r="AU119" s="436"/>
      <c r="AW119" s="365"/>
      <c r="AX119" s="433"/>
      <c r="AY119" s="747" t="str" cm="1">
        <f t="array" ref="AY119">_xlfn.LET(_xlpm.a,_xlfn.XLOOKUP(1,('Number Allocation'!$C$6:$C$1483=BA119)*('Number Allocation'!$D$6:$D$1483=BB119),'Number Allocation'!$A$6:$A$1483,"..."),IF(_xlpm.a="","...",_xlpm.a))</f>
        <v>...</v>
      </c>
      <c r="AZ119" s="747">
        <v>0</v>
      </c>
      <c r="BA119" s="12" t="str">
        <v>Not Declared</v>
      </c>
      <c r="BB119" s="12" t="str">
        <v>White Horse Harriers</v>
      </c>
      <c r="BC119" s="436"/>
      <c r="BE119" s="365"/>
      <c r="BF119" s="433"/>
      <c r="BG119" s="747" t="str" cm="1">
        <f t="array" ref="BG119">_xlfn.LET(_xlpm.a,_xlfn.XLOOKUP(1,('Number Allocation'!$C$6:$C$1483=BI119)*('Number Allocation'!$D$6:$D$1483=BJ119),'Number Allocation'!$A$6:$A$1483,"..."),IF(_xlpm.a="","...",_xlpm.a))</f>
        <v>...</v>
      </c>
      <c r="BH119" s="747">
        <v>0</v>
      </c>
      <c r="BI119" s="12" t="str">
        <v>Not Declared</v>
      </c>
      <c r="BJ119" s="12" t="str">
        <v>Radley AC</v>
      </c>
      <c r="BK119" s="436"/>
      <c r="BM119" s="365"/>
      <c r="BN119" s="433"/>
      <c r="BO119" s="747" t="str" cm="1">
        <f t="array" ref="BO119">_xlfn.LET(_xlpm.a,_xlfn.XLOOKUP(1,('Number Allocation'!$C$6:$C$1483=BQ119)*('Number Allocation'!$D$6:$D$1483=BR119),'Number Allocation'!$A$6:$A$1483,"..."),IF(_xlpm.a="","...",_xlpm.a))</f>
        <v>...</v>
      </c>
      <c r="BP119" s="747">
        <v>0</v>
      </c>
      <c r="BQ119" s="12" t="str">
        <v>Not Declared</v>
      </c>
      <c r="BR119" s="12" t="str">
        <v>Abingdon AC</v>
      </c>
      <c r="BS119" s="436"/>
      <c r="BU119" s="365"/>
      <c r="BV119" s="433"/>
      <c r="BW119" s="747" t="str" cm="1">
        <f t="array" ref="BW119">_xlfn.LET(_xlpm.a,_xlfn.XLOOKUP(1,('Number Allocation'!$C$6:$C$1483=BY119)*('Number Allocation'!$D$6:$D$1483=BZ119),'Number Allocation'!$A$6:$A$1483,"..."),IF(_xlpm.a="","...",_xlpm.a))</f>
        <v>...</v>
      </c>
      <c r="BX119" s="747">
        <v>0</v>
      </c>
      <c r="BY119" s="12" t="str">
        <v>Not Declared</v>
      </c>
      <c r="BZ119" s="425" t="str">
        <v>Witney Road Runners</v>
      </c>
      <c r="CA119" s="3"/>
      <c r="CB119" s="12"/>
      <c r="CC119" s="12"/>
      <c r="CD119" s="433"/>
      <c r="CE119" s="747" t="str" cm="1">
        <f t="array" ref="CE119">_xlfn.LET(_xlpm.a,_xlfn.XLOOKUP(1,('Number Allocation'!$C$6:$C$1483=CG119)*('Number Allocation'!$D$6:$D$1483=CH119),'Number Allocation'!$A$6:$A$1483,"..."),IF(_xlpm.a="","...",_xlpm.a))</f>
        <v>...</v>
      </c>
      <c r="CF119" s="747">
        <v>0</v>
      </c>
      <c r="CG119" s="12" t="str">
        <v>Not Declared</v>
      </c>
      <c r="CH119" s="425" t="str">
        <v>Bicester AC</v>
      </c>
      <c r="CI119" s="747"/>
      <c r="CJ119" s="12"/>
      <c r="CK119" s="12"/>
      <c r="CL119" s="433"/>
      <c r="CM119" s="747" t="str" cm="1">
        <f t="array" ref="CM119">_xlfn.LET(_xlpm.a,_xlfn.XLOOKUP(1,('Number Allocation'!$C$6:$C$1483=CO119)*('Number Allocation'!$D$6:$D$1483=CP119),'Number Allocation'!$A$6:$A$1483,"..."),IF(_xlpm.a="","...",_xlpm.a))</f>
        <v>...</v>
      </c>
      <c r="CN119" s="747">
        <v>0</v>
      </c>
      <c r="CO119" s="12" t="str">
        <v>Not Declared</v>
      </c>
      <c r="CP119" s="425" t="str">
        <v>White Horse Harriers</v>
      </c>
      <c r="CQ119" s="3"/>
      <c r="CR119" s="12"/>
      <c r="CS119" s="12"/>
      <c r="CT119" s="433"/>
      <c r="CU119" s="747" t="str" cm="1">
        <f t="array" ref="CU119">_xlfn.LET(_xlpm.a,_xlfn.XLOOKUP(1,('Number Allocation'!$C$6:$C$1483=CW119)*('Number Allocation'!$D$6:$D$1483=CX119),'Number Allocation'!$A$6:$A$1483,"..."),IF(_xlpm.a="","...",_xlpm.a))</f>
        <v>...</v>
      </c>
      <c r="CV119" s="747">
        <v>0</v>
      </c>
      <c r="CW119" s="12" t="str">
        <v>Not Declared</v>
      </c>
      <c r="CX119" s="425" t="str">
        <v>Team Kennet</v>
      </c>
      <c r="CY119" s="3"/>
      <c r="CZ119" s="12"/>
      <c r="DA119" s="12"/>
      <c r="DB119" s="433"/>
      <c r="DC119" s="747" t="str" cm="1">
        <f t="array" ref="DC119">_xlfn.LET(_xlpm.a,_xlfn.XLOOKUP(1,('Number Allocation'!$C$6:$C$1483=DE119)*('Number Allocation'!$D$6:$D$1483=DF119),'Number Allocation'!$A$6:$A$1483,"..."),IF(_xlpm.a="","...",_xlpm.a))</f>
        <v>...</v>
      </c>
      <c r="DD119" s="747">
        <v>0</v>
      </c>
      <c r="DE119" s="12" t="str">
        <v>Not Declared</v>
      </c>
      <c r="DF119" s="425" t="str">
        <v>Banbury Harriers AC</v>
      </c>
      <c r="DG119" s="3"/>
      <c r="DH119" s="12"/>
      <c r="DI119" s="12"/>
      <c r="DJ119" s="433"/>
      <c r="DK119" s="747" t="str" cm="1">
        <f t="array" ref="DK119">_xlfn.LET(_xlpm.a,_xlfn.XLOOKUP(1,('Number Allocation'!$C$6:$C$1483=DM119)*('Number Allocation'!$D$6:$D$1483=DN119),'Number Allocation'!$A$6:$A$1483,"..."),IF(_xlpm.a="","...",_xlpm.a))</f>
        <v>...</v>
      </c>
      <c r="DL119" s="747">
        <v>0</v>
      </c>
      <c r="DM119" s="12" t="str">
        <v>Not Declared</v>
      </c>
      <c r="DN119" s="425" t="str">
        <v>Oxford City AC</v>
      </c>
      <c r="DO119" s="3"/>
      <c r="DP119" s="12"/>
      <c r="DQ119" s="12"/>
      <c r="DR119" s="89"/>
      <c r="DZ119" s="15"/>
      <c r="EA119" s="15"/>
      <c r="EB119" s="15"/>
      <c r="EC119" s="15"/>
      <c r="ED119" s="15"/>
      <c r="EE119" s="15"/>
    </row>
    <row r="120" spans="1:135" s="359" customFormat="1" ht="21" customHeight="1">
      <c r="A120" s="358" t="str">
        <f>Radley!AJ$2</f>
        <v>Radley AC</v>
      </c>
      <c r="B120" s="729" t="str">
        <f>Radley!AV$1</f>
        <v>R</v>
      </c>
      <c r="C120" s="729" t="s">
        <v>71</v>
      </c>
      <c r="D120" s="729" t="str" cm="1">
        <f t="array" ref="D120">_xlfn.LET(_xlpm.x, Radley!$T$3:$AE$3, _xlpm.y, Radley!$T$5:$AE$30, _xlpm.z, Radley!$R$5:$R$30, IF(_xlfn.XLOOKUP($C120,_xlfn.XLOOKUP(D$83,_xlpm.x,_xlpm.y,""),_xlpm.z,"Not Declared")="", "Name not recorded",  _xlfn.XLOOKUP($C120,_xlfn.XLOOKUP(D$83,_xlpm.x,_xlpm.y,""),_xlpm.z,"Not Declared")))</f>
        <v>Not Declared</v>
      </c>
      <c r="E120" s="729" t="str" cm="1">
        <f t="array" ref="E120">_xlfn.LET(_xlpm.x, Radley!$T$3:$AE$3, _xlpm.y, Radley!$T$5:$AE$30, _xlpm.z, Radley!$R$5:$R$30, IF(_xlfn.XLOOKUP($C120,_xlfn.XLOOKUP(E$83,_xlpm.x,_xlpm.y,""),_xlpm.z,"Not Declared")="", "Name not recorded",  _xlfn.XLOOKUP($C120,_xlfn.XLOOKUP(E$83,_xlpm.x,_xlpm.y,""),_xlpm.z,"Not Declared")))</f>
        <v>Not Declared</v>
      </c>
      <c r="F120" s="729" t="str" cm="1">
        <f t="array" ref="F120">_xlfn.LET(_xlpm.x, Radley!$T$3:$AE$3, _xlpm.y, Radley!$T$5:$AE$30, _xlpm.z, Radley!$R$5:$R$30, IF(_xlfn.XLOOKUP($C120,_xlfn.XLOOKUP(F$83,_xlpm.x,_xlpm.y,""),_xlpm.z,"Not Declared")="", "Name not recorded",  _xlfn.XLOOKUP($C120,_xlfn.XLOOKUP(F$83,_xlpm.x,_xlpm.y,""),_xlpm.z,"Not Declared")))</f>
        <v>Not Declared</v>
      </c>
      <c r="G120" s="729" t="str" cm="1">
        <f t="array" ref="G120">_xlfn.LET(_xlpm.x, Radley!$T$3:$AE$3, _xlpm.y, Radley!$T$5:$AE$30, _xlpm.z, Radley!$R$5:$R$30, IF(_xlfn.XLOOKUP($C120,_xlfn.XLOOKUP(G$83,_xlpm.x,_xlpm.y,""),_xlpm.z,"Not Declared")="", "Name not recorded",  _xlfn.XLOOKUP($C120,_xlfn.XLOOKUP(G$83,_xlpm.x,_xlpm.y,""),_xlpm.z,"Not Declared")))</f>
        <v>Not Declared</v>
      </c>
      <c r="H120" s="729" t="str" cm="1">
        <f t="array" ref="H120">_xlfn.LET(_xlpm.x, Radley!$T$3:$AE$3, _xlpm.y, Radley!$T$5:$AE$30, _xlpm.z, Radley!$R$5:$R$30, IF(_xlfn.XLOOKUP($C120,_xlfn.XLOOKUP(H$83,_xlpm.x,_xlpm.y,""),_xlpm.z,"Not Declared")="", "Name not recorded",  _xlfn.XLOOKUP($C120,_xlfn.XLOOKUP(H$83,_xlpm.x,_xlpm.y,""),_xlpm.z,"Not Declared")))</f>
        <v>Not Declared</v>
      </c>
      <c r="I120" s="729" t="str" cm="1">
        <f t="array" ref="I120">_xlfn.LET(_xlpm.x, Radley!$T$3:$AE$3, _xlpm.y, Radley!$T$5:$AE$30, _xlpm.z, Radley!$R$5:$R$30, IF(_xlfn.XLOOKUP($C120,_xlfn.XLOOKUP(I$83,_xlpm.x,_xlpm.y,""),_xlpm.z,"Not Declared")="", "Name not recorded",  _xlfn.XLOOKUP($C120,_xlfn.XLOOKUP(I$83,_xlpm.x,_xlpm.y,""),_xlpm.z,"Not Declared")))</f>
        <v>Not Declared</v>
      </c>
      <c r="J120" s="729" t="str" cm="1">
        <f t="array" ref="J120">_xlfn.LET(_xlpm.x, Radley!$T$3:$AE$3, _xlpm.y, Radley!$T$5:$AE$30, _xlpm.z, Radley!$R$5:$R$30, IF(_xlfn.XLOOKUP($C120,_xlfn.XLOOKUP(J$83,_xlpm.x,_xlpm.y,""),_xlpm.z,"Not Declared")="", "Name not recorded",  _xlfn.XLOOKUP($C120,_xlfn.XLOOKUP(J$83,_xlpm.x,_xlpm.y,""),_xlpm.z,"Not Declared")))</f>
        <v>Not Declared</v>
      </c>
      <c r="K120" s="729" t="str" cm="1">
        <f t="array" ref="K120">_xlfn.LET(_xlpm.x, Radley!$T$3:$AE$3, _xlpm.y, Radley!$T$5:$AE$30, _xlpm.z, Radley!$R$5:$R$30, IF(_xlfn.XLOOKUP($C120,_xlfn.XLOOKUP(K$83,_xlpm.x,_xlpm.y,""),_xlpm.z,"Not Declared")="", "Name not recorded",  _xlfn.XLOOKUP($C120,_xlfn.XLOOKUP(K$83,_xlpm.x,_xlpm.y,""),_xlpm.z,"Not Declared")))</f>
        <v>Not Declared</v>
      </c>
      <c r="L120" s="729" t="str" cm="1">
        <f t="array" ref="L120">_xlfn.LET(_xlpm.x, Radley!$T$3:$AE$3, _xlpm.y, Radley!$T$5:$AE$30, _xlpm.z, Radley!$R$5:$R$30, IF(_xlfn.XLOOKUP($C120,_xlfn.XLOOKUP(L$83,_xlpm.x,_xlpm.y,""),_xlpm.z,"Not Declared")="", "Name not recorded",  _xlfn.XLOOKUP($C120,_xlfn.XLOOKUP(L$83,_xlpm.x,_xlpm.y,""),_xlpm.z,"Not Declared")))</f>
        <v>Not Declared</v>
      </c>
      <c r="M120" s="729" t="str" cm="1">
        <f t="array" ref="M120">_xlfn.LET(_xlpm.x, Radley!$T$3:$AE$3, _xlpm.y, Radley!$T$5:$AE$30, _xlpm.z, Radley!$R$5:$R$30, IF(_xlfn.XLOOKUP($C120,_xlfn.XLOOKUP(M$83,_xlpm.x,_xlpm.y,""),_xlpm.z,"Not Declared")="", "Name not recorded",  _xlfn.XLOOKUP($C120,_xlfn.XLOOKUP(M$83,_xlpm.x,_xlpm.y,""),_xlpm.z,"Not Declared")))</f>
        <v>Not Declared</v>
      </c>
      <c r="N120" s="729" t="str" cm="1">
        <f t="array" ref="N120">_xlfn.LET(_xlpm.x, Radley!$T$3:$AE$3, _xlpm.y, Radley!$T$5:$AE$30, _xlpm.z, Radley!$R$5:$R$30, IF(_xlfn.XLOOKUP($C120,_xlfn.XLOOKUP(N$83,_xlpm.x,_xlpm.y,""),_xlpm.z,"Not Declared")="", "Name not recorded",  _xlfn.XLOOKUP($C120,_xlfn.XLOOKUP(N$83,_xlpm.x,_xlpm.y,""),_xlpm.z,"Not Declared")))</f>
        <v>Not Declared</v>
      </c>
      <c r="O120" s="729" t="str" cm="1">
        <f t="array" ref="O120">_xlfn.LET(_xlpm.x, Radley!$T$3:$AE$3, _xlpm.y, Radley!$T$5:$AE$30, _xlpm.z, Radley!$R$5:$R$30, IF(_xlfn.XLOOKUP($C120,_xlfn.XLOOKUP(O$83,_xlpm.x,_xlpm.y,""),_xlpm.z,"Not Declared")="", "Name not recorded",  _xlfn.XLOOKUP($C120,_xlfn.XLOOKUP(O$83,_xlpm.x,_xlpm.y,""),_xlpm.z,"Not Declared")))</f>
        <v>Not Declared</v>
      </c>
      <c r="P120" s="79">
        <v>1</v>
      </c>
      <c r="Q120" s="729">
        <v>2</v>
      </c>
      <c r="R120" s="729">
        <v>3</v>
      </c>
      <c r="S120" s="729">
        <v>4</v>
      </c>
      <c r="T120" s="729" t="str" cm="1">
        <f t="array" ref="T120">_xlfn.LET(_xlpm.x, Radley!$T$3:$AF$3, _xlpm.y, Radley!$T$5:$AF$30, _xlpm.z, Radley!$R$5:$R$30, IF(_xlfn.XLOOKUP(P120,_xlfn.XLOOKUP(T$83,_xlpm.x,_xlpm.y,""),_xlpm.z,"Not Declared")="", "Name not recorded",  _xlfn.XLOOKUP(P120,_xlfn.XLOOKUP(T$83,_xlpm.x,_xlpm.y,""),_xlpm.z,"Not Declared")))</f>
        <v>Not Declared</v>
      </c>
      <c r="U120" s="729" t="str" cm="1">
        <f t="array" ref="U120">_xlfn.LET(_xlpm.x, Radley!$T$3:$AF$3, _xlpm.y, Radley!$T$5:$AF$30, _xlpm.z, Radley!$R$5:$R$30, IF(_xlfn.XLOOKUP(Q120,_xlfn.XLOOKUP(U$83,_xlpm.x,_xlpm.y,""),_xlpm.z,"Not Declared")="", "Name not recorded",  _xlfn.XLOOKUP(Q120,_xlfn.XLOOKUP(U$83,_xlpm.x,_xlpm.y,""),_xlpm.z,"Not Declared")))</f>
        <v>Not Declared</v>
      </c>
      <c r="V120" s="729" t="str" cm="1">
        <f t="array" ref="V120">_xlfn.LET(_xlpm.x, Radley!$T$3:$AF$3, _xlpm.y, Radley!$T$5:$AF$30, _xlpm.z, Radley!$R$5:$R$30, IF(_xlfn.XLOOKUP(R120,_xlfn.XLOOKUP(V$83,_xlpm.x,_xlpm.y,""),_xlpm.z,"Not Declared")="", "Name not recorded",  _xlfn.XLOOKUP(R120,_xlfn.XLOOKUP(V$83,_xlpm.x,_xlpm.y,""),_xlpm.z,"Not Declared")))</f>
        <v>Not Declared</v>
      </c>
      <c r="W120" s="729" t="str" cm="1">
        <f t="array" ref="W120">_xlfn.LET(_xlpm.x, Radley!$T$3:$AF$3, _xlpm.y, Radley!$T$5:$AF$30, _xlpm.z, Radley!$R$5:$R$30, IF(_xlfn.XLOOKUP(S120,_xlfn.XLOOKUP(W$83,_xlpm.x,_xlpm.y,""),_xlpm.z,"Not Declared")="", "Name not recorded",  _xlfn.XLOOKUP(S120,_xlfn.XLOOKUP(W$83,_xlpm.x,_xlpm.y,""),_xlpm.z,"Not Declared")))</f>
        <v>Not Declared</v>
      </c>
      <c r="X120" s="358" t="str">
        <f>_xlfn.TEXTJOIN(", ",,T120:W120)</f>
        <v>Not Declared, Not Declared, Not Declared, Not Declared</v>
      </c>
      <c r="Z120" s="433"/>
      <c r="AA120" s="747" t="str" cm="1">
        <f t="array" ref="AA120">_xlfn.LET(_xlpm.a,_xlfn.XLOOKUP(1,('Number Allocation'!$C$6:$C$1483=AC120)*('Number Allocation'!$D$6:$D$1483=AD120),'Number Allocation'!$A$6:$A$1483,"..."),IF(_xlpm.a="","...",_xlpm.a))</f>
        <v>...</v>
      </c>
      <c r="AB120" s="747">
        <v>0</v>
      </c>
      <c r="AC120" s="12" t="str">
        <v>Not Declared</v>
      </c>
      <c r="AD120" s="12" t="str">
        <v>White Horse Harriers</v>
      </c>
      <c r="AE120" s="436"/>
      <c r="AG120" s="365"/>
      <c r="AH120" s="433"/>
      <c r="AI120" s="747" t="str" cm="1">
        <f t="array" ref="AI120">_xlfn.LET(_xlpm.a,_xlfn.XLOOKUP(1,('Number Allocation'!$C$6:$C$1483=AK120)*('Number Allocation'!$D$6:$D$1483=AL120),'Number Allocation'!$A$6:$A$1483,"..."),IF(_xlpm.a="","...",_xlpm.a))</f>
        <v>...</v>
      </c>
      <c r="AJ120" s="747">
        <v>0</v>
      </c>
      <c r="AK120" s="12" t="str">
        <v>Not Declared</v>
      </c>
      <c r="AL120" s="12" t="str">
        <v>Witney Road Runners</v>
      </c>
      <c r="AM120" s="436"/>
      <c r="AO120" s="365"/>
      <c r="AP120" s="433"/>
      <c r="AQ120" s="747" t="str" cm="1">
        <f t="array" ref="AQ120">_xlfn.LET(_xlpm.a,_xlfn.XLOOKUP(1,('Number Allocation'!$C$6:$C$1483=AS120)*('Number Allocation'!$D$6:$D$1483=AT120),'Number Allocation'!$A$6:$A$1483,"..."),IF(_xlpm.a="","...",_xlpm.a))</f>
        <v>...</v>
      </c>
      <c r="AR120" s="747">
        <v>0</v>
      </c>
      <c r="AS120" s="12" t="str">
        <v>Not Declared</v>
      </c>
      <c r="AT120" s="12" t="str">
        <v>White Horse Harriers</v>
      </c>
      <c r="AU120" s="436"/>
      <c r="AW120" s="365"/>
      <c r="AX120" s="433"/>
      <c r="AY120" s="747" t="str" cm="1">
        <f t="array" ref="AY120">_xlfn.LET(_xlpm.a,_xlfn.XLOOKUP(1,('Number Allocation'!$C$6:$C$1483=BA120)*('Number Allocation'!$D$6:$D$1483=BB120),'Number Allocation'!$A$6:$A$1483,"..."),IF(_xlpm.a="","...",_xlpm.a))</f>
        <v>...</v>
      </c>
      <c r="AZ120" s="747">
        <v>0</v>
      </c>
      <c r="BA120" s="12" t="str">
        <v>Not Declared</v>
      </c>
      <c r="BB120" s="12" t="str">
        <v>Radley AC</v>
      </c>
      <c r="BC120" s="436"/>
      <c r="BE120" s="365"/>
      <c r="BF120" s="433"/>
      <c r="BG120" s="747" t="str" cm="1">
        <f t="array" ref="BG120">_xlfn.LET(_xlpm.a,_xlfn.XLOOKUP(1,('Number Allocation'!$C$6:$C$1483=BI120)*('Number Allocation'!$D$6:$D$1483=BJ120),'Number Allocation'!$A$6:$A$1483,"..."),IF(_xlpm.a="","...",_xlpm.a))</f>
        <v>...</v>
      </c>
      <c r="BH120" s="747">
        <v>0</v>
      </c>
      <c r="BI120" s="12" t="str">
        <v>Not Declared</v>
      </c>
      <c r="BJ120" s="12" t="str">
        <v>Oxford City AC</v>
      </c>
      <c r="BK120" s="436"/>
      <c r="BM120" s="365"/>
      <c r="BN120" s="433"/>
      <c r="BO120" s="747" t="str" cm="1">
        <f t="array" ref="BO120">_xlfn.LET(_xlpm.a,_xlfn.XLOOKUP(1,('Number Allocation'!$C$6:$C$1483=BQ120)*('Number Allocation'!$D$6:$D$1483=BR120),'Number Allocation'!$A$6:$A$1483,"..."),IF(_xlpm.a="","...",_xlpm.a))</f>
        <v>...</v>
      </c>
      <c r="BP120" s="747">
        <v>0</v>
      </c>
      <c r="BQ120" s="12" t="str">
        <v>Not Declared</v>
      </c>
      <c r="BR120" s="12" t="str">
        <v>Banbury Harriers AC</v>
      </c>
      <c r="BS120" s="436"/>
      <c r="BU120" s="365"/>
      <c r="BV120" s="433"/>
      <c r="BW120" s="747" t="str" cm="1">
        <f t="array" ref="BW120">_xlfn.LET(_xlpm.a,_xlfn.XLOOKUP(1,('Number Allocation'!$C$6:$C$1483=BY120)*('Number Allocation'!$D$6:$D$1483=BZ120),'Number Allocation'!$A$6:$A$1483,"..."),IF(_xlpm.a="","...",_xlpm.a))</f>
        <v>...</v>
      </c>
      <c r="BX120" s="747">
        <v>0</v>
      </c>
      <c r="BY120" s="12" t="str">
        <v>Not Declared</v>
      </c>
      <c r="BZ120" s="425" t="str">
        <v>White Horse Harriers</v>
      </c>
      <c r="CA120" s="3"/>
      <c r="CB120" s="12"/>
      <c r="CC120" s="12"/>
      <c r="CD120" s="433"/>
      <c r="CE120" s="747" t="str" cm="1">
        <f t="array" ref="CE120">_xlfn.LET(_xlpm.a,_xlfn.XLOOKUP(1,('Number Allocation'!$C$6:$C$1483=CG120)*('Number Allocation'!$D$6:$D$1483=CH120),'Number Allocation'!$A$6:$A$1483,"..."),IF(_xlpm.a="","...",_xlpm.a))</f>
        <v>...</v>
      </c>
      <c r="CF120" s="747">
        <v>0</v>
      </c>
      <c r="CG120" s="12" t="str">
        <v>Not Declared</v>
      </c>
      <c r="CH120" s="425" t="str">
        <v>Banbury Harriers AC</v>
      </c>
      <c r="CI120" s="747"/>
      <c r="CJ120" s="12"/>
      <c r="CK120" s="12"/>
      <c r="CL120" s="433"/>
      <c r="CM120" s="747" t="str" cm="1">
        <f t="array" ref="CM120">_xlfn.LET(_xlpm.a,_xlfn.XLOOKUP(1,('Number Allocation'!$C$6:$C$1483=CO120)*('Number Allocation'!$D$6:$D$1483=CP120),'Number Allocation'!$A$6:$A$1483,"..."),IF(_xlpm.a="","...",_xlpm.a))</f>
        <v>...</v>
      </c>
      <c r="CN120" s="747">
        <v>0</v>
      </c>
      <c r="CO120" s="12" t="str">
        <v>Not Declared</v>
      </c>
      <c r="CP120" s="425" t="str">
        <v>Banbury Harriers AC</v>
      </c>
      <c r="CQ120" s="3"/>
      <c r="CR120" s="12"/>
      <c r="CS120" s="12"/>
      <c r="CT120" s="433"/>
      <c r="CU120" s="747" t="str" cm="1">
        <f t="array" ref="CU120">_xlfn.LET(_xlpm.a,_xlfn.XLOOKUP(1,('Number Allocation'!$C$6:$C$1483=CW120)*('Number Allocation'!$D$6:$D$1483=CX120),'Number Allocation'!$A$6:$A$1483,"..."),IF(_xlpm.a="","...",_xlpm.a))</f>
        <v>...</v>
      </c>
      <c r="CV120" s="747">
        <v>0</v>
      </c>
      <c r="CW120" s="12" t="str">
        <v>Not Declared</v>
      </c>
      <c r="CX120" s="425" t="str">
        <v>Banbury Harriers AC</v>
      </c>
      <c r="CY120" s="3"/>
      <c r="CZ120" s="12"/>
      <c r="DA120" s="12"/>
      <c r="DB120" s="433"/>
      <c r="DC120" s="747" t="str" cm="1">
        <f t="array" ref="DC120">_xlfn.LET(_xlpm.a,_xlfn.XLOOKUP(1,('Number Allocation'!$C$6:$C$1483=DE120)*('Number Allocation'!$D$6:$D$1483=DF120),'Number Allocation'!$A$6:$A$1483,"..."),IF(_xlpm.a="","...",_xlpm.a))</f>
        <v>...</v>
      </c>
      <c r="DD120" s="747">
        <v>0</v>
      </c>
      <c r="DE120" s="12" t="str">
        <v>Not Declared</v>
      </c>
      <c r="DF120" s="425" t="str">
        <v>Abingdon AC</v>
      </c>
      <c r="DG120" s="3"/>
      <c r="DH120" s="12"/>
      <c r="DI120" s="12"/>
      <c r="DJ120" s="433"/>
      <c r="DK120" s="747" t="str" cm="1">
        <f t="array" ref="DK120">_xlfn.LET(_xlpm.a,_xlfn.XLOOKUP(1,('Number Allocation'!$C$6:$C$1483=DM120)*('Number Allocation'!$D$6:$D$1483=DN120),'Number Allocation'!$A$6:$A$1483,"..."),IF(_xlpm.a="","...",_xlpm.a))</f>
        <v>...</v>
      </c>
      <c r="DL120" s="747">
        <v>0</v>
      </c>
      <c r="DM120" s="12" t="str">
        <v>Not Declared</v>
      </c>
      <c r="DN120" s="425" t="str">
        <v>Witney Road Runners</v>
      </c>
      <c r="DO120" s="3"/>
      <c r="DP120" s="12"/>
      <c r="DQ120" s="12"/>
      <c r="DT120" s="89"/>
      <c r="DU120" s="89"/>
      <c r="DZ120" s="15"/>
      <c r="EA120" s="15"/>
      <c r="EB120" s="15"/>
      <c r="EC120" s="15"/>
      <c r="ED120" s="15"/>
      <c r="EE120" s="15"/>
    </row>
    <row r="121" spans="1:135" s="359" customFormat="1" ht="21" customHeight="1">
      <c r="A121" s="358" t="str">
        <f>A120</f>
        <v>Radley AC</v>
      </c>
      <c r="B121" s="729" t="str">
        <f>Radley!AV$2</f>
        <v>RR</v>
      </c>
      <c r="C121" s="729" t="s">
        <v>65</v>
      </c>
      <c r="D121" s="729" t="str" cm="1">
        <f t="array" ref="D121">_xlfn.LET(_xlpm.x, Radley!$T$3:$AE$3, _xlpm.y, Radley!$T$5:$AE$30, _xlpm.z, Radley!$R$5:$R$30, IF(_xlfn.XLOOKUP($C121,_xlfn.XLOOKUP(D$83,_xlpm.x,_xlpm.y,""),_xlpm.z,"Not Declared")="", "Name not recorded",  _xlfn.XLOOKUP($C121,_xlfn.XLOOKUP(D$83,_xlpm.x,_xlpm.y,""),_xlpm.z,"Not Declared")))</f>
        <v>Not Declared</v>
      </c>
      <c r="E121" s="729" t="str" cm="1">
        <f t="array" ref="E121">_xlfn.LET(_xlpm.x, Radley!$T$3:$AE$3, _xlpm.y, Radley!$T$5:$AE$30, _xlpm.z, Radley!$R$5:$R$30, IF(_xlfn.XLOOKUP($C121,_xlfn.XLOOKUP(E$83,_xlpm.x,_xlpm.y,""),_xlpm.z,"Not Declared")="", "Name not recorded",  _xlfn.XLOOKUP($C121,_xlfn.XLOOKUP(E$83,_xlpm.x,_xlpm.y,""),_xlpm.z,"Not Declared")))</f>
        <v>Not Declared</v>
      </c>
      <c r="F121" s="729" t="str" cm="1">
        <f t="array" ref="F121">_xlfn.LET(_xlpm.x, Radley!$T$3:$AE$3, _xlpm.y, Radley!$T$5:$AE$30, _xlpm.z, Radley!$R$5:$R$30, IF(_xlfn.XLOOKUP($C121,_xlfn.XLOOKUP(F$83,_xlpm.x,_xlpm.y,""),_xlpm.z,"Not Declared")="", "Name not recorded",  _xlfn.XLOOKUP($C121,_xlfn.XLOOKUP(F$83,_xlpm.x,_xlpm.y,""),_xlpm.z,"Not Declared")))</f>
        <v>Not Declared</v>
      </c>
      <c r="G121" s="729" t="str" cm="1">
        <f t="array" ref="G121">_xlfn.LET(_xlpm.x, Radley!$T$3:$AE$3, _xlpm.y, Radley!$T$5:$AE$30, _xlpm.z, Radley!$R$5:$R$30, IF(_xlfn.XLOOKUP($C121,_xlfn.XLOOKUP(G$83,_xlpm.x,_xlpm.y,""),_xlpm.z,"Not Declared")="", "Name not recorded",  _xlfn.XLOOKUP($C121,_xlfn.XLOOKUP(G$83,_xlpm.x,_xlpm.y,""),_xlpm.z,"Not Declared")))</f>
        <v>Not Declared</v>
      </c>
      <c r="H121" s="729" t="str" cm="1">
        <f t="array" ref="H121">_xlfn.LET(_xlpm.x, Radley!$T$3:$AE$3, _xlpm.y, Radley!$T$5:$AE$30, _xlpm.z, Radley!$R$5:$R$30, IF(_xlfn.XLOOKUP($C121,_xlfn.XLOOKUP(H$83,_xlpm.x,_xlpm.y,""),_xlpm.z,"Not Declared")="", "Name not recorded",  _xlfn.XLOOKUP($C121,_xlfn.XLOOKUP(H$83,_xlpm.x,_xlpm.y,""),_xlpm.z,"Not Declared")))</f>
        <v>Not Declared</v>
      </c>
      <c r="I121" s="729" t="str" cm="1">
        <f t="array" ref="I121">_xlfn.LET(_xlpm.x, Radley!$T$3:$AE$3, _xlpm.y, Radley!$T$5:$AE$30, _xlpm.z, Radley!$R$5:$R$30, IF(_xlfn.XLOOKUP($C121,_xlfn.XLOOKUP(I$83,_xlpm.x,_xlpm.y,""),_xlpm.z,"Not Declared")="", "Name not recorded",  _xlfn.XLOOKUP($C121,_xlfn.XLOOKUP(I$83,_xlpm.x,_xlpm.y,""),_xlpm.z,"Not Declared")))</f>
        <v>Not Declared</v>
      </c>
      <c r="J121" s="729" t="str" cm="1">
        <f t="array" ref="J121">_xlfn.LET(_xlpm.x, Radley!$T$3:$AE$3, _xlpm.y, Radley!$T$5:$AE$30, _xlpm.z, Radley!$R$5:$R$30, IF(_xlfn.XLOOKUP($C121,_xlfn.XLOOKUP(J$83,_xlpm.x,_xlpm.y,""),_xlpm.z,"Not Declared")="", "Name not recorded",  _xlfn.XLOOKUP($C121,_xlfn.XLOOKUP(J$83,_xlpm.x,_xlpm.y,""),_xlpm.z,"Not Declared")))</f>
        <v>Not Declared</v>
      </c>
      <c r="K121" s="729" t="str" cm="1">
        <f t="array" ref="K121">_xlfn.LET(_xlpm.x, Radley!$T$3:$AE$3, _xlpm.y, Radley!$T$5:$AE$30, _xlpm.z, Radley!$R$5:$R$30, IF(_xlfn.XLOOKUP($C121,_xlfn.XLOOKUP(K$83,_xlpm.x,_xlpm.y,""),_xlpm.z,"Not Declared")="", "Name not recorded",  _xlfn.XLOOKUP($C121,_xlfn.XLOOKUP(K$83,_xlpm.x,_xlpm.y,""),_xlpm.z,"Not Declared")))</f>
        <v>Not Declared</v>
      </c>
      <c r="L121" s="729" t="str" cm="1">
        <f t="array" ref="L121">_xlfn.LET(_xlpm.x, Radley!$T$3:$AE$3, _xlpm.y, Radley!$T$5:$AE$30, _xlpm.z, Radley!$R$5:$R$30, IF(_xlfn.XLOOKUP($C121,_xlfn.XLOOKUP(L$83,_xlpm.x,_xlpm.y,""),_xlpm.z,"Not Declared")="", "Name not recorded",  _xlfn.XLOOKUP($C121,_xlfn.XLOOKUP(L$83,_xlpm.x,_xlpm.y,""),_xlpm.z,"Not Declared")))</f>
        <v>Not Declared</v>
      </c>
      <c r="M121" s="729" t="str" cm="1">
        <f t="array" ref="M121">_xlfn.LET(_xlpm.x, Radley!$T$3:$AE$3, _xlpm.y, Radley!$T$5:$AE$30, _xlpm.z, Radley!$R$5:$R$30, IF(_xlfn.XLOOKUP($C121,_xlfn.XLOOKUP(M$83,_xlpm.x,_xlpm.y,""),_xlpm.z,"Not Declared")="", "Name not recorded",  _xlfn.XLOOKUP($C121,_xlfn.XLOOKUP(M$83,_xlpm.x,_xlpm.y,""),_xlpm.z,"Not Declared")))</f>
        <v>Not Declared</v>
      </c>
      <c r="N121" s="729" t="str" cm="1">
        <f t="array" ref="N121">_xlfn.LET(_xlpm.x, Radley!$T$3:$AE$3, _xlpm.y, Radley!$T$5:$AE$30, _xlpm.z, Radley!$R$5:$R$30, IF(_xlfn.XLOOKUP($C121,_xlfn.XLOOKUP(N$83,_xlpm.x,_xlpm.y,""),_xlpm.z,"Not Declared")="", "Name not recorded",  _xlfn.XLOOKUP($C121,_xlfn.XLOOKUP(N$83,_xlpm.x,_xlpm.y,""),_xlpm.z,"Not Declared")))</f>
        <v>Not Declared</v>
      </c>
      <c r="O121" s="729" t="str" cm="1">
        <f t="array" ref="O121">_xlfn.LET(_xlpm.x, Radley!$T$3:$AE$3, _xlpm.y, Radley!$T$5:$AE$30, _xlpm.z, Radley!$R$5:$R$30, IF(_xlfn.XLOOKUP($C121,_xlfn.XLOOKUP(O$83,_xlpm.x,_xlpm.y,""),_xlpm.z,"Not Declared")="", "Name not recorded",  _xlfn.XLOOKUP($C121,_xlfn.XLOOKUP(O$83,_xlpm.x,_xlpm.y,""),_xlpm.z,"Not Declared")))</f>
        <v>Not Declared</v>
      </c>
      <c r="P121" s="220"/>
      <c r="Q121" s="732"/>
      <c r="R121" s="732"/>
      <c r="S121" s="732"/>
      <c r="T121" s="732"/>
      <c r="U121" s="732"/>
      <c r="V121" s="732"/>
      <c r="W121" s="732"/>
      <c r="X121" s="732"/>
      <c r="Z121" s="433"/>
      <c r="AA121" s="747" t="str" cm="1">
        <f t="array" ref="AA121">_xlfn.LET(_xlpm.a,_xlfn.XLOOKUP(1,('Number Allocation'!$C$6:$C$1483=AC121)*('Number Allocation'!$D$6:$D$1483=AD121),'Number Allocation'!$A$6:$A$1483,"..."),IF(_xlpm.a="","...",_xlpm.a))</f>
        <v>...</v>
      </c>
      <c r="AB121" s="747">
        <v>0</v>
      </c>
      <c r="AC121" s="12" t="str">
        <v>Not Declared</v>
      </c>
      <c r="AD121" s="12" t="str">
        <v>Radley AC</v>
      </c>
      <c r="AE121" s="436"/>
      <c r="AG121" s="365"/>
      <c r="AH121" s="433"/>
      <c r="AI121" s="747" t="str" cm="1">
        <f t="array" ref="AI121">_xlfn.LET(_xlpm.a,_xlfn.XLOOKUP(1,('Number Allocation'!$C$6:$C$1483=AK121)*('Number Allocation'!$D$6:$D$1483=AL121),'Number Allocation'!$A$6:$A$1483,"..."),IF(_xlpm.a="","...",_xlpm.a))</f>
        <v>...</v>
      </c>
      <c r="AJ121" s="747">
        <v>0</v>
      </c>
      <c r="AK121" s="12" t="str">
        <v>Not Declared</v>
      </c>
      <c r="AL121" s="12" t="str">
        <v>White Horse Harriers</v>
      </c>
      <c r="AM121" s="436"/>
      <c r="AO121" s="365"/>
      <c r="AP121" s="433"/>
      <c r="AQ121" s="747" t="str" cm="1">
        <f t="array" ref="AQ121">_xlfn.LET(_xlpm.a,_xlfn.XLOOKUP(1,('Number Allocation'!$C$6:$C$1483=AS121)*('Number Allocation'!$D$6:$D$1483=AT121),'Number Allocation'!$A$6:$A$1483,"..."),IF(_xlpm.a="","...",_xlpm.a))</f>
        <v>...</v>
      </c>
      <c r="AR121" s="747">
        <v>0</v>
      </c>
      <c r="AS121" s="12" t="str">
        <v>Not Declared</v>
      </c>
      <c r="AT121" s="12" t="str">
        <v>Radley AC</v>
      </c>
      <c r="AU121" s="436"/>
      <c r="AW121" s="365"/>
      <c r="AX121" s="433"/>
      <c r="AY121" s="747" t="str" cm="1">
        <f t="array" ref="AY121">_xlfn.LET(_xlpm.a,_xlfn.XLOOKUP(1,('Number Allocation'!$C$6:$C$1483=BA121)*('Number Allocation'!$D$6:$D$1483=BB121),'Number Allocation'!$A$6:$A$1483,"..."),IF(_xlpm.a="","...",_xlpm.a))</f>
        <v>...</v>
      </c>
      <c r="AZ121" s="747">
        <v>0</v>
      </c>
      <c r="BA121" s="12" t="str">
        <v>Not Declared</v>
      </c>
      <c r="BB121" s="12" t="str">
        <v>Bicester AC</v>
      </c>
      <c r="BC121" s="436"/>
      <c r="BE121" s="365"/>
      <c r="BF121" s="433"/>
      <c r="BG121" s="747" t="str" cm="1">
        <f t="array" ref="BG121">_xlfn.LET(_xlpm.a,_xlfn.XLOOKUP(1,('Number Allocation'!$C$6:$C$1483=BI121)*('Number Allocation'!$D$6:$D$1483=BJ121),'Number Allocation'!$A$6:$A$1483,"..."),IF(_xlpm.a="","...",_xlpm.a))</f>
        <v>...</v>
      </c>
      <c r="BH121" s="747">
        <v>0</v>
      </c>
      <c r="BI121" s="12" t="str">
        <v>Not Declared</v>
      </c>
      <c r="BJ121" s="12" t="str">
        <v>Banbury Harriers AC</v>
      </c>
      <c r="BK121" s="436"/>
      <c r="BM121" s="365"/>
      <c r="BN121" s="433"/>
      <c r="BO121" s="747" t="str" cm="1">
        <f t="array" ref="BO121">_xlfn.LET(_xlpm.a,_xlfn.XLOOKUP(1,('Number Allocation'!$C$6:$C$1483=BQ121)*('Number Allocation'!$D$6:$D$1483=BR121),'Number Allocation'!$A$6:$A$1483,"..."),IF(_xlpm.a="","...",_xlpm.a))</f>
        <v>...</v>
      </c>
      <c r="BP121" s="747">
        <v>0</v>
      </c>
      <c r="BQ121" s="12" t="str">
        <v>Not Declared</v>
      </c>
      <c r="BR121" s="12" t="str">
        <v>Bicester AC</v>
      </c>
      <c r="BS121" s="436"/>
      <c r="BU121" s="365"/>
      <c r="BV121" s="433"/>
      <c r="BW121" s="747" t="str" cm="1">
        <f t="array" ref="BW121">_xlfn.LET(_xlpm.a,_xlfn.XLOOKUP(1,('Number Allocation'!$C$6:$C$1483=BY121)*('Number Allocation'!$D$6:$D$1483=BZ121),'Number Allocation'!$A$6:$A$1483,"..."),IF(_xlpm.a="","...",_xlpm.a))</f>
        <v>...</v>
      </c>
      <c r="BX121" s="747">
        <v>0</v>
      </c>
      <c r="BY121" s="12" t="str">
        <v>Not Declared</v>
      </c>
      <c r="BZ121" s="425" t="str">
        <v>Bicester AC</v>
      </c>
      <c r="CA121" s="3"/>
      <c r="CB121" s="3"/>
      <c r="CC121" s="3"/>
      <c r="CD121" s="433"/>
      <c r="CE121" s="747" t="str" cm="1">
        <f t="array" ref="CE121">_xlfn.LET(_xlpm.a,_xlfn.XLOOKUP(1,('Number Allocation'!$C$6:$C$1483=CG121)*('Number Allocation'!$D$6:$D$1483=CH121),'Number Allocation'!$A$6:$A$1483,"..."),IF(_xlpm.a="","...",_xlpm.a))</f>
        <v>...</v>
      </c>
      <c r="CF121" s="747">
        <v>0</v>
      </c>
      <c r="CG121" s="12" t="str">
        <v>Not Declared</v>
      </c>
      <c r="CH121" s="425" t="str">
        <v>Radley AC</v>
      </c>
      <c r="CI121" s="747"/>
      <c r="CJ121" s="3"/>
      <c r="CK121" s="3"/>
      <c r="CL121" s="433"/>
      <c r="CM121" s="747" t="str" cm="1">
        <f t="array" ref="CM121">_xlfn.LET(_xlpm.a,_xlfn.XLOOKUP(1,('Number Allocation'!$C$6:$C$1483=CO121)*('Number Allocation'!$D$6:$D$1483=CP121),'Number Allocation'!$A$6:$A$1483,"..."),IF(_xlpm.a="","...",_xlpm.a))</f>
        <v>...</v>
      </c>
      <c r="CN121" s="747">
        <v>0</v>
      </c>
      <c r="CO121" s="12" t="str">
        <v>Not Declared</v>
      </c>
      <c r="CP121" s="425" t="str">
        <v>Oxford City AC</v>
      </c>
      <c r="CQ121" s="3"/>
      <c r="CR121" s="3"/>
      <c r="CS121" s="3"/>
      <c r="CT121" s="433"/>
      <c r="CU121" s="747" t="str" cm="1">
        <f t="array" ref="CU121">_xlfn.LET(_xlpm.a,_xlfn.XLOOKUP(1,('Number Allocation'!$C$6:$C$1483=CW121)*('Number Allocation'!$D$6:$D$1483=CX121),'Number Allocation'!$A$6:$A$1483,"..."),IF(_xlpm.a="","...",_xlpm.a))</f>
        <v>...</v>
      </c>
      <c r="CV121" s="747">
        <v>0</v>
      </c>
      <c r="CW121" s="12" t="str">
        <v>Not Declared</v>
      </c>
      <c r="CX121" s="425" t="str">
        <v>Radley AC</v>
      </c>
      <c r="CY121" s="3"/>
      <c r="CZ121" s="3"/>
      <c r="DA121" s="3"/>
      <c r="DB121" s="433"/>
      <c r="DC121" s="747" t="str" cm="1">
        <f t="array" ref="DC121">_xlfn.LET(_xlpm.a,_xlfn.XLOOKUP(1,('Number Allocation'!$C$6:$C$1483=DE121)*('Number Allocation'!$D$6:$D$1483=DF121),'Number Allocation'!$A$6:$A$1483,"..."),IF(_xlpm.a="","...",_xlpm.a))</f>
        <v>...</v>
      </c>
      <c r="DD121" s="747">
        <v>0</v>
      </c>
      <c r="DE121" s="12" t="str">
        <v>Not Declared</v>
      </c>
      <c r="DF121" s="425" t="str">
        <v>White Horse Harriers</v>
      </c>
      <c r="DG121" s="3"/>
      <c r="DH121" s="3"/>
      <c r="DI121" s="3"/>
      <c r="DJ121" s="433"/>
      <c r="DK121" s="747" t="str" cm="1">
        <f t="array" ref="DK121">_xlfn.LET(_xlpm.a,_xlfn.XLOOKUP(1,('Number Allocation'!$C$6:$C$1483=DM121)*('Number Allocation'!$D$6:$D$1483=DN121),'Number Allocation'!$A$6:$A$1483,"..."),IF(_xlpm.a="","...",_xlpm.a))</f>
        <v>...</v>
      </c>
      <c r="DL121" s="747">
        <v>0</v>
      </c>
      <c r="DM121" s="12" t="str">
        <v>Not Declared</v>
      </c>
      <c r="DN121" s="425" t="str">
        <v>Radley AC</v>
      </c>
      <c r="DO121" s="3"/>
      <c r="DP121" s="3"/>
      <c r="DQ121" s="3"/>
      <c r="DR121" s="88"/>
      <c r="DS121" s="88"/>
      <c r="DT121" s="88"/>
      <c r="DZ121" s="15"/>
      <c r="EA121" s="15"/>
      <c r="EB121" s="15"/>
      <c r="EC121" s="15"/>
      <c r="ED121" s="15"/>
      <c r="EE121" s="15"/>
    </row>
    <row r="122" spans="1:135" s="359" customFormat="1" ht="21" customHeight="1">
      <c r="A122" s="358" t="str">
        <f>A120</f>
        <v>Radley AC</v>
      </c>
      <c r="B122" s="729"/>
      <c r="C122" s="729" t="s">
        <v>517</v>
      </c>
      <c r="D122" s="729" t="str" cm="1">
        <f t="array" ref="D122">_xlfn.LET(_xlpm.x, Radley!$T$3:$AE$3, _xlpm.y, Radley!$T$5:$AE$30, _xlpm.z, Radley!$R$5:$R$30, IF(_xlfn.XLOOKUP($C122,_xlfn.XLOOKUP(D$83,_xlpm.x,_xlpm.y,""),_xlpm.z,"Not Declared")="", "Name not recorded",  _xlfn.XLOOKUP($C122,_xlfn.XLOOKUP(D$83,_xlpm.x,_xlpm.y,""),_xlpm.z,"Not Declared")))</f>
        <v>Not Declared</v>
      </c>
      <c r="E122" s="729" t="str" cm="1">
        <f t="array" ref="E122">_xlfn.LET(_xlpm.x, Radley!$T$3:$AE$3, _xlpm.y, Radley!$T$5:$AE$30, _xlpm.z, Radley!$R$5:$R$30, IF(_xlfn.XLOOKUP($C122,_xlfn.XLOOKUP(E$83,_xlpm.x,_xlpm.y,""),_xlpm.z,"Not Declared")="", "Name not recorded",  _xlfn.XLOOKUP($C122,_xlfn.XLOOKUP(E$83,_xlpm.x,_xlpm.y,""),_xlpm.z,"Not Declared")))</f>
        <v>Not Declared</v>
      </c>
      <c r="F122" s="729" t="str" cm="1">
        <f t="array" ref="F122">_xlfn.LET(_xlpm.x, Radley!$T$3:$AE$3, _xlpm.y, Radley!$T$5:$AE$30, _xlpm.z, Radley!$R$5:$R$30, IF(_xlfn.XLOOKUP($C122,_xlfn.XLOOKUP(F$83,_xlpm.x,_xlpm.y,""),_xlpm.z,"Not Declared")="", "Name not recorded",  _xlfn.XLOOKUP($C122,_xlfn.XLOOKUP(F$83,_xlpm.x,_xlpm.y,""),_xlpm.z,"Not Declared")))</f>
        <v>Not Declared</v>
      </c>
      <c r="G122" s="729" t="str" cm="1">
        <f t="array" ref="G122">_xlfn.LET(_xlpm.x, Radley!$T$3:$AE$3, _xlpm.y, Radley!$T$5:$AE$30, _xlpm.z, Radley!$R$5:$R$30, IF(_xlfn.XLOOKUP($C122,_xlfn.XLOOKUP(G$83,_xlpm.x,_xlpm.y,""),_xlpm.z,"Not Declared")="", "Name not recorded",  _xlfn.XLOOKUP($C122,_xlfn.XLOOKUP(G$83,_xlpm.x,_xlpm.y,""),_xlpm.z,"Not Declared")))</f>
        <v>Not Declared</v>
      </c>
      <c r="H122" s="729" t="str" cm="1">
        <f t="array" ref="H122">_xlfn.LET(_xlpm.x, Radley!$T$3:$AE$3, _xlpm.y, Radley!$T$5:$AE$30, _xlpm.z, Radley!$R$5:$R$30, IF(_xlfn.XLOOKUP($C122,_xlfn.XLOOKUP(H$83,_xlpm.x,_xlpm.y,""),_xlpm.z,"Not Declared")="", "Name not recorded",  _xlfn.XLOOKUP($C122,_xlfn.XLOOKUP(H$83,_xlpm.x,_xlpm.y,""),_xlpm.z,"Not Declared")))</f>
        <v>Not Declared</v>
      </c>
      <c r="I122" s="729" t="str" cm="1">
        <f t="array" ref="I122">_xlfn.LET(_xlpm.x, Radley!$T$3:$AE$3, _xlpm.y, Radley!$T$5:$AE$30, _xlpm.z, Radley!$R$5:$R$30, IF(_xlfn.XLOOKUP($C122,_xlfn.XLOOKUP(I$83,_xlpm.x,_xlpm.y,""),_xlpm.z,"Not Declared")="", "Name not recorded",  _xlfn.XLOOKUP($C122,_xlfn.XLOOKUP(I$83,_xlpm.x,_xlpm.y,""),_xlpm.z,"Not Declared")))</f>
        <v>Not Declared</v>
      </c>
      <c r="J122" s="729" t="str" cm="1">
        <f t="array" ref="J122">_xlfn.LET(_xlpm.x, Radley!$T$3:$AE$3, _xlpm.y, Radley!$T$5:$AE$30, _xlpm.z, Radley!$R$5:$R$30, IF(_xlfn.XLOOKUP($C122,_xlfn.XLOOKUP(J$83,_xlpm.x,_xlpm.y,""),_xlpm.z,"Not Declared")="", "Name not recorded",  _xlfn.XLOOKUP($C122,_xlfn.XLOOKUP(J$83,_xlpm.x,_xlpm.y,""),_xlpm.z,"Not Declared")))</f>
        <v>Not Declared</v>
      </c>
      <c r="K122" s="729" t="str" cm="1">
        <f t="array" ref="K122">_xlfn.LET(_xlpm.x, Radley!$T$3:$AE$3, _xlpm.y, Radley!$T$5:$AE$30, _xlpm.z, Radley!$R$5:$R$30, IF(_xlfn.XLOOKUP($C122,_xlfn.XLOOKUP(K$83,_xlpm.x,_xlpm.y,""),_xlpm.z,"Not Declared")="", "Name not recorded",  _xlfn.XLOOKUP($C122,_xlfn.XLOOKUP(K$83,_xlpm.x,_xlpm.y,""),_xlpm.z,"Not Declared")))</f>
        <v>Not Declared</v>
      </c>
      <c r="L122" s="729" t="str" cm="1">
        <f t="array" ref="L122">_xlfn.LET(_xlpm.x, Radley!$T$3:$AE$3, _xlpm.y, Radley!$T$5:$AE$30, _xlpm.z, Radley!$R$5:$R$30, IF(_xlfn.XLOOKUP($C122,_xlfn.XLOOKUP(L$83,_xlpm.x,_xlpm.y,""),_xlpm.z,"Not Declared")="", "Name not recorded",  _xlfn.XLOOKUP($C122,_xlfn.XLOOKUP(L$83,_xlpm.x,_xlpm.y,""),_xlpm.z,"Not Declared")))</f>
        <v>Not Declared</v>
      </c>
      <c r="M122" s="729" t="str" cm="1">
        <f t="array" ref="M122">_xlfn.LET(_xlpm.x, Radley!$T$3:$AE$3, _xlpm.y, Radley!$T$5:$AE$30, _xlpm.z, Radley!$R$5:$R$30, IF(_xlfn.XLOOKUP($C122,_xlfn.XLOOKUP(M$83,_xlpm.x,_xlpm.y,""),_xlpm.z,"Not Declared")="", "Name not recorded",  _xlfn.XLOOKUP($C122,_xlfn.XLOOKUP(M$83,_xlpm.x,_xlpm.y,""),_xlpm.z,"Not Declared")))</f>
        <v>Not Declared</v>
      </c>
      <c r="N122" s="729" t="str" cm="1">
        <f t="array" ref="N122">_xlfn.LET(_xlpm.x, Radley!$T$3:$AE$3, _xlpm.y, Radley!$T$5:$AE$30, _xlpm.z, Radley!$R$5:$R$30, IF(_xlfn.XLOOKUP($C122,_xlfn.XLOOKUP(N$83,_xlpm.x,_xlpm.y,""),_xlpm.z,"Not Declared")="", "Name not recorded",  _xlfn.XLOOKUP($C122,_xlfn.XLOOKUP(N$83,_xlpm.x,_xlpm.y,""),_xlpm.z,"Not Declared")))</f>
        <v>Not Declared</v>
      </c>
      <c r="O122" s="729" t="str" cm="1">
        <f t="array" ref="O122">_xlfn.LET(_xlpm.x, Radley!$T$3:$AE$3, _xlpm.y, Radley!$T$5:$AE$30, _xlpm.z, Radley!$R$5:$R$30, IF(_xlfn.XLOOKUP($C122,_xlfn.XLOOKUP(O$83,_xlpm.x,_xlpm.y,""),_xlpm.z,"Not Declared")="", "Name not recorded",  _xlfn.XLOOKUP($C122,_xlfn.XLOOKUP(O$83,_xlpm.x,_xlpm.y,""),_xlpm.z,"Not Declared")))</f>
        <v>Not Declared</v>
      </c>
      <c r="P122" s="79" t="s">
        <v>517</v>
      </c>
      <c r="Q122" s="729" t="s">
        <v>319</v>
      </c>
      <c r="R122" s="729" t="s">
        <v>320</v>
      </c>
      <c r="S122" s="729" t="s">
        <v>321</v>
      </c>
      <c r="T122" s="729" t="str" cm="1">
        <f t="array" ref="T122">_xlfn.LET(_xlpm.x, Radley!$T$3:$AF$3, _xlpm.y, Radley!$T$5:$AF$30, _xlpm.z, Radley!$R$5:$R$30, IF(_xlfn.XLOOKUP(P122,_xlfn.XLOOKUP(T$83,_xlpm.x,_xlpm.y,""),_xlpm.z,"Not Declared")="", "Name not recorded",  _xlfn.XLOOKUP(P122,_xlfn.XLOOKUP(T$83,_xlpm.x,_xlpm.y,""),_xlpm.z,"Not Declared")))</f>
        <v>Not Declared</v>
      </c>
      <c r="U122" s="729" t="str" cm="1">
        <f t="array" ref="U122">_xlfn.LET(_xlpm.x, Radley!$T$3:$AF$3, _xlpm.y, Radley!$T$5:$AF$30, _xlpm.z, Radley!$R$5:$R$30, IF(_xlfn.XLOOKUP(Q122,_xlfn.XLOOKUP(U$83,_xlpm.x,_xlpm.y,""),_xlpm.z,"Not Declared")="", "Name not recorded",  _xlfn.XLOOKUP(Q122,_xlfn.XLOOKUP(U$83,_xlpm.x,_xlpm.y,""),_xlpm.z,"Not Declared")))</f>
        <v>Not Declared</v>
      </c>
      <c r="V122" s="729" t="str" cm="1">
        <f t="array" ref="V122">_xlfn.LET(_xlpm.x, Radley!$T$3:$AF$3, _xlpm.y, Radley!$T$5:$AF$30, _xlpm.z, Radley!$R$5:$R$30, IF(_xlfn.XLOOKUP(R122,_xlfn.XLOOKUP(V$83,_xlpm.x,_xlpm.y,""),_xlpm.z,"Not Declared")="", "Name not recorded",  _xlfn.XLOOKUP(R122,_xlfn.XLOOKUP(V$83,_xlpm.x,_xlpm.y,""),_xlpm.z,"Not Declared")))</f>
        <v>Not Declared</v>
      </c>
      <c r="W122" s="729" t="str" cm="1">
        <f t="array" ref="W122">_xlfn.LET(_xlpm.x, Radley!$T$3:$AF$3, _xlpm.y, Radley!$T$5:$AF$30, _xlpm.z, Radley!$R$5:$R$30, IF(_xlfn.XLOOKUP(S122,_xlfn.XLOOKUP(W$83,_xlpm.x,_xlpm.y,""),_xlpm.z,"Not Declared")="", "Name not recorded",  _xlfn.XLOOKUP(S122,_xlfn.XLOOKUP(W$83,_xlpm.x,_xlpm.y,""),_xlpm.z,"Not Declared")))</f>
        <v>Not Declared</v>
      </c>
      <c r="X122" s="358" t="str">
        <f>_xlfn.TEXTJOIN(", ",,T122:W122)</f>
        <v>Not Declared, Not Declared, Not Declared, Not Declared</v>
      </c>
      <c r="Z122" s="433"/>
      <c r="AA122" s="747" t="str" cm="1">
        <f t="array" ref="AA122">_xlfn.LET(_xlpm.a,_xlfn.XLOOKUP(1,('Number Allocation'!$C$6:$C$1483=AC122)*('Number Allocation'!$D$6:$D$1483=AD122),'Number Allocation'!$A$6:$A$1483,"..."),IF(_xlpm.a="","...",_xlpm.a))</f>
        <v>...</v>
      </c>
      <c r="AB122" s="747">
        <v>0</v>
      </c>
      <c r="AC122" s="12" t="str">
        <v>Not Declared</v>
      </c>
      <c r="AD122" s="12" t="str">
        <v>Bicester AC</v>
      </c>
      <c r="AE122" s="436"/>
      <c r="AG122" s="365"/>
      <c r="AH122" s="433"/>
      <c r="AI122" s="747" t="str" cm="1">
        <f t="array" ref="AI122">_xlfn.LET(_xlpm.a,_xlfn.XLOOKUP(1,('Number Allocation'!$C$6:$C$1483=AK122)*('Number Allocation'!$D$6:$D$1483=AL122),'Number Allocation'!$A$6:$A$1483,"..."),IF(_xlpm.a="","...",_xlpm.a))</f>
        <v>...</v>
      </c>
      <c r="AJ122" s="747">
        <v>0</v>
      </c>
      <c r="AK122" s="12" t="str">
        <v>Not Declared</v>
      </c>
      <c r="AL122" s="12" t="str">
        <v>Bicester AC</v>
      </c>
      <c r="AM122" s="436"/>
      <c r="AO122" s="365"/>
      <c r="AP122" s="433"/>
      <c r="AQ122" s="747" t="str" cm="1">
        <f t="array" ref="AQ122">_xlfn.LET(_xlpm.a,_xlfn.XLOOKUP(1,('Number Allocation'!$C$6:$C$1483=AS122)*('Number Allocation'!$D$6:$D$1483=AT122),'Number Allocation'!$A$6:$A$1483,"..."),IF(_xlpm.a="","...",_xlpm.a))</f>
        <v>...</v>
      </c>
      <c r="AR122" s="747">
        <v>0</v>
      </c>
      <c r="AS122" s="12" t="str">
        <v>Not Declared</v>
      </c>
      <c r="AT122" s="12" t="str">
        <v>Oxford City AC</v>
      </c>
      <c r="AU122" s="436"/>
      <c r="AW122" s="365"/>
      <c r="AX122" s="433"/>
      <c r="AY122" s="747" t="str" cm="1">
        <f t="array" ref="AY122">_xlfn.LET(_xlpm.a,_xlfn.XLOOKUP(1,('Number Allocation'!$C$6:$C$1483=BA122)*('Number Allocation'!$D$6:$D$1483=BB122),'Number Allocation'!$A$6:$A$1483,"..."),IF(_xlpm.a="","...",_xlpm.a))</f>
        <v>...</v>
      </c>
      <c r="AZ122" s="747">
        <v>0</v>
      </c>
      <c r="BA122" s="12" t="str">
        <v>Not Declared</v>
      </c>
      <c r="BB122" s="12" t="str">
        <v>Oxford City AC</v>
      </c>
      <c r="BC122" s="436"/>
      <c r="BE122" s="365"/>
      <c r="BF122" s="433"/>
      <c r="BG122" s="747" t="str" cm="1">
        <f t="array" ref="BG122">_xlfn.LET(_xlpm.a,_xlfn.XLOOKUP(1,('Number Allocation'!$C$6:$C$1483=BI122)*('Number Allocation'!$D$6:$D$1483=BJ122),'Number Allocation'!$A$6:$A$1483,"..."),IF(_xlpm.a="","...",_xlpm.a))</f>
        <v>...</v>
      </c>
      <c r="BH122" s="747">
        <v>0</v>
      </c>
      <c r="BI122" s="12" t="str">
        <v>Not Declared</v>
      </c>
      <c r="BJ122" s="12" t="str">
        <v>Bicester AC</v>
      </c>
      <c r="BK122" s="436"/>
      <c r="BM122" s="365"/>
      <c r="BN122" s="433"/>
      <c r="BO122" s="747" t="str" cm="1">
        <f t="array" ref="BO122">_xlfn.LET(_xlpm.a,_xlfn.XLOOKUP(1,('Number Allocation'!$C$6:$C$1483=BQ122)*('Number Allocation'!$D$6:$D$1483=BR122),'Number Allocation'!$A$6:$A$1483,"..."),IF(_xlpm.a="","...",_xlpm.a))</f>
        <v>...</v>
      </c>
      <c r="BP122" s="747">
        <v>0</v>
      </c>
      <c r="BQ122" s="12" t="str">
        <v>Not Declared</v>
      </c>
      <c r="BR122" s="12" t="str">
        <v>White Horse Harriers</v>
      </c>
      <c r="BS122" s="436"/>
      <c r="BU122" s="365"/>
      <c r="BV122" s="433"/>
      <c r="BW122" s="747" t="str" cm="1">
        <f t="array" ref="BW122">_xlfn.LET(_xlpm.a,_xlfn.XLOOKUP(1,('Number Allocation'!$C$6:$C$1483=BY122)*('Number Allocation'!$D$6:$D$1483=BZ122),'Number Allocation'!$A$6:$A$1483,"..."),IF(_xlpm.a="","...",_xlpm.a))</f>
        <v>...</v>
      </c>
      <c r="BX122" s="747">
        <v>0</v>
      </c>
      <c r="BY122" s="12" t="str">
        <v>Not Declared</v>
      </c>
      <c r="BZ122" s="425" t="str">
        <v>Banbury Harriers AC</v>
      </c>
      <c r="CA122" s="3"/>
      <c r="CB122" s="3"/>
      <c r="CC122" s="3"/>
      <c r="CD122" s="433"/>
      <c r="CE122" s="747" t="str" cm="1">
        <f t="array" ref="CE122">_xlfn.LET(_xlpm.a,_xlfn.XLOOKUP(1,('Number Allocation'!$C$6:$C$1483=CG122)*('Number Allocation'!$D$6:$D$1483=CH122),'Number Allocation'!$A$6:$A$1483,"..."),IF(_xlpm.a="","...",_xlpm.a))</f>
        <v>...</v>
      </c>
      <c r="CF122" s="747">
        <v>0</v>
      </c>
      <c r="CG122" s="12" t="str">
        <v>Not Declared</v>
      </c>
      <c r="CH122" s="425" t="str">
        <v>White Horse Harriers</v>
      </c>
      <c r="CI122" s="747"/>
      <c r="CJ122" s="3"/>
      <c r="CK122" s="3"/>
      <c r="CL122" s="433"/>
      <c r="CM122" s="747" t="str" cm="1">
        <f t="array" ref="CM122">_xlfn.LET(_xlpm.a,_xlfn.XLOOKUP(1,('Number Allocation'!$C$6:$C$1483=CO122)*('Number Allocation'!$D$6:$D$1483=CP122),'Number Allocation'!$A$6:$A$1483,"..."),IF(_xlpm.a="","...",_xlpm.a))</f>
        <v>...</v>
      </c>
      <c r="CN122" s="747">
        <v>0</v>
      </c>
      <c r="CO122" s="12" t="str">
        <v>Not Declared</v>
      </c>
      <c r="CP122" s="425" t="str">
        <v>Abingdon AC</v>
      </c>
      <c r="CQ122" s="3"/>
      <c r="CR122" s="3"/>
      <c r="CS122" s="3"/>
      <c r="CT122" s="433"/>
      <c r="CU122" s="747" t="str" cm="1">
        <f t="array" ref="CU122">_xlfn.LET(_xlpm.a,_xlfn.XLOOKUP(1,('Number Allocation'!$C$6:$C$1483=CW122)*('Number Allocation'!$D$6:$D$1483=CX122),'Number Allocation'!$A$6:$A$1483,"..."),IF(_xlpm.a="","...",_xlpm.a))</f>
        <v>...</v>
      </c>
      <c r="CV122" s="747">
        <v>0</v>
      </c>
      <c r="CW122" s="12" t="str">
        <v>Not Declared</v>
      </c>
      <c r="CX122" s="425" t="str">
        <v>Bicester AC</v>
      </c>
      <c r="CY122" s="3"/>
      <c r="CZ122" s="3"/>
      <c r="DA122" s="3"/>
      <c r="DB122" s="433"/>
      <c r="DC122" s="747" t="str" cm="1">
        <f t="array" ref="DC122">_xlfn.LET(_xlpm.a,_xlfn.XLOOKUP(1,('Number Allocation'!$C$6:$C$1483=DE122)*('Number Allocation'!$D$6:$D$1483=DF122),'Number Allocation'!$A$6:$A$1483,"..."),IF(_xlpm.a="","...",_xlpm.a))</f>
        <v>...</v>
      </c>
      <c r="DD122" s="747">
        <v>0</v>
      </c>
      <c r="DE122" s="12" t="str">
        <v>Not Declared</v>
      </c>
      <c r="DF122" s="425" t="str">
        <v>Witney Road Runners</v>
      </c>
      <c r="DG122" s="3"/>
      <c r="DH122" s="3"/>
      <c r="DI122" s="3"/>
      <c r="DJ122" s="433"/>
      <c r="DK122" s="747" t="str" cm="1">
        <f t="array" ref="DK122">_xlfn.LET(_xlpm.a,_xlfn.XLOOKUP(1,('Number Allocation'!$C$6:$C$1483=DM122)*('Number Allocation'!$D$6:$D$1483=DN122),'Number Allocation'!$A$6:$A$1483,"..."),IF(_xlpm.a="","...",_xlpm.a))</f>
        <v>...</v>
      </c>
      <c r="DL122" s="747">
        <v>0</v>
      </c>
      <c r="DM122" s="12" t="str">
        <v>Not Declared</v>
      </c>
      <c r="DN122" s="425" t="str">
        <v>Bicester AC</v>
      </c>
      <c r="DO122" s="3"/>
      <c r="DP122" s="3"/>
      <c r="DQ122" s="3"/>
      <c r="DR122" s="88"/>
      <c r="DS122" s="88"/>
      <c r="DT122" s="88"/>
      <c r="DZ122" s="15"/>
      <c r="EA122" s="15"/>
      <c r="EB122" s="15"/>
      <c r="EC122" s="15"/>
      <c r="ED122" s="15"/>
      <c r="EE122" s="15"/>
    </row>
    <row r="123" spans="1:135" s="359" customFormat="1" ht="21" customHeight="1">
      <c r="A123" s="358" t="str">
        <f t="shared" ref="A123:A127" si="13">A121</f>
        <v>Radley AC</v>
      </c>
      <c r="B123" s="729"/>
      <c r="C123" s="729" t="s">
        <v>319</v>
      </c>
      <c r="D123" s="729" t="str" cm="1">
        <f t="array" ref="D123">_xlfn.LET(_xlpm.x, Radley!$T$3:$AE$3, _xlpm.y, Radley!$T$5:$AE$30, _xlpm.z, Radley!$R$5:$R$30, IF(_xlfn.XLOOKUP($C123,_xlfn.XLOOKUP(D$83,_xlpm.x,_xlpm.y,""),_xlpm.z,"Not Declared")="", "Name not recorded",  _xlfn.XLOOKUP($C123,_xlfn.XLOOKUP(D$83,_xlpm.x,_xlpm.y,""),_xlpm.z,"Not Declared")))</f>
        <v>Not Declared</v>
      </c>
      <c r="E123" s="729" t="str" cm="1">
        <f t="array" ref="E123">_xlfn.LET(_xlpm.x, Radley!$T$3:$AE$3, _xlpm.y, Radley!$T$5:$AE$30, _xlpm.z, Radley!$R$5:$R$30, IF(_xlfn.XLOOKUP($C123,_xlfn.XLOOKUP(E$83,_xlpm.x,_xlpm.y,""),_xlpm.z,"Not Declared")="", "Name not recorded",  _xlfn.XLOOKUP($C123,_xlfn.XLOOKUP(E$83,_xlpm.x,_xlpm.y,""),_xlpm.z,"Not Declared")))</f>
        <v>Not Declared</v>
      </c>
      <c r="F123" s="729" t="str" cm="1">
        <f t="array" ref="F123">_xlfn.LET(_xlpm.x, Radley!$T$3:$AE$3, _xlpm.y, Radley!$T$5:$AE$30, _xlpm.z, Radley!$R$5:$R$30, IF(_xlfn.XLOOKUP($C123,_xlfn.XLOOKUP(F$83,_xlpm.x,_xlpm.y,""),_xlpm.z,"Not Declared")="", "Name not recorded",  _xlfn.XLOOKUP($C123,_xlfn.XLOOKUP(F$83,_xlpm.x,_xlpm.y,""),_xlpm.z,"Not Declared")))</f>
        <v>Not Declared</v>
      </c>
      <c r="G123" s="729" t="str" cm="1">
        <f t="array" ref="G123">_xlfn.LET(_xlpm.x, Radley!$T$3:$AE$3, _xlpm.y, Radley!$T$5:$AE$30, _xlpm.z, Radley!$R$5:$R$30, IF(_xlfn.XLOOKUP($C123,_xlfn.XLOOKUP(G$83,_xlpm.x,_xlpm.y,""),_xlpm.z,"Not Declared")="", "Name not recorded",  _xlfn.XLOOKUP($C123,_xlfn.XLOOKUP(G$83,_xlpm.x,_xlpm.y,""),_xlpm.z,"Not Declared")))</f>
        <v>Not Declared</v>
      </c>
      <c r="H123" s="729" t="str" cm="1">
        <f t="array" ref="H123">_xlfn.LET(_xlpm.x, Radley!$T$3:$AE$3, _xlpm.y, Radley!$T$5:$AE$30, _xlpm.z, Radley!$R$5:$R$30, IF(_xlfn.XLOOKUP($C123,_xlfn.XLOOKUP(H$83,_xlpm.x,_xlpm.y,""),_xlpm.z,"Not Declared")="", "Name not recorded",  _xlfn.XLOOKUP($C123,_xlfn.XLOOKUP(H$83,_xlpm.x,_xlpm.y,""),_xlpm.z,"Not Declared")))</f>
        <v>Not Declared</v>
      </c>
      <c r="I123" s="729" t="str" cm="1">
        <f t="array" ref="I123">_xlfn.LET(_xlpm.x, Radley!$T$3:$AE$3, _xlpm.y, Radley!$T$5:$AE$30, _xlpm.z, Radley!$R$5:$R$30, IF(_xlfn.XLOOKUP($C123,_xlfn.XLOOKUP(I$83,_xlpm.x,_xlpm.y,""),_xlpm.z,"Not Declared")="", "Name not recorded",  _xlfn.XLOOKUP($C123,_xlfn.XLOOKUP(I$83,_xlpm.x,_xlpm.y,""),_xlpm.z,"Not Declared")))</f>
        <v>Not Declared</v>
      </c>
      <c r="J123" s="729" t="str" cm="1">
        <f t="array" ref="J123">_xlfn.LET(_xlpm.x, Radley!$T$3:$AE$3, _xlpm.y, Radley!$T$5:$AE$30, _xlpm.z, Radley!$R$5:$R$30, IF(_xlfn.XLOOKUP($C123,_xlfn.XLOOKUP(J$83,_xlpm.x,_xlpm.y,""),_xlpm.z,"Not Declared")="", "Name not recorded",  _xlfn.XLOOKUP($C123,_xlfn.XLOOKUP(J$83,_xlpm.x,_xlpm.y,""),_xlpm.z,"Not Declared")))</f>
        <v>Not Declared</v>
      </c>
      <c r="K123" s="729" t="str" cm="1">
        <f t="array" ref="K123">_xlfn.LET(_xlpm.x, Radley!$T$3:$AE$3, _xlpm.y, Radley!$T$5:$AE$30, _xlpm.z, Radley!$R$5:$R$30, IF(_xlfn.XLOOKUP($C123,_xlfn.XLOOKUP(K$83,_xlpm.x,_xlpm.y,""),_xlpm.z,"Not Declared")="", "Name not recorded",  _xlfn.XLOOKUP($C123,_xlfn.XLOOKUP(K$83,_xlpm.x,_xlpm.y,""),_xlpm.z,"Not Declared")))</f>
        <v>Not Declared</v>
      </c>
      <c r="L123" s="729" t="str" cm="1">
        <f t="array" ref="L123">_xlfn.LET(_xlpm.x, Radley!$T$3:$AE$3, _xlpm.y, Radley!$T$5:$AE$30, _xlpm.z, Radley!$R$5:$R$30, IF(_xlfn.XLOOKUP($C123,_xlfn.XLOOKUP(L$83,_xlpm.x,_xlpm.y,""),_xlpm.z,"Not Declared")="", "Name not recorded",  _xlfn.XLOOKUP($C123,_xlfn.XLOOKUP(L$83,_xlpm.x,_xlpm.y,""),_xlpm.z,"Not Declared")))</f>
        <v>Not Declared</v>
      </c>
      <c r="M123" s="729" t="str" cm="1">
        <f t="array" ref="M123">_xlfn.LET(_xlpm.x, Radley!$T$3:$AE$3, _xlpm.y, Radley!$T$5:$AE$30, _xlpm.z, Radley!$R$5:$R$30, IF(_xlfn.XLOOKUP($C123,_xlfn.XLOOKUP(M$83,_xlpm.x,_xlpm.y,""),_xlpm.z,"Not Declared")="", "Name not recorded",  _xlfn.XLOOKUP($C123,_xlfn.XLOOKUP(M$83,_xlpm.x,_xlpm.y,""),_xlpm.z,"Not Declared")))</f>
        <v>Not Declared</v>
      </c>
      <c r="N123" s="729" t="str" cm="1">
        <f t="array" ref="N123">_xlfn.LET(_xlpm.x, Radley!$T$3:$AE$3, _xlpm.y, Radley!$T$5:$AE$30, _xlpm.z, Radley!$R$5:$R$30, IF(_xlfn.XLOOKUP($C123,_xlfn.XLOOKUP(N$83,_xlpm.x,_xlpm.y,""),_xlpm.z,"Not Declared")="", "Name not recorded",  _xlfn.XLOOKUP($C123,_xlfn.XLOOKUP(N$83,_xlpm.x,_xlpm.y,""),_xlpm.z,"Not Declared")))</f>
        <v>Not Declared</v>
      </c>
      <c r="O123" s="729" t="str" cm="1">
        <f t="array" ref="O123">_xlfn.LET(_xlpm.x, Radley!$T$3:$AE$3, _xlpm.y, Radley!$T$5:$AE$30, _xlpm.z, Radley!$R$5:$R$30, IF(_xlfn.XLOOKUP($C123,_xlfn.XLOOKUP(O$83,_xlpm.x,_xlpm.y,""),_xlpm.z,"Not Declared")="", "Name not recorded",  _xlfn.XLOOKUP($C123,_xlfn.XLOOKUP(O$83,_xlpm.x,_xlpm.y,""),_xlpm.z,"Not Declared")))</f>
        <v>Not Declared</v>
      </c>
      <c r="P123" s="3"/>
      <c r="Q123" s="3"/>
      <c r="R123" s="3"/>
      <c r="S123" s="3"/>
      <c r="T123" s="3"/>
      <c r="U123" s="3"/>
      <c r="V123" s="3"/>
      <c r="W123" s="3"/>
      <c r="X123" s="3"/>
      <c r="Z123" s="433"/>
      <c r="AA123" s="749" t="str" cm="1">
        <f t="array" ref="AA123">_xlfn.LET(_xlpm.a,_xlfn.XLOOKUP(1,('Number Allocation'!$C$6:$C$1483=AC123)*('Number Allocation'!$D$6:$D$1483=AD123),'Number Allocation'!$A$6:$A$1483,"..."),IF(_xlpm.a="","...",_xlpm.a))</f>
        <v>...</v>
      </c>
      <c r="AB123" s="749">
        <v>0</v>
      </c>
      <c r="AC123" s="427" t="str">
        <v>Not Declared</v>
      </c>
      <c r="AD123" s="427" t="str">
        <v>Banbury Harriers AC</v>
      </c>
      <c r="AE123" s="436"/>
      <c r="AG123" s="365"/>
      <c r="AH123" s="433"/>
      <c r="AI123" s="749" t="str" cm="1">
        <f t="array" ref="AI123">_xlfn.LET(_xlpm.a,_xlfn.XLOOKUP(1,('Number Allocation'!$C$6:$C$1483=AK123)*('Number Allocation'!$D$6:$D$1483=AL123),'Number Allocation'!$A$6:$A$1483,"..."),IF(_xlpm.a="","...",_xlpm.a))</f>
        <v>...</v>
      </c>
      <c r="AJ123" s="749">
        <v>0</v>
      </c>
      <c r="AK123" s="427" t="str">
        <v>Not Declared</v>
      </c>
      <c r="AL123" s="427" t="str">
        <v>Team Kennet</v>
      </c>
      <c r="AM123" s="436"/>
      <c r="AO123" s="365"/>
      <c r="AP123" s="433"/>
      <c r="AQ123" s="749" t="str" cm="1">
        <f t="array" ref="AQ123">_xlfn.LET(_xlpm.a,_xlfn.XLOOKUP(1,('Number Allocation'!$C$6:$C$1483=AS123)*('Number Allocation'!$D$6:$D$1483=AT123),'Number Allocation'!$A$6:$A$1483,"..."),IF(_xlpm.a="","...",_xlpm.a))</f>
        <v>...</v>
      </c>
      <c r="AR123" s="749">
        <v>0</v>
      </c>
      <c r="AS123" s="427" t="str">
        <v>Not Declared</v>
      </c>
      <c r="AT123" s="427" t="str">
        <v>Witney Road Runners</v>
      </c>
      <c r="AU123" s="436"/>
      <c r="AW123" s="365"/>
      <c r="AX123" s="433"/>
      <c r="AY123" s="749" t="str" cm="1">
        <f t="array" ref="AY123">_xlfn.LET(_xlpm.a,_xlfn.XLOOKUP(1,('Number Allocation'!$C$6:$C$1483=BA123)*('Number Allocation'!$D$6:$D$1483=BB123),'Number Allocation'!$A$6:$A$1483,"..."),IF(_xlpm.a="","...",_xlpm.a))</f>
        <v>...</v>
      </c>
      <c r="AZ123" s="749">
        <v>0</v>
      </c>
      <c r="BA123" s="427" t="str">
        <v>Not Declared</v>
      </c>
      <c r="BB123" s="427" t="str">
        <v>Witney Road Runners</v>
      </c>
      <c r="BC123" s="436"/>
      <c r="BE123" s="365"/>
      <c r="BF123" s="433"/>
      <c r="BG123" s="749" t="str" cm="1">
        <f t="array" ref="BG123">_xlfn.LET(_xlpm.a,_xlfn.XLOOKUP(1,('Number Allocation'!$C$6:$C$1483=BI123)*('Number Allocation'!$D$6:$D$1483=BJ123),'Number Allocation'!$A$6:$A$1483,"..."),IF(_xlpm.a="","...",_xlpm.a))</f>
        <v>...</v>
      </c>
      <c r="BH123" s="749">
        <v>0</v>
      </c>
      <c r="BI123" s="427" t="str">
        <v>Not Declared</v>
      </c>
      <c r="BJ123" s="427" t="str">
        <v>Team Kennet</v>
      </c>
      <c r="BK123" s="436"/>
      <c r="BM123" s="365"/>
      <c r="BN123" s="433"/>
      <c r="BO123" s="749" t="str" cm="1">
        <f t="array" ref="BO123">_xlfn.LET(_xlpm.a,_xlfn.XLOOKUP(1,('Number Allocation'!$C$6:$C$1483=BQ123)*('Number Allocation'!$D$6:$D$1483=BR123),'Number Allocation'!$A$6:$A$1483,"..."),IF(_xlpm.a="","...",_xlpm.a))</f>
        <v>...</v>
      </c>
      <c r="BP123" s="749">
        <v>0</v>
      </c>
      <c r="BQ123" s="427" t="str">
        <v>Not Declared</v>
      </c>
      <c r="BR123" s="427" t="str">
        <v>Oxford City AC</v>
      </c>
      <c r="BS123" s="436"/>
      <c r="BU123" s="365"/>
      <c r="BV123" s="433"/>
      <c r="BW123" s="749" t="str" cm="1">
        <f t="array" ref="BW123">_xlfn.LET(_xlpm.a,_xlfn.XLOOKUP(1,('Number Allocation'!$C$6:$C$1483=BY123)*('Number Allocation'!$D$6:$D$1483=BZ123),'Number Allocation'!$A$6:$A$1483,"..."),IF(_xlpm.a="","...",_xlpm.a))</f>
        <v>...</v>
      </c>
      <c r="BX123" s="749">
        <v>0</v>
      </c>
      <c r="BY123" s="427" t="str">
        <v>Not Declared</v>
      </c>
      <c r="BZ123" s="428" t="str">
        <v>Team Kennet</v>
      </c>
      <c r="CA123" s="3"/>
      <c r="CB123" s="3"/>
      <c r="CC123" s="3"/>
      <c r="CD123" s="433"/>
      <c r="CE123" s="749" t="str" cm="1">
        <f t="array" ref="CE123">_xlfn.LET(_xlpm.a,_xlfn.XLOOKUP(1,('Number Allocation'!$C$6:$C$1483=CG123)*('Number Allocation'!$D$6:$D$1483=CH123),'Number Allocation'!$A$6:$A$1483,"..."),IF(_xlpm.a="","...",_xlpm.a))</f>
        <v>...</v>
      </c>
      <c r="CF123" s="749">
        <v>0</v>
      </c>
      <c r="CG123" s="427" t="str">
        <v>Not Declared</v>
      </c>
      <c r="CH123" s="428" t="str">
        <v>Abingdon AC</v>
      </c>
      <c r="CI123" s="747"/>
      <c r="CJ123" s="3"/>
      <c r="CK123" s="3"/>
      <c r="CL123" s="433"/>
      <c r="CM123" s="749" t="str" cm="1">
        <f t="array" ref="CM123">_xlfn.LET(_xlpm.a,_xlfn.XLOOKUP(1,('Number Allocation'!$C$6:$C$1483=CO123)*('Number Allocation'!$D$6:$D$1483=CP123),'Number Allocation'!$A$6:$A$1483,"..."),IF(_xlpm.a="","...",_xlpm.a))</f>
        <v>...</v>
      </c>
      <c r="CN123" s="749">
        <v>0</v>
      </c>
      <c r="CO123" s="427" t="str">
        <v>Not Declared</v>
      </c>
      <c r="CP123" s="428" t="str">
        <v>Bicester AC</v>
      </c>
      <c r="CQ123" s="3"/>
      <c r="CR123" s="3"/>
      <c r="CS123" s="3"/>
      <c r="CT123" s="433"/>
      <c r="CU123" s="749" t="str" cm="1">
        <f t="array" ref="CU123">_xlfn.LET(_xlpm.a,_xlfn.XLOOKUP(1,('Number Allocation'!$C$6:$C$1483=CW123)*('Number Allocation'!$D$6:$D$1483=CX123),'Number Allocation'!$A$6:$A$1483,"..."),IF(_xlpm.a="","...",_xlpm.a))</f>
        <v>...</v>
      </c>
      <c r="CV123" s="749">
        <v>0</v>
      </c>
      <c r="CW123" s="427" t="str">
        <v>Not Declared</v>
      </c>
      <c r="CX123" s="428" t="str">
        <v>White Horse Harriers</v>
      </c>
      <c r="CY123" s="3"/>
      <c r="CZ123" s="3"/>
      <c r="DA123" s="3"/>
      <c r="DB123" s="433"/>
      <c r="DC123" s="749" t="str" cm="1">
        <f t="array" ref="DC123">_xlfn.LET(_xlpm.a,_xlfn.XLOOKUP(1,('Number Allocation'!$C$6:$C$1483=DE123)*('Number Allocation'!$D$6:$D$1483=DF123),'Number Allocation'!$A$6:$A$1483,"..."),IF(_xlpm.a="","...",_xlpm.a))</f>
        <v>...</v>
      </c>
      <c r="DD123" s="749">
        <v>0</v>
      </c>
      <c r="DE123" s="427" t="str">
        <v>Not Declared</v>
      </c>
      <c r="DF123" s="428" t="str">
        <v>Team Kennet</v>
      </c>
      <c r="DG123" s="3"/>
      <c r="DH123" s="3"/>
      <c r="DI123" s="3"/>
      <c r="DJ123" s="433"/>
      <c r="DK123" s="749" t="str" cm="1">
        <f t="array" ref="DK123">_xlfn.LET(_xlpm.a,_xlfn.XLOOKUP(1,('Number Allocation'!$C$6:$C$1483=DM123)*('Number Allocation'!$D$6:$D$1483=DN123),'Number Allocation'!$A$6:$A$1483,"..."),IF(_xlpm.a="","...",_xlpm.a))</f>
        <v>...</v>
      </c>
      <c r="DL123" s="749">
        <v>0</v>
      </c>
      <c r="DM123" s="427" t="str">
        <v>Not Declared</v>
      </c>
      <c r="DN123" s="428" t="str">
        <v>Team Kennet</v>
      </c>
      <c r="DO123" s="3"/>
      <c r="DP123" s="3"/>
      <c r="DQ123" s="3"/>
      <c r="DR123" s="88"/>
      <c r="DS123" s="88"/>
      <c r="DT123" s="88"/>
      <c r="DZ123" s="15"/>
      <c r="EA123" s="15"/>
      <c r="EB123" s="15"/>
      <c r="EC123" s="15"/>
      <c r="ED123" s="15"/>
      <c r="EE123" s="15"/>
    </row>
    <row r="124" spans="1:135" s="359" customFormat="1" ht="21" customHeight="1">
      <c r="A124" s="358" t="str">
        <f t="shared" si="13"/>
        <v>Radley AC</v>
      </c>
      <c r="B124" s="729"/>
      <c r="C124" s="729" t="s">
        <v>320</v>
      </c>
      <c r="D124" s="729" t="str" cm="1">
        <f t="array" ref="D124">_xlfn.LET(_xlpm.x, Radley!$T$3:$AE$3, _xlpm.y, Radley!$T$5:$AE$30, _xlpm.z, Radley!$R$5:$R$30, IF(_xlfn.XLOOKUP($C124,_xlfn.XLOOKUP(D$83,_xlpm.x,_xlpm.y,""),_xlpm.z,"Not Declared")="", "Name not recorded",  _xlfn.XLOOKUP($C124,_xlfn.XLOOKUP(D$83,_xlpm.x,_xlpm.y,""),_xlpm.z,"Not Declared")))</f>
        <v>Not Declared</v>
      </c>
      <c r="E124" s="729" t="str" cm="1">
        <f t="array" ref="E124">_xlfn.LET(_xlpm.x, Radley!$T$3:$AE$3, _xlpm.y, Radley!$T$5:$AE$30, _xlpm.z, Radley!$R$5:$R$30, IF(_xlfn.XLOOKUP($C124,_xlfn.XLOOKUP(E$83,_xlpm.x,_xlpm.y,""),_xlpm.z,"Not Declared")="", "Name not recorded",  _xlfn.XLOOKUP($C124,_xlfn.XLOOKUP(E$83,_xlpm.x,_xlpm.y,""),_xlpm.z,"Not Declared")))</f>
        <v>Not Declared</v>
      </c>
      <c r="F124" s="729" t="str" cm="1">
        <f t="array" ref="F124">_xlfn.LET(_xlpm.x, Radley!$T$3:$AE$3, _xlpm.y, Radley!$T$5:$AE$30, _xlpm.z, Radley!$R$5:$R$30, IF(_xlfn.XLOOKUP($C124,_xlfn.XLOOKUP(F$83,_xlpm.x,_xlpm.y,""),_xlpm.z,"Not Declared")="", "Name not recorded",  _xlfn.XLOOKUP($C124,_xlfn.XLOOKUP(F$83,_xlpm.x,_xlpm.y,""),_xlpm.z,"Not Declared")))</f>
        <v>Not Declared</v>
      </c>
      <c r="G124" s="729" t="str" cm="1">
        <f t="array" ref="G124">_xlfn.LET(_xlpm.x, Radley!$T$3:$AE$3, _xlpm.y, Radley!$T$5:$AE$30, _xlpm.z, Radley!$R$5:$R$30, IF(_xlfn.XLOOKUP($C124,_xlfn.XLOOKUP(G$83,_xlpm.x,_xlpm.y,""),_xlpm.z,"Not Declared")="", "Name not recorded",  _xlfn.XLOOKUP($C124,_xlfn.XLOOKUP(G$83,_xlpm.x,_xlpm.y,""),_xlpm.z,"Not Declared")))</f>
        <v>Not Declared</v>
      </c>
      <c r="H124" s="729" t="str" cm="1">
        <f t="array" ref="H124">_xlfn.LET(_xlpm.x, Radley!$T$3:$AE$3, _xlpm.y, Radley!$T$5:$AE$30, _xlpm.z, Radley!$R$5:$R$30, IF(_xlfn.XLOOKUP($C124,_xlfn.XLOOKUP(H$83,_xlpm.x,_xlpm.y,""),_xlpm.z,"Not Declared")="", "Name not recorded",  _xlfn.XLOOKUP($C124,_xlfn.XLOOKUP(H$83,_xlpm.x,_xlpm.y,""),_xlpm.z,"Not Declared")))</f>
        <v>Not Declared</v>
      </c>
      <c r="I124" s="729" t="str" cm="1">
        <f t="array" ref="I124">_xlfn.LET(_xlpm.x, Radley!$T$3:$AE$3, _xlpm.y, Radley!$T$5:$AE$30, _xlpm.z, Radley!$R$5:$R$30, IF(_xlfn.XLOOKUP($C124,_xlfn.XLOOKUP(I$83,_xlpm.x,_xlpm.y,""),_xlpm.z,"Not Declared")="", "Name not recorded",  _xlfn.XLOOKUP($C124,_xlfn.XLOOKUP(I$83,_xlpm.x,_xlpm.y,""),_xlpm.z,"Not Declared")))</f>
        <v>Not Declared</v>
      </c>
      <c r="J124" s="729" t="str" cm="1">
        <f t="array" ref="J124">_xlfn.LET(_xlpm.x, Radley!$T$3:$AE$3, _xlpm.y, Radley!$T$5:$AE$30, _xlpm.z, Radley!$R$5:$R$30, IF(_xlfn.XLOOKUP($C124,_xlfn.XLOOKUP(J$83,_xlpm.x,_xlpm.y,""),_xlpm.z,"Not Declared")="", "Name not recorded",  _xlfn.XLOOKUP($C124,_xlfn.XLOOKUP(J$83,_xlpm.x,_xlpm.y,""),_xlpm.z,"Not Declared")))</f>
        <v>Not Declared</v>
      </c>
      <c r="K124" s="729" t="str" cm="1">
        <f t="array" ref="K124">_xlfn.LET(_xlpm.x, Radley!$T$3:$AE$3, _xlpm.y, Radley!$T$5:$AE$30, _xlpm.z, Radley!$R$5:$R$30, IF(_xlfn.XLOOKUP($C124,_xlfn.XLOOKUP(K$83,_xlpm.x,_xlpm.y,""),_xlpm.z,"Not Declared")="", "Name not recorded",  _xlfn.XLOOKUP($C124,_xlfn.XLOOKUP(K$83,_xlpm.x,_xlpm.y,""),_xlpm.z,"Not Declared")))</f>
        <v>Not Declared</v>
      </c>
      <c r="L124" s="729" t="str" cm="1">
        <f t="array" ref="L124">_xlfn.LET(_xlpm.x, Radley!$T$3:$AE$3, _xlpm.y, Radley!$T$5:$AE$30, _xlpm.z, Radley!$R$5:$R$30, IF(_xlfn.XLOOKUP($C124,_xlfn.XLOOKUP(L$83,_xlpm.x,_xlpm.y,""),_xlpm.z,"Not Declared")="", "Name not recorded",  _xlfn.XLOOKUP($C124,_xlfn.XLOOKUP(L$83,_xlpm.x,_xlpm.y,""),_xlpm.z,"Not Declared")))</f>
        <v>Not Declared</v>
      </c>
      <c r="M124" s="729" t="str" cm="1">
        <f t="array" ref="M124">_xlfn.LET(_xlpm.x, Radley!$T$3:$AE$3, _xlpm.y, Radley!$T$5:$AE$30, _xlpm.z, Radley!$R$5:$R$30, IF(_xlfn.XLOOKUP($C124,_xlfn.XLOOKUP(M$83,_xlpm.x,_xlpm.y,""),_xlpm.z,"Not Declared")="", "Name not recorded",  _xlfn.XLOOKUP($C124,_xlfn.XLOOKUP(M$83,_xlpm.x,_xlpm.y,""),_xlpm.z,"Not Declared")))</f>
        <v>Not Declared</v>
      </c>
      <c r="N124" s="729" t="str" cm="1">
        <f t="array" ref="N124">_xlfn.LET(_xlpm.x, Radley!$T$3:$AE$3, _xlpm.y, Radley!$T$5:$AE$30, _xlpm.z, Radley!$R$5:$R$30, IF(_xlfn.XLOOKUP($C124,_xlfn.XLOOKUP(N$83,_xlpm.x,_xlpm.y,""),_xlpm.z,"Not Declared")="", "Name not recorded",  _xlfn.XLOOKUP($C124,_xlfn.XLOOKUP(N$83,_xlpm.x,_xlpm.y,""),_xlpm.z,"Not Declared")))</f>
        <v>Not Declared</v>
      </c>
      <c r="O124" s="729" t="str" cm="1">
        <f t="array" ref="O124">_xlfn.LET(_xlpm.x, Radley!$T$3:$AE$3, _xlpm.y, Radley!$T$5:$AE$30, _xlpm.z, Radley!$R$5:$R$30, IF(_xlfn.XLOOKUP($C124,_xlfn.XLOOKUP(O$83,_xlpm.x,_xlpm.y,""),_xlpm.z,"Not Declared")="", "Name not recorded",  _xlfn.XLOOKUP($C124,_xlfn.XLOOKUP(O$83,_xlpm.x,_xlpm.y,""),_xlpm.z,"Not Declared")))</f>
        <v>Not Declared</v>
      </c>
      <c r="P124" s="3"/>
      <c r="Q124" s="3"/>
      <c r="R124" s="3"/>
      <c r="S124" s="3"/>
      <c r="T124" s="3"/>
      <c r="U124" s="3"/>
      <c r="V124" s="3"/>
      <c r="W124" s="3"/>
      <c r="X124" s="12"/>
      <c r="Z124" s="3" t="s">
        <v>321</v>
      </c>
      <c r="AA124" s="744" t="str" cm="1">
        <f t="array" ref="AA124">_xlfn.LET(_xlpm.a,_xlfn.XLOOKUP(1,('Number Allocation'!$C$6:$C$1483=AC124)*('Number Allocation'!$D$6:$D$1483=AD124),'Number Allocation'!$A$6:$A$1483,"..."),IF(_xlpm.a="","...",_xlpm.a))</f>
        <v>...</v>
      </c>
      <c r="AB124" s="432" cm="1">
        <f t="array" ref="AB124:AD131">_xlfn.LET(_xlpm.eventsort, _xlfn.XLOOKUP(AB$83,$D$676:$P$676,$D$678:$P$685), _xlpm.eventdata, _xlfn.XLOOKUP(AB$83,$D$83:$O$83,$D$84:$O$154), _xlpm.agedata, $A$84:$C$154, _xlfn.SORTBY(_xlfn._xlws.FILTER(_xlfn.CHOOSECOLS(_xlfn.HSTACK(_xlpm.agedata,_xlpm.eventdata),2,4,1),(_xlfn.CHOOSECOLS(_xlpm.agedata,3)=Z124),""),_xlpm.eventsort))</f>
        <v>0</v>
      </c>
      <c r="AC124" s="422" t="str">
        <v>Not Declared</v>
      </c>
      <c r="AD124" s="422" t="str">
        <v>Witney Road Runners</v>
      </c>
      <c r="AE124" s="436"/>
      <c r="AG124" s="365"/>
      <c r="AH124" s="3" t="s">
        <v>321</v>
      </c>
      <c r="AI124" s="744" t="str" cm="1">
        <f t="array" ref="AI124">_xlfn.LET(_xlpm.a,_xlfn.XLOOKUP(1,('Number Allocation'!$C$6:$C$1483=AK124)*('Number Allocation'!$D$6:$D$1483=AL124),'Number Allocation'!$A$6:$A$1483,"..."),IF(_xlpm.a="","...",_xlpm.a))</f>
        <v>...</v>
      </c>
      <c r="AJ124" s="432" cm="1">
        <f t="array" ref="AJ124:AL131">_xlfn.LET(_xlpm.eventsort, _xlfn.XLOOKUP(AJ$83,$D$676:$P$676,$D$678:$P$685), _xlpm.eventdata, _xlfn.XLOOKUP(AJ$83,$D$83:$O$83,$D$84:$O$154), _xlpm.agedata, $A$84:$C$154, _xlfn.SORTBY(_xlfn._xlws.FILTER(_xlfn.CHOOSECOLS(_xlfn.HSTACK(_xlpm.agedata,_xlpm.eventdata),2,4,1),(_xlfn.CHOOSECOLS(_xlpm.agedata,3)=AH124),""),_xlpm.eventsort))</f>
        <v>0</v>
      </c>
      <c r="AK124" s="422" t="str">
        <v>Not Declared</v>
      </c>
      <c r="AL124" s="422" t="str">
        <v>Radley AC</v>
      </c>
      <c r="AM124" s="436"/>
      <c r="AO124" s="365"/>
      <c r="AP124" s="3" t="s">
        <v>321</v>
      </c>
      <c r="AQ124" s="744" t="str" cm="1">
        <f t="array" ref="AQ124">_xlfn.LET(_xlpm.a,_xlfn.XLOOKUP(1,('Number Allocation'!$C$6:$C$1483=AS124)*('Number Allocation'!$D$6:$D$1483=AT124),'Number Allocation'!$A$6:$A$1483,"..."),IF(_xlpm.a="","...",_xlpm.a))</f>
        <v>...</v>
      </c>
      <c r="AR124" s="432" cm="1">
        <f t="array" ref="AR124:AT131">_xlfn.LET(_xlpm.eventsort, _xlfn.XLOOKUP(AR$83,$D$676:$P$676,$D$678:$P$685), _xlpm.eventdata, _xlfn.XLOOKUP(AR$83,$D$83:$O$83,$D$84:$O$154), _xlpm.agedata, $A$84:$C$154, _xlfn.SORTBY(_xlfn._xlws.FILTER(_xlfn.CHOOSECOLS(_xlfn.HSTACK(_xlpm.agedata,_xlpm.eventdata),2,4,1),(_xlfn.CHOOSECOLS(_xlpm.agedata,3)=AP124),""),_xlpm.eventsort))</f>
        <v>0</v>
      </c>
      <c r="AS124" s="422" t="str">
        <v>Not Declared</v>
      </c>
      <c r="AT124" s="422" t="str">
        <v>Bicester AC</v>
      </c>
      <c r="AU124" s="436"/>
      <c r="AW124" s="365"/>
      <c r="AX124" s="3" t="s">
        <v>321</v>
      </c>
      <c r="AY124" s="744" t="str" cm="1">
        <f t="array" ref="AY124">_xlfn.LET(_xlpm.a,_xlfn.XLOOKUP(1,('Number Allocation'!$C$6:$C$1483=BA124)*('Number Allocation'!$D$6:$D$1483=BB124),'Number Allocation'!$A$6:$A$1483,"..."),IF(_xlpm.a="","...",_xlpm.a))</f>
        <v>...</v>
      </c>
      <c r="AZ124" s="432" cm="1">
        <f t="array" ref="AZ124:BB131">_xlfn.LET(_xlpm.eventsort, _xlfn.XLOOKUP(AZ$83,$D$676:$P$676,$D$678:$P$685), _xlpm.eventdata, _xlfn.XLOOKUP(AZ$83,$D$83:$O$83,$D$84:$O$154), _xlpm.agedata, $A$84:$C$154, _xlfn.SORTBY(_xlfn._xlws.FILTER(_xlfn.CHOOSECOLS(_xlfn.HSTACK(_xlpm.agedata,_xlpm.eventdata),2,4,1),(_xlfn.CHOOSECOLS(_xlpm.agedata,3)=AX124),""),_xlpm.eventsort))</f>
        <v>0</v>
      </c>
      <c r="BA124" s="422" t="str">
        <v>Not Declared</v>
      </c>
      <c r="BB124" s="422" t="str">
        <v>Team Kennet</v>
      </c>
      <c r="BC124" s="436"/>
      <c r="BE124" s="365"/>
      <c r="BF124" s="3" t="s">
        <v>321</v>
      </c>
      <c r="BG124" s="744" t="str" cm="1">
        <f t="array" ref="BG124">_xlfn.LET(_xlpm.a,_xlfn.XLOOKUP(1,('Number Allocation'!$C$6:$C$1483=BI124)*('Number Allocation'!$D$6:$D$1483=BJ124),'Number Allocation'!$A$6:$A$1483,"..."),IF(_xlpm.a="","...",_xlpm.a))</f>
        <v>...</v>
      </c>
      <c r="BH124" s="432" cm="1">
        <f t="array" ref="BH124:BJ131">_xlfn.LET(_xlpm.eventsort, _xlfn.XLOOKUP(BH$83,$D$676:$P$676,$D$678:$P$685), _xlpm.eventdata, _xlfn.XLOOKUP(BH$83,$D$83:$O$83,$D$84:$O$154), _xlpm.agedata, $A$84:$C$154, _xlfn.SORTBY(_xlfn._xlws.FILTER(_xlfn.CHOOSECOLS(_xlfn.HSTACK(_xlpm.agedata,_xlpm.eventdata),2,4,1),(_xlfn.CHOOSECOLS(_xlpm.agedata,3)=BF124),""),_xlpm.eventsort))</f>
        <v>0</v>
      </c>
      <c r="BI124" s="422" t="str">
        <v>Not Declared</v>
      </c>
      <c r="BJ124" s="422" t="str">
        <v>White Horse Harriers</v>
      </c>
      <c r="BK124" s="436"/>
      <c r="BM124" s="365"/>
      <c r="BN124" s="3" t="s">
        <v>321</v>
      </c>
      <c r="BO124" s="744" t="str" cm="1">
        <f t="array" ref="BO124">_xlfn.LET(_xlpm.a,_xlfn.XLOOKUP(1,('Number Allocation'!$C$6:$C$1483=BQ124)*('Number Allocation'!$D$6:$D$1483=BR124),'Number Allocation'!$A$6:$A$1483,"..."),IF(_xlpm.a="","...",_xlpm.a))</f>
        <v>...</v>
      </c>
      <c r="BP124" s="432" cm="1">
        <f t="array" ref="BP124:BR131">_xlfn.LET(_xlpm.eventsort, _xlfn.XLOOKUP(BP$83,$D$676:$P$676,$D$678:$P$685), _xlpm.eventdata, _xlfn.XLOOKUP(BP$83,$D$83:$O$83,$D$84:$O$154), _xlpm.agedata, $A$84:$C$154, _xlfn.SORTBY(_xlfn._xlws.FILTER(_xlfn.CHOOSECOLS(_xlfn.HSTACK(_xlpm.agedata,_xlpm.eventdata),2,4,1),(_xlfn.CHOOSECOLS(_xlpm.agedata,3)=BN124),""),_xlpm.eventsort))</f>
        <v>0</v>
      </c>
      <c r="BQ124" s="422" t="str">
        <v>Not Declared</v>
      </c>
      <c r="BR124" s="422" t="str">
        <v>Witney Road Runners</v>
      </c>
      <c r="BS124" s="436"/>
      <c r="BU124" s="365"/>
      <c r="BV124" s="3" t="s">
        <v>321</v>
      </c>
      <c r="BW124" s="744" t="str" cm="1">
        <f t="array" ref="BW124">_xlfn.LET(_xlpm.a,_xlfn.XLOOKUP(1,('Number Allocation'!$C$6:$C$1483=BY124)*('Number Allocation'!$D$6:$D$1483=BZ124),'Number Allocation'!$A$6:$A$1483,"..."),IF(_xlpm.a="","...",_xlpm.a))</f>
        <v>...</v>
      </c>
      <c r="BX124" s="432" cm="1">
        <f t="array" ref="BX124:BZ131">_xlfn.LET(_xlpm.eventsort, _xlfn.XLOOKUP(BX$83,$D$676:$P$676,$D$678:$P$685), _xlpm.eventdata, _xlfn.XLOOKUP(BX$83,$D$83:$O$83,$D$84:$O$154), _xlpm.agedata, $A$84:$C$154, _xlfn.SORTBY(_xlfn._xlws.FILTER(_xlfn.CHOOSECOLS(_xlfn.HSTACK(_xlpm.agedata,_xlpm.eventdata),2,4,1),(_xlfn.CHOOSECOLS(_xlpm.agedata,3)=BV124),""),_xlpm.eventsort))</f>
        <v>0</v>
      </c>
      <c r="BY124" s="422" t="str">
        <v>Not Declared</v>
      </c>
      <c r="BZ124" s="423" t="str">
        <v>Oxford City AC</v>
      </c>
      <c r="CA124" s="3"/>
      <c r="CB124" s="3"/>
      <c r="CC124" s="3"/>
      <c r="CD124" s="3" t="s">
        <v>321</v>
      </c>
      <c r="CE124" s="744" t="str" cm="1">
        <f t="array" ref="CE124">_xlfn.LET(_xlpm.a,_xlfn.XLOOKUP(1,('Number Allocation'!$C$6:$C$1483=CG124)*('Number Allocation'!$D$6:$D$1483=CH124),'Number Allocation'!$A$6:$A$1483,"..."),IF(_xlpm.a="","...",_xlpm.a))</f>
        <v>...</v>
      </c>
      <c r="CF124" s="432" cm="1">
        <f t="array" ref="CF124:CH131">_xlfn.LET(_xlpm.eventsort, _xlfn.XLOOKUP(CF$83,$D$676:$P$676,$D$678:$P$685), _xlpm.eventdata, _xlfn.XLOOKUP(CF$83,$D$83:$O$83,$D$84:$O$154), _xlpm.agedata, $A$84:$C$154, _xlfn.SORTBY(_xlfn._xlws.FILTER(_xlfn.CHOOSECOLS(_xlfn.HSTACK(_xlpm.agedata,_xlpm.eventdata),2,4,1),(_xlfn.CHOOSECOLS(_xlpm.agedata,3)=CD124),""),_xlpm.eventsort))</f>
        <v>0</v>
      </c>
      <c r="CG124" s="422" t="str">
        <v>Not Declared</v>
      </c>
      <c r="CH124" s="423" t="str">
        <v>Team Kennet</v>
      </c>
      <c r="CI124" s="747"/>
      <c r="CJ124" s="3"/>
      <c r="CK124" s="3"/>
      <c r="CL124" s="3" t="s">
        <v>321</v>
      </c>
      <c r="CM124" s="744" t="str" cm="1">
        <f t="array" ref="CM124">_xlfn.LET(_xlpm.a,_xlfn.XLOOKUP(1,('Number Allocation'!$C$6:$C$1483=CO124)*('Number Allocation'!$D$6:$D$1483=CP124),'Number Allocation'!$A$6:$A$1483,"..."),IF(_xlpm.a="","...",_xlpm.a))</f>
        <v>...</v>
      </c>
      <c r="CN124" s="432" cm="1">
        <f t="array" ref="CN124:CP131">_xlfn.LET(_xlpm.eventsort, _xlfn.XLOOKUP(CN$83,$D$676:$P$676,$D$678:$P$685), _xlpm.eventdata, _xlfn.XLOOKUP(CN$83,$D$83:$O$83,$D$84:$O$154), _xlpm.agedata, $A$84:$C$154, _xlfn.SORTBY(_xlfn._xlws.FILTER(_xlfn.CHOOSECOLS(_xlfn.HSTACK(_xlpm.agedata,_xlpm.eventdata),2,4,1),(_xlfn.CHOOSECOLS(_xlpm.agedata,3)=CL124),""),_xlpm.eventsort))</f>
        <v>0</v>
      </c>
      <c r="CO124" s="422" t="str">
        <v>Not Declared</v>
      </c>
      <c r="CP124" s="423" t="str">
        <v>Witney Road Runners</v>
      </c>
      <c r="CQ124" s="3"/>
      <c r="CR124" s="3"/>
      <c r="CS124" s="3"/>
      <c r="CT124" s="3" t="s">
        <v>321</v>
      </c>
      <c r="CU124" s="744" t="str" cm="1">
        <f t="array" ref="CU124">_xlfn.LET(_xlpm.a,_xlfn.XLOOKUP(1,('Number Allocation'!$C$6:$C$1483=CW124)*('Number Allocation'!$D$6:$D$1483=CX124),'Number Allocation'!$A$6:$A$1483,"..."),IF(_xlpm.a="","...",_xlpm.a))</f>
        <v>...</v>
      </c>
      <c r="CV124" s="432" cm="1">
        <f t="array" ref="CV124:CX131">_xlfn.LET(_xlpm.eventsort, _xlfn.XLOOKUP(CV$83,$D$676:$P$676,$D$678:$P$685), _xlpm.eventdata, _xlfn.XLOOKUP(CV$83,$D$83:$O$83,$D$84:$O$154), _xlpm.agedata, $A$84:$C$154, _xlfn.SORTBY(_xlfn._xlws.FILTER(_xlfn.CHOOSECOLS(_xlfn.HSTACK(_xlpm.agedata,_xlpm.eventdata),2,4,1),(_xlfn.CHOOSECOLS(_xlpm.agedata,3)=CT124),""),_xlpm.eventsort))</f>
        <v>0</v>
      </c>
      <c r="CW124" s="422" t="str">
        <v>Not Declared</v>
      </c>
      <c r="CX124" s="423" t="str">
        <v>Witney Road Runners</v>
      </c>
      <c r="CY124" s="3"/>
      <c r="CZ124" s="3"/>
      <c r="DA124" s="3"/>
      <c r="DB124" s="3" t="s">
        <v>321</v>
      </c>
      <c r="DC124" s="744" t="str" cm="1">
        <f t="array" ref="DC124">_xlfn.LET(_xlpm.a,_xlfn.XLOOKUP(1,('Number Allocation'!$C$6:$C$1483=DE124)*('Number Allocation'!$D$6:$D$1483=DF124),'Number Allocation'!$A$6:$A$1483,"..."),IF(_xlpm.a="","...",_xlpm.a))</f>
        <v>...</v>
      </c>
      <c r="DD124" s="432" cm="1">
        <f t="array" ref="DD124:DF131">_xlfn.LET(_xlpm.eventsort, _xlfn.XLOOKUP(DD$83,$D$676:$P$676,$D$678:$P$685), _xlpm.eventdata, _xlfn.XLOOKUP(DD$83,$D$83:$O$83,$D$84:$O$154), _xlpm.agedata, $A$84:$C$154, _xlfn.SORTBY(_xlfn._xlws.FILTER(_xlfn.CHOOSECOLS(_xlfn.HSTACK(_xlpm.agedata,_xlpm.eventdata),2,4,1),(_xlfn.CHOOSECOLS(_xlpm.agedata,3)=DB124),""),_xlpm.eventsort))</f>
        <v>0</v>
      </c>
      <c r="DE124" s="422" t="str">
        <v>Not Declared</v>
      </c>
      <c r="DF124" s="423" t="str">
        <v>Radley AC</v>
      </c>
      <c r="DG124" s="3"/>
      <c r="DH124" s="3"/>
      <c r="DI124" s="3"/>
      <c r="DJ124" s="3" t="s">
        <v>321</v>
      </c>
      <c r="DK124" s="744" t="str" cm="1">
        <f t="array" ref="DK124">_xlfn.LET(_xlpm.a,_xlfn.XLOOKUP(1,('Number Allocation'!$C$6:$C$1483=DM124)*('Number Allocation'!$D$6:$D$1483=DN124),'Number Allocation'!$A$6:$A$1483,"..."),IF(_xlpm.a="","...",_xlpm.a))</f>
        <v>...</v>
      </c>
      <c r="DL124" s="432" cm="1">
        <f t="array" ref="DL124:DN131">_xlfn.LET(_xlpm.eventsort, _xlfn.XLOOKUP(DL$83,$D$676:$P$676,$D$678:$P$685), _xlpm.eventdata, _xlfn.XLOOKUP(DL$83,$D$83:$O$83,$D$84:$O$154), _xlpm.agedata, $A$84:$C$154, _xlfn.SORTBY(_xlfn._xlws.FILTER(_xlfn.CHOOSECOLS(_xlfn.HSTACK(_xlpm.agedata,_xlpm.eventdata),2,4,1),(_xlfn.CHOOSECOLS(_xlpm.agedata,3)=DJ124),""),_xlpm.eventsort))</f>
        <v>0</v>
      </c>
      <c r="DM124" s="422" t="str">
        <v>Not Declared</v>
      </c>
      <c r="DN124" s="423" t="str">
        <v>Banbury Harriers AC</v>
      </c>
      <c r="DO124" s="3"/>
      <c r="DP124" s="3"/>
      <c r="DQ124" s="3"/>
      <c r="DR124" s="88"/>
      <c r="DS124" s="88"/>
      <c r="DT124" s="88"/>
      <c r="DZ124" s="15"/>
      <c r="EA124" s="15"/>
      <c r="EB124" s="15"/>
      <c r="EC124" s="15"/>
      <c r="ED124" s="15"/>
      <c r="EE124" s="15"/>
    </row>
    <row r="125" spans="1:135" s="359" customFormat="1" ht="21" customHeight="1">
      <c r="A125" s="358" t="str">
        <f t="shared" si="13"/>
        <v>Radley AC</v>
      </c>
      <c r="B125" s="729"/>
      <c r="C125" s="729" t="s">
        <v>321</v>
      </c>
      <c r="D125" s="729" t="str" cm="1">
        <f t="array" ref="D125">_xlfn.LET(_xlpm.x, Radley!$T$3:$AE$3, _xlpm.y, Radley!$T$5:$AE$30, _xlpm.z, Radley!$R$5:$R$30, IF(_xlfn.XLOOKUP($C125,_xlfn.XLOOKUP(D$83,_xlpm.x,_xlpm.y,""),_xlpm.z,"Not Declared")="", "Name not recorded",  _xlfn.XLOOKUP($C125,_xlfn.XLOOKUP(D$83,_xlpm.x,_xlpm.y,""),_xlpm.z,"Not Declared")))</f>
        <v>Not Declared</v>
      </c>
      <c r="E125" s="729" t="str" cm="1">
        <f t="array" ref="E125">_xlfn.LET(_xlpm.x, Radley!$T$3:$AE$3, _xlpm.y, Radley!$T$5:$AE$30, _xlpm.z, Radley!$R$5:$R$30, IF(_xlfn.XLOOKUP($C125,_xlfn.XLOOKUP(E$83,_xlpm.x,_xlpm.y,""),_xlpm.z,"Not Declared")="", "Name not recorded",  _xlfn.XLOOKUP($C125,_xlfn.XLOOKUP(E$83,_xlpm.x,_xlpm.y,""),_xlpm.z,"Not Declared")))</f>
        <v>Not Declared</v>
      </c>
      <c r="F125" s="729" t="str" cm="1">
        <f t="array" ref="F125">_xlfn.LET(_xlpm.x, Radley!$T$3:$AE$3, _xlpm.y, Radley!$T$5:$AE$30, _xlpm.z, Radley!$R$5:$R$30, IF(_xlfn.XLOOKUP($C125,_xlfn.XLOOKUP(F$83,_xlpm.x,_xlpm.y,""),_xlpm.z,"Not Declared")="", "Name not recorded",  _xlfn.XLOOKUP($C125,_xlfn.XLOOKUP(F$83,_xlpm.x,_xlpm.y,""),_xlpm.z,"Not Declared")))</f>
        <v>Not Declared</v>
      </c>
      <c r="G125" s="729" t="str" cm="1">
        <f t="array" ref="G125">_xlfn.LET(_xlpm.x, Radley!$T$3:$AE$3, _xlpm.y, Radley!$T$5:$AE$30, _xlpm.z, Radley!$R$5:$R$30, IF(_xlfn.XLOOKUP($C125,_xlfn.XLOOKUP(G$83,_xlpm.x,_xlpm.y,""),_xlpm.z,"Not Declared")="", "Name not recorded",  _xlfn.XLOOKUP($C125,_xlfn.XLOOKUP(G$83,_xlpm.x,_xlpm.y,""),_xlpm.z,"Not Declared")))</f>
        <v>Not Declared</v>
      </c>
      <c r="H125" s="729" t="str" cm="1">
        <f t="array" ref="H125">_xlfn.LET(_xlpm.x, Radley!$T$3:$AE$3, _xlpm.y, Radley!$T$5:$AE$30, _xlpm.z, Radley!$R$5:$R$30, IF(_xlfn.XLOOKUP($C125,_xlfn.XLOOKUP(H$83,_xlpm.x,_xlpm.y,""),_xlpm.z,"Not Declared")="", "Name not recorded",  _xlfn.XLOOKUP($C125,_xlfn.XLOOKUP(H$83,_xlpm.x,_xlpm.y,""),_xlpm.z,"Not Declared")))</f>
        <v>Not Declared</v>
      </c>
      <c r="I125" s="729" t="str" cm="1">
        <f t="array" ref="I125">_xlfn.LET(_xlpm.x, Radley!$T$3:$AE$3, _xlpm.y, Radley!$T$5:$AE$30, _xlpm.z, Radley!$R$5:$R$30, IF(_xlfn.XLOOKUP($C125,_xlfn.XLOOKUP(I$83,_xlpm.x,_xlpm.y,""),_xlpm.z,"Not Declared")="", "Name not recorded",  _xlfn.XLOOKUP($C125,_xlfn.XLOOKUP(I$83,_xlpm.x,_xlpm.y,""),_xlpm.z,"Not Declared")))</f>
        <v>Not Declared</v>
      </c>
      <c r="J125" s="729" t="str" cm="1">
        <f t="array" ref="J125">_xlfn.LET(_xlpm.x, Radley!$T$3:$AE$3, _xlpm.y, Radley!$T$5:$AE$30, _xlpm.z, Radley!$R$5:$R$30, IF(_xlfn.XLOOKUP($C125,_xlfn.XLOOKUP(J$83,_xlpm.x,_xlpm.y,""),_xlpm.z,"Not Declared")="", "Name not recorded",  _xlfn.XLOOKUP($C125,_xlfn.XLOOKUP(J$83,_xlpm.x,_xlpm.y,""),_xlpm.z,"Not Declared")))</f>
        <v>Not Declared</v>
      </c>
      <c r="K125" s="729" t="str" cm="1">
        <f t="array" ref="K125">_xlfn.LET(_xlpm.x, Radley!$T$3:$AE$3, _xlpm.y, Radley!$T$5:$AE$30, _xlpm.z, Radley!$R$5:$R$30, IF(_xlfn.XLOOKUP($C125,_xlfn.XLOOKUP(K$83,_xlpm.x,_xlpm.y,""),_xlpm.z,"Not Declared")="", "Name not recorded",  _xlfn.XLOOKUP($C125,_xlfn.XLOOKUP(K$83,_xlpm.x,_xlpm.y,""),_xlpm.z,"Not Declared")))</f>
        <v>Not Declared</v>
      </c>
      <c r="L125" s="729" t="str" cm="1">
        <f t="array" ref="L125">_xlfn.LET(_xlpm.x, Radley!$T$3:$AE$3, _xlpm.y, Radley!$T$5:$AE$30, _xlpm.z, Radley!$R$5:$R$30, IF(_xlfn.XLOOKUP($C125,_xlfn.XLOOKUP(L$83,_xlpm.x,_xlpm.y,""),_xlpm.z,"Not Declared")="", "Name not recorded",  _xlfn.XLOOKUP($C125,_xlfn.XLOOKUP(L$83,_xlpm.x,_xlpm.y,""),_xlpm.z,"Not Declared")))</f>
        <v>Not Declared</v>
      </c>
      <c r="M125" s="729" t="str" cm="1">
        <f t="array" ref="M125">_xlfn.LET(_xlpm.x, Radley!$T$3:$AE$3, _xlpm.y, Radley!$T$5:$AE$30, _xlpm.z, Radley!$R$5:$R$30, IF(_xlfn.XLOOKUP($C125,_xlfn.XLOOKUP(M$83,_xlpm.x,_xlpm.y,""),_xlpm.z,"Not Declared")="", "Name not recorded",  _xlfn.XLOOKUP($C125,_xlfn.XLOOKUP(M$83,_xlpm.x,_xlpm.y,""),_xlpm.z,"Not Declared")))</f>
        <v>Not Declared</v>
      </c>
      <c r="N125" s="729" t="str" cm="1">
        <f t="array" ref="N125">_xlfn.LET(_xlpm.x, Radley!$T$3:$AE$3, _xlpm.y, Radley!$T$5:$AE$30, _xlpm.z, Radley!$R$5:$R$30, IF(_xlfn.XLOOKUP($C125,_xlfn.XLOOKUP(N$83,_xlpm.x,_xlpm.y,""),_xlpm.z,"Not Declared")="", "Name not recorded",  _xlfn.XLOOKUP($C125,_xlfn.XLOOKUP(N$83,_xlpm.x,_xlpm.y,""),_xlpm.z,"Not Declared")))</f>
        <v>Not Declared</v>
      </c>
      <c r="O125" s="729" t="str" cm="1">
        <f t="array" ref="O125">_xlfn.LET(_xlpm.x, Radley!$T$3:$AE$3, _xlpm.y, Radley!$T$5:$AE$30, _xlpm.z, Radley!$R$5:$R$30, IF(_xlfn.XLOOKUP($C125,_xlfn.XLOOKUP(O$83,_xlpm.x,_xlpm.y,""),_xlpm.z,"Not Declared")="", "Name not recorded",  _xlfn.XLOOKUP($C125,_xlfn.XLOOKUP(O$83,_xlpm.x,_xlpm.y,""),_xlpm.z,"Not Declared")))</f>
        <v>Not Declared</v>
      </c>
      <c r="P125" s="3"/>
      <c r="Q125" s="3"/>
      <c r="R125" s="3"/>
      <c r="S125" s="3"/>
      <c r="T125" s="3"/>
      <c r="U125" s="3"/>
      <c r="V125" s="3"/>
      <c r="W125" s="3"/>
      <c r="X125" s="12"/>
      <c r="Z125" s="433"/>
      <c r="AA125" s="747" t="str" cm="1">
        <f t="array" ref="AA125">_xlfn.LET(_xlpm.a,_xlfn.XLOOKUP(1,('Number Allocation'!$C$6:$C$1483=AC125)*('Number Allocation'!$D$6:$D$1483=AD125),'Number Allocation'!$A$6:$A$1483,"..."),IF(_xlpm.a="","...",_xlpm.a))</f>
        <v>...</v>
      </c>
      <c r="AB125" s="747">
        <v>0</v>
      </c>
      <c r="AC125" s="12" t="str">
        <v>Not Declared</v>
      </c>
      <c r="AD125" s="12" t="str">
        <v>Oxford City AC</v>
      </c>
      <c r="AE125" s="436"/>
      <c r="AG125" s="365"/>
      <c r="AH125" s="433"/>
      <c r="AI125" s="747" t="str" cm="1">
        <f t="array" ref="AI125">_xlfn.LET(_xlpm.a,_xlfn.XLOOKUP(1,('Number Allocation'!$C$6:$C$1483=AK125)*('Number Allocation'!$D$6:$D$1483=AL125),'Number Allocation'!$A$6:$A$1483,"..."),IF(_xlpm.a="","...",_xlpm.a))</f>
        <v>...</v>
      </c>
      <c r="AJ125" s="747">
        <v>0</v>
      </c>
      <c r="AK125" s="12" t="str">
        <v>Not Declared</v>
      </c>
      <c r="AL125" s="12" t="str">
        <v>Abingdon AC</v>
      </c>
      <c r="AM125" s="436"/>
      <c r="AO125" s="365"/>
      <c r="AP125" s="433"/>
      <c r="AQ125" s="747" t="str" cm="1">
        <f t="array" ref="AQ125">_xlfn.LET(_xlpm.a,_xlfn.XLOOKUP(1,('Number Allocation'!$C$6:$C$1483=AS125)*('Number Allocation'!$D$6:$D$1483=AT125),'Number Allocation'!$A$6:$A$1483,"..."),IF(_xlpm.a="","...",_xlpm.a))</f>
        <v>...</v>
      </c>
      <c r="AR125" s="747">
        <v>0</v>
      </c>
      <c r="AS125" s="12" t="str">
        <v>Not Declared</v>
      </c>
      <c r="AT125" s="12" t="str">
        <v>Banbury Harriers AC</v>
      </c>
      <c r="AU125" s="436"/>
      <c r="AW125" s="365"/>
      <c r="AX125" s="433"/>
      <c r="AY125" s="747" t="str" cm="1">
        <f t="array" ref="AY125">_xlfn.LET(_xlpm.a,_xlfn.XLOOKUP(1,('Number Allocation'!$C$6:$C$1483=BA125)*('Number Allocation'!$D$6:$D$1483=BB125),'Number Allocation'!$A$6:$A$1483,"..."),IF(_xlpm.a="","...",_xlpm.a))</f>
        <v>...</v>
      </c>
      <c r="AZ125" s="747">
        <v>0</v>
      </c>
      <c r="BA125" s="12" t="str">
        <v>Not Declared</v>
      </c>
      <c r="BB125" s="12" t="str">
        <v>Abingdon AC</v>
      </c>
      <c r="BC125" s="436"/>
      <c r="BE125" s="365"/>
      <c r="BF125" s="433"/>
      <c r="BG125" s="747" t="str" cm="1">
        <f t="array" ref="BG125">_xlfn.LET(_xlpm.a,_xlfn.XLOOKUP(1,('Number Allocation'!$C$6:$C$1483=BI125)*('Number Allocation'!$D$6:$D$1483=BJ125),'Number Allocation'!$A$6:$A$1483,"..."),IF(_xlpm.a="","...",_xlpm.a))</f>
        <v>...</v>
      </c>
      <c r="BH125" s="747">
        <v>0</v>
      </c>
      <c r="BI125" s="12" t="str">
        <v>Not Declared</v>
      </c>
      <c r="BJ125" s="12" t="str">
        <v>Witney Road Runners</v>
      </c>
      <c r="BK125" s="436"/>
      <c r="BM125" s="365"/>
      <c r="BN125" s="433"/>
      <c r="BO125" s="747" t="str" cm="1">
        <f t="array" ref="BO125">_xlfn.LET(_xlpm.a,_xlfn.XLOOKUP(1,('Number Allocation'!$C$6:$C$1483=BQ125)*('Number Allocation'!$D$6:$D$1483=BR125),'Number Allocation'!$A$6:$A$1483,"..."),IF(_xlpm.a="","...",_xlpm.a))</f>
        <v>...</v>
      </c>
      <c r="BP125" s="747">
        <v>0</v>
      </c>
      <c r="BQ125" s="12" t="str">
        <v>Not Declared</v>
      </c>
      <c r="BR125" s="12" t="str">
        <v>Radley AC</v>
      </c>
      <c r="BS125" s="436"/>
      <c r="BU125" s="365"/>
      <c r="BV125" s="433"/>
      <c r="BW125" s="747" t="str" cm="1">
        <f t="array" ref="BW125">_xlfn.LET(_xlpm.a,_xlfn.XLOOKUP(1,('Number Allocation'!$C$6:$C$1483=BY125)*('Number Allocation'!$D$6:$D$1483=BZ125),'Number Allocation'!$A$6:$A$1483,"..."),IF(_xlpm.a="","...",_xlpm.a))</f>
        <v>...</v>
      </c>
      <c r="BX125" s="747">
        <v>0</v>
      </c>
      <c r="BY125" s="12" t="str">
        <v>Not Declared</v>
      </c>
      <c r="BZ125" s="425" t="str">
        <v>Radley AC</v>
      </c>
      <c r="CA125" s="209"/>
      <c r="CB125" s="15"/>
      <c r="CC125" s="15"/>
      <c r="CD125" s="433"/>
      <c r="CE125" s="747" t="str" cm="1">
        <f t="array" ref="CE125">_xlfn.LET(_xlpm.a,_xlfn.XLOOKUP(1,('Number Allocation'!$C$6:$C$1483=CG125)*('Number Allocation'!$D$6:$D$1483=CH125),'Number Allocation'!$A$6:$A$1483,"..."),IF(_xlpm.a="","...",_xlpm.a))</f>
        <v>...</v>
      </c>
      <c r="CF125" s="747">
        <v>0</v>
      </c>
      <c r="CG125" s="12" t="str">
        <v>Not Declared</v>
      </c>
      <c r="CH125" s="425" t="str">
        <v>Witney Road Runners</v>
      </c>
      <c r="CI125" s="488"/>
      <c r="CJ125" s="15"/>
      <c r="CK125" s="15"/>
      <c r="CL125" s="433"/>
      <c r="CM125" s="747" t="str" cm="1">
        <f t="array" ref="CM125">_xlfn.LET(_xlpm.a,_xlfn.XLOOKUP(1,('Number Allocation'!$C$6:$C$1483=CO125)*('Number Allocation'!$D$6:$D$1483=CP125),'Number Allocation'!$A$6:$A$1483,"..."),IF(_xlpm.a="","...",_xlpm.a))</f>
        <v>...</v>
      </c>
      <c r="CN125" s="747">
        <v>0</v>
      </c>
      <c r="CO125" s="12" t="str">
        <v>Not Declared</v>
      </c>
      <c r="CP125" s="425" t="str">
        <v>Radley AC</v>
      </c>
      <c r="CQ125" s="209"/>
      <c r="CR125" s="15"/>
      <c r="CS125" s="15"/>
      <c r="CT125" s="433"/>
      <c r="CU125" s="747" t="str" cm="1">
        <f t="array" ref="CU125">_xlfn.LET(_xlpm.a,_xlfn.XLOOKUP(1,('Number Allocation'!$C$6:$C$1483=CW125)*('Number Allocation'!$D$6:$D$1483=CX125),'Number Allocation'!$A$6:$A$1483,"..."),IF(_xlpm.a="","...",_xlpm.a))</f>
        <v>...</v>
      </c>
      <c r="CV125" s="747">
        <v>0</v>
      </c>
      <c r="CW125" s="12" t="str">
        <v>Not Declared</v>
      </c>
      <c r="CX125" s="425" t="str">
        <v>Oxford City AC</v>
      </c>
      <c r="CY125" s="209"/>
      <c r="CZ125" s="15"/>
      <c r="DA125" s="15"/>
      <c r="DB125" s="433"/>
      <c r="DC125" s="747" t="str" cm="1">
        <f t="array" ref="DC125">_xlfn.LET(_xlpm.a,_xlfn.XLOOKUP(1,('Number Allocation'!$C$6:$C$1483=DE125)*('Number Allocation'!$D$6:$D$1483=DF125),'Number Allocation'!$A$6:$A$1483,"..."),IF(_xlpm.a="","...",_xlpm.a))</f>
        <v>...</v>
      </c>
      <c r="DD125" s="747">
        <v>0</v>
      </c>
      <c r="DE125" s="12" t="str">
        <v>Not Declared</v>
      </c>
      <c r="DF125" s="425" t="str">
        <v>Bicester AC</v>
      </c>
      <c r="DG125" s="209"/>
      <c r="DH125" s="15"/>
      <c r="DI125" s="15"/>
      <c r="DJ125" s="433"/>
      <c r="DK125" s="747" t="str" cm="1">
        <f t="array" ref="DK125">_xlfn.LET(_xlpm.a,_xlfn.XLOOKUP(1,('Number Allocation'!$C$6:$C$1483=DM125)*('Number Allocation'!$D$6:$D$1483=DN125),'Number Allocation'!$A$6:$A$1483,"..."),IF(_xlpm.a="","...",_xlpm.a))</f>
        <v>...</v>
      </c>
      <c r="DL125" s="747">
        <v>0</v>
      </c>
      <c r="DM125" s="12" t="str">
        <v>Not Declared</v>
      </c>
      <c r="DN125" s="425" t="str">
        <v>White Horse Harriers</v>
      </c>
      <c r="DO125" s="209"/>
      <c r="DP125" s="15"/>
      <c r="DQ125" s="15"/>
      <c r="DZ125" s="15"/>
      <c r="EA125" s="15"/>
      <c r="EB125" s="15"/>
      <c r="EC125" s="15"/>
      <c r="ED125" s="15"/>
      <c r="EE125" s="15"/>
    </row>
    <row r="126" spans="1:135" s="359" customFormat="1" ht="21" customHeight="1">
      <c r="A126" s="358" t="str">
        <f t="shared" si="13"/>
        <v>Radley AC</v>
      </c>
      <c r="B126" s="729"/>
      <c r="C126" s="729" t="s">
        <v>322</v>
      </c>
      <c r="D126" s="729" t="str" cm="1">
        <f t="array" ref="D126">_xlfn.LET(_xlpm.x, Radley!$T$3:$AE$3, _xlpm.y, Radley!$T$5:$AE$30, _xlpm.z, Radley!$R$5:$R$30, IF(_xlfn.XLOOKUP($C126,_xlfn.XLOOKUP(D$83,_xlpm.x,_xlpm.y,""),_xlpm.z,"Not Declared")="", "Name not recorded",  _xlfn.XLOOKUP($C126,_xlfn.XLOOKUP(D$83,_xlpm.x,_xlpm.y,""),_xlpm.z,"Not Declared")))</f>
        <v>Not Declared</v>
      </c>
      <c r="E126" s="729" t="str" cm="1">
        <f t="array" ref="E126">_xlfn.LET(_xlpm.x, Radley!$T$3:$AE$3, _xlpm.y, Radley!$T$5:$AE$30, _xlpm.z, Radley!$R$5:$R$30, IF(_xlfn.XLOOKUP($C126,_xlfn.XLOOKUP(E$83,_xlpm.x,_xlpm.y,""),_xlpm.z,"Not Declared")="", "Name not recorded",  _xlfn.XLOOKUP($C126,_xlfn.XLOOKUP(E$83,_xlpm.x,_xlpm.y,""),_xlpm.z,"Not Declared")))</f>
        <v>Not Declared</v>
      </c>
      <c r="F126" s="729" t="str" cm="1">
        <f t="array" ref="F126">_xlfn.LET(_xlpm.x, Radley!$T$3:$AE$3, _xlpm.y, Radley!$T$5:$AE$30, _xlpm.z, Radley!$R$5:$R$30, IF(_xlfn.XLOOKUP($C126,_xlfn.XLOOKUP(F$83,_xlpm.x,_xlpm.y,""),_xlpm.z,"Not Declared")="", "Name not recorded",  _xlfn.XLOOKUP($C126,_xlfn.XLOOKUP(F$83,_xlpm.x,_xlpm.y,""),_xlpm.z,"Not Declared")))</f>
        <v>Not Declared</v>
      </c>
      <c r="G126" s="729" t="str" cm="1">
        <f t="array" ref="G126">_xlfn.LET(_xlpm.x, Radley!$T$3:$AE$3, _xlpm.y, Radley!$T$5:$AE$30, _xlpm.z, Radley!$R$5:$R$30, IF(_xlfn.XLOOKUP($C126,_xlfn.XLOOKUP(G$83,_xlpm.x,_xlpm.y,""),_xlpm.z,"Not Declared")="", "Name not recorded",  _xlfn.XLOOKUP($C126,_xlfn.XLOOKUP(G$83,_xlpm.x,_xlpm.y,""),_xlpm.z,"Not Declared")))</f>
        <v>Not Declared</v>
      </c>
      <c r="H126" s="729" t="str" cm="1">
        <f t="array" ref="H126">_xlfn.LET(_xlpm.x, Radley!$T$3:$AE$3, _xlpm.y, Radley!$T$5:$AE$30, _xlpm.z, Radley!$R$5:$R$30, IF(_xlfn.XLOOKUP($C126,_xlfn.XLOOKUP(H$83,_xlpm.x,_xlpm.y,""),_xlpm.z,"Not Declared")="", "Name not recorded",  _xlfn.XLOOKUP($C126,_xlfn.XLOOKUP(H$83,_xlpm.x,_xlpm.y,""),_xlpm.z,"Not Declared")))</f>
        <v>Not Declared</v>
      </c>
      <c r="I126" s="729" t="str" cm="1">
        <f t="array" ref="I126">_xlfn.LET(_xlpm.x, Radley!$T$3:$AE$3, _xlpm.y, Radley!$T$5:$AE$30, _xlpm.z, Radley!$R$5:$R$30, IF(_xlfn.XLOOKUP($C126,_xlfn.XLOOKUP(I$83,_xlpm.x,_xlpm.y,""),_xlpm.z,"Not Declared")="", "Name not recorded",  _xlfn.XLOOKUP($C126,_xlfn.XLOOKUP(I$83,_xlpm.x,_xlpm.y,""),_xlpm.z,"Not Declared")))</f>
        <v>Not Declared</v>
      </c>
      <c r="J126" s="729" t="str" cm="1">
        <f t="array" ref="J126">_xlfn.LET(_xlpm.x, Radley!$T$3:$AE$3, _xlpm.y, Radley!$T$5:$AE$30, _xlpm.z, Radley!$R$5:$R$30, IF(_xlfn.XLOOKUP($C126,_xlfn.XLOOKUP(J$83,_xlpm.x,_xlpm.y,""),_xlpm.z,"Not Declared")="", "Name not recorded",  _xlfn.XLOOKUP($C126,_xlfn.XLOOKUP(J$83,_xlpm.x,_xlpm.y,""),_xlpm.z,"Not Declared")))</f>
        <v>Not Declared</v>
      </c>
      <c r="K126" s="729" t="str" cm="1">
        <f t="array" ref="K126">_xlfn.LET(_xlpm.x, Radley!$T$3:$AE$3, _xlpm.y, Radley!$T$5:$AE$30, _xlpm.z, Radley!$R$5:$R$30, IF(_xlfn.XLOOKUP($C126,_xlfn.XLOOKUP(K$83,_xlpm.x,_xlpm.y,""),_xlpm.z,"Not Declared")="", "Name not recorded",  _xlfn.XLOOKUP($C126,_xlfn.XLOOKUP(K$83,_xlpm.x,_xlpm.y,""),_xlpm.z,"Not Declared")))</f>
        <v>Not Declared</v>
      </c>
      <c r="L126" s="729" t="str" cm="1">
        <f t="array" ref="L126">_xlfn.LET(_xlpm.x, Radley!$T$3:$AE$3, _xlpm.y, Radley!$T$5:$AE$30, _xlpm.z, Radley!$R$5:$R$30, IF(_xlfn.XLOOKUP($C126,_xlfn.XLOOKUP(L$83,_xlpm.x,_xlpm.y,""),_xlpm.z,"Not Declared")="", "Name not recorded",  _xlfn.XLOOKUP($C126,_xlfn.XLOOKUP(L$83,_xlpm.x,_xlpm.y,""),_xlpm.z,"Not Declared")))</f>
        <v>Not Declared</v>
      </c>
      <c r="M126" s="729" t="str" cm="1">
        <f t="array" ref="M126">_xlfn.LET(_xlpm.x, Radley!$T$3:$AE$3, _xlpm.y, Radley!$T$5:$AE$30, _xlpm.z, Radley!$R$5:$R$30, IF(_xlfn.XLOOKUP($C126,_xlfn.XLOOKUP(M$83,_xlpm.x,_xlpm.y,""),_xlpm.z,"Not Declared")="", "Name not recorded",  _xlfn.XLOOKUP($C126,_xlfn.XLOOKUP(M$83,_xlpm.x,_xlpm.y,""),_xlpm.z,"Not Declared")))</f>
        <v>Not Declared</v>
      </c>
      <c r="N126" s="729" t="str" cm="1">
        <f t="array" ref="N126">_xlfn.LET(_xlpm.x, Radley!$T$3:$AE$3, _xlpm.y, Radley!$T$5:$AE$30, _xlpm.z, Radley!$R$5:$R$30, IF(_xlfn.XLOOKUP($C126,_xlfn.XLOOKUP(N$83,_xlpm.x,_xlpm.y,""),_xlpm.z,"Not Declared")="", "Name not recorded",  _xlfn.XLOOKUP($C126,_xlfn.XLOOKUP(N$83,_xlpm.x,_xlpm.y,""),_xlpm.z,"Not Declared")))</f>
        <v>Not Declared</v>
      </c>
      <c r="O126" s="729" t="str" cm="1">
        <f t="array" ref="O126">_xlfn.LET(_xlpm.x, Radley!$T$3:$AE$3, _xlpm.y, Radley!$T$5:$AE$30, _xlpm.z, Radley!$R$5:$R$30, IF(_xlfn.XLOOKUP($C126,_xlfn.XLOOKUP(O$83,_xlpm.x,_xlpm.y,""),_xlpm.z,"Not Declared")="", "Name not recorded",  _xlfn.XLOOKUP($C126,_xlfn.XLOOKUP(O$83,_xlpm.x,_xlpm.y,""),_xlpm.z,"Not Declared")))</f>
        <v>Not Declared</v>
      </c>
      <c r="P126" s="3"/>
      <c r="Q126" s="3"/>
      <c r="R126" s="3"/>
      <c r="S126" s="3"/>
      <c r="T126" s="15"/>
      <c r="U126" s="15"/>
      <c r="V126" s="15"/>
      <c r="W126" s="15"/>
      <c r="X126" s="3"/>
      <c r="Z126" s="433"/>
      <c r="AA126" s="747" t="str" cm="1">
        <f t="array" ref="AA126">_xlfn.LET(_xlpm.a,_xlfn.XLOOKUP(1,('Number Allocation'!$C$6:$C$1483=AC126)*('Number Allocation'!$D$6:$D$1483=AD126),'Number Allocation'!$A$6:$A$1483,"..."),IF(_xlpm.a="","...",_xlpm.a))</f>
        <v>...</v>
      </c>
      <c r="AB126" s="747">
        <v>0</v>
      </c>
      <c r="AC126" s="12" t="str">
        <v>Not Declared</v>
      </c>
      <c r="AD126" s="12" t="str">
        <v>Abingdon AC</v>
      </c>
      <c r="AE126" s="436"/>
      <c r="AG126" s="365"/>
      <c r="AH126" s="433"/>
      <c r="AI126" s="747" t="str" cm="1">
        <f t="array" ref="AI126">_xlfn.LET(_xlpm.a,_xlfn.XLOOKUP(1,('Number Allocation'!$C$6:$C$1483=AK126)*('Number Allocation'!$D$6:$D$1483=AL126),'Number Allocation'!$A$6:$A$1483,"..."),IF(_xlpm.a="","...",_xlpm.a))</f>
        <v>...</v>
      </c>
      <c r="AJ126" s="747">
        <v>0</v>
      </c>
      <c r="AK126" s="12" t="str">
        <v>Not Declared</v>
      </c>
      <c r="AL126" s="12" t="str">
        <v>Oxford City AC</v>
      </c>
      <c r="AM126" s="436"/>
      <c r="AO126" s="365"/>
      <c r="AP126" s="433"/>
      <c r="AQ126" s="747" t="str" cm="1">
        <f t="array" ref="AQ126">_xlfn.LET(_xlpm.a,_xlfn.XLOOKUP(1,('Number Allocation'!$C$6:$C$1483=AS126)*('Number Allocation'!$D$6:$D$1483=AT126),'Number Allocation'!$A$6:$A$1483,"..."),IF(_xlpm.a="","...",_xlpm.a))</f>
        <v>...</v>
      </c>
      <c r="AR126" s="747">
        <v>0</v>
      </c>
      <c r="AS126" s="12" t="str">
        <v>Not Declared</v>
      </c>
      <c r="AT126" s="12" t="str">
        <v>Abingdon AC</v>
      </c>
      <c r="AU126" s="436"/>
      <c r="AW126" s="365"/>
      <c r="AX126" s="433"/>
      <c r="AY126" s="747" t="str" cm="1">
        <f t="array" ref="AY126">_xlfn.LET(_xlpm.a,_xlfn.XLOOKUP(1,('Number Allocation'!$C$6:$C$1483=BA126)*('Number Allocation'!$D$6:$D$1483=BB126),'Number Allocation'!$A$6:$A$1483,"..."),IF(_xlpm.a="","...",_xlpm.a))</f>
        <v>...</v>
      </c>
      <c r="AZ126" s="747">
        <v>0</v>
      </c>
      <c r="BA126" s="12" t="str">
        <v>Not Declared</v>
      </c>
      <c r="BB126" s="12" t="str">
        <v>Banbury Harriers AC</v>
      </c>
      <c r="BC126" s="436"/>
      <c r="BE126" s="365"/>
      <c r="BF126" s="433"/>
      <c r="BG126" s="747" t="str" cm="1">
        <f t="array" ref="BG126">_xlfn.LET(_xlpm.a,_xlfn.XLOOKUP(1,('Number Allocation'!$C$6:$C$1483=BI126)*('Number Allocation'!$D$6:$D$1483=BJ126),'Number Allocation'!$A$6:$A$1483,"..."),IF(_xlpm.a="","...",_xlpm.a))</f>
        <v>...</v>
      </c>
      <c r="BH126" s="747">
        <v>0</v>
      </c>
      <c r="BI126" s="12" t="str">
        <v>Not Declared</v>
      </c>
      <c r="BJ126" s="12" t="str">
        <v>Abingdon AC</v>
      </c>
      <c r="BK126" s="436"/>
      <c r="BM126" s="365"/>
      <c r="BN126" s="433"/>
      <c r="BO126" s="747" t="str" cm="1">
        <f t="array" ref="BO126">_xlfn.LET(_xlpm.a,_xlfn.XLOOKUP(1,('Number Allocation'!$C$6:$C$1483=BQ126)*('Number Allocation'!$D$6:$D$1483=BR126),'Number Allocation'!$A$6:$A$1483,"..."),IF(_xlpm.a="","...",_xlpm.a))</f>
        <v>...</v>
      </c>
      <c r="BP126" s="747">
        <v>0</v>
      </c>
      <c r="BQ126" s="12" t="str">
        <v>Not Declared</v>
      </c>
      <c r="BR126" s="12" t="str">
        <v>Team Kennet</v>
      </c>
      <c r="BS126" s="436"/>
      <c r="BU126" s="365"/>
      <c r="BV126" s="433"/>
      <c r="BW126" s="747" t="str" cm="1">
        <f t="array" ref="BW126">_xlfn.LET(_xlpm.a,_xlfn.XLOOKUP(1,('Number Allocation'!$C$6:$C$1483=BY126)*('Number Allocation'!$D$6:$D$1483=BZ126),'Number Allocation'!$A$6:$A$1483,"..."),IF(_xlpm.a="","...",_xlpm.a))</f>
        <v>...</v>
      </c>
      <c r="BX126" s="747">
        <v>0</v>
      </c>
      <c r="BY126" s="12" t="str">
        <v>Not Declared</v>
      </c>
      <c r="BZ126" s="425" t="str">
        <v>Abingdon AC</v>
      </c>
      <c r="CA126" s="209"/>
      <c r="CB126" s="15"/>
      <c r="CC126" s="15"/>
      <c r="CD126" s="433"/>
      <c r="CE126" s="747" t="str" cm="1">
        <f t="array" ref="CE126">_xlfn.LET(_xlpm.a,_xlfn.XLOOKUP(1,('Number Allocation'!$C$6:$C$1483=CG126)*('Number Allocation'!$D$6:$D$1483=CH126),'Number Allocation'!$A$6:$A$1483,"..."),IF(_xlpm.a="","...",_xlpm.a))</f>
        <v>...</v>
      </c>
      <c r="CF126" s="747">
        <v>0</v>
      </c>
      <c r="CG126" s="12" t="str">
        <v>Not Declared</v>
      </c>
      <c r="CH126" s="425" t="str">
        <v>Oxford City AC</v>
      </c>
      <c r="CI126" s="488"/>
      <c r="CJ126" s="15"/>
      <c r="CK126" s="15"/>
      <c r="CL126" s="433"/>
      <c r="CM126" s="747" t="str" cm="1">
        <f t="array" ref="CM126">_xlfn.LET(_xlpm.a,_xlfn.XLOOKUP(1,('Number Allocation'!$C$6:$C$1483=CO126)*('Number Allocation'!$D$6:$D$1483=CP126),'Number Allocation'!$A$6:$A$1483,"..."),IF(_xlpm.a="","...",_xlpm.a))</f>
        <v>...</v>
      </c>
      <c r="CN126" s="747">
        <v>0</v>
      </c>
      <c r="CO126" s="12" t="str">
        <v>Not Declared</v>
      </c>
      <c r="CP126" s="425" t="str">
        <v>Team Kennet</v>
      </c>
      <c r="CQ126" s="209"/>
      <c r="CR126" s="15"/>
      <c r="CS126" s="15"/>
      <c r="CT126" s="433"/>
      <c r="CU126" s="747" t="str" cm="1">
        <f t="array" ref="CU126">_xlfn.LET(_xlpm.a,_xlfn.XLOOKUP(1,('Number Allocation'!$C$6:$C$1483=CW126)*('Number Allocation'!$D$6:$D$1483=CX126),'Number Allocation'!$A$6:$A$1483,"..."),IF(_xlpm.a="","...",_xlpm.a))</f>
        <v>...</v>
      </c>
      <c r="CV126" s="747">
        <v>0</v>
      </c>
      <c r="CW126" s="12" t="str">
        <v>Not Declared</v>
      </c>
      <c r="CX126" s="425" t="str">
        <v>Abingdon AC</v>
      </c>
      <c r="CY126" s="209"/>
      <c r="CZ126" s="15"/>
      <c r="DA126" s="15"/>
      <c r="DB126" s="433"/>
      <c r="DC126" s="747" t="str" cm="1">
        <f t="array" ref="DC126">_xlfn.LET(_xlpm.a,_xlfn.XLOOKUP(1,('Number Allocation'!$C$6:$C$1483=DE126)*('Number Allocation'!$D$6:$D$1483=DF126),'Number Allocation'!$A$6:$A$1483,"..."),IF(_xlpm.a="","...",_xlpm.a))</f>
        <v>...</v>
      </c>
      <c r="DD126" s="747">
        <v>0</v>
      </c>
      <c r="DE126" s="12" t="str">
        <v>Not Declared</v>
      </c>
      <c r="DF126" s="425" t="str">
        <v>Oxford City AC</v>
      </c>
      <c r="DG126" s="209"/>
      <c r="DH126" s="15"/>
      <c r="DI126" s="15"/>
      <c r="DJ126" s="433"/>
      <c r="DK126" s="747" t="str" cm="1">
        <f t="array" ref="DK126">_xlfn.LET(_xlpm.a,_xlfn.XLOOKUP(1,('Number Allocation'!$C$6:$C$1483=DM126)*('Number Allocation'!$D$6:$D$1483=DN126),'Number Allocation'!$A$6:$A$1483,"..."),IF(_xlpm.a="","...",_xlpm.a))</f>
        <v>...</v>
      </c>
      <c r="DL126" s="747">
        <v>0</v>
      </c>
      <c r="DM126" s="12" t="str">
        <v>Not Declared</v>
      </c>
      <c r="DN126" s="425" t="str">
        <v>Abingdon AC</v>
      </c>
      <c r="DO126" s="209"/>
      <c r="DP126" s="15"/>
      <c r="DQ126" s="15"/>
      <c r="DZ126" s="15"/>
      <c r="EA126" s="15"/>
      <c r="EB126" s="15"/>
      <c r="EC126" s="15"/>
      <c r="ED126" s="15"/>
      <c r="EE126" s="15"/>
    </row>
    <row r="127" spans="1:135" s="359" customFormat="1" ht="21" customHeight="1">
      <c r="A127" s="358" t="str">
        <f t="shared" si="13"/>
        <v>Radley AC</v>
      </c>
      <c r="B127" s="729"/>
      <c r="C127" s="729" t="s">
        <v>323</v>
      </c>
      <c r="D127" s="729" t="str" cm="1">
        <f t="array" ref="D127">_xlfn.LET(_xlpm.x, Radley!$T$3:$AE$3, _xlpm.y, Radley!$T$5:$AE$30, _xlpm.z, Radley!$R$5:$R$30, IF(_xlfn.XLOOKUP($C127,_xlfn.XLOOKUP(D$83,_xlpm.x,_xlpm.y,""),_xlpm.z,"Not Declared")="", "Name not recorded",  _xlfn.XLOOKUP($C127,_xlfn.XLOOKUP(D$83,_xlpm.x,_xlpm.y,""),_xlpm.z,"Not Declared")))</f>
        <v>Not Declared</v>
      </c>
      <c r="E127" s="729" t="str" cm="1">
        <f t="array" ref="E127">_xlfn.LET(_xlpm.x, Radley!$T$3:$AE$3, _xlpm.y, Radley!$T$5:$AE$30, _xlpm.z, Radley!$R$5:$R$30, IF(_xlfn.XLOOKUP($C127,_xlfn.XLOOKUP(E$83,_xlpm.x,_xlpm.y,""),_xlpm.z,"Not Declared")="", "Name not recorded",  _xlfn.XLOOKUP($C127,_xlfn.XLOOKUP(E$83,_xlpm.x,_xlpm.y,""),_xlpm.z,"Not Declared")))</f>
        <v>Not Declared</v>
      </c>
      <c r="F127" s="729" t="str" cm="1">
        <f t="array" ref="F127">_xlfn.LET(_xlpm.x, Radley!$T$3:$AE$3, _xlpm.y, Radley!$T$5:$AE$30, _xlpm.z, Radley!$R$5:$R$30, IF(_xlfn.XLOOKUP($C127,_xlfn.XLOOKUP(F$83,_xlpm.x,_xlpm.y,""),_xlpm.z,"Not Declared")="", "Name not recorded",  _xlfn.XLOOKUP($C127,_xlfn.XLOOKUP(F$83,_xlpm.x,_xlpm.y,""),_xlpm.z,"Not Declared")))</f>
        <v>Not Declared</v>
      </c>
      <c r="G127" s="729" t="str" cm="1">
        <f t="array" ref="G127">_xlfn.LET(_xlpm.x, Radley!$T$3:$AE$3, _xlpm.y, Radley!$T$5:$AE$30, _xlpm.z, Radley!$R$5:$R$30, IF(_xlfn.XLOOKUP($C127,_xlfn.XLOOKUP(G$83,_xlpm.x,_xlpm.y,""),_xlpm.z,"Not Declared")="", "Name not recorded",  _xlfn.XLOOKUP($C127,_xlfn.XLOOKUP(G$83,_xlpm.x,_xlpm.y,""),_xlpm.z,"Not Declared")))</f>
        <v>Not Declared</v>
      </c>
      <c r="H127" s="729" t="str" cm="1">
        <f t="array" ref="H127">_xlfn.LET(_xlpm.x, Radley!$T$3:$AE$3, _xlpm.y, Radley!$T$5:$AE$30, _xlpm.z, Radley!$R$5:$R$30, IF(_xlfn.XLOOKUP($C127,_xlfn.XLOOKUP(H$83,_xlpm.x,_xlpm.y,""),_xlpm.z,"Not Declared")="", "Name not recorded",  _xlfn.XLOOKUP($C127,_xlfn.XLOOKUP(H$83,_xlpm.x,_xlpm.y,""),_xlpm.z,"Not Declared")))</f>
        <v>Not Declared</v>
      </c>
      <c r="I127" s="729" t="str" cm="1">
        <f t="array" ref="I127">_xlfn.LET(_xlpm.x, Radley!$T$3:$AE$3, _xlpm.y, Radley!$T$5:$AE$30, _xlpm.z, Radley!$R$5:$R$30, IF(_xlfn.XLOOKUP($C127,_xlfn.XLOOKUP(I$83,_xlpm.x,_xlpm.y,""),_xlpm.z,"Not Declared")="", "Name not recorded",  _xlfn.XLOOKUP($C127,_xlfn.XLOOKUP(I$83,_xlpm.x,_xlpm.y,""),_xlpm.z,"Not Declared")))</f>
        <v>Not Declared</v>
      </c>
      <c r="J127" s="729" t="str" cm="1">
        <f t="array" ref="J127">_xlfn.LET(_xlpm.x, Radley!$T$3:$AE$3, _xlpm.y, Radley!$T$5:$AE$30, _xlpm.z, Radley!$R$5:$R$30, IF(_xlfn.XLOOKUP($C127,_xlfn.XLOOKUP(J$83,_xlpm.x,_xlpm.y,""),_xlpm.z,"Not Declared")="", "Name not recorded",  _xlfn.XLOOKUP($C127,_xlfn.XLOOKUP(J$83,_xlpm.x,_xlpm.y,""),_xlpm.z,"Not Declared")))</f>
        <v>Not Declared</v>
      </c>
      <c r="K127" s="729" t="str" cm="1">
        <f t="array" ref="K127">_xlfn.LET(_xlpm.x, Radley!$T$3:$AE$3, _xlpm.y, Radley!$T$5:$AE$30, _xlpm.z, Radley!$R$5:$R$30, IF(_xlfn.XLOOKUP($C127,_xlfn.XLOOKUP(K$83,_xlpm.x,_xlpm.y,""),_xlpm.z,"Not Declared")="", "Name not recorded",  _xlfn.XLOOKUP($C127,_xlfn.XLOOKUP(K$83,_xlpm.x,_xlpm.y,""),_xlpm.z,"Not Declared")))</f>
        <v>Not Declared</v>
      </c>
      <c r="L127" s="729" t="str" cm="1">
        <f t="array" ref="L127">_xlfn.LET(_xlpm.x, Radley!$T$3:$AE$3, _xlpm.y, Radley!$T$5:$AE$30, _xlpm.z, Radley!$R$5:$R$30, IF(_xlfn.XLOOKUP($C127,_xlfn.XLOOKUP(L$83,_xlpm.x,_xlpm.y,""),_xlpm.z,"Not Declared")="", "Name not recorded",  _xlfn.XLOOKUP($C127,_xlfn.XLOOKUP(L$83,_xlpm.x,_xlpm.y,""),_xlpm.z,"Not Declared")))</f>
        <v>Not Declared</v>
      </c>
      <c r="M127" s="729" t="str" cm="1">
        <f t="array" ref="M127">_xlfn.LET(_xlpm.x, Radley!$T$3:$AE$3, _xlpm.y, Radley!$T$5:$AE$30, _xlpm.z, Radley!$R$5:$R$30, IF(_xlfn.XLOOKUP($C127,_xlfn.XLOOKUP(M$83,_xlpm.x,_xlpm.y,""),_xlpm.z,"Not Declared")="", "Name not recorded",  _xlfn.XLOOKUP($C127,_xlfn.XLOOKUP(M$83,_xlpm.x,_xlpm.y,""),_xlpm.z,"Not Declared")))</f>
        <v>Not Declared</v>
      </c>
      <c r="N127" s="729" t="str" cm="1">
        <f t="array" ref="N127">_xlfn.LET(_xlpm.x, Radley!$T$3:$AE$3, _xlpm.y, Radley!$T$5:$AE$30, _xlpm.z, Radley!$R$5:$R$30, IF(_xlfn.XLOOKUP($C127,_xlfn.XLOOKUP(N$83,_xlpm.x,_xlpm.y,""),_xlpm.z,"Not Declared")="", "Name not recorded",  _xlfn.XLOOKUP($C127,_xlfn.XLOOKUP(N$83,_xlpm.x,_xlpm.y,""),_xlpm.z,"Not Declared")))</f>
        <v>Not Declared</v>
      </c>
      <c r="O127" s="729" t="str" cm="1">
        <f t="array" ref="O127">_xlfn.LET(_xlpm.x, Radley!$T$3:$AE$3, _xlpm.y, Radley!$T$5:$AE$30, _xlpm.z, Radley!$R$5:$R$30, IF(_xlfn.XLOOKUP($C127,_xlfn.XLOOKUP(O$83,_xlpm.x,_xlpm.y,""),_xlpm.z,"Not Declared")="", "Name not recorded",  _xlfn.XLOOKUP($C127,_xlfn.XLOOKUP(O$83,_xlpm.x,_xlpm.y,""),_xlpm.z,"Not Declared")))</f>
        <v>Not Declared</v>
      </c>
      <c r="P127" s="3"/>
      <c r="Q127" s="3"/>
      <c r="R127" s="3"/>
      <c r="S127" s="3"/>
      <c r="T127" s="15"/>
      <c r="U127" s="15"/>
      <c r="V127" s="15"/>
      <c r="W127" s="15"/>
      <c r="X127" s="3"/>
      <c r="Z127" s="433"/>
      <c r="AA127" s="747" t="str" cm="1">
        <f t="array" ref="AA127">_xlfn.LET(_xlpm.a,_xlfn.XLOOKUP(1,('Number Allocation'!$C$6:$C$1483=AC127)*('Number Allocation'!$D$6:$D$1483=AD127),'Number Allocation'!$A$6:$A$1483,"..."),IF(_xlpm.a="","...",_xlpm.a))</f>
        <v>...</v>
      </c>
      <c r="AB127" s="747">
        <v>0</v>
      </c>
      <c r="AC127" s="12" t="str">
        <v>Not Declared</v>
      </c>
      <c r="AD127" s="12" t="str">
        <v>Team Kennet</v>
      </c>
      <c r="AE127" s="436"/>
      <c r="AG127" s="365"/>
      <c r="AH127" s="433"/>
      <c r="AI127" s="747" t="str" cm="1">
        <f t="array" ref="AI127">_xlfn.LET(_xlpm.a,_xlfn.XLOOKUP(1,('Number Allocation'!$C$6:$C$1483=AK127)*('Number Allocation'!$D$6:$D$1483=AL127),'Number Allocation'!$A$6:$A$1483,"..."),IF(_xlpm.a="","...",_xlpm.a))</f>
        <v>...</v>
      </c>
      <c r="AJ127" s="747">
        <v>0</v>
      </c>
      <c r="AK127" s="12" t="str">
        <v>Not Declared</v>
      </c>
      <c r="AL127" s="12" t="str">
        <v>Banbury Harriers AC</v>
      </c>
      <c r="AM127" s="436"/>
      <c r="AO127" s="365"/>
      <c r="AP127" s="433"/>
      <c r="AQ127" s="747" t="str" cm="1">
        <f t="array" ref="AQ127">_xlfn.LET(_xlpm.a,_xlfn.XLOOKUP(1,('Number Allocation'!$C$6:$C$1483=AS127)*('Number Allocation'!$D$6:$D$1483=AT127),'Number Allocation'!$A$6:$A$1483,"..."),IF(_xlpm.a="","...",_xlpm.a))</f>
        <v>...</v>
      </c>
      <c r="AR127" s="747">
        <v>0</v>
      </c>
      <c r="AS127" s="12" t="str">
        <v>Not Declared</v>
      </c>
      <c r="AT127" s="12" t="str">
        <v>Team Kennet</v>
      </c>
      <c r="AU127" s="436"/>
      <c r="AW127" s="365"/>
      <c r="AX127" s="433"/>
      <c r="AY127" s="747" t="str" cm="1">
        <f t="array" ref="AY127">_xlfn.LET(_xlpm.a,_xlfn.XLOOKUP(1,('Number Allocation'!$C$6:$C$1483=BA127)*('Number Allocation'!$D$6:$D$1483=BB127),'Number Allocation'!$A$6:$A$1483,"..."),IF(_xlpm.a="","...",_xlpm.a))</f>
        <v>...</v>
      </c>
      <c r="AZ127" s="747">
        <v>0</v>
      </c>
      <c r="BA127" s="12" t="str">
        <v>Not Declared</v>
      </c>
      <c r="BB127" s="12" t="str">
        <v>White Horse Harriers</v>
      </c>
      <c r="BC127" s="436"/>
      <c r="BE127" s="365"/>
      <c r="BF127" s="433"/>
      <c r="BG127" s="747" t="str" cm="1">
        <f t="array" ref="BG127">_xlfn.LET(_xlpm.a,_xlfn.XLOOKUP(1,('Number Allocation'!$C$6:$C$1483=BI127)*('Number Allocation'!$D$6:$D$1483=BJ127),'Number Allocation'!$A$6:$A$1483,"..."),IF(_xlpm.a="","...",_xlpm.a))</f>
        <v>...</v>
      </c>
      <c r="BH127" s="747">
        <v>0</v>
      </c>
      <c r="BI127" s="12" t="str">
        <v>Not Declared</v>
      </c>
      <c r="BJ127" s="12" t="str">
        <v>Radley AC</v>
      </c>
      <c r="BK127" s="436"/>
      <c r="BM127" s="365"/>
      <c r="BN127" s="433"/>
      <c r="BO127" s="747" t="str" cm="1">
        <f t="array" ref="BO127">_xlfn.LET(_xlpm.a,_xlfn.XLOOKUP(1,('Number Allocation'!$C$6:$C$1483=BQ127)*('Number Allocation'!$D$6:$D$1483=BR127),'Number Allocation'!$A$6:$A$1483,"..."),IF(_xlpm.a="","...",_xlpm.a))</f>
        <v>...</v>
      </c>
      <c r="BP127" s="747">
        <v>0</v>
      </c>
      <c r="BQ127" s="12" t="str">
        <v>Not Declared</v>
      </c>
      <c r="BR127" s="12" t="str">
        <v>Abingdon AC</v>
      </c>
      <c r="BS127" s="436"/>
      <c r="BU127" s="365"/>
      <c r="BV127" s="433"/>
      <c r="BW127" s="747" t="str" cm="1">
        <f t="array" ref="BW127">_xlfn.LET(_xlpm.a,_xlfn.XLOOKUP(1,('Number Allocation'!$C$6:$C$1483=BY127)*('Number Allocation'!$D$6:$D$1483=BZ127),'Number Allocation'!$A$6:$A$1483,"..."),IF(_xlpm.a="","...",_xlpm.a))</f>
        <v>...</v>
      </c>
      <c r="BX127" s="747">
        <v>0</v>
      </c>
      <c r="BY127" s="12" t="str">
        <v>Not Declared</v>
      </c>
      <c r="BZ127" s="425" t="str">
        <v>Witney Road Runners</v>
      </c>
      <c r="CA127" s="209"/>
      <c r="CB127" s="15"/>
      <c r="CC127" s="15"/>
      <c r="CD127" s="433"/>
      <c r="CE127" s="747" t="str" cm="1">
        <f t="array" ref="CE127">_xlfn.LET(_xlpm.a,_xlfn.XLOOKUP(1,('Number Allocation'!$C$6:$C$1483=CG127)*('Number Allocation'!$D$6:$D$1483=CH127),'Number Allocation'!$A$6:$A$1483,"..."),IF(_xlpm.a="","...",_xlpm.a))</f>
        <v>...</v>
      </c>
      <c r="CF127" s="747">
        <v>0</v>
      </c>
      <c r="CG127" s="12" t="str">
        <v>Not Declared</v>
      </c>
      <c r="CH127" s="425" t="str">
        <v>Bicester AC</v>
      </c>
      <c r="CI127" s="488"/>
      <c r="CJ127" s="15"/>
      <c r="CK127" s="15"/>
      <c r="CL127" s="433"/>
      <c r="CM127" s="747" t="str" cm="1">
        <f t="array" ref="CM127">_xlfn.LET(_xlpm.a,_xlfn.XLOOKUP(1,('Number Allocation'!$C$6:$C$1483=CO127)*('Number Allocation'!$D$6:$D$1483=CP127),'Number Allocation'!$A$6:$A$1483,"..."),IF(_xlpm.a="","...",_xlpm.a))</f>
        <v>...</v>
      </c>
      <c r="CN127" s="747">
        <v>0</v>
      </c>
      <c r="CO127" s="12" t="str">
        <v>Not Declared</v>
      </c>
      <c r="CP127" s="425" t="str">
        <v>White Horse Harriers</v>
      </c>
      <c r="CQ127" s="209"/>
      <c r="CR127" s="15"/>
      <c r="CS127" s="15"/>
      <c r="CT127" s="433"/>
      <c r="CU127" s="747" t="str" cm="1">
        <f t="array" ref="CU127">_xlfn.LET(_xlpm.a,_xlfn.XLOOKUP(1,('Number Allocation'!$C$6:$C$1483=CW127)*('Number Allocation'!$D$6:$D$1483=CX127),'Number Allocation'!$A$6:$A$1483,"..."),IF(_xlpm.a="","...",_xlpm.a))</f>
        <v>...</v>
      </c>
      <c r="CV127" s="747">
        <v>0</v>
      </c>
      <c r="CW127" s="12" t="str">
        <v>Not Declared</v>
      </c>
      <c r="CX127" s="425" t="str">
        <v>Team Kennet</v>
      </c>
      <c r="CY127" s="209"/>
      <c r="CZ127" s="15"/>
      <c r="DA127" s="15"/>
      <c r="DB127" s="433"/>
      <c r="DC127" s="747" t="str" cm="1">
        <f t="array" ref="DC127">_xlfn.LET(_xlpm.a,_xlfn.XLOOKUP(1,('Number Allocation'!$C$6:$C$1483=DE127)*('Number Allocation'!$D$6:$D$1483=DF127),'Number Allocation'!$A$6:$A$1483,"..."),IF(_xlpm.a="","...",_xlpm.a))</f>
        <v>...</v>
      </c>
      <c r="DD127" s="747">
        <v>0</v>
      </c>
      <c r="DE127" s="12" t="str">
        <v>Not Declared</v>
      </c>
      <c r="DF127" s="425" t="str">
        <v>Banbury Harriers AC</v>
      </c>
      <c r="DG127" s="209"/>
      <c r="DH127" s="15"/>
      <c r="DI127" s="15"/>
      <c r="DJ127" s="433"/>
      <c r="DK127" s="747" t="str" cm="1">
        <f t="array" ref="DK127">_xlfn.LET(_xlpm.a,_xlfn.XLOOKUP(1,('Number Allocation'!$C$6:$C$1483=DM127)*('Number Allocation'!$D$6:$D$1483=DN127),'Number Allocation'!$A$6:$A$1483,"..."),IF(_xlpm.a="","...",_xlpm.a))</f>
        <v>...</v>
      </c>
      <c r="DL127" s="747">
        <v>0</v>
      </c>
      <c r="DM127" s="12" t="str">
        <v>Not Declared</v>
      </c>
      <c r="DN127" s="425" t="str">
        <v>Oxford City AC</v>
      </c>
      <c r="DO127" s="209"/>
      <c r="DP127" s="15"/>
      <c r="DQ127" s="15"/>
      <c r="DZ127" s="15"/>
      <c r="EA127" s="15"/>
      <c r="EB127" s="15"/>
      <c r="EC127" s="15"/>
      <c r="ED127" s="15"/>
      <c r="EE127" s="15"/>
    </row>
    <row r="128" spans="1:135" s="359" customFormat="1" ht="21" customHeight="1">
      <c r="A128" s="358"/>
      <c r="B128" s="729"/>
      <c r="C128" s="729"/>
      <c r="D128" s="729"/>
      <c r="E128" s="729"/>
      <c r="F128" s="729"/>
      <c r="G128" s="729"/>
      <c r="H128" s="729"/>
      <c r="I128" s="729"/>
      <c r="J128" s="729"/>
      <c r="K128" s="729"/>
      <c r="L128" s="729"/>
      <c r="M128" s="729"/>
      <c r="N128" s="729"/>
      <c r="O128" s="362"/>
      <c r="P128" s="3"/>
      <c r="Q128" s="3"/>
      <c r="R128" s="3"/>
      <c r="S128" s="3"/>
      <c r="T128" s="15"/>
      <c r="U128" s="15"/>
      <c r="V128" s="15"/>
      <c r="W128" s="15"/>
      <c r="X128" s="3"/>
      <c r="Z128" s="433"/>
      <c r="AA128" s="747" t="str" cm="1">
        <f t="array" ref="AA128">_xlfn.LET(_xlpm.a,_xlfn.XLOOKUP(1,('Number Allocation'!$C$6:$C$1483=AC128)*('Number Allocation'!$D$6:$D$1483=AD128),'Number Allocation'!$A$6:$A$1483,"..."),IF(_xlpm.a="","...",_xlpm.a))</f>
        <v>...</v>
      </c>
      <c r="AB128" s="747">
        <v>0</v>
      </c>
      <c r="AC128" s="12" t="str">
        <v>Not Declared</v>
      </c>
      <c r="AD128" s="12" t="str">
        <v>White Horse Harriers</v>
      </c>
      <c r="AE128" s="436"/>
      <c r="AG128" s="365"/>
      <c r="AH128" s="433"/>
      <c r="AI128" s="747" t="str" cm="1">
        <f t="array" ref="AI128">_xlfn.LET(_xlpm.a,_xlfn.XLOOKUP(1,('Number Allocation'!$C$6:$C$1483=AK128)*('Number Allocation'!$D$6:$D$1483=AL128),'Number Allocation'!$A$6:$A$1483,"..."),IF(_xlpm.a="","...",_xlpm.a))</f>
        <v>...</v>
      </c>
      <c r="AJ128" s="747">
        <v>0</v>
      </c>
      <c r="AK128" s="12" t="str">
        <v>Not Declared</v>
      </c>
      <c r="AL128" s="12" t="str">
        <v>Witney Road Runners</v>
      </c>
      <c r="AM128" s="436"/>
      <c r="AO128" s="365"/>
      <c r="AP128" s="433"/>
      <c r="AQ128" s="747" t="str" cm="1">
        <f t="array" ref="AQ128">_xlfn.LET(_xlpm.a,_xlfn.XLOOKUP(1,('Number Allocation'!$C$6:$C$1483=AS128)*('Number Allocation'!$D$6:$D$1483=AT128),'Number Allocation'!$A$6:$A$1483,"..."),IF(_xlpm.a="","...",_xlpm.a))</f>
        <v>...</v>
      </c>
      <c r="AR128" s="747">
        <v>0</v>
      </c>
      <c r="AS128" s="12" t="str">
        <v>Not Declared</v>
      </c>
      <c r="AT128" s="12" t="str">
        <v>White Horse Harriers</v>
      </c>
      <c r="AU128" s="436"/>
      <c r="AW128" s="365"/>
      <c r="AX128" s="433"/>
      <c r="AY128" s="747" t="str" cm="1">
        <f t="array" ref="AY128">_xlfn.LET(_xlpm.a,_xlfn.XLOOKUP(1,('Number Allocation'!$C$6:$C$1483=BA128)*('Number Allocation'!$D$6:$D$1483=BB128),'Number Allocation'!$A$6:$A$1483,"..."),IF(_xlpm.a="","...",_xlpm.a))</f>
        <v>...</v>
      </c>
      <c r="AZ128" s="747">
        <v>0</v>
      </c>
      <c r="BA128" s="12" t="str">
        <v>Not Declared</v>
      </c>
      <c r="BB128" s="12" t="str">
        <v>Radley AC</v>
      </c>
      <c r="BC128" s="436"/>
      <c r="BE128" s="365"/>
      <c r="BF128" s="433"/>
      <c r="BG128" s="747" t="str" cm="1">
        <f t="array" ref="BG128">_xlfn.LET(_xlpm.a,_xlfn.XLOOKUP(1,('Number Allocation'!$C$6:$C$1483=BI128)*('Number Allocation'!$D$6:$D$1483=BJ128),'Number Allocation'!$A$6:$A$1483,"..."),IF(_xlpm.a="","...",_xlpm.a))</f>
        <v>...</v>
      </c>
      <c r="BH128" s="747">
        <v>0</v>
      </c>
      <c r="BI128" s="12" t="str">
        <v>Not Declared</v>
      </c>
      <c r="BJ128" s="12" t="str">
        <v>Oxford City AC</v>
      </c>
      <c r="BK128" s="436"/>
      <c r="BM128" s="365"/>
      <c r="BN128" s="433"/>
      <c r="BO128" s="747" t="str" cm="1">
        <f t="array" ref="BO128">_xlfn.LET(_xlpm.a,_xlfn.XLOOKUP(1,('Number Allocation'!$C$6:$C$1483=BQ128)*('Number Allocation'!$D$6:$D$1483=BR128),'Number Allocation'!$A$6:$A$1483,"..."),IF(_xlpm.a="","...",_xlpm.a))</f>
        <v>...</v>
      </c>
      <c r="BP128" s="747">
        <v>0</v>
      </c>
      <c r="BQ128" s="12" t="str">
        <v>Not Declared</v>
      </c>
      <c r="BR128" s="12" t="str">
        <v>Banbury Harriers AC</v>
      </c>
      <c r="BS128" s="436"/>
      <c r="BU128" s="365"/>
      <c r="BV128" s="433"/>
      <c r="BW128" s="747" t="str" cm="1">
        <f t="array" ref="BW128">_xlfn.LET(_xlpm.a,_xlfn.XLOOKUP(1,('Number Allocation'!$C$6:$C$1483=BY128)*('Number Allocation'!$D$6:$D$1483=BZ128),'Number Allocation'!$A$6:$A$1483,"..."),IF(_xlpm.a="","...",_xlpm.a))</f>
        <v>...</v>
      </c>
      <c r="BX128" s="747">
        <v>0</v>
      </c>
      <c r="BY128" s="12" t="str">
        <v>Not Declared</v>
      </c>
      <c r="BZ128" s="425" t="str">
        <v>White Horse Harriers</v>
      </c>
      <c r="CA128" s="209"/>
      <c r="CB128" s="15"/>
      <c r="CC128" s="15"/>
      <c r="CD128" s="433"/>
      <c r="CE128" s="747" t="str" cm="1">
        <f t="array" ref="CE128">_xlfn.LET(_xlpm.a,_xlfn.XLOOKUP(1,('Number Allocation'!$C$6:$C$1483=CG128)*('Number Allocation'!$D$6:$D$1483=CH128),'Number Allocation'!$A$6:$A$1483,"..."),IF(_xlpm.a="","...",_xlpm.a))</f>
        <v>...</v>
      </c>
      <c r="CF128" s="747">
        <v>0</v>
      </c>
      <c r="CG128" s="12" t="str">
        <v>Not Declared</v>
      </c>
      <c r="CH128" s="425" t="str">
        <v>Banbury Harriers AC</v>
      </c>
      <c r="CI128" s="488"/>
      <c r="CJ128" s="15"/>
      <c r="CK128" s="15"/>
      <c r="CL128" s="433"/>
      <c r="CM128" s="747" t="str" cm="1">
        <f t="array" ref="CM128">_xlfn.LET(_xlpm.a,_xlfn.XLOOKUP(1,('Number Allocation'!$C$6:$C$1483=CO128)*('Number Allocation'!$D$6:$D$1483=CP128),'Number Allocation'!$A$6:$A$1483,"..."),IF(_xlpm.a="","...",_xlpm.a))</f>
        <v>...</v>
      </c>
      <c r="CN128" s="747">
        <v>0</v>
      </c>
      <c r="CO128" s="12" t="str">
        <v>Not Declared</v>
      </c>
      <c r="CP128" s="425" t="str">
        <v>Banbury Harriers AC</v>
      </c>
      <c r="CQ128" s="209"/>
      <c r="CR128" s="15"/>
      <c r="CS128" s="15"/>
      <c r="CT128" s="433"/>
      <c r="CU128" s="747" t="str" cm="1">
        <f t="array" ref="CU128">_xlfn.LET(_xlpm.a,_xlfn.XLOOKUP(1,('Number Allocation'!$C$6:$C$1483=CW128)*('Number Allocation'!$D$6:$D$1483=CX128),'Number Allocation'!$A$6:$A$1483,"..."),IF(_xlpm.a="","...",_xlpm.a))</f>
        <v>...</v>
      </c>
      <c r="CV128" s="747">
        <v>0</v>
      </c>
      <c r="CW128" s="12" t="str">
        <v>Not Declared</v>
      </c>
      <c r="CX128" s="425" t="str">
        <v>Banbury Harriers AC</v>
      </c>
      <c r="CY128" s="209"/>
      <c r="CZ128" s="15"/>
      <c r="DA128" s="15"/>
      <c r="DB128" s="433"/>
      <c r="DC128" s="747" t="str" cm="1">
        <f t="array" ref="DC128">_xlfn.LET(_xlpm.a,_xlfn.XLOOKUP(1,('Number Allocation'!$C$6:$C$1483=DE128)*('Number Allocation'!$D$6:$D$1483=DF128),'Number Allocation'!$A$6:$A$1483,"..."),IF(_xlpm.a="","...",_xlpm.a))</f>
        <v>...</v>
      </c>
      <c r="DD128" s="747">
        <v>0</v>
      </c>
      <c r="DE128" s="12" t="str">
        <v>Not Declared</v>
      </c>
      <c r="DF128" s="425" t="str">
        <v>Abingdon AC</v>
      </c>
      <c r="DG128" s="209"/>
      <c r="DH128" s="15"/>
      <c r="DI128" s="15"/>
      <c r="DJ128" s="433"/>
      <c r="DK128" s="747" t="str" cm="1">
        <f t="array" ref="DK128">_xlfn.LET(_xlpm.a,_xlfn.XLOOKUP(1,('Number Allocation'!$C$6:$C$1483=DM128)*('Number Allocation'!$D$6:$D$1483=DN128),'Number Allocation'!$A$6:$A$1483,"..."),IF(_xlpm.a="","...",_xlpm.a))</f>
        <v>...</v>
      </c>
      <c r="DL128" s="747">
        <v>0</v>
      </c>
      <c r="DM128" s="12" t="str">
        <v>Not Declared</v>
      </c>
      <c r="DN128" s="425" t="str">
        <v>Witney Road Runners</v>
      </c>
      <c r="DO128" s="209"/>
      <c r="DP128" s="15"/>
      <c r="DQ128" s="15"/>
      <c r="DZ128" s="15"/>
      <c r="EA128" s="15"/>
      <c r="EB128" s="15"/>
      <c r="EC128" s="15"/>
      <c r="ED128" s="15"/>
      <c r="EE128" s="15"/>
    </row>
    <row r="129" spans="1:135" s="359" customFormat="1" ht="21" customHeight="1">
      <c r="A129" s="358" t="str">
        <f>'Team Kennet'!AJ$2</f>
        <v>Team Kennet</v>
      </c>
      <c r="B129" s="729" t="str">
        <f>'Team Kennet'!AV$1</f>
        <v>X</v>
      </c>
      <c r="C129" s="729" t="s">
        <v>71</v>
      </c>
      <c r="D129" s="729" t="str" cm="1">
        <f t="array" ref="D129">_xlfn.LET(_xlpm.x, 'Team Kennet'!$T$3:$AE$3, _xlpm.y, 'Team Kennet'!$T$5:$AE$30, _xlpm.z, 'Team Kennet'!$R$5:$R$30, IF(_xlfn.XLOOKUP($C129,_xlfn.XLOOKUP(D$83,_xlpm.x,_xlpm.y,""),_xlpm.z,"Not Declared")="", "Name not recorded",  _xlfn.XLOOKUP($C129,_xlfn.XLOOKUP(D$83,_xlpm.x,_xlpm.y,""),_xlpm.z,"Not Declared")))</f>
        <v>Not Declared</v>
      </c>
      <c r="E129" s="729" t="str" cm="1">
        <f t="array" ref="E129">_xlfn.LET(_xlpm.x, 'Team Kennet'!$T$3:$AE$3, _xlpm.y, 'Team Kennet'!$T$5:$AE$30, _xlpm.z, 'Team Kennet'!$R$5:$R$30, IF(_xlfn.XLOOKUP($C129,_xlfn.XLOOKUP(E$83,_xlpm.x,_xlpm.y,""),_xlpm.z,"Not Declared")="", "Name not recorded",  _xlfn.XLOOKUP($C129,_xlfn.XLOOKUP(E$83,_xlpm.x,_xlpm.y,""),_xlpm.z,"Not Declared")))</f>
        <v>Not Declared</v>
      </c>
      <c r="F129" s="729" t="str" cm="1">
        <f t="array" ref="F129">_xlfn.LET(_xlpm.x, 'Team Kennet'!$T$3:$AE$3, _xlpm.y, 'Team Kennet'!$T$5:$AE$30, _xlpm.z, 'Team Kennet'!$R$5:$R$30, IF(_xlfn.XLOOKUP($C129,_xlfn.XLOOKUP(F$83,_xlpm.x,_xlpm.y,""),_xlpm.z,"Not Declared")="", "Name not recorded",  _xlfn.XLOOKUP($C129,_xlfn.XLOOKUP(F$83,_xlpm.x,_xlpm.y,""),_xlpm.z,"Not Declared")))</f>
        <v>Not Declared</v>
      </c>
      <c r="G129" s="729" t="str" cm="1">
        <f t="array" ref="G129">_xlfn.LET(_xlpm.x, 'Team Kennet'!$T$3:$AE$3, _xlpm.y, 'Team Kennet'!$T$5:$AE$30, _xlpm.z, 'Team Kennet'!$R$5:$R$30, IF(_xlfn.XLOOKUP($C129,_xlfn.XLOOKUP(G$83,_xlpm.x,_xlpm.y,""),_xlpm.z,"Not Declared")="", "Name not recorded",  _xlfn.XLOOKUP($C129,_xlfn.XLOOKUP(G$83,_xlpm.x,_xlpm.y,""),_xlpm.z,"Not Declared")))</f>
        <v>Not Declared</v>
      </c>
      <c r="H129" s="729" t="str" cm="1">
        <f t="array" ref="H129">_xlfn.LET(_xlpm.x, 'Team Kennet'!$T$3:$AE$3, _xlpm.y, 'Team Kennet'!$T$5:$AE$30, _xlpm.z, 'Team Kennet'!$R$5:$R$30, IF(_xlfn.XLOOKUP($C129,_xlfn.XLOOKUP(H$83,_xlpm.x,_xlpm.y,""),_xlpm.z,"Not Declared")="", "Name not recorded",  _xlfn.XLOOKUP($C129,_xlfn.XLOOKUP(H$83,_xlpm.x,_xlpm.y,""),_xlpm.z,"Not Declared")))</f>
        <v>Not Declared</v>
      </c>
      <c r="I129" s="729" t="str" cm="1">
        <f t="array" ref="I129">_xlfn.LET(_xlpm.x, 'Team Kennet'!$T$3:$AE$3, _xlpm.y, 'Team Kennet'!$T$5:$AE$30, _xlpm.z, 'Team Kennet'!$R$5:$R$30, IF(_xlfn.XLOOKUP($C129,_xlfn.XLOOKUP(I$83,_xlpm.x,_xlpm.y,""),_xlpm.z,"Not Declared")="", "Name not recorded",  _xlfn.XLOOKUP($C129,_xlfn.XLOOKUP(I$83,_xlpm.x,_xlpm.y,""),_xlpm.z,"Not Declared")))</f>
        <v>Not Declared</v>
      </c>
      <c r="J129" s="729" t="str" cm="1">
        <f t="array" ref="J129">_xlfn.LET(_xlpm.x, 'Team Kennet'!$T$3:$AE$3, _xlpm.y, 'Team Kennet'!$T$5:$AE$30, _xlpm.z, 'Team Kennet'!$R$5:$R$30, IF(_xlfn.XLOOKUP($C129,_xlfn.XLOOKUP(J$83,_xlpm.x,_xlpm.y,""),_xlpm.z,"Not Declared")="", "Name not recorded",  _xlfn.XLOOKUP($C129,_xlfn.XLOOKUP(J$83,_xlpm.x,_xlpm.y,""),_xlpm.z,"Not Declared")))</f>
        <v>Not Declared</v>
      </c>
      <c r="K129" s="729" t="str" cm="1">
        <f t="array" ref="K129">_xlfn.LET(_xlpm.x, 'Team Kennet'!$T$3:$AE$3, _xlpm.y, 'Team Kennet'!$T$5:$AE$30, _xlpm.z, 'Team Kennet'!$R$5:$R$30, IF(_xlfn.XLOOKUP($C129,_xlfn.XLOOKUP(K$83,_xlpm.x,_xlpm.y,""),_xlpm.z,"Not Declared")="", "Name not recorded",  _xlfn.XLOOKUP($C129,_xlfn.XLOOKUP(K$83,_xlpm.x,_xlpm.y,""),_xlpm.z,"Not Declared")))</f>
        <v>Not Declared</v>
      </c>
      <c r="L129" s="729" t="str" cm="1">
        <f t="array" ref="L129">_xlfn.LET(_xlpm.x, 'Team Kennet'!$T$3:$AE$3, _xlpm.y, 'Team Kennet'!$T$5:$AE$30, _xlpm.z, 'Team Kennet'!$R$5:$R$30, IF(_xlfn.XLOOKUP($C129,_xlfn.XLOOKUP(L$83,_xlpm.x,_xlpm.y,""),_xlpm.z,"Not Declared")="", "Name not recorded",  _xlfn.XLOOKUP($C129,_xlfn.XLOOKUP(L$83,_xlpm.x,_xlpm.y,""),_xlpm.z,"Not Declared")))</f>
        <v>Not Declared</v>
      </c>
      <c r="M129" s="729" t="str" cm="1">
        <f t="array" ref="M129">_xlfn.LET(_xlpm.x, 'Team Kennet'!$T$3:$AE$3, _xlpm.y, 'Team Kennet'!$T$5:$AE$30, _xlpm.z, 'Team Kennet'!$R$5:$R$30, IF(_xlfn.XLOOKUP($C129,_xlfn.XLOOKUP(M$83,_xlpm.x,_xlpm.y,""),_xlpm.z,"Not Declared")="", "Name not recorded",  _xlfn.XLOOKUP($C129,_xlfn.XLOOKUP(M$83,_xlpm.x,_xlpm.y,""),_xlpm.z,"Not Declared")))</f>
        <v>Not Declared</v>
      </c>
      <c r="N129" s="729" t="str" cm="1">
        <f t="array" ref="N129">_xlfn.LET(_xlpm.x, 'Team Kennet'!$T$3:$AE$3, _xlpm.y, 'Team Kennet'!$T$5:$AE$30, _xlpm.z, 'Team Kennet'!$R$5:$R$30, IF(_xlfn.XLOOKUP($C129,_xlfn.XLOOKUP(N$83,_xlpm.x,_xlpm.y,""),_xlpm.z,"Not Declared")="", "Name not recorded",  _xlfn.XLOOKUP($C129,_xlfn.XLOOKUP(N$83,_xlpm.x,_xlpm.y,""),_xlpm.z,"Not Declared")))</f>
        <v>Not Declared</v>
      </c>
      <c r="O129" s="729" t="str" cm="1">
        <f t="array" ref="O129">_xlfn.LET(_xlpm.x, 'Team Kennet'!$T$3:$AE$3, _xlpm.y, 'Team Kennet'!$T$5:$AE$30, _xlpm.z, 'Team Kennet'!$R$5:$R$30, IF(_xlfn.XLOOKUP($C129,_xlfn.XLOOKUP(O$83,_xlpm.x,_xlpm.y,""),_xlpm.z,"Not Declared")="", "Name not recorded",  _xlfn.XLOOKUP($C129,_xlfn.XLOOKUP(O$83,_xlpm.x,_xlpm.y,""),_xlpm.z,"Not Declared")))</f>
        <v>Not Declared</v>
      </c>
      <c r="P129" s="79">
        <v>1</v>
      </c>
      <c r="Q129" s="729">
        <v>2</v>
      </c>
      <c r="R129" s="729">
        <v>3</v>
      </c>
      <c r="S129" s="729">
        <v>4</v>
      </c>
      <c r="T129" s="729" t="str" cm="1">
        <f t="array" ref="T129">_xlfn.LET(_xlpm.x, 'Team Kennet'!$T$3:$AF$3, _xlpm.y, 'Team Kennet'!$T$5:$AF$30, _xlpm.z, 'Team Kennet'!$R$5:$R$30, IF(_xlfn.XLOOKUP(P129,_xlfn.XLOOKUP(T$83,_xlpm.x,_xlpm.y,""),_xlpm.z,"Not Declared")="", "Name not recorded",  _xlfn.XLOOKUP(P129,_xlfn.XLOOKUP(T$83,_xlpm.x,_xlpm.y,""),_xlpm.z,"Not Declared")))</f>
        <v>Not Declared</v>
      </c>
      <c r="U129" s="729" t="str" cm="1">
        <f t="array" ref="U129">_xlfn.LET(_xlpm.x, 'Team Kennet'!$T$3:$AF$3, _xlpm.y, 'Team Kennet'!$T$5:$AF$30, _xlpm.z, 'Team Kennet'!$R$5:$R$30, IF(_xlfn.XLOOKUP(Q129,_xlfn.XLOOKUP(U$83,_xlpm.x,_xlpm.y,""),_xlpm.z,"Not Declared")="", "Name not recorded",  _xlfn.XLOOKUP(Q129,_xlfn.XLOOKUP(U$83,_xlpm.x,_xlpm.y,""),_xlpm.z,"Not Declared")))</f>
        <v>Not Declared</v>
      </c>
      <c r="V129" s="729" t="str" cm="1">
        <f t="array" ref="V129">_xlfn.LET(_xlpm.x, 'Team Kennet'!$T$3:$AF$3, _xlpm.y, 'Team Kennet'!$T$5:$AF$30, _xlpm.z, 'Team Kennet'!$R$5:$R$30, IF(_xlfn.XLOOKUP(R129,_xlfn.XLOOKUP(V$83,_xlpm.x,_xlpm.y,""),_xlpm.z,"Not Declared")="", "Name not recorded",  _xlfn.XLOOKUP(R129,_xlfn.XLOOKUP(V$83,_xlpm.x,_xlpm.y,""),_xlpm.z,"Not Declared")))</f>
        <v>Not Declared</v>
      </c>
      <c r="W129" s="729" t="str" cm="1">
        <f t="array" ref="W129">_xlfn.LET(_xlpm.x, 'Team Kennet'!$T$3:$AF$3, _xlpm.y, 'Team Kennet'!$T$5:$AF$30, _xlpm.z, 'Team Kennet'!$R$5:$R$30, IF(_xlfn.XLOOKUP(S129,_xlfn.XLOOKUP(W$83,_xlpm.x,_xlpm.y,""),_xlpm.z,"Not Declared")="", "Name not recorded",  _xlfn.XLOOKUP(S129,_xlfn.XLOOKUP(W$83,_xlpm.x,_xlpm.y,""),_xlpm.z,"Not Declared")))</f>
        <v>Not Declared</v>
      </c>
      <c r="X129" s="358" t="str">
        <f>_xlfn.TEXTJOIN(", ",,T129:W129)</f>
        <v>Not Declared, Not Declared, Not Declared, Not Declared</v>
      </c>
      <c r="Z129" s="433"/>
      <c r="AA129" s="747" t="str" cm="1">
        <f t="array" ref="AA129">_xlfn.LET(_xlpm.a,_xlfn.XLOOKUP(1,('Number Allocation'!$C$6:$C$1483=AC129)*('Number Allocation'!$D$6:$D$1483=AD129),'Number Allocation'!$A$6:$A$1483,"..."),IF(_xlpm.a="","...",_xlpm.a))</f>
        <v>...</v>
      </c>
      <c r="AB129" s="747">
        <v>0</v>
      </c>
      <c r="AC129" s="12" t="str">
        <v>Not Declared</v>
      </c>
      <c r="AD129" s="12" t="str">
        <v>Radley AC</v>
      </c>
      <c r="AE129" s="436"/>
      <c r="AG129" s="365"/>
      <c r="AH129" s="433"/>
      <c r="AI129" s="747" t="str" cm="1">
        <f t="array" ref="AI129">_xlfn.LET(_xlpm.a,_xlfn.XLOOKUP(1,('Number Allocation'!$C$6:$C$1483=AK129)*('Number Allocation'!$D$6:$D$1483=AL129),'Number Allocation'!$A$6:$A$1483,"..."),IF(_xlpm.a="","...",_xlpm.a))</f>
        <v>...</v>
      </c>
      <c r="AJ129" s="747">
        <v>0</v>
      </c>
      <c r="AK129" s="12" t="str">
        <v>Not Declared</v>
      </c>
      <c r="AL129" s="12" t="str">
        <v>White Horse Harriers</v>
      </c>
      <c r="AM129" s="436"/>
      <c r="AO129" s="365"/>
      <c r="AP129" s="433"/>
      <c r="AQ129" s="747" t="str" cm="1">
        <f t="array" ref="AQ129">_xlfn.LET(_xlpm.a,_xlfn.XLOOKUP(1,('Number Allocation'!$C$6:$C$1483=AS129)*('Number Allocation'!$D$6:$D$1483=AT129),'Number Allocation'!$A$6:$A$1483,"..."),IF(_xlpm.a="","...",_xlpm.a))</f>
        <v>...</v>
      </c>
      <c r="AR129" s="747">
        <v>0</v>
      </c>
      <c r="AS129" s="12" t="str">
        <v>Not Declared</v>
      </c>
      <c r="AT129" s="12" t="str">
        <v>Radley AC</v>
      </c>
      <c r="AU129" s="436"/>
      <c r="AW129" s="365"/>
      <c r="AX129" s="433"/>
      <c r="AY129" s="747" t="str" cm="1">
        <f t="array" ref="AY129">_xlfn.LET(_xlpm.a,_xlfn.XLOOKUP(1,('Number Allocation'!$C$6:$C$1483=BA129)*('Number Allocation'!$D$6:$D$1483=BB129),'Number Allocation'!$A$6:$A$1483,"..."),IF(_xlpm.a="","...",_xlpm.a))</f>
        <v>...</v>
      </c>
      <c r="AZ129" s="747">
        <v>0</v>
      </c>
      <c r="BA129" s="12" t="str">
        <v>Not Declared</v>
      </c>
      <c r="BB129" s="12" t="str">
        <v>Bicester AC</v>
      </c>
      <c r="BC129" s="436"/>
      <c r="BE129" s="365"/>
      <c r="BF129" s="433"/>
      <c r="BG129" s="747" t="str" cm="1">
        <f t="array" ref="BG129">_xlfn.LET(_xlpm.a,_xlfn.XLOOKUP(1,('Number Allocation'!$C$6:$C$1483=BI129)*('Number Allocation'!$D$6:$D$1483=BJ129),'Number Allocation'!$A$6:$A$1483,"..."),IF(_xlpm.a="","...",_xlpm.a))</f>
        <v>...</v>
      </c>
      <c r="BH129" s="747">
        <v>0</v>
      </c>
      <c r="BI129" s="12" t="str">
        <v>Not Declared</v>
      </c>
      <c r="BJ129" s="12" t="str">
        <v>Banbury Harriers AC</v>
      </c>
      <c r="BK129" s="436"/>
      <c r="BM129" s="365"/>
      <c r="BN129" s="433"/>
      <c r="BO129" s="747" t="str" cm="1">
        <f t="array" ref="BO129">_xlfn.LET(_xlpm.a,_xlfn.XLOOKUP(1,('Number Allocation'!$C$6:$C$1483=BQ129)*('Number Allocation'!$D$6:$D$1483=BR129),'Number Allocation'!$A$6:$A$1483,"..."),IF(_xlpm.a="","...",_xlpm.a))</f>
        <v>...</v>
      </c>
      <c r="BP129" s="747">
        <v>0</v>
      </c>
      <c r="BQ129" s="12" t="str">
        <v>Not Declared</v>
      </c>
      <c r="BR129" s="12" t="str">
        <v>Bicester AC</v>
      </c>
      <c r="BS129" s="436"/>
      <c r="BU129" s="365"/>
      <c r="BV129" s="433"/>
      <c r="BW129" s="747" t="str" cm="1">
        <f t="array" ref="BW129">_xlfn.LET(_xlpm.a,_xlfn.XLOOKUP(1,('Number Allocation'!$C$6:$C$1483=BY129)*('Number Allocation'!$D$6:$D$1483=BZ129),'Number Allocation'!$A$6:$A$1483,"..."),IF(_xlpm.a="","...",_xlpm.a))</f>
        <v>...</v>
      </c>
      <c r="BX129" s="747">
        <v>0</v>
      </c>
      <c r="BY129" s="12" t="str">
        <v>Not Declared</v>
      </c>
      <c r="BZ129" s="425" t="str">
        <v>Bicester AC</v>
      </c>
      <c r="CA129" s="209"/>
      <c r="CB129" s="15"/>
      <c r="CC129" s="15"/>
      <c r="CD129" s="433"/>
      <c r="CE129" s="747" t="str" cm="1">
        <f t="array" ref="CE129">_xlfn.LET(_xlpm.a,_xlfn.XLOOKUP(1,('Number Allocation'!$C$6:$C$1483=CG129)*('Number Allocation'!$D$6:$D$1483=CH129),'Number Allocation'!$A$6:$A$1483,"..."),IF(_xlpm.a="","...",_xlpm.a))</f>
        <v>...</v>
      </c>
      <c r="CF129" s="747">
        <v>0</v>
      </c>
      <c r="CG129" s="12" t="str">
        <v>Not Declared</v>
      </c>
      <c r="CH129" s="425" t="str">
        <v>Radley AC</v>
      </c>
      <c r="CI129" s="488"/>
      <c r="CJ129" s="15"/>
      <c r="CK129" s="15"/>
      <c r="CL129" s="433"/>
      <c r="CM129" s="747" t="str" cm="1">
        <f t="array" ref="CM129">_xlfn.LET(_xlpm.a,_xlfn.XLOOKUP(1,('Number Allocation'!$C$6:$C$1483=CO129)*('Number Allocation'!$D$6:$D$1483=CP129),'Number Allocation'!$A$6:$A$1483,"..."),IF(_xlpm.a="","...",_xlpm.a))</f>
        <v>...</v>
      </c>
      <c r="CN129" s="747">
        <v>0</v>
      </c>
      <c r="CO129" s="12" t="str">
        <v>Not Declared</v>
      </c>
      <c r="CP129" s="425" t="str">
        <v>Oxford City AC</v>
      </c>
      <c r="CQ129" s="209"/>
      <c r="CR129" s="15"/>
      <c r="CS129" s="15"/>
      <c r="CT129" s="433"/>
      <c r="CU129" s="747" t="str" cm="1">
        <f t="array" ref="CU129">_xlfn.LET(_xlpm.a,_xlfn.XLOOKUP(1,('Number Allocation'!$C$6:$C$1483=CW129)*('Number Allocation'!$D$6:$D$1483=CX129),'Number Allocation'!$A$6:$A$1483,"..."),IF(_xlpm.a="","...",_xlpm.a))</f>
        <v>...</v>
      </c>
      <c r="CV129" s="747">
        <v>0</v>
      </c>
      <c r="CW129" s="12" t="str">
        <v>Not Declared</v>
      </c>
      <c r="CX129" s="425" t="str">
        <v>Radley AC</v>
      </c>
      <c r="CY129" s="209"/>
      <c r="CZ129" s="15"/>
      <c r="DA129" s="15"/>
      <c r="DB129" s="433"/>
      <c r="DC129" s="747" t="str" cm="1">
        <f t="array" ref="DC129">_xlfn.LET(_xlpm.a,_xlfn.XLOOKUP(1,('Number Allocation'!$C$6:$C$1483=DE129)*('Number Allocation'!$D$6:$D$1483=DF129),'Number Allocation'!$A$6:$A$1483,"..."),IF(_xlpm.a="","...",_xlpm.a))</f>
        <v>...</v>
      </c>
      <c r="DD129" s="747">
        <v>0</v>
      </c>
      <c r="DE129" s="12" t="str">
        <v>Not Declared</v>
      </c>
      <c r="DF129" s="425" t="str">
        <v>White Horse Harriers</v>
      </c>
      <c r="DG129" s="209"/>
      <c r="DH129" s="15"/>
      <c r="DI129" s="15"/>
      <c r="DJ129" s="433"/>
      <c r="DK129" s="747" t="str" cm="1">
        <f t="array" ref="DK129">_xlfn.LET(_xlpm.a,_xlfn.XLOOKUP(1,('Number Allocation'!$C$6:$C$1483=DM129)*('Number Allocation'!$D$6:$D$1483=DN129),'Number Allocation'!$A$6:$A$1483,"..."),IF(_xlpm.a="","...",_xlpm.a))</f>
        <v>...</v>
      </c>
      <c r="DL129" s="747">
        <v>0</v>
      </c>
      <c r="DM129" s="12" t="str">
        <v>Not Declared</v>
      </c>
      <c r="DN129" s="425" t="str">
        <v>Radley AC</v>
      </c>
      <c r="DO129" s="209"/>
      <c r="DP129" s="15"/>
      <c r="DQ129" s="15"/>
      <c r="DZ129" s="15"/>
      <c r="EA129" s="15"/>
      <c r="EB129" s="15"/>
      <c r="EC129" s="15"/>
      <c r="ED129" s="15"/>
      <c r="EE129" s="15"/>
    </row>
    <row r="130" spans="1:135" s="359" customFormat="1" ht="21" customHeight="1">
      <c r="A130" s="358" t="str">
        <f>A129</f>
        <v>Team Kennet</v>
      </c>
      <c r="B130" s="729" t="str">
        <f>'Team Kennet'!AV$2</f>
        <v>XX</v>
      </c>
      <c r="C130" s="729" t="s">
        <v>65</v>
      </c>
      <c r="D130" s="729" t="str" cm="1">
        <f t="array" ref="D130">_xlfn.LET(_xlpm.x, 'Team Kennet'!$T$3:$AE$3, _xlpm.y, 'Team Kennet'!$T$5:$AE$30, _xlpm.z, 'Team Kennet'!$R$5:$R$30, IF(_xlfn.XLOOKUP($C130,_xlfn.XLOOKUP(D$83,_xlpm.x,_xlpm.y,""),_xlpm.z,"Not Declared")="", "Name not recorded",  _xlfn.XLOOKUP($C130,_xlfn.XLOOKUP(D$83,_xlpm.x,_xlpm.y,""),_xlpm.z,"Not Declared")))</f>
        <v>Not Declared</v>
      </c>
      <c r="E130" s="729" t="str" cm="1">
        <f t="array" ref="E130">_xlfn.LET(_xlpm.x, 'Team Kennet'!$T$3:$AE$3, _xlpm.y, 'Team Kennet'!$T$5:$AE$30, _xlpm.z, 'Team Kennet'!$R$5:$R$30, IF(_xlfn.XLOOKUP($C130,_xlfn.XLOOKUP(E$83,_xlpm.x,_xlpm.y,""),_xlpm.z,"Not Declared")="", "Name not recorded",  _xlfn.XLOOKUP($C130,_xlfn.XLOOKUP(E$83,_xlpm.x,_xlpm.y,""),_xlpm.z,"Not Declared")))</f>
        <v>Not Declared</v>
      </c>
      <c r="F130" s="729" t="str" cm="1">
        <f t="array" ref="F130">_xlfn.LET(_xlpm.x, 'Team Kennet'!$T$3:$AE$3, _xlpm.y, 'Team Kennet'!$T$5:$AE$30, _xlpm.z, 'Team Kennet'!$R$5:$R$30, IF(_xlfn.XLOOKUP($C130,_xlfn.XLOOKUP(F$83,_xlpm.x,_xlpm.y,""),_xlpm.z,"Not Declared")="", "Name not recorded",  _xlfn.XLOOKUP($C130,_xlfn.XLOOKUP(F$83,_xlpm.x,_xlpm.y,""),_xlpm.z,"Not Declared")))</f>
        <v>Not Declared</v>
      </c>
      <c r="G130" s="729" t="str" cm="1">
        <f t="array" ref="G130">_xlfn.LET(_xlpm.x, 'Team Kennet'!$T$3:$AE$3, _xlpm.y, 'Team Kennet'!$T$5:$AE$30, _xlpm.z, 'Team Kennet'!$R$5:$R$30, IF(_xlfn.XLOOKUP($C130,_xlfn.XLOOKUP(G$83,_xlpm.x,_xlpm.y,""),_xlpm.z,"Not Declared")="", "Name not recorded",  _xlfn.XLOOKUP($C130,_xlfn.XLOOKUP(G$83,_xlpm.x,_xlpm.y,""),_xlpm.z,"Not Declared")))</f>
        <v>Not Declared</v>
      </c>
      <c r="H130" s="729" t="str" cm="1">
        <f t="array" ref="H130">_xlfn.LET(_xlpm.x, 'Team Kennet'!$T$3:$AE$3, _xlpm.y, 'Team Kennet'!$T$5:$AE$30, _xlpm.z, 'Team Kennet'!$R$5:$R$30, IF(_xlfn.XLOOKUP($C130,_xlfn.XLOOKUP(H$83,_xlpm.x,_xlpm.y,""),_xlpm.z,"Not Declared")="", "Name not recorded",  _xlfn.XLOOKUP($C130,_xlfn.XLOOKUP(H$83,_xlpm.x,_xlpm.y,""),_xlpm.z,"Not Declared")))</f>
        <v>Not Declared</v>
      </c>
      <c r="I130" s="729" t="str" cm="1">
        <f t="array" ref="I130">_xlfn.LET(_xlpm.x, 'Team Kennet'!$T$3:$AE$3, _xlpm.y, 'Team Kennet'!$T$5:$AE$30, _xlpm.z, 'Team Kennet'!$R$5:$R$30, IF(_xlfn.XLOOKUP($C130,_xlfn.XLOOKUP(I$83,_xlpm.x,_xlpm.y,""),_xlpm.z,"Not Declared")="", "Name not recorded",  _xlfn.XLOOKUP($C130,_xlfn.XLOOKUP(I$83,_xlpm.x,_xlpm.y,""),_xlpm.z,"Not Declared")))</f>
        <v>Not Declared</v>
      </c>
      <c r="J130" s="729" t="str" cm="1">
        <f t="array" ref="J130">_xlfn.LET(_xlpm.x, 'Team Kennet'!$T$3:$AE$3, _xlpm.y, 'Team Kennet'!$T$5:$AE$30, _xlpm.z, 'Team Kennet'!$R$5:$R$30, IF(_xlfn.XLOOKUP($C130,_xlfn.XLOOKUP(J$83,_xlpm.x,_xlpm.y,""),_xlpm.z,"Not Declared")="", "Name not recorded",  _xlfn.XLOOKUP($C130,_xlfn.XLOOKUP(J$83,_xlpm.x,_xlpm.y,""),_xlpm.z,"Not Declared")))</f>
        <v>Not Declared</v>
      </c>
      <c r="K130" s="729" t="str" cm="1">
        <f t="array" ref="K130">_xlfn.LET(_xlpm.x, 'Team Kennet'!$T$3:$AE$3, _xlpm.y, 'Team Kennet'!$T$5:$AE$30, _xlpm.z, 'Team Kennet'!$R$5:$R$30, IF(_xlfn.XLOOKUP($C130,_xlfn.XLOOKUP(K$83,_xlpm.x,_xlpm.y,""),_xlpm.z,"Not Declared")="", "Name not recorded",  _xlfn.XLOOKUP($C130,_xlfn.XLOOKUP(K$83,_xlpm.x,_xlpm.y,""),_xlpm.z,"Not Declared")))</f>
        <v>Not Declared</v>
      </c>
      <c r="L130" s="729" t="str" cm="1">
        <f t="array" ref="L130">_xlfn.LET(_xlpm.x, 'Team Kennet'!$T$3:$AE$3, _xlpm.y, 'Team Kennet'!$T$5:$AE$30, _xlpm.z, 'Team Kennet'!$R$5:$R$30, IF(_xlfn.XLOOKUP($C130,_xlfn.XLOOKUP(L$83,_xlpm.x,_xlpm.y,""),_xlpm.z,"Not Declared")="", "Name not recorded",  _xlfn.XLOOKUP($C130,_xlfn.XLOOKUP(L$83,_xlpm.x,_xlpm.y,""),_xlpm.z,"Not Declared")))</f>
        <v>Not Declared</v>
      </c>
      <c r="M130" s="729" t="str" cm="1">
        <f t="array" ref="M130">_xlfn.LET(_xlpm.x, 'Team Kennet'!$T$3:$AE$3, _xlpm.y, 'Team Kennet'!$T$5:$AE$30, _xlpm.z, 'Team Kennet'!$R$5:$R$30, IF(_xlfn.XLOOKUP($C130,_xlfn.XLOOKUP(M$83,_xlpm.x,_xlpm.y,""),_xlpm.z,"Not Declared")="", "Name not recorded",  _xlfn.XLOOKUP($C130,_xlfn.XLOOKUP(M$83,_xlpm.x,_xlpm.y,""),_xlpm.z,"Not Declared")))</f>
        <v>Not Declared</v>
      </c>
      <c r="N130" s="729" t="str" cm="1">
        <f t="array" ref="N130">_xlfn.LET(_xlpm.x, 'Team Kennet'!$T$3:$AE$3, _xlpm.y, 'Team Kennet'!$T$5:$AE$30, _xlpm.z, 'Team Kennet'!$R$5:$R$30, IF(_xlfn.XLOOKUP($C130,_xlfn.XLOOKUP(N$83,_xlpm.x,_xlpm.y,""),_xlpm.z,"Not Declared")="", "Name not recorded",  _xlfn.XLOOKUP($C130,_xlfn.XLOOKUP(N$83,_xlpm.x,_xlpm.y,""),_xlpm.z,"Not Declared")))</f>
        <v>Not Declared</v>
      </c>
      <c r="O130" s="729" t="str" cm="1">
        <f t="array" ref="O130">_xlfn.LET(_xlpm.x, 'Team Kennet'!$T$3:$AE$3, _xlpm.y, 'Team Kennet'!$T$5:$AE$30, _xlpm.z, 'Team Kennet'!$R$5:$R$30, IF(_xlfn.XLOOKUP($C130,_xlfn.XLOOKUP(O$83,_xlpm.x,_xlpm.y,""),_xlpm.z,"Not Declared")="", "Name not recorded",  _xlfn.XLOOKUP($C130,_xlfn.XLOOKUP(O$83,_xlpm.x,_xlpm.y,""),_xlpm.z,"Not Declared")))</f>
        <v>Not Declared</v>
      </c>
      <c r="P130" s="220"/>
      <c r="Q130" s="732"/>
      <c r="R130" s="732"/>
      <c r="S130" s="732"/>
      <c r="T130" s="732"/>
      <c r="U130" s="732"/>
      <c r="V130" s="732"/>
      <c r="W130" s="732"/>
      <c r="X130" s="732"/>
      <c r="Z130" s="433"/>
      <c r="AA130" s="747" t="str" cm="1">
        <f t="array" ref="AA130">_xlfn.LET(_xlpm.a,_xlfn.XLOOKUP(1,('Number Allocation'!$C$6:$C$1483=AC130)*('Number Allocation'!$D$6:$D$1483=AD130),'Number Allocation'!$A$6:$A$1483,"..."),IF(_xlpm.a="","...",_xlpm.a))</f>
        <v>...</v>
      </c>
      <c r="AB130" s="747">
        <v>0</v>
      </c>
      <c r="AC130" s="12" t="str">
        <v>Not Declared</v>
      </c>
      <c r="AD130" s="12" t="str">
        <v>Bicester AC</v>
      </c>
      <c r="AE130" s="436"/>
      <c r="AG130" s="365"/>
      <c r="AH130" s="433"/>
      <c r="AI130" s="747" t="str" cm="1">
        <f t="array" ref="AI130">_xlfn.LET(_xlpm.a,_xlfn.XLOOKUP(1,('Number Allocation'!$C$6:$C$1483=AK130)*('Number Allocation'!$D$6:$D$1483=AL130),'Number Allocation'!$A$6:$A$1483,"..."),IF(_xlpm.a="","...",_xlpm.a))</f>
        <v>...</v>
      </c>
      <c r="AJ130" s="747">
        <v>0</v>
      </c>
      <c r="AK130" s="12" t="str">
        <v>Not Declared</v>
      </c>
      <c r="AL130" s="12" t="str">
        <v>Bicester AC</v>
      </c>
      <c r="AM130" s="436"/>
      <c r="AO130" s="365"/>
      <c r="AP130" s="433"/>
      <c r="AQ130" s="747" t="str" cm="1">
        <f t="array" ref="AQ130">_xlfn.LET(_xlpm.a,_xlfn.XLOOKUP(1,('Number Allocation'!$C$6:$C$1483=AS130)*('Number Allocation'!$D$6:$D$1483=AT130),'Number Allocation'!$A$6:$A$1483,"..."),IF(_xlpm.a="","...",_xlpm.a))</f>
        <v>...</v>
      </c>
      <c r="AR130" s="747">
        <v>0</v>
      </c>
      <c r="AS130" s="12" t="str">
        <v>Not Declared</v>
      </c>
      <c r="AT130" s="12" t="str">
        <v>Oxford City AC</v>
      </c>
      <c r="AU130" s="436"/>
      <c r="AW130" s="365"/>
      <c r="AX130" s="433"/>
      <c r="AY130" s="747" t="str" cm="1">
        <f t="array" ref="AY130">_xlfn.LET(_xlpm.a,_xlfn.XLOOKUP(1,('Number Allocation'!$C$6:$C$1483=BA130)*('Number Allocation'!$D$6:$D$1483=BB130),'Number Allocation'!$A$6:$A$1483,"..."),IF(_xlpm.a="","...",_xlpm.a))</f>
        <v>...</v>
      </c>
      <c r="AZ130" s="747">
        <v>0</v>
      </c>
      <c r="BA130" s="12" t="str">
        <v>Not Declared</v>
      </c>
      <c r="BB130" s="12" t="str">
        <v>Oxford City AC</v>
      </c>
      <c r="BC130" s="436"/>
      <c r="BE130" s="365"/>
      <c r="BF130" s="433"/>
      <c r="BG130" s="747" t="str" cm="1">
        <f t="array" ref="BG130">_xlfn.LET(_xlpm.a,_xlfn.XLOOKUP(1,('Number Allocation'!$C$6:$C$1483=BI130)*('Number Allocation'!$D$6:$D$1483=BJ130),'Number Allocation'!$A$6:$A$1483,"..."),IF(_xlpm.a="","...",_xlpm.a))</f>
        <v>...</v>
      </c>
      <c r="BH130" s="747">
        <v>0</v>
      </c>
      <c r="BI130" s="12" t="str">
        <v>Not Declared</v>
      </c>
      <c r="BJ130" s="12" t="str">
        <v>Bicester AC</v>
      </c>
      <c r="BK130" s="436"/>
      <c r="BM130" s="365"/>
      <c r="BN130" s="433"/>
      <c r="BO130" s="747" t="str" cm="1">
        <f t="array" ref="BO130">_xlfn.LET(_xlpm.a,_xlfn.XLOOKUP(1,('Number Allocation'!$C$6:$C$1483=BQ130)*('Number Allocation'!$D$6:$D$1483=BR130),'Number Allocation'!$A$6:$A$1483,"..."),IF(_xlpm.a="","...",_xlpm.a))</f>
        <v>...</v>
      </c>
      <c r="BP130" s="747">
        <v>0</v>
      </c>
      <c r="BQ130" s="12" t="str">
        <v>Not Declared</v>
      </c>
      <c r="BR130" s="12" t="str">
        <v>White Horse Harriers</v>
      </c>
      <c r="BS130" s="436"/>
      <c r="BU130" s="365"/>
      <c r="BV130" s="433"/>
      <c r="BW130" s="747" t="str" cm="1">
        <f t="array" ref="BW130">_xlfn.LET(_xlpm.a,_xlfn.XLOOKUP(1,('Number Allocation'!$C$6:$C$1483=BY130)*('Number Allocation'!$D$6:$D$1483=BZ130),'Number Allocation'!$A$6:$A$1483,"..."),IF(_xlpm.a="","...",_xlpm.a))</f>
        <v>...</v>
      </c>
      <c r="BX130" s="747">
        <v>0</v>
      </c>
      <c r="BY130" s="12" t="str">
        <v>Not Declared</v>
      </c>
      <c r="BZ130" s="425" t="str">
        <v>Banbury Harriers AC</v>
      </c>
      <c r="CA130" s="209"/>
      <c r="CB130" s="15"/>
      <c r="CC130" s="15"/>
      <c r="CD130" s="433"/>
      <c r="CE130" s="747" t="str" cm="1">
        <f t="array" ref="CE130">_xlfn.LET(_xlpm.a,_xlfn.XLOOKUP(1,('Number Allocation'!$C$6:$C$1483=CG130)*('Number Allocation'!$D$6:$D$1483=CH130),'Number Allocation'!$A$6:$A$1483,"..."),IF(_xlpm.a="","...",_xlpm.a))</f>
        <v>...</v>
      </c>
      <c r="CF130" s="747">
        <v>0</v>
      </c>
      <c r="CG130" s="12" t="str">
        <v>Not Declared</v>
      </c>
      <c r="CH130" s="425" t="str">
        <v>White Horse Harriers</v>
      </c>
      <c r="CI130" s="488"/>
      <c r="CJ130" s="15"/>
      <c r="CK130" s="15"/>
      <c r="CL130" s="433"/>
      <c r="CM130" s="747" t="str" cm="1">
        <f t="array" ref="CM130">_xlfn.LET(_xlpm.a,_xlfn.XLOOKUP(1,('Number Allocation'!$C$6:$C$1483=CO130)*('Number Allocation'!$D$6:$D$1483=CP130),'Number Allocation'!$A$6:$A$1483,"..."),IF(_xlpm.a="","...",_xlpm.a))</f>
        <v>...</v>
      </c>
      <c r="CN130" s="747">
        <v>0</v>
      </c>
      <c r="CO130" s="12" t="str">
        <v>Not Declared</v>
      </c>
      <c r="CP130" s="425" t="str">
        <v>Abingdon AC</v>
      </c>
      <c r="CQ130" s="209"/>
      <c r="CR130" s="15"/>
      <c r="CS130" s="15"/>
      <c r="CT130" s="433"/>
      <c r="CU130" s="747" t="str" cm="1">
        <f t="array" ref="CU130">_xlfn.LET(_xlpm.a,_xlfn.XLOOKUP(1,('Number Allocation'!$C$6:$C$1483=CW130)*('Number Allocation'!$D$6:$D$1483=CX130),'Number Allocation'!$A$6:$A$1483,"..."),IF(_xlpm.a="","...",_xlpm.a))</f>
        <v>...</v>
      </c>
      <c r="CV130" s="747">
        <v>0</v>
      </c>
      <c r="CW130" s="12" t="str">
        <v>Not Declared</v>
      </c>
      <c r="CX130" s="425" t="str">
        <v>Bicester AC</v>
      </c>
      <c r="CY130" s="209"/>
      <c r="CZ130" s="15"/>
      <c r="DA130" s="15"/>
      <c r="DB130" s="433"/>
      <c r="DC130" s="747" t="str" cm="1">
        <f t="array" ref="DC130">_xlfn.LET(_xlpm.a,_xlfn.XLOOKUP(1,('Number Allocation'!$C$6:$C$1483=DE130)*('Number Allocation'!$D$6:$D$1483=DF130),'Number Allocation'!$A$6:$A$1483,"..."),IF(_xlpm.a="","...",_xlpm.a))</f>
        <v>...</v>
      </c>
      <c r="DD130" s="747">
        <v>0</v>
      </c>
      <c r="DE130" s="12" t="str">
        <v>Not Declared</v>
      </c>
      <c r="DF130" s="425" t="str">
        <v>Witney Road Runners</v>
      </c>
      <c r="DG130" s="209"/>
      <c r="DH130" s="15"/>
      <c r="DI130" s="15"/>
      <c r="DJ130" s="433"/>
      <c r="DK130" s="747" t="str" cm="1">
        <f t="array" ref="DK130">_xlfn.LET(_xlpm.a,_xlfn.XLOOKUP(1,('Number Allocation'!$C$6:$C$1483=DM130)*('Number Allocation'!$D$6:$D$1483=DN130),'Number Allocation'!$A$6:$A$1483,"..."),IF(_xlpm.a="","...",_xlpm.a))</f>
        <v>...</v>
      </c>
      <c r="DL130" s="747">
        <v>0</v>
      </c>
      <c r="DM130" s="12" t="str">
        <v>Not Declared</v>
      </c>
      <c r="DN130" s="425" t="str">
        <v>Bicester AC</v>
      </c>
      <c r="DO130" s="209"/>
      <c r="DP130" s="15"/>
      <c r="DQ130" s="15"/>
      <c r="DZ130" s="15"/>
      <c r="EA130" s="15"/>
      <c r="EB130" s="15"/>
      <c r="EC130" s="15"/>
      <c r="ED130" s="15"/>
      <c r="EE130" s="15"/>
    </row>
    <row r="131" spans="1:135" s="359" customFormat="1" ht="21" customHeight="1">
      <c r="A131" s="358" t="str">
        <f>A129</f>
        <v>Team Kennet</v>
      </c>
      <c r="B131" s="729"/>
      <c r="C131" s="729" t="s">
        <v>517</v>
      </c>
      <c r="D131" s="729" t="str" cm="1">
        <f t="array" ref="D131">_xlfn.LET(_xlpm.x, 'Team Kennet'!$T$3:$AE$3, _xlpm.y, 'Team Kennet'!$T$5:$AE$30, _xlpm.z, 'Team Kennet'!$R$5:$R$30, IF(_xlfn.XLOOKUP($C131,_xlfn.XLOOKUP(D$83,_xlpm.x,_xlpm.y,""),_xlpm.z,"Not Declared")="", "Name not recorded",  _xlfn.XLOOKUP($C131,_xlfn.XLOOKUP(D$83,_xlpm.x,_xlpm.y,""),_xlpm.z,"Not Declared")))</f>
        <v>Not Declared</v>
      </c>
      <c r="E131" s="729" t="str" cm="1">
        <f t="array" ref="E131">_xlfn.LET(_xlpm.x, 'Team Kennet'!$T$3:$AE$3, _xlpm.y, 'Team Kennet'!$T$5:$AE$30, _xlpm.z, 'Team Kennet'!$R$5:$R$30, IF(_xlfn.XLOOKUP($C131,_xlfn.XLOOKUP(E$83,_xlpm.x,_xlpm.y,""),_xlpm.z,"Not Declared")="", "Name not recorded",  _xlfn.XLOOKUP($C131,_xlfn.XLOOKUP(E$83,_xlpm.x,_xlpm.y,""),_xlpm.z,"Not Declared")))</f>
        <v>Not Declared</v>
      </c>
      <c r="F131" s="729" t="str" cm="1">
        <f t="array" ref="F131">_xlfn.LET(_xlpm.x, 'Team Kennet'!$T$3:$AE$3, _xlpm.y, 'Team Kennet'!$T$5:$AE$30, _xlpm.z, 'Team Kennet'!$R$5:$R$30, IF(_xlfn.XLOOKUP($C131,_xlfn.XLOOKUP(F$83,_xlpm.x,_xlpm.y,""),_xlpm.z,"Not Declared")="", "Name not recorded",  _xlfn.XLOOKUP($C131,_xlfn.XLOOKUP(F$83,_xlpm.x,_xlpm.y,""),_xlpm.z,"Not Declared")))</f>
        <v>Not Declared</v>
      </c>
      <c r="G131" s="729" t="str" cm="1">
        <f t="array" ref="G131">_xlfn.LET(_xlpm.x, 'Team Kennet'!$T$3:$AE$3, _xlpm.y, 'Team Kennet'!$T$5:$AE$30, _xlpm.z, 'Team Kennet'!$R$5:$R$30, IF(_xlfn.XLOOKUP($C131,_xlfn.XLOOKUP(G$83,_xlpm.x,_xlpm.y,""),_xlpm.z,"Not Declared")="", "Name not recorded",  _xlfn.XLOOKUP($C131,_xlfn.XLOOKUP(G$83,_xlpm.x,_xlpm.y,""),_xlpm.z,"Not Declared")))</f>
        <v>Not Declared</v>
      </c>
      <c r="H131" s="729" t="str" cm="1">
        <f t="array" ref="H131">_xlfn.LET(_xlpm.x, 'Team Kennet'!$T$3:$AE$3, _xlpm.y, 'Team Kennet'!$T$5:$AE$30, _xlpm.z, 'Team Kennet'!$R$5:$R$30, IF(_xlfn.XLOOKUP($C131,_xlfn.XLOOKUP(H$83,_xlpm.x,_xlpm.y,""),_xlpm.z,"Not Declared")="", "Name not recorded",  _xlfn.XLOOKUP($C131,_xlfn.XLOOKUP(H$83,_xlpm.x,_xlpm.y,""),_xlpm.z,"Not Declared")))</f>
        <v>Not Declared</v>
      </c>
      <c r="I131" s="729" t="str" cm="1">
        <f t="array" ref="I131">_xlfn.LET(_xlpm.x, 'Team Kennet'!$T$3:$AE$3, _xlpm.y, 'Team Kennet'!$T$5:$AE$30, _xlpm.z, 'Team Kennet'!$R$5:$R$30, IF(_xlfn.XLOOKUP($C131,_xlfn.XLOOKUP(I$83,_xlpm.x,_xlpm.y,""),_xlpm.z,"Not Declared")="", "Name not recorded",  _xlfn.XLOOKUP($C131,_xlfn.XLOOKUP(I$83,_xlpm.x,_xlpm.y,""),_xlpm.z,"Not Declared")))</f>
        <v>Not Declared</v>
      </c>
      <c r="J131" s="729" t="str" cm="1">
        <f t="array" ref="J131">_xlfn.LET(_xlpm.x, 'Team Kennet'!$T$3:$AE$3, _xlpm.y, 'Team Kennet'!$T$5:$AE$30, _xlpm.z, 'Team Kennet'!$R$5:$R$30, IF(_xlfn.XLOOKUP($C131,_xlfn.XLOOKUP(J$83,_xlpm.x,_xlpm.y,""),_xlpm.z,"Not Declared")="", "Name not recorded",  _xlfn.XLOOKUP($C131,_xlfn.XLOOKUP(J$83,_xlpm.x,_xlpm.y,""),_xlpm.z,"Not Declared")))</f>
        <v>Not Declared</v>
      </c>
      <c r="K131" s="729" t="str" cm="1">
        <f t="array" ref="K131">_xlfn.LET(_xlpm.x, 'Team Kennet'!$T$3:$AE$3, _xlpm.y, 'Team Kennet'!$T$5:$AE$30, _xlpm.z, 'Team Kennet'!$R$5:$R$30, IF(_xlfn.XLOOKUP($C131,_xlfn.XLOOKUP(K$83,_xlpm.x,_xlpm.y,""),_xlpm.z,"Not Declared")="", "Name not recorded",  _xlfn.XLOOKUP($C131,_xlfn.XLOOKUP(K$83,_xlpm.x,_xlpm.y,""),_xlpm.z,"Not Declared")))</f>
        <v>Not Declared</v>
      </c>
      <c r="L131" s="729" t="str" cm="1">
        <f t="array" ref="L131">_xlfn.LET(_xlpm.x, 'Team Kennet'!$T$3:$AE$3, _xlpm.y, 'Team Kennet'!$T$5:$AE$30, _xlpm.z, 'Team Kennet'!$R$5:$R$30, IF(_xlfn.XLOOKUP($C131,_xlfn.XLOOKUP(L$83,_xlpm.x,_xlpm.y,""),_xlpm.z,"Not Declared")="", "Name not recorded",  _xlfn.XLOOKUP($C131,_xlfn.XLOOKUP(L$83,_xlpm.x,_xlpm.y,""),_xlpm.z,"Not Declared")))</f>
        <v>Not Declared</v>
      </c>
      <c r="M131" s="729" t="str" cm="1">
        <f t="array" ref="M131">_xlfn.LET(_xlpm.x, 'Team Kennet'!$T$3:$AE$3, _xlpm.y, 'Team Kennet'!$T$5:$AE$30, _xlpm.z, 'Team Kennet'!$R$5:$R$30, IF(_xlfn.XLOOKUP($C131,_xlfn.XLOOKUP(M$83,_xlpm.x,_xlpm.y,""),_xlpm.z,"Not Declared")="", "Name not recorded",  _xlfn.XLOOKUP($C131,_xlfn.XLOOKUP(M$83,_xlpm.x,_xlpm.y,""),_xlpm.z,"Not Declared")))</f>
        <v>Not Declared</v>
      </c>
      <c r="N131" s="729" t="str" cm="1">
        <f t="array" ref="N131">_xlfn.LET(_xlpm.x, 'Team Kennet'!$T$3:$AE$3, _xlpm.y, 'Team Kennet'!$T$5:$AE$30, _xlpm.z, 'Team Kennet'!$R$5:$R$30, IF(_xlfn.XLOOKUP($C131,_xlfn.XLOOKUP(N$83,_xlpm.x,_xlpm.y,""),_xlpm.z,"Not Declared")="", "Name not recorded",  _xlfn.XLOOKUP($C131,_xlfn.XLOOKUP(N$83,_xlpm.x,_xlpm.y,""),_xlpm.z,"Not Declared")))</f>
        <v>Not Declared</v>
      </c>
      <c r="O131" s="729" t="str" cm="1">
        <f t="array" ref="O131">_xlfn.LET(_xlpm.x, 'Team Kennet'!$T$3:$AE$3, _xlpm.y, 'Team Kennet'!$T$5:$AE$30, _xlpm.z, 'Team Kennet'!$R$5:$R$30, IF(_xlfn.XLOOKUP($C131,_xlfn.XLOOKUP(O$83,_xlpm.x,_xlpm.y,""),_xlpm.z,"Not Declared")="", "Name not recorded",  _xlfn.XLOOKUP($C131,_xlfn.XLOOKUP(O$83,_xlpm.x,_xlpm.y,""),_xlpm.z,"Not Declared")))</f>
        <v>Not Declared</v>
      </c>
      <c r="P131" s="79" t="s">
        <v>517</v>
      </c>
      <c r="Q131" s="729" t="s">
        <v>319</v>
      </c>
      <c r="R131" s="729" t="s">
        <v>320</v>
      </c>
      <c r="S131" s="729" t="s">
        <v>321</v>
      </c>
      <c r="T131" s="729" t="str" cm="1">
        <f t="array" ref="T131">_xlfn.LET(_xlpm.x, 'Team Kennet'!$T$3:$AF$3, _xlpm.y, 'Team Kennet'!$T$5:$AF$30, _xlpm.z, 'Team Kennet'!$R$5:$R$30, IF(_xlfn.XLOOKUP(P131,_xlfn.XLOOKUP(T$83,_xlpm.x,_xlpm.y,""),_xlpm.z,"Not Declared")="", "Name not recorded",  _xlfn.XLOOKUP(P131,_xlfn.XLOOKUP(T$83,_xlpm.x,_xlpm.y,""),_xlpm.z,"Not Declared")))</f>
        <v>Not Declared</v>
      </c>
      <c r="U131" s="729" t="str" cm="1">
        <f t="array" ref="U131">_xlfn.LET(_xlpm.x, 'Team Kennet'!$T$3:$AF$3, _xlpm.y, 'Team Kennet'!$T$5:$AF$30, _xlpm.z, 'Team Kennet'!$R$5:$R$30, IF(_xlfn.XLOOKUP(Q131,_xlfn.XLOOKUP(U$83,_xlpm.x,_xlpm.y,""),_xlpm.z,"Not Declared")="", "Name not recorded",  _xlfn.XLOOKUP(Q131,_xlfn.XLOOKUP(U$83,_xlpm.x,_xlpm.y,""),_xlpm.z,"Not Declared")))</f>
        <v>Not Declared</v>
      </c>
      <c r="V131" s="729" t="str" cm="1">
        <f t="array" ref="V131">_xlfn.LET(_xlpm.x, 'Team Kennet'!$T$3:$AF$3, _xlpm.y, 'Team Kennet'!$T$5:$AF$30, _xlpm.z, 'Team Kennet'!$R$5:$R$30, IF(_xlfn.XLOOKUP(R131,_xlfn.XLOOKUP(V$83,_xlpm.x,_xlpm.y,""),_xlpm.z,"Not Declared")="", "Name not recorded",  _xlfn.XLOOKUP(R131,_xlfn.XLOOKUP(V$83,_xlpm.x,_xlpm.y,""),_xlpm.z,"Not Declared")))</f>
        <v>Not Declared</v>
      </c>
      <c r="W131" s="729" t="str" cm="1">
        <f t="array" ref="W131">_xlfn.LET(_xlpm.x, 'Team Kennet'!$T$3:$AF$3, _xlpm.y, 'Team Kennet'!$T$5:$AF$30, _xlpm.z, 'Team Kennet'!$R$5:$R$30, IF(_xlfn.XLOOKUP(S131,_xlfn.XLOOKUP(W$83,_xlpm.x,_xlpm.y,""),_xlpm.z,"Not Declared")="", "Name not recorded",  _xlfn.XLOOKUP(S131,_xlfn.XLOOKUP(W$83,_xlpm.x,_xlpm.y,""),_xlpm.z,"Not Declared")))</f>
        <v>Not Declared</v>
      </c>
      <c r="X131" s="358" t="str">
        <f>_xlfn.TEXTJOIN(", ",,T131:W131)</f>
        <v>Not Declared, Not Declared, Not Declared, Not Declared</v>
      </c>
      <c r="Z131" s="433"/>
      <c r="AA131" s="747" t="str" cm="1">
        <f t="array" ref="AA131">_xlfn.LET(_xlpm.a,_xlfn.XLOOKUP(1,('Number Allocation'!$C$6:$C$1483=AC131)*('Number Allocation'!$D$6:$D$1483=AD131),'Number Allocation'!$A$6:$A$1483,"..."),IF(_xlpm.a="","...",_xlpm.a))</f>
        <v>...</v>
      </c>
      <c r="AB131" s="747">
        <v>0</v>
      </c>
      <c r="AC131" s="12" t="str">
        <v>Not Declared</v>
      </c>
      <c r="AD131" s="12" t="str">
        <v>Banbury Harriers AC</v>
      </c>
      <c r="AE131" s="436"/>
      <c r="AG131" s="365"/>
      <c r="AH131" s="433"/>
      <c r="AI131" s="747" t="str" cm="1">
        <f t="array" ref="AI131">_xlfn.LET(_xlpm.a,_xlfn.XLOOKUP(1,('Number Allocation'!$C$6:$C$1483=AK131)*('Number Allocation'!$D$6:$D$1483=AL131),'Number Allocation'!$A$6:$A$1483,"..."),IF(_xlpm.a="","...",_xlpm.a))</f>
        <v>...</v>
      </c>
      <c r="AJ131" s="747">
        <v>0</v>
      </c>
      <c r="AK131" s="12" t="str">
        <v>Not Declared</v>
      </c>
      <c r="AL131" s="12" t="str">
        <v>Team Kennet</v>
      </c>
      <c r="AM131" s="436"/>
      <c r="AO131" s="365"/>
      <c r="AP131" s="433"/>
      <c r="AQ131" s="747" t="str" cm="1">
        <f t="array" ref="AQ131">_xlfn.LET(_xlpm.a,_xlfn.XLOOKUP(1,('Number Allocation'!$C$6:$C$1483=AS131)*('Number Allocation'!$D$6:$D$1483=AT131),'Number Allocation'!$A$6:$A$1483,"..."),IF(_xlpm.a="","...",_xlpm.a))</f>
        <v>...</v>
      </c>
      <c r="AR131" s="747">
        <v>0</v>
      </c>
      <c r="AS131" s="12" t="str">
        <v>Not Declared</v>
      </c>
      <c r="AT131" s="12" t="str">
        <v>Witney Road Runners</v>
      </c>
      <c r="AU131" s="436"/>
      <c r="AW131" s="365"/>
      <c r="AX131" s="433"/>
      <c r="AY131" s="747" t="str" cm="1">
        <f t="array" ref="AY131">_xlfn.LET(_xlpm.a,_xlfn.XLOOKUP(1,('Number Allocation'!$C$6:$C$1483=BA131)*('Number Allocation'!$D$6:$D$1483=BB131),'Number Allocation'!$A$6:$A$1483,"..."),IF(_xlpm.a="","...",_xlpm.a))</f>
        <v>...</v>
      </c>
      <c r="AZ131" s="747">
        <v>0</v>
      </c>
      <c r="BA131" s="12" t="str">
        <v>Not Declared</v>
      </c>
      <c r="BB131" s="12" t="str">
        <v>Witney Road Runners</v>
      </c>
      <c r="BC131" s="436"/>
      <c r="BE131" s="365"/>
      <c r="BF131" s="433"/>
      <c r="BG131" s="747" t="str" cm="1">
        <f t="array" ref="BG131">_xlfn.LET(_xlpm.a,_xlfn.XLOOKUP(1,('Number Allocation'!$C$6:$C$1483=BI131)*('Number Allocation'!$D$6:$D$1483=BJ131),'Number Allocation'!$A$6:$A$1483,"..."),IF(_xlpm.a="","...",_xlpm.a))</f>
        <v>...</v>
      </c>
      <c r="BH131" s="747">
        <v>0</v>
      </c>
      <c r="BI131" s="12" t="str">
        <v>Not Declared</v>
      </c>
      <c r="BJ131" s="12" t="str">
        <v>Team Kennet</v>
      </c>
      <c r="BK131" s="436"/>
      <c r="BM131" s="365"/>
      <c r="BN131" s="433"/>
      <c r="BO131" s="747" t="str" cm="1">
        <f t="array" ref="BO131">_xlfn.LET(_xlpm.a,_xlfn.XLOOKUP(1,('Number Allocation'!$C$6:$C$1483=BQ131)*('Number Allocation'!$D$6:$D$1483=BR131),'Number Allocation'!$A$6:$A$1483,"..."),IF(_xlpm.a="","...",_xlpm.a))</f>
        <v>...</v>
      </c>
      <c r="BP131" s="747">
        <v>0</v>
      </c>
      <c r="BQ131" s="12" t="str">
        <v>Not Declared</v>
      </c>
      <c r="BR131" s="12" t="str">
        <v>Oxford City AC</v>
      </c>
      <c r="BS131" s="436"/>
      <c r="BU131" s="365"/>
      <c r="BV131" s="433"/>
      <c r="BW131" s="747" t="str" cm="1">
        <f t="array" ref="BW131">_xlfn.LET(_xlpm.a,_xlfn.XLOOKUP(1,('Number Allocation'!$C$6:$C$1483=BY131)*('Number Allocation'!$D$6:$D$1483=BZ131),'Number Allocation'!$A$6:$A$1483,"..."),IF(_xlpm.a="","...",_xlpm.a))</f>
        <v>...</v>
      </c>
      <c r="BX131" s="747">
        <v>0</v>
      </c>
      <c r="BY131" s="12" t="str">
        <v>Not Declared</v>
      </c>
      <c r="BZ131" s="428" t="str">
        <v>Team Kennet</v>
      </c>
      <c r="CA131" s="209"/>
      <c r="CB131" s="15"/>
      <c r="CC131" s="15"/>
      <c r="CD131" s="433"/>
      <c r="CE131" s="747" t="str" cm="1">
        <f t="array" ref="CE131">_xlfn.LET(_xlpm.a,_xlfn.XLOOKUP(1,('Number Allocation'!$C$6:$C$1483=CG131)*('Number Allocation'!$D$6:$D$1483=CH131),'Number Allocation'!$A$6:$A$1483,"..."),IF(_xlpm.a="","...",_xlpm.a))</f>
        <v>...</v>
      </c>
      <c r="CF131" s="747">
        <v>0</v>
      </c>
      <c r="CG131" s="12" t="str">
        <v>Not Declared</v>
      </c>
      <c r="CH131" s="428" t="str">
        <v>Abingdon AC</v>
      </c>
      <c r="CI131" s="488"/>
      <c r="CJ131" s="15"/>
      <c r="CK131" s="15"/>
      <c r="CL131" s="433"/>
      <c r="CM131" s="747" t="str" cm="1">
        <f t="array" ref="CM131">_xlfn.LET(_xlpm.a,_xlfn.XLOOKUP(1,('Number Allocation'!$C$6:$C$1483=CO131)*('Number Allocation'!$D$6:$D$1483=CP131),'Number Allocation'!$A$6:$A$1483,"..."),IF(_xlpm.a="","...",_xlpm.a))</f>
        <v>...</v>
      </c>
      <c r="CN131" s="747">
        <v>0</v>
      </c>
      <c r="CO131" s="12" t="str">
        <v>Not Declared</v>
      </c>
      <c r="CP131" s="428" t="str">
        <v>Bicester AC</v>
      </c>
      <c r="CQ131" s="209"/>
      <c r="CR131" s="15"/>
      <c r="CS131" s="15"/>
      <c r="CT131" s="433"/>
      <c r="CU131" s="747" t="str" cm="1">
        <f t="array" ref="CU131">_xlfn.LET(_xlpm.a,_xlfn.XLOOKUP(1,('Number Allocation'!$C$6:$C$1483=CW131)*('Number Allocation'!$D$6:$D$1483=CX131),'Number Allocation'!$A$6:$A$1483,"..."),IF(_xlpm.a="","...",_xlpm.a))</f>
        <v>...</v>
      </c>
      <c r="CV131" s="747">
        <v>0</v>
      </c>
      <c r="CW131" s="12" t="str">
        <v>Not Declared</v>
      </c>
      <c r="CX131" s="428" t="str">
        <v>White Horse Harriers</v>
      </c>
      <c r="CY131" s="209"/>
      <c r="CZ131" s="15"/>
      <c r="DA131" s="15"/>
      <c r="DB131" s="433"/>
      <c r="DC131" s="747" t="str" cm="1">
        <f t="array" ref="DC131">_xlfn.LET(_xlpm.a,_xlfn.XLOOKUP(1,('Number Allocation'!$C$6:$C$1483=DE131)*('Number Allocation'!$D$6:$D$1483=DF131),'Number Allocation'!$A$6:$A$1483,"..."),IF(_xlpm.a="","...",_xlpm.a))</f>
        <v>...</v>
      </c>
      <c r="DD131" s="747">
        <v>0</v>
      </c>
      <c r="DE131" s="12" t="str">
        <v>Not Declared</v>
      </c>
      <c r="DF131" s="428" t="str">
        <v>Team Kennet</v>
      </c>
      <c r="DG131" s="209"/>
      <c r="DH131" s="15"/>
      <c r="DI131" s="15"/>
      <c r="DJ131" s="433"/>
      <c r="DK131" s="747" t="str" cm="1">
        <f t="array" ref="DK131">_xlfn.LET(_xlpm.a,_xlfn.XLOOKUP(1,('Number Allocation'!$C$6:$C$1483=DM131)*('Number Allocation'!$D$6:$D$1483=DN131),'Number Allocation'!$A$6:$A$1483,"..."),IF(_xlpm.a="","...",_xlpm.a))</f>
        <v>...</v>
      </c>
      <c r="DL131" s="747">
        <v>0</v>
      </c>
      <c r="DM131" s="12" t="str">
        <v>Not Declared</v>
      </c>
      <c r="DN131" s="428" t="str">
        <v>Team Kennet</v>
      </c>
      <c r="DO131" s="209"/>
      <c r="DP131" s="15"/>
      <c r="DQ131" s="15"/>
      <c r="DZ131" s="15"/>
      <c r="EA131" s="15"/>
      <c r="EB131" s="15"/>
      <c r="EC131" s="15"/>
      <c r="ED131" s="15"/>
      <c r="EE131" s="15"/>
    </row>
    <row r="132" spans="1:135" s="359" customFormat="1" ht="21" customHeight="1">
      <c r="A132" s="358" t="str">
        <f t="shared" ref="A132:A136" si="14">A130</f>
        <v>Team Kennet</v>
      </c>
      <c r="B132" s="729"/>
      <c r="C132" s="729" t="s">
        <v>319</v>
      </c>
      <c r="D132" s="729" t="str" cm="1">
        <f t="array" ref="D132">_xlfn.LET(_xlpm.x, 'Team Kennet'!$T$3:$AE$3, _xlpm.y, 'Team Kennet'!$T$5:$AE$30, _xlpm.z, 'Team Kennet'!$R$5:$R$30, IF(_xlfn.XLOOKUP($C132,_xlfn.XLOOKUP(D$83,_xlpm.x,_xlpm.y,""),_xlpm.z,"Not Declared")="", "Name not recorded",  _xlfn.XLOOKUP($C132,_xlfn.XLOOKUP(D$83,_xlpm.x,_xlpm.y,""),_xlpm.z,"Not Declared")))</f>
        <v>Not Declared</v>
      </c>
      <c r="E132" s="729" t="str" cm="1">
        <f t="array" ref="E132">_xlfn.LET(_xlpm.x, 'Team Kennet'!$T$3:$AE$3, _xlpm.y, 'Team Kennet'!$T$5:$AE$30, _xlpm.z, 'Team Kennet'!$R$5:$R$30, IF(_xlfn.XLOOKUP($C132,_xlfn.XLOOKUP(E$83,_xlpm.x,_xlpm.y,""),_xlpm.z,"Not Declared")="", "Name not recorded",  _xlfn.XLOOKUP($C132,_xlfn.XLOOKUP(E$83,_xlpm.x,_xlpm.y,""),_xlpm.z,"Not Declared")))</f>
        <v>Not Declared</v>
      </c>
      <c r="F132" s="729" t="str" cm="1">
        <f t="array" ref="F132">_xlfn.LET(_xlpm.x, 'Team Kennet'!$T$3:$AE$3, _xlpm.y, 'Team Kennet'!$T$5:$AE$30, _xlpm.z, 'Team Kennet'!$R$5:$R$30, IF(_xlfn.XLOOKUP($C132,_xlfn.XLOOKUP(F$83,_xlpm.x,_xlpm.y,""),_xlpm.z,"Not Declared")="", "Name not recorded",  _xlfn.XLOOKUP($C132,_xlfn.XLOOKUP(F$83,_xlpm.x,_xlpm.y,""),_xlpm.z,"Not Declared")))</f>
        <v>Not Declared</v>
      </c>
      <c r="G132" s="729" t="str" cm="1">
        <f t="array" ref="G132">_xlfn.LET(_xlpm.x, 'Team Kennet'!$T$3:$AE$3, _xlpm.y, 'Team Kennet'!$T$5:$AE$30, _xlpm.z, 'Team Kennet'!$R$5:$R$30, IF(_xlfn.XLOOKUP($C132,_xlfn.XLOOKUP(G$83,_xlpm.x,_xlpm.y,""),_xlpm.z,"Not Declared")="", "Name not recorded",  _xlfn.XLOOKUP($C132,_xlfn.XLOOKUP(G$83,_xlpm.x,_xlpm.y,""),_xlpm.z,"Not Declared")))</f>
        <v>Not Declared</v>
      </c>
      <c r="H132" s="729" t="str" cm="1">
        <f t="array" ref="H132">_xlfn.LET(_xlpm.x, 'Team Kennet'!$T$3:$AE$3, _xlpm.y, 'Team Kennet'!$T$5:$AE$30, _xlpm.z, 'Team Kennet'!$R$5:$R$30, IF(_xlfn.XLOOKUP($C132,_xlfn.XLOOKUP(H$83,_xlpm.x,_xlpm.y,""),_xlpm.z,"Not Declared")="", "Name not recorded",  _xlfn.XLOOKUP($C132,_xlfn.XLOOKUP(H$83,_xlpm.x,_xlpm.y,""),_xlpm.z,"Not Declared")))</f>
        <v>Not Declared</v>
      </c>
      <c r="I132" s="729" t="str" cm="1">
        <f t="array" ref="I132">_xlfn.LET(_xlpm.x, 'Team Kennet'!$T$3:$AE$3, _xlpm.y, 'Team Kennet'!$T$5:$AE$30, _xlpm.z, 'Team Kennet'!$R$5:$R$30, IF(_xlfn.XLOOKUP($C132,_xlfn.XLOOKUP(I$83,_xlpm.x,_xlpm.y,""),_xlpm.z,"Not Declared")="", "Name not recorded",  _xlfn.XLOOKUP($C132,_xlfn.XLOOKUP(I$83,_xlpm.x,_xlpm.y,""),_xlpm.z,"Not Declared")))</f>
        <v>Not Declared</v>
      </c>
      <c r="J132" s="729" t="str" cm="1">
        <f t="array" ref="J132">_xlfn.LET(_xlpm.x, 'Team Kennet'!$T$3:$AE$3, _xlpm.y, 'Team Kennet'!$T$5:$AE$30, _xlpm.z, 'Team Kennet'!$R$5:$R$30, IF(_xlfn.XLOOKUP($C132,_xlfn.XLOOKUP(J$83,_xlpm.x,_xlpm.y,""),_xlpm.z,"Not Declared")="", "Name not recorded",  _xlfn.XLOOKUP($C132,_xlfn.XLOOKUP(J$83,_xlpm.x,_xlpm.y,""),_xlpm.z,"Not Declared")))</f>
        <v>Not Declared</v>
      </c>
      <c r="K132" s="729" t="str" cm="1">
        <f t="array" ref="K132">_xlfn.LET(_xlpm.x, 'Team Kennet'!$T$3:$AE$3, _xlpm.y, 'Team Kennet'!$T$5:$AE$30, _xlpm.z, 'Team Kennet'!$R$5:$R$30, IF(_xlfn.XLOOKUP($C132,_xlfn.XLOOKUP(K$83,_xlpm.x,_xlpm.y,""),_xlpm.z,"Not Declared")="", "Name not recorded",  _xlfn.XLOOKUP($C132,_xlfn.XLOOKUP(K$83,_xlpm.x,_xlpm.y,""),_xlpm.z,"Not Declared")))</f>
        <v>Not Declared</v>
      </c>
      <c r="L132" s="729" t="str" cm="1">
        <f t="array" ref="L132">_xlfn.LET(_xlpm.x, 'Team Kennet'!$T$3:$AE$3, _xlpm.y, 'Team Kennet'!$T$5:$AE$30, _xlpm.z, 'Team Kennet'!$R$5:$R$30, IF(_xlfn.XLOOKUP($C132,_xlfn.XLOOKUP(L$83,_xlpm.x,_xlpm.y,""),_xlpm.z,"Not Declared")="", "Name not recorded",  _xlfn.XLOOKUP($C132,_xlfn.XLOOKUP(L$83,_xlpm.x,_xlpm.y,""),_xlpm.z,"Not Declared")))</f>
        <v>Not Declared</v>
      </c>
      <c r="M132" s="729" t="str" cm="1">
        <f t="array" ref="M132">_xlfn.LET(_xlpm.x, 'Team Kennet'!$T$3:$AE$3, _xlpm.y, 'Team Kennet'!$T$5:$AE$30, _xlpm.z, 'Team Kennet'!$R$5:$R$30, IF(_xlfn.XLOOKUP($C132,_xlfn.XLOOKUP(M$83,_xlpm.x,_xlpm.y,""),_xlpm.z,"Not Declared")="", "Name not recorded",  _xlfn.XLOOKUP($C132,_xlfn.XLOOKUP(M$83,_xlpm.x,_xlpm.y,""),_xlpm.z,"Not Declared")))</f>
        <v>Not Declared</v>
      </c>
      <c r="N132" s="729" t="str" cm="1">
        <f t="array" ref="N132">_xlfn.LET(_xlpm.x, 'Team Kennet'!$T$3:$AE$3, _xlpm.y, 'Team Kennet'!$T$5:$AE$30, _xlpm.z, 'Team Kennet'!$R$5:$R$30, IF(_xlfn.XLOOKUP($C132,_xlfn.XLOOKUP(N$83,_xlpm.x,_xlpm.y,""),_xlpm.z,"Not Declared")="", "Name not recorded",  _xlfn.XLOOKUP($C132,_xlfn.XLOOKUP(N$83,_xlpm.x,_xlpm.y,""),_xlpm.z,"Not Declared")))</f>
        <v>Not Declared</v>
      </c>
      <c r="O132" s="729" t="str" cm="1">
        <f t="array" ref="O132">_xlfn.LET(_xlpm.x, 'Team Kennet'!$T$3:$AE$3, _xlpm.y, 'Team Kennet'!$T$5:$AE$30, _xlpm.z, 'Team Kennet'!$R$5:$R$30, IF(_xlfn.XLOOKUP($C132,_xlfn.XLOOKUP(O$83,_xlpm.x,_xlpm.y,""),_xlpm.z,"Not Declared")="", "Name not recorded",  _xlfn.XLOOKUP($C132,_xlfn.XLOOKUP(O$83,_xlpm.x,_xlpm.y,""),_xlpm.z,"Not Declared")))</f>
        <v>Not Declared</v>
      </c>
      <c r="P132" s="3"/>
      <c r="Q132" s="3"/>
      <c r="R132" s="3"/>
      <c r="S132" s="3"/>
      <c r="T132" s="3"/>
      <c r="U132" s="3"/>
      <c r="V132" s="3"/>
      <c r="W132" s="3"/>
      <c r="X132" s="12"/>
      <c r="Z132" s="434" t="s">
        <v>518</v>
      </c>
      <c r="AA132" s="744" t="str" cm="1">
        <f t="array" ref="AA132">_xlfn.LET(_xlpm.a,_xlfn.XLOOKUP(1,('Number Allocation'!$C$6:$C$1483=AC132)*('Number Allocation'!$D$6:$D$1483=AD132),'Number Allocation'!$A$6:$A$1483,"..."),IF(_xlpm.a="","...",_xlpm.a))</f>
        <v>...</v>
      </c>
      <c r="AB132" s="442" t="str" cm="1">
        <f t="array" ref="AB132:AD137">_xlfn.LET(_xlpm.eventdata, _xlfn.XLOOKUP(AB$83,$D$83:$O$83,$D$158:$O$163), _xlpm.agedata, $A$158:$A$163,CHOOSE({1,2,3},"0",_xlpm.eventdata,_xlpm.agedata))</f>
        <v>0</v>
      </c>
      <c r="AC132" s="422" t="str">
        <v>Not Declared</v>
      </c>
      <c r="AD132" s="423" t="str">
        <v>Great Milton AC</v>
      </c>
      <c r="AE132" s="436"/>
      <c r="AG132" s="365"/>
      <c r="AH132" s="434" t="s">
        <v>518</v>
      </c>
      <c r="AI132" s="744" t="str" cm="1">
        <f t="array" ref="AI132">_xlfn.LET(_xlpm.a,_xlfn.XLOOKUP(1,('Number Allocation'!$C$6:$C$1483=AK132)*('Number Allocation'!$D$6:$D$1483=AL132),'Number Allocation'!$A$6:$A$1483,"..."),IF(_xlpm.a="","...",_xlpm.a))</f>
        <v>...</v>
      </c>
      <c r="AJ132" s="442" t="str" cm="1">
        <f t="array" ref="AJ132:AL137">_xlfn.LET(_xlpm.eventdata, _xlfn.XLOOKUP(AJ$83,$D$83:$O$83,$D$158:$O$163), _xlpm.agedata, $A$158:$A$163,CHOOSE({1,2,3},"0",_xlpm.eventdata,_xlpm.agedata))</f>
        <v>0</v>
      </c>
      <c r="AK132" s="422" t="str">
        <v>Not Declared</v>
      </c>
      <c r="AL132" s="423" t="str">
        <v>Great Milton AC</v>
      </c>
      <c r="AM132" s="436"/>
      <c r="AO132" s="365"/>
      <c r="AP132" s="434" t="s">
        <v>518</v>
      </c>
      <c r="AQ132" s="744" t="str" cm="1">
        <f t="array" ref="AQ132">_xlfn.LET(_xlpm.a,_xlfn.XLOOKUP(1,('Number Allocation'!$C$6:$C$1483=AS132)*('Number Allocation'!$D$6:$D$1483=AT132),'Number Allocation'!$A$6:$A$1483,"..."),IF(_xlpm.a="","...",_xlpm.a))</f>
        <v>...</v>
      </c>
      <c r="AR132" s="442" t="str" cm="1">
        <f t="array" ref="AR132:AT137">_xlfn.LET(_xlpm.eventdata, _xlfn.XLOOKUP(AR$83,$D$83:$O$83,$D$158:$O$163), _xlpm.agedata, $A$158:$A$163,CHOOSE({1,2,3},"0",_xlpm.eventdata,_xlpm.agedata))</f>
        <v>0</v>
      </c>
      <c r="AS132" s="422" t="str">
        <v>Not Declared</v>
      </c>
      <c r="AT132" s="423" t="str">
        <v>Great Milton AC</v>
      </c>
      <c r="AU132" s="436"/>
      <c r="AW132" s="365"/>
      <c r="AX132" s="434" t="s">
        <v>518</v>
      </c>
      <c r="AY132" s="744" t="str" cm="1">
        <f t="array" ref="AY132">_xlfn.LET(_xlpm.a,_xlfn.XLOOKUP(1,('Number Allocation'!$C$6:$C$1483=BA132)*('Number Allocation'!$D$6:$D$1483=BB132),'Number Allocation'!$A$6:$A$1483,"..."),IF(_xlpm.a="","...",_xlpm.a))</f>
        <v>...</v>
      </c>
      <c r="AZ132" s="442" t="str" cm="1">
        <f t="array" ref="AZ132:BB137">_xlfn.LET(_xlpm.eventdata, _xlfn.XLOOKUP(AZ$83,$D$83:$O$83,$D$158:$O$163), _xlpm.agedata, $A$158:$A$163,CHOOSE({1,2,3},"0",_xlpm.eventdata,_xlpm.agedata))</f>
        <v>0</v>
      </c>
      <c r="BA132" s="422" t="str">
        <v>Not Declared</v>
      </c>
      <c r="BB132" s="423" t="str">
        <v>Great Milton AC</v>
      </c>
      <c r="BC132" s="436"/>
      <c r="BE132" s="365"/>
      <c r="BF132" s="434" t="s">
        <v>518</v>
      </c>
      <c r="BG132" s="744" t="str" cm="1">
        <f t="array" ref="BG132">_xlfn.LET(_xlpm.a,_xlfn.XLOOKUP(1,('Number Allocation'!$C$6:$C$1483=BI132)*('Number Allocation'!$D$6:$D$1483=BJ132),'Number Allocation'!$A$6:$A$1483,"..."),IF(_xlpm.a="","...",_xlpm.a))</f>
        <v>...</v>
      </c>
      <c r="BH132" s="442" t="str" cm="1">
        <f t="array" ref="BH132:BJ137">_xlfn.LET(_xlpm.eventdata, _xlfn.XLOOKUP(BH$83,$D$83:$O$83,$D$158:$O$163), _xlpm.agedata, $A$158:$A$163,CHOOSE({1,2,3},"0",_xlpm.eventdata,_xlpm.agedata))</f>
        <v>0</v>
      </c>
      <c r="BI132" s="422" t="str">
        <v>Not Declared</v>
      </c>
      <c r="BJ132" s="423" t="str">
        <v>Great Milton AC</v>
      </c>
      <c r="BK132" s="436"/>
      <c r="BM132" s="365"/>
      <c r="BN132" s="434" t="s">
        <v>518</v>
      </c>
      <c r="BO132" s="744" t="str" cm="1">
        <f t="array" ref="BO132">_xlfn.LET(_xlpm.a,_xlfn.XLOOKUP(1,('Number Allocation'!$C$6:$C$1483=BQ132)*('Number Allocation'!$D$6:$D$1483=BR132),'Number Allocation'!$A$6:$A$1483,"..."),IF(_xlpm.a="","...",_xlpm.a))</f>
        <v>...</v>
      </c>
      <c r="BP132" s="442" t="str" cm="1">
        <f t="array" ref="BP132:BR137">_xlfn.LET(_xlpm.eventdata, _xlfn.XLOOKUP(BP$83,$D$83:$O$83,$D$158:$O$163), _xlpm.agedata, $A$158:$A$163,CHOOSE({1,2,3},"0",_xlpm.eventdata,_xlpm.agedata))</f>
        <v>0</v>
      </c>
      <c r="BQ132" s="422" t="str">
        <v>Not Declared</v>
      </c>
      <c r="BR132" s="423" t="str">
        <v>Great Milton AC</v>
      </c>
      <c r="BS132" s="436"/>
      <c r="BU132" s="365"/>
      <c r="BV132" s="434" t="s">
        <v>518</v>
      </c>
      <c r="BW132" s="744" t="str" cm="1">
        <f t="array" ref="BW132">_xlfn.LET(_xlpm.a,_xlfn.XLOOKUP(1,('Number Allocation'!$C$6:$C$1483=BY132)*('Number Allocation'!$D$6:$D$1483=BZ132),'Number Allocation'!$A$6:$A$1483,"..."),IF(_xlpm.a="","...",_xlpm.a))</f>
        <v>...</v>
      </c>
      <c r="BX132" s="442" t="str" cm="1">
        <f t="array" ref="BX132:BZ137">_xlfn.LET(_xlpm.eventdata, _xlfn.XLOOKUP(BX$83,$D$83:$O$83,$D$158:$O$163), _xlpm.agedata, $A$158:$A$163,CHOOSE({1,2,3},"0",_xlpm.eventdata,_xlpm.agedata))</f>
        <v>0</v>
      </c>
      <c r="BY132" s="422" t="str">
        <v>Not Declared</v>
      </c>
      <c r="BZ132" s="423" t="str">
        <v>Great Milton AC</v>
      </c>
      <c r="CA132" s="3"/>
      <c r="CB132" s="12"/>
      <c r="CC132" s="12"/>
      <c r="CD132" s="434" t="s">
        <v>518</v>
      </c>
      <c r="CE132" s="744" t="str" cm="1">
        <f t="array" ref="CE132">_xlfn.LET(_xlpm.a,_xlfn.XLOOKUP(1,('Number Allocation'!$C$6:$C$1483=CG132)*('Number Allocation'!$D$6:$D$1483=CH132),'Number Allocation'!$A$6:$A$1483,"..."),IF(_xlpm.a="","...",_xlpm.a))</f>
        <v>...</v>
      </c>
      <c r="CF132" s="442" t="str" cm="1">
        <f t="array" ref="CF132:CH137">_xlfn.LET(_xlpm.eventdata, _xlfn.XLOOKUP(CF$83,$D$83:$O$83,$D$158:$O$163), _xlpm.agedata, $A$158:$A$163,CHOOSE({1,2,3},"0",_xlpm.eventdata,_xlpm.agedata))</f>
        <v>0</v>
      </c>
      <c r="CG132" s="422" t="str">
        <v>Not Declared</v>
      </c>
      <c r="CH132" s="423" t="str">
        <v>Great Milton AC</v>
      </c>
      <c r="CI132" s="747"/>
      <c r="CJ132" s="12"/>
      <c r="CK132" s="12"/>
      <c r="CL132" s="434" t="s">
        <v>518</v>
      </c>
      <c r="CM132" s="744" t="str" cm="1">
        <f t="array" ref="CM132">_xlfn.LET(_xlpm.a,_xlfn.XLOOKUP(1,('Number Allocation'!$C$6:$C$1483=CO132)*('Number Allocation'!$D$6:$D$1483=CP132),'Number Allocation'!$A$6:$A$1483,"..."),IF(_xlpm.a="","...",_xlpm.a))</f>
        <v>...</v>
      </c>
      <c r="CN132" s="442" t="str" cm="1">
        <f t="array" ref="CN132:CP137">_xlfn.LET(_xlpm.eventdata, _xlfn.XLOOKUP(CN$83,$D$83:$O$83,$D$158:$O$163), _xlpm.agedata, $A$158:$A$163,CHOOSE({1,2,3},"0",_xlpm.eventdata,_xlpm.agedata))</f>
        <v>0</v>
      </c>
      <c r="CO132" s="422" t="str">
        <v>Not Declared</v>
      </c>
      <c r="CP132" s="423" t="str">
        <v>Great Milton AC</v>
      </c>
      <c r="CQ132" s="3"/>
      <c r="CR132" s="12"/>
      <c r="CS132" s="12"/>
      <c r="CT132" s="434" t="s">
        <v>518</v>
      </c>
      <c r="CU132" s="744" t="str" cm="1">
        <f t="array" ref="CU132">_xlfn.LET(_xlpm.a,_xlfn.XLOOKUP(1,('Number Allocation'!$C$6:$C$1483=CW132)*('Number Allocation'!$D$6:$D$1483=CX132),'Number Allocation'!$A$6:$A$1483,"..."),IF(_xlpm.a="","...",_xlpm.a))</f>
        <v>...</v>
      </c>
      <c r="CV132" s="442" t="str" cm="1">
        <f t="array" ref="CV132:CX137">_xlfn.LET(_xlpm.eventdata, _xlfn.XLOOKUP(CV$83,$D$83:$O$83,$D$158:$O$163), _xlpm.agedata, $A$158:$A$163,CHOOSE({1,2,3},"0",_xlpm.eventdata,_xlpm.agedata))</f>
        <v>0</v>
      </c>
      <c r="CW132" s="422" t="str">
        <v>Not Declared</v>
      </c>
      <c r="CX132" s="423" t="str">
        <v>Great Milton AC</v>
      </c>
      <c r="CY132" s="3"/>
      <c r="CZ132" s="12"/>
      <c r="DA132" s="12"/>
      <c r="DB132" s="434" t="s">
        <v>518</v>
      </c>
      <c r="DC132" s="744" t="str" cm="1">
        <f t="array" ref="DC132">_xlfn.LET(_xlpm.a,_xlfn.XLOOKUP(1,('Number Allocation'!$C$6:$C$1483=DE132)*('Number Allocation'!$D$6:$D$1483=DF132),'Number Allocation'!$A$6:$A$1483,"..."),IF(_xlpm.a="","...",_xlpm.a))</f>
        <v>...</v>
      </c>
      <c r="DD132" s="442" t="str" cm="1">
        <f t="array" ref="DD132:DF137">_xlfn.LET(_xlpm.eventdata, _xlfn.XLOOKUP(DD$83,$D$83:$O$83,$D$158:$O$163), _xlpm.agedata, $A$158:$A$163,CHOOSE({1,2,3},"0",_xlpm.eventdata,_xlpm.agedata))</f>
        <v>0</v>
      </c>
      <c r="DE132" s="422" t="str">
        <v>Not Declared</v>
      </c>
      <c r="DF132" s="423" t="str">
        <v>Great Milton AC</v>
      </c>
      <c r="DG132" s="3"/>
      <c r="DH132" s="12"/>
      <c r="DI132" s="12"/>
      <c r="DJ132" s="434" t="s">
        <v>518</v>
      </c>
      <c r="DK132" s="744" t="str" cm="1">
        <f t="array" ref="DK132">_xlfn.LET(_xlpm.a,_xlfn.XLOOKUP(1,('Number Allocation'!$C$6:$C$1483=DM132)*('Number Allocation'!$D$6:$D$1483=DN132),'Number Allocation'!$A$6:$A$1483,"..."),IF(_xlpm.a="","...",_xlpm.a))</f>
        <v>...</v>
      </c>
      <c r="DL132" s="442" t="str" cm="1">
        <f t="array" ref="DL132:DN137">_xlfn.LET(_xlpm.eventdata, _xlfn.XLOOKUP(DL$83,$D$83:$O$83,$D$158:$O$163), _xlpm.agedata, $A$158:$A$163,CHOOSE({1,2,3},"0",_xlpm.eventdata,_xlpm.agedata))</f>
        <v>0</v>
      </c>
      <c r="DM132" s="422" t="str">
        <v>Not Declared</v>
      </c>
      <c r="DN132" s="423" t="str">
        <v>Great Milton AC</v>
      </c>
      <c r="DO132" s="3"/>
      <c r="DP132" s="12"/>
      <c r="DQ132" s="12"/>
      <c r="DR132" s="448" t="s">
        <v>518</v>
      </c>
      <c r="DS132" s="352" t="str" cm="1">
        <f t="array" ref="DS132">_xlfn.LET(_xlpm.a,_xlfn.XLOOKUP(1,('Number Allocation'!$C$6:$C$1483=DU132)*('Number Allocation'!$D$6:$D$1483=DV132),'Number Allocation'!$A$6:$A$1483,"..."),IF(_xlpm.a="","...",_xlpm.a))</f>
        <v>...</v>
      </c>
      <c r="DT132" s="443" t="str" cm="1">
        <f t="array" ref="DT132:DV132">_xlfn.LET(_xlpm.eventdata,$X$158,CHOOSE({1,2,3},"0",_xlpm.eventdata,$A$158))</f>
        <v>0</v>
      </c>
      <c r="DU132" s="430" t="str">
        <v>Not Declared, Not Declared, Not Declared, Not Declared</v>
      </c>
      <c r="DV132" s="429" t="str">
        <v>Great Milton AC</v>
      </c>
      <c r="DW132" s="12"/>
      <c r="DX132" s="12"/>
      <c r="DY132" s="12"/>
      <c r="DZ132" s="15"/>
      <c r="EA132" s="15"/>
      <c r="EB132" s="15"/>
      <c r="EC132" s="15"/>
      <c r="ED132" s="15"/>
      <c r="EE132" s="15"/>
    </row>
    <row r="133" spans="1:135" s="359" customFormat="1" ht="21" customHeight="1">
      <c r="A133" s="358" t="str">
        <f t="shared" si="14"/>
        <v>Team Kennet</v>
      </c>
      <c r="B133" s="729"/>
      <c r="C133" s="729" t="s">
        <v>320</v>
      </c>
      <c r="D133" s="729" t="str" cm="1">
        <f t="array" ref="D133">_xlfn.LET(_xlpm.x, 'Team Kennet'!$T$3:$AE$3, _xlpm.y, 'Team Kennet'!$T$5:$AE$30, _xlpm.z, 'Team Kennet'!$R$5:$R$30, IF(_xlfn.XLOOKUP($C133,_xlfn.XLOOKUP(D$83,_xlpm.x,_xlpm.y,""),_xlpm.z,"Not Declared")="", "Name not recorded",  _xlfn.XLOOKUP($C133,_xlfn.XLOOKUP(D$83,_xlpm.x,_xlpm.y,""),_xlpm.z,"Not Declared")))</f>
        <v>Not Declared</v>
      </c>
      <c r="E133" s="729" t="str" cm="1">
        <f t="array" ref="E133">_xlfn.LET(_xlpm.x, 'Team Kennet'!$T$3:$AE$3, _xlpm.y, 'Team Kennet'!$T$5:$AE$30, _xlpm.z, 'Team Kennet'!$R$5:$R$30, IF(_xlfn.XLOOKUP($C133,_xlfn.XLOOKUP(E$83,_xlpm.x,_xlpm.y,""),_xlpm.z,"Not Declared")="", "Name not recorded",  _xlfn.XLOOKUP($C133,_xlfn.XLOOKUP(E$83,_xlpm.x,_xlpm.y,""),_xlpm.z,"Not Declared")))</f>
        <v>Not Declared</v>
      </c>
      <c r="F133" s="729" t="str" cm="1">
        <f t="array" ref="F133">_xlfn.LET(_xlpm.x, 'Team Kennet'!$T$3:$AE$3, _xlpm.y, 'Team Kennet'!$T$5:$AE$30, _xlpm.z, 'Team Kennet'!$R$5:$R$30, IF(_xlfn.XLOOKUP($C133,_xlfn.XLOOKUP(F$83,_xlpm.x,_xlpm.y,""),_xlpm.z,"Not Declared")="", "Name not recorded",  _xlfn.XLOOKUP($C133,_xlfn.XLOOKUP(F$83,_xlpm.x,_xlpm.y,""),_xlpm.z,"Not Declared")))</f>
        <v>Not Declared</v>
      </c>
      <c r="G133" s="729" t="str" cm="1">
        <f t="array" ref="G133">_xlfn.LET(_xlpm.x, 'Team Kennet'!$T$3:$AE$3, _xlpm.y, 'Team Kennet'!$T$5:$AE$30, _xlpm.z, 'Team Kennet'!$R$5:$R$30, IF(_xlfn.XLOOKUP($C133,_xlfn.XLOOKUP(G$83,_xlpm.x,_xlpm.y,""),_xlpm.z,"Not Declared")="", "Name not recorded",  _xlfn.XLOOKUP($C133,_xlfn.XLOOKUP(G$83,_xlpm.x,_xlpm.y,""),_xlpm.z,"Not Declared")))</f>
        <v>Not Declared</v>
      </c>
      <c r="H133" s="729" t="str" cm="1">
        <f t="array" ref="H133">_xlfn.LET(_xlpm.x, 'Team Kennet'!$T$3:$AE$3, _xlpm.y, 'Team Kennet'!$T$5:$AE$30, _xlpm.z, 'Team Kennet'!$R$5:$R$30, IF(_xlfn.XLOOKUP($C133,_xlfn.XLOOKUP(H$83,_xlpm.x,_xlpm.y,""),_xlpm.z,"Not Declared")="", "Name not recorded",  _xlfn.XLOOKUP($C133,_xlfn.XLOOKUP(H$83,_xlpm.x,_xlpm.y,""),_xlpm.z,"Not Declared")))</f>
        <v>Not Declared</v>
      </c>
      <c r="I133" s="729" t="str" cm="1">
        <f t="array" ref="I133">_xlfn.LET(_xlpm.x, 'Team Kennet'!$T$3:$AE$3, _xlpm.y, 'Team Kennet'!$T$5:$AE$30, _xlpm.z, 'Team Kennet'!$R$5:$R$30, IF(_xlfn.XLOOKUP($C133,_xlfn.XLOOKUP(I$83,_xlpm.x,_xlpm.y,""),_xlpm.z,"Not Declared")="", "Name not recorded",  _xlfn.XLOOKUP($C133,_xlfn.XLOOKUP(I$83,_xlpm.x,_xlpm.y,""),_xlpm.z,"Not Declared")))</f>
        <v>Not Declared</v>
      </c>
      <c r="J133" s="729" t="str" cm="1">
        <f t="array" ref="J133">_xlfn.LET(_xlpm.x, 'Team Kennet'!$T$3:$AE$3, _xlpm.y, 'Team Kennet'!$T$5:$AE$30, _xlpm.z, 'Team Kennet'!$R$5:$R$30, IF(_xlfn.XLOOKUP($C133,_xlfn.XLOOKUP(J$83,_xlpm.x,_xlpm.y,""),_xlpm.z,"Not Declared")="", "Name not recorded",  _xlfn.XLOOKUP($C133,_xlfn.XLOOKUP(J$83,_xlpm.x,_xlpm.y,""),_xlpm.z,"Not Declared")))</f>
        <v>Not Declared</v>
      </c>
      <c r="K133" s="729" t="str" cm="1">
        <f t="array" ref="K133">_xlfn.LET(_xlpm.x, 'Team Kennet'!$T$3:$AE$3, _xlpm.y, 'Team Kennet'!$T$5:$AE$30, _xlpm.z, 'Team Kennet'!$R$5:$R$30, IF(_xlfn.XLOOKUP($C133,_xlfn.XLOOKUP(K$83,_xlpm.x,_xlpm.y,""),_xlpm.z,"Not Declared")="", "Name not recorded",  _xlfn.XLOOKUP($C133,_xlfn.XLOOKUP(K$83,_xlpm.x,_xlpm.y,""),_xlpm.z,"Not Declared")))</f>
        <v>Not Declared</v>
      </c>
      <c r="L133" s="729" t="str" cm="1">
        <f t="array" ref="L133">_xlfn.LET(_xlpm.x, 'Team Kennet'!$T$3:$AE$3, _xlpm.y, 'Team Kennet'!$T$5:$AE$30, _xlpm.z, 'Team Kennet'!$R$5:$R$30, IF(_xlfn.XLOOKUP($C133,_xlfn.XLOOKUP(L$83,_xlpm.x,_xlpm.y,""),_xlpm.z,"Not Declared")="", "Name not recorded",  _xlfn.XLOOKUP($C133,_xlfn.XLOOKUP(L$83,_xlpm.x,_xlpm.y,""),_xlpm.z,"Not Declared")))</f>
        <v>Not Declared</v>
      </c>
      <c r="M133" s="729" t="str" cm="1">
        <f t="array" ref="M133">_xlfn.LET(_xlpm.x, 'Team Kennet'!$T$3:$AE$3, _xlpm.y, 'Team Kennet'!$T$5:$AE$30, _xlpm.z, 'Team Kennet'!$R$5:$R$30, IF(_xlfn.XLOOKUP($C133,_xlfn.XLOOKUP(M$83,_xlpm.x,_xlpm.y,""),_xlpm.z,"Not Declared")="", "Name not recorded",  _xlfn.XLOOKUP($C133,_xlfn.XLOOKUP(M$83,_xlpm.x,_xlpm.y,""),_xlpm.z,"Not Declared")))</f>
        <v>Not Declared</v>
      </c>
      <c r="N133" s="729" t="str" cm="1">
        <f t="array" ref="N133">_xlfn.LET(_xlpm.x, 'Team Kennet'!$T$3:$AE$3, _xlpm.y, 'Team Kennet'!$T$5:$AE$30, _xlpm.z, 'Team Kennet'!$R$5:$R$30, IF(_xlfn.XLOOKUP($C133,_xlfn.XLOOKUP(N$83,_xlpm.x,_xlpm.y,""),_xlpm.z,"Not Declared")="", "Name not recorded",  _xlfn.XLOOKUP($C133,_xlfn.XLOOKUP(N$83,_xlpm.x,_xlpm.y,""),_xlpm.z,"Not Declared")))</f>
        <v>Not Declared</v>
      </c>
      <c r="O133" s="729" t="str" cm="1">
        <f t="array" ref="O133">_xlfn.LET(_xlpm.x, 'Team Kennet'!$T$3:$AE$3, _xlpm.y, 'Team Kennet'!$T$5:$AE$30, _xlpm.z, 'Team Kennet'!$R$5:$R$30, IF(_xlfn.XLOOKUP($C133,_xlfn.XLOOKUP(O$83,_xlpm.x,_xlpm.y,""),_xlpm.z,"Not Declared")="", "Name not recorded",  _xlfn.XLOOKUP($C133,_xlfn.XLOOKUP(O$83,_xlpm.x,_xlpm.y,""),_xlpm.z,"Not Declared")))</f>
        <v>Not Declared</v>
      </c>
      <c r="P133" s="3"/>
      <c r="Q133" s="3"/>
      <c r="R133" s="3"/>
      <c r="S133" s="3"/>
      <c r="T133" s="3"/>
      <c r="U133" s="3"/>
      <c r="V133" s="3"/>
      <c r="W133" s="3"/>
      <c r="X133" s="12"/>
      <c r="AA133" s="747" t="str" cm="1">
        <f t="array" ref="AA133">_xlfn.LET(_xlpm.a,_xlfn.XLOOKUP(1,('Number Allocation'!$C$6:$C$1483=AC133)*('Number Allocation'!$D$6:$D$1483=AD133),'Number Allocation'!$A$6:$A$1483,"..."),IF(_xlpm.a="","...",_xlpm.a))</f>
        <v>...</v>
      </c>
      <c r="AB133" s="747" t="str">
        <v>0</v>
      </c>
      <c r="AC133" s="12" t="str">
        <v>Not Declared</v>
      </c>
      <c r="AD133" s="425" t="str">
        <v>Great Milton AC</v>
      </c>
      <c r="AE133" s="436"/>
      <c r="AG133" s="365"/>
      <c r="AI133" s="747" t="str" cm="1">
        <f t="array" ref="AI133">_xlfn.LET(_xlpm.a,_xlfn.XLOOKUP(1,('Number Allocation'!$C$6:$C$1483=AK133)*('Number Allocation'!$D$6:$D$1483=AL133),'Number Allocation'!$A$6:$A$1483,"..."),IF(_xlpm.a="","...",_xlpm.a))</f>
        <v>...</v>
      </c>
      <c r="AJ133" s="747" t="str">
        <v>0</v>
      </c>
      <c r="AK133" s="12" t="str">
        <v>Not Declared</v>
      </c>
      <c r="AL133" s="425" t="str">
        <v>Great Milton AC</v>
      </c>
      <c r="AM133" s="436"/>
      <c r="AO133" s="365"/>
      <c r="AQ133" s="747" t="str" cm="1">
        <f t="array" ref="AQ133">_xlfn.LET(_xlpm.a,_xlfn.XLOOKUP(1,('Number Allocation'!$C$6:$C$1483=AS133)*('Number Allocation'!$D$6:$D$1483=AT133),'Number Allocation'!$A$6:$A$1483,"..."),IF(_xlpm.a="","...",_xlpm.a))</f>
        <v>...</v>
      </c>
      <c r="AR133" s="747" t="str">
        <v>0</v>
      </c>
      <c r="AS133" s="12" t="str">
        <v>Not Declared</v>
      </c>
      <c r="AT133" s="425" t="str">
        <v>Great Milton AC</v>
      </c>
      <c r="AU133" s="436"/>
      <c r="AW133" s="365"/>
      <c r="AY133" s="747" t="str" cm="1">
        <f t="array" ref="AY133">_xlfn.LET(_xlpm.a,_xlfn.XLOOKUP(1,('Number Allocation'!$C$6:$C$1483=BA133)*('Number Allocation'!$D$6:$D$1483=BB133),'Number Allocation'!$A$6:$A$1483,"..."),IF(_xlpm.a="","...",_xlpm.a))</f>
        <v>...</v>
      </c>
      <c r="AZ133" s="747" t="str">
        <v>0</v>
      </c>
      <c r="BA133" s="12" t="str">
        <v>Not Declared</v>
      </c>
      <c r="BB133" s="425" t="str">
        <v>Great Milton AC</v>
      </c>
      <c r="BC133" s="436"/>
      <c r="BE133" s="365"/>
      <c r="BG133" s="747" t="str" cm="1">
        <f t="array" ref="BG133">_xlfn.LET(_xlpm.a,_xlfn.XLOOKUP(1,('Number Allocation'!$C$6:$C$1483=BI133)*('Number Allocation'!$D$6:$D$1483=BJ133),'Number Allocation'!$A$6:$A$1483,"..."),IF(_xlpm.a="","...",_xlpm.a))</f>
        <v>...</v>
      </c>
      <c r="BH133" s="747" t="str">
        <v>0</v>
      </c>
      <c r="BI133" s="12" t="str">
        <v>Not Declared</v>
      </c>
      <c r="BJ133" s="425" t="str">
        <v>Great Milton AC</v>
      </c>
      <c r="BK133" s="436"/>
      <c r="BM133" s="365"/>
      <c r="BO133" s="747" t="str" cm="1">
        <f t="array" ref="BO133">_xlfn.LET(_xlpm.a,_xlfn.XLOOKUP(1,('Number Allocation'!$C$6:$C$1483=BQ133)*('Number Allocation'!$D$6:$D$1483=BR133),'Number Allocation'!$A$6:$A$1483,"..."),IF(_xlpm.a="","...",_xlpm.a))</f>
        <v>...</v>
      </c>
      <c r="BP133" s="747" t="str">
        <v>0</v>
      </c>
      <c r="BQ133" s="12" t="str">
        <v>Not Declared</v>
      </c>
      <c r="BR133" s="425" t="str">
        <v>Great Milton AC</v>
      </c>
      <c r="BS133" s="436"/>
      <c r="BU133" s="365"/>
      <c r="BW133" s="747" t="str" cm="1">
        <f t="array" ref="BW133">_xlfn.LET(_xlpm.a,_xlfn.XLOOKUP(1,('Number Allocation'!$C$6:$C$1483=BY133)*('Number Allocation'!$D$6:$D$1483=BZ133),'Number Allocation'!$A$6:$A$1483,"..."),IF(_xlpm.a="","...",_xlpm.a))</f>
        <v>...</v>
      </c>
      <c r="BX133" s="747" t="str">
        <v>0</v>
      </c>
      <c r="BY133" s="12" t="str">
        <v>Not Declared</v>
      </c>
      <c r="BZ133" s="425" t="str">
        <v>Great Milton AC</v>
      </c>
      <c r="CA133" s="3"/>
      <c r="CB133" s="12"/>
      <c r="CC133" s="12"/>
      <c r="CE133" s="747" t="str" cm="1">
        <f t="array" ref="CE133">_xlfn.LET(_xlpm.a,_xlfn.XLOOKUP(1,('Number Allocation'!$C$6:$C$1483=CG133)*('Number Allocation'!$D$6:$D$1483=CH133),'Number Allocation'!$A$6:$A$1483,"..."),IF(_xlpm.a="","...",_xlpm.a))</f>
        <v>...</v>
      </c>
      <c r="CF133" s="747" t="str">
        <v>0</v>
      </c>
      <c r="CG133" s="12" t="str">
        <v>Not Declared</v>
      </c>
      <c r="CH133" s="425" t="str">
        <v>Great Milton AC</v>
      </c>
      <c r="CI133" s="747"/>
      <c r="CJ133" s="12"/>
      <c r="CK133" s="12"/>
      <c r="CM133" s="747" t="str" cm="1">
        <f t="array" ref="CM133">_xlfn.LET(_xlpm.a,_xlfn.XLOOKUP(1,('Number Allocation'!$C$6:$C$1483=CO133)*('Number Allocation'!$D$6:$D$1483=CP133),'Number Allocation'!$A$6:$A$1483,"..."),IF(_xlpm.a="","...",_xlpm.a))</f>
        <v>...</v>
      </c>
      <c r="CN133" s="747" t="str">
        <v>0</v>
      </c>
      <c r="CO133" s="12" t="str">
        <v>Not Declared</v>
      </c>
      <c r="CP133" s="425" t="str">
        <v>Great Milton AC</v>
      </c>
      <c r="CQ133" s="3"/>
      <c r="CR133" s="12"/>
      <c r="CS133" s="12"/>
      <c r="CU133" s="747" t="str" cm="1">
        <f t="array" ref="CU133">_xlfn.LET(_xlpm.a,_xlfn.XLOOKUP(1,('Number Allocation'!$C$6:$C$1483=CW133)*('Number Allocation'!$D$6:$D$1483=CX133),'Number Allocation'!$A$6:$A$1483,"..."),IF(_xlpm.a="","...",_xlpm.a))</f>
        <v>...</v>
      </c>
      <c r="CV133" s="747" t="str">
        <v>0</v>
      </c>
      <c r="CW133" s="12" t="str">
        <v>Not Declared</v>
      </c>
      <c r="CX133" s="425" t="str">
        <v>Great Milton AC</v>
      </c>
      <c r="CY133" s="3"/>
      <c r="CZ133" s="12"/>
      <c r="DA133" s="12"/>
      <c r="DC133" s="747" t="str" cm="1">
        <f t="array" ref="DC133">_xlfn.LET(_xlpm.a,_xlfn.XLOOKUP(1,('Number Allocation'!$C$6:$C$1483=DE133)*('Number Allocation'!$D$6:$D$1483=DF133),'Number Allocation'!$A$6:$A$1483,"..."),IF(_xlpm.a="","...",_xlpm.a))</f>
        <v>...</v>
      </c>
      <c r="DD133" s="747" t="str">
        <v>0</v>
      </c>
      <c r="DE133" s="12" t="str">
        <v>Not Declared</v>
      </c>
      <c r="DF133" s="425" t="str">
        <v>Great Milton AC</v>
      </c>
      <c r="DG133" s="3"/>
      <c r="DH133" s="12"/>
      <c r="DI133" s="12"/>
      <c r="DK133" s="747" t="str" cm="1">
        <f t="array" ref="DK133">_xlfn.LET(_xlpm.a,_xlfn.XLOOKUP(1,('Number Allocation'!$C$6:$C$1483=DM133)*('Number Allocation'!$D$6:$D$1483=DN133),'Number Allocation'!$A$6:$A$1483,"..."),IF(_xlpm.a="","...",_xlpm.a))</f>
        <v>...</v>
      </c>
      <c r="DL133" s="747" t="str">
        <v>0</v>
      </c>
      <c r="DM133" s="12" t="str">
        <v>Not Declared</v>
      </c>
      <c r="DN133" s="425" t="str">
        <v>Great Milton AC</v>
      </c>
      <c r="DO133" s="3"/>
      <c r="DP133" s="12"/>
      <c r="DQ133" s="12"/>
      <c r="DR133" s="434"/>
      <c r="DW133" s="12"/>
      <c r="DX133" s="12"/>
      <c r="DY133" s="12"/>
      <c r="DZ133" s="15"/>
      <c r="EA133" s="15"/>
      <c r="EB133" s="15"/>
      <c r="EC133" s="15"/>
      <c r="ED133" s="15"/>
      <c r="EE133" s="15"/>
    </row>
    <row r="134" spans="1:135" s="359" customFormat="1" ht="21" customHeight="1">
      <c r="A134" s="358" t="str">
        <f t="shared" si="14"/>
        <v>Team Kennet</v>
      </c>
      <c r="B134" s="729"/>
      <c r="C134" s="729" t="s">
        <v>321</v>
      </c>
      <c r="D134" s="729" t="str" cm="1">
        <f t="array" ref="D134">_xlfn.LET(_xlpm.x, 'Team Kennet'!$T$3:$AE$3, _xlpm.y, 'Team Kennet'!$T$5:$AE$30, _xlpm.z, 'Team Kennet'!$R$5:$R$30, IF(_xlfn.XLOOKUP($C134,_xlfn.XLOOKUP(D$83,_xlpm.x,_xlpm.y,""),_xlpm.z,"Not Declared")="", "Name not recorded",  _xlfn.XLOOKUP($C134,_xlfn.XLOOKUP(D$83,_xlpm.x,_xlpm.y,""),_xlpm.z,"Not Declared")))</f>
        <v>Not Declared</v>
      </c>
      <c r="E134" s="729" t="str" cm="1">
        <f t="array" ref="E134">_xlfn.LET(_xlpm.x, 'Team Kennet'!$T$3:$AE$3, _xlpm.y, 'Team Kennet'!$T$5:$AE$30, _xlpm.z, 'Team Kennet'!$R$5:$R$30, IF(_xlfn.XLOOKUP($C134,_xlfn.XLOOKUP(E$83,_xlpm.x,_xlpm.y,""),_xlpm.z,"Not Declared")="", "Name not recorded",  _xlfn.XLOOKUP($C134,_xlfn.XLOOKUP(E$83,_xlpm.x,_xlpm.y,""),_xlpm.z,"Not Declared")))</f>
        <v>Not Declared</v>
      </c>
      <c r="F134" s="729" t="str" cm="1">
        <f t="array" ref="F134">_xlfn.LET(_xlpm.x, 'Team Kennet'!$T$3:$AE$3, _xlpm.y, 'Team Kennet'!$T$5:$AE$30, _xlpm.z, 'Team Kennet'!$R$5:$R$30, IF(_xlfn.XLOOKUP($C134,_xlfn.XLOOKUP(F$83,_xlpm.x,_xlpm.y,""),_xlpm.z,"Not Declared")="", "Name not recorded",  _xlfn.XLOOKUP($C134,_xlfn.XLOOKUP(F$83,_xlpm.x,_xlpm.y,""),_xlpm.z,"Not Declared")))</f>
        <v>Not Declared</v>
      </c>
      <c r="G134" s="729" t="str" cm="1">
        <f t="array" ref="G134">_xlfn.LET(_xlpm.x, 'Team Kennet'!$T$3:$AE$3, _xlpm.y, 'Team Kennet'!$T$5:$AE$30, _xlpm.z, 'Team Kennet'!$R$5:$R$30, IF(_xlfn.XLOOKUP($C134,_xlfn.XLOOKUP(G$83,_xlpm.x,_xlpm.y,""),_xlpm.z,"Not Declared")="", "Name not recorded",  _xlfn.XLOOKUP($C134,_xlfn.XLOOKUP(G$83,_xlpm.x,_xlpm.y,""),_xlpm.z,"Not Declared")))</f>
        <v>Not Declared</v>
      </c>
      <c r="H134" s="729" t="str" cm="1">
        <f t="array" ref="H134">_xlfn.LET(_xlpm.x, 'Team Kennet'!$T$3:$AE$3, _xlpm.y, 'Team Kennet'!$T$5:$AE$30, _xlpm.z, 'Team Kennet'!$R$5:$R$30, IF(_xlfn.XLOOKUP($C134,_xlfn.XLOOKUP(H$83,_xlpm.x,_xlpm.y,""),_xlpm.z,"Not Declared")="", "Name not recorded",  _xlfn.XLOOKUP($C134,_xlfn.XLOOKUP(H$83,_xlpm.x,_xlpm.y,""),_xlpm.z,"Not Declared")))</f>
        <v>Not Declared</v>
      </c>
      <c r="I134" s="729" t="str" cm="1">
        <f t="array" ref="I134">_xlfn.LET(_xlpm.x, 'Team Kennet'!$T$3:$AE$3, _xlpm.y, 'Team Kennet'!$T$5:$AE$30, _xlpm.z, 'Team Kennet'!$R$5:$R$30, IF(_xlfn.XLOOKUP($C134,_xlfn.XLOOKUP(I$83,_xlpm.x,_xlpm.y,""),_xlpm.z,"Not Declared")="", "Name not recorded",  _xlfn.XLOOKUP($C134,_xlfn.XLOOKUP(I$83,_xlpm.x,_xlpm.y,""),_xlpm.z,"Not Declared")))</f>
        <v>Not Declared</v>
      </c>
      <c r="J134" s="729" t="str" cm="1">
        <f t="array" ref="J134">_xlfn.LET(_xlpm.x, 'Team Kennet'!$T$3:$AE$3, _xlpm.y, 'Team Kennet'!$T$5:$AE$30, _xlpm.z, 'Team Kennet'!$R$5:$R$30, IF(_xlfn.XLOOKUP($C134,_xlfn.XLOOKUP(J$83,_xlpm.x,_xlpm.y,""),_xlpm.z,"Not Declared")="", "Name not recorded",  _xlfn.XLOOKUP($C134,_xlfn.XLOOKUP(J$83,_xlpm.x,_xlpm.y,""),_xlpm.z,"Not Declared")))</f>
        <v>Not Declared</v>
      </c>
      <c r="K134" s="729" t="str" cm="1">
        <f t="array" ref="K134">_xlfn.LET(_xlpm.x, 'Team Kennet'!$T$3:$AE$3, _xlpm.y, 'Team Kennet'!$T$5:$AE$30, _xlpm.z, 'Team Kennet'!$R$5:$R$30, IF(_xlfn.XLOOKUP($C134,_xlfn.XLOOKUP(K$83,_xlpm.x,_xlpm.y,""),_xlpm.z,"Not Declared")="", "Name not recorded",  _xlfn.XLOOKUP($C134,_xlfn.XLOOKUP(K$83,_xlpm.x,_xlpm.y,""),_xlpm.z,"Not Declared")))</f>
        <v>Not Declared</v>
      </c>
      <c r="L134" s="729" t="str" cm="1">
        <f t="array" ref="L134">_xlfn.LET(_xlpm.x, 'Team Kennet'!$T$3:$AE$3, _xlpm.y, 'Team Kennet'!$T$5:$AE$30, _xlpm.z, 'Team Kennet'!$R$5:$R$30, IF(_xlfn.XLOOKUP($C134,_xlfn.XLOOKUP(L$83,_xlpm.x,_xlpm.y,""),_xlpm.z,"Not Declared")="", "Name not recorded",  _xlfn.XLOOKUP($C134,_xlfn.XLOOKUP(L$83,_xlpm.x,_xlpm.y,""),_xlpm.z,"Not Declared")))</f>
        <v>Not Declared</v>
      </c>
      <c r="M134" s="729" t="str" cm="1">
        <f t="array" ref="M134">_xlfn.LET(_xlpm.x, 'Team Kennet'!$T$3:$AE$3, _xlpm.y, 'Team Kennet'!$T$5:$AE$30, _xlpm.z, 'Team Kennet'!$R$5:$R$30, IF(_xlfn.XLOOKUP($C134,_xlfn.XLOOKUP(M$83,_xlpm.x,_xlpm.y,""),_xlpm.z,"Not Declared")="", "Name not recorded",  _xlfn.XLOOKUP($C134,_xlfn.XLOOKUP(M$83,_xlpm.x,_xlpm.y,""),_xlpm.z,"Not Declared")))</f>
        <v>Not Declared</v>
      </c>
      <c r="N134" s="729" t="str" cm="1">
        <f t="array" ref="N134">_xlfn.LET(_xlpm.x, 'Team Kennet'!$T$3:$AE$3, _xlpm.y, 'Team Kennet'!$T$5:$AE$30, _xlpm.z, 'Team Kennet'!$R$5:$R$30, IF(_xlfn.XLOOKUP($C134,_xlfn.XLOOKUP(N$83,_xlpm.x,_xlpm.y,""),_xlpm.z,"Not Declared")="", "Name not recorded",  _xlfn.XLOOKUP($C134,_xlfn.XLOOKUP(N$83,_xlpm.x,_xlpm.y,""),_xlpm.z,"Not Declared")))</f>
        <v>Not Declared</v>
      </c>
      <c r="O134" s="729" t="str" cm="1">
        <f t="array" ref="O134">_xlfn.LET(_xlpm.x, 'Team Kennet'!$T$3:$AE$3, _xlpm.y, 'Team Kennet'!$T$5:$AE$30, _xlpm.z, 'Team Kennet'!$R$5:$R$30, IF(_xlfn.XLOOKUP($C134,_xlfn.XLOOKUP(O$83,_xlpm.x,_xlpm.y,""),_xlpm.z,"Not Declared")="", "Name not recorded",  _xlfn.XLOOKUP($C134,_xlfn.XLOOKUP(O$83,_xlpm.x,_xlpm.y,""),_xlpm.z,"Not Declared")))</f>
        <v>Not Declared</v>
      </c>
      <c r="P134" s="3"/>
      <c r="Q134" s="3"/>
      <c r="R134" s="3"/>
      <c r="S134" s="3"/>
      <c r="T134" s="15"/>
      <c r="U134" s="15"/>
      <c r="V134" s="15"/>
      <c r="W134" s="15"/>
      <c r="X134" s="3"/>
      <c r="AA134" s="747" t="str" cm="1">
        <f t="array" ref="AA134">_xlfn.LET(_xlpm.a,_xlfn.XLOOKUP(1,('Number Allocation'!$C$6:$C$1483=AC134)*('Number Allocation'!$D$6:$D$1483=AD134),'Number Allocation'!$A$6:$A$1483,"..."),IF(_xlpm.a="","...",_xlpm.a))</f>
        <v>...</v>
      </c>
      <c r="AB134" s="747" t="str">
        <v>0</v>
      </c>
      <c r="AC134" s="12" t="str">
        <v>Not Declared</v>
      </c>
      <c r="AD134" s="425" t="str">
        <v>Great Milton AC</v>
      </c>
      <c r="AE134" s="436"/>
      <c r="AG134" s="365"/>
      <c r="AI134" s="747" t="str" cm="1">
        <f t="array" ref="AI134">_xlfn.LET(_xlpm.a,_xlfn.XLOOKUP(1,('Number Allocation'!$C$6:$C$1483=AK134)*('Number Allocation'!$D$6:$D$1483=AL134),'Number Allocation'!$A$6:$A$1483,"..."),IF(_xlpm.a="","...",_xlpm.a))</f>
        <v>...</v>
      </c>
      <c r="AJ134" s="747" t="str">
        <v>0</v>
      </c>
      <c r="AK134" s="12" t="str">
        <v>Not Declared</v>
      </c>
      <c r="AL134" s="425" t="str">
        <v>Great Milton AC</v>
      </c>
      <c r="AM134" s="436"/>
      <c r="AO134" s="365"/>
      <c r="AQ134" s="747" t="str" cm="1">
        <f t="array" ref="AQ134">_xlfn.LET(_xlpm.a,_xlfn.XLOOKUP(1,('Number Allocation'!$C$6:$C$1483=AS134)*('Number Allocation'!$D$6:$D$1483=AT134),'Number Allocation'!$A$6:$A$1483,"..."),IF(_xlpm.a="","...",_xlpm.a))</f>
        <v>...</v>
      </c>
      <c r="AR134" s="747" t="str">
        <v>0</v>
      </c>
      <c r="AS134" s="12" t="str">
        <v>Not Declared</v>
      </c>
      <c r="AT134" s="425" t="str">
        <v>Great Milton AC</v>
      </c>
      <c r="AU134" s="436"/>
      <c r="AW134" s="365"/>
      <c r="AY134" s="747" t="str" cm="1">
        <f t="array" ref="AY134">_xlfn.LET(_xlpm.a,_xlfn.XLOOKUP(1,('Number Allocation'!$C$6:$C$1483=BA134)*('Number Allocation'!$D$6:$D$1483=BB134),'Number Allocation'!$A$6:$A$1483,"..."),IF(_xlpm.a="","...",_xlpm.a))</f>
        <v>...</v>
      </c>
      <c r="AZ134" s="747" t="str">
        <v>0</v>
      </c>
      <c r="BA134" s="12" t="str">
        <v>Not Declared</v>
      </c>
      <c r="BB134" s="425" t="str">
        <v>Great Milton AC</v>
      </c>
      <c r="BC134" s="436"/>
      <c r="BE134" s="365"/>
      <c r="BG134" s="747" t="str" cm="1">
        <f t="array" ref="BG134">_xlfn.LET(_xlpm.a,_xlfn.XLOOKUP(1,('Number Allocation'!$C$6:$C$1483=BI134)*('Number Allocation'!$D$6:$D$1483=BJ134),'Number Allocation'!$A$6:$A$1483,"..."),IF(_xlpm.a="","...",_xlpm.a))</f>
        <v>...</v>
      </c>
      <c r="BH134" s="747" t="str">
        <v>0</v>
      </c>
      <c r="BI134" s="12" t="str">
        <v>Not Declared</v>
      </c>
      <c r="BJ134" s="425" t="str">
        <v>Great Milton AC</v>
      </c>
      <c r="BK134" s="436"/>
      <c r="BM134" s="365"/>
      <c r="BO134" s="747" t="str" cm="1">
        <f t="array" ref="BO134">_xlfn.LET(_xlpm.a,_xlfn.XLOOKUP(1,('Number Allocation'!$C$6:$C$1483=BQ134)*('Number Allocation'!$D$6:$D$1483=BR134),'Number Allocation'!$A$6:$A$1483,"..."),IF(_xlpm.a="","...",_xlpm.a))</f>
        <v>...</v>
      </c>
      <c r="BP134" s="747" t="str">
        <v>0</v>
      </c>
      <c r="BQ134" s="12" t="str">
        <v>Not Declared</v>
      </c>
      <c r="BR134" s="425" t="str">
        <v>Great Milton AC</v>
      </c>
      <c r="BS134" s="436"/>
      <c r="BU134" s="365"/>
      <c r="BW134" s="747" t="str" cm="1">
        <f t="array" ref="BW134">_xlfn.LET(_xlpm.a,_xlfn.XLOOKUP(1,('Number Allocation'!$C$6:$C$1483=BY134)*('Number Allocation'!$D$6:$D$1483=BZ134),'Number Allocation'!$A$6:$A$1483,"..."),IF(_xlpm.a="","...",_xlpm.a))</f>
        <v>...</v>
      </c>
      <c r="BX134" s="747" t="str">
        <v>0</v>
      </c>
      <c r="BY134" s="12" t="str">
        <v>Not Declared</v>
      </c>
      <c r="BZ134" s="425" t="str">
        <v>Great Milton AC</v>
      </c>
      <c r="CA134" s="370"/>
      <c r="CE134" s="747" t="str" cm="1">
        <f t="array" ref="CE134">_xlfn.LET(_xlpm.a,_xlfn.XLOOKUP(1,('Number Allocation'!$C$6:$C$1483=CG134)*('Number Allocation'!$D$6:$D$1483=CH134),'Number Allocation'!$A$6:$A$1483,"..."),IF(_xlpm.a="","...",_xlpm.a))</f>
        <v>...</v>
      </c>
      <c r="CF134" s="747" t="str">
        <v>0</v>
      </c>
      <c r="CG134" s="12" t="str">
        <v>Not Declared</v>
      </c>
      <c r="CH134" s="425" t="str">
        <v>Great Milton AC</v>
      </c>
      <c r="CI134" s="436"/>
      <c r="CM134" s="747" t="str" cm="1">
        <f t="array" ref="CM134">_xlfn.LET(_xlpm.a,_xlfn.XLOOKUP(1,('Number Allocation'!$C$6:$C$1483=CO134)*('Number Allocation'!$D$6:$D$1483=CP134),'Number Allocation'!$A$6:$A$1483,"..."),IF(_xlpm.a="","...",_xlpm.a))</f>
        <v>...</v>
      </c>
      <c r="CN134" s="747" t="str">
        <v>0</v>
      </c>
      <c r="CO134" s="12" t="str">
        <v>Not Declared</v>
      </c>
      <c r="CP134" s="425" t="str">
        <v>Great Milton AC</v>
      </c>
      <c r="CQ134" s="370"/>
      <c r="CU134" s="747" t="str" cm="1">
        <f t="array" ref="CU134">_xlfn.LET(_xlpm.a,_xlfn.XLOOKUP(1,('Number Allocation'!$C$6:$C$1483=CW134)*('Number Allocation'!$D$6:$D$1483=CX134),'Number Allocation'!$A$6:$A$1483,"..."),IF(_xlpm.a="","...",_xlpm.a))</f>
        <v>...</v>
      </c>
      <c r="CV134" s="747" t="str">
        <v>0</v>
      </c>
      <c r="CW134" s="12" t="str">
        <v>Not Declared</v>
      </c>
      <c r="CX134" s="425" t="str">
        <v>Great Milton AC</v>
      </c>
      <c r="CY134" s="370"/>
      <c r="DC134" s="747" t="str" cm="1">
        <f t="array" ref="DC134">_xlfn.LET(_xlpm.a,_xlfn.XLOOKUP(1,('Number Allocation'!$C$6:$C$1483=DE134)*('Number Allocation'!$D$6:$D$1483=DF134),'Number Allocation'!$A$6:$A$1483,"..."),IF(_xlpm.a="","...",_xlpm.a))</f>
        <v>...</v>
      </c>
      <c r="DD134" s="747" t="str">
        <v>0</v>
      </c>
      <c r="DE134" s="12" t="str">
        <v>Not Declared</v>
      </c>
      <c r="DF134" s="425" t="str">
        <v>Great Milton AC</v>
      </c>
      <c r="DG134" s="370"/>
      <c r="DK134" s="747" t="str" cm="1">
        <f t="array" ref="DK134">_xlfn.LET(_xlpm.a,_xlfn.XLOOKUP(1,('Number Allocation'!$C$6:$C$1483=DM134)*('Number Allocation'!$D$6:$D$1483=DN134),'Number Allocation'!$A$6:$A$1483,"..."),IF(_xlpm.a="","...",_xlpm.a))</f>
        <v>...</v>
      </c>
      <c r="DL134" s="747" t="str">
        <v>0</v>
      </c>
      <c r="DM134" s="12" t="str">
        <v>Not Declared</v>
      </c>
      <c r="DN134" s="425" t="str">
        <v>Great Milton AC</v>
      </c>
      <c r="DO134" s="370"/>
      <c r="DR134" s="434"/>
      <c r="DW134" s="12"/>
      <c r="DX134" s="12"/>
      <c r="DY134" s="12"/>
      <c r="DZ134" s="15"/>
      <c r="EA134" s="15"/>
      <c r="EB134" s="15"/>
      <c r="EC134" s="15"/>
      <c r="ED134" s="15"/>
      <c r="EE134" s="15"/>
    </row>
    <row r="135" spans="1:135" s="359" customFormat="1" ht="21" customHeight="1">
      <c r="A135" s="358" t="str">
        <f t="shared" si="14"/>
        <v>Team Kennet</v>
      </c>
      <c r="B135" s="729"/>
      <c r="C135" s="729" t="s">
        <v>322</v>
      </c>
      <c r="D135" s="729" t="str" cm="1">
        <f t="array" ref="D135">_xlfn.LET(_xlpm.x, 'Team Kennet'!$T$3:$AE$3, _xlpm.y, 'Team Kennet'!$T$5:$AE$30, _xlpm.z, 'Team Kennet'!$R$5:$R$30, IF(_xlfn.XLOOKUP($C135,_xlfn.XLOOKUP(D$83,_xlpm.x,_xlpm.y,""),_xlpm.z,"Not Declared")="", "Name not recorded",  _xlfn.XLOOKUP($C135,_xlfn.XLOOKUP(D$83,_xlpm.x,_xlpm.y,""),_xlpm.z,"Not Declared")))</f>
        <v>Not Declared</v>
      </c>
      <c r="E135" s="729" t="str" cm="1">
        <f t="array" ref="E135">_xlfn.LET(_xlpm.x, 'Team Kennet'!$T$3:$AE$3, _xlpm.y, 'Team Kennet'!$T$5:$AE$30, _xlpm.z, 'Team Kennet'!$R$5:$R$30, IF(_xlfn.XLOOKUP($C135,_xlfn.XLOOKUP(E$83,_xlpm.x,_xlpm.y,""),_xlpm.z,"Not Declared")="", "Name not recorded",  _xlfn.XLOOKUP($C135,_xlfn.XLOOKUP(E$83,_xlpm.x,_xlpm.y,""),_xlpm.z,"Not Declared")))</f>
        <v>Not Declared</v>
      </c>
      <c r="F135" s="729" t="str" cm="1">
        <f t="array" ref="F135">_xlfn.LET(_xlpm.x, 'Team Kennet'!$T$3:$AE$3, _xlpm.y, 'Team Kennet'!$T$5:$AE$30, _xlpm.z, 'Team Kennet'!$R$5:$R$30, IF(_xlfn.XLOOKUP($C135,_xlfn.XLOOKUP(F$83,_xlpm.x,_xlpm.y,""),_xlpm.z,"Not Declared")="", "Name not recorded",  _xlfn.XLOOKUP($C135,_xlfn.XLOOKUP(F$83,_xlpm.x,_xlpm.y,""),_xlpm.z,"Not Declared")))</f>
        <v>Not Declared</v>
      </c>
      <c r="G135" s="729" t="str" cm="1">
        <f t="array" ref="G135">_xlfn.LET(_xlpm.x, 'Team Kennet'!$T$3:$AE$3, _xlpm.y, 'Team Kennet'!$T$5:$AE$30, _xlpm.z, 'Team Kennet'!$R$5:$R$30, IF(_xlfn.XLOOKUP($C135,_xlfn.XLOOKUP(G$83,_xlpm.x,_xlpm.y,""),_xlpm.z,"Not Declared")="", "Name not recorded",  _xlfn.XLOOKUP($C135,_xlfn.XLOOKUP(G$83,_xlpm.x,_xlpm.y,""),_xlpm.z,"Not Declared")))</f>
        <v>Not Declared</v>
      </c>
      <c r="H135" s="729" t="str" cm="1">
        <f t="array" ref="H135">_xlfn.LET(_xlpm.x, 'Team Kennet'!$T$3:$AE$3, _xlpm.y, 'Team Kennet'!$T$5:$AE$30, _xlpm.z, 'Team Kennet'!$R$5:$R$30, IF(_xlfn.XLOOKUP($C135,_xlfn.XLOOKUP(H$83,_xlpm.x,_xlpm.y,""),_xlpm.z,"Not Declared")="", "Name not recorded",  _xlfn.XLOOKUP($C135,_xlfn.XLOOKUP(H$83,_xlpm.x,_xlpm.y,""),_xlpm.z,"Not Declared")))</f>
        <v>Not Declared</v>
      </c>
      <c r="I135" s="729" t="str" cm="1">
        <f t="array" ref="I135">_xlfn.LET(_xlpm.x, 'Team Kennet'!$T$3:$AE$3, _xlpm.y, 'Team Kennet'!$T$5:$AE$30, _xlpm.z, 'Team Kennet'!$R$5:$R$30, IF(_xlfn.XLOOKUP($C135,_xlfn.XLOOKUP(I$83,_xlpm.x,_xlpm.y,""),_xlpm.z,"Not Declared")="", "Name not recorded",  _xlfn.XLOOKUP($C135,_xlfn.XLOOKUP(I$83,_xlpm.x,_xlpm.y,""),_xlpm.z,"Not Declared")))</f>
        <v>Not Declared</v>
      </c>
      <c r="J135" s="729" t="str" cm="1">
        <f t="array" ref="J135">_xlfn.LET(_xlpm.x, 'Team Kennet'!$T$3:$AE$3, _xlpm.y, 'Team Kennet'!$T$5:$AE$30, _xlpm.z, 'Team Kennet'!$R$5:$R$30, IF(_xlfn.XLOOKUP($C135,_xlfn.XLOOKUP(J$83,_xlpm.x,_xlpm.y,""),_xlpm.z,"Not Declared")="", "Name not recorded",  _xlfn.XLOOKUP($C135,_xlfn.XLOOKUP(J$83,_xlpm.x,_xlpm.y,""),_xlpm.z,"Not Declared")))</f>
        <v>Not Declared</v>
      </c>
      <c r="K135" s="729" t="str" cm="1">
        <f t="array" ref="K135">_xlfn.LET(_xlpm.x, 'Team Kennet'!$T$3:$AE$3, _xlpm.y, 'Team Kennet'!$T$5:$AE$30, _xlpm.z, 'Team Kennet'!$R$5:$R$30, IF(_xlfn.XLOOKUP($C135,_xlfn.XLOOKUP(K$83,_xlpm.x,_xlpm.y,""),_xlpm.z,"Not Declared")="", "Name not recorded",  _xlfn.XLOOKUP($C135,_xlfn.XLOOKUP(K$83,_xlpm.x,_xlpm.y,""),_xlpm.z,"Not Declared")))</f>
        <v>Not Declared</v>
      </c>
      <c r="L135" s="729" t="str" cm="1">
        <f t="array" ref="L135">_xlfn.LET(_xlpm.x, 'Team Kennet'!$T$3:$AE$3, _xlpm.y, 'Team Kennet'!$T$5:$AE$30, _xlpm.z, 'Team Kennet'!$R$5:$R$30, IF(_xlfn.XLOOKUP($C135,_xlfn.XLOOKUP(L$83,_xlpm.x,_xlpm.y,""),_xlpm.z,"Not Declared")="", "Name not recorded",  _xlfn.XLOOKUP($C135,_xlfn.XLOOKUP(L$83,_xlpm.x,_xlpm.y,""),_xlpm.z,"Not Declared")))</f>
        <v>Not Declared</v>
      </c>
      <c r="M135" s="729" t="str" cm="1">
        <f t="array" ref="M135">_xlfn.LET(_xlpm.x, 'Team Kennet'!$T$3:$AE$3, _xlpm.y, 'Team Kennet'!$T$5:$AE$30, _xlpm.z, 'Team Kennet'!$R$5:$R$30, IF(_xlfn.XLOOKUP($C135,_xlfn.XLOOKUP(M$83,_xlpm.x,_xlpm.y,""),_xlpm.z,"Not Declared")="", "Name not recorded",  _xlfn.XLOOKUP($C135,_xlfn.XLOOKUP(M$83,_xlpm.x,_xlpm.y,""),_xlpm.z,"Not Declared")))</f>
        <v>Not Declared</v>
      </c>
      <c r="N135" s="729" t="str" cm="1">
        <f t="array" ref="N135">_xlfn.LET(_xlpm.x, 'Team Kennet'!$T$3:$AE$3, _xlpm.y, 'Team Kennet'!$T$5:$AE$30, _xlpm.z, 'Team Kennet'!$R$5:$R$30, IF(_xlfn.XLOOKUP($C135,_xlfn.XLOOKUP(N$83,_xlpm.x,_xlpm.y,""),_xlpm.z,"Not Declared")="", "Name not recorded",  _xlfn.XLOOKUP($C135,_xlfn.XLOOKUP(N$83,_xlpm.x,_xlpm.y,""),_xlpm.z,"Not Declared")))</f>
        <v>Not Declared</v>
      </c>
      <c r="O135" s="729" t="str" cm="1">
        <f t="array" ref="O135">_xlfn.LET(_xlpm.x, 'Team Kennet'!$T$3:$AE$3, _xlpm.y, 'Team Kennet'!$T$5:$AE$30, _xlpm.z, 'Team Kennet'!$R$5:$R$30, IF(_xlfn.XLOOKUP($C135,_xlfn.XLOOKUP(O$83,_xlpm.x,_xlpm.y,""),_xlpm.z,"Not Declared")="", "Name not recorded",  _xlfn.XLOOKUP($C135,_xlfn.XLOOKUP(O$83,_xlpm.x,_xlpm.y,""),_xlpm.z,"Not Declared")))</f>
        <v>Not Declared</v>
      </c>
      <c r="P135" s="3"/>
      <c r="Q135" s="3"/>
      <c r="R135" s="3"/>
      <c r="S135" s="3"/>
      <c r="T135" s="3"/>
      <c r="U135" s="3"/>
      <c r="V135" s="3"/>
      <c r="W135" s="3"/>
      <c r="X135" s="12"/>
      <c r="AA135" s="747" t="str" cm="1">
        <f t="array" ref="AA135">_xlfn.LET(_xlpm.a,_xlfn.XLOOKUP(1,('Number Allocation'!$C$6:$C$1483=AC135)*('Number Allocation'!$D$6:$D$1483=AD135),'Number Allocation'!$A$6:$A$1483,"..."),IF(_xlpm.a="","...",_xlpm.a))</f>
        <v>...</v>
      </c>
      <c r="AB135" s="747" t="str">
        <v>0</v>
      </c>
      <c r="AC135" s="12" t="str">
        <v>Not Declared</v>
      </c>
      <c r="AD135" s="425" t="str">
        <v>Great Milton AC</v>
      </c>
      <c r="AE135" s="436"/>
      <c r="AG135" s="365"/>
      <c r="AI135" s="747" t="str" cm="1">
        <f t="array" ref="AI135">_xlfn.LET(_xlpm.a,_xlfn.XLOOKUP(1,('Number Allocation'!$C$6:$C$1483=AK135)*('Number Allocation'!$D$6:$D$1483=AL135),'Number Allocation'!$A$6:$A$1483,"..."),IF(_xlpm.a="","...",_xlpm.a))</f>
        <v>...</v>
      </c>
      <c r="AJ135" s="747" t="str">
        <v>0</v>
      </c>
      <c r="AK135" s="12" t="str">
        <v>Not Declared</v>
      </c>
      <c r="AL135" s="425" t="str">
        <v>Great Milton AC</v>
      </c>
      <c r="AM135" s="436"/>
      <c r="AO135" s="365"/>
      <c r="AQ135" s="747" t="str" cm="1">
        <f t="array" ref="AQ135">_xlfn.LET(_xlpm.a,_xlfn.XLOOKUP(1,('Number Allocation'!$C$6:$C$1483=AS135)*('Number Allocation'!$D$6:$D$1483=AT135),'Number Allocation'!$A$6:$A$1483,"..."),IF(_xlpm.a="","...",_xlpm.a))</f>
        <v>...</v>
      </c>
      <c r="AR135" s="747" t="str">
        <v>0</v>
      </c>
      <c r="AS135" s="12" t="str">
        <v>Not Declared</v>
      </c>
      <c r="AT135" s="425" t="str">
        <v>Great Milton AC</v>
      </c>
      <c r="AU135" s="436"/>
      <c r="AW135" s="365"/>
      <c r="AY135" s="747" t="str" cm="1">
        <f t="array" ref="AY135">_xlfn.LET(_xlpm.a,_xlfn.XLOOKUP(1,('Number Allocation'!$C$6:$C$1483=BA135)*('Number Allocation'!$D$6:$D$1483=BB135),'Number Allocation'!$A$6:$A$1483,"..."),IF(_xlpm.a="","...",_xlpm.a))</f>
        <v>...</v>
      </c>
      <c r="AZ135" s="747" t="str">
        <v>0</v>
      </c>
      <c r="BA135" s="12" t="str">
        <v>Not Declared</v>
      </c>
      <c r="BB135" s="425" t="str">
        <v>Great Milton AC</v>
      </c>
      <c r="BC135" s="436"/>
      <c r="BE135" s="365"/>
      <c r="BG135" s="747" t="str" cm="1">
        <f t="array" ref="BG135">_xlfn.LET(_xlpm.a,_xlfn.XLOOKUP(1,('Number Allocation'!$C$6:$C$1483=BI135)*('Number Allocation'!$D$6:$D$1483=BJ135),'Number Allocation'!$A$6:$A$1483,"..."),IF(_xlpm.a="","...",_xlpm.a))</f>
        <v>...</v>
      </c>
      <c r="BH135" s="747" t="str">
        <v>0</v>
      </c>
      <c r="BI135" s="12" t="str">
        <v>Not Declared</v>
      </c>
      <c r="BJ135" s="425" t="str">
        <v>Great Milton AC</v>
      </c>
      <c r="BK135" s="436"/>
      <c r="BM135" s="365"/>
      <c r="BO135" s="747" t="str" cm="1">
        <f t="array" ref="BO135">_xlfn.LET(_xlpm.a,_xlfn.XLOOKUP(1,('Number Allocation'!$C$6:$C$1483=BQ135)*('Number Allocation'!$D$6:$D$1483=BR135),'Number Allocation'!$A$6:$A$1483,"..."),IF(_xlpm.a="","...",_xlpm.a))</f>
        <v>...</v>
      </c>
      <c r="BP135" s="747" t="str">
        <v>0</v>
      </c>
      <c r="BQ135" s="12" t="str">
        <v>Not Declared</v>
      </c>
      <c r="BR135" s="425" t="str">
        <v>Great Milton AC</v>
      </c>
      <c r="BS135" s="436"/>
      <c r="BU135" s="365"/>
      <c r="BW135" s="747" t="str" cm="1">
        <f t="array" ref="BW135">_xlfn.LET(_xlpm.a,_xlfn.XLOOKUP(1,('Number Allocation'!$C$6:$C$1483=BY135)*('Number Allocation'!$D$6:$D$1483=BZ135),'Number Allocation'!$A$6:$A$1483,"..."),IF(_xlpm.a="","...",_xlpm.a))</f>
        <v>...</v>
      </c>
      <c r="BX135" s="747" t="str">
        <v>0</v>
      </c>
      <c r="BY135" s="12" t="str">
        <v>Not Declared</v>
      </c>
      <c r="BZ135" s="425" t="str">
        <v>Great Milton AC</v>
      </c>
      <c r="CA135" s="370"/>
      <c r="CE135" s="747" t="str" cm="1">
        <f t="array" ref="CE135">_xlfn.LET(_xlpm.a,_xlfn.XLOOKUP(1,('Number Allocation'!$C$6:$C$1483=CG135)*('Number Allocation'!$D$6:$D$1483=CH135),'Number Allocation'!$A$6:$A$1483,"..."),IF(_xlpm.a="","...",_xlpm.a))</f>
        <v>...</v>
      </c>
      <c r="CF135" s="747" t="str">
        <v>0</v>
      </c>
      <c r="CG135" s="12" t="str">
        <v>Not Declared</v>
      </c>
      <c r="CH135" s="425" t="str">
        <v>Great Milton AC</v>
      </c>
      <c r="CI135" s="436"/>
      <c r="CM135" s="747" t="str" cm="1">
        <f t="array" ref="CM135">_xlfn.LET(_xlpm.a,_xlfn.XLOOKUP(1,('Number Allocation'!$C$6:$C$1483=CO135)*('Number Allocation'!$D$6:$D$1483=CP135),'Number Allocation'!$A$6:$A$1483,"..."),IF(_xlpm.a="","...",_xlpm.a))</f>
        <v>...</v>
      </c>
      <c r="CN135" s="747" t="str">
        <v>0</v>
      </c>
      <c r="CO135" s="12" t="str">
        <v>Not Declared</v>
      </c>
      <c r="CP135" s="425" t="str">
        <v>Great Milton AC</v>
      </c>
      <c r="CQ135" s="370"/>
      <c r="CU135" s="747" t="str" cm="1">
        <f t="array" ref="CU135">_xlfn.LET(_xlpm.a,_xlfn.XLOOKUP(1,('Number Allocation'!$C$6:$C$1483=CW135)*('Number Allocation'!$D$6:$D$1483=CX135),'Number Allocation'!$A$6:$A$1483,"..."),IF(_xlpm.a="","...",_xlpm.a))</f>
        <v>...</v>
      </c>
      <c r="CV135" s="747" t="str">
        <v>0</v>
      </c>
      <c r="CW135" s="12" t="str">
        <v>Not Declared</v>
      </c>
      <c r="CX135" s="425" t="str">
        <v>Great Milton AC</v>
      </c>
      <c r="CY135" s="370"/>
      <c r="DC135" s="747" t="str" cm="1">
        <f t="array" ref="DC135">_xlfn.LET(_xlpm.a,_xlfn.XLOOKUP(1,('Number Allocation'!$C$6:$C$1483=DE135)*('Number Allocation'!$D$6:$D$1483=DF135),'Number Allocation'!$A$6:$A$1483,"..."),IF(_xlpm.a="","...",_xlpm.a))</f>
        <v>...</v>
      </c>
      <c r="DD135" s="747" t="str">
        <v>0</v>
      </c>
      <c r="DE135" s="12" t="str">
        <v>Not Declared</v>
      </c>
      <c r="DF135" s="425" t="str">
        <v>Great Milton AC</v>
      </c>
      <c r="DG135" s="370"/>
      <c r="DK135" s="747" t="str" cm="1">
        <f t="array" ref="DK135">_xlfn.LET(_xlpm.a,_xlfn.XLOOKUP(1,('Number Allocation'!$C$6:$C$1483=DM135)*('Number Allocation'!$D$6:$D$1483=DN135),'Number Allocation'!$A$6:$A$1483,"..."),IF(_xlpm.a="","...",_xlpm.a))</f>
        <v>...</v>
      </c>
      <c r="DL135" s="747" t="str">
        <v>0</v>
      </c>
      <c r="DM135" s="12" t="str">
        <v>Not Declared</v>
      </c>
      <c r="DN135" s="425" t="str">
        <v>Great Milton AC</v>
      </c>
      <c r="DO135" s="370"/>
      <c r="DZ135" s="15"/>
      <c r="EA135" s="15"/>
      <c r="EB135" s="15"/>
      <c r="EC135" s="15"/>
      <c r="ED135" s="15"/>
      <c r="EE135" s="15"/>
    </row>
    <row r="136" spans="1:135" s="359" customFormat="1" ht="21" customHeight="1">
      <c r="A136" s="358" t="str">
        <f t="shared" si="14"/>
        <v>Team Kennet</v>
      </c>
      <c r="B136" s="729"/>
      <c r="C136" s="729" t="s">
        <v>323</v>
      </c>
      <c r="D136" s="729" t="str" cm="1">
        <f t="array" ref="D136">_xlfn.LET(_xlpm.x, 'Team Kennet'!$T$3:$AE$3, _xlpm.y, 'Team Kennet'!$T$5:$AE$30, _xlpm.z, 'Team Kennet'!$R$5:$R$30, IF(_xlfn.XLOOKUP($C136,_xlfn.XLOOKUP(D$83,_xlpm.x,_xlpm.y,""),_xlpm.z,"Not Declared")="", "Name not recorded",  _xlfn.XLOOKUP($C136,_xlfn.XLOOKUP(D$83,_xlpm.x,_xlpm.y,""),_xlpm.z,"Not Declared")))</f>
        <v>Not Declared</v>
      </c>
      <c r="E136" s="729" t="str" cm="1">
        <f t="array" ref="E136">_xlfn.LET(_xlpm.x, 'Team Kennet'!$T$3:$AE$3, _xlpm.y, 'Team Kennet'!$T$5:$AE$30, _xlpm.z, 'Team Kennet'!$R$5:$R$30, IF(_xlfn.XLOOKUP($C136,_xlfn.XLOOKUP(E$83,_xlpm.x,_xlpm.y,""),_xlpm.z,"Not Declared")="", "Name not recorded",  _xlfn.XLOOKUP($C136,_xlfn.XLOOKUP(E$83,_xlpm.x,_xlpm.y,""),_xlpm.z,"Not Declared")))</f>
        <v>Not Declared</v>
      </c>
      <c r="F136" s="729" t="str" cm="1">
        <f t="array" ref="F136">_xlfn.LET(_xlpm.x, 'Team Kennet'!$T$3:$AE$3, _xlpm.y, 'Team Kennet'!$T$5:$AE$30, _xlpm.z, 'Team Kennet'!$R$5:$R$30, IF(_xlfn.XLOOKUP($C136,_xlfn.XLOOKUP(F$83,_xlpm.x,_xlpm.y,""),_xlpm.z,"Not Declared")="", "Name not recorded",  _xlfn.XLOOKUP($C136,_xlfn.XLOOKUP(F$83,_xlpm.x,_xlpm.y,""),_xlpm.z,"Not Declared")))</f>
        <v>Not Declared</v>
      </c>
      <c r="G136" s="729" t="str" cm="1">
        <f t="array" ref="G136">_xlfn.LET(_xlpm.x, 'Team Kennet'!$T$3:$AE$3, _xlpm.y, 'Team Kennet'!$T$5:$AE$30, _xlpm.z, 'Team Kennet'!$R$5:$R$30, IF(_xlfn.XLOOKUP($C136,_xlfn.XLOOKUP(G$83,_xlpm.x,_xlpm.y,""),_xlpm.z,"Not Declared")="", "Name not recorded",  _xlfn.XLOOKUP($C136,_xlfn.XLOOKUP(G$83,_xlpm.x,_xlpm.y,""),_xlpm.z,"Not Declared")))</f>
        <v>Not Declared</v>
      </c>
      <c r="H136" s="729" t="str" cm="1">
        <f t="array" ref="H136">_xlfn.LET(_xlpm.x, 'Team Kennet'!$T$3:$AE$3, _xlpm.y, 'Team Kennet'!$T$5:$AE$30, _xlpm.z, 'Team Kennet'!$R$5:$R$30, IF(_xlfn.XLOOKUP($C136,_xlfn.XLOOKUP(H$83,_xlpm.x,_xlpm.y,""),_xlpm.z,"Not Declared")="", "Name not recorded",  _xlfn.XLOOKUP($C136,_xlfn.XLOOKUP(H$83,_xlpm.x,_xlpm.y,""),_xlpm.z,"Not Declared")))</f>
        <v>Not Declared</v>
      </c>
      <c r="I136" s="729" t="str" cm="1">
        <f t="array" ref="I136">_xlfn.LET(_xlpm.x, 'Team Kennet'!$T$3:$AE$3, _xlpm.y, 'Team Kennet'!$T$5:$AE$30, _xlpm.z, 'Team Kennet'!$R$5:$R$30, IF(_xlfn.XLOOKUP($C136,_xlfn.XLOOKUP(I$83,_xlpm.x,_xlpm.y,""),_xlpm.z,"Not Declared")="", "Name not recorded",  _xlfn.XLOOKUP($C136,_xlfn.XLOOKUP(I$83,_xlpm.x,_xlpm.y,""),_xlpm.z,"Not Declared")))</f>
        <v>Not Declared</v>
      </c>
      <c r="J136" s="729" t="str" cm="1">
        <f t="array" ref="J136">_xlfn.LET(_xlpm.x, 'Team Kennet'!$T$3:$AE$3, _xlpm.y, 'Team Kennet'!$T$5:$AE$30, _xlpm.z, 'Team Kennet'!$R$5:$R$30, IF(_xlfn.XLOOKUP($C136,_xlfn.XLOOKUP(J$83,_xlpm.x,_xlpm.y,""),_xlpm.z,"Not Declared")="", "Name not recorded",  _xlfn.XLOOKUP($C136,_xlfn.XLOOKUP(J$83,_xlpm.x,_xlpm.y,""),_xlpm.z,"Not Declared")))</f>
        <v>Not Declared</v>
      </c>
      <c r="K136" s="729" t="str" cm="1">
        <f t="array" ref="K136">_xlfn.LET(_xlpm.x, 'Team Kennet'!$T$3:$AE$3, _xlpm.y, 'Team Kennet'!$T$5:$AE$30, _xlpm.z, 'Team Kennet'!$R$5:$R$30, IF(_xlfn.XLOOKUP($C136,_xlfn.XLOOKUP(K$83,_xlpm.x,_xlpm.y,""),_xlpm.z,"Not Declared")="", "Name not recorded",  _xlfn.XLOOKUP($C136,_xlfn.XLOOKUP(K$83,_xlpm.x,_xlpm.y,""),_xlpm.z,"Not Declared")))</f>
        <v>Not Declared</v>
      </c>
      <c r="L136" s="729" t="str" cm="1">
        <f t="array" ref="L136">_xlfn.LET(_xlpm.x, 'Team Kennet'!$T$3:$AE$3, _xlpm.y, 'Team Kennet'!$T$5:$AE$30, _xlpm.z, 'Team Kennet'!$R$5:$R$30, IF(_xlfn.XLOOKUP($C136,_xlfn.XLOOKUP(L$83,_xlpm.x,_xlpm.y,""),_xlpm.z,"Not Declared")="", "Name not recorded",  _xlfn.XLOOKUP($C136,_xlfn.XLOOKUP(L$83,_xlpm.x,_xlpm.y,""),_xlpm.z,"Not Declared")))</f>
        <v>Not Declared</v>
      </c>
      <c r="M136" s="729" t="str" cm="1">
        <f t="array" ref="M136">_xlfn.LET(_xlpm.x, 'Team Kennet'!$T$3:$AE$3, _xlpm.y, 'Team Kennet'!$T$5:$AE$30, _xlpm.z, 'Team Kennet'!$R$5:$R$30, IF(_xlfn.XLOOKUP($C136,_xlfn.XLOOKUP(M$83,_xlpm.x,_xlpm.y,""),_xlpm.z,"Not Declared")="", "Name not recorded",  _xlfn.XLOOKUP($C136,_xlfn.XLOOKUP(M$83,_xlpm.x,_xlpm.y,""),_xlpm.z,"Not Declared")))</f>
        <v>Not Declared</v>
      </c>
      <c r="N136" s="729" t="str" cm="1">
        <f t="array" ref="N136">_xlfn.LET(_xlpm.x, 'Team Kennet'!$T$3:$AE$3, _xlpm.y, 'Team Kennet'!$T$5:$AE$30, _xlpm.z, 'Team Kennet'!$R$5:$R$30, IF(_xlfn.XLOOKUP($C136,_xlfn.XLOOKUP(N$83,_xlpm.x,_xlpm.y,""),_xlpm.z,"Not Declared")="", "Name not recorded",  _xlfn.XLOOKUP($C136,_xlfn.XLOOKUP(N$83,_xlpm.x,_xlpm.y,""),_xlpm.z,"Not Declared")))</f>
        <v>Not Declared</v>
      </c>
      <c r="O136" s="729" t="str" cm="1">
        <f t="array" ref="O136">_xlfn.LET(_xlpm.x, 'Team Kennet'!$T$3:$AE$3, _xlpm.y, 'Team Kennet'!$T$5:$AE$30, _xlpm.z, 'Team Kennet'!$R$5:$R$30, IF(_xlfn.XLOOKUP($C136,_xlfn.XLOOKUP(O$83,_xlpm.x,_xlpm.y,""),_xlpm.z,"Not Declared")="", "Name not recorded",  _xlfn.XLOOKUP($C136,_xlfn.XLOOKUP(O$83,_xlpm.x,_xlpm.y,""),_xlpm.z,"Not Declared")))</f>
        <v>Not Declared</v>
      </c>
      <c r="P136" s="3"/>
      <c r="Q136" s="3"/>
      <c r="R136" s="3"/>
      <c r="S136" s="3"/>
      <c r="T136" s="3"/>
      <c r="U136" s="3"/>
      <c r="V136" s="3"/>
      <c r="W136" s="3"/>
      <c r="X136" s="12"/>
      <c r="AA136" s="747" t="str" cm="1">
        <f t="array" ref="AA136">_xlfn.LET(_xlpm.a,_xlfn.XLOOKUP(1,('Number Allocation'!$C$6:$C$1483=AC136)*('Number Allocation'!$D$6:$D$1483=AD136),'Number Allocation'!$A$6:$A$1483,"..."),IF(_xlpm.a="","...",_xlpm.a))</f>
        <v>...</v>
      </c>
      <c r="AB136" s="747" t="str">
        <v>0</v>
      </c>
      <c r="AC136" s="12" t="str">
        <v>Not Declared</v>
      </c>
      <c r="AD136" s="425" t="str">
        <v>Great Milton AC</v>
      </c>
      <c r="AE136" s="436"/>
      <c r="AG136" s="365"/>
      <c r="AI136" s="747" t="str" cm="1">
        <f t="array" ref="AI136">_xlfn.LET(_xlpm.a,_xlfn.XLOOKUP(1,('Number Allocation'!$C$6:$C$1483=AK136)*('Number Allocation'!$D$6:$D$1483=AL136),'Number Allocation'!$A$6:$A$1483,"..."),IF(_xlpm.a="","...",_xlpm.a))</f>
        <v>...</v>
      </c>
      <c r="AJ136" s="747" t="str">
        <v>0</v>
      </c>
      <c r="AK136" s="12" t="str">
        <v>Not Declared</v>
      </c>
      <c r="AL136" s="425" t="str">
        <v>Great Milton AC</v>
      </c>
      <c r="AM136" s="436"/>
      <c r="AO136" s="365"/>
      <c r="AQ136" s="747" t="str" cm="1">
        <f t="array" ref="AQ136">_xlfn.LET(_xlpm.a,_xlfn.XLOOKUP(1,('Number Allocation'!$C$6:$C$1483=AS136)*('Number Allocation'!$D$6:$D$1483=AT136),'Number Allocation'!$A$6:$A$1483,"..."),IF(_xlpm.a="","...",_xlpm.a))</f>
        <v>...</v>
      </c>
      <c r="AR136" s="747" t="str">
        <v>0</v>
      </c>
      <c r="AS136" s="12" t="str">
        <v>Not Declared</v>
      </c>
      <c r="AT136" s="425" t="str">
        <v>Great Milton AC</v>
      </c>
      <c r="AU136" s="436"/>
      <c r="AW136" s="365"/>
      <c r="AY136" s="747" t="str" cm="1">
        <f t="array" ref="AY136">_xlfn.LET(_xlpm.a,_xlfn.XLOOKUP(1,('Number Allocation'!$C$6:$C$1483=BA136)*('Number Allocation'!$D$6:$D$1483=BB136),'Number Allocation'!$A$6:$A$1483,"..."),IF(_xlpm.a="","...",_xlpm.a))</f>
        <v>...</v>
      </c>
      <c r="AZ136" s="747" t="str">
        <v>0</v>
      </c>
      <c r="BA136" s="12" t="str">
        <v>Not Declared</v>
      </c>
      <c r="BB136" s="425" t="str">
        <v>Great Milton AC</v>
      </c>
      <c r="BC136" s="436"/>
      <c r="BE136" s="365"/>
      <c r="BG136" s="747" t="str" cm="1">
        <f t="array" ref="BG136">_xlfn.LET(_xlpm.a,_xlfn.XLOOKUP(1,('Number Allocation'!$C$6:$C$1483=BI136)*('Number Allocation'!$D$6:$D$1483=BJ136),'Number Allocation'!$A$6:$A$1483,"..."),IF(_xlpm.a="","...",_xlpm.a))</f>
        <v>...</v>
      </c>
      <c r="BH136" s="747" t="str">
        <v>0</v>
      </c>
      <c r="BI136" s="12" t="str">
        <v>Not Declared</v>
      </c>
      <c r="BJ136" s="425" t="str">
        <v>Great Milton AC</v>
      </c>
      <c r="BK136" s="436"/>
      <c r="BM136" s="365"/>
      <c r="BO136" s="747" t="str" cm="1">
        <f t="array" ref="BO136">_xlfn.LET(_xlpm.a,_xlfn.XLOOKUP(1,('Number Allocation'!$C$6:$C$1483=BQ136)*('Number Allocation'!$D$6:$D$1483=BR136),'Number Allocation'!$A$6:$A$1483,"..."),IF(_xlpm.a="","...",_xlpm.a))</f>
        <v>...</v>
      </c>
      <c r="BP136" s="747" t="str">
        <v>0</v>
      </c>
      <c r="BQ136" s="12" t="str">
        <v>Not Declared</v>
      </c>
      <c r="BR136" s="425" t="str">
        <v>Great Milton AC</v>
      </c>
      <c r="BS136" s="436"/>
      <c r="BU136" s="365"/>
      <c r="BW136" s="747" t="str" cm="1">
        <f t="array" ref="BW136">_xlfn.LET(_xlpm.a,_xlfn.XLOOKUP(1,('Number Allocation'!$C$6:$C$1483=BY136)*('Number Allocation'!$D$6:$D$1483=BZ136),'Number Allocation'!$A$6:$A$1483,"..."),IF(_xlpm.a="","...",_xlpm.a))</f>
        <v>...</v>
      </c>
      <c r="BX136" s="747" t="str">
        <v>0</v>
      </c>
      <c r="BY136" s="12" t="str">
        <v>Not Declared</v>
      </c>
      <c r="BZ136" s="425" t="str">
        <v>Great Milton AC</v>
      </c>
      <c r="CA136" s="370"/>
      <c r="CE136" s="747" t="str" cm="1">
        <f t="array" ref="CE136">_xlfn.LET(_xlpm.a,_xlfn.XLOOKUP(1,('Number Allocation'!$C$6:$C$1483=CG136)*('Number Allocation'!$D$6:$D$1483=CH136),'Number Allocation'!$A$6:$A$1483,"..."),IF(_xlpm.a="","...",_xlpm.a))</f>
        <v>...</v>
      </c>
      <c r="CF136" s="747" t="str">
        <v>0</v>
      </c>
      <c r="CG136" s="12" t="str">
        <v>Not Declared</v>
      </c>
      <c r="CH136" s="425" t="str">
        <v>Great Milton AC</v>
      </c>
      <c r="CI136" s="436"/>
      <c r="CM136" s="747" t="str" cm="1">
        <f t="array" ref="CM136">_xlfn.LET(_xlpm.a,_xlfn.XLOOKUP(1,('Number Allocation'!$C$6:$C$1483=CO136)*('Number Allocation'!$D$6:$D$1483=CP136),'Number Allocation'!$A$6:$A$1483,"..."),IF(_xlpm.a="","...",_xlpm.a))</f>
        <v>...</v>
      </c>
      <c r="CN136" s="747" t="str">
        <v>0</v>
      </c>
      <c r="CO136" s="12" t="str">
        <v>Not Declared</v>
      </c>
      <c r="CP136" s="425" t="str">
        <v>Great Milton AC</v>
      </c>
      <c r="CQ136" s="370"/>
      <c r="CU136" s="747" t="str" cm="1">
        <f t="array" ref="CU136">_xlfn.LET(_xlpm.a,_xlfn.XLOOKUP(1,('Number Allocation'!$C$6:$C$1483=CW136)*('Number Allocation'!$D$6:$D$1483=CX136),'Number Allocation'!$A$6:$A$1483,"..."),IF(_xlpm.a="","...",_xlpm.a))</f>
        <v>...</v>
      </c>
      <c r="CV136" s="747" t="str">
        <v>0</v>
      </c>
      <c r="CW136" s="12" t="str">
        <v>Not Declared</v>
      </c>
      <c r="CX136" s="425" t="str">
        <v>Great Milton AC</v>
      </c>
      <c r="CY136" s="370"/>
      <c r="DC136" s="747" t="str" cm="1">
        <f t="array" ref="DC136">_xlfn.LET(_xlpm.a,_xlfn.XLOOKUP(1,('Number Allocation'!$C$6:$C$1483=DE136)*('Number Allocation'!$D$6:$D$1483=DF136),'Number Allocation'!$A$6:$A$1483,"..."),IF(_xlpm.a="","...",_xlpm.a))</f>
        <v>...</v>
      </c>
      <c r="DD136" s="747" t="str">
        <v>0</v>
      </c>
      <c r="DE136" s="12" t="str">
        <v>Not Declared</v>
      </c>
      <c r="DF136" s="425" t="str">
        <v>Great Milton AC</v>
      </c>
      <c r="DG136" s="370"/>
      <c r="DK136" s="747" t="str" cm="1">
        <f t="array" ref="DK136">_xlfn.LET(_xlpm.a,_xlfn.XLOOKUP(1,('Number Allocation'!$C$6:$C$1483=DM136)*('Number Allocation'!$D$6:$D$1483=DN136),'Number Allocation'!$A$6:$A$1483,"..."),IF(_xlpm.a="","...",_xlpm.a))</f>
        <v>...</v>
      </c>
      <c r="DL136" s="747" t="str">
        <v>0</v>
      </c>
      <c r="DM136" s="12" t="str">
        <v>Not Declared</v>
      </c>
      <c r="DN136" s="425" t="str">
        <v>Great Milton AC</v>
      </c>
      <c r="DO136" s="370"/>
      <c r="DX136" s="88"/>
      <c r="DZ136" s="15"/>
      <c r="EA136" s="15"/>
      <c r="EB136" s="15"/>
      <c r="EC136" s="15"/>
      <c r="ED136" s="15"/>
      <c r="EE136" s="15"/>
    </row>
    <row r="137" spans="1:135" s="359" customFormat="1" ht="21" customHeight="1">
      <c r="A137" s="358"/>
      <c r="B137" s="729"/>
      <c r="C137" s="729"/>
      <c r="D137" s="729"/>
      <c r="E137" s="729"/>
      <c r="F137" s="729"/>
      <c r="G137" s="729"/>
      <c r="H137" s="729"/>
      <c r="I137" s="729"/>
      <c r="J137" s="729"/>
      <c r="K137" s="729"/>
      <c r="L137" s="729"/>
      <c r="M137" s="729"/>
      <c r="N137" s="729"/>
      <c r="O137" s="362"/>
      <c r="P137" s="3"/>
      <c r="Q137" s="3"/>
      <c r="R137" s="3"/>
      <c r="S137" s="3"/>
      <c r="T137" s="3"/>
      <c r="U137" s="3"/>
      <c r="V137" s="3"/>
      <c r="W137" s="3"/>
      <c r="X137" s="12"/>
      <c r="AA137" s="749" t="str" cm="1">
        <f t="array" ref="AA137">_xlfn.LET(_xlpm.a,_xlfn.XLOOKUP(1,('Number Allocation'!$C$6:$C$1483=AC137)*('Number Allocation'!$D$6:$D$1483=AD137),'Number Allocation'!$A$6:$A$1483,"..."),IF(_xlpm.a="","...",_xlpm.a))</f>
        <v>...</v>
      </c>
      <c r="AB137" s="749" t="str">
        <v>0</v>
      </c>
      <c r="AC137" s="427" t="str">
        <v>Not Declared</v>
      </c>
      <c r="AD137" s="428" t="str">
        <v>Great Milton AC</v>
      </c>
      <c r="AE137" s="437"/>
      <c r="AF137" s="366"/>
      <c r="AG137" s="367"/>
      <c r="AI137" s="749" t="str" cm="1">
        <f t="array" ref="AI137">_xlfn.LET(_xlpm.a,_xlfn.XLOOKUP(1,('Number Allocation'!$C$6:$C$1483=AK137)*('Number Allocation'!$D$6:$D$1483=AL137),'Number Allocation'!$A$6:$A$1483,"..."),IF(_xlpm.a="","...",_xlpm.a))</f>
        <v>...</v>
      </c>
      <c r="AJ137" s="749" t="str">
        <v>0</v>
      </c>
      <c r="AK137" s="427" t="str">
        <v>Not Declared</v>
      </c>
      <c r="AL137" s="428" t="str">
        <v>Great Milton AC</v>
      </c>
      <c r="AM137" s="437"/>
      <c r="AN137" s="366"/>
      <c r="AO137" s="367"/>
      <c r="AQ137" s="749" t="str" cm="1">
        <f t="array" ref="AQ137">_xlfn.LET(_xlpm.a,_xlfn.XLOOKUP(1,('Number Allocation'!$C$6:$C$1483=AS137)*('Number Allocation'!$D$6:$D$1483=AT137),'Number Allocation'!$A$6:$A$1483,"..."),IF(_xlpm.a="","...",_xlpm.a))</f>
        <v>...</v>
      </c>
      <c r="AR137" s="749" t="str">
        <v>0</v>
      </c>
      <c r="AS137" s="427" t="str">
        <v>Not Declared</v>
      </c>
      <c r="AT137" s="428" t="str">
        <v>Great Milton AC</v>
      </c>
      <c r="AU137" s="437"/>
      <c r="AV137" s="366"/>
      <c r="AW137" s="367"/>
      <c r="AY137" s="749" t="str" cm="1">
        <f t="array" ref="AY137">_xlfn.LET(_xlpm.a,_xlfn.XLOOKUP(1,('Number Allocation'!$C$6:$C$1483=BA137)*('Number Allocation'!$D$6:$D$1483=BB137),'Number Allocation'!$A$6:$A$1483,"..."),IF(_xlpm.a="","...",_xlpm.a))</f>
        <v>...</v>
      </c>
      <c r="AZ137" s="749" t="str">
        <v>0</v>
      </c>
      <c r="BA137" s="427" t="str">
        <v>Not Declared</v>
      </c>
      <c r="BB137" s="428" t="str">
        <v>Great Milton AC</v>
      </c>
      <c r="BC137" s="437"/>
      <c r="BD137" s="366"/>
      <c r="BE137" s="367"/>
      <c r="BG137" s="749" t="str" cm="1">
        <f t="array" ref="BG137">_xlfn.LET(_xlpm.a,_xlfn.XLOOKUP(1,('Number Allocation'!$C$6:$C$1483=BI137)*('Number Allocation'!$D$6:$D$1483=BJ137),'Number Allocation'!$A$6:$A$1483,"..."),IF(_xlpm.a="","...",_xlpm.a))</f>
        <v>...</v>
      </c>
      <c r="BH137" s="749" t="str">
        <v>0</v>
      </c>
      <c r="BI137" s="427" t="str">
        <v>Not Declared</v>
      </c>
      <c r="BJ137" s="428" t="str">
        <v>Great Milton AC</v>
      </c>
      <c r="BK137" s="437"/>
      <c r="BL137" s="366"/>
      <c r="BM137" s="367"/>
      <c r="BO137" s="749" t="str" cm="1">
        <f t="array" ref="BO137">_xlfn.LET(_xlpm.a,_xlfn.XLOOKUP(1,('Number Allocation'!$C$6:$C$1483=BQ137)*('Number Allocation'!$D$6:$D$1483=BR137),'Number Allocation'!$A$6:$A$1483,"..."),IF(_xlpm.a="","...",_xlpm.a))</f>
        <v>...</v>
      </c>
      <c r="BP137" s="749" t="str">
        <v>0</v>
      </c>
      <c r="BQ137" s="427" t="str">
        <v>Not Declared</v>
      </c>
      <c r="BR137" s="428" t="str">
        <v>Great Milton AC</v>
      </c>
      <c r="BS137" s="437"/>
      <c r="BT137" s="366"/>
      <c r="BU137" s="367"/>
      <c r="BW137" s="749" t="str" cm="1">
        <f t="array" ref="BW137">_xlfn.LET(_xlpm.a,_xlfn.XLOOKUP(1,('Number Allocation'!$C$6:$C$1483=BY137)*('Number Allocation'!$D$6:$D$1483=BZ137),'Number Allocation'!$A$6:$A$1483,"..."),IF(_xlpm.a="","...",_xlpm.a))</f>
        <v>...</v>
      </c>
      <c r="BX137" s="749" t="str">
        <v>0</v>
      </c>
      <c r="BY137" s="427" t="str">
        <v>Not Declared</v>
      </c>
      <c r="BZ137" s="428" t="str">
        <v>Great Milton AC</v>
      </c>
      <c r="CA137" s="370"/>
      <c r="CE137" s="749" t="str" cm="1">
        <f t="array" ref="CE137">_xlfn.LET(_xlpm.a,_xlfn.XLOOKUP(1,('Number Allocation'!$C$6:$C$1483=CG137)*('Number Allocation'!$D$6:$D$1483=CH137),'Number Allocation'!$A$6:$A$1483,"..."),IF(_xlpm.a="","...",_xlpm.a))</f>
        <v>...</v>
      </c>
      <c r="CF137" s="749" t="str">
        <v>0</v>
      </c>
      <c r="CG137" s="427" t="str">
        <v>Not Declared</v>
      </c>
      <c r="CH137" s="428" t="str">
        <v>Great Milton AC</v>
      </c>
      <c r="CI137" s="436"/>
      <c r="CM137" s="749" t="str" cm="1">
        <f t="array" ref="CM137">_xlfn.LET(_xlpm.a,_xlfn.XLOOKUP(1,('Number Allocation'!$C$6:$C$1483=CO137)*('Number Allocation'!$D$6:$D$1483=CP137),'Number Allocation'!$A$6:$A$1483,"..."),IF(_xlpm.a="","...",_xlpm.a))</f>
        <v>...</v>
      </c>
      <c r="CN137" s="749" t="str">
        <v>0</v>
      </c>
      <c r="CO137" s="427" t="str">
        <v>Not Declared</v>
      </c>
      <c r="CP137" s="428" t="str">
        <v>Great Milton AC</v>
      </c>
      <c r="CQ137" s="370"/>
      <c r="CU137" s="749" t="str" cm="1">
        <f t="array" ref="CU137">_xlfn.LET(_xlpm.a,_xlfn.XLOOKUP(1,('Number Allocation'!$C$6:$C$1483=CW137)*('Number Allocation'!$D$6:$D$1483=CX137),'Number Allocation'!$A$6:$A$1483,"..."),IF(_xlpm.a="","...",_xlpm.a))</f>
        <v>...</v>
      </c>
      <c r="CV137" s="749" t="str">
        <v>0</v>
      </c>
      <c r="CW137" s="427" t="str">
        <v>Not Declared</v>
      </c>
      <c r="CX137" s="428" t="str">
        <v>Great Milton AC</v>
      </c>
      <c r="CY137" s="370"/>
      <c r="DC137" s="749" t="str" cm="1">
        <f t="array" ref="DC137">_xlfn.LET(_xlpm.a,_xlfn.XLOOKUP(1,('Number Allocation'!$C$6:$C$1483=DE137)*('Number Allocation'!$D$6:$D$1483=DF137),'Number Allocation'!$A$6:$A$1483,"..."),IF(_xlpm.a="","...",_xlpm.a))</f>
        <v>...</v>
      </c>
      <c r="DD137" s="749" t="str">
        <v>0</v>
      </c>
      <c r="DE137" s="427" t="str">
        <v>Not Declared</v>
      </c>
      <c r="DF137" s="428" t="str">
        <v>Great Milton AC</v>
      </c>
      <c r="DG137" s="370"/>
      <c r="DK137" s="749" t="str" cm="1">
        <f t="array" ref="DK137">_xlfn.LET(_xlpm.a,_xlfn.XLOOKUP(1,('Number Allocation'!$C$6:$C$1483=DM137)*('Number Allocation'!$D$6:$D$1483=DN137),'Number Allocation'!$A$6:$A$1483,"..."),IF(_xlpm.a="","...",_xlpm.a))</f>
        <v>...</v>
      </c>
      <c r="DL137" s="749" t="str">
        <v>0</v>
      </c>
      <c r="DM137" s="427" t="str">
        <v>Not Declared</v>
      </c>
      <c r="DN137" s="428" t="str">
        <v>Great Milton AC</v>
      </c>
      <c r="DO137" s="370"/>
      <c r="DZ137" s="15"/>
      <c r="EA137" s="15"/>
      <c r="EB137" s="15"/>
      <c r="EC137" s="15"/>
      <c r="ED137" s="15"/>
      <c r="EE137" s="15"/>
    </row>
    <row r="138" spans="1:135" s="359" customFormat="1" ht="21" customHeight="1">
      <c r="A138" s="358" t="str">
        <f>'White Horse'!AJ$2</f>
        <v>White Horse Harriers</v>
      </c>
      <c r="B138" s="729" t="str">
        <f>'White Horse'!AV$1</f>
        <v>H</v>
      </c>
      <c r="C138" s="729" t="s">
        <v>71</v>
      </c>
      <c r="D138" s="729" t="str" cm="1">
        <f t="array" ref="D138">_xlfn.LET(_xlpm.x, 'White Horse'!$T$3:$AE$3, _xlpm.y, 'White Horse'!$T$5:$AE$30, _xlpm.z, 'White Horse'!$R$5:$R$30, IF(_xlfn.XLOOKUP($C138,_xlfn.XLOOKUP(D$83,_xlpm.x,_xlpm.y,""),_xlpm.z,"Not Declared")="", "Name not recorded",  _xlfn.XLOOKUP($C138,_xlfn.XLOOKUP(D$83,_xlpm.x,_xlpm.y,""),_xlpm.z,"Not Declared")))</f>
        <v>Not Declared</v>
      </c>
      <c r="E138" s="729" t="str" cm="1">
        <f t="array" ref="E138">_xlfn.LET(_xlpm.x, 'White Horse'!$T$3:$AE$3, _xlpm.y, 'White Horse'!$T$5:$AE$30, _xlpm.z, 'White Horse'!$R$5:$R$30, IF(_xlfn.XLOOKUP($C138,_xlfn.XLOOKUP(E$83,_xlpm.x,_xlpm.y,""),_xlpm.z,"Not Declared")="", "Name not recorded",  _xlfn.XLOOKUP($C138,_xlfn.XLOOKUP(E$83,_xlpm.x,_xlpm.y,""),_xlpm.z,"Not Declared")))</f>
        <v>Not Declared</v>
      </c>
      <c r="F138" s="729" t="str" cm="1">
        <f t="array" ref="F138">_xlfn.LET(_xlpm.x, 'White Horse'!$T$3:$AE$3, _xlpm.y, 'White Horse'!$T$5:$AE$30, _xlpm.z, 'White Horse'!$R$5:$R$30, IF(_xlfn.XLOOKUP($C138,_xlfn.XLOOKUP(F$83,_xlpm.x,_xlpm.y,""),_xlpm.z,"Not Declared")="", "Name not recorded",  _xlfn.XLOOKUP($C138,_xlfn.XLOOKUP(F$83,_xlpm.x,_xlpm.y,""),_xlpm.z,"Not Declared")))</f>
        <v>Not Declared</v>
      </c>
      <c r="G138" s="729" t="str" cm="1">
        <f t="array" ref="G138">_xlfn.LET(_xlpm.x, 'White Horse'!$T$3:$AE$3, _xlpm.y, 'White Horse'!$T$5:$AE$30, _xlpm.z, 'White Horse'!$R$5:$R$30, IF(_xlfn.XLOOKUP($C138,_xlfn.XLOOKUP(G$83,_xlpm.x,_xlpm.y,""),_xlpm.z,"Not Declared")="", "Name not recorded",  _xlfn.XLOOKUP($C138,_xlfn.XLOOKUP(G$83,_xlpm.x,_xlpm.y,""),_xlpm.z,"Not Declared")))</f>
        <v>Not Declared</v>
      </c>
      <c r="H138" s="729" t="str" cm="1">
        <f t="array" ref="H138">_xlfn.LET(_xlpm.x, 'White Horse'!$T$3:$AE$3, _xlpm.y, 'White Horse'!$T$5:$AE$30, _xlpm.z, 'White Horse'!$R$5:$R$30, IF(_xlfn.XLOOKUP($C138,_xlfn.XLOOKUP(H$83,_xlpm.x,_xlpm.y,""),_xlpm.z,"Not Declared")="", "Name not recorded",  _xlfn.XLOOKUP($C138,_xlfn.XLOOKUP(H$83,_xlpm.x,_xlpm.y,""),_xlpm.z,"Not Declared")))</f>
        <v>Not Declared</v>
      </c>
      <c r="I138" s="729" t="str" cm="1">
        <f t="array" ref="I138">_xlfn.LET(_xlpm.x, 'White Horse'!$T$3:$AE$3, _xlpm.y, 'White Horse'!$T$5:$AE$30, _xlpm.z, 'White Horse'!$R$5:$R$30, IF(_xlfn.XLOOKUP($C138,_xlfn.XLOOKUP(I$83,_xlpm.x,_xlpm.y,""),_xlpm.z,"Not Declared")="", "Name not recorded",  _xlfn.XLOOKUP($C138,_xlfn.XLOOKUP(I$83,_xlpm.x,_xlpm.y,""),_xlpm.z,"Not Declared")))</f>
        <v>Not Declared</v>
      </c>
      <c r="J138" s="729" t="str" cm="1">
        <f t="array" ref="J138">_xlfn.LET(_xlpm.x, 'White Horse'!$T$3:$AE$3, _xlpm.y, 'White Horse'!$T$5:$AE$30, _xlpm.z, 'White Horse'!$R$5:$R$30, IF(_xlfn.XLOOKUP($C138,_xlfn.XLOOKUP(J$83,_xlpm.x,_xlpm.y,""),_xlpm.z,"Not Declared")="", "Name not recorded",  _xlfn.XLOOKUP($C138,_xlfn.XLOOKUP(J$83,_xlpm.x,_xlpm.y,""),_xlpm.z,"Not Declared")))</f>
        <v>Not Declared</v>
      </c>
      <c r="K138" s="729" t="str" cm="1">
        <f t="array" ref="K138">_xlfn.LET(_xlpm.x, 'White Horse'!$T$3:$AE$3, _xlpm.y, 'White Horse'!$T$5:$AE$30, _xlpm.z, 'White Horse'!$R$5:$R$30, IF(_xlfn.XLOOKUP($C138,_xlfn.XLOOKUP(K$83,_xlpm.x,_xlpm.y,""),_xlpm.z,"Not Declared")="", "Name not recorded",  _xlfn.XLOOKUP($C138,_xlfn.XLOOKUP(K$83,_xlpm.x,_xlpm.y,""),_xlpm.z,"Not Declared")))</f>
        <v>Not Declared</v>
      </c>
      <c r="L138" s="729" t="str" cm="1">
        <f t="array" ref="L138">_xlfn.LET(_xlpm.x, 'White Horse'!$T$3:$AE$3, _xlpm.y, 'White Horse'!$T$5:$AE$30, _xlpm.z, 'White Horse'!$R$5:$R$30, IF(_xlfn.XLOOKUP($C138,_xlfn.XLOOKUP(L$83,_xlpm.x,_xlpm.y,""),_xlpm.z,"Not Declared")="", "Name not recorded",  _xlfn.XLOOKUP($C138,_xlfn.XLOOKUP(L$83,_xlpm.x,_xlpm.y,""),_xlpm.z,"Not Declared")))</f>
        <v>Not Declared</v>
      </c>
      <c r="M138" s="729" t="str" cm="1">
        <f t="array" ref="M138">_xlfn.LET(_xlpm.x, 'White Horse'!$T$3:$AE$3, _xlpm.y, 'White Horse'!$T$5:$AE$30, _xlpm.z, 'White Horse'!$R$5:$R$30, IF(_xlfn.XLOOKUP($C138,_xlfn.XLOOKUP(M$83,_xlpm.x,_xlpm.y,""),_xlpm.z,"Not Declared")="", "Name not recorded",  _xlfn.XLOOKUP($C138,_xlfn.XLOOKUP(M$83,_xlpm.x,_xlpm.y,""),_xlpm.z,"Not Declared")))</f>
        <v>Not Declared</v>
      </c>
      <c r="N138" s="729" t="str" cm="1">
        <f t="array" ref="N138">_xlfn.LET(_xlpm.x, 'White Horse'!$T$3:$AE$3, _xlpm.y, 'White Horse'!$T$5:$AE$30, _xlpm.z, 'White Horse'!$R$5:$R$30, IF(_xlfn.XLOOKUP($C138,_xlfn.XLOOKUP(N$83,_xlpm.x,_xlpm.y,""),_xlpm.z,"Not Declared")="", "Name not recorded",  _xlfn.XLOOKUP($C138,_xlfn.XLOOKUP(N$83,_xlpm.x,_xlpm.y,""),_xlpm.z,"Not Declared")))</f>
        <v>Not Declared</v>
      </c>
      <c r="O138" s="729" t="str" cm="1">
        <f t="array" ref="O138">_xlfn.LET(_xlpm.x, 'White Horse'!$T$3:$AE$3, _xlpm.y, 'White Horse'!$T$5:$AE$30, _xlpm.z, 'White Horse'!$R$5:$R$30, IF(_xlfn.XLOOKUP($C138,_xlfn.XLOOKUP(O$83,_xlpm.x,_xlpm.y,""),_xlpm.z,"Not Declared")="", "Name not recorded",  _xlfn.XLOOKUP($C138,_xlfn.XLOOKUP(O$83,_xlpm.x,_xlpm.y,""),_xlpm.z,"Not Declared")))</f>
        <v>Not Declared</v>
      </c>
      <c r="P138" s="79">
        <v>1</v>
      </c>
      <c r="Q138" s="729">
        <v>2</v>
      </c>
      <c r="R138" s="729">
        <v>3</v>
      </c>
      <c r="S138" s="729">
        <v>4</v>
      </c>
      <c r="T138" s="729" t="str" cm="1">
        <f t="array" ref="T138">_xlfn.LET(_xlpm.x, 'White Horse'!$T$3:$AF$3, _xlpm.y, 'White Horse'!$T$5:$AF$30, _xlpm.z, 'White Horse'!$R$5:$R$30, IF(_xlfn.XLOOKUP(P138,_xlfn.XLOOKUP(T$83,_xlpm.x,_xlpm.y,""),_xlpm.z,"Not Declared")="", "Name not recorded",  _xlfn.XLOOKUP(P138,_xlfn.XLOOKUP(T$83,_xlpm.x,_xlpm.y,""),_xlpm.z,"Not Declared")))</f>
        <v>Not Declared</v>
      </c>
      <c r="U138" s="729" t="str" cm="1">
        <f t="array" ref="U138">_xlfn.LET(_xlpm.x, 'White Horse'!$T$3:$AF$3, _xlpm.y, 'White Horse'!$T$5:$AF$30, _xlpm.z, 'White Horse'!$R$5:$R$30, IF(_xlfn.XLOOKUP(Q138,_xlfn.XLOOKUP(U$83,_xlpm.x,_xlpm.y,""),_xlpm.z,"Not Declared")="", "Name not recorded",  _xlfn.XLOOKUP(Q138,_xlfn.XLOOKUP(U$83,_xlpm.x,_xlpm.y,""),_xlpm.z,"Not Declared")))</f>
        <v>Not Declared</v>
      </c>
      <c r="V138" s="729" t="str" cm="1">
        <f t="array" ref="V138">_xlfn.LET(_xlpm.x, 'White Horse'!$T$3:$AF$3, _xlpm.y, 'White Horse'!$T$5:$AF$30, _xlpm.z, 'White Horse'!$R$5:$R$30, IF(_xlfn.XLOOKUP(R138,_xlfn.XLOOKUP(V$83,_xlpm.x,_xlpm.y,""),_xlpm.z,"Not Declared")="", "Name not recorded",  _xlfn.XLOOKUP(R138,_xlfn.XLOOKUP(V$83,_xlpm.x,_xlpm.y,""),_xlpm.z,"Not Declared")))</f>
        <v>Not Declared</v>
      </c>
      <c r="W138" s="729" t="str" cm="1">
        <f t="array" ref="W138">_xlfn.LET(_xlpm.x, 'White Horse'!$T$3:$AF$3, _xlpm.y, 'White Horse'!$T$5:$AF$30, _xlpm.z, 'White Horse'!$R$5:$R$30, IF(_xlfn.XLOOKUP(S138,_xlfn.XLOOKUP(W$83,_xlpm.x,_xlpm.y,""),_xlpm.z,"Not Declared")="", "Name not recorded",  _xlfn.XLOOKUP(S138,_xlfn.XLOOKUP(W$83,_xlpm.x,_xlpm.y,""),_xlpm.z,"Not Declared")))</f>
        <v>Not Declared</v>
      </c>
      <c r="X138" s="358" t="str">
        <f>_xlfn.TEXTJOIN(", ",,T138:W138)</f>
        <v>Not Declared, Not Declared, Not Declared, Not Declared</v>
      </c>
      <c r="AE138" s="370"/>
      <c r="AM138" s="370"/>
      <c r="AU138" s="370"/>
      <c r="BC138" s="370"/>
      <c r="BK138" s="370"/>
      <c r="BS138" s="370"/>
      <c r="CA138" s="370"/>
      <c r="CI138" s="370"/>
      <c r="CQ138" s="370"/>
      <c r="CY138" s="370"/>
      <c r="DG138" s="370"/>
      <c r="DO138" s="370"/>
      <c r="DZ138" s="15"/>
      <c r="EA138" s="15"/>
      <c r="EB138" s="15"/>
      <c r="EC138" s="15"/>
      <c r="ED138" s="15"/>
      <c r="EE138" s="15"/>
    </row>
    <row r="139" spans="1:135" s="359" customFormat="1" ht="21" customHeight="1">
      <c r="A139" s="358" t="str">
        <f>A138</f>
        <v>White Horse Harriers</v>
      </c>
      <c r="B139" s="729" t="str">
        <f>'White Horse'!AV$2</f>
        <v>HH</v>
      </c>
      <c r="C139" s="729" t="s">
        <v>65</v>
      </c>
      <c r="D139" s="729" t="str" cm="1">
        <f t="array" ref="D139">_xlfn.LET(_xlpm.x, 'White Horse'!$T$3:$AE$3, _xlpm.y, 'White Horse'!$T$5:$AE$30, _xlpm.z, 'White Horse'!$R$5:$R$30, IF(_xlfn.XLOOKUP($C139,_xlfn.XLOOKUP(D$83,_xlpm.x,_xlpm.y,""),_xlpm.z,"Not Declared")="", "Name not recorded",  _xlfn.XLOOKUP($C139,_xlfn.XLOOKUP(D$83,_xlpm.x,_xlpm.y,""),_xlpm.z,"Not Declared")))</f>
        <v>Not Declared</v>
      </c>
      <c r="E139" s="729" t="str" cm="1">
        <f t="array" ref="E139">_xlfn.LET(_xlpm.x, 'White Horse'!$T$3:$AE$3, _xlpm.y, 'White Horse'!$T$5:$AE$30, _xlpm.z, 'White Horse'!$R$5:$R$30, IF(_xlfn.XLOOKUP($C139,_xlfn.XLOOKUP(E$83,_xlpm.x,_xlpm.y,""),_xlpm.z,"Not Declared")="", "Name not recorded",  _xlfn.XLOOKUP($C139,_xlfn.XLOOKUP(E$83,_xlpm.x,_xlpm.y,""),_xlpm.z,"Not Declared")))</f>
        <v>Not Declared</v>
      </c>
      <c r="F139" s="729" t="str" cm="1">
        <f t="array" ref="F139">_xlfn.LET(_xlpm.x, 'White Horse'!$T$3:$AE$3, _xlpm.y, 'White Horse'!$T$5:$AE$30, _xlpm.z, 'White Horse'!$R$5:$R$30, IF(_xlfn.XLOOKUP($C139,_xlfn.XLOOKUP(F$83,_xlpm.x,_xlpm.y,""),_xlpm.z,"Not Declared")="", "Name not recorded",  _xlfn.XLOOKUP($C139,_xlfn.XLOOKUP(F$83,_xlpm.x,_xlpm.y,""),_xlpm.z,"Not Declared")))</f>
        <v>Not Declared</v>
      </c>
      <c r="G139" s="729" t="str" cm="1">
        <f t="array" ref="G139">_xlfn.LET(_xlpm.x, 'White Horse'!$T$3:$AE$3, _xlpm.y, 'White Horse'!$T$5:$AE$30, _xlpm.z, 'White Horse'!$R$5:$R$30, IF(_xlfn.XLOOKUP($C139,_xlfn.XLOOKUP(G$83,_xlpm.x,_xlpm.y,""),_xlpm.z,"Not Declared")="", "Name not recorded",  _xlfn.XLOOKUP($C139,_xlfn.XLOOKUP(G$83,_xlpm.x,_xlpm.y,""),_xlpm.z,"Not Declared")))</f>
        <v>Not Declared</v>
      </c>
      <c r="H139" s="729" t="str" cm="1">
        <f t="array" ref="H139">_xlfn.LET(_xlpm.x, 'White Horse'!$T$3:$AE$3, _xlpm.y, 'White Horse'!$T$5:$AE$30, _xlpm.z, 'White Horse'!$R$5:$R$30, IF(_xlfn.XLOOKUP($C139,_xlfn.XLOOKUP(H$83,_xlpm.x,_xlpm.y,""),_xlpm.z,"Not Declared")="", "Name not recorded",  _xlfn.XLOOKUP($C139,_xlfn.XLOOKUP(H$83,_xlpm.x,_xlpm.y,""),_xlpm.z,"Not Declared")))</f>
        <v>Not Declared</v>
      </c>
      <c r="I139" s="729" t="str" cm="1">
        <f t="array" ref="I139">_xlfn.LET(_xlpm.x, 'White Horse'!$T$3:$AE$3, _xlpm.y, 'White Horse'!$T$5:$AE$30, _xlpm.z, 'White Horse'!$R$5:$R$30, IF(_xlfn.XLOOKUP($C139,_xlfn.XLOOKUP(I$83,_xlpm.x,_xlpm.y,""),_xlpm.z,"Not Declared")="", "Name not recorded",  _xlfn.XLOOKUP($C139,_xlfn.XLOOKUP(I$83,_xlpm.x,_xlpm.y,""),_xlpm.z,"Not Declared")))</f>
        <v>Not Declared</v>
      </c>
      <c r="J139" s="729" t="str" cm="1">
        <f t="array" ref="J139">_xlfn.LET(_xlpm.x, 'White Horse'!$T$3:$AE$3, _xlpm.y, 'White Horse'!$T$5:$AE$30, _xlpm.z, 'White Horse'!$R$5:$R$30, IF(_xlfn.XLOOKUP($C139,_xlfn.XLOOKUP(J$83,_xlpm.x,_xlpm.y,""),_xlpm.z,"Not Declared")="", "Name not recorded",  _xlfn.XLOOKUP($C139,_xlfn.XLOOKUP(J$83,_xlpm.x,_xlpm.y,""),_xlpm.z,"Not Declared")))</f>
        <v>Not Declared</v>
      </c>
      <c r="K139" s="729" t="str" cm="1">
        <f t="array" ref="K139">_xlfn.LET(_xlpm.x, 'White Horse'!$T$3:$AE$3, _xlpm.y, 'White Horse'!$T$5:$AE$30, _xlpm.z, 'White Horse'!$R$5:$R$30, IF(_xlfn.XLOOKUP($C139,_xlfn.XLOOKUP(K$83,_xlpm.x,_xlpm.y,""),_xlpm.z,"Not Declared")="", "Name not recorded",  _xlfn.XLOOKUP($C139,_xlfn.XLOOKUP(K$83,_xlpm.x,_xlpm.y,""),_xlpm.z,"Not Declared")))</f>
        <v>Not Declared</v>
      </c>
      <c r="L139" s="729" t="str" cm="1">
        <f t="array" ref="L139">_xlfn.LET(_xlpm.x, 'White Horse'!$T$3:$AE$3, _xlpm.y, 'White Horse'!$T$5:$AE$30, _xlpm.z, 'White Horse'!$R$5:$R$30, IF(_xlfn.XLOOKUP($C139,_xlfn.XLOOKUP(L$83,_xlpm.x,_xlpm.y,""),_xlpm.z,"Not Declared")="", "Name not recorded",  _xlfn.XLOOKUP($C139,_xlfn.XLOOKUP(L$83,_xlpm.x,_xlpm.y,""),_xlpm.z,"Not Declared")))</f>
        <v>Not Declared</v>
      </c>
      <c r="M139" s="729" t="str" cm="1">
        <f t="array" ref="M139">_xlfn.LET(_xlpm.x, 'White Horse'!$T$3:$AE$3, _xlpm.y, 'White Horse'!$T$5:$AE$30, _xlpm.z, 'White Horse'!$R$5:$R$30, IF(_xlfn.XLOOKUP($C139,_xlfn.XLOOKUP(M$83,_xlpm.x,_xlpm.y,""),_xlpm.z,"Not Declared")="", "Name not recorded",  _xlfn.XLOOKUP($C139,_xlfn.XLOOKUP(M$83,_xlpm.x,_xlpm.y,""),_xlpm.z,"Not Declared")))</f>
        <v>Not Declared</v>
      </c>
      <c r="N139" s="729" t="str" cm="1">
        <f t="array" ref="N139">_xlfn.LET(_xlpm.x, 'White Horse'!$T$3:$AE$3, _xlpm.y, 'White Horse'!$T$5:$AE$30, _xlpm.z, 'White Horse'!$R$5:$R$30, IF(_xlfn.XLOOKUP($C139,_xlfn.XLOOKUP(N$83,_xlpm.x,_xlpm.y,""),_xlpm.z,"Not Declared")="", "Name not recorded",  _xlfn.XLOOKUP($C139,_xlfn.XLOOKUP(N$83,_xlpm.x,_xlpm.y,""),_xlpm.z,"Not Declared")))</f>
        <v>Not Declared</v>
      </c>
      <c r="O139" s="729" t="str" cm="1">
        <f t="array" ref="O139">_xlfn.LET(_xlpm.x, 'White Horse'!$T$3:$AE$3, _xlpm.y, 'White Horse'!$T$5:$AE$30, _xlpm.z, 'White Horse'!$R$5:$R$30, IF(_xlfn.XLOOKUP($C139,_xlfn.XLOOKUP(O$83,_xlpm.x,_xlpm.y,""),_xlpm.z,"Not Declared")="", "Name not recorded",  _xlfn.XLOOKUP($C139,_xlfn.XLOOKUP(O$83,_xlpm.x,_xlpm.y,""),_xlpm.z,"Not Declared")))</f>
        <v>Not Declared</v>
      </c>
      <c r="P139" s="220"/>
      <c r="Q139" s="732"/>
      <c r="R139" s="732"/>
      <c r="S139" s="732"/>
      <c r="T139" s="732"/>
      <c r="U139" s="732"/>
      <c r="V139" s="732"/>
      <c r="W139" s="732"/>
      <c r="X139" s="732"/>
      <c r="AC139" s="729" t="s">
        <v>71</v>
      </c>
      <c r="AD139" s="729">
        <f>COUNTIFS(AC84:AC91,"&lt;&gt;Not Declared",AC84:AC91,"&lt;&gt;")</f>
        <v>0</v>
      </c>
      <c r="AE139" s="436"/>
      <c r="AK139" s="729" t="s">
        <v>71</v>
      </c>
      <c r="AL139" s="729">
        <f>COUNTIFS(AK84:AK91,"&lt;&gt;Not Declared",AK84:AK91,"&lt;&gt;")</f>
        <v>0</v>
      </c>
      <c r="AM139" s="436"/>
      <c r="AS139" s="729" t="s">
        <v>71</v>
      </c>
      <c r="AT139" s="729">
        <f>COUNTIFS(AS84:AS91,"&lt;&gt;Not Declared",AS84:AS91,"&lt;&gt;")</f>
        <v>0</v>
      </c>
      <c r="AU139" s="436"/>
      <c r="BA139" s="729" t="s">
        <v>71</v>
      </c>
      <c r="BB139" s="729">
        <f>COUNTIFS(BA84:BA91,"&lt;&gt;Not Declared",BA84:BA91,"&lt;&gt;")</f>
        <v>0</v>
      </c>
      <c r="BC139" s="436"/>
      <c r="BI139" s="729" t="s">
        <v>71</v>
      </c>
      <c r="BJ139" s="729">
        <f>COUNTIFS(BI84:BI91,"&lt;&gt;Not Declared",BI84:BI91,"&lt;&gt;")</f>
        <v>0</v>
      </c>
      <c r="BK139" s="436"/>
      <c r="BQ139" s="729" t="s">
        <v>71</v>
      </c>
      <c r="BR139" s="729">
        <f>COUNTIFS(BQ84:BQ91,"&lt;&gt;Not Declared",BQ84:BQ91,"&lt;&gt;")</f>
        <v>0</v>
      </c>
      <c r="BS139" s="436"/>
      <c r="BY139" s="729" t="s">
        <v>71</v>
      </c>
      <c r="BZ139" s="729">
        <f>COUNTIFS(BY84:BY91,"&lt;&gt;Not Declared",BY84:BY91,"&lt;&gt;")</f>
        <v>0</v>
      </c>
      <c r="CA139" s="747"/>
      <c r="CB139" s="12"/>
      <c r="CC139" s="12"/>
      <c r="CG139" s="729" t="s">
        <v>71</v>
      </c>
      <c r="CH139" s="729">
        <f>COUNTIFS(CG84:CG91,"&lt;&gt;Not Declared",CG84:CG91,"&lt;&gt;")</f>
        <v>0</v>
      </c>
      <c r="CI139" s="747"/>
      <c r="CJ139" s="12"/>
      <c r="CK139" s="12"/>
      <c r="CO139" s="729" t="s">
        <v>71</v>
      </c>
      <c r="CP139" s="729">
        <f>COUNTIFS(CO84:CO91,"&lt;&gt;Not Declared",CO84:CO91,"&lt;&gt;")</f>
        <v>0</v>
      </c>
      <c r="CQ139" s="747"/>
      <c r="CR139" s="12"/>
      <c r="CS139" s="12"/>
      <c r="CW139" s="729" t="s">
        <v>71</v>
      </c>
      <c r="CX139" s="729">
        <f>COUNTIFS(CW84:CW91,"&lt;&gt;Not Declared",CW84:CW91,"&lt;&gt;")</f>
        <v>0</v>
      </c>
      <c r="CY139" s="747"/>
      <c r="CZ139" s="12"/>
      <c r="DA139" s="12"/>
      <c r="DE139" s="729" t="s">
        <v>71</v>
      </c>
      <c r="DF139" s="729">
        <f>COUNTIFS(DE84:DE91,"&lt;&gt;Not Declared",DE84:DE91,"&lt;&gt;")</f>
        <v>0</v>
      </c>
      <c r="DG139" s="747"/>
      <c r="DH139" s="12"/>
      <c r="DI139" s="12"/>
      <c r="DM139" s="729" t="s">
        <v>71</v>
      </c>
      <c r="DN139" s="729">
        <f>COUNTIFS(DM84:DM91,"&lt;&gt;Not Declared",DM84:DM91,"&lt;&gt;")</f>
        <v>0</v>
      </c>
      <c r="DO139" s="747"/>
      <c r="DP139" s="12"/>
      <c r="DQ139" s="12"/>
      <c r="DU139" s="729" t="s">
        <v>71</v>
      </c>
      <c r="DV139" s="729">
        <f>COUNTIFS(DU84:DU91,"&lt;&gt;Not Declared, Not Declared, Not Declared, Not Declared",DU84:DU91,"&lt;&gt;")</f>
        <v>0</v>
      </c>
      <c r="DZ139" s="15"/>
      <c r="EA139" s="15"/>
      <c r="EB139" s="15"/>
      <c r="EC139" s="15"/>
      <c r="ED139" s="15"/>
      <c r="EE139" s="15"/>
    </row>
    <row r="140" spans="1:135" s="359" customFormat="1" ht="21" customHeight="1">
      <c r="A140" s="358" t="str">
        <f t="shared" ref="A140:A145" si="15">A139</f>
        <v>White Horse Harriers</v>
      </c>
      <c r="B140" s="729"/>
      <c r="C140" s="729" t="s">
        <v>517</v>
      </c>
      <c r="D140" s="729" t="str" cm="1">
        <f t="array" ref="D140">_xlfn.LET(_xlpm.x, 'White Horse'!$T$3:$AE$3, _xlpm.y, 'White Horse'!$T$5:$AE$30, _xlpm.z, 'White Horse'!$R$5:$R$30, IF(_xlfn.XLOOKUP($C140,_xlfn.XLOOKUP(D$83,_xlpm.x,_xlpm.y,""),_xlpm.z,"Not Declared")="", "Name not recorded",  _xlfn.XLOOKUP($C140,_xlfn.XLOOKUP(D$83,_xlpm.x,_xlpm.y,""),_xlpm.z,"Not Declared")))</f>
        <v>Not Declared</v>
      </c>
      <c r="E140" s="729" t="str" cm="1">
        <f t="array" ref="E140">_xlfn.LET(_xlpm.x, 'White Horse'!$T$3:$AE$3, _xlpm.y, 'White Horse'!$T$5:$AE$30, _xlpm.z, 'White Horse'!$R$5:$R$30, IF(_xlfn.XLOOKUP($C140,_xlfn.XLOOKUP(E$83,_xlpm.x,_xlpm.y,""),_xlpm.z,"Not Declared")="", "Name not recorded",  _xlfn.XLOOKUP($C140,_xlfn.XLOOKUP(E$83,_xlpm.x,_xlpm.y,""),_xlpm.z,"Not Declared")))</f>
        <v>Not Declared</v>
      </c>
      <c r="F140" s="729" t="str" cm="1">
        <f t="array" ref="F140">_xlfn.LET(_xlpm.x, 'White Horse'!$T$3:$AE$3, _xlpm.y, 'White Horse'!$T$5:$AE$30, _xlpm.z, 'White Horse'!$R$5:$R$30, IF(_xlfn.XLOOKUP($C140,_xlfn.XLOOKUP(F$83,_xlpm.x,_xlpm.y,""),_xlpm.z,"Not Declared")="", "Name not recorded",  _xlfn.XLOOKUP($C140,_xlfn.XLOOKUP(F$83,_xlpm.x,_xlpm.y,""),_xlpm.z,"Not Declared")))</f>
        <v>Not Declared</v>
      </c>
      <c r="G140" s="729" t="str" cm="1">
        <f t="array" ref="G140">_xlfn.LET(_xlpm.x, 'White Horse'!$T$3:$AE$3, _xlpm.y, 'White Horse'!$T$5:$AE$30, _xlpm.z, 'White Horse'!$R$5:$R$30, IF(_xlfn.XLOOKUP($C140,_xlfn.XLOOKUP(G$83,_xlpm.x,_xlpm.y,""),_xlpm.z,"Not Declared")="", "Name not recorded",  _xlfn.XLOOKUP($C140,_xlfn.XLOOKUP(G$83,_xlpm.x,_xlpm.y,""),_xlpm.z,"Not Declared")))</f>
        <v>Not Declared</v>
      </c>
      <c r="H140" s="729" t="str" cm="1">
        <f t="array" ref="H140">_xlfn.LET(_xlpm.x, 'White Horse'!$T$3:$AE$3, _xlpm.y, 'White Horse'!$T$5:$AE$30, _xlpm.z, 'White Horse'!$R$5:$R$30, IF(_xlfn.XLOOKUP($C140,_xlfn.XLOOKUP(H$83,_xlpm.x,_xlpm.y,""),_xlpm.z,"Not Declared")="", "Name not recorded",  _xlfn.XLOOKUP($C140,_xlfn.XLOOKUP(H$83,_xlpm.x,_xlpm.y,""),_xlpm.z,"Not Declared")))</f>
        <v>Not Declared</v>
      </c>
      <c r="I140" s="729" t="str" cm="1">
        <f t="array" ref="I140">_xlfn.LET(_xlpm.x, 'White Horse'!$T$3:$AE$3, _xlpm.y, 'White Horse'!$T$5:$AE$30, _xlpm.z, 'White Horse'!$R$5:$R$30, IF(_xlfn.XLOOKUP($C140,_xlfn.XLOOKUP(I$83,_xlpm.x,_xlpm.y,""),_xlpm.z,"Not Declared")="", "Name not recorded",  _xlfn.XLOOKUP($C140,_xlfn.XLOOKUP(I$83,_xlpm.x,_xlpm.y,""),_xlpm.z,"Not Declared")))</f>
        <v>Not Declared</v>
      </c>
      <c r="J140" s="729" t="str" cm="1">
        <f t="array" ref="J140">_xlfn.LET(_xlpm.x, 'White Horse'!$T$3:$AE$3, _xlpm.y, 'White Horse'!$T$5:$AE$30, _xlpm.z, 'White Horse'!$R$5:$R$30, IF(_xlfn.XLOOKUP($C140,_xlfn.XLOOKUP(J$83,_xlpm.x,_xlpm.y,""),_xlpm.z,"Not Declared")="", "Name not recorded",  _xlfn.XLOOKUP($C140,_xlfn.XLOOKUP(J$83,_xlpm.x,_xlpm.y,""),_xlpm.z,"Not Declared")))</f>
        <v>Not Declared</v>
      </c>
      <c r="K140" s="729" t="str" cm="1">
        <f t="array" ref="K140">_xlfn.LET(_xlpm.x, 'White Horse'!$T$3:$AE$3, _xlpm.y, 'White Horse'!$T$5:$AE$30, _xlpm.z, 'White Horse'!$R$5:$R$30, IF(_xlfn.XLOOKUP($C140,_xlfn.XLOOKUP(K$83,_xlpm.x,_xlpm.y,""),_xlpm.z,"Not Declared")="", "Name not recorded",  _xlfn.XLOOKUP($C140,_xlfn.XLOOKUP(K$83,_xlpm.x,_xlpm.y,""),_xlpm.z,"Not Declared")))</f>
        <v>Not Declared</v>
      </c>
      <c r="L140" s="729" t="str" cm="1">
        <f t="array" ref="L140">_xlfn.LET(_xlpm.x, 'White Horse'!$T$3:$AE$3, _xlpm.y, 'White Horse'!$T$5:$AE$30, _xlpm.z, 'White Horse'!$R$5:$R$30, IF(_xlfn.XLOOKUP($C140,_xlfn.XLOOKUP(L$83,_xlpm.x,_xlpm.y,""),_xlpm.z,"Not Declared")="", "Name not recorded",  _xlfn.XLOOKUP($C140,_xlfn.XLOOKUP(L$83,_xlpm.x,_xlpm.y,""),_xlpm.z,"Not Declared")))</f>
        <v>Not Declared</v>
      </c>
      <c r="M140" s="729" t="str" cm="1">
        <f t="array" ref="M140">_xlfn.LET(_xlpm.x, 'White Horse'!$T$3:$AE$3, _xlpm.y, 'White Horse'!$T$5:$AE$30, _xlpm.z, 'White Horse'!$R$5:$R$30, IF(_xlfn.XLOOKUP($C140,_xlfn.XLOOKUP(M$83,_xlpm.x,_xlpm.y,""),_xlpm.z,"Not Declared")="", "Name not recorded",  _xlfn.XLOOKUP($C140,_xlfn.XLOOKUP(M$83,_xlpm.x,_xlpm.y,""),_xlpm.z,"Not Declared")))</f>
        <v>Not Declared</v>
      </c>
      <c r="N140" s="729" t="str" cm="1">
        <f t="array" ref="N140">_xlfn.LET(_xlpm.x, 'White Horse'!$T$3:$AE$3, _xlpm.y, 'White Horse'!$T$5:$AE$30, _xlpm.z, 'White Horse'!$R$5:$R$30, IF(_xlfn.XLOOKUP($C140,_xlfn.XLOOKUP(N$83,_xlpm.x,_xlpm.y,""),_xlpm.z,"Not Declared")="", "Name not recorded",  _xlfn.XLOOKUP($C140,_xlfn.XLOOKUP(N$83,_xlpm.x,_xlpm.y,""),_xlpm.z,"Not Declared")))</f>
        <v>Not Declared</v>
      </c>
      <c r="O140" s="729" t="str" cm="1">
        <f t="array" ref="O140">_xlfn.LET(_xlpm.x, 'White Horse'!$T$3:$AE$3, _xlpm.y, 'White Horse'!$T$5:$AE$30, _xlpm.z, 'White Horse'!$R$5:$R$30, IF(_xlfn.XLOOKUP($C140,_xlfn.XLOOKUP(O$83,_xlpm.x,_xlpm.y,""),_xlpm.z,"Not Declared")="", "Name not recorded",  _xlfn.XLOOKUP($C140,_xlfn.XLOOKUP(O$83,_xlpm.x,_xlpm.y,""),_xlpm.z,"Not Declared")))</f>
        <v>Not Declared</v>
      </c>
      <c r="P140" s="79" t="s">
        <v>517</v>
      </c>
      <c r="Q140" s="729" t="s">
        <v>319</v>
      </c>
      <c r="R140" s="729" t="s">
        <v>320</v>
      </c>
      <c r="S140" s="729" t="s">
        <v>321</v>
      </c>
      <c r="T140" s="729" t="str" cm="1">
        <f t="array" ref="T140">_xlfn.LET(_xlpm.x, 'White Horse'!$T$3:$AF$3, _xlpm.y, 'White Horse'!$T$5:$AF$30, _xlpm.z, 'White Horse'!$R$5:$R$30, IF(_xlfn.XLOOKUP(P140,_xlfn.XLOOKUP(T$83,_xlpm.x,_xlpm.y,""),_xlpm.z,"Not Declared")="", "Name not recorded",  _xlfn.XLOOKUP(P140,_xlfn.XLOOKUP(T$83,_xlpm.x,_xlpm.y,""),_xlpm.z,"Not Declared")))</f>
        <v>Not Declared</v>
      </c>
      <c r="U140" s="729" t="str" cm="1">
        <f t="array" ref="U140">_xlfn.LET(_xlpm.x, 'White Horse'!$T$3:$AF$3, _xlpm.y, 'White Horse'!$T$5:$AF$30, _xlpm.z, 'White Horse'!$R$5:$R$30, IF(_xlfn.XLOOKUP(Q140,_xlfn.XLOOKUP(U$83,_xlpm.x,_xlpm.y,""),_xlpm.z,"Not Declared")="", "Name not recorded",  _xlfn.XLOOKUP(Q140,_xlfn.XLOOKUP(U$83,_xlpm.x,_xlpm.y,""),_xlpm.z,"Not Declared")))</f>
        <v>Not Declared</v>
      </c>
      <c r="V140" s="729" t="str" cm="1">
        <f t="array" ref="V140">_xlfn.LET(_xlpm.x, 'White Horse'!$T$3:$AF$3, _xlpm.y, 'White Horse'!$T$5:$AF$30, _xlpm.z, 'White Horse'!$R$5:$R$30, IF(_xlfn.XLOOKUP(R140,_xlfn.XLOOKUP(V$83,_xlpm.x,_xlpm.y,""),_xlpm.z,"Not Declared")="", "Name not recorded",  _xlfn.XLOOKUP(R140,_xlfn.XLOOKUP(V$83,_xlpm.x,_xlpm.y,""),_xlpm.z,"Not Declared")))</f>
        <v>Not Declared</v>
      </c>
      <c r="W140" s="729" t="str" cm="1">
        <f t="array" ref="W140">_xlfn.LET(_xlpm.x, 'White Horse'!$T$3:$AF$3, _xlpm.y, 'White Horse'!$T$5:$AF$30, _xlpm.z, 'White Horse'!$R$5:$R$30, IF(_xlfn.XLOOKUP(S140,_xlfn.XLOOKUP(W$83,_xlpm.x,_xlpm.y,""),_xlpm.z,"Not Declared")="", "Name not recorded",  _xlfn.XLOOKUP(S140,_xlfn.XLOOKUP(W$83,_xlpm.x,_xlpm.y,""),_xlpm.z,"Not Declared")))</f>
        <v>Not Declared</v>
      </c>
      <c r="X140" s="358" t="str">
        <f>_xlfn.TEXTJOIN(", ",,T140:W140)</f>
        <v>Not Declared, Not Declared, Not Declared, Not Declared</v>
      </c>
      <c r="AC140" s="729" t="s">
        <v>65</v>
      </c>
      <c r="AD140" s="729">
        <f>COUNTIFS(AC92:AC99,"&lt;&gt;Not Declared",AC92:AC99,"&lt;&gt;")</f>
        <v>0</v>
      </c>
      <c r="AE140" s="436"/>
      <c r="AK140" s="729" t="s">
        <v>65</v>
      </c>
      <c r="AL140" s="729">
        <f>COUNTIFS(AK92:AK99,"&lt;&gt;Not Declared",AK92:AK99,"&lt;&gt;")</f>
        <v>0</v>
      </c>
      <c r="AM140" s="436"/>
      <c r="AS140" s="729" t="s">
        <v>65</v>
      </c>
      <c r="AT140" s="729">
        <f>COUNTIFS(AS92:AS99,"&lt;&gt;Not Declared",AS92:AS99,"&lt;&gt;")</f>
        <v>0</v>
      </c>
      <c r="AU140" s="436"/>
      <c r="BA140" s="729" t="s">
        <v>65</v>
      </c>
      <c r="BB140" s="729">
        <f>COUNTIFS(BA92:BA99,"&lt;&gt;Not Declared",BA92:BA99,"&lt;&gt;")</f>
        <v>0</v>
      </c>
      <c r="BC140" s="436"/>
      <c r="BI140" s="729" t="s">
        <v>65</v>
      </c>
      <c r="BJ140" s="729">
        <f>COUNTIFS(BI92:BI99,"&lt;&gt;Not Declared",BI92:BI99,"&lt;&gt;")</f>
        <v>0</v>
      </c>
      <c r="BK140" s="436"/>
      <c r="BQ140" s="729" t="s">
        <v>65</v>
      </c>
      <c r="BR140" s="729">
        <f>COUNTIFS(BQ92:BQ99,"&lt;&gt;Not Declared",BQ92:BQ99,"&lt;&gt;")</f>
        <v>0</v>
      </c>
      <c r="BS140" s="436"/>
      <c r="BY140" s="729" t="s">
        <v>65</v>
      </c>
      <c r="BZ140" s="729">
        <f>COUNTIFS(BY92:BY99,"&lt;&gt;Not Declared",BY92:BY99,"&lt;&gt;")</f>
        <v>0</v>
      </c>
      <c r="CA140" s="88"/>
      <c r="CB140" s="89"/>
      <c r="CC140" s="89"/>
      <c r="CG140" s="729" t="s">
        <v>65</v>
      </c>
      <c r="CH140" s="729">
        <f>COUNTIFS(CG92:CG99,"&lt;&gt;Not Declared",CG92:CG99,"&lt;&gt;")</f>
        <v>0</v>
      </c>
      <c r="CI140" s="88"/>
      <c r="CJ140" s="89"/>
      <c r="CK140" s="89"/>
      <c r="CO140" s="729" t="s">
        <v>65</v>
      </c>
      <c r="CP140" s="729">
        <f>COUNTIFS(CO92:CO99,"&lt;&gt;Not Declared",CO92:CO99,"&lt;&gt;")</f>
        <v>0</v>
      </c>
      <c r="CQ140" s="88"/>
      <c r="CR140" s="89"/>
      <c r="CS140" s="89"/>
      <c r="CW140" s="729" t="s">
        <v>65</v>
      </c>
      <c r="CX140" s="729">
        <f>COUNTIFS(CW92:CW99,"&lt;&gt;Not Declared",CW92:CW99,"&lt;&gt;")</f>
        <v>0</v>
      </c>
      <c r="CY140" s="88"/>
      <c r="CZ140" s="89"/>
      <c r="DA140" s="89"/>
      <c r="DE140" s="729" t="s">
        <v>65</v>
      </c>
      <c r="DF140" s="729">
        <f>COUNTIFS(DE92:DE99,"&lt;&gt;Not Declared",DE92:DE99,"&lt;&gt;")</f>
        <v>0</v>
      </c>
      <c r="DG140" s="88"/>
      <c r="DH140" s="89"/>
      <c r="DI140" s="89"/>
      <c r="DM140" s="729" t="s">
        <v>65</v>
      </c>
      <c r="DN140" s="729">
        <f>COUNTIFS(DM92:DM99,"&lt;&gt;Not Declared",DM92:DM99,"&lt;&gt;")</f>
        <v>0</v>
      </c>
      <c r="DO140" s="88"/>
      <c r="DP140" s="89"/>
      <c r="DQ140" s="89"/>
      <c r="DZ140" s="15"/>
      <c r="EA140" s="15"/>
      <c r="EB140" s="15"/>
      <c r="EC140" s="15"/>
      <c r="ED140" s="15"/>
      <c r="EE140" s="15"/>
    </row>
    <row r="141" spans="1:135" s="359" customFormat="1" ht="21" customHeight="1">
      <c r="A141" s="358" t="str">
        <f t="shared" si="15"/>
        <v>White Horse Harriers</v>
      </c>
      <c r="B141" s="729"/>
      <c r="C141" s="729" t="s">
        <v>319</v>
      </c>
      <c r="D141" s="729" t="str" cm="1">
        <f t="array" ref="D141">_xlfn.LET(_xlpm.x, 'White Horse'!$T$3:$AE$3, _xlpm.y, 'White Horse'!$T$5:$AE$30, _xlpm.z, 'White Horse'!$R$5:$R$30, IF(_xlfn.XLOOKUP($C141,_xlfn.XLOOKUP(D$83,_xlpm.x,_xlpm.y,""),_xlpm.z,"Not Declared")="", "Name not recorded",  _xlfn.XLOOKUP($C141,_xlfn.XLOOKUP(D$83,_xlpm.x,_xlpm.y,""),_xlpm.z,"Not Declared")))</f>
        <v>Not Declared</v>
      </c>
      <c r="E141" s="729" t="str" cm="1">
        <f t="array" ref="E141">_xlfn.LET(_xlpm.x, 'White Horse'!$T$3:$AE$3, _xlpm.y, 'White Horse'!$T$5:$AE$30, _xlpm.z, 'White Horse'!$R$5:$R$30, IF(_xlfn.XLOOKUP($C141,_xlfn.XLOOKUP(E$83,_xlpm.x,_xlpm.y,""),_xlpm.z,"Not Declared")="", "Name not recorded",  _xlfn.XLOOKUP($C141,_xlfn.XLOOKUP(E$83,_xlpm.x,_xlpm.y,""),_xlpm.z,"Not Declared")))</f>
        <v>Not Declared</v>
      </c>
      <c r="F141" s="729" t="str" cm="1">
        <f t="array" ref="F141">_xlfn.LET(_xlpm.x, 'White Horse'!$T$3:$AE$3, _xlpm.y, 'White Horse'!$T$5:$AE$30, _xlpm.z, 'White Horse'!$R$5:$R$30, IF(_xlfn.XLOOKUP($C141,_xlfn.XLOOKUP(F$83,_xlpm.x,_xlpm.y,""),_xlpm.z,"Not Declared")="", "Name not recorded",  _xlfn.XLOOKUP($C141,_xlfn.XLOOKUP(F$83,_xlpm.x,_xlpm.y,""),_xlpm.z,"Not Declared")))</f>
        <v>Not Declared</v>
      </c>
      <c r="G141" s="729" t="str" cm="1">
        <f t="array" ref="G141">_xlfn.LET(_xlpm.x, 'White Horse'!$T$3:$AE$3, _xlpm.y, 'White Horse'!$T$5:$AE$30, _xlpm.z, 'White Horse'!$R$5:$R$30, IF(_xlfn.XLOOKUP($C141,_xlfn.XLOOKUP(G$83,_xlpm.x,_xlpm.y,""),_xlpm.z,"Not Declared")="", "Name not recorded",  _xlfn.XLOOKUP($C141,_xlfn.XLOOKUP(G$83,_xlpm.x,_xlpm.y,""),_xlpm.z,"Not Declared")))</f>
        <v>Not Declared</v>
      </c>
      <c r="H141" s="729" t="str" cm="1">
        <f t="array" ref="H141">_xlfn.LET(_xlpm.x, 'White Horse'!$T$3:$AE$3, _xlpm.y, 'White Horse'!$T$5:$AE$30, _xlpm.z, 'White Horse'!$R$5:$R$30, IF(_xlfn.XLOOKUP($C141,_xlfn.XLOOKUP(H$83,_xlpm.x,_xlpm.y,""),_xlpm.z,"Not Declared")="", "Name not recorded",  _xlfn.XLOOKUP($C141,_xlfn.XLOOKUP(H$83,_xlpm.x,_xlpm.y,""),_xlpm.z,"Not Declared")))</f>
        <v>Not Declared</v>
      </c>
      <c r="I141" s="729" t="str" cm="1">
        <f t="array" ref="I141">_xlfn.LET(_xlpm.x, 'White Horse'!$T$3:$AE$3, _xlpm.y, 'White Horse'!$T$5:$AE$30, _xlpm.z, 'White Horse'!$R$5:$R$30, IF(_xlfn.XLOOKUP($C141,_xlfn.XLOOKUP(I$83,_xlpm.x,_xlpm.y,""),_xlpm.z,"Not Declared")="", "Name not recorded",  _xlfn.XLOOKUP($C141,_xlfn.XLOOKUP(I$83,_xlpm.x,_xlpm.y,""),_xlpm.z,"Not Declared")))</f>
        <v>Not Declared</v>
      </c>
      <c r="J141" s="729" t="str" cm="1">
        <f t="array" ref="J141">_xlfn.LET(_xlpm.x, 'White Horse'!$T$3:$AE$3, _xlpm.y, 'White Horse'!$T$5:$AE$30, _xlpm.z, 'White Horse'!$R$5:$R$30, IF(_xlfn.XLOOKUP($C141,_xlfn.XLOOKUP(J$83,_xlpm.x,_xlpm.y,""),_xlpm.z,"Not Declared")="", "Name not recorded",  _xlfn.XLOOKUP($C141,_xlfn.XLOOKUP(J$83,_xlpm.x,_xlpm.y,""),_xlpm.z,"Not Declared")))</f>
        <v>Not Declared</v>
      </c>
      <c r="K141" s="729" t="str" cm="1">
        <f t="array" ref="K141">_xlfn.LET(_xlpm.x, 'White Horse'!$T$3:$AE$3, _xlpm.y, 'White Horse'!$T$5:$AE$30, _xlpm.z, 'White Horse'!$R$5:$R$30, IF(_xlfn.XLOOKUP($C141,_xlfn.XLOOKUP(K$83,_xlpm.x,_xlpm.y,""),_xlpm.z,"Not Declared")="", "Name not recorded",  _xlfn.XLOOKUP($C141,_xlfn.XLOOKUP(K$83,_xlpm.x,_xlpm.y,""),_xlpm.z,"Not Declared")))</f>
        <v>Not Declared</v>
      </c>
      <c r="L141" s="729" t="str" cm="1">
        <f t="array" ref="L141">_xlfn.LET(_xlpm.x, 'White Horse'!$T$3:$AE$3, _xlpm.y, 'White Horse'!$T$5:$AE$30, _xlpm.z, 'White Horse'!$R$5:$R$30, IF(_xlfn.XLOOKUP($C141,_xlfn.XLOOKUP(L$83,_xlpm.x,_xlpm.y,""),_xlpm.z,"Not Declared")="", "Name not recorded",  _xlfn.XLOOKUP($C141,_xlfn.XLOOKUP(L$83,_xlpm.x,_xlpm.y,""),_xlpm.z,"Not Declared")))</f>
        <v>Not Declared</v>
      </c>
      <c r="M141" s="729" t="str" cm="1">
        <f t="array" ref="M141">_xlfn.LET(_xlpm.x, 'White Horse'!$T$3:$AE$3, _xlpm.y, 'White Horse'!$T$5:$AE$30, _xlpm.z, 'White Horse'!$R$5:$R$30, IF(_xlfn.XLOOKUP($C141,_xlfn.XLOOKUP(M$83,_xlpm.x,_xlpm.y,""),_xlpm.z,"Not Declared")="", "Name not recorded",  _xlfn.XLOOKUP($C141,_xlfn.XLOOKUP(M$83,_xlpm.x,_xlpm.y,""),_xlpm.z,"Not Declared")))</f>
        <v>Not Declared</v>
      </c>
      <c r="N141" s="729" t="str" cm="1">
        <f t="array" ref="N141">_xlfn.LET(_xlpm.x, 'White Horse'!$T$3:$AE$3, _xlpm.y, 'White Horse'!$T$5:$AE$30, _xlpm.z, 'White Horse'!$R$5:$R$30, IF(_xlfn.XLOOKUP($C141,_xlfn.XLOOKUP(N$83,_xlpm.x,_xlpm.y,""),_xlpm.z,"Not Declared")="", "Name not recorded",  _xlfn.XLOOKUP($C141,_xlfn.XLOOKUP(N$83,_xlpm.x,_xlpm.y,""),_xlpm.z,"Not Declared")))</f>
        <v>Not Declared</v>
      </c>
      <c r="O141" s="729" t="str" cm="1">
        <f t="array" ref="O141">_xlfn.LET(_xlpm.x, 'White Horse'!$T$3:$AE$3, _xlpm.y, 'White Horse'!$T$5:$AE$30, _xlpm.z, 'White Horse'!$R$5:$R$30, IF(_xlfn.XLOOKUP($C141,_xlfn.XLOOKUP(O$83,_xlpm.x,_xlpm.y,""),_xlpm.z,"Not Declared")="", "Name not recorded",  _xlfn.XLOOKUP($C141,_xlfn.XLOOKUP(O$83,_xlpm.x,_xlpm.y,""),_xlpm.z,"Not Declared")))</f>
        <v>Not Declared</v>
      </c>
      <c r="P141" s="3"/>
      <c r="Q141" s="3"/>
      <c r="R141" s="3"/>
      <c r="S141" s="3"/>
      <c r="T141" s="3"/>
      <c r="U141" s="3"/>
      <c r="V141" s="3"/>
      <c r="W141" s="3"/>
      <c r="X141" s="12"/>
      <c r="AC141" s="729" t="s">
        <v>519</v>
      </c>
      <c r="AD141" s="729">
        <f>COUNTIFS(AC100:AC137,"&lt;&gt;Not Declared",AC100:AC137,"&lt;&gt;",AC100:AC137,"&lt;&gt;#N/A")</f>
        <v>0</v>
      </c>
      <c r="AE141" s="436"/>
      <c r="AK141" s="729" t="s">
        <v>519</v>
      </c>
      <c r="AL141" s="729">
        <f>COUNTIFS(AK100:AK137,"&lt;&gt;Not Declared",AK100:AK137,"&lt;&gt;",AK100:AK137,"&lt;&gt;#N/A")</f>
        <v>0</v>
      </c>
      <c r="AM141" s="436"/>
      <c r="AS141" s="729" t="s">
        <v>519</v>
      </c>
      <c r="AT141" s="729">
        <f>COUNTIFS(AS100:AS137,"&lt;&gt;Not Declared",AS100:AS137,"&lt;&gt;",AS100:AS137,"&lt;&gt;#N/A")</f>
        <v>0</v>
      </c>
      <c r="AU141" s="436"/>
      <c r="BA141" s="729" t="s">
        <v>519</v>
      </c>
      <c r="BB141" s="729">
        <f>COUNTIFS(BA100:BA137,"&lt;&gt;Not Declared",BA100:BA137,"&lt;&gt;",BA100:BA137,"&lt;&gt;#N/A")</f>
        <v>0</v>
      </c>
      <c r="BC141" s="436"/>
      <c r="BI141" s="729" t="s">
        <v>519</v>
      </c>
      <c r="BJ141" s="729">
        <f>COUNTIFS(BI100:BI137,"&lt;&gt;Not Declared",BI100:BI137,"&lt;&gt;",BI100:BI137,"&lt;&gt;#N/A")</f>
        <v>0</v>
      </c>
      <c r="BK141" s="436"/>
      <c r="BQ141" s="729" t="s">
        <v>519</v>
      </c>
      <c r="BR141" s="729">
        <f>COUNTIFS(BQ100:BQ137,"&lt;&gt;Not Declared",BQ100:BQ137,"&lt;&gt;",BQ100:BQ137,"&lt;&gt;#N/A")</f>
        <v>0</v>
      </c>
      <c r="BS141" s="436"/>
      <c r="BY141" s="729" t="s">
        <v>519</v>
      </c>
      <c r="BZ141" s="729">
        <f>COUNTIFS(BY100:BY137,"&lt;&gt;Not Declared",BY100:BY137,"&lt;&gt;",BY100:BY137,"&lt;&gt;#N/A")</f>
        <v>0</v>
      </c>
      <c r="CA141" s="88"/>
      <c r="CB141" s="89"/>
      <c r="CG141" s="729" t="s">
        <v>519</v>
      </c>
      <c r="CH141" s="729">
        <f>COUNTIFS(CG100:CG137,"&lt;&gt;Not Declared",CG100:CG137,"&lt;&gt;",CG100:CG137,"&lt;&gt;#N/A")</f>
        <v>0</v>
      </c>
      <c r="CI141" s="88"/>
      <c r="CJ141" s="89"/>
      <c r="CO141" s="729" t="s">
        <v>519</v>
      </c>
      <c r="CP141" s="729">
        <f>COUNTIFS(CO100:CO137,"&lt;&gt;Not Declared",CO100:CO137,"&lt;&gt;",CO100:CO137,"&lt;&gt;#N/A")</f>
        <v>0</v>
      </c>
      <c r="CQ141" s="88"/>
      <c r="CR141" s="89"/>
      <c r="CW141" s="729" t="s">
        <v>519</v>
      </c>
      <c r="CX141" s="729">
        <f>COUNTIFS(CW100:CW137,"&lt;&gt;Not Declared",CW100:CW137,"&lt;&gt;",CW100:CW137,"&lt;&gt;#N/A")</f>
        <v>0</v>
      </c>
      <c r="CY141" s="88"/>
      <c r="CZ141" s="89"/>
      <c r="DE141" s="729" t="s">
        <v>519</v>
      </c>
      <c r="DF141" s="729">
        <f>COUNTIFS(DE100:DE137,"&lt;&gt;Not Declared",DE100:DE137,"&lt;&gt;",DE100:DE137,"&lt;&gt;#N/A")</f>
        <v>0</v>
      </c>
      <c r="DG141" s="88"/>
      <c r="DH141" s="89"/>
      <c r="DM141" s="729" t="s">
        <v>519</v>
      </c>
      <c r="DN141" s="729">
        <f>COUNTIFS(DM100:DM137,"&lt;&gt;Not Declared",DM100:DM137,"&lt;&gt;",DM100:DM137,"&lt;&gt;#N/A")</f>
        <v>0</v>
      </c>
      <c r="DO141" s="88"/>
      <c r="DP141" s="89"/>
      <c r="DU141" s="729" t="s">
        <v>519</v>
      </c>
      <c r="DV141" s="729">
        <f>COUNTIFS(DU92:DU132,"&lt;&gt;Not Declared, Not Declared, Not Declared, Not Declared",DU92:DU132,"&lt;&gt;", DU92:DU132,"&lt;&gt;#N/A")</f>
        <v>0</v>
      </c>
      <c r="DZ141" s="15"/>
      <c r="EA141" s="15"/>
      <c r="EB141" s="15"/>
      <c r="EC141" s="15"/>
      <c r="ED141" s="15"/>
      <c r="EE141" s="15"/>
    </row>
    <row r="142" spans="1:135" s="359" customFormat="1" ht="21" customHeight="1">
      <c r="A142" s="358" t="str">
        <f t="shared" si="15"/>
        <v>White Horse Harriers</v>
      </c>
      <c r="B142" s="729"/>
      <c r="C142" s="729" t="s">
        <v>320</v>
      </c>
      <c r="D142" s="729" t="str" cm="1">
        <f t="array" ref="D142">_xlfn.LET(_xlpm.x, 'White Horse'!$T$3:$AE$3, _xlpm.y, 'White Horse'!$T$5:$AE$30, _xlpm.z, 'White Horse'!$R$5:$R$30, IF(_xlfn.XLOOKUP($C142,_xlfn.XLOOKUP(D$83,_xlpm.x,_xlpm.y,""),_xlpm.z,"Not Declared")="", "Name not recorded",  _xlfn.XLOOKUP($C142,_xlfn.XLOOKUP(D$83,_xlpm.x,_xlpm.y,""),_xlpm.z,"Not Declared")))</f>
        <v>Not Declared</v>
      </c>
      <c r="E142" s="729" t="str" cm="1">
        <f t="array" ref="E142">_xlfn.LET(_xlpm.x, 'White Horse'!$T$3:$AE$3, _xlpm.y, 'White Horse'!$T$5:$AE$30, _xlpm.z, 'White Horse'!$R$5:$R$30, IF(_xlfn.XLOOKUP($C142,_xlfn.XLOOKUP(E$83,_xlpm.x,_xlpm.y,""),_xlpm.z,"Not Declared")="", "Name not recorded",  _xlfn.XLOOKUP($C142,_xlfn.XLOOKUP(E$83,_xlpm.x,_xlpm.y,""),_xlpm.z,"Not Declared")))</f>
        <v>Not Declared</v>
      </c>
      <c r="F142" s="729" t="str" cm="1">
        <f t="array" ref="F142">_xlfn.LET(_xlpm.x, 'White Horse'!$T$3:$AE$3, _xlpm.y, 'White Horse'!$T$5:$AE$30, _xlpm.z, 'White Horse'!$R$5:$R$30, IF(_xlfn.XLOOKUP($C142,_xlfn.XLOOKUP(F$83,_xlpm.x,_xlpm.y,""),_xlpm.z,"Not Declared")="", "Name not recorded",  _xlfn.XLOOKUP($C142,_xlfn.XLOOKUP(F$83,_xlpm.x,_xlpm.y,""),_xlpm.z,"Not Declared")))</f>
        <v>Not Declared</v>
      </c>
      <c r="G142" s="729" t="str" cm="1">
        <f t="array" ref="G142">_xlfn.LET(_xlpm.x, 'White Horse'!$T$3:$AE$3, _xlpm.y, 'White Horse'!$T$5:$AE$30, _xlpm.z, 'White Horse'!$R$5:$R$30, IF(_xlfn.XLOOKUP($C142,_xlfn.XLOOKUP(G$83,_xlpm.x,_xlpm.y,""),_xlpm.z,"Not Declared")="", "Name not recorded",  _xlfn.XLOOKUP($C142,_xlfn.XLOOKUP(G$83,_xlpm.x,_xlpm.y,""),_xlpm.z,"Not Declared")))</f>
        <v>Not Declared</v>
      </c>
      <c r="H142" s="729" t="str" cm="1">
        <f t="array" ref="H142">_xlfn.LET(_xlpm.x, 'White Horse'!$T$3:$AE$3, _xlpm.y, 'White Horse'!$T$5:$AE$30, _xlpm.z, 'White Horse'!$R$5:$R$30, IF(_xlfn.XLOOKUP($C142,_xlfn.XLOOKUP(H$83,_xlpm.x,_xlpm.y,""),_xlpm.z,"Not Declared")="", "Name not recorded",  _xlfn.XLOOKUP($C142,_xlfn.XLOOKUP(H$83,_xlpm.x,_xlpm.y,""),_xlpm.z,"Not Declared")))</f>
        <v>Not Declared</v>
      </c>
      <c r="I142" s="729" t="str" cm="1">
        <f t="array" ref="I142">_xlfn.LET(_xlpm.x, 'White Horse'!$T$3:$AE$3, _xlpm.y, 'White Horse'!$T$5:$AE$30, _xlpm.z, 'White Horse'!$R$5:$R$30, IF(_xlfn.XLOOKUP($C142,_xlfn.XLOOKUP(I$83,_xlpm.x,_xlpm.y,""),_xlpm.z,"Not Declared")="", "Name not recorded",  _xlfn.XLOOKUP($C142,_xlfn.XLOOKUP(I$83,_xlpm.x,_xlpm.y,""),_xlpm.z,"Not Declared")))</f>
        <v>Not Declared</v>
      </c>
      <c r="J142" s="729" t="str" cm="1">
        <f t="array" ref="J142">_xlfn.LET(_xlpm.x, 'White Horse'!$T$3:$AE$3, _xlpm.y, 'White Horse'!$T$5:$AE$30, _xlpm.z, 'White Horse'!$R$5:$R$30, IF(_xlfn.XLOOKUP($C142,_xlfn.XLOOKUP(J$83,_xlpm.x,_xlpm.y,""),_xlpm.z,"Not Declared")="", "Name not recorded",  _xlfn.XLOOKUP($C142,_xlfn.XLOOKUP(J$83,_xlpm.x,_xlpm.y,""),_xlpm.z,"Not Declared")))</f>
        <v>Not Declared</v>
      </c>
      <c r="K142" s="729" t="str" cm="1">
        <f t="array" ref="K142">_xlfn.LET(_xlpm.x, 'White Horse'!$T$3:$AE$3, _xlpm.y, 'White Horse'!$T$5:$AE$30, _xlpm.z, 'White Horse'!$R$5:$R$30, IF(_xlfn.XLOOKUP($C142,_xlfn.XLOOKUP(K$83,_xlpm.x,_xlpm.y,""),_xlpm.z,"Not Declared")="", "Name not recorded",  _xlfn.XLOOKUP($C142,_xlfn.XLOOKUP(K$83,_xlpm.x,_xlpm.y,""),_xlpm.z,"Not Declared")))</f>
        <v>Not Declared</v>
      </c>
      <c r="L142" s="729" t="str" cm="1">
        <f t="array" ref="L142">_xlfn.LET(_xlpm.x, 'White Horse'!$T$3:$AE$3, _xlpm.y, 'White Horse'!$T$5:$AE$30, _xlpm.z, 'White Horse'!$R$5:$R$30, IF(_xlfn.XLOOKUP($C142,_xlfn.XLOOKUP(L$83,_xlpm.x,_xlpm.y,""),_xlpm.z,"Not Declared")="", "Name not recorded",  _xlfn.XLOOKUP($C142,_xlfn.XLOOKUP(L$83,_xlpm.x,_xlpm.y,""),_xlpm.z,"Not Declared")))</f>
        <v>Not Declared</v>
      </c>
      <c r="M142" s="729" t="str" cm="1">
        <f t="array" ref="M142">_xlfn.LET(_xlpm.x, 'White Horse'!$T$3:$AE$3, _xlpm.y, 'White Horse'!$T$5:$AE$30, _xlpm.z, 'White Horse'!$R$5:$R$30, IF(_xlfn.XLOOKUP($C142,_xlfn.XLOOKUP(M$83,_xlpm.x,_xlpm.y,""),_xlpm.z,"Not Declared")="", "Name not recorded",  _xlfn.XLOOKUP($C142,_xlfn.XLOOKUP(M$83,_xlpm.x,_xlpm.y,""),_xlpm.z,"Not Declared")))</f>
        <v>Not Declared</v>
      </c>
      <c r="N142" s="729" t="str" cm="1">
        <f t="array" ref="N142">_xlfn.LET(_xlpm.x, 'White Horse'!$T$3:$AE$3, _xlpm.y, 'White Horse'!$T$5:$AE$30, _xlpm.z, 'White Horse'!$R$5:$R$30, IF(_xlfn.XLOOKUP($C142,_xlfn.XLOOKUP(N$83,_xlpm.x,_xlpm.y,""),_xlpm.z,"Not Declared")="", "Name not recorded",  _xlfn.XLOOKUP($C142,_xlfn.XLOOKUP(N$83,_xlpm.x,_xlpm.y,""),_xlpm.z,"Not Declared")))</f>
        <v>Not Declared</v>
      </c>
      <c r="O142" s="729" t="str" cm="1">
        <f t="array" ref="O142">_xlfn.LET(_xlpm.x, 'White Horse'!$T$3:$AE$3, _xlpm.y, 'White Horse'!$T$5:$AE$30, _xlpm.z, 'White Horse'!$R$5:$R$30, IF(_xlfn.XLOOKUP($C142,_xlfn.XLOOKUP(O$83,_xlpm.x,_xlpm.y,""),_xlpm.z,"Not Declared")="", "Name not recorded",  _xlfn.XLOOKUP($C142,_xlfn.XLOOKUP(O$83,_xlpm.x,_xlpm.y,""),_xlpm.z,"Not Declared")))</f>
        <v>Not Declared</v>
      </c>
      <c r="P142" s="3"/>
      <c r="Q142" s="3"/>
      <c r="R142" s="3"/>
      <c r="S142" s="3"/>
      <c r="T142" s="3"/>
      <c r="U142" s="3"/>
      <c r="V142" s="3"/>
      <c r="W142" s="3"/>
      <c r="X142" s="12"/>
      <c r="AC142" s="729" t="s">
        <v>520</v>
      </c>
      <c r="AD142" s="729" t="str">
        <f>_xlfn.TEXTJOIN("/",,AD139:AD141)</f>
        <v>0/0/0</v>
      </c>
      <c r="AE142" s="436"/>
      <c r="AK142" s="729" t="s">
        <v>520</v>
      </c>
      <c r="AL142" s="729" t="str">
        <f>_xlfn.TEXTJOIN("/",,AL139:AL141)</f>
        <v>0/0/0</v>
      </c>
      <c r="AM142" s="436"/>
      <c r="AS142" s="729" t="s">
        <v>520</v>
      </c>
      <c r="AT142" s="729" t="str">
        <f>_xlfn.TEXTJOIN("/",,AT139:AT141)</f>
        <v>0/0/0</v>
      </c>
      <c r="AU142" s="436"/>
      <c r="BA142" s="729" t="s">
        <v>520</v>
      </c>
      <c r="BB142" s="729" t="str">
        <f>_xlfn.TEXTJOIN("/",,BB139:BB141)</f>
        <v>0/0/0</v>
      </c>
      <c r="BC142" s="436"/>
      <c r="BI142" s="729" t="s">
        <v>520</v>
      </c>
      <c r="BJ142" s="729" t="str">
        <f>_xlfn.TEXTJOIN("/",,BJ139:BJ141)</f>
        <v>0/0/0</v>
      </c>
      <c r="BK142" s="436"/>
      <c r="BQ142" s="729" t="s">
        <v>520</v>
      </c>
      <c r="BR142" s="729" t="str">
        <f>_xlfn.TEXTJOIN("/",,BR139:BR141)</f>
        <v>0/0/0</v>
      </c>
      <c r="BS142" s="436"/>
      <c r="BY142" s="729" t="s">
        <v>520</v>
      </c>
      <c r="BZ142" s="729" t="str">
        <f>_xlfn.TEXTJOIN("/",,BZ139:BZ141)</f>
        <v>0/0/0</v>
      </c>
      <c r="CA142" s="88"/>
      <c r="CG142" s="729" t="s">
        <v>520</v>
      </c>
      <c r="CH142" s="729" t="str">
        <f>_xlfn.TEXTJOIN("/",,CH139:CH141)</f>
        <v>0/0/0</v>
      </c>
      <c r="CI142" s="88"/>
      <c r="CO142" s="729" t="s">
        <v>520</v>
      </c>
      <c r="CP142" s="729" t="str">
        <f>_xlfn.TEXTJOIN("/",,CP139:CP141)</f>
        <v>0/0/0</v>
      </c>
      <c r="CQ142" s="88"/>
      <c r="CW142" s="729" t="s">
        <v>520</v>
      </c>
      <c r="CX142" s="729" t="str">
        <f>_xlfn.TEXTJOIN("/",,CX139:CX141)</f>
        <v>0/0/0</v>
      </c>
      <c r="CY142" s="88"/>
      <c r="DE142" s="729" t="s">
        <v>520</v>
      </c>
      <c r="DF142" s="729" t="str">
        <f>_xlfn.TEXTJOIN("/",,DF139:DF141)</f>
        <v>0/0/0</v>
      </c>
      <c r="DG142" s="88"/>
      <c r="DM142" s="729" t="s">
        <v>520</v>
      </c>
      <c r="DN142" s="729" t="str">
        <f>_xlfn.TEXTJOIN("/",,DN139:DN141)</f>
        <v>0/0/0</v>
      </c>
      <c r="DO142" s="88"/>
      <c r="DU142" s="729" t="s">
        <v>520</v>
      </c>
      <c r="DV142" s="729" t="str">
        <f>_xlfn.TEXTJOIN("/",,DV139:DV141)</f>
        <v>0/0</v>
      </c>
      <c r="DZ142" s="15"/>
      <c r="EA142" s="15"/>
      <c r="EB142" s="15"/>
      <c r="EC142" s="15"/>
      <c r="ED142" s="15"/>
      <c r="EE142" s="15"/>
    </row>
    <row r="143" spans="1:135" s="359" customFormat="1" ht="21" customHeight="1">
      <c r="A143" s="358" t="str">
        <f t="shared" si="15"/>
        <v>White Horse Harriers</v>
      </c>
      <c r="B143" s="729"/>
      <c r="C143" s="729" t="s">
        <v>321</v>
      </c>
      <c r="D143" s="729" t="str" cm="1">
        <f t="array" ref="D143">_xlfn.LET(_xlpm.x, 'White Horse'!$T$3:$AE$3, _xlpm.y, 'White Horse'!$T$5:$AE$30, _xlpm.z, 'White Horse'!$R$5:$R$30, IF(_xlfn.XLOOKUP($C143,_xlfn.XLOOKUP(D$83,_xlpm.x,_xlpm.y,""),_xlpm.z,"Not Declared")="", "Name not recorded",  _xlfn.XLOOKUP($C143,_xlfn.XLOOKUP(D$83,_xlpm.x,_xlpm.y,""),_xlpm.z,"Not Declared")))</f>
        <v>Not Declared</v>
      </c>
      <c r="E143" s="729" t="str" cm="1">
        <f t="array" ref="E143">_xlfn.LET(_xlpm.x, 'White Horse'!$T$3:$AE$3, _xlpm.y, 'White Horse'!$T$5:$AE$30, _xlpm.z, 'White Horse'!$R$5:$R$30, IF(_xlfn.XLOOKUP($C143,_xlfn.XLOOKUP(E$83,_xlpm.x,_xlpm.y,""),_xlpm.z,"Not Declared")="", "Name not recorded",  _xlfn.XLOOKUP($C143,_xlfn.XLOOKUP(E$83,_xlpm.x,_xlpm.y,""),_xlpm.z,"Not Declared")))</f>
        <v>Not Declared</v>
      </c>
      <c r="F143" s="729" t="str" cm="1">
        <f t="array" ref="F143">_xlfn.LET(_xlpm.x, 'White Horse'!$T$3:$AE$3, _xlpm.y, 'White Horse'!$T$5:$AE$30, _xlpm.z, 'White Horse'!$R$5:$R$30, IF(_xlfn.XLOOKUP($C143,_xlfn.XLOOKUP(F$83,_xlpm.x,_xlpm.y,""),_xlpm.z,"Not Declared")="", "Name not recorded",  _xlfn.XLOOKUP($C143,_xlfn.XLOOKUP(F$83,_xlpm.x,_xlpm.y,""),_xlpm.z,"Not Declared")))</f>
        <v>Not Declared</v>
      </c>
      <c r="G143" s="729" t="str" cm="1">
        <f t="array" ref="G143">_xlfn.LET(_xlpm.x, 'White Horse'!$T$3:$AE$3, _xlpm.y, 'White Horse'!$T$5:$AE$30, _xlpm.z, 'White Horse'!$R$5:$R$30, IF(_xlfn.XLOOKUP($C143,_xlfn.XLOOKUP(G$83,_xlpm.x,_xlpm.y,""),_xlpm.z,"Not Declared")="", "Name not recorded",  _xlfn.XLOOKUP($C143,_xlfn.XLOOKUP(G$83,_xlpm.x,_xlpm.y,""),_xlpm.z,"Not Declared")))</f>
        <v>Not Declared</v>
      </c>
      <c r="H143" s="729" t="str" cm="1">
        <f t="array" ref="H143">_xlfn.LET(_xlpm.x, 'White Horse'!$T$3:$AE$3, _xlpm.y, 'White Horse'!$T$5:$AE$30, _xlpm.z, 'White Horse'!$R$5:$R$30, IF(_xlfn.XLOOKUP($C143,_xlfn.XLOOKUP(H$83,_xlpm.x,_xlpm.y,""),_xlpm.z,"Not Declared")="", "Name not recorded",  _xlfn.XLOOKUP($C143,_xlfn.XLOOKUP(H$83,_xlpm.x,_xlpm.y,""),_xlpm.z,"Not Declared")))</f>
        <v>Not Declared</v>
      </c>
      <c r="I143" s="729" t="str" cm="1">
        <f t="array" ref="I143">_xlfn.LET(_xlpm.x, 'White Horse'!$T$3:$AE$3, _xlpm.y, 'White Horse'!$T$5:$AE$30, _xlpm.z, 'White Horse'!$R$5:$R$30, IF(_xlfn.XLOOKUP($C143,_xlfn.XLOOKUP(I$83,_xlpm.x,_xlpm.y,""),_xlpm.z,"Not Declared")="", "Name not recorded",  _xlfn.XLOOKUP($C143,_xlfn.XLOOKUP(I$83,_xlpm.x,_xlpm.y,""),_xlpm.z,"Not Declared")))</f>
        <v>Not Declared</v>
      </c>
      <c r="J143" s="729" t="str" cm="1">
        <f t="array" ref="J143">_xlfn.LET(_xlpm.x, 'White Horse'!$T$3:$AE$3, _xlpm.y, 'White Horse'!$T$5:$AE$30, _xlpm.z, 'White Horse'!$R$5:$R$30, IF(_xlfn.XLOOKUP($C143,_xlfn.XLOOKUP(J$83,_xlpm.x,_xlpm.y,""),_xlpm.z,"Not Declared")="", "Name not recorded",  _xlfn.XLOOKUP($C143,_xlfn.XLOOKUP(J$83,_xlpm.x,_xlpm.y,""),_xlpm.z,"Not Declared")))</f>
        <v>Not Declared</v>
      </c>
      <c r="K143" s="729" t="str" cm="1">
        <f t="array" ref="K143">_xlfn.LET(_xlpm.x, 'White Horse'!$T$3:$AE$3, _xlpm.y, 'White Horse'!$T$5:$AE$30, _xlpm.z, 'White Horse'!$R$5:$R$30, IF(_xlfn.XLOOKUP($C143,_xlfn.XLOOKUP(K$83,_xlpm.x,_xlpm.y,""),_xlpm.z,"Not Declared")="", "Name not recorded",  _xlfn.XLOOKUP($C143,_xlfn.XLOOKUP(K$83,_xlpm.x,_xlpm.y,""),_xlpm.z,"Not Declared")))</f>
        <v>Not Declared</v>
      </c>
      <c r="L143" s="729" t="str" cm="1">
        <f t="array" ref="L143">_xlfn.LET(_xlpm.x, 'White Horse'!$T$3:$AE$3, _xlpm.y, 'White Horse'!$T$5:$AE$30, _xlpm.z, 'White Horse'!$R$5:$R$30, IF(_xlfn.XLOOKUP($C143,_xlfn.XLOOKUP(L$83,_xlpm.x,_xlpm.y,""),_xlpm.z,"Not Declared")="", "Name not recorded",  _xlfn.XLOOKUP($C143,_xlfn.XLOOKUP(L$83,_xlpm.x,_xlpm.y,""),_xlpm.z,"Not Declared")))</f>
        <v>Not Declared</v>
      </c>
      <c r="M143" s="729" t="str" cm="1">
        <f t="array" ref="M143">_xlfn.LET(_xlpm.x, 'White Horse'!$T$3:$AE$3, _xlpm.y, 'White Horse'!$T$5:$AE$30, _xlpm.z, 'White Horse'!$R$5:$R$30, IF(_xlfn.XLOOKUP($C143,_xlfn.XLOOKUP(M$83,_xlpm.x,_xlpm.y,""),_xlpm.z,"Not Declared")="", "Name not recorded",  _xlfn.XLOOKUP($C143,_xlfn.XLOOKUP(M$83,_xlpm.x,_xlpm.y,""),_xlpm.z,"Not Declared")))</f>
        <v>Not Declared</v>
      </c>
      <c r="N143" s="729" t="str" cm="1">
        <f t="array" ref="N143">_xlfn.LET(_xlpm.x, 'White Horse'!$T$3:$AE$3, _xlpm.y, 'White Horse'!$T$5:$AE$30, _xlpm.z, 'White Horse'!$R$5:$R$30, IF(_xlfn.XLOOKUP($C143,_xlfn.XLOOKUP(N$83,_xlpm.x,_xlpm.y,""),_xlpm.z,"Not Declared")="", "Name not recorded",  _xlfn.XLOOKUP($C143,_xlfn.XLOOKUP(N$83,_xlpm.x,_xlpm.y,""),_xlpm.z,"Not Declared")))</f>
        <v>Not Declared</v>
      </c>
      <c r="O143" s="729" t="str" cm="1">
        <f t="array" ref="O143">_xlfn.LET(_xlpm.x, 'White Horse'!$T$3:$AE$3, _xlpm.y, 'White Horse'!$T$5:$AE$30, _xlpm.z, 'White Horse'!$R$5:$R$30, IF(_xlfn.XLOOKUP($C143,_xlfn.XLOOKUP(O$83,_xlpm.x,_xlpm.y,""),_xlpm.z,"Not Declared")="", "Name not recorded",  _xlfn.XLOOKUP($C143,_xlfn.XLOOKUP(O$83,_xlpm.x,_xlpm.y,""),_xlpm.z,"Not Declared")))</f>
        <v>Not Declared</v>
      </c>
      <c r="P143" s="3"/>
      <c r="Q143" s="3"/>
      <c r="R143" s="3"/>
      <c r="S143" s="3"/>
      <c r="T143" s="3"/>
      <c r="U143" s="3"/>
      <c r="V143" s="3"/>
      <c r="W143" s="3"/>
      <c r="X143" s="12"/>
      <c r="AE143" s="370"/>
      <c r="AL143" s="88"/>
      <c r="AM143" s="370"/>
      <c r="CI143" s="370"/>
      <c r="DH143" s="435"/>
      <c r="DJ143" s="435"/>
      <c r="DQ143" s="435"/>
    </row>
    <row r="144" spans="1:135" s="359" customFormat="1" ht="21" customHeight="1">
      <c r="A144" s="358" t="str">
        <f t="shared" si="15"/>
        <v>White Horse Harriers</v>
      </c>
      <c r="B144" s="729"/>
      <c r="C144" s="729" t="s">
        <v>322</v>
      </c>
      <c r="D144" s="729" t="str" cm="1">
        <f t="array" ref="D144">_xlfn.LET(_xlpm.x, 'White Horse'!$T$3:$AE$3, _xlpm.y, 'White Horse'!$T$5:$AE$30, _xlpm.z, 'White Horse'!$R$5:$R$30, IF(_xlfn.XLOOKUP($C144,_xlfn.XLOOKUP(D$83,_xlpm.x,_xlpm.y,""),_xlpm.z,"Not Declared")="", "Name not recorded",  _xlfn.XLOOKUP($C144,_xlfn.XLOOKUP(D$83,_xlpm.x,_xlpm.y,""),_xlpm.z,"Not Declared")))</f>
        <v>Not Declared</v>
      </c>
      <c r="E144" s="729" t="str" cm="1">
        <f t="array" ref="E144">_xlfn.LET(_xlpm.x, 'White Horse'!$T$3:$AE$3, _xlpm.y, 'White Horse'!$T$5:$AE$30, _xlpm.z, 'White Horse'!$R$5:$R$30, IF(_xlfn.XLOOKUP($C144,_xlfn.XLOOKUP(E$83,_xlpm.x,_xlpm.y,""),_xlpm.z,"Not Declared")="", "Name not recorded",  _xlfn.XLOOKUP($C144,_xlfn.XLOOKUP(E$83,_xlpm.x,_xlpm.y,""),_xlpm.z,"Not Declared")))</f>
        <v>Not Declared</v>
      </c>
      <c r="F144" s="729" t="str" cm="1">
        <f t="array" ref="F144">_xlfn.LET(_xlpm.x, 'White Horse'!$T$3:$AE$3, _xlpm.y, 'White Horse'!$T$5:$AE$30, _xlpm.z, 'White Horse'!$R$5:$R$30, IF(_xlfn.XLOOKUP($C144,_xlfn.XLOOKUP(F$83,_xlpm.x,_xlpm.y,""),_xlpm.z,"Not Declared")="", "Name not recorded",  _xlfn.XLOOKUP($C144,_xlfn.XLOOKUP(F$83,_xlpm.x,_xlpm.y,""),_xlpm.z,"Not Declared")))</f>
        <v>Not Declared</v>
      </c>
      <c r="G144" s="729" t="str" cm="1">
        <f t="array" ref="G144">_xlfn.LET(_xlpm.x, 'White Horse'!$T$3:$AE$3, _xlpm.y, 'White Horse'!$T$5:$AE$30, _xlpm.z, 'White Horse'!$R$5:$R$30, IF(_xlfn.XLOOKUP($C144,_xlfn.XLOOKUP(G$83,_xlpm.x,_xlpm.y,""),_xlpm.z,"Not Declared")="", "Name not recorded",  _xlfn.XLOOKUP($C144,_xlfn.XLOOKUP(G$83,_xlpm.x,_xlpm.y,""),_xlpm.z,"Not Declared")))</f>
        <v>Not Declared</v>
      </c>
      <c r="H144" s="729" t="str" cm="1">
        <f t="array" ref="H144">_xlfn.LET(_xlpm.x, 'White Horse'!$T$3:$AE$3, _xlpm.y, 'White Horse'!$T$5:$AE$30, _xlpm.z, 'White Horse'!$R$5:$R$30, IF(_xlfn.XLOOKUP($C144,_xlfn.XLOOKUP(H$83,_xlpm.x,_xlpm.y,""),_xlpm.z,"Not Declared")="", "Name not recorded",  _xlfn.XLOOKUP($C144,_xlfn.XLOOKUP(H$83,_xlpm.x,_xlpm.y,""),_xlpm.z,"Not Declared")))</f>
        <v>Not Declared</v>
      </c>
      <c r="I144" s="729" t="str" cm="1">
        <f t="array" ref="I144">_xlfn.LET(_xlpm.x, 'White Horse'!$T$3:$AE$3, _xlpm.y, 'White Horse'!$T$5:$AE$30, _xlpm.z, 'White Horse'!$R$5:$R$30, IF(_xlfn.XLOOKUP($C144,_xlfn.XLOOKUP(I$83,_xlpm.x,_xlpm.y,""),_xlpm.z,"Not Declared")="", "Name not recorded",  _xlfn.XLOOKUP($C144,_xlfn.XLOOKUP(I$83,_xlpm.x,_xlpm.y,""),_xlpm.z,"Not Declared")))</f>
        <v>Not Declared</v>
      </c>
      <c r="J144" s="729" t="str" cm="1">
        <f t="array" ref="J144">_xlfn.LET(_xlpm.x, 'White Horse'!$T$3:$AE$3, _xlpm.y, 'White Horse'!$T$5:$AE$30, _xlpm.z, 'White Horse'!$R$5:$R$30, IF(_xlfn.XLOOKUP($C144,_xlfn.XLOOKUP(J$83,_xlpm.x,_xlpm.y,""),_xlpm.z,"Not Declared")="", "Name not recorded",  _xlfn.XLOOKUP($C144,_xlfn.XLOOKUP(J$83,_xlpm.x,_xlpm.y,""),_xlpm.z,"Not Declared")))</f>
        <v>Not Declared</v>
      </c>
      <c r="K144" s="729" t="str" cm="1">
        <f t="array" ref="K144">_xlfn.LET(_xlpm.x, 'White Horse'!$T$3:$AE$3, _xlpm.y, 'White Horse'!$T$5:$AE$30, _xlpm.z, 'White Horse'!$R$5:$R$30, IF(_xlfn.XLOOKUP($C144,_xlfn.XLOOKUP(K$83,_xlpm.x,_xlpm.y,""),_xlpm.z,"Not Declared")="", "Name not recorded",  _xlfn.XLOOKUP($C144,_xlfn.XLOOKUP(K$83,_xlpm.x,_xlpm.y,""),_xlpm.z,"Not Declared")))</f>
        <v>Not Declared</v>
      </c>
      <c r="L144" s="729" t="str" cm="1">
        <f t="array" ref="L144">_xlfn.LET(_xlpm.x, 'White Horse'!$T$3:$AE$3, _xlpm.y, 'White Horse'!$T$5:$AE$30, _xlpm.z, 'White Horse'!$R$5:$R$30, IF(_xlfn.XLOOKUP($C144,_xlfn.XLOOKUP(L$83,_xlpm.x,_xlpm.y,""),_xlpm.z,"Not Declared")="", "Name not recorded",  _xlfn.XLOOKUP($C144,_xlfn.XLOOKUP(L$83,_xlpm.x,_xlpm.y,""),_xlpm.z,"Not Declared")))</f>
        <v>Not Declared</v>
      </c>
      <c r="M144" s="729" t="str" cm="1">
        <f t="array" ref="M144">_xlfn.LET(_xlpm.x, 'White Horse'!$T$3:$AE$3, _xlpm.y, 'White Horse'!$T$5:$AE$30, _xlpm.z, 'White Horse'!$R$5:$R$30, IF(_xlfn.XLOOKUP($C144,_xlfn.XLOOKUP(M$83,_xlpm.x,_xlpm.y,""),_xlpm.z,"Not Declared")="", "Name not recorded",  _xlfn.XLOOKUP($C144,_xlfn.XLOOKUP(M$83,_xlpm.x,_xlpm.y,""),_xlpm.z,"Not Declared")))</f>
        <v>Not Declared</v>
      </c>
      <c r="N144" s="729" t="str" cm="1">
        <f t="array" ref="N144">_xlfn.LET(_xlpm.x, 'White Horse'!$T$3:$AE$3, _xlpm.y, 'White Horse'!$T$5:$AE$30, _xlpm.z, 'White Horse'!$R$5:$R$30, IF(_xlfn.XLOOKUP($C144,_xlfn.XLOOKUP(N$83,_xlpm.x,_xlpm.y,""),_xlpm.z,"Not Declared")="", "Name not recorded",  _xlfn.XLOOKUP($C144,_xlfn.XLOOKUP(N$83,_xlpm.x,_xlpm.y,""),_xlpm.z,"Not Declared")))</f>
        <v>Not Declared</v>
      </c>
      <c r="O144" s="729" t="str" cm="1">
        <f t="array" ref="O144">_xlfn.LET(_xlpm.x, 'White Horse'!$T$3:$AE$3, _xlpm.y, 'White Horse'!$T$5:$AE$30, _xlpm.z, 'White Horse'!$R$5:$R$30, IF(_xlfn.XLOOKUP($C144,_xlfn.XLOOKUP(O$83,_xlpm.x,_xlpm.y,""),_xlpm.z,"Not Declared")="", "Name not recorded",  _xlfn.XLOOKUP($C144,_xlfn.XLOOKUP(O$83,_xlpm.x,_xlpm.y,""),_xlpm.z,"Not Declared")))</f>
        <v>Not Declared</v>
      </c>
      <c r="P144" s="3"/>
      <c r="Q144" s="3"/>
      <c r="R144" s="3"/>
      <c r="S144" s="3"/>
      <c r="T144" s="3"/>
      <c r="U144" s="3"/>
      <c r="V144" s="3"/>
      <c r="W144" s="3"/>
      <c r="X144" s="12"/>
      <c r="Z144" s="89"/>
      <c r="AE144" s="370"/>
      <c r="AM144" s="370"/>
      <c r="BC144" s="370"/>
      <c r="CD144" s="89"/>
      <c r="CE144" s="89"/>
      <c r="CF144" s="89"/>
      <c r="CG144" s="89"/>
      <c r="CH144" s="89"/>
      <c r="CI144" s="88"/>
      <c r="CJ144" s="89"/>
      <c r="CK144" s="89"/>
      <c r="CL144" s="89"/>
      <c r="CM144" s="89"/>
      <c r="CN144" s="89"/>
      <c r="CO144" s="88"/>
      <c r="CP144" s="89"/>
      <c r="CQ144" s="89"/>
      <c r="CR144" s="89"/>
      <c r="CS144" s="89"/>
      <c r="CT144" s="89"/>
      <c r="CU144" s="89"/>
      <c r="CV144" s="88"/>
      <c r="CW144" s="89"/>
      <c r="CX144" s="89"/>
      <c r="CY144" s="89"/>
      <c r="CZ144" s="89"/>
      <c r="DA144" s="89"/>
      <c r="DB144" s="89"/>
      <c r="DD144" s="89"/>
      <c r="DE144" s="89"/>
      <c r="DF144" s="89"/>
      <c r="DG144" s="89"/>
      <c r="DH144" s="433"/>
      <c r="DI144" s="89"/>
      <c r="DJ144" s="435"/>
      <c r="DK144" s="89"/>
      <c r="DL144" s="89"/>
      <c r="DM144" s="89"/>
      <c r="DN144" s="89"/>
      <c r="DO144" s="89"/>
      <c r="DP144" s="89"/>
      <c r="DQ144" s="433"/>
    </row>
    <row r="145" spans="1:129" s="359" customFormat="1" ht="21" customHeight="1">
      <c r="A145" s="358" t="str">
        <f t="shared" si="15"/>
        <v>White Horse Harriers</v>
      </c>
      <c r="B145" s="729"/>
      <c r="C145" s="729" t="s">
        <v>323</v>
      </c>
      <c r="D145" s="729" t="str" cm="1">
        <f t="array" ref="D145">_xlfn.LET(_xlpm.x, 'White Horse'!$T$3:$AE$3, _xlpm.y, 'White Horse'!$T$5:$AE$30, _xlpm.z, 'White Horse'!$R$5:$R$30, IF(_xlfn.XLOOKUP($C145,_xlfn.XLOOKUP(D$83,_xlpm.x,_xlpm.y,""),_xlpm.z,"Not Declared")="", "Name not recorded",  _xlfn.XLOOKUP($C145,_xlfn.XLOOKUP(D$83,_xlpm.x,_xlpm.y,""),_xlpm.z,"Not Declared")))</f>
        <v>Not Declared</v>
      </c>
      <c r="E145" s="729" t="str" cm="1">
        <f t="array" ref="E145">_xlfn.LET(_xlpm.x, 'White Horse'!$T$3:$AE$3, _xlpm.y, 'White Horse'!$T$5:$AE$30, _xlpm.z, 'White Horse'!$R$5:$R$30, IF(_xlfn.XLOOKUP($C145,_xlfn.XLOOKUP(E$83,_xlpm.x,_xlpm.y,""),_xlpm.z,"Not Declared")="", "Name not recorded",  _xlfn.XLOOKUP($C145,_xlfn.XLOOKUP(E$83,_xlpm.x,_xlpm.y,""),_xlpm.z,"Not Declared")))</f>
        <v>Not Declared</v>
      </c>
      <c r="F145" s="729" t="str" cm="1">
        <f t="array" ref="F145">_xlfn.LET(_xlpm.x, 'White Horse'!$T$3:$AE$3, _xlpm.y, 'White Horse'!$T$5:$AE$30, _xlpm.z, 'White Horse'!$R$5:$R$30, IF(_xlfn.XLOOKUP($C145,_xlfn.XLOOKUP(F$83,_xlpm.x,_xlpm.y,""),_xlpm.z,"Not Declared")="", "Name not recorded",  _xlfn.XLOOKUP($C145,_xlfn.XLOOKUP(F$83,_xlpm.x,_xlpm.y,""),_xlpm.z,"Not Declared")))</f>
        <v>Not Declared</v>
      </c>
      <c r="G145" s="729" t="str" cm="1">
        <f t="array" ref="G145">_xlfn.LET(_xlpm.x, 'White Horse'!$T$3:$AE$3, _xlpm.y, 'White Horse'!$T$5:$AE$30, _xlpm.z, 'White Horse'!$R$5:$R$30, IF(_xlfn.XLOOKUP($C145,_xlfn.XLOOKUP(G$83,_xlpm.x,_xlpm.y,""),_xlpm.z,"Not Declared")="", "Name not recorded",  _xlfn.XLOOKUP($C145,_xlfn.XLOOKUP(G$83,_xlpm.x,_xlpm.y,""),_xlpm.z,"Not Declared")))</f>
        <v>Not Declared</v>
      </c>
      <c r="H145" s="729" t="str" cm="1">
        <f t="array" ref="H145">_xlfn.LET(_xlpm.x, 'White Horse'!$T$3:$AE$3, _xlpm.y, 'White Horse'!$T$5:$AE$30, _xlpm.z, 'White Horse'!$R$5:$R$30, IF(_xlfn.XLOOKUP($C145,_xlfn.XLOOKUP(H$83,_xlpm.x,_xlpm.y,""),_xlpm.z,"Not Declared")="", "Name not recorded",  _xlfn.XLOOKUP($C145,_xlfn.XLOOKUP(H$83,_xlpm.x,_xlpm.y,""),_xlpm.z,"Not Declared")))</f>
        <v>Not Declared</v>
      </c>
      <c r="I145" s="729" t="str" cm="1">
        <f t="array" ref="I145">_xlfn.LET(_xlpm.x, 'White Horse'!$T$3:$AE$3, _xlpm.y, 'White Horse'!$T$5:$AE$30, _xlpm.z, 'White Horse'!$R$5:$R$30, IF(_xlfn.XLOOKUP($C145,_xlfn.XLOOKUP(I$83,_xlpm.x,_xlpm.y,""),_xlpm.z,"Not Declared")="", "Name not recorded",  _xlfn.XLOOKUP($C145,_xlfn.XLOOKUP(I$83,_xlpm.x,_xlpm.y,""),_xlpm.z,"Not Declared")))</f>
        <v>Not Declared</v>
      </c>
      <c r="J145" s="729" t="str" cm="1">
        <f t="array" ref="J145">_xlfn.LET(_xlpm.x, 'White Horse'!$T$3:$AE$3, _xlpm.y, 'White Horse'!$T$5:$AE$30, _xlpm.z, 'White Horse'!$R$5:$R$30, IF(_xlfn.XLOOKUP($C145,_xlfn.XLOOKUP(J$83,_xlpm.x,_xlpm.y,""),_xlpm.z,"Not Declared")="", "Name not recorded",  _xlfn.XLOOKUP($C145,_xlfn.XLOOKUP(J$83,_xlpm.x,_xlpm.y,""),_xlpm.z,"Not Declared")))</f>
        <v>Not Declared</v>
      </c>
      <c r="K145" s="729" t="str" cm="1">
        <f t="array" ref="K145">_xlfn.LET(_xlpm.x, 'White Horse'!$T$3:$AE$3, _xlpm.y, 'White Horse'!$T$5:$AE$30, _xlpm.z, 'White Horse'!$R$5:$R$30, IF(_xlfn.XLOOKUP($C145,_xlfn.XLOOKUP(K$83,_xlpm.x,_xlpm.y,""),_xlpm.z,"Not Declared")="", "Name not recorded",  _xlfn.XLOOKUP($C145,_xlfn.XLOOKUP(K$83,_xlpm.x,_xlpm.y,""),_xlpm.z,"Not Declared")))</f>
        <v>Not Declared</v>
      </c>
      <c r="L145" s="729" t="str" cm="1">
        <f t="array" ref="L145">_xlfn.LET(_xlpm.x, 'White Horse'!$T$3:$AE$3, _xlpm.y, 'White Horse'!$T$5:$AE$30, _xlpm.z, 'White Horse'!$R$5:$R$30, IF(_xlfn.XLOOKUP($C145,_xlfn.XLOOKUP(L$83,_xlpm.x,_xlpm.y,""),_xlpm.z,"Not Declared")="", "Name not recorded",  _xlfn.XLOOKUP($C145,_xlfn.XLOOKUP(L$83,_xlpm.x,_xlpm.y,""),_xlpm.z,"Not Declared")))</f>
        <v>Not Declared</v>
      </c>
      <c r="M145" s="729" t="str" cm="1">
        <f t="array" ref="M145">_xlfn.LET(_xlpm.x, 'White Horse'!$T$3:$AE$3, _xlpm.y, 'White Horse'!$T$5:$AE$30, _xlpm.z, 'White Horse'!$R$5:$R$30, IF(_xlfn.XLOOKUP($C145,_xlfn.XLOOKUP(M$83,_xlpm.x,_xlpm.y,""),_xlpm.z,"Not Declared")="", "Name not recorded",  _xlfn.XLOOKUP($C145,_xlfn.XLOOKUP(M$83,_xlpm.x,_xlpm.y,""),_xlpm.z,"Not Declared")))</f>
        <v>Not Declared</v>
      </c>
      <c r="N145" s="729" t="str" cm="1">
        <f t="array" ref="N145">_xlfn.LET(_xlpm.x, 'White Horse'!$T$3:$AE$3, _xlpm.y, 'White Horse'!$T$5:$AE$30, _xlpm.z, 'White Horse'!$R$5:$R$30, IF(_xlfn.XLOOKUP($C145,_xlfn.XLOOKUP(N$83,_xlpm.x,_xlpm.y,""),_xlpm.z,"Not Declared")="", "Name not recorded",  _xlfn.XLOOKUP($C145,_xlfn.XLOOKUP(N$83,_xlpm.x,_xlpm.y,""),_xlpm.z,"Not Declared")))</f>
        <v>Not Declared</v>
      </c>
      <c r="O145" s="729" t="str" cm="1">
        <f t="array" ref="O145">_xlfn.LET(_xlpm.x, 'White Horse'!$T$3:$AE$3, _xlpm.y, 'White Horse'!$T$5:$AE$30, _xlpm.z, 'White Horse'!$R$5:$R$30, IF(_xlfn.XLOOKUP($C145,_xlfn.XLOOKUP(O$83,_xlpm.x,_xlpm.y,""),_xlpm.z,"Not Declared")="", "Name not recorded",  _xlfn.XLOOKUP($C145,_xlfn.XLOOKUP(O$83,_xlpm.x,_xlpm.y,""),_xlpm.z,"Not Declared")))</f>
        <v>Not Declared</v>
      </c>
      <c r="P145" s="3"/>
      <c r="Q145" s="3"/>
      <c r="R145" s="3"/>
      <c r="S145" s="3"/>
      <c r="T145" s="3"/>
      <c r="U145" s="3"/>
      <c r="V145" s="3"/>
      <c r="W145" s="3"/>
      <c r="X145" s="12"/>
      <c r="Z145" s="89"/>
      <c r="AE145" s="370"/>
      <c r="AM145" s="370"/>
      <c r="BC145" s="370"/>
      <c r="CD145" s="89"/>
      <c r="CE145" s="89"/>
      <c r="CF145" s="89"/>
      <c r="CG145" s="89"/>
      <c r="CH145" s="89"/>
      <c r="CI145" s="88"/>
      <c r="CJ145" s="89"/>
      <c r="CK145" s="89"/>
      <c r="CL145" s="89"/>
      <c r="CM145" s="89"/>
      <c r="CN145" s="89"/>
      <c r="CO145" s="88"/>
      <c r="CP145" s="89"/>
      <c r="CQ145" s="89"/>
      <c r="CR145" s="89"/>
      <c r="CS145" s="89"/>
      <c r="CT145" s="89"/>
      <c r="CU145" s="89"/>
      <c r="CV145" s="88"/>
      <c r="CW145" s="89"/>
      <c r="CX145" s="89"/>
      <c r="CY145" s="89"/>
      <c r="CZ145" s="89"/>
      <c r="DA145" s="89"/>
      <c r="DB145" s="89"/>
      <c r="DD145" s="89"/>
      <c r="DE145" s="89"/>
      <c r="DF145" s="89"/>
      <c r="DG145" s="89"/>
      <c r="DH145" s="433"/>
      <c r="DI145" s="89"/>
      <c r="DJ145" s="435"/>
      <c r="DK145" s="89"/>
      <c r="DL145" s="89"/>
      <c r="DM145" s="89"/>
      <c r="DN145" s="89"/>
      <c r="DO145" s="89"/>
      <c r="DP145" s="89"/>
      <c r="DQ145" s="433"/>
    </row>
    <row r="146" spans="1:129" s="359" customFormat="1" ht="21" customHeight="1">
      <c r="A146" s="358"/>
      <c r="B146" s="729"/>
      <c r="C146" s="729"/>
      <c r="D146" s="729"/>
      <c r="E146" s="729"/>
      <c r="F146" s="729"/>
      <c r="G146" s="729"/>
      <c r="H146" s="729"/>
      <c r="I146" s="729"/>
      <c r="J146" s="729"/>
      <c r="K146" s="729"/>
      <c r="L146" s="729"/>
      <c r="M146" s="729"/>
      <c r="N146" s="729"/>
      <c r="O146" s="362"/>
      <c r="P146" s="3"/>
      <c r="Q146" s="3"/>
      <c r="R146" s="3"/>
      <c r="S146" s="3"/>
      <c r="T146" s="3"/>
      <c r="U146" s="3"/>
      <c r="V146" s="3"/>
      <c r="W146" s="3"/>
      <c r="X146" s="12"/>
      <c r="Z146" s="89"/>
      <c r="AE146" s="370"/>
      <c r="AM146" s="370"/>
      <c r="AT146" s="88"/>
      <c r="BC146" s="370"/>
      <c r="BJ146" s="88"/>
      <c r="CD146" s="89"/>
      <c r="CE146" s="89"/>
      <c r="CF146" s="89"/>
      <c r="CG146" s="89"/>
      <c r="CH146" s="89"/>
      <c r="CI146" s="88"/>
      <c r="CJ146" s="89"/>
      <c r="CK146" s="89"/>
      <c r="CL146" s="89"/>
      <c r="CM146" s="89"/>
      <c r="CN146" s="89"/>
      <c r="CO146" s="88"/>
      <c r="CP146" s="89"/>
      <c r="CQ146" s="89"/>
      <c r="CR146" s="89"/>
      <c r="CS146" s="89"/>
      <c r="CT146" s="89"/>
      <c r="CU146" s="89"/>
      <c r="CV146" s="88"/>
      <c r="CW146" s="89"/>
      <c r="CX146" s="89"/>
      <c r="CY146" s="89"/>
      <c r="CZ146" s="89"/>
      <c r="DA146" s="89"/>
      <c r="DB146" s="89"/>
      <c r="DD146" s="89"/>
      <c r="DE146" s="89"/>
      <c r="DF146" s="89"/>
      <c r="DG146" s="89"/>
      <c r="DH146" s="433"/>
      <c r="DI146" s="89"/>
      <c r="DJ146" s="435"/>
      <c r="DK146" s="89"/>
      <c r="DL146" s="89"/>
      <c r="DM146" s="89"/>
      <c r="DN146" s="89"/>
      <c r="DO146" s="89"/>
      <c r="DP146" s="89"/>
      <c r="DQ146" s="433"/>
    </row>
    <row r="147" spans="1:129" s="359" customFormat="1" ht="21" customHeight="1">
      <c r="A147" s="358" t="str">
        <f>Witney!AJ$2</f>
        <v>Witney Road Runners</v>
      </c>
      <c r="B147" s="729" t="str">
        <f>Witney!AV$1</f>
        <v>W</v>
      </c>
      <c r="C147" s="729" t="s">
        <v>71</v>
      </c>
      <c r="D147" s="729" t="str" cm="1">
        <f t="array" ref="D147">_xlfn.LET(_xlpm.x, Witney!$T$3:$AE$3, _xlpm.y, Witney!$T$5:$AE$30, _xlpm.z, Witney!$R$5:$R$30, IF(_xlfn.XLOOKUP($C147,_xlfn.XLOOKUP(D$83,_xlpm.x,_xlpm.y,""),_xlpm.z,"Not Declared")="", "Name not recorded",  _xlfn.XLOOKUP($C147,_xlfn.XLOOKUP(D$83,_xlpm.x,_xlpm.y,""),_xlpm.z,"Not Declared")))</f>
        <v>Not Declared</v>
      </c>
      <c r="E147" s="729" t="str" cm="1">
        <f t="array" ref="E147">_xlfn.LET(_xlpm.x, Witney!$T$3:$AE$3, _xlpm.y, Witney!$T$5:$AE$30, _xlpm.z, Witney!$R$5:$R$30, IF(_xlfn.XLOOKUP($C147,_xlfn.XLOOKUP(E$83,_xlpm.x,_xlpm.y,""),_xlpm.z,"Not Declared")="", "Name not recorded",  _xlfn.XLOOKUP($C147,_xlfn.XLOOKUP(E$83,_xlpm.x,_xlpm.y,""),_xlpm.z,"Not Declared")))</f>
        <v>Not Declared</v>
      </c>
      <c r="F147" s="729" t="str" cm="1">
        <f t="array" ref="F147">_xlfn.LET(_xlpm.x, Witney!$T$3:$AE$3, _xlpm.y, Witney!$T$5:$AE$30, _xlpm.z, Witney!$R$5:$R$30, IF(_xlfn.XLOOKUP($C147,_xlfn.XLOOKUP(F$83,_xlpm.x,_xlpm.y,""),_xlpm.z,"Not Declared")="", "Name not recorded",  _xlfn.XLOOKUP($C147,_xlfn.XLOOKUP(F$83,_xlpm.x,_xlpm.y,""),_xlpm.z,"Not Declared")))</f>
        <v>Not Declared</v>
      </c>
      <c r="G147" s="729" t="str" cm="1">
        <f t="array" ref="G147">_xlfn.LET(_xlpm.x, Witney!$T$3:$AE$3, _xlpm.y, Witney!$T$5:$AE$30, _xlpm.z, Witney!$R$5:$R$30, IF(_xlfn.XLOOKUP($C147,_xlfn.XLOOKUP(G$83,_xlpm.x,_xlpm.y,""),_xlpm.z,"Not Declared")="", "Name not recorded",  _xlfn.XLOOKUP($C147,_xlfn.XLOOKUP(G$83,_xlpm.x,_xlpm.y,""),_xlpm.z,"Not Declared")))</f>
        <v>Not Declared</v>
      </c>
      <c r="H147" s="729" t="str" cm="1">
        <f t="array" ref="H147">_xlfn.LET(_xlpm.x, Witney!$T$3:$AE$3, _xlpm.y, Witney!$T$5:$AE$30, _xlpm.z, Witney!$R$5:$R$30, IF(_xlfn.XLOOKUP($C147,_xlfn.XLOOKUP(H$83,_xlpm.x,_xlpm.y,""),_xlpm.z,"Not Declared")="", "Name not recorded",  _xlfn.XLOOKUP($C147,_xlfn.XLOOKUP(H$83,_xlpm.x,_xlpm.y,""),_xlpm.z,"Not Declared")))</f>
        <v>Not Declared</v>
      </c>
      <c r="I147" s="729" t="str" cm="1">
        <f t="array" ref="I147">_xlfn.LET(_xlpm.x, Witney!$T$3:$AE$3, _xlpm.y, Witney!$T$5:$AE$30, _xlpm.z, Witney!$R$5:$R$30, IF(_xlfn.XLOOKUP($C147,_xlfn.XLOOKUP(I$83,_xlpm.x,_xlpm.y,""),_xlpm.z,"Not Declared")="", "Name not recorded",  _xlfn.XLOOKUP($C147,_xlfn.XLOOKUP(I$83,_xlpm.x,_xlpm.y,""),_xlpm.z,"Not Declared")))</f>
        <v>Not Declared</v>
      </c>
      <c r="J147" s="729" t="str" cm="1">
        <f t="array" ref="J147">_xlfn.LET(_xlpm.x, Witney!$T$3:$AE$3, _xlpm.y, Witney!$T$5:$AE$30, _xlpm.z, Witney!$R$5:$R$30, IF(_xlfn.XLOOKUP($C147,_xlfn.XLOOKUP(J$83,_xlpm.x,_xlpm.y,""),_xlpm.z,"Not Declared")="", "Name not recorded",  _xlfn.XLOOKUP($C147,_xlfn.XLOOKUP(J$83,_xlpm.x,_xlpm.y,""),_xlpm.z,"Not Declared")))</f>
        <v>Not Declared</v>
      </c>
      <c r="K147" s="729" t="str" cm="1">
        <f t="array" ref="K147">_xlfn.LET(_xlpm.x, Witney!$T$3:$AE$3, _xlpm.y, Witney!$T$5:$AE$30, _xlpm.z, Witney!$R$5:$R$30, IF(_xlfn.XLOOKUP($C147,_xlfn.XLOOKUP(K$83,_xlpm.x,_xlpm.y,""),_xlpm.z,"Not Declared")="", "Name not recorded",  _xlfn.XLOOKUP($C147,_xlfn.XLOOKUP(K$83,_xlpm.x,_xlpm.y,""),_xlpm.z,"Not Declared")))</f>
        <v>Not Declared</v>
      </c>
      <c r="L147" s="729" t="str" cm="1">
        <f t="array" ref="L147">_xlfn.LET(_xlpm.x, Witney!$T$3:$AE$3, _xlpm.y, Witney!$T$5:$AE$30, _xlpm.z, Witney!$R$5:$R$30, IF(_xlfn.XLOOKUP($C147,_xlfn.XLOOKUP(L$83,_xlpm.x,_xlpm.y,""),_xlpm.z,"Not Declared")="", "Name not recorded",  _xlfn.XLOOKUP($C147,_xlfn.XLOOKUP(L$83,_xlpm.x,_xlpm.y,""),_xlpm.z,"Not Declared")))</f>
        <v>Not Declared</v>
      </c>
      <c r="M147" s="729" t="str" cm="1">
        <f t="array" ref="M147">_xlfn.LET(_xlpm.x, Witney!$T$3:$AE$3, _xlpm.y, Witney!$T$5:$AE$30, _xlpm.z, Witney!$R$5:$R$30, IF(_xlfn.XLOOKUP($C147,_xlfn.XLOOKUP(M$83,_xlpm.x,_xlpm.y,""),_xlpm.z,"Not Declared")="", "Name not recorded",  _xlfn.XLOOKUP($C147,_xlfn.XLOOKUP(M$83,_xlpm.x,_xlpm.y,""),_xlpm.z,"Not Declared")))</f>
        <v>Not Declared</v>
      </c>
      <c r="N147" s="729" t="str" cm="1">
        <f t="array" ref="N147">_xlfn.LET(_xlpm.x, Witney!$T$3:$AE$3, _xlpm.y, Witney!$T$5:$AE$30, _xlpm.z, Witney!$R$5:$R$30, IF(_xlfn.XLOOKUP($C147,_xlfn.XLOOKUP(N$83,_xlpm.x,_xlpm.y,""),_xlpm.z,"Not Declared")="", "Name not recorded",  _xlfn.XLOOKUP($C147,_xlfn.XLOOKUP(N$83,_xlpm.x,_xlpm.y,""),_xlpm.z,"Not Declared")))</f>
        <v>Not Declared</v>
      </c>
      <c r="O147" s="729" t="str" cm="1">
        <f t="array" ref="O147">_xlfn.LET(_xlpm.x, Witney!$T$3:$AE$3, _xlpm.y, Witney!$T$5:$AE$30, _xlpm.z, Witney!$R$5:$R$30, IF(_xlfn.XLOOKUP($C147,_xlfn.XLOOKUP(O$83,_xlpm.x,_xlpm.y,""),_xlpm.z,"Not Declared")="", "Name not recorded",  _xlfn.XLOOKUP($C147,_xlfn.XLOOKUP(O$83,_xlpm.x,_xlpm.y,""),_xlpm.z,"Not Declared")))</f>
        <v>Not Declared</v>
      </c>
      <c r="P147" s="79">
        <v>1</v>
      </c>
      <c r="Q147" s="729">
        <v>2</v>
      </c>
      <c r="R147" s="729">
        <v>3</v>
      </c>
      <c r="S147" s="729">
        <v>4</v>
      </c>
      <c r="T147" s="729" t="str" cm="1">
        <f t="array" ref="T147">_xlfn.LET(_xlpm.x, Witney!$T$3:$AF$3, _xlpm.y, Witney!$T$5:$AF$30, _xlpm.z, Witney!$R$5:$R$30, IF(_xlfn.XLOOKUP(P147,_xlfn.XLOOKUP(T$83,_xlpm.x,_xlpm.y,""),_xlpm.z,"Not Declared")="", "Name not recorded",  _xlfn.XLOOKUP(P147,_xlfn.XLOOKUP(T$83,_xlpm.x,_xlpm.y,""),_xlpm.z,"Not Declared")))</f>
        <v>Not Declared</v>
      </c>
      <c r="U147" s="729" t="str" cm="1">
        <f t="array" ref="U147">_xlfn.LET(_xlpm.x, Witney!$T$3:$AF$3, _xlpm.y, Witney!$T$5:$AF$30, _xlpm.z, Witney!$R$5:$R$30, IF(_xlfn.XLOOKUP(Q147,_xlfn.XLOOKUP(U$83,_xlpm.x,_xlpm.y,""),_xlpm.z,"Not Declared")="", "Name not recorded",  _xlfn.XLOOKUP(Q147,_xlfn.XLOOKUP(U$83,_xlpm.x,_xlpm.y,""),_xlpm.z,"Not Declared")))</f>
        <v>Not Declared</v>
      </c>
      <c r="V147" s="729" t="str" cm="1">
        <f t="array" ref="V147">_xlfn.LET(_xlpm.x, Witney!$T$3:$AF$3, _xlpm.y, Witney!$T$5:$AF$30, _xlpm.z, Witney!$R$5:$R$30, IF(_xlfn.XLOOKUP(R147,_xlfn.XLOOKUP(V$83,_xlpm.x,_xlpm.y,""),_xlpm.z,"Not Declared")="", "Name not recorded",  _xlfn.XLOOKUP(R147,_xlfn.XLOOKUP(V$83,_xlpm.x,_xlpm.y,""),_xlpm.z,"Not Declared")))</f>
        <v>Not Declared</v>
      </c>
      <c r="W147" s="729" t="str" cm="1">
        <f t="array" ref="W147">_xlfn.LET(_xlpm.x, Witney!$T$3:$AF$3, _xlpm.y, Witney!$T$5:$AF$30, _xlpm.z, Witney!$R$5:$R$30, IF(_xlfn.XLOOKUP(S147,_xlfn.XLOOKUP(W$83,_xlpm.x,_xlpm.y,""),_xlpm.z,"Not Declared")="", "Name not recorded",  _xlfn.XLOOKUP(S147,_xlfn.XLOOKUP(W$83,_xlpm.x,_xlpm.y,""),_xlpm.z,"Not Declared")))</f>
        <v>Not Declared</v>
      </c>
      <c r="X147" s="358" t="str">
        <f>_xlfn.TEXTJOIN(", ",,T147:W147)</f>
        <v>Not Declared, Not Declared, Not Declared, Not Declared</v>
      </c>
      <c r="Z147" s="89"/>
      <c r="AA147" s="89"/>
      <c r="AC147" s="89"/>
      <c r="AD147" s="89"/>
      <c r="AE147" s="88"/>
      <c r="AF147" s="89"/>
      <c r="AG147" s="89"/>
      <c r="AH147" s="89"/>
      <c r="AI147" s="89"/>
      <c r="AK147" s="89"/>
      <c r="AL147" s="89"/>
      <c r="AM147" s="89"/>
      <c r="AN147" s="89"/>
      <c r="AO147" s="89"/>
      <c r="AP147" s="89"/>
      <c r="AQ147" s="89"/>
      <c r="AS147" s="89"/>
      <c r="AT147" s="89"/>
      <c r="AU147" s="89"/>
      <c r="AV147" s="89"/>
      <c r="AW147" s="89"/>
      <c r="AX147" s="89"/>
      <c r="AY147" s="89"/>
      <c r="BA147" s="89"/>
      <c r="BB147" s="89"/>
      <c r="BC147" s="89"/>
      <c r="BD147" s="89"/>
      <c r="BE147" s="89"/>
      <c r="BF147" s="89"/>
      <c r="BG147" s="89"/>
      <c r="BI147" s="89"/>
      <c r="BJ147" s="89"/>
      <c r="BK147" s="89"/>
      <c r="BL147" s="89"/>
      <c r="BM147" s="89"/>
      <c r="BN147" s="89"/>
      <c r="BO147" s="89"/>
      <c r="BQ147" s="89"/>
      <c r="BR147" s="89"/>
      <c r="BS147" s="89"/>
      <c r="BT147" s="89"/>
      <c r="BU147" s="89"/>
      <c r="BV147" s="89"/>
      <c r="BW147" s="89"/>
      <c r="BX147" s="89"/>
      <c r="BY147" s="89"/>
      <c r="BZ147" s="89"/>
      <c r="CA147" s="89"/>
      <c r="CB147" s="89"/>
      <c r="CC147" s="89"/>
      <c r="CD147" s="89"/>
      <c r="CE147" s="89"/>
      <c r="CF147" s="89"/>
      <c r="CG147" s="89"/>
      <c r="CH147" s="89"/>
      <c r="CI147" s="88"/>
      <c r="CJ147" s="89"/>
      <c r="CK147" s="89"/>
      <c r="CL147" s="89"/>
      <c r="CM147" s="89"/>
      <c r="CN147" s="89"/>
      <c r="CO147" s="88"/>
      <c r="CP147" s="89"/>
      <c r="CQ147" s="89"/>
      <c r="CR147" s="89"/>
      <c r="CS147" s="89"/>
      <c r="CT147" s="89"/>
      <c r="CU147" s="89"/>
      <c r="CV147" s="88"/>
      <c r="CW147" s="89"/>
      <c r="CX147" s="89"/>
      <c r="CY147" s="89"/>
      <c r="CZ147" s="89"/>
      <c r="DA147" s="89"/>
      <c r="DB147" s="89"/>
      <c r="DD147" s="89"/>
      <c r="DE147" s="89"/>
      <c r="DF147" s="89"/>
      <c r="DG147" s="89"/>
      <c r="DH147" s="433"/>
      <c r="DI147" s="89"/>
      <c r="DJ147" s="435"/>
      <c r="DK147" s="89"/>
      <c r="DL147" s="89"/>
      <c r="DM147" s="89"/>
      <c r="DN147" s="89"/>
      <c r="DO147" s="89"/>
      <c r="DP147" s="89"/>
      <c r="DQ147" s="433"/>
      <c r="DR147" s="89"/>
      <c r="DS147" s="89"/>
      <c r="DU147" s="89"/>
      <c r="DV147" s="89"/>
      <c r="DW147" s="89"/>
      <c r="DX147" s="89"/>
      <c r="DY147" s="89"/>
    </row>
    <row r="148" spans="1:129" s="359" customFormat="1" ht="21" customHeight="1">
      <c r="A148" s="358" t="str">
        <f>A147</f>
        <v>Witney Road Runners</v>
      </c>
      <c r="B148" s="729" t="str">
        <f>Witney!AV$2</f>
        <v>WW</v>
      </c>
      <c r="C148" s="729" t="s">
        <v>65</v>
      </c>
      <c r="D148" s="729" t="str" cm="1">
        <f t="array" ref="D148">_xlfn.LET(_xlpm.x, Witney!$T$3:$AE$3, _xlpm.y, Witney!$T$5:$AE$30, _xlpm.z, Witney!$R$5:$R$30, IF(_xlfn.XLOOKUP($C148,_xlfn.XLOOKUP(D$83,_xlpm.x,_xlpm.y,""),_xlpm.z,"Not Declared")="", "Name not recorded",  _xlfn.XLOOKUP($C148,_xlfn.XLOOKUP(D$83,_xlpm.x,_xlpm.y,""),_xlpm.z,"Not Declared")))</f>
        <v>Not Declared</v>
      </c>
      <c r="E148" s="729" t="str" cm="1">
        <f t="array" ref="E148">_xlfn.LET(_xlpm.x, Witney!$T$3:$AE$3, _xlpm.y, Witney!$T$5:$AE$30, _xlpm.z, Witney!$R$5:$R$30, IF(_xlfn.XLOOKUP($C148,_xlfn.XLOOKUP(E$83,_xlpm.x,_xlpm.y,""),_xlpm.z,"Not Declared")="", "Name not recorded",  _xlfn.XLOOKUP($C148,_xlfn.XLOOKUP(E$83,_xlpm.x,_xlpm.y,""),_xlpm.z,"Not Declared")))</f>
        <v>Not Declared</v>
      </c>
      <c r="F148" s="729" t="str" cm="1">
        <f t="array" ref="F148">_xlfn.LET(_xlpm.x, Witney!$T$3:$AE$3, _xlpm.y, Witney!$T$5:$AE$30, _xlpm.z, Witney!$R$5:$R$30, IF(_xlfn.XLOOKUP($C148,_xlfn.XLOOKUP(F$83,_xlpm.x,_xlpm.y,""),_xlpm.z,"Not Declared")="", "Name not recorded",  _xlfn.XLOOKUP($C148,_xlfn.XLOOKUP(F$83,_xlpm.x,_xlpm.y,""),_xlpm.z,"Not Declared")))</f>
        <v>Not Declared</v>
      </c>
      <c r="G148" s="729" t="str" cm="1">
        <f t="array" ref="G148">_xlfn.LET(_xlpm.x, Witney!$T$3:$AE$3, _xlpm.y, Witney!$T$5:$AE$30, _xlpm.z, Witney!$R$5:$R$30, IF(_xlfn.XLOOKUP($C148,_xlfn.XLOOKUP(G$83,_xlpm.x,_xlpm.y,""),_xlpm.z,"Not Declared")="", "Name not recorded",  _xlfn.XLOOKUP($C148,_xlfn.XLOOKUP(G$83,_xlpm.x,_xlpm.y,""),_xlpm.z,"Not Declared")))</f>
        <v>Not Declared</v>
      </c>
      <c r="H148" s="729" t="str" cm="1">
        <f t="array" ref="H148">_xlfn.LET(_xlpm.x, Witney!$T$3:$AE$3, _xlpm.y, Witney!$T$5:$AE$30, _xlpm.z, Witney!$R$5:$R$30, IF(_xlfn.XLOOKUP($C148,_xlfn.XLOOKUP(H$83,_xlpm.x,_xlpm.y,""),_xlpm.z,"Not Declared")="", "Name not recorded",  _xlfn.XLOOKUP($C148,_xlfn.XLOOKUP(H$83,_xlpm.x,_xlpm.y,""),_xlpm.z,"Not Declared")))</f>
        <v>Not Declared</v>
      </c>
      <c r="I148" s="729" t="str" cm="1">
        <f t="array" ref="I148">_xlfn.LET(_xlpm.x, Witney!$T$3:$AE$3, _xlpm.y, Witney!$T$5:$AE$30, _xlpm.z, Witney!$R$5:$R$30, IF(_xlfn.XLOOKUP($C148,_xlfn.XLOOKUP(I$83,_xlpm.x,_xlpm.y,""),_xlpm.z,"Not Declared")="", "Name not recorded",  _xlfn.XLOOKUP($C148,_xlfn.XLOOKUP(I$83,_xlpm.x,_xlpm.y,""),_xlpm.z,"Not Declared")))</f>
        <v>Not Declared</v>
      </c>
      <c r="J148" s="729" t="str" cm="1">
        <f t="array" ref="J148">_xlfn.LET(_xlpm.x, Witney!$T$3:$AE$3, _xlpm.y, Witney!$T$5:$AE$30, _xlpm.z, Witney!$R$5:$R$30, IF(_xlfn.XLOOKUP($C148,_xlfn.XLOOKUP(J$83,_xlpm.x,_xlpm.y,""),_xlpm.z,"Not Declared")="", "Name not recorded",  _xlfn.XLOOKUP($C148,_xlfn.XLOOKUP(J$83,_xlpm.x,_xlpm.y,""),_xlpm.z,"Not Declared")))</f>
        <v>Not Declared</v>
      </c>
      <c r="K148" s="729" t="str" cm="1">
        <f t="array" ref="K148">_xlfn.LET(_xlpm.x, Witney!$T$3:$AE$3, _xlpm.y, Witney!$T$5:$AE$30, _xlpm.z, Witney!$R$5:$R$30, IF(_xlfn.XLOOKUP($C148,_xlfn.XLOOKUP(K$83,_xlpm.x,_xlpm.y,""),_xlpm.z,"Not Declared")="", "Name not recorded",  _xlfn.XLOOKUP($C148,_xlfn.XLOOKUP(K$83,_xlpm.x,_xlpm.y,""),_xlpm.z,"Not Declared")))</f>
        <v>Not Declared</v>
      </c>
      <c r="L148" s="729" t="str" cm="1">
        <f t="array" ref="L148">_xlfn.LET(_xlpm.x, Witney!$T$3:$AE$3, _xlpm.y, Witney!$T$5:$AE$30, _xlpm.z, Witney!$R$5:$R$30, IF(_xlfn.XLOOKUP($C148,_xlfn.XLOOKUP(L$83,_xlpm.x,_xlpm.y,""),_xlpm.z,"Not Declared")="", "Name not recorded",  _xlfn.XLOOKUP($C148,_xlfn.XLOOKUP(L$83,_xlpm.x,_xlpm.y,""),_xlpm.z,"Not Declared")))</f>
        <v>Not Declared</v>
      </c>
      <c r="M148" s="729" t="str" cm="1">
        <f t="array" ref="M148">_xlfn.LET(_xlpm.x, Witney!$T$3:$AE$3, _xlpm.y, Witney!$T$5:$AE$30, _xlpm.z, Witney!$R$5:$R$30, IF(_xlfn.XLOOKUP($C148,_xlfn.XLOOKUP(M$83,_xlpm.x,_xlpm.y,""),_xlpm.z,"Not Declared")="", "Name not recorded",  _xlfn.XLOOKUP($C148,_xlfn.XLOOKUP(M$83,_xlpm.x,_xlpm.y,""),_xlpm.z,"Not Declared")))</f>
        <v>Not Declared</v>
      </c>
      <c r="N148" s="729" t="str" cm="1">
        <f t="array" ref="N148">_xlfn.LET(_xlpm.x, Witney!$T$3:$AE$3, _xlpm.y, Witney!$T$5:$AE$30, _xlpm.z, Witney!$R$5:$R$30, IF(_xlfn.XLOOKUP($C148,_xlfn.XLOOKUP(N$83,_xlpm.x,_xlpm.y,""),_xlpm.z,"Not Declared")="", "Name not recorded",  _xlfn.XLOOKUP($C148,_xlfn.XLOOKUP(N$83,_xlpm.x,_xlpm.y,""),_xlpm.z,"Not Declared")))</f>
        <v>Not Declared</v>
      </c>
      <c r="O148" s="729" t="str" cm="1">
        <f t="array" ref="O148">_xlfn.LET(_xlpm.x, Witney!$T$3:$AE$3, _xlpm.y, Witney!$T$5:$AE$30, _xlpm.z, Witney!$R$5:$R$30, IF(_xlfn.XLOOKUP($C148,_xlfn.XLOOKUP(O$83,_xlpm.x,_xlpm.y,""),_xlpm.z,"Not Declared")="", "Name not recorded",  _xlfn.XLOOKUP($C148,_xlfn.XLOOKUP(O$83,_xlpm.x,_xlpm.y,""),_xlpm.z,"Not Declared")))</f>
        <v>Not Declared</v>
      </c>
      <c r="P148" s="220"/>
      <c r="Q148" s="732"/>
      <c r="R148" s="732"/>
      <c r="S148" s="732"/>
      <c r="T148" s="732"/>
      <c r="U148" s="732"/>
      <c r="V148" s="732"/>
      <c r="W148" s="732"/>
      <c r="X148" s="732"/>
      <c r="Z148" s="89"/>
      <c r="AA148" s="89"/>
      <c r="AC148" s="89"/>
      <c r="AD148" s="89"/>
      <c r="AE148" s="88"/>
      <c r="AF148" s="89"/>
      <c r="AG148" s="89"/>
      <c r="AH148" s="89"/>
      <c r="AI148" s="89"/>
      <c r="AK148" s="89"/>
      <c r="AL148" s="89"/>
      <c r="AM148" s="89"/>
      <c r="AN148" s="89"/>
      <c r="AO148" s="89"/>
      <c r="AP148" s="89"/>
      <c r="AQ148" s="89"/>
      <c r="AS148" s="89"/>
      <c r="AT148" s="89"/>
      <c r="AU148" s="89"/>
      <c r="AV148" s="89"/>
      <c r="AW148" s="89"/>
      <c r="AX148" s="89"/>
      <c r="AY148" s="89"/>
      <c r="BA148" s="89"/>
      <c r="BB148" s="89"/>
      <c r="BC148" s="89"/>
      <c r="BD148" s="89"/>
      <c r="BE148" s="89"/>
      <c r="BF148" s="89"/>
      <c r="BG148" s="89"/>
      <c r="BI148" s="89"/>
      <c r="BJ148" s="89"/>
      <c r="BK148" s="89"/>
      <c r="BL148" s="89"/>
      <c r="BM148" s="89"/>
      <c r="BN148" s="89"/>
      <c r="BO148" s="89"/>
      <c r="BQ148" s="89"/>
      <c r="BR148" s="89"/>
      <c r="BS148" s="89"/>
      <c r="BT148" s="89"/>
      <c r="BU148" s="89"/>
      <c r="BV148" s="89"/>
      <c r="BW148" s="89"/>
      <c r="BX148" s="89"/>
      <c r="BY148" s="89"/>
      <c r="BZ148" s="89"/>
      <c r="CA148" s="89"/>
      <c r="CB148" s="89"/>
      <c r="CC148" s="89"/>
      <c r="CD148" s="89"/>
      <c r="CE148" s="89"/>
      <c r="CF148" s="89"/>
      <c r="CG148" s="89"/>
      <c r="CH148" s="89"/>
      <c r="CI148" s="88"/>
      <c r="CJ148" s="89"/>
      <c r="CK148" s="89"/>
      <c r="CL148" s="89"/>
      <c r="CM148" s="89"/>
      <c r="CN148" s="89"/>
      <c r="CO148" s="88"/>
      <c r="CP148" s="89"/>
      <c r="CQ148" s="89"/>
      <c r="CR148" s="89"/>
      <c r="CS148" s="89"/>
      <c r="CT148" s="89"/>
      <c r="CU148" s="89"/>
      <c r="CV148" s="88"/>
      <c r="CW148" s="89"/>
      <c r="CX148" s="89"/>
      <c r="CY148" s="89"/>
      <c r="CZ148" s="89"/>
      <c r="DA148" s="89"/>
      <c r="DB148" s="89"/>
      <c r="DD148" s="89"/>
      <c r="DE148" s="89"/>
      <c r="DF148" s="89"/>
      <c r="DG148" s="89"/>
      <c r="DH148" s="433"/>
      <c r="DI148" s="89"/>
      <c r="DJ148" s="435"/>
      <c r="DK148" s="89"/>
      <c r="DL148" s="89"/>
      <c r="DM148" s="89"/>
      <c r="DN148" s="89"/>
      <c r="DO148" s="89"/>
      <c r="DP148" s="89"/>
      <c r="DQ148" s="433"/>
      <c r="DR148" s="89"/>
      <c r="DS148" s="89"/>
      <c r="DU148" s="89"/>
      <c r="DV148" s="89"/>
      <c r="DW148" s="89"/>
      <c r="DX148" s="89"/>
      <c r="DY148" s="89"/>
    </row>
    <row r="149" spans="1:129" s="359" customFormat="1" ht="21" customHeight="1">
      <c r="A149" s="358" t="str">
        <f t="shared" ref="A149:A154" si="16">A148</f>
        <v>Witney Road Runners</v>
      </c>
      <c r="B149" s="729"/>
      <c r="C149" s="729" t="s">
        <v>517</v>
      </c>
      <c r="D149" s="729" t="str" cm="1">
        <f t="array" ref="D149">_xlfn.LET(_xlpm.x, Witney!$T$3:$AE$3, _xlpm.y, Witney!$T$5:$AE$30, _xlpm.z, Witney!$R$5:$R$30, IF(_xlfn.XLOOKUP($C149,_xlfn.XLOOKUP(D$83,_xlpm.x,_xlpm.y,""),_xlpm.z,"Not Declared")="", "Name not recorded",  _xlfn.XLOOKUP($C149,_xlfn.XLOOKUP(D$83,_xlpm.x,_xlpm.y,""),_xlpm.z,"Not Declared")))</f>
        <v>Not Declared</v>
      </c>
      <c r="E149" s="729" t="str" cm="1">
        <f t="array" ref="E149">_xlfn.LET(_xlpm.x, Witney!$T$3:$AE$3, _xlpm.y, Witney!$T$5:$AE$30, _xlpm.z, Witney!$R$5:$R$30, IF(_xlfn.XLOOKUP($C149,_xlfn.XLOOKUP(E$83,_xlpm.x,_xlpm.y,""),_xlpm.z,"Not Declared")="", "Name not recorded",  _xlfn.XLOOKUP($C149,_xlfn.XLOOKUP(E$83,_xlpm.x,_xlpm.y,""),_xlpm.z,"Not Declared")))</f>
        <v>Not Declared</v>
      </c>
      <c r="F149" s="729" t="str" cm="1">
        <f t="array" ref="F149">_xlfn.LET(_xlpm.x, Witney!$T$3:$AE$3, _xlpm.y, Witney!$T$5:$AE$30, _xlpm.z, Witney!$R$5:$R$30, IF(_xlfn.XLOOKUP($C149,_xlfn.XLOOKUP(F$83,_xlpm.x,_xlpm.y,""),_xlpm.z,"Not Declared")="", "Name not recorded",  _xlfn.XLOOKUP($C149,_xlfn.XLOOKUP(F$83,_xlpm.x,_xlpm.y,""),_xlpm.z,"Not Declared")))</f>
        <v>Not Declared</v>
      </c>
      <c r="G149" s="729" t="str" cm="1">
        <f t="array" ref="G149">_xlfn.LET(_xlpm.x, Witney!$T$3:$AE$3, _xlpm.y, Witney!$T$5:$AE$30, _xlpm.z, Witney!$R$5:$R$30, IF(_xlfn.XLOOKUP($C149,_xlfn.XLOOKUP(G$83,_xlpm.x,_xlpm.y,""),_xlpm.z,"Not Declared")="", "Name not recorded",  _xlfn.XLOOKUP($C149,_xlfn.XLOOKUP(G$83,_xlpm.x,_xlpm.y,""),_xlpm.z,"Not Declared")))</f>
        <v>Not Declared</v>
      </c>
      <c r="H149" s="729" t="str" cm="1">
        <f t="array" ref="H149">_xlfn.LET(_xlpm.x, Witney!$T$3:$AE$3, _xlpm.y, Witney!$T$5:$AE$30, _xlpm.z, Witney!$R$5:$R$30, IF(_xlfn.XLOOKUP($C149,_xlfn.XLOOKUP(H$83,_xlpm.x,_xlpm.y,""),_xlpm.z,"Not Declared")="", "Name not recorded",  _xlfn.XLOOKUP($C149,_xlfn.XLOOKUP(H$83,_xlpm.x,_xlpm.y,""),_xlpm.z,"Not Declared")))</f>
        <v>Not Declared</v>
      </c>
      <c r="I149" s="729" t="str" cm="1">
        <f t="array" ref="I149">_xlfn.LET(_xlpm.x, Witney!$T$3:$AE$3, _xlpm.y, Witney!$T$5:$AE$30, _xlpm.z, Witney!$R$5:$R$30, IF(_xlfn.XLOOKUP($C149,_xlfn.XLOOKUP(I$83,_xlpm.x,_xlpm.y,""),_xlpm.z,"Not Declared")="", "Name not recorded",  _xlfn.XLOOKUP($C149,_xlfn.XLOOKUP(I$83,_xlpm.x,_xlpm.y,""),_xlpm.z,"Not Declared")))</f>
        <v>Not Declared</v>
      </c>
      <c r="J149" s="729" t="str" cm="1">
        <f t="array" ref="J149">_xlfn.LET(_xlpm.x, Witney!$T$3:$AE$3, _xlpm.y, Witney!$T$5:$AE$30, _xlpm.z, Witney!$R$5:$R$30, IF(_xlfn.XLOOKUP($C149,_xlfn.XLOOKUP(J$83,_xlpm.x,_xlpm.y,""),_xlpm.z,"Not Declared")="", "Name not recorded",  _xlfn.XLOOKUP($C149,_xlfn.XLOOKUP(J$83,_xlpm.x,_xlpm.y,""),_xlpm.z,"Not Declared")))</f>
        <v>Not Declared</v>
      </c>
      <c r="K149" s="729" t="str" cm="1">
        <f t="array" ref="K149">_xlfn.LET(_xlpm.x, Witney!$T$3:$AE$3, _xlpm.y, Witney!$T$5:$AE$30, _xlpm.z, Witney!$R$5:$R$30, IF(_xlfn.XLOOKUP($C149,_xlfn.XLOOKUP(K$83,_xlpm.x,_xlpm.y,""),_xlpm.z,"Not Declared")="", "Name not recorded",  _xlfn.XLOOKUP($C149,_xlfn.XLOOKUP(K$83,_xlpm.x,_xlpm.y,""),_xlpm.z,"Not Declared")))</f>
        <v>Not Declared</v>
      </c>
      <c r="L149" s="729" t="str" cm="1">
        <f t="array" ref="L149">_xlfn.LET(_xlpm.x, Witney!$T$3:$AE$3, _xlpm.y, Witney!$T$5:$AE$30, _xlpm.z, Witney!$R$5:$R$30, IF(_xlfn.XLOOKUP($C149,_xlfn.XLOOKUP(L$83,_xlpm.x,_xlpm.y,""),_xlpm.z,"Not Declared")="", "Name not recorded",  _xlfn.XLOOKUP($C149,_xlfn.XLOOKUP(L$83,_xlpm.x,_xlpm.y,""),_xlpm.z,"Not Declared")))</f>
        <v>Not Declared</v>
      </c>
      <c r="M149" s="729" t="str" cm="1">
        <f t="array" ref="M149">_xlfn.LET(_xlpm.x, Witney!$T$3:$AE$3, _xlpm.y, Witney!$T$5:$AE$30, _xlpm.z, Witney!$R$5:$R$30, IF(_xlfn.XLOOKUP($C149,_xlfn.XLOOKUP(M$83,_xlpm.x,_xlpm.y,""),_xlpm.z,"Not Declared")="", "Name not recorded",  _xlfn.XLOOKUP($C149,_xlfn.XLOOKUP(M$83,_xlpm.x,_xlpm.y,""),_xlpm.z,"Not Declared")))</f>
        <v>Not Declared</v>
      </c>
      <c r="N149" s="729" t="str" cm="1">
        <f t="array" ref="N149">_xlfn.LET(_xlpm.x, Witney!$T$3:$AE$3, _xlpm.y, Witney!$T$5:$AE$30, _xlpm.z, Witney!$R$5:$R$30, IF(_xlfn.XLOOKUP($C149,_xlfn.XLOOKUP(N$83,_xlpm.x,_xlpm.y,""),_xlpm.z,"Not Declared")="", "Name not recorded",  _xlfn.XLOOKUP($C149,_xlfn.XLOOKUP(N$83,_xlpm.x,_xlpm.y,""),_xlpm.z,"Not Declared")))</f>
        <v>Not Declared</v>
      </c>
      <c r="O149" s="729" t="str" cm="1">
        <f t="array" ref="O149">_xlfn.LET(_xlpm.x, Witney!$T$3:$AE$3, _xlpm.y, Witney!$T$5:$AE$30, _xlpm.z, Witney!$R$5:$R$30, IF(_xlfn.XLOOKUP($C149,_xlfn.XLOOKUP(O$83,_xlpm.x,_xlpm.y,""),_xlpm.z,"Not Declared")="", "Name not recorded",  _xlfn.XLOOKUP($C149,_xlfn.XLOOKUP(O$83,_xlpm.x,_xlpm.y,""),_xlpm.z,"Not Declared")))</f>
        <v>Not Declared</v>
      </c>
      <c r="P149" s="79" t="s">
        <v>517</v>
      </c>
      <c r="Q149" s="729" t="s">
        <v>319</v>
      </c>
      <c r="R149" s="729" t="s">
        <v>320</v>
      </c>
      <c r="S149" s="729" t="s">
        <v>321</v>
      </c>
      <c r="T149" s="729" t="str" cm="1">
        <f t="array" ref="T149">_xlfn.LET(_xlpm.x, Witney!$T$3:$AF$3, _xlpm.y, Witney!$T$5:$AF$30, _xlpm.z, Witney!$R$5:$R$30, IF(_xlfn.XLOOKUP(P149,_xlfn.XLOOKUP(T$83,_xlpm.x,_xlpm.y,""),_xlpm.z,"Not Declared")="", "Name not recorded",  _xlfn.XLOOKUP(P149,_xlfn.XLOOKUP(T$83,_xlpm.x,_xlpm.y,""),_xlpm.z,"Not Declared")))</f>
        <v>Not Declared</v>
      </c>
      <c r="U149" s="729" t="str" cm="1">
        <f t="array" ref="U149">_xlfn.LET(_xlpm.x, Witney!$T$3:$AF$3, _xlpm.y, Witney!$T$5:$AF$30, _xlpm.z, Witney!$R$5:$R$30, IF(_xlfn.XLOOKUP(Q149,_xlfn.XLOOKUP(U$83,_xlpm.x,_xlpm.y,""),_xlpm.z,"Not Declared")="", "Name not recorded",  _xlfn.XLOOKUP(Q149,_xlfn.XLOOKUP(U$83,_xlpm.x,_xlpm.y,""),_xlpm.z,"Not Declared")))</f>
        <v>Not Declared</v>
      </c>
      <c r="V149" s="729" t="str" cm="1">
        <f t="array" ref="V149">_xlfn.LET(_xlpm.x, Witney!$T$3:$AF$3, _xlpm.y, Witney!$T$5:$AF$30, _xlpm.z, Witney!$R$5:$R$30, IF(_xlfn.XLOOKUP(R149,_xlfn.XLOOKUP(V$83,_xlpm.x,_xlpm.y,""),_xlpm.z,"Not Declared")="", "Name not recorded",  _xlfn.XLOOKUP(R149,_xlfn.XLOOKUP(V$83,_xlpm.x,_xlpm.y,""),_xlpm.z,"Not Declared")))</f>
        <v>Not Declared</v>
      </c>
      <c r="W149" s="729" t="str" cm="1">
        <f t="array" ref="W149">_xlfn.LET(_xlpm.x, Witney!$T$3:$AF$3, _xlpm.y, Witney!$T$5:$AF$30, _xlpm.z, Witney!$R$5:$R$30, IF(_xlfn.XLOOKUP(S149,_xlfn.XLOOKUP(W$83,_xlpm.x,_xlpm.y,""),_xlpm.z,"Not Declared")="", "Name not recorded",  _xlfn.XLOOKUP(S149,_xlfn.XLOOKUP(W$83,_xlpm.x,_xlpm.y,""),_xlpm.z,"Not Declared")))</f>
        <v>Not Declared</v>
      </c>
      <c r="X149" s="358" t="str">
        <f>_xlfn.TEXTJOIN(", ",,T149:W149)</f>
        <v>Not Declared, Not Declared, Not Declared, Not Declared</v>
      </c>
      <c r="Z149" s="89"/>
      <c r="AA149" s="89"/>
      <c r="AC149" s="89"/>
      <c r="AD149" s="89"/>
      <c r="AE149" s="88"/>
      <c r="AF149" s="89"/>
      <c r="AG149" s="89"/>
      <c r="AH149" s="89"/>
      <c r="AI149" s="89"/>
      <c r="AK149" s="89"/>
      <c r="AL149" s="89"/>
      <c r="AM149" s="89"/>
      <c r="AN149" s="89"/>
      <c r="AO149" s="89"/>
      <c r="AP149" s="89"/>
      <c r="AQ149" s="89"/>
      <c r="AS149" s="89"/>
      <c r="AT149" s="89"/>
      <c r="AU149" s="89"/>
      <c r="AV149" s="89"/>
      <c r="AW149" s="89"/>
      <c r="AX149" s="89"/>
      <c r="AY149" s="89"/>
      <c r="AZ149" s="89"/>
      <c r="BA149" s="89"/>
      <c r="BB149" s="89"/>
      <c r="BC149" s="89"/>
      <c r="BD149" s="89"/>
      <c r="BE149" s="89"/>
      <c r="BF149" s="89"/>
      <c r="BG149" s="89"/>
      <c r="BI149" s="89"/>
      <c r="BJ149" s="89"/>
      <c r="BK149" s="89"/>
      <c r="BL149" s="89"/>
      <c r="BM149" s="89"/>
      <c r="BN149" s="89"/>
      <c r="BO149" s="89"/>
      <c r="BQ149" s="89"/>
      <c r="BR149" s="89"/>
      <c r="BS149" s="89"/>
      <c r="BT149" s="89"/>
      <c r="BU149" s="89"/>
      <c r="BV149" s="89"/>
      <c r="BW149" s="89"/>
      <c r="BX149" s="89"/>
      <c r="BY149" s="89"/>
      <c r="BZ149" s="89"/>
      <c r="CA149" s="89"/>
      <c r="CB149" s="89"/>
      <c r="CC149" s="89"/>
      <c r="CD149" s="89"/>
      <c r="CE149" s="89"/>
      <c r="CF149" s="89"/>
      <c r="CG149" s="89"/>
      <c r="CH149" s="89"/>
      <c r="CI149" s="88"/>
      <c r="CJ149" s="89"/>
      <c r="CK149" s="89"/>
      <c r="CL149" s="89"/>
      <c r="CM149" s="89"/>
      <c r="CN149" s="89"/>
      <c r="CO149" s="88"/>
      <c r="CP149" s="89"/>
      <c r="CQ149" s="89"/>
      <c r="CR149" s="89"/>
      <c r="CS149" s="89"/>
      <c r="CT149" s="89"/>
      <c r="CU149" s="89"/>
      <c r="CV149" s="88"/>
      <c r="CW149" s="89"/>
      <c r="CX149" s="89"/>
      <c r="CY149" s="89"/>
      <c r="CZ149" s="89"/>
      <c r="DA149" s="89"/>
      <c r="DB149" s="89"/>
      <c r="DD149" s="89"/>
      <c r="DE149" s="89"/>
      <c r="DF149" s="89"/>
      <c r="DG149" s="89"/>
      <c r="DH149" s="433"/>
      <c r="DI149" s="89"/>
      <c r="DJ149" s="435"/>
      <c r="DK149" s="89"/>
      <c r="DL149" s="89"/>
      <c r="DM149" s="89"/>
      <c r="DN149" s="89"/>
      <c r="DO149" s="89"/>
      <c r="DP149" s="89"/>
      <c r="DQ149" s="433"/>
      <c r="DR149" s="89"/>
      <c r="DS149" s="89"/>
      <c r="DU149" s="89"/>
      <c r="DV149" s="89"/>
      <c r="DW149" s="89"/>
      <c r="DX149" s="89"/>
      <c r="DY149" s="89"/>
    </row>
    <row r="150" spans="1:129" s="359" customFormat="1" ht="21" customHeight="1">
      <c r="A150" s="358" t="str">
        <f t="shared" si="16"/>
        <v>Witney Road Runners</v>
      </c>
      <c r="B150" s="729"/>
      <c r="C150" s="729" t="s">
        <v>319</v>
      </c>
      <c r="D150" s="729" t="str" cm="1">
        <f t="array" ref="D150">_xlfn.LET(_xlpm.x, Witney!$T$3:$AE$3, _xlpm.y, Witney!$T$5:$AE$30, _xlpm.z, Witney!$R$5:$R$30, IF(_xlfn.XLOOKUP($C150,_xlfn.XLOOKUP(D$83,_xlpm.x,_xlpm.y,""),_xlpm.z,"Not Declared")="", "Name not recorded",  _xlfn.XLOOKUP($C150,_xlfn.XLOOKUP(D$83,_xlpm.x,_xlpm.y,""),_xlpm.z,"Not Declared")))</f>
        <v>Not Declared</v>
      </c>
      <c r="E150" s="729" t="str" cm="1">
        <f t="array" ref="E150">_xlfn.LET(_xlpm.x, Witney!$T$3:$AE$3, _xlpm.y, Witney!$T$5:$AE$30, _xlpm.z, Witney!$R$5:$R$30, IF(_xlfn.XLOOKUP($C150,_xlfn.XLOOKUP(E$83,_xlpm.x,_xlpm.y,""),_xlpm.z,"Not Declared")="", "Name not recorded",  _xlfn.XLOOKUP($C150,_xlfn.XLOOKUP(E$83,_xlpm.x,_xlpm.y,""),_xlpm.z,"Not Declared")))</f>
        <v>Not Declared</v>
      </c>
      <c r="F150" s="729" t="str" cm="1">
        <f t="array" ref="F150">_xlfn.LET(_xlpm.x, Witney!$T$3:$AE$3, _xlpm.y, Witney!$T$5:$AE$30, _xlpm.z, Witney!$R$5:$R$30, IF(_xlfn.XLOOKUP($C150,_xlfn.XLOOKUP(F$83,_xlpm.x,_xlpm.y,""),_xlpm.z,"Not Declared")="", "Name not recorded",  _xlfn.XLOOKUP($C150,_xlfn.XLOOKUP(F$83,_xlpm.x,_xlpm.y,""),_xlpm.z,"Not Declared")))</f>
        <v>Not Declared</v>
      </c>
      <c r="G150" s="729" t="str" cm="1">
        <f t="array" ref="G150">_xlfn.LET(_xlpm.x, Witney!$T$3:$AE$3, _xlpm.y, Witney!$T$5:$AE$30, _xlpm.z, Witney!$R$5:$R$30, IF(_xlfn.XLOOKUP($C150,_xlfn.XLOOKUP(G$83,_xlpm.x,_xlpm.y,""),_xlpm.z,"Not Declared")="", "Name not recorded",  _xlfn.XLOOKUP($C150,_xlfn.XLOOKUP(G$83,_xlpm.x,_xlpm.y,""),_xlpm.z,"Not Declared")))</f>
        <v>Not Declared</v>
      </c>
      <c r="H150" s="729" t="str" cm="1">
        <f t="array" ref="H150">_xlfn.LET(_xlpm.x, Witney!$T$3:$AE$3, _xlpm.y, Witney!$T$5:$AE$30, _xlpm.z, Witney!$R$5:$R$30, IF(_xlfn.XLOOKUP($C150,_xlfn.XLOOKUP(H$83,_xlpm.x,_xlpm.y,""),_xlpm.z,"Not Declared")="", "Name not recorded",  _xlfn.XLOOKUP($C150,_xlfn.XLOOKUP(H$83,_xlpm.x,_xlpm.y,""),_xlpm.z,"Not Declared")))</f>
        <v>Not Declared</v>
      </c>
      <c r="I150" s="729" t="str" cm="1">
        <f t="array" ref="I150">_xlfn.LET(_xlpm.x, Witney!$T$3:$AE$3, _xlpm.y, Witney!$T$5:$AE$30, _xlpm.z, Witney!$R$5:$R$30, IF(_xlfn.XLOOKUP($C150,_xlfn.XLOOKUP(I$83,_xlpm.x,_xlpm.y,""),_xlpm.z,"Not Declared")="", "Name not recorded",  _xlfn.XLOOKUP($C150,_xlfn.XLOOKUP(I$83,_xlpm.x,_xlpm.y,""),_xlpm.z,"Not Declared")))</f>
        <v>Not Declared</v>
      </c>
      <c r="J150" s="729" t="str" cm="1">
        <f t="array" ref="J150">_xlfn.LET(_xlpm.x, Witney!$T$3:$AE$3, _xlpm.y, Witney!$T$5:$AE$30, _xlpm.z, Witney!$R$5:$R$30, IF(_xlfn.XLOOKUP($C150,_xlfn.XLOOKUP(J$83,_xlpm.x,_xlpm.y,""),_xlpm.z,"Not Declared")="", "Name not recorded",  _xlfn.XLOOKUP($C150,_xlfn.XLOOKUP(J$83,_xlpm.x,_xlpm.y,""),_xlpm.z,"Not Declared")))</f>
        <v>Not Declared</v>
      </c>
      <c r="K150" s="729" t="str" cm="1">
        <f t="array" ref="K150">_xlfn.LET(_xlpm.x, Witney!$T$3:$AE$3, _xlpm.y, Witney!$T$5:$AE$30, _xlpm.z, Witney!$R$5:$R$30, IF(_xlfn.XLOOKUP($C150,_xlfn.XLOOKUP(K$83,_xlpm.x,_xlpm.y,""),_xlpm.z,"Not Declared")="", "Name not recorded",  _xlfn.XLOOKUP($C150,_xlfn.XLOOKUP(K$83,_xlpm.x,_xlpm.y,""),_xlpm.z,"Not Declared")))</f>
        <v>Not Declared</v>
      </c>
      <c r="L150" s="729" t="str" cm="1">
        <f t="array" ref="L150">_xlfn.LET(_xlpm.x, Witney!$T$3:$AE$3, _xlpm.y, Witney!$T$5:$AE$30, _xlpm.z, Witney!$R$5:$R$30, IF(_xlfn.XLOOKUP($C150,_xlfn.XLOOKUP(L$83,_xlpm.x,_xlpm.y,""),_xlpm.z,"Not Declared")="", "Name not recorded",  _xlfn.XLOOKUP($C150,_xlfn.XLOOKUP(L$83,_xlpm.x,_xlpm.y,""),_xlpm.z,"Not Declared")))</f>
        <v>Not Declared</v>
      </c>
      <c r="M150" s="729" t="str" cm="1">
        <f t="array" ref="M150">_xlfn.LET(_xlpm.x, Witney!$T$3:$AE$3, _xlpm.y, Witney!$T$5:$AE$30, _xlpm.z, Witney!$R$5:$R$30, IF(_xlfn.XLOOKUP($C150,_xlfn.XLOOKUP(M$83,_xlpm.x,_xlpm.y,""),_xlpm.z,"Not Declared")="", "Name not recorded",  _xlfn.XLOOKUP($C150,_xlfn.XLOOKUP(M$83,_xlpm.x,_xlpm.y,""),_xlpm.z,"Not Declared")))</f>
        <v>Not Declared</v>
      </c>
      <c r="N150" s="729" t="str" cm="1">
        <f t="array" ref="N150">_xlfn.LET(_xlpm.x, Witney!$T$3:$AE$3, _xlpm.y, Witney!$T$5:$AE$30, _xlpm.z, Witney!$R$5:$R$30, IF(_xlfn.XLOOKUP($C150,_xlfn.XLOOKUP(N$83,_xlpm.x,_xlpm.y,""),_xlpm.z,"Not Declared")="", "Name not recorded",  _xlfn.XLOOKUP($C150,_xlfn.XLOOKUP(N$83,_xlpm.x,_xlpm.y,""),_xlpm.z,"Not Declared")))</f>
        <v>Not Declared</v>
      </c>
      <c r="O150" s="729" t="str" cm="1">
        <f t="array" ref="O150">_xlfn.LET(_xlpm.x, Witney!$T$3:$AE$3, _xlpm.y, Witney!$T$5:$AE$30, _xlpm.z, Witney!$R$5:$R$30, IF(_xlfn.XLOOKUP($C150,_xlfn.XLOOKUP(O$83,_xlpm.x,_xlpm.y,""),_xlpm.z,"Not Declared")="", "Name not recorded",  _xlfn.XLOOKUP($C150,_xlfn.XLOOKUP(O$83,_xlpm.x,_xlpm.y,""),_xlpm.z,"Not Declared")))</f>
        <v>Not Declared</v>
      </c>
      <c r="P150" s="3"/>
      <c r="Q150" s="3"/>
      <c r="R150" s="3"/>
      <c r="S150" s="3"/>
      <c r="T150" s="3"/>
      <c r="U150" s="3"/>
      <c r="V150" s="3"/>
      <c r="W150" s="3"/>
      <c r="X150" s="12"/>
      <c r="Z150" s="89"/>
      <c r="AA150" s="89"/>
      <c r="AC150" s="89"/>
      <c r="AD150" s="89"/>
      <c r="AE150" s="88"/>
      <c r="AF150" s="89"/>
      <c r="AG150" s="89"/>
      <c r="AH150" s="89"/>
      <c r="AI150" s="89"/>
      <c r="AK150" s="89"/>
      <c r="AL150" s="89"/>
      <c r="AM150" s="89"/>
      <c r="AN150" s="89"/>
      <c r="AO150" s="89"/>
      <c r="AP150" s="89"/>
      <c r="AQ150" s="89"/>
      <c r="AS150" s="89"/>
      <c r="AT150" s="89"/>
      <c r="AU150" s="89"/>
      <c r="AV150" s="89"/>
      <c r="AW150" s="89"/>
      <c r="AX150" s="89"/>
      <c r="AY150" s="89"/>
      <c r="AZ150" s="89"/>
      <c r="BA150" s="89"/>
      <c r="BB150" s="89"/>
      <c r="BC150" s="89"/>
      <c r="BD150" s="89"/>
      <c r="BE150" s="89"/>
      <c r="BF150" s="89"/>
      <c r="BG150" s="89"/>
      <c r="BI150" s="89"/>
      <c r="BJ150" s="89"/>
      <c r="BK150" s="89"/>
      <c r="BL150" s="89"/>
      <c r="BM150" s="89"/>
      <c r="BN150" s="89"/>
      <c r="BO150" s="89"/>
      <c r="BQ150" s="89"/>
      <c r="BR150" s="89"/>
      <c r="BS150" s="89"/>
      <c r="BT150" s="89"/>
      <c r="BU150" s="89"/>
      <c r="BV150" s="89"/>
      <c r="BW150" s="89"/>
      <c r="BX150" s="89"/>
      <c r="BY150" s="89"/>
      <c r="BZ150" s="89"/>
      <c r="CA150" s="89"/>
      <c r="CB150" s="89"/>
      <c r="CC150" s="89"/>
      <c r="CD150" s="89"/>
      <c r="CE150" s="89"/>
      <c r="CF150" s="89"/>
      <c r="CG150" s="89"/>
      <c r="CH150" s="89"/>
      <c r="CI150" s="88"/>
      <c r="CJ150" s="89"/>
      <c r="CK150" s="89"/>
      <c r="CL150" s="89"/>
      <c r="CM150" s="89"/>
      <c r="CN150" s="89"/>
      <c r="CO150" s="88"/>
      <c r="CP150" s="89"/>
      <c r="CQ150" s="89"/>
      <c r="CR150" s="89"/>
      <c r="CS150" s="89"/>
      <c r="CT150" s="89"/>
      <c r="CU150" s="89"/>
      <c r="CV150" s="88"/>
      <c r="CW150" s="89"/>
      <c r="CX150" s="89"/>
      <c r="CY150" s="89"/>
      <c r="CZ150" s="89"/>
      <c r="DA150" s="89"/>
      <c r="DB150" s="89"/>
      <c r="DD150" s="89"/>
      <c r="DE150" s="89"/>
      <c r="DF150" s="89"/>
      <c r="DG150" s="89"/>
      <c r="DH150" s="433"/>
      <c r="DI150" s="89"/>
      <c r="DJ150" s="435"/>
      <c r="DK150" s="89"/>
      <c r="DL150" s="89"/>
      <c r="DM150" s="89"/>
      <c r="DN150" s="89"/>
      <c r="DO150" s="89"/>
      <c r="DP150" s="89"/>
      <c r="DQ150" s="433"/>
      <c r="DR150" s="89"/>
      <c r="DS150" s="89"/>
      <c r="DU150" s="89"/>
      <c r="DV150" s="89"/>
      <c r="DW150" s="89"/>
      <c r="DX150" s="89"/>
      <c r="DY150" s="89"/>
    </row>
    <row r="151" spans="1:129" s="359" customFormat="1" ht="21" customHeight="1">
      <c r="A151" s="358" t="str">
        <f t="shared" si="16"/>
        <v>Witney Road Runners</v>
      </c>
      <c r="B151" s="729"/>
      <c r="C151" s="729" t="s">
        <v>320</v>
      </c>
      <c r="D151" s="729" t="str" cm="1">
        <f t="array" ref="D151">_xlfn.LET(_xlpm.x, Witney!$T$3:$AE$3, _xlpm.y, Witney!$T$5:$AE$30, _xlpm.z, Witney!$R$5:$R$30, IF(_xlfn.XLOOKUP($C151,_xlfn.XLOOKUP(D$83,_xlpm.x,_xlpm.y,""),_xlpm.z,"Not Declared")="", "Name not recorded",  _xlfn.XLOOKUP($C151,_xlfn.XLOOKUP(D$83,_xlpm.x,_xlpm.y,""),_xlpm.z,"Not Declared")))</f>
        <v>Not Declared</v>
      </c>
      <c r="E151" s="729" t="str" cm="1">
        <f t="array" ref="E151">_xlfn.LET(_xlpm.x, Witney!$T$3:$AE$3, _xlpm.y, Witney!$T$5:$AE$30, _xlpm.z, Witney!$R$5:$R$30, IF(_xlfn.XLOOKUP($C151,_xlfn.XLOOKUP(E$83,_xlpm.x,_xlpm.y,""),_xlpm.z,"Not Declared")="", "Name not recorded",  _xlfn.XLOOKUP($C151,_xlfn.XLOOKUP(E$83,_xlpm.x,_xlpm.y,""),_xlpm.z,"Not Declared")))</f>
        <v>Not Declared</v>
      </c>
      <c r="F151" s="729" t="str" cm="1">
        <f t="array" ref="F151">_xlfn.LET(_xlpm.x, Witney!$T$3:$AE$3, _xlpm.y, Witney!$T$5:$AE$30, _xlpm.z, Witney!$R$5:$R$30, IF(_xlfn.XLOOKUP($C151,_xlfn.XLOOKUP(F$83,_xlpm.x,_xlpm.y,""),_xlpm.z,"Not Declared")="", "Name not recorded",  _xlfn.XLOOKUP($C151,_xlfn.XLOOKUP(F$83,_xlpm.x,_xlpm.y,""),_xlpm.z,"Not Declared")))</f>
        <v>Not Declared</v>
      </c>
      <c r="G151" s="729" t="str" cm="1">
        <f t="array" ref="G151">_xlfn.LET(_xlpm.x, Witney!$T$3:$AE$3, _xlpm.y, Witney!$T$5:$AE$30, _xlpm.z, Witney!$R$5:$R$30, IF(_xlfn.XLOOKUP($C151,_xlfn.XLOOKUP(G$83,_xlpm.x,_xlpm.y,""),_xlpm.z,"Not Declared")="", "Name not recorded",  _xlfn.XLOOKUP($C151,_xlfn.XLOOKUP(G$83,_xlpm.x,_xlpm.y,""),_xlpm.z,"Not Declared")))</f>
        <v>Not Declared</v>
      </c>
      <c r="H151" s="729" t="str" cm="1">
        <f t="array" ref="H151">_xlfn.LET(_xlpm.x, Witney!$T$3:$AE$3, _xlpm.y, Witney!$T$5:$AE$30, _xlpm.z, Witney!$R$5:$R$30, IF(_xlfn.XLOOKUP($C151,_xlfn.XLOOKUP(H$83,_xlpm.x,_xlpm.y,""),_xlpm.z,"Not Declared")="", "Name not recorded",  _xlfn.XLOOKUP($C151,_xlfn.XLOOKUP(H$83,_xlpm.x,_xlpm.y,""),_xlpm.z,"Not Declared")))</f>
        <v>Not Declared</v>
      </c>
      <c r="I151" s="729" t="str" cm="1">
        <f t="array" ref="I151">_xlfn.LET(_xlpm.x, Witney!$T$3:$AE$3, _xlpm.y, Witney!$T$5:$AE$30, _xlpm.z, Witney!$R$5:$R$30, IF(_xlfn.XLOOKUP($C151,_xlfn.XLOOKUP(I$83,_xlpm.x,_xlpm.y,""),_xlpm.z,"Not Declared")="", "Name not recorded",  _xlfn.XLOOKUP($C151,_xlfn.XLOOKUP(I$83,_xlpm.x,_xlpm.y,""),_xlpm.z,"Not Declared")))</f>
        <v>Not Declared</v>
      </c>
      <c r="J151" s="729" t="str" cm="1">
        <f t="array" ref="J151">_xlfn.LET(_xlpm.x, Witney!$T$3:$AE$3, _xlpm.y, Witney!$T$5:$AE$30, _xlpm.z, Witney!$R$5:$R$30, IF(_xlfn.XLOOKUP($C151,_xlfn.XLOOKUP(J$83,_xlpm.x,_xlpm.y,""),_xlpm.z,"Not Declared")="", "Name not recorded",  _xlfn.XLOOKUP($C151,_xlfn.XLOOKUP(J$83,_xlpm.x,_xlpm.y,""),_xlpm.z,"Not Declared")))</f>
        <v>Not Declared</v>
      </c>
      <c r="K151" s="729" t="str" cm="1">
        <f t="array" ref="K151">_xlfn.LET(_xlpm.x, Witney!$T$3:$AE$3, _xlpm.y, Witney!$T$5:$AE$30, _xlpm.z, Witney!$R$5:$R$30, IF(_xlfn.XLOOKUP($C151,_xlfn.XLOOKUP(K$83,_xlpm.x,_xlpm.y,""),_xlpm.z,"Not Declared")="", "Name not recorded",  _xlfn.XLOOKUP($C151,_xlfn.XLOOKUP(K$83,_xlpm.x,_xlpm.y,""),_xlpm.z,"Not Declared")))</f>
        <v>Not Declared</v>
      </c>
      <c r="L151" s="729" t="str" cm="1">
        <f t="array" ref="L151">_xlfn.LET(_xlpm.x, Witney!$T$3:$AE$3, _xlpm.y, Witney!$T$5:$AE$30, _xlpm.z, Witney!$R$5:$R$30, IF(_xlfn.XLOOKUP($C151,_xlfn.XLOOKUP(L$83,_xlpm.x,_xlpm.y,""),_xlpm.z,"Not Declared")="", "Name not recorded",  _xlfn.XLOOKUP($C151,_xlfn.XLOOKUP(L$83,_xlpm.x,_xlpm.y,""),_xlpm.z,"Not Declared")))</f>
        <v>Not Declared</v>
      </c>
      <c r="M151" s="729" t="str" cm="1">
        <f t="array" ref="M151">_xlfn.LET(_xlpm.x, Witney!$T$3:$AE$3, _xlpm.y, Witney!$T$5:$AE$30, _xlpm.z, Witney!$R$5:$R$30, IF(_xlfn.XLOOKUP($C151,_xlfn.XLOOKUP(M$83,_xlpm.x,_xlpm.y,""),_xlpm.z,"Not Declared")="", "Name not recorded",  _xlfn.XLOOKUP($C151,_xlfn.XLOOKUP(M$83,_xlpm.x,_xlpm.y,""),_xlpm.z,"Not Declared")))</f>
        <v>Not Declared</v>
      </c>
      <c r="N151" s="729" t="str" cm="1">
        <f t="array" ref="N151">_xlfn.LET(_xlpm.x, Witney!$T$3:$AE$3, _xlpm.y, Witney!$T$5:$AE$30, _xlpm.z, Witney!$R$5:$R$30, IF(_xlfn.XLOOKUP($C151,_xlfn.XLOOKUP(N$83,_xlpm.x,_xlpm.y,""),_xlpm.z,"Not Declared")="", "Name not recorded",  _xlfn.XLOOKUP($C151,_xlfn.XLOOKUP(N$83,_xlpm.x,_xlpm.y,""),_xlpm.z,"Not Declared")))</f>
        <v>Not Declared</v>
      </c>
      <c r="O151" s="729" t="str" cm="1">
        <f t="array" ref="O151">_xlfn.LET(_xlpm.x, Witney!$T$3:$AE$3, _xlpm.y, Witney!$T$5:$AE$30, _xlpm.z, Witney!$R$5:$R$30, IF(_xlfn.XLOOKUP($C151,_xlfn.XLOOKUP(O$83,_xlpm.x,_xlpm.y,""),_xlpm.z,"Not Declared")="", "Name not recorded",  _xlfn.XLOOKUP($C151,_xlfn.XLOOKUP(O$83,_xlpm.x,_xlpm.y,""),_xlpm.z,"Not Declared")))</f>
        <v>Not Declared</v>
      </c>
      <c r="P151" s="3"/>
      <c r="Q151" s="3"/>
      <c r="R151" s="3"/>
      <c r="S151" s="3"/>
      <c r="T151" s="3"/>
      <c r="U151" s="3"/>
      <c r="V151" s="3"/>
      <c r="W151" s="3"/>
      <c r="X151" s="12"/>
      <c r="Z151" s="89"/>
      <c r="AA151" s="89"/>
      <c r="AC151" s="89"/>
      <c r="AD151" s="89"/>
      <c r="AE151" s="88"/>
      <c r="AF151" s="89"/>
      <c r="AG151" s="89"/>
      <c r="AH151" s="89"/>
      <c r="AI151" s="89"/>
      <c r="AK151" s="89"/>
      <c r="AL151" s="89"/>
      <c r="AM151" s="89"/>
      <c r="AN151" s="89"/>
      <c r="AO151" s="89"/>
      <c r="AP151" s="89"/>
      <c r="AQ151" s="89"/>
      <c r="AS151" s="89"/>
      <c r="AT151" s="89"/>
      <c r="AU151" s="89"/>
      <c r="AV151" s="89"/>
      <c r="AW151" s="89"/>
      <c r="AX151" s="89"/>
      <c r="AY151" s="89"/>
      <c r="AZ151" s="89"/>
      <c r="BA151" s="89"/>
      <c r="BB151" s="89"/>
      <c r="BC151" s="89"/>
      <c r="BD151" s="89"/>
      <c r="BE151" s="89"/>
      <c r="BF151" s="89"/>
      <c r="BG151" s="89"/>
      <c r="BI151" s="89"/>
      <c r="BJ151" s="89"/>
      <c r="BK151" s="89"/>
      <c r="BL151" s="89"/>
      <c r="BM151" s="89"/>
      <c r="BN151" s="89"/>
      <c r="BO151" s="89"/>
      <c r="BQ151" s="89"/>
      <c r="BR151" s="89"/>
      <c r="BS151" s="89"/>
      <c r="BT151" s="89"/>
      <c r="BU151" s="89"/>
      <c r="BV151" s="89"/>
      <c r="BW151" s="89"/>
      <c r="BX151" s="89"/>
      <c r="BY151" s="89"/>
      <c r="BZ151" s="89"/>
      <c r="CA151" s="89"/>
      <c r="CB151" s="89"/>
      <c r="CC151" s="89"/>
      <c r="CD151" s="89"/>
      <c r="CE151" s="89"/>
      <c r="CF151" s="89"/>
      <c r="CG151" s="89"/>
      <c r="CH151" s="89"/>
      <c r="CI151" s="88"/>
      <c r="CJ151" s="89"/>
      <c r="CK151" s="89"/>
      <c r="CL151" s="89"/>
      <c r="CM151" s="89"/>
      <c r="CN151" s="89"/>
      <c r="CO151" s="88"/>
      <c r="CP151" s="89"/>
      <c r="CQ151" s="89"/>
      <c r="CR151" s="89"/>
      <c r="CS151" s="89"/>
      <c r="CT151" s="89"/>
      <c r="CU151" s="89"/>
      <c r="CV151" s="88"/>
      <c r="CW151" s="89"/>
      <c r="CX151" s="89"/>
      <c r="CY151" s="89"/>
      <c r="CZ151" s="89"/>
      <c r="DA151" s="89"/>
      <c r="DB151" s="89"/>
      <c r="DD151" s="89"/>
      <c r="DE151" s="89"/>
      <c r="DF151" s="89"/>
      <c r="DG151" s="89"/>
      <c r="DH151" s="433"/>
      <c r="DI151" s="89"/>
      <c r="DJ151" s="435"/>
      <c r="DK151" s="89"/>
      <c r="DL151" s="89"/>
      <c r="DM151" s="89"/>
      <c r="DN151" s="89"/>
      <c r="DO151" s="89"/>
      <c r="DP151" s="89"/>
      <c r="DQ151" s="433"/>
      <c r="DR151" s="89"/>
      <c r="DS151" s="89"/>
      <c r="DU151" s="89"/>
      <c r="DV151" s="89"/>
      <c r="DW151" s="89"/>
      <c r="DX151" s="89"/>
      <c r="DY151" s="89"/>
    </row>
    <row r="152" spans="1:129" s="359" customFormat="1" ht="21" customHeight="1">
      <c r="A152" s="358" t="str">
        <f t="shared" si="16"/>
        <v>Witney Road Runners</v>
      </c>
      <c r="B152" s="729"/>
      <c r="C152" s="729" t="s">
        <v>321</v>
      </c>
      <c r="D152" s="729" t="str" cm="1">
        <f t="array" ref="D152">_xlfn.LET(_xlpm.x, Witney!$T$3:$AE$3, _xlpm.y, Witney!$T$5:$AE$30, _xlpm.z, Witney!$R$5:$R$30, IF(_xlfn.XLOOKUP($C152,_xlfn.XLOOKUP(D$83,_xlpm.x,_xlpm.y,""),_xlpm.z,"Not Declared")="", "Name not recorded",  _xlfn.XLOOKUP($C152,_xlfn.XLOOKUP(D$83,_xlpm.x,_xlpm.y,""),_xlpm.z,"Not Declared")))</f>
        <v>Not Declared</v>
      </c>
      <c r="E152" s="729" t="str" cm="1">
        <f t="array" ref="E152">_xlfn.LET(_xlpm.x, Witney!$T$3:$AE$3, _xlpm.y, Witney!$T$5:$AE$30, _xlpm.z, Witney!$R$5:$R$30, IF(_xlfn.XLOOKUP($C152,_xlfn.XLOOKUP(E$83,_xlpm.x,_xlpm.y,""),_xlpm.z,"Not Declared")="", "Name not recorded",  _xlfn.XLOOKUP($C152,_xlfn.XLOOKUP(E$83,_xlpm.x,_xlpm.y,""),_xlpm.z,"Not Declared")))</f>
        <v>Not Declared</v>
      </c>
      <c r="F152" s="729" t="str" cm="1">
        <f t="array" ref="F152">_xlfn.LET(_xlpm.x, Witney!$T$3:$AE$3, _xlpm.y, Witney!$T$5:$AE$30, _xlpm.z, Witney!$R$5:$R$30, IF(_xlfn.XLOOKUP($C152,_xlfn.XLOOKUP(F$83,_xlpm.x,_xlpm.y,""),_xlpm.z,"Not Declared")="", "Name not recorded",  _xlfn.XLOOKUP($C152,_xlfn.XLOOKUP(F$83,_xlpm.x,_xlpm.y,""),_xlpm.z,"Not Declared")))</f>
        <v>Not Declared</v>
      </c>
      <c r="G152" s="729" t="str" cm="1">
        <f t="array" ref="G152">_xlfn.LET(_xlpm.x, Witney!$T$3:$AE$3, _xlpm.y, Witney!$T$5:$AE$30, _xlpm.z, Witney!$R$5:$R$30, IF(_xlfn.XLOOKUP($C152,_xlfn.XLOOKUP(G$83,_xlpm.x,_xlpm.y,""),_xlpm.z,"Not Declared")="", "Name not recorded",  _xlfn.XLOOKUP($C152,_xlfn.XLOOKUP(G$83,_xlpm.x,_xlpm.y,""),_xlpm.z,"Not Declared")))</f>
        <v>Not Declared</v>
      </c>
      <c r="H152" s="729" t="str" cm="1">
        <f t="array" ref="H152">_xlfn.LET(_xlpm.x, Witney!$T$3:$AE$3, _xlpm.y, Witney!$T$5:$AE$30, _xlpm.z, Witney!$R$5:$R$30, IF(_xlfn.XLOOKUP($C152,_xlfn.XLOOKUP(H$83,_xlpm.x,_xlpm.y,""),_xlpm.z,"Not Declared")="", "Name not recorded",  _xlfn.XLOOKUP($C152,_xlfn.XLOOKUP(H$83,_xlpm.x,_xlpm.y,""),_xlpm.z,"Not Declared")))</f>
        <v>Not Declared</v>
      </c>
      <c r="I152" s="729" t="str" cm="1">
        <f t="array" ref="I152">_xlfn.LET(_xlpm.x, Witney!$T$3:$AE$3, _xlpm.y, Witney!$T$5:$AE$30, _xlpm.z, Witney!$R$5:$R$30, IF(_xlfn.XLOOKUP($C152,_xlfn.XLOOKUP(I$83,_xlpm.x,_xlpm.y,""),_xlpm.z,"Not Declared")="", "Name not recorded",  _xlfn.XLOOKUP($C152,_xlfn.XLOOKUP(I$83,_xlpm.x,_xlpm.y,""),_xlpm.z,"Not Declared")))</f>
        <v>Not Declared</v>
      </c>
      <c r="J152" s="729" t="str" cm="1">
        <f t="array" ref="J152">_xlfn.LET(_xlpm.x, Witney!$T$3:$AE$3, _xlpm.y, Witney!$T$5:$AE$30, _xlpm.z, Witney!$R$5:$R$30, IF(_xlfn.XLOOKUP($C152,_xlfn.XLOOKUP(J$83,_xlpm.x,_xlpm.y,""),_xlpm.z,"Not Declared")="", "Name not recorded",  _xlfn.XLOOKUP($C152,_xlfn.XLOOKUP(J$83,_xlpm.x,_xlpm.y,""),_xlpm.z,"Not Declared")))</f>
        <v>Not Declared</v>
      </c>
      <c r="K152" s="729" t="str" cm="1">
        <f t="array" ref="K152">_xlfn.LET(_xlpm.x, Witney!$T$3:$AE$3, _xlpm.y, Witney!$T$5:$AE$30, _xlpm.z, Witney!$R$5:$R$30, IF(_xlfn.XLOOKUP($C152,_xlfn.XLOOKUP(K$83,_xlpm.x,_xlpm.y,""),_xlpm.z,"Not Declared")="", "Name not recorded",  _xlfn.XLOOKUP($C152,_xlfn.XLOOKUP(K$83,_xlpm.x,_xlpm.y,""),_xlpm.z,"Not Declared")))</f>
        <v>Not Declared</v>
      </c>
      <c r="L152" s="729" t="str" cm="1">
        <f t="array" ref="L152">_xlfn.LET(_xlpm.x, Witney!$T$3:$AE$3, _xlpm.y, Witney!$T$5:$AE$30, _xlpm.z, Witney!$R$5:$R$30, IF(_xlfn.XLOOKUP($C152,_xlfn.XLOOKUP(L$83,_xlpm.x,_xlpm.y,""),_xlpm.z,"Not Declared")="", "Name not recorded",  _xlfn.XLOOKUP($C152,_xlfn.XLOOKUP(L$83,_xlpm.x,_xlpm.y,""),_xlpm.z,"Not Declared")))</f>
        <v>Not Declared</v>
      </c>
      <c r="M152" s="729" t="str" cm="1">
        <f t="array" ref="M152">_xlfn.LET(_xlpm.x, Witney!$T$3:$AE$3, _xlpm.y, Witney!$T$5:$AE$30, _xlpm.z, Witney!$R$5:$R$30, IF(_xlfn.XLOOKUP($C152,_xlfn.XLOOKUP(M$83,_xlpm.x,_xlpm.y,""),_xlpm.z,"Not Declared")="", "Name not recorded",  _xlfn.XLOOKUP($C152,_xlfn.XLOOKUP(M$83,_xlpm.x,_xlpm.y,""),_xlpm.z,"Not Declared")))</f>
        <v>Not Declared</v>
      </c>
      <c r="N152" s="729" t="str" cm="1">
        <f t="array" ref="N152">_xlfn.LET(_xlpm.x, Witney!$T$3:$AE$3, _xlpm.y, Witney!$T$5:$AE$30, _xlpm.z, Witney!$R$5:$R$30, IF(_xlfn.XLOOKUP($C152,_xlfn.XLOOKUP(N$83,_xlpm.x,_xlpm.y,""),_xlpm.z,"Not Declared")="", "Name not recorded",  _xlfn.XLOOKUP($C152,_xlfn.XLOOKUP(N$83,_xlpm.x,_xlpm.y,""),_xlpm.z,"Not Declared")))</f>
        <v>Not Declared</v>
      </c>
      <c r="O152" s="729" t="str" cm="1">
        <f t="array" ref="O152">_xlfn.LET(_xlpm.x, Witney!$T$3:$AE$3, _xlpm.y, Witney!$T$5:$AE$30, _xlpm.z, Witney!$R$5:$R$30, IF(_xlfn.XLOOKUP($C152,_xlfn.XLOOKUP(O$83,_xlpm.x,_xlpm.y,""),_xlpm.z,"Not Declared")="", "Name not recorded",  _xlfn.XLOOKUP($C152,_xlfn.XLOOKUP(O$83,_xlpm.x,_xlpm.y,""),_xlpm.z,"Not Declared")))</f>
        <v>Not Declared</v>
      </c>
      <c r="P152" s="3"/>
      <c r="Q152" s="3"/>
      <c r="R152" s="3"/>
      <c r="S152" s="3"/>
      <c r="T152" s="3"/>
      <c r="U152" s="3"/>
      <c r="V152" s="3"/>
      <c r="W152" s="3"/>
      <c r="X152" s="12"/>
      <c r="Z152" s="89"/>
      <c r="AA152" s="89"/>
      <c r="AC152" s="89"/>
      <c r="AD152" s="89"/>
      <c r="AE152" s="88"/>
      <c r="AF152" s="89"/>
      <c r="AG152" s="89"/>
      <c r="AH152" s="89"/>
      <c r="AI152" s="89"/>
      <c r="AK152" s="89"/>
      <c r="AL152" s="89"/>
      <c r="AM152" s="89"/>
      <c r="AN152" s="89"/>
      <c r="AO152" s="89"/>
      <c r="AP152" s="89"/>
      <c r="AQ152" s="89"/>
      <c r="AS152" s="89"/>
      <c r="AT152" s="89"/>
      <c r="AU152" s="89"/>
      <c r="AV152" s="89"/>
      <c r="AW152" s="89"/>
      <c r="AX152" s="89"/>
      <c r="AY152" s="89"/>
      <c r="AZ152" s="89"/>
      <c r="BA152" s="89"/>
      <c r="BB152" s="89"/>
      <c r="BC152" s="89"/>
      <c r="BD152" s="89"/>
      <c r="BE152" s="89"/>
      <c r="BF152" s="89"/>
      <c r="BG152" s="89"/>
      <c r="BI152" s="89"/>
      <c r="BJ152" s="89"/>
      <c r="BK152" s="89"/>
      <c r="BL152" s="89"/>
      <c r="BM152" s="89"/>
      <c r="BN152" s="89"/>
      <c r="BO152" s="89"/>
      <c r="BQ152" s="89"/>
      <c r="BR152" s="89"/>
      <c r="BS152" s="89"/>
      <c r="BT152" s="89"/>
      <c r="BU152" s="89"/>
      <c r="BV152" s="89"/>
      <c r="BW152" s="89"/>
      <c r="BX152" s="89"/>
      <c r="BY152" s="89"/>
      <c r="BZ152" s="89"/>
      <c r="CA152" s="89"/>
      <c r="CB152" s="89"/>
      <c r="CC152" s="89"/>
      <c r="CD152" s="89"/>
      <c r="CE152" s="89"/>
      <c r="CF152" s="89"/>
      <c r="CG152" s="89"/>
      <c r="CH152" s="89"/>
      <c r="CI152" s="88"/>
      <c r="CJ152" s="89"/>
      <c r="CK152" s="89"/>
      <c r="CL152" s="89"/>
      <c r="CM152" s="89"/>
      <c r="CN152" s="89"/>
      <c r="CO152" s="88"/>
      <c r="CP152" s="89"/>
      <c r="CQ152" s="89"/>
      <c r="CR152" s="89"/>
      <c r="CS152" s="89"/>
      <c r="CT152" s="89"/>
      <c r="CU152" s="89"/>
      <c r="CV152" s="88"/>
      <c r="CW152" s="89"/>
      <c r="CX152" s="89"/>
      <c r="CY152" s="89"/>
      <c r="CZ152" s="89"/>
      <c r="DA152" s="89"/>
      <c r="DB152" s="89"/>
      <c r="DD152" s="89"/>
      <c r="DE152" s="89"/>
      <c r="DF152" s="89"/>
      <c r="DG152" s="89"/>
      <c r="DH152" s="433"/>
      <c r="DI152" s="89"/>
      <c r="DJ152" s="435"/>
      <c r="DK152" s="89"/>
      <c r="DL152" s="89"/>
      <c r="DM152" s="89"/>
      <c r="DN152" s="89"/>
      <c r="DO152" s="89"/>
      <c r="DP152" s="89"/>
      <c r="DQ152" s="433"/>
      <c r="DR152" s="89"/>
      <c r="DS152" s="89"/>
      <c r="DU152" s="89"/>
      <c r="DV152" s="89"/>
      <c r="DW152" s="89"/>
      <c r="DX152" s="89"/>
      <c r="DY152" s="89"/>
    </row>
    <row r="153" spans="1:129" s="359" customFormat="1" ht="21" customHeight="1">
      <c r="A153" s="358" t="str">
        <f t="shared" si="16"/>
        <v>Witney Road Runners</v>
      </c>
      <c r="B153" s="729"/>
      <c r="C153" s="729" t="s">
        <v>322</v>
      </c>
      <c r="D153" s="729" t="str" cm="1">
        <f t="array" ref="D153">_xlfn.LET(_xlpm.x, Witney!$T$3:$AE$3, _xlpm.y, Witney!$T$5:$AE$30, _xlpm.z, Witney!$R$5:$R$30, IF(_xlfn.XLOOKUP($C153,_xlfn.XLOOKUP(D$83,_xlpm.x,_xlpm.y,""),_xlpm.z,"Not Declared")="", "Name not recorded",  _xlfn.XLOOKUP($C153,_xlfn.XLOOKUP(D$83,_xlpm.x,_xlpm.y,""),_xlpm.z,"Not Declared")))</f>
        <v>Not Declared</v>
      </c>
      <c r="E153" s="729" t="str" cm="1">
        <f t="array" ref="E153">_xlfn.LET(_xlpm.x, Witney!$T$3:$AE$3, _xlpm.y, Witney!$T$5:$AE$30, _xlpm.z, Witney!$R$5:$R$30, IF(_xlfn.XLOOKUP($C153,_xlfn.XLOOKUP(E$83,_xlpm.x,_xlpm.y,""),_xlpm.z,"Not Declared")="", "Name not recorded",  _xlfn.XLOOKUP($C153,_xlfn.XLOOKUP(E$83,_xlpm.x,_xlpm.y,""),_xlpm.z,"Not Declared")))</f>
        <v>Not Declared</v>
      </c>
      <c r="F153" s="729" t="str" cm="1">
        <f t="array" ref="F153">_xlfn.LET(_xlpm.x, Witney!$T$3:$AE$3, _xlpm.y, Witney!$T$5:$AE$30, _xlpm.z, Witney!$R$5:$R$30, IF(_xlfn.XLOOKUP($C153,_xlfn.XLOOKUP(F$83,_xlpm.x,_xlpm.y,""),_xlpm.z,"Not Declared")="", "Name not recorded",  _xlfn.XLOOKUP($C153,_xlfn.XLOOKUP(F$83,_xlpm.x,_xlpm.y,""),_xlpm.z,"Not Declared")))</f>
        <v>Not Declared</v>
      </c>
      <c r="G153" s="729" t="str" cm="1">
        <f t="array" ref="G153">_xlfn.LET(_xlpm.x, Witney!$T$3:$AE$3, _xlpm.y, Witney!$T$5:$AE$30, _xlpm.z, Witney!$R$5:$R$30, IF(_xlfn.XLOOKUP($C153,_xlfn.XLOOKUP(G$83,_xlpm.x,_xlpm.y,""),_xlpm.z,"Not Declared")="", "Name not recorded",  _xlfn.XLOOKUP($C153,_xlfn.XLOOKUP(G$83,_xlpm.x,_xlpm.y,""),_xlpm.z,"Not Declared")))</f>
        <v>Not Declared</v>
      </c>
      <c r="H153" s="729" t="str" cm="1">
        <f t="array" ref="H153">_xlfn.LET(_xlpm.x, Witney!$T$3:$AE$3, _xlpm.y, Witney!$T$5:$AE$30, _xlpm.z, Witney!$R$5:$R$30, IF(_xlfn.XLOOKUP($C153,_xlfn.XLOOKUP(H$83,_xlpm.x,_xlpm.y,""),_xlpm.z,"Not Declared")="", "Name not recorded",  _xlfn.XLOOKUP($C153,_xlfn.XLOOKUP(H$83,_xlpm.x,_xlpm.y,""),_xlpm.z,"Not Declared")))</f>
        <v>Not Declared</v>
      </c>
      <c r="I153" s="729" t="str" cm="1">
        <f t="array" ref="I153">_xlfn.LET(_xlpm.x, Witney!$T$3:$AE$3, _xlpm.y, Witney!$T$5:$AE$30, _xlpm.z, Witney!$R$5:$R$30, IF(_xlfn.XLOOKUP($C153,_xlfn.XLOOKUP(I$83,_xlpm.x,_xlpm.y,""),_xlpm.z,"Not Declared")="", "Name not recorded",  _xlfn.XLOOKUP($C153,_xlfn.XLOOKUP(I$83,_xlpm.x,_xlpm.y,""),_xlpm.z,"Not Declared")))</f>
        <v>Not Declared</v>
      </c>
      <c r="J153" s="729" t="str" cm="1">
        <f t="array" ref="J153">_xlfn.LET(_xlpm.x, Witney!$T$3:$AE$3, _xlpm.y, Witney!$T$5:$AE$30, _xlpm.z, Witney!$R$5:$R$30, IF(_xlfn.XLOOKUP($C153,_xlfn.XLOOKUP(J$83,_xlpm.x,_xlpm.y,""),_xlpm.z,"Not Declared")="", "Name not recorded",  _xlfn.XLOOKUP($C153,_xlfn.XLOOKUP(J$83,_xlpm.x,_xlpm.y,""),_xlpm.z,"Not Declared")))</f>
        <v>Not Declared</v>
      </c>
      <c r="K153" s="729" t="str" cm="1">
        <f t="array" ref="K153">_xlfn.LET(_xlpm.x, Witney!$T$3:$AE$3, _xlpm.y, Witney!$T$5:$AE$30, _xlpm.z, Witney!$R$5:$R$30, IF(_xlfn.XLOOKUP($C153,_xlfn.XLOOKUP(K$83,_xlpm.x,_xlpm.y,""),_xlpm.z,"Not Declared")="", "Name not recorded",  _xlfn.XLOOKUP($C153,_xlfn.XLOOKUP(K$83,_xlpm.x,_xlpm.y,""),_xlpm.z,"Not Declared")))</f>
        <v>Not Declared</v>
      </c>
      <c r="L153" s="729" t="str" cm="1">
        <f t="array" ref="L153">_xlfn.LET(_xlpm.x, Witney!$T$3:$AE$3, _xlpm.y, Witney!$T$5:$AE$30, _xlpm.z, Witney!$R$5:$R$30, IF(_xlfn.XLOOKUP($C153,_xlfn.XLOOKUP(L$83,_xlpm.x,_xlpm.y,""),_xlpm.z,"Not Declared")="", "Name not recorded",  _xlfn.XLOOKUP($C153,_xlfn.XLOOKUP(L$83,_xlpm.x,_xlpm.y,""),_xlpm.z,"Not Declared")))</f>
        <v>Not Declared</v>
      </c>
      <c r="M153" s="729" t="str" cm="1">
        <f t="array" ref="M153">_xlfn.LET(_xlpm.x, Witney!$T$3:$AE$3, _xlpm.y, Witney!$T$5:$AE$30, _xlpm.z, Witney!$R$5:$R$30, IF(_xlfn.XLOOKUP($C153,_xlfn.XLOOKUP(M$83,_xlpm.x,_xlpm.y,""),_xlpm.z,"Not Declared")="", "Name not recorded",  _xlfn.XLOOKUP($C153,_xlfn.XLOOKUP(M$83,_xlpm.x,_xlpm.y,""),_xlpm.z,"Not Declared")))</f>
        <v>Not Declared</v>
      </c>
      <c r="N153" s="729" t="str" cm="1">
        <f t="array" ref="N153">_xlfn.LET(_xlpm.x, Witney!$T$3:$AE$3, _xlpm.y, Witney!$T$5:$AE$30, _xlpm.z, Witney!$R$5:$R$30, IF(_xlfn.XLOOKUP($C153,_xlfn.XLOOKUP(N$83,_xlpm.x,_xlpm.y,""),_xlpm.z,"Not Declared")="", "Name not recorded",  _xlfn.XLOOKUP($C153,_xlfn.XLOOKUP(N$83,_xlpm.x,_xlpm.y,""),_xlpm.z,"Not Declared")))</f>
        <v>Not Declared</v>
      </c>
      <c r="O153" s="729" t="str" cm="1">
        <f t="array" ref="O153">_xlfn.LET(_xlpm.x, Witney!$T$3:$AE$3, _xlpm.y, Witney!$T$5:$AE$30, _xlpm.z, Witney!$R$5:$R$30, IF(_xlfn.XLOOKUP($C153,_xlfn.XLOOKUP(O$83,_xlpm.x,_xlpm.y,""),_xlpm.z,"Not Declared")="", "Name not recorded",  _xlfn.XLOOKUP($C153,_xlfn.XLOOKUP(O$83,_xlpm.x,_xlpm.y,""),_xlpm.z,"Not Declared")))</f>
        <v>Not Declared</v>
      </c>
      <c r="P153" s="3"/>
      <c r="Q153" s="3"/>
      <c r="R153" s="3"/>
      <c r="S153" s="3"/>
      <c r="T153" s="3"/>
      <c r="U153" s="3"/>
      <c r="V153" s="3"/>
      <c r="W153" s="3"/>
      <c r="X153" s="12"/>
      <c r="Z153" s="89"/>
      <c r="AA153" s="89"/>
      <c r="AC153" s="89"/>
      <c r="AD153" s="89"/>
      <c r="AE153" s="88"/>
      <c r="AF153" s="89"/>
      <c r="AG153" s="89"/>
      <c r="AH153" s="89"/>
      <c r="AI153" s="89"/>
      <c r="AK153" s="89"/>
      <c r="AL153" s="89"/>
      <c r="AM153" s="89"/>
      <c r="AN153" s="89"/>
      <c r="AO153" s="89"/>
      <c r="AP153" s="89"/>
      <c r="AQ153" s="89"/>
      <c r="AS153" s="89"/>
      <c r="AT153" s="89"/>
      <c r="AU153" s="89"/>
      <c r="AV153" s="89"/>
      <c r="AW153" s="89"/>
      <c r="AX153" s="89"/>
      <c r="AY153" s="89"/>
      <c r="AZ153" s="89"/>
      <c r="BA153" s="89"/>
      <c r="BB153" s="89"/>
      <c r="BC153" s="89"/>
      <c r="BD153" s="89"/>
      <c r="BE153" s="89"/>
      <c r="BF153" s="89"/>
      <c r="BG153" s="89"/>
      <c r="BI153" s="89"/>
      <c r="BJ153" s="89"/>
      <c r="BK153" s="89"/>
      <c r="BL153" s="89"/>
      <c r="BM153" s="89"/>
      <c r="BN153" s="89"/>
      <c r="BO153" s="89"/>
      <c r="BQ153" s="89"/>
      <c r="BR153" s="89"/>
      <c r="BS153" s="89"/>
      <c r="BT153" s="89"/>
      <c r="BU153" s="89"/>
      <c r="BV153" s="89"/>
      <c r="BW153" s="89"/>
      <c r="BX153" s="89"/>
      <c r="BY153" s="89"/>
      <c r="BZ153" s="89"/>
      <c r="CA153" s="89"/>
      <c r="CB153" s="89"/>
      <c r="CC153" s="89"/>
      <c r="CD153" s="89"/>
      <c r="CE153" s="89"/>
      <c r="CF153" s="89"/>
      <c r="CG153" s="89"/>
      <c r="CH153" s="89"/>
      <c r="CI153" s="88"/>
      <c r="CJ153" s="89"/>
      <c r="CK153" s="89"/>
      <c r="CL153" s="89"/>
      <c r="CM153" s="89"/>
      <c r="CN153" s="89"/>
      <c r="CO153" s="88"/>
      <c r="CP153" s="89"/>
      <c r="CQ153" s="89"/>
      <c r="CR153" s="89"/>
      <c r="CS153" s="89"/>
      <c r="CT153" s="89"/>
      <c r="CU153" s="89"/>
      <c r="CV153" s="88"/>
      <c r="CW153" s="89"/>
      <c r="CX153" s="89"/>
      <c r="CY153" s="89"/>
      <c r="CZ153" s="89"/>
      <c r="DA153" s="89"/>
      <c r="DB153" s="89"/>
      <c r="DD153" s="89"/>
      <c r="DE153" s="89"/>
      <c r="DF153" s="89"/>
      <c r="DG153" s="89"/>
      <c r="DH153" s="433"/>
      <c r="DI153" s="89"/>
      <c r="DJ153" s="435"/>
      <c r="DK153" s="89"/>
      <c r="DL153" s="89"/>
      <c r="DM153" s="89"/>
      <c r="DN153" s="89"/>
      <c r="DO153" s="89"/>
      <c r="DP153" s="89"/>
      <c r="DQ153" s="433"/>
      <c r="DR153" s="89"/>
      <c r="DS153" s="89"/>
      <c r="DU153" s="89"/>
      <c r="DV153" s="89"/>
      <c r="DW153" s="89"/>
      <c r="DX153" s="89"/>
      <c r="DY153" s="89"/>
    </row>
    <row r="154" spans="1:129" s="359" customFormat="1" ht="21" customHeight="1">
      <c r="A154" s="358" t="str">
        <f t="shared" si="16"/>
        <v>Witney Road Runners</v>
      </c>
      <c r="B154" s="729"/>
      <c r="C154" s="729" t="s">
        <v>323</v>
      </c>
      <c r="D154" s="729" t="str" cm="1">
        <f t="array" ref="D154">_xlfn.LET(_xlpm.x, Witney!$T$3:$AE$3, _xlpm.y, Witney!$T$5:$AE$30, _xlpm.z, Witney!$R$5:$R$30, IF(_xlfn.XLOOKUP($C154,_xlfn.XLOOKUP(D$83,_xlpm.x,_xlpm.y,""),_xlpm.z,"Not Declared")="", "Name not recorded",  _xlfn.XLOOKUP($C154,_xlfn.XLOOKUP(D$83,_xlpm.x,_xlpm.y,""),_xlpm.z,"Not Declared")))</f>
        <v>Not Declared</v>
      </c>
      <c r="E154" s="729" t="str" cm="1">
        <f t="array" ref="E154">_xlfn.LET(_xlpm.x, Witney!$T$3:$AE$3, _xlpm.y, Witney!$T$5:$AE$30, _xlpm.z, Witney!$R$5:$R$30, IF(_xlfn.XLOOKUP($C154,_xlfn.XLOOKUP(E$83,_xlpm.x,_xlpm.y,""),_xlpm.z,"Not Declared")="", "Name not recorded",  _xlfn.XLOOKUP($C154,_xlfn.XLOOKUP(E$83,_xlpm.x,_xlpm.y,""),_xlpm.z,"Not Declared")))</f>
        <v>Not Declared</v>
      </c>
      <c r="F154" s="729" t="str" cm="1">
        <f t="array" ref="F154">_xlfn.LET(_xlpm.x, Witney!$T$3:$AE$3, _xlpm.y, Witney!$T$5:$AE$30, _xlpm.z, Witney!$R$5:$R$30, IF(_xlfn.XLOOKUP($C154,_xlfn.XLOOKUP(F$83,_xlpm.x,_xlpm.y,""),_xlpm.z,"Not Declared")="", "Name not recorded",  _xlfn.XLOOKUP($C154,_xlfn.XLOOKUP(F$83,_xlpm.x,_xlpm.y,""),_xlpm.z,"Not Declared")))</f>
        <v>Not Declared</v>
      </c>
      <c r="G154" s="729" t="str" cm="1">
        <f t="array" ref="G154">_xlfn.LET(_xlpm.x, Witney!$T$3:$AE$3, _xlpm.y, Witney!$T$5:$AE$30, _xlpm.z, Witney!$R$5:$R$30, IF(_xlfn.XLOOKUP($C154,_xlfn.XLOOKUP(G$83,_xlpm.x,_xlpm.y,""),_xlpm.z,"Not Declared")="", "Name not recorded",  _xlfn.XLOOKUP($C154,_xlfn.XLOOKUP(G$83,_xlpm.x,_xlpm.y,""),_xlpm.z,"Not Declared")))</f>
        <v>Not Declared</v>
      </c>
      <c r="H154" s="729" t="str" cm="1">
        <f t="array" ref="H154">_xlfn.LET(_xlpm.x, Witney!$T$3:$AE$3, _xlpm.y, Witney!$T$5:$AE$30, _xlpm.z, Witney!$R$5:$R$30, IF(_xlfn.XLOOKUP($C154,_xlfn.XLOOKUP(H$83,_xlpm.x,_xlpm.y,""),_xlpm.z,"Not Declared")="", "Name not recorded",  _xlfn.XLOOKUP($C154,_xlfn.XLOOKUP(H$83,_xlpm.x,_xlpm.y,""),_xlpm.z,"Not Declared")))</f>
        <v>Not Declared</v>
      </c>
      <c r="I154" s="729" t="str" cm="1">
        <f t="array" ref="I154">_xlfn.LET(_xlpm.x, Witney!$T$3:$AE$3, _xlpm.y, Witney!$T$5:$AE$30, _xlpm.z, Witney!$R$5:$R$30, IF(_xlfn.XLOOKUP($C154,_xlfn.XLOOKUP(I$83,_xlpm.x,_xlpm.y,""),_xlpm.z,"Not Declared")="", "Name not recorded",  _xlfn.XLOOKUP($C154,_xlfn.XLOOKUP(I$83,_xlpm.x,_xlpm.y,""),_xlpm.z,"Not Declared")))</f>
        <v>Not Declared</v>
      </c>
      <c r="J154" s="729" t="str" cm="1">
        <f t="array" ref="J154">_xlfn.LET(_xlpm.x, Witney!$T$3:$AE$3, _xlpm.y, Witney!$T$5:$AE$30, _xlpm.z, Witney!$R$5:$R$30, IF(_xlfn.XLOOKUP($C154,_xlfn.XLOOKUP(J$83,_xlpm.x,_xlpm.y,""),_xlpm.z,"Not Declared")="", "Name not recorded",  _xlfn.XLOOKUP($C154,_xlfn.XLOOKUP(J$83,_xlpm.x,_xlpm.y,""),_xlpm.z,"Not Declared")))</f>
        <v>Not Declared</v>
      </c>
      <c r="K154" s="729" t="str" cm="1">
        <f t="array" ref="K154">_xlfn.LET(_xlpm.x, Witney!$T$3:$AE$3, _xlpm.y, Witney!$T$5:$AE$30, _xlpm.z, Witney!$R$5:$R$30, IF(_xlfn.XLOOKUP($C154,_xlfn.XLOOKUP(K$83,_xlpm.x,_xlpm.y,""),_xlpm.z,"Not Declared")="", "Name not recorded",  _xlfn.XLOOKUP($C154,_xlfn.XLOOKUP(K$83,_xlpm.x,_xlpm.y,""),_xlpm.z,"Not Declared")))</f>
        <v>Not Declared</v>
      </c>
      <c r="L154" s="729" t="str" cm="1">
        <f t="array" ref="L154">_xlfn.LET(_xlpm.x, Witney!$T$3:$AE$3, _xlpm.y, Witney!$T$5:$AE$30, _xlpm.z, Witney!$R$5:$R$30, IF(_xlfn.XLOOKUP($C154,_xlfn.XLOOKUP(L$83,_xlpm.x,_xlpm.y,""),_xlpm.z,"Not Declared")="", "Name not recorded",  _xlfn.XLOOKUP($C154,_xlfn.XLOOKUP(L$83,_xlpm.x,_xlpm.y,""),_xlpm.z,"Not Declared")))</f>
        <v>Not Declared</v>
      </c>
      <c r="M154" s="729" t="str" cm="1">
        <f t="array" ref="M154">_xlfn.LET(_xlpm.x, Witney!$T$3:$AE$3, _xlpm.y, Witney!$T$5:$AE$30, _xlpm.z, Witney!$R$5:$R$30, IF(_xlfn.XLOOKUP($C154,_xlfn.XLOOKUP(M$83,_xlpm.x,_xlpm.y,""),_xlpm.z,"Not Declared")="", "Name not recorded",  _xlfn.XLOOKUP($C154,_xlfn.XLOOKUP(M$83,_xlpm.x,_xlpm.y,""),_xlpm.z,"Not Declared")))</f>
        <v>Not Declared</v>
      </c>
      <c r="N154" s="729" t="str" cm="1">
        <f t="array" ref="N154">_xlfn.LET(_xlpm.x, Witney!$T$3:$AE$3, _xlpm.y, Witney!$T$5:$AE$30, _xlpm.z, Witney!$R$5:$R$30, IF(_xlfn.XLOOKUP($C154,_xlfn.XLOOKUP(N$83,_xlpm.x,_xlpm.y,""),_xlpm.z,"Not Declared")="", "Name not recorded",  _xlfn.XLOOKUP($C154,_xlfn.XLOOKUP(N$83,_xlpm.x,_xlpm.y,""),_xlpm.z,"Not Declared")))</f>
        <v>Not Declared</v>
      </c>
      <c r="O154" s="729" t="str" cm="1">
        <f t="array" ref="O154">_xlfn.LET(_xlpm.x, Witney!$T$3:$AE$3, _xlpm.y, Witney!$T$5:$AE$30, _xlpm.z, Witney!$R$5:$R$30, IF(_xlfn.XLOOKUP($C154,_xlfn.XLOOKUP(O$83,_xlpm.x,_xlpm.y,""),_xlpm.z,"Not Declared")="", "Name not recorded",  _xlfn.XLOOKUP($C154,_xlfn.XLOOKUP(O$83,_xlpm.x,_xlpm.y,""),_xlpm.z,"Not Declared")))</f>
        <v>Not Declared</v>
      </c>
      <c r="P154" s="3"/>
      <c r="Q154" s="3"/>
      <c r="R154" s="3"/>
      <c r="S154" s="3"/>
      <c r="T154" s="3"/>
      <c r="U154" s="3"/>
      <c r="V154" s="3"/>
      <c r="W154" s="3"/>
      <c r="X154" s="12"/>
      <c r="Z154" s="89"/>
      <c r="AA154" s="89"/>
      <c r="AC154" s="89"/>
      <c r="AD154" s="89"/>
      <c r="AE154" s="88"/>
      <c r="AF154" s="89"/>
      <c r="AG154" s="89"/>
      <c r="AH154" s="89"/>
      <c r="AI154" s="89"/>
      <c r="AK154" s="89"/>
      <c r="AL154" s="89"/>
      <c r="AM154" s="89"/>
      <c r="AN154" s="89"/>
      <c r="AO154" s="89"/>
      <c r="AP154" s="89"/>
      <c r="AQ154" s="89"/>
      <c r="AS154" s="89"/>
      <c r="AT154" s="89"/>
      <c r="AU154" s="89"/>
      <c r="AV154" s="89"/>
      <c r="AW154" s="89"/>
      <c r="AX154" s="89"/>
      <c r="AY154" s="89"/>
      <c r="AZ154" s="89"/>
      <c r="BA154" s="89"/>
      <c r="BB154" s="89"/>
      <c r="BC154" s="89"/>
      <c r="BD154" s="89"/>
      <c r="BE154" s="89"/>
      <c r="BF154" s="89"/>
      <c r="BG154" s="89"/>
      <c r="BI154" s="89"/>
      <c r="BJ154" s="89"/>
      <c r="BK154" s="89"/>
      <c r="BL154" s="89"/>
      <c r="BM154" s="89"/>
      <c r="BN154" s="89"/>
      <c r="BO154" s="89"/>
      <c r="BQ154" s="89"/>
      <c r="BR154" s="89"/>
      <c r="BS154" s="89"/>
      <c r="BT154" s="89"/>
      <c r="BU154" s="89"/>
      <c r="BV154" s="89"/>
      <c r="BW154" s="89"/>
      <c r="BX154" s="89"/>
      <c r="BY154" s="89"/>
      <c r="BZ154" s="89"/>
      <c r="CA154" s="89"/>
      <c r="CB154" s="89"/>
      <c r="CC154" s="89"/>
      <c r="CD154" s="89"/>
      <c r="CE154" s="89"/>
      <c r="CF154" s="89"/>
      <c r="CG154" s="89"/>
      <c r="CH154" s="89"/>
      <c r="CI154" s="88"/>
      <c r="CJ154" s="89"/>
      <c r="CK154" s="89"/>
      <c r="CL154" s="89"/>
      <c r="CM154" s="89"/>
      <c r="CN154" s="89"/>
      <c r="CO154" s="88"/>
      <c r="CP154" s="89"/>
      <c r="CQ154" s="89"/>
      <c r="CR154" s="89"/>
      <c r="CS154" s="89"/>
      <c r="CT154" s="89"/>
      <c r="CU154" s="89"/>
      <c r="CV154" s="88"/>
      <c r="CW154" s="89"/>
      <c r="CX154" s="89"/>
      <c r="CY154" s="89"/>
      <c r="CZ154" s="89"/>
      <c r="DA154" s="89"/>
      <c r="DB154" s="89"/>
      <c r="DD154" s="89"/>
      <c r="DE154" s="89"/>
      <c r="DF154" s="89"/>
      <c r="DG154" s="89"/>
      <c r="DH154" s="433"/>
      <c r="DI154" s="89"/>
      <c r="DJ154" s="435"/>
      <c r="DK154" s="89"/>
      <c r="DL154" s="89"/>
      <c r="DM154" s="89"/>
      <c r="DN154" s="89"/>
      <c r="DO154" s="89"/>
      <c r="DP154" s="89"/>
      <c r="DQ154" s="433"/>
      <c r="DR154" s="89"/>
      <c r="DS154" s="89"/>
      <c r="DU154" s="89"/>
      <c r="DV154" s="89"/>
      <c r="DW154" s="89"/>
      <c r="DX154" s="89"/>
      <c r="DY154" s="89"/>
    </row>
    <row r="155" spans="1:129" s="359" customFormat="1" ht="21" customHeight="1">
      <c r="A155" s="358"/>
      <c r="B155" s="729"/>
      <c r="C155" s="729"/>
      <c r="D155" s="729"/>
      <c r="E155" s="729"/>
      <c r="F155" s="729"/>
      <c r="G155" s="729"/>
      <c r="H155" s="729"/>
      <c r="I155" s="729"/>
      <c r="J155" s="729"/>
      <c r="K155" s="729"/>
      <c r="L155" s="729"/>
      <c r="M155" s="729"/>
      <c r="N155" s="729"/>
      <c r="O155" s="362"/>
      <c r="P155" s="3"/>
      <c r="Q155" s="3"/>
      <c r="R155" s="3"/>
      <c r="S155" s="3"/>
      <c r="T155" s="3"/>
      <c r="U155" s="3"/>
      <c r="V155" s="3"/>
      <c r="W155" s="3"/>
      <c r="X155" s="12"/>
      <c r="Z155" s="89"/>
      <c r="AA155" s="89"/>
      <c r="AC155" s="89"/>
      <c r="AD155" s="89"/>
      <c r="AE155" s="88"/>
      <c r="AF155" s="89"/>
      <c r="AG155" s="89"/>
      <c r="AH155" s="89"/>
      <c r="AI155" s="89"/>
      <c r="AK155" s="89"/>
      <c r="AL155" s="89"/>
      <c r="AM155" s="89"/>
      <c r="AN155" s="89"/>
      <c r="AO155" s="89"/>
      <c r="AP155" s="89"/>
      <c r="AQ155" s="89"/>
      <c r="AS155" s="89"/>
      <c r="AT155" s="89"/>
      <c r="AU155" s="89"/>
      <c r="AV155" s="89"/>
      <c r="AW155" s="89"/>
      <c r="AX155" s="89"/>
      <c r="AY155" s="89"/>
      <c r="AZ155" s="89"/>
      <c r="BA155" s="89"/>
      <c r="BB155" s="89"/>
      <c r="BC155" s="89"/>
      <c r="BD155" s="89"/>
      <c r="BE155" s="89"/>
      <c r="BF155" s="89"/>
      <c r="BG155" s="89"/>
      <c r="BI155" s="89"/>
      <c r="BJ155" s="89"/>
      <c r="BK155" s="89"/>
      <c r="BL155" s="89"/>
      <c r="BM155" s="89"/>
      <c r="BN155" s="89"/>
      <c r="BO155" s="89"/>
      <c r="BQ155" s="89"/>
      <c r="BR155" s="89"/>
      <c r="BS155" s="89"/>
      <c r="BT155" s="89"/>
      <c r="BU155" s="89"/>
      <c r="BV155" s="89"/>
      <c r="BW155" s="89"/>
      <c r="BX155" s="89"/>
      <c r="BY155" s="89"/>
      <c r="BZ155" s="89"/>
      <c r="CA155" s="89"/>
      <c r="CB155" s="89"/>
      <c r="CC155" s="89"/>
      <c r="CD155" s="89"/>
      <c r="CE155" s="89"/>
      <c r="CF155" s="89"/>
      <c r="CG155" s="89"/>
      <c r="CH155" s="89"/>
      <c r="CI155" s="88"/>
      <c r="CJ155" s="89"/>
      <c r="CK155" s="89"/>
      <c r="CL155" s="89"/>
      <c r="CM155" s="89"/>
      <c r="CN155" s="89"/>
      <c r="CO155" s="88"/>
      <c r="CP155" s="89"/>
      <c r="CQ155" s="89"/>
      <c r="CR155" s="89"/>
      <c r="CS155" s="89"/>
      <c r="CT155" s="89"/>
      <c r="CU155" s="89"/>
      <c r="CV155" s="88"/>
      <c r="CW155" s="89"/>
      <c r="CX155" s="89"/>
      <c r="CY155" s="89"/>
      <c r="CZ155" s="89"/>
      <c r="DA155" s="89"/>
      <c r="DB155" s="89"/>
      <c r="DD155" s="89"/>
      <c r="DE155" s="89"/>
      <c r="DF155" s="89"/>
      <c r="DG155" s="89"/>
      <c r="DH155" s="433"/>
      <c r="DI155" s="89"/>
      <c r="DJ155" s="435"/>
      <c r="DK155" s="89"/>
      <c r="DL155" s="89"/>
      <c r="DM155" s="89"/>
      <c r="DN155" s="89"/>
      <c r="DO155" s="89"/>
      <c r="DP155" s="89"/>
      <c r="DQ155" s="433"/>
      <c r="DR155" s="89"/>
      <c r="DS155" s="89"/>
      <c r="DU155" s="89"/>
      <c r="DV155" s="89"/>
      <c r="DW155" s="89"/>
      <c r="DX155" s="89"/>
      <c r="DY155" s="89"/>
    </row>
    <row r="156" spans="1:129" s="359" customFormat="1" ht="21" customHeight="1">
      <c r="A156" s="358" t="str">
        <f>'Great Milton'!AJ$2</f>
        <v>Great Milton AC</v>
      </c>
      <c r="B156" s="729" t="str">
        <f>'Great Milton'!AV$1</f>
        <v>!</v>
      </c>
      <c r="C156" s="729" t="s">
        <v>71</v>
      </c>
      <c r="D156" s="729" t="str" cm="1">
        <f t="array" ref="D156">_xlfn.LET(_xlpm.x, 'Great Milton'!$T$3:$AE$3, _xlpm.y, 'Great Milton'!$T$5:$AE$30, _xlpm.z, 'Great Milton'!$R$5:$R$30, IF(_xlfn.XLOOKUP($C156,_xlfn.XLOOKUP(D$83,_xlpm.x,_xlpm.y,""),_xlpm.z,"Not Declared")="", "Name not recorded",  _xlfn.XLOOKUP($C156,_xlfn.XLOOKUP(D$83,_xlpm.x,_xlpm.y,""),_xlpm.z,"Not Declared")))</f>
        <v>Not Declared</v>
      </c>
      <c r="E156" s="729" t="str" cm="1">
        <f t="array" ref="E156">_xlfn.LET(_xlpm.x, 'Great Milton'!$T$3:$AE$3, _xlpm.y, 'Great Milton'!$T$5:$AE$30, _xlpm.z, 'Great Milton'!$R$5:$R$30, IF(_xlfn.XLOOKUP($C156,_xlfn.XLOOKUP(E$83,_xlpm.x,_xlpm.y,""),_xlpm.z,"Not Declared")="", "Name not recorded",  _xlfn.XLOOKUP($C156,_xlfn.XLOOKUP(E$83,_xlpm.x,_xlpm.y,""),_xlpm.z,"Not Declared")))</f>
        <v>Not Declared</v>
      </c>
      <c r="F156" s="729" t="str" cm="1">
        <f t="array" ref="F156">_xlfn.LET(_xlpm.x, 'Great Milton'!$T$3:$AE$3, _xlpm.y, 'Great Milton'!$T$5:$AE$30, _xlpm.z, 'Great Milton'!$R$5:$R$30, IF(_xlfn.XLOOKUP($C156,_xlfn.XLOOKUP(F$83,_xlpm.x,_xlpm.y,""),_xlpm.z,"Not Declared")="", "Name not recorded",  _xlfn.XLOOKUP($C156,_xlfn.XLOOKUP(F$83,_xlpm.x,_xlpm.y,""),_xlpm.z,"Not Declared")))</f>
        <v>Not Declared</v>
      </c>
      <c r="G156" s="729" t="str" cm="1">
        <f t="array" ref="G156">_xlfn.LET(_xlpm.x, 'Great Milton'!$T$3:$AE$3, _xlpm.y, 'Great Milton'!$T$5:$AE$30, _xlpm.z, 'Great Milton'!$R$5:$R$30, IF(_xlfn.XLOOKUP($C156,_xlfn.XLOOKUP(G$83,_xlpm.x,_xlpm.y,""),_xlpm.z,"Not Declared")="", "Name not recorded",  _xlfn.XLOOKUP($C156,_xlfn.XLOOKUP(G$83,_xlpm.x,_xlpm.y,""),_xlpm.z,"Not Declared")))</f>
        <v>Not Declared</v>
      </c>
      <c r="H156" s="729" t="str" cm="1">
        <f t="array" ref="H156">_xlfn.LET(_xlpm.x, 'Great Milton'!$T$3:$AE$3, _xlpm.y, 'Great Milton'!$T$5:$AE$30, _xlpm.z, 'Great Milton'!$R$5:$R$30, IF(_xlfn.XLOOKUP($C156,_xlfn.XLOOKUP(H$83,_xlpm.x,_xlpm.y,""),_xlpm.z,"Not Declared")="", "Name not recorded",  _xlfn.XLOOKUP($C156,_xlfn.XLOOKUP(H$83,_xlpm.x,_xlpm.y,""),_xlpm.z,"Not Declared")))</f>
        <v>Not Declared</v>
      </c>
      <c r="I156" s="729" t="str" cm="1">
        <f t="array" ref="I156">_xlfn.LET(_xlpm.x, 'Great Milton'!$T$3:$AE$3, _xlpm.y, 'Great Milton'!$T$5:$AE$30, _xlpm.z, 'Great Milton'!$R$5:$R$30, IF(_xlfn.XLOOKUP($C156,_xlfn.XLOOKUP(I$83,_xlpm.x,_xlpm.y,""),_xlpm.z,"Not Declared")="", "Name not recorded",  _xlfn.XLOOKUP($C156,_xlfn.XLOOKUP(I$83,_xlpm.x,_xlpm.y,""),_xlpm.z,"Not Declared")))</f>
        <v>Not Declared</v>
      </c>
      <c r="J156" s="729" t="str" cm="1">
        <f t="array" ref="J156">_xlfn.LET(_xlpm.x, 'Great Milton'!$T$3:$AE$3, _xlpm.y, 'Great Milton'!$T$5:$AE$30, _xlpm.z, 'Great Milton'!$R$5:$R$30, IF(_xlfn.XLOOKUP($C156,_xlfn.XLOOKUP(J$83,_xlpm.x,_xlpm.y,""),_xlpm.z,"Not Declared")="", "Name not recorded",  _xlfn.XLOOKUP($C156,_xlfn.XLOOKUP(J$83,_xlpm.x,_xlpm.y,""),_xlpm.z,"Not Declared")))</f>
        <v>Not Declared</v>
      </c>
      <c r="K156" s="729" t="str" cm="1">
        <f t="array" ref="K156">_xlfn.LET(_xlpm.x, 'Great Milton'!$T$3:$AE$3, _xlpm.y, 'Great Milton'!$T$5:$AE$30, _xlpm.z, 'Great Milton'!$R$5:$R$30, IF(_xlfn.XLOOKUP($C156,_xlfn.XLOOKUP(K$83,_xlpm.x,_xlpm.y,""),_xlpm.z,"Not Declared")="", "Name not recorded",  _xlfn.XLOOKUP($C156,_xlfn.XLOOKUP(K$83,_xlpm.x,_xlpm.y,""),_xlpm.z,"Not Declared")))</f>
        <v>Not Declared</v>
      </c>
      <c r="L156" s="729" t="str" cm="1">
        <f t="array" ref="L156">_xlfn.LET(_xlpm.x, 'Great Milton'!$T$3:$AE$3, _xlpm.y, 'Great Milton'!$T$5:$AE$30, _xlpm.z, 'Great Milton'!$R$5:$R$30, IF(_xlfn.XLOOKUP($C156,_xlfn.XLOOKUP(L$83,_xlpm.x,_xlpm.y,""),_xlpm.z,"Not Declared")="", "Name not recorded",  _xlfn.XLOOKUP($C156,_xlfn.XLOOKUP(L$83,_xlpm.x,_xlpm.y,""),_xlpm.z,"Not Declared")))</f>
        <v>Not Declared</v>
      </c>
      <c r="M156" s="729" t="str" cm="1">
        <f t="array" ref="M156">_xlfn.LET(_xlpm.x, 'Great Milton'!$T$3:$AE$3, _xlpm.y, 'Great Milton'!$T$5:$AE$30, _xlpm.z, 'Great Milton'!$R$5:$R$30, IF(_xlfn.XLOOKUP($C156,_xlfn.XLOOKUP(M$83,_xlpm.x,_xlpm.y,""),_xlpm.z,"Not Declared")="", "Name not recorded",  _xlfn.XLOOKUP($C156,_xlfn.XLOOKUP(M$83,_xlpm.x,_xlpm.y,""),_xlpm.z,"Not Declared")))</f>
        <v>Not Declared</v>
      </c>
      <c r="N156" s="729" t="str" cm="1">
        <f t="array" ref="N156">_xlfn.LET(_xlpm.x, 'Great Milton'!$T$3:$AE$3, _xlpm.y, 'Great Milton'!$T$5:$AE$30, _xlpm.z, 'Great Milton'!$R$5:$R$30, IF(_xlfn.XLOOKUP($C156,_xlfn.XLOOKUP(N$83,_xlpm.x,_xlpm.y,""),_xlpm.z,"Not Declared")="", "Name not recorded",  _xlfn.XLOOKUP($C156,_xlfn.XLOOKUP(N$83,_xlpm.x,_xlpm.y,""),_xlpm.z,"Not Declared")))</f>
        <v>Not Declared</v>
      </c>
      <c r="O156" s="729" t="str" cm="1">
        <f t="array" ref="O156">_xlfn.LET(_xlpm.x, 'Great Milton'!$T$3:$AE$3, _xlpm.y, 'Great Milton'!$T$5:$AE$30, _xlpm.z, 'Great Milton'!$R$5:$R$30, IF(_xlfn.XLOOKUP($C156,_xlfn.XLOOKUP(O$83,_xlpm.x,_xlpm.y,""),_xlpm.z,"Not Declared")="", "Name not recorded",  _xlfn.XLOOKUP($C156,_xlfn.XLOOKUP(O$83,_xlpm.x,_xlpm.y,""),_xlpm.z,"Not Declared")))</f>
        <v>Not Declared</v>
      </c>
      <c r="P156" s="732"/>
      <c r="Q156" s="732"/>
      <c r="R156" s="732"/>
      <c r="S156" s="732"/>
      <c r="T156" s="732"/>
      <c r="U156" s="732"/>
      <c r="V156" s="732"/>
      <c r="W156" s="732"/>
      <c r="X156" s="732"/>
      <c r="Z156" s="89"/>
      <c r="AA156" s="89"/>
      <c r="AC156" s="89"/>
      <c r="AD156" s="89"/>
      <c r="AE156" s="88"/>
      <c r="AF156" s="89"/>
      <c r="AG156" s="89"/>
      <c r="AH156" s="89"/>
      <c r="AI156" s="89"/>
      <c r="AK156" s="89"/>
      <c r="AL156" s="89"/>
      <c r="AM156" s="89"/>
      <c r="AN156" s="89"/>
      <c r="AO156" s="89"/>
      <c r="AP156" s="89"/>
      <c r="AQ156" s="89"/>
      <c r="AS156" s="89"/>
      <c r="AT156" s="89"/>
      <c r="AU156" s="89"/>
      <c r="AV156" s="89"/>
      <c r="AW156" s="89"/>
      <c r="AX156" s="89"/>
      <c r="AY156" s="89"/>
      <c r="AZ156" s="89"/>
      <c r="BA156" s="89"/>
      <c r="BB156" s="89"/>
      <c r="BC156" s="89"/>
      <c r="BD156" s="89"/>
      <c r="BE156" s="89"/>
      <c r="BF156" s="89"/>
      <c r="BG156" s="89"/>
      <c r="BI156" s="89"/>
      <c r="BJ156" s="89"/>
      <c r="BK156" s="89"/>
      <c r="BL156" s="89"/>
      <c r="BM156" s="89"/>
      <c r="BN156" s="89"/>
      <c r="BO156" s="89"/>
      <c r="BQ156" s="89"/>
      <c r="BR156" s="89"/>
      <c r="BS156" s="89"/>
      <c r="BT156" s="89"/>
      <c r="BU156" s="89"/>
      <c r="BV156" s="89"/>
      <c r="BW156" s="89"/>
      <c r="BX156" s="89"/>
      <c r="BY156" s="89"/>
      <c r="BZ156" s="89"/>
      <c r="CA156" s="89"/>
      <c r="CB156" s="89"/>
      <c r="CC156" s="89"/>
      <c r="CD156" s="89"/>
      <c r="CE156" s="89"/>
      <c r="CF156" s="89"/>
      <c r="CG156" s="89"/>
      <c r="CH156" s="89"/>
      <c r="CI156" s="88"/>
      <c r="CJ156" s="89"/>
      <c r="CK156" s="89"/>
      <c r="CL156" s="89"/>
      <c r="CM156" s="89"/>
      <c r="CN156" s="89"/>
      <c r="CO156" s="88"/>
      <c r="CP156" s="89"/>
      <c r="CQ156" s="89"/>
      <c r="CR156" s="89"/>
      <c r="CS156" s="89"/>
      <c r="CT156" s="89"/>
      <c r="CU156" s="89"/>
      <c r="CV156" s="88"/>
      <c r="CW156" s="89"/>
      <c r="CX156" s="89"/>
      <c r="CY156" s="89"/>
      <c r="CZ156" s="89"/>
      <c r="DA156" s="89"/>
      <c r="DB156" s="89"/>
      <c r="DD156" s="89"/>
      <c r="DE156" s="89"/>
      <c r="DF156" s="89"/>
      <c r="DG156" s="89"/>
      <c r="DH156" s="433"/>
      <c r="DI156" s="89"/>
      <c r="DJ156" s="435"/>
      <c r="DK156" s="89"/>
      <c r="DL156" s="89"/>
      <c r="DM156" s="89"/>
      <c r="DN156" s="89"/>
      <c r="DO156" s="89"/>
      <c r="DP156" s="89"/>
      <c r="DQ156" s="433"/>
      <c r="DR156" s="89"/>
      <c r="DS156" s="89"/>
      <c r="DU156" s="89"/>
      <c r="DV156" s="89"/>
      <c r="DW156" s="89"/>
      <c r="DX156" s="89"/>
      <c r="DY156" s="89"/>
    </row>
    <row r="157" spans="1:129" s="359" customFormat="1" ht="21" customHeight="1">
      <c r="A157" s="358" t="str">
        <f>A156</f>
        <v>Great Milton AC</v>
      </c>
      <c r="B157" s="729" t="str">
        <f>'Team Kennet'!AV$2</f>
        <v>XX</v>
      </c>
      <c r="C157" s="729" t="s">
        <v>65</v>
      </c>
      <c r="D157" s="729" t="str" cm="1">
        <f t="array" ref="D157">_xlfn.LET(_xlpm.x, 'Great Milton'!$T$3:$AE$3, _xlpm.y, 'Great Milton'!$T$5:$AE$30, _xlpm.z, 'Great Milton'!$R$5:$R$30, IF(_xlfn.XLOOKUP($C157,_xlfn.XLOOKUP(D$83,_xlpm.x,_xlpm.y,""),_xlpm.z,"Not Declared")="", "Name not recorded",  _xlfn.XLOOKUP($C157,_xlfn.XLOOKUP(D$83,_xlpm.x,_xlpm.y,""),_xlpm.z,"Not Declared")))</f>
        <v>Not Declared</v>
      </c>
      <c r="E157" s="729" t="str" cm="1">
        <f t="array" ref="E157">_xlfn.LET(_xlpm.x, 'Great Milton'!$T$3:$AE$3, _xlpm.y, 'Great Milton'!$T$5:$AE$30, _xlpm.z, 'Great Milton'!$R$5:$R$30, IF(_xlfn.XLOOKUP($C157,_xlfn.XLOOKUP(E$83,_xlpm.x,_xlpm.y,""),_xlpm.z,"Not Declared")="", "Name not recorded",  _xlfn.XLOOKUP($C157,_xlfn.XLOOKUP(E$83,_xlpm.x,_xlpm.y,""),_xlpm.z,"Not Declared")))</f>
        <v>Not Declared</v>
      </c>
      <c r="F157" s="729" t="str" cm="1">
        <f t="array" ref="F157">_xlfn.LET(_xlpm.x, 'Great Milton'!$T$3:$AE$3, _xlpm.y, 'Great Milton'!$T$5:$AE$30, _xlpm.z, 'Great Milton'!$R$5:$R$30, IF(_xlfn.XLOOKUP($C157,_xlfn.XLOOKUP(F$83,_xlpm.x,_xlpm.y,""),_xlpm.z,"Not Declared")="", "Name not recorded",  _xlfn.XLOOKUP($C157,_xlfn.XLOOKUP(F$83,_xlpm.x,_xlpm.y,""),_xlpm.z,"Not Declared")))</f>
        <v>Not Declared</v>
      </c>
      <c r="G157" s="729" t="str" cm="1">
        <f t="array" ref="G157">_xlfn.LET(_xlpm.x, 'Great Milton'!$T$3:$AE$3, _xlpm.y, 'Great Milton'!$T$5:$AE$30, _xlpm.z, 'Great Milton'!$R$5:$R$30, IF(_xlfn.XLOOKUP($C157,_xlfn.XLOOKUP(G$83,_xlpm.x,_xlpm.y,""),_xlpm.z,"Not Declared")="", "Name not recorded",  _xlfn.XLOOKUP($C157,_xlfn.XLOOKUP(G$83,_xlpm.x,_xlpm.y,""),_xlpm.z,"Not Declared")))</f>
        <v>Not Declared</v>
      </c>
      <c r="H157" s="729" t="str" cm="1">
        <f t="array" ref="H157">_xlfn.LET(_xlpm.x, 'Great Milton'!$T$3:$AE$3, _xlpm.y, 'Great Milton'!$T$5:$AE$30, _xlpm.z, 'Great Milton'!$R$5:$R$30, IF(_xlfn.XLOOKUP($C157,_xlfn.XLOOKUP(H$83,_xlpm.x,_xlpm.y,""),_xlpm.z,"Not Declared")="", "Name not recorded",  _xlfn.XLOOKUP($C157,_xlfn.XLOOKUP(H$83,_xlpm.x,_xlpm.y,""),_xlpm.z,"Not Declared")))</f>
        <v>Not Declared</v>
      </c>
      <c r="I157" s="729" t="str" cm="1">
        <f t="array" ref="I157">_xlfn.LET(_xlpm.x, 'Great Milton'!$T$3:$AE$3, _xlpm.y, 'Great Milton'!$T$5:$AE$30, _xlpm.z, 'Great Milton'!$R$5:$R$30, IF(_xlfn.XLOOKUP($C157,_xlfn.XLOOKUP(I$83,_xlpm.x,_xlpm.y,""),_xlpm.z,"Not Declared")="", "Name not recorded",  _xlfn.XLOOKUP($C157,_xlfn.XLOOKUP(I$83,_xlpm.x,_xlpm.y,""),_xlpm.z,"Not Declared")))</f>
        <v>Not Declared</v>
      </c>
      <c r="J157" s="729" t="str" cm="1">
        <f t="array" ref="J157">_xlfn.LET(_xlpm.x, 'Great Milton'!$T$3:$AE$3, _xlpm.y, 'Great Milton'!$T$5:$AE$30, _xlpm.z, 'Great Milton'!$R$5:$R$30, IF(_xlfn.XLOOKUP($C157,_xlfn.XLOOKUP(J$83,_xlpm.x,_xlpm.y,""),_xlpm.z,"Not Declared")="", "Name not recorded",  _xlfn.XLOOKUP($C157,_xlfn.XLOOKUP(J$83,_xlpm.x,_xlpm.y,""),_xlpm.z,"Not Declared")))</f>
        <v>Not Declared</v>
      </c>
      <c r="K157" s="729" t="str" cm="1">
        <f t="array" ref="K157">_xlfn.LET(_xlpm.x, 'Great Milton'!$T$3:$AE$3, _xlpm.y, 'Great Milton'!$T$5:$AE$30, _xlpm.z, 'Great Milton'!$R$5:$R$30, IF(_xlfn.XLOOKUP($C157,_xlfn.XLOOKUP(K$83,_xlpm.x,_xlpm.y,""),_xlpm.z,"Not Declared")="", "Name not recorded",  _xlfn.XLOOKUP($C157,_xlfn.XLOOKUP(K$83,_xlpm.x,_xlpm.y,""),_xlpm.z,"Not Declared")))</f>
        <v>Not Declared</v>
      </c>
      <c r="L157" s="729" t="str" cm="1">
        <f t="array" ref="L157">_xlfn.LET(_xlpm.x, 'Great Milton'!$T$3:$AE$3, _xlpm.y, 'Great Milton'!$T$5:$AE$30, _xlpm.z, 'Great Milton'!$R$5:$R$30, IF(_xlfn.XLOOKUP($C157,_xlfn.XLOOKUP(L$83,_xlpm.x,_xlpm.y,""),_xlpm.z,"Not Declared")="", "Name not recorded",  _xlfn.XLOOKUP($C157,_xlfn.XLOOKUP(L$83,_xlpm.x,_xlpm.y,""),_xlpm.z,"Not Declared")))</f>
        <v>Not Declared</v>
      </c>
      <c r="M157" s="729" t="str" cm="1">
        <f t="array" ref="M157">_xlfn.LET(_xlpm.x, 'Great Milton'!$T$3:$AE$3, _xlpm.y, 'Great Milton'!$T$5:$AE$30, _xlpm.z, 'Great Milton'!$R$5:$R$30, IF(_xlfn.XLOOKUP($C157,_xlfn.XLOOKUP(M$83,_xlpm.x,_xlpm.y,""),_xlpm.z,"Not Declared")="", "Name not recorded",  _xlfn.XLOOKUP($C157,_xlfn.XLOOKUP(M$83,_xlpm.x,_xlpm.y,""),_xlpm.z,"Not Declared")))</f>
        <v>Not Declared</v>
      </c>
      <c r="N157" s="729" t="str" cm="1">
        <f t="array" ref="N157">_xlfn.LET(_xlpm.x, 'Great Milton'!$T$3:$AE$3, _xlpm.y, 'Great Milton'!$T$5:$AE$30, _xlpm.z, 'Great Milton'!$R$5:$R$30, IF(_xlfn.XLOOKUP($C157,_xlfn.XLOOKUP(N$83,_xlpm.x,_xlpm.y,""),_xlpm.z,"Not Declared")="", "Name not recorded",  _xlfn.XLOOKUP($C157,_xlfn.XLOOKUP(N$83,_xlpm.x,_xlpm.y,""),_xlpm.z,"Not Declared")))</f>
        <v>Not Declared</v>
      </c>
      <c r="O157" s="729" t="str" cm="1">
        <f t="array" ref="O157">_xlfn.LET(_xlpm.x, 'Great Milton'!$T$3:$AE$3, _xlpm.y, 'Great Milton'!$T$5:$AE$30, _xlpm.z, 'Great Milton'!$R$5:$R$30, IF(_xlfn.XLOOKUP($C157,_xlfn.XLOOKUP(O$83,_xlpm.x,_xlpm.y,""),_xlpm.z,"Not Declared")="", "Name not recorded",  _xlfn.XLOOKUP($C157,_xlfn.XLOOKUP(O$83,_xlpm.x,_xlpm.y,""),_xlpm.z,"Not Declared")))</f>
        <v>Not Declared</v>
      </c>
      <c r="P157" s="732"/>
      <c r="Q157" s="732"/>
      <c r="R157" s="732"/>
      <c r="S157" s="732"/>
      <c r="T157" s="732"/>
      <c r="U157" s="732"/>
      <c r="V157" s="732"/>
      <c r="W157" s="732"/>
      <c r="X157" s="732"/>
      <c r="Z157" s="89"/>
      <c r="AA157" s="89"/>
      <c r="AC157" s="89"/>
      <c r="AD157" s="89"/>
      <c r="AE157" s="88"/>
      <c r="AF157" s="89"/>
      <c r="AG157" s="89"/>
      <c r="AH157" s="89"/>
      <c r="AI157" s="89"/>
      <c r="AK157" s="89"/>
      <c r="AL157" s="89"/>
      <c r="AM157" s="89"/>
      <c r="AN157" s="89"/>
      <c r="AO157" s="89"/>
      <c r="AP157" s="89"/>
      <c r="AQ157" s="89"/>
      <c r="AS157" s="89"/>
      <c r="AT157" s="89"/>
      <c r="AU157" s="89"/>
      <c r="AV157" s="89"/>
      <c r="AW157" s="89"/>
      <c r="AX157" s="89"/>
      <c r="AY157" s="89"/>
      <c r="AZ157" s="89"/>
      <c r="BA157" s="89"/>
      <c r="BB157" s="89"/>
      <c r="BC157" s="89"/>
      <c r="BD157" s="89"/>
      <c r="BE157" s="89"/>
      <c r="BF157" s="89"/>
      <c r="BG157" s="89"/>
      <c r="BI157" s="89"/>
      <c r="BJ157" s="89"/>
      <c r="BK157" s="89"/>
      <c r="BL157" s="89"/>
      <c r="BM157" s="89"/>
      <c r="BN157" s="89"/>
      <c r="BO157" s="89"/>
      <c r="BQ157" s="89"/>
      <c r="BR157" s="89"/>
      <c r="BS157" s="89"/>
      <c r="BT157" s="89"/>
      <c r="BU157" s="89"/>
      <c r="BV157" s="89"/>
      <c r="BW157" s="89"/>
      <c r="BX157" s="89"/>
      <c r="BY157" s="89"/>
      <c r="BZ157" s="89"/>
      <c r="CA157" s="89"/>
      <c r="CB157" s="89"/>
      <c r="CC157" s="89"/>
      <c r="CD157" s="89"/>
      <c r="CE157" s="89"/>
      <c r="CF157" s="89"/>
      <c r="CG157" s="89"/>
      <c r="CH157" s="89"/>
      <c r="CI157" s="88"/>
      <c r="CJ157" s="89"/>
      <c r="CK157" s="89"/>
      <c r="CL157" s="89"/>
      <c r="CM157" s="89"/>
      <c r="CN157" s="89"/>
      <c r="CO157" s="88"/>
      <c r="CP157" s="89"/>
      <c r="CQ157" s="89"/>
      <c r="CR157" s="89"/>
      <c r="CS157" s="89"/>
      <c r="CT157" s="89"/>
      <c r="CU157" s="89"/>
      <c r="CV157" s="88"/>
      <c r="CW157" s="89"/>
      <c r="CX157" s="89"/>
      <c r="CY157" s="89"/>
      <c r="CZ157" s="89"/>
      <c r="DA157" s="89"/>
      <c r="DB157" s="89"/>
      <c r="DD157" s="89"/>
      <c r="DE157" s="89"/>
      <c r="DF157" s="89"/>
      <c r="DG157" s="89"/>
      <c r="DH157" s="433"/>
      <c r="DI157" s="89"/>
      <c r="DJ157" s="435"/>
      <c r="DK157" s="89"/>
      <c r="DL157" s="89"/>
      <c r="DM157" s="89"/>
      <c r="DN157" s="89"/>
      <c r="DO157" s="89"/>
      <c r="DP157" s="89"/>
      <c r="DQ157" s="433"/>
      <c r="DR157" s="89"/>
      <c r="DS157" s="89"/>
      <c r="DU157" s="89"/>
      <c r="DV157" s="89"/>
      <c r="DW157" s="89"/>
      <c r="DX157" s="89"/>
      <c r="DY157" s="89"/>
    </row>
    <row r="158" spans="1:129" s="359" customFormat="1" ht="21" customHeight="1">
      <c r="A158" s="358" t="str">
        <f t="shared" ref="A158:A163" si="17">A157</f>
        <v>Great Milton AC</v>
      </c>
      <c r="B158" s="729"/>
      <c r="C158" s="729" t="s">
        <v>517</v>
      </c>
      <c r="D158" s="729" t="str" cm="1">
        <f t="array" ref="D158">_xlfn.LET(_xlpm.x, 'Great Milton'!$T$3:$AE$3, _xlpm.y, 'Great Milton'!$T$5:$AE$30, _xlpm.z, 'Great Milton'!$R$5:$R$30, IF(_xlfn.XLOOKUP($C158,_xlfn.XLOOKUP(D$83,_xlpm.x,_xlpm.y,""),_xlpm.z,"Not Declared")="", "Name not recorded",  _xlfn.XLOOKUP($C158,_xlfn.XLOOKUP(D$83,_xlpm.x,_xlpm.y,""),_xlpm.z,"Not Declared")))</f>
        <v>Not Declared</v>
      </c>
      <c r="E158" s="729" t="str" cm="1">
        <f t="array" ref="E158">_xlfn.LET(_xlpm.x, 'Great Milton'!$T$3:$AE$3, _xlpm.y, 'Great Milton'!$T$5:$AE$30, _xlpm.z, 'Great Milton'!$R$5:$R$30, IF(_xlfn.XLOOKUP($C158,_xlfn.XLOOKUP(E$83,_xlpm.x,_xlpm.y,""),_xlpm.z,"Not Declared")="", "Name not recorded",  _xlfn.XLOOKUP($C158,_xlfn.XLOOKUP(E$83,_xlpm.x,_xlpm.y,""),_xlpm.z,"Not Declared")))</f>
        <v>Not Declared</v>
      </c>
      <c r="F158" s="729" t="str" cm="1">
        <f t="array" ref="F158">_xlfn.LET(_xlpm.x, 'Great Milton'!$T$3:$AE$3, _xlpm.y, 'Great Milton'!$T$5:$AE$30, _xlpm.z, 'Great Milton'!$R$5:$R$30, IF(_xlfn.XLOOKUP($C158,_xlfn.XLOOKUP(F$83,_xlpm.x,_xlpm.y,""),_xlpm.z,"Not Declared")="", "Name not recorded",  _xlfn.XLOOKUP($C158,_xlfn.XLOOKUP(F$83,_xlpm.x,_xlpm.y,""),_xlpm.z,"Not Declared")))</f>
        <v>Not Declared</v>
      </c>
      <c r="G158" s="729" t="str" cm="1">
        <f t="array" ref="G158">_xlfn.LET(_xlpm.x, 'Great Milton'!$T$3:$AE$3, _xlpm.y, 'Great Milton'!$T$5:$AE$30, _xlpm.z, 'Great Milton'!$R$5:$R$30, IF(_xlfn.XLOOKUP($C158,_xlfn.XLOOKUP(G$83,_xlpm.x,_xlpm.y,""),_xlpm.z,"Not Declared")="", "Name not recorded",  _xlfn.XLOOKUP($C158,_xlfn.XLOOKUP(G$83,_xlpm.x,_xlpm.y,""),_xlpm.z,"Not Declared")))</f>
        <v>Not Declared</v>
      </c>
      <c r="H158" s="729" t="str" cm="1">
        <f t="array" ref="H158">_xlfn.LET(_xlpm.x, 'Great Milton'!$T$3:$AE$3, _xlpm.y, 'Great Milton'!$T$5:$AE$30, _xlpm.z, 'Great Milton'!$R$5:$R$30, IF(_xlfn.XLOOKUP($C158,_xlfn.XLOOKUP(H$83,_xlpm.x,_xlpm.y,""),_xlpm.z,"Not Declared")="", "Name not recorded",  _xlfn.XLOOKUP($C158,_xlfn.XLOOKUP(H$83,_xlpm.x,_xlpm.y,""),_xlpm.z,"Not Declared")))</f>
        <v>Not Declared</v>
      </c>
      <c r="I158" s="729" t="str" cm="1">
        <f t="array" ref="I158">_xlfn.LET(_xlpm.x, 'Great Milton'!$T$3:$AE$3, _xlpm.y, 'Great Milton'!$T$5:$AE$30, _xlpm.z, 'Great Milton'!$R$5:$R$30, IF(_xlfn.XLOOKUP($C158,_xlfn.XLOOKUP(I$83,_xlpm.x,_xlpm.y,""),_xlpm.z,"Not Declared")="", "Name not recorded",  _xlfn.XLOOKUP($C158,_xlfn.XLOOKUP(I$83,_xlpm.x,_xlpm.y,""),_xlpm.z,"Not Declared")))</f>
        <v>Not Declared</v>
      </c>
      <c r="J158" s="729" t="str" cm="1">
        <f t="array" ref="J158">_xlfn.LET(_xlpm.x, 'Great Milton'!$T$3:$AE$3, _xlpm.y, 'Great Milton'!$T$5:$AE$30, _xlpm.z, 'Great Milton'!$R$5:$R$30, IF(_xlfn.XLOOKUP($C158,_xlfn.XLOOKUP(J$83,_xlpm.x,_xlpm.y,""),_xlpm.z,"Not Declared")="", "Name not recorded",  _xlfn.XLOOKUP($C158,_xlfn.XLOOKUP(J$83,_xlpm.x,_xlpm.y,""),_xlpm.z,"Not Declared")))</f>
        <v>Not Declared</v>
      </c>
      <c r="K158" s="729" t="str" cm="1">
        <f t="array" ref="K158">_xlfn.LET(_xlpm.x, 'Great Milton'!$T$3:$AE$3, _xlpm.y, 'Great Milton'!$T$5:$AE$30, _xlpm.z, 'Great Milton'!$R$5:$R$30, IF(_xlfn.XLOOKUP($C158,_xlfn.XLOOKUP(K$83,_xlpm.x,_xlpm.y,""),_xlpm.z,"Not Declared")="", "Name not recorded",  _xlfn.XLOOKUP($C158,_xlfn.XLOOKUP(K$83,_xlpm.x,_xlpm.y,""),_xlpm.z,"Not Declared")))</f>
        <v>Not Declared</v>
      </c>
      <c r="L158" s="729" t="str" cm="1">
        <f t="array" ref="L158">_xlfn.LET(_xlpm.x, 'Great Milton'!$T$3:$AE$3, _xlpm.y, 'Great Milton'!$T$5:$AE$30, _xlpm.z, 'Great Milton'!$R$5:$R$30, IF(_xlfn.XLOOKUP($C158,_xlfn.XLOOKUP(L$83,_xlpm.x,_xlpm.y,""),_xlpm.z,"Not Declared")="", "Name not recorded",  _xlfn.XLOOKUP($C158,_xlfn.XLOOKUP(L$83,_xlpm.x,_xlpm.y,""),_xlpm.z,"Not Declared")))</f>
        <v>Not Declared</v>
      </c>
      <c r="M158" s="729" t="str" cm="1">
        <f t="array" ref="M158">_xlfn.LET(_xlpm.x, 'Great Milton'!$T$3:$AE$3, _xlpm.y, 'Great Milton'!$T$5:$AE$30, _xlpm.z, 'Great Milton'!$R$5:$R$30, IF(_xlfn.XLOOKUP($C158,_xlfn.XLOOKUP(M$83,_xlpm.x,_xlpm.y,""),_xlpm.z,"Not Declared")="", "Name not recorded",  _xlfn.XLOOKUP($C158,_xlfn.XLOOKUP(M$83,_xlpm.x,_xlpm.y,""),_xlpm.z,"Not Declared")))</f>
        <v>Not Declared</v>
      </c>
      <c r="N158" s="729" t="str" cm="1">
        <f t="array" ref="N158">_xlfn.LET(_xlpm.x, 'Great Milton'!$T$3:$AE$3, _xlpm.y, 'Great Milton'!$T$5:$AE$30, _xlpm.z, 'Great Milton'!$R$5:$R$30, IF(_xlfn.XLOOKUP($C158,_xlfn.XLOOKUP(N$83,_xlpm.x,_xlpm.y,""),_xlpm.z,"Not Declared")="", "Name not recorded",  _xlfn.XLOOKUP($C158,_xlfn.XLOOKUP(N$83,_xlpm.x,_xlpm.y,""),_xlpm.z,"Not Declared")))</f>
        <v>Not Declared</v>
      </c>
      <c r="O158" s="729" t="str" cm="1">
        <f t="array" ref="O158">_xlfn.LET(_xlpm.x, 'Great Milton'!$T$3:$AE$3, _xlpm.y, 'Great Milton'!$T$5:$AE$30, _xlpm.z, 'Great Milton'!$R$5:$R$30, IF(_xlfn.XLOOKUP($C158,_xlfn.XLOOKUP(O$83,_xlpm.x,_xlpm.y,""),_xlpm.z,"Not Declared")="", "Name not recorded",  _xlfn.XLOOKUP($C158,_xlfn.XLOOKUP(O$83,_xlpm.x,_xlpm.y,""),_xlpm.z,"Not Declared")))</f>
        <v>Not Declared</v>
      </c>
      <c r="P158" s="79" t="s">
        <v>517</v>
      </c>
      <c r="Q158" s="729" t="s">
        <v>319</v>
      </c>
      <c r="R158" s="729" t="s">
        <v>320</v>
      </c>
      <c r="S158" s="729" t="s">
        <v>321</v>
      </c>
      <c r="T158" s="729" t="str" cm="1">
        <f t="array" ref="T158">_xlfn.LET(_xlpm.x, 'Great Milton'!$T$3:$AF$3, _xlpm.y, 'Great Milton'!$T$5:$AF$30, _xlpm.z, 'Great Milton'!$R$5:$R$30, IF(_xlfn.XLOOKUP(P158,_xlfn.XLOOKUP(T$83,_xlpm.x,_xlpm.y,""),_xlpm.z,"Not Declared")="", "Name not recorded",  _xlfn.XLOOKUP(P158,_xlfn.XLOOKUP(T$83,_xlpm.x,_xlpm.y,""),_xlpm.z,"Not Declared")))</f>
        <v>Not Declared</v>
      </c>
      <c r="U158" s="729" t="str" cm="1">
        <f t="array" ref="U158">_xlfn.LET(_xlpm.x, 'Great Milton'!$T$3:$AF$3, _xlpm.y, 'Great Milton'!$T$5:$AF$30, _xlpm.z, 'Great Milton'!$R$5:$R$30, IF(_xlfn.XLOOKUP(Q158,_xlfn.XLOOKUP(U$83,_xlpm.x,_xlpm.y,""),_xlpm.z,"Not Declared")="", "Name not recorded",  _xlfn.XLOOKUP(Q158,_xlfn.XLOOKUP(U$83,_xlpm.x,_xlpm.y,""),_xlpm.z,"Not Declared")))</f>
        <v>Not Declared</v>
      </c>
      <c r="V158" s="729" t="str" cm="1">
        <f t="array" ref="V158">_xlfn.LET(_xlpm.x, 'Great Milton'!$T$3:$AF$3, _xlpm.y, 'Great Milton'!$T$5:$AF$30, _xlpm.z, 'Great Milton'!$R$5:$R$30, IF(_xlfn.XLOOKUP(R158,_xlfn.XLOOKUP(V$83,_xlpm.x,_xlpm.y,""),_xlpm.z,"Not Declared")="", "Name not recorded",  _xlfn.XLOOKUP(R158,_xlfn.XLOOKUP(V$83,_xlpm.x,_xlpm.y,""),_xlpm.z,"Not Declared")))</f>
        <v>Not Declared</v>
      </c>
      <c r="W158" s="729" t="str" cm="1">
        <f t="array" ref="W158">_xlfn.LET(_xlpm.x, 'Great Milton'!$T$3:$AF$3, _xlpm.y, 'Great Milton'!$T$5:$AF$30, _xlpm.z, 'Great Milton'!$R$5:$R$30, IF(_xlfn.XLOOKUP(S158,_xlfn.XLOOKUP(W$83,_xlpm.x,_xlpm.y,""),_xlpm.z,"Not Declared")="", "Name not recorded",  _xlfn.XLOOKUP(S158,_xlfn.XLOOKUP(W$83,_xlpm.x,_xlpm.y,""),_xlpm.z,"Not Declared")))</f>
        <v>Not Declared</v>
      </c>
      <c r="X158" s="358" t="str">
        <f>_xlfn.TEXTJOIN(", ",,T158:W158)</f>
        <v>Not Declared, Not Declared, Not Declared, Not Declared</v>
      </c>
      <c r="Z158" s="89"/>
      <c r="AA158" s="89"/>
      <c r="AC158" s="89"/>
      <c r="AD158" s="89"/>
      <c r="AE158" s="88"/>
      <c r="AF158" s="89"/>
      <c r="AG158" s="89"/>
      <c r="AH158" s="89"/>
      <c r="AI158" s="89"/>
      <c r="AK158" s="89"/>
      <c r="AL158" s="89"/>
      <c r="AM158" s="89"/>
      <c r="AN158" s="89"/>
      <c r="AO158" s="89"/>
      <c r="AP158" s="89"/>
      <c r="AQ158" s="89"/>
      <c r="AS158" s="89"/>
      <c r="AT158" s="89"/>
      <c r="AU158" s="89"/>
      <c r="AV158" s="89"/>
      <c r="AW158" s="89"/>
      <c r="AX158" s="89"/>
      <c r="AY158" s="89"/>
      <c r="AZ158" s="89"/>
      <c r="BA158" s="89"/>
      <c r="BB158" s="89"/>
      <c r="BC158" s="89"/>
      <c r="BD158" s="89"/>
      <c r="BE158" s="89"/>
      <c r="BF158" s="89"/>
      <c r="BG158" s="89"/>
      <c r="BI158" s="89"/>
      <c r="BJ158" s="89"/>
      <c r="BK158" s="89"/>
      <c r="BL158" s="89"/>
      <c r="BM158" s="89"/>
      <c r="BN158" s="89"/>
      <c r="BO158" s="89"/>
      <c r="BQ158" s="89"/>
      <c r="BR158" s="89"/>
      <c r="BS158" s="89"/>
      <c r="BT158" s="89"/>
      <c r="BU158" s="89"/>
      <c r="BV158" s="89"/>
      <c r="BW158" s="89"/>
      <c r="BX158" s="89"/>
      <c r="BY158" s="89"/>
      <c r="BZ158" s="89"/>
      <c r="CA158" s="89"/>
      <c r="CB158" s="89"/>
      <c r="CC158" s="89"/>
      <c r="CD158" s="89"/>
      <c r="CE158" s="89"/>
      <c r="CF158" s="89"/>
      <c r="CG158" s="89"/>
      <c r="CH158" s="89"/>
      <c r="CI158" s="88"/>
      <c r="CJ158" s="89"/>
      <c r="CK158" s="89"/>
      <c r="CL158" s="89"/>
      <c r="CM158" s="89"/>
      <c r="CN158" s="89"/>
      <c r="CO158" s="88"/>
      <c r="CP158" s="89"/>
      <c r="CQ158" s="89"/>
      <c r="CR158" s="89"/>
      <c r="CS158" s="89"/>
      <c r="CT158" s="89"/>
      <c r="CU158" s="89"/>
      <c r="CV158" s="88"/>
      <c r="CW158" s="89"/>
      <c r="CX158" s="89"/>
      <c r="CY158" s="89"/>
      <c r="CZ158" s="89"/>
      <c r="DA158" s="89"/>
      <c r="DB158" s="89"/>
      <c r="DD158" s="89"/>
      <c r="DE158" s="89"/>
      <c r="DF158" s="89"/>
      <c r="DG158" s="89"/>
      <c r="DH158" s="433"/>
      <c r="DI158" s="89"/>
      <c r="DJ158" s="435"/>
      <c r="DL158" s="89"/>
      <c r="DM158" s="89"/>
      <c r="DN158" s="89"/>
      <c r="DO158" s="89"/>
      <c r="DP158" s="89"/>
      <c r="DQ158" s="433"/>
      <c r="DR158" s="89"/>
      <c r="DS158" s="89"/>
      <c r="DU158" s="89"/>
      <c r="DV158" s="89"/>
      <c r="DW158" s="89"/>
      <c r="DX158" s="89"/>
      <c r="DY158" s="89"/>
    </row>
    <row r="159" spans="1:129" s="359" customFormat="1" ht="21" customHeight="1">
      <c r="A159" s="358" t="str">
        <f t="shared" si="17"/>
        <v>Great Milton AC</v>
      </c>
      <c r="B159" s="729"/>
      <c r="C159" s="729" t="s">
        <v>319</v>
      </c>
      <c r="D159" s="729" t="str" cm="1">
        <f t="array" ref="D159">_xlfn.LET(_xlpm.x, 'Great Milton'!$T$3:$AE$3, _xlpm.y, 'Great Milton'!$T$5:$AE$30, _xlpm.z, 'Great Milton'!$R$5:$R$30, IF(_xlfn.XLOOKUP($C159,_xlfn.XLOOKUP(D$83,_xlpm.x,_xlpm.y,""),_xlpm.z,"Not Declared")="", "Name not recorded",  _xlfn.XLOOKUP($C159,_xlfn.XLOOKUP(D$83,_xlpm.x,_xlpm.y,""),_xlpm.z,"Not Declared")))</f>
        <v>Not Declared</v>
      </c>
      <c r="E159" s="729" t="str" cm="1">
        <f t="array" ref="E159">_xlfn.LET(_xlpm.x, 'Great Milton'!$T$3:$AE$3, _xlpm.y, 'Great Milton'!$T$5:$AE$30, _xlpm.z, 'Great Milton'!$R$5:$R$30, IF(_xlfn.XLOOKUP($C159,_xlfn.XLOOKUP(E$83,_xlpm.x,_xlpm.y,""),_xlpm.z,"Not Declared")="", "Name not recorded",  _xlfn.XLOOKUP($C159,_xlfn.XLOOKUP(E$83,_xlpm.x,_xlpm.y,""),_xlpm.z,"Not Declared")))</f>
        <v>Not Declared</v>
      </c>
      <c r="F159" s="729" t="str" cm="1">
        <f t="array" ref="F159">_xlfn.LET(_xlpm.x, 'Great Milton'!$T$3:$AE$3, _xlpm.y, 'Great Milton'!$T$5:$AE$30, _xlpm.z, 'Great Milton'!$R$5:$R$30, IF(_xlfn.XLOOKUP($C159,_xlfn.XLOOKUP(F$83,_xlpm.x,_xlpm.y,""),_xlpm.z,"Not Declared")="", "Name not recorded",  _xlfn.XLOOKUP($C159,_xlfn.XLOOKUP(F$83,_xlpm.x,_xlpm.y,""),_xlpm.z,"Not Declared")))</f>
        <v>Not Declared</v>
      </c>
      <c r="G159" s="729" t="str" cm="1">
        <f t="array" ref="G159">_xlfn.LET(_xlpm.x, 'Great Milton'!$T$3:$AE$3, _xlpm.y, 'Great Milton'!$T$5:$AE$30, _xlpm.z, 'Great Milton'!$R$5:$R$30, IF(_xlfn.XLOOKUP($C159,_xlfn.XLOOKUP(G$83,_xlpm.x,_xlpm.y,""),_xlpm.z,"Not Declared")="", "Name not recorded",  _xlfn.XLOOKUP($C159,_xlfn.XLOOKUP(G$83,_xlpm.x,_xlpm.y,""),_xlpm.z,"Not Declared")))</f>
        <v>Not Declared</v>
      </c>
      <c r="H159" s="729" t="str" cm="1">
        <f t="array" ref="H159">_xlfn.LET(_xlpm.x, 'Great Milton'!$T$3:$AE$3, _xlpm.y, 'Great Milton'!$T$5:$AE$30, _xlpm.z, 'Great Milton'!$R$5:$R$30, IF(_xlfn.XLOOKUP($C159,_xlfn.XLOOKUP(H$83,_xlpm.x,_xlpm.y,""),_xlpm.z,"Not Declared")="", "Name not recorded",  _xlfn.XLOOKUP($C159,_xlfn.XLOOKUP(H$83,_xlpm.x,_xlpm.y,""),_xlpm.z,"Not Declared")))</f>
        <v>Not Declared</v>
      </c>
      <c r="I159" s="729" t="str" cm="1">
        <f t="array" ref="I159">_xlfn.LET(_xlpm.x, 'Great Milton'!$T$3:$AE$3, _xlpm.y, 'Great Milton'!$T$5:$AE$30, _xlpm.z, 'Great Milton'!$R$5:$R$30, IF(_xlfn.XLOOKUP($C159,_xlfn.XLOOKUP(I$83,_xlpm.x,_xlpm.y,""),_xlpm.z,"Not Declared")="", "Name not recorded",  _xlfn.XLOOKUP($C159,_xlfn.XLOOKUP(I$83,_xlpm.x,_xlpm.y,""),_xlpm.z,"Not Declared")))</f>
        <v>Not Declared</v>
      </c>
      <c r="J159" s="729" t="str" cm="1">
        <f t="array" ref="J159">_xlfn.LET(_xlpm.x, 'Great Milton'!$T$3:$AE$3, _xlpm.y, 'Great Milton'!$T$5:$AE$30, _xlpm.z, 'Great Milton'!$R$5:$R$30, IF(_xlfn.XLOOKUP($C159,_xlfn.XLOOKUP(J$83,_xlpm.x,_xlpm.y,""),_xlpm.z,"Not Declared")="", "Name not recorded",  _xlfn.XLOOKUP($C159,_xlfn.XLOOKUP(J$83,_xlpm.x,_xlpm.y,""),_xlpm.z,"Not Declared")))</f>
        <v>Not Declared</v>
      </c>
      <c r="K159" s="729" t="str" cm="1">
        <f t="array" ref="K159">_xlfn.LET(_xlpm.x, 'Great Milton'!$T$3:$AE$3, _xlpm.y, 'Great Milton'!$T$5:$AE$30, _xlpm.z, 'Great Milton'!$R$5:$R$30, IF(_xlfn.XLOOKUP($C159,_xlfn.XLOOKUP(K$83,_xlpm.x,_xlpm.y,""),_xlpm.z,"Not Declared")="", "Name not recorded",  _xlfn.XLOOKUP($C159,_xlfn.XLOOKUP(K$83,_xlpm.x,_xlpm.y,""),_xlpm.z,"Not Declared")))</f>
        <v>Not Declared</v>
      </c>
      <c r="L159" s="729" t="str" cm="1">
        <f t="array" ref="L159">_xlfn.LET(_xlpm.x, 'Great Milton'!$T$3:$AE$3, _xlpm.y, 'Great Milton'!$T$5:$AE$30, _xlpm.z, 'Great Milton'!$R$5:$R$30, IF(_xlfn.XLOOKUP($C159,_xlfn.XLOOKUP(L$83,_xlpm.x,_xlpm.y,""),_xlpm.z,"Not Declared")="", "Name not recorded",  _xlfn.XLOOKUP($C159,_xlfn.XLOOKUP(L$83,_xlpm.x,_xlpm.y,""),_xlpm.z,"Not Declared")))</f>
        <v>Not Declared</v>
      </c>
      <c r="M159" s="729" t="str" cm="1">
        <f t="array" ref="M159">_xlfn.LET(_xlpm.x, 'Great Milton'!$T$3:$AE$3, _xlpm.y, 'Great Milton'!$T$5:$AE$30, _xlpm.z, 'Great Milton'!$R$5:$R$30, IF(_xlfn.XLOOKUP($C159,_xlfn.XLOOKUP(M$83,_xlpm.x,_xlpm.y,""),_xlpm.z,"Not Declared")="", "Name not recorded",  _xlfn.XLOOKUP($C159,_xlfn.XLOOKUP(M$83,_xlpm.x,_xlpm.y,""),_xlpm.z,"Not Declared")))</f>
        <v>Not Declared</v>
      </c>
      <c r="N159" s="729" t="str" cm="1">
        <f t="array" ref="N159">_xlfn.LET(_xlpm.x, 'Great Milton'!$T$3:$AE$3, _xlpm.y, 'Great Milton'!$T$5:$AE$30, _xlpm.z, 'Great Milton'!$R$5:$R$30, IF(_xlfn.XLOOKUP($C159,_xlfn.XLOOKUP(N$83,_xlpm.x,_xlpm.y,""),_xlpm.z,"Not Declared")="", "Name not recorded",  _xlfn.XLOOKUP($C159,_xlfn.XLOOKUP(N$83,_xlpm.x,_xlpm.y,""),_xlpm.z,"Not Declared")))</f>
        <v>Not Declared</v>
      </c>
      <c r="O159" s="729" t="str" cm="1">
        <f t="array" ref="O159">_xlfn.LET(_xlpm.x, 'Great Milton'!$T$3:$AE$3, _xlpm.y, 'Great Milton'!$T$5:$AE$30, _xlpm.z, 'Great Milton'!$R$5:$R$30, IF(_xlfn.XLOOKUP($C159,_xlfn.XLOOKUP(O$83,_xlpm.x,_xlpm.y,""),_xlpm.z,"Not Declared")="", "Name not recorded",  _xlfn.XLOOKUP($C159,_xlfn.XLOOKUP(O$83,_xlpm.x,_xlpm.y,""),_xlpm.z,"Not Declared")))</f>
        <v>Not Declared</v>
      </c>
      <c r="P159" s="3"/>
      <c r="Q159" s="3"/>
      <c r="R159" s="3"/>
      <c r="S159" s="3"/>
      <c r="T159" s="3"/>
      <c r="U159" s="3"/>
      <c r="V159" s="3"/>
      <c r="W159" s="3"/>
      <c r="X159" s="12"/>
      <c r="Z159" s="89"/>
      <c r="AA159" s="89"/>
      <c r="AC159" s="89"/>
      <c r="AD159" s="89"/>
      <c r="AE159" s="88"/>
      <c r="AF159" s="89"/>
      <c r="AG159" s="89"/>
      <c r="AH159" s="89"/>
      <c r="AI159" s="89"/>
      <c r="AK159" s="89"/>
      <c r="AL159" s="89"/>
      <c r="AM159" s="89"/>
      <c r="AN159" s="89"/>
      <c r="AO159" s="89"/>
      <c r="AP159" s="89"/>
      <c r="AQ159" s="89"/>
      <c r="AS159" s="89"/>
      <c r="AT159" s="89"/>
      <c r="AU159" s="89"/>
      <c r="AV159" s="89"/>
      <c r="AW159" s="89"/>
      <c r="AX159" s="89"/>
      <c r="AY159" s="89"/>
      <c r="AZ159" s="89"/>
      <c r="BA159" s="89"/>
      <c r="BB159" s="89"/>
      <c r="BC159" s="89"/>
      <c r="BD159" s="89"/>
      <c r="BE159" s="89"/>
      <c r="BF159" s="89"/>
      <c r="BG159" s="89"/>
      <c r="BI159" s="89"/>
      <c r="BJ159" s="89"/>
      <c r="BK159" s="89"/>
      <c r="BL159" s="89"/>
      <c r="BM159" s="89"/>
      <c r="BN159" s="89"/>
      <c r="BO159" s="89"/>
      <c r="BQ159" s="89"/>
      <c r="BR159" s="89"/>
      <c r="BS159" s="89"/>
      <c r="BT159" s="89"/>
      <c r="BU159" s="89"/>
      <c r="BV159" s="89"/>
      <c r="BW159" s="89"/>
      <c r="BX159" s="89"/>
      <c r="BY159" s="89"/>
      <c r="BZ159" s="89"/>
      <c r="CA159" s="89"/>
      <c r="CB159" s="89"/>
      <c r="CC159" s="89"/>
      <c r="CD159" s="89"/>
      <c r="CE159" s="89"/>
      <c r="CF159" s="89"/>
      <c r="CG159" s="89"/>
      <c r="CH159" s="89"/>
      <c r="CI159" s="88"/>
      <c r="CJ159" s="89"/>
      <c r="CK159" s="89"/>
      <c r="CL159" s="89"/>
      <c r="CM159" s="89"/>
      <c r="CN159" s="89"/>
      <c r="CO159" s="88"/>
      <c r="CP159" s="89"/>
      <c r="CQ159" s="89"/>
      <c r="CR159" s="89"/>
      <c r="CS159" s="89"/>
      <c r="CT159" s="89"/>
      <c r="CU159" s="89"/>
      <c r="CV159" s="88"/>
      <c r="CW159" s="89"/>
      <c r="CX159" s="89"/>
      <c r="CY159" s="89"/>
      <c r="CZ159" s="89"/>
      <c r="DA159" s="89"/>
      <c r="DB159" s="89"/>
      <c r="DD159" s="89"/>
      <c r="DE159" s="89"/>
      <c r="DF159" s="89"/>
      <c r="DG159" s="89"/>
      <c r="DH159" s="433"/>
      <c r="DI159" s="89"/>
      <c r="DJ159" s="435"/>
      <c r="DL159" s="89"/>
      <c r="DM159" s="89"/>
      <c r="DN159" s="89"/>
      <c r="DO159" s="89"/>
      <c r="DP159" s="89"/>
      <c r="DQ159" s="433"/>
      <c r="DR159" s="89"/>
      <c r="DS159" s="89"/>
      <c r="DU159" s="89"/>
      <c r="DV159" s="89"/>
      <c r="DW159" s="89"/>
      <c r="DX159" s="89"/>
      <c r="DY159" s="89"/>
    </row>
    <row r="160" spans="1:129" s="359" customFormat="1" ht="21" customHeight="1">
      <c r="A160" s="358" t="str">
        <f t="shared" si="17"/>
        <v>Great Milton AC</v>
      </c>
      <c r="B160" s="729"/>
      <c r="C160" s="729" t="s">
        <v>320</v>
      </c>
      <c r="D160" s="729" t="str" cm="1">
        <f t="array" ref="D160">_xlfn.LET(_xlpm.x, 'Great Milton'!$T$3:$AE$3, _xlpm.y, 'Great Milton'!$T$5:$AE$30, _xlpm.z, 'Great Milton'!$R$5:$R$30, IF(_xlfn.XLOOKUP($C160,_xlfn.XLOOKUP(D$83,_xlpm.x,_xlpm.y,""),_xlpm.z,"Not Declared")="", "Name not recorded",  _xlfn.XLOOKUP($C160,_xlfn.XLOOKUP(D$83,_xlpm.x,_xlpm.y,""),_xlpm.z,"Not Declared")))</f>
        <v>Not Declared</v>
      </c>
      <c r="E160" s="729" t="str" cm="1">
        <f t="array" ref="E160">_xlfn.LET(_xlpm.x, 'Great Milton'!$T$3:$AE$3, _xlpm.y, 'Great Milton'!$T$5:$AE$30, _xlpm.z, 'Great Milton'!$R$5:$R$30, IF(_xlfn.XLOOKUP($C160,_xlfn.XLOOKUP(E$83,_xlpm.x,_xlpm.y,""),_xlpm.z,"Not Declared")="", "Name not recorded",  _xlfn.XLOOKUP($C160,_xlfn.XLOOKUP(E$83,_xlpm.x,_xlpm.y,""),_xlpm.z,"Not Declared")))</f>
        <v>Not Declared</v>
      </c>
      <c r="F160" s="729" t="str" cm="1">
        <f t="array" ref="F160">_xlfn.LET(_xlpm.x, 'Great Milton'!$T$3:$AE$3, _xlpm.y, 'Great Milton'!$T$5:$AE$30, _xlpm.z, 'Great Milton'!$R$5:$R$30, IF(_xlfn.XLOOKUP($C160,_xlfn.XLOOKUP(F$83,_xlpm.x,_xlpm.y,""),_xlpm.z,"Not Declared")="", "Name not recorded",  _xlfn.XLOOKUP($C160,_xlfn.XLOOKUP(F$83,_xlpm.x,_xlpm.y,""),_xlpm.z,"Not Declared")))</f>
        <v>Not Declared</v>
      </c>
      <c r="G160" s="729" t="str" cm="1">
        <f t="array" ref="G160">_xlfn.LET(_xlpm.x, 'Great Milton'!$T$3:$AE$3, _xlpm.y, 'Great Milton'!$T$5:$AE$30, _xlpm.z, 'Great Milton'!$R$5:$R$30, IF(_xlfn.XLOOKUP($C160,_xlfn.XLOOKUP(G$83,_xlpm.x,_xlpm.y,""),_xlpm.z,"Not Declared")="", "Name not recorded",  _xlfn.XLOOKUP($C160,_xlfn.XLOOKUP(G$83,_xlpm.x,_xlpm.y,""),_xlpm.z,"Not Declared")))</f>
        <v>Not Declared</v>
      </c>
      <c r="H160" s="729" t="str" cm="1">
        <f t="array" ref="H160">_xlfn.LET(_xlpm.x, 'Great Milton'!$T$3:$AE$3, _xlpm.y, 'Great Milton'!$T$5:$AE$30, _xlpm.z, 'Great Milton'!$R$5:$R$30, IF(_xlfn.XLOOKUP($C160,_xlfn.XLOOKUP(H$83,_xlpm.x,_xlpm.y,""),_xlpm.z,"Not Declared")="", "Name not recorded",  _xlfn.XLOOKUP($C160,_xlfn.XLOOKUP(H$83,_xlpm.x,_xlpm.y,""),_xlpm.z,"Not Declared")))</f>
        <v>Not Declared</v>
      </c>
      <c r="I160" s="729" t="str" cm="1">
        <f t="array" ref="I160">_xlfn.LET(_xlpm.x, 'Great Milton'!$T$3:$AE$3, _xlpm.y, 'Great Milton'!$T$5:$AE$30, _xlpm.z, 'Great Milton'!$R$5:$R$30, IF(_xlfn.XLOOKUP($C160,_xlfn.XLOOKUP(I$83,_xlpm.x,_xlpm.y,""),_xlpm.z,"Not Declared")="", "Name not recorded",  _xlfn.XLOOKUP($C160,_xlfn.XLOOKUP(I$83,_xlpm.x,_xlpm.y,""),_xlpm.z,"Not Declared")))</f>
        <v>Not Declared</v>
      </c>
      <c r="J160" s="729" t="str" cm="1">
        <f t="array" ref="J160">_xlfn.LET(_xlpm.x, 'Great Milton'!$T$3:$AE$3, _xlpm.y, 'Great Milton'!$T$5:$AE$30, _xlpm.z, 'Great Milton'!$R$5:$R$30, IF(_xlfn.XLOOKUP($C160,_xlfn.XLOOKUP(J$83,_xlpm.x,_xlpm.y,""),_xlpm.z,"Not Declared")="", "Name not recorded",  _xlfn.XLOOKUP($C160,_xlfn.XLOOKUP(J$83,_xlpm.x,_xlpm.y,""),_xlpm.z,"Not Declared")))</f>
        <v>Not Declared</v>
      </c>
      <c r="K160" s="729" t="str" cm="1">
        <f t="array" ref="K160">_xlfn.LET(_xlpm.x, 'Great Milton'!$T$3:$AE$3, _xlpm.y, 'Great Milton'!$T$5:$AE$30, _xlpm.z, 'Great Milton'!$R$5:$R$30, IF(_xlfn.XLOOKUP($C160,_xlfn.XLOOKUP(K$83,_xlpm.x,_xlpm.y,""),_xlpm.z,"Not Declared")="", "Name not recorded",  _xlfn.XLOOKUP($C160,_xlfn.XLOOKUP(K$83,_xlpm.x,_xlpm.y,""),_xlpm.z,"Not Declared")))</f>
        <v>Not Declared</v>
      </c>
      <c r="L160" s="729" t="str" cm="1">
        <f t="array" ref="L160">_xlfn.LET(_xlpm.x, 'Great Milton'!$T$3:$AE$3, _xlpm.y, 'Great Milton'!$T$5:$AE$30, _xlpm.z, 'Great Milton'!$R$5:$R$30, IF(_xlfn.XLOOKUP($C160,_xlfn.XLOOKUP(L$83,_xlpm.x,_xlpm.y,""),_xlpm.z,"Not Declared")="", "Name not recorded",  _xlfn.XLOOKUP($C160,_xlfn.XLOOKUP(L$83,_xlpm.x,_xlpm.y,""),_xlpm.z,"Not Declared")))</f>
        <v>Not Declared</v>
      </c>
      <c r="M160" s="729" t="str" cm="1">
        <f t="array" ref="M160">_xlfn.LET(_xlpm.x, 'Great Milton'!$T$3:$AE$3, _xlpm.y, 'Great Milton'!$T$5:$AE$30, _xlpm.z, 'Great Milton'!$R$5:$R$30, IF(_xlfn.XLOOKUP($C160,_xlfn.XLOOKUP(M$83,_xlpm.x,_xlpm.y,""),_xlpm.z,"Not Declared")="", "Name not recorded",  _xlfn.XLOOKUP($C160,_xlfn.XLOOKUP(M$83,_xlpm.x,_xlpm.y,""),_xlpm.z,"Not Declared")))</f>
        <v>Not Declared</v>
      </c>
      <c r="N160" s="729" t="str" cm="1">
        <f t="array" ref="N160">_xlfn.LET(_xlpm.x, 'Great Milton'!$T$3:$AE$3, _xlpm.y, 'Great Milton'!$T$5:$AE$30, _xlpm.z, 'Great Milton'!$R$5:$R$30, IF(_xlfn.XLOOKUP($C160,_xlfn.XLOOKUP(N$83,_xlpm.x,_xlpm.y,""),_xlpm.z,"Not Declared")="", "Name not recorded",  _xlfn.XLOOKUP($C160,_xlfn.XLOOKUP(N$83,_xlpm.x,_xlpm.y,""),_xlpm.z,"Not Declared")))</f>
        <v>Not Declared</v>
      </c>
      <c r="O160" s="729" t="str" cm="1">
        <f t="array" ref="O160">_xlfn.LET(_xlpm.x, 'Great Milton'!$T$3:$AE$3, _xlpm.y, 'Great Milton'!$T$5:$AE$30, _xlpm.z, 'Great Milton'!$R$5:$R$30, IF(_xlfn.XLOOKUP($C160,_xlfn.XLOOKUP(O$83,_xlpm.x,_xlpm.y,""),_xlpm.z,"Not Declared")="", "Name not recorded",  _xlfn.XLOOKUP($C160,_xlfn.XLOOKUP(O$83,_xlpm.x,_xlpm.y,""),_xlpm.z,"Not Declared")))</f>
        <v>Not Declared</v>
      </c>
      <c r="P160" s="3"/>
      <c r="Q160" s="3"/>
      <c r="R160" s="3"/>
      <c r="S160" s="3"/>
      <c r="T160" s="15"/>
      <c r="U160" s="15"/>
      <c r="V160" s="15"/>
      <c r="W160" s="15"/>
      <c r="X160" s="3"/>
      <c r="Z160" s="89"/>
      <c r="AA160" s="89"/>
      <c r="AC160" s="89"/>
      <c r="AD160" s="89"/>
      <c r="AE160" s="88"/>
      <c r="AF160" s="89"/>
      <c r="AG160" s="89"/>
      <c r="AH160" s="89"/>
      <c r="AI160" s="89"/>
      <c r="AK160" s="89"/>
      <c r="AL160" s="89"/>
      <c r="AM160" s="89"/>
      <c r="AN160" s="89"/>
      <c r="AO160" s="89"/>
      <c r="AP160" s="89"/>
      <c r="AQ160" s="89"/>
      <c r="AS160" s="89"/>
      <c r="AT160" s="89"/>
      <c r="AU160" s="89"/>
      <c r="AV160" s="89"/>
      <c r="AW160" s="89"/>
      <c r="AX160" s="89"/>
      <c r="AY160" s="89"/>
      <c r="AZ160" s="89"/>
      <c r="BA160" s="89"/>
      <c r="BB160" s="89"/>
      <c r="BC160" s="89"/>
      <c r="BD160" s="89"/>
      <c r="BE160" s="89"/>
      <c r="BF160" s="89"/>
      <c r="BG160" s="89"/>
      <c r="BI160" s="89"/>
      <c r="BJ160" s="89"/>
      <c r="BK160" s="89"/>
      <c r="BL160" s="89"/>
      <c r="BM160" s="89"/>
      <c r="BN160" s="89"/>
      <c r="BO160" s="89"/>
      <c r="BQ160" s="89"/>
      <c r="BR160" s="89"/>
      <c r="BS160" s="89"/>
      <c r="BT160" s="89"/>
      <c r="BU160" s="89"/>
      <c r="BV160" s="89"/>
      <c r="BW160" s="89"/>
      <c r="BX160" s="89"/>
      <c r="BY160" s="89"/>
      <c r="BZ160" s="89"/>
      <c r="CA160" s="89"/>
      <c r="CB160" s="89"/>
      <c r="CC160" s="89"/>
      <c r="CD160" s="89"/>
      <c r="CE160" s="89"/>
      <c r="CF160" s="89"/>
      <c r="CG160" s="89"/>
      <c r="CH160" s="89"/>
      <c r="CI160" s="88"/>
      <c r="CJ160" s="89"/>
      <c r="CK160" s="89"/>
      <c r="CL160" s="89"/>
      <c r="CM160" s="89"/>
      <c r="CN160" s="89"/>
      <c r="CO160" s="88"/>
      <c r="CP160" s="89"/>
      <c r="CQ160" s="89"/>
      <c r="CR160" s="89"/>
      <c r="CS160" s="89"/>
      <c r="CT160" s="89"/>
      <c r="CU160" s="89"/>
      <c r="CV160" s="88"/>
      <c r="CW160" s="89"/>
      <c r="CX160" s="89"/>
      <c r="CY160" s="89"/>
      <c r="CZ160" s="89"/>
      <c r="DA160" s="89"/>
      <c r="DB160" s="89"/>
      <c r="DC160" s="364"/>
      <c r="DD160" s="89"/>
      <c r="DE160" s="89"/>
      <c r="DF160" s="89"/>
      <c r="DG160" s="89"/>
      <c r="DH160" s="433"/>
      <c r="DI160" s="89"/>
      <c r="DJ160" s="435"/>
      <c r="DK160" s="89"/>
      <c r="DL160" s="89"/>
      <c r="DM160" s="89"/>
      <c r="DN160" s="89"/>
      <c r="DO160" s="89"/>
      <c r="DP160" s="89"/>
      <c r="DQ160" s="433"/>
      <c r="DR160" s="89"/>
      <c r="DS160" s="89"/>
      <c r="DU160" s="89"/>
      <c r="DV160" s="89"/>
      <c r="DW160" s="89"/>
      <c r="DX160" s="89"/>
      <c r="DY160" s="89"/>
    </row>
    <row r="161" spans="1:131" s="359" customFormat="1" ht="21" customHeight="1">
      <c r="A161" s="358" t="str">
        <f t="shared" si="17"/>
        <v>Great Milton AC</v>
      </c>
      <c r="B161" s="729"/>
      <c r="C161" s="729" t="s">
        <v>321</v>
      </c>
      <c r="D161" s="729" t="str" cm="1">
        <f t="array" ref="D161">_xlfn.LET(_xlpm.x, 'Great Milton'!$T$3:$AE$3, _xlpm.y, 'Great Milton'!$T$5:$AE$30, _xlpm.z, 'Great Milton'!$R$5:$R$30, IF(_xlfn.XLOOKUP($C161,_xlfn.XLOOKUP(D$83,_xlpm.x,_xlpm.y,""),_xlpm.z,"Not Declared")="", "Name not recorded",  _xlfn.XLOOKUP($C161,_xlfn.XLOOKUP(D$83,_xlpm.x,_xlpm.y,""),_xlpm.z,"Not Declared")))</f>
        <v>Not Declared</v>
      </c>
      <c r="E161" s="729" t="str" cm="1">
        <f t="array" ref="E161">_xlfn.LET(_xlpm.x, 'Great Milton'!$T$3:$AE$3, _xlpm.y, 'Great Milton'!$T$5:$AE$30, _xlpm.z, 'Great Milton'!$R$5:$R$30, IF(_xlfn.XLOOKUP($C161,_xlfn.XLOOKUP(E$83,_xlpm.x,_xlpm.y,""),_xlpm.z,"Not Declared")="", "Name not recorded",  _xlfn.XLOOKUP($C161,_xlfn.XLOOKUP(E$83,_xlpm.x,_xlpm.y,""),_xlpm.z,"Not Declared")))</f>
        <v>Not Declared</v>
      </c>
      <c r="F161" s="729" t="str" cm="1">
        <f t="array" ref="F161">_xlfn.LET(_xlpm.x, 'Great Milton'!$T$3:$AE$3, _xlpm.y, 'Great Milton'!$T$5:$AE$30, _xlpm.z, 'Great Milton'!$R$5:$R$30, IF(_xlfn.XLOOKUP($C161,_xlfn.XLOOKUP(F$83,_xlpm.x,_xlpm.y,""),_xlpm.z,"Not Declared")="", "Name not recorded",  _xlfn.XLOOKUP($C161,_xlfn.XLOOKUP(F$83,_xlpm.x,_xlpm.y,""),_xlpm.z,"Not Declared")))</f>
        <v>Not Declared</v>
      </c>
      <c r="G161" s="729" t="str" cm="1">
        <f t="array" ref="G161">_xlfn.LET(_xlpm.x, 'Great Milton'!$T$3:$AE$3, _xlpm.y, 'Great Milton'!$T$5:$AE$30, _xlpm.z, 'Great Milton'!$R$5:$R$30, IF(_xlfn.XLOOKUP($C161,_xlfn.XLOOKUP(G$83,_xlpm.x,_xlpm.y,""),_xlpm.z,"Not Declared")="", "Name not recorded",  _xlfn.XLOOKUP($C161,_xlfn.XLOOKUP(G$83,_xlpm.x,_xlpm.y,""),_xlpm.z,"Not Declared")))</f>
        <v>Not Declared</v>
      </c>
      <c r="H161" s="729" t="str" cm="1">
        <f t="array" ref="H161">_xlfn.LET(_xlpm.x, 'Great Milton'!$T$3:$AE$3, _xlpm.y, 'Great Milton'!$T$5:$AE$30, _xlpm.z, 'Great Milton'!$R$5:$R$30, IF(_xlfn.XLOOKUP($C161,_xlfn.XLOOKUP(H$83,_xlpm.x,_xlpm.y,""),_xlpm.z,"Not Declared")="", "Name not recorded",  _xlfn.XLOOKUP($C161,_xlfn.XLOOKUP(H$83,_xlpm.x,_xlpm.y,""),_xlpm.z,"Not Declared")))</f>
        <v>Not Declared</v>
      </c>
      <c r="I161" s="729" t="str" cm="1">
        <f t="array" ref="I161">_xlfn.LET(_xlpm.x, 'Great Milton'!$T$3:$AE$3, _xlpm.y, 'Great Milton'!$T$5:$AE$30, _xlpm.z, 'Great Milton'!$R$5:$R$30, IF(_xlfn.XLOOKUP($C161,_xlfn.XLOOKUP(I$83,_xlpm.x,_xlpm.y,""),_xlpm.z,"Not Declared")="", "Name not recorded",  _xlfn.XLOOKUP($C161,_xlfn.XLOOKUP(I$83,_xlpm.x,_xlpm.y,""),_xlpm.z,"Not Declared")))</f>
        <v>Not Declared</v>
      </c>
      <c r="J161" s="729" t="str" cm="1">
        <f t="array" ref="J161">_xlfn.LET(_xlpm.x, 'Great Milton'!$T$3:$AE$3, _xlpm.y, 'Great Milton'!$T$5:$AE$30, _xlpm.z, 'Great Milton'!$R$5:$R$30, IF(_xlfn.XLOOKUP($C161,_xlfn.XLOOKUP(J$83,_xlpm.x,_xlpm.y,""),_xlpm.z,"Not Declared")="", "Name not recorded",  _xlfn.XLOOKUP($C161,_xlfn.XLOOKUP(J$83,_xlpm.x,_xlpm.y,""),_xlpm.z,"Not Declared")))</f>
        <v>Not Declared</v>
      </c>
      <c r="K161" s="729" t="str" cm="1">
        <f t="array" ref="K161">_xlfn.LET(_xlpm.x, 'Great Milton'!$T$3:$AE$3, _xlpm.y, 'Great Milton'!$T$5:$AE$30, _xlpm.z, 'Great Milton'!$R$5:$R$30, IF(_xlfn.XLOOKUP($C161,_xlfn.XLOOKUP(K$83,_xlpm.x,_xlpm.y,""),_xlpm.z,"Not Declared")="", "Name not recorded",  _xlfn.XLOOKUP($C161,_xlfn.XLOOKUP(K$83,_xlpm.x,_xlpm.y,""),_xlpm.z,"Not Declared")))</f>
        <v>Not Declared</v>
      </c>
      <c r="L161" s="729" t="str" cm="1">
        <f t="array" ref="L161">_xlfn.LET(_xlpm.x, 'Great Milton'!$T$3:$AE$3, _xlpm.y, 'Great Milton'!$T$5:$AE$30, _xlpm.z, 'Great Milton'!$R$5:$R$30, IF(_xlfn.XLOOKUP($C161,_xlfn.XLOOKUP(L$83,_xlpm.x,_xlpm.y,""),_xlpm.z,"Not Declared")="", "Name not recorded",  _xlfn.XLOOKUP($C161,_xlfn.XLOOKUP(L$83,_xlpm.x,_xlpm.y,""),_xlpm.z,"Not Declared")))</f>
        <v>Not Declared</v>
      </c>
      <c r="M161" s="729" t="str" cm="1">
        <f t="array" ref="M161">_xlfn.LET(_xlpm.x, 'Great Milton'!$T$3:$AE$3, _xlpm.y, 'Great Milton'!$T$5:$AE$30, _xlpm.z, 'Great Milton'!$R$5:$R$30, IF(_xlfn.XLOOKUP($C161,_xlfn.XLOOKUP(M$83,_xlpm.x,_xlpm.y,""),_xlpm.z,"Not Declared")="", "Name not recorded",  _xlfn.XLOOKUP($C161,_xlfn.XLOOKUP(M$83,_xlpm.x,_xlpm.y,""),_xlpm.z,"Not Declared")))</f>
        <v>Not Declared</v>
      </c>
      <c r="N161" s="729" t="str" cm="1">
        <f t="array" ref="N161">_xlfn.LET(_xlpm.x, 'Great Milton'!$T$3:$AE$3, _xlpm.y, 'Great Milton'!$T$5:$AE$30, _xlpm.z, 'Great Milton'!$R$5:$R$30, IF(_xlfn.XLOOKUP($C161,_xlfn.XLOOKUP(N$83,_xlpm.x,_xlpm.y,""),_xlpm.z,"Not Declared")="", "Name not recorded",  _xlfn.XLOOKUP($C161,_xlfn.XLOOKUP(N$83,_xlpm.x,_xlpm.y,""),_xlpm.z,"Not Declared")))</f>
        <v>Not Declared</v>
      </c>
      <c r="O161" s="729" t="str" cm="1">
        <f t="array" ref="O161">_xlfn.LET(_xlpm.x, 'Great Milton'!$T$3:$AE$3, _xlpm.y, 'Great Milton'!$T$5:$AE$30, _xlpm.z, 'Great Milton'!$R$5:$R$30, IF(_xlfn.XLOOKUP($C161,_xlfn.XLOOKUP(O$83,_xlpm.x,_xlpm.y,""),_xlpm.z,"Not Declared")="", "Name not recorded",  _xlfn.XLOOKUP($C161,_xlfn.XLOOKUP(O$83,_xlpm.x,_xlpm.y,""),_xlpm.z,"Not Declared")))</f>
        <v>Not Declared</v>
      </c>
      <c r="P161" s="3"/>
      <c r="Q161" s="3"/>
      <c r="R161" s="3"/>
      <c r="S161" s="3"/>
      <c r="T161" s="3"/>
      <c r="U161" s="3"/>
      <c r="V161" s="3"/>
      <c r="W161" s="3"/>
      <c r="X161" s="12"/>
      <c r="Z161" s="89"/>
      <c r="AA161" s="89"/>
      <c r="AC161" s="89"/>
      <c r="AD161" s="89"/>
      <c r="AE161" s="88"/>
      <c r="AF161" s="89"/>
      <c r="AG161" s="89"/>
      <c r="AH161" s="89"/>
      <c r="AI161" s="89"/>
      <c r="AK161" s="89"/>
      <c r="AL161" s="89"/>
      <c r="AM161" s="89"/>
      <c r="AN161" s="89"/>
      <c r="AO161" s="89"/>
      <c r="AP161" s="89"/>
      <c r="AQ161" s="89"/>
      <c r="AS161" s="89"/>
      <c r="AT161" s="89"/>
      <c r="AU161" s="89"/>
      <c r="AV161" s="89"/>
      <c r="AW161" s="89"/>
      <c r="AX161" s="89"/>
      <c r="AY161" s="89"/>
      <c r="AZ161" s="89"/>
      <c r="BA161" s="89"/>
      <c r="BB161" s="89"/>
      <c r="BC161" s="89"/>
      <c r="BD161" s="89"/>
      <c r="BE161" s="89"/>
      <c r="BF161" s="89"/>
      <c r="BG161" s="89"/>
      <c r="BI161" s="89"/>
      <c r="BJ161" s="89"/>
      <c r="BK161" s="89"/>
      <c r="BL161" s="89"/>
      <c r="BM161" s="89"/>
      <c r="BN161" s="89"/>
      <c r="BO161" s="89"/>
      <c r="BQ161" s="89"/>
      <c r="BR161" s="89"/>
      <c r="BS161" s="89"/>
      <c r="BT161" s="89"/>
      <c r="BU161" s="89"/>
      <c r="BV161" s="89"/>
      <c r="BW161" s="89"/>
      <c r="BX161" s="89"/>
      <c r="BY161" s="89"/>
      <c r="BZ161" s="89"/>
      <c r="CA161" s="89"/>
      <c r="CB161" s="89"/>
      <c r="CC161" s="89"/>
      <c r="CD161" s="89"/>
      <c r="CE161" s="89"/>
      <c r="CF161" s="89"/>
      <c r="CG161" s="89"/>
      <c r="CH161" s="89"/>
      <c r="CI161" s="88"/>
      <c r="CJ161" s="89"/>
      <c r="CK161" s="89"/>
      <c r="CL161" s="89"/>
      <c r="CM161" s="89"/>
      <c r="CN161" s="89"/>
      <c r="CO161" s="88"/>
      <c r="CP161" s="89"/>
      <c r="CQ161" s="89"/>
      <c r="CR161" s="89"/>
      <c r="CS161" s="89"/>
      <c r="CT161" s="89"/>
      <c r="CU161" s="89"/>
      <c r="CV161" s="88"/>
      <c r="CW161" s="89"/>
      <c r="CX161" s="89"/>
      <c r="CY161" s="89"/>
      <c r="CZ161" s="89"/>
      <c r="DA161" s="89"/>
      <c r="DB161" s="89"/>
      <c r="DC161" s="364"/>
      <c r="DD161" s="89"/>
      <c r="DE161" s="89"/>
      <c r="DF161" s="89"/>
      <c r="DG161" s="89"/>
      <c r="DH161" s="433"/>
      <c r="DI161" s="89"/>
      <c r="DJ161" s="435"/>
      <c r="DL161" s="89"/>
      <c r="DM161" s="89"/>
      <c r="DN161" s="89"/>
      <c r="DO161" s="89"/>
      <c r="DP161" s="89"/>
      <c r="DQ161" s="433"/>
      <c r="DR161" s="89"/>
      <c r="DS161" s="89"/>
      <c r="DU161" s="89"/>
      <c r="DV161" s="89"/>
      <c r="DW161" s="89"/>
      <c r="DX161" s="89"/>
      <c r="DY161" s="89"/>
    </row>
    <row r="162" spans="1:131" s="359" customFormat="1" ht="21" customHeight="1">
      <c r="A162" s="358" t="str">
        <f t="shared" si="17"/>
        <v>Great Milton AC</v>
      </c>
      <c r="B162" s="729"/>
      <c r="C162" s="729" t="s">
        <v>322</v>
      </c>
      <c r="D162" s="729" t="str" cm="1">
        <f t="array" ref="D162">_xlfn.LET(_xlpm.x, 'Great Milton'!$T$3:$AE$3, _xlpm.y, 'Great Milton'!$T$5:$AE$30, _xlpm.z, 'Great Milton'!$R$5:$R$30, IF(_xlfn.XLOOKUP($C162,_xlfn.XLOOKUP(D$83,_xlpm.x,_xlpm.y,""),_xlpm.z,"Not Declared")="", "Name not recorded",  _xlfn.XLOOKUP($C162,_xlfn.XLOOKUP(D$83,_xlpm.x,_xlpm.y,""),_xlpm.z,"Not Declared")))</f>
        <v>Not Declared</v>
      </c>
      <c r="E162" s="729" t="str" cm="1">
        <f t="array" ref="E162">_xlfn.LET(_xlpm.x, 'Great Milton'!$T$3:$AE$3, _xlpm.y, 'Great Milton'!$T$5:$AE$30, _xlpm.z, 'Great Milton'!$R$5:$R$30, IF(_xlfn.XLOOKUP($C162,_xlfn.XLOOKUP(E$83,_xlpm.x,_xlpm.y,""),_xlpm.z,"Not Declared")="", "Name not recorded",  _xlfn.XLOOKUP($C162,_xlfn.XLOOKUP(E$83,_xlpm.x,_xlpm.y,""),_xlpm.z,"Not Declared")))</f>
        <v>Not Declared</v>
      </c>
      <c r="F162" s="729" t="str" cm="1">
        <f t="array" ref="F162">_xlfn.LET(_xlpm.x, 'Great Milton'!$T$3:$AE$3, _xlpm.y, 'Great Milton'!$T$5:$AE$30, _xlpm.z, 'Great Milton'!$R$5:$R$30, IF(_xlfn.XLOOKUP($C162,_xlfn.XLOOKUP(F$83,_xlpm.x,_xlpm.y,""),_xlpm.z,"Not Declared")="", "Name not recorded",  _xlfn.XLOOKUP($C162,_xlfn.XLOOKUP(F$83,_xlpm.x,_xlpm.y,""),_xlpm.z,"Not Declared")))</f>
        <v>Not Declared</v>
      </c>
      <c r="G162" s="729" t="str" cm="1">
        <f t="array" ref="G162">_xlfn.LET(_xlpm.x, 'Great Milton'!$T$3:$AE$3, _xlpm.y, 'Great Milton'!$T$5:$AE$30, _xlpm.z, 'Great Milton'!$R$5:$R$30, IF(_xlfn.XLOOKUP($C162,_xlfn.XLOOKUP(G$83,_xlpm.x,_xlpm.y,""),_xlpm.z,"Not Declared")="", "Name not recorded",  _xlfn.XLOOKUP($C162,_xlfn.XLOOKUP(G$83,_xlpm.x,_xlpm.y,""),_xlpm.z,"Not Declared")))</f>
        <v>Not Declared</v>
      </c>
      <c r="H162" s="729" t="str" cm="1">
        <f t="array" ref="H162">_xlfn.LET(_xlpm.x, 'Great Milton'!$T$3:$AE$3, _xlpm.y, 'Great Milton'!$T$5:$AE$30, _xlpm.z, 'Great Milton'!$R$5:$R$30, IF(_xlfn.XLOOKUP($C162,_xlfn.XLOOKUP(H$83,_xlpm.x,_xlpm.y,""),_xlpm.z,"Not Declared")="", "Name not recorded",  _xlfn.XLOOKUP($C162,_xlfn.XLOOKUP(H$83,_xlpm.x,_xlpm.y,""),_xlpm.z,"Not Declared")))</f>
        <v>Not Declared</v>
      </c>
      <c r="I162" s="729" t="str" cm="1">
        <f t="array" ref="I162">_xlfn.LET(_xlpm.x, 'Great Milton'!$T$3:$AE$3, _xlpm.y, 'Great Milton'!$T$5:$AE$30, _xlpm.z, 'Great Milton'!$R$5:$R$30, IF(_xlfn.XLOOKUP($C162,_xlfn.XLOOKUP(I$83,_xlpm.x,_xlpm.y,""),_xlpm.z,"Not Declared")="", "Name not recorded",  _xlfn.XLOOKUP($C162,_xlfn.XLOOKUP(I$83,_xlpm.x,_xlpm.y,""),_xlpm.z,"Not Declared")))</f>
        <v>Not Declared</v>
      </c>
      <c r="J162" s="729" t="str" cm="1">
        <f t="array" ref="J162">_xlfn.LET(_xlpm.x, 'Great Milton'!$T$3:$AE$3, _xlpm.y, 'Great Milton'!$T$5:$AE$30, _xlpm.z, 'Great Milton'!$R$5:$R$30, IF(_xlfn.XLOOKUP($C162,_xlfn.XLOOKUP(J$83,_xlpm.x,_xlpm.y,""),_xlpm.z,"Not Declared")="", "Name not recorded",  _xlfn.XLOOKUP($C162,_xlfn.XLOOKUP(J$83,_xlpm.x,_xlpm.y,""),_xlpm.z,"Not Declared")))</f>
        <v>Not Declared</v>
      </c>
      <c r="K162" s="729" t="str" cm="1">
        <f t="array" ref="K162">_xlfn.LET(_xlpm.x, 'Great Milton'!$T$3:$AE$3, _xlpm.y, 'Great Milton'!$T$5:$AE$30, _xlpm.z, 'Great Milton'!$R$5:$R$30, IF(_xlfn.XLOOKUP($C162,_xlfn.XLOOKUP(K$83,_xlpm.x,_xlpm.y,""),_xlpm.z,"Not Declared")="", "Name not recorded",  _xlfn.XLOOKUP($C162,_xlfn.XLOOKUP(K$83,_xlpm.x,_xlpm.y,""),_xlpm.z,"Not Declared")))</f>
        <v>Not Declared</v>
      </c>
      <c r="L162" s="729" t="str" cm="1">
        <f t="array" ref="L162">_xlfn.LET(_xlpm.x, 'Great Milton'!$T$3:$AE$3, _xlpm.y, 'Great Milton'!$T$5:$AE$30, _xlpm.z, 'Great Milton'!$R$5:$R$30, IF(_xlfn.XLOOKUP($C162,_xlfn.XLOOKUP(L$83,_xlpm.x,_xlpm.y,""),_xlpm.z,"Not Declared")="", "Name not recorded",  _xlfn.XLOOKUP($C162,_xlfn.XLOOKUP(L$83,_xlpm.x,_xlpm.y,""),_xlpm.z,"Not Declared")))</f>
        <v>Not Declared</v>
      </c>
      <c r="M162" s="729" t="str" cm="1">
        <f t="array" ref="M162">_xlfn.LET(_xlpm.x, 'Great Milton'!$T$3:$AE$3, _xlpm.y, 'Great Milton'!$T$5:$AE$30, _xlpm.z, 'Great Milton'!$R$5:$R$30, IF(_xlfn.XLOOKUP($C162,_xlfn.XLOOKUP(M$83,_xlpm.x,_xlpm.y,""),_xlpm.z,"Not Declared")="", "Name not recorded",  _xlfn.XLOOKUP($C162,_xlfn.XLOOKUP(M$83,_xlpm.x,_xlpm.y,""),_xlpm.z,"Not Declared")))</f>
        <v>Not Declared</v>
      </c>
      <c r="N162" s="729" t="str" cm="1">
        <f t="array" ref="N162">_xlfn.LET(_xlpm.x, 'Great Milton'!$T$3:$AE$3, _xlpm.y, 'Great Milton'!$T$5:$AE$30, _xlpm.z, 'Great Milton'!$R$5:$R$30, IF(_xlfn.XLOOKUP($C162,_xlfn.XLOOKUP(N$83,_xlpm.x,_xlpm.y,""),_xlpm.z,"Not Declared")="", "Name not recorded",  _xlfn.XLOOKUP($C162,_xlfn.XLOOKUP(N$83,_xlpm.x,_xlpm.y,""),_xlpm.z,"Not Declared")))</f>
        <v>Not Declared</v>
      </c>
      <c r="O162" s="729" t="str" cm="1">
        <f t="array" ref="O162">_xlfn.LET(_xlpm.x, 'Great Milton'!$T$3:$AE$3, _xlpm.y, 'Great Milton'!$T$5:$AE$30, _xlpm.z, 'Great Milton'!$R$5:$R$30, IF(_xlfn.XLOOKUP($C162,_xlfn.XLOOKUP(O$83,_xlpm.x,_xlpm.y,""),_xlpm.z,"Not Declared")="", "Name not recorded",  _xlfn.XLOOKUP($C162,_xlfn.XLOOKUP(O$83,_xlpm.x,_xlpm.y,""),_xlpm.z,"Not Declared")))</f>
        <v>Not Declared</v>
      </c>
      <c r="P162" s="3"/>
      <c r="Q162" s="3"/>
      <c r="R162" s="3"/>
      <c r="S162" s="3"/>
      <c r="T162" s="3"/>
      <c r="U162" s="3"/>
      <c r="V162" s="3"/>
      <c r="W162" s="3"/>
      <c r="X162" s="12"/>
      <c r="Z162" s="89"/>
      <c r="AA162" s="89"/>
      <c r="AC162" s="89"/>
      <c r="AD162" s="89"/>
      <c r="AE162" s="88"/>
      <c r="AF162" s="89"/>
      <c r="AG162" s="89"/>
      <c r="AH162" s="89"/>
      <c r="AI162" s="89"/>
      <c r="AK162" s="89"/>
      <c r="AL162" s="89"/>
      <c r="AM162" s="89"/>
      <c r="AN162" s="89"/>
      <c r="AO162" s="89"/>
      <c r="AP162" s="89"/>
      <c r="AQ162" s="89"/>
      <c r="AS162" s="89"/>
      <c r="AT162" s="89"/>
      <c r="AU162" s="89"/>
      <c r="AV162" s="89"/>
      <c r="AW162" s="89"/>
      <c r="AX162" s="89"/>
      <c r="AY162" s="89"/>
      <c r="AZ162" s="89"/>
      <c r="BA162" s="89"/>
      <c r="BB162" s="89"/>
      <c r="BC162" s="89"/>
      <c r="BD162" s="89"/>
      <c r="BE162" s="89"/>
      <c r="BF162" s="89"/>
      <c r="BG162" s="89"/>
      <c r="BI162" s="89"/>
      <c r="BJ162" s="89"/>
      <c r="BK162" s="89"/>
      <c r="BL162" s="89"/>
      <c r="BM162" s="89"/>
      <c r="BN162" s="89"/>
      <c r="BO162" s="89"/>
      <c r="BQ162" s="89"/>
      <c r="BR162" s="89"/>
      <c r="BS162" s="89"/>
      <c r="BT162" s="89"/>
      <c r="BU162" s="89"/>
      <c r="BV162" s="89"/>
      <c r="BW162" s="89"/>
      <c r="BX162" s="89"/>
      <c r="BY162" s="89"/>
      <c r="BZ162" s="89"/>
      <c r="CA162" s="89"/>
      <c r="CB162" s="89"/>
      <c r="CC162" s="89"/>
      <c r="CD162" s="89"/>
      <c r="CE162" s="89"/>
      <c r="CF162" s="89"/>
      <c r="CG162" s="89"/>
      <c r="CH162" s="89"/>
      <c r="CI162" s="88"/>
      <c r="CJ162" s="89"/>
      <c r="CK162" s="89"/>
      <c r="CL162" s="89"/>
      <c r="CM162" s="89"/>
      <c r="CN162" s="89"/>
      <c r="CO162" s="88"/>
      <c r="CP162" s="89"/>
      <c r="CQ162" s="89"/>
      <c r="CR162" s="89"/>
      <c r="CS162" s="89"/>
      <c r="CT162" s="89"/>
      <c r="CU162" s="89"/>
      <c r="CV162" s="88"/>
      <c r="CW162" s="89"/>
      <c r="CX162" s="89"/>
      <c r="CY162" s="89"/>
      <c r="CZ162" s="89"/>
      <c r="DA162" s="89"/>
      <c r="DB162" s="89"/>
      <c r="DC162" s="364"/>
      <c r="DD162" s="89"/>
      <c r="DE162" s="89"/>
      <c r="DF162" s="89"/>
      <c r="DG162" s="89"/>
      <c r="DH162" s="433"/>
      <c r="DI162" s="89"/>
      <c r="DJ162" s="435"/>
      <c r="DL162" s="89"/>
      <c r="DM162" s="89"/>
      <c r="DN162" s="89"/>
      <c r="DO162" s="89"/>
      <c r="DP162" s="89"/>
      <c r="DQ162" s="433"/>
      <c r="DR162" s="89"/>
      <c r="DS162" s="89"/>
      <c r="DU162" s="89"/>
      <c r="DV162" s="89"/>
      <c r="DW162" s="89"/>
      <c r="DX162" s="89"/>
      <c r="DY162" s="89"/>
    </row>
    <row r="163" spans="1:131" s="359" customFormat="1" ht="21" customHeight="1">
      <c r="A163" s="358" t="str">
        <f t="shared" si="17"/>
        <v>Great Milton AC</v>
      </c>
      <c r="B163" s="729"/>
      <c r="C163" s="729" t="s">
        <v>323</v>
      </c>
      <c r="D163" s="729" t="str" cm="1">
        <f t="array" ref="D163">_xlfn.LET(_xlpm.x, 'Great Milton'!$T$3:$AE$3, _xlpm.y, 'Great Milton'!$T$5:$AE$30, _xlpm.z, 'Great Milton'!$R$5:$R$30, IF(_xlfn.XLOOKUP($C163,_xlfn.XLOOKUP(D$83,_xlpm.x,_xlpm.y,""),_xlpm.z,"Not Declared")="", "Name not recorded",  _xlfn.XLOOKUP($C163,_xlfn.XLOOKUP(D$83,_xlpm.x,_xlpm.y,""),_xlpm.z,"Not Declared")))</f>
        <v>Not Declared</v>
      </c>
      <c r="E163" s="729" t="str" cm="1">
        <f t="array" ref="E163">_xlfn.LET(_xlpm.x, 'Great Milton'!$T$3:$AE$3, _xlpm.y, 'Great Milton'!$T$5:$AE$30, _xlpm.z, 'Great Milton'!$R$5:$R$30, IF(_xlfn.XLOOKUP($C163,_xlfn.XLOOKUP(E$83,_xlpm.x,_xlpm.y,""),_xlpm.z,"Not Declared")="", "Name not recorded",  _xlfn.XLOOKUP($C163,_xlfn.XLOOKUP(E$83,_xlpm.x,_xlpm.y,""),_xlpm.z,"Not Declared")))</f>
        <v>Not Declared</v>
      </c>
      <c r="F163" s="729" t="str" cm="1">
        <f t="array" ref="F163">_xlfn.LET(_xlpm.x, 'Great Milton'!$T$3:$AE$3, _xlpm.y, 'Great Milton'!$T$5:$AE$30, _xlpm.z, 'Great Milton'!$R$5:$R$30, IF(_xlfn.XLOOKUP($C163,_xlfn.XLOOKUP(F$83,_xlpm.x,_xlpm.y,""),_xlpm.z,"Not Declared")="", "Name not recorded",  _xlfn.XLOOKUP($C163,_xlfn.XLOOKUP(F$83,_xlpm.x,_xlpm.y,""),_xlpm.z,"Not Declared")))</f>
        <v>Not Declared</v>
      </c>
      <c r="G163" s="729" t="str" cm="1">
        <f t="array" ref="G163">_xlfn.LET(_xlpm.x, 'Great Milton'!$T$3:$AE$3, _xlpm.y, 'Great Milton'!$T$5:$AE$30, _xlpm.z, 'Great Milton'!$R$5:$R$30, IF(_xlfn.XLOOKUP($C163,_xlfn.XLOOKUP(G$83,_xlpm.x,_xlpm.y,""),_xlpm.z,"Not Declared")="", "Name not recorded",  _xlfn.XLOOKUP($C163,_xlfn.XLOOKUP(G$83,_xlpm.x,_xlpm.y,""),_xlpm.z,"Not Declared")))</f>
        <v>Not Declared</v>
      </c>
      <c r="H163" s="729" t="str" cm="1">
        <f t="array" ref="H163">_xlfn.LET(_xlpm.x, 'Great Milton'!$T$3:$AE$3, _xlpm.y, 'Great Milton'!$T$5:$AE$30, _xlpm.z, 'Great Milton'!$R$5:$R$30, IF(_xlfn.XLOOKUP($C163,_xlfn.XLOOKUP(H$83,_xlpm.x,_xlpm.y,""),_xlpm.z,"Not Declared")="", "Name not recorded",  _xlfn.XLOOKUP($C163,_xlfn.XLOOKUP(H$83,_xlpm.x,_xlpm.y,""),_xlpm.z,"Not Declared")))</f>
        <v>Not Declared</v>
      </c>
      <c r="I163" s="729" t="str" cm="1">
        <f t="array" ref="I163">_xlfn.LET(_xlpm.x, 'Great Milton'!$T$3:$AE$3, _xlpm.y, 'Great Milton'!$T$5:$AE$30, _xlpm.z, 'Great Milton'!$R$5:$R$30, IF(_xlfn.XLOOKUP($C163,_xlfn.XLOOKUP(I$83,_xlpm.x,_xlpm.y,""),_xlpm.z,"Not Declared")="", "Name not recorded",  _xlfn.XLOOKUP($C163,_xlfn.XLOOKUP(I$83,_xlpm.x,_xlpm.y,""),_xlpm.z,"Not Declared")))</f>
        <v>Not Declared</v>
      </c>
      <c r="J163" s="729" t="str" cm="1">
        <f t="array" ref="J163">_xlfn.LET(_xlpm.x, 'Great Milton'!$T$3:$AE$3, _xlpm.y, 'Great Milton'!$T$5:$AE$30, _xlpm.z, 'Great Milton'!$R$5:$R$30, IF(_xlfn.XLOOKUP($C163,_xlfn.XLOOKUP(J$83,_xlpm.x,_xlpm.y,""),_xlpm.z,"Not Declared")="", "Name not recorded",  _xlfn.XLOOKUP($C163,_xlfn.XLOOKUP(J$83,_xlpm.x,_xlpm.y,""),_xlpm.z,"Not Declared")))</f>
        <v>Not Declared</v>
      </c>
      <c r="K163" s="729" t="str" cm="1">
        <f t="array" ref="K163">_xlfn.LET(_xlpm.x, 'Great Milton'!$T$3:$AE$3, _xlpm.y, 'Great Milton'!$T$5:$AE$30, _xlpm.z, 'Great Milton'!$R$5:$R$30, IF(_xlfn.XLOOKUP($C163,_xlfn.XLOOKUP(K$83,_xlpm.x,_xlpm.y,""),_xlpm.z,"Not Declared")="", "Name not recorded",  _xlfn.XLOOKUP($C163,_xlfn.XLOOKUP(K$83,_xlpm.x,_xlpm.y,""),_xlpm.z,"Not Declared")))</f>
        <v>Not Declared</v>
      </c>
      <c r="L163" s="729" t="str" cm="1">
        <f t="array" ref="L163">_xlfn.LET(_xlpm.x, 'Great Milton'!$T$3:$AE$3, _xlpm.y, 'Great Milton'!$T$5:$AE$30, _xlpm.z, 'Great Milton'!$R$5:$R$30, IF(_xlfn.XLOOKUP($C163,_xlfn.XLOOKUP(L$83,_xlpm.x,_xlpm.y,""),_xlpm.z,"Not Declared")="", "Name not recorded",  _xlfn.XLOOKUP($C163,_xlfn.XLOOKUP(L$83,_xlpm.x,_xlpm.y,""),_xlpm.z,"Not Declared")))</f>
        <v>Not Declared</v>
      </c>
      <c r="M163" s="729" t="str" cm="1">
        <f t="array" ref="M163">_xlfn.LET(_xlpm.x, 'Great Milton'!$T$3:$AE$3, _xlpm.y, 'Great Milton'!$T$5:$AE$30, _xlpm.z, 'Great Milton'!$R$5:$R$30, IF(_xlfn.XLOOKUP($C163,_xlfn.XLOOKUP(M$83,_xlpm.x,_xlpm.y,""),_xlpm.z,"Not Declared")="", "Name not recorded",  _xlfn.XLOOKUP($C163,_xlfn.XLOOKUP(M$83,_xlpm.x,_xlpm.y,""),_xlpm.z,"Not Declared")))</f>
        <v>Not Declared</v>
      </c>
      <c r="N163" s="729" t="str" cm="1">
        <f t="array" ref="N163">_xlfn.LET(_xlpm.x, 'Great Milton'!$T$3:$AE$3, _xlpm.y, 'Great Milton'!$T$5:$AE$30, _xlpm.z, 'Great Milton'!$R$5:$R$30, IF(_xlfn.XLOOKUP($C163,_xlfn.XLOOKUP(N$83,_xlpm.x,_xlpm.y,""),_xlpm.z,"Not Declared")="", "Name not recorded",  _xlfn.XLOOKUP($C163,_xlfn.XLOOKUP(N$83,_xlpm.x,_xlpm.y,""),_xlpm.z,"Not Declared")))</f>
        <v>Not Declared</v>
      </c>
      <c r="O163" s="729" t="str" cm="1">
        <f t="array" ref="O163">_xlfn.LET(_xlpm.x, 'Great Milton'!$T$3:$AE$3, _xlpm.y, 'Great Milton'!$T$5:$AE$30, _xlpm.z, 'Great Milton'!$R$5:$R$30, IF(_xlfn.XLOOKUP($C163,_xlfn.XLOOKUP(O$83,_xlpm.x,_xlpm.y,""),_xlpm.z,"Not Declared")="", "Name not recorded",  _xlfn.XLOOKUP($C163,_xlfn.XLOOKUP(O$83,_xlpm.x,_xlpm.y,""),_xlpm.z,"Not Declared")))</f>
        <v>Not Declared</v>
      </c>
      <c r="P163" s="3"/>
      <c r="Q163" s="3"/>
      <c r="R163" s="3"/>
      <c r="S163" s="3"/>
      <c r="T163" s="3"/>
      <c r="U163" s="3"/>
      <c r="V163" s="3"/>
      <c r="W163" s="3"/>
      <c r="X163" s="12"/>
      <c r="Z163" s="89"/>
      <c r="AA163" s="89"/>
      <c r="AC163" s="89"/>
      <c r="AE163" s="370"/>
      <c r="AH163" s="89"/>
      <c r="AI163" s="89"/>
      <c r="AK163" s="89"/>
      <c r="AP163" s="89"/>
      <c r="AQ163" s="89"/>
      <c r="AS163" s="89"/>
      <c r="BF163" s="89"/>
      <c r="BG163" s="89"/>
      <c r="BI163" s="89"/>
      <c r="BN163" s="89"/>
      <c r="BO163" s="89"/>
      <c r="BQ163" s="89"/>
      <c r="CD163" s="89"/>
      <c r="CE163" s="89"/>
      <c r="CF163" s="89"/>
      <c r="CG163" s="89"/>
      <c r="CH163" s="89"/>
      <c r="CI163" s="88"/>
      <c r="CJ163" s="89"/>
      <c r="CK163" s="89"/>
      <c r="CL163" s="89"/>
      <c r="CM163" s="89"/>
      <c r="CN163" s="89"/>
      <c r="CO163" s="88"/>
      <c r="CP163" s="89"/>
      <c r="CQ163" s="89"/>
      <c r="CR163" s="89"/>
      <c r="CS163" s="89"/>
      <c r="CT163" s="89"/>
      <c r="CU163" s="89"/>
      <c r="CV163" s="88"/>
      <c r="CW163" s="89"/>
      <c r="CX163" s="89"/>
      <c r="CY163" s="89"/>
      <c r="CZ163" s="89"/>
      <c r="DA163" s="89"/>
      <c r="DB163" s="89"/>
      <c r="DC163" s="364"/>
      <c r="DD163" s="89"/>
      <c r="DE163" s="89"/>
      <c r="DF163" s="89"/>
      <c r="DG163" s="89"/>
      <c r="DH163" s="433"/>
      <c r="DI163" s="89"/>
      <c r="DJ163" s="435"/>
      <c r="DL163" s="89"/>
      <c r="DM163" s="89"/>
      <c r="DN163" s="89"/>
      <c r="DO163" s="89"/>
      <c r="DP163" s="89"/>
      <c r="DQ163" s="433"/>
      <c r="DR163" s="89"/>
      <c r="DS163" s="89"/>
      <c r="DU163" s="89"/>
    </row>
    <row r="164" spans="1:131" s="359" customFormat="1" ht="21" customHeight="1">
      <c r="A164" s="358"/>
      <c r="B164" s="729"/>
      <c r="C164" s="729"/>
      <c r="D164" s="729"/>
      <c r="E164" s="729"/>
      <c r="F164" s="729"/>
      <c r="G164" s="729"/>
      <c r="H164" s="729"/>
      <c r="I164" s="729"/>
      <c r="J164" s="729"/>
      <c r="K164" s="729"/>
      <c r="L164" s="729"/>
      <c r="M164" s="729"/>
      <c r="N164" s="729"/>
      <c r="O164" s="362"/>
      <c r="P164" s="3"/>
      <c r="Q164" s="3"/>
      <c r="R164" s="3"/>
      <c r="S164" s="3"/>
      <c r="T164" s="3"/>
      <c r="U164" s="3"/>
      <c r="V164" s="3"/>
      <c r="W164" s="3"/>
      <c r="X164" s="12"/>
      <c r="Z164" s="89"/>
      <c r="AA164" s="89"/>
      <c r="AC164" s="89"/>
      <c r="AE164" s="370"/>
      <c r="AH164" s="89"/>
      <c r="AI164" s="89"/>
      <c r="AK164" s="89"/>
      <c r="AP164" s="89"/>
      <c r="AQ164" s="89"/>
      <c r="AS164" s="89"/>
      <c r="BF164" s="89"/>
      <c r="BG164" s="89"/>
      <c r="BI164" s="89"/>
      <c r="BN164" s="89"/>
      <c r="BO164" s="89"/>
      <c r="BQ164" s="89"/>
      <c r="CD164" s="89"/>
      <c r="CE164" s="89"/>
      <c r="CF164" s="89"/>
      <c r="CG164" s="89"/>
      <c r="CH164" s="89"/>
      <c r="CI164" s="88"/>
      <c r="CJ164" s="89"/>
      <c r="CK164" s="89"/>
      <c r="CL164" s="89"/>
      <c r="CM164" s="89"/>
      <c r="CN164" s="89"/>
      <c r="CO164" s="88"/>
      <c r="CP164" s="89"/>
      <c r="CQ164" s="89"/>
      <c r="CR164" s="89"/>
      <c r="CS164" s="89"/>
      <c r="CT164" s="89"/>
      <c r="CU164" s="89"/>
      <c r="CV164" s="88"/>
      <c r="CW164" s="89"/>
      <c r="CX164" s="89"/>
      <c r="CY164" s="89"/>
      <c r="CZ164" s="89"/>
      <c r="DA164" s="89"/>
      <c r="DB164" s="89"/>
      <c r="DC164" s="364"/>
      <c r="DD164" s="89"/>
      <c r="DE164" s="89"/>
      <c r="DF164" s="89"/>
      <c r="DG164" s="89"/>
      <c r="DH164" s="433"/>
      <c r="DI164" s="89"/>
      <c r="DJ164" s="435"/>
      <c r="DL164" s="89"/>
      <c r="DM164" s="89"/>
      <c r="DN164" s="89"/>
      <c r="DO164" s="89"/>
      <c r="DP164" s="89"/>
      <c r="DQ164" s="433"/>
      <c r="DR164" s="89"/>
      <c r="DS164" s="89"/>
      <c r="DU164" s="89"/>
    </row>
    <row r="165" spans="1:131" s="359" customFormat="1" ht="21" customHeight="1">
      <c r="A165" s="22" t="s">
        <v>113</v>
      </c>
      <c r="B165" s="23" t="s">
        <v>52</v>
      </c>
      <c r="C165" s="23" t="s">
        <v>514</v>
      </c>
      <c r="D165" s="23" t="str">
        <f>Abingdon!AL3</f>
        <v>TRIPLE JUMP</v>
      </c>
      <c r="E165" s="23" t="str">
        <f>Abingdon!AM3</f>
        <v>DISCUS</v>
      </c>
      <c r="F165" s="23" t="str">
        <f>Abingdon!AN3</f>
        <v>110mH</v>
      </c>
      <c r="G165" s="23" t="str">
        <f>Abingdon!AO3</f>
        <v>1500m</v>
      </c>
      <c r="H165" s="23" t="str">
        <f>Abingdon!AP3</f>
        <v>HIGH JUMP</v>
      </c>
      <c r="I165" s="23" t="str">
        <f>Abingdon!AQ3</f>
        <v>100m</v>
      </c>
      <c r="J165" s="23" t="str">
        <f>Abingdon!AR3</f>
        <v>JAVELIN</v>
      </c>
      <c r="K165" s="23" t="str">
        <f>Abingdon!AS3</f>
        <v>400m</v>
      </c>
      <c r="L165" s="23" t="str">
        <f>Abingdon!AT3</f>
        <v>LONG JUMP</v>
      </c>
      <c r="M165" s="23" t="str">
        <f>Abingdon!AU3</f>
        <v>SHOT</v>
      </c>
      <c r="N165" s="23" t="str">
        <f>Abingdon!AV3</f>
        <v>200m</v>
      </c>
      <c r="O165" s="23" t="str">
        <f>Abingdon!AW3</f>
        <v>800m</v>
      </c>
      <c r="P165" s="23" t="s">
        <v>515</v>
      </c>
      <c r="Q165" s="23" t="s">
        <v>515</v>
      </c>
      <c r="R165" s="23" t="s">
        <v>515</v>
      </c>
      <c r="S165" s="23" t="s">
        <v>515</v>
      </c>
      <c r="T165" s="23" t="s">
        <v>309</v>
      </c>
      <c r="U165" s="23" t="s">
        <v>309</v>
      </c>
      <c r="V165" s="23" t="s">
        <v>309</v>
      </c>
      <c r="W165" s="23" t="s">
        <v>309</v>
      </c>
      <c r="X165" s="23" t="s">
        <v>309</v>
      </c>
      <c r="Y165" s="89"/>
      <c r="Z165" s="433"/>
      <c r="AA165" s="433"/>
      <c r="AB165" s="431" t="s">
        <v>184</v>
      </c>
      <c r="AC165" s="360"/>
      <c r="AD165" s="431"/>
      <c r="AE165" s="431"/>
      <c r="AF165" s="431"/>
      <c r="AG165" s="431"/>
      <c r="AH165" s="433"/>
      <c r="AI165" s="433"/>
      <c r="AJ165" s="431" t="s">
        <v>127</v>
      </c>
      <c r="AK165" s="360"/>
      <c r="AL165" s="431"/>
      <c r="AM165" s="431"/>
      <c r="AN165" s="431"/>
      <c r="AO165" s="431"/>
      <c r="AP165" s="433"/>
      <c r="AQ165" s="433"/>
      <c r="AR165" s="431" t="s">
        <v>130</v>
      </c>
      <c r="AS165" s="360"/>
      <c r="AT165" s="431"/>
      <c r="AU165" s="431"/>
      <c r="AV165" s="431"/>
      <c r="AW165" s="431"/>
      <c r="AX165" s="12"/>
      <c r="AY165" s="12"/>
      <c r="AZ165" s="431" t="s">
        <v>191</v>
      </c>
      <c r="BA165" s="431"/>
      <c r="BB165" s="431"/>
      <c r="BC165" s="431"/>
      <c r="BD165" s="431"/>
      <c r="BE165" s="431"/>
      <c r="BF165" s="433"/>
      <c r="BG165" s="433"/>
      <c r="BH165" s="431" t="s">
        <v>133</v>
      </c>
      <c r="BI165" s="360"/>
      <c r="BJ165" s="431"/>
      <c r="BK165" s="431"/>
      <c r="BL165" s="431"/>
      <c r="BM165" s="431"/>
      <c r="BN165" s="433"/>
      <c r="BO165" s="433"/>
      <c r="BP165" s="447" t="s">
        <v>136</v>
      </c>
      <c r="BQ165" s="447"/>
      <c r="BR165" s="447"/>
      <c r="BS165" s="447"/>
      <c r="BT165" s="447"/>
      <c r="BU165" s="447"/>
      <c r="BV165" s="12"/>
      <c r="BW165" s="12"/>
      <c r="BX165" s="431" t="s">
        <v>375</v>
      </c>
      <c r="BY165" s="431"/>
      <c r="BZ165" s="431"/>
      <c r="CA165" s="431"/>
      <c r="CB165" s="431"/>
      <c r="CC165" s="431"/>
      <c r="CD165" s="433"/>
      <c r="CE165" s="433"/>
      <c r="CF165" s="431" t="s">
        <v>374</v>
      </c>
      <c r="CG165" s="360"/>
      <c r="CH165" s="431"/>
      <c r="CI165" s="485"/>
      <c r="CJ165" s="431"/>
      <c r="CK165" s="431"/>
      <c r="CL165" s="433"/>
      <c r="CM165" s="433"/>
      <c r="CN165" s="431" t="s">
        <v>373</v>
      </c>
      <c r="CO165" s="360"/>
      <c r="CP165" s="431"/>
      <c r="CQ165" s="431"/>
      <c r="CR165" s="431"/>
      <c r="CS165" s="431"/>
      <c r="CT165" s="433"/>
      <c r="CU165" s="433"/>
      <c r="CV165" s="431" t="s">
        <v>148</v>
      </c>
      <c r="CW165" s="360"/>
      <c r="CX165" s="431"/>
      <c r="CY165" s="431"/>
      <c r="CZ165" s="431"/>
      <c r="DA165" s="431"/>
      <c r="DB165" s="433"/>
      <c r="DC165" s="433"/>
      <c r="DD165" s="431" t="s">
        <v>307</v>
      </c>
      <c r="DE165" s="360"/>
      <c r="DF165" s="431"/>
      <c r="DG165" s="431"/>
      <c r="DH165" s="431"/>
      <c r="DI165" s="431"/>
      <c r="DJ165" s="433"/>
      <c r="DK165" s="433"/>
      <c r="DL165" s="431" t="s">
        <v>306</v>
      </c>
      <c r="DM165" s="360"/>
      <c r="DN165" s="431"/>
      <c r="DO165" s="431"/>
      <c r="DP165" s="431"/>
      <c r="DQ165" s="431"/>
      <c r="DR165" s="433"/>
      <c r="DS165" s="433"/>
      <c r="DT165" s="431" t="s">
        <v>414</v>
      </c>
      <c r="DU165" s="360"/>
      <c r="DV165" s="431"/>
      <c r="DW165" s="431"/>
      <c r="DX165" s="431"/>
      <c r="DY165" s="431"/>
      <c r="DZ165" s="15"/>
      <c r="EA165" s="15"/>
    </row>
    <row r="166" spans="1:131" s="359" customFormat="1" ht="21" customHeight="1">
      <c r="A166" s="358" t="str">
        <f>Abingdon!AJ$2</f>
        <v>Abingdon AC</v>
      </c>
      <c r="B166" s="729" t="str">
        <f>Abingdon!AV$1</f>
        <v>A</v>
      </c>
      <c r="C166" s="729" t="s">
        <v>71</v>
      </c>
      <c r="D166" s="729" t="str" cm="1">
        <f t="array" ref="D166">_xlfn.LET(_xlpm.x, Abingdon!$AL$3:$AW$3, _xlpm.y, Abingdon!$AL$5:$AW$20, _xlpm.z, Abingdon!$AJ$5:$AJ$20, IF(_xlfn.XLOOKUP($C166,_xlfn.XLOOKUP(D$165,_xlpm.x,_xlpm.y,""),_xlpm.z,"Not Declared")="", "Name not recorded",  _xlfn.XLOOKUP($C166,_xlfn.XLOOKUP(D$165,_xlpm.x,_xlpm.y,""),_xlpm.z,"Not Declared")))</f>
        <v>Not Declared</v>
      </c>
      <c r="E166" s="729" t="str" cm="1">
        <f t="array" ref="E166">_xlfn.LET(_xlpm.x, Abingdon!$AL$3:$AW$3, _xlpm.y, Abingdon!$AL$5:$AW$20, _xlpm.z, Abingdon!$AJ$5:$AJ$20, IF(_xlfn.XLOOKUP($C166,_xlfn.XLOOKUP(E$165,_xlpm.x,_xlpm.y,""),_xlpm.z,"Not Declared")="", "Name not recorded",  _xlfn.XLOOKUP($C166,_xlfn.XLOOKUP(E$165,_xlpm.x,_xlpm.y,""),_xlpm.z,"Not Declared")))</f>
        <v>Not Declared</v>
      </c>
      <c r="F166" s="729" t="str" cm="1">
        <f t="array" ref="F166">_xlfn.LET(_xlpm.x, Abingdon!$AL$3:$AW$3, _xlpm.y, Abingdon!$AL$5:$AW$20, _xlpm.z, Abingdon!$AJ$5:$AJ$20, IF(_xlfn.XLOOKUP($C166,_xlfn.XLOOKUP(F$165,_xlpm.x,_xlpm.y,""),_xlpm.z,"Not Declared")="", "Name not recorded",  _xlfn.XLOOKUP($C166,_xlfn.XLOOKUP(F$165,_xlpm.x,_xlpm.y,""),_xlpm.z,"Not Declared")))</f>
        <v>Not Declared</v>
      </c>
      <c r="G166" s="729" t="str" cm="1">
        <f t="array" ref="G166">_xlfn.LET(_xlpm.x, Abingdon!$AL$3:$AW$3, _xlpm.y, Abingdon!$AL$5:$AW$20, _xlpm.z, Abingdon!$AJ$5:$AJ$20, IF(_xlfn.XLOOKUP($C166,_xlfn.XLOOKUP(G$165,_xlpm.x,_xlpm.y,""),_xlpm.z,"Not Declared")="", "Name not recorded",  _xlfn.XLOOKUP($C166,_xlfn.XLOOKUP(G$165,_xlpm.x,_xlpm.y,""),_xlpm.z,"Not Declared")))</f>
        <v>Not Declared</v>
      </c>
      <c r="H166" s="729" t="str" cm="1">
        <f t="array" ref="H166">_xlfn.LET(_xlpm.x, Abingdon!$AL$3:$AW$3, _xlpm.y, Abingdon!$AL$5:$AW$20, _xlpm.z, Abingdon!$AJ$5:$AJ$20, IF(_xlfn.XLOOKUP($C166,_xlfn.XLOOKUP(H$165,_xlpm.x,_xlpm.y,""),_xlpm.z,"Not Declared")="", "Name not recorded",  _xlfn.XLOOKUP($C166,_xlfn.XLOOKUP(H$165,_xlpm.x,_xlpm.y,""),_xlpm.z,"Not Declared")))</f>
        <v>Not Declared</v>
      </c>
      <c r="I166" s="729" t="str" cm="1">
        <f t="array" ref="I166">_xlfn.LET(_xlpm.x, Abingdon!$AL$3:$AW$3, _xlpm.y, Abingdon!$AL$5:$AW$20, _xlpm.z, Abingdon!$AJ$5:$AJ$20, IF(_xlfn.XLOOKUP($C166,_xlfn.XLOOKUP(I$165,_xlpm.x,_xlpm.y,""),_xlpm.z,"Not Declared")="", "Name not recorded",  _xlfn.XLOOKUP($C166,_xlfn.XLOOKUP(I$165,_xlpm.x,_xlpm.y,""),_xlpm.z,"Not Declared")))</f>
        <v>Not Declared</v>
      </c>
      <c r="J166" s="729" t="str" cm="1">
        <f t="array" ref="J166">_xlfn.LET(_xlpm.x, Abingdon!$AL$3:$AW$3, _xlpm.y, Abingdon!$AL$5:$AW$20, _xlpm.z, Abingdon!$AJ$5:$AJ$20, IF(_xlfn.XLOOKUP($C166,_xlfn.XLOOKUP(J$165,_xlpm.x,_xlpm.y,""),_xlpm.z,"Not Declared")="", "Name not recorded",  _xlfn.XLOOKUP($C166,_xlfn.XLOOKUP(J$165,_xlpm.x,_xlpm.y,""),_xlpm.z,"Not Declared")))</f>
        <v>Not Declared</v>
      </c>
      <c r="K166" s="729" t="str" cm="1">
        <f t="array" ref="K166">_xlfn.LET(_xlpm.x, Abingdon!$AL$3:$AW$3, _xlpm.y, Abingdon!$AL$5:$AW$20, _xlpm.z, Abingdon!$AJ$5:$AJ$20, IF(_xlfn.XLOOKUP($C166,_xlfn.XLOOKUP(K$165,_xlpm.x,_xlpm.y,""),_xlpm.z,"Not Declared")="", "Name not recorded",  _xlfn.XLOOKUP($C166,_xlfn.XLOOKUP(K$165,_xlpm.x,_xlpm.y,""),_xlpm.z,"Not Declared")))</f>
        <v>Not Declared</v>
      </c>
      <c r="L166" s="729" t="str" cm="1">
        <f t="array" ref="L166">_xlfn.LET(_xlpm.x, Abingdon!$AL$3:$AW$3, _xlpm.y, Abingdon!$AL$5:$AW$20, _xlpm.z, Abingdon!$AJ$5:$AJ$20, IF(_xlfn.XLOOKUP($C166,_xlfn.XLOOKUP(L$165,_xlpm.x,_xlpm.y,""),_xlpm.z,"Not Declared")="", "Name not recorded",  _xlfn.XLOOKUP($C166,_xlfn.XLOOKUP(L$165,_xlpm.x,_xlpm.y,""),_xlpm.z,"Not Declared")))</f>
        <v>Not Declared</v>
      </c>
      <c r="M166" s="729" t="str" cm="1">
        <f t="array" ref="M166">_xlfn.LET(_xlpm.x, Abingdon!$AL$3:$AW$3, _xlpm.y, Abingdon!$AL$5:$AW$20, _xlpm.z, Abingdon!$AJ$5:$AJ$20, IF(_xlfn.XLOOKUP($C166,_xlfn.XLOOKUP(M$165,_xlpm.x,_xlpm.y,""),_xlpm.z,"Not Declared")="", "Name not recorded",  _xlfn.XLOOKUP($C166,_xlfn.XLOOKUP(M$165,_xlpm.x,_xlpm.y,""),_xlpm.z,"Not Declared")))</f>
        <v>Not Declared</v>
      </c>
      <c r="N166" s="729" t="str" cm="1">
        <f t="array" ref="N166">_xlfn.LET(_xlpm.x, Abingdon!$AL$3:$AW$3, _xlpm.y, Abingdon!$AL$5:$AW$20, _xlpm.z, Abingdon!$AJ$5:$AJ$20, IF(_xlfn.XLOOKUP($C166,_xlfn.XLOOKUP(N$165,_xlpm.x,_xlpm.y,""),_xlpm.z,"Not Declared")="", "Name not recorded",  _xlfn.XLOOKUP($C166,_xlfn.XLOOKUP(N$165,_xlpm.x,_xlpm.y,""),_xlpm.z,"Not Declared")))</f>
        <v>Not Declared</v>
      </c>
      <c r="O166" s="729" t="str" cm="1">
        <f t="array" ref="O166">_xlfn.LET(_xlpm.x, Abingdon!$AL$3:$AW$3, _xlpm.y, Abingdon!$AL$5:$AW$20, _xlpm.z, Abingdon!$AJ$5:$AJ$20, IF(_xlfn.XLOOKUP($C166,_xlfn.XLOOKUP(O$165,_xlpm.x,_xlpm.y,""),_xlpm.z,"Not Declared")="", "Name not recorded",  _xlfn.XLOOKUP($C166,_xlfn.XLOOKUP(O$165,_xlpm.x,_xlpm.y,""),_xlpm.z,"Not Declared")))</f>
        <v>Not Declared</v>
      </c>
      <c r="P166" s="79">
        <v>1</v>
      </c>
      <c r="Q166" s="729">
        <v>2</v>
      </c>
      <c r="R166" s="729">
        <v>3</v>
      </c>
      <c r="S166" s="729">
        <v>4</v>
      </c>
      <c r="T166" s="729" t="str" cm="1">
        <f t="array" ref="T166">_xlfn.LET(_xlpm.x, Abingdon!$AL$3:$AX$3, _xlpm.y, Abingdon!$AL$5:$AX$20, _xlpm.z, Abingdon!$AJ$5:$AJ$20, IF(_xlfn.XLOOKUP(P166,_xlfn.XLOOKUP(T$165,_xlpm.x,_xlpm.y,""),_xlpm.z,"Not Declared")="", "Name not recorded",  _xlfn.XLOOKUP(P166,_xlfn.XLOOKUP(T$165,_xlpm.x,_xlpm.y,""),_xlpm.z,"Not Declared")))</f>
        <v>Not Declared</v>
      </c>
      <c r="U166" s="729" t="str" cm="1">
        <f t="array" ref="U166">_xlfn.LET(_xlpm.x, Abingdon!$AL$3:$AX$3, _xlpm.y, Abingdon!$AL$5:$AX$20, _xlpm.z, Abingdon!$AJ$5:$AJ$20, IF(_xlfn.XLOOKUP(Q166,_xlfn.XLOOKUP(U$165,_xlpm.x,_xlpm.y,""),_xlpm.z,"Not Declared")="", "Name not recorded",  _xlfn.XLOOKUP(Q166,_xlfn.XLOOKUP(U$165,_xlpm.x,_xlpm.y,""),_xlpm.z,"Not Declared")))</f>
        <v>Not Declared</v>
      </c>
      <c r="V166" s="729" t="str" cm="1">
        <f t="array" ref="V166">_xlfn.LET(_xlpm.x, Abingdon!$AL$3:$AX$3, _xlpm.y, Abingdon!$AL$5:$AX$20, _xlpm.z, Abingdon!$AJ$5:$AJ$20, IF(_xlfn.XLOOKUP(R166,_xlfn.XLOOKUP(V$165,_xlpm.x,_xlpm.y,""),_xlpm.z,"Not Declared")="", "Name not recorded",  _xlfn.XLOOKUP(R166,_xlfn.XLOOKUP(V$165,_xlpm.x,_xlpm.y,""),_xlpm.z,"Not Declared")))</f>
        <v>Not Declared</v>
      </c>
      <c r="W166" s="729" t="str" cm="1">
        <f t="array" ref="W166">_xlfn.LET(_xlpm.x, Abingdon!$AL$3:$AX$3, _xlpm.y, Abingdon!$AL$5:$AX$20, _xlpm.z, Abingdon!$AJ$5:$AJ$20, IF(_xlfn.XLOOKUP(S166,_xlfn.XLOOKUP(W$165,_xlpm.x,_xlpm.y,""),_xlpm.z,"Not Declared")="", "Name not recorded",  _xlfn.XLOOKUP(S166,_xlfn.XLOOKUP(W$165,_xlpm.x,_xlpm.y,""),_xlpm.z,"Not Declared")))</f>
        <v>Not Declared</v>
      </c>
      <c r="X166" s="358" t="str">
        <f>_xlfn.TEXTJOIN(", ",,T166:W166)</f>
        <v>Not Declared, Not Declared, Not Declared, Not Declared</v>
      </c>
      <c r="Y166" s="89"/>
      <c r="Z166" s="3" t="s">
        <v>71</v>
      </c>
      <c r="AA166" s="3"/>
      <c r="AB166" s="432" t="str" cm="1">
        <f t="array" ref="AB166:AD173">_xlfn.LET(_xlpm.eventsort, _xlfn.XLOOKUP(AB$165,$D$687:$P$687,$D$689:$P$696), _xlpm.eventdata, _xlfn.XLOOKUP(AB$165,$D$165:$O$165,$D$166:$O$236), _xlpm.agedata, $A$166:$C$236, _xlfn.SORTBY(_xlfn._xlws.FILTER(_xlfn.CHOOSECOLS(_xlfn.HSTACK(_xlpm.agedata,_xlpm.eventdata),2,4,1),(_xlfn.CHOOSECOLS(_xlpm.agedata,3)=Z166),""),_xlpm.eventsort))</f>
        <v>B</v>
      </c>
      <c r="AC166" s="422" t="str">
        <v>Not Declared</v>
      </c>
      <c r="AD166" s="422" t="str">
        <v>Bicester AC</v>
      </c>
      <c r="AE166" s="444" t="str" cm="1">
        <f t="array" ref="AE166">_xlfn.LET(_xlpm.a,_xlfn.VSTACK(_xlfn.ANCHORARRAY(AB166),_xlfn.ANCHORARRAY(AB174),_xlfn.CHOOSECOLS(AA182:AD213,1,3,4), _xlfn.CHOOSECOLS(AA214:AD219,1,3,4)),_xlfn._xlws.FILTER(_xlpm.a,_xlfn.CHOOSECOLS(_xlpm.a,2)&lt;&gt;"Not Declared",""))</f>
        <v/>
      </c>
      <c r="AF166" s="422"/>
      <c r="AG166" s="423"/>
      <c r="AH166" s="3" t="s">
        <v>71</v>
      </c>
      <c r="AI166" s="3"/>
      <c r="AJ166" s="432" t="str" cm="1">
        <f t="array" ref="AJ166:AL173">_xlfn.LET(_xlpm.eventsort, _xlfn.XLOOKUP(AJ$165,$D$687:$P$687,$D$689:$P$696), _xlpm.eventdata, _xlfn.XLOOKUP(AJ$165,$D$165:$O$165,$D$166:$O$236), _xlpm.agedata, $A$166:$C$236, _xlfn.SORTBY(_xlfn._xlws.FILTER(_xlfn.CHOOSECOLS(_xlfn.HSTACK(_xlpm.agedata,_xlpm.eventdata),2,4,1),(_xlfn.CHOOSECOLS(_xlpm.agedata,3)=AH166),""),_xlpm.eventsort))</f>
        <v>H</v>
      </c>
      <c r="AK166" s="422" t="str">
        <v>Not Declared</v>
      </c>
      <c r="AL166" s="422" t="str">
        <v>White Horse Harriers</v>
      </c>
      <c r="AM166" s="444" t="str" cm="1">
        <f t="array" ref="AM166">_xlfn.LET(_xlpm.a,_xlfn.VSTACK(_xlfn.ANCHORARRAY(AJ166),_xlfn.ANCHORARRAY(AJ174),_xlfn.CHOOSECOLS(AI182:AL213,1,3,4), _xlfn.CHOOSECOLS(AI214:AL219,1,3,4)),_xlfn._xlws.FILTER(_xlpm.a,_xlfn.CHOOSECOLS(_xlpm.a,2)&lt;&gt;"Not Declared",""))</f>
        <v/>
      </c>
      <c r="AN166" s="422"/>
      <c r="AO166" s="423"/>
      <c r="AP166" s="3" t="s">
        <v>71</v>
      </c>
      <c r="AQ166" s="3"/>
      <c r="AR166" s="432" t="str" cm="1">
        <f t="array" ref="AR166:AT173">_xlfn.LET(_xlpm.eventsort, _xlfn.XLOOKUP(AR$165,$D$687:$P$687,$D$689:$P$696), _xlpm.eventdata, _xlfn.XLOOKUP(AR$165,$D$165:$O$165,$D$166:$O$236), _xlpm.agedata, $A$166:$C$236, _xlfn.SORTBY(_xlfn._xlws.FILTER(_xlfn.CHOOSECOLS(_xlfn.HSTACK(_xlpm.agedata,_xlpm.eventdata),2,4,1),(_xlfn.CHOOSECOLS(_xlpm.agedata,3)=AP166),""),_xlpm.eventsort))</f>
        <v>N</v>
      </c>
      <c r="AS166" s="422" t="str">
        <v>Not Declared</v>
      </c>
      <c r="AT166" s="422" t="str">
        <v>Banbury Harriers AC</v>
      </c>
      <c r="AU166" s="444" t="str" cm="1">
        <f t="array" ref="AU166">_xlfn.LET(_xlpm.a,_xlfn.VSTACK(_xlfn.ANCHORARRAY(AR166),_xlfn.ANCHORARRAY(AR174),_xlfn.CHOOSECOLS(AQ182:AT213,1,3,4), _xlfn.CHOOSECOLS(AQ214:AT219,1,3,4)),_xlfn._xlws.FILTER(_xlpm.a,_xlfn.CHOOSECOLS(_xlpm.a,2)&lt;&gt;"Not Declared",""))</f>
        <v/>
      </c>
      <c r="AV166" s="422"/>
      <c r="AW166" s="423"/>
      <c r="AX166" s="3" t="s">
        <v>71</v>
      </c>
      <c r="AY166" s="3"/>
      <c r="AZ166" s="432" t="str" cm="1">
        <f t="array" ref="AZ166:BB173">_xlfn.LET(_xlpm.eventsort, _xlfn.XLOOKUP(AZ$165,$D$687:$P$687,$D$689:$P$696), _xlpm.eventdata, _xlfn.XLOOKUP(AZ$165,$D$165:$O$165,$D$166:$O$236), _xlpm.agedata, $A$166:$C$236, _xlfn.SORTBY(_xlfn._xlws.FILTER(_xlfn.CHOOSECOLS(_xlfn.HSTACK(_xlpm.agedata,_xlpm.eventdata),2,4,1),(_xlfn.CHOOSECOLS(_xlpm.agedata,3)=AX166),""),_xlpm.eventsort))</f>
        <v>W</v>
      </c>
      <c r="BA166" s="422" t="str">
        <v>Not Declared</v>
      </c>
      <c r="BB166" s="422" t="str">
        <v>Witney Road Runners</v>
      </c>
      <c r="BC166" s="444" t="e" cm="1">
        <f t="array" ref="BC166">_xlfn.LET(_xlpm.a,_xlfn.VSTACK(_xlfn.ANCHORARRAY(AZ166),_xlfn.ANCHORARRAY(AZ174),_xlfn.CHOOSECOLS(§,1,3,4), _xlfn.CHOOSECOLS(AY214:BB219,1,3,4)),_xlfn._xlws.FILTER(_xlpm.a,_xlfn.CHOOSECOLS(_xlpm.a,2)&lt;&gt;"Not Declared",""))</f>
        <v>#NAME?</v>
      </c>
      <c r="BD166" s="422"/>
      <c r="BE166" s="423"/>
      <c r="BF166" s="3" t="s">
        <v>71</v>
      </c>
      <c r="BG166" s="3"/>
      <c r="BH166" s="432" t="str" cm="1">
        <f t="array" ref="BH166:BJ173">_xlfn.LET(_xlpm.eventsort, _xlfn.XLOOKUP(BH$165,$D$687:$P$687,$D$689:$P$696), _xlpm.eventdata, _xlfn.XLOOKUP(BH$165,$D$165:$O$165,$D$166:$O$236), _xlpm.agedata, $A$166:$C$236, _xlfn.SORTBY(_xlfn._xlws.FILTER(_xlfn.CHOOSECOLS(_xlfn.HSTACK(_xlpm.agedata,_xlpm.eventdata),2,4,1),(_xlfn.CHOOSECOLS(_xlpm.agedata,3)=BF166),""),_xlpm.eventsort))</f>
        <v>R</v>
      </c>
      <c r="BI166" s="422" t="str">
        <v>Not Declared</v>
      </c>
      <c r="BJ166" s="422" t="str">
        <v>Radley AC</v>
      </c>
      <c r="BK166" s="444" t="str" cm="1">
        <f t="array" ref="BK166">_xlfn.LET(_xlpm.a,_xlfn.VSTACK(_xlfn.ANCHORARRAY(BH166),_xlfn.ANCHORARRAY(BH174),_xlfn.CHOOSECOLS(BG182:BJ213,1,3,4), _xlfn.CHOOSECOLS(BG214:BJ219,1,3,4)),_xlfn._xlws.FILTER(_xlpm.a,_xlfn.CHOOSECOLS(_xlpm.a,2)&lt;&gt;"Not Declared",""))</f>
        <v/>
      </c>
      <c r="BL166" s="422"/>
      <c r="BM166" s="423"/>
      <c r="BN166" s="3" t="s">
        <v>71</v>
      </c>
      <c r="BO166" s="3"/>
      <c r="BP166" s="432" t="str" cm="1">
        <f t="array" ref="BP166:BR173">_xlfn.LET(_xlpm.eventsort, _xlfn.XLOOKUP(BP$165,$D$687:$P$687,$D$689:$P$696), _xlpm.eventdata, _xlfn.XLOOKUP(BP$165,$D$165:$O$165,$D$166:$O$236), _xlpm.agedata, $A$166:$C$236, _xlfn.SORTBY(_xlfn._xlws.FILTER(_xlfn.CHOOSECOLS(_xlfn.HSTACK(_xlpm.agedata,_xlpm.eventdata),2,4,1),(_xlfn.CHOOSECOLS(_xlpm.agedata,3)=BN166),""),_xlpm.eventsort))</f>
        <v>H</v>
      </c>
      <c r="BQ166" s="422" t="str">
        <v>Not Declared</v>
      </c>
      <c r="BR166" s="422" t="str">
        <v>White Horse Harriers</v>
      </c>
      <c r="BS166" s="444" t="str" cm="1">
        <f t="array" ref="BS166">_xlfn.LET(_xlpm.a,_xlfn.VSTACK(_xlfn.ANCHORARRAY(BP166),_xlfn.ANCHORARRAY(BP174),_xlfn.CHOOSECOLS(BO182:BR213,1,3,4), _xlfn.CHOOSECOLS(BO214:BR219,1,3,4)),_xlfn._xlws.FILTER(_xlpm.a,_xlfn.CHOOSECOLS(_xlpm.a,2)&lt;&gt;"Not Declared",""))</f>
        <v/>
      </c>
      <c r="BT166" s="422"/>
      <c r="BU166" s="423"/>
      <c r="BV166" s="3" t="s">
        <v>71</v>
      </c>
      <c r="BW166" s="3"/>
      <c r="BX166" s="432" t="str" cm="1">
        <f t="array" ref="BX166:BZ173">_xlfn.LET(_xlpm.eventsort, _xlfn.XLOOKUP(BX$165,$D$687:$P$687,$D$689:$P$696), _xlpm.eventdata, _xlfn.XLOOKUP(BX$165,$D$165:$O$165,$D$166:$O$236), _xlpm.agedata, $A$166:$C$236, _xlfn.SORTBY(_xlfn._xlws.FILTER(_xlfn.CHOOSECOLS(_xlfn.HSTACK(_xlpm.agedata,_xlpm.eventdata),2,4,1),(_xlfn.CHOOSECOLS(_xlpm.agedata,3)=BV166),""),_xlpm.eventsort))</f>
        <v>W</v>
      </c>
      <c r="BY166" s="422" t="str">
        <v>Not Declared</v>
      </c>
      <c r="BZ166" s="422" t="str">
        <v>Witney Road Runners</v>
      </c>
      <c r="CA166" s="444" t="str" cm="1">
        <f t="array" ref="CA166:CC167">_xlfn.LET(_xlpm.b, _xlfn.VSTACK(_xlfn.ANCHORARRAY(BX166),_xlfn.ANCHORARRAY(BX174)), _xlpm.c, _xlfn.VSTACK(_xlfn.CHOOSECOLS(BW182:BZ213,1,3,4), _xlfn.CHOOSECOLS(BW214:BZ219,1,3,4)),_xlpm.d, SUM(BZ221:BZ222),_xlpm.a,_xlfn.IFS(_xlpm.d&lt;15,_xlfn.VSTACK(_xlpm.b,_xlfn.HSTACK(" ","",""),_xlfn.HSTACK(" ","",""),_xlpm.c), _xlpm.d=15,_xlfn.VSTACK(_xlpm.b,_xlfn.HSTACK(" ","",""),_xlpm.c), _xlpm.d&gt;15,_xlfn.VSTACK(_xlpm.b,_xlpm.c)),_xlfn._xlws.FILTER(_xlpm.a,_xlfn.CHOOSECOLS(_xlpm.a,2)&lt;&gt;"Not Declared",""))</f>
        <v xml:space="preserve"> </v>
      </c>
      <c r="CB166" s="477" t="str">
        <v/>
      </c>
      <c r="CC166" s="478" t="str">
        <v/>
      </c>
      <c r="CD166" s="3" t="s">
        <v>71</v>
      </c>
      <c r="CE166" s="3"/>
      <c r="CF166" s="432" t="str" cm="1">
        <f t="array" ref="CF166:CH173">_xlfn.LET(_xlpm.eventsort, _xlfn.XLOOKUP(CF$165,$D$687:$P$687,$D$689:$P$696), _xlpm.eventdata, _xlfn.XLOOKUP(CF$165,$D$165:$O$165,$D$166:$O$236), _xlpm.agedata, $A$166:$C$236, _xlfn.SORTBY(_xlfn._xlws.FILTER(_xlfn.CHOOSECOLS(_xlfn.HSTACK(_xlpm.agedata,_xlpm.eventdata),2,4,1),(_xlfn.CHOOSECOLS(_xlpm.agedata,3)=CD166),""),_xlpm.eventsort))</f>
        <v>N</v>
      </c>
      <c r="CG166" s="422" t="str">
        <v>Not Declared</v>
      </c>
      <c r="CH166" s="422" t="str">
        <v>Banbury Harriers AC</v>
      </c>
      <c r="CI166" s="444" t="str" cm="1">
        <f t="array" ref="CI166:CK167">_xlfn.LET(_xlpm.b, _xlfn.VSTACK(_xlfn.ANCHORARRAY(CF166),_xlfn.ANCHORARRAY(CF174)), _xlpm.c, _xlfn.VSTACK(_xlfn.CHOOSECOLS(CE182:CH213,1,3,4), _xlfn.CHOOSECOLS(CE214:CH219,1,3,4)),_xlpm.d, SUM(CH221:CH222),_xlpm.a,_xlfn.IFS(_xlpm.d&lt;15,_xlfn.VSTACK(_xlpm.b,_xlfn.HSTACK(" ","",""),_xlfn.HSTACK(" ","",""),_xlpm.c), _xlpm.d=15,_xlfn.VSTACK(_xlpm.b,_xlfn.HSTACK(" ","",""),_xlpm.c), _xlpm.d&gt;15,_xlfn.VSTACK(_xlpm.b,_xlpm.c)),_xlfn._xlws.FILTER(_xlpm.a,_xlfn.CHOOSECOLS(_xlpm.a,2)&lt;&gt;"Not Declared",""))</f>
        <v xml:space="preserve"> </v>
      </c>
      <c r="CJ166" s="477" t="str">
        <v/>
      </c>
      <c r="CK166" s="478" t="str">
        <v/>
      </c>
      <c r="CL166" s="3" t="s">
        <v>71</v>
      </c>
      <c r="CM166" s="3"/>
      <c r="CN166" s="432" t="str" cm="1">
        <f t="array" ref="CN166:CP173">_xlfn.LET(_xlpm.eventsort, _xlfn.XLOOKUP(CN$165,$D$687:$P$687,$D$689:$P$696), _xlpm.eventdata, _xlfn.XLOOKUP(CN$165,$D$165:$O$165,$D$166:$O$236), _xlpm.agedata, $A$166:$C$236, _xlfn.SORTBY(_xlfn._xlws.FILTER(_xlfn.CHOOSECOLS(_xlfn.HSTACK(_xlpm.agedata,_xlpm.eventdata),2,4,1),(_xlfn.CHOOSECOLS(_xlpm.agedata,3)=CL166),""),_xlpm.eventsort))</f>
        <v>R</v>
      </c>
      <c r="CO166" s="422" t="str">
        <v>Not Declared</v>
      </c>
      <c r="CP166" s="422" t="str">
        <v>Radley AC</v>
      </c>
      <c r="CQ166" s="444" t="str" cm="1">
        <f t="array" ref="CQ166:CS167">_xlfn.LET(_xlpm.b, _xlfn.VSTACK(_xlfn.ANCHORARRAY(CN166),_xlfn.ANCHORARRAY(CN174)), _xlpm.c, _xlfn.VSTACK(_xlfn.CHOOSECOLS(CM182:CP213,1,3,4), _xlfn.CHOOSECOLS(CM214:CP219,1,3,4)),_xlpm.d, SUM(CP221:CP222),_xlpm.a,_xlfn.IFS(_xlpm.d&lt;15,_xlfn.VSTACK(_xlpm.b,_xlfn.HSTACK(" ","",""),_xlfn.HSTACK(" ","",""),_xlpm.c), _xlpm.d=15,_xlfn.VSTACK(_xlpm.b,_xlfn.HSTACK(" ","",""),_xlpm.c), _xlpm.d&gt;15,_xlfn.VSTACK(_xlpm.b,_xlpm.c)),_xlfn._xlws.FILTER(_xlpm.a,_xlfn.CHOOSECOLS(_xlpm.a,2)&lt;&gt;"Not Declared",""))</f>
        <v xml:space="preserve"> </v>
      </c>
      <c r="CR166" s="477" t="str">
        <v/>
      </c>
      <c r="CS166" s="478" t="str">
        <v/>
      </c>
      <c r="CT166" s="3" t="s">
        <v>71</v>
      </c>
      <c r="CU166" s="3"/>
      <c r="CV166" s="432" t="str" cm="1">
        <f t="array" ref="CV166:CX173">_xlfn.LET(_xlpm.eventsort, _xlfn.XLOOKUP(CV$165,$D$687:$P$687,$D$689:$P$696), _xlpm.eventdata, _xlfn.XLOOKUP(CV$165,$D$165:$O$165,$D$166:$O$236), _xlpm.agedata, $A$166:$C$236, _xlfn.SORTBY(_xlfn._xlws.FILTER(_xlfn.CHOOSECOLS(_xlfn.HSTACK(_xlpm.agedata,_xlpm.eventdata),2,4,1),(_xlfn.CHOOSECOLS(_xlpm.agedata,3)=CT166),""),_xlpm.eventsort))</f>
        <v>H</v>
      </c>
      <c r="CW166" s="422" t="str">
        <v>Not Declared</v>
      </c>
      <c r="CX166" s="422" t="str">
        <v>White Horse Harriers</v>
      </c>
      <c r="CY166" s="444" t="str" cm="1">
        <f t="array" ref="CY166:DA167">_xlfn.LET(_xlpm.b, _xlfn.VSTACK(_xlfn.ANCHORARRAY(CV166),_xlfn.ANCHORARRAY(CV174)), _xlpm.c, _xlfn.VSTACK(_xlfn.CHOOSECOLS(CU182:CX213,1,3,4), _xlfn.CHOOSECOLS(CU214:CX219,1,3,4)),_xlpm.d, SUM(CX221:CX222),_xlpm.a,_xlfn.IFS(_xlpm.d&lt;15,_xlfn.VSTACK(_xlpm.b,_xlfn.HSTACK(" ","",""),_xlfn.HSTACK(" ","",""),_xlpm.c), _xlpm.d=15,_xlfn.VSTACK(_xlpm.b,_xlfn.HSTACK(" ","",""),_xlpm.c), _xlpm.d&gt;15,_xlfn.VSTACK(_xlpm.b,_xlpm.c)),_xlfn._xlws.FILTER(_xlpm.a,_xlfn.CHOOSECOLS(_xlpm.a,2)&lt;&gt;"Not Declared",""))</f>
        <v xml:space="preserve"> </v>
      </c>
      <c r="CZ166" s="477" t="str">
        <v/>
      </c>
      <c r="DA166" s="478" t="str">
        <v/>
      </c>
      <c r="DB166" s="3" t="s">
        <v>71</v>
      </c>
      <c r="DC166" s="3"/>
      <c r="DD166" s="432" t="str" cm="1">
        <f t="array" ref="DD166:DF173">_xlfn.LET(_xlpm.eventsort, _xlfn.XLOOKUP(DD$165,$D$687:$P$687,$D$689:$P$696), _xlpm.eventdata, _xlfn.XLOOKUP(DD$165,$D$165:$O$165,$D$166:$O$236), _xlpm.agedata, $A$166:$C$236, _xlfn.SORTBY(_xlfn._xlws.FILTER(_xlfn.CHOOSECOLS(_xlfn.HSTACK(_xlpm.agedata,_xlpm.eventdata),2,4,1),(_xlfn.CHOOSECOLS(_xlpm.agedata,3)=DB166),""),_xlpm.eventsort))</f>
        <v>H</v>
      </c>
      <c r="DE166" s="422" t="str">
        <v>Not Declared</v>
      </c>
      <c r="DF166" s="422" t="str">
        <v>White Horse Harriers</v>
      </c>
      <c r="DG166" s="444" t="str" cm="1">
        <f t="array" ref="DG166:DI167">_xlfn.LET(_xlpm.b, _xlfn.VSTACK(_xlfn.ANCHORARRAY(DD166),_xlfn.ANCHORARRAY(DD174)), _xlpm.c, _xlfn.VSTACK(_xlfn.CHOOSECOLS(DC182:DF213,1,3,4), _xlfn.CHOOSECOLS(DC214:DF219,1,3,4)),_xlpm.d, SUM(DF221:DF222),_xlpm.a,_xlfn.IFS(_xlpm.d&lt;15,_xlfn.VSTACK(_xlpm.b,_xlfn.HSTACK(" ","",""),_xlfn.HSTACK(" ","",""),_xlpm.c), _xlpm.d=15,_xlfn.VSTACK(_xlpm.b,_xlfn.HSTACK(" ","",""),_xlpm.c), _xlpm.d&gt;15,_xlfn.VSTACK(_xlpm.b,_xlpm.c)),_xlfn._xlws.FILTER(_xlpm.a,_xlfn.CHOOSECOLS(_xlpm.a,2)&lt;&gt;"Not Declared",""))</f>
        <v xml:space="preserve"> </v>
      </c>
      <c r="DH166" s="477" t="str">
        <v/>
      </c>
      <c r="DI166" s="478" t="str">
        <v/>
      </c>
      <c r="DJ166" s="3" t="s">
        <v>71</v>
      </c>
      <c r="DK166" s="3"/>
      <c r="DL166" s="432" t="str" cm="1">
        <f t="array" ref="DL166:DN173">_xlfn.LET(_xlpm.eventsort, _xlfn.XLOOKUP(DL$165,$D$687:$P$687,$D$689:$P$696), _xlpm.eventdata, _xlfn.XLOOKUP(DL$165,$D$165:$O$165,$D$166:$O$236), _xlpm.agedata, $A$166:$C$236, _xlfn.SORTBY(_xlfn._xlws.FILTER(_xlfn.CHOOSECOLS(_xlfn.HSTACK(_xlpm.agedata,_xlpm.eventdata),2,4,1),(_xlfn.CHOOSECOLS(_xlpm.agedata,3)=DJ166),""),_xlpm.eventsort))</f>
        <v>B</v>
      </c>
      <c r="DM166" s="422" t="str">
        <v>Not Declared</v>
      </c>
      <c r="DN166" s="422" t="str">
        <v>Bicester AC</v>
      </c>
      <c r="DO166" s="444" t="str" cm="1">
        <f t="array" ref="DO166:DQ167">_xlfn.LET(_xlpm.b, _xlfn.VSTACK(_xlfn.ANCHORARRAY(DL166),_xlfn.ANCHORARRAY(DL174)), _xlpm.c, _xlfn.VSTACK(_xlfn.CHOOSECOLS(DK182:DN213,1,3,4), _xlfn.CHOOSECOLS(DK214:DN219,1,3,4)),_xlpm.d, SUM(DN221:DN222),_xlpm.a,_xlfn.IFS(_xlpm.d&lt;15,_xlfn.VSTACK(_xlpm.b,_xlfn.HSTACK(" ","",""),_xlfn.HSTACK(" ","",""),_xlpm.c), _xlpm.d=15,_xlfn.VSTACK(_xlpm.b,_xlfn.HSTACK(" ","",""),_xlpm.c), _xlpm.d&gt;15,_xlfn.VSTACK(_xlpm.b,_xlpm.c)),_xlfn._xlws.FILTER(_xlpm.a,_xlfn.CHOOSECOLS(_xlpm.a,2)&lt;&gt;"Not Declared",""))</f>
        <v xml:space="preserve"> </v>
      </c>
      <c r="DP166" s="477" t="str">
        <v/>
      </c>
      <c r="DQ166" s="478" t="str">
        <v/>
      </c>
      <c r="DR166" s="3" t="s">
        <v>71</v>
      </c>
      <c r="DS166" s="3"/>
      <c r="DT166" s="441" t="str" cm="1">
        <f t="array" ref="DT166:DV173">_xlfn.LET(_xlpm.eventsort, _xlfn.XLOOKUP(DT$165,$D$687:$P$687,$D$689:$P$696), _xlpm.eventdata, $X$166:$X$237,  _xlpm.agedata, $A$166:$C$237, _xlfn.SORTBY(_xlfn._xlws.FILTER(_xlfn.CHOOSECOLS(_xlfn.HSTACK(_xlpm.agedata,_xlpm.eventdata),2,4,1),(_xlfn.CHOOSECOLS(_xlpm.agedata,3)=DR166),""),_xlpm.eventsort))</f>
        <v>X</v>
      </c>
      <c r="DU166" s="422" t="str">
        <v>Not Declared, Not Declared, Not Declared, Not Declared</v>
      </c>
      <c r="DV166" s="422" t="str">
        <v>Team Kennet</v>
      </c>
      <c r="DW166" s="444" t="str" cm="1">
        <f t="array" ref="DW166:DY167">_xlfn.LET(_xlpm.a,_xlfn.VSTACK(_xlfn.ANCHORARRAY(DT166),_xlfn.HSTACK("","",""),_xlfn.HSTACK("","",""),_xlfn.CHOOSECOLS(DS174:DV181,1,3,4), _xlfn.CHOOSECOLS(DS214:DV214,1,3,4)),_xlfn._xlws.FILTER(_xlpm.a,_xlfn.CHOOSECOLS(_xlpm.a,2)&lt;&gt;"Not Declared, Not Declared, Not Declared, Not Declared",""))</f>
        <v/>
      </c>
      <c r="DX166" s="422" t="str">
        <v/>
      </c>
      <c r="DY166" s="423" t="str">
        <v/>
      </c>
      <c r="DZ166" s="15"/>
      <c r="EA166" s="15"/>
    </row>
    <row r="167" spans="1:131" s="359" customFormat="1" ht="21" customHeight="1">
      <c r="A167" s="358" t="str">
        <f>A166</f>
        <v>Abingdon AC</v>
      </c>
      <c r="B167" s="729" t="str">
        <f>Abingdon!AV$2</f>
        <v>AA</v>
      </c>
      <c r="C167" s="729" t="s">
        <v>65</v>
      </c>
      <c r="D167" s="729" t="str" cm="1">
        <f t="array" ref="D167">_xlfn.LET(_xlpm.x, Abingdon!$AL$3:$AW$3, _xlpm.y, Abingdon!$AL$5:$AW$20, _xlpm.z, Abingdon!$AJ$5:$AJ$20, IF(_xlfn.XLOOKUP($C167,_xlfn.XLOOKUP(D$165,_xlpm.x,_xlpm.y,""),_xlpm.z,"Not Declared")="", "Name not recorded",  _xlfn.XLOOKUP($C167,_xlfn.XLOOKUP(D$165,_xlpm.x,_xlpm.y,""),_xlpm.z,"Not Declared")))</f>
        <v>Not Declared</v>
      </c>
      <c r="E167" s="729" t="str" cm="1">
        <f t="array" ref="E167">_xlfn.LET(_xlpm.x, Abingdon!$AL$3:$AW$3, _xlpm.y, Abingdon!$AL$5:$AW$20, _xlpm.z, Abingdon!$AJ$5:$AJ$20, IF(_xlfn.XLOOKUP($C167,_xlfn.XLOOKUP(E$165,_xlpm.x,_xlpm.y,""),_xlpm.z,"Not Declared")="", "Name not recorded",  _xlfn.XLOOKUP($C167,_xlfn.XLOOKUP(E$165,_xlpm.x,_xlpm.y,""),_xlpm.z,"Not Declared")))</f>
        <v>Not Declared</v>
      </c>
      <c r="F167" s="729" t="str" cm="1">
        <f t="array" ref="F167">_xlfn.LET(_xlpm.x, Abingdon!$AL$3:$AW$3, _xlpm.y, Abingdon!$AL$5:$AW$20, _xlpm.z, Abingdon!$AJ$5:$AJ$20, IF(_xlfn.XLOOKUP($C167,_xlfn.XLOOKUP(F$165,_xlpm.x,_xlpm.y,""),_xlpm.z,"Not Declared")="", "Name not recorded",  _xlfn.XLOOKUP($C167,_xlfn.XLOOKUP(F$165,_xlpm.x,_xlpm.y,""),_xlpm.z,"Not Declared")))</f>
        <v>Not Declared</v>
      </c>
      <c r="G167" s="729" t="str" cm="1">
        <f t="array" ref="G167">_xlfn.LET(_xlpm.x, Abingdon!$AL$3:$AW$3, _xlpm.y, Abingdon!$AL$5:$AW$20, _xlpm.z, Abingdon!$AJ$5:$AJ$20, IF(_xlfn.XLOOKUP($C167,_xlfn.XLOOKUP(G$165,_xlpm.x,_xlpm.y,""),_xlpm.z,"Not Declared")="", "Name not recorded",  _xlfn.XLOOKUP($C167,_xlfn.XLOOKUP(G$165,_xlpm.x,_xlpm.y,""),_xlpm.z,"Not Declared")))</f>
        <v>Not Declared</v>
      </c>
      <c r="H167" s="729" t="str" cm="1">
        <f t="array" ref="H167">_xlfn.LET(_xlpm.x, Abingdon!$AL$3:$AW$3, _xlpm.y, Abingdon!$AL$5:$AW$20, _xlpm.z, Abingdon!$AJ$5:$AJ$20, IF(_xlfn.XLOOKUP($C167,_xlfn.XLOOKUP(H$165,_xlpm.x,_xlpm.y,""),_xlpm.z,"Not Declared")="", "Name not recorded",  _xlfn.XLOOKUP($C167,_xlfn.XLOOKUP(H$165,_xlpm.x,_xlpm.y,""),_xlpm.z,"Not Declared")))</f>
        <v>Not Declared</v>
      </c>
      <c r="I167" s="729" t="str" cm="1">
        <f t="array" ref="I167">_xlfn.LET(_xlpm.x, Abingdon!$AL$3:$AW$3, _xlpm.y, Abingdon!$AL$5:$AW$20, _xlpm.z, Abingdon!$AJ$5:$AJ$20, IF(_xlfn.XLOOKUP($C167,_xlfn.XLOOKUP(I$165,_xlpm.x,_xlpm.y,""),_xlpm.z,"Not Declared")="", "Name not recorded",  _xlfn.XLOOKUP($C167,_xlfn.XLOOKUP(I$165,_xlpm.x,_xlpm.y,""),_xlpm.z,"Not Declared")))</f>
        <v>Not Declared</v>
      </c>
      <c r="J167" s="729" t="str" cm="1">
        <f t="array" ref="J167">_xlfn.LET(_xlpm.x, Abingdon!$AL$3:$AW$3, _xlpm.y, Abingdon!$AL$5:$AW$20, _xlpm.z, Abingdon!$AJ$5:$AJ$20, IF(_xlfn.XLOOKUP($C167,_xlfn.XLOOKUP(J$165,_xlpm.x,_xlpm.y,""),_xlpm.z,"Not Declared")="", "Name not recorded",  _xlfn.XLOOKUP($C167,_xlfn.XLOOKUP(J$165,_xlpm.x,_xlpm.y,""),_xlpm.z,"Not Declared")))</f>
        <v>Not Declared</v>
      </c>
      <c r="K167" s="729" t="str" cm="1">
        <f t="array" ref="K167">_xlfn.LET(_xlpm.x, Abingdon!$AL$3:$AW$3, _xlpm.y, Abingdon!$AL$5:$AW$20, _xlpm.z, Abingdon!$AJ$5:$AJ$20, IF(_xlfn.XLOOKUP($C167,_xlfn.XLOOKUP(K$165,_xlpm.x,_xlpm.y,""),_xlpm.z,"Not Declared")="", "Name not recorded",  _xlfn.XLOOKUP($C167,_xlfn.XLOOKUP(K$165,_xlpm.x,_xlpm.y,""),_xlpm.z,"Not Declared")))</f>
        <v>Not Declared</v>
      </c>
      <c r="L167" s="729" t="str" cm="1">
        <f t="array" ref="L167">_xlfn.LET(_xlpm.x, Abingdon!$AL$3:$AW$3, _xlpm.y, Abingdon!$AL$5:$AW$20, _xlpm.z, Abingdon!$AJ$5:$AJ$20, IF(_xlfn.XLOOKUP($C167,_xlfn.XLOOKUP(L$165,_xlpm.x,_xlpm.y,""),_xlpm.z,"Not Declared")="", "Name not recorded",  _xlfn.XLOOKUP($C167,_xlfn.XLOOKUP(L$165,_xlpm.x,_xlpm.y,""),_xlpm.z,"Not Declared")))</f>
        <v>Not Declared</v>
      </c>
      <c r="M167" s="729" t="str" cm="1">
        <f t="array" ref="M167">_xlfn.LET(_xlpm.x, Abingdon!$AL$3:$AW$3, _xlpm.y, Abingdon!$AL$5:$AW$20, _xlpm.z, Abingdon!$AJ$5:$AJ$20, IF(_xlfn.XLOOKUP($C167,_xlfn.XLOOKUP(M$165,_xlpm.x,_xlpm.y,""),_xlpm.z,"Not Declared")="", "Name not recorded",  _xlfn.XLOOKUP($C167,_xlfn.XLOOKUP(M$165,_xlpm.x,_xlpm.y,""),_xlpm.z,"Not Declared")))</f>
        <v>Not Declared</v>
      </c>
      <c r="N167" s="729" t="str" cm="1">
        <f t="array" ref="N167">_xlfn.LET(_xlpm.x, Abingdon!$AL$3:$AW$3, _xlpm.y, Abingdon!$AL$5:$AW$20, _xlpm.z, Abingdon!$AJ$5:$AJ$20, IF(_xlfn.XLOOKUP($C167,_xlfn.XLOOKUP(N$165,_xlpm.x,_xlpm.y,""),_xlpm.z,"Not Declared")="", "Name not recorded",  _xlfn.XLOOKUP($C167,_xlfn.XLOOKUP(N$165,_xlpm.x,_xlpm.y,""),_xlpm.z,"Not Declared")))</f>
        <v>Not Declared</v>
      </c>
      <c r="O167" s="729" t="str" cm="1">
        <f t="array" ref="O167">_xlfn.LET(_xlpm.x, Abingdon!$AL$3:$AW$3, _xlpm.y, Abingdon!$AL$5:$AW$20, _xlpm.z, Abingdon!$AJ$5:$AJ$20, IF(_xlfn.XLOOKUP($C167,_xlfn.XLOOKUP(O$165,_xlpm.x,_xlpm.y,""),_xlpm.z,"Not Declared")="", "Name not recorded",  _xlfn.XLOOKUP($C167,_xlfn.XLOOKUP(O$165,_xlpm.x,_xlpm.y,""),_xlpm.z,"Not Declared")))</f>
        <v>Not Declared</v>
      </c>
      <c r="P167" s="220"/>
      <c r="Q167" s="732"/>
      <c r="R167" s="732"/>
      <c r="S167" s="732"/>
      <c r="T167" s="732"/>
      <c r="U167" s="732"/>
      <c r="V167" s="732"/>
      <c r="W167" s="732"/>
      <c r="X167" s="732"/>
      <c r="Z167" s="3"/>
      <c r="AA167" s="3"/>
      <c r="AB167" s="747" t="str">
        <v>A</v>
      </c>
      <c r="AC167" s="12" t="str">
        <v>Not Declared</v>
      </c>
      <c r="AD167" s="12" t="str">
        <v>Abingdon AC</v>
      </c>
      <c r="AE167" s="747"/>
      <c r="AF167" s="12"/>
      <c r="AG167" s="425"/>
      <c r="AH167" s="3"/>
      <c r="AI167" s="3"/>
      <c r="AJ167" s="747" t="str">
        <v>B</v>
      </c>
      <c r="AK167" s="12" t="str">
        <v>Not Declared</v>
      </c>
      <c r="AL167" s="12" t="str">
        <v>Bicester AC</v>
      </c>
      <c r="AM167" s="747"/>
      <c r="AN167" s="12"/>
      <c r="AO167" s="425"/>
      <c r="AP167" s="3"/>
      <c r="AQ167" s="3"/>
      <c r="AR167" s="747" t="str">
        <v>R</v>
      </c>
      <c r="AS167" s="12" t="str">
        <v>Not Declared</v>
      </c>
      <c r="AT167" s="12" t="str">
        <v>Radley AC</v>
      </c>
      <c r="AU167" s="747"/>
      <c r="AV167" s="12"/>
      <c r="AW167" s="425"/>
      <c r="AX167" s="3"/>
      <c r="AY167" s="3"/>
      <c r="AZ167" s="747" t="str">
        <v>N</v>
      </c>
      <c r="BA167" s="12" t="str">
        <v>Not Declared</v>
      </c>
      <c r="BB167" s="12" t="str">
        <v>Banbury Harriers AC</v>
      </c>
      <c r="BC167" s="747"/>
      <c r="BD167" s="12"/>
      <c r="BE167" s="425"/>
      <c r="BF167" s="3"/>
      <c r="BG167" s="3"/>
      <c r="BH167" s="747" t="str">
        <v>H</v>
      </c>
      <c r="BI167" s="12" t="str">
        <v>Not Declared</v>
      </c>
      <c r="BJ167" s="12" t="str">
        <v>White Horse Harriers</v>
      </c>
      <c r="BK167" s="747"/>
      <c r="BL167" s="12"/>
      <c r="BM167" s="425"/>
      <c r="BN167" s="3"/>
      <c r="BO167" s="3"/>
      <c r="BP167" s="747" t="str">
        <v>W</v>
      </c>
      <c r="BQ167" s="12" t="str">
        <v>Not Declared</v>
      </c>
      <c r="BR167" s="12" t="str">
        <v>Witney Road Runners</v>
      </c>
      <c r="BS167" s="747"/>
      <c r="BT167" s="12"/>
      <c r="BU167" s="425"/>
      <c r="BV167" s="3"/>
      <c r="BW167" s="3"/>
      <c r="BX167" s="747" t="str">
        <v>H</v>
      </c>
      <c r="BY167" s="12" t="str">
        <v>Not Declared</v>
      </c>
      <c r="BZ167" s="12" t="str">
        <v>White Horse Harriers</v>
      </c>
      <c r="CA167" s="479" t="str">
        <v xml:space="preserve"> </v>
      </c>
      <c r="CB167" s="480" t="str">
        <v/>
      </c>
      <c r="CC167" s="481" t="str">
        <v/>
      </c>
      <c r="CD167" s="3"/>
      <c r="CE167" s="3"/>
      <c r="CF167" s="747" t="str">
        <v>O</v>
      </c>
      <c r="CG167" s="12" t="str">
        <v>Not Declared</v>
      </c>
      <c r="CH167" s="12" t="str">
        <v>Oxford City AC</v>
      </c>
      <c r="CI167" s="479" t="str">
        <v xml:space="preserve"> </v>
      </c>
      <c r="CJ167" s="480" t="str">
        <v/>
      </c>
      <c r="CK167" s="481" t="str">
        <v/>
      </c>
      <c r="CL167" s="3"/>
      <c r="CM167" s="3"/>
      <c r="CN167" s="747" t="str">
        <v>O</v>
      </c>
      <c r="CO167" s="12" t="str">
        <v>Not Declared</v>
      </c>
      <c r="CP167" s="12" t="str">
        <v>Oxford City AC</v>
      </c>
      <c r="CQ167" s="479" t="str">
        <v xml:space="preserve"> </v>
      </c>
      <c r="CR167" s="480" t="str">
        <v/>
      </c>
      <c r="CS167" s="481" t="str">
        <v/>
      </c>
      <c r="CT167" s="3"/>
      <c r="CU167" s="3"/>
      <c r="CV167" s="747" t="str">
        <v>R</v>
      </c>
      <c r="CW167" s="12" t="str">
        <v>Not Declared</v>
      </c>
      <c r="CX167" s="12" t="str">
        <v>Radley AC</v>
      </c>
      <c r="CY167" s="479" t="str">
        <v xml:space="preserve"> </v>
      </c>
      <c r="CZ167" s="480" t="str">
        <v/>
      </c>
      <c r="DA167" s="481" t="str">
        <v/>
      </c>
      <c r="DB167" s="3"/>
      <c r="DC167" s="3"/>
      <c r="DD167" s="747" t="str">
        <v>O</v>
      </c>
      <c r="DE167" s="12" t="str">
        <v>Not Declared</v>
      </c>
      <c r="DF167" s="12" t="str">
        <v>Oxford City AC</v>
      </c>
      <c r="DG167" s="479" t="str">
        <v xml:space="preserve"> </v>
      </c>
      <c r="DH167" s="480" t="str">
        <v/>
      </c>
      <c r="DI167" s="481" t="str">
        <v/>
      </c>
      <c r="DJ167" s="3"/>
      <c r="DK167" s="3"/>
      <c r="DL167" s="747" t="str">
        <v>R</v>
      </c>
      <c r="DM167" s="12" t="str">
        <v>Not Declared</v>
      </c>
      <c r="DN167" s="12" t="str">
        <v>Radley AC</v>
      </c>
      <c r="DO167" s="479" t="str">
        <v xml:space="preserve"> </v>
      </c>
      <c r="DP167" s="480" t="str">
        <v/>
      </c>
      <c r="DQ167" s="481" t="str">
        <v/>
      </c>
      <c r="DR167" s="3"/>
      <c r="DS167" s="3"/>
      <c r="DT167" s="747" t="str">
        <v>B</v>
      </c>
      <c r="DU167" s="12" t="str">
        <v>Not Declared, Not Declared, Not Declared, Not Declared</v>
      </c>
      <c r="DV167" s="12" t="str">
        <v>Bicester AC</v>
      </c>
      <c r="DW167" s="747" t="str">
        <v/>
      </c>
      <c r="DX167" s="12" t="str">
        <v/>
      </c>
      <c r="DY167" s="425" t="str">
        <v/>
      </c>
      <c r="DZ167" s="15"/>
      <c r="EA167" s="15"/>
    </row>
    <row r="168" spans="1:131" s="359" customFormat="1" ht="21" customHeight="1">
      <c r="A168" s="358" t="str">
        <f>A166</f>
        <v>Abingdon AC</v>
      </c>
      <c r="B168" s="729"/>
      <c r="C168" s="729" t="s">
        <v>517</v>
      </c>
      <c r="D168" s="729" t="str" cm="1">
        <f t="array" ref="D168">_xlfn.LET(_xlpm.x, Abingdon!$AL$3:$AW$3, _xlpm.y, Abingdon!$AL$5:$AW$20, _xlpm.z, Abingdon!$AJ$5:$AJ$20, IF(_xlfn.XLOOKUP($C168,_xlfn.XLOOKUP(D$165,_xlpm.x,_xlpm.y,""),_xlpm.z,"Not Declared")="", "Name not recorded",  _xlfn.XLOOKUP($C168,_xlfn.XLOOKUP(D$165,_xlpm.x,_xlpm.y,""),_xlpm.z,"Not Declared")))</f>
        <v>Not Declared</v>
      </c>
      <c r="E168" s="729" t="str" cm="1">
        <f t="array" ref="E168">_xlfn.LET(_xlpm.x, Abingdon!$AL$3:$AW$3, _xlpm.y, Abingdon!$AL$5:$AW$20, _xlpm.z, Abingdon!$AJ$5:$AJ$20, IF(_xlfn.XLOOKUP($C168,_xlfn.XLOOKUP(E$165,_xlpm.x,_xlpm.y,""),_xlpm.z,"Not Declared")="", "Name not recorded",  _xlfn.XLOOKUP($C168,_xlfn.XLOOKUP(E$165,_xlpm.x,_xlpm.y,""),_xlpm.z,"Not Declared")))</f>
        <v>Not Declared</v>
      </c>
      <c r="F168" s="729" t="str" cm="1">
        <f t="array" ref="F168">_xlfn.LET(_xlpm.x, Abingdon!$AL$3:$AW$3, _xlpm.y, Abingdon!$AL$5:$AW$20, _xlpm.z, Abingdon!$AJ$5:$AJ$20, IF(_xlfn.XLOOKUP($C168,_xlfn.XLOOKUP(F$165,_xlpm.x,_xlpm.y,""),_xlpm.z,"Not Declared")="", "Name not recorded",  _xlfn.XLOOKUP($C168,_xlfn.XLOOKUP(F$165,_xlpm.x,_xlpm.y,""),_xlpm.z,"Not Declared")))</f>
        <v>Not Declared</v>
      </c>
      <c r="G168" s="729" t="str" cm="1">
        <f t="array" ref="G168">_xlfn.LET(_xlpm.x, Abingdon!$AL$3:$AW$3, _xlpm.y, Abingdon!$AL$5:$AW$20, _xlpm.z, Abingdon!$AJ$5:$AJ$20, IF(_xlfn.XLOOKUP($C168,_xlfn.XLOOKUP(G$165,_xlpm.x,_xlpm.y,""),_xlpm.z,"Not Declared")="", "Name not recorded",  _xlfn.XLOOKUP($C168,_xlfn.XLOOKUP(G$165,_xlpm.x,_xlpm.y,""),_xlpm.z,"Not Declared")))</f>
        <v>Not Declared</v>
      </c>
      <c r="H168" s="729" t="str" cm="1">
        <f t="array" ref="H168">_xlfn.LET(_xlpm.x, Abingdon!$AL$3:$AW$3, _xlpm.y, Abingdon!$AL$5:$AW$20, _xlpm.z, Abingdon!$AJ$5:$AJ$20, IF(_xlfn.XLOOKUP($C168,_xlfn.XLOOKUP(H$165,_xlpm.x,_xlpm.y,""),_xlpm.z,"Not Declared")="", "Name not recorded",  _xlfn.XLOOKUP($C168,_xlfn.XLOOKUP(H$165,_xlpm.x,_xlpm.y,""),_xlpm.z,"Not Declared")))</f>
        <v>Not Declared</v>
      </c>
      <c r="I168" s="729" t="str" cm="1">
        <f t="array" ref="I168">_xlfn.LET(_xlpm.x, Abingdon!$AL$3:$AW$3, _xlpm.y, Abingdon!$AL$5:$AW$20, _xlpm.z, Abingdon!$AJ$5:$AJ$20, IF(_xlfn.XLOOKUP($C168,_xlfn.XLOOKUP(I$165,_xlpm.x,_xlpm.y,""),_xlpm.z,"Not Declared")="", "Name not recorded",  _xlfn.XLOOKUP($C168,_xlfn.XLOOKUP(I$165,_xlpm.x,_xlpm.y,""),_xlpm.z,"Not Declared")))</f>
        <v>Not Declared</v>
      </c>
      <c r="J168" s="729" t="str" cm="1">
        <f t="array" ref="J168">_xlfn.LET(_xlpm.x, Abingdon!$AL$3:$AW$3, _xlpm.y, Abingdon!$AL$5:$AW$20, _xlpm.z, Abingdon!$AJ$5:$AJ$20, IF(_xlfn.XLOOKUP($C168,_xlfn.XLOOKUP(J$165,_xlpm.x,_xlpm.y,""),_xlpm.z,"Not Declared")="", "Name not recorded",  _xlfn.XLOOKUP($C168,_xlfn.XLOOKUP(J$165,_xlpm.x,_xlpm.y,""),_xlpm.z,"Not Declared")))</f>
        <v>Not Declared</v>
      </c>
      <c r="K168" s="729" t="str" cm="1">
        <f t="array" ref="K168">_xlfn.LET(_xlpm.x, Abingdon!$AL$3:$AW$3, _xlpm.y, Abingdon!$AL$5:$AW$20, _xlpm.z, Abingdon!$AJ$5:$AJ$20, IF(_xlfn.XLOOKUP($C168,_xlfn.XLOOKUP(K$165,_xlpm.x,_xlpm.y,""),_xlpm.z,"Not Declared")="", "Name not recorded",  _xlfn.XLOOKUP($C168,_xlfn.XLOOKUP(K$165,_xlpm.x,_xlpm.y,""),_xlpm.z,"Not Declared")))</f>
        <v>Not Declared</v>
      </c>
      <c r="L168" s="729" t="str" cm="1">
        <f t="array" ref="L168">_xlfn.LET(_xlpm.x, Abingdon!$AL$3:$AW$3, _xlpm.y, Abingdon!$AL$5:$AW$20, _xlpm.z, Abingdon!$AJ$5:$AJ$20, IF(_xlfn.XLOOKUP($C168,_xlfn.XLOOKUP(L$165,_xlpm.x,_xlpm.y,""),_xlpm.z,"Not Declared")="", "Name not recorded",  _xlfn.XLOOKUP($C168,_xlfn.XLOOKUP(L$165,_xlpm.x,_xlpm.y,""),_xlpm.z,"Not Declared")))</f>
        <v>Not Declared</v>
      </c>
      <c r="M168" s="729" t="str" cm="1">
        <f t="array" ref="M168">_xlfn.LET(_xlpm.x, Abingdon!$AL$3:$AW$3, _xlpm.y, Abingdon!$AL$5:$AW$20, _xlpm.z, Abingdon!$AJ$5:$AJ$20, IF(_xlfn.XLOOKUP($C168,_xlfn.XLOOKUP(M$165,_xlpm.x,_xlpm.y,""),_xlpm.z,"Not Declared")="", "Name not recorded",  _xlfn.XLOOKUP($C168,_xlfn.XLOOKUP(M$165,_xlpm.x,_xlpm.y,""),_xlpm.z,"Not Declared")))</f>
        <v>Not Declared</v>
      </c>
      <c r="N168" s="729" t="str" cm="1">
        <f t="array" ref="N168">_xlfn.LET(_xlpm.x, Abingdon!$AL$3:$AW$3, _xlpm.y, Abingdon!$AL$5:$AW$20, _xlpm.z, Abingdon!$AJ$5:$AJ$20, IF(_xlfn.XLOOKUP($C168,_xlfn.XLOOKUP(N$165,_xlpm.x,_xlpm.y,""),_xlpm.z,"Not Declared")="", "Name not recorded",  _xlfn.XLOOKUP($C168,_xlfn.XLOOKUP(N$165,_xlpm.x,_xlpm.y,""),_xlpm.z,"Not Declared")))</f>
        <v>Not Declared</v>
      </c>
      <c r="O168" s="729" t="str" cm="1">
        <f t="array" ref="O168">_xlfn.LET(_xlpm.x, Abingdon!$AL$3:$AW$3, _xlpm.y, Abingdon!$AL$5:$AW$20, _xlpm.z, Abingdon!$AJ$5:$AJ$20, IF(_xlfn.XLOOKUP($C168,_xlfn.XLOOKUP(O$165,_xlpm.x,_xlpm.y,""),_xlpm.z,"Not Declared")="", "Name not recorded",  _xlfn.XLOOKUP($C168,_xlfn.XLOOKUP(O$165,_xlpm.x,_xlpm.y,""),_xlpm.z,"Not Declared")))</f>
        <v>Not Declared</v>
      </c>
      <c r="P168" s="79" t="s">
        <v>517</v>
      </c>
      <c r="Q168" s="729" t="s">
        <v>319</v>
      </c>
      <c r="R168" s="729" t="s">
        <v>320</v>
      </c>
      <c r="S168" s="729" t="s">
        <v>321</v>
      </c>
      <c r="T168" s="729" t="str" cm="1">
        <f t="array" ref="T168">_xlfn.LET(_xlpm.x, Abingdon!$AL$3:$AX$3, _xlpm.y, Abingdon!$AL$5:$AX$20, _xlpm.z, Abingdon!$AJ$5:$AJ$20, IF(_xlfn.XLOOKUP(P168,_xlfn.XLOOKUP(T$165,_xlpm.x,_xlpm.y,""),_xlpm.z,"Not Declared")="", "Name not recorded",  _xlfn.XLOOKUP(P168,_xlfn.XLOOKUP(T$165,_xlpm.x,_xlpm.y,""),_xlpm.z,"Not Declared")))</f>
        <v>Not Declared</v>
      </c>
      <c r="U168" s="729" t="str" cm="1">
        <f t="array" ref="U168">_xlfn.LET(_xlpm.x, Abingdon!$AL$3:$AX$3, _xlpm.y, Abingdon!$AL$5:$AX$20, _xlpm.z, Abingdon!$AJ$5:$AJ$20, IF(_xlfn.XLOOKUP(Q168,_xlfn.XLOOKUP(U$165,_xlpm.x,_xlpm.y,""),_xlpm.z,"Not Declared")="", "Name not recorded",  _xlfn.XLOOKUP(Q168,_xlfn.XLOOKUP(U$165,_xlpm.x,_xlpm.y,""),_xlpm.z,"Not Declared")))</f>
        <v>Not Declared</v>
      </c>
      <c r="V168" s="729" t="str" cm="1">
        <f t="array" ref="V168">_xlfn.LET(_xlpm.x, Abingdon!$AL$3:$AX$3, _xlpm.y, Abingdon!$AL$5:$AX$20, _xlpm.z, Abingdon!$AJ$5:$AJ$20, IF(_xlfn.XLOOKUP(R168,_xlfn.XLOOKUP(V$165,_xlpm.x,_xlpm.y,""),_xlpm.z,"Not Declared")="", "Name not recorded",  _xlfn.XLOOKUP(R168,_xlfn.XLOOKUP(V$165,_xlpm.x,_xlpm.y,""),_xlpm.z,"Not Declared")))</f>
        <v>Not Declared</v>
      </c>
      <c r="W168" s="729" t="str" cm="1">
        <f t="array" ref="W168">_xlfn.LET(_xlpm.x, Abingdon!$AL$3:$AX$3, _xlpm.y, Abingdon!$AL$5:$AX$20, _xlpm.z, Abingdon!$AJ$5:$AJ$20, IF(_xlfn.XLOOKUP(S168,_xlfn.XLOOKUP(W$165,_xlpm.x,_xlpm.y,""),_xlpm.z,"Not Declared")="", "Name not recorded",  _xlfn.XLOOKUP(S168,_xlfn.XLOOKUP(W$165,_xlpm.x,_xlpm.y,""),_xlpm.z,"Not Declared")))</f>
        <v>Not Declared</v>
      </c>
      <c r="X168" s="358" t="str">
        <f>_xlfn.TEXTJOIN(", ",,T168:W168)</f>
        <v>Not Declared, Not Declared, Not Declared, Not Declared</v>
      </c>
      <c r="Z168" s="3"/>
      <c r="AA168" s="3"/>
      <c r="AB168" s="747" t="str">
        <v>R</v>
      </c>
      <c r="AC168" s="12" t="str">
        <v>Not Declared</v>
      </c>
      <c r="AD168" s="12" t="str">
        <v>Radley AC</v>
      </c>
      <c r="AE168" s="747"/>
      <c r="AF168" s="12"/>
      <c r="AG168" s="425"/>
      <c r="AH168" s="3"/>
      <c r="AI168" s="3"/>
      <c r="AJ168" s="747" t="str">
        <v>R</v>
      </c>
      <c r="AK168" s="12" t="str">
        <v>Not Declared</v>
      </c>
      <c r="AL168" s="12" t="str">
        <v>Radley AC</v>
      </c>
      <c r="AM168" s="747"/>
      <c r="AN168" s="12"/>
      <c r="AO168" s="425"/>
      <c r="AP168" s="3"/>
      <c r="AQ168" s="3"/>
      <c r="AR168" s="747" t="str">
        <v>B</v>
      </c>
      <c r="AS168" s="12" t="str">
        <v>Not Declared</v>
      </c>
      <c r="AT168" s="12" t="str">
        <v>Bicester AC</v>
      </c>
      <c r="AU168" s="747"/>
      <c r="AV168" s="12"/>
      <c r="AW168" s="425"/>
      <c r="AX168" s="3"/>
      <c r="AY168" s="3"/>
      <c r="AZ168" s="747" t="str">
        <v>H</v>
      </c>
      <c r="BA168" s="12" t="str">
        <v>Not Declared</v>
      </c>
      <c r="BB168" s="12" t="str">
        <v>White Horse Harriers</v>
      </c>
      <c r="BC168" s="747"/>
      <c r="BD168" s="12"/>
      <c r="BE168" s="425"/>
      <c r="BF168" s="3"/>
      <c r="BG168" s="3"/>
      <c r="BH168" s="747" t="str">
        <v>W</v>
      </c>
      <c r="BI168" s="12" t="str">
        <v>Not Declared</v>
      </c>
      <c r="BJ168" s="12" t="str">
        <v>Witney Road Runners</v>
      </c>
      <c r="BK168" s="747"/>
      <c r="BL168" s="12"/>
      <c r="BM168" s="425"/>
      <c r="BN168" s="3"/>
      <c r="BO168" s="3"/>
      <c r="BP168" s="747" t="str">
        <v>R</v>
      </c>
      <c r="BQ168" s="12" t="str">
        <v>Not Declared</v>
      </c>
      <c r="BR168" s="12" t="str">
        <v>Radley AC</v>
      </c>
      <c r="BS168" s="747"/>
      <c r="BT168" s="12"/>
      <c r="BU168" s="425"/>
      <c r="BV168" s="3"/>
      <c r="BW168" s="3"/>
      <c r="BX168" s="747" t="str">
        <v>B</v>
      </c>
      <c r="BY168" s="12" t="str">
        <v>Not Declared</v>
      </c>
      <c r="BZ168" s="12" t="str">
        <v>Bicester AC</v>
      </c>
      <c r="CA168" s="479"/>
      <c r="CB168" s="480"/>
      <c r="CC168" s="481"/>
      <c r="CD168" s="3"/>
      <c r="CE168" s="3"/>
      <c r="CF168" s="747" t="str">
        <v>X</v>
      </c>
      <c r="CG168" s="12" t="str">
        <v>Not Declared</v>
      </c>
      <c r="CH168" s="12" t="str">
        <v>Team Kennet</v>
      </c>
      <c r="CI168" s="479"/>
      <c r="CJ168" s="480"/>
      <c r="CK168" s="481"/>
      <c r="CL168" s="3"/>
      <c r="CM168" s="3"/>
      <c r="CN168" s="747" t="str">
        <v>H</v>
      </c>
      <c r="CO168" s="12" t="str">
        <v>Not Declared</v>
      </c>
      <c r="CP168" s="12" t="str">
        <v>White Horse Harriers</v>
      </c>
      <c r="CQ168" s="479"/>
      <c r="CR168" s="480"/>
      <c r="CS168" s="481"/>
      <c r="CT168" s="3"/>
      <c r="CU168" s="3"/>
      <c r="CV168" s="747" t="str">
        <v>A</v>
      </c>
      <c r="CW168" s="12" t="str">
        <v>Not Declared</v>
      </c>
      <c r="CX168" s="12" t="str">
        <v>Abingdon AC</v>
      </c>
      <c r="CY168" s="479"/>
      <c r="CZ168" s="480"/>
      <c r="DA168" s="481"/>
      <c r="DB168" s="3"/>
      <c r="DC168" s="3"/>
      <c r="DD168" s="747" t="str">
        <v>W</v>
      </c>
      <c r="DE168" s="12" t="str">
        <v>Not Declared</v>
      </c>
      <c r="DF168" s="12" t="str">
        <v>Witney Road Runners</v>
      </c>
      <c r="DG168" s="479"/>
      <c r="DH168" s="480"/>
      <c r="DI168" s="481"/>
      <c r="DJ168" s="3"/>
      <c r="DK168" s="3"/>
      <c r="DL168" s="747" t="str">
        <v>H</v>
      </c>
      <c r="DM168" s="12" t="str">
        <v>Not Declared</v>
      </c>
      <c r="DN168" s="12" t="str">
        <v>White Horse Harriers</v>
      </c>
      <c r="DO168" s="479"/>
      <c r="DP168" s="480"/>
      <c r="DQ168" s="481"/>
      <c r="DR168" s="3"/>
      <c r="DS168" s="3"/>
      <c r="DT168" s="747" t="str">
        <v>W</v>
      </c>
      <c r="DU168" s="12" t="str">
        <v>Not Declared, Not Declared, Not Declared, Not Declared</v>
      </c>
      <c r="DV168" s="12" t="str">
        <v>Witney Road Runners</v>
      </c>
      <c r="DW168" s="747"/>
      <c r="DX168" s="12"/>
      <c r="DY168" s="425"/>
      <c r="DZ168" s="15"/>
      <c r="EA168" s="15"/>
    </row>
    <row r="169" spans="1:131" s="359" customFormat="1" ht="21" customHeight="1">
      <c r="A169" s="358" t="str">
        <f t="shared" ref="A169:A173" si="18">A167</f>
        <v>Abingdon AC</v>
      </c>
      <c r="B169" s="729"/>
      <c r="C169" s="729" t="s">
        <v>319</v>
      </c>
      <c r="D169" s="729" t="str" cm="1">
        <f t="array" ref="D169">_xlfn.LET(_xlpm.x, Abingdon!$AL$3:$AW$3, _xlpm.y, Abingdon!$AL$5:$AW$20, _xlpm.z, Abingdon!$AJ$5:$AJ$20, IF(_xlfn.XLOOKUP($C169,_xlfn.XLOOKUP(D$165,_xlpm.x,_xlpm.y,""),_xlpm.z,"Not Declared")="", "Name not recorded",  _xlfn.XLOOKUP($C169,_xlfn.XLOOKUP(D$165,_xlpm.x,_xlpm.y,""),_xlpm.z,"Not Declared")))</f>
        <v>Not Declared</v>
      </c>
      <c r="E169" s="729" t="str" cm="1">
        <f t="array" ref="E169">_xlfn.LET(_xlpm.x, Abingdon!$AL$3:$AW$3, _xlpm.y, Abingdon!$AL$5:$AW$20, _xlpm.z, Abingdon!$AJ$5:$AJ$20, IF(_xlfn.XLOOKUP($C169,_xlfn.XLOOKUP(E$165,_xlpm.x,_xlpm.y,""),_xlpm.z,"Not Declared")="", "Name not recorded",  _xlfn.XLOOKUP($C169,_xlfn.XLOOKUP(E$165,_xlpm.x,_xlpm.y,""),_xlpm.z,"Not Declared")))</f>
        <v>Not Declared</v>
      </c>
      <c r="F169" s="729" t="str" cm="1">
        <f t="array" ref="F169">_xlfn.LET(_xlpm.x, Abingdon!$AL$3:$AW$3, _xlpm.y, Abingdon!$AL$5:$AW$20, _xlpm.z, Abingdon!$AJ$5:$AJ$20, IF(_xlfn.XLOOKUP($C169,_xlfn.XLOOKUP(F$165,_xlpm.x,_xlpm.y,""),_xlpm.z,"Not Declared")="", "Name not recorded",  _xlfn.XLOOKUP($C169,_xlfn.XLOOKUP(F$165,_xlpm.x,_xlpm.y,""),_xlpm.z,"Not Declared")))</f>
        <v>Not Declared</v>
      </c>
      <c r="G169" s="729" t="str" cm="1">
        <f t="array" ref="G169">_xlfn.LET(_xlpm.x, Abingdon!$AL$3:$AW$3, _xlpm.y, Abingdon!$AL$5:$AW$20, _xlpm.z, Abingdon!$AJ$5:$AJ$20, IF(_xlfn.XLOOKUP($C169,_xlfn.XLOOKUP(G$165,_xlpm.x,_xlpm.y,""),_xlpm.z,"Not Declared")="", "Name not recorded",  _xlfn.XLOOKUP($C169,_xlfn.XLOOKUP(G$165,_xlpm.x,_xlpm.y,""),_xlpm.z,"Not Declared")))</f>
        <v>Not Declared</v>
      </c>
      <c r="H169" s="729" t="str" cm="1">
        <f t="array" ref="H169">_xlfn.LET(_xlpm.x, Abingdon!$AL$3:$AW$3, _xlpm.y, Abingdon!$AL$5:$AW$20, _xlpm.z, Abingdon!$AJ$5:$AJ$20, IF(_xlfn.XLOOKUP($C169,_xlfn.XLOOKUP(H$165,_xlpm.x,_xlpm.y,""),_xlpm.z,"Not Declared")="", "Name not recorded",  _xlfn.XLOOKUP($C169,_xlfn.XLOOKUP(H$165,_xlpm.x,_xlpm.y,""),_xlpm.z,"Not Declared")))</f>
        <v>Not Declared</v>
      </c>
      <c r="I169" s="729" t="str" cm="1">
        <f t="array" ref="I169">_xlfn.LET(_xlpm.x, Abingdon!$AL$3:$AW$3, _xlpm.y, Abingdon!$AL$5:$AW$20, _xlpm.z, Abingdon!$AJ$5:$AJ$20, IF(_xlfn.XLOOKUP($C169,_xlfn.XLOOKUP(I$165,_xlpm.x,_xlpm.y,""),_xlpm.z,"Not Declared")="", "Name not recorded",  _xlfn.XLOOKUP($C169,_xlfn.XLOOKUP(I$165,_xlpm.x,_xlpm.y,""),_xlpm.z,"Not Declared")))</f>
        <v>Not Declared</v>
      </c>
      <c r="J169" s="729" t="str" cm="1">
        <f t="array" ref="J169">_xlfn.LET(_xlpm.x, Abingdon!$AL$3:$AW$3, _xlpm.y, Abingdon!$AL$5:$AW$20, _xlpm.z, Abingdon!$AJ$5:$AJ$20, IF(_xlfn.XLOOKUP($C169,_xlfn.XLOOKUP(J$165,_xlpm.x,_xlpm.y,""),_xlpm.z,"Not Declared")="", "Name not recorded",  _xlfn.XLOOKUP($C169,_xlfn.XLOOKUP(J$165,_xlpm.x,_xlpm.y,""),_xlpm.z,"Not Declared")))</f>
        <v>Not Declared</v>
      </c>
      <c r="K169" s="729" t="str" cm="1">
        <f t="array" ref="K169">_xlfn.LET(_xlpm.x, Abingdon!$AL$3:$AW$3, _xlpm.y, Abingdon!$AL$5:$AW$20, _xlpm.z, Abingdon!$AJ$5:$AJ$20, IF(_xlfn.XLOOKUP($C169,_xlfn.XLOOKUP(K$165,_xlpm.x,_xlpm.y,""),_xlpm.z,"Not Declared")="", "Name not recorded",  _xlfn.XLOOKUP($C169,_xlfn.XLOOKUP(K$165,_xlpm.x,_xlpm.y,""),_xlpm.z,"Not Declared")))</f>
        <v>Not Declared</v>
      </c>
      <c r="L169" s="729" t="str" cm="1">
        <f t="array" ref="L169">_xlfn.LET(_xlpm.x, Abingdon!$AL$3:$AW$3, _xlpm.y, Abingdon!$AL$5:$AW$20, _xlpm.z, Abingdon!$AJ$5:$AJ$20, IF(_xlfn.XLOOKUP($C169,_xlfn.XLOOKUP(L$165,_xlpm.x,_xlpm.y,""),_xlpm.z,"Not Declared")="", "Name not recorded",  _xlfn.XLOOKUP($C169,_xlfn.XLOOKUP(L$165,_xlpm.x,_xlpm.y,""),_xlpm.z,"Not Declared")))</f>
        <v>Not Declared</v>
      </c>
      <c r="M169" s="729" t="str" cm="1">
        <f t="array" ref="M169">_xlfn.LET(_xlpm.x, Abingdon!$AL$3:$AW$3, _xlpm.y, Abingdon!$AL$5:$AW$20, _xlpm.z, Abingdon!$AJ$5:$AJ$20, IF(_xlfn.XLOOKUP($C169,_xlfn.XLOOKUP(M$165,_xlpm.x,_xlpm.y,""),_xlpm.z,"Not Declared")="", "Name not recorded",  _xlfn.XLOOKUP($C169,_xlfn.XLOOKUP(M$165,_xlpm.x,_xlpm.y,""),_xlpm.z,"Not Declared")))</f>
        <v>Not Declared</v>
      </c>
      <c r="N169" s="729" t="str" cm="1">
        <f t="array" ref="N169">_xlfn.LET(_xlpm.x, Abingdon!$AL$3:$AW$3, _xlpm.y, Abingdon!$AL$5:$AW$20, _xlpm.z, Abingdon!$AJ$5:$AJ$20, IF(_xlfn.XLOOKUP($C169,_xlfn.XLOOKUP(N$165,_xlpm.x,_xlpm.y,""),_xlpm.z,"Not Declared")="", "Name not recorded",  _xlfn.XLOOKUP($C169,_xlfn.XLOOKUP(N$165,_xlpm.x,_xlpm.y,""),_xlpm.z,"Not Declared")))</f>
        <v>Not Declared</v>
      </c>
      <c r="O169" s="729" t="str" cm="1">
        <f t="array" ref="O169">_xlfn.LET(_xlpm.x, Abingdon!$AL$3:$AW$3, _xlpm.y, Abingdon!$AL$5:$AW$20, _xlpm.z, Abingdon!$AJ$5:$AJ$20, IF(_xlfn.XLOOKUP($C169,_xlfn.XLOOKUP(O$165,_xlpm.x,_xlpm.y,""),_xlpm.z,"Not Declared")="", "Name not recorded",  _xlfn.XLOOKUP($C169,_xlfn.XLOOKUP(O$165,_xlpm.x,_xlpm.y,""),_xlpm.z,"Not Declared")))</f>
        <v>Not Declared</v>
      </c>
      <c r="P169" s="3"/>
      <c r="Q169" s="3"/>
      <c r="R169" s="3"/>
      <c r="S169" s="3"/>
      <c r="T169" s="3"/>
      <c r="U169" s="3"/>
      <c r="V169" s="3"/>
      <c r="W169" s="3"/>
      <c r="X169" s="12"/>
      <c r="Z169" s="3"/>
      <c r="AA169" s="3"/>
      <c r="AB169" s="747" t="str">
        <v>X</v>
      </c>
      <c r="AC169" s="12" t="str">
        <v>Not Declared</v>
      </c>
      <c r="AD169" s="12" t="str">
        <v>Team Kennet</v>
      </c>
      <c r="AE169" s="747"/>
      <c r="AF169" s="12"/>
      <c r="AG169" s="425"/>
      <c r="AH169" s="3"/>
      <c r="AI169" s="3"/>
      <c r="AJ169" s="747" t="str">
        <v>O</v>
      </c>
      <c r="AK169" s="12" t="str">
        <v>Not Declared</v>
      </c>
      <c r="AL169" s="12" t="str">
        <v>Oxford City AC</v>
      </c>
      <c r="AM169" s="747"/>
      <c r="AN169" s="12"/>
      <c r="AO169" s="425"/>
      <c r="AP169" s="3"/>
      <c r="AQ169" s="3"/>
      <c r="AR169" s="747" t="str">
        <v>A</v>
      </c>
      <c r="AS169" s="12" t="str">
        <v>Not Declared</v>
      </c>
      <c r="AT169" s="12" t="str">
        <v>Abingdon AC</v>
      </c>
      <c r="AU169" s="747"/>
      <c r="AV169" s="12"/>
      <c r="AW169" s="425"/>
      <c r="AX169" s="3"/>
      <c r="AY169" s="3"/>
      <c r="AZ169" s="747" t="str">
        <v>A</v>
      </c>
      <c r="BA169" s="12" t="str">
        <v>Not Declared</v>
      </c>
      <c r="BB169" s="12" t="str">
        <v>Abingdon AC</v>
      </c>
      <c r="BC169" s="747"/>
      <c r="BD169" s="12"/>
      <c r="BE169" s="425"/>
      <c r="BF169" s="3"/>
      <c r="BG169" s="3"/>
      <c r="BH169" s="747" t="str">
        <v>X</v>
      </c>
      <c r="BI169" s="12" t="str">
        <v>Not Declared</v>
      </c>
      <c r="BJ169" s="12" t="str">
        <v>Team Kennet</v>
      </c>
      <c r="BK169" s="747"/>
      <c r="BL169" s="12"/>
      <c r="BM169" s="425"/>
      <c r="BN169" s="3"/>
      <c r="BO169" s="3"/>
      <c r="BP169" s="747" t="str">
        <v>N</v>
      </c>
      <c r="BQ169" s="12" t="str">
        <v>Not Declared</v>
      </c>
      <c r="BR169" s="12" t="str">
        <v>Banbury Harriers AC</v>
      </c>
      <c r="BS169" s="747"/>
      <c r="BT169" s="12"/>
      <c r="BU169" s="425"/>
      <c r="BV169" s="3"/>
      <c r="BW169" s="3"/>
      <c r="BX169" s="747" t="str">
        <v>O</v>
      </c>
      <c r="BY169" s="12" t="str">
        <v>Not Declared</v>
      </c>
      <c r="BZ169" s="12" t="str">
        <v>Oxford City AC</v>
      </c>
      <c r="CA169" s="479"/>
      <c r="CB169" s="480"/>
      <c r="CC169" s="481"/>
      <c r="CD169" s="3"/>
      <c r="CE169" s="3"/>
      <c r="CF169" s="747" t="str">
        <v>H</v>
      </c>
      <c r="CG169" s="12" t="str">
        <v>Not Declared</v>
      </c>
      <c r="CH169" s="12" t="str">
        <v>White Horse Harriers</v>
      </c>
      <c r="CI169" s="479"/>
      <c r="CJ169" s="480"/>
      <c r="CK169" s="481"/>
      <c r="CL169" s="3"/>
      <c r="CM169" s="3"/>
      <c r="CN169" s="747" t="str">
        <v>B</v>
      </c>
      <c r="CO169" s="12" t="str">
        <v>Not Declared</v>
      </c>
      <c r="CP169" s="12" t="str">
        <v>Bicester AC</v>
      </c>
      <c r="CQ169" s="479"/>
      <c r="CR169" s="480"/>
      <c r="CS169" s="481"/>
      <c r="CT169" s="3"/>
      <c r="CU169" s="3"/>
      <c r="CV169" s="747" t="str">
        <v>X</v>
      </c>
      <c r="CW169" s="12" t="str">
        <v>Not Declared</v>
      </c>
      <c r="CX169" s="12" t="str">
        <v>Team Kennet</v>
      </c>
      <c r="CY169" s="479"/>
      <c r="CZ169" s="480"/>
      <c r="DA169" s="481"/>
      <c r="DB169" s="3"/>
      <c r="DC169" s="3"/>
      <c r="DD169" s="747" t="str">
        <v>X</v>
      </c>
      <c r="DE169" s="12" t="str">
        <v>Not Declared</v>
      </c>
      <c r="DF169" s="12" t="str">
        <v>Team Kennet</v>
      </c>
      <c r="DG169" s="479"/>
      <c r="DH169" s="480"/>
      <c r="DI169" s="481"/>
      <c r="DJ169" s="3"/>
      <c r="DK169" s="3"/>
      <c r="DL169" s="747" t="str">
        <v>X</v>
      </c>
      <c r="DM169" s="12" t="str">
        <v>Not Declared</v>
      </c>
      <c r="DN169" s="12" t="str">
        <v>Team Kennet</v>
      </c>
      <c r="DO169" s="479"/>
      <c r="DP169" s="480"/>
      <c r="DQ169" s="481"/>
      <c r="DR169" s="3"/>
      <c r="DS169" s="3"/>
      <c r="DT169" s="747" t="str">
        <v>N</v>
      </c>
      <c r="DU169" s="12" t="str">
        <v>Not Declared, Not Declared, Not Declared, Not Declared</v>
      </c>
      <c r="DV169" s="12" t="str">
        <v>Banbury Harriers AC</v>
      </c>
      <c r="DW169" s="747"/>
      <c r="DX169" s="12"/>
      <c r="DY169" s="425"/>
      <c r="DZ169" s="15"/>
      <c r="EA169" s="15"/>
    </row>
    <row r="170" spans="1:131" s="359" customFormat="1" ht="21" customHeight="1">
      <c r="A170" s="358" t="str">
        <f t="shared" si="18"/>
        <v>Abingdon AC</v>
      </c>
      <c r="B170" s="729"/>
      <c r="C170" s="729" t="s">
        <v>320</v>
      </c>
      <c r="D170" s="729" t="str" cm="1">
        <f t="array" ref="D170">_xlfn.LET(_xlpm.x, Abingdon!$AL$3:$AW$3, _xlpm.y, Abingdon!$AL$5:$AW$20, _xlpm.z, Abingdon!$AJ$5:$AJ$20, IF(_xlfn.XLOOKUP($C170,_xlfn.XLOOKUP(D$165,_xlpm.x,_xlpm.y,""),_xlpm.z,"Not Declared")="", "Name not recorded",  _xlfn.XLOOKUP($C170,_xlfn.XLOOKUP(D$165,_xlpm.x,_xlpm.y,""),_xlpm.z,"Not Declared")))</f>
        <v>Not Declared</v>
      </c>
      <c r="E170" s="729" t="str" cm="1">
        <f t="array" ref="E170">_xlfn.LET(_xlpm.x, Abingdon!$AL$3:$AW$3, _xlpm.y, Abingdon!$AL$5:$AW$20, _xlpm.z, Abingdon!$AJ$5:$AJ$20, IF(_xlfn.XLOOKUP($C170,_xlfn.XLOOKUP(E$165,_xlpm.x,_xlpm.y,""),_xlpm.z,"Not Declared")="", "Name not recorded",  _xlfn.XLOOKUP($C170,_xlfn.XLOOKUP(E$165,_xlpm.x,_xlpm.y,""),_xlpm.z,"Not Declared")))</f>
        <v>Not Declared</v>
      </c>
      <c r="F170" s="729" t="str" cm="1">
        <f t="array" ref="F170">_xlfn.LET(_xlpm.x, Abingdon!$AL$3:$AW$3, _xlpm.y, Abingdon!$AL$5:$AW$20, _xlpm.z, Abingdon!$AJ$5:$AJ$20, IF(_xlfn.XLOOKUP($C170,_xlfn.XLOOKUP(F$165,_xlpm.x,_xlpm.y,""),_xlpm.z,"Not Declared")="", "Name not recorded",  _xlfn.XLOOKUP($C170,_xlfn.XLOOKUP(F$165,_xlpm.x,_xlpm.y,""),_xlpm.z,"Not Declared")))</f>
        <v>Not Declared</v>
      </c>
      <c r="G170" s="729" t="str" cm="1">
        <f t="array" ref="G170">_xlfn.LET(_xlpm.x, Abingdon!$AL$3:$AW$3, _xlpm.y, Abingdon!$AL$5:$AW$20, _xlpm.z, Abingdon!$AJ$5:$AJ$20, IF(_xlfn.XLOOKUP($C170,_xlfn.XLOOKUP(G$165,_xlpm.x,_xlpm.y,""),_xlpm.z,"Not Declared")="", "Name not recorded",  _xlfn.XLOOKUP($C170,_xlfn.XLOOKUP(G$165,_xlpm.x,_xlpm.y,""),_xlpm.z,"Not Declared")))</f>
        <v>Not Declared</v>
      </c>
      <c r="H170" s="729" t="str" cm="1">
        <f t="array" ref="H170">_xlfn.LET(_xlpm.x, Abingdon!$AL$3:$AW$3, _xlpm.y, Abingdon!$AL$5:$AW$20, _xlpm.z, Abingdon!$AJ$5:$AJ$20, IF(_xlfn.XLOOKUP($C170,_xlfn.XLOOKUP(H$165,_xlpm.x,_xlpm.y,""),_xlpm.z,"Not Declared")="", "Name not recorded",  _xlfn.XLOOKUP($C170,_xlfn.XLOOKUP(H$165,_xlpm.x,_xlpm.y,""),_xlpm.z,"Not Declared")))</f>
        <v>Not Declared</v>
      </c>
      <c r="I170" s="729" t="str" cm="1">
        <f t="array" ref="I170">_xlfn.LET(_xlpm.x, Abingdon!$AL$3:$AW$3, _xlpm.y, Abingdon!$AL$5:$AW$20, _xlpm.z, Abingdon!$AJ$5:$AJ$20, IF(_xlfn.XLOOKUP($C170,_xlfn.XLOOKUP(I$165,_xlpm.x,_xlpm.y,""),_xlpm.z,"Not Declared")="", "Name not recorded",  _xlfn.XLOOKUP($C170,_xlfn.XLOOKUP(I$165,_xlpm.x,_xlpm.y,""),_xlpm.z,"Not Declared")))</f>
        <v>Not Declared</v>
      </c>
      <c r="J170" s="729" t="str" cm="1">
        <f t="array" ref="J170">_xlfn.LET(_xlpm.x, Abingdon!$AL$3:$AW$3, _xlpm.y, Abingdon!$AL$5:$AW$20, _xlpm.z, Abingdon!$AJ$5:$AJ$20, IF(_xlfn.XLOOKUP($C170,_xlfn.XLOOKUP(J$165,_xlpm.x,_xlpm.y,""),_xlpm.z,"Not Declared")="", "Name not recorded",  _xlfn.XLOOKUP($C170,_xlfn.XLOOKUP(J$165,_xlpm.x,_xlpm.y,""),_xlpm.z,"Not Declared")))</f>
        <v>Not Declared</v>
      </c>
      <c r="K170" s="729" t="str" cm="1">
        <f t="array" ref="K170">_xlfn.LET(_xlpm.x, Abingdon!$AL$3:$AW$3, _xlpm.y, Abingdon!$AL$5:$AW$20, _xlpm.z, Abingdon!$AJ$5:$AJ$20, IF(_xlfn.XLOOKUP($C170,_xlfn.XLOOKUP(K$165,_xlpm.x,_xlpm.y,""),_xlpm.z,"Not Declared")="", "Name not recorded",  _xlfn.XLOOKUP($C170,_xlfn.XLOOKUP(K$165,_xlpm.x,_xlpm.y,""),_xlpm.z,"Not Declared")))</f>
        <v>Not Declared</v>
      </c>
      <c r="L170" s="729" t="str" cm="1">
        <f t="array" ref="L170">_xlfn.LET(_xlpm.x, Abingdon!$AL$3:$AW$3, _xlpm.y, Abingdon!$AL$5:$AW$20, _xlpm.z, Abingdon!$AJ$5:$AJ$20, IF(_xlfn.XLOOKUP($C170,_xlfn.XLOOKUP(L$165,_xlpm.x,_xlpm.y,""),_xlpm.z,"Not Declared")="", "Name not recorded",  _xlfn.XLOOKUP($C170,_xlfn.XLOOKUP(L$165,_xlpm.x,_xlpm.y,""),_xlpm.z,"Not Declared")))</f>
        <v>Not Declared</v>
      </c>
      <c r="M170" s="729" t="str" cm="1">
        <f t="array" ref="M170">_xlfn.LET(_xlpm.x, Abingdon!$AL$3:$AW$3, _xlpm.y, Abingdon!$AL$5:$AW$20, _xlpm.z, Abingdon!$AJ$5:$AJ$20, IF(_xlfn.XLOOKUP($C170,_xlfn.XLOOKUP(M$165,_xlpm.x,_xlpm.y,""),_xlpm.z,"Not Declared")="", "Name not recorded",  _xlfn.XLOOKUP($C170,_xlfn.XLOOKUP(M$165,_xlpm.x,_xlpm.y,""),_xlpm.z,"Not Declared")))</f>
        <v>Not Declared</v>
      </c>
      <c r="N170" s="729" t="str" cm="1">
        <f t="array" ref="N170">_xlfn.LET(_xlpm.x, Abingdon!$AL$3:$AW$3, _xlpm.y, Abingdon!$AL$5:$AW$20, _xlpm.z, Abingdon!$AJ$5:$AJ$20, IF(_xlfn.XLOOKUP($C170,_xlfn.XLOOKUP(N$165,_xlpm.x,_xlpm.y,""),_xlpm.z,"Not Declared")="", "Name not recorded",  _xlfn.XLOOKUP($C170,_xlfn.XLOOKUP(N$165,_xlpm.x,_xlpm.y,""),_xlpm.z,"Not Declared")))</f>
        <v>Not Declared</v>
      </c>
      <c r="O170" s="729" t="str" cm="1">
        <f t="array" ref="O170">_xlfn.LET(_xlpm.x, Abingdon!$AL$3:$AW$3, _xlpm.y, Abingdon!$AL$5:$AW$20, _xlpm.z, Abingdon!$AJ$5:$AJ$20, IF(_xlfn.XLOOKUP($C170,_xlfn.XLOOKUP(O$165,_xlpm.x,_xlpm.y,""),_xlpm.z,"Not Declared")="", "Name not recorded",  _xlfn.XLOOKUP($C170,_xlfn.XLOOKUP(O$165,_xlpm.x,_xlpm.y,""),_xlpm.z,"Not Declared")))</f>
        <v>Not Declared</v>
      </c>
      <c r="P170" s="3"/>
      <c r="Q170" s="3"/>
      <c r="R170" s="3"/>
      <c r="S170" s="3"/>
      <c r="T170" s="3"/>
      <c r="U170" s="3"/>
      <c r="V170" s="3"/>
      <c r="W170" s="3"/>
      <c r="X170" s="3"/>
      <c r="Z170" s="3"/>
      <c r="AA170" s="3"/>
      <c r="AB170" s="747" t="str">
        <v>N</v>
      </c>
      <c r="AC170" s="12" t="str">
        <v>Not Declared</v>
      </c>
      <c r="AD170" s="12" t="str">
        <v>Banbury Harriers AC</v>
      </c>
      <c r="AE170" s="747"/>
      <c r="AF170" s="12"/>
      <c r="AG170" s="425"/>
      <c r="AH170" s="3"/>
      <c r="AI170" s="3"/>
      <c r="AJ170" s="747" t="str">
        <v>A</v>
      </c>
      <c r="AK170" s="12" t="str">
        <v>Not Declared</v>
      </c>
      <c r="AL170" s="12" t="str">
        <v>Abingdon AC</v>
      </c>
      <c r="AM170" s="747"/>
      <c r="AN170" s="12"/>
      <c r="AO170" s="425"/>
      <c r="AP170" s="3"/>
      <c r="AQ170" s="3"/>
      <c r="AR170" s="747" t="str">
        <v>X</v>
      </c>
      <c r="AS170" s="12" t="str">
        <v>Not Declared</v>
      </c>
      <c r="AT170" s="12" t="str">
        <v>Team Kennet</v>
      </c>
      <c r="AU170" s="747"/>
      <c r="AV170" s="12"/>
      <c r="AW170" s="425"/>
      <c r="AX170" s="3"/>
      <c r="AY170" s="3"/>
      <c r="AZ170" s="747" t="str">
        <v>O</v>
      </c>
      <c r="BA170" s="12" t="str">
        <v>Not Declared</v>
      </c>
      <c r="BB170" s="12" t="str">
        <v>Oxford City AC</v>
      </c>
      <c r="BC170" s="747"/>
      <c r="BD170" s="12"/>
      <c r="BE170" s="425"/>
      <c r="BF170" s="3"/>
      <c r="BG170" s="3"/>
      <c r="BH170" s="747" t="str">
        <v>N</v>
      </c>
      <c r="BI170" s="12" t="str">
        <v>Not Declared</v>
      </c>
      <c r="BJ170" s="12" t="str">
        <v>Banbury Harriers AC</v>
      </c>
      <c r="BK170" s="747"/>
      <c r="BL170" s="12"/>
      <c r="BM170" s="425"/>
      <c r="BN170" s="3"/>
      <c r="BO170" s="3"/>
      <c r="BP170" s="747" t="str">
        <v>O</v>
      </c>
      <c r="BQ170" s="12" t="str">
        <v>Not Declared</v>
      </c>
      <c r="BR170" s="12" t="str">
        <v>Oxford City AC</v>
      </c>
      <c r="BS170" s="747"/>
      <c r="BT170" s="12"/>
      <c r="BU170" s="425"/>
      <c r="BV170" s="3"/>
      <c r="BW170" s="3"/>
      <c r="BX170" s="747" t="str">
        <v>A</v>
      </c>
      <c r="BY170" s="12" t="str">
        <v>Not Declared</v>
      </c>
      <c r="BZ170" s="12" t="str">
        <v>Abingdon AC</v>
      </c>
      <c r="CA170" s="479"/>
      <c r="CB170" s="480"/>
      <c r="CC170" s="481"/>
      <c r="CD170" s="3"/>
      <c r="CE170" s="3"/>
      <c r="CF170" s="747" t="str">
        <v>W</v>
      </c>
      <c r="CG170" s="12" t="str">
        <v>Not Declared</v>
      </c>
      <c r="CH170" s="12" t="str">
        <v>Witney Road Runners</v>
      </c>
      <c r="CI170" s="479"/>
      <c r="CJ170" s="480"/>
      <c r="CK170" s="481"/>
      <c r="CL170" s="3"/>
      <c r="CM170" s="3"/>
      <c r="CN170" s="747" t="str">
        <v>X</v>
      </c>
      <c r="CO170" s="12" t="str">
        <v>Not Declared</v>
      </c>
      <c r="CP170" s="12" t="str">
        <v>Team Kennet</v>
      </c>
      <c r="CQ170" s="479"/>
      <c r="CR170" s="480"/>
      <c r="CS170" s="481"/>
      <c r="CT170" s="3"/>
      <c r="CU170" s="3"/>
      <c r="CV170" s="747" t="str">
        <v>B</v>
      </c>
      <c r="CW170" s="12" t="str">
        <v>Not Declared</v>
      </c>
      <c r="CX170" s="12" t="str">
        <v>Bicester AC</v>
      </c>
      <c r="CY170" s="479"/>
      <c r="CZ170" s="480"/>
      <c r="DA170" s="481"/>
      <c r="DB170" s="3"/>
      <c r="DC170" s="3"/>
      <c r="DD170" s="747" t="str">
        <v>R</v>
      </c>
      <c r="DE170" s="12" t="str">
        <v>Not Declared</v>
      </c>
      <c r="DF170" s="12" t="str">
        <v>Radley AC</v>
      </c>
      <c r="DG170" s="479"/>
      <c r="DH170" s="480"/>
      <c r="DI170" s="481"/>
      <c r="DJ170" s="3"/>
      <c r="DK170" s="3"/>
      <c r="DL170" s="747" t="str">
        <v>N</v>
      </c>
      <c r="DM170" s="12" t="str">
        <v>Not Declared</v>
      </c>
      <c r="DN170" s="12" t="str">
        <v>Banbury Harriers AC</v>
      </c>
      <c r="DO170" s="479"/>
      <c r="DP170" s="480"/>
      <c r="DQ170" s="481"/>
      <c r="DR170" s="3"/>
      <c r="DS170" s="3"/>
      <c r="DT170" s="747" t="str">
        <v>A</v>
      </c>
      <c r="DU170" s="12" t="str">
        <v>Not Declared, Not Declared, Not Declared, Not Declared</v>
      </c>
      <c r="DV170" s="12" t="str">
        <v>Abingdon AC</v>
      </c>
      <c r="DW170" s="747"/>
      <c r="DX170" s="12"/>
      <c r="DY170" s="425"/>
      <c r="DZ170" s="15"/>
      <c r="EA170" s="15"/>
    </row>
    <row r="171" spans="1:131" s="359" customFormat="1" ht="21" customHeight="1">
      <c r="A171" s="358" t="str">
        <f t="shared" si="18"/>
        <v>Abingdon AC</v>
      </c>
      <c r="B171" s="729"/>
      <c r="C171" s="729" t="s">
        <v>321</v>
      </c>
      <c r="D171" s="729" t="str" cm="1">
        <f t="array" ref="D171">_xlfn.LET(_xlpm.x, Abingdon!$AL$3:$AW$3, _xlpm.y, Abingdon!$AL$5:$AW$20, _xlpm.z, Abingdon!$AJ$5:$AJ$20, IF(_xlfn.XLOOKUP($C171,_xlfn.XLOOKUP(D$165,_xlpm.x,_xlpm.y,""),_xlpm.z,"Not Declared")="", "Name not recorded",  _xlfn.XLOOKUP($C171,_xlfn.XLOOKUP(D$165,_xlpm.x,_xlpm.y,""),_xlpm.z,"Not Declared")))</f>
        <v>Not Declared</v>
      </c>
      <c r="E171" s="729" t="str" cm="1">
        <f t="array" ref="E171">_xlfn.LET(_xlpm.x, Abingdon!$AL$3:$AW$3, _xlpm.y, Abingdon!$AL$5:$AW$20, _xlpm.z, Abingdon!$AJ$5:$AJ$20, IF(_xlfn.XLOOKUP($C171,_xlfn.XLOOKUP(E$165,_xlpm.x,_xlpm.y,""),_xlpm.z,"Not Declared")="", "Name not recorded",  _xlfn.XLOOKUP($C171,_xlfn.XLOOKUP(E$165,_xlpm.x,_xlpm.y,""),_xlpm.z,"Not Declared")))</f>
        <v>Not Declared</v>
      </c>
      <c r="F171" s="729" t="str" cm="1">
        <f t="array" ref="F171">_xlfn.LET(_xlpm.x, Abingdon!$AL$3:$AW$3, _xlpm.y, Abingdon!$AL$5:$AW$20, _xlpm.z, Abingdon!$AJ$5:$AJ$20, IF(_xlfn.XLOOKUP($C171,_xlfn.XLOOKUP(F$165,_xlpm.x,_xlpm.y,""),_xlpm.z,"Not Declared")="", "Name not recorded",  _xlfn.XLOOKUP($C171,_xlfn.XLOOKUP(F$165,_xlpm.x,_xlpm.y,""),_xlpm.z,"Not Declared")))</f>
        <v>Not Declared</v>
      </c>
      <c r="G171" s="729" t="str" cm="1">
        <f t="array" ref="G171">_xlfn.LET(_xlpm.x, Abingdon!$AL$3:$AW$3, _xlpm.y, Abingdon!$AL$5:$AW$20, _xlpm.z, Abingdon!$AJ$5:$AJ$20, IF(_xlfn.XLOOKUP($C171,_xlfn.XLOOKUP(G$165,_xlpm.x,_xlpm.y,""),_xlpm.z,"Not Declared")="", "Name not recorded",  _xlfn.XLOOKUP($C171,_xlfn.XLOOKUP(G$165,_xlpm.x,_xlpm.y,""),_xlpm.z,"Not Declared")))</f>
        <v>Not Declared</v>
      </c>
      <c r="H171" s="729" t="str" cm="1">
        <f t="array" ref="H171">_xlfn.LET(_xlpm.x, Abingdon!$AL$3:$AW$3, _xlpm.y, Abingdon!$AL$5:$AW$20, _xlpm.z, Abingdon!$AJ$5:$AJ$20, IF(_xlfn.XLOOKUP($C171,_xlfn.XLOOKUP(H$165,_xlpm.x,_xlpm.y,""),_xlpm.z,"Not Declared")="", "Name not recorded",  _xlfn.XLOOKUP($C171,_xlfn.XLOOKUP(H$165,_xlpm.x,_xlpm.y,""),_xlpm.z,"Not Declared")))</f>
        <v>Not Declared</v>
      </c>
      <c r="I171" s="729" t="str" cm="1">
        <f t="array" ref="I171">_xlfn.LET(_xlpm.x, Abingdon!$AL$3:$AW$3, _xlpm.y, Abingdon!$AL$5:$AW$20, _xlpm.z, Abingdon!$AJ$5:$AJ$20, IF(_xlfn.XLOOKUP($C171,_xlfn.XLOOKUP(I$165,_xlpm.x,_xlpm.y,""),_xlpm.z,"Not Declared")="", "Name not recorded",  _xlfn.XLOOKUP($C171,_xlfn.XLOOKUP(I$165,_xlpm.x,_xlpm.y,""),_xlpm.z,"Not Declared")))</f>
        <v>Not Declared</v>
      </c>
      <c r="J171" s="729" t="str" cm="1">
        <f t="array" ref="J171">_xlfn.LET(_xlpm.x, Abingdon!$AL$3:$AW$3, _xlpm.y, Abingdon!$AL$5:$AW$20, _xlpm.z, Abingdon!$AJ$5:$AJ$20, IF(_xlfn.XLOOKUP($C171,_xlfn.XLOOKUP(J$165,_xlpm.x,_xlpm.y,""),_xlpm.z,"Not Declared")="", "Name not recorded",  _xlfn.XLOOKUP($C171,_xlfn.XLOOKUP(J$165,_xlpm.x,_xlpm.y,""),_xlpm.z,"Not Declared")))</f>
        <v>Not Declared</v>
      </c>
      <c r="K171" s="729" t="str" cm="1">
        <f t="array" ref="K171">_xlfn.LET(_xlpm.x, Abingdon!$AL$3:$AW$3, _xlpm.y, Abingdon!$AL$5:$AW$20, _xlpm.z, Abingdon!$AJ$5:$AJ$20, IF(_xlfn.XLOOKUP($C171,_xlfn.XLOOKUP(K$165,_xlpm.x,_xlpm.y,""),_xlpm.z,"Not Declared")="", "Name not recorded",  _xlfn.XLOOKUP($C171,_xlfn.XLOOKUP(K$165,_xlpm.x,_xlpm.y,""),_xlpm.z,"Not Declared")))</f>
        <v>Not Declared</v>
      </c>
      <c r="L171" s="729" t="str" cm="1">
        <f t="array" ref="L171">_xlfn.LET(_xlpm.x, Abingdon!$AL$3:$AW$3, _xlpm.y, Abingdon!$AL$5:$AW$20, _xlpm.z, Abingdon!$AJ$5:$AJ$20, IF(_xlfn.XLOOKUP($C171,_xlfn.XLOOKUP(L$165,_xlpm.x,_xlpm.y,""),_xlpm.z,"Not Declared")="", "Name not recorded",  _xlfn.XLOOKUP($C171,_xlfn.XLOOKUP(L$165,_xlpm.x,_xlpm.y,""),_xlpm.z,"Not Declared")))</f>
        <v>Not Declared</v>
      </c>
      <c r="M171" s="729" t="str" cm="1">
        <f t="array" ref="M171">_xlfn.LET(_xlpm.x, Abingdon!$AL$3:$AW$3, _xlpm.y, Abingdon!$AL$5:$AW$20, _xlpm.z, Abingdon!$AJ$5:$AJ$20, IF(_xlfn.XLOOKUP($C171,_xlfn.XLOOKUP(M$165,_xlpm.x,_xlpm.y,""),_xlpm.z,"Not Declared")="", "Name not recorded",  _xlfn.XLOOKUP($C171,_xlfn.XLOOKUP(M$165,_xlpm.x,_xlpm.y,""),_xlpm.z,"Not Declared")))</f>
        <v>Not Declared</v>
      </c>
      <c r="N171" s="729" t="str" cm="1">
        <f t="array" ref="N171">_xlfn.LET(_xlpm.x, Abingdon!$AL$3:$AW$3, _xlpm.y, Abingdon!$AL$5:$AW$20, _xlpm.z, Abingdon!$AJ$5:$AJ$20, IF(_xlfn.XLOOKUP($C171,_xlfn.XLOOKUP(N$165,_xlpm.x,_xlpm.y,""),_xlpm.z,"Not Declared")="", "Name not recorded",  _xlfn.XLOOKUP($C171,_xlfn.XLOOKUP(N$165,_xlpm.x,_xlpm.y,""),_xlpm.z,"Not Declared")))</f>
        <v>Not Declared</v>
      </c>
      <c r="O171" s="729" t="str" cm="1">
        <f t="array" ref="O171">_xlfn.LET(_xlpm.x, Abingdon!$AL$3:$AW$3, _xlpm.y, Abingdon!$AL$5:$AW$20, _xlpm.z, Abingdon!$AJ$5:$AJ$20, IF(_xlfn.XLOOKUP($C171,_xlfn.XLOOKUP(O$165,_xlpm.x,_xlpm.y,""),_xlpm.z,"Not Declared")="", "Name not recorded",  _xlfn.XLOOKUP($C171,_xlfn.XLOOKUP(O$165,_xlpm.x,_xlpm.y,""),_xlpm.z,"Not Declared")))</f>
        <v>Not Declared</v>
      </c>
      <c r="P171" s="3"/>
      <c r="Q171" s="3"/>
      <c r="R171" s="3"/>
      <c r="S171" s="3"/>
      <c r="T171" s="3"/>
      <c r="U171" s="3"/>
      <c r="V171" s="3"/>
      <c r="W171" s="3"/>
      <c r="X171" s="12"/>
      <c r="Z171" s="3"/>
      <c r="AA171" s="3"/>
      <c r="AB171" s="747" t="str">
        <v>H</v>
      </c>
      <c r="AC171" s="12" t="str">
        <v>Not Declared</v>
      </c>
      <c r="AD171" s="12" t="str">
        <v>White Horse Harriers</v>
      </c>
      <c r="AE171" s="747"/>
      <c r="AF171" s="12"/>
      <c r="AG171" s="425"/>
      <c r="AH171" s="3"/>
      <c r="AI171" s="3"/>
      <c r="AJ171" s="747" t="str">
        <v>N</v>
      </c>
      <c r="AK171" s="12" t="str">
        <v>Not Declared</v>
      </c>
      <c r="AL171" s="12" t="str">
        <v>Banbury Harriers AC</v>
      </c>
      <c r="AM171" s="747"/>
      <c r="AN171" s="12"/>
      <c r="AO171" s="425"/>
      <c r="AP171" s="3"/>
      <c r="AQ171" s="3"/>
      <c r="AR171" s="747" t="str">
        <v>W</v>
      </c>
      <c r="AS171" s="12" t="str">
        <v>Not Declared</v>
      </c>
      <c r="AT171" s="12" t="str">
        <v>Witney Road Runners</v>
      </c>
      <c r="AU171" s="747"/>
      <c r="AV171" s="12"/>
      <c r="AW171" s="425"/>
      <c r="AX171" s="3"/>
      <c r="AY171" s="3"/>
      <c r="AZ171" s="747" t="str">
        <v>R</v>
      </c>
      <c r="BA171" s="12" t="str">
        <v>Not Declared</v>
      </c>
      <c r="BB171" s="12" t="str">
        <v>Radley AC</v>
      </c>
      <c r="BC171" s="747"/>
      <c r="BD171" s="12"/>
      <c r="BE171" s="425"/>
      <c r="BF171" s="3"/>
      <c r="BG171" s="3"/>
      <c r="BH171" s="747" t="str">
        <v>A</v>
      </c>
      <c r="BI171" s="12" t="str">
        <v>Not Declared</v>
      </c>
      <c r="BJ171" s="12" t="str">
        <v>Abingdon AC</v>
      </c>
      <c r="BK171" s="747"/>
      <c r="BL171" s="12"/>
      <c r="BM171" s="425"/>
      <c r="BN171" s="3"/>
      <c r="BO171" s="3"/>
      <c r="BP171" s="747" t="str">
        <v>B</v>
      </c>
      <c r="BQ171" s="12" t="str">
        <v>Not Declared</v>
      </c>
      <c r="BR171" s="12" t="str">
        <v>Bicester AC</v>
      </c>
      <c r="BS171" s="747"/>
      <c r="BT171" s="12"/>
      <c r="BU171" s="425"/>
      <c r="BV171" s="3"/>
      <c r="BW171" s="3"/>
      <c r="BX171" s="747" t="str">
        <v>N</v>
      </c>
      <c r="BY171" s="12" t="str">
        <v>Not Declared</v>
      </c>
      <c r="BZ171" s="12" t="str">
        <v>Banbury Harriers AC</v>
      </c>
      <c r="CA171" s="479"/>
      <c r="CB171" s="480"/>
      <c r="CC171" s="481"/>
      <c r="CD171" s="3"/>
      <c r="CE171" s="3"/>
      <c r="CF171" s="747" t="str">
        <v>B</v>
      </c>
      <c r="CG171" s="12" t="str">
        <v>Not Declared</v>
      </c>
      <c r="CH171" s="12" t="str">
        <v>Bicester AC</v>
      </c>
      <c r="CI171" s="479"/>
      <c r="CJ171" s="480"/>
      <c r="CK171" s="481"/>
      <c r="CL171" s="3"/>
      <c r="CM171" s="3"/>
      <c r="CN171" s="747" t="str">
        <v>N</v>
      </c>
      <c r="CO171" s="12" t="str">
        <v>Not Declared</v>
      </c>
      <c r="CP171" s="12" t="str">
        <v>Banbury Harriers AC</v>
      </c>
      <c r="CQ171" s="479"/>
      <c r="CR171" s="480"/>
      <c r="CS171" s="481"/>
      <c r="CT171" s="3"/>
      <c r="CU171" s="3"/>
      <c r="CV171" s="747" t="str">
        <v>N</v>
      </c>
      <c r="CW171" s="12" t="str">
        <v>Not Declared</v>
      </c>
      <c r="CX171" s="12" t="str">
        <v>Banbury Harriers AC</v>
      </c>
      <c r="CY171" s="479"/>
      <c r="CZ171" s="480"/>
      <c r="DA171" s="481"/>
      <c r="DB171" s="3"/>
      <c r="DC171" s="3"/>
      <c r="DD171" s="747" t="str">
        <v>B</v>
      </c>
      <c r="DE171" s="12" t="str">
        <v>Not Declared</v>
      </c>
      <c r="DF171" s="12" t="str">
        <v>Bicester AC</v>
      </c>
      <c r="DG171" s="479"/>
      <c r="DH171" s="480"/>
      <c r="DI171" s="481"/>
      <c r="DJ171" s="3"/>
      <c r="DK171" s="3"/>
      <c r="DL171" s="747" t="str">
        <v>A</v>
      </c>
      <c r="DM171" s="12" t="str">
        <v>Not Declared</v>
      </c>
      <c r="DN171" s="12" t="str">
        <v>Abingdon AC</v>
      </c>
      <c r="DO171" s="479"/>
      <c r="DP171" s="480"/>
      <c r="DQ171" s="481"/>
      <c r="DR171" s="3"/>
      <c r="DS171" s="3"/>
      <c r="DT171" s="747" t="str">
        <v>R</v>
      </c>
      <c r="DU171" s="12" t="str">
        <v>Not Declared, Not Declared, Not Declared, Not Declared</v>
      </c>
      <c r="DV171" s="12" t="str">
        <v>Radley AC</v>
      </c>
      <c r="DW171" s="747"/>
      <c r="DX171" s="12"/>
      <c r="DY171" s="425"/>
      <c r="DZ171" s="15"/>
      <c r="EA171" s="15"/>
    </row>
    <row r="172" spans="1:131" s="359" customFormat="1" ht="21" customHeight="1">
      <c r="A172" s="358" t="str">
        <f t="shared" si="18"/>
        <v>Abingdon AC</v>
      </c>
      <c r="B172" s="729"/>
      <c r="C172" s="729" t="s">
        <v>322</v>
      </c>
      <c r="D172" s="729" t="str" cm="1">
        <f t="array" ref="D172">_xlfn.LET(_xlpm.x, Abingdon!$AL$3:$AW$3, _xlpm.y, Abingdon!$AL$5:$AW$20, _xlpm.z, Abingdon!$AJ$5:$AJ$20, IF(_xlfn.XLOOKUP($C172,_xlfn.XLOOKUP(D$165,_xlpm.x,_xlpm.y,""),_xlpm.z,"Not Declared")="", "Name not recorded",  _xlfn.XLOOKUP($C172,_xlfn.XLOOKUP(D$165,_xlpm.x,_xlpm.y,""),_xlpm.z,"Not Declared")))</f>
        <v>Not Declared</v>
      </c>
      <c r="E172" s="729" t="str" cm="1">
        <f t="array" ref="E172">_xlfn.LET(_xlpm.x, Abingdon!$AL$3:$AW$3, _xlpm.y, Abingdon!$AL$5:$AW$20, _xlpm.z, Abingdon!$AJ$5:$AJ$20, IF(_xlfn.XLOOKUP($C172,_xlfn.XLOOKUP(E$165,_xlpm.x,_xlpm.y,""),_xlpm.z,"Not Declared")="", "Name not recorded",  _xlfn.XLOOKUP($C172,_xlfn.XLOOKUP(E$165,_xlpm.x,_xlpm.y,""),_xlpm.z,"Not Declared")))</f>
        <v>Not Declared</v>
      </c>
      <c r="F172" s="729" t="str" cm="1">
        <f t="array" ref="F172">_xlfn.LET(_xlpm.x, Abingdon!$AL$3:$AW$3, _xlpm.y, Abingdon!$AL$5:$AW$20, _xlpm.z, Abingdon!$AJ$5:$AJ$20, IF(_xlfn.XLOOKUP($C172,_xlfn.XLOOKUP(F$165,_xlpm.x,_xlpm.y,""),_xlpm.z,"Not Declared")="", "Name not recorded",  _xlfn.XLOOKUP($C172,_xlfn.XLOOKUP(F$165,_xlpm.x,_xlpm.y,""),_xlpm.z,"Not Declared")))</f>
        <v>Not Declared</v>
      </c>
      <c r="G172" s="729" t="str" cm="1">
        <f t="array" ref="G172">_xlfn.LET(_xlpm.x, Abingdon!$AL$3:$AW$3, _xlpm.y, Abingdon!$AL$5:$AW$20, _xlpm.z, Abingdon!$AJ$5:$AJ$20, IF(_xlfn.XLOOKUP($C172,_xlfn.XLOOKUP(G$165,_xlpm.x,_xlpm.y,""),_xlpm.z,"Not Declared")="", "Name not recorded",  _xlfn.XLOOKUP($C172,_xlfn.XLOOKUP(G$165,_xlpm.x,_xlpm.y,""),_xlpm.z,"Not Declared")))</f>
        <v>Not Declared</v>
      </c>
      <c r="H172" s="729" t="str" cm="1">
        <f t="array" ref="H172">_xlfn.LET(_xlpm.x, Abingdon!$AL$3:$AW$3, _xlpm.y, Abingdon!$AL$5:$AW$20, _xlpm.z, Abingdon!$AJ$5:$AJ$20, IF(_xlfn.XLOOKUP($C172,_xlfn.XLOOKUP(H$165,_xlpm.x,_xlpm.y,""),_xlpm.z,"Not Declared")="", "Name not recorded",  _xlfn.XLOOKUP($C172,_xlfn.XLOOKUP(H$165,_xlpm.x,_xlpm.y,""),_xlpm.z,"Not Declared")))</f>
        <v>Not Declared</v>
      </c>
      <c r="I172" s="729" t="str" cm="1">
        <f t="array" ref="I172">_xlfn.LET(_xlpm.x, Abingdon!$AL$3:$AW$3, _xlpm.y, Abingdon!$AL$5:$AW$20, _xlpm.z, Abingdon!$AJ$5:$AJ$20, IF(_xlfn.XLOOKUP($C172,_xlfn.XLOOKUP(I$165,_xlpm.x,_xlpm.y,""),_xlpm.z,"Not Declared")="", "Name not recorded",  _xlfn.XLOOKUP($C172,_xlfn.XLOOKUP(I$165,_xlpm.x,_xlpm.y,""),_xlpm.z,"Not Declared")))</f>
        <v>Not Declared</v>
      </c>
      <c r="J172" s="729" t="str" cm="1">
        <f t="array" ref="J172">_xlfn.LET(_xlpm.x, Abingdon!$AL$3:$AW$3, _xlpm.y, Abingdon!$AL$5:$AW$20, _xlpm.z, Abingdon!$AJ$5:$AJ$20, IF(_xlfn.XLOOKUP($C172,_xlfn.XLOOKUP(J$165,_xlpm.x,_xlpm.y,""),_xlpm.z,"Not Declared")="", "Name not recorded",  _xlfn.XLOOKUP($C172,_xlfn.XLOOKUP(J$165,_xlpm.x,_xlpm.y,""),_xlpm.z,"Not Declared")))</f>
        <v>Not Declared</v>
      </c>
      <c r="K172" s="729" t="str" cm="1">
        <f t="array" ref="K172">_xlfn.LET(_xlpm.x, Abingdon!$AL$3:$AW$3, _xlpm.y, Abingdon!$AL$5:$AW$20, _xlpm.z, Abingdon!$AJ$5:$AJ$20, IF(_xlfn.XLOOKUP($C172,_xlfn.XLOOKUP(K$165,_xlpm.x,_xlpm.y,""),_xlpm.z,"Not Declared")="", "Name not recorded",  _xlfn.XLOOKUP($C172,_xlfn.XLOOKUP(K$165,_xlpm.x,_xlpm.y,""),_xlpm.z,"Not Declared")))</f>
        <v>Not Declared</v>
      </c>
      <c r="L172" s="729" t="str" cm="1">
        <f t="array" ref="L172">_xlfn.LET(_xlpm.x, Abingdon!$AL$3:$AW$3, _xlpm.y, Abingdon!$AL$5:$AW$20, _xlpm.z, Abingdon!$AJ$5:$AJ$20, IF(_xlfn.XLOOKUP($C172,_xlfn.XLOOKUP(L$165,_xlpm.x,_xlpm.y,""),_xlpm.z,"Not Declared")="", "Name not recorded",  _xlfn.XLOOKUP($C172,_xlfn.XLOOKUP(L$165,_xlpm.x,_xlpm.y,""),_xlpm.z,"Not Declared")))</f>
        <v>Not Declared</v>
      </c>
      <c r="M172" s="729" t="str" cm="1">
        <f t="array" ref="M172">_xlfn.LET(_xlpm.x, Abingdon!$AL$3:$AW$3, _xlpm.y, Abingdon!$AL$5:$AW$20, _xlpm.z, Abingdon!$AJ$5:$AJ$20, IF(_xlfn.XLOOKUP($C172,_xlfn.XLOOKUP(M$165,_xlpm.x,_xlpm.y,""),_xlpm.z,"Not Declared")="", "Name not recorded",  _xlfn.XLOOKUP($C172,_xlfn.XLOOKUP(M$165,_xlpm.x,_xlpm.y,""),_xlpm.z,"Not Declared")))</f>
        <v>Not Declared</v>
      </c>
      <c r="N172" s="729" t="str" cm="1">
        <f t="array" ref="N172">_xlfn.LET(_xlpm.x, Abingdon!$AL$3:$AW$3, _xlpm.y, Abingdon!$AL$5:$AW$20, _xlpm.z, Abingdon!$AJ$5:$AJ$20, IF(_xlfn.XLOOKUP($C172,_xlfn.XLOOKUP(N$165,_xlpm.x,_xlpm.y,""),_xlpm.z,"Not Declared")="", "Name not recorded",  _xlfn.XLOOKUP($C172,_xlfn.XLOOKUP(N$165,_xlpm.x,_xlpm.y,""),_xlpm.z,"Not Declared")))</f>
        <v>Not Declared</v>
      </c>
      <c r="O172" s="729" t="str" cm="1">
        <f t="array" ref="O172">_xlfn.LET(_xlpm.x, Abingdon!$AL$3:$AW$3, _xlpm.y, Abingdon!$AL$5:$AW$20, _xlpm.z, Abingdon!$AJ$5:$AJ$20, IF(_xlfn.XLOOKUP($C172,_xlfn.XLOOKUP(O$165,_xlpm.x,_xlpm.y,""),_xlpm.z,"Not Declared")="", "Name not recorded",  _xlfn.XLOOKUP($C172,_xlfn.XLOOKUP(O$165,_xlpm.x,_xlpm.y,""),_xlpm.z,"Not Declared")))</f>
        <v>Not Declared</v>
      </c>
      <c r="P172" s="3"/>
      <c r="Q172" s="3"/>
      <c r="R172" s="3"/>
      <c r="S172" s="3"/>
      <c r="T172" s="3"/>
      <c r="U172" s="3"/>
      <c r="V172" s="3"/>
      <c r="W172" s="3"/>
      <c r="X172" s="12"/>
      <c r="Z172" s="3"/>
      <c r="AA172" s="3"/>
      <c r="AB172" s="747" t="str">
        <v>O</v>
      </c>
      <c r="AC172" s="12" t="str">
        <v>Not Declared</v>
      </c>
      <c r="AD172" s="12" t="str">
        <v>Oxford City AC</v>
      </c>
      <c r="AE172" s="747"/>
      <c r="AF172" s="12"/>
      <c r="AG172" s="425"/>
      <c r="AH172" s="3"/>
      <c r="AI172" s="3"/>
      <c r="AJ172" s="747" t="str">
        <v>W</v>
      </c>
      <c r="AK172" s="12" t="str">
        <v>Not Declared</v>
      </c>
      <c r="AL172" s="12" t="str">
        <v>Witney Road Runners</v>
      </c>
      <c r="AM172" s="747"/>
      <c r="AN172" s="12"/>
      <c r="AO172" s="425"/>
      <c r="AP172" s="3"/>
      <c r="AQ172" s="3"/>
      <c r="AR172" s="747" t="str">
        <v>H</v>
      </c>
      <c r="AS172" s="12" t="str">
        <v>Not Declared</v>
      </c>
      <c r="AT172" s="12" t="str">
        <v>White Horse Harriers</v>
      </c>
      <c r="AU172" s="747"/>
      <c r="AV172" s="12"/>
      <c r="AW172" s="425"/>
      <c r="AX172" s="3"/>
      <c r="AY172" s="3"/>
      <c r="AZ172" s="747" t="str">
        <v>X</v>
      </c>
      <c r="BA172" s="12" t="str">
        <v>Not Declared</v>
      </c>
      <c r="BB172" s="12" t="str">
        <v>Team Kennet</v>
      </c>
      <c r="BC172" s="747"/>
      <c r="BD172" s="12"/>
      <c r="BE172" s="425"/>
      <c r="BF172" s="3"/>
      <c r="BG172" s="3"/>
      <c r="BH172" s="747" t="str">
        <v>O</v>
      </c>
      <c r="BI172" s="12" t="str">
        <v>Not Declared</v>
      </c>
      <c r="BJ172" s="12" t="str">
        <v>Oxford City AC</v>
      </c>
      <c r="BK172" s="747"/>
      <c r="BL172" s="12"/>
      <c r="BM172" s="425"/>
      <c r="BN172" s="3"/>
      <c r="BO172" s="3"/>
      <c r="BP172" s="747" t="str">
        <v>X</v>
      </c>
      <c r="BQ172" s="12" t="str">
        <v>Not Declared</v>
      </c>
      <c r="BR172" s="12" t="str">
        <v>Team Kennet</v>
      </c>
      <c r="BS172" s="747"/>
      <c r="BT172" s="12"/>
      <c r="BU172" s="425"/>
      <c r="BV172" s="3"/>
      <c r="BW172" s="3"/>
      <c r="BX172" s="747" t="str">
        <v>R</v>
      </c>
      <c r="BY172" s="12" t="str">
        <v>Not Declared</v>
      </c>
      <c r="BZ172" s="12" t="str">
        <v>Radley AC</v>
      </c>
      <c r="CA172" s="479"/>
      <c r="CB172" s="480"/>
      <c r="CC172" s="481"/>
      <c r="CD172" s="3"/>
      <c r="CE172" s="3"/>
      <c r="CF172" s="747" t="str">
        <v>R</v>
      </c>
      <c r="CG172" s="12" t="str">
        <v>Not Declared</v>
      </c>
      <c r="CH172" s="12" t="str">
        <v>Radley AC</v>
      </c>
      <c r="CI172" s="479"/>
      <c r="CJ172" s="480"/>
      <c r="CK172" s="481"/>
      <c r="CL172" s="3"/>
      <c r="CM172" s="3"/>
      <c r="CN172" s="747" t="str">
        <v>A</v>
      </c>
      <c r="CO172" s="12" t="str">
        <v>Not Declared</v>
      </c>
      <c r="CP172" s="12" t="str">
        <v>Abingdon AC</v>
      </c>
      <c r="CQ172" s="479"/>
      <c r="CR172" s="480"/>
      <c r="CS172" s="481"/>
      <c r="CT172" s="3"/>
      <c r="CU172" s="3"/>
      <c r="CV172" s="747" t="str">
        <v>O</v>
      </c>
      <c r="CW172" s="12" t="str">
        <v>Not Declared</v>
      </c>
      <c r="CX172" s="12" t="str">
        <v>Oxford City AC</v>
      </c>
      <c r="CY172" s="479"/>
      <c r="CZ172" s="480"/>
      <c r="DA172" s="481"/>
      <c r="DB172" s="3"/>
      <c r="DC172" s="3"/>
      <c r="DD172" s="747" t="str">
        <v>N</v>
      </c>
      <c r="DE172" s="12" t="str">
        <v>Not Declared</v>
      </c>
      <c r="DF172" s="12" t="str">
        <v>Banbury Harriers AC</v>
      </c>
      <c r="DG172" s="479"/>
      <c r="DH172" s="480"/>
      <c r="DI172" s="481"/>
      <c r="DJ172" s="3"/>
      <c r="DK172" s="3"/>
      <c r="DL172" s="747" t="str">
        <v>O</v>
      </c>
      <c r="DM172" s="12" t="str">
        <v>Not Declared</v>
      </c>
      <c r="DN172" s="12" t="str">
        <v>Oxford City AC</v>
      </c>
      <c r="DO172" s="479"/>
      <c r="DP172" s="480"/>
      <c r="DQ172" s="481"/>
      <c r="DR172" s="3"/>
      <c r="DS172" s="3"/>
      <c r="DT172" s="747" t="str">
        <v>O</v>
      </c>
      <c r="DU172" s="12" t="str">
        <v>Not Declared, Not Declared, Not Declared, Not Declared</v>
      </c>
      <c r="DV172" s="12" t="str">
        <v>Oxford City AC</v>
      </c>
      <c r="DW172" s="747"/>
      <c r="DX172" s="12"/>
      <c r="DY172" s="425"/>
      <c r="DZ172" s="15"/>
      <c r="EA172" s="15"/>
    </row>
    <row r="173" spans="1:131" s="359" customFormat="1" ht="21" customHeight="1">
      <c r="A173" s="358" t="str">
        <f t="shared" si="18"/>
        <v>Abingdon AC</v>
      </c>
      <c r="B173" s="729"/>
      <c r="C173" s="729" t="s">
        <v>323</v>
      </c>
      <c r="D173" s="729" t="str" cm="1">
        <f t="array" ref="D173">_xlfn.LET(_xlpm.x, Abingdon!$AL$3:$AW$3, _xlpm.y, Abingdon!$AL$5:$AW$20, _xlpm.z, Abingdon!$AJ$5:$AJ$20, IF(_xlfn.XLOOKUP($C173,_xlfn.XLOOKUP(D$165,_xlpm.x,_xlpm.y,""),_xlpm.z,"Not Declared")="", "Name not recorded",  _xlfn.XLOOKUP($C173,_xlfn.XLOOKUP(D$165,_xlpm.x,_xlpm.y,""),_xlpm.z,"Not Declared")))</f>
        <v>Not Declared</v>
      </c>
      <c r="E173" s="729" t="str" cm="1">
        <f t="array" ref="E173">_xlfn.LET(_xlpm.x, Abingdon!$AL$3:$AW$3, _xlpm.y, Abingdon!$AL$5:$AW$20, _xlpm.z, Abingdon!$AJ$5:$AJ$20, IF(_xlfn.XLOOKUP($C173,_xlfn.XLOOKUP(E$165,_xlpm.x,_xlpm.y,""),_xlpm.z,"Not Declared")="", "Name not recorded",  _xlfn.XLOOKUP($C173,_xlfn.XLOOKUP(E$165,_xlpm.x,_xlpm.y,""),_xlpm.z,"Not Declared")))</f>
        <v>Not Declared</v>
      </c>
      <c r="F173" s="729" t="str" cm="1">
        <f t="array" ref="F173">_xlfn.LET(_xlpm.x, Abingdon!$AL$3:$AW$3, _xlpm.y, Abingdon!$AL$5:$AW$20, _xlpm.z, Abingdon!$AJ$5:$AJ$20, IF(_xlfn.XLOOKUP($C173,_xlfn.XLOOKUP(F$165,_xlpm.x,_xlpm.y,""),_xlpm.z,"Not Declared")="", "Name not recorded",  _xlfn.XLOOKUP($C173,_xlfn.XLOOKUP(F$165,_xlpm.x,_xlpm.y,""),_xlpm.z,"Not Declared")))</f>
        <v>Not Declared</v>
      </c>
      <c r="G173" s="729" t="str" cm="1">
        <f t="array" ref="G173">_xlfn.LET(_xlpm.x, Abingdon!$AL$3:$AW$3, _xlpm.y, Abingdon!$AL$5:$AW$20, _xlpm.z, Abingdon!$AJ$5:$AJ$20, IF(_xlfn.XLOOKUP($C173,_xlfn.XLOOKUP(G$165,_xlpm.x,_xlpm.y,""),_xlpm.z,"Not Declared")="", "Name not recorded",  _xlfn.XLOOKUP($C173,_xlfn.XLOOKUP(G$165,_xlpm.x,_xlpm.y,""),_xlpm.z,"Not Declared")))</f>
        <v>Not Declared</v>
      </c>
      <c r="H173" s="729" t="str" cm="1">
        <f t="array" ref="H173">_xlfn.LET(_xlpm.x, Abingdon!$AL$3:$AW$3, _xlpm.y, Abingdon!$AL$5:$AW$20, _xlpm.z, Abingdon!$AJ$5:$AJ$20, IF(_xlfn.XLOOKUP($C173,_xlfn.XLOOKUP(H$165,_xlpm.x,_xlpm.y,""),_xlpm.z,"Not Declared")="", "Name not recorded",  _xlfn.XLOOKUP($C173,_xlfn.XLOOKUP(H$165,_xlpm.x,_xlpm.y,""),_xlpm.z,"Not Declared")))</f>
        <v>Not Declared</v>
      </c>
      <c r="I173" s="729" t="str" cm="1">
        <f t="array" ref="I173">_xlfn.LET(_xlpm.x, Abingdon!$AL$3:$AW$3, _xlpm.y, Abingdon!$AL$5:$AW$20, _xlpm.z, Abingdon!$AJ$5:$AJ$20, IF(_xlfn.XLOOKUP($C173,_xlfn.XLOOKUP(I$165,_xlpm.x,_xlpm.y,""),_xlpm.z,"Not Declared")="", "Name not recorded",  _xlfn.XLOOKUP($C173,_xlfn.XLOOKUP(I$165,_xlpm.x,_xlpm.y,""),_xlpm.z,"Not Declared")))</f>
        <v>Not Declared</v>
      </c>
      <c r="J173" s="729" t="str" cm="1">
        <f t="array" ref="J173">_xlfn.LET(_xlpm.x, Abingdon!$AL$3:$AW$3, _xlpm.y, Abingdon!$AL$5:$AW$20, _xlpm.z, Abingdon!$AJ$5:$AJ$20, IF(_xlfn.XLOOKUP($C173,_xlfn.XLOOKUP(J$165,_xlpm.x,_xlpm.y,""),_xlpm.z,"Not Declared")="", "Name not recorded",  _xlfn.XLOOKUP($C173,_xlfn.XLOOKUP(J$165,_xlpm.x,_xlpm.y,""),_xlpm.z,"Not Declared")))</f>
        <v>Not Declared</v>
      </c>
      <c r="K173" s="729" t="str" cm="1">
        <f t="array" ref="K173">_xlfn.LET(_xlpm.x, Abingdon!$AL$3:$AW$3, _xlpm.y, Abingdon!$AL$5:$AW$20, _xlpm.z, Abingdon!$AJ$5:$AJ$20, IF(_xlfn.XLOOKUP($C173,_xlfn.XLOOKUP(K$165,_xlpm.x,_xlpm.y,""),_xlpm.z,"Not Declared")="", "Name not recorded",  _xlfn.XLOOKUP($C173,_xlfn.XLOOKUP(K$165,_xlpm.x,_xlpm.y,""),_xlpm.z,"Not Declared")))</f>
        <v>Not Declared</v>
      </c>
      <c r="L173" s="729" t="str" cm="1">
        <f t="array" ref="L173">_xlfn.LET(_xlpm.x, Abingdon!$AL$3:$AW$3, _xlpm.y, Abingdon!$AL$5:$AW$20, _xlpm.z, Abingdon!$AJ$5:$AJ$20, IF(_xlfn.XLOOKUP($C173,_xlfn.XLOOKUP(L$165,_xlpm.x,_xlpm.y,""),_xlpm.z,"Not Declared")="", "Name not recorded",  _xlfn.XLOOKUP($C173,_xlfn.XLOOKUP(L$165,_xlpm.x,_xlpm.y,""),_xlpm.z,"Not Declared")))</f>
        <v>Not Declared</v>
      </c>
      <c r="M173" s="729" t="str" cm="1">
        <f t="array" ref="M173">_xlfn.LET(_xlpm.x, Abingdon!$AL$3:$AW$3, _xlpm.y, Abingdon!$AL$5:$AW$20, _xlpm.z, Abingdon!$AJ$5:$AJ$20, IF(_xlfn.XLOOKUP($C173,_xlfn.XLOOKUP(M$165,_xlpm.x,_xlpm.y,""),_xlpm.z,"Not Declared")="", "Name not recorded",  _xlfn.XLOOKUP($C173,_xlfn.XLOOKUP(M$165,_xlpm.x,_xlpm.y,""),_xlpm.z,"Not Declared")))</f>
        <v>Not Declared</v>
      </c>
      <c r="N173" s="729" t="str" cm="1">
        <f t="array" ref="N173">_xlfn.LET(_xlpm.x, Abingdon!$AL$3:$AW$3, _xlpm.y, Abingdon!$AL$5:$AW$20, _xlpm.z, Abingdon!$AJ$5:$AJ$20, IF(_xlfn.XLOOKUP($C173,_xlfn.XLOOKUP(N$165,_xlpm.x,_xlpm.y,""),_xlpm.z,"Not Declared")="", "Name not recorded",  _xlfn.XLOOKUP($C173,_xlfn.XLOOKUP(N$165,_xlpm.x,_xlpm.y,""),_xlpm.z,"Not Declared")))</f>
        <v>Not Declared</v>
      </c>
      <c r="O173" s="729" t="str" cm="1">
        <f t="array" ref="O173">_xlfn.LET(_xlpm.x, Abingdon!$AL$3:$AW$3, _xlpm.y, Abingdon!$AL$5:$AW$20, _xlpm.z, Abingdon!$AJ$5:$AJ$20, IF(_xlfn.XLOOKUP($C173,_xlfn.XLOOKUP(O$165,_xlpm.x,_xlpm.y,""),_xlpm.z,"Not Declared")="", "Name not recorded",  _xlfn.XLOOKUP($C173,_xlfn.XLOOKUP(O$165,_xlpm.x,_xlpm.y,""),_xlpm.z,"Not Declared")))</f>
        <v>Not Declared</v>
      </c>
      <c r="P173" s="3"/>
      <c r="Q173" s="3"/>
      <c r="R173" s="3"/>
      <c r="S173" s="3"/>
      <c r="T173" s="3"/>
      <c r="U173" s="3"/>
      <c r="V173" s="3"/>
      <c r="W173" s="3"/>
      <c r="X173" s="12"/>
      <c r="Z173" s="3"/>
      <c r="AA173" s="3"/>
      <c r="AB173" s="749" t="str">
        <v>W</v>
      </c>
      <c r="AC173" s="427" t="str">
        <v>Not Declared</v>
      </c>
      <c r="AD173" s="427" t="str">
        <v>Witney Road Runners</v>
      </c>
      <c r="AE173" s="747"/>
      <c r="AF173" s="12"/>
      <c r="AG173" s="425"/>
      <c r="AH173" s="3"/>
      <c r="AI173" s="3"/>
      <c r="AJ173" s="749" t="str">
        <v>X</v>
      </c>
      <c r="AK173" s="427" t="str">
        <v>Not Declared</v>
      </c>
      <c r="AL173" s="427" t="str">
        <v>Team Kennet</v>
      </c>
      <c r="AM173" s="747"/>
      <c r="AN173" s="12"/>
      <c r="AO173" s="425"/>
      <c r="AP173" s="3"/>
      <c r="AQ173" s="3"/>
      <c r="AR173" s="749" t="str">
        <v>O</v>
      </c>
      <c r="AS173" s="427" t="str">
        <v>Not Declared</v>
      </c>
      <c r="AT173" s="427" t="str">
        <v>Oxford City AC</v>
      </c>
      <c r="AU173" s="747"/>
      <c r="AV173" s="12"/>
      <c r="AW173" s="425"/>
      <c r="AX173" s="3"/>
      <c r="AY173" s="3"/>
      <c r="AZ173" s="749" t="str">
        <v>B</v>
      </c>
      <c r="BA173" s="427" t="str">
        <v>Not Declared</v>
      </c>
      <c r="BB173" s="427" t="str">
        <v>Bicester AC</v>
      </c>
      <c r="BC173" s="747"/>
      <c r="BD173" s="12"/>
      <c r="BE173" s="425"/>
      <c r="BF173" s="3"/>
      <c r="BG173" s="3"/>
      <c r="BH173" s="749" t="str">
        <v>B</v>
      </c>
      <c r="BI173" s="427" t="str">
        <v>Not Declared</v>
      </c>
      <c r="BJ173" s="427" t="str">
        <v>Bicester AC</v>
      </c>
      <c r="BK173" s="747"/>
      <c r="BL173" s="12"/>
      <c r="BM173" s="425"/>
      <c r="BN173" s="3"/>
      <c r="BO173" s="3"/>
      <c r="BP173" s="749" t="str">
        <v>A</v>
      </c>
      <c r="BQ173" s="427" t="str">
        <v>Not Declared</v>
      </c>
      <c r="BR173" s="427" t="str">
        <v>Abingdon AC</v>
      </c>
      <c r="BS173" s="747"/>
      <c r="BT173" s="12"/>
      <c r="BU173" s="425"/>
      <c r="BV173" s="3"/>
      <c r="BW173" s="3"/>
      <c r="BX173" s="749" t="str">
        <v>X</v>
      </c>
      <c r="BY173" s="427" t="str">
        <v>Not Declared</v>
      </c>
      <c r="BZ173" s="427" t="str">
        <v>Team Kennet</v>
      </c>
      <c r="CA173" s="479"/>
      <c r="CB173" s="480"/>
      <c r="CC173" s="481"/>
      <c r="CD173" s="3"/>
      <c r="CE173" s="3"/>
      <c r="CF173" s="749" t="str">
        <v>A</v>
      </c>
      <c r="CG173" s="427" t="str">
        <v>Not Declared</v>
      </c>
      <c r="CH173" s="427" t="str">
        <v>Abingdon AC</v>
      </c>
      <c r="CI173" s="479"/>
      <c r="CJ173" s="480"/>
      <c r="CK173" s="481"/>
      <c r="CL173" s="3"/>
      <c r="CM173" s="3"/>
      <c r="CN173" s="749" t="str">
        <v>W</v>
      </c>
      <c r="CO173" s="427" t="str">
        <v>Not Declared</v>
      </c>
      <c r="CP173" s="427" t="str">
        <v>Witney Road Runners</v>
      </c>
      <c r="CQ173" s="479"/>
      <c r="CR173" s="480"/>
      <c r="CS173" s="481"/>
      <c r="CT173" s="3"/>
      <c r="CU173" s="3"/>
      <c r="CV173" s="749" t="str">
        <v>W</v>
      </c>
      <c r="CW173" s="427" t="str">
        <v>Not Declared</v>
      </c>
      <c r="CX173" s="427" t="str">
        <v>Witney Road Runners</v>
      </c>
      <c r="CY173" s="479"/>
      <c r="CZ173" s="480"/>
      <c r="DA173" s="481"/>
      <c r="DB173" s="3"/>
      <c r="DC173" s="3"/>
      <c r="DD173" s="749" t="str">
        <v>A</v>
      </c>
      <c r="DE173" s="427" t="str">
        <v>Not Declared</v>
      </c>
      <c r="DF173" s="427" t="str">
        <v>Abingdon AC</v>
      </c>
      <c r="DG173" s="479"/>
      <c r="DH173" s="480"/>
      <c r="DI173" s="481"/>
      <c r="DJ173" s="3"/>
      <c r="DK173" s="3"/>
      <c r="DL173" s="749" t="str">
        <v>W</v>
      </c>
      <c r="DM173" s="427" t="str">
        <v>Not Declared</v>
      </c>
      <c r="DN173" s="427" t="str">
        <v>Witney Road Runners</v>
      </c>
      <c r="DO173" s="479"/>
      <c r="DP173" s="480"/>
      <c r="DQ173" s="481"/>
      <c r="DR173" s="3"/>
      <c r="DS173" s="3"/>
      <c r="DT173" s="749" t="str">
        <v>H</v>
      </c>
      <c r="DU173" s="427" t="str">
        <v>Not Declared, Not Declared, Not Declared, Not Declared</v>
      </c>
      <c r="DV173" s="427" t="str">
        <v>White Horse Harriers</v>
      </c>
      <c r="DW173" s="747"/>
      <c r="DX173" s="12"/>
      <c r="DY173" s="425"/>
      <c r="DZ173" s="15"/>
      <c r="EA173" s="15"/>
    </row>
    <row r="174" spans="1:131" s="359" customFormat="1" ht="21" customHeight="1">
      <c r="A174" s="358"/>
      <c r="B174" s="729"/>
      <c r="C174" s="729"/>
      <c r="D174" s="729"/>
      <c r="E174" s="729"/>
      <c r="F174" s="729"/>
      <c r="G174" s="729"/>
      <c r="H174" s="729"/>
      <c r="I174" s="729"/>
      <c r="J174" s="729"/>
      <c r="K174" s="729"/>
      <c r="L174" s="729"/>
      <c r="M174" s="729"/>
      <c r="N174" s="729"/>
      <c r="O174" s="362"/>
      <c r="P174" s="3"/>
      <c r="Q174" s="3"/>
      <c r="R174" s="3"/>
      <c r="S174" s="3"/>
      <c r="T174" s="3"/>
      <c r="U174" s="3"/>
      <c r="V174" s="3"/>
      <c r="W174" s="3"/>
      <c r="X174" s="12"/>
      <c r="Z174" s="3" t="s">
        <v>65</v>
      </c>
      <c r="AA174" s="3"/>
      <c r="AB174" s="432" t="str" cm="1">
        <f t="array" ref="AB174:AD181">_xlfn.LET(_xlpm.eventsort, _xlfn.XLOOKUP(AB$165,$D$687:$P$687,$D$689:$P$696), _xlpm.eventdata, _xlfn.XLOOKUP(AB$165,$D$165:$O$165,$D$166:$O$236), _xlpm.agedata, $A$166:$C$236, _xlfn.SORTBY(_xlfn._xlws.FILTER(_xlfn.CHOOSECOLS(_xlfn.HSTACK(_xlpm.agedata,_xlpm.eventdata),2,4,1),(_xlfn.CHOOSECOLS(_xlpm.agedata,3)=Z174),""),_xlpm.eventsort))</f>
        <v>BB</v>
      </c>
      <c r="AC174" s="422" t="str">
        <v>Not Declared</v>
      </c>
      <c r="AD174" s="422" t="str">
        <v>Bicester AC</v>
      </c>
      <c r="AE174" s="747"/>
      <c r="AF174" s="12"/>
      <c r="AG174" s="425"/>
      <c r="AH174" s="3" t="s">
        <v>65</v>
      </c>
      <c r="AI174" s="3"/>
      <c r="AJ174" s="432" t="str" cm="1">
        <f t="array" ref="AJ174:AL181">_xlfn.LET(_xlpm.eventsort, _xlfn.XLOOKUP(AJ$165,$D$687:$P$687,$D$689:$P$696), _xlpm.eventdata, _xlfn.XLOOKUP(AJ$165,$D$165:$O$165,$D$166:$O$236), _xlpm.agedata, $A$166:$C$236, _xlfn.SORTBY(_xlfn._xlws.FILTER(_xlfn.CHOOSECOLS(_xlfn.HSTACK(_xlpm.agedata,_xlpm.eventdata),2,4,1),(_xlfn.CHOOSECOLS(_xlpm.agedata,3)=AH174),""),_xlpm.eventsort))</f>
        <v>HH</v>
      </c>
      <c r="AK174" s="422" t="str">
        <v>Not Declared</v>
      </c>
      <c r="AL174" s="422" t="str">
        <v>White Horse Harriers</v>
      </c>
      <c r="AM174" s="747"/>
      <c r="AN174" s="12"/>
      <c r="AO174" s="425"/>
      <c r="AP174" s="3" t="s">
        <v>65</v>
      </c>
      <c r="AQ174" s="3"/>
      <c r="AR174" s="432" t="str" cm="1">
        <f t="array" ref="AR174:AT181">_xlfn.LET(_xlpm.eventsort, _xlfn.XLOOKUP(AR$165,$D$687:$P$687,$D$689:$P$696), _xlpm.eventdata, _xlfn.XLOOKUP(AR$165,$D$165:$O$165,$D$166:$O$236), _xlpm.agedata, $A$166:$C$236, _xlfn.SORTBY(_xlfn._xlws.FILTER(_xlfn.CHOOSECOLS(_xlfn.HSTACK(_xlpm.agedata,_xlpm.eventdata),2,4,1),(_xlfn.CHOOSECOLS(_xlpm.agedata,3)=AP174),""),_xlpm.eventsort))</f>
        <v>NN</v>
      </c>
      <c r="AS174" s="422" t="str">
        <v>Not Declared</v>
      </c>
      <c r="AT174" s="422" t="str">
        <v>Banbury Harriers AC</v>
      </c>
      <c r="AU174" s="747"/>
      <c r="AV174" s="12"/>
      <c r="AW174" s="425"/>
      <c r="AX174" s="3" t="s">
        <v>65</v>
      </c>
      <c r="AY174" s="3"/>
      <c r="AZ174" s="432" t="str" cm="1">
        <f t="array" ref="AZ174:BB181">_xlfn.LET(_xlpm.eventsort, _xlfn.XLOOKUP(AZ$165,$D$687:$P$687,$D$689:$P$696), _xlpm.eventdata, _xlfn.XLOOKUP(AZ$165,$D$165:$O$165,$D$166:$O$236), _xlpm.agedata, $A$166:$C$236, _xlfn.SORTBY(_xlfn._xlws.FILTER(_xlfn.CHOOSECOLS(_xlfn.HSTACK(_xlpm.agedata,_xlpm.eventdata),2,4,1),(_xlfn.CHOOSECOLS(_xlpm.agedata,3)=AX174),""),_xlpm.eventsort))</f>
        <v>WW</v>
      </c>
      <c r="BA174" s="422" t="str">
        <v>Not Declared</v>
      </c>
      <c r="BB174" s="422" t="str">
        <v>Witney Road Runners</v>
      </c>
      <c r="BC174" s="747"/>
      <c r="BD174" s="12"/>
      <c r="BE174" s="425"/>
      <c r="BF174" s="3" t="s">
        <v>65</v>
      </c>
      <c r="BG174" s="3"/>
      <c r="BH174" s="432" t="str" cm="1">
        <f t="array" ref="BH174:BJ181">_xlfn.LET(_xlpm.eventsort, _xlfn.XLOOKUP(BH$165,$D$687:$P$687,$D$689:$P$696), _xlpm.eventdata, _xlfn.XLOOKUP(BH$165,$D$165:$O$165,$D$166:$O$236), _xlpm.agedata, $A$166:$C$236, _xlfn.SORTBY(_xlfn._xlws.FILTER(_xlfn.CHOOSECOLS(_xlfn.HSTACK(_xlpm.agedata,_xlpm.eventdata),2,4,1),(_xlfn.CHOOSECOLS(_xlpm.agedata,3)=BF174),""),_xlpm.eventsort))</f>
        <v>RR</v>
      </c>
      <c r="BI174" s="422" t="str">
        <v>Not Declared</v>
      </c>
      <c r="BJ174" s="422" t="str">
        <v>Radley AC</v>
      </c>
      <c r="BK174" s="747"/>
      <c r="BL174" s="12"/>
      <c r="BM174" s="425"/>
      <c r="BN174" s="3" t="s">
        <v>65</v>
      </c>
      <c r="BO174" s="3"/>
      <c r="BP174" s="432" t="str" cm="1">
        <f t="array" ref="BP174:BR181">_xlfn.LET(_xlpm.eventsort, _xlfn.XLOOKUP(BP$165,$D$687:$P$687,$D$689:$P$696), _xlpm.eventdata, _xlfn.XLOOKUP(BP$165,$D$165:$O$165,$D$166:$O$236), _xlpm.agedata, $A$166:$C$236, _xlfn.SORTBY(_xlfn._xlws.FILTER(_xlfn.CHOOSECOLS(_xlfn.HSTACK(_xlpm.agedata,_xlpm.eventdata),2,4,1),(_xlfn.CHOOSECOLS(_xlpm.agedata,3)=BN174),""),_xlpm.eventsort))</f>
        <v>HH</v>
      </c>
      <c r="BQ174" s="422" t="str">
        <v>Not Declared</v>
      </c>
      <c r="BR174" s="422" t="str">
        <v>White Horse Harriers</v>
      </c>
      <c r="BS174" s="747"/>
      <c r="BT174" s="12"/>
      <c r="BU174" s="425"/>
      <c r="BV174" s="3" t="s">
        <v>65</v>
      </c>
      <c r="BW174" s="3"/>
      <c r="BX174" s="432" t="str" cm="1">
        <f t="array" ref="BX174:BZ181">_xlfn.LET(_xlpm.eventsort, _xlfn.XLOOKUP(BX$165,$D$687:$P$687,$D$689:$P$696), _xlpm.eventdata, _xlfn.XLOOKUP(BX$165,$D$165:$O$165,$D$166:$O$236), _xlpm.agedata, $A$166:$C$236, _xlfn.SORTBY(_xlfn._xlws.FILTER(_xlfn.CHOOSECOLS(_xlfn.HSTACK(_xlpm.agedata,_xlpm.eventdata),2,4,1),(_xlfn.CHOOSECOLS(_xlpm.agedata,3)=BV174),""),_xlpm.eventsort))</f>
        <v>WW</v>
      </c>
      <c r="BY174" s="422" t="str">
        <v>Not Declared</v>
      </c>
      <c r="BZ174" s="422" t="str">
        <v>Witney Road Runners</v>
      </c>
      <c r="CA174" s="479"/>
      <c r="CB174" s="480"/>
      <c r="CC174" s="481"/>
      <c r="CD174" s="3" t="s">
        <v>65</v>
      </c>
      <c r="CE174" s="3"/>
      <c r="CF174" s="432" t="str" cm="1">
        <f t="array" ref="CF174:CH181">_xlfn.LET(_xlpm.eventsort, _xlfn.XLOOKUP(CF$165,$D$687:$P$687,$D$689:$P$696), _xlpm.eventdata, _xlfn.XLOOKUP(CF$165,$D$165:$O$165,$D$166:$O$236), _xlpm.agedata, $A$166:$C$236, _xlfn.SORTBY(_xlfn._xlws.FILTER(_xlfn.CHOOSECOLS(_xlfn.HSTACK(_xlpm.agedata,_xlpm.eventdata),2,4,1),(_xlfn.CHOOSECOLS(_xlpm.agedata,3)=CD174),""),_xlpm.eventsort))</f>
        <v>NN</v>
      </c>
      <c r="CG174" s="422" t="str">
        <v>Not Declared</v>
      </c>
      <c r="CH174" s="422" t="str">
        <v>Banbury Harriers AC</v>
      </c>
      <c r="CI174" s="479"/>
      <c r="CJ174" s="480"/>
      <c r="CK174" s="481"/>
      <c r="CL174" s="3" t="s">
        <v>65</v>
      </c>
      <c r="CM174" s="3"/>
      <c r="CN174" s="432" t="str" cm="1">
        <f t="array" ref="CN174:CP181">_xlfn.LET(_xlpm.eventsort, _xlfn.XLOOKUP(CN$165,$D$687:$P$687,$D$689:$P$696), _xlpm.eventdata, _xlfn.XLOOKUP(CN$165,$D$165:$O$165,$D$166:$O$236), _xlpm.agedata, $A$166:$C$236, _xlfn.SORTBY(_xlfn._xlws.FILTER(_xlfn.CHOOSECOLS(_xlfn.HSTACK(_xlpm.agedata,_xlpm.eventdata),2,4,1),(_xlfn.CHOOSECOLS(_xlpm.agedata,3)=CL174),""),_xlpm.eventsort))</f>
        <v>RR</v>
      </c>
      <c r="CO174" s="422" t="str">
        <v>Not Declared</v>
      </c>
      <c r="CP174" s="422" t="str">
        <v>Radley AC</v>
      </c>
      <c r="CQ174" s="479"/>
      <c r="CR174" s="480"/>
      <c r="CS174" s="481"/>
      <c r="CT174" s="3" t="s">
        <v>65</v>
      </c>
      <c r="CU174" s="3"/>
      <c r="CV174" s="432" t="str" cm="1">
        <f t="array" ref="CV174:CX181">_xlfn.LET(_xlpm.eventsort, _xlfn.XLOOKUP(CV$165,$D$687:$P$687,$D$689:$P$696), _xlpm.eventdata, _xlfn.XLOOKUP(CV$165,$D$165:$O$165,$D$166:$O$236), _xlpm.agedata, $A$166:$C$236, _xlfn.SORTBY(_xlfn._xlws.FILTER(_xlfn.CHOOSECOLS(_xlfn.HSTACK(_xlpm.agedata,_xlpm.eventdata),2,4,1),(_xlfn.CHOOSECOLS(_xlpm.agedata,3)=CT174),""),_xlpm.eventsort))</f>
        <v>HH</v>
      </c>
      <c r="CW174" s="422" t="str">
        <v>Not Declared</v>
      </c>
      <c r="CX174" s="422" t="str">
        <v>White Horse Harriers</v>
      </c>
      <c r="CY174" s="479"/>
      <c r="CZ174" s="480"/>
      <c r="DA174" s="481"/>
      <c r="DB174" s="3" t="s">
        <v>65</v>
      </c>
      <c r="DC174" s="3"/>
      <c r="DD174" s="432" t="str" cm="1">
        <f t="array" ref="DD174:DF181">_xlfn.LET(_xlpm.eventsort, _xlfn.XLOOKUP(DD$165,$D$687:$P$687,$D$689:$P$696), _xlpm.eventdata, _xlfn.XLOOKUP(DD$165,$D$165:$O$165,$D$166:$O$236), _xlpm.agedata, $A$166:$C$236, _xlfn.SORTBY(_xlfn._xlws.FILTER(_xlfn.CHOOSECOLS(_xlfn.HSTACK(_xlpm.agedata,_xlpm.eventdata),2,4,1),(_xlfn.CHOOSECOLS(_xlpm.agedata,3)=DB174),""),_xlpm.eventsort))</f>
        <v>HH</v>
      </c>
      <c r="DE174" s="422" t="str">
        <v>Not Declared</v>
      </c>
      <c r="DF174" s="422" t="str">
        <v>White Horse Harriers</v>
      </c>
      <c r="DG174" s="479"/>
      <c r="DH174" s="480"/>
      <c r="DI174" s="481"/>
      <c r="DJ174" s="3" t="s">
        <v>65</v>
      </c>
      <c r="DK174" s="3"/>
      <c r="DL174" s="432" t="str" cm="1">
        <f t="array" ref="DL174:DN181">_xlfn.LET(_xlpm.eventsort, _xlfn.XLOOKUP(DL$165,$D$687:$P$687,$D$689:$P$696), _xlpm.eventdata, _xlfn.XLOOKUP(DL$165,$D$165:$O$165,$D$166:$O$236), _xlpm.agedata, $A$166:$C$236, _xlfn.SORTBY(_xlfn._xlws.FILTER(_xlfn.CHOOSECOLS(_xlfn.HSTACK(_xlpm.agedata,_xlpm.eventdata),2,4,1),(_xlfn.CHOOSECOLS(_xlpm.agedata,3)=DJ174),""),_xlpm.eventsort))</f>
        <v>BB</v>
      </c>
      <c r="DM174" s="422" t="str">
        <v>Not Declared</v>
      </c>
      <c r="DN174" s="422" t="str">
        <v>Bicester AC</v>
      </c>
      <c r="DO174" s="479"/>
      <c r="DP174" s="480"/>
      <c r="DQ174" s="481"/>
      <c r="DR174" s="3" t="s">
        <v>517</v>
      </c>
      <c r="DS174" s="744" t="str" cm="1">
        <f t="array" ref="DS174">_xlfn.LET(_xlpm.a,_xlfn.XLOOKUP(1,('Number Allocation'!$C$6:$C$1483=DU174)*('Number Allocation'!$D$6:$D$1483=DV174),'Number Allocation'!$A$6:$A$1483,"..."),IF(_xlpm.a="","...",_xlpm.a))</f>
        <v>...</v>
      </c>
      <c r="DT174" s="441" cm="1">
        <f t="array" ref="DT174:DV181">_xlfn.LET(_xlpm.eventsort, _xlfn.XLOOKUP(DT$165,$D$687:$P$687,$D$689:$P$696), _xlpm.eventdata, $X$166:$X$237,  _xlpm.agedata, $A$166:$C$237, _xlfn.SORTBY(_xlfn._xlws.FILTER(_xlfn.CHOOSECOLS(_xlfn.HSTACK(_xlpm.agedata,_xlpm.eventdata),2,4,1),(_xlfn.CHOOSECOLS(_xlpm.agedata,3)=DR174),""),_xlpm.eventsort))</f>
        <v>0</v>
      </c>
      <c r="DU174" s="422" t="str">
        <v>Not Declared, Not Declared, Not Declared, Not Declared</v>
      </c>
      <c r="DV174" s="422" t="str">
        <v>Team Kennet</v>
      </c>
      <c r="DW174" s="747"/>
      <c r="DX174" s="12"/>
      <c r="DY174" s="425"/>
      <c r="DZ174" s="15"/>
      <c r="EA174" s="15"/>
    </row>
    <row r="175" spans="1:131" s="359" customFormat="1" ht="21" customHeight="1">
      <c r="A175" s="358" t="str">
        <f>Banbury!AJ$2</f>
        <v>Banbury Harriers AC</v>
      </c>
      <c r="B175" s="729" t="str">
        <f>Banbury!AV$1</f>
        <v>N</v>
      </c>
      <c r="C175" s="729" t="s">
        <v>71</v>
      </c>
      <c r="D175" s="729" t="str" cm="1">
        <f t="array" ref="D175">_xlfn.LET(_xlpm.x, Banbury!$AL$3:$AW$3, _xlpm.y, Banbury!$AL$5:$AW$20, _xlpm.z, Banbury!$AJ$5:$AJ$20, IF(_xlfn.XLOOKUP($C175,_xlfn.XLOOKUP(D$165,_xlpm.x,_xlpm.y,""),_xlpm.z,"Not Declared")="", "Name not recorded",  _xlfn.XLOOKUP($C175,_xlfn.XLOOKUP(D$165,_xlpm.x,_xlpm.y,""),_xlpm.z,"Not Declared")))</f>
        <v>Not Declared</v>
      </c>
      <c r="E175" s="729" t="str" cm="1">
        <f t="array" ref="E175">_xlfn.LET(_xlpm.x, Banbury!$AL$3:$AW$3, _xlpm.y, Banbury!$AL$5:$AW$20, _xlpm.z, Banbury!$AJ$5:$AJ$20, IF(_xlfn.XLOOKUP($C175,_xlfn.XLOOKUP(E$165,_xlpm.x,_xlpm.y,""),_xlpm.z,"Not Declared")="", "Name not recorded",  _xlfn.XLOOKUP($C175,_xlfn.XLOOKUP(E$165,_xlpm.x,_xlpm.y,""),_xlpm.z,"Not Declared")))</f>
        <v>Not Declared</v>
      </c>
      <c r="F175" s="729" t="str" cm="1">
        <f t="array" ref="F175">_xlfn.LET(_xlpm.x, Banbury!$AL$3:$AW$3, _xlpm.y, Banbury!$AL$5:$AW$20, _xlpm.z, Banbury!$AJ$5:$AJ$20, IF(_xlfn.XLOOKUP($C175,_xlfn.XLOOKUP(F$165,_xlpm.x,_xlpm.y,""),_xlpm.z,"Not Declared")="", "Name not recorded",  _xlfn.XLOOKUP($C175,_xlfn.XLOOKUP(F$165,_xlpm.x,_xlpm.y,""),_xlpm.z,"Not Declared")))</f>
        <v>Not Declared</v>
      </c>
      <c r="G175" s="729" t="str" cm="1">
        <f t="array" ref="G175">_xlfn.LET(_xlpm.x, Banbury!$AL$3:$AW$3, _xlpm.y, Banbury!$AL$5:$AW$20, _xlpm.z, Banbury!$AJ$5:$AJ$20, IF(_xlfn.XLOOKUP($C175,_xlfn.XLOOKUP(G$165,_xlpm.x,_xlpm.y,""),_xlpm.z,"Not Declared")="", "Name not recorded",  _xlfn.XLOOKUP($C175,_xlfn.XLOOKUP(G$165,_xlpm.x,_xlpm.y,""),_xlpm.z,"Not Declared")))</f>
        <v>Not Declared</v>
      </c>
      <c r="H175" s="729" t="str" cm="1">
        <f t="array" ref="H175">_xlfn.LET(_xlpm.x, Banbury!$AL$3:$AW$3, _xlpm.y, Banbury!$AL$5:$AW$20, _xlpm.z, Banbury!$AJ$5:$AJ$20, IF(_xlfn.XLOOKUP($C175,_xlfn.XLOOKUP(H$165,_xlpm.x,_xlpm.y,""),_xlpm.z,"Not Declared")="", "Name not recorded",  _xlfn.XLOOKUP($C175,_xlfn.XLOOKUP(H$165,_xlpm.x,_xlpm.y,""),_xlpm.z,"Not Declared")))</f>
        <v>Not Declared</v>
      </c>
      <c r="I175" s="729" t="str" cm="1">
        <f t="array" ref="I175">_xlfn.LET(_xlpm.x, Banbury!$AL$3:$AW$3, _xlpm.y, Banbury!$AL$5:$AW$20, _xlpm.z, Banbury!$AJ$5:$AJ$20, IF(_xlfn.XLOOKUP($C175,_xlfn.XLOOKUP(I$165,_xlpm.x,_xlpm.y,""),_xlpm.z,"Not Declared")="", "Name not recorded",  _xlfn.XLOOKUP($C175,_xlfn.XLOOKUP(I$165,_xlpm.x,_xlpm.y,""),_xlpm.z,"Not Declared")))</f>
        <v>Not Declared</v>
      </c>
      <c r="J175" s="729" t="str" cm="1">
        <f t="array" ref="J175">_xlfn.LET(_xlpm.x, Banbury!$AL$3:$AW$3, _xlpm.y, Banbury!$AL$5:$AW$20, _xlpm.z, Banbury!$AJ$5:$AJ$20, IF(_xlfn.XLOOKUP($C175,_xlfn.XLOOKUP(J$165,_xlpm.x,_xlpm.y,""),_xlpm.z,"Not Declared")="", "Name not recorded",  _xlfn.XLOOKUP($C175,_xlfn.XLOOKUP(J$165,_xlpm.x,_xlpm.y,""),_xlpm.z,"Not Declared")))</f>
        <v>Not Declared</v>
      </c>
      <c r="K175" s="729" t="str" cm="1">
        <f t="array" ref="K175">_xlfn.LET(_xlpm.x, Banbury!$AL$3:$AW$3, _xlpm.y, Banbury!$AL$5:$AW$20, _xlpm.z, Banbury!$AJ$5:$AJ$20, IF(_xlfn.XLOOKUP($C175,_xlfn.XLOOKUP(K$165,_xlpm.x,_xlpm.y,""),_xlpm.z,"Not Declared")="", "Name not recorded",  _xlfn.XLOOKUP($C175,_xlfn.XLOOKUP(K$165,_xlpm.x,_xlpm.y,""),_xlpm.z,"Not Declared")))</f>
        <v>Not Declared</v>
      </c>
      <c r="L175" s="729" t="str" cm="1">
        <f t="array" ref="L175">_xlfn.LET(_xlpm.x, Banbury!$AL$3:$AW$3, _xlpm.y, Banbury!$AL$5:$AW$20, _xlpm.z, Banbury!$AJ$5:$AJ$20, IF(_xlfn.XLOOKUP($C175,_xlfn.XLOOKUP(L$165,_xlpm.x,_xlpm.y,""),_xlpm.z,"Not Declared")="", "Name not recorded",  _xlfn.XLOOKUP($C175,_xlfn.XLOOKUP(L$165,_xlpm.x,_xlpm.y,""),_xlpm.z,"Not Declared")))</f>
        <v>Not Declared</v>
      </c>
      <c r="M175" s="729" t="str" cm="1">
        <f t="array" ref="M175">_xlfn.LET(_xlpm.x, Banbury!$AL$3:$AW$3, _xlpm.y, Banbury!$AL$5:$AW$20, _xlpm.z, Banbury!$AJ$5:$AJ$20, IF(_xlfn.XLOOKUP($C175,_xlfn.XLOOKUP(M$165,_xlpm.x,_xlpm.y,""),_xlpm.z,"Not Declared")="", "Name not recorded",  _xlfn.XLOOKUP($C175,_xlfn.XLOOKUP(M$165,_xlpm.x,_xlpm.y,""),_xlpm.z,"Not Declared")))</f>
        <v>Not Declared</v>
      </c>
      <c r="N175" s="729" t="str" cm="1">
        <f t="array" ref="N175">_xlfn.LET(_xlpm.x, Banbury!$AL$3:$AW$3, _xlpm.y, Banbury!$AL$5:$AW$20, _xlpm.z, Banbury!$AJ$5:$AJ$20, IF(_xlfn.XLOOKUP($C175,_xlfn.XLOOKUP(N$165,_xlpm.x,_xlpm.y,""),_xlpm.z,"Not Declared")="", "Name not recorded",  _xlfn.XLOOKUP($C175,_xlfn.XLOOKUP(N$165,_xlpm.x,_xlpm.y,""),_xlpm.z,"Not Declared")))</f>
        <v>Not Declared</v>
      </c>
      <c r="O175" s="729" t="str" cm="1">
        <f t="array" ref="O175">_xlfn.LET(_xlpm.x, Banbury!$AL$3:$AW$3, _xlpm.y, Banbury!$AL$5:$AW$20, _xlpm.z, Banbury!$AJ$5:$AJ$20, IF(_xlfn.XLOOKUP($C175,_xlfn.XLOOKUP(O$165,_xlpm.x,_xlpm.y,""),_xlpm.z,"Not Declared")="", "Name not recorded",  _xlfn.XLOOKUP($C175,_xlfn.XLOOKUP(O$165,_xlpm.x,_xlpm.y,""),_xlpm.z,"Not Declared")))</f>
        <v>Not Declared</v>
      </c>
      <c r="P175" s="79">
        <v>1</v>
      </c>
      <c r="Q175" s="729">
        <v>2</v>
      </c>
      <c r="R175" s="729">
        <v>3</v>
      </c>
      <c r="S175" s="729">
        <v>4</v>
      </c>
      <c r="T175" s="729" t="str" cm="1">
        <f t="array" ref="T175">_xlfn.LET(_xlpm.x, Banbury!$AL$3:$AX$3, _xlpm.y, Banbury!$AL$5:$AX$20, _xlpm.z, Banbury!$AJ$5:$AJ$20, IF(_xlfn.XLOOKUP(P175,_xlfn.XLOOKUP(T$165,_xlpm.x,_xlpm.y,""),_xlpm.z,"Not Declared")="", "Name not recorded",  _xlfn.XLOOKUP(P175,_xlfn.XLOOKUP(T$165,_xlpm.x,_xlpm.y,""),_xlpm.z,"Not Declared")))</f>
        <v>Not Declared</v>
      </c>
      <c r="U175" s="729" t="str" cm="1">
        <f t="array" ref="U175">_xlfn.LET(_xlpm.x, Banbury!$AL$3:$AX$3, _xlpm.y, Banbury!$AL$5:$AX$20, _xlpm.z, Banbury!$AJ$5:$AJ$20, IF(_xlfn.XLOOKUP(Q175,_xlfn.XLOOKUP(U$165,_xlpm.x,_xlpm.y,""),_xlpm.z,"Not Declared")="", "Name not recorded",  _xlfn.XLOOKUP(Q175,_xlfn.XLOOKUP(U$165,_xlpm.x,_xlpm.y,""),_xlpm.z,"Not Declared")))</f>
        <v>Not Declared</v>
      </c>
      <c r="V175" s="729" t="str" cm="1">
        <f t="array" ref="V175">_xlfn.LET(_xlpm.x, Banbury!$AL$3:$AX$3, _xlpm.y, Banbury!$AL$5:$AX$20, _xlpm.z, Banbury!$AJ$5:$AJ$20, IF(_xlfn.XLOOKUP(R175,_xlfn.XLOOKUP(V$165,_xlpm.x,_xlpm.y,""),_xlpm.z,"Not Declared")="", "Name not recorded",  _xlfn.XLOOKUP(R175,_xlfn.XLOOKUP(V$165,_xlpm.x,_xlpm.y,""),_xlpm.z,"Not Declared")))</f>
        <v>Not Declared</v>
      </c>
      <c r="W175" s="729" t="str" cm="1">
        <f t="array" ref="W175">_xlfn.LET(_xlpm.x, Banbury!$AL$3:$AX$3, _xlpm.y, Banbury!$AL$5:$AX$20, _xlpm.z, Banbury!$AJ$5:$AJ$20, IF(_xlfn.XLOOKUP(S175,_xlfn.XLOOKUP(W$165,_xlpm.x,_xlpm.y,""),_xlpm.z,"Not Declared")="", "Name not recorded",  _xlfn.XLOOKUP(S175,_xlfn.XLOOKUP(W$165,_xlpm.x,_xlpm.y,""),_xlpm.z,"Not Declared")))</f>
        <v>Not Declared</v>
      </c>
      <c r="X175" s="358" t="str">
        <f>_xlfn.TEXTJOIN(", ",,T175:W175)</f>
        <v>Not Declared, Not Declared, Not Declared, Not Declared</v>
      </c>
      <c r="Z175" s="3"/>
      <c r="AA175" s="3"/>
      <c r="AB175" s="747" t="str">
        <v>AA</v>
      </c>
      <c r="AC175" s="12" t="str">
        <v>Not Declared</v>
      </c>
      <c r="AD175" s="12" t="str">
        <v>Abingdon AC</v>
      </c>
      <c r="AE175" s="747"/>
      <c r="AF175" s="12"/>
      <c r="AG175" s="425"/>
      <c r="AH175" s="3"/>
      <c r="AI175" s="3"/>
      <c r="AJ175" s="747" t="str">
        <v>BB</v>
      </c>
      <c r="AK175" s="12" t="str">
        <v>Not Declared</v>
      </c>
      <c r="AL175" s="12" t="str">
        <v>Bicester AC</v>
      </c>
      <c r="AM175" s="747"/>
      <c r="AN175" s="12"/>
      <c r="AO175" s="425"/>
      <c r="AP175" s="3"/>
      <c r="AQ175" s="3"/>
      <c r="AR175" s="747" t="str">
        <v>RR</v>
      </c>
      <c r="AS175" s="12" t="str">
        <v>Not Declared</v>
      </c>
      <c r="AT175" s="12" t="str">
        <v>Radley AC</v>
      </c>
      <c r="AU175" s="747"/>
      <c r="AV175" s="12"/>
      <c r="AW175" s="425"/>
      <c r="AX175" s="3"/>
      <c r="AY175" s="3"/>
      <c r="AZ175" s="747" t="str">
        <v>NN</v>
      </c>
      <c r="BA175" s="12" t="str">
        <v>Not Declared</v>
      </c>
      <c r="BB175" s="12" t="str">
        <v>Banbury Harriers AC</v>
      </c>
      <c r="BC175" s="747"/>
      <c r="BD175" s="12"/>
      <c r="BE175" s="425"/>
      <c r="BF175" s="3"/>
      <c r="BG175" s="3"/>
      <c r="BH175" s="747" t="str">
        <v>HH</v>
      </c>
      <c r="BI175" s="12" t="str">
        <v>Not Declared</v>
      </c>
      <c r="BJ175" s="12" t="str">
        <v>White Horse Harriers</v>
      </c>
      <c r="BK175" s="747"/>
      <c r="BL175" s="12"/>
      <c r="BM175" s="425"/>
      <c r="BN175" s="3"/>
      <c r="BO175" s="3"/>
      <c r="BP175" s="747" t="str">
        <v>WW</v>
      </c>
      <c r="BQ175" s="12" t="str">
        <v>Not Declared</v>
      </c>
      <c r="BR175" s="12" t="str">
        <v>Witney Road Runners</v>
      </c>
      <c r="BS175" s="747"/>
      <c r="BT175" s="12"/>
      <c r="BU175" s="425"/>
      <c r="BV175" s="3"/>
      <c r="BW175" s="3"/>
      <c r="BX175" s="747" t="str">
        <v>HH</v>
      </c>
      <c r="BY175" s="12" t="str">
        <v>Not Declared</v>
      </c>
      <c r="BZ175" s="12" t="str">
        <v>White Horse Harriers</v>
      </c>
      <c r="CA175" s="479"/>
      <c r="CB175" s="480"/>
      <c r="CC175" s="481"/>
      <c r="CD175" s="3"/>
      <c r="CE175" s="3"/>
      <c r="CF175" s="747" t="str">
        <v>OO</v>
      </c>
      <c r="CG175" s="12" t="str">
        <v>Not Declared</v>
      </c>
      <c r="CH175" s="12" t="str">
        <v>Oxford City AC</v>
      </c>
      <c r="CI175" s="479"/>
      <c r="CJ175" s="480"/>
      <c r="CK175" s="481"/>
      <c r="CL175" s="3"/>
      <c r="CM175" s="3"/>
      <c r="CN175" s="747" t="str">
        <v>OO</v>
      </c>
      <c r="CO175" s="12" t="str">
        <v>Not Declared</v>
      </c>
      <c r="CP175" s="12" t="str">
        <v>Oxford City AC</v>
      </c>
      <c r="CQ175" s="479"/>
      <c r="CR175" s="480"/>
      <c r="CS175" s="481"/>
      <c r="CT175" s="3"/>
      <c r="CU175" s="3"/>
      <c r="CV175" s="747" t="str">
        <v>RR</v>
      </c>
      <c r="CW175" s="12" t="str">
        <v>Not Declared</v>
      </c>
      <c r="CX175" s="12" t="str">
        <v>Radley AC</v>
      </c>
      <c r="CY175" s="479"/>
      <c r="CZ175" s="480"/>
      <c r="DA175" s="481"/>
      <c r="DB175" s="3"/>
      <c r="DC175" s="3"/>
      <c r="DD175" s="747" t="str">
        <v>OO</v>
      </c>
      <c r="DE175" s="12" t="str">
        <v>Not Declared</v>
      </c>
      <c r="DF175" s="12" t="str">
        <v>Oxford City AC</v>
      </c>
      <c r="DG175" s="479"/>
      <c r="DH175" s="480"/>
      <c r="DI175" s="481"/>
      <c r="DJ175" s="3"/>
      <c r="DK175" s="3"/>
      <c r="DL175" s="747" t="str">
        <v>RR</v>
      </c>
      <c r="DM175" s="12" t="str">
        <v>Not Declared</v>
      </c>
      <c r="DN175" s="12" t="str">
        <v>Radley AC</v>
      </c>
      <c r="DO175" s="479"/>
      <c r="DP175" s="480"/>
      <c r="DQ175" s="481"/>
      <c r="DR175" s="433"/>
      <c r="DS175" s="747" t="str" cm="1">
        <f t="array" ref="DS175">_xlfn.LET(_xlpm.a,_xlfn.XLOOKUP(1,('Number Allocation'!$C$6:$C$1483=DU175)*('Number Allocation'!$D$6:$D$1483=DV175),'Number Allocation'!$A$6:$A$1483,"..."),IF(_xlpm.a="","...",_xlpm.a))</f>
        <v>...</v>
      </c>
      <c r="DT175" s="747">
        <v>0</v>
      </c>
      <c r="DU175" s="12" t="str">
        <v>Not Declared, Not Declared, Not Declared, Not Declared</v>
      </c>
      <c r="DV175" s="12" t="str">
        <v>Bicester AC</v>
      </c>
      <c r="DW175" s="747"/>
      <c r="DX175" s="12"/>
      <c r="DY175" s="425"/>
      <c r="DZ175" s="15"/>
      <c r="EA175" s="15"/>
    </row>
    <row r="176" spans="1:131" s="359" customFormat="1" ht="21" customHeight="1">
      <c r="A176" s="358" t="str">
        <f>A175</f>
        <v>Banbury Harriers AC</v>
      </c>
      <c r="B176" s="729" t="str">
        <f>Banbury!AV$2</f>
        <v>NN</v>
      </c>
      <c r="C176" s="729" t="s">
        <v>65</v>
      </c>
      <c r="D176" s="729" t="str" cm="1">
        <f t="array" ref="D176">_xlfn.LET(_xlpm.x, Banbury!$AL$3:$AW$3, _xlpm.y, Banbury!$AL$5:$AW$20, _xlpm.z, Banbury!$AJ$5:$AJ$20, IF(_xlfn.XLOOKUP($C176,_xlfn.XLOOKUP(D$165,_xlpm.x,_xlpm.y,""),_xlpm.z,"Not Declared")="", "Name not recorded",  _xlfn.XLOOKUP($C176,_xlfn.XLOOKUP(D$165,_xlpm.x,_xlpm.y,""),_xlpm.z,"Not Declared")))</f>
        <v>Not Declared</v>
      </c>
      <c r="E176" s="729" t="str" cm="1">
        <f t="array" ref="E176">_xlfn.LET(_xlpm.x, Banbury!$AL$3:$AW$3, _xlpm.y, Banbury!$AL$5:$AW$20, _xlpm.z, Banbury!$AJ$5:$AJ$20, IF(_xlfn.XLOOKUP($C176,_xlfn.XLOOKUP(E$165,_xlpm.x,_xlpm.y,""),_xlpm.z,"Not Declared")="", "Name not recorded",  _xlfn.XLOOKUP($C176,_xlfn.XLOOKUP(E$165,_xlpm.x,_xlpm.y,""),_xlpm.z,"Not Declared")))</f>
        <v>Not Declared</v>
      </c>
      <c r="F176" s="729" t="str" cm="1">
        <f t="array" ref="F176">_xlfn.LET(_xlpm.x, Banbury!$AL$3:$AW$3, _xlpm.y, Banbury!$AL$5:$AW$20, _xlpm.z, Banbury!$AJ$5:$AJ$20, IF(_xlfn.XLOOKUP($C176,_xlfn.XLOOKUP(F$165,_xlpm.x,_xlpm.y,""),_xlpm.z,"Not Declared")="", "Name not recorded",  _xlfn.XLOOKUP($C176,_xlfn.XLOOKUP(F$165,_xlpm.x,_xlpm.y,""),_xlpm.z,"Not Declared")))</f>
        <v>Not Declared</v>
      </c>
      <c r="G176" s="729" t="str" cm="1">
        <f t="array" ref="G176">_xlfn.LET(_xlpm.x, Banbury!$AL$3:$AW$3, _xlpm.y, Banbury!$AL$5:$AW$20, _xlpm.z, Banbury!$AJ$5:$AJ$20, IF(_xlfn.XLOOKUP($C176,_xlfn.XLOOKUP(G$165,_xlpm.x,_xlpm.y,""),_xlpm.z,"Not Declared")="", "Name not recorded",  _xlfn.XLOOKUP($C176,_xlfn.XLOOKUP(G$165,_xlpm.x,_xlpm.y,""),_xlpm.z,"Not Declared")))</f>
        <v>Not Declared</v>
      </c>
      <c r="H176" s="729" t="str" cm="1">
        <f t="array" ref="H176">_xlfn.LET(_xlpm.x, Banbury!$AL$3:$AW$3, _xlpm.y, Banbury!$AL$5:$AW$20, _xlpm.z, Banbury!$AJ$5:$AJ$20, IF(_xlfn.XLOOKUP($C176,_xlfn.XLOOKUP(H$165,_xlpm.x,_xlpm.y,""),_xlpm.z,"Not Declared")="", "Name not recorded",  _xlfn.XLOOKUP($C176,_xlfn.XLOOKUP(H$165,_xlpm.x,_xlpm.y,""),_xlpm.z,"Not Declared")))</f>
        <v>Not Declared</v>
      </c>
      <c r="I176" s="729" t="str" cm="1">
        <f t="array" ref="I176">_xlfn.LET(_xlpm.x, Banbury!$AL$3:$AW$3, _xlpm.y, Banbury!$AL$5:$AW$20, _xlpm.z, Banbury!$AJ$5:$AJ$20, IF(_xlfn.XLOOKUP($C176,_xlfn.XLOOKUP(I$165,_xlpm.x,_xlpm.y,""),_xlpm.z,"Not Declared")="", "Name not recorded",  _xlfn.XLOOKUP($C176,_xlfn.XLOOKUP(I$165,_xlpm.x,_xlpm.y,""),_xlpm.z,"Not Declared")))</f>
        <v>Not Declared</v>
      </c>
      <c r="J176" s="729" t="str" cm="1">
        <f t="array" ref="J176">_xlfn.LET(_xlpm.x, Banbury!$AL$3:$AW$3, _xlpm.y, Banbury!$AL$5:$AW$20, _xlpm.z, Banbury!$AJ$5:$AJ$20, IF(_xlfn.XLOOKUP($C176,_xlfn.XLOOKUP(J$165,_xlpm.x,_xlpm.y,""),_xlpm.z,"Not Declared")="", "Name not recorded",  _xlfn.XLOOKUP($C176,_xlfn.XLOOKUP(J$165,_xlpm.x,_xlpm.y,""),_xlpm.z,"Not Declared")))</f>
        <v>Not Declared</v>
      </c>
      <c r="K176" s="729" t="str" cm="1">
        <f t="array" ref="K176">_xlfn.LET(_xlpm.x, Banbury!$AL$3:$AW$3, _xlpm.y, Banbury!$AL$5:$AW$20, _xlpm.z, Banbury!$AJ$5:$AJ$20, IF(_xlfn.XLOOKUP($C176,_xlfn.XLOOKUP(K$165,_xlpm.x,_xlpm.y,""),_xlpm.z,"Not Declared")="", "Name not recorded",  _xlfn.XLOOKUP($C176,_xlfn.XLOOKUP(K$165,_xlpm.x,_xlpm.y,""),_xlpm.z,"Not Declared")))</f>
        <v>Not Declared</v>
      </c>
      <c r="L176" s="729" t="str" cm="1">
        <f t="array" ref="L176">_xlfn.LET(_xlpm.x, Banbury!$AL$3:$AW$3, _xlpm.y, Banbury!$AL$5:$AW$20, _xlpm.z, Banbury!$AJ$5:$AJ$20, IF(_xlfn.XLOOKUP($C176,_xlfn.XLOOKUP(L$165,_xlpm.x,_xlpm.y,""),_xlpm.z,"Not Declared")="", "Name not recorded",  _xlfn.XLOOKUP($C176,_xlfn.XLOOKUP(L$165,_xlpm.x,_xlpm.y,""),_xlpm.z,"Not Declared")))</f>
        <v>Not Declared</v>
      </c>
      <c r="M176" s="729" t="str" cm="1">
        <f t="array" ref="M176">_xlfn.LET(_xlpm.x, Banbury!$AL$3:$AW$3, _xlpm.y, Banbury!$AL$5:$AW$20, _xlpm.z, Banbury!$AJ$5:$AJ$20, IF(_xlfn.XLOOKUP($C176,_xlfn.XLOOKUP(M$165,_xlpm.x,_xlpm.y,""),_xlpm.z,"Not Declared")="", "Name not recorded",  _xlfn.XLOOKUP($C176,_xlfn.XLOOKUP(M$165,_xlpm.x,_xlpm.y,""),_xlpm.z,"Not Declared")))</f>
        <v>Not Declared</v>
      </c>
      <c r="N176" s="729" t="str" cm="1">
        <f t="array" ref="N176">_xlfn.LET(_xlpm.x, Banbury!$AL$3:$AW$3, _xlpm.y, Banbury!$AL$5:$AW$20, _xlpm.z, Banbury!$AJ$5:$AJ$20, IF(_xlfn.XLOOKUP($C176,_xlfn.XLOOKUP(N$165,_xlpm.x,_xlpm.y,""),_xlpm.z,"Not Declared")="", "Name not recorded",  _xlfn.XLOOKUP($C176,_xlfn.XLOOKUP(N$165,_xlpm.x,_xlpm.y,""),_xlpm.z,"Not Declared")))</f>
        <v>Not Declared</v>
      </c>
      <c r="O176" s="729" t="str" cm="1">
        <f t="array" ref="O176">_xlfn.LET(_xlpm.x, Banbury!$AL$3:$AW$3, _xlpm.y, Banbury!$AL$5:$AW$20, _xlpm.z, Banbury!$AJ$5:$AJ$20, IF(_xlfn.XLOOKUP($C176,_xlfn.XLOOKUP(O$165,_xlpm.x,_xlpm.y,""),_xlpm.z,"Not Declared")="", "Name not recorded",  _xlfn.XLOOKUP($C176,_xlfn.XLOOKUP(O$165,_xlpm.x,_xlpm.y,""),_xlpm.z,"Not Declared")))</f>
        <v>Not Declared</v>
      </c>
      <c r="P176" s="220"/>
      <c r="Q176" s="732"/>
      <c r="R176" s="732"/>
      <c r="S176" s="732"/>
      <c r="T176" s="732"/>
      <c r="U176" s="732"/>
      <c r="V176" s="732"/>
      <c r="W176" s="732"/>
      <c r="X176" s="732"/>
      <c r="Z176" s="3"/>
      <c r="AA176" s="3"/>
      <c r="AB176" s="747" t="str">
        <v>RR</v>
      </c>
      <c r="AC176" s="12" t="str">
        <v>Not Declared</v>
      </c>
      <c r="AD176" s="12" t="str">
        <v>Radley AC</v>
      </c>
      <c r="AE176" s="747"/>
      <c r="AF176" s="12"/>
      <c r="AG176" s="425"/>
      <c r="AH176" s="3"/>
      <c r="AI176" s="3"/>
      <c r="AJ176" s="747" t="str">
        <v>RR</v>
      </c>
      <c r="AK176" s="12" t="str">
        <v>Not Declared</v>
      </c>
      <c r="AL176" s="12" t="str">
        <v>Radley AC</v>
      </c>
      <c r="AM176" s="747"/>
      <c r="AN176" s="12"/>
      <c r="AO176" s="425"/>
      <c r="AP176" s="3"/>
      <c r="AQ176" s="3"/>
      <c r="AR176" s="747" t="str">
        <v>BB</v>
      </c>
      <c r="AS176" s="12" t="str">
        <v>Not Declared</v>
      </c>
      <c r="AT176" s="12" t="str">
        <v>Bicester AC</v>
      </c>
      <c r="AU176" s="747"/>
      <c r="AV176" s="12"/>
      <c r="AW176" s="425"/>
      <c r="AX176" s="3"/>
      <c r="AY176" s="3"/>
      <c r="AZ176" s="747" t="str">
        <v>HH</v>
      </c>
      <c r="BA176" s="12" t="str">
        <v>Not Declared</v>
      </c>
      <c r="BB176" s="12" t="str">
        <v>White Horse Harriers</v>
      </c>
      <c r="BC176" s="747"/>
      <c r="BD176" s="12"/>
      <c r="BE176" s="425"/>
      <c r="BF176" s="3"/>
      <c r="BG176" s="3"/>
      <c r="BH176" s="747" t="str">
        <v>WW</v>
      </c>
      <c r="BI176" s="12" t="str">
        <v>Not Declared</v>
      </c>
      <c r="BJ176" s="12" t="str">
        <v>Witney Road Runners</v>
      </c>
      <c r="BK176" s="747"/>
      <c r="BL176" s="12"/>
      <c r="BM176" s="425"/>
      <c r="BN176" s="3"/>
      <c r="BO176" s="3"/>
      <c r="BP176" s="747" t="str">
        <v>RR</v>
      </c>
      <c r="BQ176" s="12" t="str">
        <v>Not Declared</v>
      </c>
      <c r="BR176" s="12" t="str">
        <v>Radley AC</v>
      </c>
      <c r="BS176" s="747"/>
      <c r="BT176" s="12"/>
      <c r="BU176" s="425"/>
      <c r="BV176" s="3"/>
      <c r="BW176" s="3"/>
      <c r="BX176" s="747" t="str">
        <v>BB</v>
      </c>
      <c r="BY176" s="12" t="str">
        <v>Not Declared</v>
      </c>
      <c r="BZ176" s="12" t="str">
        <v>Bicester AC</v>
      </c>
      <c r="CA176" s="479"/>
      <c r="CB176" s="480"/>
      <c r="CC176" s="481"/>
      <c r="CD176" s="3"/>
      <c r="CE176" s="3"/>
      <c r="CF176" s="747" t="str">
        <v>XX</v>
      </c>
      <c r="CG176" s="12" t="str">
        <v>Not Declared</v>
      </c>
      <c r="CH176" s="12" t="str">
        <v>Team Kennet</v>
      </c>
      <c r="CI176" s="479"/>
      <c r="CJ176" s="480"/>
      <c r="CK176" s="481"/>
      <c r="CL176" s="3"/>
      <c r="CM176" s="3"/>
      <c r="CN176" s="747" t="str">
        <v>HH</v>
      </c>
      <c r="CO176" s="12" t="str">
        <v>Not Declared</v>
      </c>
      <c r="CP176" s="12" t="str">
        <v>White Horse Harriers</v>
      </c>
      <c r="CQ176" s="479"/>
      <c r="CR176" s="480"/>
      <c r="CS176" s="481"/>
      <c r="CT176" s="3"/>
      <c r="CU176" s="3"/>
      <c r="CV176" s="747" t="str">
        <v>AA</v>
      </c>
      <c r="CW176" s="12" t="str">
        <v>Not Declared</v>
      </c>
      <c r="CX176" s="12" t="str">
        <v>Abingdon AC</v>
      </c>
      <c r="CY176" s="479"/>
      <c r="CZ176" s="480"/>
      <c r="DA176" s="481"/>
      <c r="DB176" s="3"/>
      <c r="DC176" s="3"/>
      <c r="DD176" s="747" t="str">
        <v>WW</v>
      </c>
      <c r="DE176" s="12" t="str">
        <v>Not Declared</v>
      </c>
      <c r="DF176" s="12" t="str">
        <v>Witney Road Runners</v>
      </c>
      <c r="DG176" s="479"/>
      <c r="DH176" s="480"/>
      <c r="DI176" s="481"/>
      <c r="DJ176" s="3"/>
      <c r="DK176" s="3"/>
      <c r="DL176" s="747" t="str">
        <v>HH</v>
      </c>
      <c r="DM176" s="12" t="str">
        <v>Not Declared</v>
      </c>
      <c r="DN176" s="12" t="str">
        <v>White Horse Harriers</v>
      </c>
      <c r="DO176" s="479"/>
      <c r="DP176" s="480"/>
      <c r="DQ176" s="481"/>
      <c r="DR176" s="433"/>
      <c r="DS176" s="747" t="str" cm="1">
        <f t="array" ref="DS176">_xlfn.LET(_xlpm.a,_xlfn.XLOOKUP(1,('Number Allocation'!$C$6:$C$1483=DU176)*('Number Allocation'!$D$6:$D$1483=DV176),'Number Allocation'!$A$6:$A$1483,"..."),IF(_xlpm.a="","...",_xlpm.a))</f>
        <v>...</v>
      </c>
      <c r="DT176" s="747">
        <v>0</v>
      </c>
      <c r="DU176" s="12" t="str">
        <v>Not Declared, Not Declared, Not Declared, Not Declared</v>
      </c>
      <c r="DV176" s="12" t="str">
        <v>Witney Road Runners</v>
      </c>
      <c r="DW176" s="747"/>
      <c r="DX176" s="12"/>
      <c r="DY176" s="425"/>
      <c r="DZ176" s="15"/>
      <c r="EA176" s="15"/>
    </row>
    <row r="177" spans="1:131" s="359" customFormat="1" ht="21" customHeight="1">
      <c r="A177" s="358" t="str">
        <f>A175</f>
        <v>Banbury Harriers AC</v>
      </c>
      <c r="B177" s="729"/>
      <c r="C177" s="729" t="s">
        <v>517</v>
      </c>
      <c r="D177" s="729" t="str" cm="1">
        <f t="array" ref="D177">_xlfn.LET(_xlpm.x, Banbury!$AL$3:$AW$3, _xlpm.y, Banbury!$AL$5:$AW$20, _xlpm.z, Banbury!$AJ$5:$AJ$20, IF(_xlfn.XLOOKUP($C177,_xlfn.XLOOKUP(D$165,_xlpm.x,_xlpm.y,""),_xlpm.z,"Not Declared")="", "Name not recorded",  _xlfn.XLOOKUP($C177,_xlfn.XLOOKUP(D$165,_xlpm.x,_xlpm.y,""),_xlpm.z,"Not Declared")))</f>
        <v>Not Declared</v>
      </c>
      <c r="E177" s="729" t="str" cm="1">
        <f t="array" ref="E177">_xlfn.LET(_xlpm.x, Banbury!$AL$3:$AW$3, _xlpm.y, Banbury!$AL$5:$AW$20, _xlpm.z, Banbury!$AJ$5:$AJ$20, IF(_xlfn.XLOOKUP($C177,_xlfn.XLOOKUP(E$165,_xlpm.x,_xlpm.y,""),_xlpm.z,"Not Declared")="", "Name not recorded",  _xlfn.XLOOKUP($C177,_xlfn.XLOOKUP(E$165,_xlpm.x,_xlpm.y,""),_xlpm.z,"Not Declared")))</f>
        <v>Not Declared</v>
      </c>
      <c r="F177" s="729" t="str" cm="1">
        <f t="array" ref="F177">_xlfn.LET(_xlpm.x, Banbury!$AL$3:$AW$3, _xlpm.y, Banbury!$AL$5:$AW$20, _xlpm.z, Banbury!$AJ$5:$AJ$20, IF(_xlfn.XLOOKUP($C177,_xlfn.XLOOKUP(F$165,_xlpm.x,_xlpm.y,""),_xlpm.z,"Not Declared")="", "Name not recorded",  _xlfn.XLOOKUP($C177,_xlfn.XLOOKUP(F$165,_xlpm.x,_xlpm.y,""),_xlpm.z,"Not Declared")))</f>
        <v>Not Declared</v>
      </c>
      <c r="G177" s="729" t="str" cm="1">
        <f t="array" ref="G177">_xlfn.LET(_xlpm.x, Banbury!$AL$3:$AW$3, _xlpm.y, Banbury!$AL$5:$AW$20, _xlpm.z, Banbury!$AJ$5:$AJ$20, IF(_xlfn.XLOOKUP($C177,_xlfn.XLOOKUP(G$165,_xlpm.x,_xlpm.y,""),_xlpm.z,"Not Declared")="", "Name not recorded",  _xlfn.XLOOKUP($C177,_xlfn.XLOOKUP(G$165,_xlpm.x,_xlpm.y,""),_xlpm.z,"Not Declared")))</f>
        <v>Not Declared</v>
      </c>
      <c r="H177" s="729" t="str" cm="1">
        <f t="array" ref="H177">_xlfn.LET(_xlpm.x, Banbury!$AL$3:$AW$3, _xlpm.y, Banbury!$AL$5:$AW$20, _xlpm.z, Banbury!$AJ$5:$AJ$20, IF(_xlfn.XLOOKUP($C177,_xlfn.XLOOKUP(H$165,_xlpm.x,_xlpm.y,""),_xlpm.z,"Not Declared")="", "Name not recorded",  _xlfn.XLOOKUP($C177,_xlfn.XLOOKUP(H$165,_xlpm.x,_xlpm.y,""),_xlpm.z,"Not Declared")))</f>
        <v>Not Declared</v>
      </c>
      <c r="I177" s="729" t="str" cm="1">
        <f t="array" ref="I177">_xlfn.LET(_xlpm.x, Banbury!$AL$3:$AW$3, _xlpm.y, Banbury!$AL$5:$AW$20, _xlpm.z, Banbury!$AJ$5:$AJ$20, IF(_xlfn.XLOOKUP($C177,_xlfn.XLOOKUP(I$165,_xlpm.x,_xlpm.y,""),_xlpm.z,"Not Declared")="", "Name not recorded",  _xlfn.XLOOKUP($C177,_xlfn.XLOOKUP(I$165,_xlpm.x,_xlpm.y,""),_xlpm.z,"Not Declared")))</f>
        <v>Not Declared</v>
      </c>
      <c r="J177" s="729" t="str" cm="1">
        <f t="array" ref="J177">_xlfn.LET(_xlpm.x, Banbury!$AL$3:$AW$3, _xlpm.y, Banbury!$AL$5:$AW$20, _xlpm.z, Banbury!$AJ$5:$AJ$20, IF(_xlfn.XLOOKUP($C177,_xlfn.XLOOKUP(J$165,_xlpm.x,_xlpm.y,""),_xlpm.z,"Not Declared")="", "Name not recorded",  _xlfn.XLOOKUP($C177,_xlfn.XLOOKUP(J$165,_xlpm.x,_xlpm.y,""),_xlpm.z,"Not Declared")))</f>
        <v>Not Declared</v>
      </c>
      <c r="K177" s="729" t="str" cm="1">
        <f t="array" ref="K177">_xlfn.LET(_xlpm.x, Banbury!$AL$3:$AW$3, _xlpm.y, Banbury!$AL$5:$AW$20, _xlpm.z, Banbury!$AJ$5:$AJ$20, IF(_xlfn.XLOOKUP($C177,_xlfn.XLOOKUP(K$165,_xlpm.x,_xlpm.y,""),_xlpm.z,"Not Declared")="", "Name not recorded",  _xlfn.XLOOKUP($C177,_xlfn.XLOOKUP(K$165,_xlpm.x,_xlpm.y,""),_xlpm.z,"Not Declared")))</f>
        <v>Not Declared</v>
      </c>
      <c r="L177" s="729" t="str" cm="1">
        <f t="array" ref="L177">_xlfn.LET(_xlpm.x, Banbury!$AL$3:$AW$3, _xlpm.y, Banbury!$AL$5:$AW$20, _xlpm.z, Banbury!$AJ$5:$AJ$20, IF(_xlfn.XLOOKUP($C177,_xlfn.XLOOKUP(L$165,_xlpm.x,_xlpm.y,""),_xlpm.z,"Not Declared")="", "Name not recorded",  _xlfn.XLOOKUP($C177,_xlfn.XLOOKUP(L$165,_xlpm.x,_xlpm.y,""),_xlpm.z,"Not Declared")))</f>
        <v>Not Declared</v>
      </c>
      <c r="M177" s="729" t="str" cm="1">
        <f t="array" ref="M177">_xlfn.LET(_xlpm.x, Banbury!$AL$3:$AW$3, _xlpm.y, Banbury!$AL$5:$AW$20, _xlpm.z, Banbury!$AJ$5:$AJ$20, IF(_xlfn.XLOOKUP($C177,_xlfn.XLOOKUP(M$165,_xlpm.x,_xlpm.y,""),_xlpm.z,"Not Declared")="", "Name not recorded",  _xlfn.XLOOKUP($C177,_xlfn.XLOOKUP(M$165,_xlpm.x,_xlpm.y,""),_xlpm.z,"Not Declared")))</f>
        <v>Not Declared</v>
      </c>
      <c r="N177" s="729" t="str" cm="1">
        <f t="array" ref="N177">_xlfn.LET(_xlpm.x, Banbury!$AL$3:$AW$3, _xlpm.y, Banbury!$AL$5:$AW$20, _xlpm.z, Banbury!$AJ$5:$AJ$20, IF(_xlfn.XLOOKUP($C177,_xlfn.XLOOKUP(N$165,_xlpm.x,_xlpm.y,""),_xlpm.z,"Not Declared")="", "Name not recorded",  _xlfn.XLOOKUP($C177,_xlfn.XLOOKUP(N$165,_xlpm.x,_xlpm.y,""),_xlpm.z,"Not Declared")))</f>
        <v>Not Declared</v>
      </c>
      <c r="O177" s="729" t="str" cm="1">
        <f t="array" ref="O177">_xlfn.LET(_xlpm.x, Banbury!$AL$3:$AW$3, _xlpm.y, Banbury!$AL$5:$AW$20, _xlpm.z, Banbury!$AJ$5:$AJ$20, IF(_xlfn.XLOOKUP($C177,_xlfn.XLOOKUP(O$165,_xlpm.x,_xlpm.y,""),_xlpm.z,"Not Declared")="", "Name not recorded",  _xlfn.XLOOKUP($C177,_xlfn.XLOOKUP(O$165,_xlpm.x,_xlpm.y,""),_xlpm.z,"Not Declared")))</f>
        <v>Not Declared</v>
      </c>
      <c r="P177" s="79" t="s">
        <v>517</v>
      </c>
      <c r="Q177" s="729" t="s">
        <v>319</v>
      </c>
      <c r="R177" s="729" t="s">
        <v>320</v>
      </c>
      <c r="S177" s="729" t="s">
        <v>321</v>
      </c>
      <c r="T177" s="729" t="str" cm="1">
        <f t="array" ref="T177">_xlfn.LET(_xlpm.x, Banbury!$AL$3:$AX$3, _xlpm.y, Banbury!$AL$5:$AX$20, _xlpm.z, Banbury!$AJ$5:$AJ$20, IF(_xlfn.XLOOKUP(P177,_xlfn.XLOOKUP(T$165,_xlpm.x,_xlpm.y,""),_xlpm.z,"Not Declared")="", "Name not recorded",  _xlfn.XLOOKUP(P177,_xlfn.XLOOKUP(T$165,_xlpm.x,_xlpm.y,""),_xlpm.z,"Not Declared")))</f>
        <v>Not Declared</v>
      </c>
      <c r="U177" s="729" t="str" cm="1">
        <f t="array" ref="U177">_xlfn.LET(_xlpm.x, Banbury!$AL$3:$AX$3, _xlpm.y, Banbury!$AL$5:$AX$20, _xlpm.z, Banbury!$AJ$5:$AJ$20, IF(_xlfn.XLOOKUP(Q177,_xlfn.XLOOKUP(U$165,_xlpm.x,_xlpm.y,""),_xlpm.z,"Not Declared")="", "Name not recorded",  _xlfn.XLOOKUP(Q177,_xlfn.XLOOKUP(U$165,_xlpm.x,_xlpm.y,""),_xlpm.z,"Not Declared")))</f>
        <v>Not Declared</v>
      </c>
      <c r="V177" s="729" t="str" cm="1">
        <f t="array" ref="V177">_xlfn.LET(_xlpm.x, Banbury!$AL$3:$AX$3, _xlpm.y, Banbury!$AL$5:$AX$20, _xlpm.z, Banbury!$AJ$5:$AJ$20, IF(_xlfn.XLOOKUP(R177,_xlfn.XLOOKUP(V$165,_xlpm.x,_xlpm.y,""),_xlpm.z,"Not Declared")="", "Name not recorded",  _xlfn.XLOOKUP(R177,_xlfn.XLOOKUP(V$165,_xlpm.x,_xlpm.y,""),_xlpm.z,"Not Declared")))</f>
        <v>Not Declared</v>
      </c>
      <c r="W177" s="729" t="str" cm="1">
        <f t="array" ref="W177">_xlfn.LET(_xlpm.x, Banbury!$AL$3:$AX$3, _xlpm.y, Banbury!$AL$5:$AX$20, _xlpm.z, Banbury!$AJ$5:$AJ$20, IF(_xlfn.XLOOKUP(S177,_xlfn.XLOOKUP(W$165,_xlpm.x,_xlpm.y,""),_xlpm.z,"Not Declared")="", "Name not recorded",  _xlfn.XLOOKUP(S177,_xlfn.XLOOKUP(W$165,_xlpm.x,_xlpm.y,""),_xlpm.z,"Not Declared")))</f>
        <v>Not Declared</v>
      </c>
      <c r="X177" s="358" t="str">
        <f>_xlfn.TEXTJOIN(", ",,T177:W177)</f>
        <v>Not Declared, Not Declared, Not Declared, Not Declared</v>
      </c>
      <c r="Y177" s="89"/>
      <c r="Z177" s="3"/>
      <c r="AA177" s="3"/>
      <c r="AB177" s="747" t="str">
        <v>XX</v>
      </c>
      <c r="AC177" s="12" t="str">
        <v>Not Declared</v>
      </c>
      <c r="AD177" s="12" t="str">
        <v>Team Kennet</v>
      </c>
      <c r="AE177" s="747"/>
      <c r="AF177" s="12"/>
      <c r="AG177" s="425"/>
      <c r="AH177" s="3"/>
      <c r="AI177" s="3"/>
      <c r="AJ177" s="747" t="str">
        <v>OO</v>
      </c>
      <c r="AK177" s="12" t="str">
        <v>Not Declared</v>
      </c>
      <c r="AL177" s="12" t="str">
        <v>Oxford City AC</v>
      </c>
      <c r="AM177" s="747"/>
      <c r="AN177" s="12"/>
      <c r="AO177" s="425"/>
      <c r="AP177" s="3"/>
      <c r="AQ177" s="3"/>
      <c r="AR177" s="747" t="str">
        <v>AA</v>
      </c>
      <c r="AS177" s="12" t="str">
        <v>Not Declared</v>
      </c>
      <c r="AT177" s="12" t="str">
        <v>Abingdon AC</v>
      </c>
      <c r="AU177" s="747"/>
      <c r="AV177" s="12"/>
      <c r="AW177" s="425"/>
      <c r="AX177" s="3"/>
      <c r="AY177" s="3"/>
      <c r="AZ177" s="747" t="str">
        <v>AA</v>
      </c>
      <c r="BA177" s="12" t="str">
        <v>Not Declared</v>
      </c>
      <c r="BB177" s="12" t="str">
        <v>Abingdon AC</v>
      </c>
      <c r="BC177" s="747"/>
      <c r="BD177" s="12"/>
      <c r="BE177" s="425"/>
      <c r="BF177" s="3"/>
      <c r="BG177" s="3"/>
      <c r="BH177" s="747" t="str">
        <v>XX</v>
      </c>
      <c r="BI177" s="12" t="str">
        <v>Not Declared</v>
      </c>
      <c r="BJ177" s="12" t="str">
        <v>Team Kennet</v>
      </c>
      <c r="BK177" s="747"/>
      <c r="BL177" s="12"/>
      <c r="BM177" s="425"/>
      <c r="BN177" s="3"/>
      <c r="BO177" s="3"/>
      <c r="BP177" s="747" t="str">
        <v>NN</v>
      </c>
      <c r="BQ177" s="12" t="str">
        <v>Not Declared</v>
      </c>
      <c r="BR177" s="12" t="str">
        <v>Banbury Harriers AC</v>
      </c>
      <c r="BS177" s="747"/>
      <c r="BT177" s="12"/>
      <c r="BU177" s="425"/>
      <c r="BV177" s="3"/>
      <c r="BW177" s="3"/>
      <c r="BX177" s="747" t="str">
        <v>OO</v>
      </c>
      <c r="BY177" s="12" t="str">
        <v>Not Declared</v>
      </c>
      <c r="BZ177" s="12" t="str">
        <v>Oxford City AC</v>
      </c>
      <c r="CA177" s="479"/>
      <c r="CB177" s="480"/>
      <c r="CC177" s="481"/>
      <c r="CD177" s="3"/>
      <c r="CE177" s="3"/>
      <c r="CF177" s="747" t="str">
        <v>HH</v>
      </c>
      <c r="CG177" s="12" t="str">
        <v>Not Declared</v>
      </c>
      <c r="CH177" s="12" t="str">
        <v>White Horse Harriers</v>
      </c>
      <c r="CI177" s="479"/>
      <c r="CJ177" s="480"/>
      <c r="CK177" s="481"/>
      <c r="CL177" s="3"/>
      <c r="CM177" s="3"/>
      <c r="CN177" s="747" t="str">
        <v>BB</v>
      </c>
      <c r="CO177" s="12" t="str">
        <v>Not Declared</v>
      </c>
      <c r="CP177" s="12" t="str">
        <v>Bicester AC</v>
      </c>
      <c r="CQ177" s="479"/>
      <c r="CR177" s="480"/>
      <c r="CS177" s="481"/>
      <c r="CT177" s="3"/>
      <c r="CU177" s="3"/>
      <c r="CV177" s="747" t="str">
        <v>XX</v>
      </c>
      <c r="CW177" s="12" t="str">
        <v>Not Declared</v>
      </c>
      <c r="CX177" s="12" t="str">
        <v>Team Kennet</v>
      </c>
      <c r="CY177" s="479"/>
      <c r="CZ177" s="480"/>
      <c r="DA177" s="481"/>
      <c r="DB177" s="3"/>
      <c r="DC177" s="3"/>
      <c r="DD177" s="747" t="str">
        <v>XX</v>
      </c>
      <c r="DE177" s="12" t="str">
        <v>Not Declared</v>
      </c>
      <c r="DF177" s="12" t="str">
        <v>Team Kennet</v>
      </c>
      <c r="DG177" s="479"/>
      <c r="DH177" s="480"/>
      <c r="DI177" s="481"/>
      <c r="DJ177" s="3"/>
      <c r="DK177" s="3"/>
      <c r="DL177" s="747" t="str">
        <v>XX</v>
      </c>
      <c r="DM177" s="12" t="str">
        <v>Not Declared</v>
      </c>
      <c r="DN177" s="12" t="str">
        <v>Team Kennet</v>
      </c>
      <c r="DO177" s="479"/>
      <c r="DP177" s="480"/>
      <c r="DQ177" s="481"/>
      <c r="DR177" s="433"/>
      <c r="DS177" s="747" t="str" cm="1">
        <f t="array" ref="DS177">_xlfn.LET(_xlpm.a,_xlfn.XLOOKUP(1,('Number Allocation'!$C$6:$C$1483=DU177)*('Number Allocation'!$D$6:$D$1483=DV177),'Number Allocation'!$A$6:$A$1483,"..."),IF(_xlpm.a="","...",_xlpm.a))</f>
        <v>...</v>
      </c>
      <c r="DT177" s="747">
        <v>0</v>
      </c>
      <c r="DU177" s="12" t="str">
        <v>Not Declared, Not Declared, Not Declared, Not Declared</v>
      </c>
      <c r="DV177" s="12" t="str">
        <v>Banbury Harriers AC</v>
      </c>
      <c r="DW177" s="424"/>
      <c r="DX177" s="12"/>
      <c r="DY177" s="425"/>
      <c r="DZ177" s="15"/>
      <c r="EA177" s="15"/>
    </row>
    <row r="178" spans="1:131" s="359" customFormat="1" ht="21" customHeight="1">
      <c r="A178" s="358" t="str">
        <f t="shared" ref="A178:A182" si="19">A176</f>
        <v>Banbury Harriers AC</v>
      </c>
      <c r="B178" s="729"/>
      <c r="C178" s="729" t="s">
        <v>319</v>
      </c>
      <c r="D178" s="729" t="str" cm="1">
        <f t="array" ref="D178">_xlfn.LET(_xlpm.x, Banbury!$AL$3:$AW$3, _xlpm.y, Banbury!$AL$5:$AW$20, _xlpm.z, Banbury!$AJ$5:$AJ$20, IF(_xlfn.XLOOKUP($C178,_xlfn.XLOOKUP(D$165,_xlpm.x,_xlpm.y,""),_xlpm.z,"Not Declared")="", "Name not recorded",  _xlfn.XLOOKUP($C178,_xlfn.XLOOKUP(D$165,_xlpm.x,_xlpm.y,""),_xlpm.z,"Not Declared")))</f>
        <v>Not Declared</v>
      </c>
      <c r="E178" s="729" t="str" cm="1">
        <f t="array" ref="E178">_xlfn.LET(_xlpm.x, Banbury!$AL$3:$AW$3, _xlpm.y, Banbury!$AL$5:$AW$20, _xlpm.z, Banbury!$AJ$5:$AJ$20, IF(_xlfn.XLOOKUP($C178,_xlfn.XLOOKUP(E$165,_xlpm.x,_xlpm.y,""),_xlpm.z,"Not Declared")="", "Name not recorded",  _xlfn.XLOOKUP($C178,_xlfn.XLOOKUP(E$165,_xlpm.x,_xlpm.y,""),_xlpm.z,"Not Declared")))</f>
        <v>Not Declared</v>
      </c>
      <c r="F178" s="729" t="str" cm="1">
        <f t="array" ref="F178">_xlfn.LET(_xlpm.x, Banbury!$AL$3:$AW$3, _xlpm.y, Banbury!$AL$5:$AW$20, _xlpm.z, Banbury!$AJ$5:$AJ$20, IF(_xlfn.XLOOKUP($C178,_xlfn.XLOOKUP(F$165,_xlpm.x,_xlpm.y,""),_xlpm.z,"Not Declared")="", "Name not recorded",  _xlfn.XLOOKUP($C178,_xlfn.XLOOKUP(F$165,_xlpm.x,_xlpm.y,""),_xlpm.z,"Not Declared")))</f>
        <v>Not Declared</v>
      </c>
      <c r="G178" s="729" t="str" cm="1">
        <f t="array" ref="G178">_xlfn.LET(_xlpm.x, Banbury!$AL$3:$AW$3, _xlpm.y, Banbury!$AL$5:$AW$20, _xlpm.z, Banbury!$AJ$5:$AJ$20, IF(_xlfn.XLOOKUP($C178,_xlfn.XLOOKUP(G$165,_xlpm.x,_xlpm.y,""),_xlpm.z,"Not Declared")="", "Name not recorded",  _xlfn.XLOOKUP($C178,_xlfn.XLOOKUP(G$165,_xlpm.x,_xlpm.y,""),_xlpm.z,"Not Declared")))</f>
        <v>Not Declared</v>
      </c>
      <c r="H178" s="729" t="str" cm="1">
        <f t="array" ref="H178">_xlfn.LET(_xlpm.x, Banbury!$AL$3:$AW$3, _xlpm.y, Banbury!$AL$5:$AW$20, _xlpm.z, Banbury!$AJ$5:$AJ$20, IF(_xlfn.XLOOKUP($C178,_xlfn.XLOOKUP(H$165,_xlpm.x,_xlpm.y,""),_xlpm.z,"Not Declared")="", "Name not recorded",  _xlfn.XLOOKUP($C178,_xlfn.XLOOKUP(H$165,_xlpm.x,_xlpm.y,""),_xlpm.z,"Not Declared")))</f>
        <v>Not Declared</v>
      </c>
      <c r="I178" s="729" t="str" cm="1">
        <f t="array" ref="I178">_xlfn.LET(_xlpm.x, Banbury!$AL$3:$AW$3, _xlpm.y, Banbury!$AL$5:$AW$20, _xlpm.z, Banbury!$AJ$5:$AJ$20, IF(_xlfn.XLOOKUP($C178,_xlfn.XLOOKUP(I$165,_xlpm.x,_xlpm.y,""),_xlpm.z,"Not Declared")="", "Name not recorded",  _xlfn.XLOOKUP($C178,_xlfn.XLOOKUP(I$165,_xlpm.x,_xlpm.y,""),_xlpm.z,"Not Declared")))</f>
        <v>Not Declared</v>
      </c>
      <c r="J178" s="729" t="str" cm="1">
        <f t="array" ref="J178">_xlfn.LET(_xlpm.x, Banbury!$AL$3:$AW$3, _xlpm.y, Banbury!$AL$5:$AW$20, _xlpm.z, Banbury!$AJ$5:$AJ$20, IF(_xlfn.XLOOKUP($C178,_xlfn.XLOOKUP(J$165,_xlpm.x,_xlpm.y,""),_xlpm.z,"Not Declared")="", "Name not recorded",  _xlfn.XLOOKUP($C178,_xlfn.XLOOKUP(J$165,_xlpm.x,_xlpm.y,""),_xlpm.z,"Not Declared")))</f>
        <v>Not Declared</v>
      </c>
      <c r="K178" s="729" t="str" cm="1">
        <f t="array" ref="K178">_xlfn.LET(_xlpm.x, Banbury!$AL$3:$AW$3, _xlpm.y, Banbury!$AL$5:$AW$20, _xlpm.z, Banbury!$AJ$5:$AJ$20, IF(_xlfn.XLOOKUP($C178,_xlfn.XLOOKUP(K$165,_xlpm.x,_xlpm.y,""),_xlpm.z,"Not Declared")="", "Name not recorded",  _xlfn.XLOOKUP($C178,_xlfn.XLOOKUP(K$165,_xlpm.x,_xlpm.y,""),_xlpm.z,"Not Declared")))</f>
        <v>Not Declared</v>
      </c>
      <c r="L178" s="729" t="str" cm="1">
        <f t="array" ref="L178">_xlfn.LET(_xlpm.x, Banbury!$AL$3:$AW$3, _xlpm.y, Banbury!$AL$5:$AW$20, _xlpm.z, Banbury!$AJ$5:$AJ$20, IF(_xlfn.XLOOKUP($C178,_xlfn.XLOOKUP(L$165,_xlpm.x,_xlpm.y,""),_xlpm.z,"Not Declared")="", "Name not recorded",  _xlfn.XLOOKUP($C178,_xlfn.XLOOKUP(L$165,_xlpm.x,_xlpm.y,""),_xlpm.z,"Not Declared")))</f>
        <v>Not Declared</v>
      </c>
      <c r="M178" s="729" t="str" cm="1">
        <f t="array" ref="M178">_xlfn.LET(_xlpm.x, Banbury!$AL$3:$AW$3, _xlpm.y, Banbury!$AL$5:$AW$20, _xlpm.z, Banbury!$AJ$5:$AJ$20, IF(_xlfn.XLOOKUP($C178,_xlfn.XLOOKUP(M$165,_xlpm.x,_xlpm.y,""),_xlpm.z,"Not Declared")="", "Name not recorded",  _xlfn.XLOOKUP($C178,_xlfn.XLOOKUP(M$165,_xlpm.x,_xlpm.y,""),_xlpm.z,"Not Declared")))</f>
        <v>Not Declared</v>
      </c>
      <c r="N178" s="729" t="str" cm="1">
        <f t="array" ref="N178">_xlfn.LET(_xlpm.x, Banbury!$AL$3:$AW$3, _xlpm.y, Banbury!$AL$5:$AW$20, _xlpm.z, Banbury!$AJ$5:$AJ$20, IF(_xlfn.XLOOKUP($C178,_xlfn.XLOOKUP(N$165,_xlpm.x,_xlpm.y,""),_xlpm.z,"Not Declared")="", "Name not recorded",  _xlfn.XLOOKUP($C178,_xlfn.XLOOKUP(N$165,_xlpm.x,_xlpm.y,""),_xlpm.z,"Not Declared")))</f>
        <v>Not Declared</v>
      </c>
      <c r="O178" s="729" t="str" cm="1">
        <f t="array" ref="O178">_xlfn.LET(_xlpm.x, Banbury!$AL$3:$AW$3, _xlpm.y, Banbury!$AL$5:$AW$20, _xlpm.z, Banbury!$AJ$5:$AJ$20, IF(_xlfn.XLOOKUP($C178,_xlfn.XLOOKUP(O$165,_xlpm.x,_xlpm.y,""),_xlpm.z,"Not Declared")="", "Name not recorded",  _xlfn.XLOOKUP($C178,_xlfn.XLOOKUP(O$165,_xlpm.x,_xlpm.y,""),_xlpm.z,"Not Declared")))</f>
        <v>Not Declared</v>
      </c>
      <c r="P178" s="3"/>
      <c r="Q178" s="3"/>
      <c r="R178" s="3"/>
      <c r="S178" s="3"/>
      <c r="T178" s="3"/>
      <c r="U178" s="3"/>
      <c r="V178" s="3"/>
      <c r="W178" s="3"/>
      <c r="X178" s="3"/>
      <c r="Y178" s="89"/>
      <c r="Z178" s="3"/>
      <c r="AA178" s="3"/>
      <c r="AB178" s="747" t="str">
        <v>NN</v>
      </c>
      <c r="AC178" s="12" t="str">
        <v>Not Declared</v>
      </c>
      <c r="AD178" s="12" t="str">
        <v>Banbury Harriers AC</v>
      </c>
      <c r="AE178" s="747"/>
      <c r="AF178" s="12"/>
      <c r="AG178" s="425"/>
      <c r="AH178" s="3"/>
      <c r="AI178" s="3"/>
      <c r="AJ178" s="747" t="str">
        <v>AA</v>
      </c>
      <c r="AK178" s="12" t="str">
        <v>Not Declared</v>
      </c>
      <c r="AL178" s="12" t="str">
        <v>Abingdon AC</v>
      </c>
      <c r="AM178" s="747"/>
      <c r="AN178" s="12"/>
      <c r="AO178" s="425"/>
      <c r="AP178" s="3"/>
      <c r="AQ178" s="3"/>
      <c r="AR178" s="747" t="str">
        <v>XX</v>
      </c>
      <c r="AS178" s="12" t="str">
        <v>Not Declared</v>
      </c>
      <c r="AT178" s="12" t="str">
        <v>Team Kennet</v>
      </c>
      <c r="AU178" s="747"/>
      <c r="AV178" s="12"/>
      <c r="AW178" s="425"/>
      <c r="AX178" s="3"/>
      <c r="AY178" s="3"/>
      <c r="AZ178" s="747" t="str">
        <v>OO</v>
      </c>
      <c r="BA178" s="12" t="str">
        <v>Not Declared</v>
      </c>
      <c r="BB178" s="12" t="str">
        <v>Oxford City AC</v>
      </c>
      <c r="BC178" s="747"/>
      <c r="BD178" s="12"/>
      <c r="BE178" s="425"/>
      <c r="BF178" s="3"/>
      <c r="BG178" s="3"/>
      <c r="BH178" s="747" t="str">
        <v>NN</v>
      </c>
      <c r="BI178" s="12" t="str">
        <v>Not Declared</v>
      </c>
      <c r="BJ178" s="12" t="str">
        <v>Banbury Harriers AC</v>
      </c>
      <c r="BK178" s="747"/>
      <c r="BL178" s="12"/>
      <c r="BM178" s="425"/>
      <c r="BN178" s="3"/>
      <c r="BO178" s="3"/>
      <c r="BP178" s="747" t="str">
        <v>OO</v>
      </c>
      <c r="BQ178" s="12" t="str">
        <v>Not Declared</v>
      </c>
      <c r="BR178" s="12" t="str">
        <v>Oxford City AC</v>
      </c>
      <c r="BS178" s="747"/>
      <c r="BT178" s="12"/>
      <c r="BU178" s="425"/>
      <c r="BV178" s="3"/>
      <c r="BW178" s="3"/>
      <c r="BX178" s="747" t="str">
        <v>AA</v>
      </c>
      <c r="BY178" s="12" t="str">
        <v>Not Declared</v>
      </c>
      <c r="BZ178" s="12" t="str">
        <v>Abingdon AC</v>
      </c>
      <c r="CA178" s="479"/>
      <c r="CB178" s="480"/>
      <c r="CC178" s="481"/>
      <c r="CD178" s="3"/>
      <c r="CE178" s="3"/>
      <c r="CF178" s="747" t="str">
        <v>WW</v>
      </c>
      <c r="CG178" s="12" t="str">
        <v>Not Declared</v>
      </c>
      <c r="CH178" s="12" t="str">
        <v>Witney Road Runners</v>
      </c>
      <c r="CI178" s="479"/>
      <c r="CJ178" s="480"/>
      <c r="CK178" s="481"/>
      <c r="CL178" s="3"/>
      <c r="CM178" s="3"/>
      <c r="CN178" s="747" t="str">
        <v>XX</v>
      </c>
      <c r="CO178" s="12" t="str">
        <v>Not Declared</v>
      </c>
      <c r="CP178" s="12" t="str">
        <v>Team Kennet</v>
      </c>
      <c r="CQ178" s="479"/>
      <c r="CR178" s="480"/>
      <c r="CS178" s="481"/>
      <c r="CT178" s="3"/>
      <c r="CU178" s="3"/>
      <c r="CV178" s="747" t="str">
        <v>BB</v>
      </c>
      <c r="CW178" s="12" t="str">
        <v>Not Declared</v>
      </c>
      <c r="CX178" s="12" t="str">
        <v>Bicester AC</v>
      </c>
      <c r="CY178" s="479"/>
      <c r="CZ178" s="480"/>
      <c r="DA178" s="481"/>
      <c r="DB178" s="3"/>
      <c r="DC178" s="3"/>
      <c r="DD178" s="747" t="str">
        <v>RR</v>
      </c>
      <c r="DE178" s="12" t="str">
        <v>Not Declared</v>
      </c>
      <c r="DF178" s="12" t="str">
        <v>Radley AC</v>
      </c>
      <c r="DG178" s="479"/>
      <c r="DH178" s="480"/>
      <c r="DI178" s="481"/>
      <c r="DJ178" s="3"/>
      <c r="DK178" s="3"/>
      <c r="DL178" s="747" t="str">
        <v>NN</v>
      </c>
      <c r="DM178" s="12" t="str">
        <v>Not Declared</v>
      </c>
      <c r="DN178" s="12" t="str">
        <v>Banbury Harriers AC</v>
      </c>
      <c r="DO178" s="479"/>
      <c r="DP178" s="480"/>
      <c r="DQ178" s="481"/>
      <c r="DR178" s="433"/>
      <c r="DS178" s="747" t="str" cm="1">
        <f t="array" ref="DS178">_xlfn.LET(_xlpm.a,_xlfn.XLOOKUP(1,('Number Allocation'!$C$6:$C$1483=DU178)*('Number Allocation'!$D$6:$D$1483=DV178),'Number Allocation'!$A$6:$A$1483,"..."),IF(_xlpm.a="","...",_xlpm.a))</f>
        <v>...</v>
      </c>
      <c r="DT178" s="747">
        <v>0</v>
      </c>
      <c r="DU178" s="12" t="str">
        <v>Not Declared, Not Declared, Not Declared, Not Declared</v>
      </c>
      <c r="DV178" s="12" t="str">
        <v>Abingdon AC</v>
      </c>
      <c r="DW178" s="424"/>
      <c r="DX178" s="12"/>
      <c r="DY178" s="425"/>
      <c r="DZ178" s="15"/>
      <c r="EA178" s="15"/>
    </row>
    <row r="179" spans="1:131" s="359" customFormat="1" ht="21" customHeight="1">
      <c r="A179" s="358" t="str">
        <f t="shared" si="19"/>
        <v>Banbury Harriers AC</v>
      </c>
      <c r="B179" s="729"/>
      <c r="C179" s="729" t="s">
        <v>320</v>
      </c>
      <c r="D179" s="729" t="str" cm="1">
        <f t="array" ref="D179">_xlfn.LET(_xlpm.x, Banbury!$AL$3:$AW$3, _xlpm.y, Banbury!$AL$5:$AW$20, _xlpm.z, Banbury!$AJ$5:$AJ$20, IF(_xlfn.XLOOKUP($C179,_xlfn.XLOOKUP(D$165,_xlpm.x,_xlpm.y,""),_xlpm.z,"Not Declared")="", "Name not recorded",  _xlfn.XLOOKUP($C179,_xlfn.XLOOKUP(D$165,_xlpm.x,_xlpm.y,""),_xlpm.z,"Not Declared")))</f>
        <v>Not Declared</v>
      </c>
      <c r="E179" s="729" t="str" cm="1">
        <f t="array" ref="E179">_xlfn.LET(_xlpm.x, Banbury!$AL$3:$AW$3, _xlpm.y, Banbury!$AL$5:$AW$20, _xlpm.z, Banbury!$AJ$5:$AJ$20, IF(_xlfn.XLOOKUP($C179,_xlfn.XLOOKUP(E$165,_xlpm.x,_xlpm.y,""),_xlpm.z,"Not Declared")="", "Name not recorded",  _xlfn.XLOOKUP($C179,_xlfn.XLOOKUP(E$165,_xlpm.x,_xlpm.y,""),_xlpm.z,"Not Declared")))</f>
        <v>Not Declared</v>
      </c>
      <c r="F179" s="729" t="str" cm="1">
        <f t="array" ref="F179">_xlfn.LET(_xlpm.x, Banbury!$AL$3:$AW$3, _xlpm.y, Banbury!$AL$5:$AW$20, _xlpm.z, Banbury!$AJ$5:$AJ$20, IF(_xlfn.XLOOKUP($C179,_xlfn.XLOOKUP(F$165,_xlpm.x,_xlpm.y,""),_xlpm.z,"Not Declared")="", "Name not recorded",  _xlfn.XLOOKUP($C179,_xlfn.XLOOKUP(F$165,_xlpm.x,_xlpm.y,""),_xlpm.z,"Not Declared")))</f>
        <v>Not Declared</v>
      </c>
      <c r="G179" s="729" t="str" cm="1">
        <f t="array" ref="G179">_xlfn.LET(_xlpm.x, Banbury!$AL$3:$AW$3, _xlpm.y, Banbury!$AL$5:$AW$20, _xlpm.z, Banbury!$AJ$5:$AJ$20, IF(_xlfn.XLOOKUP($C179,_xlfn.XLOOKUP(G$165,_xlpm.x,_xlpm.y,""),_xlpm.z,"Not Declared")="", "Name not recorded",  _xlfn.XLOOKUP($C179,_xlfn.XLOOKUP(G$165,_xlpm.x,_xlpm.y,""),_xlpm.z,"Not Declared")))</f>
        <v>Not Declared</v>
      </c>
      <c r="H179" s="729" t="str" cm="1">
        <f t="array" ref="H179">_xlfn.LET(_xlpm.x, Banbury!$AL$3:$AW$3, _xlpm.y, Banbury!$AL$5:$AW$20, _xlpm.z, Banbury!$AJ$5:$AJ$20, IF(_xlfn.XLOOKUP($C179,_xlfn.XLOOKUP(H$165,_xlpm.x,_xlpm.y,""),_xlpm.z,"Not Declared")="", "Name not recorded",  _xlfn.XLOOKUP($C179,_xlfn.XLOOKUP(H$165,_xlpm.x,_xlpm.y,""),_xlpm.z,"Not Declared")))</f>
        <v>Not Declared</v>
      </c>
      <c r="I179" s="729" t="str" cm="1">
        <f t="array" ref="I179">_xlfn.LET(_xlpm.x, Banbury!$AL$3:$AW$3, _xlpm.y, Banbury!$AL$5:$AW$20, _xlpm.z, Banbury!$AJ$5:$AJ$20, IF(_xlfn.XLOOKUP($C179,_xlfn.XLOOKUP(I$165,_xlpm.x,_xlpm.y,""),_xlpm.z,"Not Declared")="", "Name not recorded",  _xlfn.XLOOKUP($C179,_xlfn.XLOOKUP(I$165,_xlpm.x,_xlpm.y,""),_xlpm.z,"Not Declared")))</f>
        <v>Not Declared</v>
      </c>
      <c r="J179" s="729" t="str" cm="1">
        <f t="array" ref="J179">_xlfn.LET(_xlpm.x, Banbury!$AL$3:$AW$3, _xlpm.y, Banbury!$AL$5:$AW$20, _xlpm.z, Banbury!$AJ$5:$AJ$20, IF(_xlfn.XLOOKUP($C179,_xlfn.XLOOKUP(J$165,_xlpm.x,_xlpm.y,""),_xlpm.z,"Not Declared")="", "Name not recorded",  _xlfn.XLOOKUP($C179,_xlfn.XLOOKUP(J$165,_xlpm.x,_xlpm.y,""),_xlpm.z,"Not Declared")))</f>
        <v>Not Declared</v>
      </c>
      <c r="K179" s="729" t="str" cm="1">
        <f t="array" ref="K179">_xlfn.LET(_xlpm.x, Banbury!$AL$3:$AW$3, _xlpm.y, Banbury!$AL$5:$AW$20, _xlpm.z, Banbury!$AJ$5:$AJ$20, IF(_xlfn.XLOOKUP($C179,_xlfn.XLOOKUP(K$165,_xlpm.x,_xlpm.y,""),_xlpm.z,"Not Declared")="", "Name not recorded",  _xlfn.XLOOKUP($C179,_xlfn.XLOOKUP(K$165,_xlpm.x,_xlpm.y,""),_xlpm.z,"Not Declared")))</f>
        <v>Not Declared</v>
      </c>
      <c r="L179" s="729" t="str" cm="1">
        <f t="array" ref="L179">_xlfn.LET(_xlpm.x, Banbury!$AL$3:$AW$3, _xlpm.y, Banbury!$AL$5:$AW$20, _xlpm.z, Banbury!$AJ$5:$AJ$20, IF(_xlfn.XLOOKUP($C179,_xlfn.XLOOKUP(L$165,_xlpm.x,_xlpm.y,""),_xlpm.z,"Not Declared")="", "Name not recorded",  _xlfn.XLOOKUP($C179,_xlfn.XLOOKUP(L$165,_xlpm.x,_xlpm.y,""),_xlpm.z,"Not Declared")))</f>
        <v>Not Declared</v>
      </c>
      <c r="M179" s="729" t="str" cm="1">
        <f t="array" ref="M179">_xlfn.LET(_xlpm.x, Banbury!$AL$3:$AW$3, _xlpm.y, Banbury!$AL$5:$AW$20, _xlpm.z, Banbury!$AJ$5:$AJ$20, IF(_xlfn.XLOOKUP($C179,_xlfn.XLOOKUP(M$165,_xlpm.x,_xlpm.y,""),_xlpm.z,"Not Declared")="", "Name not recorded",  _xlfn.XLOOKUP($C179,_xlfn.XLOOKUP(M$165,_xlpm.x,_xlpm.y,""),_xlpm.z,"Not Declared")))</f>
        <v>Not Declared</v>
      </c>
      <c r="N179" s="729" t="str" cm="1">
        <f t="array" ref="N179">_xlfn.LET(_xlpm.x, Banbury!$AL$3:$AW$3, _xlpm.y, Banbury!$AL$5:$AW$20, _xlpm.z, Banbury!$AJ$5:$AJ$20, IF(_xlfn.XLOOKUP($C179,_xlfn.XLOOKUP(N$165,_xlpm.x,_xlpm.y,""),_xlpm.z,"Not Declared")="", "Name not recorded",  _xlfn.XLOOKUP($C179,_xlfn.XLOOKUP(N$165,_xlpm.x,_xlpm.y,""),_xlpm.z,"Not Declared")))</f>
        <v>Not Declared</v>
      </c>
      <c r="O179" s="729" t="str" cm="1">
        <f t="array" ref="O179">_xlfn.LET(_xlpm.x, Banbury!$AL$3:$AW$3, _xlpm.y, Banbury!$AL$5:$AW$20, _xlpm.z, Banbury!$AJ$5:$AJ$20, IF(_xlfn.XLOOKUP($C179,_xlfn.XLOOKUP(O$165,_xlpm.x,_xlpm.y,""),_xlpm.z,"Not Declared")="", "Name not recorded",  _xlfn.XLOOKUP($C179,_xlfn.XLOOKUP(O$165,_xlpm.x,_xlpm.y,""),_xlpm.z,"Not Declared")))</f>
        <v>Not Declared</v>
      </c>
      <c r="P179" s="3"/>
      <c r="Q179" s="3"/>
      <c r="R179" s="3"/>
      <c r="S179" s="3"/>
      <c r="T179" s="3"/>
      <c r="U179" s="3"/>
      <c r="V179" s="3"/>
      <c r="W179" s="3"/>
      <c r="X179" s="12"/>
      <c r="Z179" s="3"/>
      <c r="AA179" s="3"/>
      <c r="AB179" s="747" t="str">
        <v>HH</v>
      </c>
      <c r="AC179" s="12" t="str">
        <v>Not Declared</v>
      </c>
      <c r="AD179" s="12" t="str">
        <v>White Horse Harriers</v>
      </c>
      <c r="AE179" s="747"/>
      <c r="AF179" s="12"/>
      <c r="AG179" s="425"/>
      <c r="AH179" s="3"/>
      <c r="AI179" s="3"/>
      <c r="AJ179" s="747" t="str">
        <v>NN</v>
      </c>
      <c r="AK179" s="12" t="str">
        <v>Not Declared</v>
      </c>
      <c r="AL179" s="12" t="str">
        <v>Banbury Harriers AC</v>
      </c>
      <c r="AM179" s="747"/>
      <c r="AN179" s="12"/>
      <c r="AO179" s="425"/>
      <c r="AP179" s="3"/>
      <c r="AQ179" s="3"/>
      <c r="AR179" s="747" t="str">
        <v>WW</v>
      </c>
      <c r="AS179" s="12" t="str">
        <v>Not Declared</v>
      </c>
      <c r="AT179" s="12" t="str">
        <v>Witney Road Runners</v>
      </c>
      <c r="AU179" s="747"/>
      <c r="AV179" s="12"/>
      <c r="AW179" s="425"/>
      <c r="AX179" s="3"/>
      <c r="AY179" s="3"/>
      <c r="AZ179" s="747" t="str">
        <v>RR</v>
      </c>
      <c r="BA179" s="12" t="str">
        <v>Not Declared</v>
      </c>
      <c r="BB179" s="12" t="str">
        <v>Radley AC</v>
      </c>
      <c r="BC179" s="747"/>
      <c r="BD179" s="12"/>
      <c r="BE179" s="425"/>
      <c r="BF179" s="3"/>
      <c r="BG179" s="3"/>
      <c r="BH179" s="747" t="str">
        <v>AA</v>
      </c>
      <c r="BI179" s="12" t="str">
        <v>Not Declared</v>
      </c>
      <c r="BJ179" s="12" t="str">
        <v>Abingdon AC</v>
      </c>
      <c r="BK179" s="747"/>
      <c r="BL179" s="12"/>
      <c r="BM179" s="425"/>
      <c r="BN179" s="3"/>
      <c r="BO179" s="3"/>
      <c r="BP179" s="747" t="str">
        <v>BB</v>
      </c>
      <c r="BQ179" s="12" t="str">
        <v>Not Declared</v>
      </c>
      <c r="BR179" s="12" t="str">
        <v>Bicester AC</v>
      </c>
      <c r="BS179" s="747"/>
      <c r="BT179" s="12"/>
      <c r="BU179" s="425"/>
      <c r="BV179" s="3"/>
      <c r="BW179" s="3"/>
      <c r="BX179" s="747" t="str">
        <v>NN</v>
      </c>
      <c r="BY179" s="12" t="str">
        <v>Not Declared</v>
      </c>
      <c r="BZ179" s="12" t="str">
        <v>Banbury Harriers AC</v>
      </c>
      <c r="CA179" s="479"/>
      <c r="CB179" s="480"/>
      <c r="CC179" s="481"/>
      <c r="CD179" s="3"/>
      <c r="CE179" s="3"/>
      <c r="CF179" s="747" t="str">
        <v>BB</v>
      </c>
      <c r="CG179" s="12" t="str">
        <v>Not Declared</v>
      </c>
      <c r="CH179" s="12" t="str">
        <v>Bicester AC</v>
      </c>
      <c r="CI179" s="479"/>
      <c r="CJ179" s="480"/>
      <c r="CK179" s="481"/>
      <c r="CL179" s="3"/>
      <c r="CM179" s="3"/>
      <c r="CN179" s="747" t="str">
        <v>NN</v>
      </c>
      <c r="CO179" s="12" t="str">
        <v>Not Declared</v>
      </c>
      <c r="CP179" s="12" t="str">
        <v>Banbury Harriers AC</v>
      </c>
      <c r="CQ179" s="479"/>
      <c r="CR179" s="480"/>
      <c r="CS179" s="481"/>
      <c r="CT179" s="3"/>
      <c r="CU179" s="3"/>
      <c r="CV179" s="747" t="str">
        <v>NN</v>
      </c>
      <c r="CW179" s="12" t="str">
        <v>Not Declared</v>
      </c>
      <c r="CX179" s="12" t="str">
        <v>Banbury Harriers AC</v>
      </c>
      <c r="CY179" s="479"/>
      <c r="CZ179" s="480"/>
      <c r="DA179" s="481"/>
      <c r="DB179" s="3"/>
      <c r="DC179" s="3"/>
      <c r="DD179" s="747" t="str">
        <v>BB</v>
      </c>
      <c r="DE179" s="12" t="str">
        <v>Not Declared</v>
      </c>
      <c r="DF179" s="12" t="str">
        <v>Bicester AC</v>
      </c>
      <c r="DG179" s="479"/>
      <c r="DH179" s="480"/>
      <c r="DI179" s="481"/>
      <c r="DJ179" s="3"/>
      <c r="DK179" s="3"/>
      <c r="DL179" s="747" t="str">
        <v>AA</v>
      </c>
      <c r="DM179" s="12" t="str">
        <v>Not Declared</v>
      </c>
      <c r="DN179" s="12" t="str">
        <v>Abingdon AC</v>
      </c>
      <c r="DO179" s="479"/>
      <c r="DP179" s="480"/>
      <c r="DQ179" s="481"/>
      <c r="DR179" s="433"/>
      <c r="DS179" s="747" t="str" cm="1">
        <f t="array" ref="DS179">_xlfn.LET(_xlpm.a,_xlfn.XLOOKUP(1,('Number Allocation'!$C$6:$C$1483=DU179)*('Number Allocation'!$D$6:$D$1483=DV179),'Number Allocation'!$A$6:$A$1483,"..."),IF(_xlpm.a="","...",_xlpm.a))</f>
        <v>...</v>
      </c>
      <c r="DT179" s="747">
        <v>0</v>
      </c>
      <c r="DU179" s="12" t="str">
        <v>Not Declared, Not Declared, Not Declared, Not Declared</v>
      </c>
      <c r="DV179" s="12" t="str">
        <v>Radley AC</v>
      </c>
      <c r="DW179" s="424"/>
      <c r="DX179" s="12"/>
      <c r="DY179" s="425"/>
      <c r="DZ179" s="15"/>
      <c r="EA179" s="15"/>
    </row>
    <row r="180" spans="1:131" s="359" customFormat="1" ht="21" customHeight="1">
      <c r="A180" s="358" t="str">
        <f t="shared" si="19"/>
        <v>Banbury Harriers AC</v>
      </c>
      <c r="B180" s="729"/>
      <c r="C180" s="729" t="s">
        <v>321</v>
      </c>
      <c r="D180" s="729" t="str" cm="1">
        <f t="array" ref="D180">_xlfn.LET(_xlpm.x, Banbury!$AL$3:$AW$3, _xlpm.y, Banbury!$AL$5:$AW$20, _xlpm.z, Banbury!$AJ$5:$AJ$20, IF(_xlfn.XLOOKUP($C180,_xlfn.XLOOKUP(D$165,_xlpm.x,_xlpm.y,""),_xlpm.z,"Not Declared")="", "Name not recorded",  _xlfn.XLOOKUP($C180,_xlfn.XLOOKUP(D$165,_xlpm.x,_xlpm.y,""),_xlpm.z,"Not Declared")))</f>
        <v>Not Declared</v>
      </c>
      <c r="E180" s="729" t="str" cm="1">
        <f t="array" ref="E180">_xlfn.LET(_xlpm.x, Banbury!$AL$3:$AW$3, _xlpm.y, Banbury!$AL$5:$AW$20, _xlpm.z, Banbury!$AJ$5:$AJ$20, IF(_xlfn.XLOOKUP($C180,_xlfn.XLOOKUP(E$165,_xlpm.x,_xlpm.y,""),_xlpm.z,"Not Declared")="", "Name not recorded",  _xlfn.XLOOKUP($C180,_xlfn.XLOOKUP(E$165,_xlpm.x,_xlpm.y,""),_xlpm.z,"Not Declared")))</f>
        <v>Not Declared</v>
      </c>
      <c r="F180" s="729" t="str" cm="1">
        <f t="array" ref="F180">_xlfn.LET(_xlpm.x, Banbury!$AL$3:$AW$3, _xlpm.y, Banbury!$AL$5:$AW$20, _xlpm.z, Banbury!$AJ$5:$AJ$20, IF(_xlfn.XLOOKUP($C180,_xlfn.XLOOKUP(F$165,_xlpm.x,_xlpm.y,""),_xlpm.z,"Not Declared")="", "Name not recorded",  _xlfn.XLOOKUP($C180,_xlfn.XLOOKUP(F$165,_xlpm.x,_xlpm.y,""),_xlpm.z,"Not Declared")))</f>
        <v>Not Declared</v>
      </c>
      <c r="G180" s="729" t="str" cm="1">
        <f t="array" ref="G180">_xlfn.LET(_xlpm.x, Banbury!$AL$3:$AW$3, _xlpm.y, Banbury!$AL$5:$AW$20, _xlpm.z, Banbury!$AJ$5:$AJ$20, IF(_xlfn.XLOOKUP($C180,_xlfn.XLOOKUP(G$165,_xlpm.x,_xlpm.y,""),_xlpm.z,"Not Declared")="", "Name not recorded",  _xlfn.XLOOKUP($C180,_xlfn.XLOOKUP(G$165,_xlpm.x,_xlpm.y,""),_xlpm.z,"Not Declared")))</f>
        <v>Not Declared</v>
      </c>
      <c r="H180" s="729" t="str" cm="1">
        <f t="array" ref="H180">_xlfn.LET(_xlpm.x, Banbury!$AL$3:$AW$3, _xlpm.y, Banbury!$AL$5:$AW$20, _xlpm.z, Banbury!$AJ$5:$AJ$20, IF(_xlfn.XLOOKUP($C180,_xlfn.XLOOKUP(H$165,_xlpm.x,_xlpm.y,""),_xlpm.z,"Not Declared")="", "Name not recorded",  _xlfn.XLOOKUP($C180,_xlfn.XLOOKUP(H$165,_xlpm.x,_xlpm.y,""),_xlpm.z,"Not Declared")))</f>
        <v>Not Declared</v>
      </c>
      <c r="I180" s="729" t="str" cm="1">
        <f t="array" ref="I180">_xlfn.LET(_xlpm.x, Banbury!$AL$3:$AW$3, _xlpm.y, Banbury!$AL$5:$AW$20, _xlpm.z, Banbury!$AJ$5:$AJ$20, IF(_xlfn.XLOOKUP($C180,_xlfn.XLOOKUP(I$165,_xlpm.x,_xlpm.y,""),_xlpm.z,"Not Declared")="", "Name not recorded",  _xlfn.XLOOKUP($C180,_xlfn.XLOOKUP(I$165,_xlpm.x,_xlpm.y,""),_xlpm.z,"Not Declared")))</f>
        <v>Not Declared</v>
      </c>
      <c r="J180" s="729" t="str" cm="1">
        <f t="array" ref="J180">_xlfn.LET(_xlpm.x, Banbury!$AL$3:$AW$3, _xlpm.y, Banbury!$AL$5:$AW$20, _xlpm.z, Banbury!$AJ$5:$AJ$20, IF(_xlfn.XLOOKUP($C180,_xlfn.XLOOKUP(J$165,_xlpm.x,_xlpm.y,""),_xlpm.z,"Not Declared")="", "Name not recorded",  _xlfn.XLOOKUP($C180,_xlfn.XLOOKUP(J$165,_xlpm.x,_xlpm.y,""),_xlpm.z,"Not Declared")))</f>
        <v>Not Declared</v>
      </c>
      <c r="K180" s="729" t="str" cm="1">
        <f t="array" ref="K180">_xlfn.LET(_xlpm.x, Banbury!$AL$3:$AW$3, _xlpm.y, Banbury!$AL$5:$AW$20, _xlpm.z, Banbury!$AJ$5:$AJ$20, IF(_xlfn.XLOOKUP($C180,_xlfn.XLOOKUP(K$165,_xlpm.x,_xlpm.y,""),_xlpm.z,"Not Declared")="", "Name not recorded",  _xlfn.XLOOKUP($C180,_xlfn.XLOOKUP(K$165,_xlpm.x,_xlpm.y,""),_xlpm.z,"Not Declared")))</f>
        <v>Not Declared</v>
      </c>
      <c r="L180" s="729" t="str" cm="1">
        <f t="array" ref="L180">_xlfn.LET(_xlpm.x, Banbury!$AL$3:$AW$3, _xlpm.y, Banbury!$AL$5:$AW$20, _xlpm.z, Banbury!$AJ$5:$AJ$20, IF(_xlfn.XLOOKUP($C180,_xlfn.XLOOKUP(L$165,_xlpm.x,_xlpm.y,""),_xlpm.z,"Not Declared")="", "Name not recorded",  _xlfn.XLOOKUP($C180,_xlfn.XLOOKUP(L$165,_xlpm.x,_xlpm.y,""),_xlpm.z,"Not Declared")))</f>
        <v>Not Declared</v>
      </c>
      <c r="M180" s="729" t="str" cm="1">
        <f t="array" ref="M180">_xlfn.LET(_xlpm.x, Banbury!$AL$3:$AW$3, _xlpm.y, Banbury!$AL$5:$AW$20, _xlpm.z, Banbury!$AJ$5:$AJ$20, IF(_xlfn.XLOOKUP($C180,_xlfn.XLOOKUP(M$165,_xlpm.x,_xlpm.y,""),_xlpm.z,"Not Declared")="", "Name not recorded",  _xlfn.XLOOKUP($C180,_xlfn.XLOOKUP(M$165,_xlpm.x,_xlpm.y,""),_xlpm.z,"Not Declared")))</f>
        <v>Not Declared</v>
      </c>
      <c r="N180" s="729" t="str" cm="1">
        <f t="array" ref="N180">_xlfn.LET(_xlpm.x, Banbury!$AL$3:$AW$3, _xlpm.y, Banbury!$AL$5:$AW$20, _xlpm.z, Banbury!$AJ$5:$AJ$20, IF(_xlfn.XLOOKUP($C180,_xlfn.XLOOKUP(N$165,_xlpm.x,_xlpm.y,""),_xlpm.z,"Not Declared")="", "Name not recorded",  _xlfn.XLOOKUP($C180,_xlfn.XLOOKUP(N$165,_xlpm.x,_xlpm.y,""),_xlpm.z,"Not Declared")))</f>
        <v>Not Declared</v>
      </c>
      <c r="O180" s="729" t="str" cm="1">
        <f t="array" ref="O180">_xlfn.LET(_xlpm.x, Banbury!$AL$3:$AW$3, _xlpm.y, Banbury!$AL$5:$AW$20, _xlpm.z, Banbury!$AJ$5:$AJ$20, IF(_xlfn.XLOOKUP($C180,_xlfn.XLOOKUP(O$165,_xlpm.x,_xlpm.y,""),_xlpm.z,"Not Declared")="", "Name not recorded",  _xlfn.XLOOKUP($C180,_xlfn.XLOOKUP(O$165,_xlpm.x,_xlpm.y,""),_xlpm.z,"Not Declared")))</f>
        <v>Not Declared</v>
      </c>
      <c r="P180" s="3"/>
      <c r="Q180" s="3"/>
      <c r="R180" s="3"/>
      <c r="S180" s="3"/>
      <c r="T180" s="3"/>
      <c r="U180" s="3"/>
      <c r="V180" s="3"/>
      <c r="W180" s="3"/>
      <c r="X180" s="12"/>
      <c r="Y180" s="89"/>
      <c r="Z180" s="3"/>
      <c r="AA180" s="3"/>
      <c r="AB180" s="747" t="str">
        <v>OO</v>
      </c>
      <c r="AC180" s="12" t="str">
        <v>Not Declared</v>
      </c>
      <c r="AD180" s="12" t="str">
        <v>Oxford City AC</v>
      </c>
      <c r="AE180" s="747"/>
      <c r="AF180" s="12"/>
      <c r="AG180" s="425"/>
      <c r="AH180" s="3"/>
      <c r="AI180" s="3"/>
      <c r="AJ180" s="747" t="str">
        <v>WW</v>
      </c>
      <c r="AK180" s="12" t="str">
        <v>Not Declared</v>
      </c>
      <c r="AL180" s="12" t="str">
        <v>Witney Road Runners</v>
      </c>
      <c r="AM180" s="747"/>
      <c r="AN180" s="12"/>
      <c r="AO180" s="425"/>
      <c r="AP180" s="3"/>
      <c r="AQ180" s="3"/>
      <c r="AR180" s="747" t="str">
        <v>HH</v>
      </c>
      <c r="AS180" s="12" t="str">
        <v>Not Declared</v>
      </c>
      <c r="AT180" s="12" t="str">
        <v>White Horse Harriers</v>
      </c>
      <c r="AU180" s="747"/>
      <c r="AV180" s="12"/>
      <c r="AW180" s="425"/>
      <c r="AX180" s="3"/>
      <c r="AY180" s="3"/>
      <c r="AZ180" s="747" t="str">
        <v>XX</v>
      </c>
      <c r="BA180" s="12" t="str">
        <v>Not Declared</v>
      </c>
      <c r="BB180" s="12" t="str">
        <v>Team Kennet</v>
      </c>
      <c r="BC180" s="747"/>
      <c r="BD180" s="12"/>
      <c r="BE180" s="425"/>
      <c r="BF180" s="3"/>
      <c r="BG180" s="3"/>
      <c r="BH180" s="747" t="str">
        <v>OO</v>
      </c>
      <c r="BI180" s="12" t="str">
        <v>Not Declared</v>
      </c>
      <c r="BJ180" s="12" t="str">
        <v>Oxford City AC</v>
      </c>
      <c r="BK180" s="747"/>
      <c r="BL180" s="12"/>
      <c r="BM180" s="425"/>
      <c r="BN180" s="3"/>
      <c r="BO180" s="3"/>
      <c r="BP180" s="747" t="str">
        <v>XX</v>
      </c>
      <c r="BQ180" s="12" t="str">
        <v>Not Declared</v>
      </c>
      <c r="BR180" s="12" t="str">
        <v>Team Kennet</v>
      </c>
      <c r="BS180" s="747"/>
      <c r="BT180" s="12"/>
      <c r="BU180" s="425"/>
      <c r="BV180" s="3"/>
      <c r="BW180" s="3"/>
      <c r="BX180" s="747" t="str">
        <v>RR</v>
      </c>
      <c r="BY180" s="12" t="str">
        <v>Not Declared</v>
      </c>
      <c r="BZ180" s="12" t="str">
        <v>Radley AC</v>
      </c>
      <c r="CA180" s="479"/>
      <c r="CB180" s="480"/>
      <c r="CC180" s="481"/>
      <c r="CD180" s="3"/>
      <c r="CE180" s="3"/>
      <c r="CF180" s="747" t="str">
        <v>RR</v>
      </c>
      <c r="CG180" s="12" t="str">
        <v>Not Declared</v>
      </c>
      <c r="CH180" s="12" t="str">
        <v>Radley AC</v>
      </c>
      <c r="CI180" s="479"/>
      <c r="CJ180" s="480"/>
      <c r="CK180" s="481"/>
      <c r="CL180" s="3"/>
      <c r="CM180" s="3"/>
      <c r="CN180" s="747" t="str">
        <v>AA</v>
      </c>
      <c r="CO180" s="12" t="str">
        <v>Not Declared</v>
      </c>
      <c r="CP180" s="12" t="str">
        <v>Abingdon AC</v>
      </c>
      <c r="CQ180" s="479"/>
      <c r="CR180" s="480"/>
      <c r="CS180" s="481"/>
      <c r="CT180" s="3"/>
      <c r="CU180" s="3"/>
      <c r="CV180" s="747" t="str">
        <v>OO</v>
      </c>
      <c r="CW180" s="12" t="str">
        <v>Not Declared</v>
      </c>
      <c r="CX180" s="12" t="str">
        <v>Oxford City AC</v>
      </c>
      <c r="CY180" s="479"/>
      <c r="CZ180" s="480"/>
      <c r="DA180" s="481"/>
      <c r="DB180" s="3"/>
      <c r="DC180" s="3"/>
      <c r="DD180" s="747" t="str">
        <v>NN</v>
      </c>
      <c r="DE180" s="12" t="str">
        <v>Not Declared</v>
      </c>
      <c r="DF180" s="12" t="str">
        <v>Banbury Harriers AC</v>
      </c>
      <c r="DG180" s="479"/>
      <c r="DH180" s="480"/>
      <c r="DI180" s="481"/>
      <c r="DJ180" s="3"/>
      <c r="DK180" s="3"/>
      <c r="DL180" s="747" t="str">
        <v>OO</v>
      </c>
      <c r="DM180" s="12" t="str">
        <v>Not Declared</v>
      </c>
      <c r="DN180" s="12" t="str">
        <v>Oxford City AC</v>
      </c>
      <c r="DO180" s="479"/>
      <c r="DP180" s="480"/>
      <c r="DQ180" s="481"/>
      <c r="DR180" s="433"/>
      <c r="DS180" s="747" t="str" cm="1">
        <f t="array" ref="DS180">_xlfn.LET(_xlpm.a,_xlfn.XLOOKUP(1,('Number Allocation'!$C$6:$C$1483=DU180)*('Number Allocation'!$D$6:$D$1483=DV180),'Number Allocation'!$A$6:$A$1483,"..."),IF(_xlpm.a="","...",_xlpm.a))</f>
        <v>...</v>
      </c>
      <c r="DT180" s="747">
        <v>0</v>
      </c>
      <c r="DU180" s="12" t="str">
        <v>Not Declared, Not Declared, Not Declared, Not Declared</v>
      </c>
      <c r="DV180" s="12" t="str">
        <v>Oxford City AC</v>
      </c>
      <c r="DW180" s="424"/>
      <c r="DX180" s="12"/>
      <c r="DY180" s="425"/>
      <c r="DZ180" s="15"/>
      <c r="EA180" s="15"/>
    </row>
    <row r="181" spans="1:131" s="359" customFormat="1" ht="21" customHeight="1">
      <c r="A181" s="358" t="str">
        <f t="shared" si="19"/>
        <v>Banbury Harriers AC</v>
      </c>
      <c r="B181" s="729"/>
      <c r="C181" s="729" t="s">
        <v>322</v>
      </c>
      <c r="D181" s="729" t="str" cm="1">
        <f t="array" ref="D181">_xlfn.LET(_xlpm.x, Banbury!$AL$3:$AW$3, _xlpm.y, Banbury!$AL$5:$AW$20, _xlpm.z, Banbury!$AJ$5:$AJ$20, IF(_xlfn.XLOOKUP($C181,_xlfn.XLOOKUP(D$165,_xlpm.x,_xlpm.y,""),_xlpm.z,"Not Declared")="", "Name not recorded",  _xlfn.XLOOKUP($C181,_xlfn.XLOOKUP(D$165,_xlpm.x,_xlpm.y,""),_xlpm.z,"Not Declared")))</f>
        <v>Not Declared</v>
      </c>
      <c r="E181" s="729" t="str" cm="1">
        <f t="array" ref="E181">_xlfn.LET(_xlpm.x, Banbury!$AL$3:$AW$3, _xlpm.y, Banbury!$AL$5:$AW$20, _xlpm.z, Banbury!$AJ$5:$AJ$20, IF(_xlfn.XLOOKUP($C181,_xlfn.XLOOKUP(E$165,_xlpm.x,_xlpm.y,""),_xlpm.z,"Not Declared")="", "Name not recorded",  _xlfn.XLOOKUP($C181,_xlfn.XLOOKUP(E$165,_xlpm.x,_xlpm.y,""),_xlpm.z,"Not Declared")))</f>
        <v>Not Declared</v>
      </c>
      <c r="F181" s="729" t="str" cm="1">
        <f t="array" ref="F181">_xlfn.LET(_xlpm.x, Banbury!$AL$3:$AW$3, _xlpm.y, Banbury!$AL$5:$AW$20, _xlpm.z, Banbury!$AJ$5:$AJ$20, IF(_xlfn.XLOOKUP($C181,_xlfn.XLOOKUP(F$165,_xlpm.x,_xlpm.y,""),_xlpm.z,"Not Declared")="", "Name not recorded",  _xlfn.XLOOKUP($C181,_xlfn.XLOOKUP(F$165,_xlpm.x,_xlpm.y,""),_xlpm.z,"Not Declared")))</f>
        <v>Not Declared</v>
      </c>
      <c r="G181" s="729" t="str" cm="1">
        <f t="array" ref="G181">_xlfn.LET(_xlpm.x, Banbury!$AL$3:$AW$3, _xlpm.y, Banbury!$AL$5:$AW$20, _xlpm.z, Banbury!$AJ$5:$AJ$20, IF(_xlfn.XLOOKUP($C181,_xlfn.XLOOKUP(G$165,_xlpm.x,_xlpm.y,""),_xlpm.z,"Not Declared")="", "Name not recorded",  _xlfn.XLOOKUP($C181,_xlfn.XLOOKUP(G$165,_xlpm.x,_xlpm.y,""),_xlpm.z,"Not Declared")))</f>
        <v>Not Declared</v>
      </c>
      <c r="H181" s="729" t="str" cm="1">
        <f t="array" ref="H181">_xlfn.LET(_xlpm.x, Banbury!$AL$3:$AW$3, _xlpm.y, Banbury!$AL$5:$AW$20, _xlpm.z, Banbury!$AJ$5:$AJ$20, IF(_xlfn.XLOOKUP($C181,_xlfn.XLOOKUP(H$165,_xlpm.x,_xlpm.y,""),_xlpm.z,"Not Declared")="", "Name not recorded",  _xlfn.XLOOKUP($C181,_xlfn.XLOOKUP(H$165,_xlpm.x,_xlpm.y,""),_xlpm.z,"Not Declared")))</f>
        <v>Not Declared</v>
      </c>
      <c r="I181" s="729" t="str" cm="1">
        <f t="array" ref="I181">_xlfn.LET(_xlpm.x, Banbury!$AL$3:$AW$3, _xlpm.y, Banbury!$AL$5:$AW$20, _xlpm.z, Banbury!$AJ$5:$AJ$20, IF(_xlfn.XLOOKUP($C181,_xlfn.XLOOKUP(I$165,_xlpm.x,_xlpm.y,""),_xlpm.z,"Not Declared")="", "Name not recorded",  _xlfn.XLOOKUP($C181,_xlfn.XLOOKUP(I$165,_xlpm.x,_xlpm.y,""),_xlpm.z,"Not Declared")))</f>
        <v>Not Declared</v>
      </c>
      <c r="J181" s="729" t="str" cm="1">
        <f t="array" ref="J181">_xlfn.LET(_xlpm.x, Banbury!$AL$3:$AW$3, _xlpm.y, Banbury!$AL$5:$AW$20, _xlpm.z, Banbury!$AJ$5:$AJ$20, IF(_xlfn.XLOOKUP($C181,_xlfn.XLOOKUP(J$165,_xlpm.x,_xlpm.y,""),_xlpm.z,"Not Declared")="", "Name not recorded",  _xlfn.XLOOKUP($C181,_xlfn.XLOOKUP(J$165,_xlpm.x,_xlpm.y,""),_xlpm.z,"Not Declared")))</f>
        <v>Not Declared</v>
      </c>
      <c r="K181" s="729" t="str" cm="1">
        <f t="array" ref="K181">_xlfn.LET(_xlpm.x, Banbury!$AL$3:$AW$3, _xlpm.y, Banbury!$AL$5:$AW$20, _xlpm.z, Banbury!$AJ$5:$AJ$20, IF(_xlfn.XLOOKUP($C181,_xlfn.XLOOKUP(K$165,_xlpm.x,_xlpm.y,""),_xlpm.z,"Not Declared")="", "Name not recorded",  _xlfn.XLOOKUP($C181,_xlfn.XLOOKUP(K$165,_xlpm.x,_xlpm.y,""),_xlpm.z,"Not Declared")))</f>
        <v>Not Declared</v>
      </c>
      <c r="L181" s="729" t="str" cm="1">
        <f t="array" ref="L181">_xlfn.LET(_xlpm.x, Banbury!$AL$3:$AW$3, _xlpm.y, Banbury!$AL$5:$AW$20, _xlpm.z, Banbury!$AJ$5:$AJ$20, IF(_xlfn.XLOOKUP($C181,_xlfn.XLOOKUP(L$165,_xlpm.x,_xlpm.y,""),_xlpm.z,"Not Declared")="", "Name not recorded",  _xlfn.XLOOKUP($C181,_xlfn.XLOOKUP(L$165,_xlpm.x,_xlpm.y,""),_xlpm.z,"Not Declared")))</f>
        <v>Not Declared</v>
      </c>
      <c r="M181" s="729" t="str" cm="1">
        <f t="array" ref="M181">_xlfn.LET(_xlpm.x, Banbury!$AL$3:$AW$3, _xlpm.y, Banbury!$AL$5:$AW$20, _xlpm.z, Banbury!$AJ$5:$AJ$20, IF(_xlfn.XLOOKUP($C181,_xlfn.XLOOKUP(M$165,_xlpm.x,_xlpm.y,""),_xlpm.z,"Not Declared")="", "Name not recorded",  _xlfn.XLOOKUP($C181,_xlfn.XLOOKUP(M$165,_xlpm.x,_xlpm.y,""),_xlpm.z,"Not Declared")))</f>
        <v>Not Declared</v>
      </c>
      <c r="N181" s="729" t="str" cm="1">
        <f t="array" ref="N181">_xlfn.LET(_xlpm.x, Banbury!$AL$3:$AW$3, _xlpm.y, Banbury!$AL$5:$AW$20, _xlpm.z, Banbury!$AJ$5:$AJ$20, IF(_xlfn.XLOOKUP($C181,_xlfn.XLOOKUP(N$165,_xlpm.x,_xlpm.y,""),_xlpm.z,"Not Declared")="", "Name not recorded",  _xlfn.XLOOKUP($C181,_xlfn.XLOOKUP(N$165,_xlpm.x,_xlpm.y,""),_xlpm.z,"Not Declared")))</f>
        <v>Not Declared</v>
      </c>
      <c r="O181" s="729" t="str" cm="1">
        <f t="array" ref="O181">_xlfn.LET(_xlpm.x, Banbury!$AL$3:$AW$3, _xlpm.y, Banbury!$AL$5:$AW$20, _xlpm.z, Banbury!$AJ$5:$AJ$20, IF(_xlfn.XLOOKUP($C181,_xlfn.XLOOKUP(O$165,_xlpm.x,_xlpm.y,""),_xlpm.z,"Not Declared")="", "Name not recorded",  _xlfn.XLOOKUP($C181,_xlfn.XLOOKUP(O$165,_xlpm.x,_xlpm.y,""),_xlpm.z,"Not Declared")))</f>
        <v>Not Declared</v>
      </c>
      <c r="P181" s="3"/>
      <c r="Q181" s="3"/>
      <c r="R181" s="3"/>
      <c r="S181" s="3"/>
      <c r="T181" s="3"/>
      <c r="U181" s="3"/>
      <c r="V181" s="3"/>
      <c r="W181" s="3"/>
      <c r="X181" s="3"/>
      <c r="Y181" s="89"/>
      <c r="Z181" s="3"/>
      <c r="AA181" s="3"/>
      <c r="AB181" s="747" t="str">
        <v>WW</v>
      </c>
      <c r="AC181" s="12" t="str">
        <v>Not Declared</v>
      </c>
      <c r="AD181" s="12" t="str">
        <v>Witney Road Runners</v>
      </c>
      <c r="AE181" s="747"/>
      <c r="AF181" s="12"/>
      <c r="AG181" s="425"/>
      <c r="AH181" s="3"/>
      <c r="AI181" s="3"/>
      <c r="AJ181" s="747" t="str">
        <v>XX</v>
      </c>
      <c r="AK181" s="12" t="str">
        <v>Not Declared</v>
      </c>
      <c r="AL181" s="12" t="str">
        <v>Team Kennet</v>
      </c>
      <c r="AM181" s="747"/>
      <c r="AN181" s="12"/>
      <c r="AO181" s="425"/>
      <c r="AP181" s="3"/>
      <c r="AQ181" s="3"/>
      <c r="AR181" s="747" t="str">
        <v>OO</v>
      </c>
      <c r="AS181" s="12" t="str">
        <v>Not Declared</v>
      </c>
      <c r="AT181" s="12" t="str">
        <v>Oxford City AC</v>
      </c>
      <c r="AU181" s="747"/>
      <c r="AV181" s="12"/>
      <c r="AW181" s="425"/>
      <c r="AX181" s="3"/>
      <c r="AY181" s="3"/>
      <c r="AZ181" s="747" t="str">
        <v>BB</v>
      </c>
      <c r="BA181" s="12" t="str">
        <v>Not Declared</v>
      </c>
      <c r="BB181" s="12" t="str">
        <v>Bicester AC</v>
      </c>
      <c r="BC181" s="747"/>
      <c r="BD181" s="12"/>
      <c r="BE181" s="425"/>
      <c r="BF181" s="3"/>
      <c r="BG181" s="3"/>
      <c r="BH181" s="747" t="str">
        <v>BB</v>
      </c>
      <c r="BI181" s="12" t="str">
        <v>Not Declared</v>
      </c>
      <c r="BJ181" s="12" t="str">
        <v>Bicester AC</v>
      </c>
      <c r="BK181" s="747"/>
      <c r="BL181" s="12"/>
      <c r="BM181" s="425"/>
      <c r="BN181" s="3"/>
      <c r="BO181" s="3"/>
      <c r="BP181" s="747" t="str">
        <v>AA</v>
      </c>
      <c r="BQ181" s="12" t="str">
        <v>Not Declared</v>
      </c>
      <c r="BR181" s="12" t="str">
        <v>Abingdon AC</v>
      </c>
      <c r="BS181" s="747"/>
      <c r="BT181" s="12"/>
      <c r="BU181" s="425"/>
      <c r="BV181" s="3"/>
      <c r="BW181" s="3"/>
      <c r="BX181" s="747" t="str">
        <v>XX</v>
      </c>
      <c r="BY181" s="12" t="str">
        <v>Not Declared</v>
      </c>
      <c r="BZ181" s="12" t="str">
        <v>Team Kennet</v>
      </c>
      <c r="CA181" s="479"/>
      <c r="CB181" s="480"/>
      <c r="CC181" s="481"/>
      <c r="CD181" s="3"/>
      <c r="CE181" s="3"/>
      <c r="CF181" s="747" t="str">
        <v>AA</v>
      </c>
      <c r="CG181" s="12" t="str">
        <v>Not Declared</v>
      </c>
      <c r="CH181" s="12" t="str">
        <v>Abingdon AC</v>
      </c>
      <c r="CI181" s="479"/>
      <c r="CJ181" s="480"/>
      <c r="CK181" s="481"/>
      <c r="CL181" s="3"/>
      <c r="CM181" s="3"/>
      <c r="CN181" s="747" t="str">
        <v>WW</v>
      </c>
      <c r="CO181" s="12" t="str">
        <v>Not Declared</v>
      </c>
      <c r="CP181" s="12" t="str">
        <v>Witney Road Runners</v>
      </c>
      <c r="CQ181" s="479"/>
      <c r="CR181" s="480"/>
      <c r="CS181" s="481"/>
      <c r="CT181" s="3"/>
      <c r="CU181" s="3"/>
      <c r="CV181" s="747" t="str">
        <v>WW</v>
      </c>
      <c r="CW181" s="12" t="str">
        <v>Not Declared</v>
      </c>
      <c r="CX181" s="12" t="str">
        <v>Witney Road Runners</v>
      </c>
      <c r="CY181" s="479"/>
      <c r="CZ181" s="480"/>
      <c r="DA181" s="481"/>
      <c r="DB181" s="3"/>
      <c r="DC181" s="3"/>
      <c r="DD181" s="747" t="str">
        <v>AA</v>
      </c>
      <c r="DE181" s="12" t="str">
        <v>Not Declared</v>
      </c>
      <c r="DF181" s="12" t="str">
        <v>Abingdon AC</v>
      </c>
      <c r="DG181" s="479"/>
      <c r="DH181" s="480"/>
      <c r="DI181" s="481"/>
      <c r="DJ181" s="3"/>
      <c r="DK181" s="3"/>
      <c r="DL181" s="747" t="str">
        <v>WW</v>
      </c>
      <c r="DM181" s="12" t="str">
        <v>Not Declared</v>
      </c>
      <c r="DN181" s="12" t="str">
        <v>Witney Road Runners</v>
      </c>
      <c r="DO181" s="479"/>
      <c r="DP181" s="480"/>
      <c r="DQ181" s="481"/>
      <c r="DR181" s="433"/>
      <c r="DS181" s="749" t="str" cm="1">
        <f t="array" ref="DS181">_xlfn.LET(_xlpm.a,_xlfn.XLOOKUP(1,('Number Allocation'!$C$6:$C$1483=DU181)*('Number Allocation'!$D$6:$D$1483=DV181),'Number Allocation'!$A$6:$A$1483,"..."),IF(_xlpm.a="","...",_xlpm.a))</f>
        <v>...</v>
      </c>
      <c r="DT181" s="749">
        <v>0</v>
      </c>
      <c r="DU181" s="427" t="str">
        <v>Not Declared, Not Declared, Not Declared, Not Declared</v>
      </c>
      <c r="DV181" s="427" t="str">
        <v>White Horse Harriers</v>
      </c>
      <c r="DW181" s="424"/>
      <c r="DX181" s="12"/>
      <c r="DY181" s="425"/>
      <c r="DZ181" s="15"/>
      <c r="EA181" s="15"/>
    </row>
    <row r="182" spans="1:131" s="359" customFormat="1" ht="21" customHeight="1">
      <c r="A182" s="358" t="str">
        <f t="shared" si="19"/>
        <v>Banbury Harriers AC</v>
      </c>
      <c r="B182" s="729"/>
      <c r="C182" s="729" t="s">
        <v>323</v>
      </c>
      <c r="D182" s="729" t="str" cm="1">
        <f t="array" ref="D182">_xlfn.LET(_xlpm.x, Banbury!$AL$3:$AW$3, _xlpm.y, Banbury!$AL$5:$AW$20, _xlpm.z, Banbury!$AJ$5:$AJ$20, IF(_xlfn.XLOOKUP($C182,_xlfn.XLOOKUP(D$165,_xlpm.x,_xlpm.y,""),_xlpm.z,"Not Declared")="", "Name not recorded",  _xlfn.XLOOKUP($C182,_xlfn.XLOOKUP(D$165,_xlpm.x,_xlpm.y,""),_xlpm.z,"Not Declared")))</f>
        <v>Not Declared</v>
      </c>
      <c r="E182" s="729" t="str" cm="1">
        <f t="array" ref="E182">_xlfn.LET(_xlpm.x, Banbury!$AL$3:$AW$3, _xlpm.y, Banbury!$AL$5:$AW$20, _xlpm.z, Banbury!$AJ$5:$AJ$20, IF(_xlfn.XLOOKUP($C182,_xlfn.XLOOKUP(E$165,_xlpm.x,_xlpm.y,""),_xlpm.z,"Not Declared")="", "Name not recorded",  _xlfn.XLOOKUP($C182,_xlfn.XLOOKUP(E$165,_xlpm.x,_xlpm.y,""),_xlpm.z,"Not Declared")))</f>
        <v>Not Declared</v>
      </c>
      <c r="F182" s="729" t="str" cm="1">
        <f t="array" ref="F182">_xlfn.LET(_xlpm.x, Banbury!$AL$3:$AW$3, _xlpm.y, Banbury!$AL$5:$AW$20, _xlpm.z, Banbury!$AJ$5:$AJ$20, IF(_xlfn.XLOOKUP($C182,_xlfn.XLOOKUP(F$165,_xlpm.x,_xlpm.y,""),_xlpm.z,"Not Declared")="", "Name not recorded",  _xlfn.XLOOKUP($C182,_xlfn.XLOOKUP(F$165,_xlpm.x,_xlpm.y,""),_xlpm.z,"Not Declared")))</f>
        <v>Not Declared</v>
      </c>
      <c r="G182" s="729" t="str" cm="1">
        <f t="array" ref="G182">_xlfn.LET(_xlpm.x, Banbury!$AL$3:$AW$3, _xlpm.y, Banbury!$AL$5:$AW$20, _xlpm.z, Banbury!$AJ$5:$AJ$20, IF(_xlfn.XLOOKUP($C182,_xlfn.XLOOKUP(G$165,_xlpm.x,_xlpm.y,""),_xlpm.z,"Not Declared")="", "Name not recorded",  _xlfn.XLOOKUP($C182,_xlfn.XLOOKUP(G$165,_xlpm.x,_xlpm.y,""),_xlpm.z,"Not Declared")))</f>
        <v>Not Declared</v>
      </c>
      <c r="H182" s="729" t="str" cm="1">
        <f t="array" ref="H182">_xlfn.LET(_xlpm.x, Banbury!$AL$3:$AW$3, _xlpm.y, Banbury!$AL$5:$AW$20, _xlpm.z, Banbury!$AJ$5:$AJ$20, IF(_xlfn.XLOOKUP($C182,_xlfn.XLOOKUP(H$165,_xlpm.x,_xlpm.y,""),_xlpm.z,"Not Declared")="", "Name not recorded",  _xlfn.XLOOKUP($C182,_xlfn.XLOOKUP(H$165,_xlpm.x,_xlpm.y,""),_xlpm.z,"Not Declared")))</f>
        <v>Not Declared</v>
      </c>
      <c r="I182" s="729" t="str" cm="1">
        <f t="array" ref="I182">_xlfn.LET(_xlpm.x, Banbury!$AL$3:$AW$3, _xlpm.y, Banbury!$AL$5:$AW$20, _xlpm.z, Banbury!$AJ$5:$AJ$20, IF(_xlfn.XLOOKUP($C182,_xlfn.XLOOKUP(I$165,_xlpm.x,_xlpm.y,""),_xlpm.z,"Not Declared")="", "Name not recorded",  _xlfn.XLOOKUP($C182,_xlfn.XLOOKUP(I$165,_xlpm.x,_xlpm.y,""),_xlpm.z,"Not Declared")))</f>
        <v>Not Declared</v>
      </c>
      <c r="J182" s="729" t="str" cm="1">
        <f t="array" ref="J182">_xlfn.LET(_xlpm.x, Banbury!$AL$3:$AW$3, _xlpm.y, Banbury!$AL$5:$AW$20, _xlpm.z, Banbury!$AJ$5:$AJ$20, IF(_xlfn.XLOOKUP($C182,_xlfn.XLOOKUP(J$165,_xlpm.x,_xlpm.y,""),_xlpm.z,"Not Declared")="", "Name not recorded",  _xlfn.XLOOKUP($C182,_xlfn.XLOOKUP(J$165,_xlpm.x,_xlpm.y,""),_xlpm.z,"Not Declared")))</f>
        <v>Not Declared</v>
      </c>
      <c r="K182" s="729" t="str" cm="1">
        <f t="array" ref="K182">_xlfn.LET(_xlpm.x, Banbury!$AL$3:$AW$3, _xlpm.y, Banbury!$AL$5:$AW$20, _xlpm.z, Banbury!$AJ$5:$AJ$20, IF(_xlfn.XLOOKUP($C182,_xlfn.XLOOKUP(K$165,_xlpm.x,_xlpm.y,""),_xlpm.z,"Not Declared")="", "Name not recorded",  _xlfn.XLOOKUP($C182,_xlfn.XLOOKUP(K$165,_xlpm.x,_xlpm.y,""),_xlpm.z,"Not Declared")))</f>
        <v>Not Declared</v>
      </c>
      <c r="L182" s="729" t="str" cm="1">
        <f t="array" ref="L182">_xlfn.LET(_xlpm.x, Banbury!$AL$3:$AW$3, _xlpm.y, Banbury!$AL$5:$AW$20, _xlpm.z, Banbury!$AJ$5:$AJ$20, IF(_xlfn.XLOOKUP($C182,_xlfn.XLOOKUP(L$165,_xlpm.x,_xlpm.y,""),_xlpm.z,"Not Declared")="", "Name not recorded",  _xlfn.XLOOKUP($C182,_xlfn.XLOOKUP(L$165,_xlpm.x,_xlpm.y,""),_xlpm.z,"Not Declared")))</f>
        <v>Not Declared</v>
      </c>
      <c r="M182" s="729" t="str" cm="1">
        <f t="array" ref="M182">_xlfn.LET(_xlpm.x, Banbury!$AL$3:$AW$3, _xlpm.y, Banbury!$AL$5:$AW$20, _xlpm.z, Banbury!$AJ$5:$AJ$20, IF(_xlfn.XLOOKUP($C182,_xlfn.XLOOKUP(M$165,_xlpm.x,_xlpm.y,""),_xlpm.z,"Not Declared")="", "Name not recorded",  _xlfn.XLOOKUP($C182,_xlfn.XLOOKUP(M$165,_xlpm.x,_xlpm.y,""),_xlpm.z,"Not Declared")))</f>
        <v>Not Declared</v>
      </c>
      <c r="N182" s="729" t="str" cm="1">
        <f t="array" ref="N182">_xlfn.LET(_xlpm.x, Banbury!$AL$3:$AW$3, _xlpm.y, Banbury!$AL$5:$AW$20, _xlpm.z, Banbury!$AJ$5:$AJ$20, IF(_xlfn.XLOOKUP($C182,_xlfn.XLOOKUP(N$165,_xlpm.x,_xlpm.y,""),_xlpm.z,"Not Declared")="", "Name not recorded",  _xlfn.XLOOKUP($C182,_xlfn.XLOOKUP(N$165,_xlpm.x,_xlpm.y,""),_xlpm.z,"Not Declared")))</f>
        <v>Not Declared</v>
      </c>
      <c r="O182" s="729" t="str" cm="1">
        <f t="array" ref="O182">_xlfn.LET(_xlpm.x, Banbury!$AL$3:$AW$3, _xlpm.y, Banbury!$AL$5:$AW$20, _xlpm.z, Banbury!$AJ$5:$AJ$20, IF(_xlfn.XLOOKUP($C182,_xlfn.XLOOKUP(O$165,_xlpm.x,_xlpm.y,""),_xlpm.z,"Not Declared")="", "Name not recorded",  _xlfn.XLOOKUP($C182,_xlfn.XLOOKUP(O$165,_xlpm.x,_xlpm.y,""),_xlpm.z,"Not Declared")))</f>
        <v>Not Declared</v>
      </c>
      <c r="P182" s="3"/>
      <c r="Q182" s="3"/>
      <c r="R182" s="3"/>
      <c r="S182" s="3"/>
      <c r="T182" s="3"/>
      <c r="U182" s="3"/>
      <c r="V182" s="3"/>
      <c r="W182" s="3"/>
      <c r="X182" s="3"/>
      <c r="Y182" s="89"/>
      <c r="Z182" s="3" t="s">
        <v>517</v>
      </c>
      <c r="AA182" s="744" t="str" cm="1">
        <f t="array" ref="AA182">_xlfn.LET(_xlpm.a,_xlfn.XLOOKUP(1,('Number Allocation'!$C$6:$C$1483=AC182)*('Number Allocation'!$D$6:$D$1483=AD182),'Number Allocation'!$A$6:$A$1483,"..."),IF(_xlpm.a="","...",_xlpm.a))</f>
        <v>...</v>
      </c>
      <c r="AB182" s="432" cm="1">
        <f t="array" ref="AB182:AD189">_xlfn.LET(_xlpm.eventsort, _xlfn.XLOOKUP(AB$165,$D$687:$P$687,$D$689:$P$696), _xlpm.eventdata, _xlfn.XLOOKUP(AB$165,$D$165:$O$165,$D$166:$O$236), _xlpm.agedata, $A$166:$C$236, _xlfn.SORTBY(_xlfn._xlws.FILTER(_xlfn.CHOOSECOLS(_xlfn.HSTACK(_xlpm.agedata,_xlpm.eventdata),2,4,1),(_xlfn.CHOOSECOLS(_xlpm.agedata,3)=Z182),""),_xlpm.eventsort))</f>
        <v>0</v>
      </c>
      <c r="AC182" s="422" t="str">
        <v>Not Declared</v>
      </c>
      <c r="AD182" s="422" t="str">
        <v>Bicester AC</v>
      </c>
      <c r="AE182" s="747"/>
      <c r="AF182" s="12"/>
      <c r="AG182" s="425"/>
      <c r="AH182" s="3" t="s">
        <v>517</v>
      </c>
      <c r="AI182" s="744" t="str" cm="1">
        <f t="array" ref="AI182">_xlfn.LET(_xlpm.a,_xlfn.XLOOKUP(1,('Number Allocation'!$C$6:$C$1483=AK182)*('Number Allocation'!$D$6:$D$1483=AL182),'Number Allocation'!$A$6:$A$1483,"..."),IF(_xlpm.a="","...",_xlpm.a))</f>
        <v>...</v>
      </c>
      <c r="AJ182" s="432" cm="1">
        <f t="array" ref="AJ182:AL189">_xlfn.LET(_xlpm.eventsort, _xlfn.XLOOKUP(AJ$165,$D$687:$P$687,$D$689:$P$696), _xlpm.eventdata, _xlfn.XLOOKUP(AJ$165,$D$165:$O$165,$D$166:$O$236), _xlpm.agedata, $A$166:$C$236, _xlfn.SORTBY(_xlfn._xlws.FILTER(_xlfn.CHOOSECOLS(_xlfn.HSTACK(_xlpm.agedata,_xlpm.eventdata),2,4,1),(_xlfn.CHOOSECOLS(_xlpm.agedata,3)=AH182),""),_xlpm.eventsort))</f>
        <v>0</v>
      </c>
      <c r="AK182" s="422" t="str">
        <v>Not Declared</v>
      </c>
      <c r="AL182" s="422" t="str">
        <v>White Horse Harriers</v>
      </c>
      <c r="AM182" s="747"/>
      <c r="AN182" s="12"/>
      <c r="AO182" s="425"/>
      <c r="AP182" s="3" t="s">
        <v>517</v>
      </c>
      <c r="AQ182" s="744" t="str" cm="1">
        <f t="array" ref="AQ182">_xlfn.LET(_xlpm.a,_xlfn.XLOOKUP(1,('Number Allocation'!$C$6:$C$1483=AS182)*('Number Allocation'!$D$6:$D$1483=AT182),'Number Allocation'!$A$6:$A$1483,"..."),IF(_xlpm.a="","...",_xlpm.a))</f>
        <v>...</v>
      </c>
      <c r="AR182" s="432" cm="1">
        <f t="array" ref="AR182:AT189">_xlfn.LET(_xlpm.eventsort, _xlfn.XLOOKUP(AR$165,$D$687:$P$687,$D$689:$P$696), _xlpm.eventdata, _xlfn.XLOOKUP(AR$165,$D$165:$O$165,$D$166:$O$236), _xlpm.agedata, $A$166:$C$236, _xlfn.SORTBY(_xlfn._xlws.FILTER(_xlfn.CHOOSECOLS(_xlfn.HSTACK(_xlpm.agedata,_xlpm.eventdata),2,4,1),(_xlfn.CHOOSECOLS(_xlpm.agedata,3)=AP182),""),_xlpm.eventsort))</f>
        <v>0</v>
      </c>
      <c r="AS182" s="422" t="str">
        <v>Not Declared</v>
      </c>
      <c r="AT182" s="422" t="str">
        <v>Banbury Harriers AC</v>
      </c>
      <c r="AU182" s="747"/>
      <c r="AV182" s="12"/>
      <c r="AW182" s="425"/>
      <c r="AX182" s="3" t="s">
        <v>517</v>
      </c>
      <c r="AY182" s="744" t="str" cm="1">
        <f t="array" ref="AY182">_xlfn.LET(_xlpm.a,_xlfn.XLOOKUP(1,('Number Allocation'!$C$6:$C$1483=BA182)*('Number Allocation'!$D$6:$D$1483=BB182),'Number Allocation'!$A$6:$A$1483,"..."),IF(_xlpm.a="","...",_xlpm.a))</f>
        <v>...</v>
      </c>
      <c r="AZ182" s="432" cm="1">
        <f t="array" ref="AZ182:BB189">_xlfn.LET(_xlpm.eventsort, _xlfn.XLOOKUP(AZ$165,$D$687:$P$687,$D$689:$P$696), _xlpm.eventdata, _xlfn.XLOOKUP(AZ$165,$D$165:$O$165,$D$166:$O$236), _xlpm.agedata, $A$166:$C$236, _xlfn.SORTBY(_xlfn._xlws.FILTER(_xlfn.CHOOSECOLS(_xlfn.HSTACK(_xlpm.agedata,_xlpm.eventdata),2,4,1),(_xlfn.CHOOSECOLS(_xlpm.agedata,3)=AX182),""),_xlpm.eventsort))</f>
        <v>0</v>
      </c>
      <c r="BA182" s="422" t="str">
        <v>Not Declared</v>
      </c>
      <c r="BB182" s="422" t="str">
        <v>Witney Road Runners</v>
      </c>
      <c r="BC182" s="747"/>
      <c r="BD182" s="12"/>
      <c r="BE182" s="425"/>
      <c r="BF182" s="3" t="s">
        <v>517</v>
      </c>
      <c r="BG182" s="744" t="str" cm="1">
        <f t="array" ref="BG182">_xlfn.LET(_xlpm.a,_xlfn.XLOOKUP(1,('Number Allocation'!$C$6:$C$1483=BI182)*('Number Allocation'!$D$6:$D$1483=BJ182),'Number Allocation'!$A$6:$A$1483,"..."),IF(_xlpm.a="","...",_xlpm.a))</f>
        <v>...</v>
      </c>
      <c r="BH182" s="432" cm="1">
        <f t="array" ref="BH182:BJ189">_xlfn.LET(_xlpm.eventsort, _xlfn.XLOOKUP(BH$165,$D$687:$P$687,$D$689:$P$696), _xlpm.eventdata, _xlfn.XLOOKUP(BH$165,$D$165:$O$165,$D$166:$O$236), _xlpm.agedata, $A$166:$C$236, _xlfn.SORTBY(_xlfn._xlws.FILTER(_xlfn.CHOOSECOLS(_xlfn.HSTACK(_xlpm.agedata,_xlpm.eventdata),2,4,1),(_xlfn.CHOOSECOLS(_xlpm.agedata,3)=BF182),""),_xlpm.eventsort))</f>
        <v>0</v>
      </c>
      <c r="BI182" s="422" t="str">
        <v>Not Declared</v>
      </c>
      <c r="BJ182" s="422" t="str">
        <v>Radley AC</v>
      </c>
      <c r="BK182" s="747"/>
      <c r="BL182" s="12"/>
      <c r="BM182" s="425"/>
      <c r="BN182" s="3" t="s">
        <v>517</v>
      </c>
      <c r="BO182" s="744" t="str" cm="1">
        <f t="array" ref="BO182">_xlfn.LET(_xlpm.a,_xlfn.XLOOKUP(1,('Number Allocation'!$C$6:$C$1483=BQ182)*('Number Allocation'!$D$6:$D$1483=BR182),'Number Allocation'!$A$6:$A$1483,"..."),IF(_xlpm.a="","...",_xlpm.a))</f>
        <v>...</v>
      </c>
      <c r="BP182" s="432" cm="1">
        <f t="array" ref="BP182:BR189">_xlfn.LET(_xlpm.eventsort, _xlfn.XLOOKUP(BP$165,$D$687:$P$687,$D$689:$P$696), _xlpm.eventdata, _xlfn.XLOOKUP(BP$165,$D$165:$O$165,$D$166:$O$236), _xlpm.agedata, $A$166:$C$236, _xlfn.SORTBY(_xlfn._xlws.FILTER(_xlfn.CHOOSECOLS(_xlfn.HSTACK(_xlpm.agedata,_xlpm.eventdata),2,4,1),(_xlfn.CHOOSECOLS(_xlpm.agedata,3)=BN182),""),_xlpm.eventsort))</f>
        <v>0</v>
      </c>
      <c r="BQ182" s="422" t="str">
        <v>Not Declared</v>
      </c>
      <c r="BR182" s="422" t="str">
        <v>White Horse Harriers</v>
      </c>
      <c r="BS182" s="747"/>
      <c r="BT182" s="12"/>
      <c r="BU182" s="425"/>
      <c r="BV182" s="3" t="s">
        <v>517</v>
      </c>
      <c r="BW182" s="744" t="str" cm="1">
        <f t="array" ref="BW182">_xlfn.LET(_xlpm.a,_xlfn.XLOOKUP(1,('Number Allocation'!$C$6:$C$1483=BY182)*('Number Allocation'!$D$6:$D$1483=BZ182),'Number Allocation'!$A$6:$A$1483,"..."),IF(_xlpm.a="","...",_xlpm.a))</f>
        <v>...</v>
      </c>
      <c r="BX182" s="432" cm="1">
        <f t="array" ref="BX182:BZ189">_xlfn.LET(_xlpm.eventsort, _xlfn.XLOOKUP(BX$165,$D$687:$P$687,$D$689:$P$696), _xlpm.eventdata, _xlfn.XLOOKUP(BX$165,$D$165:$O$165,$D$166:$O$236), _xlpm.agedata, $A$166:$C$236, _xlfn.SORTBY(_xlfn._xlws.FILTER(_xlfn.CHOOSECOLS(_xlfn.HSTACK(_xlpm.agedata,_xlpm.eventdata),2,4,1),(_xlfn.CHOOSECOLS(_xlpm.agedata,3)=BV182),""),_xlpm.eventsort))</f>
        <v>0</v>
      </c>
      <c r="BY182" s="422" t="str">
        <v>Not Declared</v>
      </c>
      <c r="BZ182" s="422" t="str">
        <v>Witney Road Runners</v>
      </c>
      <c r="CA182" s="479"/>
      <c r="CB182" s="480"/>
      <c r="CC182" s="481"/>
      <c r="CD182" s="3" t="s">
        <v>517</v>
      </c>
      <c r="CE182" s="744" t="str" cm="1">
        <f t="array" ref="CE182">_xlfn.LET(_xlpm.a,_xlfn.XLOOKUP(1,('Number Allocation'!$C$6:$C$1483=CG182)*('Number Allocation'!$D$6:$D$1483=CH182),'Number Allocation'!$A$6:$A$1483,"..."),IF(_xlpm.a="","...",_xlpm.a))</f>
        <v>...</v>
      </c>
      <c r="CF182" s="432" cm="1">
        <f t="array" ref="CF182:CH189">_xlfn.LET(_xlpm.eventsort, _xlfn.XLOOKUP(CF$165,$D$687:$P$687,$D$689:$P$696), _xlpm.eventdata, _xlfn.XLOOKUP(CF$165,$D$165:$O$165,$D$166:$O$236), _xlpm.agedata, $A$166:$C$236, _xlfn.SORTBY(_xlfn._xlws.FILTER(_xlfn.CHOOSECOLS(_xlfn.HSTACK(_xlpm.agedata,_xlpm.eventdata),2,4,1),(_xlfn.CHOOSECOLS(_xlpm.agedata,3)=CD182),""),_xlpm.eventsort))</f>
        <v>0</v>
      </c>
      <c r="CG182" s="422" t="str">
        <v>Not Declared</v>
      </c>
      <c r="CH182" s="422" t="str">
        <v>Banbury Harriers AC</v>
      </c>
      <c r="CI182" s="479"/>
      <c r="CJ182" s="480"/>
      <c r="CK182" s="481"/>
      <c r="CL182" s="3" t="s">
        <v>517</v>
      </c>
      <c r="CM182" s="744" t="str" cm="1">
        <f t="array" ref="CM182">_xlfn.LET(_xlpm.a,_xlfn.XLOOKUP(1,('Number Allocation'!$C$6:$C$1483=CO182)*('Number Allocation'!$D$6:$D$1483=CP182),'Number Allocation'!$A$6:$A$1483,"..."),IF(_xlpm.a="","...",_xlpm.a))</f>
        <v>...</v>
      </c>
      <c r="CN182" s="432" cm="1">
        <f t="array" ref="CN182:CP189">_xlfn.LET(_xlpm.eventsort, _xlfn.XLOOKUP(CN$165,$D$687:$P$687,$D$689:$P$696), _xlpm.eventdata, _xlfn.XLOOKUP(CN$165,$D$165:$O$165,$D$166:$O$236), _xlpm.agedata, $A$166:$C$236, _xlfn.SORTBY(_xlfn._xlws.FILTER(_xlfn.CHOOSECOLS(_xlfn.HSTACK(_xlpm.agedata,_xlpm.eventdata),2,4,1),(_xlfn.CHOOSECOLS(_xlpm.agedata,3)=CL182),""),_xlpm.eventsort))</f>
        <v>0</v>
      </c>
      <c r="CO182" s="422" t="str">
        <v>Not Declared</v>
      </c>
      <c r="CP182" s="422" t="str">
        <v>Radley AC</v>
      </c>
      <c r="CQ182" s="479"/>
      <c r="CR182" s="480"/>
      <c r="CS182" s="481"/>
      <c r="CT182" s="3" t="s">
        <v>517</v>
      </c>
      <c r="CU182" s="744" t="str" cm="1">
        <f t="array" ref="CU182">_xlfn.LET(_xlpm.a,_xlfn.XLOOKUP(1,('Number Allocation'!$C$6:$C$1483=CW182)*('Number Allocation'!$D$6:$D$1483=CX182),'Number Allocation'!$A$6:$A$1483,"..."),IF(_xlpm.a="","...",_xlpm.a))</f>
        <v>...</v>
      </c>
      <c r="CV182" s="432" cm="1">
        <f t="array" ref="CV182:CX189">_xlfn.LET(_xlpm.eventsort, _xlfn.XLOOKUP(CV$165,$D$687:$P$687,$D$689:$P$696), _xlpm.eventdata, _xlfn.XLOOKUP(CV$165,$D$165:$O$165,$D$166:$O$236), _xlpm.agedata, $A$166:$C$236, _xlfn.SORTBY(_xlfn._xlws.FILTER(_xlfn.CHOOSECOLS(_xlfn.HSTACK(_xlpm.agedata,_xlpm.eventdata),2,4,1),(_xlfn.CHOOSECOLS(_xlpm.agedata,3)=CT182),""),_xlpm.eventsort))</f>
        <v>0</v>
      </c>
      <c r="CW182" s="422" t="str">
        <v>Not Declared</v>
      </c>
      <c r="CX182" s="422" t="str">
        <v>White Horse Harriers</v>
      </c>
      <c r="CY182" s="479"/>
      <c r="CZ182" s="480"/>
      <c r="DA182" s="481"/>
      <c r="DB182" s="3" t="s">
        <v>517</v>
      </c>
      <c r="DC182" s="744" t="str" cm="1">
        <f t="array" ref="DC182">_xlfn.LET(_xlpm.a,_xlfn.XLOOKUP(1,('Number Allocation'!$C$6:$C$1483=DE182)*('Number Allocation'!$D$6:$D$1483=DF182),'Number Allocation'!$A$6:$A$1483,"..."),IF(_xlpm.a="","...",_xlpm.a))</f>
        <v>...</v>
      </c>
      <c r="DD182" s="432" cm="1">
        <f t="array" ref="DD182:DF189">_xlfn.LET(_xlpm.eventsort, _xlfn.XLOOKUP(DD$165,$D$687:$P$687,$D$689:$P$696), _xlpm.eventdata, _xlfn.XLOOKUP(DD$165,$D$165:$O$165,$D$166:$O$236), _xlpm.agedata, $A$166:$C$236, _xlfn.SORTBY(_xlfn._xlws.FILTER(_xlfn.CHOOSECOLS(_xlfn.HSTACK(_xlpm.agedata,_xlpm.eventdata),2,4,1),(_xlfn.CHOOSECOLS(_xlpm.agedata,3)=DB182),""),_xlpm.eventsort))</f>
        <v>0</v>
      </c>
      <c r="DE182" s="422" t="str">
        <v>Not Declared</v>
      </c>
      <c r="DF182" s="422" t="str">
        <v>White Horse Harriers</v>
      </c>
      <c r="DG182" s="479"/>
      <c r="DH182" s="480"/>
      <c r="DI182" s="481"/>
      <c r="DJ182" s="3" t="s">
        <v>517</v>
      </c>
      <c r="DK182" s="744" t="str" cm="1">
        <f t="array" ref="DK182">_xlfn.LET(_xlpm.a,_xlfn.XLOOKUP(1,('Number Allocation'!$C$6:$C$1483=DM182)*('Number Allocation'!$D$6:$D$1483=DN182),'Number Allocation'!$A$6:$A$1483,"..."),IF(_xlpm.a="","...",_xlpm.a))</f>
        <v>...</v>
      </c>
      <c r="DL182" s="432" cm="1">
        <f t="array" ref="DL182:DN189">_xlfn.LET(_xlpm.eventsort, _xlfn.XLOOKUP(DL$165,$D$687:$P$687,$D$689:$P$696), _xlpm.eventdata, _xlfn.XLOOKUP(DL$165,$D$165:$O$165,$D$166:$O$236), _xlpm.agedata, $A$166:$C$236, _xlfn.SORTBY(_xlfn._xlws.FILTER(_xlfn.CHOOSECOLS(_xlfn.HSTACK(_xlpm.agedata,_xlpm.eventdata),2,4,1),(_xlfn.CHOOSECOLS(_xlpm.agedata,3)=DJ182),""),_xlpm.eventsort))</f>
        <v>0</v>
      </c>
      <c r="DM182" s="422" t="str">
        <v>Not Declared</v>
      </c>
      <c r="DN182" s="422" t="str">
        <v>Bicester AC</v>
      </c>
      <c r="DO182" s="479"/>
      <c r="DP182" s="480"/>
      <c r="DQ182" s="481"/>
      <c r="DR182" s="434"/>
      <c r="DW182" s="424"/>
      <c r="DX182" s="12"/>
      <c r="DY182" s="425"/>
      <c r="DZ182" s="15"/>
      <c r="EA182" s="15"/>
    </row>
    <row r="183" spans="1:131" s="359" customFormat="1" ht="21" customHeight="1">
      <c r="A183" s="358"/>
      <c r="B183" s="729"/>
      <c r="C183" s="729"/>
      <c r="D183" s="729"/>
      <c r="E183" s="729"/>
      <c r="F183" s="729"/>
      <c r="G183" s="729"/>
      <c r="H183" s="729"/>
      <c r="I183" s="729"/>
      <c r="J183" s="729"/>
      <c r="K183" s="729"/>
      <c r="L183" s="729"/>
      <c r="M183" s="729"/>
      <c r="N183" s="729"/>
      <c r="O183" s="362"/>
      <c r="P183" s="3"/>
      <c r="Q183" s="3"/>
      <c r="R183" s="3"/>
      <c r="S183" s="3"/>
      <c r="T183" s="3"/>
      <c r="U183" s="3"/>
      <c r="V183" s="3"/>
      <c r="W183" s="3"/>
      <c r="X183" s="3"/>
      <c r="Y183" s="89"/>
      <c r="Z183" s="433"/>
      <c r="AA183" s="747" t="str" cm="1">
        <f t="array" ref="AA183">_xlfn.LET(_xlpm.a,_xlfn.XLOOKUP(1,('Number Allocation'!$C$6:$C$1483=AC183)*('Number Allocation'!$D$6:$D$1483=AD183),'Number Allocation'!$A$6:$A$1483,"..."),IF(_xlpm.a="","...",_xlpm.a))</f>
        <v>...</v>
      </c>
      <c r="AB183" s="747">
        <v>0</v>
      </c>
      <c r="AC183" s="12" t="str">
        <v>Not Declared</v>
      </c>
      <c r="AD183" s="12" t="str">
        <v>Abingdon AC</v>
      </c>
      <c r="AE183" s="747"/>
      <c r="AF183" s="12"/>
      <c r="AG183" s="425"/>
      <c r="AH183" s="433"/>
      <c r="AI183" s="747" t="str" cm="1">
        <f t="array" ref="AI183">_xlfn.LET(_xlpm.a,_xlfn.XLOOKUP(1,('Number Allocation'!$C$6:$C$1483=AK183)*('Number Allocation'!$D$6:$D$1483=AL183),'Number Allocation'!$A$6:$A$1483,"..."),IF(_xlpm.a="","...",_xlpm.a))</f>
        <v>...</v>
      </c>
      <c r="AJ183" s="747">
        <v>0</v>
      </c>
      <c r="AK183" s="12" t="str">
        <v>Not Declared</v>
      </c>
      <c r="AL183" s="12" t="str">
        <v>Bicester AC</v>
      </c>
      <c r="AM183" s="747"/>
      <c r="AN183" s="12"/>
      <c r="AO183" s="425"/>
      <c r="AP183" s="433"/>
      <c r="AQ183" s="747" t="str" cm="1">
        <f t="array" ref="AQ183">_xlfn.LET(_xlpm.a,_xlfn.XLOOKUP(1,('Number Allocation'!$C$6:$C$1483=AS183)*('Number Allocation'!$D$6:$D$1483=AT183),'Number Allocation'!$A$6:$A$1483,"..."),IF(_xlpm.a="","...",_xlpm.a))</f>
        <v>...</v>
      </c>
      <c r="AR183" s="747">
        <v>0</v>
      </c>
      <c r="AS183" s="12" t="str">
        <v>Not Declared</v>
      </c>
      <c r="AT183" s="12" t="str">
        <v>Radley AC</v>
      </c>
      <c r="AU183" s="747"/>
      <c r="AV183" s="12"/>
      <c r="AW183" s="425"/>
      <c r="AX183" s="433"/>
      <c r="AY183" s="747" t="str" cm="1">
        <f t="array" ref="AY183">_xlfn.LET(_xlpm.a,_xlfn.XLOOKUP(1,('Number Allocation'!$C$6:$C$1483=BA183)*('Number Allocation'!$D$6:$D$1483=BB183),'Number Allocation'!$A$6:$A$1483,"..."),IF(_xlpm.a="","...",_xlpm.a))</f>
        <v>...</v>
      </c>
      <c r="AZ183" s="747">
        <v>0</v>
      </c>
      <c r="BA183" s="12" t="str">
        <v>Not Declared</v>
      </c>
      <c r="BB183" s="12" t="str">
        <v>Banbury Harriers AC</v>
      </c>
      <c r="BC183" s="747"/>
      <c r="BD183" s="12"/>
      <c r="BE183" s="425"/>
      <c r="BF183" s="433"/>
      <c r="BG183" s="747" t="str" cm="1">
        <f t="array" ref="BG183">_xlfn.LET(_xlpm.a,_xlfn.XLOOKUP(1,('Number Allocation'!$C$6:$C$1483=BI183)*('Number Allocation'!$D$6:$D$1483=BJ183),'Number Allocation'!$A$6:$A$1483,"..."),IF(_xlpm.a="","...",_xlpm.a))</f>
        <v>...</v>
      </c>
      <c r="BH183" s="747">
        <v>0</v>
      </c>
      <c r="BI183" s="12" t="str">
        <v>Not Declared</v>
      </c>
      <c r="BJ183" s="12" t="str">
        <v>White Horse Harriers</v>
      </c>
      <c r="BK183" s="747"/>
      <c r="BL183" s="12"/>
      <c r="BM183" s="425"/>
      <c r="BN183" s="433"/>
      <c r="BO183" s="747" t="str" cm="1">
        <f t="array" ref="BO183">_xlfn.LET(_xlpm.a,_xlfn.XLOOKUP(1,('Number Allocation'!$C$6:$C$1483=BQ183)*('Number Allocation'!$D$6:$D$1483=BR183),'Number Allocation'!$A$6:$A$1483,"..."),IF(_xlpm.a="","...",_xlpm.a))</f>
        <v>...</v>
      </c>
      <c r="BP183" s="747">
        <v>0</v>
      </c>
      <c r="BQ183" s="12" t="str">
        <v>Not Declared</v>
      </c>
      <c r="BR183" s="12" t="str">
        <v>Witney Road Runners</v>
      </c>
      <c r="BS183" s="747"/>
      <c r="BT183" s="12"/>
      <c r="BU183" s="425"/>
      <c r="BV183" s="433"/>
      <c r="BW183" s="747" t="str" cm="1">
        <f t="array" ref="BW183">_xlfn.LET(_xlpm.a,_xlfn.XLOOKUP(1,('Number Allocation'!$C$6:$C$1483=BY183)*('Number Allocation'!$D$6:$D$1483=BZ183),'Number Allocation'!$A$6:$A$1483,"..."),IF(_xlpm.a="","...",_xlpm.a))</f>
        <v>...</v>
      </c>
      <c r="BX183" s="747">
        <v>0</v>
      </c>
      <c r="BY183" s="12" t="str">
        <v>Not Declared</v>
      </c>
      <c r="BZ183" s="12" t="str">
        <v>White Horse Harriers</v>
      </c>
      <c r="CA183" s="479"/>
      <c r="CB183" s="480"/>
      <c r="CC183" s="481"/>
      <c r="CD183" s="433"/>
      <c r="CE183" s="747" t="str" cm="1">
        <f t="array" ref="CE183">_xlfn.LET(_xlpm.a,_xlfn.XLOOKUP(1,('Number Allocation'!$C$6:$C$1483=CG183)*('Number Allocation'!$D$6:$D$1483=CH183),'Number Allocation'!$A$6:$A$1483,"..."),IF(_xlpm.a="","...",_xlpm.a))</f>
        <v>...</v>
      </c>
      <c r="CF183" s="747">
        <v>0</v>
      </c>
      <c r="CG183" s="12" t="str">
        <v>Not Declared</v>
      </c>
      <c r="CH183" s="12" t="str">
        <v>Oxford City AC</v>
      </c>
      <c r="CI183" s="479"/>
      <c r="CJ183" s="480"/>
      <c r="CK183" s="481"/>
      <c r="CL183" s="433"/>
      <c r="CM183" s="747" t="str" cm="1">
        <f t="array" ref="CM183">_xlfn.LET(_xlpm.a,_xlfn.XLOOKUP(1,('Number Allocation'!$C$6:$C$1483=CO183)*('Number Allocation'!$D$6:$D$1483=CP183),'Number Allocation'!$A$6:$A$1483,"..."),IF(_xlpm.a="","...",_xlpm.a))</f>
        <v>...</v>
      </c>
      <c r="CN183" s="747">
        <v>0</v>
      </c>
      <c r="CO183" s="12" t="str">
        <v>Not Declared</v>
      </c>
      <c r="CP183" s="12" t="str">
        <v>Oxford City AC</v>
      </c>
      <c r="CQ183" s="479"/>
      <c r="CR183" s="480"/>
      <c r="CS183" s="481"/>
      <c r="CT183" s="433"/>
      <c r="CU183" s="747" t="str" cm="1">
        <f t="array" ref="CU183">_xlfn.LET(_xlpm.a,_xlfn.XLOOKUP(1,('Number Allocation'!$C$6:$C$1483=CW183)*('Number Allocation'!$D$6:$D$1483=CX183),'Number Allocation'!$A$6:$A$1483,"..."),IF(_xlpm.a="","...",_xlpm.a))</f>
        <v>...</v>
      </c>
      <c r="CV183" s="747">
        <v>0</v>
      </c>
      <c r="CW183" s="12" t="str">
        <v>Not Declared</v>
      </c>
      <c r="CX183" s="12" t="str">
        <v>Radley AC</v>
      </c>
      <c r="CY183" s="479"/>
      <c r="CZ183" s="480"/>
      <c r="DA183" s="481"/>
      <c r="DB183" s="433"/>
      <c r="DC183" s="747" t="str" cm="1">
        <f t="array" ref="DC183">_xlfn.LET(_xlpm.a,_xlfn.XLOOKUP(1,('Number Allocation'!$C$6:$C$1483=DE183)*('Number Allocation'!$D$6:$D$1483=DF183),'Number Allocation'!$A$6:$A$1483,"..."),IF(_xlpm.a="","...",_xlpm.a))</f>
        <v>...</v>
      </c>
      <c r="DD183" s="747">
        <v>0</v>
      </c>
      <c r="DE183" s="12" t="str">
        <v>Not Declared</v>
      </c>
      <c r="DF183" s="12" t="str">
        <v>Oxford City AC</v>
      </c>
      <c r="DG183" s="479"/>
      <c r="DH183" s="480"/>
      <c r="DI183" s="481"/>
      <c r="DJ183" s="433"/>
      <c r="DK183" s="747" t="str" cm="1">
        <f t="array" ref="DK183">_xlfn.LET(_xlpm.a,_xlfn.XLOOKUP(1,('Number Allocation'!$C$6:$C$1483=DM183)*('Number Allocation'!$D$6:$D$1483=DN183),'Number Allocation'!$A$6:$A$1483,"..."),IF(_xlpm.a="","...",_xlpm.a))</f>
        <v>...</v>
      </c>
      <c r="DL183" s="747">
        <v>0</v>
      </c>
      <c r="DM183" s="12" t="str">
        <v>Not Declared</v>
      </c>
      <c r="DN183" s="12" t="str">
        <v>Radley AC</v>
      </c>
      <c r="DO183" s="479"/>
      <c r="DP183" s="480"/>
      <c r="DQ183" s="481"/>
      <c r="DW183" s="424"/>
      <c r="DX183" s="12"/>
      <c r="DY183" s="425"/>
      <c r="DZ183" s="15"/>
      <c r="EA183" s="15"/>
    </row>
    <row r="184" spans="1:131" s="359" customFormat="1" ht="21" customHeight="1">
      <c r="A184" s="358" t="str">
        <f>Bicester!AJ$2</f>
        <v>Bicester AC</v>
      </c>
      <c r="B184" s="729" t="str">
        <f>Bicester!AV$1</f>
        <v>B</v>
      </c>
      <c r="C184" s="729" t="s">
        <v>71</v>
      </c>
      <c r="D184" s="729" t="str" cm="1">
        <f t="array" ref="D184">_xlfn.LET(_xlpm.x, Bicester!$AL$3:$AW$3, _xlpm.y, Bicester!$AL$5:$AW$20, _xlpm.z, Bicester!$AJ$5:$AJ$20, IF(_xlfn.XLOOKUP($C184,_xlfn.XLOOKUP(D$165,_xlpm.x,_xlpm.y,""),_xlpm.z,"Not Declared")="", "Name not recorded",  _xlfn.XLOOKUP($C184,_xlfn.XLOOKUP(D$165,_xlpm.x,_xlpm.y,""),_xlpm.z,"Not Declared")))</f>
        <v>Not Declared</v>
      </c>
      <c r="E184" s="729" t="str" cm="1">
        <f t="array" ref="E184">_xlfn.LET(_xlpm.x, Bicester!$AL$3:$AW$3, _xlpm.y, Bicester!$AL$5:$AW$20, _xlpm.z, Bicester!$AJ$5:$AJ$20, IF(_xlfn.XLOOKUP($C184,_xlfn.XLOOKUP(E$165,_xlpm.x,_xlpm.y,""),_xlpm.z,"Not Declared")="", "Name not recorded",  _xlfn.XLOOKUP($C184,_xlfn.XLOOKUP(E$165,_xlpm.x,_xlpm.y,""),_xlpm.z,"Not Declared")))</f>
        <v>Not Declared</v>
      </c>
      <c r="F184" s="729" t="str" cm="1">
        <f t="array" ref="F184">_xlfn.LET(_xlpm.x, Bicester!$AL$3:$AW$3, _xlpm.y, Bicester!$AL$5:$AW$20, _xlpm.z, Bicester!$AJ$5:$AJ$20, IF(_xlfn.XLOOKUP($C184,_xlfn.XLOOKUP(F$165,_xlpm.x,_xlpm.y,""),_xlpm.z,"Not Declared")="", "Name not recorded",  _xlfn.XLOOKUP($C184,_xlfn.XLOOKUP(F$165,_xlpm.x,_xlpm.y,""),_xlpm.z,"Not Declared")))</f>
        <v>Not Declared</v>
      </c>
      <c r="G184" s="729" t="str" cm="1">
        <f t="array" ref="G184">_xlfn.LET(_xlpm.x, Bicester!$AL$3:$AW$3, _xlpm.y, Bicester!$AL$5:$AW$20, _xlpm.z, Bicester!$AJ$5:$AJ$20, IF(_xlfn.XLOOKUP($C184,_xlfn.XLOOKUP(G$165,_xlpm.x,_xlpm.y,""),_xlpm.z,"Not Declared")="", "Name not recorded",  _xlfn.XLOOKUP($C184,_xlfn.XLOOKUP(G$165,_xlpm.x,_xlpm.y,""),_xlpm.z,"Not Declared")))</f>
        <v>Not Declared</v>
      </c>
      <c r="H184" s="729" t="str" cm="1">
        <f t="array" ref="H184">_xlfn.LET(_xlpm.x, Bicester!$AL$3:$AW$3, _xlpm.y, Bicester!$AL$5:$AW$20, _xlpm.z, Bicester!$AJ$5:$AJ$20, IF(_xlfn.XLOOKUP($C184,_xlfn.XLOOKUP(H$165,_xlpm.x,_xlpm.y,""),_xlpm.z,"Not Declared")="", "Name not recorded",  _xlfn.XLOOKUP($C184,_xlfn.XLOOKUP(H$165,_xlpm.x,_xlpm.y,""),_xlpm.z,"Not Declared")))</f>
        <v>Not Declared</v>
      </c>
      <c r="I184" s="729" t="str" cm="1">
        <f t="array" ref="I184">_xlfn.LET(_xlpm.x, Bicester!$AL$3:$AW$3, _xlpm.y, Bicester!$AL$5:$AW$20, _xlpm.z, Bicester!$AJ$5:$AJ$20, IF(_xlfn.XLOOKUP($C184,_xlfn.XLOOKUP(I$165,_xlpm.x,_xlpm.y,""),_xlpm.z,"Not Declared")="", "Name not recorded",  _xlfn.XLOOKUP($C184,_xlfn.XLOOKUP(I$165,_xlpm.x,_xlpm.y,""),_xlpm.z,"Not Declared")))</f>
        <v>Not Declared</v>
      </c>
      <c r="J184" s="729" t="str" cm="1">
        <f t="array" ref="J184">_xlfn.LET(_xlpm.x, Bicester!$AL$3:$AW$3, _xlpm.y, Bicester!$AL$5:$AW$20, _xlpm.z, Bicester!$AJ$5:$AJ$20, IF(_xlfn.XLOOKUP($C184,_xlfn.XLOOKUP(J$165,_xlpm.x,_xlpm.y,""),_xlpm.z,"Not Declared")="", "Name not recorded",  _xlfn.XLOOKUP($C184,_xlfn.XLOOKUP(J$165,_xlpm.x,_xlpm.y,""),_xlpm.z,"Not Declared")))</f>
        <v>Not Declared</v>
      </c>
      <c r="K184" s="729" t="str" cm="1">
        <f t="array" ref="K184">_xlfn.LET(_xlpm.x, Bicester!$AL$3:$AW$3, _xlpm.y, Bicester!$AL$5:$AW$20, _xlpm.z, Bicester!$AJ$5:$AJ$20, IF(_xlfn.XLOOKUP($C184,_xlfn.XLOOKUP(K$165,_xlpm.x,_xlpm.y,""),_xlpm.z,"Not Declared")="", "Name not recorded",  _xlfn.XLOOKUP($C184,_xlfn.XLOOKUP(K$165,_xlpm.x,_xlpm.y,""),_xlpm.z,"Not Declared")))</f>
        <v>Not Declared</v>
      </c>
      <c r="L184" s="729" t="str" cm="1">
        <f t="array" ref="L184">_xlfn.LET(_xlpm.x, Bicester!$AL$3:$AW$3, _xlpm.y, Bicester!$AL$5:$AW$20, _xlpm.z, Bicester!$AJ$5:$AJ$20, IF(_xlfn.XLOOKUP($C184,_xlfn.XLOOKUP(L$165,_xlpm.x,_xlpm.y,""),_xlpm.z,"Not Declared")="", "Name not recorded",  _xlfn.XLOOKUP($C184,_xlfn.XLOOKUP(L$165,_xlpm.x,_xlpm.y,""),_xlpm.z,"Not Declared")))</f>
        <v>Not Declared</v>
      </c>
      <c r="M184" s="729" t="str" cm="1">
        <f t="array" ref="M184">_xlfn.LET(_xlpm.x, Bicester!$AL$3:$AW$3, _xlpm.y, Bicester!$AL$5:$AW$20, _xlpm.z, Bicester!$AJ$5:$AJ$20, IF(_xlfn.XLOOKUP($C184,_xlfn.XLOOKUP(M$165,_xlpm.x,_xlpm.y,""),_xlpm.z,"Not Declared")="", "Name not recorded",  _xlfn.XLOOKUP($C184,_xlfn.XLOOKUP(M$165,_xlpm.x,_xlpm.y,""),_xlpm.z,"Not Declared")))</f>
        <v>Not Declared</v>
      </c>
      <c r="N184" s="729" t="str" cm="1">
        <f t="array" ref="N184">_xlfn.LET(_xlpm.x, Bicester!$AL$3:$AW$3, _xlpm.y, Bicester!$AL$5:$AW$20, _xlpm.z, Bicester!$AJ$5:$AJ$20, IF(_xlfn.XLOOKUP($C184,_xlfn.XLOOKUP(N$165,_xlpm.x,_xlpm.y,""),_xlpm.z,"Not Declared")="", "Name not recorded",  _xlfn.XLOOKUP($C184,_xlfn.XLOOKUP(N$165,_xlpm.x,_xlpm.y,""),_xlpm.z,"Not Declared")))</f>
        <v>Not Declared</v>
      </c>
      <c r="O184" s="729" t="str" cm="1">
        <f t="array" ref="O184">_xlfn.LET(_xlpm.x, Bicester!$AL$3:$AW$3, _xlpm.y, Bicester!$AL$5:$AW$20, _xlpm.z, Bicester!$AJ$5:$AJ$20, IF(_xlfn.XLOOKUP($C184,_xlfn.XLOOKUP(O$165,_xlpm.x,_xlpm.y,""),_xlpm.z,"Not Declared")="", "Name not recorded",  _xlfn.XLOOKUP($C184,_xlfn.XLOOKUP(O$165,_xlpm.x,_xlpm.y,""),_xlpm.z,"Not Declared")))</f>
        <v>Not Declared</v>
      </c>
      <c r="P184" s="79">
        <v>1</v>
      </c>
      <c r="Q184" s="729">
        <v>2</v>
      </c>
      <c r="R184" s="729">
        <v>3</v>
      </c>
      <c r="S184" s="729">
        <v>4</v>
      </c>
      <c r="T184" s="729" t="str" cm="1">
        <f t="array" ref="T184">_xlfn.LET(_xlpm.x, Bicester!$AL$3:$AX$3, _xlpm.y, Bicester!$AL$5:$AX$20, _xlpm.z, Bicester!$AJ$5:$AJ$20, IF(_xlfn.XLOOKUP(P184,_xlfn.XLOOKUP(T$165,_xlpm.x,_xlpm.y,""),_xlpm.z,"Not Declared")="", "Name not recorded",  _xlfn.XLOOKUP(P184,_xlfn.XLOOKUP(T$165,_xlpm.x,_xlpm.y,""),_xlpm.z,"Not Declared")))</f>
        <v>Not Declared</v>
      </c>
      <c r="U184" s="729" t="str" cm="1">
        <f t="array" ref="U184">_xlfn.LET(_xlpm.x, Bicester!$AL$3:$AX$3, _xlpm.y, Bicester!$AL$5:$AX$20, _xlpm.z, Bicester!$AJ$5:$AJ$20, IF(_xlfn.XLOOKUP(Q184,_xlfn.XLOOKUP(U$165,_xlpm.x,_xlpm.y,""),_xlpm.z,"Not Declared")="", "Name not recorded",  _xlfn.XLOOKUP(Q184,_xlfn.XLOOKUP(U$165,_xlpm.x,_xlpm.y,""),_xlpm.z,"Not Declared")))</f>
        <v>Not Declared</v>
      </c>
      <c r="V184" s="729" t="str" cm="1">
        <f t="array" ref="V184">_xlfn.LET(_xlpm.x, Bicester!$AL$3:$AX$3, _xlpm.y, Bicester!$AL$5:$AX$20, _xlpm.z, Bicester!$AJ$5:$AJ$20, IF(_xlfn.XLOOKUP(R184,_xlfn.XLOOKUP(V$165,_xlpm.x,_xlpm.y,""),_xlpm.z,"Not Declared")="", "Name not recorded",  _xlfn.XLOOKUP(R184,_xlfn.XLOOKUP(V$165,_xlpm.x,_xlpm.y,""),_xlpm.z,"Not Declared")))</f>
        <v>Not Declared</v>
      </c>
      <c r="W184" s="729" t="str" cm="1">
        <f t="array" ref="W184">_xlfn.LET(_xlpm.x, Bicester!$AL$3:$AX$3, _xlpm.y, Bicester!$AL$5:$AX$20, _xlpm.z, Bicester!$AJ$5:$AJ$20, IF(_xlfn.XLOOKUP(S184,_xlfn.XLOOKUP(W$165,_xlpm.x,_xlpm.y,""),_xlpm.z,"Not Declared")="", "Name not recorded",  _xlfn.XLOOKUP(S184,_xlfn.XLOOKUP(W$165,_xlpm.x,_xlpm.y,""),_xlpm.z,"Not Declared")))</f>
        <v>Not Declared</v>
      </c>
      <c r="X184" s="358" t="str">
        <f>_xlfn.TEXTJOIN(", ",,T184:W184)</f>
        <v>Not Declared, Not Declared, Not Declared, Not Declared</v>
      </c>
      <c r="Y184" s="89"/>
      <c r="Z184" s="433"/>
      <c r="AA184" s="747" t="str" cm="1">
        <f t="array" ref="AA184">_xlfn.LET(_xlpm.a,_xlfn.XLOOKUP(1,('Number Allocation'!$C$6:$C$1483=AC184)*('Number Allocation'!$D$6:$D$1483=AD184),'Number Allocation'!$A$6:$A$1483,"..."),IF(_xlpm.a="","...",_xlpm.a))</f>
        <v>...</v>
      </c>
      <c r="AB184" s="747">
        <v>0</v>
      </c>
      <c r="AC184" s="12" t="str">
        <v>Not Declared</v>
      </c>
      <c r="AD184" s="12" t="str">
        <v>Radley AC</v>
      </c>
      <c r="AE184" s="747"/>
      <c r="AF184" s="12"/>
      <c r="AG184" s="425"/>
      <c r="AH184" s="433"/>
      <c r="AI184" s="747" t="str" cm="1">
        <f t="array" ref="AI184">_xlfn.LET(_xlpm.a,_xlfn.XLOOKUP(1,('Number Allocation'!$C$6:$C$1483=AK184)*('Number Allocation'!$D$6:$D$1483=AL184),'Number Allocation'!$A$6:$A$1483,"..."),IF(_xlpm.a="","...",_xlpm.a))</f>
        <v>...</v>
      </c>
      <c r="AJ184" s="747">
        <v>0</v>
      </c>
      <c r="AK184" s="12" t="str">
        <v>Not Declared</v>
      </c>
      <c r="AL184" s="12" t="str">
        <v>Radley AC</v>
      </c>
      <c r="AM184" s="747"/>
      <c r="AN184" s="12"/>
      <c r="AO184" s="425"/>
      <c r="AP184" s="433"/>
      <c r="AQ184" s="747" t="str" cm="1">
        <f t="array" ref="AQ184">_xlfn.LET(_xlpm.a,_xlfn.XLOOKUP(1,('Number Allocation'!$C$6:$C$1483=AS184)*('Number Allocation'!$D$6:$D$1483=AT184),'Number Allocation'!$A$6:$A$1483,"..."),IF(_xlpm.a="","...",_xlpm.a))</f>
        <v>...</v>
      </c>
      <c r="AR184" s="747">
        <v>0</v>
      </c>
      <c r="AS184" s="12" t="str">
        <v>Not Declared</v>
      </c>
      <c r="AT184" s="12" t="str">
        <v>Bicester AC</v>
      </c>
      <c r="AU184" s="747"/>
      <c r="AV184" s="12"/>
      <c r="AW184" s="425"/>
      <c r="AX184" s="433"/>
      <c r="AY184" s="747" t="str" cm="1">
        <f t="array" ref="AY184">_xlfn.LET(_xlpm.a,_xlfn.XLOOKUP(1,('Number Allocation'!$C$6:$C$1483=BA184)*('Number Allocation'!$D$6:$D$1483=BB184),'Number Allocation'!$A$6:$A$1483,"..."),IF(_xlpm.a="","...",_xlpm.a))</f>
        <v>...</v>
      </c>
      <c r="AZ184" s="747">
        <v>0</v>
      </c>
      <c r="BA184" s="12" t="str">
        <v>Not Declared</v>
      </c>
      <c r="BB184" s="12" t="str">
        <v>White Horse Harriers</v>
      </c>
      <c r="BC184" s="747"/>
      <c r="BD184" s="12"/>
      <c r="BE184" s="425"/>
      <c r="BF184" s="433"/>
      <c r="BG184" s="747" t="str" cm="1">
        <f t="array" ref="BG184">_xlfn.LET(_xlpm.a,_xlfn.XLOOKUP(1,('Number Allocation'!$C$6:$C$1483=BI184)*('Number Allocation'!$D$6:$D$1483=BJ184),'Number Allocation'!$A$6:$A$1483,"..."),IF(_xlpm.a="","...",_xlpm.a))</f>
        <v>...</v>
      </c>
      <c r="BH184" s="747">
        <v>0</v>
      </c>
      <c r="BI184" s="12" t="str">
        <v>Not Declared</v>
      </c>
      <c r="BJ184" s="12" t="str">
        <v>Witney Road Runners</v>
      </c>
      <c r="BK184" s="747"/>
      <c r="BL184" s="12"/>
      <c r="BM184" s="425"/>
      <c r="BN184" s="433"/>
      <c r="BO184" s="747" t="str" cm="1">
        <f t="array" ref="BO184">_xlfn.LET(_xlpm.a,_xlfn.XLOOKUP(1,('Number Allocation'!$C$6:$C$1483=BQ184)*('Number Allocation'!$D$6:$D$1483=BR184),'Number Allocation'!$A$6:$A$1483,"..."),IF(_xlpm.a="","...",_xlpm.a))</f>
        <v>...</v>
      </c>
      <c r="BP184" s="747">
        <v>0</v>
      </c>
      <c r="BQ184" s="12" t="str">
        <v>Not Declared</v>
      </c>
      <c r="BR184" s="12" t="str">
        <v>Radley AC</v>
      </c>
      <c r="BS184" s="747"/>
      <c r="BT184" s="12"/>
      <c r="BU184" s="425"/>
      <c r="BV184" s="433"/>
      <c r="BW184" s="747" t="str" cm="1">
        <f t="array" ref="BW184">_xlfn.LET(_xlpm.a,_xlfn.XLOOKUP(1,('Number Allocation'!$C$6:$C$1483=BY184)*('Number Allocation'!$D$6:$D$1483=BZ184),'Number Allocation'!$A$6:$A$1483,"..."),IF(_xlpm.a="","...",_xlpm.a))</f>
        <v>...</v>
      </c>
      <c r="BX184" s="747">
        <v>0</v>
      </c>
      <c r="BY184" s="12" t="str">
        <v>Not Declared</v>
      </c>
      <c r="BZ184" s="12" t="str">
        <v>Bicester AC</v>
      </c>
      <c r="CA184" s="479"/>
      <c r="CB184" s="480"/>
      <c r="CC184" s="481"/>
      <c r="CD184" s="433"/>
      <c r="CE184" s="747" t="str" cm="1">
        <f t="array" ref="CE184">_xlfn.LET(_xlpm.a,_xlfn.XLOOKUP(1,('Number Allocation'!$C$6:$C$1483=CG184)*('Number Allocation'!$D$6:$D$1483=CH184),'Number Allocation'!$A$6:$A$1483,"..."),IF(_xlpm.a="","...",_xlpm.a))</f>
        <v>...</v>
      </c>
      <c r="CF184" s="747">
        <v>0</v>
      </c>
      <c r="CG184" s="12" t="str">
        <v>Not Declared</v>
      </c>
      <c r="CH184" s="12" t="str">
        <v>Team Kennet</v>
      </c>
      <c r="CI184" s="479"/>
      <c r="CJ184" s="480"/>
      <c r="CK184" s="481"/>
      <c r="CL184" s="433"/>
      <c r="CM184" s="747" t="str" cm="1">
        <f t="array" ref="CM184">_xlfn.LET(_xlpm.a,_xlfn.XLOOKUP(1,('Number Allocation'!$C$6:$C$1483=CO184)*('Number Allocation'!$D$6:$D$1483=CP184),'Number Allocation'!$A$6:$A$1483,"..."),IF(_xlpm.a="","...",_xlpm.a))</f>
        <v>...</v>
      </c>
      <c r="CN184" s="747">
        <v>0</v>
      </c>
      <c r="CO184" s="12" t="str">
        <v>Not Declared</v>
      </c>
      <c r="CP184" s="12" t="str">
        <v>White Horse Harriers</v>
      </c>
      <c r="CQ184" s="479"/>
      <c r="CR184" s="480"/>
      <c r="CS184" s="481"/>
      <c r="CT184" s="433"/>
      <c r="CU184" s="747" t="str" cm="1">
        <f t="array" ref="CU184">_xlfn.LET(_xlpm.a,_xlfn.XLOOKUP(1,('Number Allocation'!$C$6:$C$1483=CW184)*('Number Allocation'!$D$6:$D$1483=CX184),'Number Allocation'!$A$6:$A$1483,"..."),IF(_xlpm.a="","...",_xlpm.a))</f>
        <v>...</v>
      </c>
      <c r="CV184" s="747">
        <v>0</v>
      </c>
      <c r="CW184" s="12" t="str">
        <v>Not Declared</v>
      </c>
      <c r="CX184" s="12" t="str">
        <v>Abingdon AC</v>
      </c>
      <c r="CY184" s="479"/>
      <c r="CZ184" s="480"/>
      <c r="DA184" s="481"/>
      <c r="DB184" s="433"/>
      <c r="DC184" s="747" t="str" cm="1">
        <f t="array" ref="DC184">_xlfn.LET(_xlpm.a,_xlfn.XLOOKUP(1,('Number Allocation'!$C$6:$C$1483=DE184)*('Number Allocation'!$D$6:$D$1483=DF184),'Number Allocation'!$A$6:$A$1483,"..."),IF(_xlpm.a="","...",_xlpm.a))</f>
        <v>...</v>
      </c>
      <c r="DD184" s="747">
        <v>0</v>
      </c>
      <c r="DE184" s="12" t="str">
        <v>Not Declared</v>
      </c>
      <c r="DF184" s="12" t="str">
        <v>Witney Road Runners</v>
      </c>
      <c r="DG184" s="479"/>
      <c r="DH184" s="480"/>
      <c r="DI184" s="481"/>
      <c r="DJ184" s="433"/>
      <c r="DK184" s="747" t="str" cm="1">
        <f t="array" ref="DK184">_xlfn.LET(_xlpm.a,_xlfn.XLOOKUP(1,('Number Allocation'!$C$6:$C$1483=DM184)*('Number Allocation'!$D$6:$D$1483=DN184),'Number Allocation'!$A$6:$A$1483,"..."),IF(_xlpm.a="","...",_xlpm.a))</f>
        <v>...</v>
      </c>
      <c r="DL184" s="747">
        <v>0</v>
      </c>
      <c r="DM184" s="12" t="str">
        <v>Not Declared</v>
      </c>
      <c r="DN184" s="12" t="str">
        <v>White Horse Harriers</v>
      </c>
      <c r="DO184" s="479"/>
      <c r="DP184" s="480"/>
      <c r="DQ184" s="481"/>
      <c r="DW184" s="426"/>
      <c r="DX184" s="427"/>
      <c r="DY184" s="428"/>
      <c r="DZ184" s="15"/>
      <c r="EA184" s="15"/>
    </row>
    <row r="185" spans="1:131" s="359" customFormat="1" ht="21" customHeight="1">
      <c r="A185" s="358" t="str">
        <f>A184</f>
        <v>Bicester AC</v>
      </c>
      <c r="B185" s="729" t="str">
        <f>Bicester!AV$2</f>
        <v>BB</v>
      </c>
      <c r="C185" s="729" t="s">
        <v>65</v>
      </c>
      <c r="D185" s="729" t="str" cm="1">
        <f t="array" ref="D185">_xlfn.LET(_xlpm.x, Bicester!$AL$3:$AW$3, _xlpm.y, Bicester!$AL$5:$AW$20, _xlpm.z, Bicester!$AJ$5:$AJ$20, IF(_xlfn.XLOOKUP($C185,_xlfn.XLOOKUP(D$165,_xlpm.x,_xlpm.y,""),_xlpm.z,"Not Declared")="", "Name not recorded",  _xlfn.XLOOKUP($C185,_xlfn.XLOOKUP(D$165,_xlpm.x,_xlpm.y,""),_xlpm.z,"Not Declared")))</f>
        <v>Not Declared</v>
      </c>
      <c r="E185" s="729" t="str" cm="1">
        <f t="array" ref="E185">_xlfn.LET(_xlpm.x, Bicester!$AL$3:$AW$3, _xlpm.y, Bicester!$AL$5:$AW$20, _xlpm.z, Bicester!$AJ$5:$AJ$20, IF(_xlfn.XLOOKUP($C185,_xlfn.XLOOKUP(E$165,_xlpm.x,_xlpm.y,""),_xlpm.z,"Not Declared")="", "Name not recorded",  _xlfn.XLOOKUP($C185,_xlfn.XLOOKUP(E$165,_xlpm.x,_xlpm.y,""),_xlpm.z,"Not Declared")))</f>
        <v>Not Declared</v>
      </c>
      <c r="F185" s="729" t="str" cm="1">
        <f t="array" ref="F185">_xlfn.LET(_xlpm.x, Bicester!$AL$3:$AW$3, _xlpm.y, Bicester!$AL$5:$AW$20, _xlpm.z, Bicester!$AJ$5:$AJ$20, IF(_xlfn.XLOOKUP($C185,_xlfn.XLOOKUP(F$165,_xlpm.x,_xlpm.y,""),_xlpm.z,"Not Declared")="", "Name not recorded",  _xlfn.XLOOKUP($C185,_xlfn.XLOOKUP(F$165,_xlpm.x,_xlpm.y,""),_xlpm.z,"Not Declared")))</f>
        <v>Not Declared</v>
      </c>
      <c r="G185" s="729" t="str" cm="1">
        <f t="array" ref="G185">_xlfn.LET(_xlpm.x, Bicester!$AL$3:$AW$3, _xlpm.y, Bicester!$AL$5:$AW$20, _xlpm.z, Bicester!$AJ$5:$AJ$20, IF(_xlfn.XLOOKUP($C185,_xlfn.XLOOKUP(G$165,_xlpm.x,_xlpm.y,""),_xlpm.z,"Not Declared")="", "Name not recorded",  _xlfn.XLOOKUP($C185,_xlfn.XLOOKUP(G$165,_xlpm.x,_xlpm.y,""),_xlpm.z,"Not Declared")))</f>
        <v>Not Declared</v>
      </c>
      <c r="H185" s="729" t="str" cm="1">
        <f t="array" ref="H185">_xlfn.LET(_xlpm.x, Bicester!$AL$3:$AW$3, _xlpm.y, Bicester!$AL$5:$AW$20, _xlpm.z, Bicester!$AJ$5:$AJ$20, IF(_xlfn.XLOOKUP($C185,_xlfn.XLOOKUP(H$165,_xlpm.x,_xlpm.y,""),_xlpm.z,"Not Declared")="", "Name not recorded",  _xlfn.XLOOKUP($C185,_xlfn.XLOOKUP(H$165,_xlpm.x,_xlpm.y,""),_xlpm.z,"Not Declared")))</f>
        <v>Not Declared</v>
      </c>
      <c r="I185" s="729" t="str" cm="1">
        <f t="array" ref="I185">_xlfn.LET(_xlpm.x, Bicester!$AL$3:$AW$3, _xlpm.y, Bicester!$AL$5:$AW$20, _xlpm.z, Bicester!$AJ$5:$AJ$20, IF(_xlfn.XLOOKUP($C185,_xlfn.XLOOKUP(I$165,_xlpm.x,_xlpm.y,""),_xlpm.z,"Not Declared")="", "Name not recorded",  _xlfn.XLOOKUP($C185,_xlfn.XLOOKUP(I$165,_xlpm.x,_xlpm.y,""),_xlpm.z,"Not Declared")))</f>
        <v>Not Declared</v>
      </c>
      <c r="J185" s="729" t="str" cm="1">
        <f t="array" ref="J185">_xlfn.LET(_xlpm.x, Bicester!$AL$3:$AW$3, _xlpm.y, Bicester!$AL$5:$AW$20, _xlpm.z, Bicester!$AJ$5:$AJ$20, IF(_xlfn.XLOOKUP($C185,_xlfn.XLOOKUP(J$165,_xlpm.x,_xlpm.y,""),_xlpm.z,"Not Declared")="", "Name not recorded",  _xlfn.XLOOKUP($C185,_xlfn.XLOOKUP(J$165,_xlpm.x,_xlpm.y,""),_xlpm.z,"Not Declared")))</f>
        <v>Not Declared</v>
      </c>
      <c r="K185" s="729" t="str" cm="1">
        <f t="array" ref="K185">_xlfn.LET(_xlpm.x, Bicester!$AL$3:$AW$3, _xlpm.y, Bicester!$AL$5:$AW$20, _xlpm.z, Bicester!$AJ$5:$AJ$20, IF(_xlfn.XLOOKUP($C185,_xlfn.XLOOKUP(K$165,_xlpm.x,_xlpm.y,""),_xlpm.z,"Not Declared")="", "Name not recorded",  _xlfn.XLOOKUP($C185,_xlfn.XLOOKUP(K$165,_xlpm.x,_xlpm.y,""),_xlpm.z,"Not Declared")))</f>
        <v>Not Declared</v>
      </c>
      <c r="L185" s="729" t="str" cm="1">
        <f t="array" ref="L185">_xlfn.LET(_xlpm.x, Bicester!$AL$3:$AW$3, _xlpm.y, Bicester!$AL$5:$AW$20, _xlpm.z, Bicester!$AJ$5:$AJ$20, IF(_xlfn.XLOOKUP($C185,_xlfn.XLOOKUP(L$165,_xlpm.x,_xlpm.y,""),_xlpm.z,"Not Declared")="", "Name not recorded",  _xlfn.XLOOKUP($C185,_xlfn.XLOOKUP(L$165,_xlpm.x,_xlpm.y,""),_xlpm.z,"Not Declared")))</f>
        <v>Not Declared</v>
      </c>
      <c r="M185" s="729" t="str" cm="1">
        <f t="array" ref="M185">_xlfn.LET(_xlpm.x, Bicester!$AL$3:$AW$3, _xlpm.y, Bicester!$AL$5:$AW$20, _xlpm.z, Bicester!$AJ$5:$AJ$20, IF(_xlfn.XLOOKUP($C185,_xlfn.XLOOKUP(M$165,_xlpm.x,_xlpm.y,""),_xlpm.z,"Not Declared")="", "Name not recorded",  _xlfn.XLOOKUP($C185,_xlfn.XLOOKUP(M$165,_xlpm.x,_xlpm.y,""),_xlpm.z,"Not Declared")))</f>
        <v>Not Declared</v>
      </c>
      <c r="N185" s="729" t="str" cm="1">
        <f t="array" ref="N185">_xlfn.LET(_xlpm.x, Bicester!$AL$3:$AW$3, _xlpm.y, Bicester!$AL$5:$AW$20, _xlpm.z, Bicester!$AJ$5:$AJ$20, IF(_xlfn.XLOOKUP($C185,_xlfn.XLOOKUP(N$165,_xlpm.x,_xlpm.y,""),_xlpm.z,"Not Declared")="", "Name not recorded",  _xlfn.XLOOKUP($C185,_xlfn.XLOOKUP(N$165,_xlpm.x,_xlpm.y,""),_xlpm.z,"Not Declared")))</f>
        <v>Not Declared</v>
      </c>
      <c r="O185" s="729" t="str" cm="1">
        <f t="array" ref="O185">_xlfn.LET(_xlpm.x, Bicester!$AL$3:$AW$3, _xlpm.y, Bicester!$AL$5:$AW$20, _xlpm.z, Bicester!$AJ$5:$AJ$20, IF(_xlfn.XLOOKUP($C185,_xlfn.XLOOKUP(O$165,_xlpm.x,_xlpm.y,""),_xlpm.z,"Not Declared")="", "Name not recorded",  _xlfn.XLOOKUP($C185,_xlfn.XLOOKUP(O$165,_xlpm.x,_xlpm.y,""),_xlpm.z,"Not Declared")))</f>
        <v>Not Declared</v>
      </c>
      <c r="P185" s="220"/>
      <c r="Q185" s="732"/>
      <c r="R185" s="732"/>
      <c r="S185" s="732"/>
      <c r="T185" s="732"/>
      <c r="U185" s="732"/>
      <c r="V185" s="732"/>
      <c r="W185" s="732"/>
      <c r="X185" s="732"/>
      <c r="Y185" s="89"/>
      <c r="Z185" s="433"/>
      <c r="AA185" s="747" t="str" cm="1">
        <f t="array" ref="AA185">_xlfn.LET(_xlpm.a,_xlfn.XLOOKUP(1,('Number Allocation'!$C$6:$C$1483=AC185)*('Number Allocation'!$D$6:$D$1483=AD185),'Number Allocation'!$A$6:$A$1483,"..."),IF(_xlpm.a="","...",_xlpm.a))</f>
        <v>...</v>
      </c>
      <c r="AB185" s="747">
        <v>0</v>
      </c>
      <c r="AC185" s="12" t="str">
        <v>Not Declared</v>
      </c>
      <c r="AD185" s="12" t="str">
        <v>Team Kennet</v>
      </c>
      <c r="AE185" s="747"/>
      <c r="AF185" s="12"/>
      <c r="AG185" s="425"/>
      <c r="AH185" s="433"/>
      <c r="AI185" s="747" t="str" cm="1">
        <f t="array" ref="AI185">_xlfn.LET(_xlpm.a,_xlfn.XLOOKUP(1,('Number Allocation'!$C$6:$C$1483=AK185)*('Number Allocation'!$D$6:$D$1483=AL185),'Number Allocation'!$A$6:$A$1483,"..."),IF(_xlpm.a="","...",_xlpm.a))</f>
        <v>...</v>
      </c>
      <c r="AJ185" s="747">
        <v>0</v>
      </c>
      <c r="AK185" s="12" t="str">
        <v>Not Declared</v>
      </c>
      <c r="AL185" s="12" t="str">
        <v>Oxford City AC</v>
      </c>
      <c r="AM185" s="747"/>
      <c r="AN185" s="12"/>
      <c r="AO185" s="425"/>
      <c r="AP185" s="433"/>
      <c r="AQ185" s="747" t="str" cm="1">
        <f t="array" ref="AQ185">_xlfn.LET(_xlpm.a,_xlfn.XLOOKUP(1,('Number Allocation'!$C$6:$C$1483=AS185)*('Number Allocation'!$D$6:$D$1483=AT185),'Number Allocation'!$A$6:$A$1483,"..."),IF(_xlpm.a="","...",_xlpm.a))</f>
        <v>...</v>
      </c>
      <c r="AR185" s="747">
        <v>0</v>
      </c>
      <c r="AS185" s="12" t="str">
        <v>Not Declared</v>
      </c>
      <c r="AT185" s="12" t="str">
        <v>Abingdon AC</v>
      </c>
      <c r="AU185" s="747"/>
      <c r="AV185" s="12"/>
      <c r="AW185" s="425"/>
      <c r="AX185" s="433"/>
      <c r="AY185" s="747" t="str" cm="1">
        <f t="array" ref="AY185">_xlfn.LET(_xlpm.a,_xlfn.XLOOKUP(1,('Number Allocation'!$C$6:$C$1483=BA185)*('Number Allocation'!$D$6:$D$1483=BB185),'Number Allocation'!$A$6:$A$1483,"..."),IF(_xlpm.a="","...",_xlpm.a))</f>
        <v>...</v>
      </c>
      <c r="AZ185" s="747">
        <v>0</v>
      </c>
      <c r="BA185" s="12" t="str">
        <v>Not Declared</v>
      </c>
      <c r="BB185" s="12" t="str">
        <v>Abingdon AC</v>
      </c>
      <c r="BC185" s="747"/>
      <c r="BD185" s="12"/>
      <c r="BE185" s="425"/>
      <c r="BF185" s="433"/>
      <c r="BG185" s="747" t="str" cm="1">
        <f t="array" ref="BG185">_xlfn.LET(_xlpm.a,_xlfn.XLOOKUP(1,('Number Allocation'!$C$6:$C$1483=BI185)*('Number Allocation'!$D$6:$D$1483=BJ185),'Number Allocation'!$A$6:$A$1483,"..."),IF(_xlpm.a="","...",_xlpm.a))</f>
        <v>...</v>
      </c>
      <c r="BH185" s="747">
        <v>0</v>
      </c>
      <c r="BI185" s="12" t="str">
        <v>Not Declared</v>
      </c>
      <c r="BJ185" s="12" t="str">
        <v>Team Kennet</v>
      </c>
      <c r="BK185" s="747"/>
      <c r="BL185" s="12"/>
      <c r="BM185" s="425"/>
      <c r="BN185" s="433"/>
      <c r="BO185" s="747" t="str" cm="1">
        <f t="array" ref="BO185">_xlfn.LET(_xlpm.a,_xlfn.XLOOKUP(1,('Number Allocation'!$C$6:$C$1483=BQ185)*('Number Allocation'!$D$6:$D$1483=BR185),'Number Allocation'!$A$6:$A$1483,"..."),IF(_xlpm.a="","...",_xlpm.a))</f>
        <v>...</v>
      </c>
      <c r="BP185" s="747">
        <v>0</v>
      </c>
      <c r="BQ185" s="12" t="str">
        <v>Not Declared</v>
      </c>
      <c r="BR185" s="12" t="str">
        <v>Banbury Harriers AC</v>
      </c>
      <c r="BS185" s="747"/>
      <c r="BT185" s="12"/>
      <c r="BU185" s="425"/>
      <c r="BV185" s="433"/>
      <c r="BW185" s="747" t="str" cm="1">
        <f t="array" ref="BW185">_xlfn.LET(_xlpm.a,_xlfn.XLOOKUP(1,('Number Allocation'!$C$6:$C$1483=BY185)*('Number Allocation'!$D$6:$D$1483=BZ185),'Number Allocation'!$A$6:$A$1483,"..."),IF(_xlpm.a="","...",_xlpm.a))</f>
        <v>...</v>
      </c>
      <c r="BX185" s="747">
        <v>0</v>
      </c>
      <c r="BY185" s="12" t="str">
        <v>Not Declared</v>
      </c>
      <c r="BZ185" s="12" t="str">
        <v>Oxford City AC</v>
      </c>
      <c r="CA185" s="479"/>
      <c r="CB185" s="480"/>
      <c r="CC185" s="481"/>
      <c r="CD185" s="433"/>
      <c r="CE185" s="747" t="str" cm="1">
        <f t="array" ref="CE185">_xlfn.LET(_xlpm.a,_xlfn.XLOOKUP(1,('Number Allocation'!$C$6:$C$1483=CG185)*('Number Allocation'!$D$6:$D$1483=CH185),'Number Allocation'!$A$6:$A$1483,"..."),IF(_xlpm.a="","...",_xlpm.a))</f>
        <v>...</v>
      </c>
      <c r="CF185" s="747">
        <v>0</v>
      </c>
      <c r="CG185" s="12" t="str">
        <v>Not Declared</v>
      </c>
      <c r="CH185" s="12" t="str">
        <v>White Horse Harriers</v>
      </c>
      <c r="CI185" s="479"/>
      <c r="CJ185" s="480"/>
      <c r="CK185" s="481"/>
      <c r="CL185" s="433"/>
      <c r="CM185" s="747" t="str" cm="1">
        <f t="array" ref="CM185">_xlfn.LET(_xlpm.a,_xlfn.XLOOKUP(1,('Number Allocation'!$C$6:$C$1483=CO185)*('Number Allocation'!$D$6:$D$1483=CP185),'Number Allocation'!$A$6:$A$1483,"..."),IF(_xlpm.a="","...",_xlpm.a))</f>
        <v>...</v>
      </c>
      <c r="CN185" s="747">
        <v>0</v>
      </c>
      <c r="CO185" s="12" t="str">
        <v>Not Declared</v>
      </c>
      <c r="CP185" s="12" t="str">
        <v>Bicester AC</v>
      </c>
      <c r="CQ185" s="479"/>
      <c r="CR185" s="480"/>
      <c r="CS185" s="481"/>
      <c r="CT185" s="433"/>
      <c r="CU185" s="747" t="str" cm="1">
        <f t="array" ref="CU185">_xlfn.LET(_xlpm.a,_xlfn.XLOOKUP(1,('Number Allocation'!$C$6:$C$1483=CW185)*('Number Allocation'!$D$6:$D$1483=CX185),'Number Allocation'!$A$6:$A$1483,"..."),IF(_xlpm.a="","...",_xlpm.a))</f>
        <v>...</v>
      </c>
      <c r="CV185" s="747">
        <v>0</v>
      </c>
      <c r="CW185" s="12" t="str">
        <v>Not Declared</v>
      </c>
      <c r="CX185" s="12" t="str">
        <v>Team Kennet</v>
      </c>
      <c r="CY185" s="479"/>
      <c r="CZ185" s="480"/>
      <c r="DA185" s="481"/>
      <c r="DB185" s="433"/>
      <c r="DC185" s="747" t="str" cm="1">
        <f t="array" ref="DC185">_xlfn.LET(_xlpm.a,_xlfn.XLOOKUP(1,('Number Allocation'!$C$6:$C$1483=DE185)*('Number Allocation'!$D$6:$D$1483=DF185),'Number Allocation'!$A$6:$A$1483,"..."),IF(_xlpm.a="","...",_xlpm.a))</f>
        <v>...</v>
      </c>
      <c r="DD185" s="747">
        <v>0</v>
      </c>
      <c r="DE185" s="12" t="str">
        <v>Not Declared</v>
      </c>
      <c r="DF185" s="12" t="str">
        <v>Team Kennet</v>
      </c>
      <c r="DG185" s="479"/>
      <c r="DH185" s="480"/>
      <c r="DI185" s="481"/>
      <c r="DJ185" s="433"/>
      <c r="DK185" s="747" t="str" cm="1">
        <f t="array" ref="DK185">_xlfn.LET(_xlpm.a,_xlfn.XLOOKUP(1,('Number Allocation'!$C$6:$C$1483=DM185)*('Number Allocation'!$D$6:$D$1483=DN185),'Number Allocation'!$A$6:$A$1483,"..."),IF(_xlpm.a="","...",_xlpm.a))</f>
        <v>...</v>
      </c>
      <c r="DL185" s="747">
        <v>0</v>
      </c>
      <c r="DM185" s="12" t="str">
        <v>Not Declared</v>
      </c>
      <c r="DN185" s="12" t="str">
        <v>Team Kennet</v>
      </c>
      <c r="DO185" s="479"/>
      <c r="DP185" s="480"/>
      <c r="DQ185" s="481"/>
      <c r="DW185" s="12"/>
      <c r="DX185" s="12"/>
      <c r="DY185" s="12"/>
      <c r="DZ185" s="15"/>
      <c r="EA185" s="15"/>
    </row>
    <row r="186" spans="1:131" s="359" customFormat="1" ht="21" customHeight="1">
      <c r="A186" s="358" t="str">
        <f>A184</f>
        <v>Bicester AC</v>
      </c>
      <c r="B186" s="729"/>
      <c r="C186" s="729" t="s">
        <v>517</v>
      </c>
      <c r="D186" s="729" t="str" cm="1">
        <f t="array" ref="D186">_xlfn.LET(_xlpm.x, Bicester!$AL$3:$AW$3, _xlpm.y, Bicester!$AL$5:$AW$20, _xlpm.z, Bicester!$AJ$5:$AJ$20, IF(_xlfn.XLOOKUP($C186,_xlfn.XLOOKUP(D$165,_xlpm.x,_xlpm.y,""),_xlpm.z,"Not Declared")="", "Name not recorded",  _xlfn.XLOOKUP($C186,_xlfn.XLOOKUP(D$165,_xlpm.x,_xlpm.y,""),_xlpm.z,"Not Declared")))</f>
        <v>Not Declared</v>
      </c>
      <c r="E186" s="729" t="str" cm="1">
        <f t="array" ref="E186">_xlfn.LET(_xlpm.x, Bicester!$AL$3:$AW$3, _xlpm.y, Bicester!$AL$5:$AW$20, _xlpm.z, Bicester!$AJ$5:$AJ$20, IF(_xlfn.XLOOKUP($C186,_xlfn.XLOOKUP(E$165,_xlpm.x,_xlpm.y,""),_xlpm.z,"Not Declared")="", "Name not recorded",  _xlfn.XLOOKUP($C186,_xlfn.XLOOKUP(E$165,_xlpm.x,_xlpm.y,""),_xlpm.z,"Not Declared")))</f>
        <v>Not Declared</v>
      </c>
      <c r="F186" s="729" t="str" cm="1">
        <f t="array" ref="F186">_xlfn.LET(_xlpm.x, Bicester!$AL$3:$AW$3, _xlpm.y, Bicester!$AL$5:$AW$20, _xlpm.z, Bicester!$AJ$5:$AJ$20, IF(_xlfn.XLOOKUP($C186,_xlfn.XLOOKUP(F$165,_xlpm.x,_xlpm.y,""),_xlpm.z,"Not Declared")="", "Name not recorded",  _xlfn.XLOOKUP($C186,_xlfn.XLOOKUP(F$165,_xlpm.x,_xlpm.y,""),_xlpm.z,"Not Declared")))</f>
        <v>Not Declared</v>
      </c>
      <c r="G186" s="729" t="str" cm="1">
        <f t="array" ref="G186">_xlfn.LET(_xlpm.x, Bicester!$AL$3:$AW$3, _xlpm.y, Bicester!$AL$5:$AW$20, _xlpm.z, Bicester!$AJ$5:$AJ$20, IF(_xlfn.XLOOKUP($C186,_xlfn.XLOOKUP(G$165,_xlpm.x,_xlpm.y,""),_xlpm.z,"Not Declared")="", "Name not recorded",  _xlfn.XLOOKUP($C186,_xlfn.XLOOKUP(G$165,_xlpm.x,_xlpm.y,""),_xlpm.z,"Not Declared")))</f>
        <v>Not Declared</v>
      </c>
      <c r="H186" s="729" t="str" cm="1">
        <f t="array" ref="H186">_xlfn.LET(_xlpm.x, Bicester!$AL$3:$AW$3, _xlpm.y, Bicester!$AL$5:$AW$20, _xlpm.z, Bicester!$AJ$5:$AJ$20, IF(_xlfn.XLOOKUP($C186,_xlfn.XLOOKUP(H$165,_xlpm.x,_xlpm.y,""),_xlpm.z,"Not Declared")="", "Name not recorded",  _xlfn.XLOOKUP($C186,_xlfn.XLOOKUP(H$165,_xlpm.x,_xlpm.y,""),_xlpm.z,"Not Declared")))</f>
        <v>Not Declared</v>
      </c>
      <c r="I186" s="729" t="str" cm="1">
        <f t="array" ref="I186">_xlfn.LET(_xlpm.x, Bicester!$AL$3:$AW$3, _xlpm.y, Bicester!$AL$5:$AW$20, _xlpm.z, Bicester!$AJ$5:$AJ$20, IF(_xlfn.XLOOKUP($C186,_xlfn.XLOOKUP(I$165,_xlpm.x,_xlpm.y,""),_xlpm.z,"Not Declared")="", "Name not recorded",  _xlfn.XLOOKUP($C186,_xlfn.XLOOKUP(I$165,_xlpm.x,_xlpm.y,""),_xlpm.z,"Not Declared")))</f>
        <v>Not Declared</v>
      </c>
      <c r="J186" s="729" t="str" cm="1">
        <f t="array" ref="J186">_xlfn.LET(_xlpm.x, Bicester!$AL$3:$AW$3, _xlpm.y, Bicester!$AL$5:$AW$20, _xlpm.z, Bicester!$AJ$5:$AJ$20, IF(_xlfn.XLOOKUP($C186,_xlfn.XLOOKUP(J$165,_xlpm.x,_xlpm.y,""),_xlpm.z,"Not Declared")="", "Name not recorded",  _xlfn.XLOOKUP($C186,_xlfn.XLOOKUP(J$165,_xlpm.x,_xlpm.y,""),_xlpm.z,"Not Declared")))</f>
        <v>Not Declared</v>
      </c>
      <c r="K186" s="729" t="str" cm="1">
        <f t="array" ref="K186">_xlfn.LET(_xlpm.x, Bicester!$AL$3:$AW$3, _xlpm.y, Bicester!$AL$5:$AW$20, _xlpm.z, Bicester!$AJ$5:$AJ$20, IF(_xlfn.XLOOKUP($C186,_xlfn.XLOOKUP(K$165,_xlpm.x,_xlpm.y,""),_xlpm.z,"Not Declared")="", "Name not recorded",  _xlfn.XLOOKUP($C186,_xlfn.XLOOKUP(K$165,_xlpm.x,_xlpm.y,""),_xlpm.z,"Not Declared")))</f>
        <v>Not Declared</v>
      </c>
      <c r="L186" s="729" t="str" cm="1">
        <f t="array" ref="L186">_xlfn.LET(_xlpm.x, Bicester!$AL$3:$AW$3, _xlpm.y, Bicester!$AL$5:$AW$20, _xlpm.z, Bicester!$AJ$5:$AJ$20, IF(_xlfn.XLOOKUP($C186,_xlfn.XLOOKUP(L$165,_xlpm.x,_xlpm.y,""),_xlpm.z,"Not Declared")="", "Name not recorded",  _xlfn.XLOOKUP($C186,_xlfn.XLOOKUP(L$165,_xlpm.x,_xlpm.y,""),_xlpm.z,"Not Declared")))</f>
        <v>Not Declared</v>
      </c>
      <c r="M186" s="729" t="str" cm="1">
        <f t="array" ref="M186">_xlfn.LET(_xlpm.x, Bicester!$AL$3:$AW$3, _xlpm.y, Bicester!$AL$5:$AW$20, _xlpm.z, Bicester!$AJ$5:$AJ$20, IF(_xlfn.XLOOKUP($C186,_xlfn.XLOOKUP(M$165,_xlpm.x,_xlpm.y,""),_xlpm.z,"Not Declared")="", "Name not recorded",  _xlfn.XLOOKUP($C186,_xlfn.XLOOKUP(M$165,_xlpm.x,_xlpm.y,""),_xlpm.z,"Not Declared")))</f>
        <v>Not Declared</v>
      </c>
      <c r="N186" s="729" t="str" cm="1">
        <f t="array" ref="N186">_xlfn.LET(_xlpm.x, Bicester!$AL$3:$AW$3, _xlpm.y, Bicester!$AL$5:$AW$20, _xlpm.z, Bicester!$AJ$5:$AJ$20, IF(_xlfn.XLOOKUP($C186,_xlfn.XLOOKUP(N$165,_xlpm.x,_xlpm.y,""),_xlpm.z,"Not Declared")="", "Name not recorded",  _xlfn.XLOOKUP($C186,_xlfn.XLOOKUP(N$165,_xlpm.x,_xlpm.y,""),_xlpm.z,"Not Declared")))</f>
        <v>Not Declared</v>
      </c>
      <c r="O186" s="729" t="str" cm="1">
        <f t="array" ref="O186">_xlfn.LET(_xlpm.x, Bicester!$AL$3:$AW$3, _xlpm.y, Bicester!$AL$5:$AW$20, _xlpm.z, Bicester!$AJ$5:$AJ$20, IF(_xlfn.XLOOKUP($C186,_xlfn.XLOOKUP(O$165,_xlpm.x,_xlpm.y,""),_xlpm.z,"Not Declared")="", "Name not recorded",  _xlfn.XLOOKUP($C186,_xlfn.XLOOKUP(O$165,_xlpm.x,_xlpm.y,""),_xlpm.z,"Not Declared")))</f>
        <v>Not Declared</v>
      </c>
      <c r="P186" s="79" t="s">
        <v>517</v>
      </c>
      <c r="Q186" s="729" t="s">
        <v>319</v>
      </c>
      <c r="R186" s="729" t="s">
        <v>320</v>
      </c>
      <c r="S186" s="729" t="s">
        <v>321</v>
      </c>
      <c r="T186" s="729" t="str" cm="1">
        <f t="array" ref="T186">_xlfn.LET(_xlpm.x, Bicester!$AL$3:$AX$3, _xlpm.y, Bicester!$AL$5:$AX$20, _xlpm.z, Bicester!$AJ$5:$AJ$20, IF(_xlfn.XLOOKUP(P186,_xlfn.XLOOKUP(T$165,_xlpm.x,_xlpm.y,""),_xlpm.z,"Not Declared")="", "Name not recorded",  _xlfn.XLOOKUP(P186,_xlfn.XLOOKUP(T$165,_xlpm.x,_xlpm.y,""),_xlpm.z,"Not Declared")))</f>
        <v>Not Declared</v>
      </c>
      <c r="U186" s="729" t="str" cm="1">
        <f t="array" ref="U186">_xlfn.LET(_xlpm.x, Bicester!$AL$3:$AX$3, _xlpm.y, Bicester!$AL$5:$AX$20, _xlpm.z, Bicester!$AJ$5:$AJ$20, IF(_xlfn.XLOOKUP(Q186,_xlfn.XLOOKUP(U$165,_xlpm.x,_xlpm.y,""),_xlpm.z,"Not Declared")="", "Name not recorded",  _xlfn.XLOOKUP(Q186,_xlfn.XLOOKUP(U$165,_xlpm.x,_xlpm.y,""),_xlpm.z,"Not Declared")))</f>
        <v>Not Declared</v>
      </c>
      <c r="V186" s="729" t="str" cm="1">
        <f t="array" ref="V186">_xlfn.LET(_xlpm.x, Bicester!$AL$3:$AX$3, _xlpm.y, Bicester!$AL$5:$AX$20, _xlpm.z, Bicester!$AJ$5:$AJ$20, IF(_xlfn.XLOOKUP(R186,_xlfn.XLOOKUP(V$165,_xlpm.x,_xlpm.y,""),_xlpm.z,"Not Declared")="", "Name not recorded",  _xlfn.XLOOKUP(R186,_xlfn.XLOOKUP(V$165,_xlpm.x,_xlpm.y,""),_xlpm.z,"Not Declared")))</f>
        <v>Not Declared</v>
      </c>
      <c r="W186" s="729" t="str" cm="1">
        <f t="array" ref="W186">_xlfn.LET(_xlpm.x, Bicester!$AL$3:$AX$3, _xlpm.y, Bicester!$AL$5:$AX$20, _xlpm.z, Bicester!$AJ$5:$AJ$20, IF(_xlfn.XLOOKUP(S186,_xlfn.XLOOKUP(W$165,_xlpm.x,_xlpm.y,""),_xlpm.z,"Not Declared")="", "Name not recorded",  _xlfn.XLOOKUP(S186,_xlfn.XLOOKUP(W$165,_xlpm.x,_xlpm.y,""),_xlpm.z,"Not Declared")))</f>
        <v>Not Declared</v>
      </c>
      <c r="X186" s="358" t="str">
        <f>_xlfn.TEXTJOIN(", ",,T186:W186)</f>
        <v>Not Declared, Not Declared, Not Declared, Not Declared</v>
      </c>
      <c r="Y186" s="89"/>
      <c r="Z186" s="433"/>
      <c r="AA186" s="747" t="str" cm="1">
        <f t="array" ref="AA186">_xlfn.LET(_xlpm.a,_xlfn.XLOOKUP(1,('Number Allocation'!$C$6:$C$1483=AC186)*('Number Allocation'!$D$6:$D$1483=AD186),'Number Allocation'!$A$6:$A$1483,"..."),IF(_xlpm.a="","...",_xlpm.a))</f>
        <v>...</v>
      </c>
      <c r="AB186" s="747">
        <v>0</v>
      </c>
      <c r="AC186" s="12" t="str">
        <v>Not Declared</v>
      </c>
      <c r="AD186" s="12" t="str">
        <v>Banbury Harriers AC</v>
      </c>
      <c r="AE186" s="747"/>
      <c r="AF186" s="12"/>
      <c r="AG186" s="425"/>
      <c r="AH186" s="433"/>
      <c r="AI186" s="747" t="str" cm="1">
        <f t="array" ref="AI186">_xlfn.LET(_xlpm.a,_xlfn.XLOOKUP(1,('Number Allocation'!$C$6:$C$1483=AK186)*('Number Allocation'!$D$6:$D$1483=AL186),'Number Allocation'!$A$6:$A$1483,"..."),IF(_xlpm.a="","...",_xlpm.a))</f>
        <v>...</v>
      </c>
      <c r="AJ186" s="747">
        <v>0</v>
      </c>
      <c r="AK186" s="12" t="str">
        <v>Not Declared</v>
      </c>
      <c r="AL186" s="12" t="str">
        <v>Abingdon AC</v>
      </c>
      <c r="AM186" s="747"/>
      <c r="AN186" s="12"/>
      <c r="AO186" s="425"/>
      <c r="AP186" s="433"/>
      <c r="AQ186" s="747" t="str" cm="1">
        <f t="array" ref="AQ186">_xlfn.LET(_xlpm.a,_xlfn.XLOOKUP(1,('Number Allocation'!$C$6:$C$1483=AS186)*('Number Allocation'!$D$6:$D$1483=AT186),'Number Allocation'!$A$6:$A$1483,"..."),IF(_xlpm.a="","...",_xlpm.a))</f>
        <v>...</v>
      </c>
      <c r="AR186" s="747">
        <v>0</v>
      </c>
      <c r="AS186" s="12" t="str">
        <v>Not Declared</v>
      </c>
      <c r="AT186" s="12" t="str">
        <v>Team Kennet</v>
      </c>
      <c r="AU186" s="747"/>
      <c r="AV186" s="12"/>
      <c r="AW186" s="425"/>
      <c r="AX186" s="433"/>
      <c r="AY186" s="747" t="str" cm="1">
        <f t="array" ref="AY186">_xlfn.LET(_xlpm.a,_xlfn.XLOOKUP(1,('Number Allocation'!$C$6:$C$1483=BA186)*('Number Allocation'!$D$6:$D$1483=BB186),'Number Allocation'!$A$6:$A$1483,"..."),IF(_xlpm.a="","...",_xlpm.a))</f>
        <v>...</v>
      </c>
      <c r="AZ186" s="747">
        <v>0</v>
      </c>
      <c r="BA186" s="12" t="str">
        <v>Not Declared</v>
      </c>
      <c r="BB186" s="12" t="str">
        <v>Oxford City AC</v>
      </c>
      <c r="BC186" s="747"/>
      <c r="BD186" s="12"/>
      <c r="BE186" s="425"/>
      <c r="BF186" s="433"/>
      <c r="BG186" s="747" t="str" cm="1">
        <f t="array" ref="BG186">_xlfn.LET(_xlpm.a,_xlfn.XLOOKUP(1,('Number Allocation'!$C$6:$C$1483=BI186)*('Number Allocation'!$D$6:$D$1483=BJ186),'Number Allocation'!$A$6:$A$1483,"..."),IF(_xlpm.a="","...",_xlpm.a))</f>
        <v>...</v>
      </c>
      <c r="BH186" s="747">
        <v>0</v>
      </c>
      <c r="BI186" s="12" t="str">
        <v>Not Declared</v>
      </c>
      <c r="BJ186" s="12" t="str">
        <v>Banbury Harriers AC</v>
      </c>
      <c r="BK186" s="747"/>
      <c r="BL186" s="12"/>
      <c r="BM186" s="425"/>
      <c r="BN186" s="433"/>
      <c r="BO186" s="747" t="str" cm="1">
        <f t="array" ref="BO186">_xlfn.LET(_xlpm.a,_xlfn.XLOOKUP(1,('Number Allocation'!$C$6:$C$1483=BQ186)*('Number Allocation'!$D$6:$D$1483=BR186),'Number Allocation'!$A$6:$A$1483,"..."),IF(_xlpm.a="","...",_xlpm.a))</f>
        <v>...</v>
      </c>
      <c r="BP186" s="747">
        <v>0</v>
      </c>
      <c r="BQ186" s="12" t="str">
        <v>Not Declared</v>
      </c>
      <c r="BR186" s="12" t="str">
        <v>Oxford City AC</v>
      </c>
      <c r="BS186" s="747"/>
      <c r="BT186" s="12"/>
      <c r="BU186" s="425"/>
      <c r="BV186" s="433"/>
      <c r="BW186" s="747" t="str" cm="1">
        <f t="array" ref="BW186">_xlfn.LET(_xlpm.a,_xlfn.XLOOKUP(1,('Number Allocation'!$C$6:$C$1483=BY186)*('Number Allocation'!$D$6:$D$1483=BZ186),'Number Allocation'!$A$6:$A$1483,"..."),IF(_xlpm.a="","...",_xlpm.a))</f>
        <v>...</v>
      </c>
      <c r="BX186" s="747">
        <v>0</v>
      </c>
      <c r="BY186" s="12" t="str">
        <v>Not Declared</v>
      </c>
      <c r="BZ186" s="12" t="str">
        <v>Abingdon AC</v>
      </c>
      <c r="CA186" s="479"/>
      <c r="CB186" s="480"/>
      <c r="CC186" s="481"/>
      <c r="CD186" s="433"/>
      <c r="CE186" s="747" t="str" cm="1">
        <f t="array" ref="CE186">_xlfn.LET(_xlpm.a,_xlfn.XLOOKUP(1,('Number Allocation'!$C$6:$C$1483=CG186)*('Number Allocation'!$D$6:$D$1483=CH186),'Number Allocation'!$A$6:$A$1483,"..."),IF(_xlpm.a="","...",_xlpm.a))</f>
        <v>...</v>
      </c>
      <c r="CF186" s="747">
        <v>0</v>
      </c>
      <c r="CG186" s="12" t="str">
        <v>Not Declared</v>
      </c>
      <c r="CH186" s="12" t="str">
        <v>Witney Road Runners</v>
      </c>
      <c r="CI186" s="479"/>
      <c r="CJ186" s="480"/>
      <c r="CK186" s="481"/>
      <c r="CL186" s="433"/>
      <c r="CM186" s="747" t="str" cm="1">
        <f t="array" ref="CM186">_xlfn.LET(_xlpm.a,_xlfn.XLOOKUP(1,('Number Allocation'!$C$6:$C$1483=CO186)*('Number Allocation'!$D$6:$D$1483=CP186),'Number Allocation'!$A$6:$A$1483,"..."),IF(_xlpm.a="","...",_xlpm.a))</f>
        <v>...</v>
      </c>
      <c r="CN186" s="747">
        <v>0</v>
      </c>
      <c r="CO186" s="12" t="str">
        <v>Not Declared</v>
      </c>
      <c r="CP186" s="12" t="str">
        <v>Team Kennet</v>
      </c>
      <c r="CQ186" s="479"/>
      <c r="CR186" s="480"/>
      <c r="CS186" s="481"/>
      <c r="CT186" s="433"/>
      <c r="CU186" s="747" t="str" cm="1">
        <f t="array" ref="CU186">_xlfn.LET(_xlpm.a,_xlfn.XLOOKUP(1,('Number Allocation'!$C$6:$C$1483=CW186)*('Number Allocation'!$D$6:$D$1483=CX186),'Number Allocation'!$A$6:$A$1483,"..."),IF(_xlpm.a="","...",_xlpm.a))</f>
        <v>...</v>
      </c>
      <c r="CV186" s="747">
        <v>0</v>
      </c>
      <c r="CW186" s="12" t="str">
        <v>Not Declared</v>
      </c>
      <c r="CX186" s="12" t="str">
        <v>Bicester AC</v>
      </c>
      <c r="CY186" s="479"/>
      <c r="CZ186" s="480"/>
      <c r="DA186" s="481"/>
      <c r="DB186" s="433"/>
      <c r="DC186" s="747" t="str" cm="1">
        <f t="array" ref="DC186">_xlfn.LET(_xlpm.a,_xlfn.XLOOKUP(1,('Number Allocation'!$C$6:$C$1483=DE186)*('Number Allocation'!$D$6:$D$1483=DF186),'Number Allocation'!$A$6:$A$1483,"..."),IF(_xlpm.a="","...",_xlpm.a))</f>
        <v>...</v>
      </c>
      <c r="DD186" s="747">
        <v>0</v>
      </c>
      <c r="DE186" s="12" t="str">
        <v>Not Declared</v>
      </c>
      <c r="DF186" s="12" t="str">
        <v>Radley AC</v>
      </c>
      <c r="DG186" s="479"/>
      <c r="DH186" s="480"/>
      <c r="DI186" s="481"/>
      <c r="DJ186" s="433"/>
      <c r="DK186" s="747" t="str" cm="1">
        <f t="array" ref="DK186">_xlfn.LET(_xlpm.a,_xlfn.XLOOKUP(1,('Number Allocation'!$C$6:$C$1483=DM186)*('Number Allocation'!$D$6:$D$1483=DN186),'Number Allocation'!$A$6:$A$1483,"..."),IF(_xlpm.a="","...",_xlpm.a))</f>
        <v>...</v>
      </c>
      <c r="DL186" s="747">
        <v>0</v>
      </c>
      <c r="DM186" s="12" t="str">
        <v>Not Declared</v>
      </c>
      <c r="DN186" s="12" t="str">
        <v>Banbury Harriers AC</v>
      </c>
      <c r="DO186" s="479"/>
      <c r="DP186" s="480"/>
      <c r="DQ186" s="481"/>
      <c r="DW186" s="12"/>
      <c r="DX186" s="12"/>
      <c r="DY186" s="12"/>
      <c r="DZ186" s="15"/>
      <c r="EA186" s="15"/>
    </row>
    <row r="187" spans="1:131" s="359" customFormat="1" ht="21" customHeight="1">
      <c r="A187" s="358" t="str">
        <f t="shared" ref="A187:A191" si="20">A185</f>
        <v>Bicester AC</v>
      </c>
      <c r="B187" s="729"/>
      <c r="C187" s="729" t="s">
        <v>319</v>
      </c>
      <c r="D187" s="729" t="str" cm="1">
        <f t="array" ref="D187">_xlfn.LET(_xlpm.x, Bicester!$AL$3:$AW$3, _xlpm.y, Bicester!$AL$5:$AW$20, _xlpm.z, Bicester!$AJ$5:$AJ$20, IF(_xlfn.XLOOKUP($C187,_xlfn.XLOOKUP(D$165,_xlpm.x,_xlpm.y,""),_xlpm.z,"Not Declared")="", "Name not recorded",  _xlfn.XLOOKUP($C187,_xlfn.XLOOKUP(D$165,_xlpm.x,_xlpm.y,""),_xlpm.z,"Not Declared")))</f>
        <v>Not Declared</v>
      </c>
      <c r="E187" s="729" t="str" cm="1">
        <f t="array" ref="E187">_xlfn.LET(_xlpm.x, Bicester!$AL$3:$AW$3, _xlpm.y, Bicester!$AL$5:$AW$20, _xlpm.z, Bicester!$AJ$5:$AJ$20, IF(_xlfn.XLOOKUP($C187,_xlfn.XLOOKUP(E$165,_xlpm.x,_xlpm.y,""),_xlpm.z,"Not Declared")="", "Name not recorded",  _xlfn.XLOOKUP($C187,_xlfn.XLOOKUP(E$165,_xlpm.x,_xlpm.y,""),_xlpm.z,"Not Declared")))</f>
        <v>Not Declared</v>
      </c>
      <c r="F187" s="729" t="str" cm="1">
        <f t="array" ref="F187">_xlfn.LET(_xlpm.x, Bicester!$AL$3:$AW$3, _xlpm.y, Bicester!$AL$5:$AW$20, _xlpm.z, Bicester!$AJ$5:$AJ$20, IF(_xlfn.XLOOKUP($C187,_xlfn.XLOOKUP(F$165,_xlpm.x,_xlpm.y,""),_xlpm.z,"Not Declared")="", "Name not recorded",  _xlfn.XLOOKUP($C187,_xlfn.XLOOKUP(F$165,_xlpm.x,_xlpm.y,""),_xlpm.z,"Not Declared")))</f>
        <v>Not Declared</v>
      </c>
      <c r="G187" s="729" t="str" cm="1">
        <f t="array" ref="G187">_xlfn.LET(_xlpm.x, Bicester!$AL$3:$AW$3, _xlpm.y, Bicester!$AL$5:$AW$20, _xlpm.z, Bicester!$AJ$5:$AJ$20, IF(_xlfn.XLOOKUP($C187,_xlfn.XLOOKUP(G$165,_xlpm.x,_xlpm.y,""),_xlpm.z,"Not Declared")="", "Name not recorded",  _xlfn.XLOOKUP($C187,_xlfn.XLOOKUP(G$165,_xlpm.x,_xlpm.y,""),_xlpm.z,"Not Declared")))</f>
        <v>Not Declared</v>
      </c>
      <c r="H187" s="729" t="str" cm="1">
        <f t="array" ref="H187">_xlfn.LET(_xlpm.x, Bicester!$AL$3:$AW$3, _xlpm.y, Bicester!$AL$5:$AW$20, _xlpm.z, Bicester!$AJ$5:$AJ$20, IF(_xlfn.XLOOKUP($C187,_xlfn.XLOOKUP(H$165,_xlpm.x,_xlpm.y,""),_xlpm.z,"Not Declared")="", "Name not recorded",  _xlfn.XLOOKUP($C187,_xlfn.XLOOKUP(H$165,_xlpm.x,_xlpm.y,""),_xlpm.z,"Not Declared")))</f>
        <v>Not Declared</v>
      </c>
      <c r="I187" s="729" t="str" cm="1">
        <f t="array" ref="I187">_xlfn.LET(_xlpm.x, Bicester!$AL$3:$AW$3, _xlpm.y, Bicester!$AL$5:$AW$20, _xlpm.z, Bicester!$AJ$5:$AJ$20, IF(_xlfn.XLOOKUP($C187,_xlfn.XLOOKUP(I$165,_xlpm.x,_xlpm.y,""),_xlpm.z,"Not Declared")="", "Name not recorded",  _xlfn.XLOOKUP($C187,_xlfn.XLOOKUP(I$165,_xlpm.x,_xlpm.y,""),_xlpm.z,"Not Declared")))</f>
        <v>Not Declared</v>
      </c>
      <c r="J187" s="729" t="str" cm="1">
        <f t="array" ref="J187">_xlfn.LET(_xlpm.x, Bicester!$AL$3:$AW$3, _xlpm.y, Bicester!$AL$5:$AW$20, _xlpm.z, Bicester!$AJ$5:$AJ$20, IF(_xlfn.XLOOKUP($C187,_xlfn.XLOOKUP(J$165,_xlpm.x,_xlpm.y,""),_xlpm.z,"Not Declared")="", "Name not recorded",  _xlfn.XLOOKUP($C187,_xlfn.XLOOKUP(J$165,_xlpm.x,_xlpm.y,""),_xlpm.z,"Not Declared")))</f>
        <v>Not Declared</v>
      </c>
      <c r="K187" s="729" t="str" cm="1">
        <f t="array" ref="K187">_xlfn.LET(_xlpm.x, Bicester!$AL$3:$AW$3, _xlpm.y, Bicester!$AL$5:$AW$20, _xlpm.z, Bicester!$AJ$5:$AJ$20, IF(_xlfn.XLOOKUP($C187,_xlfn.XLOOKUP(K$165,_xlpm.x,_xlpm.y,""),_xlpm.z,"Not Declared")="", "Name not recorded",  _xlfn.XLOOKUP($C187,_xlfn.XLOOKUP(K$165,_xlpm.x,_xlpm.y,""),_xlpm.z,"Not Declared")))</f>
        <v>Not Declared</v>
      </c>
      <c r="L187" s="729" t="str" cm="1">
        <f t="array" ref="L187">_xlfn.LET(_xlpm.x, Bicester!$AL$3:$AW$3, _xlpm.y, Bicester!$AL$5:$AW$20, _xlpm.z, Bicester!$AJ$5:$AJ$20, IF(_xlfn.XLOOKUP($C187,_xlfn.XLOOKUP(L$165,_xlpm.x,_xlpm.y,""),_xlpm.z,"Not Declared")="", "Name not recorded",  _xlfn.XLOOKUP($C187,_xlfn.XLOOKUP(L$165,_xlpm.x,_xlpm.y,""),_xlpm.z,"Not Declared")))</f>
        <v>Not Declared</v>
      </c>
      <c r="M187" s="729" t="str" cm="1">
        <f t="array" ref="M187">_xlfn.LET(_xlpm.x, Bicester!$AL$3:$AW$3, _xlpm.y, Bicester!$AL$5:$AW$20, _xlpm.z, Bicester!$AJ$5:$AJ$20, IF(_xlfn.XLOOKUP($C187,_xlfn.XLOOKUP(M$165,_xlpm.x,_xlpm.y,""),_xlpm.z,"Not Declared")="", "Name not recorded",  _xlfn.XLOOKUP($C187,_xlfn.XLOOKUP(M$165,_xlpm.x,_xlpm.y,""),_xlpm.z,"Not Declared")))</f>
        <v>Not Declared</v>
      </c>
      <c r="N187" s="729" t="str" cm="1">
        <f t="array" ref="N187">_xlfn.LET(_xlpm.x, Bicester!$AL$3:$AW$3, _xlpm.y, Bicester!$AL$5:$AW$20, _xlpm.z, Bicester!$AJ$5:$AJ$20, IF(_xlfn.XLOOKUP($C187,_xlfn.XLOOKUP(N$165,_xlpm.x,_xlpm.y,""),_xlpm.z,"Not Declared")="", "Name not recorded",  _xlfn.XLOOKUP($C187,_xlfn.XLOOKUP(N$165,_xlpm.x,_xlpm.y,""),_xlpm.z,"Not Declared")))</f>
        <v>Not Declared</v>
      </c>
      <c r="O187" s="729" t="str" cm="1">
        <f t="array" ref="O187">_xlfn.LET(_xlpm.x, Bicester!$AL$3:$AW$3, _xlpm.y, Bicester!$AL$5:$AW$20, _xlpm.z, Bicester!$AJ$5:$AJ$20, IF(_xlfn.XLOOKUP($C187,_xlfn.XLOOKUP(O$165,_xlpm.x,_xlpm.y,""),_xlpm.z,"Not Declared")="", "Name not recorded",  _xlfn.XLOOKUP($C187,_xlfn.XLOOKUP(O$165,_xlpm.x,_xlpm.y,""),_xlpm.z,"Not Declared")))</f>
        <v>Not Declared</v>
      </c>
      <c r="P187" s="3"/>
      <c r="Q187" s="3"/>
      <c r="R187" s="3"/>
      <c r="S187" s="3"/>
      <c r="T187" s="3"/>
      <c r="U187" s="3"/>
      <c r="V187" s="3"/>
      <c r="W187" s="3"/>
      <c r="X187" s="12"/>
      <c r="Y187" s="89"/>
      <c r="Z187" s="433"/>
      <c r="AA187" s="747" t="str" cm="1">
        <f t="array" ref="AA187">_xlfn.LET(_xlpm.a,_xlfn.XLOOKUP(1,('Number Allocation'!$C$6:$C$1483=AC187)*('Number Allocation'!$D$6:$D$1483=AD187),'Number Allocation'!$A$6:$A$1483,"..."),IF(_xlpm.a="","...",_xlpm.a))</f>
        <v>...</v>
      </c>
      <c r="AB187" s="747">
        <v>0</v>
      </c>
      <c r="AC187" s="12" t="str">
        <v>Not Declared</v>
      </c>
      <c r="AD187" s="12" t="str">
        <v>White Horse Harriers</v>
      </c>
      <c r="AE187" s="747"/>
      <c r="AF187" s="12"/>
      <c r="AG187" s="425"/>
      <c r="AH187" s="433"/>
      <c r="AI187" s="747" t="str" cm="1">
        <f t="array" ref="AI187">_xlfn.LET(_xlpm.a,_xlfn.XLOOKUP(1,('Number Allocation'!$C$6:$C$1483=AK187)*('Number Allocation'!$D$6:$D$1483=AL187),'Number Allocation'!$A$6:$A$1483,"..."),IF(_xlpm.a="","...",_xlpm.a))</f>
        <v>...</v>
      </c>
      <c r="AJ187" s="747">
        <v>0</v>
      </c>
      <c r="AK187" s="12" t="str">
        <v>Not Declared</v>
      </c>
      <c r="AL187" s="12" t="str">
        <v>Banbury Harriers AC</v>
      </c>
      <c r="AM187" s="747"/>
      <c r="AN187" s="12"/>
      <c r="AO187" s="425"/>
      <c r="AP187" s="433"/>
      <c r="AQ187" s="747" t="str" cm="1">
        <f t="array" ref="AQ187">_xlfn.LET(_xlpm.a,_xlfn.XLOOKUP(1,('Number Allocation'!$C$6:$C$1483=AS187)*('Number Allocation'!$D$6:$D$1483=AT187),'Number Allocation'!$A$6:$A$1483,"..."),IF(_xlpm.a="","...",_xlpm.a))</f>
        <v>...</v>
      </c>
      <c r="AR187" s="747">
        <v>0</v>
      </c>
      <c r="AS187" s="12" t="str">
        <v>Not Declared</v>
      </c>
      <c r="AT187" s="12" t="str">
        <v>Witney Road Runners</v>
      </c>
      <c r="AU187" s="747"/>
      <c r="AV187" s="12"/>
      <c r="AW187" s="425"/>
      <c r="AX187" s="433"/>
      <c r="AY187" s="747" t="str" cm="1">
        <f t="array" ref="AY187">_xlfn.LET(_xlpm.a,_xlfn.XLOOKUP(1,('Number Allocation'!$C$6:$C$1483=BA187)*('Number Allocation'!$D$6:$D$1483=BB187),'Number Allocation'!$A$6:$A$1483,"..."),IF(_xlpm.a="","...",_xlpm.a))</f>
        <v>...</v>
      </c>
      <c r="AZ187" s="747">
        <v>0</v>
      </c>
      <c r="BA187" s="12" t="str">
        <v>Not Declared</v>
      </c>
      <c r="BB187" s="12" t="str">
        <v>Radley AC</v>
      </c>
      <c r="BC187" s="747"/>
      <c r="BD187" s="12"/>
      <c r="BE187" s="425"/>
      <c r="BF187" s="433"/>
      <c r="BG187" s="747" t="str" cm="1">
        <f t="array" ref="BG187">_xlfn.LET(_xlpm.a,_xlfn.XLOOKUP(1,('Number Allocation'!$C$6:$C$1483=BI187)*('Number Allocation'!$D$6:$D$1483=BJ187),'Number Allocation'!$A$6:$A$1483,"..."),IF(_xlpm.a="","...",_xlpm.a))</f>
        <v>...</v>
      </c>
      <c r="BH187" s="747">
        <v>0</v>
      </c>
      <c r="BI187" s="12" t="str">
        <v>Not Declared</v>
      </c>
      <c r="BJ187" s="12" t="str">
        <v>Abingdon AC</v>
      </c>
      <c r="BK187" s="747"/>
      <c r="BL187" s="12"/>
      <c r="BM187" s="425"/>
      <c r="BN187" s="433"/>
      <c r="BO187" s="747" t="str" cm="1">
        <f t="array" ref="BO187">_xlfn.LET(_xlpm.a,_xlfn.XLOOKUP(1,('Number Allocation'!$C$6:$C$1483=BQ187)*('Number Allocation'!$D$6:$D$1483=BR187),'Number Allocation'!$A$6:$A$1483,"..."),IF(_xlpm.a="","...",_xlpm.a))</f>
        <v>...</v>
      </c>
      <c r="BP187" s="747">
        <v>0</v>
      </c>
      <c r="BQ187" s="12" t="str">
        <v>Not Declared</v>
      </c>
      <c r="BR187" s="12" t="str">
        <v>Bicester AC</v>
      </c>
      <c r="BS187" s="747"/>
      <c r="BT187" s="12"/>
      <c r="BU187" s="425"/>
      <c r="BV187" s="433"/>
      <c r="BW187" s="747" t="str" cm="1">
        <f t="array" ref="BW187">_xlfn.LET(_xlpm.a,_xlfn.XLOOKUP(1,('Number Allocation'!$C$6:$C$1483=BY187)*('Number Allocation'!$D$6:$D$1483=BZ187),'Number Allocation'!$A$6:$A$1483,"..."),IF(_xlpm.a="","...",_xlpm.a))</f>
        <v>...</v>
      </c>
      <c r="BX187" s="747">
        <v>0</v>
      </c>
      <c r="BY187" s="12" t="str">
        <v>Not Declared</v>
      </c>
      <c r="BZ187" s="12" t="str">
        <v>Banbury Harriers AC</v>
      </c>
      <c r="CA187" s="479"/>
      <c r="CB187" s="480"/>
      <c r="CC187" s="481"/>
      <c r="CD187" s="433"/>
      <c r="CE187" s="747" t="str" cm="1">
        <f t="array" ref="CE187">_xlfn.LET(_xlpm.a,_xlfn.XLOOKUP(1,('Number Allocation'!$C$6:$C$1483=CG187)*('Number Allocation'!$D$6:$D$1483=CH187),'Number Allocation'!$A$6:$A$1483,"..."),IF(_xlpm.a="","...",_xlpm.a))</f>
        <v>...</v>
      </c>
      <c r="CF187" s="747">
        <v>0</v>
      </c>
      <c r="CG187" s="12" t="str">
        <v>Not Declared</v>
      </c>
      <c r="CH187" s="12" t="str">
        <v>Bicester AC</v>
      </c>
      <c r="CI187" s="479"/>
      <c r="CJ187" s="480"/>
      <c r="CK187" s="481"/>
      <c r="CL187" s="433"/>
      <c r="CM187" s="747" t="str" cm="1">
        <f t="array" ref="CM187">_xlfn.LET(_xlpm.a,_xlfn.XLOOKUP(1,('Number Allocation'!$C$6:$C$1483=CO187)*('Number Allocation'!$D$6:$D$1483=CP187),'Number Allocation'!$A$6:$A$1483,"..."),IF(_xlpm.a="","...",_xlpm.a))</f>
        <v>...</v>
      </c>
      <c r="CN187" s="747">
        <v>0</v>
      </c>
      <c r="CO187" s="12" t="str">
        <v>Not Declared</v>
      </c>
      <c r="CP187" s="12" t="str">
        <v>Banbury Harriers AC</v>
      </c>
      <c r="CQ187" s="479"/>
      <c r="CR187" s="480"/>
      <c r="CS187" s="481"/>
      <c r="CT187" s="433"/>
      <c r="CU187" s="747" t="str" cm="1">
        <f t="array" ref="CU187">_xlfn.LET(_xlpm.a,_xlfn.XLOOKUP(1,('Number Allocation'!$C$6:$C$1483=CW187)*('Number Allocation'!$D$6:$D$1483=CX187),'Number Allocation'!$A$6:$A$1483,"..."),IF(_xlpm.a="","...",_xlpm.a))</f>
        <v>...</v>
      </c>
      <c r="CV187" s="747">
        <v>0</v>
      </c>
      <c r="CW187" s="12" t="str">
        <v>Not Declared</v>
      </c>
      <c r="CX187" s="12" t="str">
        <v>Banbury Harriers AC</v>
      </c>
      <c r="CY187" s="479"/>
      <c r="CZ187" s="480"/>
      <c r="DA187" s="481"/>
      <c r="DB187" s="433"/>
      <c r="DC187" s="747" t="str" cm="1">
        <f t="array" ref="DC187">_xlfn.LET(_xlpm.a,_xlfn.XLOOKUP(1,('Number Allocation'!$C$6:$C$1483=DE187)*('Number Allocation'!$D$6:$D$1483=DF187),'Number Allocation'!$A$6:$A$1483,"..."),IF(_xlpm.a="","...",_xlpm.a))</f>
        <v>...</v>
      </c>
      <c r="DD187" s="747">
        <v>0</v>
      </c>
      <c r="DE187" s="12" t="str">
        <v>Not Declared</v>
      </c>
      <c r="DF187" s="12" t="str">
        <v>Bicester AC</v>
      </c>
      <c r="DG187" s="479"/>
      <c r="DH187" s="480"/>
      <c r="DI187" s="481"/>
      <c r="DJ187" s="433"/>
      <c r="DK187" s="747" t="str" cm="1">
        <f t="array" ref="DK187">_xlfn.LET(_xlpm.a,_xlfn.XLOOKUP(1,('Number Allocation'!$C$6:$C$1483=DM187)*('Number Allocation'!$D$6:$D$1483=DN187),'Number Allocation'!$A$6:$A$1483,"..."),IF(_xlpm.a="","...",_xlpm.a))</f>
        <v>...</v>
      </c>
      <c r="DL187" s="747">
        <v>0</v>
      </c>
      <c r="DM187" s="12" t="str">
        <v>Not Declared</v>
      </c>
      <c r="DN187" s="12" t="str">
        <v>Abingdon AC</v>
      </c>
      <c r="DO187" s="479"/>
      <c r="DP187" s="480"/>
      <c r="DQ187" s="481"/>
      <c r="DW187" s="12"/>
      <c r="DX187" s="12"/>
      <c r="DY187" s="12"/>
      <c r="DZ187" s="15"/>
      <c r="EA187" s="15"/>
    </row>
    <row r="188" spans="1:131" s="359" customFormat="1" ht="21" customHeight="1">
      <c r="A188" s="358" t="str">
        <f t="shared" si="20"/>
        <v>Bicester AC</v>
      </c>
      <c r="B188" s="729"/>
      <c r="C188" s="729" t="s">
        <v>320</v>
      </c>
      <c r="D188" s="729" t="str" cm="1">
        <f t="array" ref="D188">_xlfn.LET(_xlpm.x, Bicester!$AL$3:$AW$3, _xlpm.y, Bicester!$AL$5:$AW$20, _xlpm.z, Bicester!$AJ$5:$AJ$20, IF(_xlfn.XLOOKUP($C188,_xlfn.XLOOKUP(D$165,_xlpm.x,_xlpm.y,""),_xlpm.z,"Not Declared")="", "Name not recorded",  _xlfn.XLOOKUP($C188,_xlfn.XLOOKUP(D$165,_xlpm.x,_xlpm.y,""),_xlpm.z,"Not Declared")))</f>
        <v>Not Declared</v>
      </c>
      <c r="E188" s="729" t="str" cm="1">
        <f t="array" ref="E188">_xlfn.LET(_xlpm.x, Bicester!$AL$3:$AW$3, _xlpm.y, Bicester!$AL$5:$AW$20, _xlpm.z, Bicester!$AJ$5:$AJ$20, IF(_xlfn.XLOOKUP($C188,_xlfn.XLOOKUP(E$165,_xlpm.x,_xlpm.y,""),_xlpm.z,"Not Declared")="", "Name not recorded",  _xlfn.XLOOKUP($C188,_xlfn.XLOOKUP(E$165,_xlpm.x,_xlpm.y,""),_xlpm.z,"Not Declared")))</f>
        <v>Not Declared</v>
      </c>
      <c r="F188" s="729" t="str" cm="1">
        <f t="array" ref="F188">_xlfn.LET(_xlpm.x, Bicester!$AL$3:$AW$3, _xlpm.y, Bicester!$AL$5:$AW$20, _xlpm.z, Bicester!$AJ$5:$AJ$20, IF(_xlfn.XLOOKUP($C188,_xlfn.XLOOKUP(F$165,_xlpm.x,_xlpm.y,""),_xlpm.z,"Not Declared")="", "Name not recorded",  _xlfn.XLOOKUP($C188,_xlfn.XLOOKUP(F$165,_xlpm.x,_xlpm.y,""),_xlpm.z,"Not Declared")))</f>
        <v>Not Declared</v>
      </c>
      <c r="G188" s="729" t="str" cm="1">
        <f t="array" ref="G188">_xlfn.LET(_xlpm.x, Bicester!$AL$3:$AW$3, _xlpm.y, Bicester!$AL$5:$AW$20, _xlpm.z, Bicester!$AJ$5:$AJ$20, IF(_xlfn.XLOOKUP($C188,_xlfn.XLOOKUP(G$165,_xlpm.x,_xlpm.y,""),_xlpm.z,"Not Declared")="", "Name not recorded",  _xlfn.XLOOKUP($C188,_xlfn.XLOOKUP(G$165,_xlpm.x,_xlpm.y,""),_xlpm.z,"Not Declared")))</f>
        <v>Not Declared</v>
      </c>
      <c r="H188" s="729" t="str" cm="1">
        <f t="array" ref="H188">_xlfn.LET(_xlpm.x, Bicester!$AL$3:$AW$3, _xlpm.y, Bicester!$AL$5:$AW$20, _xlpm.z, Bicester!$AJ$5:$AJ$20, IF(_xlfn.XLOOKUP($C188,_xlfn.XLOOKUP(H$165,_xlpm.x,_xlpm.y,""),_xlpm.z,"Not Declared")="", "Name not recorded",  _xlfn.XLOOKUP($C188,_xlfn.XLOOKUP(H$165,_xlpm.x,_xlpm.y,""),_xlpm.z,"Not Declared")))</f>
        <v>Not Declared</v>
      </c>
      <c r="I188" s="729" t="str" cm="1">
        <f t="array" ref="I188">_xlfn.LET(_xlpm.x, Bicester!$AL$3:$AW$3, _xlpm.y, Bicester!$AL$5:$AW$20, _xlpm.z, Bicester!$AJ$5:$AJ$20, IF(_xlfn.XLOOKUP($C188,_xlfn.XLOOKUP(I$165,_xlpm.x,_xlpm.y,""),_xlpm.z,"Not Declared")="", "Name not recorded",  _xlfn.XLOOKUP($C188,_xlfn.XLOOKUP(I$165,_xlpm.x,_xlpm.y,""),_xlpm.z,"Not Declared")))</f>
        <v>Not Declared</v>
      </c>
      <c r="J188" s="729" t="str" cm="1">
        <f t="array" ref="J188">_xlfn.LET(_xlpm.x, Bicester!$AL$3:$AW$3, _xlpm.y, Bicester!$AL$5:$AW$20, _xlpm.z, Bicester!$AJ$5:$AJ$20, IF(_xlfn.XLOOKUP($C188,_xlfn.XLOOKUP(J$165,_xlpm.x,_xlpm.y,""),_xlpm.z,"Not Declared")="", "Name not recorded",  _xlfn.XLOOKUP($C188,_xlfn.XLOOKUP(J$165,_xlpm.x,_xlpm.y,""),_xlpm.z,"Not Declared")))</f>
        <v>Not Declared</v>
      </c>
      <c r="K188" s="729" t="str" cm="1">
        <f t="array" ref="K188">_xlfn.LET(_xlpm.x, Bicester!$AL$3:$AW$3, _xlpm.y, Bicester!$AL$5:$AW$20, _xlpm.z, Bicester!$AJ$5:$AJ$20, IF(_xlfn.XLOOKUP($C188,_xlfn.XLOOKUP(K$165,_xlpm.x,_xlpm.y,""),_xlpm.z,"Not Declared")="", "Name not recorded",  _xlfn.XLOOKUP($C188,_xlfn.XLOOKUP(K$165,_xlpm.x,_xlpm.y,""),_xlpm.z,"Not Declared")))</f>
        <v>Not Declared</v>
      </c>
      <c r="L188" s="729" t="str" cm="1">
        <f t="array" ref="L188">_xlfn.LET(_xlpm.x, Bicester!$AL$3:$AW$3, _xlpm.y, Bicester!$AL$5:$AW$20, _xlpm.z, Bicester!$AJ$5:$AJ$20, IF(_xlfn.XLOOKUP($C188,_xlfn.XLOOKUP(L$165,_xlpm.x,_xlpm.y,""),_xlpm.z,"Not Declared")="", "Name not recorded",  _xlfn.XLOOKUP($C188,_xlfn.XLOOKUP(L$165,_xlpm.x,_xlpm.y,""),_xlpm.z,"Not Declared")))</f>
        <v>Not Declared</v>
      </c>
      <c r="M188" s="729" t="str" cm="1">
        <f t="array" ref="M188">_xlfn.LET(_xlpm.x, Bicester!$AL$3:$AW$3, _xlpm.y, Bicester!$AL$5:$AW$20, _xlpm.z, Bicester!$AJ$5:$AJ$20, IF(_xlfn.XLOOKUP($C188,_xlfn.XLOOKUP(M$165,_xlpm.x,_xlpm.y,""),_xlpm.z,"Not Declared")="", "Name not recorded",  _xlfn.XLOOKUP($C188,_xlfn.XLOOKUP(M$165,_xlpm.x,_xlpm.y,""),_xlpm.z,"Not Declared")))</f>
        <v>Not Declared</v>
      </c>
      <c r="N188" s="729" t="str" cm="1">
        <f t="array" ref="N188">_xlfn.LET(_xlpm.x, Bicester!$AL$3:$AW$3, _xlpm.y, Bicester!$AL$5:$AW$20, _xlpm.z, Bicester!$AJ$5:$AJ$20, IF(_xlfn.XLOOKUP($C188,_xlfn.XLOOKUP(N$165,_xlpm.x,_xlpm.y,""),_xlpm.z,"Not Declared")="", "Name not recorded",  _xlfn.XLOOKUP($C188,_xlfn.XLOOKUP(N$165,_xlpm.x,_xlpm.y,""),_xlpm.z,"Not Declared")))</f>
        <v>Not Declared</v>
      </c>
      <c r="O188" s="729" t="str" cm="1">
        <f t="array" ref="O188">_xlfn.LET(_xlpm.x, Bicester!$AL$3:$AW$3, _xlpm.y, Bicester!$AL$5:$AW$20, _xlpm.z, Bicester!$AJ$5:$AJ$20, IF(_xlfn.XLOOKUP($C188,_xlfn.XLOOKUP(O$165,_xlpm.x,_xlpm.y,""),_xlpm.z,"Not Declared")="", "Name not recorded",  _xlfn.XLOOKUP($C188,_xlfn.XLOOKUP(O$165,_xlpm.x,_xlpm.y,""),_xlpm.z,"Not Declared")))</f>
        <v>Not Declared</v>
      </c>
      <c r="P188" s="3"/>
      <c r="Q188" s="3"/>
      <c r="R188" s="3"/>
      <c r="S188" s="3"/>
      <c r="T188" s="3"/>
      <c r="U188" s="3"/>
      <c r="V188" s="3"/>
      <c r="W188" s="3"/>
      <c r="X188" s="12"/>
      <c r="Y188" s="89"/>
      <c r="Z188" s="433"/>
      <c r="AA188" s="747" t="str" cm="1">
        <f t="array" ref="AA188">_xlfn.LET(_xlpm.a,_xlfn.XLOOKUP(1,('Number Allocation'!$C$6:$C$1483=AC188)*('Number Allocation'!$D$6:$D$1483=AD188),'Number Allocation'!$A$6:$A$1483,"..."),IF(_xlpm.a="","...",_xlpm.a))</f>
        <v>...</v>
      </c>
      <c r="AB188" s="747">
        <v>0</v>
      </c>
      <c r="AC188" s="12" t="str">
        <v>Not Declared</v>
      </c>
      <c r="AD188" s="12" t="str">
        <v>Oxford City AC</v>
      </c>
      <c r="AE188" s="747"/>
      <c r="AF188" s="12"/>
      <c r="AG188" s="425"/>
      <c r="AH188" s="433"/>
      <c r="AI188" s="747" t="str" cm="1">
        <f t="array" ref="AI188">_xlfn.LET(_xlpm.a,_xlfn.XLOOKUP(1,('Number Allocation'!$C$6:$C$1483=AK188)*('Number Allocation'!$D$6:$D$1483=AL188),'Number Allocation'!$A$6:$A$1483,"..."),IF(_xlpm.a="","...",_xlpm.a))</f>
        <v>...</v>
      </c>
      <c r="AJ188" s="747">
        <v>0</v>
      </c>
      <c r="AK188" s="12" t="str">
        <v>Not Declared</v>
      </c>
      <c r="AL188" s="12" t="str">
        <v>Witney Road Runners</v>
      </c>
      <c r="AM188" s="747"/>
      <c r="AN188" s="12"/>
      <c r="AO188" s="425"/>
      <c r="AP188" s="433"/>
      <c r="AQ188" s="747" t="str" cm="1">
        <f t="array" ref="AQ188">_xlfn.LET(_xlpm.a,_xlfn.XLOOKUP(1,('Number Allocation'!$C$6:$C$1483=AS188)*('Number Allocation'!$D$6:$D$1483=AT188),'Number Allocation'!$A$6:$A$1483,"..."),IF(_xlpm.a="","...",_xlpm.a))</f>
        <v>...</v>
      </c>
      <c r="AR188" s="747">
        <v>0</v>
      </c>
      <c r="AS188" s="12" t="str">
        <v>Not Declared</v>
      </c>
      <c r="AT188" s="12" t="str">
        <v>White Horse Harriers</v>
      </c>
      <c r="AU188" s="747"/>
      <c r="AV188" s="12"/>
      <c r="AW188" s="425"/>
      <c r="AX188" s="433"/>
      <c r="AY188" s="747" t="str" cm="1">
        <f t="array" ref="AY188">_xlfn.LET(_xlpm.a,_xlfn.XLOOKUP(1,('Number Allocation'!$C$6:$C$1483=BA188)*('Number Allocation'!$D$6:$D$1483=BB188),'Number Allocation'!$A$6:$A$1483,"..."),IF(_xlpm.a="","...",_xlpm.a))</f>
        <v>...</v>
      </c>
      <c r="AZ188" s="747">
        <v>0</v>
      </c>
      <c r="BA188" s="12" t="str">
        <v>Not Declared</v>
      </c>
      <c r="BB188" s="12" t="str">
        <v>Team Kennet</v>
      </c>
      <c r="BC188" s="747"/>
      <c r="BD188" s="12"/>
      <c r="BE188" s="425"/>
      <c r="BF188" s="433"/>
      <c r="BG188" s="747" t="str" cm="1">
        <f t="array" ref="BG188">_xlfn.LET(_xlpm.a,_xlfn.XLOOKUP(1,('Number Allocation'!$C$6:$C$1483=BI188)*('Number Allocation'!$D$6:$D$1483=BJ188),'Number Allocation'!$A$6:$A$1483,"..."),IF(_xlpm.a="","...",_xlpm.a))</f>
        <v>...</v>
      </c>
      <c r="BH188" s="747">
        <v>0</v>
      </c>
      <c r="BI188" s="12" t="str">
        <v>Not Declared</v>
      </c>
      <c r="BJ188" s="12" t="str">
        <v>Oxford City AC</v>
      </c>
      <c r="BK188" s="747"/>
      <c r="BL188" s="12"/>
      <c r="BM188" s="425"/>
      <c r="BN188" s="433"/>
      <c r="BO188" s="747" t="str" cm="1">
        <f t="array" ref="BO188">_xlfn.LET(_xlpm.a,_xlfn.XLOOKUP(1,('Number Allocation'!$C$6:$C$1483=BQ188)*('Number Allocation'!$D$6:$D$1483=BR188),'Number Allocation'!$A$6:$A$1483,"..."),IF(_xlpm.a="","...",_xlpm.a))</f>
        <v>...</v>
      </c>
      <c r="BP188" s="747">
        <v>0</v>
      </c>
      <c r="BQ188" s="12" t="str">
        <v>Not Declared</v>
      </c>
      <c r="BR188" s="12" t="str">
        <v>Team Kennet</v>
      </c>
      <c r="BS188" s="747"/>
      <c r="BT188" s="12"/>
      <c r="BU188" s="425"/>
      <c r="BV188" s="433"/>
      <c r="BW188" s="747" t="str" cm="1">
        <f t="array" ref="BW188">_xlfn.LET(_xlpm.a,_xlfn.XLOOKUP(1,('Number Allocation'!$C$6:$C$1483=BY188)*('Number Allocation'!$D$6:$D$1483=BZ188),'Number Allocation'!$A$6:$A$1483,"..."),IF(_xlpm.a="","...",_xlpm.a))</f>
        <v>...</v>
      </c>
      <c r="BX188" s="747">
        <v>0</v>
      </c>
      <c r="BY188" s="12" t="str">
        <v>Not Declared</v>
      </c>
      <c r="BZ188" s="12" t="str">
        <v>Radley AC</v>
      </c>
      <c r="CA188" s="479"/>
      <c r="CB188" s="480"/>
      <c r="CC188" s="481"/>
      <c r="CD188" s="433"/>
      <c r="CE188" s="747" t="str" cm="1">
        <f t="array" ref="CE188">_xlfn.LET(_xlpm.a,_xlfn.XLOOKUP(1,('Number Allocation'!$C$6:$C$1483=CG188)*('Number Allocation'!$D$6:$D$1483=CH188),'Number Allocation'!$A$6:$A$1483,"..."),IF(_xlpm.a="","...",_xlpm.a))</f>
        <v>...</v>
      </c>
      <c r="CF188" s="747">
        <v>0</v>
      </c>
      <c r="CG188" s="12" t="str">
        <v>Not Declared</v>
      </c>
      <c r="CH188" s="12" t="str">
        <v>Radley AC</v>
      </c>
      <c r="CI188" s="479"/>
      <c r="CJ188" s="480"/>
      <c r="CK188" s="481"/>
      <c r="CL188" s="433"/>
      <c r="CM188" s="747" t="str" cm="1">
        <f t="array" ref="CM188">_xlfn.LET(_xlpm.a,_xlfn.XLOOKUP(1,('Number Allocation'!$C$6:$C$1483=CO188)*('Number Allocation'!$D$6:$D$1483=CP188),'Number Allocation'!$A$6:$A$1483,"..."),IF(_xlpm.a="","...",_xlpm.a))</f>
        <v>...</v>
      </c>
      <c r="CN188" s="747">
        <v>0</v>
      </c>
      <c r="CO188" s="12" t="str">
        <v>Not Declared</v>
      </c>
      <c r="CP188" s="12" t="str">
        <v>Abingdon AC</v>
      </c>
      <c r="CQ188" s="479"/>
      <c r="CR188" s="480"/>
      <c r="CS188" s="481"/>
      <c r="CT188" s="433"/>
      <c r="CU188" s="747" t="str" cm="1">
        <f t="array" ref="CU188">_xlfn.LET(_xlpm.a,_xlfn.XLOOKUP(1,('Number Allocation'!$C$6:$C$1483=CW188)*('Number Allocation'!$D$6:$D$1483=CX188),'Number Allocation'!$A$6:$A$1483,"..."),IF(_xlpm.a="","...",_xlpm.a))</f>
        <v>...</v>
      </c>
      <c r="CV188" s="747">
        <v>0</v>
      </c>
      <c r="CW188" s="12" t="str">
        <v>Not Declared</v>
      </c>
      <c r="CX188" s="12" t="str">
        <v>Oxford City AC</v>
      </c>
      <c r="CY188" s="479"/>
      <c r="CZ188" s="480"/>
      <c r="DA188" s="481"/>
      <c r="DB188" s="433"/>
      <c r="DC188" s="747" t="str" cm="1">
        <f t="array" ref="DC188">_xlfn.LET(_xlpm.a,_xlfn.XLOOKUP(1,('Number Allocation'!$C$6:$C$1483=DE188)*('Number Allocation'!$D$6:$D$1483=DF188),'Number Allocation'!$A$6:$A$1483,"..."),IF(_xlpm.a="","...",_xlpm.a))</f>
        <v>...</v>
      </c>
      <c r="DD188" s="747">
        <v>0</v>
      </c>
      <c r="DE188" s="12" t="str">
        <v>Not Declared</v>
      </c>
      <c r="DF188" s="12" t="str">
        <v>Banbury Harriers AC</v>
      </c>
      <c r="DG188" s="479"/>
      <c r="DH188" s="480"/>
      <c r="DI188" s="481"/>
      <c r="DJ188" s="433"/>
      <c r="DK188" s="747" t="str" cm="1">
        <f t="array" ref="DK188">_xlfn.LET(_xlpm.a,_xlfn.XLOOKUP(1,('Number Allocation'!$C$6:$C$1483=DM188)*('Number Allocation'!$D$6:$D$1483=DN188),'Number Allocation'!$A$6:$A$1483,"..."),IF(_xlpm.a="","...",_xlpm.a))</f>
        <v>...</v>
      </c>
      <c r="DL188" s="747">
        <v>0</v>
      </c>
      <c r="DM188" s="12" t="str">
        <v>Not Declared</v>
      </c>
      <c r="DN188" s="12" t="str">
        <v>Oxford City AC</v>
      </c>
      <c r="DO188" s="479"/>
      <c r="DP188" s="480"/>
      <c r="DQ188" s="481"/>
      <c r="DV188" s="88"/>
      <c r="DW188" s="12"/>
      <c r="DX188" s="12"/>
      <c r="DY188" s="12"/>
      <c r="DZ188" s="15"/>
      <c r="EA188" s="15"/>
    </row>
    <row r="189" spans="1:131" s="359" customFormat="1" ht="21" customHeight="1">
      <c r="A189" s="358" t="str">
        <f t="shared" si="20"/>
        <v>Bicester AC</v>
      </c>
      <c r="B189" s="729"/>
      <c r="C189" s="729" t="s">
        <v>321</v>
      </c>
      <c r="D189" s="729" t="str" cm="1">
        <f t="array" ref="D189">_xlfn.LET(_xlpm.x, Bicester!$AL$3:$AW$3, _xlpm.y, Bicester!$AL$5:$AW$20, _xlpm.z, Bicester!$AJ$5:$AJ$20, IF(_xlfn.XLOOKUP($C189,_xlfn.XLOOKUP(D$165,_xlpm.x,_xlpm.y,""),_xlpm.z,"Not Declared")="", "Name not recorded",  _xlfn.XLOOKUP($C189,_xlfn.XLOOKUP(D$165,_xlpm.x,_xlpm.y,""),_xlpm.z,"Not Declared")))</f>
        <v>Not Declared</v>
      </c>
      <c r="E189" s="729" t="str" cm="1">
        <f t="array" ref="E189">_xlfn.LET(_xlpm.x, Bicester!$AL$3:$AW$3, _xlpm.y, Bicester!$AL$5:$AW$20, _xlpm.z, Bicester!$AJ$5:$AJ$20, IF(_xlfn.XLOOKUP($C189,_xlfn.XLOOKUP(E$165,_xlpm.x,_xlpm.y,""),_xlpm.z,"Not Declared")="", "Name not recorded",  _xlfn.XLOOKUP($C189,_xlfn.XLOOKUP(E$165,_xlpm.x,_xlpm.y,""),_xlpm.z,"Not Declared")))</f>
        <v>Not Declared</v>
      </c>
      <c r="F189" s="729" t="str" cm="1">
        <f t="array" ref="F189">_xlfn.LET(_xlpm.x, Bicester!$AL$3:$AW$3, _xlpm.y, Bicester!$AL$5:$AW$20, _xlpm.z, Bicester!$AJ$5:$AJ$20, IF(_xlfn.XLOOKUP($C189,_xlfn.XLOOKUP(F$165,_xlpm.x,_xlpm.y,""),_xlpm.z,"Not Declared")="", "Name not recorded",  _xlfn.XLOOKUP($C189,_xlfn.XLOOKUP(F$165,_xlpm.x,_xlpm.y,""),_xlpm.z,"Not Declared")))</f>
        <v>Not Declared</v>
      </c>
      <c r="G189" s="729" t="str" cm="1">
        <f t="array" ref="G189">_xlfn.LET(_xlpm.x, Bicester!$AL$3:$AW$3, _xlpm.y, Bicester!$AL$5:$AW$20, _xlpm.z, Bicester!$AJ$5:$AJ$20, IF(_xlfn.XLOOKUP($C189,_xlfn.XLOOKUP(G$165,_xlpm.x,_xlpm.y,""),_xlpm.z,"Not Declared")="", "Name not recorded",  _xlfn.XLOOKUP($C189,_xlfn.XLOOKUP(G$165,_xlpm.x,_xlpm.y,""),_xlpm.z,"Not Declared")))</f>
        <v>Not Declared</v>
      </c>
      <c r="H189" s="729" t="str" cm="1">
        <f t="array" ref="H189">_xlfn.LET(_xlpm.x, Bicester!$AL$3:$AW$3, _xlpm.y, Bicester!$AL$5:$AW$20, _xlpm.z, Bicester!$AJ$5:$AJ$20, IF(_xlfn.XLOOKUP($C189,_xlfn.XLOOKUP(H$165,_xlpm.x,_xlpm.y,""),_xlpm.z,"Not Declared")="", "Name not recorded",  _xlfn.XLOOKUP($C189,_xlfn.XLOOKUP(H$165,_xlpm.x,_xlpm.y,""),_xlpm.z,"Not Declared")))</f>
        <v>Not Declared</v>
      </c>
      <c r="I189" s="729" t="str" cm="1">
        <f t="array" ref="I189">_xlfn.LET(_xlpm.x, Bicester!$AL$3:$AW$3, _xlpm.y, Bicester!$AL$5:$AW$20, _xlpm.z, Bicester!$AJ$5:$AJ$20, IF(_xlfn.XLOOKUP($C189,_xlfn.XLOOKUP(I$165,_xlpm.x,_xlpm.y,""),_xlpm.z,"Not Declared")="", "Name not recorded",  _xlfn.XLOOKUP($C189,_xlfn.XLOOKUP(I$165,_xlpm.x,_xlpm.y,""),_xlpm.z,"Not Declared")))</f>
        <v>Not Declared</v>
      </c>
      <c r="J189" s="729" t="str" cm="1">
        <f t="array" ref="J189">_xlfn.LET(_xlpm.x, Bicester!$AL$3:$AW$3, _xlpm.y, Bicester!$AL$5:$AW$20, _xlpm.z, Bicester!$AJ$5:$AJ$20, IF(_xlfn.XLOOKUP($C189,_xlfn.XLOOKUP(J$165,_xlpm.x,_xlpm.y,""),_xlpm.z,"Not Declared")="", "Name not recorded",  _xlfn.XLOOKUP($C189,_xlfn.XLOOKUP(J$165,_xlpm.x,_xlpm.y,""),_xlpm.z,"Not Declared")))</f>
        <v>Not Declared</v>
      </c>
      <c r="K189" s="729" t="str" cm="1">
        <f t="array" ref="K189">_xlfn.LET(_xlpm.x, Bicester!$AL$3:$AW$3, _xlpm.y, Bicester!$AL$5:$AW$20, _xlpm.z, Bicester!$AJ$5:$AJ$20, IF(_xlfn.XLOOKUP($C189,_xlfn.XLOOKUP(K$165,_xlpm.x,_xlpm.y,""),_xlpm.z,"Not Declared")="", "Name not recorded",  _xlfn.XLOOKUP($C189,_xlfn.XLOOKUP(K$165,_xlpm.x,_xlpm.y,""),_xlpm.z,"Not Declared")))</f>
        <v>Not Declared</v>
      </c>
      <c r="L189" s="729" t="str" cm="1">
        <f t="array" ref="L189">_xlfn.LET(_xlpm.x, Bicester!$AL$3:$AW$3, _xlpm.y, Bicester!$AL$5:$AW$20, _xlpm.z, Bicester!$AJ$5:$AJ$20, IF(_xlfn.XLOOKUP($C189,_xlfn.XLOOKUP(L$165,_xlpm.x,_xlpm.y,""),_xlpm.z,"Not Declared")="", "Name not recorded",  _xlfn.XLOOKUP($C189,_xlfn.XLOOKUP(L$165,_xlpm.x,_xlpm.y,""),_xlpm.z,"Not Declared")))</f>
        <v>Not Declared</v>
      </c>
      <c r="M189" s="729" t="str" cm="1">
        <f t="array" ref="M189">_xlfn.LET(_xlpm.x, Bicester!$AL$3:$AW$3, _xlpm.y, Bicester!$AL$5:$AW$20, _xlpm.z, Bicester!$AJ$5:$AJ$20, IF(_xlfn.XLOOKUP($C189,_xlfn.XLOOKUP(M$165,_xlpm.x,_xlpm.y,""),_xlpm.z,"Not Declared")="", "Name not recorded",  _xlfn.XLOOKUP($C189,_xlfn.XLOOKUP(M$165,_xlpm.x,_xlpm.y,""),_xlpm.z,"Not Declared")))</f>
        <v>Not Declared</v>
      </c>
      <c r="N189" s="729" t="str" cm="1">
        <f t="array" ref="N189">_xlfn.LET(_xlpm.x, Bicester!$AL$3:$AW$3, _xlpm.y, Bicester!$AL$5:$AW$20, _xlpm.z, Bicester!$AJ$5:$AJ$20, IF(_xlfn.XLOOKUP($C189,_xlfn.XLOOKUP(N$165,_xlpm.x,_xlpm.y,""),_xlpm.z,"Not Declared")="", "Name not recorded",  _xlfn.XLOOKUP($C189,_xlfn.XLOOKUP(N$165,_xlpm.x,_xlpm.y,""),_xlpm.z,"Not Declared")))</f>
        <v>Not Declared</v>
      </c>
      <c r="O189" s="729" t="str" cm="1">
        <f t="array" ref="O189">_xlfn.LET(_xlpm.x, Bicester!$AL$3:$AW$3, _xlpm.y, Bicester!$AL$5:$AW$20, _xlpm.z, Bicester!$AJ$5:$AJ$20, IF(_xlfn.XLOOKUP($C189,_xlfn.XLOOKUP(O$165,_xlpm.x,_xlpm.y,""),_xlpm.z,"Not Declared")="", "Name not recorded",  _xlfn.XLOOKUP($C189,_xlfn.XLOOKUP(O$165,_xlpm.x,_xlpm.y,""),_xlpm.z,"Not Declared")))</f>
        <v>Not Declared</v>
      </c>
      <c r="P189" s="3"/>
      <c r="Q189" s="3"/>
      <c r="R189" s="3"/>
      <c r="S189" s="3"/>
      <c r="T189" s="3"/>
      <c r="U189" s="3"/>
      <c r="V189" s="3"/>
      <c r="W189" s="3"/>
      <c r="X189" s="3"/>
      <c r="Y189" s="89"/>
      <c r="Z189" s="433"/>
      <c r="AA189" s="749" t="str" cm="1">
        <f t="array" ref="AA189">_xlfn.LET(_xlpm.a,_xlfn.XLOOKUP(1,('Number Allocation'!$C$6:$C$1483=AC189)*('Number Allocation'!$D$6:$D$1483=AD189),'Number Allocation'!$A$6:$A$1483,"..."),IF(_xlpm.a="","...",_xlpm.a))</f>
        <v>...</v>
      </c>
      <c r="AB189" s="749">
        <v>0</v>
      </c>
      <c r="AC189" s="427" t="str">
        <v>Not Declared</v>
      </c>
      <c r="AD189" s="427" t="str">
        <v>Witney Road Runners</v>
      </c>
      <c r="AE189" s="747"/>
      <c r="AF189" s="12"/>
      <c r="AG189" s="425"/>
      <c r="AH189" s="433"/>
      <c r="AI189" s="749" t="str" cm="1">
        <f t="array" ref="AI189">_xlfn.LET(_xlpm.a,_xlfn.XLOOKUP(1,('Number Allocation'!$C$6:$C$1483=AK189)*('Number Allocation'!$D$6:$D$1483=AL189),'Number Allocation'!$A$6:$A$1483,"..."),IF(_xlpm.a="","...",_xlpm.a))</f>
        <v>...</v>
      </c>
      <c r="AJ189" s="749">
        <v>0</v>
      </c>
      <c r="AK189" s="427" t="str">
        <v>Not Declared</v>
      </c>
      <c r="AL189" s="427" t="str">
        <v>Team Kennet</v>
      </c>
      <c r="AM189" s="747"/>
      <c r="AN189" s="12"/>
      <c r="AO189" s="425"/>
      <c r="AP189" s="433"/>
      <c r="AQ189" s="749" t="str" cm="1">
        <f t="array" ref="AQ189">_xlfn.LET(_xlpm.a,_xlfn.XLOOKUP(1,('Number Allocation'!$C$6:$C$1483=AS189)*('Number Allocation'!$D$6:$D$1483=AT189),'Number Allocation'!$A$6:$A$1483,"..."),IF(_xlpm.a="","...",_xlpm.a))</f>
        <v>...</v>
      </c>
      <c r="AR189" s="749">
        <v>0</v>
      </c>
      <c r="AS189" s="427" t="str">
        <v>Not Declared</v>
      </c>
      <c r="AT189" s="427" t="str">
        <v>Oxford City AC</v>
      </c>
      <c r="AU189" s="747"/>
      <c r="AV189" s="12"/>
      <c r="AW189" s="425"/>
      <c r="AX189" s="433"/>
      <c r="AY189" s="749" t="str" cm="1">
        <f t="array" ref="AY189">_xlfn.LET(_xlpm.a,_xlfn.XLOOKUP(1,('Number Allocation'!$C$6:$C$1483=BA189)*('Number Allocation'!$D$6:$D$1483=BB189),'Number Allocation'!$A$6:$A$1483,"..."),IF(_xlpm.a="","...",_xlpm.a))</f>
        <v>...</v>
      </c>
      <c r="AZ189" s="749">
        <v>0</v>
      </c>
      <c r="BA189" s="427" t="str">
        <v>Not Declared</v>
      </c>
      <c r="BB189" s="427" t="str">
        <v>Bicester AC</v>
      </c>
      <c r="BC189" s="747"/>
      <c r="BD189" s="12"/>
      <c r="BE189" s="425"/>
      <c r="BF189" s="433"/>
      <c r="BG189" s="749" t="str" cm="1">
        <f t="array" ref="BG189">_xlfn.LET(_xlpm.a,_xlfn.XLOOKUP(1,('Number Allocation'!$C$6:$C$1483=BI189)*('Number Allocation'!$D$6:$D$1483=BJ189),'Number Allocation'!$A$6:$A$1483,"..."),IF(_xlpm.a="","...",_xlpm.a))</f>
        <v>...</v>
      </c>
      <c r="BH189" s="749">
        <v>0</v>
      </c>
      <c r="BI189" s="427" t="str">
        <v>Not Declared</v>
      </c>
      <c r="BJ189" s="427" t="str">
        <v>Bicester AC</v>
      </c>
      <c r="BK189" s="747"/>
      <c r="BL189" s="12"/>
      <c r="BM189" s="425"/>
      <c r="BN189" s="433"/>
      <c r="BO189" s="749" t="str" cm="1">
        <f t="array" ref="BO189">_xlfn.LET(_xlpm.a,_xlfn.XLOOKUP(1,('Number Allocation'!$C$6:$C$1483=BQ189)*('Number Allocation'!$D$6:$D$1483=BR189),'Number Allocation'!$A$6:$A$1483,"..."),IF(_xlpm.a="","...",_xlpm.a))</f>
        <v>...</v>
      </c>
      <c r="BP189" s="749">
        <v>0</v>
      </c>
      <c r="BQ189" s="427" t="str">
        <v>Not Declared</v>
      </c>
      <c r="BR189" s="427" t="str">
        <v>Abingdon AC</v>
      </c>
      <c r="BS189" s="747"/>
      <c r="BT189" s="12"/>
      <c r="BU189" s="425"/>
      <c r="BV189" s="433"/>
      <c r="BW189" s="749" t="str" cm="1">
        <f t="array" ref="BW189">_xlfn.LET(_xlpm.a,_xlfn.XLOOKUP(1,('Number Allocation'!$C$6:$C$1483=BY189)*('Number Allocation'!$D$6:$D$1483=BZ189),'Number Allocation'!$A$6:$A$1483,"..."),IF(_xlpm.a="","...",_xlpm.a))</f>
        <v>...</v>
      </c>
      <c r="BX189" s="749">
        <v>0</v>
      </c>
      <c r="BY189" s="427" t="str">
        <v>Not Declared</v>
      </c>
      <c r="BZ189" s="427" t="str">
        <v>Team Kennet</v>
      </c>
      <c r="CA189" s="479"/>
      <c r="CB189" s="480"/>
      <c r="CC189" s="481"/>
      <c r="CD189" s="433"/>
      <c r="CE189" s="749" t="str" cm="1">
        <f t="array" ref="CE189">_xlfn.LET(_xlpm.a,_xlfn.XLOOKUP(1,('Number Allocation'!$C$6:$C$1483=CG189)*('Number Allocation'!$D$6:$D$1483=CH189),'Number Allocation'!$A$6:$A$1483,"..."),IF(_xlpm.a="","...",_xlpm.a))</f>
        <v>...</v>
      </c>
      <c r="CF189" s="749">
        <v>0</v>
      </c>
      <c r="CG189" s="427" t="str">
        <v>Not Declared</v>
      </c>
      <c r="CH189" s="427" t="str">
        <v>Abingdon AC</v>
      </c>
      <c r="CI189" s="479"/>
      <c r="CJ189" s="480"/>
      <c r="CK189" s="481"/>
      <c r="CL189" s="433"/>
      <c r="CM189" s="749" t="str" cm="1">
        <f t="array" ref="CM189">_xlfn.LET(_xlpm.a,_xlfn.XLOOKUP(1,('Number Allocation'!$C$6:$C$1483=CO189)*('Number Allocation'!$D$6:$D$1483=CP189),'Number Allocation'!$A$6:$A$1483,"..."),IF(_xlpm.a="","...",_xlpm.a))</f>
        <v>...</v>
      </c>
      <c r="CN189" s="749">
        <v>0</v>
      </c>
      <c r="CO189" s="427" t="str">
        <v>Not Declared</v>
      </c>
      <c r="CP189" s="427" t="str">
        <v>Witney Road Runners</v>
      </c>
      <c r="CQ189" s="479"/>
      <c r="CR189" s="480"/>
      <c r="CS189" s="481"/>
      <c r="CT189" s="433"/>
      <c r="CU189" s="749" t="str" cm="1">
        <f t="array" ref="CU189">_xlfn.LET(_xlpm.a,_xlfn.XLOOKUP(1,('Number Allocation'!$C$6:$C$1483=CW189)*('Number Allocation'!$D$6:$D$1483=CX189),'Number Allocation'!$A$6:$A$1483,"..."),IF(_xlpm.a="","...",_xlpm.a))</f>
        <v>...</v>
      </c>
      <c r="CV189" s="749">
        <v>0</v>
      </c>
      <c r="CW189" s="427" t="str">
        <v>Not Declared</v>
      </c>
      <c r="CX189" s="427" t="str">
        <v>Witney Road Runners</v>
      </c>
      <c r="CY189" s="479"/>
      <c r="CZ189" s="480"/>
      <c r="DA189" s="481"/>
      <c r="DB189" s="433"/>
      <c r="DC189" s="749" t="str" cm="1">
        <f t="array" ref="DC189">_xlfn.LET(_xlpm.a,_xlfn.XLOOKUP(1,('Number Allocation'!$C$6:$C$1483=DE189)*('Number Allocation'!$D$6:$D$1483=DF189),'Number Allocation'!$A$6:$A$1483,"..."),IF(_xlpm.a="","...",_xlpm.a))</f>
        <v>...</v>
      </c>
      <c r="DD189" s="749">
        <v>0</v>
      </c>
      <c r="DE189" s="427" t="str">
        <v>Not Declared</v>
      </c>
      <c r="DF189" s="427" t="str">
        <v>Abingdon AC</v>
      </c>
      <c r="DG189" s="479"/>
      <c r="DH189" s="480"/>
      <c r="DI189" s="481"/>
      <c r="DJ189" s="433"/>
      <c r="DK189" s="749" t="str" cm="1">
        <f t="array" ref="DK189">_xlfn.LET(_xlpm.a,_xlfn.XLOOKUP(1,('Number Allocation'!$C$6:$C$1483=DM189)*('Number Allocation'!$D$6:$D$1483=DN189),'Number Allocation'!$A$6:$A$1483,"..."),IF(_xlpm.a="","...",_xlpm.a))</f>
        <v>...</v>
      </c>
      <c r="DL189" s="749">
        <v>0</v>
      </c>
      <c r="DM189" s="427" t="str">
        <v>Not Declared</v>
      </c>
      <c r="DN189" s="427" t="str">
        <v>Witney Road Runners</v>
      </c>
      <c r="DO189" s="479"/>
      <c r="DP189" s="480"/>
      <c r="DQ189" s="481"/>
      <c r="DW189" s="12"/>
      <c r="DX189" s="12"/>
      <c r="DY189" s="12"/>
      <c r="DZ189" s="15"/>
      <c r="EA189" s="15"/>
    </row>
    <row r="190" spans="1:131" s="359" customFormat="1" ht="21" customHeight="1">
      <c r="A190" s="358" t="str">
        <f t="shared" si="20"/>
        <v>Bicester AC</v>
      </c>
      <c r="B190" s="729"/>
      <c r="C190" s="729" t="s">
        <v>322</v>
      </c>
      <c r="D190" s="729" t="str" cm="1">
        <f t="array" ref="D190">_xlfn.LET(_xlpm.x, Bicester!$AL$3:$AW$3, _xlpm.y, Bicester!$AL$5:$AW$20, _xlpm.z, Bicester!$AJ$5:$AJ$20, IF(_xlfn.XLOOKUP($C190,_xlfn.XLOOKUP(D$165,_xlpm.x,_xlpm.y,""),_xlpm.z,"Not Declared")="", "Name not recorded",  _xlfn.XLOOKUP($C190,_xlfn.XLOOKUP(D$165,_xlpm.x,_xlpm.y,""),_xlpm.z,"Not Declared")))</f>
        <v>Not Declared</v>
      </c>
      <c r="E190" s="729" t="str" cm="1">
        <f t="array" ref="E190">_xlfn.LET(_xlpm.x, Bicester!$AL$3:$AW$3, _xlpm.y, Bicester!$AL$5:$AW$20, _xlpm.z, Bicester!$AJ$5:$AJ$20, IF(_xlfn.XLOOKUP($C190,_xlfn.XLOOKUP(E$165,_xlpm.x,_xlpm.y,""),_xlpm.z,"Not Declared")="", "Name not recorded",  _xlfn.XLOOKUP($C190,_xlfn.XLOOKUP(E$165,_xlpm.x,_xlpm.y,""),_xlpm.z,"Not Declared")))</f>
        <v>Not Declared</v>
      </c>
      <c r="F190" s="729" t="str" cm="1">
        <f t="array" ref="F190">_xlfn.LET(_xlpm.x, Bicester!$AL$3:$AW$3, _xlpm.y, Bicester!$AL$5:$AW$20, _xlpm.z, Bicester!$AJ$5:$AJ$20, IF(_xlfn.XLOOKUP($C190,_xlfn.XLOOKUP(F$165,_xlpm.x,_xlpm.y,""),_xlpm.z,"Not Declared")="", "Name not recorded",  _xlfn.XLOOKUP($C190,_xlfn.XLOOKUP(F$165,_xlpm.x,_xlpm.y,""),_xlpm.z,"Not Declared")))</f>
        <v>Not Declared</v>
      </c>
      <c r="G190" s="729" t="str" cm="1">
        <f t="array" ref="G190">_xlfn.LET(_xlpm.x, Bicester!$AL$3:$AW$3, _xlpm.y, Bicester!$AL$5:$AW$20, _xlpm.z, Bicester!$AJ$5:$AJ$20, IF(_xlfn.XLOOKUP($C190,_xlfn.XLOOKUP(G$165,_xlpm.x,_xlpm.y,""),_xlpm.z,"Not Declared")="", "Name not recorded",  _xlfn.XLOOKUP($C190,_xlfn.XLOOKUP(G$165,_xlpm.x,_xlpm.y,""),_xlpm.z,"Not Declared")))</f>
        <v>Not Declared</v>
      </c>
      <c r="H190" s="729" t="str" cm="1">
        <f t="array" ref="H190">_xlfn.LET(_xlpm.x, Bicester!$AL$3:$AW$3, _xlpm.y, Bicester!$AL$5:$AW$20, _xlpm.z, Bicester!$AJ$5:$AJ$20, IF(_xlfn.XLOOKUP($C190,_xlfn.XLOOKUP(H$165,_xlpm.x,_xlpm.y,""),_xlpm.z,"Not Declared")="", "Name not recorded",  _xlfn.XLOOKUP($C190,_xlfn.XLOOKUP(H$165,_xlpm.x,_xlpm.y,""),_xlpm.z,"Not Declared")))</f>
        <v>Not Declared</v>
      </c>
      <c r="I190" s="729" t="str" cm="1">
        <f t="array" ref="I190">_xlfn.LET(_xlpm.x, Bicester!$AL$3:$AW$3, _xlpm.y, Bicester!$AL$5:$AW$20, _xlpm.z, Bicester!$AJ$5:$AJ$20, IF(_xlfn.XLOOKUP($C190,_xlfn.XLOOKUP(I$165,_xlpm.x,_xlpm.y,""),_xlpm.z,"Not Declared")="", "Name not recorded",  _xlfn.XLOOKUP($C190,_xlfn.XLOOKUP(I$165,_xlpm.x,_xlpm.y,""),_xlpm.z,"Not Declared")))</f>
        <v>Not Declared</v>
      </c>
      <c r="J190" s="729" t="str" cm="1">
        <f t="array" ref="J190">_xlfn.LET(_xlpm.x, Bicester!$AL$3:$AW$3, _xlpm.y, Bicester!$AL$5:$AW$20, _xlpm.z, Bicester!$AJ$5:$AJ$20, IF(_xlfn.XLOOKUP($C190,_xlfn.XLOOKUP(J$165,_xlpm.x,_xlpm.y,""),_xlpm.z,"Not Declared")="", "Name not recorded",  _xlfn.XLOOKUP($C190,_xlfn.XLOOKUP(J$165,_xlpm.x,_xlpm.y,""),_xlpm.z,"Not Declared")))</f>
        <v>Not Declared</v>
      </c>
      <c r="K190" s="729" t="str" cm="1">
        <f t="array" ref="K190">_xlfn.LET(_xlpm.x, Bicester!$AL$3:$AW$3, _xlpm.y, Bicester!$AL$5:$AW$20, _xlpm.z, Bicester!$AJ$5:$AJ$20, IF(_xlfn.XLOOKUP($C190,_xlfn.XLOOKUP(K$165,_xlpm.x,_xlpm.y,""),_xlpm.z,"Not Declared")="", "Name not recorded",  _xlfn.XLOOKUP($C190,_xlfn.XLOOKUP(K$165,_xlpm.x,_xlpm.y,""),_xlpm.z,"Not Declared")))</f>
        <v>Not Declared</v>
      </c>
      <c r="L190" s="729" t="str" cm="1">
        <f t="array" ref="L190">_xlfn.LET(_xlpm.x, Bicester!$AL$3:$AW$3, _xlpm.y, Bicester!$AL$5:$AW$20, _xlpm.z, Bicester!$AJ$5:$AJ$20, IF(_xlfn.XLOOKUP($C190,_xlfn.XLOOKUP(L$165,_xlpm.x,_xlpm.y,""),_xlpm.z,"Not Declared")="", "Name not recorded",  _xlfn.XLOOKUP($C190,_xlfn.XLOOKUP(L$165,_xlpm.x,_xlpm.y,""),_xlpm.z,"Not Declared")))</f>
        <v>Not Declared</v>
      </c>
      <c r="M190" s="729" t="str" cm="1">
        <f t="array" ref="M190">_xlfn.LET(_xlpm.x, Bicester!$AL$3:$AW$3, _xlpm.y, Bicester!$AL$5:$AW$20, _xlpm.z, Bicester!$AJ$5:$AJ$20, IF(_xlfn.XLOOKUP($C190,_xlfn.XLOOKUP(M$165,_xlpm.x,_xlpm.y,""),_xlpm.z,"Not Declared")="", "Name not recorded",  _xlfn.XLOOKUP($C190,_xlfn.XLOOKUP(M$165,_xlpm.x,_xlpm.y,""),_xlpm.z,"Not Declared")))</f>
        <v>Not Declared</v>
      </c>
      <c r="N190" s="729" t="str" cm="1">
        <f t="array" ref="N190">_xlfn.LET(_xlpm.x, Bicester!$AL$3:$AW$3, _xlpm.y, Bicester!$AL$5:$AW$20, _xlpm.z, Bicester!$AJ$5:$AJ$20, IF(_xlfn.XLOOKUP($C190,_xlfn.XLOOKUP(N$165,_xlpm.x,_xlpm.y,""),_xlpm.z,"Not Declared")="", "Name not recorded",  _xlfn.XLOOKUP($C190,_xlfn.XLOOKUP(N$165,_xlpm.x,_xlpm.y,""),_xlpm.z,"Not Declared")))</f>
        <v>Not Declared</v>
      </c>
      <c r="O190" s="729" t="str" cm="1">
        <f t="array" ref="O190">_xlfn.LET(_xlpm.x, Bicester!$AL$3:$AW$3, _xlpm.y, Bicester!$AL$5:$AW$20, _xlpm.z, Bicester!$AJ$5:$AJ$20, IF(_xlfn.XLOOKUP($C190,_xlfn.XLOOKUP(O$165,_xlpm.x,_xlpm.y,""),_xlpm.z,"Not Declared")="", "Name not recorded",  _xlfn.XLOOKUP($C190,_xlfn.XLOOKUP(O$165,_xlpm.x,_xlpm.y,""),_xlpm.z,"Not Declared")))</f>
        <v>Not Declared</v>
      </c>
      <c r="P190" s="3"/>
      <c r="Q190" s="3"/>
      <c r="R190" s="3"/>
      <c r="S190" s="3"/>
      <c r="T190" s="3"/>
      <c r="U190" s="3"/>
      <c r="V190" s="3"/>
      <c r="W190" s="3"/>
      <c r="X190" s="12"/>
      <c r="Y190" s="89"/>
      <c r="Z190" s="3" t="s">
        <v>319</v>
      </c>
      <c r="AA190" s="744" t="str" cm="1">
        <f t="array" ref="AA190">_xlfn.LET(_xlpm.a,_xlfn.XLOOKUP(1,('Number Allocation'!$C$6:$C$1483=AC190)*('Number Allocation'!$D$6:$D$1483=AD190),'Number Allocation'!$A$6:$A$1483,"..."),IF(_xlpm.a="","...",_xlpm.a))</f>
        <v>...</v>
      </c>
      <c r="AB190" s="432" cm="1">
        <f t="array" ref="AB190:AD197">_xlfn.LET(_xlpm.eventsort, _xlfn.XLOOKUP(AB$165,$D$687:$P$687,$D$689:$P$696), _xlpm.eventdata, _xlfn.XLOOKUP(AB$165,$D$165:$O$165,$D$166:$O$236), _xlpm.agedata, $A$166:$C$236, _xlfn.SORTBY(_xlfn._xlws.FILTER(_xlfn.CHOOSECOLS(_xlfn.HSTACK(_xlpm.agedata,_xlpm.eventdata),2,4,1),(_xlfn.CHOOSECOLS(_xlpm.agedata,3)=Z190),""),_xlpm.eventsort))</f>
        <v>0</v>
      </c>
      <c r="AC190" s="422" t="str">
        <v>Not Declared</v>
      </c>
      <c r="AD190" s="422" t="str">
        <v>Bicester AC</v>
      </c>
      <c r="AE190" s="747"/>
      <c r="AF190" s="12"/>
      <c r="AG190" s="425"/>
      <c r="AH190" s="3" t="s">
        <v>319</v>
      </c>
      <c r="AI190" s="744" t="str" cm="1">
        <f t="array" ref="AI190">_xlfn.LET(_xlpm.a,_xlfn.XLOOKUP(1,('Number Allocation'!$C$6:$C$1483=AK190)*('Number Allocation'!$D$6:$D$1483=AL190),'Number Allocation'!$A$6:$A$1483,"..."),IF(_xlpm.a="","...",_xlpm.a))</f>
        <v>...</v>
      </c>
      <c r="AJ190" s="432" cm="1">
        <f t="array" ref="AJ190:AL197">_xlfn.LET(_xlpm.eventsort, _xlfn.XLOOKUP(AJ$165,$D$687:$P$687,$D$689:$P$696), _xlpm.eventdata, _xlfn.XLOOKUP(AJ$165,$D$165:$O$165,$D$166:$O$236), _xlpm.agedata, $A$166:$C$236, _xlfn.SORTBY(_xlfn._xlws.FILTER(_xlfn.CHOOSECOLS(_xlfn.HSTACK(_xlpm.agedata,_xlpm.eventdata),2,4,1),(_xlfn.CHOOSECOLS(_xlpm.agedata,3)=AH190),""),_xlpm.eventsort))</f>
        <v>0</v>
      </c>
      <c r="AK190" s="422" t="str">
        <v>Not Declared</v>
      </c>
      <c r="AL190" s="422" t="str">
        <v>White Horse Harriers</v>
      </c>
      <c r="AM190" s="747"/>
      <c r="AN190" s="12"/>
      <c r="AO190" s="425"/>
      <c r="AP190" s="3" t="s">
        <v>319</v>
      </c>
      <c r="AQ190" s="744" t="str" cm="1">
        <f t="array" ref="AQ190">_xlfn.LET(_xlpm.a,_xlfn.XLOOKUP(1,('Number Allocation'!$C$6:$C$1483=AS190)*('Number Allocation'!$D$6:$D$1483=AT190),'Number Allocation'!$A$6:$A$1483,"..."),IF(_xlpm.a="","...",_xlpm.a))</f>
        <v>...</v>
      </c>
      <c r="AR190" s="432" cm="1">
        <f t="array" ref="AR190:AT197">_xlfn.LET(_xlpm.eventsort, _xlfn.XLOOKUP(AR$165,$D$687:$P$687,$D$689:$P$696), _xlpm.eventdata, _xlfn.XLOOKUP(AR$165,$D$165:$O$165,$D$166:$O$236), _xlpm.agedata, $A$166:$C$236, _xlfn.SORTBY(_xlfn._xlws.FILTER(_xlfn.CHOOSECOLS(_xlfn.HSTACK(_xlpm.agedata,_xlpm.eventdata),2,4,1),(_xlfn.CHOOSECOLS(_xlpm.agedata,3)=AP190),""),_xlpm.eventsort))</f>
        <v>0</v>
      </c>
      <c r="AS190" s="422" t="str">
        <v>Not Declared</v>
      </c>
      <c r="AT190" s="422" t="str">
        <v>Banbury Harriers AC</v>
      </c>
      <c r="AU190" s="747"/>
      <c r="AV190" s="12"/>
      <c r="AW190" s="425"/>
      <c r="AX190" s="3" t="s">
        <v>319</v>
      </c>
      <c r="AY190" s="744" t="str" cm="1">
        <f t="array" ref="AY190">_xlfn.LET(_xlpm.a,_xlfn.XLOOKUP(1,('Number Allocation'!$C$6:$C$1483=BA190)*('Number Allocation'!$D$6:$D$1483=BB190),'Number Allocation'!$A$6:$A$1483,"..."),IF(_xlpm.a="","...",_xlpm.a))</f>
        <v>...</v>
      </c>
      <c r="AZ190" s="432" cm="1">
        <f t="array" ref="AZ190:BB197">_xlfn.LET(_xlpm.eventsort, _xlfn.XLOOKUP(AZ$165,$D$687:$P$687,$D$689:$P$696), _xlpm.eventdata, _xlfn.XLOOKUP(AZ$165,$D$165:$O$165,$D$166:$O$236), _xlpm.agedata, $A$166:$C$236, _xlfn.SORTBY(_xlfn._xlws.FILTER(_xlfn.CHOOSECOLS(_xlfn.HSTACK(_xlpm.agedata,_xlpm.eventdata),2,4,1),(_xlfn.CHOOSECOLS(_xlpm.agedata,3)=AX190),""),_xlpm.eventsort))</f>
        <v>0</v>
      </c>
      <c r="BA190" s="422" t="str">
        <v>Not Declared</v>
      </c>
      <c r="BB190" s="422" t="str">
        <v>Witney Road Runners</v>
      </c>
      <c r="BC190" s="747"/>
      <c r="BD190" s="12"/>
      <c r="BE190" s="425"/>
      <c r="BF190" s="3" t="s">
        <v>319</v>
      </c>
      <c r="BG190" s="744" t="str" cm="1">
        <f t="array" ref="BG190">_xlfn.LET(_xlpm.a,_xlfn.XLOOKUP(1,('Number Allocation'!$C$6:$C$1483=BI190)*('Number Allocation'!$D$6:$D$1483=BJ190),'Number Allocation'!$A$6:$A$1483,"..."),IF(_xlpm.a="","...",_xlpm.a))</f>
        <v>...</v>
      </c>
      <c r="BH190" s="432" cm="1">
        <f t="array" ref="BH190:BJ197">_xlfn.LET(_xlpm.eventsort, _xlfn.XLOOKUP(BH$165,$D$687:$P$687,$D$689:$P$696), _xlpm.eventdata, _xlfn.XLOOKUP(BH$165,$D$165:$O$165,$D$166:$O$236), _xlpm.agedata, $A$166:$C$236, _xlfn.SORTBY(_xlfn._xlws.FILTER(_xlfn.CHOOSECOLS(_xlfn.HSTACK(_xlpm.agedata,_xlpm.eventdata),2,4,1),(_xlfn.CHOOSECOLS(_xlpm.agedata,3)=BF190),""),_xlpm.eventsort))</f>
        <v>0</v>
      </c>
      <c r="BI190" s="422" t="str">
        <v>Not Declared</v>
      </c>
      <c r="BJ190" s="422" t="str">
        <v>Radley AC</v>
      </c>
      <c r="BK190" s="747"/>
      <c r="BL190" s="12"/>
      <c r="BM190" s="425"/>
      <c r="BN190" s="3" t="s">
        <v>319</v>
      </c>
      <c r="BO190" s="744" t="str" cm="1">
        <f t="array" ref="BO190">_xlfn.LET(_xlpm.a,_xlfn.XLOOKUP(1,('Number Allocation'!$C$6:$C$1483=BQ190)*('Number Allocation'!$D$6:$D$1483=BR190),'Number Allocation'!$A$6:$A$1483,"..."),IF(_xlpm.a="","...",_xlpm.a))</f>
        <v>...</v>
      </c>
      <c r="BP190" s="432" cm="1">
        <f t="array" ref="BP190:BR197">_xlfn.LET(_xlpm.eventsort, _xlfn.XLOOKUP(BP$165,$D$687:$P$687,$D$689:$P$696), _xlpm.eventdata, _xlfn.XLOOKUP(BP$165,$D$165:$O$165,$D$166:$O$236), _xlpm.agedata, $A$166:$C$236, _xlfn.SORTBY(_xlfn._xlws.FILTER(_xlfn.CHOOSECOLS(_xlfn.HSTACK(_xlpm.agedata,_xlpm.eventdata),2,4,1),(_xlfn.CHOOSECOLS(_xlpm.agedata,3)=BN190),""),_xlpm.eventsort))</f>
        <v>0</v>
      </c>
      <c r="BQ190" s="422" t="str">
        <v>Not Declared</v>
      </c>
      <c r="BR190" s="422" t="str">
        <v>White Horse Harriers</v>
      </c>
      <c r="BS190" s="747"/>
      <c r="BT190" s="12"/>
      <c r="BU190" s="425"/>
      <c r="BV190" s="3" t="s">
        <v>319</v>
      </c>
      <c r="BW190" s="744" t="str" cm="1">
        <f t="array" ref="BW190">_xlfn.LET(_xlpm.a,_xlfn.XLOOKUP(1,('Number Allocation'!$C$6:$C$1483=BY190)*('Number Allocation'!$D$6:$D$1483=BZ190),'Number Allocation'!$A$6:$A$1483,"..."),IF(_xlpm.a="","...",_xlpm.a))</f>
        <v>...</v>
      </c>
      <c r="BX190" s="432" cm="1">
        <f t="array" ref="BX190:BZ197">_xlfn.LET(_xlpm.eventsort, _xlfn.XLOOKUP(BX$165,$D$687:$P$687,$D$689:$P$696), _xlpm.eventdata, _xlfn.XLOOKUP(BX$165,$D$165:$O$165,$D$166:$O$236), _xlpm.agedata, $A$166:$C$236, _xlfn.SORTBY(_xlfn._xlws.FILTER(_xlfn.CHOOSECOLS(_xlfn.HSTACK(_xlpm.agedata,_xlpm.eventdata),2,4,1),(_xlfn.CHOOSECOLS(_xlpm.agedata,3)=BV190),""),_xlpm.eventsort))</f>
        <v>0</v>
      </c>
      <c r="BY190" s="422" t="str">
        <v>Not Declared</v>
      </c>
      <c r="BZ190" s="422" t="str">
        <v>Witney Road Runners</v>
      </c>
      <c r="CA190" s="484"/>
      <c r="CB190" s="482"/>
      <c r="CC190" s="483"/>
      <c r="CD190" s="3" t="s">
        <v>319</v>
      </c>
      <c r="CE190" s="744" t="str" cm="1">
        <f t="array" ref="CE190">_xlfn.LET(_xlpm.a,_xlfn.XLOOKUP(1,('Number Allocation'!$C$6:$C$1483=CG190)*('Number Allocation'!$D$6:$D$1483=CH190),'Number Allocation'!$A$6:$A$1483,"..."),IF(_xlpm.a="","...",_xlpm.a))</f>
        <v>...</v>
      </c>
      <c r="CF190" s="432" cm="1">
        <f t="array" ref="CF190:CH197">_xlfn.LET(_xlpm.eventsort, _xlfn.XLOOKUP(CF$165,$D$687:$P$687,$D$689:$P$696), _xlpm.eventdata, _xlfn.XLOOKUP(CF$165,$D$165:$O$165,$D$166:$O$236), _xlpm.agedata, $A$166:$C$236, _xlfn.SORTBY(_xlfn._xlws.FILTER(_xlfn.CHOOSECOLS(_xlfn.HSTACK(_xlpm.agedata,_xlpm.eventdata),2,4,1),(_xlfn.CHOOSECOLS(_xlpm.agedata,3)=CD190),""),_xlpm.eventsort))</f>
        <v>0</v>
      </c>
      <c r="CG190" s="422" t="str">
        <v>Not Declared</v>
      </c>
      <c r="CH190" s="422" t="str">
        <v>Banbury Harriers AC</v>
      </c>
      <c r="CI190" s="484"/>
      <c r="CJ190" s="482"/>
      <c r="CK190" s="483"/>
      <c r="CL190" s="3" t="s">
        <v>319</v>
      </c>
      <c r="CM190" s="744" t="str" cm="1">
        <f t="array" ref="CM190">_xlfn.LET(_xlpm.a,_xlfn.XLOOKUP(1,('Number Allocation'!$C$6:$C$1483=CO190)*('Number Allocation'!$D$6:$D$1483=CP190),'Number Allocation'!$A$6:$A$1483,"..."),IF(_xlpm.a="","...",_xlpm.a))</f>
        <v>...</v>
      </c>
      <c r="CN190" s="432" cm="1">
        <f t="array" ref="CN190:CP197">_xlfn.LET(_xlpm.eventsort, _xlfn.XLOOKUP(CN$165,$D$687:$P$687,$D$689:$P$696), _xlpm.eventdata, _xlfn.XLOOKUP(CN$165,$D$165:$O$165,$D$166:$O$236), _xlpm.agedata, $A$166:$C$236, _xlfn.SORTBY(_xlfn._xlws.FILTER(_xlfn.CHOOSECOLS(_xlfn.HSTACK(_xlpm.agedata,_xlpm.eventdata),2,4,1),(_xlfn.CHOOSECOLS(_xlpm.agedata,3)=CL190),""),_xlpm.eventsort))</f>
        <v>0</v>
      </c>
      <c r="CO190" s="422" t="str">
        <v>Not Declared</v>
      </c>
      <c r="CP190" s="422" t="str">
        <v>Radley AC</v>
      </c>
      <c r="CQ190" s="484"/>
      <c r="CR190" s="482"/>
      <c r="CS190" s="483"/>
      <c r="CT190" s="3" t="s">
        <v>319</v>
      </c>
      <c r="CU190" s="744" t="str" cm="1">
        <f t="array" ref="CU190">_xlfn.LET(_xlpm.a,_xlfn.XLOOKUP(1,('Number Allocation'!$C$6:$C$1483=CW190)*('Number Allocation'!$D$6:$D$1483=CX190),'Number Allocation'!$A$6:$A$1483,"..."),IF(_xlpm.a="","...",_xlpm.a))</f>
        <v>...</v>
      </c>
      <c r="CV190" s="432" cm="1">
        <f t="array" ref="CV190:CX197">_xlfn.LET(_xlpm.eventsort, _xlfn.XLOOKUP(CV$165,$D$687:$P$687,$D$689:$P$696), _xlpm.eventdata, _xlfn.XLOOKUP(CV$165,$D$165:$O$165,$D$166:$O$236), _xlpm.agedata, $A$166:$C$236, _xlfn.SORTBY(_xlfn._xlws.FILTER(_xlfn.CHOOSECOLS(_xlfn.HSTACK(_xlpm.agedata,_xlpm.eventdata),2,4,1),(_xlfn.CHOOSECOLS(_xlpm.agedata,3)=CT190),""),_xlpm.eventsort))</f>
        <v>0</v>
      </c>
      <c r="CW190" s="422" t="str">
        <v>Not Declared</v>
      </c>
      <c r="CX190" s="422" t="str">
        <v>White Horse Harriers</v>
      </c>
      <c r="CY190" s="484"/>
      <c r="CZ190" s="482"/>
      <c r="DA190" s="483"/>
      <c r="DB190" s="3" t="s">
        <v>319</v>
      </c>
      <c r="DC190" s="744" t="str" cm="1">
        <f t="array" ref="DC190">_xlfn.LET(_xlpm.a,_xlfn.XLOOKUP(1,('Number Allocation'!$C$6:$C$1483=DE190)*('Number Allocation'!$D$6:$D$1483=DF190),'Number Allocation'!$A$6:$A$1483,"..."),IF(_xlpm.a="","...",_xlpm.a))</f>
        <v>...</v>
      </c>
      <c r="DD190" s="432" cm="1">
        <f t="array" ref="DD190:DF197">_xlfn.LET(_xlpm.eventsort, _xlfn.XLOOKUP(DD$165,$D$687:$P$687,$D$689:$P$696), _xlpm.eventdata, _xlfn.XLOOKUP(DD$165,$D$165:$O$165,$D$166:$O$236), _xlpm.agedata, $A$166:$C$236, _xlfn.SORTBY(_xlfn._xlws.FILTER(_xlfn.CHOOSECOLS(_xlfn.HSTACK(_xlpm.agedata,_xlpm.eventdata),2,4,1),(_xlfn.CHOOSECOLS(_xlpm.agedata,3)=DB190),""),_xlpm.eventsort))</f>
        <v>0</v>
      </c>
      <c r="DE190" s="422" t="str">
        <v>Not Declared</v>
      </c>
      <c r="DF190" s="422" t="str">
        <v>White Horse Harriers</v>
      </c>
      <c r="DG190" s="484"/>
      <c r="DH190" s="482"/>
      <c r="DI190" s="483"/>
      <c r="DJ190" s="3" t="s">
        <v>319</v>
      </c>
      <c r="DK190" s="744" t="str" cm="1">
        <f t="array" ref="DK190">_xlfn.LET(_xlpm.a,_xlfn.XLOOKUP(1,('Number Allocation'!$C$6:$C$1483=DM190)*('Number Allocation'!$D$6:$D$1483=DN190),'Number Allocation'!$A$6:$A$1483,"..."),IF(_xlpm.a="","...",_xlpm.a))</f>
        <v>...</v>
      </c>
      <c r="DL190" s="432" cm="1">
        <f t="array" ref="DL190:DN197">_xlfn.LET(_xlpm.eventsort, _xlfn.XLOOKUP(DL$165,$D$687:$P$687,$D$689:$P$696), _xlpm.eventdata, _xlfn.XLOOKUP(DL$165,$D$165:$O$165,$D$166:$O$236), _xlpm.agedata, $A$166:$C$236, _xlfn.SORTBY(_xlfn._xlws.FILTER(_xlfn.CHOOSECOLS(_xlfn.HSTACK(_xlpm.agedata,_xlpm.eventdata),2,4,1),(_xlfn.CHOOSECOLS(_xlpm.agedata,3)=DJ190),""),_xlpm.eventsort))</f>
        <v>0</v>
      </c>
      <c r="DM190" s="422" t="str">
        <v>Not Declared</v>
      </c>
      <c r="DN190" s="422" t="str">
        <v>Bicester AC</v>
      </c>
      <c r="DO190" s="484"/>
      <c r="DP190" s="482"/>
      <c r="DQ190" s="483"/>
      <c r="DZ190" s="15"/>
      <c r="EA190" s="15"/>
    </row>
    <row r="191" spans="1:131" s="359" customFormat="1" ht="21" customHeight="1">
      <c r="A191" s="358" t="str">
        <f t="shared" si="20"/>
        <v>Bicester AC</v>
      </c>
      <c r="B191" s="729"/>
      <c r="C191" s="729" t="s">
        <v>323</v>
      </c>
      <c r="D191" s="729" t="str" cm="1">
        <f t="array" ref="D191">_xlfn.LET(_xlpm.x, Bicester!$AL$3:$AW$3, _xlpm.y, Bicester!$AL$5:$AW$20, _xlpm.z, Bicester!$AJ$5:$AJ$20, IF(_xlfn.XLOOKUP($C191,_xlfn.XLOOKUP(D$165,_xlpm.x,_xlpm.y,""),_xlpm.z,"Not Declared")="", "Name not recorded",  _xlfn.XLOOKUP($C191,_xlfn.XLOOKUP(D$165,_xlpm.x,_xlpm.y,""),_xlpm.z,"Not Declared")))</f>
        <v>Not Declared</v>
      </c>
      <c r="E191" s="729" t="str" cm="1">
        <f t="array" ref="E191">_xlfn.LET(_xlpm.x, Bicester!$AL$3:$AW$3, _xlpm.y, Bicester!$AL$5:$AW$20, _xlpm.z, Bicester!$AJ$5:$AJ$20, IF(_xlfn.XLOOKUP($C191,_xlfn.XLOOKUP(E$165,_xlpm.x,_xlpm.y,""),_xlpm.z,"Not Declared")="", "Name not recorded",  _xlfn.XLOOKUP($C191,_xlfn.XLOOKUP(E$165,_xlpm.x,_xlpm.y,""),_xlpm.z,"Not Declared")))</f>
        <v>Not Declared</v>
      </c>
      <c r="F191" s="729" t="str" cm="1">
        <f t="array" ref="F191">_xlfn.LET(_xlpm.x, Bicester!$AL$3:$AW$3, _xlpm.y, Bicester!$AL$5:$AW$20, _xlpm.z, Bicester!$AJ$5:$AJ$20, IF(_xlfn.XLOOKUP($C191,_xlfn.XLOOKUP(F$165,_xlpm.x,_xlpm.y,""),_xlpm.z,"Not Declared")="", "Name not recorded",  _xlfn.XLOOKUP($C191,_xlfn.XLOOKUP(F$165,_xlpm.x,_xlpm.y,""),_xlpm.z,"Not Declared")))</f>
        <v>Not Declared</v>
      </c>
      <c r="G191" s="729" t="str" cm="1">
        <f t="array" ref="G191">_xlfn.LET(_xlpm.x, Bicester!$AL$3:$AW$3, _xlpm.y, Bicester!$AL$5:$AW$20, _xlpm.z, Bicester!$AJ$5:$AJ$20, IF(_xlfn.XLOOKUP($C191,_xlfn.XLOOKUP(G$165,_xlpm.x,_xlpm.y,""),_xlpm.z,"Not Declared")="", "Name not recorded",  _xlfn.XLOOKUP($C191,_xlfn.XLOOKUP(G$165,_xlpm.x,_xlpm.y,""),_xlpm.z,"Not Declared")))</f>
        <v>Not Declared</v>
      </c>
      <c r="H191" s="729" t="str" cm="1">
        <f t="array" ref="H191">_xlfn.LET(_xlpm.x, Bicester!$AL$3:$AW$3, _xlpm.y, Bicester!$AL$5:$AW$20, _xlpm.z, Bicester!$AJ$5:$AJ$20, IF(_xlfn.XLOOKUP($C191,_xlfn.XLOOKUP(H$165,_xlpm.x,_xlpm.y,""),_xlpm.z,"Not Declared")="", "Name not recorded",  _xlfn.XLOOKUP($C191,_xlfn.XLOOKUP(H$165,_xlpm.x,_xlpm.y,""),_xlpm.z,"Not Declared")))</f>
        <v>Not Declared</v>
      </c>
      <c r="I191" s="729" t="str" cm="1">
        <f t="array" ref="I191">_xlfn.LET(_xlpm.x, Bicester!$AL$3:$AW$3, _xlpm.y, Bicester!$AL$5:$AW$20, _xlpm.z, Bicester!$AJ$5:$AJ$20, IF(_xlfn.XLOOKUP($C191,_xlfn.XLOOKUP(I$165,_xlpm.x,_xlpm.y,""),_xlpm.z,"Not Declared")="", "Name not recorded",  _xlfn.XLOOKUP($C191,_xlfn.XLOOKUP(I$165,_xlpm.x,_xlpm.y,""),_xlpm.z,"Not Declared")))</f>
        <v>Not Declared</v>
      </c>
      <c r="J191" s="729" t="str" cm="1">
        <f t="array" ref="J191">_xlfn.LET(_xlpm.x, Bicester!$AL$3:$AW$3, _xlpm.y, Bicester!$AL$5:$AW$20, _xlpm.z, Bicester!$AJ$5:$AJ$20, IF(_xlfn.XLOOKUP($C191,_xlfn.XLOOKUP(J$165,_xlpm.x,_xlpm.y,""),_xlpm.z,"Not Declared")="", "Name not recorded",  _xlfn.XLOOKUP($C191,_xlfn.XLOOKUP(J$165,_xlpm.x,_xlpm.y,""),_xlpm.z,"Not Declared")))</f>
        <v>Not Declared</v>
      </c>
      <c r="K191" s="729" t="str" cm="1">
        <f t="array" ref="K191">_xlfn.LET(_xlpm.x, Bicester!$AL$3:$AW$3, _xlpm.y, Bicester!$AL$5:$AW$20, _xlpm.z, Bicester!$AJ$5:$AJ$20, IF(_xlfn.XLOOKUP($C191,_xlfn.XLOOKUP(K$165,_xlpm.x,_xlpm.y,""),_xlpm.z,"Not Declared")="", "Name not recorded",  _xlfn.XLOOKUP($C191,_xlfn.XLOOKUP(K$165,_xlpm.x,_xlpm.y,""),_xlpm.z,"Not Declared")))</f>
        <v>Not Declared</v>
      </c>
      <c r="L191" s="729" t="str" cm="1">
        <f t="array" ref="L191">_xlfn.LET(_xlpm.x, Bicester!$AL$3:$AW$3, _xlpm.y, Bicester!$AL$5:$AW$20, _xlpm.z, Bicester!$AJ$5:$AJ$20, IF(_xlfn.XLOOKUP($C191,_xlfn.XLOOKUP(L$165,_xlpm.x,_xlpm.y,""),_xlpm.z,"Not Declared")="", "Name not recorded",  _xlfn.XLOOKUP($C191,_xlfn.XLOOKUP(L$165,_xlpm.x,_xlpm.y,""),_xlpm.z,"Not Declared")))</f>
        <v>Not Declared</v>
      </c>
      <c r="M191" s="729" t="str" cm="1">
        <f t="array" ref="M191">_xlfn.LET(_xlpm.x, Bicester!$AL$3:$AW$3, _xlpm.y, Bicester!$AL$5:$AW$20, _xlpm.z, Bicester!$AJ$5:$AJ$20, IF(_xlfn.XLOOKUP($C191,_xlfn.XLOOKUP(M$165,_xlpm.x,_xlpm.y,""),_xlpm.z,"Not Declared")="", "Name not recorded",  _xlfn.XLOOKUP($C191,_xlfn.XLOOKUP(M$165,_xlpm.x,_xlpm.y,""),_xlpm.z,"Not Declared")))</f>
        <v>Not Declared</v>
      </c>
      <c r="N191" s="729" t="str" cm="1">
        <f t="array" ref="N191">_xlfn.LET(_xlpm.x, Bicester!$AL$3:$AW$3, _xlpm.y, Bicester!$AL$5:$AW$20, _xlpm.z, Bicester!$AJ$5:$AJ$20, IF(_xlfn.XLOOKUP($C191,_xlfn.XLOOKUP(N$165,_xlpm.x,_xlpm.y,""),_xlpm.z,"Not Declared")="", "Name not recorded",  _xlfn.XLOOKUP($C191,_xlfn.XLOOKUP(N$165,_xlpm.x,_xlpm.y,""),_xlpm.z,"Not Declared")))</f>
        <v>Not Declared</v>
      </c>
      <c r="O191" s="729" t="str" cm="1">
        <f t="array" ref="O191">_xlfn.LET(_xlpm.x, Bicester!$AL$3:$AW$3, _xlpm.y, Bicester!$AL$5:$AW$20, _xlpm.z, Bicester!$AJ$5:$AJ$20, IF(_xlfn.XLOOKUP($C191,_xlfn.XLOOKUP(O$165,_xlpm.x,_xlpm.y,""),_xlpm.z,"Not Declared")="", "Name not recorded",  _xlfn.XLOOKUP($C191,_xlfn.XLOOKUP(O$165,_xlpm.x,_xlpm.y,""),_xlpm.z,"Not Declared")))</f>
        <v>Not Declared</v>
      </c>
      <c r="P191" s="3"/>
      <c r="Q191" s="3"/>
      <c r="R191" s="3"/>
      <c r="S191" s="3"/>
      <c r="T191" s="3"/>
      <c r="U191" s="3"/>
      <c r="V191" s="3"/>
      <c r="W191" s="3"/>
      <c r="X191" s="12"/>
      <c r="Y191" s="89"/>
      <c r="Z191" s="433"/>
      <c r="AA191" s="747" t="str" cm="1">
        <f t="array" ref="AA191">_xlfn.LET(_xlpm.a,_xlfn.XLOOKUP(1,('Number Allocation'!$C$6:$C$1483=AC191)*('Number Allocation'!$D$6:$D$1483=AD191),'Number Allocation'!$A$6:$A$1483,"..."),IF(_xlpm.a="","...",_xlpm.a))</f>
        <v>...</v>
      </c>
      <c r="AB191" s="747">
        <v>0</v>
      </c>
      <c r="AC191" s="12" t="str">
        <v>Not Declared</v>
      </c>
      <c r="AD191" s="12" t="str">
        <v>Abingdon AC</v>
      </c>
      <c r="AE191" s="747"/>
      <c r="AF191" s="12"/>
      <c r="AG191" s="425"/>
      <c r="AH191" s="433"/>
      <c r="AI191" s="747" t="str" cm="1">
        <f t="array" ref="AI191">_xlfn.LET(_xlpm.a,_xlfn.XLOOKUP(1,('Number Allocation'!$C$6:$C$1483=AK191)*('Number Allocation'!$D$6:$D$1483=AL191),'Number Allocation'!$A$6:$A$1483,"..."),IF(_xlpm.a="","...",_xlpm.a))</f>
        <v>...</v>
      </c>
      <c r="AJ191" s="747">
        <v>0</v>
      </c>
      <c r="AK191" s="12" t="str">
        <v>Not Declared</v>
      </c>
      <c r="AL191" s="12" t="str">
        <v>Bicester AC</v>
      </c>
      <c r="AM191" s="747"/>
      <c r="AN191" s="12"/>
      <c r="AO191" s="425"/>
      <c r="AP191" s="433"/>
      <c r="AQ191" s="747" t="str" cm="1">
        <f t="array" ref="AQ191">_xlfn.LET(_xlpm.a,_xlfn.XLOOKUP(1,('Number Allocation'!$C$6:$C$1483=AS191)*('Number Allocation'!$D$6:$D$1483=AT191),'Number Allocation'!$A$6:$A$1483,"..."),IF(_xlpm.a="","...",_xlpm.a))</f>
        <v>...</v>
      </c>
      <c r="AR191" s="747">
        <v>0</v>
      </c>
      <c r="AS191" s="12" t="str">
        <v>Not Declared</v>
      </c>
      <c r="AT191" s="12" t="str">
        <v>Radley AC</v>
      </c>
      <c r="AU191" s="747"/>
      <c r="AV191" s="12"/>
      <c r="AW191" s="425"/>
      <c r="AX191" s="433"/>
      <c r="AY191" s="747" t="str" cm="1">
        <f t="array" ref="AY191">_xlfn.LET(_xlpm.a,_xlfn.XLOOKUP(1,('Number Allocation'!$C$6:$C$1483=BA191)*('Number Allocation'!$D$6:$D$1483=BB191),'Number Allocation'!$A$6:$A$1483,"..."),IF(_xlpm.a="","...",_xlpm.a))</f>
        <v>...</v>
      </c>
      <c r="AZ191" s="747">
        <v>0</v>
      </c>
      <c r="BA191" s="12" t="str">
        <v>Not Declared</v>
      </c>
      <c r="BB191" s="12" t="str">
        <v>Banbury Harriers AC</v>
      </c>
      <c r="BC191" s="747"/>
      <c r="BD191" s="12"/>
      <c r="BE191" s="425"/>
      <c r="BF191" s="433"/>
      <c r="BG191" s="747" t="str" cm="1">
        <f t="array" ref="BG191">_xlfn.LET(_xlpm.a,_xlfn.XLOOKUP(1,('Number Allocation'!$C$6:$C$1483=BI191)*('Number Allocation'!$D$6:$D$1483=BJ191),'Number Allocation'!$A$6:$A$1483,"..."),IF(_xlpm.a="","...",_xlpm.a))</f>
        <v>...</v>
      </c>
      <c r="BH191" s="747">
        <v>0</v>
      </c>
      <c r="BI191" s="12" t="str">
        <v>Not Declared</v>
      </c>
      <c r="BJ191" s="12" t="str">
        <v>White Horse Harriers</v>
      </c>
      <c r="BK191" s="747"/>
      <c r="BL191" s="12"/>
      <c r="BM191" s="425"/>
      <c r="BN191" s="433"/>
      <c r="BO191" s="747" t="str" cm="1">
        <f t="array" ref="BO191">_xlfn.LET(_xlpm.a,_xlfn.XLOOKUP(1,('Number Allocation'!$C$6:$C$1483=BQ191)*('Number Allocation'!$D$6:$D$1483=BR191),'Number Allocation'!$A$6:$A$1483,"..."),IF(_xlpm.a="","...",_xlpm.a))</f>
        <v>...</v>
      </c>
      <c r="BP191" s="747">
        <v>0</v>
      </c>
      <c r="BQ191" s="12" t="str">
        <v>Not Declared</v>
      </c>
      <c r="BR191" s="12" t="str">
        <v>Witney Road Runners</v>
      </c>
      <c r="BS191" s="747"/>
      <c r="BT191" s="12"/>
      <c r="BU191" s="425"/>
      <c r="BV191" s="433"/>
      <c r="BW191" s="747" t="str" cm="1">
        <f t="array" ref="BW191">_xlfn.LET(_xlpm.a,_xlfn.XLOOKUP(1,('Number Allocation'!$C$6:$C$1483=BY191)*('Number Allocation'!$D$6:$D$1483=BZ191),'Number Allocation'!$A$6:$A$1483,"..."),IF(_xlpm.a="","...",_xlpm.a))</f>
        <v>...</v>
      </c>
      <c r="BX191" s="747">
        <v>0</v>
      </c>
      <c r="BY191" s="12" t="str">
        <v>Not Declared</v>
      </c>
      <c r="BZ191" s="12" t="str">
        <v>White Horse Harriers</v>
      </c>
      <c r="CA191" s="488"/>
      <c r="CB191" s="15"/>
      <c r="CC191" s="15"/>
      <c r="CD191" s="433"/>
      <c r="CE191" s="747" t="str" cm="1">
        <f t="array" ref="CE191">_xlfn.LET(_xlpm.a,_xlfn.XLOOKUP(1,('Number Allocation'!$C$6:$C$1483=CG191)*('Number Allocation'!$D$6:$D$1483=CH191),'Number Allocation'!$A$6:$A$1483,"..."),IF(_xlpm.a="","...",_xlpm.a))</f>
        <v>...</v>
      </c>
      <c r="CF191" s="747">
        <v>0</v>
      </c>
      <c r="CG191" s="12" t="str">
        <v>Not Declared</v>
      </c>
      <c r="CH191" s="12" t="str">
        <v>Oxford City AC</v>
      </c>
      <c r="CI191" s="488"/>
      <c r="CJ191" s="15"/>
      <c r="CK191" s="15"/>
      <c r="CL191" s="433"/>
      <c r="CM191" s="747" t="str" cm="1">
        <f t="array" ref="CM191">_xlfn.LET(_xlpm.a,_xlfn.XLOOKUP(1,('Number Allocation'!$C$6:$C$1483=CO191)*('Number Allocation'!$D$6:$D$1483=CP191),'Number Allocation'!$A$6:$A$1483,"..."),IF(_xlpm.a="","...",_xlpm.a))</f>
        <v>...</v>
      </c>
      <c r="CN191" s="747">
        <v>0</v>
      </c>
      <c r="CO191" s="12" t="str">
        <v>Not Declared</v>
      </c>
      <c r="CP191" s="12" t="str">
        <v>Oxford City AC</v>
      </c>
      <c r="CQ191" s="488"/>
      <c r="CR191" s="15"/>
      <c r="CS191" s="15"/>
      <c r="CT191" s="433"/>
      <c r="CU191" s="747" t="str" cm="1">
        <f t="array" ref="CU191">_xlfn.LET(_xlpm.a,_xlfn.XLOOKUP(1,('Number Allocation'!$C$6:$C$1483=CW191)*('Number Allocation'!$D$6:$D$1483=CX191),'Number Allocation'!$A$6:$A$1483,"..."),IF(_xlpm.a="","...",_xlpm.a))</f>
        <v>...</v>
      </c>
      <c r="CV191" s="747">
        <v>0</v>
      </c>
      <c r="CW191" s="12" t="str">
        <v>Not Declared</v>
      </c>
      <c r="CX191" s="12" t="str">
        <v>Radley AC</v>
      </c>
      <c r="CY191" s="488"/>
      <c r="CZ191" s="15"/>
      <c r="DA191" s="15"/>
      <c r="DB191" s="433"/>
      <c r="DC191" s="747" t="str" cm="1">
        <f t="array" ref="DC191">_xlfn.LET(_xlpm.a,_xlfn.XLOOKUP(1,('Number Allocation'!$C$6:$C$1483=DE191)*('Number Allocation'!$D$6:$D$1483=DF191),'Number Allocation'!$A$6:$A$1483,"..."),IF(_xlpm.a="","...",_xlpm.a))</f>
        <v>...</v>
      </c>
      <c r="DD191" s="747">
        <v>0</v>
      </c>
      <c r="DE191" s="12" t="str">
        <v>Not Declared</v>
      </c>
      <c r="DF191" s="12" t="str">
        <v>Oxford City AC</v>
      </c>
      <c r="DG191" s="488"/>
      <c r="DH191" s="15"/>
      <c r="DI191" s="15"/>
      <c r="DJ191" s="433"/>
      <c r="DK191" s="747" t="str" cm="1">
        <f t="array" ref="DK191">_xlfn.LET(_xlpm.a,_xlfn.XLOOKUP(1,('Number Allocation'!$C$6:$C$1483=DM191)*('Number Allocation'!$D$6:$D$1483=DN191),'Number Allocation'!$A$6:$A$1483,"..."),IF(_xlpm.a="","...",_xlpm.a))</f>
        <v>...</v>
      </c>
      <c r="DL191" s="747">
        <v>0</v>
      </c>
      <c r="DM191" s="12" t="str">
        <v>Not Declared</v>
      </c>
      <c r="DN191" s="12" t="str">
        <v>Radley AC</v>
      </c>
      <c r="DO191" s="488"/>
      <c r="DP191" s="15"/>
      <c r="DQ191" s="15"/>
      <c r="DZ191" s="15"/>
      <c r="EA191" s="15"/>
    </row>
    <row r="192" spans="1:131" s="359" customFormat="1" ht="21" customHeight="1">
      <c r="A192" s="358"/>
      <c r="B192" s="729"/>
      <c r="C192" s="729"/>
      <c r="D192" s="729"/>
      <c r="E192" s="729"/>
      <c r="F192" s="729"/>
      <c r="G192" s="729"/>
      <c r="H192" s="729"/>
      <c r="I192" s="729"/>
      <c r="J192" s="729"/>
      <c r="K192" s="729"/>
      <c r="L192" s="729"/>
      <c r="M192" s="729"/>
      <c r="N192" s="729"/>
      <c r="O192" s="362"/>
      <c r="P192" s="3"/>
      <c r="Q192" s="3"/>
      <c r="R192" s="3"/>
      <c r="S192" s="3"/>
      <c r="T192" s="3"/>
      <c r="U192" s="3"/>
      <c r="V192" s="3"/>
      <c r="W192" s="3"/>
      <c r="X192" s="12"/>
      <c r="Y192" s="89"/>
      <c r="Z192" s="433"/>
      <c r="AA192" s="747" t="str" cm="1">
        <f t="array" ref="AA192">_xlfn.LET(_xlpm.a,_xlfn.XLOOKUP(1,('Number Allocation'!$C$6:$C$1483=AC192)*('Number Allocation'!$D$6:$D$1483=AD192),'Number Allocation'!$A$6:$A$1483,"..."),IF(_xlpm.a="","...",_xlpm.a))</f>
        <v>...</v>
      </c>
      <c r="AB192" s="747">
        <v>0</v>
      </c>
      <c r="AC192" s="12" t="str">
        <v>Not Declared</v>
      </c>
      <c r="AD192" s="12" t="str">
        <v>Radley AC</v>
      </c>
      <c r="AE192" s="747"/>
      <c r="AF192" s="12"/>
      <c r="AG192" s="425"/>
      <c r="AH192" s="433"/>
      <c r="AI192" s="747" t="str" cm="1">
        <f t="array" ref="AI192">_xlfn.LET(_xlpm.a,_xlfn.XLOOKUP(1,('Number Allocation'!$C$6:$C$1483=AK192)*('Number Allocation'!$D$6:$D$1483=AL192),'Number Allocation'!$A$6:$A$1483,"..."),IF(_xlpm.a="","...",_xlpm.a))</f>
        <v>...</v>
      </c>
      <c r="AJ192" s="747">
        <v>0</v>
      </c>
      <c r="AK192" s="12" t="str">
        <v>Not Declared</v>
      </c>
      <c r="AL192" s="12" t="str">
        <v>Radley AC</v>
      </c>
      <c r="AM192" s="747"/>
      <c r="AN192" s="12"/>
      <c r="AO192" s="425"/>
      <c r="AP192" s="433"/>
      <c r="AQ192" s="747" t="str" cm="1">
        <f t="array" ref="AQ192">_xlfn.LET(_xlpm.a,_xlfn.XLOOKUP(1,('Number Allocation'!$C$6:$C$1483=AS192)*('Number Allocation'!$D$6:$D$1483=AT192),'Number Allocation'!$A$6:$A$1483,"..."),IF(_xlpm.a="","...",_xlpm.a))</f>
        <v>...</v>
      </c>
      <c r="AR192" s="747">
        <v>0</v>
      </c>
      <c r="AS192" s="12" t="str">
        <v>Not Declared</v>
      </c>
      <c r="AT192" s="12" t="str">
        <v>Bicester AC</v>
      </c>
      <c r="AU192" s="747"/>
      <c r="AV192" s="12"/>
      <c r="AW192" s="425"/>
      <c r="AX192" s="433"/>
      <c r="AY192" s="747" t="str" cm="1">
        <f t="array" ref="AY192">_xlfn.LET(_xlpm.a,_xlfn.XLOOKUP(1,('Number Allocation'!$C$6:$C$1483=BA192)*('Number Allocation'!$D$6:$D$1483=BB192),'Number Allocation'!$A$6:$A$1483,"..."),IF(_xlpm.a="","...",_xlpm.a))</f>
        <v>...</v>
      </c>
      <c r="AZ192" s="747">
        <v>0</v>
      </c>
      <c r="BA192" s="12" t="str">
        <v>Not Declared</v>
      </c>
      <c r="BB192" s="12" t="str">
        <v>White Horse Harriers</v>
      </c>
      <c r="BC192" s="747"/>
      <c r="BD192" s="12"/>
      <c r="BE192" s="425"/>
      <c r="BF192" s="433"/>
      <c r="BG192" s="747" t="str" cm="1">
        <f t="array" ref="BG192">_xlfn.LET(_xlpm.a,_xlfn.XLOOKUP(1,('Number Allocation'!$C$6:$C$1483=BI192)*('Number Allocation'!$D$6:$D$1483=BJ192),'Number Allocation'!$A$6:$A$1483,"..."),IF(_xlpm.a="","...",_xlpm.a))</f>
        <v>...</v>
      </c>
      <c r="BH192" s="747">
        <v>0</v>
      </c>
      <c r="BI192" s="12" t="str">
        <v>Not Declared</v>
      </c>
      <c r="BJ192" s="12" t="str">
        <v>Witney Road Runners</v>
      </c>
      <c r="BK192" s="747"/>
      <c r="BL192" s="12"/>
      <c r="BM192" s="425"/>
      <c r="BN192" s="433"/>
      <c r="BO192" s="747" t="str" cm="1">
        <f t="array" ref="BO192">_xlfn.LET(_xlpm.a,_xlfn.XLOOKUP(1,('Number Allocation'!$C$6:$C$1483=BQ192)*('Number Allocation'!$D$6:$D$1483=BR192),'Number Allocation'!$A$6:$A$1483,"..."),IF(_xlpm.a="","...",_xlpm.a))</f>
        <v>...</v>
      </c>
      <c r="BP192" s="747">
        <v>0</v>
      </c>
      <c r="BQ192" s="12" t="str">
        <v>Not Declared</v>
      </c>
      <c r="BR192" s="12" t="str">
        <v>Radley AC</v>
      </c>
      <c r="BS192" s="747"/>
      <c r="BT192" s="12"/>
      <c r="BU192" s="425"/>
      <c r="BV192" s="433"/>
      <c r="BW192" s="747" t="str" cm="1">
        <f t="array" ref="BW192">_xlfn.LET(_xlpm.a,_xlfn.XLOOKUP(1,('Number Allocation'!$C$6:$C$1483=BY192)*('Number Allocation'!$D$6:$D$1483=BZ192),'Number Allocation'!$A$6:$A$1483,"..."),IF(_xlpm.a="","...",_xlpm.a))</f>
        <v>...</v>
      </c>
      <c r="BX192" s="747">
        <v>0</v>
      </c>
      <c r="BY192" s="12" t="str">
        <v>Not Declared</v>
      </c>
      <c r="BZ192" s="12" t="str">
        <v>Bicester AC</v>
      </c>
      <c r="CA192" s="488"/>
      <c r="CB192" s="15"/>
      <c r="CC192" s="15"/>
      <c r="CD192" s="433"/>
      <c r="CE192" s="747" t="str" cm="1">
        <f t="array" ref="CE192">_xlfn.LET(_xlpm.a,_xlfn.XLOOKUP(1,('Number Allocation'!$C$6:$C$1483=CG192)*('Number Allocation'!$D$6:$D$1483=CH192),'Number Allocation'!$A$6:$A$1483,"..."),IF(_xlpm.a="","...",_xlpm.a))</f>
        <v>...</v>
      </c>
      <c r="CF192" s="747">
        <v>0</v>
      </c>
      <c r="CG192" s="12" t="str">
        <v>Not Declared</v>
      </c>
      <c r="CH192" s="12" t="str">
        <v>Team Kennet</v>
      </c>
      <c r="CI192" s="488"/>
      <c r="CJ192" s="15"/>
      <c r="CK192" s="15"/>
      <c r="CL192" s="433"/>
      <c r="CM192" s="747" t="str" cm="1">
        <f t="array" ref="CM192">_xlfn.LET(_xlpm.a,_xlfn.XLOOKUP(1,('Number Allocation'!$C$6:$C$1483=CO192)*('Number Allocation'!$D$6:$D$1483=CP192),'Number Allocation'!$A$6:$A$1483,"..."),IF(_xlpm.a="","...",_xlpm.a))</f>
        <v>...</v>
      </c>
      <c r="CN192" s="747">
        <v>0</v>
      </c>
      <c r="CO192" s="12" t="str">
        <v>Not Declared</v>
      </c>
      <c r="CP192" s="12" t="str">
        <v>White Horse Harriers</v>
      </c>
      <c r="CQ192" s="488"/>
      <c r="CR192" s="15"/>
      <c r="CS192" s="15"/>
      <c r="CT192" s="433"/>
      <c r="CU192" s="747" t="str" cm="1">
        <f t="array" ref="CU192">_xlfn.LET(_xlpm.a,_xlfn.XLOOKUP(1,('Number Allocation'!$C$6:$C$1483=CW192)*('Number Allocation'!$D$6:$D$1483=CX192),'Number Allocation'!$A$6:$A$1483,"..."),IF(_xlpm.a="","...",_xlpm.a))</f>
        <v>...</v>
      </c>
      <c r="CV192" s="747">
        <v>0</v>
      </c>
      <c r="CW192" s="12" t="str">
        <v>Not Declared</v>
      </c>
      <c r="CX192" s="12" t="str">
        <v>Abingdon AC</v>
      </c>
      <c r="CY192" s="488"/>
      <c r="CZ192" s="15"/>
      <c r="DA192" s="15"/>
      <c r="DB192" s="433"/>
      <c r="DC192" s="747" t="str" cm="1">
        <f t="array" ref="DC192">_xlfn.LET(_xlpm.a,_xlfn.XLOOKUP(1,('Number Allocation'!$C$6:$C$1483=DE192)*('Number Allocation'!$D$6:$D$1483=DF192),'Number Allocation'!$A$6:$A$1483,"..."),IF(_xlpm.a="","...",_xlpm.a))</f>
        <v>...</v>
      </c>
      <c r="DD192" s="747">
        <v>0</v>
      </c>
      <c r="DE192" s="12" t="str">
        <v>Not Declared</v>
      </c>
      <c r="DF192" s="12" t="str">
        <v>Witney Road Runners</v>
      </c>
      <c r="DG192" s="488"/>
      <c r="DH192" s="15"/>
      <c r="DI192" s="15"/>
      <c r="DJ192" s="433"/>
      <c r="DK192" s="747" t="str" cm="1">
        <f t="array" ref="DK192">_xlfn.LET(_xlpm.a,_xlfn.XLOOKUP(1,('Number Allocation'!$C$6:$C$1483=DM192)*('Number Allocation'!$D$6:$D$1483=DN192),'Number Allocation'!$A$6:$A$1483,"..."),IF(_xlpm.a="","...",_xlpm.a))</f>
        <v>...</v>
      </c>
      <c r="DL192" s="747">
        <v>0</v>
      </c>
      <c r="DM192" s="12" t="str">
        <v>Not Declared</v>
      </c>
      <c r="DN192" s="12" t="str">
        <v>White Horse Harriers</v>
      </c>
      <c r="DO192" s="488"/>
      <c r="DP192" s="15"/>
      <c r="DQ192" s="15"/>
      <c r="DZ192" s="15"/>
      <c r="EA192" s="15"/>
    </row>
    <row r="193" spans="1:131" s="359" customFormat="1" ht="21" customHeight="1">
      <c r="A193" s="358" t="str">
        <f>'Oxford City'!AJ$2</f>
        <v>Oxford City AC</v>
      </c>
      <c r="B193" s="729" t="str">
        <f>'Oxford City'!AV$1</f>
        <v>O</v>
      </c>
      <c r="C193" s="729" t="s">
        <v>71</v>
      </c>
      <c r="D193" s="729" t="str" cm="1">
        <f t="array" ref="D193">_xlfn.LET(_xlpm.x, 'Oxford City'!$AL$3:$AW$3, _xlpm.y, 'Oxford City'!$AL$5:$AW$20, _xlpm.z, 'Oxford City'!$AJ$5:$AJ$20, IF(_xlfn.XLOOKUP($C193,_xlfn.XLOOKUP(D$165,_xlpm.x,_xlpm.y,""),_xlpm.z,"Not Declared")="", "Name not recorded",  _xlfn.XLOOKUP($C193,_xlfn.XLOOKUP(D$165,_xlpm.x,_xlpm.y,""),_xlpm.z,"Not Declared")))</f>
        <v>Not Declared</v>
      </c>
      <c r="E193" s="729" t="str" cm="1">
        <f t="array" ref="E193">_xlfn.LET(_xlpm.x, 'Oxford City'!$AL$3:$AW$3, _xlpm.y, 'Oxford City'!$AL$5:$AW$20, _xlpm.z, 'Oxford City'!$AJ$5:$AJ$20, IF(_xlfn.XLOOKUP($C193,_xlfn.XLOOKUP(E$165,_xlpm.x,_xlpm.y,""),_xlpm.z,"Not Declared")="", "Name not recorded",  _xlfn.XLOOKUP($C193,_xlfn.XLOOKUP(E$165,_xlpm.x,_xlpm.y,""),_xlpm.z,"Not Declared")))</f>
        <v>Not Declared</v>
      </c>
      <c r="F193" s="729" t="str" cm="1">
        <f t="array" ref="F193">_xlfn.LET(_xlpm.x, 'Oxford City'!$AL$3:$AW$3, _xlpm.y, 'Oxford City'!$AL$5:$AW$20, _xlpm.z, 'Oxford City'!$AJ$5:$AJ$20, IF(_xlfn.XLOOKUP($C193,_xlfn.XLOOKUP(F$165,_xlpm.x,_xlpm.y,""),_xlpm.z,"Not Declared")="", "Name not recorded",  _xlfn.XLOOKUP($C193,_xlfn.XLOOKUP(F$165,_xlpm.x,_xlpm.y,""),_xlpm.z,"Not Declared")))</f>
        <v>Not Declared</v>
      </c>
      <c r="G193" s="729" t="str" cm="1">
        <f t="array" ref="G193">_xlfn.LET(_xlpm.x, 'Oxford City'!$AL$3:$AW$3, _xlpm.y, 'Oxford City'!$AL$5:$AW$20, _xlpm.z, 'Oxford City'!$AJ$5:$AJ$20, IF(_xlfn.XLOOKUP($C193,_xlfn.XLOOKUP(G$165,_xlpm.x,_xlpm.y,""),_xlpm.z,"Not Declared")="", "Name not recorded",  _xlfn.XLOOKUP($C193,_xlfn.XLOOKUP(G$165,_xlpm.x,_xlpm.y,""),_xlpm.z,"Not Declared")))</f>
        <v>Not Declared</v>
      </c>
      <c r="H193" s="729" t="str" cm="1">
        <f t="array" ref="H193">_xlfn.LET(_xlpm.x, 'Oxford City'!$AL$3:$AW$3, _xlpm.y, 'Oxford City'!$AL$5:$AW$20, _xlpm.z, 'Oxford City'!$AJ$5:$AJ$20, IF(_xlfn.XLOOKUP($C193,_xlfn.XLOOKUP(H$165,_xlpm.x,_xlpm.y,""),_xlpm.z,"Not Declared")="", "Name not recorded",  _xlfn.XLOOKUP($C193,_xlfn.XLOOKUP(H$165,_xlpm.x,_xlpm.y,""),_xlpm.z,"Not Declared")))</f>
        <v>Not Declared</v>
      </c>
      <c r="I193" s="729" t="str" cm="1">
        <f t="array" ref="I193">_xlfn.LET(_xlpm.x, 'Oxford City'!$AL$3:$AW$3, _xlpm.y, 'Oxford City'!$AL$5:$AW$20, _xlpm.z, 'Oxford City'!$AJ$5:$AJ$20, IF(_xlfn.XLOOKUP($C193,_xlfn.XLOOKUP(I$165,_xlpm.x,_xlpm.y,""),_xlpm.z,"Not Declared")="", "Name not recorded",  _xlfn.XLOOKUP($C193,_xlfn.XLOOKUP(I$165,_xlpm.x,_xlpm.y,""),_xlpm.z,"Not Declared")))</f>
        <v>Not Declared</v>
      </c>
      <c r="J193" s="729" t="str" cm="1">
        <f t="array" ref="J193">_xlfn.LET(_xlpm.x, 'Oxford City'!$AL$3:$AW$3, _xlpm.y, 'Oxford City'!$AL$5:$AW$20, _xlpm.z, 'Oxford City'!$AJ$5:$AJ$20, IF(_xlfn.XLOOKUP($C193,_xlfn.XLOOKUP(J$165,_xlpm.x,_xlpm.y,""),_xlpm.z,"Not Declared")="", "Name not recorded",  _xlfn.XLOOKUP($C193,_xlfn.XLOOKUP(J$165,_xlpm.x,_xlpm.y,""),_xlpm.z,"Not Declared")))</f>
        <v>Not Declared</v>
      </c>
      <c r="K193" s="729" t="str" cm="1">
        <f t="array" ref="K193">_xlfn.LET(_xlpm.x, 'Oxford City'!$AL$3:$AW$3, _xlpm.y, 'Oxford City'!$AL$5:$AW$20, _xlpm.z, 'Oxford City'!$AJ$5:$AJ$20, IF(_xlfn.XLOOKUP($C193,_xlfn.XLOOKUP(K$165,_xlpm.x,_xlpm.y,""),_xlpm.z,"Not Declared")="", "Name not recorded",  _xlfn.XLOOKUP($C193,_xlfn.XLOOKUP(K$165,_xlpm.x,_xlpm.y,""),_xlpm.z,"Not Declared")))</f>
        <v>Not Declared</v>
      </c>
      <c r="L193" s="729" t="str" cm="1">
        <f t="array" ref="L193">_xlfn.LET(_xlpm.x, 'Oxford City'!$AL$3:$AW$3, _xlpm.y, 'Oxford City'!$AL$5:$AW$20, _xlpm.z, 'Oxford City'!$AJ$5:$AJ$20, IF(_xlfn.XLOOKUP($C193,_xlfn.XLOOKUP(L$165,_xlpm.x,_xlpm.y,""),_xlpm.z,"Not Declared")="", "Name not recorded",  _xlfn.XLOOKUP($C193,_xlfn.XLOOKUP(L$165,_xlpm.x,_xlpm.y,""),_xlpm.z,"Not Declared")))</f>
        <v>Not Declared</v>
      </c>
      <c r="M193" s="729" t="str" cm="1">
        <f t="array" ref="M193">_xlfn.LET(_xlpm.x, 'Oxford City'!$AL$3:$AW$3, _xlpm.y, 'Oxford City'!$AL$5:$AW$20, _xlpm.z, 'Oxford City'!$AJ$5:$AJ$20, IF(_xlfn.XLOOKUP($C193,_xlfn.XLOOKUP(M$165,_xlpm.x,_xlpm.y,""),_xlpm.z,"Not Declared")="", "Name not recorded",  _xlfn.XLOOKUP($C193,_xlfn.XLOOKUP(M$165,_xlpm.x,_xlpm.y,""),_xlpm.z,"Not Declared")))</f>
        <v>Not Declared</v>
      </c>
      <c r="N193" s="729" t="str" cm="1">
        <f t="array" ref="N193">_xlfn.LET(_xlpm.x, 'Oxford City'!$AL$3:$AW$3, _xlpm.y, 'Oxford City'!$AL$5:$AW$20, _xlpm.z, 'Oxford City'!$AJ$5:$AJ$20, IF(_xlfn.XLOOKUP($C193,_xlfn.XLOOKUP(N$165,_xlpm.x,_xlpm.y,""),_xlpm.z,"Not Declared")="", "Name not recorded",  _xlfn.XLOOKUP($C193,_xlfn.XLOOKUP(N$165,_xlpm.x,_xlpm.y,""),_xlpm.z,"Not Declared")))</f>
        <v>Not Declared</v>
      </c>
      <c r="O193" s="729" t="str" cm="1">
        <f t="array" ref="O193">_xlfn.LET(_xlpm.x, 'Oxford City'!$AL$3:$AW$3, _xlpm.y, 'Oxford City'!$AL$5:$AW$20, _xlpm.z, 'Oxford City'!$AJ$5:$AJ$20, IF(_xlfn.XLOOKUP($C193,_xlfn.XLOOKUP(O$165,_xlpm.x,_xlpm.y,""),_xlpm.z,"Not Declared")="", "Name not recorded",  _xlfn.XLOOKUP($C193,_xlfn.XLOOKUP(O$165,_xlpm.x,_xlpm.y,""),_xlpm.z,"Not Declared")))</f>
        <v>Not Declared</v>
      </c>
      <c r="P193" s="79">
        <v>1</v>
      </c>
      <c r="Q193" s="729">
        <v>2</v>
      </c>
      <c r="R193" s="729">
        <v>3</v>
      </c>
      <c r="S193" s="729">
        <v>4</v>
      </c>
      <c r="T193" s="729" t="str" cm="1">
        <f t="array" ref="T193">_xlfn.LET(_xlpm.x, 'Oxford City'!$AL$3:$AX$3, _xlpm.y, 'Oxford City'!$AL$5:$AX$20, _xlpm.z, 'Oxford City'!$AJ$5:$AJ$20, IF(_xlfn.XLOOKUP(P193,_xlfn.XLOOKUP(T$165,_xlpm.x,_xlpm.y,""),_xlpm.z,"Not Declared")="", "Name not recorded",  _xlfn.XLOOKUP(P193,_xlfn.XLOOKUP(T$165,_xlpm.x,_xlpm.y,""),_xlpm.z,"Not Declared")))</f>
        <v>Not Declared</v>
      </c>
      <c r="U193" s="729" t="str" cm="1">
        <f t="array" ref="U193">_xlfn.LET(_xlpm.x, 'Oxford City'!$AL$3:$AX$3, _xlpm.y, 'Oxford City'!$AL$5:$AX$20, _xlpm.z, 'Oxford City'!$AJ$5:$AJ$20, IF(_xlfn.XLOOKUP(Q193,_xlfn.XLOOKUP(U$165,_xlpm.x,_xlpm.y,""),_xlpm.z,"Not Declared")="", "Name not recorded",  _xlfn.XLOOKUP(Q193,_xlfn.XLOOKUP(U$165,_xlpm.x,_xlpm.y,""),_xlpm.z,"Not Declared")))</f>
        <v>Not Declared</v>
      </c>
      <c r="V193" s="729" t="str" cm="1">
        <f t="array" ref="V193">_xlfn.LET(_xlpm.x, 'Oxford City'!$AL$3:$AX$3, _xlpm.y, 'Oxford City'!$AL$5:$AX$20, _xlpm.z, 'Oxford City'!$AJ$5:$AJ$20, IF(_xlfn.XLOOKUP(R193,_xlfn.XLOOKUP(V$165,_xlpm.x,_xlpm.y,""),_xlpm.z,"Not Declared")="", "Name not recorded",  _xlfn.XLOOKUP(R193,_xlfn.XLOOKUP(V$165,_xlpm.x,_xlpm.y,""),_xlpm.z,"Not Declared")))</f>
        <v>Not Declared</v>
      </c>
      <c r="W193" s="729" t="str" cm="1">
        <f t="array" ref="W193">_xlfn.LET(_xlpm.x, 'Oxford City'!$AL$3:$AX$3, _xlpm.y, 'Oxford City'!$AL$5:$AX$20, _xlpm.z, 'Oxford City'!$AJ$5:$AJ$20, IF(_xlfn.XLOOKUP(S193,_xlfn.XLOOKUP(W$165,_xlpm.x,_xlpm.y,""),_xlpm.z,"Not Declared")="", "Name not recorded",  _xlfn.XLOOKUP(S193,_xlfn.XLOOKUP(W$165,_xlpm.x,_xlpm.y,""),_xlpm.z,"Not Declared")))</f>
        <v>Not Declared</v>
      </c>
      <c r="X193" s="358" t="str">
        <f>_xlfn.TEXTJOIN(", ",,T193:W193)</f>
        <v>Not Declared, Not Declared, Not Declared, Not Declared</v>
      </c>
      <c r="Y193" s="89"/>
      <c r="Z193" s="433"/>
      <c r="AA193" s="747" t="str" cm="1">
        <f t="array" ref="AA193">_xlfn.LET(_xlpm.a,_xlfn.XLOOKUP(1,('Number Allocation'!$C$6:$C$1483=AC193)*('Number Allocation'!$D$6:$D$1483=AD193),'Number Allocation'!$A$6:$A$1483,"..."),IF(_xlpm.a="","...",_xlpm.a))</f>
        <v>...</v>
      </c>
      <c r="AB193" s="747">
        <v>0</v>
      </c>
      <c r="AC193" s="12" t="str">
        <v>Not Declared</v>
      </c>
      <c r="AD193" s="12" t="str">
        <v>Team Kennet</v>
      </c>
      <c r="AE193" s="436"/>
      <c r="AG193" s="365"/>
      <c r="AH193" s="433"/>
      <c r="AI193" s="747" t="str" cm="1">
        <f t="array" ref="AI193">_xlfn.LET(_xlpm.a,_xlfn.XLOOKUP(1,('Number Allocation'!$C$6:$C$1483=AK193)*('Number Allocation'!$D$6:$D$1483=AL193),'Number Allocation'!$A$6:$A$1483,"..."),IF(_xlpm.a="","...",_xlpm.a))</f>
        <v>...</v>
      </c>
      <c r="AJ193" s="747">
        <v>0</v>
      </c>
      <c r="AK193" s="12" t="str">
        <v>Not Declared</v>
      </c>
      <c r="AL193" s="12" t="str">
        <v>Oxford City AC</v>
      </c>
      <c r="AM193" s="436"/>
      <c r="AO193" s="365"/>
      <c r="AP193" s="433"/>
      <c r="AQ193" s="747" t="str" cm="1">
        <f t="array" ref="AQ193">_xlfn.LET(_xlpm.a,_xlfn.XLOOKUP(1,('Number Allocation'!$C$6:$C$1483=AS193)*('Number Allocation'!$D$6:$D$1483=AT193),'Number Allocation'!$A$6:$A$1483,"..."),IF(_xlpm.a="","...",_xlpm.a))</f>
        <v>...</v>
      </c>
      <c r="AR193" s="747">
        <v>0</v>
      </c>
      <c r="AS193" s="12" t="str">
        <v>Not Declared</v>
      </c>
      <c r="AT193" s="12" t="str">
        <v>Abingdon AC</v>
      </c>
      <c r="AU193" s="436"/>
      <c r="AW193" s="365"/>
      <c r="AX193" s="433"/>
      <c r="AY193" s="747" t="str" cm="1">
        <f t="array" ref="AY193">_xlfn.LET(_xlpm.a,_xlfn.XLOOKUP(1,('Number Allocation'!$C$6:$C$1483=BA193)*('Number Allocation'!$D$6:$D$1483=BB193),'Number Allocation'!$A$6:$A$1483,"..."),IF(_xlpm.a="","...",_xlpm.a))</f>
        <v>...</v>
      </c>
      <c r="AZ193" s="747">
        <v>0</v>
      </c>
      <c r="BA193" s="12" t="str">
        <v>Not Declared</v>
      </c>
      <c r="BB193" s="12" t="str">
        <v>Abingdon AC</v>
      </c>
      <c r="BC193" s="436"/>
      <c r="BE193" s="365"/>
      <c r="BF193" s="433"/>
      <c r="BG193" s="747" t="str" cm="1">
        <f t="array" ref="BG193">_xlfn.LET(_xlpm.a,_xlfn.XLOOKUP(1,('Number Allocation'!$C$6:$C$1483=BI193)*('Number Allocation'!$D$6:$D$1483=BJ193),'Number Allocation'!$A$6:$A$1483,"..."),IF(_xlpm.a="","...",_xlpm.a))</f>
        <v>...</v>
      </c>
      <c r="BH193" s="747">
        <v>0</v>
      </c>
      <c r="BI193" s="12" t="str">
        <v>Not Declared</v>
      </c>
      <c r="BJ193" s="12" t="str">
        <v>Team Kennet</v>
      </c>
      <c r="BK193" s="436"/>
      <c r="BM193" s="365"/>
      <c r="BN193" s="433"/>
      <c r="BO193" s="747" t="str" cm="1">
        <f t="array" ref="BO193">_xlfn.LET(_xlpm.a,_xlfn.XLOOKUP(1,('Number Allocation'!$C$6:$C$1483=BQ193)*('Number Allocation'!$D$6:$D$1483=BR193),'Number Allocation'!$A$6:$A$1483,"..."),IF(_xlpm.a="","...",_xlpm.a))</f>
        <v>...</v>
      </c>
      <c r="BP193" s="747">
        <v>0</v>
      </c>
      <c r="BQ193" s="12" t="str">
        <v>Not Declared</v>
      </c>
      <c r="BR193" s="12" t="str">
        <v>Banbury Harriers AC</v>
      </c>
      <c r="BS193" s="436"/>
      <c r="BU193" s="365"/>
      <c r="BV193" s="433"/>
      <c r="BW193" s="747" t="str" cm="1">
        <f t="array" ref="BW193">_xlfn.LET(_xlpm.a,_xlfn.XLOOKUP(1,('Number Allocation'!$C$6:$C$1483=BY193)*('Number Allocation'!$D$6:$D$1483=BZ193),'Number Allocation'!$A$6:$A$1483,"..."),IF(_xlpm.a="","...",_xlpm.a))</f>
        <v>...</v>
      </c>
      <c r="BX193" s="747">
        <v>0</v>
      </c>
      <c r="BY193" s="12" t="str">
        <v>Not Declared</v>
      </c>
      <c r="BZ193" s="12" t="str">
        <v>Oxford City AC</v>
      </c>
      <c r="CA193" s="488"/>
      <c r="CB193" s="15"/>
      <c r="CC193" s="15"/>
      <c r="CD193" s="433"/>
      <c r="CE193" s="747" t="str" cm="1">
        <f t="array" ref="CE193">_xlfn.LET(_xlpm.a,_xlfn.XLOOKUP(1,('Number Allocation'!$C$6:$C$1483=CG193)*('Number Allocation'!$D$6:$D$1483=CH193),'Number Allocation'!$A$6:$A$1483,"..."),IF(_xlpm.a="","...",_xlpm.a))</f>
        <v>...</v>
      </c>
      <c r="CF193" s="747">
        <v>0</v>
      </c>
      <c r="CG193" s="12" t="str">
        <v>Not Declared</v>
      </c>
      <c r="CH193" s="12" t="str">
        <v>White Horse Harriers</v>
      </c>
      <c r="CI193" s="488"/>
      <c r="CJ193" s="15"/>
      <c r="CK193" s="15"/>
      <c r="CL193" s="433"/>
      <c r="CM193" s="747" t="str" cm="1">
        <f t="array" ref="CM193">_xlfn.LET(_xlpm.a,_xlfn.XLOOKUP(1,('Number Allocation'!$C$6:$C$1483=CO193)*('Number Allocation'!$D$6:$D$1483=CP193),'Number Allocation'!$A$6:$A$1483,"..."),IF(_xlpm.a="","...",_xlpm.a))</f>
        <v>...</v>
      </c>
      <c r="CN193" s="747">
        <v>0</v>
      </c>
      <c r="CO193" s="12" t="str">
        <v>Not Declared</v>
      </c>
      <c r="CP193" s="12" t="str">
        <v>Bicester AC</v>
      </c>
      <c r="CQ193" s="488"/>
      <c r="CR193" s="15"/>
      <c r="CS193" s="15"/>
      <c r="CT193" s="433"/>
      <c r="CU193" s="747" t="str" cm="1">
        <f t="array" ref="CU193">_xlfn.LET(_xlpm.a,_xlfn.XLOOKUP(1,('Number Allocation'!$C$6:$C$1483=CW193)*('Number Allocation'!$D$6:$D$1483=CX193),'Number Allocation'!$A$6:$A$1483,"..."),IF(_xlpm.a="","...",_xlpm.a))</f>
        <v>...</v>
      </c>
      <c r="CV193" s="747">
        <v>0</v>
      </c>
      <c r="CW193" s="12" t="str">
        <v>Not Declared</v>
      </c>
      <c r="CX193" s="12" t="str">
        <v>Team Kennet</v>
      </c>
      <c r="CY193" s="488"/>
      <c r="CZ193" s="15"/>
      <c r="DA193" s="15"/>
      <c r="DB193" s="433"/>
      <c r="DC193" s="747" t="str" cm="1">
        <f t="array" ref="DC193">_xlfn.LET(_xlpm.a,_xlfn.XLOOKUP(1,('Number Allocation'!$C$6:$C$1483=DE193)*('Number Allocation'!$D$6:$D$1483=DF193),'Number Allocation'!$A$6:$A$1483,"..."),IF(_xlpm.a="","...",_xlpm.a))</f>
        <v>...</v>
      </c>
      <c r="DD193" s="747">
        <v>0</v>
      </c>
      <c r="DE193" s="12" t="str">
        <v>Not Declared</v>
      </c>
      <c r="DF193" s="12" t="str">
        <v>Team Kennet</v>
      </c>
      <c r="DG193" s="488"/>
      <c r="DH193" s="15"/>
      <c r="DI193" s="15"/>
      <c r="DJ193" s="433"/>
      <c r="DK193" s="747" t="str" cm="1">
        <f t="array" ref="DK193">_xlfn.LET(_xlpm.a,_xlfn.XLOOKUP(1,('Number Allocation'!$C$6:$C$1483=DM193)*('Number Allocation'!$D$6:$D$1483=DN193),'Number Allocation'!$A$6:$A$1483,"..."),IF(_xlpm.a="","...",_xlpm.a))</f>
        <v>...</v>
      </c>
      <c r="DL193" s="747">
        <v>0</v>
      </c>
      <c r="DM193" s="12" t="str">
        <v>Not Declared</v>
      </c>
      <c r="DN193" s="12" t="str">
        <v>Team Kennet</v>
      </c>
      <c r="DO193" s="488"/>
      <c r="DP193" s="15"/>
      <c r="DQ193" s="15"/>
      <c r="DZ193" s="15"/>
      <c r="EA193" s="15"/>
    </row>
    <row r="194" spans="1:131" s="359" customFormat="1" ht="21" customHeight="1">
      <c r="A194" s="358" t="str">
        <f>A193</f>
        <v>Oxford City AC</v>
      </c>
      <c r="B194" s="729" t="str">
        <f>'Oxford City'!AV$2</f>
        <v>OO</v>
      </c>
      <c r="C194" s="729" t="s">
        <v>65</v>
      </c>
      <c r="D194" s="729" t="str" cm="1">
        <f t="array" ref="D194">_xlfn.LET(_xlpm.x, 'Oxford City'!$AL$3:$AW$3, _xlpm.y, 'Oxford City'!$AL$5:$AW$20, _xlpm.z, 'Oxford City'!$AJ$5:$AJ$20, IF(_xlfn.XLOOKUP($C194,_xlfn.XLOOKUP(D$165,_xlpm.x,_xlpm.y,""),_xlpm.z,"Not Declared")="", "Name not recorded",  _xlfn.XLOOKUP($C194,_xlfn.XLOOKUP(D$165,_xlpm.x,_xlpm.y,""),_xlpm.z,"Not Declared")))</f>
        <v>Not Declared</v>
      </c>
      <c r="E194" s="729" t="str" cm="1">
        <f t="array" ref="E194">_xlfn.LET(_xlpm.x, 'Oxford City'!$AL$3:$AW$3, _xlpm.y, 'Oxford City'!$AL$5:$AW$20, _xlpm.z, 'Oxford City'!$AJ$5:$AJ$20, IF(_xlfn.XLOOKUP($C194,_xlfn.XLOOKUP(E$165,_xlpm.x,_xlpm.y,""),_xlpm.z,"Not Declared")="", "Name not recorded",  _xlfn.XLOOKUP($C194,_xlfn.XLOOKUP(E$165,_xlpm.x,_xlpm.y,""),_xlpm.z,"Not Declared")))</f>
        <v>Not Declared</v>
      </c>
      <c r="F194" s="729" t="str" cm="1">
        <f t="array" ref="F194">_xlfn.LET(_xlpm.x, 'Oxford City'!$AL$3:$AW$3, _xlpm.y, 'Oxford City'!$AL$5:$AW$20, _xlpm.z, 'Oxford City'!$AJ$5:$AJ$20, IF(_xlfn.XLOOKUP($C194,_xlfn.XLOOKUP(F$165,_xlpm.x,_xlpm.y,""),_xlpm.z,"Not Declared")="", "Name not recorded",  _xlfn.XLOOKUP($C194,_xlfn.XLOOKUP(F$165,_xlpm.x,_xlpm.y,""),_xlpm.z,"Not Declared")))</f>
        <v>Not Declared</v>
      </c>
      <c r="G194" s="729" t="str" cm="1">
        <f t="array" ref="G194">_xlfn.LET(_xlpm.x, 'Oxford City'!$AL$3:$AW$3, _xlpm.y, 'Oxford City'!$AL$5:$AW$20, _xlpm.z, 'Oxford City'!$AJ$5:$AJ$20, IF(_xlfn.XLOOKUP($C194,_xlfn.XLOOKUP(G$165,_xlpm.x,_xlpm.y,""),_xlpm.z,"Not Declared")="", "Name not recorded",  _xlfn.XLOOKUP($C194,_xlfn.XLOOKUP(G$165,_xlpm.x,_xlpm.y,""),_xlpm.z,"Not Declared")))</f>
        <v>Not Declared</v>
      </c>
      <c r="H194" s="729" t="str" cm="1">
        <f t="array" ref="H194">_xlfn.LET(_xlpm.x, 'Oxford City'!$AL$3:$AW$3, _xlpm.y, 'Oxford City'!$AL$5:$AW$20, _xlpm.z, 'Oxford City'!$AJ$5:$AJ$20, IF(_xlfn.XLOOKUP($C194,_xlfn.XLOOKUP(H$165,_xlpm.x,_xlpm.y,""),_xlpm.z,"Not Declared")="", "Name not recorded",  _xlfn.XLOOKUP($C194,_xlfn.XLOOKUP(H$165,_xlpm.x,_xlpm.y,""),_xlpm.z,"Not Declared")))</f>
        <v>Not Declared</v>
      </c>
      <c r="I194" s="729" t="str" cm="1">
        <f t="array" ref="I194">_xlfn.LET(_xlpm.x, 'Oxford City'!$AL$3:$AW$3, _xlpm.y, 'Oxford City'!$AL$5:$AW$20, _xlpm.z, 'Oxford City'!$AJ$5:$AJ$20, IF(_xlfn.XLOOKUP($C194,_xlfn.XLOOKUP(I$165,_xlpm.x,_xlpm.y,""),_xlpm.z,"Not Declared")="", "Name not recorded",  _xlfn.XLOOKUP($C194,_xlfn.XLOOKUP(I$165,_xlpm.x,_xlpm.y,""),_xlpm.z,"Not Declared")))</f>
        <v>Not Declared</v>
      </c>
      <c r="J194" s="729" t="str" cm="1">
        <f t="array" ref="J194">_xlfn.LET(_xlpm.x, 'Oxford City'!$AL$3:$AW$3, _xlpm.y, 'Oxford City'!$AL$5:$AW$20, _xlpm.z, 'Oxford City'!$AJ$5:$AJ$20, IF(_xlfn.XLOOKUP($C194,_xlfn.XLOOKUP(J$165,_xlpm.x,_xlpm.y,""),_xlpm.z,"Not Declared")="", "Name not recorded",  _xlfn.XLOOKUP($C194,_xlfn.XLOOKUP(J$165,_xlpm.x,_xlpm.y,""),_xlpm.z,"Not Declared")))</f>
        <v>Not Declared</v>
      </c>
      <c r="K194" s="729" t="str" cm="1">
        <f t="array" ref="K194">_xlfn.LET(_xlpm.x, 'Oxford City'!$AL$3:$AW$3, _xlpm.y, 'Oxford City'!$AL$5:$AW$20, _xlpm.z, 'Oxford City'!$AJ$5:$AJ$20, IF(_xlfn.XLOOKUP($C194,_xlfn.XLOOKUP(K$165,_xlpm.x,_xlpm.y,""),_xlpm.z,"Not Declared")="", "Name not recorded",  _xlfn.XLOOKUP($C194,_xlfn.XLOOKUP(K$165,_xlpm.x,_xlpm.y,""),_xlpm.z,"Not Declared")))</f>
        <v>Not Declared</v>
      </c>
      <c r="L194" s="729" t="str" cm="1">
        <f t="array" ref="L194">_xlfn.LET(_xlpm.x, 'Oxford City'!$AL$3:$AW$3, _xlpm.y, 'Oxford City'!$AL$5:$AW$20, _xlpm.z, 'Oxford City'!$AJ$5:$AJ$20, IF(_xlfn.XLOOKUP($C194,_xlfn.XLOOKUP(L$165,_xlpm.x,_xlpm.y,""),_xlpm.z,"Not Declared")="", "Name not recorded",  _xlfn.XLOOKUP($C194,_xlfn.XLOOKUP(L$165,_xlpm.x,_xlpm.y,""),_xlpm.z,"Not Declared")))</f>
        <v>Not Declared</v>
      </c>
      <c r="M194" s="729" t="str" cm="1">
        <f t="array" ref="M194">_xlfn.LET(_xlpm.x, 'Oxford City'!$AL$3:$AW$3, _xlpm.y, 'Oxford City'!$AL$5:$AW$20, _xlpm.z, 'Oxford City'!$AJ$5:$AJ$20, IF(_xlfn.XLOOKUP($C194,_xlfn.XLOOKUP(M$165,_xlpm.x,_xlpm.y,""),_xlpm.z,"Not Declared")="", "Name not recorded",  _xlfn.XLOOKUP($C194,_xlfn.XLOOKUP(M$165,_xlpm.x,_xlpm.y,""),_xlpm.z,"Not Declared")))</f>
        <v>Not Declared</v>
      </c>
      <c r="N194" s="729" t="str" cm="1">
        <f t="array" ref="N194">_xlfn.LET(_xlpm.x, 'Oxford City'!$AL$3:$AW$3, _xlpm.y, 'Oxford City'!$AL$5:$AW$20, _xlpm.z, 'Oxford City'!$AJ$5:$AJ$20, IF(_xlfn.XLOOKUP($C194,_xlfn.XLOOKUP(N$165,_xlpm.x,_xlpm.y,""),_xlpm.z,"Not Declared")="", "Name not recorded",  _xlfn.XLOOKUP($C194,_xlfn.XLOOKUP(N$165,_xlpm.x,_xlpm.y,""),_xlpm.z,"Not Declared")))</f>
        <v>Not Declared</v>
      </c>
      <c r="O194" s="729" t="str" cm="1">
        <f t="array" ref="O194">_xlfn.LET(_xlpm.x, 'Oxford City'!$AL$3:$AW$3, _xlpm.y, 'Oxford City'!$AL$5:$AW$20, _xlpm.z, 'Oxford City'!$AJ$5:$AJ$20, IF(_xlfn.XLOOKUP($C194,_xlfn.XLOOKUP(O$165,_xlpm.x,_xlpm.y,""),_xlpm.z,"Not Declared")="", "Name not recorded",  _xlfn.XLOOKUP($C194,_xlfn.XLOOKUP(O$165,_xlpm.x,_xlpm.y,""),_xlpm.z,"Not Declared")))</f>
        <v>Not Declared</v>
      </c>
      <c r="P194" s="220"/>
      <c r="Q194" s="732"/>
      <c r="R194" s="732"/>
      <c r="S194" s="732"/>
      <c r="T194" s="732"/>
      <c r="U194" s="732"/>
      <c r="V194" s="732"/>
      <c r="W194" s="732"/>
      <c r="X194" s="732"/>
      <c r="Y194" s="89"/>
      <c r="Z194" s="433"/>
      <c r="AA194" s="747" t="str" cm="1">
        <f t="array" ref="AA194">_xlfn.LET(_xlpm.a,_xlfn.XLOOKUP(1,('Number Allocation'!$C$6:$C$1483=AC194)*('Number Allocation'!$D$6:$D$1483=AD194),'Number Allocation'!$A$6:$A$1483,"..."),IF(_xlpm.a="","...",_xlpm.a))</f>
        <v>...</v>
      </c>
      <c r="AB194" s="747">
        <v>0</v>
      </c>
      <c r="AC194" s="12" t="str">
        <v>Not Declared</v>
      </c>
      <c r="AD194" s="12" t="str">
        <v>Banbury Harriers AC</v>
      </c>
      <c r="AE194" s="436"/>
      <c r="AG194" s="365"/>
      <c r="AH194" s="433"/>
      <c r="AI194" s="747" t="str" cm="1">
        <f t="array" ref="AI194">_xlfn.LET(_xlpm.a,_xlfn.XLOOKUP(1,('Number Allocation'!$C$6:$C$1483=AK194)*('Number Allocation'!$D$6:$D$1483=AL194),'Number Allocation'!$A$6:$A$1483,"..."),IF(_xlpm.a="","...",_xlpm.a))</f>
        <v>...</v>
      </c>
      <c r="AJ194" s="747">
        <v>0</v>
      </c>
      <c r="AK194" s="12" t="str">
        <v>Not Declared</v>
      </c>
      <c r="AL194" s="12" t="str">
        <v>Abingdon AC</v>
      </c>
      <c r="AM194" s="436"/>
      <c r="AO194" s="365"/>
      <c r="AP194" s="433"/>
      <c r="AQ194" s="747" t="str" cm="1">
        <f t="array" ref="AQ194">_xlfn.LET(_xlpm.a,_xlfn.XLOOKUP(1,('Number Allocation'!$C$6:$C$1483=AS194)*('Number Allocation'!$D$6:$D$1483=AT194),'Number Allocation'!$A$6:$A$1483,"..."),IF(_xlpm.a="","...",_xlpm.a))</f>
        <v>...</v>
      </c>
      <c r="AR194" s="747">
        <v>0</v>
      </c>
      <c r="AS194" s="12" t="str">
        <v>Not Declared</v>
      </c>
      <c r="AT194" s="12" t="str">
        <v>Team Kennet</v>
      </c>
      <c r="AU194" s="436"/>
      <c r="AW194" s="365"/>
      <c r="AX194" s="433"/>
      <c r="AY194" s="747" t="str" cm="1">
        <f t="array" ref="AY194">_xlfn.LET(_xlpm.a,_xlfn.XLOOKUP(1,('Number Allocation'!$C$6:$C$1483=BA194)*('Number Allocation'!$D$6:$D$1483=BB194),'Number Allocation'!$A$6:$A$1483,"..."),IF(_xlpm.a="","...",_xlpm.a))</f>
        <v>...</v>
      </c>
      <c r="AZ194" s="747">
        <v>0</v>
      </c>
      <c r="BA194" s="12" t="str">
        <v>Not Declared</v>
      </c>
      <c r="BB194" s="12" t="str">
        <v>Oxford City AC</v>
      </c>
      <c r="BC194" s="436"/>
      <c r="BE194" s="365"/>
      <c r="BF194" s="433"/>
      <c r="BG194" s="747" t="str" cm="1">
        <f t="array" ref="BG194">_xlfn.LET(_xlpm.a,_xlfn.XLOOKUP(1,('Number Allocation'!$C$6:$C$1483=BI194)*('Number Allocation'!$D$6:$D$1483=BJ194),'Number Allocation'!$A$6:$A$1483,"..."),IF(_xlpm.a="","...",_xlpm.a))</f>
        <v>...</v>
      </c>
      <c r="BH194" s="747">
        <v>0</v>
      </c>
      <c r="BI194" s="12" t="str">
        <v>Not Declared</v>
      </c>
      <c r="BJ194" s="12" t="str">
        <v>Banbury Harriers AC</v>
      </c>
      <c r="BK194" s="436"/>
      <c r="BM194" s="365"/>
      <c r="BN194" s="433"/>
      <c r="BO194" s="747" t="str" cm="1">
        <f t="array" ref="BO194">_xlfn.LET(_xlpm.a,_xlfn.XLOOKUP(1,('Number Allocation'!$C$6:$C$1483=BQ194)*('Number Allocation'!$D$6:$D$1483=BR194),'Number Allocation'!$A$6:$A$1483,"..."),IF(_xlpm.a="","...",_xlpm.a))</f>
        <v>...</v>
      </c>
      <c r="BP194" s="747">
        <v>0</v>
      </c>
      <c r="BQ194" s="12" t="str">
        <v>Not Declared</v>
      </c>
      <c r="BR194" s="12" t="str">
        <v>Oxford City AC</v>
      </c>
      <c r="BS194" s="436"/>
      <c r="BU194" s="365"/>
      <c r="BV194" s="433"/>
      <c r="BW194" s="747" t="str" cm="1">
        <f t="array" ref="BW194">_xlfn.LET(_xlpm.a,_xlfn.XLOOKUP(1,('Number Allocation'!$C$6:$C$1483=BY194)*('Number Allocation'!$D$6:$D$1483=BZ194),'Number Allocation'!$A$6:$A$1483,"..."),IF(_xlpm.a="","...",_xlpm.a))</f>
        <v>...</v>
      </c>
      <c r="BX194" s="747">
        <v>0</v>
      </c>
      <c r="BY194" s="12" t="str">
        <v>Not Declared</v>
      </c>
      <c r="BZ194" s="12" t="str">
        <v>Abingdon AC</v>
      </c>
      <c r="CA194" s="488"/>
      <c r="CB194" s="15"/>
      <c r="CC194" s="15"/>
      <c r="CD194" s="433"/>
      <c r="CE194" s="747" t="str" cm="1">
        <f t="array" ref="CE194">_xlfn.LET(_xlpm.a,_xlfn.XLOOKUP(1,('Number Allocation'!$C$6:$C$1483=CG194)*('Number Allocation'!$D$6:$D$1483=CH194),'Number Allocation'!$A$6:$A$1483,"..."),IF(_xlpm.a="","...",_xlpm.a))</f>
        <v>...</v>
      </c>
      <c r="CF194" s="747">
        <v>0</v>
      </c>
      <c r="CG194" s="12" t="str">
        <v>Not Declared</v>
      </c>
      <c r="CH194" s="12" t="str">
        <v>Witney Road Runners</v>
      </c>
      <c r="CI194" s="488"/>
      <c r="CJ194" s="15"/>
      <c r="CK194" s="15"/>
      <c r="CL194" s="433"/>
      <c r="CM194" s="747" t="str" cm="1">
        <f t="array" ref="CM194">_xlfn.LET(_xlpm.a,_xlfn.XLOOKUP(1,('Number Allocation'!$C$6:$C$1483=CO194)*('Number Allocation'!$D$6:$D$1483=CP194),'Number Allocation'!$A$6:$A$1483,"..."),IF(_xlpm.a="","...",_xlpm.a))</f>
        <v>...</v>
      </c>
      <c r="CN194" s="747">
        <v>0</v>
      </c>
      <c r="CO194" s="12" t="str">
        <v>Not Declared</v>
      </c>
      <c r="CP194" s="12" t="str">
        <v>Team Kennet</v>
      </c>
      <c r="CQ194" s="488"/>
      <c r="CR194" s="15"/>
      <c r="CS194" s="15"/>
      <c r="CT194" s="433"/>
      <c r="CU194" s="747" t="str" cm="1">
        <f t="array" ref="CU194">_xlfn.LET(_xlpm.a,_xlfn.XLOOKUP(1,('Number Allocation'!$C$6:$C$1483=CW194)*('Number Allocation'!$D$6:$D$1483=CX194),'Number Allocation'!$A$6:$A$1483,"..."),IF(_xlpm.a="","...",_xlpm.a))</f>
        <v>...</v>
      </c>
      <c r="CV194" s="747">
        <v>0</v>
      </c>
      <c r="CW194" s="12" t="str">
        <v>Not Declared</v>
      </c>
      <c r="CX194" s="12" t="str">
        <v>Bicester AC</v>
      </c>
      <c r="CY194" s="488"/>
      <c r="CZ194" s="15"/>
      <c r="DA194" s="15"/>
      <c r="DB194" s="433"/>
      <c r="DC194" s="747" t="str" cm="1">
        <f t="array" ref="DC194">_xlfn.LET(_xlpm.a,_xlfn.XLOOKUP(1,('Number Allocation'!$C$6:$C$1483=DE194)*('Number Allocation'!$D$6:$D$1483=DF194),'Number Allocation'!$A$6:$A$1483,"..."),IF(_xlpm.a="","...",_xlpm.a))</f>
        <v>...</v>
      </c>
      <c r="DD194" s="747">
        <v>0</v>
      </c>
      <c r="DE194" s="12" t="str">
        <v>Not Declared</v>
      </c>
      <c r="DF194" s="12" t="str">
        <v>Radley AC</v>
      </c>
      <c r="DG194" s="488"/>
      <c r="DH194" s="15"/>
      <c r="DI194" s="15"/>
      <c r="DJ194" s="433"/>
      <c r="DK194" s="747" t="str" cm="1">
        <f t="array" ref="DK194">_xlfn.LET(_xlpm.a,_xlfn.XLOOKUP(1,('Number Allocation'!$C$6:$C$1483=DM194)*('Number Allocation'!$D$6:$D$1483=DN194),'Number Allocation'!$A$6:$A$1483,"..."),IF(_xlpm.a="","...",_xlpm.a))</f>
        <v>...</v>
      </c>
      <c r="DL194" s="747">
        <v>0</v>
      </c>
      <c r="DM194" s="12" t="str">
        <v>Not Declared</v>
      </c>
      <c r="DN194" s="12" t="str">
        <v>Banbury Harriers AC</v>
      </c>
      <c r="DO194" s="488"/>
      <c r="DP194" s="15"/>
      <c r="DQ194" s="15"/>
      <c r="DZ194" s="15"/>
      <c r="EA194" s="15"/>
    </row>
    <row r="195" spans="1:131" s="359" customFormat="1" ht="21" customHeight="1">
      <c r="A195" s="358" t="str">
        <f>A193</f>
        <v>Oxford City AC</v>
      </c>
      <c r="B195" s="729"/>
      <c r="C195" s="729" t="s">
        <v>517</v>
      </c>
      <c r="D195" s="729" t="str" cm="1">
        <f t="array" ref="D195">_xlfn.LET(_xlpm.x, 'Oxford City'!$AL$3:$AW$3, _xlpm.y, 'Oxford City'!$AL$5:$AW$20, _xlpm.z, 'Oxford City'!$AJ$5:$AJ$20, IF(_xlfn.XLOOKUP($C195,_xlfn.XLOOKUP(D$165,_xlpm.x,_xlpm.y,""),_xlpm.z,"Not Declared")="", "Name not recorded",  _xlfn.XLOOKUP($C195,_xlfn.XLOOKUP(D$165,_xlpm.x,_xlpm.y,""),_xlpm.z,"Not Declared")))</f>
        <v>Not Declared</v>
      </c>
      <c r="E195" s="729" t="str" cm="1">
        <f t="array" ref="E195">_xlfn.LET(_xlpm.x, 'Oxford City'!$AL$3:$AW$3, _xlpm.y, 'Oxford City'!$AL$5:$AW$20, _xlpm.z, 'Oxford City'!$AJ$5:$AJ$20, IF(_xlfn.XLOOKUP($C195,_xlfn.XLOOKUP(E$165,_xlpm.x,_xlpm.y,""),_xlpm.z,"Not Declared")="", "Name not recorded",  _xlfn.XLOOKUP($C195,_xlfn.XLOOKUP(E$165,_xlpm.x,_xlpm.y,""),_xlpm.z,"Not Declared")))</f>
        <v>Not Declared</v>
      </c>
      <c r="F195" s="729" t="str" cm="1">
        <f t="array" ref="F195">_xlfn.LET(_xlpm.x, 'Oxford City'!$AL$3:$AW$3, _xlpm.y, 'Oxford City'!$AL$5:$AW$20, _xlpm.z, 'Oxford City'!$AJ$5:$AJ$20, IF(_xlfn.XLOOKUP($C195,_xlfn.XLOOKUP(F$165,_xlpm.x,_xlpm.y,""),_xlpm.z,"Not Declared")="", "Name not recorded",  _xlfn.XLOOKUP($C195,_xlfn.XLOOKUP(F$165,_xlpm.x,_xlpm.y,""),_xlpm.z,"Not Declared")))</f>
        <v>Not Declared</v>
      </c>
      <c r="G195" s="729" t="str" cm="1">
        <f t="array" ref="G195">_xlfn.LET(_xlpm.x, 'Oxford City'!$AL$3:$AW$3, _xlpm.y, 'Oxford City'!$AL$5:$AW$20, _xlpm.z, 'Oxford City'!$AJ$5:$AJ$20, IF(_xlfn.XLOOKUP($C195,_xlfn.XLOOKUP(G$165,_xlpm.x,_xlpm.y,""),_xlpm.z,"Not Declared")="", "Name not recorded",  _xlfn.XLOOKUP($C195,_xlfn.XLOOKUP(G$165,_xlpm.x,_xlpm.y,""),_xlpm.z,"Not Declared")))</f>
        <v>Not Declared</v>
      </c>
      <c r="H195" s="729" t="str" cm="1">
        <f t="array" ref="H195">_xlfn.LET(_xlpm.x, 'Oxford City'!$AL$3:$AW$3, _xlpm.y, 'Oxford City'!$AL$5:$AW$20, _xlpm.z, 'Oxford City'!$AJ$5:$AJ$20, IF(_xlfn.XLOOKUP($C195,_xlfn.XLOOKUP(H$165,_xlpm.x,_xlpm.y,""),_xlpm.z,"Not Declared")="", "Name not recorded",  _xlfn.XLOOKUP($C195,_xlfn.XLOOKUP(H$165,_xlpm.x,_xlpm.y,""),_xlpm.z,"Not Declared")))</f>
        <v>Not Declared</v>
      </c>
      <c r="I195" s="729" t="str" cm="1">
        <f t="array" ref="I195">_xlfn.LET(_xlpm.x, 'Oxford City'!$AL$3:$AW$3, _xlpm.y, 'Oxford City'!$AL$5:$AW$20, _xlpm.z, 'Oxford City'!$AJ$5:$AJ$20, IF(_xlfn.XLOOKUP($C195,_xlfn.XLOOKUP(I$165,_xlpm.x,_xlpm.y,""),_xlpm.z,"Not Declared")="", "Name not recorded",  _xlfn.XLOOKUP($C195,_xlfn.XLOOKUP(I$165,_xlpm.x,_xlpm.y,""),_xlpm.z,"Not Declared")))</f>
        <v>Not Declared</v>
      </c>
      <c r="J195" s="729" t="str" cm="1">
        <f t="array" ref="J195">_xlfn.LET(_xlpm.x, 'Oxford City'!$AL$3:$AW$3, _xlpm.y, 'Oxford City'!$AL$5:$AW$20, _xlpm.z, 'Oxford City'!$AJ$5:$AJ$20, IF(_xlfn.XLOOKUP($C195,_xlfn.XLOOKUP(J$165,_xlpm.x,_xlpm.y,""),_xlpm.z,"Not Declared")="", "Name not recorded",  _xlfn.XLOOKUP($C195,_xlfn.XLOOKUP(J$165,_xlpm.x,_xlpm.y,""),_xlpm.z,"Not Declared")))</f>
        <v>Not Declared</v>
      </c>
      <c r="K195" s="729" t="str" cm="1">
        <f t="array" ref="K195">_xlfn.LET(_xlpm.x, 'Oxford City'!$AL$3:$AW$3, _xlpm.y, 'Oxford City'!$AL$5:$AW$20, _xlpm.z, 'Oxford City'!$AJ$5:$AJ$20, IF(_xlfn.XLOOKUP($C195,_xlfn.XLOOKUP(K$165,_xlpm.x,_xlpm.y,""),_xlpm.z,"Not Declared")="", "Name not recorded",  _xlfn.XLOOKUP($C195,_xlfn.XLOOKUP(K$165,_xlpm.x,_xlpm.y,""),_xlpm.z,"Not Declared")))</f>
        <v>Not Declared</v>
      </c>
      <c r="L195" s="729" t="str" cm="1">
        <f t="array" ref="L195">_xlfn.LET(_xlpm.x, 'Oxford City'!$AL$3:$AW$3, _xlpm.y, 'Oxford City'!$AL$5:$AW$20, _xlpm.z, 'Oxford City'!$AJ$5:$AJ$20, IF(_xlfn.XLOOKUP($C195,_xlfn.XLOOKUP(L$165,_xlpm.x,_xlpm.y,""),_xlpm.z,"Not Declared")="", "Name not recorded",  _xlfn.XLOOKUP($C195,_xlfn.XLOOKUP(L$165,_xlpm.x,_xlpm.y,""),_xlpm.z,"Not Declared")))</f>
        <v>Not Declared</v>
      </c>
      <c r="M195" s="729" t="str" cm="1">
        <f t="array" ref="M195">_xlfn.LET(_xlpm.x, 'Oxford City'!$AL$3:$AW$3, _xlpm.y, 'Oxford City'!$AL$5:$AW$20, _xlpm.z, 'Oxford City'!$AJ$5:$AJ$20, IF(_xlfn.XLOOKUP($C195,_xlfn.XLOOKUP(M$165,_xlpm.x,_xlpm.y,""),_xlpm.z,"Not Declared")="", "Name not recorded",  _xlfn.XLOOKUP($C195,_xlfn.XLOOKUP(M$165,_xlpm.x,_xlpm.y,""),_xlpm.z,"Not Declared")))</f>
        <v>Not Declared</v>
      </c>
      <c r="N195" s="729" t="str" cm="1">
        <f t="array" ref="N195">_xlfn.LET(_xlpm.x, 'Oxford City'!$AL$3:$AW$3, _xlpm.y, 'Oxford City'!$AL$5:$AW$20, _xlpm.z, 'Oxford City'!$AJ$5:$AJ$20, IF(_xlfn.XLOOKUP($C195,_xlfn.XLOOKUP(N$165,_xlpm.x,_xlpm.y,""),_xlpm.z,"Not Declared")="", "Name not recorded",  _xlfn.XLOOKUP($C195,_xlfn.XLOOKUP(N$165,_xlpm.x,_xlpm.y,""),_xlpm.z,"Not Declared")))</f>
        <v>Not Declared</v>
      </c>
      <c r="O195" s="729" t="str" cm="1">
        <f t="array" ref="O195">_xlfn.LET(_xlpm.x, 'Oxford City'!$AL$3:$AW$3, _xlpm.y, 'Oxford City'!$AL$5:$AW$20, _xlpm.z, 'Oxford City'!$AJ$5:$AJ$20, IF(_xlfn.XLOOKUP($C195,_xlfn.XLOOKUP(O$165,_xlpm.x,_xlpm.y,""),_xlpm.z,"Not Declared")="", "Name not recorded",  _xlfn.XLOOKUP($C195,_xlfn.XLOOKUP(O$165,_xlpm.x,_xlpm.y,""),_xlpm.z,"Not Declared")))</f>
        <v>Not Declared</v>
      </c>
      <c r="P195" s="79" t="s">
        <v>517</v>
      </c>
      <c r="Q195" s="729" t="s">
        <v>319</v>
      </c>
      <c r="R195" s="729" t="s">
        <v>320</v>
      </c>
      <c r="S195" s="729" t="s">
        <v>321</v>
      </c>
      <c r="T195" s="729" t="str" cm="1">
        <f t="array" ref="T195">_xlfn.LET(_xlpm.x, 'Oxford City'!$AL$3:$AX$3, _xlpm.y, 'Oxford City'!$AL$5:$AX$20, _xlpm.z, 'Oxford City'!$AJ$5:$AJ$20, IF(_xlfn.XLOOKUP(P195,_xlfn.XLOOKUP(T$165,_xlpm.x,_xlpm.y,""),_xlpm.z,"Not Declared")="", "Name not recorded",  _xlfn.XLOOKUP(P195,_xlfn.XLOOKUP(T$165,_xlpm.x,_xlpm.y,""),_xlpm.z,"Not Declared")))</f>
        <v>Not Declared</v>
      </c>
      <c r="U195" s="729" t="str" cm="1">
        <f t="array" ref="U195">_xlfn.LET(_xlpm.x, 'Oxford City'!$AL$3:$AX$3, _xlpm.y, 'Oxford City'!$AL$5:$AX$20, _xlpm.z, 'Oxford City'!$AJ$5:$AJ$20, IF(_xlfn.XLOOKUP(Q195,_xlfn.XLOOKUP(U$165,_xlpm.x,_xlpm.y,""),_xlpm.z,"Not Declared")="", "Name not recorded",  _xlfn.XLOOKUP(Q195,_xlfn.XLOOKUP(U$165,_xlpm.x,_xlpm.y,""),_xlpm.z,"Not Declared")))</f>
        <v>Not Declared</v>
      </c>
      <c r="V195" s="729" t="str" cm="1">
        <f t="array" ref="V195">_xlfn.LET(_xlpm.x, 'Oxford City'!$AL$3:$AX$3, _xlpm.y, 'Oxford City'!$AL$5:$AX$20, _xlpm.z, 'Oxford City'!$AJ$5:$AJ$20, IF(_xlfn.XLOOKUP(R195,_xlfn.XLOOKUP(V$165,_xlpm.x,_xlpm.y,""),_xlpm.z,"Not Declared")="", "Name not recorded",  _xlfn.XLOOKUP(R195,_xlfn.XLOOKUP(V$165,_xlpm.x,_xlpm.y,""),_xlpm.z,"Not Declared")))</f>
        <v>Not Declared</v>
      </c>
      <c r="W195" s="729" t="str" cm="1">
        <f t="array" ref="W195">_xlfn.LET(_xlpm.x, 'Oxford City'!$AL$3:$AX$3, _xlpm.y, 'Oxford City'!$AL$5:$AX$20, _xlpm.z, 'Oxford City'!$AJ$5:$AJ$20, IF(_xlfn.XLOOKUP(S195,_xlfn.XLOOKUP(W$165,_xlpm.x,_xlpm.y,""),_xlpm.z,"Not Declared")="", "Name not recorded",  _xlfn.XLOOKUP(S195,_xlfn.XLOOKUP(W$165,_xlpm.x,_xlpm.y,""),_xlpm.z,"Not Declared")))</f>
        <v>Not Declared</v>
      </c>
      <c r="X195" s="358" t="str">
        <f>_xlfn.TEXTJOIN(", ",,T195:W195)</f>
        <v>Not Declared, Not Declared, Not Declared, Not Declared</v>
      </c>
      <c r="Y195" s="89"/>
      <c r="Z195" s="433"/>
      <c r="AA195" s="747" t="str" cm="1">
        <f t="array" ref="AA195">_xlfn.LET(_xlpm.a,_xlfn.XLOOKUP(1,('Number Allocation'!$C$6:$C$1483=AC195)*('Number Allocation'!$D$6:$D$1483=AD195),'Number Allocation'!$A$6:$A$1483,"..."),IF(_xlpm.a="","...",_xlpm.a))</f>
        <v>...</v>
      </c>
      <c r="AB195" s="747">
        <v>0</v>
      </c>
      <c r="AC195" s="12" t="str">
        <v>Not Declared</v>
      </c>
      <c r="AD195" s="12" t="str">
        <v>White Horse Harriers</v>
      </c>
      <c r="AE195" s="436"/>
      <c r="AG195" s="365"/>
      <c r="AH195" s="433"/>
      <c r="AI195" s="747" t="str" cm="1">
        <f t="array" ref="AI195">_xlfn.LET(_xlpm.a,_xlfn.XLOOKUP(1,('Number Allocation'!$C$6:$C$1483=AK195)*('Number Allocation'!$D$6:$D$1483=AL195),'Number Allocation'!$A$6:$A$1483,"..."),IF(_xlpm.a="","...",_xlpm.a))</f>
        <v>...</v>
      </c>
      <c r="AJ195" s="747">
        <v>0</v>
      </c>
      <c r="AK195" s="12" t="str">
        <v>Not Declared</v>
      </c>
      <c r="AL195" s="12" t="str">
        <v>Banbury Harriers AC</v>
      </c>
      <c r="AM195" s="436"/>
      <c r="AO195" s="365"/>
      <c r="AP195" s="433"/>
      <c r="AQ195" s="747" t="str" cm="1">
        <f t="array" ref="AQ195">_xlfn.LET(_xlpm.a,_xlfn.XLOOKUP(1,('Number Allocation'!$C$6:$C$1483=AS195)*('Number Allocation'!$D$6:$D$1483=AT195),'Number Allocation'!$A$6:$A$1483,"..."),IF(_xlpm.a="","...",_xlpm.a))</f>
        <v>...</v>
      </c>
      <c r="AR195" s="747">
        <v>0</v>
      </c>
      <c r="AS195" s="12" t="str">
        <v>Not Declared</v>
      </c>
      <c r="AT195" s="12" t="str">
        <v>Witney Road Runners</v>
      </c>
      <c r="AU195" s="436"/>
      <c r="AW195" s="365"/>
      <c r="AX195" s="433"/>
      <c r="AY195" s="747" t="str" cm="1">
        <f t="array" ref="AY195">_xlfn.LET(_xlpm.a,_xlfn.XLOOKUP(1,('Number Allocation'!$C$6:$C$1483=BA195)*('Number Allocation'!$D$6:$D$1483=BB195),'Number Allocation'!$A$6:$A$1483,"..."),IF(_xlpm.a="","...",_xlpm.a))</f>
        <v>...</v>
      </c>
      <c r="AZ195" s="747">
        <v>0</v>
      </c>
      <c r="BA195" s="12" t="str">
        <v>Not Declared</v>
      </c>
      <c r="BB195" s="12" t="str">
        <v>Radley AC</v>
      </c>
      <c r="BC195" s="436"/>
      <c r="BE195" s="365"/>
      <c r="BF195" s="433"/>
      <c r="BG195" s="747" t="str" cm="1">
        <f t="array" ref="BG195">_xlfn.LET(_xlpm.a,_xlfn.XLOOKUP(1,('Number Allocation'!$C$6:$C$1483=BI195)*('Number Allocation'!$D$6:$D$1483=BJ195),'Number Allocation'!$A$6:$A$1483,"..."),IF(_xlpm.a="","...",_xlpm.a))</f>
        <v>...</v>
      </c>
      <c r="BH195" s="747">
        <v>0</v>
      </c>
      <c r="BI195" s="12" t="str">
        <v>Not Declared</v>
      </c>
      <c r="BJ195" s="12" t="str">
        <v>Abingdon AC</v>
      </c>
      <c r="BK195" s="436"/>
      <c r="BM195" s="365"/>
      <c r="BN195" s="433"/>
      <c r="BO195" s="747" t="str" cm="1">
        <f t="array" ref="BO195">_xlfn.LET(_xlpm.a,_xlfn.XLOOKUP(1,('Number Allocation'!$C$6:$C$1483=BQ195)*('Number Allocation'!$D$6:$D$1483=BR195),'Number Allocation'!$A$6:$A$1483,"..."),IF(_xlpm.a="","...",_xlpm.a))</f>
        <v>...</v>
      </c>
      <c r="BP195" s="747">
        <v>0</v>
      </c>
      <c r="BQ195" s="12" t="str">
        <v>Not Declared</v>
      </c>
      <c r="BR195" s="12" t="str">
        <v>Bicester AC</v>
      </c>
      <c r="BS195" s="436"/>
      <c r="BU195" s="365"/>
      <c r="BV195" s="433"/>
      <c r="BW195" s="747" t="str" cm="1">
        <f t="array" ref="BW195">_xlfn.LET(_xlpm.a,_xlfn.XLOOKUP(1,('Number Allocation'!$C$6:$C$1483=BY195)*('Number Allocation'!$D$6:$D$1483=BZ195),'Number Allocation'!$A$6:$A$1483,"..."),IF(_xlpm.a="","...",_xlpm.a))</f>
        <v>...</v>
      </c>
      <c r="BX195" s="747">
        <v>0</v>
      </c>
      <c r="BY195" s="12" t="str">
        <v>Not Declared</v>
      </c>
      <c r="BZ195" s="12" t="str">
        <v>Banbury Harriers AC</v>
      </c>
      <c r="CA195" s="488"/>
      <c r="CB195" s="15"/>
      <c r="CC195" s="15"/>
      <c r="CD195" s="433"/>
      <c r="CE195" s="747" t="str" cm="1">
        <f t="array" ref="CE195">_xlfn.LET(_xlpm.a,_xlfn.XLOOKUP(1,('Number Allocation'!$C$6:$C$1483=CG195)*('Number Allocation'!$D$6:$D$1483=CH195),'Number Allocation'!$A$6:$A$1483,"..."),IF(_xlpm.a="","...",_xlpm.a))</f>
        <v>...</v>
      </c>
      <c r="CF195" s="747">
        <v>0</v>
      </c>
      <c r="CG195" s="12" t="str">
        <v>Not Declared</v>
      </c>
      <c r="CH195" s="12" t="str">
        <v>Bicester AC</v>
      </c>
      <c r="CI195" s="488"/>
      <c r="CJ195" s="15"/>
      <c r="CK195" s="15"/>
      <c r="CL195" s="433"/>
      <c r="CM195" s="747" t="str" cm="1">
        <f t="array" ref="CM195">_xlfn.LET(_xlpm.a,_xlfn.XLOOKUP(1,('Number Allocation'!$C$6:$C$1483=CO195)*('Number Allocation'!$D$6:$D$1483=CP195),'Number Allocation'!$A$6:$A$1483,"..."),IF(_xlpm.a="","...",_xlpm.a))</f>
        <v>...</v>
      </c>
      <c r="CN195" s="747">
        <v>0</v>
      </c>
      <c r="CO195" s="12" t="str">
        <v>Not Declared</v>
      </c>
      <c r="CP195" s="12" t="str">
        <v>Banbury Harriers AC</v>
      </c>
      <c r="CQ195" s="488"/>
      <c r="CR195" s="15"/>
      <c r="CS195" s="15"/>
      <c r="CT195" s="433"/>
      <c r="CU195" s="747" t="str" cm="1">
        <f t="array" ref="CU195">_xlfn.LET(_xlpm.a,_xlfn.XLOOKUP(1,('Number Allocation'!$C$6:$C$1483=CW195)*('Number Allocation'!$D$6:$D$1483=CX195),'Number Allocation'!$A$6:$A$1483,"..."),IF(_xlpm.a="","...",_xlpm.a))</f>
        <v>...</v>
      </c>
      <c r="CV195" s="747">
        <v>0</v>
      </c>
      <c r="CW195" s="12" t="str">
        <v>Not Declared</v>
      </c>
      <c r="CX195" s="12" t="str">
        <v>Banbury Harriers AC</v>
      </c>
      <c r="CY195" s="488"/>
      <c r="CZ195" s="15"/>
      <c r="DA195" s="15"/>
      <c r="DB195" s="433"/>
      <c r="DC195" s="747" t="str" cm="1">
        <f t="array" ref="DC195">_xlfn.LET(_xlpm.a,_xlfn.XLOOKUP(1,('Number Allocation'!$C$6:$C$1483=DE195)*('Number Allocation'!$D$6:$D$1483=DF195),'Number Allocation'!$A$6:$A$1483,"..."),IF(_xlpm.a="","...",_xlpm.a))</f>
        <v>...</v>
      </c>
      <c r="DD195" s="747">
        <v>0</v>
      </c>
      <c r="DE195" s="12" t="str">
        <v>Not Declared</v>
      </c>
      <c r="DF195" s="12" t="str">
        <v>Bicester AC</v>
      </c>
      <c r="DG195" s="488"/>
      <c r="DH195" s="15"/>
      <c r="DI195" s="15"/>
      <c r="DJ195" s="433"/>
      <c r="DK195" s="747" t="str" cm="1">
        <f t="array" ref="DK195">_xlfn.LET(_xlpm.a,_xlfn.XLOOKUP(1,('Number Allocation'!$C$6:$C$1483=DM195)*('Number Allocation'!$D$6:$D$1483=DN195),'Number Allocation'!$A$6:$A$1483,"..."),IF(_xlpm.a="","...",_xlpm.a))</f>
        <v>...</v>
      </c>
      <c r="DL195" s="747">
        <v>0</v>
      </c>
      <c r="DM195" s="12" t="str">
        <v>Not Declared</v>
      </c>
      <c r="DN195" s="12" t="str">
        <v>Abingdon AC</v>
      </c>
      <c r="DO195" s="488"/>
      <c r="DP195" s="15"/>
      <c r="DQ195" s="15"/>
      <c r="DZ195" s="15"/>
      <c r="EA195" s="15"/>
    </row>
    <row r="196" spans="1:131" s="359" customFormat="1" ht="21" customHeight="1">
      <c r="A196" s="358" t="str">
        <f t="shared" ref="A196:A200" si="21">A194</f>
        <v>Oxford City AC</v>
      </c>
      <c r="B196" s="729"/>
      <c r="C196" s="729" t="s">
        <v>319</v>
      </c>
      <c r="D196" s="729" t="str" cm="1">
        <f t="array" ref="D196">_xlfn.LET(_xlpm.x, 'Oxford City'!$AL$3:$AW$3, _xlpm.y, 'Oxford City'!$AL$5:$AW$20, _xlpm.z, 'Oxford City'!$AJ$5:$AJ$20, IF(_xlfn.XLOOKUP($C196,_xlfn.XLOOKUP(D$165,_xlpm.x,_xlpm.y,""),_xlpm.z,"Not Declared")="", "Name not recorded",  _xlfn.XLOOKUP($C196,_xlfn.XLOOKUP(D$165,_xlpm.x,_xlpm.y,""),_xlpm.z,"Not Declared")))</f>
        <v>Not Declared</v>
      </c>
      <c r="E196" s="729" t="str" cm="1">
        <f t="array" ref="E196">_xlfn.LET(_xlpm.x, 'Oxford City'!$AL$3:$AW$3, _xlpm.y, 'Oxford City'!$AL$5:$AW$20, _xlpm.z, 'Oxford City'!$AJ$5:$AJ$20, IF(_xlfn.XLOOKUP($C196,_xlfn.XLOOKUP(E$165,_xlpm.x,_xlpm.y,""),_xlpm.z,"Not Declared")="", "Name not recorded",  _xlfn.XLOOKUP($C196,_xlfn.XLOOKUP(E$165,_xlpm.x,_xlpm.y,""),_xlpm.z,"Not Declared")))</f>
        <v>Not Declared</v>
      </c>
      <c r="F196" s="729" t="str" cm="1">
        <f t="array" ref="F196">_xlfn.LET(_xlpm.x, 'Oxford City'!$AL$3:$AW$3, _xlpm.y, 'Oxford City'!$AL$5:$AW$20, _xlpm.z, 'Oxford City'!$AJ$5:$AJ$20, IF(_xlfn.XLOOKUP($C196,_xlfn.XLOOKUP(F$165,_xlpm.x,_xlpm.y,""),_xlpm.z,"Not Declared")="", "Name not recorded",  _xlfn.XLOOKUP($C196,_xlfn.XLOOKUP(F$165,_xlpm.x,_xlpm.y,""),_xlpm.z,"Not Declared")))</f>
        <v>Not Declared</v>
      </c>
      <c r="G196" s="729" t="str" cm="1">
        <f t="array" ref="G196">_xlfn.LET(_xlpm.x, 'Oxford City'!$AL$3:$AW$3, _xlpm.y, 'Oxford City'!$AL$5:$AW$20, _xlpm.z, 'Oxford City'!$AJ$5:$AJ$20, IF(_xlfn.XLOOKUP($C196,_xlfn.XLOOKUP(G$165,_xlpm.x,_xlpm.y,""),_xlpm.z,"Not Declared")="", "Name not recorded",  _xlfn.XLOOKUP($C196,_xlfn.XLOOKUP(G$165,_xlpm.x,_xlpm.y,""),_xlpm.z,"Not Declared")))</f>
        <v>Not Declared</v>
      </c>
      <c r="H196" s="729" t="str" cm="1">
        <f t="array" ref="H196">_xlfn.LET(_xlpm.x, 'Oxford City'!$AL$3:$AW$3, _xlpm.y, 'Oxford City'!$AL$5:$AW$20, _xlpm.z, 'Oxford City'!$AJ$5:$AJ$20, IF(_xlfn.XLOOKUP($C196,_xlfn.XLOOKUP(H$165,_xlpm.x,_xlpm.y,""),_xlpm.z,"Not Declared")="", "Name not recorded",  _xlfn.XLOOKUP($C196,_xlfn.XLOOKUP(H$165,_xlpm.x,_xlpm.y,""),_xlpm.z,"Not Declared")))</f>
        <v>Not Declared</v>
      </c>
      <c r="I196" s="729" t="str" cm="1">
        <f t="array" ref="I196">_xlfn.LET(_xlpm.x, 'Oxford City'!$AL$3:$AW$3, _xlpm.y, 'Oxford City'!$AL$5:$AW$20, _xlpm.z, 'Oxford City'!$AJ$5:$AJ$20, IF(_xlfn.XLOOKUP($C196,_xlfn.XLOOKUP(I$165,_xlpm.x,_xlpm.y,""),_xlpm.z,"Not Declared")="", "Name not recorded",  _xlfn.XLOOKUP($C196,_xlfn.XLOOKUP(I$165,_xlpm.x,_xlpm.y,""),_xlpm.z,"Not Declared")))</f>
        <v>Not Declared</v>
      </c>
      <c r="J196" s="729" t="str" cm="1">
        <f t="array" ref="J196">_xlfn.LET(_xlpm.x, 'Oxford City'!$AL$3:$AW$3, _xlpm.y, 'Oxford City'!$AL$5:$AW$20, _xlpm.z, 'Oxford City'!$AJ$5:$AJ$20, IF(_xlfn.XLOOKUP($C196,_xlfn.XLOOKUP(J$165,_xlpm.x,_xlpm.y,""),_xlpm.z,"Not Declared")="", "Name not recorded",  _xlfn.XLOOKUP($C196,_xlfn.XLOOKUP(J$165,_xlpm.x,_xlpm.y,""),_xlpm.z,"Not Declared")))</f>
        <v>Not Declared</v>
      </c>
      <c r="K196" s="729" t="str" cm="1">
        <f t="array" ref="K196">_xlfn.LET(_xlpm.x, 'Oxford City'!$AL$3:$AW$3, _xlpm.y, 'Oxford City'!$AL$5:$AW$20, _xlpm.z, 'Oxford City'!$AJ$5:$AJ$20, IF(_xlfn.XLOOKUP($C196,_xlfn.XLOOKUP(K$165,_xlpm.x,_xlpm.y,""),_xlpm.z,"Not Declared")="", "Name not recorded",  _xlfn.XLOOKUP($C196,_xlfn.XLOOKUP(K$165,_xlpm.x,_xlpm.y,""),_xlpm.z,"Not Declared")))</f>
        <v>Not Declared</v>
      </c>
      <c r="L196" s="729" t="str" cm="1">
        <f t="array" ref="L196">_xlfn.LET(_xlpm.x, 'Oxford City'!$AL$3:$AW$3, _xlpm.y, 'Oxford City'!$AL$5:$AW$20, _xlpm.z, 'Oxford City'!$AJ$5:$AJ$20, IF(_xlfn.XLOOKUP($C196,_xlfn.XLOOKUP(L$165,_xlpm.x,_xlpm.y,""),_xlpm.z,"Not Declared")="", "Name not recorded",  _xlfn.XLOOKUP($C196,_xlfn.XLOOKUP(L$165,_xlpm.x,_xlpm.y,""),_xlpm.z,"Not Declared")))</f>
        <v>Not Declared</v>
      </c>
      <c r="M196" s="729" t="str" cm="1">
        <f t="array" ref="M196">_xlfn.LET(_xlpm.x, 'Oxford City'!$AL$3:$AW$3, _xlpm.y, 'Oxford City'!$AL$5:$AW$20, _xlpm.z, 'Oxford City'!$AJ$5:$AJ$20, IF(_xlfn.XLOOKUP($C196,_xlfn.XLOOKUP(M$165,_xlpm.x,_xlpm.y,""),_xlpm.z,"Not Declared")="", "Name not recorded",  _xlfn.XLOOKUP($C196,_xlfn.XLOOKUP(M$165,_xlpm.x,_xlpm.y,""),_xlpm.z,"Not Declared")))</f>
        <v>Not Declared</v>
      </c>
      <c r="N196" s="729" t="str" cm="1">
        <f t="array" ref="N196">_xlfn.LET(_xlpm.x, 'Oxford City'!$AL$3:$AW$3, _xlpm.y, 'Oxford City'!$AL$5:$AW$20, _xlpm.z, 'Oxford City'!$AJ$5:$AJ$20, IF(_xlfn.XLOOKUP($C196,_xlfn.XLOOKUP(N$165,_xlpm.x,_xlpm.y,""),_xlpm.z,"Not Declared")="", "Name not recorded",  _xlfn.XLOOKUP($C196,_xlfn.XLOOKUP(N$165,_xlpm.x,_xlpm.y,""),_xlpm.z,"Not Declared")))</f>
        <v>Not Declared</v>
      </c>
      <c r="O196" s="729" t="str" cm="1">
        <f t="array" ref="O196">_xlfn.LET(_xlpm.x, 'Oxford City'!$AL$3:$AW$3, _xlpm.y, 'Oxford City'!$AL$5:$AW$20, _xlpm.z, 'Oxford City'!$AJ$5:$AJ$20, IF(_xlfn.XLOOKUP($C196,_xlfn.XLOOKUP(O$165,_xlpm.x,_xlpm.y,""),_xlpm.z,"Not Declared")="", "Name not recorded",  _xlfn.XLOOKUP($C196,_xlfn.XLOOKUP(O$165,_xlpm.x,_xlpm.y,""),_xlpm.z,"Not Declared")))</f>
        <v>Not Declared</v>
      </c>
      <c r="P196" s="3"/>
      <c r="Q196" s="3"/>
      <c r="R196" s="3"/>
      <c r="S196" s="3"/>
      <c r="T196" s="3"/>
      <c r="U196" s="3"/>
      <c r="V196" s="3"/>
      <c r="W196" s="3"/>
      <c r="X196" s="12"/>
      <c r="Y196" s="89"/>
      <c r="Z196" s="433"/>
      <c r="AA196" s="747" t="str" cm="1">
        <f t="array" ref="AA196">_xlfn.LET(_xlpm.a,_xlfn.XLOOKUP(1,('Number Allocation'!$C$6:$C$1483=AC196)*('Number Allocation'!$D$6:$D$1483=AD196),'Number Allocation'!$A$6:$A$1483,"..."),IF(_xlpm.a="","...",_xlpm.a))</f>
        <v>...</v>
      </c>
      <c r="AB196" s="747">
        <v>0</v>
      </c>
      <c r="AC196" s="12" t="str">
        <v>Not Declared</v>
      </c>
      <c r="AD196" s="12" t="str">
        <v>Oxford City AC</v>
      </c>
      <c r="AE196" s="747"/>
      <c r="AG196" s="365"/>
      <c r="AH196" s="433"/>
      <c r="AI196" s="747" t="str" cm="1">
        <f t="array" ref="AI196">_xlfn.LET(_xlpm.a,_xlfn.XLOOKUP(1,('Number Allocation'!$C$6:$C$1483=AK196)*('Number Allocation'!$D$6:$D$1483=AL196),'Number Allocation'!$A$6:$A$1483,"..."),IF(_xlpm.a="","...",_xlpm.a))</f>
        <v>...</v>
      </c>
      <c r="AJ196" s="747">
        <v>0</v>
      </c>
      <c r="AK196" s="12" t="str">
        <v>Not Declared</v>
      </c>
      <c r="AL196" s="12" t="str">
        <v>Witney Road Runners</v>
      </c>
      <c r="AM196" s="747"/>
      <c r="AO196" s="365"/>
      <c r="AP196" s="433"/>
      <c r="AQ196" s="747" t="str" cm="1">
        <f t="array" ref="AQ196">_xlfn.LET(_xlpm.a,_xlfn.XLOOKUP(1,('Number Allocation'!$C$6:$C$1483=AS196)*('Number Allocation'!$D$6:$D$1483=AT196),'Number Allocation'!$A$6:$A$1483,"..."),IF(_xlpm.a="","...",_xlpm.a))</f>
        <v>...</v>
      </c>
      <c r="AR196" s="747">
        <v>0</v>
      </c>
      <c r="AS196" s="12" t="str">
        <v>Not Declared</v>
      </c>
      <c r="AT196" s="12" t="str">
        <v>White Horse Harriers</v>
      </c>
      <c r="AU196" s="747"/>
      <c r="AW196" s="365"/>
      <c r="AX196" s="433"/>
      <c r="AY196" s="747" t="str" cm="1">
        <f t="array" ref="AY196">_xlfn.LET(_xlpm.a,_xlfn.XLOOKUP(1,('Number Allocation'!$C$6:$C$1483=BA196)*('Number Allocation'!$D$6:$D$1483=BB196),'Number Allocation'!$A$6:$A$1483,"..."),IF(_xlpm.a="","...",_xlpm.a))</f>
        <v>...</v>
      </c>
      <c r="AZ196" s="747">
        <v>0</v>
      </c>
      <c r="BA196" s="12" t="str">
        <v>Not Declared</v>
      </c>
      <c r="BB196" s="12" t="str">
        <v>Team Kennet</v>
      </c>
      <c r="BC196" s="747"/>
      <c r="BE196" s="365"/>
      <c r="BF196" s="433"/>
      <c r="BG196" s="747" t="str" cm="1">
        <f t="array" ref="BG196">_xlfn.LET(_xlpm.a,_xlfn.XLOOKUP(1,('Number Allocation'!$C$6:$C$1483=BI196)*('Number Allocation'!$D$6:$D$1483=BJ196),'Number Allocation'!$A$6:$A$1483,"..."),IF(_xlpm.a="","...",_xlpm.a))</f>
        <v>...</v>
      </c>
      <c r="BH196" s="747">
        <v>0</v>
      </c>
      <c r="BI196" s="12" t="str">
        <v>Not Declared</v>
      </c>
      <c r="BJ196" s="12" t="str">
        <v>Oxford City AC</v>
      </c>
      <c r="BK196" s="747"/>
      <c r="BM196" s="365"/>
      <c r="BN196" s="433"/>
      <c r="BO196" s="747" t="str" cm="1">
        <f t="array" ref="BO196">_xlfn.LET(_xlpm.a,_xlfn.XLOOKUP(1,('Number Allocation'!$C$6:$C$1483=BQ196)*('Number Allocation'!$D$6:$D$1483=BR196),'Number Allocation'!$A$6:$A$1483,"..."),IF(_xlpm.a="","...",_xlpm.a))</f>
        <v>...</v>
      </c>
      <c r="BP196" s="747">
        <v>0</v>
      </c>
      <c r="BQ196" s="12" t="str">
        <v>Not Declared</v>
      </c>
      <c r="BR196" s="12" t="str">
        <v>Team Kennet</v>
      </c>
      <c r="BS196" s="747"/>
      <c r="BU196" s="365"/>
      <c r="BV196" s="433"/>
      <c r="BW196" s="747" t="str" cm="1">
        <f t="array" ref="BW196">_xlfn.LET(_xlpm.a,_xlfn.XLOOKUP(1,('Number Allocation'!$C$6:$C$1483=BY196)*('Number Allocation'!$D$6:$D$1483=BZ196),'Number Allocation'!$A$6:$A$1483,"..."),IF(_xlpm.a="","...",_xlpm.a))</f>
        <v>...</v>
      </c>
      <c r="BX196" s="747">
        <v>0</v>
      </c>
      <c r="BY196" s="12" t="str">
        <v>Not Declared</v>
      </c>
      <c r="BZ196" s="12" t="str">
        <v>Radley AC</v>
      </c>
      <c r="CA196" s="747"/>
      <c r="CB196" s="15"/>
      <c r="CC196" s="15"/>
      <c r="CD196" s="433"/>
      <c r="CE196" s="747" t="str" cm="1">
        <f t="array" ref="CE196">_xlfn.LET(_xlpm.a,_xlfn.XLOOKUP(1,('Number Allocation'!$C$6:$C$1483=CG196)*('Number Allocation'!$D$6:$D$1483=CH196),'Number Allocation'!$A$6:$A$1483,"..."),IF(_xlpm.a="","...",_xlpm.a))</f>
        <v>...</v>
      </c>
      <c r="CF196" s="747">
        <v>0</v>
      </c>
      <c r="CG196" s="12" t="str">
        <v>Not Declared</v>
      </c>
      <c r="CH196" s="12" t="str">
        <v>Radley AC</v>
      </c>
      <c r="CI196" s="747"/>
      <c r="CJ196" s="15"/>
      <c r="CK196" s="15"/>
      <c r="CL196" s="433"/>
      <c r="CM196" s="747" t="str" cm="1">
        <f t="array" ref="CM196">_xlfn.LET(_xlpm.a,_xlfn.XLOOKUP(1,('Number Allocation'!$C$6:$C$1483=CO196)*('Number Allocation'!$D$6:$D$1483=CP196),'Number Allocation'!$A$6:$A$1483,"..."),IF(_xlpm.a="","...",_xlpm.a))</f>
        <v>...</v>
      </c>
      <c r="CN196" s="747">
        <v>0</v>
      </c>
      <c r="CO196" s="12" t="str">
        <v>Not Declared</v>
      </c>
      <c r="CP196" s="12" t="str">
        <v>Abingdon AC</v>
      </c>
      <c r="CQ196" s="747"/>
      <c r="CR196" s="15"/>
      <c r="CS196" s="15"/>
      <c r="CT196" s="433"/>
      <c r="CU196" s="747" t="str" cm="1">
        <f t="array" ref="CU196">_xlfn.LET(_xlpm.a,_xlfn.XLOOKUP(1,('Number Allocation'!$C$6:$C$1483=CW196)*('Number Allocation'!$D$6:$D$1483=CX196),'Number Allocation'!$A$6:$A$1483,"..."),IF(_xlpm.a="","...",_xlpm.a))</f>
        <v>...</v>
      </c>
      <c r="CV196" s="747">
        <v>0</v>
      </c>
      <c r="CW196" s="12" t="str">
        <v>Not Declared</v>
      </c>
      <c r="CX196" s="12" t="str">
        <v>Oxford City AC</v>
      </c>
      <c r="CY196" s="747"/>
      <c r="CZ196" s="15"/>
      <c r="DA196" s="15"/>
      <c r="DB196" s="433"/>
      <c r="DC196" s="747" t="str" cm="1">
        <f t="array" ref="DC196">_xlfn.LET(_xlpm.a,_xlfn.XLOOKUP(1,('Number Allocation'!$C$6:$C$1483=DE196)*('Number Allocation'!$D$6:$D$1483=DF196),'Number Allocation'!$A$6:$A$1483,"..."),IF(_xlpm.a="","...",_xlpm.a))</f>
        <v>...</v>
      </c>
      <c r="DD196" s="747">
        <v>0</v>
      </c>
      <c r="DE196" s="12" t="str">
        <v>Not Declared</v>
      </c>
      <c r="DF196" s="12" t="str">
        <v>Banbury Harriers AC</v>
      </c>
      <c r="DG196" s="747"/>
      <c r="DH196" s="15"/>
      <c r="DI196" s="15"/>
      <c r="DJ196" s="433"/>
      <c r="DK196" s="747" t="str" cm="1">
        <f t="array" ref="DK196">_xlfn.LET(_xlpm.a,_xlfn.XLOOKUP(1,('Number Allocation'!$C$6:$C$1483=DM196)*('Number Allocation'!$D$6:$D$1483=DN196),'Number Allocation'!$A$6:$A$1483,"..."),IF(_xlpm.a="","...",_xlpm.a))</f>
        <v>...</v>
      </c>
      <c r="DL196" s="747">
        <v>0</v>
      </c>
      <c r="DM196" s="12" t="str">
        <v>Not Declared</v>
      </c>
      <c r="DN196" s="12" t="str">
        <v>Oxford City AC</v>
      </c>
      <c r="DO196" s="747"/>
      <c r="DP196" s="15"/>
      <c r="DQ196" s="15"/>
      <c r="DX196" s="88"/>
      <c r="DZ196" s="15"/>
      <c r="EA196" s="15"/>
    </row>
    <row r="197" spans="1:131" s="359" customFormat="1" ht="21" customHeight="1">
      <c r="A197" s="358" t="str">
        <f t="shared" si="21"/>
        <v>Oxford City AC</v>
      </c>
      <c r="B197" s="729"/>
      <c r="C197" s="729" t="s">
        <v>320</v>
      </c>
      <c r="D197" s="729" t="str" cm="1">
        <f t="array" ref="D197">_xlfn.LET(_xlpm.x, 'Oxford City'!$AL$3:$AW$3, _xlpm.y, 'Oxford City'!$AL$5:$AW$20, _xlpm.z, 'Oxford City'!$AJ$5:$AJ$20, IF(_xlfn.XLOOKUP($C197,_xlfn.XLOOKUP(D$165,_xlpm.x,_xlpm.y,""),_xlpm.z,"Not Declared")="", "Name not recorded",  _xlfn.XLOOKUP($C197,_xlfn.XLOOKUP(D$165,_xlpm.x,_xlpm.y,""),_xlpm.z,"Not Declared")))</f>
        <v>Not Declared</v>
      </c>
      <c r="E197" s="729" t="str" cm="1">
        <f t="array" ref="E197">_xlfn.LET(_xlpm.x, 'Oxford City'!$AL$3:$AW$3, _xlpm.y, 'Oxford City'!$AL$5:$AW$20, _xlpm.z, 'Oxford City'!$AJ$5:$AJ$20, IF(_xlfn.XLOOKUP($C197,_xlfn.XLOOKUP(E$165,_xlpm.x,_xlpm.y,""),_xlpm.z,"Not Declared")="", "Name not recorded",  _xlfn.XLOOKUP($C197,_xlfn.XLOOKUP(E$165,_xlpm.x,_xlpm.y,""),_xlpm.z,"Not Declared")))</f>
        <v>Not Declared</v>
      </c>
      <c r="F197" s="729" t="str" cm="1">
        <f t="array" ref="F197">_xlfn.LET(_xlpm.x, 'Oxford City'!$AL$3:$AW$3, _xlpm.y, 'Oxford City'!$AL$5:$AW$20, _xlpm.z, 'Oxford City'!$AJ$5:$AJ$20, IF(_xlfn.XLOOKUP($C197,_xlfn.XLOOKUP(F$165,_xlpm.x,_xlpm.y,""),_xlpm.z,"Not Declared")="", "Name not recorded",  _xlfn.XLOOKUP($C197,_xlfn.XLOOKUP(F$165,_xlpm.x,_xlpm.y,""),_xlpm.z,"Not Declared")))</f>
        <v>Not Declared</v>
      </c>
      <c r="G197" s="729" t="str" cm="1">
        <f t="array" ref="G197">_xlfn.LET(_xlpm.x, 'Oxford City'!$AL$3:$AW$3, _xlpm.y, 'Oxford City'!$AL$5:$AW$20, _xlpm.z, 'Oxford City'!$AJ$5:$AJ$20, IF(_xlfn.XLOOKUP($C197,_xlfn.XLOOKUP(G$165,_xlpm.x,_xlpm.y,""),_xlpm.z,"Not Declared")="", "Name not recorded",  _xlfn.XLOOKUP($C197,_xlfn.XLOOKUP(G$165,_xlpm.x,_xlpm.y,""),_xlpm.z,"Not Declared")))</f>
        <v>Not Declared</v>
      </c>
      <c r="H197" s="729" t="str" cm="1">
        <f t="array" ref="H197">_xlfn.LET(_xlpm.x, 'Oxford City'!$AL$3:$AW$3, _xlpm.y, 'Oxford City'!$AL$5:$AW$20, _xlpm.z, 'Oxford City'!$AJ$5:$AJ$20, IF(_xlfn.XLOOKUP($C197,_xlfn.XLOOKUP(H$165,_xlpm.x,_xlpm.y,""),_xlpm.z,"Not Declared")="", "Name not recorded",  _xlfn.XLOOKUP($C197,_xlfn.XLOOKUP(H$165,_xlpm.x,_xlpm.y,""),_xlpm.z,"Not Declared")))</f>
        <v>Not Declared</v>
      </c>
      <c r="I197" s="729" t="str" cm="1">
        <f t="array" ref="I197">_xlfn.LET(_xlpm.x, 'Oxford City'!$AL$3:$AW$3, _xlpm.y, 'Oxford City'!$AL$5:$AW$20, _xlpm.z, 'Oxford City'!$AJ$5:$AJ$20, IF(_xlfn.XLOOKUP($C197,_xlfn.XLOOKUP(I$165,_xlpm.x,_xlpm.y,""),_xlpm.z,"Not Declared")="", "Name not recorded",  _xlfn.XLOOKUP($C197,_xlfn.XLOOKUP(I$165,_xlpm.x,_xlpm.y,""),_xlpm.z,"Not Declared")))</f>
        <v>Not Declared</v>
      </c>
      <c r="J197" s="729" t="str" cm="1">
        <f t="array" ref="J197">_xlfn.LET(_xlpm.x, 'Oxford City'!$AL$3:$AW$3, _xlpm.y, 'Oxford City'!$AL$5:$AW$20, _xlpm.z, 'Oxford City'!$AJ$5:$AJ$20, IF(_xlfn.XLOOKUP($C197,_xlfn.XLOOKUP(J$165,_xlpm.x,_xlpm.y,""),_xlpm.z,"Not Declared")="", "Name not recorded",  _xlfn.XLOOKUP($C197,_xlfn.XLOOKUP(J$165,_xlpm.x,_xlpm.y,""),_xlpm.z,"Not Declared")))</f>
        <v>Not Declared</v>
      </c>
      <c r="K197" s="729" t="str" cm="1">
        <f t="array" ref="K197">_xlfn.LET(_xlpm.x, 'Oxford City'!$AL$3:$AW$3, _xlpm.y, 'Oxford City'!$AL$5:$AW$20, _xlpm.z, 'Oxford City'!$AJ$5:$AJ$20, IF(_xlfn.XLOOKUP($C197,_xlfn.XLOOKUP(K$165,_xlpm.x,_xlpm.y,""),_xlpm.z,"Not Declared")="", "Name not recorded",  _xlfn.XLOOKUP($C197,_xlfn.XLOOKUP(K$165,_xlpm.x,_xlpm.y,""),_xlpm.z,"Not Declared")))</f>
        <v>Not Declared</v>
      </c>
      <c r="L197" s="729" t="str" cm="1">
        <f t="array" ref="L197">_xlfn.LET(_xlpm.x, 'Oxford City'!$AL$3:$AW$3, _xlpm.y, 'Oxford City'!$AL$5:$AW$20, _xlpm.z, 'Oxford City'!$AJ$5:$AJ$20, IF(_xlfn.XLOOKUP($C197,_xlfn.XLOOKUP(L$165,_xlpm.x,_xlpm.y,""),_xlpm.z,"Not Declared")="", "Name not recorded",  _xlfn.XLOOKUP($C197,_xlfn.XLOOKUP(L$165,_xlpm.x,_xlpm.y,""),_xlpm.z,"Not Declared")))</f>
        <v>Not Declared</v>
      </c>
      <c r="M197" s="729" t="str" cm="1">
        <f t="array" ref="M197">_xlfn.LET(_xlpm.x, 'Oxford City'!$AL$3:$AW$3, _xlpm.y, 'Oxford City'!$AL$5:$AW$20, _xlpm.z, 'Oxford City'!$AJ$5:$AJ$20, IF(_xlfn.XLOOKUP($C197,_xlfn.XLOOKUP(M$165,_xlpm.x,_xlpm.y,""),_xlpm.z,"Not Declared")="", "Name not recorded",  _xlfn.XLOOKUP($C197,_xlfn.XLOOKUP(M$165,_xlpm.x,_xlpm.y,""),_xlpm.z,"Not Declared")))</f>
        <v>Not Declared</v>
      </c>
      <c r="N197" s="729" t="str" cm="1">
        <f t="array" ref="N197">_xlfn.LET(_xlpm.x, 'Oxford City'!$AL$3:$AW$3, _xlpm.y, 'Oxford City'!$AL$5:$AW$20, _xlpm.z, 'Oxford City'!$AJ$5:$AJ$20, IF(_xlfn.XLOOKUP($C197,_xlfn.XLOOKUP(N$165,_xlpm.x,_xlpm.y,""),_xlpm.z,"Not Declared")="", "Name not recorded",  _xlfn.XLOOKUP($C197,_xlfn.XLOOKUP(N$165,_xlpm.x,_xlpm.y,""),_xlpm.z,"Not Declared")))</f>
        <v>Not Declared</v>
      </c>
      <c r="O197" s="729" t="str" cm="1">
        <f t="array" ref="O197">_xlfn.LET(_xlpm.x, 'Oxford City'!$AL$3:$AW$3, _xlpm.y, 'Oxford City'!$AL$5:$AW$20, _xlpm.z, 'Oxford City'!$AJ$5:$AJ$20, IF(_xlfn.XLOOKUP($C197,_xlfn.XLOOKUP(O$165,_xlpm.x,_xlpm.y,""),_xlpm.z,"Not Declared")="", "Name not recorded",  _xlfn.XLOOKUP($C197,_xlfn.XLOOKUP(O$165,_xlpm.x,_xlpm.y,""),_xlpm.z,"Not Declared")))</f>
        <v>Not Declared</v>
      </c>
      <c r="P197" s="3"/>
      <c r="Q197" s="3"/>
      <c r="R197" s="3"/>
      <c r="S197" s="3"/>
      <c r="T197" s="3"/>
      <c r="U197" s="3"/>
      <c r="V197" s="3"/>
      <c r="W197" s="3"/>
      <c r="X197" s="3"/>
      <c r="Y197" s="89"/>
      <c r="Z197" s="433"/>
      <c r="AA197" s="749" t="str" cm="1">
        <f t="array" ref="AA197">_xlfn.LET(_xlpm.a,_xlfn.XLOOKUP(1,('Number Allocation'!$C$6:$C$1483=AC197)*('Number Allocation'!$D$6:$D$1483=AD197),'Number Allocation'!$A$6:$A$1483,"..."),IF(_xlpm.a="","...",_xlpm.a))</f>
        <v>...</v>
      </c>
      <c r="AB197" s="749">
        <v>0</v>
      </c>
      <c r="AC197" s="427" t="str">
        <v>Not Declared</v>
      </c>
      <c r="AD197" s="427" t="str">
        <v>Witney Road Runners</v>
      </c>
      <c r="AE197" s="436"/>
      <c r="AG197" s="365"/>
      <c r="AH197" s="433"/>
      <c r="AI197" s="749" t="str" cm="1">
        <f t="array" ref="AI197">_xlfn.LET(_xlpm.a,_xlfn.XLOOKUP(1,('Number Allocation'!$C$6:$C$1483=AK197)*('Number Allocation'!$D$6:$D$1483=AL197),'Number Allocation'!$A$6:$A$1483,"..."),IF(_xlpm.a="","...",_xlpm.a))</f>
        <v>...</v>
      </c>
      <c r="AJ197" s="749">
        <v>0</v>
      </c>
      <c r="AK197" s="427" t="str">
        <v>Not Declared</v>
      </c>
      <c r="AL197" s="427" t="str">
        <v>Team Kennet</v>
      </c>
      <c r="AM197" s="436"/>
      <c r="AO197" s="365"/>
      <c r="AP197" s="433"/>
      <c r="AQ197" s="749" t="str" cm="1">
        <f t="array" ref="AQ197">_xlfn.LET(_xlpm.a,_xlfn.XLOOKUP(1,('Number Allocation'!$C$6:$C$1483=AS197)*('Number Allocation'!$D$6:$D$1483=AT197),'Number Allocation'!$A$6:$A$1483,"..."),IF(_xlpm.a="","...",_xlpm.a))</f>
        <v>...</v>
      </c>
      <c r="AR197" s="749">
        <v>0</v>
      </c>
      <c r="AS197" s="427" t="str">
        <v>Not Declared</v>
      </c>
      <c r="AT197" s="427" t="str">
        <v>Oxford City AC</v>
      </c>
      <c r="AU197" s="436"/>
      <c r="AW197" s="365"/>
      <c r="AX197" s="433"/>
      <c r="AY197" s="749" t="str" cm="1">
        <f t="array" ref="AY197">_xlfn.LET(_xlpm.a,_xlfn.XLOOKUP(1,('Number Allocation'!$C$6:$C$1483=BA197)*('Number Allocation'!$D$6:$D$1483=BB197),'Number Allocation'!$A$6:$A$1483,"..."),IF(_xlpm.a="","...",_xlpm.a))</f>
        <v>...</v>
      </c>
      <c r="AZ197" s="749">
        <v>0</v>
      </c>
      <c r="BA197" s="427" t="str">
        <v>Not Declared</v>
      </c>
      <c r="BB197" s="427" t="str">
        <v>Bicester AC</v>
      </c>
      <c r="BC197" s="436"/>
      <c r="BE197" s="365"/>
      <c r="BF197" s="433"/>
      <c r="BG197" s="749" t="str" cm="1">
        <f t="array" ref="BG197">_xlfn.LET(_xlpm.a,_xlfn.XLOOKUP(1,('Number Allocation'!$C$6:$C$1483=BI197)*('Number Allocation'!$D$6:$D$1483=BJ197),'Number Allocation'!$A$6:$A$1483,"..."),IF(_xlpm.a="","...",_xlpm.a))</f>
        <v>...</v>
      </c>
      <c r="BH197" s="749">
        <v>0</v>
      </c>
      <c r="BI197" s="427" t="str">
        <v>Not Declared</v>
      </c>
      <c r="BJ197" s="427" t="str">
        <v>Bicester AC</v>
      </c>
      <c r="BK197" s="436"/>
      <c r="BM197" s="365"/>
      <c r="BN197" s="433"/>
      <c r="BO197" s="749" t="str" cm="1">
        <f t="array" ref="BO197">_xlfn.LET(_xlpm.a,_xlfn.XLOOKUP(1,('Number Allocation'!$C$6:$C$1483=BQ197)*('Number Allocation'!$D$6:$D$1483=BR197),'Number Allocation'!$A$6:$A$1483,"..."),IF(_xlpm.a="","...",_xlpm.a))</f>
        <v>...</v>
      </c>
      <c r="BP197" s="749">
        <v>0</v>
      </c>
      <c r="BQ197" s="427" t="str">
        <v>Not Declared</v>
      </c>
      <c r="BR197" s="427" t="str">
        <v>Abingdon AC</v>
      </c>
      <c r="BS197" s="436"/>
      <c r="BU197" s="365"/>
      <c r="BV197" s="433"/>
      <c r="BW197" s="749" t="str" cm="1">
        <f t="array" ref="BW197">_xlfn.LET(_xlpm.a,_xlfn.XLOOKUP(1,('Number Allocation'!$C$6:$C$1483=BY197)*('Number Allocation'!$D$6:$D$1483=BZ197),'Number Allocation'!$A$6:$A$1483,"..."),IF(_xlpm.a="","...",_xlpm.a))</f>
        <v>...</v>
      </c>
      <c r="BX197" s="749">
        <v>0</v>
      </c>
      <c r="BY197" s="427" t="str">
        <v>Not Declared</v>
      </c>
      <c r="BZ197" s="427" t="str">
        <v>Team Kennet</v>
      </c>
      <c r="CA197" s="747"/>
      <c r="CB197" s="15"/>
      <c r="CC197" s="15"/>
      <c r="CD197" s="433"/>
      <c r="CE197" s="749" t="str" cm="1">
        <f t="array" ref="CE197">_xlfn.LET(_xlpm.a,_xlfn.XLOOKUP(1,('Number Allocation'!$C$6:$C$1483=CG197)*('Number Allocation'!$D$6:$D$1483=CH197),'Number Allocation'!$A$6:$A$1483,"..."),IF(_xlpm.a="","...",_xlpm.a))</f>
        <v>...</v>
      </c>
      <c r="CF197" s="749">
        <v>0</v>
      </c>
      <c r="CG197" s="427" t="str">
        <v>Not Declared</v>
      </c>
      <c r="CH197" s="427" t="str">
        <v>Abingdon AC</v>
      </c>
      <c r="CI197" s="747"/>
      <c r="CJ197" s="15"/>
      <c r="CK197" s="15"/>
      <c r="CL197" s="433"/>
      <c r="CM197" s="749" t="str" cm="1">
        <f t="array" ref="CM197">_xlfn.LET(_xlpm.a,_xlfn.XLOOKUP(1,('Number Allocation'!$C$6:$C$1483=CO197)*('Number Allocation'!$D$6:$D$1483=CP197),'Number Allocation'!$A$6:$A$1483,"..."),IF(_xlpm.a="","...",_xlpm.a))</f>
        <v>...</v>
      </c>
      <c r="CN197" s="749">
        <v>0</v>
      </c>
      <c r="CO197" s="427" t="str">
        <v>Not Declared</v>
      </c>
      <c r="CP197" s="427" t="str">
        <v>Witney Road Runners</v>
      </c>
      <c r="CQ197" s="747"/>
      <c r="CR197" s="15"/>
      <c r="CS197" s="15"/>
      <c r="CT197" s="433"/>
      <c r="CU197" s="749" t="str" cm="1">
        <f t="array" ref="CU197">_xlfn.LET(_xlpm.a,_xlfn.XLOOKUP(1,('Number Allocation'!$C$6:$C$1483=CW197)*('Number Allocation'!$D$6:$D$1483=CX197),'Number Allocation'!$A$6:$A$1483,"..."),IF(_xlpm.a="","...",_xlpm.a))</f>
        <v>...</v>
      </c>
      <c r="CV197" s="749">
        <v>0</v>
      </c>
      <c r="CW197" s="427" t="str">
        <v>Not Declared</v>
      </c>
      <c r="CX197" s="427" t="str">
        <v>Witney Road Runners</v>
      </c>
      <c r="CY197" s="747"/>
      <c r="CZ197" s="15"/>
      <c r="DA197" s="15"/>
      <c r="DB197" s="433"/>
      <c r="DC197" s="749" t="str" cm="1">
        <f t="array" ref="DC197">_xlfn.LET(_xlpm.a,_xlfn.XLOOKUP(1,('Number Allocation'!$C$6:$C$1483=DE197)*('Number Allocation'!$D$6:$D$1483=DF197),'Number Allocation'!$A$6:$A$1483,"..."),IF(_xlpm.a="","...",_xlpm.a))</f>
        <v>...</v>
      </c>
      <c r="DD197" s="749">
        <v>0</v>
      </c>
      <c r="DE197" s="427" t="str">
        <v>Not Declared</v>
      </c>
      <c r="DF197" s="427" t="str">
        <v>Abingdon AC</v>
      </c>
      <c r="DG197" s="747"/>
      <c r="DH197" s="15"/>
      <c r="DI197" s="15"/>
      <c r="DJ197" s="433"/>
      <c r="DK197" s="749" t="str" cm="1">
        <f t="array" ref="DK197">_xlfn.LET(_xlpm.a,_xlfn.XLOOKUP(1,('Number Allocation'!$C$6:$C$1483=DM197)*('Number Allocation'!$D$6:$D$1483=DN197),'Number Allocation'!$A$6:$A$1483,"..."),IF(_xlpm.a="","...",_xlpm.a))</f>
        <v>...</v>
      </c>
      <c r="DL197" s="749">
        <v>0</v>
      </c>
      <c r="DM197" s="427" t="str">
        <v>Not Declared</v>
      </c>
      <c r="DN197" s="427" t="str">
        <v>Witney Road Runners</v>
      </c>
      <c r="DO197" s="747"/>
      <c r="DP197" s="15"/>
      <c r="DQ197" s="15"/>
      <c r="DZ197" s="15"/>
      <c r="EA197" s="15"/>
    </row>
    <row r="198" spans="1:131" s="359" customFormat="1" ht="21" customHeight="1">
      <c r="A198" s="358" t="str">
        <f t="shared" si="21"/>
        <v>Oxford City AC</v>
      </c>
      <c r="B198" s="729"/>
      <c r="C198" s="729" t="s">
        <v>321</v>
      </c>
      <c r="D198" s="729" t="str" cm="1">
        <f t="array" ref="D198">_xlfn.LET(_xlpm.x, 'Oxford City'!$AL$3:$AW$3, _xlpm.y, 'Oxford City'!$AL$5:$AW$20, _xlpm.z, 'Oxford City'!$AJ$5:$AJ$20, IF(_xlfn.XLOOKUP($C198,_xlfn.XLOOKUP(D$165,_xlpm.x,_xlpm.y,""),_xlpm.z,"Not Declared")="", "Name not recorded",  _xlfn.XLOOKUP($C198,_xlfn.XLOOKUP(D$165,_xlpm.x,_xlpm.y,""),_xlpm.z,"Not Declared")))</f>
        <v>Not Declared</v>
      </c>
      <c r="E198" s="729" t="str" cm="1">
        <f t="array" ref="E198">_xlfn.LET(_xlpm.x, 'Oxford City'!$AL$3:$AW$3, _xlpm.y, 'Oxford City'!$AL$5:$AW$20, _xlpm.z, 'Oxford City'!$AJ$5:$AJ$20, IF(_xlfn.XLOOKUP($C198,_xlfn.XLOOKUP(E$165,_xlpm.x,_xlpm.y,""),_xlpm.z,"Not Declared")="", "Name not recorded",  _xlfn.XLOOKUP($C198,_xlfn.XLOOKUP(E$165,_xlpm.x,_xlpm.y,""),_xlpm.z,"Not Declared")))</f>
        <v>Not Declared</v>
      </c>
      <c r="F198" s="729" t="str" cm="1">
        <f t="array" ref="F198">_xlfn.LET(_xlpm.x, 'Oxford City'!$AL$3:$AW$3, _xlpm.y, 'Oxford City'!$AL$5:$AW$20, _xlpm.z, 'Oxford City'!$AJ$5:$AJ$20, IF(_xlfn.XLOOKUP($C198,_xlfn.XLOOKUP(F$165,_xlpm.x,_xlpm.y,""),_xlpm.z,"Not Declared")="", "Name not recorded",  _xlfn.XLOOKUP($C198,_xlfn.XLOOKUP(F$165,_xlpm.x,_xlpm.y,""),_xlpm.z,"Not Declared")))</f>
        <v>Not Declared</v>
      </c>
      <c r="G198" s="729" t="str" cm="1">
        <f t="array" ref="G198">_xlfn.LET(_xlpm.x, 'Oxford City'!$AL$3:$AW$3, _xlpm.y, 'Oxford City'!$AL$5:$AW$20, _xlpm.z, 'Oxford City'!$AJ$5:$AJ$20, IF(_xlfn.XLOOKUP($C198,_xlfn.XLOOKUP(G$165,_xlpm.x,_xlpm.y,""),_xlpm.z,"Not Declared")="", "Name not recorded",  _xlfn.XLOOKUP($C198,_xlfn.XLOOKUP(G$165,_xlpm.x,_xlpm.y,""),_xlpm.z,"Not Declared")))</f>
        <v>Not Declared</v>
      </c>
      <c r="H198" s="729" t="str" cm="1">
        <f t="array" ref="H198">_xlfn.LET(_xlpm.x, 'Oxford City'!$AL$3:$AW$3, _xlpm.y, 'Oxford City'!$AL$5:$AW$20, _xlpm.z, 'Oxford City'!$AJ$5:$AJ$20, IF(_xlfn.XLOOKUP($C198,_xlfn.XLOOKUP(H$165,_xlpm.x,_xlpm.y,""),_xlpm.z,"Not Declared")="", "Name not recorded",  _xlfn.XLOOKUP($C198,_xlfn.XLOOKUP(H$165,_xlpm.x,_xlpm.y,""),_xlpm.z,"Not Declared")))</f>
        <v>Not Declared</v>
      </c>
      <c r="I198" s="729" t="str" cm="1">
        <f t="array" ref="I198">_xlfn.LET(_xlpm.x, 'Oxford City'!$AL$3:$AW$3, _xlpm.y, 'Oxford City'!$AL$5:$AW$20, _xlpm.z, 'Oxford City'!$AJ$5:$AJ$20, IF(_xlfn.XLOOKUP($C198,_xlfn.XLOOKUP(I$165,_xlpm.x,_xlpm.y,""),_xlpm.z,"Not Declared")="", "Name not recorded",  _xlfn.XLOOKUP($C198,_xlfn.XLOOKUP(I$165,_xlpm.x,_xlpm.y,""),_xlpm.z,"Not Declared")))</f>
        <v>Not Declared</v>
      </c>
      <c r="J198" s="729" t="str" cm="1">
        <f t="array" ref="J198">_xlfn.LET(_xlpm.x, 'Oxford City'!$AL$3:$AW$3, _xlpm.y, 'Oxford City'!$AL$5:$AW$20, _xlpm.z, 'Oxford City'!$AJ$5:$AJ$20, IF(_xlfn.XLOOKUP($C198,_xlfn.XLOOKUP(J$165,_xlpm.x,_xlpm.y,""),_xlpm.z,"Not Declared")="", "Name not recorded",  _xlfn.XLOOKUP($C198,_xlfn.XLOOKUP(J$165,_xlpm.x,_xlpm.y,""),_xlpm.z,"Not Declared")))</f>
        <v>Not Declared</v>
      </c>
      <c r="K198" s="729" t="str" cm="1">
        <f t="array" ref="K198">_xlfn.LET(_xlpm.x, 'Oxford City'!$AL$3:$AW$3, _xlpm.y, 'Oxford City'!$AL$5:$AW$20, _xlpm.z, 'Oxford City'!$AJ$5:$AJ$20, IF(_xlfn.XLOOKUP($C198,_xlfn.XLOOKUP(K$165,_xlpm.x,_xlpm.y,""),_xlpm.z,"Not Declared")="", "Name not recorded",  _xlfn.XLOOKUP($C198,_xlfn.XLOOKUP(K$165,_xlpm.x,_xlpm.y,""),_xlpm.z,"Not Declared")))</f>
        <v>Not Declared</v>
      </c>
      <c r="L198" s="729" t="str" cm="1">
        <f t="array" ref="L198">_xlfn.LET(_xlpm.x, 'Oxford City'!$AL$3:$AW$3, _xlpm.y, 'Oxford City'!$AL$5:$AW$20, _xlpm.z, 'Oxford City'!$AJ$5:$AJ$20, IF(_xlfn.XLOOKUP($C198,_xlfn.XLOOKUP(L$165,_xlpm.x,_xlpm.y,""),_xlpm.z,"Not Declared")="", "Name not recorded",  _xlfn.XLOOKUP($C198,_xlfn.XLOOKUP(L$165,_xlpm.x,_xlpm.y,""),_xlpm.z,"Not Declared")))</f>
        <v>Not Declared</v>
      </c>
      <c r="M198" s="729" t="str" cm="1">
        <f t="array" ref="M198">_xlfn.LET(_xlpm.x, 'Oxford City'!$AL$3:$AW$3, _xlpm.y, 'Oxford City'!$AL$5:$AW$20, _xlpm.z, 'Oxford City'!$AJ$5:$AJ$20, IF(_xlfn.XLOOKUP($C198,_xlfn.XLOOKUP(M$165,_xlpm.x,_xlpm.y,""),_xlpm.z,"Not Declared")="", "Name not recorded",  _xlfn.XLOOKUP($C198,_xlfn.XLOOKUP(M$165,_xlpm.x,_xlpm.y,""),_xlpm.z,"Not Declared")))</f>
        <v>Not Declared</v>
      </c>
      <c r="N198" s="729" t="str" cm="1">
        <f t="array" ref="N198">_xlfn.LET(_xlpm.x, 'Oxford City'!$AL$3:$AW$3, _xlpm.y, 'Oxford City'!$AL$5:$AW$20, _xlpm.z, 'Oxford City'!$AJ$5:$AJ$20, IF(_xlfn.XLOOKUP($C198,_xlfn.XLOOKUP(N$165,_xlpm.x,_xlpm.y,""),_xlpm.z,"Not Declared")="", "Name not recorded",  _xlfn.XLOOKUP($C198,_xlfn.XLOOKUP(N$165,_xlpm.x,_xlpm.y,""),_xlpm.z,"Not Declared")))</f>
        <v>Not Declared</v>
      </c>
      <c r="O198" s="729" t="str" cm="1">
        <f t="array" ref="O198">_xlfn.LET(_xlpm.x, 'Oxford City'!$AL$3:$AW$3, _xlpm.y, 'Oxford City'!$AL$5:$AW$20, _xlpm.z, 'Oxford City'!$AJ$5:$AJ$20, IF(_xlfn.XLOOKUP($C198,_xlfn.XLOOKUP(O$165,_xlpm.x,_xlpm.y,""),_xlpm.z,"Not Declared")="", "Name not recorded",  _xlfn.XLOOKUP($C198,_xlfn.XLOOKUP(O$165,_xlpm.x,_xlpm.y,""),_xlpm.z,"Not Declared")))</f>
        <v>Not Declared</v>
      </c>
      <c r="P198" s="3"/>
      <c r="Q198" s="3"/>
      <c r="R198" s="3"/>
      <c r="S198" s="3"/>
      <c r="T198" s="3"/>
      <c r="U198" s="3"/>
      <c r="V198" s="3"/>
      <c r="W198" s="3"/>
      <c r="X198" s="12"/>
      <c r="Y198" s="89"/>
      <c r="Z198" s="3" t="s">
        <v>320</v>
      </c>
      <c r="AA198" s="744" t="str" cm="1">
        <f t="array" ref="AA198">_xlfn.LET(_xlpm.a,_xlfn.XLOOKUP(1,('Number Allocation'!$C$6:$C$1483=AC198)*('Number Allocation'!$D$6:$D$1483=AD198),'Number Allocation'!$A$6:$A$1483,"..."),IF(_xlpm.a="","...",_xlpm.a))</f>
        <v>...</v>
      </c>
      <c r="AB198" s="432" cm="1">
        <f t="array" ref="AB198:AD205">_xlfn.LET(_xlpm.eventsort, _xlfn.XLOOKUP(AB$165,$D$687:$P$687,$D$689:$P$696), _xlpm.eventdata, _xlfn.XLOOKUP(AB$165,$D$165:$O$165,$D$166:$O$236), _xlpm.agedata, $A$166:$C$236, _xlfn.SORTBY(_xlfn._xlws.FILTER(_xlfn.CHOOSECOLS(_xlfn.HSTACK(_xlpm.agedata,_xlpm.eventdata),2,4,1),(_xlfn.CHOOSECOLS(_xlpm.agedata,3)=Z198),""),_xlpm.eventsort))</f>
        <v>0</v>
      </c>
      <c r="AC198" s="422" t="str">
        <v>Not Declared</v>
      </c>
      <c r="AD198" s="422" t="str">
        <v>Bicester AC</v>
      </c>
      <c r="AE198" s="436"/>
      <c r="AG198" s="365"/>
      <c r="AH198" s="3" t="s">
        <v>320</v>
      </c>
      <c r="AI198" s="744" t="str" cm="1">
        <f t="array" ref="AI198">_xlfn.LET(_xlpm.a,_xlfn.XLOOKUP(1,('Number Allocation'!$C$6:$C$1483=AK198)*('Number Allocation'!$D$6:$D$1483=AL198),'Number Allocation'!$A$6:$A$1483,"..."),IF(_xlpm.a="","...",_xlpm.a))</f>
        <v>...</v>
      </c>
      <c r="AJ198" s="432" cm="1">
        <f t="array" ref="AJ198:AL205">_xlfn.LET(_xlpm.eventsort, _xlfn.XLOOKUP(AJ$165,$D$687:$P$687,$D$689:$P$696), _xlpm.eventdata, _xlfn.XLOOKUP(AJ$165,$D$165:$O$165,$D$166:$O$236), _xlpm.agedata, $A$166:$C$236, _xlfn.SORTBY(_xlfn._xlws.FILTER(_xlfn.CHOOSECOLS(_xlfn.HSTACK(_xlpm.agedata,_xlpm.eventdata),2,4,1),(_xlfn.CHOOSECOLS(_xlpm.agedata,3)=AH198),""),_xlpm.eventsort))</f>
        <v>0</v>
      </c>
      <c r="AK198" s="422" t="str">
        <v>Not Declared</v>
      </c>
      <c r="AL198" s="422" t="str">
        <v>White Horse Harriers</v>
      </c>
      <c r="AM198" s="436"/>
      <c r="AO198" s="365"/>
      <c r="AP198" s="3" t="s">
        <v>320</v>
      </c>
      <c r="AQ198" s="744" t="str" cm="1">
        <f t="array" ref="AQ198">_xlfn.LET(_xlpm.a,_xlfn.XLOOKUP(1,('Number Allocation'!$C$6:$C$1483=AS198)*('Number Allocation'!$D$6:$D$1483=AT198),'Number Allocation'!$A$6:$A$1483,"..."),IF(_xlpm.a="","...",_xlpm.a))</f>
        <v>...</v>
      </c>
      <c r="AR198" s="432" cm="1">
        <f t="array" ref="AR198:AT205">_xlfn.LET(_xlpm.eventsort, _xlfn.XLOOKUP(AR$165,$D$687:$P$687,$D$689:$P$696), _xlpm.eventdata, _xlfn.XLOOKUP(AR$165,$D$165:$O$165,$D$166:$O$236), _xlpm.agedata, $A$166:$C$236, _xlfn.SORTBY(_xlfn._xlws.FILTER(_xlfn.CHOOSECOLS(_xlfn.HSTACK(_xlpm.agedata,_xlpm.eventdata),2,4,1),(_xlfn.CHOOSECOLS(_xlpm.agedata,3)=AP198),""),_xlpm.eventsort))</f>
        <v>0</v>
      </c>
      <c r="AS198" s="422" t="str">
        <v>Not Declared</v>
      </c>
      <c r="AT198" s="422" t="str">
        <v>Banbury Harriers AC</v>
      </c>
      <c r="AU198" s="436"/>
      <c r="AW198" s="365"/>
      <c r="AX198" s="3" t="s">
        <v>320</v>
      </c>
      <c r="AY198" s="744" t="str" cm="1">
        <f t="array" ref="AY198">_xlfn.LET(_xlpm.a,_xlfn.XLOOKUP(1,('Number Allocation'!$C$6:$C$1483=BA198)*('Number Allocation'!$D$6:$D$1483=BB198),'Number Allocation'!$A$6:$A$1483,"..."),IF(_xlpm.a="","...",_xlpm.a))</f>
        <v>...</v>
      </c>
      <c r="AZ198" s="432" cm="1">
        <f t="array" ref="AZ198:BB205">_xlfn.LET(_xlpm.eventsort, _xlfn.XLOOKUP(AZ$165,$D$687:$P$687,$D$689:$P$696), _xlpm.eventdata, _xlfn.XLOOKUP(AZ$165,$D$165:$O$165,$D$166:$O$236), _xlpm.agedata, $A$166:$C$236, _xlfn.SORTBY(_xlfn._xlws.FILTER(_xlfn.CHOOSECOLS(_xlfn.HSTACK(_xlpm.agedata,_xlpm.eventdata),2,4,1),(_xlfn.CHOOSECOLS(_xlpm.agedata,3)=AX198),""),_xlpm.eventsort))</f>
        <v>0</v>
      </c>
      <c r="BA198" s="422" t="str">
        <v>Not Declared</v>
      </c>
      <c r="BB198" s="422" t="str">
        <v>Witney Road Runners</v>
      </c>
      <c r="BC198" s="436"/>
      <c r="BE198" s="365"/>
      <c r="BF198" s="3" t="s">
        <v>320</v>
      </c>
      <c r="BG198" s="744" t="str" cm="1">
        <f t="array" ref="BG198">_xlfn.LET(_xlpm.a,_xlfn.XLOOKUP(1,('Number Allocation'!$C$6:$C$1483=BI198)*('Number Allocation'!$D$6:$D$1483=BJ198),'Number Allocation'!$A$6:$A$1483,"..."),IF(_xlpm.a="","...",_xlpm.a))</f>
        <v>...</v>
      </c>
      <c r="BH198" s="432" cm="1">
        <f t="array" ref="BH198:BJ205">_xlfn.LET(_xlpm.eventsort, _xlfn.XLOOKUP(BH$165,$D$687:$P$687,$D$689:$P$696), _xlpm.eventdata, _xlfn.XLOOKUP(BH$165,$D$165:$O$165,$D$166:$O$236), _xlpm.agedata, $A$166:$C$236, _xlfn.SORTBY(_xlfn._xlws.FILTER(_xlfn.CHOOSECOLS(_xlfn.HSTACK(_xlpm.agedata,_xlpm.eventdata),2,4,1),(_xlfn.CHOOSECOLS(_xlpm.agedata,3)=BF198),""),_xlpm.eventsort))</f>
        <v>0</v>
      </c>
      <c r="BI198" s="422" t="str">
        <v>Not Declared</v>
      </c>
      <c r="BJ198" s="422" t="str">
        <v>Radley AC</v>
      </c>
      <c r="BK198" s="436"/>
      <c r="BM198" s="365"/>
      <c r="BN198" s="3" t="s">
        <v>320</v>
      </c>
      <c r="BO198" s="744" t="str" cm="1">
        <f t="array" ref="BO198">_xlfn.LET(_xlpm.a,_xlfn.XLOOKUP(1,('Number Allocation'!$C$6:$C$1483=BQ198)*('Number Allocation'!$D$6:$D$1483=BR198),'Number Allocation'!$A$6:$A$1483,"..."),IF(_xlpm.a="","...",_xlpm.a))</f>
        <v>...</v>
      </c>
      <c r="BP198" s="432" cm="1">
        <f t="array" ref="BP198:BR205">_xlfn.LET(_xlpm.eventsort, _xlfn.XLOOKUP(BP$165,$D$687:$P$687,$D$689:$P$696), _xlpm.eventdata, _xlfn.XLOOKUP(BP$165,$D$165:$O$165,$D$166:$O$236), _xlpm.agedata, $A$166:$C$236, _xlfn.SORTBY(_xlfn._xlws.FILTER(_xlfn.CHOOSECOLS(_xlfn.HSTACK(_xlpm.agedata,_xlpm.eventdata),2,4,1),(_xlfn.CHOOSECOLS(_xlpm.agedata,3)=BN198),""),_xlpm.eventsort))</f>
        <v>0</v>
      </c>
      <c r="BQ198" s="422" t="str">
        <v>Not Declared</v>
      </c>
      <c r="BR198" s="422" t="str">
        <v>White Horse Harriers</v>
      </c>
      <c r="BS198" s="436"/>
      <c r="BU198" s="365"/>
      <c r="BV198" s="3" t="s">
        <v>320</v>
      </c>
      <c r="BW198" s="744" t="str" cm="1">
        <f t="array" ref="BW198">_xlfn.LET(_xlpm.a,_xlfn.XLOOKUP(1,('Number Allocation'!$C$6:$C$1483=BY198)*('Number Allocation'!$D$6:$D$1483=BZ198),'Number Allocation'!$A$6:$A$1483,"..."),IF(_xlpm.a="","...",_xlpm.a))</f>
        <v>...</v>
      </c>
      <c r="BX198" s="432" cm="1">
        <f t="array" ref="BX198:BZ205">_xlfn.LET(_xlpm.eventsort, _xlfn.XLOOKUP(BX$165,$D$687:$P$687,$D$689:$P$696), _xlpm.eventdata, _xlfn.XLOOKUP(BX$165,$D$165:$O$165,$D$166:$O$236), _xlpm.agedata, $A$166:$C$236, _xlfn.SORTBY(_xlfn._xlws.FILTER(_xlfn.CHOOSECOLS(_xlfn.HSTACK(_xlpm.agedata,_xlpm.eventdata),2,4,1),(_xlfn.CHOOSECOLS(_xlpm.agedata,3)=BV198),""),_xlpm.eventsort))</f>
        <v>0</v>
      </c>
      <c r="BY198" s="422" t="str">
        <v>Not Declared</v>
      </c>
      <c r="BZ198" s="422" t="str">
        <v>Witney Road Runners</v>
      </c>
      <c r="CA198" s="747"/>
      <c r="CB198" s="15"/>
      <c r="CC198" s="15"/>
      <c r="CD198" s="3" t="s">
        <v>320</v>
      </c>
      <c r="CE198" s="744" t="str" cm="1">
        <f t="array" ref="CE198">_xlfn.LET(_xlpm.a,_xlfn.XLOOKUP(1,('Number Allocation'!$C$6:$C$1483=CG198)*('Number Allocation'!$D$6:$D$1483=CH198),'Number Allocation'!$A$6:$A$1483,"..."),IF(_xlpm.a="","...",_xlpm.a))</f>
        <v>...</v>
      </c>
      <c r="CF198" s="432" cm="1">
        <f t="array" ref="CF198:CH205">_xlfn.LET(_xlpm.eventsort, _xlfn.XLOOKUP(CF$165,$D$687:$P$687,$D$689:$P$696), _xlpm.eventdata, _xlfn.XLOOKUP(CF$165,$D$165:$O$165,$D$166:$O$236), _xlpm.agedata, $A$166:$C$236, _xlfn.SORTBY(_xlfn._xlws.FILTER(_xlfn.CHOOSECOLS(_xlfn.HSTACK(_xlpm.agedata,_xlpm.eventdata),2,4,1),(_xlfn.CHOOSECOLS(_xlpm.agedata,3)=CD198),""),_xlpm.eventsort))</f>
        <v>0</v>
      </c>
      <c r="CG198" s="422" t="str">
        <v>Not Declared</v>
      </c>
      <c r="CH198" s="422" t="str">
        <v>Banbury Harriers AC</v>
      </c>
      <c r="CI198" s="747"/>
      <c r="CJ198" s="15"/>
      <c r="CK198" s="15"/>
      <c r="CL198" s="3" t="s">
        <v>320</v>
      </c>
      <c r="CM198" s="744" t="str" cm="1">
        <f t="array" ref="CM198">_xlfn.LET(_xlpm.a,_xlfn.XLOOKUP(1,('Number Allocation'!$C$6:$C$1483=CO198)*('Number Allocation'!$D$6:$D$1483=CP198),'Number Allocation'!$A$6:$A$1483,"..."),IF(_xlpm.a="","...",_xlpm.a))</f>
        <v>...</v>
      </c>
      <c r="CN198" s="432" cm="1">
        <f t="array" ref="CN198:CP205">_xlfn.LET(_xlpm.eventsort, _xlfn.XLOOKUP(CN$165,$D$687:$P$687,$D$689:$P$696), _xlpm.eventdata, _xlfn.XLOOKUP(CN$165,$D$165:$O$165,$D$166:$O$236), _xlpm.agedata, $A$166:$C$236, _xlfn.SORTBY(_xlfn._xlws.FILTER(_xlfn.CHOOSECOLS(_xlfn.HSTACK(_xlpm.agedata,_xlpm.eventdata),2,4,1),(_xlfn.CHOOSECOLS(_xlpm.agedata,3)=CL198),""),_xlpm.eventsort))</f>
        <v>0</v>
      </c>
      <c r="CO198" s="422" t="str">
        <v>Not Declared</v>
      </c>
      <c r="CP198" s="422" t="str">
        <v>Radley AC</v>
      </c>
      <c r="CQ198" s="747"/>
      <c r="CR198" s="15"/>
      <c r="CS198" s="15"/>
      <c r="CT198" s="3" t="s">
        <v>320</v>
      </c>
      <c r="CU198" s="744" t="str" cm="1">
        <f t="array" ref="CU198">_xlfn.LET(_xlpm.a,_xlfn.XLOOKUP(1,('Number Allocation'!$C$6:$C$1483=CW198)*('Number Allocation'!$D$6:$D$1483=CX198),'Number Allocation'!$A$6:$A$1483,"..."),IF(_xlpm.a="","...",_xlpm.a))</f>
        <v>...</v>
      </c>
      <c r="CV198" s="432" cm="1">
        <f t="array" ref="CV198:CX205">_xlfn.LET(_xlpm.eventsort, _xlfn.XLOOKUP(CV$165,$D$687:$P$687,$D$689:$P$696), _xlpm.eventdata, _xlfn.XLOOKUP(CV$165,$D$165:$O$165,$D$166:$O$236), _xlpm.agedata, $A$166:$C$236, _xlfn.SORTBY(_xlfn._xlws.FILTER(_xlfn.CHOOSECOLS(_xlfn.HSTACK(_xlpm.agedata,_xlpm.eventdata),2,4,1),(_xlfn.CHOOSECOLS(_xlpm.agedata,3)=CT198),""),_xlpm.eventsort))</f>
        <v>0</v>
      </c>
      <c r="CW198" s="422" t="str">
        <v>Not Declared</v>
      </c>
      <c r="CX198" s="422" t="str">
        <v>White Horse Harriers</v>
      </c>
      <c r="CY198" s="747"/>
      <c r="CZ198" s="15"/>
      <c r="DA198" s="15"/>
      <c r="DB198" s="3" t="s">
        <v>320</v>
      </c>
      <c r="DC198" s="744" t="str" cm="1">
        <f t="array" ref="DC198">_xlfn.LET(_xlpm.a,_xlfn.XLOOKUP(1,('Number Allocation'!$C$6:$C$1483=DE198)*('Number Allocation'!$D$6:$D$1483=DF198),'Number Allocation'!$A$6:$A$1483,"..."),IF(_xlpm.a="","...",_xlpm.a))</f>
        <v>...</v>
      </c>
      <c r="DD198" s="432" cm="1">
        <f t="array" ref="DD198:DF205">_xlfn.LET(_xlpm.eventsort, _xlfn.XLOOKUP(DD$165,$D$687:$P$687,$D$689:$P$696), _xlpm.eventdata, _xlfn.XLOOKUP(DD$165,$D$165:$O$165,$D$166:$O$236), _xlpm.agedata, $A$166:$C$236, _xlfn.SORTBY(_xlfn._xlws.FILTER(_xlfn.CHOOSECOLS(_xlfn.HSTACK(_xlpm.agedata,_xlpm.eventdata),2,4,1),(_xlfn.CHOOSECOLS(_xlpm.agedata,3)=DB198),""),_xlpm.eventsort))</f>
        <v>0</v>
      </c>
      <c r="DE198" s="422" t="str">
        <v>Not Declared</v>
      </c>
      <c r="DF198" s="422" t="str">
        <v>White Horse Harriers</v>
      </c>
      <c r="DG198" s="747"/>
      <c r="DH198" s="15"/>
      <c r="DI198" s="15"/>
      <c r="DJ198" s="3" t="s">
        <v>320</v>
      </c>
      <c r="DK198" s="744" t="str" cm="1">
        <f t="array" ref="DK198">_xlfn.LET(_xlpm.a,_xlfn.XLOOKUP(1,('Number Allocation'!$C$6:$C$1483=DM198)*('Number Allocation'!$D$6:$D$1483=DN198),'Number Allocation'!$A$6:$A$1483,"..."),IF(_xlpm.a="","...",_xlpm.a))</f>
        <v>...</v>
      </c>
      <c r="DL198" s="432" cm="1">
        <f t="array" ref="DL198:DN205">_xlfn.LET(_xlpm.eventsort, _xlfn.XLOOKUP(DL$165,$D$687:$P$687,$D$689:$P$696), _xlpm.eventdata, _xlfn.XLOOKUP(DL$165,$D$165:$O$165,$D$166:$O$236), _xlpm.agedata, $A$166:$C$236, _xlfn.SORTBY(_xlfn._xlws.FILTER(_xlfn.CHOOSECOLS(_xlfn.HSTACK(_xlpm.agedata,_xlpm.eventdata),2,4,1),(_xlfn.CHOOSECOLS(_xlpm.agedata,3)=DJ198),""),_xlpm.eventsort))</f>
        <v>0</v>
      </c>
      <c r="DM198" s="422" t="str">
        <v>Not Declared</v>
      </c>
      <c r="DN198" s="422" t="str">
        <v>Bicester AC</v>
      </c>
      <c r="DO198" s="747"/>
      <c r="DP198" s="15"/>
      <c r="DQ198" s="15"/>
      <c r="DZ198" s="15"/>
      <c r="EA198" s="15"/>
    </row>
    <row r="199" spans="1:131" s="359" customFormat="1" ht="21" customHeight="1">
      <c r="A199" s="358" t="str">
        <f t="shared" si="21"/>
        <v>Oxford City AC</v>
      </c>
      <c r="B199" s="729"/>
      <c r="C199" s="729" t="s">
        <v>322</v>
      </c>
      <c r="D199" s="729" t="str" cm="1">
        <f t="array" ref="D199">_xlfn.LET(_xlpm.x, 'Oxford City'!$AL$3:$AW$3, _xlpm.y, 'Oxford City'!$AL$5:$AW$20, _xlpm.z, 'Oxford City'!$AJ$5:$AJ$20, IF(_xlfn.XLOOKUP($C199,_xlfn.XLOOKUP(D$165,_xlpm.x,_xlpm.y,""),_xlpm.z,"Not Declared")="", "Name not recorded",  _xlfn.XLOOKUP($C199,_xlfn.XLOOKUP(D$165,_xlpm.x,_xlpm.y,""),_xlpm.z,"Not Declared")))</f>
        <v>Not Declared</v>
      </c>
      <c r="E199" s="729" t="str" cm="1">
        <f t="array" ref="E199">_xlfn.LET(_xlpm.x, 'Oxford City'!$AL$3:$AW$3, _xlpm.y, 'Oxford City'!$AL$5:$AW$20, _xlpm.z, 'Oxford City'!$AJ$5:$AJ$20, IF(_xlfn.XLOOKUP($C199,_xlfn.XLOOKUP(E$165,_xlpm.x,_xlpm.y,""),_xlpm.z,"Not Declared")="", "Name not recorded",  _xlfn.XLOOKUP($C199,_xlfn.XLOOKUP(E$165,_xlpm.x,_xlpm.y,""),_xlpm.z,"Not Declared")))</f>
        <v>Not Declared</v>
      </c>
      <c r="F199" s="729" t="str" cm="1">
        <f t="array" ref="F199">_xlfn.LET(_xlpm.x, 'Oxford City'!$AL$3:$AW$3, _xlpm.y, 'Oxford City'!$AL$5:$AW$20, _xlpm.z, 'Oxford City'!$AJ$5:$AJ$20, IF(_xlfn.XLOOKUP($C199,_xlfn.XLOOKUP(F$165,_xlpm.x,_xlpm.y,""),_xlpm.z,"Not Declared")="", "Name not recorded",  _xlfn.XLOOKUP($C199,_xlfn.XLOOKUP(F$165,_xlpm.x,_xlpm.y,""),_xlpm.z,"Not Declared")))</f>
        <v>Not Declared</v>
      </c>
      <c r="G199" s="729" t="str" cm="1">
        <f t="array" ref="G199">_xlfn.LET(_xlpm.x, 'Oxford City'!$AL$3:$AW$3, _xlpm.y, 'Oxford City'!$AL$5:$AW$20, _xlpm.z, 'Oxford City'!$AJ$5:$AJ$20, IF(_xlfn.XLOOKUP($C199,_xlfn.XLOOKUP(G$165,_xlpm.x,_xlpm.y,""),_xlpm.z,"Not Declared")="", "Name not recorded",  _xlfn.XLOOKUP($C199,_xlfn.XLOOKUP(G$165,_xlpm.x,_xlpm.y,""),_xlpm.z,"Not Declared")))</f>
        <v>Not Declared</v>
      </c>
      <c r="H199" s="729" t="str" cm="1">
        <f t="array" ref="H199">_xlfn.LET(_xlpm.x, 'Oxford City'!$AL$3:$AW$3, _xlpm.y, 'Oxford City'!$AL$5:$AW$20, _xlpm.z, 'Oxford City'!$AJ$5:$AJ$20, IF(_xlfn.XLOOKUP($C199,_xlfn.XLOOKUP(H$165,_xlpm.x,_xlpm.y,""),_xlpm.z,"Not Declared")="", "Name not recorded",  _xlfn.XLOOKUP($C199,_xlfn.XLOOKUP(H$165,_xlpm.x,_xlpm.y,""),_xlpm.z,"Not Declared")))</f>
        <v>Not Declared</v>
      </c>
      <c r="I199" s="729" t="str" cm="1">
        <f t="array" ref="I199">_xlfn.LET(_xlpm.x, 'Oxford City'!$AL$3:$AW$3, _xlpm.y, 'Oxford City'!$AL$5:$AW$20, _xlpm.z, 'Oxford City'!$AJ$5:$AJ$20, IF(_xlfn.XLOOKUP($C199,_xlfn.XLOOKUP(I$165,_xlpm.x,_xlpm.y,""),_xlpm.z,"Not Declared")="", "Name not recorded",  _xlfn.XLOOKUP($C199,_xlfn.XLOOKUP(I$165,_xlpm.x,_xlpm.y,""),_xlpm.z,"Not Declared")))</f>
        <v>Not Declared</v>
      </c>
      <c r="J199" s="729" t="str" cm="1">
        <f t="array" ref="J199">_xlfn.LET(_xlpm.x, 'Oxford City'!$AL$3:$AW$3, _xlpm.y, 'Oxford City'!$AL$5:$AW$20, _xlpm.z, 'Oxford City'!$AJ$5:$AJ$20, IF(_xlfn.XLOOKUP($C199,_xlfn.XLOOKUP(J$165,_xlpm.x,_xlpm.y,""),_xlpm.z,"Not Declared")="", "Name not recorded",  _xlfn.XLOOKUP($C199,_xlfn.XLOOKUP(J$165,_xlpm.x,_xlpm.y,""),_xlpm.z,"Not Declared")))</f>
        <v>Not Declared</v>
      </c>
      <c r="K199" s="729" t="str" cm="1">
        <f t="array" ref="K199">_xlfn.LET(_xlpm.x, 'Oxford City'!$AL$3:$AW$3, _xlpm.y, 'Oxford City'!$AL$5:$AW$20, _xlpm.z, 'Oxford City'!$AJ$5:$AJ$20, IF(_xlfn.XLOOKUP($C199,_xlfn.XLOOKUP(K$165,_xlpm.x,_xlpm.y,""),_xlpm.z,"Not Declared")="", "Name not recorded",  _xlfn.XLOOKUP($C199,_xlfn.XLOOKUP(K$165,_xlpm.x,_xlpm.y,""),_xlpm.z,"Not Declared")))</f>
        <v>Not Declared</v>
      </c>
      <c r="L199" s="729" t="str" cm="1">
        <f t="array" ref="L199">_xlfn.LET(_xlpm.x, 'Oxford City'!$AL$3:$AW$3, _xlpm.y, 'Oxford City'!$AL$5:$AW$20, _xlpm.z, 'Oxford City'!$AJ$5:$AJ$20, IF(_xlfn.XLOOKUP($C199,_xlfn.XLOOKUP(L$165,_xlpm.x,_xlpm.y,""),_xlpm.z,"Not Declared")="", "Name not recorded",  _xlfn.XLOOKUP($C199,_xlfn.XLOOKUP(L$165,_xlpm.x,_xlpm.y,""),_xlpm.z,"Not Declared")))</f>
        <v>Not Declared</v>
      </c>
      <c r="M199" s="729" t="str" cm="1">
        <f t="array" ref="M199">_xlfn.LET(_xlpm.x, 'Oxford City'!$AL$3:$AW$3, _xlpm.y, 'Oxford City'!$AL$5:$AW$20, _xlpm.z, 'Oxford City'!$AJ$5:$AJ$20, IF(_xlfn.XLOOKUP($C199,_xlfn.XLOOKUP(M$165,_xlpm.x,_xlpm.y,""),_xlpm.z,"Not Declared")="", "Name not recorded",  _xlfn.XLOOKUP($C199,_xlfn.XLOOKUP(M$165,_xlpm.x,_xlpm.y,""),_xlpm.z,"Not Declared")))</f>
        <v>Not Declared</v>
      </c>
      <c r="N199" s="729" t="str" cm="1">
        <f t="array" ref="N199">_xlfn.LET(_xlpm.x, 'Oxford City'!$AL$3:$AW$3, _xlpm.y, 'Oxford City'!$AL$5:$AW$20, _xlpm.z, 'Oxford City'!$AJ$5:$AJ$20, IF(_xlfn.XLOOKUP($C199,_xlfn.XLOOKUP(N$165,_xlpm.x,_xlpm.y,""),_xlpm.z,"Not Declared")="", "Name not recorded",  _xlfn.XLOOKUP($C199,_xlfn.XLOOKUP(N$165,_xlpm.x,_xlpm.y,""),_xlpm.z,"Not Declared")))</f>
        <v>Not Declared</v>
      </c>
      <c r="O199" s="729" t="str" cm="1">
        <f t="array" ref="O199">_xlfn.LET(_xlpm.x, 'Oxford City'!$AL$3:$AW$3, _xlpm.y, 'Oxford City'!$AL$5:$AW$20, _xlpm.z, 'Oxford City'!$AJ$5:$AJ$20, IF(_xlfn.XLOOKUP($C199,_xlfn.XLOOKUP(O$165,_xlpm.x,_xlpm.y,""),_xlpm.z,"Not Declared")="", "Name not recorded",  _xlfn.XLOOKUP($C199,_xlfn.XLOOKUP(O$165,_xlpm.x,_xlpm.y,""),_xlpm.z,"Not Declared")))</f>
        <v>Not Declared</v>
      </c>
      <c r="P199" s="3"/>
      <c r="Q199" s="3"/>
      <c r="R199" s="3"/>
      <c r="S199" s="3"/>
      <c r="T199" s="3"/>
      <c r="U199" s="3"/>
      <c r="V199" s="3"/>
      <c r="W199" s="3"/>
      <c r="X199" s="15"/>
      <c r="Z199" s="433"/>
      <c r="AA199" s="747" t="str" cm="1">
        <f t="array" ref="AA199">_xlfn.LET(_xlpm.a,_xlfn.XLOOKUP(1,('Number Allocation'!$C$6:$C$1483=AC199)*('Number Allocation'!$D$6:$D$1483=AD199),'Number Allocation'!$A$6:$A$1483,"..."),IF(_xlpm.a="","...",_xlpm.a))</f>
        <v>...</v>
      </c>
      <c r="AB199" s="747">
        <v>0</v>
      </c>
      <c r="AC199" s="12" t="str">
        <v>Not Declared</v>
      </c>
      <c r="AD199" s="12" t="str">
        <v>Abingdon AC</v>
      </c>
      <c r="AE199" s="436"/>
      <c r="AG199" s="365"/>
      <c r="AH199" s="433"/>
      <c r="AI199" s="747" t="str" cm="1">
        <f t="array" ref="AI199">_xlfn.LET(_xlpm.a,_xlfn.XLOOKUP(1,('Number Allocation'!$C$6:$C$1483=AK199)*('Number Allocation'!$D$6:$D$1483=AL199),'Number Allocation'!$A$6:$A$1483,"..."),IF(_xlpm.a="","...",_xlpm.a))</f>
        <v>...</v>
      </c>
      <c r="AJ199" s="747">
        <v>0</v>
      </c>
      <c r="AK199" s="12" t="str">
        <v>Not Declared</v>
      </c>
      <c r="AL199" s="12" t="str">
        <v>Bicester AC</v>
      </c>
      <c r="AM199" s="436"/>
      <c r="AO199" s="365"/>
      <c r="AP199" s="433"/>
      <c r="AQ199" s="747" t="str" cm="1">
        <f t="array" ref="AQ199">_xlfn.LET(_xlpm.a,_xlfn.XLOOKUP(1,('Number Allocation'!$C$6:$C$1483=AS199)*('Number Allocation'!$D$6:$D$1483=AT199),'Number Allocation'!$A$6:$A$1483,"..."),IF(_xlpm.a="","...",_xlpm.a))</f>
        <v>...</v>
      </c>
      <c r="AR199" s="747">
        <v>0</v>
      </c>
      <c r="AS199" s="12" t="str">
        <v>Not Declared</v>
      </c>
      <c r="AT199" s="12" t="str">
        <v>Radley AC</v>
      </c>
      <c r="AU199" s="436"/>
      <c r="AW199" s="365"/>
      <c r="AX199" s="433"/>
      <c r="AY199" s="747" t="str" cm="1">
        <f t="array" ref="AY199">_xlfn.LET(_xlpm.a,_xlfn.XLOOKUP(1,('Number Allocation'!$C$6:$C$1483=BA199)*('Number Allocation'!$D$6:$D$1483=BB199),'Number Allocation'!$A$6:$A$1483,"..."),IF(_xlpm.a="","...",_xlpm.a))</f>
        <v>...</v>
      </c>
      <c r="AZ199" s="747">
        <v>0</v>
      </c>
      <c r="BA199" s="12" t="str">
        <v>Not Declared</v>
      </c>
      <c r="BB199" s="12" t="str">
        <v>Banbury Harriers AC</v>
      </c>
      <c r="BC199" s="436"/>
      <c r="BE199" s="365"/>
      <c r="BF199" s="433"/>
      <c r="BG199" s="747" t="str" cm="1">
        <f t="array" ref="BG199">_xlfn.LET(_xlpm.a,_xlfn.XLOOKUP(1,('Number Allocation'!$C$6:$C$1483=BI199)*('Number Allocation'!$D$6:$D$1483=BJ199),'Number Allocation'!$A$6:$A$1483,"..."),IF(_xlpm.a="","...",_xlpm.a))</f>
        <v>...</v>
      </c>
      <c r="BH199" s="747">
        <v>0</v>
      </c>
      <c r="BI199" s="12" t="str">
        <v>Not Declared</v>
      </c>
      <c r="BJ199" s="12" t="str">
        <v>White Horse Harriers</v>
      </c>
      <c r="BK199" s="436"/>
      <c r="BM199" s="365"/>
      <c r="BN199" s="433"/>
      <c r="BO199" s="747" t="str" cm="1">
        <f t="array" ref="BO199">_xlfn.LET(_xlpm.a,_xlfn.XLOOKUP(1,('Number Allocation'!$C$6:$C$1483=BQ199)*('Number Allocation'!$D$6:$D$1483=BR199),'Number Allocation'!$A$6:$A$1483,"..."),IF(_xlpm.a="","...",_xlpm.a))</f>
        <v>...</v>
      </c>
      <c r="BP199" s="747">
        <v>0</v>
      </c>
      <c r="BQ199" s="12" t="str">
        <v>Not Declared</v>
      </c>
      <c r="BR199" s="12" t="str">
        <v>Witney Road Runners</v>
      </c>
      <c r="BS199" s="436"/>
      <c r="BU199" s="365"/>
      <c r="BV199" s="433"/>
      <c r="BW199" s="747" t="str" cm="1">
        <f t="array" ref="BW199">_xlfn.LET(_xlpm.a,_xlfn.XLOOKUP(1,('Number Allocation'!$C$6:$C$1483=BY199)*('Number Allocation'!$D$6:$D$1483=BZ199),'Number Allocation'!$A$6:$A$1483,"..."),IF(_xlpm.a="","...",_xlpm.a))</f>
        <v>...</v>
      </c>
      <c r="BX199" s="747">
        <v>0</v>
      </c>
      <c r="BY199" s="12" t="str">
        <v>Not Declared</v>
      </c>
      <c r="BZ199" s="12" t="str">
        <v>White Horse Harriers</v>
      </c>
      <c r="CA199" s="747"/>
      <c r="CB199" s="12"/>
      <c r="CC199" s="15"/>
      <c r="CD199" s="433"/>
      <c r="CE199" s="747" t="str" cm="1">
        <f t="array" ref="CE199">_xlfn.LET(_xlpm.a,_xlfn.XLOOKUP(1,('Number Allocation'!$C$6:$C$1483=CG199)*('Number Allocation'!$D$6:$D$1483=CH199),'Number Allocation'!$A$6:$A$1483,"..."),IF(_xlpm.a="","...",_xlpm.a))</f>
        <v>...</v>
      </c>
      <c r="CF199" s="747">
        <v>0</v>
      </c>
      <c r="CG199" s="12" t="str">
        <v>Not Declared</v>
      </c>
      <c r="CH199" s="12" t="str">
        <v>Oxford City AC</v>
      </c>
      <c r="CI199" s="747"/>
      <c r="CJ199" s="12"/>
      <c r="CK199" s="15"/>
      <c r="CL199" s="433"/>
      <c r="CM199" s="747" t="str" cm="1">
        <f t="array" ref="CM199">_xlfn.LET(_xlpm.a,_xlfn.XLOOKUP(1,('Number Allocation'!$C$6:$C$1483=CO199)*('Number Allocation'!$D$6:$D$1483=CP199),'Number Allocation'!$A$6:$A$1483,"..."),IF(_xlpm.a="","...",_xlpm.a))</f>
        <v>...</v>
      </c>
      <c r="CN199" s="747">
        <v>0</v>
      </c>
      <c r="CO199" s="12" t="str">
        <v>Not Declared</v>
      </c>
      <c r="CP199" s="12" t="str">
        <v>Oxford City AC</v>
      </c>
      <c r="CQ199" s="747"/>
      <c r="CR199" s="12"/>
      <c r="CS199" s="15"/>
      <c r="CT199" s="433"/>
      <c r="CU199" s="747" t="str" cm="1">
        <f t="array" ref="CU199">_xlfn.LET(_xlpm.a,_xlfn.XLOOKUP(1,('Number Allocation'!$C$6:$C$1483=CW199)*('Number Allocation'!$D$6:$D$1483=CX199),'Number Allocation'!$A$6:$A$1483,"..."),IF(_xlpm.a="","...",_xlpm.a))</f>
        <v>...</v>
      </c>
      <c r="CV199" s="747">
        <v>0</v>
      </c>
      <c r="CW199" s="12" t="str">
        <v>Not Declared</v>
      </c>
      <c r="CX199" s="12" t="str">
        <v>Radley AC</v>
      </c>
      <c r="CY199" s="747"/>
      <c r="CZ199" s="12"/>
      <c r="DA199" s="15"/>
      <c r="DB199" s="433"/>
      <c r="DC199" s="747" t="str" cm="1">
        <f t="array" ref="DC199">_xlfn.LET(_xlpm.a,_xlfn.XLOOKUP(1,('Number Allocation'!$C$6:$C$1483=DE199)*('Number Allocation'!$D$6:$D$1483=DF199),'Number Allocation'!$A$6:$A$1483,"..."),IF(_xlpm.a="","...",_xlpm.a))</f>
        <v>...</v>
      </c>
      <c r="DD199" s="747">
        <v>0</v>
      </c>
      <c r="DE199" s="12" t="str">
        <v>Not Declared</v>
      </c>
      <c r="DF199" s="12" t="str">
        <v>Oxford City AC</v>
      </c>
      <c r="DG199" s="747"/>
      <c r="DH199" s="12"/>
      <c r="DI199" s="15"/>
      <c r="DJ199" s="433"/>
      <c r="DK199" s="747" t="str" cm="1">
        <f t="array" ref="DK199">_xlfn.LET(_xlpm.a,_xlfn.XLOOKUP(1,('Number Allocation'!$C$6:$C$1483=DM199)*('Number Allocation'!$D$6:$D$1483=DN199),'Number Allocation'!$A$6:$A$1483,"..."),IF(_xlpm.a="","...",_xlpm.a))</f>
        <v>...</v>
      </c>
      <c r="DL199" s="747">
        <v>0</v>
      </c>
      <c r="DM199" s="12" t="str">
        <v>Not Declared</v>
      </c>
      <c r="DN199" s="12" t="str">
        <v>Radley AC</v>
      </c>
      <c r="DO199" s="747"/>
      <c r="DP199" s="12"/>
      <c r="DQ199" s="15"/>
      <c r="DZ199" s="15"/>
      <c r="EA199" s="15"/>
    </row>
    <row r="200" spans="1:131" s="359" customFormat="1" ht="21" customHeight="1">
      <c r="A200" s="358" t="str">
        <f t="shared" si="21"/>
        <v>Oxford City AC</v>
      </c>
      <c r="B200" s="729"/>
      <c r="C200" s="729" t="s">
        <v>323</v>
      </c>
      <c r="D200" s="729" t="str" cm="1">
        <f t="array" ref="D200">_xlfn.LET(_xlpm.x, 'Oxford City'!$AL$3:$AW$3, _xlpm.y, 'Oxford City'!$AL$5:$AW$20, _xlpm.z, 'Oxford City'!$AJ$5:$AJ$20, IF(_xlfn.XLOOKUP($C200,_xlfn.XLOOKUP(D$165,_xlpm.x,_xlpm.y,""),_xlpm.z,"Not Declared")="", "Name not recorded",  _xlfn.XLOOKUP($C200,_xlfn.XLOOKUP(D$165,_xlpm.x,_xlpm.y,""),_xlpm.z,"Not Declared")))</f>
        <v>Not Declared</v>
      </c>
      <c r="E200" s="729" t="str" cm="1">
        <f t="array" ref="E200">_xlfn.LET(_xlpm.x, 'Oxford City'!$AL$3:$AW$3, _xlpm.y, 'Oxford City'!$AL$5:$AW$20, _xlpm.z, 'Oxford City'!$AJ$5:$AJ$20, IF(_xlfn.XLOOKUP($C200,_xlfn.XLOOKUP(E$165,_xlpm.x,_xlpm.y,""),_xlpm.z,"Not Declared")="", "Name not recorded",  _xlfn.XLOOKUP($C200,_xlfn.XLOOKUP(E$165,_xlpm.x,_xlpm.y,""),_xlpm.z,"Not Declared")))</f>
        <v>Not Declared</v>
      </c>
      <c r="F200" s="729" t="str" cm="1">
        <f t="array" ref="F200">_xlfn.LET(_xlpm.x, 'Oxford City'!$AL$3:$AW$3, _xlpm.y, 'Oxford City'!$AL$5:$AW$20, _xlpm.z, 'Oxford City'!$AJ$5:$AJ$20, IF(_xlfn.XLOOKUP($C200,_xlfn.XLOOKUP(F$165,_xlpm.x,_xlpm.y,""),_xlpm.z,"Not Declared")="", "Name not recorded",  _xlfn.XLOOKUP($C200,_xlfn.XLOOKUP(F$165,_xlpm.x,_xlpm.y,""),_xlpm.z,"Not Declared")))</f>
        <v>Not Declared</v>
      </c>
      <c r="G200" s="729" t="str" cm="1">
        <f t="array" ref="G200">_xlfn.LET(_xlpm.x, 'Oxford City'!$AL$3:$AW$3, _xlpm.y, 'Oxford City'!$AL$5:$AW$20, _xlpm.z, 'Oxford City'!$AJ$5:$AJ$20, IF(_xlfn.XLOOKUP($C200,_xlfn.XLOOKUP(G$165,_xlpm.x,_xlpm.y,""),_xlpm.z,"Not Declared")="", "Name not recorded",  _xlfn.XLOOKUP($C200,_xlfn.XLOOKUP(G$165,_xlpm.x,_xlpm.y,""),_xlpm.z,"Not Declared")))</f>
        <v>Not Declared</v>
      </c>
      <c r="H200" s="729" t="str" cm="1">
        <f t="array" ref="H200">_xlfn.LET(_xlpm.x, 'Oxford City'!$AL$3:$AW$3, _xlpm.y, 'Oxford City'!$AL$5:$AW$20, _xlpm.z, 'Oxford City'!$AJ$5:$AJ$20, IF(_xlfn.XLOOKUP($C200,_xlfn.XLOOKUP(H$165,_xlpm.x,_xlpm.y,""),_xlpm.z,"Not Declared")="", "Name not recorded",  _xlfn.XLOOKUP($C200,_xlfn.XLOOKUP(H$165,_xlpm.x,_xlpm.y,""),_xlpm.z,"Not Declared")))</f>
        <v>Not Declared</v>
      </c>
      <c r="I200" s="729" t="str" cm="1">
        <f t="array" ref="I200">_xlfn.LET(_xlpm.x, 'Oxford City'!$AL$3:$AW$3, _xlpm.y, 'Oxford City'!$AL$5:$AW$20, _xlpm.z, 'Oxford City'!$AJ$5:$AJ$20, IF(_xlfn.XLOOKUP($C200,_xlfn.XLOOKUP(I$165,_xlpm.x,_xlpm.y,""),_xlpm.z,"Not Declared")="", "Name not recorded",  _xlfn.XLOOKUP($C200,_xlfn.XLOOKUP(I$165,_xlpm.x,_xlpm.y,""),_xlpm.z,"Not Declared")))</f>
        <v>Not Declared</v>
      </c>
      <c r="J200" s="729" t="str" cm="1">
        <f t="array" ref="J200">_xlfn.LET(_xlpm.x, 'Oxford City'!$AL$3:$AW$3, _xlpm.y, 'Oxford City'!$AL$5:$AW$20, _xlpm.z, 'Oxford City'!$AJ$5:$AJ$20, IF(_xlfn.XLOOKUP($C200,_xlfn.XLOOKUP(J$165,_xlpm.x,_xlpm.y,""),_xlpm.z,"Not Declared")="", "Name not recorded",  _xlfn.XLOOKUP($C200,_xlfn.XLOOKUP(J$165,_xlpm.x,_xlpm.y,""),_xlpm.z,"Not Declared")))</f>
        <v>Not Declared</v>
      </c>
      <c r="K200" s="729" t="str" cm="1">
        <f t="array" ref="K200">_xlfn.LET(_xlpm.x, 'Oxford City'!$AL$3:$AW$3, _xlpm.y, 'Oxford City'!$AL$5:$AW$20, _xlpm.z, 'Oxford City'!$AJ$5:$AJ$20, IF(_xlfn.XLOOKUP($C200,_xlfn.XLOOKUP(K$165,_xlpm.x,_xlpm.y,""),_xlpm.z,"Not Declared")="", "Name not recorded",  _xlfn.XLOOKUP($C200,_xlfn.XLOOKUP(K$165,_xlpm.x,_xlpm.y,""),_xlpm.z,"Not Declared")))</f>
        <v>Not Declared</v>
      </c>
      <c r="L200" s="729" t="str" cm="1">
        <f t="array" ref="L200">_xlfn.LET(_xlpm.x, 'Oxford City'!$AL$3:$AW$3, _xlpm.y, 'Oxford City'!$AL$5:$AW$20, _xlpm.z, 'Oxford City'!$AJ$5:$AJ$20, IF(_xlfn.XLOOKUP($C200,_xlfn.XLOOKUP(L$165,_xlpm.x,_xlpm.y,""),_xlpm.z,"Not Declared")="", "Name not recorded",  _xlfn.XLOOKUP($C200,_xlfn.XLOOKUP(L$165,_xlpm.x,_xlpm.y,""),_xlpm.z,"Not Declared")))</f>
        <v>Not Declared</v>
      </c>
      <c r="M200" s="729" t="str" cm="1">
        <f t="array" ref="M200">_xlfn.LET(_xlpm.x, 'Oxford City'!$AL$3:$AW$3, _xlpm.y, 'Oxford City'!$AL$5:$AW$20, _xlpm.z, 'Oxford City'!$AJ$5:$AJ$20, IF(_xlfn.XLOOKUP($C200,_xlfn.XLOOKUP(M$165,_xlpm.x,_xlpm.y,""),_xlpm.z,"Not Declared")="", "Name not recorded",  _xlfn.XLOOKUP($C200,_xlfn.XLOOKUP(M$165,_xlpm.x,_xlpm.y,""),_xlpm.z,"Not Declared")))</f>
        <v>Not Declared</v>
      </c>
      <c r="N200" s="729" t="str" cm="1">
        <f t="array" ref="N200">_xlfn.LET(_xlpm.x, 'Oxford City'!$AL$3:$AW$3, _xlpm.y, 'Oxford City'!$AL$5:$AW$20, _xlpm.z, 'Oxford City'!$AJ$5:$AJ$20, IF(_xlfn.XLOOKUP($C200,_xlfn.XLOOKUP(N$165,_xlpm.x,_xlpm.y,""),_xlpm.z,"Not Declared")="", "Name not recorded",  _xlfn.XLOOKUP($C200,_xlfn.XLOOKUP(N$165,_xlpm.x,_xlpm.y,""),_xlpm.z,"Not Declared")))</f>
        <v>Not Declared</v>
      </c>
      <c r="O200" s="729" t="str" cm="1">
        <f t="array" ref="O200">_xlfn.LET(_xlpm.x, 'Oxford City'!$AL$3:$AW$3, _xlpm.y, 'Oxford City'!$AL$5:$AW$20, _xlpm.z, 'Oxford City'!$AJ$5:$AJ$20, IF(_xlfn.XLOOKUP($C200,_xlfn.XLOOKUP(O$165,_xlpm.x,_xlpm.y,""),_xlpm.z,"Not Declared")="", "Name not recorded",  _xlfn.XLOOKUP($C200,_xlfn.XLOOKUP(O$165,_xlpm.x,_xlpm.y,""),_xlpm.z,"Not Declared")))</f>
        <v>Not Declared</v>
      </c>
      <c r="P200" s="3"/>
      <c r="Q200" s="3"/>
      <c r="R200" s="3"/>
      <c r="S200" s="3"/>
      <c r="T200" s="3"/>
      <c r="U200" s="3"/>
      <c r="V200" s="3"/>
      <c r="W200" s="3"/>
      <c r="X200" s="15"/>
      <c r="Z200" s="433"/>
      <c r="AA200" s="747" t="str" cm="1">
        <f t="array" ref="AA200">_xlfn.LET(_xlpm.a,_xlfn.XLOOKUP(1,('Number Allocation'!$C$6:$C$1483=AC200)*('Number Allocation'!$D$6:$D$1483=AD200),'Number Allocation'!$A$6:$A$1483,"..."),IF(_xlpm.a="","...",_xlpm.a))</f>
        <v>...</v>
      </c>
      <c r="AB200" s="747">
        <v>0</v>
      </c>
      <c r="AC200" s="12" t="str">
        <v>Not Declared</v>
      </c>
      <c r="AD200" s="12" t="str">
        <v>Radley AC</v>
      </c>
      <c r="AE200" s="436"/>
      <c r="AG200" s="365"/>
      <c r="AH200" s="433"/>
      <c r="AI200" s="747" t="str" cm="1">
        <f t="array" ref="AI200">_xlfn.LET(_xlpm.a,_xlfn.XLOOKUP(1,('Number Allocation'!$C$6:$C$1483=AK200)*('Number Allocation'!$D$6:$D$1483=AL200),'Number Allocation'!$A$6:$A$1483,"..."),IF(_xlpm.a="","...",_xlpm.a))</f>
        <v>...</v>
      </c>
      <c r="AJ200" s="747">
        <v>0</v>
      </c>
      <c r="AK200" s="12" t="str">
        <v>Not Declared</v>
      </c>
      <c r="AL200" s="12" t="str">
        <v>Radley AC</v>
      </c>
      <c r="AM200" s="436"/>
      <c r="AO200" s="365"/>
      <c r="AP200" s="433"/>
      <c r="AQ200" s="747" t="str" cm="1">
        <f t="array" ref="AQ200">_xlfn.LET(_xlpm.a,_xlfn.XLOOKUP(1,('Number Allocation'!$C$6:$C$1483=AS200)*('Number Allocation'!$D$6:$D$1483=AT200),'Number Allocation'!$A$6:$A$1483,"..."),IF(_xlpm.a="","...",_xlpm.a))</f>
        <v>...</v>
      </c>
      <c r="AR200" s="747">
        <v>0</v>
      </c>
      <c r="AS200" s="12" t="str">
        <v>Not Declared</v>
      </c>
      <c r="AT200" s="12" t="str">
        <v>Bicester AC</v>
      </c>
      <c r="AU200" s="436"/>
      <c r="AW200" s="365"/>
      <c r="AX200" s="433"/>
      <c r="AY200" s="747" t="str" cm="1">
        <f t="array" ref="AY200">_xlfn.LET(_xlpm.a,_xlfn.XLOOKUP(1,('Number Allocation'!$C$6:$C$1483=BA200)*('Number Allocation'!$D$6:$D$1483=BB200),'Number Allocation'!$A$6:$A$1483,"..."),IF(_xlpm.a="","...",_xlpm.a))</f>
        <v>...</v>
      </c>
      <c r="AZ200" s="747">
        <v>0</v>
      </c>
      <c r="BA200" s="12" t="str">
        <v>Not Declared</v>
      </c>
      <c r="BB200" s="12" t="str">
        <v>White Horse Harriers</v>
      </c>
      <c r="BC200" s="436"/>
      <c r="BE200" s="365"/>
      <c r="BF200" s="433"/>
      <c r="BG200" s="747" t="str" cm="1">
        <f t="array" ref="BG200">_xlfn.LET(_xlpm.a,_xlfn.XLOOKUP(1,('Number Allocation'!$C$6:$C$1483=BI200)*('Number Allocation'!$D$6:$D$1483=BJ200),'Number Allocation'!$A$6:$A$1483,"..."),IF(_xlpm.a="","...",_xlpm.a))</f>
        <v>...</v>
      </c>
      <c r="BH200" s="747">
        <v>0</v>
      </c>
      <c r="BI200" s="12" t="str">
        <v>Not Declared</v>
      </c>
      <c r="BJ200" s="12" t="str">
        <v>Witney Road Runners</v>
      </c>
      <c r="BK200" s="436"/>
      <c r="BM200" s="365"/>
      <c r="BN200" s="433"/>
      <c r="BO200" s="747" t="str" cm="1">
        <f t="array" ref="BO200">_xlfn.LET(_xlpm.a,_xlfn.XLOOKUP(1,('Number Allocation'!$C$6:$C$1483=BQ200)*('Number Allocation'!$D$6:$D$1483=BR200),'Number Allocation'!$A$6:$A$1483,"..."),IF(_xlpm.a="","...",_xlpm.a))</f>
        <v>...</v>
      </c>
      <c r="BP200" s="747">
        <v>0</v>
      </c>
      <c r="BQ200" s="12" t="str">
        <v>Not Declared</v>
      </c>
      <c r="BR200" s="12" t="str">
        <v>Radley AC</v>
      </c>
      <c r="BS200" s="436"/>
      <c r="BU200" s="365"/>
      <c r="BV200" s="433"/>
      <c r="BW200" s="747" t="str" cm="1">
        <f t="array" ref="BW200">_xlfn.LET(_xlpm.a,_xlfn.XLOOKUP(1,('Number Allocation'!$C$6:$C$1483=BY200)*('Number Allocation'!$D$6:$D$1483=BZ200),'Number Allocation'!$A$6:$A$1483,"..."),IF(_xlpm.a="","...",_xlpm.a))</f>
        <v>...</v>
      </c>
      <c r="BX200" s="747">
        <v>0</v>
      </c>
      <c r="BY200" s="12" t="str">
        <v>Not Declared</v>
      </c>
      <c r="BZ200" s="12" t="str">
        <v>Bicester AC</v>
      </c>
      <c r="CA200" s="747"/>
      <c r="CB200" s="12"/>
      <c r="CC200" s="15"/>
      <c r="CD200" s="433"/>
      <c r="CE200" s="747" t="str" cm="1">
        <f t="array" ref="CE200">_xlfn.LET(_xlpm.a,_xlfn.XLOOKUP(1,('Number Allocation'!$C$6:$C$1483=CG200)*('Number Allocation'!$D$6:$D$1483=CH200),'Number Allocation'!$A$6:$A$1483,"..."),IF(_xlpm.a="","...",_xlpm.a))</f>
        <v>...</v>
      </c>
      <c r="CF200" s="747">
        <v>0</v>
      </c>
      <c r="CG200" s="12" t="str">
        <v>Not Declared</v>
      </c>
      <c r="CH200" s="12" t="str">
        <v>Team Kennet</v>
      </c>
      <c r="CI200" s="747"/>
      <c r="CJ200" s="12"/>
      <c r="CK200" s="15"/>
      <c r="CL200" s="433"/>
      <c r="CM200" s="747" t="str" cm="1">
        <f t="array" ref="CM200">_xlfn.LET(_xlpm.a,_xlfn.XLOOKUP(1,('Number Allocation'!$C$6:$C$1483=CO200)*('Number Allocation'!$D$6:$D$1483=CP200),'Number Allocation'!$A$6:$A$1483,"..."),IF(_xlpm.a="","...",_xlpm.a))</f>
        <v>...</v>
      </c>
      <c r="CN200" s="747">
        <v>0</v>
      </c>
      <c r="CO200" s="12" t="str">
        <v>Not Declared</v>
      </c>
      <c r="CP200" s="12" t="str">
        <v>White Horse Harriers</v>
      </c>
      <c r="CQ200" s="747"/>
      <c r="CR200" s="12"/>
      <c r="CS200" s="15"/>
      <c r="CT200" s="433"/>
      <c r="CU200" s="747" t="str" cm="1">
        <f t="array" ref="CU200">_xlfn.LET(_xlpm.a,_xlfn.XLOOKUP(1,('Number Allocation'!$C$6:$C$1483=CW200)*('Number Allocation'!$D$6:$D$1483=CX200),'Number Allocation'!$A$6:$A$1483,"..."),IF(_xlpm.a="","...",_xlpm.a))</f>
        <v>...</v>
      </c>
      <c r="CV200" s="747">
        <v>0</v>
      </c>
      <c r="CW200" s="12" t="str">
        <v>Not Declared</v>
      </c>
      <c r="CX200" s="12" t="str">
        <v>Abingdon AC</v>
      </c>
      <c r="CY200" s="747"/>
      <c r="CZ200" s="12"/>
      <c r="DA200" s="15"/>
      <c r="DB200" s="433"/>
      <c r="DC200" s="747" t="str" cm="1">
        <f t="array" ref="DC200">_xlfn.LET(_xlpm.a,_xlfn.XLOOKUP(1,('Number Allocation'!$C$6:$C$1483=DE200)*('Number Allocation'!$D$6:$D$1483=DF200),'Number Allocation'!$A$6:$A$1483,"..."),IF(_xlpm.a="","...",_xlpm.a))</f>
        <v>...</v>
      </c>
      <c r="DD200" s="747">
        <v>0</v>
      </c>
      <c r="DE200" s="12" t="str">
        <v>Not Declared</v>
      </c>
      <c r="DF200" s="12" t="str">
        <v>Witney Road Runners</v>
      </c>
      <c r="DG200" s="747"/>
      <c r="DH200" s="12"/>
      <c r="DI200" s="15"/>
      <c r="DJ200" s="433"/>
      <c r="DK200" s="747" t="str" cm="1">
        <f t="array" ref="DK200">_xlfn.LET(_xlpm.a,_xlfn.XLOOKUP(1,('Number Allocation'!$C$6:$C$1483=DM200)*('Number Allocation'!$D$6:$D$1483=DN200),'Number Allocation'!$A$6:$A$1483,"..."),IF(_xlpm.a="","...",_xlpm.a))</f>
        <v>...</v>
      </c>
      <c r="DL200" s="747">
        <v>0</v>
      </c>
      <c r="DM200" s="12" t="str">
        <v>Not Declared</v>
      </c>
      <c r="DN200" s="12" t="str">
        <v>White Horse Harriers</v>
      </c>
      <c r="DO200" s="747"/>
      <c r="DP200" s="12"/>
      <c r="DQ200" s="15"/>
      <c r="DV200" s="89"/>
      <c r="DW200" s="89"/>
      <c r="DX200" s="89"/>
      <c r="DY200" s="89"/>
      <c r="DZ200" s="15"/>
      <c r="EA200" s="15"/>
    </row>
    <row r="201" spans="1:131" s="359" customFormat="1" ht="21" customHeight="1">
      <c r="A201" s="358"/>
      <c r="B201" s="729"/>
      <c r="C201" s="729"/>
      <c r="D201" s="729"/>
      <c r="E201" s="729"/>
      <c r="F201" s="729"/>
      <c r="G201" s="729"/>
      <c r="H201" s="729"/>
      <c r="I201" s="729"/>
      <c r="J201" s="729"/>
      <c r="K201" s="729"/>
      <c r="L201" s="729"/>
      <c r="M201" s="729"/>
      <c r="N201" s="729"/>
      <c r="O201" s="362"/>
      <c r="P201" s="3"/>
      <c r="Q201" s="3"/>
      <c r="R201" s="3"/>
      <c r="S201" s="3"/>
      <c r="T201" s="3"/>
      <c r="U201" s="3"/>
      <c r="V201" s="3"/>
      <c r="W201" s="3"/>
      <c r="X201" s="15"/>
      <c r="Z201" s="433"/>
      <c r="AA201" s="747" t="str" cm="1">
        <f t="array" ref="AA201">_xlfn.LET(_xlpm.a,_xlfn.XLOOKUP(1,('Number Allocation'!$C$6:$C$1483=AC201)*('Number Allocation'!$D$6:$D$1483=AD201),'Number Allocation'!$A$6:$A$1483,"..."),IF(_xlpm.a="","...",_xlpm.a))</f>
        <v>...</v>
      </c>
      <c r="AB201" s="747">
        <v>0</v>
      </c>
      <c r="AC201" s="12" t="str">
        <v>Not Declared</v>
      </c>
      <c r="AD201" s="12" t="str">
        <v>Team Kennet</v>
      </c>
      <c r="AE201" s="436"/>
      <c r="AG201" s="365"/>
      <c r="AH201" s="433"/>
      <c r="AI201" s="747" t="str" cm="1">
        <f t="array" ref="AI201">_xlfn.LET(_xlpm.a,_xlfn.XLOOKUP(1,('Number Allocation'!$C$6:$C$1483=AK201)*('Number Allocation'!$D$6:$D$1483=AL201),'Number Allocation'!$A$6:$A$1483,"..."),IF(_xlpm.a="","...",_xlpm.a))</f>
        <v>...</v>
      </c>
      <c r="AJ201" s="747">
        <v>0</v>
      </c>
      <c r="AK201" s="12" t="str">
        <v>Not Declared</v>
      </c>
      <c r="AL201" s="12" t="str">
        <v>Oxford City AC</v>
      </c>
      <c r="AM201" s="436"/>
      <c r="AO201" s="365"/>
      <c r="AP201" s="433"/>
      <c r="AQ201" s="747" t="str" cm="1">
        <f t="array" ref="AQ201">_xlfn.LET(_xlpm.a,_xlfn.XLOOKUP(1,('Number Allocation'!$C$6:$C$1483=AS201)*('Number Allocation'!$D$6:$D$1483=AT201),'Number Allocation'!$A$6:$A$1483,"..."),IF(_xlpm.a="","...",_xlpm.a))</f>
        <v>...</v>
      </c>
      <c r="AR201" s="747">
        <v>0</v>
      </c>
      <c r="AS201" s="12" t="str">
        <v>Not Declared</v>
      </c>
      <c r="AT201" s="12" t="str">
        <v>Abingdon AC</v>
      </c>
      <c r="AU201" s="436"/>
      <c r="AW201" s="365"/>
      <c r="AX201" s="433"/>
      <c r="AY201" s="747" t="str" cm="1">
        <f t="array" ref="AY201">_xlfn.LET(_xlpm.a,_xlfn.XLOOKUP(1,('Number Allocation'!$C$6:$C$1483=BA201)*('Number Allocation'!$D$6:$D$1483=BB201),'Number Allocation'!$A$6:$A$1483,"..."),IF(_xlpm.a="","...",_xlpm.a))</f>
        <v>...</v>
      </c>
      <c r="AZ201" s="747">
        <v>0</v>
      </c>
      <c r="BA201" s="12" t="str">
        <v>Not Declared</v>
      </c>
      <c r="BB201" s="12" t="str">
        <v>Abingdon AC</v>
      </c>
      <c r="BC201" s="436"/>
      <c r="BE201" s="365"/>
      <c r="BF201" s="433"/>
      <c r="BG201" s="747" t="str" cm="1">
        <f t="array" ref="BG201">_xlfn.LET(_xlpm.a,_xlfn.XLOOKUP(1,('Number Allocation'!$C$6:$C$1483=BI201)*('Number Allocation'!$D$6:$D$1483=BJ201),'Number Allocation'!$A$6:$A$1483,"..."),IF(_xlpm.a="","...",_xlpm.a))</f>
        <v>...</v>
      </c>
      <c r="BH201" s="747">
        <v>0</v>
      </c>
      <c r="BI201" s="12" t="str">
        <v>Not Declared</v>
      </c>
      <c r="BJ201" s="12" t="str">
        <v>Team Kennet</v>
      </c>
      <c r="BK201" s="436"/>
      <c r="BM201" s="365"/>
      <c r="BN201" s="433"/>
      <c r="BO201" s="747" t="str" cm="1">
        <f t="array" ref="BO201">_xlfn.LET(_xlpm.a,_xlfn.XLOOKUP(1,('Number Allocation'!$C$6:$C$1483=BQ201)*('Number Allocation'!$D$6:$D$1483=BR201),'Number Allocation'!$A$6:$A$1483,"..."),IF(_xlpm.a="","...",_xlpm.a))</f>
        <v>...</v>
      </c>
      <c r="BP201" s="747">
        <v>0</v>
      </c>
      <c r="BQ201" s="12" t="str">
        <v>Not Declared</v>
      </c>
      <c r="BR201" s="12" t="str">
        <v>Banbury Harriers AC</v>
      </c>
      <c r="BS201" s="436"/>
      <c r="BU201" s="365"/>
      <c r="BV201" s="433"/>
      <c r="BW201" s="747" t="str" cm="1">
        <f t="array" ref="BW201">_xlfn.LET(_xlpm.a,_xlfn.XLOOKUP(1,('Number Allocation'!$C$6:$C$1483=BY201)*('Number Allocation'!$D$6:$D$1483=BZ201),'Number Allocation'!$A$6:$A$1483,"..."),IF(_xlpm.a="","...",_xlpm.a))</f>
        <v>...</v>
      </c>
      <c r="BX201" s="747">
        <v>0</v>
      </c>
      <c r="BY201" s="12" t="str">
        <v>Not Declared</v>
      </c>
      <c r="BZ201" s="12" t="str">
        <v>Oxford City AC</v>
      </c>
      <c r="CA201" s="747"/>
      <c r="CB201" s="12"/>
      <c r="CC201" s="12"/>
      <c r="CD201" s="433"/>
      <c r="CE201" s="747" t="str" cm="1">
        <f t="array" ref="CE201">_xlfn.LET(_xlpm.a,_xlfn.XLOOKUP(1,('Number Allocation'!$C$6:$C$1483=CG201)*('Number Allocation'!$D$6:$D$1483=CH201),'Number Allocation'!$A$6:$A$1483,"..."),IF(_xlpm.a="","...",_xlpm.a))</f>
        <v>...</v>
      </c>
      <c r="CF201" s="747">
        <v>0</v>
      </c>
      <c r="CG201" s="12" t="str">
        <v>Not Declared</v>
      </c>
      <c r="CH201" s="12" t="str">
        <v>White Horse Harriers</v>
      </c>
      <c r="CI201" s="747"/>
      <c r="CJ201" s="12"/>
      <c r="CK201" s="12"/>
      <c r="CL201" s="433"/>
      <c r="CM201" s="747" t="str" cm="1">
        <f t="array" ref="CM201">_xlfn.LET(_xlpm.a,_xlfn.XLOOKUP(1,('Number Allocation'!$C$6:$C$1483=CO201)*('Number Allocation'!$D$6:$D$1483=CP201),'Number Allocation'!$A$6:$A$1483,"..."),IF(_xlpm.a="","...",_xlpm.a))</f>
        <v>...</v>
      </c>
      <c r="CN201" s="747">
        <v>0</v>
      </c>
      <c r="CO201" s="12" t="str">
        <v>Not Declared</v>
      </c>
      <c r="CP201" s="12" t="str">
        <v>Bicester AC</v>
      </c>
      <c r="CQ201" s="747"/>
      <c r="CR201" s="12"/>
      <c r="CS201" s="12"/>
      <c r="CT201" s="433"/>
      <c r="CU201" s="747" t="str" cm="1">
        <f t="array" ref="CU201">_xlfn.LET(_xlpm.a,_xlfn.XLOOKUP(1,('Number Allocation'!$C$6:$C$1483=CW201)*('Number Allocation'!$D$6:$D$1483=CX201),'Number Allocation'!$A$6:$A$1483,"..."),IF(_xlpm.a="","...",_xlpm.a))</f>
        <v>...</v>
      </c>
      <c r="CV201" s="747">
        <v>0</v>
      </c>
      <c r="CW201" s="12" t="str">
        <v>Not Declared</v>
      </c>
      <c r="CX201" s="12" t="str">
        <v>Team Kennet</v>
      </c>
      <c r="CY201" s="747"/>
      <c r="CZ201" s="12"/>
      <c r="DA201" s="12"/>
      <c r="DB201" s="433"/>
      <c r="DC201" s="747" t="str" cm="1">
        <f t="array" ref="DC201">_xlfn.LET(_xlpm.a,_xlfn.XLOOKUP(1,('Number Allocation'!$C$6:$C$1483=DE201)*('Number Allocation'!$D$6:$D$1483=DF201),'Number Allocation'!$A$6:$A$1483,"..."),IF(_xlpm.a="","...",_xlpm.a))</f>
        <v>...</v>
      </c>
      <c r="DD201" s="747">
        <v>0</v>
      </c>
      <c r="DE201" s="12" t="str">
        <v>Not Declared</v>
      </c>
      <c r="DF201" s="12" t="str">
        <v>Team Kennet</v>
      </c>
      <c r="DG201" s="747"/>
      <c r="DH201" s="12"/>
      <c r="DI201" s="12"/>
      <c r="DJ201" s="433"/>
      <c r="DK201" s="747" t="str" cm="1">
        <f t="array" ref="DK201">_xlfn.LET(_xlpm.a,_xlfn.XLOOKUP(1,('Number Allocation'!$C$6:$C$1483=DM201)*('Number Allocation'!$D$6:$D$1483=DN201),'Number Allocation'!$A$6:$A$1483,"..."),IF(_xlpm.a="","...",_xlpm.a))</f>
        <v>...</v>
      </c>
      <c r="DL201" s="747">
        <v>0</v>
      </c>
      <c r="DM201" s="12" t="str">
        <v>Not Declared</v>
      </c>
      <c r="DN201" s="12" t="str">
        <v>Team Kennet</v>
      </c>
      <c r="DO201" s="747"/>
      <c r="DP201" s="12"/>
      <c r="DQ201" s="12"/>
      <c r="DR201" s="89"/>
      <c r="DZ201" s="15"/>
      <c r="EA201" s="15"/>
    </row>
    <row r="202" spans="1:131" s="359" customFormat="1" ht="21" customHeight="1">
      <c r="A202" s="358" t="str">
        <f>Radley!AJ$2</f>
        <v>Radley AC</v>
      </c>
      <c r="B202" s="729" t="str">
        <f>Radley!AV$1</f>
        <v>R</v>
      </c>
      <c r="C202" s="729" t="s">
        <v>71</v>
      </c>
      <c r="D202" s="729" t="str" cm="1">
        <f t="array" ref="D202">_xlfn.LET(_xlpm.x, Radley!$AL$3:$AW$3, _xlpm.y, Radley!$AL$5:$AW$20, _xlpm.z, Radley!$AJ$5:$AJ$20, IF(_xlfn.XLOOKUP($C202,_xlfn.XLOOKUP(D$165,_xlpm.x,_xlpm.y,""),_xlpm.z,"Not Declared")="", "Name not recorded",  _xlfn.XLOOKUP($C202,_xlfn.XLOOKUP(D$165,_xlpm.x,_xlpm.y,""),_xlpm.z,"Not Declared")))</f>
        <v>Not Declared</v>
      </c>
      <c r="E202" s="729" t="str" cm="1">
        <f t="array" ref="E202">_xlfn.LET(_xlpm.x, Radley!$AL$3:$AW$3, _xlpm.y, Radley!$AL$5:$AW$20, _xlpm.z, Radley!$AJ$5:$AJ$20, IF(_xlfn.XLOOKUP($C202,_xlfn.XLOOKUP(E$165,_xlpm.x,_xlpm.y,""),_xlpm.z,"Not Declared")="", "Name not recorded",  _xlfn.XLOOKUP($C202,_xlfn.XLOOKUP(E$165,_xlpm.x,_xlpm.y,""),_xlpm.z,"Not Declared")))</f>
        <v>Not Declared</v>
      </c>
      <c r="F202" s="729" t="str" cm="1">
        <f t="array" ref="F202">_xlfn.LET(_xlpm.x, Radley!$AL$3:$AW$3, _xlpm.y, Radley!$AL$5:$AW$20, _xlpm.z, Radley!$AJ$5:$AJ$20, IF(_xlfn.XLOOKUP($C202,_xlfn.XLOOKUP(F$165,_xlpm.x,_xlpm.y,""),_xlpm.z,"Not Declared")="", "Name not recorded",  _xlfn.XLOOKUP($C202,_xlfn.XLOOKUP(F$165,_xlpm.x,_xlpm.y,""),_xlpm.z,"Not Declared")))</f>
        <v>Not Declared</v>
      </c>
      <c r="G202" s="729" t="str" cm="1">
        <f t="array" ref="G202">_xlfn.LET(_xlpm.x, Radley!$AL$3:$AW$3, _xlpm.y, Radley!$AL$5:$AW$20, _xlpm.z, Radley!$AJ$5:$AJ$20, IF(_xlfn.XLOOKUP($C202,_xlfn.XLOOKUP(G$165,_xlpm.x,_xlpm.y,""),_xlpm.z,"Not Declared")="", "Name not recorded",  _xlfn.XLOOKUP($C202,_xlfn.XLOOKUP(G$165,_xlpm.x,_xlpm.y,""),_xlpm.z,"Not Declared")))</f>
        <v>Not Declared</v>
      </c>
      <c r="H202" s="729" t="str" cm="1">
        <f t="array" ref="H202">_xlfn.LET(_xlpm.x, Radley!$AL$3:$AW$3, _xlpm.y, Radley!$AL$5:$AW$20, _xlpm.z, Radley!$AJ$5:$AJ$20, IF(_xlfn.XLOOKUP($C202,_xlfn.XLOOKUP(H$165,_xlpm.x,_xlpm.y,""),_xlpm.z,"Not Declared")="", "Name not recorded",  _xlfn.XLOOKUP($C202,_xlfn.XLOOKUP(H$165,_xlpm.x,_xlpm.y,""),_xlpm.z,"Not Declared")))</f>
        <v>Not Declared</v>
      </c>
      <c r="I202" s="729" t="str" cm="1">
        <f t="array" ref="I202">_xlfn.LET(_xlpm.x, Radley!$AL$3:$AW$3, _xlpm.y, Radley!$AL$5:$AW$20, _xlpm.z, Radley!$AJ$5:$AJ$20, IF(_xlfn.XLOOKUP($C202,_xlfn.XLOOKUP(I$165,_xlpm.x,_xlpm.y,""),_xlpm.z,"Not Declared")="", "Name not recorded",  _xlfn.XLOOKUP($C202,_xlfn.XLOOKUP(I$165,_xlpm.x,_xlpm.y,""),_xlpm.z,"Not Declared")))</f>
        <v>Not Declared</v>
      </c>
      <c r="J202" s="729" t="str" cm="1">
        <f t="array" ref="J202">_xlfn.LET(_xlpm.x, Radley!$AL$3:$AW$3, _xlpm.y, Radley!$AL$5:$AW$20, _xlpm.z, Radley!$AJ$5:$AJ$20, IF(_xlfn.XLOOKUP($C202,_xlfn.XLOOKUP(J$165,_xlpm.x,_xlpm.y,""),_xlpm.z,"Not Declared")="", "Name not recorded",  _xlfn.XLOOKUP($C202,_xlfn.XLOOKUP(J$165,_xlpm.x,_xlpm.y,""),_xlpm.z,"Not Declared")))</f>
        <v>Not Declared</v>
      </c>
      <c r="K202" s="729" t="str" cm="1">
        <f t="array" ref="K202">_xlfn.LET(_xlpm.x, Radley!$AL$3:$AW$3, _xlpm.y, Radley!$AL$5:$AW$20, _xlpm.z, Radley!$AJ$5:$AJ$20, IF(_xlfn.XLOOKUP($C202,_xlfn.XLOOKUP(K$165,_xlpm.x,_xlpm.y,""),_xlpm.z,"Not Declared")="", "Name not recorded",  _xlfn.XLOOKUP($C202,_xlfn.XLOOKUP(K$165,_xlpm.x,_xlpm.y,""),_xlpm.z,"Not Declared")))</f>
        <v>Not Declared</v>
      </c>
      <c r="L202" s="729" t="str" cm="1">
        <f t="array" ref="L202">_xlfn.LET(_xlpm.x, Radley!$AL$3:$AW$3, _xlpm.y, Radley!$AL$5:$AW$20, _xlpm.z, Radley!$AJ$5:$AJ$20, IF(_xlfn.XLOOKUP($C202,_xlfn.XLOOKUP(L$165,_xlpm.x,_xlpm.y,""),_xlpm.z,"Not Declared")="", "Name not recorded",  _xlfn.XLOOKUP($C202,_xlfn.XLOOKUP(L$165,_xlpm.x,_xlpm.y,""),_xlpm.z,"Not Declared")))</f>
        <v>Not Declared</v>
      </c>
      <c r="M202" s="729" t="str" cm="1">
        <f t="array" ref="M202">_xlfn.LET(_xlpm.x, Radley!$AL$3:$AW$3, _xlpm.y, Radley!$AL$5:$AW$20, _xlpm.z, Radley!$AJ$5:$AJ$20, IF(_xlfn.XLOOKUP($C202,_xlfn.XLOOKUP(M$165,_xlpm.x,_xlpm.y,""),_xlpm.z,"Not Declared")="", "Name not recorded",  _xlfn.XLOOKUP($C202,_xlfn.XLOOKUP(M$165,_xlpm.x,_xlpm.y,""),_xlpm.z,"Not Declared")))</f>
        <v>Not Declared</v>
      </c>
      <c r="N202" s="729" t="str" cm="1">
        <f t="array" ref="N202">_xlfn.LET(_xlpm.x, Radley!$AL$3:$AW$3, _xlpm.y, Radley!$AL$5:$AW$20, _xlpm.z, Radley!$AJ$5:$AJ$20, IF(_xlfn.XLOOKUP($C202,_xlfn.XLOOKUP(N$165,_xlpm.x,_xlpm.y,""),_xlpm.z,"Not Declared")="", "Name not recorded",  _xlfn.XLOOKUP($C202,_xlfn.XLOOKUP(N$165,_xlpm.x,_xlpm.y,""),_xlpm.z,"Not Declared")))</f>
        <v>Not Declared</v>
      </c>
      <c r="O202" s="729" t="str" cm="1">
        <f t="array" ref="O202">_xlfn.LET(_xlpm.x, Radley!$AL$3:$AW$3, _xlpm.y, Radley!$AL$5:$AW$20, _xlpm.z, Radley!$AJ$5:$AJ$20, IF(_xlfn.XLOOKUP($C202,_xlfn.XLOOKUP(O$165,_xlpm.x,_xlpm.y,""),_xlpm.z,"Not Declared")="", "Name not recorded",  _xlfn.XLOOKUP($C202,_xlfn.XLOOKUP(O$165,_xlpm.x,_xlpm.y,""),_xlpm.z,"Not Declared")))</f>
        <v>Not Declared</v>
      </c>
      <c r="P202" s="79">
        <v>1</v>
      </c>
      <c r="Q202" s="729">
        <v>2</v>
      </c>
      <c r="R202" s="729">
        <v>3</v>
      </c>
      <c r="S202" s="729">
        <v>4</v>
      </c>
      <c r="T202" s="729" t="str" cm="1">
        <f t="array" ref="T202">_xlfn.LET(_xlpm.x, Radley!$AL$3:$AX$3, _xlpm.y, Radley!$AL$5:$AX$20, _xlpm.z, Radley!$AJ$5:$AJ$20, IF(_xlfn.XLOOKUP(P202,_xlfn.XLOOKUP(T$165,_xlpm.x,_xlpm.y,""),_xlpm.z,"Not Declared")="", "Name not recorded",  _xlfn.XLOOKUP(P202,_xlfn.XLOOKUP(T$165,_xlpm.x,_xlpm.y,""),_xlpm.z,"Not Declared")))</f>
        <v>Not Declared</v>
      </c>
      <c r="U202" s="729" t="str" cm="1">
        <f t="array" ref="U202">_xlfn.LET(_xlpm.x, Radley!$AL$3:$AX$3, _xlpm.y, Radley!$AL$5:$AX$20, _xlpm.z, Radley!$AJ$5:$AJ$20, IF(_xlfn.XLOOKUP(Q202,_xlfn.XLOOKUP(U$165,_xlpm.x,_xlpm.y,""),_xlpm.z,"Not Declared")="", "Name not recorded",  _xlfn.XLOOKUP(Q202,_xlfn.XLOOKUP(U$165,_xlpm.x,_xlpm.y,""),_xlpm.z,"Not Declared")))</f>
        <v>Not Declared</v>
      </c>
      <c r="V202" s="729" t="str" cm="1">
        <f t="array" ref="V202">_xlfn.LET(_xlpm.x, Radley!$AL$3:$AX$3, _xlpm.y, Radley!$AL$5:$AX$20, _xlpm.z, Radley!$AJ$5:$AJ$20, IF(_xlfn.XLOOKUP(R202,_xlfn.XLOOKUP(V$165,_xlpm.x,_xlpm.y,""),_xlpm.z,"Not Declared")="", "Name not recorded",  _xlfn.XLOOKUP(R202,_xlfn.XLOOKUP(V$165,_xlpm.x,_xlpm.y,""),_xlpm.z,"Not Declared")))</f>
        <v>Not Declared</v>
      </c>
      <c r="W202" s="729" t="str" cm="1">
        <f t="array" ref="W202">_xlfn.LET(_xlpm.x, Radley!$AL$3:$AX$3, _xlpm.y, Radley!$AL$5:$AX$20, _xlpm.z, Radley!$AJ$5:$AJ$20, IF(_xlfn.XLOOKUP(S202,_xlfn.XLOOKUP(W$165,_xlpm.x,_xlpm.y,""),_xlpm.z,"Not Declared")="", "Name not recorded",  _xlfn.XLOOKUP(S202,_xlfn.XLOOKUP(W$165,_xlpm.x,_xlpm.y,""),_xlpm.z,"Not Declared")))</f>
        <v>Not Declared</v>
      </c>
      <c r="X202" s="358" t="str">
        <f>_xlfn.TEXTJOIN(", ",,T202:W202)</f>
        <v>Not Declared, Not Declared, Not Declared, Not Declared</v>
      </c>
      <c r="Z202" s="433"/>
      <c r="AA202" s="747" t="str" cm="1">
        <f t="array" ref="AA202">_xlfn.LET(_xlpm.a,_xlfn.XLOOKUP(1,('Number Allocation'!$C$6:$C$1483=AC202)*('Number Allocation'!$D$6:$D$1483=AD202),'Number Allocation'!$A$6:$A$1483,"..."),IF(_xlpm.a="","...",_xlpm.a))</f>
        <v>...</v>
      </c>
      <c r="AB202" s="747">
        <v>0</v>
      </c>
      <c r="AC202" s="12" t="str">
        <v>Not Declared</v>
      </c>
      <c r="AD202" s="12" t="str">
        <v>Banbury Harriers AC</v>
      </c>
      <c r="AE202" s="436"/>
      <c r="AG202" s="365"/>
      <c r="AH202" s="433"/>
      <c r="AI202" s="747" t="str" cm="1">
        <f t="array" ref="AI202">_xlfn.LET(_xlpm.a,_xlfn.XLOOKUP(1,('Number Allocation'!$C$6:$C$1483=AK202)*('Number Allocation'!$D$6:$D$1483=AL202),'Number Allocation'!$A$6:$A$1483,"..."),IF(_xlpm.a="","...",_xlpm.a))</f>
        <v>...</v>
      </c>
      <c r="AJ202" s="747">
        <v>0</v>
      </c>
      <c r="AK202" s="12" t="str">
        <v>Not Declared</v>
      </c>
      <c r="AL202" s="12" t="str">
        <v>Abingdon AC</v>
      </c>
      <c r="AM202" s="436"/>
      <c r="AO202" s="365"/>
      <c r="AP202" s="433"/>
      <c r="AQ202" s="747" t="str" cm="1">
        <f t="array" ref="AQ202">_xlfn.LET(_xlpm.a,_xlfn.XLOOKUP(1,('Number Allocation'!$C$6:$C$1483=AS202)*('Number Allocation'!$D$6:$D$1483=AT202),'Number Allocation'!$A$6:$A$1483,"..."),IF(_xlpm.a="","...",_xlpm.a))</f>
        <v>...</v>
      </c>
      <c r="AR202" s="747">
        <v>0</v>
      </c>
      <c r="AS202" s="12" t="str">
        <v>Not Declared</v>
      </c>
      <c r="AT202" s="12" t="str">
        <v>Team Kennet</v>
      </c>
      <c r="AU202" s="436"/>
      <c r="AW202" s="365"/>
      <c r="AX202" s="433"/>
      <c r="AY202" s="747" t="str" cm="1">
        <f t="array" ref="AY202">_xlfn.LET(_xlpm.a,_xlfn.XLOOKUP(1,('Number Allocation'!$C$6:$C$1483=BA202)*('Number Allocation'!$D$6:$D$1483=BB202),'Number Allocation'!$A$6:$A$1483,"..."),IF(_xlpm.a="","...",_xlpm.a))</f>
        <v>...</v>
      </c>
      <c r="AZ202" s="747">
        <v>0</v>
      </c>
      <c r="BA202" s="12" t="str">
        <v>Not Declared</v>
      </c>
      <c r="BB202" s="12" t="str">
        <v>Oxford City AC</v>
      </c>
      <c r="BC202" s="436"/>
      <c r="BE202" s="365"/>
      <c r="BF202" s="433"/>
      <c r="BG202" s="747" t="str" cm="1">
        <f t="array" ref="BG202">_xlfn.LET(_xlpm.a,_xlfn.XLOOKUP(1,('Number Allocation'!$C$6:$C$1483=BI202)*('Number Allocation'!$D$6:$D$1483=BJ202),'Number Allocation'!$A$6:$A$1483,"..."),IF(_xlpm.a="","...",_xlpm.a))</f>
        <v>...</v>
      </c>
      <c r="BH202" s="747">
        <v>0</v>
      </c>
      <c r="BI202" s="12" t="str">
        <v>Not Declared</v>
      </c>
      <c r="BJ202" s="12" t="str">
        <v>Banbury Harriers AC</v>
      </c>
      <c r="BK202" s="436"/>
      <c r="BM202" s="365"/>
      <c r="BN202" s="433"/>
      <c r="BO202" s="747" t="str" cm="1">
        <f t="array" ref="BO202">_xlfn.LET(_xlpm.a,_xlfn.XLOOKUP(1,('Number Allocation'!$C$6:$C$1483=BQ202)*('Number Allocation'!$D$6:$D$1483=BR202),'Number Allocation'!$A$6:$A$1483,"..."),IF(_xlpm.a="","...",_xlpm.a))</f>
        <v>...</v>
      </c>
      <c r="BP202" s="747">
        <v>0</v>
      </c>
      <c r="BQ202" s="12" t="str">
        <v>Not Declared</v>
      </c>
      <c r="BR202" s="12" t="str">
        <v>Oxford City AC</v>
      </c>
      <c r="BS202" s="436"/>
      <c r="BU202" s="365"/>
      <c r="BV202" s="433"/>
      <c r="BW202" s="747" t="str" cm="1">
        <f t="array" ref="BW202">_xlfn.LET(_xlpm.a,_xlfn.XLOOKUP(1,('Number Allocation'!$C$6:$C$1483=BY202)*('Number Allocation'!$D$6:$D$1483=BZ202),'Number Allocation'!$A$6:$A$1483,"..."),IF(_xlpm.a="","...",_xlpm.a))</f>
        <v>...</v>
      </c>
      <c r="BX202" s="747">
        <v>0</v>
      </c>
      <c r="BY202" s="12" t="str">
        <v>Not Declared</v>
      </c>
      <c r="BZ202" s="12" t="str">
        <v>Abingdon AC</v>
      </c>
      <c r="CA202" s="747"/>
      <c r="CB202" s="12"/>
      <c r="CC202" s="12"/>
      <c r="CD202" s="433"/>
      <c r="CE202" s="747" t="str" cm="1">
        <f t="array" ref="CE202">_xlfn.LET(_xlpm.a,_xlfn.XLOOKUP(1,('Number Allocation'!$C$6:$C$1483=CG202)*('Number Allocation'!$D$6:$D$1483=CH202),'Number Allocation'!$A$6:$A$1483,"..."),IF(_xlpm.a="","...",_xlpm.a))</f>
        <v>...</v>
      </c>
      <c r="CF202" s="747">
        <v>0</v>
      </c>
      <c r="CG202" s="12" t="str">
        <v>Not Declared</v>
      </c>
      <c r="CH202" s="12" t="str">
        <v>Witney Road Runners</v>
      </c>
      <c r="CI202" s="747"/>
      <c r="CJ202" s="12"/>
      <c r="CK202" s="12"/>
      <c r="CL202" s="433"/>
      <c r="CM202" s="747" t="str" cm="1">
        <f t="array" ref="CM202">_xlfn.LET(_xlpm.a,_xlfn.XLOOKUP(1,('Number Allocation'!$C$6:$C$1483=CO202)*('Number Allocation'!$D$6:$D$1483=CP202),'Number Allocation'!$A$6:$A$1483,"..."),IF(_xlpm.a="","...",_xlpm.a))</f>
        <v>...</v>
      </c>
      <c r="CN202" s="747">
        <v>0</v>
      </c>
      <c r="CO202" s="12" t="str">
        <v>Not Declared</v>
      </c>
      <c r="CP202" s="12" t="str">
        <v>Team Kennet</v>
      </c>
      <c r="CQ202" s="747"/>
      <c r="CR202" s="12"/>
      <c r="CS202" s="12"/>
      <c r="CT202" s="433"/>
      <c r="CU202" s="747" t="str" cm="1">
        <f t="array" ref="CU202">_xlfn.LET(_xlpm.a,_xlfn.XLOOKUP(1,('Number Allocation'!$C$6:$C$1483=CW202)*('Number Allocation'!$D$6:$D$1483=CX202),'Number Allocation'!$A$6:$A$1483,"..."),IF(_xlpm.a="","...",_xlpm.a))</f>
        <v>...</v>
      </c>
      <c r="CV202" s="747">
        <v>0</v>
      </c>
      <c r="CW202" s="12" t="str">
        <v>Not Declared</v>
      </c>
      <c r="CX202" s="12" t="str">
        <v>Bicester AC</v>
      </c>
      <c r="CY202" s="747"/>
      <c r="CZ202" s="12"/>
      <c r="DA202" s="12"/>
      <c r="DB202" s="433"/>
      <c r="DC202" s="747" t="str" cm="1">
        <f t="array" ref="DC202">_xlfn.LET(_xlpm.a,_xlfn.XLOOKUP(1,('Number Allocation'!$C$6:$C$1483=DE202)*('Number Allocation'!$D$6:$D$1483=DF202),'Number Allocation'!$A$6:$A$1483,"..."),IF(_xlpm.a="","...",_xlpm.a))</f>
        <v>...</v>
      </c>
      <c r="DD202" s="747">
        <v>0</v>
      </c>
      <c r="DE202" s="12" t="str">
        <v>Not Declared</v>
      </c>
      <c r="DF202" s="12" t="str">
        <v>Radley AC</v>
      </c>
      <c r="DG202" s="747"/>
      <c r="DH202" s="12"/>
      <c r="DI202" s="12"/>
      <c r="DJ202" s="433"/>
      <c r="DK202" s="747" t="str" cm="1">
        <f t="array" ref="DK202">_xlfn.LET(_xlpm.a,_xlfn.XLOOKUP(1,('Number Allocation'!$C$6:$C$1483=DM202)*('Number Allocation'!$D$6:$D$1483=DN202),'Number Allocation'!$A$6:$A$1483,"..."),IF(_xlpm.a="","...",_xlpm.a))</f>
        <v>...</v>
      </c>
      <c r="DL202" s="747">
        <v>0</v>
      </c>
      <c r="DM202" s="12" t="str">
        <v>Not Declared</v>
      </c>
      <c r="DN202" s="12" t="str">
        <v>Banbury Harriers AC</v>
      </c>
      <c r="DO202" s="747"/>
      <c r="DP202" s="12"/>
      <c r="DQ202" s="12"/>
      <c r="DT202" s="89"/>
      <c r="DU202" s="89"/>
      <c r="DZ202" s="15"/>
      <c r="EA202" s="15"/>
    </row>
    <row r="203" spans="1:131" s="359" customFormat="1" ht="21" customHeight="1">
      <c r="A203" s="358" t="str">
        <f>A202</f>
        <v>Radley AC</v>
      </c>
      <c r="B203" s="729" t="str">
        <f>Radley!AV$2</f>
        <v>RR</v>
      </c>
      <c r="C203" s="729" t="s">
        <v>65</v>
      </c>
      <c r="D203" s="729" t="str" cm="1">
        <f t="array" ref="D203">_xlfn.LET(_xlpm.x, Radley!$AL$3:$AW$3, _xlpm.y, Radley!$AL$5:$AW$20, _xlpm.z, Radley!$AJ$5:$AJ$20, IF(_xlfn.XLOOKUP($C203,_xlfn.XLOOKUP(D$165,_xlpm.x,_xlpm.y,""),_xlpm.z,"Not Declared")="", "Name not recorded",  _xlfn.XLOOKUP($C203,_xlfn.XLOOKUP(D$165,_xlpm.x,_xlpm.y,""),_xlpm.z,"Not Declared")))</f>
        <v>Not Declared</v>
      </c>
      <c r="E203" s="729" t="str" cm="1">
        <f t="array" ref="E203">_xlfn.LET(_xlpm.x, Radley!$AL$3:$AW$3, _xlpm.y, Radley!$AL$5:$AW$20, _xlpm.z, Radley!$AJ$5:$AJ$20, IF(_xlfn.XLOOKUP($C203,_xlfn.XLOOKUP(E$165,_xlpm.x,_xlpm.y,""),_xlpm.z,"Not Declared")="", "Name not recorded",  _xlfn.XLOOKUP($C203,_xlfn.XLOOKUP(E$165,_xlpm.x,_xlpm.y,""),_xlpm.z,"Not Declared")))</f>
        <v>Not Declared</v>
      </c>
      <c r="F203" s="729" t="str" cm="1">
        <f t="array" ref="F203">_xlfn.LET(_xlpm.x, Radley!$AL$3:$AW$3, _xlpm.y, Radley!$AL$5:$AW$20, _xlpm.z, Radley!$AJ$5:$AJ$20, IF(_xlfn.XLOOKUP($C203,_xlfn.XLOOKUP(F$165,_xlpm.x,_xlpm.y,""),_xlpm.z,"Not Declared")="", "Name not recorded",  _xlfn.XLOOKUP($C203,_xlfn.XLOOKUP(F$165,_xlpm.x,_xlpm.y,""),_xlpm.z,"Not Declared")))</f>
        <v>Not Declared</v>
      </c>
      <c r="G203" s="729" t="str" cm="1">
        <f t="array" ref="G203">_xlfn.LET(_xlpm.x, Radley!$AL$3:$AW$3, _xlpm.y, Radley!$AL$5:$AW$20, _xlpm.z, Radley!$AJ$5:$AJ$20, IF(_xlfn.XLOOKUP($C203,_xlfn.XLOOKUP(G$165,_xlpm.x,_xlpm.y,""),_xlpm.z,"Not Declared")="", "Name not recorded",  _xlfn.XLOOKUP($C203,_xlfn.XLOOKUP(G$165,_xlpm.x,_xlpm.y,""),_xlpm.z,"Not Declared")))</f>
        <v>Not Declared</v>
      </c>
      <c r="H203" s="729" t="str" cm="1">
        <f t="array" ref="H203">_xlfn.LET(_xlpm.x, Radley!$AL$3:$AW$3, _xlpm.y, Radley!$AL$5:$AW$20, _xlpm.z, Radley!$AJ$5:$AJ$20, IF(_xlfn.XLOOKUP($C203,_xlfn.XLOOKUP(H$165,_xlpm.x,_xlpm.y,""),_xlpm.z,"Not Declared")="", "Name not recorded",  _xlfn.XLOOKUP($C203,_xlfn.XLOOKUP(H$165,_xlpm.x,_xlpm.y,""),_xlpm.z,"Not Declared")))</f>
        <v>Not Declared</v>
      </c>
      <c r="I203" s="729" t="str" cm="1">
        <f t="array" ref="I203">_xlfn.LET(_xlpm.x, Radley!$AL$3:$AW$3, _xlpm.y, Radley!$AL$5:$AW$20, _xlpm.z, Radley!$AJ$5:$AJ$20, IF(_xlfn.XLOOKUP($C203,_xlfn.XLOOKUP(I$165,_xlpm.x,_xlpm.y,""),_xlpm.z,"Not Declared")="", "Name not recorded",  _xlfn.XLOOKUP($C203,_xlfn.XLOOKUP(I$165,_xlpm.x,_xlpm.y,""),_xlpm.z,"Not Declared")))</f>
        <v>Not Declared</v>
      </c>
      <c r="J203" s="729" t="str" cm="1">
        <f t="array" ref="J203">_xlfn.LET(_xlpm.x, Radley!$AL$3:$AW$3, _xlpm.y, Radley!$AL$5:$AW$20, _xlpm.z, Radley!$AJ$5:$AJ$20, IF(_xlfn.XLOOKUP($C203,_xlfn.XLOOKUP(J$165,_xlpm.x,_xlpm.y,""),_xlpm.z,"Not Declared")="", "Name not recorded",  _xlfn.XLOOKUP($C203,_xlfn.XLOOKUP(J$165,_xlpm.x,_xlpm.y,""),_xlpm.z,"Not Declared")))</f>
        <v>Not Declared</v>
      </c>
      <c r="K203" s="729" t="str" cm="1">
        <f t="array" ref="K203">_xlfn.LET(_xlpm.x, Radley!$AL$3:$AW$3, _xlpm.y, Radley!$AL$5:$AW$20, _xlpm.z, Radley!$AJ$5:$AJ$20, IF(_xlfn.XLOOKUP($C203,_xlfn.XLOOKUP(K$165,_xlpm.x,_xlpm.y,""),_xlpm.z,"Not Declared")="", "Name not recorded",  _xlfn.XLOOKUP($C203,_xlfn.XLOOKUP(K$165,_xlpm.x,_xlpm.y,""),_xlpm.z,"Not Declared")))</f>
        <v>Not Declared</v>
      </c>
      <c r="L203" s="729" t="str" cm="1">
        <f t="array" ref="L203">_xlfn.LET(_xlpm.x, Radley!$AL$3:$AW$3, _xlpm.y, Radley!$AL$5:$AW$20, _xlpm.z, Radley!$AJ$5:$AJ$20, IF(_xlfn.XLOOKUP($C203,_xlfn.XLOOKUP(L$165,_xlpm.x,_xlpm.y,""),_xlpm.z,"Not Declared")="", "Name not recorded",  _xlfn.XLOOKUP($C203,_xlfn.XLOOKUP(L$165,_xlpm.x,_xlpm.y,""),_xlpm.z,"Not Declared")))</f>
        <v>Not Declared</v>
      </c>
      <c r="M203" s="729" t="str" cm="1">
        <f t="array" ref="M203">_xlfn.LET(_xlpm.x, Radley!$AL$3:$AW$3, _xlpm.y, Radley!$AL$5:$AW$20, _xlpm.z, Radley!$AJ$5:$AJ$20, IF(_xlfn.XLOOKUP($C203,_xlfn.XLOOKUP(M$165,_xlpm.x,_xlpm.y,""),_xlpm.z,"Not Declared")="", "Name not recorded",  _xlfn.XLOOKUP($C203,_xlfn.XLOOKUP(M$165,_xlpm.x,_xlpm.y,""),_xlpm.z,"Not Declared")))</f>
        <v>Not Declared</v>
      </c>
      <c r="N203" s="729" t="str" cm="1">
        <f t="array" ref="N203">_xlfn.LET(_xlpm.x, Radley!$AL$3:$AW$3, _xlpm.y, Radley!$AL$5:$AW$20, _xlpm.z, Radley!$AJ$5:$AJ$20, IF(_xlfn.XLOOKUP($C203,_xlfn.XLOOKUP(N$165,_xlpm.x,_xlpm.y,""),_xlpm.z,"Not Declared")="", "Name not recorded",  _xlfn.XLOOKUP($C203,_xlfn.XLOOKUP(N$165,_xlpm.x,_xlpm.y,""),_xlpm.z,"Not Declared")))</f>
        <v>Not Declared</v>
      </c>
      <c r="O203" s="729" t="str" cm="1">
        <f t="array" ref="O203">_xlfn.LET(_xlpm.x, Radley!$AL$3:$AW$3, _xlpm.y, Radley!$AL$5:$AW$20, _xlpm.z, Radley!$AJ$5:$AJ$20, IF(_xlfn.XLOOKUP($C203,_xlfn.XLOOKUP(O$165,_xlpm.x,_xlpm.y,""),_xlpm.z,"Not Declared")="", "Name not recorded",  _xlfn.XLOOKUP($C203,_xlfn.XLOOKUP(O$165,_xlpm.x,_xlpm.y,""),_xlpm.z,"Not Declared")))</f>
        <v>Not Declared</v>
      </c>
      <c r="P203" s="220"/>
      <c r="Q203" s="732"/>
      <c r="R203" s="732"/>
      <c r="S203" s="732"/>
      <c r="T203" s="732"/>
      <c r="U203" s="732"/>
      <c r="V203" s="732"/>
      <c r="W203" s="732"/>
      <c r="X203" s="732"/>
      <c r="Z203" s="433"/>
      <c r="AA203" s="747" t="str" cm="1">
        <f t="array" ref="AA203">_xlfn.LET(_xlpm.a,_xlfn.XLOOKUP(1,('Number Allocation'!$C$6:$C$1483=AC203)*('Number Allocation'!$D$6:$D$1483=AD203),'Number Allocation'!$A$6:$A$1483,"..."),IF(_xlpm.a="","...",_xlpm.a))</f>
        <v>...</v>
      </c>
      <c r="AB203" s="747">
        <v>0</v>
      </c>
      <c r="AC203" s="12" t="str">
        <v>Not Declared</v>
      </c>
      <c r="AD203" s="12" t="str">
        <v>White Horse Harriers</v>
      </c>
      <c r="AE203" s="436"/>
      <c r="AG203" s="365"/>
      <c r="AH203" s="433"/>
      <c r="AI203" s="747" t="str" cm="1">
        <f t="array" ref="AI203">_xlfn.LET(_xlpm.a,_xlfn.XLOOKUP(1,('Number Allocation'!$C$6:$C$1483=AK203)*('Number Allocation'!$D$6:$D$1483=AL203),'Number Allocation'!$A$6:$A$1483,"..."),IF(_xlpm.a="","...",_xlpm.a))</f>
        <v>...</v>
      </c>
      <c r="AJ203" s="747">
        <v>0</v>
      </c>
      <c r="AK203" s="12" t="str">
        <v>Not Declared</v>
      </c>
      <c r="AL203" s="12" t="str">
        <v>Banbury Harriers AC</v>
      </c>
      <c r="AM203" s="436"/>
      <c r="AO203" s="365"/>
      <c r="AP203" s="433"/>
      <c r="AQ203" s="747" t="str" cm="1">
        <f t="array" ref="AQ203">_xlfn.LET(_xlpm.a,_xlfn.XLOOKUP(1,('Number Allocation'!$C$6:$C$1483=AS203)*('Number Allocation'!$D$6:$D$1483=AT203),'Number Allocation'!$A$6:$A$1483,"..."),IF(_xlpm.a="","...",_xlpm.a))</f>
        <v>...</v>
      </c>
      <c r="AR203" s="747">
        <v>0</v>
      </c>
      <c r="AS203" s="12" t="str">
        <v>Not Declared</v>
      </c>
      <c r="AT203" s="12" t="str">
        <v>Witney Road Runners</v>
      </c>
      <c r="AU203" s="436"/>
      <c r="AW203" s="365"/>
      <c r="AX203" s="433"/>
      <c r="AY203" s="747" t="str" cm="1">
        <f t="array" ref="AY203">_xlfn.LET(_xlpm.a,_xlfn.XLOOKUP(1,('Number Allocation'!$C$6:$C$1483=BA203)*('Number Allocation'!$D$6:$D$1483=BB203),'Number Allocation'!$A$6:$A$1483,"..."),IF(_xlpm.a="","...",_xlpm.a))</f>
        <v>...</v>
      </c>
      <c r="AZ203" s="747">
        <v>0</v>
      </c>
      <c r="BA203" s="12" t="str">
        <v>Not Declared</v>
      </c>
      <c r="BB203" s="12" t="str">
        <v>Radley AC</v>
      </c>
      <c r="BC203" s="436"/>
      <c r="BE203" s="365"/>
      <c r="BF203" s="433"/>
      <c r="BG203" s="747" t="str" cm="1">
        <f t="array" ref="BG203">_xlfn.LET(_xlpm.a,_xlfn.XLOOKUP(1,('Number Allocation'!$C$6:$C$1483=BI203)*('Number Allocation'!$D$6:$D$1483=BJ203),'Number Allocation'!$A$6:$A$1483,"..."),IF(_xlpm.a="","...",_xlpm.a))</f>
        <v>...</v>
      </c>
      <c r="BH203" s="747">
        <v>0</v>
      </c>
      <c r="BI203" s="12" t="str">
        <v>Not Declared</v>
      </c>
      <c r="BJ203" s="12" t="str">
        <v>Abingdon AC</v>
      </c>
      <c r="BK203" s="436"/>
      <c r="BM203" s="365"/>
      <c r="BN203" s="433"/>
      <c r="BO203" s="747" t="str" cm="1">
        <f t="array" ref="BO203">_xlfn.LET(_xlpm.a,_xlfn.XLOOKUP(1,('Number Allocation'!$C$6:$C$1483=BQ203)*('Number Allocation'!$D$6:$D$1483=BR203),'Number Allocation'!$A$6:$A$1483,"..."),IF(_xlpm.a="","...",_xlpm.a))</f>
        <v>...</v>
      </c>
      <c r="BP203" s="747">
        <v>0</v>
      </c>
      <c r="BQ203" s="12" t="str">
        <v>Not Declared</v>
      </c>
      <c r="BR203" s="12" t="str">
        <v>Bicester AC</v>
      </c>
      <c r="BS203" s="436"/>
      <c r="BU203" s="365"/>
      <c r="BV203" s="433"/>
      <c r="BW203" s="747" t="str" cm="1">
        <f t="array" ref="BW203">_xlfn.LET(_xlpm.a,_xlfn.XLOOKUP(1,('Number Allocation'!$C$6:$C$1483=BY203)*('Number Allocation'!$D$6:$D$1483=BZ203),'Number Allocation'!$A$6:$A$1483,"..."),IF(_xlpm.a="","...",_xlpm.a))</f>
        <v>...</v>
      </c>
      <c r="BX203" s="747">
        <v>0</v>
      </c>
      <c r="BY203" s="12" t="str">
        <v>Not Declared</v>
      </c>
      <c r="BZ203" s="12" t="str">
        <v>Banbury Harriers AC</v>
      </c>
      <c r="CA203" s="747"/>
      <c r="CB203" s="3"/>
      <c r="CC203" s="3"/>
      <c r="CD203" s="433"/>
      <c r="CE203" s="747" t="str" cm="1">
        <f t="array" ref="CE203">_xlfn.LET(_xlpm.a,_xlfn.XLOOKUP(1,('Number Allocation'!$C$6:$C$1483=CG203)*('Number Allocation'!$D$6:$D$1483=CH203),'Number Allocation'!$A$6:$A$1483,"..."),IF(_xlpm.a="","...",_xlpm.a))</f>
        <v>...</v>
      </c>
      <c r="CF203" s="747">
        <v>0</v>
      </c>
      <c r="CG203" s="12" t="str">
        <v>Not Declared</v>
      </c>
      <c r="CH203" s="12" t="str">
        <v>Bicester AC</v>
      </c>
      <c r="CI203" s="747"/>
      <c r="CJ203" s="3"/>
      <c r="CK203" s="3"/>
      <c r="CL203" s="433"/>
      <c r="CM203" s="747" t="str" cm="1">
        <f t="array" ref="CM203">_xlfn.LET(_xlpm.a,_xlfn.XLOOKUP(1,('Number Allocation'!$C$6:$C$1483=CO203)*('Number Allocation'!$D$6:$D$1483=CP203),'Number Allocation'!$A$6:$A$1483,"..."),IF(_xlpm.a="","...",_xlpm.a))</f>
        <v>...</v>
      </c>
      <c r="CN203" s="747">
        <v>0</v>
      </c>
      <c r="CO203" s="12" t="str">
        <v>Not Declared</v>
      </c>
      <c r="CP203" s="12" t="str">
        <v>Banbury Harriers AC</v>
      </c>
      <c r="CQ203" s="747"/>
      <c r="CR203" s="3"/>
      <c r="CS203" s="3"/>
      <c r="CT203" s="433"/>
      <c r="CU203" s="747" t="str" cm="1">
        <f t="array" ref="CU203">_xlfn.LET(_xlpm.a,_xlfn.XLOOKUP(1,('Number Allocation'!$C$6:$C$1483=CW203)*('Number Allocation'!$D$6:$D$1483=CX203),'Number Allocation'!$A$6:$A$1483,"..."),IF(_xlpm.a="","...",_xlpm.a))</f>
        <v>...</v>
      </c>
      <c r="CV203" s="747">
        <v>0</v>
      </c>
      <c r="CW203" s="12" t="str">
        <v>Not Declared</v>
      </c>
      <c r="CX203" s="12" t="str">
        <v>Banbury Harriers AC</v>
      </c>
      <c r="CY203" s="747"/>
      <c r="CZ203" s="3"/>
      <c r="DA203" s="3"/>
      <c r="DB203" s="433"/>
      <c r="DC203" s="747" t="str" cm="1">
        <f t="array" ref="DC203">_xlfn.LET(_xlpm.a,_xlfn.XLOOKUP(1,('Number Allocation'!$C$6:$C$1483=DE203)*('Number Allocation'!$D$6:$D$1483=DF203),'Number Allocation'!$A$6:$A$1483,"..."),IF(_xlpm.a="","...",_xlpm.a))</f>
        <v>...</v>
      </c>
      <c r="DD203" s="747">
        <v>0</v>
      </c>
      <c r="DE203" s="12" t="str">
        <v>Not Declared</v>
      </c>
      <c r="DF203" s="12" t="str">
        <v>Bicester AC</v>
      </c>
      <c r="DG203" s="747"/>
      <c r="DH203" s="3"/>
      <c r="DI203" s="3"/>
      <c r="DJ203" s="433"/>
      <c r="DK203" s="747" t="str" cm="1">
        <f t="array" ref="DK203">_xlfn.LET(_xlpm.a,_xlfn.XLOOKUP(1,('Number Allocation'!$C$6:$C$1483=DM203)*('Number Allocation'!$D$6:$D$1483=DN203),'Number Allocation'!$A$6:$A$1483,"..."),IF(_xlpm.a="","...",_xlpm.a))</f>
        <v>...</v>
      </c>
      <c r="DL203" s="747">
        <v>0</v>
      </c>
      <c r="DM203" s="12" t="str">
        <v>Not Declared</v>
      </c>
      <c r="DN203" s="12" t="str">
        <v>Abingdon AC</v>
      </c>
      <c r="DO203" s="747"/>
      <c r="DP203" s="3"/>
      <c r="DQ203" s="3"/>
      <c r="DR203" s="88"/>
      <c r="DS203" s="88"/>
      <c r="DT203" s="88"/>
      <c r="DZ203" s="15"/>
      <c r="EA203" s="15"/>
    </row>
    <row r="204" spans="1:131" s="359" customFormat="1" ht="21" customHeight="1">
      <c r="A204" s="358" t="str">
        <f>A202</f>
        <v>Radley AC</v>
      </c>
      <c r="B204" s="729"/>
      <c r="C204" s="729" t="s">
        <v>517</v>
      </c>
      <c r="D204" s="729" t="str" cm="1">
        <f t="array" ref="D204">_xlfn.LET(_xlpm.x, Radley!$AL$3:$AW$3, _xlpm.y, Radley!$AL$5:$AW$20, _xlpm.z, Radley!$AJ$5:$AJ$20, IF(_xlfn.XLOOKUP($C204,_xlfn.XLOOKUP(D$165,_xlpm.x,_xlpm.y,""),_xlpm.z,"Not Declared")="", "Name not recorded",  _xlfn.XLOOKUP($C204,_xlfn.XLOOKUP(D$165,_xlpm.x,_xlpm.y,""),_xlpm.z,"Not Declared")))</f>
        <v>Not Declared</v>
      </c>
      <c r="E204" s="729" t="str" cm="1">
        <f t="array" ref="E204">_xlfn.LET(_xlpm.x, Radley!$AL$3:$AW$3, _xlpm.y, Radley!$AL$5:$AW$20, _xlpm.z, Radley!$AJ$5:$AJ$20, IF(_xlfn.XLOOKUP($C204,_xlfn.XLOOKUP(E$165,_xlpm.x,_xlpm.y,""),_xlpm.z,"Not Declared")="", "Name not recorded",  _xlfn.XLOOKUP($C204,_xlfn.XLOOKUP(E$165,_xlpm.x,_xlpm.y,""),_xlpm.z,"Not Declared")))</f>
        <v>Not Declared</v>
      </c>
      <c r="F204" s="729" t="str" cm="1">
        <f t="array" ref="F204">_xlfn.LET(_xlpm.x, Radley!$AL$3:$AW$3, _xlpm.y, Radley!$AL$5:$AW$20, _xlpm.z, Radley!$AJ$5:$AJ$20, IF(_xlfn.XLOOKUP($C204,_xlfn.XLOOKUP(F$165,_xlpm.x,_xlpm.y,""),_xlpm.z,"Not Declared")="", "Name not recorded",  _xlfn.XLOOKUP($C204,_xlfn.XLOOKUP(F$165,_xlpm.x,_xlpm.y,""),_xlpm.z,"Not Declared")))</f>
        <v>Not Declared</v>
      </c>
      <c r="G204" s="729" t="str" cm="1">
        <f t="array" ref="G204">_xlfn.LET(_xlpm.x, Radley!$AL$3:$AW$3, _xlpm.y, Radley!$AL$5:$AW$20, _xlpm.z, Radley!$AJ$5:$AJ$20, IF(_xlfn.XLOOKUP($C204,_xlfn.XLOOKUP(G$165,_xlpm.x,_xlpm.y,""),_xlpm.z,"Not Declared")="", "Name not recorded",  _xlfn.XLOOKUP($C204,_xlfn.XLOOKUP(G$165,_xlpm.x,_xlpm.y,""),_xlpm.z,"Not Declared")))</f>
        <v>Not Declared</v>
      </c>
      <c r="H204" s="729" t="str" cm="1">
        <f t="array" ref="H204">_xlfn.LET(_xlpm.x, Radley!$AL$3:$AW$3, _xlpm.y, Radley!$AL$5:$AW$20, _xlpm.z, Radley!$AJ$5:$AJ$20, IF(_xlfn.XLOOKUP($C204,_xlfn.XLOOKUP(H$165,_xlpm.x,_xlpm.y,""),_xlpm.z,"Not Declared")="", "Name not recorded",  _xlfn.XLOOKUP($C204,_xlfn.XLOOKUP(H$165,_xlpm.x,_xlpm.y,""),_xlpm.z,"Not Declared")))</f>
        <v>Not Declared</v>
      </c>
      <c r="I204" s="729" t="str" cm="1">
        <f t="array" ref="I204">_xlfn.LET(_xlpm.x, Radley!$AL$3:$AW$3, _xlpm.y, Radley!$AL$5:$AW$20, _xlpm.z, Radley!$AJ$5:$AJ$20, IF(_xlfn.XLOOKUP($C204,_xlfn.XLOOKUP(I$165,_xlpm.x,_xlpm.y,""),_xlpm.z,"Not Declared")="", "Name not recorded",  _xlfn.XLOOKUP($C204,_xlfn.XLOOKUP(I$165,_xlpm.x,_xlpm.y,""),_xlpm.z,"Not Declared")))</f>
        <v>Not Declared</v>
      </c>
      <c r="J204" s="729" t="str" cm="1">
        <f t="array" ref="J204">_xlfn.LET(_xlpm.x, Radley!$AL$3:$AW$3, _xlpm.y, Radley!$AL$5:$AW$20, _xlpm.z, Radley!$AJ$5:$AJ$20, IF(_xlfn.XLOOKUP($C204,_xlfn.XLOOKUP(J$165,_xlpm.x,_xlpm.y,""),_xlpm.z,"Not Declared")="", "Name not recorded",  _xlfn.XLOOKUP($C204,_xlfn.XLOOKUP(J$165,_xlpm.x,_xlpm.y,""),_xlpm.z,"Not Declared")))</f>
        <v>Not Declared</v>
      </c>
      <c r="K204" s="729" t="str" cm="1">
        <f t="array" ref="K204">_xlfn.LET(_xlpm.x, Radley!$AL$3:$AW$3, _xlpm.y, Radley!$AL$5:$AW$20, _xlpm.z, Radley!$AJ$5:$AJ$20, IF(_xlfn.XLOOKUP($C204,_xlfn.XLOOKUP(K$165,_xlpm.x,_xlpm.y,""),_xlpm.z,"Not Declared")="", "Name not recorded",  _xlfn.XLOOKUP($C204,_xlfn.XLOOKUP(K$165,_xlpm.x,_xlpm.y,""),_xlpm.z,"Not Declared")))</f>
        <v>Not Declared</v>
      </c>
      <c r="L204" s="729" t="str" cm="1">
        <f t="array" ref="L204">_xlfn.LET(_xlpm.x, Radley!$AL$3:$AW$3, _xlpm.y, Radley!$AL$5:$AW$20, _xlpm.z, Radley!$AJ$5:$AJ$20, IF(_xlfn.XLOOKUP($C204,_xlfn.XLOOKUP(L$165,_xlpm.x,_xlpm.y,""),_xlpm.z,"Not Declared")="", "Name not recorded",  _xlfn.XLOOKUP($C204,_xlfn.XLOOKUP(L$165,_xlpm.x,_xlpm.y,""),_xlpm.z,"Not Declared")))</f>
        <v>Not Declared</v>
      </c>
      <c r="M204" s="729" t="str" cm="1">
        <f t="array" ref="M204">_xlfn.LET(_xlpm.x, Radley!$AL$3:$AW$3, _xlpm.y, Radley!$AL$5:$AW$20, _xlpm.z, Radley!$AJ$5:$AJ$20, IF(_xlfn.XLOOKUP($C204,_xlfn.XLOOKUP(M$165,_xlpm.x,_xlpm.y,""),_xlpm.z,"Not Declared")="", "Name not recorded",  _xlfn.XLOOKUP($C204,_xlfn.XLOOKUP(M$165,_xlpm.x,_xlpm.y,""),_xlpm.z,"Not Declared")))</f>
        <v>Not Declared</v>
      </c>
      <c r="N204" s="729" t="str" cm="1">
        <f t="array" ref="N204">_xlfn.LET(_xlpm.x, Radley!$AL$3:$AW$3, _xlpm.y, Radley!$AL$5:$AW$20, _xlpm.z, Radley!$AJ$5:$AJ$20, IF(_xlfn.XLOOKUP($C204,_xlfn.XLOOKUP(N$165,_xlpm.x,_xlpm.y,""),_xlpm.z,"Not Declared")="", "Name not recorded",  _xlfn.XLOOKUP($C204,_xlfn.XLOOKUP(N$165,_xlpm.x,_xlpm.y,""),_xlpm.z,"Not Declared")))</f>
        <v>Not Declared</v>
      </c>
      <c r="O204" s="729" t="str" cm="1">
        <f t="array" ref="O204">_xlfn.LET(_xlpm.x, Radley!$AL$3:$AW$3, _xlpm.y, Radley!$AL$5:$AW$20, _xlpm.z, Radley!$AJ$5:$AJ$20, IF(_xlfn.XLOOKUP($C204,_xlfn.XLOOKUP(O$165,_xlpm.x,_xlpm.y,""),_xlpm.z,"Not Declared")="", "Name not recorded",  _xlfn.XLOOKUP($C204,_xlfn.XLOOKUP(O$165,_xlpm.x,_xlpm.y,""),_xlpm.z,"Not Declared")))</f>
        <v>Not Declared</v>
      </c>
      <c r="P204" s="79" t="s">
        <v>517</v>
      </c>
      <c r="Q204" s="729" t="s">
        <v>319</v>
      </c>
      <c r="R204" s="729" t="s">
        <v>320</v>
      </c>
      <c r="S204" s="729" t="s">
        <v>321</v>
      </c>
      <c r="T204" s="729" t="str" cm="1">
        <f t="array" ref="T204">_xlfn.LET(_xlpm.x, Radley!$AL$3:$AX$3, _xlpm.y, Radley!$AL$5:$AX$20, _xlpm.z, Radley!$AJ$5:$AJ$20, IF(_xlfn.XLOOKUP(P204,_xlfn.XLOOKUP(T$165,_xlpm.x,_xlpm.y,""),_xlpm.z,"Not Declared")="", "Name not recorded",  _xlfn.XLOOKUP(P204,_xlfn.XLOOKUP(T$165,_xlpm.x,_xlpm.y,""),_xlpm.z,"Not Declared")))</f>
        <v>Not Declared</v>
      </c>
      <c r="U204" s="729" t="str" cm="1">
        <f t="array" ref="U204">_xlfn.LET(_xlpm.x, Radley!$AL$3:$AX$3, _xlpm.y, Radley!$AL$5:$AX$20, _xlpm.z, Radley!$AJ$5:$AJ$20, IF(_xlfn.XLOOKUP(Q204,_xlfn.XLOOKUP(U$165,_xlpm.x,_xlpm.y,""),_xlpm.z,"Not Declared")="", "Name not recorded",  _xlfn.XLOOKUP(Q204,_xlfn.XLOOKUP(U$165,_xlpm.x,_xlpm.y,""),_xlpm.z,"Not Declared")))</f>
        <v>Not Declared</v>
      </c>
      <c r="V204" s="729" t="str" cm="1">
        <f t="array" ref="V204">_xlfn.LET(_xlpm.x, Radley!$AL$3:$AX$3, _xlpm.y, Radley!$AL$5:$AX$20, _xlpm.z, Radley!$AJ$5:$AJ$20, IF(_xlfn.XLOOKUP(R204,_xlfn.XLOOKUP(V$165,_xlpm.x,_xlpm.y,""),_xlpm.z,"Not Declared")="", "Name not recorded",  _xlfn.XLOOKUP(R204,_xlfn.XLOOKUP(V$165,_xlpm.x,_xlpm.y,""),_xlpm.z,"Not Declared")))</f>
        <v>Not Declared</v>
      </c>
      <c r="W204" s="729" t="str" cm="1">
        <f t="array" ref="W204">_xlfn.LET(_xlpm.x, Radley!$AL$3:$AX$3, _xlpm.y, Radley!$AL$5:$AX$20, _xlpm.z, Radley!$AJ$5:$AJ$20, IF(_xlfn.XLOOKUP(S204,_xlfn.XLOOKUP(W$165,_xlpm.x,_xlpm.y,""),_xlpm.z,"Not Declared")="", "Name not recorded",  _xlfn.XLOOKUP(S204,_xlfn.XLOOKUP(W$165,_xlpm.x,_xlpm.y,""),_xlpm.z,"Not Declared")))</f>
        <v>Not Declared</v>
      </c>
      <c r="X204" s="358" t="str">
        <f>_xlfn.TEXTJOIN(", ",,T204:W204)</f>
        <v>Not Declared, Not Declared, Not Declared, Not Declared</v>
      </c>
      <c r="Z204" s="433"/>
      <c r="AA204" s="747" t="str" cm="1">
        <f t="array" ref="AA204">_xlfn.LET(_xlpm.a,_xlfn.XLOOKUP(1,('Number Allocation'!$C$6:$C$1483=AC204)*('Number Allocation'!$D$6:$D$1483=AD204),'Number Allocation'!$A$6:$A$1483,"..."),IF(_xlpm.a="","...",_xlpm.a))</f>
        <v>...</v>
      </c>
      <c r="AB204" s="747">
        <v>0</v>
      </c>
      <c r="AC204" s="12" t="str">
        <v>Not Declared</v>
      </c>
      <c r="AD204" s="12" t="str">
        <v>Oxford City AC</v>
      </c>
      <c r="AE204" s="436"/>
      <c r="AG204" s="365"/>
      <c r="AH204" s="433"/>
      <c r="AI204" s="747" t="str" cm="1">
        <f t="array" ref="AI204">_xlfn.LET(_xlpm.a,_xlfn.XLOOKUP(1,('Number Allocation'!$C$6:$C$1483=AK204)*('Number Allocation'!$D$6:$D$1483=AL204),'Number Allocation'!$A$6:$A$1483,"..."),IF(_xlpm.a="","...",_xlpm.a))</f>
        <v>...</v>
      </c>
      <c r="AJ204" s="747">
        <v>0</v>
      </c>
      <c r="AK204" s="12" t="str">
        <v>Not Declared</v>
      </c>
      <c r="AL204" s="12" t="str">
        <v>Witney Road Runners</v>
      </c>
      <c r="AM204" s="436"/>
      <c r="AO204" s="365"/>
      <c r="AP204" s="433"/>
      <c r="AQ204" s="747" t="str" cm="1">
        <f t="array" ref="AQ204">_xlfn.LET(_xlpm.a,_xlfn.XLOOKUP(1,('Number Allocation'!$C$6:$C$1483=AS204)*('Number Allocation'!$D$6:$D$1483=AT204),'Number Allocation'!$A$6:$A$1483,"..."),IF(_xlpm.a="","...",_xlpm.a))</f>
        <v>...</v>
      </c>
      <c r="AR204" s="747">
        <v>0</v>
      </c>
      <c r="AS204" s="12" t="str">
        <v>Not Declared</v>
      </c>
      <c r="AT204" s="12" t="str">
        <v>White Horse Harriers</v>
      </c>
      <c r="AU204" s="436"/>
      <c r="AW204" s="365"/>
      <c r="AX204" s="433"/>
      <c r="AY204" s="747" t="str" cm="1">
        <f t="array" ref="AY204">_xlfn.LET(_xlpm.a,_xlfn.XLOOKUP(1,('Number Allocation'!$C$6:$C$1483=BA204)*('Number Allocation'!$D$6:$D$1483=BB204),'Number Allocation'!$A$6:$A$1483,"..."),IF(_xlpm.a="","...",_xlpm.a))</f>
        <v>...</v>
      </c>
      <c r="AZ204" s="747">
        <v>0</v>
      </c>
      <c r="BA204" s="12" t="str">
        <v>Not Declared</v>
      </c>
      <c r="BB204" s="12" t="str">
        <v>Team Kennet</v>
      </c>
      <c r="BC204" s="436"/>
      <c r="BE204" s="365"/>
      <c r="BF204" s="433"/>
      <c r="BG204" s="747" t="str" cm="1">
        <f t="array" ref="BG204">_xlfn.LET(_xlpm.a,_xlfn.XLOOKUP(1,('Number Allocation'!$C$6:$C$1483=BI204)*('Number Allocation'!$D$6:$D$1483=BJ204),'Number Allocation'!$A$6:$A$1483,"..."),IF(_xlpm.a="","...",_xlpm.a))</f>
        <v>...</v>
      </c>
      <c r="BH204" s="747">
        <v>0</v>
      </c>
      <c r="BI204" s="12" t="str">
        <v>Not Declared</v>
      </c>
      <c r="BJ204" s="12" t="str">
        <v>Oxford City AC</v>
      </c>
      <c r="BK204" s="436"/>
      <c r="BM204" s="365"/>
      <c r="BN204" s="433"/>
      <c r="BO204" s="747" t="str" cm="1">
        <f t="array" ref="BO204">_xlfn.LET(_xlpm.a,_xlfn.XLOOKUP(1,('Number Allocation'!$C$6:$C$1483=BQ204)*('Number Allocation'!$D$6:$D$1483=BR204),'Number Allocation'!$A$6:$A$1483,"..."),IF(_xlpm.a="","...",_xlpm.a))</f>
        <v>...</v>
      </c>
      <c r="BP204" s="747">
        <v>0</v>
      </c>
      <c r="BQ204" s="12" t="str">
        <v>Not Declared</v>
      </c>
      <c r="BR204" s="12" t="str">
        <v>Team Kennet</v>
      </c>
      <c r="BS204" s="436"/>
      <c r="BU204" s="365"/>
      <c r="BV204" s="433"/>
      <c r="BW204" s="747" t="str" cm="1">
        <f t="array" ref="BW204">_xlfn.LET(_xlpm.a,_xlfn.XLOOKUP(1,('Number Allocation'!$C$6:$C$1483=BY204)*('Number Allocation'!$D$6:$D$1483=BZ204),'Number Allocation'!$A$6:$A$1483,"..."),IF(_xlpm.a="","...",_xlpm.a))</f>
        <v>...</v>
      </c>
      <c r="BX204" s="747">
        <v>0</v>
      </c>
      <c r="BY204" s="12" t="str">
        <v>Not Declared</v>
      </c>
      <c r="BZ204" s="12" t="str">
        <v>Radley AC</v>
      </c>
      <c r="CA204" s="747"/>
      <c r="CB204" s="3"/>
      <c r="CC204" s="3"/>
      <c r="CD204" s="433"/>
      <c r="CE204" s="747" t="str" cm="1">
        <f t="array" ref="CE204">_xlfn.LET(_xlpm.a,_xlfn.XLOOKUP(1,('Number Allocation'!$C$6:$C$1483=CG204)*('Number Allocation'!$D$6:$D$1483=CH204),'Number Allocation'!$A$6:$A$1483,"..."),IF(_xlpm.a="","...",_xlpm.a))</f>
        <v>...</v>
      </c>
      <c r="CF204" s="747">
        <v>0</v>
      </c>
      <c r="CG204" s="12" t="str">
        <v>Not Declared</v>
      </c>
      <c r="CH204" s="12" t="str">
        <v>Radley AC</v>
      </c>
      <c r="CI204" s="747"/>
      <c r="CJ204" s="3"/>
      <c r="CK204" s="3"/>
      <c r="CL204" s="433"/>
      <c r="CM204" s="747" t="str" cm="1">
        <f t="array" ref="CM204">_xlfn.LET(_xlpm.a,_xlfn.XLOOKUP(1,('Number Allocation'!$C$6:$C$1483=CO204)*('Number Allocation'!$D$6:$D$1483=CP204),'Number Allocation'!$A$6:$A$1483,"..."),IF(_xlpm.a="","...",_xlpm.a))</f>
        <v>...</v>
      </c>
      <c r="CN204" s="747">
        <v>0</v>
      </c>
      <c r="CO204" s="12" t="str">
        <v>Not Declared</v>
      </c>
      <c r="CP204" s="12" t="str">
        <v>Abingdon AC</v>
      </c>
      <c r="CQ204" s="747"/>
      <c r="CR204" s="3"/>
      <c r="CS204" s="3"/>
      <c r="CT204" s="433"/>
      <c r="CU204" s="747" t="str" cm="1">
        <f t="array" ref="CU204">_xlfn.LET(_xlpm.a,_xlfn.XLOOKUP(1,('Number Allocation'!$C$6:$C$1483=CW204)*('Number Allocation'!$D$6:$D$1483=CX204),'Number Allocation'!$A$6:$A$1483,"..."),IF(_xlpm.a="","...",_xlpm.a))</f>
        <v>...</v>
      </c>
      <c r="CV204" s="747">
        <v>0</v>
      </c>
      <c r="CW204" s="12" t="str">
        <v>Not Declared</v>
      </c>
      <c r="CX204" s="12" t="str">
        <v>Oxford City AC</v>
      </c>
      <c r="CY204" s="747"/>
      <c r="CZ204" s="3"/>
      <c r="DA204" s="3"/>
      <c r="DB204" s="433"/>
      <c r="DC204" s="747" t="str" cm="1">
        <f t="array" ref="DC204">_xlfn.LET(_xlpm.a,_xlfn.XLOOKUP(1,('Number Allocation'!$C$6:$C$1483=DE204)*('Number Allocation'!$D$6:$D$1483=DF204),'Number Allocation'!$A$6:$A$1483,"..."),IF(_xlpm.a="","...",_xlpm.a))</f>
        <v>...</v>
      </c>
      <c r="DD204" s="747">
        <v>0</v>
      </c>
      <c r="DE204" s="12" t="str">
        <v>Not Declared</v>
      </c>
      <c r="DF204" s="12" t="str">
        <v>Banbury Harriers AC</v>
      </c>
      <c r="DG204" s="747"/>
      <c r="DH204" s="3"/>
      <c r="DI204" s="3"/>
      <c r="DJ204" s="433"/>
      <c r="DK204" s="747" t="str" cm="1">
        <f t="array" ref="DK204">_xlfn.LET(_xlpm.a,_xlfn.XLOOKUP(1,('Number Allocation'!$C$6:$C$1483=DM204)*('Number Allocation'!$D$6:$D$1483=DN204),'Number Allocation'!$A$6:$A$1483,"..."),IF(_xlpm.a="","...",_xlpm.a))</f>
        <v>...</v>
      </c>
      <c r="DL204" s="747">
        <v>0</v>
      </c>
      <c r="DM204" s="12" t="str">
        <v>Not Declared</v>
      </c>
      <c r="DN204" s="12" t="str">
        <v>Oxford City AC</v>
      </c>
      <c r="DO204" s="747"/>
      <c r="DP204" s="3"/>
      <c r="DQ204" s="3"/>
      <c r="DR204" s="88"/>
      <c r="DS204" s="88"/>
      <c r="DT204" s="88"/>
      <c r="DZ204" s="15"/>
      <c r="EA204" s="15"/>
    </row>
    <row r="205" spans="1:131" s="359" customFormat="1" ht="21" customHeight="1">
      <c r="A205" s="358" t="str">
        <f t="shared" ref="A205:A209" si="22">A203</f>
        <v>Radley AC</v>
      </c>
      <c r="B205" s="729"/>
      <c r="C205" s="729" t="s">
        <v>319</v>
      </c>
      <c r="D205" s="729" t="str" cm="1">
        <f t="array" ref="D205">_xlfn.LET(_xlpm.x, Radley!$AL$3:$AW$3, _xlpm.y, Radley!$AL$5:$AW$20, _xlpm.z, Radley!$AJ$5:$AJ$20, IF(_xlfn.XLOOKUP($C205,_xlfn.XLOOKUP(D$165,_xlpm.x,_xlpm.y,""),_xlpm.z,"Not Declared")="", "Name not recorded",  _xlfn.XLOOKUP($C205,_xlfn.XLOOKUP(D$165,_xlpm.x,_xlpm.y,""),_xlpm.z,"Not Declared")))</f>
        <v>Not Declared</v>
      </c>
      <c r="E205" s="729" t="str" cm="1">
        <f t="array" ref="E205">_xlfn.LET(_xlpm.x, Radley!$AL$3:$AW$3, _xlpm.y, Radley!$AL$5:$AW$20, _xlpm.z, Radley!$AJ$5:$AJ$20, IF(_xlfn.XLOOKUP($C205,_xlfn.XLOOKUP(E$165,_xlpm.x,_xlpm.y,""),_xlpm.z,"Not Declared")="", "Name not recorded",  _xlfn.XLOOKUP($C205,_xlfn.XLOOKUP(E$165,_xlpm.x,_xlpm.y,""),_xlpm.z,"Not Declared")))</f>
        <v>Not Declared</v>
      </c>
      <c r="F205" s="729" t="str" cm="1">
        <f t="array" ref="F205">_xlfn.LET(_xlpm.x, Radley!$AL$3:$AW$3, _xlpm.y, Radley!$AL$5:$AW$20, _xlpm.z, Radley!$AJ$5:$AJ$20, IF(_xlfn.XLOOKUP($C205,_xlfn.XLOOKUP(F$165,_xlpm.x,_xlpm.y,""),_xlpm.z,"Not Declared")="", "Name not recorded",  _xlfn.XLOOKUP($C205,_xlfn.XLOOKUP(F$165,_xlpm.x,_xlpm.y,""),_xlpm.z,"Not Declared")))</f>
        <v>Not Declared</v>
      </c>
      <c r="G205" s="729" t="str" cm="1">
        <f t="array" ref="G205">_xlfn.LET(_xlpm.x, Radley!$AL$3:$AW$3, _xlpm.y, Radley!$AL$5:$AW$20, _xlpm.z, Radley!$AJ$5:$AJ$20, IF(_xlfn.XLOOKUP($C205,_xlfn.XLOOKUP(G$165,_xlpm.x,_xlpm.y,""),_xlpm.z,"Not Declared")="", "Name not recorded",  _xlfn.XLOOKUP($C205,_xlfn.XLOOKUP(G$165,_xlpm.x,_xlpm.y,""),_xlpm.z,"Not Declared")))</f>
        <v>Not Declared</v>
      </c>
      <c r="H205" s="729" t="str" cm="1">
        <f t="array" ref="H205">_xlfn.LET(_xlpm.x, Radley!$AL$3:$AW$3, _xlpm.y, Radley!$AL$5:$AW$20, _xlpm.z, Radley!$AJ$5:$AJ$20, IF(_xlfn.XLOOKUP($C205,_xlfn.XLOOKUP(H$165,_xlpm.x,_xlpm.y,""),_xlpm.z,"Not Declared")="", "Name not recorded",  _xlfn.XLOOKUP($C205,_xlfn.XLOOKUP(H$165,_xlpm.x,_xlpm.y,""),_xlpm.z,"Not Declared")))</f>
        <v>Not Declared</v>
      </c>
      <c r="I205" s="729" t="str" cm="1">
        <f t="array" ref="I205">_xlfn.LET(_xlpm.x, Radley!$AL$3:$AW$3, _xlpm.y, Radley!$AL$5:$AW$20, _xlpm.z, Radley!$AJ$5:$AJ$20, IF(_xlfn.XLOOKUP($C205,_xlfn.XLOOKUP(I$165,_xlpm.x,_xlpm.y,""),_xlpm.z,"Not Declared")="", "Name not recorded",  _xlfn.XLOOKUP($C205,_xlfn.XLOOKUP(I$165,_xlpm.x,_xlpm.y,""),_xlpm.z,"Not Declared")))</f>
        <v>Not Declared</v>
      </c>
      <c r="J205" s="729" t="str" cm="1">
        <f t="array" ref="J205">_xlfn.LET(_xlpm.x, Radley!$AL$3:$AW$3, _xlpm.y, Radley!$AL$5:$AW$20, _xlpm.z, Radley!$AJ$5:$AJ$20, IF(_xlfn.XLOOKUP($C205,_xlfn.XLOOKUP(J$165,_xlpm.x,_xlpm.y,""),_xlpm.z,"Not Declared")="", "Name not recorded",  _xlfn.XLOOKUP($C205,_xlfn.XLOOKUP(J$165,_xlpm.x,_xlpm.y,""),_xlpm.z,"Not Declared")))</f>
        <v>Not Declared</v>
      </c>
      <c r="K205" s="729" t="str" cm="1">
        <f t="array" ref="K205">_xlfn.LET(_xlpm.x, Radley!$AL$3:$AW$3, _xlpm.y, Radley!$AL$5:$AW$20, _xlpm.z, Radley!$AJ$5:$AJ$20, IF(_xlfn.XLOOKUP($C205,_xlfn.XLOOKUP(K$165,_xlpm.x,_xlpm.y,""),_xlpm.z,"Not Declared")="", "Name not recorded",  _xlfn.XLOOKUP($C205,_xlfn.XLOOKUP(K$165,_xlpm.x,_xlpm.y,""),_xlpm.z,"Not Declared")))</f>
        <v>Not Declared</v>
      </c>
      <c r="L205" s="729" t="str" cm="1">
        <f t="array" ref="L205">_xlfn.LET(_xlpm.x, Radley!$AL$3:$AW$3, _xlpm.y, Radley!$AL$5:$AW$20, _xlpm.z, Radley!$AJ$5:$AJ$20, IF(_xlfn.XLOOKUP($C205,_xlfn.XLOOKUP(L$165,_xlpm.x,_xlpm.y,""),_xlpm.z,"Not Declared")="", "Name not recorded",  _xlfn.XLOOKUP($C205,_xlfn.XLOOKUP(L$165,_xlpm.x,_xlpm.y,""),_xlpm.z,"Not Declared")))</f>
        <v>Not Declared</v>
      </c>
      <c r="M205" s="729" t="str" cm="1">
        <f t="array" ref="M205">_xlfn.LET(_xlpm.x, Radley!$AL$3:$AW$3, _xlpm.y, Radley!$AL$5:$AW$20, _xlpm.z, Radley!$AJ$5:$AJ$20, IF(_xlfn.XLOOKUP($C205,_xlfn.XLOOKUP(M$165,_xlpm.x,_xlpm.y,""),_xlpm.z,"Not Declared")="", "Name not recorded",  _xlfn.XLOOKUP($C205,_xlfn.XLOOKUP(M$165,_xlpm.x,_xlpm.y,""),_xlpm.z,"Not Declared")))</f>
        <v>Not Declared</v>
      </c>
      <c r="N205" s="729" t="str" cm="1">
        <f t="array" ref="N205">_xlfn.LET(_xlpm.x, Radley!$AL$3:$AW$3, _xlpm.y, Radley!$AL$5:$AW$20, _xlpm.z, Radley!$AJ$5:$AJ$20, IF(_xlfn.XLOOKUP($C205,_xlfn.XLOOKUP(N$165,_xlpm.x,_xlpm.y,""),_xlpm.z,"Not Declared")="", "Name not recorded",  _xlfn.XLOOKUP($C205,_xlfn.XLOOKUP(N$165,_xlpm.x,_xlpm.y,""),_xlpm.z,"Not Declared")))</f>
        <v>Not Declared</v>
      </c>
      <c r="O205" s="729" t="str" cm="1">
        <f t="array" ref="O205">_xlfn.LET(_xlpm.x, Radley!$AL$3:$AW$3, _xlpm.y, Radley!$AL$5:$AW$20, _xlpm.z, Radley!$AJ$5:$AJ$20, IF(_xlfn.XLOOKUP($C205,_xlfn.XLOOKUP(O$165,_xlpm.x,_xlpm.y,""),_xlpm.z,"Not Declared")="", "Name not recorded",  _xlfn.XLOOKUP($C205,_xlfn.XLOOKUP(O$165,_xlpm.x,_xlpm.y,""),_xlpm.z,"Not Declared")))</f>
        <v>Not Declared</v>
      </c>
      <c r="P205" s="3"/>
      <c r="Q205" s="3"/>
      <c r="R205" s="3"/>
      <c r="S205" s="3"/>
      <c r="T205" s="3"/>
      <c r="U205" s="3"/>
      <c r="V205" s="3"/>
      <c r="W205" s="3"/>
      <c r="X205" s="3"/>
      <c r="Z205" s="433"/>
      <c r="AA205" s="749" t="str" cm="1">
        <f t="array" ref="AA205">_xlfn.LET(_xlpm.a,_xlfn.XLOOKUP(1,('Number Allocation'!$C$6:$C$1483=AC205)*('Number Allocation'!$D$6:$D$1483=AD205),'Number Allocation'!$A$6:$A$1483,"..."),IF(_xlpm.a="","...",_xlpm.a))</f>
        <v>...</v>
      </c>
      <c r="AB205" s="749">
        <v>0</v>
      </c>
      <c r="AC205" s="427" t="str">
        <v>Not Declared</v>
      </c>
      <c r="AD205" s="427" t="str">
        <v>Witney Road Runners</v>
      </c>
      <c r="AE205" s="436"/>
      <c r="AG205" s="365"/>
      <c r="AH205" s="433"/>
      <c r="AI205" s="749" t="str" cm="1">
        <f t="array" ref="AI205">_xlfn.LET(_xlpm.a,_xlfn.XLOOKUP(1,('Number Allocation'!$C$6:$C$1483=AK205)*('Number Allocation'!$D$6:$D$1483=AL205),'Number Allocation'!$A$6:$A$1483,"..."),IF(_xlpm.a="","...",_xlpm.a))</f>
        <v>...</v>
      </c>
      <c r="AJ205" s="749">
        <v>0</v>
      </c>
      <c r="AK205" s="427" t="str">
        <v>Not Declared</v>
      </c>
      <c r="AL205" s="427" t="str">
        <v>Team Kennet</v>
      </c>
      <c r="AM205" s="436"/>
      <c r="AO205" s="365"/>
      <c r="AP205" s="433"/>
      <c r="AQ205" s="749" t="str" cm="1">
        <f t="array" ref="AQ205">_xlfn.LET(_xlpm.a,_xlfn.XLOOKUP(1,('Number Allocation'!$C$6:$C$1483=AS205)*('Number Allocation'!$D$6:$D$1483=AT205),'Number Allocation'!$A$6:$A$1483,"..."),IF(_xlpm.a="","...",_xlpm.a))</f>
        <v>...</v>
      </c>
      <c r="AR205" s="749">
        <v>0</v>
      </c>
      <c r="AS205" s="427" t="str">
        <v>Not Declared</v>
      </c>
      <c r="AT205" s="427" t="str">
        <v>Oxford City AC</v>
      </c>
      <c r="AU205" s="436"/>
      <c r="AW205" s="365"/>
      <c r="AX205" s="433"/>
      <c r="AY205" s="749" t="str" cm="1">
        <f t="array" ref="AY205">_xlfn.LET(_xlpm.a,_xlfn.XLOOKUP(1,('Number Allocation'!$C$6:$C$1483=BA205)*('Number Allocation'!$D$6:$D$1483=BB205),'Number Allocation'!$A$6:$A$1483,"..."),IF(_xlpm.a="","...",_xlpm.a))</f>
        <v>...</v>
      </c>
      <c r="AZ205" s="749">
        <v>0</v>
      </c>
      <c r="BA205" s="427" t="str">
        <v>Not Declared</v>
      </c>
      <c r="BB205" s="427" t="str">
        <v>Bicester AC</v>
      </c>
      <c r="BC205" s="436"/>
      <c r="BE205" s="365"/>
      <c r="BF205" s="433"/>
      <c r="BG205" s="749" t="str" cm="1">
        <f t="array" ref="BG205">_xlfn.LET(_xlpm.a,_xlfn.XLOOKUP(1,('Number Allocation'!$C$6:$C$1483=BI205)*('Number Allocation'!$D$6:$D$1483=BJ205),'Number Allocation'!$A$6:$A$1483,"..."),IF(_xlpm.a="","...",_xlpm.a))</f>
        <v>...</v>
      </c>
      <c r="BH205" s="749">
        <v>0</v>
      </c>
      <c r="BI205" s="427" t="str">
        <v>Not Declared</v>
      </c>
      <c r="BJ205" s="427" t="str">
        <v>Bicester AC</v>
      </c>
      <c r="BK205" s="436"/>
      <c r="BM205" s="365"/>
      <c r="BN205" s="433"/>
      <c r="BO205" s="749" t="str" cm="1">
        <f t="array" ref="BO205">_xlfn.LET(_xlpm.a,_xlfn.XLOOKUP(1,('Number Allocation'!$C$6:$C$1483=BQ205)*('Number Allocation'!$D$6:$D$1483=BR205),'Number Allocation'!$A$6:$A$1483,"..."),IF(_xlpm.a="","...",_xlpm.a))</f>
        <v>...</v>
      </c>
      <c r="BP205" s="749">
        <v>0</v>
      </c>
      <c r="BQ205" s="427" t="str">
        <v>Not Declared</v>
      </c>
      <c r="BR205" s="427" t="str">
        <v>Abingdon AC</v>
      </c>
      <c r="BS205" s="436"/>
      <c r="BU205" s="365"/>
      <c r="BV205" s="433"/>
      <c r="BW205" s="749" t="str" cm="1">
        <f t="array" ref="BW205">_xlfn.LET(_xlpm.a,_xlfn.XLOOKUP(1,('Number Allocation'!$C$6:$C$1483=BY205)*('Number Allocation'!$D$6:$D$1483=BZ205),'Number Allocation'!$A$6:$A$1483,"..."),IF(_xlpm.a="","...",_xlpm.a))</f>
        <v>...</v>
      </c>
      <c r="BX205" s="749">
        <v>0</v>
      </c>
      <c r="BY205" s="427" t="str">
        <v>Not Declared</v>
      </c>
      <c r="BZ205" s="427" t="str">
        <v>Team Kennet</v>
      </c>
      <c r="CA205" s="747"/>
      <c r="CB205" s="3"/>
      <c r="CC205" s="3"/>
      <c r="CD205" s="433"/>
      <c r="CE205" s="749" t="str" cm="1">
        <f t="array" ref="CE205">_xlfn.LET(_xlpm.a,_xlfn.XLOOKUP(1,('Number Allocation'!$C$6:$C$1483=CG205)*('Number Allocation'!$D$6:$D$1483=CH205),'Number Allocation'!$A$6:$A$1483,"..."),IF(_xlpm.a="","...",_xlpm.a))</f>
        <v>...</v>
      </c>
      <c r="CF205" s="749">
        <v>0</v>
      </c>
      <c r="CG205" s="427" t="str">
        <v>Not Declared</v>
      </c>
      <c r="CH205" s="427" t="str">
        <v>Abingdon AC</v>
      </c>
      <c r="CI205" s="747"/>
      <c r="CJ205" s="3"/>
      <c r="CK205" s="3"/>
      <c r="CL205" s="433"/>
      <c r="CM205" s="749" t="str" cm="1">
        <f t="array" ref="CM205">_xlfn.LET(_xlpm.a,_xlfn.XLOOKUP(1,('Number Allocation'!$C$6:$C$1483=CO205)*('Number Allocation'!$D$6:$D$1483=CP205),'Number Allocation'!$A$6:$A$1483,"..."),IF(_xlpm.a="","...",_xlpm.a))</f>
        <v>...</v>
      </c>
      <c r="CN205" s="749">
        <v>0</v>
      </c>
      <c r="CO205" s="427" t="str">
        <v>Not Declared</v>
      </c>
      <c r="CP205" s="427" t="str">
        <v>Witney Road Runners</v>
      </c>
      <c r="CQ205" s="747"/>
      <c r="CR205" s="3"/>
      <c r="CS205" s="3"/>
      <c r="CT205" s="433"/>
      <c r="CU205" s="749" t="str" cm="1">
        <f t="array" ref="CU205">_xlfn.LET(_xlpm.a,_xlfn.XLOOKUP(1,('Number Allocation'!$C$6:$C$1483=CW205)*('Number Allocation'!$D$6:$D$1483=CX205),'Number Allocation'!$A$6:$A$1483,"..."),IF(_xlpm.a="","...",_xlpm.a))</f>
        <v>...</v>
      </c>
      <c r="CV205" s="749">
        <v>0</v>
      </c>
      <c r="CW205" s="427" t="str">
        <v>Not Declared</v>
      </c>
      <c r="CX205" s="427" t="str">
        <v>Witney Road Runners</v>
      </c>
      <c r="CY205" s="747"/>
      <c r="CZ205" s="3"/>
      <c r="DA205" s="3"/>
      <c r="DB205" s="433"/>
      <c r="DC205" s="749" t="str" cm="1">
        <f t="array" ref="DC205">_xlfn.LET(_xlpm.a,_xlfn.XLOOKUP(1,('Number Allocation'!$C$6:$C$1483=DE205)*('Number Allocation'!$D$6:$D$1483=DF205),'Number Allocation'!$A$6:$A$1483,"..."),IF(_xlpm.a="","...",_xlpm.a))</f>
        <v>...</v>
      </c>
      <c r="DD205" s="749">
        <v>0</v>
      </c>
      <c r="DE205" s="427" t="str">
        <v>Not Declared</v>
      </c>
      <c r="DF205" s="427" t="str">
        <v>Abingdon AC</v>
      </c>
      <c r="DG205" s="747"/>
      <c r="DH205" s="3"/>
      <c r="DI205" s="3"/>
      <c r="DJ205" s="433"/>
      <c r="DK205" s="749" t="str" cm="1">
        <f t="array" ref="DK205">_xlfn.LET(_xlpm.a,_xlfn.XLOOKUP(1,('Number Allocation'!$C$6:$C$1483=DM205)*('Number Allocation'!$D$6:$D$1483=DN205),'Number Allocation'!$A$6:$A$1483,"..."),IF(_xlpm.a="","...",_xlpm.a))</f>
        <v>...</v>
      </c>
      <c r="DL205" s="749">
        <v>0</v>
      </c>
      <c r="DM205" s="427" t="str">
        <v>Not Declared</v>
      </c>
      <c r="DN205" s="427" t="str">
        <v>Witney Road Runners</v>
      </c>
      <c r="DO205" s="747"/>
      <c r="DP205" s="3"/>
      <c r="DQ205" s="3"/>
      <c r="DR205" s="88"/>
      <c r="DS205" s="88"/>
      <c r="DT205" s="88"/>
      <c r="DZ205" s="15"/>
      <c r="EA205" s="15"/>
    </row>
    <row r="206" spans="1:131" s="359" customFormat="1" ht="21" customHeight="1">
      <c r="A206" s="358" t="str">
        <f t="shared" si="22"/>
        <v>Radley AC</v>
      </c>
      <c r="B206" s="729"/>
      <c r="C206" s="729" t="s">
        <v>320</v>
      </c>
      <c r="D206" s="729" t="str" cm="1">
        <f t="array" ref="D206">_xlfn.LET(_xlpm.x, Radley!$AL$3:$AW$3, _xlpm.y, Radley!$AL$5:$AW$20, _xlpm.z, Radley!$AJ$5:$AJ$20, IF(_xlfn.XLOOKUP($C206,_xlfn.XLOOKUP(D$165,_xlpm.x,_xlpm.y,""),_xlpm.z,"Not Declared")="", "Name not recorded",  _xlfn.XLOOKUP($C206,_xlfn.XLOOKUP(D$165,_xlpm.x,_xlpm.y,""),_xlpm.z,"Not Declared")))</f>
        <v>Not Declared</v>
      </c>
      <c r="E206" s="729" t="str" cm="1">
        <f t="array" ref="E206">_xlfn.LET(_xlpm.x, Radley!$AL$3:$AW$3, _xlpm.y, Radley!$AL$5:$AW$20, _xlpm.z, Radley!$AJ$5:$AJ$20, IF(_xlfn.XLOOKUP($C206,_xlfn.XLOOKUP(E$165,_xlpm.x,_xlpm.y,""),_xlpm.z,"Not Declared")="", "Name not recorded",  _xlfn.XLOOKUP($C206,_xlfn.XLOOKUP(E$165,_xlpm.x,_xlpm.y,""),_xlpm.z,"Not Declared")))</f>
        <v>Not Declared</v>
      </c>
      <c r="F206" s="729" t="str" cm="1">
        <f t="array" ref="F206">_xlfn.LET(_xlpm.x, Radley!$AL$3:$AW$3, _xlpm.y, Radley!$AL$5:$AW$20, _xlpm.z, Radley!$AJ$5:$AJ$20, IF(_xlfn.XLOOKUP($C206,_xlfn.XLOOKUP(F$165,_xlpm.x,_xlpm.y,""),_xlpm.z,"Not Declared")="", "Name not recorded",  _xlfn.XLOOKUP($C206,_xlfn.XLOOKUP(F$165,_xlpm.x,_xlpm.y,""),_xlpm.z,"Not Declared")))</f>
        <v>Not Declared</v>
      </c>
      <c r="G206" s="729" t="str" cm="1">
        <f t="array" ref="G206">_xlfn.LET(_xlpm.x, Radley!$AL$3:$AW$3, _xlpm.y, Radley!$AL$5:$AW$20, _xlpm.z, Radley!$AJ$5:$AJ$20, IF(_xlfn.XLOOKUP($C206,_xlfn.XLOOKUP(G$165,_xlpm.x,_xlpm.y,""),_xlpm.z,"Not Declared")="", "Name not recorded",  _xlfn.XLOOKUP($C206,_xlfn.XLOOKUP(G$165,_xlpm.x,_xlpm.y,""),_xlpm.z,"Not Declared")))</f>
        <v>Not Declared</v>
      </c>
      <c r="H206" s="729" t="str" cm="1">
        <f t="array" ref="H206">_xlfn.LET(_xlpm.x, Radley!$AL$3:$AW$3, _xlpm.y, Radley!$AL$5:$AW$20, _xlpm.z, Radley!$AJ$5:$AJ$20, IF(_xlfn.XLOOKUP($C206,_xlfn.XLOOKUP(H$165,_xlpm.x,_xlpm.y,""),_xlpm.z,"Not Declared")="", "Name not recorded",  _xlfn.XLOOKUP($C206,_xlfn.XLOOKUP(H$165,_xlpm.x,_xlpm.y,""),_xlpm.z,"Not Declared")))</f>
        <v>Not Declared</v>
      </c>
      <c r="I206" s="729" t="str" cm="1">
        <f t="array" ref="I206">_xlfn.LET(_xlpm.x, Radley!$AL$3:$AW$3, _xlpm.y, Radley!$AL$5:$AW$20, _xlpm.z, Radley!$AJ$5:$AJ$20, IF(_xlfn.XLOOKUP($C206,_xlfn.XLOOKUP(I$165,_xlpm.x,_xlpm.y,""),_xlpm.z,"Not Declared")="", "Name not recorded",  _xlfn.XLOOKUP($C206,_xlfn.XLOOKUP(I$165,_xlpm.x,_xlpm.y,""),_xlpm.z,"Not Declared")))</f>
        <v>Not Declared</v>
      </c>
      <c r="J206" s="729" t="str" cm="1">
        <f t="array" ref="J206">_xlfn.LET(_xlpm.x, Radley!$AL$3:$AW$3, _xlpm.y, Radley!$AL$5:$AW$20, _xlpm.z, Radley!$AJ$5:$AJ$20, IF(_xlfn.XLOOKUP($C206,_xlfn.XLOOKUP(J$165,_xlpm.x,_xlpm.y,""),_xlpm.z,"Not Declared")="", "Name not recorded",  _xlfn.XLOOKUP($C206,_xlfn.XLOOKUP(J$165,_xlpm.x,_xlpm.y,""),_xlpm.z,"Not Declared")))</f>
        <v>Not Declared</v>
      </c>
      <c r="K206" s="729" t="str" cm="1">
        <f t="array" ref="K206">_xlfn.LET(_xlpm.x, Radley!$AL$3:$AW$3, _xlpm.y, Radley!$AL$5:$AW$20, _xlpm.z, Radley!$AJ$5:$AJ$20, IF(_xlfn.XLOOKUP($C206,_xlfn.XLOOKUP(K$165,_xlpm.x,_xlpm.y,""),_xlpm.z,"Not Declared")="", "Name not recorded",  _xlfn.XLOOKUP($C206,_xlfn.XLOOKUP(K$165,_xlpm.x,_xlpm.y,""),_xlpm.z,"Not Declared")))</f>
        <v>Not Declared</v>
      </c>
      <c r="L206" s="729" t="str" cm="1">
        <f t="array" ref="L206">_xlfn.LET(_xlpm.x, Radley!$AL$3:$AW$3, _xlpm.y, Radley!$AL$5:$AW$20, _xlpm.z, Radley!$AJ$5:$AJ$20, IF(_xlfn.XLOOKUP($C206,_xlfn.XLOOKUP(L$165,_xlpm.x,_xlpm.y,""),_xlpm.z,"Not Declared")="", "Name not recorded",  _xlfn.XLOOKUP($C206,_xlfn.XLOOKUP(L$165,_xlpm.x,_xlpm.y,""),_xlpm.z,"Not Declared")))</f>
        <v>Not Declared</v>
      </c>
      <c r="M206" s="729" t="str" cm="1">
        <f t="array" ref="M206">_xlfn.LET(_xlpm.x, Radley!$AL$3:$AW$3, _xlpm.y, Radley!$AL$5:$AW$20, _xlpm.z, Radley!$AJ$5:$AJ$20, IF(_xlfn.XLOOKUP($C206,_xlfn.XLOOKUP(M$165,_xlpm.x,_xlpm.y,""),_xlpm.z,"Not Declared")="", "Name not recorded",  _xlfn.XLOOKUP($C206,_xlfn.XLOOKUP(M$165,_xlpm.x,_xlpm.y,""),_xlpm.z,"Not Declared")))</f>
        <v>Not Declared</v>
      </c>
      <c r="N206" s="729" t="str" cm="1">
        <f t="array" ref="N206">_xlfn.LET(_xlpm.x, Radley!$AL$3:$AW$3, _xlpm.y, Radley!$AL$5:$AW$20, _xlpm.z, Radley!$AJ$5:$AJ$20, IF(_xlfn.XLOOKUP($C206,_xlfn.XLOOKUP(N$165,_xlpm.x,_xlpm.y,""),_xlpm.z,"Not Declared")="", "Name not recorded",  _xlfn.XLOOKUP($C206,_xlfn.XLOOKUP(N$165,_xlpm.x,_xlpm.y,""),_xlpm.z,"Not Declared")))</f>
        <v>Not Declared</v>
      </c>
      <c r="O206" s="729" t="str" cm="1">
        <f t="array" ref="O206">_xlfn.LET(_xlpm.x, Radley!$AL$3:$AW$3, _xlpm.y, Radley!$AL$5:$AW$20, _xlpm.z, Radley!$AJ$5:$AJ$20, IF(_xlfn.XLOOKUP($C206,_xlfn.XLOOKUP(O$165,_xlpm.x,_xlpm.y,""),_xlpm.z,"Not Declared")="", "Name not recorded",  _xlfn.XLOOKUP($C206,_xlfn.XLOOKUP(O$165,_xlpm.x,_xlpm.y,""),_xlpm.z,"Not Declared")))</f>
        <v>Not Declared</v>
      </c>
      <c r="P206" s="3"/>
      <c r="Q206" s="3"/>
      <c r="R206" s="3"/>
      <c r="S206" s="3"/>
      <c r="T206" s="3"/>
      <c r="U206" s="3"/>
      <c r="V206" s="3"/>
      <c r="W206" s="3"/>
      <c r="X206" s="12"/>
      <c r="Z206" s="3" t="s">
        <v>321</v>
      </c>
      <c r="AA206" s="744" t="str" cm="1">
        <f t="array" ref="AA206">_xlfn.LET(_xlpm.a,_xlfn.XLOOKUP(1,('Number Allocation'!$C$6:$C$1483=AC206)*('Number Allocation'!$D$6:$D$1483=AD206),'Number Allocation'!$A$6:$A$1483,"..."),IF(_xlpm.a="","...",_xlpm.a))</f>
        <v>...</v>
      </c>
      <c r="AB206" s="432" cm="1">
        <f t="array" ref="AB206:AD213">_xlfn.LET(_xlpm.eventsort, _xlfn.XLOOKUP(AB$165,$D$687:$P$687,$D$689:$P$696), _xlpm.eventdata, _xlfn.XLOOKUP(AB$165,$D$165:$O$165,$D$166:$O$236), _xlpm.agedata, $A$166:$C$236, _xlfn.SORTBY(_xlfn._xlws.FILTER(_xlfn.CHOOSECOLS(_xlfn.HSTACK(_xlpm.agedata,_xlpm.eventdata),2,4,1),(_xlfn.CHOOSECOLS(_xlpm.agedata,3)=Z206),""),_xlpm.eventsort))</f>
        <v>0</v>
      </c>
      <c r="AC206" s="422" t="str">
        <v>Not Declared</v>
      </c>
      <c r="AD206" s="422" t="str">
        <v>Bicester AC</v>
      </c>
      <c r="AE206" s="436"/>
      <c r="AG206" s="365"/>
      <c r="AH206" s="3" t="s">
        <v>321</v>
      </c>
      <c r="AI206" s="744" t="str" cm="1">
        <f t="array" ref="AI206">_xlfn.LET(_xlpm.a,_xlfn.XLOOKUP(1,('Number Allocation'!$C$6:$C$1483=AK206)*('Number Allocation'!$D$6:$D$1483=AL206),'Number Allocation'!$A$6:$A$1483,"..."),IF(_xlpm.a="","...",_xlpm.a))</f>
        <v>...</v>
      </c>
      <c r="AJ206" s="432" cm="1">
        <f t="array" ref="AJ206:AL213">_xlfn.LET(_xlpm.eventsort, _xlfn.XLOOKUP(AJ$165,$D$687:$P$687,$D$689:$P$696), _xlpm.eventdata, _xlfn.XLOOKUP(AJ$165,$D$165:$O$165,$D$166:$O$236), _xlpm.agedata, $A$166:$C$236, _xlfn.SORTBY(_xlfn._xlws.FILTER(_xlfn.CHOOSECOLS(_xlfn.HSTACK(_xlpm.agedata,_xlpm.eventdata),2,4,1),(_xlfn.CHOOSECOLS(_xlpm.agedata,3)=AH206),""),_xlpm.eventsort))</f>
        <v>0</v>
      </c>
      <c r="AK206" s="422" t="str">
        <v>Not Declared</v>
      </c>
      <c r="AL206" s="422" t="str">
        <v>White Horse Harriers</v>
      </c>
      <c r="AM206" s="436"/>
      <c r="AO206" s="365"/>
      <c r="AP206" s="3" t="s">
        <v>321</v>
      </c>
      <c r="AQ206" s="744" t="str" cm="1">
        <f t="array" ref="AQ206">_xlfn.LET(_xlpm.a,_xlfn.XLOOKUP(1,('Number Allocation'!$C$6:$C$1483=AS206)*('Number Allocation'!$D$6:$D$1483=AT206),'Number Allocation'!$A$6:$A$1483,"..."),IF(_xlpm.a="","...",_xlpm.a))</f>
        <v>...</v>
      </c>
      <c r="AR206" s="432" cm="1">
        <f t="array" ref="AR206:AT213">_xlfn.LET(_xlpm.eventsort, _xlfn.XLOOKUP(AR$165,$D$687:$P$687,$D$689:$P$696), _xlpm.eventdata, _xlfn.XLOOKUP(AR$165,$D$165:$O$165,$D$166:$O$236), _xlpm.agedata, $A$166:$C$236, _xlfn.SORTBY(_xlfn._xlws.FILTER(_xlfn.CHOOSECOLS(_xlfn.HSTACK(_xlpm.agedata,_xlpm.eventdata),2,4,1),(_xlfn.CHOOSECOLS(_xlpm.agedata,3)=AP206),""),_xlpm.eventsort))</f>
        <v>0</v>
      </c>
      <c r="AS206" s="422" t="str">
        <v>Not Declared</v>
      </c>
      <c r="AT206" s="422" t="str">
        <v>Banbury Harriers AC</v>
      </c>
      <c r="AU206" s="436"/>
      <c r="AW206" s="365"/>
      <c r="AX206" s="3" t="s">
        <v>321</v>
      </c>
      <c r="AY206" s="744" t="str" cm="1">
        <f t="array" ref="AY206">_xlfn.LET(_xlpm.a,_xlfn.XLOOKUP(1,('Number Allocation'!$C$6:$C$1483=BA206)*('Number Allocation'!$D$6:$D$1483=BB206),'Number Allocation'!$A$6:$A$1483,"..."),IF(_xlpm.a="","...",_xlpm.a))</f>
        <v>...</v>
      </c>
      <c r="AZ206" s="432" cm="1">
        <f t="array" ref="AZ206:BB213">_xlfn.LET(_xlpm.eventsort, _xlfn.XLOOKUP(AZ$165,$D$687:$P$687,$D$689:$P$696), _xlpm.eventdata, _xlfn.XLOOKUP(AZ$165,$D$165:$O$165,$D$166:$O$236), _xlpm.agedata, $A$166:$C$236, _xlfn.SORTBY(_xlfn._xlws.FILTER(_xlfn.CHOOSECOLS(_xlfn.HSTACK(_xlpm.agedata,_xlpm.eventdata),2,4,1),(_xlfn.CHOOSECOLS(_xlpm.agedata,3)=AX206),""),_xlpm.eventsort))</f>
        <v>0</v>
      </c>
      <c r="BA206" s="422" t="str">
        <v>Not Declared</v>
      </c>
      <c r="BB206" s="422" t="str">
        <v>Witney Road Runners</v>
      </c>
      <c r="BC206" s="436"/>
      <c r="BE206" s="365"/>
      <c r="BF206" s="3" t="s">
        <v>321</v>
      </c>
      <c r="BG206" s="744" t="str" cm="1">
        <f t="array" ref="BG206">_xlfn.LET(_xlpm.a,_xlfn.XLOOKUP(1,('Number Allocation'!$C$6:$C$1483=BI206)*('Number Allocation'!$D$6:$D$1483=BJ206),'Number Allocation'!$A$6:$A$1483,"..."),IF(_xlpm.a="","...",_xlpm.a))</f>
        <v>...</v>
      </c>
      <c r="BH206" s="432" cm="1">
        <f t="array" ref="BH206:BJ213">_xlfn.LET(_xlpm.eventsort, _xlfn.XLOOKUP(BH$165,$D$687:$P$687,$D$689:$P$696), _xlpm.eventdata, _xlfn.XLOOKUP(BH$165,$D$165:$O$165,$D$166:$O$236), _xlpm.agedata, $A$166:$C$236, _xlfn.SORTBY(_xlfn._xlws.FILTER(_xlfn.CHOOSECOLS(_xlfn.HSTACK(_xlpm.agedata,_xlpm.eventdata),2,4,1),(_xlfn.CHOOSECOLS(_xlpm.agedata,3)=BF206),""),_xlpm.eventsort))</f>
        <v>0</v>
      </c>
      <c r="BI206" s="422" t="str">
        <v>Not Declared</v>
      </c>
      <c r="BJ206" s="422" t="str">
        <v>Radley AC</v>
      </c>
      <c r="BK206" s="436"/>
      <c r="BM206" s="365"/>
      <c r="BN206" s="3" t="s">
        <v>321</v>
      </c>
      <c r="BO206" s="744" t="str" cm="1">
        <f t="array" ref="BO206">_xlfn.LET(_xlpm.a,_xlfn.XLOOKUP(1,('Number Allocation'!$C$6:$C$1483=BQ206)*('Number Allocation'!$D$6:$D$1483=BR206),'Number Allocation'!$A$6:$A$1483,"..."),IF(_xlpm.a="","...",_xlpm.a))</f>
        <v>...</v>
      </c>
      <c r="BP206" s="432" cm="1">
        <f t="array" ref="BP206:BR213">_xlfn.LET(_xlpm.eventsort, _xlfn.XLOOKUP(BP$165,$D$687:$P$687,$D$689:$P$696), _xlpm.eventdata, _xlfn.XLOOKUP(BP$165,$D$165:$O$165,$D$166:$O$236), _xlpm.agedata, $A$166:$C$236, _xlfn.SORTBY(_xlfn._xlws.FILTER(_xlfn.CHOOSECOLS(_xlfn.HSTACK(_xlpm.agedata,_xlpm.eventdata),2,4,1),(_xlfn.CHOOSECOLS(_xlpm.agedata,3)=BN206),""),_xlpm.eventsort))</f>
        <v>0</v>
      </c>
      <c r="BQ206" s="422" t="str">
        <v>Not Declared</v>
      </c>
      <c r="BR206" s="422" t="str">
        <v>White Horse Harriers</v>
      </c>
      <c r="BS206" s="436"/>
      <c r="BU206" s="365"/>
      <c r="BV206" s="3" t="s">
        <v>321</v>
      </c>
      <c r="BW206" s="744" t="str" cm="1">
        <f t="array" ref="BW206">_xlfn.LET(_xlpm.a,_xlfn.XLOOKUP(1,('Number Allocation'!$C$6:$C$1483=BY206)*('Number Allocation'!$D$6:$D$1483=BZ206),'Number Allocation'!$A$6:$A$1483,"..."),IF(_xlpm.a="","...",_xlpm.a))</f>
        <v>...</v>
      </c>
      <c r="BX206" s="432" cm="1">
        <f t="array" ref="BX206:BZ213">_xlfn.LET(_xlpm.eventsort, _xlfn.XLOOKUP(BX$165,$D$687:$P$687,$D$689:$P$696), _xlpm.eventdata, _xlfn.XLOOKUP(BX$165,$D$165:$O$165,$D$166:$O$236), _xlpm.agedata, $A$166:$C$236, _xlfn.SORTBY(_xlfn._xlws.FILTER(_xlfn.CHOOSECOLS(_xlfn.HSTACK(_xlpm.agedata,_xlpm.eventdata),2,4,1),(_xlfn.CHOOSECOLS(_xlpm.agedata,3)=BV206),""),_xlpm.eventsort))</f>
        <v>0</v>
      </c>
      <c r="BY206" s="422" t="str">
        <v>Not Declared</v>
      </c>
      <c r="BZ206" s="422" t="str">
        <v>Witney Road Runners</v>
      </c>
      <c r="CA206" s="747"/>
      <c r="CB206" s="3"/>
      <c r="CC206" s="3"/>
      <c r="CD206" s="3" t="s">
        <v>321</v>
      </c>
      <c r="CE206" s="744" t="str" cm="1">
        <f t="array" ref="CE206">_xlfn.LET(_xlpm.a,_xlfn.XLOOKUP(1,('Number Allocation'!$C$6:$C$1483=CG206)*('Number Allocation'!$D$6:$D$1483=CH206),'Number Allocation'!$A$6:$A$1483,"..."),IF(_xlpm.a="","...",_xlpm.a))</f>
        <v>...</v>
      </c>
      <c r="CF206" s="432" cm="1">
        <f t="array" ref="CF206:CH213">_xlfn.LET(_xlpm.eventsort, _xlfn.XLOOKUP(CF$165,$D$687:$P$687,$D$689:$P$696), _xlpm.eventdata, _xlfn.XLOOKUP(CF$165,$D$165:$O$165,$D$166:$O$236), _xlpm.agedata, $A$166:$C$236, _xlfn.SORTBY(_xlfn._xlws.FILTER(_xlfn.CHOOSECOLS(_xlfn.HSTACK(_xlpm.agedata,_xlpm.eventdata),2,4,1),(_xlfn.CHOOSECOLS(_xlpm.agedata,3)=CD206),""),_xlpm.eventsort))</f>
        <v>0</v>
      </c>
      <c r="CG206" s="422" t="str">
        <v>Not Declared</v>
      </c>
      <c r="CH206" s="422" t="str">
        <v>Banbury Harriers AC</v>
      </c>
      <c r="CI206" s="747"/>
      <c r="CJ206" s="3"/>
      <c r="CK206" s="3"/>
      <c r="CL206" s="3" t="s">
        <v>321</v>
      </c>
      <c r="CM206" s="744" t="str" cm="1">
        <f t="array" ref="CM206">_xlfn.LET(_xlpm.a,_xlfn.XLOOKUP(1,('Number Allocation'!$C$6:$C$1483=CO206)*('Number Allocation'!$D$6:$D$1483=CP206),'Number Allocation'!$A$6:$A$1483,"..."),IF(_xlpm.a="","...",_xlpm.a))</f>
        <v>...</v>
      </c>
      <c r="CN206" s="432" cm="1">
        <f t="array" ref="CN206:CP213">_xlfn.LET(_xlpm.eventsort, _xlfn.XLOOKUP(CN$165,$D$687:$P$687,$D$689:$P$696), _xlpm.eventdata, _xlfn.XLOOKUP(CN$165,$D$165:$O$165,$D$166:$O$236), _xlpm.agedata, $A$166:$C$236, _xlfn.SORTBY(_xlfn._xlws.FILTER(_xlfn.CHOOSECOLS(_xlfn.HSTACK(_xlpm.agedata,_xlpm.eventdata),2,4,1),(_xlfn.CHOOSECOLS(_xlpm.agedata,3)=CL206),""),_xlpm.eventsort))</f>
        <v>0</v>
      </c>
      <c r="CO206" s="422" t="str">
        <v>Not Declared</v>
      </c>
      <c r="CP206" s="422" t="str">
        <v>Radley AC</v>
      </c>
      <c r="CQ206" s="747"/>
      <c r="CR206" s="3"/>
      <c r="CS206" s="3"/>
      <c r="CT206" s="3" t="s">
        <v>321</v>
      </c>
      <c r="CU206" s="744" t="str" cm="1">
        <f t="array" ref="CU206">_xlfn.LET(_xlpm.a,_xlfn.XLOOKUP(1,('Number Allocation'!$C$6:$C$1483=CW206)*('Number Allocation'!$D$6:$D$1483=CX206),'Number Allocation'!$A$6:$A$1483,"..."),IF(_xlpm.a="","...",_xlpm.a))</f>
        <v>...</v>
      </c>
      <c r="CV206" s="432" cm="1">
        <f t="array" ref="CV206:CX213">_xlfn.LET(_xlpm.eventsort, _xlfn.XLOOKUP(CV$165,$D$687:$P$687,$D$689:$P$696), _xlpm.eventdata, _xlfn.XLOOKUP(CV$165,$D$165:$O$165,$D$166:$O$236), _xlpm.agedata, $A$166:$C$236, _xlfn.SORTBY(_xlfn._xlws.FILTER(_xlfn.CHOOSECOLS(_xlfn.HSTACK(_xlpm.agedata,_xlpm.eventdata),2,4,1),(_xlfn.CHOOSECOLS(_xlpm.agedata,3)=CT206),""),_xlpm.eventsort))</f>
        <v>0</v>
      </c>
      <c r="CW206" s="422" t="str">
        <v>Not Declared</v>
      </c>
      <c r="CX206" s="422" t="str">
        <v>White Horse Harriers</v>
      </c>
      <c r="CY206" s="747"/>
      <c r="CZ206" s="3"/>
      <c r="DA206" s="3"/>
      <c r="DB206" s="3" t="s">
        <v>321</v>
      </c>
      <c r="DC206" s="744" t="str" cm="1">
        <f t="array" ref="DC206">_xlfn.LET(_xlpm.a,_xlfn.XLOOKUP(1,('Number Allocation'!$C$6:$C$1483=DE206)*('Number Allocation'!$D$6:$D$1483=DF206),'Number Allocation'!$A$6:$A$1483,"..."),IF(_xlpm.a="","...",_xlpm.a))</f>
        <v>...</v>
      </c>
      <c r="DD206" s="432" cm="1">
        <f t="array" ref="DD206:DF213">_xlfn.LET(_xlpm.eventsort, _xlfn.XLOOKUP(DD$165,$D$687:$P$687,$D$689:$P$696), _xlpm.eventdata, _xlfn.XLOOKUP(DD$165,$D$165:$O$165,$D$166:$O$236), _xlpm.agedata, $A$166:$C$236, _xlfn.SORTBY(_xlfn._xlws.FILTER(_xlfn.CHOOSECOLS(_xlfn.HSTACK(_xlpm.agedata,_xlpm.eventdata),2,4,1),(_xlfn.CHOOSECOLS(_xlpm.agedata,3)=DB206),""),_xlpm.eventsort))</f>
        <v>0</v>
      </c>
      <c r="DE206" s="422" t="str">
        <v>Not Declared</v>
      </c>
      <c r="DF206" s="422" t="str">
        <v>White Horse Harriers</v>
      </c>
      <c r="DG206" s="747"/>
      <c r="DH206" s="3"/>
      <c r="DI206" s="3"/>
      <c r="DJ206" s="3" t="s">
        <v>321</v>
      </c>
      <c r="DK206" s="744" t="str" cm="1">
        <f t="array" ref="DK206">_xlfn.LET(_xlpm.a,_xlfn.XLOOKUP(1,('Number Allocation'!$C$6:$C$1483=DM206)*('Number Allocation'!$D$6:$D$1483=DN206),'Number Allocation'!$A$6:$A$1483,"..."),IF(_xlpm.a="","...",_xlpm.a))</f>
        <v>...</v>
      </c>
      <c r="DL206" s="432" cm="1">
        <f t="array" ref="DL206:DN213">_xlfn.LET(_xlpm.eventsort, _xlfn.XLOOKUP(DL$165,$D$687:$P$687,$D$689:$P$696), _xlpm.eventdata, _xlfn.XLOOKUP(DL$165,$D$165:$O$165,$D$166:$O$236), _xlpm.agedata, $A$166:$C$236, _xlfn.SORTBY(_xlfn._xlws.FILTER(_xlfn.CHOOSECOLS(_xlfn.HSTACK(_xlpm.agedata,_xlpm.eventdata),2,4,1),(_xlfn.CHOOSECOLS(_xlpm.agedata,3)=DJ206),""),_xlpm.eventsort))</f>
        <v>0</v>
      </c>
      <c r="DM206" s="422" t="str">
        <v>Not Declared</v>
      </c>
      <c r="DN206" s="422" t="str">
        <v>Bicester AC</v>
      </c>
      <c r="DO206" s="747"/>
      <c r="DP206" s="3"/>
      <c r="DQ206" s="3"/>
      <c r="DR206" s="88"/>
      <c r="DS206" s="88"/>
      <c r="DT206" s="88"/>
      <c r="DZ206" s="15"/>
      <c r="EA206" s="15"/>
    </row>
    <row r="207" spans="1:131" s="359" customFormat="1" ht="21" customHeight="1">
      <c r="A207" s="358" t="str">
        <f t="shared" si="22"/>
        <v>Radley AC</v>
      </c>
      <c r="B207" s="729"/>
      <c r="C207" s="729" t="s">
        <v>321</v>
      </c>
      <c r="D207" s="729" t="str" cm="1">
        <f t="array" ref="D207">_xlfn.LET(_xlpm.x, Radley!$AL$3:$AW$3, _xlpm.y, Radley!$AL$5:$AW$20, _xlpm.z, Radley!$AJ$5:$AJ$20, IF(_xlfn.XLOOKUP($C207,_xlfn.XLOOKUP(D$165,_xlpm.x,_xlpm.y,""),_xlpm.z,"Not Declared")="", "Name not recorded",  _xlfn.XLOOKUP($C207,_xlfn.XLOOKUP(D$165,_xlpm.x,_xlpm.y,""),_xlpm.z,"Not Declared")))</f>
        <v>Not Declared</v>
      </c>
      <c r="E207" s="729" t="str" cm="1">
        <f t="array" ref="E207">_xlfn.LET(_xlpm.x, Radley!$AL$3:$AW$3, _xlpm.y, Radley!$AL$5:$AW$20, _xlpm.z, Radley!$AJ$5:$AJ$20, IF(_xlfn.XLOOKUP($C207,_xlfn.XLOOKUP(E$165,_xlpm.x,_xlpm.y,""),_xlpm.z,"Not Declared")="", "Name not recorded",  _xlfn.XLOOKUP($C207,_xlfn.XLOOKUP(E$165,_xlpm.x,_xlpm.y,""),_xlpm.z,"Not Declared")))</f>
        <v>Not Declared</v>
      </c>
      <c r="F207" s="729" t="str" cm="1">
        <f t="array" ref="F207">_xlfn.LET(_xlpm.x, Radley!$AL$3:$AW$3, _xlpm.y, Radley!$AL$5:$AW$20, _xlpm.z, Radley!$AJ$5:$AJ$20, IF(_xlfn.XLOOKUP($C207,_xlfn.XLOOKUP(F$165,_xlpm.x,_xlpm.y,""),_xlpm.z,"Not Declared")="", "Name not recorded",  _xlfn.XLOOKUP($C207,_xlfn.XLOOKUP(F$165,_xlpm.x,_xlpm.y,""),_xlpm.z,"Not Declared")))</f>
        <v>Not Declared</v>
      </c>
      <c r="G207" s="729" t="str" cm="1">
        <f t="array" ref="G207">_xlfn.LET(_xlpm.x, Radley!$AL$3:$AW$3, _xlpm.y, Radley!$AL$5:$AW$20, _xlpm.z, Radley!$AJ$5:$AJ$20, IF(_xlfn.XLOOKUP($C207,_xlfn.XLOOKUP(G$165,_xlpm.x,_xlpm.y,""),_xlpm.z,"Not Declared")="", "Name not recorded",  _xlfn.XLOOKUP($C207,_xlfn.XLOOKUP(G$165,_xlpm.x,_xlpm.y,""),_xlpm.z,"Not Declared")))</f>
        <v>Not Declared</v>
      </c>
      <c r="H207" s="729" t="str" cm="1">
        <f t="array" ref="H207">_xlfn.LET(_xlpm.x, Radley!$AL$3:$AW$3, _xlpm.y, Radley!$AL$5:$AW$20, _xlpm.z, Radley!$AJ$5:$AJ$20, IF(_xlfn.XLOOKUP($C207,_xlfn.XLOOKUP(H$165,_xlpm.x,_xlpm.y,""),_xlpm.z,"Not Declared")="", "Name not recorded",  _xlfn.XLOOKUP($C207,_xlfn.XLOOKUP(H$165,_xlpm.x,_xlpm.y,""),_xlpm.z,"Not Declared")))</f>
        <v>Not Declared</v>
      </c>
      <c r="I207" s="729" t="str" cm="1">
        <f t="array" ref="I207">_xlfn.LET(_xlpm.x, Radley!$AL$3:$AW$3, _xlpm.y, Radley!$AL$5:$AW$20, _xlpm.z, Radley!$AJ$5:$AJ$20, IF(_xlfn.XLOOKUP($C207,_xlfn.XLOOKUP(I$165,_xlpm.x,_xlpm.y,""),_xlpm.z,"Not Declared")="", "Name not recorded",  _xlfn.XLOOKUP($C207,_xlfn.XLOOKUP(I$165,_xlpm.x,_xlpm.y,""),_xlpm.z,"Not Declared")))</f>
        <v>Not Declared</v>
      </c>
      <c r="J207" s="729" t="str" cm="1">
        <f t="array" ref="J207">_xlfn.LET(_xlpm.x, Radley!$AL$3:$AW$3, _xlpm.y, Radley!$AL$5:$AW$20, _xlpm.z, Radley!$AJ$5:$AJ$20, IF(_xlfn.XLOOKUP($C207,_xlfn.XLOOKUP(J$165,_xlpm.x,_xlpm.y,""),_xlpm.z,"Not Declared")="", "Name not recorded",  _xlfn.XLOOKUP($C207,_xlfn.XLOOKUP(J$165,_xlpm.x,_xlpm.y,""),_xlpm.z,"Not Declared")))</f>
        <v>Not Declared</v>
      </c>
      <c r="K207" s="729" t="str" cm="1">
        <f t="array" ref="K207">_xlfn.LET(_xlpm.x, Radley!$AL$3:$AW$3, _xlpm.y, Radley!$AL$5:$AW$20, _xlpm.z, Radley!$AJ$5:$AJ$20, IF(_xlfn.XLOOKUP($C207,_xlfn.XLOOKUP(K$165,_xlpm.x,_xlpm.y,""),_xlpm.z,"Not Declared")="", "Name not recorded",  _xlfn.XLOOKUP($C207,_xlfn.XLOOKUP(K$165,_xlpm.x,_xlpm.y,""),_xlpm.z,"Not Declared")))</f>
        <v>Not Declared</v>
      </c>
      <c r="L207" s="729" t="str" cm="1">
        <f t="array" ref="L207">_xlfn.LET(_xlpm.x, Radley!$AL$3:$AW$3, _xlpm.y, Radley!$AL$5:$AW$20, _xlpm.z, Radley!$AJ$5:$AJ$20, IF(_xlfn.XLOOKUP($C207,_xlfn.XLOOKUP(L$165,_xlpm.x,_xlpm.y,""),_xlpm.z,"Not Declared")="", "Name not recorded",  _xlfn.XLOOKUP($C207,_xlfn.XLOOKUP(L$165,_xlpm.x,_xlpm.y,""),_xlpm.z,"Not Declared")))</f>
        <v>Not Declared</v>
      </c>
      <c r="M207" s="729" t="str" cm="1">
        <f t="array" ref="M207">_xlfn.LET(_xlpm.x, Radley!$AL$3:$AW$3, _xlpm.y, Radley!$AL$5:$AW$20, _xlpm.z, Radley!$AJ$5:$AJ$20, IF(_xlfn.XLOOKUP($C207,_xlfn.XLOOKUP(M$165,_xlpm.x,_xlpm.y,""),_xlpm.z,"Not Declared")="", "Name not recorded",  _xlfn.XLOOKUP($C207,_xlfn.XLOOKUP(M$165,_xlpm.x,_xlpm.y,""),_xlpm.z,"Not Declared")))</f>
        <v>Not Declared</v>
      </c>
      <c r="N207" s="729" t="str" cm="1">
        <f t="array" ref="N207">_xlfn.LET(_xlpm.x, Radley!$AL$3:$AW$3, _xlpm.y, Radley!$AL$5:$AW$20, _xlpm.z, Radley!$AJ$5:$AJ$20, IF(_xlfn.XLOOKUP($C207,_xlfn.XLOOKUP(N$165,_xlpm.x,_xlpm.y,""),_xlpm.z,"Not Declared")="", "Name not recorded",  _xlfn.XLOOKUP($C207,_xlfn.XLOOKUP(N$165,_xlpm.x,_xlpm.y,""),_xlpm.z,"Not Declared")))</f>
        <v>Not Declared</v>
      </c>
      <c r="O207" s="729" t="str" cm="1">
        <f t="array" ref="O207">_xlfn.LET(_xlpm.x, Radley!$AL$3:$AW$3, _xlpm.y, Radley!$AL$5:$AW$20, _xlpm.z, Radley!$AJ$5:$AJ$20, IF(_xlfn.XLOOKUP($C207,_xlfn.XLOOKUP(O$165,_xlpm.x,_xlpm.y,""),_xlpm.z,"Not Declared")="", "Name not recorded",  _xlfn.XLOOKUP($C207,_xlfn.XLOOKUP(O$165,_xlpm.x,_xlpm.y,""),_xlpm.z,"Not Declared")))</f>
        <v>Not Declared</v>
      </c>
      <c r="P207" s="3"/>
      <c r="Q207" s="3"/>
      <c r="R207" s="3"/>
      <c r="S207" s="3"/>
      <c r="T207" s="3"/>
      <c r="U207" s="3"/>
      <c r="V207" s="3"/>
      <c r="W207" s="3"/>
      <c r="X207" s="12"/>
      <c r="Z207" s="433"/>
      <c r="AA207" s="747" t="str" cm="1">
        <f t="array" ref="AA207">_xlfn.LET(_xlpm.a,_xlfn.XLOOKUP(1,('Number Allocation'!$C$6:$C$1483=AC207)*('Number Allocation'!$D$6:$D$1483=AD207),'Number Allocation'!$A$6:$A$1483,"..."),IF(_xlpm.a="","...",_xlpm.a))</f>
        <v>...</v>
      </c>
      <c r="AB207" s="747">
        <v>0</v>
      </c>
      <c r="AC207" s="12" t="str">
        <v>Not Declared</v>
      </c>
      <c r="AD207" s="12" t="str">
        <v>Abingdon AC</v>
      </c>
      <c r="AE207" s="436"/>
      <c r="AG207" s="365"/>
      <c r="AH207" s="433"/>
      <c r="AI207" s="747" t="str" cm="1">
        <f t="array" ref="AI207">_xlfn.LET(_xlpm.a,_xlfn.XLOOKUP(1,('Number Allocation'!$C$6:$C$1483=AK207)*('Number Allocation'!$D$6:$D$1483=AL207),'Number Allocation'!$A$6:$A$1483,"..."),IF(_xlpm.a="","...",_xlpm.a))</f>
        <v>...</v>
      </c>
      <c r="AJ207" s="747">
        <v>0</v>
      </c>
      <c r="AK207" s="12" t="str">
        <v>Not Declared</v>
      </c>
      <c r="AL207" s="12" t="str">
        <v>Bicester AC</v>
      </c>
      <c r="AM207" s="436"/>
      <c r="AO207" s="365"/>
      <c r="AP207" s="433"/>
      <c r="AQ207" s="747" t="str" cm="1">
        <f t="array" ref="AQ207">_xlfn.LET(_xlpm.a,_xlfn.XLOOKUP(1,('Number Allocation'!$C$6:$C$1483=AS207)*('Number Allocation'!$D$6:$D$1483=AT207),'Number Allocation'!$A$6:$A$1483,"..."),IF(_xlpm.a="","...",_xlpm.a))</f>
        <v>...</v>
      </c>
      <c r="AR207" s="747">
        <v>0</v>
      </c>
      <c r="AS207" s="12" t="str">
        <v>Not Declared</v>
      </c>
      <c r="AT207" s="12" t="str">
        <v>Radley AC</v>
      </c>
      <c r="AU207" s="436"/>
      <c r="AW207" s="365"/>
      <c r="AX207" s="433"/>
      <c r="AY207" s="747" t="str" cm="1">
        <f t="array" ref="AY207">_xlfn.LET(_xlpm.a,_xlfn.XLOOKUP(1,('Number Allocation'!$C$6:$C$1483=BA207)*('Number Allocation'!$D$6:$D$1483=BB207),'Number Allocation'!$A$6:$A$1483,"..."),IF(_xlpm.a="","...",_xlpm.a))</f>
        <v>...</v>
      </c>
      <c r="AZ207" s="747">
        <v>0</v>
      </c>
      <c r="BA207" s="12" t="str">
        <v>Not Declared</v>
      </c>
      <c r="BB207" s="12" t="str">
        <v>Banbury Harriers AC</v>
      </c>
      <c r="BC207" s="436"/>
      <c r="BE207" s="365"/>
      <c r="BF207" s="433"/>
      <c r="BG207" s="747" t="str" cm="1">
        <f t="array" ref="BG207">_xlfn.LET(_xlpm.a,_xlfn.XLOOKUP(1,('Number Allocation'!$C$6:$C$1483=BI207)*('Number Allocation'!$D$6:$D$1483=BJ207),'Number Allocation'!$A$6:$A$1483,"..."),IF(_xlpm.a="","...",_xlpm.a))</f>
        <v>...</v>
      </c>
      <c r="BH207" s="747">
        <v>0</v>
      </c>
      <c r="BI207" s="12" t="str">
        <v>Not Declared</v>
      </c>
      <c r="BJ207" s="12" t="str">
        <v>White Horse Harriers</v>
      </c>
      <c r="BK207" s="436"/>
      <c r="BM207" s="365"/>
      <c r="BN207" s="433"/>
      <c r="BO207" s="747" t="str" cm="1">
        <f t="array" ref="BO207">_xlfn.LET(_xlpm.a,_xlfn.XLOOKUP(1,('Number Allocation'!$C$6:$C$1483=BQ207)*('Number Allocation'!$D$6:$D$1483=BR207),'Number Allocation'!$A$6:$A$1483,"..."),IF(_xlpm.a="","...",_xlpm.a))</f>
        <v>...</v>
      </c>
      <c r="BP207" s="747">
        <v>0</v>
      </c>
      <c r="BQ207" s="12" t="str">
        <v>Not Declared</v>
      </c>
      <c r="BR207" s="12" t="str">
        <v>Witney Road Runners</v>
      </c>
      <c r="BS207" s="436"/>
      <c r="BU207" s="365"/>
      <c r="BV207" s="433"/>
      <c r="BW207" s="747" t="str" cm="1">
        <f t="array" ref="BW207">_xlfn.LET(_xlpm.a,_xlfn.XLOOKUP(1,('Number Allocation'!$C$6:$C$1483=BY207)*('Number Allocation'!$D$6:$D$1483=BZ207),'Number Allocation'!$A$6:$A$1483,"..."),IF(_xlpm.a="","...",_xlpm.a))</f>
        <v>...</v>
      </c>
      <c r="BX207" s="747">
        <v>0</v>
      </c>
      <c r="BY207" s="12" t="str">
        <v>Not Declared</v>
      </c>
      <c r="BZ207" s="12" t="str">
        <v>White Horse Harriers</v>
      </c>
      <c r="CA207" s="488"/>
      <c r="CB207" s="15"/>
      <c r="CC207" s="15"/>
      <c r="CD207" s="433"/>
      <c r="CE207" s="747" t="str" cm="1">
        <f t="array" ref="CE207">_xlfn.LET(_xlpm.a,_xlfn.XLOOKUP(1,('Number Allocation'!$C$6:$C$1483=CG207)*('Number Allocation'!$D$6:$D$1483=CH207),'Number Allocation'!$A$6:$A$1483,"..."),IF(_xlpm.a="","...",_xlpm.a))</f>
        <v>...</v>
      </c>
      <c r="CF207" s="747">
        <v>0</v>
      </c>
      <c r="CG207" s="12" t="str">
        <v>Not Declared</v>
      </c>
      <c r="CH207" s="12" t="str">
        <v>Oxford City AC</v>
      </c>
      <c r="CI207" s="488"/>
      <c r="CJ207" s="15"/>
      <c r="CK207" s="15"/>
      <c r="CL207" s="433"/>
      <c r="CM207" s="747" t="str" cm="1">
        <f t="array" ref="CM207">_xlfn.LET(_xlpm.a,_xlfn.XLOOKUP(1,('Number Allocation'!$C$6:$C$1483=CO207)*('Number Allocation'!$D$6:$D$1483=CP207),'Number Allocation'!$A$6:$A$1483,"..."),IF(_xlpm.a="","...",_xlpm.a))</f>
        <v>...</v>
      </c>
      <c r="CN207" s="747">
        <v>0</v>
      </c>
      <c r="CO207" s="12" t="str">
        <v>Not Declared</v>
      </c>
      <c r="CP207" s="12" t="str">
        <v>Oxford City AC</v>
      </c>
      <c r="CQ207" s="488"/>
      <c r="CR207" s="15"/>
      <c r="CS207" s="15"/>
      <c r="CT207" s="433"/>
      <c r="CU207" s="747" t="str" cm="1">
        <f t="array" ref="CU207">_xlfn.LET(_xlpm.a,_xlfn.XLOOKUP(1,('Number Allocation'!$C$6:$C$1483=CW207)*('Number Allocation'!$D$6:$D$1483=CX207),'Number Allocation'!$A$6:$A$1483,"..."),IF(_xlpm.a="","...",_xlpm.a))</f>
        <v>...</v>
      </c>
      <c r="CV207" s="747">
        <v>0</v>
      </c>
      <c r="CW207" s="12" t="str">
        <v>Not Declared</v>
      </c>
      <c r="CX207" s="12" t="str">
        <v>Radley AC</v>
      </c>
      <c r="CY207" s="488"/>
      <c r="CZ207" s="15"/>
      <c r="DA207" s="15"/>
      <c r="DB207" s="433"/>
      <c r="DC207" s="747" t="str" cm="1">
        <f t="array" ref="DC207">_xlfn.LET(_xlpm.a,_xlfn.XLOOKUP(1,('Number Allocation'!$C$6:$C$1483=DE207)*('Number Allocation'!$D$6:$D$1483=DF207),'Number Allocation'!$A$6:$A$1483,"..."),IF(_xlpm.a="","...",_xlpm.a))</f>
        <v>...</v>
      </c>
      <c r="DD207" s="747">
        <v>0</v>
      </c>
      <c r="DE207" s="12" t="str">
        <v>Not Declared</v>
      </c>
      <c r="DF207" s="12" t="str">
        <v>Oxford City AC</v>
      </c>
      <c r="DG207" s="488"/>
      <c r="DH207" s="15"/>
      <c r="DI207" s="15"/>
      <c r="DJ207" s="433"/>
      <c r="DK207" s="747" t="str" cm="1">
        <f t="array" ref="DK207">_xlfn.LET(_xlpm.a,_xlfn.XLOOKUP(1,('Number Allocation'!$C$6:$C$1483=DM207)*('Number Allocation'!$D$6:$D$1483=DN207),'Number Allocation'!$A$6:$A$1483,"..."),IF(_xlpm.a="","...",_xlpm.a))</f>
        <v>...</v>
      </c>
      <c r="DL207" s="747">
        <v>0</v>
      </c>
      <c r="DM207" s="12" t="str">
        <v>Not Declared</v>
      </c>
      <c r="DN207" s="12" t="str">
        <v>Radley AC</v>
      </c>
      <c r="DO207" s="488"/>
      <c r="DP207" s="15"/>
      <c r="DQ207" s="15"/>
      <c r="DZ207" s="15"/>
      <c r="EA207" s="15"/>
    </row>
    <row r="208" spans="1:131" s="359" customFormat="1" ht="21" customHeight="1">
      <c r="A208" s="358" t="str">
        <f t="shared" si="22"/>
        <v>Radley AC</v>
      </c>
      <c r="B208" s="729"/>
      <c r="C208" s="729" t="s">
        <v>322</v>
      </c>
      <c r="D208" s="729" t="str" cm="1">
        <f t="array" ref="D208">_xlfn.LET(_xlpm.x, Radley!$AL$3:$AW$3, _xlpm.y, Radley!$AL$5:$AW$20, _xlpm.z, Radley!$AJ$5:$AJ$20, IF(_xlfn.XLOOKUP($C208,_xlfn.XLOOKUP(D$165,_xlpm.x,_xlpm.y,""),_xlpm.z,"Not Declared")="", "Name not recorded",  _xlfn.XLOOKUP($C208,_xlfn.XLOOKUP(D$165,_xlpm.x,_xlpm.y,""),_xlpm.z,"Not Declared")))</f>
        <v>Not Declared</v>
      </c>
      <c r="E208" s="729" t="str" cm="1">
        <f t="array" ref="E208">_xlfn.LET(_xlpm.x, Radley!$AL$3:$AW$3, _xlpm.y, Radley!$AL$5:$AW$20, _xlpm.z, Radley!$AJ$5:$AJ$20, IF(_xlfn.XLOOKUP($C208,_xlfn.XLOOKUP(E$165,_xlpm.x,_xlpm.y,""),_xlpm.z,"Not Declared")="", "Name not recorded",  _xlfn.XLOOKUP($C208,_xlfn.XLOOKUP(E$165,_xlpm.x,_xlpm.y,""),_xlpm.z,"Not Declared")))</f>
        <v>Not Declared</v>
      </c>
      <c r="F208" s="729" t="str" cm="1">
        <f t="array" ref="F208">_xlfn.LET(_xlpm.x, Radley!$AL$3:$AW$3, _xlpm.y, Radley!$AL$5:$AW$20, _xlpm.z, Radley!$AJ$5:$AJ$20, IF(_xlfn.XLOOKUP($C208,_xlfn.XLOOKUP(F$165,_xlpm.x,_xlpm.y,""),_xlpm.z,"Not Declared")="", "Name not recorded",  _xlfn.XLOOKUP($C208,_xlfn.XLOOKUP(F$165,_xlpm.x,_xlpm.y,""),_xlpm.z,"Not Declared")))</f>
        <v>Not Declared</v>
      </c>
      <c r="G208" s="729" t="str" cm="1">
        <f t="array" ref="G208">_xlfn.LET(_xlpm.x, Radley!$AL$3:$AW$3, _xlpm.y, Radley!$AL$5:$AW$20, _xlpm.z, Radley!$AJ$5:$AJ$20, IF(_xlfn.XLOOKUP($C208,_xlfn.XLOOKUP(G$165,_xlpm.x,_xlpm.y,""),_xlpm.z,"Not Declared")="", "Name not recorded",  _xlfn.XLOOKUP($C208,_xlfn.XLOOKUP(G$165,_xlpm.x,_xlpm.y,""),_xlpm.z,"Not Declared")))</f>
        <v>Not Declared</v>
      </c>
      <c r="H208" s="729" t="str" cm="1">
        <f t="array" ref="H208">_xlfn.LET(_xlpm.x, Radley!$AL$3:$AW$3, _xlpm.y, Radley!$AL$5:$AW$20, _xlpm.z, Radley!$AJ$5:$AJ$20, IF(_xlfn.XLOOKUP($C208,_xlfn.XLOOKUP(H$165,_xlpm.x,_xlpm.y,""),_xlpm.z,"Not Declared")="", "Name not recorded",  _xlfn.XLOOKUP($C208,_xlfn.XLOOKUP(H$165,_xlpm.x,_xlpm.y,""),_xlpm.z,"Not Declared")))</f>
        <v>Not Declared</v>
      </c>
      <c r="I208" s="729" t="str" cm="1">
        <f t="array" ref="I208">_xlfn.LET(_xlpm.x, Radley!$AL$3:$AW$3, _xlpm.y, Radley!$AL$5:$AW$20, _xlpm.z, Radley!$AJ$5:$AJ$20, IF(_xlfn.XLOOKUP($C208,_xlfn.XLOOKUP(I$165,_xlpm.x,_xlpm.y,""),_xlpm.z,"Not Declared")="", "Name not recorded",  _xlfn.XLOOKUP($C208,_xlfn.XLOOKUP(I$165,_xlpm.x,_xlpm.y,""),_xlpm.z,"Not Declared")))</f>
        <v>Not Declared</v>
      </c>
      <c r="J208" s="729" t="str" cm="1">
        <f t="array" ref="J208">_xlfn.LET(_xlpm.x, Radley!$AL$3:$AW$3, _xlpm.y, Radley!$AL$5:$AW$20, _xlpm.z, Radley!$AJ$5:$AJ$20, IF(_xlfn.XLOOKUP($C208,_xlfn.XLOOKUP(J$165,_xlpm.x,_xlpm.y,""),_xlpm.z,"Not Declared")="", "Name not recorded",  _xlfn.XLOOKUP($C208,_xlfn.XLOOKUP(J$165,_xlpm.x,_xlpm.y,""),_xlpm.z,"Not Declared")))</f>
        <v>Not Declared</v>
      </c>
      <c r="K208" s="729" t="str" cm="1">
        <f t="array" ref="K208">_xlfn.LET(_xlpm.x, Radley!$AL$3:$AW$3, _xlpm.y, Radley!$AL$5:$AW$20, _xlpm.z, Radley!$AJ$5:$AJ$20, IF(_xlfn.XLOOKUP($C208,_xlfn.XLOOKUP(K$165,_xlpm.x,_xlpm.y,""),_xlpm.z,"Not Declared")="", "Name not recorded",  _xlfn.XLOOKUP($C208,_xlfn.XLOOKUP(K$165,_xlpm.x,_xlpm.y,""),_xlpm.z,"Not Declared")))</f>
        <v>Not Declared</v>
      </c>
      <c r="L208" s="729" t="str" cm="1">
        <f t="array" ref="L208">_xlfn.LET(_xlpm.x, Radley!$AL$3:$AW$3, _xlpm.y, Radley!$AL$5:$AW$20, _xlpm.z, Radley!$AJ$5:$AJ$20, IF(_xlfn.XLOOKUP($C208,_xlfn.XLOOKUP(L$165,_xlpm.x,_xlpm.y,""),_xlpm.z,"Not Declared")="", "Name not recorded",  _xlfn.XLOOKUP($C208,_xlfn.XLOOKUP(L$165,_xlpm.x,_xlpm.y,""),_xlpm.z,"Not Declared")))</f>
        <v>Not Declared</v>
      </c>
      <c r="M208" s="729" t="str" cm="1">
        <f t="array" ref="M208">_xlfn.LET(_xlpm.x, Radley!$AL$3:$AW$3, _xlpm.y, Radley!$AL$5:$AW$20, _xlpm.z, Radley!$AJ$5:$AJ$20, IF(_xlfn.XLOOKUP($C208,_xlfn.XLOOKUP(M$165,_xlpm.x,_xlpm.y,""),_xlpm.z,"Not Declared")="", "Name not recorded",  _xlfn.XLOOKUP($C208,_xlfn.XLOOKUP(M$165,_xlpm.x,_xlpm.y,""),_xlpm.z,"Not Declared")))</f>
        <v>Not Declared</v>
      </c>
      <c r="N208" s="729" t="str" cm="1">
        <f t="array" ref="N208">_xlfn.LET(_xlpm.x, Radley!$AL$3:$AW$3, _xlpm.y, Radley!$AL$5:$AW$20, _xlpm.z, Radley!$AJ$5:$AJ$20, IF(_xlfn.XLOOKUP($C208,_xlfn.XLOOKUP(N$165,_xlpm.x,_xlpm.y,""),_xlpm.z,"Not Declared")="", "Name not recorded",  _xlfn.XLOOKUP($C208,_xlfn.XLOOKUP(N$165,_xlpm.x,_xlpm.y,""),_xlpm.z,"Not Declared")))</f>
        <v>Not Declared</v>
      </c>
      <c r="O208" s="729" t="str" cm="1">
        <f t="array" ref="O208">_xlfn.LET(_xlpm.x, Radley!$AL$3:$AW$3, _xlpm.y, Radley!$AL$5:$AW$20, _xlpm.z, Radley!$AJ$5:$AJ$20, IF(_xlfn.XLOOKUP($C208,_xlfn.XLOOKUP(O$165,_xlpm.x,_xlpm.y,""),_xlpm.z,"Not Declared")="", "Name not recorded",  _xlfn.XLOOKUP($C208,_xlfn.XLOOKUP(O$165,_xlpm.x,_xlpm.y,""),_xlpm.z,"Not Declared")))</f>
        <v>Not Declared</v>
      </c>
      <c r="P208" s="3"/>
      <c r="Q208" s="3"/>
      <c r="R208" s="3"/>
      <c r="S208" s="3"/>
      <c r="T208" s="15"/>
      <c r="U208" s="15"/>
      <c r="V208" s="15"/>
      <c r="W208" s="15"/>
      <c r="X208" s="3"/>
      <c r="Z208" s="433"/>
      <c r="AA208" s="747" t="str" cm="1">
        <f t="array" ref="AA208">_xlfn.LET(_xlpm.a,_xlfn.XLOOKUP(1,('Number Allocation'!$C$6:$C$1483=AC208)*('Number Allocation'!$D$6:$D$1483=AD208),'Number Allocation'!$A$6:$A$1483,"..."),IF(_xlpm.a="","...",_xlpm.a))</f>
        <v>...</v>
      </c>
      <c r="AB208" s="747">
        <v>0</v>
      </c>
      <c r="AC208" s="12" t="str">
        <v>Not Declared</v>
      </c>
      <c r="AD208" s="12" t="str">
        <v>Radley AC</v>
      </c>
      <c r="AE208" s="436"/>
      <c r="AG208" s="365"/>
      <c r="AH208" s="433"/>
      <c r="AI208" s="747" t="str" cm="1">
        <f t="array" ref="AI208">_xlfn.LET(_xlpm.a,_xlfn.XLOOKUP(1,('Number Allocation'!$C$6:$C$1483=AK208)*('Number Allocation'!$D$6:$D$1483=AL208),'Number Allocation'!$A$6:$A$1483,"..."),IF(_xlpm.a="","...",_xlpm.a))</f>
        <v>...</v>
      </c>
      <c r="AJ208" s="747">
        <v>0</v>
      </c>
      <c r="AK208" s="12" t="str">
        <v>Not Declared</v>
      </c>
      <c r="AL208" s="12" t="str">
        <v>Radley AC</v>
      </c>
      <c r="AM208" s="436"/>
      <c r="AO208" s="365"/>
      <c r="AP208" s="433"/>
      <c r="AQ208" s="747" t="str" cm="1">
        <f t="array" ref="AQ208">_xlfn.LET(_xlpm.a,_xlfn.XLOOKUP(1,('Number Allocation'!$C$6:$C$1483=AS208)*('Number Allocation'!$D$6:$D$1483=AT208),'Number Allocation'!$A$6:$A$1483,"..."),IF(_xlpm.a="","...",_xlpm.a))</f>
        <v>...</v>
      </c>
      <c r="AR208" s="747">
        <v>0</v>
      </c>
      <c r="AS208" s="12" t="str">
        <v>Not Declared</v>
      </c>
      <c r="AT208" s="12" t="str">
        <v>Bicester AC</v>
      </c>
      <c r="AU208" s="436"/>
      <c r="AW208" s="365"/>
      <c r="AX208" s="433"/>
      <c r="AY208" s="747" t="str" cm="1">
        <f t="array" ref="AY208">_xlfn.LET(_xlpm.a,_xlfn.XLOOKUP(1,('Number Allocation'!$C$6:$C$1483=BA208)*('Number Allocation'!$D$6:$D$1483=BB208),'Number Allocation'!$A$6:$A$1483,"..."),IF(_xlpm.a="","...",_xlpm.a))</f>
        <v>...</v>
      </c>
      <c r="AZ208" s="747">
        <v>0</v>
      </c>
      <c r="BA208" s="12" t="str">
        <v>Not Declared</v>
      </c>
      <c r="BB208" s="12" t="str">
        <v>White Horse Harriers</v>
      </c>
      <c r="BC208" s="436"/>
      <c r="BE208" s="365"/>
      <c r="BF208" s="433"/>
      <c r="BG208" s="747" t="str" cm="1">
        <f t="array" ref="BG208">_xlfn.LET(_xlpm.a,_xlfn.XLOOKUP(1,('Number Allocation'!$C$6:$C$1483=BI208)*('Number Allocation'!$D$6:$D$1483=BJ208),'Number Allocation'!$A$6:$A$1483,"..."),IF(_xlpm.a="","...",_xlpm.a))</f>
        <v>...</v>
      </c>
      <c r="BH208" s="747">
        <v>0</v>
      </c>
      <c r="BI208" s="12" t="str">
        <v>Not Declared</v>
      </c>
      <c r="BJ208" s="12" t="str">
        <v>Witney Road Runners</v>
      </c>
      <c r="BK208" s="436"/>
      <c r="BM208" s="365"/>
      <c r="BN208" s="433"/>
      <c r="BO208" s="747" t="str" cm="1">
        <f t="array" ref="BO208">_xlfn.LET(_xlpm.a,_xlfn.XLOOKUP(1,('Number Allocation'!$C$6:$C$1483=BQ208)*('Number Allocation'!$D$6:$D$1483=BR208),'Number Allocation'!$A$6:$A$1483,"..."),IF(_xlpm.a="","...",_xlpm.a))</f>
        <v>...</v>
      </c>
      <c r="BP208" s="747">
        <v>0</v>
      </c>
      <c r="BQ208" s="12" t="str">
        <v>Not Declared</v>
      </c>
      <c r="BR208" s="12" t="str">
        <v>Radley AC</v>
      </c>
      <c r="BS208" s="436"/>
      <c r="BU208" s="365"/>
      <c r="BV208" s="433"/>
      <c r="BW208" s="747" t="str" cm="1">
        <f t="array" ref="BW208">_xlfn.LET(_xlpm.a,_xlfn.XLOOKUP(1,('Number Allocation'!$C$6:$C$1483=BY208)*('Number Allocation'!$D$6:$D$1483=BZ208),'Number Allocation'!$A$6:$A$1483,"..."),IF(_xlpm.a="","...",_xlpm.a))</f>
        <v>...</v>
      </c>
      <c r="BX208" s="747">
        <v>0</v>
      </c>
      <c r="BY208" s="12" t="str">
        <v>Not Declared</v>
      </c>
      <c r="BZ208" s="12" t="str">
        <v>Bicester AC</v>
      </c>
      <c r="CA208" s="488"/>
      <c r="CB208" s="15"/>
      <c r="CC208" s="15"/>
      <c r="CD208" s="433"/>
      <c r="CE208" s="747" t="str" cm="1">
        <f t="array" ref="CE208">_xlfn.LET(_xlpm.a,_xlfn.XLOOKUP(1,('Number Allocation'!$C$6:$C$1483=CG208)*('Number Allocation'!$D$6:$D$1483=CH208),'Number Allocation'!$A$6:$A$1483,"..."),IF(_xlpm.a="","...",_xlpm.a))</f>
        <v>...</v>
      </c>
      <c r="CF208" s="747">
        <v>0</v>
      </c>
      <c r="CG208" s="12" t="str">
        <v>Not Declared</v>
      </c>
      <c r="CH208" s="12" t="str">
        <v>Team Kennet</v>
      </c>
      <c r="CI208" s="488"/>
      <c r="CJ208" s="15"/>
      <c r="CK208" s="15"/>
      <c r="CL208" s="433"/>
      <c r="CM208" s="747" t="str" cm="1">
        <f t="array" ref="CM208">_xlfn.LET(_xlpm.a,_xlfn.XLOOKUP(1,('Number Allocation'!$C$6:$C$1483=CO208)*('Number Allocation'!$D$6:$D$1483=CP208),'Number Allocation'!$A$6:$A$1483,"..."),IF(_xlpm.a="","...",_xlpm.a))</f>
        <v>...</v>
      </c>
      <c r="CN208" s="747">
        <v>0</v>
      </c>
      <c r="CO208" s="12" t="str">
        <v>Not Declared</v>
      </c>
      <c r="CP208" s="12" t="str">
        <v>White Horse Harriers</v>
      </c>
      <c r="CQ208" s="488"/>
      <c r="CR208" s="15"/>
      <c r="CS208" s="15"/>
      <c r="CT208" s="433"/>
      <c r="CU208" s="747" t="str" cm="1">
        <f t="array" ref="CU208">_xlfn.LET(_xlpm.a,_xlfn.XLOOKUP(1,('Number Allocation'!$C$6:$C$1483=CW208)*('Number Allocation'!$D$6:$D$1483=CX208),'Number Allocation'!$A$6:$A$1483,"..."),IF(_xlpm.a="","...",_xlpm.a))</f>
        <v>...</v>
      </c>
      <c r="CV208" s="747">
        <v>0</v>
      </c>
      <c r="CW208" s="12" t="str">
        <v>Not Declared</v>
      </c>
      <c r="CX208" s="12" t="str">
        <v>Abingdon AC</v>
      </c>
      <c r="CY208" s="488"/>
      <c r="CZ208" s="15"/>
      <c r="DA208" s="15"/>
      <c r="DB208" s="433"/>
      <c r="DC208" s="747" t="str" cm="1">
        <f t="array" ref="DC208">_xlfn.LET(_xlpm.a,_xlfn.XLOOKUP(1,('Number Allocation'!$C$6:$C$1483=DE208)*('Number Allocation'!$D$6:$D$1483=DF208),'Number Allocation'!$A$6:$A$1483,"..."),IF(_xlpm.a="","...",_xlpm.a))</f>
        <v>...</v>
      </c>
      <c r="DD208" s="747">
        <v>0</v>
      </c>
      <c r="DE208" s="12" t="str">
        <v>Not Declared</v>
      </c>
      <c r="DF208" s="12" t="str">
        <v>Witney Road Runners</v>
      </c>
      <c r="DG208" s="488"/>
      <c r="DH208" s="15"/>
      <c r="DI208" s="15"/>
      <c r="DJ208" s="433"/>
      <c r="DK208" s="747" t="str" cm="1">
        <f t="array" ref="DK208">_xlfn.LET(_xlpm.a,_xlfn.XLOOKUP(1,('Number Allocation'!$C$6:$C$1483=DM208)*('Number Allocation'!$D$6:$D$1483=DN208),'Number Allocation'!$A$6:$A$1483,"..."),IF(_xlpm.a="","...",_xlpm.a))</f>
        <v>...</v>
      </c>
      <c r="DL208" s="747">
        <v>0</v>
      </c>
      <c r="DM208" s="12" t="str">
        <v>Not Declared</v>
      </c>
      <c r="DN208" s="12" t="str">
        <v>White Horse Harriers</v>
      </c>
      <c r="DO208" s="488"/>
      <c r="DP208" s="15"/>
      <c r="DQ208" s="15"/>
      <c r="DZ208" s="15"/>
      <c r="EA208" s="15"/>
    </row>
    <row r="209" spans="1:131" s="359" customFormat="1" ht="21" customHeight="1">
      <c r="A209" s="358" t="str">
        <f t="shared" si="22"/>
        <v>Radley AC</v>
      </c>
      <c r="B209" s="729"/>
      <c r="C209" s="729" t="s">
        <v>323</v>
      </c>
      <c r="D209" s="729" t="str" cm="1">
        <f t="array" ref="D209">_xlfn.LET(_xlpm.x, Radley!$AL$3:$AW$3, _xlpm.y, Radley!$AL$5:$AW$20, _xlpm.z, Radley!$AJ$5:$AJ$20, IF(_xlfn.XLOOKUP($C209,_xlfn.XLOOKUP(D$165,_xlpm.x,_xlpm.y,""),_xlpm.z,"Not Declared")="", "Name not recorded",  _xlfn.XLOOKUP($C209,_xlfn.XLOOKUP(D$165,_xlpm.x,_xlpm.y,""),_xlpm.z,"Not Declared")))</f>
        <v>Not Declared</v>
      </c>
      <c r="E209" s="729" t="str" cm="1">
        <f t="array" ref="E209">_xlfn.LET(_xlpm.x, Radley!$AL$3:$AW$3, _xlpm.y, Radley!$AL$5:$AW$20, _xlpm.z, Radley!$AJ$5:$AJ$20, IF(_xlfn.XLOOKUP($C209,_xlfn.XLOOKUP(E$165,_xlpm.x,_xlpm.y,""),_xlpm.z,"Not Declared")="", "Name not recorded",  _xlfn.XLOOKUP($C209,_xlfn.XLOOKUP(E$165,_xlpm.x,_xlpm.y,""),_xlpm.z,"Not Declared")))</f>
        <v>Not Declared</v>
      </c>
      <c r="F209" s="729" t="str" cm="1">
        <f t="array" ref="F209">_xlfn.LET(_xlpm.x, Radley!$AL$3:$AW$3, _xlpm.y, Radley!$AL$5:$AW$20, _xlpm.z, Radley!$AJ$5:$AJ$20, IF(_xlfn.XLOOKUP($C209,_xlfn.XLOOKUP(F$165,_xlpm.x,_xlpm.y,""),_xlpm.z,"Not Declared")="", "Name not recorded",  _xlfn.XLOOKUP($C209,_xlfn.XLOOKUP(F$165,_xlpm.x,_xlpm.y,""),_xlpm.z,"Not Declared")))</f>
        <v>Not Declared</v>
      </c>
      <c r="G209" s="729" t="str" cm="1">
        <f t="array" ref="G209">_xlfn.LET(_xlpm.x, Radley!$AL$3:$AW$3, _xlpm.y, Radley!$AL$5:$AW$20, _xlpm.z, Radley!$AJ$5:$AJ$20, IF(_xlfn.XLOOKUP($C209,_xlfn.XLOOKUP(G$165,_xlpm.x,_xlpm.y,""),_xlpm.z,"Not Declared")="", "Name not recorded",  _xlfn.XLOOKUP($C209,_xlfn.XLOOKUP(G$165,_xlpm.x,_xlpm.y,""),_xlpm.z,"Not Declared")))</f>
        <v>Not Declared</v>
      </c>
      <c r="H209" s="729" t="str" cm="1">
        <f t="array" ref="H209">_xlfn.LET(_xlpm.x, Radley!$AL$3:$AW$3, _xlpm.y, Radley!$AL$5:$AW$20, _xlpm.z, Radley!$AJ$5:$AJ$20, IF(_xlfn.XLOOKUP($C209,_xlfn.XLOOKUP(H$165,_xlpm.x,_xlpm.y,""),_xlpm.z,"Not Declared")="", "Name not recorded",  _xlfn.XLOOKUP($C209,_xlfn.XLOOKUP(H$165,_xlpm.x,_xlpm.y,""),_xlpm.z,"Not Declared")))</f>
        <v>Not Declared</v>
      </c>
      <c r="I209" s="729" t="str" cm="1">
        <f t="array" ref="I209">_xlfn.LET(_xlpm.x, Radley!$AL$3:$AW$3, _xlpm.y, Radley!$AL$5:$AW$20, _xlpm.z, Radley!$AJ$5:$AJ$20, IF(_xlfn.XLOOKUP($C209,_xlfn.XLOOKUP(I$165,_xlpm.x,_xlpm.y,""),_xlpm.z,"Not Declared")="", "Name not recorded",  _xlfn.XLOOKUP($C209,_xlfn.XLOOKUP(I$165,_xlpm.x,_xlpm.y,""),_xlpm.z,"Not Declared")))</f>
        <v>Not Declared</v>
      </c>
      <c r="J209" s="729" t="str" cm="1">
        <f t="array" ref="J209">_xlfn.LET(_xlpm.x, Radley!$AL$3:$AW$3, _xlpm.y, Radley!$AL$5:$AW$20, _xlpm.z, Radley!$AJ$5:$AJ$20, IF(_xlfn.XLOOKUP($C209,_xlfn.XLOOKUP(J$165,_xlpm.x,_xlpm.y,""),_xlpm.z,"Not Declared")="", "Name not recorded",  _xlfn.XLOOKUP($C209,_xlfn.XLOOKUP(J$165,_xlpm.x,_xlpm.y,""),_xlpm.z,"Not Declared")))</f>
        <v>Not Declared</v>
      </c>
      <c r="K209" s="729" t="str" cm="1">
        <f t="array" ref="K209">_xlfn.LET(_xlpm.x, Radley!$AL$3:$AW$3, _xlpm.y, Radley!$AL$5:$AW$20, _xlpm.z, Radley!$AJ$5:$AJ$20, IF(_xlfn.XLOOKUP($C209,_xlfn.XLOOKUP(K$165,_xlpm.x,_xlpm.y,""),_xlpm.z,"Not Declared")="", "Name not recorded",  _xlfn.XLOOKUP($C209,_xlfn.XLOOKUP(K$165,_xlpm.x,_xlpm.y,""),_xlpm.z,"Not Declared")))</f>
        <v>Not Declared</v>
      </c>
      <c r="L209" s="729" t="str" cm="1">
        <f t="array" ref="L209">_xlfn.LET(_xlpm.x, Radley!$AL$3:$AW$3, _xlpm.y, Radley!$AL$5:$AW$20, _xlpm.z, Radley!$AJ$5:$AJ$20, IF(_xlfn.XLOOKUP($C209,_xlfn.XLOOKUP(L$165,_xlpm.x,_xlpm.y,""),_xlpm.z,"Not Declared")="", "Name not recorded",  _xlfn.XLOOKUP($C209,_xlfn.XLOOKUP(L$165,_xlpm.x,_xlpm.y,""),_xlpm.z,"Not Declared")))</f>
        <v>Not Declared</v>
      </c>
      <c r="M209" s="729" t="str" cm="1">
        <f t="array" ref="M209">_xlfn.LET(_xlpm.x, Radley!$AL$3:$AW$3, _xlpm.y, Radley!$AL$5:$AW$20, _xlpm.z, Radley!$AJ$5:$AJ$20, IF(_xlfn.XLOOKUP($C209,_xlfn.XLOOKUP(M$165,_xlpm.x,_xlpm.y,""),_xlpm.z,"Not Declared")="", "Name not recorded",  _xlfn.XLOOKUP($C209,_xlfn.XLOOKUP(M$165,_xlpm.x,_xlpm.y,""),_xlpm.z,"Not Declared")))</f>
        <v>Not Declared</v>
      </c>
      <c r="N209" s="729" t="str" cm="1">
        <f t="array" ref="N209">_xlfn.LET(_xlpm.x, Radley!$AL$3:$AW$3, _xlpm.y, Radley!$AL$5:$AW$20, _xlpm.z, Radley!$AJ$5:$AJ$20, IF(_xlfn.XLOOKUP($C209,_xlfn.XLOOKUP(N$165,_xlpm.x,_xlpm.y,""),_xlpm.z,"Not Declared")="", "Name not recorded",  _xlfn.XLOOKUP($C209,_xlfn.XLOOKUP(N$165,_xlpm.x,_xlpm.y,""),_xlpm.z,"Not Declared")))</f>
        <v>Not Declared</v>
      </c>
      <c r="O209" s="729" t="str" cm="1">
        <f t="array" ref="O209">_xlfn.LET(_xlpm.x, Radley!$AL$3:$AW$3, _xlpm.y, Radley!$AL$5:$AW$20, _xlpm.z, Radley!$AJ$5:$AJ$20, IF(_xlfn.XLOOKUP($C209,_xlfn.XLOOKUP(O$165,_xlpm.x,_xlpm.y,""),_xlpm.z,"Not Declared")="", "Name not recorded",  _xlfn.XLOOKUP($C209,_xlfn.XLOOKUP(O$165,_xlpm.x,_xlpm.y,""),_xlpm.z,"Not Declared")))</f>
        <v>Not Declared</v>
      </c>
      <c r="P209" s="3"/>
      <c r="Q209" s="3"/>
      <c r="R209" s="3"/>
      <c r="S209" s="3"/>
      <c r="T209" s="15"/>
      <c r="U209" s="15"/>
      <c r="V209" s="15"/>
      <c r="W209" s="15"/>
      <c r="X209" s="3"/>
      <c r="Z209" s="433"/>
      <c r="AA209" s="747" t="str" cm="1">
        <f t="array" ref="AA209">_xlfn.LET(_xlpm.a,_xlfn.XLOOKUP(1,('Number Allocation'!$C$6:$C$1483=AC209)*('Number Allocation'!$D$6:$D$1483=AD209),'Number Allocation'!$A$6:$A$1483,"..."),IF(_xlpm.a="","...",_xlpm.a))</f>
        <v>...</v>
      </c>
      <c r="AB209" s="747">
        <v>0</v>
      </c>
      <c r="AC209" s="12" t="str">
        <v>Not Declared</v>
      </c>
      <c r="AD209" s="12" t="str">
        <v>Team Kennet</v>
      </c>
      <c r="AE209" s="436"/>
      <c r="AG209" s="365"/>
      <c r="AH209" s="433"/>
      <c r="AI209" s="747" t="str" cm="1">
        <f t="array" ref="AI209">_xlfn.LET(_xlpm.a,_xlfn.XLOOKUP(1,('Number Allocation'!$C$6:$C$1483=AK209)*('Number Allocation'!$D$6:$D$1483=AL209),'Number Allocation'!$A$6:$A$1483,"..."),IF(_xlpm.a="","...",_xlpm.a))</f>
        <v>...</v>
      </c>
      <c r="AJ209" s="747">
        <v>0</v>
      </c>
      <c r="AK209" s="12" t="str">
        <v>Not Declared</v>
      </c>
      <c r="AL209" s="12" t="str">
        <v>Oxford City AC</v>
      </c>
      <c r="AM209" s="436"/>
      <c r="AO209" s="365"/>
      <c r="AP209" s="433"/>
      <c r="AQ209" s="747" t="str" cm="1">
        <f t="array" ref="AQ209">_xlfn.LET(_xlpm.a,_xlfn.XLOOKUP(1,('Number Allocation'!$C$6:$C$1483=AS209)*('Number Allocation'!$D$6:$D$1483=AT209),'Number Allocation'!$A$6:$A$1483,"..."),IF(_xlpm.a="","...",_xlpm.a))</f>
        <v>...</v>
      </c>
      <c r="AR209" s="747">
        <v>0</v>
      </c>
      <c r="AS209" s="12" t="str">
        <v>Not Declared</v>
      </c>
      <c r="AT209" s="12" t="str">
        <v>Abingdon AC</v>
      </c>
      <c r="AU209" s="436"/>
      <c r="AW209" s="365"/>
      <c r="AX209" s="433"/>
      <c r="AY209" s="747" t="str" cm="1">
        <f t="array" ref="AY209">_xlfn.LET(_xlpm.a,_xlfn.XLOOKUP(1,('Number Allocation'!$C$6:$C$1483=BA209)*('Number Allocation'!$D$6:$D$1483=BB209),'Number Allocation'!$A$6:$A$1483,"..."),IF(_xlpm.a="","...",_xlpm.a))</f>
        <v>...</v>
      </c>
      <c r="AZ209" s="747">
        <v>0</v>
      </c>
      <c r="BA209" s="12" t="str">
        <v>Not Declared</v>
      </c>
      <c r="BB209" s="12" t="str">
        <v>Abingdon AC</v>
      </c>
      <c r="BC209" s="436"/>
      <c r="BE209" s="365"/>
      <c r="BF209" s="433"/>
      <c r="BG209" s="747" t="str" cm="1">
        <f t="array" ref="BG209">_xlfn.LET(_xlpm.a,_xlfn.XLOOKUP(1,('Number Allocation'!$C$6:$C$1483=BI209)*('Number Allocation'!$D$6:$D$1483=BJ209),'Number Allocation'!$A$6:$A$1483,"..."),IF(_xlpm.a="","...",_xlpm.a))</f>
        <v>...</v>
      </c>
      <c r="BH209" s="747">
        <v>0</v>
      </c>
      <c r="BI209" s="12" t="str">
        <v>Not Declared</v>
      </c>
      <c r="BJ209" s="12" t="str">
        <v>Team Kennet</v>
      </c>
      <c r="BK209" s="436"/>
      <c r="BM209" s="365"/>
      <c r="BN209" s="433"/>
      <c r="BO209" s="747" t="str" cm="1">
        <f t="array" ref="BO209">_xlfn.LET(_xlpm.a,_xlfn.XLOOKUP(1,('Number Allocation'!$C$6:$C$1483=BQ209)*('Number Allocation'!$D$6:$D$1483=BR209),'Number Allocation'!$A$6:$A$1483,"..."),IF(_xlpm.a="","...",_xlpm.a))</f>
        <v>...</v>
      </c>
      <c r="BP209" s="747">
        <v>0</v>
      </c>
      <c r="BQ209" s="12" t="str">
        <v>Not Declared</v>
      </c>
      <c r="BR209" s="12" t="str">
        <v>Banbury Harriers AC</v>
      </c>
      <c r="BS209" s="436"/>
      <c r="BU209" s="365"/>
      <c r="BV209" s="433"/>
      <c r="BW209" s="747" t="str" cm="1">
        <f t="array" ref="BW209">_xlfn.LET(_xlpm.a,_xlfn.XLOOKUP(1,('Number Allocation'!$C$6:$C$1483=BY209)*('Number Allocation'!$D$6:$D$1483=BZ209),'Number Allocation'!$A$6:$A$1483,"..."),IF(_xlpm.a="","...",_xlpm.a))</f>
        <v>...</v>
      </c>
      <c r="BX209" s="747">
        <v>0</v>
      </c>
      <c r="BY209" s="12" t="str">
        <v>Not Declared</v>
      </c>
      <c r="BZ209" s="12" t="str">
        <v>Oxford City AC</v>
      </c>
      <c r="CA209" s="488"/>
      <c r="CB209" s="15"/>
      <c r="CC209" s="15"/>
      <c r="CD209" s="433"/>
      <c r="CE209" s="747" t="str" cm="1">
        <f t="array" ref="CE209">_xlfn.LET(_xlpm.a,_xlfn.XLOOKUP(1,('Number Allocation'!$C$6:$C$1483=CG209)*('Number Allocation'!$D$6:$D$1483=CH209),'Number Allocation'!$A$6:$A$1483,"..."),IF(_xlpm.a="","...",_xlpm.a))</f>
        <v>...</v>
      </c>
      <c r="CF209" s="747">
        <v>0</v>
      </c>
      <c r="CG209" s="12" t="str">
        <v>Not Declared</v>
      </c>
      <c r="CH209" s="12" t="str">
        <v>White Horse Harriers</v>
      </c>
      <c r="CI209" s="488"/>
      <c r="CJ209" s="15"/>
      <c r="CK209" s="15"/>
      <c r="CL209" s="433"/>
      <c r="CM209" s="747" t="str" cm="1">
        <f t="array" ref="CM209">_xlfn.LET(_xlpm.a,_xlfn.XLOOKUP(1,('Number Allocation'!$C$6:$C$1483=CO209)*('Number Allocation'!$D$6:$D$1483=CP209),'Number Allocation'!$A$6:$A$1483,"..."),IF(_xlpm.a="","...",_xlpm.a))</f>
        <v>...</v>
      </c>
      <c r="CN209" s="747">
        <v>0</v>
      </c>
      <c r="CO209" s="12" t="str">
        <v>Not Declared</v>
      </c>
      <c r="CP209" s="12" t="str">
        <v>Bicester AC</v>
      </c>
      <c r="CQ209" s="488"/>
      <c r="CR209" s="15"/>
      <c r="CS209" s="15"/>
      <c r="CT209" s="433"/>
      <c r="CU209" s="747" t="str" cm="1">
        <f t="array" ref="CU209">_xlfn.LET(_xlpm.a,_xlfn.XLOOKUP(1,('Number Allocation'!$C$6:$C$1483=CW209)*('Number Allocation'!$D$6:$D$1483=CX209),'Number Allocation'!$A$6:$A$1483,"..."),IF(_xlpm.a="","...",_xlpm.a))</f>
        <v>...</v>
      </c>
      <c r="CV209" s="747">
        <v>0</v>
      </c>
      <c r="CW209" s="12" t="str">
        <v>Not Declared</v>
      </c>
      <c r="CX209" s="12" t="str">
        <v>Team Kennet</v>
      </c>
      <c r="CY209" s="488"/>
      <c r="CZ209" s="15"/>
      <c r="DA209" s="15"/>
      <c r="DB209" s="433"/>
      <c r="DC209" s="747" t="str" cm="1">
        <f t="array" ref="DC209">_xlfn.LET(_xlpm.a,_xlfn.XLOOKUP(1,('Number Allocation'!$C$6:$C$1483=DE209)*('Number Allocation'!$D$6:$D$1483=DF209),'Number Allocation'!$A$6:$A$1483,"..."),IF(_xlpm.a="","...",_xlpm.a))</f>
        <v>...</v>
      </c>
      <c r="DD209" s="747">
        <v>0</v>
      </c>
      <c r="DE209" s="12" t="str">
        <v>Not Declared</v>
      </c>
      <c r="DF209" s="12" t="str">
        <v>Team Kennet</v>
      </c>
      <c r="DG209" s="488"/>
      <c r="DH209" s="15"/>
      <c r="DI209" s="15"/>
      <c r="DJ209" s="433"/>
      <c r="DK209" s="747" t="str" cm="1">
        <f t="array" ref="DK209">_xlfn.LET(_xlpm.a,_xlfn.XLOOKUP(1,('Number Allocation'!$C$6:$C$1483=DM209)*('Number Allocation'!$D$6:$D$1483=DN209),'Number Allocation'!$A$6:$A$1483,"..."),IF(_xlpm.a="","...",_xlpm.a))</f>
        <v>...</v>
      </c>
      <c r="DL209" s="747">
        <v>0</v>
      </c>
      <c r="DM209" s="12" t="str">
        <v>Not Declared</v>
      </c>
      <c r="DN209" s="12" t="str">
        <v>Team Kennet</v>
      </c>
      <c r="DO209" s="488"/>
      <c r="DP209" s="15"/>
      <c r="DQ209" s="15"/>
      <c r="DZ209" s="15"/>
      <c r="EA209" s="15"/>
    </row>
    <row r="210" spans="1:131" s="359" customFormat="1" ht="21" customHeight="1">
      <c r="A210" s="358"/>
      <c r="B210" s="729"/>
      <c r="C210" s="729"/>
      <c r="D210" s="729"/>
      <c r="E210" s="729"/>
      <c r="F210" s="729"/>
      <c r="G210" s="729"/>
      <c r="H210" s="729"/>
      <c r="I210" s="729"/>
      <c r="J210" s="729"/>
      <c r="K210" s="729"/>
      <c r="L210" s="729"/>
      <c r="M210" s="729"/>
      <c r="N210" s="729"/>
      <c r="O210" s="362"/>
      <c r="P210" s="3"/>
      <c r="Q210" s="3"/>
      <c r="R210" s="3"/>
      <c r="S210" s="3"/>
      <c r="T210" s="15"/>
      <c r="U210" s="15"/>
      <c r="V210" s="15"/>
      <c r="W210" s="15"/>
      <c r="X210" s="3"/>
      <c r="Z210" s="433"/>
      <c r="AA210" s="747" t="str" cm="1">
        <f t="array" ref="AA210">_xlfn.LET(_xlpm.a,_xlfn.XLOOKUP(1,('Number Allocation'!$C$6:$C$1483=AC210)*('Number Allocation'!$D$6:$D$1483=AD210),'Number Allocation'!$A$6:$A$1483,"..."),IF(_xlpm.a="","...",_xlpm.a))</f>
        <v>...</v>
      </c>
      <c r="AB210" s="747">
        <v>0</v>
      </c>
      <c r="AC210" s="12" t="str">
        <v>Not Declared</v>
      </c>
      <c r="AD210" s="12" t="str">
        <v>Banbury Harriers AC</v>
      </c>
      <c r="AE210" s="436"/>
      <c r="AG210" s="365"/>
      <c r="AH210" s="433"/>
      <c r="AI210" s="747" t="str" cm="1">
        <f t="array" ref="AI210">_xlfn.LET(_xlpm.a,_xlfn.XLOOKUP(1,('Number Allocation'!$C$6:$C$1483=AK210)*('Number Allocation'!$D$6:$D$1483=AL210),'Number Allocation'!$A$6:$A$1483,"..."),IF(_xlpm.a="","...",_xlpm.a))</f>
        <v>...</v>
      </c>
      <c r="AJ210" s="747">
        <v>0</v>
      </c>
      <c r="AK210" s="12" t="str">
        <v>Not Declared</v>
      </c>
      <c r="AL210" s="12" t="str">
        <v>Abingdon AC</v>
      </c>
      <c r="AM210" s="436"/>
      <c r="AO210" s="365"/>
      <c r="AP210" s="433"/>
      <c r="AQ210" s="747" t="str" cm="1">
        <f t="array" ref="AQ210">_xlfn.LET(_xlpm.a,_xlfn.XLOOKUP(1,('Number Allocation'!$C$6:$C$1483=AS210)*('Number Allocation'!$D$6:$D$1483=AT210),'Number Allocation'!$A$6:$A$1483,"..."),IF(_xlpm.a="","...",_xlpm.a))</f>
        <v>...</v>
      </c>
      <c r="AR210" s="747">
        <v>0</v>
      </c>
      <c r="AS210" s="12" t="str">
        <v>Not Declared</v>
      </c>
      <c r="AT210" s="12" t="str">
        <v>Team Kennet</v>
      </c>
      <c r="AU210" s="436"/>
      <c r="AW210" s="365"/>
      <c r="AX210" s="433"/>
      <c r="AY210" s="747" t="str" cm="1">
        <f t="array" ref="AY210">_xlfn.LET(_xlpm.a,_xlfn.XLOOKUP(1,('Number Allocation'!$C$6:$C$1483=BA210)*('Number Allocation'!$D$6:$D$1483=BB210),'Number Allocation'!$A$6:$A$1483,"..."),IF(_xlpm.a="","...",_xlpm.a))</f>
        <v>...</v>
      </c>
      <c r="AZ210" s="747">
        <v>0</v>
      </c>
      <c r="BA210" s="12" t="str">
        <v>Not Declared</v>
      </c>
      <c r="BB210" s="12" t="str">
        <v>Oxford City AC</v>
      </c>
      <c r="BC210" s="436"/>
      <c r="BE210" s="365"/>
      <c r="BF210" s="433"/>
      <c r="BG210" s="747" t="str" cm="1">
        <f t="array" ref="BG210">_xlfn.LET(_xlpm.a,_xlfn.XLOOKUP(1,('Number Allocation'!$C$6:$C$1483=BI210)*('Number Allocation'!$D$6:$D$1483=BJ210),'Number Allocation'!$A$6:$A$1483,"..."),IF(_xlpm.a="","...",_xlpm.a))</f>
        <v>...</v>
      </c>
      <c r="BH210" s="747">
        <v>0</v>
      </c>
      <c r="BI210" s="12" t="str">
        <v>Not Declared</v>
      </c>
      <c r="BJ210" s="12" t="str">
        <v>Banbury Harriers AC</v>
      </c>
      <c r="BK210" s="436"/>
      <c r="BM210" s="365"/>
      <c r="BN210" s="433"/>
      <c r="BO210" s="747" t="str" cm="1">
        <f t="array" ref="BO210">_xlfn.LET(_xlpm.a,_xlfn.XLOOKUP(1,('Number Allocation'!$C$6:$C$1483=BQ210)*('Number Allocation'!$D$6:$D$1483=BR210),'Number Allocation'!$A$6:$A$1483,"..."),IF(_xlpm.a="","...",_xlpm.a))</f>
        <v>...</v>
      </c>
      <c r="BP210" s="747">
        <v>0</v>
      </c>
      <c r="BQ210" s="12" t="str">
        <v>Not Declared</v>
      </c>
      <c r="BR210" s="12" t="str">
        <v>Oxford City AC</v>
      </c>
      <c r="BS210" s="436"/>
      <c r="BU210" s="365"/>
      <c r="BV210" s="433"/>
      <c r="BW210" s="747" t="str" cm="1">
        <f t="array" ref="BW210">_xlfn.LET(_xlpm.a,_xlfn.XLOOKUP(1,('Number Allocation'!$C$6:$C$1483=BY210)*('Number Allocation'!$D$6:$D$1483=BZ210),'Number Allocation'!$A$6:$A$1483,"..."),IF(_xlpm.a="","...",_xlpm.a))</f>
        <v>...</v>
      </c>
      <c r="BX210" s="747">
        <v>0</v>
      </c>
      <c r="BY210" s="12" t="str">
        <v>Not Declared</v>
      </c>
      <c r="BZ210" s="12" t="str">
        <v>Abingdon AC</v>
      </c>
      <c r="CA210" s="488"/>
      <c r="CB210" s="15"/>
      <c r="CC210" s="15"/>
      <c r="CD210" s="433"/>
      <c r="CE210" s="747" t="str" cm="1">
        <f t="array" ref="CE210">_xlfn.LET(_xlpm.a,_xlfn.XLOOKUP(1,('Number Allocation'!$C$6:$C$1483=CG210)*('Number Allocation'!$D$6:$D$1483=CH210),'Number Allocation'!$A$6:$A$1483,"..."),IF(_xlpm.a="","...",_xlpm.a))</f>
        <v>...</v>
      </c>
      <c r="CF210" s="747">
        <v>0</v>
      </c>
      <c r="CG210" s="12" t="str">
        <v>Not Declared</v>
      </c>
      <c r="CH210" s="12" t="str">
        <v>Witney Road Runners</v>
      </c>
      <c r="CI210" s="488"/>
      <c r="CJ210" s="15"/>
      <c r="CK210" s="15"/>
      <c r="CL210" s="433"/>
      <c r="CM210" s="747" t="str" cm="1">
        <f t="array" ref="CM210">_xlfn.LET(_xlpm.a,_xlfn.XLOOKUP(1,('Number Allocation'!$C$6:$C$1483=CO210)*('Number Allocation'!$D$6:$D$1483=CP210),'Number Allocation'!$A$6:$A$1483,"..."),IF(_xlpm.a="","...",_xlpm.a))</f>
        <v>...</v>
      </c>
      <c r="CN210" s="747">
        <v>0</v>
      </c>
      <c r="CO210" s="12" t="str">
        <v>Not Declared</v>
      </c>
      <c r="CP210" s="12" t="str">
        <v>Team Kennet</v>
      </c>
      <c r="CQ210" s="488"/>
      <c r="CR210" s="15"/>
      <c r="CS210" s="15"/>
      <c r="CT210" s="433"/>
      <c r="CU210" s="747" t="str" cm="1">
        <f t="array" ref="CU210">_xlfn.LET(_xlpm.a,_xlfn.XLOOKUP(1,('Number Allocation'!$C$6:$C$1483=CW210)*('Number Allocation'!$D$6:$D$1483=CX210),'Number Allocation'!$A$6:$A$1483,"..."),IF(_xlpm.a="","...",_xlpm.a))</f>
        <v>...</v>
      </c>
      <c r="CV210" s="747">
        <v>0</v>
      </c>
      <c r="CW210" s="12" t="str">
        <v>Not Declared</v>
      </c>
      <c r="CX210" s="12" t="str">
        <v>Bicester AC</v>
      </c>
      <c r="CY210" s="488"/>
      <c r="CZ210" s="15"/>
      <c r="DA210" s="15"/>
      <c r="DB210" s="433"/>
      <c r="DC210" s="747" t="str" cm="1">
        <f t="array" ref="DC210">_xlfn.LET(_xlpm.a,_xlfn.XLOOKUP(1,('Number Allocation'!$C$6:$C$1483=DE210)*('Number Allocation'!$D$6:$D$1483=DF210),'Number Allocation'!$A$6:$A$1483,"..."),IF(_xlpm.a="","...",_xlpm.a))</f>
        <v>...</v>
      </c>
      <c r="DD210" s="747">
        <v>0</v>
      </c>
      <c r="DE210" s="12" t="str">
        <v>Not Declared</v>
      </c>
      <c r="DF210" s="12" t="str">
        <v>Radley AC</v>
      </c>
      <c r="DG210" s="488"/>
      <c r="DH210" s="15"/>
      <c r="DI210" s="15"/>
      <c r="DJ210" s="433"/>
      <c r="DK210" s="747" t="str" cm="1">
        <f t="array" ref="DK210">_xlfn.LET(_xlpm.a,_xlfn.XLOOKUP(1,('Number Allocation'!$C$6:$C$1483=DM210)*('Number Allocation'!$D$6:$D$1483=DN210),'Number Allocation'!$A$6:$A$1483,"..."),IF(_xlpm.a="","...",_xlpm.a))</f>
        <v>...</v>
      </c>
      <c r="DL210" s="747">
        <v>0</v>
      </c>
      <c r="DM210" s="12" t="str">
        <v>Not Declared</v>
      </c>
      <c r="DN210" s="12" t="str">
        <v>Banbury Harriers AC</v>
      </c>
      <c r="DO210" s="488"/>
      <c r="DP210" s="15"/>
      <c r="DQ210" s="15"/>
      <c r="DZ210" s="15"/>
      <c r="EA210" s="15"/>
    </row>
    <row r="211" spans="1:131" s="359" customFormat="1" ht="21" customHeight="1">
      <c r="A211" s="358" t="str">
        <f>'Team Kennet'!AJ$2</f>
        <v>Team Kennet</v>
      </c>
      <c r="B211" s="729" t="str">
        <f>'Team Kennet'!AV$1</f>
        <v>X</v>
      </c>
      <c r="C211" s="729" t="s">
        <v>71</v>
      </c>
      <c r="D211" s="729" t="str" cm="1">
        <f t="array" ref="D211">_xlfn.LET(_xlpm.x, 'Team Kennet'!$AL$3:$AW$3, _xlpm.y, 'Team Kennet'!$AL$5:$AW$20, _xlpm.z, 'Team Kennet'!$AJ$5:$AJ$20, IF(_xlfn.XLOOKUP($C211,_xlfn.XLOOKUP(D$165,_xlpm.x,_xlpm.y,""),_xlpm.z,"Not Declared")="", "Name not recorded",  _xlfn.XLOOKUP($C211,_xlfn.XLOOKUP(D$165,_xlpm.x,_xlpm.y,""),_xlpm.z,"Not Declared")))</f>
        <v>Not Declared</v>
      </c>
      <c r="E211" s="729" t="str" cm="1">
        <f t="array" ref="E211">_xlfn.LET(_xlpm.x, 'Team Kennet'!$AL$3:$AW$3, _xlpm.y, 'Team Kennet'!$AL$5:$AW$20, _xlpm.z, 'Team Kennet'!$AJ$5:$AJ$20, IF(_xlfn.XLOOKUP($C211,_xlfn.XLOOKUP(E$165,_xlpm.x,_xlpm.y,""),_xlpm.z,"Not Declared")="", "Name not recorded",  _xlfn.XLOOKUP($C211,_xlfn.XLOOKUP(E$165,_xlpm.x,_xlpm.y,""),_xlpm.z,"Not Declared")))</f>
        <v>Not Declared</v>
      </c>
      <c r="F211" s="729" t="str" cm="1">
        <f t="array" ref="F211">_xlfn.LET(_xlpm.x, 'Team Kennet'!$AL$3:$AW$3, _xlpm.y, 'Team Kennet'!$AL$5:$AW$20, _xlpm.z, 'Team Kennet'!$AJ$5:$AJ$20, IF(_xlfn.XLOOKUP($C211,_xlfn.XLOOKUP(F$165,_xlpm.x,_xlpm.y,""),_xlpm.z,"Not Declared")="", "Name not recorded",  _xlfn.XLOOKUP($C211,_xlfn.XLOOKUP(F$165,_xlpm.x,_xlpm.y,""),_xlpm.z,"Not Declared")))</f>
        <v>Not Declared</v>
      </c>
      <c r="G211" s="729" t="str" cm="1">
        <f t="array" ref="G211">_xlfn.LET(_xlpm.x, 'Team Kennet'!$AL$3:$AW$3, _xlpm.y, 'Team Kennet'!$AL$5:$AW$20, _xlpm.z, 'Team Kennet'!$AJ$5:$AJ$20, IF(_xlfn.XLOOKUP($C211,_xlfn.XLOOKUP(G$165,_xlpm.x,_xlpm.y,""),_xlpm.z,"Not Declared")="", "Name not recorded",  _xlfn.XLOOKUP($C211,_xlfn.XLOOKUP(G$165,_xlpm.x,_xlpm.y,""),_xlpm.z,"Not Declared")))</f>
        <v>Not Declared</v>
      </c>
      <c r="H211" s="729" t="str" cm="1">
        <f t="array" ref="H211">_xlfn.LET(_xlpm.x, 'Team Kennet'!$AL$3:$AW$3, _xlpm.y, 'Team Kennet'!$AL$5:$AW$20, _xlpm.z, 'Team Kennet'!$AJ$5:$AJ$20, IF(_xlfn.XLOOKUP($C211,_xlfn.XLOOKUP(H$165,_xlpm.x,_xlpm.y,""),_xlpm.z,"Not Declared")="", "Name not recorded",  _xlfn.XLOOKUP($C211,_xlfn.XLOOKUP(H$165,_xlpm.x,_xlpm.y,""),_xlpm.z,"Not Declared")))</f>
        <v>Not Declared</v>
      </c>
      <c r="I211" s="729" t="str" cm="1">
        <f t="array" ref="I211">_xlfn.LET(_xlpm.x, 'Team Kennet'!$AL$3:$AW$3, _xlpm.y, 'Team Kennet'!$AL$5:$AW$20, _xlpm.z, 'Team Kennet'!$AJ$5:$AJ$20, IF(_xlfn.XLOOKUP($C211,_xlfn.XLOOKUP(I$165,_xlpm.x,_xlpm.y,""),_xlpm.z,"Not Declared")="", "Name not recorded",  _xlfn.XLOOKUP($C211,_xlfn.XLOOKUP(I$165,_xlpm.x,_xlpm.y,""),_xlpm.z,"Not Declared")))</f>
        <v>Not Declared</v>
      </c>
      <c r="J211" s="729" t="str" cm="1">
        <f t="array" ref="J211">_xlfn.LET(_xlpm.x, 'Team Kennet'!$AL$3:$AW$3, _xlpm.y, 'Team Kennet'!$AL$5:$AW$20, _xlpm.z, 'Team Kennet'!$AJ$5:$AJ$20, IF(_xlfn.XLOOKUP($C211,_xlfn.XLOOKUP(J$165,_xlpm.x,_xlpm.y,""),_xlpm.z,"Not Declared")="", "Name not recorded",  _xlfn.XLOOKUP($C211,_xlfn.XLOOKUP(J$165,_xlpm.x,_xlpm.y,""),_xlpm.z,"Not Declared")))</f>
        <v>Not Declared</v>
      </c>
      <c r="K211" s="729" t="str" cm="1">
        <f t="array" ref="K211">_xlfn.LET(_xlpm.x, 'Team Kennet'!$AL$3:$AW$3, _xlpm.y, 'Team Kennet'!$AL$5:$AW$20, _xlpm.z, 'Team Kennet'!$AJ$5:$AJ$20, IF(_xlfn.XLOOKUP($C211,_xlfn.XLOOKUP(K$165,_xlpm.x,_xlpm.y,""),_xlpm.z,"Not Declared")="", "Name not recorded",  _xlfn.XLOOKUP($C211,_xlfn.XLOOKUP(K$165,_xlpm.x,_xlpm.y,""),_xlpm.z,"Not Declared")))</f>
        <v>Not Declared</v>
      </c>
      <c r="L211" s="729" t="str" cm="1">
        <f t="array" ref="L211">_xlfn.LET(_xlpm.x, 'Team Kennet'!$AL$3:$AW$3, _xlpm.y, 'Team Kennet'!$AL$5:$AW$20, _xlpm.z, 'Team Kennet'!$AJ$5:$AJ$20, IF(_xlfn.XLOOKUP($C211,_xlfn.XLOOKUP(L$165,_xlpm.x,_xlpm.y,""),_xlpm.z,"Not Declared")="", "Name not recorded",  _xlfn.XLOOKUP($C211,_xlfn.XLOOKUP(L$165,_xlpm.x,_xlpm.y,""),_xlpm.z,"Not Declared")))</f>
        <v>Not Declared</v>
      </c>
      <c r="M211" s="729" t="str" cm="1">
        <f t="array" ref="M211">_xlfn.LET(_xlpm.x, 'Team Kennet'!$AL$3:$AW$3, _xlpm.y, 'Team Kennet'!$AL$5:$AW$20, _xlpm.z, 'Team Kennet'!$AJ$5:$AJ$20, IF(_xlfn.XLOOKUP($C211,_xlfn.XLOOKUP(M$165,_xlpm.x,_xlpm.y,""),_xlpm.z,"Not Declared")="", "Name not recorded",  _xlfn.XLOOKUP($C211,_xlfn.XLOOKUP(M$165,_xlpm.x,_xlpm.y,""),_xlpm.z,"Not Declared")))</f>
        <v>Not Declared</v>
      </c>
      <c r="N211" s="729" t="str" cm="1">
        <f t="array" ref="N211">_xlfn.LET(_xlpm.x, 'Team Kennet'!$AL$3:$AW$3, _xlpm.y, 'Team Kennet'!$AL$5:$AW$20, _xlpm.z, 'Team Kennet'!$AJ$5:$AJ$20, IF(_xlfn.XLOOKUP($C211,_xlfn.XLOOKUP(N$165,_xlpm.x,_xlpm.y,""),_xlpm.z,"Not Declared")="", "Name not recorded",  _xlfn.XLOOKUP($C211,_xlfn.XLOOKUP(N$165,_xlpm.x,_xlpm.y,""),_xlpm.z,"Not Declared")))</f>
        <v>Not Declared</v>
      </c>
      <c r="O211" s="729" t="str" cm="1">
        <f t="array" ref="O211">_xlfn.LET(_xlpm.x, 'Team Kennet'!$AL$3:$AW$3, _xlpm.y, 'Team Kennet'!$AL$5:$AW$20, _xlpm.z, 'Team Kennet'!$AJ$5:$AJ$20, IF(_xlfn.XLOOKUP($C211,_xlfn.XLOOKUP(O$165,_xlpm.x,_xlpm.y,""),_xlpm.z,"Not Declared")="", "Name not recorded",  _xlfn.XLOOKUP($C211,_xlfn.XLOOKUP(O$165,_xlpm.x,_xlpm.y,""),_xlpm.z,"Not Declared")))</f>
        <v>Not Declared</v>
      </c>
      <c r="P211" s="79">
        <v>1</v>
      </c>
      <c r="Q211" s="729">
        <v>2</v>
      </c>
      <c r="R211" s="729">
        <v>3</v>
      </c>
      <c r="S211" s="729">
        <v>4</v>
      </c>
      <c r="T211" s="729" t="str" cm="1">
        <f t="array" ref="T211">_xlfn.LET(_xlpm.x, 'Team Kennet'!$AL$3:$AX$3, _xlpm.y, 'Team Kennet'!$AL$5:$AX$20, _xlpm.z, 'Team Kennet'!$AJ$5:$AJ$20, IF(_xlfn.XLOOKUP(P211,_xlfn.XLOOKUP(T$165,_xlpm.x,_xlpm.y,""),_xlpm.z,"Not Declared")="", "Name not recorded",  _xlfn.XLOOKUP(P211,_xlfn.XLOOKUP(T$165,_xlpm.x,_xlpm.y,""),_xlpm.z,"Not Declared")))</f>
        <v>Not Declared</v>
      </c>
      <c r="U211" s="729" t="str" cm="1">
        <f t="array" ref="U211">_xlfn.LET(_xlpm.x, 'Team Kennet'!$AL$3:$AX$3, _xlpm.y, 'Team Kennet'!$AL$5:$AX$20, _xlpm.z, 'Team Kennet'!$AJ$5:$AJ$20, IF(_xlfn.XLOOKUP(Q211,_xlfn.XLOOKUP(U$165,_xlpm.x,_xlpm.y,""),_xlpm.z,"Not Declared")="", "Name not recorded",  _xlfn.XLOOKUP(Q211,_xlfn.XLOOKUP(U$165,_xlpm.x,_xlpm.y,""),_xlpm.z,"Not Declared")))</f>
        <v>Not Declared</v>
      </c>
      <c r="V211" s="729" t="str" cm="1">
        <f t="array" ref="V211">_xlfn.LET(_xlpm.x, 'Team Kennet'!$AL$3:$AX$3, _xlpm.y, 'Team Kennet'!$AL$5:$AX$20, _xlpm.z, 'Team Kennet'!$AJ$5:$AJ$20, IF(_xlfn.XLOOKUP(R211,_xlfn.XLOOKUP(V$165,_xlpm.x,_xlpm.y,""),_xlpm.z,"Not Declared")="", "Name not recorded",  _xlfn.XLOOKUP(R211,_xlfn.XLOOKUP(V$165,_xlpm.x,_xlpm.y,""),_xlpm.z,"Not Declared")))</f>
        <v>Not Declared</v>
      </c>
      <c r="W211" s="729" t="str" cm="1">
        <f t="array" ref="W211">_xlfn.LET(_xlpm.x, 'Team Kennet'!$AL$3:$AX$3, _xlpm.y, 'Team Kennet'!$AL$5:$AX$20, _xlpm.z, 'Team Kennet'!$AJ$5:$AJ$20, IF(_xlfn.XLOOKUP(S211,_xlfn.XLOOKUP(W$165,_xlpm.x,_xlpm.y,""),_xlpm.z,"Not Declared")="", "Name not recorded",  _xlfn.XLOOKUP(S211,_xlfn.XLOOKUP(W$165,_xlpm.x,_xlpm.y,""),_xlpm.z,"Not Declared")))</f>
        <v>Not Declared</v>
      </c>
      <c r="X211" s="358" t="str">
        <f>_xlfn.TEXTJOIN(", ",,T211:W211)</f>
        <v>Not Declared, Not Declared, Not Declared, Not Declared</v>
      </c>
      <c r="Z211" s="433"/>
      <c r="AA211" s="747" t="str" cm="1">
        <f t="array" ref="AA211">_xlfn.LET(_xlpm.a,_xlfn.XLOOKUP(1,('Number Allocation'!$C$6:$C$1483=AC211)*('Number Allocation'!$D$6:$D$1483=AD211),'Number Allocation'!$A$6:$A$1483,"..."),IF(_xlpm.a="","...",_xlpm.a))</f>
        <v>...</v>
      </c>
      <c r="AB211" s="747">
        <v>0</v>
      </c>
      <c r="AC211" s="12" t="str">
        <v>Not Declared</v>
      </c>
      <c r="AD211" s="12" t="str">
        <v>White Horse Harriers</v>
      </c>
      <c r="AE211" s="436"/>
      <c r="AG211" s="365"/>
      <c r="AH211" s="433"/>
      <c r="AI211" s="747" t="str" cm="1">
        <f t="array" ref="AI211">_xlfn.LET(_xlpm.a,_xlfn.XLOOKUP(1,('Number Allocation'!$C$6:$C$1483=AK211)*('Number Allocation'!$D$6:$D$1483=AL211),'Number Allocation'!$A$6:$A$1483,"..."),IF(_xlpm.a="","...",_xlpm.a))</f>
        <v>...</v>
      </c>
      <c r="AJ211" s="747">
        <v>0</v>
      </c>
      <c r="AK211" s="12" t="str">
        <v>Not Declared</v>
      </c>
      <c r="AL211" s="12" t="str">
        <v>Banbury Harriers AC</v>
      </c>
      <c r="AM211" s="436"/>
      <c r="AO211" s="365"/>
      <c r="AP211" s="433"/>
      <c r="AQ211" s="747" t="str" cm="1">
        <f t="array" ref="AQ211">_xlfn.LET(_xlpm.a,_xlfn.XLOOKUP(1,('Number Allocation'!$C$6:$C$1483=AS211)*('Number Allocation'!$D$6:$D$1483=AT211),'Number Allocation'!$A$6:$A$1483,"..."),IF(_xlpm.a="","...",_xlpm.a))</f>
        <v>...</v>
      </c>
      <c r="AR211" s="747">
        <v>0</v>
      </c>
      <c r="AS211" s="12" t="str">
        <v>Not Declared</v>
      </c>
      <c r="AT211" s="12" t="str">
        <v>Witney Road Runners</v>
      </c>
      <c r="AU211" s="436"/>
      <c r="AW211" s="365"/>
      <c r="AX211" s="433"/>
      <c r="AY211" s="747" t="str" cm="1">
        <f t="array" ref="AY211">_xlfn.LET(_xlpm.a,_xlfn.XLOOKUP(1,('Number Allocation'!$C$6:$C$1483=BA211)*('Number Allocation'!$D$6:$D$1483=BB211),'Number Allocation'!$A$6:$A$1483,"..."),IF(_xlpm.a="","...",_xlpm.a))</f>
        <v>...</v>
      </c>
      <c r="AZ211" s="747">
        <v>0</v>
      </c>
      <c r="BA211" s="12" t="str">
        <v>Not Declared</v>
      </c>
      <c r="BB211" s="12" t="str">
        <v>Radley AC</v>
      </c>
      <c r="BC211" s="436"/>
      <c r="BE211" s="365"/>
      <c r="BF211" s="433"/>
      <c r="BG211" s="747" t="str" cm="1">
        <f t="array" ref="BG211">_xlfn.LET(_xlpm.a,_xlfn.XLOOKUP(1,('Number Allocation'!$C$6:$C$1483=BI211)*('Number Allocation'!$D$6:$D$1483=BJ211),'Number Allocation'!$A$6:$A$1483,"..."),IF(_xlpm.a="","...",_xlpm.a))</f>
        <v>...</v>
      </c>
      <c r="BH211" s="747">
        <v>0</v>
      </c>
      <c r="BI211" s="12" t="str">
        <v>Not Declared</v>
      </c>
      <c r="BJ211" s="12" t="str">
        <v>Abingdon AC</v>
      </c>
      <c r="BK211" s="436"/>
      <c r="BM211" s="365"/>
      <c r="BN211" s="433"/>
      <c r="BO211" s="747" t="str" cm="1">
        <f t="array" ref="BO211">_xlfn.LET(_xlpm.a,_xlfn.XLOOKUP(1,('Number Allocation'!$C$6:$C$1483=BQ211)*('Number Allocation'!$D$6:$D$1483=BR211),'Number Allocation'!$A$6:$A$1483,"..."),IF(_xlpm.a="","...",_xlpm.a))</f>
        <v>...</v>
      </c>
      <c r="BP211" s="747">
        <v>0</v>
      </c>
      <c r="BQ211" s="12" t="str">
        <v>Not Declared</v>
      </c>
      <c r="BR211" s="12" t="str">
        <v>Bicester AC</v>
      </c>
      <c r="BS211" s="436"/>
      <c r="BU211" s="365"/>
      <c r="BV211" s="433"/>
      <c r="BW211" s="747" t="str" cm="1">
        <f t="array" ref="BW211">_xlfn.LET(_xlpm.a,_xlfn.XLOOKUP(1,('Number Allocation'!$C$6:$C$1483=BY211)*('Number Allocation'!$D$6:$D$1483=BZ211),'Number Allocation'!$A$6:$A$1483,"..."),IF(_xlpm.a="","...",_xlpm.a))</f>
        <v>...</v>
      </c>
      <c r="BX211" s="747">
        <v>0</v>
      </c>
      <c r="BY211" s="12" t="str">
        <v>Not Declared</v>
      </c>
      <c r="BZ211" s="12" t="str">
        <v>Banbury Harriers AC</v>
      </c>
      <c r="CA211" s="488"/>
      <c r="CB211" s="15"/>
      <c r="CC211" s="15"/>
      <c r="CD211" s="433"/>
      <c r="CE211" s="747" t="str" cm="1">
        <f t="array" ref="CE211">_xlfn.LET(_xlpm.a,_xlfn.XLOOKUP(1,('Number Allocation'!$C$6:$C$1483=CG211)*('Number Allocation'!$D$6:$D$1483=CH211),'Number Allocation'!$A$6:$A$1483,"..."),IF(_xlpm.a="","...",_xlpm.a))</f>
        <v>...</v>
      </c>
      <c r="CF211" s="747">
        <v>0</v>
      </c>
      <c r="CG211" s="12" t="str">
        <v>Not Declared</v>
      </c>
      <c r="CH211" s="12" t="str">
        <v>Bicester AC</v>
      </c>
      <c r="CI211" s="488"/>
      <c r="CJ211" s="15"/>
      <c r="CK211" s="15"/>
      <c r="CL211" s="433"/>
      <c r="CM211" s="747" t="str" cm="1">
        <f t="array" ref="CM211">_xlfn.LET(_xlpm.a,_xlfn.XLOOKUP(1,('Number Allocation'!$C$6:$C$1483=CO211)*('Number Allocation'!$D$6:$D$1483=CP211),'Number Allocation'!$A$6:$A$1483,"..."),IF(_xlpm.a="","...",_xlpm.a))</f>
        <v>...</v>
      </c>
      <c r="CN211" s="747">
        <v>0</v>
      </c>
      <c r="CO211" s="12" t="str">
        <v>Not Declared</v>
      </c>
      <c r="CP211" s="12" t="str">
        <v>Banbury Harriers AC</v>
      </c>
      <c r="CQ211" s="488"/>
      <c r="CR211" s="15"/>
      <c r="CS211" s="15"/>
      <c r="CT211" s="433"/>
      <c r="CU211" s="747" t="str" cm="1">
        <f t="array" ref="CU211">_xlfn.LET(_xlpm.a,_xlfn.XLOOKUP(1,('Number Allocation'!$C$6:$C$1483=CW211)*('Number Allocation'!$D$6:$D$1483=CX211),'Number Allocation'!$A$6:$A$1483,"..."),IF(_xlpm.a="","...",_xlpm.a))</f>
        <v>...</v>
      </c>
      <c r="CV211" s="747">
        <v>0</v>
      </c>
      <c r="CW211" s="12" t="str">
        <v>Not Declared</v>
      </c>
      <c r="CX211" s="12" t="str">
        <v>Banbury Harriers AC</v>
      </c>
      <c r="CY211" s="488"/>
      <c r="CZ211" s="15"/>
      <c r="DA211" s="15"/>
      <c r="DB211" s="433"/>
      <c r="DC211" s="747" t="str" cm="1">
        <f t="array" ref="DC211">_xlfn.LET(_xlpm.a,_xlfn.XLOOKUP(1,('Number Allocation'!$C$6:$C$1483=DE211)*('Number Allocation'!$D$6:$D$1483=DF211),'Number Allocation'!$A$6:$A$1483,"..."),IF(_xlpm.a="","...",_xlpm.a))</f>
        <v>...</v>
      </c>
      <c r="DD211" s="747">
        <v>0</v>
      </c>
      <c r="DE211" s="12" t="str">
        <v>Not Declared</v>
      </c>
      <c r="DF211" s="12" t="str">
        <v>Bicester AC</v>
      </c>
      <c r="DG211" s="488"/>
      <c r="DH211" s="15"/>
      <c r="DI211" s="15"/>
      <c r="DJ211" s="433"/>
      <c r="DK211" s="747" t="str" cm="1">
        <f t="array" ref="DK211">_xlfn.LET(_xlpm.a,_xlfn.XLOOKUP(1,('Number Allocation'!$C$6:$C$1483=DM211)*('Number Allocation'!$D$6:$D$1483=DN211),'Number Allocation'!$A$6:$A$1483,"..."),IF(_xlpm.a="","...",_xlpm.a))</f>
        <v>...</v>
      </c>
      <c r="DL211" s="747">
        <v>0</v>
      </c>
      <c r="DM211" s="12" t="str">
        <v>Not Declared</v>
      </c>
      <c r="DN211" s="12" t="str">
        <v>Abingdon AC</v>
      </c>
      <c r="DO211" s="488"/>
      <c r="DP211" s="15"/>
      <c r="DQ211" s="15"/>
      <c r="DZ211" s="15"/>
      <c r="EA211" s="15"/>
    </row>
    <row r="212" spans="1:131" s="359" customFormat="1" ht="21" customHeight="1">
      <c r="A212" s="358" t="str">
        <f>A211</f>
        <v>Team Kennet</v>
      </c>
      <c r="B212" s="729" t="str">
        <f>'Team Kennet'!AV$2</f>
        <v>XX</v>
      </c>
      <c r="C212" s="729" t="s">
        <v>65</v>
      </c>
      <c r="D212" s="729" t="str" cm="1">
        <f t="array" ref="D212">_xlfn.LET(_xlpm.x, 'Team Kennet'!$AL$3:$AW$3, _xlpm.y, 'Team Kennet'!$AL$5:$AW$20, _xlpm.z, 'Team Kennet'!$AJ$5:$AJ$20, IF(_xlfn.XLOOKUP($C212,_xlfn.XLOOKUP(D$165,_xlpm.x,_xlpm.y,""),_xlpm.z,"Not Declared")="", "Name not recorded",  _xlfn.XLOOKUP($C212,_xlfn.XLOOKUP(D$165,_xlpm.x,_xlpm.y,""),_xlpm.z,"Not Declared")))</f>
        <v>Not Declared</v>
      </c>
      <c r="E212" s="729" t="str" cm="1">
        <f t="array" ref="E212">_xlfn.LET(_xlpm.x, 'Team Kennet'!$AL$3:$AW$3, _xlpm.y, 'Team Kennet'!$AL$5:$AW$20, _xlpm.z, 'Team Kennet'!$AJ$5:$AJ$20, IF(_xlfn.XLOOKUP($C212,_xlfn.XLOOKUP(E$165,_xlpm.x,_xlpm.y,""),_xlpm.z,"Not Declared")="", "Name not recorded",  _xlfn.XLOOKUP($C212,_xlfn.XLOOKUP(E$165,_xlpm.x,_xlpm.y,""),_xlpm.z,"Not Declared")))</f>
        <v>Not Declared</v>
      </c>
      <c r="F212" s="729" t="str" cm="1">
        <f t="array" ref="F212">_xlfn.LET(_xlpm.x, 'Team Kennet'!$AL$3:$AW$3, _xlpm.y, 'Team Kennet'!$AL$5:$AW$20, _xlpm.z, 'Team Kennet'!$AJ$5:$AJ$20, IF(_xlfn.XLOOKUP($C212,_xlfn.XLOOKUP(F$165,_xlpm.x,_xlpm.y,""),_xlpm.z,"Not Declared")="", "Name not recorded",  _xlfn.XLOOKUP($C212,_xlfn.XLOOKUP(F$165,_xlpm.x,_xlpm.y,""),_xlpm.z,"Not Declared")))</f>
        <v>Not Declared</v>
      </c>
      <c r="G212" s="729" t="str" cm="1">
        <f t="array" ref="G212">_xlfn.LET(_xlpm.x, 'Team Kennet'!$AL$3:$AW$3, _xlpm.y, 'Team Kennet'!$AL$5:$AW$20, _xlpm.z, 'Team Kennet'!$AJ$5:$AJ$20, IF(_xlfn.XLOOKUP($C212,_xlfn.XLOOKUP(G$165,_xlpm.x,_xlpm.y,""),_xlpm.z,"Not Declared")="", "Name not recorded",  _xlfn.XLOOKUP($C212,_xlfn.XLOOKUP(G$165,_xlpm.x,_xlpm.y,""),_xlpm.z,"Not Declared")))</f>
        <v>Not Declared</v>
      </c>
      <c r="H212" s="729" t="str" cm="1">
        <f t="array" ref="H212">_xlfn.LET(_xlpm.x, 'Team Kennet'!$AL$3:$AW$3, _xlpm.y, 'Team Kennet'!$AL$5:$AW$20, _xlpm.z, 'Team Kennet'!$AJ$5:$AJ$20, IF(_xlfn.XLOOKUP($C212,_xlfn.XLOOKUP(H$165,_xlpm.x,_xlpm.y,""),_xlpm.z,"Not Declared")="", "Name not recorded",  _xlfn.XLOOKUP($C212,_xlfn.XLOOKUP(H$165,_xlpm.x,_xlpm.y,""),_xlpm.z,"Not Declared")))</f>
        <v>Not Declared</v>
      </c>
      <c r="I212" s="729" t="str" cm="1">
        <f t="array" ref="I212">_xlfn.LET(_xlpm.x, 'Team Kennet'!$AL$3:$AW$3, _xlpm.y, 'Team Kennet'!$AL$5:$AW$20, _xlpm.z, 'Team Kennet'!$AJ$5:$AJ$20, IF(_xlfn.XLOOKUP($C212,_xlfn.XLOOKUP(I$165,_xlpm.x,_xlpm.y,""),_xlpm.z,"Not Declared")="", "Name not recorded",  _xlfn.XLOOKUP($C212,_xlfn.XLOOKUP(I$165,_xlpm.x,_xlpm.y,""),_xlpm.z,"Not Declared")))</f>
        <v>Not Declared</v>
      </c>
      <c r="J212" s="729" t="str" cm="1">
        <f t="array" ref="J212">_xlfn.LET(_xlpm.x, 'Team Kennet'!$AL$3:$AW$3, _xlpm.y, 'Team Kennet'!$AL$5:$AW$20, _xlpm.z, 'Team Kennet'!$AJ$5:$AJ$20, IF(_xlfn.XLOOKUP($C212,_xlfn.XLOOKUP(J$165,_xlpm.x,_xlpm.y,""),_xlpm.z,"Not Declared")="", "Name not recorded",  _xlfn.XLOOKUP($C212,_xlfn.XLOOKUP(J$165,_xlpm.x,_xlpm.y,""),_xlpm.z,"Not Declared")))</f>
        <v>Not Declared</v>
      </c>
      <c r="K212" s="729" t="str" cm="1">
        <f t="array" ref="K212">_xlfn.LET(_xlpm.x, 'Team Kennet'!$AL$3:$AW$3, _xlpm.y, 'Team Kennet'!$AL$5:$AW$20, _xlpm.z, 'Team Kennet'!$AJ$5:$AJ$20, IF(_xlfn.XLOOKUP($C212,_xlfn.XLOOKUP(K$165,_xlpm.x,_xlpm.y,""),_xlpm.z,"Not Declared")="", "Name not recorded",  _xlfn.XLOOKUP($C212,_xlfn.XLOOKUP(K$165,_xlpm.x,_xlpm.y,""),_xlpm.z,"Not Declared")))</f>
        <v>Not Declared</v>
      </c>
      <c r="L212" s="729" t="str" cm="1">
        <f t="array" ref="L212">_xlfn.LET(_xlpm.x, 'Team Kennet'!$AL$3:$AW$3, _xlpm.y, 'Team Kennet'!$AL$5:$AW$20, _xlpm.z, 'Team Kennet'!$AJ$5:$AJ$20, IF(_xlfn.XLOOKUP($C212,_xlfn.XLOOKUP(L$165,_xlpm.x,_xlpm.y,""),_xlpm.z,"Not Declared")="", "Name not recorded",  _xlfn.XLOOKUP($C212,_xlfn.XLOOKUP(L$165,_xlpm.x,_xlpm.y,""),_xlpm.z,"Not Declared")))</f>
        <v>Not Declared</v>
      </c>
      <c r="M212" s="729" t="str" cm="1">
        <f t="array" ref="M212">_xlfn.LET(_xlpm.x, 'Team Kennet'!$AL$3:$AW$3, _xlpm.y, 'Team Kennet'!$AL$5:$AW$20, _xlpm.z, 'Team Kennet'!$AJ$5:$AJ$20, IF(_xlfn.XLOOKUP($C212,_xlfn.XLOOKUP(M$165,_xlpm.x,_xlpm.y,""),_xlpm.z,"Not Declared")="", "Name not recorded",  _xlfn.XLOOKUP($C212,_xlfn.XLOOKUP(M$165,_xlpm.x,_xlpm.y,""),_xlpm.z,"Not Declared")))</f>
        <v>Not Declared</v>
      </c>
      <c r="N212" s="729" t="str" cm="1">
        <f t="array" ref="N212">_xlfn.LET(_xlpm.x, 'Team Kennet'!$AL$3:$AW$3, _xlpm.y, 'Team Kennet'!$AL$5:$AW$20, _xlpm.z, 'Team Kennet'!$AJ$5:$AJ$20, IF(_xlfn.XLOOKUP($C212,_xlfn.XLOOKUP(N$165,_xlpm.x,_xlpm.y,""),_xlpm.z,"Not Declared")="", "Name not recorded",  _xlfn.XLOOKUP($C212,_xlfn.XLOOKUP(N$165,_xlpm.x,_xlpm.y,""),_xlpm.z,"Not Declared")))</f>
        <v>Not Declared</v>
      </c>
      <c r="O212" s="729" t="str" cm="1">
        <f t="array" ref="O212">_xlfn.LET(_xlpm.x, 'Team Kennet'!$AL$3:$AW$3, _xlpm.y, 'Team Kennet'!$AL$5:$AW$20, _xlpm.z, 'Team Kennet'!$AJ$5:$AJ$20, IF(_xlfn.XLOOKUP($C212,_xlfn.XLOOKUP(O$165,_xlpm.x,_xlpm.y,""),_xlpm.z,"Not Declared")="", "Name not recorded",  _xlfn.XLOOKUP($C212,_xlfn.XLOOKUP(O$165,_xlpm.x,_xlpm.y,""),_xlpm.z,"Not Declared")))</f>
        <v>Not Declared</v>
      </c>
      <c r="P212" s="220"/>
      <c r="Q212" s="732"/>
      <c r="R212" s="732"/>
      <c r="S212" s="732"/>
      <c r="T212" s="732"/>
      <c r="U212" s="732"/>
      <c r="V212" s="732"/>
      <c r="W212" s="732"/>
      <c r="X212" s="732"/>
      <c r="Z212" s="433"/>
      <c r="AA212" s="747" t="str" cm="1">
        <f t="array" ref="AA212">_xlfn.LET(_xlpm.a,_xlfn.XLOOKUP(1,('Number Allocation'!$C$6:$C$1483=AC212)*('Number Allocation'!$D$6:$D$1483=AD212),'Number Allocation'!$A$6:$A$1483,"..."),IF(_xlpm.a="","...",_xlpm.a))</f>
        <v>...</v>
      </c>
      <c r="AB212" s="747">
        <v>0</v>
      </c>
      <c r="AC212" s="12" t="str">
        <v>Not Declared</v>
      </c>
      <c r="AD212" s="12" t="str">
        <v>Oxford City AC</v>
      </c>
      <c r="AE212" s="436"/>
      <c r="AG212" s="365"/>
      <c r="AH212" s="433"/>
      <c r="AI212" s="747" t="str" cm="1">
        <f t="array" ref="AI212">_xlfn.LET(_xlpm.a,_xlfn.XLOOKUP(1,('Number Allocation'!$C$6:$C$1483=AK212)*('Number Allocation'!$D$6:$D$1483=AL212),'Number Allocation'!$A$6:$A$1483,"..."),IF(_xlpm.a="","...",_xlpm.a))</f>
        <v>...</v>
      </c>
      <c r="AJ212" s="747">
        <v>0</v>
      </c>
      <c r="AK212" s="12" t="str">
        <v>Not Declared</v>
      </c>
      <c r="AL212" s="12" t="str">
        <v>Witney Road Runners</v>
      </c>
      <c r="AM212" s="436"/>
      <c r="AO212" s="365"/>
      <c r="AP212" s="433"/>
      <c r="AQ212" s="747" t="str" cm="1">
        <f t="array" ref="AQ212">_xlfn.LET(_xlpm.a,_xlfn.XLOOKUP(1,('Number Allocation'!$C$6:$C$1483=AS212)*('Number Allocation'!$D$6:$D$1483=AT212),'Number Allocation'!$A$6:$A$1483,"..."),IF(_xlpm.a="","...",_xlpm.a))</f>
        <v>...</v>
      </c>
      <c r="AR212" s="747">
        <v>0</v>
      </c>
      <c r="AS212" s="12" t="str">
        <v>Not Declared</v>
      </c>
      <c r="AT212" s="12" t="str">
        <v>White Horse Harriers</v>
      </c>
      <c r="AU212" s="436"/>
      <c r="AW212" s="365"/>
      <c r="AX212" s="433"/>
      <c r="AY212" s="747" t="str" cm="1">
        <f t="array" ref="AY212">_xlfn.LET(_xlpm.a,_xlfn.XLOOKUP(1,('Number Allocation'!$C$6:$C$1483=BA212)*('Number Allocation'!$D$6:$D$1483=BB212),'Number Allocation'!$A$6:$A$1483,"..."),IF(_xlpm.a="","...",_xlpm.a))</f>
        <v>...</v>
      </c>
      <c r="AZ212" s="747">
        <v>0</v>
      </c>
      <c r="BA212" s="12" t="str">
        <v>Not Declared</v>
      </c>
      <c r="BB212" s="12" t="str">
        <v>Team Kennet</v>
      </c>
      <c r="BC212" s="436"/>
      <c r="BE212" s="365"/>
      <c r="BF212" s="433"/>
      <c r="BG212" s="747" t="str" cm="1">
        <f t="array" ref="BG212">_xlfn.LET(_xlpm.a,_xlfn.XLOOKUP(1,('Number Allocation'!$C$6:$C$1483=BI212)*('Number Allocation'!$D$6:$D$1483=BJ212),'Number Allocation'!$A$6:$A$1483,"..."),IF(_xlpm.a="","...",_xlpm.a))</f>
        <v>...</v>
      </c>
      <c r="BH212" s="747">
        <v>0</v>
      </c>
      <c r="BI212" s="12" t="str">
        <v>Not Declared</v>
      </c>
      <c r="BJ212" s="12" t="str">
        <v>Oxford City AC</v>
      </c>
      <c r="BK212" s="436"/>
      <c r="BM212" s="365"/>
      <c r="BN212" s="433"/>
      <c r="BO212" s="747" t="str" cm="1">
        <f t="array" ref="BO212">_xlfn.LET(_xlpm.a,_xlfn.XLOOKUP(1,('Number Allocation'!$C$6:$C$1483=BQ212)*('Number Allocation'!$D$6:$D$1483=BR212),'Number Allocation'!$A$6:$A$1483,"..."),IF(_xlpm.a="","...",_xlpm.a))</f>
        <v>...</v>
      </c>
      <c r="BP212" s="747">
        <v>0</v>
      </c>
      <c r="BQ212" s="12" t="str">
        <v>Not Declared</v>
      </c>
      <c r="BR212" s="12" t="str">
        <v>Team Kennet</v>
      </c>
      <c r="BS212" s="436"/>
      <c r="BU212" s="365"/>
      <c r="BV212" s="433"/>
      <c r="BW212" s="747" t="str" cm="1">
        <f t="array" ref="BW212">_xlfn.LET(_xlpm.a,_xlfn.XLOOKUP(1,('Number Allocation'!$C$6:$C$1483=BY212)*('Number Allocation'!$D$6:$D$1483=BZ212),'Number Allocation'!$A$6:$A$1483,"..."),IF(_xlpm.a="","...",_xlpm.a))</f>
        <v>...</v>
      </c>
      <c r="BX212" s="747">
        <v>0</v>
      </c>
      <c r="BY212" s="12" t="str">
        <v>Not Declared</v>
      </c>
      <c r="BZ212" s="12" t="str">
        <v>Radley AC</v>
      </c>
      <c r="CA212" s="488"/>
      <c r="CB212" s="15"/>
      <c r="CC212" s="15"/>
      <c r="CD212" s="433"/>
      <c r="CE212" s="747" t="str" cm="1">
        <f t="array" ref="CE212">_xlfn.LET(_xlpm.a,_xlfn.XLOOKUP(1,('Number Allocation'!$C$6:$C$1483=CG212)*('Number Allocation'!$D$6:$D$1483=CH212),'Number Allocation'!$A$6:$A$1483,"..."),IF(_xlpm.a="","...",_xlpm.a))</f>
        <v>...</v>
      </c>
      <c r="CF212" s="747">
        <v>0</v>
      </c>
      <c r="CG212" s="12" t="str">
        <v>Not Declared</v>
      </c>
      <c r="CH212" s="12" t="str">
        <v>Radley AC</v>
      </c>
      <c r="CI212" s="488"/>
      <c r="CJ212" s="15"/>
      <c r="CK212" s="15"/>
      <c r="CL212" s="433"/>
      <c r="CM212" s="747" t="str" cm="1">
        <f t="array" ref="CM212">_xlfn.LET(_xlpm.a,_xlfn.XLOOKUP(1,('Number Allocation'!$C$6:$C$1483=CO212)*('Number Allocation'!$D$6:$D$1483=CP212),'Number Allocation'!$A$6:$A$1483,"..."),IF(_xlpm.a="","...",_xlpm.a))</f>
        <v>...</v>
      </c>
      <c r="CN212" s="747">
        <v>0</v>
      </c>
      <c r="CO212" s="12" t="str">
        <v>Not Declared</v>
      </c>
      <c r="CP212" s="12" t="str">
        <v>Abingdon AC</v>
      </c>
      <c r="CQ212" s="488"/>
      <c r="CR212" s="15"/>
      <c r="CS212" s="15"/>
      <c r="CT212" s="433"/>
      <c r="CU212" s="747" t="str" cm="1">
        <f t="array" ref="CU212">_xlfn.LET(_xlpm.a,_xlfn.XLOOKUP(1,('Number Allocation'!$C$6:$C$1483=CW212)*('Number Allocation'!$D$6:$D$1483=CX212),'Number Allocation'!$A$6:$A$1483,"..."),IF(_xlpm.a="","...",_xlpm.a))</f>
        <v>...</v>
      </c>
      <c r="CV212" s="747">
        <v>0</v>
      </c>
      <c r="CW212" s="12" t="str">
        <v>Not Declared</v>
      </c>
      <c r="CX212" s="12" t="str">
        <v>Oxford City AC</v>
      </c>
      <c r="CY212" s="488"/>
      <c r="CZ212" s="15"/>
      <c r="DA212" s="15"/>
      <c r="DB212" s="433"/>
      <c r="DC212" s="747" t="str" cm="1">
        <f t="array" ref="DC212">_xlfn.LET(_xlpm.a,_xlfn.XLOOKUP(1,('Number Allocation'!$C$6:$C$1483=DE212)*('Number Allocation'!$D$6:$D$1483=DF212),'Number Allocation'!$A$6:$A$1483,"..."),IF(_xlpm.a="","...",_xlpm.a))</f>
        <v>...</v>
      </c>
      <c r="DD212" s="747">
        <v>0</v>
      </c>
      <c r="DE212" s="12" t="str">
        <v>Not Declared</v>
      </c>
      <c r="DF212" s="12" t="str">
        <v>Banbury Harriers AC</v>
      </c>
      <c r="DG212" s="488"/>
      <c r="DH212" s="15"/>
      <c r="DI212" s="15"/>
      <c r="DJ212" s="433"/>
      <c r="DK212" s="747" t="str" cm="1">
        <f t="array" ref="DK212">_xlfn.LET(_xlpm.a,_xlfn.XLOOKUP(1,('Number Allocation'!$C$6:$C$1483=DM212)*('Number Allocation'!$D$6:$D$1483=DN212),'Number Allocation'!$A$6:$A$1483,"..."),IF(_xlpm.a="","...",_xlpm.a))</f>
        <v>...</v>
      </c>
      <c r="DL212" s="747">
        <v>0</v>
      </c>
      <c r="DM212" s="12" t="str">
        <v>Not Declared</v>
      </c>
      <c r="DN212" s="12" t="str">
        <v>Oxford City AC</v>
      </c>
      <c r="DO212" s="488"/>
      <c r="DP212" s="15"/>
      <c r="DQ212" s="15"/>
      <c r="DZ212" s="15"/>
      <c r="EA212" s="15"/>
    </row>
    <row r="213" spans="1:131" s="359" customFormat="1" ht="21" customHeight="1">
      <c r="A213" s="358" t="str">
        <f>A211</f>
        <v>Team Kennet</v>
      </c>
      <c r="B213" s="729"/>
      <c r="C213" s="729" t="s">
        <v>517</v>
      </c>
      <c r="D213" s="729" t="str" cm="1">
        <f t="array" ref="D213">_xlfn.LET(_xlpm.x, 'Team Kennet'!$AL$3:$AW$3, _xlpm.y, 'Team Kennet'!$AL$5:$AW$20, _xlpm.z, 'Team Kennet'!$AJ$5:$AJ$20, IF(_xlfn.XLOOKUP($C213,_xlfn.XLOOKUP(D$165,_xlpm.x,_xlpm.y,""),_xlpm.z,"Not Declared")="", "Name not recorded",  _xlfn.XLOOKUP($C213,_xlfn.XLOOKUP(D$165,_xlpm.x,_xlpm.y,""),_xlpm.z,"Not Declared")))</f>
        <v>Not Declared</v>
      </c>
      <c r="E213" s="729" t="str" cm="1">
        <f t="array" ref="E213">_xlfn.LET(_xlpm.x, 'Team Kennet'!$AL$3:$AW$3, _xlpm.y, 'Team Kennet'!$AL$5:$AW$20, _xlpm.z, 'Team Kennet'!$AJ$5:$AJ$20, IF(_xlfn.XLOOKUP($C213,_xlfn.XLOOKUP(E$165,_xlpm.x,_xlpm.y,""),_xlpm.z,"Not Declared")="", "Name not recorded",  _xlfn.XLOOKUP($C213,_xlfn.XLOOKUP(E$165,_xlpm.x,_xlpm.y,""),_xlpm.z,"Not Declared")))</f>
        <v>Not Declared</v>
      </c>
      <c r="F213" s="729" t="str" cm="1">
        <f t="array" ref="F213">_xlfn.LET(_xlpm.x, 'Team Kennet'!$AL$3:$AW$3, _xlpm.y, 'Team Kennet'!$AL$5:$AW$20, _xlpm.z, 'Team Kennet'!$AJ$5:$AJ$20, IF(_xlfn.XLOOKUP($C213,_xlfn.XLOOKUP(F$165,_xlpm.x,_xlpm.y,""),_xlpm.z,"Not Declared")="", "Name not recorded",  _xlfn.XLOOKUP($C213,_xlfn.XLOOKUP(F$165,_xlpm.x,_xlpm.y,""),_xlpm.z,"Not Declared")))</f>
        <v>Not Declared</v>
      </c>
      <c r="G213" s="729" t="str" cm="1">
        <f t="array" ref="G213">_xlfn.LET(_xlpm.x, 'Team Kennet'!$AL$3:$AW$3, _xlpm.y, 'Team Kennet'!$AL$5:$AW$20, _xlpm.z, 'Team Kennet'!$AJ$5:$AJ$20, IF(_xlfn.XLOOKUP($C213,_xlfn.XLOOKUP(G$165,_xlpm.x,_xlpm.y,""),_xlpm.z,"Not Declared")="", "Name not recorded",  _xlfn.XLOOKUP($C213,_xlfn.XLOOKUP(G$165,_xlpm.x,_xlpm.y,""),_xlpm.z,"Not Declared")))</f>
        <v>Not Declared</v>
      </c>
      <c r="H213" s="729" t="str" cm="1">
        <f t="array" ref="H213">_xlfn.LET(_xlpm.x, 'Team Kennet'!$AL$3:$AW$3, _xlpm.y, 'Team Kennet'!$AL$5:$AW$20, _xlpm.z, 'Team Kennet'!$AJ$5:$AJ$20, IF(_xlfn.XLOOKUP($C213,_xlfn.XLOOKUP(H$165,_xlpm.x,_xlpm.y,""),_xlpm.z,"Not Declared")="", "Name not recorded",  _xlfn.XLOOKUP($C213,_xlfn.XLOOKUP(H$165,_xlpm.x,_xlpm.y,""),_xlpm.z,"Not Declared")))</f>
        <v>Not Declared</v>
      </c>
      <c r="I213" s="729" t="str" cm="1">
        <f t="array" ref="I213">_xlfn.LET(_xlpm.x, 'Team Kennet'!$AL$3:$AW$3, _xlpm.y, 'Team Kennet'!$AL$5:$AW$20, _xlpm.z, 'Team Kennet'!$AJ$5:$AJ$20, IF(_xlfn.XLOOKUP($C213,_xlfn.XLOOKUP(I$165,_xlpm.x,_xlpm.y,""),_xlpm.z,"Not Declared")="", "Name not recorded",  _xlfn.XLOOKUP($C213,_xlfn.XLOOKUP(I$165,_xlpm.x,_xlpm.y,""),_xlpm.z,"Not Declared")))</f>
        <v>Not Declared</v>
      </c>
      <c r="J213" s="729" t="str" cm="1">
        <f t="array" ref="J213">_xlfn.LET(_xlpm.x, 'Team Kennet'!$AL$3:$AW$3, _xlpm.y, 'Team Kennet'!$AL$5:$AW$20, _xlpm.z, 'Team Kennet'!$AJ$5:$AJ$20, IF(_xlfn.XLOOKUP($C213,_xlfn.XLOOKUP(J$165,_xlpm.x,_xlpm.y,""),_xlpm.z,"Not Declared")="", "Name not recorded",  _xlfn.XLOOKUP($C213,_xlfn.XLOOKUP(J$165,_xlpm.x,_xlpm.y,""),_xlpm.z,"Not Declared")))</f>
        <v>Not Declared</v>
      </c>
      <c r="K213" s="729" t="str" cm="1">
        <f t="array" ref="K213">_xlfn.LET(_xlpm.x, 'Team Kennet'!$AL$3:$AW$3, _xlpm.y, 'Team Kennet'!$AL$5:$AW$20, _xlpm.z, 'Team Kennet'!$AJ$5:$AJ$20, IF(_xlfn.XLOOKUP($C213,_xlfn.XLOOKUP(K$165,_xlpm.x,_xlpm.y,""),_xlpm.z,"Not Declared")="", "Name not recorded",  _xlfn.XLOOKUP($C213,_xlfn.XLOOKUP(K$165,_xlpm.x,_xlpm.y,""),_xlpm.z,"Not Declared")))</f>
        <v>Not Declared</v>
      </c>
      <c r="L213" s="729" t="str" cm="1">
        <f t="array" ref="L213">_xlfn.LET(_xlpm.x, 'Team Kennet'!$AL$3:$AW$3, _xlpm.y, 'Team Kennet'!$AL$5:$AW$20, _xlpm.z, 'Team Kennet'!$AJ$5:$AJ$20, IF(_xlfn.XLOOKUP($C213,_xlfn.XLOOKUP(L$165,_xlpm.x,_xlpm.y,""),_xlpm.z,"Not Declared")="", "Name not recorded",  _xlfn.XLOOKUP($C213,_xlfn.XLOOKUP(L$165,_xlpm.x,_xlpm.y,""),_xlpm.z,"Not Declared")))</f>
        <v>Not Declared</v>
      </c>
      <c r="M213" s="729" t="str" cm="1">
        <f t="array" ref="M213">_xlfn.LET(_xlpm.x, 'Team Kennet'!$AL$3:$AW$3, _xlpm.y, 'Team Kennet'!$AL$5:$AW$20, _xlpm.z, 'Team Kennet'!$AJ$5:$AJ$20, IF(_xlfn.XLOOKUP($C213,_xlfn.XLOOKUP(M$165,_xlpm.x,_xlpm.y,""),_xlpm.z,"Not Declared")="", "Name not recorded",  _xlfn.XLOOKUP($C213,_xlfn.XLOOKUP(M$165,_xlpm.x,_xlpm.y,""),_xlpm.z,"Not Declared")))</f>
        <v>Not Declared</v>
      </c>
      <c r="N213" s="729" t="str" cm="1">
        <f t="array" ref="N213">_xlfn.LET(_xlpm.x, 'Team Kennet'!$AL$3:$AW$3, _xlpm.y, 'Team Kennet'!$AL$5:$AW$20, _xlpm.z, 'Team Kennet'!$AJ$5:$AJ$20, IF(_xlfn.XLOOKUP($C213,_xlfn.XLOOKUP(N$165,_xlpm.x,_xlpm.y,""),_xlpm.z,"Not Declared")="", "Name not recorded",  _xlfn.XLOOKUP($C213,_xlfn.XLOOKUP(N$165,_xlpm.x,_xlpm.y,""),_xlpm.z,"Not Declared")))</f>
        <v>Not Declared</v>
      </c>
      <c r="O213" s="729" t="str" cm="1">
        <f t="array" ref="O213">_xlfn.LET(_xlpm.x, 'Team Kennet'!$AL$3:$AW$3, _xlpm.y, 'Team Kennet'!$AL$5:$AW$20, _xlpm.z, 'Team Kennet'!$AJ$5:$AJ$20, IF(_xlfn.XLOOKUP($C213,_xlfn.XLOOKUP(O$165,_xlpm.x,_xlpm.y,""),_xlpm.z,"Not Declared")="", "Name not recorded",  _xlfn.XLOOKUP($C213,_xlfn.XLOOKUP(O$165,_xlpm.x,_xlpm.y,""),_xlpm.z,"Not Declared")))</f>
        <v>Not Declared</v>
      </c>
      <c r="P213" s="79" t="s">
        <v>517</v>
      </c>
      <c r="Q213" s="729" t="s">
        <v>319</v>
      </c>
      <c r="R213" s="729" t="s">
        <v>320</v>
      </c>
      <c r="S213" s="729" t="s">
        <v>321</v>
      </c>
      <c r="T213" s="729" t="str" cm="1">
        <f t="array" ref="T213">_xlfn.LET(_xlpm.x, 'Team Kennet'!$AL$3:$AX$3, _xlpm.y, 'Team Kennet'!$AL$5:$AX$20, _xlpm.z, 'Team Kennet'!$AJ$5:$AJ$20, IF(_xlfn.XLOOKUP(P213,_xlfn.XLOOKUP(T$165,_xlpm.x,_xlpm.y,""),_xlpm.z,"Not Declared")="", "Name not recorded",  _xlfn.XLOOKUP(P213,_xlfn.XLOOKUP(T$165,_xlpm.x,_xlpm.y,""),_xlpm.z,"Not Declared")))</f>
        <v>Not Declared</v>
      </c>
      <c r="U213" s="729" t="str" cm="1">
        <f t="array" ref="U213">_xlfn.LET(_xlpm.x, 'Team Kennet'!$AL$3:$AX$3, _xlpm.y, 'Team Kennet'!$AL$5:$AX$20, _xlpm.z, 'Team Kennet'!$AJ$5:$AJ$20, IF(_xlfn.XLOOKUP(Q213,_xlfn.XLOOKUP(U$165,_xlpm.x,_xlpm.y,""),_xlpm.z,"Not Declared")="", "Name not recorded",  _xlfn.XLOOKUP(Q213,_xlfn.XLOOKUP(U$165,_xlpm.x,_xlpm.y,""),_xlpm.z,"Not Declared")))</f>
        <v>Not Declared</v>
      </c>
      <c r="V213" s="729" t="str" cm="1">
        <f t="array" ref="V213">_xlfn.LET(_xlpm.x, 'Team Kennet'!$AL$3:$AX$3, _xlpm.y, 'Team Kennet'!$AL$5:$AX$20, _xlpm.z, 'Team Kennet'!$AJ$5:$AJ$20, IF(_xlfn.XLOOKUP(R213,_xlfn.XLOOKUP(V$165,_xlpm.x,_xlpm.y,""),_xlpm.z,"Not Declared")="", "Name not recorded",  _xlfn.XLOOKUP(R213,_xlfn.XLOOKUP(V$165,_xlpm.x,_xlpm.y,""),_xlpm.z,"Not Declared")))</f>
        <v>Not Declared</v>
      </c>
      <c r="W213" s="729" t="str" cm="1">
        <f t="array" ref="W213">_xlfn.LET(_xlpm.x, 'Team Kennet'!$AL$3:$AX$3, _xlpm.y, 'Team Kennet'!$AL$5:$AX$20, _xlpm.z, 'Team Kennet'!$AJ$5:$AJ$20, IF(_xlfn.XLOOKUP(S213,_xlfn.XLOOKUP(W$165,_xlpm.x,_xlpm.y,""),_xlpm.z,"Not Declared")="", "Name not recorded",  _xlfn.XLOOKUP(S213,_xlfn.XLOOKUP(W$165,_xlpm.x,_xlpm.y,""),_xlpm.z,"Not Declared")))</f>
        <v>Not Declared</v>
      </c>
      <c r="X213" s="358" t="str">
        <f>_xlfn.TEXTJOIN(", ",,T213:W213)</f>
        <v>Not Declared, Not Declared, Not Declared, Not Declared</v>
      </c>
      <c r="Z213" s="433"/>
      <c r="AA213" s="747" t="str" cm="1">
        <f t="array" ref="AA213">_xlfn.LET(_xlpm.a,_xlfn.XLOOKUP(1,('Number Allocation'!$C$6:$C$1483=AC213)*('Number Allocation'!$D$6:$D$1483=AD213),'Number Allocation'!$A$6:$A$1483,"..."),IF(_xlpm.a="","...",_xlpm.a))</f>
        <v>...</v>
      </c>
      <c r="AB213" s="747">
        <v>0</v>
      </c>
      <c r="AC213" s="12" t="str">
        <v>Not Declared</v>
      </c>
      <c r="AD213" s="12" t="str">
        <v>Witney Road Runners</v>
      </c>
      <c r="AE213" s="436"/>
      <c r="AG213" s="365"/>
      <c r="AH213" s="433"/>
      <c r="AI213" s="747" t="str" cm="1">
        <f t="array" ref="AI213">_xlfn.LET(_xlpm.a,_xlfn.XLOOKUP(1,('Number Allocation'!$C$6:$C$1483=AK213)*('Number Allocation'!$D$6:$D$1483=AL213),'Number Allocation'!$A$6:$A$1483,"..."),IF(_xlpm.a="","...",_xlpm.a))</f>
        <v>...</v>
      </c>
      <c r="AJ213" s="747">
        <v>0</v>
      </c>
      <c r="AK213" s="12" t="str">
        <v>Not Declared</v>
      </c>
      <c r="AL213" s="12" t="str">
        <v>Team Kennet</v>
      </c>
      <c r="AM213" s="436"/>
      <c r="AO213" s="365"/>
      <c r="AP213" s="433"/>
      <c r="AQ213" s="747" t="str" cm="1">
        <f t="array" ref="AQ213">_xlfn.LET(_xlpm.a,_xlfn.XLOOKUP(1,('Number Allocation'!$C$6:$C$1483=AS213)*('Number Allocation'!$D$6:$D$1483=AT213),'Number Allocation'!$A$6:$A$1483,"..."),IF(_xlpm.a="","...",_xlpm.a))</f>
        <v>...</v>
      </c>
      <c r="AR213" s="747">
        <v>0</v>
      </c>
      <c r="AS213" s="12" t="str">
        <v>Not Declared</v>
      </c>
      <c r="AT213" s="12" t="str">
        <v>Oxford City AC</v>
      </c>
      <c r="AU213" s="436"/>
      <c r="AW213" s="365"/>
      <c r="AX213" s="433"/>
      <c r="AY213" s="747" t="str" cm="1">
        <f t="array" ref="AY213">_xlfn.LET(_xlpm.a,_xlfn.XLOOKUP(1,('Number Allocation'!$C$6:$C$1483=BA213)*('Number Allocation'!$D$6:$D$1483=BB213),'Number Allocation'!$A$6:$A$1483,"..."),IF(_xlpm.a="","...",_xlpm.a))</f>
        <v>...</v>
      </c>
      <c r="AZ213" s="747">
        <v>0</v>
      </c>
      <c r="BA213" s="12" t="str">
        <v>Not Declared</v>
      </c>
      <c r="BB213" s="12" t="str">
        <v>Bicester AC</v>
      </c>
      <c r="BC213" s="436"/>
      <c r="BE213" s="365"/>
      <c r="BF213" s="433"/>
      <c r="BG213" s="747" t="str" cm="1">
        <f t="array" ref="BG213">_xlfn.LET(_xlpm.a,_xlfn.XLOOKUP(1,('Number Allocation'!$C$6:$C$1483=BI213)*('Number Allocation'!$D$6:$D$1483=BJ213),'Number Allocation'!$A$6:$A$1483,"..."),IF(_xlpm.a="","...",_xlpm.a))</f>
        <v>...</v>
      </c>
      <c r="BH213" s="747">
        <v>0</v>
      </c>
      <c r="BI213" s="12" t="str">
        <v>Not Declared</v>
      </c>
      <c r="BJ213" s="12" t="str">
        <v>Bicester AC</v>
      </c>
      <c r="BK213" s="436"/>
      <c r="BM213" s="365"/>
      <c r="BN213" s="433"/>
      <c r="BO213" s="747" t="str" cm="1">
        <f t="array" ref="BO213">_xlfn.LET(_xlpm.a,_xlfn.XLOOKUP(1,('Number Allocation'!$C$6:$C$1483=BQ213)*('Number Allocation'!$D$6:$D$1483=BR213),'Number Allocation'!$A$6:$A$1483,"..."),IF(_xlpm.a="","...",_xlpm.a))</f>
        <v>...</v>
      </c>
      <c r="BP213" s="747">
        <v>0</v>
      </c>
      <c r="BQ213" s="12" t="str">
        <v>Not Declared</v>
      </c>
      <c r="BR213" s="12" t="str">
        <v>Abingdon AC</v>
      </c>
      <c r="BS213" s="436"/>
      <c r="BU213" s="365"/>
      <c r="BV213" s="433"/>
      <c r="BW213" s="747" t="str" cm="1">
        <f t="array" ref="BW213">_xlfn.LET(_xlpm.a,_xlfn.XLOOKUP(1,('Number Allocation'!$C$6:$C$1483=BY213)*('Number Allocation'!$D$6:$D$1483=BZ213),'Number Allocation'!$A$6:$A$1483,"..."),IF(_xlpm.a="","...",_xlpm.a))</f>
        <v>...</v>
      </c>
      <c r="BX213" s="747">
        <v>0</v>
      </c>
      <c r="BY213" s="12" t="str">
        <v>Not Declared</v>
      </c>
      <c r="BZ213" s="12" t="str">
        <v>Team Kennet</v>
      </c>
      <c r="CA213" s="488"/>
      <c r="CB213" s="15"/>
      <c r="CC213" s="15"/>
      <c r="CD213" s="433"/>
      <c r="CE213" s="747" t="str" cm="1">
        <f t="array" ref="CE213">_xlfn.LET(_xlpm.a,_xlfn.XLOOKUP(1,('Number Allocation'!$C$6:$C$1483=CG213)*('Number Allocation'!$D$6:$D$1483=CH213),'Number Allocation'!$A$6:$A$1483,"..."),IF(_xlpm.a="","...",_xlpm.a))</f>
        <v>...</v>
      </c>
      <c r="CF213" s="747">
        <v>0</v>
      </c>
      <c r="CG213" s="12" t="str">
        <v>Not Declared</v>
      </c>
      <c r="CH213" s="12" t="str">
        <v>Abingdon AC</v>
      </c>
      <c r="CI213" s="488"/>
      <c r="CJ213" s="15"/>
      <c r="CK213" s="15"/>
      <c r="CL213" s="433"/>
      <c r="CM213" s="747" t="str" cm="1">
        <f t="array" ref="CM213">_xlfn.LET(_xlpm.a,_xlfn.XLOOKUP(1,('Number Allocation'!$C$6:$C$1483=CO213)*('Number Allocation'!$D$6:$D$1483=CP213),'Number Allocation'!$A$6:$A$1483,"..."),IF(_xlpm.a="","...",_xlpm.a))</f>
        <v>...</v>
      </c>
      <c r="CN213" s="747">
        <v>0</v>
      </c>
      <c r="CO213" s="12" t="str">
        <v>Not Declared</v>
      </c>
      <c r="CP213" s="12" t="str">
        <v>Witney Road Runners</v>
      </c>
      <c r="CQ213" s="488"/>
      <c r="CR213" s="15"/>
      <c r="CS213" s="15"/>
      <c r="CT213" s="433"/>
      <c r="CU213" s="747" t="str" cm="1">
        <f t="array" ref="CU213">_xlfn.LET(_xlpm.a,_xlfn.XLOOKUP(1,('Number Allocation'!$C$6:$C$1483=CW213)*('Number Allocation'!$D$6:$D$1483=CX213),'Number Allocation'!$A$6:$A$1483,"..."),IF(_xlpm.a="","...",_xlpm.a))</f>
        <v>...</v>
      </c>
      <c r="CV213" s="747">
        <v>0</v>
      </c>
      <c r="CW213" s="12" t="str">
        <v>Not Declared</v>
      </c>
      <c r="CX213" s="12" t="str">
        <v>Witney Road Runners</v>
      </c>
      <c r="CY213" s="488"/>
      <c r="CZ213" s="15"/>
      <c r="DA213" s="15"/>
      <c r="DB213" s="433"/>
      <c r="DC213" s="747" t="str" cm="1">
        <f t="array" ref="DC213">_xlfn.LET(_xlpm.a,_xlfn.XLOOKUP(1,('Number Allocation'!$C$6:$C$1483=DE213)*('Number Allocation'!$D$6:$D$1483=DF213),'Number Allocation'!$A$6:$A$1483,"..."),IF(_xlpm.a="","...",_xlpm.a))</f>
        <v>...</v>
      </c>
      <c r="DD213" s="747">
        <v>0</v>
      </c>
      <c r="DE213" s="12" t="str">
        <v>Not Declared</v>
      </c>
      <c r="DF213" s="12" t="str">
        <v>Abingdon AC</v>
      </c>
      <c r="DG213" s="488"/>
      <c r="DH213" s="15"/>
      <c r="DI213" s="15"/>
      <c r="DJ213" s="433"/>
      <c r="DK213" s="747" t="str" cm="1">
        <f t="array" ref="DK213">_xlfn.LET(_xlpm.a,_xlfn.XLOOKUP(1,('Number Allocation'!$C$6:$C$1483=DM213)*('Number Allocation'!$D$6:$D$1483=DN213),'Number Allocation'!$A$6:$A$1483,"..."),IF(_xlpm.a="","...",_xlpm.a))</f>
        <v>...</v>
      </c>
      <c r="DL213" s="747">
        <v>0</v>
      </c>
      <c r="DM213" s="12" t="str">
        <v>Not Declared</v>
      </c>
      <c r="DN213" s="12" t="str">
        <v>Witney Road Runners</v>
      </c>
      <c r="DO213" s="488"/>
      <c r="DP213" s="15"/>
      <c r="DQ213" s="15"/>
      <c r="DZ213" s="15"/>
      <c r="EA213" s="15"/>
    </row>
    <row r="214" spans="1:131" s="359" customFormat="1" ht="21" customHeight="1">
      <c r="A214" s="358" t="str">
        <f t="shared" ref="A214:A218" si="23">A212</f>
        <v>Team Kennet</v>
      </c>
      <c r="B214" s="729"/>
      <c r="C214" s="729" t="s">
        <v>319</v>
      </c>
      <c r="D214" s="729" t="str" cm="1">
        <f t="array" ref="D214">_xlfn.LET(_xlpm.x, 'Team Kennet'!$AL$3:$AW$3, _xlpm.y, 'Team Kennet'!$AL$5:$AW$20, _xlpm.z, 'Team Kennet'!$AJ$5:$AJ$20, IF(_xlfn.XLOOKUP($C214,_xlfn.XLOOKUP(D$165,_xlpm.x,_xlpm.y,""),_xlpm.z,"Not Declared")="", "Name not recorded",  _xlfn.XLOOKUP($C214,_xlfn.XLOOKUP(D$165,_xlpm.x,_xlpm.y,""),_xlpm.z,"Not Declared")))</f>
        <v>Not Declared</v>
      </c>
      <c r="E214" s="729" t="str" cm="1">
        <f t="array" ref="E214">_xlfn.LET(_xlpm.x, 'Team Kennet'!$AL$3:$AW$3, _xlpm.y, 'Team Kennet'!$AL$5:$AW$20, _xlpm.z, 'Team Kennet'!$AJ$5:$AJ$20, IF(_xlfn.XLOOKUP($C214,_xlfn.XLOOKUP(E$165,_xlpm.x,_xlpm.y,""),_xlpm.z,"Not Declared")="", "Name not recorded",  _xlfn.XLOOKUP($C214,_xlfn.XLOOKUP(E$165,_xlpm.x,_xlpm.y,""),_xlpm.z,"Not Declared")))</f>
        <v>Not Declared</v>
      </c>
      <c r="F214" s="729" t="str" cm="1">
        <f t="array" ref="F214">_xlfn.LET(_xlpm.x, 'Team Kennet'!$AL$3:$AW$3, _xlpm.y, 'Team Kennet'!$AL$5:$AW$20, _xlpm.z, 'Team Kennet'!$AJ$5:$AJ$20, IF(_xlfn.XLOOKUP($C214,_xlfn.XLOOKUP(F$165,_xlpm.x,_xlpm.y,""),_xlpm.z,"Not Declared")="", "Name not recorded",  _xlfn.XLOOKUP($C214,_xlfn.XLOOKUP(F$165,_xlpm.x,_xlpm.y,""),_xlpm.z,"Not Declared")))</f>
        <v>Not Declared</v>
      </c>
      <c r="G214" s="729" t="str" cm="1">
        <f t="array" ref="G214">_xlfn.LET(_xlpm.x, 'Team Kennet'!$AL$3:$AW$3, _xlpm.y, 'Team Kennet'!$AL$5:$AW$20, _xlpm.z, 'Team Kennet'!$AJ$5:$AJ$20, IF(_xlfn.XLOOKUP($C214,_xlfn.XLOOKUP(G$165,_xlpm.x,_xlpm.y,""),_xlpm.z,"Not Declared")="", "Name not recorded",  _xlfn.XLOOKUP($C214,_xlfn.XLOOKUP(G$165,_xlpm.x,_xlpm.y,""),_xlpm.z,"Not Declared")))</f>
        <v>Not Declared</v>
      </c>
      <c r="H214" s="729" t="str" cm="1">
        <f t="array" ref="H214">_xlfn.LET(_xlpm.x, 'Team Kennet'!$AL$3:$AW$3, _xlpm.y, 'Team Kennet'!$AL$5:$AW$20, _xlpm.z, 'Team Kennet'!$AJ$5:$AJ$20, IF(_xlfn.XLOOKUP($C214,_xlfn.XLOOKUP(H$165,_xlpm.x,_xlpm.y,""),_xlpm.z,"Not Declared")="", "Name not recorded",  _xlfn.XLOOKUP($C214,_xlfn.XLOOKUP(H$165,_xlpm.x,_xlpm.y,""),_xlpm.z,"Not Declared")))</f>
        <v>Not Declared</v>
      </c>
      <c r="I214" s="729" t="str" cm="1">
        <f t="array" ref="I214">_xlfn.LET(_xlpm.x, 'Team Kennet'!$AL$3:$AW$3, _xlpm.y, 'Team Kennet'!$AL$5:$AW$20, _xlpm.z, 'Team Kennet'!$AJ$5:$AJ$20, IF(_xlfn.XLOOKUP($C214,_xlfn.XLOOKUP(I$165,_xlpm.x,_xlpm.y,""),_xlpm.z,"Not Declared")="", "Name not recorded",  _xlfn.XLOOKUP($C214,_xlfn.XLOOKUP(I$165,_xlpm.x,_xlpm.y,""),_xlpm.z,"Not Declared")))</f>
        <v>Not Declared</v>
      </c>
      <c r="J214" s="729" t="str" cm="1">
        <f t="array" ref="J214">_xlfn.LET(_xlpm.x, 'Team Kennet'!$AL$3:$AW$3, _xlpm.y, 'Team Kennet'!$AL$5:$AW$20, _xlpm.z, 'Team Kennet'!$AJ$5:$AJ$20, IF(_xlfn.XLOOKUP($C214,_xlfn.XLOOKUP(J$165,_xlpm.x,_xlpm.y,""),_xlpm.z,"Not Declared")="", "Name not recorded",  _xlfn.XLOOKUP($C214,_xlfn.XLOOKUP(J$165,_xlpm.x,_xlpm.y,""),_xlpm.z,"Not Declared")))</f>
        <v>Not Declared</v>
      </c>
      <c r="K214" s="729" t="str" cm="1">
        <f t="array" ref="K214">_xlfn.LET(_xlpm.x, 'Team Kennet'!$AL$3:$AW$3, _xlpm.y, 'Team Kennet'!$AL$5:$AW$20, _xlpm.z, 'Team Kennet'!$AJ$5:$AJ$20, IF(_xlfn.XLOOKUP($C214,_xlfn.XLOOKUP(K$165,_xlpm.x,_xlpm.y,""),_xlpm.z,"Not Declared")="", "Name not recorded",  _xlfn.XLOOKUP($C214,_xlfn.XLOOKUP(K$165,_xlpm.x,_xlpm.y,""),_xlpm.z,"Not Declared")))</f>
        <v>Not Declared</v>
      </c>
      <c r="L214" s="729" t="str" cm="1">
        <f t="array" ref="L214">_xlfn.LET(_xlpm.x, 'Team Kennet'!$AL$3:$AW$3, _xlpm.y, 'Team Kennet'!$AL$5:$AW$20, _xlpm.z, 'Team Kennet'!$AJ$5:$AJ$20, IF(_xlfn.XLOOKUP($C214,_xlfn.XLOOKUP(L$165,_xlpm.x,_xlpm.y,""),_xlpm.z,"Not Declared")="", "Name not recorded",  _xlfn.XLOOKUP($C214,_xlfn.XLOOKUP(L$165,_xlpm.x,_xlpm.y,""),_xlpm.z,"Not Declared")))</f>
        <v>Not Declared</v>
      </c>
      <c r="M214" s="729" t="str" cm="1">
        <f t="array" ref="M214">_xlfn.LET(_xlpm.x, 'Team Kennet'!$AL$3:$AW$3, _xlpm.y, 'Team Kennet'!$AL$5:$AW$20, _xlpm.z, 'Team Kennet'!$AJ$5:$AJ$20, IF(_xlfn.XLOOKUP($C214,_xlfn.XLOOKUP(M$165,_xlpm.x,_xlpm.y,""),_xlpm.z,"Not Declared")="", "Name not recorded",  _xlfn.XLOOKUP($C214,_xlfn.XLOOKUP(M$165,_xlpm.x,_xlpm.y,""),_xlpm.z,"Not Declared")))</f>
        <v>Not Declared</v>
      </c>
      <c r="N214" s="729" t="str" cm="1">
        <f t="array" ref="N214">_xlfn.LET(_xlpm.x, 'Team Kennet'!$AL$3:$AW$3, _xlpm.y, 'Team Kennet'!$AL$5:$AW$20, _xlpm.z, 'Team Kennet'!$AJ$5:$AJ$20, IF(_xlfn.XLOOKUP($C214,_xlfn.XLOOKUP(N$165,_xlpm.x,_xlpm.y,""),_xlpm.z,"Not Declared")="", "Name not recorded",  _xlfn.XLOOKUP($C214,_xlfn.XLOOKUP(N$165,_xlpm.x,_xlpm.y,""),_xlpm.z,"Not Declared")))</f>
        <v>Not Declared</v>
      </c>
      <c r="O214" s="729" t="str" cm="1">
        <f t="array" ref="O214">_xlfn.LET(_xlpm.x, 'Team Kennet'!$AL$3:$AW$3, _xlpm.y, 'Team Kennet'!$AL$5:$AW$20, _xlpm.z, 'Team Kennet'!$AJ$5:$AJ$20, IF(_xlfn.XLOOKUP($C214,_xlfn.XLOOKUP(O$165,_xlpm.x,_xlpm.y,""),_xlpm.z,"Not Declared")="", "Name not recorded",  _xlfn.XLOOKUP($C214,_xlfn.XLOOKUP(O$165,_xlpm.x,_xlpm.y,""),_xlpm.z,"Not Declared")))</f>
        <v>Not Declared</v>
      </c>
      <c r="P214" s="3"/>
      <c r="Q214" s="3"/>
      <c r="R214" s="3"/>
      <c r="S214" s="3"/>
      <c r="T214" s="3"/>
      <c r="U214" s="3"/>
      <c r="V214" s="3"/>
      <c r="W214" s="3"/>
      <c r="X214" s="12"/>
      <c r="Z214" s="434" t="s">
        <v>518</v>
      </c>
      <c r="AA214" s="744" t="str" cm="1">
        <f t="array" ref="AA214">_xlfn.LET(_xlpm.a,_xlfn.XLOOKUP(1,('Number Allocation'!$C$6:$C$1483=AC214)*('Number Allocation'!$D$6:$D$1483=AD214),'Number Allocation'!$A$6:$A$1483,"..."),IF(_xlpm.a="","...",_xlpm.a))</f>
        <v>...</v>
      </c>
      <c r="AB214" s="442" t="str" cm="1">
        <f t="array" ref="AB214:AD219">_xlfn.LET(_xlpm.eventdata, _xlfn.XLOOKUP(AB$165,$D$165:$O$165,$D$240:$O$245), _xlpm.agedata, $A$240:$A$245,CHOOSE({1,2,3},"0",_xlpm.eventdata,_xlpm.agedata))</f>
        <v>0</v>
      </c>
      <c r="AC214" s="422" t="str">
        <v>Not Declared</v>
      </c>
      <c r="AD214" s="423" t="str">
        <v>Great Milton AC</v>
      </c>
      <c r="AE214" s="436"/>
      <c r="AG214" s="365"/>
      <c r="AH214" s="434" t="s">
        <v>518</v>
      </c>
      <c r="AI214" s="744" t="str" cm="1">
        <f t="array" ref="AI214">_xlfn.LET(_xlpm.a,_xlfn.XLOOKUP(1,('Number Allocation'!$C$6:$C$1483=AK214)*('Number Allocation'!$D$6:$D$1483=AL214),'Number Allocation'!$A$6:$A$1483,"..."),IF(_xlpm.a="","...",_xlpm.a))</f>
        <v>...</v>
      </c>
      <c r="AJ214" s="442" t="str" cm="1">
        <f t="array" ref="AJ214:AL219">_xlfn.LET(_xlpm.eventdata, _xlfn.XLOOKUP(AJ$165,$D$165:$O$165,$D$240:$O$245), _xlpm.agedata, $A$240:$A$245,CHOOSE({1,2,3},"0",_xlpm.eventdata,_xlpm.agedata))</f>
        <v>0</v>
      </c>
      <c r="AK214" s="422" t="str">
        <v>Not Declared</v>
      </c>
      <c r="AL214" s="423" t="str">
        <v>Great Milton AC</v>
      </c>
      <c r="AM214" s="436"/>
      <c r="AO214" s="365"/>
      <c r="AP214" s="434" t="s">
        <v>518</v>
      </c>
      <c r="AQ214" s="744" t="str" cm="1">
        <f t="array" ref="AQ214">_xlfn.LET(_xlpm.a,_xlfn.XLOOKUP(1,('Number Allocation'!$C$6:$C$1483=AS214)*('Number Allocation'!$D$6:$D$1483=AT214),'Number Allocation'!$A$6:$A$1483,"..."),IF(_xlpm.a="","...",_xlpm.a))</f>
        <v>...</v>
      </c>
      <c r="AR214" s="442" t="str" cm="1">
        <f t="array" ref="AR214:AT219">_xlfn.LET(_xlpm.eventdata, _xlfn.XLOOKUP(AR$165,$D$165:$O$165,$D$240:$O$245), _xlpm.agedata, $A$240:$A$245,CHOOSE({1,2,3},"0",_xlpm.eventdata,_xlpm.agedata))</f>
        <v>0</v>
      </c>
      <c r="AS214" s="422" t="str">
        <v>Not Declared</v>
      </c>
      <c r="AT214" s="423" t="str">
        <v>Great Milton AC</v>
      </c>
      <c r="AU214" s="436"/>
      <c r="AW214" s="365"/>
      <c r="AX214" s="434" t="s">
        <v>518</v>
      </c>
      <c r="AY214" s="744" t="str" cm="1">
        <f t="array" ref="AY214">_xlfn.LET(_xlpm.a,_xlfn.XLOOKUP(1,('Number Allocation'!$C$6:$C$1483=BA214)*('Number Allocation'!$D$6:$D$1483=BB214),'Number Allocation'!$A$6:$A$1483,"..."),IF(_xlpm.a="","...",_xlpm.a))</f>
        <v>...</v>
      </c>
      <c r="AZ214" s="442" t="str" cm="1">
        <f t="array" ref="AZ214:BB219">_xlfn.LET(_xlpm.eventdata, _xlfn.XLOOKUP(AZ$165,$D$165:$O$165,$D$240:$O$245), _xlpm.agedata, $A$240:$A$245,CHOOSE({1,2,3},"0",_xlpm.eventdata,_xlpm.agedata))</f>
        <v>0</v>
      </c>
      <c r="BA214" s="422" t="str">
        <v>Not Declared</v>
      </c>
      <c r="BB214" s="423" t="str">
        <v>Great Milton AC</v>
      </c>
      <c r="BC214" s="436"/>
      <c r="BE214" s="365"/>
      <c r="BF214" s="434" t="s">
        <v>518</v>
      </c>
      <c r="BG214" s="744" t="str" cm="1">
        <f t="array" ref="BG214">_xlfn.LET(_xlpm.a,_xlfn.XLOOKUP(1,('Number Allocation'!$C$6:$C$1483=BI214)*('Number Allocation'!$D$6:$D$1483=BJ214),'Number Allocation'!$A$6:$A$1483,"..."),IF(_xlpm.a="","...",_xlpm.a))</f>
        <v>...</v>
      </c>
      <c r="BH214" s="442" t="str" cm="1">
        <f t="array" ref="BH214:BJ219">_xlfn.LET(_xlpm.eventdata, _xlfn.XLOOKUP(BH$165,$D$165:$O$165,$D$240:$O$245), _xlpm.agedata, $A$240:$A$245,CHOOSE({1,2,3},"0",_xlpm.eventdata,_xlpm.agedata))</f>
        <v>0</v>
      </c>
      <c r="BI214" s="422" t="str">
        <v>Not Declared</v>
      </c>
      <c r="BJ214" s="423" t="str">
        <v>Great Milton AC</v>
      </c>
      <c r="BK214" s="436"/>
      <c r="BM214" s="365"/>
      <c r="BN214" s="434" t="s">
        <v>518</v>
      </c>
      <c r="BO214" s="744" t="str" cm="1">
        <f t="array" ref="BO214">_xlfn.LET(_xlpm.a,_xlfn.XLOOKUP(1,('Number Allocation'!$C$6:$C$1483=BQ214)*('Number Allocation'!$D$6:$D$1483=BR214),'Number Allocation'!$A$6:$A$1483,"..."),IF(_xlpm.a="","...",_xlpm.a))</f>
        <v>...</v>
      </c>
      <c r="BP214" s="442" t="str" cm="1">
        <f t="array" ref="BP214:BR219">_xlfn.LET(_xlpm.eventdata, _xlfn.XLOOKUP(BP$165,$D$165:$O$165,$D$240:$O$245), _xlpm.agedata, $A$240:$A$245,CHOOSE({1,2,3},"0",_xlpm.eventdata,_xlpm.agedata))</f>
        <v>0</v>
      </c>
      <c r="BQ214" s="422" t="str">
        <v>Not Declared</v>
      </c>
      <c r="BR214" s="423" t="str">
        <v>Great Milton AC</v>
      </c>
      <c r="BS214" s="436"/>
      <c r="BU214" s="365"/>
      <c r="BV214" s="434" t="s">
        <v>518</v>
      </c>
      <c r="BW214" s="744" t="str" cm="1">
        <f t="array" ref="BW214">_xlfn.LET(_xlpm.a,_xlfn.XLOOKUP(1,('Number Allocation'!$C$6:$C$1483=BY214)*('Number Allocation'!$D$6:$D$1483=BZ214),'Number Allocation'!$A$6:$A$1483,"..."),IF(_xlpm.a="","...",_xlpm.a))</f>
        <v>...</v>
      </c>
      <c r="BX214" s="442" t="str" cm="1">
        <f t="array" ref="BX214:BZ219">_xlfn.LET(_xlpm.eventdata, _xlfn.XLOOKUP(BX$165,$D$165:$O$165,$D$240:$O$245), _xlpm.agedata, $A$240:$A$245,CHOOSE({1,2,3},"0",_xlpm.eventdata,_xlpm.agedata))</f>
        <v>0</v>
      </c>
      <c r="BY214" s="422" t="str">
        <v>Not Declared</v>
      </c>
      <c r="BZ214" s="423" t="str">
        <v>Great Milton AC</v>
      </c>
      <c r="CA214" s="747"/>
      <c r="CB214" s="12"/>
      <c r="CC214" s="12"/>
      <c r="CD214" s="434" t="s">
        <v>518</v>
      </c>
      <c r="CE214" s="744" t="str" cm="1">
        <f t="array" ref="CE214">_xlfn.LET(_xlpm.a,_xlfn.XLOOKUP(1,('Number Allocation'!$C$6:$C$1483=CG214)*('Number Allocation'!$D$6:$D$1483=CH214),'Number Allocation'!$A$6:$A$1483,"..."),IF(_xlpm.a="","...",_xlpm.a))</f>
        <v>...</v>
      </c>
      <c r="CF214" s="442" t="str" cm="1">
        <f t="array" ref="CF214:CH219">_xlfn.LET(_xlpm.eventdata, _xlfn.XLOOKUP(CF$165,$D$165:$O$165,$D$240:$O$245), _xlpm.agedata, $A$240:$A$245,CHOOSE({1,2,3},"0",_xlpm.eventdata,_xlpm.agedata))</f>
        <v>0</v>
      </c>
      <c r="CG214" s="422" t="str">
        <v>Not Declared</v>
      </c>
      <c r="CH214" s="423" t="str">
        <v>Great Milton AC</v>
      </c>
      <c r="CI214" s="747"/>
      <c r="CJ214" s="12"/>
      <c r="CK214" s="12"/>
      <c r="CL214" s="434" t="s">
        <v>518</v>
      </c>
      <c r="CM214" s="744" t="str" cm="1">
        <f t="array" ref="CM214">_xlfn.LET(_xlpm.a,_xlfn.XLOOKUP(1,('Number Allocation'!$C$6:$C$1483=CO214)*('Number Allocation'!$D$6:$D$1483=CP214),'Number Allocation'!$A$6:$A$1483,"..."),IF(_xlpm.a="","...",_xlpm.a))</f>
        <v>...</v>
      </c>
      <c r="CN214" s="442" t="str" cm="1">
        <f t="array" ref="CN214:CP219">_xlfn.LET(_xlpm.eventdata, _xlfn.XLOOKUP(CN$165,$D$165:$O$165,$D$240:$O$245), _xlpm.agedata, $A$240:$A$245,CHOOSE({1,2,3},"0",_xlpm.eventdata,_xlpm.agedata))</f>
        <v>0</v>
      </c>
      <c r="CO214" s="422" t="str">
        <v>Not Declared</v>
      </c>
      <c r="CP214" s="423" t="str">
        <v>Great Milton AC</v>
      </c>
      <c r="CQ214" s="747"/>
      <c r="CR214" s="12"/>
      <c r="CS214" s="12"/>
      <c r="CT214" s="434" t="s">
        <v>518</v>
      </c>
      <c r="CU214" s="744" t="str" cm="1">
        <f t="array" ref="CU214">_xlfn.LET(_xlpm.a,_xlfn.XLOOKUP(1,('Number Allocation'!$C$6:$C$1483=CW214)*('Number Allocation'!$D$6:$D$1483=CX214),'Number Allocation'!$A$6:$A$1483,"..."),IF(_xlpm.a="","...",_xlpm.a))</f>
        <v>...</v>
      </c>
      <c r="CV214" s="442" t="str" cm="1">
        <f t="array" ref="CV214:CX219">_xlfn.LET(_xlpm.eventdata, _xlfn.XLOOKUP(CV$165,$D$165:$O$165,$D$240:$O$245), _xlpm.agedata, $A$240:$A$245,CHOOSE({1,2,3},"0",_xlpm.eventdata,_xlpm.agedata))</f>
        <v>0</v>
      </c>
      <c r="CW214" s="422" t="str">
        <v>Not Declared</v>
      </c>
      <c r="CX214" s="423" t="str">
        <v>Great Milton AC</v>
      </c>
      <c r="CY214" s="747"/>
      <c r="CZ214" s="12"/>
      <c r="DA214" s="12"/>
      <c r="DB214" s="434" t="s">
        <v>518</v>
      </c>
      <c r="DC214" s="744" t="str" cm="1">
        <f t="array" ref="DC214">_xlfn.LET(_xlpm.a,_xlfn.XLOOKUP(1,('Number Allocation'!$C$6:$C$1483=DE214)*('Number Allocation'!$D$6:$D$1483=DF214),'Number Allocation'!$A$6:$A$1483,"..."),IF(_xlpm.a="","...",_xlpm.a))</f>
        <v>...</v>
      </c>
      <c r="DD214" s="442" t="str" cm="1">
        <f t="array" ref="DD214:DF219">_xlfn.LET(_xlpm.eventdata, _xlfn.XLOOKUP(DD$165,$D$165:$O$165,$D$240:$O$245), _xlpm.agedata, $A$240:$A$245,CHOOSE({1,2,3},"0",_xlpm.eventdata,_xlpm.agedata))</f>
        <v>0</v>
      </c>
      <c r="DE214" s="422" t="str">
        <v>Not Declared</v>
      </c>
      <c r="DF214" s="423" t="str">
        <v>Great Milton AC</v>
      </c>
      <c r="DG214" s="747"/>
      <c r="DH214" s="12"/>
      <c r="DI214" s="12"/>
      <c r="DJ214" s="434" t="s">
        <v>518</v>
      </c>
      <c r="DK214" s="744" t="str" cm="1">
        <f t="array" ref="DK214">_xlfn.LET(_xlpm.a,_xlfn.XLOOKUP(1,('Number Allocation'!$C$6:$C$1483=DM214)*('Number Allocation'!$D$6:$D$1483=DN214),'Number Allocation'!$A$6:$A$1483,"..."),IF(_xlpm.a="","...",_xlpm.a))</f>
        <v>...</v>
      </c>
      <c r="DL214" s="442" t="str" cm="1">
        <f t="array" ref="DL214:DN219">_xlfn.LET(_xlpm.eventdata, _xlfn.XLOOKUP(DL$165,$D$165:$O$165,$D$240:$O$245), _xlpm.agedata, $A$240:$A$245,CHOOSE({1,2,3},"0",_xlpm.eventdata,_xlpm.agedata))</f>
        <v>0</v>
      </c>
      <c r="DM214" s="422" t="str">
        <v>Not Declared</v>
      </c>
      <c r="DN214" s="423" t="str">
        <v>Great Milton AC</v>
      </c>
      <c r="DO214" s="747"/>
      <c r="DP214" s="12"/>
      <c r="DQ214" s="12"/>
      <c r="DR214" s="448" t="s">
        <v>518</v>
      </c>
      <c r="DS214" s="352" t="str" cm="1">
        <f t="array" ref="DS214">_xlfn.LET(_xlpm.a,_xlfn.XLOOKUP(1,('Number Allocation'!$C$6:$C$1483=DU214)*('Number Allocation'!$D$6:$D$1483=DV214),'Number Allocation'!$A$6:$A$1483,"..."),IF(_xlpm.a="","...",_xlpm.a))</f>
        <v>...</v>
      </c>
      <c r="DT214" s="443" t="str" cm="1">
        <f t="array" ref="DT214:DV214">_xlfn.LET(_xlpm.eventdata,$X$240,CHOOSE({1,2,3},"0",_xlpm.eventdata,$A$240))</f>
        <v>0</v>
      </c>
      <c r="DU214" s="430" t="str">
        <v>Not Declared, Not Declared, Not Declared, Not Declared</v>
      </c>
      <c r="DV214" s="429" t="str">
        <v>Great Milton AC</v>
      </c>
      <c r="DW214" s="12"/>
      <c r="DX214" s="12"/>
      <c r="DY214" s="12"/>
      <c r="DZ214" s="15"/>
      <c r="EA214" s="15"/>
    </row>
    <row r="215" spans="1:131" s="359" customFormat="1" ht="21" customHeight="1">
      <c r="A215" s="358" t="str">
        <f t="shared" si="23"/>
        <v>Team Kennet</v>
      </c>
      <c r="B215" s="729"/>
      <c r="C215" s="729" t="s">
        <v>320</v>
      </c>
      <c r="D215" s="729" t="str" cm="1">
        <f t="array" ref="D215">_xlfn.LET(_xlpm.x, 'Team Kennet'!$AL$3:$AW$3, _xlpm.y, 'Team Kennet'!$AL$5:$AW$20, _xlpm.z, 'Team Kennet'!$AJ$5:$AJ$20, IF(_xlfn.XLOOKUP($C215,_xlfn.XLOOKUP(D$165,_xlpm.x,_xlpm.y,""),_xlpm.z,"Not Declared")="", "Name not recorded",  _xlfn.XLOOKUP($C215,_xlfn.XLOOKUP(D$165,_xlpm.x,_xlpm.y,""),_xlpm.z,"Not Declared")))</f>
        <v>Not Declared</v>
      </c>
      <c r="E215" s="729" t="str" cm="1">
        <f t="array" ref="E215">_xlfn.LET(_xlpm.x, 'Team Kennet'!$AL$3:$AW$3, _xlpm.y, 'Team Kennet'!$AL$5:$AW$20, _xlpm.z, 'Team Kennet'!$AJ$5:$AJ$20, IF(_xlfn.XLOOKUP($C215,_xlfn.XLOOKUP(E$165,_xlpm.x,_xlpm.y,""),_xlpm.z,"Not Declared")="", "Name not recorded",  _xlfn.XLOOKUP($C215,_xlfn.XLOOKUP(E$165,_xlpm.x,_xlpm.y,""),_xlpm.z,"Not Declared")))</f>
        <v>Not Declared</v>
      </c>
      <c r="F215" s="729" t="str" cm="1">
        <f t="array" ref="F215">_xlfn.LET(_xlpm.x, 'Team Kennet'!$AL$3:$AW$3, _xlpm.y, 'Team Kennet'!$AL$5:$AW$20, _xlpm.z, 'Team Kennet'!$AJ$5:$AJ$20, IF(_xlfn.XLOOKUP($C215,_xlfn.XLOOKUP(F$165,_xlpm.x,_xlpm.y,""),_xlpm.z,"Not Declared")="", "Name not recorded",  _xlfn.XLOOKUP($C215,_xlfn.XLOOKUP(F$165,_xlpm.x,_xlpm.y,""),_xlpm.z,"Not Declared")))</f>
        <v>Not Declared</v>
      </c>
      <c r="G215" s="729" t="str" cm="1">
        <f t="array" ref="G215">_xlfn.LET(_xlpm.x, 'Team Kennet'!$AL$3:$AW$3, _xlpm.y, 'Team Kennet'!$AL$5:$AW$20, _xlpm.z, 'Team Kennet'!$AJ$5:$AJ$20, IF(_xlfn.XLOOKUP($C215,_xlfn.XLOOKUP(G$165,_xlpm.x,_xlpm.y,""),_xlpm.z,"Not Declared")="", "Name not recorded",  _xlfn.XLOOKUP($C215,_xlfn.XLOOKUP(G$165,_xlpm.x,_xlpm.y,""),_xlpm.z,"Not Declared")))</f>
        <v>Not Declared</v>
      </c>
      <c r="H215" s="729" t="str" cm="1">
        <f t="array" ref="H215">_xlfn.LET(_xlpm.x, 'Team Kennet'!$AL$3:$AW$3, _xlpm.y, 'Team Kennet'!$AL$5:$AW$20, _xlpm.z, 'Team Kennet'!$AJ$5:$AJ$20, IF(_xlfn.XLOOKUP($C215,_xlfn.XLOOKUP(H$165,_xlpm.x,_xlpm.y,""),_xlpm.z,"Not Declared")="", "Name not recorded",  _xlfn.XLOOKUP($C215,_xlfn.XLOOKUP(H$165,_xlpm.x,_xlpm.y,""),_xlpm.z,"Not Declared")))</f>
        <v>Not Declared</v>
      </c>
      <c r="I215" s="729" t="str" cm="1">
        <f t="array" ref="I215">_xlfn.LET(_xlpm.x, 'Team Kennet'!$AL$3:$AW$3, _xlpm.y, 'Team Kennet'!$AL$5:$AW$20, _xlpm.z, 'Team Kennet'!$AJ$5:$AJ$20, IF(_xlfn.XLOOKUP($C215,_xlfn.XLOOKUP(I$165,_xlpm.x,_xlpm.y,""),_xlpm.z,"Not Declared")="", "Name not recorded",  _xlfn.XLOOKUP($C215,_xlfn.XLOOKUP(I$165,_xlpm.x,_xlpm.y,""),_xlpm.z,"Not Declared")))</f>
        <v>Not Declared</v>
      </c>
      <c r="J215" s="729" t="str" cm="1">
        <f t="array" ref="J215">_xlfn.LET(_xlpm.x, 'Team Kennet'!$AL$3:$AW$3, _xlpm.y, 'Team Kennet'!$AL$5:$AW$20, _xlpm.z, 'Team Kennet'!$AJ$5:$AJ$20, IF(_xlfn.XLOOKUP($C215,_xlfn.XLOOKUP(J$165,_xlpm.x,_xlpm.y,""),_xlpm.z,"Not Declared")="", "Name not recorded",  _xlfn.XLOOKUP($C215,_xlfn.XLOOKUP(J$165,_xlpm.x,_xlpm.y,""),_xlpm.z,"Not Declared")))</f>
        <v>Not Declared</v>
      </c>
      <c r="K215" s="729" t="str" cm="1">
        <f t="array" ref="K215">_xlfn.LET(_xlpm.x, 'Team Kennet'!$AL$3:$AW$3, _xlpm.y, 'Team Kennet'!$AL$5:$AW$20, _xlpm.z, 'Team Kennet'!$AJ$5:$AJ$20, IF(_xlfn.XLOOKUP($C215,_xlfn.XLOOKUP(K$165,_xlpm.x,_xlpm.y,""),_xlpm.z,"Not Declared")="", "Name not recorded",  _xlfn.XLOOKUP($C215,_xlfn.XLOOKUP(K$165,_xlpm.x,_xlpm.y,""),_xlpm.z,"Not Declared")))</f>
        <v>Not Declared</v>
      </c>
      <c r="L215" s="729" t="str" cm="1">
        <f t="array" ref="L215">_xlfn.LET(_xlpm.x, 'Team Kennet'!$AL$3:$AW$3, _xlpm.y, 'Team Kennet'!$AL$5:$AW$20, _xlpm.z, 'Team Kennet'!$AJ$5:$AJ$20, IF(_xlfn.XLOOKUP($C215,_xlfn.XLOOKUP(L$165,_xlpm.x,_xlpm.y,""),_xlpm.z,"Not Declared")="", "Name not recorded",  _xlfn.XLOOKUP($C215,_xlfn.XLOOKUP(L$165,_xlpm.x,_xlpm.y,""),_xlpm.z,"Not Declared")))</f>
        <v>Not Declared</v>
      </c>
      <c r="M215" s="729" t="str" cm="1">
        <f t="array" ref="M215">_xlfn.LET(_xlpm.x, 'Team Kennet'!$AL$3:$AW$3, _xlpm.y, 'Team Kennet'!$AL$5:$AW$20, _xlpm.z, 'Team Kennet'!$AJ$5:$AJ$20, IF(_xlfn.XLOOKUP($C215,_xlfn.XLOOKUP(M$165,_xlpm.x,_xlpm.y,""),_xlpm.z,"Not Declared")="", "Name not recorded",  _xlfn.XLOOKUP($C215,_xlfn.XLOOKUP(M$165,_xlpm.x,_xlpm.y,""),_xlpm.z,"Not Declared")))</f>
        <v>Not Declared</v>
      </c>
      <c r="N215" s="729" t="str" cm="1">
        <f t="array" ref="N215">_xlfn.LET(_xlpm.x, 'Team Kennet'!$AL$3:$AW$3, _xlpm.y, 'Team Kennet'!$AL$5:$AW$20, _xlpm.z, 'Team Kennet'!$AJ$5:$AJ$20, IF(_xlfn.XLOOKUP($C215,_xlfn.XLOOKUP(N$165,_xlpm.x,_xlpm.y,""),_xlpm.z,"Not Declared")="", "Name not recorded",  _xlfn.XLOOKUP($C215,_xlfn.XLOOKUP(N$165,_xlpm.x,_xlpm.y,""),_xlpm.z,"Not Declared")))</f>
        <v>Not Declared</v>
      </c>
      <c r="O215" s="729" t="str" cm="1">
        <f t="array" ref="O215">_xlfn.LET(_xlpm.x, 'Team Kennet'!$AL$3:$AW$3, _xlpm.y, 'Team Kennet'!$AL$5:$AW$20, _xlpm.z, 'Team Kennet'!$AJ$5:$AJ$20, IF(_xlfn.XLOOKUP($C215,_xlfn.XLOOKUP(O$165,_xlpm.x,_xlpm.y,""),_xlpm.z,"Not Declared")="", "Name not recorded",  _xlfn.XLOOKUP($C215,_xlfn.XLOOKUP(O$165,_xlpm.x,_xlpm.y,""),_xlpm.z,"Not Declared")))</f>
        <v>Not Declared</v>
      </c>
      <c r="P215" s="3"/>
      <c r="Q215" s="3"/>
      <c r="R215" s="3"/>
      <c r="S215" s="3"/>
      <c r="T215" s="3"/>
      <c r="U215" s="3"/>
      <c r="V215" s="3"/>
      <c r="W215" s="3"/>
      <c r="X215" s="12"/>
      <c r="AA215" s="747" t="str" cm="1">
        <f t="array" ref="AA215">_xlfn.LET(_xlpm.a,_xlfn.XLOOKUP(1,('Number Allocation'!$C$6:$C$1483=AC215)*('Number Allocation'!$D$6:$D$1483=AD215),'Number Allocation'!$A$6:$A$1483,"..."),IF(_xlpm.a="","...",_xlpm.a))</f>
        <v>...</v>
      </c>
      <c r="AB215" s="747" t="str">
        <v>0</v>
      </c>
      <c r="AC215" s="12" t="str">
        <v>Not Declared</v>
      </c>
      <c r="AD215" s="425" t="str">
        <v>Great Milton AC</v>
      </c>
      <c r="AE215" s="436"/>
      <c r="AG215" s="365"/>
      <c r="AI215" s="747" t="str" cm="1">
        <f t="array" ref="AI215">_xlfn.LET(_xlpm.a,_xlfn.XLOOKUP(1,('Number Allocation'!$C$6:$C$1483=AK215)*('Number Allocation'!$D$6:$D$1483=AL215),'Number Allocation'!$A$6:$A$1483,"..."),IF(_xlpm.a="","...",_xlpm.a))</f>
        <v>...</v>
      </c>
      <c r="AJ215" s="747" t="str">
        <v>0</v>
      </c>
      <c r="AK215" s="12" t="str">
        <v>Not Declared</v>
      </c>
      <c r="AL215" s="425" t="str">
        <v>Great Milton AC</v>
      </c>
      <c r="AM215" s="436"/>
      <c r="AO215" s="365"/>
      <c r="AQ215" s="747" t="str" cm="1">
        <f t="array" ref="AQ215">_xlfn.LET(_xlpm.a,_xlfn.XLOOKUP(1,('Number Allocation'!$C$6:$C$1483=AS215)*('Number Allocation'!$D$6:$D$1483=AT215),'Number Allocation'!$A$6:$A$1483,"..."),IF(_xlpm.a="","...",_xlpm.a))</f>
        <v>...</v>
      </c>
      <c r="AR215" s="747" t="str">
        <v>0</v>
      </c>
      <c r="AS215" s="12" t="str">
        <v>Not Declared</v>
      </c>
      <c r="AT215" s="425" t="str">
        <v>Great Milton AC</v>
      </c>
      <c r="AU215" s="436"/>
      <c r="AW215" s="365"/>
      <c r="AY215" s="747" t="str" cm="1">
        <f t="array" ref="AY215">_xlfn.LET(_xlpm.a,_xlfn.XLOOKUP(1,('Number Allocation'!$C$6:$C$1483=BA215)*('Number Allocation'!$D$6:$D$1483=BB215),'Number Allocation'!$A$6:$A$1483,"..."),IF(_xlpm.a="","...",_xlpm.a))</f>
        <v>...</v>
      </c>
      <c r="AZ215" s="747" t="str">
        <v>0</v>
      </c>
      <c r="BA215" s="12" t="str">
        <v>Not Declared</v>
      </c>
      <c r="BB215" s="425" t="str">
        <v>Great Milton AC</v>
      </c>
      <c r="BC215" s="436"/>
      <c r="BE215" s="365"/>
      <c r="BG215" s="747" t="str" cm="1">
        <f t="array" ref="BG215">_xlfn.LET(_xlpm.a,_xlfn.XLOOKUP(1,('Number Allocation'!$C$6:$C$1483=BI215)*('Number Allocation'!$D$6:$D$1483=BJ215),'Number Allocation'!$A$6:$A$1483,"..."),IF(_xlpm.a="","...",_xlpm.a))</f>
        <v>...</v>
      </c>
      <c r="BH215" s="747" t="str">
        <v>0</v>
      </c>
      <c r="BI215" s="12" t="str">
        <v>Not Declared</v>
      </c>
      <c r="BJ215" s="425" t="str">
        <v>Great Milton AC</v>
      </c>
      <c r="BK215" s="436"/>
      <c r="BM215" s="365"/>
      <c r="BO215" s="747" t="str" cm="1">
        <f t="array" ref="BO215">_xlfn.LET(_xlpm.a,_xlfn.XLOOKUP(1,('Number Allocation'!$C$6:$C$1483=BQ215)*('Number Allocation'!$D$6:$D$1483=BR215),'Number Allocation'!$A$6:$A$1483,"..."),IF(_xlpm.a="","...",_xlpm.a))</f>
        <v>...</v>
      </c>
      <c r="BP215" s="747" t="str">
        <v>0</v>
      </c>
      <c r="BQ215" s="12" t="str">
        <v>Not Declared</v>
      </c>
      <c r="BR215" s="425" t="str">
        <v>Great Milton AC</v>
      </c>
      <c r="BS215" s="436"/>
      <c r="BU215" s="365"/>
      <c r="BW215" s="747" t="str" cm="1">
        <f t="array" ref="BW215">_xlfn.LET(_xlpm.a,_xlfn.XLOOKUP(1,('Number Allocation'!$C$6:$C$1483=BY215)*('Number Allocation'!$D$6:$D$1483=BZ215),'Number Allocation'!$A$6:$A$1483,"..."),IF(_xlpm.a="","...",_xlpm.a))</f>
        <v>...</v>
      </c>
      <c r="BX215" s="747" t="str">
        <v>0</v>
      </c>
      <c r="BY215" s="12" t="str">
        <v>Not Declared</v>
      </c>
      <c r="BZ215" s="425" t="str">
        <v>Great Milton AC</v>
      </c>
      <c r="CA215" s="747"/>
      <c r="CB215" s="12"/>
      <c r="CC215" s="12"/>
      <c r="CE215" s="747" t="str" cm="1">
        <f t="array" ref="CE215">_xlfn.LET(_xlpm.a,_xlfn.XLOOKUP(1,('Number Allocation'!$C$6:$C$1483=CG215)*('Number Allocation'!$D$6:$D$1483=CH215),'Number Allocation'!$A$6:$A$1483,"..."),IF(_xlpm.a="","...",_xlpm.a))</f>
        <v>...</v>
      </c>
      <c r="CF215" s="747" t="str">
        <v>0</v>
      </c>
      <c r="CG215" s="12" t="str">
        <v>Not Declared</v>
      </c>
      <c r="CH215" s="425" t="str">
        <v>Great Milton AC</v>
      </c>
      <c r="CI215" s="747"/>
      <c r="CJ215" s="12"/>
      <c r="CK215" s="12"/>
      <c r="CM215" s="747" t="str" cm="1">
        <f t="array" ref="CM215">_xlfn.LET(_xlpm.a,_xlfn.XLOOKUP(1,('Number Allocation'!$C$6:$C$1483=CO215)*('Number Allocation'!$D$6:$D$1483=CP215),'Number Allocation'!$A$6:$A$1483,"..."),IF(_xlpm.a="","...",_xlpm.a))</f>
        <v>...</v>
      </c>
      <c r="CN215" s="747" t="str">
        <v>0</v>
      </c>
      <c r="CO215" s="12" t="str">
        <v>Not Declared</v>
      </c>
      <c r="CP215" s="425" t="str">
        <v>Great Milton AC</v>
      </c>
      <c r="CQ215" s="747"/>
      <c r="CR215" s="12"/>
      <c r="CS215" s="12"/>
      <c r="CU215" s="747" t="str" cm="1">
        <f t="array" ref="CU215">_xlfn.LET(_xlpm.a,_xlfn.XLOOKUP(1,('Number Allocation'!$C$6:$C$1483=CW215)*('Number Allocation'!$D$6:$D$1483=CX215),'Number Allocation'!$A$6:$A$1483,"..."),IF(_xlpm.a="","...",_xlpm.a))</f>
        <v>...</v>
      </c>
      <c r="CV215" s="747" t="str">
        <v>0</v>
      </c>
      <c r="CW215" s="12" t="str">
        <v>Not Declared</v>
      </c>
      <c r="CX215" s="425" t="str">
        <v>Great Milton AC</v>
      </c>
      <c r="CY215" s="747"/>
      <c r="CZ215" s="12"/>
      <c r="DA215" s="12"/>
      <c r="DC215" s="747" t="str" cm="1">
        <f t="array" ref="DC215">_xlfn.LET(_xlpm.a,_xlfn.XLOOKUP(1,('Number Allocation'!$C$6:$C$1483=DE215)*('Number Allocation'!$D$6:$D$1483=DF215),'Number Allocation'!$A$6:$A$1483,"..."),IF(_xlpm.a="","...",_xlpm.a))</f>
        <v>...</v>
      </c>
      <c r="DD215" s="747" t="str">
        <v>0</v>
      </c>
      <c r="DE215" s="12" t="str">
        <v>Not Declared</v>
      </c>
      <c r="DF215" s="425" t="str">
        <v>Great Milton AC</v>
      </c>
      <c r="DG215" s="747"/>
      <c r="DH215" s="12"/>
      <c r="DI215" s="12"/>
      <c r="DK215" s="747" t="str" cm="1">
        <f t="array" ref="DK215">_xlfn.LET(_xlpm.a,_xlfn.XLOOKUP(1,('Number Allocation'!$C$6:$C$1483=DM215)*('Number Allocation'!$D$6:$D$1483=DN215),'Number Allocation'!$A$6:$A$1483,"..."),IF(_xlpm.a="","...",_xlpm.a))</f>
        <v>...</v>
      </c>
      <c r="DL215" s="747" t="str">
        <v>0</v>
      </c>
      <c r="DM215" s="12" t="str">
        <v>Not Declared</v>
      </c>
      <c r="DN215" s="425" t="str">
        <v>Great Milton AC</v>
      </c>
      <c r="DO215" s="747"/>
      <c r="DP215" s="12"/>
      <c r="DQ215" s="12"/>
      <c r="DR215" s="434"/>
      <c r="DW215" s="12"/>
      <c r="DX215" s="12"/>
      <c r="DY215" s="12"/>
      <c r="DZ215" s="15"/>
      <c r="EA215" s="15"/>
    </row>
    <row r="216" spans="1:131" s="359" customFormat="1" ht="21" customHeight="1">
      <c r="A216" s="358" t="str">
        <f t="shared" si="23"/>
        <v>Team Kennet</v>
      </c>
      <c r="B216" s="729"/>
      <c r="C216" s="729" t="s">
        <v>321</v>
      </c>
      <c r="D216" s="729" t="str" cm="1">
        <f t="array" ref="D216">_xlfn.LET(_xlpm.x, 'Team Kennet'!$AL$3:$AW$3, _xlpm.y, 'Team Kennet'!$AL$5:$AW$20, _xlpm.z, 'Team Kennet'!$AJ$5:$AJ$20, IF(_xlfn.XLOOKUP($C216,_xlfn.XLOOKUP(D$165,_xlpm.x,_xlpm.y,""),_xlpm.z,"Not Declared")="", "Name not recorded",  _xlfn.XLOOKUP($C216,_xlfn.XLOOKUP(D$165,_xlpm.x,_xlpm.y,""),_xlpm.z,"Not Declared")))</f>
        <v>Not Declared</v>
      </c>
      <c r="E216" s="729" t="str" cm="1">
        <f t="array" ref="E216">_xlfn.LET(_xlpm.x, 'Team Kennet'!$AL$3:$AW$3, _xlpm.y, 'Team Kennet'!$AL$5:$AW$20, _xlpm.z, 'Team Kennet'!$AJ$5:$AJ$20, IF(_xlfn.XLOOKUP($C216,_xlfn.XLOOKUP(E$165,_xlpm.x,_xlpm.y,""),_xlpm.z,"Not Declared")="", "Name not recorded",  _xlfn.XLOOKUP($C216,_xlfn.XLOOKUP(E$165,_xlpm.x,_xlpm.y,""),_xlpm.z,"Not Declared")))</f>
        <v>Not Declared</v>
      </c>
      <c r="F216" s="729" t="str" cm="1">
        <f t="array" ref="F216">_xlfn.LET(_xlpm.x, 'Team Kennet'!$AL$3:$AW$3, _xlpm.y, 'Team Kennet'!$AL$5:$AW$20, _xlpm.z, 'Team Kennet'!$AJ$5:$AJ$20, IF(_xlfn.XLOOKUP($C216,_xlfn.XLOOKUP(F$165,_xlpm.x,_xlpm.y,""),_xlpm.z,"Not Declared")="", "Name not recorded",  _xlfn.XLOOKUP($C216,_xlfn.XLOOKUP(F$165,_xlpm.x,_xlpm.y,""),_xlpm.z,"Not Declared")))</f>
        <v>Not Declared</v>
      </c>
      <c r="G216" s="729" t="str" cm="1">
        <f t="array" ref="G216">_xlfn.LET(_xlpm.x, 'Team Kennet'!$AL$3:$AW$3, _xlpm.y, 'Team Kennet'!$AL$5:$AW$20, _xlpm.z, 'Team Kennet'!$AJ$5:$AJ$20, IF(_xlfn.XLOOKUP($C216,_xlfn.XLOOKUP(G$165,_xlpm.x,_xlpm.y,""),_xlpm.z,"Not Declared")="", "Name not recorded",  _xlfn.XLOOKUP($C216,_xlfn.XLOOKUP(G$165,_xlpm.x,_xlpm.y,""),_xlpm.z,"Not Declared")))</f>
        <v>Not Declared</v>
      </c>
      <c r="H216" s="729" t="str" cm="1">
        <f t="array" ref="H216">_xlfn.LET(_xlpm.x, 'Team Kennet'!$AL$3:$AW$3, _xlpm.y, 'Team Kennet'!$AL$5:$AW$20, _xlpm.z, 'Team Kennet'!$AJ$5:$AJ$20, IF(_xlfn.XLOOKUP($C216,_xlfn.XLOOKUP(H$165,_xlpm.x,_xlpm.y,""),_xlpm.z,"Not Declared")="", "Name not recorded",  _xlfn.XLOOKUP($C216,_xlfn.XLOOKUP(H$165,_xlpm.x,_xlpm.y,""),_xlpm.z,"Not Declared")))</f>
        <v>Not Declared</v>
      </c>
      <c r="I216" s="729" t="str" cm="1">
        <f t="array" ref="I216">_xlfn.LET(_xlpm.x, 'Team Kennet'!$AL$3:$AW$3, _xlpm.y, 'Team Kennet'!$AL$5:$AW$20, _xlpm.z, 'Team Kennet'!$AJ$5:$AJ$20, IF(_xlfn.XLOOKUP($C216,_xlfn.XLOOKUP(I$165,_xlpm.x,_xlpm.y,""),_xlpm.z,"Not Declared")="", "Name not recorded",  _xlfn.XLOOKUP($C216,_xlfn.XLOOKUP(I$165,_xlpm.x,_xlpm.y,""),_xlpm.z,"Not Declared")))</f>
        <v>Not Declared</v>
      </c>
      <c r="J216" s="729" t="str" cm="1">
        <f t="array" ref="J216">_xlfn.LET(_xlpm.x, 'Team Kennet'!$AL$3:$AW$3, _xlpm.y, 'Team Kennet'!$AL$5:$AW$20, _xlpm.z, 'Team Kennet'!$AJ$5:$AJ$20, IF(_xlfn.XLOOKUP($C216,_xlfn.XLOOKUP(J$165,_xlpm.x,_xlpm.y,""),_xlpm.z,"Not Declared")="", "Name not recorded",  _xlfn.XLOOKUP($C216,_xlfn.XLOOKUP(J$165,_xlpm.x,_xlpm.y,""),_xlpm.z,"Not Declared")))</f>
        <v>Not Declared</v>
      </c>
      <c r="K216" s="729" t="str" cm="1">
        <f t="array" ref="K216">_xlfn.LET(_xlpm.x, 'Team Kennet'!$AL$3:$AW$3, _xlpm.y, 'Team Kennet'!$AL$5:$AW$20, _xlpm.z, 'Team Kennet'!$AJ$5:$AJ$20, IF(_xlfn.XLOOKUP($C216,_xlfn.XLOOKUP(K$165,_xlpm.x,_xlpm.y,""),_xlpm.z,"Not Declared")="", "Name not recorded",  _xlfn.XLOOKUP($C216,_xlfn.XLOOKUP(K$165,_xlpm.x,_xlpm.y,""),_xlpm.z,"Not Declared")))</f>
        <v>Not Declared</v>
      </c>
      <c r="L216" s="729" t="str" cm="1">
        <f t="array" ref="L216">_xlfn.LET(_xlpm.x, 'Team Kennet'!$AL$3:$AW$3, _xlpm.y, 'Team Kennet'!$AL$5:$AW$20, _xlpm.z, 'Team Kennet'!$AJ$5:$AJ$20, IF(_xlfn.XLOOKUP($C216,_xlfn.XLOOKUP(L$165,_xlpm.x,_xlpm.y,""),_xlpm.z,"Not Declared")="", "Name not recorded",  _xlfn.XLOOKUP($C216,_xlfn.XLOOKUP(L$165,_xlpm.x,_xlpm.y,""),_xlpm.z,"Not Declared")))</f>
        <v>Not Declared</v>
      </c>
      <c r="M216" s="729" t="str" cm="1">
        <f t="array" ref="M216">_xlfn.LET(_xlpm.x, 'Team Kennet'!$AL$3:$AW$3, _xlpm.y, 'Team Kennet'!$AL$5:$AW$20, _xlpm.z, 'Team Kennet'!$AJ$5:$AJ$20, IF(_xlfn.XLOOKUP($C216,_xlfn.XLOOKUP(M$165,_xlpm.x,_xlpm.y,""),_xlpm.z,"Not Declared")="", "Name not recorded",  _xlfn.XLOOKUP($C216,_xlfn.XLOOKUP(M$165,_xlpm.x,_xlpm.y,""),_xlpm.z,"Not Declared")))</f>
        <v>Not Declared</v>
      </c>
      <c r="N216" s="729" t="str" cm="1">
        <f t="array" ref="N216">_xlfn.LET(_xlpm.x, 'Team Kennet'!$AL$3:$AW$3, _xlpm.y, 'Team Kennet'!$AL$5:$AW$20, _xlpm.z, 'Team Kennet'!$AJ$5:$AJ$20, IF(_xlfn.XLOOKUP($C216,_xlfn.XLOOKUP(N$165,_xlpm.x,_xlpm.y,""),_xlpm.z,"Not Declared")="", "Name not recorded",  _xlfn.XLOOKUP($C216,_xlfn.XLOOKUP(N$165,_xlpm.x,_xlpm.y,""),_xlpm.z,"Not Declared")))</f>
        <v>Not Declared</v>
      </c>
      <c r="O216" s="729" t="str" cm="1">
        <f t="array" ref="O216">_xlfn.LET(_xlpm.x, 'Team Kennet'!$AL$3:$AW$3, _xlpm.y, 'Team Kennet'!$AL$5:$AW$20, _xlpm.z, 'Team Kennet'!$AJ$5:$AJ$20, IF(_xlfn.XLOOKUP($C216,_xlfn.XLOOKUP(O$165,_xlpm.x,_xlpm.y,""),_xlpm.z,"Not Declared")="", "Name not recorded",  _xlfn.XLOOKUP($C216,_xlfn.XLOOKUP(O$165,_xlpm.x,_xlpm.y,""),_xlpm.z,"Not Declared")))</f>
        <v>Not Declared</v>
      </c>
      <c r="P216" s="3"/>
      <c r="Q216" s="3"/>
      <c r="R216" s="3"/>
      <c r="S216" s="3"/>
      <c r="T216" s="15"/>
      <c r="U216" s="15"/>
      <c r="V216" s="15"/>
      <c r="W216" s="15"/>
      <c r="X216" s="3"/>
      <c r="AA216" s="747" t="str" cm="1">
        <f t="array" ref="AA216">_xlfn.LET(_xlpm.a,_xlfn.XLOOKUP(1,('Number Allocation'!$C$6:$C$1483=AC216)*('Number Allocation'!$D$6:$D$1483=AD216),'Number Allocation'!$A$6:$A$1483,"..."),IF(_xlpm.a="","...",_xlpm.a))</f>
        <v>...</v>
      </c>
      <c r="AB216" s="747" t="str">
        <v>0</v>
      </c>
      <c r="AC216" s="12" t="str">
        <v>Not Declared</v>
      </c>
      <c r="AD216" s="425" t="str">
        <v>Great Milton AC</v>
      </c>
      <c r="AE216" s="436"/>
      <c r="AG216" s="365"/>
      <c r="AI216" s="747" t="str" cm="1">
        <f t="array" ref="AI216">_xlfn.LET(_xlpm.a,_xlfn.XLOOKUP(1,('Number Allocation'!$C$6:$C$1483=AK216)*('Number Allocation'!$D$6:$D$1483=AL216),'Number Allocation'!$A$6:$A$1483,"..."),IF(_xlpm.a="","...",_xlpm.a))</f>
        <v>...</v>
      </c>
      <c r="AJ216" s="747" t="str">
        <v>0</v>
      </c>
      <c r="AK216" s="12" t="str">
        <v>Not Declared</v>
      </c>
      <c r="AL216" s="425" t="str">
        <v>Great Milton AC</v>
      </c>
      <c r="AM216" s="436"/>
      <c r="AO216" s="365"/>
      <c r="AQ216" s="747" t="str" cm="1">
        <f t="array" ref="AQ216">_xlfn.LET(_xlpm.a,_xlfn.XLOOKUP(1,('Number Allocation'!$C$6:$C$1483=AS216)*('Number Allocation'!$D$6:$D$1483=AT216),'Number Allocation'!$A$6:$A$1483,"..."),IF(_xlpm.a="","...",_xlpm.a))</f>
        <v>...</v>
      </c>
      <c r="AR216" s="747" t="str">
        <v>0</v>
      </c>
      <c r="AS216" s="12" t="str">
        <v>Not Declared</v>
      </c>
      <c r="AT216" s="425" t="str">
        <v>Great Milton AC</v>
      </c>
      <c r="AU216" s="436"/>
      <c r="AW216" s="365"/>
      <c r="AY216" s="747" t="str" cm="1">
        <f t="array" ref="AY216">_xlfn.LET(_xlpm.a,_xlfn.XLOOKUP(1,('Number Allocation'!$C$6:$C$1483=BA216)*('Number Allocation'!$D$6:$D$1483=BB216),'Number Allocation'!$A$6:$A$1483,"..."),IF(_xlpm.a="","...",_xlpm.a))</f>
        <v>...</v>
      </c>
      <c r="AZ216" s="747" t="str">
        <v>0</v>
      </c>
      <c r="BA216" s="12" t="str">
        <v>Not Declared</v>
      </c>
      <c r="BB216" s="425" t="str">
        <v>Great Milton AC</v>
      </c>
      <c r="BC216" s="436"/>
      <c r="BE216" s="365"/>
      <c r="BG216" s="747" t="str" cm="1">
        <f t="array" ref="BG216">_xlfn.LET(_xlpm.a,_xlfn.XLOOKUP(1,('Number Allocation'!$C$6:$C$1483=BI216)*('Number Allocation'!$D$6:$D$1483=BJ216),'Number Allocation'!$A$6:$A$1483,"..."),IF(_xlpm.a="","...",_xlpm.a))</f>
        <v>...</v>
      </c>
      <c r="BH216" s="747" t="str">
        <v>0</v>
      </c>
      <c r="BI216" s="12" t="str">
        <v>Not Declared</v>
      </c>
      <c r="BJ216" s="425" t="str">
        <v>Great Milton AC</v>
      </c>
      <c r="BK216" s="436"/>
      <c r="BM216" s="365"/>
      <c r="BO216" s="747" t="str" cm="1">
        <f t="array" ref="BO216">_xlfn.LET(_xlpm.a,_xlfn.XLOOKUP(1,('Number Allocation'!$C$6:$C$1483=BQ216)*('Number Allocation'!$D$6:$D$1483=BR216),'Number Allocation'!$A$6:$A$1483,"..."),IF(_xlpm.a="","...",_xlpm.a))</f>
        <v>...</v>
      </c>
      <c r="BP216" s="747" t="str">
        <v>0</v>
      </c>
      <c r="BQ216" s="12" t="str">
        <v>Not Declared</v>
      </c>
      <c r="BR216" s="425" t="str">
        <v>Great Milton AC</v>
      </c>
      <c r="BS216" s="436"/>
      <c r="BU216" s="365"/>
      <c r="BW216" s="747" t="str" cm="1">
        <f t="array" ref="BW216">_xlfn.LET(_xlpm.a,_xlfn.XLOOKUP(1,('Number Allocation'!$C$6:$C$1483=BY216)*('Number Allocation'!$D$6:$D$1483=BZ216),'Number Allocation'!$A$6:$A$1483,"..."),IF(_xlpm.a="","...",_xlpm.a))</f>
        <v>...</v>
      </c>
      <c r="BX216" s="747" t="str">
        <v>0</v>
      </c>
      <c r="BY216" s="12" t="str">
        <v>Not Declared</v>
      </c>
      <c r="BZ216" s="425" t="str">
        <v>Great Milton AC</v>
      </c>
      <c r="CA216" s="436"/>
      <c r="CE216" s="747" t="str" cm="1">
        <f t="array" ref="CE216">_xlfn.LET(_xlpm.a,_xlfn.XLOOKUP(1,('Number Allocation'!$C$6:$C$1483=CG216)*('Number Allocation'!$D$6:$D$1483=CH216),'Number Allocation'!$A$6:$A$1483,"..."),IF(_xlpm.a="","...",_xlpm.a))</f>
        <v>...</v>
      </c>
      <c r="CF216" s="747" t="str">
        <v>0</v>
      </c>
      <c r="CG216" s="12" t="str">
        <v>Not Declared</v>
      </c>
      <c r="CH216" s="425" t="str">
        <v>Great Milton AC</v>
      </c>
      <c r="CI216" s="436"/>
      <c r="CM216" s="747" t="str" cm="1">
        <f t="array" ref="CM216">_xlfn.LET(_xlpm.a,_xlfn.XLOOKUP(1,('Number Allocation'!$C$6:$C$1483=CO216)*('Number Allocation'!$D$6:$D$1483=CP216),'Number Allocation'!$A$6:$A$1483,"..."),IF(_xlpm.a="","...",_xlpm.a))</f>
        <v>...</v>
      </c>
      <c r="CN216" s="747" t="str">
        <v>0</v>
      </c>
      <c r="CO216" s="12" t="str">
        <v>Not Declared</v>
      </c>
      <c r="CP216" s="425" t="str">
        <v>Great Milton AC</v>
      </c>
      <c r="CQ216" s="436"/>
      <c r="CU216" s="747" t="str" cm="1">
        <f t="array" ref="CU216">_xlfn.LET(_xlpm.a,_xlfn.XLOOKUP(1,('Number Allocation'!$C$6:$C$1483=CW216)*('Number Allocation'!$D$6:$D$1483=CX216),'Number Allocation'!$A$6:$A$1483,"..."),IF(_xlpm.a="","...",_xlpm.a))</f>
        <v>...</v>
      </c>
      <c r="CV216" s="747" t="str">
        <v>0</v>
      </c>
      <c r="CW216" s="12" t="str">
        <v>Not Declared</v>
      </c>
      <c r="CX216" s="425" t="str">
        <v>Great Milton AC</v>
      </c>
      <c r="CY216" s="436"/>
      <c r="DC216" s="747" t="str" cm="1">
        <f t="array" ref="DC216">_xlfn.LET(_xlpm.a,_xlfn.XLOOKUP(1,('Number Allocation'!$C$6:$C$1483=DE216)*('Number Allocation'!$D$6:$D$1483=DF216),'Number Allocation'!$A$6:$A$1483,"..."),IF(_xlpm.a="","...",_xlpm.a))</f>
        <v>...</v>
      </c>
      <c r="DD216" s="747" t="str">
        <v>0</v>
      </c>
      <c r="DE216" s="12" t="str">
        <v>Not Declared</v>
      </c>
      <c r="DF216" s="425" t="str">
        <v>Great Milton AC</v>
      </c>
      <c r="DG216" s="436"/>
      <c r="DK216" s="747" t="str" cm="1">
        <f t="array" ref="DK216">_xlfn.LET(_xlpm.a,_xlfn.XLOOKUP(1,('Number Allocation'!$C$6:$C$1483=DM216)*('Number Allocation'!$D$6:$D$1483=DN216),'Number Allocation'!$A$6:$A$1483,"..."),IF(_xlpm.a="","...",_xlpm.a))</f>
        <v>...</v>
      </c>
      <c r="DL216" s="747" t="str">
        <v>0</v>
      </c>
      <c r="DM216" s="12" t="str">
        <v>Not Declared</v>
      </c>
      <c r="DN216" s="425" t="str">
        <v>Great Milton AC</v>
      </c>
      <c r="DO216" s="436"/>
      <c r="DR216" s="434"/>
      <c r="DW216" s="12"/>
      <c r="DX216" s="12"/>
      <c r="DY216" s="12"/>
      <c r="DZ216" s="15"/>
      <c r="EA216" s="15"/>
    </row>
    <row r="217" spans="1:131" s="359" customFormat="1" ht="21" customHeight="1">
      <c r="A217" s="358" t="str">
        <f t="shared" si="23"/>
        <v>Team Kennet</v>
      </c>
      <c r="B217" s="729"/>
      <c r="C217" s="729" t="s">
        <v>322</v>
      </c>
      <c r="D217" s="729" t="str" cm="1">
        <f t="array" ref="D217">_xlfn.LET(_xlpm.x, 'Team Kennet'!$AL$3:$AW$3, _xlpm.y, 'Team Kennet'!$AL$5:$AW$20, _xlpm.z, 'Team Kennet'!$AJ$5:$AJ$20, IF(_xlfn.XLOOKUP($C217,_xlfn.XLOOKUP(D$165,_xlpm.x,_xlpm.y,""),_xlpm.z,"Not Declared")="", "Name not recorded",  _xlfn.XLOOKUP($C217,_xlfn.XLOOKUP(D$165,_xlpm.x,_xlpm.y,""),_xlpm.z,"Not Declared")))</f>
        <v>Not Declared</v>
      </c>
      <c r="E217" s="729" t="str" cm="1">
        <f t="array" ref="E217">_xlfn.LET(_xlpm.x, 'Team Kennet'!$AL$3:$AW$3, _xlpm.y, 'Team Kennet'!$AL$5:$AW$20, _xlpm.z, 'Team Kennet'!$AJ$5:$AJ$20, IF(_xlfn.XLOOKUP($C217,_xlfn.XLOOKUP(E$165,_xlpm.x,_xlpm.y,""),_xlpm.z,"Not Declared")="", "Name not recorded",  _xlfn.XLOOKUP($C217,_xlfn.XLOOKUP(E$165,_xlpm.x,_xlpm.y,""),_xlpm.z,"Not Declared")))</f>
        <v>Not Declared</v>
      </c>
      <c r="F217" s="729" t="str" cm="1">
        <f t="array" ref="F217">_xlfn.LET(_xlpm.x, 'Team Kennet'!$AL$3:$AW$3, _xlpm.y, 'Team Kennet'!$AL$5:$AW$20, _xlpm.z, 'Team Kennet'!$AJ$5:$AJ$20, IF(_xlfn.XLOOKUP($C217,_xlfn.XLOOKUP(F$165,_xlpm.x,_xlpm.y,""),_xlpm.z,"Not Declared")="", "Name not recorded",  _xlfn.XLOOKUP($C217,_xlfn.XLOOKUP(F$165,_xlpm.x,_xlpm.y,""),_xlpm.z,"Not Declared")))</f>
        <v>Not Declared</v>
      </c>
      <c r="G217" s="729" t="str" cm="1">
        <f t="array" ref="G217">_xlfn.LET(_xlpm.x, 'Team Kennet'!$AL$3:$AW$3, _xlpm.y, 'Team Kennet'!$AL$5:$AW$20, _xlpm.z, 'Team Kennet'!$AJ$5:$AJ$20, IF(_xlfn.XLOOKUP($C217,_xlfn.XLOOKUP(G$165,_xlpm.x,_xlpm.y,""),_xlpm.z,"Not Declared")="", "Name not recorded",  _xlfn.XLOOKUP($C217,_xlfn.XLOOKUP(G$165,_xlpm.x,_xlpm.y,""),_xlpm.z,"Not Declared")))</f>
        <v>Not Declared</v>
      </c>
      <c r="H217" s="729" t="str" cm="1">
        <f t="array" ref="H217">_xlfn.LET(_xlpm.x, 'Team Kennet'!$AL$3:$AW$3, _xlpm.y, 'Team Kennet'!$AL$5:$AW$20, _xlpm.z, 'Team Kennet'!$AJ$5:$AJ$20, IF(_xlfn.XLOOKUP($C217,_xlfn.XLOOKUP(H$165,_xlpm.x,_xlpm.y,""),_xlpm.z,"Not Declared")="", "Name not recorded",  _xlfn.XLOOKUP($C217,_xlfn.XLOOKUP(H$165,_xlpm.x,_xlpm.y,""),_xlpm.z,"Not Declared")))</f>
        <v>Not Declared</v>
      </c>
      <c r="I217" s="729" t="str" cm="1">
        <f t="array" ref="I217">_xlfn.LET(_xlpm.x, 'Team Kennet'!$AL$3:$AW$3, _xlpm.y, 'Team Kennet'!$AL$5:$AW$20, _xlpm.z, 'Team Kennet'!$AJ$5:$AJ$20, IF(_xlfn.XLOOKUP($C217,_xlfn.XLOOKUP(I$165,_xlpm.x,_xlpm.y,""),_xlpm.z,"Not Declared")="", "Name not recorded",  _xlfn.XLOOKUP($C217,_xlfn.XLOOKUP(I$165,_xlpm.x,_xlpm.y,""),_xlpm.z,"Not Declared")))</f>
        <v>Not Declared</v>
      </c>
      <c r="J217" s="729" t="str" cm="1">
        <f t="array" ref="J217">_xlfn.LET(_xlpm.x, 'Team Kennet'!$AL$3:$AW$3, _xlpm.y, 'Team Kennet'!$AL$5:$AW$20, _xlpm.z, 'Team Kennet'!$AJ$5:$AJ$20, IF(_xlfn.XLOOKUP($C217,_xlfn.XLOOKUP(J$165,_xlpm.x,_xlpm.y,""),_xlpm.z,"Not Declared")="", "Name not recorded",  _xlfn.XLOOKUP($C217,_xlfn.XLOOKUP(J$165,_xlpm.x,_xlpm.y,""),_xlpm.z,"Not Declared")))</f>
        <v>Not Declared</v>
      </c>
      <c r="K217" s="729" t="str" cm="1">
        <f t="array" ref="K217">_xlfn.LET(_xlpm.x, 'Team Kennet'!$AL$3:$AW$3, _xlpm.y, 'Team Kennet'!$AL$5:$AW$20, _xlpm.z, 'Team Kennet'!$AJ$5:$AJ$20, IF(_xlfn.XLOOKUP($C217,_xlfn.XLOOKUP(K$165,_xlpm.x,_xlpm.y,""),_xlpm.z,"Not Declared")="", "Name not recorded",  _xlfn.XLOOKUP($C217,_xlfn.XLOOKUP(K$165,_xlpm.x,_xlpm.y,""),_xlpm.z,"Not Declared")))</f>
        <v>Not Declared</v>
      </c>
      <c r="L217" s="729" t="str" cm="1">
        <f t="array" ref="L217">_xlfn.LET(_xlpm.x, 'Team Kennet'!$AL$3:$AW$3, _xlpm.y, 'Team Kennet'!$AL$5:$AW$20, _xlpm.z, 'Team Kennet'!$AJ$5:$AJ$20, IF(_xlfn.XLOOKUP($C217,_xlfn.XLOOKUP(L$165,_xlpm.x,_xlpm.y,""),_xlpm.z,"Not Declared")="", "Name not recorded",  _xlfn.XLOOKUP($C217,_xlfn.XLOOKUP(L$165,_xlpm.x,_xlpm.y,""),_xlpm.z,"Not Declared")))</f>
        <v>Not Declared</v>
      </c>
      <c r="M217" s="729" t="str" cm="1">
        <f t="array" ref="M217">_xlfn.LET(_xlpm.x, 'Team Kennet'!$AL$3:$AW$3, _xlpm.y, 'Team Kennet'!$AL$5:$AW$20, _xlpm.z, 'Team Kennet'!$AJ$5:$AJ$20, IF(_xlfn.XLOOKUP($C217,_xlfn.XLOOKUP(M$165,_xlpm.x,_xlpm.y,""),_xlpm.z,"Not Declared")="", "Name not recorded",  _xlfn.XLOOKUP($C217,_xlfn.XLOOKUP(M$165,_xlpm.x,_xlpm.y,""),_xlpm.z,"Not Declared")))</f>
        <v>Not Declared</v>
      </c>
      <c r="N217" s="729" t="str" cm="1">
        <f t="array" ref="N217">_xlfn.LET(_xlpm.x, 'Team Kennet'!$AL$3:$AW$3, _xlpm.y, 'Team Kennet'!$AL$5:$AW$20, _xlpm.z, 'Team Kennet'!$AJ$5:$AJ$20, IF(_xlfn.XLOOKUP($C217,_xlfn.XLOOKUP(N$165,_xlpm.x,_xlpm.y,""),_xlpm.z,"Not Declared")="", "Name not recorded",  _xlfn.XLOOKUP($C217,_xlfn.XLOOKUP(N$165,_xlpm.x,_xlpm.y,""),_xlpm.z,"Not Declared")))</f>
        <v>Not Declared</v>
      </c>
      <c r="O217" s="729" t="str" cm="1">
        <f t="array" ref="O217">_xlfn.LET(_xlpm.x, 'Team Kennet'!$AL$3:$AW$3, _xlpm.y, 'Team Kennet'!$AL$5:$AW$20, _xlpm.z, 'Team Kennet'!$AJ$5:$AJ$20, IF(_xlfn.XLOOKUP($C217,_xlfn.XLOOKUP(O$165,_xlpm.x,_xlpm.y,""),_xlpm.z,"Not Declared")="", "Name not recorded",  _xlfn.XLOOKUP($C217,_xlfn.XLOOKUP(O$165,_xlpm.x,_xlpm.y,""),_xlpm.z,"Not Declared")))</f>
        <v>Not Declared</v>
      </c>
      <c r="P217" s="3"/>
      <c r="Q217" s="3"/>
      <c r="R217" s="3"/>
      <c r="S217" s="3"/>
      <c r="T217" s="3"/>
      <c r="U217" s="3"/>
      <c r="V217" s="3"/>
      <c r="W217" s="3"/>
      <c r="X217" s="12"/>
      <c r="AA217" s="747" t="str" cm="1">
        <f t="array" ref="AA217">_xlfn.LET(_xlpm.a,_xlfn.XLOOKUP(1,('Number Allocation'!$C$6:$C$1483=AC217)*('Number Allocation'!$D$6:$D$1483=AD217),'Number Allocation'!$A$6:$A$1483,"..."),IF(_xlpm.a="","...",_xlpm.a))</f>
        <v>...</v>
      </c>
      <c r="AB217" s="747" t="str">
        <v>0</v>
      </c>
      <c r="AC217" s="12" t="str">
        <v>Not Declared</v>
      </c>
      <c r="AD217" s="425" t="str">
        <v>Great Milton AC</v>
      </c>
      <c r="AE217" s="436"/>
      <c r="AG217" s="365"/>
      <c r="AI217" s="747" t="str" cm="1">
        <f t="array" ref="AI217">_xlfn.LET(_xlpm.a,_xlfn.XLOOKUP(1,('Number Allocation'!$C$6:$C$1483=AK217)*('Number Allocation'!$D$6:$D$1483=AL217),'Number Allocation'!$A$6:$A$1483,"..."),IF(_xlpm.a="","...",_xlpm.a))</f>
        <v>...</v>
      </c>
      <c r="AJ217" s="747" t="str">
        <v>0</v>
      </c>
      <c r="AK217" s="12" t="str">
        <v>Not Declared</v>
      </c>
      <c r="AL217" s="425" t="str">
        <v>Great Milton AC</v>
      </c>
      <c r="AM217" s="436"/>
      <c r="AO217" s="365"/>
      <c r="AQ217" s="747" t="str" cm="1">
        <f t="array" ref="AQ217">_xlfn.LET(_xlpm.a,_xlfn.XLOOKUP(1,('Number Allocation'!$C$6:$C$1483=AS217)*('Number Allocation'!$D$6:$D$1483=AT217),'Number Allocation'!$A$6:$A$1483,"..."),IF(_xlpm.a="","...",_xlpm.a))</f>
        <v>...</v>
      </c>
      <c r="AR217" s="747" t="str">
        <v>0</v>
      </c>
      <c r="AS217" s="12" t="str">
        <v>Not Declared</v>
      </c>
      <c r="AT217" s="425" t="str">
        <v>Great Milton AC</v>
      </c>
      <c r="AU217" s="436"/>
      <c r="AW217" s="365"/>
      <c r="AY217" s="747" t="str" cm="1">
        <f t="array" ref="AY217">_xlfn.LET(_xlpm.a,_xlfn.XLOOKUP(1,('Number Allocation'!$C$6:$C$1483=BA217)*('Number Allocation'!$D$6:$D$1483=BB217),'Number Allocation'!$A$6:$A$1483,"..."),IF(_xlpm.a="","...",_xlpm.a))</f>
        <v>...</v>
      </c>
      <c r="AZ217" s="747" t="str">
        <v>0</v>
      </c>
      <c r="BA217" s="12" t="str">
        <v>Not Declared</v>
      </c>
      <c r="BB217" s="425" t="str">
        <v>Great Milton AC</v>
      </c>
      <c r="BC217" s="436"/>
      <c r="BE217" s="365"/>
      <c r="BG217" s="747" t="str" cm="1">
        <f t="array" ref="BG217">_xlfn.LET(_xlpm.a,_xlfn.XLOOKUP(1,('Number Allocation'!$C$6:$C$1483=BI217)*('Number Allocation'!$D$6:$D$1483=BJ217),'Number Allocation'!$A$6:$A$1483,"..."),IF(_xlpm.a="","...",_xlpm.a))</f>
        <v>...</v>
      </c>
      <c r="BH217" s="747" t="str">
        <v>0</v>
      </c>
      <c r="BI217" s="12" t="str">
        <v>Not Declared</v>
      </c>
      <c r="BJ217" s="425" t="str">
        <v>Great Milton AC</v>
      </c>
      <c r="BK217" s="436"/>
      <c r="BM217" s="365"/>
      <c r="BO217" s="747" t="str" cm="1">
        <f t="array" ref="BO217">_xlfn.LET(_xlpm.a,_xlfn.XLOOKUP(1,('Number Allocation'!$C$6:$C$1483=BQ217)*('Number Allocation'!$D$6:$D$1483=BR217),'Number Allocation'!$A$6:$A$1483,"..."),IF(_xlpm.a="","...",_xlpm.a))</f>
        <v>...</v>
      </c>
      <c r="BP217" s="747" t="str">
        <v>0</v>
      </c>
      <c r="BQ217" s="12" t="str">
        <v>Not Declared</v>
      </c>
      <c r="BR217" s="425" t="str">
        <v>Great Milton AC</v>
      </c>
      <c r="BS217" s="436"/>
      <c r="BU217" s="365"/>
      <c r="BW217" s="747" t="str" cm="1">
        <f t="array" ref="BW217">_xlfn.LET(_xlpm.a,_xlfn.XLOOKUP(1,('Number Allocation'!$C$6:$C$1483=BY217)*('Number Allocation'!$D$6:$D$1483=BZ217),'Number Allocation'!$A$6:$A$1483,"..."),IF(_xlpm.a="","...",_xlpm.a))</f>
        <v>...</v>
      </c>
      <c r="BX217" s="747" t="str">
        <v>0</v>
      </c>
      <c r="BY217" s="12" t="str">
        <v>Not Declared</v>
      </c>
      <c r="BZ217" s="425" t="str">
        <v>Great Milton AC</v>
      </c>
      <c r="CA217" s="436"/>
      <c r="CE217" s="747" t="str" cm="1">
        <f t="array" ref="CE217">_xlfn.LET(_xlpm.a,_xlfn.XLOOKUP(1,('Number Allocation'!$C$6:$C$1483=CG217)*('Number Allocation'!$D$6:$D$1483=CH217),'Number Allocation'!$A$6:$A$1483,"..."),IF(_xlpm.a="","...",_xlpm.a))</f>
        <v>...</v>
      </c>
      <c r="CF217" s="747" t="str">
        <v>0</v>
      </c>
      <c r="CG217" s="12" t="str">
        <v>Not Declared</v>
      </c>
      <c r="CH217" s="425" t="str">
        <v>Great Milton AC</v>
      </c>
      <c r="CI217" s="436"/>
      <c r="CM217" s="747" t="str" cm="1">
        <f t="array" ref="CM217">_xlfn.LET(_xlpm.a,_xlfn.XLOOKUP(1,('Number Allocation'!$C$6:$C$1483=CO217)*('Number Allocation'!$D$6:$D$1483=CP217),'Number Allocation'!$A$6:$A$1483,"..."),IF(_xlpm.a="","...",_xlpm.a))</f>
        <v>...</v>
      </c>
      <c r="CN217" s="747" t="str">
        <v>0</v>
      </c>
      <c r="CO217" s="12" t="str">
        <v>Not Declared</v>
      </c>
      <c r="CP217" s="425" t="str">
        <v>Great Milton AC</v>
      </c>
      <c r="CQ217" s="436"/>
      <c r="CU217" s="747" t="str" cm="1">
        <f t="array" ref="CU217">_xlfn.LET(_xlpm.a,_xlfn.XLOOKUP(1,('Number Allocation'!$C$6:$C$1483=CW217)*('Number Allocation'!$D$6:$D$1483=CX217),'Number Allocation'!$A$6:$A$1483,"..."),IF(_xlpm.a="","...",_xlpm.a))</f>
        <v>...</v>
      </c>
      <c r="CV217" s="747" t="str">
        <v>0</v>
      </c>
      <c r="CW217" s="12" t="str">
        <v>Not Declared</v>
      </c>
      <c r="CX217" s="425" t="str">
        <v>Great Milton AC</v>
      </c>
      <c r="CY217" s="436"/>
      <c r="DC217" s="747" t="str" cm="1">
        <f t="array" ref="DC217">_xlfn.LET(_xlpm.a,_xlfn.XLOOKUP(1,('Number Allocation'!$C$6:$C$1483=DE217)*('Number Allocation'!$D$6:$D$1483=DF217),'Number Allocation'!$A$6:$A$1483,"..."),IF(_xlpm.a="","...",_xlpm.a))</f>
        <v>...</v>
      </c>
      <c r="DD217" s="747" t="str">
        <v>0</v>
      </c>
      <c r="DE217" s="12" t="str">
        <v>Not Declared</v>
      </c>
      <c r="DF217" s="425" t="str">
        <v>Great Milton AC</v>
      </c>
      <c r="DG217" s="436"/>
      <c r="DK217" s="747" t="str" cm="1">
        <f t="array" ref="DK217">_xlfn.LET(_xlpm.a,_xlfn.XLOOKUP(1,('Number Allocation'!$C$6:$C$1483=DM217)*('Number Allocation'!$D$6:$D$1483=DN217),'Number Allocation'!$A$6:$A$1483,"..."),IF(_xlpm.a="","...",_xlpm.a))</f>
        <v>...</v>
      </c>
      <c r="DL217" s="747" t="str">
        <v>0</v>
      </c>
      <c r="DM217" s="12" t="str">
        <v>Not Declared</v>
      </c>
      <c r="DN217" s="425" t="str">
        <v>Great Milton AC</v>
      </c>
      <c r="DO217" s="436"/>
      <c r="DZ217" s="15"/>
      <c r="EA217" s="15"/>
    </row>
    <row r="218" spans="1:131" s="359" customFormat="1" ht="21" customHeight="1">
      <c r="A218" s="358" t="str">
        <f t="shared" si="23"/>
        <v>Team Kennet</v>
      </c>
      <c r="B218" s="729"/>
      <c r="C218" s="729" t="s">
        <v>323</v>
      </c>
      <c r="D218" s="729" t="str" cm="1">
        <f t="array" ref="D218">_xlfn.LET(_xlpm.x, 'Team Kennet'!$AL$3:$AW$3, _xlpm.y, 'Team Kennet'!$AL$5:$AW$20, _xlpm.z, 'Team Kennet'!$AJ$5:$AJ$20, IF(_xlfn.XLOOKUP($C218,_xlfn.XLOOKUP(D$165,_xlpm.x,_xlpm.y,""),_xlpm.z,"Not Declared")="", "Name not recorded",  _xlfn.XLOOKUP($C218,_xlfn.XLOOKUP(D$165,_xlpm.x,_xlpm.y,""),_xlpm.z,"Not Declared")))</f>
        <v>Not Declared</v>
      </c>
      <c r="E218" s="729" t="str" cm="1">
        <f t="array" ref="E218">_xlfn.LET(_xlpm.x, 'Team Kennet'!$AL$3:$AW$3, _xlpm.y, 'Team Kennet'!$AL$5:$AW$20, _xlpm.z, 'Team Kennet'!$AJ$5:$AJ$20, IF(_xlfn.XLOOKUP($C218,_xlfn.XLOOKUP(E$165,_xlpm.x,_xlpm.y,""),_xlpm.z,"Not Declared")="", "Name not recorded",  _xlfn.XLOOKUP($C218,_xlfn.XLOOKUP(E$165,_xlpm.x,_xlpm.y,""),_xlpm.z,"Not Declared")))</f>
        <v>Not Declared</v>
      </c>
      <c r="F218" s="729" t="str" cm="1">
        <f t="array" ref="F218">_xlfn.LET(_xlpm.x, 'Team Kennet'!$AL$3:$AW$3, _xlpm.y, 'Team Kennet'!$AL$5:$AW$20, _xlpm.z, 'Team Kennet'!$AJ$5:$AJ$20, IF(_xlfn.XLOOKUP($C218,_xlfn.XLOOKUP(F$165,_xlpm.x,_xlpm.y,""),_xlpm.z,"Not Declared")="", "Name not recorded",  _xlfn.XLOOKUP($C218,_xlfn.XLOOKUP(F$165,_xlpm.x,_xlpm.y,""),_xlpm.z,"Not Declared")))</f>
        <v>Not Declared</v>
      </c>
      <c r="G218" s="729" t="str" cm="1">
        <f t="array" ref="G218">_xlfn.LET(_xlpm.x, 'Team Kennet'!$AL$3:$AW$3, _xlpm.y, 'Team Kennet'!$AL$5:$AW$20, _xlpm.z, 'Team Kennet'!$AJ$5:$AJ$20, IF(_xlfn.XLOOKUP($C218,_xlfn.XLOOKUP(G$165,_xlpm.x,_xlpm.y,""),_xlpm.z,"Not Declared")="", "Name not recorded",  _xlfn.XLOOKUP($C218,_xlfn.XLOOKUP(G$165,_xlpm.x,_xlpm.y,""),_xlpm.z,"Not Declared")))</f>
        <v>Not Declared</v>
      </c>
      <c r="H218" s="729" t="str" cm="1">
        <f t="array" ref="H218">_xlfn.LET(_xlpm.x, 'Team Kennet'!$AL$3:$AW$3, _xlpm.y, 'Team Kennet'!$AL$5:$AW$20, _xlpm.z, 'Team Kennet'!$AJ$5:$AJ$20, IF(_xlfn.XLOOKUP($C218,_xlfn.XLOOKUP(H$165,_xlpm.x,_xlpm.y,""),_xlpm.z,"Not Declared")="", "Name not recorded",  _xlfn.XLOOKUP($C218,_xlfn.XLOOKUP(H$165,_xlpm.x,_xlpm.y,""),_xlpm.z,"Not Declared")))</f>
        <v>Not Declared</v>
      </c>
      <c r="I218" s="729" t="str" cm="1">
        <f t="array" ref="I218">_xlfn.LET(_xlpm.x, 'Team Kennet'!$AL$3:$AW$3, _xlpm.y, 'Team Kennet'!$AL$5:$AW$20, _xlpm.z, 'Team Kennet'!$AJ$5:$AJ$20, IF(_xlfn.XLOOKUP($C218,_xlfn.XLOOKUP(I$165,_xlpm.x,_xlpm.y,""),_xlpm.z,"Not Declared")="", "Name not recorded",  _xlfn.XLOOKUP($C218,_xlfn.XLOOKUP(I$165,_xlpm.x,_xlpm.y,""),_xlpm.z,"Not Declared")))</f>
        <v>Not Declared</v>
      </c>
      <c r="J218" s="729" t="str" cm="1">
        <f t="array" ref="J218">_xlfn.LET(_xlpm.x, 'Team Kennet'!$AL$3:$AW$3, _xlpm.y, 'Team Kennet'!$AL$5:$AW$20, _xlpm.z, 'Team Kennet'!$AJ$5:$AJ$20, IF(_xlfn.XLOOKUP($C218,_xlfn.XLOOKUP(J$165,_xlpm.x,_xlpm.y,""),_xlpm.z,"Not Declared")="", "Name not recorded",  _xlfn.XLOOKUP($C218,_xlfn.XLOOKUP(J$165,_xlpm.x,_xlpm.y,""),_xlpm.z,"Not Declared")))</f>
        <v>Not Declared</v>
      </c>
      <c r="K218" s="729" t="str" cm="1">
        <f t="array" ref="K218">_xlfn.LET(_xlpm.x, 'Team Kennet'!$AL$3:$AW$3, _xlpm.y, 'Team Kennet'!$AL$5:$AW$20, _xlpm.z, 'Team Kennet'!$AJ$5:$AJ$20, IF(_xlfn.XLOOKUP($C218,_xlfn.XLOOKUP(K$165,_xlpm.x,_xlpm.y,""),_xlpm.z,"Not Declared")="", "Name not recorded",  _xlfn.XLOOKUP($C218,_xlfn.XLOOKUP(K$165,_xlpm.x,_xlpm.y,""),_xlpm.z,"Not Declared")))</f>
        <v>Not Declared</v>
      </c>
      <c r="L218" s="729" t="str" cm="1">
        <f t="array" ref="L218">_xlfn.LET(_xlpm.x, 'Team Kennet'!$AL$3:$AW$3, _xlpm.y, 'Team Kennet'!$AL$5:$AW$20, _xlpm.z, 'Team Kennet'!$AJ$5:$AJ$20, IF(_xlfn.XLOOKUP($C218,_xlfn.XLOOKUP(L$165,_xlpm.x,_xlpm.y,""),_xlpm.z,"Not Declared")="", "Name not recorded",  _xlfn.XLOOKUP($C218,_xlfn.XLOOKUP(L$165,_xlpm.x,_xlpm.y,""),_xlpm.z,"Not Declared")))</f>
        <v>Not Declared</v>
      </c>
      <c r="M218" s="729" t="str" cm="1">
        <f t="array" ref="M218">_xlfn.LET(_xlpm.x, 'Team Kennet'!$AL$3:$AW$3, _xlpm.y, 'Team Kennet'!$AL$5:$AW$20, _xlpm.z, 'Team Kennet'!$AJ$5:$AJ$20, IF(_xlfn.XLOOKUP($C218,_xlfn.XLOOKUP(M$165,_xlpm.x,_xlpm.y,""),_xlpm.z,"Not Declared")="", "Name not recorded",  _xlfn.XLOOKUP($C218,_xlfn.XLOOKUP(M$165,_xlpm.x,_xlpm.y,""),_xlpm.z,"Not Declared")))</f>
        <v>Not Declared</v>
      </c>
      <c r="N218" s="729" t="str" cm="1">
        <f t="array" ref="N218">_xlfn.LET(_xlpm.x, 'Team Kennet'!$AL$3:$AW$3, _xlpm.y, 'Team Kennet'!$AL$5:$AW$20, _xlpm.z, 'Team Kennet'!$AJ$5:$AJ$20, IF(_xlfn.XLOOKUP($C218,_xlfn.XLOOKUP(N$165,_xlpm.x,_xlpm.y,""),_xlpm.z,"Not Declared")="", "Name not recorded",  _xlfn.XLOOKUP($C218,_xlfn.XLOOKUP(N$165,_xlpm.x,_xlpm.y,""),_xlpm.z,"Not Declared")))</f>
        <v>Not Declared</v>
      </c>
      <c r="O218" s="729" t="str" cm="1">
        <f t="array" ref="O218">_xlfn.LET(_xlpm.x, 'Team Kennet'!$AL$3:$AW$3, _xlpm.y, 'Team Kennet'!$AL$5:$AW$20, _xlpm.z, 'Team Kennet'!$AJ$5:$AJ$20, IF(_xlfn.XLOOKUP($C218,_xlfn.XLOOKUP(O$165,_xlpm.x,_xlpm.y,""),_xlpm.z,"Not Declared")="", "Name not recorded",  _xlfn.XLOOKUP($C218,_xlfn.XLOOKUP(O$165,_xlpm.x,_xlpm.y,""),_xlpm.z,"Not Declared")))</f>
        <v>Not Declared</v>
      </c>
      <c r="P218" s="3"/>
      <c r="Q218" s="3"/>
      <c r="R218" s="3"/>
      <c r="S218" s="3"/>
      <c r="T218" s="3"/>
      <c r="U218" s="3"/>
      <c r="V218" s="3"/>
      <c r="W218" s="3"/>
      <c r="X218" s="12"/>
      <c r="AA218" s="747" t="str" cm="1">
        <f t="array" ref="AA218">_xlfn.LET(_xlpm.a,_xlfn.XLOOKUP(1,('Number Allocation'!$C$6:$C$1483=AC218)*('Number Allocation'!$D$6:$D$1483=AD218),'Number Allocation'!$A$6:$A$1483,"..."),IF(_xlpm.a="","...",_xlpm.a))</f>
        <v>...</v>
      </c>
      <c r="AB218" s="747" t="str">
        <v>0</v>
      </c>
      <c r="AC218" s="12" t="str">
        <v>Not Declared</v>
      </c>
      <c r="AD218" s="425" t="str">
        <v>Great Milton AC</v>
      </c>
      <c r="AE218" s="436"/>
      <c r="AG218" s="365"/>
      <c r="AI218" s="747" t="str" cm="1">
        <f t="array" ref="AI218">_xlfn.LET(_xlpm.a,_xlfn.XLOOKUP(1,('Number Allocation'!$C$6:$C$1483=AK218)*('Number Allocation'!$D$6:$D$1483=AL218),'Number Allocation'!$A$6:$A$1483,"..."),IF(_xlpm.a="","...",_xlpm.a))</f>
        <v>...</v>
      </c>
      <c r="AJ218" s="747" t="str">
        <v>0</v>
      </c>
      <c r="AK218" s="12" t="str">
        <v>Not Declared</v>
      </c>
      <c r="AL218" s="425" t="str">
        <v>Great Milton AC</v>
      </c>
      <c r="AM218" s="436"/>
      <c r="AO218" s="365"/>
      <c r="AQ218" s="747" t="str" cm="1">
        <f t="array" ref="AQ218">_xlfn.LET(_xlpm.a,_xlfn.XLOOKUP(1,('Number Allocation'!$C$6:$C$1483=AS218)*('Number Allocation'!$D$6:$D$1483=AT218),'Number Allocation'!$A$6:$A$1483,"..."),IF(_xlpm.a="","...",_xlpm.a))</f>
        <v>...</v>
      </c>
      <c r="AR218" s="747" t="str">
        <v>0</v>
      </c>
      <c r="AS218" s="12" t="str">
        <v>Not Declared</v>
      </c>
      <c r="AT218" s="425" t="str">
        <v>Great Milton AC</v>
      </c>
      <c r="AU218" s="436"/>
      <c r="AW218" s="365"/>
      <c r="AY218" s="747" t="str" cm="1">
        <f t="array" ref="AY218">_xlfn.LET(_xlpm.a,_xlfn.XLOOKUP(1,('Number Allocation'!$C$6:$C$1483=BA218)*('Number Allocation'!$D$6:$D$1483=BB218),'Number Allocation'!$A$6:$A$1483,"..."),IF(_xlpm.a="","...",_xlpm.a))</f>
        <v>...</v>
      </c>
      <c r="AZ218" s="747" t="str">
        <v>0</v>
      </c>
      <c r="BA218" s="12" t="str">
        <v>Not Declared</v>
      </c>
      <c r="BB218" s="425" t="str">
        <v>Great Milton AC</v>
      </c>
      <c r="BC218" s="436"/>
      <c r="BE218" s="365"/>
      <c r="BG218" s="747" t="str" cm="1">
        <f t="array" ref="BG218">_xlfn.LET(_xlpm.a,_xlfn.XLOOKUP(1,('Number Allocation'!$C$6:$C$1483=BI218)*('Number Allocation'!$D$6:$D$1483=BJ218),'Number Allocation'!$A$6:$A$1483,"..."),IF(_xlpm.a="","...",_xlpm.a))</f>
        <v>...</v>
      </c>
      <c r="BH218" s="747" t="str">
        <v>0</v>
      </c>
      <c r="BI218" s="12" t="str">
        <v>Not Declared</v>
      </c>
      <c r="BJ218" s="425" t="str">
        <v>Great Milton AC</v>
      </c>
      <c r="BK218" s="436"/>
      <c r="BM218" s="365"/>
      <c r="BO218" s="747" t="str" cm="1">
        <f t="array" ref="BO218">_xlfn.LET(_xlpm.a,_xlfn.XLOOKUP(1,('Number Allocation'!$C$6:$C$1483=BQ218)*('Number Allocation'!$D$6:$D$1483=BR218),'Number Allocation'!$A$6:$A$1483,"..."),IF(_xlpm.a="","...",_xlpm.a))</f>
        <v>...</v>
      </c>
      <c r="BP218" s="747" t="str">
        <v>0</v>
      </c>
      <c r="BQ218" s="12" t="str">
        <v>Not Declared</v>
      </c>
      <c r="BR218" s="425" t="str">
        <v>Great Milton AC</v>
      </c>
      <c r="BS218" s="436"/>
      <c r="BU218" s="365"/>
      <c r="BW218" s="747" t="str" cm="1">
        <f t="array" ref="BW218">_xlfn.LET(_xlpm.a,_xlfn.XLOOKUP(1,('Number Allocation'!$C$6:$C$1483=BY218)*('Number Allocation'!$D$6:$D$1483=BZ218),'Number Allocation'!$A$6:$A$1483,"..."),IF(_xlpm.a="","...",_xlpm.a))</f>
        <v>...</v>
      </c>
      <c r="BX218" s="747" t="str">
        <v>0</v>
      </c>
      <c r="BY218" s="12" t="str">
        <v>Not Declared</v>
      </c>
      <c r="BZ218" s="425" t="str">
        <v>Great Milton AC</v>
      </c>
      <c r="CA218" s="436"/>
      <c r="CE218" s="747" t="str" cm="1">
        <f t="array" ref="CE218">_xlfn.LET(_xlpm.a,_xlfn.XLOOKUP(1,('Number Allocation'!$C$6:$C$1483=CG218)*('Number Allocation'!$D$6:$D$1483=CH218),'Number Allocation'!$A$6:$A$1483,"..."),IF(_xlpm.a="","...",_xlpm.a))</f>
        <v>...</v>
      </c>
      <c r="CF218" s="747" t="str">
        <v>0</v>
      </c>
      <c r="CG218" s="12" t="str">
        <v>Not Declared</v>
      </c>
      <c r="CH218" s="425" t="str">
        <v>Great Milton AC</v>
      </c>
      <c r="CI218" s="436"/>
      <c r="CM218" s="747" t="str" cm="1">
        <f t="array" ref="CM218">_xlfn.LET(_xlpm.a,_xlfn.XLOOKUP(1,('Number Allocation'!$C$6:$C$1483=CO218)*('Number Allocation'!$D$6:$D$1483=CP218),'Number Allocation'!$A$6:$A$1483,"..."),IF(_xlpm.a="","...",_xlpm.a))</f>
        <v>...</v>
      </c>
      <c r="CN218" s="747" t="str">
        <v>0</v>
      </c>
      <c r="CO218" s="12" t="str">
        <v>Not Declared</v>
      </c>
      <c r="CP218" s="425" t="str">
        <v>Great Milton AC</v>
      </c>
      <c r="CQ218" s="436"/>
      <c r="CU218" s="747" t="str" cm="1">
        <f t="array" ref="CU218">_xlfn.LET(_xlpm.a,_xlfn.XLOOKUP(1,('Number Allocation'!$C$6:$C$1483=CW218)*('Number Allocation'!$D$6:$D$1483=CX218),'Number Allocation'!$A$6:$A$1483,"..."),IF(_xlpm.a="","...",_xlpm.a))</f>
        <v>...</v>
      </c>
      <c r="CV218" s="747" t="str">
        <v>0</v>
      </c>
      <c r="CW218" s="12" t="str">
        <v>Not Declared</v>
      </c>
      <c r="CX218" s="425" t="str">
        <v>Great Milton AC</v>
      </c>
      <c r="CY218" s="436"/>
      <c r="DC218" s="747" t="str" cm="1">
        <f t="array" ref="DC218">_xlfn.LET(_xlpm.a,_xlfn.XLOOKUP(1,('Number Allocation'!$C$6:$C$1483=DE218)*('Number Allocation'!$D$6:$D$1483=DF218),'Number Allocation'!$A$6:$A$1483,"..."),IF(_xlpm.a="","...",_xlpm.a))</f>
        <v>...</v>
      </c>
      <c r="DD218" s="747" t="str">
        <v>0</v>
      </c>
      <c r="DE218" s="12" t="str">
        <v>Not Declared</v>
      </c>
      <c r="DF218" s="425" t="str">
        <v>Great Milton AC</v>
      </c>
      <c r="DG218" s="436"/>
      <c r="DK218" s="747" t="str" cm="1">
        <f t="array" ref="DK218">_xlfn.LET(_xlpm.a,_xlfn.XLOOKUP(1,('Number Allocation'!$C$6:$C$1483=DM218)*('Number Allocation'!$D$6:$D$1483=DN218),'Number Allocation'!$A$6:$A$1483,"..."),IF(_xlpm.a="","...",_xlpm.a))</f>
        <v>...</v>
      </c>
      <c r="DL218" s="747" t="str">
        <v>0</v>
      </c>
      <c r="DM218" s="12" t="str">
        <v>Not Declared</v>
      </c>
      <c r="DN218" s="425" t="str">
        <v>Great Milton AC</v>
      </c>
      <c r="DO218" s="436"/>
      <c r="DX218" s="88"/>
      <c r="DZ218" s="15"/>
      <c r="EA218" s="15"/>
    </row>
    <row r="219" spans="1:131" s="359" customFormat="1" ht="21" customHeight="1">
      <c r="A219" s="358"/>
      <c r="B219" s="729"/>
      <c r="C219" s="729"/>
      <c r="D219" s="729"/>
      <c r="E219" s="729"/>
      <c r="F219" s="729"/>
      <c r="G219" s="729"/>
      <c r="H219" s="729"/>
      <c r="I219" s="729"/>
      <c r="J219" s="729"/>
      <c r="K219" s="729"/>
      <c r="L219" s="729"/>
      <c r="M219" s="729"/>
      <c r="N219" s="729"/>
      <c r="O219" s="362"/>
      <c r="P219" s="3"/>
      <c r="Q219" s="3"/>
      <c r="R219" s="3"/>
      <c r="S219" s="3"/>
      <c r="T219" s="3"/>
      <c r="U219" s="3"/>
      <c r="V219" s="3"/>
      <c r="W219" s="3"/>
      <c r="X219" s="12"/>
      <c r="AA219" s="749" t="str" cm="1">
        <f t="array" ref="AA219">_xlfn.LET(_xlpm.a,_xlfn.XLOOKUP(1,('Number Allocation'!$C$6:$C$1483=AC219)*('Number Allocation'!$D$6:$D$1483=AD219),'Number Allocation'!$A$6:$A$1483,"..."),IF(_xlpm.a="","...",_xlpm.a))</f>
        <v>...</v>
      </c>
      <c r="AB219" s="749" t="str">
        <v>0</v>
      </c>
      <c r="AC219" s="427" t="str">
        <v>Not Declared</v>
      </c>
      <c r="AD219" s="428" t="str">
        <v>Great Milton AC</v>
      </c>
      <c r="AE219" s="437"/>
      <c r="AF219" s="366"/>
      <c r="AG219" s="367"/>
      <c r="AI219" s="749" t="str" cm="1">
        <f t="array" ref="AI219">_xlfn.LET(_xlpm.a,_xlfn.XLOOKUP(1,('Number Allocation'!$C$6:$C$1483=AK219)*('Number Allocation'!$D$6:$D$1483=AL219),'Number Allocation'!$A$6:$A$1483,"..."),IF(_xlpm.a="","...",_xlpm.a))</f>
        <v>...</v>
      </c>
      <c r="AJ219" s="749" t="str">
        <v>0</v>
      </c>
      <c r="AK219" s="427" t="str">
        <v>Not Declared</v>
      </c>
      <c r="AL219" s="428" t="str">
        <v>Great Milton AC</v>
      </c>
      <c r="AM219" s="437"/>
      <c r="AN219" s="366"/>
      <c r="AO219" s="367"/>
      <c r="AQ219" s="749" t="str" cm="1">
        <f t="array" ref="AQ219">_xlfn.LET(_xlpm.a,_xlfn.XLOOKUP(1,('Number Allocation'!$C$6:$C$1483=AS219)*('Number Allocation'!$D$6:$D$1483=AT219),'Number Allocation'!$A$6:$A$1483,"..."),IF(_xlpm.a="","...",_xlpm.a))</f>
        <v>...</v>
      </c>
      <c r="AR219" s="749" t="str">
        <v>0</v>
      </c>
      <c r="AS219" s="427" t="str">
        <v>Not Declared</v>
      </c>
      <c r="AT219" s="428" t="str">
        <v>Great Milton AC</v>
      </c>
      <c r="AU219" s="437"/>
      <c r="AV219" s="366"/>
      <c r="AW219" s="367"/>
      <c r="AY219" s="749" t="str" cm="1">
        <f t="array" ref="AY219">_xlfn.LET(_xlpm.a,_xlfn.XLOOKUP(1,('Number Allocation'!$C$6:$C$1483=BA219)*('Number Allocation'!$D$6:$D$1483=BB219),'Number Allocation'!$A$6:$A$1483,"..."),IF(_xlpm.a="","...",_xlpm.a))</f>
        <v>...</v>
      </c>
      <c r="AZ219" s="749" t="str">
        <v>0</v>
      </c>
      <c r="BA219" s="427" t="str">
        <v>Not Declared</v>
      </c>
      <c r="BB219" s="428" t="str">
        <v>Great Milton AC</v>
      </c>
      <c r="BC219" s="437"/>
      <c r="BD219" s="366"/>
      <c r="BE219" s="367"/>
      <c r="BG219" s="749" t="str" cm="1">
        <f t="array" ref="BG219">_xlfn.LET(_xlpm.a,_xlfn.XLOOKUP(1,('Number Allocation'!$C$6:$C$1483=BI219)*('Number Allocation'!$D$6:$D$1483=BJ219),'Number Allocation'!$A$6:$A$1483,"..."),IF(_xlpm.a="","...",_xlpm.a))</f>
        <v>...</v>
      </c>
      <c r="BH219" s="749" t="str">
        <v>0</v>
      </c>
      <c r="BI219" s="427" t="str">
        <v>Not Declared</v>
      </c>
      <c r="BJ219" s="428" t="str">
        <v>Great Milton AC</v>
      </c>
      <c r="BK219" s="437"/>
      <c r="BL219" s="366"/>
      <c r="BM219" s="367"/>
      <c r="BO219" s="749" t="str" cm="1">
        <f t="array" ref="BO219">_xlfn.LET(_xlpm.a,_xlfn.XLOOKUP(1,('Number Allocation'!$C$6:$C$1483=BQ219)*('Number Allocation'!$D$6:$D$1483=BR219),'Number Allocation'!$A$6:$A$1483,"..."),IF(_xlpm.a="","...",_xlpm.a))</f>
        <v>...</v>
      </c>
      <c r="BP219" s="749" t="str">
        <v>0</v>
      </c>
      <c r="BQ219" s="427" t="str">
        <v>Not Declared</v>
      </c>
      <c r="BR219" s="428" t="str">
        <v>Great Milton AC</v>
      </c>
      <c r="BS219" s="437"/>
      <c r="BT219" s="366"/>
      <c r="BU219" s="367"/>
      <c r="BW219" s="749" t="str" cm="1">
        <f t="array" ref="BW219">_xlfn.LET(_xlpm.a,_xlfn.XLOOKUP(1,('Number Allocation'!$C$6:$C$1483=BY219)*('Number Allocation'!$D$6:$D$1483=BZ219),'Number Allocation'!$A$6:$A$1483,"..."),IF(_xlpm.a="","...",_xlpm.a))</f>
        <v>...</v>
      </c>
      <c r="BX219" s="749" t="str">
        <v>0</v>
      </c>
      <c r="BY219" s="427" t="str">
        <v>Not Declared</v>
      </c>
      <c r="BZ219" s="428" t="str">
        <v>Great Milton AC</v>
      </c>
      <c r="CA219" s="436"/>
      <c r="CE219" s="749" t="str" cm="1">
        <f t="array" ref="CE219">_xlfn.LET(_xlpm.a,_xlfn.XLOOKUP(1,('Number Allocation'!$C$6:$C$1483=CG219)*('Number Allocation'!$D$6:$D$1483=CH219),'Number Allocation'!$A$6:$A$1483,"..."),IF(_xlpm.a="","...",_xlpm.a))</f>
        <v>...</v>
      </c>
      <c r="CF219" s="749" t="str">
        <v>0</v>
      </c>
      <c r="CG219" s="427" t="str">
        <v>Not Declared</v>
      </c>
      <c r="CH219" s="428" t="str">
        <v>Great Milton AC</v>
      </c>
      <c r="CI219" s="436"/>
      <c r="CM219" s="749" t="str" cm="1">
        <f t="array" ref="CM219">_xlfn.LET(_xlpm.a,_xlfn.XLOOKUP(1,('Number Allocation'!$C$6:$C$1483=CO219)*('Number Allocation'!$D$6:$D$1483=CP219),'Number Allocation'!$A$6:$A$1483,"..."),IF(_xlpm.a="","...",_xlpm.a))</f>
        <v>...</v>
      </c>
      <c r="CN219" s="749" t="str">
        <v>0</v>
      </c>
      <c r="CO219" s="427" t="str">
        <v>Not Declared</v>
      </c>
      <c r="CP219" s="428" t="str">
        <v>Great Milton AC</v>
      </c>
      <c r="CQ219" s="436"/>
      <c r="CU219" s="749" t="str" cm="1">
        <f t="array" ref="CU219">_xlfn.LET(_xlpm.a,_xlfn.XLOOKUP(1,('Number Allocation'!$C$6:$C$1483=CW219)*('Number Allocation'!$D$6:$D$1483=CX219),'Number Allocation'!$A$6:$A$1483,"..."),IF(_xlpm.a="","...",_xlpm.a))</f>
        <v>...</v>
      </c>
      <c r="CV219" s="749" t="str">
        <v>0</v>
      </c>
      <c r="CW219" s="427" t="str">
        <v>Not Declared</v>
      </c>
      <c r="CX219" s="428" t="str">
        <v>Great Milton AC</v>
      </c>
      <c r="CY219" s="436"/>
      <c r="DC219" s="749" t="str" cm="1">
        <f t="array" ref="DC219">_xlfn.LET(_xlpm.a,_xlfn.XLOOKUP(1,('Number Allocation'!$C$6:$C$1483=DE219)*('Number Allocation'!$D$6:$D$1483=DF219),'Number Allocation'!$A$6:$A$1483,"..."),IF(_xlpm.a="","...",_xlpm.a))</f>
        <v>...</v>
      </c>
      <c r="DD219" s="749" t="str">
        <v>0</v>
      </c>
      <c r="DE219" s="427" t="str">
        <v>Not Declared</v>
      </c>
      <c r="DF219" s="428" t="str">
        <v>Great Milton AC</v>
      </c>
      <c r="DG219" s="436"/>
      <c r="DK219" s="749" t="str" cm="1">
        <f t="array" ref="DK219">_xlfn.LET(_xlpm.a,_xlfn.XLOOKUP(1,('Number Allocation'!$C$6:$C$1483=DM219)*('Number Allocation'!$D$6:$D$1483=DN219),'Number Allocation'!$A$6:$A$1483,"..."),IF(_xlpm.a="","...",_xlpm.a))</f>
        <v>...</v>
      </c>
      <c r="DL219" s="749" t="str">
        <v>0</v>
      </c>
      <c r="DM219" s="427" t="str">
        <v>Not Declared</v>
      </c>
      <c r="DN219" s="428" t="str">
        <v>Great Milton AC</v>
      </c>
      <c r="DO219" s="436"/>
      <c r="DZ219" s="15"/>
      <c r="EA219" s="15"/>
    </row>
    <row r="220" spans="1:131" s="359" customFormat="1" ht="21" customHeight="1">
      <c r="A220" s="358" t="str">
        <f>'White Horse'!AJ$2</f>
        <v>White Horse Harriers</v>
      </c>
      <c r="B220" s="729" t="str">
        <f>'White Horse'!AV$1</f>
        <v>H</v>
      </c>
      <c r="C220" s="729" t="s">
        <v>71</v>
      </c>
      <c r="D220" s="729" t="str" cm="1">
        <f t="array" ref="D220">_xlfn.LET(_xlpm.x, 'White Horse'!$AL$3:$AW$3, _xlpm.y, 'White Horse'!$AL$5:$AW$20, _xlpm.z, 'White Horse'!$AJ$5:$AJ$20, IF(_xlfn.XLOOKUP($C220,_xlfn.XLOOKUP(D$165,_xlpm.x,_xlpm.y,""),_xlpm.z,"Not Declared")="", "Name not recorded",  _xlfn.XLOOKUP($C220,_xlfn.XLOOKUP(D$165,_xlpm.x,_xlpm.y,""),_xlpm.z,"Not Declared")))</f>
        <v>Not Declared</v>
      </c>
      <c r="E220" s="729" t="str" cm="1">
        <f t="array" ref="E220">_xlfn.LET(_xlpm.x, 'White Horse'!$AL$3:$AW$3, _xlpm.y, 'White Horse'!$AL$5:$AW$20, _xlpm.z, 'White Horse'!$AJ$5:$AJ$20, IF(_xlfn.XLOOKUP($C220,_xlfn.XLOOKUP(E$165,_xlpm.x,_xlpm.y,""),_xlpm.z,"Not Declared")="", "Name not recorded",  _xlfn.XLOOKUP($C220,_xlfn.XLOOKUP(E$165,_xlpm.x,_xlpm.y,""),_xlpm.z,"Not Declared")))</f>
        <v>Not Declared</v>
      </c>
      <c r="F220" s="729" t="str" cm="1">
        <f t="array" ref="F220">_xlfn.LET(_xlpm.x, 'White Horse'!$AL$3:$AW$3, _xlpm.y, 'White Horse'!$AL$5:$AW$20, _xlpm.z, 'White Horse'!$AJ$5:$AJ$20, IF(_xlfn.XLOOKUP($C220,_xlfn.XLOOKUP(F$165,_xlpm.x,_xlpm.y,""),_xlpm.z,"Not Declared")="", "Name not recorded",  _xlfn.XLOOKUP($C220,_xlfn.XLOOKUP(F$165,_xlpm.x,_xlpm.y,""),_xlpm.z,"Not Declared")))</f>
        <v>Not Declared</v>
      </c>
      <c r="G220" s="729" t="str" cm="1">
        <f t="array" ref="G220">_xlfn.LET(_xlpm.x, 'White Horse'!$AL$3:$AW$3, _xlpm.y, 'White Horse'!$AL$5:$AW$20, _xlpm.z, 'White Horse'!$AJ$5:$AJ$20, IF(_xlfn.XLOOKUP($C220,_xlfn.XLOOKUP(G$165,_xlpm.x,_xlpm.y,""),_xlpm.z,"Not Declared")="", "Name not recorded",  _xlfn.XLOOKUP($C220,_xlfn.XLOOKUP(G$165,_xlpm.x,_xlpm.y,""),_xlpm.z,"Not Declared")))</f>
        <v>Not Declared</v>
      </c>
      <c r="H220" s="729" t="str" cm="1">
        <f t="array" ref="H220">_xlfn.LET(_xlpm.x, 'White Horse'!$AL$3:$AW$3, _xlpm.y, 'White Horse'!$AL$5:$AW$20, _xlpm.z, 'White Horse'!$AJ$5:$AJ$20, IF(_xlfn.XLOOKUP($C220,_xlfn.XLOOKUP(H$165,_xlpm.x,_xlpm.y,""),_xlpm.z,"Not Declared")="", "Name not recorded",  _xlfn.XLOOKUP($C220,_xlfn.XLOOKUP(H$165,_xlpm.x,_xlpm.y,""),_xlpm.z,"Not Declared")))</f>
        <v>Not Declared</v>
      </c>
      <c r="I220" s="729" t="str" cm="1">
        <f t="array" ref="I220">_xlfn.LET(_xlpm.x, 'White Horse'!$AL$3:$AW$3, _xlpm.y, 'White Horse'!$AL$5:$AW$20, _xlpm.z, 'White Horse'!$AJ$5:$AJ$20, IF(_xlfn.XLOOKUP($C220,_xlfn.XLOOKUP(I$165,_xlpm.x,_xlpm.y,""),_xlpm.z,"Not Declared")="", "Name not recorded",  _xlfn.XLOOKUP($C220,_xlfn.XLOOKUP(I$165,_xlpm.x,_xlpm.y,""),_xlpm.z,"Not Declared")))</f>
        <v>Not Declared</v>
      </c>
      <c r="J220" s="729" t="str" cm="1">
        <f t="array" ref="J220">_xlfn.LET(_xlpm.x, 'White Horse'!$AL$3:$AW$3, _xlpm.y, 'White Horse'!$AL$5:$AW$20, _xlpm.z, 'White Horse'!$AJ$5:$AJ$20, IF(_xlfn.XLOOKUP($C220,_xlfn.XLOOKUP(J$165,_xlpm.x,_xlpm.y,""),_xlpm.z,"Not Declared")="", "Name not recorded",  _xlfn.XLOOKUP($C220,_xlfn.XLOOKUP(J$165,_xlpm.x,_xlpm.y,""),_xlpm.z,"Not Declared")))</f>
        <v>Not Declared</v>
      </c>
      <c r="K220" s="729" t="str" cm="1">
        <f t="array" ref="K220">_xlfn.LET(_xlpm.x, 'White Horse'!$AL$3:$AW$3, _xlpm.y, 'White Horse'!$AL$5:$AW$20, _xlpm.z, 'White Horse'!$AJ$5:$AJ$20, IF(_xlfn.XLOOKUP($C220,_xlfn.XLOOKUP(K$165,_xlpm.x,_xlpm.y,""),_xlpm.z,"Not Declared")="", "Name not recorded",  _xlfn.XLOOKUP($C220,_xlfn.XLOOKUP(K$165,_xlpm.x,_xlpm.y,""),_xlpm.z,"Not Declared")))</f>
        <v>Not Declared</v>
      </c>
      <c r="L220" s="729" t="str" cm="1">
        <f t="array" ref="L220">_xlfn.LET(_xlpm.x, 'White Horse'!$AL$3:$AW$3, _xlpm.y, 'White Horse'!$AL$5:$AW$20, _xlpm.z, 'White Horse'!$AJ$5:$AJ$20, IF(_xlfn.XLOOKUP($C220,_xlfn.XLOOKUP(L$165,_xlpm.x,_xlpm.y,""),_xlpm.z,"Not Declared")="", "Name not recorded",  _xlfn.XLOOKUP($C220,_xlfn.XLOOKUP(L$165,_xlpm.x,_xlpm.y,""),_xlpm.z,"Not Declared")))</f>
        <v>Not Declared</v>
      </c>
      <c r="M220" s="729" t="str" cm="1">
        <f t="array" ref="M220">_xlfn.LET(_xlpm.x, 'White Horse'!$AL$3:$AW$3, _xlpm.y, 'White Horse'!$AL$5:$AW$20, _xlpm.z, 'White Horse'!$AJ$5:$AJ$20, IF(_xlfn.XLOOKUP($C220,_xlfn.XLOOKUP(M$165,_xlpm.x,_xlpm.y,""),_xlpm.z,"Not Declared")="", "Name not recorded",  _xlfn.XLOOKUP($C220,_xlfn.XLOOKUP(M$165,_xlpm.x,_xlpm.y,""),_xlpm.z,"Not Declared")))</f>
        <v>Not Declared</v>
      </c>
      <c r="N220" s="729" t="str" cm="1">
        <f t="array" ref="N220">_xlfn.LET(_xlpm.x, 'White Horse'!$AL$3:$AW$3, _xlpm.y, 'White Horse'!$AL$5:$AW$20, _xlpm.z, 'White Horse'!$AJ$5:$AJ$20, IF(_xlfn.XLOOKUP($C220,_xlfn.XLOOKUP(N$165,_xlpm.x,_xlpm.y,""),_xlpm.z,"Not Declared")="", "Name not recorded",  _xlfn.XLOOKUP($C220,_xlfn.XLOOKUP(N$165,_xlpm.x,_xlpm.y,""),_xlpm.z,"Not Declared")))</f>
        <v>Not Declared</v>
      </c>
      <c r="O220" s="729" t="str" cm="1">
        <f t="array" ref="O220">_xlfn.LET(_xlpm.x, 'White Horse'!$AL$3:$AW$3, _xlpm.y, 'White Horse'!$AL$5:$AW$20, _xlpm.z, 'White Horse'!$AJ$5:$AJ$20, IF(_xlfn.XLOOKUP($C220,_xlfn.XLOOKUP(O$165,_xlpm.x,_xlpm.y,""),_xlpm.z,"Not Declared")="", "Name not recorded",  _xlfn.XLOOKUP($C220,_xlfn.XLOOKUP(O$165,_xlpm.x,_xlpm.y,""),_xlpm.z,"Not Declared")))</f>
        <v>Not Declared</v>
      </c>
      <c r="P220" s="79">
        <v>1</v>
      </c>
      <c r="Q220" s="729">
        <v>2</v>
      </c>
      <c r="R220" s="729">
        <v>3</v>
      </c>
      <c r="S220" s="729">
        <v>4</v>
      </c>
      <c r="T220" s="729" t="str" cm="1">
        <f t="array" ref="T220">_xlfn.LET(_xlpm.x, 'White Horse'!$AL$3:$AX$3, _xlpm.y, 'White Horse'!$AL$5:$AX$20, _xlpm.z, 'White Horse'!$AJ$5:$AJ$20, IF(_xlfn.XLOOKUP(P220,_xlfn.XLOOKUP(T$165,_xlpm.x,_xlpm.y,""),_xlpm.z,"Not Declared")="", "Name not recorded",  _xlfn.XLOOKUP(P220,_xlfn.XLOOKUP(T$165,_xlpm.x,_xlpm.y,""),_xlpm.z,"Not Declared")))</f>
        <v>Not Declared</v>
      </c>
      <c r="U220" s="729" t="str" cm="1">
        <f t="array" ref="U220">_xlfn.LET(_xlpm.x, 'White Horse'!$AL$3:$AX$3, _xlpm.y, 'White Horse'!$AL$5:$AX$20, _xlpm.z, 'White Horse'!$AJ$5:$AJ$20, IF(_xlfn.XLOOKUP(Q220,_xlfn.XLOOKUP(U$165,_xlpm.x,_xlpm.y,""),_xlpm.z,"Not Declared")="", "Name not recorded",  _xlfn.XLOOKUP(Q220,_xlfn.XLOOKUP(U$165,_xlpm.x,_xlpm.y,""),_xlpm.z,"Not Declared")))</f>
        <v>Not Declared</v>
      </c>
      <c r="V220" s="729" t="str" cm="1">
        <f t="array" ref="V220">_xlfn.LET(_xlpm.x, 'White Horse'!$AL$3:$AX$3, _xlpm.y, 'White Horse'!$AL$5:$AX$20, _xlpm.z, 'White Horse'!$AJ$5:$AJ$20, IF(_xlfn.XLOOKUP(R220,_xlfn.XLOOKUP(V$165,_xlpm.x,_xlpm.y,""),_xlpm.z,"Not Declared")="", "Name not recorded",  _xlfn.XLOOKUP(R220,_xlfn.XLOOKUP(V$165,_xlpm.x,_xlpm.y,""),_xlpm.z,"Not Declared")))</f>
        <v>Not Declared</v>
      </c>
      <c r="W220" s="729" t="str" cm="1">
        <f t="array" ref="W220">_xlfn.LET(_xlpm.x, 'White Horse'!$AL$3:$AX$3, _xlpm.y, 'White Horse'!$AL$5:$AX$20, _xlpm.z, 'White Horse'!$AJ$5:$AJ$20, IF(_xlfn.XLOOKUP(S220,_xlfn.XLOOKUP(W$165,_xlpm.x,_xlpm.y,""),_xlpm.z,"Not Declared")="", "Name not recorded",  _xlfn.XLOOKUP(S220,_xlfn.XLOOKUP(W$165,_xlpm.x,_xlpm.y,""),_xlpm.z,"Not Declared")))</f>
        <v>Not Declared</v>
      </c>
      <c r="X220" s="358" t="str">
        <f>_xlfn.TEXTJOIN(", ",,T220:W220)</f>
        <v>Not Declared, Not Declared, Not Declared, Not Declared</v>
      </c>
      <c r="AE220" s="370"/>
      <c r="AM220" s="370"/>
      <c r="AU220" s="370"/>
      <c r="BC220" s="370"/>
      <c r="BK220" s="370"/>
      <c r="BS220" s="370"/>
      <c r="CA220" s="370"/>
      <c r="CI220" s="370"/>
      <c r="CQ220" s="370"/>
      <c r="CY220" s="370"/>
      <c r="DG220" s="370"/>
      <c r="DO220" s="370"/>
      <c r="DZ220" s="15"/>
      <c r="EA220" s="15"/>
    </row>
    <row r="221" spans="1:131" s="359" customFormat="1" ht="21" customHeight="1">
      <c r="A221" s="358" t="str">
        <f>A220</f>
        <v>White Horse Harriers</v>
      </c>
      <c r="B221" s="729" t="str">
        <f>'White Horse'!AV$2</f>
        <v>HH</v>
      </c>
      <c r="C221" s="729" t="s">
        <v>65</v>
      </c>
      <c r="D221" s="729" t="str" cm="1">
        <f t="array" ref="D221">_xlfn.LET(_xlpm.x, 'White Horse'!$AL$3:$AW$3, _xlpm.y, 'White Horse'!$AL$5:$AW$20, _xlpm.z, 'White Horse'!$AJ$5:$AJ$20, IF(_xlfn.XLOOKUP($C221,_xlfn.XLOOKUP(D$165,_xlpm.x,_xlpm.y,""),_xlpm.z,"Not Declared")="", "Name not recorded",  _xlfn.XLOOKUP($C221,_xlfn.XLOOKUP(D$165,_xlpm.x,_xlpm.y,""),_xlpm.z,"Not Declared")))</f>
        <v>Not Declared</v>
      </c>
      <c r="E221" s="729" t="str" cm="1">
        <f t="array" ref="E221">_xlfn.LET(_xlpm.x, 'White Horse'!$AL$3:$AW$3, _xlpm.y, 'White Horse'!$AL$5:$AW$20, _xlpm.z, 'White Horse'!$AJ$5:$AJ$20, IF(_xlfn.XLOOKUP($C221,_xlfn.XLOOKUP(E$165,_xlpm.x,_xlpm.y,""),_xlpm.z,"Not Declared")="", "Name not recorded",  _xlfn.XLOOKUP($C221,_xlfn.XLOOKUP(E$165,_xlpm.x,_xlpm.y,""),_xlpm.z,"Not Declared")))</f>
        <v>Not Declared</v>
      </c>
      <c r="F221" s="729" t="str" cm="1">
        <f t="array" ref="F221">_xlfn.LET(_xlpm.x, 'White Horse'!$AL$3:$AW$3, _xlpm.y, 'White Horse'!$AL$5:$AW$20, _xlpm.z, 'White Horse'!$AJ$5:$AJ$20, IF(_xlfn.XLOOKUP($C221,_xlfn.XLOOKUP(F$165,_xlpm.x,_xlpm.y,""),_xlpm.z,"Not Declared")="", "Name not recorded",  _xlfn.XLOOKUP($C221,_xlfn.XLOOKUP(F$165,_xlpm.x,_xlpm.y,""),_xlpm.z,"Not Declared")))</f>
        <v>Not Declared</v>
      </c>
      <c r="G221" s="729" t="str" cm="1">
        <f t="array" ref="G221">_xlfn.LET(_xlpm.x, 'White Horse'!$AL$3:$AW$3, _xlpm.y, 'White Horse'!$AL$5:$AW$20, _xlpm.z, 'White Horse'!$AJ$5:$AJ$20, IF(_xlfn.XLOOKUP($C221,_xlfn.XLOOKUP(G$165,_xlpm.x,_xlpm.y,""),_xlpm.z,"Not Declared")="", "Name not recorded",  _xlfn.XLOOKUP($C221,_xlfn.XLOOKUP(G$165,_xlpm.x,_xlpm.y,""),_xlpm.z,"Not Declared")))</f>
        <v>Not Declared</v>
      </c>
      <c r="H221" s="729" t="str" cm="1">
        <f t="array" ref="H221">_xlfn.LET(_xlpm.x, 'White Horse'!$AL$3:$AW$3, _xlpm.y, 'White Horse'!$AL$5:$AW$20, _xlpm.z, 'White Horse'!$AJ$5:$AJ$20, IF(_xlfn.XLOOKUP($C221,_xlfn.XLOOKUP(H$165,_xlpm.x,_xlpm.y,""),_xlpm.z,"Not Declared")="", "Name not recorded",  _xlfn.XLOOKUP($C221,_xlfn.XLOOKUP(H$165,_xlpm.x,_xlpm.y,""),_xlpm.z,"Not Declared")))</f>
        <v>Not Declared</v>
      </c>
      <c r="I221" s="729" t="str" cm="1">
        <f t="array" ref="I221">_xlfn.LET(_xlpm.x, 'White Horse'!$AL$3:$AW$3, _xlpm.y, 'White Horse'!$AL$5:$AW$20, _xlpm.z, 'White Horse'!$AJ$5:$AJ$20, IF(_xlfn.XLOOKUP($C221,_xlfn.XLOOKUP(I$165,_xlpm.x,_xlpm.y,""),_xlpm.z,"Not Declared")="", "Name not recorded",  _xlfn.XLOOKUP($C221,_xlfn.XLOOKUP(I$165,_xlpm.x,_xlpm.y,""),_xlpm.z,"Not Declared")))</f>
        <v>Not Declared</v>
      </c>
      <c r="J221" s="729" t="str" cm="1">
        <f t="array" ref="J221">_xlfn.LET(_xlpm.x, 'White Horse'!$AL$3:$AW$3, _xlpm.y, 'White Horse'!$AL$5:$AW$20, _xlpm.z, 'White Horse'!$AJ$5:$AJ$20, IF(_xlfn.XLOOKUP($C221,_xlfn.XLOOKUP(J$165,_xlpm.x,_xlpm.y,""),_xlpm.z,"Not Declared")="", "Name not recorded",  _xlfn.XLOOKUP($C221,_xlfn.XLOOKUP(J$165,_xlpm.x,_xlpm.y,""),_xlpm.z,"Not Declared")))</f>
        <v>Not Declared</v>
      </c>
      <c r="K221" s="729" t="str" cm="1">
        <f t="array" ref="K221">_xlfn.LET(_xlpm.x, 'White Horse'!$AL$3:$AW$3, _xlpm.y, 'White Horse'!$AL$5:$AW$20, _xlpm.z, 'White Horse'!$AJ$5:$AJ$20, IF(_xlfn.XLOOKUP($C221,_xlfn.XLOOKUP(K$165,_xlpm.x,_xlpm.y,""),_xlpm.z,"Not Declared")="", "Name not recorded",  _xlfn.XLOOKUP($C221,_xlfn.XLOOKUP(K$165,_xlpm.x,_xlpm.y,""),_xlpm.z,"Not Declared")))</f>
        <v>Not Declared</v>
      </c>
      <c r="L221" s="729" t="str" cm="1">
        <f t="array" ref="L221">_xlfn.LET(_xlpm.x, 'White Horse'!$AL$3:$AW$3, _xlpm.y, 'White Horse'!$AL$5:$AW$20, _xlpm.z, 'White Horse'!$AJ$5:$AJ$20, IF(_xlfn.XLOOKUP($C221,_xlfn.XLOOKUP(L$165,_xlpm.x,_xlpm.y,""),_xlpm.z,"Not Declared")="", "Name not recorded",  _xlfn.XLOOKUP($C221,_xlfn.XLOOKUP(L$165,_xlpm.x,_xlpm.y,""),_xlpm.z,"Not Declared")))</f>
        <v>Not Declared</v>
      </c>
      <c r="M221" s="729" t="str" cm="1">
        <f t="array" ref="M221">_xlfn.LET(_xlpm.x, 'White Horse'!$AL$3:$AW$3, _xlpm.y, 'White Horse'!$AL$5:$AW$20, _xlpm.z, 'White Horse'!$AJ$5:$AJ$20, IF(_xlfn.XLOOKUP($C221,_xlfn.XLOOKUP(M$165,_xlpm.x,_xlpm.y,""),_xlpm.z,"Not Declared")="", "Name not recorded",  _xlfn.XLOOKUP($C221,_xlfn.XLOOKUP(M$165,_xlpm.x,_xlpm.y,""),_xlpm.z,"Not Declared")))</f>
        <v>Not Declared</v>
      </c>
      <c r="N221" s="729" t="str" cm="1">
        <f t="array" ref="N221">_xlfn.LET(_xlpm.x, 'White Horse'!$AL$3:$AW$3, _xlpm.y, 'White Horse'!$AL$5:$AW$20, _xlpm.z, 'White Horse'!$AJ$5:$AJ$20, IF(_xlfn.XLOOKUP($C221,_xlfn.XLOOKUP(N$165,_xlpm.x,_xlpm.y,""),_xlpm.z,"Not Declared")="", "Name not recorded",  _xlfn.XLOOKUP($C221,_xlfn.XLOOKUP(N$165,_xlpm.x,_xlpm.y,""),_xlpm.z,"Not Declared")))</f>
        <v>Not Declared</v>
      </c>
      <c r="O221" s="729" t="str" cm="1">
        <f t="array" ref="O221">_xlfn.LET(_xlpm.x, 'White Horse'!$AL$3:$AW$3, _xlpm.y, 'White Horse'!$AL$5:$AW$20, _xlpm.z, 'White Horse'!$AJ$5:$AJ$20, IF(_xlfn.XLOOKUP($C221,_xlfn.XLOOKUP(O$165,_xlpm.x,_xlpm.y,""),_xlpm.z,"Not Declared")="", "Name not recorded",  _xlfn.XLOOKUP($C221,_xlfn.XLOOKUP(O$165,_xlpm.x,_xlpm.y,""),_xlpm.z,"Not Declared")))</f>
        <v>Not Declared</v>
      </c>
      <c r="P221" s="220"/>
      <c r="Q221" s="732"/>
      <c r="R221" s="732"/>
      <c r="S221" s="732"/>
      <c r="T221" s="732"/>
      <c r="U221" s="732"/>
      <c r="V221" s="732"/>
      <c r="W221" s="732"/>
      <c r="X221" s="732"/>
      <c r="AC221" s="729" t="s">
        <v>71</v>
      </c>
      <c r="AD221" s="729">
        <f>COUNTIFS(AC166:AC173,"&lt;&gt;Not Declared",AC166:AC173,"&lt;&gt;")</f>
        <v>0</v>
      </c>
      <c r="AE221" s="436"/>
      <c r="AK221" s="729" t="s">
        <v>71</v>
      </c>
      <c r="AL221" s="729">
        <f>COUNTIFS(AK166:AK173,"&lt;&gt;Not Declared",AK166:AK173,"&lt;&gt;")</f>
        <v>0</v>
      </c>
      <c r="AM221" s="436"/>
      <c r="AS221" s="729" t="s">
        <v>71</v>
      </c>
      <c r="AT221" s="729">
        <f>COUNTIFS(AS166:AS173,"&lt;&gt;Not Declared",AS166:AS173,"&lt;&gt;")</f>
        <v>0</v>
      </c>
      <c r="AU221" s="436"/>
      <c r="BA221" s="729" t="s">
        <v>71</v>
      </c>
      <c r="BB221" s="729">
        <f>COUNTIFS(BA166:BA173,"&lt;&gt;Not Declared",BA166:BA173,"&lt;&gt;")</f>
        <v>0</v>
      </c>
      <c r="BC221" s="436"/>
      <c r="BI221" s="729" t="s">
        <v>71</v>
      </c>
      <c r="BJ221" s="729">
        <f>COUNTIFS(BI166:BI173,"&lt;&gt;Not Declared",BI166:BI173,"&lt;&gt;")</f>
        <v>0</v>
      </c>
      <c r="BK221" s="436"/>
      <c r="BQ221" s="729" t="s">
        <v>71</v>
      </c>
      <c r="BR221" s="729">
        <f>COUNTIFS(BQ166:BQ173,"&lt;&gt;Not Declared",BQ166:BQ173,"&lt;&gt;")</f>
        <v>0</v>
      </c>
      <c r="BS221" s="436"/>
      <c r="BY221" s="729" t="s">
        <v>71</v>
      </c>
      <c r="BZ221" s="729">
        <f>COUNTIFS(BY166:BY173,"&lt;&gt;Not Declared",BY166:BY173,"&lt;&gt;")</f>
        <v>0</v>
      </c>
      <c r="CA221" s="747"/>
      <c r="CB221" s="12"/>
      <c r="CC221" s="12"/>
      <c r="CG221" s="729" t="s">
        <v>71</v>
      </c>
      <c r="CH221" s="729">
        <f>COUNTIFS(CG166:CG173,"&lt;&gt;Not Declared",CG166:CG173,"&lt;&gt;")</f>
        <v>0</v>
      </c>
      <c r="CI221" s="747"/>
      <c r="CJ221" s="12"/>
      <c r="CK221" s="12"/>
      <c r="CO221" s="729" t="s">
        <v>71</v>
      </c>
      <c r="CP221" s="729">
        <f>COUNTIFS(CO166:CO173,"&lt;&gt;Not Declared",CO166:CO173,"&lt;&gt;")</f>
        <v>0</v>
      </c>
      <c r="CQ221" s="747"/>
      <c r="CR221" s="12"/>
      <c r="CS221" s="12"/>
      <c r="CW221" s="729" t="s">
        <v>71</v>
      </c>
      <c r="CX221" s="729">
        <f>COUNTIFS(CW166:CW173,"&lt;&gt;Not Declared",CW166:CW173,"&lt;&gt;")</f>
        <v>0</v>
      </c>
      <c r="CY221" s="747"/>
      <c r="CZ221" s="12"/>
      <c r="DA221" s="12"/>
      <c r="DE221" s="729" t="s">
        <v>71</v>
      </c>
      <c r="DF221" s="729">
        <f>COUNTIFS(DE166:DE173,"&lt;&gt;Not Declared",DE166:DE173,"&lt;&gt;")</f>
        <v>0</v>
      </c>
      <c r="DG221" s="747"/>
      <c r="DH221" s="12"/>
      <c r="DI221" s="12"/>
      <c r="DM221" s="729" t="s">
        <v>71</v>
      </c>
      <c r="DN221" s="729">
        <f>COUNTIFS(DM166:DM173,"&lt;&gt;Not Declared",DM166:DM173,"&lt;&gt;")</f>
        <v>0</v>
      </c>
      <c r="DO221" s="747"/>
      <c r="DP221" s="12"/>
      <c r="DQ221" s="12"/>
      <c r="DU221" s="729" t="s">
        <v>71</v>
      </c>
      <c r="DV221" s="729">
        <f>COUNTIFS(DU166:DU173,"&lt;&gt;Not Declared, Not Declared, Not Declared, Not Declared",DU166:DU173,"&lt;&gt;")</f>
        <v>0</v>
      </c>
      <c r="DZ221" s="15"/>
      <c r="EA221" s="15"/>
    </row>
    <row r="222" spans="1:131" s="359" customFormat="1" ht="21" customHeight="1">
      <c r="A222" s="358" t="str">
        <f t="shared" ref="A222:A227" si="24">A221</f>
        <v>White Horse Harriers</v>
      </c>
      <c r="B222" s="729"/>
      <c r="C222" s="729" t="s">
        <v>517</v>
      </c>
      <c r="D222" s="729" t="str" cm="1">
        <f t="array" ref="D222">_xlfn.LET(_xlpm.x, 'White Horse'!$AL$3:$AW$3, _xlpm.y, 'White Horse'!$AL$5:$AW$20, _xlpm.z, 'White Horse'!$AJ$5:$AJ$20, IF(_xlfn.XLOOKUP($C222,_xlfn.XLOOKUP(D$165,_xlpm.x,_xlpm.y,""),_xlpm.z,"Not Declared")="", "Name not recorded",  _xlfn.XLOOKUP($C222,_xlfn.XLOOKUP(D$165,_xlpm.x,_xlpm.y,""),_xlpm.z,"Not Declared")))</f>
        <v>Not Declared</v>
      </c>
      <c r="E222" s="729" t="str" cm="1">
        <f t="array" ref="E222">_xlfn.LET(_xlpm.x, 'White Horse'!$AL$3:$AW$3, _xlpm.y, 'White Horse'!$AL$5:$AW$20, _xlpm.z, 'White Horse'!$AJ$5:$AJ$20, IF(_xlfn.XLOOKUP($C222,_xlfn.XLOOKUP(E$165,_xlpm.x,_xlpm.y,""),_xlpm.z,"Not Declared")="", "Name not recorded",  _xlfn.XLOOKUP($C222,_xlfn.XLOOKUP(E$165,_xlpm.x,_xlpm.y,""),_xlpm.z,"Not Declared")))</f>
        <v>Not Declared</v>
      </c>
      <c r="F222" s="729" t="str" cm="1">
        <f t="array" ref="F222">_xlfn.LET(_xlpm.x, 'White Horse'!$AL$3:$AW$3, _xlpm.y, 'White Horse'!$AL$5:$AW$20, _xlpm.z, 'White Horse'!$AJ$5:$AJ$20, IF(_xlfn.XLOOKUP($C222,_xlfn.XLOOKUP(F$165,_xlpm.x,_xlpm.y,""),_xlpm.z,"Not Declared")="", "Name not recorded",  _xlfn.XLOOKUP($C222,_xlfn.XLOOKUP(F$165,_xlpm.x,_xlpm.y,""),_xlpm.z,"Not Declared")))</f>
        <v>Not Declared</v>
      </c>
      <c r="G222" s="729" t="str" cm="1">
        <f t="array" ref="G222">_xlfn.LET(_xlpm.x, 'White Horse'!$AL$3:$AW$3, _xlpm.y, 'White Horse'!$AL$5:$AW$20, _xlpm.z, 'White Horse'!$AJ$5:$AJ$20, IF(_xlfn.XLOOKUP($C222,_xlfn.XLOOKUP(G$165,_xlpm.x,_xlpm.y,""),_xlpm.z,"Not Declared")="", "Name not recorded",  _xlfn.XLOOKUP($C222,_xlfn.XLOOKUP(G$165,_xlpm.x,_xlpm.y,""),_xlpm.z,"Not Declared")))</f>
        <v>Not Declared</v>
      </c>
      <c r="H222" s="729" t="str" cm="1">
        <f t="array" ref="H222">_xlfn.LET(_xlpm.x, 'White Horse'!$AL$3:$AW$3, _xlpm.y, 'White Horse'!$AL$5:$AW$20, _xlpm.z, 'White Horse'!$AJ$5:$AJ$20, IF(_xlfn.XLOOKUP($C222,_xlfn.XLOOKUP(H$165,_xlpm.x,_xlpm.y,""),_xlpm.z,"Not Declared")="", "Name not recorded",  _xlfn.XLOOKUP($C222,_xlfn.XLOOKUP(H$165,_xlpm.x,_xlpm.y,""),_xlpm.z,"Not Declared")))</f>
        <v>Not Declared</v>
      </c>
      <c r="I222" s="729" t="str" cm="1">
        <f t="array" ref="I222">_xlfn.LET(_xlpm.x, 'White Horse'!$AL$3:$AW$3, _xlpm.y, 'White Horse'!$AL$5:$AW$20, _xlpm.z, 'White Horse'!$AJ$5:$AJ$20, IF(_xlfn.XLOOKUP($C222,_xlfn.XLOOKUP(I$165,_xlpm.x,_xlpm.y,""),_xlpm.z,"Not Declared")="", "Name not recorded",  _xlfn.XLOOKUP($C222,_xlfn.XLOOKUP(I$165,_xlpm.x,_xlpm.y,""),_xlpm.z,"Not Declared")))</f>
        <v>Not Declared</v>
      </c>
      <c r="J222" s="729" t="str" cm="1">
        <f t="array" ref="J222">_xlfn.LET(_xlpm.x, 'White Horse'!$AL$3:$AW$3, _xlpm.y, 'White Horse'!$AL$5:$AW$20, _xlpm.z, 'White Horse'!$AJ$5:$AJ$20, IF(_xlfn.XLOOKUP($C222,_xlfn.XLOOKUP(J$165,_xlpm.x,_xlpm.y,""),_xlpm.z,"Not Declared")="", "Name not recorded",  _xlfn.XLOOKUP($C222,_xlfn.XLOOKUP(J$165,_xlpm.x,_xlpm.y,""),_xlpm.z,"Not Declared")))</f>
        <v>Not Declared</v>
      </c>
      <c r="K222" s="729" t="str" cm="1">
        <f t="array" ref="K222">_xlfn.LET(_xlpm.x, 'White Horse'!$AL$3:$AW$3, _xlpm.y, 'White Horse'!$AL$5:$AW$20, _xlpm.z, 'White Horse'!$AJ$5:$AJ$20, IF(_xlfn.XLOOKUP($C222,_xlfn.XLOOKUP(K$165,_xlpm.x,_xlpm.y,""),_xlpm.z,"Not Declared")="", "Name not recorded",  _xlfn.XLOOKUP($C222,_xlfn.XLOOKUP(K$165,_xlpm.x,_xlpm.y,""),_xlpm.z,"Not Declared")))</f>
        <v>Not Declared</v>
      </c>
      <c r="L222" s="729" t="str" cm="1">
        <f t="array" ref="L222">_xlfn.LET(_xlpm.x, 'White Horse'!$AL$3:$AW$3, _xlpm.y, 'White Horse'!$AL$5:$AW$20, _xlpm.z, 'White Horse'!$AJ$5:$AJ$20, IF(_xlfn.XLOOKUP($C222,_xlfn.XLOOKUP(L$165,_xlpm.x,_xlpm.y,""),_xlpm.z,"Not Declared")="", "Name not recorded",  _xlfn.XLOOKUP($C222,_xlfn.XLOOKUP(L$165,_xlpm.x,_xlpm.y,""),_xlpm.z,"Not Declared")))</f>
        <v>Not Declared</v>
      </c>
      <c r="M222" s="729" t="str" cm="1">
        <f t="array" ref="M222">_xlfn.LET(_xlpm.x, 'White Horse'!$AL$3:$AW$3, _xlpm.y, 'White Horse'!$AL$5:$AW$20, _xlpm.z, 'White Horse'!$AJ$5:$AJ$20, IF(_xlfn.XLOOKUP($C222,_xlfn.XLOOKUP(M$165,_xlpm.x,_xlpm.y,""),_xlpm.z,"Not Declared")="", "Name not recorded",  _xlfn.XLOOKUP($C222,_xlfn.XLOOKUP(M$165,_xlpm.x,_xlpm.y,""),_xlpm.z,"Not Declared")))</f>
        <v>Not Declared</v>
      </c>
      <c r="N222" s="729" t="str" cm="1">
        <f t="array" ref="N222">_xlfn.LET(_xlpm.x, 'White Horse'!$AL$3:$AW$3, _xlpm.y, 'White Horse'!$AL$5:$AW$20, _xlpm.z, 'White Horse'!$AJ$5:$AJ$20, IF(_xlfn.XLOOKUP($C222,_xlfn.XLOOKUP(N$165,_xlpm.x,_xlpm.y,""),_xlpm.z,"Not Declared")="", "Name not recorded",  _xlfn.XLOOKUP($C222,_xlfn.XLOOKUP(N$165,_xlpm.x,_xlpm.y,""),_xlpm.z,"Not Declared")))</f>
        <v>Not Declared</v>
      </c>
      <c r="O222" s="729" t="str" cm="1">
        <f t="array" ref="O222">_xlfn.LET(_xlpm.x, 'White Horse'!$AL$3:$AW$3, _xlpm.y, 'White Horse'!$AL$5:$AW$20, _xlpm.z, 'White Horse'!$AJ$5:$AJ$20, IF(_xlfn.XLOOKUP($C222,_xlfn.XLOOKUP(O$165,_xlpm.x,_xlpm.y,""),_xlpm.z,"Not Declared")="", "Name not recorded",  _xlfn.XLOOKUP($C222,_xlfn.XLOOKUP(O$165,_xlpm.x,_xlpm.y,""),_xlpm.z,"Not Declared")))</f>
        <v>Not Declared</v>
      </c>
      <c r="P222" s="79" t="s">
        <v>517</v>
      </c>
      <c r="Q222" s="729" t="s">
        <v>319</v>
      </c>
      <c r="R222" s="729" t="s">
        <v>320</v>
      </c>
      <c r="S222" s="729" t="s">
        <v>321</v>
      </c>
      <c r="T222" s="729" t="str" cm="1">
        <f t="array" ref="T222">_xlfn.LET(_xlpm.x, 'White Horse'!$AL$3:$AX$3, _xlpm.y, 'White Horse'!$AL$5:$AX$20, _xlpm.z, 'White Horse'!$AJ$5:$AJ$20, IF(_xlfn.XLOOKUP(P222,_xlfn.XLOOKUP(T$165,_xlpm.x,_xlpm.y,""),_xlpm.z,"Not Declared")="", "Name not recorded",  _xlfn.XLOOKUP(P222,_xlfn.XLOOKUP(T$165,_xlpm.x,_xlpm.y,""),_xlpm.z,"Not Declared")))</f>
        <v>Not Declared</v>
      </c>
      <c r="U222" s="729" t="str" cm="1">
        <f t="array" ref="U222">_xlfn.LET(_xlpm.x, 'White Horse'!$AL$3:$AX$3, _xlpm.y, 'White Horse'!$AL$5:$AX$20, _xlpm.z, 'White Horse'!$AJ$5:$AJ$20, IF(_xlfn.XLOOKUP(Q222,_xlfn.XLOOKUP(U$165,_xlpm.x,_xlpm.y,""),_xlpm.z,"Not Declared")="", "Name not recorded",  _xlfn.XLOOKUP(Q222,_xlfn.XLOOKUP(U$165,_xlpm.x,_xlpm.y,""),_xlpm.z,"Not Declared")))</f>
        <v>Not Declared</v>
      </c>
      <c r="V222" s="729" t="str" cm="1">
        <f t="array" ref="V222">_xlfn.LET(_xlpm.x, 'White Horse'!$AL$3:$AX$3, _xlpm.y, 'White Horse'!$AL$5:$AX$20, _xlpm.z, 'White Horse'!$AJ$5:$AJ$20, IF(_xlfn.XLOOKUP(R222,_xlfn.XLOOKUP(V$165,_xlpm.x,_xlpm.y,""),_xlpm.z,"Not Declared")="", "Name not recorded",  _xlfn.XLOOKUP(R222,_xlfn.XLOOKUP(V$165,_xlpm.x,_xlpm.y,""),_xlpm.z,"Not Declared")))</f>
        <v>Not Declared</v>
      </c>
      <c r="W222" s="729" t="str" cm="1">
        <f t="array" ref="W222">_xlfn.LET(_xlpm.x, 'White Horse'!$AL$3:$AX$3, _xlpm.y, 'White Horse'!$AL$5:$AX$20, _xlpm.z, 'White Horse'!$AJ$5:$AJ$20, IF(_xlfn.XLOOKUP(S222,_xlfn.XLOOKUP(W$165,_xlpm.x,_xlpm.y,""),_xlpm.z,"Not Declared")="", "Name not recorded",  _xlfn.XLOOKUP(S222,_xlfn.XLOOKUP(W$165,_xlpm.x,_xlpm.y,""),_xlpm.z,"Not Declared")))</f>
        <v>Not Declared</v>
      </c>
      <c r="X222" s="358" t="str">
        <f>_xlfn.TEXTJOIN(", ",,T222:W222)</f>
        <v>Not Declared, Not Declared, Not Declared, Not Declared</v>
      </c>
      <c r="AC222" s="729" t="s">
        <v>65</v>
      </c>
      <c r="AD222" s="729">
        <f>COUNTIFS(AC174:AC181,"&lt;&gt;Not Declared",AC174:AC181,"&lt;&gt;")</f>
        <v>0</v>
      </c>
      <c r="AE222" s="436"/>
      <c r="AK222" s="729" t="s">
        <v>65</v>
      </c>
      <c r="AL222" s="729">
        <f>COUNTIFS(AK174:AK181,"&lt;&gt;Not Declared",AK174:AK181,"&lt;&gt;")</f>
        <v>0</v>
      </c>
      <c r="AM222" s="436"/>
      <c r="AS222" s="729" t="s">
        <v>65</v>
      </c>
      <c r="AT222" s="729">
        <f>COUNTIFS(AS174:AS181,"&lt;&gt;Not Declared",AS174:AS181,"&lt;&gt;")</f>
        <v>0</v>
      </c>
      <c r="AU222" s="436"/>
      <c r="BA222" s="729" t="s">
        <v>65</v>
      </c>
      <c r="BB222" s="729">
        <f>COUNTIFS(BA174:BA181,"&lt;&gt;Not Declared",BA174:BA181,"&lt;&gt;")</f>
        <v>0</v>
      </c>
      <c r="BC222" s="436"/>
      <c r="BI222" s="729" t="s">
        <v>65</v>
      </c>
      <c r="BJ222" s="729">
        <f>COUNTIFS(BI174:BI181,"&lt;&gt;Not Declared",BI174:BI181,"&lt;&gt;")</f>
        <v>0</v>
      </c>
      <c r="BK222" s="436"/>
      <c r="BQ222" s="729" t="s">
        <v>65</v>
      </c>
      <c r="BR222" s="729">
        <f>COUNTIFS(BQ174:BQ181,"&lt;&gt;Not Declared",BQ174:BQ181,"&lt;&gt;")</f>
        <v>0</v>
      </c>
      <c r="BS222" s="436"/>
      <c r="BY222" s="729" t="s">
        <v>65</v>
      </c>
      <c r="BZ222" s="729">
        <f>COUNTIFS(BY174:BY181,"&lt;&gt;Not Declared",BY174:BY181,"&lt;&gt;")</f>
        <v>0</v>
      </c>
      <c r="CA222" s="88"/>
      <c r="CB222" s="89"/>
      <c r="CC222" s="89"/>
      <c r="CG222" s="729" t="s">
        <v>65</v>
      </c>
      <c r="CH222" s="729">
        <f>COUNTIFS(CG174:CG181,"&lt;&gt;Not Declared",CG174:CG181,"&lt;&gt;")</f>
        <v>0</v>
      </c>
      <c r="CI222" s="88"/>
      <c r="CJ222" s="89"/>
      <c r="CK222" s="89"/>
      <c r="CO222" s="729" t="s">
        <v>65</v>
      </c>
      <c r="CP222" s="729">
        <f>COUNTIFS(CO174:CO181,"&lt;&gt;Not Declared",CO174:CO181,"&lt;&gt;")</f>
        <v>0</v>
      </c>
      <c r="CQ222" s="88"/>
      <c r="CR222" s="89"/>
      <c r="CS222" s="89"/>
      <c r="CW222" s="729" t="s">
        <v>65</v>
      </c>
      <c r="CX222" s="729">
        <f>COUNTIFS(CW174:CW181,"&lt;&gt;Not Declared",CW174:CW181,"&lt;&gt;")</f>
        <v>0</v>
      </c>
      <c r="CY222" s="88"/>
      <c r="CZ222" s="89"/>
      <c r="DA222" s="89"/>
      <c r="DE222" s="729" t="s">
        <v>65</v>
      </c>
      <c r="DF222" s="729">
        <f>COUNTIFS(DE174:DE181,"&lt;&gt;Not Declared",DE174:DE181,"&lt;&gt;")</f>
        <v>0</v>
      </c>
      <c r="DG222" s="88"/>
      <c r="DH222" s="89"/>
      <c r="DI222" s="89"/>
      <c r="DM222" s="729" t="s">
        <v>65</v>
      </c>
      <c r="DN222" s="729">
        <f>COUNTIFS(DM174:DM181,"&lt;&gt;Not Declared",DM174:DM181,"&lt;&gt;")</f>
        <v>0</v>
      </c>
      <c r="DO222" s="88"/>
      <c r="DP222" s="89"/>
      <c r="DQ222" s="89"/>
      <c r="DZ222" s="15"/>
      <c r="EA222" s="15"/>
    </row>
    <row r="223" spans="1:131" s="359" customFormat="1" ht="21" customHeight="1">
      <c r="A223" s="358" t="str">
        <f t="shared" si="24"/>
        <v>White Horse Harriers</v>
      </c>
      <c r="B223" s="729"/>
      <c r="C223" s="729" t="s">
        <v>319</v>
      </c>
      <c r="D223" s="729" t="str" cm="1">
        <f t="array" ref="D223">_xlfn.LET(_xlpm.x, 'White Horse'!$AL$3:$AW$3, _xlpm.y, 'White Horse'!$AL$5:$AW$20, _xlpm.z, 'White Horse'!$AJ$5:$AJ$20, IF(_xlfn.XLOOKUP($C223,_xlfn.XLOOKUP(D$165,_xlpm.x,_xlpm.y,""),_xlpm.z,"Not Declared")="", "Name not recorded",  _xlfn.XLOOKUP($C223,_xlfn.XLOOKUP(D$165,_xlpm.x,_xlpm.y,""),_xlpm.z,"Not Declared")))</f>
        <v>Not Declared</v>
      </c>
      <c r="E223" s="729" t="str" cm="1">
        <f t="array" ref="E223">_xlfn.LET(_xlpm.x, 'White Horse'!$AL$3:$AW$3, _xlpm.y, 'White Horse'!$AL$5:$AW$20, _xlpm.z, 'White Horse'!$AJ$5:$AJ$20, IF(_xlfn.XLOOKUP($C223,_xlfn.XLOOKUP(E$165,_xlpm.x,_xlpm.y,""),_xlpm.z,"Not Declared")="", "Name not recorded",  _xlfn.XLOOKUP($C223,_xlfn.XLOOKUP(E$165,_xlpm.x,_xlpm.y,""),_xlpm.z,"Not Declared")))</f>
        <v>Not Declared</v>
      </c>
      <c r="F223" s="729" t="str" cm="1">
        <f t="array" ref="F223">_xlfn.LET(_xlpm.x, 'White Horse'!$AL$3:$AW$3, _xlpm.y, 'White Horse'!$AL$5:$AW$20, _xlpm.z, 'White Horse'!$AJ$5:$AJ$20, IF(_xlfn.XLOOKUP($C223,_xlfn.XLOOKUP(F$165,_xlpm.x,_xlpm.y,""),_xlpm.z,"Not Declared")="", "Name not recorded",  _xlfn.XLOOKUP($C223,_xlfn.XLOOKUP(F$165,_xlpm.x,_xlpm.y,""),_xlpm.z,"Not Declared")))</f>
        <v>Not Declared</v>
      </c>
      <c r="G223" s="729" t="str" cm="1">
        <f t="array" ref="G223">_xlfn.LET(_xlpm.x, 'White Horse'!$AL$3:$AW$3, _xlpm.y, 'White Horse'!$AL$5:$AW$20, _xlpm.z, 'White Horse'!$AJ$5:$AJ$20, IF(_xlfn.XLOOKUP($C223,_xlfn.XLOOKUP(G$165,_xlpm.x,_xlpm.y,""),_xlpm.z,"Not Declared")="", "Name not recorded",  _xlfn.XLOOKUP($C223,_xlfn.XLOOKUP(G$165,_xlpm.x,_xlpm.y,""),_xlpm.z,"Not Declared")))</f>
        <v>Not Declared</v>
      </c>
      <c r="H223" s="729" t="str" cm="1">
        <f t="array" ref="H223">_xlfn.LET(_xlpm.x, 'White Horse'!$AL$3:$AW$3, _xlpm.y, 'White Horse'!$AL$5:$AW$20, _xlpm.z, 'White Horse'!$AJ$5:$AJ$20, IF(_xlfn.XLOOKUP($C223,_xlfn.XLOOKUP(H$165,_xlpm.x,_xlpm.y,""),_xlpm.z,"Not Declared")="", "Name not recorded",  _xlfn.XLOOKUP($C223,_xlfn.XLOOKUP(H$165,_xlpm.x,_xlpm.y,""),_xlpm.z,"Not Declared")))</f>
        <v>Not Declared</v>
      </c>
      <c r="I223" s="729" t="str" cm="1">
        <f t="array" ref="I223">_xlfn.LET(_xlpm.x, 'White Horse'!$AL$3:$AW$3, _xlpm.y, 'White Horse'!$AL$5:$AW$20, _xlpm.z, 'White Horse'!$AJ$5:$AJ$20, IF(_xlfn.XLOOKUP($C223,_xlfn.XLOOKUP(I$165,_xlpm.x,_xlpm.y,""),_xlpm.z,"Not Declared")="", "Name not recorded",  _xlfn.XLOOKUP($C223,_xlfn.XLOOKUP(I$165,_xlpm.x,_xlpm.y,""),_xlpm.z,"Not Declared")))</f>
        <v>Not Declared</v>
      </c>
      <c r="J223" s="729" t="str" cm="1">
        <f t="array" ref="J223">_xlfn.LET(_xlpm.x, 'White Horse'!$AL$3:$AW$3, _xlpm.y, 'White Horse'!$AL$5:$AW$20, _xlpm.z, 'White Horse'!$AJ$5:$AJ$20, IF(_xlfn.XLOOKUP($C223,_xlfn.XLOOKUP(J$165,_xlpm.x,_xlpm.y,""),_xlpm.z,"Not Declared")="", "Name not recorded",  _xlfn.XLOOKUP($C223,_xlfn.XLOOKUP(J$165,_xlpm.x,_xlpm.y,""),_xlpm.z,"Not Declared")))</f>
        <v>Not Declared</v>
      </c>
      <c r="K223" s="729" t="str" cm="1">
        <f t="array" ref="K223">_xlfn.LET(_xlpm.x, 'White Horse'!$AL$3:$AW$3, _xlpm.y, 'White Horse'!$AL$5:$AW$20, _xlpm.z, 'White Horse'!$AJ$5:$AJ$20, IF(_xlfn.XLOOKUP($C223,_xlfn.XLOOKUP(K$165,_xlpm.x,_xlpm.y,""),_xlpm.z,"Not Declared")="", "Name not recorded",  _xlfn.XLOOKUP($C223,_xlfn.XLOOKUP(K$165,_xlpm.x,_xlpm.y,""),_xlpm.z,"Not Declared")))</f>
        <v>Not Declared</v>
      </c>
      <c r="L223" s="729" t="str" cm="1">
        <f t="array" ref="L223">_xlfn.LET(_xlpm.x, 'White Horse'!$AL$3:$AW$3, _xlpm.y, 'White Horse'!$AL$5:$AW$20, _xlpm.z, 'White Horse'!$AJ$5:$AJ$20, IF(_xlfn.XLOOKUP($C223,_xlfn.XLOOKUP(L$165,_xlpm.x,_xlpm.y,""),_xlpm.z,"Not Declared")="", "Name not recorded",  _xlfn.XLOOKUP($C223,_xlfn.XLOOKUP(L$165,_xlpm.x,_xlpm.y,""),_xlpm.z,"Not Declared")))</f>
        <v>Not Declared</v>
      </c>
      <c r="M223" s="729" t="str" cm="1">
        <f t="array" ref="M223">_xlfn.LET(_xlpm.x, 'White Horse'!$AL$3:$AW$3, _xlpm.y, 'White Horse'!$AL$5:$AW$20, _xlpm.z, 'White Horse'!$AJ$5:$AJ$20, IF(_xlfn.XLOOKUP($C223,_xlfn.XLOOKUP(M$165,_xlpm.x,_xlpm.y,""),_xlpm.z,"Not Declared")="", "Name not recorded",  _xlfn.XLOOKUP($C223,_xlfn.XLOOKUP(M$165,_xlpm.x,_xlpm.y,""),_xlpm.z,"Not Declared")))</f>
        <v>Not Declared</v>
      </c>
      <c r="N223" s="729" t="str" cm="1">
        <f t="array" ref="N223">_xlfn.LET(_xlpm.x, 'White Horse'!$AL$3:$AW$3, _xlpm.y, 'White Horse'!$AL$5:$AW$20, _xlpm.z, 'White Horse'!$AJ$5:$AJ$20, IF(_xlfn.XLOOKUP($C223,_xlfn.XLOOKUP(N$165,_xlpm.x,_xlpm.y,""),_xlpm.z,"Not Declared")="", "Name not recorded",  _xlfn.XLOOKUP($C223,_xlfn.XLOOKUP(N$165,_xlpm.x,_xlpm.y,""),_xlpm.z,"Not Declared")))</f>
        <v>Not Declared</v>
      </c>
      <c r="O223" s="729" t="str" cm="1">
        <f t="array" ref="O223">_xlfn.LET(_xlpm.x, 'White Horse'!$AL$3:$AW$3, _xlpm.y, 'White Horse'!$AL$5:$AW$20, _xlpm.z, 'White Horse'!$AJ$5:$AJ$20, IF(_xlfn.XLOOKUP($C223,_xlfn.XLOOKUP(O$165,_xlpm.x,_xlpm.y,""),_xlpm.z,"Not Declared")="", "Name not recorded",  _xlfn.XLOOKUP($C223,_xlfn.XLOOKUP(O$165,_xlpm.x,_xlpm.y,""),_xlpm.z,"Not Declared")))</f>
        <v>Not Declared</v>
      </c>
      <c r="P223" s="3"/>
      <c r="Q223" s="3"/>
      <c r="R223" s="3"/>
      <c r="S223" s="3"/>
      <c r="T223" s="3"/>
      <c r="U223" s="3"/>
      <c r="V223" s="3"/>
      <c r="W223" s="3"/>
      <c r="X223" s="12"/>
      <c r="AC223" s="729" t="s">
        <v>519</v>
      </c>
      <c r="AD223" s="729">
        <f>COUNTIFS(AC182:AC219,"&lt;&gt;Not Declared",AC182:AC219,"&lt;&gt;",AC182:AC219,"&lt;&gt;#N/A")</f>
        <v>0</v>
      </c>
      <c r="AE223" s="436"/>
      <c r="AK223" s="729" t="s">
        <v>519</v>
      </c>
      <c r="AL223" s="729">
        <f>COUNTIFS(AK182:AK219,"&lt;&gt;Not Declared",AK182:AK219,"&lt;&gt;",AK182:AK219,"&lt;&gt;#N/A")</f>
        <v>0</v>
      </c>
      <c r="AM223" s="436"/>
      <c r="AS223" s="729" t="s">
        <v>519</v>
      </c>
      <c r="AT223" s="729">
        <f>COUNTIFS(AS182:AS219,"&lt;&gt;Not Declared",AS182:AS219,"&lt;&gt;",AS182:AS219,"&lt;&gt;#N/A")</f>
        <v>0</v>
      </c>
      <c r="AU223" s="436"/>
      <c r="BA223" s="729" t="s">
        <v>519</v>
      </c>
      <c r="BB223" s="729">
        <f>COUNTIFS(BA182:BA219,"&lt;&gt;Not Declared",BA182:BA219,"&lt;&gt;",BA182:BA219,"&lt;&gt;#N/A")</f>
        <v>0</v>
      </c>
      <c r="BC223" s="436"/>
      <c r="BI223" s="729" t="s">
        <v>519</v>
      </c>
      <c r="BJ223" s="729">
        <f>COUNTIFS(BI182:BI219,"&lt;&gt;Not Declared",BI182:BI219,"&lt;&gt;",BI182:BI219,"&lt;&gt;#N/A")</f>
        <v>0</v>
      </c>
      <c r="BK223" s="436"/>
      <c r="BQ223" s="729" t="s">
        <v>519</v>
      </c>
      <c r="BR223" s="729">
        <f>COUNTIFS(BQ182:BQ219,"&lt;&gt;Not Declared",BQ182:BQ219,"&lt;&gt;",BQ182:BQ219,"&lt;&gt;#N/A")</f>
        <v>0</v>
      </c>
      <c r="BS223" s="436"/>
      <c r="BY223" s="729" t="s">
        <v>519</v>
      </c>
      <c r="BZ223" s="729">
        <f>COUNTIFS(BY182:BY219,"&lt;&gt;Not Declared",BY182:BY219,"&lt;&gt;",BY182:BY219,"&lt;&gt;#N/A")</f>
        <v>0</v>
      </c>
      <c r="CA223" s="88"/>
      <c r="CB223" s="89"/>
      <c r="CG223" s="729" t="s">
        <v>519</v>
      </c>
      <c r="CH223" s="729">
        <f>COUNTIFS(CG182:CG219,"&lt;&gt;Not Declared",CG182:CG219,"&lt;&gt;",CG182:CG219,"&lt;&gt;#N/A")</f>
        <v>0</v>
      </c>
      <c r="CI223" s="88"/>
      <c r="CJ223" s="89"/>
      <c r="CO223" s="729" t="s">
        <v>519</v>
      </c>
      <c r="CP223" s="729">
        <f>COUNTIFS(CO182:CO219,"&lt;&gt;Not Declared",CO182:CO219,"&lt;&gt;",CO182:CO219,"&lt;&gt;#N/A")</f>
        <v>0</v>
      </c>
      <c r="CQ223" s="88"/>
      <c r="CR223" s="89"/>
      <c r="CW223" s="729" t="s">
        <v>519</v>
      </c>
      <c r="CX223" s="729">
        <f>COUNTIFS(CW182:CW219,"&lt;&gt;Not Declared",CW182:CW219,"&lt;&gt;",CW182:CW219,"&lt;&gt;#N/A")</f>
        <v>0</v>
      </c>
      <c r="CY223" s="88"/>
      <c r="CZ223" s="89"/>
      <c r="DE223" s="729" t="s">
        <v>519</v>
      </c>
      <c r="DF223" s="729">
        <f>COUNTIFS(DE182:DE219,"&lt;&gt;Not Declared",DE182:DE219,"&lt;&gt;",DE182:DE219,"&lt;&gt;#N/A")</f>
        <v>0</v>
      </c>
      <c r="DG223" s="88"/>
      <c r="DH223" s="89"/>
      <c r="DM223" s="729" t="s">
        <v>519</v>
      </c>
      <c r="DN223" s="729">
        <f>COUNTIFS(DM182:DM219,"&lt;&gt;Not Declared",DM182:DM219,"&lt;&gt;",DM182:DM219,"&lt;&gt;#N/A")</f>
        <v>0</v>
      </c>
      <c r="DO223" s="88"/>
      <c r="DP223" s="89"/>
      <c r="DU223" s="729" t="s">
        <v>519</v>
      </c>
      <c r="DV223" s="729">
        <f>COUNTIFS(DU174:DU214,"&lt;&gt;Not Declared, Not Declared, Not Declared, Not Declared",DU174:DU214,"&lt;&gt;", DU174:DU214,"&lt;&gt;#N/A")</f>
        <v>0</v>
      </c>
      <c r="DZ223" s="15"/>
      <c r="EA223" s="15"/>
    </row>
    <row r="224" spans="1:131" s="359" customFormat="1" ht="21" customHeight="1">
      <c r="A224" s="358" t="str">
        <f t="shared" si="24"/>
        <v>White Horse Harriers</v>
      </c>
      <c r="B224" s="729"/>
      <c r="C224" s="729" t="s">
        <v>320</v>
      </c>
      <c r="D224" s="729" t="str" cm="1">
        <f t="array" ref="D224">_xlfn.LET(_xlpm.x, 'White Horse'!$AL$3:$AW$3, _xlpm.y, 'White Horse'!$AL$5:$AW$20, _xlpm.z, 'White Horse'!$AJ$5:$AJ$20, IF(_xlfn.XLOOKUP($C224,_xlfn.XLOOKUP(D$165,_xlpm.x,_xlpm.y,""),_xlpm.z,"Not Declared")="", "Name not recorded",  _xlfn.XLOOKUP($C224,_xlfn.XLOOKUP(D$165,_xlpm.x,_xlpm.y,""),_xlpm.z,"Not Declared")))</f>
        <v>Not Declared</v>
      </c>
      <c r="E224" s="729" t="str" cm="1">
        <f t="array" ref="E224">_xlfn.LET(_xlpm.x, 'White Horse'!$AL$3:$AW$3, _xlpm.y, 'White Horse'!$AL$5:$AW$20, _xlpm.z, 'White Horse'!$AJ$5:$AJ$20, IF(_xlfn.XLOOKUP($C224,_xlfn.XLOOKUP(E$165,_xlpm.x,_xlpm.y,""),_xlpm.z,"Not Declared")="", "Name not recorded",  _xlfn.XLOOKUP($C224,_xlfn.XLOOKUP(E$165,_xlpm.x,_xlpm.y,""),_xlpm.z,"Not Declared")))</f>
        <v>Not Declared</v>
      </c>
      <c r="F224" s="729" t="str" cm="1">
        <f t="array" ref="F224">_xlfn.LET(_xlpm.x, 'White Horse'!$AL$3:$AW$3, _xlpm.y, 'White Horse'!$AL$5:$AW$20, _xlpm.z, 'White Horse'!$AJ$5:$AJ$20, IF(_xlfn.XLOOKUP($C224,_xlfn.XLOOKUP(F$165,_xlpm.x,_xlpm.y,""),_xlpm.z,"Not Declared")="", "Name not recorded",  _xlfn.XLOOKUP($C224,_xlfn.XLOOKUP(F$165,_xlpm.x,_xlpm.y,""),_xlpm.z,"Not Declared")))</f>
        <v>Not Declared</v>
      </c>
      <c r="G224" s="729" t="str" cm="1">
        <f t="array" ref="G224">_xlfn.LET(_xlpm.x, 'White Horse'!$AL$3:$AW$3, _xlpm.y, 'White Horse'!$AL$5:$AW$20, _xlpm.z, 'White Horse'!$AJ$5:$AJ$20, IF(_xlfn.XLOOKUP($C224,_xlfn.XLOOKUP(G$165,_xlpm.x,_xlpm.y,""),_xlpm.z,"Not Declared")="", "Name not recorded",  _xlfn.XLOOKUP($C224,_xlfn.XLOOKUP(G$165,_xlpm.x,_xlpm.y,""),_xlpm.z,"Not Declared")))</f>
        <v>Not Declared</v>
      </c>
      <c r="H224" s="729" t="str" cm="1">
        <f t="array" ref="H224">_xlfn.LET(_xlpm.x, 'White Horse'!$AL$3:$AW$3, _xlpm.y, 'White Horse'!$AL$5:$AW$20, _xlpm.z, 'White Horse'!$AJ$5:$AJ$20, IF(_xlfn.XLOOKUP($C224,_xlfn.XLOOKUP(H$165,_xlpm.x,_xlpm.y,""),_xlpm.z,"Not Declared")="", "Name not recorded",  _xlfn.XLOOKUP($C224,_xlfn.XLOOKUP(H$165,_xlpm.x,_xlpm.y,""),_xlpm.z,"Not Declared")))</f>
        <v>Not Declared</v>
      </c>
      <c r="I224" s="729" t="str" cm="1">
        <f t="array" ref="I224">_xlfn.LET(_xlpm.x, 'White Horse'!$AL$3:$AW$3, _xlpm.y, 'White Horse'!$AL$5:$AW$20, _xlpm.z, 'White Horse'!$AJ$5:$AJ$20, IF(_xlfn.XLOOKUP($C224,_xlfn.XLOOKUP(I$165,_xlpm.x,_xlpm.y,""),_xlpm.z,"Not Declared")="", "Name not recorded",  _xlfn.XLOOKUP($C224,_xlfn.XLOOKUP(I$165,_xlpm.x,_xlpm.y,""),_xlpm.z,"Not Declared")))</f>
        <v>Not Declared</v>
      </c>
      <c r="J224" s="729" t="str" cm="1">
        <f t="array" ref="J224">_xlfn.LET(_xlpm.x, 'White Horse'!$AL$3:$AW$3, _xlpm.y, 'White Horse'!$AL$5:$AW$20, _xlpm.z, 'White Horse'!$AJ$5:$AJ$20, IF(_xlfn.XLOOKUP($C224,_xlfn.XLOOKUP(J$165,_xlpm.x,_xlpm.y,""),_xlpm.z,"Not Declared")="", "Name not recorded",  _xlfn.XLOOKUP($C224,_xlfn.XLOOKUP(J$165,_xlpm.x,_xlpm.y,""),_xlpm.z,"Not Declared")))</f>
        <v>Not Declared</v>
      </c>
      <c r="K224" s="729" t="str" cm="1">
        <f t="array" ref="K224">_xlfn.LET(_xlpm.x, 'White Horse'!$AL$3:$AW$3, _xlpm.y, 'White Horse'!$AL$5:$AW$20, _xlpm.z, 'White Horse'!$AJ$5:$AJ$20, IF(_xlfn.XLOOKUP($C224,_xlfn.XLOOKUP(K$165,_xlpm.x,_xlpm.y,""),_xlpm.z,"Not Declared")="", "Name not recorded",  _xlfn.XLOOKUP($C224,_xlfn.XLOOKUP(K$165,_xlpm.x,_xlpm.y,""),_xlpm.z,"Not Declared")))</f>
        <v>Not Declared</v>
      </c>
      <c r="L224" s="729" t="str" cm="1">
        <f t="array" ref="L224">_xlfn.LET(_xlpm.x, 'White Horse'!$AL$3:$AW$3, _xlpm.y, 'White Horse'!$AL$5:$AW$20, _xlpm.z, 'White Horse'!$AJ$5:$AJ$20, IF(_xlfn.XLOOKUP($C224,_xlfn.XLOOKUP(L$165,_xlpm.x,_xlpm.y,""),_xlpm.z,"Not Declared")="", "Name not recorded",  _xlfn.XLOOKUP($C224,_xlfn.XLOOKUP(L$165,_xlpm.x,_xlpm.y,""),_xlpm.z,"Not Declared")))</f>
        <v>Not Declared</v>
      </c>
      <c r="M224" s="729" t="str" cm="1">
        <f t="array" ref="M224">_xlfn.LET(_xlpm.x, 'White Horse'!$AL$3:$AW$3, _xlpm.y, 'White Horse'!$AL$5:$AW$20, _xlpm.z, 'White Horse'!$AJ$5:$AJ$20, IF(_xlfn.XLOOKUP($C224,_xlfn.XLOOKUP(M$165,_xlpm.x,_xlpm.y,""),_xlpm.z,"Not Declared")="", "Name not recorded",  _xlfn.XLOOKUP($C224,_xlfn.XLOOKUP(M$165,_xlpm.x,_xlpm.y,""),_xlpm.z,"Not Declared")))</f>
        <v>Not Declared</v>
      </c>
      <c r="N224" s="729" t="str" cm="1">
        <f t="array" ref="N224">_xlfn.LET(_xlpm.x, 'White Horse'!$AL$3:$AW$3, _xlpm.y, 'White Horse'!$AL$5:$AW$20, _xlpm.z, 'White Horse'!$AJ$5:$AJ$20, IF(_xlfn.XLOOKUP($C224,_xlfn.XLOOKUP(N$165,_xlpm.x,_xlpm.y,""),_xlpm.z,"Not Declared")="", "Name not recorded",  _xlfn.XLOOKUP($C224,_xlfn.XLOOKUP(N$165,_xlpm.x,_xlpm.y,""),_xlpm.z,"Not Declared")))</f>
        <v>Not Declared</v>
      </c>
      <c r="O224" s="729" t="str" cm="1">
        <f t="array" ref="O224">_xlfn.LET(_xlpm.x, 'White Horse'!$AL$3:$AW$3, _xlpm.y, 'White Horse'!$AL$5:$AW$20, _xlpm.z, 'White Horse'!$AJ$5:$AJ$20, IF(_xlfn.XLOOKUP($C224,_xlfn.XLOOKUP(O$165,_xlpm.x,_xlpm.y,""),_xlpm.z,"Not Declared")="", "Name not recorded",  _xlfn.XLOOKUP($C224,_xlfn.XLOOKUP(O$165,_xlpm.x,_xlpm.y,""),_xlpm.z,"Not Declared")))</f>
        <v>Not Declared</v>
      </c>
      <c r="P224" s="3"/>
      <c r="Q224" s="3"/>
      <c r="R224" s="3"/>
      <c r="S224" s="3"/>
      <c r="T224" s="3"/>
      <c r="U224" s="3"/>
      <c r="V224" s="3"/>
      <c r="W224" s="3"/>
      <c r="X224" s="12"/>
      <c r="AC224" s="729" t="s">
        <v>520</v>
      </c>
      <c r="AD224" s="729" t="str">
        <f>_xlfn.TEXTJOIN("/",,AD221:AD223)</f>
        <v>0/0/0</v>
      </c>
      <c r="AE224" s="436"/>
      <c r="AK224" s="729" t="s">
        <v>520</v>
      </c>
      <c r="AL224" s="729" t="str">
        <f>_xlfn.TEXTJOIN("/",,AL221:AL223)</f>
        <v>0/0/0</v>
      </c>
      <c r="AM224" s="436"/>
      <c r="AS224" s="729" t="s">
        <v>520</v>
      </c>
      <c r="AT224" s="729" t="str">
        <f>_xlfn.TEXTJOIN("/",,AT221:AT223)</f>
        <v>0/0/0</v>
      </c>
      <c r="AU224" s="436"/>
      <c r="BA224" s="729" t="s">
        <v>520</v>
      </c>
      <c r="BB224" s="729" t="str">
        <f>_xlfn.TEXTJOIN("/",,BB221:BB223)</f>
        <v>0/0/0</v>
      </c>
      <c r="BC224" s="436"/>
      <c r="BI224" s="729" t="s">
        <v>520</v>
      </c>
      <c r="BJ224" s="729" t="str">
        <f>_xlfn.TEXTJOIN("/",,BJ221:BJ223)</f>
        <v>0/0/0</v>
      </c>
      <c r="BK224" s="436"/>
      <c r="BQ224" s="729" t="s">
        <v>520</v>
      </c>
      <c r="BR224" s="729" t="str">
        <f>_xlfn.TEXTJOIN("/",,BR221:BR223)</f>
        <v>0/0/0</v>
      </c>
      <c r="BS224" s="436"/>
      <c r="BY224" s="729" t="s">
        <v>520</v>
      </c>
      <c r="BZ224" s="729" t="str">
        <f>_xlfn.TEXTJOIN("/",,BZ221:BZ223)</f>
        <v>0/0/0</v>
      </c>
      <c r="CA224" s="88"/>
      <c r="CG224" s="729" t="s">
        <v>520</v>
      </c>
      <c r="CH224" s="729" t="str">
        <f>_xlfn.TEXTJOIN("/",,CH221:CH223)</f>
        <v>0/0/0</v>
      </c>
      <c r="CI224" s="88"/>
      <c r="CO224" s="729" t="s">
        <v>520</v>
      </c>
      <c r="CP224" s="729" t="str">
        <f>_xlfn.TEXTJOIN("/",,CP221:CP223)</f>
        <v>0/0/0</v>
      </c>
      <c r="CQ224" s="88"/>
      <c r="CW224" s="729" t="s">
        <v>520</v>
      </c>
      <c r="CX224" s="729" t="str">
        <f>_xlfn.TEXTJOIN("/",,CX221:CX223)</f>
        <v>0/0/0</v>
      </c>
      <c r="CY224" s="88"/>
      <c r="DE224" s="729" t="s">
        <v>520</v>
      </c>
      <c r="DF224" s="729" t="str">
        <f>_xlfn.TEXTJOIN("/",,DF221:DF223)</f>
        <v>0/0/0</v>
      </c>
      <c r="DG224" s="88"/>
      <c r="DM224" s="729" t="s">
        <v>520</v>
      </c>
      <c r="DN224" s="729" t="str">
        <f>_xlfn.TEXTJOIN("/",,DN221:DN223)</f>
        <v>0/0/0</v>
      </c>
      <c r="DO224" s="88"/>
      <c r="DU224" s="729" t="s">
        <v>520</v>
      </c>
      <c r="DV224" s="729" t="str">
        <f>_xlfn.TEXTJOIN("/",,DV221:DV223)</f>
        <v>0/0</v>
      </c>
      <c r="DZ224" s="15"/>
      <c r="EA224" s="15"/>
    </row>
    <row r="225" spans="1:129" s="359" customFormat="1" ht="21" customHeight="1">
      <c r="A225" s="358" t="str">
        <f t="shared" si="24"/>
        <v>White Horse Harriers</v>
      </c>
      <c r="B225" s="729"/>
      <c r="C225" s="729" t="s">
        <v>321</v>
      </c>
      <c r="D225" s="729" t="str" cm="1">
        <f t="array" ref="D225">_xlfn.LET(_xlpm.x, 'White Horse'!$AL$3:$AW$3, _xlpm.y, 'White Horse'!$AL$5:$AW$20, _xlpm.z, 'White Horse'!$AJ$5:$AJ$20, IF(_xlfn.XLOOKUP($C225,_xlfn.XLOOKUP(D$165,_xlpm.x,_xlpm.y,""),_xlpm.z,"Not Declared")="", "Name not recorded",  _xlfn.XLOOKUP($C225,_xlfn.XLOOKUP(D$165,_xlpm.x,_xlpm.y,""),_xlpm.z,"Not Declared")))</f>
        <v>Not Declared</v>
      </c>
      <c r="E225" s="729" t="str" cm="1">
        <f t="array" ref="E225">_xlfn.LET(_xlpm.x, 'White Horse'!$AL$3:$AW$3, _xlpm.y, 'White Horse'!$AL$5:$AW$20, _xlpm.z, 'White Horse'!$AJ$5:$AJ$20, IF(_xlfn.XLOOKUP($C225,_xlfn.XLOOKUP(E$165,_xlpm.x,_xlpm.y,""),_xlpm.z,"Not Declared")="", "Name not recorded",  _xlfn.XLOOKUP($C225,_xlfn.XLOOKUP(E$165,_xlpm.x,_xlpm.y,""),_xlpm.z,"Not Declared")))</f>
        <v>Not Declared</v>
      </c>
      <c r="F225" s="729" t="str" cm="1">
        <f t="array" ref="F225">_xlfn.LET(_xlpm.x, 'White Horse'!$AL$3:$AW$3, _xlpm.y, 'White Horse'!$AL$5:$AW$20, _xlpm.z, 'White Horse'!$AJ$5:$AJ$20, IF(_xlfn.XLOOKUP($C225,_xlfn.XLOOKUP(F$165,_xlpm.x,_xlpm.y,""),_xlpm.z,"Not Declared")="", "Name not recorded",  _xlfn.XLOOKUP($C225,_xlfn.XLOOKUP(F$165,_xlpm.x,_xlpm.y,""),_xlpm.z,"Not Declared")))</f>
        <v>Not Declared</v>
      </c>
      <c r="G225" s="729" t="str" cm="1">
        <f t="array" ref="G225">_xlfn.LET(_xlpm.x, 'White Horse'!$AL$3:$AW$3, _xlpm.y, 'White Horse'!$AL$5:$AW$20, _xlpm.z, 'White Horse'!$AJ$5:$AJ$20, IF(_xlfn.XLOOKUP($C225,_xlfn.XLOOKUP(G$165,_xlpm.x,_xlpm.y,""),_xlpm.z,"Not Declared")="", "Name not recorded",  _xlfn.XLOOKUP($C225,_xlfn.XLOOKUP(G$165,_xlpm.x,_xlpm.y,""),_xlpm.z,"Not Declared")))</f>
        <v>Not Declared</v>
      </c>
      <c r="H225" s="729" t="str" cm="1">
        <f t="array" ref="H225">_xlfn.LET(_xlpm.x, 'White Horse'!$AL$3:$AW$3, _xlpm.y, 'White Horse'!$AL$5:$AW$20, _xlpm.z, 'White Horse'!$AJ$5:$AJ$20, IF(_xlfn.XLOOKUP($C225,_xlfn.XLOOKUP(H$165,_xlpm.x,_xlpm.y,""),_xlpm.z,"Not Declared")="", "Name not recorded",  _xlfn.XLOOKUP($C225,_xlfn.XLOOKUP(H$165,_xlpm.x,_xlpm.y,""),_xlpm.z,"Not Declared")))</f>
        <v>Not Declared</v>
      </c>
      <c r="I225" s="729" t="str" cm="1">
        <f t="array" ref="I225">_xlfn.LET(_xlpm.x, 'White Horse'!$AL$3:$AW$3, _xlpm.y, 'White Horse'!$AL$5:$AW$20, _xlpm.z, 'White Horse'!$AJ$5:$AJ$20, IF(_xlfn.XLOOKUP($C225,_xlfn.XLOOKUP(I$165,_xlpm.x,_xlpm.y,""),_xlpm.z,"Not Declared")="", "Name not recorded",  _xlfn.XLOOKUP($C225,_xlfn.XLOOKUP(I$165,_xlpm.x,_xlpm.y,""),_xlpm.z,"Not Declared")))</f>
        <v>Not Declared</v>
      </c>
      <c r="J225" s="729" t="str" cm="1">
        <f t="array" ref="J225">_xlfn.LET(_xlpm.x, 'White Horse'!$AL$3:$AW$3, _xlpm.y, 'White Horse'!$AL$5:$AW$20, _xlpm.z, 'White Horse'!$AJ$5:$AJ$20, IF(_xlfn.XLOOKUP($C225,_xlfn.XLOOKUP(J$165,_xlpm.x,_xlpm.y,""),_xlpm.z,"Not Declared")="", "Name not recorded",  _xlfn.XLOOKUP($C225,_xlfn.XLOOKUP(J$165,_xlpm.x,_xlpm.y,""),_xlpm.z,"Not Declared")))</f>
        <v>Not Declared</v>
      </c>
      <c r="K225" s="729" t="str" cm="1">
        <f t="array" ref="K225">_xlfn.LET(_xlpm.x, 'White Horse'!$AL$3:$AW$3, _xlpm.y, 'White Horse'!$AL$5:$AW$20, _xlpm.z, 'White Horse'!$AJ$5:$AJ$20, IF(_xlfn.XLOOKUP($C225,_xlfn.XLOOKUP(K$165,_xlpm.x,_xlpm.y,""),_xlpm.z,"Not Declared")="", "Name not recorded",  _xlfn.XLOOKUP($C225,_xlfn.XLOOKUP(K$165,_xlpm.x,_xlpm.y,""),_xlpm.z,"Not Declared")))</f>
        <v>Not Declared</v>
      </c>
      <c r="L225" s="729" t="str" cm="1">
        <f t="array" ref="L225">_xlfn.LET(_xlpm.x, 'White Horse'!$AL$3:$AW$3, _xlpm.y, 'White Horse'!$AL$5:$AW$20, _xlpm.z, 'White Horse'!$AJ$5:$AJ$20, IF(_xlfn.XLOOKUP($C225,_xlfn.XLOOKUP(L$165,_xlpm.x,_xlpm.y,""),_xlpm.z,"Not Declared")="", "Name not recorded",  _xlfn.XLOOKUP($C225,_xlfn.XLOOKUP(L$165,_xlpm.x,_xlpm.y,""),_xlpm.z,"Not Declared")))</f>
        <v>Not Declared</v>
      </c>
      <c r="M225" s="729" t="str" cm="1">
        <f t="array" ref="M225">_xlfn.LET(_xlpm.x, 'White Horse'!$AL$3:$AW$3, _xlpm.y, 'White Horse'!$AL$5:$AW$20, _xlpm.z, 'White Horse'!$AJ$5:$AJ$20, IF(_xlfn.XLOOKUP($C225,_xlfn.XLOOKUP(M$165,_xlpm.x,_xlpm.y,""),_xlpm.z,"Not Declared")="", "Name not recorded",  _xlfn.XLOOKUP($C225,_xlfn.XLOOKUP(M$165,_xlpm.x,_xlpm.y,""),_xlpm.z,"Not Declared")))</f>
        <v>Not Declared</v>
      </c>
      <c r="N225" s="729" t="str" cm="1">
        <f t="array" ref="N225">_xlfn.LET(_xlpm.x, 'White Horse'!$AL$3:$AW$3, _xlpm.y, 'White Horse'!$AL$5:$AW$20, _xlpm.z, 'White Horse'!$AJ$5:$AJ$20, IF(_xlfn.XLOOKUP($C225,_xlfn.XLOOKUP(N$165,_xlpm.x,_xlpm.y,""),_xlpm.z,"Not Declared")="", "Name not recorded",  _xlfn.XLOOKUP($C225,_xlfn.XLOOKUP(N$165,_xlpm.x,_xlpm.y,""),_xlpm.z,"Not Declared")))</f>
        <v>Not Declared</v>
      </c>
      <c r="O225" s="729" t="str" cm="1">
        <f t="array" ref="O225">_xlfn.LET(_xlpm.x, 'White Horse'!$AL$3:$AW$3, _xlpm.y, 'White Horse'!$AL$5:$AW$20, _xlpm.z, 'White Horse'!$AJ$5:$AJ$20, IF(_xlfn.XLOOKUP($C225,_xlfn.XLOOKUP(O$165,_xlpm.x,_xlpm.y,""),_xlpm.z,"Not Declared")="", "Name not recorded",  _xlfn.XLOOKUP($C225,_xlfn.XLOOKUP(O$165,_xlpm.x,_xlpm.y,""),_xlpm.z,"Not Declared")))</f>
        <v>Not Declared</v>
      </c>
      <c r="P225" s="3"/>
      <c r="Q225" s="3"/>
      <c r="R225" s="3"/>
      <c r="S225" s="3"/>
      <c r="T225" s="3"/>
      <c r="U225" s="3"/>
      <c r="V225" s="3"/>
      <c r="W225" s="3"/>
      <c r="X225" s="12"/>
      <c r="AE225" s="370"/>
      <c r="AL225" s="88"/>
      <c r="AM225" s="370"/>
      <c r="CI225" s="370"/>
      <c r="DH225" s="435"/>
      <c r="DJ225" s="435"/>
      <c r="DQ225" s="435"/>
    </row>
    <row r="226" spans="1:129" s="359" customFormat="1" ht="21" customHeight="1">
      <c r="A226" s="358" t="str">
        <f t="shared" si="24"/>
        <v>White Horse Harriers</v>
      </c>
      <c r="B226" s="729"/>
      <c r="C226" s="729" t="s">
        <v>322</v>
      </c>
      <c r="D226" s="729" t="str" cm="1">
        <f t="array" ref="D226">_xlfn.LET(_xlpm.x, 'White Horse'!$AL$3:$AW$3, _xlpm.y, 'White Horse'!$AL$5:$AW$20, _xlpm.z, 'White Horse'!$AJ$5:$AJ$20, IF(_xlfn.XLOOKUP($C226,_xlfn.XLOOKUP(D$165,_xlpm.x,_xlpm.y,""),_xlpm.z,"Not Declared")="", "Name not recorded",  _xlfn.XLOOKUP($C226,_xlfn.XLOOKUP(D$165,_xlpm.x,_xlpm.y,""),_xlpm.z,"Not Declared")))</f>
        <v>Not Declared</v>
      </c>
      <c r="E226" s="729" t="str" cm="1">
        <f t="array" ref="E226">_xlfn.LET(_xlpm.x, 'White Horse'!$AL$3:$AW$3, _xlpm.y, 'White Horse'!$AL$5:$AW$20, _xlpm.z, 'White Horse'!$AJ$5:$AJ$20, IF(_xlfn.XLOOKUP($C226,_xlfn.XLOOKUP(E$165,_xlpm.x,_xlpm.y,""),_xlpm.z,"Not Declared")="", "Name not recorded",  _xlfn.XLOOKUP($C226,_xlfn.XLOOKUP(E$165,_xlpm.x,_xlpm.y,""),_xlpm.z,"Not Declared")))</f>
        <v>Not Declared</v>
      </c>
      <c r="F226" s="729" t="str" cm="1">
        <f t="array" ref="F226">_xlfn.LET(_xlpm.x, 'White Horse'!$AL$3:$AW$3, _xlpm.y, 'White Horse'!$AL$5:$AW$20, _xlpm.z, 'White Horse'!$AJ$5:$AJ$20, IF(_xlfn.XLOOKUP($C226,_xlfn.XLOOKUP(F$165,_xlpm.x,_xlpm.y,""),_xlpm.z,"Not Declared")="", "Name not recorded",  _xlfn.XLOOKUP($C226,_xlfn.XLOOKUP(F$165,_xlpm.x,_xlpm.y,""),_xlpm.z,"Not Declared")))</f>
        <v>Not Declared</v>
      </c>
      <c r="G226" s="729" t="str" cm="1">
        <f t="array" ref="G226">_xlfn.LET(_xlpm.x, 'White Horse'!$AL$3:$AW$3, _xlpm.y, 'White Horse'!$AL$5:$AW$20, _xlpm.z, 'White Horse'!$AJ$5:$AJ$20, IF(_xlfn.XLOOKUP($C226,_xlfn.XLOOKUP(G$165,_xlpm.x,_xlpm.y,""),_xlpm.z,"Not Declared")="", "Name not recorded",  _xlfn.XLOOKUP($C226,_xlfn.XLOOKUP(G$165,_xlpm.x,_xlpm.y,""),_xlpm.z,"Not Declared")))</f>
        <v>Not Declared</v>
      </c>
      <c r="H226" s="729" t="str" cm="1">
        <f t="array" ref="H226">_xlfn.LET(_xlpm.x, 'White Horse'!$AL$3:$AW$3, _xlpm.y, 'White Horse'!$AL$5:$AW$20, _xlpm.z, 'White Horse'!$AJ$5:$AJ$20, IF(_xlfn.XLOOKUP($C226,_xlfn.XLOOKUP(H$165,_xlpm.x,_xlpm.y,""),_xlpm.z,"Not Declared")="", "Name not recorded",  _xlfn.XLOOKUP($C226,_xlfn.XLOOKUP(H$165,_xlpm.x,_xlpm.y,""),_xlpm.z,"Not Declared")))</f>
        <v>Not Declared</v>
      </c>
      <c r="I226" s="729" t="str" cm="1">
        <f t="array" ref="I226">_xlfn.LET(_xlpm.x, 'White Horse'!$AL$3:$AW$3, _xlpm.y, 'White Horse'!$AL$5:$AW$20, _xlpm.z, 'White Horse'!$AJ$5:$AJ$20, IF(_xlfn.XLOOKUP($C226,_xlfn.XLOOKUP(I$165,_xlpm.x,_xlpm.y,""),_xlpm.z,"Not Declared")="", "Name not recorded",  _xlfn.XLOOKUP($C226,_xlfn.XLOOKUP(I$165,_xlpm.x,_xlpm.y,""),_xlpm.z,"Not Declared")))</f>
        <v>Not Declared</v>
      </c>
      <c r="J226" s="729" t="str" cm="1">
        <f t="array" ref="J226">_xlfn.LET(_xlpm.x, 'White Horse'!$AL$3:$AW$3, _xlpm.y, 'White Horse'!$AL$5:$AW$20, _xlpm.z, 'White Horse'!$AJ$5:$AJ$20, IF(_xlfn.XLOOKUP($C226,_xlfn.XLOOKUP(J$165,_xlpm.x,_xlpm.y,""),_xlpm.z,"Not Declared")="", "Name not recorded",  _xlfn.XLOOKUP($C226,_xlfn.XLOOKUP(J$165,_xlpm.x,_xlpm.y,""),_xlpm.z,"Not Declared")))</f>
        <v>Not Declared</v>
      </c>
      <c r="K226" s="729" t="str" cm="1">
        <f t="array" ref="K226">_xlfn.LET(_xlpm.x, 'White Horse'!$AL$3:$AW$3, _xlpm.y, 'White Horse'!$AL$5:$AW$20, _xlpm.z, 'White Horse'!$AJ$5:$AJ$20, IF(_xlfn.XLOOKUP($C226,_xlfn.XLOOKUP(K$165,_xlpm.x,_xlpm.y,""),_xlpm.z,"Not Declared")="", "Name not recorded",  _xlfn.XLOOKUP($C226,_xlfn.XLOOKUP(K$165,_xlpm.x,_xlpm.y,""),_xlpm.z,"Not Declared")))</f>
        <v>Not Declared</v>
      </c>
      <c r="L226" s="729" t="str" cm="1">
        <f t="array" ref="L226">_xlfn.LET(_xlpm.x, 'White Horse'!$AL$3:$AW$3, _xlpm.y, 'White Horse'!$AL$5:$AW$20, _xlpm.z, 'White Horse'!$AJ$5:$AJ$20, IF(_xlfn.XLOOKUP($C226,_xlfn.XLOOKUP(L$165,_xlpm.x,_xlpm.y,""),_xlpm.z,"Not Declared")="", "Name not recorded",  _xlfn.XLOOKUP($C226,_xlfn.XLOOKUP(L$165,_xlpm.x,_xlpm.y,""),_xlpm.z,"Not Declared")))</f>
        <v>Not Declared</v>
      </c>
      <c r="M226" s="729" t="str" cm="1">
        <f t="array" ref="M226">_xlfn.LET(_xlpm.x, 'White Horse'!$AL$3:$AW$3, _xlpm.y, 'White Horse'!$AL$5:$AW$20, _xlpm.z, 'White Horse'!$AJ$5:$AJ$20, IF(_xlfn.XLOOKUP($C226,_xlfn.XLOOKUP(M$165,_xlpm.x,_xlpm.y,""),_xlpm.z,"Not Declared")="", "Name not recorded",  _xlfn.XLOOKUP($C226,_xlfn.XLOOKUP(M$165,_xlpm.x,_xlpm.y,""),_xlpm.z,"Not Declared")))</f>
        <v>Not Declared</v>
      </c>
      <c r="N226" s="729" t="str" cm="1">
        <f t="array" ref="N226">_xlfn.LET(_xlpm.x, 'White Horse'!$AL$3:$AW$3, _xlpm.y, 'White Horse'!$AL$5:$AW$20, _xlpm.z, 'White Horse'!$AJ$5:$AJ$20, IF(_xlfn.XLOOKUP($C226,_xlfn.XLOOKUP(N$165,_xlpm.x,_xlpm.y,""),_xlpm.z,"Not Declared")="", "Name not recorded",  _xlfn.XLOOKUP($C226,_xlfn.XLOOKUP(N$165,_xlpm.x,_xlpm.y,""),_xlpm.z,"Not Declared")))</f>
        <v>Not Declared</v>
      </c>
      <c r="O226" s="729" t="str" cm="1">
        <f t="array" ref="O226">_xlfn.LET(_xlpm.x, 'White Horse'!$AL$3:$AW$3, _xlpm.y, 'White Horse'!$AL$5:$AW$20, _xlpm.z, 'White Horse'!$AJ$5:$AJ$20, IF(_xlfn.XLOOKUP($C226,_xlfn.XLOOKUP(O$165,_xlpm.x,_xlpm.y,""),_xlpm.z,"Not Declared")="", "Name not recorded",  _xlfn.XLOOKUP($C226,_xlfn.XLOOKUP(O$165,_xlpm.x,_xlpm.y,""),_xlpm.z,"Not Declared")))</f>
        <v>Not Declared</v>
      </c>
      <c r="P226" s="3"/>
      <c r="Q226" s="3"/>
      <c r="R226" s="3"/>
      <c r="S226" s="3"/>
      <c r="T226" s="3"/>
      <c r="U226" s="3"/>
      <c r="V226" s="3"/>
      <c r="W226" s="3"/>
      <c r="X226" s="12"/>
      <c r="Z226" s="89"/>
      <c r="AE226" s="370"/>
      <c r="AM226" s="370"/>
      <c r="BC226" s="370"/>
      <c r="CD226" s="89"/>
      <c r="CE226" s="89"/>
      <c r="CF226" s="89"/>
      <c r="CG226" s="89"/>
      <c r="CH226" s="89"/>
      <c r="CI226" s="88"/>
      <c r="CJ226" s="89"/>
      <c r="CK226" s="89"/>
      <c r="CL226" s="89"/>
      <c r="CM226" s="89"/>
      <c r="CN226" s="89"/>
      <c r="CO226" s="88"/>
      <c r="CP226" s="89"/>
      <c r="CQ226" s="89"/>
      <c r="CR226" s="89"/>
      <c r="CS226" s="89"/>
      <c r="CT226" s="89"/>
      <c r="CU226" s="89"/>
      <c r="CV226" s="88"/>
      <c r="CW226" s="89"/>
      <c r="CX226" s="89"/>
      <c r="CY226" s="89"/>
      <c r="CZ226" s="89"/>
      <c r="DA226" s="89"/>
      <c r="DB226" s="89"/>
      <c r="DD226" s="89"/>
      <c r="DE226" s="89"/>
      <c r="DF226" s="89"/>
      <c r="DG226" s="89"/>
      <c r="DH226" s="433"/>
      <c r="DI226" s="89"/>
      <c r="DJ226" s="435"/>
      <c r="DK226" s="89"/>
      <c r="DL226" s="89"/>
      <c r="DM226" s="89"/>
      <c r="DN226" s="89"/>
      <c r="DO226" s="89"/>
      <c r="DP226" s="89"/>
      <c r="DQ226" s="433"/>
    </row>
    <row r="227" spans="1:129" s="359" customFormat="1" ht="21" customHeight="1">
      <c r="A227" s="358" t="str">
        <f t="shared" si="24"/>
        <v>White Horse Harriers</v>
      </c>
      <c r="B227" s="729"/>
      <c r="C227" s="729" t="s">
        <v>323</v>
      </c>
      <c r="D227" s="729" t="str" cm="1">
        <f t="array" ref="D227">_xlfn.LET(_xlpm.x, 'White Horse'!$AL$3:$AW$3, _xlpm.y, 'White Horse'!$AL$5:$AW$20, _xlpm.z, 'White Horse'!$AJ$5:$AJ$20, IF(_xlfn.XLOOKUP($C227,_xlfn.XLOOKUP(D$165,_xlpm.x,_xlpm.y,""),_xlpm.z,"Not Declared")="", "Name not recorded",  _xlfn.XLOOKUP($C227,_xlfn.XLOOKUP(D$165,_xlpm.x,_xlpm.y,""),_xlpm.z,"Not Declared")))</f>
        <v>Not Declared</v>
      </c>
      <c r="E227" s="729" t="str" cm="1">
        <f t="array" ref="E227">_xlfn.LET(_xlpm.x, 'White Horse'!$AL$3:$AW$3, _xlpm.y, 'White Horse'!$AL$5:$AW$20, _xlpm.z, 'White Horse'!$AJ$5:$AJ$20, IF(_xlfn.XLOOKUP($C227,_xlfn.XLOOKUP(E$165,_xlpm.x,_xlpm.y,""),_xlpm.z,"Not Declared")="", "Name not recorded",  _xlfn.XLOOKUP($C227,_xlfn.XLOOKUP(E$165,_xlpm.x,_xlpm.y,""),_xlpm.z,"Not Declared")))</f>
        <v>Not Declared</v>
      </c>
      <c r="F227" s="729" t="str" cm="1">
        <f t="array" ref="F227">_xlfn.LET(_xlpm.x, 'White Horse'!$AL$3:$AW$3, _xlpm.y, 'White Horse'!$AL$5:$AW$20, _xlpm.z, 'White Horse'!$AJ$5:$AJ$20, IF(_xlfn.XLOOKUP($C227,_xlfn.XLOOKUP(F$165,_xlpm.x,_xlpm.y,""),_xlpm.z,"Not Declared")="", "Name not recorded",  _xlfn.XLOOKUP($C227,_xlfn.XLOOKUP(F$165,_xlpm.x,_xlpm.y,""),_xlpm.z,"Not Declared")))</f>
        <v>Not Declared</v>
      </c>
      <c r="G227" s="729" t="str" cm="1">
        <f t="array" ref="G227">_xlfn.LET(_xlpm.x, 'White Horse'!$AL$3:$AW$3, _xlpm.y, 'White Horse'!$AL$5:$AW$20, _xlpm.z, 'White Horse'!$AJ$5:$AJ$20, IF(_xlfn.XLOOKUP($C227,_xlfn.XLOOKUP(G$165,_xlpm.x,_xlpm.y,""),_xlpm.z,"Not Declared")="", "Name not recorded",  _xlfn.XLOOKUP($C227,_xlfn.XLOOKUP(G$165,_xlpm.x,_xlpm.y,""),_xlpm.z,"Not Declared")))</f>
        <v>Not Declared</v>
      </c>
      <c r="H227" s="729" t="str" cm="1">
        <f t="array" ref="H227">_xlfn.LET(_xlpm.x, 'White Horse'!$AL$3:$AW$3, _xlpm.y, 'White Horse'!$AL$5:$AW$20, _xlpm.z, 'White Horse'!$AJ$5:$AJ$20, IF(_xlfn.XLOOKUP($C227,_xlfn.XLOOKUP(H$165,_xlpm.x,_xlpm.y,""),_xlpm.z,"Not Declared")="", "Name not recorded",  _xlfn.XLOOKUP($C227,_xlfn.XLOOKUP(H$165,_xlpm.x,_xlpm.y,""),_xlpm.z,"Not Declared")))</f>
        <v>Not Declared</v>
      </c>
      <c r="I227" s="729" t="str" cm="1">
        <f t="array" ref="I227">_xlfn.LET(_xlpm.x, 'White Horse'!$AL$3:$AW$3, _xlpm.y, 'White Horse'!$AL$5:$AW$20, _xlpm.z, 'White Horse'!$AJ$5:$AJ$20, IF(_xlfn.XLOOKUP($C227,_xlfn.XLOOKUP(I$165,_xlpm.x,_xlpm.y,""),_xlpm.z,"Not Declared")="", "Name not recorded",  _xlfn.XLOOKUP($C227,_xlfn.XLOOKUP(I$165,_xlpm.x,_xlpm.y,""),_xlpm.z,"Not Declared")))</f>
        <v>Not Declared</v>
      </c>
      <c r="J227" s="729" t="str" cm="1">
        <f t="array" ref="J227">_xlfn.LET(_xlpm.x, 'White Horse'!$AL$3:$AW$3, _xlpm.y, 'White Horse'!$AL$5:$AW$20, _xlpm.z, 'White Horse'!$AJ$5:$AJ$20, IF(_xlfn.XLOOKUP($C227,_xlfn.XLOOKUP(J$165,_xlpm.x,_xlpm.y,""),_xlpm.z,"Not Declared")="", "Name not recorded",  _xlfn.XLOOKUP($C227,_xlfn.XLOOKUP(J$165,_xlpm.x,_xlpm.y,""),_xlpm.z,"Not Declared")))</f>
        <v>Not Declared</v>
      </c>
      <c r="K227" s="729" t="str" cm="1">
        <f t="array" ref="K227">_xlfn.LET(_xlpm.x, 'White Horse'!$AL$3:$AW$3, _xlpm.y, 'White Horse'!$AL$5:$AW$20, _xlpm.z, 'White Horse'!$AJ$5:$AJ$20, IF(_xlfn.XLOOKUP($C227,_xlfn.XLOOKUP(K$165,_xlpm.x,_xlpm.y,""),_xlpm.z,"Not Declared")="", "Name not recorded",  _xlfn.XLOOKUP($C227,_xlfn.XLOOKUP(K$165,_xlpm.x,_xlpm.y,""),_xlpm.z,"Not Declared")))</f>
        <v>Not Declared</v>
      </c>
      <c r="L227" s="729" t="str" cm="1">
        <f t="array" ref="L227">_xlfn.LET(_xlpm.x, 'White Horse'!$AL$3:$AW$3, _xlpm.y, 'White Horse'!$AL$5:$AW$20, _xlpm.z, 'White Horse'!$AJ$5:$AJ$20, IF(_xlfn.XLOOKUP($C227,_xlfn.XLOOKUP(L$165,_xlpm.x,_xlpm.y,""),_xlpm.z,"Not Declared")="", "Name not recorded",  _xlfn.XLOOKUP($C227,_xlfn.XLOOKUP(L$165,_xlpm.x,_xlpm.y,""),_xlpm.z,"Not Declared")))</f>
        <v>Not Declared</v>
      </c>
      <c r="M227" s="729" t="str" cm="1">
        <f t="array" ref="M227">_xlfn.LET(_xlpm.x, 'White Horse'!$AL$3:$AW$3, _xlpm.y, 'White Horse'!$AL$5:$AW$20, _xlpm.z, 'White Horse'!$AJ$5:$AJ$20, IF(_xlfn.XLOOKUP($C227,_xlfn.XLOOKUP(M$165,_xlpm.x,_xlpm.y,""),_xlpm.z,"Not Declared")="", "Name not recorded",  _xlfn.XLOOKUP($C227,_xlfn.XLOOKUP(M$165,_xlpm.x,_xlpm.y,""),_xlpm.z,"Not Declared")))</f>
        <v>Not Declared</v>
      </c>
      <c r="N227" s="729" t="str" cm="1">
        <f t="array" ref="N227">_xlfn.LET(_xlpm.x, 'White Horse'!$AL$3:$AW$3, _xlpm.y, 'White Horse'!$AL$5:$AW$20, _xlpm.z, 'White Horse'!$AJ$5:$AJ$20, IF(_xlfn.XLOOKUP($C227,_xlfn.XLOOKUP(N$165,_xlpm.x,_xlpm.y,""),_xlpm.z,"Not Declared")="", "Name not recorded",  _xlfn.XLOOKUP($C227,_xlfn.XLOOKUP(N$165,_xlpm.x,_xlpm.y,""),_xlpm.z,"Not Declared")))</f>
        <v>Not Declared</v>
      </c>
      <c r="O227" s="729" t="str" cm="1">
        <f t="array" ref="O227">_xlfn.LET(_xlpm.x, 'White Horse'!$AL$3:$AW$3, _xlpm.y, 'White Horse'!$AL$5:$AW$20, _xlpm.z, 'White Horse'!$AJ$5:$AJ$20, IF(_xlfn.XLOOKUP($C227,_xlfn.XLOOKUP(O$165,_xlpm.x,_xlpm.y,""),_xlpm.z,"Not Declared")="", "Name not recorded",  _xlfn.XLOOKUP($C227,_xlfn.XLOOKUP(O$165,_xlpm.x,_xlpm.y,""),_xlpm.z,"Not Declared")))</f>
        <v>Not Declared</v>
      </c>
      <c r="P227" s="3"/>
      <c r="Q227" s="3"/>
      <c r="R227" s="3"/>
      <c r="S227" s="3"/>
      <c r="T227" s="3"/>
      <c r="U227" s="3"/>
      <c r="V227" s="3"/>
      <c r="W227" s="3"/>
      <c r="X227" s="12"/>
      <c r="Z227" s="89"/>
      <c r="AE227" s="370"/>
      <c r="AM227" s="370"/>
      <c r="BC227" s="370"/>
      <c r="CD227" s="89"/>
      <c r="CE227" s="89"/>
      <c r="CF227" s="89"/>
      <c r="CG227" s="89"/>
      <c r="CH227" s="89"/>
      <c r="CI227" s="88"/>
      <c r="CJ227" s="89"/>
      <c r="CK227" s="89"/>
      <c r="CL227" s="89"/>
      <c r="CM227" s="89"/>
      <c r="CN227" s="89"/>
      <c r="CO227" s="88"/>
      <c r="CP227" s="89"/>
      <c r="CQ227" s="89"/>
      <c r="CR227" s="89"/>
      <c r="CS227" s="89"/>
      <c r="CT227" s="89"/>
      <c r="CU227" s="89"/>
      <c r="CV227" s="88"/>
      <c r="CW227" s="89"/>
      <c r="CX227" s="89"/>
      <c r="CY227" s="89"/>
      <c r="CZ227" s="89"/>
      <c r="DA227" s="89"/>
      <c r="DB227" s="89"/>
      <c r="DD227" s="89"/>
      <c r="DE227" s="89"/>
      <c r="DF227" s="89"/>
      <c r="DG227" s="89"/>
      <c r="DH227" s="433"/>
      <c r="DI227" s="89"/>
      <c r="DJ227" s="435"/>
      <c r="DK227" s="89"/>
      <c r="DL227" s="89"/>
      <c r="DM227" s="89"/>
      <c r="DN227" s="89"/>
      <c r="DO227" s="89"/>
      <c r="DP227" s="89"/>
      <c r="DQ227" s="433"/>
    </row>
    <row r="228" spans="1:129" s="359" customFormat="1" ht="21" customHeight="1">
      <c r="A228" s="358"/>
      <c r="B228" s="729"/>
      <c r="C228" s="729"/>
      <c r="D228" s="729"/>
      <c r="E228" s="729"/>
      <c r="F228" s="729"/>
      <c r="G228" s="729"/>
      <c r="H228" s="729"/>
      <c r="I228" s="729"/>
      <c r="J228" s="729"/>
      <c r="K228" s="729"/>
      <c r="L228" s="729"/>
      <c r="M228" s="729"/>
      <c r="N228" s="729"/>
      <c r="O228" s="362"/>
      <c r="P228" s="3"/>
      <c r="Q228" s="3"/>
      <c r="R228" s="3"/>
      <c r="S228" s="3"/>
      <c r="T228" s="3"/>
      <c r="U228" s="3"/>
      <c r="V228" s="3"/>
      <c r="W228" s="3"/>
      <c r="X228" s="12"/>
      <c r="Z228" s="89"/>
      <c r="AE228" s="370"/>
      <c r="AM228" s="370"/>
      <c r="AT228" s="88"/>
      <c r="BC228" s="370"/>
      <c r="BJ228" s="88"/>
      <c r="CD228" s="89"/>
      <c r="CE228" s="89"/>
      <c r="CF228" s="89"/>
      <c r="CG228" s="89"/>
      <c r="CH228" s="89"/>
      <c r="CI228" s="88"/>
      <c r="CJ228" s="89"/>
      <c r="CK228" s="89"/>
      <c r="CL228" s="89"/>
      <c r="CM228" s="89"/>
      <c r="CN228" s="89"/>
      <c r="CO228" s="88"/>
      <c r="CP228" s="89"/>
      <c r="CQ228" s="89"/>
      <c r="CR228" s="89"/>
      <c r="CS228" s="89"/>
      <c r="CT228" s="89"/>
      <c r="CU228" s="89"/>
      <c r="CV228" s="88"/>
      <c r="CW228" s="89"/>
      <c r="CX228" s="89"/>
      <c r="CY228" s="89"/>
      <c r="CZ228" s="89"/>
      <c r="DA228" s="89"/>
      <c r="DB228" s="89"/>
      <c r="DD228" s="89"/>
      <c r="DE228" s="89"/>
      <c r="DF228" s="89"/>
      <c r="DG228" s="89"/>
      <c r="DH228" s="433"/>
      <c r="DI228" s="89"/>
      <c r="DJ228" s="435"/>
      <c r="DK228" s="89"/>
      <c r="DL228" s="89"/>
      <c r="DM228" s="89"/>
      <c r="DN228" s="89"/>
      <c r="DO228" s="89"/>
      <c r="DP228" s="89"/>
      <c r="DQ228" s="433"/>
    </row>
    <row r="229" spans="1:129" s="359" customFormat="1" ht="21" customHeight="1">
      <c r="A229" s="358" t="str">
        <f>Witney!AJ$2</f>
        <v>Witney Road Runners</v>
      </c>
      <c r="B229" s="729" t="str">
        <f>Witney!AV$1</f>
        <v>W</v>
      </c>
      <c r="C229" s="729" t="s">
        <v>71</v>
      </c>
      <c r="D229" s="729" t="str" cm="1">
        <f t="array" ref="D229">_xlfn.LET(_xlpm.x, Witney!$AL$3:$AW$3, _xlpm.y, Witney!$AL$5:$AW$20, _xlpm.z, Witney!$AJ$5:$AJ$20, IF(_xlfn.XLOOKUP($C229,_xlfn.XLOOKUP(D$165,_xlpm.x,_xlpm.y,""),_xlpm.z,"Not Declared")="", "Name not recorded",  _xlfn.XLOOKUP($C229,_xlfn.XLOOKUP(D$165,_xlpm.x,_xlpm.y,""),_xlpm.z,"Not Declared")))</f>
        <v>Not Declared</v>
      </c>
      <c r="E229" s="729" t="str" cm="1">
        <f t="array" ref="E229">_xlfn.LET(_xlpm.x, Witney!$AL$3:$AW$3, _xlpm.y, Witney!$AL$5:$AW$20, _xlpm.z, Witney!$AJ$5:$AJ$20, IF(_xlfn.XLOOKUP($C229,_xlfn.XLOOKUP(E$165,_xlpm.x,_xlpm.y,""),_xlpm.z,"Not Declared")="", "Name not recorded",  _xlfn.XLOOKUP($C229,_xlfn.XLOOKUP(E$165,_xlpm.x,_xlpm.y,""),_xlpm.z,"Not Declared")))</f>
        <v>Not Declared</v>
      </c>
      <c r="F229" s="729" t="str" cm="1">
        <f t="array" ref="F229">_xlfn.LET(_xlpm.x, Witney!$AL$3:$AW$3, _xlpm.y, Witney!$AL$5:$AW$20, _xlpm.z, Witney!$AJ$5:$AJ$20, IF(_xlfn.XLOOKUP($C229,_xlfn.XLOOKUP(F$165,_xlpm.x,_xlpm.y,""),_xlpm.z,"Not Declared")="", "Name not recorded",  _xlfn.XLOOKUP($C229,_xlfn.XLOOKUP(F$165,_xlpm.x,_xlpm.y,""),_xlpm.z,"Not Declared")))</f>
        <v>Not Declared</v>
      </c>
      <c r="G229" s="729" t="str" cm="1">
        <f t="array" ref="G229">_xlfn.LET(_xlpm.x, Witney!$AL$3:$AW$3, _xlpm.y, Witney!$AL$5:$AW$20, _xlpm.z, Witney!$AJ$5:$AJ$20, IF(_xlfn.XLOOKUP($C229,_xlfn.XLOOKUP(G$165,_xlpm.x,_xlpm.y,""),_xlpm.z,"Not Declared")="", "Name not recorded",  _xlfn.XLOOKUP($C229,_xlfn.XLOOKUP(G$165,_xlpm.x,_xlpm.y,""),_xlpm.z,"Not Declared")))</f>
        <v>Not Declared</v>
      </c>
      <c r="H229" s="729" t="str" cm="1">
        <f t="array" ref="H229">_xlfn.LET(_xlpm.x, Witney!$AL$3:$AW$3, _xlpm.y, Witney!$AL$5:$AW$20, _xlpm.z, Witney!$AJ$5:$AJ$20, IF(_xlfn.XLOOKUP($C229,_xlfn.XLOOKUP(H$165,_xlpm.x,_xlpm.y,""),_xlpm.z,"Not Declared")="", "Name not recorded",  _xlfn.XLOOKUP($C229,_xlfn.XLOOKUP(H$165,_xlpm.x,_xlpm.y,""),_xlpm.z,"Not Declared")))</f>
        <v>Not Declared</v>
      </c>
      <c r="I229" s="729" t="str" cm="1">
        <f t="array" ref="I229">_xlfn.LET(_xlpm.x, Witney!$AL$3:$AW$3, _xlpm.y, Witney!$AL$5:$AW$20, _xlpm.z, Witney!$AJ$5:$AJ$20, IF(_xlfn.XLOOKUP($C229,_xlfn.XLOOKUP(I$165,_xlpm.x,_xlpm.y,""),_xlpm.z,"Not Declared")="", "Name not recorded",  _xlfn.XLOOKUP($C229,_xlfn.XLOOKUP(I$165,_xlpm.x,_xlpm.y,""),_xlpm.z,"Not Declared")))</f>
        <v>Not Declared</v>
      </c>
      <c r="J229" s="729" t="str" cm="1">
        <f t="array" ref="J229">_xlfn.LET(_xlpm.x, Witney!$AL$3:$AW$3, _xlpm.y, Witney!$AL$5:$AW$20, _xlpm.z, Witney!$AJ$5:$AJ$20, IF(_xlfn.XLOOKUP($C229,_xlfn.XLOOKUP(J$165,_xlpm.x,_xlpm.y,""),_xlpm.z,"Not Declared")="", "Name not recorded",  _xlfn.XLOOKUP($C229,_xlfn.XLOOKUP(J$165,_xlpm.x,_xlpm.y,""),_xlpm.z,"Not Declared")))</f>
        <v>Not Declared</v>
      </c>
      <c r="K229" s="729" t="str" cm="1">
        <f t="array" ref="K229">_xlfn.LET(_xlpm.x, Witney!$AL$3:$AW$3, _xlpm.y, Witney!$AL$5:$AW$20, _xlpm.z, Witney!$AJ$5:$AJ$20, IF(_xlfn.XLOOKUP($C229,_xlfn.XLOOKUP(K$165,_xlpm.x,_xlpm.y,""),_xlpm.z,"Not Declared")="", "Name not recorded",  _xlfn.XLOOKUP($C229,_xlfn.XLOOKUP(K$165,_xlpm.x,_xlpm.y,""),_xlpm.z,"Not Declared")))</f>
        <v>Not Declared</v>
      </c>
      <c r="L229" s="729" t="str" cm="1">
        <f t="array" ref="L229">_xlfn.LET(_xlpm.x, Witney!$AL$3:$AW$3, _xlpm.y, Witney!$AL$5:$AW$20, _xlpm.z, Witney!$AJ$5:$AJ$20, IF(_xlfn.XLOOKUP($C229,_xlfn.XLOOKUP(L$165,_xlpm.x,_xlpm.y,""),_xlpm.z,"Not Declared")="", "Name not recorded",  _xlfn.XLOOKUP($C229,_xlfn.XLOOKUP(L$165,_xlpm.x,_xlpm.y,""),_xlpm.z,"Not Declared")))</f>
        <v>Not Declared</v>
      </c>
      <c r="M229" s="729" t="str" cm="1">
        <f t="array" ref="M229">_xlfn.LET(_xlpm.x, Witney!$AL$3:$AW$3, _xlpm.y, Witney!$AL$5:$AW$20, _xlpm.z, Witney!$AJ$5:$AJ$20, IF(_xlfn.XLOOKUP($C229,_xlfn.XLOOKUP(M$165,_xlpm.x,_xlpm.y,""),_xlpm.z,"Not Declared")="", "Name not recorded",  _xlfn.XLOOKUP($C229,_xlfn.XLOOKUP(M$165,_xlpm.x,_xlpm.y,""),_xlpm.z,"Not Declared")))</f>
        <v>Not Declared</v>
      </c>
      <c r="N229" s="729" t="str" cm="1">
        <f t="array" ref="N229">_xlfn.LET(_xlpm.x, Witney!$AL$3:$AW$3, _xlpm.y, Witney!$AL$5:$AW$20, _xlpm.z, Witney!$AJ$5:$AJ$20, IF(_xlfn.XLOOKUP($C229,_xlfn.XLOOKUP(N$165,_xlpm.x,_xlpm.y,""),_xlpm.z,"Not Declared")="", "Name not recorded",  _xlfn.XLOOKUP($C229,_xlfn.XLOOKUP(N$165,_xlpm.x,_xlpm.y,""),_xlpm.z,"Not Declared")))</f>
        <v>Not Declared</v>
      </c>
      <c r="O229" s="729" t="str" cm="1">
        <f t="array" ref="O229">_xlfn.LET(_xlpm.x, Witney!$AL$3:$AW$3, _xlpm.y, Witney!$AL$5:$AW$20, _xlpm.z, Witney!$AJ$5:$AJ$20, IF(_xlfn.XLOOKUP($C229,_xlfn.XLOOKUP(O$165,_xlpm.x,_xlpm.y,""),_xlpm.z,"Not Declared")="", "Name not recorded",  _xlfn.XLOOKUP($C229,_xlfn.XLOOKUP(O$165,_xlpm.x,_xlpm.y,""),_xlpm.z,"Not Declared")))</f>
        <v>Not Declared</v>
      </c>
      <c r="P229" s="79">
        <v>1</v>
      </c>
      <c r="Q229" s="729">
        <v>2</v>
      </c>
      <c r="R229" s="729">
        <v>3</v>
      </c>
      <c r="S229" s="729">
        <v>4</v>
      </c>
      <c r="T229" s="729" t="str" cm="1">
        <f t="array" ref="T229">_xlfn.LET(_xlpm.x, Witney!$AL$3:$AX$3, _xlpm.y, Witney!$AL$5:$AX$20, _xlpm.z, Witney!$AJ$5:$AJ$20, IF(_xlfn.XLOOKUP(P229,_xlfn.XLOOKUP(T$165,_xlpm.x,_xlpm.y,""),_xlpm.z,"Not Declared")="", "Name not recorded",  _xlfn.XLOOKUP(P229,_xlfn.XLOOKUP(T$165,_xlpm.x,_xlpm.y,""),_xlpm.z,"Not Declared")))</f>
        <v>Not Declared</v>
      </c>
      <c r="U229" s="729" t="str" cm="1">
        <f t="array" ref="U229">_xlfn.LET(_xlpm.x, Witney!$AL$3:$AX$3, _xlpm.y, Witney!$AL$5:$AX$20, _xlpm.z, Witney!$AJ$5:$AJ$20, IF(_xlfn.XLOOKUP(Q229,_xlfn.XLOOKUP(U$165,_xlpm.x,_xlpm.y,""),_xlpm.z,"Not Declared")="", "Name not recorded",  _xlfn.XLOOKUP(Q229,_xlfn.XLOOKUP(U$165,_xlpm.x,_xlpm.y,""),_xlpm.z,"Not Declared")))</f>
        <v>Not Declared</v>
      </c>
      <c r="V229" s="729" t="str" cm="1">
        <f t="array" ref="V229">_xlfn.LET(_xlpm.x, Witney!$AL$3:$AX$3, _xlpm.y, Witney!$AL$5:$AX$20, _xlpm.z, Witney!$AJ$5:$AJ$20, IF(_xlfn.XLOOKUP(R229,_xlfn.XLOOKUP(V$165,_xlpm.x,_xlpm.y,""),_xlpm.z,"Not Declared")="", "Name not recorded",  _xlfn.XLOOKUP(R229,_xlfn.XLOOKUP(V$165,_xlpm.x,_xlpm.y,""),_xlpm.z,"Not Declared")))</f>
        <v>Not Declared</v>
      </c>
      <c r="W229" s="729" t="str" cm="1">
        <f t="array" ref="W229">_xlfn.LET(_xlpm.x, Witney!$AL$3:$AX$3, _xlpm.y, Witney!$AL$5:$AX$20, _xlpm.z, Witney!$AJ$5:$AJ$20, IF(_xlfn.XLOOKUP(S229,_xlfn.XLOOKUP(W$165,_xlpm.x,_xlpm.y,""),_xlpm.z,"Not Declared")="", "Name not recorded",  _xlfn.XLOOKUP(S229,_xlfn.XLOOKUP(W$165,_xlpm.x,_xlpm.y,""),_xlpm.z,"Not Declared")))</f>
        <v>Not Declared</v>
      </c>
      <c r="X229" s="358" t="str">
        <f>_xlfn.TEXTJOIN(", ",,T229:W229)</f>
        <v>Not Declared, Not Declared, Not Declared, Not Declared</v>
      </c>
      <c r="Z229" s="89"/>
      <c r="AA229" s="89"/>
      <c r="AC229" s="89"/>
      <c r="AD229" s="89"/>
      <c r="AE229" s="88"/>
      <c r="AF229" s="89"/>
      <c r="AG229" s="89"/>
      <c r="AH229" s="89"/>
      <c r="AI229" s="89"/>
      <c r="AK229" s="89"/>
      <c r="AL229" s="89"/>
      <c r="AM229" s="89"/>
      <c r="AN229" s="89"/>
      <c r="AO229" s="89"/>
      <c r="AP229" s="89"/>
      <c r="AQ229" s="89"/>
      <c r="AS229" s="89"/>
      <c r="AT229" s="89"/>
      <c r="AU229" s="89"/>
      <c r="AV229" s="89"/>
      <c r="AW229" s="89"/>
      <c r="AX229" s="89"/>
      <c r="AY229" s="89"/>
      <c r="BA229" s="89"/>
      <c r="BB229" s="89"/>
      <c r="BC229" s="89"/>
      <c r="BD229" s="89"/>
      <c r="BE229" s="89"/>
      <c r="BF229" s="89"/>
      <c r="BG229" s="89"/>
      <c r="BI229" s="89"/>
      <c r="BJ229" s="89"/>
      <c r="BK229" s="89"/>
      <c r="BL229" s="89"/>
      <c r="BM229" s="89"/>
      <c r="BN229" s="89"/>
      <c r="BO229" s="89"/>
      <c r="BQ229" s="89"/>
      <c r="BR229" s="89"/>
      <c r="BS229" s="89"/>
      <c r="BT229" s="89"/>
      <c r="BU229" s="89"/>
      <c r="BV229" s="89"/>
      <c r="BW229" s="89"/>
      <c r="BX229" s="89"/>
      <c r="BY229" s="89"/>
      <c r="BZ229" s="89"/>
      <c r="CA229" s="89"/>
      <c r="CB229" s="89"/>
      <c r="CC229" s="89"/>
      <c r="CD229" s="89"/>
      <c r="CE229" s="89"/>
      <c r="CF229" s="89"/>
      <c r="CG229" s="89"/>
      <c r="CH229" s="89"/>
      <c r="CI229" s="88"/>
      <c r="CJ229" s="89"/>
      <c r="CK229" s="89"/>
      <c r="CL229" s="89"/>
      <c r="CM229" s="89"/>
      <c r="CN229" s="89"/>
      <c r="CO229" s="88"/>
      <c r="CP229" s="89"/>
      <c r="CQ229" s="89"/>
      <c r="CR229" s="89"/>
      <c r="CS229" s="89"/>
      <c r="CT229" s="89"/>
      <c r="CU229" s="89"/>
      <c r="CV229" s="88"/>
      <c r="CW229" s="89"/>
      <c r="CX229" s="89"/>
      <c r="CY229" s="89"/>
      <c r="CZ229" s="89"/>
      <c r="DA229" s="89"/>
      <c r="DB229" s="89"/>
      <c r="DD229" s="89"/>
      <c r="DE229" s="89"/>
      <c r="DF229" s="89"/>
      <c r="DG229" s="89"/>
      <c r="DH229" s="433"/>
      <c r="DI229" s="89"/>
      <c r="DJ229" s="435"/>
      <c r="DK229" s="89"/>
      <c r="DL229" s="89"/>
      <c r="DM229" s="89"/>
      <c r="DN229" s="89"/>
      <c r="DO229" s="89"/>
      <c r="DP229" s="89"/>
      <c r="DQ229" s="433"/>
      <c r="DR229" s="89"/>
      <c r="DS229" s="89"/>
      <c r="DU229" s="89"/>
      <c r="DV229" s="89"/>
      <c r="DW229" s="89"/>
      <c r="DX229" s="89"/>
      <c r="DY229" s="89"/>
    </row>
    <row r="230" spans="1:129" s="359" customFormat="1" ht="21" customHeight="1">
      <c r="A230" s="358" t="str">
        <f>A229</f>
        <v>Witney Road Runners</v>
      </c>
      <c r="B230" s="729" t="str">
        <f>Witney!AV$2</f>
        <v>WW</v>
      </c>
      <c r="C230" s="729" t="s">
        <v>65</v>
      </c>
      <c r="D230" s="729" t="str" cm="1">
        <f t="array" ref="D230">_xlfn.LET(_xlpm.x, Witney!$AL$3:$AW$3, _xlpm.y, Witney!$AL$5:$AW$20, _xlpm.z, Witney!$AJ$5:$AJ$20, IF(_xlfn.XLOOKUP($C230,_xlfn.XLOOKUP(D$165,_xlpm.x,_xlpm.y,""),_xlpm.z,"Not Declared")="", "Name not recorded",  _xlfn.XLOOKUP($C230,_xlfn.XLOOKUP(D$165,_xlpm.x,_xlpm.y,""),_xlpm.z,"Not Declared")))</f>
        <v>Not Declared</v>
      </c>
      <c r="E230" s="729" t="str" cm="1">
        <f t="array" ref="E230">_xlfn.LET(_xlpm.x, Witney!$AL$3:$AW$3, _xlpm.y, Witney!$AL$5:$AW$20, _xlpm.z, Witney!$AJ$5:$AJ$20, IF(_xlfn.XLOOKUP($C230,_xlfn.XLOOKUP(E$165,_xlpm.x,_xlpm.y,""),_xlpm.z,"Not Declared")="", "Name not recorded",  _xlfn.XLOOKUP($C230,_xlfn.XLOOKUP(E$165,_xlpm.x,_xlpm.y,""),_xlpm.z,"Not Declared")))</f>
        <v>Not Declared</v>
      </c>
      <c r="F230" s="729" t="str" cm="1">
        <f t="array" ref="F230">_xlfn.LET(_xlpm.x, Witney!$AL$3:$AW$3, _xlpm.y, Witney!$AL$5:$AW$20, _xlpm.z, Witney!$AJ$5:$AJ$20, IF(_xlfn.XLOOKUP($C230,_xlfn.XLOOKUP(F$165,_xlpm.x,_xlpm.y,""),_xlpm.z,"Not Declared")="", "Name not recorded",  _xlfn.XLOOKUP($C230,_xlfn.XLOOKUP(F$165,_xlpm.x,_xlpm.y,""),_xlpm.z,"Not Declared")))</f>
        <v>Not Declared</v>
      </c>
      <c r="G230" s="729" t="str" cm="1">
        <f t="array" ref="G230">_xlfn.LET(_xlpm.x, Witney!$AL$3:$AW$3, _xlpm.y, Witney!$AL$5:$AW$20, _xlpm.z, Witney!$AJ$5:$AJ$20, IF(_xlfn.XLOOKUP($C230,_xlfn.XLOOKUP(G$165,_xlpm.x,_xlpm.y,""),_xlpm.z,"Not Declared")="", "Name not recorded",  _xlfn.XLOOKUP($C230,_xlfn.XLOOKUP(G$165,_xlpm.x,_xlpm.y,""),_xlpm.z,"Not Declared")))</f>
        <v>Not Declared</v>
      </c>
      <c r="H230" s="729" t="str" cm="1">
        <f t="array" ref="H230">_xlfn.LET(_xlpm.x, Witney!$AL$3:$AW$3, _xlpm.y, Witney!$AL$5:$AW$20, _xlpm.z, Witney!$AJ$5:$AJ$20, IF(_xlfn.XLOOKUP($C230,_xlfn.XLOOKUP(H$165,_xlpm.x,_xlpm.y,""),_xlpm.z,"Not Declared")="", "Name not recorded",  _xlfn.XLOOKUP($C230,_xlfn.XLOOKUP(H$165,_xlpm.x,_xlpm.y,""),_xlpm.z,"Not Declared")))</f>
        <v>Not Declared</v>
      </c>
      <c r="I230" s="729" t="str" cm="1">
        <f t="array" ref="I230">_xlfn.LET(_xlpm.x, Witney!$AL$3:$AW$3, _xlpm.y, Witney!$AL$5:$AW$20, _xlpm.z, Witney!$AJ$5:$AJ$20, IF(_xlfn.XLOOKUP($C230,_xlfn.XLOOKUP(I$165,_xlpm.x,_xlpm.y,""),_xlpm.z,"Not Declared")="", "Name not recorded",  _xlfn.XLOOKUP($C230,_xlfn.XLOOKUP(I$165,_xlpm.x,_xlpm.y,""),_xlpm.z,"Not Declared")))</f>
        <v>Not Declared</v>
      </c>
      <c r="J230" s="729" t="str" cm="1">
        <f t="array" ref="J230">_xlfn.LET(_xlpm.x, Witney!$AL$3:$AW$3, _xlpm.y, Witney!$AL$5:$AW$20, _xlpm.z, Witney!$AJ$5:$AJ$20, IF(_xlfn.XLOOKUP($C230,_xlfn.XLOOKUP(J$165,_xlpm.x,_xlpm.y,""),_xlpm.z,"Not Declared")="", "Name not recorded",  _xlfn.XLOOKUP($C230,_xlfn.XLOOKUP(J$165,_xlpm.x,_xlpm.y,""),_xlpm.z,"Not Declared")))</f>
        <v>Not Declared</v>
      </c>
      <c r="K230" s="729" t="str" cm="1">
        <f t="array" ref="K230">_xlfn.LET(_xlpm.x, Witney!$AL$3:$AW$3, _xlpm.y, Witney!$AL$5:$AW$20, _xlpm.z, Witney!$AJ$5:$AJ$20, IF(_xlfn.XLOOKUP($C230,_xlfn.XLOOKUP(K$165,_xlpm.x,_xlpm.y,""),_xlpm.z,"Not Declared")="", "Name not recorded",  _xlfn.XLOOKUP($C230,_xlfn.XLOOKUP(K$165,_xlpm.x,_xlpm.y,""),_xlpm.z,"Not Declared")))</f>
        <v>Not Declared</v>
      </c>
      <c r="L230" s="729" t="str" cm="1">
        <f t="array" ref="L230">_xlfn.LET(_xlpm.x, Witney!$AL$3:$AW$3, _xlpm.y, Witney!$AL$5:$AW$20, _xlpm.z, Witney!$AJ$5:$AJ$20, IF(_xlfn.XLOOKUP($C230,_xlfn.XLOOKUP(L$165,_xlpm.x,_xlpm.y,""),_xlpm.z,"Not Declared")="", "Name not recorded",  _xlfn.XLOOKUP($C230,_xlfn.XLOOKUP(L$165,_xlpm.x,_xlpm.y,""),_xlpm.z,"Not Declared")))</f>
        <v>Not Declared</v>
      </c>
      <c r="M230" s="729" t="str" cm="1">
        <f t="array" ref="M230">_xlfn.LET(_xlpm.x, Witney!$AL$3:$AW$3, _xlpm.y, Witney!$AL$5:$AW$20, _xlpm.z, Witney!$AJ$5:$AJ$20, IF(_xlfn.XLOOKUP($C230,_xlfn.XLOOKUP(M$165,_xlpm.x,_xlpm.y,""),_xlpm.z,"Not Declared")="", "Name not recorded",  _xlfn.XLOOKUP($C230,_xlfn.XLOOKUP(M$165,_xlpm.x,_xlpm.y,""),_xlpm.z,"Not Declared")))</f>
        <v>Not Declared</v>
      </c>
      <c r="N230" s="729" t="str" cm="1">
        <f t="array" ref="N230">_xlfn.LET(_xlpm.x, Witney!$AL$3:$AW$3, _xlpm.y, Witney!$AL$5:$AW$20, _xlpm.z, Witney!$AJ$5:$AJ$20, IF(_xlfn.XLOOKUP($C230,_xlfn.XLOOKUP(N$165,_xlpm.x,_xlpm.y,""),_xlpm.z,"Not Declared")="", "Name not recorded",  _xlfn.XLOOKUP($C230,_xlfn.XLOOKUP(N$165,_xlpm.x,_xlpm.y,""),_xlpm.z,"Not Declared")))</f>
        <v>Not Declared</v>
      </c>
      <c r="O230" s="729" t="str" cm="1">
        <f t="array" ref="O230">_xlfn.LET(_xlpm.x, Witney!$AL$3:$AW$3, _xlpm.y, Witney!$AL$5:$AW$20, _xlpm.z, Witney!$AJ$5:$AJ$20, IF(_xlfn.XLOOKUP($C230,_xlfn.XLOOKUP(O$165,_xlpm.x,_xlpm.y,""),_xlpm.z,"Not Declared")="", "Name not recorded",  _xlfn.XLOOKUP($C230,_xlfn.XLOOKUP(O$165,_xlpm.x,_xlpm.y,""),_xlpm.z,"Not Declared")))</f>
        <v>Not Declared</v>
      </c>
      <c r="P230" s="220"/>
      <c r="Q230" s="732"/>
      <c r="R230" s="732"/>
      <c r="S230" s="732"/>
      <c r="T230" s="732"/>
      <c r="U230" s="732"/>
      <c r="V230" s="732"/>
      <c r="W230" s="732"/>
      <c r="X230" s="732"/>
      <c r="Z230" s="89"/>
      <c r="AA230" s="89"/>
      <c r="AC230" s="89"/>
      <c r="AD230" s="89"/>
      <c r="AE230" s="88"/>
      <c r="AF230" s="89"/>
      <c r="AG230" s="89"/>
      <c r="AH230" s="89"/>
      <c r="AI230" s="89"/>
      <c r="AK230" s="89"/>
      <c r="AL230" s="89"/>
      <c r="AM230" s="89"/>
      <c r="AN230" s="89"/>
      <c r="AO230" s="89"/>
      <c r="AP230" s="89"/>
      <c r="AQ230" s="89"/>
      <c r="AS230" s="89"/>
      <c r="AT230" s="89"/>
      <c r="AU230" s="89"/>
      <c r="AV230" s="89"/>
      <c r="AW230" s="89"/>
      <c r="AX230" s="89"/>
      <c r="AY230" s="89"/>
      <c r="BA230" s="89"/>
      <c r="BB230" s="89"/>
      <c r="BC230" s="89"/>
      <c r="BD230" s="89"/>
      <c r="BE230" s="89"/>
      <c r="BF230" s="89"/>
      <c r="BG230" s="89"/>
      <c r="BI230" s="89"/>
      <c r="BJ230" s="89"/>
      <c r="BK230" s="89"/>
      <c r="BL230" s="89"/>
      <c r="BM230" s="89"/>
      <c r="BN230" s="89"/>
      <c r="BO230" s="89"/>
      <c r="BQ230" s="89"/>
      <c r="BR230" s="89"/>
      <c r="BS230" s="89"/>
      <c r="BT230" s="89"/>
      <c r="BU230" s="89"/>
      <c r="BV230" s="89"/>
      <c r="BW230" s="89"/>
      <c r="BX230" s="89"/>
      <c r="BY230" s="89"/>
      <c r="BZ230" s="89"/>
      <c r="CA230" s="89"/>
      <c r="CB230" s="89"/>
      <c r="CC230" s="89"/>
      <c r="CD230" s="89"/>
      <c r="CE230" s="89"/>
      <c r="CF230" s="89"/>
      <c r="CG230" s="89"/>
      <c r="CH230" s="89"/>
      <c r="CI230" s="88"/>
      <c r="CJ230" s="89"/>
      <c r="CK230" s="89"/>
      <c r="CL230" s="89"/>
      <c r="CM230" s="89"/>
      <c r="CN230" s="89"/>
      <c r="CO230" s="88"/>
      <c r="CP230" s="89"/>
      <c r="CQ230" s="89"/>
      <c r="CR230" s="89"/>
      <c r="CS230" s="89"/>
      <c r="CT230" s="89"/>
      <c r="CU230" s="89"/>
      <c r="CV230" s="88"/>
      <c r="CW230" s="89"/>
      <c r="CX230" s="89"/>
      <c r="CY230" s="89"/>
      <c r="CZ230" s="89"/>
      <c r="DA230" s="89"/>
      <c r="DB230" s="89"/>
      <c r="DD230" s="89"/>
      <c r="DE230" s="89"/>
      <c r="DF230" s="89"/>
      <c r="DG230" s="89"/>
      <c r="DH230" s="433"/>
      <c r="DI230" s="89"/>
      <c r="DJ230" s="435"/>
      <c r="DK230" s="89"/>
      <c r="DL230" s="89"/>
      <c r="DM230" s="89"/>
      <c r="DN230" s="89"/>
      <c r="DO230" s="89"/>
      <c r="DP230" s="89"/>
      <c r="DQ230" s="433"/>
      <c r="DR230" s="89"/>
      <c r="DS230" s="89"/>
      <c r="DU230" s="89"/>
      <c r="DV230" s="89"/>
      <c r="DW230" s="89"/>
      <c r="DX230" s="89"/>
      <c r="DY230" s="89"/>
    </row>
    <row r="231" spans="1:129" s="359" customFormat="1" ht="21" customHeight="1">
      <c r="A231" s="358" t="str">
        <f t="shared" ref="A231:A236" si="25">A230</f>
        <v>Witney Road Runners</v>
      </c>
      <c r="B231" s="729"/>
      <c r="C231" s="729" t="s">
        <v>517</v>
      </c>
      <c r="D231" s="729" t="str" cm="1">
        <f t="array" ref="D231">_xlfn.LET(_xlpm.x, Witney!$AL$3:$AW$3, _xlpm.y, Witney!$AL$5:$AW$20, _xlpm.z, Witney!$AJ$5:$AJ$20, IF(_xlfn.XLOOKUP($C231,_xlfn.XLOOKUP(D$165,_xlpm.x,_xlpm.y,""),_xlpm.z,"Not Declared")="", "Name not recorded",  _xlfn.XLOOKUP($C231,_xlfn.XLOOKUP(D$165,_xlpm.x,_xlpm.y,""),_xlpm.z,"Not Declared")))</f>
        <v>Not Declared</v>
      </c>
      <c r="E231" s="729" t="str" cm="1">
        <f t="array" ref="E231">_xlfn.LET(_xlpm.x, Witney!$AL$3:$AW$3, _xlpm.y, Witney!$AL$5:$AW$20, _xlpm.z, Witney!$AJ$5:$AJ$20, IF(_xlfn.XLOOKUP($C231,_xlfn.XLOOKUP(E$165,_xlpm.x,_xlpm.y,""),_xlpm.z,"Not Declared")="", "Name not recorded",  _xlfn.XLOOKUP($C231,_xlfn.XLOOKUP(E$165,_xlpm.x,_xlpm.y,""),_xlpm.z,"Not Declared")))</f>
        <v>Not Declared</v>
      </c>
      <c r="F231" s="729" t="str" cm="1">
        <f t="array" ref="F231">_xlfn.LET(_xlpm.x, Witney!$AL$3:$AW$3, _xlpm.y, Witney!$AL$5:$AW$20, _xlpm.z, Witney!$AJ$5:$AJ$20, IF(_xlfn.XLOOKUP($C231,_xlfn.XLOOKUP(F$165,_xlpm.x,_xlpm.y,""),_xlpm.z,"Not Declared")="", "Name not recorded",  _xlfn.XLOOKUP($C231,_xlfn.XLOOKUP(F$165,_xlpm.x,_xlpm.y,""),_xlpm.z,"Not Declared")))</f>
        <v>Not Declared</v>
      </c>
      <c r="G231" s="729" t="str" cm="1">
        <f t="array" ref="G231">_xlfn.LET(_xlpm.x, Witney!$AL$3:$AW$3, _xlpm.y, Witney!$AL$5:$AW$20, _xlpm.z, Witney!$AJ$5:$AJ$20, IF(_xlfn.XLOOKUP($C231,_xlfn.XLOOKUP(G$165,_xlpm.x,_xlpm.y,""),_xlpm.z,"Not Declared")="", "Name not recorded",  _xlfn.XLOOKUP($C231,_xlfn.XLOOKUP(G$165,_xlpm.x,_xlpm.y,""),_xlpm.z,"Not Declared")))</f>
        <v>Not Declared</v>
      </c>
      <c r="H231" s="729" t="str" cm="1">
        <f t="array" ref="H231">_xlfn.LET(_xlpm.x, Witney!$AL$3:$AW$3, _xlpm.y, Witney!$AL$5:$AW$20, _xlpm.z, Witney!$AJ$5:$AJ$20, IF(_xlfn.XLOOKUP($C231,_xlfn.XLOOKUP(H$165,_xlpm.x,_xlpm.y,""),_xlpm.z,"Not Declared")="", "Name not recorded",  _xlfn.XLOOKUP($C231,_xlfn.XLOOKUP(H$165,_xlpm.x,_xlpm.y,""),_xlpm.z,"Not Declared")))</f>
        <v>Not Declared</v>
      </c>
      <c r="I231" s="729" t="str" cm="1">
        <f t="array" ref="I231">_xlfn.LET(_xlpm.x, Witney!$AL$3:$AW$3, _xlpm.y, Witney!$AL$5:$AW$20, _xlpm.z, Witney!$AJ$5:$AJ$20, IF(_xlfn.XLOOKUP($C231,_xlfn.XLOOKUP(I$165,_xlpm.x,_xlpm.y,""),_xlpm.z,"Not Declared")="", "Name not recorded",  _xlfn.XLOOKUP($C231,_xlfn.XLOOKUP(I$165,_xlpm.x,_xlpm.y,""),_xlpm.z,"Not Declared")))</f>
        <v>Not Declared</v>
      </c>
      <c r="J231" s="729" t="str" cm="1">
        <f t="array" ref="J231">_xlfn.LET(_xlpm.x, Witney!$AL$3:$AW$3, _xlpm.y, Witney!$AL$5:$AW$20, _xlpm.z, Witney!$AJ$5:$AJ$20, IF(_xlfn.XLOOKUP($C231,_xlfn.XLOOKUP(J$165,_xlpm.x,_xlpm.y,""),_xlpm.z,"Not Declared")="", "Name not recorded",  _xlfn.XLOOKUP($C231,_xlfn.XLOOKUP(J$165,_xlpm.x,_xlpm.y,""),_xlpm.z,"Not Declared")))</f>
        <v>Not Declared</v>
      </c>
      <c r="K231" s="729" t="str" cm="1">
        <f t="array" ref="K231">_xlfn.LET(_xlpm.x, Witney!$AL$3:$AW$3, _xlpm.y, Witney!$AL$5:$AW$20, _xlpm.z, Witney!$AJ$5:$AJ$20, IF(_xlfn.XLOOKUP($C231,_xlfn.XLOOKUP(K$165,_xlpm.x,_xlpm.y,""),_xlpm.z,"Not Declared")="", "Name not recorded",  _xlfn.XLOOKUP($C231,_xlfn.XLOOKUP(K$165,_xlpm.x,_xlpm.y,""),_xlpm.z,"Not Declared")))</f>
        <v>Not Declared</v>
      </c>
      <c r="L231" s="729" t="str" cm="1">
        <f t="array" ref="L231">_xlfn.LET(_xlpm.x, Witney!$AL$3:$AW$3, _xlpm.y, Witney!$AL$5:$AW$20, _xlpm.z, Witney!$AJ$5:$AJ$20, IF(_xlfn.XLOOKUP($C231,_xlfn.XLOOKUP(L$165,_xlpm.x,_xlpm.y,""),_xlpm.z,"Not Declared")="", "Name not recorded",  _xlfn.XLOOKUP($C231,_xlfn.XLOOKUP(L$165,_xlpm.x,_xlpm.y,""),_xlpm.z,"Not Declared")))</f>
        <v>Not Declared</v>
      </c>
      <c r="M231" s="729" t="str" cm="1">
        <f t="array" ref="M231">_xlfn.LET(_xlpm.x, Witney!$AL$3:$AW$3, _xlpm.y, Witney!$AL$5:$AW$20, _xlpm.z, Witney!$AJ$5:$AJ$20, IF(_xlfn.XLOOKUP($C231,_xlfn.XLOOKUP(M$165,_xlpm.x,_xlpm.y,""),_xlpm.z,"Not Declared")="", "Name not recorded",  _xlfn.XLOOKUP($C231,_xlfn.XLOOKUP(M$165,_xlpm.x,_xlpm.y,""),_xlpm.z,"Not Declared")))</f>
        <v>Not Declared</v>
      </c>
      <c r="N231" s="729" t="str" cm="1">
        <f t="array" ref="N231">_xlfn.LET(_xlpm.x, Witney!$AL$3:$AW$3, _xlpm.y, Witney!$AL$5:$AW$20, _xlpm.z, Witney!$AJ$5:$AJ$20, IF(_xlfn.XLOOKUP($C231,_xlfn.XLOOKUP(N$165,_xlpm.x,_xlpm.y,""),_xlpm.z,"Not Declared")="", "Name not recorded",  _xlfn.XLOOKUP($C231,_xlfn.XLOOKUP(N$165,_xlpm.x,_xlpm.y,""),_xlpm.z,"Not Declared")))</f>
        <v>Not Declared</v>
      </c>
      <c r="O231" s="729" t="str" cm="1">
        <f t="array" ref="O231">_xlfn.LET(_xlpm.x, Witney!$AL$3:$AW$3, _xlpm.y, Witney!$AL$5:$AW$20, _xlpm.z, Witney!$AJ$5:$AJ$20, IF(_xlfn.XLOOKUP($C231,_xlfn.XLOOKUP(O$165,_xlpm.x,_xlpm.y,""),_xlpm.z,"Not Declared")="", "Name not recorded",  _xlfn.XLOOKUP($C231,_xlfn.XLOOKUP(O$165,_xlpm.x,_xlpm.y,""),_xlpm.z,"Not Declared")))</f>
        <v>Not Declared</v>
      </c>
      <c r="P231" s="79" t="s">
        <v>517</v>
      </c>
      <c r="Q231" s="729" t="s">
        <v>319</v>
      </c>
      <c r="R231" s="729" t="s">
        <v>320</v>
      </c>
      <c r="S231" s="729" t="s">
        <v>321</v>
      </c>
      <c r="T231" s="729" t="str" cm="1">
        <f t="array" ref="T231">_xlfn.LET(_xlpm.x, Witney!$AL$3:$AX$3, _xlpm.y, Witney!$AL$5:$AX$20, _xlpm.z, Witney!$AJ$5:$AJ$20, IF(_xlfn.XLOOKUP(P231,_xlfn.XLOOKUP(T$165,_xlpm.x,_xlpm.y,""),_xlpm.z,"Not Declared")="", "Name not recorded",  _xlfn.XLOOKUP(P231,_xlfn.XLOOKUP(T$165,_xlpm.x,_xlpm.y,""),_xlpm.z,"Not Declared")))</f>
        <v>Not Declared</v>
      </c>
      <c r="U231" s="729" t="str" cm="1">
        <f t="array" ref="U231">_xlfn.LET(_xlpm.x, Witney!$AL$3:$AX$3, _xlpm.y, Witney!$AL$5:$AX$20, _xlpm.z, Witney!$AJ$5:$AJ$20, IF(_xlfn.XLOOKUP(Q231,_xlfn.XLOOKUP(U$165,_xlpm.x,_xlpm.y,""),_xlpm.z,"Not Declared")="", "Name not recorded",  _xlfn.XLOOKUP(Q231,_xlfn.XLOOKUP(U$165,_xlpm.x,_xlpm.y,""),_xlpm.z,"Not Declared")))</f>
        <v>Not Declared</v>
      </c>
      <c r="V231" s="729" t="str" cm="1">
        <f t="array" ref="V231">_xlfn.LET(_xlpm.x, Witney!$AL$3:$AX$3, _xlpm.y, Witney!$AL$5:$AX$20, _xlpm.z, Witney!$AJ$5:$AJ$20, IF(_xlfn.XLOOKUP(R231,_xlfn.XLOOKUP(V$165,_xlpm.x,_xlpm.y,""),_xlpm.z,"Not Declared")="", "Name not recorded",  _xlfn.XLOOKUP(R231,_xlfn.XLOOKUP(V$165,_xlpm.x,_xlpm.y,""),_xlpm.z,"Not Declared")))</f>
        <v>Not Declared</v>
      </c>
      <c r="W231" s="729" t="str" cm="1">
        <f t="array" ref="W231">_xlfn.LET(_xlpm.x, Witney!$AL$3:$AX$3, _xlpm.y, Witney!$AL$5:$AX$20, _xlpm.z, Witney!$AJ$5:$AJ$20, IF(_xlfn.XLOOKUP(S231,_xlfn.XLOOKUP(W$165,_xlpm.x,_xlpm.y,""),_xlpm.z,"Not Declared")="", "Name not recorded",  _xlfn.XLOOKUP(S231,_xlfn.XLOOKUP(W$165,_xlpm.x,_xlpm.y,""),_xlpm.z,"Not Declared")))</f>
        <v>Not Declared</v>
      </c>
      <c r="X231" s="358" t="str">
        <f>_xlfn.TEXTJOIN(", ",,T231:W231)</f>
        <v>Not Declared, Not Declared, Not Declared, Not Declared</v>
      </c>
      <c r="Z231" s="89"/>
      <c r="AA231" s="89"/>
      <c r="AC231" s="89"/>
      <c r="AD231" s="89"/>
      <c r="AE231" s="88"/>
      <c r="AF231" s="89"/>
      <c r="AG231" s="89"/>
      <c r="AH231" s="89"/>
      <c r="AI231" s="89"/>
      <c r="AK231" s="89"/>
      <c r="AL231" s="89"/>
      <c r="AM231" s="89"/>
      <c r="AN231" s="89"/>
      <c r="AO231" s="89"/>
      <c r="AP231" s="89"/>
      <c r="AQ231" s="89"/>
      <c r="AS231" s="89"/>
      <c r="AT231" s="89"/>
      <c r="AU231" s="89"/>
      <c r="AV231" s="89"/>
      <c r="AW231" s="89"/>
      <c r="AX231" s="89"/>
      <c r="AY231" s="89"/>
      <c r="AZ231" s="89"/>
      <c r="BA231" s="89"/>
      <c r="BB231" s="89"/>
      <c r="BC231" s="89"/>
      <c r="BD231" s="89"/>
      <c r="BE231" s="89"/>
      <c r="BF231" s="89"/>
      <c r="BG231" s="89"/>
      <c r="BI231" s="89"/>
      <c r="BJ231" s="89"/>
      <c r="BK231" s="89"/>
      <c r="BL231" s="89"/>
      <c r="BM231" s="89"/>
      <c r="BN231" s="89"/>
      <c r="BO231" s="89"/>
      <c r="BQ231" s="89"/>
      <c r="BR231" s="89"/>
      <c r="BS231" s="89"/>
      <c r="BT231" s="89"/>
      <c r="BU231" s="89"/>
      <c r="BV231" s="89"/>
      <c r="BW231" s="89"/>
      <c r="BX231" s="89"/>
      <c r="BY231" s="89"/>
      <c r="BZ231" s="89"/>
      <c r="CA231" s="89"/>
      <c r="CB231" s="89"/>
      <c r="CC231" s="89"/>
      <c r="CD231" s="89"/>
      <c r="CE231" s="89"/>
      <c r="CF231" s="89"/>
      <c r="CG231" s="89"/>
      <c r="CH231" s="89"/>
      <c r="CI231" s="88"/>
      <c r="CJ231" s="89"/>
      <c r="CK231" s="89"/>
      <c r="CL231" s="89"/>
      <c r="CM231" s="89"/>
      <c r="CN231" s="89"/>
      <c r="CO231" s="88"/>
      <c r="CP231" s="89"/>
      <c r="CQ231" s="89"/>
      <c r="CR231" s="89"/>
      <c r="CS231" s="89"/>
      <c r="CT231" s="89"/>
      <c r="CU231" s="89"/>
      <c r="CV231" s="88"/>
      <c r="CW231" s="89"/>
      <c r="CX231" s="89"/>
      <c r="CY231" s="89"/>
      <c r="CZ231" s="89"/>
      <c r="DA231" s="89"/>
      <c r="DB231" s="89"/>
      <c r="DD231" s="89"/>
      <c r="DE231" s="89"/>
      <c r="DF231" s="89"/>
      <c r="DG231" s="89"/>
      <c r="DH231" s="433"/>
      <c r="DI231" s="89"/>
      <c r="DJ231" s="435"/>
      <c r="DK231" s="89"/>
      <c r="DL231" s="89"/>
      <c r="DM231" s="89"/>
      <c r="DN231" s="89"/>
      <c r="DO231" s="89"/>
      <c r="DP231" s="89"/>
      <c r="DQ231" s="433"/>
      <c r="DR231" s="89"/>
      <c r="DS231" s="89"/>
      <c r="DU231" s="89"/>
      <c r="DV231" s="89"/>
      <c r="DW231" s="89"/>
      <c r="DX231" s="89"/>
      <c r="DY231" s="89"/>
    </row>
    <row r="232" spans="1:129" s="359" customFormat="1" ht="21" customHeight="1">
      <c r="A232" s="358" t="str">
        <f t="shared" si="25"/>
        <v>Witney Road Runners</v>
      </c>
      <c r="B232" s="729"/>
      <c r="C232" s="729" t="s">
        <v>319</v>
      </c>
      <c r="D232" s="729" t="str" cm="1">
        <f t="array" ref="D232">_xlfn.LET(_xlpm.x, Witney!$AL$3:$AW$3, _xlpm.y, Witney!$AL$5:$AW$20, _xlpm.z, Witney!$AJ$5:$AJ$20, IF(_xlfn.XLOOKUP($C232,_xlfn.XLOOKUP(D$165,_xlpm.x,_xlpm.y,""),_xlpm.z,"Not Declared")="", "Name not recorded",  _xlfn.XLOOKUP($C232,_xlfn.XLOOKUP(D$165,_xlpm.x,_xlpm.y,""),_xlpm.z,"Not Declared")))</f>
        <v>Not Declared</v>
      </c>
      <c r="E232" s="729" t="str" cm="1">
        <f t="array" ref="E232">_xlfn.LET(_xlpm.x, Witney!$AL$3:$AW$3, _xlpm.y, Witney!$AL$5:$AW$20, _xlpm.z, Witney!$AJ$5:$AJ$20, IF(_xlfn.XLOOKUP($C232,_xlfn.XLOOKUP(E$165,_xlpm.x,_xlpm.y,""),_xlpm.z,"Not Declared")="", "Name not recorded",  _xlfn.XLOOKUP($C232,_xlfn.XLOOKUP(E$165,_xlpm.x,_xlpm.y,""),_xlpm.z,"Not Declared")))</f>
        <v>Not Declared</v>
      </c>
      <c r="F232" s="729" t="str" cm="1">
        <f t="array" ref="F232">_xlfn.LET(_xlpm.x, Witney!$AL$3:$AW$3, _xlpm.y, Witney!$AL$5:$AW$20, _xlpm.z, Witney!$AJ$5:$AJ$20, IF(_xlfn.XLOOKUP($C232,_xlfn.XLOOKUP(F$165,_xlpm.x,_xlpm.y,""),_xlpm.z,"Not Declared")="", "Name not recorded",  _xlfn.XLOOKUP($C232,_xlfn.XLOOKUP(F$165,_xlpm.x,_xlpm.y,""),_xlpm.z,"Not Declared")))</f>
        <v>Not Declared</v>
      </c>
      <c r="G232" s="729" t="str" cm="1">
        <f t="array" ref="G232">_xlfn.LET(_xlpm.x, Witney!$AL$3:$AW$3, _xlpm.y, Witney!$AL$5:$AW$20, _xlpm.z, Witney!$AJ$5:$AJ$20, IF(_xlfn.XLOOKUP($C232,_xlfn.XLOOKUP(G$165,_xlpm.x,_xlpm.y,""),_xlpm.z,"Not Declared")="", "Name not recorded",  _xlfn.XLOOKUP($C232,_xlfn.XLOOKUP(G$165,_xlpm.x,_xlpm.y,""),_xlpm.z,"Not Declared")))</f>
        <v>Not Declared</v>
      </c>
      <c r="H232" s="729" t="str" cm="1">
        <f t="array" ref="H232">_xlfn.LET(_xlpm.x, Witney!$AL$3:$AW$3, _xlpm.y, Witney!$AL$5:$AW$20, _xlpm.z, Witney!$AJ$5:$AJ$20, IF(_xlfn.XLOOKUP($C232,_xlfn.XLOOKUP(H$165,_xlpm.x,_xlpm.y,""),_xlpm.z,"Not Declared")="", "Name not recorded",  _xlfn.XLOOKUP($C232,_xlfn.XLOOKUP(H$165,_xlpm.x,_xlpm.y,""),_xlpm.z,"Not Declared")))</f>
        <v>Not Declared</v>
      </c>
      <c r="I232" s="729" t="str" cm="1">
        <f t="array" ref="I232">_xlfn.LET(_xlpm.x, Witney!$AL$3:$AW$3, _xlpm.y, Witney!$AL$5:$AW$20, _xlpm.z, Witney!$AJ$5:$AJ$20, IF(_xlfn.XLOOKUP($C232,_xlfn.XLOOKUP(I$165,_xlpm.x,_xlpm.y,""),_xlpm.z,"Not Declared")="", "Name not recorded",  _xlfn.XLOOKUP($C232,_xlfn.XLOOKUP(I$165,_xlpm.x,_xlpm.y,""),_xlpm.z,"Not Declared")))</f>
        <v>Not Declared</v>
      </c>
      <c r="J232" s="729" t="str" cm="1">
        <f t="array" ref="J232">_xlfn.LET(_xlpm.x, Witney!$AL$3:$AW$3, _xlpm.y, Witney!$AL$5:$AW$20, _xlpm.z, Witney!$AJ$5:$AJ$20, IF(_xlfn.XLOOKUP($C232,_xlfn.XLOOKUP(J$165,_xlpm.x,_xlpm.y,""),_xlpm.z,"Not Declared")="", "Name not recorded",  _xlfn.XLOOKUP($C232,_xlfn.XLOOKUP(J$165,_xlpm.x,_xlpm.y,""),_xlpm.z,"Not Declared")))</f>
        <v>Not Declared</v>
      </c>
      <c r="K232" s="729" t="str" cm="1">
        <f t="array" ref="K232">_xlfn.LET(_xlpm.x, Witney!$AL$3:$AW$3, _xlpm.y, Witney!$AL$5:$AW$20, _xlpm.z, Witney!$AJ$5:$AJ$20, IF(_xlfn.XLOOKUP($C232,_xlfn.XLOOKUP(K$165,_xlpm.x,_xlpm.y,""),_xlpm.z,"Not Declared")="", "Name not recorded",  _xlfn.XLOOKUP($C232,_xlfn.XLOOKUP(K$165,_xlpm.x,_xlpm.y,""),_xlpm.z,"Not Declared")))</f>
        <v>Not Declared</v>
      </c>
      <c r="L232" s="729" t="str" cm="1">
        <f t="array" ref="L232">_xlfn.LET(_xlpm.x, Witney!$AL$3:$AW$3, _xlpm.y, Witney!$AL$5:$AW$20, _xlpm.z, Witney!$AJ$5:$AJ$20, IF(_xlfn.XLOOKUP($C232,_xlfn.XLOOKUP(L$165,_xlpm.x,_xlpm.y,""),_xlpm.z,"Not Declared")="", "Name not recorded",  _xlfn.XLOOKUP($C232,_xlfn.XLOOKUP(L$165,_xlpm.x,_xlpm.y,""),_xlpm.z,"Not Declared")))</f>
        <v>Not Declared</v>
      </c>
      <c r="M232" s="729" t="str" cm="1">
        <f t="array" ref="M232">_xlfn.LET(_xlpm.x, Witney!$AL$3:$AW$3, _xlpm.y, Witney!$AL$5:$AW$20, _xlpm.z, Witney!$AJ$5:$AJ$20, IF(_xlfn.XLOOKUP($C232,_xlfn.XLOOKUP(M$165,_xlpm.x,_xlpm.y,""),_xlpm.z,"Not Declared")="", "Name not recorded",  _xlfn.XLOOKUP($C232,_xlfn.XLOOKUP(M$165,_xlpm.x,_xlpm.y,""),_xlpm.z,"Not Declared")))</f>
        <v>Not Declared</v>
      </c>
      <c r="N232" s="729" t="str" cm="1">
        <f t="array" ref="N232">_xlfn.LET(_xlpm.x, Witney!$AL$3:$AW$3, _xlpm.y, Witney!$AL$5:$AW$20, _xlpm.z, Witney!$AJ$5:$AJ$20, IF(_xlfn.XLOOKUP($C232,_xlfn.XLOOKUP(N$165,_xlpm.x,_xlpm.y,""),_xlpm.z,"Not Declared")="", "Name not recorded",  _xlfn.XLOOKUP($C232,_xlfn.XLOOKUP(N$165,_xlpm.x,_xlpm.y,""),_xlpm.z,"Not Declared")))</f>
        <v>Not Declared</v>
      </c>
      <c r="O232" s="729" t="str" cm="1">
        <f t="array" ref="O232">_xlfn.LET(_xlpm.x, Witney!$AL$3:$AW$3, _xlpm.y, Witney!$AL$5:$AW$20, _xlpm.z, Witney!$AJ$5:$AJ$20, IF(_xlfn.XLOOKUP($C232,_xlfn.XLOOKUP(O$165,_xlpm.x,_xlpm.y,""),_xlpm.z,"Not Declared")="", "Name not recorded",  _xlfn.XLOOKUP($C232,_xlfn.XLOOKUP(O$165,_xlpm.x,_xlpm.y,""),_xlpm.z,"Not Declared")))</f>
        <v>Not Declared</v>
      </c>
      <c r="P232" s="3"/>
      <c r="Q232" s="3"/>
      <c r="R232" s="3"/>
      <c r="S232" s="3"/>
      <c r="T232" s="3"/>
      <c r="U232" s="3"/>
      <c r="V232" s="3"/>
      <c r="W232" s="3"/>
      <c r="X232" s="12"/>
      <c r="Z232" s="89"/>
      <c r="AA232" s="89"/>
      <c r="AC232" s="89"/>
      <c r="AD232" s="89"/>
      <c r="AE232" s="88"/>
      <c r="AF232" s="89"/>
      <c r="AG232" s="89"/>
      <c r="AH232" s="89"/>
      <c r="AI232" s="89"/>
      <c r="AK232" s="89"/>
      <c r="AL232" s="89"/>
      <c r="AM232" s="89"/>
      <c r="AN232" s="89"/>
      <c r="AO232" s="89"/>
      <c r="AP232" s="89"/>
      <c r="AQ232" s="89"/>
      <c r="AS232" s="89"/>
      <c r="AT232" s="89"/>
      <c r="AU232" s="89"/>
      <c r="AV232" s="89"/>
      <c r="AW232" s="89"/>
      <c r="AX232" s="89"/>
      <c r="AY232" s="89"/>
      <c r="AZ232" s="89"/>
      <c r="BA232" s="89"/>
      <c r="BB232" s="89"/>
      <c r="BC232" s="89"/>
      <c r="BD232" s="89"/>
      <c r="BE232" s="89"/>
      <c r="BF232" s="89"/>
      <c r="BG232" s="89"/>
      <c r="BI232" s="89"/>
      <c r="BJ232" s="89"/>
      <c r="BK232" s="89"/>
      <c r="BL232" s="89"/>
      <c r="BM232" s="89"/>
      <c r="BN232" s="89"/>
      <c r="BO232" s="89"/>
      <c r="BQ232" s="89"/>
      <c r="BR232" s="89"/>
      <c r="BS232" s="89"/>
      <c r="BT232" s="89"/>
      <c r="BU232" s="89"/>
      <c r="BV232" s="89"/>
      <c r="BW232" s="89"/>
      <c r="BX232" s="89"/>
      <c r="BY232" s="89"/>
      <c r="BZ232" s="89"/>
      <c r="CA232" s="89"/>
      <c r="CB232" s="89"/>
      <c r="CC232" s="89"/>
      <c r="CD232" s="89"/>
      <c r="CE232" s="89"/>
      <c r="CF232" s="89"/>
      <c r="CG232" s="89"/>
      <c r="CH232" s="89"/>
      <c r="CI232" s="88"/>
      <c r="CJ232" s="89"/>
      <c r="CK232" s="89"/>
      <c r="CL232" s="89"/>
      <c r="CM232" s="89"/>
      <c r="CN232" s="89"/>
      <c r="CO232" s="88"/>
      <c r="CP232" s="89"/>
      <c r="CQ232" s="89"/>
      <c r="CR232" s="89"/>
      <c r="CS232" s="89"/>
      <c r="CT232" s="89"/>
      <c r="CU232" s="89"/>
      <c r="CV232" s="88"/>
      <c r="CW232" s="89"/>
      <c r="CX232" s="89"/>
      <c r="CY232" s="89"/>
      <c r="CZ232" s="89"/>
      <c r="DA232" s="89"/>
      <c r="DB232" s="89"/>
      <c r="DD232" s="89"/>
      <c r="DE232" s="89"/>
      <c r="DF232" s="89"/>
      <c r="DG232" s="89"/>
      <c r="DH232" s="433"/>
      <c r="DI232" s="89"/>
      <c r="DJ232" s="435"/>
      <c r="DK232" s="89"/>
      <c r="DL232" s="89"/>
      <c r="DM232" s="89"/>
      <c r="DN232" s="89"/>
      <c r="DO232" s="89"/>
      <c r="DP232" s="89"/>
      <c r="DQ232" s="433"/>
      <c r="DR232" s="89"/>
      <c r="DS232" s="89"/>
      <c r="DU232" s="89"/>
      <c r="DV232" s="89"/>
      <c r="DW232" s="89"/>
      <c r="DX232" s="89"/>
      <c r="DY232" s="89"/>
    </row>
    <row r="233" spans="1:129" s="359" customFormat="1" ht="21" customHeight="1">
      <c r="A233" s="358" t="str">
        <f t="shared" si="25"/>
        <v>Witney Road Runners</v>
      </c>
      <c r="B233" s="729"/>
      <c r="C233" s="729" t="s">
        <v>320</v>
      </c>
      <c r="D233" s="729" t="str" cm="1">
        <f t="array" ref="D233">_xlfn.LET(_xlpm.x, Witney!$AL$3:$AW$3, _xlpm.y, Witney!$AL$5:$AW$20, _xlpm.z, Witney!$AJ$5:$AJ$20, IF(_xlfn.XLOOKUP($C233,_xlfn.XLOOKUP(D$165,_xlpm.x,_xlpm.y,""),_xlpm.z,"Not Declared")="", "Name not recorded",  _xlfn.XLOOKUP($C233,_xlfn.XLOOKUP(D$165,_xlpm.x,_xlpm.y,""),_xlpm.z,"Not Declared")))</f>
        <v>Not Declared</v>
      </c>
      <c r="E233" s="729" t="str" cm="1">
        <f t="array" ref="E233">_xlfn.LET(_xlpm.x, Witney!$AL$3:$AW$3, _xlpm.y, Witney!$AL$5:$AW$20, _xlpm.z, Witney!$AJ$5:$AJ$20, IF(_xlfn.XLOOKUP($C233,_xlfn.XLOOKUP(E$165,_xlpm.x,_xlpm.y,""),_xlpm.z,"Not Declared")="", "Name not recorded",  _xlfn.XLOOKUP($C233,_xlfn.XLOOKUP(E$165,_xlpm.x,_xlpm.y,""),_xlpm.z,"Not Declared")))</f>
        <v>Not Declared</v>
      </c>
      <c r="F233" s="729" t="str" cm="1">
        <f t="array" ref="F233">_xlfn.LET(_xlpm.x, Witney!$AL$3:$AW$3, _xlpm.y, Witney!$AL$5:$AW$20, _xlpm.z, Witney!$AJ$5:$AJ$20, IF(_xlfn.XLOOKUP($C233,_xlfn.XLOOKUP(F$165,_xlpm.x,_xlpm.y,""),_xlpm.z,"Not Declared")="", "Name not recorded",  _xlfn.XLOOKUP($C233,_xlfn.XLOOKUP(F$165,_xlpm.x,_xlpm.y,""),_xlpm.z,"Not Declared")))</f>
        <v>Not Declared</v>
      </c>
      <c r="G233" s="729" t="str" cm="1">
        <f t="array" ref="G233">_xlfn.LET(_xlpm.x, Witney!$AL$3:$AW$3, _xlpm.y, Witney!$AL$5:$AW$20, _xlpm.z, Witney!$AJ$5:$AJ$20, IF(_xlfn.XLOOKUP($C233,_xlfn.XLOOKUP(G$165,_xlpm.x,_xlpm.y,""),_xlpm.z,"Not Declared")="", "Name not recorded",  _xlfn.XLOOKUP($C233,_xlfn.XLOOKUP(G$165,_xlpm.x,_xlpm.y,""),_xlpm.z,"Not Declared")))</f>
        <v>Not Declared</v>
      </c>
      <c r="H233" s="729" t="str" cm="1">
        <f t="array" ref="H233">_xlfn.LET(_xlpm.x, Witney!$AL$3:$AW$3, _xlpm.y, Witney!$AL$5:$AW$20, _xlpm.z, Witney!$AJ$5:$AJ$20, IF(_xlfn.XLOOKUP($C233,_xlfn.XLOOKUP(H$165,_xlpm.x,_xlpm.y,""),_xlpm.z,"Not Declared")="", "Name not recorded",  _xlfn.XLOOKUP($C233,_xlfn.XLOOKUP(H$165,_xlpm.x,_xlpm.y,""),_xlpm.z,"Not Declared")))</f>
        <v>Not Declared</v>
      </c>
      <c r="I233" s="729" t="str" cm="1">
        <f t="array" ref="I233">_xlfn.LET(_xlpm.x, Witney!$AL$3:$AW$3, _xlpm.y, Witney!$AL$5:$AW$20, _xlpm.z, Witney!$AJ$5:$AJ$20, IF(_xlfn.XLOOKUP($C233,_xlfn.XLOOKUP(I$165,_xlpm.x,_xlpm.y,""),_xlpm.z,"Not Declared")="", "Name not recorded",  _xlfn.XLOOKUP($C233,_xlfn.XLOOKUP(I$165,_xlpm.x,_xlpm.y,""),_xlpm.z,"Not Declared")))</f>
        <v>Not Declared</v>
      </c>
      <c r="J233" s="729" t="str" cm="1">
        <f t="array" ref="J233">_xlfn.LET(_xlpm.x, Witney!$AL$3:$AW$3, _xlpm.y, Witney!$AL$5:$AW$20, _xlpm.z, Witney!$AJ$5:$AJ$20, IF(_xlfn.XLOOKUP($C233,_xlfn.XLOOKUP(J$165,_xlpm.x,_xlpm.y,""),_xlpm.z,"Not Declared")="", "Name not recorded",  _xlfn.XLOOKUP($C233,_xlfn.XLOOKUP(J$165,_xlpm.x,_xlpm.y,""),_xlpm.z,"Not Declared")))</f>
        <v>Not Declared</v>
      </c>
      <c r="K233" s="729" t="str" cm="1">
        <f t="array" ref="K233">_xlfn.LET(_xlpm.x, Witney!$AL$3:$AW$3, _xlpm.y, Witney!$AL$5:$AW$20, _xlpm.z, Witney!$AJ$5:$AJ$20, IF(_xlfn.XLOOKUP($C233,_xlfn.XLOOKUP(K$165,_xlpm.x,_xlpm.y,""),_xlpm.z,"Not Declared")="", "Name not recorded",  _xlfn.XLOOKUP($C233,_xlfn.XLOOKUP(K$165,_xlpm.x,_xlpm.y,""),_xlpm.z,"Not Declared")))</f>
        <v>Not Declared</v>
      </c>
      <c r="L233" s="729" t="str" cm="1">
        <f t="array" ref="L233">_xlfn.LET(_xlpm.x, Witney!$AL$3:$AW$3, _xlpm.y, Witney!$AL$5:$AW$20, _xlpm.z, Witney!$AJ$5:$AJ$20, IF(_xlfn.XLOOKUP($C233,_xlfn.XLOOKUP(L$165,_xlpm.x,_xlpm.y,""),_xlpm.z,"Not Declared")="", "Name not recorded",  _xlfn.XLOOKUP($C233,_xlfn.XLOOKUP(L$165,_xlpm.x,_xlpm.y,""),_xlpm.z,"Not Declared")))</f>
        <v>Not Declared</v>
      </c>
      <c r="M233" s="729" t="str" cm="1">
        <f t="array" ref="M233">_xlfn.LET(_xlpm.x, Witney!$AL$3:$AW$3, _xlpm.y, Witney!$AL$5:$AW$20, _xlpm.z, Witney!$AJ$5:$AJ$20, IF(_xlfn.XLOOKUP($C233,_xlfn.XLOOKUP(M$165,_xlpm.x,_xlpm.y,""),_xlpm.z,"Not Declared")="", "Name not recorded",  _xlfn.XLOOKUP($C233,_xlfn.XLOOKUP(M$165,_xlpm.x,_xlpm.y,""),_xlpm.z,"Not Declared")))</f>
        <v>Not Declared</v>
      </c>
      <c r="N233" s="729" t="str" cm="1">
        <f t="array" ref="N233">_xlfn.LET(_xlpm.x, Witney!$AL$3:$AW$3, _xlpm.y, Witney!$AL$5:$AW$20, _xlpm.z, Witney!$AJ$5:$AJ$20, IF(_xlfn.XLOOKUP($C233,_xlfn.XLOOKUP(N$165,_xlpm.x,_xlpm.y,""),_xlpm.z,"Not Declared")="", "Name not recorded",  _xlfn.XLOOKUP($C233,_xlfn.XLOOKUP(N$165,_xlpm.x,_xlpm.y,""),_xlpm.z,"Not Declared")))</f>
        <v>Not Declared</v>
      </c>
      <c r="O233" s="729" t="str" cm="1">
        <f t="array" ref="O233">_xlfn.LET(_xlpm.x, Witney!$AL$3:$AW$3, _xlpm.y, Witney!$AL$5:$AW$20, _xlpm.z, Witney!$AJ$5:$AJ$20, IF(_xlfn.XLOOKUP($C233,_xlfn.XLOOKUP(O$165,_xlpm.x,_xlpm.y,""),_xlpm.z,"Not Declared")="", "Name not recorded",  _xlfn.XLOOKUP($C233,_xlfn.XLOOKUP(O$165,_xlpm.x,_xlpm.y,""),_xlpm.z,"Not Declared")))</f>
        <v>Not Declared</v>
      </c>
      <c r="P233" s="3"/>
      <c r="Q233" s="3"/>
      <c r="R233" s="3"/>
      <c r="S233" s="3"/>
      <c r="T233" s="3"/>
      <c r="U233" s="3"/>
      <c r="V233" s="3"/>
      <c r="W233" s="3"/>
      <c r="X233" s="12"/>
      <c r="Z233" s="89"/>
      <c r="AA233" s="89"/>
      <c r="AC233" s="89"/>
      <c r="AD233" s="89"/>
      <c r="AE233" s="88"/>
      <c r="AF233" s="89"/>
      <c r="AG233" s="89"/>
      <c r="AH233" s="89"/>
      <c r="AI233" s="89"/>
      <c r="AK233" s="89"/>
      <c r="AL233" s="89"/>
      <c r="AM233" s="89"/>
      <c r="AN233" s="89"/>
      <c r="AO233" s="89"/>
      <c r="AP233" s="89"/>
      <c r="AQ233" s="89"/>
      <c r="AS233" s="89"/>
      <c r="AT233" s="89"/>
      <c r="AU233" s="89"/>
      <c r="AV233" s="89"/>
      <c r="AW233" s="89"/>
      <c r="AX233" s="89"/>
      <c r="AY233" s="89"/>
      <c r="AZ233" s="89"/>
      <c r="BA233" s="89"/>
      <c r="BB233" s="89"/>
      <c r="BC233" s="89"/>
      <c r="BD233" s="89"/>
      <c r="BE233" s="89"/>
      <c r="BF233" s="89"/>
      <c r="BG233" s="89"/>
      <c r="BI233" s="89"/>
      <c r="BJ233" s="89"/>
      <c r="BK233" s="89"/>
      <c r="BL233" s="89"/>
      <c r="BM233" s="89"/>
      <c r="BN233" s="89"/>
      <c r="BO233" s="89"/>
      <c r="BQ233" s="89"/>
      <c r="BR233" s="89"/>
      <c r="BS233" s="89"/>
      <c r="BT233" s="89"/>
      <c r="BU233" s="89"/>
      <c r="BV233" s="89"/>
      <c r="BW233" s="89"/>
      <c r="BX233" s="89"/>
      <c r="BY233" s="89"/>
      <c r="BZ233" s="89"/>
      <c r="CA233" s="89"/>
      <c r="CB233" s="89"/>
      <c r="CC233" s="89"/>
      <c r="CD233" s="89"/>
      <c r="CE233" s="89"/>
      <c r="CF233" s="89"/>
      <c r="CG233" s="89"/>
      <c r="CH233" s="89"/>
      <c r="CI233" s="88"/>
      <c r="CJ233" s="89"/>
      <c r="CK233" s="89"/>
      <c r="CL233" s="89"/>
      <c r="CM233" s="89"/>
      <c r="CN233" s="89"/>
      <c r="CO233" s="88"/>
      <c r="CP233" s="89"/>
      <c r="CQ233" s="89"/>
      <c r="CR233" s="89"/>
      <c r="CS233" s="89"/>
      <c r="CT233" s="89"/>
      <c r="CU233" s="89"/>
      <c r="CV233" s="88"/>
      <c r="CW233" s="89"/>
      <c r="CX233" s="89"/>
      <c r="CY233" s="89"/>
      <c r="CZ233" s="89"/>
      <c r="DA233" s="89"/>
      <c r="DB233" s="89"/>
      <c r="DD233" s="89"/>
      <c r="DE233" s="89"/>
      <c r="DF233" s="89"/>
      <c r="DG233" s="89"/>
      <c r="DH233" s="433"/>
      <c r="DI233" s="89"/>
      <c r="DJ233" s="435"/>
      <c r="DK233" s="89"/>
      <c r="DL233" s="89"/>
      <c r="DM233" s="89"/>
      <c r="DN233" s="89"/>
      <c r="DO233" s="89"/>
      <c r="DP233" s="89"/>
      <c r="DQ233" s="433"/>
      <c r="DR233" s="89"/>
      <c r="DS233" s="89"/>
      <c r="DU233" s="89"/>
      <c r="DV233" s="89"/>
      <c r="DW233" s="89"/>
      <c r="DX233" s="89"/>
      <c r="DY233" s="89"/>
    </row>
    <row r="234" spans="1:129" s="359" customFormat="1" ht="21" customHeight="1">
      <c r="A234" s="358" t="str">
        <f t="shared" si="25"/>
        <v>Witney Road Runners</v>
      </c>
      <c r="B234" s="729"/>
      <c r="C234" s="729" t="s">
        <v>321</v>
      </c>
      <c r="D234" s="729" t="str" cm="1">
        <f t="array" ref="D234">_xlfn.LET(_xlpm.x, Witney!$AL$3:$AW$3, _xlpm.y, Witney!$AL$5:$AW$20, _xlpm.z, Witney!$AJ$5:$AJ$20, IF(_xlfn.XLOOKUP($C234,_xlfn.XLOOKUP(D$165,_xlpm.x,_xlpm.y,""),_xlpm.z,"Not Declared")="", "Name not recorded",  _xlfn.XLOOKUP($C234,_xlfn.XLOOKUP(D$165,_xlpm.x,_xlpm.y,""),_xlpm.z,"Not Declared")))</f>
        <v>Not Declared</v>
      </c>
      <c r="E234" s="729" t="str" cm="1">
        <f t="array" ref="E234">_xlfn.LET(_xlpm.x, Witney!$AL$3:$AW$3, _xlpm.y, Witney!$AL$5:$AW$20, _xlpm.z, Witney!$AJ$5:$AJ$20, IF(_xlfn.XLOOKUP($C234,_xlfn.XLOOKUP(E$165,_xlpm.x,_xlpm.y,""),_xlpm.z,"Not Declared")="", "Name not recorded",  _xlfn.XLOOKUP($C234,_xlfn.XLOOKUP(E$165,_xlpm.x,_xlpm.y,""),_xlpm.z,"Not Declared")))</f>
        <v>Not Declared</v>
      </c>
      <c r="F234" s="729" t="str" cm="1">
        <f t="array" ref="F234">_xlfn.LET(_xlpm.x, Witney!$AL$3:$AW$3, _xlpm.y, Witney!$AL$5:$AW$20, _xlpm.z, Witney!$AJ$5:$AJ$20, IF(_xlfn.XLOOKUP($C234,_xlfn.XLOOKUP(F$165,_xlpm.x,_xlpm.y,""),_xlpm.z,"Not Declared")="", "Name not recorded",  _xlfn.XLOOKUP($C234,_xlfn.XLOOKUP(F$165,_xlpm.x,_xlpm.y,""),_xlpm.z,"Not Declared")))</f>
        <v>Not Declared</v>
      </c>
      <c r="G234" s="729" t="str" cm="1">
        <f t="array" ref="G234">_xlfn.LET(_xlpm.x, Witney!$AL$3:$AW$3, _xlpm.y, Witney!$AL$5:$AW$20, _xlpm.z, Witney!$AJ$5:$AJ$20, IF(_xlfn.XLOOKUP($C234,_xlfn.XLOOKUP(G$165,_xlpm.x,_xlpm.y,""),_xlpm.z,"Not Declared")="", "Name not recorded",  _xlfn.XLOOKUP($C234,_xlfn.XLOOKUP(G$165,_xlpm.x,_xlpm.y,""),_xlpm.z,"Not Declared")))</f>
        <v>Not Declared</v>
      </c>
      <c r="H234" s="729" t="str" cm="1">
        <f t="array" ref="H234">_xlfn.LET(_xlpm.x, Witney!$AL$3:$AW$3, _xlpm.y, Witney!$AL$5:$AW$20, _xlpm.z, Witney!$AJ$5:$AJ$20, IF(_xlfn.XLOOKUP($C234,_xlfn.XLOOKUP(H$165,_xlpm.x,_xlpm.y,""),_xlpm.z,"Not Declared")="", "Name not recorded",  _xlfn.XLOOKUP($C234,_xlfn.XLOOKUP(H$165,_xlpm.x,_xlpm.y,""),_xlpm.z,"Not Declared")))</f>
        <v>Not Declared</v>
      </c>
      <c r="I234" s="729" t="str" cm="1">
        <f t="array" ref="I234">_xlfn.LET(_xlpm.x, Witney!$AL$3:$AW$3, _xlpm.y, Witney!$AL$5:$AW$20, _xlpm.z, Witney!$AJ$5:$AJ$20, IF(_xlfn.XLOOKUP($C234,_xlfn.XLOOKUP(I$165,_xlpm.x,_xlpm.y,""),_xlpm.z,"Not Declared")="", "Name not recorded",  _xlfn.XLOOKUP($C234,_xlfn.XLOOKUP(I$165,_xlpm.x,_xlpm.y,""),_xlpm.z,"Not Declared")))</f>
        <v>Not Declared</v>
      </c>
      <c r="J234" s="729" t="str" cm="1">
        <f t="array" ref="J234">_xlfn.LET(_xlpm.x, Witney!$AL$3:$AW$3, _xlpm.y, Witney!$AL$5:$AW$20, _xlpm.z, Witney!$AJ$5:$AJ$20, IF(_xlfn.XLOOKUP($C234,_xlfn.XLOOKUP(J$165,_xlpm.x,_xlpm.y,""),_xlpm.z,"Not Declared")="", "Name not recorded",  _xlfn.XLOOKUP($C234,_xlfn.XLOOKUP(J$165,_xlpm.x,_xlpm.y,""),_xlpm.z,"Not Declared")))</f>
        <v>Not Declared</v>
      </c>
      <c r="K234" s="729" t="str" cm="1">
        <f t="array" ref="K234">_xlfn.LET(_xlpm.x, Witney!$AL$3:$AW$3, _xlpm.y, Witney!$AL$5:$AW$20, _xlpm.z, Witney!$AJ$5:$AJ$20, IF(_xlfn.XLOOKUP($C234,_xlfn.XLOOKUP(K$165,_xlpm.x,_xlpm.y,""),_xlpm.z,"Not Declared")="", "Name not recorded",  _xlfn.XLOOKUP($C234,_xlfn.XLOOKUP(K$165,_xlpm.x,_xlpm.y,""),_xlpm.z,"Not Declared")))</f>
        <v>Not Declared</v>
      </c>
      <c r="L234" s="729" t="str" cm="1">
        <f t="array" ref="L234">_xlfn.LET(_xlpm.x, Witney!$AL$3:$AW$3, _xlpm.y, Witney!$AL$5:$AW$20, _xlpm.z, Witney!$AJ$5:$AJ$20, IF(_xlfn.XLOOKUP($C234,_xlfn.XLOOKUP(L$165,_xlpm.x,_xlpm.y,""),_xlpm.z,"Not Declared")="", "Name not recorded",  _xlfn.XLOOKUP($C234,_xlfn.XLOOKUP(L$165,_xlpm.x,_xlpm.y,""),_xlpm.z,"Not Declared")))</f>
        <v>Not Declared</v>
      </c>
      <c r="M234" s="729" t="str" cm="1">
        <f t="array" ref="M234">_xlfn.LET(_xlpm.x, Witney!$AL$3:$AW$3, _xlpm.y, Witney!$AL$5:$AW$20, _xlpm.z, Witney!$AJ$5:$AJ$20, IF(_xlfn.XLOOKUP($C234,_xlfn.XLOOKUP(M$165,_xlpm.x,_xlpm.y,""),_xlpm.z,"Not Declared")="", "Name not recorded",  _xlfn.XLOOKUP($C234,_xlfn.XLOOKUP(M$165,_xlpm.x,_xlpm.y,""),_xlpm.z,"Not Declared")))</f>
        <v>Not Declared</v>
      </c>
      <c r="N234" s="729" t="str" cm="1">
        <f t="array" ref="N234">_xlfn.LET(_xlpm.x, Witney!$AL$3:$AW$3, _xlpm.y, Witney!$AL$5:$AW$20, _xlpm.z, Witney!$AJ$5:$AJ$20, IF(_xlfn.XLOOKUP($C234,_xlfn.XLOOKUP(N$165,_xlpm.x,_xlpm.y,""),_xlpm.z,"Not Declared")="", "Name not recorded",  _xlfn.XLOOKUP($C234,_xlfn.XLOOKUP(N$165,_xlpm.x,_xlpm.y,""),_xlpm.z,"Not Declared")))</f>
        <v>Not Declared</v>
      </c>
      <c r="O234" s="729" t="str" cm="1">
        <f t="array" ref="O234">_xlfn.LET(_xlpm.x, Witney!$AL$3:$AW$3, _xlpm.y, Witney!$AL$5:$AW$20, _xlpm.z, Witney!$AJ$5:$AJ$20, IF(_xlfn.XLOOKUP($C234,_xlfn.XLOOKUP(O$165,_xlpm.x,_xlpm.y,""),_xlpm.z,"Not Declared")="", "Name not recorded",  _xlfn.XLOOKUP($C234,_xlfn.XLOOKUP(O$165,_xlpm.x,_xlpm.y,""),_xlpm.z,"Not Declared")))</f>
        <v>Not Declared</v>
      </c>
      <c r="P234" s="3"/>
      <c r="Q234" s="3"/>
      <c r="R234" s="3"/>
      <c r="S234" s="3"/>
      <c r="T234" s="3"/>
      <c r="U234" s="3"/>
      <c r="V234" s="3"/>
      <c r="W234" s="3"/>
      <c r="X234" s="12"/>
      <c r="Z234" s="89"/>
      <c r="AA234" s="89"/>
      <c r="AC234" s="89"/>
      <c r="AD234" s="89"/>
      <c r="AE234" s="88"/>
      <c r="AF234" s="89"/>
      <c r="AG234" s="89"/>
      <c r="AH234" s="89"/>
      <c r="AI234" s="89"/>
      <c r="AK234" s="89"/>
      <c r="AL234" s="89"/>
      <c r="AM234" s="89"/>
      <c r="AN234" s="89"/>
      <c r="AO234" s="89"/>
      <c r="AP234" s="89"/>
      <c r="AQ234" s="89"/>
      <c r="AS234" s="89"/>
      <c r="AT234" s="89"/>
      <c r="AU234" s="89"/>
      <c r="AV234" s="89"/>
      <c r="AW234" s="89"/>
      <c r="AX234" s="89"/>
      <c r="AY234" s="89"/>
      <c r="AZ234" s="89"/>
      <c r="BA234" s="89"/>
      <c r="BB234" s="89"/>
      <c r="BC234" s="89"/>
      <c r="BD234" s="89"/>
      <c r="BE234" s="89"/>
      <c r="BF234" s="89"/>
      <c r="BG234" s="89"/>
      <c r="BI234" s="89"/>
      <c r="BJ234" s="89"/>
      <c r="BK234" s="89"/>
      <c r="BL234" s="89"/>
      <c r="BM234" s="89"/>
      <c r="BN234" s="89"/>
      <c r="BO234" s="89"/>
      <c r="BQ234" s="89"/>
      <c r="BR234" s="89"/>
      <c r="BS234" s="89"/>
      <c r="BT234" s="89"/>
      <c r="BU234" s="89"/>
      <c r="BV234" s="89"/>
      <c r="BW234" s="89"/>
      <c r="BX234" s="89"/>
      <c r="BY234" s="89"/>
      <c r="BZ234" s="89"/>
      <c r="CA234" s="89"/>
      <c r="CB234" s="89"/>
      <c r="CC234" s="89"/>
      <c r="CD234" s="89"/>
      <c r="CE234" s="89"/>
      <c r="CF234" s="89"/>
      <c r="CG234" s="89"/>
      <c r="CH234" s="89"/>
      <c r="CI234" s="88"/>
      <c r="CJ234" s="89"/>
      <c r="CK234" s="89"/>
      <c r="CL234" s="89"/>
      <c r="CM234" s="89"/>
      <c r="CN234" s="89"/>
      <c r="CO234" s="88"/>
      <c r="CP234" s="89"/>
      <c r="CQ234" s="89"/>
      <c r="CR234" s="89"/>
      <c r="CS234" s="89"/>
      <c r="CT234" s="89"/>
      <c r="CU234" s="89"/>
      <c r="CV234" s="88"/>
      <c r="CW234" s="89"/>
      <c r="CX234" s="89"/>
      <c r="CY234" s="89"/>
      <c r="CZ234" s="89"/>
      <c r="DA234" s="89"/>
      <c r="DB234" s="89"/>
      <c r="DD234" s="89"/>
      <c r="DE234" s="89"/>
      <c r="DF234" s="89"/>
      <c r="DG234" s="89"/>
      <c r="DH234" s="433"/>
      <c r="DI234" s="89"/>
      <c r="DJ234" s="435"/>
      <c r="DK234" s="89"/>
      <c r="DL234" s="89"/>
      <c r="DM234" s="89"/>
      <c r="DN234" s="89"/>
      <c r="DO234" s="89"/>
      <c r="DP234" s="89"/>
      <c r="DQ234" s="433"/>
      <c r="DR234" s="89"/>
      <c r="DS234" s="89"/>
      <c r="DU234" s="89"/>
      <c r="DV234" s="89"/>
      <c r="DW234" s="89"/>
      <c r="DX234" s="89"/>
      <c r="DY234" s="89"/>
    </row>
    <row r="235" spans="1:129" s="359" customFormat="1" ht="21" customHeight="1">
      <c r="A235" s="358" t="str">
        <f t="shared" si="25"/>
        <v>Witney Road Runners</v>
      </c>
      <c r="B235" s="729"/>
      <c r="C235" s="729" t="s">
        <v>322</v>
      </c>
      <c r="D235" s="729" t="str" cm="1">
        <f t="array" ref="D235">_xlfn.LET(_xlpm.x, Witney!$AL$3:$AW$3, _xlpm.y, Witney!$AL$5:$AW$20, _xlpm.z, Witney!$AJ$5:$AJ$20, IF(_xlfn.XLOOKUP($C235,_xlfn.XLOOKUP(D$165,_xlpm.x,_xlpm.y,""),_xlpm.z,"Not Declared")="", "Name not recorded",  _xlfn.XLOOKUP($C235,_xlfn.XLOOKUP(D$165,_xlpm.x,_xlpm.y,""),_xlpm.z,"Not Declared")))</f>
        <v>Not Declared</v>
      </c>
      <c r="E235" s="729" t="str" cm="1">
        <f t="array" ref="E235">_xlfn.LET(_xlpm.x, Witney!$AL$3:$AW$3, _xlpm.y, Witney!$AL$5:$AW$20, _xlpm.z, Witney!$AJ$5:$AJ$20, IF(_xlfn.XLOOKUP($C235,_xlfn.XLOOKUP(E$165,_xlpm.x,_xlpm.y,""),_xlpm.z,"Not Declared")="", "Name not recorded",  _xlfn.XLOOKUP($C235,_xlfn.XLOOKUP(E$165,_xlpm.x,_xlpm.y,""),_xlpm.z,"Not Declared")))</f>
        <v>Not Declared</v>
      </c>
      <c r="F235" s="729" t="str" cm="1">
        <f t="array" ref="F235">_xlfn.LET(_xlpm.x, Witney!$AL$3:$AW$3, _xlpm.y, Witney!$AL$5:$AW$20, _xlpm.z, Witney!$AJ$5:$AJ$20, IF(_xlfn.XLOOKUP($C235,_xlfn.XLOOKUP(F$165,_xlpm.x,_xlpm.y,""),_xlpm.z,"Not Declared")="", "Name not recorded",  _xlfn.XLOOKUP($C235,_xlfn.XLOOKUP(F$165,_xlpm.x,_xlpm.y,""),_xlpm.z,"Not Declared")))</f>
        <v>Not Declared</v>
      </c>
      <c r="G235" s="729" t="str" cm="1">
        <f t="array" ref="G235">_xlfn.LET(_xlpm.x, Witney!$AL$3:$AW$3, _xlpm.y, Witney!$AL$5:$AW$20, _xlpm.z, Witney!$AJ$5:$AJ$20, IF(_xlfn.XLOOKUP($C235,_xlfn.XLOOKUP(G$165,_xlpm.x,_xlpm.y,""),_xlpm.z,"Not Declared")="", "Name not recorded",  _xlfn.XLOOKUP($C235,_xlfn.XLOOKUP(G$165,_xlpm.x,_xlpm.y,""),_xlpm.z,"Not Declared")))</f>
        <v>Not Declared</v>
      </c>
      <c r="H235" s="729" t="str" cm="1">
        <f t="array" ref="H235">_xlfn.LET(_xlpm.x, Witney!$AL$3:$AW$3, _xlpm.y, Witney!$AL$5:$AW$20, _xlpm.z, Witney!$AJ$5:$AJ$20, IF(_xlfn.XLOOKUP($C235,_xlfn.XLOOKUP(H$165,_xlpm.x,_xlpm.y,""),_xlpm.z,"Not Declared")="", "Name not recorded",  _xlfn.XLOOKUP($C235,_xlfn.XLOOKUP(H$165,_xlpm.x,_xlpm.y,""),_xlpm.z,"Not Declared")))</f>
        <v>Not Declared</v>
      </c>
      <c r="I235" s="729" t="str" cm="1">
        <f t="array" ref="I235">_xlfn.LET(_xlpm.x, Witney!$AL$3:$AW$3, _xlpm.y, Witney!$AL$5:$AW$20, _xlpm.z, Witney!$AJ$5:$AJ$20, IF(_xlfn.XLOOKUP($C235,_xlfn.XLOOKUP(I$165,_xlpm.x,_xlpm.y,""),_xlpm.z,"Not Declared")="", "Name not recorded",  _xlfn.XLOOKUP($C235,_xlfn.XLOOKUP(I$165,_xlpm.x,_xlpm.y,""),_xlpm.z,"Not Declared")))</f>
        <v>Not Declared</v>
      </c>
      <c r="J235" s="729" t="str" cm="1">
        <f t="array" ref="J235">_xlfn.LET(_xlpm.x, Witney!$AL$3:$AW$3, _xlpm.y, Witney!$AL$5:$AW$20, _xlpm.z, Witney!$AJ$5:$AJ$20, IF(_xlfn.XLOOKUP($C235,_xlfn.XLOOKUP(J$165,_xlpm.x,_xlpm.y,""),_xlpm.z,"Not Declared")="", "Name not recorded",  _xlfn.XLOOKUP($C235,_xlfn.XLOOKUP(J$165,_xlpm.x,_xlpm.y,""),_xlpm.z,"Not Declared")))</f>
        <v>Not Declared</v>
      </c>
      <c r="K235" s="729" t="str" cm="1">
        <f t="array" ref="K235">_xlfn.LET(_xlpm.x, Witney!$AL$3:$AW$3, _xlpm.y, Witney!$AL$5:$AW$20, _xlpm.z, Witney!$AJ$5:$AJ$20, IF(_xlfn.XLOOKUP($C235,_xlfn.XLOOKUP(K$165,_xlpm.x,_xlpm.y,""),_xlpm.z,"Not Declared")="", "Name not recorded",  _xlfn.XLOOKUP($C235,_xlfn.XLOOKUP(K$165,_xlpm.x,_xlpm.y,""),_xlpm.z,"Not Declared")))</f>
        <v>Not Declared</v>
      </c>
      <c r="L235" s="729" t="str" cm="1">
        <f t="array" ref="L235">_xlfn.LET(_xlpm.x, Witney!$AL$3:$AW$3, _xlpm.y, Witney!$AL$5:$AW$20, _xlpm.z, Witney!$AJ$5:$AJ$20, IF(_xlfn.XLOOKUP($C235,_xlfn.XLOOKUP(L$165,_xlpm.x,_xlpm.y,""),_xlpm.z,"Not Declared")="", "Name not recorded",  _xlfn.XLOOKUP($C235,_xlfn.XLOOKUP(L$165,_xlpm.x,_xlpm.y,""),_xlpm.z,"Not Declared")))</f>
        <v>Not Declared</v>
      </c>
      <c r="M235" s="729" t="str" cm="1">
        <f t="array" ref="M235">_xlfn.LET(_xlpm.x, Witney!$AL$3:$AW$3, _xlpm.y, Witney!$AL$5:$AW$20, _xlpm.z, Witney!$AJ$5:$AJ$20, IF(_xlfn.XLOOKUP($C235,_xlfn.XLOOKUP(M$165,_xlpm.x,_xlpm.y,""),_xlpm.z,"Not Declared")="", "Name not recorded",  _xlfn.XLOOKUP($C235,_xlfn.XLOOKUP(M$165,_xlpm.x,_xlpm.y,""),_xlpm.z,"Not Declared")))</f>
        <v>Not Declared</v>
      </c>
      <c r="N235" s="729" t="str" cm="1">
        <f t="array" ref="N235">_xlfn.LET(_xlpm.x, Witney!$AL$3:$AW$3, _xlpm.y, Witney!$AL$5:$AW$20, _xlpm.z, Witney!$AJ$5:$AJ$20, IF(_xlfn.XLOOKUP($C235,_xlfn.XLOOKUP(N$165,_xlpm.x,_xlpm.y,""),_xlpm.z,"Not Declared")="", "Name not recorded",  _xlfn.XLOOKUP($C235,_xlfn.XLOOKUP(N$165,_xlpm.x,_xlpm.y,""),_xlpm.z,"Not Declared")))</f>
        <v>Not Declared</v>
      </c>
      <c r="O235" s="729" t="str" cm="1">
        <f t="array" ref="O235">_xlfn.LET(_xlpm.x, Witney!$AL$3:$AW$3, _xlpm.y, Witney!$AL$5:$AW$20, _xlpm.z, Witney!$AJ$5:$AJ$20, IF(_xlfn.XLOOKUP($C235,_xlfn.XLOOKUP(O$165,_xlpm.x,_xlpm.y,""),_xlpm.z,"Not Declared")="", "Name not recorded",  _xlfn.XLOOKUP($C235,_xlfn.XLOOKUP(O$165,_xlpm.x,_xlpm.y,""),_xlpm.z,"Not Declared")))</f>
        <v>Not Declared</v>
      </c>
      <c r="P235" s="3"/>
      <c r="Q235" s="3"/>
      <c r="R235" s="3"/>
      <c r="S235" s="3"/>
      <c r="T235" s="3"/>
      <c r="U235" s="3"/>
      <c r="V235" s="3"/>
      <c r="W235" s="3"/>
      <c r="X235" s="12"/>
      <c r="Z235" s="89"/>
      <c r="AA235" s="89"/>
      <c r="AC235" s="89"/>
      <c r="AD235" s="89"/>
      <c r="AE235" s="88"/>
      <c r="AF235" s="89"/>
      <c r="AG235" s="89"/>
      <c r="AH235" s="89"/>
      <c r="AI235" s="89"/>
      <c r="AK235" s="89"/>
      <c r="AL235" s="89"/>
      <c r="AM235" s="89"/>
      <c r="AN235" s="89"/>
      <c r="AO235" s="89"/>
      <c r="AP235" s="89"/>
      <c r="AQ235" s="89"/>
      <c r="AS235" s="89"/>
      <c r="AT235" s="89"/>
      <c r="AU235" s="89"/>
      <c r="AV235" s="89"/>
      <c r="AW235" s="89"/>
      <c r="AX235" s="89"/>
      <c r="AY235" s="89"/>
      <c r="AZ235" s="89"/>
      <c r="BA235" s="89"/>
      <c r="BB235" s="89"/>
      <c r="BC235" s="89"/>
      <c r="BD235" s="89"/>
      <c r="BE235" s="89"/>
      <c r="BF235" s="89"/>
      <c r="BG235" s="89"/>
      <c r="BI235" s="89"/>
      <c r="BJ235" s="89"/>
      <c r="BK235" s="89"/>
      <c r="BL235" s="89"/>
      <c r="BM235" s="89"/>
      <c r="BN235" s="89"/>
      <c r="BO235" s="89"/>
      <c r="BQ235" s="89"/>
      <c r="BR235" s="89"/>
      <c r="BS235" s="89"/>
      <c r="BT235" s="89"/>
      <c r="BU235" s="89"/>
      <c r="BV235" s="89"/>
      <c r="BW235" s="89"/>
      <c r="BX235" s="89"/>
      <c r="BY235" s="89"/>
      <c r="BZ235" s="89"/>
      <c r="CA235" s="89"/>
      <c r="CB235" s="89"/>
      <c r="CC235" s="89"/>
      <c r="CD235" s="89"/>
      <c r="CE235" s="89"/>
      <c r="CF235" s="89"/>
      <c r="CG235" s="89"/>
      <c r="CH235" s="89"/>
      <c r="CI235" s="88"/>
      <c r="CJ235" s="89"/>
      <c r="CK235" s="89"/>
      <c r="CL235" s="89"/>
      <c r="CM235" s="89"/>
      <c r="CN235" s="89"/>
      <c r="CO235" s="88"/>
      <c r="CP235" s="89"/>
      <c r="CQ235" s="89"/>
      <c r="CR235" s="89"/>
      <c r="CS235" s="89"/>
      <c r="CT235" s="89"/>
      <c r="CU235" s="89"/>
      <c r="CV235" s="88"/>
      <c r="CW235" s="89"/>
      <c r="CX235" s="89"/>
      <c r="CY235" s="89"/>
      <c r="CZ235" s="89"/>
      <c r="DA235" s="89"/>
      <c r="DB235" s="89"/>
      <c r="DD235" s="89"/>
      <c r="DE235" s="89"/>
      <c r="DF235" s="89"/>
      <c r="DG235" s="89"/>
      <c r="DH235" s="433"/>
      <c r="DI235" s="89"/>
      <c r="DJ235" s="435"/>
      <c r="DK235" s="89"/>
      <c r="DL235" s="89"/>
      <c r="DM235" s="89"/>
      <c r="DN235" s="89"/>
      <c r="DO235" s="89"/>
      <c r="DP235" s="89"/>
      <c r="DQ235" s="433"/>
      <c r="DR235" s="89"/>
      <c r="DS235" s="89"/>
      <c r="DU235" s="89"/>
      <c r="DV235" s="89"/>
      <c r="DW235" s="89"/>
      <c r="DX235" s="89"/>
      <c r="DY235" s="89"/>
    </row>
    <row r="236" spans="1:129" s="359" customFormat="1" ht="21" customHeight="1">
      <c r="A236" s="358" t="str">
        <f t="shared" si="25"/>
        <v>Witney Road Runners</v>
      </c>
      <c r="B236" s="729"/>
      <c r="C236" s="729" t="s">
        <v>323</v>
      </c>
      <c r="D236" s="729" t="str" cm="1">
        <f t="array" ref="D236">_xlfn.LET(_xlpm.x, Witney!$AL$3:$AW$3, _xlpm.y, Witney!$AL$5:$AW$20, _xlpm.z, Witney!$AJ$5:$AJ$20, IF(_xlfn.XLOOKUP($C236,_xlfn.XLOOKUP(D$165,_xlpm.x,_xlpm.y,""),_xlpm.z,"Not Declared")="", "Name not recorded",  _xlfn.XLOOKUP($C236,_xlfn.XLOOKUP(D$165,_xlpm.x,_xlpm.y,""),_xlpm.z,"Not Declared")))</f>
        <v>Not Declared</v>
      </c>
      <c r="E236" s="729" t="str" cm="1">
        <f t="array" ref="E236">_xlfn.LET(_xlpm.x, Witney!$AL$3:$AW$3, _xlpm.y, Witney!$AL$5:$AW$20, _xlpm.z, Witney!$AJ$5:$AJ$20, IF(_xlfn.XLOOKUP($C236,_xlfn.XLOOKUP(E$165,_xlpm.x,_xlpm.y,""),_xlpm.z,"Not Declared")="", "Name not recorded",  _xlfn.XLOOKUP($C236,_xlfn.XLOOKUP(E$165,_xlpm.x,_xlpm.y,""),_xlpm.z,"Not Declared")))</f>
        <v>Not Declared</v>
      </c>
      <c r="F236" s="729" t="str" cm="1">
        <f t="array" ref="F236">_xlfn.LET(_xlpm.x, Witney!$AL$3:$AW$3, _xlpm.y, Witney!$AL$5:$AW$20, _xlpm.z, Witney!$AJ$5:$AJ$20, IF(_xlfn.XLOOKUP($C236,_xlfn.XLOOKUP(F$165,_xlpm.x,_xlpm.y,""),_xlpm.z,"Not Declared")="", "Name not recorded",  _xlfn.XLOOKUP($C236,_xlfn.XLOOKUP(F$165,_xlpm.x,_xlpm.y,""),_xlpm.z,"Not Declared")))</f>
        <v>Not Declared</v>
      </c>
      <c r="G236" s="729" t="str" cm="1">
        <f t="array" ref="G236">_xlfn.LET(_xlpm.x, Witney!$AL$3:$AW$3, _xlpm.y, Witney!$AL$5:$AW$20, _xlpm.z, Witney!$AJ$5:$AJ$20, IF(_xlfn.XLOOKUP($C236,_xlfn.XLOOKUP(G$165,_xlpm.x,_xlpm.y,""),_xlpm.z,"Not Declared")="", "Name not recorded",  _xlfn.XLOOKUP($C236,_xlfn.XLOOKUP(G$165,_xlpm.x,_xlpm.y,""),_xlpm.z,"Not Declared")))</f>
        <v>Not Declared</v>
      </c>
      <c r="H236" s="729" t="str" cm="1">
        <f t="array" ref="H236">_xlfn.LET(_xlpm.x, Witney!$AL$3:$AW$3, _xlpm.y, Witney!$AL$5:$AW$20, _xlpm.z, Witney!$AJ$5:$AJ$20, IF(_xlfn.XLOOKUP($C236,_xlfn.XLOOKUP(H$165,_xlpm.x,_xlpm.y,""),_xlpm.z,"Not Declared")="", "Name not recorded",  _xlfn.XLOOKUP($C236,_xlfn.XLOOKUP(H$165,_xlpm.x,_xlpm.y,""),_xlpm.z,"Not Declared")))</f>
        <v>Not Declared</v>
      </c>
      <c r="I236" s="729" t="str" cm="1">
        <f t="array" ref="I236">_xlfn.LET(_xlpm.x, Witney!$AL$3:$AW$3, _xlpm.y, Witney!$AL$5:$AW$20, _xlpm.z, Witney!$AJ$5:$AJ$20, IF(_xlfn.XLOOKUP($C236,_xlfn.XLOOKUP(I$165,_xlpm.x,_xlpm.y,""),_xlpm.z,"Not Declared")="", "Name not recorded",  _xlfn.XLOOKUP($C236,_xlfn.XLOOKUP(I$165,_xlpm.x,_xlpm.y,""),_xlpm.z,"Not Declared")))</f>
        <v>Not Declared</v>
      </c>
      <c r="J236" s="729" t="str" cm="1">
        <f t="array" ref="J236">_xlfn.LET(_xlpm.x, Witney!$AL$3:$AW$3, _xlpm.y, Witney!$AL$5:$AW$20, _xlpm.z, Witney!$AJ$5:$AJ$20, IF(_xlfn.XLOOKUP($C236,_xlfn.XLOOKUP(J$165,_xlpm.x,_xlpm.y,""),_xlpm.z,"Not Declared")="", "Name not recorded",  _xlfn.XLOOKUP($C236,_xlfn.XLOOKUP(J$165,_xlpm.x,_xlpm.y,""),_xlpm.z,"Not Declared")))</f>
        <v>Not Declared</v>
      </c>
      <c r="K236" s="729" t="str" cm="1">
        <f t="array" ref="K236">_xlfn.LET(_xlpm.x, Witney!$AL$3:$AW$3, _xlpm.y, Witney!$AL$5:$AW$20, _xlpm.z, Witney!$AJ$5:$AJ$20, IF(_xlfn.XLOOKUP($C236,_xlfn.XLOOKUP(K$165,_xlpm.x,_xlpm.y,""),_xlpm.z,"Not Declared")="", "Name not recorded",  _xlfn.XLOOKUP($C236,_xlfn.XLOOKUP(K$165,_xlpm.x,_xlpm.y,""),_xlpm.z,"Not Declared")))</f>
        <v>Not Declared</v>
      </c>
      <c r="L236" s="729" t="str" cm="1">
        <f t="array" ref="L236">_xlfn.LET(_xlpm.x, Witney!$AL$3:$AW$3, _xlpm.y, Witney!$AL$5:$AW$20, _xlpm.z, Witney!$AJ$5:$AJ$20, IF(_xlfn.XLOOKUP($C236,_xlfn.XLOOKUP(L$165,_xlpm.x,_xlpm.y,""),_xlpm.z,"Not Declared")="", "Name not recorded",  _xlfn.XLOOKUP($C236,_xlfn.XLOOKUP(L$165,_xlpm.x,_xlpm.y,""),_xlpm.z,"Not Declared")))</f>
        <v>Not Declared</v>
      </c>
      <c r="M236" s="729" t="str" cm="1">
        <f t="array" ref="M236">_xlfn.LET(_xlpm.x, Witney!$AL$3:$AW$3, _xlpm.y, Witney!$AL$5:$AW$20, _xlpm.z, Witney!$AJ$5:$AJ$20, IF(_xlfn.XLOOKUP($C236,_xlfn.XLOOKUP(M$165,_xlpm.x,_xlpm.y,""),_xlpm.z,"Not Declared")="", "Name not recorded",  _xlfn.XLOOKUP($C236,_xlfn.XLOOKUP(M$165,_xlpm.x,_xlpm.y,""),_xlpm.z,"Not Declared")))</f>
        <v>Not Declared</v>
      </c>
      <c r="N236" s="729" t="str" cm="1">
        <f t="array" ref="N236">_xlfn.LET(_xlpm.x, Witney!$AL$3:$AW$3, _xlpm.y, Witney!$AL$5:$AW$20, _xlpm.z, Witney!$AJ$5:$AJ$20, IF(_xlfn.XLOOKUP($C236,_xlfn.XLOOKUP(N$165,_xlpm.x,_xlpm.y,""),_xlpm.z,"Not Declared")="", "Name not recorded",  _xlfn.XLOOKUP($C236,_xlfn.XLOOKUP(N$165,_xlpm.x,_xlpm.y,""),_xlpm.z,"Not Declared")))</f>
        <v>Not Declared</v>
      </c>
      <c r="O236" s="729" t="str" cm="1">
        <f t="array" ref="O236">_xlfn.LET(_xlpm.x, Witney!$AL$3:$AW$3, _xlpm.y, Witney!$AL$5:$AW$20, _xlpm.z, Witney!$AJ$5:$AJ$20, IF(_xlfn.XLOOKUP($C236,_xlfn.XLOOKUP(O$165,_xlpm.x,_xlpm.y,""),_xlpm.z,"Not Declared")="", "Name not recorded",  _xlfn.XLOOKUP($C236,_xlfn.XLOOKUP(O$165,_xlpm.x,_xlpm.y,""),_xlpm.z,"Not Declared")))</f>
        <v>Not Declared</v>
      </c>
      <c r="P236" s="3"/>
      <c r="Q236" s="3"/>
      <c r="R236" s="3"/>
      <c r="S236" s="3"/>
      <c r="T236" s="3"/>
      <c r="U236" s="3"/>
      <c r="V236" s="3"/>
      <c r="W236" s="3"/>
      <c r="X236" s="12"/>
      <c r="Z236" s="89"/>
      <c r="AA236" s="89"/>
      <c r="AC236" s="89"/>
      <c r="AD236" s="89"/>
      <c r="AE236" s="88"/>
      <c r="AF236" s="89"/>
      <c r="AG236" s="89"/>
      <c r="AH236" s="89"/>
      <c r="AI236" s="89"/>
      <c r="AK236" s="89"/>
      <c r="AL236" s="89"/>
      <c r="AM236" s="89"/>
      <c r="AN236" s="89"/>
      <c r="AO236" s="89"/>
      <c r="AP236" s="89"/>
      <c r="AQ236" s="89"/>
      <c r="AS236" s="89"/>
      <c r="AT236" s="89"/>
      <c r="AU236" s="89"/>
      <c r="AV236" s="89"/>
      <c r="AW236" s="89"/>
      <c r="AX236" s="89"/>
      <c r="AY236" s="89"/>
      <c r="AZ236" s="89"/>
      <c r="BA236" s="89"/>
      <c r="BB236" s="89"/>
      <c r="BC236" s="89"/>
      <c r="BD236" s="89"/>
      <c r="BE236" s="89"/>
      <c r="BF236" s="89"/>
      <c r="BG236" s="89"/>
      <c r="BI236" s="89"/>
      <c r="BJ236" s="89"/>
      <c r="BK236" s="89"/>
      <c r="BL236" s="89"/>
      <c r="BM236" s="89"/>
      <c r="BN236" s="89"/>
      <c r="BO236" s="89"/>
      <c r="BQ236" s="89"/>
      <c r="BR236" s="89"/>
      <c r="BS236" s="89"/>
      <c r="BT236" s="89"/>
      <c r="BU236" s="89"/>
      <c r="BV236" s="89"/>
      <c r="BW236" s="89"/>
      <c r="BX236" s="89"/>
      <c r="BY236" s="89"/>
      <c r="BZ236" s="89"/>
      <c r="CA236" s="89"/>
      <c r="CB236" s="89"/>
      <c r="CC236" s="89"/>
      <c r="CD236" s="89"/>
      <c r="CE236" s="89"/>
      <c r="CF236" s="89"/>
      <c r="CG236" s="89"/>
      <c r="CH236" s="89"/>
      <c r="CI236" s="88"/>
      <c r="CJ236" s="89"/>
      <c r="CK236" s="89"/>
      <c r="CL236" s="89"/>
      <c r="CM236" s="89"/>
      <c r="CN236" s="89"/>
      <c r="CO236" s="88"/>
      <c r="CP236" s="89"/>
      <c r="CQ236" s="89"/>
      <c r="CR236" s="89"/>
      <c r="CS236" s="89"/>
      <c r="CT236" s="89"/>
      <c r="CU236" s="89"/>
      <c r="CV236" s="88"/>
      <c r="CW236" s="89"/>
      <c r="CX236" s="89"/>
      <c r="CY236" s="89"/>
      <c r="CZ236" s="89"/>
      <c r="DA236" s="89"/>
      <c r="DB236" s="89"/>
      <c r="DD236" s="89"/>
      <c r="DE236" s="89"/>
      <c r="DF236" s="89"/>
      <c r="DG236" s="89"/>
      <c r="DH236" s="433"/>
      <c r="DI236" s="89"/>
      <c r="DJ236" s="435"/>
      <c r="DK236" s="89"/>
      <c r="DL236" s="89"/>
      <c r="DM236" s="89"/>
      <c r="DN236" s="89"/>
      <c r="DO236" s="89"/>
      <c r="DP236" s="89"/>
      <c r="DQ236" s="433"/>
      <c r="DR236" s="89"/>
      <c r="DS236" s="89"/>
      <c r="DU236" s="89"/>
      <c r="DV236" s="89"/>
      <c r="DW236" s="89"/>
      <c r="DX236" s="89"/>
      <c r="DY236" s="89"/>
    </row>
    <row r="237" spans="1:129" s="359" customFormat="1" ht="21" customHeight="1">
      <c r="A237" s="358"/>
      <c r="B237" s="729"/>
      <c r="C237" s="729"/>
      <c r="D237" s="729"/>
      <c r="E237" s="729"/>
      <c r="F237" s="729"/>
      <c r="G237" s="729"/>
      <c r="H237" s="729"/>
      <c r="I237" s="729"/>
      <c r="J237" s="729"/>
      <c r="K237" s="729"/>
      <c r="L237" s="729"/>
      <c r="M237" s="729"/>
      <c r="N237" s="729"/>
      <c r="O237" s="362"/>
      <c r="P237" s="3"/>
      <c r="Q237" s="3"/>
      <c r="R237" s="3"/>
      <c r="S237" s="3"/>
      <c r="T237" s="3"/>
      <c r="U237" s="3"/>
      <c r="V237" s="3"/>
      <c r="W237" s="3"/>
      <c r="X237" s="12"/>
      <c r="Z237" s="89"/>
      <c r="AA237" s="89"/>
      <c r="AC237" s="89"/>
      <c r="AD237" s="89"/>
      <c r="AE237" s="88"/>
      <c r="AF237" s="89"/>
      <c r="AG237" s="89"/>
      <c r="AH237" s="89"/>
      <c r="AI237" s="89"/>
      <c r="AK237" s="89"/>
      <c r="AL237" s="89"/>
      <c r="AM237" s="89"/>
      <c r="AN237" s="89"/>
      <c r="AO237" s="89"/>
      <c r="AP237" s="89"/>
      <c r="AQ237" s="89"/>
      <c r="AS237" s="89"/>
      <c r="AT237" s="89"/>
      <c r="AU237" s="89"/>
      <c r="AV237" s="89"/>
      <c r="AW237" s="89"/>
      <c r="AX237" s="89"/>
      <c r="AY237" s="89"/>
      <c r="AZ237" s="89"/>
      <c r="BA237" s="89"/>
      <c r="BB237" s="89"/>
      <c r="BC237" s="89"/>
      <c r="BD237" s="89"/>
      <c r="BE237" s="89"/>
      <c r="BF237" s="89"/>
      <c r="BG237" s="89"/>
      <c r="BI237" s="89"/>
      <c r="BJ237" s="89"/>
      <c r="BK237" s="89"/>
      <c r="BL237" s="89"/>
      <c r="BM237" s="89"/>
      <c r="BN237" s="89"/>
      <c r="BO237" s="89"/>
      <c r="BQ237" s="89"/>
      <c r="BR237" s="89"/>
      <c r="BS237" s="89"/>
      <c r="BT237" s="89"/>
      <c r="BU237" s="89"/>
      <c r="BV237" s="89"/>
      <c r="BW237" s="89"/>
      <c r="BX237" s="89"/>
      <c r="BY237" s="89"/>
      <c r="BZ237" s="89"/>
      <c r="CA237" s="89"/>
      <c r="CB237" s="89"/>
      <c r="CC237" s="89"/>
      <c r="CD237" s="89"/>
      <c r="CE237" s="89"/>
      <c r="CF237" s="89"/>
      <c r="CG237" s="89"/>
      <c r="CH237" s="89"/>
      <c r="CI237" s="88"/>
      <c r="CJ237" s="89"/>
      <c r="CK237" s="89"/>
      <c r="CL237" s="89"/>
      <c r="CM237" s="89"/>
      <c r="CN237" s="89"/>
      <c r="CO237" s="88"/>
      <c r="CP237" s="89"/>
      <c r="CQ237" s="89"/>
      <c r="CR237" s="89"/>
      <c r="CS237" s="89"/>
      <c r="CT237" s="89"/>
      <c r="CU237" s="89"/>
      <c r="CV237" s="88"/>
      <c r="CW237" s="89"/>
      <c r="CX237" s="89"/>
      <c r="CY237" s="89"/>
      <c r="CZ237" s="89"/>
      <c r="DA237" s="89"/>
      <c r="DB237" s="89"/>
      <c r="DD237" s="89"/>
      <c r="DE237" s="89"/>
      <c r="DF237" s="89"/>
      <c r="DG237" s="89"/>
      <c r="DH237" s="433"/>
      <c r="DI237" s="89"/>
      <c r="DJ237" s="435"/>
      <c r="DK237" s="89"/>
      <c r="DL237" s="89"/>
      <c r="DM237" s="89"/>
      <c r="DN237" s="89"/>
      <c r="DO237" s="89"/>
      <c r="DP237" s="89"/>
      <c r="DQ237" s="433"/>
      <c r="DR237" s="89"/>
      <c r="DS237" s="89"/>
      <c r="DU237" s="89"/>
      <c r="DV237" s="89"/>
      <c r="DW237" s="89"/>
      <c r="DX237" s="89"/>
      <c r="DY237" s="89"/>
    </row>
    <row r="238" spans="1:129" s="359" customFormat="1" ht="21" customHeight="1">
      <c r="A238" s="358" t="str">
        <f>'Great Milton'!AJ$2</f>
        <v>Great Milton AC</v>
      </c>
      <c r="B238" s="729" t="str">
        <f>'Great Milton'!AV$1</f>
        <v>!</v>
      </c>
      <c r="C238" s="729" t="s">
        <v>71</v>
      </c>
      <c r="D238" s="729" t="str" cm="1">
        <f t="array" ref="D238">_xlfn.LET(_xlpm.x, 'Great Milton'!$AL$3:$AW$3, _xlpm.y, 'Great Milton'!$AL$5:$AW$20, _xlpm.z, 'Great Milton'!$AJ$5:$AJ$20, IF(_xlfn.XLOOKUP($C238,_xlfn.XLOOKUP(D$165,_xlpm.x,_xlpm.y,""),_xlpm.z,"Not Declared")="", "Name not recorded",  _xlfn.XLOOKUP($C238,_xlfn.XLOOKUP(D$165,_xlpm.x,_xlpm.y,""),_xlpm.z,"Not Declared")))</f>
        <v>Not Declared</v>
      </c>
      <c r="E238" s="729" t="str" cm="1">
        <f t="array" ref="E238">_xlfn.LET(_xlpm.x, 'Great Milton'!$AL$3:$AW$3, _xlpm.y, 'Great Milton'!$AL$5:$AW$20, _xlpm.z, 'Great Milton'!$AJ$5:$AJ$20, IF(_xlfn.XLOOKUP($C238,_xlfn.XLOOKUP(E$165,_xlpm.x,_xlpm.y,""),_xlpm.z,"Not Declared")="", "Name not recorded",  _xlfn.XLOOKUP($C238,_xlfn.XLOOKUP(E$165,_xlpm.x,_xlpm.y,""),_xlpm.z,"Not Declared")))</f>
        <v>Not Declared</v>
      </c>
      <c r="F238" s="729" t="str" cm="1">
        <f t="array" ref="F238">_xlfn.LET(_xlpm.x, 'Great Milton'!$AL$3:$AW$3, _xlpm.y, 'Great Milton'!$AL$5:$AW$20, _xlpm.z, 'Great Milton'!$AJ$5:$AJ$20, IF(_xlfn.XLOOKUP($C238,_xlfn.XLOOKUP(F$165,_xlpm.x,_xlpm.y,""),_xlpm.z,"Not Declared")="", "Name not recorded",  _xlfn.XLOOKUP($C238,_xlfn.XLOOKUP(F$165,_xlpm.x,_xlpm.y,""),_xlpm.z,"Not Declared")))</f>
        <v>Not Declared</v>
      </c>
      <c r="G238" s="729" t="str" cm="1">
        <f t="array" ref="G238">_xlfn.LET(_xlpm.x, 'Great Milton'!$AL$3:$AW$3, _xlpm.y, 'Great Milton'!$AL$5:$AW$20, _xlpm.z, 'Great Milton'!$AJ$5:$AJ$20, IF(_xlfn.XLOOKUP($C238,_xlfn.XLOOKUP(G$165,_xlpm.x,_xlpm.y,""),_xlpm.z,"Not Declared")="", "Name not recorded",  _xlfn.XLOOKUP($C238,_xlfn.XLOOKUP(G$165,_xlpm.x,_xlpm.y,""),_xlpm.z,"Not Declared")))</f>
        <v>Not Declared</v>
      </c>
      <c r="H238" s="729" t="str" cm="1">
        <f t="array" ref="H238">_xlfn.LET(_xlpm.x, 'Great Milton'!$AL$3:$AW$3, _xlpm.y, 'Great Milton'!$AL$5:$AW$20, _xlpm.z, 'Great Milton'!$AJ$5:$AJ$20, IF(_xlfn.XLOOKUP($C238,_xlfn.XLOOKUP(H$165,_xlpm.x,_xlpm.y,""),_xlpm.z,"Not Declared")="", "Name not recorded",  _xlfn.XLOOKUP($C238,_xlfn.XLOOKUP(H$165,_xlpm.x,_xlpm.y,""),_xlpm.z,"Not Declared")))</f>
        <v>Not Declared</v>
      </c>
      <c r="I238" s="729" t="str" cm="1">
        <f t="array" ref="I238">_xlfn.LET(_xlpm.x, 'Great Milton'!$AL$3:$AW$3, _xlpm.y, 'Great Milton'!$AL$5:$AW$20, _xlpm.z, 'Great Milton'!$AJ$5:$AJ$20, IF(_xlfn.XLOOKUP($C238,_xlfn.XLOOKUP(I$165,_xlpm.x,_xlpm.y,""),_xlpm.z,"Not Declared")="", "Name not recorded",  _xlfn.XLOOKUP($C238,_xlfn.XLOOKUP(I$165,_xlpm.x,_xlpm.y,""),_xlpm.z,"Not Declared")))</f>
        <v>Not Declared</v>
      </c>
      <c r="J238" s="729" t="str" cm="1">
        <f t="array" ref="J238">_xlfn.LET(_xlpm.x, 'Great Milton'!$AL$3:$AW$3, _xlpm.y, 'Great Milton'!$AL$5:$AW$20, _xlpm.z, 'Great Milton'!$AJ$5:$AJ$20, IF(_xlfn.XLOOKUP($C238,_xlfn.XLOOKUP(J$165,_xlpm.x,_xlpm.y,""),_xlpm.z,"Not Declared")="", "Name not recorded",  _xlfn.XLOOKUP($C238,_xlfn.XLOOKUP(J$165,_xlpm.x,_xlpm.y,""),_xlpm.z,"Not Declared")))</f>
        <v>Not Declared</v>
      </c>
      <c r="K238" s="729" t="str" cm="1">
        <f t="array" ref="K238">_xlfn.LET(_xlpm.x, 'Great Milton'!$AL$3:$AW$3, _xlpm.y, 'Great Milton'!$AL$5:$AW$20, _xlpm.z, 'Great Milton'!$AJ$5:$AJ$20, IF(_xlfn.XLOOKUP($C238,_xlfn.XLOOKUP(K$165,_xlpm.x,_xlpm.y,""),_xlpm.z,"Not Declared")="", "Name not recorded",  _xlfn.XLOOKUP($C238,_xlfn.XLOOKUP(K$165,_xlpm.x,_xlpm.y,""),_xlpm.z,"Not Declared")))</f>
        <v>Not Declared</v>
      </c>
      <c r="L238" s="729" t="str" cm="1">
        <f t="array" ref="L238">_xlfn.LET(_xlpm.x, 'Great Milton'!$AL$3:$AW$3, _xlpm.y, 'Great Milton'!$AL$5:$AW$20, _xlpm.z, 'Great Milton'!$AJ$5:$AJ$20, IF(_xlfn.XLOOKUP($C238,_xlfn.XLOOKUP(L$165,_xlpm.x,_xlpm.y,""),_xlpm.z,"Not Declared")="", "Name not recorded",  _xlfn.XLOOKUP($C238,_xlfn.XLOOKUP(L$165,_xlpm.x,_xlpm.y,""),_xlpm.z,"Not Declared")))</f>
        <v>Not Declared</v>
      </c>
      <c r="M238" s="729" t="str" cm="1">
        <f t="array" ref="M238">_xlfn.LET(_xlpm.x, 'Great Milton'!$AL$3:$AW$3, _xlpm.y, 'Great Milton'!$AL$5:$AW$20, _xlpm.z, 'Great Milton'!$AJ$5:$AJ$20, IF(_xlfn.XLOOKUP($C238,_xlfn.XLOOKUP(M$165,_xlpm.x,_xlpm.y,""),_xlpm.z,"Not Declared")="", "Name not recorded",  _xlfn.XLOOKUP($C238,_xlfn.XLOOKUP(M$165,_xlpm.x,_xlpm.y,""),_xlpm.z,"Not Declared")))</f>
        <v>Not Declared</v>
      </c>
      <c r="N238" s="729" t="str" cm="1">
        <f t="array" ref="N238">_xlfn.LET(_xlpm.x, 'Great Milton'!$AL$3:$AW$3, _xlpm.y, 'Great Milton'!$AL$5:$AW$20, _xlpm.z, 'Great Milton'!$AJ$5:$AJ$20, IF(_xlfn.XLOOKUP($C238,_xlfn.XLOOKUP(N$165,_xlpm.x,_xlpm.y,""),_xlpm.z,"Not Declared")="", "Name not recorded",  _xlfn.XLOOKUP($C238,_xlfn.XLOOKUP(N$165,_xlpm.x,_xlpm.y,""),_xlpm.z,"Not Declared")))</f>
        <v>Not Declared</v>
      </c>
      <c r="O238" s="729" t="str" cm="1">
        <f t="array" ref="O238">_xlfn.LET(_xlpm.x, 'Great Milton'!$AL$3:$AW$3, _xlpm.y, 'Great Milton'!$AL$5:$AW$20, _xlpm.z, 'Great Milton'!$AJ$5:$AJ$20, IF(_xlfn.XLOOKUP($C238,_xlfn.XLOOKUP(O$165,_xlpm.x,_xlpm.y,""),_xlpm.z,"Not Declared")="", "Name not recorded",  _xlfn.XLOOKUP($C238,_xlfn.XLOOKUP(O$165,_xlpm.x,_xlpm.y,""),_xlpm.z,"Not Declared")))</f>
        <v>Not Declared</v>
      </c>
      <c r="P238" s="732"/>
      <c r="Q238" s="732"/>
      <c r="R238" s="732"/>
      <c r="S238" s="732"/>
      <c r="T238" s="732"/>
      <c r="U238" s="732"/>
      <c r="V238" s="732"/>
      <c r="W238" s="732"/>
      <c r="X238" s="732"/>
      <c r="Z238" s="89"/>
      <c r="AA238" s="89"/>
      <c r="AC238" s="89"/>
      <c r="AD238" s="89"/>
      <c r="AE238" s="88"/>
      <c r="AF238" s="89"/>
      <c r="AG238" s="89"/>
      <c r="AH238" s="89"/>
      <c r="AI238" s="89"/>
      <c r="AK238" s="89"/>
      <c r="AL238" s="89"/>
      <c r="AM238" s="89"/>
      <c r="AN238" s="89"/>
      <c r="AO238" s="89"/>
      <c r="AP238" s="89"/>
      <c r="AQ238" s="89"/>
      <c r="AS238" s="89"/>
      <c r="AT238" s="89"/>
      <c r="AU238" s="89"/>
      <c r="AV238" s="89"/>
      <c r="AW238" s="89"/>
      <c r="AX238" s="89"/>
      <c r="AY238" s="89"/>
      <c r="AZ238" s="89"/>
      <c r="BA238" s="89"/>
      <c r="BB238" s="89"/>
      <c r="BC238" s="89"/>
      <c r="BD238" s="89"/>
      <c r="BE238" s="89"/>
      <c r="BF238" s="89"/>
      <c r="BG238" s="89"/>
      <c r="BI238" s="89"/>
      <c r="BJ238" s="89"/>
      <c r="BK238" s="89"/>
      <c r="BL238" s="89"/>
      <c r="BM238" s="89"/>
      <c r="BN238" s="89"/>
      <c r="BO238" s="89"/>
      <c r="BQ238" s="89"/>
      <c r="BR238" s="89"/>
      <c r="BS238" s="89"/>
      <c r="BT238" s="89"/>
      <c r="BU238" s="89"/>
      <c r="BV238" s="89"/>
      <c r="BW238" s="89"/>
      <c r="BX238" s="89"/>
      <c r="BY238" s="89"/>
      <c r="BZ238" s="89"/>
      <c r="CA238" s="89"/>
      <c r="CB238" s="89"/>
      <c r="CC238" s="89"/>
      <c r="CD238" s="89"/>
      <c r="CE238" s="89"/>
      <c r="CF238" s="89"/>
      <c r="CG238" s="89"/>
      <c r="CH238" s="89"/>
      <c r="CI238" s="88"/>
      <c r="CJ238" s="89"/>
      <c r="CK238" s="89"/>
      <c r="CL238" s="89"/>
      <c r="CM238" s="89"/>
      <c r="CN238" s="89"/>
      <c r="CO238" s="88"/>
      <c r="CP238" s="89"/>
      <c r="CQ238" s="89"/>
      <c r="CR238" s="89"/>
      <c r="CS238" s="89"/>
      <c r="CT238" s="89"/>
      <c r="CU238" s="89"/>
      <c r="CV238" s="88"/>
      <c r="CW238" s="89"/>
      <c r="CX238" s="89"/>
      <c r="CY238" s="89"/>
      <c r="CZ238" s="89"/>
      <c r="DA238" s="89"/>
      <c r="DB238" s="89"/>
      <c r="DD238" s="89"/>
      <c r="DE238" s="89"/>
      <c r="DF238" s="89"/>
      <c r="DG238" s="89"/>
      <c r="DH238" s="433"/>
      <c r="DI238" s="89"/>
      <c r="DJ238" s="435"/>
      <c r="DK238" s="89"/>
      <c r="DL238" s="89"/>
      <c r="DM238" s="89"/>
      <c r="DN238" s="89"/>
      <c r="DO238" s="89"/>
      <c r="DP238" s="89"/>
      <c r="DQ238" s="433"/>
      <c r="DR238" s="89"/>
      <c r="DS238" s="89"/>
      <c r="DU238" s="89"/>
      <c r="DV238" s="89"/>
      <c r="DW238" s="89"/>
      <c r="DX238" s="89"/>
      <c r="DY238" s="89"/>
    </row>
    <row r="239" spans="1:129" s="359" customFormat="1" ht="21" customHeight="1">
      <c r="A239" s="358" t="str">
        <f>A238</f>
        <v>Great Milton AC</v>
      </c>
      <c r="B239" s="729" t="str">
        <f>'Team Kennet'!AV$2</f>
        <v>XX</v>
      </c>
      <c r="C239" s="729" t="s">
        <v>65</v>
      </c>
      <c r="D239" s="729" t="str" cm="1">
        <f t="array" ref="D239">_xlfn.LET(_xlpm.x, 'Great Milton'!$AL$3:$AW$3, _xlpm.y, 'Great Milton'!$AL$5:$AW$20, _xlpm.z, 'Great Milton'!$AJ$5:$AJ$20, IF(_xlfn.XLOOKUP($C239,_xlfn.XLOOKUP(D$165,_xlpm.x,_xlpm.y,""),_xlpm.z,"Not Declared")="", "Name not recorded",  _xlfn.XLOOKUP($C239,_xlfn.XLOOKUP(D$165,_xlpm.x,_xlpm.y,""),_xlpm.z,"Not Declared")))</f>
        <v>Not Declared</v>
      </c>
      <c r="E239" s="729" t="str" cm="1">
        <f t="array" ref="E239">_xlfn.LET(_xlpm.x, 'Great Milton'!$AL$3:$AW$3, _xlpm.y, 'Great Milton'!$AL$5:$AW$20, _xlpm.z, 'Great Milton'!$AJ$5:$AJ$20, IF(_xlfn.XLOOKUP($C239,_xlfn.XLOOKUP(E$165,_xlpm.x,_xlpm.y,""),_xlpm.z,"Not Declared")="", "Name not recorded",  _xlfn.XLOOKUP($C239,_xlfn.XLOOKUP(E$165,_xlpm.x,_xlpm.y,""),_xlpm.z,"Not Declared")))</f>
        <v>Not Declared</v>
      </c>
      <c r="F239" s="729" t="str" cm="1">
        <f t="array" ref="F239">_xlfn.LET(_xlpm.x, 'Great Milton'!$AL$3:$AW$3, _xlpm.y, 'Great Milton'!$AL$5:$AW$20, _xlpm.z, 'Great Milton'!$AJ$5:$AJ$20, IF(_xlfn.XLOOKUP($C239,_xlfn.XLOOKUP(F$165,_xlpm.x,_xlpm.y,""),_xlpm.z,"Not Declared")="", "Name not recorded",  _xlfn.XLOOKUP($C239,_xlfn.XLOOKUP(F$165,_xlpm.x,_xlpm.y,""),_xlpm.z,"Not Declared")))</f>
        <v>Not Declared</v>
      </c>
      <c r="G239" s="729" t="str" cm="1">
        <f t="array" ref="G239">_xlfn.LET(_xlpm.x, 'Great Milton'!$AL$3:$AW$3, _xlpm.y, 'Great Milton'!$AL$5:$AW$20, _xlpm.z, 'Great Milton'!$AJ$5:$AJ$20, IF(_xlfn.XLOOKUP($C239,_xlfn.XLOOKUP(G$165,_xlpm.x,_xlpm.y,""),_xlpm.z,"Not Declared")="", "Name not recorded",  _xlfn.XLOOKUP($C239,_xlfn.XLOOKUP(G$165,_xlpm.x,_xlpm.y,""),_xlpm.z,"Not Declared")))</f>
        <v>Not Declared</v>
      </c>
      <c r="H239" s="729" t="str" cm="1">
        <f t="array" ref="H239">_xlfn.LET(_xlpm.x, 'Great Milton'!$AL$3:$AW$3, _xlpm.y, 'Great Milton'!$AL$5:$AW$20, _xlpm.z, 'Great Milton'!$AJ$5:$AJ$20, IF(_xlfn.XLOOKUP($C239,_xlfn.XLOOKUP(H$165,_xlpm.x,_xlpm.y,""),_xlpm.z,"Not Declared")="", "Name not recorded",  _xlfn.XLOOKUP($C239,_xlfn.XLOOKUP(H$165,_xlpm.x,_xlpm.y,""),_xlpm.z,"Not Declared")))</f>
        <v>Not Declared</v>
      </c>
      <c r="I239" s="729" t="str" cm="1">
        <f t="array" ref="I239">_xlfn.LET(_xlpm.x, 'Great Milton'!$AL$3:$AW$3, _xlpm.y, 'Great Milton'!$AL$5:$AW$20, _xlpm.z, 'Great Milton'!$AJ$5:$AJ$20, IF(_xlfn.XLOOKUP($C239,_xlfn.XLOOKUP(I$165,_xlpm.x,_xlpm.y,""),_xlpm.z,"Not Declared")="", "Name not recorded",  _xlfn.XLOOKUP($C239,_xlfn.XLOOKUP(I$165,_xlpm.x,_xlpm.y,""),_xlpm.z,"Not Declared")))</f>
        <v>Not Declared</v>
      </c>
      <c r="J239" s="729" t="str" cm="1">
        <f t="array" ref="J239">_xlfn.LET(_xlpm.x, 'Great Milton'!$AL$3:$AW$3, _xlpm.y, 'Great Milton'!$AL$5:$AW$20, _xlpm.z, 'Great Milton'!$AJ$5:$AJ$20, IF(_xlfn.XLOOKUP($C239,_xlfn.XLOOKUP(J$165,_xlpm.x,_xlpm.y,""),_xlpm.z,"Not Declared")="", "Name not recorded",  _xlfn.XLOOKUP($C239,_xlfn.XLOOKUP(J$165,_xlpm.x,_xlpm.y,""),_xlpm.z,"Not Declared")))</f>
        <v>Not Declared</v>
      </c>
      <c r="K239" s="729" t="str" cm="1">
        <f t="array" ref="K239">_xlfn.LET(_xlpm.x, 'Great Milton'!$AL$3:$AW$3, _xlpm.y, 'Great Milton'!$AL$5:$AW$20, _xlpm.z, 'Great Milton'!$AJ$5:$AJ$20, IF(_xlfn.XLOOKUP($C239,_xlfn.XLOOKUP(K$165,_xlpm.x,_xlpm.y,""),_xlpm.z,"Not Declared")="", "Name not recorded",  _xlfn.XLOOKUP($C239,_xlfn.XLOOKUP(K$165,_xlpm.x,_xlpm.y,""),_xlpm.z,"Not Declared")))</f>
        <v>Not Declared</v>
      </c>
      <c r="L239" s="729" t="str" cm="1">
        <f t="array" ref="L239">_xlfn.LET(_xlpm.x, 'Great Milton'!$AL$3:$AW$3, _xlpm.y, 'Great Milton'!$AL$5:$AW$20, _xlpm.z, 'Great Milton'!$AJ$5:$AJ$20, IF(_xlfn.XLOOKUP($C239,_xlfn.XLOOKUP(L$165,_xlpm.x,_xlpm.y,""),_xlpm.z,"Not Declared")="", "Name not recorded",  _xlfn.XLOOKUP($C239,_xlfn.XLOOKUP(L$165,_xlpm.x,_xlpm.y,""),_xlpm.z,"Not Declared")))</f>
        <v>Not Declared</v>
      </c>
      <c r="M239" s="729" t="str" cm="1">
        <f t="array" ref="M239">_xlfn.LET(_xlpm.x, 'Great Milton'!$AL$3:$AW$3, _xlpm.y, 'Great Milton'!$AL$5:$AW$20, _xlpm.z, 'Great Milton'!$AJ$5:$AJ$20, IF(_xlfn.XLOOKUP($C239,_xlfn.XLOOKUP(M$165,_xlpm.x,_xlpm.y,""),_xlpm.z,"Not Declared")="", "Name not recorded",  _xlfn.XLOOKUP($C239,_xlfn.XLOOKUP(M$165,_xlpm.x,_xlpm.y,""),_xlpm.z,"Not Declared")))</f>
        <v>Not Declared</v>
      </c>
      <c r="N239" s="729" t="str" cm="1">
        <f t="array" ref="N239">_xlfn.LET(_xlpm.x, 'Great Milton'!$AL$3:$AW$3, _xlpm.y, 'Great Milton'!$AL$5:$AW$20, _xlpm.z, 'Great Milton'!$AJ$5:$AJ$20, IF(_xlfn.XLOOKUP($C239,_xlfn.XLOOKUP(N$165,_xlpm.x,_xlpm.y,""),_xlpm.z,"Not Declared")="", "Name not recorded",  _xlfn.XLOOKUP($C239,_xlfn.XLOOKUP(N$165,_xlpm.x,_xlpm.y,""),_xlpm.z,"Not Declared")))</f>
        <v>Not Declared</v>
      </c>
      <c r="O239" s="729" t="str" cm="1">
        <f t="array" ref="O239">_xlfn.LET(_xlpm.x, 'Great Milton'!$AL$3:$AW$3, _xlpm.y, 'Great Milton'!$AL$5:$AW$20, _xlpm.z, 'Great Milton'!$AJ$5:$AJ$20, IF(_xlfn.XLOOKUP($C239,_xlfn.XLOOKUP(O$165,_xlpm.x,_xlpm.y,""),_xlpm.z,"Not Declared")="", "Name not recorded",  _xlfn.XLOOKUP($C239,_xlfn.XLOOKUP(O$165,_xlpm.x,_xlpm.y,""),_xlpm.z,"Not Declared")))</f>
        <v>Not Declared</v>
      </c>
      <c r="P239" s="732"/>
      <c r="Q239" s="732"/>
      <c r="R239" s="732"/>
      <c r="S239" s="732"/>
      <c r="T239" s="732"/>
      <c r="U239" s="732"/>
      <c r="V239" s="732"/>
      <c r="W239" s="732"/>
      <c r="X239" s="732"/>
      <c r="Z239" s="89"/>
      <c r="AA239" s="89"/>
      <c r="AC239" s="89"/>
      <c r="AD239" s="89"/>
      <c r="AE239" s="88"/>
      <c r="AF239" s="89"/>
      <c r="AG239" s="89"/>
      <c r="AH239" s="89"/>
      <c r="AI239" s="89"/>
      <c r="AK239" s="89"/>
      <c r="AL239" s="89"/>
      <c r="AM239" s="89"/>
      <c r="AN239" s="89"/>
      <c r="AO239" s="89"/>
      <c r="AP239" s="89"/>
      <c r="AQ239" s="89"/>
      <c r="AS239" s="89"/>
      <c r="AT239" s="89"/>
      <c r="AU239" s="89"/>
      <c r="AV239" s="89"/>
      <c r="AW239" s="89"/>
      <c r="AX239" s="89"/>
      <c r="AY239" s="89"/>
      <c r="AZ239" s="89"/>
      <c r="BA239" s="89"/>
      <c r="BB239" s="89"/>
      <c r="BC239" s="89"/>
      <c r="BD239" s="89"/>
      <c r="BE239" s="89"/>
      <c r="BF239" s="89"/>
      <c r="BG239" s="89"/>
      <c r="BI239" s="89"/>
      <c r="BJ239" s="89"/>
      <c r="BK239" s="89"/>
      <c r="BL239" s="89"/>
      <c r="BM239" s="89"/>
      <c r="BN239" s="89"/>
      <c r="BO239" s="89"/>
      <c r="BQ239" s="89"/>
      <c r="BR239" s="89"/>
      <c r="BS239" s="89"/>
      <c r="BT239" s="89"/>
      <c r="BU239" s="89"/>
      <c r="BV239" s="89"/>
      <c r="BW239" s="89"/>
      <c r="BX239" s="89"/>
      <c r="BY239" s="89"/>
      <c r="BZ239" s="89"/>
      <c r="CA239" s="89"/>
      <c r="CB239" s="89"/>
      <c r="CC239" s="89"/>
      <c r="CD239" s="89"/>
      <c r="CE239" s="89"/>
      <c r="CF239" s="89"/>
      <c r="CG239" s="89"/>
      <c r="CH239" s="89"/>
      <c r="CI239" s="88"/>
      <c r="CJ239" s="89"/>
      <c r="CK239" s="89"/>
      <c r="CL239" s="89"/>
      <c r="CM239" s="89"/>
      <c r="CN239" s="89"/>
      <c r="CO239" s="88"/>
      <c r="CP239" s="89"/>
      <c r="CQ239" s="89"/>
      <c r="CR239" s="89"/>
      <c r="CS239" s="89"/>
      <c r="CT239" s="89"/>
      <c r="CU239" s="89"/>
      <c r="CV239" s="88"/>
      <c r="CW239" s="89"/>
      <c r="CX239" s="89"/>
      <c r="CY239" s="89"/>
      <c r="CZ239" s="89"/>
      <c r="DA239" s="89"/>
      <c r="DB239" s="89"/>
      <c r="DD239" s="89"/>
      <c r="DE239" s="89"/>
      <c r="DF239" s="89"/>
      <c r="DG239" s="89"/>
      <c r="DH239" s="433"/>
      <c r="DI239" s="89"/>
      <c r="DJ239" s="435"/>
      <c r="DK239" s="89"/>
      <c r="DL239" s="89"/>
      <c r="DM239" s="89"/>
      <c r="DN239" s="89"/>
      <c r="DO239" s="89"/>
      <c r="DP239" s="89"/>
      <c r="DQ239" s="433"/>
      <c r="DR239" s="89"/>
      <c r="DS239" s="89"/>
      <c r="DU239" s="89"/>
      <c r="DV239" s="89"/>
      <c r="DW239" s="89"/>
      <c r="DX239" s="89"/>
      <c r="DY239" s="89"/>
    </row>
    <row r="240" spans="1:129" s="359" customFormat="1" ht="21" customHeight="1">
      <c r="A240" s="358" t="str">
        <f t="shared" ref="A240:A245" si="26">A239</f>
        <v>Great Milton AC</v>
      </c>
      <c r="B240" s="729"/>
      <c r="C240" s="729" t="s">
        <v>517</v>
      </c>
      <c r="D240" s="729" t="str" cm="1">
        <f t="array" ref="D240">_xlfn.LET(_xlpm.x, 'Great Milton'!$AL$3:$AW$3, _xlpm.y, 'Great Milton'!$AL$5:$AW$20, _xlpm.z, 'Great Milton'!$AJ$5:$AJ$20, IF(_xlfn.XLOOKUP($C240,_xlfn.XLOOKUP(D$165,_xlpm.x,_xlpm.y,""),_xlpm.z,"Not Declared")="", "Name not recorded",  _xlfn.XLOOKUP($C240,_xlfn.XLOOKUP(D$165,_xlpm.x,_xlpm.y,""),_xlpm.z,"Not Declared")))</f>
        <v>Not Declared</v>
      </c>
      <c r="E240" s="729" t="str" cm="1">
        <f t="array" ref="E240">_xlfn.LET(_xlpm.x, 'Great Milton'!$AL$3:$AW$3, _xlpm.y, 'Great Milton'!$AL$5:$AW$20, _xlpm.z, 'Great Milton'!$AJ$5:$AJ$20, IF(_xlfn.XLOOKUP($C240,_xlfn.XLOOKUP(E$165,_xlpm.x,_xlpm.y,""),_xlpm.z,"Not Declared")="", "Name not recorded",  _xlfn.XLOOKUP($C240,_xlfn.XLOOKUP(E$165,_xlpm.x,_xlpm.y,""),_xlpm.z,"Not Declared")))</f>
        <v>Not Declared</v>
      </c>
      <c r="F240" s="729" t="str" cm="1">
        <f t="array" ref="F240">_xlfn.LET(_xlpm.x, 'Great Milton'!$AL$3:$AW$3, _xlpm.y, 'Great Milton'!$AL$5:$AW$20, _xlpm.z, 'Great Milton'!$AJ$5:$AJ$20, IF(_xlfn.XLOOKUP($C240,_xlfn.XLOOKUP(F$165,_xlpm.x,_xlpm.y,""),_xlpm.z,"Not Declared")="", "Name not recorded",  _xlfn.XLOOKUP($C240,_xlfn.XLOOKUP(F$165,_xlpm.x,_xlpm.y,""),_xlpm.z,"Not Declared")))</f>
        <v>Not Declared</v>
      </c>
      <c r="G240" s="729" t="str" cm="1">
        <f t="array" ref="G240">_xlfn.LET(_xlpm.x, 'Great Milton'!$AL$3:$AW$3, _xlpm.y, 'Great Milton'!$AL$5:$AW$20, _xlpm.z, 'Great Milton'!$AJ$5:$AJ$20, IF(_xlfn.XLOOKUP($C240,_xlfn.XLOOKUP(G$165,_xlpm.x,_xlpm.y,""),_xlpm.z,"Not Declared")="", "Name not recorded",  _xlfn.XLOOKUP($C240,_xlfn.XLOOKUP(G$165,_xlpm.x,_xlpm.y,""),_xlpm.z,"Not Declared")))</f>
        <v>Not Declared</v>
      </c>
      <c r="H240" s="729" t="str" cm="1">
        <f t="array" ref="H240">_xlfn.LET(_xlpm.x, 'Great Milton'!$AL$3:$AW$3, _xlpm.y, 'Great Milton'!$AL$5:$AW$20, _xlpm.z, 'Great Milton'!$AJ$5:$AJ$20, IF(_xlfn.XLOOKUP($C240,_xlfn.XLOOKUP(H$165,_xlpm.x,_xlpm.y,""),_xlpm.z,"Not Declared")="", "Name not recorded",  _xlfn.XLOOKUP($C240,_xlfn.XLOOKUP(H$165,_xlpm.x,_xlpm.y,""),_xlpm.z,"Not Declared")))</f>
        <v>Not Declared</v>
      </c>
      <c r="I240" s="729" t="str" cm="1">
        <f t="array" ref="I240">_xlfn.LET(_xlpm.x, 'Great Milton'!$AL$3:$AW$3, _xlpm.y, 'Great Milton'!$AL$5:$AW$20, _xlpm.z, 'Great Milton'!$AJ$5:$AJ$20, IF(_xlfn.XLOOKUP($C240,_xlfn.XLOOKUP(I$165,_xlpm.x,_xlpm.y,""),_xlpm.z,"Not Declared")="", "Name not recorded",  _xlfn.XLOOKUP($C240,_xlfn.XLOOKUP(I$165,_xlpm.x,_xlpm.y,""),_xlpm.z,"Not Declared")))</f>
        <v>Not Declared</v>
      </c>
      <c r="J240" s="729" t="str" cm="1">
        <f t="array" ref="J240">_xlfn.LET(_xlpm.x, 'Great Milton'!$AL$3:$AW$3, _xlpm.y, 'Great Milton'!$AL$5:$AW$20, _xlpm.z, 'Great Milton'!$AJ$5:$AJ$20, IF(_xlfn.XLOOKUP($C240,_xlfn.XLOOKUP(J$165,_xlpm.x,_xlpm.y,""),_xlpm.z,"Not Declared")="", "Name not recorded",  _xlfn.XLOOKUP($C240,_xlfn.XLOOKUP(J$165,_xlpm.x,_xlpm.y,""),_xlpm.z,"Not Declared")))</f>
        <v>Not Declared</v>
      </c>
      <c r="K240" s="729" t="str" cm="1">
        <f t="array" ref="K240">_xlfn.LET(_xlpm.x, 'Great Milton'!$AL$3:$AW$3, _xlpm.y, 'Great Milton'!$AL$5:$AW$20, _xlpm.z, 'Great Milton'!$AJ$5:$AJ$20, IF(_xlfn.XLOOKUP($C240,_xlfn.XLOOKUP(K$165,_xlpm.x,_xlpm.y,""),_xlpm.z,"Not Declared")="", "Name not recorded",  _xlfn.XLOOKUP($C240,_xlfn.XLOOKUP(K$165,_xlpm.x,_xlpm.y,""),_xlpm.z,"Not Declared")))</f>
        <v>Not Declared</v>
      </c>
      <c r="L240" s="729" t="str" cm="1">
        <f t="array" ref="L240">_xlfn.LET(_xlpm.x, 'Great Milton'!$AL$3:$AW$3, _xlpm.y, 'Great Milton'!$AL$5:$AW$20, _xlpm.z, 'Great Milton'!$AJ$5:$AJ$20, IF(_xlfn.XLOOKUP($C240,_xlfn.XLOOKUP(L$165,_xlpm.x,_xlpm.y,""),_xlpm.z,"Not Declared")="", "Name not recorded",  _xlfn.XLOOKUP($C240,_xlfn.XLOOKUP(L$165,_xlpm.x,_xlpm.y,""),_xlpm.z,"Not Declared")))</f>
        <v>Not Declared</v>
      </c>
      <c r="M240" s="729" t="str" cm="1">
        <f t="array" ref="M240">_xlfn.LET(_xlpm.x, 'Great Milton'!$AL$3:$AW$3, _xlpm.y, 'Great Milton'!$AL$5:$AW$20, _xlpm.z, 'Great Milton'!$AJ$5:$AJ$20, IF(_xlfn.XLOOKUP($C240,_xlfn.XLOOKUP(M$165,_xlpm.x,_xlpm.y,""),_xlpm.z,"Not Declared")="", "Name not recorded",  _xlfn.XLOOKUP($C240,_xlfn.XLOOKUP(M$165,_xlpm.x,_xlpm.y,""),_xlpm.z,"Not Declared")))</f>
        <v>Not Declared</v>
      </c>
      <c r="N240" s="729" t="str" cm="1">
        <f t="array" ref="N240">_xlfn.LET(_xlpm.x, 'Great Milton'!$AL$3:$AW$3, _xlpm.y, 'Great Milton'!$AL$5:$AW$20, _xlpm.z, 'Great Milton'!$AJ$5:$AJ$20, IF(_xlfn.XLOOKUP($C240,_xlfn.XLOOKUP(N$165,_xlpm.x,_xlpm.y,""),_xlpm.z,"Not Declared")="", "Name not recorded",  _xlfn.XLOOKUP($C240,_xlfn.XLOOKUP(N$165,_xlpm.x,_xlpm.y,""),_xlpm.z,"Not Declared")))</f>
        <v>Not Declared</v>
      </c>
      <c r="O240" s="729" t="str" cm="1">
        <f t="array" ref="O240">_xlfn.LET(_xlpm.x, 'Great Milton'!$AL$3:$AW$3, _xlpm.y, 'Great Milton'!$AL$5:$AW$20, _xlpm.z, 'Great Milton'!$AJ$5:$AJ$20, IF(_xlfn.XLOOKUP($C240,_xlfn.XLOOKUP(O$165,_xlpm.x,_xlpm.y,""),_xlpm.z,"Not Declared")="", "Name not recorded",  _xlfn.XLOOKUP($C240,_xlfn.XLOOKUP(O$165,_xlpm.x,_xlpm.y,""),_xlpm.z,"Not Declared")))</f>
        <v>Not Declared</v>
      </c>
      <c r="P240" s="79" t="s">
        <v>517</v>
      </c>
      <c r="Q240" s="729" t="s">
        <v>319</v>
      </c>
      <c r="R240" s="729" t="s">
        <v>320</v>
      </c>
      <c r="S240" s="729" t="s">
        <v>321</v>
      </c>
      <c r="T240" s="729" t="str" cm="1">
        <f t="array" ref="T240">_xlfn.LET(_xlpm.x, 'Great Milton'!$AL$3:$AX$3, _xlpm.y, 'Great Milton'!$AL$5:$AX$20, _xlpm.z, 'Great Milton'!$AJ$5:$AJ$20, IF(_xlfn.XLOOKUP(P240,_xlfn.XLOOKUP(T$165,_xlpm.x,_xlpm.y,""),_xlpm.z,"Not Declared")="", "Name not recorded",  _xlfn.XLOOKUP(P240,_xlfn.XLOOKUP(T$165,_xlpm.x,_xlpm.y,""),_xlpm.z,"Not Declared")))</f>
        <v>Not Declared</v>
      </c>
      <c r="U240" s="729" t="str" cm="1">
        <f t="array" ref="U240">_xlfn.LET(_xlpm.x, 'Great Milton'!$AL$3:$AX$3, _xlpm.y, 'Great Milton'!$AL$5:$AX$20, _xlpm.z, 'Great Milton'!$AJ$5:$AJ$20, IF(_xlfn.XLOOKUP(Q240,_xlfn.XLOOKUP(U$165,_xlpm.x,_xlpm.y,""),_xlpm.z,"Not Declared")="", "Name not recorded",  _xlfn.XLOOKUP(Q240,_xlfn.XLOOKUP(U$165,_xlpm.x,_xlpm.y,""),_xlpm.z,"Not Declared")))</f>
        <v>Not Declared</v>
      </c>
      <c r="V240" s="729" t="str" cm="1">
        <f t="array" ref="V240">_xlfn.LET(_xlpm.x, 'Great Milton'!$AL$3:$AX$3, _xlpm.y, 'Great Milton'!$AL$5:$AX$20, _xlpm.z, 'Great Milton'!$AJ$5:$AJ$20, IF(_xlfn.XLOOKUP(R240,_xlfn.XLOOKUP(V$165,_xlpm.x,_xlpm.y,""),_xlpm.z,"Not Declared")="", "Name not recorded",  _xlfn.XLOOKUP(R240,_xlfn.XLOOKUP(V$165,_xlpm.x,_xlpm.y,""),_xlpm.z,"Not Declared")))</f>
        <v>Not Declared</v>
      </c>
      <c r="W240" s="729" t="str" cm="1">
        <f t="array" ref="W240">_xlfn.LET(_xlpm.x, 'Great Milton'!$AL$3:$AX$3, _xlpm.y, 'Great Milton'!$AL$5:$AX$20, _xlpm.z, 'Great Milton'!$AJ$5:$AJ$20, IF(_xlfn.XLOOKUP(S240,_xlfn.XLOOKUP(W$165,_xlpm.x,_xlpm.y,""),_xlpm.z,"Not Declared")="", "Name not recorded",  _xlfn.XLOOKUP(S240,_xlfn.XLOOKUP(W$165,_xlpm.x,_xlpm.y,""),_xlpm.z,"Not Declared")))</f>
        <v>Not Declared</v>
      </c>
      <c r="X240" s="358" t="str">
        <f>_xlfn.TEXTJOIN(", ",,T240:W240)</f>
        <v>Not Declared, Not Declared, Not Declared, Not Declared</v>
      </c>
      <c r="Z240" s="89"/>
      <c r="AA240" s="89"/>
      <c r="AC240" s="89"/>
      <c r="AD240" s="89"/>
      <c r="AE240" s="88"/>
      <c r="AF240" s="89"/>
      <c r="AG240" s="89"/>
      <c r="AH240" s="89"/>
      <c r="AI240" s="89"/>
      <c r="AK240" s="89"/>
      <c r="AL240" s="89"/>
      <c r="AM240" s="89"/>
      <c r="AN240" s="89"/>
      <c r="AO240" s="89"/>
      <c r="AP240" s="89"/>
      <c r="AQ240" s="89"/>
      <c r="AS240" s="89"/>
      <c r="AT240" s="89"/>
      <c r="AU240" s="89"/>
      <c r="AV240" s="89"/>
      <c r="AW240" s="89"/>
      <c r="AX240" s="89"/>
      <c r="AY240" s="89"/>
      <c r="AZ240" s="89"/>
      <c r="BA240" s="89"/>
      <c r="BB240" s="89"/>
      <c r="BC240" s="89"/>
      <c r="BD240" s="89"/>
      <c r="BE240" s="89"/>
      <c r="BF240" s="89"/>
      <c r="BG240" s="89"/>
      <c r="BI240" s="89"/>
      <c r="BJ240" s="89"/>
      <c r="BK240" s="89"/>
      <c r="BL240" s="89"/>
      <c r="BM240" s="89"/>
      <c r="BN240" s="89"/>
      <c r="BO240" s="89"/>
      <c r="BQ240" s="89"/>
      <c r="BR240" s="89"/>
      <c r="BS240" s="89"/>
      <c r="BT240" s="89"/>
      <c r="BU240" s="89"/>
      <c r="BV240" s="89"/>
      <c r="BW240" s="89"/>
      <c r="BX240" s="89"/>
      <c r="BY240" s="89"/>
      <c r="BZ240" s="89"/>
      <c r="CA240" s="89"/>
      <c r="CB240" s="89"/>
      <c r="CC240" s="89"/>
      <c r="CD240" s="89"/>
      <c r="CE240" s="89"/>
      <c r="CF240" s="89"/>
      <c r="CG240" s="89"/>
      <c r="CH240" s="89"/>
      <c r="CI240" s="88"/>
      <c r="CJ240" s="89"/>
      <c r="CK240" s="89"/>
      <c r="CL240" s="89"/>
      <c r="CM240" s="89"/>
      <c r="CN240" s="89"/>
      <c r="CO240" s="88"/>
      <c r="CP240" s="89"/>
      <c r="CQ240" s="89"/>
      <c r="CR240" s="89"/>
      <c r="CS240" s="89"/>
      <c r="CT240" s="89"/>
      <c r="CU240" s="89"/>
      <c r="CV240" s="88"/>
      <c r="CW240" s="89"/>
      <c r="CX240" s="89"/>
      <c r="CY240" s="89"/>
      <c r="CZ240" s="89"/>
      <c r="DA240" s="89"/>
      <c r="DB240" s="89"/>
      <c r="DD240" s="89"/>
      <c r="DE240" s="89"/>
      <c r="DF240" s="89"/>
      <c r="DG240" s="89"/>
      <c r="DH240" s="433"/>
      <c r="DI240" s="89"/>
      <c r="DJ240" s="435"/>
      <c r="DL240" s="89"/>
      <c r="DM240" s="89"/>
      <c r="DN240" s="89"/>
      <c r="DO240" s="89"/>
      <c r="DP240" s="89"/>
      <c r="DQ240" s="433"/>
      <c r="DR240" s="89"/>
      <c r="DS240" s="89"/>
      <c r="DU240" s="89"/>
      <c r="DV240" s="89"/>
      <c r="DW240" s="89"/>
      <c r="DX240" s="89"/>
      <c r="DY240" s="89"/>
    </row>
    <row r="241" spans="1:131" s="359" customFormat="1" ht="21" customHeight="1">
      <c r="A241" s="358" t="str">
        <f t="shared" si="26"/>
        <v>Great Milton AC</v>
      </c>
      <c r="B241" s="729"/>
      <c r="C241" s="729" t="s">
        <v>319</v>
      </c>
      <c r="D241" s="729" t="str" cm="1">
        <f t="array" ref="D241">_xlfn.LET(_xlpm.x, 'Great Milton'!$AL$3:$AW$3, _xlpm.y, 'Great Milton'!$AL$5:$AW$20, _xlpm.z, 'Great Milton'!$AJ$5:$AJ$20, IF(_xlfn.XLOOKUP($C241,_xlfn.XLOOKUP(D$165,_xlpm.x,_xlpm.y,""),_xlpm.z,"Not Declared")="", "Name not recorded",  _xlfn.XLOOKUP($C241,_xlfn.XLOOKUP(D$165,_xlpm.x,_xlpm.y,""),_xlpm.z,"Not Declared")))</f>
        <v>Not Declared</v>
      </c>
      <c r="E241" s="729" t="str" cm="1">
        <f t="array" ref="E241">_xlfn.LET(_xlpm.x, 'Great Milton'!$AL$3:$AW$3, _xlpm.y, 'Great Milton'!$AL$5:$AW$20, _xlpm.z, 'Great Milton'!$AJ$5:$AJ$20, IF(_xlfn.XLOOKUP($C241,_xlfn.XLOOKUP(E$165,_xlpm.x,_xlpm.y,""),_xlpm.z,"Not Declared")="", "Name not recorded",  _xlfn.XLOOKUP($C241,_xlfn.XLOOKUP(E$165,_xlpm.x,_xlpm.y,""),_xlpm.z,"Not Declared")))</f>
        <v>Not Declared</v>
      </c>
      <c r="F241" s="729" t="str" cm="1">
        <f t="array" ref="F241">_xlfn.LET(_xlpm.x, 'Great Milton'!$AL$3:$AW$3, _xlpm.y, 'Great Milton'!$AL$5:$AW$20, _xlpm.z, 'Great Milton'!$AJ$5:$AJ$20, IF(_xlfn.XLOOKUP($C241,_xlfn.XLOOKUP(F$165,_xlpm.x,_xlpm.y,""),_xlpm.z,"Not Declared")="", "Name not recorded",  _xlfn.XLOOKUP($C241,_xlfn.XLOOKUP(F$165,_xlpm.x,_xlpm.y,""),_xlpm.z,"Not Declared")))</f>
        <v>Not Declared</v>
      </c>
      <c r="G241" s="729" t="str" cm="1">
        <f t="array" ref="G241">_xlfn.LET(_xlpm.x, 'Great Milton'!$AL$3:$AW$3, _xlpm.y, 'Great Milton'!$AL$5:$AW$20, _xlpm.z, 'Great Milton'!$AJ$5:$AJ$20, IF(_xlfn.XLOOKUP($C241,_xlfn.XLOOKUP(G$165,_xlpm.x,_xlpm.y,""),_xlpm.z,"Not Declared")="", "Name not recorded",  _xlfn.XLOOKUP($C241,_xlfn.XLOOKUP(G$165,_xlpm.x,_xlpm.y,""),_xlpm.z,"Not Declared")))</f>
        <v>Not Declared</v>
      </c>
      <c r="H241" s="729" t="str" cm="1">
        <f t="array" ref="H241">_xlfn.LET(_xlpm.x, 'Great Milton'!$AL$3:$AW$3, _xlpm.y, 'Great Milton'!$AL$5:$AW$20, _xlpm.z, 'Great Milton'!$AJ$5:$AJ$20, IF(_xlfn.XLOOKUP($C241,_xlfn.XLOOKUP(H$165,_xlpm.x,_xlpm.y,""),_xlpm.z,"Not Declared")="", "Name not recorded",  _xlfn.XLOOKUP($C241,_xlfn.XLOOKUP(H$165,_xlpm.x,_xlpm.y,""),_xlpm.z,"Not Declared")))</f>
        <v>Not Declared</v>
      </c>
      <c r="I241" s="729" t="str" cm="1">
        <f t="array" ref="I241">_xlfn.LET(_xlpm.x, 'Great Milton'!$AL$3:$AW$3, _xlpm.y, 'Great Milton'!$AL$5:$AW$20, _xlpm.z, 'Great Milton'!$AJ$5:$AJ$20, IF(_xlfn.XLOOKUP($C241,_xlfn.XLOOKUP(I$165,_xlpm.x,_xlpm.y,""),_xlpm.z,"Not Declared")="", "Name not recorded",  _xlfn.XLOOKUP($C241,_xlfn.XLOOKUP(I$165,_xlpm.x,_xlpm.y,""),_xlpm.z,"Not Declared")))</f>
        <v>Not Declared</v>
      </c>
      <c r="J241" s="729" t="str" cm="1">
        <f t="array" ref="J241">_xlfn.LET(_xlpm.x, 'Great Milton'!$AL$3:$AW$3, _xlpm.y, 'Great Milton'!$AL$5:$AW$20, _xlpm.z, 'Great Milton'!$AJ$5:$AJ$20, IF(_xlfn.XLOOKUP($C241,_xlfn.XLOOKUP(J$165,_xlpm.x,_xlpm.y,""),_xlpm.z,"Not Declared")="", "Name not recorded",  _xlfn.XLOOKUP($C241,_xlfn.XLOOKUP(J$165,_xlpm.x,_xlpm.y,""),_xlpm.z,"Not Declared")))</f>
        <v>Not Declared</v>
      </c>
      <c r="K241" s="729" t="str" cm="1">
        <f t="array" ref="K241">_xlfn.LET(_xlpm.x, 'Great Milton'!$AL$3:$AW$3, _xlpm.y, 'Great Milton'!$AL$5:$AW$20, _xlpm.z, 'Great Milton'!$AJ$5:$AJ$20, IF(_xlfn.XLOOKUP($C241,_xlfn.XLOOKUP(K$165,_xlpm.x,_xlpm.y,""),_xlpm.z,"Not Declared")="", "Name not recorded",  _xlfn.XLOOKUP($C241,_xlfn.XLOOKUP(K$165,_xlpm.x,_xlpm.y,""),_xlpm.z,"Not Declared")))</f>
        <v>Not Declared</v>
      </c>
      <c r="L241" s="729" t="str" cm="1">
        <f t="array" ref="L241">_xlfn.LET(_xlpm.x, 'Great Milton'!$AL$3:$AW$3, _xlpm.y, 'Great Milton'!$AL$5:$AW$20, _xlpm.z, 'Great Milton'!$AJ$5:$AJ$20, IF(_xlfn.XLOOKUP($C241,_xlfn.XLOOKUP(L$165,_xlpm.x,_xlpm.y,""),_xlpm.z,"Not Declared")="", "Name not recorded",  _xlfn.XLOOKUP($C241,_xlfn.XLOOKUP(L$165,_xlpm.x,_xlpm.y,""),_xlpm.z,"Not Declared")))</f>
        <v>Not Declared</v>
      </c>
      <c r="M241" s="729" t="str" cm="1">
        <f t="array" ref="M241">_xlfn.LET(_xlpm.x, 'Great Milton'!$AL$3:$AW$3, _xlpm.y, 'Great Milton'!$AL$5:$AW$20, _xlpm.z, 'Great Milton'!$AJ$5:$AJ$20, IF(_xlfn.XLOOKUP($C241,_xlfn.XLOOKUP(M$165,_xlpm.x,_xlpm.y,""),_xlpm.z,"Not Declared")="", "Name not recorded",  _xlfn.XLOOKUP($C241,_xlfn.XLOOKUP(M$165,_xlpm.x,_xlpm.y,""),_xlpm.z,"Not Declared")))</f>
        <v>Not Declared</v>
      </c>
      <c r="N241" s="729" t="str" cm="1">
        <f t="array" ref="N241">_xlfn.LET(_xlpm.x, 'Great Milton'!$AL$3:$AW$3, _xlpm.y, 'Great Milton'!$AL$5:$AW$20, _xlpm.z, 'Great Milton'!$AJ$5:$AJ$20, IF(_xlfn.XLOOKUP($C241,_xlfn.XLOOKUP(N$165,_xlpm.x,_xlpm.y,""),_xlpm.z,"Not Declared")="", "Name not recorded",  _xlfn.XLOOKUP($C241,_xlfn.XLOOKUP(N$165,_xlpm.x,_xlpm.y,""),_xlpm.z,"Not Declared")))</f>
        <v>Not Declared</v>
      </c>
      <c r="O241" s="729" t="str" cm="1">
        <f t="array" ref="O241">_xlfn.LET(_xlpm.x, 'Great Milton'!$AL$3:$AW$3, _xlpm.y, 'Great Milton'!$AL$5:$AW$20, _xlpm.z, 'Great Milton'!$AJ$5:$AJ$20, IF(_xlfn.XLOOKUP($C241,_xlfn.XLOOKUP(O$165,_xlpm.x,_xlpm.y,""),_xlpm.z,"Not Declared")="", "Name not recorded",  _xlfn.XLOOKUP($C241,_xlfn.XLOOKUP(O$165,_xlpm.x,_xlpm.y,""),_xlpm.z,"Not Declared")))</f>
        <v>Not Declared</v>
      </c>
      <c r="P241" s="3"/>
      <c r="Q241" s="3"/>
      <c r="R241" s="3"/>
      <c r="S241" s="3"/>
      <c r="T241" s="3"/>
      <c r="U241" s="3"/>
      <c r="V241" s="3"/>
      <c r="W241" s="3"/>
      <c r="X241" s="12"/>
      <c r="Z241" s="89"/>
      <c r="AA241" s="89"/>
      <c r="AC241" s="89"/>
      <c r="AD241" s="89"/>
      <c r="AE241" s="88"/>
      <c r="AF241" s="89"/>
      <c r="AG241" s="89"/>
      <c r="AH241" s="89"/>
      <c r="AI241" s="89"/>
      <c r="AK241" s="89"/>
      <c r="AL241" s="89"/>
      <c r="AM241" s="89"/>
      <c r="AN241" s="89"/>
      <c r="AO241" s="89"/>
      <c r="AP241" s="89"/>
      <c r="AQ241" s="89"/>
      <c r="AS241" s="89"/>
      <c r="AT241" s="89"/>
      <c r="AU241" s="89"/>
      <c r="AV241" s="89"/>
      <c r="AW241" s="89"/>
      <c r="AX241" s="89"/>
      <c r="AY241" s="89"/>
      <c r="AZ241" s="89"/>
      <c r="BA241" s="89"/>
      <c r="BB241" s="89"/>
      <c r="BC241" s="89"/>
      <c r="BD241" s="89"/>
      <c r="BE241" s="89"/>
      <c r="BF241" s="89"/>
      <c r="BG241" s="89"/>
      <c r="BI241" s="89"/>
      <c r="BJ241" s="89"/>
      <c r="BK241" s="89"/>
      <c r="BL241" s="89"/>
      <c r="BM241" s="89"/>
      <c r="BN241" s="89"/>
      <c r="BO241" s="89"/>
      <c r="BQ241" s="89"/>
      <c r="BR241" s="89"/>
      <c r="BS241" s="89"/>
      <c r="BT241" s="89"/>
      <c r="BU241" s="89"/>
      <c r="BV241" s="89"/>
      <c r="BW241" s="89"/>
      <c r="BX241" s="89"/>
      <c r="BY241" s="89"/>
      <c r="BZ241" s="89"/>
      <c r="CA241" s="89"/>
      <c r="CB241" s="89"/>
      <c r="CC241" s="89"/>
      <c r="CD241" s="89"/>
      <c r="CE241" s="89"/>
      <c r="CF241" s="89"/>
      <c r="CG241" s="89"/>
      <c r="CH241" s="89"/>
      <c r="CI241" s="88"/>
      <c r="CJ241" s="89"/>
      <c r="CK241" s="89"/>
      <c r="CL241" s="89"/>
      <c r="CM241" s="89"/>
      <c r="CN241" s="89"/>
      <c r="CO241" s="88"/>
      <c r="CP241" s="89"/>
      <c r="CQ241" s="89"/>
      <c r="CR241" s="89"/>
      <c r="CS241" s="89"/>
      <c r="CT241" s="89"/>
      <c r="CU241" s="89"/>
      <c r="CV241" s="88"/>
      <c r="CW241" s="89"/>
      <c r="CX241" s="89"/>
      <c r="CY241" s="89"/>
      <c r="CZ241" s="89"/>
      <c r="DA241" s="89"/>
      <c r="DB241" s="89"/>
      <c r="DD241" s="89"/>
      <c r="DE241" s="89"/>
      <c r="DF241" s="89"/>
      <c r="DG241" s="89"/>
      <c r="DH241" s="433"/>
      <c r="DI241" s="89"/>
      <c r="DJ241" s="435"/>
      <c r="DL241" s="89"/>
      <c r="DM241" s="89"/>
      <c r="DN241" s="89"/>
      <c r="DO241" s="89"/>
      <c r="DP241" s="89"/>
      <c r="DQ241" s="433"/>
      <c r="DR241" s="89"/>
      <c r="DS241" s="89"/>
      <c r="DU241" s="89"/>
      <c r="DV241" s="89"/>
      <c r="DW241" s="89"/>
      <c r="DX241" s="89"/>
      <c r="DY241" s="89"/>
    </row>
    <row r="242" spans="1:131" s="359" customFormat="1" ht="21" customHeight="1">
      <c r="A242" s="358" t="str">
        <f t="shared" si="26"/>
        <v>Great Milton AC</v>
      </c>
      <c r="B242" s="729"/>
      <c r="C242" s="729" t="s">
        <v>320</v>
      </c>
      <c r="D242" s="729" t="str" cm="1">
        <f t="array" ref="D242">_xlfn.LET(_xlpm.x, 'Great Milton'!$AL$3:$AW$3, _xlpm.y, 'Great Milton'!$AL$5:$AW$20, _xlpm.z, 'Great Milton'!$AJ$5:$AJ$20, IF(_xlfn.XLOOKUP($C242,_xlfn.XLOOKUP(D$165,_xlpm.x,_xlpm.y,""),_xlpm.z,"Not Declared")="", "Name not recorded",  _xlfn.XLOOKUP($C242,_xlfn.XLOOKUP(D$165,_xlpm.x,_xlpm.y,""),_xlpm.z,"Not Declared")))</f>
        <v>Not Declared</v>
      </c>
      <c r="E242" s="729" t="str" cm="1">
        <f t="array" ref="E242">_xlfn.LET(_xlpm.x, 'Great Milton'!$AL$3:$AW$3, _xlpm.y, 'Great Milton'!$AL$5:$AW$20, _xlpm.z, 'Great Milton'!$AJ$5:$AJ$20, IF(_xlfn.XLOOKUP($C242,_xlfn.XLOOKUP(E$165,_xlpm.x,_xlpm.y,""),_xlpm.z,"Not Declared")="", "Name not recorded",  _xlfn.XLOOKUP($C242,_xlfn.XLOOKUP(E$165,_xlpm.x,_xlpm.y,""),_xlpm.z,"Not Declared")))</f>
        <v>Not Declared</v>
      </c>
      <c r="F242" s="729" t="str" cm="1">
        <f t="array" ref="F242">_xlfn.LET(_xlpm.x, 'Great Milton'!$AL$3:$AW$3, _xlpm.y, 'Great Milton'!$AL$5:$AW$20, _xlpm.z, 'Great Milton'!$AJ$5:$AJ$20, IF(_xlfn.XLOOKUP($C242,_xlfn.XLOOKUP(F$165,_xlpm.x,_xlpm.y,""),_xlpm.z,"Not Declared")="", "Name not recorded",  _xlfn.XLOOKUP($C242,_xlfn.XLOOKUP(F$165,_xlpm.x,_xlpm.y,""),_xlpm.z,"Not Declared")))</f>
        <v>Not Declared</v>
      </c>
      <c r="G242" s="729" t="str" cm="1">
        <f t="array" ref="G242">_xlfn.LET(_xlpm.x, 'Great Milton'!$AL$3:$AW$3, _xlpm.y, 'Great Milton'!$AL$5:$AW$20, _xlpm.z, 'Great Milton'!$AJ$5:$AJ$20, IF(_xlfn.XLOOKUP($C242,_xlfn.XLOOKUP(G$165,_xlpm.x,_xlpm.y,""),_xlpm.z,"Not Declared")="", "Name not recorded",  _xlfn.XLOOKUP($C242,_xlfn.XLOOKUP(G$165,_xlpm.x,_xlpm.y,""),_xlpm.z,"Not Declared")))</f>
        <v>Not Declared</v>
      </c>
      <c r="H242" s="729" t="str" cm="1">
        <f t="array" ref="H242">_xlfn.LET(_xlpm.x, 'Great Milton'!$AL$3:$AW$3, _xlpm.y, 'Great Milton'!$AL$5:$AW$20, _xlpm.z, 'Great Milton'!$AJ$5:$AJ$20, IF(_xlfn.XLOOKUP($C242,_xlfn.XLOOKUP(H$165,_xlpm.x,_xlpm.y,""),_xlpm.z,"Not Declared")="", "Name not recorded",  _xlfn.XLOOKUP($C242,_xlfn.XLOOKUP(H$165,_xlpm.x,_xlpm.y,""),_xlpm.z,"Not Declared")))</f>
        <v>Not Declared</v>
      </c>
      <c r="I242" s="729" t="str" cm="1">
        <f t="array" ref="I242">_xlfn.LET(_xlpm.x, 'Great Milton'!$AL$3:$AW$3, _xlpm.y, 'Great Milton'!$AL$5:$AW$20, _xlpm.z, 'Great Milton'!$AJ$5:$AJ$20, IF(_xlfn.XLOOKUP($C242,_xlfn.XLOOKUP(I$165,_xlpm.x,_xlpm.y,""),_xlpm.z,"Not Declared")="", "Name not recorded",  _xlfn.XLOOKUP($C242,_xlfn.XLOOKUP(I$165,_xlpm.x,_xlpm.y,""),_xlpm.z,"Not Declared")))</f>
        <v>Not Declared</v>
      </c>
      <c r="J242" s="729" t="str" cm="1">
        <f t="array" ref="J242">_xlfn.LET(_xlpm.x, 'Great Milton'!$AL$3:$AW$3, _xlpm.y, 'Great Milton'!$AL$5:$AW$20, _xlpm.z, 'Great Milton'!$AJ$5:$AJ$20, IF(_xlfn.XLOOKUP($C242,_xlfn.XLOOKUP(J$165,_xlpm.x,_xlpm.y,""),_xlpm.z,"Not Declared")="", "Name not recorded",  _xlfn.XLOOKUP($C242,_xlfn.XLOOKUP(J$165,_xlpm.x,_xlpm.y,""),_xlpm.z,"Not Declared")))</f>
        <v>Not Declared</v>
      </c>
      <c r="K242" s="729" t="str" cm="1">
        <f t="array" ref="K242">_xlfn.LET(_xlpm.x, 'Great Milton'!$AL$3:$AW$3, _xlpm.y, 'Great Milton'!$AL$5:$AW$20, _xlpm.z, 'Great Milton'!$AJ$5:$AJ$20, IF(_xlfn.XLOOKUP($C242,_xlfn.XLOOKUP(K$165,_xlpm.x,_xlpm.y,""),_xlpm.z,"Not Declared")="", "Name not recorded",  _xlfn.XLOOKUP($C242,_xlfn.XLOOKUP(K$165,_xlpm.x,_xlpm.y,""),_xlpm.z,"Not Declared")))</f>
        <v>Not Declared</v>
      </c>
      <c r="L242" s="729" t="str" cm="1">
        <f t="array" ref="L242">_xlfn.LET(_xlpm.x, 'Great Milton'!$AL$3:$AW$3, _xlpm.y, 'Great Milton'!$AL$5:$AW$20, _xlpm.z, 'Great Milton'!$AJ$5:$AJ$20, IF(_xlfn.XLOOKUP($C242,_xlfn.XLOOKUP(L$165,_xlpm.x,_xlpm.y,""),_xlpm.z,"Not Declared")="", "Name not recorded",  _xlfn.XLOOKUP($C242,_xlfn.XLOOKUP(L$165,_xlpm.x,_xlpm.y,""),_xlpm.z,"Not Declared")))</f>
        <v>Not Declared</v>
      </c>
      <c r="M242" s="729" t="str" cm="1">
        <f t="array" ref="M242">_xlfn.LET(_xlpm.x, 'Great Milton'!$AL$3:$AW$3, _xlpm.y, 'Great Milton'!$AL$5:$AW$20, _xlpm.z, 'Great Milton'!$AJ$5:$AJ$20, IF(_xlfn.XLOOKUP($C242,_xlfn.XLOOKUP(M$165,_xlpm.x,_xlpm.y,""),_xlpm.z,"Not Declared")="", "Name not recorded",  _xlfn.XLOOKUP($C242,_xlfn.XLOOKUP(M$165,_xlpm.x,_xlpm.y,""),_xlpm.z,"Not Declared")))</f>
        <v>Not Declared</v>
      </c>
      <c r="N242" s="729" t="str" cm="1">
        <f t="array" ref="N242">_xlfn.LET(_xlpm.x, 'Great Milton'!$AL$3:$AW$3, _xlpm.y, 'Great Milton'!$AL$5:$AW$20, _xlpm.z, 'Great Milton'!$AJ$5:$AJ$20, IF(_xlfn.XLOOKUP($C242,_xlfn.XLOOKUP(N$165,_xlpm.x,_xlpm.y,""),_xlpm.z,"Not Declared")="", "Name not recorded",  _xlfn.XLOOKUP($C242,_xlfn.XLOOKUP(N$165,_xlpm.x,_xlpm.y,""),_xlpm.z,"Not Declared")))</f>
        <v>Not Declared</v>
      </c>
      <c r="O242" s="729" t="str" cm="1">
        <f t="array" ref="O242">_xlfn.LET(_xlpm.x, 'Great Milton'!$AL$3:$AW$3, _xlpm.y, 'Great Milton'!$AL$5:$AW$20, _xlpm.z, 'Great Milton'!$AJ$5:$AJ$20, IF(_xlfn.XLOOKUP($C242,_xlfn.XLOOKUP(O$165,_xlpm.x,_xlpm.y,""),_xlpm.z,"Not Declared")="", "Name not recorded",  _xlfn.XLOOKUP($C242,_xlfn.XLOOKUP(O$165,_xlpm.x,_xlpm.y,""),_xlpm.z,"Not Declared")))</f>
        <v>Not Declared</v>
      </c>
      <c r="P242" s="3"/>
      <c r="Q242" s="3"/>
      <c r="R242" s="3"/>
      <c r="S242" s="3"/>
      <c r="T242" s="15"/>
      <c r="U242" s="15"/>
      <c r="V242" s="15"/>
      <c r="W242" s="15"/>
      <c r="X242" s="3"/>
      <c r="Z242" s="89"/>
      <c r="AA242" s="89"/>
      <c r="AC242" s="89"/>
      <c r="AD242" s="89"/>
      <c r="AE242" s="88"/>
      <c r="AF242" s="89"/>
      <c r="AG242" s="89"/>
      <c r="AH242" s="89"/>
      <c r="AI242" s="89"/>
      <c r="AK242" s="89"/>
      <c r="AL242" s="89"/>
      <c r="AM242" s="89"/>
      <c r="AN242" s="89"/>
      <c r="AO242" s="89"/>
      <c r="AP242" s="89"/>
      <c r="AQ242" s="89"/>
      <c r="AS242" s="89"/>
      <c r="AT242" s="89"/>
      <c r="AU242" s="89"/>
      <c r="AV242" s="89"/>
      <c r="AW242" s="89"/>
      <c r="AX242" s="89"/>
      <c r="AY242" s="89"/>
      <c r="AZ242" s="89"/>
      <c r="BA242" s="89"/>
      <c r="BB242" s="89"/>
      <c r="BC242" s="89"/>
      <c r="BD242" s="89"/>
      <c r="BE242" s="89"/>
      <c r="BF242" s="89"/>
      <c r="BG242" s="89"/>
      <c r="BI242" s="89"/>
      <c r="BJ242" s="89"/>
      <c r="BK242" s="89"/>
      <c r="BL242" s="89"/>
      <c r="BM242" s="89"/>
      <c r="BN242" s="89"/>
      <c r="BO242" s="89"/>
      <c r="BQ242" s="89"/>
      <c r="BR242" s="89"/>
      <c r="BS242" s="89"/>
      <c r="BT242" s="89"/>
      <c r="BU242" s="89"/>
      <c r="BV242" s="89"/>
      <c r="BW242" s="89"/>
      <c r="BX242" s="89"/>
      <c r="BY242" s="89"/>
      <c r="BZ242" s="89"/>
      <c r="CA242" s="89"/>
      <c r="CB242" s="89"/>
      <c r="CC242" s="89"/>
      <c r="CD242" s="89"/>
      <c r="CE242" s="89"/>
      <c r="CF242" s="89"/>
      <c r="CG242" s="89"/>
      <c r="CH242" s="89"/>
      <c r="CI242" s="88"/>
      <c r="CJ242" s="89"/>
      <c r="CK242" s="89"/>
      <c r="CL242" s="89"/>
      <c r="CM242" s="89"/>
      <c r="CN242" s="89"/>
      <c r="CO242" s="88"/>
      <c r="CP242" s="89"/>
      <c r="CQ242" s="89"/>
      <c r="CR242" s="89"/>
      <c r="CS242" s="89"/>
      <c r="CT242" s="89"/>
      <c r="CU242" s="89"/>
      <c r="CV242" s="88"/>
      <c r="CW242" s="89"/>
      <c r="CX242" s="89"/>
      <c r="CY242" s="89"/>
      <c r="CZ242" s="89"/>
      <c r="DA242" s="89"/>
      <c r="DB242" s="89"/>
      <c r="DC242" s="364"/>
      <c r="DD242" s="89"/>
      <c r="DE242" s="89"/>
      <c r="DF242" s="89"/>
      <c r="DG242" s="89"/>
      <c r="DH242" s="433"/>
      <c r="DI242" s="89"/>
      <c r="DJ242" s="435"/>
      <c r="DK242" s="89"/>
      <c r="DL242" s="89"/>
      <c r="DM242" s="89"/>
      <c r="DN242" s="89"/>
      <c r="DO242" s="89"/>
      <c r="DP242" s="89"/>
      <c r="DQ242" s="433"/>
      <c r="DR242" s="89"/>
      <c r="DS242" s="89"/>
      <c r="DU242" s="89"/>
      <c r="DV242" s="89"/>
      <c r="DW242" s="89"/>
      <c r="DX242" s="89"/>
      <c r="DY242" s="89"/>
    </row>
    <row r="243" spans="1:131" s="359" customFormat="1" ht="21" customHeight="1">
      <c r="A243" s="358" t="str">
        <f t="shared" si="26"/>
        <v>Great Milton AC</v>
      </c>
      <c r="B243" s="729"/>
      <c r="C243" s="729" t="s">
        <v>321</v>
      </c>
      <c r="D243" s="729" t="str" cm="1">
        <f t="array" ref="D243">_xlfn.LET(_xlpm.x, 'Great Milton'!$AL$3:$AW$3, _xlpm.y, 'Great Milton'!$AL$5:$AW$20, _xlpm.z, 'Great Milton'!$AJ$5:$AJ$20, IF(_xlfn.XLOOKUP($C243,_xlfn.XLOOKUP(D$165,_xlpm.x,_xlpm.y,""),_xlpm.z,"Not Declared")="", "Name not recorded",  _xlfn.XLOOKUP($C243,_xlfn.XLOOKUP(D$165,_xlpm.x,_xlpm.y,""),_xlpm.z,"Not Declared")))</f>
        <v>Not Declared</v>
      </c>
      <c r="E243" s="729" t="str" cm="1">
        <f t="array" ref="E243">_xlfn.LET(_xlpm.x, 'Great Milton'!$AL$3:$AW$3, _xlpm.y, 'Great Milton'!$AL$5:$AW$20, _xlpm.z, 'Great Milton'!$AJ$5:$AJ$20, IF(_xlfn.XLOOKUP($C243,_xlfn.XLOOKUP(E$165,_xlpm.x,_xlpm.y,""),_xlpm.z,"Not Declared")="", "Name not recorded",  _xlfn.XLOOKUP($C243,_xlfn.XLOOKUP(E$165,_xlpm.x,_xlpm.y,""),_xlpm.z,"Not Declared")))</f>
        <v>Not Declared</v>
      </c>
      <c r="F243" s="729" t="str" cm="1">
        <f t="array" ref="F243">_xlfn.LET(_xlpm.x, 'Great Milton'!$AL$3:$AW$3, _xlpm.y, 'Great Milton'!$AL$5:$AW$20, _xlpm.z, 'Great Milton'!$AJ$5:$AJ$20, IF(_xlfn.XLOOKUP($C243,_xlfn.XLOOKUP(F$165,_xlpm.x,_xlpm.y,""),_xlpm.z,"Not Declared")="", "Name not recorded",  _xlfn.XLOOKUP($C243,_xlfn.XLOOKUP(F$165,_xlpm.x,_xlpm.y,""),_xlpm.z,"Not Declared")))</f>
        <v>Not Declared</v>
      </c>
      <c r="G243" s="729" t="str" cm="1">
        <f t="array" ref="G243">_xlfn.LET(_xlpm.x, 'Great Milton'!$AL$3:$AW$3, _xlpm.y, 'Great Milton'!$AL$5:$AW$20, _xlpm.z, 'Great Milton'!$AJ$5:$AJ$20, IF(_xlfn.XLOOKUP($C243,_xlfn.XLOOKUP(G$165,_xlpm.x,_xlpm.y,""),_xlpm.z,"Not Declared")="", "Name not recorded",  _xlfn.XLOOKUP($C243,_xlfn.XLOOKUP(G$165,_xlpm.x,_xlpm.y,""),_xlpm.z,"Not Declared")))</f>
        <v>Not Declared</v>
      </c>
      <c r="H243" s="729" t="str" cm="1">
        <f t="array" ref="H243">_xlfn.LET(_xlpm.x, 'Great Milton'!$AL$3:$AW$3, _xlpm.y, 'Great Milton'!$AL$5:$AW$20, _xlpm.z, 'Great Milton'!$AJ$5:$AJ$20, IF(_xlfn.XLOOKUP($C243,_xlfn.XLOOKUP(H$165,_xlpm.x,_xlpm.y,""),_xlpm.z,"Not Declared")="", "Name not recorded",  _xlfn.XLOOKUP($C243,_xlfn.XLOOKUP(H$165,_xlpm.x,_xlpm.y,""),_xlpm.z,"Not Declared")))</f>
        <v>Not Declared</v>
      </c>
      <c r="I243" s="729" t="str" cm="1">
        <f t="array" ref="I243">_xlfn.LET(_xlpm.x, 'Great Milton'!$AL$3:$AW$3, _xlpm.y, 'Great Milton'!$AL$5:$AW$20, _xlpm.z, 'Great Milton'!$AJ$5:$AJ$20, IF(_xlfn.XLOOKUP($C243,_xlfn.XLOOKUP(I$165,_xlpm.x,_xlpm.y,""),_xlpm.z,"Not Declared")="", "Name not recorded",  _xlfn.XLOOKUP($C243,_xlfn.XLOOKUP(I$165,_xlpm.x,_xlpm.y,""),_xlpm.z,"Not Declared")))</f>
        <v>Not Declared</v>
      </c>
      <c r="J243" s="729" t="str" cm="1">
        <f t="array" ref="J243">_xlfn.LET(_xlpm.x, 'Great Milton'!$AL$3:$AW$3, _xlpm.y, 'Great Milton'!$AL$5:$AW$20, _xlpm.z, 'Great Milton'!$AJ$5:$AJ$20, IF(_xlfn.XLOOKUP($C243,_xlfn.XLOOKUP(J$165,_xlpm.x,_xlpm.y,""),_xlpm.z,"Not Declared")="", "Name not recorded",  _xlfn.XLOOKUP($C243,_xlfn.XLOOKUP(J$165,_xlpm.x,_xlpm.y,""),_xlpm.z,"Not Declared")))</f>
        <v>Not Declared</v>
      </c>
      <c r="K243" s="729" t="str" cm="1">
        <f t="array" ref="K243">_xlfn.LET(_xlpm.x, 'Great Milton'!$AL$3:$AW$3, _xlpm.y, 'Great Milton'!$AL$5:$AW$20, _xlpm.z, 'Great Milton'!$AJ$5:$AJ$20, IF(_xlfn.XLOOKUP($C243,_xlfn.XLOOKUP(K$165,_xlpm.x,_xlpm.y,""),_xlpm.z,"Not Declared")="", "Name not recorded",  _xlfn.XLOOKUP($C243,_xlfn.XLOOKUP(K$165,_xlpm.x,_xlpm.y,""),_xlpm.z,"Not Declared")))</f>
        <v>Not Declared</v>
      </c>
      <c r="L243" s="729" t="str" cm="1">
        <f t="array" ref="L243">_xlfn.LET(_xlpm.x, 'Great Milton'!$AL$3:$AW$3, _xlpm.y, 'Great Milton'!$AL$5:$AW$20, _xlpm.z, 'Great Milton'!$AJ$5:$AJ$20, IF(_xlfn.XLOOKUP($C243,_xlfn.XLOOKUP(L$165,_xlpm.x,_xlpm.y,""),_xlpm.z,"Not Declared")="", "Name not recorded",  _xlfn.XLOOKUP($C243,_xlfn.XLOOKUP(L$165,_xlpm.x,_xlpm.y,""),_xlpm.z,"Not Declared")))</f>
        <v>Not Declared</v>
      </c>
      <c r="M243" s="729" t="str" cm="1">
        <f t="array" ref="M243">_xlfn.LET(_xlpm.x, 'Great Milton'!$AL$3:$AW$3, _xlpm.y, 'Great Milton'!$AL$5:$AW$20, _xlpm.z, 'Great Milton'!$AJ$5:$AJ$20, IF(_xlfn.XLOOKUP($C243,_xlfn.XLOOKUP(M$165,_xlpm.x,_xlpm.y,""),_xlpm.z,"Not Declared")="", "Name not recorded",  _xlfn.XLOOKUP($C243,_xlfn.XLOOKUP(M$165,_xlpm.x,_xlpm.y,""),_xlpm.z,"Not Declared")))</f>
        <v>Not Declared</v>
      </c>
      <c r="N243" s="729" t="str" cm="1">
        <f t="array" ref="N243">_xlfn.LET(_xlpm.x, 'Great Milton'!$AL$3:$AW$3, _xlpm.y, 'Great Milton'!$AL$5:$AW$20, _xlpm.z, 'Great Milton'!$AJ$5:$AJ$20, IF(_xlfn.XLOOKUP($C243,_xlfn.XLOOKUP(N$165,_xlpm.x,_xlpm.y,""),_xlpm.z,"Not Declared")="", "Name not recorded",  _xlfn.XLOOKUP($C243,_xlfn.XLOOKUP(N$165,_xlpm.x,_xlpm.y,""),_xlpm.z,"Not Declared")))</f>
        <v>Not Declared</v>
      </c>
      <c r="O243" s="729" t="str" cm="1">
        <f t="array" ref="O243">_xlfn.LET(_xlpm.x, 'Great Milton'!$AL$3:$AW$3, _xlpm.y, 'Great Milton'!$AL$5:$AW$20, _xlpm.z, 'Great Milton'!$AJ$5:$AJ$20, IF(_xlfn.XLOOKUP($C243,_xlfn.XLOOKUP(O$165,_xlpm.x,_xlpm.y,""),_xlpm.z,"Not Declared")="", "Name not recorded",  _xlfn.XLOOKUP($C243,_xlfn.XLOOKUP(O$165,_xlpm.x,_xlpm.y,""),_xlpm.z,"Not Declared")))</f>
        <v>Not Declared</v>
      </c>
      <c r="P243" s="3"/>
      <c r="Q243" s="3"/>
      <c r="R243" s="3"/>
      <c r="S243" s="3"/>
      <c r="T243" s="3"/>
      <c r="U243" s="3"/>
      <c r="V243" s="3"/>
      <c r="W243" s="3"/>
      <c r="X243" s="12"/>
      <c r="Z243" s="89"/>
      <c r="AA243" s="89"/>
      <c r="AC243" s="89"/>
      <c r="AD243" s="89"/>
      <c r="AE243" s="88"/>
      <c r="AF243" s="89"/>
      <c r="AG243" s="89"/>
      <c r="AH243" s="89"/>
      <c r="AI243" s="89"/>
      <c r="AK243" s="89"/>
      <c r="AL243" s="89"/>
      <c r="AM243" s="89"/>
      <c r="AN243" s="89"/>
      <c r="AO243" s="89"/>
      <c r="AP243" s="89"/>
      <c r="AQ243" s="89"/>
      <c r="AS243" s="89"/>
      <c r="AT243" s="89"/>
      <c r="AU243" s="89"/>
      <c r="AV243" s="89"/>
      <c r="AW243" s="89"/>
      <c r="AX243" s="89"/>
      <c r="AY243" s="89"/>
      <c r="AZ243" s="89"/>
      <c r="BA243" s="89"/>
      <c r="BB243" s="89"/>
      <c r="BC243" s="89"/>
      <c r="BD243" s="89"/>
      <c r="BE243" s="89"/>
      <c r="BF243" s="89"/>
      <c r="BG243" s="89"/>
      <c r="BI243" s="89"/>
      <c r="BJ243" s="89"/>
      <c r="BK243" s="89"/>
      <c r="BL243" s="89"/>
      <c r="BM243" s="89"/>
      <c r="BN243" s="89"/>
      <c r="BO243" s="89"/>
      <c r="BQ243" s="89"/>
      <c r="BR243" s="89"/>
      <c r="BS243" s="89"/>
      <c r="BT243" s="89"/>
      <c r="BU243" s="89"/>
      <c r="BV243" s="89"/>
      <c r="BW243" s="89"/>
      <c r="BX243" s="89"/>
      <c r="BY243" s="89"/>
      <c r="BZ243" s="89"/>
      <c r="CA243" s="89"/>
      <c r="CB243" s="89"/>
      <c r="CC243" s="89"/>
      <c r="CD243" s="89"/>
      <c r="CE243" s="89"/>
      <c r="CF243" s="89"/>
      <c r="CG243" s="89"/>
      <c r="CH243" s="89"/>
      <c r="CI243" s="88"/>
      <c r="CJ243" s="89"/>
      <c r="CK243" s="89"/>
      <c r="CL243" s="89"/>
      <c r="CM243" s="89"/>
      <c r="CN243" s="89"/>
      <c r="CO243" s="88"/>
      <c r="CP243" s="89"/>
      <c r="CQ243" s="89"/>
      <c r="CR243" s="89"/>
      <c r="CS243" s="89"/>
      <c r="CT243" s="89"/>
      <c r="CU243" s="89"/>
      <c r="CV243" s="88"/>
      <c r="CW243" s="89"/>
      <c r="CX243" s="89"/>
      <c r="CY243" s="89"/>
      <c r="CZ243" s="89"/>
      <c r="DA243" s="89"/>
      <c r="DB243" s="89"/>
      <c r="DC243" s="364"/>
      <c r="DD243" s="89"/>
      <c r="DE243" s="89"/>
      <c r="DF243" s="89"/>
      <c r="DG243" s="89"/>
      <c r="DH243" s="433"/>
      <c r="DI243" s="89"/>
      <c r="DJ243" s="435"/>
      <c r="DL243" s="89"/>
      <c r="DM243" s="89"/>
      <c r="DN243" s="89"/>
      <c r="DO243" s="89"/>
      <c r="DP243" s="89"/>
      <c r="DQ243" s="433"/>
      <c r="DR243" s="89"/>
      <c r="DS243" s="89"/>
      <c r="DU243" s="89"/>
      <c r="DV243" s="89"/>
      <c r="DW243" s="89"/>
      <c r="DX243" s="89"/>
      <c r="DY243" s="89"/>
    </row>
    <row r="244" spans="1:131" s="359" customFormat="1" ht="21" customHeight="1">
      <c r="A244" s="358" t="str">
        <f t="shared" si="26"/>
        <v>Great Milton AC</v>
      </c>
      <c r="B244" s="729"/>
      <c r="C244" s="729" t="s">
        <v>322</v>
      </c>
      <c r="D244" s="729" t="str" cm="1">
        <f t="array" ref="D244">_xlfn.LET(_xlpm.x, 'Great Milton'!$AL$3:$AW$3, _xlpm.y, 'Great Milton'!$AL$5:$AW$20, _xlpm.z, 'Great Milton'!$AJ$5:$AJ$20, IF(_xlfn.XLOOKUP($C244,_xlfn.XLOOKUP(D$165,_xlpm.x,_xlpm.y,""),_xlpm.z,"Not Declared")="", "Name not recorded",  _xlfn.XLOOKUP($C244,_xlfn.XLOOKUP(D$165,_xlpm.x,_xlpm.y,""),_xlpm.z,"Not Declared")))</f>
        <v>Not Declared</v>
      </c>
      <c r="E244" s="729" t="str" cm="1">
        <f t="array" ref="E244">_xlfn.LET(_xlpm.x, 'Great Milton'!$AL$3:$AW$3, _xlpm.y, 'Great Milton'!$AL$5:$AW$20, _xlpm.z, 'Great Milton'!$AJ$5:$AJ$20, IF(_xlfn.XLOOKUP($C244,_xlfn.XLOOKUP(E$165,_xlpm.x,_xlpm.y,""),_xlpm.z,"Not Declared")="", "Name not recorded",  _xlfn.XLOOKUP($C244,_xlfn.XLOOKUP(E$165,_xlpm.x,_xlpm.y,""),_xlpm.z,"Not Declared")))</f>
        <v>Not Declared</v>
      </c>
      <c r="F244" s="729" t="str" cm="1">
        <f t="array" ref="F244">_xlfn.LET(_xlpm.x, 'Great Milton'!$AL$3:$AW$3, _xlpm.y, 'Great Milton'!$AL$5:$AW$20, _xlpm.z, 'Great Milton'!$AJ$5:$AJ$20, IF(_xlfn.XLOOKUP($C244,_xlfn.XLOOKUP(F$165,_xlpm.x,_xlpm.y,""),_xlpm.z,"Not Declared")="", "Name not recorded",  _xlfn.XLOOKUP($C244,_xlfn.XLOOKUP(F$165,_xlpm.x,_xlpm.y,""),_xlpm.z,"Not Declared")))</f>
        <v>Not Declared</v>
      </c>
      <c r="G244" s="729" t="str" cm="1">
        <f t="array" ref="G244">_xlfn.LET(_xlpm.x, 'Great Milton'!$AL$3:$AW$3, _xlpm.y, 'Great Milton'!$AL$5:$AW$20, _xlpm.z, 'Great Milton'!$AJ$5:$AJ$20, IF(_xlfn.XLOOKUP($C244,_xlfn.XLOOKUP(G$165,_xlpm.x,_xlpm.y,""),_xlpm.z,"Not Declared")="", "Name not recorded",  _xlfn.XLOOKUP($C244,_xlfn.XLOOKUP(G$165,_xlpm.x,_xlpm.y,""),_xlpm.z,"Not Declared")))</f>
        <v>Not Declared</v>
      </c>
      <c r="H244" s="729" t="str" cm="1">
        <f t="array" ref="H244">_xlfn.LET(_xlpm.x, 'Great Milton'!$AL$3:$AW$3, _xlpm.y, 'Great Milton'!$AL$5:$AW$20, _xlpm.z, 'Great Milton'!$AJ$5:$AJ$20, IF(_xlfn.XLOOKUP($C244,_xlfn.XLOOKUP(H$165,_xlpm.x,_xlpm.y,""),_xlpm.z,"Not Declared")="", "Name not recorded",  _xlfn.XLOOKUP($C244,_xlfn.XLOOKUP(H$165,_xlpm.x,_xlpm.y,""),_xlpm.z,"Not Declared")))</f>
        <v>Not Declared</v>
      </c>
      <c r="I244" s="729" t="str" cm="1">
        <f t="array" ref="I244">_xlfn.LET(_xlpm.x, 'Great Milton'!$AL$3:$AW$3, _xlpm.y, 'Great Milton'!$AL$5:$AW$20, _xlpm.z, 'Great Milton'!$AJ$5:$AJ$20, IF(_xlfn.XLOOKUP($C244,_xlfn.XLOOKUP(I$165,_xlpm.x,_xlpm.y,""),_xlpm.z,"Not Declared")="", "Name not recorded",  _xlfn.XLOOKUP($C244,_xlfn.XLOOKUP(I$165,_xlpm.x,_xlpm.y,""),_xlpm.z,"Not Declared")))</f>
        <v>Not Declared</v>
      </c>
      <c r="J244" s="729" t="str" cm="1">
        <f t="array" ref="J244">_xlfn.LET(_xlpm.x, 'Great Milton'!$AL$3:$AW$3, _xlpm.y, 'Great Milton'!$AL$5:$AW$20, _xlpm.z, 'Great Milton'!$AJ$5:$AJ$20, IF(_xlfn.XLOOKUP($C244,_xlfn.XLOOKUP(J$165,_xlpm.x,_xlpm.y,""),_xlpm.z,"Not Declared")="", "Name not recorded",  _xlfn.XLOOKUP($C244,_xlfn.XLOOKUP(J$165,_xlpm.x,_xlpm.y,""),_xlpm.z,"Not Declared")))</f>
        <v>Not Declared</v>
      </c>
      <c r="K244" s="729" t="str" cm="1">
        <f t="array" ref="K244">_xlfn.LET(_xlpm.x, 'Great Milton'!$AL$3:$AW$3, _xlpm.y, 'Great Milton'!$AL$5:$AW$20, _xlpm.z, 'Great Milton'!$AJ$5:$AJ$20, IF(_xlfn.XLOOKUP($C244,_xlfn.XLOOKUP(K$165,_xlpm.x,_xlpm.y,""),_xlpm.z,"Not Declared")="", "Name not recorded",  _xlfn.XLOOKUP($C244,_xlfn.XLOOKUP(K$165,_xlpm.x,_xlpm.y,""),_xlpm.z,"Not Declared")))</f>
        <v>Not Declared</v>
      </c>
      <c r="L244" s="729" t="str" cm="1">
        <f t="array" ref="L244">_xlfn.LET(_xlpm.x, 'Great Milton'!$AL$3:$AW$3, _xlpm.y, 'Great Milton'!$AL$5:$AW$20, _xlpm.z, 'Great Milton'!$AJ$5:$AJ$20, IF(_xlfn.XLOOKUP($C244,_xlfn.XLOOKUP(L$165,_xlpm.x,_xlpm.y,""),_xlpm.z,"Not Declared")="", "Name not recorded",  _xlfn.XLOOKUP($C244,_xlfn.XLOOKUP(L$165,_xlpm.x,_xlpm.y,""),_xlpm.z,"Not Declared")))</f>
        <v>Not Declared</v>
      </c>
      <c r="M244" s="729" t="str" cm="1">
        <f t="array" ref="M244">_xlfn.LET(_xlpm.x, 'Great Milton'!$AL$3:$AW$3, _xlpm.y, 'Great Milton'!$AL$5:$AW$20, _xlpm.z, 'Great Milton'!$AJ$5:$AJ$20, IF(_xlfn.XLOOKUP($C244,_xlfn.XLOOKUP(M$165,_xlpm.x,_xlpm.y,""),_xlpm.z,"Not Declared")="", "Name not recorded",  _xlfn.XLOOKUP($C244,_xlfn.XLOOKUP(M$165,_xlpm.x,_xlpm.y,""),_xlpm.z,"Not Declared")))</f>
        <v>Not Declared</v>
      </c>
      <c r="N244" s="729" t="str" cm="1">
        <f t="array" ref="N244">_xlfn.LET(_xlpm.x, 'Great Milton'!$AL$3:$AW$3, _xlpm.y, 'Great Milton'!$AL$5:$AW$20, _xlpm.z, 'Great Milton'!$AJ$5:$AJ$20, IF(_xlfn.XLOOKUP($C244,_xlfn.XLOOKUP(N$165,_xlpm.x,_xlpm.y,""),_xlpm.z,"Not Declared")="", "Name not recorded",  _xlfn.XLOOKUP($C244,_xlfn.XLOOKUP(N$165,_xlpm.x,_xlpm.y,""),_xlpm.z,"Not Declared")))</f>
        <v>Not Declared</v>
      </c>
      <c r="O244" s="729" t="str" cm="1">
        <f t="array" ref="O244">_xlfn.LET(_xlpm.x, 'Great Milton'!$AL$3:$AW$3, _xlpm.y, 'Great Milton'!$AL$5:$AW$20, _xlpm.z, 'Great Milton'!$AJ$5:$AJ$20, IF(_xlfn.XLOOKUP($C244,_xlfn.XLOOKUP(O$165,_xlpm.x,_xlpm.y,""),_xlpm.z,"Not Declared")="", "Name not recorded",  _xlfn.XLOOKUP($C244,_xlfn.XLOOKUP(O$165,_xlpm.x,_xlpm.y,""),_xlpm.z,"Not Declared")))</f>
        <v>Not Declared</v>
      </c>
      <c r="P244" s="3"/>
      <c r="Q244" s="3"/>
      <c r="R244" s="3"/>
      <c r="S244" s="3"/>
      <c r="T244" s="3"/>
      <c r="U244" s="3"/>
      <c r="V244" s="3"/>
      <c r="W244" s="3"/>
      <c r="X244" s="12"/>
      <c r="Z244" s="89"/>
      <c r="AA244" s="89"/>
      <c r="AC244" s="89"/>
      <c r="AD244" s="89"/>
      <c r="AE244" s="88"/>
      <c r="AF244" s="89"/>
      <c r="AG244" s="89"/>
      <c r="AH244" s="89"/>
      <c r="AI244" s="89"/>
      <c r="AK244" s="89"/>
      <c r="AL244" s="89"/>
      <c r="AM244" s="89"/>
      <c r="AN244" s="89"/>
      <c r="AO244" s="89"/>
      <c r="AP244" s="89"/>
      <c r="AQ244" s="89"/>
      <c r="AS244" s="89"/>
      <c r="AT244" s="89"/>
      <c r="AU244" s="89"/>
      <c r="AV244" s="89"/>
      <c r="AW244" s="89"/>
      <c r="AX244" s="89"/>
      <c r="AY244" s="89"/>
      <c r="AZ244" s="89"/>
      <c r="BA244" s="89"/>
      <c r="BB244" s="89"/>
      <c r="BC244" s="89"/>
      <c r="BD244" s="89"/>
      <c r="BE244" s="89"/>
      <c r="BF244" s="89"/>
      <c r="BG244" s="89"/>
      <c r="BI244" s="89"/>
      <c r="BJ244" s="89"/>
      <c r="BK244" s="89"/>
      <c r="BL244" s="89"/>
      <c r="BM244" s="89"/>
      <c r="BN244" s="89"/>
      <c r="BO244" s="89"/>
      <c r="BQ244" s="89"/>
      <c r="BR244" s="89"/>
      <c r="BS244" s="89"/>
      <c r="BT244" s="89"/>
      <c r="BU244" s="89"/>
      <c r="BV244" s="89"/>
      <c r="BW244" s="89"/>
      <c r="BX244" s="89"/>
      <c r="BY244" s="89"/>
      <c r="BZ244" s="89"/>
      <c r="CA244" s="89"/>
      <c r="CB244" s="89"/>
      <c r="CC244" s="89"/>
      <c r="CD244" s="89"/>
      <c r="CE244" s="89"/>
      <c r="CF244" s="89"/>
      <c r="CG244" s="89"/>
      <c r="CH244" s="89"/>
      <c r="CI244" s="88"/>
      <c r="CJ244" s="89"/>
      <c r="CK244" s="89"/>
      <c r="CL244" s="89"/>
      <c r="CM244" s="89"/>
      <c r="CN244" s="89"/>
      <c r="CO244" s="88"/>
      <c r="CP244" s="89"/>
      <c r="CQ244" s="89"/>
      <c r="CR244" s="89"/>
      <c r="CS244" s="89"/>
      <c r="CT244" s="89"/>
      <c r="CU244" s="89"/>
      <c r="CV244" s="88"/>
      <c r="CW244" s="89"/>
      <c r="CX244" s="89"/>
      <c r="CY244" s="89"/>
      <c r="CZ244" s="89"/>
      <c r="DA244" s="89"/>
      <c r="DB244" s="89"/>
      <c r="DC244" s="364"/>
      <c r="DD244" s="89"/>
      <c r="DE244" s="89"/>
      <c r="DF244" s="89"/>
      <c r="DG244" s="89"/>
      <c r="DH244" s="433"/>
      <c r="DI244" s="89"/>
      <c r="DJ244" s="435"/>
      <c r="DL244" s="89"/>
      <c r="DM244" s="89"/>
      <c r="DN244" s="89"/>
      <c r="DO244" s="89"/>
      <c r="DP244" s="89"/>
      <c r="DQ244" s="433"/>
      <c r="DR244" s="89"/>
      <c r="DS244" s="89"/>
      <c r="DU244" s="89"/>
      <c r="DV244" s="89"/>
      <c r="DW244" s="89"/>
      <c r="DX244" s="89"/>
      <c r="DY244" s="89"/>
    </row>
    <row r="245" spans="1:131" s="359" customFormat="1" ht="21" customHeight="1">
      <c r="A245" s="358" t="str">
        <f t="shared" si="26"/>
        <v>Great Milton AC</v>
      </c>
      <c r="B245" s="729"/>
      <c r="C245" s="729" t="s">
        <v>323</v>
      </c>
      <c r="D245" s="729" t="str" cm="1">
        <f t="array" ref="D245">_xlfn.LET(_xlpm.x, 'Great Milton'!$AL$3:$AW$3, _xlpm.y, 'Great Milton'!$AL$5:$AW$20, _xlpm.z, 'Great Milton'!$AJ$5:$AJ$20, IF(_xlfn.XLOOKUP($C245,_xlfn.XLOOKUP(D$165,_xlpm.x,_xlpm.y,""),_xlpm.z,"Not Declared")="", "Name not recorded",  _xlfn.XLOOKUP($C245,_xlfn.XLOOKUP(D$165,_xlpm.x,_xlpm.y,""),_xlpm.z,"Not Declared")))</f>
        <v>Not Declared</v>
      </c>
      <c r="E245" s="729" t="str" cm="1">
        <f t="array" ref="E245">_xlfn.LET(_xlpm.x, 'Great Milton'!$AL$3:$AW$3, _xlpm.y, 'Great Milton'!$AL$5:$AW$20, _xlpm.z, 'Great Milton'!$AJ$5:$AJ$20, IF(_xlfn.XLOOKUP($C245,_xlfn.XLOOKUP(E$165,_xlpm.x,_xlpm.y,""),_xlpm.z,"Not Declared")="", "Name not recorded",  _xlfn.XLOOKUP($C245,_xlfn.XLOOKUP(E$165,_xlpm.x,_xlpm.y,""),_xlpm.z,"Not Declared")))</f>
        <v>Not Declared</v>
      </c>
      <c r="F245" s="729" t="str" cm="1">
        <f t="array" ref="F245">_xlfn.LET(_xlpm.x, 'Great Milton'!$AL$3:$AW$3, _xlpm.y, 'Great Milton'!$AL$5:$AW$20, _xlpm.z, 'Great Milton'!$AJ$5:$AJ$20, IF(_xlfn.XLOOKUP($C245,_xlfn.XLOOKUP(F$165,_xlpm.x,_xlpm.y,""),_xlpm.z,"Not Declared")="", "Name not recorded",  _xlfn.XLOOKUP($C245,_xlfn.XLOOKUP(F$165,_xlpm.x,_xlpm.y,""),_xlpm.z,"Not Declared")))</f>
        <v>Not Declared</v>
      </c>
      <c r="G245" s="729" t="str" cm="1">
        <f t="array" ref="G245">_xlfn.LET(_xlpm.x, 'Great Milton'!$AL$3:$AW$3, _xlpm.y, 'Great Milton'!$AL$5:$AW$20, _xlpm.z, 'Great Milton'!$AJ$5:$AJ$20, IF(_xlfn.XLOOKUP($C245,_xlfn.XLOOKUP(G$165,_xlpm.x,_xlpm.y,""),_xlpm.z,"Not Declared")="", "Name not recorded",  _xlfn.XLOOKUP($C245,_xlfn.XLOOKUP(G$165,_xlpm.x,_xlpm.y,""),_xlpm.z,"Not Declared")))</f>
        <v>Not Declared</v>
      </c>
      <c r="H245" s="729" t="str" cm="1">
        <f t="array" ref="H245">_xlfn.LET(_xlpm.x, 'Great Milton'!$AL$3:$AW$3, _xlpm.y, 'Great Milton'!$AL$5:$AW$20, _xlpm.z, 'Great Milton'!$AJ$5:$AJ$20, IF(_xlfn.XLOOKUP($C245,_xlfn.XLOOKUP(H$165,_xlpm.x,_xlpm.y,""),_xlpm.z,"Not Declared")="", "Name not recorded",  _xlfn.XLOOKUP($C245,_xlfn.XLOOKUP(H$165,_xlpm.x,_xlpm.y,""),_xlpm.z,"Not Declared")))</f>
        <v>Not Declared</v>
      </c>
      <c r="I245" s="729" t="str" cm="1">
        <f t="array" ref="I245">_xlfn.LET(_xlpm.x, 'Great Milton'!$AL$3:$AW$3, _xlpm.y, 'Great Milton'!$AL$5:$AW$20, _xlpm.z, 'Great Milton'!$AJ$5:$AJ$20, IF(_xlfn.XLOOKUP($C245,_xlfn.XLOOKUP(I$165,_xlpm.x,_xlpm.y,""),_xlpm.z,"Not Declared")="", "Name not recorded",  _xlfn.XLOOKUP($C245,_xlfn.XLOOKUP(I$165,_xlpm.x,_xlpm.y,""),_xlpm.z,"Not Declared")))</f>
        <v>Not Declared</v>
      </c>
      <c r="J245" s="729" t="str" cm="1">
        <f t="array" ref="J245">_xlfn.LET(_xlpm.x, 'Great Milton'!$AL$3:$AW$3, _xlpm.y, 'Great Milton'!$AL$5:$AW$20, _xlpm.z, 'Great Milton'!$AJ$5:$AJ$20, IF(_xlfn.XLOOKUP($C245,_xlfn.XLOOKUP(J$165,_xlpm.x,_xlpm.y,""),_xlpm.z,"Not Declared")="", "Name not recorded",  _xlfn.XLOOKUP($C245,_xlfn.XLOOKUP(J$165,_xlpm.x,_xlpm.y,""),_xlpm.z,"Not Declared")))</f>
        <v>Not Declared</v>
      </c>
      <c r="K245" s="729" t="str" cm="1">
        <f t="array" ref="K245">_xlfn.LET(_xlpm.x, 'Great Milton'!$AL$3:$AW$3, _xlpm.y, 'Great Milton'!$AL$5:$AW$20, _xlpm.z, 'Great Milton'!$AJ$5:$AJ$20, IF(_xlfn.XLOOKUP($C245,_xlfn.XLOOKUP(K$165,_xlpm.x,_xlpm.y,""),_xlpm.z,"Not Declared")="", "Name not recorded",  _xlfn.XLOOKUP($C245,_xlfn.XLOOKUP(K$165,_xlpm.x,_xlpm.y,""),_xlpm.z,"Not Declared")))</f>
        <v>Not Declared</v>
      </c>
      <c r="L245" s="729" t="str" cm="1">
        <f t="array" ref="L245">_xlfn.LET(_xlpm.x, 'Great Milton'!$AL$3:$AW$3, _xlpm.y, 'Great Milton'!$AL$5:$AW$20, _xlpm.z, 'Great Milton'!$AJ$5:$AJ$20, IF(_xlfn.XLOOKUP($C245,_xlfn.XLOOKUP(L$165,_xlpm.x,_xlpm.y,""),_xlpm.z,"Not Declared")="", "Name not recorded",  _xlfn.XLOOKUP($C245,_xlfn.XLOOKUP(L$165,_xlpm.x,_xlpm.y,""),_xlpm.z,"Not Declared")))</f>
        <v>Not Declared</v>
      </c>
      <c r="M245" s="729" t="str" cm="1">
        <f t="array" ref="M245">_xlfn.LET(_xlpm.x, 'Great Milton'!$AL$3:$AW$3, _xlpm.y, 'Great Milton'!$AL$5:$AW$20, _xlpm.z, 'Great Milton'!$AJ$5:$AJ$20, IF(_xlfn.XLOOKUP($C245,_xlfn.XLOOKUP(M$165,_xlpm.x,_xlpm.y,""),_xlpm.z,"Not Declared")="", "Name not recorded",  _xlfn.XLOOKUP($C245,_xlfn.XLOOKUP(M$165,_xlpm.x,_xlpm.y,""),_xlpm.z,"Not Declared")))</f>
        <v>Not Declared</v>
      </c>
      <c r="N245" s="729" t="str" cm="1">
        <f t="array" ref="N245">_xlfn.LET(_xlpm.x, 'Great Milton'!$AL$3:$AW$3, _xlpm.y, 'Great Milton'!$AL$5:$AW$20, _xlpm.z, 'Great Milton'!$AJ$5:$AJ$20, IF(_xlfn.XLOOKUP($C245,_xlfn.XLOOKUP(N$165,_xlpm.x,_xlpm.y,""),_xlpm.z,"Not Declared")="", "Name not recorded",  _xlfn.XLOOKUP($C245,_xlfn.XLOOKUP(N$165,_xlpm.x,_xlpm.y,""),_xlpm.z,"Not Declared")))</f>
        <v>Not Declared</v>
      </c>
      <c r="O245" s="729" t="str" cm="1">
        <f t="array" ref="O245">_xlfn.LET(_xlpm.x, 'Great Milton'!$AL$3:$AW$3, _xlpm.y, 'Great Milton'!$AL$5:$AW$20, _xlpm.z, 'Great Milton'!$AJ$5:$AJ$20, IF(_xlfn.XLOOKUP($C245,_xlfn.XLOOKUP(O$165,_xlpm.x,_xlpm.y,""),_xlpm.z,"Not Declared")="", "Name not recorded",  _xlfn.XLOOKUP($C245,_xlfn.XLOOKUP(O$165,_xlpm.x,_xlpm.y,""),_xlpm.z,"Not Declared")))</f>
        <v>Not Declared</v>
      </c>
      <c r="P245" s="3"/>
      <c r="Q245" s="3"/>
      <c r="R245" s="3"/>
      <c r="S245" s="3"/>
      <c r="T245" s="3"/>
      <c r="U245" s="3"/>
      <c r="V245" s="3"/>
      <c r="W245" s="3"/>
      <c r="X245" s="12"/>
      <c r="Z245" s="89"/>
      <c r="AA245" s="89"/>
      <c r="AC245" s="89"/>
      <c r="AE245" s="370"/>
      <c r="AH245" s="89"/>
      <c r="AI245" s="89"/>
      <c r="AK245" s="89"/>
      <c r="AP245" s="89"/>
      <c r="AQ245" s="89"/>
      <c r="AS245" s="89"/>
      <c r="BF245" s="89"/>
      <c r="BG245" s="89"/>
      <c r="BI245" s="89"/>
      <c r="BN245" s="89"/>
      <c r="BO245" s="89"/>
      <c r="BQ245" s="89"/>
      <c r="CD245" s="89"/>
      <c r="CE245" s="89"/>
      <c r="CF245" s="89"/>
      <c r="CG245" s="89"/>
      <c r="CH245" s="89"/>
      <c r="CI245" s="88"/>
      <c r="CJ245" s="89"/>
      <c r="CK245" s="89"/>
      <c r="CL245" s="89"/>
      <c r="CM245" s="89"/>
      <c r="CN245" s="89"/>
      <c r="CO245" s="88"/>
      <c r="CP245" s="89"/>
      <c r="CQ245" s="89"/>
      <c r="CR245" s="89"/>
      <c r="CS245" s="89"/>
      <c r="CT245" s="89"/>
      <c r="CU245" s="89"/>
      <c r="CV245" s="88"/>
      <c r="CW245" s="89"/>
      <c r="CX245" s="89"/>
      <c r="CY245" s="89"/>
      <c r="CZ245" s="89"/>
      <c r="DA245" s="89"/>
      <c r="DB245" s="89"/>
      <c r="DC245" s="364"/>
      <c r="DD245" s="89"/>
      <c r="DE245" s="89"/>
      <c r="DF245" s="89"/>
      <c r="DG245" s="89"/>
      <c r="DH245" s="433"/>
      <c r="DI245" s="89"/>
      <c r="DJ245" s="435"/>
      <c r="DL245" s="89"/>
      <c r="DM245" s="89"/>
      <c r="DN245" s="89"/>
      <c r="DO245" s="89"/>
      <c r="DP245" s="89"/>
      <c r="DQ245" s="433"/>
      <c r="DR245" s="89"/>
      <c r="DS245" s="89"/>
      <c r="DU245" s="89"/>
    </row>
    <row r="246" spans="1:131" s="359" customFormat="1" ht="21" customHeight="1">
      <c r="A246" s="358"/>
      <c r="B246" s="729"/>
      <c r="C246" s="729"/>
      <c r="D246" s="729"/>
      <c r="E246" s="729"/>
      <c r="F246" s="729"/>
      <c r="G246" s="729"/>
      <c r="H246" s="729"/>
      <c r="I246" s="729"/>
      <c r="J246" s="729"/>
      <c r="K246" s="729"/>
      <c r="L246" s="729"/>
      <c r="M246" s="729"/>
      <c r="N246" s="729"/>
      <c r="O246" s="617"/>
      <c r="P246" s="3"/>
      <c r="Q246" s="3"/>
      <c r="R246" s="3"/>
      <c r="S246" s="3"/>
      <c r="T246" s="3"/>
      <c r="U246" s="3"/>
      <c r="V246" s="3"/>
      <c r="W246" s="3"/>
      <c r="X246" s="12"/>
      <c r="Z246" s="89"/>
      <c r="AA246" s="89"/>
      <c r="AC246" s="89"/>
      <c r="AE246" s="370"/>
      <c r="AH246" s="89"/>
      <c r="AI246" s="89"/>
      <c r="AK246" s="89"/>
      <c r="AP246" s="89"/>
      <c r="AQ246" s="89"/>
      <c r="AS246" s="89"/>
      <c r="BF246" s="89"/>
      <c r="BG246" s="89"/>
      <c r="BI246" s="89"/>
      <c r="BN246" s="89"/>
      <c r="BO246" s="89"/>
      <c r="BQ246" s="89"/>
      <c r="CI246" s="370"/>
      <c r="DR246" s="89"/>
      <c r="DS246" s="89"/>
      <c r="DU246" s="89"/>
    </row>
    <row r="247" spans="1:131" s="359" customFormat="1" ht="21" customHeight="1">
      <c r="A247" s="22" t="s">
        <v>523</v>
      </c>
      <c r="B247" s="23" t="s">
        <v>52</v>
      </c>
      <c r="C247" s="23" t="s">
        <v>514</v>
      </c>
      <c r="D247" s="23" t="str">
        <f>Abingdon!AL24</f>
        <v>TRIPLE JUMP</v>
      </c>
      <c r="E247" s="23" t="str">
        <f>Abingdon!AM24</f>
        <v>DISCUS</v>
      </c>
      <c r="F247" s="23" t="str">
        <f>Abingdon!AN24</f>
        <v>No Hurdles</v>
      </c>
      <c r="G247" s="23" t="str">
        <f>Abingdon!AO24</f>
        <v>1500m</v>
      </c>
      <c r="H247" s="23" t="str">
        <f>Abingdon!AP24</f>
        <v>HIGH JUMP</v>
      </c>
      <c r="I247" s="23" t="str">
        <f>Abingdon!AQ24</f>
        <v>100m</v>
      </c>
      <c r="J247" s="23" t="str">
        <f>Abingdon!AR24</f>
        <v>JAVELIN</v>
      </c>
      <c r="K247" s="23" t="str">
        <f>Abingdon!AS24</f>
        <v>400m</v>
      </c>
      <c r="L247" s="23" t="str">
        <f>Abingdon!AT24</f>
        <v>LONG JUMP</v>
      </c>
      <c r="M247" s="23" t="str">
        <f>Abingdon!AU24</f>
        <v>SHOT</v>
      </c>
      <c r="N247" s="23" t="str">
        <f>Abingdon!AV24</f>
        <v>200m</v>
      </c>
      <c r="O247" s="23" t="str">
        <f>Abingdon!AW24</f>
        <v>800m</v>
      </c>
      <c r="P247" s="23" t="s">
        <v>515</v>
      </c>
      <c r="Q247" s="23" t="s">
        <v>515</v>
      </c>
      <c r="R247" s="23" t="s">
        <v>515</v>
      </c>
      <c r="S247" s="23" t="s">
        <v>515</v>
      </c>
      <c r="T247" s="23" t="s">
        <v>309</v>
      </c>
      <c r="U247" s="23" t="s">
        <v>309</v>
      </c>
      <c r="V247" s="23" t="s">
        <v>309</v>
      </c>
      <c r="W247" s="23" t="s">
        <v>309</v>
      </c>
      <c r="X247" s="23" t="s">
        <v>309</v>
      </c>
      <c r="Y247" s="89"/>
      <c r="Z247" s="433"/>
      <c r="AA247" s="433"/>
      <c r="AB247" s="431" t="s">
        <v>184</v>
      </c>
      <c r="AC247" s="360"/>
      <c r="AD247" s="431"/>
      <c r="AE247" s="431"/>
      <c r="AF247" s="431"/>
      <c r="AG247" s="431"/>
      <c r="AH247" s="433"/>
      <c r="AI247" s="433"/>
      <c r="AJ247" s="431" t="s">
        <v>127</v>
      </c>
      <c r="AK247" s="360"/>
      <c r="AL247" s="431"/>
      <c r="AM247" s="431"/>
      <c r="AN247" s="431"/>
      <c r="AO247" s="431"/>
      <c r="AP247" s="433"/>
      <c r="AQ247" s="433"/>
      <c r="AR247" s="431" t="s">
        <v>130</v>
      </c>
      <c r="AS247" s="360"/>
      <c r="AT247" s="431"/>
      <c r="AU247" s="431"/>
      <c r="AV247" s="431"/>
      <c r="AW247" s="431"/>
      <c r="AX247" s="12"/>
      <c r="AY247" s="12"/>
      <c r="AZ247" s="431" t="s">
        <v>191</v>
      </c>
      <c r="BA247" s="431"/>
      <c r="BB247" s="431"/>
      <c r="BC247" s="431"/>
      <c r="BD247" s="431"/>
      <c r="BE247" s="431"/>
      <c r="BF247" s="433"/>
      <c r="BG247" s="433"/>
      <c r="BH247" s="431" t="s">
        <v>133</v>
      </c>
      <c r="BI247" s="360"/>
      <c r="BJ247" s="431"/>
      <c r="BK247" s="431"/>
      <c r="BL247" s="431"/>
      <c r="BM247" s="431"/>
      <c r="BN247" s="433"/>
      <c r="BO247" s="433"/>
      <c r="BP247" s="1073" t="s">
        <v>136</v>
      </c>
      <c r="BQ247" s="1073"/>
      <c r="BR247" s="1073"/>
      <c r="BS247" s="1073"/>
      <c r="BT247" s="1073"/>
      <c r="BU247" s="1073"/>
      <c r="BV247" s="12"/>
      <c r="BW247" s="12"/>
      <c r="BX247" s="431" t="s">
        <v>375</v>
      </c>
      <c r="BY247" s="431"/>
      <c r="BZ247" s="431"/>
      <c r="CA247" s="431"/>
      <c r="CB247" s="431"/>
      <c r="CC247" s="431"/>
      <c r="CD247" s="433"/>
      <c r="CE247" s="433"/>
      <c r="CF247" s="431" t="s">
        <v>374</v>
      </c>
      <c r="CG247" s="360"/>
      <c r="CH247" s="431"/>
      <c r="CI247" s="485"/>
      <c r="CJ247" s="431"/>
      <c r="CK247" s="431"/>
      <c r="CL247" s="433"/>
      <c r="CM247" s="433"/>
      <c r="CN247" s="431" t="s">
        <v>373</v>
      </c>
      <c r="CO247" s="360"/>
      <c r="CP247" s="431"/>
      <c r="CQ247" s="431"/>
      <c r="CR247" s="431"/>
      <c r="CS247" s="431"/>
      <c r="CT247" s="433"/>
      <c r="CU247" s="433"/>
      <c r="CV247" s="431" t="s">
        <v>148</v>
      </c>
      <c r="CW247" s="360"/>
      <c r="CX247" s="431"/>
      <c r="CY247" s="431"/>
      <c r="CZ247" s="431"/>
      <c r="DA247" s="431"/>
      <c r="DB247" s="433"/>
      <c r="DC247" s="433"/>
      <c r="DD247" s="431" t="s">
        <v>307</v>
      </c>
      <c r="DE247" s="360"/>
      <c r="DF247" s="431"/>
      <c r="DG247" s="431"/>
      <c r="DH247" s="431"/>
      <c r="DI247" s="431"/>
      <c r="DJ247" s="433"/>
      <c r="DK247" s="433"/>
      <c r="DL247" s="431" t="s">
        <v>306</v>
      </c>
      <c r="DM247" s="360"/>
      <c r="DN247" s="431"/>
      <c r="DO247" s="431"/>
      <c r="DP247" s="431"/>
      <c r="DQ247" s="431"/>
      <c r="DR247" s="433"/>
      <c r="DS247" s="433"/>
      <c r="DT247" s="431" t="s">
        <v>414</v>
      </c>
      <c r="DU247" s="360"/>
      <c r="DV247" s="431"/>
      <c r="DW247" s="431"/>
      <c r="DX247" s="431"/>
      <c r="DY247" s="431"/>
      <c r="DZ247" s="15"/>
      <c r="EA247" s="15"/>
    </row>
    <row r="248" spans="1:131" s="359" customFormat="1" ht="21" customHeight="1">
      <c r="A248" s="358" t="str">
        <f>Abingdon!AJ$2</f>
        <v>Abingdon AC</v>
      </c>
      <c r="B248" s="729" t="str">
        <f>Abingdon!AV$1</f>
        <v>A</v>
      </c>
      <c r="C248" s="729" t="s">
        <v>71</v>
      </c>
      <c r="D248" s="729" t="str" cm="1">
        <f t="array" ref="D248">_xlfn.LET(_xlpm.x, Abingdon!$AL$24:$AW$24, _xlpm.y, Abingdon!$AL$30:$AW$38, _xlpm.z, Abingdon!$AJ$30:$AJ$38, IF(_xlfn.XLOOKUP($C248,_xlfn.XLOOKUP(D$247,_xlpm.x,_xlpm.y,""),_xlpm.z,"Not Declared")="", "Name not recorded",  _xlfn.XLOOKUP($C248,_xlfn.XLOOKUP(D$247,_xlpm.x,_xlpm.y,""),_xlpm.z,"Not Declared")))</f>
        <v>Not Declared</v>
      </c>
      <c r="E248" s="729" t="str" cm="1">
        <f t="array" ref="E248">_xlfn.LET(_xlpm.x, Abingdon!$AL$24:$AW$24, _xlpm.y, Abingdon!$AL$30:$AW$38, _xlpm.z, Abingdon!$AJ$30:$AJ$38, IF(_xlfn.XLOOKUP($C248,_xlfn.XLOOKUP(E$247,_xlpm.x,_xlpm.y,""),_xlpm.z,"Not Declared")="", "Name not recorded",  _xlfn.XLOOKUP($C248,_xlfn.XLOOKUP(E$247,_xlpm.x,_xlpm.y,""),_xlpm.z,"Not Declared")))</f>
        <v>Not Declared</v>
      </c>
      <c r="F248" s="732" t="str" cm="1">
        <f t="array" ref="F248">_xlfn.LET(_xlpm.x, Abingdon!$AL$24:$AW$24, _xlpm.y, Abingdon!$AL$30:$AW$38, _xlpm.z, Abingdon!$AJ$30:$AJ$38, IF(_xlfn.XLOOKUP($C248,_xlfn.XLOOKUP(F$247,_xlpm.x,_xlpm.y,""),_xlpm.z,"Not Declared")="", "Name not recorded",  _xlfn.XLOOKUP($C248,_xlfn.XLOOKUP(F$247,_xlpm.x,_xlpm.y,""),_xlpm.z,"Not Declared")))</f>
        <v>Not Declared</v>
      </c>
      <c r="G248" s="729" t="str" cm="1">
        <f t="array" ref="G248">_xlfn.LET(_xlpm.x, Abingdon!$AL$24:$AW$24, _xlpm.y, Abingdon!$AL$30:$AW$38, _xlpm.z, Abingdon!$AJ$30:$AJ$38, IF(_xlfn.XLOOKUP($C248,_xlfn.XLOOKUP(G$247,_xlpm.x,_xlpm.y,""),_xlpm.z,"Not Declared")="", "Name not recorded",  _xlfn.XLOOKUP($C248,_xlfn.XLOOKUP(G$247,_xlpm.x,_xlpm.y,""),_xlpm.z,"Not Declared")))</f>
        <v>Not Declared</v>
      </c>
      <c r="H248" s="729" t="str" cm="1">
        <f t="array" ref="H248">_xlfn.LET(_xlpm.x, Abingdon!$AL$24:$AW$24, _xlpm.y, Abingdon!$AL$30:$AW$38, _xlpm.z, Abingdon!$AJ$30:$AJ$38, IF(_xlfn.XLOOKUP($C248,_xlfn.XLOOKUP(H$247,_xlpm.x,_xlpm.y,""),_xlpm.z,"Not Declared")="", "Name not recorded",  _xlfn.XLOOKUP($C248,_xlfn.XLOOKUP(H$247,_xlpm.x,_xlpm.y,""),_xlpm.z,"Not Declared")))</f>
        <v>Not Declared</v>
      </c>
      <c r="I248" s="729" t="str" cm="1">
        <f t="array" ref="I248">_xlfn.LET(_xlpm.x, Abingdon!$AL$24:$AW$24, _xlpm.y, Abingdon!$AL$30:$AW$38, _xlpm.z, Abingdon!$AJ$30:$AJ$38, IF(_xlfn.XLOOKUP($C248,_xlfn.XLOOKUP(I$247,_xlpm.x,_xlpm.y,""),_xlpm.z,"Not Declared")="", "Name not recorded",  _xlfn.XLOOKUP($C248,_xlfn.XLOOKUP(I$247,_xlpm.x,_xlpm.y,""),_xlpm.z,"Not Declared")))</f>
        <v>Not Declared</v>
      </c>
      <c r="J248" s="729" t="str" cm="1">
        <f t="array" ref="J248">_xlfn.LET(_xlpm.x, Abingdon!$AL$24:$AW$24, _xlpm.y, Abingdon!$AL$30:$AW$38, _xlpm.z, Abingdon!$AJ$30:$AJ$38, IF(_xlfn.XLOOKUP($C248,_xlfn.XLOOKUP(J$247,_xlpm.x,_xlpm.y,""),_xlpm.z,"Not Declared")="", "Name not recorded",  _xlfn.XLOOKUP($C248,_xlfn.XLOOKUP(J$247,_xlpm.x,_xlpm.y,""),_xlpm.z,"Not Declared")))</f>
        <v>Not Declared</v>
      </c>
      <c r="K248" s="729" t="str" cm="1">
        <f t="array" ref="K248">_xlfn.LET(_xlpm.x, Abingdon!$AL$24:$AW$24, _xlpm.y, Abingdon!$AL$30:$AW$38, _xlpm.z, Abingdon!$AJ$30:$AJ$38, IF(_xlfn.XLOOKUP($C248,_xlfn.XLOOKUP(K$247,_xlpm.x,_xlpm.y,""),_xlpm.z,"Not Declared")="", "Name not recorded",  _xlfn.XLOOKUP($C248,_xlfn.XLOOKUP(K$247,_xlpm.x,_xlpm.y,""),_xlpm.z,"Not Declared")))</f>
        <v>Not Declared</v>
      </c>
      <c r="L248" s="729" t="str" cm="1">
        <f t="array" ref="L248">_xlfn.LET(_xlpm.x, Abingdon!$AL$24:$AW$24, _xlpm.y, Abingdon!$AL$30:$AW$38, _xlpm.z, Abingdon!$AJ$30:$AJ$38, IF(_xlfn.XLOOKUP($C248,_xlfn.XLOOKUP(L$247,_xlpm.x,_xlpm.y,""),_xlpm.z,"Not Declared")="", "Name not recorded",  _xlfn.XLOOKUP($C248,_xlfn.XLOOKUP(L$247,_xlpm.x,_xlpm.y,""),_xlpm.z,"Not Declared")))</f>
        <v>Not Declared</v>
      </c>
      <c r="M248" s="729" t="str" cm="1">
        <f t="array" ref="M248">_xlfn.LET(_xlpm.x, Abingdon!$AL$24:$AW$24, _xlpm.y, Abingdon!$AL$30:$AW$38, _xlpm.z, Abingdon!$AJ$30:$AJ$38, IF(_xlfn.XLOOKUP($C248,_xlfn.XLOOKUP(M$247,_xlpm.x,_xlpm.y,""),_xlpm.z,"Not Declared")="", "Name not recorded",  _xlfn.XLOOKUP($C248,_xlfn.XLOOKUP(M$247,_xlpm.x,_xlpm.y,""),_xlpm.z,"Not Declared")))</f>
        <v>Not Declared</v>
      </c>
      <c r="N248" s="729" t="str" cm="1">
        <f t="array" ref="N248">_xlfn.LET(_xlpm.x, Abingdon!$AL$24:$AW$24, _xlpm.y, Abingdon!$AL$30:$AW$38, _xlpm.z, Abingdon!$AJ$30:$AJ$38, IF(_xlfn.XLOOKUP($C248,_xlfn.XLOOKUP(N$247,_xlpm.x,_xlpm.y,""),_xlpm.z,"Not Declared")="", "Name not recorded",  _xlfn.XLOOKUP($C248,_xlfn.XLOOKUP(N$247,_xlpm.x,_xlpm.y,""),_xlpm.z,"Not Declared")))</f>
        <v>Not Declared</v>
      </c>
      <c r="O248" s="729" t="str" cm="1">
        <f t="array" ref="O248">_xlfn.LET(_xlpm.x, Abingdon!$AL$24:$AW$24, _xlpm.y, Abingdon!$AL$30:$AW$38, _xlpm.z, Abingdon!$AJ$30:$AJ$38, IF(_xlfn.XLOOKUP($C248,_xlfn.XLOOKUP(O$247,_xlpm.x,_xlpm.y,""),_xlpm.z,"Not Declared")="", "Name not recorded",  _xlfn.XLOOKUP($C248,_xlfn.XLOOKUP(O$247,_xlpm.x,_xlpm.y,""),_xlpm.z,"Not Declared")))</f>
        <v>Not Declared</v>
      </c>
      <c r="P248" s="732"/>
      <c r="Q248" s="732"/>
      <c r="R248" s="732"/>
      <c r="S248" s="732"/>
      <c r="T248" s="732"/>
      <c r="U248" s="732"/>
      <c r="V248" s="732"/>
      <c r="W248" s="732"/>
      <c r="X248" s="439" t="s">
        <v>524</v>
      </c>
      <c r="Y248" s="89"/>
      <c r="Z248" s="3" t="s">
        <v>71</v>
      </c>
      <c r="AA248" s="3"/>
      <c r="AB248" s="432" t="e" cm="1">
        <f t="array" ref="AB248">_xlfn.LET(_xlpm.eventsort, _xlfn.XLOOKUP(AB$247,$D$698:$P$698,$D$700:$P$707), _xlpm.eventdata, _xlfn.XLOOKUP(AB$247,$D$247:$O$247,$D$248:$O$318), _xlpm.agedata, $A$248:$C$318, _xlfn.SORTBY(_xlfn._xlws.FILTER(_xlfn.CHOOSECOLS(_xlfn.HSTACK(_xlpm.agedata,_xlpm.eventdata),2,4,1),(_xlfn.CHOOSECOLS(_xlpm.agedata,3)=Z248),""),_xlpm.eventsort))</f>
        <v>#N/A</v>
      </c>
      <c r="AC248" s="422"/>
      <c r="AD248" s="422"/>
      <c r="AE248" s="444" t="e" cm="1">
        <f t="array" ref="AE248">_xlfn.LET(_xlpm.a,_xlfn.VSTACK(_xlfn.ANCHORARRAY(AB248),_xlfn.ANCHORARRAY(AB256),_xlfn.CHOOSECOLS(AA264:AD311,1,3,4), _xlfn.CHOOSECOLS(AA312:AD317,1,3,4)),_xlfn._xlws.FILTER(_xlpm.a,_xlfn.CHOOSECOLS(_xlpm.a,2)&lt;&gt;"Not Declared",""))</f>
        <v>#N/A</v>
      </c>
      <c r="AF248" s="422"/>
      <c r="AG248" s="423"/>
      <c r="AH248" s="3" t="s">
        <v>71</v>
      </c>
      <c r="AI248" s="3"/>
      <c r="AJ248" s="432" t="str" cm="1">
        <f t="array" ref="AJ248:AL255">_xlfn.LET(_xlpm.eventsort, _xlfn.XLOOKUP(AJ$247,$D$698:$P$698,$D$700:$P$707), _xlpm.eventdata, _xlfn.XLOOKUP(AJ$247,$D$247:$O$247,$D$248:$O$318), _xlpm.agedata, $A$248:$C$318, _xlfn.SORTBY(_xlfn._xlws.FILTER(_xlfn.CHOOSECOLS(_xlfn.HSTACK(_xlpm.agedata,_xlpm.eventdata),2,4,1),(_xlfn.CHOOSECOLS(_xlpm.agedata,3)=AH248),""),_xlpm.eventsort))</f>
        <v>W</v>
      </c>
      <c r="AK248" s="422" t="str">
        <v>Not Declared</v>
      </c>
      <c r="AL248" s="422" t="str">
        <v>Witney Road Runners</v>
      </c>
      <c r="AM248" s="444" t="str" cm="1">
        <f t="array" ref="AM248">_xlfn.LET(_xlpm.a,_xlfn.VSTACK(_xlfn.ANCHORARRAY(AJ248),_xlfn.ANCHORARRAY(AJ256),_xlfn.CHOOSECOLS(AI264:AL311,1,3,4), _xlfn.CHOOSECOLS(AI312:AL317,1,3,4)),_xlfn._xlws.FILTER(_xlpm.a,_xlfn.CHOOSECOLS(_xlpm.a,2)&lt;&gt;"Not Declared",""))</f>
        <v/>
      </c>
      <c r="AN248" s="422"/>
      <c r="AO248" s="423"/>
      <c r="AP248" s="3" t="s">
        <v>71</v>
      </c>
      <c r="AQ248" s="3"/>
      <c r="AR248" s="432" t="str" cm="1">
        <f t="array" ref="AR248:AT255">_xlfn.LET(_xlpm.eventsort, _xlfn.XLOOKUP(AR$247,$D$698:$P$698,$D$700:$P$707), _xlpm.eventdata, _xlfn.XLOOKUP(AR$247,$D$247:$O$247,$D$248:$O$318), _xlpm.agedata, $A$248:$C$318, _xlfn.SORTBY(_xlfn._xlws.FILTER(_xlfn.CHOOSECOLS(_xlfn.HSTACK(_xlpm.agedata,_xlpm.eventdata),2,4,1),(_xlfn.CHOOSECOLS(_xlpm.agedata,3)=AP248),""),_xlpm.eventsort))</f>
        <v>A</v>
      </c>
      <c r="AS248" s="422" t="str">
        <v>Not Declared</v>
      </c>
      <c r="AT248" s="422" t="str">
        <v>Abingdon AC</v>
      </c>
      <c r="AU248" s="444" t="str" cm="1">
        <f t="array" ref="AU248">_xlfn.LET(_xlpm.a,_xlfn.VSTACK(_xlfn.ANCHORARRAY(AR248),_xlfn.ANCHORARRAY(AR256),_xlfn.CHOOSECOLS(AQ264:AT311,1,3,4), _xlfn.CHOOSECOLS(AQ312:AT317,1,3,4)),_xlfn._xlws.FILTER(_xlpm.a,_xlfn.CHOOSECOLS(_xlpm.a,2)&lt;&gt;"Not Declared",""))</f>
        <v/>
      </c>
      <c r="AV248" s="422"/>
      <c r="AW248" s="423"/>
      <c r="AX248" s="3" t="s">
        <v>71</v>
      </c>
      <c r="AY248" s="3"/>
      <c r="AZ248" s="432" t="str" cm="1">
        <f t="array" ref="AZ248:BB255">_xlfn.LET(_xlpm.eventsort, _xlfn.XLOOKUP(AZ$247,$D$698:$P$698,$D$700:$P$707), _xlpm.eventdata, _xlfn.XLOOKUP(AZ$247,$D$247:$O$247,$D$248:$O$318), _xlpm.agedata, $A$248:$C$318, _xlfn.SORTBY(_xlfn._xlws.FILTER(_xlfn.CHOOSECOLS(_xlfn.HSTACK(_xlpm.agedata,_xlpm.eventdata),2,4,1),(_xlfn.CHOOSECOLS(_xlpm.agedata,3)=AX248),""),_xlpm.eventsort))</f>
        <v>O</v>
      </c>
      <c r="BA248" s="422" t="str">
        <v>Not Declared</v>
      </c>
      <c r="BB248" s="422" t="str">
        <v>Oxford City AC</v>
      </c>
      <c r="BC248" s="444" t="str" cm="1">
        <f t="array" ref="BC248">_xlfn.LET(_xlpm.a,_xlfn.VSTACK(_xlfn.ANCHORARRAY(AZ248),_xlfn.ANCHORARRAY(AZ256),_xlfn.CHOOSECOLS(AY264:BB311,1,3,4), _xlfn.CHOOSECOLS(AY312:BB317,1,3,4)),_xlfn._xlws.FILTER(_xlpm.a,_xlfn.CHOOSECOLS(_xlpm.a,2)&lt;&gt;"Not Declared",""))</f>
        <v/>
      </c>
      <c r="BD248" s="422"/>
      <c r="BE248" s="423"/>
      <c r="BF248" s="3" t="s">
        <v>71</v>
      </c>
      <c r="BG248" s="3"/>
      <c r="BH248" s="432" t="str" cm="1">
        <f t="array" ref="BH248:BJ255">_xlfn.LET(_xlpm.eventsort, _xlfn.XLOOKUP(BH$247,$D$698:$P$698,$D$700:$P$707), _xlpm.eventdata, _xlfn.XLOOKUP(BH$247,$D$247:$O$247,$D$248:$O$318), _xlpm.agedata, $A$248:$C$318, _xlfn.SORTBY(_xlfn._xlws.FILTER(_xlfn.CHOOSECOLS(_xlfn.HSTACK(_xlpm.agedata,_xlpm.eventdata),2,4,1),(_xlfn.CHOOSECOLS(_xlpm.agedata,3)=BF248),""),_xlpm.eventsort))</f>
        <v>H</v>
      </c>
      <c r="BI248" s="422" t="str">
        <v>Not Declared</v>
      </c>
      <c r="BJ248" s="422" t="str">
        <v>White Horse Harriers</v>
      </c>
      <c r="BK248" s="444" t="str" cm="1">
        <f t="array" ref="BK248">_xlfn.LET(_xlpm.a,_xlfn.VSTACK(_xlfn.ANCHORARRAY(BH248),_xlfn.ANCHORARRAY(BH256),_xlfn.CHOOSECOLS(BG264:BJ311,1,3,4), _xlfn.CHOOSECOLS(BG312:BJ317,1,3,4)),_xlfn._xlws.FILTER(_xlpm.a,_xlfn.CHOOSECOLS(_xlpm.a,2)&lt;&gt;"Not Declared",""))</f>
        <v/>
      </c>
      <c r="BL248" s="422"/>
      <c r="BM248" s="423"/>
      <c r="BN248" s="3" t="s">
        <v>71</v>
      </c>
      <c r="BO248" s="3"/>
      <c r="BP248" s="432" t="str" cm="1">
        <f t="array" ref="BP248:BR255">_xlfn.LET(_xlpm.eventsort, _xlfn.XLOOKUP(BP$247,$D$698:$P$698,$D$700:$P$707), _xlpm.eventdata, _xlfn.XLOOKUP(BP$247,$D$247:$O$247,$D$248:$O$318), _xlpm.agedata, $A$248:$C$318, _xlfn.SORTBY(_xlfn._xlws.FILTER(_xlfn.CHOOSECOLS(_xlfn.HSTACK(_xlpm.agedata,_xlpm.eventdata),2,4,1),(_xlfn.CHOOSECOLS(_xlpm.agedata,3)=BN248),""),_xlpm.eventsort))</f>
        <v>H</v>
      </c>
      <c r="BQ248" s="422" t="str">
        <v>Not Declared</v>
      </c>
      <c r="BR248" s="422" t="str">
        <v>White Horse Harriers</v>
      </c>
      <c r="BS248" s="444" t="str" cm="1">
        <f t="array" ref="BS248">_xlfn.LET(_xlpm.a,_xlfn.VSTACK(_xlfn.ANCHORARRAY(BP248),_xlfn.ANCHORARRAY(BP256),_xlfn.CHOOSECOLS(BO264:BR311,1,3,4), _xlfn.CHOOSECOLS(BO312:BR317,1,3,4)),_xlfn._xlws.FILTER(_xlpm.a,_xlfn.CHOOSECOLS(_xlpm.a,2)&lt;&gt;"Not Declared",""))</f>
        <v/>
      </c>
      <c r="BT248" s="422"/>
      <c r="BU248" s="423"/>
      <c r="BV248" s="3" t="s">
        <v>71</v>
      </c>
      <c r="BW248" s="3"/>
      <c r="BX248" s="432" t="str" cm="1">
        <f t="array" ref="BX248:BZ255">_xlfn.LET(_xlpm.eventsort, _xlfn.XLOOKUP(BX$247,$D$698:$P$698,$D$700:$P$707), _xlpm.eventdata, _xlfn.XLOOKUP(BX$247,$D$247:$O$247,$D$248:$O$318), _xlpm.agedata, $A$248:$C$318, _xlfn.SORTBY(_xlfn._xlws.FILTER(_xlfn.CHOOSECOLS(_xlfn.HSTACK(_xlpm.agedata,_xlpm.eventdata),2,4,1),(_xlfn.CHOOSECOLS(_xlpm.agedata,3)=BV248),""),_xlpm.eventsort))</f>
        <v>O</v>
      </c>
      <c r="BY248" s="422" t="str">
        <v>Not Declared</v>
      </c>
      <c r="BZ248" s="422" t="str">
        <v>Oxford City AC</v>
      </c>
      <c r="CA248" s="444" t="str" cm="1">
        <f t="array" ref="CA248">_xlfn.LET(_xlpm.b, _xlfn.VSTACK(_xlfn.ANCHORARRAY(BX248),_xlfn.ANCHORARRAY(BX256)), _xlpm.c, _xlfn.VSTACK(_xlfn.CHOOSECOLS(BW264:BZ295,1,3,4), _xlfn.CHOOSECOLS(BW312:BZ317,1,3,4)),_xlpm.d, SUM(BZ319:BZ320),_xlpm.a,_xlfn.VSTACK(_xlpm.b,_xlpm.c),_xlfn._xlws.FILTER(_xlpm.a,_xlfn.CHOOSECOLS(_xlpm.a,2)&lt;&gt;"Not Declared",""))</f>
        <v/>
      </c>
      <c r="CB248" s="477"/>
      <c r="CC248" s="478"/>
      <c r="CD248" s="3" t="s">
        <v>71</v>
      </c>
      <c r="CE248" s="3"/>
      <c r="CF248" s="432" t="str" cm="1">
        <f t="array" ref="CF248:CH255">_xlfn.LET(_xlpm.eventsort, _xlfn.XLOOKUP(CF$247,$D$698:$P$698,$D$700:$P$707), _xlpm.eventdata, _xlfn.XLOOKUP(CF$247,$D$247:$O$247,$D$248:$O$318), _xlpm.agedata, $A$248:$C$318, _xlfn.SORTBY(_xlfn._xlws.FILTER(_xlfn.CHOOSECOLS(_xlfn.HSTACK(_xlpm.agedata,_xlpm.eventdata),2,4,1),(_xlfn.CHOOSECOLS(_xlpm.agedata,3)=CD248),""),_xlpm.eventsort))</f>
        <v>X</v>
      </c>
      <c r="CG248" s="422" t="str">
        <v>Not Declared</v>
      </c>
      <c r="CH248" s="422" t="str">
        <v>Team Kennet</v>
      </c>
      <c r="CI248" s="444" t="str" cm="1">
        <f t="array" ref="CI248">_xlfn.LET(_xlpm.b, _xlfn.VSTACK(_xlfn.ANCHORARRAY(CF248),_xlfn.ANCHORARRAY(CF256)), _xlpm.c, _xlfn.VSTACK(_xlfn.CHOOSECOLS(CE264:CH295,1,3,4), _xlfn.CHOOSECOLS(CE312:CH317,1,3,4)),_xlpm.d, SUM(CH319:CH320),_xlpm.a,_xlfn.VSTACK(_xlpm.b,_xlpm.c),_xlfn._xlws.FILTER(_xlpm.a,_xlfn.CHOOSECOLS(_xlpm.a,2)&lt;&gt;"Not Declared",""))</f>
        <v/>
      </c>
      <c r="CJ248" s="477"/>
      <c r="CK248" s="478"/>
      <c r="CL248" s="3" t="s">
        <v>71</v>
      </c>
      <c r="CM248" s="3"/>
      <c r="CN248" s="432" t="str" cm="1">
        <f t="array" ref="CN248:CP255">_xlfn.LET(_xlpm.eventsort, _xlfn.XLOOKUP(CN$247,$D$698:$P$698,$D$700:$P$707), _xlpm.eventdata, _xlfn.XLOOKUP(CN$247,$D$247:$O$247,$D$248:$O$318), _xlpm.agedata, $A$248:$C$318, _xlfn.SORTBY(_xlfn._xlws.FILTER(_xlfn.CHOOSECOLS(_xlfn.HSTACK(_xlpm.agedata,_xlpm.eventdata),2,4,1),(_xlfn.CHOOSECOLS(_xlpm.agedata,3)=CL248),""),_xlpm.eventsort))</f>
        <v>B</v>
      </c>
      <c r="CO248" s="422" t="str">
        <v>Not Declared</v>
      </c>
      <c r="CP248" s="422" t="str">
        <v>Bicester AC</v>
      </c>
      <c r="CQ248" s="444" t="str" cm="1">
        <f t="array" ref="CQ248">_xlfn.LET(_xlpm.b, _xlfn.VSTACK(_xlfn.ANCHORARRAY(CN248),_xlfn.ANCHORARRAY(CN256)), _xlpm.c, _xlfn.VSTACK(_xlfn.CHOOSECOLS(CM264:CP295,1,3,4), _xlfn.CHOOSECOLS(CM312:CP317,1,3,4)),_xlpm.d, SUM(CP319:CP320),_xlpm.a,_xlfn.VSTACK(_xlpm.b,_xlpm.c),_xlfn._xlws.FILTER(_xlpm.a,_xlfn.CHOOSECOLS(_xlpm.a,2)&lt;&gt;"Not Declared",""))</f>
        <v/>
      </c>
      <c r="CR248" s="477"/>
      <c r="CS248" s="478"/>
      <c r="CT248" s="3" t="s">
        <v>71</v>
      </c>
      <c r="CU248" s="3"/>
      <c r="CV248" s="432" t="str" cm="1">
        <f t="array" ref="CV248:CX255">_xlfn.LET(_xlpm.eventsort, _xlfn.XLOOKUP(CV$247,$D$698:$P$698,$D$700:$P$707), _xlpm.eventdata, _xlfn.XLOOKUP(CV$247,$D$247:$O$247,$D$248:$O$318), _xlpm.agedata, $A$248:$C$318, _xlfn.SORTBY(_xlfn._xlws.FILTER(_xlfn.CHOOSECOLS(_xlfn.HSTACK(_xlpm.agedata,_xlpm.eventdata),2,4,1),(_xlfn.CHOOSECOLS(_xlpm.agedata,3)=CT248),""),_xlpm.eventsort))</f>
        <v>O</v>
      </c>
      <c r="CW248" s="422" t="str">
        <v>Not Declared</v>
      </c>
      <c r="CX248" s="422" t="str">
        <v>Oxford City AC</v>
      </c>
      <c r="CY248" s="444" t="str" cm="1">
        <f t="array" ref="CY248">_xlfn.LET(_xlpm.b, _xlfn.VSTACK(_xlfn.ANCHORARRAY(CV248),_xlfn.ANCHORARRAY(CV256)), _xlpm.c, _xlfn.VSTACK(_xlfn.CHOOSECOLS(CU264:CX295,1,3,4), _xlfn.CHOOSECOLS(CU312:CX317,1,3,4)),_xlpm.d, SUM(CX319:CX320),_xlpm.a,_xlfn.VSTACK(_xlpm.b,_xlpm.c),_xlfn._xlws.FILTER(_xlpm.a,_xlfn.CHOOSECOLS(_xlpm.a,2)&lt;&gt;"Not Declared",""))</f>
        <v/>
      </c>
      <c r="CZ248" s="477"/>
      <c r="DA248" s="478"/>
      <c r="DB248" s="3" t="s">
        <v>71</v>
      </c>
      <c r="DC248" s="3"/>
      <c r="DD248" s="432" t="str" cm="1">
        <f t="array" ref="DD248:DF255">_xlfn.LET(_xlpm.eventsort, _xlfn.XLOOKUP(DD$247,$D$698:$P$698,$D$700:$P$707), _xlpm.eventdata, _xlfn.XLOOKUP(DD$247,$D$247:$O$247,$D$248:$O$318), _xlpm.agedata, $A$248:$C$318, _xlfn.SORTBY(_xlfn._xlws.FILTER(_xlfn.CHOOSECOLS(_xlfn.HSTACK(_xlpm.agedata,_xlpm.eventdata),2,4,1),(_xlfn.CHOOSECOLS(_xlpm.agedata,3)=DB248),""),_xlpm.eventsort))</f>
        <v>N</v>
      </c>
      <c r="DE248" s="422" t="str">
        <v>Not Declared</v>
      </c>
      <c r="DF248" s="422" t="str">
        <v>Banbury Harriers AC</v>
      </c>
      <c r="DG248" s="444" t="str" cm="1">
        <f t="array" ref="DG248">_xlfn.LET(_xlpm.b, _xlfn.VSTACK(_xlfn.ANCHORARRAY(DD248),_xlfn.ANCHORARRAY(DD256)), _xlpm.c, _xlfn.VSTACK(_xlfn.CHOOSECOLS(DC264:DF295,1,3,4), _xlfn.CHOOSECOLS(DC312:DF317,1,3,4)),_xlpm.d, SUM(DF319:DF320),_xlpm.a,_xlfn.VSTACK(_xlpm.b,_xlpm.c),_xlfn._xlws.FILTER(_xlpm.a,_xlfn.CHOOSECOLS(_xlpm.a,2)&lt;&gt;"Not Declared",""))</f>
        <v/>
      </c>
      <c r="DH248" s="477"/>
      <c r="DI248" s="478"/>
      <c r="DJ248" s="3" t="s">
        <v>71</v>
      </c>
      <c r="DK248" s="3"/>
      <c r="DL248" s="432" t="str" cm="1">
        <f t="array" ref="DL248:DN255">_xlfn.LET(_xlpm.eventsort, _xlfn.XLOOKUP(DL$247,$D$698:$P$698,$D$700:$P$707), _xlpm.eventdata, _xlfn.XLOOKUP(DL$247,$D$247:$O$247,$D$248:$O$318), _xlpm.agedata, $A$248:$C$318, _xlfn.SORTBY(_xlfn._xlws.FILTER(_xlfn.CHOOSECOLS(_xlfn.HSTACK(_xlpm.agedata,_xlpm.eventdata),2,4,1),(_xlfn.CHOOSECOLS(_xlpm.agedata,3)=DJ248),""),_xlpm.eventsort))</f>
        <v>O</v>
      </c>
      <c r="DM248" s="422" t="str">
        <v>Not Declared</v>
      </c>
      <c r="DN248" s="422" t="str">
        <v>Oxford City AC</v>
      </c>
      <c r="DO248" s="444" t="str" cm="1">
        <f t="array" ref="DO248">_xlfn.LET(_xlpm.b, _xlfn.VSTACK(_xlfn.ANCHORARRAY(DL248),_xlfn.ANCHORARRAY(DL256)), _xlpm.c, _xlfn.VSTACK(_xlfn.CHOOSECOLS(DK264:DN295,1,3,4), _xlfn.CHOOSECOLS(DK312:DN317,1,3,4)),_xlpm.d, SUM(DN319:DN320),_xlpm.a,_xlfn.VSTACK(_xlpm.b,_xlpm.c),_xlfn._xlws.FILTER(_xlpm.a,_xlfn.CHOOSECOLS(_xlpm.a,2)&lt;&gt;"Not Declared",""))</f>
        <v/>
      </c>
      <c r="DP248" s="477"/>
      <c r="DQ248" s="478"/>
      <c r="DR248" s="3" t="s">
        <v>71</v>
      </c>
      <c r="DS248" s="3"/>
      <c r="DT248" s="441" t="str" cm="1">
        <f t="array" ref="DT248:DV255">_xlfn.LET(_xlpm.eventsort, _xlfn.XLOOKUP(DT$247,$D$698:$P$698,$D$700:$P$707), _xlpm.eventdata, $X$248:$X$319,  _xlpm.agedata, $A$248:$C$319, _xlfn.SORTBY(_xlfn._xlws.FILTER(_xlfn.CHOOSECOLS(_xlfn.HSTACK(_xlpm.agedata,_xlpm.eventdata),2,4,1),(_xlfn.CHOOSECOLS(_xlpm.agedata,3)=DR248),""),_xlpm.eventsort))</f>
        <v>H</v>
      </c>
      <c r="DU248" s="422" t="str">
        <v>Not Declared, Not Declared, Not Declared, Not Declared</v>
      </c>
      <c r="DV248" s="422" t="str">
        <v>White Horse Harriers</v>
      </c>
      <c r="DW248" s="444" t="str" cm="1">
        <f t="array" ref="DW248:DY249">_xlfn.LET(_xlpm.a,_xlfn.VSTACK(_xlfn.ANCHORARRAY(DT248),_xlfn.HSTACK("","",""),_xlfn.HSTACK("","",""),_xlfn.CHOOSECOLS(DS256:DV263,1,3,4), _xlfn.CHOOSECOLS(DS312:DV312,1,3,4)),_xlfn._xlws.FILTER(_xlpm.a,_xlfn.CHOOSECOLS(_xlpm.a,2)&lt;&gt;"Not Declared, Not Declared, Not Declared, Not Declared",""))</f>
        <v/>
      </c>
      <c r="DX248" s="422" t="str">
        <v/>
      </c>
      <c r="DY248" s="423" t="str">
        <v/>
      </c>
      <c r="DZ248" s="15"/>
      <c r="EA248" s="15"/>
    </row>
    <row r="249" spans="1:131" s="359" customFormat="1" ht="21" customHeight="1">
      <c r="A249" s="358" t="str">
        <f>A248</f>
        <v>Abingdon AC</v>
      </c>
      <c r="B249" s="729" t="str">
        <f>Abingdon!AV$2</f>
        <v>AA</v>
      </c>
      <c r="C249" s="729" t="s">
        <v>65</v>
      </c>
      <c r="D249" s="729" t="str" cm="1">
        <f t="array" ref="D249">_xlfn.LET(_xlpm.x, Abingdon!$AL$24:$AW$24, _xlpm.y, Abingdon!$AL$30:$AW$38, _xlpm.z, Abingdon!$AJ$30:$AJ$38, IF(_xlfn.XLOOKUP($C249,_xlfn.XLOOKUP(D$247,_xlpm.x,_xlpm.y,""),_xlpm.z,"Not Declared")="", "Name not recorded",  _xlfn.XLOOKUP($C249,_xlfn.XLOOKUP(D$247,_xlpm.x,_xlpm.y,""),_xlpm.z,"Not Declared")))</f>
        <v>Not Declared</v>
      </c>
      <c r="E249" s="729" t="str" cm="1">
        <f t="array" ref="E249">_xlfn.LET(_xlpm.x, Abingdon!$AL$24:$AW$24, _xlpm.y, Abingdon!$AL$30:$AW$38, _xlpm.z, Abingdon!$AJ$30:$AJ$38, IF(_xlfn.XLOOKUP($C249,_xlfn.XLOOKUP(E$247,_xlpm.x,_xlpm.y,""),_xlpm.z,"Not Declared")="", "Name not recorded",  _xlfn.XLOOKUP($C249,_xlfn.XLOOKUP(E$247,_xlpm.x,_xlpm.y,""),_xlpm.z,"Not Declared")))</f>
        <v>Not Declared</v>
      </c>
      <c r="F249" s="732" t="str" cm="1">
        <f t="array" ref="F249">_xlfn.LET(_xlpm.x, Abingdon!$AL$24:$AW$24, _xlpm.y, Abingdon!$AL$30:$AW$38, _xlpm.z, Abingdon!$AJ$30:$AJ$38, IF(_xlfn.XLOOKUP($C249,_xlfn.XLOOKUP(F$247,_xlpm.x,_xlpm.y,""),_xlpm.z,"Not Declared")="", "Name not recorded",  _xlfn.XLOOKUP($C249,_xlfn.XLOOKUP(F$247,_xlpm.x,_xlpm.y,""),_xlpm.z,"Not Declared")))</f>
        <v>Not Declared</v>
      </c>
      <c r="G249" s="729" t="str" cm="1">
        <f t="array" ref="G249">_xlfn.LET(_xlpm.x, Abingdon!$AL$24:$AW$24, _xlpm.y, Abingdon!$AL$30:$AW$38, _xlpm.z, Abingdon!$AJ$30:$AJ$38, IF(_xlfn.XLOOKUP($C249,_xlfn.XLOOKUP(G$247,_xlpm.x,_xlpm.y,""),_xlpm.z,"Not Declared")="", "Name not recorded",  _xlfn.XLOOKUP($C249,_xlfn.XLOOKUP(G$247,_xlpm.x,_xlpm.y,""),_xlpm.z,"Not Declared")))</f>
        <v>Not Declared</v>
      </c>
      <c r="H249" s="729" t="str" cm="1">
        <f t="array" ref="H249">_xlfn.LET(_xlpm.x, Abingdon!$AL$24:$AW$24, _xlpm.y, Abingdon!$AL$30:$AW$38, _xlpm.z, Abingdon!$AJ$30:$AJ$38, IF(_xlfn.XLOOKUP($C249,_xlfn.XLOOKUP(H$247,_xlpm.x,_xlpm.y,""),_xlpm.z,"Not Declared")="", "Name not recorded",  _xlfn.XLOOKUP($C249,_xlfn.XLOOKUP(H$247,_xlpm.x,_xlpm.y,""),_xlpm.z,"Not Declared")))</f>
        <v>Not Declared</v>
      </c>
      <c r="I249" s="729" t="str" cm="1">
        <f t="array" ref="I249">_xlfn.LET(_xlpm.x, Abingdon!$AL$24:$AW$24, _xlpm.y, Abingdon!$AL$30:$AW$38, _xlpm.z, Abingdon!$AJ$30:$AJ$38, IF(_xlfn.XLOOKUP($C249,_xlfn.XLOOKUP(I$247,_xlpm.x,_xlpm.y,""),_xlpm.z,"Not Declared")="", "Name not recorded",  _xlfn.XLOOKUP($C249,_xlfn.XLOOKUP(I$247,_xlpm.x,_xlpm.y,""),_xlpm.z,"Not Declared")))</f>
        <v>Not Declared</v>
      </c>
      <c r="J249" s="729" t="str" cm="1">
        <f t="array" ref="J249">_xlfn.LET(_xlpm.x, Abingdon!$AL$24:$AW$24, _xlpm.y, Abingdon!$AL$30:$AW$38, _xlpm.z, Abingdon!$AJ$30:$AJ$38, IF(_xlfn.XLOOKUP($C249,_xlfn.XLOOKUP(J$247,_xlpm.x,_xlpm.y,""),_xlpm.z,"Not Declared")="", "Name not recorded",  _xlfn.XLOOKUP($C249,_xlfn.XLOOKUP(J$247,_xlpm.x,_xlpm.y,""),_xlpm.z,"Not Declared")))</f>
        <v>Not Declared</v>
      </c>
      <c r="K249" s="729" t="str" cm="1">
        <f t="array" ref="K249">_xlfn.LET(_xlpm.x, Abingdon!$AL$24:$AW$24, _xlpm.y, Abingdon!$AL$30:$AW$38, _xlpm.z, Abingdon!$AJ$30:$AJ$38, IF(_xlfn.XLOOKUP($C249,_xlfn.XLOOKUP(K$247,_xlpm.x,_xlpm.y,""),_xlpm.z,"Not Declared")="", "Name not recorded",  _xlfn.XLOOKUP($C249,_xlfn.XLOOKUP(K$247,_xlpm.x,_xlpm.y,""),_xlpm.z,"Not Declared")))</f>
        <v>Not Declared</v>
      </c>
      <c r="L249" s="729" t="str" cm="1">
        <f t="array" ref="L249">_xlfn.LET(_xlpm.x, Abingdon!$AL$24:$AW$24, _xlpm.y, Abingdon!$AL$30:$AW$38, _xlpm.z, Abingdon!$AJ$30:$AJ$38, IF(_xlfn.XLOOKUP($C249,_xlfn.XLOOKUP(L$247,_xlpm.x,_xlpm.y,""),_xlpm.z,"Not Declared")="", "Name not recorded",  _xlfn.XLOOKUP($C249,_xlfn.XLOOKUP(L$247,_xlpm.x,_xlpm.y,""),_xlpm.z,"Not Declared")))</f>
        <v>Not Declared</v>
      </c>
      <c r="M249" s="729" t="str" cm="1">
        <f t="array" ref="M249">_xlfn.LET(_xlpm.x, Abingdon!$AL$24:$AW$24, _xlpm.y, Abingdon!$AL$30:$AW$38, _xlpm.z, Abingdon!$AJ$30:$AJ$38, IF(_xlfn.XLOOKUP($C249,_xlfn.XLOOKUP(M$247,_xlpm.x,_xlpm.y,""),_xlpm.z,"Not Declared")="", "Name not recorded",  _xlfn.XLOOKUP($C249,_xlfn.XLOOKUP(M$247,_xlpm.x,_xlpm.y,""),_xlpm.z,"Not Declared")))</f>
        <v>Not Declared</v>
      </c>
      <c r="N249" s="729" t="str" cm="1">
        <f t="array" ref="N249">_xlfn.LET(_xlpm.x, Abingdon!$AL$24:$AW$24, _xlpm.y, Abingdon!$AL$30:$AW$38, _xlpm.z, Abingdon!$AJ$30:$AJ$38, IF(_xlfn.XLOOKUP($C249,_xlfn.XLOOKUP(N$247,_xlpm.x,_xlpm.y,""),_xlpm.z,"Not Declared")="", "Name not recorded",  _xlfn.XLOOKUP($C249,_xlfn.XLOOKUP(N$247,_xlpm.x,_xlpm.y,""),_xlpm.z,"Not Declared")))</f>
        <v>Not Declared</v>
      </c>
      <c r="O249" s="729" t="str" cm="1">
        <f t="array" ref="O249">_xlfn.LET(_xlpm.x, Abingdon!$AL$24:$AW$24, _xlpm.y, Abingdon!$AL$30:$AW$38, _xlpm.z, Abingdon!$AJ$30:$AJ$38, IF(_xlfn.XLOOKUP($C249,_xlfn.XLOOKUP(O$247,_xlpm.x,_xlpm.y,""),_xlpm.z,"Not Declared")="", "Name not recorded",  _xlfn.XLOOKUP($C249,_xlfn.XLOOKUP(O$247,_xlpm.x,_xlpm.y,""),_xlpm.z,"Not Declared")))</f>
        <v>Not Declared</v>
      </c>
      <c r="P249" s="732"/>
      <c r="Q249" s="732"/>
      <c r="R249" s="732"/>
      <c r="S249" s="732"/>
      <c r="T249" s="732"/>
      <c r="U249" s="732"/>
      <c r="V249" s="732"/>
      <c r="W249" s="732"/>
      <c r="X249" s="732"/>
      <c r="Z249" s="3"/>
      <c r="AA249" s="3"/>
      <c r="AB249" s="747"/>
      <c r="AC249" s="12"/>
      <c r="AD249" s="12"/>
      <c r="AE249" s="747"/>
      <c r="AF249" s="12"/>
      <c r="AG249" s="425"/>
      <c r="AH249" s="3"/>
      <c r="AI249" s="3"/>
      <c r="AJ249" s="747" t="str">
        <v>N</v>
      </c>
      <c r="AK249" s="12" t="str">
        <v>Not Declared</v>
      </c>
      <c r="AL249" s="12" t="str">
        <v>Banbury Harriers AC</v>
      </c>
      <c r="AM249" s="747"/>
      <c r="AN249" s="12"/>
      <c r="AO249" s="425"/>
      <c r="AP249" s="3"/>
      <c r="AQ249" s="3"/>
      <c r="AR249" s="747" t="str">
        <v>B</v>
      </c>
      <c r="AS249" s="12" t="str">
        <v>Not Declared</v>
      </c>
      <c r="AT249" s="12" t="str">
        <v>Bicester AC</v>
      </c>
      <c r="AU249" s="747"/>
      <c r="AV249" s="12"/>
      <c r="AW249" s="425"/>
      <c r="AX249" s="3"/>
      <c r="AY249" s="3"/>
      <c r="AZ249" s="747" t="str">
        <v>W</v>
      </c>
      <c r="BA249" s="12" t="str">
        <v>Not Declared</v>
      </c>
      <c r="BB249" s="12" t="str">
        <v>Witney Road Runners</v>
      </c>
      <c r="BC249" s="747"/>
      <c r="BD249" s="12"/>
      <c r="BE249" s="425"/>
      <c r="BF249" s="3"/>
      <c r="BG249" s="3"/>
      <c r="BH249" s="747" t="str">
        <v>O</v>
      </c>
      <c r="BI249" s="12" t="str">
        <v>Not Declared</v>
      </c>
      <c r="BJ249" s="12" t="str">
        <v>Oxford City AC</v>
      </c>
      <c r="BK249" s="747"/>
      <c r="BL249" s="12"/>
      <c r="BM249" s="425"/>
      <c r="BN249" s="3"/>
      <c r="BO249" s="3"/>
      <c r="BP249" s="747" t="str">
        <v>B</v>
      </c>
      <c r="BQ249" s="12" t="str">
        <v>Not Declared</v>
      </c>
      <c r="BR249" s="12" t="str">
        <v>Bicester AC</v>
      </c>
      <c r="BS249" s="747"/>
      <c r="BT249" s="12"/>
      <c r="BU249" s="425"/>
      <c r="BV249" s="3"/>
      <c r="BW249" s="3"/>
      <c r="BX249" s="747" t="str">
        <v>B</v>
      </c>
      <c r="BY249" s="12" t="str">
        <v>Not Declared</v>
      </c>
      <c r="BZ249" s="12" t="str">
        <v>Bicester AC</v>
      </c>
      <c r="CA249" s="479"/>
      <c r="CB249" s="480"/>
      <c r="CC249" s="481"/>
      <c r="CD249" s="3"/>
      <c r="CE249" s="3"/>
      <c r="CF249" s="747" t="str">
        <v>H</v>
      </c>
      <c r="CG249" s="12" t="str">
        <v>Not Declared</v>
      </c>
      <c r="CH249" s="12" t="str">
        <v>White Horse Harriers</v>
      </c>
      <c r="CI249" s="479"/>
      <c r="CJ249" s="480"/>
      <c r="CK249" s="481"/>
      <c r="CL249" s="3"/>
      <c r="CM249" s="3"/>
      <c r="CN249" s="747" t="str">
        <v>W</v>
      </c>
      <c r="CO249" s="12" t="str">
        <v>Not Declared</v>
      </c>
      <c r="CP249" s="12" t="str">
        <v>Witney Road Runners</v>
      </c>
      <c r="CQ249" s="479"/>
      <c r="CR249" s="480"/>
      <c r="CS249" s="481"/>
      <c r="CT249" s="3"/>
      <c r="CU249" s="3"/>
      <c r="CV249" s="747" t="str">
        <v>A</v>
      </c>
      <c r="CW249" s="12" t="str">
        <v>Not Declared</v>
      </c>
      <c r="CX249" s="12" t="str">
        <v>Abingdon AC</v>
      </c>
      <c r="CY249" s="479"/>
      <c r="CZ249" s="480"/>
      <c r="DA249" s="481"/>
      <c r="DB249" s="3"/>
      <c r="DC249" s="3"/>
      <c r="DD249" s="747" t="str">
        <v>O</v>
      </c>
      <c r="DE249" s="12" t="str">
        <v>Not Declared</v>
      </c>
      <c r="DF249" s="12" t="str">
        <v>Oxford City AC</v>
      </c>
      <c r="DG249" s="479"/>
      <c r="DH249" s="480"/>
      <c r="DI249" s="481"/>
      <c r="DJ249" s="3"/>
      <c r="DK249" s="3"/>
      <c r="DL249" s="747" t="str">
        <v>R</v>
      </c>
      <c r="DM249" s="12" t="str">
        <v>Not Declared</v>
      </c>
      <c r="DN249" s="12" t="str">
        <v>Radley AC</v>
      </c>
      <c r="DO249" s="479"/>
      <c r="DP249" s="480"/>
      <c r="DQ249" s="481"/>
      <c r="DR249" s="3"/>
      <c r="DS249" s="3"/>
      <c r="DT249" s="747" t="str">
        <v>A</v>
      </c>
      <c r="DU249" s="12" t="str">
        <v>Not Declared, Not Declared, Not Declared, Not Declared</v>
      </c>
      <c r="DV249" s="12" t="str">
        <v>Abingdon AC</v>
      </c>
      <c r="DW249" s="747" t="str">
        <v/>
      </c>
      <c r="DX249" s="12" t="str">
        <v/>
      </c>
      <c r="DY249" s="425" t="str">
        <v/>
      </c>
      <c r="DZ249" s="15"/>
      <c r="EA249" s="15"/>
    </row>
    <row r="250" spans="1:131" s="359" customFormat="1" ht="21" customHeight="1">
      <c r="A250" s="358" t="str">
        <f>A248</f>
        <v>Abingdon AC</v>
      </c>
      <c r="B250" s="729"/>
      <c r="C250" s="729" t="s">
        <v>517</v>
      </c>
      <c r="D250" s="729" t="str" cm="1">
        <f t="array" ref="D250">_xlfn.LET(_xlpm.x, Abingdon!$AL$24:$AW$24, _xlpm.y, Abingdon!$AL$30:$AW$38, _xlpm.z, Abingdon!$AJ$30:$AJ$38, IF(_xlfn.XLOOKUP($C250,_xlfn.XLOOKUP(D$247,_xlpm.x,_xlpm.y,""),_xlpm.z,"Not Declared")="", "Name not recorded",  _xlfn.XLOOKUP($C250,_xlfn.XLOOKUP(D$247,_xlpm.x,_xlpm.y,""),_xlpm.z,"Not Declared")))</f>
        <v>Not Declared</v>
      </c>
      <c r="E250" s="729" t="str" cm="1">
        <f t="array" ref="E250">_xlfn.LET(_xlpm.x, Abingdon!$AL$24:$AW$24, _xlpm.y, Abingdon!$AL$30:$AW$38, _xlpm.z, Abingdon!$AJ$30:$AJ$38, IF(_xlfn.XLOOKUP($C250,_xlfn.XLOOKUP(E$247,_xlpm.x,_xlpm.y,""),_xlpm.z,"Not Declared")="", "Name not recorded",  _xlfn.XLOOKUP($C250,_xlfn.XLOOKUP(E$247,_xlpm.x,_xlpm.y,""),_xlpm.z,"Not Declared")))</f>
        <v>Not Declared</v>
      </c>
      <c r="F250" s="732" t="str" cm="1">
        <f t="array" ref="F250">_xlfn.LET(_xlpm.x, Abingdon!$AL$24:$AW$24, _xlpm.y, Abingdon!$AL$30:$AW$38, _xlpm.z, Abingdon!$AJ$30:$AJ$38, IF(_xlfn.XLOOKUP($C250,_xlfn.XLOOKUP(F$247,_xlpm.x,_xlpm.y,""),_xlpm.z,"Not Declared")="", "Name not recorded",  _xlfn.XLOOKUP($C250,_xlfn.XLOOKUP(F$247,_xlpm.x,_xlpm.y,""),_xlpm.z,"Not Declared")))</f>
        <v>Not Declared</v>
      </c>
      <c r="G250" s="729" t="str" cm="1">
        <f t="array" ref="G250">_xlfn.LET(_xlpm.x, Abingdon!$AL$24:$AW$24, _xlpm.y, Abingdon!$AL$30:$AW$38, _xlpm.z, Abingdon!$AJ$30:$AJ$38, IF(_xlfn.XLOOKUP($C250,_xlfn.XLOOKUP(G$247,_xlpm.x,_xlpm.y,""),_xlpm.z,"Not Declared")="", "Name not recorded",  _xlfn.XLOOKUP($C250,_xlfn.XLOOKUP(G$247,_xlpm.x,_xlpm.y,""),_xlpm.z,"Not Declared")))</f>
        <v>Not Declared</v>
      </c>
      <c r="H250" s="729" t="str" cm="1">
        <f t="array" ref="H250">_xlfn.LET(_xlpm.x, Abingdon!$AL$24:$AW$24, _xlpm.y, Abingdon!$AL$30:$AW$38, _xlpm.z, Abingdon!$AJ$30:$AJ$38, IF(_xlfn.XLOOKUP($C250,_xlfn.XLOOKUP(H$247,_xlpm.x,_xlpm.y,""),_xlpm.z,"Not Declared")="", "Name not recorded",  _xlfn.XLOOKUP($C250,_xlfn.XLOOKUP(H$247,_xlpm.x,_xlpm.y,""),_xlpm.z,"Not Declared")))</f>
        <v>Not Declared</v>
      </c>
      <c r="I250" s="729" t="str" cm="1">
        <f t="array" ref="I250">_xlfn.LET(_xlpm.x, Abingdon!$AL$24:$AW$24, _xlpm.y, Abingdon!$AL$30:$AW$38, _xlpm.z, Abingdon!$AJ$30:$AJ$38, IF(_xlfn.XLOOKUP($C250,_xlfn.XLOOKUP(I$247,_xlpm.x,_xlpm.y,""),_xlpm.z,"Not Declared")="", "Name not recorded",  _xlfn.XLOOKUP($C250,_xlfn.XLOOKUP(I$247,_xlpm.x,_xlpm.y,""),_xlpm.z,"Not Declared")))</f>
        <v>Not Declared</v>
      </c>
      <c r="J250" s="729" t="str" cm="1">
        <f t="array" ref="J250">_xlfn.LET(_xlpm.x, Abingdon!$AL$24:$AW$24, _xlpm.y, Abingdon!$AL$30:$AW$38, _xlpm.z, Abingdon!$AJ$30:$AJ$38, IF(_xlfn.XLOOKUP($C250,_xlfn.XLOOKUP(J$247,_xlpm.x,_xlpm.y,""),_xlpm.z,"Not Declared")="", "Name not recorded",  _xlfn.XLOOKUP($C250,_xlfn.XLOOKUP(J$247,_xlpm.x,_xlpm.y,""),_xlpm.z,"Not Declared")))</f>
        <v>Not Declared</v>
      </c>
      <c r="K250" s="729" t="str" cm="1">
        <f t="array" ref="K250">_xlfn.LET(_xlpm.x, Abingdon!$AL$24:$AW$24, _xlpm.y, Abingdon!$AL$30:$AW$38, _xlpm.z, Abingdon!$AJ$30:$AJ$38, IF(_xlfn.XLOOKUP($C250,_xlfn.XLOOKUP(K$247,_xlpm.x,_xlpm.y,""),_xlpm.z,"Not Declared")="", "Name not recorded",  _xlfn.XLOOKUP($C250,_xlfn.XLOOKUP(K$247,_xlpm.x,_xlpm.y,""),_xlpm.z,"Not Declared")))</f>
        <v>Not Declared</v>
      </c>
      <c r="L250" s="729" t="str" cm="1">
        <f t="array" ref="L250">_xlfn.LET(_xlpm.x, Abingdon!$AL$24:$AW$24, _xlpm.y, Abingdon!$AL$30:$AW$38, _xlpm.z, Abingdon!$AJ$30:$AJ$38, IF(_xlfn.XLOOKUP($C250,_xlfn.XLOOKUP(L$247,_xlpm.x,_xlpm.y,""),_xlpm.z,"Not Declared")="", "Name not recorded",  _xlfn.XLOOKUP($C250,_xlfn.XLOOKUP(L$247,_xlpm.x,_xlpm.y,""),_xlpm.z,"Not Declared")))</f>
        <v>Not Declared</v>
      </c>
      <c r="M250" s="729" t="str" cm="1">
        <f t="array" ref="M250">_xlfn.LET(_xlpm.x, Abingdon!$AL$24:$AW$24, _xlpm.y, Abingdon!$AL$30:$AW$38, _xlpm.z, Abingdon!$AJ$30:$AJ$38, IF(_xlfn.XLOOKUP($C250,_xlfn.XLOOKUP(M$247,_xlpm.x,_xlpm.y,""),_xlpm.z,"Not Declared")="", "Name not recorded",  _xlfn.XLOOKUP($C250,_xlfn.XLOOKUP(M$247,_xlpm.x,_xlpm.y,""),_xlpm.z,"Not Declared")))</f>
        <v>Not Declared</v>
      </c>
      <c r="N250" s="729" t="str" cm="1">
        <f t="array" ref="N250">_xlfn.LET(_xlpm.x, Abingdon!$AL$24:$AW$24, _xlpm.y, Abingdon!$AL$30:$AW$38, _xlpm.z, Abingdon!$AJ$30:$AJ$38, IF(_xlfn.XLOOKUP($C250,_xlfn.XLOOKUP(N$247,_xlpm.x,_xlpm.y,""),_xlpm.z,"Not Declared")="", "Name not recorded",  _xlfn.XLOOKUP($C250,_xlfn.XLOOKUP(N$247,_xlpm.x,_xlpm.y,""),_xlpm.z,"Not Declared")))</f>
        <v>Not Declared</v>
      </c>
      <c r="O250" s="729" t="str" cm="1">
        <f t="array" ref="O250">_xlfn.LET(_xlpm.x, Abingdon!$AL$24:$AW$24, _xlpm.y, Abingdon!$AL$30:$AW$38, _xlpm.z, Abingdon!$AJ$30:$AJ$38, IF(_xlfn.XLOOKUP($C250,_xlfn.XLOOKUP(O$247,_xlpm.x,_xlpm.y,""),_xlpm.z,"Not Declared")="", "Name not recorded",  _xlfn.XLOOKUP($C250,_xlfn.XLOOKUP(O$247,_xlpm.x,_xlpm.y,""),_xlpm.z,"Not Declared")))</f>
        <v>Not Declared</v>
      </c>
      <c r="P250" s="79" t="s">
        <v>517</v>
      </c>
      <c r="Q250" s="729" t="s">
        <v>319</v>
      </c>
      <c r="R250" s="729" t="s">
        <v>320</v>
      </c>
      <c r="S250" s="729" t="s">
        <v>321</v>
      </c>
      <c r="T250" s="729" t="str" cm="1">
        <f t="array" ref="T250">_xlfn.LET(_xlpm.x, Abingdon!$AL$24:$AX$24, _xlpm.y, Abingdon!$AL$30:$AX$38, _xlpm.z, Abingdon!$AJ$30:$AJ$38, IF(_xlfn.XLOOKUP(P250,_xlfn.XLOOKUP(T$247,_xlpm.x,_xlpm.y,""),_xlpm.z,"Not Declared")="", "Name not recorded",  _xlfn.XLOOKUP(P250,_xlfn.XLOOKUP(T$247,_xlpm.x,_xlpm.y,""),_xlpm.z,"Not Declared")))</f>
        <v>Not Declared</v>
      </c>
      <c r="U250" s="729" t="str" cm="1">
        <f t="array" ref="U250">_xlfn.LET(_xlpm.x, Abingdon!$AL$24:$AX$24, _xlpm.y, Abingdon!$AL$30:$AX$38, _xlpm.z, Abingdon!$AJ$30:$AJ$38, IF(_xlfn.XLOOKUP(Q250,_xlfn.XLOOKUP(U$247,_xlpm.x,_xlpm.y,""),_xlpm.z,"Not Declared")="", "Name not recorded",  _xlfn.XLOOKUP(Q250,_xlfn.XLOOKUP(U$247,_xlpm.x,_xlpm.y,""),_xlpm.z,"Not Declared")))</f>
        <v>Not Declared</v>
      </c>
      <c r="V250" s="729" t="str" cm="1">
        <f t="array" ref="V250">_xlfn.LET(_xlpm.x, Abingdon!$AL$24:$AX$24, _xlpm.y, Abingdon!$AL$30:$AX$38, _xlpm.z, Abingdon!$AJ$30:$AJ$38, IF(_xlfn.XLOOKUP(R250,_xlfn.XLOOKUP(V$247,_xlpm.x,_xlpm.y,""),_xlpm.z,"Not Declared")="", "Name not recorded",  _xlfn.XLOOKUP(R250,_xlfn.XLOOKUP(V$247,_xlpm.x,_xlpm.y,""),_xlpm.z,"Not Declared")))</f>
        <v>Not Declared</v>
      </c>
      <c r="W250" s="729" t="str" cm="1">
        <f t="array" ref="W250">_xlfn.LET(_xlpm.x, Abingdon!$AL$24:$AX$24, _xlpm.y, Abingdon!$AL$30:$AX$38, _xlpm.z, Abingdon!$AJ$30:$AJ$38, IF(_xlfn.XLOOKUP(S250,_xlfn.XLOOKUP(W$247,_xlpm.x,_xlpm.y,""),_xlpm.z,"Not Declared")="", "Name not recorded",  _xlfn.XLOOKUP(S250,_xlfn.XLOOKUP(W$247,_xlpm.x,_xlpm.y,""),_xlpm.z,"Not Declared")))</f>
        <v>Not Declared</v>
      </c>
      <c r="X250" s="358" t="str">
        <f>_xlfn.TEXTJOIN(", ",,T250:W250)</f>
        <v>Not Declared, Not Declared, Not Declared, Not Declared</v>
      </c>
      <c r="Z250" s="3"/>
      <c r="AA250" s="3"/>
      <c r="AB250" s="747"/>
      <c r="AC250" s="12"/>
      <c r="AD250" s="12"/>
      <c r="AE250" s="747"/>
      <c r="AF250" s="12"/>
      <c r="AG250" s="425"/>
      <c r="AH250" s="3"/>
      <c r="AI250" s="3"/>
      <c r="AJ250" s="747" t="str">
        <v>X</v>
      </c>
      <c r="AK250" s="12" t="str">
        <v>Not Declared</v>
      </c>
      <c r="AL250" s="12" t="str">
        <v>Team Kennet</v>
      </c>
      <c r="AM250" s="747"/>
      <c r="AN250" s="12"/>
      <c r="AO250" s="425"/>
      <c r="AP250" s="3"/>
      <c r="AQ250" s="3"/>
      <c r="AR250" s="747" t="str">
        <v>X</v>
      </c>
      <c r="AS250" s="12" t="str">
        <v>Not Declared</v>
      </c>
      <c r="AT250" s="12" t="str">
        <v>Team Kennet</v>
      </c>
      <c r="AU250" s="747"/>
      <c r="AV250" s="12"/>
      <c r="AW250" s="425"/>
      <c r="AX250" s="3"/>
      <c r="AY250" s="3"/>
      <c r="AZ250" s="747" t="str">
        <v>B</v>
      </c>
      <c r="BA250" s="12" t="str">
        <v>Not Declared</v>
      </c>
      <c r="BB250" s="12" t="str">
        <v>Bicester AC</v>
      </c>
      <c r="BC250" s="747"/>
      <c r="BD250" s="12"/>
      <c r="BE250" s="425"/>
      <c r="BF250" s="3"/>
      <c r="BG250" s="3"/>
      <c r="BH250" s="747" t="str">
        <v>X</v>
      </c>
      <c r="BI250" s="12" t="str">
        <v>Not Declared</v>
      </c>
      <c r="BJ250" s="12" t="str">
        <v>Team Kennet</v>
      </c>
      <c r="BK250" s="747"/>
      <c r="BL250" s="12"/>
      <c r="BM250" s="425"/>
      <c r="BN250" s="3"/>
      <c r="BO250" s="3"/>
      <c r="BP250" s="747" t="str">
        <v>X</v>
      </c>
      <c r="BQ250" s="12" t="str">
        <v>Not Declared</v>
      </c>
      <c r="BR250" s="12" t="str">
        <v>Team Kennet</v>
      </c>
      <c r="BS250" s="747"/>
      <c r="BT250" s="12"/>
      <c r="BU250" s="425"/>
      <c r="BV250" s="3"/>
      <c r="BW250" s="3"/>
      <c r="BX250" s="747" t="str">
        <v>R</v>
      </c>
      <c r="BY250" s="12" t="str">
        <v>Not Declared</v>
      </c>
      <c r="BZ250" s="12" t="str">
        <v>Radley AC</v>
      </c>
      <c r="CA250" s="479"/>
      <c r="CB250" s="480"/>
      <c r="CC250" s="481"/>
      <c r="CD250" s="3"/>
      <c r="CE250" s="3"/>
      <c r="CF250" s="747" t="str">
        <v>R</v>
      </c>
      <c r="CG250" s="12" t="str">
        <v>Not Declared</v>
      </c>
      <c r="CH250" s="12" t="str">
        <v>Radley AC</v>
      </c>
      <c r="CI250" s="479"/>
      <c r="CJ250" s="480"/>
      <c r="CK250" s="481"/>
      <c r="CL250" s="3"/>
      <c r="CM250" s="3"/>
      <c r="CN250" s="747" t="str">
        <v>N</v>
      </c>
      <c r="CO250" s="12" t="str">
        <v>Not Declared</v>
      </c>
      <c r="CP250" s="12" t="str">
        <v>Banbury Harriers AC</v>
      </c>
      <c r="CQ250" s="479"/>
      <c r="CR250" s="480"/>
      <c r="CS250" s="481"/>
      <c r="CT250" s="3"/>
      <c r="CU250" s="3"/>
      <c r="CV250" s="747" t="str">
        <v>X</v>
      </c>
      <c r="CW250" s="12" t="str">
        <v>Not Declared</v>
      </c>
      <c r="CX250" s="12" t="str">
        <v>Team Kennet</v>
      </c>
      <c r="CY250" s="479"/>
      <c r="CZ250" s="480"/>
      <c r="DA250" s="481"/>
      <c r="DB250" s="3"/>
      <c r="DC250" s="3"/>
      <c r="DD250" s="747" t="str">
        <v>A</v>
      </c>
      <c r="DE250" s="12" t="str">
        <v>Not Declared</v>
      </c>
      <c r="DF250" s="12" t="str">
        <v>Abingdon AC</v>
      </c>
      <c r="DG250" s="479"/>
      <c r="DH250" s="480"/>
      <c r="DI250" s="481"/>
      <c r="DJ250" s="3"/>
      <c r="DK250" s="3"/>
      <c r="DL250" s="747" t="str">
        <v>W</v>
      </c>
      <c r="DM250" s="12" t="str">
        <v>Not Declared</v>
      </c>
      <c r="DN250" s="12" t="str">
        <v>Witney Road Runners</v>
      </c>
      <c r="DO250" s="479"/>
      <c r="DP250" s="480"/>
      <c r="DQ250" s="481"/>
      <c r="DR250" s="3"/>
      <c r="DS250" s="3"/>
      <c r="DT250" s="747" t="str">
        <v>N</v>
      </c>
      <c r="DU250" s="12" t="str">
        <v>Not Declared, Not Declared, Not Declared, Not Declared</v>
      </c>
      <c r="DV250" s="12" t="str">
        <v>Banbury Harriers AC</v>
      </c>
      <c r="DW250" s="747"/>
      <c r="DX250" s="12"/>
      <c r="DY250" s="425"/>
      <c r="DZ250" s="15"/>
      <c r="EA250" s="15"/>
    </row>
    <row r="251" spans="1:131" s="359" customFormat="1" ht="21" customHeight="1">
      <c r="A251" s="358" t="str">
        <f t="shared" ref="A251:A255" si="27">A249</f>
        <v>Abingdon AC</v>
      </c>
      <c r="B251" s="729"/>
      <c r="C251" s="729" t="s">
        <v>319</v>
      </c>
      <c r="D251" s="729" t="str" cm="1">
        <f t="array" ref="D251">_xlfn.LET(_xlpm.x, Abingdon!$AL$24:$AW$24, _xlpm.y, Abingdon!$AL$30:$AW$38, _xlpm.z, Abingdon!$AJ$30:$AJ$38, IF(_xlfn.XLOOKUP($C251,_xlfn.XLOOKUP(D$247,_xlpm.x,_xlpm.y,""),_xlpm.z,"Not Declared")="", "Name not recorded",  _xlfn.XLOOKUP($C251,_xlfn.XLOOKUP(D$247,_xlpm.x,_xlpm.y,""),_xlpm.z,"Not Declared")))</f>
        <v>Not Declared</v>
      </c>
      <c r="E251" s="729" t="str" cm="1">
        <f t="array" ref="E251">_xlfn.LET(_xlpm.x, Abingdon!$AL$24:$AW$24, _xlpm.y, Abingdon!$AL$30:$AW$38, _xlpm.z, Abingdon!$AJ$30:$AJ$38, IF(_xlfn.XLOOKUP($C251,_xlfn.XLOOKUP(E$247,_xlpm.x,_xlpm.y,""),_xlpm.z,"Not Declared")="", "Name not recorded",  _xlfn.XLOOKUP($C251,_xlfn.XLOOKUP(E$247,_xlpm.x,_xlpm.y,""),_xlpm.z,"Not Declared")))</f>
        <v>Not Declared</v>
      </c>
      <c r="F251" s="732" t="str" cm="1">
        <f t="array" ref="F251">_xlfn.LET(_xlpm.x, Abingdon!$AL$24:$AW$24, _xlpm.y, Abingdon!$AL$30:$AW$38, _xlpm.z, Abingdon!$AJ$30:$AJ$38, IF(_xlfn.XLOOKUP($C251,_xlfn.XLOOKUP(F$247,_xlpm.x,_xlpm.y,""),_xlpm.z,"Not Declared")="", "Name not recorded",  _xlfn.XLOOKUP($C251,_xlfn.XLOOKUP(F$247,_xlpm.x,_xlpm.y,""),_xlpm.z,"Not Declared")))</f>
        <v>Not Declared</v>
      </c>
      <c r="G251" s="729" t="str" cm="1">
        <f t="array" ref="G251">_xlfn.LET(_xlpm.x, Abingdon!$AL$24:$AW$24, _xlpm.y, Abingdon!$AL$30:$AW$38, _xlpm.z, Abingdon!$AJ$30:$AJ$38, IF(_xlfn.XLOOKUP($C251,_xlfn.XLOOKUP(G$247,_xlpm.x,_xlpm.y,""),_xlpm.z,"Not Declared")="", "Name not recorded",  _xlfn.XLOOKUP($C251,_xlfn.XLOOKUP(G$247,_xlpm.x,_xlpm.y,""),_xlpm.z,"Not Declared")))</f>
        <v>Not Declared</v>
      </c>
      <c r="H251" s="729" t="str" cm="1">
        <f t="array" ref="H251">_xlfn.LET(_xlpm.x, Abingdon!$AL$24:$AW$24, _xlpm.y, Abingdon!$AL$30:$AW$38, _xlpm.z, Abingdon!$AJ$30:$AJ$38, IF(_xlfn.XLOOKUP($C251,_xlfn.XLOOKUP(H$247,_xlpm.x,_xlpm.y,""),_xlpm.z,"Not Declared")="", "Name not recorded",  _xlfn.XLOOKUP($C251,_xlfn.XLOOKUP(H$247,_xlpm.x,_xlpm.y,""),_xlpm.z,"Not Declared")))</f>
        <v>Not Declared</v>
      </c>
      <c r="I251" s="729" t="str" cm="1">
        <f t="array" ref="I251">_xlfn.LET(_xlpm.x, Abingdon!$AL$24:$AW$24, _xlpm.y, Abingdon!$AL$30:$AW$38, _xlpm.z, Abingdon!$AJ$30:$AJ$38, IF(_xlfn.XLOOKUP($C251,_xlfn.XLOOKUP(I$247,_xlpm.x,_xlpm.y,""),_xlpm.z,"Not Declared")="", "Name not recorded",  _xlfn.XLOOKUP($C251,_xlfn.XLOOKUP(I$247,_xlpm.x,_xlpm.y,""),_xlpm.z,"Not Declared")))</f>
        <v>Not Declared</v>
      </c>
      <c r="J251" s="729" t="str" cm="1">
        <f t="array" ref="J251">_xlfn.LET(_xlpm.x, Abingdon!$AL$24:$AW$24, _xlpm.y, Abingdon!$AL$30:$AW$38, _xlpm.z, Abingdon!$AJ$30:$AJ$38, IF(_xlfn.XLOOKUP($C251,_xlfn.XLOOKUP(J$247,_xlpm.x,_xlpm.y,""),_xlpm.z,"Not Declared")="", "Name not recorded",  _xlfn.XLOOKUP($C251,_xlfn.XLOOKUP(J$247,_xlpm.x,_xlpm.y,""),_xlpm.z,"Not Declared")))</f>
        <v>Not Declared</v>
      </c>
      <c r="K251" s="729" t="str" cm="1">
        <f t="array" ref="K251">_xlfn.LET(_xlpm.x, Abingdon!$AL$24:$AW$24, _xlpm.y, Abingdon!$AL$30:$AW$38, _xlpm.z, Abingdon!$AJ$30:$AJ$38, IF(_xlfn.XLOOKUP($C251,_xlfn.XLOOKUP(K$247,_xlpm.x,_xlpm.y,""),_xlpm.z,"Not Declared")="", "Name not recorded",  _xlfn.XLOOKUP($C251,_xlfn.XLOOKUP(K$247,_xlpm.x,_xlpm.y,""),_xlpm.z,"Not Declared")))</f>
        <v>Not Declared</v>
      </c>
      <c r="L251" s="729" t="str" cm="1">
        <f t="array" ref="L251">_xlfn.LET(_xlpm.x, Abingdon!$AL$24:$AW$24, _xlpm.y, Abingdon!$AL$30:$AW$38, _xlpm.z, Abingdon!$AJ$30:$AJ$38, IF(_xlfn.XLOOKUP($C251,_xlfn.XLOOKUP(L$247,_xlpm.x,_xlpm.y,""),_xlpm.z,"Not Declared")="", "Name not recorded",  _xlfn.XLOOKUP($C251,_xlfn.XLOOKUP(L$247,_xlpm.x,_xlpm.y,""),_xlpm.z,"Not Declared")))</f>
        <v>Not Declared</v>
      </c>
      <c r="M251" s="729" t="str" cm="1">
        <f t="array" ref="M251">_xlfn.LET(_xlpm.x, Abingdon!$AL$24:$AW$24, _xlpm.y, Abingdon!$AL$30:$AW$38, _xlpm.z, Abingdon!$AJ$30:$AJ$38, IF(_xlfn.XLOOKUP($C251,_xlfn.XLOOKUP(M$247,_xlpm.x,_xlpm.y,""),_xlpm.z,"Not Declared")="", "Name not recorded",  _xlfn.XLOOKUP($C251,_xlfn.XLOOKUP(M$247,_xlpm.x,_xlpm.y,""),_xlpm.z,"Not Declared")))</f>
        <v>Not Declared</v>
      </c>
      <c r="N251" s="729" t="str" cm="1">
        <f t="array" ref="N251">_xlfn.LET(_xlpm.x, Abingdon!$AL$24:$AW$24, _xlpm.y, Abingdon!$AL$30:$AW$38, _xlpm.z, Abingdon!$AJ$30:$AJ$38, IF(_xlfn.XLOOKUP($C251,_xlfn.XLOOKUP(N$247,_xlpm.x,_xlpm.y,""),_xlpm.z,"Not Declared")="", "Name not recorded",  _xlfn.XLOOKUP($C251,_xlfn.XLOOKUP(N$247,_xlpm.x,_xlpm.y,""),_xlpm.z,"Not Declared")))</f>
        <v>Not Declared</v>
      </c>
      <c r="O251" s="729" t="str" cm="1">
        <f t="array" ref="O251">_xlfn.LET(_xlpm.x, Abingdon!$AL$24:$AW$24, _xlpm.y, Abingdon!$AL$30:$AW$38, _xlpm.z, Abingdon!$AJ$30:$AJ$38, IF(_xlfn.XLOOKUP($C251,_xlfn.XLOOKUP(O$247,_xlpm.x,_xlpm.y,""),_xlpm.z,"Not Declared")="", "Name not recorded",  _xlfn.XLOOKUP($C251,_xlfn.XLOOKUP(O$247,_xlpm.x,_xlpm.y,""),_xlpm.z,"Not Declared")))</f>
        <v>Not Declared</v>
      </c>
      <c r="P251" s="3"/>
      <c r="Q251" s="3"/>
      <c r="R251" s="3"/>
      <c r="S251" s="3"/>
      <c r="T251" s="3"/>
      <c r="U251" s="3"/>
      <c r="V251" s="3"/>
      <c r="W251" s="3"/>
      <c r="X251" s="12"/>
      <c r="Z251" s="3"/>
      <c r="AA251" s="3"/>
      <c r="AB251" s="747"/>
      <c r="AC251" s="12"/>
      <c r="AD251" s="12"/>
      <c r="AE251" s="747"/>
      <c r="AF251" s="12"/>
      <c r="AG251" s="425"/>
      <c r="AH251" s="3"/>
      <c r="AI251" s="3"/>
      <c r="AJ251" s="747" t="str">
        <v>O</v>
      </c>
      <c r="AK251" s="12" t="str">
        <v>Not Declared</v>
      </c>
      <c r="AL251" s="12" t="str">
        <v>Oxford City AC</v>
      </c>
      <c r="AM251" s="747"/>
      <c r="AN251" s="12"/>
      <c r="AO251" s="425"/>
      <c r="AP251" s="3"/>
      <c r="AQ251" s="3"/>
      <c r="AR251" s="747" t="str">
        <v>O</v>
      </c>
      <c r="AS251" s="12" t="str">
        <v>Not Declared</v>
      </c>
      <c r="AT251" s="12" t="str">
        <v>Oxford City AC</v>
      </c>
      <c r="AU251" s="747"/>
      <c r="AV251" s="12"/>
      <c r="AW251" s="425"/>
      <c r="AX251" s="3"/>
      <c r="AY251" s="3"/>
      <c r="AZ251" s="747" t="str">
        <v>H</v>
      </c>
      <c r="BA251" s="12" t="str">
        <v>Not Declared</v>
      </c>
      <c r="BB251" s="12" t="str">
        <v>White Horse Harriers</v>
      </c>
      <c r="BC251" s="747"/>
      <c r="BD251" s="12"/>
      <c r="BE251" s="425"/>
      <c r="BF251" s="3"/>
      <c r="BG251" s="3"/>
      <c r="BH251" s="747" t="str">
        <v>W</v>
      </c>
      <c r="BI251" s="12" t="str">
        <v>Not Declared</v>
      </c>
      <c r="BJ251" s="12" t="str">
        <v>Witney Road Runners</v>
      </c>
      <c r="BK251" s="747"/>
      <c r="BL251" s="12"/>
      <c r="BM251" s="425"/>
      <c r="BN251" s="3"/>
      <c r="BO251" s="3"/>
      <c r="BP251" s="747" t="str">
        <v>R</v>
      </c>
      <c r="BQ251" s="12" t="str">
        <v>Not Declared</v>
      </c>
      <c r="BR251" s="12" t="str">
        <v>Radley AC</v>
      </c>
      <c r="BS251" s="747"/>
      <c r="BT251" s="12"/>
      <c r="BU251" s="425"/>
      <c r="BV251" s="3"/>
      <c r="BW251" s="3"/>
      <c r="BX251" s="747" t="str">
        <v>X</v>
      </c>
      <c r="BY251" s="12" t="str">
        <v>Not Declared</v>
      </c>
      <c r="BZ251" s="12" t="str">
        <v>Team Kennet</v>
      </c>
      <c r="CA251" s="479"/>
      <c r="CB251" s="480"/>
      <c r="CC251" s="481"/>
      <c r="CD251" s="3"/>
      <c r="CE251" s="3"/>
      <c r="CF251" s="747" t="str">
        <v>N</v>
      </c>
      <c r="CG251" s="12" t="str">
        <v>Not Declared</v>
      </c>
      <c r="CH251" s="12" t="str">
        <v>Banbury Harriers AC</v>
      </c>
      <c r="CI251" s="479"/>
      <c r="CJ251" s="480"/>
      <c r="CK251" s="481"/>
      <c r="CL251" s="3"/>
      <c r="CM251" s="3"/>
      <c r="CN251" s="747" t="str">
        <v>O</v>
      </c>
      <c r="CO251" s="12" t="str">
        <v>Not Declared</v>
      </c>
      <c r="CP251" s="12" t="str">
        <v>Oxford City AC</v>
      </c>
      <c r="CQ251" s="479"/>
      <c r="CR251" s="480"/>
      <c r="CS251" s="481"/>
      <c r="CT251" s="3"/>
      <c r="CU251" s="3"/>
      <c r="CV251" s="747" t="str">
        <v>W</v>
      </c>
      <c r="CW251" s="12" t="str">
        <v>Not Declared</v>
      </c>
      <c r="CX251" s="12" t="str">
        <v>Witney Road Runners</v>
      </c>
      <c r="CY251" s="479"/>
      <c r="CZ251" s="480"/>
      <c r="DA251" s="481"/>
      <c r="DB251" s="3"/>
      <c r="DC251" s="3"/>
      <c r="DD251" s="747" t="str">
        <v>W</v>
      </c>
      <c r="DE251" s="12" t="str">
        <v>Not Declared</v>
      </c>
      <c r="DF251" s="12" t="str">
        <v>Witney Road Runners</v>
      </c>
      <c r="DG251" s="479"/>
      <c r="DH251" s="480"/>
      <c r="DI251" s="481"/>
      <c r="DJ251" s="3"/>
      <c r="DK251" s="3"/>
      <c r="DL251" s="747" t="str">
        <v>N</v>
      </c>
      <c r="DM251" s="12" t="str">
        <v>Not Declared</v>
      </c>
      <c r="DN251" s="12" t="str">
        <v>Banbury Harriers AC</v>
      </c>
      <c r="DO251" s="479"/>
      <c r="DP251" s="480"/>
      <c r="DQ251" s="481"/>
      <c r="DR251" s="3"/>
      <c r="DS251" s="3"/>
      <c r="DT251" s="747" t="str">
        <v>B</v>
      </c>
      <c r="DU251" s="12" t="str">
        <v>Not Declared, Not Declared, Not Declared, Not Declared</v>
      </c>
      <c r="DV251" s="12" t="str">
        <v>Bicester AC</v>
      </c>
      <c r="DW251" s="747"/>
      <c r="DX251" s="12"/>
      <c r="DY251" s="425"/>
      <c r="DZ251" s="15"/>
      <c r="EA251" s="15"/>
    </row>
    <row r="252" spans="1:131" s="359" customFormat="1" ht="21" customHeight="1">
      <c r="A252" s="358" t="str">
        <f t="shared" si="27"/>
        <v>Abingdon AC</v>
      </c>
      <c r="B252" s="729"/>
      <c r="C252" s="729" t="s">
        <v>320</v>
      </c>
      <c r="D252" s="729" t="str" cm="1">
        <f t="array" ref="D252">_xlfn.LET(_xlpm.x, Abingdon!$AL$24:$AW$24, _xlpm.y, Abingdon!$AL$30:$AW$38, _xlpm.z, Abingdon!$AJ$30:$AJ$38, IF(_xlfn.XLOOKUP($C252,_xlfn.XLOOKUP(D$247,_xlpm.x,_xlpm.y,""),_xlpm.z,"Not Declared")="", "Name not recorded",  _xlfn.XLOOKUP($C252,_xlfn.XLOOKUP(D$247,_xlpm.x,_xlpm.y,""),_xlpm.z,"Not Declared")))</f>
        <v>Not Declared</v>
      </c>
      <c r="E252" s="729" t="str" cm="1">
        <f t="array" ref="E252">_xlfn.LET(_xlpm.x, Abingdon!$AL$24:$AW$24, _xlpm.y, Abingdon!$AL$30:$AW$38, _xlpm.z, Abingdon!$AJ$30:$AJ$38, IF(_xlfn.XLOOKUP($C252,_xlfn.XLOOKUP(E$247,_xlpm.x,_xlpm.y,""),_xlpm.z,"Not Declared")="", "Name not recorded",  _xlfn.XLOOKUP($C252,_xlfn.XLOOKUP(E$247,_xlpm.x,_xlpm.y,""),_xlpm.z,"Not Declared")))</f>
        <v>Not Declared</v>
      </c>
      <c r="F252" s="732" t="str" cm="1">
        <f t="array" ref="F252">_xlfn.LET(_xlpm.x, Abingdon!$AL$24:$AW$24, _xlpm.y, Abingdon!$AL$30:$AW$38, _xlpm.z, Abingdon!$AJ$30:$AJ$38, IF(_xlfn.XLOOKUP($C252,_xlfn.XLOOKUP(F$247,_xlpm.x,_xlpm.y,""),_xlpm.z,"Not Declared")="", "Name not recorded",  _xlfn.XLOOKUP($C252,_xlfn.XLOOKUP(F$247,_xlpm.x,_xlpm.y,""),_xlpm.z,"Not Declared")))</f>
        <v>Not Declared</v>
      </c>
      <c r="G252" s="729" t="str" cm="1">
        <f t="array" ref="G252">_xlfn.LET(_xlpm.x, Abingdon!$AL$24:$AW$24, _xlpm.y, Abingdon!$AL$30:$AW$38, _xlpm.z, Abingdon!$AJ$30:$AJ$38, IF(_xlfn.XLOOKUP($C252,_xlfn.XLOOKUP(G$247,_xlpm.x,_xlpm.y,""),_xlpm.z,"Not Declared")="", "Name not recorded",  _xlfn.XLOOKUP($C252,_xlfn.XLOOKUP(G$247,_xlpm.x,_xlpm.y,""),_xlpm.z,"Not Declared")))</f>
        <v>Not Declared</v>
      </c>
      <c r="H252" s="729" t="str" cm="1">
        <f t="array" ref="H252">_xlfn.LET(_xlpm.x, Abingdon!$AL$24:$AW$24, _xlpm.y, Abingdon!$AL$30:$AW$38, _xlpm.z, Abingdon!$AJ$30:$AJ$38, IF(_xlfn.XLOOKUP($C252,_xlfn.XLOOKUP(H$247,_xlpm.x,_xlpm.y,""),_xlpm.z,"Not Declared")="", "Name not recorded",  _xlfn.XLOOKUP($C252,_xlfn.XLOOKUP(H$247,_xlpm.x,_xlpm.y,""),_xlpm.z,"Not Declared")))</f>
        <v>Not Declared</v>
      </c>
      <c r="I252" s="729" t="str" cm="1">
        <f t="array" ref="I252">_xlfn.LET(_xlpm.x, Abingdon!$AL$24:$AW$24, _xlpm.y, Abingdon!$AL$30:$AW$38, _xlpm.z, Abingdon!$AJ$30:$AJ$38, IF(_xlfn.XLOOKUP($C252,_xlfn.XLOOKUP(I$247,_xlpm.x,_xlpm.y,""),_xlpm.z,"Not Declared")="", "Name not recorded",  _xlfn.XLOOKUP($C252,_xlfn.XLOOKUP(I$247,_xlpm.x,_xlpm.y,""),_xlpm.z,"Not Declared")))</f>
        <v>Not Declared</v>
      </c>
      <c r="J252" s="729" t="str" cm="1">
        <f t="array" ref="J252">_xlfn.LET(_xlpm.x, Abingdon!$AL$24:$AW$24, _xlpm.y, Abingdon!$AL$30:$AW$38, _xlpm.z, Abingdon!$AJ$30:$AJ$38, IF(_xlfn.XLOOKUP($C252,_xlfn.XLOOKUP(J$247,_xlpm.x,_xlpm.y,""),_xlpm.z,"Not Declared")="", "Name not recorded",  _xlfn.XLOOKUP($C252,_xlfn.XLOOKUP(J$247,_xlpm.x,_xlpm.y,""),_xlpm.z,"Not Declared")))</f>
        <v>Not Declared</v>
      </c>
      <c r="K252" s="729" t="str" cm="1">
        <f t="array" ref="K252">_xlfn.LET(_xlpm.x, Abingdon!$AL$24:$AW$24, _xlpm.y, Abingdon!$AL$30:$AW$38, _xlpm.z, Abingdon!$AJ$30:$AJ$38, IF(_xlfn.XLOOKUP($C252,_xlfn.XLOOKUP(K$247,_xlpm.x,_xlpm.y,""),_xlpm.z,"Not Declared")="", "Name not recorded",  _xlfn.XLOOKUP($C252,_xlfn.XLOOKUP(K$247,_xlpm.x,_xlpm.y,""),_xlpm.z,"Not Declared")))</f>
        <v>Not Declared</v>
      </c>
      <c r="L252" s="729" t="str" cm="1">
        <f t="array" ref="L252">_xlfn.LET(_xlpm.x, Abingdon!$AL$24:$AW$24, _xlpm.y, Abingdon!$AL$30:$AW$38, _xlpm.z, Abingdon!$AJ$30:$AJ$38, IF(_xlfn.XLOOKUP($C252,_xlfn.XLOOKUP(L$247,_xlpm.x,_xlpm.y,""),_xlpm.z,"Not Declared")="", "Name not recorded",  _xlfn.XLOOKUP($C252,_xlfn.XLOOKUP(L$247,_xlpm.x,_xlpm.y,""),_xlpm.z,"Not Declared")))</f>
        <v>Not Declared</v>
      </c>
      <c r="M252" s="729" t="str" cm="1">
        <f t="array" ref="M252">_xlfn.LET(_xlpm.x, Abingdon!$AL$24:$AW$24, _xlpm.y, Abingdon!$AL$30:$AW$38, _xlpm.z, Abingdon!$AJ$30:$AJ$38, IF(_xlfn.XLOOKUP($C252,_xlfn.XLOOKUP(M$247,_xlpm.x,_xlpm.y,""),_xlpm.z,"Not Declared")="", "Name not recorded",  _xlfn.XLOOKUP($C252,_xlfn.XLOOKUP(M$247,_xlpm.x,_xlpm.y,""),_xlpm.z,"Not Declared")))</f>
        <v>Not Declared</v>
      </c>
      <c r="N252" s="729" t="str" cm="1">
        <f t="array" ref="N252">_xlfn.LET(_xlpm.x, Abingdon!$AL$24:$AW$24, _xlpm.y, Abingdon!$AL$30:$AW$38, _xlpm.z, Abingdon!$AJ$30:$AJ$38, IF(_xlfn.XLOOKUP($C252,_xlfn.XLOOKUP(N$247,_xlpm.x,_xlpm.y,""),_xlpm.z,"Not Declared")="", "Name not recorded",  _xlfn.XLOOKUP($C252,_xlfn.XLOOKUP(N$247,_xlpm.x,_xlpm.y,""),_xlpm.z,"Not Declared")))</f>
        <v>Not Declared</v>
      </c>
      <c r="O252" s="729" t="str" cm="1">
        <f t="array" ref="O252">_xlfn.LET(_xlpm.x, Abingdon!$AL$24:$AW$24, _xlpm.y, Abingdon!$AL$30:$AW$38, _xlpm.z, Abingdon!$AJ$30:$AJ$38, IF(_xlfn.XLOOKUP($C252,_xlfn.XLOOKUP(O$247,_xlpm.x,_xlpm.y,""),_xlpm.z,"Not Declared")="", "Name not recorded",  _xlfn.XLOOKUP($C252,_xlfn.XLOOKUP(O$247,_xlpm.x,_xlpm.y,""),_xlpm.z,"Not Declared")))</f>
        <v>Not Declared</v>
      </c>
      <c r="P252" s="3"/>
      <c r="Q252" s="3"/>
      <c r="R252" s="3"/>
      <c r="S252" s="3"/>
      <c r="T252" s="3"/>
      <c r="U252" s="3"/>
      <c r="V252" s="3"/>
      <c r="W252" s="3"/>
      <c r="X252" s="3"/>
      <c r="Z252" s="3"/>
      <c r="AA252" s="3"/>
      <c r="AB252" s="747"/>
      <c r="AC252" s="12"/>
      <c r="AD252" s="12"/>
      <c r="AE252" s="747"/>
      <c r="AF252" s="12"/>
      <c r="AG252" s="425"/>
      <c r="AH252" s="3"/>
      <c r="AI252" s="3"/>
      <c r="AJ252" s="747" t="str">
        <v>R</v>
      </c>
      <c r="AK252" s="12" t="str">
        <v>Not Declared</v>
      </c>
      <c r="AL252" s="12" t="str">
        <v>Radley AC</v>
      </c>
      <c r="AM252" s="747"/>
      <c r="AN252" s="12"/>
      <c r="AO252" s="425"/>
      <c r="AP252" s="3"/>
      <c r="AQ252" s="3"/>
      <c r="AR252" s="747" t="str">
        <v>W</v>
      </c>
      <c r="AS252" s="12" t="str">
        <v>Not Declared</v>
      </c>
      <c r="AT252" s="12" t="str">
        <v>Witney Road Runners</v>
      </c>
      <c r="AU252" s="747"/>
      <c r="AV252" s="12"/>
      <c r="AW252" s="425"/>
      <c r="AX252" s="3"/>
      <c r="AY252" s="3"/>
      <c r="AZ252" s="747" t="str">
        <v>R</v>
      </c>
      <c r="BA252" s="12" t="str">
        <v>Not Declared</v>
      </c>
      <c r="BB252" s="12" t="str">
        <v>Radley AC</v>
      </c>
      <c r="BC252" s="747"/>
      <c r="BD252" s="12"/>
      <c r="BE252" s="425"/>
      <c r="BF252" s="3"/>
      <c r="BG252" s="3"/>
      <c r="BH252" s="747" t="str">
        <v>N</v>
      </c>
      <c r="BI252" s="12" t="str">
        <v>Not Declared</v>
      </c>
      <c r="BJ252" s="12" t="str">
        <v>Banbury Harriers AC</v>
      </c>
      <c r="BK252" s="747"/>
      <c r="BL252" s="12"/>
      <c r="BM252" s="425"/>
      <c r="BN252" s="3"/>
      <c r="BO252" s="3"/>
      <c r="BP252" s="747" t="str">
        <v>N</v>
      </c>
      <c r="BQ252" s="12" t="str">
        <v>Not Declared</v>
      </c>
      <c r="BR252" s="12" t="str">
        <v>Banbury Harriers AC</v>
      </c>
      <c r="BS252" s="747"/>
      <c r="BT252" s="12"/>
      <c r="BU252" s="425"/>
      <c r="BV252" s="3"/>
      <c r="BW252" s="3"/>
      <c r="BX252" s="747" t="str">
        <v>A</v>
      </c>
      <c r="BY252" s="12" t="str">
        <v>Not Declared</v>
      </c>
      <c r="BZ252" s="12" t="str">
        <v>Abingdon AC</v>
      </c>
      <c r="CA252" s="479"/>
      <c r="CB252" s="480"/>
      <c r="CC252" s="481"/>
      <c r="CD252" s="3"/>
      <c r="CE252" s="3"/>
      <c r="CF252" s="747" t="str">
        <v>W</v>
      </c>
      <c r="CG252" s="12" t="str">
        <v>Not Declared</v>
      </c>
      <c r="CH252" s="12" t="str">
        <v>Witney Road Runners</v>
      </c>
      <c r="CI252" s="479"/>
      <c r="CJ252" s="480"/>
      <c r="CK252" s="481"/>
      <c r="CL252" s="3"/>
      <c r="CM252" s="3"/>
      <c r="CN252" s="747" t="str">
        <v>H</v>
      </c>
      <c r="CO252" s="12" t="str">
        <v>Not Declared</v>
      </c>
      <c r="CP252" s="12" t="str">
        <v>White Horse Harriers</v>
      </c>
      <c r="CQ252" s="479"/>
      <c r="CR252" s="480"/>
      <c r="CS252" s="481"/>
      <c r="CT252" s="3"/>
      <c r="CU252" s="3"/>
      <c r="CV252" s="747" t="str">
        <v>R</v>
      </c>
      <c r="CW252" s="12" t="str">
        <v>Not Declared</v>
      </c>
      <c r="CX252" s="12" t="str">
        <v>Radley AC</v>
      </c>
      <c r="CY252" s="479"/>
      <c r="CZ252" s="480"/>
      <c r="DA252" s="481"/>
      <c r="DB252" s="3"/>
      <c r="DC252" s="3"/>
      <c r="DD252" s="747" t="str">
        <v>R</v>
      </c>
      <c r="DE252" s="12" t="str">
        <v>Not Declared</v>
      </c>
      <c r="DF252" s="12" t="str">
        <v>Radley AC</v>
      </c>
      <c r="DG252" s="479"/>
      <c r="DH252" s="480"/>
      <c r="DI252" s="481"/>
      <c r="DJ252" s="3"/>
      <c r="DK252" s="3"/>
      <c r="DL252" s="747" t="str">
        <v>A</v>
      </c>
      <c r="DM252" s="12" t="str">
        <v>Not Declared</v>
      </c>
      <c r="DN252" s="12" t="str">
        <v>Abingdon AC</v>
      </c>
      <c r="DO252" s="479"/>
      <c r="DP252" s="480"/>
      <c r="DQ252" s="481"/>
      <c r="DR252" s="3"/>
      <c r="DS252" s="3"/>
      <c r="DT252" s="747" t="str">
        <v>R</v>
      </c>
      <c r="DU252" s="12" t="str">
        <v>Not Declared, Not Declared, Not Declared, Not Declared</v>
      </c>
      <c r="DV252" s="12" t="str">
        <v>Radley AC</v>
      </c>
      <c r="DW252" s="747"/>
      <c r="DX252" s="12"/>
      <c r="DY252" s="425"/>
      <c r="DZ252" s="15"/>
      <c r="EA252" s="15"/>
    </row>
    <row r="253" spans="1:131" s="359" customFormat="1" ht="21" customHeight="1">
      <c r="A253" s="358" t="str">
        <f t="shared" si="27"/>
        <v>Abingdon AC</v>
      </c>
      <c r="B253" s="729"/>
      <c r="C253" s="729" t="s">
        <v>321</v>
      </c>
      <c r="D253" s="729" t="str" cm="1">
        <f t="array" ref="D253">_xlfn.LET(_xlpm.x, Abingdon!$AL$24:$AW$24, _xlpm.y, Abingdon!$AL$30:$AW$38, _xlpm.z, Abingdon!$AJ$30:$AJ$38, IF(_xlfn.XLOOKUP($C253,_xlfn.XLOOKUP(D$247,_xlpm.x,_xlpm.y,""),_xlpm.z,"Not Declared")="", "Name not recorded",  _xlfn.XLOOKUP($C253,_xlfn.XLOOKUP(D$247,_xlpm.x,_xlpm.y,""),_xlpm.z,"Not Declared")))</f>
        <v>Not Declared</v>
      </c>
      <c r="E253" s="729" t="str" cm="1">
        <f t="array" ref="E253">_xlfn.LET(_xlpm.x, Abingdon!$AL$24:$AW$24, _xlpm.y, Abingdon!$AL$30:$AW$38, _xlpm.z, Abingdon!$AJ$30:$AJ$38, IF(_xlfn.XLOOKUP($C253,_xlfn.XLOOKUP(E$247,_xlpm.x,_xlpm.y,""),_xlpm.z,"Not Declared")="", "Name not recorded",  _xlfn.XLOOKUP($C253,_xlfn.XLOOKUP(E$247,_xlpm.x,_xlpm.y,""),_xlpm.z,"Not Declared")))</f>
        <v>Not Declared</v>
      </c>
      <c r="F253" s="732" t="str" cm="1">
        <f t="array" ref="F253">_xlfn.LET(_xlpm.x, Abingdon!$AL$24:$AW$24, _xlpm.y, Abingdon!$AL$30:$AW$38, _xlpm.z, Abingdon!$AJ$30:$AJ$38, IF(_xlfn.XLOOKUP($C253,_xlfn.XLOOKUP(F$247,_xlpm.x,_xlpm.y,""),_xlpm.z,"Not Declared")="", "Name not recorded",  _xlfn.XLOOKUP($C253,_xlfn.XLOOKUP(F$247,_xlpm.x,_xlpm.y,""),_xlpm.z,"Not Declared")))</f>
        <v>Not Declared</v>
      </c>
      <c r="G253" s="729" t="str" cm="1">
        <f t="array" ref="G253">_xlfn.LET(_xlpm.x, Abingdon!$AL$24:$AW$24, _xlpm.y, Abingdon!$AL$30:$AW$38, _xlpm.z, Abingdon!$AJ$30:$AJ$38, IF(_xlfn.XLOOKUP($C253,_xlfn.XLOOKUP(G$247,_xlpm.x,_xlpm.y,""),_xlpm.z,"Not Declared")="", "Name not recorded",  _xlfn.XLOOKUP($C253,_xlfn.XLOOKUP(G$247,_xlpm.x,_xlpm.y,""),_xlpm.z,"Not Declared")))</f>
        <v>Not Declared</v>
      </c>
      <c r="H253" s="729" t="str" cm="1">
        <f t="array" ref="H253">_xlfn.LET(_xlpm.x, Abingdon!$AL$24:$AW$24, _xlpm.y, Abingdon!$AL$30:$AW$38, _xlpm.z, Abingdon!$AJ$30:$AJ$38, IF(_xlfn.XLOOKUP($C253,_xlfn.XLOOKUP(H$247,_xlpm.x,_xlpm.y,""),_xlpm.z,"Not Declared")="", "Name not recorded",  _xlfn.XLOOKUP($C253,_xlfn.XLOOKUP(H$247,_xlpm.x,_xlpm.y,""),_xlpm.z,"Not Declared")))</f>
        <v>Not Declared</v>
      </c>
      <c r="I253" s="729" t="str" cm="1">
        <f t="array" ref="I253">_xlfn.LET(_xlpm.x, Abingdon!$AL$24:$AW$24, _xlpm.y, Abingdon!$AL$30:$AW$38, _xlpm.z, Abingdon!$AJ$30:$AJ$38, IF(_xlfn.XLOOKUP($C253,_xlfn.XLOOKUP(I$247,_xlpm.x,_xlpm.y,""),_xlpm.z,"Not Declared")="", "Name not recorded",  _xlfn.XLOOKUP($C253,_xlfn.XLOOKUP(I$247,_xlpm.x,_xlpm.y,""),_xlpm.z,"Not Declared")))</f>
        <v>Not Declared</v>
      </c>
      <c r="J253" s="729" t="str" cm="1">
        <f t="array" ref="J253">_xlfn.LET(_xlpm.x, Abingdon!$AL$24:$AW$24, _xlpm.y, Abingdon!$AL$30:$AW$38, _xlpm.z, Abingdon!$AJ$30:$AJ$38, IF(_xlfn.XLOOKUP($C253,_xlfn.XLOOKUP(J$247,_xlpm.x,_xlpm.y,""),_xlpm.z,"Not Declared")="", "Name not recorded",  _xlfn.XLOOKUP($C253,_xlfn.XLOOKUP(J$247,_xlpm.x,_xlpm.y,""),_xlpm.z,"Not Declared")))</f>
        <v>Not Declared</v>
      </c>
      <c r="K253" s="729" t="str" cm="1">
        <f t="array" ref="K253">_xlfn.LET(_xlpm.x, Abingdon!$AL$24:$AW$24, _xlpm.y, Abingdon!$AL$30:$AW$38, _xlpm.z, Abingdon!$AJ$30:$AJ$38, IF(_xlfn.XLOOKUP($C253,_xlfn.XLOOKUP(K$247,_xlpm.x,_xlpm.y,""),_xlpm.z,"Not Declared")="", "Name not recorded",  _xlfn.XLOOKUP($C253,_xlfn.XLOOKUP(K$247,_xlpm.x,_xlpm.y,""),_xlpm.z,"Not Declared")))</f>
        <v>Not Declared</v>
      </c>
      <c r="L253" s="729" t="str" cm="1">
        <f t="array" ref="L253">_xlfn.LET(_xlpm.x, Abingdon!$AL$24:$AW$24, _xlpm.y, Abingdon!$AL$30:$AW$38, _xlpm.z, Abingdon!$AJ$30:$AJ$38, IF(_xlfn.XLOOKUP($C253,_xlfn.XLOOKUP(L$247,_xlpm.x,_xlpm.y,""),_xlpm.z,"Not Declared")="", "Name not recorded",  _xlfn.XLOOKUP($C253,_xlfn.XLOOKUP(L$247,_xlpm.x,_xlpm.y,""),_xlpm.z,"Not Declared")))</f>
        <v>Not Declared</v>
      </c>
      <c r="M253" s="729" t="str" cm="1">
        <f t="array" ref="M253">_xlfn.LET(_xlpm.x, Abingdon!$AL$24:$AW$24, _xlpm.y, Abingdon!$AL$30:$AW$38, _xlpm.z, Abingdon!$AJ$30:$AJ$38, IF(_xlfn.XLOOKUP($C253,_xlfn.XLOOKUP(M$247,_xlpm.x,_xlpm.y,""),_xlpm.z,"Not Declared")="", "Name not recorded",  _xlfn.XLOOKUP($C253,_xlfn.XLOOKUP(M$247,_xlpm.x,_xlpm.y,""),_xlpm.z,"Not Declared")))</f>
        <v>Not Declared</v>
      </c>
      <c r="N253" s="729" t="str" cm="1">
        <f t="array" ref="N253">_xlfn.LET(_xlpm.x, Abingdon!$AL$24:$AW$24, _xlpm.y, Abingdon!$AL$30:$AW$38, _xlpm.z, Abingdon!$AJ$30:$AJ$38, IF(_xlfn.XLOOKUP($C253,_xlfn.XLOOKUP(N$247,_xlpm.x,_xlpm.y,""),_xlpm.z,"Not Declared")="", "Name not recorded",  _xlfn.XLOOKUP($C253,_xlfn.XLOOKUP(N$247,_xlpm.x,_xlpm.y,""),_xlpm.z,"Not Declared")))</f>
        <v>Not Declared</v>
      </c>
      <c r="O253" s="729" t="str" cm="1">
        <f t="array" ref="O253">_xlfn.LET(_xlpm.x, Abingdon!$AL$24:$AW$24, _xlpm.y, Abingdon!$AL$30:$AW$38, _xlpm.z, Abingdon!$AJ$30:$AJ$38, IF(_xlfn.XLOOKUP($C253,_xlfn.XLOOKUP(O$247,_xlpm.x,_xlpm.y,""),_xlpm.z,"Not Declared")="", "Name not recorded",  _xlfn.XLOOKUP($C253,_xlfn.XLOOKUP(O$247,_xlpm.x,_xlpm.y,""),_xlpm.z,"Not Declared")))</f>
        <v>Not Declared</v>
      </c>
      <c r="P253" s="3"/>
      <c r="Q253" s="3"/>
      <c r="R253" s="3"/>
      <c r="S253" s="3"/>
      <c r="T253" s="3"/>
      <c r="U253" s="3"/>
      <c r="V253" s="3"/>
      <c r="W253" s="3"/>
      <c r="X253" s="12"/>
      <c r="Z253" s="3"/>
      <c r="AA253" s="3"/>
      <c r="AB253" s="747"/>
      <c r="AC253" s="12"/>
      <c r="AD253" s="12"/>
      <c r="AE253" s="747"/>
      <c r="AF253" s="12"/>
      <c r="AG253" s="425"/>
      <c r="AH253" s="3"/>
      <c r="AI253" s="3"/>
      <c r="AJ253" s="747" t="str">
        <v>H</v>
      </c>
      <c r="AK253" s="12" t="str">
        <v>Not Declared</v>
      </c>
      <c r="AL253" s="12" t="str">
        <v>White Horse Harriers</v>
      </c>
      <c r="AM253" s="747"/>
      <c r="AN253" s="12"/>
      <c r="AO253" s="425"/>
      <c r="AP253" s="3"/>
      <c r="AQ253" s="3"/>
      <c r="AR253" s="747" t="str">
        <v>N</v>
      </c>
      <c r="AS253" s="12" t="str">
        <v>Not Declared</v>
      </c>
      <c r="AT253" s="12" t="str">
        <v>Banbury Harriers AC</v>
      </c>
      <c r="AU253" s="747"/>
      <c r="AV253" s="12"/>
      <c r="AW253" s="425"/>
      <c r="AX253" s="3"/>
      <c r="AY253" s="3"/>
      <c r="AZ253" s="747" t="str">
        <v>A</v>
      </c>
      <c r="BA253" s="12" t="str">
        <v>Not Declared</v>
      </c>
      <c r="BB253" s="12" t="str">
        <v>Abingdon AC</v>
      </c>
      <c r="BC253" s="747"/>
      <c r="BD253" s="12"/>
      <c r="BE253" s="425"/>
      <c r="BF253" s="3"/>
      <c r="BG253" s="3"/>
      <c r="BH253" s="747" t="str">
        <v>B</v>
      </c>
      <c r="BI253" s="12" t="str">
        <v>Not Declared</v>
      </c>
      <c r="BJ253" s="12" t="str">
        <v>Bicester AC</v>
      </c>
      <c r="BK253" s="747"/>
      <c r="BL253" s="12"/>
      <c r="BM253" s="425"/>
      <c r="BN253" s="3"/>
      <c r="BO253" s="3"/>
      <c r="BP253" s="747" t="str">
        <v>A</v>
      </c>
      <c r="BQ253" s="12" t="str">
        <v>Not Declared</v>
      </c>
      <c r="BR253" s="12" t="str">
        <v>Abingdon AC</v>
      </c>
      <c r="BS253" s="747"/>
      <c r="BT253" s="12"/>
      <c r="BU253" s="425"/>
      <c r="BV253" s="3"/>
      <c r="BW253" s="3"/>
      <c r="BX253" s="747" t="str">
        <v>N</v>
      </c>
      <c r="BY253" s="12" t="str">
        <v>Not Declared</v>
      </c>
      <c r="BZ253" s="12" t="str">
        <v>Banbury Harriers AC</v>
      </c>
      <c r="CA253" s="479"/>
      <c r="CB253" s="480"/>
      <c r="CC253" s="481"/>
      <c r="CD253" s="3"/>
      <c r="CE253" s="3"/>
      <c r="CF253" s="747" t="str">
        <v>B</v>
      </c>
      <c r="CG253" s="12" t="str">
        <v>Not Declared</v>
      </c>
      <c r="CH253" s="12" t="str">
        <v>Bicester AC</v>
      </c>
      <c r="CI253" s="479"/>
      <c r="CJ253" s="480"/>
      <c r="CK253" s="481"/>
      <c r="CL253" s="3"/>
      <c r="CM253" s="3"/>
      <c r="CN253" s="747" t="str">
        <v>A</v>
      </c>
      <c r="CO253" s="12" t="str">
        <v>Not Declared</v>
      </c>
      <c r="CP253" s="12" t="str">
        <v>Abingdon AC</v>
      </c>
      <c r="CQ253" s="479"/>
      <c r="CR253" s="480"/>
      <c r="CS253" s="481"/>
      <c r="CT253" s="3"/>
      <c r="CU253" s="3"/>
      <c r="CV253" s="747" t="str">
        <v>N</v>
      </c>
      <c r="CW253" s="12" t="str">
        <v>Not Declared</v>
      </c>
      <c r="CX253" s="12" t="str">
        <v>Banbury Harriers AC</v>
      </c>
      <c r="CY253" s="479"/>
      <c r="CZ253" s="480"/>
      <c r="DA253" s="481"/>
      <c r="DB253" s="3"/>
      <c r="DC253" s="3"/>
      <c r="DD253" s="747" t="str">
        <v>H</v>
      </c>
      <c r="DE253" s="12" t="str">
        <v>Not Declared</v>
      </c>
      <c r="DF253" s="12" t="str">
        <v>White Horse Harriers</v>
      </c>
      <c r="DG253" s="479"/>
      <c r="DH253" s="480"/>
      <c r="DI253" s="481"/>
      <c r="DJ253" s="3"/>
      <c r="DK253" s="3"/>
      <c r="DL253" s="747" t="str">
        <v>B</v>
      </c>
      <c r="DM253" s="12" t="str">
        <v>Not Declared</v>
      </c>
      <c r="DN253" s="12" t="str">
        <v>Bicester AC</v>
      </c>
      <c r="DO253" s="479"/>
      <c r="DP253" s="480"/>
      <c r="DQ253" s="481"/>
      <c r="DR253" s="3"/>
      <c r="DS253" s="3"/>
      <c r="DT253" s="747" t="str">
        <v>O</v>
      </c>
      <c r="DU253" s="12" t="str">
        <v>Not Declared, Not Declared, Not Declared, Not Declared</v>
      </c>
      <c r="DV253" s="12" t="str">
        <v>Oxford City AC</v>
      </c>
      <c r="DW253" s="747"/>
      <c r="DX253" s="12"/>
      <c r="DY253" s="425"/>
      <c r="DZ253" s="15"/>
      <c r="EA253" s="15"/>
    </row>
    <row r="254" spans="1:131" s="359" customFormat="1" ht="21" customHeight="1">
      <c r="A254" s="358" t="str">
        <f t="shared" si="27"/>
        <v>Abingdon AC</v>
      </c>
      <c r="B254" s="729"/>
      <c r="C254" s="729" t="s">
        <v>322</v>
      </c>
      <c r="D254" s="729" t="str" cm="1">
        <f t="array" ref="D254">_xlfn.LET(_xlpm.x, Abingdon!$AL$24:$AW$24, _xlpm.y, Abingdon!$AL$30:$AW$38, _xlpm.z, Abingdon!$AJ$30:$AJ$38, IF(_xlfn.XLOOKUP($C254,_xlfn.XLOOKUP(D$247,_xlpm.x,_xlpm.y,""),_xlpm.z,"Not Declared")="", "Name not recorded",  _xlfn.XLOOKUP($C254,_xlfn.XLOOKUP(D$247,_xlpm.x,_xlpm.y,""),_xlpm.z,"Not Declared")))</f>
        <v>Not Declared</v>
      </c>
      <c r="E254" s="729" t="str" cm="1">
        <f t="array" ref="E254">_xlfn.LET(_xlpm.x, Abingdon!$AL$24:$AW$24, _xlpm.y, Abingdon!$AL$30:$AW$38, _xlpm.z, Abingdon!$AJ$30:$AJ$38, IF(_xlfn.XLOOKUP($C254,_xlfn.XLOOKUP(E$247,_xlpm.x,_xlpm.y,""),_xlpm.z,"Not Declared")="", "Name not recorded",  _xlfn.XLOOKUP($C254,_xlfn.XLOOKUP(E$247,_xlpm.x,_xlpm.y,""),_xlpm.z,"Not Declared")))</f>
        <v>Not Declared</v>
      </c>
      <c r="F254" s="732" t="str" cm="1">
        <f t="array" ref="F254">_xlfn.LET(_xlpm.x, Abingdon!$AL$24:$AW$24, _xlpm.y, Abingdon!$AL$30:$AW$38, _xlpm.z, Abingdon!$AJ$30:$AJ$38, IF(_xlfn.XLOOKUP($C254,_xlfn.XLOOKUP(F$247,_xlpm.x,_xlpm.y,""),_xlpm.z,"Not Declared")="", "Name not recorded",  _xlfn.XLOOKUP($C254,_xlfn.XLOOKUP(F$247,_xlpm.x,_xlpm.y,""),_xlpm.z,"Not Declared")))</f>
        <v>Not Declared</v>
      </c>
      <c r="G254" s="729" t="str" cm="1">
        <f t="array" ref="G254">_xlfn.LET(_xlpm.x, Abingdon!$AL$24:$AW$24, _xlpm.y, Abingdon!$AL$30:$AW$38, _xlpm.z, Abingdon!$AJ$30:$AJ$38, IF(_xlfn.XLOOKUP($C254,_xlfn.XLOOKUP(G$247,_xlpm.x,_xlpm.y,""),_xlpm.z,"Not Declared")="", "Name not recorded",  _xlfn.XLOOKUP($C254,_xlfn.XLOOKUP(G$247,_xlpm.x,_xlpm.y,""),_xlpm.z,"Not Declared")))</f>
        <v>Not Declared</v>
      </c>
      <c r="H254" s="729" t="str" cm="1">
        <f t="array" ref="H254">_xlfn.LET(_xlpm.x, Abingdon!$AL$24:$AW$24, _xlpm.y, Abingdon!$AL$30:$AW$38, _xlpm.z, Abingdon!$AJ$30:$AJ$38, IF(_xlfn.XLOOKUP($C254,_xlfn.XLOOKUP(H$247,_xlpm.x,_xlpm.y,""),_xlpm.z,"Not Declared")="", "Name not recorded",  _xlfn.XLOOKUP($C254,_xlfn.XLOOKUP(H$247,_xlpm.x,_xlpm.y,""),_xlpm.z,"Not Declared")))</f>
        <v>Not Declared</v>
      </c>
      <c r="I254" s="729" t="str" cm="1">
        <f t="array" ref="I254">_xlfn.LET(_xlpm.x, Abingdon!$AL$24:$AW$24, _xlpm.y, Abingdon!$AL$30:$AW$38, _xlpm.z, Abingdon!$AJ$30:$AJ$38, IF(_xlfn.XLOOKUP($C254,_xlfn.XLOOKUP(I$247,_xlpm.x,_xlpm.y,""),_xlpm.z,"Not Declared")="", "Name not recorded",  _xlfn.XLOOKUP($C254,_xlfn.XLOOKUP(I$247,_xlpm.x,_xlpm.y,""),_xlpm.z,"Not Declared")))</f>
        <v>Not Declared</v>
      </c>
      <c r="J254" s="729" t="str" cm="1">
        <f t="array" ref="J254">_xlfn.LET(_xlpm.x, Abingdon!$AL$24:$AW$24, _xlpm.y, Abingdon!$AL$30:$AW$38, _xlpm.z, Abingdon!$AJ$30:$AJ$38, IF(_xlfn.XLOOKUP($C254,_xlfn.XLOOKUP(J$247,_xlpm.x,_xlpm.y,""),_xlpm.z,"Not Declared")="", "Name not recorded",  _xlfn.XLOOKUP($C254,_xlfn.XLOOKUP(J$247,_xlpm.x,_xlpm.y,""),_xlpm.z,"Not Declared")))</f>
        <v>Not Declared</v>
      </c>
      <c r="K254" s="729" t="str" cm="1">
        <f t="array" ref="K254">_xlfn.LET(_xlpm.x, Abingdon!$AL$24:$AW$24, _xlpm.y, Abingdon!$AL$30:$AW$38, _xlpm.z, Abingdon!$AJ$30:$AJ$38, IF(_xlfn.XLOOKUP($C254,_xlfn.XLOOKUP(K$247,_xlpm.x,_xlpm.y,""),_xlpm.z,"Not Declared")="", "Name not recorded",  _xlfn.XLOOKUP($C254,_xlfn.XLOOKUP(K$247,_xlpm.x,_xlpm.y,""),_xlpm.z,"Not Declared")))</f>
        <v>Not Declared</v>
      </c>
      <c r="L254" s="729" t="str" cm="1">
        <f t="array" ref="L254">_xlfn.LET(_xlpm.x, Abingdon!$AL$24:$AW$24, _xlpm.y, Abingdon!$AL$30:$AW$38, _xlpm.z, Abingdon!$AJ$30:$AJ$38, IF(_xlfn.XLOOKUP($C254,_xlfn.XLOOKUP(L$247,_xlpm.x,_xlpm.y,""),_xlpm.z,"Not Declared")="", "Name not recorded",  _xlfn.XLOOKUP($C254,_xlfn.XLOOKUP(L$247,_xlpm.x,_xlpm.y,""),_xlpm.z,"Not Declared")))</f>
        <v>Not Declared</v>
      </c>
      <c r="M254" s="729" t="str" cm="1">
        <f t="array" ref="M254">_xlfn.LET(_xlpm.x, Abingdon!$AL$24:$AW$24, _xlpm.y, Abingdon!$AL$30:$AW$38, _xlpm.z, Abingdon!$AJ$30:$AJ$38, IF(_xlfn.XLOOKUP($C254,_xlfn.XLOOKUP(M$247,_xlpm.x,_xlpm.y,""),_xlpm.z,"Not Declared")="", "Name not recorded",  _xlfn.XLOOKUP($C254,_xlfn.XLOOKUP(M$247,_xlpm.x,_xlpm.y,""),_xlpm.z,"Not Declared")))</f>
        <v>Not Declared</v>
      </c>
      <c r="N254" s="729" t="str" cm="1">
        <f t="array" ref="N254">_xlfn.LET(_xlpm.x, Abingdon!$AL$24:$AW$24, _xlpm.y, Abingdon!$AL$30:$AW$38, _xlpm.z, Abingdon!$AJ$30:$AJ$38, IF(_xlfn.XLOOKUP($C254,_xlfn.XLOOKUP(N$247,_xlpm.x,_xlpm.y,""),_xlpm.z,"Not Declared")="", "Name not recorded",  _xlfn.XLOOKUP($C254,_xlfn.XLOOKUP(N$247,_xlpm.x,_xlpm.y,""),_xlpm.z,"Not Declared")))</f>
        <v>Not Declared</v>
      </c>
      <c r="O254" s="729" t="str" cm="1">
        <f t="array" ref="O254">_xlfn.LET(_xlpm.x, Abingdon!$AL$24:$AW$24, _xlpm.y, Abingdon!$AL$30:$AW$38, _xlpm.z, Abingdon!$AJ$30:$AJ$38, IF(_xlfn.XLOOKUP($C254,_xlfn.XLOOKUP(O$247,_xlpm.x,_xlpm.y,""),_xlpm.z,"Not Declared")="", "Name not recorded",  _xlfn.XLOOKUP($C254,_xlfn.XLOOKUP(O$247,_xlpm.x,_xlpm.y,""),_xlpm.z,"Not Declared")))</f>
        <v>Not Declared</v>
      </c>
      <c r="P254" s="3"/>
      <c r="Q254" s="3"/>
      <c r="R254" s="3"/>
      <c r="S254" s="3"/>
      <c r="T254" s="3"/>
      <c r="U254" s="3"/>
      <c r="V254" s="3"/>
      <c r="W254" s="3"/>
      <c r="X254" s="12"/>
      <c r="Z254" s="3"/>
      <c r="AA254" s="3"/>
      <c r="AB254" s="747"/>
      <c r="AC254" s="12"/>
      <c r="AD254" s="12"/>
      <c r="AE254" s="747"/>
      <c r="AF254" s="12"/>
      <c r="AG254" s="425"/>
      <c r="AH254" s="3"/>
      <c r="AI254" s="3"/>
      <c r="AJ254" s="747" t="str">
        <v>A</v>
      </c>
      <c r="AK254" s="12" t="str">
        <v>Not Declared</v>
      </c>
      <c r="AL254" s="12" t="str">
        <v>Abingdon AC</v>
      </c>
      <c r="AM254" s="747"/>
      <c r="AN254" s="12"/>
      <c r="AO254" s="425"/>
      <c r="AP254" s="3"/>
      <c r="AQ254" s="3"/>
      <c r="AR254" s="747" t="str">
        <v>R</v>
      </c>
      <c r="AS254" s="12" t="str">
        <v>Not Declared</v>
      </c>
      <c r="AT254" s="12" t="str">
        <v>Radley AC</v>
      </c>
      <c r="AU254" s="747"/>
      <c r="AV254" s="12"/>
      <c r="AW254" s="425"/>
      <c r="AX254" s="3"/>
      <c r="AY254" s="3"/>
      <c r="AZ254" s="747" t="str">
        <v>X</v>
      </c>
      <c r="BA254" s="12" t="str">
        <v>Not Declared</v>
      </c>
      <c r="BB254" s="12" t="str">
        <v>Team Kennet</v>
      </c>
      <c r="BC254" s="747"/>
      <c r="BD254" s="12"/>
      <c r="BE254" s="425"/>
      <c r="BF254" s="3"/>
      <c r="BG254" s="3"/>
      <c r="BH254" s="747" t="str">
        <v>R</v>
      </c>
      <c r="BI254" s="12" t="str">
        <v>Not Declared</v>
      </c>
      <c r="BJ254" s="12" t="str">
        <v>Radley AC</v>
      </c>
      <c r="BK254" s="747"/>
      <c r="BL254" s="12"/>
      <c r="BM254" s="425"/>
      <c r="BN254" s="3"/>
      <c r="BO254" s="3"/>
      <c r="BP254" s="747" t="str">
        <v>O</v>
      </c>
      <c r="BQ254" s="12" t="str">
        <v>Not Declared</v>
      </c>
      <c r="BR254" s="12" t="str">
        <v>Oxford City AC</v>
      </c>
      <c r="BS254" s="747"/>
      <c r="BT254" s="12"/>
      <c r="BU254" s="425"/>
      <c r="BV254" s="3"/>
      <c r="BW254" s="3"/>
      <c r="BX254" s="747" t="str">
        <v>H</v>
      </c>
      <c r="BY254" s="12" t="str">
        <v>Not Declared</v>
      </c>
      <c r="BZ254" s="12" t="str">
        <v>White Horse Harriers</v>
      </c>
      <c r="CA254" s="479"/>
      <c r="CB254" s="480"/>
      <c r="CC254" s="481"/>
      <c r="CD254" s="3"/>
      <c r="CE254" s="3"/>
      <c r="CF254" s="747" t="str">
        <v>A</v>
      </c>
      <c r="CG254" s="12" t="str">
        <v>Not Declared</v>
      </c>
      <c r="CH254" s="12" t="str">
        <v>Abingdon AC</v>
      </c>
      <c r="CI254" s="479"/>
      <c r="CJ254" s="480"/>
      <c r="CK254" s="481"/>
      <c r="CL254" s="3"/>
      <c r="CM254" s="3"/>
      <c r="CN254" s="747" t="str">
        <v>X</v>
      </c>
      <c r="CO254" s="12" t="str">
        <v>Not Declared</v>
      </c>
      <c r="CP254" s="12" t="str">
        <v>Team Kennet</v>
      </c>
      <c r="CQ254" s="479"/>
      <c r="CR254" s="480"/>
      <c r="CS254" s="481"/>
      <c r="CT254" s="3"/>
      <c r="CU254" s="3"/>
      <c r="CV254" s="747" t="str">
        <v>H</v>
      </c>
      <c r="CW254" s="12" t="str">
        <v>Not Declared</v>
      </c>
      <c r="CX254" s="12" t="str">
        <v>White Horse Harriers</v>
      </c>
      <c r="CY254" s="479"/>
      <c r="CZ254" s="480"/>
      <c r="DA254" s="481"/>
      <c r="DB254" s="3"/>
      <c r="DC254" s="3"/>
      <c r="DD254" s="747" t="str">
        <v>B</v>
      </c>
      <c r="DE254" s="12" t="str">
        <v>Not Declared</v>
      </c>
      <c r="DF254" s="12" t="str">
        <v>Bicester AC</v>
      </c>
      <c r="DG254" s="479"/>
      <c r="DH254" s="480"/>
      <c r="DI254" s="481"/>
      <c r="DJ254" s="3"/>
      <c r="DK254" s="3"/>
      <c r="DL254" s="747" t="str">
        <v>H</v>
      </c>
      <c r="DM254" s="12" t="str">
        <v>Not Declared</v>
      </c>
      <c r="DN254" s="12" t="str">
        <v>White Horse Harriers</v>
      </c>
      <c r="DO254" s="479"/>
      <c r="DP254" s="480"/>
      <c r="DQ254" s="481"/>
      <c r="DR254" s="3"/>
      <c r="DS254" s="3"/>
      <c r="DT254" s="747" t="str">
        <v>W</v>
      </c>
      <c r="DU254" s="12" t="str">
        <v>Not Declared, Not Declared, Not Declared, Not Declared</v>
      </c>
      <c r="DV254" s="12" t="str">
        <v>Witney Road Runners</v>
      </c>
      <c r="DW254" s="747"/>
      <c r="DX254" s="12"/>
      <c r="DY254" s="425"/>
      <c r="DZ254" s="15"/>
      <c r="EA254" s="15"/>
    </row>
    <row r="255" spans="1:131" s="359" customFormat="1" ht="21" customHeight="1">
      <c r="A255" s="358" t="str">
        <f t="shared" si="27"/>
        <v>Abingdon AC</v>
      </c>
      <c r="B255" s="729"/>
      <c r="C255" s="729" t="s">
        <v>323</v>
      </c>
      <c r="D255" s="729" t="str" cm="1">
        <f t="array" ref="D255">_xlfn.LET(_xlpm.x, Abingdon!$AL$24:$AW$24, _xlpm.y, Abingdon!$AL$30:$AW$38, _xlpm.z, Abingdon!$AJ$30:$AJ$38, IF(_xlfn.XLOOKUP($C255,_xlfn.XLOOKUP(D$247,_xlpm.x,_xlpm.y,""),_xlpm.z,"Not Declared")="", "Name not recorded",  _xlfn.XLOOKUP($C255,_xlfn.XLOOKUP(D$247,_xlpm.x,_xlpm.y,""),_xlpm.z,"Not Declared")))</f>
        <v>Not Declared</v>
      </c>
      <c r="E255" s="729" t="str" cm="1">
        <f t="array" ref="E255">_xlfn.LET(_xlpm.x, Abingdon!$AL$24:$AW$24, _xlpm.y, Abingdon!$AL$30:$AW$38, _xlpm.z, Abingdon!$AJ$30:$AJ$38, IF(_xlfn.XLOOKUP($C255,_xlfn.XLOOKUP(E$247,_xlpm.x,_xlpm.y,""),_xlpm.z,"Not Declared")="", "Name not recorded",  _xlfn.XLOOKUP($C255,_xlfn.XLOOKUP(E$247,_xlpm.x,_xlpm.y,""),_xlpm.z,"Not Declared")))</f>
        <v>Not Declared</v>
      </c>
      <c r="F255" s="732" t="str" cm="1">
        <f t="array" ref="F255">_xlfn.LET(_xlpm.x, Abingdon!$AL$24:$AW$24, _xlpm.y, Abingdon!$AL$30:$AW$38, _xlpm.z, Abingdon!$AJ$30:$AJ$38, IF(_xlfn.XLOOKUP($C255,_xlfn.XLOOKUP(F$247,_xlpm.x,_xlpm.y,""),_xlpm.z,"Not Declared")="", "Name not recorded",  _xlfn.XLOOKUP($C255,_xlfn.XLOOKUP(F$247,_xlpm.x,_xlpm.y,""),_xlpm.z,"Not Declared")))</f>
        <v>Not Declared</v>
      </c>
      <c r="G255" s="729" t="str" cm="1">
        <f t="array" ref="G255">_xlfn.LET(_xlpm.x, Abingdon!$AL$24:$AW$24, _xlpm.y, Abingdon!$AL$30:$AW$38, _xlpm.z, Abingdon!$AJ$30:$AJ$38, IF(_xlfn.XLOOKUP($C255,_xlfn.XLOOKUP(G$247,_xlpm.x,_xlpm.y,""),_xlpm.z,"Not Declared")="", "Name not recorded",  _xlfn.XLOOKUP($C255,_xlfn.XLOOKUP(G$247,_xlpm.x,_xlpm.y,""),_xlpm.z,"Not Declared")))</f>
        <v>Not Declared</v>
      </c>
      <c r="H255" s="729" t="str" cm="1">
        <f t="array" ref="H255">_xlfn.LET(_xlpm.x, Abingdon!$AL$24:$AW$24, _xlpm.y, Abingdon!$AL$30:$AW$38, _xlpm.z, Abingdon!$AJ$30:$AJ$38, IF(_xlfn.XLOOKUP($C255,_xlfn.XLOOKUP(H$247,_xlpm.x,_xlpm.y,""),_xlpm.z,"Not Declared")="", "Name not recorded",  _xlfn.XLOOKUP($C255,_xlfn.XLOOKUP(H$247,_xlpm.x,_xlpm.y,""),_xlpm.z,"Not Declared")))</f>
        <v>Not Declared</v>
      </c>
      <c r="I255" s="729" t="str" cm="1">
        <f t="array" ref="I255">_xlfn.LET(_xlpm.x, Abingdon!$AL$24:$AW$24, _xlpm.y, Abingdon!$AL$30:$AW$38, _xlpm.z, Abingdon!$AJ$30:$AJ$38, IF(_xlfn.XLOOKUP($C255,_xlfn.XLOOKUP(I$247,_xlpm.x,_xlpm.y,""),_xlpm.z,"Not Declared")="", "Name not recorded",  _xlfn.XLOOKUP($C255,_xlfn.XLOOKUP(I$247,_xlpm.x,_xlpm.y,""),_xlpm.z,"Not Declared")))</f>
        <v>Not Declared</v>
      </c>
      <c r="J255" s="729" t="str" cm="1">
        <f t="array" ref="J255">_xlfn.LET(_xlpm.x, Abingdon!$AL$24:$AW$24, _xlpm.y, Abingdon!$AL$30:$AW$38, _xlpm.z, Abingdon!$AJ$30:$AJ$38, IF(_xlfn.XLOOKUP($C255,_xlfn.XLOOKUP(J$247,_xlpm.x,_xlpm.y,""),_xlpm.z,"Not Declared")="", "Name not recorded",  _xlfn.XLOOKUP($C255,_xlfn.XLOOKUP(J$247,_xlpm.x,_xlpm.y,""),_xlpm.z,"Not Declared")))</f>
        <v>Not Declared</v>
      </c>
      <c r="K255" s="729" t="str" cm="1">
        <f t="array" ref="K255">_xlfn.LET(_xlpm.x, Abingdon!$AL$24:$AW$24, _xlpm.y, Abingdon!$AL$30:$AW$38, _xlpm.z, Abingdon!$AJ$30:$AJ$38, IF(_xlfn.XLOOKUP($C255,_xlfn.XLOOKUP(K$247,_xlpm.x,_xlpm.y,""),_xlpm.z,"Not Declared")="", "Name not recorded",  _xlfn.XLOOKUP($C255,_xlfn.XLOOKUP(K$247,_xlpm.x,_xlpm.y,""),_xlpm.z,"Not Declared")))</f>
        <v>Not Declared</v>
      </c>
      <c r="L255" s="729" t="str" cm="1">
        <f t="array" ref="L255">_xlfn.LET(_xlpm.x, Abingdon!$AL$24:$AW$24, _xlpm.y, Abingdon!$AL$30:$AW$38, _xlpm.z, Abingdon!$AJ$30:$AJ$38, IF(_xlfn.XLOOKUP($C255,_xlfn.XLOOKUP(L$247,_xlpm.x,_xlpm.y,""),_xlpm.z,"Not Declared")="", "Name not recorded",  _xlfn.XLOOKUP($C255,_xlfn.XLOOKUP(L$247,_xlpm.x,_xlpm.y,""),_xlpm.z,"Not Declared")))</f>
        <v>Not Declared</v>
      </c>
      <c r="M255" s="729" t="str" cm="1">
        <f t="array" ref="M255">_xlfn.LET(_xlpm.x, Abingdon!$AL$24:$AW$24, _xlpm.y, Abingdon!$AL$30:$AW$38, _xlpm.z, Abingdon!$AJ$30:$AJ$38, IF(_xlfn.XLOOKUP($C255,_xlfn.XLOOKUP(M$247,_xlpm.x,_xlpm.y,""),_xlpm.z,"Not Declared")="", "Name not recorded",  _xlfn.XLOOKUP($C255,_xlfn.XLOOKUP(M$247,_xlpm.x,_xlpm.y,""),_xlpm.z,"Not Declared")))</f>
        <v>Not Declared</v>
      </c>
      <c r="N255" s="729" t="str" cm="1">
        <f t="array" ref="N255">_xlfn.LET(_xlpm.x, Abingdon!$AL$24:$AW$24, _xlpm.y, Abingdon!$AL$30:$AW$38, _xlpm.z, Abingdon!$AJ$30:$AJ$38, IF(_xlfn.XLOOKUP($C255,_xlfn.XLOOKUP(N$247,_xlpm.x,_xlpm.y,""),_xlpm.z,"Not Declared")="", "Name not recorded",  _xlfn.XLOOKUP($C255,_xlfn.XLOOKUP(N$247,_xlpm.x,_xlpm.y,""),_xlpm.z,"Not Declared")))</f>
        <v>Not Declared</v>
      </c>
      <c r="O255" s="729" t="str" cm="1">
        <f t="array" ref="O255">_xlfn.LET(_xlpm.x, Abingdon!$AL$24:$AW$24, _xlpm.y, Abingdon!$AL$30:$AW$38, _xlpm.z, Abingdon!$AJ$30:$AJ$38, IF(_xlfn.XLOOKUP($C255,_xlfn.XLOOKUP(O$247,_xlpm.x,_xlpm.y,""),_xlpm.z,"Not Declared")="", "Name not recorded",  _xlfn.XLOOKUP($C255,_xlfn.XLOOKUP(O$247,_xlpm.x,_xlpm.y,""),_xlpm.z,"Not Declared")))</f>
        <v>Not Declared</v>
      </c>
      <c r="P255" s="3"/>
      <c r="Q255" s="3"/>
      <c r="R255" s="3"/>
      <c r="S255" s="3"/>
      <c r="T255" s="3"/>
      <c r="U255" s="3"/>
      <c r="V255" s="3"/>
      <c r="W255" s="3"/>
      <c r="X255" s="12"/>
      <c r="Z255" s="3"/>
      <c r="AA255" s="3"/>
      <c r="AB255" s="749"/>
      <c r="AC255" s="427"/>
      <c r="AD255" s="427"/>
      <c r="AE255" s="747"/>
      <c r="AF255" s="12"/>
      <c r="AG255" s="425"/>
      <c r="AH255" s="3"/>
      <c r="AI255" s="3"/>
      <c r="AJ255" s="749" t="str">
        <v>B</v>
      </c>
      <c r="AK255" s="427" t="str">
        <v>Not Declared</v>
      </c>
      <c r="AL255" s="427" t="str">
        <v>Bicester AC</v>
      </c>
      <c r="AM255" s="747"/>
      <c r="AN255" s="12"/>
      <c r="AO255" s="425"/>
      <c r="AP255" s="3"/>
      <c r="AQ255" s="3"/>
      <c r="AR255" s="749" t="str">
        <v>H</v>
      </c>
      <c r="AS255" s="427" t="str">
        <v>Not Declared</v>
      </c>
      <c r="AT255" s="427" t="str">
        <v>White Horse Harriers</v>
      </c>
      <c r="AU255" s="747"/>
      <c r="AV255" s="12"/>
      <c r="AW255" s="425"/>
      <c r="AX255" s="3"/>
      <c r="AY255" s="3"/>
      <c r="AZ255" s="749" t="str">
        <v>N</v>
      </c>
      <c r="BA255" s="427" t="str">
        <v>Not Declared</v>
      </c>
      <c r="BB255" s="427" t="str">
        <v>Banbury Harriers AC</v>
      </c>
      <c r="BC255" s="747"/>
      <c r="BD255" s="12"/>
      <c r="BE255" s="425"/>
      <c r="BF255" s="3"/>
      <c r="BG255" s="3"/>
      <c r="BH255" s="749" t="str">
        <v>A</v>
      </c>
      <c r="BI255" s="427" t="str">
        <v>Not Declared</v>
      </c>
      <c r="BJ255" s="427" t="str">
        <v>Abingdon AC</v>
      </c>
      <c r="BK255" s="747"/>
      <c r="BL255" s="12"/>
      <c r="BM255" s="425"/>
      <c r="BN255" s="3"/>
      <c r="BO255" s="3"/>
      <c r="BP255" s="749" t="str">
        <v>W</v>
      </c>
      <c r="BQ255" s="427" t="str">
        <v>Not Declared</v>
      </c>
      <c r="BR255" s="427" t="str">
        <v>Witney Road Runners</v>
      </c>
      <c r="BS255" s="747"/>
      <c r="BT255" s="12"/>
      <c r="BU255" s="425"/>
      <c r="BV255" s="3"/>
      <c r="BW255" s="3"/>
      <c r="BX255" s="749" t="str">
        <v>W</v>
      </c>
      <c r="BY255" s="427" t="str">
        <v>Not Declared</v>
      </c>
      <c r="BZ255" s="427" t="str">
        <v>Witney Road Runners</v>
      </c>
      <c r="CA255" s="479"/>
      <c r="CB255" s="480"/>
      <c r="CC255" s="481"/>
      <c r="CD255" s="3"/>
      <c r="CE255" s="3"/>
      <c r="CF255" s="749" t="str">
        <v>O</v>
      </c>
      <c r="CG255" s="427" t="str">
        <v>Not Declared</v>
      </c>
      <c r="CH255" s="427" t="str">
        <v>Oxford City AC</v>
      </c>
      <c r="CI255" s="479"/>
      <c r="CJ255" s="480"/>
      <c r="CK255" s="481"/>
      <c r="CL255" s="3"/>
      <c r="CM255" s="3"/>
      <c r="CN255" s="749" t="str">
        <v>R</v>
      </c>
      <c r="CO255" s="427" t="str">
        <v>Not Declared</v>
      </c>
      <c r="CP255" s="427" t="str">
        <v>Radley AC</v>
      </c>
      <c r="CQ255" s="479"/>
      <c r="CR255" s="480"/>
      <c r="CS255" s="481"/>
      <c r="CT255" s="3"/>
      <c r="CU255" s="3"/>
      <c r="CV255" s="749" t="str">
        <v>B</v>
      </c>
      <c r="CW255" s="427" t="str">
        <v>Not Declared</v>
      </c>
      <c r="CX255" s="427" t="str">
        <v>Bicester AC</v>
      </c>
      <c r="CY255" s="479"/>
      <c r="CZ255" s="480"/>
      <c r="DA255" s="481"/>
      <c r="DB255" s="3"/>
      <c r="DC255" s="3"/>
      <c r="DD255" s="749" t="str">
        <v>X</v>
      </c>
      <c r="DE255" s="427" t="str">
        <v>Not Declared</v>
      </c>
      <c r="DF255" s="427" t="str">
        <v>Team Kennet</v>
      </c>
      <c r="DG255" s="479"/>
      <c r="DH255" s="480"/>
      <c r="DI255" s="481"/>
      <c r="DJ255" s="3"/>
      <c r="DK255" s="3"/>
      <c r="DL255" s="749" t="str">
        <v>X</v>
      </c>
      <c r="DM255" s="427" t="str">
        <v>Not Declared</v>
      </c>
      <c r="DN255" s="427" t="str">
        <v>Team Kennet</v>
      </c>
      <c r="DO255" s="479"/>
      <c r="DP255" s="480"/>
      <c r="DQ255" s="481"/>
      <c r="DR255" s="3"/>
      <c r="DS255" s="3"/>
      <c r="DT255" s="749" t="str">
        <v>X</v>
      </c>
      <c r="DU255" s="427" t="str">
        <v>Not Declared, Not Declared, Not Declared, Not Declared</v>
      </c>
      <c r="DV255" s="427" t="str">
        <v>Team Kennet</v>
      </c>
      <c r="DW255" s="747"/>
      <c r="DX255" s="12"/>
      <c r="DY255" s="425"/>
      <c r="DZ255" s="15"/>
      <c r="EA255" s="15"/>
    </row>
    <row r="256" spans="1:131" s="359" customFormat="1" ht="21" customHeight="1">
      <c r="A256" s="358"/>
      <c r="B256" s="729"/>
      <c r="C256" s="729"/>
      <c r="D256" s="729"/>
      <c r="E256" s="362"/>
      <c r="F256" s="729"/>
      <c r="G256" s="729"/>
      <c r="H256" s="729"/>
      <c r="I256" s="729"/>
      <c r="J256" s="729"/>
      <c r="K256" s="729"/>
      <c r="L256" s="729"/>
      <c r="M256" s="729"/>
      <c r="N256" s="729"/>
      <c r="O256" s="362"/>
      <c r="P256" s="3"/>
      <c r="Q256" s="3"/>
      <c r="R256" s="3"/>
      <c r="S256" s="3"/>
      <c r="T256" s="3"/>
      <c r="U256" s="3"/>
      <c r="V256" s="3"/>
      <c r="W256" s="3"/>
      <c r="X256" s="12"/>
      <c r="Z256" s="3" t="s">
        <v>65</v>
      </c>
      <c r="AA256" s="3"/>
      <c r="AB256" s="432" t="e" cm="1">
        <f t="array" ref="AB256">_xlfn.LET(_xlpm.eventsort, _xlfn.XLOOKUP(AB$247,$D$698:$P$698,$D$700:$P$707), _xlpm.eventdata, _xlfn.XLOOKUP(AB$247,$D$247:$O$247,$D$248:$O$318), _xlpm.agedata, $A$248:$C$318, _xlfn.SORTBY(_xlfn._xlws.FILTER(_xlfn.CHOOSECOLS(_xlfn.HSTACK(_xlpm.agedata,_xlpm.eventdata),2,4,1),(_xlfn.CHOOSECOLS(_xlpm.agedata,3)=Z256),""),_xlpm.eventsort))</f>
        <v>#N/A</v>
      </c>
      <c r="AC256" s="422"/>
      <c r="AD256" s="422"/>
      <c r="AE256" s="747"/>
      <c r="AF256" s="12"/>
      <c r="AG256" s="425"/>
      <c r="AH256" s="3" t="s">
        <v>65</v>
      </c>
      <c r="AI256" s="3"/>
      <c r="AJ256" s="432" t="str" cm="1">
        <f t="array" ref="AJ256:AL263">_xlfn.LET(_xlpm.eventsort, _xlfn.XLOOKUP(AJ$247,$D$698:$P$698,$D$700:$P$707), _xlpm.eventdata, _xlfn.XLOOKUP(AJ$247,$D$247:$O$247,$D$248:$O$318), _xlpm.agedata, $A$248:$C$318, _xlfn.SORTBY(_xlfn._xlws.FILTER(_xlfn.CHOOSECOLS(_xlfn.HSTACK(_xlpm.agedata,_xlpm.eventdata),2,4,1),(_xlfn.CHOOSECOLS(_xlpm.agedata,3)=AH256),""),_xlpm.eventsort))</f>
        <v>WW</v>
      </c>
      <c r="AK256" s="422" t="str">
        <v>Not Declared</v>
      </c>
      <c r="AL256" s="422" t="str">
        <v>Witney Road Runners</v>
      </c>
      <c r="AM256" s="747"/>
      <c r="AN256" s="12"/>
      <c r="AO256" s="425"/>
      <c r="AP256" s="3" t="s">
        <v>65</v>
      </c>
      <c r="AQ256" s="3"/>
      <c r="AR256" s="432" t="str" cm="1">
        <f t="array" ref="AR256:AT263">_xlfn.LET(_xlpm.eventsort, _xlfn.XLOOKUP(AR$247,$D$698:$P$698,$D$700:$P$707), _xlpm.eventdata, _xlfn.XLOOKUP(AR$247,$D$247:$O$247,$D$248:$O$318), _xlpm.agedata, $A$248:$C$318, _xlfn.SORTBY(_xlfn._xlws.FILTER(_xlfn.CHOOSECOLS(_xlfn.HSTACK(_xlpm.agedata,_xlpm.eventdata),2,4,1),(_xlfn.CHOOSECOLS(_xlpm.agedata,3)=AP256),""),_xlpm.eventsort))</f>
        <v>AA</v>
      </c>
      <c r="AS256" s="422" t="str">
        <v>Not Declared</v>
      </c>
      <c r="AT256" s="422" t="str">
        <v>Abingdon AC</v>
      </c>
      <c r="AU256" s="747"/>
      <c r="AV256" s="12"/>
      <c r="AW256" s="425"/>
      <c r="AX256" s="3" t="s">
        <v>65</v>
      </c>
      <c r="AY256" s="3"/>
      <c r="AZ256" s="432" t="str" cm="1">
        <f t="array" ref="AZ256:BB263">_xlfn.LET(_xlpm.eventsort, _xlfn.XLOOKUP(AZ$247,$D$698:$P$698,$D$700:$P$707), _xlpm.eventdata, _xlfn.XLOOKUP(AZ$247,$D$247:$O$247,$D$248:$O$318), _xlpm.agedata, $A$248:$C$318, _xlfn.SORTBY(_xlfn._xlws.FILTER(_xlfn.CHOOSECOLS(_xlfn.HSTACK(_xlpm.agedata,_xlpm.eventdata),2,4,1),(_xlfn.CHOOSECOLS(_xlpm.agedata,3)=AX256),""),_xlpm.eventsort))</f>
        <v>OO</v>
      </c>
      <c r="BA256" s="422" t="str">
        <v>Not Declared</v>
      </c>
      <c r="BB256" s="422" t="str">
        <v>Oxford City AC</v>
      </c>
      <c r="BC256" s="747"/>
      <c r="BD256" s="12"/>
      <c r="BE256" s="425"/>
      <c r="BF256" s="3" t="s">
        <v>65</v>
      </c>
      <c r="BG256" s="3"/>
      <c r="BH256" s="432" t="str" cm="1">
        <f t="array" ref="BH256:BJ263">_xlfn.LET(_xlpm.eventsort, _xlfn.XLOOKUP(BH$247,$D$698:$P$698,$D$700:$P$707), _xlpm.eventdata, _xlfn.XLOOKUP(BH$247,$D$247:$O$247,$D$248:$O$318), _xlpm.agedata, $A$248:$C$318, _xlfn.SORTBY(_xlfn._xlws.FILTER(_xlfn.CHOOSECOLS(_xlfn.HSTACK(_xlpm.agedata,_xlpm.eventdata),2,4,1),(_xlfn.CHOOSECOLS(_xlpm.agedata,3)=BF256),""),_xlpm.eventsort))</f>
        <v>HH</v>
      </c>
      <c r="BI256" s="422" t="str">
        <v>Not Declared</v>
      </c>
      <c r="BJ256" s="422" t="str">
        <v>White Horse Harriers</v>
      </c>
      <c r="BK256" s="747"/>
      <c r="BL256" s="12"/>
      <c r="BM256" s="425"/>
      <c r="BN256" s="3" t="s">
        <v>65</v>
      </c>
      <c r="BO256" s="3"/>
      <c r="BP256" s="432" t="str" cm="1">
        <f t="array" ref="BP256:BR263">_xlfn.LET(_xlpm.eventsort, _xlfn.XLOOKUP(BP$247,$D$698:$P$698,$D$700:$P$707), _xlpm.eventdata, _xlfn.XLOOKUP(BP$247,$D$247:$O$247,$D$248:$O$318), _xlpm.agedata, $A$248:$C$318, _xlfn.SORTBY(_xlfn._xlws.FILTER(_xlfn.CHOOSECOLS(_xlfn.HSTACK(_xlpm.agedata,_xlpm.eventdata),2,4,1),(_xlfn.CHOOSECOLS(_xlpm.agedata,3)=BN256),""),_xlpm.eventsort))</f>
        <v>HH</v>
      </c>
      <c r="BQ256" s="422" t="str">
        <v>Not Declared</v>
      </c>
      <c r="BR256" s="422" t="str">
        <v>White Horse Harriers</v>
      </c>
      <c r="BS256" s="747"/>
      <c r="BT256" s="12"/>
      <c r="BU256" s="425"/>
      <c r="BV256" s="3" t="s">
        <v>65</v>
      </c>
      <c r="BW256" s="3"/>
      <c r="BX256" s="432" t="str" cm="1">
        <f t="array" ref="BX256:BZ263">_xlfn.LET(_xlpm.eventsort, _xlfn.XLOOKUP(BX$247,$D$698:$P$698,$D$700:$P$707), _xlpm.eventdata, _xlfn.XLOOKUP(BX$247,$D$247:$O$247,$D$248:$O$318), _xlpm.agedata, $A$248:$C$318, _xlfn.SORTBY(_xlfn._xlws.FILTER(_xlfn.CHOOSECOLS(_xlfn.HSTACK(_xlpm.agedata,_xlpm.eventdata),2,4,1),(_xlfn.CHOOSECOLS(_xlpm.agedata,3)=BV256),""),_xlpm.eventsort))</f>
        <v>OO</v>
      </c>
      <c r="BY256" s="422" t="str">
        <v>Not Declared</v>
      </c>
      <c r="BZ256" s="422" t="str">
        <v>Oxford City AC</v>
      </c>
      <c r="CA256" s="479"/>
      <c r="CB256" s="480"/>
      <c r="CC256" s="481"/>
      <c r="CD256" s="3" t="s">
        <v>65</v>
      </c>
      <c r="CE256" s="3"/>
      <c r="CF256" s="432" t="str" cm="1">
        <f t="array" ref="CF256:CH263">_xlfn.LET(_xlpm.eventsort, _xlfn.XLOOKUP(CF$247,$D$698:$P$698,$D$700:$P$707), _xlpm.eventdata, _xlfn.XLOOKUP(CF$247,$D$247:$O$247,$D$248:$O$318), _xlpm.agedata, $A$248:$C$318, _xlfn.SORTBY(_xlfn._xlws.FILTER(_xlfn.CHOOSECOLS(_xlfn.HSTACK(_xlpm.agedata,_xlpm.eventdata),2,4,1),(_xlfn.CHOOSECOLS(_xlpm.agedata,3)=CD256),""),_xlpm.eventsort))</f>
        <v>XX</v>
      </c>
      <c r="CG256" s="422" t="str">
        <v>Not Declared</v>
      </c>
      <c r="CH256" s="422" t="str">
        <v>Team Kennet</v>
      </c>
      <c r="CI256" s="479"/>
      <c r="CJ256" s="480"/>
      <c r="CK256" s="481"/>
      <c r="CL256" s="3" t="s">
        <v>65</v>
      </c>
      <c r="CM256" s="3"/>
      <c r="CN256" s="432" t="str" cm="1">
        <f t="array" ref="CN256:CP263">_xlfn.LET(_xlpm.eventsort, _xlfn.XLOOKUP(CN$247,$D$698:$P$698,$D$700:$P$707), _xlpm.eventdata, _xlfn.XLOOKUP(CN$247,$D$247:$O$247,$D$248:$O$318), _xlpm.agedata, $A$248:$C$318, _xlfn.SORTBY(_xlfn._xlws.FILTER(_xlfn.CHOOSECOLS(_xlfn.HSTACK(_xlpm.agedata,_xlpm.eventdata),2,4,1),(_xlfn.CHOOSECOLS(_xlpm.agedata,3)=CL256),""),_xlpm.eventsort))</f>
        <v>BB</v>
      </c>
      <c r="CO256" s="422" t="str">
        <v>Not Declared</v>
      </c>
      <c r="CP256" s="422" t="str">
        <v>Bicester AC</v>
      </c>
      <c r="CQ256" s="479"/>
      <c r="CR256" s="480"/>
      <c r="CS256" s="481"/>
      <c r="CT256" s="3" t="s">
        <v>65</v>
      </c>
      <c r="CU256" s="3"/>
      <c r="CV256" s="432" t="str" cm="1">
        <f t="array" ref="CV256:CX263">_xlfn.LET(_xlpm.eventsort, _xlfn.XLOOKUP(CV$247,$D$698:$P$698,$D$700:$P$707), _xlpm.eventdata, _xlfn.XLOOKUP(CV$247,$D$247:$O$247,$D$248:$O$318), _xlpm.agedata, $A$248:$C$318, _xlfn.SORTBY(_xlfn._xlws.FILTER(_xlfn.CHOOSECOLS(_xlfn.HSTACK(_xlpm.agedata,_xlpm.eventdata),2,4,1),(_xlfn.CHOOSECOLS(_xlpm.agedata,3)=CT256),""),_xlpm.eventsort))</f>
        <v>OO</v>
      </c>
      <c r="CW256" s="422" t="str">
        <v>Not Declared</v>
      </c>
      <c r="CX256" s="422" t="str">
        <v>Oxford City AC</v>
      </c>
      <c r="CY256" s="479"/>
      <c r="CZ256" s="480"/>
      <c r="DA256" s="481"/>
      <c r="DB256" s="3" t="s">
        <v>65</v>
      </c>
      <c r="DC256" s="3"/>
      <c r="DD256" s="432" t="str" cm="1">
        <f t="array" ref="DD256:DF263">_xlfn.LET(_xlpm.eventsort, _xlfn.XLOOKUP(DD$247,$D$698:$P$698,$D$700:$P$707), _xlpm.eventdata, _xlfn.XLOOKUP(DD$247,$D$247:$O$247,$D$248:$O$318), _xlpm.agedata, $A$248:$C$318, _xlfn.SORTBY(_xlfn._xlws.FILTER(_xlfn.CHOOSECOLS(_xlfn.HSTACK(_xlpm.agedata,_xlpm.eventdata),2,4,1),(_xlfn.CHOOSECOLS(_xlpm.agedata,3)=DB256),""),_xlpm.eventsort))</f>
        <v>NN</v>
      </c>
      <c r="DE256" s="422" t="str">
        <v>Not Declared</v>
      </c>
      <c r="DF256" s="422" t="str">
        <v>Banbury Harriers AC</v>
      </c>
      <c r="DG256" s="479"/>
      <c r="DH256" s="480"/>
      <c r="DI256" s="481"/>
      <c r="DJ256" s="3" t="s">
        <v>65</v>
      </c>
      <c r="DK256" s="3"/>
      <c r="DL256" s="432" t="str" cm="1">
        <f t="array" ref="DL256:DN263">_xlfn.LET(_xlpm.eventsort, _xlfn.XLOOKUP(DL$247,$D$698:$P$698,$D$700:$P$707), _xlpm.eventdata, _xlfn.XLOOKUP(DL$247,$D$247:$O$247,$D$248:$O$318), _xlpm.agedata, $A$248:$C$318, _xlfn.SORTBY(_xlfn._xlws.FILTER(_xlfn.CHOOSECOLS(_xlfn.HSTACK(_xlpm.agedata,_xlpm.eventdata),2,4,1),(_xlfn.CHOOSECOLS(_xlpm.agedata,3)=DJ256),""),_xlpm.eventsort))</f>
        <v>OO</v>
      </c>
      <c r="DM256" s="422" t="str">
        <v>Not Declared</v>
      </c>
      <c r="DN256" s="422" t="str">
        <v>Oxford City AC</v>
      </c>
      <c r="DO256" s="479"/>
      <c r="DP256" s="480"/>
      <c r="DQ256" s="481"/>
      <c r="DR256" s="3" t="s">
        <v>517</v>
      </c>
      <c r="DS256" s="744" t="str" cm="1">
        <f t="array" ref="DS256">_xlfn.LET(_xlpm.a,_xlfn.XLOOKUP(1,('Number Allocation'!$C$6:$C$1483=DU256)*('Number Allocation'!$D$6:$D$1483=DV256),'Number Allocation'!$A$6:$A$1483,"..."),IF(_xlpm.a="","...",_xlpm.a))</f>
        <v>...</v>
      </c>
      <c r="DT256" s="441" cm="1">
        <f t="array" ref="DT256:DV263">_xlfn.LET(_xlpm.eventsort, _xlfn.XLOOKUP(DT$247,$D$698:$P$698,$D$700:$P$707), _xlpm.eventdata, $X$248:$X$319,  _xlpm.agedata, $A$248:$C$319, _xlfn.SORTBY(_xlfn._xlws.FILTER(_xlfn.CHOOSECOLS(_xlfn.HSTACK(_xlpm.agedata,_xlpm.eventdata),2,4,1),(_xlfn.CHOOSECOLS(_xlpm.agedata,3)=DR256),""),_xlpm.eventsort))</f>
        <v>0</v>
      </c>
      <c r="DU256" s="422" t="str">
        <v>Not Declared, Not Declared, Not Declared, Not Declared</v>
      </c>
      <c r="DV256" s="422" t="str">
        <v>White Horse Harriers</v>
      </c>
      <c r="DW256" s="747"/>
      <c r="DX256" s="12"/>
      <c r="DY256" s="425"/>
      <c r="DZ256" s="15"/>
      <c r="EA256" s="15"/>
    </row>
    <row r="257" spans="1:131" s="359" customFormat="1" ht="21" customHeight="1">
      <c r="A257" s="358" t="str">
        <f>Banbury!AJ$2</f>
        <v>Banbury Harriers AC</v>
      </c>
      <c r="B257" s="729" t="str">
        <f>Banbury!AV$1</f>
        <v>N</v>
      </c>
      <c r="C257" s="729" t="s">
        <v>71</v>
      </c>
      <c r="D257" s="729" t="str" cm="1">
        <f t="array" ref="D257">_xlfn.LET(_xlpm.x, Banbury!$AL$24:$AW$24, _xlpm.y, Banbury!$AL$30:$AW$38, _xlpm.z, Banbury!$AJ$30:$AJ$38, IF(_xlfn.XLOOKUP($C257,_xlfn.XLOOKUP(D$247,_xlpm.x,_xlpm.y,""),_xlpm.z,"Not Declared")="", "Name not recorded",  _xlfn.XLOOKUP($C257,_xlfn.XLOOKUP(D$247,_xlpm.x,_xlpm.y,""),_xlpm.z,"Not Declared")))</f>
        <v>Not Declared</v>
      </c>
      <c r="E257" s="729" t="str" cm="1">
        <f t="array" ref="E257">_xlfn.LET(_xlpm.x, Banbury!$AL$24:$AW$24, _xlpm.y, Banbury!$AL$30:$AW$38, _xlpm.z, Banbury!$AJ$30:$AJ$38, IF(_xlfn.XLOOKUP($C257,_xlfn.XLOOKUP(E$247,_xlpm.x,_xlpm.y,""),_xlpm.z,"Not Declared")="", "Name not recorded",  _xlfn.XLOOKUP($C257,_xlfn.XLOOKUP(E$247,_xlpm.x,_xlpm.y,""),_xlpm.z,"Not Declared")))</f>
        <v>Not Declared</v>
      </c>
      <c r="F257" s="732" t="str" cm="1">
        <f t="array" ref="F257">_xlfn.LET(_xlpm.x, Banbury!$AL$24:$AW$24, _xlpm.y, Banbury!$AL$30:$AW$38, _xlpm.z, Banbury!$AJ$30:$AJ$38, IF(_xlfn.XLOOKUP($C257,_xlfn.XLOOKUP(F$247,_xlpm.x,_xlpm.y,""),_xlpm.z,"Not Declared")="", "Name not recorded",  _xlfn.XLOOKUP($C257,_xlfn.XLOOKUP(F$247,_xlpm.x,_xlpm.y,""),_xlpm.z,"Not Declared")))</f>
        <v>Not Declared</v>
      </c>
      <c r="G257" s="729" t="str" cm="1">
        <f t="array" ref="G257">_xlfn.LET(_xlpm.x, Banbury!$AL$24:$AW$24, _xlpm.y, Banbury!$AL$30:$AW$38, _xlpm.z, Banbury!$AJ$30:$AJ$38, IF(_xlfn.XLOOKUP($C257,_xlfn.XLOOKUP(G$247,_xlpm.x,_xlpm.y,""),_xlpm.z,"Not Declared")="", "Name not recorded",  _xlfn.XLOOKUP($C257,_xlfn.XLOOKUP(G$247,_xlpm.x,_xlpm.y,""),_xlpm.z,"Not Declared")))</f>
        <v>Not Declared</v>
      </c>
      <c r="H257" s="729" t="str" cm="1">
        <f t="array" ref="H257">_xlfn.LET(_xlpm.x, Banbury!$AL$24:$AW$24, _xlpm.y, Banbury!$AL$30:$AW$38, _xlpm.z, Banbury!$AJ$30:$AJ$38, IF(_xlfn.XLOOKUP($C257,_xlfn.XLOOKUP(H$247,_xlpm.x,_xlpm.y,""),_xlpm.z,"Not Declared")="", "Name not recorded",  _xlfn.XLOOKUP($C257,_xlfn.XLOOKUP(H$247,_xlpm.x,_xlpm.y,""),_xlpm.z,"Not Declared")))</f>
        <v>Not Declared</v>
      </c>
      <c r="I257" s="729" t="str" cm="1">
        <f t="array" ref="I257">_xlfn.LET(_xlpm.x, Banbury!$AL$24:$AW$24, _xlpm.y, Banbury!$AL$30:$AW$38, _xlpm.z, Banbury!$AJ$30:$AJ$38, IF(_xlfn.XLOOKUP($C257,_xlfn.XLOOKUP(I$247,_xlpm.x,_xlpm.y,""),_xlpm.z,"Not Declared")="", "Name not recorded",  _xlfn.XLOOKUP($C257,_xlfn.XLOOKUP(I$247,_xlpm.x,_xlpm.y,""),_xlpm.z,"Not Declared")))</f>
        <v>Not Declared</v>
      </c>
      <c r="J257" s="729" t="str" cm="1">
        <f t="array" ref="J257">_xlfn.LET(_xlpm.x, Banbury!$AL$24:$AW$24, _xlpm.y, Banbury!$AL$30:$AW$38, _xlpm.z, Banbury!$AJ$30:$AJ$38, IF(_xlfn.XLOOKUP($C257,_xlfn.XLOOKUP(J$247,_xlpm.x,_xlpm.y,""),_xlpm.z,"Not Declared")="", "Name not recorded",  _xlfn.XLOOKUP($C257,_xlfn.XLOOKUP(J$247,_xlpm.x,_xlpm.y,""),_xlpm.z,"Not Declared")))</f>
        <v>Not Declared</v>
      </c>
      <c r="K257" s="729" t="str" cm="1">
        <f t="array" ref="K257">_xlfn.LET(_xlpm.x, Banbury!$AL$24:$AW$24, _xlpm.y, Banbury!$AL$30:$AW$38, _xlpm.z, Banbury!$AJ$30:$AJ$38, IF(_xlfn.XLOOKUP($C257,_xlfn.XLOOKUP(K$247,_xlpm.x,_xlpm.y,""),_xlpm.z,"Not Declared")="", "Name not recorded",  _xlfn.XLOOKUP($C257,_xlfn.XLOOKUP(K$247,_xlpm.x,_xlpm.y,""),_xlpm.z,"Not Declared")))</f>
        <v>Not Declared</v>
      </c>
      <c r="L257" s="729" t="str" cm="1">
        <f t="array" ref="L257">_xlfn.LET(_xlpm.x, Banbury!$AL$24:$AW$24, _xlpm.y, Banbury!$AL$30:$AW$38, _xlpm.z, Banbury!$AJ$30:$AJ$38, IF(_xlfn.XLOOKUP($C257,_xlfn.XLOOKUP(L$247,_xlpm.x,_xlpm.y,""),_xlpm.z,"Not Declared")="", "Name not recorded",  _xlfn.XLOOKUP($C257,_xlfn.XLOOKUP(L$247,_xlpm.x,_xlpm.y,""),_xlpm.z,"Not Declared")))</f>
        <v>Not Declared</v>
      </c>
      <c r="M257" s="729" t="str" cm="1">
        <f t="array" ref="M257">_xlfn.LET(_xlpm.x, Banbury!$AL$24:$AW$24, _xlpm.y, Banbury!$AL$30:$AW$38, _xlpm.z, Banbury!$AJ$30:$AJ$38, IF(_xlfn.XLOOKUP($C257,_xlfn.XLOOKUP(M$247,_xlpm.x,_xlpm.y,""),_xlpm.z,"Not Declared")="", "Name not recorded",  _xlfn.XLOOKUP($C257,_xlfn.XLOOKUP(M$247,_xlpm.x,_xlpm.y,""),_xlpm.z,"Not Declared")))</f>
        <v>Not Declared</v>
      </c>
      <c r="N257" s="729" t="str" cm="1">
        <f t="array" ref="N257">_xlfn.LET(_xlpm.x, Banbury!$AL$24:$AW$24, _xlpm.y, Banbury!$AL$30:$AW$38, _xlpm.z, Banbury!$AJ$30:$AJ$38, IF(_xlfn.XLOOKUP($C257,_xlfn.XLOOKUP(N$247,_xlpm.x,_xlpm.y,""),_xlpm.z,"Not Declared")="", "Name not recorded",  _xlfn.XLOOKUP($C257,_xlfn.XLOOKUP(N$247,_xlpm.x,_xlpm.y,""),_xlpm.z,"Not Declared")))</f>
        <v>Not Declared</v>
      </c>
      <c r="O257" s="729" t="str" cm="1">
        <f t="array" ref="O257">_xlfn.LET(_xlpm.x, Banbury!$AL$24:$AW$24, _xlpm.y, Banbury!$AL$30:$AW$38, _xlpm.z, Banbury!$AJ$30:$AJ$38, IF(_xlfn.XLOOKUP($C257,_xlfn.XLOOKUP(O$247,_xlpm.x,_xlpm.y,""),_xlpm.z,"Not Declared")="", "Name not recorded",  _xlfn.XLOOKUP($C257,_xlfn.XLOOKUP(O$247,_xlpm.x,_xlpm.y,""),_xlpm.z,"Not Declared")))</f>
        <v>Not Declared</v>
      </c>
      <c r="P257" s="732"/>
      <c r="Q257" s="732"/>
      <c r="R257" s="732"/>
      <c r="S257" s="732"/>
      <c r="T257" s="732"/>
      <c r="U257" s="732"/>
      <c r="V257" s="732"/>
      <c r="W257" s="732"/>
      <c r="X257" s="439" t="s">
        <v>524</v>
      </c>
      <c r="Z257" s="3"/>
      <c r="AA257" s="3"/>
      <c r="AB257" s="747"/>
      <c r="AC257" s="12"/>
      <c r="AD257" s="12"/>
      <c r="AE257" s="747"/>
      <c r="AF257" s="12"/>
      <c r="AG257" s="425"/>
      <c r="AH257" s="3"/>
      <c r="AI257" s="3"/>
      <c r="AJ257" s="747" t="str">
        <v>NN</v>
      </c>
      <c r="AK257" s="12" t="str">
        <v>Not Declared</v>
      </c>
      <c r="AL257" s="12" t="str">
        <v>Banbury Harriers AC</v>
      </c>
      <c r="AM257" s="747"/>
      <c r="AN257" s="12"/>
      <c r="AO257" s="425"/>
      <c r="AP257" s="3"/>
      <c r="AQ257" s="3"/>
      <c r="AR257" s="747" t="str">
        <v>BB</v>
      </c>
      <c r="AS257" s="12" t="str">
        <v>Not Declared</v>
      </c>
      <c r="AT257" s="12" t="str">
        <v>Bicester AC</v>
      </c>
      <c r="AU257" s="747"/>
      <c r="AV257" s="12"/>
      <c r="AW257" s="425"/>
      <c r="AX257" s="3"/>
      <c r="AY257" s="3"/>
      <c r="AZ257" s="747" t="str">
        <v>WW</v>
      </c>
      <c r="BA257" s="12" t="str">
        <v>Not Declared</v>
      </c>
      <c r="BB257" s="12" t="str">
        <v>Witney Road Runners</v>
      </c>
      <c r="BC257" s="747"/>
      <c r="BD257" s="12"/>
      <c r="BE257" s="425"/>
      <c r="BF257" s="3"/>
      <c r="BG257" s="3"/>
      <c r="BH257" s="747" t="str">
        <v>OO</v>
      </c>
      <c r="BI257" s="12" t="str">
        <v>Not Declared</v>
      </c>
      <c r="BJ257" s="12" t="str">
        <v>Oxford City AC</v>
      </c>
      <c r="BK257" s="747"/>
      <c r="BL257" s="12"/>
      <c r="BM257" s="425"/>
      <c r="BN257" s="3"/>
      <c r="BO257" s="3"/>
      <c r="BP257" s="747" t="str">
        <v>BB</v>
      </c>
      <c r="BQ257" s="12" t="str">
        <v>Not Declared</v>
      </c>
      <c r="BR257" s="12" t="str">
        <v>Bicester AC</v>
      </c>
      <c r="BS257" s="747"/>
      <c r="BT257" s="12"/>
      <c r="BU257" s="425"/>
      <c r="BV257" s="3"/>
      <c r="BW257" s="3"/>
      <c r="BX257" s="747" t="str">
        <v>BB</v>
      </c>
      <c r="BY257" s="12" t="str">
        <v>Not Declared</v>
      </c>
      <c r="BZ257" s="12" t="str">
        <v>Bicester AC</v>
      </c>
      <c r="CA257" s="479"/>
      <c r="CB257" s="480"/>
      <c r="CC257" s="481"/>
      <c r="CD257" s="3"/>
      <c r="CE257" s="3"/>
      <c r="CF257" s="747" t="str">
        <v>HH</v>
      </c>
      <c r="CG257" s="12" t="str">
        <v>Not Declared</v>
      </c>
      <c r="CH257" s="12" t="str">
        <v>White Horse Harriers</v>
      </c>
      <c r="CI257" s="479"/>
      <c r="CJ257" s="480"/>
      <c r="CK257" s="481"/>
      <c r="CL257" s="3"/>
      <c r="CM257" s="3"/>
      <c r="CN257" s="747" t="str">
        <v>WW</v>
      </c>
      <c r="CO257" s="12" t="str">
        <v>Not Declared</v>
      </c>
      <c r="CP257" s="12" t="str">
        <v>Witney Road Runners</v>
      </c>
      <c r="CQ257" s="479"/>
      <c r="CR257" s="480"/>
      <c r="CS257" s="481"/>
      <c r="CT257" s="3"/>
      <c r="CU257" s="3"/>
      <c r="CV257" s="747" t="str">
        <v>AA</v>
      </c>
      <c r="CW257" s="12" t="str">
        <v>Not Declared</v>
      </c>
      <c r="CX257" s="12" t="str">
        <v>Abingdon AC</v>
      </c>
      <c r="CY257" s="479"/>
      <c r="CZ257" s="480"/>
      <c r="DA257" s="481"/>
      <c r="DB257" s="3"/>
      <c r="DC257" s="3"/>
      <c r="DD257" s="747" t="str">
        <v>OO</v>
      </c>
      <c r="DE257" s="12" t="str">
        <v>Not Declared</v>
      </c>
      <c r="DF257" s="12" t="str">
        <v>Oxford City AC</v>
      </c>
      <c r="DG257" s="479"/>
      <c r="DH257" s="480"/>
      <c r="DI257" s="481"/>
      <c r="DJ257" s="3"/>
      <c r="DK257" s="3"/>
      <c r="DL257" s="747" t="str">
        <v>RR</v>
      </c>
      <c r="DM257" s="12" t="str">
        <v>Not Declared</v>
      </c>
      <c r="DN257" s="12" t="str">
        <v>Radley AC</v>
      </c>
      <c r="DO257" s="479"/>
      <c r="DP257" s="480"/>
      <c r="DQ257" s="481"/>
      <c r="DR257" s="433"/>
      <c r="DS257" s="747" t="str" cm="1">
        <f t="array" ref="DS257">_xlfn.LET(_xlpm.a,_xlfn.XLOOKUP(1,('Number Allocation'!$C$6:$C$1483=DU257)*('Number Allocation'!$D$6:$D$1483=DV257),'Number Allocation'!$A$6:$A$1483,"..."),IF(_xlpm.a="","...",_xlpm.a))</f>
        <v>...</v>
      </c>
      <c r="DT257" s="747">
        <v>0</v>
      </c>
      <c r="DU257" s="12" t="str">
        <v>Not Declared, Not Declared, Not Declared, Not Declared</v>
      </c>
      <c r="DV257" s="12" t="str">
        <v>Abingdon AC</v>
      </c>
      <c r="DW257" s="747"/>
      <c r="DX257" s="12"/>
      <c r="DY257" s="425"/>
      <c r="DZ257" s="15"/>
      <c r="EA257" s="15"/>
    </row>
    <row r="258" spans="1:131" s="359" customFormat="1" ht="21" customHeight="1">
      <c r="A258" s="358" t="str">
        <f>A257</f>
        <v>Banbury Harriers AC</v>
      </c>
      <c r="B258" s="729" t="str">
        <f>Banbury!AV$2</f>
        <v>NN</v>
      </c>
      <c r="C258" s="729" t="s">
        <v>65</v>
      </c>
      <c r="D258" s="729" t="str" cm="1">
        <f t="array" ref="D258">_xlfn.LET(_xlpm.x, Banbury!$AL$24:$AW$24, _xlpm.y, Banbury!$AL$30:$AW$38, _xlpm.z, Banbury!$AJ$30:$AJ$38, IF(_xlfn.XLOOKUP($C258,_xlfn.XLOOKUP(D$247,_xlpm.x,_xlpm.y,""),_xlpm.z,"Not Declared")="", "Name not recorded",  _xlfn.XLOOKUP($C258,_xlfn.XLOOKUP(D$247,_xlpm.x,_xlpm.y,""),_xlpm.z,"Not Declared")))</f>
        <v>Not Declared</v>
      </c>
      <c r="E258" s="729" t="str" cm="1">
        <f t="array" ref="E258">_xlfn.LET(_xlpm.x, Banbury!$AL$24:$AW$24, _xlpm.y, Banbury!$AL$30:$AW$38, _xlpm.z, Banbury!$AJ$30:$AJ$38, IF(_xlfn.XLOOKUP($C258,_xlfn.XLOOKUP(E$247,_xlpm.x,_xlpm.y,""),_xlpm.z,"Not Declared")="", "Name not recorded",  _xlfn.XLOOKUP($C258,_xlfn.XLOOKUP(E$247,_xlpm.x,_xlpm.y,""),_xlpm.z,"Not Declared")))</f>
        <v>Not Declared</v>
      </c>
      <c r="F258" s="732" t="str" cm="1">
        <f t="array" ref="F258">_xlfn.LET(_xlpm.x, Banbury!$AL$24:$AW$24, _xlpm.y, Banbury!$AL$30:$AW$38, _xlpm.z, Banbury!$AJ$30:$AJ$38, IF(_xlfn.XLOOKUP($C258,_xlfn.XLOOKUP(F$247,_xlpm.x,_xlpm.y,""),_xlpm.z,"Not Declared")="", "Name not recorded",  _xlfn.XLOOKUP($C258,_xlfn.XLOOKUP(F$247,_xlpm.x,_xlpm.y,""),_xlpm.z,"Not Declared")))</f>
        <v>Not Declared</v>
      </c>
      <c r="G258" s="729" t="str" cm="1">
        <f t="array" ref="G258">_xlfn.LET(_xlpm.x, Banbury!$AL$24:$AW$24, _xlpm.y, Banbury!$AL$30:$AW$38, _xlpm.z, Banbury!$AJ$30:$AJ$38, IF(_xlfn.XLOOKUP($C258,_xlfn.XLOOKUP(G$247,_xlpm.x,_xlpm.y,""),_xlpm.z,"Not Declared")="", "Name not recorded",  _xlfn.XLOOKUP($C258,_xlfn.XLOOKUP(G$247,_xlpm.x,_xlpm.y,""),_xlpm.z,"Not Declared")))</f>
        <v>Not Declared</v>
      </c>
      <c r="H258" s="729" t="str" cm="1">
        <f t="array" ref="H258">_xlfn.LET(_xlpm.x, Banbury!$AL$24:$AW$24, _xlpm.y, Banbury!$AL$30:$AW$38, _xlpm.z, Banbury!$AJ$30:$AJ$38, IF(_xlfn.XLOOKUP($C258,_xlfn.XLOOKUP(H$247,_xlpm.x,_xlpm.y,""),_xlpm.z,"Not Declared")="", "Name not recorded",  _xlfn.XLOOKUP($C258,_xlfn.XLOOKUP(H$247,_xlpm.x,_xlpm.y,""),_xlpm.z,"Not Declared")))</f>
        <v>Not Declared</v>
      </c>
      <c r="I258" s="729" t="str" cm="1">
        <f t="array" ref="I258">_xlfn.LET(_xlpm.x, Banbury!$AL$24:$AW$24, _xlpm.y, Banbury!$AL$30:$AW$38, _xlpm.z, Banbury!$AJ$30:$AJ$38, IF(_xlfn.XLOOKUP($C258,_xlfn.XLOOKUP(I$247,_xlpm.x,_xlpm.y,""),_xlpm.z,"Not Declared")="", "Name not recorded",  _xlfn.XLOOKUP($C258,_xlfn.XLOOKUP(I$247,_xlpm.x,_xlpm.y,""),_xlpm.z,"Not Declared")))</f>
        <v>Not Declared</v>
      </c>
      <c r="J258" s="729" t="str" cm="1">
        <f t="array" ref="J258">_xlfn.LET(_xlpm.x, Banbury!$AL$24:$AW$24, _xlpm.y, Banbury!$AL$30:$AW$38, _xlpm.z, Banbury!$AJ$30:$AJ$38, IF(_xlfn.XLOOKUP($C258,_xlfn.XLOOKUP(J$247,_xlpm.x,_xlpm.y,""),_xlpm.z,"Not Declared")="", "Name not recorded",  _xlfn.XLOOKUP($C258,_xlfn.XLOOKUP(J$247,_xlpm.x,_xlpm.y,""),_xlpm.z,"Not Declared")))</f>
        <v>Not Declared</v>
      </c>
      <c r="K258" s="729" t="str" cm="1">
        <f t="array" ref="K258">_xlfn.LET(_xlpm.x, Banbury!$AL$24:$AW$24, _xlpm.y, Banbury!$AL$30:$AW$38, _xlpm.z, Banbury!$AJ$30:$AJ$38, IF(_xlfn.XLOOKUP($C258,_xlfn.XLOOKUP(K$247,_xlpm.x,_xlpm.y,""),_xlpm.z,"Not Declared")="", "Name not recorded",  _xlfn.XLOOKUP($C258,_xlfn.XLOOKUP(K$247,_xlpm.x,_xlpm.y,""),_xlpm.z,"Not Declared")))</f>
        <v>Not Declared</v>
      </c>
      <c r="L258" s="729" t="str" cm="1">
        <f t="array" ref="L258">_xlfn.LET(_xlpm.x, Banbury!$AL$24:$AW$24, _xlpm.y, Banbury!$AL$30:$AW$38, _xlpm.z, Banbury!$AJ$30:$AJ$38, IF(_xlfn.XLOOKUP($C258,_xlfn.XLOOKUP(L$247,_xlpm.x,_xlpm.y,""),_xlpm.z,"Not Declared")="", "Name not recorded",  _xlfn.XLOOKUP($C258,_xlfn.XLOOKUP(L$247,_xlpm.x,_xlpm.y,""),_xlpm.z,"Not Declared")))</f>
        <v>Not Declared</v>
      </c>
      <c r="M258" s="729" t="str" cm="1">
        <f t="array" ref="M258">_xlfn.LET(_xlpm.x, Banbury!$AL$24:$AW$24, _xlpm.y, Banbury!$AL$30:$AW$38, _xlpm.z, Banbury!$AJ$30:$AJ$38, IF(_xlfn.XLOOKUP($C258,_xlfn.XLOOKUP(M$247,_xlpm.x,_xlpm.y,""),_xlpm.z,"Not Declared")="", "Name not recorded",  _xlfn.XLOOKUP($C258,_xlfn.XLOOKUP(M$247,_xlpm.x,_xlpm.y,""),_xlpm.z,"Not Declared")))</f>
        <v>Not Declared</v>
      </c>
      <c r="N258" s="729" t="str" cm="1">
        <f t="array" ref="N258">_xlfn.LET(_xlpm.x, Banbury!$AL$24:$AW$24, _xlpm.y, Banbury!$AL$30:$AW$38, _xlpm.z, Banbury!$AJ$30:$AJ$38, IF(_xlfn.XLOOKUP($C258,_xlfn.XLOOKUP(N$247,_xlpm.x,_xlpm.y,""),_xlpm.z,"Not Declared")="", "Name not recorded",  _xlfn.XLOOKUP($C258,_xlfn.XLOOKUP(N$247,_xlpm.x,_xlpm.y,""),_xlpm.z,"Not Declared")))</f>
        <v>Not Declared</v>
      </c>
      <c r="O258" s="729" t="str" cm="1">
        <f t="array" ref="O258">_xlfn.LET(_xlpm.x, Banbury!$AL$24:$AW$24, _xlpm.y, Banbury!$AL$30:$AW$38, _xlpm.z, Banbury!$AJ$30:$AJ$38, IF(_xlfn.XLOOKUP($C258,_xlfn.XLOOKUP(O$247,_xlpm.x,_xlpm.y,""),_xlpm.z,"Not Declared")="", "Name not recorded",  _xlfn.XLOOKUP($C258,_xlfn.XLOOKUP(O$247,_xlpm.x,_xlpm.y,""),_xlpm.z,"Not Declared")))</f>
        <v>Not Declared</v>
      </c>
      <c r="P258" s="732"/>
      <c r="Q258" s="732"/>
      <c r="R258" s="732"/>
      <c r="S258" s="732"/>
      <c r="T258" s="732"/>
      <c r="U258" s="732"/>
      <c r="V258" s="732"/>
      <c r="W258" s="732"/>
      <c r="X258" s="732"/>
      <c r="Z258" s="3"/>
      <c r="AA258" s="3"/>
      <c r="AB258" s="747"/>
      <c r="AC258" s="12"/>
      <c r="AD258" s="12"/>
      <c r="AE258" s="747"/>
      <c r="AF258" s="12"/>
      <c r="AG258" s="425"/>
      <c r="AH258" s="3"/>
      <c r="AI258" s="3"/>
      <c r="AJ258" s="747" t="str">
        <v>XX</v>
      </c>
      <c r="AK258" s="12" t="str">
        <v>Not Declared</v>
      </c>
      <c r="AL258" s="12" t="str">
        <v>Team Kennet</v>
      </c>
      <c r="AM258" s="747"/>
      <c r="AN258" s="12"/>
      <c r="AO258" s="425"/>
      <c r="AP258" s="3"/>
      <c r="AQ258" s="3"/>
      <c r="AR258" s="747" t="str">
        <v>XX</v>
      </c>
      <c r="AS258" s="12" t="str">
        <v>Not Declared</v>
      </c>
      <c r="AT258" s="12" t="str">
        <v>Team Kennet</v>
      </c>
      <c r="AU258" s="747"/>
      <c r="AV258" s="12"/>
      <c r="AW258" s="425"/>
      <c r="AX258" s="3"/>
      <c r="AY258" s="3"/>
      <c r="AZ258" s="747" t="str">
        <v>BB</v>
      </c>
      <c r="BA258" s="12" t="str">
        <v>Not Declared</v>
      </c>
      <c r="BB258" s="12" t="str">
        <v>Bicester AC</v>
      </c>
      <c r="BC258" s="747"/>
      <c r="BD258" s="12"/>
      <c r="BE258" s="425"/>
      <c r="BF258" s="3"/>
      <c r="BG258" s="3"/>
      <c r="BH258" s="747" t="str">
        <v>XX</v>
      </c>
      <c r="BI258" s="12" t="str">
        <v>Not Declared</v>
      </c>
      <c r="BJ258" s="12" t="str">
        <v>Team Kennet</v>
      </c>
      <c r="BK258" s="747"/>
      <c r="BL258" s="12"/>
      <c r="BM258" s="425"/>
      <c r="BN258" s="3"/>
      <c r="BO258" s="3"/>
      <c r="BP258" s="747" t="str">
        <v>XX</v>
      </c>
      <c r="BQ258" s="12" t="str">
        <v>Not Declared</v>
      </c>
      <c r="BR258" s="12" t="str">
        <v>Team Kennet</v>
      </c>
      <c r="BS258" s="747"/>
      <c r="BT258" s="12"/>
      <c r="BU258" s="425"/>
      <c r="BV258" s="3"/>
      <c r="BW258" s="3"/>
      <c r="BX258" s="747" t="str">
        <v>RR</v>
      </c>
      <c r="BY258" s="12" t="str">
        <v>Not Declared</v>
      </c>
      <c r="BZ258" s="12" t="str">
        <v>Radley AC</v>
      </c>
      <c r="CA258" s="479"/>
      <c r="CB258" s="480"/>
      <c r="CC258" s="481"/>
      <c r="CD258" s="3"/>
      <c r="CE258" s="3"/>
      <c r="CF258" s="747" t="str">
        <v>RR</v>
      </c>
      <c r="CG258" s="12" t="str">
        <v>Not Declared</v>
      </c>
      <c r="CH258" s="12" t="str">
        <v>Radley AC</v>
      </c>
      <c r="CI258" s="479"/>
      <c r="CJ258" s="480"/>
      <c r="CK258" s="481"/>
      <c r="CL258" s="3"/>
      <c r="CM258" s="3"/>
      <c r="CN258" s="747" t="str">
        <v>NN</v>
      </c>
      <c r="CO258" s="12" t="str">
        <v>Not Declared</v>
      </c>
      <c r="CP258" s="12" t="str">
        <v>Banbury Harriers AC</v>
      </c>
      <c r="CQ258" s="479"/>
      <c r="CR258" s="480"/>
      <c r="CS258" s="481"/>
      <c r="CT258" s="3"/>
      <c r="CU258" s="3"/>
      <c r="CV258" s="747" t="str">
        <v>XX</v>
      </c>
      <c r="CW258" s="12" t="str">
        <v>Not Declared</v>
      </c>
      <c r="CX258" s="12" t="str">
        <v>Team Kennet</v>
      </c>
      <c r="CY258" s="479"/>
      <c r="CZ258" s="480"/>
      <c r="DA258" s="481"/>
      <c r="DB258" s="3"/>
      <c r="DC258" s="3"/>
      <c r="DD258" s="747" t="str">
        <v>AA</v>
      </c>
      <c r="DE258" s="12" t="str">
        <v>Not Declared</v>
      </c>
      <c r="DF258" s="12" t="str">
        <v>Abingdon AC</v>
      </c>
      <c r="DG258" s="479"/>
      <c r="DH258" s="480"/>
      <c r="DI258" s="481"/>
      <c r="DJ258" s="3"/>
      <c r="DK258" s="3"/>
      <c r="DL258" s="747" t="str">
        <v>WW</v>
      </c>
      <c r="DM258" s="12" t="str">
        <v>Not Declared</v>
      </c>
      <c r="DN258" s="12" t="str">
        <v>Witney Road Runners</v>
      </c>
      <c r="DO258" s="479"/>
      <c r="DP258" s="480"/>
      <c r="DQ258" s="481"/>
      <c r="DR258" s="433"/>
      <c r="DS258" s="747" t="str" cm="1">
        <f t="array" ref="DS258">_xlfn.LET(_xlpm.a,_xlfn.XLOOKUP(1,('Number Allocation'!$C$6:$C$1483=DU258)*('Number Allocation'!$D$6:$D$1483=DV258),'Number Allocation'!$A$6:$A$1483,"..."),IF(_xlpm.a="","...",_xlpm.a))</f>
        <v>...</v>
      </c>
      <c r="DT258" s="747">
        <v>0</v>
      </c>
      <c r="DU258" s="12" t="str">
        <v>Not Declared, Not Declared, Not Declared, Not Declared</v>
      </c>
      <c r="DV258" s="12" t="str">
        <v>Banbury Harriers AC</v>
      </c>
      <c r="DW258" s="747"/>
      <c r="DX258" s="12"/>
      <c r="DY258" s="425"/>
      <c r="DZ258" s="15"/>
      <c r="EA258" s="15"/>
    </row>
    <row r="259" spans="1:131" s="359" customFormat="1" ht="21" customHeight="1">
      <c r="A259" s="358" t="str">
        <f>A257</f>
        <v>Banbury Harriers AC</v>
      </c>
      <c r="B259" s="729"/>
      <c r="C259" s="729" t="s">
        <v>517</v>
      </c>
      <c r="D259" s="729" t="str" cm="1">
        <f t="array" ref="D259">_xlfn.LET(_xlpm.x, Banbury!$AL$24:$AW$24, _xlpm.y, Banbury!$AL$30:$AW$38, _xlpm.z, Banbury!$AJ$30:$AJ$38, IF(_xlfn.XLOOKUP($C259,_xlfn.XLOOKUP(D$247,_xlpm.x,_xlpm.y,""),_xlpm.z,"Not Declared")="", "Name not recorded",  _xlfn.XLOOKUP($C259,_xlfn.XLOOKUP(D$247,_xlpm.x,_xlpm.y,""),_xlpm.z,"Not Declared")))</f>
        <v>Not Declared</v>
      </c>
      <c r="E259" s="729" t="str" cm="1">
        <f t="array" ref="E259">_xlfn.LET(_xlpm.x, Banbury!$AL$24:$AW$24, _xlpm.y, Banbury!$AL$30:$AW$38, _xlpm.z, Banbury!$AJ$30:$AJ$38, IF(_xlfn.XLOOKUP($C259,_xlfn.XLOOKUP(E$247,_xlpm.x,_xlpm.y,""),_xlpm.z,"Not Declared")="", "Name not recorded",  _xlfn.XLOOKUP($C259,_xlfn.XLOOKUP(E$247,_xlpm.x,_xlpm.y,""),_xlpm.z,"Not Declared")))</f>
        <v>Not Declared</v>
      </c>
      <c r="F259" s="732" t="str" cm="1">
        <f t="array" ref="F259">_xlfn.LET(_xlpm.x, Banbury!$AL$24:$AW$24, _xlpm.y, Banbury!$AL$30:$AW$38, _xlpm.z, Banbury!$AJ$30:$AJ$38, IF(_xlfn.XLOOKUP($C259,_xlfn.XLOOKUP(F$247,_xlpm.x,_xlpm.y,""),_xlpm.z,"Not Declared")="", "Name not recorded",  _xlfn.XLOOKUP($C259,_xlfn.XLOOKUP(F$247,_xlpm.x,_xlpm.y,""),_xlpm.z,"Not Declared")))</f>
        <v>Not Declared</v>
      </c>
      <c r="G259" s="729" t="str" cm="1">
        <f t="array" ref="G259">_xlfn.LET(_xlpm.x, Banbury!$AL$24:$AW$24, _xlpm.y, Banbury!$AL$30:$AW$38, _xlpm.z, Banbury!$AJ$30:$AJ$38, IF(_xlfn.XLOOKUP($C259,_xlfn.XLOOKUP(G$247,_xlpm.x,_xlpm.y,""),_xlpm.z,"Not Declared")="", "Name not recorded",  _xlfn.XLOOKUP($C259,_xlfn.XLOOKUP(G$247,_xlpm.x,_xlpm.y,""),_xlpm.z,"Not Declared")))</f>
        <v>Not Declared</v>
      </c>
      <c r="H259" s="729" t="str" cm="1">
        <f t="array" ref="H259">_xlfn.LET(_xlpm.x, Banbury!$AL$24:$AW$24, _xlpm.y, Banbury!$AL$30:$AW$38, _xlpm.z, Banbury!$AJ$30:$AJ$38, IF(_xlfn.XLOOKUP($C259,_xlfn.XLOOKUP(H$247,_xlpm.x,_xlpm.y,""),_xlpm.z,"Not Declared")="", "Name not recorded",  _xlfn.XLOOKUP($C259,_xlfn.XLOOKUP(H$247,_xlpm.x,_xlpm.y,""),_xlpm.z,"Not Declared")))</f>
        <v>Not Declared</v>
      </c>
      <c r="I259" s="729" t="str" cm="1">
        <f t="array" ref="I259">_xlfn.LET(_xlpm.x, Banbury!$AL$24:$AW$24, _xlpm.y, Banbury!$AL$30:$AW$38, _xlpm.z, Banbury!$AJ$30:$AJ$38, IF(_xlfn.XLOOKUP($C259,_xlfn.XLOOKUP(I$247,_xlpm.x,_xlpm.y,""),_xlpm.z,"Not Declared")="", "Name not recorded",  _xlfn.XLOOKUP($C259,_xlfn.XLOOKUP(I$247,_xlpm.x,_xlpm.y,""),_xlpm.z,"Not Declared")))</f>
        <v>Not Declared</v>
      </c>
      <c r="J259" s="729" t="str" cm="1">
        <f t="array" ref="J259">_xlfn.LET(_xlpm.x, Banbury!$AL$24:$AW$24, _xlpm.y, Banbury!$AL$30:$AW$38, _xlpm.z, Banbury!$AJ$30:$AJ$38, IF(_xlfn.XLOOKUP($C259,_xlfn.XLOOKUP(J$247,_xlpm.x,_xlpm.y,""),_xlpm.z,"Not Declared")="", "Name not recorded",  _xlfn.XLOOKUP($C259,_xlfn.XLOOKUP(J$247,_xlpm.x,_xlpm.y,""),_xlpm.z,"Not Declared")))</f>
        <v>Not Declared</v>
      </c>
      <c r="K259" s="729" t="str" cm="1">
        <f t="array" ref="K259">_xlfn.LET(_xlpm.x, Banbury!$AL$24:$AW$24, _xlpm.y, Banbury!$AL$30:$AW$38, _xlpm.z, Banbury!$AJ$30:$AJ$38, IF(_xlfn.XLOOKUP($C259,_xlfn.XLOOKUP(K$247,_xlpm.x,_xlpm.y,""),_xlpm.z,"Not Declared")="", "Name not recorded",  _xlfn.XLOOKUP($C259,_xlfn.XLOOKUP(K$247,_xlpm.x,_xlpm.y,""),_xlpm.z,"Not Declared")))</f>
        <v>Not Declared</v>
      </c>
      <c r="L259" s="729" t="str" cm="1">
        <f t="array" ref="L259">_xlfn.LET(_xlpm.x, Banbury!$AL$24:$AW$24, _xlpm.y, Banbury!$AL$30:$AW$38, _xlpm.z, Banbury!$AJ$30:$AJ$38, IF(_xlfn.XLOOKUP($C259,_xlfn.XLOOKUP(L$247,_xlpm.x,_xlpm.y,""),_xlpm.z,"Not Declared")="", "Name not recorded",  _xlfn.XLOOKUP($C259,_xlfn.XLOOKUP(L$247,_xlpm.x,_xlpm.y,""),_xlpm.z,"Not Declared")))</f>
        <v>Not Declared</v>
      </c>
      <c r="M259" s="729" t="str" cm="1">
        <f t="array" ref="M259">_xlfn.LET(_xlpm.x, Banbury!$AL$24:$AW$24, _xlpm.y, Banbury!$AL$30:$AW$38, _xlpm.z, Banbury!$AJ$30:$AJ$38, IF(_xlfn.XLOOKUP($C259,_xlfn.XLOOKUP(M$247,_xlpm.x,_xlpm.y,""),_xlpm.z,"Not Declared")="", "Name not recorded",  _xlfn.XLOOKUP($C259,_xlfn.XLOOKUP(M$247,_xlpm.x,_xlpm.y,""),_xlpm.z,"Not Declared")))</f>
        <v>Not Declared</v>
      </c>
      <c r="N259" s="729" t="str" cm="1">
        <f t="array" ref="N259">_xlfn.LET(_xlpm.x, Banbury!$AL$24:$AW$24, _xlpm.y, Banbury!$AL$30:$AW$38, _xlpm.z, Banbury!$AJ$30:$AJ$38, IF(_xlfn.XLOOKUP($C259,_xlfn.XLOOKUP(N$247,_xlpm.x,_xlpm.y,""),_xlpm.z,"Not Declared")="", "Name not recorded",  _xlfn.XLOOKUP($C259,_xlfn.XLOOKUP(N$247,_xlpm.x,_xlpm.y,""),_xlpm.z,"Not Declared")))</f>
        <v>Not Declared</v>
      </c>
      <c r="O259" s="729" t="str" cm="1">
        <f t="array" ref="O259">_xlfn.LET(_xlpm.x, Banbury!$AL$24:$AW$24, _xlpm.y, Banbury!$AL$30:$AW$38, _xlpm.z, Banbury!$AJ$30:$AJ$38, IF(_xlfn.XLOOKUP($C259,_xlfn.XLOOKUP(O$247,_xlpm.x,_xlpm.y,""),_xlpm.z,"Not Declared")="", "Name not recorded",  _xlfn.XLOOKUP($C259,_xlfn.XLOOKUP(O$247,_xlpm.x,_xlpm.y,""),_xlpm.z,"Not Declared")))</f>
        <v>Not Declared</v>
      </c>
      <c r="P259" s="79" t="s">
        <v>517</v>
      </c>
      <c r="Q259" s="729" t="s">
        <v>319</v>
      </c>
      <c r="R259" s="729" t="s">
        <v>320</v>
      </c>
      <c r="S259" s="729" t="s">
        <v>321</v>
      </c>
      <c r="T259" s="729" t="str" cm="1">
        <f t="array" ref="T259">_xlfn.LET(_xlpm.x, Banbury!$AL$24:$AX$24, _xlpm.y, Banbury!$AL$30:$AX$38, _xlpm.z, Banbury!$AJ$30:$AJ$38, IF(_xlfn.XLOOKUP(P259,_xlfn.XLOOKUP(T$247,_xlpm.x,_xlpm.y,""),_xlpm.z,"Not Declared")="", "Name not recorded",  _xlfn.XLOOKUP(P259,_xlfn.XLOOKUP(T$247,_xlpm.x,_xlpm.y,""),_xlpm.z,"Not Declared")))</f>
        <v>Not Declared</v>
      </c>
      <c r="U259" s="729" t="str" cm="1">
        <f t="array" ref="U259">_xlfn.LET(_xlpm.x, Banbury!$AL$24:$AX$24, _xlpm.y, Banbury!$AL$30:$AX$38, _xlpm.z, Banbury!$AJ$30:$AJ$38, IF(_xlfn.XLOOKUP(Q259,_xlfn.XLOOKUP(U$247,_xlpm.x,_xlpm.y,""),_xlpm.z,"Not Declared")="", "Name not recorded",  _xlfn.XLOOKUP(Q259,_xlfn.XLOOKUP(U$247,_xlpm.x,_xlpm.y,""),_xlpm.z,"Not Declared")))</f>
        <v>Not Declared</v>
      </c>
      <c r="V259" s="729" t="str" cm="1">
        <f t="array" ref="V259">_xlfn.LET(_xlpm.x, Banbury!$AL$24:$AX$24, _xlpm.y, Banbury!$AL$30:$AX$38, _xlpm.z, Banbury!$AJ$30:$AJ$38, IF(_xlfn.XLOOKUP(R259,_xlfn.XLOOKUP(V$247,_xlpm.x,_xlpm.y,""),_xlpm.z,"Not Declared")="", "Name not recorded",  _xlfn.XLOOKUP(R259,_xlfn.XLOOKUP(V$247,_xlpm.x,_xlpm.y,""),_xlpm.z,"Not Declared")))</f>
        <v>Not Declared</v>
      </c>
      <c r="W259" s="729" t="str" cm="1">
        <f t="array" ref="W259">_xlfn.LET(_xlpm.x, Banbury!$AL$24:$AX$24, _xlpm.y, Banbury!$AL$30:$AX$38, _xlpm.z, Banbury!$AJ$30:$AJ$38, IF(_xlfn.XLOOKUP(S259,_xlfn.XLOOKUP(W$247,_xlpm.x,_xlpm.y,""),_xlpm.z,"Not Declared")="", "Name not recorded",  _xlfn.XLOOKUP(S259,_xlfn.XLOOKUP(W$247,_xlpm.x,_xlpm.y,""),_xlpm.z,"Not Declared")))</f>
        <v>Not Declared</v>
      </c>
      <c r="X259" s="358" t="str">
        <f>_xlfn.TEXTJOIN(", ",,T259:W259)</f>
        <v>Not Declared, Not Declared, Not Declared, Not Declared</v>
      </c>
      <c r="Y259" s="89"/>
      <c r="Z259" s="3"/>
      <c r="AA259" s="3"/>
      <c r="AB259" s="747"/>
      <c r="AC259" s="12"/>
      <c r="AD259" s="12"/>
      <c r="AE259" s="747"/>
      <c r="AF259" s="12"/>
      <c r="AG259" s="425"/>
      <c r="AH259" s="3"/>
      <c r="AI259" s="3"/>
      <c r="AJ259" s="747" t="str">
        <v>OO</v>
      </c>
      <c r="AK259" s="12" t="str">
        <v>Not Declared</v>
      </c>
      <c r="AL259" s="12" t="str">
        <v>Oxford City AC</v>
      </c>
      <c r="AM259" s="747"/>
      <c r="AN259" s="12"/>
      <c r="AO259" s="425"/>
      <c r="AP259" s="3"/>
      <c r="AQ259" s="3"/>
      <c r="AR259" s="747" t="str">
        <v>OO</v>
      </c>
      <c r="AS259" s="12" t="str">
        <v>Not Declared</v>
      </c>
      <c r="AT259" s="12" t="str">
        <v>Oxford City AC</v>
      </c>
      <c r="AU259" s="747"/>
      <c r="AV259" s="12"/>
      <c r="AW259" s="425"/>
      <c r="AX259" s="3"/>
      <c r="AY259" s="3"/>
      <c r="AZ259" s="747" t="str">
        <v>HH</v>
      </c>
      <c r="BA259" s="12" t="str">
        <v>Not Declared</v>
      </c>
      <c r="BB259" s="12" t="str">
        <v>White Horse Harriers</v>
      </c>
      <c r="BC259" s="747"/>
      <c r="BD259" s="12"/>
      <c r="BE259" s="425"/>
      <c r="BF259" s="3"/>
      <c r="BG259" s="3"/>
      <c r="BH259" s="747" t="str">
        <v>WW</v>
      </c>
      <c r="BI259" s="12" t="str">
        <v>Not Declared</v>
      </c>
      <c r="BJ259" s="12" t="str">
        <v>Witney Road Runners</v>
      </c>
      <c r="BK259" s="747"/>
      <c r="BL259" s="12"/>
      <c r="BM259" s="425"/>
      <c r="BN259" s="3"/>
      <c r="BO259" s="3"/>
      <c r="BP259" s="747" t="str">
        <v>RR</v>
      </c>
      <c r="BQ259" s="12" t="str">
        <v>Not Declared</v>
      </c>
      <c r="BR259" s="12" t="str">
        <v>Radley AC</v>
      </c>
      <c r="BS259" s="747"/>
      <c r="BT259" s="12"/>
      <c r="BU259" s="425"/>
      <c r="BV259" s="3"/>
      <c r="BW259" s="3"/>
      <c r="BX259" s="747" t="str">
        <v>XX</v>
      </c>
      <c r="BY259" s="12" t="str">
        <v>Not Declared</v>
      </c>
      <c r="BZ259" s="12" t="str">
        <v>Team Kennet</v>
      </c>
      <c r="CA259" s="479"/>
      <c r="CB259" s="480"/>
      <c r="CC259" s="481"/>
      <c r="CD259" s="3"/>
      <c r="CE259" s="3"/>
      <c r="CF259" s="747" t="str">
        <v>NN</v>
      </c>
      <c r="CG259" s="12" t="str">
        <v>Not Declared</v>
      </c>
      <c r="CH259" s="12" t="str">
        <v>Banbury Harriers AC</v>
      </c>
      <c r="CI259" s="479"/>
      <c r="CJ259" s="480"/>
      <c r="CK259" s="481"/>
      <c r="CL259" s="3"/>
      <c r="CM259" s="3"/>
      <c r="CN259" s="747" t="str">
        <v>OO</v>
      </c>
      <c r="CO259" s="12" t="str">
        <v>Not Declared</v>
      </c>
      <c r="CP259" s="12" t="str">
        <v>Oxford City AC</v>
      </c>
      <c r="CQ259" s="479"/>
      <c r="CR259" s="480"/>
      <c r="CS259" s="481"/>
      <c r="CT259" s="3"/>
      <c r="CU259" s="3"/>
      <c r="CV259" s="747" t="str">
        <v>WW</v>
      </c>
      <c r="CW259" s="12" t="str">
        <v>Not Declared</v>
      </c>
      <c r="CX259" s="12" t="str">
        <v>Witney Road Runners</v>
      </c>
      <c r="CY259" s="479"/>
      <c r="CZ259" s="480"/>
      <c r="DA259" s="481"/>
      <c r="DB259" s="3"/>
      <c r="DC259" s="3"/>
      <c r="DD259" s="747" t="str">
        <v>WW</v>
      </c>
      <c r="DE259" s="12" t="str">
        <v>Not Declared</v>
      </c>
      <c r="DF259" s="12" t="str">
        <v>Witney Road Runners</v>
      </c>
      <c r="DG259" s="479"/>
      <c r="DH259" s="480"/>
      <c r="DI259" s="481"/>
      <c r="DJ259" s="3"/>
      <c r="DK259" s="3"/>
      <c r="DL259" s="747" t="str">
        <v>NN</v>
      </c>
      <c r="DM259" s="12" t="str">
        <v>Not Declared</v>
      </c>
      <c r="DN259" s="12" t="str">
        <v>Banbury Harriers AC</v>
      </c>
      <c r="DO259" s="479"/>
      <c r="DP259" s="480"/>
      <c r="DQ259" s="481"/>
      <c r="DR259" s="433"/>
      <c r="DS259" s="747" t="str" cm="1">
        <f t="array" ref="DS259">_xlfn.LET(_xlpm.a,_xlfn.XLOOKUP(1,('Number Allocation'!$C$6:$C$1483=DU259)*('Number Allocation'!$D$6:$D$1483=DV259),'Number Allocation'!$A$6:$A$1483,"..."),IF(_xlpm.a="","...",_xlpm.a))</f>
        <v>...</v>
      </c>
      <c r="DT259" s="747">
        <v>0</v>
      </c>
      <c r="DU259" s="12" t="str">
        <v>Not Declared, Not Declared, Not Declared, Not Declared</v>
      </c>
      <c r="DV259" s="12" t="str">
        <v>Bicester AC</v>
      </c>
      <c r="DW259" s="424"/>
      <c r="DX259" s="12"/>
      <c r="DY259" s="425"/>
      <c r="DZ259" s="15"/>
      <c r="EA259" s="15"/>
    </row>
    <row r="260" spans="1:131" s="359" customFormat="1" ht="21" customHeight="1">
      <c r="A260" s="358" t="str">
        <f t="shared" ref="A260:A264" si="28">A258</f>
        <v>Banbury Harriers AC</v>
      </c>
      <c r="B260" s="729"/>
      <c r="C260" s="729" t="s">
        <v>319</v>
      </c>
      <c r="D260" s="729" t="str" cm="1">
        <f t="array" ref="D260">_xlfn.LET(_xlpm.x, Banbury!$AL$24:$AW$24, _xlpm.y, Banbury!$AL$30:$AW$38, _xlpm.z, Banbury!$AJ$30:$AJ$38, IF(_xlfn.XLOOKUP($C260,_xlfn.XLOOKUP(D$247,_xlpm.x,_xlpm.y,""),_xlpm.z,"Not Declared")="", "Name not recorded",  _xlfn.XLOOKUP($C260,_xlfn.XLOOKUP(D$247,_xlpm.x,_xlpm.y,""),_xlpm.z,"Not Declared")))</f>
        <v>Not Declared</v>
      </c>
      <c r="E260" s="729" t="str" cm="1">
        <f t="array" ref="E260">_xlfn.LET(_xlpm.x, Banbury!$AL$24:$AW$24, _xlpm.y, Banbury!$AL$30:$AW$38, _xlpm.z, Banbury!$AJ$30:$AJ$38, IF(_xlfn.XLOOKUP($C260,_xlfn.XLOOKUP(E$247,_xlpm.x,_xlpm.y,""),_xlpm.z,"Not Declared")="", "Name not recorded",  _xlfn.XLOOKUP($C260,_xlfn.XLOOKUP(E$247,_xlpm.x,_xlpm.y,""),_xlpm.z,"Not Declared")))</f>
        <v>Not Declared</v>
      </c>
      <c r="F260" s="732" t="str" cm="1">
        <f t="array" ref="F260">_xlfn.LET(_xlpm.x, Banbury!$AL$24:$AW$24, _xlpm.y, Banbury!$AL$30:$AW$38, _xlpm.z, Banbury!$AJ$30:$AJ$38, IF(_xlfn.XLOOKUP($C260,_xlfn.XLOOKUP(F$247,_xlpm.x,_xlpm.y,""),_xlpm.z,"Not Declared")="", "Name not recorded",  _xlfn.XLOOKUP($C260,_xlfn.XLOOKUP(F$247,_xlpm.x,_xlpm.y,""),_xlpm.z,"Not Declared")))</f>
        <v>Not Declared</v>
      </c>
      <c r="G260" s="729" t="str" cm="1">
        <f t="array" ref="G260">_xlfn.LET(_xlpm.x, Banbury!$AL$24:$AW$24, _xlpm.y, Banbury!$AL$30:$AW$38, _xlpm.z, Banbury!$AJ$30:$AJ$38, IF(_xlfn.XLOOKUP($C260,_xlfn.XLOOKUP(G$247,_xlpm.x,_xlpm.y,""),_xlpm.z,"Not Declared")="", "Name not recorded",  _xlfn.XLOOKUP($C260,_xlfn.XLOOKUP(G$247,_xlpm.x,_xlpm.y,""),_xlpm.z,"Not Declared")))</f>
        <v>Not Declared</v>
      </c>
      <c r="H260" s="729" t="str" cm="1">
        <f t="array" ref="H260">_xlfn.LET(_xlpm.x, Banbury!$AL$24:$AW$24, _xlpm.y, Banbury!$AL$30:$AW$38, _xlpm.z, Banbury!$AJ$30:$AJ$38, IF(_xlfn.XLOOKUP($C260,_xlfn.XLOOKUP(H$247,_xlpm.x,_xlpm.y,""),_xlpm.z,"Not Declared")="", "Name not recorded",  _xlfn.XLOOKUP($C260,_xlfn.XLOOKUP(H$247,_xlpm.x,_xlpm.y,""),_xlpm.z,"Not Declared")))</f>
        <v>Not Declared</v>
      </c>
      <c r="I260" s="729" t="str" cm="1">
        <f t="array" ref="I260">_xlfn.LET(_xlpm.x, Banbury!$AL$24:$AW$24, _xlpm.y, Banbury!$AL$30:$AW$38, _xlpm.z, Banbury!$AJ$30:$AJ$38, IF(_xlfn.XLOOKUP($C260,_xlfn.XLOOKUP(I$247,_xlpm.x,_xlpm.y,""),_xlpm.z,"Not Declared")="", "Name not recorded",  _xlfn.XLOOKUP($C260,_xlfn.XLOOKUP(I$247,_xlpm.x,_xlpm.y,""),_xlpm.z,"Not Declared")))</f>
        <v>Not Declared</v>
      </c>
      <c r="J260" s="729" t="str" cm="1">
        <f t="array" ref="J260">_xlfn.LET(_xlpm.x, Banbury!$AL$24:$AW$24, _xlpm.y, Banbury!$AL$30:$AW$38, _xlpm.z, Banbury!$AJ$30:$AJ$38, IF(_xlfn.XLOOKUP($C260,_xlfn.XLOOKUP(J$247,_xlpm.x,_xlpm.y,""),_xlpm.z,"Not Declared")="", "Name not recorded",  _xlfn.XLOOKUP($C260,_xlfn.XLOOKUP(J$247,_xlpm.x,_xlpm.y,""),_xlpm.z,"Not Declared")))</f>
        <v>Not Declared</v>
      </c>
      <c r="K260" s="729" t="str" cm="1">
        <f t="array" ref="K260">_xlfn.LET(_xlpm.x, Banbury!$AL$24:$AW$24, _xlpm.y, Banbury!$AL$30:$AW$38, _xlpm.z, Banbury!$AJ$30:$AJ$38, IF(_xlfn.XLOOKUP($C260,_xlfn.XLOOKUP(K$247,_xlpm.x,_xlpm.y,""),_xlpm.z,"Not Declared")="", "Name not recorded",  _xlfn.XLOOKUP($C260,_xlfn.XLOOKUP(K$247,_xlpm.x,_xlpm.y,""),_xlpm.z,"Not Declared")))</f>
        <v>Not Declared</v>
      </c>
      <c r="L260" s="729" t="str" cm="1">
        <f t="array" ref="L260">_xlfn.LET(_xlpm.x, Banbury!$AL$24:$AW$24, _xlpm.y, Banbury!$AL$30:$AW$38, _xlpm.z, Banbury!$AJ$30:$AJ$38, IF(_xlfn.XLOOKUP($C260,_xlfn.XLOOKUP(L$247,_xlpm.x,_xlpm.y,""),_xlpm.z,"Not Declared")="", "Name not recorded",  _xlfn.XLOOKUP($C260,_xlfn.XLOOKUP(L$247,_xlpm.x,_xlpm.y,""),_xlpm.z,"Not Declared")))</f>
        <v>Not Declared</v>
      </c>
      <c r="M260" s="729" t="str" cm="1">
        <f t="array" ref="M260">_xlfn.LET(_xlpm.x, Banbury!$AL$24:$AW$24, _xlpm.y, Banbury!$AL$30:$AW$38, _xlpm.z, Banbury!$AJ$30:$AJ$38, IF(_xlfn.XLOOKUP($C260,_xlfn.XLOOKUP(M$247,_xlpm.x,_xlpm.y,""),_xlpm.z,"Not Declared")="", "Name not recorded",  _xlfn.XLOOKUP($C260,_xlfn.XLOOKUP(M$247,_xlpm.x,_xlpm.y,""),_xlpm.z,"Not Declared")))</f>
        <v>Not Declared</v>
      </c>
      <c r="N260" s="729" t="str" cm="1">
        <f t="array" ref="N260">_xlfn.LET(_xlpm.x, Banbury!$AL$24:$AW$24, _xlpm.y, Banbury!$AL$30:$AW$38, _xlpm.z, Banbury!$AJ$30:$AJ$38, IF(_xlfn.XLOOKUP($C260,_xlfn.XLOOKUP(N$247,_xlpm.x,_xlpm.y,""),_xlpm.z,"Not Declared")="", "Name not recorded",  _xlfn.XLOOKUP($C260,_xlfn.XLOOKUP(N$247,_xlpm.x,_xlpm.y,""),_xlpm.z,"Not Declared")))</f>
        <v>Not Declared</v>
      </c>
      <c r="O260" s="729" t="str" cm="1">
        <f t="array" ref="O260">_xlfn.LET(_xlpm.x, Banbury!$AL$24:$AW$24, _xlpm.y, Banbury!$AL$30:$AW$38, _xlpm.z, Banbury!$AJ$30:$AJ$38, IF(_xlfn.XLOOKUP($C260,_xlfn.XLOOKUP(O$247,_xlpm.x,_xlpm.y,""),_xlpm.z,"Not Declared")="", "Name not recorded",  _xlfn.XLOOKUP($C260,_xlfn.XLOOKUP(O$247,_xlpm.x,_xlpm.y,""),_xlpm.z,"Not Declared")))</f>
        <v>Not Declared</v>
      </c>
      <c r="P260" s="3"/>
      <c r="Q260" s="3"/>
      <c r="R260" s="3"/>
      <c r="S260" s="3"/>
      <c r="T260" s="3"/>
      <c r="U260" s="3"/>
      <c r="V260" s="3"/>
      <c r="W260" s="3"/>
      <c r="X260" s="3"/>
      <c r="Y260" s="89"/>
      <c r="Z260" s="3"/>
      <c r="AA260" s="3"/>
      <c r="AB260" s="747"/>
      <c r="AC260" s="12"/>
      <c r="AD260" s="12"/>
      <c r="AE260" s="747"/>
      <c r="AF260" s="12"/>
      <c r="AG260" s="425"/>
      <c r="AH260" s="3"/>
      <c r="AI260" s="3"/>
      <c r="AJ260" s="747" t="str">
        <v>RR</v>
      </c>
      <c r="AK260" s="12" t="str">
        <v>Not Declared</v>
      </c>
      <c r="AL260" s="12" t="str">
        <v>Radley AC</v>
      </c>
      <c r="AM260" s="747"/>
      <c r="AN260" s="12"/>
      <c r="AO260" s="425"/>
      <c r="AP260" s="3"/>
      <c r="AQ260" s="3"/>
      <c r="AR260" s="747" t="str">
        <v>WW</v>
      </c>
      <c r="AS260" s="12" t="str">
        <v>Not Declared</v>
      </c>
      <c r="AT260" s="12" t="str">
        <v>Witney Road Runners</v>
      </c>
      <c r="AU260" s="747"/>
      <c r="AV260" s="12"/>
      <c r="AW260" s="425"/>
      <c r="AX260" s="3"/>
      <c r="AY260" s="3"/>
      <c r="AZ260" s="747" t="str">
        <v>RR</v>
      </c>
      <c r="BA260" s="12" t="str">
        <v>Not Declared</v>
      </c>
      <c r="BB260" s="12" t="str">
        <v>Radley AC</v>
      </c>
      <c r="BC260" s="747"/>
      <c r="BD260" s="12"/>
      <c r="BE260" s="425"/>
      <c r="BF260" s="3"/>
      <c r="BG260" s="3"/>
      <c r="BH260" s="747" t="str">
        <v>NN</v>
      </c>
      <c r="BI260" s="12" t="str">
        <v>Not Declared</v>
      </c>
      <c r="BJ260" s="12" t="str">
        <v>Banbury Harriers AC</v>
      </c>
      <c r="BK260" s="747"/>
      <c r="BL260" s="12"/>
      <c r="BM260" s="425"/>
      <c r="BN260" s="3"/>
      <c r="BO260" s="3"/>
      <c r="BP260" s="747" t="str">
        <v>NN</v>
      </c>
      <c r="BQ260" s="12" t="str">
        <v>Not Declared</v>
      </c>
      <c r="BR260" s="12" t="str">
        <v>Banbury Harriers AC</v>
      </c>
      <c r="BS260" s="747"/>
      <c r="BT260" s="12"/>
      <c r="BU260" s="425"/>
      <c r="BV260" s="3"/>
      <c r="BW260" s="3"/>
      <c r="BX260" s="747" t="str">
        <v>AA</v>
      </c>
      <c r="BY260" s="12" t="str">
        <v>Not Declared</v>
      </c>
      <c r="BZ260" s="12" t="str">
        <v>Abingdon AC</v>
      </c>
      <c r="CA260" s="479"/>
      <c r="CB260" s="480"/>
      <c r="CC260" s="481"/>
      <c r="CD260" s="3"/>
      <c r="CE260" s="3"/>
      <c r="CF260" s="747" t="str">
        <v>WW</v>
      </c>
      <c r="CG260" s="12" t="str">
        <v>Not Declared</v>
      </c>
      <c r="CH260" s="12" t="str">
        <v>Witney Road Runners</v>
      </c>
      <c r="CI260" s="479"/>
      <c r="CJ260" s="480"/>
      <c r="CK260" s="481"/>
      <c r="CL260" s="3"/>
      <c r="CM260" s="3"/>
      <c r="CN260" s="747" t="str">
        <v>HH</v>
      </c>
      <c r="CO260" s="12" t="str">
        <v>Not Declared</v>
      </c>
      <c r="CP260" s="12" t="str">
        <v>White Horse Harriers</v>
      </c>
      <c r="CQ260" s="479"/>
      <c r="CR260" s="480"/>
      <c r="CS260" s="481"/>
      <c r="CT260" s="3"/>
      <c r="CU260" s="3"/>
      <c r="CV260" s="747" t="str">
        <v>RR</v>
      </c>
      <c r="CW260" s="12" t="str">
        <v>Not Declared</v>
      </c>
      <c r="CX260" s="12" t="str">
        <v>Radley AC</v>
      </c>
      <c r="CY260" s="479"/>
      <c r="CZ260" s="480"/>
      <c r="DA260" s="481"/>
      <c r="DB260" s="3"/>
      <c r="DC260" s="3"/>
      <c r="DD260" s="747" t="str">
        <v>RR</v>
      </c>
      <c r="DE260" s="12" t="str">
        <v>Not Declared</v>
      </c>
      <c r="DF260" s="12" t="str">
        <v>Radley AC</v>
      </c>
      <c r="DG260" s="479"/>
      <c r="DH260" s="480"/>
      <c r="DI260" s="481"/>
      <c r="DJ260" s="3"/>
      <c r="DK260" s="3"/>
      <c r="DL260" s="747" t="str">
        <v>AA</v>
      </c>
      <c r="DM260" s="12" t="str">
        <v>Not Declared</v>
      </c>
      <c r="DN260" s="12" t="str">
        <v>Abingdon AC</v>
      </c>
      <c r="DO260" s="479"/>
      <c r="DP260" s="480"/>
      <c r="DQ260" s="481"/>
      <c r="DR260" s="433"/>
      <c r="DS260" s="747" t="str" cm="1">
        <f t="array" ref="DS260">_xlfn.LET(_xlpm.a,_xlfn.XLOOKUP(1,('Number Allocation'!$C$6:$C$1483=DU260)*('Number Allocation'!$D$6:$D$1483=DV260),'Number Allocation'!$A$6:$A$1483,"..."),IF(_xlpm.a="","...",_xlpm.a))</f>
        <v>...</v>
      </c>
      <c r="DT260" s="747">
        <v>0</v>
      </c>
      <c r="DU260" s="12" t="str">
        <v>Not Declared, Not Declared, Not Declared, Not Declared</v>
      </c>
      <c r="DV260" s="12" t="str">
        <v>Radley AC</v>
      </c>
      <c r="DW260" s="424"/>
      <c r="DX260" s="12"/>
      <c r="DY260" s="425"/>
      <c r="DZ260" s="15"/>
      <c r="EA260" s="15"/>
    </row>
    <row r="261" spans="1:131" s="359" customFormat="1" ht="21" customHeight="1">
      <c r="A261" s="358" t="str">
        <f t="shared" si="28"/>
        <v>Banbury Harriers AC</v>
      </c>
      <c r="B261" s="729"/>
      <c r="C261" s="729" t="s">
        <v>320</v>
      </c>
      <c r="D261" s="729" t="str" cm="1">
        <f t="array" ref="D261">_xlfn.LET(_xlpm.x, Banbury!$AL$24:$AW$24, _xlpm.y, Banbury!$AL$30:$AW$38, _xlpm.z, Banbury!$AJ$30:$AJ$38, IF(_xlfn.XLOOKUP($C261,_xlfn.XLOOKUP(D$247,_xlpm.x,_xlpm.y,""),_xlpm.z,"Not Declared")="", "Name not recorded",  _xlfn.XLOOKUP($C261,_xlfn.XLOOKUP(D$247,_xlpm.x,_xlpm.y,""),_xlpm.z,"Not Declared")))</f>
        <v>Not Declared</v>
      </c>
      <c r="E261" s="729" t="str" cm="1">
        <f t="array" ref="E261">_xlfn.LET(_xlpm.x, Banbury!$AL$24:$AW$24, _xlpm.y, Banbury!$AL$30:$AW$38, _xlpm.z, Banbury!$AJ$30:$AJ$38, IF(_xlfn.XLOOKUP($C261,_xlfn.XLOOKUP(E$247,_xlpm.x,_xlpm.y,""),_xlpm.z,"Not Declared")="", "Name not recorded",  _xlfn.XLOOKUP($C261,_xlfn.XLOOKUP(E$247,_xlpm.x,_xlpm.y,""),_xlpm.z,"Not Declared")))</f>
        <v>Not Declared</v>
      </c>
      <c r="F261" s="732" t="str" cm="1">
        <f t="array" ref="F261">_xlfn.LET(_xlpm.x, Banbury!$AL$24:$AW$24, _xlpm.y, Banbury!$AL$30:$AW$38, _xlpm.z, Banbury!$AJ$30:$AJ$38, IF(_xlfn.XLOOKUP($C261,_xlfn.XLOOKUP(F$247,_xlpm.x,_xlpm.y,""),_xlpm.z,"Not Declared")="", "Name not recorded",  _xlfn.XLOOKUP($C261,_xlfn.XLOOKUP(F$247,_xlpm.x,_xlpm.y,""),_xlpm.z,"Not Declared")))</f>
        <v>Not Declared</v>
      </c>
      <c r="G261" s="729" t="str" cm="1">
        <f t="array" ref="G261">_xlfn.LET(_xlpm.x, Banbury!$AL$24:$AW$24, _xlpm.y, Banbury!$AL$30:$AW$38, _xlpm.z, Banbury!$AJ$30:$AJ$38, IF(_xlfn.XLOOKUP($C261,_xlfn.XLOOKUP(G$247,_xlpm.x,_xlpm.y,""),_xlpm.z,"Not Declared")="", "Name not recorded",  _xlfn.XLOOKUP($C261,_xlfn.XLOOKUP(G$247,_xlpm.x,_xlpm.y,""),_xlpm.z,"Not Declared")))</f>
        <v>Not Declared</v>
      </c>
      <c r="H261" s="729" t="str" cm="1">
        <f t="array" ref="H261">_xlfn.LET(_xlpm.x, Banbury!$AL$24:$AW$24, _xlpm.y, Banbury!$AL$30:$AW$38, _xlpm.z, Banbury!$AJ$30:$AJ$38, IF(_xlfn.XLOOKUP($C261,_xlfn.XLOOKUP(H$247,_xlpm.x,_xlpm.y,""),_xlpm.z,"Not Declared")="", "Name not recorded",  _xlfn.XLOOKUP($C261,_xlfn.XLOOKUP(H$247,_xlpm.x,_xlpm.y,""),_xlpm.z,"Not Declared")))</f>
        <v>Not Declared</v>
      </c>
      <c r="I261" s="729" t="str" cm="1">
        <f t="array" ref="I261">_xlfn.LET(_xlpm.x, Banbury!$AL$24:$AW$24, _xlpm.y, Banbury!$AL$30:$AW$38, _xlpm.z, Banbury!$AJ$30:$AJ$38, IF(_xlfn.XLOOKUP($C261,_xlfn.XLOOKUP(I$247,_xlpm.x,_xlpm.y,""),_xlpm.z,"Not Declared")="", "Name not recorded",  _xlfn.XLOOKUP($C261,_xlfn.XLOOKUP(I$247,_xlpm.x,_xlpm.y,""),_xlpm.z,"Not Declared")))</f>
        <v>Not Declared</v>
      </c>
      <c r="J261" s="729" t="str" cm="1">
        <f t="array" ref="J261">_xlfn.LET(_xlpm.x, Banbury!$AL$24:$AW$24, _xlpm.y, Banbury!$AL$30:$AW$38, _xlpm.z, Banbury!$AJ$30:$AJ$38, IF(_xlfn.XLOOKUP($C261,_xlfn.XLOOKUP(J$247,_xlpm.x,_xlpm.y,""),_xlpm.z,"Not Declared")="", "Name not recorded",  _xlfn.XLOOKUP($C261,_xlfn.XLOOKUP(J$247,_xlpm.x,_xlpm.y,""),_xlpm.z,"Not Declared")))</f>
        <v>Not Declared</v>
      </c>
      <c r="K261" s="729" t="str" cm="1">
        <f t="array" ref="K261">_xlfn.LET(_xlpm.x, Banbury!$AL$24:$AW$24, _xlpm.y, Banbury!$AL$30:$AW$38, _xlpm.z, Banbury!$AJ$30:$AJ$38, IF(_xlfn.XLOOKUP($C261,_xlfn.XLOOKUP(K$247,_xlpm.x,_xlpm.y,""),_xlpm.z,"Not Declared")="", "Name not recorded",  _xlfn.XLOOKUP($C261,_xlfn.XLOOKUP(K$247,_xlpm.x,_xlpm.y,""),_xlpm.z,"Not Declared")))</f>
        <v>Not Declared</v>
      </c>
      <c r="L261" s="729" t="str" cm="1">
        <f t="array" ref="L261">_xlfn.LET(_xlpm.x, Banbury!$AL$24:$AW$24, _xlpm.y, Banbury!$AL$30:$AW$38, _xlpm.z, Banbury!$AJ$30:$AJ$38, IF(_xlfn.XLOOKUP($C261,_xlfn.XLOOKUP(L$247,_xlpm.x,_xlpm.y,""),_xlpm.z,"Not Declared")="", "Name not recorded",  _xlfn.XLOOKUP($C261,_xlfn.XLOOKUP(L$247,_xlpm.x,_xlpm.y,""),_xlpm.z,"Not Declared")))</f>
        <v>Not Declared</v>
      </c>
      <c r="M261" s="729" t="str" cm="1">
        <f t="array" ref="M261">_xlfn.LET(_xlpm.x, Banbury!$AL$24:$AW$24, _xlpm.y, Banbury!$AL$30:$AW$38, _xlpm.z, Banbury!$AJ$30:$AJ$38, IF(_xlfn.XLOOKUP($C261,_xlfn.XLOOKUP(M$247,_xlpm.x,_xlpm.y,""),_xlpm.z,"Not Declared")="", "Name not recorded",  _xlfn.XLOOKUP($C261,_xlfn.XLOOKUP(M$247,_xlpm.x,_xlpm.y,""),_xlpm.z,"Not Declared")))</f>
        <v>Not Declared</v>
      </c>
      <c r="N261" s="729" t="str" cm="1">
        <f t="array" ref="N261">_xlfn.LET(_xlpm.x, Banbury!$AL$24:$AW$24, _xlpm.y, Banbury!$AL$30:$AW$38, _xlpm.z, Banbury!$AJ$30:$AJ$38, IF(_xlfn.XLOOKUP($C261,_xlfn.XLOOKUP(N$247,_xlpm.x,_xlpm.y,""),_xlpm.z,"Not Declared")="", "Name not recorded",  _xlfn.XLOOKUP($C261,_xlfn.XLOOKUP(N$247,_xlpm.x,_xlpm.y,""),_xlpm.z,"Not Declared")))</f>
        <v>Not Declared</v>
      </c>
      <c r="O261" s="729" t="str" cm="1">
        <f t="array" ref="O261">_xlfn.LET(_xlpm.x, Banbury!$AL$24:$AW$24, _xlpm.y, Banbury!$AL$30:$AW$38, _xlpm.z, Banbury!$AJ$30:$AJ$38, IF(_xlfn.XLOOKUP($C261,_xlfn.XLOOKUP(O$247,_xlpm.x,_xlpm.y,""),_xlpm.z,"Not Declared")="", "Name not recorded",  _xlfn.XLOOKUP($C261,_xlfn.XLOOKUP(O$247,_xlpm.x,_xlpm.y,""),_xlpm.z,"Not Declared")))</f>
        <v>Not Declared</v>
      </c>
      <c r="P261" s="3"/>
      <c r="Q261" s="3"/>
      <c r="R261" s="3"/>
      <c r="S261" s="3"/>
      <c r="T261" s="3"/>
      <c r="U261" s="3"/>
      <c r="V261" s="3"/>
      <c r="W261" s="3"/>
      <c r="X261" s="12"/>
      <c r="Z261" s="3"/>
      <c r="AA261" s="3"/>
      <c r="AB261" s="747"/>
      <c r="AC261" s="12"/>
      <c r="AD261" s="12"/>
      <c r="AE261" s="747"/>
      <c r="AF261" s="12"/>
      <c r="AG261" s="425"/>
      <c r="AH261" s="3"/>
      <c r="AI261" s="3"/>
      <c r="AJ261" s="747" t="str">
        <v>HH</v>
      </c>
      <c r="AK261" s="12" t="str">
        <v>Not Declared</v>
      </c>
      <c r="AL261" s="12" t="str">
        <v>White Horse Harriers</v>
      </c>
      <c r="AM261" s="747"/>
      <c r="AN261" s="12"/>
      <c r="AO261" s="425"/>
      <c r="AP261" s="3"/>
      <c r="AQ261" s="3"/>
      <c r="AR261" s="747" t="str">
        <v>NN</v>
      </c>
      <c r="AS261" s="12" t="str">
        <v>Not Declared</v>
      </c>
      <c r="AT261" s="12" t="str">
        <v>Banbury Harriers AC</v>
      </c>
      <c r="AU261" s="747"/>
      <c r="AV261" s="12"/>
      <c r="AW261" s="425"/>
      <c r="AX261" s="3"/>
      <c r="AY261" s="3"/>
      <c r="AZ261" s="747" t="str">
        <v>AA</v>
      </c>
      <c r="BA261" s="12" t="str">
        <v>Not Declared</v>
      </c>
      <c r="BB261" s="12" t="str">
        <v>Abingdon AC</v>
      </c>
      <c r="BC261" s="747"/>
      <c r="BD261" s="12"/>
      <c r="BE261" s="425"/>
      <c r="BF261" s="3"/>
      <c r="BG261" s="3"/>
      <c r="BH261" s="747" t="str">
        <v>BB</v>
      </c>
      <c r="BI261" s="12" t="str">
        <v>Not Declared</v>
      </c>
      <c r="BJ261" s="12" t="str">
        <v>Bicester AC</v>
      </c>
      <c r="BK261" s="747"/>
      <c r="BL261" s="12"/>
      <c r="BM261" s="425"/>
      <c r="BN261" s="3"/>
      <c r="BO261" s="3"/>
      <c r="BP261" s="747" t="str">
        <v>AA</v>
      </c>
      <c r="BQ261" s="12" t="str">
        <v>Not Declared</v>
      </c>
      <c r="BR261" s="12" t="str">
        <v>Abingdon AC</v>
      </c>
      <c r="BS261" s="747"/>
      <c r="BT261" s="12"/>
      <c r="BU261" s="425"/>
      <c r="BV261" s="3"/>
      <c r="BW261" s="3"/>
      <c r="BX261" s="747" t="str">
        <v>NN</v>
      </c>
      <c r="BY261" s="12" t="str">
        <v>Not Declared</v>
      </c>
      <c r="BZ261" s="12" t="str">
        <v>Banbury Harriers AC</v>
      </c>
      <c r="CA261" s="479"/>
      <c r="CB261" s="480"/>
      <c r="CC261" s="481"/>
      <c r="CD261" s="3"/>
      <c r="CE261" s="3"/>
      <c r="CF261" s="747" t="str">
        <v>BB</v>
      </c>
      <c r="CG261" s="12" t="str">
        <v>Not Declared</v>
      </c>
      <c r="CH261" s="12" t="str">
        <v>Bicester AC</v>
      </c>
      <c r="CI261" s="479"/>
      <c r="CJ261" s="480"/>
      <c r="CK261" s="481"/>
      <c r="CL261" s="3"/>
      <c r="CM261" s="3"/>
      <c r="CN261" s="747" t="str">
        <v>AA</v>
      </c>
      <c r="CO261" s="12" t="str">
        <v>Not Declared</v>
      </c>
      <c r="CP261" s="12" t="str">
        <v>Abingdon AC</v>
      </c>
      <c r="CQ261" s="479"/>
      <c r="CR261" s="480"/>
      <c r="CS261" s="481"/>
      <c r="CT261" s="3"/>
      <c r="CU261" s="3"/>
      <c r="CV261" s="747" t="str">
        <v>NN</v>
      </c>
      <c r="CW261" s="12" t="str">
        <v>Not Declared</v>
      </c>
      <c r="CX261" s="12" t="str">
        <v>Banbury Harriers AC</v>
      </c>
      <c r="CY261" s="479"/>
      <c r="CZ261" s="480"/>
      <c r="DA261" s="481"/>
      <c r="DB261" s="3"/>
      <c r="DC261" s="3"/>
      <c r="DD261" s="747" t="str">
        <v>HH</v>
      </c>
      <c r="DE261" s="12" t="str">
        <v>Not Declared</v>
      </c>
      <c r="DF261" s="12" t="str">
        <v>White Horse Harriers</v>
      </c>
      <c r="DG261" s="479"/>
      <c r="DH261" s="480"/>
      <c r="DI261" s="481"/>
      <c r="DJ261" s="3"/>
      <c r="DK261" s="3"/>
      <c r="DL261" s="747" t="str">
        <v>BB</v>
      </c>
      <c r="DM261" s="12" t="str">
        <v>Not Declared</v>
      </c>
      <c r="DN261" s="12" t="str">
        <v>Bicester AC</v>
      </c>
      <c r="DO261" s="479"/>
      <c r="DP261" s="480"/>
      <c r="DQ261" s="481"/>
      <c r="DR261" s="433"/>
      <c r="DS261" s="747" t="str" cm="1">
        <f t="array" ref="DS261">_xlfn.LET(_xlpm.a,_xlfn.XLOOKUP(1,('Number Allocation'!$C$6:$C$1483=DU261)*('Number Allocation'!$D$6:$D$1483=DV261),'Number Allocation'!$A$6:$A$1483,"..."),IF(_xlpm.a="","...",_xlpm.a))</f>
        <v>...</v>
      </c>
      <c r="DT261" s="747">
        <v>0</v>
      </c>
      <c r="DU261" s="12" t="str">
        <v>Not Declared, Not Declared, Not Declared, Not Declared</v>
      </c>
      <c r="DV261" s="12" t="str">
        <v>Oxford City AC</v>
      </c>
      <c r="DW261" s="424"/>
      <c r="DX261" s="12"/>
      <c r="DY261" s="425"/>
      <c r="DZ261" s="15"/>
      <c r="EA261" s="15"/>
    </row>
    <row r="262" spans="1:131" s="359" customFormat="1" ht="21" customHeight="1">
      <c r="A262" s="358" t="str">
        <f t="shared" si="28"/>
        <v>Banbury Harriers AC</v>
      </c>
      <c r="B262" s="729"/>
      <c r="C262" s="729" t="s">
        <v>321</v>
      </c>
      <c r="D262" s="729" t="str" cm="1">
        <f t="array" ref="D262">_xlfn.LET(_xlpm.x, Banbury!$AL$24:$AW$24, _xlpm.y, Banbury!$AL$30:$AW$38, _xlpm.z, Banbury!$AJ$30:$AJ$38, IF(_xlfn.XLOOKUP($C262,_xlfn.XLOOKUP(D$247,_xlpm.x,_xlpm.y,""),_xlpm.z,"Not Declared")="", "Name not recorded",  _xlfn.XLOOKUP($C262,_xlfn.XLOOKUP(D$247,_xlpm.x,_xlpm.y,""),_xlpm.z,"Not Declared")))</f>
        <v>Not Declared</v>
      </c>
      <c r="E262" s="729" t="str" cm="1">
        <f t="array" ref="E262">_xlfn.LET(_xlpm.x, Banbury!$AL$24:$AW$24, _xlpm.y, Banbury!$AL$30:$AW$38, _xlpm.z, Banbury!$AJ$30:$AJ$38, IF(_xlfn.XLOOKUP($C262,_xlfn.XLOOKUP(E$247,_xlpm.x,_xlpm.y,""),_xlpm.z,"Not Declared")="", "Name not recorded",  _xlfn.XLOOKUP($C262,_xlfn.XLOOKUP(E$247,_xlpm.x,_xlpm.y,""),_xlpm.z,"Not Declared")))</f>
        <v>Not Declared</v>
      </c>
      <c r="F262" s="732" t="str" cm="1">
        <f t="array" ref="F262">_xlfn.LET(_xlpm.x, Banbury!$AL$24:$AW$24, _xlpm.y, Banbury!$AL$30:$AW$38, _xlpm.z, Banbury!$AJ$30:$AJ$38, IF(_xlfn.XLOOKUP($C262,_xlfn.XLOOKUP(F$247,_xlpm.x,_xlpm.y,""),_xlpm.z,"Not Declared")="", "Name not recorded",  _xlfn.XLOOKUP($C262,_xlfn.XLOOKUP(F$247,_xlpm.x,_xlpm.y,""),_xlpm.z,"Not Declared")))</f>
        <v>Not Declared</v>
      </c>
      <c r="G262" s="729" t="str" cm="1">
        <f t="array" ref="G262">_xlfn.LET(_xlpm.x, Banbury!$AL$24:$AW$24, _xlpm.y, Banbury!$AL$30:$AW$38, _xlpm.z, Banbury!$AJ$30:$AJ$38, IF(_xlfn.XLOOKUP($C262,_xlfn.XLOOKUP(G$247,_xlpm.x,_xlpm.y,""),_xlpm.z,"Not Declared")="", "Name not recorded",  _xlfn.XLOOKUP($C262,_xlfn.XLOOKUP(G$247,_xlpm.x,_xlpm.y,""),_xlpm.z,"Not Declared")))</f>
        <v>Not Declared</v>
      </c>
      <c r="H262" s="729" t="str" cm="1">
        <f t="array" ref="H262">_xlfn.LET(_xlpm.x, Banbury!$AL$24:$AW$24, _xlpm.y, Banbury!$AL$30:$AW$38, _xlpm.z, Banbury!$AJ$30:$AJ$38, IF(_xlfn.XLOOKUP($C262,_xlfn.XLOOKUP(H$247,_xlpm.x,_xlpm.y,""),_xlpm.z,"Not Declared")="", "Name not recorded",  _xlfn.XLOOKUP($C262,_xlfn.XLOOKUP(H$247,_xlpm.x,_xlpm.y,""),_xlpm.z,"Not Declared")))</f>
        <v>Not Declared</v>
      </c>
      <c r="I262" s="729" t="str" cm="1">
        <f t="array" ref="I262">_xlfn.LET(_xlpm.x, Banbury!$AL$24:$AW$24, _xlpm.y, Banbury!$AL$30:$AW$38, _xlpm.z, Banbury!$AJ$30:$AJ$38, IF(_xlfn.XLOOKUP($C262,_xlfn.XLOOKUP(I$247,_xlpm.x,_xlpm.y,""),_xlpm.z,"Not Declared")="", "Name not recorded",  _xlfn.XLOOKUP($C262,_xlfn.XLOOKUP(I$247,_xlpm.x,_xlpm.y,""),_xlpm.z,"Not Declared")))</f>
        <v>Not Declared</v>
      </c>
      <c r="J262" s="729" t="str" cm="1">
        <f t="array" ref="J262">_xlfn.LET(_xlpm.x, Banbury!$AL$24:$AW$24, _xlpm.y, Banbury!$AL$30:$AW$38, _xlpm.z, Banbury!$AJ$30:$AJ$38, IF(_xlfn.XLOOKUP($C262,_xlfn.XLOOKUP(J$247,_xlpm.x,_xlpm.y,""),_xlpm.z,"Not Declared")="", "Name not recorded",  _xlfn.XLOOKUP($C262,_xlfn.XLOOKUP(J$247,_xlpm.x,_xlpm.y,""),_xlpm.z,"Not Declared")))</f>
        <v>Not Declared</v>
      </c>
      <c r="K262" s="729" t="str" cm="1">
        <f t="array" ref="K262">_xlfn.LET(_xlpm.x, Banbury!$AL$24:$AW$24, _xlpm.y, Banbury!$AL$30:$AW$38, _xlpm.z, Banbury!$AJ$30:$AJ$38, IF(_xlfn.XLOOKUP($C262,_xlfn.XLOOKUP(K$247,_xlpm.x,_xlpm.y,""),_xlpm.z,"Not Declared")="", "Name not recorded",  _xlfn.XLOOKUP($C262,_xlfn.XLOOKUP(K$247,_xlpm.x,_xlpm.y,""),_xlpm.z,"Not Declared")))</f>
        <v>Not Declared</v>
      </c>
      <c r="L262" s="729" t="str" cm="1">
        <f t="array" ref="L262">_xlfn.LET(_xlpm.x, Banbury!$AL$24:$AW$24, _xlpm.y, Banbury!$AL$30:$AW$38, _xlpm.z, Banbury!$AJ$30:$AJ$38, IF(_xlfn.XLOOKUP($C262,_xlfn.XLOOKUP(L$247,_xlpm.x,_xlpm.y,""),_xlpm.z,"Not Declared")="", "Name not recorded",  _xlfn.XLOOKUP($C262,_xlfn.XLOOKUP(L$247,_xlpm.x,_xlpm.y,""),_xlpm.z,"Not Declared")))</f>
        <v>Not Declared</v>
      </c>
      <c r="M262" s="729" t="str" cm="1">
        <f t="array" ref="M262">_xlfn.LET(_xlpm.x, Banbury!$AL$24:$AW$24, _xlpm.y, Banbury!$AL$30:$AW$38, _xlpm.z, Banbury!$AJ$30:$AJ$38, IF(_xlfn.XLOOKUP($C262,_xlfn.XLOOKUP(M$247,_xlpm.x,_xlpm.y,""),_xlpm.z,"Not Declared")="", "Name not recorded",  _xlfn.XLOOKUP($C262,_xlfn.XLOOKUP(M$247,_xlpm.x,_xlpm.y,""),_xlpm.z,"Not Declared")))</f>
        <v>Not Declared</v>
      </c>
      <c r="N262" s="729" t="str" cm="1">
        <f t="array" ref="N262">_xlfn.LET(_xlpm.x, Banbury!$AL$24:$AW$24, _xlpm.y, Banbury!$AL$30:$AW$38, _xlpm.z, Banbury!$AJ$30:$AJ$38, IF(_xlfn.XLOOKUP($C262,_xlfn.XLOOKUP(N$247,_xlpm.x,_xlpm.y,""),_xlpm.z,"Not Declared")="", "Name not recorded",  _xlfn.XLOOKUP($C262,_xlfn.XLOOKUP(N$247,_xlpm.x,_xlpm.y,""),_xlpm.z,"Not Declared")))</f>
        <v>Not Declared</v>
      </c>
      <c r="O262" s="729" t="str" cm="1">
        <f t="array" ref="O262">_xlfn.LET(_xlpm.x, Banbury!$AL$24:$AW$24, _xlpm.y, Banbury!$AL$30:$AW$38, _xlpm.z, Banbury!$AJ$30:$AJ$38, IF(_xlfn.XLOOKUP($C262,_xlfn.XLOOKUP(O$247,_xlpm.x,_xlpm.y,""),_xlpm.z,"Not Declared")="", "Name not recorded",  _xlfn.XLOOKUP($C262,_xlfn.XLOOKUP(O$247,_xlpm.x,_xlpm.y,""),_xlpm.z,"Not Declared")))</f>
        <v>Not Declared</v>
      </c>
      <c r="P262" s="3"/>
      <c r="Q262" s="3"/>
      <c r="R262" s="3"/>
      <c r="S262" s="3"/>
      <c r="T262" s="3"/>
      <c r="U262" s="3"/>
      <c r="V262" s="3"/>
      <c r="W262" s="3"/>
      <c r="X262" s="12"/>
      <c r="Y262" s="89"/>
      <c r="Z262" s="3"/>
      <c r="AA262" s="3"/>
      <c r="AB262" s="747"/>
      <c r="AC262" s="12"/>
      <c r="AD262" s="12"/>
      <c r="AE262" s="747"/>
      <c r="AF262" s="12"/>
      <c r="AG262" s="425"/>
      <c r="AH262" s="3"/>
      <c r="AI262" s="3"/>
      <c r="AJ262" s="747" t="str">
        <v>AA</v>
      </c>
      <c r="AK262" s="12" t="str">
        <v>Not Declared</v>
      </c>
      <c r="AL262" s="12" t="str">
        <v>Abingdon AC</v>
      </c>
      <c r="AM262" s="747"/>
      <c r="AN262" s="12"/>
      <c r="AO262" s="425"/>
      <c r="AP262" s="3"/>
      <c r="AQ262" s="3"/>
      <c r="AR262" s="747" t="str">
        <v>RR</v>
      </c>
      <c r="AS262" s="12" t="str">
        <v>Not Declared</v>
      </c>
      <c r="AT262" s="12" t="str">
        <v>Radley AC</v>
      </c>
      <c r="AU262" s="747"/>
      <c r="AV262" s="12"/>
      <c r="AW262" s="425"/>
      <c r="AX262" s="3"/>
      <c r="AY262" s="3"/>
      <c r="AZ262" s="747" t="str">
        <v>XX</v>
      </c>
      <c r="BA262" s="12" t="str">
        <v>Not Declared</v>
      </c>
      <c r="BB262" s="12" t="str">
        <v>Team Kennet</v>
      </c>
      <c r="BC262" s="747"/>
      <c r="BD262" s="12"/>
      <c r="BE262" s="425"/>
      <c r="BF262" s="3"/>
      <c r="BG262" s="3"/>
      <c r="BH262" s="747" t="str">
        <v>RR</v>
      </c>
      <c r="BI262" s="12" t="str">
        <v>Not Declared</v>
      </c>
      <c r="BJ262" s="12" t="str">
        <v>Radley AC</v>
      </c>
      <c r="BK262" s="747"/>
      <c r="BL262" s="12"/>
      <c r="BM262" s="425"/>
      <c r="BN262" s="3"/>
      <c r="BO262" s="3"/>
      <c r="BP262" s="747" t="str">
        <v>OO</v>
      </c>
      <c r="BQ262" s="12" t="str">
        <v>Not Declared</v>
      </c>
      <c r="BR262" s="12" t="str">
        <v>Oxford City AC</v>
      </c>
      <c r="BS262" s="747"/>
      <c r="BT262" s="12"/>
      <c r="BU262" s="425"/>
      <c r="BV262" s="3"/>
      <c r="BW262" s="3"/>
      <c r="BX262" s="747" t="str">
        <v>HH</v>
      </c>
      <c r="BY262" s="12" t="str">
        <v>Not Declared</v>
      </c>
      <c r="BZ262" s="12" t="str">
        <v>White Horse Harriers</v>
      </c>
      <c r="CA262" s="479"/>
      <c r="CB262" s="480"/>
      <c r="CC262" s="481"/>
      <c r="CD262" s="3"/>
      <c r="CE262" s="3"/>
      <c r="CF262" s="747" t="str">
        <v>AA</v>
      </c>
      <c r="CG262" s="12" t="str">
        <v>Not Declared</v>
      </c>
      <c r="CH262" s="12" t="str">
        <v>Abingdon AC</v>
      </c>
      <c r="CI262" s="479"/>
      <c r="CJ262" s="480"/>
      <c r="CK262" s="481"/>
      <c r="CL262" s="3"/>
      <c r="CM262" s="3"/>
      <c r="CN262" s="747" t="str">
        <v>XX</v>
      </c>
      <c r="CO262" s="12" t="str">
        <v>Not Declared</v>
      </c>
      <c r="CP262" s="12" t="str">
        <v>Team Kennet</v>
      </c>
      <c r="CQ262" s="479"/>
      <c r="CR262" s="480"/>
      <c r="CS262" s="481"/>
      <c r="CT262" s="3"/>
      <c r="CU262" s="3"/>
      <c r="CV262" s="747" t="str">
        <v>HH</v>
      </c>
      <c r="CW262" s="12" t="str">
        <v>Not Declared</v>
      </c>
      <c r="CX262" s="12" t="str">
        <v>White Horse Harriers</v>
      </c>
      <c r="CY262" s="479"/>
      <c r="CZ262" s="480"/>
      <c r="DA262" s="481"/>
      <c r="DB262" s="3"/>
      <c r="DC262" s="3"/>
      <c r="DD262" s="747" t="str">
        <v>BB</v>
      </c>
      <c r="DE262" s="12" t="str">
        <v>Not Declared</v>
      </c>
      <c r="DF262" s="12" t="str">
        <v>Bicester AC</v>
      </c>
      <c r="DG262" s="479"/>
      <c r="DH262" s="480"/>
      <c r="DI262" s="481"/>
      <c r="DJ262" s="3"/>
      <c r="DK262" s="3"/>
      <c r="DL262" s="747" t="str">
        <v>HH</v>
      </c>
      <c r="DM262" s="12" t="str">
        <v>Not Declared</v>
      </c>
      <c r="DN262" s="12" t="str">
        <v>White Horse Harriers</v>
      </c>
      <c r="DO262" s="479"/>
      <c r="DP262" s="480"/>
      <c r="DQ262" s="481"/>
      <c r="DR262" s="433"/>
      <c r="DS262" s="747" t="str" cm="1">
        <f t="array" ref="DS262">_xlfn.LET(_xlpm.a,_xlfn.XLOOKUP(1,('Number Allocation'!$C$6:$C$1483=DU262)*('Number Allocation'!$D$6:$D$1483=DV262),'Number Allocation'!$A$6:$A$1483,"..."),IF(_xlpm.a="","...",_xlpm.a))</f>
        <v>...</v>
      </c>
      <c r="DT262" s="747">
        <v>0</v>
      </c>
      <c r="DU262" s="12" t="str">
        <v>Not Declared, Not Declared, Not Declared, Not Declared</v>
      </c>
      <c r="DV262" s="12" t="str">
        <v>Witney Road Runners</v>
      </c>
      <c r="DW262" s="424"/>
      <c r="DX262" s="12"/>
      <c r="DY262" s="425"/>
      <c r="DZ262" s="15"/>
      <c r="EA262" s="15"/>
    </row>
    <row r="263" spans="1:131" s="359" customFormat="1" ht="21" customHeight="1">
      <c r="A263" s="358" t="str">
        <f t="shared" si="28"/>
        <v>Banbury Harriers AC</v>
      </c>
      <c r="B263" s="729"/>
      <c r="C263" s="729" t="s">
        <v>322</v>
      </c>
      <c r="D263" s="729" t="str" cm="1">
        <f t="array" ref="D263">_xlfn.LET(_xlpm.x, Banbury!$AL$24:$AW$24, _xlpm.y, Banbury!$AL$30:$AW$38, _xlpm.z, Banbury!$AJ$30:$AJ$38, IF(_xlfn.XLOOKUP($C263,_xlfn.XLOOKUP(D$247,_xlpm.x,_xlpm.y,""),_xlpm.z,"Not Declared")="", "Name not recorded",  _xlfn.XLOOKUP($C263,_xlfn.XLOOKUP(D$247,_xlpm.x,_xlpm.y,""),_xlpm.z,"Not Declared")))</f>
        <v>Not Declared</v>
      </c>
      <c r="E263" s="729" t="str" cm="1">
        <f t="array" ref="E263">_xlfn.LET(_xlpm.x, Banbury!$AL$24:$AW$24, _xlpm.y, Banbury!$AL$30:$AW$38, _xlpm.z, Banbury!$AJ$30:$AJ$38, IF(_xlfn.XLOOKUP($C263,_xlfn.XLOOKUP(E$247,_xlpm.x,_xlpm.y,""),_xlpm.z,"Not Declared")="", "Name not recorded",  _xlfn.XLOOKUP($C263,_xlfn.XLOOKUP(E$247,_xlpm.x,_xlpm.y,""),_xlpm.z,"Not Declared")))</f>
        <v>Not Declared</v>
      </c>
      <c r="F263" s="732" t="str" cm="1">
        <f t="array" ref="F263">_xlfn.LET(_xlpm.x, Banbury!$AL$24:$AW$24, _xlpm.y, Banbury!$AL$30:$AW$38, _xlpm.z, Banbury!$AJ$30:$AJ$38, IF(_xlfn.XLOOKUP($C263,_xlfn.XLOOKUP(F$247,_xlpm.x,_xlpm.y,""),_xlpm.z,"Not Declared")="", "Name not recorded",  _xlfn.XLOOKUP($C263,_xlfn.XLOOKUP(F$247,_xlpm.x,_xlpm.y,""),_xlpm.z,"Not Declared")))</f>
        <v>Not Declared</v>
      </c>
      <c r="G263" s="729" t="str" cm="1">
        <f t="array" ref="G263">_xlfn.LET(_xlpm.x, Banbury!$AL$24:$AW$24, _xlpm.y, Banbury!$AL$30:$AW$38, _xlpm.z, Banbury!$AJ$30:$AJ$38, IF(_xlfn.XLOOKUP($C263,_xlfn.XLOOKUP(G$247,_xlpm.x,_xlpm.y,""),_xlpm.z,"Not Declared")="", "Name not recorded",  _xlfn.XLOOKUP($C263,_xlfn.XLOOKUP(G$247,_xlpm.x,_xlpm.y,""),_xlpm.z,"Not Declared")))</f>
        <v>Not Declared</v>
      </c>
      <c r="H263" s="729" t="str" cm="1">
        <f t="array" ref="H263">_xlfn.LET(_xlpm.x, Banbury!$AL$24:$AW$24, _xlpm.y, Banbury!$AL$30:$AW$38, _xlpm.z, Banbury!$AJ$30:$AJ$38, IF(_xlfn.XLOOKUP($C263,_xlfn.XLOOKUP(H$247,_xlpm.x,_xlpm.y,""),_xlpm.z,"Not Declared")="", "Name not recorded",  _xlfn.XLOOKUP($C263,_xlfn.XLOOKUP(H$247,_xlpm.x,_xlpm.y,""),_xlpm.z,"Not Declared")))</f>
        <v>Not Declared</v>
      </c>
      <c r="I263" s="729" t="str" cm="1">
        <f t="array" ref="I263">_xlfn.LET(_xlpm.x, Banbury!$AL$24:$AW$24, _xlpm.y, Banbury!$AL$30:$AW$38, _xlpm.z, Banbury!$AJ$30:$AJ$38, IF(_xlfn.XLOOKUP($C263,_xlfn.XLOOKUP(I$247,_xlpm.x,_xlpm.y,""),_xlpm.z,"Not Declared")="", "Name not recorded",  _xlfn.XLOOKUP($C263,_xlfn.XLOOKUP(I$247,_xlpm.x,_xlpm.y,""),_xlpm.z,"Not Declared")))</f>
        <v>Not Declared</v>
      </c>
      <c r="J263" s="729" t="str" cm="1">
        <f t="array" ref="J263">_xlfn.LET(_xlpm.x, Banbury!$AL$24:$AW$24, _xlpm.y, Banbury!$AL$30:$AW$38, _xlpm.z, Banbury!$AJ$30:$AJ$38, IF(_xlfn.XLOOKUP($C263,_xlfn.XLOOKUP(J$247,_xlpm.x,_xlpm.y,""),_xlpm.z,"Not Declared")="", "Name not recorded",  _xlfn.XLOOKUP($C263,_xlfn.XLOOKUP(J$247,_xlpm.x,_xlpm.y,""),_xlpm.z,"Not Declared")))</f>
        <v>Not Declared</v>
      </c>
      <c r="K263" s="729" t="str" cm="1">
        <f t="array" ref="K263">_xlfn.LET(_xlpm.x, Banbury!$AL$24:$AW$24, _xlpm.y, Banbury!$AL$30:$AW$38, _xlpm.z, Banbury!$AJ$30:$AJ$38, IF(_xlfn.XLOOKUP($C263,_xlfn.XLOOKUP(K$247,_xlpm.x,_xlpm.y,""),_xlpm.z,"Not Declared")="", "Name not recorded",  _xlfn.XLOOKUP($C263,_xlfn.XLOOKUP(K$247,_xlpm.x,_xlpm.y,""),_xlpm.z,"Not Declared")))</f>
        <v>Not Declared</v>
      </c>
      <c r="L263" s="729" t="str" cm="1">
        <f t="array" ref="L263">_xlfn.LET(_xlpm.x, Banbury!$AL$24:$AW$24, _xlpm.y, Banbury!$AL$30:$AW$38, _xlpm.z, Banbury!$AJ$30:$AJ$38, IF(_xlfn.XLOOKUP($C263,_xlfn.XLOOKUP(L$247,_xlpm.x,_xlpm.y,""),_xlpm.z,"Not Declared")="", "Name not recorded",  _xlfn.XLOOKUP($C263,_xlfn.XLOOKUP(L$247,_xlpm.x,_xlpm.y,""),_xlpm.z,"Not Declared")))</f>
        <v>Not Declared</v>
      </c>
      <c r="M263" s="729" t="str" cm="1">
        <f t="array" ref="M263">_xlfn.LET(_xlpm.x, Banbury!$AL$24:$AW$24, _xlpm.y, Banbury!$AL$30:$AW$38, _xlpm.z, Banbury!$AJ$30:$AJ$38, IF(_xlfn.XLOOKUP($C263,_xlfn.XLOOKUP(M$247,_xlpm.x,_xlpm.y,""),_xlpm.z,"Not Declared")="", "Name not recorded",  _xlfn.XLOOKUP($C263,_xlfn.XLOOKUP(M$247,_xlpm.x,_xlpm.y,""),_xlpm.z,"Not Declared")))</f>
        <v>Not Declared</v>
      </c>
      <c r="N263" s="729" t="str" cm="1">
        <f t="array" ref="N263">_xlfn.LET(_xlpm.x, Banbury!$AL$24:$AW$24, _xlpm.y, Banbury!$AL$30:$AW$38, _xlpm.z, Banbury!$AJ$30:$AJ$38, IF(_xlfn.XLOOKUP($C263,_xlfn.XLOOKUP(N$247,_xlpm.x,_xlpm.y,""),_xlpm.z,"Not Declared")="", "Name not recorded",  _xlfn.XLOOKUP($C263,_xlfn.XLOOKUP(N$247,_xlpm.x,_xlpm.y,""),_xlpm.z,"Not Declared")))</f>
        <v>Not Declared</v>
      </c>
      <c r="O263" s="729" t="str" cm="1">
        <f t="array" ref="O263">_xlfn.LET(_xlpm.x, Banbury!$AL$24:$AW$24, _xlpm.y, Banbury!$AL$30:$AW$38, _xlpm.z, Banbury!$AJ$30:$AJ$38, IF(_xlfn.XLOOKUP($C263,_xlfn.XLOOKUP(O$247,_xlpm.x,_xlpm.y,""),_xlpm.z,"Not Declared")="", "Name not recorded",  _xlfn.XLOOKUP($C263,_xlfn.XLOOKUP(O$247,_xlpm.x,_xlpm.y,""),_xlpm.z,"Not Declared")))</f>
        <v>Not Declared</v>
      </c>
      <c r="P263" s="3"/>
      <c r="Q263" s="3"/>
      <c r="R263" s="3"/>
      <c r="S263" s="3"/>
      <c r="T263" s="3"/>
      <c r="U263" s="3"/>
      <c r="V263" s="3"/>
      <c r="W263" s="3"/>
      <c r="X263" s="3"/>
      <c r="Y263" s="89"/>
      <c r="Z263" s="3"/>
      <c r="AA263" s="3"/>
      <c r="AB263" s="747"/>
      <c r="AC263" s="12"/>
      <c r="AD263" s="12"/>
      <c r="AE263" s="747"/>
      <c r="AF263" s="12"/>
      <c r="AG263" s="425"/>
      <c r="AH263" s="3"/>
      <c r="AI263" s="3"/>
      <c r="AJ263" s="747" t="str">
        <v>BB</v>
      </c>
      <c r="AK263" s="12" t="str">
        <v>Not Declared</v>
      </c>
      <c r="AL263" s="12" t="str">
        <v>Bicester AC</v>
      </c>
      <c r="AM263" s="747"/>
      <c r="AN263" s="12"/>
      <c r="AO263" s="425"/>
      <c r="AP263" s="3"/>
      <c r="AQ263" s="3"/>
      <c r="AR263" s="747" t="str">
        <v>HH</v>
      </c>
      <c r="AS263" s="12" t="str">
        <v>Not Declared</v>
      </c>
      <c r="AT263" s="12" t="str">
        <v>White Horse Harriers</v>
      </c>
      <c r="AU263" s="747"/>
      <c r="AV263" s="12"/>
      <c r="AW263" s="425"/>
      <c r="AX263" s="3"/>
      <c r="AY263" s="3"/>
      <c r="AZ263" s="747" t="str">
        <v>NN</v>
      </c>
      <c r="BA263" s="12" t="str">
        <v>Not Declared</v>
      </c>
      <c r="BB263" s="12" t="str">
        <v>Banbury Harriers AC</v>
      </c>
      <c r="BC263" s="747"/>
      <c r="BD263" s="12"/>
      <c r="BE263" s="425"/>
      <c r="BF263" s="3"/>
      <c r="BG263" s="3"/>
      <c r="BH263" s="747" t="str">
        <v>AA</v>
      </c>
      <c r="BI263" s="12" t="str">
        <v>Not Declared</v>
      </c>
      <c r="BJ263" s="12" t="str">
        <v>Abingdon AC</v>
      </c>
      <c r="BK263" s="747"/>
      <c r="BL263" s="12"/>
      <c r="BM263" s="425"/>
      <c r="BN263" s="3"/>
      <c r="BO263" s="3"/>
      <c r="BP263" s="747" t="str">
        <v>WW</v>
      </c>
      <c r="BQ263" s="12" t="str">
        <v>Not Declared</v>
      </c>
      <c r="BR263" s="12" t="str">
        <v>Witney Road Runners</v>
      </c>
      <c r="BS263" s="747"/>
      <c r="BT263" s="12"/>
      <c r="BU263" s="425"/>
      <c r="BV263" s="3"/>
      <c r="BW263" s="3"/>
      <c r="BX263" s="747" t="str">
        <v>WW</v>
      </c>
      <c r="BY263" s="12" t="str">
        <v>Not Declared</v>
      </c>
      <c r="BZ263" s="12" t="str">
        <v>Witney Road Runners</v>
      </c>
      <c r="CA263" s="479"/>
      <c r="CB263" s="480"/>
      <c r="CC263" s="481"/>
      <c r="CD263" s="3"/>
      <c r="CE263" s="3"/>
      <c r="CF263" s="747" t="str">
        <v>OO</v>
      </c>
      <c r="CG263" s="12" t="str">
        <v>Not Declared</v>
      </c>
      <c r="CH263" s="12" t="str">
        <v>Oxford City AC</v>
      </c>
      <c r="CI263" s="479"/>
      <c r="CJ263" s="480"/>
      <c r="CK263" s="481"/>
      <c r="CL263" s="3"/>
      <c r="CM263" s="3"/>
      <c r="CN263" s="747" t="str">
        <v>RR</v>
      </c>
      <c r="CO263" s="12" t="str">
        <v>Not Declared</v>
      </c>
      <c r="CP263" s="12" t="str">
        <v>Radley AC</v>
      </c>
      <c r="CQ263" s="479"/>
      <c r="CR263" s="480"/>
      <c r="CS263" s="481"/>
      <c r="CT263" s="3"/>
      <c r="CU263" s="3"/>
      <c r="CV263" s="747" t="str">
        <v>BB</v>
      </c>
      <c r="CW263" s="12" t="str">
        <v>Not Declared</v>
      </c>
      <c r="CX263" s="12" t="str">
        <v>Bicester AC</v>
      </c>
      <c r="CY263" s="479"/>
      <c r="CZ263" s="480"/>
      <c r="DA263" s="481"/>
      <c r="DB263" s="3"/>
      <c r="DC263" s="3"/>
      <c r="DD263" s="747" t="str">
        <v>XX</v>
      </c>
      <c r="DE263" s="12" t="str">
        <v>Not Declared</v>
      </c>
      <c r="DF263" s="12" t="str">
        <v>Team Kennet</v>
      </c>
      <c r="DG263" s="479"/>
      <c r="DH263" s="480"/>
      <c r="DI263" s="481"/>
      <c r="DJ263" s="3"/>
      <c r="DK263" s="3"/>
      <c r="DL263" s="747" t="str">
        <v>XX</v>
      </c>
      <c r="DM263" s="12" t="str">
        <v>Not Declared</v>
      </c>
      <c r="DN263" s="12" t="str">
        <v>Team Kennet</v>
      </c>
      <c r="DO263" s="479"/>
      <c r="DP263" s="480"/>
      <c r="DQ263" s="481"/>
      <c r="DR263" s="433"/>
      <c r="DS263" s="749" t="str" cm="1">
        <f t="array" ref="DS263">_xlfn.LET(_xlpm.a,_xlfn.XLOOKUP(1,('Number Allocation'!$C$6:$C$1483=DU263)*('Number Allocation'!$D$6:$D$1483=DV263),'Number Allocation'!$A$6:$A$1483,"..."),IF(_xlpm.a="","...",_xlpm.a))</f>
        <v>...</v>
      </c>
      <c r="DT263" s="749">
        <v>0</v>
      </c>
      <c r="DU263" s="427" t="str">
        <v>Not Declared, Not Declared, Not Declared, Not Declared</v>
      </c>
      <c r="DV263" s="427" t="str">
        <v>Team Kennet</v>
      </c>
      <c r="DW263" s="424"/>
      <c r="DX263" s="12"/>
      <c r="DY263" s="425"/>
      <c r="DZ263" s="15"/>
      <c r="EA263" s="15"/>
    </row>
    <row r="264" spans="1:131" s="359" customFormat="1" ht="21" customHeight="1">
      <c r="A264" s="358" t="str">
        <f t="shared" si="28"/>
        <v>Banbury Harriers AC</v>
      </c>
      <c r="B264" s="729"/>
      <c r="C264" s="729" t="s">
        <v>323</v>
      </c>
      <c r="D264" s="729" t="str" cm="1">
        <f t="array" ref="D264">_xlfn.LET(_xlpm.x, Banbury!$AL$24:$AW$24, _xlpm.y, Banbury!$AL$30:$AW$38, _xlpm.z, Banbury!$AJ$30:$AJ$38, IF(_xlfn.XLOOKUP($C264,_xlfn.XLOOKUP(D$247,_xlpm.x,_xlpm.y,""),_xlpm.z,"Not Declared")="", "Name not recorded",  _xlfn.XLOOKUP($C264,_xlfn.XLOOKUP(D$247,_xlpm.x,_xlpm.y,""),_xlpm.z,"Not Declared")))</f>
        <v>Not Declared</v>
      </c>
      <c r="E264" s="729" t="str" cm="1">
        <f t="array" ref="E264">_xlfn.LET(_xlpm.x, Banbury!$AL$24:$AW$24, _xlpm.y, Banbury!$AL$30:$AW$38, _xlpm.z, Banbury!$AJ$30:$AJ$38, IF(_xlfn.XLOOKUP($C264,_xlfn.XLOOKUP(E$247,_xlpm.x,_xlpm.y,""),_xlpm.z,"Not Declared")="", "Name not recorded",  _xlfn.XLOOKUP($C264,_xlfn.XLOOKUP(E$247,_xlpm.x,_xlpm.y,""),_xlpm.z,"Not Declared")))</f>
        <v>Not Declared</v>
      </c>
      <c r="F264" s="732" t="str" cm="1">
        <f t="array" ref="F264">_xlfn.LET(_xlpm.x, Banbury!$AL$24:$AW$24, _xlpm.y, Banbury!$AL$30:$AW$38, _xlpm.z, Banbury!$AJ$30:$AJ$38, IF(_xlfn.XLOOKUP($C264,_xlfn.XLOOKUP(F$247,_xlpm.x,_xlpm.y,""),_xlpm.z,"Not Declared")="", "Name not recorded",  _xlfn.XLOOKUP($C264,_xlfn.XLOOKUP(F$247,_xlpm.x,_xlpm.y,""),_xlpm.z,"Not Declared")))</f>
        <v>Not Declared</v>
      </c>
      <c r="G264" s="729" t="str" cm="1">
        <f t="array" ref="G264">_xlfn.LET(_xlpm.x, Banbury!$AL$24:$AW$24, _xlpm.y, Banbury!$AL$30:$AW$38, _xlpm.z, Banbury!$AJ$30:$AJ$38, IF(_xlfn.XLOOKUP($C264,_xlfn.XLOOKUP(G$247,_xlpm.x,_xlpm.y,""),_xlpm.z,"Not Declared")="", "Name not recorded",  _xlfn.XLOOKUP($C264,_xlfn.XLOOKUP(G$247,_xlpm.x,_xlpm.y,""),_xlpm.z,"Not Declared")))</f>
        <v>Not Declared</v>
      </c>
      <c r="H264" s="729" t="str" cm="1">
        <f t="array" ref="H264">_xlfn.LET(_xlpm.x, Banbury!$AL$24:$AW$24, _xlpm.y, Banbury!$AL$30:$AW$38, _xlpm.z, Banbury!$AJ$30:$AJ$38, IF(_xlfn.XLOOKUP($C264,_xlfn.XLOOKUP(H$247,_xlpm.x,_xlpm.y,""),_xlpm.z,"Not Declared")="", "Name not recorded",  _xlfn.XLOOKUP($C264,_xlfn.XLOOKUP(H$247,_xlpm.x,_xlpm.y,""),_xlpm.z,"Not Declared")))</f>
        <v>Not Declared</v>
      </c>
      <c r="I264" s="729" t="str" cm="1">
        <f t="array" ref="I264">_xlfn.LET(_xlpm.x, Banbury!$AL$24:$AW$24, _xlpm.y, Banbury!$AL$30:$AW$38, _xlpm.z, Banbury!$AJ$30:$AJ$38, IF(_xlfn.XLOOKUP($C264,_xlfn.XLOOKUP(I$247,_xlpm.x,_xlpm.y,""),_xlpm.z,"Not Declared")="", "Name not recorded",  _xlfn.XLOOKUP($C264,_xlfn.XLOOKUP(I$247,_xlpm.x,_xlpm.y,""),_xlpm.z,"Not Declared")))</f>
        <v>Not Declared</v>
      </c>
      <c r="J264" s="729" t="str" cm="1">
        <f t="array" ref="J264">_xlfn.LET(_xlpm.x, Banbury!$AL$24:$AW$24, _xlpm.y, Banbury!$AL$30:$AW$38, _xlpm.z, Banbury!$AJ$30:$AJ$38, IF(_xlfn.XLOOKUP($C264,_xlfn.XLOOKUP(J$247,_xlpm.x,_xlpm.y,""),_xlpm.z,"Not Declared")="", "Name not recorded",  _xlfn.XLOOKUP($C264,_xlfn.XLOOKUP(J$247,_xlpm.x,_xlpm.y,""),_xlpm.z,"Not Declared")))</f>
        <v>Not Declared</v>
      </c>
      <c r="K264" s="729" t="str" cm="1">
        <f t="array" ref="K264">_xlfn.LET(_xlpm.x, Banbury!$AL$24:$AW$24, _xlpm.y, Banbury!$AL$30:$AW$38, _xlpm.z, Banbury!$AJ$30:$AJ$38, IF(_xlfn.XLOOKUP($C264,_xlfn.XLOOKUP(K$247,_xlpm.x,_xlpm.y,""),_xlpm.z,"Not Declared")="", "Name not recorded",  _xlfn.XLOOKUP($C264,_xlfn.XLOOKUP(K$247,_xlpm.x,_xlpm.y,""),_xlpm.z,"Not Declared")))</f>
        <v>Not Declared</v>
      </c>
      <c r="L264" s="729" t="str" cm="1">
        <f t="array" ref="L264">_xlfn.LET(_xlpm.x, Banbury!$AL$24:$AW$24, _xlpm.y, Banbury!$AL$30:$AW$38, _xlpm.z, Banbury!$AJ$30:$AJ$38, IF(_xlfn.XLOOKUP($C264,_xlfn.XLOOKUP(L$247,_xlpm.x,_xlpm.y,""),_xlpm.z,"Not Declared")="", "Name not recorded",  _xlfn.XLOOKUP($C264,_xlfn.XLOOKUP(L$247,_xlpm.x,_xlpm.y,""),_xlpm.z,"Not Declared")))</f>
        <v>Not Declared</v>
      </c>
      <c r="M264" s="729" t="str" cm="1">
        <f t="array" ref="M264">_xlfn.LET(_xlpm.x, Banbury!$AL$24:$AW$24, _xlpm.y, Banbury!$AL$30:$AW$38, _xlpm.z, Banbury!$AJ$30:$AJ$38, IF(_xlfn.XLOOKUP($C264,_xlfn.XLOOKUP(M$247,_xlpm.x,_xlpm.y,""),_xlpm.z,"Not Declared")="", "Name not recorded",  _xlfn.XLOOKUP($C264,_xlfn.XLOOKUP(M$247,_xlpm.x,_xlpm.y,""),_xlpm.z,"Not Declared")))</f>
        <v>Not Declared</v>
      </c>
      <c r="N264" s="729" t="str" cm="1">
        <f t="array" ref="N264">_xlfn.LET(_xlpm.x, Banbury!$AL$24:$AW$24, _xlpm.y, Banbury!$AL$30:$AW$38, _xlpm.z, Banbury!$AJ$30:$AJ$38, IF(_xlfn.XLOOKUP($C264,_xlfn.XLOOKUP(N$247,_xlpm.x,_xlpm.y,""),_xlpm.z,"Not Declared")="", "Name not recorded",  _xlfn.XLOOKUP($C264,_xlfn.XLOOKUP(N$247,_xlpm.x,_xlpm.y,""),_xlpm.z,"Not Declared")))</f>
        <v>Not Declared</v>
      </c>
      <c r="O264" s="729" t="str" cm="1">
        <f t="array" ref="O264">_xlfn.LET(_xlpm.x, Banbury!$AL$24:$AW$24, _xlpm.y, Banbury!$AL$30:$AW$38, _xlpm.z, Banbury!$AJ$30:$AJ$38, IF(_xlfn.XLOOKUP($C264,_xlfn.XLOOKUP(O$247,_xlpm.x,_xlpm.y,""),_xlpm.z,"Not Declared")="", "Name not recorded",  _xlfn.XLOOKUP($C264,_xlfn.XLOOKUP(O$247,_xlpm.x,_xlpm.y,""),_xlpm.z,"Not Declared")))</f>
        <v>Not Declared</v>
      </c>
      <c r="P264" s="3"/>
      <c r="Q264" s="3"/>
      <c r="R264" s="3"/>
      <c r="S264" s="3"/>
      <c r="T264" s="3"/>
      <c r="U264" s="3"/>
      <c r="V264" s="3"/>
      <c r="W264" s="3"/>
      <c r="X264" s="3"/>
      <c r="Y264" s="89"/>
      <c r="Z264" s="3" t="s">
        <v>517</v>
      </c>
      <c r="AA264" s="744" t="str" cm="1">
        <f t="array" ref="AA264">_xlfn.LET(_xlpm.a,_xlfn.XLOOKUP(1,('Number Allocation'!$C$6:$C$1483=AC264)*('Number Allocation'!$D$6:$D$1483=AD264),'Number Allocation'!$A$6:$A$1483,"..."),IF(_xlpm.a="","...",_xlpm.a))</f>
        <v>...</v>
      </c>
      <c r="AB264" s="432" t="e" cm="1">
        <f t="array" ref="AB264">_xlfn.LET(_xlpm.eventsort, _xlfn.XLOOKUP(AB$247,$D$698:$P$698,$D$700:$P$707), _xlpm.eventdata, _xlfn.XLOOKUP(AB$247,$D$247:$O$247,$D$248:$O$318), _xlpm.agedata, $A$248:$C$318, _xlfn.SORTBY(_xlfn._xlws.FILTER(_xlfn.CHOOSECOLS(_xlfn.HSTACK(_xlpm.agedata,_xlpm.eventdata),2,4,1),(_xlfn.CHOOSECOLS(_xlpm.agedata,3)=Z264),""),_xlpm.eventsort))</f>
        <v>#N/A</v>
      </c>
      <c r="AC264" s="422"/>
      <c r="AD264" s="422"/>
      <c r="AE264" s="747"/>
      <c r="AF264" s="12"/>
      <c r="AG264" s="425"/>
      <c r="AH264" s="3" t="s">
        <v>517</v>
      </c>
      <c r="AI264" s="744" t="str" cm="1">
        <f t="array" ref="AI264">_xlfn.LET(_xlpm.a,_xlfn.XLOOKUP(1,('Number Allocation'!$C$6:$C$1483=AK264)*('Number Allocation'!$D$6:$D$1483=AL264),'Number Allocation'!$A$6:$A$1483,"..."),IF(_xlpm.a="","...",_xlpm.a))</f>
        <v>...</v>
      </c>
      <c r="AJ264" s="432" cm="1">
        <f t="array" ref="AJ264:AL271">_xlfn.LET(_xlpm.eventsort, _xlfn.XLOOKUP(AJ$247,$D$698:$P$698,$D$700:$P$707), _xlpm.eventdata, _xlfn.XLOOKUP(AJ$247,$D$247:$O$247,$D$248:$O$318), _xlpm.agedata, $A$248:$C$318, _xlfn.SORTBY(_xlfn._xlws.FILTER(_xlfn.CHOOSECOLS(_xlfn.HSTACK(_xlpm.agedata,_xlpm.eventdata),2,4,1),(_xlfn.CHOOSECOLS(_xlpm.agedata,3)=AH264),""),_xlpm.eventsort))</f>
        <v>0</v>
      </c>
      <c r="AK264" s="422" t="str">
        <v>Not Declared</v>
      </c>
      <c r="AL264" s="422" t="str">
        <v>Witney Road Runners</v>
      </c>
      <c r="AM264" s="747"/>
      <c r="AN264" s="12"/>
      <c r="AO264" s="425"/>
      <c r="AP264" s="3" t="s">
        <v>517</v>
      </c>
      <c r="AQ264" s="744" t="str" cm="1">
        <f t="array" ref="AQ264">_xlfn.LET(_xlpm.a,_xlfn.XLOOKUP(1,('Number Allocation'!$C$6:$C$1483=AS264)*('Number Allocation'!$D$6:$D$1483=AT264),'Number Allocation'!$A$6:$A$1483,"..."),IF(_xlpm.a="","...",_xlpm.a))</f>
        <v>...</v>
      </c>
      <c r="AR264" s="432" cm="1">
        <f t="array" ref="AR264:AT271">_xlfn.LET(_xlpm.eventsort, _xlfn.XLOOKUP(AR$247,$D$698:$P$698,$D$700:$P$707), _xlpm.eventdata, _xlfn.XLOOKUP(AR$247,$D$247:$O$247,$D$248:$O$318), _xlpm.agedata, $A$248:$C$318, _xlfn.SORTBY(_xlfn._xlws.FILTER(_xlfn.CHOOSECOLS(_xlfn.HSTACK(_xlpm.agedata,_xlpm.eventdata),2,4,1),(_xlfn.CHOOSECOLS(_xlpm.agedata,3)=AP264),""),_xlpm.eventsort))</f>
        <v>0</v>
      </c>
      <c r="AS264" s="422" t="str">
        <v>Not Declared</v>
      </c>
      <c r="AT264" s="422" t="str">
        <v>Abingdon AC</v>
      </c>
      <c r="AU264" s="747"/>
      <c r="AV264" s="12"/>
      <c r="AW264" s="425"/>
      <c r="AX264" s="3" t="s">
        <v>517</v>
      </c>
      <c r="AY264" s="744" t="str" cm="1">
        <f t="array" ref="AY264">_xlfn.LET(_xlpm.a,_xlfn.XLOOKUP(1,('Number Allocation'!$C$6:$C$1483=BA264)*('Number Allocation'!$D$6:$D$1483=BB264),'Number Allocation'!$A$6:$A$1483,"..."),IF(_xlpm.a="","...",_xlpm.a))</f>
        <v>...</v>
      </c>
      <c r="AZ264" s="432" cm="1">
        <f t="array" ref="AZ264:BB271">_xlfn.LET(_xlpm.eventsort, _xlfn.XLOOKUP(AZ$247,$D$698:$P$698,$D$700:$P$707), _xlpm.eventdata, _xlfn.XLOOKUP(AZ$247,$D$247:$O$247,$D$248:$O$318), _xlpm.agedata, $A$248:$C$318, _xlfn.SORTBY(_xlfn._xlws.FILTER(_xlfn.CHOOSECOLS(_xlfn.HSTACK(_xlpm.agedata,_xlpm.eventdata),2,4,1),(_xlfn.CHOOSECOLS(_xlpm.agedata,3)=AX264),""),_xlpm.eventsort))</f>
        <v>0</v>
      </c>
      <c r="BA264" s="422" t="str">
        <v>Not Declared</v>
      </c>
      <c r="BB264" s="422" t="str">
        <v>Oxford City AC</v>
      </c>
      <c r="BC264" s="747"/>
      <c r="BD264" s="12"/>
      <c r="BE264" s="425"/>
      <c r="BF264" s="3" t="s">
        <v>517</v>
      </c>
      <c r="BG264" s="744" t="str" cm="1">
        <f t="array" ref="BG264">_xlfn.LET(_xlpm.a,_xlfn.XLOOKUP(1,('Number Allocation'!$C$6:$C$1483=BI264)*('Number Allocation'!$D$6:$D$1483=BJ264),'Number Allocation'!$A$6:$A$1483,"..."),IF(_xlpm.a="","...",_xlpm.a))</f>
        <v>...</v>
      </c>
      <c r="BH264" s="432" cm="1">
        <f t="array" ref="BH264:BJ271">_xlfn.LET(_xlpm.eventsort, _xlfn.XLOOKUP(BH$247,$D$698:$P$698,$D$700:$P$707), _xlpm.eventdata, _xlfn.XLOOKUP(BH$247,$D$247:$O$247,$D$248:$O$318), _xlpm.agedata, $A$248:$C$318, _xlfn.SORTBY(_xlfn._xlws.FILTER(_xlfn.CHOOSECOLS(_xlfn.HSTACK(_xlpm.agedata,_xlpm.eventdata),2,4,1),(_xlfn.CHOOSECOLS(_xlpm.agedata,3)=BF264),""),_xlpm.eventsort))</f>
        <v>0</v>
      </c>
      <c r="BI264" s="422" t="str">
        <v>Not Declared</v>
      </c>
      <c r="BJ264" s="422" t="str">
        <v>White Horse Harriers</v>
      </c>
      <c r="BK264" s="747"/>
      <c r="BL264" s="12"/>
      <c r="BM264" s="425"/>
      <c r="BN264" s="3" t="s">
        <v>517</v>
      </c>
      <c r="BO264" s="744" t="str" cm="1">
        <f t="array" ref="BO264">_xlfn.LET(_xlpm.a,_xlfn.XLOOKUP(1,('Number Allocation'!$C$6:$C$1483=BQ264)*('Number Allocation'!$D$6:$D$1483=BR264),'Number Allocation'!$A$6:$A$1483,"..."),IF(_xlpm.a="","...",_xlpm.a))</f>
        <v>...</v>
      </c>
      <c r="BP264" s="432" cm="1">
        <f t="array" ref="BP264:BR271">_xlfn.LET(_xlpm.eventsort, _xlfn.XLOOKUP(BP$247,$D$698:$P$698,$D$700:$P$707), _xlpm.eventdata, _xlfn.XLOOKUP(BP$247,$D$247:$O$247,$D$248:$O$318), _xlpm.agedata, $A$248:$C$318, _xlfn.SORTBY(_xlfn._xlws.FILTER(_xlfn.CHOOSECOLS(_xlfn.HSTACK(_xlpm.agedata,_xlpm.eventdata),2,4,1),(_xlfn.CHOOSECOLS(_xlpm.agedata,3)=BN264),""),_xlpm.eventsort))</f>
        <v>0</v>
      </c>
      <c r="BQ264" s="422" t="str">
        <v>Not Declared</v>
      </c>
      <c r="BR264" s="422" t="str">
        <v>White Horse Harriers</v>
      </c>
      <c r="BS264" s="747"/>
      <c r="BT264" s="12"/>
      <c r="BU264" s="425"/>
      <c r="BV264" s="3" t="s">
        <v>517</v>
      </c>
      <c r="BW264" s="744" t="str" cm="1">
        <f t="array" ref="BW264">_xlfn.LET(_xlpm.a,_xlfn.XLOOKUP(1,('Number Allocation'!$C$6:$C$1483=BY264)*('Number Allocation'!$D$6:$D$1483=BZ264),'Number Allocation'!$A$6:$A$1483,"..."),IF(_xlpm.a="","...",_xlpm.a))</f>
        <v>...</v>
      </c>
      <c r="BX264" s="432" cm="1">
        <f t="array" ref="BX264:BZ271">_xlfn.LET(_xlpm.eventsort, _xlfn.XLOOKUP(BX$247,$D$698:$P$698,$D$700:$P$707), _xlpm.eventdata, _xlfn.XLOOKUP(BX$247,$D$247:$O$247,$D$248:$O$318), _xlpm.agedata, $A$248:$C$318, _xlfn.SORTBY(_xlfn._xlws.FILTER(_xlfn.CHOOSECOLS(_xlfn.HSTACK(_xlpm.agedata,_xlpm.eventdata),2,4,1),(_xlfn.CHOOSECOLS(_xlpm.agedata,3)=BV264),""),_xlpm.eventsort))</f>
        <v>0</v>
      </c>
      <c r="BY264" s="422" t="str">
        <v>Not Declared</v>
      </c>
      <c r="BZ264" s="422" t="str">
        <v>Oxford City AC</v>
      </c>
      <c r="CA264" s="479"/>
      <c r="CB264" s="480"/>
      <c r="CC264" s="481"/>
      <c r="CD264" s="3" t="s">
        <v>517</v>
      </c>
      <c r="CE264" s="744" t="str" cm="1">
        <f t="array" ref="CE264">_xlfn.LET(_xlpm.a,_xlfn.XLOOKUP(1,('Number Allocation'!$C$6:$C$1483=CG264)*('Number Allocation'!$D$6:$D$1483=CH264),'Number Allocation'!$A$6:$A$1483,"..."),IF(_xlpm.a="","...",_xlpm.a))</f>
        <v>...</v>
      </c>
      <c r="CF264" s="432" cm="1">
        <f t="array" ref="CF264:CH271">_xlfn.LET(_xlpm.eventsort, _xlfn.XLOOKUP(CF$247,$D$698:$P$698,$D$700:$P$707), _xlpm.eventdata, _xlfn.XLOOKUP(CF$247,$D$247:$O$247,$D$248:$O$318), _xlpm.agedata, $A$248:$C$318, _xlfn.SORTBY(_xlfn._xlws.FILTER(_xlfn.CHOOSECOLS(_xlfn.HSTACK(_xlpm.agedata,_xlpm.eventdata),2,4,1),(_xlfn.CHOOSECOLS(_xlpm.agedata,3)=CD264),""),_xlpm.eventsort))</f>
        <v>0</v>
      </c>
      <c r="CG264" s="422" t="str">
        <v>Not Declared</v>
      </c>
      <c r="CH264" s="422" t="str">
        <v>Team Kennet</v>
      </c>
      <c r="CI264" s="479"/>
      <c r="CJ264" s="480"/>
      <c r="CK264" s="481"/>
      <c r="CL264" s="3" t="s">
        <v>517</v>
      </c>
      <c r="CM264" s="744" t="str" cm="1">
        <f t="array" ref="CM264">_xlfn.LET(_xlpm.a,_xlfn.XLOOKUP(1,('Number Allocation'!$C$6:$C$1483=CO264)*('Number Allocation'!$D$6:$D$1483=CP264),'Number Allocation'!$A$6:$A$1483,"..."),IF(_xlpm.a="","...",_xlpm.a))</f>
        <v>...</v>
      </c>
      <c r="CN264" s="432" cm="1">
        <f t="array" ref="CN264:CP271">_xlfn.LET(_xlpm.eventsort, _xlfn.XLOOKUP(CN$247,$D$698:$P$698,$D$700:$P$707), _xlpm.eventdata, _xlfn.XLOOKUP(CN$247,$D$247:$O$247,$D$248:$O$318), _xlpm.agedata, $A$248:$C$318, _xlfn.SORTBY(_xlfn._xlws.FILTER(_xlfn.CHOOSECOLS(_xlfn.HSTACK(_xlpm.agedata,_xlpm.eventdata),2,4,1),(_xlfn.CHOOSECOLS(_xlpm.agedata,3)=CL264),""),_xlpm.eventsort))</f>
        <v>0</v>
      </c>
      <c r="CO264" s="422" t="str">
        <v>Not Declared</v>
      </c>
      <c r="CP264" s="422" t="str">
        <v>Bicester AC</v>
      </c>
      <c r="CQ264" s="479"/>
      <c r="CR264" s="480"/>
      <c r="CS264" s="481"/>
      <c r="CT264" s="3" t="s">
        <v>517</v>
      </c>
      <c r="CU264" s="744" t="str" cm="1">
        <f t="array" ref="CU264">_xlfn.LET(_xlpm.a,_xlfn.XLOOKUP(1,('Number Allocation'!$C$6:$C$1483=CW264)*('Number Allocation'!$D$6:$D$1483=CX264),'Number Allocation'!$A$6:$A$1483,"..."),IF(_xlpm.a="","...",_xlpm.a))</f>
        <v>...</v>
      </c>
      <c r="CV264" s="432" cm="1">
        <f t="array" ref="CV264:CX271">_xlfn.LET(_xlpm.eventsort, _xlfn.XLOOKUP(CV$247,$D$698:$P$698,$D$700:$P$707), _xlpm.eventdata, _xlfn.XLOOKUP(CV$247,$D$247:$O$247,$D$248:$O$318), _xlpm.agedata, $A$248:$C$318, _xlfn.SORTBY(_xlfn._xlws.FILTER(_xlfn.CHOOSECOLS(_xlfn.HSTACK(_xlpm.agedata,_xlpm.eventdata),2,4,1),(_xlfn.CHOOSECOLS(_xlpm.agedata,3)=CT264),""),_xlpm.eventsort))</f>
        <v>0</v>
      </c>
      <c r="CW264" s="422" t="str">
        <v>Not Declared</v>
      </c>
      <c r="CX264" s="422" t="str">
        <v>Oxford City AC</v>
      </c>
      <c r="CY264" s="479"/>
      <c r="CZ264" s="480"/>
      <c r="DA264" s="481"/>
      <c r="DB264" s="3" t="s">
        <v>517</v>
      </c>
      <c r="DC264" s="744" t="str" cm="1">
        <f t="array" ref="DC264">_xlfn.LET(_xlpm.a,_xlfn.XLOOKUP(1,('Number Allocation'!$C$6:$C$1483=DE264)*('Number Allocation'!$D$6:$D$1483=DF264),'Number Allocation'!$A$6:$A$1483,"..."),IF(_xlpm.a="","...",_xlpm.a))</f>
        <v>...</v>
      </c>
      <c r="DD264" s="432" cm="1">
        <f t="array" ref="DD264:DF271">_xlfn.LET(_xlpm.eventsort, _xlfn.XLOOKUP(DD$247,$D$698:$P$698,$D$700:$P$707), _xlpm.eventdata, _xlfn.XLOOKUP(DD$247,$D$247:$O$247,$D$248:$O$318), _xlpm.agedata, $A$248:$C$318, _xlfn.SORTBY(_xlfn._xlws.FILTER(_xlfn.CHOOSECOLS(_xlfn.HSTACK(_xlpm.agedata,_xlpm.eventdata),2,4,1),(_xlfn.CHOOSECOLS(_xlpm.agedata,3)=DB264),""),_xlpm.eventsort))</f>
        <v>0</v>
      </c>
      <c r="DE264" s="422" t="str">
        <v>Not Declared</v>
      </c>
      <c r="DF264" s="422" t="str">
        <v>Banbury Harriers AC</v>
      </c>
      <c r="DG264" s="479"/>
      <c r="DH264" s="480"/>
      <c r="DI264" s="481"/>
      <c r="DJ264" s="3" t="s">
        <v>517</v>
      </c>
      <c r="DK264" s="744" t="str" cm="1">
        <f t="array" ref="DK264">_xlfn.LET(_xlpm.a,_xlfn.XLOOKUP(1,('Number Allocation'!$C$6:$C$1483=DM264)*('Number Allocation'!$D$6:$D$1483=DN264),'Number Allocation'!$A$6:$A$1483,"..."),IF(_xlpm.a="","...",_xlpm.a))</f>
        <v>...</v>
      </c>
      <c r="DL264" s="432" cm="1">
        <f t="array" ref="DL264:DN271">_xlfn.LET(_xlpm.eventsort, _xlfn.XLOOKUP(DL$247,$D$698:$P$698,$D$700:$P$707), _xlpm.eventdata, _xlfn.XLOOKUP(DL$247,$D$247:$O$247,$D$248:$O$318), _xlpm.agedata, $A$248:$C$318, _xlfn.SORTBY(_xlfn._xlws.FILTER(_xlfn.CHOOSECOLS(_xlfn.HSTACK(_xlpm.agedata,_xlpm.eventdata),2,4,1),(_xlfn.CHOOSECOLS(_xlpm.agedata,3)=DJ264),""),_xlpm.eventsort))</f>
        <v>0</v>
      </c>
      <c r="DM264" s="422" t="str">
        <v>Not Declared</v>
      </c>
      <c r="DN264" s="422" t="str">
        <v>Oxford City AC</v>
      </c>
      <c r="DO264" s="479"/>
      <c r="DP264" s="480"/>
      <c r="DQ264" s="481"/>
      <c r="DR264" s="434"/>
      <c r="DW264" s="424"/>
      <c r="DX264" s="12"/>
      <c r="DY264" s="425"/>
      <c r="DZ264" s="15"/>
      <c r="EA264" s="15"/>
    </row>
    <row r="265" spans="1:131" s="359" customFormat="1" ht="21" customHeight="1">
      <c r="A265" s="358"/>
      <c r="B265" s="729"/>
      <c r="C265" s="729"/>
      <c r="D265" s="729"/>
      <c r="E265" s="362"/>
      <c r="F265" s="729"/>
      <c r="G265" s="729"/>
      <c r="H265" s="729"/>
      <c r="I265" s="729"/>
      <c r="J265" s="729"/>
      <c r="K265" s="729"/>
      <c r="L265" s="729"/>
      <c r="M265" s="729"/>
      <c r="N265" s="729"/>
      <c r="O265" s="362"/>
      <c r="P265" s="3"/>
      <c r="Q265" s="3"/>
      <c r="R265" s="3"/>
      <c r="S265" s="3"/>
      <c r="T265" s="3"/>
      <c r="U265" s="3"/>
      <c r="V265" s="3"/>
      <c r="W265" s="3"/>
      <c r="X265" s="3"/>
      <c r="Y265" s="89"/>
      <c r="Z265" s="433"/>
      <c r="AA265" s="747" t="str" cm="1">
        <f t="array" ref="AA265">_xlfn.LET(_xlpm.a,_xlfn.XLOOKUP(1,('Number Allocation'!$C$6:$C$1483=AC265)*('Number Allocation'!$D$6:$D$1483=AD265),'Number Allocation'!$A$6:$A$1483,"..."),IF(_xlpm.a="","...",_xlpm.a))</f>
        <v>...</v>
      </c>
      <c r="AB265" s="747"/>
      <c r="AC265" s="12"/>
      <c r="AD265" s="12"/>
      <c r="AE265" s="747"/>
      <c r="AF265" s="12"/>
      <c r="AG265" s="425"/>
      <c r="AH265" s="433"/>
      <c r="AI265" s="747" t="str" cm="1">
        <f t="array" ref="AI265">_xlfn.LET(_xlpm.a,_xlfn.XLOOKUP(1,('Number Allocation'!$C$6:$C$1483=AK265)*('Number Allocation'!$D$6:$D$1483=AL265),'Number Allocation'!$A$6:$A$1483,"..."),IF(_xlpm.a="","...",_xlpm.a))</f>
        <v>...</v>
      </c>
      <c r="AJ265" s="747">
        <v>0</v>
      </c>
      <c r="AK265" s="12" t="str">
        <v>Not Declared</v>
      </c>
      <c r="AL265" s="12" t="str">
        <v>Banbury Harriers AC</v>
      </c>
      <c r="AM265" s="747"/>
      <c r="AN265" s="12"/>
      <c r="AO265" s="425"/>
      <c r="AP265" s="433"/>
      <c r="AQ265" s="747" t="str" cm="1">
        <f t="array" ref="AQ265">_xlfn.LET(_xlpm.a,_xlfn.XLOOKUP(1,('Number Allocation'!$C$6:$C$1483=AS265)*('Number Allocation'!$D$6:$D$1483=AT265),'Number Allocation'!$A$6:$A$1483,"..."),IF(_xlpm.a="","...",_xlpm.a))</f>
        <v>...</v>
      </c>
      <c r="AR265" s="747">
        <v>0</v>
      </c>
      <c r="AS265" s="12" t="str">
        <v>Not Declared</v>
      </c>
      <c r="AT265" s="12" t="str">
        <v>Bicester AC</v>
      </c>
      <c r="AU265" s="747"/>
      <c r="AV265" s="12"/>
      <c r="AW265" s="425"/>
      <c r="AX265" s="433"/>
      <c r="AY265" s="747" t="str" cm="1">
        <f t="array" ref="AY265">_xlfn.LET(_xlpm.a,_xlfn.XLOOKUP(1,('Number Allocation'!$C$6:$C$1483=BA265)*('Number Allocation'!$D$6:$D$1483=BB265),'Number Allocation'!$A$6:$A$1483,"..."),IF(_xlpm.a="","...",_xlpm.a))</f>
        <v>...</v>
      </c>
      <c r="AZ265" s="747">
        <v>0</v>
      </c>
      <c r="BA265" s="12" t="str">
        <v>Not Declared</v>
      </c>
      <c r="BB265" s="12" t="str">
        <v>Witney Road Runners</v>
      </c>
      <c r="BC265" s="747"/>
      <c r="BD265" s="12"/>
      <c r="BE265" s="425"/>
      <c r="BF265" s="433"/>
      <c r="BG265" s="747" t="str" cm="1">
        <f t="array" ref="BG265">_xlfn.LET(_xlpm.a,_xlfn.XLOOKUP(1,('Number Allocation'!$C$6:$C$1483=BI265)*('Number Allocation'!$D$6:$D$1483=BJ265),'Number Allocation'!$A$6:$A$1483,"..."),IF(_xlpm.a="","...",_xlpm.a))</f>
        <v>...</v>
      </c>
      <c r="BH265" s="747">
        <v>0</v>
      </c>
      <c r="BI265" s="12" t="str">
        <v>Not Declared</v>
      </c>
      <c r="BJ265" s="12" t="str">
        <v>Oxford City AC</v>
      </c>
      <c r="BK265" s="747"/>
      <c r="BL265" s="12"/>
      <c r="BM265" s="425"/>
      <c r="BN265" s="433"/>
      <c r="BO265" s="747" t="str" cm="1">
        <f t="array" ref="BO265">_xlfn.LET(_xlpm.a,_xlfn.XLOOKUP(1,('Number Allocation'!$C$6:$C$1483=BQ265)*('Number Allocation'!$D$6:$D$1483=BR265),'Number Allocation'!$A$6:$A$1483,"..."),IF(_xlpm.a="","...",_xlpm.a))</f>
        <v>...</v>
      </c>
      <c r="BP265" s="747">
        <v>0</v>
      </c>
      <c r="BQ265" s="12" t="str">
        <v>Not Declared</v>
      </c>
      <c r="BR265" s="12" t="str">
        <v>Bicester AC</v>
      </c>
      <c r="BS265" s="747"/>
      <c r="BT265" s="12"/>
      <c r="BU265" s="425"/>
      <c r="BV265" s="433"/>
      <c r="BW265" s="747" t="str" cm="1">
        <f t="array" ref="BW265">_xlfn.LET(_xlpm.a,_xlfn.XLOOKUP(1,('Number Allocation'!$C$6:$C$1483=BY265)*('Number Allocation'!$D$6:$D$1483=BZ265),'Number Allocation'!$A$6:$A$1483,"..."),IF(_xlpm.a="","...",_xlpm.a))</f>
        <v>...</v>
      </c>
      <c r="BX265" s="747">
        <v>0</v>
      </c>
      <c r="BY265" s="12" t="str">
        <v>Not Declared</v>
      </c>
      <c r="BZ265" s="12" t="str">
        <v>Bicester AC</v>
      </c>
      <c r="CA265" s="479"/>
      <c r="CB265" s="480"/>
      <c r="CC265" s="481"/>
      <c r="CD265" s="433"/>
      <c r="CE265" s="747" t="str" cm="1">
        <f t="array" ref="CE265">_xlfn.LET(_xlpm.a,_xlfn.XLOOKUP(1,('Number Allocation'!$C$6:$C$1483=CG265)*('Number Allocation'!$D$6:$D$1483=CH265),'Number Allocation'!$A$6:$A$1483,"..."),IF(_xlpm.a="","...",_xlpm.a))</f>
        <v>...</v>
      </c>
      <c r="CF265" s="747">
        <v>0</v>
      </c>
      <c r="CG265" s="12" t="str">
        <v>Not Declared</v>
      </c>
      <c r="CH265" s="12" t="str">
        <v>White Horse Harriers</v>
      </c>
      <c r="CI265" s="479"/>
      <c r="CJ265" s="480"/>
      <c r="CK265" s="481"/>
      <c r="CL265" s="433"/>
      <c r="CM265" s="747" t="str" cm="1">
        <f t="array" ref="CM265">_xlfn.LET(_xlpm.a,_xlfn.XLOOKUP(1,('Number Allocation'!$C$6:$C$1483=CO265)*('Number Allocation'!$D$6:$D$1483=CP265),'Number Allocation'!$A$6:$A$1483,"..."),IF(_xlpm.a="","...",_xlpm.a))</f>
        <v>...</v>
      </c>
      <c r="CN265" s="747">
        <v>0</v>
      </c>
      <c r="CO265" s="12" t="str">
        <v>Not Declared</v>
      </c>
      <c r="CP265" s="12" t="str">
        <v>Witney Road Runners</v>
      </c>
      <c r="CQ265" s="479"/>
      <c r="CR265" s="480"/>
      <c r="CS265" s="481"/>
      <c r="CT265" s="433"/>
      <c r="CU265" s="747" t="str" cm="1">
        <f t="array" ref="CU265">_xlfn.LET(_xlpm.a,_xlfn.XLOOKUP(1,('Number Allocation'!$C$6:$C$1483=CW265)*('Number Allocation'!$D$6:$D$1483=CX265),'Number Allocation'!$A$6:$A$1483,"..."),IF(_xlpm.a="","...",_xlpm.a))</f>
        <v>...</v>
      </c>
      <c r="CV265" s="747">
        <v>0</v>
      </c>
      <c r="CW265" s="12" t="str">
        <v>Not Declared</v>
      </c>
      <c r="CX265" s="12" t="str">
        <v>Abingdon AC</v>
      </c>
      <c r="CY265" s="479"/>
      <c r="CZ265" s="480"/>
      <c r="DA265" s="481"/>
      <c r="DB265" s="433"/>
      <c r="DC265" s="747" t="str" cm="1">
        <f t="array" ref="DC265">_xlfn.LET(_xlpm.a,_xlfn.XLOOKUP(1,('Number Allocation'!$C$6:$C$1483=DE265)*('Number Allocation'!$D$6:$D$1483=DF265),'Number Allocation'!$A$6:$A$1483,"..."),IF(_xlpm.a="","...",_xlpm.a))</f>
        <v>...</v>
      </c>
      <c r="DD265" s="747">
        <v>0</v>
      </c>
      <c r="DE265" s="12" t="str">
        <v>Not Declared</v>
      </c>
      <c r="DF265" s="12" t="str">
        <v>Oxford City AC</v>
      </c>
      <c r="DG265" s="479"/>
      <c r="DH265" s="480"/>
      <c r="DI265" s="481"/>
      <c r="DJ265" s="433"/>
      <c r="DK265" s="747" t="str" cm="1">
        <f t="array" ref="DK265">_xlfn.LET(_xlpm.a,_xlfn.XLOOKUP(1,('Number Allocation'!$C$6:$C$1483=DM265)*('Number Allocation'!$D$6:$D$1483=DN265),'Number Allocation'!$A$6:$A$1483,"..."),IF(_xlpm.a="","...",_xlpm.a))</f>
        <v>...</v>
      </c>
      <c r="DL265" s="747">
        <v>0</v>
      </c>
      <c r="DM265" s="12" t="str">
        <v>Not Declared</v>
      </c>
      <c r="DN265" s="12" t="str">
        <v>Radley AC</v>
      </c>
      <c r="DO265" s="479"/>
      <c r="DP265" s="480"/>
      <c r="DQ265" s="481"/>
      <c r="DW265" s="424"/>
      <c r="DX265" s="12"/>
      <c r="DY265" s="425"/>
      <c r="DZ265" s="15"/>
      <c r="EA265" s="15"/>
    </row>
    <row r="266" spans="1:131" s="359" customFormat="1" ht="21" customHeight="1">
      <c r="A266" s="358" t="str">
        <f>Bicester!AJ$2</f>
        <v>Bicester AC</v>
      </c>
      <c r="B266" s="729" t="str">
        <f>Bicester!AV$1</f>
        <v>B</v>
      </c>
      <c r="C266" s="729" t="s">
        <v>71</v>
      </c>
      <c r="D266" s="729" t="str" cm="1">
        <f t="array" ref="D266">_xlfn.LET(_xlpm.x, Bicester!$AL$24:$AW$24, _xlpm.y, Bicester!$AL$30:$AW$38, _xlpm.z, Bicester!$AJ$30:$AJ$38, IF(_xlfn.XLOOKUP($C266,_xlfn.XLOOKUP(D$247,_xlpm.x,_xlpm.y,""),_xlpm.z,"Not Declared")="", "Name not recorded",  _xlfn.XLOOKUP($C266,_xlfn.XLOOKUP(D$247,_xlpm.x,_xlpm.y,""),_xlpm.z,"Not Declared")))</f>
        <v>Not Declared</v>
      </c>
      <c r="E266" s="729" t="str" cm="1">
        <f t="array" ref="E266">_xlfn.LET(_xlpm.x, Bicester!$AL$24:$AW$24, _xlpm.y, Bicester!$AL$30:$AW$38, _xlpm.z, Bicester!$AJ$30:$AJ$38, IF(_xlfn.XLOOKUP($C266,_xlfn.XLOOKUP(E$247,_xlpm.x,_xlpm.y,""),_xlpm.z,"Not Declared")="", "Name not recorded",  _xlfn.XLOOKUP($C266,_xlfn.XLOOKUP(E$247,_xlpm.x,_xlpm.y,""),_xlpm.z,"Not Declared")))</f>
        <v>Not Declared</v>
      </c>
      <c r="F266" s="732" t="str" cm="1">
        <f t="array" ref="F266">_xlfn.LET(_xlpm.x, Bicester!$AL$24:$AW$24, _xlpm.y, Bicester!$AL$30:$AW$38, _xlpm.z, Bicester!$AJ$30:$AJ$38, IF(_xlfn.XLOOKUP($C266,_xlfn.XLOOKUP(F$247,_xlpm.x,_xlpm.y,""),_xlpm.z,"Not Declared")="", "Name not recorded",  _xlfn.XLOOKUP($C266,_xlfn.XLOOKUP(F$247,_xlpm.x,_xlpm.y,""),_xlpm.z,"Not Declared")))</f>
        <v>Not Declared</v>
      </c>
      <c r="G266" s="729" t="str" cm="1">
        <f t="array" ref="G266">_xlfn.LET(_xlpm.x, Bicester!$AL$24:$AW$24, _xlpm.y, Bicester!$AL$30:$AW$38, _xlpm.z, Bicester!$AJ$30:$AJ$38, IF(_xlfn.XLOOKUP($C266,_xlfn.XLOOKUP(G$247,_xlpm.x,_xlpm.y,""),_xlpm.z,"Not Declared")="", "Name not recorded",  _xlfn.XLOOKUP($C266,_xlfn.XLOOKUP(G$247,_xlpm.x,_xlpm.y,""),_xlpm.z,"Not Declared")))</f>
        <v>Not Declared</v>
      </c>
      <c r="H266" s="729" t="str" cm="1">
        <f t="array" ref="H266">_xlfn.LET(_xlpm.x, Bicester!$AL$24:$AW$24, _xlpm.y, Bicester!$AL$30:$AW$38, _xlpm.z, Bicester!$AJ$30:$AJ$38, IF(_xlfn.XLOOKUP($C266,_xlfn.XLOOKUP(H$247,_xlpm.x,_xlpm.y,""),_xlpm.z,"Not Declared")="", "Name not recorded",  _xlfn.XLOOKUP($C266,_xlfn.XLOOKUP(H$247,_xlpm.x,_xlpm.y,""),_xlpm.z,"Not Declared")))</f>
        <v>Not Declared</v>
      </c>
      <c r="I266" s="729" t="str" cm="1">
        <f t="array" ref="I266">_xlfn.LET(_xlpm.x, Bicester!$AL$24:$AW$24, _xlpm.y, Bicester!$AL$30:$AW$38, _xlpm.z, Bicester!$AJ$30:$AJ$38, IF(_xlfn.XLOOKUP($C266,_xlfn.XLOOKUP(I$247,_xlpm.x,_xlpm.y,""),_xlpm.z,"Not Declared")="", "Name not recorded",  _xlfn.XLOOKUP($C266,_xlfn.XLOOKUP(I$247,_xlpm.x,_xlpm.y,""),_xlpm.z,"Not Declared")))</f>
        <v>Not Declared</v>
      </c>
      <c r="J266" s="729" t="str" cm="1">
        <f t="array" ref="J266">_xlfn.LET(_xlpm.x, Bicester!$AL$24:$AW$24, _xlpm.y, Bicester!$AL$30:$AW$38, _xlpm.z, Bicester!$AJ$30:$AJ$38, IF(_xlfn.XLOOKUP($C266,_xlfn.XLOOKUP(J$247,_xlpm.x,_xlpm.y,""),_xlpm.z,"Not Declared")="", "Name not recorded",  _xlfn.XLOOKUP($C266,_xlfn.XLOOKUP(J$247,_xlpm.x,_xlpm.y,""),_xlpm.z,"Not Declared")))</f>
        <v>Not Declared</v>
      </c>
      <c r="K266" s="729" t="str" cm="1">
        <f t="array" ref="K266">_xlfn.LET(_xlpm.x, Bicester!$AL$24:$AW$24, _xlpm.y, Bicester!$AL$30:$AW$38, _xlpm.z, Bicester!$AJ$30:$AJ$38, IF(_xlfn.XLOOKUP($C266,_xlfn.XLOOKUP(K$247,_xlpm.x,_xlpm.y,""),_xlpm.z,"Not Declared")="", "Name not recorded",  _xlfn.XLOOKUP($C266,_xlfn.XLOOKUP(K$247,_xlpm.x,_xlpm.y,""),_xlpm.z,"Not Declared")))</f>
        <v>Not Declared</v>
      </c>
      <c r="L266" s="729" t="str" cm="1">
        <f t="array" ref="L266">_xlfn.LET(_xlpm.x, Bicester!$AL$24:$AW$24, _xlpm.y, Bicester!$AL$30:$AW$38, _xlpm.z, Bicester!$AJ$30:$AJ$38, IF(_xlfn.XLOOKUP($C266,_xlfn.XLOOKUP(L$247,_xlpm.x,_xlpm.y,""),_xlpm.z,"Not Declared")="", "Name not recorded",  _xlfn.XLOOKUP($C266,_xlfn.XLOOKUP(L$247,_xlpm.x,_xlpm.y,""),_xlpm.z,"Not Declared")))</f>
        <v>Not Declared</v>
      </c>
      <c r="M266" s="729" t="str" cm="1">
        <f t="array" ref="M266">_xlfn.LET(_xlpm.x, Bicester!$AL$24:$AW$24, _xlpm.y, Bicester!$AL$30:$AW$38, _xlpm.z, Bicester!$AJ$30:$AJ$38, IF(_xlfn.XLOOKUP($C266,_xlfn.XLOOKUP(M$247,_xlpm.x,_xlpm.y,""),_xlpm.z,"Not Declared")="", "Name not recorded",  _xlfn.XLOOKUP($C266,_xlfn.XLOOKUP(M$247,_xlpm.x,_xlpm.y,""),_xlpm.z,"Not Declared")))</f>
        <v>Not Declared</v>
      </c>
      <c r="N266" s="729" t="str" cm="1">
        <f t="array" ref="N266">_xlfn.LET(_xlpm.x, Bicester!$AL$24:$AW$24, _xlpm.y, Bicester!$AL$30:$AW$38, _xlpm.z, Bicester!$AJ$30:$AJ$38, IF(_xlfn.XLOOKUP($C266,_xlfn.XLOOKUP(N$247,_xlpm.x,_xlpm.y,""),_xlpm.z,"Not Declared")="", "Name not recorded",  _xlfn.XLOOKUP($C266,_xlfn.XLOOKUP(N$247,_xlpm.x,_xlpm.y,""),_xlpm.z,"Not Declared")))</f>
        <v>Not Declared</v>
      </c>
      <c r="O266" s="729" t="str" cm="1">
        <f t="array" ref="O266">_xlfn.LET(_xlpm.x, Bicester!$AL$24:$AW$24, _xlpm.y, Bicester!$AL$30:$AW$38, _xlpm.z, Bicester!$AJ$30:$AJ$38, IF(_xlfn.XLOOKUP($C266,_xlfn.XLOOKUP(O$247,_xlpm.x,_xlpm.y,""),_xlpm.z,"Not Declared")="", "Name not recorded",  _xlfn.XLOOKUP($C266,_xlfn.XLOOKUP(O$247,_xlpm.x,_xlpm.y,""),_xlpm.z,"Not Declared")))</f>
        <v>Not Declared</v>
      </c>
      <c r="P266" s="732"/>
      <c r="Q266" s="732"/>
      <c r="R266" s="732"/>
      <c r="S266" s="732"/>
      <c r="T266" s="732"/>
      <c r="U266" s="732"/>
      <c r="V266" s="732"/>
      <c r="W266" s="732"/>
      <c r="X266" s="439" t="s">
        <v>524</v>
      </c>
      <c r="Y266" s="89"/>
      <c r="Z266" s="433"/>
      <c r="AA266" s="747" t="str" cm="1">
        <f t="array" ref="AA266">_xlfn.LET(_xlpm.a,_xlfn.XLOOKUP(1,('Number Allocation'!$C$6:$C$1483=AC266)*('Number Allocation'!$D$6:$D$1483=AD266),'Number Allocation'!$A$6:$A$1483,"..."),IF(_xlpm.a="","...",_xlpm.a))</f>
        <v>...</v>
      </c>
      <c r="AB266" s="747"/>
      <c r="AC266" s="12"/>
      <c r="AD266" s="12"/>
      <c r="AE266" s="747"/>
      <c r="AF266" s="12"/>
      <c r="AG266" s="425"/>
      <c r="AH266" s="433"/>
      <c r="AI266" s="747" t="str" cm="1">
        <f t="array" ref="AI266">_xlfn.LET(_xlpm.a,_xlfn.XLOOKUP(1,('Number Allocation'!$C$6:$C$1483=AK266)*('Number Allocation'!$D$6:$D$1483=AL266),'Number Allocation'!$A$6:$A$1483,"..."),IF(_xlpm.a="","...",_xlpm.a))</f>
        <v>...</v>
      </c>
      <c r="AJ266" s="747">
        <v>0</v>
      </c>
      <c r="AK266" s="12" t="str">
        <v>Not Declared</v>
      </c>
      <c r="AL266" s="12" t="str">
        <v>Team Kennet</v>
      </c>
      <c r="AM266" s="747"/>
      <c r="AN266" s="12"/>
      <c r="AO266" s="425"/>
      <c r="AP266" s="433"/>
      <c r="AQ266" s="747" t="str" cm="1">
        <f t="array" ref="AQ266">_xlfn.LET(_xlpm.a,_xlfn.XLOOKUP(1,('Number Allocation'!$C$6:$C$1483=AS266)*('Number Allocation'!$D$6:$D$1483=AT266),'Number Allocation'!$A$6:$A$1483,"..."),IF(_xlpm.a="","...",_xlpm.a))</f>
        <v>...</v>
      </c>
      <c r="AR266" s="747">
        <v>0</v>
      </c>
      <c r="AS266" s="12" t="str">
        <v>Not Declared</v>
      </c>
      <c r="AT266" s="12" t="str">
        <v>Team Kennet</v>
      </c>
      <c r="AU266" s="747"/>
      <c r="AV266" s="12"/>
      <c r="AW266" s="425"/>
      <c r="AX266" s="433"/>
      <c r="AY266" s="747" t="str" cm="1">
        <f t="array" ref="AY266">_xlfn.LET(_xlpm.a,_xlfn.XLOOKUP(1,('Number Allocation'!$C$6:$C$1483=BA266)*('Number Allocation'!$D$6:$D$1483=BB266),'Number Allocation'!$A$6:$A$1483,"..."),IF(_xlpm.a="","...",_xlpm.a))</f>
        <v>...</v>
      </c>
      <c r="AZ266" s="747">
        <v>0</v>
      </c>
      <c r="BA266" s="12" t="str">
        <v>Not Declared</v>
      </c>
      <c r="BB266" s="12" t="str">
        <v>Bicester AC</v>
      </c>
      <c r="BC266" s="747"/>
      <c r="BD266" s="12"/>
      <c r="BE266" s="425"/>
      <c r="BF266" s="433"/>
      <c r="BG266" s="747" t="str" cm="1">
        <f t="array" ref="BG266">_xlfn.LET(_xlpm.a,_xlfn.XLOOKUP(1,('Number Allocation'!$C$6:$C$1483=BI266)*('Number Allocation'!$D$6:$D$1483=BJ266),'Number Allocation'!$A$6:$A$1483,"..."),IF(_xlpm.a="","...",_xlpm.a))</f>
        <v>...</v>
      </c>
      <c r="BH266" s="747">
        <v>0</v>
      </c>
      <c r="BI266" s="12" t="str">
        <v>Not Declared</v>
      </c>
      <c r="BJ266" s="12" t="str">
        <v>Team Kennet</v>
      </c>
      <c r="BK266" s="747"/>
      <c r="BL266" s="12"/>
      <c r="BM266" s="425"/>
      <c r="BN266" s="433"/>
      <c r="BO266" s="747" t="str" cm="1">
        <f t="array" ref="BO266">_xlfn.LET(_xlpm.a,_xlfn.XLOOKUP(1,('Number Allocation'!$C$6:$C$1483=BQ266)*('Number Allocation'!$D$6:$D$1483=BR266),'Number Allocation'!$A$6:$A$1483,"..."),IF(_xlpm.a="","...",_xlpm.a))</f>
        <v>...</v>
      </c>
      <c r="BP266" s="747">
        <v>0</v>
      </c>
      <c r="BQ266" s="12" t="str">
        <v>Not Declared</v>
      </c>
      <c r="BR266" s="12" t="str">
        <v>Team Kennet</v>
      </c>
      <c r="BS266" s="747"/>
      <c r="BT266" s="12"/>
      <c r="BU266" s="425"/>
      <c r="BV266" s="433"/>
      <c r="BW266" s="747" t="str" cm="1">
        <f t="array" ref="BW266">_xlfn.LET(_xlpm.a,_xlfn.XLOOKUP(1,('Number Allocation'!$C$6:$C$1483=BY266)*('Number Allocation'!$D$6:$D$1483=BZ266),'Number Allocation'!$A$6:$A$1483,"..."),IF(_xlpm.a="","...",_xlpm.a))</f>
        <v>...</v>
      </c>
      <c r="BX266" s="747">
        <v>0</v>
      </c>
      <c r="BY266" s="12" t="str">
        <v>Not Declared</v>
      </c>
      <c r="BZ266" s="12" t="str">
        <v>Radley AC</v>
      </c>
      <c r="CA266" s="479"/>
      <c r="CB266" s="480"/>
      <c r="CC266" s="481"/>
      <c r="CD266" s="433"/>
      <c r="CE266" s="747" t="str" cm="1">
        <f t="array" ref="CE266">_xlfn.LET(_xlpm.a,_xlfn.XLOOKUP(1,('Number Allocation'!$C$6:$C$1483=CG266)*('Number Allocation'!$D$6:$D$1483=CH266),'Number Allocation'!$A$6:$A$1483,"..."),IF(_xlpm.a="","...",_xlpm.a))</f>
        <v>...</v>
      </c>
      <c r="CF266" s="747">
        <v>0</v>
      </c>
      <c r="CG266" s="12" t="str">
        <v>Not Declared</v>
      </c>
      <c r="CH266" s="12" t="str">
        <v>Radley AC</v>
      </c>
      <c r="CI266" s="479"/>
      <c r="CJ266" s="480"/>
      <c r="CK266" s="481"/>
      <c r="CL266" s="433"/>
      <c r="CM266" s="747" t="str" cm="1">
        <f t="array" ref="CM266">_xlfn.LET(_xlpm.a,_xlfn.XLOOKUP(1,('Number Allocation'!$C$6:$C$1483=CO266)*('Number Allocation'!$D$6:$D$1483=CP266),'Number Allocation'!$A$6:$A$1483,"..."),IF(_xlpm.a="","...",_xlpm.a))</f>
        <v>...</v>
      </c>
      <c r="CN266" s="747">
        <v>0</v>
      </c>
      <c r="CO266" s="12" t="str">
        <v>Not Declared</v>
      </c>
      <c r="CP266" s="12" t="str">
        <v>Banbury Harriers AC</v>
      </c>
      <c r="CQ266" s="479"/>
      <c r="CR266" s="480"/>
      <c r="CS266" s="481"/>
      <c r="CT266" s="433"/>
      <c r="CU266" s="747" t="str" cm="1">
        <f t="array" ref="CU266">_xlfn.LET(_xlpm.a,_xlfn.XLOOKUP(1,('Number Allocation'!$C$6:$C$1483=CW266)*('Number Allocation'!$D$6:$D$1483=CX266),'Number Allocation'!$A$6:$A$1483,"..."),IF(_xlpm.a="","...",_xlpm.a))</f>
        <v>...</v>
      </c>
      <c r="CV266" s="747">
        <v>0</v>
      </c>
      <c r="CW266" s="12" t="str">
        <v>Not Declared</v>
      </c>
      <c r="CX266" s="12" t="str">
        <v>Team Kennet</v>
      </c>
      <c r="CY266" s="479"/>
      <c r="CZ266" s="480"/>
      <c r="DA266" s="481"/>
      <c r="DB266" s="433"/>
      <c r="DC266" s="747" t="str" cm="1">
        <f t="array" ref="DC266">_xlfn.LET(_xlpm.a,_xlfn.XLOOKUP(1,('Number Allocation'!$C$6:$C$1483=DE266)*('Number Allocation'!$D$6:$D$1483=DF266),'Number Allocation'!$A$6:$A$1483,"..."),IF(_xlpm.a="","...",_xlpm.a))</f>
        <v>...</v>
      </c>
      <c r="DD266" s="747">
        <v>0</v>
      </c>
      <c r="DE266" s="12" t="str">
        <v>Not Declared</v>
      </c>
      <c r="DF266" s="12" t="str">
        <v>Abingdon AC</v>
      </c>
      <c r="DG266" s="479"/>
      <c r="DH266" s="480"/>
      <c r="DI266" s="481"/>
      <c r="DJ266" s="433"/>
      <c r="DK266" s="747" t="str" cm="1">
        <f t="array" ref="DK266">_xlfn.LET(_xlpm.a,_xlfn.XLOOKUP(1,('Number Allocation'!$C$6:$C$1483=DM266)*('Number Allocation'!$D$6:$D$1483=DN266),'Number Allocation'!$A$6:$A$1483,"..."),IF(_xlpm.a="","...",_xlpm.a))</f>
        <v>...</v>
      </c>
      <c r="DL266" s="747">
        <v>0</v>
      </c>
      <c r="DM266" s="12" t="str">
        <v>Not Declared</v>
      </c>
      <c r="DN266" s="12" t="str">
        <v>Witney Road Runners</v>
      </c>
      <c r="DO266" s="479"/>
      <c r="DP266" s="480"/>
      <c r="DQ266" s="481"/>
      <c r="DW266" s="426"/>
      <c r="DX266" s="427"/>
      <c r="DY266" s="428"/>
      <c r="DZ266" s="15"/>
      <c r="EA266" s="15"/>
    </row>
    <row r="267" spans="1:131" s="359" customFormat="1" ht="21" customHeight="1">
      <c r="A267" s="358" t="str">
        <f>A266</f>
        <v>Bicester AC</v>
      </c>
      <c r="B267" s="729" t="str">
        <f>Bicester!AV$2</f>
        <v>BB</v>
      </c>
      <c r="C267" s="729" t="s">
        <v>65</v>
      </c>
      <c r="D267" s="729" t="str" cm="1">
        <f t="array" ref="D267">_xlfn.LET(_xlpm.x, Bicester!$AL$24:$AW$24, _xlpm.y, Bicester!$AL$30:$AW$38, _xlpm.z, Bicester!$AJ$30:$AJ$38, IF(_xlfn.XLOOKUP($C267,_xlfn.XLOOKUP(D$247,_xlpm.x,_xlpm.y,""),_xlpm.z,"Not Declared")="", "Name not recorded",  _xlfn.XLOOKUP($C267,_xlfn.XLOOKUP(D$247,_xlpm.x,_xlpm.y,""),_xlpm.z,"Not Declared")))</f>
        <v>Not Declared</v>
      </c>
      <c r="E267" s="729" t="str" cm="1">
        <f t="array" ref="E267">_xlfn.LET(_xlpm.x, Bicester!$AL$24:$AW$24, _xlpm.y, Bicester!$AL$30:$AW$38, _xlpm.z, Bicester!$AJ$30:$AJ$38, IF(_xlfn.XLOOKUP($C267,_xlfn.XLOOKUP(E$247,_xlpm.x,_xlpm.y,""),_xlpm.z,"Not Declared")="", "Name not recorded",  _xlfn.XLOOKUP($C267,_xlfn.XLOOKUP(E$247,_xlpm.x,_xlpm.y,""),_xlpm.z,"Not Declared")))</f>
        <v>Not Declared</v>
      </c>
      <c r="F267" s="732" t="str" cm="1">
        <f t="array" ref="F267">_xlfn.LET(_xlpm.x, Bicester!$AL$24:$AW$24, _xlpm.y, Bicester!$AL$30:$AW$38, _xlpm.z, Bicester!$AJ$30:$AJ$38, IF(_xlfn.XLOOKUP($C267,_xlfn.XLOOKUP(F$247,_xlpm.x,_xlpm.y,""),_xlpm.z,"Not Declared")="", "Name not recorded",  _xlfn.XLOOKUP($C267,_xlfn.XLOOKUP(F$247,_xlpm.x,_xlpm.y,""),_xlpm.z,"Not Declared")))</f>
        <v>Not Declared</v>
      </c>
      <c r="G267" s="729" t="str" cm="1">
        <f t="array" ref="G267">_xlfn.LET(_xlpm.x, Bicester!$AL$24:$AW$24, _xlpm.y, Bicester!$AL$30:$AW$38, _xlpm.z, Bicester!$AJ$30:$AJ$38, IF(_xlfn.XLOOKUP($C267,_xlfn.XLOOKUP(G$247,_xlpm.x,_xlpm.y,""),_xlpm.z,"Not Declared")="", "Name not recorded",  _xlfn.XLOOKUP($C267,_xlfn.XLOOKUP(G$247,_xlpm.x,_xlpm.y,""),_xlpm.z,"Not Declared")))</f>
        <v>Not Declared</v>
      </c>
      <c r="H267" s="729" t="str" cm="1">
        <f t="array" ref="H267">_xlfn.LET(_xlpm.x, Bicester!$AL$24:$AW$24, _xlpm.y, Bicester!$AL$30:$AW$38, _xlpm.z, Bicester!$AJ$30:$AJ$38, IF(_xlfn.XLOOKUP($C267,_xlfn.XLOOKUP(H$247,_xlpm.x,_xlpm.y,""),_xlpm.z,"Not Declared")="", "Name not recorded",  _xlfn.XLOOKUP($C267,_xlfn.XLOOKUP(H$247,_xlpm.x,_xlpm.y,""),_xlpm.z,"Not Declared")))</f>
        <v>Not Declared</v>
      </c>
      <c r="I267" s="729" t="str" cm="1">
        <f t="array" ref="I267">_xlfn.LET(_xlpm.x, Bicester!$AL$24:$AW$24, _xlpm.y, Bicester!$AL$30:$AW$38, _xlpm.z, Bicester!$AJ$30:$AJ$38, IF(_xlfn.XLOOKUP($C267,_xlfn.XLOOKUP(I$247,_xlpm.x,_xlpm.y,""),_xlpm.z,"Not Declared")="", "Name not recorded",  _xlfn.XLOOKUP($C267,_xlfn.XLOOKUP(I$247,_xlpm.x,_xlpm.y,""),_xlpm.z,"Not Declared")))</f>
        <v>Not Declared</v>
      </c>
      <c r="J267" s="729" t="str" cm="1">
        <f t="array" ref="J267">_xlfn.LET(_xlpm.x, Bicester!$AL$24:$AW$24, _xlpm.y, Bicester!$AL$30:$AW$38, _xlpm.z, Bicester!$AJ$30:$AJ$38, IF(_xlfn.XLOOKUP($C267,_xlfn.XLOOKUP(J$247,_xlpm.x,_xlpm.y,""),_xlpm.z,"Not Declared")="", "Name not recorded",  _xlfn.XLOOKUP($C267,_xlfn.XLOOKUP(J$247,_xlpm.x,_xlpm.y,""),_xlpm.z,"Not Declared")))</f>
        <v>Not Declared</v>
      </c>
      <c r="K267" s="729" t="str" cm="1">
        <f t="array" ref="K267">_xlfn.LET(_xlpm.x, Bicester!$AL$24:$AW$24, _xlpm.y, Bicester!$AL$30:$AW$38, _xlpm.z, Bicester!$AJ$30:$AJ$38, IF(_xlfn.XLOOKUP($C267,_xlfn.XLOOKUP(K$247,_xlpm.x,_xlpm.y,""),_xlpm.z,"Not Declared")="", "Name not recorded",  _xlfn.XLOOKUP($C267,_xlfn.XLOOKUP(K$247,_xlpm.x,_xlpm.y,""),_xlpm.z,"Not Declared")))</f>
        <v>Not Declared</v>
      </c>
      <c r="L267" s="729" t="str" cm="1">
        <f t="array" ref="L267">_xlfn.LET(_xlpm.x, Bicester!$AL$24:$AW$24, _xlpm.y, Bicester!$AL$30:$AW$38, _xlpm.z, Bicester!$AJ$30:$AJ$38, IF(_xlfn.XLOOKUP($C267,_xlfn.XLOOKUP(L$247,_xlpm.x,_xlpm.y,""),_xlpm.z,"Not Declared")="", "Name not recorded",  _xlfn.XLOOKUP($C267,_xlfn.XLOOKUP(L$247,_xlpm.x,_xlpm.y,""),_xlpm.z,"Not Declared")))</f>
        <v>Not Declared</v>
      </c>
      <c r="M267" s="729" t="str" cm="1">
        <f t="array" ref="M267">_xlfn.LET(_xlpm.x, Bicester!$AL$24:$AW$24, _xlpm.y, Bicester!$AL$30:$AW$38, _xlpm.z, Bicester!$AJ$30:$AJ$38, IF(_xlfn.XLOOKUP($C267,_xlfn.XLOOKUP(M$247,_xlpm.x,_xlpm.y,""),_xlpm.z,"Not Declared")="", "Name not recorded",  _xlfn.XLOOKUP($C267,_xlfn.XLOOKUP(M$247,_xlpm.x,_xlpm.y,""),_xlpm.z,"Not Declared")))</f>
        <v>Not Declared</v>
      </c>
      <c r="N267" s="729" t="str" cm="1">
        <f t="array" ref="N267">_xlfn.LET(_xlpm.x, Bicester!$AL$24:$AW$24, _xlpm.y, Bicester!$AL$30:$AW$38, _xlpm.z, Bicester!$AJ$30:$AJ$38, IF(_xlfn.XLOOKUP($C267,_xlfn.XLOOKUP(N$247,_xlpm.x,_xlpm.y,""),_xlpm.z,"Not Declared")="", "Name not recorded",  _xlfn.XLOOKUP($C267,_xlfn.XLOOKUP(N$247,_xlpm.x,_xlpm.y,""),_xlpm.z,"Not Declared")))</f>
        <v>Not Declared</v>
      </c>
      <c r="O267" s="729" t="str" cm="1">
        <f t="array" ref="O267">_xlfn.LET(_xlpm.x, Bicester!$AL$24:$AW$24, _xlpm.y, Bicester!$AL$30:$AW$38, _xlpm.z, Bicester!$AJ$30:$AJ$38, IF(_xlfn.XLOOKUP($C267,_xlfn.XLOOKUP(O$247,_xlpm.x,_xlpm.y,""),_xlpm.z,"Not Declared")="", "Name not recorded",  _xlfn.XLOOKUP($C267,_xlfn.XLOOKUP(O$247,_xlpm.x,_xlpm.y,""),_xlpm.z,"Not Declared")))</f>
        <v>Not Declared</v>
      </c>
      <c r="P267" s="732"/>
      <c r="Q267" s="732"/>
      <c r="R267" s="732"/>
      <c r="S267" s="732"/>
      <c r="T267" s="732"/>
      <c r="U267" s="732"/>
      <c r="V267" s="732"/>
      <c r="W267" s="732"/>
      <c r="X267" s="732"/>
      <c r="Y267" s="89"/>
      <c r="Z267" s="433"/>
      <c r="AA267" s="747" t="str" cm="1">
        <f t="array" ref="AA267">_xlfn.LET(_xlpm.a,_xlfn.XLOOKUP(1,('Number Allocation'!$C$6:$C$1483=AC267)*('Number Allocation'!$D$6:$D$1483=AD267),'Number Allocation'!$A$6:$A$1483,"..."),IF(_xlpm.a="","...",_xlpm.a))</f>
        <v>...</v>
      </c>
      <c r="AB267" s="747"/>
      <c r="AC267" s="12"/>
      <c r="AD267" s="12"/>
      <c r="AE267" s="747"/>
      <c r="AF267" s="12"/>
      <c r="AG267" s="425"/>
      <c r="AH267" s="433"/>
      <c r="AI267" s="747" t="str" cm="1">
        <f t="array" ref="AI267">_xlfn.LET(_xlpm.a,_xlfn.XLOOKUP(1,('Number Allocation'!$C$6:$C$1483=AK267)*('Number Allocation'!$D$6:$D$1483=AL267),'Number Allocation'!$A$6:$A$1483,"..."),IF(_xlpm.a="","...",_xlpm.a))</f>
        <v>...</v>
      </c>
      <c r="AJ267" s="747">
        <v>0</v>
      </c>
      <c r="AK267" s="12" t="str">
        <v>Not Declared</v>
      </c>
      <c r="AL267" s="12" t="str">
        <v>Oxford City AC</v>
      </c>
      <c r="AM267" s="747"/>
      <c r="AN267" s="12"/>
      <c r="AO267" s="425"/>
      <c r="AP267" s="433"/>
      <c r="AQ267" s="747" t="str" cm="1">
        <f t="array" ref="AQ267">_xlfn.LET(_xlpm.a,_xlfn.XLOOKUP(1,('Number Allocation'!$C$6:$C$1483=AS267)*('Number Allocation'!$D$6:$D$1483=AT267),'Number Allocation'!$A$6:$A$1483,"..."),IF(_xlpm.a="","...",_xlpm.a))</f>
        <v>...</v>
      </c>
      <c r="AR267" s="747">
        <v>0</v>
      </c>
      <c r="AS267" s="12" t="str">
        <v>Not Declared</v>
      </c>
      <c r="AT267" s="12" t="str">
        <v>Oxford City AC</v>
      </c>
      <c r="AU267" s="747"/>
      <c r="AV267" s="12"/>
      <c r="AW267" s="425"/>
      <c r="AX267" s="433"/>
      <c r="AY267" s="747" t="str" cm="1">
        <f t="array" ref="AY267">_xlfn.LET(_xlpm.a,_xlfn.XLOOKUP(1,('Number Allocation'!$C$6:$C$1483=BA267)*('Number Allocation'!$D$6:$D$1483=BB267),'Number Allocation'!$A$6:$A$1483,"..."),IF(_xlpm.a="","...",_xlpm.a))</f>
        <v>...</v>
      </c>
      <c r="AZ267" s="747">
        <v>0</v>
      </c>
      <c r="BA267" s="12" t="str">
        <v>Not Declared</v>
      </c>
      <c r="BB267" s="12" t="str">
        <v>White Horse Harriers</v>
      </c>
      <c r="BC267" s="747"/>
      <c r="BD267" s="12"/>
      <c r="BE267" s="425"/>
      <c r="BF267" s="433"/>
      <c r="BG267" s="747" t="str" cm="1">
        <f t="array" ref="BG267">_xlfn.LET(_xlpm.a,_xlfn.XLOOKUP(1,('Number Allocation'!$C$6:$C$1483=BI267)*('Number Allocation'!$D$6:$D$1483=BJ267),'Number Allocation'!$A$6:$A$1483,"..."),IF(_xlpm.a="","...",_xlpm.a))</f>
        <v>...</v>
      </c>
      <c r="BH267" s="747">
        <v>0</v>
      </c>
      <c r="BI267" s="12" t="str">
        <v>Not Declared</v>
      </c>
      <c r="BJ267" s="12" t="str">
        <v>Witney Road Runners</v>
      </c>
      <c r="BK267" s="747"/>
      <c r="BL267" s="12"/>
      <c r="BM267" s="425"/>
      <c r="BN267" s="433"/>
      <c r="BO267" s="747" t="str" cm="1">
        <f t="array" ref="BO267">_xlfn.LET(_xlpm.a,_xlfn.XLOOKUP(1,('Number Allocation'!$C$6:$C$1483=BQ267)*('Number Allocation'!$D$6:$D$1483=BR267),'Number Allocation'!$A$6:$A$1483,"..."),IF(_xlpm.a="","...",_xlpm.a))</f>
        <v>...</v>
      </c>
      <c r="BP267" s="747">
        <v>0</v>
      </c>
      <c r="BQ267" s="12" t="str">
        <v>Not Declared</v>
      </c>
      <c r="BR267" s="12" t="str">
        <v>Radley AC</v>
      </c>
      <c r="BS267" s="747"/>
      <c r="BT267" s="12"/>
      <c r="BU267" s="425"/>
      <c r="BV267" s="433"/>
      <c r="BW267" s="747" t="str" cm="1">
        <f t="array" ref="BW267">_xlfn.LET(_xlpm.a,_xlfn.XLOOKUP(1,('Number Allocation'!$C$6:$C$1483=BY267)*('Number Allocation'!$D$6:$D$1483=BZ267),'Number Allocation'!$A$6:$A$1483,"..."),IF(_xlpm.a="","...",_xlpm.a))</f>
        <v>...</v>
      </c>
      <c r="BX267" s="747">
        <v>0</v>
      </c>
      <c r="BY267" s="12" t="str">
        <v>Not Declared</v>
      </c>
      <c r="BZ267" s="12" t="str">
        <v>Team Kennet</v>
      </c>
      <c r="CA267" s="479"/>
      <c r="CB267" s="480"/>
      <c r="CC267" s="481"/>
      <c r="CD267" s="433"/>
      <c r="CE267" s="747" t="str" cm="1">
        <f t="array" ref="CE267">_xlfn.LET(_xlpm.a,_xlfn.XLOOKUP(1,('Number Allocation'!$C$6:$C$1483=CG267)*('Number Allocation'!$D$6:$D$1483=CH267),'Number Allocation'!$A$6:$A$1483,"..."),IF(_xlpm.a="","...",_xlpm.a))</f>
        <v>...</v>
      </c>
      <c r="CF267" s="747">
        <v>0</v>
      </c>
      <c r="CG267" s="12" t="str">
        <v>Not Declared</v>
      </c>
      <c r="CH267" s="12" t="str">
        <v>Banbury Harriers AC</v>
      </c>
      <c r="CI267" s="479"/>
      <c r="CJ267" s="480"/>
      <c r="CK267" s="481"/>
      <c r="CL267" s="433"/>
      <c r="CM267" s="747" t="str" cm="1">
        <f t="array" ref="CM267">_xlfn.LET(_xlpm.a,_xlfn.XLOOKUP(1,('Number Allocation'!$C$6:$C$1483=CO267)*('Number Allocation'!$D$6:$D$1483=CP267),'Number Allocation'!$A$6:$A$1483,"..."),IF(_xlpm.a="","...",_xlpm.a))</f>
        <v>...</v>
      </c>
      <c r="CN267" s="747">
        <v>0</v>
      </c>
      <c r="CO267" s="12" t="str">
        <v>Not Declared</v>
      </c>
      <c r="CP267" s="12" t="str">
        <v>Oxford City AC</v>
      </c>
      <c r="CQ267" s="479"/>
      <c r="CR267" s="480"/>
      <c r="CS267" s="481"/>
      <c r="CT267" s="433"/>
      <c r="CU267" s="747" t="str" cm="1">
        <f t="array" ref="CU267">_xlfn.LET(_xlpm.a,_xlfn.XLOOKUP(1,('Number Allocation'!$C$6:$C$1483=CW267)*('Number Allocation'!$D$6:$D$1483=CX267),'Number Allocation'!$A$6:$A$1483,"..."),IF(_xlpm.a="","...",_xlpm.a))</f>
        <v>...</v>
      </c>
      <c r="CV267" s="747">
        <v>0</v>
      </c>
      <c r="CW267" s="12" t="str">
        <v>Not Declared</v>
      </c>
      <c r="CX267" s="12" t="str">
        <v>Witney Road Runners</v>
      </c>
      <c r="CY267" s="479"/>
      <c r="CZ267" s="480"/>
      <c r="DA267" s="481"/>
      <c r="DB267" s="433"/>
      <c r="DC267" s="747" t="str" cm="1">
        <f t="array" ref="DC267">_xlfn.LET(_xlpm.a,_xlfn.XLOOKUP(1,('Number Allocation'!$C$6:$C$1483=DE267)*('Number Allocation'!$D$6:$D$1483=DF267),'Number Allocation'!$A$6:$A$1483,"..."),IF(_xlpm.a="","...",_xlpm.a))</f>
        <v>...</v>
      </c>
      <c r="DD267" s="747">
        <v>0</v>
      </c>
      <c r="DE267" s="12" t="str">
        <v>Not Declared</v>
      </c>
      <c r="DF267" s="12" t="str">
        <v>Witney Road Runners</v>
      </c>
      <c r="DG267" s="479"/>
      <c r="DH267" s="480"/>
      <c r="DI267" s="481"/>
      <c r="DJ267" s="433"/>
      <c r="DK267" s="747" t="str" cm="1">
        <f t="array" ref="DK267">_xlfn.LET(_xlpm.a,_xlfn.XLOOKUP(1,('Number Allocation'!$C$6:$C$1483=DM267)*('Number Allocation'!$D$6:$D$1483=DN267),'Number Allocation'!$A$6:$A$1483,"..."),IF(_xlpm.a="","...",_xlpm.a))</f>
        <v>...</v>
      </c>
      <c r="DL267" s="747">
        <v>0</v>
      </c>
      <c r="DM267" s="12" t="str">
        <v>Not Declared</v>
      </c>
      <c r="DN267" s="12" t="str">
        <v>Banbury Harriers AC</v>
      </c>
      <c r="DO267" s="479"/>
      <c r="DP267" s="480"/>
      <c r="DQ267" s="481"/>
      <c r="DW267" s="12"/>
      <c r="DX267" s="12"/>
      <c r="DY267" s="12"/>
      <c r="DZ267" s="15"/>
      <c r="EA267" s="15"/>
    </row>
    <row r="268" spans="1:131" s="359" customFormat="1" ht="21" customHeight="1">
      <c r="A268" s="358" t="str">
        <f>A266</f>
        <v>Bicester AC</v>
      </c>
      <c r="B268" s="729"/>
      <c r="C268" s="729" t="s">
        <v>517</v>
      </c>
      <c r="D268" s="729" t="str" cm="1">
        <f t="array" ref="D268">_xlfn.LET(_xlpm.x, Bicester!$AL$24:$AW$24, _xlpm.y, Bicester!$AL$30:$AW$38, _xlpm.z, Bicester!$AJ$30:$AJ$38, IF(_xlfn.XLOOKUP($C268,_xlfn.XLOOKUP(D$247,_xlpm.x,_xlpm.y,""),_xlpm.z,"Not Declared")="", "Name not recorded",  _xlfn.XLOOKUP($C268,_xlfn.XLOOKUP(D$247,_xlpm.x,_xlpm.y,""),_xlpm.z,"Not Declared")))</f>
        <v>Not Declared</v>
      </c>
      <c r="E268" s="729" t="str" cm="1">
        <f t="array" ref="E268">_xlfn.LET(_xlpm.x, Bicester!$AL$24:$AW$24, _xlpm.y, Bicester!$AL$30:$AW$38, _xlpm.z, Bicester!$AJ$30:$AJ$38, IF(_xlfn.XLOOKUP($C268,_xlfn.XLOOKUP(E$247,_xlpm.x,_xlpm.y,""),_xlpm.z,"Not Declared")="", "Name not recorded",  _xlfn.XLOOKUP($C268,_xlfn.XLOOKUP(E$247,_xlpm.x,_xlpm.y,""),_xlpm.z,"Not Declared")))</f>
        <v>Not Declared</v>
      </c>
      <c r="F268" s="732" t="str" cm="1">
        <f t="array" ref="F268">_xlfn.LET(_xlpm.x, Bicester!$AL$24:$AW$24, _xlpm.y, Bicester!$AL$30:$AW$38, _xlpm.z, Bicester!$AJ$30:$AJ$38, IF(_xlfn.XLOOKUP($C268,_xlfn.XLOOKUP(F$247,_xlpm.x,_xlpm.y,""),_xlpm.z,"Not Declared")="", "Name not recorded",  _xlfn.XLOOKUP($C268,_xlfn.XLOOKUP(F$247,_xlpm.x,_xlpm.y,""),_xlpm.z,"Not Declared")))</f>
        <v>Not Declared</v>
      </c>
      <c r="G268" s="729" t="str" cm="1">
        <f t="array" ref="G268">_xlfn.LET(_xlpm.x, Bicester!$AL$24:$AW$24, _xlpm.y, Bicester!$AL$30:$AW$38, _xlpm.z, Bicester!$AJ$30:$AJ$38, IF(_xlfn.XLOOKUP($C268,_xlfn.XLOOKUP(G$247,_xlpm.x,_xlpm.y,""),_xlpm.z,"Not Declared")="", "Name not recorded",  _xlfn.XLOOKUP($C268,_xlfn.XLOOKUP(G$247,_xlpm.x,_xlpm.y,""),_xlpm.z,"Not Declared")))</f>
        <v>Not Declared</v>
      </c>
      <c r="H268" s="729" t="str" cm="1">
        <f t="array" ref="H268">_xlfn.LET(_xlpm.x, Bicester!$AL$24:$AW$24, _xlpm.y, Bicester!$AL$30:$AW$38, _xlpm.z, Bicester!$AJ$30:$AJ$38, IF(_xlfn.XLOOKUP($C268,_xlfn.XLOOKUP(H$247,_xlpm.x,_xlpm.y,""),_xlpm.z,"Not Declared")="", "Name not recorded",  _xlfn.XLOOKUP($C268,_xlfn.XLOOKUP(H$247,_xlpm.x,_xlpm.y,""),_xlpm.z,"Not Declared")))</f>
        <v>Not Declared</v>
      </c>
      <c r="I268" s="729" t="str" cm="1">
        <f t="array" ref="I268">_xlfn.LET(_xlpm.x, Bicester!$AL$24:$AW$24, _xlpm.y, Bicester!$AL$30:$AW$38, _xlpm.z, Bicester!$AJ$30:$AJ$38, IF(_xlfn.XLOOKUP($C268,_xlfn.XLOOKUP(I$247,_xlpm.x,_xlpm.y,""),_xlpm.z,"Not Declared")="", "Name not recorded",  _xlfn.XLOOKUP($C268,_xlfn.XLOOKUP(I$247,_xlpm.x,_xlpm.y,""),_xlpm.z,"Not Declared")))</f>
        <v>Not Declared</v>
      </c>
      <c r="J268" s="729" t="str" cm="1">
        <f t="array" ref="J268">_xlfn.LET(_xlpm.x, Bicester!$AL$24:$AW$24, _xlpm.y, Bicester!$AL$30:$AW$38, _xlpm.z, Bicester!$AJ$30:$AJ$38, IF(_xlfn.XLOOKUP($C268,_xlfn.XLOOKUP(J$247,_xlpm.x,_xlpm.y,""),_xlpm.z,"Not Declared")="", "Name not recorded",  _xlfn.XLOOKUP($C268,_xlfn.XLOOKUP(J$247,_xlpm.x,_xlpm.y,""),_xlpm.z,"Not Declared")))</f>
        <v>Not Declared</v>
      </c>
      <c r="K268" s="729" t="str" cm="1">
        <f t="array" ref="K268">_xlfn.LET(_xlpm.x, Bicester!$AL$24:$AW$24, _xlpm.y, Bicester!$AL$30:$AW$38, _xlpm.z, Bicester!$AJ$30:$AJ$38, IF(_xlfn.XLOOKUP($C268,_xlfn.XLOOKUP(K$247,_xlpm.x,_xlpm.y,""),_xlpm.z,"Not Declared")="", "Name not recorded",  _xlfn.XLOOKUP($C268,_xlfn.XLOOKUP(K$247,_xlpm.x,_xlpm.y,""),_xlpm.z,"Not Declared")))</f>
        <v>Not Declared</v>
      </c>
      <c r="L268" s="729" t="str" cm="1">
        <f t="array" ref="L268">_xlfn.LET(_xlpm.x, Bicester!$AL$24:$AW$24, _xlpm.y, Bicester!$AL$30:$AW$38, _xlpm.z, Bicester!$AJ$30:$AJ$38, IF(_xlfn.XLOOKUP($C268,_xlfn.XLOOKUP(L$247,_xlpm.x,_xlpm.y,""),_xlpm.z,"Not Declared")="", "Name not recorded",  _xlfn.XLOOKUP($C268,_xlfn.XLOOKUP(L$247,_xlpm.x,_xlpm.y,""),_xlpm.z,"Not Declared")))</f>
        <v>Not Declared</v>
      </c>
      <c r="M268" s="729" t="str" cm="1">
        <f t="array" ref="M268">_xlfn.LET(_xlpm.x, Bicester!$AL$24:$AW$24, _xlpm.y, Bicester!$AL$30:$AW$38, _xlpm.z, Bicester!$AJ$30:$AJ$38, IF(_xlfn.XLOOKUP($C268,_xlfn.XLOOKUP(M$247,_xlpm.x,_xlpm.y,""),_xlpm.z,"Not Declared")="", "Name not recorded",  _xlfn.XLOOKUP($C268,_xlfn.XLOOKUP(M$247,_xlpm.x,_xlpm.y,""),_xlpm.z,"Not Declared")))</f>
        <v>Not Declared</v>
      </c>
      <c r="N268" s="729" t="str" cm="1">
        <f t="array" ref="N268">_xlfn.LET(_xlpm.x, Bicester!$AL$24:$AW$24, _xlpm.y, Bicester!$AL$30:$AW$38, _xlpm.z, Bicester!$AJ$30:$AJ$38, IF(_xlfn.XLOOKUP($C268,_xlfn.XLOOKUP(N$247,_xlpm.x,_xlpm.y,""),_xlpm.z,"Not Declared")="", "Name not recorded",  _xlfn.XLOOKUP($C268,_xlfn.XLOOKUP(N$247,_xlpm.x,_xlpm.y,""),_xlpm.z,"Not Declared")))</f>
        <v>Not Declared</v>
      </c>
      <c r="O268" s="729" t="str" cm="1">
        <f t="array" ref="O268">_xlfn.LET(_xlpm.x, Bicester!$AL$24:$AW$24, _xlpm.y, Bicester!$AL$30:$AW$38, _xlpm.z, Bicester!$AJ$30:$AJ$38, IF(_xlfn.XLOOKUP($C268,_xlfn.XLOOKUP(O$247,_xlpm.x,_xlpm.y,""),_xlpm.z,"Not Declared")="", "Name not recorded",  _xlfn.XLOOKUP($C268,_xlfn.XLOOKUP(O$247,_xlpm.x,_xlpm.y,""),_xlpm.z,"Not Declared")))</f>
        <v>Not Declared</v>
      </c>
      <c r="P268" s="79" t="s">
        <v>517</v>
      </c>
      <c r="Q268" s="729" t="s">
        <v>319</v>
      </c>
      <c r="R268" s="729" t="s">
        <v>320</v>
      </c>
      <c r="S268" s="729" t="s">
        <v>321</v>
      </c>
      <c r="T268" s="729" t="str" cm="1">
        <f t="array" ref="T268">_xlfn.LET(_xlpm.x, Bicester!$AL$24:$AX$24, _xlpm.y, Bicester!$AL$30:$AX$38, _xlpm.z, Bicester!$AJ$30:$AJ$38, IF(_xlfn.XLOOKUP(P268,_xlfn.XLOOKUP(T$247,_xlpm.x,_xlpm.y,""),_xlpm.z,"Not Declared")="", "Name not recorded",  _xlfn.XLOOKUP(P268,_xlfn.XLOOKUP(T$247,_xlpm.x,_xlpm.y,""),_xlpm.z,"Not Declared")))</f>
        <v>Not Declared</v>
      </c>
      <c r="U268" s="729" t="str" cm="1">
        <f t="array" ref="U268">_xlfn.LET(_xlpm.x, Bicester!$AL$24:$AX$24, _xlpm.y, Bicester!$AL$30:$AX$38, _xlpm.z, Bicester!$AJ$30:$AJ$38, IF(_xlfn.XLOOKUP(Q268,_xlfn.XLOOKUP(U$247,_xlpm.x,_xlpm.y,""),_xlpm.z,"Not Declared")="", "Name not recorded",  _xlfn.XLOOKUP(Q268,_xlfn.XLOOKUP(U$247,_xlpm.x,_xlpm.y,""),_xlpm.z,"Not Declared")))</f>
        <v>Not Declared</v>
      </c>
      <c r="V268" s="729" t="str" cm="1">
        <f t="array" ref="V268">_xlfn.LET(_xlpm.x, Bicester!$AL$24:$AX$24, _xlpm.y, Bicester!$AL$30:$AX$38, _xlpm.z, Bicester!$AJ$30:$AJ$38, IF(_xlfn.XLOOKUP(R268,_xlfn.XLOOKUP(V$247,_xlpm.x,_xlpm.y,""),_xlpm.z,"Not Declared")="", "Name not recorded",  _xlfn.XLOOKUP(R268,_xlfn.XLOOKUP(V$247,_xlpm.x,_xlpm.y,""),_xlpm.z,"Not Declared")))</f>
        <v>Not Declared</v>
      </c>
      <c r="W268" s="729" t="str" cm="1">
        <f t="array" ref="W268">_xlfn.LET(_xlpm.x, Bicester!$AL$24:$AX$24, _xlpm.y, Bicester!$AL$30:$AX$38, _xlpm.z, Bicester!$AJ$30:$AJ$38, IF(_xlfn.XLOOKUP(S268,_xlfn.XLOOKUP(W$247,_xlpm.x,_xlpm.y,""),_xlpm.z,"Not Declared")="", "Name not recorded",  _xlfn.XLOOKUP(S268,_xlfn.XLOOKUP(W$247,_xlpm.x,_xlpm.y,""),_xlpm.z,"Not Declared")))</f>
        <v>Not Declared</v>
      </c>
      <c r="X268" s="358" t="str">
        <f>_xlfn.TEXTJOIN(", ",,T268:W268)</f>
        <v>Not Declared, Not Declared, Not Declared, Not Declared</v>
      </c>
      <c r="Y268" s="89"/>
      <c r="Z268" s="433"/>
      <c r="AA268" s="747" t="str" cm="1">
        <f t="array" ref="AA268">_xlfn.LET(_xlpm.a,_xlfn.XLOOKUP(1,('Number Allocation'!$C$6:$C$1483=AC268)*('Number Allocation'!$D$6:$D$1483=AD268),'Number Allocation'!$A$6:$A$1483,"..."),IF(_xlpm.a="","...",_xlpm.a))</f>
        <v>...</v>
      </c>
      <c r="AB268" s="747"/>
      <c r="AC268" s="12"/>
      <c r="AD268" s="12"/>
      <c r="AE268" s="747"/>
      <c r="AF268" s="12"/>
      <c r="AG268" s="425"/>
      <c r="AH268" s="433"/>
      <c r="AI268" s="747" t="str" cm="1">
        <f t="array" ref="AI268">_xlfn.LET(_xlpm.a,_xlfn.XLOOKUP(1,('Number Allocation'!$C$6:$C$1483=AK268)*('Number Allocation'!$D$6:$D$1483=AL268),'Number Allocation'!$A$6:$A$1483,"..."),IF(_xlpm.a="","...",_xlpm.a))</f>
        <v>...</v>
      </c>
      <c r="AJ268" s="747">
        <v>0</v>
      </c>
      <c r="AK268" s="12" t="str">
        <v>Not Declared</v>
      </c>
      <c r="AL268" s="12" t="str">
        <v>Radley AC</v>
      </c>
      <c r="AM268" s="747"/>
      <c r="AN268" s="12"/>
      <c r="AO268" s="425"/>
      <c r="AP268" s="433"/>
      <c r="AQ268" s="747" t="str" cm="1">
        <f t="array" ref="AQ268">_xlfn.LET(_xlpm.a,_xlfn.XLOOKUP(1,('Number Allocation'!$C$6:$C$1483=AS268)*('Number Allocation'!$D$6:$D$1483=AT268),'Number Allocation'!$A$6:$A$1483,"..."),IF(_xlpm.a="","...",_xlpm.a))</f>
        <v>...</v>
      </c>
      <c r="AR268" s="747">
        <v>0</v>
      </c>
      <c r="AS268" s="12" t="str">
        <v>Not Declared</v>
      </c>
      <c r="AT268" s="12" t="str">
        <v>Witney Road Runners</v>
      </c>
      <c r="AU268" s="747"/>
      <c r="AV268" s="12"/>
      <c r="AW268" s="425"/>
      <c r="AX268" s="433"/>
      <c r="AY268" s="747" t="str" cm="1">
        <f t="array" ref="AY268">_xlfn.LET(_xlpm.a,_xlfn.XLOOKUP(1,('Number Allocation'!$C$6:$C$1483=BA268)*('Number Allocation'!$D$6:$D$1483=BB268),'Number Allocation'!$A$6:$A$1483,"..."),IF(_xlpm.a="","...",_xlpm.a))</f>
        <v>...</v>
      </c>
      <c r="AZ268" s="747">
        <v>0</v>
      </c>
      <c r="BA268" s="12" t="str">
        <v>Not Declared</v>
      </c>
      <c r="BB268" s="12" t="str">
        <v>Radley AC</v>
      </c>
      <c r="BC268" s="747"/>
      <c r="BD268" s="12"/>
      <c r="BE268" s="425"/>
      <c r="BF268" s="433"/>
      <c r="BG268" s="747" t="str" cm="1">
        <f t="array" ref="BG268">_xlfn.LET(_xlpm.a,_xlfn.XLOOKUP(1,('Number Allocation'!$C$6:$C$1483=BI268)*('Number Allocation'!$D$6:$D$1483=BJ268),'Number Allocation'!$A$6:$A$1483,"..."),IF(_xlpm.a="","...",_xlpm.a))</f>
        <v>...</v>
      </c>
      <c r="BH268" s="747">
        <v>0</v>
      </c>
      <c r="BI268" s="12" t="str">
        <v>Not Declared</v>
      </c>
      <c r="BJ268" s="12" t="str">
        <v>Banbury Harriers AC</v>
      </c>
      <c r="BK268" s="747"/>
      <c r="BL268" s="12"/>
      <c r="BM268" s="425"/>
      <c r="BN268" s="433"/>
      <c r="BO268" s="747" t="str" cm="1">
        <f t="array" ref="BO268">_xlfn.LET(_xlpm.a,_xlfn.XLOOKUP(1,('Number Allocation'!$C$6:$C$1483=BQ268)*('Number Allocation'!$D$6:$D$1483=BR268),'Number Allocation'!$A$6:$A$1483,"..."),IF(_xlpm.a="","...",_xlpm.a))</f>
        <v>...</v>
      </c>
      <c r="BP268" s="747">
        <v>0</v>
      </c>
      <c r="BQ268" s="12" t="str">
        <v>Not Declared</v>
      </c>
      <c r="BR268" s="12" t="str">
        <v>Banbury Harriers AC</v>
      </c>
      <c r="BS268" s="747"/>
      <c r="BT268" s="12"/>
      <c r="BU268" s="425"/>
      <c r="BV268" s="433"/>
      <c r="BW268" s="747" t="str" cm="1">
        <f t="array" ref="BW268">_xlfn.LET(_xlpm.a,_xlfn.XLOOKUP(1,('Number Allocation'!$C$6:$C$1483=BY268)*('Number Allocation'!$D$6:$D$1483=BZ268),'Number Allocation'!$A$6:$A$1483,"..."),IF(_xlpm.a="","...",_xlpm.a))</f>
        <v>...</v>
      </c>
      <c r="BX268" s="747">
        <v>0</v>
      </c>
      <c r="BY268" s="12" t="str">
        <v>Not Declared</v>
      </c>
      <c r="BZ268" s="12" t="str">
        <v>Abingdon AC</v>
      </c>
      <c r="CA268" s="479"/>
      <c r="CB268" s="480"/>
      <c r="CC268" s="481"/>
      <c r="CD268" s="433"/>
      <c r="CE268" s="747" t="str" cm="1">
        <f t="array" ref="CE268">_xlfn.LET(_xlpm.a,_xlfn.XLOOKUP(1,('Number Allocation'!$C$6:$C$1483=CG268)*('Number Allocation'!$D$6:$D$1483=CH268),'Number Allocation'!$A$6:$A$1483,"..."),IF(_xlpm.a="","...",_xlpm.a))</f>
        <v>...</v>
      </c>
      <c r="CF268" s="747">
        <v>0</v>
      </c>
      <c r="CG268" s="12" t="str">
        <v>Not Declared</v>
      </c>
      <c r="CH268" s="12" t="str">
        <v>Witney Road Runners</v>
      </c>
      <c r="CI268" s="479"/>
      <c r="CJ268" s="480"/>
      <c r="CK268" s="481"/>
      <c r="CL268" s="433"/>
      <c r="CM268" s="747" t="str" cm="1">
        <f t="array" ref="CM268">_xlfn.LET(_xlpm.a,_xlfn.XLOOKUP(1,('Number Allocation'!$C$6:$C$1483=CO268)*('Number Allocation'!$D$6:$D$1483=CP268),'Number Allocation'!$A$6:$A$1483,"..."),IF(_xlpm.a="","...",_xlpm.a))</f>
        <v>...</v>
      </c>
      <c r="CN268" s="747">
        <v>0</v>
      </c>
      <c r="CO268" s="12" t="str">
        <v>Not Declared</v>
      </c>
      <c r="CP268" s="12" t="str">
        <v>White Horse Harriers</v>
      </c>
      <c r="CQ268" s="479"/>
      <c r="CR268" s="480"/>
      <c r="CS268" s="481"/>
      <c r="CT268" s="433"/>
      <c r="CU268" s="747" t="str" cm="1">
        <f t="array" ref="CU268">_xlfn.LET(_xlpm.a,_xlfn.XLOOKUP(1,('Number Allocation'!$C$6:$C$1483=CW268)*('Number Allocation'!$D$6:$D$1483=CX268),'Number Allocation'!$A$6:$A$1483,"..."),IF(_xlpm.a="","...",_xlpm.a))</f>
        <v>...</v>
      </c>
      <c r="CV268" s="747">
        <v>0</v>
      </c>
      <c r="CW268" s="12" t="str">
        <v>Not Declared</v>
      </c>
      <c r="CX268" s="12" t="str">
        <v>Radley AC</v>
      </c>
      <c r="CY268" s="479"/>
      <c r="CZ268" s="480"/>
      <c r="DA268" s="481"/>
      <c r="DB268" s="433"/>
      <c r="DC268" s="747" t="str" cm="1">
        <f t="array" ref="DC268">_xlfn.LET(_xlpm.a,_xlfn.XLOOKUP(1,('Number Allocation'!$C$6:$C$1483=DE268)*('Number Allocation'!$D$6:$D$1483=DF268),'Number Allocation'!$A$6:$A$1483,"..."),IF(_xlpm.a="","...",_xlpm.a))</f>
        <v>...</v>
      </c>
      <c r="DD268" s="747">
        <v>0</v>
      </c>
      <c r="DE268" s="12" t="str">
        <v>Not Declared</v>
      </c>
      <c r="DF268" s="12" t="str">
        <v>Radley AC</v>
      </c>
      <c r="DG268" s="479"/>
      <c r="DH268" s="480"/>
      <c r="DI268" s="481"/>
      <c r="DJ268" s="433"/>
      <c r="DK268" s="747" t="str" cm="1">
        <f t="array" ref="DK268">_xlfn.LET(_xlpm.a,_xlfn.XLOOKUP(1,('Number Allocation'!$C$6:$C$1483=DM268)*('Number Allocation'!$D$6:$D$1483=DN268),'Number Allocation'!$A$6:$A$1483,"..."),IF(_xlpm.a="","...",_xlpm.a))</f>
        <v>...</v>
      </c>
      <c r="DL268" s="747">
        <v>0</v>
      </c>
      <c r="DM268" s="12" t="str">
        <v>Not Declared</v>
      </c>
      <c r="DN268" s="12" t="str">
        <v>Abingdon AC</v>
      </c>
      <c r="DO268" s="479"/>
      <c r="DP268" s="480"/>
      <c r="DQ268" s="481"/>
      <c r="DW268" s="12"/>
      <c r="DX268" s="12"/>
      <c r="DY268" s="12"/>
      <c r="DZ268" s="15"/>
      <c r="EA268" s="15"/>
    </row>
    <row r="269" spans="1:131" s="359" customFormat="1" ht="21" customHeight="1">
      <c r="A269" s="358" t="str">
        <f t="shared" ref="A269:A273" si="29">A267</f>
        <v>Bicester AC</v>
      </c>
      <c r="B269" s="729"/>
      <c r="C269" s="729" t="s">
        <v>319</v>
      </c>
      <c r="D269" s="729" t="str" cm="1">
        <f t="array" ref="D269">_xlfn.LET(_xlpm.x, Bicester!$AL$24:$AW$24, _xlpm.y, Bicester!$AL$30:$AW$38, _xlpm.z, Bicester!$AJ$30:$AJ$38, IF(_xlfn.XLOOKUP($C269,_xlfn.XLOOKUP(D$247,_xlpm.x,_xlpm.y,""),_xlpm.z,"Not Declared")="", "Name not recorded",  _xlfn.XLOOKUP($C269,_xlfn.XLOOKUP(D$247,_xlpm.x,_xlpm.y,""),_xlpm.z,"Not Declared")))</f>
        <v>Not Declared</v>
      </c>
      <c r="E269" s="729" t="str" cm="1">
        <f t="array" ref="E269">_xlfn.LET(_xlpm.x, Bicester!$AL$24:$AW$24, _xlpm.y, Bicester!$AL$30:$AW$38, _xlpm.z, Bicester!$AJ$30:$AJ$38, IF(_xlfn.XLOOKUP($C269,_xlfn.XLOOKUP(E$247,_xlpm.x,_xlpm.y,""),_xlpm.z,"Not Declared")="", "Name not recorded",  _xlfn.XLOOKUP($C269,_xlfn.XLOOKUP(E$247,_xlpm.x,_xlpm.y,""),_xlpm.z,"Not Declared")))</f>
        <v>Not Declared</v>
      </c>
      <c r="F269" s="732" t="str" cm="1">
        <f t="array" ref="F269">_xlfn.LET(_xlpm.x, Bicester!$AL$24:$AW$24, _xlpm.y, Bicester!$AL$30:$AW$38, _xlpm.z, Bicester!$AJ$30:$AJ$38, IF(_xlfn.XLOOKUP($C269,_xlfn.XLOOKUP(F$247,_xlpm.x,_xlpm.y,""),_xlpm.z,"Not Declared")="", "Name not recorded",  _xlfn.XLOOKUP($C269,_xlfn.XLOOKUP(F$247,_xlpm.x,_xlpm.y,""),_xlpm.z,"Not Declared")))</f>
        <v>Not Declared</v>
      </c>
      <c r="G269" s="729" t="str" cm="1">
        <f t="array" ref="G269">_xlfn.LET(_xlpm.x, Bicester!$AL$24:$AW$24, _xlpm.y, Bicester!$AL$30:$AW$38, _xlpm.z, Bicester!$AJ$30:$AJ$38, IF(_xlfn.XLOOKUP($C269,_xlfn.XLOOKUP(G$247,_xlpm.x,_xlpm.y,""),_xlpm.z,"Not Declared")="", "Name not recorded",  _xlfn.XLOOKUP($C269,_xlfn.XLOOKUP(G$247,_xlpm.x,_xlpm.y,""),_xlpm.z,"Not Declared")))</f>
        <v>Not Declared</v>
      </c>
      <c r="H269" s="729" t="str" cm="1">
        <f t="array" ref="H269">_xlfn.LET(_xlpm.x, Bicester!$AL$24:$AW$24, _xlpm.y, Bicester!$AL$30:$AW$38, _xlpm.z, Bicester!$AJ$30:$AJ$38, IF(_xlfn.XLOOKUP($C269,_xlfn.XLOOKUP(H$247,_xlpm.x,_xlpm.y,""),_xlpm.z,"Not Declared")="", "Name not recorded",  _xlfn.XLOOKUP($C269,_xlfn.XLOOKUP(H$247,_xlpm.x,_xlpm.y,""),_xlpm.z,"Not Declared")))</f>
        <v>Not Declared</v>
      </c>
      <c r="I269" s="729" t="str" cm="1">
        <f t="array" ref="I269">_xlfn.LET(_xlpm.x, Bicester!$AL$24:$AW$24, _xlpm.y, Bicester!$AL$30:$AW$38, _xlpm.z, Bicester!$AJ$30:$AJ$38, IF(_xlfn.XLOOKUP($C269,_xlfn.XLOOKUP(I$247,_xlpm.x,_xlpm.y,""),_xlpm.z,"Not Declared")="", "Name not recorded",  _xlfn.XLOOKUP($C269,_xlfn.XLOOKUP(I$247,_xlpm.x,_xlpm.y,""),_xlpm.z,"Not Declared")))</f>
        <v>Not Declared</v>
      </c>
      <c r="J269" s="729" t="str" cm="1">
        <f t="array" ref="J269">_xlfn.LET(_xlpm.x, Bicester!$AL$24:$AW$24, _xlpm.y, Bicester!$AL$30:$AW$38, _xlpm.z, Bicester!$AJ$30:$AJ$38, IF(_xlfn.XLOOKUP($C269,_xlfn.XLOOKUP(J$247,_xlpm.x,_xlpm.y,""),_xlpm.z,"Not Declared")="", "Name not recorded",  _xlfn.XLOOKUP($C269,_xlfn.XLOOKUP(J$247,_xlpm.x,_xlpm.y,""),_xlpm.z,"Not Declared")))</f>
        <v>Not Declared</v>
      </c>
      <c r="K269" s="729" t="str" cm="1">
        <f t="array" ref="K269">_xlfn.LET(_xlpm.x, Bicester!$AL$24:$AW$24, _xlpm.y, Bicester!$AL$30:$AW$38, _xlpm.z, Bicester!$AJ$30:$AJ$38, IF(_xlfn.XLOOKUP($C269,_xlfn.XLOOKUP(K$247,_xlpm.x,_xlpm.y,""),_xlpm.z,"Not Declared")="", "Name not recorded",  _xlfn.XLOOKUP($C269,_xlfn.XLOOKUP(K$247,_xlpm.x,_xlpm.y,""),_xlpm.z,"Not Declared")))</f>
        <v>Not Declared</v>
      </c>
      <c r="L269" s="729" t="str" cm="1">
        <f t="array" ref="L269">_xlfn.LET(_xlpm.x, Bicester!$AL$24:$AW$24, _xlpm.y, Bicester!$AL$30:$AW$38, _xlpm.z, Bicester!$AJ$30:$AJ$38, IF(_xlfn.XLOOKUP($C269,_xlfn.XLOOKUP(L$247,_xlpm.x,_xlpm.y,""),_xlpm.z,"Not Declared")="", "Name not recorded",  _xlfn.XLOOKUP($C269,_xlfn.XLOOKUP(L$247,_xlpm.x,_xlpm.y,""),_xlpm.z,"Not Declared")))</f>
        <v>Not Declared</v>
      </c>
      <c r="M269" s="729" t="str" cm="1">
        <f t="array" ref="M269">_xlfn.LET(_xlpm.x, Bicester!$AL$24:$AW$24, _xlpm.y, Bicester!$AL$30:$AW$38, _xlpm.z, Bicester!$AJ$30:$AJ$38, IF(_xlfn.XLOOKUP($C269,_xlfn.XLOOKUP(M$247,_xlpm.x,_xlpm.y,""),_xlpm.z,"Not Declared")="", "Name not recorded",  _xlfn.XLOOKUP($C269,_xlfn.XLOOKUP(M$247,_xlpm.x,_xlpm.y,""),_xlpm.z,"Not Declared")))</f>
        <v>Not Declared</v>
      </c>
      <c r="N269" s="729" t="str" cm="1">
        <f t="array" ref="N269">_xlfn.LET(_xlpm.x, Bicester!$AL$24:$AW$24, _xlpm.y, Bicester!$AL$30:$AW$38, _xlpm.z, Bicester!$AJ$30:$AJ$38, IF(_xlfn.XLOOKUP($C269,_xlfn.XLOOKUP(N$247,_xlpm.x,_xlpm.y,""),_xlpm.z,"Not Declared")="", "Name not recorded",  _xlfn.XLOOKUP($C269,_xlfn.XLOOKUP(N$247,_xlpm.x,_xlpm.y,""),_xlpm.z,"Not Declared")))</f>
        <v>Not Declared</v>
      </c>
      <c r="O269" s="729" t="str" cm="1">
        <f t="array" ref="O269">_xlfn.LET(_xlpm.x, Bicester!$AL$24:$AW$24, _xlpm.y, Bicester!$AL$30:$AW$38, _xlpm.z, Bicester!$AJ$30:$AJ$38, IF(_xlfn.XLOOKUP($C269,_xlfn.XLOOKUP(O$247,_xlpm.x,_xlpm.y,""),_xlpm.z,"Not Declared")="", "Name not recorded",  _xlfn.XLOOKUP($C269,_xlfn.XLOOKUP(O$247,_xlpm.x,_xlpm.y,""),_xlpm.z,"Not Declared")))</f>
        <v>Not Declared</v>
      </c>
      <c r="P269" s="3"/>
      <c r="Q269" s="3"/>
      <c r="R269" s="3"/>
      <c r="S269" s="3"/>
      <c r="T269" s="3"/>
      <c r="U269" s="3"/>
      <c r="V269" s="3"/>
      <c r="W269" s="3"/>
      <c r="X269" s="12"/>
      <c r="Y269" s="89"/>
      <c r="Z269" s="433"/>
      <c r="AA269" s="747" t="str" cm="1">
        <f t="array" ref="AA269">_xlfn.LET(_xlpm.a,_xlfn.XLOOKUP(1,('Number Allocation'!$C$6:$C$1483=AC269)*('Number Allocation'!$D$6:$D$1483=AD269),'Number Allocation'!$A$6:$A$1483,"..."),IF(_xlpm.a="","...",_xlpm.a))</f>
        <v>...</v>
      </c>
      <c r="AB269" s="747"/>
      <c r="AC269" s="12"/>
      <c r="AD269" s="12"/>
      <c r="AE269" s="747"/>
      <c r="AF269" s="12"/>
      <c r="AG269" s="425"/>
      <c r="AH269" s="433"/>
      <c r="AI269" s="747" t="str" cm="1">
        <f t="array" ref="AI269">_xlfn.LET(_xlpm.a,_xlfn.XLOOKUP(1,('Number Allocation'!$C$6:$C$1483=AK269)*('Number Allocation'!$D$6:$D$1483=AL269),'Number Allocation'!$A$6:$A$1483,"..."),IF(_xlpm.a="","...",_xlpm.a))</f>
        <v>...</v>
      </c>
      <c r="AJ269" s="747">
        <v>0</v>
      </c>
      <c r="AK269" s="12" t="str">
        <v>Not Declared</v>
      </c>
      <c r="AL269" s="12" t="str">
        <v>White Horse Harriers</v>
      </c>
      <c r="AM269" s="747"/>
      <c r="AN269" s="12"/>
      <c r="AO269" s="425"/>
      <c r="AP269" s="433"/>
      <c r="AQ269" s="747" t="str" cm="1">
        <f t="array" ref="AQ269">_xlfn.LET(_xlpm.a,_xlfn.XLOOKUP(1,('Number Allocation'!$C$6:$C$1483=AS269)*('Number Allocation'!$D$6:$D$1483=AT269),'Number Allocation'!$A$6:$A$1483,"..."),IF(_xlpm.a="","...",_xlpm.a))</f>
        <v>...</v>
      </c>
      <c r="AR269" s="747">
        <v>0</v>
      </c>
      <c r="AS269" s="12" t="str">
        <v>Not Declared</v>
      </c>
      <c r="AT269" s="12" t="str">
        <v>Banbury Harriers AC</v>
      </c>
      <c r="AU269" s="747"/>
      <c r="AV269" s="12"/>
      <c r="AW269" s="425"/>
      <c r="AX269" s="433"/>
      <c r="AY269" s="747" t="str" cm="1">
        <f t="array" ref="AY269">_xlfn.LET(_xlpm.a,_xlfn.XLOOKUP(1,('Number Allocation'!$C$6:$C$1483=BA269)*('Number Allocation'!$D$6:$D$1483=BB269),'Number Allocation'!$A$6:$A$1483,"..."),IF(_xlpm.a="","...",_xlpm.a))</f>
        <v>...</v>
      </c>
      <c r="AZ269" s="747">
        <v>0</v>
      </c>
      <c r="BA269" s="12" t="str">
        <v>Not Declared</v>
      </c>
      <c r="BB269" s="12" t="str">
        <v>Abingdon AC</v>
      </c>
      <c r="BC269" s="747"/>
      <c r="BD269" s="12"/>
      <c r="BE269" s="425"/>
      <c r="BF269" s="433"/>
      <c r="BG269" s="747" t="str" cm="1">
        <f t="array" ref="BG269">_xlfn.LET(_xlpm.a,_xlfn.XLOOKUP(1,('Number Allocation'!$C$6:$C$1483=BI269)*('Number Allocation'!$D$6:$D$1483=BJ269),'Number Allocation'!$A$6:$A$1483,"..."),IF(_xlpm.a="","...",_xlpm.a))</f>
        <v>...</v>
      </c>
      <c r="BH269" s="747">
        <v>0</v>
      </c>
      <c r="BI269" s="12" t="str">
        <v>Not Declared</v>
      </c>
      <c r="BJ269" s="12" t="str">
        <v>Bicester AC</v>
      </c>
      <c r="BK269" s="747"/>
      <c r="BL269" s="12"/>
      <c r="BM269" s="425"/>
      <c r="BN269" s="433"/>
      <c r="BO269" s="747" t="str" cm="1">
        <f t="array" ref="BO269">_xlfn.LET(_xlpm.a,_xlfn.XLOOKUP(1,('Number Allocation'!$C$6:$C$1483=BQ269)*('Number Allocation'!$D$6:$D$1483=BR269),'Number Allocation'!$A$6:$A$1483,"..."),IF(_xlpm.a="","...",_xlpm.a))</f>
        <v>...</v>
      </c>
      <c r="BP269" s="747">
        <v>0</v>
      </c>
      <c r="BQ269" s="12" t="str">
        <v>Not Declared</v>
      </c>
      <c r="BR269" s="12" t="str">
        <v>Abingdon AC</v>
      </c>
      <c r="BS269" s="747"/>
      <c r="BT269" s="12"/>
      <c r="BU269" s="425"/>
      <c r="BV269" s="433"/>
      <c r="BW269" s="747" t="str" cm="1">
        <f t="array" ref="BW269">_xlfn.LET(_xlpm.a,_xlfn.XLOOKUP(1,('Number Allocation'!$C$6:$C$1483=BY269)*('Number Allocation'!$D$6:$D$1483=BZ269),'Number Allocation'!$A$6:$A$1483,"..."),IF(_xlpm.a="","...",_xlpm.a))</f>
        <v>...</v>
      </c>
      <c r="BX269" s="747">
        <v>0</v>
      </c>
      <c r="BY269" s="12" t="str">
        <v>Not Declared</v>
      </c>
      <c r="BZ269" s="12" t="str">
        <v>Banbury Harriers AC</v>
      </c>
      <c r="CA269" s="479"/>
      <c r="CB269" s="480"/>
      <c r="CC269" s="481"/>
      <c r="CD269" s="433"/>
      <c r="CE269" s="747" t="str" cm="1">
        <f t="array" ref="CE269">_xlfn.LET(_xlpm.a,_xlfn.XLOOKUP(1,('Number Allocation'!$C$6:$C$1483=CG269)*('Number Allocation'!$D$6:$D$1483=CH269),'Number Allocation'!$A$6:$A$1483,"..."),IF(_xlpm.a="","...",_xlpm.a))</f>
        <v>...</v>
      </c>
      <c r="CF269" s="747">
        <v>0</v>
      </c>
      <c r="CG269" s="12" t="str">
        <v>Not Declared</v>
      </c>
      <c r="CH269" s="12" t="str">
        <v>Bicester AC</v>
      </c>
      <c r="CI269" s="479"/>
      <c r="CJ269" s="480"/>
      <c r="CK269" s="481"/>
      <c r="CL269" s="433"/>
      <c r="CM269" s="747" t="str" cm="1">
        <f t="array" ref="CM269">_xlfn.LET(_xlpm.a,_xlfn.XLOOKUP(1,('Number Allocation'!$C$6:$C$1483=CO269)*('Number Allocation'!$D$6:$D$1483=CP269),'Number Allocation'!$A$6:$A$1483,"..."),IF(_xlpm.a="","...",_xlpm.a))</f>
        <v>...</v>
      </c>
      <c r="CN269" s="747">
        <v>0</v>
      </c>
      <c r="CO269" s="12" t="str">
        <v>Not Declared</v>
      </c>
      <c r="CP269" s="12" t="str">
        <v>Abingdon AC</v>
      </c>
      <c r="CQ269" s="479"/>
      <c r="CR269" s="480"/>
      <c r="CS269" s="481"/>
      <c r="CT269" s="433"/>
      <c r="CU269" s="747" t="str" cm="1">
        <f t="array" ref="CU269">_xlfn.LET(_xlpm.a,_xlfn.XLOOKUP(1,('Number Allocation'!$C$6:$C$1483=CW269)*('Number Allocation'!$D$6:$D$1483=CX269),'Number Allocation'!$A$6:$A$1483,"..."),IF(_xlpm.a="","...",_xlpm.a))</f>
        <v>...</v>
      </c>
      <c r="CV269" s="747">
        <v>0</v>
      </c>
      <c r="CW269" s="12" t="str">
        <v>Not Declared</v>
      </c>
      <c r="CX269" s="12" t="str">
        <v>Banbury Harriers AC</v>
      </c>
      <c r="CY269" s="479"/>
      <c r="CZ269" s="480"/>
      <c r="DA269" s="481"/>
      <c r="DB269" s="433"/>
      <c r="DC269" s="747" t="str" cm="1">
        <f t="array" ref="DC269">_xlfn.LET(_xlpm.a,_xlfn.XLOOKUP(1,('Number Allocation'!$C$6:$C$1483=DE269)*('Number Allocation'!$D$6:$D$1483=DF269),'Number Allocation'!$A$6:$A$1483,"..."),IF(_xlpm.a="","...",_xlpm.a))</f>
        <v>...</v>
      </c>
      <c r="DD269" s="747">
        <v>0</v>
      </c>
      <c r="DE269" s="12" t="str">
        <v>Not Declared</v>
      </c>
      <c r="DF269" s="12" t="str">
        <v>White Horse Harriers</v>
      </c>
      <c r="DG269" s="479"/>
      <c r="DH269" s="480"/>
      <c r="DI269" s="481"/>
      <c r="DJ269" s="433"/>
      <c r="DK269" s="747" t="str" cm="1">
        <f t="array" ref="DK269">_xlfn.LET(_xlpm.a,_xlfn.XLOOKUP(1,('Number Allocation'!$C$6:$C$1483=DM269)*('Number Allocation'!$D$6:$D$1483=DN269),'Number Allocation'!$A$6:$A$1483,"..."),IF(_xlpm.a="","...",_xlpm.a))</f>
        <v>...</v>
      </c>
      <c r="DL269" s="747">
        <v>0</v>
      </c>
      <c r="DM269" s="12" t="str">
        <v>Not Declared</v>
      </c>
      <c r="DN269" s="12" t="str">
        <v>Bicester AC</v>
      </c>
      <c r="DO269" s="479"/>
      <c r="DP269" s="480"/>
      <c r="DQ269" s="481"/>
      <c r="DW269" s="12"/>
      <c r="DX269" s="12"/>
      <c r="DY269" s="12"/>
      <c r="DZ269" s="15"/>
      <c r="EA269" s="15"/>
    </row>
    <row r="270" spans="1:131" s="359" customFormat="1" ht="21" customHeight="1">
      <c r="A270" s="358" t="str">
        <f t="shared" si="29"/>
        <v>Bicester AC</v>
      </c>
      <c r="B270" s="729"/>
      <c r="C270" s="729" t="s">
        <v>320</v>
      </c>
      <c r="D270" s="729" t="str" cm="1">
        <f t="array" ref="D270">_xlfn.LET(_xlpm.x, Bicester!$AL$24:$AW$24, _xlpm.y, Bicester!$AL$30:$AW$38, _xlpm.z, Bicester!$AJ$30:$AJ$38, IF(_xlfn.XLOOKUP($C270,_xlfn.XLOOKUP(D$247,_xlpm.x,_xlpm.y,""),_xlpm.z,"Not Declared")="", "Name not recorded",  _xlfn.XLOOKUP($C270,_xlfn.XLOOKUP(D$247,_xlpm.x,_xlpm.y,""),_xlpm.z,"Not Declared")))</f>
        <v>Not Declared</v>
      </c>
      <c r="E270" s="729" t="str" cm="1">
        <f t="array" ref="E270">_xlfn.LET(_xlpm.x, Bicester!$AL$24:$AW$24, _xlpm.y, Bicester!$AL$30:$AW$38, _xlpm.z, Bicester!$AJ$30:$AJ$38, IF(_xlfn.XLOOKUP($C270,_xlfn.XLOOKUP(E$247,_xlpm.x,_xlpm.y,""),_xlpm.z,"Not Declared")="", "Name not recorded",  _xlfn.XLOOKUP($C270,_xlfn.XLOOKUP(E$247,_xlpm.x,_xlpm.y,""),_xlpm.z,"Not Declared")))</f>
        <v>Not Declared</v>
      </c>
      <c r="F270" s="732" t="str" cm="1">
        <f t="array" ref="F270">_xlfn.LET(_xlpm.x, Bicester!$AL$24:$AW$24, _xlpm.y, Bicester!$AL$30:$AW$38, _xlpm.z, Bicester!$AJ$30:$AJ$38, IF(_xlfn.XLOOKUP($C270,_xlfn.XLOOKUP(F$247,_xlpm.x,_xlpm.y,""),_xlpm.z,"Not Declared")="", "Name not recorded",  _xlfn.XLOOKUP($C270,_xlfn.XLOOKUP(F$247,_xlpm.x,_xlpm.y,""),_xlpm.z,"Not Declared")))</f>
        <v>Not Declared</v>
      </c>
      <c r="G270" s="729" t="str" cm="1">
        <f t="array" ref="G270">_xlfn.LET(_xlpm.x, Bicester!$AL$24:$AW$24, _xlpm.y, Bicester!$AL$30:$AW$38, _xlpm.z, Bicester!$AJ$30:$AJ$38, IF(_xlfn.XLOOKUP($C270,_xlfn.XLOOKUP(G$247,_xlpm.x,_xlpm.y,""),_xlpm.z,"Not Declared")="", "Name not recorded",  _xlfn.XLOOKUP($C270,_xlfn.XLOOKUP(G$247,_xlpm.x,_xlpm.y,""),_xlpm.z,"Not Declared")))</f>
        <v>Not Declared</v>
      </c>
      <c r="H270" s="729" t="str" cm="1">
        <f t="array" ref="H270">_xlfn.LET(_xlpm.x, Bicester!$AL$24:$AW$24, _xlpm.y, Bicester!$AL$30:$AW$38, _xlpm.z, Bicester!$AJ$30:$AJ$38, IF(_xlfn.XLOOKUP($C270,_xlfn.XLOOKUP(H$247,_xlpm.x,_xlpm.y,""),_xlpm.z,"Not Declared")="", "Name not recorded",  _xlfn.XLOOKUP($C270,_xlfn.XLOOKUP(H$247,_xlpm.x,_xlpm.y,""),_xlpm.z,"Not Declared")))</f>
        <v>Not Declared</v>
      </c>
      <c r="I270" s="729" t="str" cm="1">
        <f t="array" ref="I270">_xlfn.LET(_xlpm.x, Bicester!$AL$24:$AW$24, _xlpm.y, Bicester!$AL$30:$AW$38, _xlpm.z, Bicester!$AJ$30:$AJ$38, IF(_xlfn.XLOOKUP($C270,_xlfn.XLOOKUP(I$247,_xlpm.x,_xlpm.y,""),_xlpm.z,"Not Declared")="", "Name not recorded",  _xlfn.XLOOKUP($C270,_xlfn.XLOOKUP(I$247,_xlpm.x,_xlpm.y,""),_xlpm.z,"Not Declared")))</f>
        <v>Not Declared</v>
      </c>
      <c r="J270" s="729" t="str" cm="1">
        <f t="array" ref="J270">_xlfn.LET(_xlpm.x, Bicester!$AL$24:$AW$24, _xlpm.y, Bicester!$AL$30:$AW$38, _xlpm.z, Bicester!$AJ$30:$AJ$38, IF(_xlfn.XLOOKUP($C270,_xlfn.XLOOKUP(J$247,_xlpm.x,_xlpm.y,""),_xlpm.z,"Not Declared")="", "Name not recorded",  _xlfn.XLOOKUP($C270,_xlfn.XLOOKUP(J$247,_xlpm.x,_xlpm.y,""),_xlpm.z,"Not Declared")))</f>
        <v>Not Declared</v>
      </c>
      <c r="K270" s="729" t="str" cm="1">
        <f t="array" ref="K270">_xlfn.LET(_xlpm.x, Bicester!$AL$24:$AW$24, _xlpm.y, Bicester!$AL$30:$AW$38, _xlpm.z, Bicester!$AJ$30:$AJ$38, IF(_xlfn.XLOOKUP($C270,_xlfn.XLOOKUP(K$247,_xlpm.x,_xlpm.y,""),_xlpm.z,"Not Declared")="", "Name not recorded",  _xlfn.XLOOKUP($C270,_xlfn.XLOOKUP(K$247,_xlpm.x,_xlpm.y,""),_xlpm.z,"Not Declared")))</f>
        <v>Not Declared</v>
      </c>
      <c r="L270" s="729" t="str" cm="1">
        <f t="array" ref="L270">_xlfn.LET(_xlpm.x, Bicester!$AL$24:$AW$24, _xlpm.y, Bicester!$AL$30:$AW$38, _xlpm.z, Bicester!$AJ$30:$AJ$38, IF(_xlfn.XLOOKUP($C270,_xlfn.XLOOKUP(L$247,_xlpm.x,_xlpm.y,""),_xlpm.z,"Not Declared")="", "Name not recorded",  _xlfn.XLOOKUP($C270,_xlfn.XLOOKUP(L$247,_xlpm.x,_xlpm.y,""),_xlpm.z,"Not Declared")))</f>
        <v>Not Declared</v>
      </c>
      <c r="M270" s="729" t="str" cm="1">
        <f t="array" ref="M270">_xlfn.LET(_xlpm.x, Bicester!$AL$24:$AW$24, _xlpm.y, Bicester!$AL$30:$AW$38, _xlpm.z, Bicester!$AJ$30:$AJ$38, IF(_xlfn.XLOOKUP($C270,_xlfn.XLOOKUP(M$247,_xlpm.x,_xlpm.y,""),_xlpm.z,"Not Declared")="", "Name not recorded",  _xlfn.XLOOKUP($C270,_xlfn.XLOOKUP(M$247,_xlpm.x,_xlpm.y,""),_xlpm.z,"Not Declared")))</f>
        <v>Not Declared</v>
      </c>
      <c r="N270" s="729" t="str" cm="1">
        <f t="array" ref="N270">_xlfn.LET(_xlpm.x, Bicester!$AL$24:$AW$24, _xlpm.y, Bicester!$AL$30:$AW$38, _xlpm.z, Bicester!$AJ$30:$AJ$38, IF(_xlfn.XLOOKUP($C270,_xlfn.XLOOKUP(N$247,_xlpm.x,_xlpm.y,""),_xlpm.z,"Not Declared")="", "Name not recorded",  _xlfn.XLOOKUP($C270,_xlfn.XLOOKUP(N$247,_xlpm.x,_xlpm.y,""),_xlpm.z,"Not Declared")))</f>
        <v>Not Declared</v>
      </c>
      <c r="O270" s="729" t="str" cm="1">
        <f t="array" ref="O270">_xlfn.LET(_xlpm.x, Bicester!$AL$24:$AW$24, _xlpm.y, Bicester!$AL$30:$AW$38, _xlpm.z, Bicester!$AJ$30:$AJ$38, IF(_xlfn.XLOOKUP($C270,_xlfn.XLOOKUP(O$247,_xlpm.x,_xlpm.y,""),_xlpm.z,"Not Declared")="", "Name not recorded",  _xlfn.XLOOKUP($C270,_xlfn.XLOOKUP(O$247,_xlpm.x,_xlpm.y,""),_xlpm.z,"Not Declared")))</f>
        <v>Not Declared</v>
      </c>
      <c r="P270" s="3"/>
      <c r="Q270" s="3"/>
      <c r="R270" s="3"/>
      <c r="S270" s="3"/>
      <c r="T270" s="3"/>
      <c r="U270" s="3"/>
      <c r="V270" s="3"/>
      <c r="W270" s="3"/>
      <c r="X270" s="12"/>
      <c r="Y270" s="89"/>
      <c r="Z270" s="433"/>
      <c r="AA270" s="747" t="str" cm="1">
        <f t="array" ref="AA270">_xlfn.LET(_xlpm.a,_xlfn.XLOOKUP(1,('Number Allocation'!$C$6:$C$1483=AC270)*('Number Allocation'!$D$6:$D$1483=AD270),'Number Allocation'!$A$6:$A$1483,"..."),IF(_xlpm.a="","...",_xlpm.a))</f>
        <v>...</v>
      </c>
      <c r="AB270" s="747"/>
      <c r="AC270" s="12"/>
      <c r="AD270" s="12"/>
      <c r="AE270" s="747"/>
      <c r="AF270" s="12"/>
      <c r="AG270" s="425"/>
      <c r="AH270" s="433"/>
      <c r="AI270" s="747" t="str" cm="1">
        <f t="array" ref="AI270">_xlfn.LET(_xlpm.a,_xlfn.XLOOKUP(1,('Number Allocation'!$C$6:$C$1483=AK270)*('Number Allocation'!$D$6:$D$1483=AL270),'Number Allocation'!$A$6:$A$1483,"..."),IF(_xlpm.a="","...",_xlpm.a))</f>
        <v>...</v>
      </c>
      <c r="AJ270" s="747">
        <v>0</v>
      </c>
      <c r="AK270" s="12" t="str">
        <v>Not Declared</v>
      </c>
      <c r="AL270" s="12" t="str">
        <v>Abingdon AC</v>
      </c>
      <c r="AM270" s="747"/>
      <c r="AN270" s="12"/>
      <c r="AO270" s="425"/>
      <c r="AP270" s="433"/>
      <c r="AQ270" s="747" t="str" cm="1">
        <f t="array" ref="AQ270">_xlfn.LET(_xlpm.a,_xlfn.XLOOKUP(1,('Number Allocation'!$C$6:$C$1483=AS270)*('Number Allocation'!$D$6:$D$1483=AT270),'Number Allocation'!$A$6:$A$1483,"..."),IF(_xlpm.a="","...",_xlpm.a))</f>
        <v>...</v>
      </c>
      <c r="AR270" s="747">
        <v>0</v>
      </c>
      <c r="AS270" s="12" t="str">
        <v>Not Declared</v>
      </c>
      <c r="AT270" s="12" t="str">
        <v>Radley AC</v>
      </c>
      <c r="AU270" s="747"/>
      <c r="AV270" s="12"/>
      <c r="AW270" s="425"/>
      <c r="AX270" s="433"/>
      <c r="AY270" s="747" t="str" cm="1">
        <f t="array" ref="AY270">_xlfn.LET(_xlpm.a,_xlfn.XLOOKUP(1,('Number Allocation'!$C$6:$C$1483=BA270)*('Number Allocation'!$D$6:$D$1483=BB270),'Number Allocation'!$A$6:$A$1483,"..."),IF(_xlpm.a="","...",_xlpm.a))</f>
        <v>...</v>
      </c>
      <c r="AZ270" s="747">
        <v>0</v>
      </c>
      <c r="BA270" s="12" t="str">
        <v>Not Declared</v>
      </c>
      <c r="BB270" s="12" t="str">
        <v>Team Kennet</v>
      </c>
      <c r="BC270" s="747"/>
      <c r="BD270" s="12"/>
      <c r="BE270" s="425"/>
      <c r="BF270" s="433"/>
      <c r="BG270" s="747" t="str" cm="1">
        <f t="array" ref="BG270">_xlfn.LET(_xlpm.a,_xlfn.XLOOKUP(1,('Number Allocation'!$C$6:$C$1483=BI270)*('Number Allocation'!$D$6:$D$1483=BJ270),'Number Allocation'!$A$6:$A$1483,"..."),IF(_xlpm.a="","...",_xlpm.a))</f>
        <v>...</v>
      </c>
      <c r="BH270" s="747">
        <v>0</v>
      </c>
      <c r="BI270" s="12" t="str">
        <v>Not Declared</v>
      </c>
      <c r="BJ270" s="12" t="str">
        <v>Radley AC</v>
      </c>
      <c r="BK270" s="747"/>
      <c r="BL270" s="12"/>
      <c r="BM270" s="425"/>
      <c r="BN270" s="433"/>
      <c r="BO270" s="747" t="str" cm="1">
        <f t="array" ref="BO270">_xlfn.LET(_xlpm.a,_xlfn.XLOOKUP(1,('Number Allocation'!$C$6:$C$1483=BQ270)*('Number Allocation'!$D$6:$D$1483=BR270),'Number Allocation'!$A$6:$A$1483,"..."),IF(_xlpm.a="","...",_xlpm.a))</f>
        <v>...</v>
      </c>
      <c r="BP270" s="747">
        <v>0</v>
      </c>
      <c r="BQ270" s="12" t="str">
        <v>Not Declared</v>
      </c>
      <c r="BR270" s="12" t="str">
        <v>Oxford City AC</v>
      </c>
      <c r="BS270" s="747"/>
      <c r="BT270" s="12"/>
      <c r="BU270" s="425"/>
      <c r="BV270" s="433"/>
      <c r="BW270" s="747" t="str" cm="1">
        <f t="array" ref="BW270">_xlfn.LET(_xlpm.a,_xlfn.XLOOKUP(1,('Number Allocation'!$C$6:$C$1483=BY270)*('Number Allocation'!$D$6:$D$1483=BZ270),'Number Allocation'!$A$6:$A$1483,"..."),IF(_xlpm.a="","...",_xlpm.a))</f>
        <v>...</v>
      </c>
      <c r="BX270" s="747">
        <v>0</v>
      </c>
      <c r="BY270" s="12" t="str">
        <v>Not Declared</v>
      </c>
      <c r="BZ270" s="12" t="str">
        <v>White Horse Harriers</v>
      </c>
      <c r="CA270" s="479"/>
      <c r="CB270" s="480"/>
      <c r="CC270" s="481"/>
      <c r="CD270" s="433"/>
      <c r="CE270" s="747" t="str" cm="1">
        <f t="array" ref="CE270">_xlfn.LET(_xlpm.a,_xlfn.XLOOKUP(1,('Number Allocation'!$C$6:$C$1483=CG270)*('Number Allocation'!$D$6:$D$1483=CH270),'Number Allocation'!$A$6:$A$1483,"..."),IF(_xlpm.a="","...",_xlpm.a))</f>
        <v>...</v>
      </c>
      <c r="CF270" s="747">
        <v>0</v>
      </c>
      <c r="CG270" s="12" t="str">
        <v>Not Declared</v>
      </c>
      <c r="CH270" s="12" t="str">
        <v>Abingdon AC</v>
      </c>
      <c r="CI270" s="479"/>
      <c r="CJ270" s="480"/>
      <c r="CK270" s="481"/>
      <c r="CL270" s="433"/>
      <c r="CM270" s="747" t="str" cm="1">
        <f t="array" ref="CM270">_xlfn.LET(_xlpm.a,_xlfn.XLOOKUP(1,('Number Allocation'!$C$6:$C$1483=CO270)*('Number Allocation'!$D$6:$D$1483=CP270),'Number Allocation'!$A$6:$A$1483,"..."),IF(_xlpm.a="","...",_xlpm.a))</f>
        <v>...</v>
      </c>
      <c r="CN270" s="747">
        <v>0</v>
      </c>
      <c r="CO270" s="12" t="str">
        <v>Not Declared</v>
      </c>
      <c r="CP270" s="12" t="str">
        <v>Team Kennet</v>
      </c>
      <c r="CQ270" s="479"/>
      <c r="CR270" s="480"/>
      <c r="CS270" s="481"/>
      <c r="CT270" s="433"/>
      <c r="CU270" s="747" t="str" cm="1">
        <f t="array" ref="CU270">_xlfn.LET(_xlpm.a,_xlfn.XLOOKUP(1,('Number Allocation'!$C$6:$C$1483=CW270)*('Number Allocation'!$D$6:$D$1483=CX270),'Number Allocation'!$A$6:$A$1483,"..."),IF(_xlpm.a="","...",_xlpm.a))</f>
        <v>...</v>
      </c>
      <c r="CV270" s="747">
        <v>0</v>
      </c>
      <c r="CW270" s="12" t="str">
        <v>Not Declared</v>
      </c>
      <c r="CX270" s="12" t="str">
        <v>White Horse Harriers</v>
      </c>
      <c r="CY270" s="479"/>
      <c r="CZ270" s="480"/>
      <c r="DA270" s="481"/>
      <c r="DB270" s="433"/>
      <c r="DC270" s="747" t="str" cm="1">
        <f t="array" ref="DC270">_xlfn.LET(_xlpm.a,_xlfn.XLOOKUP(1,('Number Allocation'!$C$6:$C$1483=DE270)*('Number Allocation'!$D$6:$D$1483=DF270),'Number Allocation'!$A$6:$A$1483,"..."),IF(_xlpm.a="","...",_xlpm.a))</f>
        <v>...</v>
      </c>
      <c r="DD270" s="747">
        <v>0</v>
      </c>
      <c r="DE270" s="12" t="str">
        <v>Not Declared</v>
      </c>
      <c r="DF270" s="12" t="str">
        <v>Bicester AC</v>
      </c>
      <c r="DG270" s="479"/>
      <c r="DH270" s="480"/>
      <c r="DI270" s="481"/>
      <c r="DJ270" s="433"/>
      <c r="DK270" s="747" t="str" cm="1">
        <f t="array" ref="DK270">_xlfn.LET(_xlpm.a,_xlfn.XLOOKUP(1,('Number Allocation'!$C$6:$C$1483=DM270)*('Number Allocation'!$D$6:$D$1483=DN270),'Number Allocation'!$A$6:$A$1483,"..."),IF(_xlpm.a="","...",_xlpm.a))</f>
        <v>...</v>
      </c>
      <c r="DL270" s="747">
        <v>0</v>
      </c>
      <c r="DM270" s="12" t="str">
        <v>Not Declared</v>
      </c>
      <c r="DN270" s="12" t="str">
        <v>White Horse Harriers</v>
      </c>
      <c r="DO270" s="479"/>
      <c r="DP270" s="480"/>
      <c r="DQ270" s="481"/>
      <c r="DV270" s="88"/>
      <c r="DW270" s="12"/>
      <c r="DX270" s="12"/>
      <c r="DY270" s="12"/>
      <c r="DZ270" s="15"/>
      <c r="EA270" s="15"/>
    </row>
    <row r="271" spans="1:131" s="359" customFormat="1" ht="21" customHeight="1">
      <c r="A271" s="358" t="str">
        <f t="shared" si="29"/>
        <v>Bicester AC</v>
      </c>
      <c r="B271" s="729"/>
      <c r="C271" s="729" t="s">
        <v>321</v>
      </c>
      <c r="D271" s="729" t="str" cm="1">
        <f t="array" ref="D271">_xlfn.LET(_xlpm.x, Bicester!$AL$24:$AW$24, _xlpm.y, Bicester!$AL$30:$AW$38, _xlpm.z, Bicester!$AJ$30:$AJ$38, IF(_xlfn.XLOOKUP($C271,_xlfn.XLOOKUP(D$247,_xlpm.x,_xlpm.y,""),_xlpm.z,"Not Declared")="", "Name not recorded",  _xlfn.XLOOKUP($C271,_xlfn.XLOOKUP(D$247,_xlpm.x,_xlpm.y,""),_xlpm.z,"Not Declared")))</f>
        <v>Not Declared</v>
      </c>
      <c r="E271" s="729" t="str" cm="1">
        <f t="array" ref="E271">_xlfn.LET(_xlpm.x, Bicester!$AL$24:$AW$24, _xlpm.y, Bicester!$AL$30:$AW$38, _xlpm.z, Bicester!$AJ$30:$AJ$38, IF(_xlfn.XLOOKUP($C271,_xlfn.XLOOKUP(E$247,_xlpm.x,_xlpm.y,""),_xlpm.z,"Not Declared")="", "Name not recorded",  _xlfn.XLOOKUP($C271,_xlfn.XLOOKUP(E$247,_xlpm.x,_xlpm.y,""),_xlpm.z,"Not Declared")))</f>
        <v>Not Declared</v>
      </c>
      <c r="F271" s="732" t="str" cm="1">
        <f t="array" ref="F271">_xlfn.LET(_xlpm.x, Bicester!$AL$24:$AW$24, _xlpm.y, Bicester!$AL$30:$AW$38, _xlpm.z, Bicester!$AJ$30:$AJ$38, IF(_xlfn.XLOOKUP($C271,_xlfn.XLOOKUP(F$247,_xlpm.x,_xlpm.y,""),_xlpm.z,"Not Declared")="", "Name not recorded",  _xlfn.XLOOKUP($C271,_xlfn.XLOOKUP(F$247,_xlpm.x,_xlpm.y,""),_xlpm.z,"Not Declared")))</f>
        <v>Not Declared</v>
      </c>
      <c r="G271" s="729" t="str" cm="1">
        <f t="array" ref="G271">_xlfn.LET(_xlpm.x, Bicester!$AL$24:$AW$24, _xlpm.y, Bicester!$AL$30:$AW$38, _xlpm.z, Bicester!$AJ$30:$AJ$38, IF(_xlfn.XLOOKUP($C271,_xlfn.XLOOKUP(G$247,_xlpm.x,_xlpm.y,""),_xlpm.z,"Not Declared")="", "Name not recorded",  _xlfn.XLOOKUP($C271,_xlfn.XLOOKUP(G$247,_xlpm.x,_xlpm.y,""),_xlpm.z,"Not Declared")))</f>
        <v>Not Declared</v>
      </c>
      <c r="H271" s="729" t="str" cm="1">
        <f t="array" ref="H271">_xlfn.LET(_xlpm.x, Bicester!$AL$24:$AW$24, _xlpm.y, Bicester!$AL$30:$AW$38, _xlpm.z, Bicester!$AJ$30:$AJ$38, IF(_xlfn.XLOOKUP($C271,_xlfn.XLOOKUP(H$247,_xlpm.x,_xlpm.y,""),_xlpm.z,"Not Declared")="", "Name not recorded",  _xlfn.XLOOKUP($C271,_xlfn.XLOOKUP(H$247,_xlpm.x,_xlpm.y,""),_xlpm.z,"Not Declared")))</f>
        <v>Not Declared</v>
      </c>
      <c r="I271" s="729" t="str" cm="1">
        <f t="array" ref="I271">_xlfn.LET(_xlpm.x, Bicester!$AL$24:$AW$24, _xlpm.y, Bicester!$AL$30:$AW$38, _xlpm.z, Bicester!$AJ$30:$AJ$38, IF(_xlfn.XLOOKUP($C271,_xlfn.XLOOKUP(I$247,_xlpm.x,_xlpm.y,""),_xlpm.z,"Not Declared")="", "Name not recorded",  _xlfn.XLOOKUP($C271,_xlfn.XLOOKUP(I$247,_xlpm.x,_xlpm.y,""),_xlpm.z,"Not Declared")))</f>
        <v>Not Declared</v>
      </c>
      <c r="J271" s="729" t="str" cm="1">
        <f t="array" ref="J271">_xlfn.LET(_xlpm.x, Bicester!$AL$24:$AW$24, _xlpm.y, Bicester!$AL$30:$AW$38, _xlpm.z, Bicester!$AJ$30:$AJ$38, IF(_xlfn.XLOOKUP($C271,_xlfn.XLOOKUP(J$247,_xlpm.x,_xlpm.y,""),_xlpm.z,"Not Declared")="", "Name not recorded",  _xlfn.XLOOKUP($C271,_xlfn.XLOOKUP(J$247,_xlpm.x,_xlpm.y,""),_xlpm.z,"Not Declared")))</f>
        <v>Not Declared</v>
      </c>
      <c r="K271" s="729" t="str" cm="1">
        <f t="array" ref="K271">_xlfn.LET(_xlpm.x, Bicester!$AL$24:$AW$24, _xlpm.y, Bicester!$AL$30:$AW$38, _xlpm.z, Bicester!$AJ$30:$AJ$38, IF(_xlfn.XLOOKUP($C271,_xlfn.XLOOKUP(K$247,_xlpm.x,_xlpm.y,""),_xlpm.z,"Not Declared")="", "Name not recorded",  _xlfn.XLOOKUP($C271,_xlfn.XLOOKUP(K$247,_xlpm.x,_xlpm.y,""),_xlpm.z,"Not Declared")))</f>
        <v>Not Declared</v>
      </c>
      <c r="L271" s="729" t="str" cm="1">
        <f t="array" ref="L271">_xlfn.LET(_xlpm.x, Bicester!$AL$24:$AW$24, _xlpm.y, Bicester!$AL$30:$AW$38, _xlpm.z, Bicester!$AJ$30:$AJ$38, IF(_xlfn.XLOOKUP($C271,_xlfn.XLOOKUP(L$247,_xlpm.x,_xlpm.y,""),_xlpm.z,"Not Declared")="", "Name not recorded",  _xlfn.XLOOKUP($C271,_xlfn.XLOOKUP(L$247,_xlpm.x,_xlpm.y,""),_xlpm.z,"Not Declared")))</f>
        <v>Not Declared</v>
      </c>
      <c r="M271" s="729" t="str" cm="1">
        <f t="array" ref="M271">_xlfn.LET(_xlpm.x, Bicester!$AL$24:$AW$24, _xlpm.y, Bicester!$AL$30:$AW$38, _xlpm.z, Bicester!$AJ$30:$AJ$38, IF(_xlfn.XLOOKUP($C271,_xlfn.XLOOKUP(M$247,_xlpm.x,_xlpm.y,""),_xlpm.z,"Not Declared")="", "Name not recorded",  _xlfn.XLOOKUP($C271,_xlfn.XLOOKUP(M$247,_xlpm.x,_xlpm.y,""),_xlpm.z,"Not Declared")))</f>
        <v>Not Declared</v>
      </c>
      <c r="N271" s="729" t="str" cm="1">
        <f t="array" ref="N271">_xlfn.LET(_xlpm.x, Bicester!$AL$24:$AW$24, _xlpm.y, Bicester!$AL$30:$AW$38, _xlpm.z, Bicester!$AJ$30:$AJ$38, IF(_xlfn.XLOOKUP($C271,_xlfn.XLOOKUP(N$247,_xlpm.x,_xlpm.y,""),_xlpm.z,"Not Declared")="", "Name not recorded",  _xlfn.XLOOKUP($C271,_xlfn.XLOOKUP(N$247,_xlpm.x,_xlpm.y,""),_xlpm.z,"Not Declared")))</f>
        <v>Not Declared</v>
      </c>
      <c r="O271" s="729" t="str" cm="1">
        <f t="array" ref="O271">_xlfn.LET(_xlpm.x, Bicester!$AL$24:$AW$24, _xlpm.y, Bicester!$AL$30:$AW$38, _xlpm.z, Bicester!$AJ$30:$AJ$38, IF(_xlfn.XLOOKUP($C271,_xlfn.XLOOKUP(O$247,_xlpm.x,_xlpm.y,""),_xlpm.z,"Not Declared")="", "Name not recorded",  _xlfn.XLOOKUP($C271,_xlfn.XLOOKUP(O$247,_xlpm.x,_xlpm.y,""),_xlpm.z,"Not Declared")))</f>
        <v>Not Declared</v>
      </c>
      <c r="P271" s="3"/>
      <c r="Q271" s="3"/>
      <c r="R271" s="3"/>
      <c r="S271" s="3"/>
      <c r="T271" s="3"/>
      <c r="U271" s="3"/>
      <c r="V271" s="3"/>
      <c r="W271" s="3"/>
      <c r="X271" s="3"/>
      <c r="Y271" s="89"/>
      <c r="Z271" s="433"/>
      <c r="AA271" s="749" t="str" cm="1">
        <f t="array" ref="AA271">_xlfn.LET(_xlpm.a,_xlfn.XLOOKUP(1,('Number Allocation'!$C$6:$C$1483=AC271)*('Number Allocation'!$D$6:$D$1483=AD271),'Number Allocation'!$A$6:$A$1483,"..."),IF(_xlpm.a="","...",_xlpm.a))</f>
        <v>...</v>
      </c>
      <c r="AB271" s="749"/>
      <c r="AC271" s="427"/>
      <c r="AD271" s="427"/>
      <c r="AE271" s="747"/>
      <c r="AF271" s="12"/>
      <c r="AG271" s="425"/>
      <c r="AH271" s="433"/>
      <c r="AI271" s="749" t="str" cm="1">
        <f t="array" ref="AI271">_xlfn.LET(_xlpm.a,_xlfn.XLOOKUP(1,('Number Allocation'!$C$6:$C$1483=AK271)*('Number Allocation'!$D$6:$D$1483=AL271),'Number Allocation'!$A$6:$A$1483,"..."),IF(_xlpm.a="","...",_xlpm.a))</f>
        <v>...</v>
      </c>
      <c r="AJ271" s="749">
        <v>0</v>
      </c>
      <c r="AK271" s="427" t="str">
        <v>Not Declared</v>
      </c>
      <c r="AL271" s="427" t="str">
        <v>Bicester AC</v>
      </c>
      <c r="AM271" s="747"/>
      <c r="AN271" s="12"/>
      <c r="AO271" s="425"/>
      <c r="AP271" s="433"/>
      <c r="AQ271" s="749" t="str" cm="1">
        <f t="array" ref="AQ271">_xlfn.LET(_xlpm.a,_xlfn.XLOOKUP(1,('Number Allocation'!$C$6:$C$1483=AS271)*('Number Allocation'!$D$6:$D$1483=AT271),'Number Allocation'!$A$6:$A$1483,"..."),IF(_xlpm.a="","...",_xlpm.a))</f>
        <v>...</v>
      </c>
      <c r="AR271" s="749">
        <v>0</v>
      </c>
      <c r="AS271" s="427" t="str">
        <v>Not Declared</v>
      </c>
      <c r="AT271" s="427" t="str">
        <v>White Horse Harriers</v>
      </c>
      <c r="AU271" s="747"/>
      <c r="AV271" s="12"/>
      <c r="AW271" s="425"/>
      <c r="AX271" s="433"/>
      <c r="AY271" s="749" t="str" cm="1">
        <f t="array" ref="AY271">_xlfn.LET(_xlpm.a,_xlfn.XLOOKUP(1,('Number Allocation'!$C$6:$C$1483=BA271)*('Number Allocation'!$D$6:$D$1483=BB271),'Number Allocation'!$A$6:$A$1483,"..."),IF(_xlpm.a="","...",_xlpm.a))</f>
        <v>...</v>
      </c>
      <c r="AZ271" s="749">
        <v>0</v>
      </c>
      <c r="BA271" s="427" t="str">
        <v>Not Declared</v>
      </c>
      <c r="BB271" s="427" t="str">
        <v>Banbury Harriers AC</v>
      </c>
      <c r="BC271" s="747"/>
      <c r="BD271" s="12"/>
      <c r="BE271" s="425"/>
      <c r="BF271" s="433"/>
      <c r="BG271" s="749" t="str" cm="1">
        <f t="array" ref="BG271">_xlfn.LET(_xlpm.a,_xlfn.XLOOKUP(1,('Number Allocation'!$C$6:$C$1483=BI271)*('Number Allocation'!$D$6:$D$1483=BJ271),'Number Allocation'!$A$6:$A$1483,"..."),IF(_xlpm.a="","...",_xlpm.a))</f>
        <v>...</v>
      </c>
      <c r="BH271" s="749">
        <v>0</v>
      </c>
      <c r="BI271" s="427" t="str">
        <v>Not Declared</v>
      </c>
      <c r="BJ271" s="427" t="str">
        <v>Abingdon AC</v>
      </c>
      <c r="BK271" s="747"/>
      <c r="BL271" s="12"/>
      <c r="BM271" s="425"/>
      <c r="BN271" s="433"/>
      <c r="BO271" s="749" t="str" cm="1">
        <f t="array" ref="BO271">_xlfn.LET(_xlpm.a,_xlfn.XLOOKUP(1,('Number Allocation'!$C$6:$C$1483=BQ271)*('Number Allocation'!$D$6:$D$1483=BR271),'Number Allocation'!$A$6:$A$1483,"..."),IF(_xlpm.a="","...",_xlpm.a))</f>
        <v>...</v>
      </c>
      <c r="BP271" s="749">
        <v>0</v>
      </c>
      <c r="BQ271" s="427" t="str">
        <v>Not Declared</v>
      </c>
      <c r="BR271" s="427" t="str">
        <v>Witney Road Runners</v>
      </c>
      <c r="BS271" s="747"/>
      <c r="BT271" s="12"/>
      <c r="BU271" s="425"/>
      <c r="BV271" s="433"/>
      <c r="BW271" s="749" t="str" cm="1">
        <f t="array" ref="BW271">_xlfn.LET(_xlpm.a,_xlfn.XLOOKUP(1,('Number Allocation'!$C$6:$C$1483=BY271)*('Number Allocation'!$D$6:$D$1483=BZ271),'Number Allocation'!$A$6:$A$1483,"..."),IF(_xlpm.a="","...",_xlpm.a))</f>
        <v>...</v>
      </c>
      <c r="BX271" s="749">
        <v>0</v>
      </c>
      <c r="BY271" s="427" t="str">
        <v>Not Declared</v>
      </c>
      <c r="BZ271" s="427" t="str">
        <v>Witney Road Runners</v>
      </c>
      <c r="CA271" s="479"/>
      <c r="CB271" s="480"/>
      <c r="CC271" s="481"/>
      <c r="CD271" s="433"/>
      <c r="CE271" s="749" t="str" cm="1">
        <f t="array" ref="CE271">_xlfn.LET(_xlpm.a,_xlfn.XLOOKUP(1,('Number Allocation'!$C$6:$C$1483=CG271)*('Number Allocation'!$D$6:$D$1483=CH271),'Number Allocation'!$A$6:$A$1483,"..."),IF(_xlpm.a="","...",_xlpm.a))</f>
        <v>...</v>
      </c>
      <c r="CF271" s="749">
        <v>0</v>
      </c>
      <c r="CG271" s="427" t="str">
        <v>Not Declared</v>
      </c>
      <c r="CH271" s="427" t="str">
        <v>Oxford City AC</v>
      </c>
      <c r="CI271" s="479"/>
      <c r="CJ271" s="480"/>
      <c r="CK271" s="481"/>
      <c r="CL271" s="433"/>
      <c r="CM271" s="749" t="str" cm="1">
        <f t="array" ref="CM271">_xlfn.LET(_xlpm.a,_xlfn.XLOOKUP(1,('Number Allocation'!$C$6:$C$1483=CO271)*('Number Allocation'!$D$6:$D$1483=CP271),'Number Allocation'!$A$6:$A$1483,"..."),IF(_xlpm.a="","...",_xlpm.a))</f>
        <v>...</v>
      </c>
      <c r="CN271" s="749">
        <v>0</v>
      </c>
      <c r="CO271" s="427" t="str">
        <v>Not Declared</v>
      </c>
      <c r="CP271" s="427" t="str">
        <v>Radley AC</v>
      </c>
      <c r="CQ271" s="479"/>
      <c r="CR271" s="480"/>
      <c r="CS271" s="481"/>
      <c r="CT271" s="433"/>
      <c r="CU271" s="749" t="str" cm="1">
        <f t="array" ref="CU271">_xlfn.LET(_xlpm.a,_xlfn.XLOOKUP(1,('Number Allocation'!$C$6:$C$1483=CW271)*('Number Allocation'!$D$6:$D$1483=CX271),'Number Allocation'!$A$6:$A$1483,"..."),IF(_xlpm.a="","...",_xlpm.a))</f>
        <v>...</v>
      </c>
      <c r="CV271" s="749">
        <v>0</v>
      </c>
      <c r="CW271" s="427" t="str">
        <v>Not Declared</v>
      </c>
      <c r="CX271" s="427" t="str">
        <v>Bicester AC</v>
      </c>
      <c r="CY271" s="479"/>
      <c r="CZ271" s="480"/>
      <c r="DA271" s="481"/>
      <c r="DB271" s="433"/>
      <c r="DC271" s="749" t="str" cm="1">
        <f t="array" ref="DC271">_xlfn.LET(_xlpm.a,_xlfn.XLOOKUP(1,('Number Allocation'!$C$6:$C$1483=DE271)*('Number Allocation'!$D$6:$D$1483=DF271),'Number Allocation'!$A$6:$A$1483,"..."),IF(_xlpm.a="","...",_xlpm.a))</f>
        <v>...</v>
      </c>
      <c r="DD271" s="749">
        <v>0</v>
      </c>
      <c r="DE271" s="427" t="str">
        <v>Not Declared</v>
      </c>
      <c r="DF271" s="427" t="str">
        <v>Team Kennet</v>
      </c>
      <c r="DG271" s="479"/>
      <c r="DH271" s="480"/>
      <c r="DI271" s="481"/>
      <c r="DJ271" s="433"/>
      <c r="DK271" s="749" t="str" cm="1">
        <f t="array" ref="DK271">_xlfn.LET(_xlpm.a,_xlfn.XLOOKUP(1,('Number Allocation'!$C$6:$C$1483=DM271)*('Number Allocation'!$D$6:$D$1483=DN271),'Number Allocation'!$A$6:$A$1483,"..."),IF(_xlpm.a="","...",_xlpm.a))</f>
        <v>...</v>
      </c>
      <c r="DL271" s="749">
        <v>0</v>
      </c>
      <c r="DM271" s="427" t="str">
        <v>Not Declared</v>
      </c>
      <c r="DN271" s="427" t="str">
        <v>Team Kennet</v>
      </c>
      <c r="DO271" s="479"/>
      <c r="DP271" s="480"/>
      <c r="DQ271" s="481"/>
      <c r="DW271" s="12"/>
      <c r="DX271" s="12"/>
      <c r="DY271" s="12"/>
      <c r="DZ271" s="15"/>
      <c r="EA271" s="15"/>
    </row>
    <row r="272" spans="1:131" s="359" customFormat="1" ht="21" customHeight="1">
      <c r="A272" s="358" t="str">
        <f t="shared" si="29"/>
        <v>Bicester AC</v>
      </c>
      <c r="B272" s="729"/>
      <c r="C272" s="729" t="s">
        <v>322</v>
      </c>
      <c r="D272" s="729" t="str" cm="1">
        <f t="array" ref="D272">_xlfn.LET(_xlpm.x, Bicester!$AL$24:$AW$24, _xlpm.y, Bicester!$AL$30:$AW$38, _xlpm.z, Bicester!$AJ$30:$AJ$38, IF(_xlfn.XLOOKUP($C272,_xlfn.XLOOKUP(D$247,_xlpm.x,_xlpm.y,""),_xlpm.z,"Not Declared")="", "Name not recorded",  _xlfn.XLOOKUP($C272,_xlfn.XLOOKUP(D$247,_xlpm.x,_xlpm.y,""),_xlpm.z,"Not Declared")))</f>
        <v>Not Declared</v>
      </c>
      <c r="E272" s="729" t="str" cm="1">
        <f t="array" ref="E272">_xlfn.LET(_xlpm.x, Bicester!$AL$24:$AW$24, _xlpm.y, Bicester!$AL$30:$AW$38, _xlpm.z, Bicester!$AJ$30:$AJ$38, IF(_xlfn.XLOOKUP($C272,_xlfn.XLOOKUP(E$247,_xlpm.x,_xlpm.y,""),_xlpm.z,"Not Declared")="", "Name not recorded",  _xlfn.XLOOKUP($C272,_xlfn.XLOOKUP(E$247,_xlpm.x,_xlpm.y,""),_xlpm.z,"Not Declared")))</f>
        <v>Not Declared</v>
      </c>
      <c r="F272" s="732" t="str" cm="1">
        <f t="array" ref="F272">_xlfn.LET(_xlpm.x, Bicester!$AL$24:$AW$24, _xlpm.y, Bicester!$AL$30:$AW$38, _xlpm.z, Bicester!$AJ$30:$AJ$38, IF(_xlfn.XLOOKUP($C272,_xlfn.XLOOKUP(F$247,_xlpm.x,_xlpm.y,""),_xlpm.z,"Not Declared")="", "Name not recorded",  _xlfn.XLOOKUP($C272,_xlfn.XLOOKUP(F$247,_xlpm.x,_xlpm.y,""),_xlpm.z,"Not Declared")))</f>
        <v>Not Declared</v>
      </c>
      <c r="G272" s="729" t="str" cm="1">
        <f t="array" ref="G272">_xlfn.LET(_xlpm.x, Bicester!$AL$24:$AW$24, _xlpm.y, Bicester!$AL$30:$AW$38, _xlpm.z, Bicester!$AJ$30:$AJ$38, IF(_xlfn.XLOOKUP($C272,_xlfn.XLOOKUP(G$247,_xlpm.x,_xlpm.y,""),_xlpm.z,"Not Declared")="", "Name not recorded",  _xlfn.XLOOKUP($C272,_xlfn.XLOOKUP(G$247,_xlpm.x,_xlpm.y,""),_xlpm.z,"Not Declared")))</f>
        <v>Not Declared</v>
      </c>
      <c r="H272" s="729" t="str" cm="1">
        <f t="array" ref="H272">_xlfn.LET(_xlpm.x, Bicester!$AL$24:$AW$24, _xlpm.y, Bicester!$AL$30:$AW$38, _xlpm.z, Bicester!$AJ$30:$AJ$38, IF(_xlfn.XLOOKUP($C272,_xlfn.XLOOKUP(H$247,_xlpm.x,_xlpm.y,""),_xlpm.z,"Not Declared")="", "Name not recorded",  _xlfn.XLOOKUP($C272,_xlfn.XLOOKUP(H$247,_xlpm.x,_xlpm.y,""),_xlpm.z,"Not Declared")))</f>
        <v>Not Declared</v>
      </c>
      <c r="I272" s="729" t="str" cm="1">
        <f t="array" ref="I272">_xlfn.LET(_xlpm.x, Bicester!$AL$24:$AW$24, _xlpm.y, Bicester!$AL$30:$AW$38, _xlpm.z, Bicester!$AJ$30:$AJ$38, IF(_xlfn.XLOOKUP($C272,_xlfn.XLOOKUP(I$247,_xlpm.x,_xlpm.y,""),_xlpm.z,"Not Declared")="", "Name not recorded",  _xlfn.XLOOKUP($C272,_xlfn.XLOOKUP(I$247,_xlpm.x,_xlpm.y,""),_xlpm.z,"Not Declared")))</f>
        <v>Not Declared</v>
      </c>
      <c r="J272" s="729" t="str" cm="1">
        <f t="array" ref="J272">_xlfn.LET(_xlpm.x, Bicester!$AL$24:$AW$24, _xlpm.y, Bicester!$AL$30:$AW$38, _xlpm.z, Bicester!$AJ$30:$AJ$38, IF(_xlfn.XLOOKUP($C272,_xlfn.XLOOKUP(J$247,_xlpm.x,_xlpm.y,""),_xlpm.z,"Not Declared")="", "Name not recorded",  _xlfn.XLOOKUP($C272,_xlfn.XLOOKUP(J$247,_xlpm.x,_xlpm.y,""),_xlpm.z,"Not Declared")))</f>
        <v>Not Declared</v>
      </c>
      <c r="K272" s="729" t="str" cm="1">
        <f t="array" ref="K272">_xlfn.LET(_xlpm.x, Bicester!$AL$24:$AW$24, _xlpm.y, Bicester!$AL$30:$AW$38, _xlpm.z, Bicester!$AJ$30:$AJ$38, IF(_xlfn.XLOOKUP($C272,_xlfn.XLOOKUP(K$247,_xlpm.x,_xlpm.y,""),_xlpm.z,"Not Declared")="", "Name not recorded",  _xlfn.XLOOKUP($C272,_xlfn.XLOOKUP(K$247,_xlpm.x,_xlpm.y,""),_xlpm.z,"Not Declared")))</f>
        <v>Not Declared</v>
      </c>
      <c r="L272" s="729" t="str" cm="1">
        <f t="array" ref="L272">_xlfn.LET(_xlpm.x, Bicester!$AL$24:$AW$24, _xlpm.y, Bicester!$AL$30:$AW$38, _xlpm.z, Bicester!$AJ$30:$AJ$38, IF(_xlfn.XLOOKUP($C272,_xlfn.XLOOKUP(L$247,_xlpm.x,_xlpm.y,""),_xlpm.z,"Not Declared")="", "Name not recorded",  _xlfn.XLOOKUP($C272,_xlfn.XLOOKUP(L$247,_xlpm.x,_xlpm.y,""),_xlpm.z,"Not Declared")))</f>
        <v>Not Declared</v>
      </c>
      <c r="M272" s="729" t="str" cm="1">
        <f t="array" ref="M272">_xlfn.LET(_xlpm.x, Bicester!$AL$24:$AW$24, _xlpm.y, Bicester!$AL$30:$AW$38, _xlpm.z, Bicester!$AJ$30:$AJ$38, IF(_xlfn.XLOOKUP($C272,_xlfn.XLOOKUP(M$247,_xlpm.x,_xlpm.y,""),_xlpm.z,"Not Declared")="", "Name not recorded",  _xlfn.XLOOKUP($C272,_xlfn.XLOOKUP(M$247,_xlpm.x,_xlpm.y,""),_xlpm.z,"Not Declared")))</f>
        <v>Not Declared</v>
      </c>
      <c r="N272" s="729" t="str" cm="1">
        <f t="array" ref="N272">_xlfn.LET(_xlpm.x, Bicester!$AL$24:$AW$24, _xlpm.y, Bicester!$AL$30:$AW$38, _xlpm.z, Bicester!$AJ$30:$AJ$38, IF(_xlfn.XLOOKUP($C272,_xlfn.XLOOKUP(N$247,_xlpm.x,_xlpm.y,""),_xlpm.z,"Not Declared")="", "Name not recorded",  _xlfn.XLOOKUP($C272,_xlfn.XLOOKUP(N$247,_xlpm.x,_xlpm.y,""),_xlpm.z,"Not Declared")))</f>
        <v>Not Declared</v>
      </c>
      <c r="O272" s="729" t="str" cm="1">
        <f t="array" ref="O272">_xlfn.LET(_xlpm.x, Bicester!$AL$24:$AW$24, _xlpm.y, Bicester!$AL$30:$AW$38, _xlpm.z, Bicester!$AJ$30:$AJ$38, IF(_xlfn.XLOOKUP($C272,_xlfn.XLOOKUP(O$247,_xlpm.x,_xlpm.y,""),_xlpm.z,"Not Declared")="", "Name not recorded",  _xlfn.XLOOKUP($C272,_xlfn.XLOOKUP(O$247,_xlpm.x,_xlpm.y,""),_xlpm.z,"Not Declared")))</f>
        <v>Not Declared</v>
      </c>
      <c r="P272" s="3"/>
      <c r="Q272" s="3"/>
      <c r="R272" s="3"/>
      <c r="S272" s="3"/>
      <c r="T272" s="3"/>
      <c r="U272" s="3"/>
      <c r="V272" s="3"/>
      <c r="W272" s="3"/>
      <c r="X272" s="12"/>
      <c r="Y272" s="89"/>
      <c r="Z272" s="3" t="s">
        <v>319</v>
      </c>
      <c r="AA272" s="744" t="str" cm="1">
        <f t="array" ref="AA272">_xlfn.LET(_xlpm.a,_xlfn.XLOOKUP(1,('Number Allocation'!$C$6:$C$1483=AC272)*('Number Allocation'!$D$6:$D$1483=AD272),'Number Allocation'!$A$6:$A$1483,"..."),IF(_xlpm.a="","...",_xlpm.a))</f>
        <v>...</v>
      </c>
      <c r="AB272" s="432" t="e" cm="1">
        <f t="array" ref="AB272">_xlfn.LET(_xlpm.eventsort, _xlfn.XLOOKUP(AB$247,$D$698:$P$698,$D$700:$P$707), _xlpm.eventdata, _xlfn.XLOOKUP(AB$247,$D$247:$O$247,$D$248:$O$318), _xlpm.agedata, $A$248:$C$318, _xlfn.SORTBY(_xlfn._xlws.FILTER(_xlfn.CHOOSECOLS(_xlfn.HSTACK(_xlpm.agedata,_xlpm.eventdata),2,4,1),(_xlfn.CHOOSECOLS(_xlpm.agedata,3)=Z272),""),_xlpm.eventsort))</f>
        <v>#N/A</v>
      </c>
      <c r="AC272" s="422"/>
      <c r="AD272" s="422"/>
      <c r="AE272" s="747"/>
      <c r="AF272" s="12"/>
      <c r="AG272" s="425"/>
      <c r="AH272" s="3" t="s">
        <v>319</v>
      </c>
      <c r="AI272" s="744" t="str" cm="1">
        <f t="array" ref="AI272">_xlfn.LET(_xlpm.a,_xlfn.XLOOKUP(1,('Number Allocation'!$C$6:$C$1483=AK272)*('Number Allocation'!$D$6:$D$1483=AL272),'Number Allocation'!$A$6:$A$1483,"..."),IF(_xlpm.a="","...",_xlpm.a))</f>
        <v>...</v>
      </c>
      <c r="AJ272" s="432" cm="1">
        <f t="array" ref="AJ272:AL279">_xlfn.LET(_xlpm.eventsort, _xlfn.XLOOKUP(AJ$247,$D$698:$P$698,$D$700:$P$707), _xlpm.eventdata, _xlfn.XLOOKUP(AJ$247,$D$247:$O$247,$D$248:$O$318), _xlpm.agedata, $A$248:$C$318, _xlfn.SORTBY(_xlfn._xlws.FILTER(_xlfn.CHOOSECOLS(_xlfn.HSTACK(_xlpm.agedata,_xlpm.eventdata),2,4,1),(_xlfn.CHOOSECOLS(_xlpm.agedata,3)=AH272),""),_xlpm.eventsort))</f>
        <v>0</v>
      </c>
      <c r="AK272" s="422" t="str">
        <v>Not Declared</v>
      </c>
      <c r="AL272" s="422" t="str">
        <v>Witney Road Runners</v>
      </c>
      <c r="AM272" s="747"/>
      <c r="AN272" s="12"/>
      <c r="AO272" s="425"/>
      <c r="AP272" s="3" t="s">
        <v>319</v>
      </c>
      <c r="AQ272" s="744" t="str" cm="1">
        <f t="array" ref="AQ272">_xlfn.LET(_xlpm.a,_xlfn.XLOOKUP(1,('Number Allocation'!$C$6:$C$1483=AS272)*('Number Allocation'!$D$6:$D$1483=AT272),'Number Allocation'!$A$6:$A$1483,"..."),IF(_xlpm.a="","...",_xlpm.a))</f>
        <v>...</v>
      </c>
      <c r="AR272" s="432" cm="1">
        <f t="array" ref="AR272:AT279">_xlfn.LET(_xlpm.eventsort, _xlfn.XLOOKUP(AR$247,$D$698:$P$698,$D$700:$P$707), _xlpm.eventdata, _xlfn.XLOOKUP(AR$247,$D$247:$O$247,$D$248:$O$318), _xlpm.agedata, $A$248:$C$318, _xlfn.SORTBY(_xlfn._xlws.FILTER(_xlfn.CHOOSECOLS(_xlfn.HSTACK(_xlpm.agedata,_xlpm.eventdata),2,4,1),(_xlfn.CHOOSECOLS(_xlpm.agedata,3)=AP272),""),_xlpm.eventsort))</f>
        <v>0</v>
      </c>
      <c r="AS272" s="422" t="str">
        <v>Not Declared</v>
      </c>
      <c r="AT272" s="422" t="str">
        <v>Abingdon AC</v>
      </c>
      <c r="AU272" s="747"/>
      <c r="AV272" s="12"/>
      <c r="AW272" s="425"/>
      <c r="AX272" s="3" t="s">
        <v>319</v>
      </c>
      <c r="AY272" s="744" t="str" cm="1">
        <f t="array" ref="AY272">_xlfn.LET(_xlpm.a,_xlfn.XLOOKUP(1,('Number Allocation'!$C$6:$C$1483=BA272)*('Number Allocation'!$D$6:$D$1483=BB272),'Number Allocation'!$A$6:$A$1483,"..."),IF(_xlpm.a="","...",_xlpm.a))</f>
        <v>...</v>
      </c>
      <c r="AZ272" s="432" cm="1">
        <f t="array" ref="AZ272:BB279">_xlfn.LET(_xlpm.eventsort, _xlfn.XLOOKUP(AZ$247,$D$698:$P$698,$D$700:$P$707), _xlpm.eventdata, _xlfn.XLOOKUP(AZ$247,$D$247:$O$247,$D$248:$O$318), _xlpm.agedata, $A$248:$C$318, _xlfn.SORTBY(_xlfn._xlws.FILTER(_xlfn.CHOOSECOLS(_xlfn.HSTACK(_xlpm.agedata,_xlpm.eventdata),2,4,1),(_xlfn.CHOOSECOLS(_xlpm.agedata,3)=AX272),""),_xlpm.eventsort))</f>
        <v>0</v>
      </c>
      <c r="BA272" s="422" t="str">
        <v>Not Declared</v>
      </c>
      <c r="BB272" s="422" t="str">
        <v>Oxford City AC</v>
      </c>
      <c r="BC272" s="747"/>
      <c r="BD272" s="12"/>
      <c r="BE272" s="425"/>
      <c r="BF272" s="3" t="s">
        <v>319</v>
      </c>
      <c r="BG272" s="744" t="str" cm="1">
        <f t="array" ref="BG272">_xlfn.LET(_xlpm.a,_xlfn.XLOOKUP(1,('Number Allocation'!$C$6:$C$1483=BI272)*('Number Allocation'!$D$6:$D$1483=BJ272),'Number Allocation'!$A$6:$A$1483,"..."),IF(_xlpm.a="","...",_xlpm.a))</f>
        <v>...</v>
      </c>
      <c r="BH272" s="432" cm="1">
        <f t="array" ref="BH272:BJ279">_xlfn.LET(_xlpm.eventsort, _xlfn.XLOOKUP(BH$247,$D$698:$P$698,$D$700:$P$707), _xlpm.eventdata, _xlfn.XLOOKUP(BH$247,$D$247:$O$247,$D$248:$O$318), _xlpm.agedata, $A$248:$C$318, _xlfn.SORTBY(_xlfn._xlws.FILTER(_xlfn.CHOOSECOLS(_xlfn.HSTACK(_xlpm.agedata,_xlpm.eventdata),2,4,1),(_xlfn.CHOOSECOLS(_xlpm.agedata,3)=BF272),""),_xlpm.eventsort))</f>
        <v>0</v>
      </c>
      <c r="BI272" s="422" t="str">
        <v>Not Declared</v>
      </c>
      <c r="BJ272" s="422" t="str">
        <v>White Horse Harriers</v>
      </c>
      <c r="BK272" s="747"/>
      <c r="BL272" s="12"/>
      <c r="BM272" s="425"/>
      <c r="BN272" s="3" t="s">
        <v>319</v>
      </c>
      <c r="BO272" s="744" t="str" cm="1">
        <f t="array" ref="BO272">_xlfn.LET(_xlpm.a,_xlfn.XLOOKUP(1,('Number Allocation'!$C$6:$C$1483=BQ272)*('Number Allocation'!$D$6:$D$1483=BR272),'Number Allocation'!$A$6:$A$1483,"..."),IF(_xlpm.a="","...",_xlpm.a))</f>
        <v>...</v>
      </c>
      <c r="BP272" s="432" cm="1">
        <f t="array" ref="BP272:BR279">_xlfn.LET(_xlpm.eventsort, _xlfn.XLOOKUP(BP$247,$D$698:$P$698,$D$700:$P$707), _xlpm.eventdata, _xlfn.XLOOKUP(BP$247,$D$247:$O$247,$D$248:$O$318), _xlpm.agedata, $A$248:$C$318, _xlfn.SORTBY(_xlfn._xlws.FILTER(_xlfn.CHOOSECOLS(_xlfn.HSTACK(_xlpm.agedata,_xlpm.eventdata),2,4,1),(_xlfn.CHOOSECOLS(_xlpm.agedata,3)=BN272),""),_xlpm.eventsort))</f>
        <v>0</v>
      </c>
      <c r="BQ272" s="422" t="str">
        <v>Not Declared</v>
      </c>
      <c r="BR272" s="422" t="str">
        <v>White Horse Harriers</v>
      </c>
      <c r="BS272" s="747"/>
      <c r="BT272" s="12"/>
      <c r="BU272" s="425"/>
      <c r="BV272" s="3" t="s">
        <v>319</v>
      </c>
      <c r="BW272" s="744" t="str" cm="1">
        <f t="array" ref="BW272">_xlfn.LET(_xlpm.a,_xlfn.XLOOKUP(1,('Number Allocation'!$C$6:$C$1483=BY272)*('Number Allocation'!$D$6:$D$1483=BZ272),'Number Allocation'!$A$6:$A$1483,"..."),IF(_xlpm.a="","...",_xlpm.a))</f>
        <v>...</v>
      </c>
      <c r="BX272" s="432" cm="1">
        <f t="array" ref="BX272:BZ279">_xlfn.LET(_xlpm.eventsort, _xlfn.XLOOKUP(BX$247,$D$698:$P$698,$D$700:$P$707), _xlpm.eventdata, _xlfn.XLOOKUP(BX$247,$D$247:$O$247,$D$248:$O$318), _xlpm.agedata, $A$248:$C$318, _xlfn.SORTBY(_xlfn._xlws.FILTER(_xlfn.CHOOSECOLS(_xlfn.HSTACK(_xlpm.agedata,_xlpm.eventdata),2,4,1),(_xlfn.CHOOSECOLS(_xlpm.agedata,3)=BV272),""),_xlpm.eventsort))</f>
        <v>0</v>
      </c>
      <c r="BY272" s="422" t="str">
        <v>Not Declared</v>
      </c>
      <c r="BZ272" s="422" t="str">
        <v>Oxford City AC</v>
      </c>
      <c r="CA272" s="484"/>
      <c r="CB272" s="482"/>
      <c r="CC272" s="483"/>
      <c r="CD272" s="3" t="s">
        <v>319</v>
      </c>
      <c r="CE272" s="744" t="str" cm="1">
        <f t="array" ref="CE272">_xlfn.LET(_xlpm.a,_xlfn.XLOOKUP(1,('Number Allocation'!$C$6:$C$1483=CG272)*('Number Allocation'!$D$6:$D$1483=CH272),'Number Allocation'!$A$6:$A$1483,"..."),IF(_xlpm.a="","...",_xlpm.a))</f>
        <v>...</v>
      </c>
      <c r="CF272" s="432" cm="1">
        <f t="array" ref="CF272:CH279">_xlfn.LET(_xlpm.eventsort, _xlfn.XLOOKUP(CF$247,$D$698:$P$698,$D$700:$P$707), _xlpm.eventdata, _xlfn.XLOOKUP(CF$247,$D$247:$O$247,$D$248:$O$318), _xlpm.agedata, $A$248:$C$318, _xlfn.SORTBY(_xlfn._xlws.FILTER(_xlfn.CHOOSECOLS(_xlfn.HSTACK(_xlpm.agedata,_xlpm.eventdata),2,4,1),(_xlfn.CHOOSECOLS(_xlpm.agedata,3)=CD272),""),_xlpm.eventsort))</f>
        <v>0</v>
      </c>
      <c r="CG272" s="422" t="str">
        <v>Not Declared</v>
      </c>
      <c r="CH272" s="422" t="str">
        <v>Team Kennet</v>
      </c>
      <c r="CI272" s="484"/>
      <c r="CJ272" s="482"/>
      <c r="CK272" s="483"/>
      <c r="CL272" s="3" t="s">
        <v>319</v>
      </c>
      <c r="CM272" s="744" t="str" cm="1">
        <f t="array" ref="CM272">_xlfn.LET(_xlpm.a,_xlfn.XLOOKUP(1,('Number Allocation'!$C$6:$C$1483=CO272)*('Number Allocation'!$D$6:$D$1483=CP272),'Number Allocation'!$A$6:$A$1483,"..."),IF(_xlpm.a="","...",_xlpm.a))</f>
        <v>...</v>
      </c>
      <c r="CN272" s="432" cm="1">
        <f t="array" ref="CN272:CP279">_xlfn.LET(_xlpm.eventsort, _xlfn.XLOOKUP(CN$247,$D$698:$P$698,$D$700:$P$707), _xlpm.eventdata, _xlfn.XLOOKUP(CN$247,$D$247:$O$247,$D$248:$O$318), _xlpm.agedata, $A$248:$C$318, _xlfn.SORTBY(_xlfn._xlws.FILTER(_xlfn.CHOOSECOLS(_xlfn.HSTACK(_xlpm.agedata,_xlpm.eventdata),2,4,1),(_xlfn.CHOOSECOLS(_xlpm.agedata,3)=CL272),""),_xlpm.eventsort))</f>
        <v>0</v>
      </c>
      <c r="CO272" s="422" t="str">
        <v>Not Declared</v>
      </c>
      <c r="CP272" s="422" t="str">
        <v>Bicester AC</v>
      </c>
      <c r="CQ272" s="484"/>
      <c r="CR272" s="482"/>
      <c r="CS272" s="483"/>
      <c r="CT272" s="3" t="s">
        <v>319</v>
      </c>
      <c r="CU272" s="744" t="str" cm="1">
        <f t="array" ref="CU272">_xlfn.LET(_xlpm.a,_xlfn.XLOOKUP(1,('Number Allocation'!$C$6:$C$1483=CW272)*('Number Allocation'!$D$6:$D$1483=CX272),'Number Allocation'!$A$6:$A$1483,"..."),IF(_xlpm.a="","...",_xlpm.a))</f>
        <v>...</v>
      </c>
      <c r="CV272" s="432" cm="1">
        <f t="array" ref="CV272:CX279">_xlfn.LET(_xlpm.eventsort, _xlfn.XLOOKUP(CV$247,$D$698:$P$698,$D$700:$P$707), _xlpm.eventdata, _xlfn.XLOOKUP(CV$247,$D$247:$O$247,$D$248:$O$318), _xlpm.agedata, $A$248:$C$318, _xlfn.SORTBY(_xlfn._xlws.FILTER(_xlfn.CHOOSECOLS(_xlfn.HSTACK(_xlpm.agedata,_xlpm.eventdata),2,4,1),(_xlfn.CHOOSECOLS(_xlpm.agedata,3)=CT272),""),_xlpm.eventsort))</f>
        <v>0</v>
      </c>
      <c r="CW272" s="422" t="str">
        <v>Not Declared</v>
      </c>
      <c r="CX272" s="422" t="str">
        <v>Oxford City AC</v>
      </c>
      <c r="CY272" s="484"/>
      <c r="CZ272" s="482"/>
      <c r="DA272" s="483"/>
      <c r="DB272" s="3" t="s">
        <v>319</v>
      </c>
      <c r="DC272" s="744" t="str" cm="1">
        <f t="array" ref="DC272">_xlfn.LET(_xlpm.a,_xlfn.XLOOKUP(1,('Number Allocation'!$C$6:$C$1483=DE272)*('Number Allocation'!$D$6:$D$1483=DF272),'Number Allocation'!$A$6:$A$1483,"..."),IF(_xlpm.a="","...",_xlpm.a))</f>
        <v>...</v>
      </c>
      <c r="DD272" s="432" cm="1">
        <f t="array" ref="DD272:DF279">_xlfn.LET(_xlpm.eventsort, _xlfn.XLOOKUP(DD$247,$D$698:$P$698,$D$700:$P$707), _xlpm.eventdata, _xlfn.XLOOKUP(DD$247,$D$247:$O$247,$D$248:$O$318), _xlpm.agedata, $A$248:$C$318, _xlfn.SORTBY(_xlfn._xlws.FILTER(_xlfn.CHOOSECOLS(_xlfn.HSTACK(_xlpm.agedata,_xlpm.eventdata),2,4,1),(_xlfn.CHOOSECOLS(_xlpm.agedata,3)=DB272),""),_xlpm.eventsort))</f>
        <v>0</v>
      </c>
      <c r="DE272" s="422" t="str">
        <v>Not Declared</v>
      </c>
      <c r="DF272" s="422" t="str">
        <v>Banbury Harriers AC</v>
      </c>
      <c r="DG272" s="484"/>
      <c r="DH272" s="482"/>
      <c r="DI272" s="483"/>
      <c r="DJ272" s="3" t="s">
        <v>319</v>
      </c>
      <c r="DK272" s="744" t="str" cm="1">
        <f t="array" ref="DK272">_xlfn.LET(_xlpm.a,_xlfn.XLOOKUP(1,('Number Allocation'!$C$6:$C$1483=DM272)*('Number Allocation'!$D$6:$D$1483=DN272),'Number Allocation'!$A$6:$A$1483,"..."),IF(_xlpm.a="","...",_xlpm.a))</f>
        <v>...</v>
      </c>
      <c r="DL272" s="432" cm="1">
        <f t="array" ref="DL272:DN279">_xlfn.LET(_xlpm.eventsort, _xlfn.XLOOKUP(DL$247,$D$698:$P$698,$D$700:$P$707), _xlpm.eventdata, _xlfn.XLOOKUP(DL$247,$D$247:$O$247,$D$248:$O$318), _xlpm.agedata, $A$248:$C$318, _xlfn.SORTBY(_xlfn._xlws.FILTER(_xlfn.CHOOSECOLS(_xlfn.HSTACK(_xlpm.agedata,_xlpm.eventdata),2,4,1),(_xlfn.CHOOSECOLS(_xlpm.agedata,3)=DJ272),""),_xlpm.eventsort))</f>
        <v>0</v>
      </c>
      <c r="DM272" s="422" t="str">
        <v>Not Declared</v>
      </c>
      <c r="DN272" s="422" t="str">
        <v>Oxford City AC</v>
      </c>
      <c r="DO272" s="484"/>
      <c r="DP272" s="482"/>
      <c r="DQ272" s="483"/>
      <c r="DZ272" s="15"/>
      <c r="EA272" s="15"/>
    </row>
    <row r="273" spans="1:131" s="359" customFormat="1" ht="21" customHeight="1">
      <c r="A273" s="358" t="str">
        <f t="shared" si="29"/>
        <v>Bicester AC</v>
      </c>
      <c r="B273" s="729"/>
      <c r="C273" s="729" t="s">
        <v>323</v>
      </c>
      <c r="D273" s="729" t="str" cm="1">
        <f t="array" ref="D273">_xlfn.LET(_xlpm.x, Bicester!$AL$24:$AW$24, _xlpm.y, Bicester!$AL$30:$AW$38, _xlpm.z, Bicester!$AJ$30:$AJ$38, IF(_xlfn.XLOOKUP($C273,_xlfn.XLOOKUP(D$247,_xlpm.x,_xlpm.y,""),_xlpm.z,"Not Declared")="", "Name not recorded",  _xlfn.XLOOKUP($C273,_xlfn.XLOOKUP(D$247,_xlpm.x,_xlpm.y,""),_xlpm.z,"Not Declared")))</f>
        <v>Not Declared</v>
      </c>
      <c r="E273" s="729" t="str" cm="1">
        <f t="array" ref="E273">_xlfn.LET(_xlpm.x, Bicester!$AL$24:$AW$24, _xlpm.y, Bicester!$AL$30:$AW$38, _xlpm.z, Bicester!$AJ$30:$AJ$38, IF(_xlfn.XLOOKUP($C273,_xlfn.XLOOKUP(E$247,_xlpm.x,_xlpm.y,""),_xlpm.z,"Not Declared")="", "Name not recorded",  _xlfn.XLOOKUP($C273,_xlfn.XLOOKUP(E$247,_xlpm.x,_xlpm.y,""),_xlpm.z,"Not Declared")))</f>
        <v>Not Declared</v>
      </c>
      <c r="F273" s="732" t="str" cm="1">
        <f t="array" ref="F273">_xlfn.LET(_xlpm.x, Bicester!$AL$24:$AW$24, _xlpm.y, Bicester!$AL$30:$AW$38, _xlpm.z, Bicester!$AJ$30:$AJ$38, IF(_xlfn.XLOOKUP($C273,_xlfn.XLOOKUP(F$247,_xlpm.x,_xlpm.y,""),_xlpm.z,"Not Declared")="", "Name not recorded",  _xlfn.XLOOKUP($C273,_xlfn.XLOOKUP(F$247,_xlpm.x,_xlpm.y,""),_xlpm.z,"Not Declared")))</f>
        <v>Not Declared</v>
      </c>
      <c r="G273" s="729" t="str" cm="1">
        <f t="array" ref="G273">_xlfn.LET(_xlpm.x, Bicester!$AL$24:$AW$24, _xlpm.y, Bicester!$AL$30:$AW$38, _xlpm.z, Bicester!$AJ$30:$AJ$38, IF(_xlfn.XLOOKUP($C273,_xlfn.XLOOKUP(G$247,_xlpm.x,_xlpm.y,""),_xlpm.z,"Not Declared")="", "Name not recorded",  _xlfn.XLOOKUP($C273,_xlfn.XLOOKUP(G$247,_xlpm.x,_xlpm.y,""),_xlpm.z,"Not Declared")))</f>
        <v>Not Declared</v>
      </c>
      <c r="H273" s="729" t="str" cm="1">
        <f t="array" ref="H273">_xlfn.LET(_xlpm.x, Bicester!$AL$24:$AW$24, _xlpm.y, Bicester!$AL$30:$AW$38, _xlpm.z, Bicester!$AJ$30:$AJ$38, IF(_xlfn.XLOOKUP($C273,_xlfn.XLOOKUP(H$247,_xlpm.x,_xlpm.y,""),_xlpm.z,"Not Declared")="", "Name not recorded",  _xlfn.XLOOKUP($C273,_xlfn.XLOOKUP(H$247,_xlpm.x,_xlpm.y,""),_xlpm.z,"Not Declared")))</f>
        <v>Not Declared</v>
      </c>
      <c r="I273" s="729" t="str" cm="1">
        <f t="array" ref="I273">_xlfn.LET(_xlpm.x, Bicester!$AL$24:$AW$24, _xlpm.y, Bicester!$AL$30:$AW$38, _xlpm.z, Bicester!$AJ$30:$AJ$38, IF(_xlfn.XLOOKUP($C273,_xlfn.XLOOKUP(I$247,_xlpm.x,_xlpm.y,""),_xlpm.z,"Not Declared")="", "Name not recorded",  _xlfn.XLOOKUP($C273,_xlfn.XLOOKUP(I$247,_xlpm.x,_xlpm.y,""),_xlpm.z,"Not Declared")))</f>
        <v>Not Declared</v>
      </c>
      <c r="J273" s="729" t="str" cm="1">
        <f t="array" ref="J273">_xlfn.LET(_xlpm.x, Bicester!$AL$24:$AW$24, _xlpm.y, Bicester!$AL$30:$AW$38, _xlpm.z, Bicester!$AJ$30:$AJ$38, IF(_xlfn.XLOOKUP($C273,_xlfn.XLOOKUP(J$247,_xlpm.x,_xlpm.y,""),_xlpm.z,"Not Declared")="", "Name not recorded",  _xlfn.XLOOKUP($C273,_xlfn.XLOOKUP(J$247,_xlpm.x,_xlpm.y,""),_xlpm.z,"Not Declared")))</f>
        <v>Not Declared</v>
      </c>
      <c r="K273" s="729" t="str" cm="1">
        <f t="array" ref="K273">_xlfn.LET(_xlpm.x, Bicester!$AL$24:$AW$24, _xlpm.y, Bicester!$AL$30:$AW$38, _xlpm.z, Bicester!$AJ$30:$AJ$38, IF(_xlfn.XLOOKUP($C273,_xlfn.XLOOKUP(K$247,_xlpm.x,_xlpm.y,""),_xlpm.z,"Not Declared")="", "Name not recorded",  _xlfn.XLOOKUP($C273,_xlfn.XLOOKUP(K$247,_xlpm.x,_xlpm.y,""),_xlpm.z,"Not Declared")))</f>
        <v>Not Declared</v>
      </c>
      <c r="L273" s="729" t="str" cm="1">
        <f t="array" ref="L273">_xlfn.LET(_xlpm.x, Bicester!$AL$24:$AW$24, _xlpm.y, Bicester!$AL$30:$AW$38, _xlpm.z, Bicester!$AJ$30:$AJ$38, IF(_xlfn.XLOOKUP($C273,_xlfn.XLOOKUP(L$247,_xlpm.x,_xlpm.y,""),_xlpm.z,"Not Declared")="", "Name not recorded",  _xlfn.XLOOKUP($C273,_xlfn.XLOOKUP(L$247,_xlpm.x,_xlpm.y,""),_xlpm.z,"Not Declared")))</f>
        <v>Not Declared</v>
      </c>
      <c r="M273" s="729" t="str" cm="1">
        <f t="array" ref="M273">_xlfn.LET(_xlpm.x, Bicester!$AL$24:$AW$24, _xlpm.y, Bicester!$AL$30:$AW$38, _xlpm.z, Bicester!$AJ$30:$AJ$38, IF(_xlfn.XLOOKUP($C273,_xlfn.XLOOKUP(M$247,_xlpm.x,_xlpm.y,""),_xlpm.z,"Not Declared")="", "Name not recorded",  _xlfn.XLOOKUP($C273,_xlfn.XLOOKUP(M$247,_xlpm.x,_xlpm.y,""),_xlpm.z,"Not Declared")))</f>
        <v>Not Declared</v>
      </c>
      <c r="N273" s="729" t="str" cm="1">
        <f t="array" ref="N273">_xlfn.LET(_xlpm.x, Bicester!$AL$24:$AW$24, _xlpm.y, Bicester!$AL$30:$AW$38, _xlpm.z, Bicester!$AJ$30:$AJ$38, IF(_xlfn.XLOOKUP($C273,_xlfn.XLOOKUP(N$247,_xlpm.x,_xlpm.y,""),_xlpm.z,"Not Declared")="", "Name not recorded",  _xlfn.XLOOKUP($C273,_xlfn.XLOOKUP(N$247,_xlpm.x,_xlpm.y,""),_xlpm.z,"Not Declared")))</f>
        <v>Not Declared</v>
      </c>
      <c r="O273" s="729" t="str" cm="1">
        <f t="array" ref="O273">_xlfn.LET(_xlpm.x, Bicester!$AL$24:$AW$24, _xlpm.y, Bicester!$AL$30:$AW$38, _xlpm.z, Bicester!$AJ$30:$AJ$38, IF(_xlfn.XLOOKUP($C273,_xlfn.XLOOKUP(O$247,_xlpm.x,_xlpm.y,""),_xlpm.z,"Not Declared")="", "Name not recorded",  _xlfn.XLOOKUP($C273,_xlfn.XLOOKUP(O$247,_xlpm.x,_xlpm.y,""),_xlpm.z,"Not Declared")))</f>
        <v>Not Declared</v>
      </c>
      <c r="P273" s="3"/>
      <c r="Q273" s="3"/>
      <c r="R273" s="3"/>
      <c r="S273" s="3"/>
      <c r="T273" s="3"/>
      <c r="U273" s="3"/>
      <c r="V273" s="3"/>
      <c r="W273" s="3"/>
      <c r="X273" s="12"/>
      <c r="Y273" s="89"/>
      <c r="Z273" s="433"/>
      <c r="AA273" s="747" t="str" cm="1">
        <f t="array" ref="AA273">_xlfn.LET(_xlpm.a,_xlfn.XLOOKUP(1,('Number Allocation'!$C$6:$C$1483=AC273)*('Number Allocation'!$D$6:$D$1483=AD273),'Number Allocation'!$A$6:$A$1483,"..."),IF(_xlpm.a="","...",_xlpm.a))</f>
        <v>...</v>
      </c>
      <c r="AB273" s="747"/>
      <c r="AC273" s="12"/>
      <c r="AD273" s="12"/>
      <c r="AE273" s="747"/>
      <c r="AF273" s="12"/>
      <c r="AG273" s="425"/>
      <c r="AH273" s="433"/>
      <c r="AI273" s="747" t="str" cm="1">
        <f t="array" ref="AI273">_xlfn.LET(_xlpm.a,_xlfn.XLOOKUP(1,('Number Allocation'!$C$6:$C$1483=AK273)*('Number Allocation'!$D$6:$D$1483=AL273),'Number Allocation'!$A$6:$A$1483,"..."),IF(_xlpm.a="","...",_xlpm.a))</f>
        <v>...</v>
      </c>
      <c r="AJ273" s="747">
        <v>0</v>
      </c>
      <c r="AK273" s="12" t="str">
        <v>Not Declared</v>
      </c>
      <c r="AL273" s="12" t="str">
        <v>Banbury Harriers AC</v>
      </c>
      <c r="AM273" s="747"/>
      <c r="AN273" s="12"/>
      <c r="AO273" s="425"/>
      <c r="AP273" s="433"/>
      <c r="AQ273" s="747" t="str" cm="1">
        <f t="array" ref="AQ273">_xlfn.LET(_xlpm.a,_xlfn.XLOOKUP(1,('Number Allocation'!$C$6:$C$1483=AS273)*('Number Allocation'!$D$6:$D$1483=AT273),'Number Allocation'!$A$6:$A$1483,"..."),IF(_xlpm.a="","...",_xlpm.a))</f>
        <v>...</v>
      </c>
      <c r="AR273" s="747">
        <v>0</v>
      </c>
      <c r="AS273" s="12" t="str">
        <v>Not Declared</v>
      </c>
      <c r="AT273" s="12" t="str">
        <v>Bicester AC</v>
      </c>
      <c r="AU273" s="747"/>
      <c r="AV273" s="12"/>
      <c r="AW273" s="425"/>
      <c r="AX273" s="433"/>
      <c r="AY273" s="747" t="str" cm="1">
        <f t="array" ref="AY273">_xlfn.LET(_xlpm.a,_xlfn.XLOOKUP(1,('Number Allocation'!$C$6:$C$1483=BA273)*('Number Allocation'!$D$6:$D$1483=BB273),'Number Allocation'!$A$6:$A$1483,"..."),IF(_xlpm.a="","...",_xlpm.a))</f>
        <v>...</v>
      </c>
      <c r="AZ273" s="747">
        <v>0</v>
      </c>
      <c r="BA273" s="12" t="str">
        <v>Not Declared</v>
      </c>
      <c r="BB273" s="12" t="str">
        <v>Witney Road Runners</v>
      </c>
      <c r="BC273" s="747"/>
      <c r="BD273" s="12"/>
      <c r="BE273" s="425"/>
      <c r="BF273" s="433"/>
      <c r="BG273" s="747" t="str" cm="1">
        <f t="array" ref="BG273">_xlfn.LET(_xlpm.a,_xlfn.XLOOKUP(1,('Number Allocation'!$C$6:$C$1483=BI273)*('Number Allocation'!$D$6:$D$1483=BJ273),'Number Allocation'!$A$6:$A$1483,"..."),IF(_xlpm.a="","...",_xlpm.a))</f>
        <v>...</v>
      </c>
      <c r="BH273" s="747">
        <v>0</v>
      </c>
      <c r="BI273" s="12" t="str">
        <v>Not Declared</v>
      </c>
      <c r="BJ273" s="12" t="str">
        <v>Oxford City AC</v>
      </c>
      <c r="BK273" s="747"/>
      <c r="BL273" s="12"/>
      <c r="BM273" s="425"/>
      <c r="BN273" s="433"/>
      <c r="BO273" s="747" t="str" cm="1">
        <f t="array" ref="BO273">_xlfn.LET(_xlpm.a,_xlfn.XLOOKUP(1,('Number Allocation'!$C$6:$C$1483=BQ273)*('Number Allocation'!$D$6:$D$1483=BR273),'Number Allocation'!$A$6:$A$1483,"..."),IF(_xlpm.a="","...",_xlpm.a))</f>
        <v>...</v>
      </c>
      <c r="BP273" s="747">
        <v>0</v>
      </c>
      <c r="BQ273" s="12" t="str">
        <v>Not Declared</v>
      </c>
      <c r="BR273" s="12" t="str">
        <v>Bicester AC</v>
      </c>
      <c r="BS273" s="747"/>
      <c r="BT273" s="12"/>
      <c r="BU273" s="425"/>
      <c r="BV273" s="433"/>
      <c r="BW273" s="747" t="str" cm="1">
        <f t="array" ref="BW273">_xlfn.LET(_xlpm.a,_xlfn.XLOOKUP(1,('Number Allocation'!$C$6:$C$1483=BY273)*('Number Allocation'!$D$6:$D$1483=BZ273),'Number Allocation'!$A$6:$A$1483,"..."),IF(_xlpm.a="","...",_xlpm.a))</f>
        <v>...</v>
      </c>
      <c r="BX273" s="747">
        <v>0</v>
      </c>
      <c r="BY273" s="12" t="str">
        <v>Not Declared</v>
      </c>
      <c r="BZ273" s="12" t="str">
        <v>Bicester AC</v>
      </c>
      <c r="CA273" s="488"/>
      <c r="CB273" s="15"/>
      <c r="CC273" s="15"/>
      <c r="CD273" s="433"/>
      <c r="CE273" s="747" t="str" cm="1">
        <f t="array" ref="CE273">_xlfn.LET(_xlpm.a,_xlfn.XLOOKUP(1,('Number Allocation'!$C$6:$C$1483=CG273)*('Number Allocation'!$D$6:$D$1483=CH273),'Number Allocation'!$A$6:$A$1483,"..."),IF(_xlpm.a="","...",_xlpm.a))</f>
        <v>...</v>
      </c>
      <c r="CF273" s="747">
        <v>0</v>
      </c>
      <c r="CG273" s="12" t="str">
        <v>Not Declared</v>
      </c>
      <c r="CH273" s="12" t="str">
        <v>White Horse Harriers</v>
      </c>
      <c r="CI273" s="488"/>
      <c r="CJ273" s="15"/>
      <c r="CK273" s="15"/>
      <c r="CL273" s="433"/>
      <c r="CM273" s="747" t="str" cm="1">
        <f t="array" ref="CM273">_xlfn.LET(_xlpm.a,_xlfn.XLOOKUP(1,('Number Allocation'!$C$6:$C$1483=CO273)*('Number Allocation'!$D$6:$D$1483=CP273),'Number Allocation'!$A$6:$A$1483,"..."),IF(_xlpm.a="","...",_xlpm.a))</f>
        <v>...</v>
      </c>
      <c r="CN273" s="747">
        <v>0</v>
      </c>
      <c r="CO273" s="12" t="str">
        <v>Not Declared</v>
      </c>
      <c r="CP273" s="12" t="str">
        <v>Witney Road Runners</v>
      </c>
      <c r="CQ273" s="488"/>
      <c r="CR273" s="15"/>
      <c r="CS273" s="15"/>
      <c r="CT273" s="433"/>
      <c r="CU273" s="747" t="str" cm="1">
        <f t="array" ref="CU273">_xlfn.LET(_xlpm.a,_xlfn.XLOOKUP(1,('Number Allocation'!$C$6:$C$1483=CW273)*('Number Allocation'!$D$6:$D$1483=CX273),'Number Allocation'!$A$6:$A$1483,"..."),IF(_xlpm.a="","...",_xlpm.a))</f>
        <v>...</v>
      </c>
      <c r="CV273" s="747">
        <v>0</v>
      </c>
      <c r="CW273" s="12" t="str">
        <v>Not Declared</v>
      </c>
      <c r="CX273" s="12" t="str">
        <v>Abingdon AC</v>
      </c>
      <c r="CY273" s="488"/>
      <c r="CZ273" s="15"/>
      <c r="DA273" s="15"/>
      <c r="DB273" s="433"/>
      <c r="DC273" s="747" t="str" cm="1">
        <f t="array" ref="DC273">_xlfn.LET(_xlpm.a,_xlfn.XLOOKUP(1,('Number Allocation'!$C$6:$C$1483=DE273)*('Number Allocation'!$D$6:$D$1483=DF273),'Number Allocation'!$A$6:$A$1483,"..."),IF(_xlpm.a="","...",_xlpm.a))</f>
        <v>...</v>
      </c>
      <c r="DD273" s="747">
        <v>0</v>
      </c>
      <c r="DE273" s="12" t="str">
        <v>Not Declared</v>
      </c>
      <c r="DF273" s="12" t="str">
        <v>Oxford City AC</v>
      </c>
      <c r="DG273" s="488"/>
      <c r="DH273" s="15"/>
      <c r="DI273" s="15"/>
      <c r="DJ273" s="433"/>
      <c r="DK273" s="747" t="str" cm="1">
        <f t="array" ref="DK273">_xlfn.LET(_xlpm.a,_xlfn.XLOOKUP(1,('Number Allocation'!$C$6:$C$1483=DM273)*('Number Allocation'!$D$6:$D$1483=DN273),'Number Allocation'!$A$6:$A$1483,"..."),IF(_xlpm.a="","...",_xlpm.a))</f>
        <v>...</v>
      </c>
      <c r="DL273" s="747">
        <v>0</v>
      </c>
      <c r="DM273" s="12" t="str">
        <v>Not Declared</v>
      </c>
      <c r="DN273" s="12" t="str">
        <v>Radley AC</v>
      </c>
      <c r="DO273" s="488"/>
      <c r="DP273" s="15"/>
      <c r="DQ273" s="15"/>
      <c r="DZ273" s="15"/>
      <c r="EA273" s="15"/>
    </row>
    <row r="274" spans="1:131" s="359" customFormat="1" ht="21" customHeight="1">
      <c r="A274" s="358"/>
      <c r="B274" s="729"/>
      <c r="C274" s="729"/>
      <c r="D274" s="729"/>
      <c r="E274" s="362"/>
      <c r="F274" s="729"/>
      <c r="G274" s="729"/>
      <c r="H274" s="729"/>
      <c r="I274" s="729"/>
      <c r="J274" s="729"/>
      <c r="K274" s="729"/>
      <c r="L274" s="729"/>
      <c r="M274" s="729"/>
      <c r="N274" s="729"/>
      <c r="O274" s="362"/>
      <c r="P274" s="3"/>
      <c r="Q274" s="3"/>
      <c r="R274" s="3"/>
      <c r="S274" s="3"/>
      <c r="T274" s="3"/>
      <c r="U274" s="3"/>
      <c r="V274" s="3"/>
      <c r="W274" s="3"/>
      <c r="X274" s="12"/>
      <c r="Y274" s="89"/>
      <c r="Z274" s="433"/>
      <c r="AA274" s="747" t="str" cm="1">
        <f t="array" ref="AA274">_xlfn.LET(_xlpm.a,_xlfn.XLOOKUP(1,('Number Allocation'!$C$6:$C$1483=AC274)*('Number Allocation'!$D$6:$D$1483=AD274),'Number Allocation'!$A$6:$A$1483,"..."),IF(_xlpm.a="","...",_xlpm.a))</f>
        <v>...</v>
      </c>
      <c r="AB274" s="747"/>
      <c r="AC274" s="12"/>
      <c r="AD274" s="12"/>
      <c r="AE274" s="747"/>
      <c r="AF274" s="12"/>
      <c r="AG274" s="425"/>
      <c r="AH274" s="433"/>
      <c r="AI274" s="747" t="str" cm="1">
        <f t="array" ref="AI274">_xlfn.LET(_xlpm.a,_xlfn.XLOOKUP(1,('Number Allocation'!$C$6:$C$1483=AK274)*('Number Allocation'!$D$6:$D$1483=AL274),'Number Allocation'!$A$6:$A$1483,"..."),IF(_xlpm.a="","...",_xlpm.a))</f>
        <v>...</v>
      </c>
      <c r="AJ274" s="747">
        <v>0</v>
      </c>
      <c r="AK274" s="12" t="str">
        <v>Not Declared</v>
      </c>
      <c r="AL274" s="12" t="str">
        <v>Team Kennet</v>
      </c>
      <c r="AM274" s="747"/>
      <c r="AN274" s="12"/>
      <c r="AO274" s="425"/>
      <c r="AP274" s="433"/>
      <c r="AQ274" s="747" t="str" cm="1">
        <f t="array" ref="AQ274">_xlfn.LET(_xlpm.a,_xlfn.XLOOKUP(1,('Number Allocation'!$C$6:$C$1483=AS274)*('Number Allocation'!$D$6:$D$1483=AT274),'Number Allocation'!$A$6:$A$1483,"..."),IF(_xlpm.a="","...",_xlpm.a))</f>
        <v>...</v>
      </c>
      <c r="AR274" s="747">
        <v>0</v>
      </c>
      <c r="AS274" s="12" t="str">
        <v>Not Declared</v>
      </c>
      <c r="AT274" s="12" t="str">
        <v>Team Kennet</v>
      </c>
      <c r="AU274" s="747"/>
      <c r="AV274" s="12"/>
      <c r="AW274" s="425"/>
      <c r="AX274" s="433"/>
      <c r="AY274" s="747" t="str" cm="1">
        <f t="array" ref="AY274">_xlfn.LET(_xlpm.a,_xlfn.XLOOKUP(1,('Number Allocation'!$C$6:$C$1483=BA274)*('Number Allocation'!$D$6:$D$1483=BB274),'Number Allocation'!$A$6:$A$1483,"..."),IF(_xlpm.a="","...",_xlpm.a))</f>
        <v>...</v>
      </c>
      <c r="AZ274" s="747">
        <v>0</v>
      </c>
      <c r="BA274" s="12" t="str">
        <v>Not Declared</v>
      </c>
      <c r="BB274" s="12" t="str">
        <v>Bicester AC</v>
      </c>
      <c r="BC274" s="747"/>
      <c r="BD274" s="12"/>
      <c r="BE274" s="425"/>
      <c r="BF274" s="433"/>
      <c r="BG274" s="747" t="str" cm="1">
        <f t="array" ref="BG274">_xlfn.LET(_xlpm.a,_xlfn.XLOOKUP(1,('Number Allocation'!$C$6:$C$1483=BI274)*('Number Allocation'!$D$6:$D$1483=BJ274),'Number Allocation'!$A$6:$A$1483,"..."),IF(_xlpm.a="","...",_xlpm.a))</f>
        <v>...</v>
      </c>
      <c r="BH274" s="747">
        <v>0</v>
      </c>
      <c r="BI274" s="12" t="str">
        <v>Not Declared</v>
      </c>
      <c r="BJ274" s="12" t="str">
        <v>Team Kennet</v>
      </c>
      <c r="BK274" s="747"/>
      <c r="BL274" s="12"/>
      <c r="BM274" s="425"/>
      <c r="BN274" s="433"/>
      <c r="BO274" s="747" t="str" cm="1">
        <f t="array" ref="BO274">_xlfn.LET(_xlpm.a,_xlfn.XLOOKUP(1,('Number Allocation'!$C$6:$C$1483=BQ274)*('Number Allocation'!$D$6:$D$1483=BR274),'Number Allocation'!$A$6:$A$1483,"..."),IF(_xlpm.a="","...",_xlpm.a))</f>
        <v>...</v>
      </c>
      <c r="BP274" s="747">
        <v>0</v>
      </c>
      <c r="BQ274" s="12" t="str">
        <v>Not Declared</v>
      </c>
      <c r="BR274" s="12" t="str">
        <v>Team Kennet</v>
      </c>
      <c r="BS274" s="747"/>
      <c r="BT274" s="12"/>
      <c r="BU274" s="425"/>
      <c r="BV274" s="433"/>
      <c r="BW274" s="747" t="str" cm="1">
        <f t="array" ref="BW274">_xlfn.LET(_xlpm.a,_xlfn.XLOOKUP(1,('Number Allocation'!$C$6:$C$1483=BY274)*('Number Allocation'!$D$6:$D$1483=BZ274),'Number Allocation'!$A$6:$A$1483,"..."),IF(_xlpm.a="","...",_xlpm.a))</f>
        <v>...</v>
      </c>
      <c r="BX274" s="747">
        <v>0</v>
      </c>
      <c r="BY274" s="12" t="str">
        <v>Not Declared</v>
      </c>
      <c r="BZ274" s="12" t="str">
        <v>Radley AC</v>
      </c>
      <c r="CA274" s="488"/>
      <c r="CB274" s="15"/>
      <c r="CC274" s="15"/>
      <c r="CD274" s="433"/>
      <c r="CE274" s="747" t="str" cm="1">
        <f t="array" ref="CE274">_xlfn.LET(_xlpm.a,_xlfn.XLOOKUP(1,('Number Allocation'!$C$6:$C$1483=CG274)*('Number Allocation'!$D$6:$D$1483=CH274),'Number Allocation'!$A$6:$A$1483,"..."),IF(_xlpm.a="","...",_xlpm.a))</f>
        <v>...</v>
      </c>
      <c r="CF274" s="747">
        <v>0</v>
      </c>
      <c r="CG274" s="12" t="str">
        <v>Not Declared</v>
      </c>
      <c r="CH274" s="12" t="str">
        <v>Radley AC</v>
      </c>
      <c r="CI274" s="488"/>
      <c r="CJ274" s="15"/>
      <c r="CK274" s="15"/>
      <c r="CL274" s="433"/>
      <c r="CM274" s="747" t="str" cm="1">
        <f t="array" ref="CM274">_xlfn.LET(_xlpm.a,_xlfn.XLOOKUP(1,('Number Allocation'!$C$6:$C$1483=CO274)*('Number Allocation'!$D$6:$D$1483=CP274),'Number Allocation'!$A$6:$A$1483,"..."),IF(_xlpm.a="","...",_xlpm.a))</f>
        <v>...</v>
      </c>
      <c r="CN274" s="747">
        <v>0</v>
      </c>
      <c r="CO274" s="12" t="str">
        <v>Not Declared</v>
      </c>
      <c r="CP274" s="12" t="str">
        <v>Banbury Harriers AC</v>
      </c>
      <c r="CQ274" s="488"/>
      <c r="CR274" s="15"/>
      <c r="CS274" s="15"/>
      <c r="CT274" s="433"/>
      <c r="CU274" s="747" t="str" cm="1">
        <f t="array" ref="CU274">_xlfn.LET(_xlpm.a,_xlfn.XLOOKUP(1,('Number Allocation'!$C$6:$C$1483=CW274)*('Number Allocation'!$D$6:$D$1483=CX274),'Number Allocation'!$A$6:$A$1483,"..."),IF(_xlpm.a="","...",_xlpm.a))</f>
        <v>...</v>
      </c>
      <c r="CV274" s="747">
        <v>0</v>
      </c>
      <c r="CW274" s="12" t="str">
        <v>Not Declared</v>
      </c>
      <c r="CX274" s="12" t="str">
        <v>Team Kennet</v>
      </c>
      <c r="CY274" s="488"/>
      <c r="CZ274" s="15"/>
      <c r="DA274" s="15"/>
      <c r="DB274" s="433"/>
      <c r="DC274" s="747" t="str" cm="1">
        <f t="array" ref="DC274">_xlfn.LET(_xlpm.a,_xlfn.XLOOKUP(1,('Number Allocation'!$C$6:$C$1483=DE274)*('Number Allocation'!$D$6:$D$1483=DF274),'Number Allocation'!$A$6:$A$1483,"..."),IF(_xlpm.a="","...",_xlpm.a))</f>
        <v>...</v>
      </c>
      <c r="DD274" s="747">
        <v>0</v>
      </c>
      <c r="DE274" s="12" t="str">
        <v>Not Declared</v>
      </c>
      <c r="DF274" s="12" t="str">
        <v>Abingdon AC</v>
      </c>
      <c r="DG274" s="488"/>
      <c r="DH274" s="15"/>
      <c r="DI274" s="15"/>
      <c r="DJ274" s="433"/>
      <c r="DK274" s="747" t="str" cm="1">
        <f t="array" ref="DK274">_xlfn.LET(_xlpm.a,_xlfn.XLOOKUP(1,('Number Allocation'!$C$6:$C$1483=DM274)*('Number Allocation'!$D$6:$D$1483=DN274),'Number Allocation'!$A$6:$A$1483,"..."),IF(_xlpm.a="","...",_xlpm.a))</f>
        <v>...</v>
      </c>
      <c r="DL274" s="747">
        <v>0</v>
      </c>
      <c r="DM274" s="12" t="str">
        <v>Not Declared</v>
      </c>
      <c r="DN274" s="12" t="str">
        <v>Witney Road Runners</v>
      </c>
      <c r="DO274" s="488"/>
      <c r="DP274" s="15"/>
      <c r="DQ274" s="15"/>
      <c r="DZ274" s="15"/>
      <c r="EA274" s="15"/>
    </row>
    <row r="275" spans="1:131" s="359" customFormat="1" ht="21" customHeight="1">
      <c r="A275" s="358" t="str">
        <f>'Oxford City'!AJ$2</f>
        <v>Oxford City AC</v>
      </c>
      <c r="B275" s="729" t="str">
        <f>'Oxford City'!AV$1</f>
        <v>O</v>
      </c>
      <c r="C275" s="729" t="s">
        <v>71</v>
      </c>
      <c r="D275" s="729" t="str" cm="1">
        <f t="array" ref="D275">_xlfn.LET(_xlpm.x, 'Oxford City'!$AL$24:$AW$24, _xlpm.y, 'Oxford City'!$AL$30:$AW$38, _xlpm.z, 'Oxford City'!$AJ$30:$AJ$38, IF(_xlfn.XLOOKUP($C275,_xlfn.XLOOKUP(D$247,_xlpm.x,_xlpm.y,""),_xlpm.z,"Not Declared")="", "Name not recorded",  _xlfn.XLOOKUP($C275,_xlfn.XLOOKUP(D$247,_xlpm.x,_xlpm.y,""),_xlpm.z,"Not Declared")))</f>
        <v>Not Declared</v>
      </c>
      <c r="E275" s="729" t="str" cm="1">
        <f t="array" ref="E275">_xlfn.LET(_xlpm.x, 'Oxford City'!$AL$24:$AW$24, _xlpm.y, 'Oxford City'!$AL$30:$AW$38, _xlpm.z, 'Oxford City'!$AJ$30:$AJ$38, IF(_xlfn.XLOOKUP($C275,_xlfn.XLOOKUP(E$247,_xlpm.x,_xlpm.y,""),_xlpm.z,"Not Declared")="", "Name not recorded",  _xlfn.XLOOKUP($C275,_xlfn.XLOOKUP(E$247,_xlpm.x,_xlpm.y,""),_xlpm.z,"Not Declared")))</f>
        <v>Not Declared</v>
      </c>
      <c r="F275" s="732" t="str" cm="1">
        <f t="array" ref="F275">_xlfn.LET(_xlpm.x, 'Oxford City'!$AL$24:$AW$24, _xlpm.y, 'Oxford City'!$AL$30:$AW$38, _xlpm.z, 'Oxford City'!$AJ$30:$AJ$38, IF(_xlfn.XLOOKUP($C275,_xlfn.XLOOKUP(F$247,_xlpm.x,_xlpm.y,""),_xlpm.z,"Not Declared")="", "Name not recorded",  _xlfn.XLOOKUP($C275,_xlfn.XLOOKUP(F$247,_xlpm.x,_xlpm.y,""),_xlpm.z,"Not Declared")))</f>
        <v>Not Declared</v>
      </c>
      <c r="G275" s="729" t="str" cm="1">
        <f t="array" ref="G275">_xlfn.LET(_xlpm.x, 'Oxford City'!$AL$24:$AW$24, _xlpm.y, 'Oxford City'!$AL$30:$AW$38, _xlpm.z, 'Oxford City'!$AJ$30:$AJ$38, IF(_xlfn.XLOOKUP($C275,_xlfn.XLOOKUP(G$247,_xlpm.x,_xlpm.y,""),_xlpm.z,"Not Declared")="", "Name not recorded",  _xlfn.XLOOKUP($C275,_xlfn.XLOOKUP(G$247,_xlpm.x,_xlpm.y,""),_xlpm.z,"Not Declared")))</f>
        <v>Not Declared</v>
      </c>
      <c r="H275" s="729" t="str" cm="1">
        <f t="array" ref="H275">_xlfn.LET(_xlpm.x, 'Oxford City'!$AL$24:$AW$24, _xlpm.y, 'Oxford City'!$AL$30:$AW$38, _xlpm.z, 'Oxford City'!$AJ$30:$AJ$38, IF(_xlfn.XLOOKUP($C275,_xlfn.XLOOKUP(H$247,_xlpm.x,_xlpm.y,""),_xlpm.z,"Not Declared")="", "Name not recorded",  _xlfn.XLOOKUP($C275,_xlfn.XLOOKUP(H$247,_xlpm.x,_xlpm.y,""),_xlpm.z,"Not Declared")))</f>
        <v>Not Declared</v>
      </c>
      <c r="I275" s="729" t="str" cm="1">
        <f t="array" ref="I275">_xlfn.LET(_xlpm.x, 'Oxford City'!$AL$24:$AW$24, _xlpm.y, 'Oxford City'!$AL$30:$AW$38, _xlpm.z, 'Oxford City'!$AJ$30:$AJ$38, IF(_xlfn.XLOOKUP($C275,_xlfn.XLOOKUP(I$247,_xlpm.x,_xlpm.y,""),_xlpm.z,"Not Declared")="", "Name not recorded",  _xlfn.XLOOKUP($C275,_xlfn.XLOOKUP(I$247,_xlpm.x,_xlpm.y,""),_xlpm.z,"Not Declared")))</f>
        <v>Not Declared</v>
      </c>
      <c r="J275" s="729" t="str" cm="1">
        <f t="array" ref="J275">_xlfn.LET(_xlpm.x, 'Oxford City'!$AL$24:$AW$24, _xlpm.y, 'Oxford City'!$AL$30:$AW$38, _xlpm.z, 'Oxford City'!$AJ$30:$AJ$38, IF(_xlfn.XLOOKUP($C275,_xlfn.XLOOKUP(J$247,_xlpm.x,_xlpm.y,""),_xlpm.z,"Not Declared")="", "Name not recorded",  _xlfn.XLOOKUP($C275,_xlfn.XLOOKUP(J$247,_xlpm.x,_xlpm.y,""),_xlpm.z,"Not Declared")))</f>
        <v>Not Declared</v>
      </c>
      <c r="K275" s="729" t="str" cm="1">
        <f t="array" ref="K275">_xlfn.LET(_xlpm.x, 'Oxford City'!$AL$24:$AW$24, _xlpm.y, 'Oxford City'!$AL$30:$AW$38, _xlpm.z, 'Oxford City'!$AJ$30:$AJ$38, IF(_xlfn.XLOOKUP($C275,_xlfn.XLOOKUP(K$247,_xlpm.x,_xlpm.y,""),_xlpm.z,"Not Declared")="", "Name not recorded",  _xlfn.XLOOKUP($C275,_xlfn.XLOOKUP(K$247,_xlpm.x,_xlpm.y,""),_xlpm.z,"Not Declared")))</f>
        <v>Not Declared</v>
      </c>
      <c r="L275" s="729" t="str" cm="1">
        <f t="array" ref="L275">_xlfn.LET(_xlpm.x, 'Oxford City'!$AL$24:$AW$24, _xlpm.y, 'Oxford City'!$AL$30:$AW$38, _xlpm.z, 'Oxford City'!$AJ$30:$AJ$38, IF(_xlfn.XLOOKUP($C275,_xlfn.XLOOKUP(L$247,_xlpm.x,_xlpm.y,""),_xlpm.z,"Not Declared")="", "Name not recorded",  _xlfn.XLOOKUP($C275,_xlfn.XLOOKUP(L$247,_xlpm.x,_xlpm.y,""),_xlpm.z,"Not Declared")))</f>
        <v>Not Declared</v>
      </c>
      <c r="M275" s="729" t="str" cm="1">
        <f t="array" ref="M275">_xlfn.LET(_xlpm.x, 'Oxford City'!$AL$24:$AW$24, _xlpm.y, 'Oxford City'!$AL$30:$AW$38, _xlpm.z, 'Oxford City'!$AJ$30:$AJ$38, IF(_xlfn.XLOOKUP($C275,_xlfn.XLOOKUP(M$247,_xlpm.x,_xlpm.y,""),_xlpm.z,"Not Declared")="", "Name not recorded",  _xlfn.XLOOKUP($C275,_xlfn.XLOOKUP(M$247,_xlpm.x,_xlpm.y,""),_xlpm.z,"Not Declared")))</f>
        <v>Not Declared</v>
      </c>
      <c r="N275" s="729" t="str" cm="1">
        <f t="array" ref="N275">_xlfn.LET(_xlpm.x, 'Oxford City'!$AL$24:$AW$24, _xlpm.y, 'Oxford City'!$AL$30:$AW$38, _xlpm.z, 'Oxford City'!$AJ$30:$AJ$38, IF(_xlfn.XLOOKUP($C275,_xlfn.XLOOKUP(N$247,_xlpm.x,_xlpm.y,""),_xlpm.z,"Not Declared")="", "Name not recorded",  _xlfn.XLOOKUP($C275,_xlfn.XLOOKUP(N$247,_xlpm.x,_xlpm.y,""),_xlpm.z,"Not Declared")))</f>
        <v>Not Declared</v>
      </c>
      <c r="O275" s="729" t="str" cm="1">
        <f t="array" ref="O275">_xlfn.LET(_xlpm.x, 'Oxford City'!$AL$24:$AW$24, _xlpm.y, 'Oxford City'!$AL$30:$AW$38, _xlpm.z, 'Oxford City'!$AJ$30:$AJ$38, IF(_xlfn.XLOOKUP($C275,_xlfn.XLOOKUP(O$247,_xlpm.x,_xlpm.y,""),_xlpm.z,"Not Declared")="", "Name not recorded",  _xlfn.XLOOKUP($C275,_xlfn.XLOOKUP(O$247,_xlpm.x,_xlpm.y,""),_xlpm.z,"Not Declared")))</f>
        <v>Not Declared</v>
      </c>
      <c r="P275" s="732"/>
      <c r="Q275" s="732"/>
      <c r="R275" s="732"/>
      <c r="S275" s="732"/>
      <c r="T275" s="732"/>
      <c r="U275" s="732"/>
      <c r="V275" s="732"/>
      <c r="W275" s="732"/>
      <c r="X275" s="439" t="s">
        <v>524</v>
      </c>
      <c r="Y275" s="89"/>
      <c r="Z275" s="433"/>
      <c r="AA275" s="747" t="str" cm="1">
        <f t="array" ref="AA275">_xlfn.LET(_xlpm.a,_xlfn.XLOOKUP(1,('Number Allocation'!$C$6:$C$1483=AC275)*('Number Allocation'!$D$6:$D$1483=AD275),'Number Allocation'!$A$6:$A$1483,"..."),IF(_xlpm.a="","...",_xlpm.a))</f>
        <v>...</v>
      </c>
      <c r="AB275" s="747"/>
      <c r="AC275" s="12"/>
      <c r="AD275" s="12"/>
      <c r="AE275" s="436"/>
      <c r="AG275" s="365"/>
      <c r="AH275" s="433"/>
      <c r="AI275" s="747" t="str" cm="1">
        <f t="array" ref="AI275">_xlfn.LET(_xlpm.a,_xlfn.XLOOKUP(1,('Number Allocation'!$C$6:$C$1483=AK275)*('Number Allocation'!$D$6:$D$1483=AL275),'Number Allocation'!$A$6:$A$1483,"..."),IF(_xlpm.a="","...",_xlpm.a))</f>
        <v>...</v>
      </c>
      <c r="AJ275" s="747">
        <v>0</v>
      </c>
      <c r="AK275" s="12" t="str">
        <v>Not Declared</v>
      </c>
      <c r="AL275" s="12" t="str">
        <v>Oxford City AC</v>
      </c>
      <c r="AM275" s="436"/>
      <c r="AO275" s="365"/>
      <c r="AP275" s="433"/>
      <c r="AQ275" s="747" t="str" cm="1">
        <f t="array" ref="AQ275">_xlfn.LET(_xlpm.a,_xlfn.XLOOKUP(1,('Number Allocation'!$C$6:$C$1483=AS275)*('Number Allocation'!$D$6:$D$1483=AT275),'Number Allocation'!$A$6:$A$1483,"..."),IF(_xlpm.a="","...",_xlpm.a))</f>
        <v>...</v>
      </c>
      <c r="AR275" s="747">
        <v>0</v>
      </c>
      <c r="AS275" s="12" t="str">
        <v>Not Declared</v>
      </c>
      <c r="AT275" s="12" t="str">
        <v>Oxford City AC</v>
      </c>
      <c r="AU275" s="436"/>
      <c r="AW275" s="365"/>
      <c r="AX275" s="433"/>
      <c r="AY275" s="747" t="str" cm="1">
        <f t="array" ref="AY275">_xlfn.LET(_xlpm.a,_xlfn.XLOOKUP(1,('Number Allocation'!$C$6:$C$1483=BA275)*('Number Allocation'!$D$6:$D$1483=BB275),'Number Allocation'!$A$6:$A$1483,"..."),IF(_xlpm.a="","...",_xlpm.a))</f>
        <v>...</v>
      </c>
      <c r="AZ275" s="747">
        <v>0</v>
      </c>
      <c r="BA275" s="12" t="str">
        <v>Not Declared</v>
      </c>
      <c r="BB275" s="12" t="str">
        <v>White Horse Harriers</v>
      </c>
      <c r="BC275" s="436"/>
      <c r="BE275" s="365"/>
      <c r="BF275" s="433"/>
      <c r="BG275" s="747" t="str" cm="1">
        <f t="array" ref="BG275">_xlfn.LET(_xlpm.a,_xlfn.XLOOKUP(1,('Number Allocation'!$C$6:$C$1483=BI275)*('Number Allocation'!$D$6:$D$1483=BJ275),'Number Allocation'!$A$6:$A$1483,"..."),IF(_xlpm.a="","...",_xlpm.a))</f>
        <v>...</v>
      </c>
      <c r="BH275" s="747">
        <v>0</v>
      </c>
      <c r="BI275" s="12" t="str">
        <v>Not Declared</v>
      </c>
      <c r="BJ275" s="12" t="str">
        <v>Witney Road Runners</v>
      </c>
      <c r="BK275" s="436"/>
      <c r="BM275" s="365"/>
      <c r="BN275" s="433"/>
      <c r="BO275" s="747" t="str" cm="1">
        <f t="array" ref="BO275">_xlfn.LET(_xlpm.a,_xlfn.XLOOKUP(1,('Number Allocation'!$C$6:$C$1483=BQ275)*('Number Allocation'!$D$6:$D$1483=BR275),'Number Allocation'!$A$6:$A$1483,"..."),IF(_xlpm.a="","...",_xlpm.a))</f>
        <v>...</v>
      </c>
      <c r="BP275" s="747">
        <v>0</v>
      </c>
      <c r="BQ275" s="12" t="str">
        <v>Not Declared</v>
      </c>
      <c r="BR275" s="12" t="str">
        <v>Radley AC</v>
      </c>
      <c r="BS275" s="436"/>
      <c r="BU275" s="365"/>
      <c r="BV275" s="433"/>
      <c r="BW275" s="747" t="str" cm="1">
        <f t="array" ref="BW275">_xlfn.LET(_xlpm.a,_xlfn.XLOOKUP(1,('Number Allocation'!$C$6:$C$1483=BY275)*('Number Allocation'!$D$6:$D$1483=BZ275),'Number Allocation'!$A$6:$A$1483,"..."),IF(_xlpm.a="","...",_xlpm.a))</f>
        <v>...</v>
      </c>
      <c r="BX275" s="747">
        <v>0</v>
      </c>
      <c r="BY275" s="12" t="str">
        <v>Not Declared</v>
      </c>
      <c r="BZ275" s="12" t="str">
        <v>Team Kennet</v>
      </c>
      <c r="CA275" s="488"/>
      <c r="CB275" s="15"/>
      <c r="CC275" s="15"/>
      <c r="CD275" s="433"/>
      <c r="CE275" s="747" t="str" cm="1">
        <f t="array" ref="CE275">_xlfn.LET(_xlpm.a,_xlfn.XLOOKUP(1,('Number Allocation'!$C$6:$C$1483=CG275)*('Number Allocation'!$D$6:$D$1483=CH275),'Number Allocation'!$A$6:$A$1483,"..."),IF(_xlpm.a="","...",_xlpm.a))</f>
        <v>...</v>
      </c>
      <c r="CF275" s="747">
        <v>0</v>
      </c>
      <c r="CG275" s="12" t="str">
        <v>Not Declared</v>
      </c>
      <c r="CH275" s="12" t="str">
        <v>Banbury Harriers AC</v>
      </c>
      <c r="CI275" s="488"/>
      <c r="CJ275" s="15"/>
      <c r="CK275" s="15"/>
      <c r="CL275" s="433"/>
      <c r="CM275" s="747" t="str" cm="1">
        <f t="array" ref="CM275">_xlfn.LET(_xlpm.a,_xlfn.XLOOKUP(1,('Number Allocation'!$C$6:$C$1483=CO275)*('Number Allocation'!$D$6:$D$1483=CP275),'Number Allocation'!$A$6:$A$1483,"..."),IF(_xlpm.a="","...",_xlpm.a))</f>
        <v>...</v>
      </c>
      <c r="CN275" s="747">
        <v>0</v>
      </c>
      <c r="CO275" s="12" t="str">
        <v>Not Declared</v>
      </c>
      <c r="CP275" s="12" t="str">
        <v>Oxford City AC</v>
      </c>
      <c r="CQ275" s="488"/>
      <c r="CR275" s="15"/>
      <c r="CS275" s="15"/>
      <c r="CT275" s="433"/>
      <c r="CU275" s="747" t="str" cm="1">
        <f t="array" ref="CU275">_xlfn.LET(_xlpm.a,_xlfn.XLOOKUP(1,('Number Allocation'!$C$6:$C$1483=CW275)*('Number Allocation'!$D$6:$D$1483=CX275),'Number Allocation'!$A$6:$A$1483,"..."),IF(_xlpm.a="","...",_xlpm.a))</f>
        <v>...</v>
      </c>
      <c r="CV275" s="747">
        <v>0</v>
      </c>
      <c r="CW275" s="12" t="str">
        <v>Not Declared</v>
      </c>
      <c r="CX275" s="12" t="str">
        <v>Witney Road Runners</v>
      </c>
      <c r="CY275" s="488"/>
      <c r="CZ275" s="15"/>
      <c r="DA275" s="15"/>
      <c r="DB275" s="433"/>
      <c r="DC275" s="747" t="str" cm="1">
        <f t="array" ref="DC275">_xlfn.LET(_xlpm.a,_xlfn.XLOOKUP(1,('Number Allocation'!$C$6:$C$1483=DE275)*('Number Allocation'!$D$6:$D$1483=DF275),'Number Allocation'!$A$6:$A$1483,"..."),IF(_xlpm.a="","...",_xlpm.a))</f>
        <v>...</v>
      </c>
      <c r="DD275" s="747">
        <v>0</v>
      </c>
      <c r="DE275" s="12" t="str">
        <v>Not Declared</v>
      </c>
      <c r="DF275" s="12" t="str">
        <v>Witney Road Runners</v>
      </c>
      <c r="DG275" s="488"/>
      <c r="DH275" s="15"/>
      <c r="DI275" s="15"/>
      <c r="DJ275" s="433"/>
      <c r="DK275" s="747" t="str" cm="1">
        <f t="array" ref="DK275">_xlfn.LET(_xlpm.a,_xlfn.XLOOKUP(1,('Number Allocation'!$C$6:$C$1483=DM275)*('Number Allocation'!$D$6:$D$1483=DN275),'Number Allocation'!$A$6:$A$1483,"..."),IF(_xlpm.a="","...",_xlpm.a))</f>
        <v>...</v>
      </c>
      <c r="DL275" s="747">
        <v>0</v>
      </c>
      <c r="DM275" s="12" t="str">
        <v>Not Declared</v>
      </c>
      <c r="DN275" s="12" t="str">
        <v>Banbury Harriers AC</v>
      </c>
      <c r="DO275" s="488"/>
      <c r="DP275" s="15"/>
      <c r="DQ275" s="15"/>
      <c r="DZ275" s="15"/>
      <c r="EA275" s="15"/>
    </row>
    <row r="276" spans="1:131" s="359" customFormat="1" ht="21" customHeight="1">
      <c r="A276" s="358" t="str">
        <f>A275</f>
        <v>Oxford City AC</v>
      </c>
      <c r="B276" s="729" t="str">
        <f>'Oxford City'!AV$2</f>
        <v>OO</v>
      </c>
      <c r="C276" s="729" t="s">
        <v>65</v>
      </c>
      <c r="D276" s="729" t="str" cm="1">
        <f t="array" ref="D276">_xlfn.LET(_xlpm.x, 'Oxford City'!$AL$24:$AW$24, _xlpm.y, 'Oxford City'!$AL$30:$AW$38, _xlpm.z, 'Oxford City'!$AJ$30:$AJ$38, IF(_xlfn.XLOOKUP($C276,_xlfn.XLOOKUP(D$247,_xlpm.x,_xlpm.y,""),_xlpm.z,"Not Declared")="", "Name not recorded",  _xlfn.XLOOKUP($C276,_xlfn.XLOOKUP(D$247,_xlpm.x,_xlpm.y,""),_xlpm.z,"Not Declared")))</f>
        <v>Not Declared</v>
      </c>
      <c r="E276" s="729" t="str" cm="1">
        <f t="array" ref="E276">_xlfn.LET(_xlpm.x, 'Oxford City'!$AL$24:$AW$24, _xlpm.y, 'Oxford City'!$AL$30:$AW$38, _xlpm.z, 'Oxford City'!$AJ$30:$AJ$38, IF(_xlfn.XLOOKUP($C276,_xlfn.XLOOKUP(E$247,_xlpm.x,_xlpm.y,""),_xlpm.z,"Not Declared")="", "Name not recorded",  _xlfn.XLOOKUP($C276,_xlfn.XLOOKUP(E$247,_xlpm.x,_xlpm.y,""),_xlpm.z,"Not Declared")))</f>
        <v>Not Declared</v>
      </c>
      <c r="F276" s="732" t="str" cm="1">
        <f t="array" ref="F276">_xlfn.LET(_xlpm.x, 'Oxford City'!$AL$24:$AW$24, _xlpm.y, 'Oxford City'!$AL$30:$AW$38, _xlpm.z, 'Oxford City'!$AJ$30:$AJ$38, IF(_xlfn.XLOOKUP($C276,_xlfn.XLOOKUP(F$247,_xlpm.x,_xlpm.y,""),_xlpm.z,"Not Declared")="", "Name not recorded",  _xlfn.XLOOKUP($C276,_xlfn.XLOOKUP(F$247,_xlpm.x,_xlpm.y,""),_xlpm.z,"Not Declared")))</f>
        <v>Not Declared</v>
      </c>
      <c r="G276" s="729" t="str" cm="1">
        <f t="array" ref="G276">_xlfn.LET(_xlpm.x, 'Oxford City'!$AL$24:$AW$24, _xlpm.y, 'Oxford City'!$AL$30:$AW$38, _xlpm.z, 'Oxford City'!$AJ$30:$AJ$38, IF(_xlfn.XLOOKUP($C276,_xlfn.XLOOKUP(G$247,_xlpm.x,_xlpm.y,""),_xlpm.z,"Not Declared")="", "Name not recorded",  _xlfn.XLOOKUP($C276,_xlfn.XLOOKUP(G$247,_xlpm.x,_xlpm.y,""),_xlpm.z,"Not Declared")))</f>
        <v>Not Declared</v>
      </c>
      <c r="H276" s="729" t="str" cm="1">
        <f t="array" ref="H276">_xlfn.LET(_xlpm.x, 'Oxford City'!$AL$24:$AW$24, _xlpm.y, 'Oxford City'!$AL$30:$AW$38, _xlpm.z, 'Oxford City'!$AJ$30:$AJ$38, IF(_xlfn.XLOOKUP($C276,_xlfn.XLOOKUP(H$247,_xlpm.x,_xlpm.y,""),_xlpm.z,"Not Declared")="", "Name not recorded",  _xlfn.XLOOKUP($C276,_xlfn.XLOOKUP(H$247,_xlpm.x,_xlpm.y,""),_xlpm.z,"Not Declared")))</f>
        <v>Not Declared</v>
      </c>
      <c r="I276" s="729" t="str" cm="1">
        <f t="array" ref="I276">_xlfn.LET(_xlpm.x, 'Oxford City'!$AL$24:$AW$24, _xlpm.y, 'Oxford City'!$AL$30:$AW$38, _xlpm.z, 'Oxford City'!$AJ$30:$AJ$38, IF(_xlfn.XLOOKUP($C276,_xlfn.XLOOKUP(I$247,_xlpm.x,_xlpm.y,""),_xlpm.z,"Not Declared")="", "Name not recorded",  _xlfn.XLOOKUP($C276,_xlfn.XLOOKUP(I$247,_xlpm.x,_xlpm.y,""),_xlpm.z,"Not Declared")))</f>
        <v>Not Declared</v>
      </c>
      <c r="J276" s="729" t="str" cm="1">
        <f t="array" ref="J276">_xlfn.LET(_xlpm.x, 'Oxford City'!$AL$24:$AW$24, _xlpm.y, 'Oxford City'!$AL$30:$AW$38, _xlpm.z, 'Oxford City'!$AJ$30:$AJ$38, IF(_xlfn.XLOOKUP($C276,_xlfn.XLOOKUP(J$247,_xlpm.x,_xlpm.y,""),_xlpm.z,"Not Declared")="", "Name not recorded",  _xlfn.XLOOKUP($C276,_xlfn.XLOOKUP(J$247,_xlpm.x,_xlpm.y,""),_xlpm.z,"Not Declared")))</f>
        <v>Not Declared</v>
      </c>
      <c r="K276" s="729" t="str" cm="1">
        <f t="array" ref="K276">_xlfn.LET(_xlpm.x, 'Oxford City'!$AL$24:$AW$24, _xlpm.y, 'Oxford City'!$AL$30:$AW$38, _xlpm.z, 'Oxford City'!$AJ$30:$AJ$38, IF(_xlfn.XLOOKUP($C276,_xlfn.XLOOKUP(K$247,_xlpm.x,_xlpm.y,""),_xlpm.z,"Not Declared")="", "Name not recorded",  _xlfn.XLOOKUP($C276,_xlfn.XLOOKUP(K$247,_xlpm.x,_xlpm.y,""),_xlpm.z,"Not Declared")))</f>
        <v>Not Declared</v>
      </c>
      <c r="L276" s="729" t="str" cm="1">
        <f t="array" ref="L276">_xlfn.LET(_xlpm.x, 'Oxford City'!$AL$24:$AW$24, _xlpm.y, 'Oxford City'!$AL$30:$AW$38, _xlpm.z, 'Oxford City'!$AJ$30:$AJ$38, IF(_xlfn.XLOOKUP($C276,_xlfn.XLOOKUP(L$247,_xlpm.x,_xlpm.y,""),_xlpm.z,"Not Declared")="", "Name not recorded",  _xlfn.XLOOKUP($C276,_xlfn.XLOOKUP(L$247,_xlpm.x,_xlpm.y,""),_xlpm.z,"Not Declared")))</f>
        <v>Not Declared</v>
      </c>
      <c r="M276" s="729" t="str" cm="1">
        <f t="array" ref="M276">_xlfn.LET(_xlpm.x, 'Oxford City'!$AL$24:$AW$24, _xlpm.y, 'Oxford City'!$AL$30:$AW$38, _xlpm.z, 'Oxford City'!$AJ$30:$AJ$38, IF(_xlfn.XLOOKUP($C276,_xlfn.XLOOKUP(M$247,_xlpm.x,_xlpm.y,""),_xlpm.z,"Not Declared")="", "Name not recorded",  _xlfn.XLOOKUP($C276,_xlfn.XLOOKUP(M$247,_xlpm.x,_xlpm.y,""),_xlpm.z,"Not Declared")))</f>
        <v>Not Declared</v>
      </c>
      <c r="N276" s="729" t="str" cm="1">
        <f t="array" ref="N276">_xlfn.LET(_xlpm.x, 'Oxford City'!$AL$24:$AW$24, _xlpm.y, 'Oxford City'!$AL$30:$AW$38, _xlpm.z, 'Oxford City'!$AJ$30:$AJ$38, IF(_xlfn.XLOOKUP($C276,_xlfn.XLOOKUP(N$247,_xlpm.x,_xlpm.y,""),_xlpm.z,"Not Declared")="", "Name not recorded",  _xlfn.XLOOKUP($C276,_xlfn.XLOOKUP(N$247,_xlpm.x,_xlpm.y,""),_xlpm.z,"Not Declared")))</f>
        <v>Not Declared</v>
      </c>
      <c r="O276" s="729" t="str" cm="1">
        <f t="array" ref="O276">_xlfn.LET(_xlpm.x, 'Oxford City'!$AL$24:$AW$24, _xlpm.y, 'Oxford City'!$AL$30:$AW$38, _xlpm.z, 'Oxford City'!$AJ$30:$AJ$38, IF(_xlfn.XLOOKUP($C276,_xlfn.XLOOKUP(O$247,_xlpm.x,_xlpm.y,""),_xlpm.z,"Not Declared")="", "Name not recorded",  _xlfn.XLOOKUP($C276,_xlfn.XLOOKUP(O$247,_xlpm.x,_xlpm.y,""),_xlpm.z,"Not Declared")))</f>
        <v>Not Declared</v>
      </c>
      <c r="P276" s="732"/>
      <c r="Q276" s="732"/>
      <c r="R276" s="732"/>
      <c r="S276" s="732"/>
      <c r="T276" s="732"/>
      <c r="U276" s="732"/>
      <c r="V276" s="732"/>
      <c r="W276" s="732"/>
      <c r="X276" s="732"/>
      <c r="Y276" s="89"/>
      <c r="Z276" s="433"/>
      <c r="AA276" s="747" t="str" cm="1">
        <f t="array" ref="AA276">_xlfn.LET(_xlpm.a,_xlfn.XLOOKUP(1,('Number Allocation'!$C$6:$C$1483=AC276)*('Number Allocation'!$D$6:$D$1483=AD276),'Number Allocation'!$A$6:$A$1483,"..."),IF(_xlpm.a="","...",_xlpm.a))</f>
        <v>...</v>
      </c>
      <c r="AB276" s="747"/>
      <c r="AC276" s="12"/>
      <c r="AD276" s="12"/>
      <c r="AE276" s="436"/>
      <c r="AG276" s="365"/>
      <c r="AH276" s="433"/>
      <c r="AI276" s="747" t="str" cm="1">
        <f t="array" ref="AI276">_xlfn.LET(_xlpm.a,_xlfn.XLOOKUP(1,('Number Allocation'!$C$6:$C$1483=AK276)*('Number Allocation'!$D$6:$D$1483=AL276),'Number Allocation'!$A$6:$A$1483,"..."),IF(_xlpm.a="","...",_xlpm.a))</f>
        <v>...</v>
      </c>
      <c r="AJ276" s="747">
        <v>0</v>
      </c>
      <c r="AK276" s="12" t="str">
        <v>Not Declared</v>
      </c>
      <c r="AL276" s="12" t="str">
        <v>Radley AC</v>
      </c>
      <c r="AM276" s="436"/>
      <c r="AO276" s="365"/>
      <c r="AP276" s="433"/>
      <c r="AQ276" s="747" t="str" cm="1">
        <f t="array" ref="AQ276">_xlfn.LET(_xlpm.a,_xlfn.XLOOKUP(1,('Number Allocation'!$C$6:$C$1483=AS276)*('Number Allocation'!$D$6:$D$1483=AT276),'Number Allocation'!$A$6:$A$1483,"..."),IF(_xlpm.a="","...",_xlpm.a))</f>
        <v>...</v>
      </c>
      <c r="AR276" s="747">
        <v>0</v>
      </c>
      <c r="AS276" s="12" t="str">
        <v>Not Declared</v>
      </c>
      <c r="AT276" s="12" t="str">
        <v>Witney Road Runners</v>
      </c>
      <c r="AU276" s="436"/>
      <c r="AW276" s="365"/>
      <c r="AX276" s="433"/>
      <c r="AY276" s="747" t="str" cm="1">
        <f t="array" ref="AY276">_xlfn.LET(_xlpm.a,_xlfn.XLOOKUP(1,('Number Allocation'!$C$6:$C$1483=BA276)*('Number Allocation'!$D$6:$D$1483=BB276),'Number Allocation'!$A$6:$A$1483,"..."),IF(_xlpm.a="","...",_xlpm.a))</f>
        <v>...</v>
      </c>
      <c r="AZ276" s="747">
        <v>0</v>
      </c>
      <c r="BA276" s="12" t="str">
        <v>Not Declared</v>
      </c>
      <c r="BB276" s="12" t="str">
        <v>Radley AC</v>
      </c>
      <c r="BC276" s="436"/>
      <c r="BE276" s="365"/>
      <c r="BF276" s="433"/>
      <c r="BG276" s="747" t="str" cm="1">
        <f t="array" ref="BG276">_xlfn.LET(_xlpm.a,_xlfn.XLOOKUP(1,('Number Allocation'!$C$6:$C$1483=BI276)*('Number Allocation'!$D$6:$D$1483=BJ276),'Number Allocation'!$A$6:$A$1483,"..."),IF(_xlpm.a="","...",_xlpm.a))</f>
        <v>...</v>
      </c>
      <c r="BH276" s="747">
        <v>0</v>
      </c>
      <c r="BI276" s="12" t="str">
        <v>Not Declared</v>
      </c>
      <c r="BJ276" s="12" t="str">
        <v>Banbury Harriers AC</v>
      </c>
      <c r="BK276" s="436"/>
      <c r="BM276" s="365"/>
      <c r="BN276" s="433"/>
      <c r="BO276" s="747" t="str" cm="1">
        <f t="array" ref="BO276">_xlfn.LET(_xlpm.a,_xlfn.XLOOKUP(1,('Number Allocation'!$C$6:$C$1483=BQ276)*('Number Allocation'!$D$6:$D$1483=BR276),'Number Allocation'!$A$6:$A$1483,"..."),IF(_xlpm.a="","...",_xlpm.a))</f>
        <v>...</v>
      </c>
      <c r="BP276" s="747">
        <v>0</v>
      </c>
      <c r="BQ276" s="12" t="str">
        <v>Not Declared</v>
      </c>
      <c r="BR276" s="12" t="str">
        <v>Banbury Harriers AC</v>
      </c>
      <c r="BS276" s="436"/>
      <c r="BU276" s="365"/>
      <c r="BV276" s="433"/>
      <c r="BW276" s="747" t="str" cm="1">
        <f t="array" ref="BW276">_xlfn.LET(_xlpm.a,_xlfn.XLOOKUP(1,('Number Allocation'!$C$6:$C$1483=BY276)*('Number Allocation'!$D$6:$D$1483=BZ276),'Number Allocation'!$A$6:$A$1483,"..."),IF(_xlpm.a="","...",_xlpm.a))</f>
        <v>...</v>
      </c>
      <c r="BX276" s="747">
        <v>0</v>
      </c>
      <c r="BY276" s="12" t="str">
        <v>Not Declared</v>
      </c>
      <c r="BZ276" s="12" t="str">
        <v>Abingdon AC</v>
      </c>
      <c r="CA276" s="488"/>
      <c r="CB276" s="15"/>
      <c r="CC276" s="15"/>
      <c r="CD276" s="433"/>
      <c r="CE276" s="747" t="str" cm="1">
        <f t="array" ref="CE276">_xlfn.LET(_xlpm.a,_xlfn.XLOOKUP(1,('Number Allocation'!$C$6:$C$1483=CG276)*('Number Allocation'!$D$6:$D$1483=CH276),'Number Allocation'!$A$6:$A$1483,"..."),IF(_xlpm.a="","...",_xlpm.a))</f>
        <v>...</v>
      </c>
      <c r="CF276" s="747">
        <v>0</v>
      </c>
      <c r="CG276" s="12" t="str">
        <v>Not Declared</v>
      </c>
      <c r="CH276" s="12" t="str">
        <v>Witney Road Runners</v>
      </c>
      <c r="CI276" s="488"/>
      <c r="CJ276" s="15"/>
      <c r="CK276" s="15"/>
      <c r="CL276" s="433"/>
      <c r="CM276" s="747" t="str" cm="1">
        <f t="array" ref="CM276">_xlfn.LET(_xlpm.a,_xlfn.XLOOKUP(1,('Number Allocation'!$C$6:$C$1483=CO276)*('Number Allocation'!$D$6:$D$1483=CP276),'Number Allocation'!$A$6:$A$1483,"..."),IF(_xlpm.a="","...",_xlpm.a))</f>
        <v>...</v>
      </c>
      <c r="CN276" s="747">
        <v>0</v>
      </c>
      <c r="CO276" s="12" t="str">
        <v>Not Declared</v>
      </c>
      <c r="CP276" s="12" t="str">
        <v>White Horse Harriers</v>
      </c>
      <c r="CQ276" s="488"/>
      <c r="CR276" s="15"/>
      <c r="CS276" s="15"/>
      <c r="CT276" s="433"/>
      <c r="CU276" s="747" t="str" cm="1">
        <f t="array" ref="CU276">_xlfn.LET(_xlpm.a,_xlfn.XLOOKUP(1,('Number Allocation'!$C$6:$C$1483=CW276)*('Number Allocation'!$D$6:$D$1483=CX276),'Number Allocation'!$A$6:$A$1483,"..."),IF(_xlpm.a="","...",_xlpm.a))</f>
        <v>...</v>
      </c>
      <c r="CV276" s="747">
        <v>0</v>
      </c>
      <c r="CW276" s="12" t="str">
        <v>Not Declared</v>
      </c>
      <c r="CX276" s="12" t="str">
        <v>Radley AC</v>
      </c>
      <c r="CY276" s="488"/>
      <c r="CZ276" s="15"/>
      <c r="DA276" s="15"/>
      <c r="DB276" s="433"/>
      <c r="DC276" s="747" t="str" cm="1">
        <f t="array" ref="DC276">_xlfn.LET(_xlpm.a,_xlfn.XLOOKUP(1,('Number Allocation'!$C$6:$C$1483=DE276)*('Number Allocation'!$D$6:$D$1483=DF276),'Number Allocation'!$A$6:$A$1483,"..."),IF(_xlpm.a="","...",_xlpm.a))</f>
        <v>...</v>
      </c>
      <c r="DD276" s="747">
        <v>0</v>
      </c>
      <c r="DE276" s="12" t="str">
        <v>Not Declared</v>
      </c>
      <c r="DF276" s="12" t="str">
        <v>Radley AC</v>
      </c>
      <c r="DG276" s="488"/>
      <c r="DH276" s="15"/>
      <c r="DI276" s="15"/>
      <c r="DJ276" s="433"/>
      <c r="DK276" s="747" t="str" cm="1">
        <f t="array" ref="DK276">_xlfn.LET(_xlpm.a,_xlfn.XLOOKUP(1,('Number Allocation'!$C$6:$C$1483=DM276)*('Number Allocation'!$D$6:$D$1483=DN276),'Number Allocation'!$A$6:$A$1483,"..."),IF(_xlpm.a="","...",_xlpm.a))</f>
        <v>...</v>
      </c>
      <c r="DL276" s="747">
        <v>0</v>
      </c>
      <c r="DM276" s="12" t="str">
        <v>Not Declared</v>
      </c>
      <c r="DN276" s="12" t="str">
        <v>Abingdon AC</v>
      </c>
      <c r="DO276" s="488"/>
      <c r="DP276" s="15"/>
      <c r="DQ276" s="15"/>
      <c r="DZ276" s="15"/>
      <c r="EA276" s="15"/>
    </row>
    <row r="277" spans="1:131" s="359" customFormat="1" ht="21" customHeight="1">
      <c r="A277" s="358" t="str">
        <f>A275</f>
        <v>Oxford City AC</v>
      </c>
      <c r="B277" s="729"/>
      <c r="C277" s="729" t="s">
        <v>517</v>
      </c>
      <c r="D277" s="729" t="str" cm="1">
        <f t="array" ref="D277">_xlfn.LET(_xlpm.x, 'Oxford City'!$AL$24:$AW$24, _xlpm.y, 'Oxford City'!$AL$30:$AW$38, _xlpm.z, 'Oxford City'!$AJ$30:$AJ$38, IF(_xlfn.XLOOKUP($C277,_xlfn.XLOOKUP(D$247,_xlpm.x,_xlpm.y,""),_xlpm.z,"Not Declared")="", "Name not recorded",  _xlfn.XLOOKUP($C277,_xlfn.XLOOKUP(D$247,_xlpm.x,_xlpm.y,""),_xlpm.z,"Not Declared")))</f>
        <v>Not Declared</v>
      </c>
      <c r="E277" s="729" t="str" cm="1">
        <f t="array" ref="E277">_xlfn.LET(_xlpm.x, 'Oxford City'!$AL$24:$AW$24, _xlpm.y, 'Oxford City'!$AL$30:$AW$38, _xlpm.z, 'Oxford City'!$AJ$30:$AJ$38, IF(_xlfn.XLOOKUP($C277,_xlfn.XLOOKUP(E$247,_xlpm.x,_xlpm.y,""),_xlpm.z,"Not Declared")="", "Name not recorded",  _xlfn.XLOOKUP($C277,_xlfn.XLOOKUP(E$247,_xlpm.x,_xlpm.y,""),_xlpm.z,"Not Declared")))</f>
        <v>Not Declared</v>
      </c>
      <c r="F277" s="732" t="str" cm="1">
        <f t="array" ref="F277">_xlfn.LET(_xlpm.x, 'Oxford City'!$AL$24:$AW$24, _xlpm.y, 'Oxford City'!$AL$30:$AW$38, _xlpm.z, 'Oxford City'!$AJ$30:$AJ$38, IF(_xlfn.XLOOKUP($C277,_xlfn.XLOOKUP(F$247,_xlpm.x,_xlpm.y,""),_xlpm.z,"Not Declared")="", "Name not recorded",  _xlfn.XLOOKUP($C277,_xlfn.XLOOKUP(F$247,_xlpm.x,_xlpm.y,""),_xlpm.z,"Not Declared")))</f>
        <v>Not Declared</v>
      </c>
      <c r="G277" s="729" t="str" cm="1">
        <f t="array" ref="G277">_xlfn.LET(_xlpm.x, 'Oxford City'!$AL$24:$AW$24, _xlpm.y, 'Oxford City'!$AL$30:$AW$38, _xlpm.z, 'Oxford City'!$AJ$30:$AJ$38, IF(_xlfn.XLOOKUP($C277,_xlfn.XLOOKUP(G$247,_xlpm.x,_xlpm.y,""),_xlpm.z,"Not Declared")="", "Name not recorded",  _xlfn.XLOOKUP($C277,_xlfn.XLOOKUP(G$247,_xlpm.x,_xlpm.y,""),_xlpm.z,"Not Declared")))</f>
        <v>Not Declared</v>
      </c>
      <c r="H277" s="729" t="str" cm="1">
        <f t="array" ref="H277">_xlfn.LET(_xlpm.x, 'Oxford City'!$AL$24:$AW$24, _xlpm.y, 'Oxford City'!$AL$30:$AW$38, _xlpm.z, 'Oxford City'!$AJ$30:$AJ$38, IF(_xlfn.XLOOKUP($C277,_xlfn.XLOOKUP(H$247,_xlpm.x,_xlpm.y,""),_xlpm.z,"Not Declared")="", "Name not recorded",  _xlfn.XLOOKUP($C277,_xlfn.XLOOKUP(H$247,_xlpm.x,_xlpm.y,""),_xlpm.z,"Not Declared")))</f>
        <v>Not Declared</v>
      </c>
      <c r="I277" s="729" t="str" cm="1">
        <f t="array" ref="I277">_xlfn.LET(_xlpm.x, 'Oxford City'!$AL$24:$AW$24, _xlpm.y, 'Oxford City'!$AL$30:$AW$38, _xlpm.z, 'Oxford City'!$AJ$30:$AJ$38, IF(_xlfn.XLOOKUP($C277,_xlfn.XLOOKUP(I$247,_xlpm.x,_xlpm.y,""),_xlpm.z,"Not Declared")="", "Name not recorded",  _xlfn.XLOOKUP($C277,_xlfn.XLOOKUP(I$247,_xlpm.x,_xlpm.y,""),_xlpm.z,"Not Declared")))</f>
        <v>Not Declared</v>
      </c>
      <c r="J277" s="729" t="str" cm="1">
        <f t="array" ref="J277">_xlfn.LET(_xlpm.x, 'Oxford City'!$AL$24:$AW$24, _xlpm.y, 'Oxford City'!$AL$30:$AW$38, _xlpm.z, 'Oxford City'!$AJ$30:$AJ$38, IF(_xlfn.XLOOKUP($C277,_xlfn.XLOOKUP(J$247,_xlpm.x,_xlpm.y,""),_xlpm.z,"Not Declared")="", "Name not recorded",  _xlfn.XLOOKUP($C277,_xlfn.XLOOKUP(J$247,_xlpm.x,_xlpm.y,""),_xlpm.z,"Not Declared")))</f>
        <v>Not Declared</v>
      </c>
      <c r="K277" s="729" t="str" cm="1">
        <f t="array" ref="K277">_xlfn.LET(_xlpm.x, 'Oxford City'!$AL$24:$AW$24, _xlpm.y, 'Oxford City'!$AL$30:$AW$38, _xlpm.z, 'Oxford City'!$AJ$30:$AJ$38, IF(_xlfn.XLOOKUP($C277,_xlfn.XLOOKUP(K$247,_xlpm.x,_xlpm.y,""),_xlpm.z,"Not Declared")="", "Name not recorded",  _xlfn.XLOOKUP($C277,_xlfn.XLOOKUP(K$247,_xlpm.x,_xlpm.y,""),_xlpm.z,"Not Declared")))</f>
        <v>Not Declared</v>
      </c>
      <c r="L277" s="729" t="str" cm="1">
        <f t="array" ref="L277">_xlfn.LET(_xlpm.x, 'Oxford City'!$AL$24:$AW$24, _xlpm.y, 'Oxford City'!$AL$30:$AW$38, _xlpm.z, 'Oxford City'!$AJ$30:$AJ$38, IF(_xlfn.XLOOKUP($C277,_xlfn.XLOOKUP(L$247,_xlpm.x,_xlpm.y,""),_xlpm.z,"Not Declared")="", "Name not recorded",  _xlfn.XLOOKUP($C277,_xlfn.XLOOKUP(L$247,_xlpm.x,_xlpm.y,""),_xlpm.z,"Not Declared")))</f>
        <v>Not Declared</v>
      </c>
      <c r="M277" s="729" t="str" cm="1">
        <f t="array" ref="M277">_xlfn.LET(_xlpm.x, 'Oxford City'!$AL$24:$AW$24, _xlpm.y, 'Oxford City'!$AL$30:$AW$38, _xlpm.z, 'Oxford City'!$AJ$30:$AJ$38, IF(_xlfn.XLOOKUP($C277,_xlfn.XLOOKUP(M$247,_xlpm.x,_xlpm.y,""),_xlpm.z,"Not Declared")="", "Name not recorded",  _xlfn.XLOOKUP($C277,_xlfn.XLOOKUP(M$247,_xlpm.x,_xlpm.y,""),_xlpm.z,"Not Declared")))</f>
        <v>Not Declared</v>
      </c>
      <c r="N277" s="729" t="str" cm="1">
        <f t="array" ref="N277">_xlfn.LET(_xlpm.x, 'Oxford City'!$AL$24:$AW$24, _xlpm.y, 'Oxford City'!$AL$30:$AW$38, _xlpm.z, 'Oxford City'!$AJ$30:$AJ$38, IF(_xlfn.XLOOKUP($C277,_xlfn.XLOOKUP(N$247,_xlpm.x,_xlpm.y,""),_xlpm.z,"Not Declared")="", "Name not recorded",  _xlfn.XLOOKUP($C277,_xlfn.XLOOKUP(N$247,_xlpm.x,_xlpm.y,""),_xlpm.z,"Not Declared")))</f>
        <v>Not Declared</v>
      </c>
      <c r="O277" s="729" t="str" cm="1">
        <f t="array" ref="O277">_xlfn.LET(_xlpm.x, 'Oxford City'!$AL$24:$AW$24, _xlpm.y, 'Oxford City'!$AL$30:$AW$38, _xlpm.z, 'Oxford City'!$AJ$30:$AJ$38, IF(_xlfn.XLOOKUP($C277,_xlfn.XLOOKUP(O$247,_xlpm.x,_xlpm.y,""),_xlpm.z,"Not Declared")="", "Name not recorded",  _xlfn.XLOOKUP($C277,_xlfn.XLOOKUP(O$247,_xlpm.x,_xlpm.y,""),_xlpm.z,"Not Declared")))</f>
        <v>Not Declared</v>
      </c>
      <c r="P277" s="79" t="s">
        <v>517</v>
      </c>
      <c r="Q277" s="729" t="s">
        <v>319</v>
      </c>
      <c r="R277" s="729" t="s">
        <v>320</v>
      </c>
      <c r="S277" s="729" t="s">
        <v>321</v>
      </c>
      <c r="T277" s="729" t="str" cm="1">
        <f t="array" ref="T277">_xlfn.LET(_xlpm.x, 'Oxford City'!$AL$24:$AX$24, _xlpm.y, 'Oxford City'!$AL$30:$AX$38, _xlpm.z, 'Oxford City'!$AJ$30:$AJ$38, IF(_xlfn.XLOOKUP(P277,_xlfn.XLOOKUP(T$247,_xlpm.x,_xlpm.y,""),_xlpm.z,"Not Declared")="", "Name not recorded",  _xlfn.XLOOKUP(P277,_xlfn.XLOOKUP(T$247,_xlpm.x,_xlpm.y,""),_xlpm.z,"Not Declared")))</f>
        <v>Not Declared</v>
      </c>
      <c r="U277" s="729" t="str" cm="1">
        <f t="array" ref="U277">_xlfn.LET(_xlpm.x, 'Oxford City'!$AL$24:$AX$24, _xlpm.y, 'Oxford City'!$AL$30:$AX$38, _xlpm.z, 'Oxford City'!$AJ$30:$AJ$38, IF(_xlfn.XLOOKUP(Q277,_xlfn.XLOOKUP(U$247,_xlpm.x,_xlpm.y,""),_xlpm.z,"Not Declared")="", "Name not recorded",  _xlfn.XLOOKUP(Q277,_xlfn.XLOOKUP(U$247,_xlpm.x,_xlpm.y,""),_xlpm.z,"Not Declared")))</f>
        <v>Not Declared</v>
      </c>
      <c r="V277" s="729" t="str" cm="1">
        <f t="array" ref="V277">_xlfn.LET(_xlpm.x, 'Oxford City'!$AL$24:$AX$24, _xlpm.y, 'Oxford City'!$AL$30:$AX$38, _xlpm.z, 'Oxford City'!$AJ$30:$AJ$38, IF(_xlfn.XLOOKUP(R277,_xlfn.XLOOKUP(V$247,_xlpm.x,_xlpm.y,""),_xlpm.z,"Not Declared")="", "Name not recorded",  _xlfn.XLOOKUP(R277,_xlfn.XLOOKUP(V$247,_xlpm.x,_xlpm.y,""),_xlpm.z,"Not Declared")))</f>
        <v>Not Declared</v>
      </c>
      <c r="W277" s="729" t="str" cm="1">
        <f t="array" ref="W277">_xlfn.LET(_xlpm.x, 'Oxford City'!$AL$24:$AX$24, _xlpm.y, 'Oxford City'!$AL$30:$AX$38, _xlpm.z, 'Oxford City'!$AJ$30:$AJ$38, IF(_xlfn.XLOOKUP(S277,_xlfn.XLOOKUP(W$247,_xlpm.x,_xlpm.y,""),_xlpm.z,"Not Declared")="", "Name not recorded",  _xlfn.XLOOKUP(S277,_xlfn.XLOOKUP(W$247,_xlpm.x,_xlpm.y,""),_xlpm.z,"Not Declared")))</f>
        <v>Not Declared</v>
      </c>
      <c r="X277" s="358" t="str">
        <f>_xlfn.TEXTJOIN(", ",,T277:W277)</f>
        <v>Not Declared, Not Declared, Not Declared, Not Declared</v>
      </c>
      <c r="Y277" s="89"/>
      <c r="Z277" s="433"/>
      <c r="AA277" s="747" t="str" cm="1">
        <f t="array" ref="AA277">_xlfn.LET(_xlpm.a,_xlfn.XLOOKUP(1,('Number Allocation'!$C$6:$C$1483=AC277)*('Number Allocation'!$D$6:$D$1483=AD277),'Number Allocation'!$A$6:$A$1483,"..."),IF(_xlpm.a="","...",_xlpm.a))</f>
        <v>...</v>
      </c>
      <c r="AB277" s="747"/>
      <c r="AC277" s="12"/>
      <c r="AD277" s="12"/>
      <c r="AE277" s="436"/>
      <c r="AG277" s="365"/>
      <c r="AH277" s="433"/>
      <c r="AI277" s="747" t="str" cm="1">
        <f t="array" ref="AI277">_xlfn.LET(_xlpm.a,_xlfn.XLOOKUP(1,('Number Allocation'!$C$6:$C$1483=AK277)*('Number Allocation'!$D$6:$D$1483=AL277),'Number Allocation'!$A$6:$A$1483,"..."),IF(_xlpm.a="","...",_xlpm.a))</f>
        <v>...</v>
      </c>
      <c r="AJ277" s="747">
        <v>0</v>
      </c>
      <c r="AK277" s="12" t="str">
        <v>Not Declared</v>
      </c>
      <c r="AL277" s="12" t="str">
        <v>White Horse Harriers</v>
      </c>
      <c r="AM277" s="436"/>
      <c r="AO277" s="365"/>
      <c r="AP277" s="433"/>
      <c r="AQ277" s="747" t="str" cm="1">
        <f t="array" ref="AQ277">_xlfn.LET(_xlpm.a,_xlfn.XLOOKUP(1,('Number Allocation'!$C$6:$C$1483=AS277)*('Number Allocation'!$D$6:$D$1483=AT277),'Number Allocation'!$A$6:$A$1483,"..."),IF(_xlpm.a="","...",_xlpm.a))</f>
        <v>...</v>
      </c>
      <c r="AR277" s="747">
        <v>0</v>
      </c>
      <c r="AS277" s="12" t="str">
        <v>Not Declared</v>
      </c>
      <c r="AT277" s="12" t="str">
        <v>Banbury Harriers AC</v>
      </c>
      <c r="AU277" s="436"/>
      <c r="AW277" s="365"/>
      <c r="AX277" s="433"/>
      <c r="AY277" s="747" t="str" cm="1">
        <f t="array" ref="AY277">_xlfn.LET(_xlpm.a,_xlfn.XLOOKUP(1,('Number Allocation'!$C$6:$C$1483=BA277)*('Number Allocation'!$D$6:$D$1483=BB277),'Number Allocation'!$A$6:$A$1483,"..."),IF(_xlpm.a="","...",_xlpm.a))</f>
        <v>...</v>
      </c>
      <c r="AZ277" s="747">
        <v>0</v>
      </c>
      <c r="BA277" s="12" t="str">
        <v>Not Declared</v>
      </c>
      <c r="BB277" s="12" t="str">
        <v>Abingdon AC</v>
      </c>
      <c r="BC277" s="436"/>
      <c r="BE277" s="365"/>
      <c r="BF277" s="433"/>
      <c r="BG277" s="747" t="str" cm="1">
        <f t="array" ref="BG277">_xlfn.LET(_xlpm.a,_xlfn.XLOOKUP(1,('Number Allocation'!$C$6:$C$1483=BI277)*('Number Allocation'!$D$6:$D$1483=BJ277),'Number Allocation'!$A$6:$A$1483,"..."),IF(_xlpm.a="","...",_xlpm.a))</f>
        <v>...</v>
      </c>
      <c r="BH277" s="747">
        <v>0</v>
      </c>
      <c r="BI277" s="12" t="str">
        <v>Not Declared</v>
      </c>
      <c r="BJ277" s="12" t="str">
        <v>Bicester AC</v>
      </c>
      <c r="BK277" s="436"/>
      <c r="BM277" s="365"/>
      <c r="BN277" s="433"/>
      <c r="BO277" s="747" t="str" cm="1">
        <f t="array" ref="BO277">_xlfn.LET(_xlpm.a,_xlfn.XLOOKUP(1,('Number Allocation'!$C$6:$C$1483=BQ277)*('Number Allocation'!$D$6:$D$1483=BR277),'Number Allocation'!$A$6:$A$1483,"..."),IF(_xlpm.a="","...",_xlpm.a))</f>
        <v>...</v>
      </c>
      <c r="BP277" s="747">
        <v>0</v>
      </c>
      <c r="BQ277" s="12" t="str">
        <v>Not Declared</v>
      </c>
      <c r="BR277" s="12" t="str">
        <v>Abingdon AC</v>
      </c>
      <c r="BS277" s="436"/>
      <c r="BU277" s="365"/>
      <c r="BV277" s="433"/>
      <c r="BW277" s="747" t="str" cm="1">
        <f t="array" ref="BW277">_xlfn.LET(_xlpm.a,_xlfn.XLOOKUP(1,('Number Allocation'!$C$6:$C$1483=BY277)*('Number Allocation'!$D$6:$D$1483=BZ277),'Number Allocation'!$A$6:$A$1483,"..."),IF(_xlpm.a="","...",_xlpm.a))</f>
        <v>...</v>
      </c>
      <c r="BX277" s="747">
        <v>0</v>
      </c>
      <c r="BY277" s="12" t="str">
        <v>Not Declared</v>
      </c>
      <c r="BZ277" s="12" t="str">
        <v>Banbury Harriers AC</v>
      </c>
      <c r="CA277" s="488"/>
      <c r="CB277" s="15"/>
      <c r="CC277" s="15"/>
      <c r="CD277" s="433"/>
      <c r="CE277" s="747" t="str" cm="1">
        <f t="array" ref="CE277">_xlfn.LET(_xlpm.a,_xlfn.XLOOKUP(1,('Number Allocation'!$C$6:$C$1483=CG277)*('Number Allocation'!$D$6:$D$1483=CH277),'Number Allocation'!$A$6:$A$1483,"..."),IF(_xlpm.a="","...",_xlpm.a))</f>
        <v>...</v>
      </c>
      <c r="CF277" s="747">
        <v>0</v>
      </c>
      <c r="CG277" s="12" t="str">
        <v>Not Declared</v>
      </c>
      <c r="CH277" s="12" t="str">
        <v>Bicester AC</v>
      </c>
      <c r="CI277" s="488"/>
      <c r="CJ277" s="15"/>
      <c r="CK277" s="15"/>
      <c r="CL277" s="433"/>
      <c r="CM277" s="747" t="str" cm="1">
        <f t="array" ref="CM277">_xlfn.LET(_xlpm.a,_xlfn.XLOOKUP(1,('Number Allocation'!$C$6:$C$1483=CO277)*('Number Allocation'!$D$6:$D$1483=CP277),'Number Allocation'!$A$6:$A$1483,"..."),IF(_xlpm.a="","...",_xlpm.a))</f>
        <v>...</v>
      </c>
      <c r="CN277" s="747">
        <v>0</v>
      </c>
      <c r="CO277" s="12" t="str">
        <v>Not Declared</v>
      </c>
      <c r="CP277" s="12" t="str">
        <v>Abingdon AC</v>
      </c>
      <c r="CQ277" s="488"/>
      <c r="CR277" s="15"/>
      <c r="CS277" s="15"/>
      <c r="CT277" s="433"/>
      <c r="CU277" s="747" t="str" cm="1">
        <f t="array" ref="CU277">_xlfn.LET(_xlpm.a,_xlfn.XLOOKUP(1,('Number Allocation'!$C$6:$C$1483=CW277)*('Number Allocation'!$D$6:$D$1483=CX277),'Number Allocation'!$A$6:$A$1483,"..."),IF(_xlpm.a="","...",_xlpm.a))</f>
        <v>...</v>
      </c>
      <c r="CV277" s="747">
        <v>0</v>
      </c>
      <c r="CW277" s="12" t="str">
        <v>Not Declared</v>
      </c>
      <c r="CX277" s="12" t="str">
        <v>Banbury Harriers AC</v>
      </c>
      <c r="CY277" s="488"/>
      <c r="CZ277" s="15"/>
      <c r="DA277" s="15"/>
      <c r="DB277" s="433"/>
      <c r="DC277" s="747" t="str" cm="1">
        <f t="array" ref="DC277">_xlfn.LET(_xlpm.a,_xlfn.XLOOKUP(1,('Number Allocation'!$C$6:$C$1483=DE277)*('Number Allocation'!$D$6:$D$1483=DF277),'Number Allocation'!$A$6:$A$1483,"..."),IF(_xlpm.a="","...",_xlpm.a))</f>
        <v>...</v>
      </c>
      <c r="DD277" s="747">
        <v>0</v>
      </c>
      <c r="DE277" s="12" t="str">
        <v>Not Declared</v>
      </c>
      <c r="DF277" s="12" t="str">
        <v>White Horse Harriers</v>
      </c>
      <c r="DG277" s="488"/>
      <c r="DH277" s="15"/>
      <c r="DI277" s="15"/>
      <c r="DJ277" s="433"/>
      <c r="DK277" s="747" t="str" cm="1">
        <f t="array" ref="DK277">_xlfn.LET(_xlpm.a,_xlfn.XLOOKUP(1,('Number Allocation'!$C$6:$C$1483=DM277)*('Number Allocation'!$D$6:$D$1483=DN277),'Number Allocation'!$A$6:$A$1483,"..."),IF(_xlpm.a="","...",_xlpm.a))</f>
        <v>...</v>
      </c>
      <c r="DL277" s="747">
        <v>0</v>
      </c>
      <c r="DM277" s="12" t="str">
        <v>Not Declared</v>
      </c>
      <c r="DN277" s="12" t="str">
        <v>Bicester AC</v>
      </c>
      <c r="DO277" s="488"/>
      <c r="DP277" s="15"/>
      <c r="DQ277" s="15"/>
      <c r="DZ277" s="15"/>
      <c r="EA277" s="15"/>
    </row>
    <row r="278" spans="1:131" s="359" customFormat="1" ht="21" customHeight="1">
      <c r="A278" s="358" t="str">
        <f t="shared" ref="A278:A282" si="30">A276</f>
        <v>Oxford City AC</v>
      </c>
      <c r="B278" s="729"/>
      <c r="C278" s="729" t="s">
        <v>319</v>
      </c>
      <c r="D278" s="729" t="str" cm="1">
        <f t="array" ref="D278">_xlfn.LET(_xlpm.x, 'Oxford City'!$AL$24:$AW$24, _xlpm.y, 'Oxford City'!$AL$30:$AW$38, _xlpm.z, 'Oxford City'!$AJ$30:$AJ$38, IF(_xlfn.XLOOKUP($C278,_xlfn.XLOOKUP(D$247,_xlpm.x,_xlpm.y,""),_xlpm.z,"Not Declared")="", "Name not recorded",  _xlfn.XLOOKUP($C278,_xlfn.XLOOKUP(D$247,_xlpm.x,_xlpm.y,""),_xlpm.z,"Not Declared")))</f>
        <v>Not Declared</v>
      </c>
      <c r="E278" s="729" t="str" cm="1">
        <f t="array" ref="E278">_xlfn.LET(_xlpm.x, 'Oxford City'!$AL$24:$AW$24, _xlpm.y, 'Oxford City'!$AL$30:$AW$38, _xlpm.z, 'Oxford City'!$AJ$30:$AJ$38, IF(_xlfn.XLOOKUP($C278,_xlfn.XLOOKUP(E$247,_xlpm.x,_xlpm.y,""),_xlpm.z,"Not Declared")="", "Name not recorded",  _xlfn.XLOOKUP($C278,_xlfn.XLOOKUP(E$247,_xlpm.x,_xlpm.y,""),_xlpm.z,"Not Declared")))</f>
        <v>Not Declared</v>
      </c>
      <c r="F278" s="732" t="str" cm="1">
        <f t="array" ref="F278">_xlfn.LET(_xlpm.x, 'Oxford City'!$AL$24:$AW$24, _xlpm.y, 'Oxford City'!$AL$30:$AW$38, _xlpm.z, 'Oxford City'!$AJ$30:$AJ$38, IF(_xlfn.XLOOKUP($C278,_xlfn.XLOOKUP(F$247,_xlpm.x,_xlpm.y,""),_xlpm.z,"Not Declared")="", "Name not recorded",  _xlfn.XLOOKUP($C278,_xlfn.XLOOKUP(F$247,_xlpm.x,_xlpm.y,""),_xlpm.z,"Not Declared")))</f>
        <v>Not Declared</v>
      </c>
      <c r="G278" s="729" t="str" cm="1">
        <f t="array" ref="G278">_xlfn.LET(_xlpm.x, 'Oxford City'!$AL$24:$AW$24, _xlpm.y, 'Oxford City'!$AL$30:$AW$38, _xlpm.z, 'Oxford City'!$AJ$30:$AJ$38, IF(_xlfn.XLOOKUP($C278,_xlfn.XLOOKUP(G$247,_xlpm.x,_xlpm.y,""),_xlpm.z,"Not Declared")="", "Name not recorded",  _xlfn.XLOOKUP($C278,_xlfn.XLOOKUP(G$247,_xlpm.x,_xlpm.y,""),_xlpm.z,"Not Declared")))</f>
        <v>Not Declared</v>
      </c>
      <c r="H278" s="729" t="str" cm="1">
        <f t="array" ref="H278">_xlfn.LET(_xlpm.x, 'Oxford City'!$AL$24:$AW$24, _xlpm.y, 'Oxford City'!$AL$30:$AW$38, _xlpm.z, 'Oxford City'!$AJ$30:$AJ$38, IF(_xlfn.XLOOKUP($C278,_xlfn.XLOOKUP(H$247,_xlpm.x,_xlpm.y,""),_xlpm.z,"Not Declared")="", "Name not recorded",  _xlfn.XLOOKUP($C278,_xlfn.XLOOKUP(H$247,_xlpm.x,_xlpm.y,""),_xlpm.z,"Not Declared")))</f>
        <v>Not Declared</v>
      </c>
      <c r="I278" s="729" t="str" cm="1">
        <f t="array" ref="I278">_xlfn.LET(_xlpm.x, 'Oxford City'!$AL$24:$AW$24, _xlpm.y, 'Oxford City'!$AL$30:$AW$38, _xlpm.z, 'Oxford City'!$AJ$30:$AJ$38, IF(_xlfn.XLOOKUP($C278,_xlfn.XLOOKUP(I$247,_xlpm.x,_xlpm.y,""),_xlpm.z,"Not Declared")="", "Name not recorded",  _xlfn.XLOOKUP($C278,_xlfn.XLOOKUP(I$247,_xlpm.x,_xlpm.y,""),_xlpm.z,"Not Declared")))</f>
        <v>Not Declared</v>
      </c>
      <c r="J278" s="729" t="str" cm="1">
        <f t="array" ref="J278">_xlfn.LET(_xlpm.x, 'Oxford City'!$AL$24:$AW$24, _xlpm.y, 'Oxford City'!$AL$30:$AW$38, _xlpm.z, 'Oxford City'!$AJ$30:$AJ$38, IF(_xlfn.XLOOKUP($C278,_xlfn.XLOOKUP(J$247,_xlpm.x,_xlpm.y,""),_xlpm.z,"Not Declared")="", "Name not recorded",  _xlfn.XLOOKUP($C278,_xlfn.XLOOKUP(J$247,_xlpm.x,_xlpm.y,""),_xlpm.z,"Not Declared")))</f>
        <v>Not Declared</v>
      </c>
      <c r="K278" s="729" t="str" cm="1">
        <f t="array" ref="K278">_xlfn.LET(_xlpm.x, 'Oxford City'!$AL$24:$AW$24, _xlpm.y, 'Oxford City'!$AL$30:$AW$38, _xlpm.z, 'Oxford City'!$AJ$30:$AJ$38, IF(_xlfn.XLOOKUP($C278,_xlfn.XLOOKUP(K$247,_xlpm.x,_xlpm.y,""),_xlpm.z,"Not Declared")="", "Name not recorded",  _xlfn.XLOOKUP($C278,_xlfn.XLOOKUP(K$247,_xlpm.x,_xlpm.y,""),_xlpm.z,"Not Declared")))</f>
        <v>Not Declared</v>
      </c>
      <c r="L278" s="729" t="str" cm="1">
        <f t="array" ref="L278">_xlfn.LET(_xlpm.x, 'Oxford City'!$AL$24:$AW$24, _xlpm.y, 'Oxford City'!$AL$30:$AW$38, _xlpm.z, 'Oxford City'!$AJ$30:$AJ$38, IF(_xlfn.XLOOKUP($C278,_xlfn.XLOOKUP(L$247,_xlpm.x,_xlpm.y,""),_xlpm.z,"Not Declared")="", "Name not recorded",  _xlfn.XLOOKUP($C278,_xlfn.XLOOKUP(L$247,_xlpm.x,_xlpm.y,""),_xlpm.z,"Not Declared")))</f>
        <v>Not Declared</v>
      </c>
      <c r="M278" s="729" t="str" cm="1">
        <f t="array" ref="M278">_xlfn.LET(_xlpm.x, 'Oxford City'!$AL$24:$AW$24, _xlpm.y, 'Oxford City'!$AL$30:$AW$38, _xlpm.z, 'Oxford City'!$AJ$30:$AJ$38, IF(_xlfn.XLOOKUP($C278,_xlfn.XLOOKUP(M$247,_xlpm.x,_xlpm.y,""),_xlpm.z,"Not Declared")="", "Name not recorded",  _xlfn.XLOOKUP($C278,_xlfn.XLOOKUP(M$247,_xlpm.x,_xlpm.y,""),_xlpm.z,"Not Declared")))</f>
        <v>Not Declared</v>
      </c>
      <c r="N278" s="729" t="str" cm="1">
        <f t="array" ref="N278">_xlfn.LET(_xlpm.x, 'Oxford City'!$AL$24:$AW$24, _xlpm.y, 'Oxford City'!$AL$30:$AW$38, _xlpm.z, 'Oxford City'!$AJ$30:$AJ$38, IF(_xlfn.XLOOKUP($C278,_xlfn.XLOOKUP(N$247,_xlpm.x,_xlpm.y,""),_xlpm.z,"Not Declared")="", "Name not recorded",  _xlfn.XLOOKUP($C278,_xlfn.XLOOKUP(N$247,_xlpm.x,_xlpm.y,""),_xlpm.z,"Not Declared")))</f>
        <v>Not Declared</v>
      </c>
      <c r="O278" s="729" t="str" cm="1">
        <f t="array" ref="O278">_xlfn.LET(_xlpm.x, 'Oxford City'!$AL$24:$AW$24, _xlpm.y, 'Oxford City'!$AL$30:$AW$38, _xlpm.z, 'Oxford City'!$AJ$30:$AJ$38, IF(_xlfn.XLOOKUP($C278,_xlfn.XLOOKUP(O$247,_xlpm.x,_xlpm.y,""),_xlpm.z,"Not Declared")="", "Name not recorded",  _xlfn.XLOOKUP($C278,_xlfn.XLOOKUP(O$247,_xlpm.x,_xlpm.y,""),_xlpm.z,"Not Declared")))</f>
        <v>Not Declared</v>
      </c>
      <c r="P278" s="3"/>
      <c r="Q278" s="3"/>
      <c r="R278" s="3"/>
      <c r="S278" s="3"/>
      <c r="T278" s="3"/>
      <c r="U278" s="3"/>
      <c r="V278" s="3"/>
      <c r="W278" s="3"/>
      <c r="X278" s="12"/>
      <c r="Y278" s="89"/>
      <c r="Z278" s="433"/>
      <c r="AA278" s="747" t="str" cm="1">
        <f t="array" ref="AA278">_xlfn.LET(_xlpm.a,_xlfn.XLOOKUP(1,('Number Allocation'!$C$6:$C$1483=AC278)*('Number Allocation'!$D$6:$D$1483=AD278),'Number Allocation'!$A$6:$A$1483,"..."),IF(_xlpm.a="","...",_xlpm.a))</f>
        <v>...</v>
      </c>
      <c r="AB278" s="747"/>
      <c r="AC278" s="12"/>
      <c r="AD278" s="12"/>
      <c r="AE278" s="747"/>
      <c r="AG278" s="365"/>
      <c r="AH278" s="433"/>
      <c r="AI278" s="747" t="str" cm="1">
        <f t="array" ref="AI278">_xlfn.LET(_xlpm.a,_xlfn.XLOOKUP(1,('Number Allocation'!$C$6:$C$1483=AK278)*('Number Allocation'!$D$6:$D$1483=AL278),'Number Allocation'!$A$6:$A$1483,"..."),IF(_xlpm.a="","...",_xlpm.a))</f>
        <v>...</v>
      </c>
      <c r="AJ278" s="747">
        <v>0</v>
      </c>
      <c r="AK278" s="12" t="str">
        <v>Not Declared</v>
      </c>
      <c r="AL278" s="12" t="str">
        <v>Abingdon AC</v>
      </c>
      <c r="AM278" s="747"/>
      <c r="AO278" s="365"/>
      <c r="AP278" s="433"/>
      <c r="AQ278" s="747" t="str" cm="1">
        <f t="array" ref="AQ278">_xlfn.LET(_xlpm.a,_xlfn.XLOOKUP(1,('Number Allocation'!$C$6:$C$1483=AS278)*('Number Allocation'!$D$6:$D$1483=AT278),'Number Allocation'!$A$6:$A$1483,"..."),IF(_xlpm.a="","...",_xlpm.a))</f>
        <v>...</v>
      </c>
      <c r="AR278" s="747">
        <v>0</v>
      </c>
      <c r="AS278" s="12" t="str">
        <v>Not Declared</v>
      </c>
      <c r="AT278" s="12" t="str">
        <v>Radley AC</v>
      </c>
      <c r="AU278" s="747"/>
      <c r="AW278" s="365"/>
      <c r="AX278" s="433"/>
      <c r="AY278" s="747" t="str" cm="1">
        <f t="array" ref="AY278">_xlfn.LET(_xlpm.a,_xlfn.XLOOKUP(1,('Number Allocation'!$C$6:$C$1483=BA278)*('Number Allocation'!$D$6:$D$1483=BB278),'Number Allocation'!$A$6:$A$1483,"..."),IF(_xlpm.a="","...",_xlpm.a))</f>
        <v>...</v>
      </c>
      <c r="AZ278" s="747">
        <v>0</v>
      </c>
      <c r="BA278" s="12" t="str">
        <v>Not Declared</v>
      </c>
      <c r="BB278" s="12" t="str">
        <v>Team Kennet</v>
      </c>
      <c r="BC278" s="747"/>
      <c r="BE278" s="365"/>
      <c r="BF278" s="433"/>
      <c r="BG278" s="747" t="str" cm="1">
        <f t="array" ref="BG278">_xlfn.LET(_xlpm.a,_xlfn.XLOOKUP(1,('Number Allocation'!$C$6:$C$1483=BI278)*('Number Allocation'!$D$6:$D$1483=BJ278),'Number Allocation'!$A$6:$A$1483,"..."),IF(_xlpm.a="","...",_xlpm.a))</f>
        <v>...</v>
      </c>
      <c r="BH278" s="747">
        <v>0</v>
      </c>
      <c r="BI278" s="12" t="str">
        <v>Not Declared</v>
      </c>
      <c r="BJ278" s="12" t="str">
        <v>Radley AC</v>
      </c>
      <c r="BK278" s="747"/>
      <c r="BM278" s="365"/>
      <c r="BN278" s="433"/>
      <c r="BO278" s="747" t="str" cm="1">
        <f t="array" ref="BO278">_xlfn.LET(_xlpm.a,_xlfn.XLOOKUP(1,('Number Allocation'!$C$6:$C$1483=BQ278)*('Number Allocation'!$D$6:$D$1483=BR278),'Number Allocation'!$A$6:$A$1483,"..."),IF(_xlpm.a="","...",_xlpm.a))</f>
        <v>...</v>
      </c>
      <c r="BP278" s="747">
        <v>0</v>
      </c>
      <c r="BQ278" s="12" t="str">
        <v>Not Declared</v>
      </c>
      <c r="BR278" s="12" t="str">
        <v>Oxford City AC</v>
      </c>
      <c r="BS278" s="747"/>
      <c r="BU278" s="365"/>
      <c r="BV278" s="433"/>
      <c r="BW278" s="747" t="str" cm="1">
        <f t="array" ref="BW278">_xlfn.LET(_xlpm.a,_xlfn.XLOOKUP(1,('Number Allocation'!$C$6:$C$1483=BY278)*('Number Allocation'!$D$6:$D$1483=BZ278),'Number Allocation'!$A$6:$A$1483,"..."),IF(_xlpm.a="","...",_xlpm.a))</f>
        <v>...</v>
      </c>
      <c r="BX278" s="747">
        <v>0</v>
      </c>
      <c r="BY278" s="12" t="str">
        <v>Not Declared</v>
      </c>
      <c r="BZ278" s="12" t="str">
        <v>White Horse Harriers</v>
      </c>
      <c r="CA278" s="747"/>
      <c r="CB278" s="15"/>
      <c r="CC278" s="15"/>
      <c r="CD278" s="433"/>
      <c r="CE278" s="747" t="str" cm="1">
        <f t="array" ref="CE278">_xlfn.LET(_xlpm.a,_xlfn.XLOOKUP(1,('Number Allocation'!$C$6:$C$1483=CG278)*('Number Allocation'!$D$6:$D$1483=CH278),'Number Allocation'!$A$6:$A$1483,"..."),IF(_xlpm.a="","...",_xlpm.a))</f>
        <v>...</v>
      </c>
      <c r="CF278" s="747">
        <v>0</v>
      </c>
      <c r="CG278" s="12" t="str">
        <v>Not Declared</v>
      </c>
      <c r="CH278" s="12" t="str">
        <v>Abingdon AC</v>
      </c>
      <c r="CI278" s="747"/>
      <c r="CJ278" s="15"/>
      <c r="CK278" s="15"/>
      <c r="CL278" s="433"/>
      <c r="CM278" s="747" t="str" cm="1">
        <f t="array" ref="CM278">_xlfn.LET(_xlpm.a,_xlfn.XLOOKUP(1,('Number Allocation'!$C$6:$C$1483=CO278)*('Number Allocation'!$D$6:$D$1483=CP278),'Number Allocation'!$A$6:$A$1483,"..."),IF(_xlpm.a="","...",_xlpm.a))</f>
        <v>...</v>
      </c>
      <c r="CN278" s="747">
        <v>0</v>
      </c>
      <c r="CO278" s="12" t="str">
        <v>Not Declared</v>
      </c>
      <c r="CP278" s="12" t="str">
        <v>Team Kennet</v>
      </c>
      <c r="CQ278" s="747"/>
      <c r="CR278" s="15"/>
      <c r="CS278" s="15"/>
      <c r="CT278" s="433"/>
      <c r="CU278" s="747" t="str" cm="1">
        <f t="array" ref="CU278">_xlfn.LET(_xlpm.a,_xlfn.XLOOKUP(1,('Number Allocation'!$C$6:$C$1483=CW278)*('Number Allocation'!$D$6:$D$1483=CX278),'Number Allocation'!$A$6:$A$1483,"..."),IF(_xlpm.a="","...",_xlpm.a))</f>
        <v>...</v>
      </c>
      <c r="CV278" s="747">
        <v>0</v>
      </c>
      <c r="CW278" s="12" t="str">
        <v>Not Declared</v>
      </c>
      <c r="CX278" s="12" t="str">
        <v>White Horse Harriers</v>
      </c>
      <c r="CY278" s="747"/>
      <c r="CZ278" s="15"/>
      <c r="DA278" s="15"/>
      <c r="DB278" s="433"/>
      <c r="DC278" s="747" t="str" cm="1">
        <f t="array" ref="DC278">_xlfn.LET(_xlpm.a,_xlfn.XLOOKUP(1,('Number Allocation'!$C$6:$C$1483=DE278)*('Number Allocation'!$D$6:$D$1483=DF278),'Number Allocation'!$A$6:$A$1483,"..."),IF(_xlpm.a="","...",_xlpm.a))</f>
        <v>...</v>
      </c>
      <c r="DD278" s="747">
        <v>0</v>
      </c>
      <c r="DE278" s="12" t="str">
        <v>Not Declared</v>
      </c>
      <c r="DF278" s="12" t="str">
        <v>Bicester AC</v>
      </c>
      <c r="DG278" s="747"/>
      <c r="DH278" s="15"/>
      <c r="DI278" s="15"/>
      <c r="DJ278" s="433"/>
      <c r="DK278" s="747" t="str" cm="1">
        <f t="array" ref="DK278">_xlfn.LET(_xlpm.a,_xlfn.XLOOKUP(1,('Number Allocation'!$C$6:$C$1483=DM278)*('Number Allocation'!$D$6:$D$1483=DN278),'Number Allocation'!$A$6:$A$1483,"..."),IF(_xlpm.a="","...",_xlpm.a))</f>
        <v>...</v>
      </c>
      <c r="DL278" s="747">
        <v>0</v>
      </c>
      <c r="DM278" s="12" t="str">
        <v>Not Declared</v>
      </c>
      <c r="DN278" s="12" t="str">
        <v>White Horse Harriers</v>
      </c>
      <c r="DO278" s="747"/>
      <c r="DP278" s="15"/>
      <c r="DQ278" s="15"/>
      <c r="DX278" s="88"/>
      <c r="DZ278" s="15"/>
      <c r="EA278" s="15"/>
    </row>
    <row r="279" spans="1:131" s="359" customFormat="1" ht="21" customHeight="1">
      <c r="A279" s="358" t="str">
        <f t="shared" si="30"/>
        <v>Oxford City AC</v>
      </c>
      <c r="B279" s="729"/>
      <c r="C279" s="729" t="s">
        <v>320</v>
      </c>
      <c r="D279" s="729" t="str" cm="1">
        <f t="array" ref="D279">_xlfn.LET(_xlpm.x, 'Oxford City'!$AL$24:$AW$24, _xlpm.y, 'Oxford City'!$AL$30:$AW$38, _xlpm.z, 'Oxford City'!$AJ$30:$AJ$38, IF(_xlfn.XLOOKUP($C279,_xlfn.XLOOKUP(D$247,_xlpm.x,_xlpm.y,""),_xlpm.z,"Not Declared")="", "Name not recorded",  _xlfn.XLOOKUP($C279,_xlfn.XLOOKUP(D$247,_xlpm.x,_xlpm.y,""),_xlpm.z,"Not Declared")))</f>
        <v>Not Declared</v>
      </c>
      <c r="E279" s="729" t="str" cm="1">
        <f t="array" ref="E279">_xlfn.LET(_xlpm.x, 'Oxford City'!$AL$24:$AW$24, _xlpm.y, 'Oxford City'!$AL$30:$AW$38, _xlpm.z, 'Oxford City'!$AJ$30:$AJ$38, IF(_xlfn.XLOOKUP($C279,_xlfn.XLOOKUP(E$247,_xlpm.x,_xlpm.y,""),_xlpm.z,"Not Declared")="", "Name not recorded",  _xlfn.XLOOKUP($C279,_xlfn.XLOOKUP(E$247,_xlpm.x,_xlpm.y,""),_xlpm.z,"Not Declared")))</f>
        <v>Not Declared</v>
      </c>
      <c r="F279" s="732" t="str" cm="1">
        <f t="array" ref="F279">_xlfn.LET(_xlpm.x, 'Oxford City'!$AL$24:$AW$24, _xlpm.y, 'Oxford City'!$AL$30:$AW$38, _xlpm.z, 'Oxford City'!$AJ$30:$AJ$38, IF(_xlfn.XLOOKUP($C279,_xlfn.XLOOKUP(F$247,_xlpm.x,_xlpm.y,""),_xlpm.z,"Not Declared")="", "Name not recorded",  _xlfn.XLOOKUP($C279,_xlfn.XLOOKUP(F$247,_xlpm.x,_xlpm.y,""),_xlpm.z,"Not Declared")))</f>
        <v>Not Declared</v>
      </c>
      <c r="G279" s="729" t="str" cm="1">
        <f t="array" ref="G279">_xlfn.LET(_xlpm.x, 'Oxford City'!$AL$24:$AW$24, _xlpm.y, 'Oxford City'!$AL$30:$AW$38, _xlpm.z, 'Oxford City'!$AJ$30:$AJ$38, IF(_xlfn.XLOOKUP($C279,_xlfn.XLOOKUP(G$247,_xlpm.x,_xlpm.y,""),_xlpm.z,"Not Declared")="", "Name not recorded",  _xlfn.XLOOKUP($C279,_xlfn.XLOOKUP(G$247,_xlpm.x,_xlpm.y,""),_xlpm.z,"Not Declared")))</f>
        <v>Not Declared</v>
      </c>
      <c r="H279" s="729" t="str" cm="1">
        <f t="array" ref="H279">_xlfn.LET(_xlpm.x, 'Oxford City'!$AL$24:$AW$24, _xlpm.y, 'Oxford City'!$AL$30:$AW$38, _xlpm.z, 'Oxford City'!$AJ$30:$AJ$38, IF(_xlfn.XLOOKUP($C279,_xlfn.XLOOKUP(H$247,_xlpm.x,_xlpm.y,""),_xlpm.z,"Not Declared")="", "Name not recorded",  _xlfn.XLOOKUP($C279,_xlfn.XLOOKUP(H$247,_xlpm.x,_xlpm.y,""),_xlpm.z,"Not Declared")))</f>
        <v>Not Declared</v>
      </c>
      <c r="I279" s="729" t="str" cm="1">
        <f t="array" ref="I279">_xlfn.LET(_xlpm.x, 'Oxford City'!$AL$24:$AW$24, _xlpm.y, 'Oxford City'!$AL$30:$AW$38, _xlpm.z, 'Oxford City'!$AJ$30:$AJ$38, IF(_xlfn.XLOOKUP($C279,_xlfn.XLOOKUP(I$247,_xlpm.x,_xlpm.y,""),_xlpm.z,"Not Declared")="", "Name not recorded",  _xlfn.XLOOKUP($C279,_xlfn.XLOOKUP(I$247,_xlpm.x,_xlpm.y,""),_xlpm.z,"Not Declared")))</f>
        <v>Not Declared</v>
      </c>
      <c r="J279" s="729" t="str" cm="1">
        <f t="array" ref="J279">_xlfn.LET(_xlpm.x, 'Oxford City'!$AL$24:$AW$24, _xlpm.y, 'Oxford City'!$AL$30:$AW$38, _xlpm.z, 'Oxford City'!$AJ$30:$AJ$38, IF(_xlfn.XLOOKUP($C279,_xlfn.XLOOKUP(J$247,_xlpm.x,_xlpm.y,""),_xlpm.z,"Not Declared")="", "Name not recorded",  _xlfn.XLOOKUP($C279,_xlfn.XLOOKUP(J$247,_xlpm.x,_xlpm.y,""),_xlpm.z,"Not Declared")))</f>
        <v>Not Declared</v>
      </c>
      <c r="K279" s="729" t="str" cm="1">
        <f t="array" ref="K279">_xlfn.LET(_xlpm.x, 'Oxford City'!$AL$24:$AW$24, _xlpm.y, 'Oxford City'!$AL$30:$AW$38, _xlpm.z, 'Oxford City'!$AJ$30:$AJ$38, IF(_xlfn.XLOOKUP($C279,_xlfn.XLOOKUP(K$247,_xlpm.x,_xlpm.y,""),_xlpm.z,"Not Declared")="", "Name not recorded",  _xlfn.XLOOKUP($C279,_xlfn.XLOOKUP(K$247,_xlpm.x,_xlpm.y,""),_xlpm.z,"Not Declared")))</f>
        <v>Not Declared</v>
      </c>
      <c r="L279" s="729" t="str" cm="1">
        <f t="array" ref="L279">_xlfn.LET(_xlpm.x, 'Oxford City'!$AL$24:$AW$24, _xlpm.y, 'Oxford City'!$AL$30:$AW$38, _xlpm.z, 'Oxford City'!$AJ$30:$AJ$38, IF(_xlfn.XLOOKUP($C279,_xlfn.XLOOKUP(L$247,_xlpm.x,_xlpm.y,""),_xlpm.z,"Not Declared")="", "Name not recorded",  _xlfn.XLOOKUP($C279,_xlfn.XLOOKUP(L$247,_xlpm.x,_xlpm.y,""),_xlpm.z,"Not Declared")))</f>
        <v>Not Declared</v>
      </c>
      <c r="M279" s="729" t="str" cm="1">
        <f t="array" ref="M279">_xlfn.LET(_xlpm.x, 'Oxford City'!$AL$24:$AW$24, _xlpm.y, 'Oxford City'!$AL$30:$AW$38, _xlpm.z, 'Oxford City'!$AJ$30:$AJ$38, IF(_xlfn.XLOOKUP($C279,_xlfn.XLOOKUP(M$247,_xlpm.x,_xlpm.y,""),_xlpm.z,"Not Declared")="", "Name not recorded",  _xlfn.XLOOKUP($C279,_xlfn.XLOOKUP(M$247,_xlpm.x,_xlpm.y,""),_xlpm.z,"Not Declared")))</f>
        <v>Not Declared</v>
      </c>
      <c r="N279" s="729" t="str" cm="1">
        <f t="array" ref="N279">_xlfn.LET(_xlpm.x, 'Oxford City'!$AL$24:$AW$24, _xlpm.y, 'Oxford City'!$AL$30:$AW$38, _xlpm.z, 'Oxford City'!$AJ$30:$AJ$38, IF(_xlfn.XLOOKUP($C279,_xlfn.XLOOKUP(N$247,_xlpm.x,_xlpm.y,""),_xlpm.z,"Not Declared")="", "Name not recorded",  _xlfn.XLOOKUP($C279,_xlfn.XLOOKUP(N$247,_xlpm.x,_xlpm.y,""),_xlpm.z,"Not Declared")))</f>
        <v>Not Declared</v>
      </c>
      <c r="O279" s="729" t="str" cm="1">
        <f t="array" ref="O279">_xlfn.LET(_xlpm.x, 'Oxford City'!$AL$24:$AW$24, _xlpm.y, 'Oxford City'!$AL$30:$AW$38, _xlpm.z, 'Oxford City'!$AJ$30:$AJ$38, IF(_xlfn.XLOOKUP($C279,_xlfn.XLOOKUP(O$247,_xlpm.x,_xlpm.y,""),_xlpm.z,"Not Declared")="", "Name not recorded",  _xlfn.XLOOKUP($C279,_xlfn.XLOOKUP(O$247,_xlpm.x,_xlpm.y,""),_xlpm.z,"Not Declared")))</f>
        <v>Not Declared</v>
      </c>
      <c r="P279" s="3"/>
      <c r="Q279" s="3"/>
      <c r="R279" s="3"/>
      <c r="S279" s="3"/>
      <c r="T279" s="3"/>
      <c r="U279" s="3"/>
      <c r="V279" s="3"/>
      <c r="W279" s="3"/>
      <c r="X279" s="3"/>
      <c r="Y279" s="89"/>
      <c r="Z279" s="433"/>
      <c r="AA279" s="749" t="str" cm="1">
        <f t="array" ref="AA279">_xlfn.LET(_xlpm.a,_xlfn.XLOOKUP(1,('Number Allocation'!$C$6:$C$1483=AC279)*('Number Allocation'!$D$6:$D$1483=AD279),'Number Allocation'!$A$6:$A$1483,"..."),IF(_xlpm.a="","...",_xlpm.a))</f>
        <v>...</v>
      </c>
      <c r="AB279" s="749"/>
      <c r="AC279" s="427"/>
      <c r="AD279" s="427"/>
      <c r="AE279" s="436"/>
      <c r="AG279" s="365"/>
      <c r="AH279" s="433"/>
      <c r="AI279" s="749" t="str" cm="1">
        <f t="array" ref="AI279">_xlfn.LET(_xlpm.a,_xlfn.XLOOKUP(1,('Number Allocation'!$C$6:$C$1483=AK279)*('Number Allocation'!$D$6:$D$1483=AL279),'Number Allocation'!$A$6:$A$1483,"..."),IF(_xlpm.a="","...",_xlpm.a))</f>
        <v>...</v>
      </c>
      <c r="AJ279" s="749">
        <v>0</v>
      </c>
      <c r="AK279" s="427" t="str">
        <v>Not Declared</v>
      </c>
      <c r="AL279" s="427" t="str">
        <v>Bicester AC</v>
      </c>
      <c r="AM279" s="436"/>
      <c r="AO279" s="365"/>
      <c r="AP279" s="433"/>
      <c r="AQ279" s="749" t="str" cm="1">
        <f t="array" ref="AQ279">_xlfn.LET(_xlpm.a,_xlfn.XLOOKUP(1,('Number Allocation'!$C$6:$C$1483=AS279)*('Number Allocation'!$D$6:$D$1483=AT279),'Number Allocation'!$A$6:$A$1483,"..."),IF(_xlpm.a="","...",_xlpm.a))</f>
        <v>...</v>
      </c>
      <c r="AR279" s="749">
        <v>0</v>
      </c>
      <c r="AS279" s="427" t="str">
        <v>Not Declared</v>
      </c>
      <c r="AT279" s="427" t="str">
        <v>White Horse Harriers</v>
      </c>
      <c r="AU279" s="436"/>
      <c r="AW279" s="365"/>
      <c r="AX279" s="433"/>
      <c r="AY279" s="749" t="str" cm="1">
        <f t="array" ref="AY279">_xlfn.LET(_xlpm.a,_xlfn.XLOOKUP(1,('Number Allocation'!$C$6:$C$1483=BA279)*('Number Allocation'!$D$6:$D$1483=BB279),'Number Allocation'!$A$6:$A$1483,"..."),IF(_xlpm.a="","...",_xlpm.a))</f>
        <v>...</v>
      </c>
      <c r="AZ279" s="749">
        <v>0</v>
      </c>
      <c r="BA279" s="427" t="str">
        <v>Not Declared</v>
      </c>
      <c r="BB279" s="427" t="str">
        <v>Banbury Harriers AC</v>
      </c>
      <c r="BC279" s="436"/>
      <c r="BE279" s="365"/>
      <c r="BF279" s="433"/>
      <c r="BG279" s="749" t="str" cm="1">
        <f t="array" ref="BG279">_xlfn.LET(_xlpm.a,_xlfn.XLOOKUP(1,('Number Allocation'!$C$6:$C$1483=BI279)*('Number Allocation'!$D$6:$D$1483=BJ279),'Number Allocation'!$A$6:$A$1483,"..."),IF(_xlpm.a="","...",_xlpm.a))</f>
        <v>...</v>
      </c>
      <c r="BH279" s="749">
        <v>0</v>
      </c>
      <c r="BI279" s="427" t="str">
        <v>Not Declared</v>
      </c>
      <c r="BJ279" s="427" t="str">
        <v>Abingdon AC</v>
      </c>
      <c r="BK279" s="436"/>
      <c r="BM279" s="365"/>
      <c r="BN279" s="433"/>
      <c r="BO279" s="749" t="str" cm="1">
        <f t="array" ref="BO279">_xlfn.LET(_xlpm.a,_xlfn.XLOOKUP(1,('Number Allocation'!$C$6:$C$1483=BQ279)*('Number Allocation'!$D$6:$D$1483=BR279),'Number Allocation'!$A$6:$A$1483,"..."),IF(_xlpm.a="","...",_xlpm.a))</f>
        <v>...</v>
      </c>
      <c r="BP279" s="749">
        <v>0</v>
      </c>
      <c r="BQ279" s="427" t="str">
        <v>Not Declared</v>
      </c>
      <c r="BR279" s="427" t="str">
        <v>Witney Road Runners</v>
      </c>
      <c r="BS279" s="436"/>
      <c r="BU279" s="365"/>
      <c r="BV279" s="433"/>
      <c r="BW279" s="749" t="str" cm="1">
        <f t="array" ref="BW279">_xlfn.LET(_xlpm.a,_xlfn.XLOOKUP(1,('Number Allocation'!$C$6:$C$1483=BY279)*('Number Allocation'!$D$6:$D$1483=BZ279),'Number Allocation'!$A$6:$A$1483,"..."),IF(_xlpm.a="","...",_xlpm.a))</f>
        <v>...</v>
      </c>
      <c r="BX279" s="749">
        <v>0</v>
      </c>
      <c r="BY279" s="427" t="str">
        <v>Not Declared</v>
      </c>
      <c r="BZ279" s="427" t="str">
        <v>Witney Road Runners</v>
      </c>
      <c r="CA279" s="747"/>
      <c r="CB279" s="15"/>
      <c r="CC279" s="15"/>
      <c r="CD279" s="433"/>
      <c r="CE279" s="749" t="str" cm="1">
        <f t="array" ref="CE279">_xlfn.LET(_xlpm.a,_xlfn.XLOOKUP(1,('Number Allocation'!$C$6:$C$1483=CG279)*('Number Allocation'!$D$6:$D$1483=CH279),'Number Allocation'!$A$6:$A$1483,"..."),IF(_xlpm.a="","...",_xlpm.a))</f>
        <v>...</v>
      </c>
      <c r="CF279" s="749">
        <v>0</v>
      </c>
      <c r="CG279" s="427" t="str">
        <v>Not Declared</v>
      </c>
      <c r="CH279" s="427" t="str">
        <v>Oxford City AC</v>
      </c>
      <c r="CI279" s="747"/>
      <c r="CJ279" s="15"/>
      <c r="CK279" s="15"/>
      <c r="CL279" s="433"/>
      <c r="CM279" s="749" t="str" cm="1">
        <f t="array" ref="CM279">_xlfn.LET(_xlpm.a,_xlfn.XLOOKUP(1,('Number Allocation'!$C$6:$C$1483=CO279)*('Number Allocation'!$D$6:$D$1483=CP279),'Number Allocation'!$A$6:$A$1483,"..."),IF(_xlpm.a="","...",_xlpm.a))</f>
        <v>...</v>
      </c>
      <c r="CN279" s="749">
        <v>0</v>
      </c>
      <c r="CO279" s="427" t="str">
        <v>Not Declared</v>
      </c>
      <c r="CP279" s="427" t="str">
        <v>Radley AC</v>
      </c>
      <c r="CQ279" s="747"/>
      <c r="CR279" s="15"/>
      <c r="CS279" s="15"/>
      <c r="CT279" s="433"/>
      <c r="CU279" s="749" t="str" cm="1">
        <f t="array" ref="CU279">_xlfn.LET(_xlpm.a,_xlfn.XLOOKUP(1,('Number Allocation'!$C$6:$C$1483=CW279)*('Number Allocation'!$D$6:$D$1483=CX279),'Number Allocation'!$A$6:$A$1483,"..."),IF(_xlpm.a="","...",_xlpm.a))</f>
        <v>...</v>
      </c>
      <c r="CV279" s="749">
        <v>0</v>
      </c>
      <c r="CW279" s="427" t="str">
        <v>Not Declared</v>
      </c>
      <c r="CX279" s="427" t="str">
        <v>Bicester AC</v>
      </c>
      <c r="CY279" s="747"/>
      <c r="CZ279" s="15"/>
      <c r="DA279" s="15"/>
      <c r="DB279" s="433"/>
      <c r="DC279" s="749" t="str" cm="1">
        <f t="array" ref="DC279">_xlfn.LET(_xlpm.a,_xlfn.XLOOKUP(1,('Number Allocation'!$C$6:$C$1483=DE279)*('Number Allocation'!$D$6:$D$1483=DF279),'Number Allocation'!$A$6:$A$1483,"..."),IF(_xlpm.a="","...",_xlpm.a))</f>
        <v>...</v>
      </c>
      <c r="DD279" s="749">
        <v>0</v>
      </c>
      <c r="DE279" s="427" t="str">
        <v>Not Declared</v>
      </c>
      <c r="DF279" s="427" t="str">
        <v>Team Kennet</v>
      </c>
      <c r="DG279" s="747"/>
      <c r="DH279" s="15"/>
      <c r="DI279" s="15"/>
      <c r="DJ279" s="433"/>
      <c r="DK279" s="749" t="str" cm="1">
        <f t="array" ref="DK279">_xlfn.LET(_xlpm.a,_xlfn.XLOOKUP(1,('Number Allocation'!$C$6:$C$1483=DM279)*('Number Allocation'!$D$6:$D$1483=DN279),'Number Allocation'!$A$6:$A$1483,"..."),IF(_xlpm.a="","...",_xlpm.a))</f>
        <v>...</v>
      </c>
      <c r="DL279" s="749">
        <v>0</v>
      </c>
      <c r="DM279" s="427" t="str">
        <v>Not Declared</v>
      </c>
      <c r="DN279" s="427" t="str">
        <v>Team Kennet</v>
      </c>
      <c r="DO279" s="747"/>
      <c r="DP279" s="15"/>
      <c r="DQ279" s="15"/>
      <c r="DZ279" s="15"/>
      <c r="EA279" s="15"/>
    </row>
    <row r="280" spans="1:131" s="359" customFormat="1" ht="21" customHeight="1">
      <c r="A280" s="358" t="str">
        <f t="shared" si="30"/>
        <v>Oxford City AC</v>
      </c>
      <c r="B280" s="729"/>
      <c r="C280" s="729" t="s">
        <v>321</v>
      </c>
      <c r="D280" s="729" t="str" cm="1">
        <f t="array" ref="D280">_xlfn.LET(_xlpm.x, 'Oxford City'!$AL$24:$AW$24, _xlpm.y, 'Oxford City'!$AL$30:$AW$38, _xlpm.z, 'Oxford City'!$AJ$30:$AJ$38, IF(_xlfn.XLOOKUP($C280,_xlfn.XLOOKUP(D$247,_xlpm.x,_xlpm.y,""),_xlpm.z,"Not Declared")="", "Name not recorded",  _xlfn.XLOOKUP($C280,_xlfn.XLOOKUP(D$247,_xlpm.x,_xlpm.y,""),_xlpm.z,"Not Declared")))</f>
        <v>Not Declared</v>
      </c>
      <c r="E280" s="729" t="str" cm="1">
        <f t="array" ref="E280">_xlfn.LET(_xlpm.x, 'Oxford City'!$AL$24:$AW$24, _xlpm.y, 'Oxford City'!$AL$30:$AW$38, _xlpm.z, 'Oxford City'!$AJ$30:$AJ$38, IF(_xlfn.XLOOKUP($C280,_xlfn.XLOOKUP(E$247,_xlpm.x,_xlpm.y,""),_xlpm.z,"Not Declared")="", "Name not recorded",  _xlfn.XLOOKUP($C280,_xlfn.XLOOKUP(E$247,_xlpm.x,_xlpm.y,""),_xlpm.z,"Not Declared")))</f>
        <v>Not Declared</v>
      </c>
      <c r="F280" s="732" t="str" cm="1">
        <f t="array" ref="F280">_xlfn.LET(_xlpm.x, 'Oxford City'!$AL$24:$AW$24, _xlpm.y, 'Oxford City'!$AL$30:$AW$38, _xlpm.z, 'Oxford City'!$AJ$30:$AJ$38, IF(_xlfn.XLOOKUP($C280,_xlfn.XLOOKUP(F$247,_xlpm.x,_xlpm.y,""),_xlpm.z,"Not Declared")="", "Name not recorded",  _xlfn.XLOOKUP($C280,_xlfn.XLOOKUP(F$247,_xlpm.x,_xlpm.y,""),_xlpm.z,"Not Declared")))</f>
        <v>Not Declared</v>
      </c>
      <c r="G280" s="729" t="str" cm="1">
        <f t="array" ref="G280">_xlfn.LET(_xlpm.x, 'Oxford City'!$AL$24:$AW$24, _xlpm.y, 'Oxford City'!$AL$30:$AW$38, _xlpm.z, 'Oxford City'!$AJ$30:$AJ$38, IF(_xlfn.XLOOKUP($C280,_xlfn.XLOOKUP(G$247,_xlpm.x,_xlpm.y,""),_xlpm.z,"Not Declared")="", "Name not recorded",  _xlfn.XLOOKUP($C280,_xlfn.XLOOKUP(G$247,_xlpm.x,_xlpm.y,""),_xlpm.z,"Not Declared")))</f>
        <v>Not Declared</v>
      </c>
      <c r="H280" s="729" t="str" cm="1">
        <f t="array" ref="H280">_xlfn.LET(_xlpm.x, 'Oxford City'!$AL$24:$AW$24, _xlpm.y, 'Oxford City'!$AL$30:$AW$38, _xlpm.z, 'Oxford City'!$AJ$30:$AJ$38, IF(_xlfn.XLOOKUP($C280,_xlfn.XLOOKUP(H$247,_xlpm.x,_xlpm.y,""),_xlpm.z,"Not Declared")="", "Name not recorded",  _xlfn.XLOOKUP($C280,_xlfn.XLOOKUP(H$247,_xlpm.x,_xlpm.y,""),_xlpm.z,"Not Declared")))</f>
        <v>Not Declared</v>
      </c>
      <c r="I280" s="729" t="str" cm="1">
        <f t="array" ref="I280">_xlfn.LET(_xlpm.x, 'Oxford City'!$AL$24:$AW$24, _xlpm.y, 'Oxford City'!$AL$30:$AW$38, _xlpm.z, 'Oxford City'!$AJ$30:$AJ$38, IF(_xlfn.XLOOKUP($C280,_xlfn.XLOOKUP(I$247,_xlpm.x,_xlpm.y,""),_xlpm.z,"Not Declared")="", "Name not recorded",  _xlfn.XLOOKUP($C280,_xlfn.XLOOKUP(I$247,_xlpm.x,_xlpm.y,""),_xlpm.z,"Not Declared")))</f>
        <v>Not Declared</v>
      </c>
      <c r="J280" s="729" t="str" cm="1">
        <f t="array" ref="J280">_xlfn.LET(_xlpm.x, 'Oxford City'!$AL$24:$AW$24, _xlpm.y, 'Oxford City'!$AL$30:$AW$38, _xlpm.z, 'Oxford City'!$AJ$30:$AJ$38, IF(_xlfn.XLOOKUP($C280,_xlfn.XLOOKUP(J$247,_xlpm.x,_xlpm.y,""),_xlpm.z,"Not Declared")="", "Name not recorded",  _xlfn.XLOOKUP($C280,_xlfn.XLOOKUP(J$247,_xlpm.x,_xlpm.y,""),_xlpm.z,"Not Declared")))</f>
        <v>Not Declared</v>
      </c>
      <c r="K280" s="729" t="str" cm="1">
        <f t="array" ref="K280">_xlfn.LET(_xlpm.x, 'Oxford City'!$AL$24:$AW$24, _xlpm.y, 'Oxford City'!$AL$30:$AW$38, _xlpm.z, 'Oxford City'!$AJ$30:$AJ$38, IF(_xlfn.XLOOKUP($C280,_xlfn.XLOOKUP(K$247,_xlpm.x,_xlpm.y,""),_xlpm.z,"Not Declared")="", "Name not recorded",  _xlfn.XLOOKUP($C280,_xlfn.XLOOKUP(K$247,_xlpm.x,_xlpm.y,""),_xlpm.z,"Not Declared")))</f>
        <v>Not Declared</v>
      </c>
      <c r="L280" s="729" t="str" cm="1">
        <f t="array" ref="L280">_xlfn.LET(_xlpm.x, 'Oxford City'!$AL$24:$AW$24, _xlpm.y, 'Oxford City'!$AL$30:$AW$38, _xlpm.z, 'Oxford City'!$AJ$30:$AJ$38, IF(_xlfn.XLOOKUP($C280,_xlfn.XLOOKUP(L$247,_xlpm.x,_xlpm.y,""),_xlpm.z,"Not Declared")="", "Name not recorded",  _xlfn.XLOOKUP($C280,_xlfn.XLOOKUP(L$247,_xlpm.x,_xlpm.y,""),_xlpm.z,"Not Declared")))</f>
        <v>Not Declared</v>
      </c>
      <c r="M280" s="729" t="str" cm="1">
        <f t="array" ref="M280">_xlfn.LET(_xlpm.x, 'Oxford City'!$AL$24:$AW$24, _xlpm.y, 'Oxford City'!$AL$30:$AW$38, _xlpm.z, 'Oxford City'!$AJ$30:$AJ$38, IF(_xlfn.XLOOKUP($C280,_xlfn.XLOOKUP(M$247,_xlpm.x,_xlpm.y,""),_xlpm.z,"Not Declared")="", "Name not recorded",  _xlfn.XLOOKUP($C280,_xlfn.XLOOKUP(M$247,_xlpm.x,_xlpm.y,""),_xlpm.z,"Not Declared")))</f>
        <v>Not Declared</v>
      </c>
      <c r="N280" s="729" t="str" cm="1">
        <f t="array" ref="N280">_xlfn.LET(_xlpm.x, 'Oxford City'!$AL$24:$AW$24, _xlpm.y, 'Oxford City'!$AL$30:$AW$38, _xlpm.z, 'Oxford City'!$AJ$30:$AJ$38, IF(_xlfn.XLOOKUP($C280,_xlfn.XLOOKUP(N$247,_xlpm.x,_xlpm.y,""),_xlpm.z,"Not Declared")="", "Name not recorded",  _xlfn.XLOOKUP($C280,_xlfn.XLOOKUP(N$247,_xlpm.x,_xlpm.y,""),_xlpm.z,"Not Declared")))</f>
        <v>Not Declared</v>
      </c>
      <c r="O280" s="729" t="str" cm="1">
        <f t="array" ref="O280">_xlfn.LET(_xlpm.x, 'Oxford City'!$AL$24:$AW$24, _xlpm.y, 'Oxford City'!$AL$30:$AW$38, _xlpm.z, 'Oxford City'!$AJ$30:$AJ$38, IF(_xlfn.XLOOKUP($C280,_xlfn.XLOOKUP(O$247,_xlpm.x,_xlpm.y,""),_xlpm.z,"Not Declared")="", "Name not recorded",  _xlfn.XLOOKUP($C280,_xlfn.XLOOKUP(O$247,_xlpm.x,_xlpm.y,""),_xlpm.z,"Not Declared")))</f>
        <v>Not Declared</v>
      </c>
      <c r="P280" s="3"/>
      <c r="Q280" s="3"/>
      <c r="R280" s="3"/>
      <c r="S280" s="3"/>
      <c r="T280" s="3"/>
      <c r="U280" s="3"/>
      <c r="V280" s="3"/>
      <c r="W280" s="3"/>
      <c r="X280" s="12"/>
      <c r="Y280" s="89"/>
      <c r="Z280" s="3" t="s">
        <v>320</v>
      </c>
      <c r="AA280" s="744" t="str" cm="1">
        <f t="array" ref="AA280">_xlfn.LET(_xlpm.a,_xlfn.XLOOKUP(1,('Number Allocation'!$C$6:$C$1483=AC280)*('Number Allocation'!$D$6:$D$1483=AD280),'Number Allocation'!$A$6:$A$1483,"..."),IF(_xlpm.a="","...",_xlpm.a))</f>
        <v>...</v>
      </c>
      <c r="AB280" s="432" t="e" cm="1">
        <f t="array" ref="AB280">_xlfn.LET(_xlpm.eventsort, _xlfn.XLOOKUP(AB$247,$D$698:$P$698,$D$700:$P$707), _xlpm.eventdata, _xlfn.XLOOKUP(AB$247,$D$247:$O$247,$D$248:$O$318), _xlpm.agedata, $A$248:$C$318, _xlfn.SORTBY(_xlfn._xlws.FILTER(_xlfn.CHOOSECOLS(_xlfn.HSTACK(_xlpm.agedata,_xlpm.eventdata),2,4,1),(_xlfn.CHOOSECOLS(_xlpm.agedata,3)=Z280),""),_xlpm.eventsort))</f>
        <v>#N/A</v>
      </c>
      <c r="AC280" s="422"/>
      <c r="AD280" s="422"/>
      <c r="AE280" s="436"/>
      <c r="AG280" s="365"/>
      <c r="AH280" s="3" t="s">
        <v>320</v>
      </c>
      <c r="AI280" s="744" t="str" cm="1">
        <f t="array" ref="AI280">_xlfn.LET(_xlpm.a,_xlfn.XLOOKUP(1,('Number Allocation'!$C$6:$C$1483=AK280)*('Number Allocation'!$D$6:$D$1483=AL280),'Number Allocation'!$A$6:$A$1483,"..."),IF(_xlpm.a="","...",_xlpm.a))</f>
        <v>...</v>
      </c>
      <c r="AJ280" s="432" cm="1">
        <f t="array" ref="AJ280:AL287">_xlfn.LET(_xlpm.eventsort, _xlfn.XLOOKUP(AJ$247,$D$698:$P$698,$D$700:$P$707), _xlpm.eventdata, _xlfn.XLOOKUP(AJ$247,$D$247:$O$247,$D$248:$O$318), _xlpm.agedata, $A$248:$C$318, _xlfn.SORTBY(_xlfn._xlws.FILTER(_xlfn.CHOOSECOLS(_xlfn.HSTACK(_xlpm.agedata,_xlpm.eventdata),2,4,1),(_xlfn.CHOOSECOLS(_xlpm.agedata,3)=AH280),""),_xlpm.eventsort))</f>
        <v>0</v>
      </c>
      <c r="AK280" s="422" t="str">
        <v>Not Declared</v>
      </c>
      <c r="AL280" s="422" t="str">
        <v>Witney Road Runners</v>
      </c>
      <c r="AM280" s="436"/>
      <c r="AO280" s="365"/>
      <c r="AP280" s="3" t="s">
        <v>320</v>
      </c>
      <c r="AQ280" s="744" t="str" cm="1">
        <f t="array" ref="AQ280">_xlfn.LET(_xlpm.a,_xlfn.XLOOKUP(1,('Number Allocation'!$C$6:$C$1483=AS280)*('Number Allocation'!$D$6:$D$1483=AT280),'Number Allocation'!$A$6:$A$1483,"..."),IF(_xlpm.a="","...",_xlpm.a))</f>
        <v>...</v>
      </c>
      <c r="AR280" s="432" cm="1">
        <f t="array" ref="AR280:AT287">_xlfn.LET(_xlpm.eventsort, _xlfn.XLOOKUP(AR$247,$D$698:$P$698,$D$700:$P$707), _xlpm.eventdata, _xlfn.XLOOKUP(AR$247,$D$247:$O$247,$D$248:$O$318), _xlpm.agedata, $A$248:$C$318, _xlfn.SORTBY(_xlfn._xlws.FILTER(_xlfn.CHOOSECOLS(_xlfn.HSTACK(_xlpm.agedata,_xlpm.eventdata),2,4,1),(_xlfn.CHOOSECOLS(_xlpm.agedata,3)=AP280),""),_xlpm.eventsort))</f>
        <v>0</v>
      </c>
      <c r="AS280" s="422" t="str">
        <v>Not Declared</v>
      </c>
      <c r="AT280" s="422" t="str">
        <v>Abingdon AC</v>
      </c>
      <c r="AU280" s="436"/>
      <c r="AW280" s="365"/>
      <c r="AX280" s="3" t="s">
        <v>320</v>
      </c>
      <c r="AY280" s="744" t="str" cm="1">
        <f t="array" ref="AY280">_xlfn.LET(_xlpm.a,_xlfn.XLOOKUP(1,('Number Allocation'!$C$6:$C$1483=BA280)*('Number Allocation'!$D$6:$D$1483=BB280),'Number Allocation'!$A$6:$A$1483,"..."),IF(_xlpm.a="","...",_xlpm.a))</f>
        <v>...</v>
      </c>
      <c r="AZ280" s="432" cm="1">
        <f t="array" ref="AZ280:BB287">_xlfn.LET(_xlpm.eventsort, _xlfn.XLOOKUP(AZ$247,$D$698:$P$698,$D$700:$P$707), _xlpm.eventdata, _xlfn.XLOOKUP(AZ$247,$D$247:$O$247,$D$248:$O$318), _xlpm.agedata, $A$248:$C$318, _xlfn.SORTBY(_xlfn._xlws.FILTER(_xlfn.CHOOSECOLS(_xlfn.HSTACK(_xlpm.agedata,_xlpm.eventdata),2,4,1),(_xlfn.CHOOSECOLS(_xlpm.agedata,3)=AX280),""),_xlpm.eventsort))</f>
        <v>0</v>
      </c>
      <c r="BA280" s="422" t="str">
        <v>Not Declared</v>
      </c>
      <c r="BB280" s="422" t="str">
        <v>Oxford City AC</v>
      </c>
      <c r="BC280" s="436"/>
      <c r="BE280" s="365"/>
      <c r="BF280" s="3" t="s">
        <v>320</v>
      </c>
      <c r="BG280" s="744" t="str" cm="1">
        <f t="array" ref="BG280">_xlfn.LET(_xlpm.a,_xlfn.XLOOKUP(1,('Number Allocation'!$C$6:$C$1483=BI280)*('Number Allocation'!$D$6:$D$1483=BJ280),'Number Allocation'!$A$6:$A$1483,"..."),IF(_xlpm.a="","...",_xlpm.a))</f>
        <v>...</v>
      </c>
      <c r="BH280" s="432" cm="1">
        <f t="array" ref="BH280:BJ287">_xlfn.LET(_xlpm.eventsort, _xlfn.XLOOKUP(BH$247,$D$698:$P$698,$D$700:$P$707), _xlpm.eventdata, _xlfn.XLOOKUP(BH$247,$D$247:$O$247,$D$248:$O$318), _xlpm.agedata, $A$248:$C$318, _xlfn.SORTBY(_xlfn._xlws.FILTER(_xlfn.CHOOSECOLS(_xlfn.HSTACK(_xlpm.agedata,_xlpm.eventdata),2,4,1),(_xlfn.CHOOSECOLS(_xlpm.agedata,3)=BF280),""),_xlpm.eventsort))</f>
        <v>0</v>
      </c>
      <c r="BI280" s="422" t="str">
        <v>Not Declared</v>
      </c>
      <c r="BJ280" s="422" t="str">
        <v>White Horse Harriers</v>
      </c>
      <c r="BK280" s="436"/>
      <c r="BM280" s="365"/>
      <c r="BN280" s="3" t="s">
        <v>320</v>
      </c>
      <c r="BO280" s="744" t="str" cm="1">
        <f t="array" ref="BO280">_xlfn.LET(_xlpm.a,_xlfn.XLOOKUP(1,('Number Allocation'!$C$6:$C$1483=BQ280)*('Number Allocation'!$D$6:$D$1483=BR280),'Number Allocation'!$A$6:$A$1483,"..."),IF(_xlpm.a="","...",_xlpm.a))</f>
        <v>...</v>
      </c>
      <c r="BP280" s="432" cm="1">
        <f t="array" ref="BP280:BR287">_xlfn.LET(_xlpm.eventsort, _xlfn.XLOOKUP(BP$247,$D$698:$P$698,$D$700:$P$707), _xlpm.eventdata, _xlfn.XLOOKUP(BP$247,$D$247:$O$247,$D$248:$O$318), _xlpm.agedata, $A$248:$C$318, _xlfn.SORTBY(_xlfn._xlws.FILTER(_xlfn.CHOOSECOLS(_xlfn.HSTACK(_xlpm.agedata,_xlpm.eventdata),2,4,1),(_xlfn.CHOOSECOLS(_xlpm.agedata,3)=BN280),""),_xlpm.eventsort))</f>
        <v>0</v>
      </c>
      <c r="BQ280" s="422" t="str">
        <v>Not Declared</v>
      </c>
      <c r="BR280" s="422" t="str">
        <v>White Horse Harriers</v>
      </c>
      <c r="BS280" s="436"/>
      <c r="BU280" s="365"/>
      <c r="BV280" s="3" t="s">
        <v>320</v>
      </c>
      <c r="BW280" s="744" t="str" cm="1">
        <f t="array" ref="BW280">_xlfn.LET(_xlpm.a,_xlfn.XLOOKUP(1,('Number Allocation'!$C$6:$C$1483=BY280)*('Number Allocation'!$D$6:$D$1483=BZ280),'Number Allocation'!$A$6:$A$1483,"..."),IF(_xlpm.a="","...",_xlpm.a))</f>
        <v>...</v>
      </c>
      <c r="BX280" s="432" cm="1">
        <f t="array" ref="BX280:BZ287">_xlfn.LET(_xlpm.eventsort, _xlfn.XLOOKUP(BX$247,$D$698:$P$698,$D$700:$P$707), _xlpm.eventdata, _xlfn.XLOOKUP(BX$247,$D$247:$O$247,$D$248:$O$318), _xlpm.agedata, $A$248:$C$318, _xlfn.SORTBY(_xlfn._xlws.FILTER(_xlfn.CHOOSECOLS(_xlfn.HSTACK(_xlpm.agedata,_xlpm.eventdata),2,4,1),(_xlfn.CHOOSECOLS(_xlpm.agedata,3)=BV280),""),_xlpm.eventsort))</f>
        <v>0</v>
      </c>
      <c r="BY280" s="422" t="str">
        <v>Not Declared</v>
      </c>
      <c r="BZ280" s="422" t="str">
        <v>Oxford City AC</v>
      </c>
      <c r="CA280" s="747"/>
      <c r="CB280" s="15"/>
      <c r="CC280" s="15"/>
      <c r="CD280" s="3" t="s">
        <v>320</v>
      </c>
      <c r="CE280" s="744" t="str" cm="1">
        <f t="array" ref="CE280">_xlfn.LET(_xlpm.a,_xlfn.XLOOKUP(1,('Number Allocation'!$C$6:$C$1483=CG280)*('Number Allocation'!$D$6:$D$1483=CH280),'Number Allocation'!$A$6:$A$1483,"..."),IF(_xlpm.a="","...",_xlpm.a))</f>
        <v>...</v>
      </c>
      <c r="CF280" s="432" cm="1">
        <f t="array" ref="CF280:CH287">_xlfn.LET(_xlpm.eventsort, _xlfn.XLOOKUP(CF$247,$D$698:$P$698,$D$700:$P$707), _xlpm.eventdata, _xlfn.XLOOKUP(CF$247,$D$247:$O$247,$D$248:$O$318), _xlpm.agedata, $A$248:$C$318, _xlfn.SORTBY(_xlfn._xlws.FILTER(_xlfn.CHOOSECOLS(_xlfn.HSTACK(_xlpm.agedata,_xlpm.eventdata),2,4,1),(_xlfn.CHOOSECOLS(_xlpm.agedata,3)=CD280),""),_xlpm.eventsort))</f>
        <v>0</v>
      </c>
      <c r="CG280" s="422" t="str">
        <v>Not Declared</v>
      </c>
      <c r="CH280" s="422" t="str">
        <v>Team Kennet</v>
      </c>
      <c r="CI280" s="747"/>
      <c r="CJ280" s="15"/>
      <c r="CK280" s="15"/>
      <c r="CL280" s="3" t="s">
        <v>320</v>
      </c>
      <c r="CM280" s="744" t="str" cm="1">
        <f t="array" ref="CM280">_xlfn.LET(_xlpm.a,_xlfn.XLOOKUP(1,('Number Allocation'!$C$6:$C$1483=CO280)*('Number Allocation'!$D$6:$D$1483=CP280),'Number Allocation'!$A$6:$A$1483,"..."),IF(_xlpm.a="","...",_xlpm.a))</f>
        <v>...</v>
      </c>
      <c r="CN280" s="432" cm="1">
        <f t="array" ref="CN280:CP287">_xlfn.LET(_xlpm.eventsort, _xlfn.XLOOKUP(CN$247,$D$698:$P$698,$D$700:$P$707), _xlpm.eventdata, _xlfn.XLOOKUP(CN$247,$D$247:$O$247,$D$248:$O$318), _xlpm.agedata, $A$248:$C$318, _xlfn.SORTBY(_xlfn._xlws.FILTER(_xlfn.CHOOSECOLS(_xlfn.HSTACK(_xlpm.agedata,_xlpm.eventdata),2,4,1),(_xlfn.CHOOSECOLS(_xlpm.agedata,3)=CL280),""),_xlpm.eventsort))</f>
        <v>0</v>
      </c>
      <c r="CO280" s="422" t="str">
        <v>Not Declared</v>
      </c>
      <c r="CP280" s="422" t="str">
        <v>Bicester AC</v>
      </c>
      <c r="CQ280" s="747"/>
      <c r="CR280" s="15"/>
      <c r="CS280" s="15"/>
      <c r="CT280" s="3" t="s">
        <v>320</v>
      </c>
      <c r="CU280" s="744" t="str" cm="1">
        <f t="array" ref="CU280">_xlfn.LET(_xlpm.a,_xlfn.XLOOKUP(1,('Number Allocation'!$C$6:$C$1483=CW280)*('Number Allocation'!$D$6:$D$1483=CX280),'Number Allocation'!$A$6:$A$1483,"..."),IF(_xlpm.a="","...",_xlpm.a))</f>
        <v>...</v>
      </c>
      <c r="CV280" s="432" cm="1">
        <f t="array" ref="CV280:CX287">_xlfn.LET(_xlpm.eventsort, _xlfn.XLOOKUP(CV$247,$D$698:$P$698,$D$700:$P$707), _xlpm.eventdata, _xlfn.XLOOKUP(CV$247,$D$247:$O$247,$D$248:$O$318), _xlpm.agedata, $A$248:$C$318, _xlfn.SORTBY(_xlfn._xlws.FILTER(_xlfn.CHOOSECOLS(_xlfn.HSTACK(_xlpm.agedata,_xlpm.eventdata),2,4,1),(_xlfn.CHOOSECOLS(_xlpm.agedata,3)=CT280),""),_xlpm.eventsort))</f>
        <v>0</v>
      </c>
      <c r="CW280" s="422" t="str">
        <v>Not Declared</v>
      </c>
      <c r="CX280" s="422" t="str">
        <v>Oxford City AC</v>
      </c>
      <c r="CY280" s="747"/>
      <c r="CZ280" s="15"/>
      <c r="DA280" s="15"/>
      <c r="DB280" s="3" t="s">
        <v>320</v>
      </c>
      <c r="DC280" s="744" t="str" cm="1">
        <f t="array" ref="DC280">_xlfn.LET(_xlpm.a,_xlfn.XLOOKUP(1,('Number Allocation'!$C$6:$C$1483=DE280)*('Number Allocation'!$D$6:$D$1483=DF280),'Number Allocation'!$A$6:$A$1483,"..."),IF(_xlpm.a="","...",_xlpm.a))</f>
        <v>...</v>
      </c>
      <c r="DD280" s="432" cm="1">
        <f t="array" ref="DD280:DF287">_xlfn.LET(_xlpm.eventsort, _xlfn.XLOOKUP(DD$247,$D$698:$P$698,$D$700:$P$707), _xlpm.eventdata, _xlfn.XLOOKUP(DD$247,$D$247:$O$247,$D$248:$O$318), _xlpm.agedata, $A$248:$C$318, _xlfn.SORTBY(_xlfn._xlws.FILTER(_xlfn.CHOOSECOLS(_xlfn.HSTACK(_xlpm.agedata,_xlpm.eventdata),2,4,1),(_xlfn.CHOOSECOLS(_xlpm.agedata,3)=DB280),""),_xlpm.eventsort))</f>
        <v>0</v>
      </c>
      <c r="DE280" s="422" t="str">
        <v>Not Declared</v>
      </c>
      <c r="DF280" s="422" t="str">
        <v>Banbury Harriers AC</v>
      </c>
      <c r="DG280" s="747"/>
      <c r="DH280" s="15"/>
      <c r="DI280" s="15"/>
      <c r="DJ280" s="3" t="s">
        <v>320</v>
      </c>
      <c r="DK280" s="744" t="str" cm="1">
        <f t="array" ref="DK280">_xlfn.LET(_xlpm.a,_xlfn.XLOOKUP(1,('Number Allocation'!$C$6:$C$1483=DM280)*('Number Allocation'!$D$6:$D$1483=DN280),'Number Allocation'!$A$6:$A$1483,"..."),IF(_xlpm.a="","...",_xlpm.a))</f>
        <v>...</v>
      </c>
      <c r="DL280" s="432" cm="1">
        <f t="array" ref="DL280:DN287">_xlfn.LET(_xlpm.eventsort, _xlfn.XLOOKUP(DL$247,$D$698:$P$698,$D$700:$P$707), _xlpm.eventdata, _xlfn.XLOOKUP(DL$247,$D$247:$O$247,$D$248:$O$318), _xlpm.agedata, $A$248:$C$318, _xlfn.SORTBY(_xlfn._xlws.FILTER(_xlfn.CHOOSECOLS(_xlfn.HSTACK(_xlpm.agedata,_xlpm.eventdata),2,4,1),(_xlfn.CHOOSECOLS(_xlpm.agedata,3)=DJ280),""),_xlpm.eventsort))</f>
        <v>0</v>
      </c>
      <c r="DM280" s="422" t="str">
        <v>Not Declared</v>
      </c>
      <c r="DN280" s="422" t="str">
        <v>Oxford City AC</v>
      </c>
      <c r="DO280" s="747"/>
      <c r="DP280" s="15"/>
      <c r="DQ280" s="15"/>
      <c r="DZ280" s="15"/>
      <c r="EA280" s="15"/>
    </row>
    <row r="281" spans="1:131" s="359" customFormat="1" ht="21" customHeight="1">
      <c r="A281" s="358" t="str">
        <f t="shared" si="30"/>
        <v>Oxford City AC</v>
      </c>
      <c r="B281" s="729"/>
      <c r="C281" s="729" t="s">
        <v>322</v>
      </c>
      <c r="D281" s="729" t="str" cm="1">
        <f t="array" ref="D281">_xlfn.LET(_xlpm.x, 'Oxford City'!$AL$24:$AW$24, _xlpm.y, 'Oxford City'!$AL$30:$AW$38, _xlpm.z, 'Oxford City'!$AJ$30:$AJ$38, IF(_xlfn.XLOOKUP($C281,_xlfn.XLOOKUP(D$247,_xlpm.x,_xlpm.y,""),_xlpm.z,"Not Declared")="", "Name not recorded",  _xlfn.XLOOKUP($C281,_xlfn.XLOOKUP(D$247,_xlpm.x,_xlpm.y,""),_xlpm.z,"Not Declared")))</f>
        <v>Not Declared</v>
      </c>
      <c r="E281" s="729" t="str" cm="1">
        <f t="array" ref="E281">_xlfn.LET(_xlpm.x, 'Oxford City'!$AL$24:$AW$24, _xlpm.y, 'Oxford City'!$AL$30:$AW$38, _xlpm.z, 'Oxford City'!$AJ$30:$AJ$38, IF(_xlfn.XLOOKUP($C281,_xlfn.XLOOKUP(E$247,_xlpm.x,_xlpm.y,""),_xlpm.z,"Not Declared")="", "Name not recorded",  _xlfn.XLOOKUP($C281,_xlfn.XLOOKUP(E$247,_xlpm.x,_xlpm.y,""),_xlpm.z,"Not Declared")))</f>
        <v>Not Declared</v>
      </c>
      <c r="F281" s="732" t="str" cm="1">
        <f t="array" ref="F281">_xlfn.LET(_xlpm.x, 'Oxford City'!$AL$24:$AW$24, _xlpm.y, 'Oxford City'!$AL$30:$AW$38, _xlpm.z, 'Oxford City'!$AJ$30:$AJ$38, IF(_xlfn.XLOOKUP($C281,_xlfn.XLOOKUP(F$247,_xlpm.x,_xlpm.y,""),_xlpm.z,"Not Declared")="", "Name not recorded",  _xlfn.XLOOKUP($C281,_xlfn.XLOOKUP(F$247,_xlpm.x,_xlpm.y,""),_xlpm.z,"Not Declared")))</f>
        <v>Not Declared</v>
      </c>
      <c r="G281" s="729" t="str" cm="1">
        <f t="array" ref="G281">_xlfn.LET(_xlpm.x, 'Oxford City'!$AL$24:$AW$24, _xlpm.y, 'Oxford City'!$AL$30:$AW$38, _xlpm.z, 'Oxford City'!$AJ$30:$AJ$38, IF(_xlfn.XLOOKUP($C281,_xlfn.XLOOKUP(G$247,_xlpm.x,_xlpm.y,""),_xlpm.z,"Not Declared")="", "Name not recorded",  _xlfn.XLOOKUP($C281,_xlfn.XLOOKUP(G$247,_xlpm.x,_xlpm.y,""),_xlpm.z,"Not Declared")))</f>
        <v>Not Declared</v>
      </c>
      <c r="H281" s="729" t="str" cm="1">
        <f t="array" ref="H281">_xlfn.LET(_xlpm.x, 'Oxford City'!$AL$24:$AW$24, _xlpm.y, 'Oxford City'!$AL$30:$AW$38, _xlpm.z, 'Oxford City'!$AJ$30:$AJ$38, IF(_xlfn.XLOOKUP($C281,_xlfn.XLOOKUP(H$247,_xlpm.x,_xlpm.y,""),_xlpm.z,"Not Declared")="", "Name not recorded",  _xlfn.XLOOKUP($C281,_xlfn.XLOOKUP(H$247,_xlpm.x,_xlpm.y,""),_xlpm.z,"Not Declared")))</f>
        <v>Not Declared</v>
      </c>
      <c r="I281" s="729" t="str" cm="1">
        <f t="array" ref="I281">_xlfn.LET(_xlpm.x, 'Oxford City'!$AL$24:$AW$24, _xlpm.y, 'Oxford City'!$AL$30:$AW$38, _xlpm.z, 'Oxford City'!$AJ$30:$AJ$38, IF(_xlfn.XLOOKUP($C281,_xlfn.XLOOKUP(I$247,_xlpm.x,_xlpm.y,""),_xlpm.z,"Not Declared")="", "Name not recorded",  _xlfn.XLOOKUP($C281,_xlfn.XLOOKUP(I$247,_xlpm.x,_xlpm.y,""),_xlpm.z,"Not Declared")))</f>
        <v>Not Declared</v>
      </c>
      <c r="J281" s="729" t="str" cm="1">
        <f t="array" ref="J281">_xlfn.LET(_xlpm.x, 'Oxford City'!$AL$24:$AW$24, _xlpm.y, 'Oxford City'!$AL$30:$AW$38, _xlpm.z, 'Oxford City'!$AJ$30:$AJ$38, IF(_xlfn.XLOOKUP($C281,_xlfn.XLOOKUP(J$247,_xlpm.x,_xlpm.y,""),_xlpm.z,"Not Declared")="", "Name not recorded",  _xlfn.XLOOKUP($C281,_xlfn.XLOOKUP(J$247,_xlpm.x,_xlpm.y,""),_xlpm.z,"Not Declared")))</f>
        <v>Not Declared</v>
      </c>
      <c r="K281" s="729" t="str" cm="1">
        <f t="array" ref="K281">_xlfn.LET(_xlpm.x, 'Oxford City'!$AL$24:$AW$24, _xlpm.y, 'Oxford City'!$AL$30:$AW$38, _xlpm.z, 'Oxford City'!$AJ$30:$AJ$38, IF(_xlfn.XLOOKUP($C281,_xlfn.XLOOKUP(K$247,_xlpm.x,_xlpm.y,""),_xlpm.z,"Not Declared")="", "Name not recorded",  _xlfn.XLOOKUP($C281,_xlfn.XLOOKUP(K$247,_xlpm.x,_xlpm.y,""),_xlpm.z,"Not Declared")))</f>
        <v>Not Declared</v>
      </c>
      <c r="L281" s="729" t="str" cm="1">
        <f t="array" ref="L281">_xlfn.LET(_xlpm.x, 'Oxford City'!$AL$24:$AW$24, _xlpm.y, 'Oxford City'!$AL$30:$AW$38, _xlpm.z, 'Oxford City'!$AJ$30:$AJ$38, IF(_xlfn.XLOOKUP($C281,_xlfn.XLOOKUP(L$247,_xlpm.x,_xlpm.y,""),_xlpm.z,"Not Declared")="", "Name not recorded",  _xlfn.XLOOKUP($C281,_xlfn.XLOOKUP(L$247,_xlpm.x,_xlpm.y,""),_xlpm.z,"Not Declared")))</f>
        <v>Not Declared</v>
      </c>
      <c r="M281" s="729" t="str" cm="1">
        <f t="array" ref="M281">_xlfn.LET(_xlpm.x, 'Oxford City'!$AL$24:$AW$24, _xlpm.y, 'Oxford City'!$AL$30:$AW$38, _xlpm.z, 'Oxford City'!$AJ$30:$AJ$38, IF(_xlfn.XLOOKUP($C281,_xlfn.XLOOKUP(M$247,_xlpm.x,_xlpm.y,""),_xlpm.z,"Not Declared")="", "Name not recorded",  _xlfn.XLOOKUP($C281,_xlfn.XLOOKUP(M$247,_xlpm.x,_xlpm.y,""),_xlpm.z,"Not Declared")))</f>
        <v>Not Declared</v>
      </c>
      <c r="N281" s="729" t="str" cm="1">
        <f t="array" ref="N281">_xlfn.LET(_xlpm.x, 'Oxford City'!$AL$24:$AW$24, _xlpm.y, 'Oxford City'!$AL$30:$AW$38, _xlpm.z, 'Oxford City'!$AJ$30:$AJ$38, IF(_xlfn.XLOOKUP($C281,_xlfn.XLOOKUP(N$247,_xlpm.x,_xlpm.y,""),_xlpm.z,"Not Declared")="", "Name not recorded",  _xlfn.XLOOKUP($C281,_xlfn.XLOOKUP(N$247,_xlpm.x,_xlpm.y,""),_xlpm.z,"Not Declared")))</f>
        <v>Not Declared</v>
      </c>
      <c r="O281" s="729" t="str" cm="1">
        <f t="array" ref="O281">_xlfn.LET(_xlpm.x, 'Oxford City'!$AL$24:$AW$24, _xlpm.y, 'Oxford City'!$AL$30:$AW$38, _xlpm.z, 'Oxford City'!$AJ$30:$AJ$38, IF(_xlfn.XLOOKUP($C281,_xlfn.XLOOKUP(O$247,_xlpm.x,_xlpm.y,""),_xlpm.z,"Not Declared")="", "Name not recorded",  _xlfn.XLOOKUP($C281,_xlfn.XLOOKUP(O$247,_xlpm.x,_xlpm.y,""),_xlpm.z,"Not Declared")))</f>
        <v>Not Declared</v>
      </c>
      <c r="P281" s="3"/>
      <c r="Q281" s="3"/>
      <c r="R281" s="3"/>
      <c r="S281" s="3"/>
      <c r="T281" s="3"/>
      <c r="U281" s="3"/>
      <c r="V281" s="3"/>
      <c r="W281" s="3"/>
      <c r="X281" s="15"/>
      <c r="Z281" s="433"/>
      <c r="AA281" s="747" t="str" cm="1">
        <f t="array" ref="AA281">_xlfn.LET(_xlpm.a,_xlfn.XLOOKUP(1,('Number Allocation'!$C$6:$C$1483=AC281)*('Number Allocation'!$D$6:$D$1483=AD281),'Number Allocation'!$A$6:$A$1483,"..."),IF(_xlpm.a="","...",_xlpm.a))</f>
        <v>...</v>
      </c>
      <c r="AB281" s="747"/>
      <c r="AC281" s="12"/>
      <c r="AD281" s="12"/>
      <c r="AE281" s="436"/>
      <c r="AG281" s="365"/>
      <c r="AH281" s="433"/>
      <c r="AI281" s="747" t="str" cm="1">
        <f t="array" ref="AI281">_xlfn.LET(_xlpm.a,_xlfn.XLOOKUP(1,('Number Allocation'!$C$6:$C$1483=AK281)*('Number Allocation'!$D$6:$D$1483=AL281),'Number Allocation'!$A$6:$A$1483,"..."),IF(_xlpm.a="","...",_xlpm.a))</f>
        <v>...</v>
      </c>
      <c r="AJ281" s="747">
        <v>0</v>
      </c>
      <c r="AK281" s="12" t="str">
        <v>Not Declared</v>
      </c>
      <c r="AL281" s="12" t="str">
        <v>Banbury Harriers AC</v>
      </c>
      <c r="AM281" s="436"/>
      <c r="AO281" s="365"/>
      <c r="AP281" s="433"/>
      <c r="AQ281" s="747" t="str" cm="1">
        <f t="array" ref="AQ281">_xlfn.LET(_xlpm.a,_xlfn.XLOOKUP(1,('Number Allocation'!$C$6:$C$1483=AS281)*('Number Allocation'!$D$6:$D$1483=AT281),'Number Allocation'!$A$6:$A$1483,"..."),IF(_xlpm.a="","...",_xlpm.a))</f>
        <v>...</v>
      </c>
      <c r="AR281" s="747">
        <v>0</v>
      </c>
      <c r="AS281" s="12" t="str">
        <v>Not Declared</v>
      </c>
      <c r="AT281" s="12" t="str">
        <v>Bicester AC</v>
      </c>
      <c r="AU281" s="436"/>
      <c r="AW281" s="365"/>
      <c r="AX281" s="433"/>
      <c r="AY281" s="747" t="str" cm="1">
        <f t="array" ref="AY281">_xlfn.LET(_xlpm.a,_xlfn.XLOOKUP(1,('Number Allocation'!$C$6:$C$1483=BA281)*('Number Allocation'!$D$6:$D$1483=BB281),'Number Allocation'!$A$6:$A$1483,"..."),IF(_xlpm.a="","...",_xlpm.a))</f>
        <v>...</v>
      </c>
      <c r="AZ281" s="747">
        <v>0</v>
      </c>
      <c r="BA281" s="12" t="str">
        <v>Not Declared</v>
      </c>
      <c r="BB281" s="12" t="str">
        <v>Witney Road Runners</v>
      </c>
      <c r="BC281" s="436"/>
      <c r="BE281" s="365"/>
      <c r="BF281" s="433"/>
      <c r="BG281" s="747" t="str" cm="1">
        <f t="array" ref="BG281">_xlfn.LET(_xlpm.a,_xlfn.XLOOKUP(1,('Number Allocation'!$C$6:$C$1483=BI281)*('Number Allocation'!$D$6:$D$1483=BJ281),'Number Allocation'!$A$6:$A$1483,"..."),IF(_xlpm.a="","...",_xlpm.a))</f>
        <v>...</v>
      </c>
      <c r="BH281" s="747">
        <v>0</v>
      </c>
      <c r="BI281" s="12" t="str">
        <v>Not Declared</v>
      </c>
      <c r="BJ281" s="12" t="str">
        <v>Oxford City AC</v>
      </c>
      <c r="BK281" s="436"/>
      <c r="BM281" s="365"/>
      <c r="BN281" s="433"/>
      <c r="BO281" s="747" t="str" cm="1">
        <f t="array" ref="BO281">_xlfn.LET(_xlpm.a,_xlfn.XLOOKUP(1,('Number Allocation'!$C$6:$C$1483=BQ281)*('Number Allocation'!$D$6:$D$1483=BR281),'Number Allocation'!$A$6:$A$1483,"..."),IF(_xlpm.a="","...",_xlpm.a))</f>
        <v>...</v>
      </c>
      <c r="BP281" s="747">
        <v>0</v>
      </c>
      <c r="BQ281" s="12" t="str">
        <v>Not Declared</v>
      </c>
      <c r="BR281" s="12" t="str">
        <v>Bicester AC</v>
      </c>
      <c r="BS281" s="436"/>
      <c r="BU281" s="365"/>
      <c r="BV281" s="433"/>
      <c r="BW281" s="747" t="str" cm="1">
        <f t="array" ref="BW281">_xlfn.LET(_xlpm.a,_xlfn.XLOOKUP(1,('Number Allocation'!$C$6:$C$1483=BY281)*('Number Allocation'!$D$6:$D$1483=BZ281),'Number Allocation'!$A$6:$A$1483,"..."),IF(_xlpm.a="","...",_xlpm.a))</f>
        <v>...</v>
      </c>
      <c r="BX281" s="747">
        <v>0</v>
      </c>
      <c r="BY281" s="12" t="str">
        <v>Not Declared</v>
      </c>
      <c r="BZ281" s="12" t="str">
        <v>Bicester AC</v>
      </c>
      <c r="CA281" s="747"/>
      <c r="CB281" s="12"/>
      <c r="CC281" s="15"/>
      <c r="CD281" s="433"/>
      <c r="CE281" s="747" t="str" cm="1">
        <f t="array" ref="CE281">_xlfn.LET(_xlpm.a,_xlfn.XLOOKUP(1,('Number Allocation'!$C$6:$C$1483=CG281)*('Number Allocation'!$D$6:$D$1483=CH281),'Number Allocation'!$A$6:$A$1483,"..."),IF(_xlpm.a="","...",_xlpm.a))</f>
        <v>...</v>
      </c>
      <c r="CF281" s="747">
        <v>0</v>
      </c>
      <c r="CG281" s="12" t="str">
        <v>Not Declared</v>
      </c>
      <c r="CH281" s="12" t="str">
        <v>White Horse Harriers</v>
      </c>
      <c r="CI281" s="747"/>
      <c r="CJ281" s="12"/>
      <c r="CK281" s="15"/>
      <c r="CL281" s="433"/>
      <c r="CM281" s="747" t="str" cm="1">
        <f t="array" ref="CM281">_xlfn.LET(_xlpm.a,_xlfn.XLOOKUP(1,('Number Allocation'!$C$6:$C$1483=CO281)*('Number Allocation'!$D$6:$D$1483=CP281),'Number Allocation'!$A$6:$A$1483,"..."),IF(_xlpm.a="","...",_xlpm.a))</f>
        <v>...</v>
      </c>
      <c r="CN281" s="747">
        <v>0</v>
      </c>
      <c r="CO281" s="12" t="str">
        <v>Not Declared</v>
      </c>
      <c r="CP281" s="12" t="str">
        <v>Witney Road Runners</v>
      </c>
      <c r="CQ281" s="747"/>
      <c r="CR281" s="12"/>
      <c r="CS281" s="15"/>
      <c r="CT281" s="433"/>
      <c r="CU281" s="747" t="str" cm="1">
        <f t="array" ref="CU281">_xlfn.LET(_xlpm.a,_xlfn.XLOOKUP(1,('Number Allocation'!$C$6:$C$1483=CW281)*('Number Allocation'!$D$6:$D$1483=CX281),'Number Allocation'!$A$6:$A$1483,"..."),IF(_xlpm.a="","...",_xlpm.a))</f>
        <v>...</v>
      </c>
      <c r="CV281" s="747">
        <v>0</v>
      </c>
      <c r="CW281" s="12" t="str">
        <v>Not Declared</v>
      </c>
      <c r="CX281" s="12" t="str">
        <v>Abingdon AC</v>
      </c>
      <c r="CY281" s="747"/>
      <c r="CZ281" s="12"/>
      <c r="DA281" s="15"/>
      <c r="DB281" s="433"/>
      <c r="DC281" s="747" t="str" cm="1">
        <f t="array" ref="DC281">_xlfn.LET(_xlpm.a,_xlfn.XLOOKUP(1,('Number Allocation'!$C$6:$C$1483=DE281)*('Number Allocation'!$D$6:$D$1483=DF281),'Number Allocation'!$A$6:$A$1483,"..."),IF(_xlpm.a="","...",_xlpm.a))</f>
        <v>...</v>
      </c>
      <c r="DD281" s="747">
        <v>0</v>
      </c>
      <c r="DE281" s="12" t="str">
        <v>Not Declared</v>
      </c>
      <c r="DF281" s="12" t="str">
        <v>Oxford City AC</v>
      </c>
      <c r="DG281" s="747"/>
      <c r="DH281" s="12"/>
      <c r="DI281" s="15"/>
      <c r="DJ281" s="433"/>
      <c r="DK281" s="747" t="str" cm="1">
        <f t="array" ref="DK281">_xlfn.LET(_xlpm.a,_xlfn.XLOOKUP(1,('Number Allocation'!$C$6:$C$1483=DM281)*('Number Allocation'!$D$6:$D$1483=DN281),'Number Allocation'!$A$6:$A$1483,"..."),IF(_xlpm.a="","...",_xlpm.a))</f>
        <v>...</v>
      </c>
      <c r="DL281" s="747">
        <v>0</v>
      </c>
      <c r="DM281" s="12" t="str">
        <v>Not Declared</v>
      </c>
      <c r="DN281" s="12" t="str">
        <v>Radley AC</v>
      </c>
      <c r="DO281" s="747"/>
      <c r="DP281" s="12"/>
      <c r="DQ281" s="15"/>
      <c r="DZ281" s="15"/>
      <c r="EA281" s="15"/>
    </row>
    <row r="282" spans="1:131" s="359" customFormat="1" ht="21" customHeight="1">
      <c r="A282" s="358" t="str">
        <f t="shared" si="30"/>
        <v>Oxford City AC</v>
      </c>
      <c r="B282" s="729"/>
      <c r="C282" s="729" t="s">
        <v>323</v>
      </c>
      <c r="D282" s="729" t="str" cm="1">
        <f t="array" ref="D282">_xlfn.LET(_xlpm.x, 'Oxford City'!$AL$24:$AW$24, _xlpm.y, 'Oxford City'!$AL$30:$AW$38, _xlpm.z, 'Oxford City'!$AJ$30:$AJ$38, IF(_xlfn.XLOOKUP($C282,_xlfn.XLOOKUP(D$247,_xlpm.x,_xlpm.y,""),_xlpm.z,"Not Declared")="", "Name not recorded",  _xlfn.XLOOKUP($C282,_xlfn.XLOOKUP(D$247,_xlpm.x,_xlpm.y,""),_xlpm.z,"Not Declared")))</f>
        <v>Not Declared</v>
      </c>
      <c r="E282" s="729" t="str" cm="1">
        <f t="array" ref="E282">_xlfn.LET(_xlpm.x, 'Oxford City'!$AL$24:$AW$24, _xlpm.y, 'Oxford City'!$AL$30:$AW$38, _xlpm.z, 'Oxford City'!$AJ$30:$AJ$38, IF(_xlfn.XLOOKUP($C282,_xlfn.XLOOKUP(E$247,_xlpm.x,_xlpm.y,""),_xlpm.z,"Not Declared")="", "Name not recorded",  _xlfn.XLOOKUP($C282,_xlfn.XLOOKUP(E$247,_xlpm.x,_xlpm.y,""),_xlpm.z,"Not Declared")))</f>
        <v>Not Declared</v>
      </c>
      <c r="F282" s="732" t="str" cm="1">
        <f t="array" ref="F282">_xlfn.LET(_xlpm.x, 'Oxford City'!$AL$24:$AW$24, _xlpm.y, 'Oxford City'!$AL$30:$AW$38, _xlpm.z, 'Oxford City'!$AJ$30:$AJ$38, IF(_xlfn.XLOOKUP($C282,_xlfn.XLOOKUP(F$247,_xlpm.x,_xlpm.y,""),_xlpm.z,"Not Declared")="", "Name not recorded",  _xlfn.XLOOKUP($C282,_xlfn.XLOOKUP(F$247,_xlpm.x,_xlpm.y,""),_xlpm.z,"Not Declared")))</f>
        <v>Not Declared</v>
      </c>
      <c r="G282" s="729" t="str" cm="1">
        <f t="array" ref="G282">_xlfn.LET(_xlpm.x, 'Oxford City'!$AL$24:$AW$24, _xlpm.y, 'Oxford City'!$AL$30:$AW$38, _xlpm.z, 'Oxford City'!$AJ$30:$AJ$38, IF(_xlfn.XLOOKUP($C282,_xlfn.XLOOKUP(G$247,_xlpm.x,_xlpm.y,""),_xlpm.z,"Not Declared")="", "Name not recorded",  _xlfn.XLOOKUP($C282,_xlfn.XLOOKUP(G$247,_xlpm.x,_xlpm.y,""),_xlpm.z,"Not Declared")))</f>
        <v>Not Declared</v>
      </c>
      <c r="H282" s="729" t="str" cm="1">
        <f t="array" ref="H282">_xlfn.LET(_xlpm.x, 'Oxford City'!$AL$24:$AW$24, _xlpm.y, 'Oxford City'!$AL$30:$AW$38, _xlpm.z, 'Oxford City'!$AJ$30:$AJ$38, IF(_xlfn.XLOOKUP($C282,_xlfn.XLOOKUP(H$247,_xlpm.x,_xlpm.y,""),_xlpm.z,"Not Declared")="", "Name not recorded",  _xlfn.XLOOKUP($C282,_xlfn.XLOOKUP(H$247,_xlpm.x,_xlpm.y,""),_xlpm.z,"Not Declared")))</f>
        <v>Not Declared</v>
      </c>
      <c r="I282" s="729" t="str" cm="1">
        <f t="array" ref="I282">_xlfn.LET(_xlpm.x, 'Oxford City'!$AL$24:$AW$24, _xlpm.y, 'Oxford City'!$AL$30:$AW$38, _xlpm.z, 'Oxford City'!$AJ$30:$AJ$38, IF(_xlfn.XLOOKUP($C282,_xlfn.XLOOKUP(I$247,_xlpm.x,_xlpm.y,""),_xlpm.z,"Not Declared")="", "Name not recorded",  _xlfn.XLOOKUP($C282,_xlfn.XLOOKUP(I$247,_xlpm.x,_xlpm.y,""),_xlpm.z,"Not Declared")))</f>
        <v>Not Declared</v>
      </c>
      <c r="J282" s="729" t="str" cm="1">
        <f t="array" ref="J282">_xlfn.LET(_xlpm.x, 'Oxford City'!$AL$24:$AW$24, _xlpm.y, 'Oxford City'!$AL$30:$AW$38, _xlpm.z, 'Oxford City'!$AJ$30:$AJ$38, IF(_xlfn.XLOOKUP($C282,_xlfn.XLOOKUP(J$247,_xlpm.x,_xlpm.y,""),_xlpm.z,"Not Declared")="", "Name not recorded",  _xlfn.XLOOKUP($C282,_xlfn.XLOOKUP(J$247,_xlpm.x,_xlpm.y,""),_xlpm.z,"Not Declared")))</f>
        <v>Not Declared</v>
      </c>
      <c r="K282" s="729" t="str" cm="1">
        <f t="array" ref="K282">_xlfn.LET(_xlpm.x, 'Oxford City'!$AL$24:$AW$24, _xlpm.y, 'Oxford City'!$AL$30:$AW$38, _xlpm.z, 'Oxford City'!$AJ$30:$AJ$38, IF(_xlfn.XLOOKUP($C282,_xlfn.XLOOKUP(K$247,_xlpm.x,_xlpm.y,""),_xlpm.z,"Not Declared")="", "Name not recorded",  _xlfn.XLOOKUP($C282,_xlfn.XLOOKUP(K$247,_xlpm.x,_xlpm.y,""),_xlpm.z,"Not Declared")))</f>
        <v>Not Declared</v>
      </c>
      <c r="L282" s="729" t="str" cm="1">
        <f t="array" ref="L282">_xlfn.LET(_xlpm.x, 'Oxford City'!$AL$24:$AW$24, _xlpm.y, 'Oxford City'!$AL$30:$AW$38, _xlpm.z, 'Oxford City'!$AJ$30:$AJ$38, IF(_xlfn.XLOOKUP($C282,_xlfn.XLOOKUP(L$247,_xlpm.x,_xlpm.y,""),_xlpm.z,"Not Declared")="", "Name not recorded",  _xlfn.XLOOKUP($C282,_xlfn.XLOOKUP(L$247,_xlpm.x,_xlpm.y,""),_xlpm.z,"Not Declared")))</f>
        <v>Not Declared</v>
      </c>
      <c r="M282" s="729" t="str" cm="1">
        <f t="array" ref="M282">_xlfn.LET(_xlpm.x, 'Oxford City'!$AL$24:$AW$24, _xlpm.y, 'Oxford City'!$AL$30:$AW$38, _xlpm.z, 'Oxford City'!$AJ$30:$AJ$38, IF(_xlfn.XLOOKUP($C282,_xlfn.XLOOKUP(M$247,_xlpm.x,_xlpm.y,""),_xlpm.z,"Not Declared")="", "Name not recorded",  _xlfn.XLOOKUP($C282,_xlfn.XLOOKUP(M$247,_xlpm.x,_xlpm.y,""),_xlpm.z,"Not Declared")))</f>
        <v>Not Declared</v>
      </c>
      <c r="N282" s="729" t="str" cm="1">
        <f t="array" ref="N282">_xlfn.LET(_xlpm.x, 'Oxford City'!$AL$24:$AW$24, _xlpm.y, 'Oxford City'!$AL$30:$AW$38, _xlpm.z, 'Oxford City'!$AJ$30:$AJ$38, IF(_xlfn.XLOOKUP($C282,_xlfn.XLOOKUP(N$247,_xlpm.x,_xlpm.y,""),_xlpm.z,"Not Declared")="", "Name not recorded",  _xlfn.XLOOKUP($C282,_xlfn.XLOOKUP(N$247,_xlpm.x,_xlpm.y,""),_xlpm.z,"Not Declared")))</f>
        <v>Not Declared</v>
      </c>
      <c r="O282" s="729" t="str" cm="1">
        <f t="array" ref="O282">_xlfn.LET(_xlpm.x, 'Oxford City'!$AL$24:$AW$24, _xlpm.y, 'Oxford City'!$AL$30:$AW$38, _xlpm.z, 'Oxford City'!$AJ$30:$AJ$38, IF(_xlfn.XLOOKUP($C282,_xlfn.XLOOKUP(O$247,_xlpm.x,_xlpm.y,""),_xlpm.z,"Not Declared")="", "Name not recorded",  _xlfn.XLOOKUP($C282,_xlfn.XLOOKUP(O$247,_xlpm.x,_xlpm.y,""),_xlpm.z,"Not Declared")))</f>
        <v>Not Declared</v>
      </c>
      <c r="P282" s="3"/>
      <c r="Q282" s="3"/>
      <c r="R282" s="3"/>
      <c r="S282" s="3"/>
      <c r="T282" s="3"/>
      <c r="U282" s="3"/>
      <c r="V282" s="3"/>
      <c r="W282" s="3"/>
      <c r="X282" s="15"/>
      <c r="Z282" s="433"/>
      <c r="AA282" s="747" t="str" cm="1">
        <f t="array" ref="AA282">_xlfn.LET(_xlpm.a,_xlfn.XLOOKUP(1,('Number Allocation'!$C$6:$C$1483=AC282)*('Number Allocation'!$D$6:$D$1483=AD282),'Number Allocation'!$A$6:$A$1483,"..."),IF(_xlpm.a="","...",_xlpm.a))</f>
        <v>...</v>
      </c>
      <c r="AB282" s="747"/>
      <c r="AC282" s="12"/>
      <c r="AD282" s="12"/>
      <c r="AE282" s="436"/>
      <c r="AG282" s="365"/>
      <c r="AH282" s="433"/>
      <c r="AI282" s="747" t="str" cm="1">
        <f t="array" ref="AI282">_xlfn.LET(_xlpm.a,_xlfn.XLOOKUP(1,('Number Allocation'!$C$6:$C$1483=AK282)*('Number Allocation'!$D$6:$D$1483=AL282),'Number Allocation'!$A$6:$A$1483,"..."),IF(_xlpm.a="","...",_xlpm.a))</f>
        <v>...</v>
      </c>
      <c r="AJ282" s="747">
        <v>0</v>
      </c>
      <c r="AK282" s="12" t="str">
        <v>Not Declared</v>
      </c>
      <c r="AL282" s="12" t="str">
        <v>Team Kennet</v>
      </c>
      <c r="AM282" s="436"/>
      <c r="AO282" s="365"/>
      <c r="AP282" s="433"/>
      <c r="AQ282" s="747" t="str" cm="1">
        <f t="array" ref="AQ282">_xlfn.LET(_xlpm.a,_xlfn.XLOOKUP(1,('Number Allocation'!$C$6:$C$1483=AS282)*('Number Allocation'!$D$6:$D$1483=AT282),'Number Allocation'!$A$6:$A$1483,"..."),IF(_xlpm.a="","...",_xlpm.a))</f>
        <v>...</v>
      </c>
      <c r="AR282" s="747">
        <v>0</v>
      </c>
      <c r="AS282" s="12" t="str">
        <v>Not Declared</v>
      </c>
      <c r="AT282" s="12" t="str">
        <v>Team Kennet</v>
      </c>
      <c r="AU282" s="436"/>
      <c r="AW282" s="365"/>
      <c r="AX282" s="433"/>
      <c r="AY282" s="747" t="str" cm="1">
        <f t="array" ref="AY282">_xlfn.LET(_xlpm.a,_xlfn.XLOOKUP(1,('Number Allocation'!$C$6:$C$1483=BA282)*('Number Allocation'!$D$6:$D$1483=BB282),'Number Allocation'!$A$6:$A$1483,"..."),IF(_xlpm.a="","...",_xlpm.a))</f>
        <v>...</v>
      </c>
      <c r="AZ282" s="747">
        <v>0</v>
      </c>
      <c r="BA282" s="12" t="str">
        <v>Not Declared</v>
      </c>
      <c r="BB282" s="12" t="str">
        <v>Bicester AC</v>
      </c>
      <c r="BC282" s="436"/>
      <c r="BE282" s="365"/>
      <c r="BF282" s="433"/>
      <c r="BG282" s="747" t="str" cm="1">
        <f t="array" ref="BG282">_xlfn.LET(_xlpm.a,_xlfn.XLOOKUP(1,('Number Allocation'!$C$6:$C$1483=BI282)*('Number Allocation'!$D$6:$D$1483=BJ282),'Number Allocation'!$A$6:$A$1483,"..."),IF(_xlpm.a="","...",_xlpm.a))</f>
        <v>...</v>
      </c>
      <c r="BH282" s="747">
        <v>0</v>
      </c>
      <c r="BI282" s="12" t="str">
        <v>Not Declared</v>
      </c>
      <c r="BJ282" s="12" t="str">
        <v>Team Kennet</v>
      </c>
      <c r="BK282" s="436"/>
      <c r="BM282" s="365"/>
      <c r="BN282" s="433"/>
      <c r="BO282" s="747" t="str" cm="1">
        <f t="array" ref="BO282">_xlfn.LET(_xlpm.a,_xlfn.XLOOKUP(1,('Number Allocation'!$C$6:$C$1483=BQ282)*('Number Allocation'!$D$6:$D$1483=BR282),'Number Allocation'!$A$6:$A$1483,"..."),IF(_xlpm.a="","...",_xlpm.a))</f>
        <v>...</v>
      </c>
      <c r="BP282" s="747">
        <v>0</v>
      </c>
      <c r="BQ282" s="12" t="str">
        <v>Not Declared</v>
      </c>
      <c r="BR282" s="12" t="str">
        <v>Team Kennet</v>
      </c>
      <c r="BS282" s="436"/>
      <c r="BU282" s="365"/>
      <c r="BV282" s="433"/>
      <c r="BW282" s="747" t="str" cm="1">
        <f t="array" ref="BW282">_xlfn.LET(_xlpm.a,_xlfn.XLOOKUP(1,('Number Allocation'!$C$6:$C$1483=BY282)*('Number Allocation'!$D$6:$D$1483=BZ282),'Number Allocation'!$A$6:$A$1483,"..."),IF(_xlpm.a="","...",_xlpm.a))</f>
        <v>...</v>
      </c>
      <c r="BX282" s="747">
        <v>0</v>
      </c>
      <c r="BY282" s="12" t="str">
        <v>Not Declared</v>
      </c>
      <c r="BZ282" s="12" t="str">
        <v>Radley AC</v>
      </c>
      <c r="CA282" s="747"/>
      <c r="CB282" s="12"/>
      <c r="CC282" s="15"/>
      <c r="CD282" s="433"/>
      <c r="CE282" s="747" t="str" cm="1">
        <f t="array" ref="CE282">_xlfn.LET(_xlpm.a,_xlfn.XLOOKUP(1,('Number Allocation'!$C$6:$C$1483=CG282)*('Number Allocation'!$D$6:$D$1483=CH282),'Number Allocation'!$A$6:$A$1483,"..."),IF(_xlpm.a="","...",_xlpm.a))</f>
        <v>...</v>
      </c>
      <c r="CF282" s="747">
        <v>0</v>
      </c>
      <c r="CG282" s="12" t="str">
        <v>Not Declared</v>
      </c>
      <c r="CH282" s="12" t="str">
        <v>Radley AC</v>
      </c>
      <c r="CI282" s="747"/>
      <c r="CJ282" s="12"/>
      <c r="CK282" s="15"/>
      <c r="CL282" s="433"/>
      <c r="CM282" s="747" t="str" cm="1">
        <f t="array" ref="CM282">_xlfn.LET(_xlpm.a,_xlfn.XLOOKUP(1,('Number Allocation'!$C$6:$C$1483=CO282)*('Number Allocation'!$D$6:$D$1483=CP282),'Number Allocation'!$A$6:$A$1483,"..."),IF(_xlpm.a="","...",_xlpm.a))</f>
        <v>...</v>
      </c>
      <c r="CN282" s="747">
        <v>0</v>
      </c>
      <c r="CO282" s="12" t="str">
        <v>Not Declared</v>
      </c>
      <c r="CP282" s="12" t="str">
        <v>Banbury Harriers AC</v>
      </c>
      <c r="CQ282" s="747"/>
      <c r="CR282" s="12"/>
      <c r="CS282" s="15"/>
      <c r="CT282" s="433"/>
      <c r="CU282" s="747" t="str" cm="1">
        <f t="array" ref="CU282">_xlfn.LET(_xlpm.a,_xlfn.XLOOKUP(1,('Number Allocation'!$C$6:$C$1483=CW282)*('Number Allocation'!$D$6:$D$1483=CX282),'Number Allocation'!$A$6:$A$1483,"..."),IF(_xlpm.a="","...",_xlpm.a))</f>
        <v>...</v>
      </c>
      <c r="CV282" s="747">
        <v>0</v>
      </c>
      <c r="CW282" s="12" t="str">
        <v>Not Declared</v>
      </c>
      <c r="CX282" s="12" t="str">
        <v>Team Kennet</v>
      </c>
      <c r="CY282" s="747"/>
      <c r="CZ282" s="12"/>
      <c r="DA282" s="15"/>
      <c r="DB282" s="433"/>
      <c r="DC282" s="747" t="str" cm="1">
        <f t="array" ref="DC282">_xlfn.LET(_xlpm.a,_xlfn.XLOOKUP(1,('Number Allocation'!$C$6:$C$1483=DE282)*('Number Allocation'!$D$6:$D$1483=DF282),'Number Allocation'!$A$6:$A$1483,"..."),IF(_xlpm.a="","...",_xlpm.a))</f>
        <v>...</v>
      </c>
      <c r="DD282" s="747">
        <v>0</v>
      </c>
      <c r="DE282" s="12" t="str">
        <v>Not Declared</v>
      </c>
      <c r="DF282" s="12" t="str">
        <v>Abingdon AC</v>
      </c>
      <c r="DG282" s="747"/>
      <c r="DH282" s="12"/>
      <c r="DI282" s="15"/>
      <c r="DJ282" s="433"/>
      <c r="DK282" s="747" t="str" cm="1">
        <f t="array" ref="DK282">_xlfn.LET(_xlpm.a,_xlfn.XLOOKUP(1,('Number Allocation'!$C$6:$C$1483=DM282)*('Number Allocation'!$D$6:$D$1483=DN282),'Number Allocation'!$A$6:$A$1483,"..."),IF(_xlpm.a="","...",_xlpm.a))</f>
        <v>...</v>
      </c>
      <c r="DL282" s="747">
        <v>0</v>
      </c>
      <c r="DM282" s="12" t="str">
        <v>Not Declared</v>
      </c>
      <c r="DN282" s="12" t="str">
        <v>Witney Road Runners</v>
      </c>
      <c r="DO282" s="747"/>
      <c r="DP282" s="12"/>
      <c r="DQ282" s="15"/>
      <c r="DV282" s="89"/>
      <c r="DW282" s="89"/>
      <c r="DX282" s="89"/>
      <c r="DY282" s="89"/>
      <c r="DZ282" s="15"/>
      <c r="EA282" s="15"/>
    </row>
    <row r="283" spans="1:131" s="359" customFormat="1" ht="21" customHeight="1">
      <c r="A283" s="358"/>
      <c r="B283" s="729"/>
      <c r="C283" s="729"/>
      <c r="D283" s="729"/>
      <c r="E283" s="362"/>
      <c r="F283" s="729"/>
      <c r="G283" s="729"/>
      <c r="H283" s="729"/>
      <c r="I283" s="729"/>
      <c r="J283" s="729"/>
      <c r="K283" s="729"/>
      <c r="L283" s="729"/>
      <c r="M283" s="729"/>
      <c r="N283" s="729"/>
      <c r="O283" s="362"/>
      <c r="P283" s="3"/>
      <c r="Q283" s="3"/>
      <c r="R283" s="3"/>
      <c r="S283" s="3"/>
      <c r="T283" s="3"/>
      <c r="U283" s="3"/>
      <c r="V283" s="3"/>
      <c r="W283" s="3"/>
      <c r="X283" s="15"/>
      <c r="Z283" s="433"/>
      <c r="AA283" s="747" t="str" cm="1">
        <f t="array" ref="AA283">_xlfn.LET(_xlpm.a,_xlfn.XLOOKUP(1,('Number Allocation'!$C$6:$C$1483=AC283)*('Number Allocation'!$D$6:$D$1483=AD283),'Number Allocation'!$A$6:$A$1483,"..."),IF(_xlpm.a="","...",_xlpm.a))</f>
        <v>...</v>
      </c>
      <c r="AB283" s="747"/>
      <c r="AC283" s="12"/>
      <c r="AD283" s="12"/>
      <c r="AE283" s="436"/>
      <c r="AG283" s="365"/>
      <c r="AH283" s="433"/>
      <c r="AI283" s="747" t="str" cm="1">
        <f t="array" ref="AI283">_xlfn.LET(_xlpm.a,_xlfn.XLOOKUP(1,('Number Allocation'!$C$6:$C$1483=AK283)*('Number Allocation'!$D$6:$D$1483=AL283),'Number Allocation'!$A$6:$A$1483,"..."),IF(_xlpm.a="","...",_xlpm.a))</f>
        <v>...</v>
      </c>
      <c r="AJ283" s="747">
        <v>0</v>
      </c>
      <c r="AK283" s="12" t="str">
        <v>Not Declared</v>
      </c>
      <c r="AL283" s="12" t="str">
        <v>Oxford City AC</v>
      </c>
      <c r="AM283" s="436"/>
      <c r="AO283" s="365"/>
      <c r="AP283" s="433"/>
      <c r="AQ283" s="747" t="str" cm="1">
        <f t="array" ref="AQ283">_xlfn.LET(_xlpm.a,_xlfn.XLOOKUP(1,('Number Allocation'!$C$6:$C$1483=AS283)*('Number Allocation'!$D$6:$D$1483=AT283),'Number Allocation'!$A$6:$A$1483,"..."),IF(_xlpm.a="","...",_xlpm.a))</f>
        <v>...</v>
      </c>
      <c r="AR283" s="747">
        <v>0</v>
      </c>
      <c r="AS283" s="12" t="str">
        <v>Not Declared</v>
      </c>
      <c r="AT283" s="12" t="str">
        <v>Oxford City AC</v>
      </c>
      <c r="AU283" s="436"/>
      <c r="AW283" s="365"/>
      <c r="AX283" s="433"/>
      <c r="AY283" s="747" t="str" cm="1">
        <f t="array" ref="AY283">_xlfn.LET(_xlpm.a,_xlfn.XLOOKUP(1,('Number Allocation'!$C$6:$C$1483=BA283)*('Number Allocation'!$D$6:$D$1483=BB283),'Number Allocation'!$A$6:$A$1483,"..."),IF(_xlpm.a="","...",_xlpm.a))</f>
        <v>...</v>
      </c>
      <c r="AZ283" s="747">
        <v>0</v>
      </c>
      <c r="BA283" s="12" t="str">
        <v>Not Declared</v>
      </c>
      <c r="BB283" s="12" t="str">
        <v>White Horse Harriers</v>
      </c>
      <c r="BC283" s="436"/>
      <c r="BE283" s="365"/>
      <c r="BF283" s="433"/>
      <c r="BG283" s="747" t="str" cm="1">
        <f t="array" ref="BG283">_xlfn.LET(_xlpm.a,_xlfn.XLOOKUP(1,('Number Allocation'!$C$6:$C$1483=BI283)*('Number Allocation'!$D$6:$D$1483=BJ283),'Number Allocation'!$A$6:$A$1483,"..."),IF(_xlpm.a="","...",_xlpm.a))</f>
        <v>...</v>
      </c>
      <c r="BH283" s="747">
        <v>0</v>
      </c>
      <c r="BI283" s="12" t="str">
        <v>Not Declared</v>
      </c>
      <c r="BJ283" s="12" t="str">
        <v>Witney Road Runners</v>
      </c>
      <c r="BK283" s="436"/>
      <c r="BM283" s="365"/>
      <c r="BN283" s="433"/>
      <c r="BO283" s="747" t="str" cm="1">
        <f t="array" ref="BO283">_xlfn.LET(_xlpm.a,_xlfn.XLOOKUP(1,('Number Allocation'!$C$6:$C$1483=BQ283)*('Number Allocation'!$D$6:$D$1483=BR283),'Number Allocation'!$A$6:$A$1483,"..."),IF(_xlpm.a="","...",_xlpm.a))</f>
        <v>...</v>
      </c>
      <c r="BP283" s="747">
        <v>0</v>
      </c>
      <c r="BQ283" s="12" t="str">
        <v>Not Declared</v>
      </c>
      <c r="BR283" s="12" t="str">
        <v>Radley AC</v>
      </c>
      <c r="BS283" s="436"/>
      <c r="BU283" s="365"/>
      <c r="BV283" s="433"/>
      <c r="BW283" s="747" t="str" cm="1">
        <f t="array" ref="BW283">_xlfn.LET(_xlpm.a,_xlfn.XLOOKUP(1,('Number Allocation'!$C$6:$C$1483=BY283)*('Number Allocation'!$D$6:$D$1483=BZ283),'Number Allocation'!$A$6:$A$1483,"..."),IF(_xlpm.a="","...",_xlpm.a))</f>
        <v>...</v>
      </c>
      <c r="BX283" s="747">
        <v>0</v>
      </c>
      <c r="BY283" s="12" t="str">
        <v>Not Declared</v>
      </c>
      <c r="BZ283" s="12" t="str">
        <v>Team Kennet</v>
      </c>
      <c r="CA283" s="747"/>
      <c r="CB283" s="12"/>
      <c r="CC283" s="12"/>
      <c r="CD283" s="433"/>
      <c r="CE283" s="747" t="str" cm="1">
        <f t="array" ref="CE283">_xlfn.LET(_xlpm.a,_xlfn.XLOOKUP(1,('Number Allocation'!$C$6:$C$1483=CG283)*('Number Allocation'!$D$6:$D$1483=CH283),'Number Allocation'!$A$6:$A$1483,"..."),IF(_xlpm.a="","...",_xlpm.a))</f>
        <v>...</v>
      </c>
      <c r="CF283" s="747">
        <v>0</v>
      </c>
      <c r="CG283" s="12" t="str">
        <v>Not Declared</v>
      </c>
      <c r="CH283" s="12" t="str">
        <v>Banbury Harriers AC</v>
      </c>
      <c r="CI283" s="747"/>
      <c r="CJ283" s="12"/>
      <c r="CK283" s="12"/>
      <c r="CL283" s="433"/>
      <c r="CM283" s="747" t="str" cm="1">
        <f t="array" ref="CM283">_xlfn.LET(_xlpm.a,_xlfn.XLOOKUP(1,('Number Allocation'!$C$6:$C$1483=CO283)*('Number Allocation'!$D$6:$D$1483=CP283),'Number Allocation'!$A$6:$A$1483,"..."),IF(_xlpm.a="","...",_xlpm.a))</f>
        <v>...</v>
      </c>
      <c r="CN283" s="747">
        <v>0</v>
      </c>
      <c r="CO283" s="12" t="str">
        <v>Not Declared</v>
      </c>
      <c r="CP283" s="12" t="str">
        <v>Oxford City AC</v>
      </c>
      <c r="CQ283" s="747"/>
      <c r="CR283" s="12"/>
      <c r="CS283" s="12"/>
      <c r="CT283" s="433"/>
      <c r="CU283" s="747" t="str" cm="1">
        <f t="array" ref="CU283">_xlfn.LET(_xlpm.a,_xlfn.XLOOKUP(1,('Number Allocation'!$C$6:$C$1483=CW283)*('Number Allocation'!$D$6:$D$1483=CX283),'Number Allocation'!$A$6:$A$1483,"..."),IF(_xlpm.a="","...",_xlpm.a))</f>
        <v>...</v>
      </c>
      <c r="CV283" s="747">
        <v>0</v>
      </c>
      <c r="CW283" s="12" t="str">
        <v>Not Declared</v>
      </c>
      <c r="CX283" s="12" t="str">
        <v>Witney Road Runners</v>
      </c>
      <c r="CY283" s="747"/>
      <c r="CZ283" s="12"/>
      <c r="DA283" s="12"/>
      <c r="DB283" s="433"/>
      <c r="DC283" s="747" t="str" cm="1">
        <f t="array" ref="DC283">_xlfn.LET(_xlpm.a,_xlfn.XLOOKUP(1,('Number Allocation'!$C$6:$C$1483=DE283)*('Number Allocation'!$D$6:$D$1483=DF283),'Number Allocation'!$A$6:$A$1483,"..."),IF(_xlpm.a="","...",_xlpm.a))</f>
        <v>...</v>
      </c>
      <c r="DD283" s="747">
        <v>0</v>
      </c>
      <c r="DE283" s="12" t="str">
        <v>Not Declared</v>
      </c>
      <c r="DF283" s="12" t="str">
        <v>Witney Road Runners</v>
      </c>
      <c r="DG283" s="747"/>
      <c r="DH283" s="12"/>
      <c r="DI283" s="12"/>
      <c r="DJ283" s="433"/>
      <c r="DK283" s="747" t="str" cm="1">
        <f t="array" ref="DK283">_xlfn.LET(_xlpm.a,_xlfn.XLOOKUP(1,('Number Allocation'!$C$6:$C$1483=DM283)*('Number Allocation'!$D$6:$D$1483=DN283),'Number Allocation'!$A$6:$A$1483,"..."),IF(_xlpm.a="","...",_xlpm.a))</f>
        <v>...</v>
      </c>
      <c r="DL283" s="747">
        <v>0</v>
      </c>
      <c r="DM283" s="12" t="str">
        <v>Not Declared</v>
      </c>
      <c r="DN283" s="12" t="str">
        <v>Banbury Harriers AC</v>
      </c>
      <c r="DO283" s="747"/>
      <c r="DP283" s="12"/>
      <c r="DQ283" s="12"/>
      <c r="DR283" s="89"/>
      <c r="DZ283" s="15"/>
      <c r="EA283" s="15"/>
    </row>
    <row r="284" spans="1:131" s="359" customFormat="1" ht="21" customHeight="1">
      <c r="A284" s="358" t="str">
        <f>Radley!AJ$2</f>
        <v>Radley AC</v>
      </c>
      <c r="B284" s="729" t="str">
        <f>Radley!AV$1</f>
        <v>R</v>
      </c>
      <c r="C284" s="729" t="s">
        <v>71</v>
      </c>
      <c r="D284" s="729" t="str" cm="1">
        <f t="array" ref="D284">_xlfn.LET(_xlpm.x, Radley!$AL$24:$AW$24, _xlpm.y, Radley!$AL$30:$AW$38, _xlpm.z, Radley!$AJ$30:$AJ$38, IF(_xlfn.XLOOKUP($C284,_xlfn.XLOOKUP(D$247,_xlpm.x,_xlpm.y,""),_xlpm.z,"Not Declared")="", "Name not recorded",  _xlfn.XLOOKUP($C284,_xlfn.XLOOKUP(D$247,_xlpm.x,_xlpm.y,""),_xlpm.z,"Not Declared")))</f>
        <v>Not Declared</v>
      </c>
      <c r="E284" s="729" t="str" cm="1">
        <f t="array" ref="E284">_xlfn.LET(_xlpm.x, Radley!$AL$24:$AW$24, _xlpm.y, Radley!$AL$30:$AW$38, _xlpm.z, Radley!$AJ$30:$AJ$38, IF(_xlfn.XLOOKUP($C284,_xlfn.XLOOKUP(E$247,_xlpm.x,_xlpm.y,""),_xlpm.z,"Not Declared")="", "Name not recorded",  _xlfn.XLOOKUP($C284,_xlfn.XLOOKUP(E$247,_xlpm.x,_xlpm.y,""),_xlpm.z,"Not Declared")))</f>
        <v>Not Declared</v>
      </c>
      <c r="F284" s="732" t="str" cm="1">
        <f t="array" ref="F284">_xlfn.LET(_xlpm.x, Radley!$AL$24:$AW$24, _xlpm.y, Radley!$AL$30:$AW$38, _xlpm.z, Radley!$AJ$30:$AJ$38, IF(_xlfn.XLOOKUP($C284,_xlfn.XLOOKUP(F$247,_xlpm.x,_xlpm.y,""),_xlpm.z,"Not Declared")="", "Name not recorded",  _xlfn.XLOOKUP($C284,_xlfn.XLOOKUP(F$247,_xlpm.x,_xlpm.y,""),_xlpm.z,"Not Declared")))</f>
        <v>Not Declared</v>
      </c>
      <c r="G284" s="729" t="str" cm="1">
        <f t="array" ref="G284">_xlfn.LET(_xlpm.x, Radley!$AL$24:$AW$24, _xlpm.y, Radley!$AL$30:$AW$38, _xlpm.z, Radley!$AJ$30:$AJ$38, IF(_xlfn.XLOOKUP($C284,_xlfn.XLOOKUP(G$247,_xlpm.x,_xlpm.y,""),_xlpm.z,"Not Declared")="", "Name not recorded",  _xlfn.XLOOKUP($C284,_xlfn.XLOOKUP(G$247,_xlpm.x,_xlpm.y,""),_xlpm.z,"Not Declared")))</f>
        <v>Not Declared</v>
      </c>
      <c r="H284" s="729" t="str" cm="1">
        <f t="array" ref="H284">_xlfn.LET(_xlpm.x, Radley!$AL$24:$AW$24, _xlpm.y, Radley!$AL$30:$AW$38, _xlpm.z, Radley!$AJ$30:$AJ$38, IF(_xlfn.XLOOKUP($C284,_xlfn.XLOOKUP(H$247,_xlpm.x,_xlpm.y,""),_xlpm.z,"Not Declared")="", "Name not recorded",  _xlfn.XLOOKUP($C284,_xlfn.XLOOKUP(H$247,_xlpm.x,_xlpm.y,""),_xlpm.z,"Not Declared")))</f>
        <v>Not Declared</v>
      </c>
      <c r="I284" s="729" t="str" cm="1">
        <f t="array" ref="I284">_xlfn.LET(_xlpm.x, Radley!$AL$24:$AW$24, _xlpm.y, Radley!$AL$30:$AW$38, _xlpm.z, Radley!$AJ$30:$AJ$38, IF(_xlfn.XLOOKUP($C284,_xlfn.XLOOKUP(I$247,_xlpm.x,_xlpm.y,""),_xlpm.z,"Not Declared")="", "Name not recorded",  _xlfn.XLOOKUP($C284,_xlfn.XLOOKUP(I$247,_xlpm.x,_xlpm.y,""),_xlpm.z,"Not Declared")))</f>
        <v>Not Declared</v>
      </c>
      <c r="J284" s="729" t="str" cm="1">
        <f t="array" ref="J284">_xlfn.LET(_xlpm.x, Radley!$AL$24:$AW$24, _xlpm.y, Radley!$AL$30:$AW$38, _xlpm.z, Radley!$AJ$30:$AJ$38, IF(_xlfn.XLOOKUP($C284,_xlfn.XLOOKUP(J$247,_xlpm.x,_xlpm.y,""),_xlpm.z,"Not Declared")="", "Name not recorded",  _xlfn.XLOOKUP($C284,_xlfn.XLOOKUP(J$247,_xlpm.x,_xlpm.y,""),_xlpm.z,"Not Declared")))</f>
        <v>Not Declared</v>
      </c>
      <c r="K284" s="729" t="str" cm="1">
        <f t="array" ref="K284">_xlfn.LET(_xlpm.x, Radley!$AL$24:$AW$24, _xlpm.y, Radley!$AL$30:$AW$38, _xlpm.z, Radley!$AJ$30:$AJ$38, IF(_xlfn.XLOOKUP($C284,_xlfn.XLOOKUP(K$247,_xlpm.x,_xlpm.y,""),_xlpm.z,"Not Declared")="", "Name not recorded",  _xlfn.XLOOKUP($C284,_xlfn.XLOOKUP(K$247,_xlpm.x,_xlpm.y,""),_xlpm.z,"Not Declared")))</f>
        <v>Not Declared</v>
      </c>
      <c r="L284" s="729" t="str" cm="1">
        <f t="array" ref="L284">_xlfn.LET(_xlpm.x, Radley!$AL$24:$AW$24, _xlpm.y, Radley!$AL$30:$AW$38, _xlpm.z, Radley!$AJ$30:$AJ$38, IF(_xlfn.XLOOKUP($C284,_xlfn.XLOOKUP(L$247,_xlpm.x,_xlpm.y,""),_xlpm.z,"Not Declared")="", "Name not recorded",  _xlfn.XLOOKUP($C284,_xlfn.XLOOKUP(L$247,_xlpm.x,_xlpm.y,""),_xlpm.z,"Not Declared")))</f>
        <v>Not Declared</v>
      </c>
      <c r="M284" s="729" t="str" cm="1">
        <f t="array" ref="M284">_xlfn.LET(_xlpm.x, Radley!$AL$24:$AW$24, _xlpm.y, Radley!$AL$30:$AW$38, _xlpm.z, Radley!$AJ$30:$AJ$38, IF(_xlfn.XLOOKUP($C284,_xlfn.XLOOKUP(M$247,_xlpm.x,_xlpm.y,""),_xlpm.z,"Not Declared")="", "Name not recorded",  _xlfn.XLOOKUP($C284,_xlfn.XLOOKUP(M$247,_xlpm.x,_xlpm.y,""),_xlpm.z,"Not Declared")))</f>
        <v>Not Declared</v>
      </c>
      <c r="N284" s="729" t="str" cm="1">
        <f t="array" ref="N284">_xlfn.LET(_xlpm.x, Radley!$AL$24:$AW$24, _xlpm.y, Radley!$AL$30:$AW$38, _xlpm.z, Radley!$AJ$30:$AJ$38, IF(_xlfn.XLOOKUP($C284,_xlfn.XLOOKUP(N$247,_xlpm.x,_xlpm.y,""),_xlpm.z,"Not Declared")="", "Name not recorded",  _xlfn.XLOOKUP($C284,_xlfn.XLOOKUP(N$247,_xlpm.x,_xlpm.y,""),_xlpm.z,"Not Declared")))</f>
        <v>Not Declared</v>
      </c>
      <c r="O284" s="729" t="str" cm="1">
        <f t="array" ref="O284">_xlfn.LET(_xlpm.x, Radley!$AL$24:$AW$24, _xlpm.y, Radley!$AL$30:$AW$38, _xlpm.z, Radley!$AJ$30:$AJ$38, IF(_xlfn.XLOOKUP($C284,_xlfn.XLOOKUP(O$247,_xlpm.x,_xlpm.y,""),_xlpm.z,"Not Declared")="", "Name not recorded",  _xlfn.XLOOKUP($C284,_xlfn.XLOOKUP(O$247,_xlpm.x,_xlpm.y,""),_xlpm.z,"Not Declared")))</f>
        <v>Not Declared</v>
      </c>
      <c r="P284" s="732"/>
      <c r="Q284" s="732"/>
      <c r="R284" s="732"/>
      <c r="S284" s="732"/>
      <c r="T284" s="732"/>
      <c r="U284" s="732"/>
      <c r="V284" s="732"/>
      <c r="W284" s="732"/>
      <c r="X284" s="439" t="s">
        <v>524</v>
      </c>
      <c r="Z284" s="433"/>
      <c r="AA284" s="747" t="str" cm="1">
        <f t="array" ref="AA284">_xlfn.LET(_xlpm.a,_xlfn.XLOOKUP(1,('Number Allocation'!$C$6:$C$1483=AC284)*('Number Allocation'!$D$6:$D$1483=AD284),'Number Allocation'!$A$6:$A$1483,"..."),IF(_xlpm.a="","...",_xlpm.a))</f>
        <v>...</v>
      </c>
      <c r="AB284" s="747"/>
      <c r="AC284" s="12"/>
      <c r="AD284" s="12"/>
      <c r="AE284" s="436"/>
      <c r="AG284" s="365"/>
      <c r="AH284" s="433"/>
      <c r="AI284" s="747" t="str" cm="1">
        <f t="array" ref="AI284">_xlfn.LET(_xlpm.a,_xlfn.XLOOKUP(1,('Number Allocation'!$C$6:$C$1483=AK284)*('Number Allocation'!$D$6:$D$1483=AL284),'Number Allocation'!$A$6:$A$1483,"..."),IF(_xlpm.a="","...",_xlpm.a))</f>
        <v>...</v>
      </c>
      <c r="AJ284" s="747">
        <v>0</v>
      </c>
      <c r="AK284" s="12" t="str">
        <v>Not Declared</v>
      </c>
      <c r="AL284" s="12" t="str">
        <v>Radley AC</v>
      </c>
      <c r="AM284" s="436"/>
      <c r="AO284" s="365"/>
      <c r="AP284" s="433"/>
      <c r="AQ284" s="747" t="str" cm="1">
        <f t="array" ref="AQ284">_xlfn.LET(_xlpm.a,_xlfn.XLOOKUP(1,('Number Allocation'!$C$6:$C$1483=AS284)*('Number Allocation'!$D$6:$D$1483=AT284),'Number Allocation'!$A$6:$A$1483,"..."),IF(_xlpm.a="","...",_xlpm.a))</f>
        <v>...</v>
      </c>
      <c r="AR284" s="747">
        <v>0</v>
      </c>
      <c r="AS284" s="12" t="str">
        <v>Not Declared</v>
      </c>
      <c r="AT284" s="12" t="str">
        <v>Witney Road Runners</v>
      </c>
      <c r="AU284" s="436"/>
      <c r="AW284" s="365"/>
      <c r="AX284" s="433"/>
      <c r="AY284" s="747" t="str" cm="1">
        <f t="array" ref="AY284">_xlfn.LET(_xlpm.a,_xlfn.XLOOKUP(1,('Number Allocation'!$C$6:$C$1483=BA284)*('Number Allocation'!$D$6:$D$1483=BB284),'Number Allocation'!$A$6:$A$1483,"..."),IF(_xlpm.a="","...",_xlpm.a))</f>
        <v>...</v>
      </c>
      <c r="AZ284" s="747">
        <v>0</v>
      </c>
      <c r="BA284" s="12" t="str">
        <v>Not Declared</v>
      </c>
      <c r="BB284" s="12" t="str">
        <v>Radley AC</v>
      </c>
      <c r="BC284" s="436"/>
      <c r="BE284" s="365"/>
      <c r="BF284" s="433"/>
      <c r="BG284" s="747" t="str" cm="1">
        <f t="array" ref="BG284">_xlfn.LET(_xlpm.a,_xlfn.XLOOKUP(1,('Number Allocation'!$C$6:$C$1483=BI284)*('Number Allocation'!$D$6:$D$1483=BJ284),'Number Allocation'!$A$6:$A$1483,"..."),IF(_xlpm.a="","...",_xlpm.a))</f>
        <v>...</v>
      </c>
      <c r="BH284" s="747">
        <v>0</v>
      </c>
      <c r="BI284" s="12" t="str">
        <v>Not Declared</v>
      </c>
      <c r="BJ284" s="12" t="str">
        <v>Banbury Harriers AC</v>
      </c>
      <c r="BK284" s="436"/>
      <c r="BM284" s="365"/>
      <c r="BN284" s="433"/>
      <c r="BO284" s="747" t="str" cm="1">
        <f t="array" ref="BO284">_xlfn.LET(_xlpm.a,_xlfn.XLOOKUP(1,('Number Allocation'!$C$6:$C$1483=BQ284)*('Number Allocation'!$D$6:$D$1483=BR284),'Number Allocation'!$A$6:$A$1483,"..."),IF(_xlpm.a="","...",_xlpm.a))</f>
        <v>...</v>
      </c>
      <c r="BP284" s="747">
        <v>0</v>
      </c>
      <c r="BQ284" s="12" t="str">
        <v>Not Declared</v>
      </c>
      <c r="BR284" s="12" t="str">
        <v>Banbury Harriers AC</v>
      </c>
      <c r="BS284" s="436"/>
      <c r="BU284" s="365"/>
      <c r="BV284" s="433"/>
      <c r="BW284" s="747" t="str" cm="1">
        <f t="array" ref="BW284">_xlfn.LET(_xlpm.a,_xlfn.XLOOKUP(1,('Number Allocation'!$C$6:$C$1483=BY284)*('Number Allocation'!$D$6:$D$1483=BZ284),'Number Allocation'!$A$6:$A$1483,"..."),IF(_xlpm.a="","...",_xlpm.a))</f>
        <v>...</v>
      </c>
      <c r="BX284" s="747">
        <v>0</v>
      </c>
      <c r="BY284" s="12" t="str">
        <v>Not Declared</v>
      </c>
      <c r="BZ284" s="12" t="str">
        <v>Abingdon AC</v>
      </c>
      <c r="CA284" s="747"/>
      <c r="CB284" s="12"/>
      <c r="CC284" s="12"/>
      <c r="CD284" s="433"/>
      <c r="CE284" s="747" t="str" cm="1">
        <f t="array" ref="CE284">_xlfn.LET(_xlpm.a,_xlfn.XLOOKUP(1,('Number Allocation'!$C$6:$C$1483=CG284)*('Number Allocation'!$D$6:$D$1483=CH284),'Number Allocation'!$A$6:$A$1483,"..."),IF(_xlpm.a="","...",_xlpm.a))</f>
        <v>...</v>
      </c>
      <c r="CF284" s="747">
        <v>0</v>
      </c>
      <c r="CG284" s="12" t="str">
        <v>Not Declared</v>
      </c>
      <c r="CH284" s="12" t="str">
        <v>Witney Road Runners</v>
      </c>
      <c r="CI284" s="747"/>
      <c r="CJ284" s="12"/>
      <c r="CK284" s="12"/>
      <c r="CL284" s="433"/>
      <c r="CM284" s="747" t="str" cm="1">
        <f t="array" ref="CM284">_xlfn.LET(_xlpm.a,_xlfn.XLOOKUP(1,('Number Allocation'!$C$6:$C$1483=CO284)*('Number Allocation'!$D$6:$D$1483=CP284),'Number Allocation'!$A$6:$A$1483,"..."),IF(_xlpm.a="","...",_xlpm.a))</f>
        <v>...</v>
      </c>
      <c r="CN284" s="747">
        <v>0</v>
      </c>
      <c r="CO284" s="12" t="str">
        <v>Not Declared</v>
      </c>
      <c r="CP284" s="12" t="str">
        <v>White Horse Harriers</v>
      </c>
      <c r="CQ284" s="747"/>
      <c r="CR284" s="12"/>
      <c r="CS284" s="12"/>
      <c r="CT284" s="433"/>
      <c r="CU284" s="747" t="str" cm="1">
        <f t="array" ref="CU284">_xlfn.LET(_xlpm.a,_xlfn.XLOOKUP(1,('Number Allocation'!$C$6:$C$1483=CW284)*('Number Allocation'!$D$6:$D$1483=CX284),'Number Allocation'!$A$6:$A$1483,"..."),IF(_xlpm.a="","...",_xlpm.a))</f>
        <v>...</v>
      </c>
      <c r="CV284" s="747">
        <v>0</v>
      </c>
      <c r="CW284" s="12" t="str">
        <v>Not Declared</v>
      </c>
      <c r="CX284" s="12" t="str">
        <v>Radley AC</v>
      </c>
      <c r="CY284" s="747"/>
      <c r="CZ284" s="12"/>
      <c r="DA284" s="12"/>
      <c r="DB284" s="433"/>
      <c r="DC284" s="747" t="str" cm="1">
        <f t="array" ref="DC284">_xlfn.LET(_xlpm.a,_xlfn.XLOOKUP(1,('Number Allocation'!$C$6:$C$1483=DE284)*('Number Allocation'!$D$6:$D$1483=DF284),'Number Allocation'!$A$6:$A$1483,"..."),IF(_xlpm.a="","...",_xlpm.a))</f>
        <v>...</v>
      </c>
      <c r="DD284" s="747">
        <v>0</v>
      </c>
      <c r="DE284" s="12" t="str">
        <v>Not Declared</v>
      </c>
      <c r="DF284" s="12" t="str">
        <v>Radley AC</v>
      </c>
      <c r="DG284" s="747"/>
      <c r="DH284" s="12"/>
      <c r="DI284" s="12"/>
      <c r="DJ284" s="433"/>
      <c r="DK284" s="747" t="str" cm="1">
        <f t="array" ref="DK284">_xlfn.LET(_xlpm.a,_xlfn.XLOOKUP(1,('Number Allocation'!$C$6:$C$1483=DM284)*('Number Allocation'!$D$6:$D$1483=DN284),'Number Allocation'!$A$6:$A$1483,"..."),IF(_xlpm.a="","...",_xlpm.a))</f>
        <v>...</v>
      </c>
      <c r="DL284" s="747">
        <v>0</v>
      </c>
      <c r="DM284" s="12" t="str">
        <v>Not Declared</v>
      </c>
      <c r="DN284" s="12" t="str">
        <v>Abingdon AC</v>
      </c>
      <c r="DO284" s="747"/>
      <c r="DP284" s="12"/>
      <c r="DQ284" s="12"/>
      <c r="DT284" s="89"/>
      <c r="DU284" s="89"/>
      <c r="DZ284" s="15"/>
      <c r="EA284" s="15"/>
    </row>
    <row r="285" spans="1:131" s="359" customFormat="1" ht="21" customHeight="1">
      <c r="A285" s="358" t="str">
        <f>A284</f>
        <v>Radley AC</v>
      </c>
      <c r="B285" s="729" t="str">
        <f>Radley!AV$2</f>
        <v>RR</v>
      </c>
      <c r="C285" s="729" t="s">
        <v>65</v>
      </c>
      <c r="D285" s="729" t="str" cm="1">
        <f t="array" ref="D285">_xlfn.LET(_xlpm.x, Radley!$AL$24:$AW$24, _xlpm.y, Radley!$AL$30:$AW$38, _xlpm.z, Radley!$AJ$30:$AJ$38, IF(_xlfn.XLOOKUP($C285,_xlfn.XLOOKUP(D$247,_xlpm.x,_xlpm.y,""),_xlpm.z,"Not Declared")="", "Name not recorded",  _xlfn.XLOOKUP($C285,_xlfn.XLOOKUP(D$247,_xlpm.x,_xlpm.y,""),_xlpm.z,"Not Declared")))</f>
        <v>Not Declared</v>
      </c>
      <c r="E285" s="729" t="str" cm="1">
        <f t="array" ref="E285">_xlfn.LET(_xlpm.x, Radley!$AL$24:$AW$24, _xlpm.y, Radley!$AL$30:$AW$38, _xlpm.z, Radley!$AJ$30:$AJ$38, IF(_xlfn.XLOOKUP($C285,_xlfn.XLOOKUP(E$247,_xlpm.x,_xlpm.y,""),_xlpm.z,"Not Declared")="", "Name not recorded",  _xlfn.XLOOKUP($C285,_xlfn.XLOOKUP(E$247,_xlpm.x,_xlpm.y,""),_xlpm.z,"Not Declared")))</f>
        <v>Not Declared</v>
      </c>
      <c r="F285" s="732" t="str" cm="1">
        <f t="array" ref="F285">_xlfn.LET(_xlpm.x, Radley!$AL$24:$AW$24, _xlpm.y, Radley!$AL$30:$AW$38, _xlpm.z, Radley!$AJ$30:$AJ$38, IF(_xlfn.XLOOKUP($C285,_xlfn.XLOOKUP(F$247,_xlpm.x,_xlpm.y,""),_xlpm.z,"Not Declared")="", "Name not recorded",  _xlfn.XLOOKUP($C285,_xlfn.XLOOKUP(F$247,_xlpm.x,_xlpm.y,""),_xlpm.z,"Not Declared")))</f>
        <v>Not Declared</v>
      </c>
      <c r="G285" s="729" t="str" cm="1">
        <f t="array" ref="G285">_xlfn.LET(_xlpm.x, Radley!$AL$24:$AW$24, _xlpm.y, Radley!$AL$30:$AW$38, _xlpm.z, Radley!$AJ$30:$AJ$38, IF(_xlfn.XLOOKUP($C285,_xlfn.XLOOKUP(G$247,_xlpm.x,_xlpm.y,""),_xlpm.z,"Not Declared")="", "Name not recorded",  _xlfn.XLOOKUP($C285,_xlfn.XLOOKUP(G$247,_xlpm.x,_xlpm.y,""),_xlpm.z,"Not Declared")))</f>
        <v>Not Declared</v>
      </c>
      <c r="H285" s="729" t="str" cm="1">
        <f t="array" ref="H285">_xlfn.LET(_xlpm.x, Radley!$AL$24:$AW$24, _xlpm.y, Radley!$AL$30:$AW$38, _xlpm.z, Radley!$AJ$30:$AJ$38, IF(_xlfn.XLOOKUP($C285,_xlfn.XLOOKUP(H$247,_xlpm.x,_xlpm.y,""),_xlpm.z,"Not Declared")="", "Name not recorded",  _xlfn.XLOOKUP($C285,_xlfn.XLOOKUP(H$247,_xlpm.x,_xlpm.y,""),_xlpm.z,"Not Declared")))</f>
        <v>Not Declared</v>
      </c>
      <c r="I285" s="729" t="str" cm="1">
        <f t="array" ref="I285">_xlfn.LET(_xlpm.x, Radley!$AL$24:$AW$24, _xlpm.y, Radley!$AL$30:$AW$38, _xlpm.z, Radley!$AJ$30:$AJ$38, IF(_xlfn.XLOOKUP($C285,_xlfn.XLOOKUP(I$247,_xlpm.x,_xlpm.y,""),_xlpm.z,"Not Declared")="", "Name not recorded",  _xlfn.XLOOKUP($C285,_xlfn.XLOOKUP(I$247,_xlpm.x,_xlpm.y,""),_xlpm.z,"Not Declared")))</f>
        <v>Not Declared</v>
      </c>
      <c r="J285" s="729" t="str" cm="1">
        <f t="array" ref="J285">_xlfn.LET(_xlpm.x, Radley!$AL$24:$AW$24, _xlpm.y, Radley!$AL$30:$AW$38, _xlpm.z, Radley!$AJ$30:$AJ$38, IF(_xlfn.XLOOKUP($C285,_xlfn.XLOOKUP(J$247,_xlpm.x,_xlpm.y,""),_xlpm.z,"Not Declared")="", "Name not recorded",  _xlfn.XLOOKUP($C285,_xlfn.XLOOKUP(J$247,_xlpm.x,_xlpm.y,""),_xlpm.z,"Not Declared")))</f>
        <v>Not Declared</v>
      </c>
      <c r="K285" s="729" t="str" cm="1">
        <f t="array" ref="K285">_xlfn.LET(_xlpm.x, Radley!$AL$24:$AW$24, _xlpm.y, Radley!$AL$30:$AW$38, _xlpm.z, Radley!$AJ$30:$AJ$38, IF(_xlfn.XLOOKUP($C285,_xlfn.XLOOKUP(K$247,_xlpm.x,_xlpm.y,""),_xlpm.z,"Not Declared")="", "Name not recorded",  _xlfn.XLOOKUP($C285,_xlfn.XLOOKUP(K$247,_xlpm.x,_xlpm.y,""),_xlpm.z,"Not Declared")))</f>
        <v>Not Declared</v>
      </c>
      <c r="L285" s="729" t="str" cm="1">
        <f t="array" ref="L285">_xlfn.LET(_xlpm.x, Radley!$AL$24:$AW$24, _xlpm.y, Radley!$AL$30:$AW$38, _xlpm.z, Radley!$AJ$30:$AJ$38, IF(_xlfn.XLOOKUP($C285,_xlfn.XLOOKUP(L$247,_xlpm.x,_xlpm.y,""),_xlpm.z,"Not Declared")="", "Name not recorded",  _xlfn.XLOOKUP($C285,_xlfn.XLOOKUP(L$247,_xlpm.x,_xlpm.y,""),_xlpm.z,"Not Declared")))</f>
        <v>Not Declared</v>
      </c>
      <c r="M285" s="729" t="str" cm="1">
        <f t="array" ref="M285">_xlfn.LET(_xlpm.x, Radley!$AL$24:$AW$24, _xlpm.y, Radley!$AL$30:$AW$38, _xlpm.z, Radley!$AJ$30:$AJ$38, IF(_xlfn.XLOOKUP($C285,_xlfn.XLOOKUP(M$247,_xlpm.x,_xlpm.y,""),_xlpm.z,"Not Declared")="", "Name not recorded",  _xlfn.XLOOKUP($C285,_xlfn.XLOOKUP(M$247,_xlpm.x,_xlpm.y,""),_xlpm.z,"Not Declared")))</f>
        <v>Not Declared</v>
      </c>
      <c r="N285" s="729" t="str" cm="1">
        <f t="array" ref="N285">_xlfn.LET(_xlpm.x, Radley!$AL$24:$AW$24, _xlpm.y, Radley!$AL$30:$AW$38, _xlpm.z, Radley!$AJ$30:$AJ$38, IF(_xlfn.XLOOKUP($C285,_xlfn.XLOOKUP(N$247,_xlpm.x,_xlpm.y,""),_xlpm.z,"Not Declared")="", "Name not recorded",  _xlfn.XLOOKUP($C285,_xlfn.XLOOKUP(N$247,_xlpm.x,_xlpm.y,""),_xlpm.z,"Not Declared")))</f>
        <v>Not Declared</v>
      </c>
      <c r="O285" s="729" t="str" cm="1">
        <f t="array" ref="O285">_xlfn.LET(_xlpm.x, Radley!$AL$24:$AW$24, _xlpm.y, Radley!$AL$30:$AW$38, _xlpm.z, Radley!$AJ$30:$AJ$38, IF(_xlfn.XLOOKUP($C285,_xlfn.XLOOKUP(O$247,_xlpm.x,_xlpm.y,""),_xlpm.z,"Not Declared")="", "Name not recorded",  _xlfn.XLOOKUP($C285,_xlfn.XLOOKUP(O$247,_xlpm.x,_xlpm.y,""),_xlpm.z,"Not Declared")))</f>
        <v>Not Declared</v>
      </c>
      <c r="P285" s="732"/>
      <c r="Q285" s="732"/>
      <c r="R285" s="732"/>
      <c r="S285" s="732"/>
      <c r="T285" s="732"/>
      <c r="U285" s="732"/>
      <c r="V285" s="732"/>
      <c r="W285" s="732"/>
      <c r="X285" s="732"/>
      <c r="Z285" s="433"/>
      <c r="AA285" s="747" t="str" cm="1">
        <f t="array" ref="AA285">_xlfn.LET(_xlpm.a,_xlfn.XLOOKUP(1,('Number Allocation'!$C$6:$C$1483=AC285)*('Number Allocation'!$D$6:$D$1483=AD285),'Number Allocation'!$A$6:$A$1483,"..."),IF(_xlpm.a="","...",_xlpm.a))</f>
        <v>...</v>
      </c>
      <c r="AB285" s="747"/>
      <c r="AC285" s="12"/>
      <c r="AD285" s="12"/>
      <c r="AE285" s="436"/>
      <c r="AG285" s="365"/>
      <c r="AH285" s="433"/>
      <c r="AI285" s="747" t="str" cm="1">
        <f t="array" ref="AI285">_xlfn.LET(_xlpm.a,_xlfn.XLOOKUP(1,('Number Allocation'!$C$6:$C$1483=AK285)*('Number Allocation'!$D$6:$D$1483=AL285),'Number Allocation'!$A$6:$A$1483,"..."),IF(_xlpm.a="","...",_xlpm.a))</f>
        <v>...</v>
      </c>
      <c r="AJ285" s="747">
        <v>0</v>
      </c>
      <c r="AK285" s="12" t="str">
        <v>Not Declared</v>
      </c>
      <c r="AL285" s="12" t="str">
        <v>White Horse Harriers</v>
      </c>
      <c r="AM285" s="436"/>
      <c r="AO285" s="365"/>
      <c r="AP285" s="433"/>
      <c r="AQ285" s="747" t="str" cm="1">
        <f t="array" ref="AQ285">_xlfn.LET(_xlpm.a,_xlfn.XLOOKUP(1,('Number Allocation'!$C$6:$C$1483=AS285)*('Number Allocation'!$D$6:$D$1483=AT285),'Number Allocation'!$A$6:$A$1483,"..."),IF(_xlpm.a="","...",_xlpm.a))</f>
        <v>...</v>
      </c>
      <c r="AR285" s="747">
        <v>0</v>
      </c>
      <c r="AS285" s="12" t="str">
        <v>Not Declared</v>
      </c>
      <c r="AT285" s="12" t="str">
        <v>Banbury Harriers AC</v>
      </c>
      <c r="AU285" s="436"/>
      <c r="AW285" s="365"/>
      <c r="AX285" s="433"/>
      <c r="AY285" s="747" t="str" cm="1">
        <f t="array" ref="AY285">_xlfn.LET(_xlpm.a,_xlfn.XLOOKUP(1,('Number Allocation'!$C$6:$C$1483=BA285)*('Number Allocation'!$D$6:$D$1483=BB285),'Number Allocation'!$A$6:$A$1483,"..."),IF(_xlpm.a="","...",_xlpm.a))</f>
        <v>...</v>
      </c>
      <c r="AZ285" s="747">
        <v>0</v>
      </c>
      <c r="BA285" s="12" t="str">
        <v>Not Declared</v>
      </c>
      <c r="BB285" s="12" t="str">
        <v>Abingdon AC</v>
      </c>
      <c r="BC285" s="436"/>
      <c r="BE285" s="365"/>
      <c r="BF285" s="433"/>
      <c r="BG285" s="747" t="str" cm="1">
        <f t="array" ref="BG285">_xlfn.LET(_xlpm.a,_xlfn.XLOOKUP(1,('Number Allocation'!$C$6:$C$1483=BI285)*('Number Allocation'!$D$6:$D$1483=BJ285),'Number Allocation'!$A$6:$A$1483,"..."),IF(_xlpm.a="","...",_xlpm.a))</f>
        <v>...</v>
      </c>
      <c r="BH285" s="747">
        <v>0</v>
      </c>
      <c r="BI285" s="12" t="str">
        <v>Not Declared</v>
      </c>
      <c r="BJ285" s="12" t="str">
        <v>Bicester AC</v>
      </c>
      <c r="BK285" s="436"/>
      <c r="BM285" s="365"/>
      <c r="BN285" s="433"/>
      <c r="BO285" s="747" t="str" cm="1">
        <f t="array" ref="BO285">_xlfn.LET(_xlpm.a,_xlfn.XLOOKUP(1,('Number Allocation'!$C$6:$C$1483=BQ285)*('Number Allocation'!$D$6:$D$1483=BR285),'Number Allocation'!$A$6:$A$1483,"..."),IF(_xlpm.a="","...",_xlpm.a))</f>
        <v>...</v>
      </c>
      <c r="BP285" s="747">
        <v>0</v>
      </c>
      <c r="BQ285" s="12" t="str">
        <v>Not Declared</v>
      </c>
      <c r="BR285" s="12" t="str">
        <v>Abingdon AC</v>
      </c>
      <c r="BS285" s="436"/>
      <c r="BU285" s="365"/>
      <c r="BV285" s="433"/>
      <c r="BW285" s="747" t="str" cm="1">
        <f t="array" ref="BW285">_xlfn.LET(_xlpm.a,_xlfn.XLOOKUP(1,('Number Allocation'!$C$6:$C$1483=BY285)*('Number Allocation'!$D$6:$D$1483=BZ285),'Number Allocation'!$A$6:$A$1483,"..."),IF(_xlpm.a="","...",_xlpm.a))</f>
        <v>...</v>
      </c>
      <c r="BX285" s="747">
        <v>0</v>
      </c>
      <c r="BY285" s="12" t="str">
        <v>Not Declared</v>
      </c>
      <c r="BZ285" s="12" t="str">
        <v>Banbury Harriers AC</v>
      </c>
      <c r="CA285" s="747"/>
      <c r="CB285" s="3"/>
      <c r="CC285" s="3"/>
      <c r="CD285" s="433"/>
      <c r="CE285" s="747" t="str" cm="1">
        <f t="array" ref="CE285">_xlfn.LET(_xlpm.a,_xlfn.XLOOKUP(1,('Number Allocation'!$C$6:$C$1483=CG285)*('Number Allocation'!$D$6:$D$1483=CH285),'Number Allocation'!$A$6:$A$1483,"..."),IF(_xlpm.a="","...",_xlpm.a))</f>
        <v>...</v>
      </c>
      <c r="CF285" s="747">
        <v>0</v>
      </c>
      <c r="CG285" s="12" t="str">
        <v>Not Declared</v>
      </c>
      <c r="CH285" s="12" t="str">
        <v>Bicester AC</v>
      </c>
      <c r="CI285" s="747"/>
      <c r="CJ285" s="3"/>
      <c r="CK285" s="3"/>
      <c r="CL285" s="433"/>
      <c r="CM285" s="747" t="str" cm="1">
        <f t="array" ref="CM285">_xlfn.LET(_xlpm.a,_xlfn.XLOOKUP(1,('Number Allocation'!$C$6:$C$1483=CO285)*('Number Allocation'!$D$6:$D$1483=CP285),'Number Allocation'!$A$6:$A$1483,"..."),IF(_xlpm.a="","...",_xlpm.a))</f>
        <v>...</v>
      </c>
      <c r="CN285" s="747">
        <v>0</v>
      </c>
      <c r="CO285" s="12" t="str">
        <v>Not Declared</v>
      </c>
      <c r="CP285" s="12" t="str">
        <v>Abingdon AC</v>
      </c>
      <c r="CQ285" s="747"/>
      <c r="CR285" s="3"/>
      <c r="CS285" s="3"/>
      <c r="CT285" s="433"/>
      <c r="CU285" s="747" t="str" cm="1">
        <f t="array" ref="CU285">_xlfn.LET(_xlpm.a,_xlfn.XLOOKUP(1,('Number Allocation'!$C$6:$C$1483=CW285)*('Number Allocation'!$D$6:$D$1483=CX285),'Number Allocation'!$A$6:$A$1483,"..."),IF(_xlpm.a="","...",_xlpm.a))</f>
        <v>...</v>
      </c>
      <c r="CV285" s="747">
        <v>0</v>
      </c>
      <c r="CW285" s="12" t="str">
        <v>Not Declared</v>
      </c>
      <c r="CX285" s="12" t="str">
        <v>Banbury Harriers AC</v>
      </c>
      <c r="CY285" s="747"/>
      <c r="CZ285" s="3"/>
      <c r="DA285" s="3"/>
      <c r="DB285" s="433"/>
      <c r="DC285" s="747" t="str" cm="1">
        <f t="array" ref="DC285">_xlfn.LET(_xlpm.a,_xlfn.XLOOKUP(1,('Number Allocation'!$C$6:$C$1483=DE285)*('Number Allocation'!$D$6:$D$1483=DF285),'Number Allocation'!$A$6:$A$1483,"..."),IF(_xlpm.a="","...",_xlpm.a))</f>
        <v>...</v>
      </c>
      <c r="DD285" s="747">
        <v>0</v>
      </c>
      <c r="DE285" s="12" t="str">
        <v>Not Declared</v>
      </c>
      <c r="DF285" s="12" t="str">
        <v>White Horse Harriers</v>
      </c>
      <c r="DG285" s="747"/>
      <c r="DH285" s="3"/>
      <c r="DI285" s="3"/>
      <c r="DJ285" s="433"/>
      <c r="DK285" s="747" t="str" cm="1">
        <f t="array" ref="DK285">_xlfn.LET(_xlpm.a,_xlfn.XLOOKUP(1,('Number Allocation'!$C$6:$C$1483=DM285)*('Number Allocation'!$D$6:$D$1483=DN285),'Number Allocation'!$A$6:$A$1483,"..."),IF(_xlpm.a="","...",_xlpm.a))</f>
        <v>...</v>
      </c>
      <c r="DL285" s="747">
        <v>0</v>
      </c>
      <c r="DM285" s="12" t="str">
        <v>Not Declared</v>
      </c>
      <c r="DN285" s="12" t="str">
        <v>Bicester AC</v>
      </c>
      <c r="DO285" s="747"/>
      <c r="DP285" s="3"/>
      <c r="DQ285" s="3"/>
      <c r="DR285" s="88"/>
      <c r="DS285" s="88"/>
      <c r="DT285" s="88"/>
      <c r="DZ285" s="15"/>
      <c r="EA285" s="15"/>
    </row>
    <row r="286" spans="1:131" s="359" customFormat="1" ht="21" customHeight="1">
      <c r="A286" s="358" t="str">
        <f>A284</f>
        <v>Radley AC</v>
      </c>
      <c r="B286" s="729"/>
      <c r="C286" s="729" t="s">
        <v>517</v>
      </c>
      <c r="D286" s="729" t="str" cm="1">
        <f t="array" ref="D286">_xlfn.LET(_xlpm.x, Radley!$AL$24:$AW$24, _xlpm.y, Radley!$AL$30:$AW$38, _xlpm.z, Radley!$AJ$30:$AJ$38, IF(_xlfn.XLOOKUP($C286,_xlfn.XLOOKUP(D$247,_xlpm.x,_xlpm.y,""),_xlpm.z,"Not Declared")="", "Name not recorded",  _xlfn.XLOOKUP($C286,_xlfn.XLOOKUP(D$247,_xlpm.x,_xlpm.y,""),_xlpm.z,"Not Declared")))</f>
        <v>Not Declared</v>
      </c>
      <c r="E286" s="729" t="str" cm="1">
        <f t="array" ref="E286">_xlfn.LET(_xlpm.x, Radley!$AL$24:$AW$24, _xlpm.y, Radley!$AL$30:$AW$38, _xlpm.z, Radley!$AJ$30:$AJ$38, IF(_xlfn.XLOOKUP($C286,_xlfn.XLOOKUP(E$247,_xlpm.x,_xlpm.y,""),_xlpm.z,"Not Declared")="", "Name not recorded",  _xlfn.XLOOKUP($C286,_xlfn.XLOOKUP(E$247,_xlpm.x,_xlpm.y,""),_xlpm.z,"Not Declared")))</f>
        <v>Not Declared</v>
      </c>
      <c r="F286" s="732" t="str" cm="1">
        <f t="array" ref="F286">_xlfn.LET(_xlpm.x, Radley!$AL$24:$AW$24, _xlpm.y, Radley!$AL$30:$AW$38, _xlpm.z, Radley!$AJ$30:$AJ$38, IF(_xlfn.XLOOKUP($C286,_xlfn.XLOOKUP(F$247,_xlpm.x,_xlpm.y,""),_xlpm.z,"Not Declared")="", "Name not recorded",  _xlfn.XLOOKUP($C286,_xlfn.XLOOKUP(F$247,_xlpm.x,_xlpm.y,""),_xlpm.z,"Not Declared")))</f>
        <v>Not Declared</v>
      </c>
      <c r="G286" s="729" t="str" cm="1">
        <f t="array" ref="G286">_xlfn.LET(_xlpm.x, Radley!$AL$24:$AW$24, _xlpm.y, Radley!$AL$30:$AW$38, _xlpm.z, Radley!$AJ$30:$AJ$38, IF(_xlfn.XLOOKUP($C286,_xlfn.XLOOKUP(G$247,_xlpm.x,_xlpm.y,""),_xlpm.z,"Not Declared")="", "Name not recorded",  _xlfn.XLOOKUP($C286,_xlfn.XLOOKUP(G$247,_xlpm.x,_xlpm.y,""),_xlpm.z,"Not Declared")))</f>
        <v>Not Declared</v>
      </c>
      <c r="H286" s="729" t="str" cm="1">
        <f t="array" ref="H286">_xlfn.LET(_xlpm.x, Radley!$AL$24:$AW$24, _xlpm.y, Radley!$AL$30:$AW$38, _xlpm.z, Radley!$AJ$30:$AJ$38, IF(_xlfn.XLOOKUP($C286,_xlfn.XLOOKUP(H$247,_xlpm.x,_xlpm.y,""),_xlpm.z,"Not Declared")="", "Name not recorded",  _xlfn.XLOOKUP($C286,_xlfn.XLOOKUP(H$247,_xlpm.x,_xlpm.y,""),_xlpm.z,"Not Declared")))</f>
        <v>Not Declared</v>
      </c>
      <c r="I286" s="729" t="str" cm="1">
        <f t="array" ref="I286">_xlfn.LET(_xlpm.x, Radley!$AL$24:$AW$24, _xlpm.y, Radley!$AL$30:$AW$38, _xlpm.z, Radley!$AJ$30:$AJ$38, IF(_xlfn.XLOOKUP($C286,_xlfn.XLOOKUP(I$247,_xlpm.x,_xlpm.y,""),_xlpm.z,"Not Declared")="", "Name not recorded",  _xlfn.XLOOKUP($C286,_xlfn.XLOOKUP(I$247,_xlpm.x,_xlpm.y,""),_xlpm.z,"Not Declared")))</f>
        <v>Not Declared</v>
      </c>
      <c r="J286" s="729" t="str" cm="1">
        <f t="array" ref="J286">_xlfn.LET(_xlpm.x, Radley!$AL$24:$AW$24, _xlpm.y, Radley!$AL$30:$AW$38, _xlpm.z, Radley!$AJ$30:$AJ$38, IF(_xlfn.XLOOKUP($C286,_xlfn.XLOOKUP(J$247,_xlpm.x,_xlpm.y,""),_xlpm.z,"Not Declared")="", "Name not recorded",  _xlfn.XLOOKUP($C286,_xlfn.XLOOKUP(J$247,_xlpm.x,_xlpm.y,""),_xlpm.z,"Not Declared")))</f>
        <v>Not Declared</v>
      </c>
      <c r="K286" s="729" t="str" cm="1">
        <f t="array" ref="K286">_xlfn.LET(_xlpm.x, Radley!$AL$24:$AW$24, _xlpm.y, Radley!$AL$30:$AW$38, _xlpm.z, Radley!$AJ$30:$AJ$38, IF(_xlfn.XLOOKUP($C286,_xlfn.XLOOKUP(K$247,_xlpm.x,_xlpm.y,""),_xlpm.z,"Not Declared")="", "Name not recorded",  _xlfn.XLOOKUP($C286,_xlfn.XLOOKUP(K$247,_xlpm.x,_xlpm.y,""),_xlpm.z,"Not Declared")))</f>
        <v>Not Declared</v>
      </c>
      <c r="L286" s="729" t="str" cm="1">
        <f t="array" ref="L286">_xlfn.LET(_xlpm.x, Radley!$AL$24:$AW$24, _xlpm.y, Radley!$AL$30:$AW$38, _xlpm.z, Radley!$AJ$30:$AJ$38, IF(_xlfn.XLOOKUP($C286,_xlfn.XLOOKUP(L$247,_xlpm.x,_xlpm.y,""),_xlpm.z,"Not Declared")="", "Name not recorded",  _xlfn.XLOOKUP($C286,_xlfn.XLOOKUP(L$247,_xlpm.x,_xlpm.y,""),_xlpm.z,"Not Declared")))</f>
        <v>Not Declared</v>
      </c>
      <c r="M286" s="729" t="str" cm="1">
        <f t="array" ref="M286">_xlfn.LET(_xlpm.x, Radley!$AL$24:$AW$24, _xlpm.y, Radley!$AL$30:$AW$38, _xlpm.z, Radley!$AJ$30:$AJ$38, IF(_xlfn.XLOOKUP($C286,_xlfn.XLOOKUP(M$247,_xlpm.x,_xlpm.y,""),_xlpm.z,"Not Declared")="", "Name not recorded",  _xlfn.XLOOKUP($C286,_xlfn.XLOOKUP(M$247,_xlpm.x,_xlpm.y,""),_xlpm.z,"Not Declared")))</f>
        <v>Not Declared</v>
      </c>
      <c r="N286" s="729" t="str" cm="1">
        <f t="array" ref="N286">_xlfn.LET(_xlpm.x, Radley!$AL$24:$AW$24, _xlpm.y, Radley!$AL$30:$AW$38, _xlpm.z, Radley!$AJ$30:$AJ$38, IF(_xlfn.XLOOKUP($C286,_xlfn.XLOOKUP(N$247,_xlpm.x,_xlpm.y,""),_xlpm.z,"Not Declared")="", "Name not recorded",  _xlfn.XLOOKUP($C286,_xlfn.XLOOKUP(N$247,_xlpm.x,_xlpm.y,""),_xlpm.z,"Not Declared")))</f>
        <v>Not Declared</v>
      </c>
      <c r="O286" s="729" t="str" cm="1">
        <f t="array" ref="O286">_xlfn.LET(_xlpm.x, Radley!$AL$24:$AW$24, _xlpm.y, Radley!$AL$30:$AW$38, _xlpm.z, Radley!$AJ$30:$AJ$38, IF(_xlfn.XLOOKUP($C286,_xlfn.XLOOKUP(O$247,_xlpm.x,_xlpm.y,""),_xlpm.z,"Not Declared")="", "Name not recorded",  _xlfn.XLOOKUP($C286,_xlfn.XLOOKUP(O$247,_xlpm.x,_xlpm.y,""),_xlpm.z,"Not Declared")))</f>
        <v>Not Declared</v>
      </c>
      <c r="P286" s="79" t="s">
        <v>517</v>
      </c>
      <c r="Q286" s="729" t="s">
        <v>319</v>
      </c>
      <c r="R286" s="729" t="s">
        <v>320</v>
      </c>
      <c r="S286" s="729" t="s">
        <v>321</v>
      </c>
      <c r="T286" s="729" t="str" cm="1">
        <f t="array" ref="T286">_xlfn.LET(_xlpm.x, Radley!$AL$24:$AX$24, _xlpm.y, Radley!$AL$30:$AX$38, _xlpm.z, Radley!$AJ$30:$AJ$38, IF(_xlfn.XLOOKUP(P286,_xlfn.XLOOKUP(T$247,_xlpm.x,_xlpm.y,""),_xlpm.z,"Not Declared")="", "Name not recorded",  _xlfn.XLOOKUP(P286,_xlfn.XLOOKUP(T$247,_xlpm.x,_xlpm.y,""),_xlpm.z,"Not Declared")))</f>
        <v>Not Declared</v>
      </c>
      <c r="U286" s="729" t="str" cm="1">
        <f t="array" ref="U286">_xlfn.LET(_xlpm.x, Radley!$AL$24:$AX$24, _xlpm.y, Radley!$AL$30:$AX$38, _xlpm.z, Radley!$AJ$30:$AJ$38, IF(_xlfn.XLOOKUP(Q286,_xlfn.XLOOKUP(U$247,_xlpm.x,_xlpm.y,""),_xlpm.z,"Not Declared")="", "Name not recorded",  _xlfn.XLOOKUP(Q286,_xlfn.XLOOKUP(U$247,_xlpm.x,_xlpm.y,""),_xlpm.z,"Not Declared")))</f>
        <v>Not Declared</v>
      </c>
      <c r="V286" s="729" t="str" cm="1">
        <f t="array" ref="V286">_xlfn.LET(_xlpm.x, Radley!$AL$24:$AX$24, _xlpm.y, Radley!$AL$30:$AX$38, _xlpm.z, Radley!$AJ$30:$AJ$38, IF(_xlfn.XLOOKUP(R286,_xlfn.XLOOKUP(V$247,_xlpm.x,_xlpm.y,""),_xlpm.z,"Not Declared")="", "Name not recorded",  _xlfn.XLOOKUP(R286,_xlfn.XLOOKUP(V$247,_xlpm.x,_xlpm.y,""),_xlpm.z,"Not Declared")))</f>
        <v>Not Declared</v>
      </c>
      <c r="W286" s="729" t="str" cm="1">
        <f t="array" ref="W286">_xlfn.LET(_xlpm.x, Radley!$AL$24:$AX$24, _xlpm.y, Radley!$AL$30:$AX$38, _xlpm.z, Radley!$AJ$30:$AJ$38, IF(_xlfn.XLOOKUP(S286,_xlfn.XLOOKUP(W$247,_xlpm.x,_xlpm.y,""),_xlpm.z,"Not Declared")="", "Name not recorded",  _xlfn.XLOOKUP(S286,_xlfn.XLOOKUP(W$247,_xlpm.x,_xlpm.y,""),_xlpm.z,"Not Declared")))</f>
        <v>Not Declared</v>
      </c>
      <c r="X286" s="358" t="str">
        <f>_xlfn.TEXTJOIN(", ",,T286:W286)</f>
        <v>Not Declared, Not Declared, Not Declared, Not Declared</v>
      </c>
      <c r="Z286" s="433"/>
      <c r="AA286" s="747" t="str" cm="1">
        <f t="array" ref="AA286">_xlfn.LET(_xlpm.a,_xlfn.XLOOKUP(1,('Number Allocation'!$C$6:$C$1483=AC286)*('Number Allocation'!$D$6:$D$1483=AD286),'Number Allocation'!$A$6:$A$1483,"..."),IF(_xlpm.a="","...",_xlpm.a))</f>
        <v>...</v>
      </c>
      <c r="AB286" s="747"/>
      <c r="AC286" s="12"/>
      <c r="AD286" s="12"/>
      <c r="AE286" s="436"/>
      <c r="AG286" s="365"/>
      <c r="AH286" s="433"/>
      <c r="AI286" s="747" t="str" cm="1">
        <f t="array" ref="AI286">_xlfn.LET(_xlpm.a,_xlfn.XLOOKUP(1,('Number Allocation'!$C$6:$C$1483=AK286)*('Number Allocation'!$D$6:$D$1483=AL286),'Number Allocation'!$A$6:$A$1483,"..."),IF(_xlpm.a="","...",_xlpm.a))</f>
        <v>...</v>
      </c>
      <c r="AJ286" s="747">
        <v>0</v>
      </c>
      <c r="AK286" s="12" t="str">
        <v>Not Declared</v>
      </c>
      <c r="AL286" s="12" t="str">
        <v>Abingdon AC</v>
      </c>
      <c r="AM286" s="436"/>
      <c r="AO286" s="365"/>
      <c r="AP286" s="433"/>
      <c r="AQ286" s="747" t="str" cm="1">
        <f t="array" ref="AQ286">_xlfn.LET(_xlpm.a,_xlfn.XLOOKUP(1,('Number Allocation'!$C$6:$C$1483=AS286)*('Number Allocation'!$D$6:$D$1483=AT286),'Number Allocation'!$A$6:$A$1483,"..."),IF(_xlpm.a="","...",_xlpm.a))</f>
        <v>...</v>
      </c>
      <c r="AR286" s="747">
        <v>0</v>
      </c>
      <c r="AS286" s="12" t="str">
        <v>Not Declared</v>
      </c>
      <c r="AT286" s="12" t="str">
        <v>Radley AC</v>
      </c>
      <c r="AU286" s="436"/>
      <c r="AW286" s="365"/>
      <c r="AX286" s="433"/>
      <c r="AY286" s="747" t="str" cm="1">
        <f t="array" ref="AY286">_xlfn.LET(_xlpm.a,_xlfn.XLOOKUP(1,('Number Allocation'!$C$6:$C$1483=BA286)*('Number Allocation'!$D$6:$D$1483=BB286),'Number Allocation'!$A$6:$A$1483,"..."),IF(_xlpm.a="","...",_xlpm.a))</f>
        <v>...</v>
      </c>
      <c r="AZ286" s="747">
        <v>0</v>
      </c>
      <c r="BA286" s="12" t="str">
        <v>Not Declared</v>
      </c>
      <c r="BB286" s="12" t="str">
        <v>Team Kennet</v>
      </c>
      <c r="BC286" s="436"/>
      <c r="BE286" s="365"/>
      <c r="BF286" s="433"/>
      <c r="BG286" s="747" t="str" cm="1">
        <f t="array" ref="BG286">_xlfn.LET(_xlpm.a,_xlfn.XLOOKUP(1,('Number Allocation'!$C$6:$C$1483=BI286)*('Number Allocation'!$D$6:$D$1483=BJ286),'Number Allocation'!$A$6:$A$1483,"..."),IF(_xlpm.a="","...",_xlpm.a))</f>
        <v>...</v>
      </c>
      <c r="BH286" s="747">
        <v>0</v>
      </c>
      <c r="BI286" s="12" t="str">
        <v>Not Declared</v>
      </c>
      <c r="BJ286" s="12" t="str">
        <v>Radley AC</v>
      </c>
      <c r="BK286" s="436"/>
      <c r="BM286" s="365"/>
      <c r="BN286" s="433"/>
      <c r="BO286" s="747" t="str" cm="1">
        <f t="array" ref="BO286">_xlfn.LET(_xlpm.a,_xlfn.XLOOKUP(1,('Number Allocation'!$C$6:$C$1483=BQ286)*('Number Allocation'!$D$6:$D$1483=BR286),'Number Allocation'!$A$6:$A$1483,"..."),IF(_xlpm.a="","...",_xlpm.a))</f>
        <v>...</v>
      </c>
      <c r="BP286" s="747">
        <v>0</v>
      </c>
      <c r="BQ286" s="12" t="str">
        <v>Not Declared</v>
      </c>
      <c r="BR286" s="12" t="str">
        <v>Oxford City AC</v>
      </c>
      <c r="BS286" s="436"/>
      <c r="BU286" s="365"/>
      <c r="BV286" s="433"/>
      <c r="BW286" s="747" t="str" cm="1">
        <f t="array" ref="BW286">_xlfn.LET(_xlpm.a,_xlfn.XLOOKUP(1,('Number Allocation'!$C$6:$C$1483=BY286)*('Number Allocation'!$D$6:$D$1483=BZ286),'Number Allocation'!$A$6:$A$1483,"..."),IF(_xlpm.a="","...",_xlpm.a))</f>
        <v>...</v>
      </c>
      <c r="BX286" s="747">
        <v>0</v>
      </c>
      <c r="BY286" s="12" t="str">
        <v>Not Declared</v>
      </c>
      <c r="BZ286" s="12" t="str">
        <v>White Horse Harriers</v>
      </c>
      <c r="CA286" s="747"/>
      <c r="CB286" s="3"/>
      <c r="CC286" s="3"/>
      <c r="CD286" s="433"/>
      <c r="CE286" s="747" t="str" cm="1">
        <f t="array" ref="CE286">_xlfn.LET(_xlpm.a,_xlfn.XLOOKUP(1,('Number Allocation'!$C$6:$C$1483=CG286)*('Number Allocation'!$D$6:$D$1483=CH286),'Number Allocation'!$A$6:$A$1483,"..."),IF(_xlpm.a="","...",_xlpm.a))</f>
        <v>...</v>
      </c>
      <c r="CF286" s="747">
        <v>0</v>
      </c>
      <c r="CG286" s="12" t="str">
        <v>Not Declared</v>
      </c>
      <c r="CH286" s="12" t="str">
        <v>Abingdon AC</v>
      </c>
      <c r="CI286" s="747"/>
      <c r="CJ286" s="3"/>
      <c r="CK286" s="3"/>
      <c r="CL286" s="433"/>
      <c r="CM286" s="747" t="str" cm="1">
        <f t="array" ref="CM286">_xlfn.LET(_xlpm.a,_xlfn.XLOOKUP(1,('Number Allocation'!$C$6:$C$1483=CO286)*('Number Allocation'!$D$6:$D$1483=CP286),'Number Allocation'!$A$6:$A$1483,"..."),IF(_xlpm.a="","...",_xlpm.a))</f>
        <v>...</v>
      </c>
      <c r="CN286" s="747">
        <v>0</v>
      </c>
      <c r="CO286" s="12" t="str">
        <v>Not Declared</v>
      </c>
      <c r="CP286" s="12" t="str">
        <v>Team Kennet</v>
      </c>
      <c r="CQ286" s="747"/>
      <c r="CR286" s="3"/>
      <c r="CS286" s="3"/>
      <c r="CT286" s="433"/>
      <c r="CU286" s="747" t="str" cm="1">
        <f t="array" ref="CU286">_xlfn.LET(_xlpm.a,_xlfn.XLOOKUP(1,('Number Allocation'!$C$6:$C$1483=CW286)*('Number Allocation'!$D$6:$D$1483=CX286),'Number Allocation'!$A$6:$A$1483,"..."),IF(_xlpm.a="","...",_xlpm.a))</f>
        <v>...</v>
      </c>
      <c r="CV286" s="747">
        <v>0</v>
      </c>
      <c r="CW286" s="12" t="str">
        <v>Not Declared</v>
      </c>
      <c r="CX286" s="12" t="str">
        <v>White Horse Harriers</v>
      </c>
      <c r="CY286" s="747"/>
      <c r="CZ286" s="3"/>
      <c r="DA286" s="3"/>
      <c r="DB286" s="433"/>
      <c r="DC286" s="747" t="str" cm="1">
        <f t="array" ref="DC286">_xlfn.LET(_xlpm.a,_xlfn.XLOOKUP(1,('Number Allocation'!$C$6:$C$1483=DE286)*('Number Allocation'!$D$6:$D$1483=DF286),'Number Allocation'!$A$6:$A$1483,"..."),IF(_xlpm.a="","...",_xlpm.a))</f>
        <v>...</v>
      </c>
      <c r="DD286" s="747">
        <v>0</v>
      </c>
      <c r="DE286" s="12" t="str">
        <v>Not Declared</v>
      </c>
      <c r="DF286" s="12" t="str">
        <v>Bicester AC</v>
      </c>
      <c r="DG286" s="747"/>
      <c r="DH286" s="3"/>
      <c r="DI286" s="3"/>
      <c r="DJ286" s="433"/>
      <c r="DK286" s="747" t="str" cm="1">
        <f t="array" ref="DK286">_xlfn.LET(_xlpm.a,_xlfn.XLOOKUP(1,('Number Allocation'!$C$6:$C$1483=DM286)*('Number Allocation'!$D$6:$D$1483=DN286),'Number Allocation'!$A$6:$A$1483,"..."),IF(_xlpm.a="","...",_xlpm.a))</f>
        <v>...</v>
      </c>
      <c r="DL286" s="747">
        <v>0</v>
      </c>
      <c r="DM286" s="12" t="str">
        <v>Not Declared</v>
      </c>
      <c r="DN286" s="12" t="str">
        <v>White Horse Harriers</v>
      </c>
      <c r="DO286" s="747"/>
      <c r="DP286" s="3"/>
      <c r="DQ286" s="3"/>
      <c r="DR286" s="88"/>
      <c r="DS286" s="88"/>
      <c r="DT286" s="88"/>
      <c r="DZ286" s="15"/>
      <c r="EA286" s="15"/>
    </row>
    <row r="287" spans="1:131" s="359" customFormat="1" ht="21" customHeight="1">
      <c r="A287" s="358" t="str">
        <f t="shared" ref="A287:A291" si="31">A285</f>
        <v>Radley AC</v>
      </c>
      <c r="B287" s="729"/>
      <c r="C287" s="729" t="s">
        <v>319</v>
      </c>
      <c r="D287" s="729" t="str" cm="1">
        <f t="array" ref="D287">_xlfn.LET(_xlpm.x, Radley!$AL$24:$AW$24, _xlpm.y, Radley!$AL$30:$AW$38, _xlpm.z, Radley!$AJ$30:$AJ$38, IF(_xlfn.XLOOKUP($C287,_xlfn.XLOOKUP(D$247,_xlpm.x,_xlpm.y,""),_xlpm.z,"Not Declared")="", "Name not recorded",  _xlfn.XLOOKUP($C287,_xlfn.XLOOKUP(D$247,_xlpm.x,_xlpm.y,""),_xlpm.z,"Not Declared")))</f>
        <v>Not Declared</v>
      </c>
      <c r="E287" s="729" t="str" cm="1">
        <f t="array" ref="E287">_xlfn.LET(_xlpm.x, Radley!$AL$24:$AW$24, _xlpm.y, Radley!$AL$30:$AW$38, _xlpm.z, Radley!$AJ$30:$AJ$38, IF(_xlfn.XLOOKUP($C287,_xlfn.XLOOKUP(E$247,_xlpm.x,_xlpm.y,""),_xlpm.z,"Not Declared")="", "Name not recorded",  _xlfn.XLOOKUP($C287,_xlfn.XLOOKUP(E$247,_xlpm.x,_xlpm.y,""),_xlpm.z,"Not Declared")))</f>
        <v>Not Declared</v>
      </c>
      <c r="F287" s="732" t="str" cm="1">
        <f t="array" ref="F287">_xlfn.LET(_xlpm.x, Radley!$AL$24:$AW$24, _xlpm.y, Radley!$AL$30:$AW$38, _xlpm.z, Radley!$AJ$30:$AJ$38, IF(_xlfn.XLOOKUP($C287,_xlfn.XLOOKUP(F$247,_xlpm.x,_xlpm.y,""),_xlpm.z,"Not Declared")="", "Name not recorded",  _xlfn.XLOOKUP($C287,_xlfn.XLOOKUP(F$247,_xlpm.x,_xlpm.y,""),_xlpm.z,"Not Declared")))</f>
        <v>Not Declared</v>
      </c>
      <c r="G287" s="729" t="str" cm="1">
        <f t="array" ref="G287">_xlfn.LET(_xlpm.x, Radley!$AL$24:$AW$24, _xlpm.y, Radley!$AL$30:$AW$38, _xlpm.z, Radley!$AJ$30:$AJ$38, IF(_xlfn.XLOOKUP($C287,_xlfn.XLOOKUP(G$247,_xlpm.x,_xlpm.y,""),_xlpm.z,"Not Declared")="", "Name not recorded",  _xlfn.XLOOKUP($C287,_xlfn.XLOOKUP(G$247,_xlpm.x,_xlpm.y,""),_xlpm.z,"Not Declared")))</f>
        <v>Not Declared</v>
      </c>
      <c r="H287" s="729" t="str" cm="1">
        <f t="array" ref="H287">_xlfn.LET(_xlpm.x, Radley!$AL$24:$AW$24, _xlpm.y, Radley!$AL$30:$AW$38, _xlpm.z, Radley!$AJ$30:$AJ$38, IF(_xlfn.XLOOKUP($C287,_xlfn.XLOOKUP(H$247,_xlpm.x,_xlpm.y,""),_xlpm.z,"Not Declared")="", "Name not recorded",  _xlfn.XLOOKUP($C287,_xlfn.XLOOKUP(H$247,_xlpm.x,_xlpm.y,""),_xlpm.z,"Not Declared")))</f>
        <v>Not Declared</v>
      </c>
      <c r="I287" s="729" t="str" cm="1">
        <f t="array" ref="I287">_xlfn.LET(_xlpm.x, Radley!$AL$24:$AW$24, _xlpm.y, Radley!$AL$30:$AW$38, _xlpm.z, Radley!$AJ$30:$AJ$38, IF(_xlfn.XLOOKUP($C287,_xlfn.XLOOKUP(I$247,_xlpm.x,_xlpm.y,""),_xlpm.z,"Not Declared")="", "Name not recorded",  _xlfn.XLOOKUP($C287,_xlfn.XLOOKUP(I$247,_xlpm.x,_xlpm.y,""),_xlpm.z,"Not Declared")))</f>
        <v>Not Declared</v>
      </c>
      <c r="J287" s="729" t="str" cm="1">
        <f t="array" ref="J287">_xlfn.LET(_xlpm.x, Radley!$AL$24:$AW$24, _xlpm.y, Radley!$AL$30:$AW$38, _xlpm.z, Radley!$AJ$30:$AJ$38, IF(_xlfn.XLOOKUP($C287,_xlfn.XLOOKUP(J$247,_xlpm.x,_xlpm.y,""),_xlpm.z,"Not Declared")="", "Name not recorded",  _xlfn.XLOOKUP($C287,_xlfn.XLOOKUP(J$247,_xlpm.x,_xlpm.y,""),_xlpm.z,"Not Declared")))</f>
        <v>Not Declared</v>
      </c>
      <c r="K287" s="729" t="str" cm="1">
        <f t="array" ref="K287">_xlfn.LET(_xlpm.x, Radley!$AL$24:$AW$24, _xlpm.y, Radley!$AL$30:$AW$38, _xlpm.z, Radley!$AJ$30:$AJ$38, IF(_xlfn.XLOOKUP($C287,_xlfn.XLOOKUP(K$247,_xlpm.x,_xlpm.y,""),_xlpm.z,"Not Declared")="", "Name not recorded",  _xlfn.XLOOKUP($C287,_xlfn.XLOOKUP(K$247,_xlpm.x,_xlpm.y,""),_xlpm.z,"Not Declared")))</f>
        <v>Not Declared</v>
      </c>
      <c r="L287" s="729" t="str" cm="1">
        <f t="array" ref="L287">_xlfn.LET(_xlpm.x, Radley!$AL$24:$AW$24, _xlpm.y, Radley!$AL$30:$AW$38, _xlpm.z, Radley!$AJ$30:$AJ$38, IF(_xlfn.XLOOKUP($C287,_xlfn.XLOOKUP(L$247,_xlpm.x,_xlpm.y,""),_xlpm.z,"Not Declared")="", "Name not recorded",  _xlfn.XLOOKUP($C287,_xlfn.XLOOKUP(L$247,_xlpm.x,_xlpm.y,""),_xlpm.z,"Not Declared")))</f>
        <v>Not Declared</v>
      </c>
      <c r="M287" s="729" t="str" cm="1">
        <f t="array" ref="M287">_xlfn.LET(_xlpm.x, Radley!$AL$24:$AW$24, _xlpm.y, Radley!$AL$30:$AW$38, _xlpm.z, Radley!$AJ$30:$AJ$38, IF(_xlfn.XLOOKUP($C287,_xlfn.XLOOKUP(M$247,_xlpm.x,_xlpm.y,""),_xlpm.z,"Not Declared")="", "Name not recorded",  _xlfn.XLOOKUP($C287,_xlfn.XLOOKUP(M$247,_xlpm.x,_xlpm.y,""),_xlpm.z,"Not Declared")))</f>
        <v>Not Declared</v>
      </c>
      <c r="N287" s="729" t="str" cm="1">
        <f t="array" ref="N287">_xlfn.LET(_xlpm.x, Radley!$AL$24:$AW$24, _xlpm.y, Radley!$AL$30:$AW$38, _xlpm.z, Radley!$AJ$30:$AJ$38, IF(_xlfn.XLOOKUP($C287,_xlfn.XLOOKUP(N$247,_xlpm.x,_xlpm.y,""),_xlpm.z,"Not Declared")="", "Name not recorded",  _xlfn.XLOOKUP($C287,_xlfn.XLOOKUP(N$247,_xlpm.x,_xlpm.y,""),_xlpm.z,"Not Declared")))</f>
        <v>Not Declared</v>
      </c>
      <c r="O287" s="729" t="str" cm="1">
        <f t="array" ref="O287">_xlfn.LET(_xlpm.x, Radley!$AL$24:$AW$24, _xlpm.y, Radley!$AL$30:$AW$38, _xlpm.z, Radley!$AJ$30:$AJ$38, IF(_xlfn.XLOOKUP($C287,_xlfn.XLOOKUP(O$247,_xlpm.x,_xlpm.y,""),_xlpm.z,"Not Declared")="", "Name not recorded",  _xlfn.XLOOKUP($C287,_xlfn.XLOOKUP(O$247,_xlpm.x,_xlpm.y,""),_xlpm.z,"Not Declared")))</f>
        <v>Not Declared</v>
      </c>
      <c r="P287" s="3"/>
      <c r="Q287" s="3"/>
      <c r="R287" s="3"/>
      <c r="S287" s="3"/>
      <c r="T287" s="3"/>
      <c r="U287" s="3"/>
      <c r="V287" s="3"/>
      <c r="W287" s="3"/>
      <c r="X287" s="3"/>
      <c r="Z287" s="433"/>
      <c r="AA287" s="749" t="str" cm="1">
        <f t="array" ref="AA287">_xlfn.LET(_xlpm.a,_xlfn.XLOOKUP(1,('Number Allocation'!$C$6:$C$1483=AC287)*('Number Allocation'!$D$6:$D$1483=AD287),'Number Allocation'!$A$6:$A$1483,"..."),IF(_xlpm.a="","...",_xlpm.a))</f>
        <v>...</v>
      </c>
      <c r="AB287" s="749"/>
      <c r="AC287" s="427"/>
      <c r="AD287" s="427"/>
      <c r="AE287" s="436"/>
      <c r="AG287" s="365"/>
      <c r="AH287" s="433"/>
      <c r="AI287" s="749" t="str" cm="1">
        <f t="array" ref="AI287">_xlfn.LET(_xlpm.a,_xlfn.XLOOKUP(1,('Number Allocation'!$C$6:$C$1483=AK287)*('Number Allocation'!$D$6:$D$1483=AL287),'Number Allocation'!$A$6:$A$1483,"..."),IF(_xlpm.a="","...",_xlpm.a))</f>
        <v>...</v>
      </c>
      <c r="AJ287" s="749">
        <v>0</v>
      </c>
      <c r="AK287" s="427" t="str">
        <v>Not Declared</v>
      </c>
      <c r="AL287" s="427" t="str">
        <v>Bicester AC</v>
      </c>
      <c r="AM287" s="436"/>
      <c r="AO287" s="365"/>
      <c r="AP287" s="433"/>
      <c r="AQ287" s="749" t="str" cm="1">
        <f t="array" ref="AQ287">_xlfn.LET(_xlpm.a,_xlfn.XLOOKUP(1,('Number Allocation'!$C$6:$C$1483=AS287)*('Number Allocation'!$D$6:$D$1483=AT287),'Number Allocation'!$A$6:$A$1483,"..."),IF(_xlpm.a="","...",_xlpm.a))</f>
        <v>...</v>
      </c>
      <c r="AR287" s="749">
        <v>0</v>
      </c>
      <c r="AS287" s="427" t="str">
        <v>Not Declared</v>
      </c>
      <c r="AT287" s="427" t="str">
        <v>White Horse Harriers</v>
      </c>
      <c r="AU287" s="436"/>
      <c r="AW287" s="365"/>
      <c r="AX287" s="433"/>
      <c r="AY287" s="749" t="str" cm="1">
        <f t="array" ref="AY287">_xlfn.LET(_xlpm.a,_xlfn.XLOOKUP(1,('Number Allocation'!$C$6:$C$1483=BA287)*('Number Allocation'!$D$6:$D$1483=BB287),'Number Allocation'!$A$6:$A$1483,"..."),IF(_xlpm.a="","...",_xlpm.a))</f>
        <v>...</v>
      </c>
      <c r="AZ287" s="749">
        <v>0</v>
      </c>
      <c r="BA287" s="427" t="str">
        <v>Not Declared</v>
      </c>
      <c r="BB287" s="427" t="str">
        <v>Banbury Harriers AC</v>
      </c>
      <c r="BC287" s="436"/>
      <c r="BE287" s="365"/>
      <c r="BF287" s="433"/>
      <c r="BG287" s="749" t="str" cm="1">
        <f t="array" ref="BG287">_xlfn.LET(_xlpm.a,_xlfn.XLOOKUP(1,('Number Allocation'!$C$6:$C$1483=BI287)*('Number Allocation'!$D$6:$D$1483=BJ287),'Number Allocation'!$A$6:$A$1483,"..."),IF(_xlpm.a="","...",_xlpm.a))</f>
        <v>...</v>
      </c>
      <c r="BH287" s="749">
        <v>0</v>
      </c>
      <c r="BI287" s="427" t="str">
        <v>Not Declared</v>
      </c>
      <c r="BJ287" s="427" t="str">
        <v>Abingdon AC</v>
      </c>
      <c r="BK287" s="436"/>
      <c r="BM287" s="365"/>
      <c r="BN287" s="433"/>
      <c r="BO287" s="749" t="str" cm="1">
        <f t="array" ref="BO287">_xlfn.LET(_xlpm.a,_xlfn.XLOOKUP(1,('Number Allocation'!$C$6:$C$1483=BQ287)*('Number Allocation'!$D$6:$D$1483=BR287),'Number Allocation'!$A$6:$A$1483,"..."),IF(_xlpm.a="","...",_xlpm.a))</f>
        <v>...</v>
      </c>
      <c r="BP287" s="749">
        <v>0</v>
      </c>
      <c r="BQ287" s="427" t="str">
        <v>Not Declared</v>
      </c>
      <c r="BR287" s="427" t="str">
        <v>Witney Road Runners</v>
      </c>
      <c r="BS287" s="436"/>
      <c r="BU287" s="365"/>
      <c r="BV287" s="433"/>
      <c r="BW287" s="749" t="str" cm="1">
        <f t="array" ref="BW287">_xlfn.LET(_xlpm.a,_xlfn.XLOOKUP(1,('Number Allocation'!$C$6:$C$1483=BY287)*('Number Allocation'!$D$6:$D$1483=BZ287),'Number Allocation'!$A$6:$A$1483,"..."),IF(_xlpm.a="","...",_xlpm.a))</f>
        <v>...</v>
      </c>
      <c r="BX287" s="749">
        <v>0</v>
      </c>
      <c r="BY287" s="427" t="str">
        <v>Not Declared</v>
      </c>
      <c r="BZ287" s="427" t="str">
        <v>Witney Road Runners</v>
      </c>
      <c r="CA287" s="747"/>
      <c r="CB287" s="3"/>
      <c r="CC287" s="3"/>
      <c r="CD287" s="433"/>
      <c r="CE287" s="749" t="str" cm="1">
        <f t="array" ref="CE287">_xlfn.LET(_xlpm.a,_xlfn.XLOOKUP(1,('Number Allocation'!$C$6:$C$1483=CG287)*('Number Allocation'!$D$6:$D$1483=CH287),'Number Allocation'!$A$6:$A$1483,"..."),IF(_xlpm.a="","...",_xlpm.a))</f>
        <v>...</v>
      </c>
      <c r="CF287" s="749">
        <v>0</v>
      </c>
      <c r="CG287" s="427" t="str">
        <v>Not Declared</v>
      </c>
      <c r="CH287" s="427" t="str">
        <v>Oxford City AC</v>
      </c>
      <c r="CI287" s="747"/>
      <c r="CJ287" s="3"/>
      <c r="CK287" s="3"/>
      <c r="CL287" s="433"/>
      <c r="CM287" s="749" t="str" cm="1">
        <f t="array" ref="CM287">_xlfn.LET(_xlpm.a,_xlfn.XLOOKUP(1,('Number Allocation'!$C$6:$C$1483=CO287)*('Number Allocation'!$D$6:$D$1483=CP287),'Number Allocation'!$A$6:$A$1483,"..."),IF(_xlpm.a="","...",_xlpm.a))</f>
        <v>...</v>
      </c>
      <c r="CN287" s="749">
        <v>0</v>
      </c>
      <c r="CO287" s="427" t="str">
        <v>Not Declared</v>
      </c>
      <c r="CP287" s="427" t="str">
        <v>Radley AC</v>
      </c>
      <c r="CQ287" s="747"/>
      <c r="CR287" s="3"/>
      <c r="CS287" s="3"/>
      <c r="CT287" s="433"/>
      <c r="CU287" s="749" t="str" cm="1">
        <f t="array" ref="CU287">_xlfn.LET(_xlpm.a,_xlfn.XLOOKUP(1,('Number Allocation'!$C$6:$C$1483=CW287)*('Number Allocation'!$D$6:$D$1483=CX287),'Number Allocation'!$A$6:$A$1483,"..."),IF(_xlpm.a="","...",_xlpm.a))</f>
        <v>...</v>
      </c>
      <c r="CV287" s="749">
        <v>0</v>
      </c>
      <c r="CW287" s="427" t="str">
        <v>Not Declared</v>
      </c>
      <c r="CX287" s="427" t="str">
        <v>Bicester AC</v>
      </c>
      <c r="CY287" s="747"/>
      <c r="CZ287" s="3"/>
      <c r="DA287" s="3"/>
      <c r="DB287" s="433"/>
      <c r="DC287" s="749" t="str" cm="1">
        <f t="array" ref="DC287">_xlfn.LET(_xlpm.a,_xlfn.XLOOKUP(1,('Number Allocation'!$C$6:$C$1483=DE287)*('Number Allocation'!$D$6:$D$1483=DF287),'Number Allocation'!$A$6:$A$1483,"..."),IF(_xlpm.a="","...",_xlpm.a))</f>
        <v>...</v>
      </c>
      <c r="DD287" s="749">
        <v>0</v>
      </c>
      <c r="DE287" s="427" t="str">
        <v>Not Declared</v>
      </c>
      <c r="DF287" s="427" t="str">
        <v>Team Kennet</v>
      </c>
      <c r="DG287" s="747"/>
      <c r="DH287" s="3"/>
      <c r="DI287" s="3"/>
      <c r="DJ287" s="433"/>
      <c r="DK287" s="749" t="str" cm="1">
        <f t="array" ref="DK287">_xlfn.LET(_xlpm.a,_xlfn.XLOOKUP(1,('Number Allocation'!$C$6:$C$1483=DM287)*('Number Allocation'!$D$6:$D$1483=DN287),'Number Allocation'!$A$6:$A$1483,"..."),IF(_xlpm.a="","...",_xlpm.a))</f>
        <v>...</v>
      </c>
      <c r="DL287" s="749">
        <v>0</v>
      </c>
      <c r="DM287" s="427" t="str">
        <v>Not Declared</v>
      </c>
      <c r="DN287" s="427" t="str">
        <v>Team Kennet</v>
      </c>
      <c r="DO287" s="747"/>
      <c r="DP287" s="3"/>
      <c r="DQ287" s="3"/>
      <c r="DR287" s="88"/>
      <c r="DS287" s="88"/>
      <c r="DT287" s="88"/>
      <c r="DZ287" s="15"/>
      <c r="EA287" s="15"/>
    </row>
    <row r="288" spans="1:131" s="359" customFormat="1" ht="21" customHeight="1">
      <c r="A288" s="358" t="str">
        <f t="shared" si="31"/>
        <v>Radley AC</v>
      </c>
      <c r="B288" s="729"/>
      <c r="C288" s="729" t="s">
        <v>320</v>
      </c>
      <c r="D288" s="729" t="str" cm="1">
        <f t="array" ref="D288">_xlfn.LET(_xlpm.x, Radley!$AL$24:$AW$24, _xlpm.y, Radley!$AL$30:$AW$38, _xlpm.z, Radley!$AJ$30:$AJ$38, IF(_xlfn.XLOOKUP($C288,_xlfn.XLOOKUP(D$247,_xlpm.x,_xlpm.y,""),_xlpm.z,"Not Declared")="", "Name not recorded",  _xlfn.XLOOKUP($C288,_xlfn.XLOOKUP(D$247,_xlpm.x,_xlpm.y,""),_xlpm.z,"Not Declared")))</f>
        <v>Not Declared</v>
      </c>
      <c r="E288" s="729" t="str" cm="1">
        <f t="array" ref="E288">_xlfn.LET(_xlpm.x, Radley!$AL$24:$AW$24, _xlpm.y, Radley!$AL$30:$AW$38, _xlpm.z, Radley!$AJ$30:$AJ$38, IF(_xlfn.XLOOKUP($C288,_xlfn.XLOOKUP(E$247,_xlpm.x,_xlpm.y,""),_xlpm.z,"Not Declared")="", "Name not recorded",  _xlfn.XLOOKUP($C288,_xlfn.XLOOKUP(E$247,_xlpm.x,_xlpm.y,""),_xlpm.z,"Not Declared")))</f>
        <v>Not Declared</v>
      </c>
      <c r="F288" s="732" t="str" cm="1">
        <f t="array" ref="F288">_xlfn.LET(_xlpm.x, Radley!$AL$24:$AW$24, _xlpm.y, Radley!$AL$30:$AW$38, _xlpm.z, Radley!$AJ$30:$AJ$38, IF(_xlfn.XLOOKUP($C288,_xlfn.XLOOKUP(F$247,_xlpm.x,_xlpm.y,""),_xlpm.z,"Not Declared")="", "Name not recorded",  _xlfn.XLOOKUP($C288,_xlfn.XLOOKUP(F$247,_xlpm.x,_xlpm.y,""),_xlpm.z,"Not Declared")))</f>
        <v>Not Declared</v>
      </c>
      <c r="G288" s="729" t="str" cm="1">
        <f t="array" ref="G288">_xlfn.LET(_xlpm.x, Radley!$AL$24:$AW$24, _xlpm.y, Radley!$AL$30:$AW$38, _xlpm.z, Radley!$AJ$30:$AJ$38, IF(_xlfn.XLOOKUP($C288,_xlfn.XLOOKUP(G$247,_xlpm.x,_xlpm.y,""),_xlpm.z,"Not Declared")="", "Name not recorded",  _xlfn.XLOOKUP($C288,_xlfn.XLOOKUP(G$247,_xlpm.x,_xlpm.y,""),_xlpm.z,"Not Declared")))</f>
        <v>Not Declared</v>
      </c>
      <c r="H288" s="729" t="str" cm="1">
        <f t="array" ref="H288">_xlfn.LET(_xlpm.x, Radley!$AL$24:$AW$24, _xlpm.y, Radley!$AL$30:$AW$38, _xlpm.z, Radley!$AJ$30:$AJ$38, IF(_xlfn.XLOOKUP($C288,_xlfn.XLOOKUP(H$247,_xlpm.x,_xlpm.y,""),_xlpm.z,"Not Declared")="", "Name not recorded",  _xlfn.XLOOKUP($C288,_xlfn.XLOOKUP(H$247,_xlpm.x,_xlpm.y,""),_xlpm.z,"Not Declared")))</f>
        <v>Not Declared</v>
      </c>
      <c r="I288" s="729" t="str" cm="1">
        <f t="array" ref="I288">_xlfn.LET(_xlpm.x, Radley!$AL$24:$AW$24, _xlpm.y, Radley!$AL$30:$AW$38, _xlpm.z, Radley!$AJ$30:$AJ$38, IF(_xlfn.XLOOKUP($C288,_xlfn.XLOOKUP(I$247,_xlpm.x,_xlpm.y,""),_xlpm.z,"Not Declared")="", "Name not recorded",  _xlfn.XLOOKUP($C288,_xlfn.XLOOKUP(I$247,_xlpm.x,_xlpm.y,""),_xlpm.z,"Not Declared")))</f>
        <v>Not Declared</v>
      </c>
      <c r="J288" s="729" t="str" cm="1">
        <f t="array" ref="J288">_xlfn.LET(_xlpm.x, Radley!$AL$24:$AW$24, _xlpm.y, Radley!$AL$30:$AW$38, _xlpm.z, Radley!$AJ$30:$AJ$38, IF(_xlfn.XLOOKUP($C288,_xlfn.XLOOKUP(J$247,_xlpm.x,_xlpm.y,""),_xlpm.z,"Not Declared")="", "Name not recorded",  _xlfn.XLOOKUP($C288,_xlfn.XLOOKUP(J$247,_xlpm.x,_xlpm.y,""),_xlpm.z,"Not Declared")))</f>
        <v>Not Declared</v>
      </c>
      <c r="K288" s="729" t="str" cm="1">
        <f t="array" ref="K288">_xlfn.LET(_xlpm.x, Radley!$AL$24:$AW$24, _xlpm.y, Radley!$AL$30:$AW$38, _xlpm.z, Radley!$AJ$30:$AJ$38, IF(_xlfn.XLOOKUP($C288,_xlfn.XLOOKUP(K$247,_xlpm.x,_xlpm.y,""),_xlpm.z,"Not Declared")="", "Name not recorded",  _xlfn.XLOOKUP($C288,_xlfn.XLOOKUP(K$247,_xlpm.x,_xlpm.y,""),_xlpm.z,"Not Declared")))</f>
        <v>Not Declared</v>
      </c>
      <c r="L288" s="729" t="str" cm="1">
        <f t="array" ref="L288">_xlfn.LET(_xlpm.x, Radley!$AL$24:$AW$24, _xlpm.y, Radley!$AL$30:$AW$38, _xlpm.z, Radley!$AJ$30:$AJ$38, IF(_xlfn.XLOOKUP($C288,_xlfn.XLOOKUP(L$247,_xlpm.x,_xlpm.y,""),_xlpm.z,"Not Declared")="", "Name not recorded",  _xlfn.XLOOKUP($C288,_xlfn.XLOOKUP(L$247,_xlpm.x,_xlpm.y,""),_xlpm.z,"Not Declared")))</f>
        <v>Not Declared</v>
      </c>
      <c r="M288" s="729" t="str" cm="1">
        <f t="array" ref="M288">_xlfn.LET(_xlpm.x, Radley!$AL$24:$AW$24, _xlpm.y, Radley!$AL$30:$AW$38, _xlpm.z, Radley!$AJ$30:$AJ$38, IF(_xlfn.XLOOKUP($C288,_xlfn.XLOOKUP(M$247,_xlpm.x,_xlpm.y,""),_xlpm.z,"Not Declared")="", "Name not recorded",  _xlfn.XLOOKUP($C288,_xlfn.XLOOKUP(M$247,_xlpm.x,_xlpm.y,""),_xlpm.z,"Not Declared")))</f>
        <v>Not Declared</v>
      </c>
      <c r="N288" s="729" t="str" cm="1">
        <f t="array" ref="N288">_xlfn.LET(_xlpm.x, Radley!$AL$24:$AW$24, _xlpm.y, Radley!$AL$30:$AW$38, _xlpm.z, Radley!$AJ$30:$AJ$38, IF(_xlfn.XLOOKUP($C288,_xlfn.XLOOKUP(N$247,_xlpm.x,_xlpm.y,""),_xlpm.z,"Not Declared")="", "Name not recorded",  _xlfn.XLOOKUP($C288,_xlfn.XLOOKUP(N$247,_xlpm.x,_xlpm.y,""),_xlpm.z,"Not Declared")))</f>
        <v>Not Declared</v>
      </c>
      <c r="O288" s="729" t="str" cm="1">
        <f t="array" ref="O288">_xlfn.LET(_xlpm.x, Radley!$AL$24:$AW$24, _xlpm.y, Radley!$AL$30:$AW$38, _xlpm.z, Radley!$AJ$30:$AJ$38, IF(_xlfn.XLOOKUP($C288,_xlfn.XLOOKUP(O$247,_xlpm.x,_xlpm.y,""),_xlpm.z,"Not Declared")="", "Name not recorded",  _xlfn.XLOOKUP($C288,_xlfn.XLOOKUP(O$247,_xlpm.x,_xlpm.y,""),_xlpm.z,"Not Declared")))</f>
        <v>Not Declared</v>
      </c>
      <c r="P288" s="3"/>
      <c r="Q288" s="3"/>
      <c r="R288" s="3"/>
      <c r="S288" s="3"/>
      <c r="T288" s="3"/>
      <c r="U288" s="3"/>
      <c r="V288" s="3"/>
      <c r="W288" s="3"/>
      <c r="X288" s="12"/>
      <c r="Z288" s="3" t="s">
        <v>321</v>
      </c>
      <c r="AA288" s="744" t="str" cm="1">
        <f t="array" ref="AA288">_xlfn.LET(_xlpm.a,_xlfn.XLOOKUP(1,('Number Allocation'!$C$6:$C$1483=AC288)*('Number Allocation'!$D$6:$D$1483=AD288),'Number Allocation'!$A$6:$A$1483,"..."),IF(_xlpm.a="","...",_xlpm.a))</f>
        <v>...</v>
      </c>
      <c r="AB288" s="432" t="e" cm="1">
        <f t="array" ref="AB288">_xlfn.LET(_xlpm.eventsort, _xlfn.XLOOKUP(AB$247,$D$698:$P$698,$D$700:$P$707), _xlpm.eventdata, _xlfn.XLOOKUP(AB$247,$D$247:$O$247,$D$248:$O$318), _xlpm.agedata, $A$248:$C$318, _xlfn.SORTBY(_xlfn._xlws.FILTER(_xlfn.CHOOSECOLS(_xlfn.HSTACK(_xlpm.agedata,_xlpm.eventdata),2,4,1),(_xlfn.CHOOSECOLS(_xlpm.agedata,3)=Z288),""),_xlpm.eventsort))</f>
        <v>#N/A</v>
      </c>
      <c r="AC288" s="422"/>
      <c r="AD288" s="422"/>
      <c r="AE288" s="436"/>
      <c r="AG288" s="365"/>
      <c r="AH288" s="3" t="s">
        <v>321</v>
      </c>
      <c r="AI288" s="744" t="str" cm="1">
        <f t="array" ref="AI288">_xlfn.LET(_xlpm.a,_xlfn.XLOOKUP(1,('Number Allocation'!$C$6:$C$1483=AK288)*('Number Allocation'!$D$6:$D$1483=AL288),'Number Allocation'!$A$6:$A$1483,"..."),IF(_xlpm.a="","...",_xlpm.a))</f>
        <v>...</v>
      </c>
      <c r="AJ288" s="432" cm="1">
        <f t="array" ref="AJ288:AL295">_xlfn.LET(_xlpm.eventsort, _xlfn.XLOOKUP(AJ$247,$D$698:$P$698,$D$700:$P$707), _xlpm.eventdata, _xlfn.XLOOKUP(AJ$247,$D$247:$O$247,$D$248:$O$318), _xlpm.agedata, $A$248:$C$318, _xlfn.SORTBY(_xlfn._xlws.FILTER(_xlfn.CHOOSECOLS(_xlfn.HSTACK(_xlpm.agedata,_xlpm.eventdata),2,4,1),(_xlfn.CHOOSECOLS(_xlpm.agedata,3)=AH288),""),_xlpm.eventsort))</f>
        <v>0</v>
      </c>
      <c r="AK288" s="422" t="str">
        <v>Not Declared</v>
      </c>
      <c r="AL288" s="422" t="str">
        <v>Witney Road Runners</v>
      </c>
      <c r="AM288" s="436"/>
      <c r="AO288" s="365"/>
      <c r="AP288" s="3" t="s">
        <v>321</v>
      </c>
      <c r="AQ288" s="744" t="str" cm="1">
        <f t="array" ref="AQ288">_xlfn.LET(_xlpm.a,_xlfn.XLOOKUP(1,('Number Allocation'!$C$6:$C$1483=AS288)*('Number Allocation'!$D$6:$D$1483=AT288),'Number Allocation'!$A$6:$A$1483,"..."),IF(_xlpm.a="","...",_xlpm.a))</f>
        <v>...</v>
      </c>
      <c r="AR288" s="432" cm="1">
        <f t="array" ref="AR288:AT295">_xlfn.LET(_xlpm.eventsort, _xlfn.XLOOKUP(AR$247,$D$698:$P$698,$D$700:$P$707), _xlpm.eventdata, _xlfn.XLOOKUP(AR$247,$D$247:$O$247,$D$248:$O$318), _xlpm.agedata, $A$248:$C$318, _xlfn.SORTBY(_xlfn._xlws.FILTER(_xlfn.CHOOSECOLS(_xlfn.HSTACK(_xlpm.agedata,_xlpm.eventdata),2,4,1),(_xlfn.CHOOSECOLS(_xlpm.agedata,3)=AP288),""),_xlpm.eventsort))</f>
        <v>0</v>
      </c>
      <c r="AS288" s="422" t="str">
        <v>Not Declared</v>
      </c>
      <c r="AT288" s="422" t="str">
        <v>Abingdon AC</v>
      </c>
      <c r="AU288" s="436"/>
      <c r="AW288" s="365"/>
      <c r="AX288" s="3" t="s">
        <v>321</v>
      </c>
      <c r="AY288" s="744" t="str" cm="1">
        <f t="array" ref="AY288">_xlfn.LET(_xlpm.a,_xlfn.XLOOKUP(1,('Number Allocation'!$C$6:$C$1483=BA288)*('Number Allocation'!$D$6:$D$1483=BB288),'Number Allocation'!$A$6:$A$1483,"..."),IF(_xlpm.a="","...",_xlpm.a))</f>
        <v>...</v>
      </c>
      <c r="AZ288" s="432" cm="1">
        <f t="array" ref="AZ288:BB295">_xlfn.LET(_xlpm.eventsort, _xlfn.XLOOKUP(AZ$247,$D$698:$P$698,$D$700:$P$707), _xlpm.eventdata, _xlfn.XLOOKUP(AZ$247,$D$247:$O$247,$D$248:$O$318), _xlpm.agedata, $A$248:$C$318, _xlfn.SORTBY(_xlfn._xlws.FILTER(_xlfn.CHOOSECOLS(_xlfn.HSTACK(_xlpm.agedata,_xlpm.eventdata),2,4,1),(_xlfn.CHOOSECOLS(_xlpm.agedata,3)=AX288),""),_xlpm.eventsort))</f>
        <v>0</v>
      </c>
      <c r="BA288" s="422" t="str">
        <v>Not Declared</v>
      </c>
      <c r="BB288" s="422" t="str">
        <v>Oxford City AC</v>
      </c>
      <c r="BC288" s="436"/>
      <c r="BE288" s="365"/>
      <c r="BF288" s="3" t="s">
        <v>321</v>
      </c>
      <c r="BG288" s="744" t="str" cm="1">
        <f t="array" ref="BG288">_xlfn.LET(_xlpm.a,_xlfn.XLOOKUP(1,('Number Allocation'!$C$6:$C$1483=BI288)*('Number Allocation'!$D$6:$D$1483=BJ288),'Number Allocation'!$A$6:$A$1483,"..."),IF(_xlpm.a="","...",_xlpm.a))</f>
        <v>...</v>
      </c>
      <c r="BH288" s="432" cm="1">
        <f t="array" ref="BH288:BJ295">_xlfn.LET(_xlpm.eventsort, _xlfn.XLOOKUP(BH$247,$D$698:$P$698,$D$700:$P$707), _xlpm.eventdata, _xlfn.XLOOKUP(BH$247,$D$247:$O$247,$D$248:$O$318), _xlpm.agedata, $A$248:$C$318, _xlfn.SORTBY(_xlfn._xlws.FILTER(_xlfn.CHOOSECOLS(_xlfn.HSTACK(_xlpm.agedata,_xlpm.eventdata),2,4,1),(_xlfn.CHOOSECOLS(_xlpm.agedata,3)=BF288),""),_xlpm.eventsort))</f>
        <v>0</v>
      </c>
      <c r="BI288" s="422" t="str">
        <v>Not Declared</v>
      </c>
      <c r="BJ288" s="422" t="str">
        <v>White Horse Harriers</v>
      </c>
      <c r="BK288" s="436"/>
      <c r="BM288" s="365"/>
      <c r="BN288" s="3" t="s">
        <v>321</v>
      </c>
      <c r="BO288" s="744" t="str" cm="1">
        <f t="array" ref="BO288">_xlfn.LET(_xlpm.a,_xlfn.XLOOKUP(1,('Number Allocation'!$C$6:$C$1483=BQ288)*('Number Allocation'!$D$6:$D$1483=BR288),'Number Allocation'!$A$6:$A$1483,"..."),IF(_xlpm.a="","...",_xlpm.a))</f>
        <v>...</v>
      </c>
      <c r="BP288" s="432" cm="1">
        <f t="array" ref="BP288:BR295">_xlfn.LET(_xlpm.eventsort, _xlfn.XLOOKUP(BP$247,$D$698:$P$698,$D$700:$P$707), _xlpm.eventdata, _xlfn.XLOOKUP(BP$247,$D$247:$O$247,$D$248:$O$318), _xlpm.agedata, $A$248:$C$318, _xlfn.SORTBY(_xlfn._xlws.FILTER(_xlfn.CHOOSECOLS(_xlfn.HSTACK(_xlpm.agedata,_xlpm.eventdata),2,4,1),(_xlfn.CHOOSECOLS(_xlpm.agedata,3)=BN288),""),_xlpm.eventsort))</f>
        <v>0</v>
      </c>
      <c r="BQ288" s="422" t="str">
        <v>Not Declared</v>
      </c>
      <c r="BR288" s="422" t="str">
        <v>White Horse Harriers</v>
      </c>
      <c r="BS288" s="436"/>
      <c r="BU288" s="365"/>
      <c r="BV288" s="3" t="s">
        <v>321</v>
      </c>
      <c r="BW288" s="744" t="str" cm="1">
        <f t="array" ref="BW288">_xlfn.LET(_xlpm.a,_xlfn.XLOOKUP(1,('Number Allocation'!$C$6:$C$1483=BY288)*('Number Allocation'!$D$6:$D$1483=BZ288),'Number Allocation'!$A$6:$A$1483,"..."),IF(_xlpm.a="","...",_xlpm.a))</f>
        <v>...</v>
      </c>
      <c r="BX288" s="432" cm="1">
        <f t="array" ref="BX288:BZ295">_xlfn.LET(_xlpm.eventsort, _xlfn.XLOOKUP(BX$247,$D$698:$P$698,$D$700:$P$707), _xlpm.eventdata, _xlfn.XLOOKUP(BX$247,$D$247:$O$247,$D$248:$O$318), _xlpm.agedata, $A$248:$C$318, _xlfn.SORTBY(_xlfn._xlws.FILTER(_xlfn.CHOOSECOLS(_xlfn.HSTACK(_xlpm.agedata,_xlpm.eventdata),2,4,1),(_xlfn.CHOOSECOLS(_xlpm.agedata,3)=BV288),""),_xlpm.eventsort))</f>
        <v>0</v>
      </c>
      <c r="BY288" s="422" t="str">
        <v>Not Declared</v>
      </c>
      <c r="BZ288" s="422" t="str">
        <v>Oxford City AC</v>
      </c>
      <c r="CA288" s="747"/>
      <c r="CB288" s="3"/>
      <c r="CC288" s="3"/>
      <c r="CD288" s="3" t="s">
        <v>321</v>
      </c>
      <c r="CE288" s="744" t="str" cm="1">
        <f t="array" ref="CE288">_xlfn.LET(_xlpm.a,_xlfn.XLOOKUP(1,('Number Allocation'!$C$6:$C$1483=CG288)*('Number Allocation'!$D$6:$D$1483=CH288),'Number Allocation'!$A$6:$A$1483,"..."),IF(_xlpm.a="","...",_xlpm.a))</f>
        <v>...</v>
      </c>
      <c r="CF288" s="432" cm="1">
        <f t="array" ref="CF288:CH295">_xlfn.LET(_xlpm.eventsort, _xlfn.XLOOKUP(CF$247,$D$698:$P$698,$D$700:$P$707), _xlpm.eventdata, _xlfn.XLOOKUP(CF$247,$D$247:$O$247,$D$248:$O$318), _xlpm.agedata, $A$248:$C$318, _xlfn.SORTBY(_xlfn._xlws.FILTER(_xlfn.CHOOSECOLS(_xlfn.HSTACK(_xlpm.agedata,_xlpm.eventdata),2,4,1),(_xlfn.CHOOSECOLS(_xlpm.agedata,3)=CD288),""),_xlpm.eventsort))</f>
        <v>0</v>
      </c>
      <c r="CG288" s="422" t="str">
        <v>Not Declared</v>
      </c>
      <c r="CH288" s="422" t="str">
        <v>Team Kennet</v>
      </c>
      <c r="CI288" s="747"/>
      <c r="CJ288" s="3"/>
      <c r="CK288" s="3"/>
      <c r="CL288" s="3" t="s">
        <v>321</v>
      </c>
      <c r="CM288" s="744" t="str" cm="1">
        <f t="array" ref="CM288">_xlfn.LET(_xlpm.a,_xlfn.XLOOKUP(1,('Number Allocation'!$C$6:$C$1483=CO288)*('Number Allocation'!$D$6:$D$1483=CP288),'Number Allocation'!$A$6:$A$1483,"..."),IF(_xlpm.a="","...",_xlpm.a))</f>
        <v>...</v>
      </c>
      <c r="CN288" s="432" cm="1">
        <f t="array" ref="CN288:CP295">_xlfn.LET(_xlpm.eventsort, _xlfn.XLOOKUP(CN$247,$D$698:$P$698,$D$700:$P$707), _xlpm.eventdata, _xlfn.XLOOKUP(CN$247,$D$247:$O$247,$D$248:$O$318), _xlpm.agedata, $A$248:$C$318, _xlfn.SORTBY(_xlfn._xlws.FILTER(_xlfn.CHOOSECOLS(_xlfn.HSTACK(_xlpm.agedata,_xlpm.eventdata),2,4,1),(_xlfn.CHOOSECOLS(_xlpm.agedata,3)=CL288),""),_xlpm.eventsort))</f>
        <v>0</v>
      </c>
      <c r="CO288" s="422" t="str">
        <v>Not Declared</v>
      </c>
      <c r="CP288" s="422" t="str">
        <v>Bicester AC</v>
      </c>
      <c r="CQ288" s="747"/>
      <c r="CR288" s="3"/>
      <c r="CS288" s="3"/>
      <c r="CT288" s="3" t="s">
        <v>321</v>
      </c>
      <c r="CU288" s="744" t="str" cm="1">
        <f t="array" ref="CU288">_xlfn.LET(_xlpm.a,_xlfn.XLOOKUP(1,('Number Allocation'!$C$6:$C$1483=CW288)*('Number Allocation'!$D$6:$D$1483=CX288),'Number Allocation'!$A$6:$A$1483,"..."),IF(_xlpm.a="","...",_xlpm.a))</f>
        <v>...</v>
      </c>
      <c r="CV288" s="432" cm="1">
        <f t="array" ref="CV288:CX295">_xlfn.LET(_xlpm.eventsort, _xlfn.XLOOKUP(CV$247,$D$698:$P$698,$D$700:$P$707), _xlpm.eventdata, _xlfn.XLOOKUP(CV$247,$D$247:$O$247,$D$248:$O$318), _xlpm.agedata, $A$248:$C$318, _xlfn.SORTBY(_xlfn._xlws.FILTER(_xlfn.CHOOSECOLS(_xlfn.HSTACK(_xlpm.agedata,_xlpm.eventdata),2,4,1),(_xlfn.CHOOSECOLS(_xlpm.agedata,3)=CT288),""),_xlpm.eventsort))</f>
        <v>0</v>
      </c>
      <c r="CW288" s="422" t="str">
        <v>Not Declared</v>
      </c>
      <c r="CX288" s="422" t="str">
        <v>Oxford City AC</v>
      </c>
      <c r="CY288" s="747"/>
      <c r="CZ288" s="3"/>
      <c r="DA288" s="3"/>
      <c r="DB288" s="3" t="s">
        <v>321</v>
      </c>
      <c r="DC288" s="744" t="str" cm="1">
        <f t="array" ref="DC288">_xlfn.LET(_xlpm.a,_xlfn.XLOOKUP(1,('Number Allocation'!$C$6:$C$1483=DE288)*('Number Allocation'!$D$6:$D$1483=DF288),'Number Allocation'!$A$6:$A$1483,"..."),IF(_xlpm.a="","...",_xlpm.a))</f>
        <v>...</v>
      </c>
      <c r="DD288" s="432" cm="1">
        <f t="array" ref="DD288:DF295">_xlfn.LET(_xlpm.eventsort, _xlfn.XLOOKUP(DD$247,$D$698:$P$698,$D$700:$P$707), _xlpm.eventdata, _xlfn.XLOOKUP(DD$247,$D$247:$O$247,$D$248:$O$318), _xlpm.agedata, $A$248:$C$318, _xlfn.SORTBY(_xlfn._xlws.FILTER(_xlfn.CHOOSECOLS(_xlfn.HSTACK(_xlpm.agedata,_xlpm.eventdata),2,4,1),(_xlfn.CHOOSECOLS(_xlpm.agedata,3)=DB288),""),_xlpm.eventsort))</f>
        <v>0</v>
      </c>
      <c r="DE288" s="422" t="str">
        <v>Not Declared</v>
      </c>
      <c r="DF288" s="422" t="str">
        <v>Banbury Harriers AC</v>
      </c>
      <c r="DG288" s="747"/>
      <c r="DH288" s="3"/>
      <c r="DI288" s="3"/>
      <c r="DJ288" s="3" t="s">
        <v>321</v>
      </c>
      <c r="DK288" s="744" t="str" cm="1">
        <f t="array" ref="DK288">_xlfn.LET(_xlpm.a,_xlfn.XLOOKUP(1,('Number Allocation'!$C$6:$C$1483=DM288)*('Number Allocation'!$D$6:$D$1483=DN288),'Number Allocation'!$A$6:$A$1483,"..."),IF(_xlpm.a="","...",_xlpm.a))</f>
        <v>...</v>
      </c>
      <c r="DL288" s="432" cm="1">
        <f t="array" ref="DL288:DN295">_xlfn.LET(_xlpm.eventsort, _xlfn.XLOOKUP(DL$247,$D$698:$P$698,$D$700:$P$707), _xlpm.eventdata, _xlfn.XLOOKUP(DL$247,$D$247:$O$247,$D$248:$O$318), _xlpm.agedata, $A$248:$C$318, _xlfn.SORTBY(_xlfn._xlws.FILTER(_xlfn.CHOOSECOLS(_xlfn.HSTACK(_xlpm.agedata,_xlpm.eventdata),2,4,1),(_xlfn.CHOOSECOLS(_xlpm.agedata,3)=DJ288),""),_xlpm.eventsort))</f>
        <v>0</v>
      </c>
      <c r="DM288" s="422" t="str">
        <v>Not Declared</v>
      </c>
      <c r="DN288" s="422" t="str">
        <v>Oxford City AC</v>
      </c>
      <c r="DO288" s="747"/>
      <c r="DP288" s="3"/>
      <c r="DQ288" s="3"/>
      <c r="DR288" s="88"/>
      <c r="DS288" s="88"/>
      <c r="DT288" s="88"/>
      <c r="DZ288" s="15"/>
      <c r="EA288" s="15"/>
    </row>
    <row r="289" spans="1:131" s="359" customFormat="1" ht="21" customHeight="1">
      <c r="A289" s="358" t="str">
        <f t="shared" si="31"/>
        <v>Radley AC</v>
      </c>
      <c r="B289" s="729"/>
      <c r="C289" s="729" t="s">
        <v>321</v>
      </c>
      <c r="D289" s="729" t="str" cm="1">
        <f t="array" ref="D289">_xlfn.LET(_xlpm.x, Radley!$AL$24:$AW$24, _xlpm.y, Radley!$AL$30:$AW$38, _xlpm.z, Radley!$AJ$30:$AJ$38, IF(_xlfn.XLOOKUP($C289,_xlfn.XLOOKUP(D$247,_xlpm.x,_xlpm.y,""),_xlpm.z,"Not Declared")="", "Name not recorded",  _xlfn.XLOOKUP($C289,_xlfn.XLOOKUP(D$247,_xlpm.x,_xlpm.y,""),_xlpm.z,"Not Declared")))</f>
        <v>Not Declared</v>
      </c>
      <c r="E289" s="729" t="str" cm="1">
        <f t="array" ref="E289">_xlfn.LET(_xlpm.x, Radley!$AL$24:$AW$24, _xlpm.y, Radley!$AL$30:$AW$38, _xlpm.z, Radley!$AJ$30:$AJ$38, IF(_xlfn.XLOOKUP($C289,_xlfn.XLOOKUP(E$247,_xlpm.x,_xlpm.y,""),_xlpm.z,"Not Declared")="", "Name not recorded",  _xlfn.XLOOKUP($C289,_xlfn.XLOOKUP(E$247,_xlpm.x,_xlpm.y,""),_xlpm.z,"Not Declared")))</f>
        <v>Not Declared</v>
      </c>
      <c r="F289" s="732" t="str" cm="1">
        <f t="array" ref="F289">_xlfn.LET(_xlpm.x, Radley!$AL$24:$AW$24, _xlpm.y, Radley!$AL$30:$AW$38, _xlpm.z, Radley!$AJ$30:$AJ$38, IF(_xlfn.XLOOKUP($C289,_xlfn.XLOOKUP(F$247,_xlpm.x,_xlpm.y,""),_xlpm.z,"Not Declared")="", "Name not recorded",  _xlfn.XLOOKUP($C289,_xlfn.XLOOKUP(F$247,_xlpm.x,_xlpm.y,""),_xlpm.z,"Not Declared")))</f>
        <v>Not Declared</v>
      </c>
      <c r="G289" s="729" t="str" cm="1">
        <f t="array" ref="G289">_xlfn.LET(_xlpm.x, Radley!$AL$24:$AW$24, _xlpm.y, Radley!$AL$30:$AW$38, _xlpm.z, Radley!$AJ$30:$AJ$38, IF(_xlfn.XLOOKUP($C289,_xlfn.XLOOKUP(G$247,_xlpm.x,_xlpm.y,""),_xlpm.z,"Not Declared")="", "Name not recorded",  _xlfn.XLOOKUP($C289,_xlfn.XLOOKUP(G$247,_xlpm.x,_xlpm.y,""),_xlpm.z,"Not Declared")))</f>
        <v>Not Declared</v>
      </c>
      <c r="H289" s="729" t="str" cm="1">
        <f t="array" ref="H289">_xlfn.LET(_xlpm.x, Radley!$AL$24:$AW$24, _xlpm.y, Radley!$AL$30:$AW$38, _xlpm.z, Radley!$AJ$30:$AJ$38, IF(_xlfn.XLOOKUP($C289,_xlfn.XLOOKUP(H$247,_xlpm.x,_xlpm.y,""),_xlpm.z,"Not Declared")="", "Name not recorded",  _xlfn.XLOOKUP($C289,_xlfn.XLOOKUP(H$247,_xlpm.x,_xlpm.y,""),_xlpm.z,"Not Declared")))</f>
        <v>Not Declared</v>
      </c>
      <c r="I289" s="729" t="str" cm="1">
        <f t="array" ref="I289">_xlfn.LET(_xlpm.x, Radley!$AL$24:$AW$24, _xlpm.y, Radley!$AL$30:$AW$38, _xlpm.z, Radley!$AJ$30:$AJ$38, IF(_xlfn.XLOOKUP($C289,_xlfn.XLOOKUP(I$247,_xlpm.x,_xlpm.y,""),_xlpm.z,"Not Declared")="", "Name not recorded",  _xlfn.XLOOKUP($C289,_xlfn.XLOOKUP(I$247,_xlpm.x,_xlpm.y,""),_xlpm.z,"Not Declared")))</f>
        <v>Not Declared</v>
      </c>
      <c r="J289" s="729" t="str" cm="1">
        <f t="array" ref="J289">_xlfn.LET(_xlpm.x, Radley!$AL$24:$AW$24, _xlpm.y, Radley!$AL$30:$AW$38, _xlpm.z, Radley!$AJ$30:$AJ$38, IF(_xlfn.XLOOKUP($C289,_xlfn.XLOOKUP(J$247,_xlpm.x,_xlpm.y,""),_xlpm.z,"Not Declared")="", "Name not recorded",  _xlfn.XLOOKUP($C289,_xlfn.XLOOKUP(J$247,_xlpm.x,_xlpm.y,""),_xlpm.z,"Not Declared")))</f>
        <v>Not Declared</v>
      </c>
      <c r="K289" s="729" t="str" cm="1">
        <f t="array" ref="K289">_xlfn.LET(_xlpm.x, Radley!$AL$24:$AW$24, _xlpm.y, Radley!$AL$30:$AW$38, _xlpm.z, Radley!$AJ$30:$AJ$38, IF(_xlfn.XLOOKUP($C289,_xlfn.XLOOKUP(K$247,_xlpm.x,_xlpm.y,""),_xlpm.z,"Not Declared")="", "Name not recorded",  _xlfn.XLOOKUP($C289,_xlfn.XLOOKUP(K$247,_xlpm.x,_xlpm.y,""),_xlpm.z,"Not Declared")))</f>
        <v>Not Declared</v>
      </c>
      <c r="L289" s="729" t="str" cm="1">
        <f t="array" ref="L289">_xlfn.LET(_xlpm.x, Radley!$AL$24:$AW$24, _xlpm.y, Radley!$AL$30:$AW$38, _xlpm.z, Radley!$AJ$30:$AJ$38, IF(_xlfn.XLOOKUP($C289,_xlfn.XLOOKUP(L$247,_xlpm.x,_xlpm.y,""),_xlpm.z,"Not Declared")="", "Name not recorded",  _xlfn.XLOOKUP($C289,_xlfn.XLOOKUP(L$247,_xlpm.x,_xlpm.y,""),_xlpm.z,"Not Declared")))</f>
        <v>Not Declared</v>
      </c>
      <c r="M289" s="729" t="str" cm="1">
        <f t="array" ref="M289">_xlfn.LET(_xlpm.x, Radley!$AL$24:$AW$24, _xlpm.y, Radley!$AL$30:$AW$38, _xlpm.z, Radley!$AJ$30:$AJ$38, IF(_xlfn.XLOOKUP($C289,_xlfn.XLOOKUP(M$247,_xlpm.x,_xlpm.y,""),_xlpm.z,"Not Declared")="", "Name not recorded",  _xlfn.XLOOKUP($C289,_xlfn.XLOOKUP(M$247,_xlpm.x,_xlpm.y,""),_xlpm.z,"Not Declared")))</f>
        <v>Not Declared</v>
      </c>
      <c r="N289" s="729" t="str" cm="1">
        <f t="array" ref="N289">_xlfn.LET(_xlpm.x, Radley!$AL$24:$AW$24, _xlpm.y, Radley!$AL$30:$AW$38, _xlpm.z, Radley!$AJ$30:$AJ$38, IF(_xlfn.XLOOKUP($C289,_xlfn.XLOOKUP(N$247,_xlpm.x,_xlpm.y,""),_xlpm.z,"Not Declared")="", "Name not recorded",  _xlfn.XLOOKUP($C289,_xlfn.XLOOKUP(N$247,_xlpm.x,_xlpm.y,""),_xlpm.z,"Not Declared")))</f>
        <v>Not Declared</v>
      </c>
      <c r="O289" s="729" t="str" cm="1">
        <f t="array" ref="O289">_xlfn.LET(_xlpm.x, Radley!$AL$24:$AW$24, _xlpm.y, Radley!$AL$30:$AW$38, _xlpm.z, Radley!$AJ$30:$AJ$38, IF(_xlfn.XLOOKUP($C289,_xlfn.XLOOKUP(O$247,_xlpm.x,_xlpm.y,""),_xlpm.z,"Not Declared")="", "Name not recorded",  _xlfn.XLOOKUP($C289,_xlfn.XLOOKUP(O$247,_xlpm.x,_xlpm.y,""),_xlpm.z,"Not Declared")))</f>
        <v>Not Declared</v>
      </c>
      <c r="P289" s="3"/>
      <c r="Q289" s="3"/>
      <c r="R289" s="3"/>
      <c r="S289" s="3"/>
      <c r="T289" s="3"/>
      <c r="U289" s="3"/>
      <c r="V289" s="3"/>
      <c r="W289" s="3"/>
      <c r="X289" s="12"/>
      <c r="Z289" s="433"/>
      <c r="AA289" s="747" t="str" cm="1">
        <f t="array" ref="AA289">_xlfn.LET(_xlpm.a,_xlfn.XLOOKUP(1,('Number Allocation'!$C$6:$C$1483=AC289)*('Number Allocation'!$D$6:$D$1483=AD289),'Number Allocation'!$A$6:$A$1483,"..."),IF(_xlpm.a="","...",_xlpm.a))</f>
        <v>...</v>
      </c>
      <c r="AB289" s="747"/>
      <c r="AC289" s="12"/>
      <c r="AD289" s="12"/>
      <c r="AE289" s="436"/>
      <c r="AG289" s="365"/>
      <c r="AH289" s="433"/>
      <c r="AI289" s="747" t="str" cm="1">
        <f t="array" ref="AI289">_xlfn.LET(_xlpm.a,_xlfn.XLOOKUP(1,('Number Allocation'!$C$6:$C$1483=AK289)*('Number Allocation'!$D$6:$D$1483=AL289),'Number Allocation'!$A$6:$A$1483,"..."),IF(_xlpm.a="","...",_xlpm.a))</f>
        <v>...</v>
      </c>
      <c r="AJ289" s="747">
        <v>0</v>
      </c>
      <c r="AK289" s="12" t="str">
        <v>Not Declared</v>
      </c>
      <c r="AL289" s="12" t="str">
        <v>Banbury Harriers AC</v>
      </c>
      <c r="AM289" s="436"/>
      <c r="AO289" s="365"/>
      <c r="AP289" s="433"/>
      <c r="AQ289" s="747" t="str" cm="1">
        <f t="array" ref="AQ289">_xlfn.LET(_xlpm.a,_xlfn.XLOOKUP(1,('Number Allocation'!$C$6:$C$1483=AS289)*('Number Allocation'!$D$6:$D$1483=AT289),'Number Allocation'!$A$6:$A$1483,"..."),IF(_xlpm.a="","...",_xlpm.a))</f>
        <v>...</v>
      </c>
      <c r="AR289" s="747">
        <v>0</v>
      </c>
      <c r="AS289" s="12" t="str">
        <v>Not Declared</v>
      </c>
      <c r="AT289" s="12" t="str">
        <v>Bicester AC</v>
      </c>
      <c r="AU289" s="436"/>
      <c r="AW289" s="365"/>
      <c r="AX289" s="433"/>
      <c r="AY289" s="747" t="str" cm="1">
        <f t="array" ref="AY289">_xlfn.LET(_xlpm.a,_xlfn.XLOOKUP(1,('Number Allocation'!$C$6:$C$1483=BA289)*('Number Allocation'!$D$6:$D$1483=BB289),'Number Allocation'!$A$6:$A$1483,"..."),IF(_xlpm.a="","...",_xlpm.a))</f>
        <v>...</v>
      </c>
      <c r="AZ289" s="747">
        <v>0</v>
      </c>
      <c r="BA289" s="12" t="str">
        <v>Not Declared</v>
      </c>
      <c r="BB289" s="12" t="str">
        <v>Witney Road Runners</v>
      </c>
      <c r="BC289" s="436"/>
      <c r="BE289" s="365"/>
      <c r="BF289" s="433"/>
      <c r="BG289" s="747" t="str" cm="1">
        <f t="array" ref="BG289">_xlfn.LET(_xlpm.a,_xlfn.XLOOKUP(1,('Number Allocation'!$C$6:$C$1483=BI289)*('Number Allocation'!$D$6:$D$1483=BJ289),'Number Allocation'!$A$6:$A$1483,"..."),IF(_xlpm.a="","...",_xlpm.a))</f>
        <v>...</v>
      </c>
      <c r="BH289" s="747">
        <v>0</v>
      </c>
      <c r="BI289" s="12" t="str">
        <v>Not Declared</v>
      </c>
      <c r="BJ289" s="12" t="str">
        <v>Oxford City AC</v>
      </c>
      <c r="BK289" s="436"/>
      <c r="BM289" s="365"/>
      <c r="BN289" s="433"/>
      <c r="BO289" s="747" t="str" cm="1">
        <f t="array" ref="BO289">_xlfn.LET(_xlpm.a,_xlfn.XLOOKUP(1,('Number Allocation'!$C$6:$C$1483=BQ289)*('Number Allocation'!$D$6:$D$1483=BR289),'Number Allocation'!$A$6:$A$1483,"..."),IF(_xlpm.a="","...",_xlpm.a))</f>
        <v>...</v>
      </c>
      <c r="BP289" s="747">
        <v>0</v>
      </c>
      <c r="BQ289" s="12" t="str">
        <v>Not Declared</v>
      </c>
      <c r="BR289" s="12" t="str">
        <v>Bicester AC</v>
      </c>
      <c r="BS289" s="436"/>
      <c r="BU289" s="365"/>
      <c r="BV289" s="433"/>
      <c r="BW289" s="747" t="str" cm="1">
        <f t="array" ref="BW289">_xlfn.LET(_xlpm.a,_xlfn.XLOOKUP(1,('Number Allocation'!$C$6:$C$1483=BY289)*('Number Allocation'!$D$6:$D$1483=BZ289),'Number Allocation'!$A$6:$A$1483,"..."),IF(_xlpm.a="","...",_xlpm.a))</f>
        <v>...</v>
      </c>
      <c r="BX289" s="747">
        <v>0</v>
      </c>
      <c r="BY289" s="12" t="str">
        <v>Not Declared</v>
      </c>
      <c r="BZ289" s="12" t="str">
        <v>Bicester AC</v>
      </c>
      <c r="CA289" s="488"/>
      <c r="CB289" s="15"/>
      <c r="CC289" s="15"/>
      <c r="CD289" s="433"/>
      <c r="CE289" s="747" t="str" cm="1">
        <f t="array" ref="CE289">_xlfn.LET(_xlpm.a,_xlfn.XLOOKUP(1,('Number Allocation'!$C$6:$C$1483=CG289)*('Number Allocation'!$D$6:$D$1483=CH289),'Number Allocation'!$A$6:$A$1483,"..."),IF(_xlpm.a="","...",_xlpm.a))</f>
        <v>...</v>
      </c>
      <c r="CF289" s="747">
        <v>0</v>
      </c>
      <c r="CG289" s="12" t="str">
        <v>Not Declared</v>
      </c>
      <c r="CH289" s="12" t="str">
        <v>White Horse Harriers</v>
      </c>
      <c r="CI289" s="488"/>
      <c r="CJ289" s="15"/>
      <c r="CK289" s="15"/>
      <c r="CL289" s="433"/>
      <c r="CM289" s="747" t="str" cm="1">
        <f t="array" ref="CM289">_xlfn.LET(_xlpm.a,_xlfn.XLOOKUP(1,('Number Allocation'!$C$6:$C$1483=CO289)*('Number Allocation'!$D$6:$D$1483=CP289),'Number Allocation'!$A$6:$A$1483,"..."),IF(_xlpm.a="","...",_xlpm.a))</f>
        <v>...</v>
      </c>
      <c r="CN289" s="747">
        <v>0</v>
      </c>
      <c r="CO289" s="12" t="str">
        <v>Not Declared</v>
      </c>
      <c r="CP289" s="12" t="str">
        <v>Witney Road Runners</v>
      </c>
      <c r="CQ289" s="488"/>
      <c r="CR289" s="15"/>
      <c r="CS289" s="15"/>
      <c r="CT289" s="433"/>
      <c r="CU289" s="747" t="str" cm="1">
        <f t="array" ref="CU289">_xlfn.LET(_xlpm.a,_xlfn.XLOOKUP(1,('Number Allocation'!$C$6:$C$1483=CW289)*('Number Allocation'!$D$6:$D$1483=CX289),'Number Allocation'!$A$6:$A$1483,"..."),IF(_xlpm.a="","...",_xlpm.a))</f>
        <v>...</v>
      </c>
      <c r="CV289" s="747">
        <v>0</v>
      </c>
      <c r="CW289" s="12" t="str">
        <v>Not Declared</v>
      </c>
      <c r="CX289" s="12" t="str">
        <v>Abingdon AC</v>
      </c>
      <c r="CY289" s="488"/>
      <c r="CZ289" s="15"/>
      <c r="DA289" s="15"/>
      <c r="DB289" s="433"/>
      <c r="DC289" s="747" t="str" cm="1">
        <f t="array" ref="DC289">_xlfn.LET(_xlpm.a,_xlfn.XLOOKUP(1,('Number Allocation'!$C$6:$C$1483=DE289)*('Number Allocation'!$D$6:$D$1483=DF289),'Number Allocation'!$A$6:$A$1483,"..."),IF(_xlpm.a="","...",_xlpm.a))</f>
        <v>...</v>
      </c>
      <c r="DD289" s="747">
        <v>0</v>
      </c>
      <c r="DE289" s="12" t="str">
        <v>Not Declared</v>
      </c>
      <c r="DF289" s="12" t="str">
        <v>Oxford City AC</v>
      </c>
      <c r="DG289" s="488"/>
      <c r="DH289" s="15"/>
      <c r="DI289" s="15"/>
      <c r="DJ289" s="433"/>
      <c r="DK289" s="747" t="str" cm="1">
        <f t="array" ref="DK289">_xlfn.LET(_xlpm.a,_xlfn.XLOOKUP(1,('Number Allocation'!$C$6:$C$1483=DM289)*('Number Allocation'!$D$6:$D$1483=DN289),'Number Allocation'!$A$6:$A$1483,"..."),IF(_xlpm.a="","...",_xlpm.a))</f>
        <v>...</v>
      </c>
      <c r="DL289" s="747">
        <v>0</v>
      </c>
      <c r="DM289" s="12" t="str">
        <v>Not Declared</v>
      </c>
      <c r="DN289" s="12" t="str">
        <v>Radley AC</v>
      </c>
      <c r="DO289" s="488"/>
      <c r="DP289" s="15"/>
      <c r="DQ289" s="15"/>
      <c r="DZ289" s="15"/>
      <c r="EA289" s="15"/>
    </row>
    <row r="290" spans="1:131" s="359" customFormat="1" ht="21" customHeight="1">
      <c r="A290" s="358" t="str">
        <f t="shared" si="31"/>
        <v>Radley AC</v>
      </c>
      <c r="B290" s="729"/>
      <c r="C290" s="729" t="s">
        <v>322</v>
      </c>
      <c r="D290" s="729" t="str" cm="1">
        <f t="array" ref="D290">_xlfn.LET(_xlpm.x, Radley!$AL$24:$AW$24, _xlpm.y, Radley!$AL$30:$AW$38, _xlpm.z, Radley!$AJ$30:$AJ$38, IF(_xlfn.XLOOKUP($C290,_xlfn.XLOOKUP(D$247,_xlpm.x,_xlpm.y,""),_xlpm.z,"Not Declared")="", "Name not recorded",  _xlfn.XLOOKUP($C290,_xlfn.XLOOKUP(D$247,_xlpm.x,_xlpm.y,""),_xlpm.z,"Not Declared")))</f>
        <v>Not Declared</v>
      </c>
      <c r="E290" s="729" t="str" cm="1">
        <f t="array" ref="E290">_xlfn.LET(_xlpm.x, Radley!$AL$24:$AW$24, _xlpm.y, Radley!$AL$30:$AW$38, _xlpm.z, Radley!$AJ$30:$AJ$38, IF(_xlfn.XLOOKUP($C290,_xlfn.XLOOKUP(E$247,_xlpm.x,_xlpm.y,""),_xlpm.z,"Not Declared")="", "Name not recorded",  _xlfn.XLOOKUP($C290,_xlfn.XLOOKUP(E$247,_xlpm.x,_xlpm.y,""),_xlpm.z,"Not Declared")))</f>
        <v>Not Declared</v>
      </c>
      <c r="F290" s="732" t="str" cm="1">
        <f t="array" ref="F290">_xlfn.LET(_xlpm.x, Radley!$AL$24:$AW$24, _xlpm.y, Radley!$AL$30:$AW$38, _xlpm.z, Radley!$AJ$30:$AJ$38, IF(_xlfn.XLOOKUP($C290,_xlfn.XLOOKUP(F$247,_xlpm.x,_xlpm.y,""),_xlpm.z,"Not Declared")="", "Name not recorded",  _xlfn.XLOOKUP($C290,_xlfn.XLOOKUP(F$247,_xlpm.x,_xlpm.y,""),_xlpm.z,"Not Declared")))</f>
        <v>Not Declared</v>
      </c>
      <c r="G290" s="729" t="str" cm="1">
        <f t="array" ref="G290">_xlfn.LET(_xlpm.x, Radley!$AL$24:$AW$24, _xlpm.y, Radley!$AL$30:$AW$38, _xlpm.z, Radley!$AJ$30:$AJ$38, IF(_xlfn.XLOOKUP($C290,_xlfn.XLOOKUP(G$247,_xlpm.x,_xlpm.y,""),_xlpm.z,"Not Declared")="", "Name not recorded",  _xlfn.XLOOKUP($C290,_xlfn.XLOOKUP(G$247,_xlpm.x,_xlpm.y,""),_xlpm.z,"Not Declared")))</f>
        <v>Not Declared</v>
      </c>
      <c r="H290" s="729" t="str" cm="1">
        <f t="array" ref="H290">_xlfn.LET(_xlpm.x, Radley!$AL$24:$AW$24, _xlpm.y, Radley!$AL$30:$AW$38, _xlpm.z, Radley!$AJ$30:$AJ$38, IF(_xlfn.XLOOKUP($C290,_xlfn.XLOOKUP(H$247,_xlpm.x,_xlpm.y,""),_xlpm.z,"Not Declared")="", "Name not recorded",  _xlfn.XLOOKUP($C290,_xlfn.XLOOKUP(H$247,_xlpm.x,_xlpm.y,""),_xlpm.z,"Not Declared")))</f>
        <v>Not Declared</v>
      </c>
      <c r="I290" s="729" t="str" cm="1">
        <f t="array" ref="I290">_xlfn.LET(_xlpm.x, Radley!$AL$24:$AW$24, _xlpm.y, Radley!$AL$30:$AW$38, _xlpm.z, Radley!$AJ$30:$AJ$38, IF(_xlfn.XLOOKUP($C290,_xlfn.XLOOKUP(I$247,_xlpm.x,_xlpm.y,""),_xlpm.z,"Not Declared")="", "Name not recorded",  _xlfn.XLOOKUP($C290,_xlfn.XLOOKUP(I$247,_xlpm.x,_xlpm.y,""),_xlpm.z,"Not Declared")))</f>
        <v>Not Declared</v>
      </c>
      <c r="J290" s="729" t="str" cm="1">
        <f t="array" ref="J290">_xlfn.LET(_xlpm.x, Radley!$AL$24:$AW$24, _xlpm.y, Radley!$AL$30:$AW$38, _xlpm.z, Radley!$AJ$30:$AJ$38, IF(_xlfn.XLOOKUP($C290,_xlfn.XLOOKUP(J$247,_xlpm.x,_xlpm.y,""),_xlpm.z,"Not Declared")="", "Name not recorded",  _xlfn.XLOOKUP($C290,_xlfn.XLOOKUP(J$247,_xlpm.x,_xlpm.y,""),_xlpm.z,"Not Declared")))</f>
        <v>Not Declared</v>
      </c>
      <c r="K290" s="729" t="str" cm="1">
        <f t="array" ref="K290">_xlfn.LET(_xlpm.x, Radley!$AL$24:$AW$24, _xlpm.y, Radley!$AL$30:$AW$38, _xlpm.z, Radley!$AJ$30:$AJ$38, IF(_xlfn.XLOOKUP($C290,_xlfn.XLOOKUP(K$247,_xlpm.x,_xlpm.y,""),_xlpm.z,"Not Declared")="", "Name not recorded",  _xlfn.XLOOKUP($C290,_xlfn.XLOOKUP(K$247,_xlpm.x,_xlpm.y,""),_xlpm.z,"Not Declared")))</f>
        <v>Not Declared</v>
      </c>
      <c r="L290" s="729" t="str" cm="1">
        <f t="array" ref="L290">_xlfn.LET(_xlpm.x, Radley!$AL$24:$AW$24, _xlpm.y, Radley!$AL$30:$AW$38, _xlpm.z, Radley!$AJ$30:$AJ$38, IF(_xlfn.XLOOKUP($C290,_xlfn.XLOOKUP(L$247,_xlpm.x,_xlpm.y,""),_xlpm.z,"Not Declared")="", "Name not recorded",  _xlfn.XLOOKUP($C290,_xlfn.XLOOKUP(L$247,_xlpm.x,_xlpm.y,""),_xlpm.z,"Not Declared")))</f>
        <v>Not Declared</v>
      </c>
      <c r="M290" s="729" t="str" cm="1">
        <f t="array" ref="M290">_xlfn.LET(_xlpm.x, Radley!$AL$24:$AW$24, _xlpm.y, Radley!$AL$30:$AW$38, _xlpm.z, Radley!$AJ$30:$AJ$38, IF(_xlfn.XLOOKUP($C290,_xlfn.XLOOKUP(M$247,_xlpm.x,_xlpm.y,""),_xlpm.z,"Not Declared")="", "Name not recorded",  _xlfn.XLOOKUP($C290,_xlfn.XLOOKUP(M$247,_xlpm.x,_xlpm.y,""),_xlpm.z,"Not Declared")))</f>
        <v>Not Declared</v>
      </c>
      <c r="N290" s="729" t="str" cm="1">
        <f t="array" ref="N290">_xlfn.LET(_xlpm.x, Radley!$AL$24:$AW$24, _xlpm.y, Radley!$AL$30:$AW$38, _xlpm.z, Radley!$AJ$30:$AJ$38, IF(_xlfn.XLOOKUP($C290,_xlfn.XLOOKUP(N$247,_xlpm.x,_xlpm.y,""),_xlpm.z,"Not Declared")="", "Name not recorded",  _xlfn.XLOOKUP($C290,_xlfn.XLOOKUP(N$247,_xlpm.x,_xlpm.y,""),_xlpm.z,"Not Declared")))</f>
        <v>Not Declared</v>
      </c>
      <c r="O290" s="729" t="str" cm="1">
        <f t="array" ref="O290">_xlfn.LET(_xlpm.x, Radley!$AL$24:$AW$24, _xlpm.y, Radley!$AL$30:$AW$38, _xlpm.z, Radley!$AJ$30:$AJ$38, IF(_xlfn.XLOOKUP($C290,_xlfn.XLOOKUP(O$247,_xlpm.x,_xlpm.y,""),_xlpm.z,"Not Declared")="", "Name not recorded",  _xlfn.XLOOKUP($C290,_xlfn.XLOOKUP(O$247,_xlpm.x,_xlpm.y,""),_xlpm.z,"Not Declared")))</f>
        <v>Not Declared</v>
      </c>
      <c r="P290" s="3"/>
      <c r="Q290" s="3"/>
      <c r="R290" s="3"/>
      <c r="S290" s="3"/>
      <c r="T290" s="15"/>
      <c r="U290" s="15"/>
      <c r="V290" s="15"/>
      <c r="W290" s="15"/>
      <c r="X290" s="3"/>
      <c r="Z290" s="433"/>
      <c r="AA290" s="747" t="str" cm="1">
        <f t="array" ref="AA290">_xlfn.LET(_xlpm.a,_xlfn.XLOOKUP(1,('Number Allocation'!$C$6:$C$1483=AC290)*('Number Allocation'!$D$6:$D$1483=AD290),'Number Allocation'!$A$6:$A$1483,"..."),IF(_xlpm.a="","...",_xlpm.a))</f>
        <v>...</v>
      </c>
      <c r="AB290" s="747"/>
      <c r="AC290" s="12"/>
      <c r="AD290" s="12"/>
      <c r="AE290" s="436"/>
      <c r="AG290" s="365"/>
      <c r="AH290" s="433"/>
      <c r="AI290" s="747" t="str" cm="1">
        <f t="array" ref="AI290">_xlfn.LET(_xlpm.a,_xlfn.XLOOKUP(1,('Number Allocation'!$C$6:$C$1483=AK290)*('Number Allocation'!$D$6:$D$1483=AL290),'Number Allocation'!$A$6:$A$1483,"..."),IF(_xlpm.a="","...",_xlpm.a))</f>
        <v>...</v>
      </c>
      <c r="AJ290" s="747">
        <v>0</v>
      </c>
      <c r="AK290" s="12" t="str">
        <v>Not Declared</v>
      </c>
      <c r="AL290" s="12" t="str">
        <v>Team Kennet</v>
      </c>
      <c r="AM290" s="436"/>
      <c r="AO290" s="365"/>
      <c r="AP290" s="433"/>
      <c r="AQ290" s="747" t="str" cm="1">
        <f t="array" ref="AQ290">_xlfn.LET(_xlpm.a,_xlfn.XLOOKUP(1,('Number Allocation'!$C$6:$C$1483=AS290)*('Number Allocation'!$D$6:$D$1483=AT290),'Number Allocation'!$A$6:$A$1483,"..."),IF(_xlpm.a="","...",_xlpm.a))</f>
        <v>...</v>
      </c>
      <c r="AR290" s="747">
        <v>0</v>
      </c>
      <c r="AS290" s="12" t="str">
        <v>Not Declared</v>
      </c>
      <c r="AT290" s="12" t="str">
        <v>Team Kennet</v>
      </c>
      <c r="AU290" s="436"/>
      <c r="AW290" s="365"/>
      <c r="AX290" s="433"/>
      <c r="AY290" s="747" t="str" cm="1">
        <f t="array" ref="AY290">_xlfn.LET(_xlpm.a,_xlfn.XLOOKUP(1,('Number Allocation'!$C$6:$C$1483=BA290)*('Number Allocation'!$D$6:$D$1483=BB290),'Number Allocation'!$A$6:$A$1483,"..."),IF(_xlpm.a="","...",_xlpm.a))</f>
        <v>...</v>
      </c>
      <c r="AZ290" s="747">
        <v>0</v>
      </c>
      <c r="BA290" s="12" t="str">
        <v>Not Declared</v>
      </c>
      <c r="BB290" s="12" t="str">
        <v>Bicester AC</v>
      </c>
      <c r="BC290" s="436"/>
      <c r="BE290" s="365"/>
      <c r="BF290" s="433"/>
      <c r="BG290" s="747" t="str" cm="1">
        <f t="array" ref="BG290">_xlfn.LET(_xlpm.a,_xlfn.XLOOKUP(1,('Number Allocation'!$C$6:$C$1483=BI290)*('Number Allocation'!$D$6:$D$1483=BJ290),'Number Allocation'!$A$6:$A$1483,"..."),IF(_xlpm.a="","...",_xlpm.a))</f>
        <v>...</v>
      </c>
      <c r="BH290" s="747">
        <v>0</v>
      </c>
      <c r="BI290" s="12" t="str">
        <v>Not Declared</v>
      </c>
      <c r="BJ290" s="12" t="str">
        <v>Team Kennet</v>
      </c>
      <c r="BK290" s="436"/>
      <c r="BM290" s="365"/>
      <c r="BN290" s="433"/>
      <c r="BO290" s="747" t="str" cm="1">
        <f t="array" ref="BO290">_xlfn.LET(_xlpm.a,_xlfn.XLOOKUP(1,('Number Allocation'!$C$6:$C$1483=BQ290)*('Number Allocation'!$D$6:$D$1483=BR290),'Number Allocation'!$A$6:$A$1483,"..."),IF(_xlpm.a="","...",_xlpm.a))</f>
        <v>...</v>
      </c>
      <c r="BP290" s="747">
        <v>0</v>
      </c>
      <c r="BQ290" s="12" t="str">
        <v>Not Declared</v>
      </c>
      <c r="BR290" s="12" t="str">
        <v>Team Kennet</v>
      </c>
      <c r="BS290" s="436"/>
      <c r="BU290" s="365"/>
      <c r="BV290" s="433"/>
      <c r="BW290" s="747" t="str" cm="1">
        <f t="array" ref="BW290">_xlfn.LET(_xlpm.a,_xlfn.XLOOKUP(1,('Number Allocation'!$C$6:$C$1483=BY290)*('Number Allocation'!$D$6:$D$1483=BZ290),'Number Allocation'!$A$6:$A$1483,"..."),IF(_xlpm.a="","...",_xlpm.a))</f>
        <v>...</v>
      </c>
      <c r="BX290" s="747">
        <v>0</v>
      </c>
      <c r="BY290" s="12" t="str">
        <v>Not Declared</v>
      </c>
      <c r="BZ290" s="12" t="str">
        <v>Radley AC</v>
      </c>
      <c r="CA290" s="488"/>
      <c r="CB290" s="15"/>
      <c r="CC290" s="15"/>
      <c r="CD290" s="433"/>
      <c r="CE290" s="747" t="str" cm="1">
        <f t="array" ref="CE290">_xlfn.LET(_xlpm.a,_xlfn.XLOOKUP(1,('Number Allocation'!$C$6:$C$1483=CG290)*('Number Allocation'!$D$6:$D$1483=CH290),'Number Allocation'!$A$6:$A$1483,"..."),IF(_xlpm.a="","...",_xlpm.a))</f>
        <v>...</v>
      </c>
      <c r="CF290" s="747">
        <v>0</v>
      </c>
      <c r="CG290" s="12" t="str">
        <v>Not Declared</v>
      </c>
      <c r="CH290" s="12" t="str">
        <v>Radley AC</v>
      </c>
      <c r="CI290" s="488"/>
      <c r="CJ290" s="15"/>
      <c r="CK290" s="15"/>
      <c r="CL290" s="433"/>
      <c r="CM290" s="747" t="str" cm="1">
        <f t="array" ref="CM290">_xlfn.LET(_xlpm.a,_xlfn.XLOOKUP(1,('Number Allocation'!$C$6:$C$1483=CO290)*('Number Allocation'!$D$6:$D$1483=CP290),'Number Allocation'!$A$6:$A$1483,"..."),IF(_xlpm.a="","...",_xlpm.a))</f>
        <v>...</v>
      </c>
      <c r="CN290" s="747">
        <v>0</v>
      </c>
      <c r="CO290" s="12" t="str">
        <v>Not Declared</v>
      </c>
      <c r="CP290" s="12" t="str">
        <v>Banbury Harriers AC</v>
      </c>
      <c r="CQ290" s="488"/>
      <c r="CR290" s="15"/>
      <c r="CS290" s="15"/>
      <c r="CT290" s="433"/>
      <c r="CU290" s="747" t="str" cm="1">
        <f t="array" ref="CU290">_xlfn.LET(_xlpm.a,_xlfn.XLOOKUP(1,('Number Allocation'!$C$6:$C$1483=CW290)*('Number Allocation'!$D$6:$D$1483=CX290),'Number Allocation'!$A$6:$A$1483,"..."),IF(_xlpm.a="","...",_xlpm.a))</f>
        <v>...</v>
      </c>
      <c r="CV290" s="747">
        <v>0</v>
      </c>
      <c r="CW290" s="12" t="str">
        <v>Not Declared</v>
      </c>
      <c r="CX290" s="12" t="str">
        <v>Team Kennet</v>
      </c>
      <c r="CY290" s="488"/>
      <c r="CZ290" s="15"/>
      <c r="DA290" s="15"/>
      <c r="DB290" s="433"/>
      <c r="DC290" s="747" t="str" cm="1">
        <f t="array" ref="DC290">_xlfn.LET(_xlpm.a,_xlfn.XLOOKUP(1,('Number Allocation'!$C$6:$C$1483=DE290)*('Number Allocation'!$D$6:$D$1483=DF290),'Number Allocation'!$A$6:$A$1483,"..."),IF(_xlpm.a="","...",_xlpm.a))</f>
        <v>...</v>
      </c>
      <c r="DD290" s="747">
        <v>0</v>
      </c>
      <c r="DE290" s="12" t="str">
        <v>Not Declared</v>
      </c>
      <c r="DF290" s="12" t="str">
        <v>Abingdon AC</v>
      </c>
      <c r="DG290" s="488"/>
      <c r="DH290" s="15"/>
      <c r="DI290" s="15"/>
      <c r="DJ290" s="433"/>
      <c r="DK290" s="747" t="str" cm="1">
        <f t="array" ref="DK290">_xlfn.LET(_xlpm.a,_xlfn.XLOOKUP(1,('Number Allocation'!$C$6:$C$1483=DM290)*('Number Allocation'!$D$6:$D$1483=DN290),'Number Allocation'!$A$6:$A$1483,"..."),IF(_xlpm.a="","...",_xlpm.a))</f>
        <v>...</v>
      </c>
      <c r="DL290" s="747">
        <v>0</v>
      </c>
      <c r="DM290" s="12" t="str">
        <v>Not Declared</v>
      </c>
      <c r="DN290" s="12" t="str">
        <v>Witney Road Runners</v>
      </c>
      <c r="DO290" s="488"/>
      <c r="DP290" s="15"/>
      <c r="DQ290" s="15"/>
      <c r="DZ290" s="15"/>
      <c r="EA290" s="15"/>
    </row>
    <row r="291" spans="1:131" s="359" customFormat="1" ht="21" customHeight="1">
      <c r="A291" s="358" t="str">
        <f t="shared" si="31"/>
        <v>Radley AC</v>
      </c>
      <c r="B291" s="729"/>
      <c r="C291" s="729" t="s">
        <v>323</v>
      </c>
      <c r="D291" s="729" t="str" cm="1">
        <f t="array" ref="D291">_xlfn.LET(_xlpm.x, Radley!$AL$24:$AW$24, _xlpm.y, Radley!$AL$30:$AW$38, _xlpm.z, Radley!$AJ$30:$AJ$38, IF(_xlfn.XLOOKUP($C291,_xlfn.XLOOKUP(D$247,_xlpm.x,_xlpm.y,""),_xlpm.z,"Not Declared")="", "Name not recorded",  _xlfn.XLOOKUP($C291,_xlfn.XLOOKUP(D$247,_xlpm.x,_xlpm.y,""),_xlpm.z,"Not Declared")))</f>
        <v>Not Declared</v>
      </c>
      <c r="E291" s="729" t="str" cm="1">
        <f t="array" ref="E291">_xlfn.LET(_xlpm.x, Radley!$AL$24:$AW$24, _xlpm.y, Radley!$AL$30:$AW$38, _xlpm.z, Radley!$AJ$30:$AJ$38, IF(_xlfn.XLOOKUP($C291,_xlfn.XLOOKUP(E$247,_xlpm.x,_xlpm.y,""),_xlpm.z,"Not Declared")="", "Name not recorded",  _xlfn.XLOOKUP($C291,_xlfn.XLOOKUP(E$247,_xlpm.x,_xlpm.y,""),_xlpm.z,"Not Declared")))</f>
        <v>Not Declared</v>
      </c>
      <c r="F291" s="732" t="str" cm="1">
        <f t="array" ref="F291">_xlfn.LET(_xlpm.x, Radley!$AL$24:$AW$24, _xlpm.y, Radley!$AL$30:$AW$38, _xlpm.z, Radley!$AJ$30:$AJ$38, IF(_xlfn.XLOOKUP($C291,_xlfn.XLOOKUP(F$247,_xlpm.x,_xlpm.y,""),_xlpm.z,"Not Declared")="", "Name not recorded",  _xlfn.XLOOKUP($C291,_xlfn.XLOOKUP(F$247,_xlpm.x,_xlpm.y,""),_xlpm.z,"Not Declared")))</f>
        <v>Not Declared</v>
      </c>
      <c r="G291" s="729" t="str" cm="1">
        <f t="array" ref="G291">_xlfn.LET(_xlpm.x, Radley!$AL$24:$AW$24, _xlpm.y, Radley!$AL$30:$AW$38, _xlpm.z, Radley!$AJ$30:$AJ$38, IF(_xlfn.XLOOKUP($C291,_xlfn.XLOOKUP(G$247,_xlpm.x,_xlpm.y,""),_xlpm.z,"Not Declared")="", "Name not recorded",  _xlfn.XLOOKUP($C291,_xlfn.XLOOKUP(G$247,_xlpm.x,_xlpm.y,""),_xlpm.z,"Not Declared")))</f>
        <v>Not Declared</v>
      </c>
      <c r="H291" s="729" t="str" cm="1">
        <f t="array" ref="H291">_xlfn.LET(_xlpm.x, Radley!$AL$24:$AW$24, _xlpm.y, Radley!$AL$30:$AW$38, _xlpm.z, Radley!$AJ$30:$AJ$38, IF(_xlfn.XLOOKUP($C291,_xlfn.XLOOKUP(H$247,_xlpm.x,_xlpm.y,""),_xlpm.z,"Not Declared")="", "Name not recorded",  _xlfn.XLOOKUP($C291,_xlfn.XLOOKUP(H$247,_xlpm.x,_xlpm.y,""),_xlpm.z,"Not Declared")))</f>
        <v>Not Declared</v>
      </c>
      <c r="I291" s="729" t="str" cm="1">
        <f t="array" ref="I291">_xlfn.LET(_xlpm.x, Radley!$AL$24:$AW$24, _xlpm.y, Radley!$AL$30:$AW$38, _xlpm.z, Radley!$AJ$30:$AJ$38, IF(_xlfn.XLOOKUP($C291,_xlfn.XLOOKUP(I$247,_xlpm.x,_xlpm.y,""),_xlpm.z,"Not Declared")="", "Name not recorded",  _xlfn.XLOOKUP($C291,_xlfn.XLOOKUP(I$247,_xlpm.x,_xlpm.y,""),_xlpm.z,"Not Declared")))</f>
        <v>Not Declared</v>
      </c>
      <c r="J291" s="729" t="str" cm="1">
        <f t="array" ref="J291">_xlfn.LET(_xlpm.x, Radley!$AL$24:$AW$24, _xlpm.y, Radley!$AL$30:$AW$38, _xlpm.z, Radley!$AJ$30:$AJ$38, IF(_xlfn.XLOOKUP($C291,_xlfn.XLOOKUP(J$247,_xlpm.x,_xlpm.y,""),_xlpm.z,"Not Declared")="", "Name not recorded",  _xlfn.XLOOKUP($C291,_xlfn.XLOOKUP(J$247,_xlpm.x,_xlpm.y,""),_xlpm.z,"Not Declared")))</f>
        <v>Not Declared</v>
      </c>
      <c r="K291" s="729" t="str" cm="1">
        <f t="array" ref="K291">_xlfn.LET(_xlpm.x, Radley!$AL$24:$AW$24, _xlpm.y, Radley!$AL$30:$AW$38, _xlpm.z, Radley!$AJ$30:$AJ$38, IF(_xlfn.XLOOKUP($C291,_xlfn.XLOOKUP(K$247,_xlpm.x,_xlpm.y,""),_xlpm.z,"Not Declared")="", "Name not recorded",  _xlfn.XLOOKUP($C291,_xlfn.XLOOKUP(K$247,_xlpm.x,_xlpm.y,""),_xlpm.z,"Not Declared")))</f>
        <v>Not Declared</v>
      </c>
      <c r="L291" s="729" t="str" cm="1">
        <f t="array" ref="L291">_xlfn.LET(_xlpm.x, Radley!$AL$24:$AW$24, _xlpm.y, Radley!$AL$30:$AW$38, _xlpm.z, Radley!$AJ$30:$AJ$38, IF(_xlfn.XLOOKUP($C291,_xlfn.XLOOKUP(L$247,_xlpm.x,_xlpm.y,""),_xlpm.z,"Not Declared")="", "Name not recorded",  _xlfn.XLOOKUP($C291,_xlfn.XLOOKUP(L$247,_xlpm.x,_xlpm.y,""),_xlpm.z,"Not Declared")))</f>
        <v>Not Declared</v>
      </c>
      <c r="M291" s="729" t="str" cm="1">
        <f t="array" ref="M291">_xlfn.LET(_xlpm.x, Radley!$AL$24:$AW$24, _xlpm.y, Radley!$AL$30:$AW$38, _xlpm.z, Radley!$AJ$30:$AJ$38, IF(_xlfn.XLOOKUP($C291,_xlfn.XLOOKUP(M$247,_xlpm.x,_xlpm.y,""),_xlpm.z,"Not Declared")="", "Name not recorded",  _xlfn.XLOOKUP($C291,_xlfn.XLOOKUP(M$247,_xlpm.x,_xlpm.y,""),_xlpm.z,"Not Declared")))</f>
        <v>Not Declared</v>
      </c>
      <c r="N291" s="729" t="str" cm="1">
        <f t="array" ref="N291">_xlfn.LET(_xlpm.x, Radley!$AL$24:$AW$24, _xlpm.y, Radley!$AL$30:$AW$38, _xlpm.z, Radley!$AJ$30:$AJ$38, IF(_xlfn.XLOOKUP($C291,_xlfn.XLOOKUP(N$247,_xlpm.x,_xlpm.y,""),_xlpm.z,"Not Declared")="", "Name not recorded",  _xlfn.XLOOKUP($C291,_xlfn.XLOOKUP(N$247,_xlpm.x,_xlpm.y,""),_xlpm.z,"Not Declared")))</f>
        <v>Not Declared</v>
      </c>
      <c r="O291" s="729" t="str" cm="1">
        <f t="array" ref="O291">_xlfn.LET(_xlpm.x, Radley!$AL$24:$AW$24, _xlpm.y, Radley!$AL$30:$AW$38, _xlpm.z, Radley!$AJ$30:$AJ$38, IF(_xlfn.XLOOKUP($C291,_xlfn.XLOOKUP(O$247,_xlpm.x,_xlpm.y,""),_xlpm.z,"Not Declared")="", "Name not recorded",  _xlfn.XLOOKUP($C291,_xlfn.XLOOKUP(O$247,_xlpm.x,_xlpm.y,""),_xlpm.z,"Not Declared")))</f>
        <v>Not Declared</v>
      </c>
      <c r="P291" s="3"/>
      <c r="Q291" s="3"/>
      <c r="R291" s="3"/>
      <c r="S291" s="3"/>
      <c r="T291" s="15"/>
      <c r="U291" s="15"/>
      <c r="V291" s="15"/>
      <c r="W291" s="15"/>
      <c r="X291" s="3"/>
      <c r="Z291" s="433"/>
      <c r="AA291" s="747" t="str" cm="1">
        <f t="array" ref="AA291">_xlfn.LET(_xlpm.a,_xlfn.XLOOKUP(1,('Number Allocation'!$C$6:$C$1483=AC291)*('Number Allocation'!$D$6:$D$1483=AD291),'Number Allocation'!$A$6:$A$1483,"..."),IF(_xlpm.a="","...",_xlpm.a))</f>
        <v>...</v>
      </c>
      <c r="AB291" s="747"/>
      <c r="AC291" s="12"/>
      <c r="AD291" s="12"/>
      <c r="AE291" s="436"/>
      <c r="AG291" s="365"/>
      <c r="AH291" s="433"/>
      <c r="AI291" s="747" t="str" cm="1">
        <f t="array" ref="AI291">_xlfn.LET(_xlpm.a,_xlfn.XLOOKUP(1,('Number Allocation'!$C$6:$C$1483=AK291)*('Number Allocation'!$D$6:$D$1483=AL291),'Number Allocation'!$A$6:$A$1483,"..."),IF(_xlpm.a="","...",_xlpm.a))</f>
        <v>...</v>
      </c>
      <c r="AJ291" s="747">
        <v>0</v>
      </c>
      <c r="AK291" s="12" t="str">
        <v>Not Declared</v>
      </c>
      <c r="AL291" s="12" t="str">
        <v>Oxford City AC</v>
      </c>
      <c r="AM291" s="436"/>
      <c r="AO291" s="365"/>
      <c r="AP291" s="433"/>
      <c r="AQ291" s="747" t="str" cm="1">
        <f t="array" ref="AQ291">_xlfn.LET(_xlpm.a,_xlfn.XLOOKUP(1,('Number Allocation'!$C$6:$C$1483=AS291)*('Number Allocation'!$D$6:$D$1483=AT291),'Number Allocation'!$A$6:$A$1483,"..."),IF(_xlpm.a="","...",_xlpm.a))</f>
        <v>...</v>
      </c>
      <c r="AR291" s="747">
        <v>0</v>
      </c>
      <c r="AS291" s="12" t="str">
        <v>Not Declared</v>
      </c>
      <c r="AT291" s="12" t="str">
        <v>Oxford City AC</v>
      </c>
      <c r="AU291" s="436"/>
      <c r="AW291" s="365"/>
      <c r="AX291" s="433"/>
      <c r="AY291" s="747" t="str" cm="1">
        <f t="array" ref="AY291">_xlfn.LET(_xlpm.a,_xlfn.XLOOKUP(1,('Number Allocation'!$C$6:$C$1483=BA291)*('Number Allocation'!$D$6:$D$1483=BB291),'Number Allocation'!$A$6:$A$1483,"..."),IF(_xlpm.a="","...",_xlpm.a))</f>
        <v>...</v>
      </c>
      <c r="AZ291" s="747">
        <v>0</v>
      </c>
      <c r="BA291" s="12" t="str">
        <v>Not Declared</v>
      </c>
      <c r="BB291" s="12" t="str">
        <v>White Horse Harriers</v>
      </c>
      <c r="BC291" s="436"/>
      <c r="BE291" s="365"/>
      <c r="BF291" s="433"/>
      <c r="BG291" s="747" t="str" cm="1">
        <f t="array" ref="BG291">_xlfn.LET(_xlpm.a,_xlfn.XLOOKUP(1,('Number Allocation'!$C$6:$C$1483=BI291)*('Number Allocation'!$D$6:$D$1483=BJ291),'Number Allocation'!$A$6:$A$1483,"..."),IF(_xlpm.a="","...",_xlpm.a))</f>
        <v>...</v>
      </c>
      <c r="BH291" s="747">
        <v>0</v>
      </c>
      <c r="BI291" s="12" t="str">
        <v>Not Declared</v>
      </c>
      <c r="BJ291" s="12" t="str">
        <v>Witney Road Runners</v>
      </c>
      <c r="BK291" s="436"/>
      <c r="BM291" s="365"/>
      <c r="BN291" s="433"/>
      <c r="BO291" s="747" t="str" cm="1">
        <f t="array" ref="BO291">_xlfn.LET(_xlpm.a,_xlfn.XLOOKUP(1,('Number Allocation'!$C$6:$C$1483=BQ291)*('Number Allocation'!$D$6:$D$1483=BR291),'Number Allocation'!$A$6:$A$1483,"..."),IF(_xlpm.a="","...",_xlpm.a))</f>
        <v>...</v>
      </c>
      <c r="BP291" s="747">
        <v>0</v>
      </c>
      <c r="BQ291" s="12" t="str">
        <v>Not Declared</v>
      </c>
      <c r="BR291" s="12" t="str">
        <v>Radley AC</v>
      </c>
      <c r="BS291" s="436"/>
      <c r="BU291" s="365"/>
      <c r="BV291" s="433"/>
      <c r="BW291" s="747" t="str" cm="1">
        <f t="array" ref="BW291">_xlfn.LET(_xlpm.a,_xlfn.XLOOKUP(1,('Number Allocation'!$C$6:$C$1483=BY291)*('Number Allocation'!$D$6:$D$1483=BZ291),'Number Allocation'!$A$6:$A$1483,"..."),IF(_xlpm.a="","...",_xlpm.a))</f>
        <v>...</v>
      </c>
      <c r="BX291" s="747">
        <v>0</v>
      </c>
      <c r="BY291" s="12" t="str">
        <v>Not Declared</v>
      </c>
      <c r="BZ291" s="12" t="str">
        <v>Team Kennet</v>
      </c>
      <c r="CA291" s="488"/>
      <c r="CB291" s="15"/>
      <c r="CC291" s="15"/>
      <c r="CD291" s="433"/>
      <c r="CE291" s="747" t="str" cm="1">
        <f t="array" ref="CE291">_xlfn.LET(_xlpm.a,_xlfn.XLOOKUP(1,('Number Allocation'!$C$6:$C$1483=CG291)*('Number Allocation'!$D$6:$D$1483=CH291),'Number Allocation'!$A$6:$A$1483,"..."),IF(_xlpm.a="","...",_xlpm.a))</f>
        <v>...</v>
      </c>
      <c r="CF291" s="747">
        <v>0</v>
      </c>
      <c r="CG291" s="12" t="str">
        <v>Not Declared</v>
      </c>
      <c r="CH291" s="12" t="str">
        <v>Banbury Harriers AC</v>
      </c>
      <c r="CI291" s="488"/>
      <c r="CJ291" s="15"/>
      <c r="CK291" s="15"/>
      <c r="CL291" s="433"/>
      <c r="CM291" s="747" t="str" cm="1">
        <f t="array" ref="CM291">_xlfn.LET(_xlpm.a,_xlfn.XLOOKUP(1,('Number Allocation'!$C$6:$C$1483=CO291)*('Number Allocation'!$D$6:$D$1483=CP291),'Number Allocation'!$A$6:$A$1483,"..."),IF(_xlpm.a="","...",_xlpm.a))</f>
        <v>...</v>
      </c>
      <c r="CN291" s="747">
        <v>0</v>
      </c>
      <c r="CO291" s="12" t="str">
        <v>Not Declared</v>
      </c>
      <c r="CP291" s="12" t="str">
        <v>Oxford City AC</v>
      </c>
      <c r="CQ291" s="488"/>
      <c r="CR291" s="15"/>
      <c r="CS291" s="15"/>
      <c r="CT291" s="433"/>
      <c r="CU291" s="747" t="str" cm="1">
        <f t="array" ref="CU291">_xlfn.LET(_xlpm.a,_xlfn.XLOOKUP(1,('Number Allocation'!$C$6:$C$1483=CW291)*('Number Allocation'!$D$6:$D$1483=CX291),'Number Allocation'!$A$6:$A$1483,"..."),IF(_xlpm.a="","...",_xlpm.a))</f>
        <v>...</v>
      </c>
      <c r="CV291" s="747">
        <v>0</v>
      </c>
      <c r="CW291" s="12" t="str">
        <v>Not Declared</v>
      </c>
      <c r="CX291" s="12" t="str">
        <v>Witney Road Runners</v>
      </c>
      <c r="CY291" s="488"/>
      <c r="CZ291" s="15"/>
      <c r="DA291" s="15"/>
      <c r="DB291" s="433"/>
      <c r="DC291" s="747" t="str" cm="1">
        <f t="array" ref="DC291">_xlfn.LET(_xlpm.a,_xlfn.XLOOKUP(1,('Number Allocation'!$C$6:$C$1483=DE291)*('Number Allocation'!$D$6:$D$1483=DF291),'Number Allocation'!$A$6:$A$1483,"..."),IF(_xlpm.a="","...",_xlpm.a))</f>
        <v>...</v>
      </c>
      <c r="DD291" s="747">
        <v>0</v>
      </c>
      <c r="DE291" s="12" t="str">
        <v>Not Declared</v>
      </c>
      <c r="DF291" s="12" t="str">
        <v>Witney Road Runners</v>
      </c>
      <c r="DG291" s="488"/>
      <c r="DH291" s="15"/>
      <c r="DI291" s="15"/>
      <c r="DJ291" s="433"/>
      <c r="DK291" s="747" t="str" cm="1">
        <f t="array" ref="DK291">_xlfn.LET(_xlpm.a,_xlfn.XLOOKUP(1,('Number Allocation'!$C$6:$C$1483=DM291)*('Number Allocation'!$D$6:$D$1483=DN291),'Number Allocation'!$A$6:$A$1483,"..."),IF(_xlpm.a="","...",_xlpm.a))</f>
        <v>...</v>
      </c>
      <c r="DL291" s="747">
        <v>0</v>
      </c>
      <c r="DM291" s="12" t="str">
        <v>Not Declared</v>
      </c>
      <c r="DN291" s="12" t="str">
        <v>Banbury Harriers AC</v>
      </c>
      <c r="DO291" s="488"/>
      <c r="DP291" s="15"/>
      <c r="DQ291" s="15"/>
      <c r="DZ291" s="15"/>
      <c r="EA291" s="15"/>
    </row>
    <row r="292" spans="1:131" s="359" customFormat="1" ht="21" customHeight="1">
      <c r="A292" s="358"/>
      <c r="B292" s="729"/>
      <c r="C292" s="729"/>
      <c r="D292" s="729"/>
      <c r="E292" s="362"/>
      <c r="F292" s="732"/>
      <c r="G292" s="729"/>
      <c r="H292" s="729"/>
      <c r="I292" s="729"/>
      <c r="J292" s="729"/>
      <c r="K292" s="729"/>
      <c r="L292" s="729"/>
      <c r="M292" s="729"/>
      <c r="N292" s="729"/>
      <c r="O292" s="362"/>
      <c r="P292" s="3"/>
      <c r="Q292" s="3"/>
      <c r="R292" s="3"/>
      <c r="S292" s="3"/>
      <c r="T292" s="15"/>
      <c r="U292" s="15"/>
      <c r="V292" s="15"/>
      <c r="W292" s="15"/>
      <c r="X292" s="3"/>
      <c r="Z292" s="433"/>
      <c r="AA292" s="747" t="str" cm="1">
        <f t="array" ref="AA292">_xlfn.LET(_xlpm.a,_xlfn.XLOOKUP(1,('Number Allocation'!$C$6:$C$1483=AC292)*('Number Allocation'!$D$6:$D$1483=AD292),'Number Allocation'!$A$6:$A$1483,"..."),IF(_xlpm.a="","...",_xlpm.a))</f>
        <v>...</v>
      </c>
      <c r="AB292" s="747"/>
      <c r="AC292" s="12"/>
      <c r="AD292" s="12"/>
      <c r="AE292" s="436"/>
      <c r="AG292" s="365"/>
      <c r="AH292" s="433"/>
      <c r="AI292" s="747" t="str" cm="1">
        <f t="array" ref="AI292">_xlfn.LET(_xlpm.a,_xlfn.XLOOKUP(1,('Number Allocation'!$C$6:$C$1483=AK292)*('Number Allocation'!$D$6:$D$1483=AL292),'Number Allocation'!$A$6:$A$1483,"..."),IF(_xlpm.a="","...",_xlpm.a))</f>
        <v>...</v>
      </c>
      <c r="AJ292" s="747">
        <v>0</v>
      </c>
      <c r="AK292" s="12" t="str">
        <v>Not Declared</v>
      </c>
      <c r="AL292" s="12" t="str">
        <v>Radley AC</v>
      </c>
      <c r="AM292" s="436"/>
      <c r="AO292" s="365"/>
      <c r="AP292" s="433"/>
      <c r="AQ292" s="747" t="str" cm="1">
        <f t="array" ref="AQ292">_xlfn.LET(_xlpm.a,_xlfn.XLOOKUP(1,('Number Allocation'!$C$6:$C$1483=AS292)*('Number Allocation'!$D$6:$D$1483=AT292),'Number Allocation'!$A$6:$A$1483,"..."),IF(_xlpm.a="","...",_xlpm.a))</f>
        <v>...</v>
      </c>
      <c r="AR292" s="747">
        <v>0</v>
      </c>
      <c r="AS292" s="12" t="str">
        <v>Not Declared</v>
      </c>
      <c r="AT292" s="12" t="str">
        <v>Witney Road Runners</v>
      </c>
      <c r="AU292" s="436"/>
      <c r="AW292" s="365"/>
      <c r="AX292" s="433"/>
      <c r="AY292" s="747" t="str" cm="1">
        <f t="array" ref="AY292">_xlfn.LET(_xlpm.a,_xlfn.XLOOKUP(1,('Number Allocation'!$C$6:$C$1483=BA292)*('Number Allocation'!$D$6:$D$1483=BB292),'Number Allocation'!$A$6:$A$1483,"..."),IF(_xlpm.a="","...",_xlpm.a))</f>
        <v>...</v>
      </c>
      <c r="AZ292" s="747">
        <v>0</v>
      </c>
      <c r="BA292" s="12" t="str">
        <v>Not Declared</v>
      </c>
      <c r="BB292" s="12" t="str">
        <v>Radley AC</v>
      </c>
      <c r="BC292" s="436"/>
      <c r="BE292" s="365"/>
      <c r="BF292" s="433"/>
      <c r="BG292" s="747" t="str" cm="1">
        <f t="array" ref="BG292">_xlfn.LET(_xlpm.a,_xlfn.XLOOKUP(1,('Number Allocation'!$C$6:$C$1483=BI292)*('Number Allocation'!$D$6:$D$1483=BJ292),'Number Allocation'!$A$6:$A$1483,"..."),IF(_xlpm.a="","...",_xlpm.a))</f>
        <v>...</v>
      </c>
      <c r="BH292" s="747">
        <v>0</v>
      </c>
      <c r="BI292" s="12" t="str">
        <v>Not Declared</v>
      </c>
      <c r="BJ292" s="12" t="str">
        <v>Banbury Harriers AC</v>
      </c>
      <c r="BK292" s="436"/>
      <c r="BM292" s="365"/>
      <c r="BN292" s="433"/>
      <c r="BO292" s="747" t="str" cm="1">
        <f t="array" ref="BO292">_xlfn.LET(_xlpm.a,_xlfn.XLOOKUP(1,('Number Allocation'!$C$6:$C$1483=BQ292)*('Number Allocation'!$D$6:$D$1483=BR292),'Number Allocation'!$A$6:$A$1483,"..."),IF(_xlpm.a="","...",_xlpm.a))</f>
        <v>...</v>
      </c>
      <c r="BP292" s="747">
        <v>0</v>
      </c>
      <c r="BQ292" s="12" t="str">
        <v>Not Declared</v>
      </c>
      <c r="BR292" s="12" t="str">
        <v>Banbury Harriers AC</v>
      </c>
      <c r="BS292" s="436"/>
      <c r="BU292" s="365"/>
      <c r="BV292" s="433"/>
      <c r="BW292" s="747" t="str" cm="1">
        <f t="array" ref="BW292">_xlfn.LET(_xlpm.a,_xlfn.XLOOKUP(1,('Number Allocation'!$C$6:$C$1483=BY292)*('Number Allocation'!$D$6:$D$1483=BZ292),'Number Allocation'!$A$6:$A$1483,"..."),IF(_xlpm.a="","...",_xlpm.a))</f>
        <v>...</v>
      </c>
      <c r="BX292" s="747">
        <v>0</v>
      </c>
      <c r="BY292" s="12" t="str">
        <v>Not Declared</v>
      </c>
      <c r="BZ292" s="12" t="str">
        <v>Abingdon AC</v>
      </c>
      <c r="CA292" s="488"/>
      <c r="CB292" s="15"/>
      <c r="CC292" s="15"/>
      <c r="CD292" s="433"/>
      <c r="CE292" s="747" t="str" cm="1">
        <f t="array" ref="CE292">_xlfn.LET(_xlpm.a,_xlfn.XLOOKUP(1,('Number Allocation'!$C$6:$C$1483=CG292)*('Number Allocation'!$D$6:$D$1483=CH292),'Number Allocation'!$A$6:$A$1483,"..."),IF(_xlpm.a="","...",_xlpm.a))</f>
        <v>...</v>
      </c>
      <c r="CF292" s="747">
        <v>0</v>
      </c>
      <c r="CG292" s="12" t="str">
        <v>Not Declared</v>
      </c>
      <c r="CH292" s="12" t="str">
        <v>Witney Road Runners</v>
      </c>
      <c r="CI292" s="488"/>
      <c r="CJ292" s="15"/>
      <c r="CK292" s="15"/>
      <c r="CL292" s="433"/>
      <c r="CM292" s="747" t="str" cm="1">
        <f t="array" ref="CM292">_xlfn.LET(_xlpm.a,_xlfn.XLOOKUP(1,('Number Allocation'!$C$6:$C$1483=CO292)*('Number Allocation'!$D$6:$D$1483=CP292),'Number Allocation'!$A$6:$A$1483,"..."),IF(_xlpm.a="","...",_xlpm.a))</f>
        <v>...</v>
      </c>
      <c r="CN292" s="747">
        <v>0</v>
      </c>
      <c r="CO292" s="12" t="str">
        <v>Not Declared</v>
      </c>
      <c r="CP292" s="12" t="str">
        <v>White Horse Harriers</v>
      </c>
      <c r="CQ292" s="488"/>
      <c r="CR292" s="15"/>
      <c r="CS292" s="15"/>
      <c r="CT292" s="433"/>
      <c r="CU292" s="747" t="str" cm="1">
        <f t="array" ref="CU292">_xlfn.LET(_xlpm.a,_xlfn.XLOOKUP(1,('Number Allocation'!$C$6:$C$1483=CW292)*('Number Allocation'!$D$6:$D$1483=CX292),'Number Allocation'!$A$6:$A$1483,"..."),IF(_xlpm.a="","...",_xlpm.a))</f>
        <v>...</v>
      </c>
      <c r="CV292" s="747">
        <v>0</v>
      </c>
      <c r="CW292" s="12" t="str">
        <v>Not Declared</v>
      </c>
      <c r="CX292" s="12" t="str">
        <v>Radley AC</v>
      </c>
      <c r="CY292" s="488"/>
      <c r="CZ292" s="15"/>
      <c r="DA292" s="15"/>
      <c r="DB292" s="433"/>
      <c r="DC292" s="747" t="str" cm="1">
        <f t="array" ref="DC292">_xlfn.LET(_xlpm.a,_xlfn.XLOOKUP(1,('Number Allocation'!$C$6:$C$1483=DE292)*('Number Allocation'!$D$6:$D$1483=DF292),'Number Allocation'!$A$6:$A$1483,"..."),IF(_xlpm.a="","...",_xlpm.a))</f>
        <v>...</v>
      </c>
      <c r="DD292" s="747">
        <v>0</v>
      </c>
      <c r="DE292" s="12" t="str">
        <v>Not Declared</v>
      </c>
      <c r="DF292" s="12" t="str">
        <v>Radley AC</v>
      </c>
      <c r="DG292" s="488"/>
      <c r="DH292" s="15"/>
      <c r="DI292" s="15"/>
      <c r="DJ292" s="433"/>
      <c r="DK292" s="747" t="str" cm="1">
        <f t="array" ref="DK292">_xlfn.LET(_xlpm.a,_xlfn.XLOOKUP(1,('Number Allocation'!$C$6:$C$1483=DM292)*('Number Allocation'!$D$6:$D$1483=DN292),'Number Allocation'!$A$6:$A$1483,"..."),IF(_xlpm.a="","...",_xlpm.a))</f>
        <v>...</v>
      </c>
      <c r="DL292" s="747">
        <v>0</v>
      </c>
      <c r="DM292" s="12" t="str">
        <v>Not Declared</v>
      </c>
      <c r="DN292" s="12" t="str">
        <v>Abingdon AC</v>
      </c>
      <c r="DO292" s="488"/>
      <c r="DP292" s="15"/>
      <c r="DQ292" s="15"/>
      <c r="DZ292" s="15"/>
      <c r="EA292" s="15"/>
    </row>
    <row r="293" spans="1:131" s="359" customFormat="1" ht="21" customHeight="1">
      <c r="A293" s="358" t="str">
        <f>'Team Kennet'!AJ$2</f>
        <v>Team Kennet</v>
      </c>
      <c r="B293" s="729" t="str">
        <f>'Team Kennet'!AV$1</f>
        <v>X</v>
      </c>
      <c r="C293" s="729" t="s">
        <v>71</v>
      </c>
      <c r="D293" s="729" t="str" cm="1">
        <f t="array" ref="D293">_xlfn.LET(_xlpm.x, 'Team Kennet'!$AL$24:$AW$24, _xlpm.y, 'Team Kennet'!$AL$30:$AW$38, _xlpm.z, 'Team Kennet'!$AJ$30:$AJ$38, IF(_xlfn.XLOOKUP($C293,_xlfn.XLOOKUP(D$247,_xlpm.x,_xlpm.y,""),_xlpm.z,"Not Declared")="", "Name not recorded",  _xlfn.XLOOKUP($C293,_xlfn.XLOOKUP(D$247,_xlpm.x,_xlpm.y,""),_xlpm.z,"Not Declared")))</f>
        <v>Not Declared</v>
      </c>
      <c r="E293" s="729" t="str" cm="1">
        <f t="array" ref="E293">_xlfn.LET(_xlpm.x, 'Team Kennet'!$AL$24:$AW$24, _xlpm.y, 'Team Kennet'!$AL$30:$AW$38, _xlpm.z, 'Team Kennet'!$AJ$30:$AJ$38, IF(_xlfn.XLOOKUP($C293,_xlfn.XLOOKUP(E$247,_xlpm.x,_xlpm.y,""),_xlpm.z,"Not Declared")="", "Name not recorded",  _xlfn.XLOOKUP($C293,_xlfn.XLOOKUP(E$247,_xlpm.x,_xlpm.y,""),_xlpm.z,"Not Declared")))</f>
        <v>Not Declared</v>
      </c>
      <c r="F293" s="732" t="str" cm="1">
        <f t="array" ref="F293">_xlfn.LET(_xlpm.x, 'Team Kennet'!$AL$24:$AW$24, _xlpm.y, 'Team Kennet'!$AL$30:$AW$38, _xlpm.z, 'Team Kennet'!$AJ$30:$AJ$38, IF(_xlfn.XLOOKUP($C293,_xlfn.XLOOKUP(F$247,_xlpm.x,_xlpm.y,""),_xlpm.z,"Not Declared")="", "Name not recorded",  _xlfn.XLOOKUP($C293,_xlfn.XLOOKUP(F$247,_xlpm.x,_xlpm.y,""),_xlpm.z,"Not Declared")))</f>
        <v>Not Declared</v>
      </c>
      <c r="G293" s="729" t="str" cm="1">
        <f t="array" ref="G293">_xlfn.LET(_xlpm.x, 'Team Kennet'!$AL$24:$AW$24, _xlpm.y, 'Team Kennet'!$AL$30:$AW$38, _xlpm.z, 'Team Kennet'!$AJ$30:$AJ$38, IF(_xlfn.XLOOKUP($C293,_xlfn.XLOOKUP(G$247,_xlpm.x,_xlpm.y,""),_xlpm.z,"Not Declared")="", "Name not recorded",  _xlfn.XLOOKUP($C293,_xlfn.XLOOKUP(G$247,_xlpm.x,_xlpm.y,""),_xlpm.z,"Not Declared")))</f>
        <v>Not Declared</v>
      </c>
      <c r="H293" s="729" t="str" cm="1">
        <f t="array" ref="H293">_xlfn.LET(_xlpm.x, 'Team Kennet'!$AL$24:$AW$24, _xlpm.y, 'Team Kennet'!$AL$30:$AW$38, _xlpm.z, 'Team Kennet'!$AJ$30:$AJ$38, IF(_xlfn.XLOOKUP($C293,_xlfn.XLOOKUP(H$247,_xlpm.x,_xlpm.y,""),_xlpm.z,"Not Declared")="", "Name not recorded",  _xlfn.XLOOKUP($C293,_xlfn.XLOOKUP(H$247,_xlpm.x,_xlpm.y,""),_xlpm.z,"Not Declared")))</f>
        <v>Not Declared</v>
      </c>
      <c r="I293" s="729" t="str" cm="1">
        <f t="array" ref="I293">_xlfn.LET(_xlpm.x, 'Team Kennet'!$AL$24:$AW$24, _xlpm.y, 'Team Kennet'!$AL$30:$AW$38, _xlpm.z, 'Team Kennet'!$AJ$30:$AJ$38, IF(_xlfn.XLOOKUP($C293,_xlfn.XLOOKUP(I$247,_xlpm.x,_xlpm.y,""),_xlpm.z,"Not Declared")="", "Name not recorded",  _xlfn.XLOOKUP($C293,_xlfn.XLOOKUP(I$247,_xlpm.x,_xlpm.y,""),_xlpm.z,"Not Declared")))</f>
        <v>Not Declared</v>
      </c>
      <c r="J293" s="729" t="str" cm="1">
        <f t="array" ref="J293">_xlfn.LET(_xlpm.x, 'Team Kennet'!$AL$24:$AW$24, _xlpm.y, 'Team Kennet'!$AL$30:$AW$38, _xlpm.z, 'Team Kennet'!$AJ$30:$AJ$38, IF(_xlfn.XLOOKUP($C293,_xlfn.XLOOKUP(J$247,_xlpm.x,_xlpm.y,""),_xlpm.z,"Not Declared")="", "Name not recorded",  _xlfn.XLOOKUP($C293,_xlfn.XLOOKUP(J$247,_xlpm.x,_xlpm.y,""),_xlpm.z,"Not Declared")))</f>
        <v>Not Declared</v>
      </c>
      <c r="K293" s="729" t="str" cm="1">
        <f t="array" ref="K293">_xlfn.LET(_xlpm.x, 'Team Kennet'!$AL$24:$AW$24, _xlpm.y, 'Team Kennet'!$AL$30:$AW$38, _xlpm.z, 'Team Kennet'!$AJ$30:$AJ$38, IF(_xlfn.XLOOKUP($C293,_xlfn.XLOOKUP(K$247,_xlpm.x,_xlpm.y,""),_xlpm.z,"Not Declared")="", "Name not recorded",  _xlfn.XLOOKUP($C293,_xlfn.XLOOKUP(K$247,_xlpm.x,_xlpm.y,""),_xlpm.z,"Not Declared")))</f>
        <v>Not Declared</v>
      </c>
      <c r="L293" s="729" t="str" cm="1">
        <f t="array" ref="L293">_xlfn.LET(_xlpm.x, 'Team Kennet'!$AL$24:$AW$24, _xlpm.y, 'Team Kennet'!$AL$30:$AW$38, _xlpm.z, 'Team Kennet'!$AJ$30:$AJ$38, IF(_xlfn.XLOOKUP($C293,_xlfn.XLOOKUP(L$247,_xlpm.x,_xlpm.y,""),_xlpm.z,"Not Declared")="", "Name not recorded",  _xlfn.XLOOKUP($C293,_xlfn.XLOOKUP(L$247,_xlpm.x,_xlpm.y,""),_xlpm.z,"Not Declared")))</f>
        <v>Not Declared</v>
      </c>
      <c r="M293" s="729" t="str" cm="1">
        <f t="array" ref="M293">_xlfn.LET(_xlpm.x, 'Team Kennet'!$AL$24:$AW$24, _xlpm.y, 'Team Kennet'!$AL$30:$AW$38, _xlpm.z, 'Team Kennet'!$AJ$30:$AJ$38, IF(_xlfn.XLOOKUP($C293,_xlfn.XLOOKUP(M$247,_xlpm.x,_xlpm.y,""),_xlpm.z,"Not Declared")="", "Name not recorded",  _xlfn.XLOOKUP($C293,_xlfn.XLOOKUP(M$247,_xlpm.x,_xlpm.y,""),_xlpm.z,"Not Declared")))</f>
        <v>Not Declared</v>
      </c>
      <c r="N293" s="729" t="str" cm="1">
        <f t="array" ref="N293">_xlfn.LET(_xlpm.x, 'Team Kennet'!$AL$24:$AW$24, _xlpm.y, 'Team Kennet'!$AL$30:$AW$38, _xlpm.z, 'Team Kennet'!$AJ$30:$AJ$38, IF(_xlfn.XLOOKUP($C293,_xlfn.XLOOKUP(N$247,_xlpm.x,_xlpm.y,""),_xlpm.z,"Not Declared")="", "Name not recorded",  _xlfn.XLOOKUP($C293,_xlfn.XLOOKUP(N$247,_xlpm.x,_xlpm.y,""),_xlpm.z,"Not Declared")))</f>
        <v>Not Declared</v>
      </c>
      <c r="O293" s="729" t="str" cm="1">
        <f t="array" ref="O293">_xlfn.LET(_xlpm.x, 'Team Kennet'!$AL$24:$AW$24, _xlpm.y, 'Team Kennet'!$AL$30:$AW$38, _xlpm.z, 'Team Kennet'!$AJ$30:$AJ$38, IF(_xlfn.XLOOKUP($C293,_xlfn.XLOOKUP(O$247,_xlpm.x,_xlpm.y,""),_xlpm.z,"Not Declared")="", "Name not recorded",  _xlfn.XLOOKUP($C293,_xlfn.XLOOKUP(O$247,_xlpm.x,_xlpm.y,""),_xlpm.z,"Not Declared")))</f>
        <v>Not Declared</v>
      </c>
      <c r="P293" s="732"/>
      <c r="Q293" s="732"/>
      <c r="R293" s="732"/>
      <c r="S293" s="732"/>
      <c r="T293" s="732"/>
      <c r="U293" s="732"/>
      <c r="V293" s="732"/>
      <c r="W293" s="732"/>
      <c r="X293" s="439" t="s">
        <v>524</v>
      </c>
      <c r="Z293" s="433"/>
      <c r="AA293" s="747" t="str" cm="1">
        <f t="array" ref="AA293">_xlfn.LET(_xlpm.a,_xlfn.XLOOKUP(1,('Number Allocation'!$C$6:$C$1483=AC293)*('Number Allocation'!$D$6:$D$1483=AD293),'Number Allocation'!$A$6:$A$1483,"..."),IF(_xlpm.a="","...",_xlpm.a))</f>
        <v>...</v>
      </c>
      <c r="AB293" s="747"/>
      <c r="AC293" s="12"/>
      <c r="AD293" s="12"/>
      <c r="AE293" s="436"/>
      <c r="AG293" s="365"/>
      <c r="AH293" s="433"/>
      <c r="AI293" s="747" t="str" cm="1">
        <f t="array" ref="AI293">_xlfn.LET(_xlpm.a,_xlfn.XLOOKUP(1,('Number Allocation'!$C$6:$C$1483=AK293)*('Number Allocation'!$D$6:$D$1483=AL293),'Number Allocation'!$A$6:$A$1483,"..."),IF(_xlpm.a="","...",_xlpm.a))</f>
        <v>...</v>
      </c>
      <c r="AJ293" s="747">
        <v>0</v>
      </c>
      <c r="AK293" s="12" t="str">
        <v>Not Declared</v>
      </c>
      <c r="AL293" s="12" t="str">
        <v>White Horse Harriers</v>
      </c>
      <c r="AM293" s="436"/>
      <c r="AO293" s="365"/>
      <c r="AP293" s="433"/>
      <c r="AQ293" s="747" t="str" cm="1">
        <f t="array" ref="AQ293">_xlfn.LET(_xlpm.a,_xlfn.XLOOKUP(1,('Number Allocation'!$C$6:$C$1483=AS293)*('Number Allocation'!$D$6:$D$1483=AT293),'Number Allocation'!$A$6:$A$1483,"..."),IF(_xlpm.a="","...",_xlpm.a))</f>
        <v>...</v>
      </c>
      <c r="AR293" s="747">
        <v>0</v>
      </c>
      <c r="AS293" s="12" t="str">
        <v>Not Declared</v>
      </c>
      <c r="AT293" s="12" t="str">
        <v>Banbury Harriers AC</v>
      </c>
      <c r="AU293" s="436"/>
      <c r="AW293" s="365"/>
      <c r="AX293" s="433"/>
      <c r="AY293" s="747" t="str" cm="1">
        <f t="array" ref="AY293">_xlfn.LET(_xlpm.a,_xlfn.XLOOKUP(1,('Number Allocation'!$C$6:$C$1483=BA293)*('Number Allocation'!$D$6:$D$1483=BB293),'Number Allocation'!$A$6:$A$1483,"..."),IF(_xlpm.a="","...",_xlpm.a))</f>
        <v>...</v>
      </c>
      <c r="AZ293" s="747">
        <v>0</v>
      </c>
      <c r="BA293" s="12" t="str">
        <v>Not Declared</v>
      </c>
      <c r="BB293" s="12" t="str">
        <v>Abingdon AC</v>
      </c>
      <c r="BC293" s="436"/>
      <c r="BE293" s="365"/>
      <c r="BF293" s="433"/>
      <c r="BG293" s="747" t="str" cm="1">
        <f t="array" ref="BG293">_xlfn.LET(_xlpm.a,_xlfn.XLOOKUP(1,('Number Allocation'!$C$6:$C$1483=BI293)*('Number Allocation'!$D$6:$D$1483=BJ293),'Number Allocation'!$A$6:$A$1483,"..."),IF(_xlpm.a="","...",_xlpm.a))</f>
        <v>...</v>
      </c>
      <c r="BH293" s="747">
        <v>0</v>
      </c>
      <c r="BI293" s="12" t="str">
        <v>Not Declared</v>
      </c>
      <c r="BJ293" s="12" t="str">
        <v>Bicester AC</v>
      </c>
      <c r="BK293" s="436"/>
      <c r="BM293" s="365"/>
      <c r="BN293" s="433"/>
      <c r="BO293" s="747" t="str" cm="1">
        <f t="array" ref="BO293">_xlfn.LET(_xlpm.a,_xlfn.XLOOKUP(1,('Number Allocation'!$C$6:$C$1483=BQ293)*('Number Allocation'!$D$6:$D$1483=BR293),'Number Allocation'!$A$6:$A$1483,"..."),IF(_xlpm.a="","...",_xlpm.a))</f>
        <v>...</v>
      </c>
      <c r="BP293" s="747">
        <v>0</v>
      </c>
      <c r="BQ293" s="12" t="str">
        <v>Not Declared</v>
      </c>
      <c r="BR293" s="12" t="str">
        <v>Abingdon AC</v>
      </c>
      <c r="BS293" s="436"/>
      <c r="BU293" s="365"/>
      <c r="BV293" s="433"/>
      <c r="BW293" s="747" t="str" cm="1">
        <f t="array" ref="BW293">_xlfn.LET(_xlpm.a,_xlfn.XLOOKUP(1,('Number Allocation'!$C$6:$C$1483=BY293)*('Number Allocation'!$D$6:$D$1483=BZ293),'Number Allocation'!$A$6:$A$1483,"..."),IF(_xlpm.a="","...",_xlpm.a))</f>
        <v>...</v>
      </c>
      <c r="BX293" s="747">
        <v>0</v>
      </c>
      <c r="BY293" s="12" t="str">
        <v>Not Declared</v>
      </c>
      <c r="BZ293" s="12" t="str">
        <v>Banbury Harriers AC</v>
      </c>
      <c r="CA293" s="488"/>
      <c r="CB293" s="15"/>
      <c r="CC293" s="15"/>
      <c r="CD293" s="433"/>
      <c r="CE293" s="747" t="str" cm="1">
        <f t="array" ref="CE293">_xlfn.LET(_xlpm.a,_xlfn.XLOOKUP(1,('Number Allocation'!$C$6:$C$1483=CG293)*('Number Allocation'!$D$6:$D$1483=CH293),'Number Allocation'!$A$6:$A$1483,"..."),IF(_xlpm.a="","...",_xlpm.a))</f>
        <v>...</v>
      </c>
      <c r="CF293" s="747">
        <v>0</v>
      </c>
      <c r="CG293" s="12" t="str">
        <v>Not Declared</v>
      </c>
      <c r="CH293" s="12" t="str">
        <v>Bicester AC</v>
      </c>
      <c r="CI293" s="488"/>
      <c r="CJ293" s="15"/>
      <c r="CK293" s="15"/>
      <c r="CL293" s="433"/>
      <c r="CM293" s="747" t="str" cm="1">
        <f t="array" ref="CM293">_xlfn.LET(_xlpm.a,_xlfn.XLOOKUP(1,('Number Allocation'!$C$6:$C$1483=CO293)*('Number Allocation'!$D$6:$D$1483=CP293),'Number Allocation'!$A$6:$A$1483,"..."),IF(_xlpm.a="","...",_xlpm.a))</f>
        <v>...</v>
      </c>
      <c r="CN293" s="747">
        <v>0</v>
      </c>
      <c r="CO293" s="12" t="str">
        <v>Not Declared</v>
      </c>
      <c r="CP293" s="12" t="str">
        <v>Abingdon AC</v>
      </c>
      <c r="CQ293" s="488"/>
      <c r="CR293" s="15"/>
      <c r="CS293" s="15"/>
      <c r="CT293" s="433"/>
      <c r="CU293" s="747" t="str" cm="1">
        <f t="array" ref="CU293">_xlfn.LET(_xlpm.a,_xlfn.XLOOKUP(1,('Number Allocation'!$C$6:$C$1483=CW293)*('Number Allocation'!$D$6:$D$1483=CX293),'Number Allocation'!$A$6:$A$1483,"..."),IF(_xlpm.a="","...",_xlpm.a))</f>
        <v>...</v>
      </c>
      <c r="CV293" s="747">
        <v>0</v>
      </c>
      <c r="CW293" s="12" t="str">
        <v>Not Declared</v>
      </c>
      <c r="CX293" s="12" t="str">
        <v>Banbury Harriers AC</v>
      </c>
      <c r="CY293" s="488"/>
      <c r="CZ293" s="15"/>
      <c r="DA293" s="15"/>
      <c r="DB293" s="433"/>
      <c r="DC293" s="747" t="str" cm="1">
        <f t="array" ref="DC293">_xlfn.LET(_xlpm.a,_xlfn.XLOOKUP(1,('Number Allocation'!$C$6:$C$1483=DE293)*('Number Allocation'!$D$6:$D$1483=DF293),'Number Allocation'!$A$6:$A$1483,"..."),IF(_xlpm.a="","...",_xlpm.a))</f>
        <v>...</v>
      </c>
      <c r="DD293" s="747">
        <v>0</v>
      </c>
      <c r="DE293" s="12" t="str">
        <v>Not Declared</v>
      </c>
      <c r="DF293" s="12" t="str">
        <v>White Horse Harriers</v>
      </c>
      <c r="DG293" s="488"/>
      <c r="DH293" s="15"/>
      <c r="DI293" s="15"/>
      <c r="DJ293" s="433"/>
      <c r="DK293" s="747" t="str" cm="1">
        <f t="array" ref="DK293">_xlfn.LET(_xlpm.a,_xlfn.XLOOKUP(1,('Number Allocation'!$C$6:$C$1483=DM293)*('Number Allocation'!$D$6:$D$1483=DN293),'Number Allocation'!$A$6:$A$1483,"..."),IF(_xlpm.a="","...",_xlpm.a))</f>
        <v>...</v>
      </c>
      <c r="DL293" s="747">
        <v>0</v>
      </c>
      <c r="DM293" s="12" t="str">
        <v>Not Declared</v>
      </c>
      <c r="DN293" s="12" t="str">
        <v>Bicester AC</v>
      </c>
      <c r="DO293" s="488"/>
      <c r="DP293" s="15"/>
      <c r="DQ293" s="15"/>
      <c r="DZ293" s="15"/>
      <c r="EA293" s="15"/>
    </row>
    <row r="294" spans="1:131" s="359" customFormat="1" ht="21" customHeight="1">
      <c r="A294" s="358" t="str">
        <f>A293</f>
        <v>Team Kennet</v>
      </c>
      <c r="B294" s="729" t="str">
        <f>'Team Kennet'!AV$2</f>
        <v>XX</v>
      </c>
      <c r="C294" s="729" t="s">
        <v>65</v>
      </c>
      <c r="D294" s="729" t="str" cm="1">
        <f t="array" ref="D294">_xlfn.LET(_xlpm.x, 'Team Kennet'!$AL$24:$AW$24, _xlpm.y, 'Team Kennet'!$AL$30:$AW$38, _xlpm.z, 'Team Kennet'!$AJ$30:$AJ$38, IF(_xlfn.XLOOKUP($C294,_xlfn.XLOOKUP(D$247,_xlpm.x,_xlpm.y,""),_xlpm.z,"Not Declared")="", "Name not recorded",  _xlfn.XLOOKUP($C294,_xlfn.XLOOKUP(D$247,_xlpm.x,_xlpm.y,""),_xlpm.z,"Not Declared")))</f>
        <v>Not Declared</v>
      </c>
      <c r="E294" s="729" t="str" cm="1">
        <f t="array" ref="E294">_xlfn.LET(_xlpm.x, 'Team Kennet'!$AL$24:$AW$24, _xlpm.y, 'Team Kennet'!$AL$30:$AW$38, _xlpm.z, 'Team Kennet'!$AJ$30:$AJ$38, IF(_xlfn.XLOOKUP($C294,_xlfn.XLOOKUP(E$247,_xlpm.x,_xlpm.y,""),_xlpm.z,"Not Declared")="", "Name not recorded",  _xlfn.XLOOKUP($C294,_xlfn.XLOOKUP(E$247,_xlpm.x,_xlpm.y,""),_xlpm.z,"Not Declared")))</f>
        <v>Not Declared</v>
      </c>
      <c r="F294" s="732" t="str" cm="1">
        <f t="array" ref="F294">_xlfn.LET(_xlpm.x, 'Team Kennet'!$AL$24:$AW$24, _xlpm.y, 'Team Kennet'!$AL$30:$AW$38, _xlpm.z, 'Team Kennet'!$AJ$30:$AJ$38, IF(_xlfn.XLOOKUP($C294,_xlfn.XLOOKUP(F$247,_xlpm.x,_xlpm.y,""),_xlpm.z,"Not Declared")="", "Name not recorded",  _xlfn.XLOOKUP($C294,_xlfn.XLOOKUP(F$247,_xlpm.x,_xlpm.y,""),_xlpm.z,"Not Declared")))</f>
        <v>Not Declared</v>
      </c>
      <c r="G294" s="729" t="str" cm="1">
        <f t="array" ref="G294">_xlfn.LET(_xlpm.x, 'Team Kennet'!$AL$24:$AW$24, _xlpm.y, 'Team Kennet'!$AL$30:$AW$38, _xlpm.z, 'Team Kennet'!$AJ$30:$AJ$38, IF(_xlfn.XLOOKUP($C294,_xlfn.XLOOKUP(G$247,_xlpm.x,_xlpm.y,""),_xlpm.z,"Not Declared")="", "Name not recorded",  _xlfn.XLOOKUP($C294,_xlfn.XLOOKUP(G$247,_xlpm.x,_xlpm.y,""),_xlpm.z,"Not Declared")))</f>
        <v>Not Declared</v>
      </c>
      <c r="H294" s="729" t="str" cm="1">
        <f t="array" ref="H294">_xlfn.LET(_xlpm.x, 'Team Kennet'!$AL$24:$AW$24, _xlpm.y, 'Team Kennet'!$AL$30:$AW$38, _xlpm.z, 'Team Kennet'!$AJ$30:$AJ$38, IF(_xlfn.XLOOKUP($C294,_xlfn.XLOOKUP(H$247,_xlpm.x,_xlpm.y,""),_xlpm.z,"Not Declared")="", "Name not recorded",  _xlfn.XLOOKUP($C294,_xlfn.XLOOKUP(H$247,_xlpm.x,_xlpm.y,""),_xlpm.z,"Not Declared")))</f>
        <v>Not Declared</v>
      </c>
      <c r="I294" s="729" t="str" cm="1">
        <f t="array" ref="I294">_xlfn.LET(_xlpm.x, 'Team Kennet'!$AL$24:$AW$24, _xlpm.y, 'Team Kennet'!$AL$30:$AW$38, _xlpm.z, 'Team Kennet'!$AJ$30:$AJ$38, IF(_xlfn.XLOOKUP($C294,_xlfn.XLOOKUP(I$247,_xlpm.x,_xlpm.y,""),_xlpm.z,"Not Declared")="", "Name not recorded",  _xlfn.XLOOKUP($C294,_xlfn.XLOOKUP(I$247,_xlpm.x,_xlpm.y,""),_xlpm.z,"Not Declared")))</f>
        <v>Not Declared</v>
      </c>
      <c r="J294" s="729" t="str" cm="1">
        <f t="array" ref="J294">_xlfn.LET(_xlpm.x, 'Team Kennet'!$AL$24:$AW$24, _xlpm.y, 'Team Kennet'!$AL$30:$AW$38, _xlpm.z, 'Team Kennet'!$AJ$30:$AJ$38, IF(_xlfn.XLOOKUP($C294,_xlfn.XLOOKUP(J$247,_xlpm.x,_xlpm.y,""),_xlpm.z,"Not Declared")="", "Name not recorded",  _xlfn.XLOOKUP($C294,_xlfn.XLOOKUP(J$247,_xlpm.x,_xlpm.y,""),_xlpm.z,"Not Declared")))</f>
        <v>Not Declared</v>
      </c>
      <c r="K294" s="729" t="str" cm="1">
        <f t="array" ref="K294">_xlfn.LET(_xlpm.x, 'Team Kennet'!$AL$24:$AW$24, _xlpm.y, 'Team Kennet'!$AL$30:$AW$38, _xlpm.z, 'Team Kennet'!$AJ$30:$AJ$38, IF(_xlfn.XLOOKUP($C294,_xlfn.XLOOKUP(K$247,_xlpm.x,_xlpm.y,""),_xlpm.z,"Not Declared")="", "Name not recorded",  _xlfn.XLOOKUP($C294,_xlfn.XLOOKUP(K$247,_xlpm.x,_xlpm.y,""),_xlpm.z,"Not Declared")))</f>
        <v>Not Declared</v>
      </c>
      <c r="L294" s="729" t="str" cm="1">
        <f t="array" ref="L294">_xlfn.LET(_xlpm.x, 'Team Kennet'!$AL$24:$AW$24, _xlpm.y, 'Team Kennet'!$AL$30:$AW$38, _xlpm.z, 'Team Kennet'!$AJ$30:$AJ$38, IF(_xlfn.XLOOKUP($C294,_xlfn.XLOOKUP(L$247,_xlpm.x,_xlpm.y,""),_xlpm.z,"Not Declared")="", "Name not recorded",  _xlfn.XLOOKUP($C294,_xlfn.XLOOKUP(L$247,_xlpm.x,_xlpm.y,""),_xlpm.z,"Not Declared")))</f>
        <v>Not Declared</v>
      </c>
      <c r="M294" s="729" t="str" cm="1">
        <f t="array" ref="M294">_xlfn.LET(_xlpm.x, 'Team Kennet'!$AL$24:$AW$24, _xlpm.y, 'Team Kennet'!$AL$30:$AW$38, _xlpm.z, 'Team Kennet'!$AJ$30:$AJ$38, IF(_xlfn.XLOOKUP($C294,_xlfn.XLOOKUP(M$247,_xlpm.x,_xlpm.y,""),_xlpm.z,"Not Declared")="", "Name not recorded",  _xlfn.XLOOKUP($C294,_xlfn.XLOOKUP(M$247,_xlpm.x,_xlpm.y,""),_xlpm.z,"Not Declared")))</f>
        <v>Not Declared</v>
      </c>
      <c r="N294" s="729" t="str" cm="1">
        <f t="array" ref="N294">_xlfn.LET(_xlpm.x, 'Team Kennet'!$AL$24:$AW$24, _xlpm.y, 'Team Kennet'!$AL$30:$AW$38, _xlpm.z, 'Team Kennet'!$AJ$30:$AJ$38, IF(_xlfn.XLOOKUP($C294,_xlfn.XLOOKUP(N$247,_xlpm.x,_xlpm.y,""),_xlpm.z,"Not Declared")="", "Name not recorded",  _xlfn.XLOOKUP($C294,_xlfn.XLOOKUP(N$247,_xlpm.x,_xlpm.y,""),_xlpm.z,"Not Declared")))</f>
        <v>Not Declared</v>
      </c>
      <c r="O294" s="729" t="str" cm="1">
        <f t="array" ref="O294">_xlfn.LET(_xlpm.x, 'Team Kennet'!$AL$24:$AW$24, _xlpm.y, 'Team Kennet'!$AL$30:$AW$38, _xlpm.z, 'Team Kennet'!$AJ$30:$AJ$38, IF(_xlfn.XLOOKUP($C294,_xlfn.XLOOKUP(O$247,_xlpm.x,_xlpm.y,""),_xlpm.z,"Not Declared")="", "Name not recorded",  _xlfn.XLOOKUP($C294,_xlfn.XLOOKUP(O$247,_xlpm.x,_xlpm.y,""),_xlpm.z,"Not Declared")))</f>
        <v>Not Declared</v>
      </c>
      <c r="P294" s="732"/>
      <c r="Q294" s="732"/>
      <c r="R294" s="732"/>
      <c r="S294" s="732"/>
      <c r="T294" s="732"/>
      <c r="U294" s="732"/>
      <c r="V294" s="732"/>
      <c r="W294" s="732"/>
      <c r="X294" s="732"/>
      <c r="Z294" s="433"/>
      <c r="AA294" s="747" t="str" cm="1">
        <f t="array" ref="AA294">_xlfn.LET(_xlpm.a,_xlfn.XLOOKUP(1,('Number Allocation'!$C$6:$C$1483=AC294)*('Number Allocation'!$D$6:$D$1483=AD294),'Number Allocation'!$A$6:$A$1483,"..."),IF(_xlpm.a="","...",_xlpm.a))</f>
        <v>...</v>
      </c>
      <c r="AB294" s="747"/>
      <c r="AC294" s="12"/>
      <c r="AD294" s="12"/>
      <c r="AE294" s="436"/>
      <c r="AG294" s="365"/>
      <c r="AH294" s="433"/>
      <c r="AI294" s="747" t="str" cm="1">
        <f t="array" ref="AI294">_xlfn.LET(_xlpm.a,_xlfn.XLOOKUP(1,('Number Allocation'!$C$6:$C$1483=AK294)*('Number Allocation'!$D$6:$D$1483=AL294),'Number Allocation'!$A$6:$A$1483,"..."),IF(_xlpm.a="","...",_xlpm.a))</f>
        <v>...</v>
      </c>
      <c r="AJ294" s="747">
        <v>0</v>
      </c>
      <c r="AK294" s="12" t="str">
        <v>Not Declared</v>
      </c>
      <c r="AL294" s="12" t="str">
        <v>Abingdon AC</v>
      </c>
      <c r="AM294" s="436"/>
      <c r="AO294" s="365"/>
      <c r="AP294" s="433"/>
      <c r="AQ294" s="747" t="str" cm="1">
        <f t="array" ref="AQ294">_xlfn.LET(_xlpm.a,_xlfn.XLOOKUP(1,('Number Allocation'!$C$6:$C$1483=AS294)*('Number Allocation'!$D$6:$D$1483=AT294),'Number Allocation'!$A$6:$A$1483,"..."),IF(_xlpm.a="","...",_xlpm.a))</f>
        <v>...</v>
      </c>
      <c r="AR294" s="747">
        <v>0</v>
      </c>
      <c r="AS294" s="12" t="str">
        <v>Not Declared</v>
      </c>
      <c r="AT294" s="12" t="str">
        <v>Radley AC</v>
      </c>
      <c r="AU294" s="436"/>
      <c r="AW294" s="365"/>
      <c r="AX294" s="433"/>
      <c r="AY294" s="747" t="str" cm="1">
        <f t="array" ref="AY294">_xlfn.LET(_xlpm.a,_xlfn.XLOOKUP(1,('Number Allocation'!$C$6:$C$1483=BA294)*('Number Allocation'!$D$6:$D$1483=BB294),'Number Allocation'!$A$6:$A$1483,"..."),IF(_xlpm.a="","...",_xlpm.a))</f>
        <v>...</v>
      </c>
      <c r="AZ294" s="747">
        <v>0</v>
      </c>
      <c r="BA294" s="12" t="str">
        <v>Not Declared</v>
      </c>
      <c r="BB294" s="12" t="str">
        <v>Team Kennet</v>
      </c>
      <c r="BC294" s="436"/>
      <c r="BE294" s="365"/>
      <c r="BF294" s="433"/>
      <c r="BG294" s="747" t="str" cm="1">
        <f t="array" ref="BG294">_xlfn.LET(_xlpm.a,_xlfn.XLOOKUP(1,('Number Allocation'!$C$6:$C$1483=BI294)*('Number Allocation'!$D$6:$D$1483=BJ294),'Number Allocation'!$A$6:$A$1483,"..."),IF(_xlpm.a="","...",_xlpm.a))</f>
        <v>...</v>
      </c>
      <c r="BH294" s="747">
        <v>0</v>
      </c>
      <c r="BI294" s="12" t="str">
        <v>Not Declared</v>
      </c>
      <c r="BJ294" s="12" t="str">
        <v>Radley AC</v>
      </c>
      <c r="BK294" s="436"/>
      <c r="BM294" s="365"/>
      <c r="BN294" s="433"/>
      <c r="BO294" s="747" t="str" cm="1">
        <f t="array" ref="BO294">_xlfn.LET(_xlpm.a,_xlfn.XLOOKUP(1,('Number Allocation'!$C$6:$C$1483=BQ294)*('Number Allocation'!$D$6:$D$1483=BR294),'Number Allocation'!$A$6:$A$1483,"..."),IF(_xlpm.a="","...",_xlpm.a))</f>
        <v>...</v>
      </c>
      <c r="BP294" s="747">
        <v>0</v>
      </c>
      <c r="BQ294" s="12" t="str">
        <v>Not Declared</v>
      </c>
      <c r="BR294" s="12" t="str">
        <v>Oxford City AC</v>
      </c>
      <c r="BS294" s="436"/>
      <c r="BU294" s="365"/>
      <c r="BV294" s="433"/>
      <c r="BW294" s="747" t="str" cm="1">
        <f t="array" ref="BW294">_xlfn.LET(_xlpm.a,_xlfn.XLOOKUP(1,('Number Allocation'!$C$6:$C$1483=BY294)*('Number Allocation'!$D$6:$D$1483=BZ294),'Number Allocation'!$A$6:$A$1483,"..."),IF(_xlpm.a="","...",_xlpm.a))</f>
        <v>...</v>
      </c>
      <c r="BX294" s="747">
        <v>0</v>
      </c>
      <c r="BY294" s="12" t="str">
        <v>Not Declared</v>
      </c>
      <c r="BZ294" s="12" t="str">
        <v>White Horse Harriers</v>
      </c>
      <c r="CA294" s="488"/>
      <c r="CB294" s="15"/>
      <c r="CC294" s="15"/>
      <c r="CD294" s="433"/>
      <c r="CE294" s="747" t="str" cm="1">
        <f t="array" ref="CE294">_xlfn.LET(_xlpm.a,_xlfn.XLOOKUP(1,('Number Allocation'!$C$6:$C$1483=CG294)*('Number Allocation'!$D$6:$D$1483=CH294),'Number Allocation'!$A$6:$A$1483,"..."),IF(_xlpm.a="","...",_xlpm.a))</f>
        <v>...</v>
      </c>
      <c r="CF294" s="747">
        <v>0</v>
      </c>
      <c r="CG294" s="12" t="str">
        <v>Not Declared</v>
      </c>
      <c r="CH294" s="12" t="str">
        <v>Abingdon AC</v>
      </c>
      <c r="CI294" s="488"/>
      <c r="CJ294" s="15"/>
      <c r="CK294" s="15"/>
      <c r="CL294" s="433"/>
      <c r="CM294" s="747" t="str" cm="1">
        <f t="array" ref="CM294">_xlfn.LET(_xlpm.a,_xlfn.XLOOKUP(1,('Number Allocation'!$C$6:$C$1483=CO294)*('Number Allocation'!$D$6:$D$1483=CP294),'Number Allocation'!$A$6:$A$1483,"..."),IF(_xlpm.a="","...",_xlpm.a))</f>
        <v>...</v>
      </c>
      <c r="CN294" s="747">
        <v>0</v>
      </c>
      <c r="CO294" s="12" t="str">
        <v>Not Declared</v>
      </c>
      <c r="CP294" s="12" t="str">
        <v>Team Kennet</v>
      </c>
      <c r="CQ294" s="488"/>
      <c r="CR294" s="15"/>
      <c r="CS294" s="15"/>
      <c r="CT294" s="433"/>
      <c r="CU294" s="747" t="str" cm="1">
        <f t="array" ref="CU294">_xlfn.LET(_xlpm.a,_xlfn.XLOOKUP(1,('Number Allocation'!$C$6:$C$1483=CW294)*('Number Allocation'!$D$6:$D$1483=CX294),'Number Allocation'!$A$6:$A$1483,"..."),IF(_xlpm.a="","...",_xlpm.a))</f>
        <v>...</v>
      </c>
      <c r="CV294" s="747">
        <v>0</v>
      </c>
      <c r="CW294" s="12" t="str">
        <v>Not Declared</v>
      </c>
      <c r="CX294" s="12" t="str">
        <v>White Horse Harriers</v>
      </c>
      <c r="CY294" s="488"/>
      <c r="CZ294" s="15"/>
      <c r="DA294" s="15"/>
      <c r="DB294" s="433"/>
      <c r="DC294" s="747" t="str" cm="1">
        <f t="array" ref="DC294">_xlfn.LET(_xlpm.a,_xlfn.XLOOKUP(1,('Number Allocation'!$C$6:$C$1483=DE294)*('Number Allocation'!$D$6:$D$1483=DF294),'Number Allocation'!$A$6:$A$1483,"..."),IF(_xlpm.a="","...",_xlpm.a))</f>
        <v>...</v>
      </c>
      <c r="DD294" s="747">
        <v>0</v>
      </c>
      <c r="DE294" s="12" t="str">
        <v>Not Declared</v>
      </c>
      <c r="DF294" s="12" t="str">
        <v>Bicester AC</v>
      </c>
      <c r="DG294" s="488"/>
      <c r="DH294" s="15"/>
      <c r="DI294" s="15"/>
      <c r="DJ294" s="433"/>
      <c r="DK294" s="747" t="str" cm="1">
        <f t="array" ref="DK294">_xlfn.LET(_xlpm.a,_xlfn.XLOOKUP(1,('Number Allocation'!$C$6:$C$1483=DM294)*('Number Allocation'!$D$6:$D$1483=DN294),'Number Allocation'!$A$6:$A$1483,"..."),IF(_xlpm.a="","...",_xlpm.a))</f>
        <v>...</v>
      </c>
      <c r="DL294" s="747">
        <v>0</v>
      </c>
      <c r="DM294" s="12" t="str">
        <v>Not Declared</v>
      </c>
      <c r="DN294" s="12" t="str">
        <v>White Horse Harriers</v>
      </c>
      <c r="DO294" s="488"/>
      <c r="DP294" s="15"/>
      <c r="DQ294" s="15"/>
      <c r="DZ294" s="15"/>
      <c r="EA294" s="15"/>
    </row>
    <row r="295" spans="1:131" s="359" customFormat="1" ht="21" customHeight="1">
      <c r="A295" s="358" t="str">
        <f>A293</f>
        <v>Team Kennet</v>
      </c>
      <c r="B295" s="729"/>
      <c r="C295" s="729" t="s">
        <v>517</v>
      </c>
      <c r="D295" s="729" t="str" cm="1">
        <f t="array" ref="D295">_xlfn.LET(_xlpm.x, 'Team Kennet'!$AL$24:$AW$24, _xlpm.y, 'Team Kennet'!$AL$30:$AW$38, _xlpm.z, 'Team Kennet'!$AJ$30:$AJ$38, IF(_xlfn.XLOOKUP($C295,_xlfn.XLOOKUP(D$247,_xlpm.x,_xlpm.y,""),_xlpm.z,"Not Declared")="", "Name not recorded",  _xlfn.XLOOKUP($C295,_xlfn.XLOOKUP(D$247,_xlpm.x,_xlpm.y,""),_xlpm.z,"Not Declared")))</f>
        <v>Not Declared</v>
      </c>
      <c r="E295" s="729" t="str" cm="1">
        <f t="array" ref="E295">_xlfn.LET(_xlpm.x, 'Team Kennet'!$AL$24:$AW$24, _xlpm.y, 'Team Kennet'!$AL$30:$AW$38, _xlpm.z, 'Team Kennet'!$AJ$30:$AJ$38, IF(_xlfn.XLOOKUP($C295,_xlfn.XLOOKUP(E$247,_xlpm.x,_xlpm.y,""),_xlpm.z,"Not Declared")="", "Name not recorded",  _xlfn.XLOOKUP($C295,_xlfn.XLOOKUP(E$247,_xlpm.x,_xlpm.y,""),_xlpm.z,"Not Declared")))</f>
        <v>Not Declared</v>
      </c>
      <c r="F295" s="732" t="str" cm="1">
        <f t="array" ref="F295">_xlfn.LET(_xlpm.x, 'Team Kennet'!$AL$24:$AW$24, _xlpm.y, 'Team Kennet'!$AL$30:$AW$38, _xlpm.z, 'Team Kennet'!$AJ$30:$AJ$38, IF(_xlfn.XLOOKUP($C295,_xlfn.XLOOKUP(F$247,_xlpm.x,_xlpm.y,""),_xlpm.z,"Not Declared")="", "Name not recorded",  _xlfn.XLOOKUP($C295,_xlfn.XLOOKUP(F$247,_xlpm.x,_xlpm.y,""),_xlpm.z,"Not Declared")))</f>
        <v>Not Declared</v>
      </c>
      <c r="G295" s="729" t="str" cm="1">
        <f t="array" ref="G295">_xlfn.LET(_xlpm.x, 'Team Kennet'!$AL$24:$AW$24, _xlpm.y, 'Team Kennet'!$AL$30:$AW$38, _xlpm.z, 'Team Kennet'!$AJ$30:$AJ$38, IF(_xlfn.XLOOKUP($C295,_xlfn.XLOOKUP(G$247,_xlpm.x,_xlpm.y,""),_xlpm.z,"Not Declared")="", "Name not recorded",  _xlfn.XLOOKUP($C295,_xlfn.XLOOKUP(G$247,_xlpm.x,_xlpm.y,""),_xlpm.z,"Not Declared")))</f>
        <v>Not Declared</v>
      </c>
      <c r="H295" s="729" t="str" cm="1">
        <f t="array" ref="H295">_xlfn.LET(_xlpm.x, 'Team Kennet'!$AL$24:$AW$24, _xlpm.y, 'Team Kennet'!$AL$30:$AW$38, _xlpm.z, 'Team Kennet'!$AJ$30:$AJ$38, IF(_xlfn.XLOOKUP($C295,_xlfn.XLOOKUP(H$247,_xlpm.x,_xlpm.y,""),_xlpm.z,"Not Declared")="", "Name not recorded",  _xlfn.XLOOKUP($C295,_xlfn.XLOOKUP(H$247,_xlpm.x,_xlpm.y,""),_xlpm.z,"Not Declared")))</f>
        <v>Not Declared</v>
      </c>
      <c r="I295" s="729" t="str" cm="1">
        <f t="array" ref="I295">_xlfn.LET(_xlpm.x, 'Team Kennet'!$AL$24:$AW$24, _xlpm.y, 'Team Kennet'!$AL$30:$AW$38, _xlpm.z, 'Team Kennet'!$AJ$30:$AJ$38, IF(_xlfn.XLOOKUP($C295,_xlfn.XLOOKUP(I$247,_xlpm.x,_xlpm.y,""),_xlpm.z,"Not Declared")="", "Name not recorded",  _xlfn.XLOOKUP($C295,_xlfn.XLOOKUP(I$247,_xlpm.x,_xlpm.y,""),_xlpm.z,"Not Declared")))</f>
        <v>Not Declared</v>
      </c>
      <c r="J295" s="729" t="str" cm="1">
        <f t="array" ref="J295">_xlfn.LET(_xlpm.x, 'Team Kennet'!$AL$24:$AW$24, _xlpm.y, 'Team Kennet'!$AL$30:$AW$38, _xlpm.z, 'Team Kennet'!$AJ$30:$AJ$38, IF(_xlfn.XLOOKUP($C295,_xlfn.XLOOKUP(J$247,_xlpm.x,_xlpm.y,""),_xlpm.z,"Not Declared")="", "Name not recorded",  _xlfn.XLOOKUP($C295,_xlfn.XLOOKUP(J$247,_xlpm.x,_xlpm.y,""),_xlpm.z,"Not Declared")))</f>
        <v>Not Declared</v>
      </c>
      <c r="K295" s="729" t="str" cm="1">
        <f t="array" ref="K295">_xlfn.LET(_xlpm.x, 'Team Kennet'!$AL$24:$AW$24, _xlpm.y, 'Team Kennet'!$AL$30:$AW$38, _xlpm.z, 'Team Kennet'!$AJ$30:$AJ$38, IF(_xlfn.XLOOKUP($C295,_xlfn.XLOOKUP(K$247,_xlpm.x,_xlpm.y,""),_xlpm.z,"Not Declared")="", "Name not recorded",  _xlfn.XLOOKUP($C295,_xlfn.XLOOKUP(K$247,_xlpm.x,_xlpm.y,""),_xlpm.z,"Not Declared")))</f>
        <v>Not Declared</v>
      </c>
      <c r="L295" s="729" t="str" cm="1">
        <f t="array" ref="L295">_xlfn.LET(_xlpm.x, 'Team Kennet'!$AL$24:$AW$24, _xlpm.y, 'Team Kennet'!$AL$30:$AW$38, _xlpm.z, 'Team Kennet'!$AJ$30:$AJ$38, IF(_xlfn.XLOOKUP($C295,_xlfn.XLOOKUP(L$247,_xlpm.x,_xlpm.y,""),_xlpm.z,"Not Declared")="", "Name not recorded",  _xlfn.XLOOKUP($C295,_xlfn.XLOOKUP(L$247,_xlpm.x,_xlpm.y,""),_xlpm.z,"Not Declared")))</f>
        <v>Not Declared</v>
      </c>
      <c r="M295" s="729" t="str" cm="1">
        <f t="array" ref="M295">_xlfn.LET(_xlpm.x, 'Team Kennet'!$AL$24:$AW$24, _xlpm.y, 'Team Kennet'!$AL$30:$AW$38, _xlpm.z, 'Team Kennet'!$AJ$30:$AJ$38, IF(_xlfn.XLOOKUP($C295,_xlfn.XLOOKUP(M$247,_xlpm.x,_xlpm.y,""),_xlpm.z,"Not Declared")="", "Name not recorded",  _xlfn.XLOOKUP($C295,_xlfn.XLOOKUP(M$247,_xlpm.x,_xlpm.y,""),_xlpm.z,"Not Declared")))</f>
        <v>Not Declared</v>
      </c>
      <c r="N295" s="729" t="str" cm="1">
        <f t="array" ref="N295">_xlfn.LET(_xlpm.x, 'Team Kennet'!$AL$24:$AW$24, _xlpm.y, 'Team Kennet'!$AL$30:$AW$38, _xlpm.z, 'Team Kennet'!$AJ$30:$AJ$38, IF(_xlfn.XLOOKUP($C295,_xlfn.XLOOKUP(N$247,_xlpm.x,_xlpm.y,""),_xlpm.z,"Not Declared")="", "Name not recorded",  _xlfn.XLOOKUP($C295,_xlfn.XLOOKUP(N$247,_xlpm.x,_xlpm.y,""),_xlpm.z,"Not Declared")))</f>
        <v>Not Declared</v>
      </c>
      <c r="O295" s="729" t="str" cm="1">
        <f t="array" ref="O295">_xlfn.LET(_xlpm.x, 'Team Kennet'!$AL$24:$AW$24, _xlpm.y, 'Team Kennet'!$AL$30:$AW$38, _xlpm.z, 'Team Kennet'!$AJ$30:$AJ$38, IF(_xlfn.XLOOKUP($C295,_xlfn.XLOOKUP(O$247,_xlpm.x,_xlpm.y,""),_xlpm.z,"Not Declared")="", "Name not recorded",  _xlfn.XLOOKUP($C295,_xlfn.XLOOKUP(O$247,_xlpm.x,_xlpm.y,""),_xlpm.z,"Not Declared")))</f>
        <v>Not Declared</v>
      </c>
      <c r="P295" s="79" t="s">
        <v>517</v>
      </c>
      <c r="Q295" s="729" t="s">
        <v>319</v>
      </c>
      <c r="R295" s="729" t="s">
        <v>320</v>
      </c>
      <c r="S295" s="729" t="s">
        <v>321</v>
      </c>
      <c r="T295" s="729" t="str" cm="1">
        <f t="array" ref="T295">_xlfn.LET(_xlpm.x, 'Team Kennet'!$AL$24:$AX$24, _xlpm.y, 'Team Kennet'!$AL$30:$AX$38, _xlpm.z, 'Team Kennet'!$AJ$30:$AJ$38, IF(_xlfn.XLOOKUP(P295,_xlfn.XLOOKUP(T$247,_xlpm.x,_xlpm.y,""),_xlpm.z,"Not Declared")="", "Name not recorded",  _xlfn.XLOOKUP(P295,_xlfn.XLOOKUP(T$247,_xlpm.x,_xlpm.y,""),_xlpm.z,"Not Declared")))</f>
        <v>Not Declared</v>
      </c>
      <c r="U295" s="729" t="str" cm="1">
        <f t="array" ref="U295">_xlfn.LET(_xlpm.x, 'Team Kennet'!$AL$24:$AX$24, _xlpm.y, 'Team Kennet'!$AL$30:$AX$38, _xlpm.z, 'Team Kennet'!$AJ$30:$AJ$38, IF(_xlfn.XLOOKUP(Q295,_xlfn.XLOOKUP(U$247,_xlpm.x,_xlpm.y,""),_xlpm.z,"Not Declared")="", "Name not recorded",  _xlfn.XLOOKUP(Q295,_xlfn.XLOOKUP(U$247,_xlpm.x,_xlpm.y,""),_xlpm.z,"Not Declared")))</f>
        <v>Not Declared</v>
      </c>
      <c r="V295" s="729" t="str" cm="1">
        <f t="array" ref="V295">_xlfn.LET(_xlpm.x, 'Team Kennet'!$AL$24:$AX$24, _xlpm.y, 'Team Kennet'!$AL$30:$AX$38, _xlpm.z, 'Team Kennet'!$AJ$30:$AJ$38, IF(_xlfn.XLOOKUP(R295,_xlfn.XLOOKUP(V$247,_xlpm.x,_xlpm.y,""),_xlpm.z,"Not Declared")="", "Name not recorded",  _xlfn.XLOOKUP(R295,_xlfn.XLOOKUP(V$247,_xlpm.x,_xlpm.y,""),_xlpm.z,"Not Declared")))</f>
        <v>Not Declared</v>
      </c>
      <c r="W295" s="729" t="str" cm="1">
        <f t="array" ref="W295">_xlfn.LET(_xlpm.x, 'Team Kennet'!$AL$24:$AX$24, _xlpm.y, 'Team Kennet'!$AL$30:$AX$38, _xlpm.z, 'Team Kennet'!$AJ$30:$AJ$38, IF(_xlfn.XLOOKUP(S295,_xlfn.XLOOKUP(W$247,_xlpm.x,_xlpm.y,""),_xlpm.z,"Not Declared")="", "Name not recorded",  _xlfn.XLOOKUP(S295,_xlfn.XLOOKUP(W$247,_xlpm.x,_xlpm.y,""),_xlpm.z,"Not Declared")))</f>
        <v>Not Declared</v>
      </c>
      <c r="X295" s="358" t="str">
        <f>_xlfn.TEXTJOIN(", ",,T295:W295)</f>
        <v>Not Declared, Not Declared, Not Declared, Not Declared</v>
      </c>
      <c r="Z295" s="433"/>
      <c r="AA295" s="747" t="str" cm="1">
        <f t="array" ref="AA295">_xlfn.LET(_xlpm.a,_xlfn.XLOOKUP(1,('Number Allocation'!$C$6:$C$1483=AC295)*('Number Allocation'!$D$6:$D$1483=AD295),'Number Allocation'!$A$6:$A$1483,"..."),IF(_xlpm.a="","...",_xlpm.a))</f>
        <v>...</v>
      </c>
      <c r="AB295" s="747"/>
      <c r="AC295" s="12"/>
      <c r="AD295" s="12"/>
      <c r="AE295" s="436"/>
      <c r="AG295" s="365"/>
      <c r="AH295" s="433"/>
      <c r="AI295" s="747" t="str" cm="1">
        <f t="array" ref="AI295">_xlfn.LET(_xlpm.a,_xlfn.XLOOKUP(1,('Number Allocation'!$C$6:$C$1483=AK295)*('Number Allocation'!$D$6:$D$1483=AL295),'Number Allocation'!$A$6:$A$1483,"..."),IF(_xlpm.a="","...",_xlpm.a))</f>
        <v>...</v>
      </c>
      <c r="AJ295" s="747">
        <v>0</v>
      </c>
      <c r="AK295" s="12" t="str">
        <v>Not Declared</v>
      </c>
      <c r="AL295" s="12" t="str">
        <v>Bicester AC</v>
      </c>
      <c r="AM295" s="436"/>
      <c r="AO295" s="365"/>
      <c r="AP295" s="433"/>
      <c r="AQ295" s="747" t="str" cm="1">
        <f t="array" ref="AQ295">_xlfn.LET(_xlpm.a,_xlfn.XLOOKUP(1,('Number Allocation'!$C$6:$C$1483=AS295)*('Number Allocation'!$D$6:$D$1483=AT295),'Number Allocation'!$A$6:$A$1483,"..."),IF(_xlpm.a="","...",_xlpm.a))</f>
        <v>...</v>
      </c>
      <c r="AR295" s="747">
        <v>0</v>
      </c>
      <c r="AS295" s="12" t="str">
        <v>Not Declared</v>
      </c>
      <c r="AT295" s="12" t="str">
        <v>White Horse Harriers</v>
      </c>
      <c r="AU295" s="436"/>
      <c r="AW295" s="365"/>
      <c r="AX295" s="433"/>
      <c r="AY295" s="747" t="str" cm="1">
        <f t="array" ref="AY295">_xlfn.LET(_xlpm.a,_xlfn.XLOOKUP(1,('Number Allocation'!$C$6:$C$1483=BA295)*('Number Allocation'!$D$6:$D$1483=BB295),'Number Allocation'!$A$6:$A$1483,"..."),IF(_xlpm.a="","...",_xlpm.a))</f>
        <v>...</v>
      </c>
      <c r="AZ295" s="747">
        <v>0</v>
      </c>
      <c r="BA295" s="12" t="str">
        <v>Not Declared</v>
      </c>
      <c r="BB295" s="12" t="str">
        <v>Banbury Harriers AC</v>
      </c>
      <c r="BC295" s="436"/>
      <c r="BE295" s="365"/>
      <c r="BF295" s="433"/>
      <c r="BG295" s="747" t="str" cm="1">
        <f t="array" ref="BG295">_xlfn.LET(_xlpm.a,_xlfn.XLOOKUP(1,('Number Allocation'!$C$6:$C$1483=BI295)*('Number Allocation'!$D$6:$D$1483=BJ295),'Number Allocation'!$A$6:$A$1483,"..."),IF(_xlpm.a="","...",_xlpm.a))</f>
        <v>...</v>
      </c>
      <c r="BH295" s="747">
        <v>0</v>
      </c>
      <c r="BI295" s="12" t="str">
        <v>Not Declared</v>
      </c>
      <c r="BJ295" s="12" t="str">
        <v>Abingdon AC</v>
      </c>
      <c r="BK295" s="436"/>
      <c r="BM295" s="365"/>
      <c r="BN295" s="433"/>
      <c r="BO295" s="747" t="str" cm="1">
        <f t="array" ref="BO295">_xlfn.LET(_xlpm.a,_xlfn.XLOOKUP(1,('Number Allocation'!$C$6:$C$1483=BQ295)*('Number Allocation'!$D$6:$D$1483=BR295),'Number Allocation'!$A$6:$A$1483,"..."),IF(_xlpm.a="","...",_xlpm.a))</f>
        <v>...</v>
      </c>
      <c r="BP295" s="747">
        <v>0</v>
      </c>
      <c r="BQ295" s="12" t="str">
        <v>Not Declared</v>
      </c>
      <c r="BR295" s="12" t="str">
        <v>Witney Road Runners</v>
      </c>
      <c r="BS295" s="436"/>
      <c r="BU295" s="365"/>
      <c r="BV295" s="433"/>
      <c r="BW295" s="747" t="str" cm="1">
        <f t="array" ref="BW295">_xlfn.LET(_xlpm.a,_xlfn.XLOOKUP(1,('Number Allocation'!$C$6:$C$1483=BY295)*('Number Allocation'!$D$6:$D$1483=BZ295),'Number Allocation'!$A$6:$A$1483,"..."),IF(_xlpm.a="","...",_xlpm.a))</f>
        <v>...</v>
      </c>
      <c r="BX295" s="747">
        <v>0</v>
      </c>
      <c r="BY295" s="12" t="str">
        <v>Not Declared</v>
      </c>
      <c r="BZ295" s="12" t="str">
        <v>Witney Road Runners</v>
      </c>
      <c r="CA295" s="488"/>
      <c r="CB295" s="15"/>
      <c r="CC295" s="15"/>
      <c r="CD295" s="433"/>
      <c r="CE295" s="747" t="str" cm="1">
        <f t="array" ref="CE295">_xlfn.LET(_xlpm.a,_xlfn.XLOOKUP(1,('Number Allocation'!$C$6:$C$1483=CG295)*('Number Allocation'!$D$6:$D$1483=CH295),'Number Allocation'!$A$6:$A$1483,"..."),IF(_xlpm.a="","...",_xlpm.a))</f>
        <v>...</v>
      </c>
      <c r="CF295" s="747">
        <v>0</v>
      </c>
      <c r="CG295" s="12" t="str">
        <v>Not Declared</v>
      </c>
      <c r="CH295" s="12" t="str">
        <v>Oxford City AC</v>
      </c>
      <c r="CI295" s="488"/>
      <c r="CJ295" s="15"/>
      <c r="CK295" s="15"/>
      <c r="CL295" s="433"/>
      <c r="CM295" s="747" t="str" cm="1">
        <f t="array" ref="CM295">_xlfn.LET(_xlpm.a,_xlfn.XLOOKUP(1,('Number Allocation'!$C$6:$C$1483=CO295)*('Number Allocation'!$D$6:$D$1483=CP295),'Number Allocation'!$A$6:$A$1483,"..."),IF(_xlpm.a="","...",_xlpm.a))</f>
        <v>...</v>
      </c>
      <c r="CN295" s="747">
        <v>0</v>
      </c>
      <c r="CO295" s="12" t="str">
        <v>Not Declared</v>
      </c>
      <c r="CP295" s="12" t="str">
        <v>Radley AC</v>
      </c>
      <c r="CQ295" s="488"/>
      <c r="CR295" s="15"/>
      <c r="CS295" s="15"/>
      <c r="CT295" s="433"/>
      <c r="CU295" s="747" t="str" cm="1">
        <f t="array" ref="CU295">_xlfn.LET(_xlpm.a,_xlfn.XLOOKUP(1,('Number Allocation'!$C$6:$C$1483=CW295)*('Number Allocation'!$D$6:$D$1483=CX295),'Number Allocation'!$A$6:$A$1483,"..."),IF(_xlpm.a="","...",_xlpm.a))</f>
        <v>...</v>
      </c>
      <c r="CV295" s="747">
        <v>0</v>
      </c>
      <c r="CW295" s="12" t="str">
        <v>Not Declared</v>
      </c>
      <c r="CX295" s="12" t="str">
        <v>Bicester AC</v>
      </c>
      <c r="CY295" s="488"/>
      <c r="CZ295" s="15"/>
      <c r="DA295" s="15"/>
      <c r="DB295" s="433"/>
      <c r="DC295" s="747" t="str" cm="1">
        <f t="array" ref="DC295">_xlfn.LET(_xlpm.a,_xlfn.XLOOKUP(1,('Number Allocation'!$C$6:$C$1483=DE295)*('Number Allocation'!$D$6:$D$1483=DF295),'Number Allocation'!$A$6:$A$1483,"..."),IF(_xlpm.a="","...",_xlpm.a))</f>
        <v>...</v>
      </c>
      <c r="DD295" s="747">
        <v>0</v>
      </c>
      <c r="DE295" s="12" t="str">
        <v>Not Declared</v>
      </c>
      <c r="DF295" s="12" t="str">
        <v>Team Kennet</v>
      </c>
      <c r="DG295" s="488"/>
      <c r="DH295" s="15"/>
      <c r="DI295" s="15"/>
      <c r="DJ295" s="433"/>
      <c r="DK295" s="747" t="str" cm="1">
        <f t="array" ref="DK295">_xlfn.LET(_xlpm.a,_xlfn.XLOOKUP(1,('Number Allocation'!$C$6:$C$1483=DM295)*('Number Allocation'!$D$6:$D$1483=DN295),'Number Allocation'!$A$6:$A$1483,"..."),IF(_xlpm.a="","...",_xlpm.a))</f>
        <v>...</v>
      </c>
      <c r="DL295" s="747">
        <v>0</v>
      </c>
      <c r="DM295" s="12" t="str">
        <v>Not Declared</v>
      </c>
      <c r="DN295" s="12" t="str">
        <v>Team Kennet</v>
      </c>
      <c r="DO295" s="488"/>
      <c r="DP295" s="15"/>
      <c r="DQ295" s="15"/>
      <c r="DZ295" s="15"/>
      <c r="EA295" s="15"/>
    </row>
    <row r="296" spans="1:131" s="359" customFormat="1" ht="21" customHeight="1">
      <c r="A296" s="358" t="str">
        <f t="shared" ref="A296:A300" si="32">A294</f>
        <v>Team Kennet</v>
      </c>
      <c r="B296" s="729"/>
      <c r="C296" s="729" t="s">
        <v>319</v>
      </c>
      <c r="D296" s="729" t="str" cm="1">
        <f t="array" ref="D296">_xlfn.LET(_xlpm.x, 'Team Kennet'!$AL$24:$AW$24, _xlpm.y, 'Team Kennet'!$AL$30:$AW$38, _xlpm.z, 'Team Kennet'!$AJ$30:$AJ$38, IF(_xlfn.XLOOKUP($C296,_xlfn.XLOOKUP(D$247,_xlpm.x,_xlpm.y,""),_xlpm.z,"Not Declared")="", "Name not recorded",  _xlfn.XLOOKUP($C296,_xlfn.XLOOKUP(D$247,_xlpm.x,_xlpm.y,""),_xlpm.z,"Not Declared")))</f>
        <v>Not Declared</v>
      </c>
      <c r="E296" s="729" t="str" cm="1">
        <f t="array" ref="E296">_xlfn.LET(_xlpm.x, 'Team Kennet'!$AL$24:$AW$24, _xlpm.y, 'Team Kennet'!$AL$30:$AW$38, _xlpm.z, 'Team Kennet'!$AJ$30:$AJ$38, IF(_xlfn.XLOOKUP($C296,_xlfn.XLOOKUP(E$247,_xlpm.x,_xlpm.y,""),_xlpm.z,"Not Declared")="", "Name not recorded",  _xlfn.XLOOKUP($C296,_xlfn.XLOOKUP(E$247,_xlpm.x,_xlpm.y,""),_xlpm.z,"Not Declared")))</f>
        <v>Not Declared</v>
      </c>
      <c r="F296" s="732" t="str" cm="1">
        <f t="array" ref="F296">_xlfn.LET(_xlpm.x, 'Team Kennet'!$AL$24:$AW$24, _xlpm.y, 'Team Kennet'!$AL$30:$AW$38, _xlpm.z, 'Team Kennet'!$AJ$30:$AJ$38, IF(_xlfn.XLOOKUP($C296,_xlfn.XLOOKUP(F$247,_xlpm.x,_xlpm.y,""),_xlpm.z,"Not Declared")="", "Name not recorded",  _xlfn.XLOOKUP($C296,_xlfn.XLOOKUP(F$247,_xlpm.x,_xlpm.y,""),_xlpm.z,"Not Declared")))</f>
        <v>Not Declared</v>
      </c>
      <c r="G296" s="729" t="str" cm="1">
        <f t="array" ref="G296">_xlfn.LET(_xlpm.x, 'Team Kennet'!$AL$24:$AW$24, _xlpm.y, 'Team Kennet'!$AL$30:$AW$38, _xlpm.z, 'Team Kennet'!$AJ$30:$AJ$38, IF(_xlfn.XLOOKUP($C296,_xlfn.XLOOKUP(G$247,_xlpm.x,_xlpm.y,""),_xlpm.z,"Not Declared")="", "Name not recorded",  _xlfn.XLOOKUP($C296,_xlfn.XLOOKUP(G$247,_xlpm.x,_xlpm.y,""),_xlpm.z,"Not Declared")))</f>
        <v>Not Declared</v>
      </c>
      <c r="H296" s="729" t="str" cm="1">
        <f t="array" ref="H296">_xlfn.LET(_xlpm.x, 'Team Kennet'!$AL$24:$AW$24, _xlpm.y, 'Team Kennet'!$AL$30:$AW$38, _xlpm.z, 'Team Kennet'!$AJ$30:$AJ$38, IF(_xlfn.XLOOKUP($C296,_xlfn.XLOOKUP(H$247,_xlpm.x,_xlpm.y,""),_xlpm.z,"Not Declared")="", "Name not recorded",  _xlfn.XLOOKUP($C296,_xlfn.XLOOKUP(H$247,_xlpm.x,_xlpm.y,""),_xlpm.z,"Not Declared")))</f>
        <v>Not Declared</v>
      </c>
      <c r="I296" s="729" t="str" cm="1">
        <f t="array" ref="I296">_xlfn.LET(_xlpm.x, 'Team Kennet'!$AL$24:$AW$24, _xlpm.y, 'Team Kennet'!$AL$30:$AW$38, _xlpm.z, 'Team Kennet'!$AJ$30:$AJ$38, IF(_xlfn.XLOOKUP($C296,_xlfn.XLOOKUP(I$247,_xlpm.x,_xlpm.y,""),_xlpm.z,"Not Declared")="", "Name not recorded",  _xlfn.XLOOKUP($C296,_xlfn.XLOOKUP(I$247,_xlpm.x,_xlpm.y,""),_xlpm.z,"Not Declared")))</f>
        <v>Not Declared</v>
      </c>
      <c r="J296" s="729" t="str" cm="1">
        <f t="array" ref="J296">_xlfn.LET(_xlpm.x, 'Team Kennet'!$AL$24:$AW$24, _xlpm.y, 'Team Kennet'!$AL$30:$AW$38, _xlpm.z, 'Team Kennet'!$AJ$30:$AJ$38, IF(_xlfn.XLOOKUP($C296,_xlfn.XLOOKUP(J$247,_xlpm.x,_xlpm.y,""),_xlpm.z,"Not Declared")="", "Name not recorded",  _xlfn.XLOOKUP($C296,_xlfn.XLOOKUP(J$247,_xlpm.x,_xlpm.y,""),_xlpm.z,"Not Declared")))</f>
        <v>Not Declared</v>
      </c>
      <c r="K296" s="729" t="str" cm="1">
        <f t="array" ref="K296">_xlfn.LET(_xlpm.x, 'Team Kennet'!$AL$24:$AW$24, _xlpm.y, 'Team Kennet'!$AL$30:$AW$38, _xlpm.z, 'Team Kennet'!$AJ$30:$AJ$38, IF(_xlfn.XLOOKUP($C296,_xlfn.XLOOKUP(K$247,_xlpm.x,_xlpm.y,""),_xlpm.z,"Not Declared")="", "Name not recorded",  _xlfn.XLOOKUP($C296,_xlfn.XLOOKUP(K$247,_xlpm.x,_xlpm.y,""),_xlpm.z,"Not Declared")))</f>
        <v>Not Declared</v>
      </c>
      <c r="L296" s="729" t="str" cm="1">
        <f t="array" ref="L296">_xlfn.LET(_xlpm.x, 'Team Kennet'!$AL$24:$AW$24, _xlpm.y, 'Team Kennet'!$AL$30:$AW$38, _xlpm.z, 'Team Kennet'!$AJ$30:$AJ$38, IF(_xlfn.XLOOKUP($C296,_xlfn.XLOOKUP(L$247,_xlpm.x,_xlpm.y,""),_xlpm.z,"Not Declared")="", "Name not recorded",  _xlfn.XLOOKUP($C296,_xlfn.XLOOKUP(L$247,_xlpm.x,_xlpm.y,""),_xlpm.z,"Not Declared")))</f>
        <v>Not Declared</v>
      </c>
      <c r="M296" s="729" t="str" cm="1">
        <f t="array" ref="M296">_xlfn.LET(_xlpm.x, 'Team Kennet'!$AL$24:$AW$24, _xlpm.y, 'Team Kennet'!$AL$30:$AW$38, _xlpm.z, 'Team Kennet'!$AJ$30:$AJ$38, IF(_xlfn.XLOOKUP($C296,_xlfn.XLOOKUP(M$247,_xlpm.x,_xlpm.y,""),_xlpm.z,"Not Declared")="", "Name not recorded",  _xlfn.XLOOKUP($C296,_xlfn.XLOOKUP(M$247,_xlpm.x,_xlpm.y,""),_xlpm.z,"Not Declared")))</f>
        <v>Not Declared</v>
      </c>
      <c r="N296" s="729" t="str" cm="1">
        <f t="array" ref="N296">_xlfn.LET(_xlpm.x, 'Team Kennet'!$AL$24:$AW$24, _xlpm.y, 'Team Kennet'!$AL$30:$AW$38, _xlpm.z, 'Team Kennet'!$AJ$30:$AJ$38, IF(_xlfn.XLOOKUP($C296,_xlfn.XLOOKUP(N$247,_xlpm.x,_xlpm.y,""),_xlpm.z,"Not Declared")="", "Name not recorded",  _xlfn.XLOOKUP($C296,_xlfn.XLOOKUP(N$247,_xlpm.x,_xlpm.y,""),_xlpm.z,"Not Declared")))</f>
        <v>Not Declared</v>
      </c>
      <c r="O296" s="729" t="str" cm="1">
        <f t="array" ref="O296">_xlfn.LET(_xlpm.x, 'Team Kennet'!$AL$24:$AW$24, _xlpm.y, 'Team Kennet'!$AL$30:$AW$38, _xlpm.z, 'Team Kennet'!$AJ$30:$AJ$38, IF(_xlfn.XLOOKUP($C296,_xlfn.XLOOKUP(O$247,_xlpm.x,_xlpm.y,""),_xlpm.z,"Not Declared")="", "Name not recorded",  _xlfn.XLOOKUP($C296,_xlfn.XLOOKUP(O$247,_xlpm.x,_xlpm.y,""),_xlpm.z,"Not Declared")))</f>
        <v>Not Declared</v>
      </c>
      <c r="P296" s="3"/>
      <c r="Q296" s="3"/>
      <c r="R296" s="3"/>
      <c r="S296" s="3"/>
      <c r="T296" s="3"/>
      <c r="U296" s="3"/>
      <c r="V296" s="3"/>
      <c r="W296" s="3"/>
      <c r="X296" s="12"/>
      <c r="Z296" s="3" t="s">
        <v>322</v>
      </c>
      <c r="AA296" s="744" t="str" cm="1">
        <f t="array" ref="AA296">_xlfn.LET(_xlpm.a,_xlfn.XLOOKUP(1,('Number Allocation'!$C$6:$C$1483=AC296)*('Number Allocation'!$D$6:$D$1483=AD296),'Number Allocation'!$A$6:$A$1483,"..."),IF(_xlpm.a="","...",_xlpm.a))</f>
        <v>...</v>
      </c>
      <c r="AB296" s="432" t="e" cm="1">
        <f t="array" ref="AB296">_xlfn.LET(_xlpm.eventsort, _xlfn.XLOOKUP(AB$247,$D$698:$P$698,$D$700:$P$707), _xlpm.eventdata, _xlfn.XLOOKUP(AB$247,$D$247:$O$247,$D$248:$O$318), _xlpm.agedata, $A$248:$C$318, _xlfn.SORTBY(_xlfn._xlws.FILTER(_xlfn.CHOOSECOLS(_xlfn.HSTACK(_xlpm.agedata,_xlpm.eventdata),2,4,1),(_xlfn.CHOOSECOLS(_xlpm.agedata,3)=Z296),""),_xlpm.eventsort))</f>
        <v>#N/A</v>
      </c>
      <c r="AC296" s="422"/>
      <c r="AD296" s="422"/>
      <c r="AE296" s="436"/>
      <c r="AG296" s="365"/>
      <c r="AH296" s="3" t="s">
        <v>322</v>
      </c>
      <c r="AI296" s="744" t="str" cm="1">
        <f t="array" ref="AI296">_xlfn.LET(_xlpm.a,_xlfn.XLOOKUP(1,('Number Allocation'!$C$6:$C$1483=AK296)*('Number Allocation'!$D$6:$D$1483=AL296),'Number Allocation'!$A$6:$A$1483,"..."),IF(_xlpm.a="","...",_xlpm.a))</f>
        <v>...</v>
      </c>
      <c r="AJ296" s="432" cm="1">
        <f t="array" ref="AJ296:AL303">_xlfn.LET(_xlpm.eventsort, _xlfn.XLOOKUP(AJ$247,$D$698:$P$698,$D$700:$P$707), _xlpm.eventdata, _xlfn.XLOOKUP(AJ$247,$D$247:$O$247,$D$248:$O$318), _xlpm.agedata, $A$248:$C$318, _xlfn.SORTBY(_xlfn._xlws.FILTER(_xlfn.CHOOSECOLS(_xlfn.HSTACK(_xlpm.agedata,_xlpm.eventdata),2,4,1),(_xlfn.CHOOSECOLS(_xlpm.agedata,3)=AH296),""),_xlpm.eventsort))</f>
        <v>0</v>
      </c>
      <c r="AK296" s="422" t="str">
        <v>Not Declared</v>
      </c>
      <c r="AL296" s="422" t="str">
        <v>Witney Road Runners</v>
      </c>
      <c r="AM296" s="436"/>
      <c r="AO296" s="365"/>
      <c r="AP296" s="3" t="s">
        <v>322</v>
      </c>
      <c r="AQ296" s="744" t="str" cm="1">
        <f t="array" ref="AQ296">_xlfn.LET(_xlpm.a,_xlfn.XLOOKUP(1,('Number Allocation'!$C$6:$C$1483=AS296)*('Number Allocation'!$D$6:$D$1483=AT296),'Number Allocation'!$A$6:$A$1483,"..."),IF(_xlpm.a="","...",_xlpm.a))</f>
        <v>...</v>
      </c>
      <c r="AR296" s="432" cm="1">
        <f t="array" ref="AR296:AT303">_xlfn.LET(_xlpm.eventsort, _xlfn.XLOOKUP(AR$247,$D$698:$P$698,$D$700:$P$707), _xlpm.eventdata, _xlfn.XLOOKUP(AR$247,$D$247:$O$247,$D$248:$O$318), _xlpm.agedata, $A$248:$C$318, _xlfn.SORTBY(_xlfn._xlws.FILTER(_xlfn.CHOOSECOLS(_xlfn.HSTACK(_xlpm.agedata,_xlpm.eventdata),2,4,1),(_xlfn.CHOOSECOLS(_xlpm.agedata,3)=AP296),""),_xlpm.eventsort))</f>
        <v>0</v>
      </c>
      <c r="AS296" s="422" t="str">
        <v>Not Declared</v>
      </c>
      <c r="AT296" s="422" t="str">
        <v>Abingdon AC</v>
      </c>
      <c r="AU296" s="436"/>
      <c r="AW296" s="365"/>
      <c r="AX296" s="3" t="s">
        <v>322</v>
      </c>
      <c r="AY296" s="744" t="str" cm="1">
        <f t="array" ref="AY296">_xlfn.LET(_xlpm.a,_xlfn.XLOOKUP(1,('Number Allocation'!$C$6:$C$1483=BA296)*('Number Allocation'!$D$6:$D$1483=BB296),'Number Allocation'!$A$6:$A$1483,"..."),IF(_xlpm.a="","...",_xlpm.a))</f>
        <v>...</v>
      </c>
      <c r="AZ296" s="432" cm="1">
        <f t="array" ref="AZ296:BB303">_xlfn.LET(_xlpm.eventsort, _xlfn.XLOOKUP(AZ$247,$D$698:$P$698,$D$700:$P$707), _xlpm.eventdata, _xlfn.XLOOKUP(AZ$247,$D$247:$O$247,$D$248:$O$318), _xlpm.agedata, $A$248:$C$318, _xlfn.SORTBY(_xlfn._xlws.FILTER(_xlfn.CHOOSECOLS(_xlfn.HSTACK(_xlpm.agedata,_xlpm.eventdata),2,4,1),(_xlfn.CHOOSECOLS(_xlpm.agedata,3)=AX296),""),_xlpm.eventsort))</f>
        <v>0</v>
      </c>
      <c r="BA296" s="422" t="str">
        <v>Not Declared</v>
      </c>
      <c r="BB296" s="422" t="str">
        <v>Oxford City AC</v>
      </c>
      <c r="BC296" s="436"/>
      <c r="BE296" s="365"/>
      <c r="BF296" s="3" t="s">
        <v>322</v>
      </c>
      <c r="BG296" s="744" t="str" cm="1">
        <f t="array" ref="BG296">_xlfn.LET(_xlpm.a,_xlfn.XLOOKUP(1,('Number Allocation'!$C$6:$C$1483=BI296)*('Number Allocation'!$D$6:$D$1483=BJ296),'Number Allocation'!$A$6:$A$1483,"..."),IF(_xlpm.a="","...",_xlpm.a))</f>
        <v>...</v>
      </c>
      <c r="BH296" s="432" cm="1">
        <f t="array" ref="BH296:BJ303">_xlfn.LET(_xlpm.eventsort, _xlfn.XLOOKUP(BH$247,$D$698:$P$698,$D$700:$P$707), _xlpm.eventdata, _xlfn.XLOOKUP(BH$247,$D$247:$O$247,$D$248:$O$318), _xlpm.agedata, $A$248:$C$318, _xlfn.SORTBY(_xlfn._xlws.FILTER(_xlfn.CHOOSECOLS(_xlfn.HSTACK(_xlpm.agedata,_xlpm.eventdata),2,4,1),(_xlfn.CHOOSECOLS(_xlpm.agedata,3)=BF296),""),_xlpm.eventsort))</f>
        <v>0</v>
      </c>
      <c r="BI296" s="422" t="str">
        <v>Not Declared</v>
      </c>
      <c r="BJ296" s="422" t="str">
        <v>White Horse Harriers</v>
      </c>
      <c r="BK296" s="436"/>
      <c r="BM296" s="365"/>
      <c r="BN296" s="3" t="s">
        <v>322</v>
      </c>
      <c r="BO296" s="744" t="str" cm="1">
        <f t="array" ref="BO296">_xlfn.LET(_xlpm.a,_xlfn.XLOOKUP(1,('Number Allocation'!$C$6:$C$1483=BQ296)*('Number Allocation'!$D$6:$D$1483=BR296),'Number Allocation'!$A$6:$A$1483,"..."),IF(_xlpm.a="","...",_xlpm.a))</f>
        <v>...</v>
      </c>
      <c r="BP296" s="432" cm="1">
        <f t="array" ref="BP296:BR303">_xlfn.LET(_xlpm.eventsort, _xlfn.XLOOKUP(BP$247,$D$698:$P$698,$D$700:$P$707), _xlpm.eventdata, _xlfn.XLOOKUP(BP$247,$D$247:$O$247,$D$248:$O$318), _xlpm.agedata, $A$248:$C$318, _xlfn.SORTBY(_xlfn._xlws.FILTER(_xlfn.CHOOSECOLS(_xlfn.HSTACK(_xlpm.agedata,_xlpm.eventdata),2,4,1),(_xlfn.CHOOSECOLS(_xlpm.agedata,3)=BN296),""),_xlpm.eventsort))</f>
        <v>0</v>
      </c>
      <c r="BQ296" s="422" t="str">
        <v>Not Declared</v>
      </c>
      <c r="BR296" s="422" t="str">
        <v>White Horse Harriers</v>
      </c>
      <c r="BS296" s="436"/>
      <c r="BU296" s="365"/>
      <c r="BV296" s="3" t="s">
        <v>322</v>
      </c>
      <c r="BW296" s="744" t="str" cm="1">
        <f t="array" ref="BW296">_xlfn.LET(_xlpm.a,_xlfn.XLOOKUP(1,('Number Allocation'!$C$6:$C$1483=BY296)*('Number Allocation'!$D$6:$D$1483=BZ296),'Number Allocation'!$A$6:$A$1483,"..."),IF(_xlpm.a="","...",_xlpm.a))</f>
        <v>...</v>
      </c>
      <c r="BX296" s="432" cm="1">
        <f t="array" ref="BX296:BZ303">_xlfn.LET(_xlpm.eventsort, _xlfn.XLOOKUP(BX$247,$D$698:$P$698,$D$700:$P$707), _xlpm.eventdata, _xlfn.XLOOKUP(BX$247,$D$247:$O$247,$D$248:$O$318), _xlpm.agedata, $A$248:$C$318, _xlfn.SORTBY(_xlfn._xlws.FILTER(_xlfn.CHOOSECOLS(_xlfn.HSTACK(_xlpm.agedata,_xlpm.eventdata),2,4,1),(_xlfn.CHOOSECOLS(_xlpm.agedata,3)=BV296),""),_xlpm.eventsort))</f>
        <v>0</v>
      </c>
      <c r="BY296" s="422" t="str">
        <v>Not Declared</v>
      </c>
      <c r="BZ296" s="422" t="str">
        <v>Oxford City AC</v>
      </c>
      <c r="CA296" s="747"/>
      <c r="CB296" s="15"/>
      <c r="CC296" s="15"/>
      <c r="CD296" s="3" t="s">
        <v>322</v>
      </c>
      <c r="CE296" s="744" t="str" cm="1">
        <f t="array" ref="CE296">_xlfn.LET(_xlpm.a,_xlfn.XLOOKUP(1,('Number Allocation'!$C$6:$C$1483=CG296)*('Number Allocation'!$D$6:$D$1483=CH296),'Number Allocation'!$A$6:$A$1483,"..."),IF(_xlpm.a="","...",_xlpm.a))</f>
        <v>...</v>
      </c>
      <c r="CF296" s="432" cm="1">
        <f t="array" ref="CF296:CH303">_xlfn.LET(_xlpm.eventsort, _xlfn.XLOOKUP(CF$247,$D$698:$P$698,$D$700:$P$707), _xlpm.eventdata, _xlfn.XLOOKUP(CF$247,$D$247:$O$247,$D$248:$O$318), _xlpm.agedata, $A$248:$C$318, _xlfn.SORTBY(_xlfn._xlws.FILTER(_xlfn.CHOOSECOLS(_xlfn.HSTACK(_xlpm.agedata,_xlpm.eventdata),2,4,1),(_xlfn.CHOOSECOLS(_xlpm.agedata,3)=CD296),""),_xlpm.eventsort))</f>
        <v>0</v>
      </c>
      <c r="CG296" s="422" t="str">
        <v>Not Declared</v>
      </c>
      <c r="CH296" s="422" t="str">
        <v>Team Kennet</v>
      </c>
      <c r="CI296" s="747"/>
      <c r="CJ296" s="15"/>
      <c r="CK296" s="15"/>
      <c r="CL296" s="3" t="s">
        <v>322</v>
      </c>
      <c r="CM296" s="744" t="str" cm="1">
        <f t="array" ref="CM296">_xlfn.LET(_xlpm.a,_xlfn.XLOOKUP(1,('Number Allocation'!$C$6:$C$1483=CO296)*('Number Allocation'!$D$6:$D$1483=CP296),'Number Allocation'!$A$6:$A$1483,"..."),IF(_xlpm.a="","...",_xlpm.a))</f>
        <v>...</v>
      </c>
      <c r="CN296" s="432" cm="1">
        <f t="array" ref="CN296:CP303">_xlfn.LET(_xlpm.eventsort, _xlfn.XLOOKUP(CN$247,$D$698:$P$698,$D$700:$P$707), _xlpm.eventdata, _xlfn.XLOOKUP(CN$247,$D$247:$O$247,$D$248:$O$318), _xlpm.agedata, $A$248:$C$318, _xlfn.SORTBY(_xlfn._xlws.FILTER(_xlfn.CHOOSECOLS(_xlfn.HSTACK(_xlpm.agedata,_xlpm.eventdata),2,4,1),(_xlfn.CHOOSECOLS(_xlpm.agedata,3)=CL296),""),_xlpm.eventsort))</f>
        <v>0</v>
      </c>
      <c r="CO296" s="422" t="str">
        <v>Not Declared</v>
      </c>
      <c r="CP296" s="422" t="str">
        <v>Bicester AC</v>
      </c>
      <c r="CQ296" s="747"/>
      <c r="CR296" s="15"/>
      <c r="CS296" s="15"/>
      <c r="CT296" s="3" t="s">
        <v>322</v>
      </c>
      <c r="CU296" s="744" t="str" cm="1">
        <f t="array" ref="CU296">_xlfn.LET(_xlpm.a,_xlfn.XLOOKUP(1,('Number Allocation'!$C$6:$C$1483=CW296)*('Number Allocation'!$D$6:$D$1483=CX296),'Number Allocation'!$A$6:$A$1483,"..."),IF(_xlpm.a="","...",_xlpm.a))</f>
        <v>...</v>
      </c>
      <c r="CV296" s="432" cm="1">
        <f t="array" ref="CV296:CX303">_xlfn.LET(_xlpm.eventsort, _xlfn.XLOOKUP(CV$247,$D$698:$P$698,$D$700:$P$707), _xlpm.eventdata, _xlfn.XLOOKUP(CV$247,$D$247:$O$247,$D$248:$O$318), _xlpm.agedata, $A$248:$C$318, _xlfn.SORTBY(_xlfn._xlws.FILTER(_xlfn.CHOOSECOLS(_xlfn.HSTACK(_xlpm.agedata,_xlpm.eventdata),2,4,1),(_xlfn.CHOOSECOLS(_xlpm.agedata,3)=CT296),""),_xlpm.eventsort))</f>
        <v>0</v>
      </c>
      <c r="CW296" s="422" t="str">
        <v>Not Declared</v>
      </c>
      <c r="CX296" s="422" t="str">
        <v>Oxford City AC</v>
      </c>
      <c r="CY296" s="747"/>
      <c r="CZ296" s="15"/>
      <c r="DA296" s="15"/>
      <c r="DB296" s="3" t="s">
        <v>322</v>
      </c>
      <c r="DC296" s="744" t="str" cm="1">
        <f t="array" ref="DC296">_xlfn.LET(_xlpm.a,_xlfn.XLOOKUP(1,('Number Allocation'!$C$6:$C$1483=DE296)*('Number Allocation'!$D$6:$D$1483=DF296),'Number Allocation'!$A$6:$A$1483,"..."),IF(_xlpm.a="","...",_xlpm.a))</f>
        <v>...</v>
      </c>
      <c r="DD296" s="432" cm="1">
        <f t="array" ref="DD296:DF303">_xlfn.LET(_xlpm.eventsort, _xlfn.XLOOKUP(DD$247,$D$698:$P$698,$D$700:$P$707), _xlpm.eventdata, _xlfn.XLOOKUP(DD$247,$D$247:$O$247,$D$248:$O$318), _xlpm.agedata, $A$248:$C$318, _xlfn.SORTBY(_xlfn._xlws.FILTER(_xlfn.CHOOSECOLS(_xlfn.HSTACK(_xlpm.agedata,_xlpm.eventdata),2,4,1),(_xlfn.CHOOSECOLS(_xlpm.agedata,3)=DB296),""),_xlpm.eventsort))</f>
        <v>0</v>
      </c>
      <c r="DE296" s="422" t="str">
        <v>Not Declared</v>
      </c>
      <c r="DF296" s="422" t="str">
        <v>Banbury Harriers AC</v>
      </c>
      <c r="DG296" s="747"/>
      <c r="DH296" s="15"/>
      <c r="DI296" s="15"/>
      <c r="DJ296" s="3" t="s">
        <v>322</v>
      </c>
      <c r="DK296" s="744" t="str" cm="1">
        <f t="array" ref="DK296">_xlfn.LET(_xlpm.a,_xlfn.XLOOKUP(1,('Number Allocation'!$C$6:$C$1483=DM296)*('Number Allocation'!$D$6:$D$1483=DN296),'Number Allocation'!$A$6:$A$1483,"..."),IF(_xlpm.a="","...",_xlpm.a))</f>
        <v>...</v>
      </c>
      <c r="DL296" s="432" cm="1">
        <f t="array" ref="DL296:DN303">_xlfn.LET(_xlpm.eventsort, _xlfn.XLOOKUP(DL$247,$D$698:$P$698,$D$700:$P$707), _xlpm.eventdata, _xlfn.XLOOKUP(DL$247,$D$247:$O$247,$D$248:$O$318), _xlpm.agedata, $A$248:$C$318, _xlfn.SORTBY(_xlfn._xlws.FILTER(_xlfn.CHOOSECOLS(_xlfn.HSTACK(_xlpm.agedata,_xlpm.eventdata),2,4,1),(_xlfn.CHOOSECOLS(_xlpm.agedata,3)=DJ296),""),_xlpm.eventsort))</f>
        <v>0</v>
      </c>
      <c r="DM296" s="422" t="str">
        <v>Not Declared</v>
      </c>
      <c r="DN296" s="422" t="str">
        <v>Oxford City AC</v>
      </c>
      <c r="DO296" s="488"/>
      <c r="DP296" s="15"/>
      <c r="DQ296" s="15"/>
      <c r="DZ296" s="15"/>
      <c r="EA296" s="15"/>
    </row>
    <row r="297" spans="1:131" s="359" customFormat="1" ht="21" customHeight="1">
      <c r="A297" s="358" t="str">
        <f t="shared" si="32"/>
        <v>Team Kennet</v>
      </c>
      <c r="B297" s="729"/>
      <c r="C297" s="729" t="s">
        <v>320</v>
      </c>
      <c r="D297" s="729" t="str" cm="1">
        <f t="array" ref="D297">_xlfn.LET(_xlpm.x, 'Team Kennet'!$AL$24:$AW$24, _xlpm.y, 'Team Kennet'!$AL$30:$AW$38, _xlpm.z, 'Team Kennet'!$AJ$30:$AJ$38, IF(_xlfn.XLOOKUP($C297,_xlfn.XLOOKUP(D$247,_xlpm.x,_xlpm.y,""),_xlpm.z,"Not Declared")="", "Name not recorded",  _xlfn.XLOOKUP($C297,_xlfn.XLOOKUP(D$247,_xlpm.x,_xlpm.y,""),_xlpm.z,"Not Declared")))</f>
        <v>Not Declared</v>
      </c>
      <c r="E297" s="729" t="str" cm="1">
        <f t="array" ref="E297">_xlfn.LET(_xlpm.x, 'Team Kennet'!$AL$24:$AW$24, _xlpm.y, 'Team Kennet'!$AL$30:$AW$38, _xlpm.z, 'Team Kennet'!$AJ$30:$AJ$38, IF(_xlfn.XLOOKUP($C297,_xlfn.XLOOKUP(E$247,_xlpm.x,_xlpm.y,""),_xlpm.z,"Not Declared")="", "Name not recorded",  _xlfn.XLOOKUP($C297,_xlfn.XLOOKUP(E$247,_xlpm.x,_xlpm.y,""),_xlpm.z,"Not Declared")))</f>
        <v>Not Declared</v>
      </c>
      <c r="F297" s="732" t="str" cm="1">
        <f t="array" ref="F297">_xlfn.LET(_xlpm.x, 'Team Kennet'!$AL$24:$AW$24, _xlpm.y, 'Team Kennet'!$AL$30:$AW$38, _xlpm.z, 'Team Kennet'!$AJ$30:$AJ$38, IF(_xlfn.XLOOKUP($C297,_xlfn.XLOOKUP(F$247,_xlpm.x,_xlpm.y,""),_xlpm.z,"Not Declared")="", "Name not recorded",  _xlfn.XLOOKUP($C297,_xlfn.XLOOKUP(F$247,_xlpm.x,_xlpm.y,""),_xlpm.z,"Not Declared")))</f>
        <v>Not Declared</v>
      </c>
      <c r="G297" s="729" t="str" cm="1">
        <f t="array" ref="G297">_xlfn.LET(_xlpm.x, 'Team Kennet'!$AL$24:$AW$24, _xlpm.y, 'Team Kennet'!$AL$30:$AW$38, _xlpm.z, 'Team Kennet'!$AJ$30:$AJ$38, IF(_xlfn.XLOOKUP($C297,_xlfn.XLOOKUP(G$247,_xlpm.x,_xlpm.y,""),_xlpm.z,"Not Declared")="", "Name not recorded",  _xlfn.XLOOKUP($C297,_xlfn.XLOOKUP(G$247,_xlpm.x,_xlpm.y,""),_xlpm.z,"Not Declared")))</f>
        <v>Not Declared</v>
      </c>
      <c r="H297" s="729" t="str" cm="1">
        <f t="array" ref="H297">_xlfn.LET(_xlpm.x, 'Team Kennet'!$AL$24:$AW$24, _xlpm.y, 'Team Kennet'!$AL$30:$AW$38, _xlpm.z, 'Team Kennet'!$AJ$30:$AJ$38, IF(_xlfn.XLOOKUP($C297,_xlfn.XLOOKUP(H$247,_xlpm.x,_xlpm.y,""),_xlpm.z,"Not Declared")="", "Name not recorded",  _xlfn.XLOOKUP($C297,_xlfn.XLOOKUP(H$247,_xlpm.x,_xlpm.y,""),_xlpm.z,"Not Declared")))</f>
        <v>Not Declared</v>
      </c>
      <c r="I297" s="729" t="str" cm="1">
        <f t="array" ref="I297">_xlfn.LET(_xlpm.x, 'Team Kennet'!$AL$24:$AW$24, _xlpm.y, 'Team Kennet'!$AL$30:$AW$38, _xlpm.z, 'Team Kennet'!$AJ$30:$AJ$38, IF(_xlfn.XLOOKUP($C297,_xlfn.XLOOKUP(I$247,_xlpm.x,_xlpm.y,""),_xlpm.z,"Not Declared")="", "Name not recorded",  _xlfn.XLOOKUP($C297,_xlfn.XLOOKUP(I$247,_xlpm.x,_xlpm.y,""),_xlpm.z,"Not Declared")))</f>
        <v>Not Declared</v>
      </c>
      <c r="J297" s="729" t="str" cm="1">
        <f t="array" ref="J297">_xlfn.LET(_xlpm.x, 'Team Kennet'!$AL$24:$AW$24, _xlpm.y, 'Team Kennet'!$AL$30:$AW$38, _xlpm.z, 'Team Kennet'!$AJ$30:$AJ$38, IF(_xlfn.XLOOKUP($C297,_xlfn.XLOOKUP(J$247,_xlpm.x,_xlpm.y,""),_xlpm.z,"Not Declared")="", "Name not recorded",  _xlfn.XLOOKUP($C297,_xlfn.XLOOKUP(J$247,_xlpm.x,_xlpm.y,""),_xlpm.z,"Not Declared")))</f>
        <v>Not Declared</v>
      </c>
      <c r="K297" s="729" t="str" cm="1">
        <f t="array" ref="K297">_xlfn.LET(_xlpm.x, 'Team Kennet'!$AL$24:$AW$24, _xlpm.y, 'Team Kennet'!$AL$30:$AW$38, _xlpm.z, 'Team Kennet'!$AJ$30:$AJ$38, IF(_xlfn.XLOOKUP($C297,_xlfn.XLOOKUP(K$247,_xlpm.x,_xlpm.y,""),_xlpm.z,"Not Declared")="", "Name not recorded",  _xlfn.XLOOKUP($C297,_xlfn.XLOOKUP(K$247,_xlpm.x,_xlpm.y,""),_xlpm.z,"Not Declared")))</f>
        <v>Not Declared</v>
      </c>
      <c r="L297" s="729" t="str" cm="1">
        <f t="array" ref="L297">_xlfn.LET(_xlpm.x, 'Team Kennet'!$AL$24:$AW$24, _xlpm.y, 'Team Kennet'!$AL$30:$AW$38, _xlpm.z, 'Team Kennet'!$AJ$30:$AJ$38, IF(_xlfn.XLOOKUP($C297,_xlfn.XLOOKUP(L$247,_xlpm.x,_xlpm.y,""),_xlpm.z,"Not Declared")="", "Name not recorded",  _xlfn.XLOOKUP($C297,_xlfn.XLOOKUP(L$247,_xlpm.x,_xlpm.y,""),_xlpm.z,"Not Declared")))</f>
        <v>Not Declared</v>
      </c>
      <c r="M297" s="729" t="str" cm="1">
        <f t="array" ref="M297">_xlfn.LET(_xlpm.x, 'Team Kennet'!$AL$24:$AW$24, _xlpm.y, 'Team Kennet'!$AL$30:$AW$38, _xlpm.z, 'Team Kennet'!$AJ$30:$AJ$38, IF(_xlfn.XLOOKUP($C297,_xlfn.XLOOKUP(M$247,_xlpm.x,_xlpm.y,""),_xlpm.z,"Not Declared")="", "Name not recorded",  _xlfn.XLOOKUP($C297,_xlfn.XLOOKUP(M$247,_xlpm.x,_xlpm.y,""),_xlpm.z,"Not Declared")))</f>
        <v>Not Declared</v>
      </c>
      <c r="N297" s="729" t="str" cm="1">
        <f t="array" ref="N297">_xlfn.LET(_xlpm.x, 'Team Kennet'!$AL$24:$AW$24, _xlpm.y, 'Team Kennet'!$AL$30:$AW$38, _xlpm.z, 'Team Kennet'!$AJ$30:$AJ$38, IF(_xlfn.XLOOKUP($C297,_xlfn.XLOOKUP(N$247,_xlpm.x,_xlpm.y,""),_xlpm.z,"Not Declared")="", "Name not recorded",  _xlfn.XLOOKUP($C297,_xlfn.XLOOKUP(N$247,_xlpm.x,_xlpm.y,""),_xlpm.z,"Not Declared")))</f>
        <v>Not Declared</v>
      </c>
      <c r="O297" s="729" t="str" cm="1">
        <f t="array" ref="O297">_xlfn.LET(_xlpm.x, 'Team Kennet'!$AL$24:$AW$24, _xlpm.y, 'Team Kennet'!$AL$30:$AW$38, _xlpm.z, 'Team Kennet'!$AJ$30:$AJ$38, IF(_xlfn.XLOOKUP($C297,_xlfn.XLOOKUP(O$247,_xlpm.x,_xlpm.y,""),_xlpm.z,"Not Declared")="", "Name not recorded",  _xlfn.XLOOKUP($C297,_xlfn.XLOOKUP(O$247,_xlpm.x,_xlpm.y,""),_xlpm.z,"Not Declared")))</f>
        <v>Not Declared</v>
      </c>
      <c r="P297" s="3"/>
      <c r="Q297" s="3"/>
      <c r="R297" s="3"/>
      <c r="S297" s="3"/>
      <c r="T297" s="3"/>
      <c r="U297" s="3"/>
      <c r="V297" s="3"/>
      <c r="W297" s="3"/>
      <c r="X297" s="12"/>
      <c r="Z297" s="433"/>
      <c r="AA297" s="747" t="str" cm="1">
        <f t="array" ref="AA297">_xlfn.LET(_xlpm.a,_xlfn.XLOOKUP(1,('Number Allocation'!$C$6:$C$1483=AC297)*('Number Allocation'!$D$6:$D$1483=AD297),'Number Allocation'!$A$6:$A$1483,"..."),IF(_xlpm.a="","...",_xlpm.a))</f>
        <v>...</v>
      </c>
      <c r="AB297" s="747"/>
      <c r="AC297" s="12"/>
      <c r="AD297" s="12"/>
      <c r="AE297" s="436"/>
      <c r="AG297" s="365"/>
      <c r="AH297" s="433"/>
      <c r="AI297" s="747" t="str" cm="1">
        <f t="array" ref="AI297">_xlfn.LET(_xlpm.a,_xlfn.XLOOKUP(1,('Number Allocation'!$C$6:$C$1483=AK297)*('Number Allocation'!$D$6:$D$1483=AL297),'Number Allocation'!$A$6:$A$1483,"..."),IF(_xlpm.a="","...",_xlpm.a))</f>
        <v>...</v>
      </c>
      <c r="AJ297" s="747">
        <v>0</v>
      </c>
      <c r="AK297" s="12" t="str">
        <v>Not Declared</v>
      </c>
      <c r="AL297" s="12" t="str">
        <v>Banbury Harriers AC</v>
      </c>
      <c r="AM297" s="436"/>
      <c r="AO297" s="365"/>
      <c r="AP297" s="433"/>
      <c r="AQ297" s="747" t="str" cm="1">
        <f t="array" ref="AQ297">_xlfn.LET(_xlpm.a,_xlfn.XLOOKUP(1,('Number Allocation'!$C$6:$C$1483=AS297)*('Number Allocation'!$D$6:$D$1483=AT297),'Number Allocation'!$A$6:$A$1483,"..."),IF(_xlpm.a="","...",_xlpm.a))</f>
        <v>...</v>
      </c>
      <c r="AR297" s="747">
        <v>0</v>
      </c>
      <c r="AS297" s="12" t="str">
        <v>Not Declared</v>
      </c>
      <c r="AT297" s="12" t="str">
        <v>Bicester AC</v>
      </c>
      <c r="AU297" s="436"/>
      <c r="AW297" s="365"/>
      <c r="AX297" s="433"/>
      <c r="AY297" s="747" t="str" cm="1">
        <f t="array" ref="AY297">_xlfn.LET(_xlpm.a,_xlfn.XLOOKUP(1,('Number Allocation'!$C$6:$C$1483=BA297)*('Number Allocation'!$D$6:$D$1483=BB297),'Number Allocation'!$A$6:$A$1483,"..."),IF(_xlpm.a="","...",_xlpm.a))</f>
        <v>...</v>
      </c>
      <c r="AZ297" s="747">
        <v>0</v>
      </c>
      <c r="BA297" s="12" t="str">
        <v>Not Declared</v>
      </c>
      <c r="BB297" s="12" t="str">
        <v>Witney Road Runners</v>
      </c>
      <c r="BC297" s="436"/>
      <c r="BE297" s="365"/>
      <c r="BF297" s="433"/>
      <c r="BG297" s="747" t="str" cm="1">
        <f t="array" ref="BG297">_xlfn.LET(_xlpm.a,_xlfn.XLOOKUP(1,('Number Allocation'!$C$6:$C$1483=BI297)*('Number Allocation'!$D$6:$D$1483=BJ297),'Number Allocation'!$A$6:$A$1483,"..."),IF(_xlpm.a="","...",_xlpm.a))</f>
        <v>...</v>
      </c>
      <c r="BH297" s="747">
        <v>0</v>
      </c>
      <c r="BI297" s="12" t="str">
        <v>Not Declared</v>
      </c>
      <c r="BJ297" s="12" t="str">
        <v>Oxford City AC</v>
      </c>
      <c r="BK297" s="436"/>
      <c r="BM297" s="365"/>
      <c r="BN297" s="433"/>
      <c r="BO297" s="747" t="str" cm="1">
        <f t="array" ref="BO297">_xlfn.LET(_xlpm.a,_xlfn.XLOOKUP(1,('Number Allocation'!$C$6:$C$1483=BQ297)*('Number Allocation'!$D$6:$D$1483=BR297),'Number Allocation'!$A$6:$A$1483,"..."),IF(_xlpm.a="","...",_xlpm.a))</f>
        <v>...</v>
      </c>
      <c r="BP297" s="747">
        <v>0</v>
      </c>
      <c r="BQ297" s="12" t="str">
        <v>Not Declared</v>
      </c>
      <c r="BR297" s="12" t="str">
        <v>Bicester AC</v>
      </c>
      <c r="BS297" s="436"/>
      <c r="BU297" s="365"/>
      <c r="BV297" s="433"/>
      <c r="BW297" s="747" t="str" cm="1">
        <f t="array" ref="BW297">_xlfn.LET(_xlpm.a,_xlfn.XLOOKUP(1,('Number Allocation'!$C$6:$C$1483=BY297)*('Number Allocation'!$D$6:$D$1483=BZ297),'Number Allocation'!$A$6:$A$1483,"..."),IF(_xlpm.a="","...",_xlpm.a))</f>
        <v>...</v>
      </c>
      <c r="BX297" s="747">
        <v>0</v>
      </c>
      <c r="BY297" s="12" t="str">
        <v>Not Declared</v>
      </c>
      <c r="BZ297" s="12" t="str">
        <v>Bicester AC</v>
      </c>
      <c r="CA297" s="747"/>
      <c r="CB297" s="12"/>
      <c r="CC297" s="15"/>
      <c r="CD297" s="433"/>
      <c r="CE297" s="747" t="str" cm="1">
        <f t="array" ref="CE297">_xlfn.LET(_xlpm.a,_xlfn.XLOOKUP(1,('Number Allocation'!$C$6:$C$1483=CG297)*('Number Allocation'!$D$6:$D$1483=CH297),'Number Allocation'!$A$6:$A$1483,"..."),IF(_xlpm.a="","...",_xlpm.a))</f>
        <v>...</v>
      </c>
      <c r="CF297" s="747">
        <v>0</v>
      </c>
      <c r="CG297" s="12" t="str">
        <v>Not Declared</v>
      </c>
      <c r="CH297" s="12" t="str">
        <v>White Horse Harriers</v>
      </c>
      <c r="CI297" s="747"/>
      <c r="CJ297" s="12"/>
      <c r="CK297" s="15"/>
      <c r="CL297" s="433"/>
      <c r="CM297" s="747" t="str" cm="1">
        <f t="array" ref="CM297">_xlfn.LET(_xlpm.a,_xlfn.XLOOKUP(1,('Number Allocation'!$C$6:$C$1483=CO297)*('Number Allocation'!$D$6:$D$1483=CP297),'Number Allocation'!$A$6:$A$1483,"..."),IF(_xlpm.a="","...",_xlpm.a))</f>
        <v>...</v>
      </c>
      <c r="CN297" s="747">
        <v>0</v>
      </c>
      <c r="CO297" s="12" t="str">
        <v>Not Declared</v>
      </c>
      <c r="CP297" s="12" t="str">
        <v>Witney Road Runners</v>
      </c>
      <c r="CQ297" s="747"/>
      <c r="CR297" s="12"/>
      <c r="CS297" s="15"/>
      <c r="CT297" s="433"/>
      <c r="CU297" s="747" t="str" cm="1">
        <f t="array" ref="CU297">_xlfn.LET(_xlpm.a,_xlfn.XLOOKUP(1,('Number Allocation'!$C$6:$C$1483=CW297)*('Number Allocation'!$D$6:$D$1483=CX297),'Number Allocation'!$A$6:$A$1483,"..."),IF(_xlpm.a="","...",_xlpm.a))</f>
        <v>...</v>
      </c>
      <c r="CV297" s="747">
        <v>0</v>
      </c>
      <c r="CW297" s="12" t="str">
        <v>Not Declared</v>
      </c>
      <c r="CX297" s="12" t="str">
        <v>Abingdon AC</v>
      </c>
      <c r="CY297" s="747"/>
      <c r="CZ297" s="12"/>
      <c r="DA297" s="15"/>
      <c r="DB297" s="433"/>
      <c r="DC297" s="747" t="str" cm="1">
        <f t="array" ref="DC297">_xlfn.LET(_xlpm.a,_xlfn.XLOOKUP(1,('Number Allocation'!$C$6:$C$1483=DE297)*('Number Allocation'!$D$6:$D$1483=DF297),'Number Allocation'!$A$6:$A$1483,"..."),IF(_xlpm.a="","...",_xlpm.a))</f>
        <v>...</v>
      </c>
      <c r="DD297" s="747">
        <v>0</v>
      </c>
      <c r="DE297" s="12" t="str">
        <v>Not Declared</v>
      </c>
      <c r="DF297" s="12" t="str">
        <v>Oxford City AC</v>
      </c>
      <c r="DG297" s="747"/>
      <c r="DH297" s="12"/>
      <c r="DI297" s="15"/>
      <c r="DJ297" s="433"/>
      <c r="DK297" s="747" t="str" cm="1">
        <f t="array" ref="DK297">_xlfn.LET(_xlpm.a,_xlfn.XLOOKUP(1,('Number Allocation'!$C$6:$C$1483=DM297)*('Number Allocation'!$D$6:$D$1483=DN297),'Number Allocation'!$A$6:$A$1483,"..."),IF(_xlpm.a="","...",_xlpm.a))</f>
        <v>...</v>
      </c>
      <c r="DL297" s="747">
        <v>0</v>
      </c>
      <c r="DM297" s="12" t="str">
        <v>Not Declared</v>
      </c>
      <c r="DN297" s="12" t="str">
        <v>Radley AC</v>
      </c>
      <c r="DO297" s="488"/>
      <c r="DP297" s="15"/>
      <c r="DQ297" s="15"/>
      <c r="DZ297" s="15"/>
      <c r="EA297" s="15"/>
    </row>
    <row r="298" spans="1:131" s="359" customFormat="1" ht="21" customHeight="1">
      <c r="A298" s="358" t="str">
        <f t="shared" si="32"/>
        <v>Team Kennet</v>
      </c>
      <c r="B298" s="729"/>
      <c r="C298" s="729" t="s">
        <v>321</v>
      </c>
      <c r="D298" s="729" t="str" cm="1">
        <f t="array" ref="D298">_xlfn.LET(_xlpm.x, 'Team Kennet'!$AL$24:$AW$24, _xlpm.y, 'Team Kennet'!$AL$30:$AW$38, _xlpm.z, 'Team Kennet'!$AJ$30:$AJ$38, IF(_xlfn.XLOOKUP($C298,_xlfn.XLOOKUP(D$247,_xlpm.x,_xlpm.y,""),_xlpm.z,"Not Declared")="", "Name not recorded",  _xlfn.XLOOKUP($C298,_xlfn.XLOOKUP(D$247,_xlpm.x,_xlpm.y,""),_xlpm.z,"Not Declared")))</f>
        <v>Not Declared</v>
      </c>
      <c r="E298" s="729" t="str" cm="1">
        <f t="array" ref="E298">_xlfn.LET(_xlpm.x, 'Team Kennet'!$AL$24:$AW$24, _xlpm.y, 'Team Kennet'!$AL$30:$AW$38, _xlpm.z, 'Team Kennet'!$AJ$30:$AJ$38, IF(_xlfn.XLOOKUP($C298,_xlfn.XLOOKUP(E$247,_xlpm.x,_xlpm.y,""),_xlpm.z,"Not Declared")="", "Name not recorded",  _xlfn.XLOOKUP($C298,_xlfn.XLOOKUP(E$247,_xlpm.x,_xlpm.y,""),_xlpm.z,"Not Declared")))</f>
        <v>Not Declared</v>
      </c>
      <c r="F298" s="732" t="str" cm="1">
        <f t="array" ref="F298">_xlfn.LET(_xlpm.x, 'Team Kennet'!$AL$24:$AW$24, _xlpm.y, 'Team Kennet'!$AL$30:$AW$38, _xlpm.z, 'Team Kennet'!$AJ$30:$AJ$38, IF(_xlfn.XLOOKUP($C298,_xlfn.XLOOKUP(F$247,_xlpm.x,_xlpm.y,""),_xlpm.z,"Not Declared")="", "Name not recorded",  _xlfn.XLOOKUP($C298,_xlfn.XLOOKUP(F$247,_xlpm.x,_xlpm.y,""),_xlpm.z,"Not Declared")))</f>
        <v>Not Declared</v>
      </c>
      <c r="G298" s="729" t="str" cm="1">
        <f t="array" ref="G298">_xlfn.LET(_xlpm.x, 'Team Kennet'!$AL$24:$AW$24, _xlpm.y, 'Team Kennet'!$AL$30:$AW$38, _xlpm.z, 'Team Kennet'!$AJ$30:$AJ$38, IF(_xlfn.XLOOKUP($C298,_xlfn.XLOOKUP(G$247,_xlpm.x,_xlpm.y,""),_xlpm.z,"Not Declared")="", "Name not recorded",  _xlfn.XLOOKUP($C298,_xlfn.XLOOKUP(G$247,_xlpm.x,_xlpm.y,""),_xlpm.z,"Not Declared")))</f>
        <v>Not Declared</v>
      </c>
      <c r="H298" s="729" t="str" cm="1">
        <f t="array" ref="H298">_xlfn.LET(_xlpm.x, 'Team Kennet'!$AL$24:$AW$24, _xlpm.y, 'Team Kennet'!$AL$30:$AW$38, _xlpm.z, 'Team Kennet'!$AJ$30:$AJ$38, IF(_xlfn.XLOOKUP($C298,_xlfn.XLOOKUP(H$247,_xlpm.x,_xlpm.y,""),_xlpm.z,"Not Declared")="", "Name not recorded",  _xlfn.XLOOKUP($C298,_xlfn.XLOOKUP(H$247,_xlpm.x,_xlpm.y,""),_xlpm.z,"Not Declared")))</f>
        <v>Not Declared</v>
      </c>
      <c r="I298" s="729" t="str" cm="1">
        <f t="array" ref="I298">_xlfn.LET(_xlpm.x, 'Team Kennet'!$AL$24:$AW$24, _xlpm.y, 'Team Kennet'!$AL$30:$AW$38, _xlpm.z, 'Team Kennet'!$AJ$30:$AJ$38, IF(_xlfn.XLOOKUP($C298,_xlfn.XLOOKUP(I$247,_xlpm.x,_xlpm.y,""),_xlpm.z,"Not Declared")="", "Name not recorded",  _xlfn.XLOOKUP($C298,_xlfn.XLOOKUP(I$247,_xlpm.x,_xlpm.y,""),_xlpm.z,"Not Declared")))</f>
        <v>Not Declared</v>
      </c>
      <c r="J298" s="729" t="str" cm="1">
        <f t="array" ref="J298">_xlfn.LET(_xlpm.x, 'Team Kennet'!$AL$24:$AW$24, _xlpm.y, 'Team Kennet'!$AL$30:$AW$38, _xlpm.z, 'Team Kennet'!$AJ$30:$AJ$38, IF(_xlfn.XLOOKUP($C298,_xlfn.XLOOKUP(J$247,_xlpm.x,_xlpm.y,""),_xlpm.z,"Not Declared")="", "Name not recorded",  _xlfn.XLOOKUP($C298,_xlfn.XLOOKUP(J$247,_xlpm.x,_xlpm.y,""),_xlpm.z,"Not Declared")))</f>
        <v>Not Declared</v>
      </c>
      <c r="K298" s="729" t="str" cm="1">
        <f t="array" ref="K298">_xlfn.LET(_xlpm.x, 'Team Kennet'!$AL$24:$AW$24, _xlpm.y, 'Team Kennet'!$AL$30:$AW$38, _xlpm.z, 'Team Kennet'!$AJ$30:$AJ$38, IF(_xlfn.XLOOKUP($C298,_xlfn.XLOOKUP(K$247,_xlpm.x,_xlpm.y,""),_xlpm.z,"Not Declared")="", "Name not recorded",  _xlfn.XLOOKUP($C298,_xlfn.XLOOKUP(K$247,_xlpm.x,_xlpm.y,""),_xlpm.z,"Not Declared")))</f>
        <v>Not Declared</v>
      </c>
      <c r="L298" s="729" t="str" cm="1">
        <f t="array" ref="L298">_xlfn.LET(_xlpm.x, 'Team Kennet'!$AL$24:$AW$24, _xlpm.y, 'Team Kennet'!$AL$30:$AW$38, _xlpm.z, 'Team Kennet'!$AJ$30:$AJ$38, IF(_xlfn.XLOOKUP($C298,_xlfn.XLOOKUP(L$247,_xlpm.x,_xlpm.y,""),_xlpm.z,"Not Declared")="", "Name not recorded",  _xlfn.XLOOKUP($C298,_xlfn.XLOOKUP(L$247,_xlpm.x,_xlpm.y,""),_xlpm.z,"Not Declared")))</f>
        <v>Not Declared</v>
      </c>
      <c r="M298" s="729" t="str" cm="1">
        <f t="array" ref="M298">_xlfn.LET(_xlpm.x, 'Team Kennet'!$AL$24:$AW$24, _xlpm.y, 'Team Kennet'!$AL$30:$AW$38, _xlpm.z, 'Team Kennet'!$AJ$30:$AJ$38, IF(_xlfn.XLOOKUP($C298,_xlfn.XLOOKUP(M$247,_xlpm.x,_xlpm.y,""),_xlpm.z,"Not Declared")="", "Name not recorded",  _xlfn.XLOOKUP($C298,_xlfn.XLOOKUP(M$247,_xlpm.x,_xlpm.y,""),_xlpm.z,"Not Declared")))</f>
        <v>Not Declared</v>
      </c>
      <c r="N298" s="729" t="str" cm="1">
        <f t="array" ref="N298">_xlfn.LET(_xlpm.x, 'Team Kennet'!$AL$24:$AW$24, _xlpm.y, 'Team Kennet'!$AL$30:$AW$38, _xlpm.z, 'Team Kennet'!$AJ$30:$AJ$38, IF(_xlfn.XLOOKUP($C298,_xlfn.XLOOKUP(N$247,_xlpm.x,_xlpm.y,""),_xlpm.z,"Not Declared")="", "Name not recorded",  _xlfn.XLOOKUP($C298,_xlfn.XLOOKUP(N$247,_xlpm.x,_xlpm.y,""),_xlpm.z,"Not Declared")))</f>
        <v>Not Declared</v>
      </c>
      <c r="O298" s="729" t="str" cm="1">
        <f t="array" ref="O298">_xlfn.LET(_xlpm.x, 'Team Kennet'!$AL$24:$AW$24, _xlpm.y, 'Team Kennet'!$AL$30:$AW$38, _xlpm.z, 'Team Kennet'!$AJ$30:$AJ$38, IF(_xlfn.XLOOKUP($C298,_xlfn.XLOOKUP(O$247,_xlpm.x,_xlpm.y,""),_xlpm.z,"Not Declared")="", "Name not recorded",  _xlfn.XLOOKUP($C298,_xlfn.XLOOKUP(O$247,_xlpm.x,_xlpm.y,""),_xlpm.z,"Not Declared")))</f>
        <v>Not Declared</v>
      </c>
      <c r="P298" s="3"/>
      <c r="Q298" s="3"/>
      <c r="R298" s="3"/>
      <c r="S298" s="3"/>
      <c r="T298" s="15"/>
      <c r="U298" s="15"/>
      <c r="V298" s="15"/>
      <c r="W298" s="15"/>
      <c r="X298" s="3"/>
      <c r="Z298" s="433"/>
      <c r="AA298" s="747" t="str" cm="1">
        <f t="array" ref="AA298">_xlfn.LET(_xlpm.a,_xlfn.XLOOKUP(1,('Number Allocation'!$C$6:$C$1483=AC298)*('Number Allocation'!$D$6:$D$1483=AD298),'Number Allocation'!$A$6:$A$1483,"..."),IF(_xlpm.a="","...",_xlpm.a))</f>
        <v>...</v>
      </c>
      <c r="AB298" s="747"/>
      <c r="AC298" s="12"/>
      <c r="AD298" s="12"/>
      <c r="AE298" s="436"/>
      <c r="AG298" s="365"/>
      <c r="AH298" s="433"/>
      <c r="AI298" s="747" t="str" cm="1">
        <f t="array" ref="AI298">_xlfn.LET(_xlpm.a,_xlfn.XLOOKUP(1,('Number Allocation'!$C$6:$C$1483=AK298)*('Number Allocation'!$D$6:$D$1483=AL298),'Number Allocation'!$A$6:$A$1483,"..."),IF(_xlpm.a="","...",_xlpm.a))</f>
        <v>...</v>
      </c>
      <c r="AJ298" s="747">
        <v>0</v>
      </c>
      <c r="AK298" s="12" t="str">
        <v>Not Declared</v>
      </c>
      <c r="AL298" s="12" t="str">
        <v>Team Kennet</v>
      </c>
      <c r="AM298" s="436"/>
      <c r="AO298" s="365"/>
      <c r="AP298" s="433"/>
      <c r="AQ298" s="747" t="str" cm="1">
        <f t="array" ref="AQ298">_xlfn.LET(_xlpm.a,_xlfn.XLOOKUP(1,('Number Allocation'!$C$6:$C$1483=AS298)*('Number Allocation'!$D$6:$D$1483=AT298),'Number Allocation'!$A$6:$A$1483,"..."),IF(_xlpm.a="","...",_xlpm.a))</f>
        <v>...</v>
      </c>
      <c r="AR298" s="747">
        <v>0</v>
      </c>
      <c r="AS298" s="12" t="str">
        <v>Not Declared</v>
      </c>
      <c r="AT298" s="12" t="str">
        <v>Team Kennet</v>
      </c>
      <c r="AU298" s="436"/>
      <c r="AW298" s="365"/>
      <c r="AX298" s="433"/>
      <c r="AY298" s="747" t="str" cm="1">
        <f t="array" ref="AY298">_xlfn.LET(_xlpm.a,_xlfn.XLOOKUP(1,('Number Allocation'!$C$6:$C$1483=BA298)*('Number Allocation'!$D$6:$D$1483=BB298),'Number Allocation'!$A$6:$A$1483,"..."),IF(_xlpm.a="","...",_xlpm.a))</f>
        <v>...</v>
      </c>
      <c r="AZ298" s="747">
        <v>0</v>
      </c>
      <c r="BA298" s="12" t="str">
        <v>Not Declared</v>
      </c>
      <c r="BB298" s="12" t="str">
        <v>Bicester AC</v>
      </c>
      <c r="BC298" s="436"/>
      <c r="BE298" s="365"/>
      <c r="BF298" s="433"/>
      <c r="BG298" s="747" t="str" cm="1">
        <f t="array" ref="BG298">_xlfn.LET(_xlpm.a,_xlfn.XLOOKUP(1,('Number Allocation'!$C$6:$C$1483=BI298)*('Number Allocation'!$D$6:$D$1483=BJ298),'Number Allocation'!$A$6:$A$1483,"..."),IF(_xlpm.a="","...",_xlpm.a))</f>
        <v>...</v>
      </c>
      <c r="BH298" s="747">
        <v>0</v>
      </c>
      <c r="BI298" s="12" t="str">
        <v>Not Declared</v>
      </c>
      <c r="BJ298" s="12" t="str">
        <v>Team Kennet</v>
      </c>
      <c r="BK298" s="436"/>
      <c r="BM298" s="365"/>
      <c r="BN298" s="433"/>
      <c r="BO298" s="747" t="str" cm="1">
        <f t="array" ref="BO298">_xlfn.LET(_xlpm.a,_xlfn.XLOOKUP(1,('Number Allocation'!$C$6:$C$1483=BQ298)*('Number Allocation'!$D$6:$D$1483=BR298),'Number Allocation'!$A$6:$A$1483,"..."),IF(_xlpm.a="","...",_xlpm.a))</f>
        <v>...</v>
      </c>
      <c r="BP298" s="747">
        <v>0</v>
      </c>
      <c r="BQ298" s="12" t="str">
        <v>Not Declared</v>
      </c>
      <c r="BR298" s="12" t="str">
        <v>Team Kennet</v>
      </c>
      <c r="BS298" s="436"/>
      <c r="BU298" s="365"/>
      <c r="BV298" s="433"/>
      <c r="BW298" s="747" t="str" cm="1">
        <f t="array" ref="BW298">_xlfn.LET(_xlpm.a,_xlfn.XLOOKUP(1,('Number Allocation'!$C$6:$C$1483=BY298)*('Number Allocation'!$D$6:$D$1483=BZ298),'Number Allocation'!$A$6:$A$1483,"..."),IF(_xlpm.a="","...",_xlpm.a))</f>
        <v>...</v>
      </c>
      <c r="BX298" s="747">
        <v>0</v>
      </c>
      <c r="BY298" s="12" t="str">
        <v>Not Declared</v>
      </c>
      <c r="BZ298" s="12" t="str">
        <v>Radley AC</v>
      </c>
      <c r="CA298" s="747"/>
      <c r="CB298" s="12"/>
      <c r="CC298" s="15"/>
      <c r="CD298" s="433"/>
      <c r="CE298" s="747" t="str" cm="1">
        <f t="array" ref="CE298">_xlfn.LET(_xlpm.a,_xlfn.XLOOKUP(1,('Number Allocation'!$C$6:$C$1483=CG298)*('Number Allocation'!$D$6:$D$1483=CH298),'Number Allocation'!$A$6:$A$1483,"..."),IF(_xlpm.a="","...",_xlpm.a))</f>
        <v>...</v>
      </c>
      <c r="CF298" s="747">
        <v>0</v>
      </c>
      <c r="CG298" s="12" t="str">
        <v>Not Declared</v>
      </c>
      <c r="CH298" s="12" t="str">
        <v>Radley AC</v>
      </c>
      <c r="CI298" s="747"/>
      <c r="CJ298" s="12"/>
      <c r="CK298" s="15"/>
      <c r="CL298" s="433"/>
      <c r="CM298" s="747" t="str" cm="1">
        <f t="array" ref="CM298">_xlfn.LET(_xlpm.a,_xlfn.XLOOKUP(1,('Number Allocation'!$C$6:$C$1483=CO298)*('Number Allocation'!$D$6:$D$1483=CP298),'Number Allocation'!$A$6:$A$1483,"..."),IF(_xlpm.a="","...",_xlpm.a))</f>
        <v>...</v>
      </c>
      <c r="CN298" s="747">
        <v>0</v>
      </c>
      <c r="CO298" s="12" t="str">
        <v>Not Declared</v>
      </c>
      <c r="CP298" s="12" t="str">
        <v>Banbury Harriers AC</v>
      </c>
      <c r="CQ298" s="747"/>
      <c r="CR298" s="12"/>
      <c r="CS298" s="15"/>
      <c r="CT298" s="433"/>
      <c r="CU298" s="747" t="str" cm="1">
        <f t="array" ref="CU298">_xlfn.LET(_xlpm.a,_xlfn.XLOOKUP(1,('Number Allocation'!$C$6:$C$1483=CW298)*('Number Allocation'!$D$6:$D$1483=CX298),'Number Allocation'!$A$6:$A$1483,"..."),IF(_xlpm.a="","...",_xlpm.a))</f>
        <v>...</v>
      </c>
      <c r="CV298" s="747">
        <v>0</v>
      </c>
      <c r="CW298" s="12" t="str">
        <v>Not Declared</v>
      </c>
      <c r="CX298" s="12" t="str">
        <v>Team Kennet</v>
      </c>
      <c r="CY298" s="747"/>
      <c r="CZ298" s="12"/>
      <c r="DA298" s="15"/>
      <c r="DB298" s="433"/>
      <c r="DC298" s="747" t="str" cm="1">
        <f t="array" ref="DC298">_xlfn.LET(_xlpm.a,_xlfn.XLOOKUP(1,('Number Allocation'!$C$6:$C$1483=DE298)*('Number Allocation'!$D$6:$D$1483=DF298),'Number Allocation'!$A$6:$A$1483,"..."),IF(_xlpm.a="","...",_xlpm.a))</f>
        <v>...</v>
      </c>
      <c r="DD298" s="747">
        <v>0</v>
      </c>
      <c r="DE298" s="12" t="str">
        <v>Not Declared</v>
      </c>
      <c r="DF298" s="12" t="str">
        <v>Abingdon AC</v>
      </c>
      <c r="DG298" s="747"/>
      <c r="DH298" s="12"/>
      <c r="DI298" s="15"/>
      <c r="DJ298" s="433"/>
      <c r="DK298" s="747" t="str" cm="1">
        <f t="array" ref="DK298">_xlfn.LET(_xlpm.a,_xlfn.XLOOKUP(1,('Number Allocation'!$C$6:$C$1483=DM298)*('Number Allocation'!$D$6:$D$1483=DN298),'Number Allocation'!$A$6:$A$1483,"..."),IF(_xlpm.a="","...",_xlpm.a))</f>
        <v>...</v>
      </c>
      <c r="DL298" s="747">
        <v>0</v>
      </c>
      <c r="DM298" s="12" t="str">
        <v>Not Declared</v>
      </c>
      <c r="DN298" s="12" t="str">
        <v>Witney Road Runners</v>
      </c>
      <c r="DO298" s="488"/>
      <c r="DP298" s="15"/>
      <c r="DQ298" s="15"/>
      <c r="DZ298" s="15"/>
      <c r="EA298" s="15"/>
    </row>
    <row r="299" spans="1:131" s="359" customFormat="1" ht="21" customHeight="1">
      <c r="A299" s="358" t="str">
        <f t="shared" si="32"/>
        <v>Team Kennet</v>
      </c>
      <c r="B299" s="729"/>
      <c r="C299" s="729" t="s">
        <v>322</v>
      </c>
      <c r="D299" s="729" t="str" cm="1">
        <f t="array" ref="D299">_xlfn.LET(_xlpm.x, 'Team Kennet'!$AL$24:$AW$24, _xlpm.y, 'Team Kennet'!$AL$30:$AW$38, _xlpm.z, 'Team Kennet'!$AJ$30:$AJ$38, IF(_xlfn.XLOOKUP($C299,_xlfn.XLOOKUP(D$247,_xlpm.x,_xlpm.y,""),_xlpm.z,"Not Declared")="", "Name not recorded",  _xlfn.XLOOKUP($C299,_xlfn.XLOOKUP(D$247,_xlpm.x,_xlpm.y,""),_xlpm.z,"Not Declared")))</f>
        <v>Not Declared</v>
      </c>
      <c r="E299" s="729" t="str" cm="1">
        <f t="array" ref="E299">_xlfn.LET(_xlpm.x, 'Team Kennet'!$AL$24:$AW$24, _xlpm.y, 'Team Kennet'!$AL$30:$AW$38, _xlpm.z, 'Team Kennet'!$AJ$30:$AJ$38, IF(_xlfn.XLOOKUP($C299,_xlfn.XLOOKUP(E$247,_xlpm.x,_xlpm.y,""),_xlpm.z,"Not Declared")="", "Name not recorded",  _xlfn.XLOOKUP($C299,_xlfn.XLOOKUP(E$247,_xlpm.x,_xlpm.y,""),_xlpm.z,"Not Declared")))</f>
        <v>Not Declared</v>
      </c>
      <c r="F299" s="732" t="str" cm="1">
        <f t="array" ref="F299">_xlfn.LET(_xlpm.x, 'Team Kennet'!$AL$24:$AW$24, _xlpm.y, 'Team Kennet'!$AL$30:$AW$38, _xlpm.z, 'Team Kennet'!$AJ$30:$AJ$38, IF(_xlfn.XLOOKUP($C299,_xlfn.XLOOKUP(F$247,_xlpm.x,_xlpm.y,""),_xlpm.z,"Not Declared")="", "Name not recorded",  _xlfn.XLOOKUP($C299,_xlfn.XLOOKUP(F$247,_xlpm.x,_xlpm.y,""),_xlpm.z,"Not Declared")))</f>
        <v>Not Declared</v>
      </c>
      <c r="G299" s="729" t="str" cm="1">
        <f t="array" ref="G299">_xlfn.LET(_xlpm.x, 'Team Kennet'!$AL$24:$AW$24, _xlpm.y, 'Team Kennet'!$AL$30:$AW$38, _xlpm.z, 'Team Kennet'!$AJ$30:$AJ$38, IF(_xlfn.XLOOKUP($C299,_xlfn.XLOOKUP(G$247,_xlpm.x,_xlpm.y,""),_xlpm.z,"Not Declared")="", "Name not recorded",  _xlfn.XLOOKUP($C299,_xlfn.XLOOKUP(G$247,_xlpm.x,_xlpm.y,""),_xlpm.z,"Not Declared")))</f>
        <v>Not Declared</v>
      </c>
      <c r="H299" s="729" t="str" cm="1">
        <f t="array" ref="H299">_xlfn.LET(_xlpm.x, 'Team Kennet'!$AL$24:$AW$24, _xlpm.y, 'Team Kennet'!$AL$30:$AW$38, _xlpm.z, 'Team Kennet'!$AJ$30:$AJ$38, IF(_xlfn.XLOOKUP($C299,_xlfn.XLOOKUP(H$247,_xlpm.x,_xlpm.y,""),_xlpm.z,"Not Declared")="", "Name not recorded",  _xlfn.XLOOKUP($C299,_xlfn.XLOOKUP(H$247,_xlpm.x,_xlpm.y,""),_xlpm.z,"Not Declared")))</f>
        <v>Not Declared</v>
      </c>
      <c r="I299" s="729" t="str" cm="1">
        <f t="array" ref="I299">_xlfn.LET(_xlpm.x, 'Team Kennet'!$AL$24:$AW$24, _xlpm.y, 'Team Kennet'!$AL$30:$AW$38, _xlpm.z, 'Team Kennet'!$AJ$30:$AJ$38, IF(_xlfn.XLOOKUP($C299,_xlfn.XLOOKUP(I$247,_xlpm.x,_xlpm.y,""),_xlpm.z,"Not Declared")="", "Name not recorded",  _xlfn.XLOOKUP($C299,_xlfn.XLOOKUP(I$247,_xlpm.x,_xlpm.y,""),_xlpm.z,"Not Declared")))</f>
        <v>Not Declared</v>
      </c>
      <c r="J299" s="729" t="str" cm="1">
        <f t="array" ref="J299">_xlfn.LET(_xlpm.x, 'Team Kennet'!$AL$24:$AW$24, _xlpm.y, 'Team Kennet'!$AL$30:$AW$38, _xlpm.z, 'Team Kennet'!$AJ$30:$AJ$38, IF(_xlfn.XLOOKUP($C299,_xlfn.XLOOKUP(J$247,_xlpm.x,_xlpm.y,""),_xlpm.z,"Not Declared")="", "Name not recorded",  _xlfn.XLOOKUP($C299,_xlfn.XLOOKUP(J$247,_xlpm.x,_xlpm.y,""),_xlpm.z,"Not Declared")))</f>
        <v>Not Declared</v>
      </c>
      <c r="K299" s="729" t="str" cm="1">
        <f t="array" ref="K299">_xlfn.LET(_xlpm.x, 'Team Kennet'!$AL$24:$AW$24, _xlpm.y, 'Team Kennet'!$AL$30:$AW$38, _xlpm.z, 'Team Kennet'!$AJ$30:$AJ$38, IF(_xlfn.XLOOKUP($C299,_xlfn.XLOOKUP(K$247,_xlpm.x,_xlpm.y,""),_xlpm.z,"Not Declared")="", "Name not recorded",  _xlfn.XLOOKUP($C299,_xlfn.XLOOKUP(K$247,_xlpm.x,_xlpm.y,""),_xlpm.z,"Not Declared")))</f>
        <v>Not Declared</v>
      </c>
      <c r="L299" s="729" t="str" cm="1">
        <f t="array" ref="L299">_xlfn.LET(_xlpm.x, 'Team Kennet'!$AL$24:$AW$24, _xlpm.y, 'Team Kennet'!$AL$30:$AW$38, _xlpm.z, 'Team Kennet'!$AJ$30:$AJ$38, IF(_xlfn.XLOOKUP($C299,_xlfn.XLOOKUP(L$247,_xlpm.x,_xlpm.y,""),_xlpm.z,"Not Declared")="", "Name not recorded",  _xlfn.XLOOKUP($C299,_xlfn.XLOOKUP(L$247,_xlpm.x,_xlpm.y,""),_xlpm.z,"Not Declared")))</f>
        <v>Not Declared</v>
      </c>
      <c r="M299" s="729" t="str" cm="1">
        <f t="array" ref="M299">_xlfn.LET(_xlpm.x, 'Team Kennet'!$AL$24:$AW$24, _xlpm.y, 'Team Kennet'!$AL$30:$AW$38, _xlpm.z, 'Team Kennet'!$AJ$30:$AJ$38, IF(_xlfn.XLOOKUP($C299,_xlfn.XLOOKUP(M$247,_xlpm.x,_xlpm.y,""),_xlpm.z,"Not Declared")="", "Name not recorded",  _xlfn.XLOOKUP($C299,_xlfn.XLOOKUP(M$247,_xlpm.x,_xlpm.y,""),_xlpm.z,"Not Declared")))</f>
        <v>Not Declared</v>
      </c>
      <c r="N299" s="729" t="str" cm="1">
        <f t="array" ref="N299">_xlfn.LET(_xlpm.x, 'Team Kennet'!$AL$24:$AW$24, _xlpm.y, 'Team Kennet'!$AL$30:$AW$38, _xlpm.z, 'Team Kennet'!$AJ$30:$AJ$38, IF(_xlfn.XLOOKUP($C299,_xlfn.XLOOKUP(N$247,_xlpm.x,_xlpm.y,""),_xlpm.z,"Not Declared")="", "Name not recorded",  _xlfn.XLOOKUP($C299,_xlfn.XLOOKUP(N$247,_xlpm.x,_xlpm.y,""),_xlpm.z,"Not Declared")))</f>
        <v>Not Declared</v>
      </c>
      <c r="O299" s="729" t="str" cm="1">
        <f t="array" ref="O299">_xlfn.LET(_xlpm.x, 'Team Kennet'!$AL$24:$AW$24, _xlpm.y, 'Team Kennet'!$AL$30:$AW$38, _xlpm.z, 'Team Kennet'!$AJ$30:$AJ$38, IF(_xlfn.XLOOKUP($C299,_xlfn.XLOOKUP(O$247,_xlpm.x,_xlpm.y,""),_xlpm.z,"Not Declared")="", "Name not recorded",  _xlfn.XLOOKUP($C299,_xlfn.XLOOKUP(O$247,_xlpm.x,_xlpm.y,""),_xlpm.z,"Not Declared")))</f>
        <v>Not Declared</v>
      </c>
      <c r="P299" s="3"/>
      <c r="Q299" s="3"/>
      <c r="R299" s="3"/>
      <c r="S299" s="3"/>
      <c r="T299" s="3"/>
      <c r="U299" s="3"/>
      <c r="V299" s="3"/>
      <c r="W299" s="3"/>
      <c r="X299" s="12"/>
      <c r="Z299" s="433"/>
      <c r="AA299" s="747" t="str" cm="1">
        <f t="array" ref="AA299">_xlfn.LET(_xlpm.a,_xlfn.XLOOKUP(1,('Number Allocation'!$C$6:$C$1483=AC299)*('Number Allocation'!$D$6:$D$1483=AD299),'Number Allocation'!$A$6:$A$1483,"..."),IF(_xlpm.a="","...",_xlpm.a))</f>
        <v>...</v>
      </c>
      <c r="AB299" s="747"/>
      <c r="AC299" s="12"/>
      <c r="AD299" s="12"/>
      <c r="AE299" s="436"/>
      <c r="AG299" s="365"/>
      <c r="AH299" s="433"/>
      <c r="AI299" s="747" t="str" cm="1">
        <f t="array" ref="AI299">_xlfn.LET(_xlpm.a,_xlfn.XLOOKUP(1,('Number Allocation'!$C$6:$C$1483=AK299)*('Number Allocation'!$D$6:$D$1483=AL299),'Number Allocation'!$A$6:$A$1483,"..."),IF(_xlpm.a="","...",_xlpm.a))</f>
        <v>...</v>
      </c>
      <c r="AJ299" s="747">
        <v>0</v>
      </c>
      <c r="AK299" s="12" t="str">
        <v>Not Declared</v>
      </c>
      <c r="AL299" s="12" t="str">
        <v>Oxford City AC</v>
      </c>
      <c r="AM299" s="436"/>
      <c r="AO299" s="365"/>
      <c r="AP299" s="433"/>
      <c r="AQ299" s="747" t="str" cm="1">
        <f t="array" ref="AQ299">_xlfn.LET(_xlpm.a,_xlfn.XLOOKUP(1,('Number Allocation'!$C$6:$C$1483=AS299)*('Number Allocation'!$D$6:$D$1483=AT299),'Number Allocation'!$A$6:$A$1483,"..."),IF(_xlpm.a="","...",_xlpm.a))</f>
        <v>...</v>
      </c>
      <c r="AR299" s="747">
        <v>0</v>
      </c>
      <c r="AS299" s="12" t="str">
        <v>Not Declared</v>
      </c>
      <c r="AT299" s="12" t="str">
        <v>Oxford City AC</v>
      </c>
      <c r="AU299" s="436"/>
      <c r="AW299" s="365"/>
      <c r="AX299" s="433"/>
      <c r="AY299" s="747" t="str" cm="1">
        <f t="array" ref="AY299">_xlfn.LET(_xlpm.a,_xlfn.XLOOKUP(1,('Number Allocation'!$C$6:$C$1483=BA299)*('Number Allocation'!$D$6:$D$1483=BB299),'Number Allocation'!$A$6:$A$1483,"..."),IF(_xlpm.a="","...",_xlpm.a))</f>
        <v>...</v>
      </c>
      <c r="AZ299" s="747">
        <v>0</v>
      </c>
      <c r="BA299" s="12" t="str">
        <v>Not Declared</v>
      </c>
      <c r="BB299" s="12" t="str">
        <v>White Horse Harriers</v>
      </c>
      <c r="BC299" s="436"/>
      <c r="BE299" s="365"/>
      <c r="BF299" s="433"/>
      <c r="BG299" s="747" t="str" cm="1">
        <f t="array" ref="BG299">_xlfn.LET(_xlpm.a,_xlfn.XLOOKUP(1,('Number Allocation'!$C$6:$C$1483=BI299)*('Number Allocation'!$D$6:$D$1483=BJ299),'Number Allocation'!$A$6:$A$1483,"..."),IF(_xlpm.a="","...",_xlpm.a))</f>
        <v>...</v>
      </c>
      <c r="BH299" s="747">
        <v>0</v>
      </c>
      <c r="BI299" s="12" t="str">
        <v>Not Declared</v>
      </c>
      <c r="BJ299" s="12" t="str">
        <v>Witney Road Runners</v>
      </c>
      <c r="BK299" s="436"/>
      <c r="BM299" s="365"/>
      <c r="BN299" s="433"/>
      <c r="BO299" s="747" t="str" cm="1">
        <f t="array" ref="BO299">_xlfn.LET(_xlpm.a,_xlfn.XLOOKUP(1,('Number Allocation'!$C$6:$C$1483=BQ299)*('Number Allocation'!$D$6:$D$1483=BR299),'Number Allocation'!$A$6:$A$1483,"..."),IF(_xlpm.a="","...",_xlpm.a))</f>
        <v>...</v>
      </c>
      <c r="BP299" s="747">
        <v>0</v>
      </c>
      <c r="BQ299" s="12" t="str">
        <v>Not Declared</v>
      </c>
      <c r="BR299" s="12" t="str">
        <v>Radley AC</v>
      </c>
      <c r="BS299" s="436"/>
      <c r="BU299" s="365"/>
      <c r="BV299" s="433"/>
      <c r="BW299" s="747" t="str" cm="1">
        <f t="array" ref="BW299">_xlfn.LET(_xlpm.a,_xlfn.XLOOKUP(1,('Number Allocation'!$C$6:$C$1483=BY299)*('Number Allocation'!$D$6:$D$1483=BZ299),'Number Allocation'!$A$6:$A$1483,"..."),IF(_xlpm.a="","...",_xlpm.a))</f>
        <v>...</v>
      </c>
      <c r="BX299" s="747">
        <v>0</v>
      </c>
      <c r="BY299" s="12" t="str">
        <v>Not Declared</v>
      </c>
      <c r="BZ299" s="12" t="str">
        <v>Team Kennet</v>
      </c>
      <c r="CA299" s="747"/>
      <c r="CB299" s="12"/>
      <c r="CC299" s="12"/>
      <c r="CD299" s="433"/>
      <c r="CE299" s="747" t="str" cm="1">
        <f t="array" ref="CE299">_xlfn.LET(_xlpm.a,_xlfn.XLOOKUP(1,('Number Allocation'!$C$6:$C$1483=CG299)*('Number Allocation'!$D$6:$D$1483=CH299),'Number Allocation'!$A$6:$A$1483,"..."),IF(_xlpm.a="","...",_xlpm.a))</f>
        <v>...</v>
      </c>
      <c r="CF299" s="747">
        <v>0</v>
      </c>
      <c r="CG299" s="12" t="str">
        <v>Not Declared</v>
      </c>
      <c r="CH299" s="12" t="str">
        <v>Banbury Harriers AC</v>
      </c>
      <c r="CI299" s="747"/>
      <c r="CJ299" s="12"/>
      <c r="CK299" s="12"/>
      <c r="CL299" s="433"/>
      <c r="CM299" s="747" t="str" cm="1">
        <f t="array" ref="CM299">_xlfn.LET(_xlpm.a,_xlfn.XLOOKUP(1,('Number Allocation'!$C$6:$C$1483=CO299)*('Number Allocation'!$D$6:$D$1483=CP299),'Number Allocation'!$A$6:$A$1483,"..."),IF(_xlpm.a="","...",_xlpm.a))</f>
        <v>...</v>
      </c>
      <c r="CN299" s="747">
        <v>0</v>
      </c>
      <c r="CO299" s="12" t="str">
        <v>Not Declared</v>
      </c>
      <c r="CP299" s="12" t="str">
        <v>Oxford City AC</v>
      </c>
      <c r="CQ299" s="747"/>
      <c r="CR299" s="12"/>
      <c r="CS299" s="12"/>
      <c r="CT299" s="433"/>
      <c r="CU299" s="747" t="str" cm="1">
        <f t="array" ref="CU299">_xlfn.LET(_xlpm.a,_xlfn.XLOOKUP(1,('Number Allocation'!$C$6:$C$1483=CW299)*('Number Allocation'!$D$6:$D$1483=CX299),'Number Allocation'!$A$6:$A$1483,"..."),IF(_xlpm.a="","...",_xlpm.a))</f>
        <v>...</v>
      </c>
      <c r="CV299" s="747">
        <v>0</v>
      </c>
      <c r="CW299" s="12" t="str">
        <v>Not Declared</v>
      </c>
      <c r="CX299" s="12" t="str">
        <v>Witney Road Runners</v>
      </c>
      <c r="CY299" s="747"/>
      <c r="CZ299" s="12"/>
      <c r="DA299" s="12"/>
      <c r="DB299" s="433"/>
      <c r="DC299" s="747" t="str" cm="1">
        <f t="array" ref="DC299">_xlfn.LET(_xlpm.a,_xlfn.XLOOKUP(1,('Number Allocation'!$C$6:$C$1483=DE299)*('Number Allocation'!$D$6:$D$1483=DF299),'Number Allocation'!$A$6:$A$1483,"..."),IF(_xlpm.a="","...",_xlpm.a))</f>
        <v>...</v>
      </c>
      <c r="DD299" s="747">
        <v>0</v>
      </c>
      <c r="DE299" s="12" t="str">
        <v>Not Declared</v>
      </c>
      <c r="DF299" s="12" t="str">
        <v>Witney Road Runners</v>
      </c>
      <c r="DG299" s="747"/>
      <c r="DH299" s="12"/>
      <c r="DI299" s="12"/>
      <c r="DJ299" s="433"/>
      <c r="DK299" s="747" t="str" cm="1">
        <f t="array" ref="DK299">_xlfn.LET(_xlpm.a,_xlfn.XLOOKUP(1,('Number Allocation'!$C$6:$C$1483=DM299)*('Number Allocation'!$D$6:$D$1483=DN299),'Number Allocation'!$A$6:$A$1483,"..."),IF(_xlpm.a="","...",_xlpm.a))</f>
        <v>...</v>
      </c>
      <c r="DL299" s="747">
        <v>0</v>
      </c>
      <c r="DM299" s="12" t="str">
        <v>Not Declared</v>
      </c>
      <c r="DN299" s="12" t="str">
        <v>Banbury Harriers AC</v>
      </c>
      <c r="DO299" s="488"/>
      <c r="DP299" s="15"/>
      <c r="DQ299" s="15"/>
      <c r="DZ299" s="15"/>
      <c r="EA299" s="15"/>
    </row>
    <row r="300" spans="1:131" s="359" customFormat="1" ht="21" customHeight="1">
      <c r="A300" s="358" t="str">
        <f t="shared" si="32"/>
        <v>Team Kennet</v>
      </c>
      <c r="B300" s="729"/>
      <c r="C300" s="729" t="s">
        <v>323</v>
      </c>
      <c r="D300" s="729" t="str" cm="1">
        <f t="array" ref="D300">_xlfn.LET(_xlpm.x, 'Team Kennet'!$AL$24:$AW$24, _xlpm.y, 'Team Kennet'!$AL$30:$AW$38, _xlpm.z, 'Team Kennet'!$AJ$30:$AJ$38, IF(_xlfn.XLOOKUP($C300,_xlfn.XLOOKUP(D$247,_xlpm.x,_xlpm.y,""),_xlpm.z,"Not Declared")="", "Name not recorded",  _xlfn.XLOOKUP($C300,_xlfn.XLOOKUP(D$247,_xlpm.x,_xlpm.y,""),_xlpm.z,"Not Declared")))</f>
        <v>Not Declared</v>
      </c>
      <c r="E300" s="729" t="str" cm="1">
        <f t="array" ref="E300">_xlfn.LET(_xlpm.x, 'Team Kennet'!$AL$24:$AW$24, _xlpm.y, 'Team Kennet'!$AL$30:$AW$38, _xlpm.z, 'Team Kennet'!$AJ$30:$AJ$38, IF(_xlfn.XLOOKUP($C300,_xlfn.XLOOKUP(E$247,_xlpm.x,_xlpm.y,""),_xlpm.z,"Not Declared")="", "Name not recorded",  _xlfn.XLOOKUP($C300,_xlfn.XLOOKUP(E$247,_xlpm.x,_xlpm.y,""),_xlpm.z,"Not Declared")))</f>
        <v>Not Declared</v>
      </c>
      <c r="F300" s="732" t="str" cm="1">
        <f t="array" ref="F300">_xlfn.LET(_xlpm.x, 'Team Kennet'!$AL$24:$AW$24, _xlpm.y, 'Team Kennet'!$AL$30:$AW$38, _xlpm.z, 'Team Kennet'!$AJ$30:$AJ$38, IF(_xlfn.XLOOKUP($C300,_xlfn.XLOOKUP(F$247,_xlpm.x,_xlpm.y,""),_xlpm.z,"Not Declared")="", "Name not recorded",  _xlfn.XLOOKUP($C300,_xlfn.XLOOKUP(F$247,_xlpm.x,_xlpm.y,""),_xlpm.z,"Not Declared")))</f>
        <v>Not Declared</v>
      </c>
      <c r="G300" s="729" t="str" cm="1">
        <f t="array" ref="G300">_xlfn.LET(_xlpm.x, 'Team Kennet'!$AL$24:$AW$24, _xlpm.y, 'Team Kennet'!$AL$30:$AW$38, _xlpm.z, 'Team Kennet'!$AJ$30:$AJ$38, IF(_xlfn.XLOOKUP($C300,_xlfn.XLOOKUP(G$247,_xlpm.x,_xlpm.y,""),_xlpm.z,"Not Declared")="", "Name not recorded",  _xlfn.XLOOKUP($C300,_xlfn.XLOOKUP(G$247,_xlpm.x,_xlpm.y,""),_xlpm.z,"Not Declared")))</f>
        <v>Not Declared</v>
      </c>
      <c r="H300" s="729" t="str" cm="1">
        <f t="array" ref="H300">_xlfn.LET(_xlpm.x, 'Team Kennet'!$AL$24:$AW$24, _xlpm.y, 'Team Kennet'!$AL$30:$AW$38, _xlpm.z, 'Team Kennet'!$AJ$30:$AJ$38, IF(_xlfn.XLOOKUP($C300,_xlfn.XLOOKUP(H$247,_xlpm.x,_xlpm.y,""),_xlpm.z,"Not Declared")="", "Name not recorded",  _xlfn.XLOOKUP($C300,_xlfn.XLOOKUP(H$247,_xlpm.x,_xlpm.y,""),_xlpm.z,"Not Declared")))</f>
        <v>Not Declared</v>
      </c>
      <c r="I300" s="729" t="str" cm="1">
        <f t="array" ref="I300">_xlfn.LET(_xlpm.x, 'Team Kennet'!$AL$24:$AW$24, _xlpm.y, 'Team Kennet'!$AL$30:$AW$38, _xlpm.z, 'Team Kennet'!$AJ$30:$AJ$38, IF(_xlfn.XLOOKUP($C300,_xlfn.XLOOKUP(I$247,_xlpm.x,_xlpm.y,""),_xlpm.z,"Not Declared")="", "Name not recorded",  _xlfn.XLOOKUP($C300,_xlfn.XLOOKUP(I$247,_xlpm.x,_xlpm.y,""),_xlpm.z,"Not Declared")))</f>
        <v>Not Declared</v>
      </c>
      <c r="J300" s="729" t="str" cm="1">
        <f t="array" ref="J300">_xlfn.LET(_xlpm.x, 'Team Kennet'!$AL$24:$AW$24, _xlpm.y, 'Team Kennet'!$AL$30:$AW$38, _xlpm.z, 'Team Kennet'!$AJ$30:$AJ$38, IF(_xlfn.XLOOKUP($C300,_xlfn.XLOOKUP(J$247,_xlpm.x,_xlpm.y,""),_xlpm.z,"Not Declared")="", "Name not recorded",  _xlfn.XLOOKUP($C300,_xlfn.XLOOKUP(J$247,_xlpm.x,_xlpm.y,""),_xlpm.z,"Not Declared")))</f>
        <v>Not Declared</v>
      </c>
      <c r="K300" s="729" t="str" cm="1">
        <f t="array" ref="K300">_xlfn.LET(_xlpm.x, 'Team Kennet'!$AL$24:$AW$24, _xlpm.y, 'Team Kennet'!$AL$30:$AW$38, _xlpm.z, 'Team Kennet'!$AJ$30:$AJ$38, IF(_xlfn.XLOOKUP($C300,_xlfn.XLOOKUP(K$247,_xlpm.x,_xlpm.y,""),_xlpm.z,"Not Declared")="", "Name not recorded",  _xlfn.XLOOKUP($C300,_xlfn.XLOOKUP(K$247,_xlpm.x,_xlpm.y,""),_xlpm.z,"Not Declared")))</f>
        <v>Not Declared</v>
      </c>
      <c r="L300" s="729" t="str" cm="1">
        <f t="array" ref="L300">_xlfn.LET(_xlpm.x, 'Team Kennet'!$AL$24:$AW$24, _xlpm.y, 'Team Kennet'!$AL$30:$AW$38, _xlpm.z, 'Team Kennet'!$AJ$30:$AJ$38, IF(_xlfn.XLOOKUP($C300,_xlfn.XLOOKUP(L$247,_xlpm.x,_xlpm.y,""),_xlpm.z,"Not Declared")="", "Name not recorded",  _xlfn.XLOOKUP($C300,_xlfn.XLOOKUP(L$247,_xlpm.x,_xlpm.y,""),_xlpm.z,"Not Declared")))</f>
        <v>Not Declared</v>
      </c>
      <c r="M300" s="729" t="str" cm="1">
        <f t="array" ref="M300">_xlfn.LET(_xlpm.x, 'Team Kennet'!$AL$24:$AW$24, _xlpm.y, 'Team Kennet'!$AL$30:$AW$38, _xlpm.z, 'Team Kennet'!$AJ$30:$AJ$38, IF(_xlfn.XLOOKUP($C300,_xlfn.XLOOKUP(M$247,_xlpm.x,_xlpm.y,""),_xlpm.z,"Not Declared")="", "Name not recorded",  _xlfn.XLOOKUP($C300,_xlfn.XLOOKUP(M$247,_xlpm.x,_xlpm.y,""),_xlpm.z,"Not Declared")))</f>
        <v>Not Declared</v>
      </c>
      <c r="N300" s="729" t="str" cm="1">
        <f t="array" ref="N300">_xlfn.LET(_xlpm.x, 'Team Kennet'!$AL$24:$AW$24, _xlpm.y, 'Team Kennet'!$AL$30:$AW$38, _xlpm.z, 'Team Kennet'!$AJ$30:$AJ$38, IF(_xlfn.XLOOKUP($C300,_xlfn.XLOOKUP(N$247,_xlpm.x,_xlpm.y,""),_xlpm.z,"Not Declared")="", "Name not recorded",  _xlfn.XLOOKUP($C300,_xlfn.XLOOKUP(N$247,_xlpm.x,_xlpm.y,""),_xlpm.z,"Not Declared")))</f>
        <v>Not Declared</v>
      </c>
      <c r="O300" s="729" t="str" cm="1">
        <f t="array" ref="O300">_xlfn.LET(_xlpm.x, 'Team Kennet'!$AL$24:$AW$24, _xlpm.y, 'Team Kennet'!$AL$30:$AW$38, _xlpm.z, 'Team Kennet'!$AJ$30:$AJ$38, IF(_xlfn.XLOOKUP($C300,_xlfn.XLOOKUP(O$247,_xlpm.x,_xlpm.y,""),_xlpm.z,"Not Declared")="", "Name not recorded",  _xlfn.XLOOKUP($C300,_xlfn.XLOOKUP(O$247,_xlpm.x,_xlpm.y,""),_xlpm.z,"Not Declared")))</f>
        <v>Not Declared</v>
      </c>
      <c r="P300" s="3"/>
      <c r="Q300" s="3"/>
      <c r="R300" s="3"/>
      <c r="S300" s="3"/>
      <c r="T300" s="3"/>
      <c r="U300" s="3"/>
      <c r="V300" s="3"/>
      <c r="W300" s="3"/>
      <c r="X300" s="12"/>
      <c r="Z300" s="433"/>
      <c r="AA300" s="747" t="str" cm="1">
        <f t="array" ref="AA300">_xlfn.LET(_xlpm.a,_xlfn.XLOOKUP(1,('Number Allocation'!$C$6:$C$1483=AC300)*('Number Allocation'!$D$6:$D$1483=AD300),'Number Allocation'!$A$6:$A$1483,"..."),IF(_xlpm.a="","...",_xlpm.a))</f>
        <v>...</v>
      </c>
      <c r="AB300" s="747"/>
      <c r="AC300" s="12"/>
      <c r="AD300" s="12"/>
      <c r="AE300" s="436"/>
      <c r="AG300" s="365"/>
      <c r="AH300" s="433"/>
      <c r="AI300" s="747" t="str" cm="1">
        <f t="array" ref="AI300">_xlfn.LET(_xlpm.a,_xlfn.XLOOKUP(1,('Number Allocation'!$C$6:$C$1483=AK300)*('Number Allocation'!$D$6:$D$1483=AL300),'Number Allocation'!$A$6:$A$1483,"..."),IF(_xlpm.a="","...",_xlpm.a))</f>
        <v>...</v>
      </c>
      <c r="AJ300" s="747">
        <v>0</v>
      </c>
      <c r="AK300" s="12" t="str">
        <v>Not Declared</v>
      </c>
      <c r="AL300" s="12" t="str">
        <v>Radley AC</v>
      </c>
      <c r="AM300" s="436"/>
      <c r="AO300" s="365"/>
      <c r="AP300" s="433"/>
      <c r="AQ300" s="747" t="str" cm="1">
        <f t="array" ref="AQ300">_xlfn.LET(_xlpm.a,_xlfn.XLOOKUP(1,('Number Allocation'!$C$6:$C$1483=AS300)*('Number Allocation'!$D$6:$D$1483=AT300),'Number Allocation'!$A$6:$A$1483,"..."),IF(_xlpm.a="","...",_xlpm.a))</f>
        <v>...</v>
      </c>
      <c r="AR300" s="747">
        <v>0</v>
      </c>
      <c r="AS300" s="12" t="str">
        <v>Not Declared</v>
      </c>
      <c r="AT300" s="12" t="str">
        <v>Witney Road Runners</v>
      </c>
      <c r="AU300" s="436"/>
      <c r="AW300" s="365"/>
      <c r="AX300" s="433"/>
      <c r="AY300" s="747" t="str" cm="1">
        <f t="array" ref="AY300">_xlfn.LET(_xlpm.a,_xlfn.XLOOKUP(1,('Number Allocation'!$C$6:$C$1483=BA300)*('Number Allocation'!$D$6:$D$1483=BB300),'Number Allocation'!$A$6:$A$1483,"..."),IF(_xlpm.a="","...",_xlpm.a))</f>
        <v>...</v>
      </c>
      <c r="AZ300" s="747">
        <v>0</v>
      </c>
      <c r="BA300" s="12" t="str">
        <v>Not Declared</v>
      </c>
      <c r="BB300" s="12" t="str">
        <v>Radley AC</v>
      </c>
      <c r="BC300" s="436"/>
      <c r="BE300" s="365"/>
      <c r="BF300" s="433"/>
      <c r="BG300" s="747" t="str" cm="1">
        <f t="array" ref="BG300">_xlfn.LET(_xlpm.a,_xlfn.XLOOKUP(1,('Number Allocation'!$C$6:$C$1483=BI300)*('Number Allocation'!$D$6:$D$1483=BJ300),'Number Allocation'!$A$6:$A$1483,"..."),IF(_xlpm.a="","...",_xlpm.a))</f>
        <v>...</v>
      </c>
      <c r="BH300" s="747">
        <v>0</v>
      </c>
      <c r="BI300" s="12" t="str">
        <v>Not Declared</v>
      </c>
      <c r="BJ300" s="12" t="str">
        <v>Banbury Harriers AC</v>
      </c>
      <c r="BK300" s="436"/>
      <c r="BM300" s="365"/>
      <c r="BN300" s="433"/>
      <c r="BO300" s="747" t="str" cm="1">
        <f t="array" ref="BO300">_xlfn.LET(_xlpm.a,_xlfn.XLOOKUP(1,('Number Allocation'!$C$6:$C$1483=BQ300)*('Number Allocation'!$D$6:$D$1483=BR300),'Number Allocation'!$A$6:$A$1483,"..."),IF(_xlpm.a="","...",_xlpm.a))</f>
        <v>...</v>
      </c>
      <c r="BP300" s="747">
        <v>0</v>
      </c>
      <c r="BQ300" s="12" t="str">
        <v>Not Declared</v>
      </c>
      <c r="BR300" s="12" t="str">
        <v>Banbury Harriers AC</v>
      </c>
      <c r="BS300" s="436"/>
      <c r="BU300" s="365"/>
      <c r="BV300" s="433"/>
      <c r="BW300" s="747" t="str" cm="1">
        <f t="array" ref="BW300">_xlfn.LET(_xlpm.a,_xlfn.XLOOKUP(1,('Number Allocation'!$C$6:$C$1483=BY300)*('Number Allocation'!$D$6:$D$1483=BZ300),'Number Allocation'!$A$6:$A$1483,"..."),IF(_xlpm.a="","...",_xlpm.a))</f>
        <v>...</v>
      </c>
      <c r="BX300" s="747">
        <v>0</v>
      </c>
      <c r="BY300" s="12" t="str">
        <v>Not Declared</v>
      </c>
      <c r="BZ300" s="12" t="str">
        <v>Abingdon AC</v>
      </c>
      <c r="CA300" s="747"/>
      <c r="CB300" s="12"/>
      <c r="CC300" s="12"/>
      <c r="CD300" s="433"/>
      <c r="CE300" s="747" t="str" cm="1">
        <f t="array" ref="CE300">_xlfn.LET(_xlpm.a,_xlfn.XLOOKUP(1,('Number Allocation'!$C$6:$C$1483=CG300)*('Number Allocation'!$D$6:$D$1483=CH300),'Number Allocation'!$A$6:$A$1483,"..."),IF(_xlpm.a="","...",_xlpm.a))</f>
        <v>...</v>
      </c>
      <c r="CF300" s="747">
        <v>0</v>
      </c>
      <c r="CG300" s="12" t="str">
        <v>Not Declared</v>
      </c>
      <c r="CH300" s="12" t="str">
        <v>Witney Road Runners</v>
      </c>
      <c r="CI300" s="747"/>
      <c r="CJ300" s="12"/>
      <c r="CK300" s="12"/>
      <c r="CL300" s="433"/>
      <c r="CM300" s="747" t="str" cm="1">
        <f t="array" ref="CM300">_xlfn.LET(_xlpm.a,_xlfn.XLOOKUP(1,('Number Allocation'!$C$6:$C$1483=CO300)*('Number Allocation'!$D$6:$D$1483=CP300),'Number Allocation'!$A$6:$A$1483,"..."),IF(_xlpm.a="","...",_xlpm.a))</f>
        <v>...</v>
      </c>
      <c r="CN300" s="747">
        <v>0</v>
      </c>
      <c r="CO300" s="12" t="str">
        <v>Not Declared</v>
      </c>
      <c r="CP300" s="12" t="str">
        <v>White Horse Harriers</v>
      </c>
      <c r="CQ300" s="747"/>
      <c r="CR300" s="12"/>
      <c r="CS300" s="12"/>
      <c r="CT300" s="433"/>
      <c r="CU300" s="747" t="str" cm="1">
        <f t="array" ref="CU300">_xlfn.LET(_xlpm.a,_xlfn.XLOOKUP(1,('Number Allocation'!$C$6:$C$1483=CW300)*('Number Allocation'!$D$6:$D$1483=CX300),'Number Allocation'!$A$6:$A$1483,"..."),IF(_xlpm.a="","...",_xlpm.a))</f>
        <v>...</v>
      </c>
      <c r="CV300" s="747">
        <v>0</v>
      </c>
      <c r="CW300" s="12" t="str">
        <v>Not Declared</v>
      </c>
      <c r="CX300" s="12" t="str">
        <v>Radley AC</v>
      </c>
      <c r="CY300" s="747"/>
      <c r="CZ300" s="12"/>
      <c r="DA300" s="12"/>
      <c r="DB300" s="433"/>
      <c r="DC300" s="747" t="str" cm="1">
        <f t="array" ref="DC300">_xlfn.LET(_xlpm.a,_xlfn.XLOOKUP(1,('Number Allocation'!$C$6:$C$1483=DE300)*('Number Allocation'!$D$6:$D$1483=DF300),'Number Allocation'!$A$6:$A$1483,"..."),IF(_xlpm.a="","...",_xlpm.a))</f>
        <v>...</v>
      </c>
      <c r="DD300" s="747">
        <v>0</v>
      </c>
      <c r="DE300" s="12" t="str">
        <v>Not Declared</v>
      </c>
      <c r="DF300" s="12" t="str">
        <v>Radley AC</v>
      </c>
      <c r="DG300" s="747"/>
      <c r="DH300" s="12"/>
      <c r="DI300" s="12"/>
      <c r="DJ300" s="433"/>
      <c r="DK300" s="747" t="str" cm="1">
        <f t="array" ref="DK300">_xlfn.LET(_xlpm.a,_xlfn.XLOOKUP(1,('Number Allocation'!$C$6:$C$1483=DM300)*('Number Allocation'!$D$6:$D$1483=DN300),'Number Allocation'!$A$6:$A$1483,"..."),IF(_xlpm.a="","...",_xlpm.a))</f>
        <v>...</v>
      </c>
      <c r="DL300" s="747">
        <v>0</v>
      </c>
      <c r="DM300" s="12" t="str">
        <v>Not Declared</v>
      </c>
      <c r="DN300" s="12" t="str">
        <v>Abingdon AC</v>
      </c>
      <c r="DO300" s="488"/>
      <c r="DP300" s="15"/>
      <c r="DQ300" s="15"/>
      <c r="DZ300" s="15"/>
      <c r="EA300" s="15"/>
    </row>
    <row r="301" spans="1:131" s="359" customFormat="1" ht="21" customHeight="1">
      <c r="A301" s="358"/>
      <c r="B301" s="729"/>
      <c r="C301" s="729"/>
      <c r="D301" s="729"/>
      <c r="E301" s="362"/>
      <c r="F301" s="729"/>
      <c r="G301" s="729"/>
      <c r="H301" s="729"/>
      <c r="I301" s="729"/>
      <c r="J301" s="729"/>
      <c r="K301" s="729"/>
      <c r="L301" s="729"/>
      <c r="M301" s="729"/>
      <c r="N301" s="729"/>
      <c r="O301" s="362"/>
      <c r="P301" s="3"/>
      <c r="Q301" s="3"/>
      <c r="R301" s="3"/>
      <c r="S301" s="3"/>
      <c r="T301" s="3"/>
      <c r="U301" s="3"/>
      <c r="V301" s="3"/>
      <c r="W301" s="3"/>
      <c r="X301" s="12"/>
      <c r="Z301" s="433"/>
      <c r="AA301" s="747" t="str" cm="1">
        <f t="array" ref="AA301">_xlfn.LET(_xlpm.a,_xlfn.XLOOKUP(1,('Number Allocation'!$C$6:$C$1483=AC301)*('Number Allocation'!$D$6:$D$1483=AD301),'Number Allocation'!$A$6:$A$1483,"..."),IF(_xlpm.a="","...",_xlpm.a))</f>
        <v>...</v>
      </c>
      <c r="AB301" s="747"/>
      <c r="AC301" s="12"/>
      <c r="AD301" s="12"/>
      <c r="AE301" s="436"/>
      <c r="AG301" s="365"/>
      <c r="AH301" s="433"/>
      <c r="AI301" s="747" t="str" cm="1">
        <f t="array" ref="AI301">_xlfn.LET(_xlpm.a,_xlfn.XLOOKUP(1,('Number Allocation'!$C$6:$C$1483=AK301)*('Number Allocation'!$D$6:$D$1483=AL301),'Number Allocation'!$A$6:$A$1483,"..."),IF(_xlpm.a="","...",_xlpm.a))</f>
        <v>...</v>
      </c>
      <c r="AJ301" s="747">
        <v>0</v>
      </c>
      <c r="AK301" s="12" t="str">
        <v>Not Declared</v>
      </c>
      <c r="AL301" s="12" t="str">
        <v>White Horse Harriers</v>
      </c>
      <c r="AM301" s="436"/>
      <c r="AO301" s="365"/>
      <c r="AP301" s="433"/>
      <c r="AQ301" s="747" t="str" cm="1">
        <f t="array" ref="AQ301">_xlfn.LET(_xlpm.a,_xlfn.XLOOKUP(1,('Number Allocation'!$C$6:$C$1483=AS301)*('Number Allocation'!$D$6:$D$1483=AT301),'Number Allocation'!$A$6:$A$1483,"..."),IF(_xlpm.a="","...",_xlpm.a))</f>
        <v>...</v>
      </c>
      <c r="AR301" s="747">
        <v>0</v>
      </c>
      <c r="AS301" s="12" t="str">
        <v>Not Declared</v>
      </c>
      <c r="AT301" s="12" t="str">
        <v>Banbury Harriers AC</v>
      </c>
      <c r="AU301" s="436"/>
      <c r="AW301" s="365"/>
      <c r="AX301" s="433"/>
      <c r="AY301" s="747" t="str" cm="1">
        <f t="array" ref="AY301">_xlfn.LET(_xlpm.a,_xlfn.XLOOKUP(1,('Number Allocation'!$C$6:$C$1483=BA301)*('Number Allocation'!$D$6:$D$1483=BB301),'Number Allocation'!$A$6:$A$1483,"..."),IF(_xlpm.a="","...",_xlpm.a))</f>
        <v>...</v>
      </c>
      <c r="AZ301" s="747">
        <v>0</v>
      </c>
      <c r="BA301" s="12" t="str">
        <v>Not Declared</v>
      </c>
      <c r="BB301" s="12" t="str">
        <v>Abingdon AC</v>
      </c>
      <c r="BC301" s="436"/>
      <c r="BE301" s="365"/>
      <c r="BF301" s="433"/>
      <c r="BG301" s="747" t="str" cm="1">
        <f t="array" ref="BG301">_xlfn.LET(_xlpm.a,_xlfn.XLOOKUP(1,('Number Allocation'!$C$6:$C$1483=BI301)*('Number Allocation'!$D$6:$D$1483=BJ301),'Number Allocation'!$A$6:$A$1483,"..."),IF(_xlpm.a="","...",_xlpm.a))</f>
        <v>...</v>
      </c>
      <c r="BH301" s="747">
        <v>0</v>
      </c>
      <c r="BI301" s="12" t="str">
        <v>Not Declared</v>
      </c>
      <c r="BJ301" s="12" t="str">
        <v>Bicester AC</v>
      </c>
      <c r="BK301" s="436"/>
      <c r="BM301" s="365"/>
      <c r="BN301" s="433"/>
      <c r="BO301" s="747" t="str" cm="1">
        <f t="array" ref="BO301">_xlfn.LET(_xlpm.a,_xlfn.XLOOKUP(1,('Number Allocation'!$C$6:$C$1483=BQ301)*('Number Allocation'!$D$6:$D$1483=BR301),'Number Allocation'!$A$6:$A$1483,"..."),IF(_xlpm.a="","...",_xlpm.a))</f>
        <v>...</v>
      </c>
      <c r="BP301" s="747">
        <v>0</v>
      </c>
      <c r="BQ301" s="12" t="str">
        <v>Not Declared</v>
      </c>
      <c r="BR301" s="12" t="str">
        <v>Abingdon AC</v>
      </c>
      <c r="BS301" s="436"/>
      <c r="BU301" s="365"/>
      <c r="BV301" s="433"/>
      <c r="BW301" s="747" t="str" cm="1">
        <f t="array" ref="BW301">_xlfn.LET(_xlpm.a,_xlfn.XLOOKUP(1,('Number Allocation'!$C$6:$C$1483=BY301)*('Number Allocation'!$D$6:$D$1483=BZ301),'Number Allocation'!$A$6:$A$1483,"..."),IF(_xlpm.a="","...",_xlpm.a))</f>
        <v>...</v>
      </c>
      <c r="BX301" s="747">
        <v>0</v>
      </c>
      <c r="BY301" s="12" t="str">
        <v>Not Declared</v>
      </c>
      <c r="BZ301" s="12" t="str">
        <v>Banbury Harriers AC</v>
      </c>
      <c r="CA301" s="747"/>
      <c r="CB301" s="3"/>
      <c r="CC301" s="3"/>
      <c r="CD301" s="433"/>
      <c r="CE301" s="747" t="str" cm="1">
        <f t="array" ref="CE301">_xlfn.LET(_xlpm.a,_xlfn.XLOOKUP(1,('Number Allocation'!$C$6:$C$1483=CG301)*('Number Allocation'!$D$6:$D$1483=CH301),'Number Allocation'!$A$6:$A$1483,"..."),IF(_xlpm.a="","...",_xlpm.a))</f>
        <v>...</v>
      </c>
      <c r="CF301" s="747">
        <v>0</v>
      </c>
      <c r="CG301" s="12" t="str">
        <v>Not Declared</v>
      </c>
      <c r="CH301" s="12" t="str">
        <v>Bicester AC</v>
      </c>
      <c r="CI301" s="747"/>
      <c r="CJ301" s="3"/>
      <c r="CK301" s="3"/>
      <c r="CL301" s="433"/>
      <c r="CM301" s="747" t="str" cm="1">
        <f t="array" ref="CM301">_xlfn.LET(_xlpm.a,_xlfn.XLOOKUP(1,('Number Allocation'!$C$6:$C$1483=CO301)*('Number Allocation'!$D$6:$D$1483=CP301),'Number Allocation'!$A$6:$A$1483,"..."),IF(_xlpm.a="","...",_xlpm.a))</f>
        <v>...</v>
      </c>
      <c r="CN301" s="747">
        <v>0</v>
      </c>
      <c r="CO301" s="12" t="str">
        <v>Not Declared</v>
      </c>
      <c r="CP301" s="12" t="str">
        <v>Abingdon AC</v>
      </c>
      <c r="CQ301" s="747"/>
      <c r="CR301" s="3"/>
      <c r="CS301" s="3"/>
      <c r="CT301" s="433"/>
      <c r="CU301" s="747" t="str" cm="1">
        <f t="array" ref="CU301">_xlfn.LET(_xlpm.a,_xlfn.XLOOKUP(1,('Number Allocation'!$C$6:$C$1483=CW301)*('Number Allocation'!$D$6:$D$1483=CX301),'Number Allocation'!$A$6:$A$1483,"..."),IF(_xlpm.a="","...",_xlpm.a))</f>
        <v>...</v>
      </c>
      <c r="CV301" s="747">
        <v>0</v>
      </c>
      <c r="CW301" s="12" t="str">
        <v>Not Declared</v>
      </c>
      <c r="CX301" s="12" t="str">
        <v>Banbury Harriers AC</v>
      </c>
      <c r="CY301" s="747"/>
      <c r="CZ301" s="3"/>
      <c r="DA301" s="3"/>
      <c r="DB301" s="433"/>
      <c r="DC301" s="747" t="str" cm="1">
        <f t="array" ref="DC301">_xlfn.LET(_xlpm.a,_xlfn.XLOOKUP(1,('Number Allocation'!$C$6:$C$1483=DE301)*('Number Allocation'!$D$6:$D$1483=DF301),'Number Allocation'!$A$6:$A$1483,"..."),IF(_xlpm.a="","...",_xlpm.a))</f>
        <v>...</v>
      </c>
      <c r="DD301" s="747">
        <v>0</v>
      </c>
      <c r="DE301" s="12" t="str">
        <v>Not Declared</v>
      </c>
      <c r="DF301" s="12" t="str">
        <v>White Horse Harriers</v>
      </c>
      <c r="DG301" s="747"/>
      <c r="DH301" s="3"/>
      <c r="DI301" s="3"/>
      <c r="DJ301" s="433"/>
      <c r="DK301" s="747" t="str" cm="1">
        <f t="array" ref="DK301">_xlfn.LET(_xlpm.a,_xlfn.XLOOKUP(1,('Number Allocation'!$C$6:$C$1483=DM301)*('Number Allocation'!$D$6:$D$1483=DN301),'Number Allocation'!$A$6:$A$1483,"..."),IF(_xlpm.a="","...",_xlpm.a))</f>
        <v>...</v>
      </c>
      <c r="DL301" s="747">
        <v>0</v>
      </c>
      <c r="DM301" s="12" t="str">
        <v>Not Declared</v>
      </c>
      <c r="DN301" s="12" t="str">
        <v>Bicester AC</v>
      </c>
      <c r="DO301" s="488"/>
      <c r="DP301" s="15"/>
      <c r="DQ301" s="15"/>
      <c r="DZ301" s="15"/>
      <c r="EA301" s="15"/>
    </row>
    <row r="302" spans="1:131" s="359" customFormat="1" ht="21" customHeight="1">
      <c r="A302" s="358" t="str">
        <f>'White Horse'!AJ$2</f>
        <v>White Horse Harriers</v>
      </c>
      <c r="B302" s="729" t="str">
        <f>'White Horse'!AV$1</f>
        <v>H</v>
      </c>
      <c r="C302" s="729" t="s">
        <v>71</v>
      </c>
      <c r="D302" s="729" t="str" cm="1">
        <f t="array" ref="D302">_xlfn.LET(_xlpm.x, 'White Horse'!$AL$24:$AW$24, _xlpm.y, 'White Horse'!$AL$30:$AW$38, _xlpm.z, 'White Horse'!$AJ$30:$AJ$38, IF(_xlfn.XLOOKUP($C302,_xlfn.XLOOKUP(D$247,_xlpm.x,_xlpm.y,""),_xlpm.z,"Not Declared")="", "Name not recorded",  _xlfn.XLOOKUP($C302,_xlfn.XLOOKUP(D$247,_xlpm.x,_xlpm.y,""),_xlpm.z,"Not Declared")))</f>
        <v>Not Declared</v>
      </c>
      <c r="E302" s="729" t="str" cm="1">
        <f t="array" ref="E302">_xlfn.LET(_xlpm.x, 'White Horse'!$AL$24:$AW$24, _xlpm.y, 'White Horse'!$AL$30:$AW$38, _xlpm.z, 'White Horse'!$AJ$30:$AJ$38, IF(_xlfn.XLOOKUP($C302,_xlfn.XLOOKUP(E$247,_xlpm.x,_xlpm.y,""),_xlpm.z,"Not Declared")="", "Name not recorded",  _xlfn.XLOOKUP($C302,_xlfn.XLOOKUP(E$247,_xlpm.x,_xlpm.y,""),_xlpm.z,"Not Declared")))</f>
        <v>Not Declared</v>
      </c>
      <c r="F302" s="732" t="str" cm="1">
        <f t="array" ref="F302">_xlfn.LET(_xlpm.x, 'White Horse'!$AL$24:$AW$24, _xlpm.y, 'White Horse'!$AL$30:$AW$38, _xlpm.z, 'White Horse'!$AJ$30:$AJ$38, IF(_xlfn.XLOOKUP($C302,_xlfn.XLOOKUP(F$247,_xlpm.x,_xlpm.y,""),_xlpm.z,"Not Declared")="", "Name not recorded",  _xlfn.XLOOKUP($C302,_xlfn.XLOOKUP(F$247,_xlpm.x,_xlpm.y,""),_xlpm.z,"Not Declared")))</f>
        <v>Not Declared</v>
      </c>
      <c r="G302" s="729" t="str" cm="1">
        <f t="array" ref="G302">_xlfn.LET(_xlpm.x, 'White Horse'!$AL$24:$AW$24, _xlpm.y, 'White Horse'!$AL$30:$AW$38, _xlpm.z, 'White Horse'!$AJ$30:$AJ$38, IF(_xlfn.XLOOKUP($C302,_xlfn.XLOOKUP(G$247,_xlpm.x,_xlpm.y,""),_xlpm.z,"Not Declared")="", "Name not recorded",  _xlfn.XLOOKUP($C302,_xlfn.XLOOKUP(G$247,_xlpm.x,_xlpm.y,""),_xlpm.z,"Not Declared")))</f>
        <v>Not Declared</v>
      </c>
      <c r="H302" s="729" t="str" cm="1">
        <f t="array" ref="H302">_xlfn.LET(_xlpm.x, 'White Horse'!$AL$24:$AW$24, _xlpm.y, 'White Horse'!$AL$30:$AW$38, _xlpm.z, 'White Horse'!$AJ$30:$AJ$38, IF(_xlfn.XLOOKUP($C302,_xlfn.XLOOKUP(H$247,_xlpm.x,_xlpm.y,""),_xlpm.z,"Not Declared")="", "Name not recorded",  _xlfn.XLOOKUP($C302,_xlfn.XLOOKUP(H$247,_xlpm.x,_xlpm.y,""),_xlpm.z,"Not Declared")))</f>
        <v>Not Declared</v>
      </c>
      <c r="I302" s="729" t="str" cm="1">
        <f t="array" ref="I302">_xlfn.LET(_xlpm.x, 'White Horse'!$AL$24:$AW$24, _xlpm.y, 'White Horse'!$AL$30:$AW$38, _xlpm.z, 'White Horse'!$AJ$30:$AJ$38, IF(_xlfn.XLOOKUP($C302,_xlfn.XLOOKUP(I$247,_xlpm.x,_xlpm.y,""),_xlpm.z,"Not Declared")="", "Name not recorded",  _xlfn.XLOOKUP($C302,_xlfn.XLOOKUP(I$247,_xlpm.x,_xlpm.y,""),_xlpm.z,"Not Declared")))</f>
        <v>Not Declared</v>
      </c>
      <c r="J302" s="729" t="str" cm="1">
        <f t="array" ref="J302">_xlfn.LET(_xlpm.x, 'White Horse'!$AL$24:$AW$24, _xlpm.y, 'White Horse'!$AL$30:$AW$38, _xlpm.z, 'White Horse'!$AJ$30:$AJ$38, IF(_xlfn.XLOOKUP($C302,_xlfn.XLOOKUP(J$247,_xlpm.x,_xlpm.y,""),_xlpm.z,"Not Declared")="", "Name not recorded",  _xlfn.XLOOKUP($C302,_xlfn.XLOOKUP(J$247,_xlpm.x,_xlpm.y,""),_xlpm.z,"Not Declared")))</f>
        <v>Not Declared</v>
      </c>
      <c r="K302" s="729" t="str" cm="1">
        <f t="array" ref="K302">_xlfn.LET(_xlpm.x, 'White Horse'!$AL$24:$AW$24, _xlpm.y, 'White Horse'!$AL$30:$AW$38, _xlpm.z, 'White Horse'!$AJ$30:$AJ$38, IF(_xlfn.XLOOKUP($C302,_xlfn.XLOOKUP(K$247,_xlpm.x,_xlpm.y,""),_xlpm.z,"Not Declared")="", "Name not recorded",  _xlfn.XLOOKUP($C302,_xlfn.XLOOKUP(K$247,_xlpm.x,_xlpm.y,""),_xlpm.z,"Not Declared")))</f>
        <v>Not Declared</v>
      </c>
      <c r="L302" s="729" t="str" cm="1">
        <f t="array" ref="L302">_xlfn.LET(_xlpm.x, 'White Horse'!$AL$24:$AW$24, _xlpm.y, 'White Horse'!$AL$30:$AW$38, _xlpm.z, 'White Horse'!$AJ$30:$AJ$38, IF(_xlfn.XLOOKUP($C302,_xlfn.XLOOKUP(L$247,_xlpm.x,_xlpm.y,""),_xlpm.z,"Not Declared")="", "Name not recorded",  _xlfn.XLOOKUP($C302,_xlfn.XLOOKUP(L$247,_xlpm.x,_xlpm.y,""),_xlpm.z,"Not Declared")))</f>
        <v>Not Declared</v>
      </c>
      <c r="M302" s="729" t="str" cm="1">
        <f t="array" ref="M302">_xlfn.LET(_xlpm.x, 'White Horse'!$AL$24:$AW$24, _xlpm.y, 'White Horse'!$AL$30:$AW$38, _xlpm.z, 'White Horse'!$AJ$30:$AJ$38, IF(_xlfn.XLOOKUP($C302,_xlfn.XLOOKUP(M$247,_xlpm.x,_xlpm.y,""),_xlpm.z,"Not Declared")="", "Name not recorded",  _xlfn.XLOOKUP($C302,_xlfn.XLOOKUP(M$247,_xlpm.x,_xlpm.y,""),_xlpm.z,"Not Declared")))</f>
        <v>Not Declared</v>
      </c>
      <c r="N302" s="729" t="str" cm="1">
        <f t="array" ref="N302">_xlfn.LET(_xlpm.x, 'White Horse'!$AL$24:$AW$24, _xlpm.y, 'White Horse'!$AL$30:$AW$38, _xlpm.z, 'White Horse'!$AJ$30:$AJ$38, IF(_xlfn.XLOOKUP($C302,_xlfn.XLOOKUP(N$247,_xlpm.x,_xlpm.y,""),_xlpm.z,"Not Declared")="", "Name not recorded",  _xlfn.XLOOKUP($C302,_xlfn.XLOOKUP(N$247,_xlpm.x,_xlpm.y,""),_xlpm.z,"Not Declared")))</f>
        <v>Not Declared</v>
      </c>
      <c r="O302" s="729" t="str" cm="1">
        <f t="array" ref="O302">_xlfn.LET(_xlpm.x, 'White Horse'!$AL$24:$AW$24, _xlpm.y, 'White Horse'!$AL$30:$AW$38, _xlpm.z, 'White Horse'!$AJ$30:$AJ$38, IF(_xlfn.XLOOKUP($C302,_xlfn.XLOOKUP(O$247,_xlpm.x,_xlpm.y,""),_xlpm.z,"Not Declared")="", "Name not recorded",  _xlfn.XLOOKUP($C302,_xlfn.XLOOKUP(O$247,_xlpm.x,_xlpm.y,""),_xlpm.z,"Not Declared")))</f>
        <v>Not Declared</v>
      </c>
      <c r="P302" s="732"/>
      <c r="Q302" s="732"/>
      <c r="R302" s="732"/>
      <c r="S302" s="732"/>
      <c r="T302" s="732"/>
      <c r="U302" s="732"/>
      <c r="V302" s="732"/>
      <c r="W302" s="732"/>
      <c r="X302" s="439" t="s">
        <v>524</v>
      </c>
      <c r="Z302" s="433"/>
      <c r="AA302" s="747" t="str" cm="1">
        <f t="array" ref="AA302">_xlfn.LET(_xlpm.a,_xlfn.XLOOKUP(1,('Number Allocation'!$C$6:$C$1483=AC302)*('Number Allocation'!$D$6:$D$1483=AD302),'Number Allocation'!$A$6:$A$1483,"..."),IF(_xlpm.a="","...",_xlpm.a))</f>
        <v>...</v>
      </c>
      <c r="AB302" s="747"/>
      <c r="AC302" s="12"/>
      <c r="AD302" s="12"/>
      <c r="AE302" s="436"/>
      <c r="AG302" s="365"/>
      <c r="AH302" s="433"/>
      <c r="AI302" s="747" t="str" cm="1">
        <f t="array" ref="AI302">_xlfn.LET(_xlpm.a,_xlfn.XLOOKUP(1,('Number Allocation'!$C$6:$C$1483=AK302)*('Number Allocation'!$D$6:$D$1483=AL302),'Number Allocation'!$A$6:$A$1483,"..."),IF(_xlpm.a="","...",_xlpm.a))</f>
        <v>...</v>
      </c>
      <c r="AJ302" s="747">
        <v>0</v>
      </c>
      <c r="AK302" s="12" t="str">
        <v>Not Declared</v>
      </c>
      <c r="AL302" s="12" t="str">
        <v>Abingdon AC</v>
      </c>
      <c r="AM302" s="436"/>
      <c r="AO302" s="365"/>
      <c r="AP302" s="433"/>
      <c r="AQ302" s="747" t="str" cm="1">
        <f t="array" ref="AQ302">_xlfn.LET(_xlpm.a,_xlfn.XLOOKUP(1,('Number Allocation'!$C$6:$C$1483=AS302)*('Number Allocation'!$D$6:$D$1483=AT302),'Number Allocation'!$A$6:$A$1483,"..."),IF(_xlpm.a="","...",_xlpm.a))</f>
        <v>...</v>
      </c>
      <c r="AR302" s="747">
        <v>0</v>
      </c>
      <c r="AS302" s="12" t="str">
        <v>Not Declared</v>
      </c>
      <c r="AT302" s="12" t="str">
        <v>Radley AC</v>
      </c>
      <c r="AU302" s="436"/>
      <c r="AW302" s="365"/>
      <c r="AX302" s="433"/>
      <c r="AY302" s="747" t="str" cm="1">
        <f t="array" ref="AY302">_xlfn.LET(_xlpm.a,_xlfn.XLOOKUP(1,('Number Allocation'!$C$6:$C$1483=BA302)*('Number Allocation'!$D$6:$D$1483=BB302),'Number Allocation'!$A$6:$A$1483,"..."),IF(_xlpm.a="","...",_xlpm.a))</f>
        <v>...</v>
      </c>
      <c r="AZ302" s="747">
        <v>0</v>
      </c>
      <c r="BA302" s="12" t="str">
        <v>Not Declared</v>
      </c>
      <c r="BB302" s="12" t="str">
        <v>Team Kennet</v>
      </c>
      <c r="BC302" s="436"/>
      <c r="BE302" s="365"/>
      <c r="BF302" s="433"/>
      <c r="BG302" s="747" t="str" cm="1">
        <f t="array" ref="BG302">_xlfn.LET(_xlpm.a,_xlfn.XLOOKUP(1,('Number Allocation'!$C$6:$C$1483=BI302)*('Number Allocation'!$D$6:$D$1483=BJ302),'Number Allocation'!$A$6:$A$1483,"..."),IF(_xlpm.a="","...",_xlpm.a))</f>
        <v>...</v>
      </c>
      <c r="BH302" s="747">
        <v>0</v>
      </c>
      <c r="BI302" s="12" t="str">
        <v>Not Declared</v>
      </c>
      <c r="BJ302" s="12" t="str">
        <v>Radley AC</v>
      </c>
      <c r="BK302" s="436"/>
      <c r="BM302" s="365"/>
      <c r="BN302" s="433"/>
      <c r="BO302" s="747" t="str" cm="1">
        <f t="array" ref="BO302">_xlfn.LET(_xlpm.a,_xlfn.XLOOKUP(1,('Number Allocation'!$C$6:$C$1483=BQ302)*('Number Allocation'!$D$6:$D$1483=BR302),'Number Allocation'!$A$6:$A$1483,"..."),IF(_xlpm.a="","...",_xlpm.a))</f>
        <v>...</v>
      </c>
      <c r="BP302" s="747">
        <v>0</v>
      </c>
      <c r="BQ302" s="12" t="str">
        <v>Not Declared</v>
      </c>
      <c r="BR302" s="12" t="str">
        <v>Oxford City AC</v>
      </c>
      <c r="BS302" s="436"/>
      <c r="BU302" s="365"/>
      <c r="BV302" s="433"/>
      <c r="BW302" s="747" t="str" cm="1">
        <f t="array" ref="BW302">_xlfn.LET(_xlpm.a,_xlfn.XLOOKUP(1,('Number Allocation'!$C$6:$C$1483=BY302)*('Number Allocation'!$D$6:$D$1483=BZ302),'Number Allocation'!$A$6:$A$1483,"..."),IF(_xlpm.a="","...",_xlpm.a))</f>
        <v>...</v>
      </c>
      <c r="BX302" s="747">
        <v>0</v>
      </c>
      <c r="BY302" s="12" t="str">
        <v>Not Declared</v>
      </c>
      <c r="BZ302" s="12" t="str">
        <v>White Horse Harriers</v>
      </c>
      <c r="CA302" s="747"/>
      <c r="CB302" s="3"/>
      <c r="CC302" s="3"/>
      <c r="CD302" s="433"/>
      <c r="CE302" s="747" t="str" cm="1">
        <f t="array" ref="CE302">_xlfn.LET(_xlpm.a,_xlfn.XLOOKUP(1,('Number Allocation'!$C$6:$C$1483=CG302)*('Number Allocation'!$D$6:$D$1483=CH302),'Number Allocation'!$A$6:$A$1483,"..."),IF(_xlpm.a="","...",_xlpm.a))</f>
        <v>...</v>
      </c>
      <c r="CF302" s="747">
        <v>0</v>
      </c>
      <c r="CG302" s="12" t="str">
        <v>Not Declared</v>
      </c>
      <c r="CH302" s="12" t="str">
        <v>Abingdon AC</v>
      </c>
      <c r="CI302" s="747"/>
      <c r="CJ302" s="3"/>
      <c r="CK302" s="3"/>
      <c r="CL302" s="433"/>
      <c r="CM302" s="747" t="str" cm="1">
        <f t="array" ref="CM302">_xlfn.LET(_xlpm.a,_xlfn.XLOOKUP(1,('Number Allocation'!$C$6:$C$1483=CO302)*('Number Allocation'!$D$6:$D$1483=CP302),'Number Allocation'!$A$6:$A$1483,"..."),IF(_xlpm.a="","...",_xlpm.a))</f>
        <v>...</v>
      </c>
      <c r="CN302" s="747">
        <v>0</v>
      </c>
      <c r="CO302" s="12" t="str">
        <v>Not Declared</v>
      </c>
      <c r="CP302" s="12" t="str">
        <v>Team Kennet</v>
      </c>
      <c r="CQ302" s="747"/>
      <c r="CR302" s="3"/>
      <c r="CS302" s="3"/>
      <c r="CT302" s="433"/>
      <c r="CU302" s="747" t="str" cm="1">
        <f t="array" ref="CU302">_xlfn.LET(_xlpm.a,_xlfn.XLOOKUP(1,('Number Allocation'!$C$6:$C$1483=CW302)*('Number Allocation'!$D$6:$D$1483=CX302),'Number Allocation'!$A$6:$A$1483,"..."),IF(_xlpm.a="","...",_xlpm.a))</f>
        <v>...</v>
      </c>
      <c r="CV302" s="747">
        <v>0</v>
      </c>
      <c r="CW302" s="12" t="str">
        <v>Not Declared</v>
      </c>
      <c r="CX302" s="12" t="str">
        <v>White Horse Harriers</v>
      </c>
      <c r="CY302" s="747"/>
      <c r="CZ302" s="3"/>
      <c r="DA302" s="3"/>
      <c r="DB302" s="433"/>
      <c r="DC302" s="747" t="str" cm="1">
        <f t="array" ref="DC302">_xlfn.LET(_xlpm.a,_xlfn.XLOOKUP(1,('Number Allocation'!$C$6:$C$1483=DE302)*('Number Allocation'!$D$6:$D$1483=DF302),'Number Allocation'!$A$6:$A$1483,"..."),IF(_xlpm.a="","...",_xlpm.a))</f>
        <v>...</v>
      </c>
      <c r="DD302" s="747">
        <v>0</v>
      </c>
      <c r="DE302" s="12" t="str">
        <v>Not Declared</v>
      </c>
      <c r="DF302" s="12" t="str">
        <v>Bicester AC</v>
      </c>
      <c r="DG302" s="747"/>
      <c r="DH302" s="3"/>
      <c r="DI302" s="3"/>
      <c r="DJ302" s="433"/>
      <c r="DK302" s="747" t="str" cm="1">
        <f t="array" ref="DK302">_xlfn.LET(_xlpm.a,_xlfn.XLOOKUP(1,('Number Allocation'!$C$6:$C$1483=DM302)*('Number Allocation'!$D$6:$D$1483=DN302),'Number Allocation'!$A$6:$A$1483,"..."),IF(_xlpm.a="","...",_xlpm.a))</f>
        <v>...</v>
      </c>
      <c r="DL302" s="747">
        <v>0</v>
      </c>
      <c r="DM302" s="12" t="str">
        <v>Not Declared</v>
      </c>
      <c r="DN302" s="12" t="str">
        <v>White Horse Harriers</v>
      </c>
      <c r="DO302" s="488"/>
      <c r="DP302" s="15"/>
      <c r="DQ302" s="15"/>
      <c r="DZ302" s="15"/>
      <c r="EA302" s="15"/>
    </row>
    <row r="303" spans="1:131" s="359" customFormat="1" ht="21" customHeight="1">
      <c r="A303" s="358" t="str">
        <f>A302</f>
        <v>White Horse Harriers</v>
      </c>
      <c r="B303" s="729" t="str">
        <f>'White Horse'!AV$2</f>
        <v>HH</v>
      </c>
      <c r="C303" s="729" t="s">
        <v>65</v>
      </c>
      <c r="D303" s="729" t="str" cm="1">
        <f t="array" ref="D303">_xlfn.LET(_xlpm.x, 'White Horse'!$AL$24:$AW$24, _xlpm.y, 'White Horse'!$AL$30:$AW$38, _xlpm.z, 'White Horse'!$AJ$30:$AJ$38, IF(_xlfn.XLOOKUP($C303,_xlfn.XLOOKUP(D$247,_xlpm.x,_xlpm.y,""),_xlpm.z,"Not Declared")="", "Name not recorded",  _xlfn.XLOOKUP($C303,_xlfn.XLOOKUP(D$247,_xlpm.x,_xlpm.y,""),_xlpm.z,"Not Declared")))</f>
        <v>Not Declared</v>
      </c>
      <c r="E303" s="729" t="str" cm="1">
        <f t="array" ref="E303">_xlfn.LET(_xlpm.x, 'White Horse'!$AL$24:$AW$24, _xlpm.y, 'White Horse'!$AL$30:$AW$38, _xlpm.z, 'White Horse'!$AJ$30:$AJ$38, IF(_xlfn.XLOOKUP($C303,_xlfn.XLOOKUP(E$247,_xlpm.x,_xlpm.y,""),_xlpm.z,"Not Declared")="", "Name not recorded",  _xlfn.XLOOKUP($C303,_xlfn.XLOOKUP(E$247,_xlpm.x,_xlpm.y,""),_xlpm.z,"Not Declared")))</f>
        <v>Not Declared</v>
      </c>
      <c r="F303" s="732" t="str" cm="1">
        <f t="array" ref="F303">_xlfn.LET(_xlpm.x, 'White Horse'!$AL$24:$AW$24, _xlpm.y, 'White Horse'!$AL$30:$AW$38, _xlpm.z, 'White Horse'!$AJ$30:$AJ$38, IF(_xlfn.XLOOKUP($C303,_xlfn.XLOOKUP(F$247,_xlpm.x,_xlpm.y,""),_xlpm.z,"Not Declared")="", "Name not recorded",  _xlfn.XLOOKUP($C303,_xlfn.XLOOKUP(F$247,_xlpm.x,_xlpm.y,""),_xlpm.z,"Not Declared")))</f>
        <v>Not Declared</v>
      </c>
      <c r="G303" s="729" t="str" cm="1">
        <f t="array" ref="G303">_xlfn.LET(_xlpm.x, 'White Horse'!$AL$24:$AW$24, _xlpm.y, 'White Horse'!$AL$30:$AW$38, _xlpm.z, 'White Horse'!$AJ$30:$AJ$38, IF(_xlfn.XLOOKUP($C303,_xlfn.XLOOKUP(G$247,_xlpm.x,_xlpm.y,""),_xlpm.z,"Not Declared")="", "Name not recorded",  _xlfn.XLOOKUP($C303,_xlfn.XLOOKUP(G$247,_xlpm.x,_xlpm.y,""),_xlpm.z,"Not Declared")))</f>
        <v>Not Declared</v>
      </c>
      <c r="H303" s="729" t="str" cm="1">
        <f t="array" ref="H303">_xlfn.LET(_xlpm.x, 'White Horse'!$AL$24:$AW$24, _xlpm.y, 'White Horse'!$AL$30:$AW$38, _xlpm.z, 'White Horse'!$AJ$30:$AJ$38, IF(_xlfn.XLOOKUP($C303,_xlfn.XLOOKUP(H$247,_xlpm.x,_xlpm.y,""),_xlpm.z,"Not Declared")="", "Name not recorded",  _xlfn.XLOOKUP($C303,_xlfn.XLOOKUP(H$247,_xlpm.x,_xlpm.y,""),_xlpm.z,"Not Declared")))</f>
        <v>Not Declared</v>
      </c>
      <c r="I303" s="729" t="str" cm="1">
        <f t="array" ref="I303">_xlfn.LET(_xlpm.x, 'White Horse'!$AL$24:$AW$24, _xlpm.y, 'White Horse'!$AL$30:$AW$38, _xlpm.z, 'White Horse'!$AJ$30:$AJ$38, IF(_xlfn.XLOOKUP($C303,_xlfn.XLOOKUP(I$247,_xlpm.x,_xlpm.y,""),_xlpm.z,"Not Declared")="", "Name not recorded",  _xlfn.XLOOKUP($C303,_xlfn.XLOOKUP(I$247,_xlpm.x,_xlpm.y,""),_xlpm.z,"Not Declared")))</f>
        <v>Not Declared</v>
      </c>
      <c r="J303" s="729" t="str" cm="1">
        <f t="array" ref="J303">_xlfn.LET(_xlpm.x, 'White Horse'!$AL$24:$AW$24, _xlpm.y, 'White Horse'!$AL$30:$AW$38, _xlpm.z, 'White Horse'!$AJ$30:$AJ$38, IF(_xlfn.XLOOKUP($C303,_xlfn.XLOOKUP(J$247,_xlpm.x,_xlpm.y,""),_xlpm.z,"Not Declared")="", "Name not recorded",  _xlfn.XLOOKUP($C303,_xlfn.XLOOKUP(J$247,_xlpm.x,_xlpm.y,""),_xlpm.z,"Not Declared")))</f>
        <v>Not Declared</v>
      </c>
      <c r="K303" s="729" t="str" cm="1">
        <f t="array" ref="K303">_xlfn.LET(_xlpm.x, 'White Horse'!$AL$24:$AW$24, _xlpm.y, 'White Horse'!$AL$30:$AW$38, _xlpm.z, 'White Horse'!$AJ$30:$AJ$38, IF(_xlfn.XLOOKUP($C303,_xlfn.XLOOKUP(K$247,_xlpm.x,_xlpm.y,""),_xlpm.z,"Not Declared")="", "Name not recorded",  _xlfn.XLOOKUP($C303,_xlfn.XLOOKUP(K$247,_xlpm.x,_xlpm.y,""),_xlpm.z,"Not Declared")))</f>
        <v>Not Declared</v>
      </c>
      <c r="L303" s="729" t="str" cm="1">
        <f t="array" ref="L303">_xlfn.LET(_xlpm.x, 'White Horse'!$AL$24:$AW$24, _xlpm.y, 'White Horse'!$AL$30:$AW$38, _xlpm.z, 'White Horse'!$AJ$30:$AJ$38, IF(_xlfn.XLOOKUP($C303,_xlfn.XLOOKUP(L$247,_xlpm.x,_xlpm.y,""),_xlpm.z,"Not Declared")="", "Name not recorded",  _xlfn.XLOOKUP($C303,_xlfn.XLOOKUP(L$247,_xlpm.x,_xlpm.y,""),_xlpm.z,"Not Declared")))</f>
        <v>Not Declared</v>
      </c>
      <c r="M303" s="729" t="str" cm="1">
        <f t="array" ref="M303">_xlfn.LET(_xlpm.x, 'White Horse'!$AL$24:$AW$24, _xlpm.y, 'White Horse'!$AL$30:$AW$38, _xlpm.z, 'White Horse'!$AJ$30:$AJ$38, IF(_xlfn.XLOOKUP($C303,_xlfn.XLOOKUP(M$247,_xlpm.x,_xlpm.y,""),_xlpm.z,"Not Declared")="", "Name not recorded",  _xlfn.XLOOKUP($C303,_xlfn.XLOOKUP(M$247,_xlpm.x,_xlpm.y,""),_xlpm.z,"Not Declared")))</f>
        <v>Not Declared</v>
      </c>
      <c r="N303" s="729" t="str" cm="1">
        <f t="array" ref="N303">_xlfn.LET(_xlpm.x, 'White Horse'!$AL$24:$AW$24, _xlpm.y, 'White Horse'!$AL$30:$AW$38, _xlpm.z, 'White Horse'!$AJ$30:$AJ$38, IF(_xlfn.XLOOKUP($C303,_xlfn.XLOOKUP(N$247,_xlpm.x,_xlpm.y,""),_xlpm.z,"Not Declared")="", "Name not recorded",  _xlfn.XLOOKUP($C303,_xlfn.XLOOKUP(N$247,_xlpm.x,_xlpm.y,""),_xlpm.z,"Not Declared")))</f>
        <v>Not Declared</v>
      </c>
      <c r="O303" s="729" t="str" cm="1">
        <f t="array" ref="O303">_xlfn.LET(_xlpm.x, 'White Horse'!$AL$24:$AW$24, _xlpm.y, 'White Horse'!$AL$30:$AW$38, _xlpm.z, 'White Horse'!$AJ$30:$AJ$38, IF(_xlfn.XLOOKUP($C303,_xlfn.XLOOKUP(O$247,_xlpm.x,_xlpm.y,""),_xlpm.z,"Not Declared")="", "Name not recorded",  _xlfn.XLOOKUP($C303,_xlfn.XLOOKUP(O$247,_xlpm.x,_xlpm.y,""),_xlpm.z,"Not Declared")))</f>
        <v>Not Declared</v>
      </c>
      <c r="P303" s="732"/>
      <c r="Q303" s="732"/>
      <c r="R303" s="732"/>
      <c r="S303" s="732"/>
      <c r="T303" s="732"/>
      <c r="U303" s="732"/>
      <c r="V303" s="732"/>
      <c r="W303" s="732"/>
      <c r="X303" s="732"/>
      <c r="Z303" s="433"/>
      <c r="AA303" s="749" t="str" cm="1">
        <f t="array" ref="AA303">_xlfn.LET(_xlpm.a,_xlfn.XLOOKUP(1,('Number Allocation'!$C$6:$C$1483=AC303)*('Number Allocation'!$D$6:$D$1483=AD303),'Number Allocation'!$A$6:$A$1483,"..."),IF(_xlpm.a="","...",_xlpm.a))</f>
        <v>...</v>
      </c>
      <c r="AB303" s="749"/>
      <c r="AC303" s="427"/>
      <c r="AD303" s="427"/>
      <c r="AE303" s="436"/>
      <c r="AG303" s="365"/>
      <c r="AH303" s="433"/>
      <c r="AI303" s="749" t="str" cm="1">
        <f t="array" ref="AI303">_xlfn.LET(_xlpm.a,_xlfn.XLOOKUP(1,('Number Allocation'!$C$6:$C$1483=AK303)*('Number Allocation'!$D$6:$D$1483=AL303),'Number Allocation'!$A$6:$A$1483,"..."),IF(_xlpm.a="","...",_xlpm.a))</f>
        <v>...</v>
      </c>
      <c r="AJ303" s="749">
        <v>0</v>
      </c>
      <c r="AK303" s="427" t="str">
        <v>Not Declared</v>
      </c>
      <c r="AL303" s="427" t="str">
        <v>Bicester AC</v>
      </c>
      <c r="AM303" s="436"/>
      <c r="AO303" s="365"/>
      <c r="AP303" s="433"/>
      <c r="AQ303" s="749" t="str" cm="1">
        <f t="array" ref="AQ303">_xlfn.LET(_xlpm.a,_xlfn.XLOOKUP(1,('Number Allocation'!$C$6:$C$1483=AS303)*('Number Allocation'!$D$6:$D$1483=AT303),'Number Allocation'!$A$6:$A$1483,"..."),IF(_xlpm.a="","...",_xlpm.a))</f>
        <v>...</v>
      </c>
      <c r="AR303" s="749">
        <v>0</v>
      </c>
      <c r="AS303" s="427" t="str">
        <v>Not Declared</v>
      </c>
      <c r="AT303" s="427" t="str">
        <v>White Horse Harriers</v>
      </c>
      <c r="AU303" s="436"/>
      <c r="AW303" s="365"/>
      <c r="AX303" s="433"/>
      <c r="AY303" s="749" t="str" cm="1">
        <f t="array" ref="AY303">_xlfn.LET(_xlpm.a,_xlfn.XLOOKUP(1,('Number Allocation'!$C$6:$C$1483=BA303)*('Number Allocation'!$D$6:$D$1483=BB303),'Number Allocation'!$A$6:$A$1483,"..."),IF(_xlpm.a="","...",_xlpm.a))</f>
        <v>...</v>
      </c>
      <c r="AZ303" s="749">
        <v>0</v>
      </c>
      <c r="BA303" s="427" t="str">
        <v>Not Declared</v>
      </c>
      <c r="BB303" s="427" t="str">
        <v>Banbury Harriers AC</v>
      </c>
      <c r="BC303" s="436"/>
      <c r="BE303" s="365"/>
      <c r="BF303" s="433"/>
      <c r="BG303" s="749" t="str" cm="1">
        <f t="array" ref="BG303">_xlfn.LET(_xlpm.a,_xlfn.XLOOKUP(1,('Number Allocation'!$C$6:$C$1483=BI303)*('Number Allocation'!$D$6:$D$1483=BJ303),'Number Allocation'!$A$6:$A$1483,"..."),IF(_xlpm.a="","...",_xlpm.a))</f>
        <v>...</v>
      </c>
      <c r="BH303" s="749">
        <v>0</v>
      </c>
      <c r="BI303" s="427" t="str">
        <v>Not Declared</v>
      </c>
      <c r="BJ303" s="427" t="str">
        <v>Abingdon AC</v>
      </c>
      <c r="BK303" s="436"/>
      <c r="BM303" s="365"/>
      <c r="BN303" s="433"/>
      <c r="BO303" s="749" t="str" cm="1">
        <f t="array" ref="BO303">_xlfn.LET(_xlpm.a,_xlfn.XLOOKUP(1,('Number Allocation'!$C$6:$C$1483=BQ303)*('Number Allocation'!$D$6:$D$1483=BR303),'Number Allocation'!$A$6:$A$1483,"..."),IF(_xlpm.a="","...",_xlpm.a))</f>
        <v>...</v>
      </c>
      <c r="BP303" s="749">
        <v>0</v>
      </c>
      <c r="BQ303" s="427" t="str">
        <v>Not Declared</v>
      </c>
      <c r="BR303" s="427" t="str">
        <v>Witney Road Runners</v>
      </c>
      <c r="BS303" s="436"/>
      <c r="BU303" s="365"/>
      <c r="BV303" s="433"/>
      <c r="BW303" s="749" t="str" cm="1">
        <f t="array" ref="BW303">_xlfn.LET(_xlpm.a,_xlfn.XLOOKUP(1,('Number Allocation'!$C$6:$C$1483=BY303)*('Number Allocation'!$D$6:$D$1483=BZ303),'Number Allocation'!$A$6:$A$1483,"..."),IF(_xlpm.a="","...",_xlpm.a))</f>
        <v>...</v>
      </c>
      <c r="BX303" s="749">
        <v>0</v>
      </c>
      <c r="BY303" s="427" t="str">
        <v>Not Declared</v>
      </c>
      <c r="BZ303" s="427" t="str">
        <v>Witney Road Runners</v>
      </c>
      <c r="CA303" s="747"/>
      <c r="CB303" s="3"/>
      <c r="CC303" s="3"/>
      <c r="CD303" s="433"/>
      <c r="CE303" s="749" t="str" cm="1">
        <f t="array" ref="CE303">_xlfn.LET(_xlpm.a,_xlfn.XLOOKUP(1,('Number Allocation'!$C$6:$C$1483=CG303)*('Number Allocation'!$D$6:$D$1483=CH303),'Number Allocation'!$A$6:$A$1483,"..."),IF(_xlpm.a="","...",_xlpm.a))</f>
        <v>...</v>
      </c>
      <c r="CF303" s="749">
        <v>0</v>
      </c>
      <c r="CG303" s="427" t="str">
        <v>Not Declared</v>
      </c>
      <c r="CH303" s="427" t="str">
        <v>Oxford City AC</v>
      </c>
      <c r="CI303" s="747"/>
      <c r="CJ303" s="3"/>
      <c r="CK303" s="3"/>
      <c r="CL303" s="433"/>
      <c r="CM303" s="749" t="str" cm="1">
        <f t="array" ref="CM303">_xlfn.LET(_xlpm.a,_xlfn.XLOOKUP(1,('Number Allocation'!$C$6:$C$1483=CO303)*('Number Allocation'!$D$6:$D$1483=CP303),'Number Allocation'!$A$6:$A$1483,"..."),IF(_xlpm.a="","...",_xlpm.a))</f>
        <v>...</v>
      </c>
      <c r="CN303" s="749">
        <v>0</v>
      </c>
      <c r="CO303" s="427" t="str">
        <v>Not Declared</v>
      </c>
      <c r="CP303" s="427" t="str">
        <v>Radley AC</v>
      </c>
      <c r="CQ303" s="747"/>
      <c r="CR303" s="3"/>
      <c r="CS303" s="3"/>
      <c r="CT303" s="433"/>
      <c r="CU303" s="749" t="str" cm="1">
        <f t="array" ref="CU303">_xlfn.LET(_xlpm.a,_xlfn.XLOOKUP(1,('Number Allocation'!$C$6:$C$1483=CW303)*('Number Allocation'!$D$6:$D$1483=CX303),'Number Allocation'!$A$6:$A$1483,"..."),IF(_xlpm.a="","...",_xlpm.a))</f>
        <v>...</v>
      </c>
      <c r="CV303" s="749">
        <v>0</v>
      </c>
      <c r="CW303" s="427" t="str">
        <v>Not Declared</v>
      </c>
      <c r="CX303" s="427" t="str">
        <v>Bicester AC</v>
      </c>
      <c r="CY303" s="747"/>
      <c r="CZ303" s="3"/>
      <c r="DA303" s="3"/>
      <c r="DB303" s="433"/>
      <c r="DC303" s="749" t="str" cm="1">
        <f t="array" ref="DC303">_xlfn.LET(_xlpm.a,_xlfn.XLOOKUP(1,('Number Allocation'!$C$6:$C$1483=DE303)*('Number Allocation'!$D$6:$D$1483=DF303),'Number Allocation'!$A$6:$A$1483,"..."),IF(_xlpm.a="","...",_xlpm.a))</f>
        <v>...</v>
      </c>
      <c r="DD303" s="749">
        <v>0</v>
      </c>
      <c r="DE303" s="427" t="str">
        <v>Not Declared</v>
      </c>
      <c r="DF303" s="427" t="str">
        <v>Team Kennet</v>
      </c>
      <c r="DG303" s="747"/>
      <c r="DH303" s="3"/>
      <c r="DI303" s="3"/>
      <c r="DJ303" s="433"/>
      <c r="DK303" s="749" t="str" cm="1">
        <f t="array" ref="DK303">_xlfn.LET(_xlpm.a,_xlfn.XLOOKUP(1,('Number Allocation'!$C$6:$C$1483=DM303)*('Number Allocation'!$D$6:$D$1483=DN303),'Number Allocation'!$A$6:$A$1483,"..."),IF(_xlpm.a="","...",_xlpm.a))</f>
        <v>...</v>
      </c>
      <c r="DL303" s="749">
        <v>0</v>
      </c>
      <c r="DM303" s="427" t="str">
        <v>Not Declared</v>
      </c>
      <c r="DN303" s="427" t="str">
        <v>Team Kennet</v>
      </c>
      <c r="DO303" s="488"/>
      <c r="DP303" s="15"/>
      <c r="DQ303" s="15"/>
      <c r="DZ303" s="15"/>
      <c r="EA303" s="15"/>
    </row>
    <row r="304" spans="1:131" s="359" customFormat="1" ht="21" customHeight="1">
      <c r="A304" s="358" t="str">
        <f t="shared" ref="A304:A309" si="33">A303</f>
        <v>White Horse Harriers</v>
      </c>
      <c r="B304" s="729"/>
      <c r="C304" s="729" t="s">
        <v>517</v>
      </c>
      <c r="D304" s="729" t="str" cm="1">
        <f t="array" ref="D304">_xlfn.LET(_xlpm.x, 'White Horse'!$AL$24:$AW$24, _xlpm.y, 'White Horse'!$AL$30:$AW$38, _xlpm.z, 'White Horse'!$AJ$30:$AJ$38, IF(_xlfn.XLOOKUP($C304,_xlfn.XLOOKUP(D$247,_xlpm.x,_xlpm.y,""),_xlpm.z,"Not Declared")="", "Name not recorded",  _xlfn.XLOOKUP($C304,_xlfn.XLOOKUP(D$247,_xlpm.x,_xlpm.y,""),_xlpm.z,"Not Declared")))</f>
        <v>Not Declared</v>
      </c>
      <c r="E304" s="729" t="str" cm="1">
        <f t="array" ref="E304">_xlfn.LET(_xlpm.x, 'White Horse'!$AL$24:$AW$24, _xlpm.y, 'White Horse'!$AL$30:$AW$38, _xlpm.z, 'White Horse'!$AJ$30:$AJ$38, IF(_xlfn.XLOOKUP($C304,_xlfn.XLOOKUP(E$247,_xlpm.x,_xlpm.y,""),_xlpm.z,"Not Declared")="", "Name not recorded",  _xlfn.XLOOKUP($C304,_xlfn.XLOOKUP(E$247,_xlpm.x,_xlpm.y,""),_xlpm.z,"Not Declared")))</f>
        <v>Not Declared</v>
      </c>
      <c r="F304" s="732" t="str" cm="1">
        <f t="array" ref="F304">_xlfn.LET(_xlpm.x, 'White Horse'!$AL$24:$AW$24, _xlpm.y, 'White Horse'!$AL$30:$AW$38, _xlpm.z, 'White Horse'!$AJ$30:$AJ$38, IF(_xlfn.XLOOKUP($C304,_xlfn.XLOOKUP(F$247,_xlpm.x,_xlpm.y,""),_xlpm.z,"Not Declared")="", "Name not recorded",  _xlfn.XLOOKUP($C304,_xlfn.XLOOKUP(F$247,_xlpm.x,_xlpm.y,""),_xlpm.z,"Not Declared")))</f>
        <v>Not Declared</v>
      </c>
      <c r="G304" s="729" t="str" cm="1">
        <f t="array" ref="G304">_xlfn.LET(_xlpm.x, 'White Horse'!$AL$24:$AW$24, _xlpm.y, 'White Horse'!$AL$30:$AW$38, _xlpm.z, 'White Horse'!$AJ$30:$AJ$38, IF(_xlfn.XLOOKUP($C304,_xlfn.XLOOKUP(G$247,_xlpm.x,_xlpm.y,""),_xlpm.z,"Not Declared")="", "Name not recorded",  _xlfn.XLOOKUP($C304,_xlfn.XLOOKUP(G$247,_xlpm.x,_xlpm.y,""),_xlpm.z,"Not Declared")))</f>
        <v>Not Declared</v>
      </c>
      <c r="H304" s="729" t="str" cm="1">
        <f t="array" ref="H304">_xlfn.LET(_xlpm.x, 'White Horse'!$AL$24:$AW$24, _xlpm.y, 'White Horse'!$AL$30:$AW$38, _xlpm.z, 'White Horse'!$AJ$30:$AJ$38, IF(_xlfn.XLOOKUP($C304,_xlfn.XLOOKUP(H$247,_xlpm.x,_xlpm.y,""),_xlpm.z,"Not Declared")="", "Name not recorded",  _xlfn.XLOOKUP($C304,_xlfn.XLOOKUP(H$247,_xlpm.x,_xlpm.y,""),_xlpm.z,"Not Declared")))</f>
        <v>Not Declared</v>
      </c>
      <c r="I304" s="729" t="str" cm="1">
        <f t="array" ref="I304">_xlfn.LET(_xlpm.x, 'White Horse'!$AL$24:$AW$24, _xlpm.y, 'White Horse'!$AL$30:$AW$38, _xlpm.z, 'White Horse'!$AJ$30:$AJ$38, IF(_xlfn.XLOOKUP($C304,_xlfn.XLOOKUP(I$247,_xlpm.x,_xlpm.y,""),_xlpm.z,"Not Declared")="", "Name not recorded",  _xlfn.XLOOKUP($C304,_xlfn.XLOOKUP(I$247,_xlpm.x,_xlpm.y,""),_xlpm.z,"Not Declared")))</f>
        <v>Not Declared</v>
      </c>
      <c r="J304" s="729" t="str" cm="1">
        <f t="array" ref="J304">_xlfn.LET(_xlpm.x, 'White Horse'!$AL$24:$AW$24, _xlpm.y, 'White Horse'!$AL$30:$AW$38, _xlpm.z, 'White Horse'!$AJ$30:$AJ$38, IF(_xlfn.XLOOKUP($C304,_xlfn.XLOOKUP(J$247,_xlpm.x,_xlpm.y,""),_xlpm.z,"Not Declared")="", "Name not recorded",  _xlfn.XLOOKUP($C304,_xlfn.XLOOKUP(J$247,_xlpm.x,_xlpm.y,""),_xlpm.z,"Not Declared")))</f>
        <v>Not Declared</v>
      </c>
      <c r="K304" s="729" t="str" cm="1">
        <f t="array" ref="K304">_xlfn.LET(_xlpm.x, 'White Horse'!$AL$24:$AW$24, _xlpm.y, 'White Horse'!$AL$30:$AW$38, _xlpm.z, 'White Horse'!$AJ$30:$AJ$38, IF(_xlfn.XLOOKUP($C304,_xlfn.XLOOKUP(K$247,_xlpm.x,_xlpm.y,""),_xlpm.z,"Not Declared")="", "Name not recorded",  _xlfn.XLOOKUP($C304,_xlfn.XLOOKUP(K$247,_xlpm.x,_xlpm.y,""),_xlpm.z,"Not Declared")))</f>
        <v>Not Declared</v>
      </c>
      <c r="L304" s="729" t="str" cm="1">
        <f t="array" ref="L304">_xlfn.LET(_xlpm.x, 'White Horse'!$AL$24:$AW$24, _xlpm.y, 'White Horse'!$AL$30:$AW$38, _xlpm.z, 'White Horse'!$AJ$30:$AJ$38, IF(_xlfn.XLOOKUP($C304,_xlfn.XLOOKUP(L$247,_xlpm.x,_xlpm.y,""),_xlpm.z,"Not Declared")="", "Name not recorded",  _xlfn.XLOOKUP($C304,_xlfn.XLOOKUP(L$247,_xlpm.x,_xlpm.y,""),_xlpm.z,"Not Declared")))</f>
        <v>Not Declared</v>
      </c>
      <c r="M304" s="729" t="str" cm="1">
        <f t="array" ref="M304">_xlfn.LET(_xlpm.x, 'White Horse'!$AL$24:$AW$24, _xlpm.y, 'White Horse'!$AL$30:$AW$38, _xlpm.z, 'White Horse'!$AJ$30:$AJ$38, IF(_xlfn.XLOOKUP($C304,_xlfn.XLOOKUP(M$247,_xlpm.x,_xlpm.y,""),_xlpm.z,"Not Declared")="", "Name not recorded",  _xlfn.XLOOKUP($C304,_xlfn.XLOOKUP(M$247,_xlpm.x,_xlpm.y,""),_xlpm.z,"Not Declared")))</f>
        <v>Not Declared</v>
      </c>
      <c r="N304" s="729" t="str" cm="1">
        <f t="array" ref="N304">_xlfn.LET(_xlpm.x, 'White Horse'!$AL$24:$AW$24, _xlpm.y, 'White Horse'!$AL$30:$AW$38, _xlpm.z, 'White Horse'!$AJ$30:$AJ$38, IF(_xlfn.XLOOKUP($C304,_xlfn.XLOOKUP(N$247,_xlpm.x,_xlpm.y,""),_xlpm.z,"Not Declared")="", "Name not recorded",  _xlfn.XLOOKUP($C304,_xlfn.XLOOKUP(N$247,_xlpm.x,_xlpm.y,""),_xlpm.z,"Not Declared")))</f>
        <v>Not Declared</v>
      </c>
      <c r="O304" s="729" t="str" cm="1">
        <f t="array" ref="O304">_xlfn.LET(_xlpm.x, 'White Horse'!$AL$24:$AW$24, _xlpm.y, 'White Horse'!$AL$30:$AW$38, _xlpm.z, 'White Horse'!$AJ$30:$AJ$38, IF(_xlfn.XLOOKUP($C304,_xlfn.XLOOKUP(O$247,_xlpm.x,_xlpm.y,""),_xlpm.z,"Not Declared")="", "Name not recorded",  _xlfn.XLOOKUP($C304,_xlfn.XLOOKUP(O$247,_xlpm.x,_xlpm.y,""),_xlpm.z,"Not Declared")))</f>
        <v>Not Declared</v>
      </c>
      <c r="P304" s="79" t="s">
        <v>517</v>
      </c>
      <c r="Q304" s="729" t="s">
        <v>319</v>
      </c>
      <c r="R304" s="729" t="s">
        <v>320</v>
      </c>
      <c r="S304" s="729" t="s">
        <v>321</v>
      </c>
      <c r="T304" s="729" t="str" cm="1">
        <f t="array" ref="T304">_xlfn.LET(_xlpm.x, 'White Horse'!$AL$24:$AX$24, _xlpm.y, 'White Horse'!$AL$30:$AX$38, _xlpm.z, 'White Horse'!$AJ$30:$AJ$38, IF(_xlfn.XLOOKUP(P304,_xlfn.XLOOKUP(T$247,_xlpm.x,_xlpm.y,""),_xlpm.z,"Not Declared")="", "Name not recorded",  _xlfn.XLOOKUP(P304,_xlfn.XLOOKUP(T$247,_xlpm.x,_xlpm.y,""),_xlpm.z,"Not Declared")))</f>
        <v>Not Declared</v>
      </c>
      <c r="U304" s="729" t="str" cm="1">
        <f t="array" ref="U304">_xlfn.LET(_xlpm.x, 'White Horse'!$AL$24:$AX$24, _xlpm.y, 'White Horse'!$AL$30:$AX$38, _xlpm.z, 'White Horse'!$AJ$30:$AJ$38, IF(_xlfn.XLOOKUP(Q304,_xlfn.XLOOKUP(U$247,_xlpm.x,_xlpm.y,""),_xlpm.z,"Not Declared")="", "Name not recorded",  _xlfn.XLOOKUP(Q304,_xlfn.XLOOKUP(U$247,_xlpm.x,_xlpm.y,""),_xlpm.z,"Not Declared")))</f>
        <v>Not Declared</v>
      </c>
      <c r="V304" s="729" t="str" cm="1">
        <f t="array" ref="V304">_xlfn.LET(_xlpm.x, 'White Horse'!$AL$24:$AX$24, _xlpm.y, 'White Horse'!$AL$30:$AX$38, _xlpm.z, 'White Horse'!$AJ$30:$AJ$38, IF(_xlfn.XLOOKUP(R304,_xlfn.XLOOKUP(V$247,_xlpm.x,_xlpm.y,""),_xlpm.z,"Not Declared")="", "Name not recorded",  _xlfn.XLOOKUP(R304,_xlfn.XLOOKUP(V$247,_xlpm.x,_xlpm.y,""),_xlpm.z,"Not Declared")))</f>
        <v>Not Declared</v>
      </c>
      <c r="W304" s="729" t="str" cm="1">
        <f t="array" ref="W304">_xlfn.LET(_xlpm.x, 'White Horse'!$AL$24:$AX$24, _xlpm.y, 'White Horse'!$AL$30:$AX$38, _xlpm.z, 'White Horse'!$AJ$30:$AJ$38, IF(_xlfn.XLOOKUP(S304,_xlfn.XLOOKUP(W$247,_xlpm.x,_xlpm.y,""),_xlpm.z,"Not Declared")="", "Name not recorded",  _xlfn.XLOOKUP(S304,_xlfn.XLOOKUP(W$247,_xlpm.x,_xlpm.y,""),_xlpm.z,"Not Declared")))</f>
        <v>Not Declared</v>
      </c>
      <c r="X304" s="358" t="str">
        <f>_xlfn.TEXTJOIN(", ",,T304:W304)</f>
        <v>Not Declared, Not Declared, Not Declared, Not Declared</v>
      </c>
      <c r="Z304" s="3" t="s">
        <v>323</v>
      </c>
      <c r="AA304" s="744" t="str" cm="1">
        <f t="array" ref="AA304">_xlfn.LET(_xlpm.a,_xlfn.XLOOKUP(1,('Number Allocation'!$C$6:$C$1483=AC304)*('Number Allocation'!$D$6:$D$1483=AD304),'Number Allocation'!$A$6:$A$1483,"..."),IF(_xlpm.a="","...",_xlpm.a))</f>
        <v>...</v>
      </c>
      <c r="AB304" s="432" t="e" cm="1">
        <f t="array" ref="AB304">_xlfn.LET(_xlpm.eventsort, _xlfn.XLOOKUP(AB$247,$D$698:$P$698,$D$700:$P$707), _xlpm.eventdata, _xlfn.XLOOKUP(AB$247,$D$247:$O$247,$D$248:$O$318), _xlpm.agedata, $A$248:$C$318, _xlfn.SORTBY(_xlfn._xlws.FILTER(_xlfn.CHOOSECOLS(_xlfn.HSTACK(_xlpm.agedata,_xlpm.eventdata),2,4,1),(_xlfn.CHOOSECOLS(_xlpm.agedata,3)=Z304),""),_xlpm.eventsort))</f>
        <v>#N/A</v>
      </c>
      <c r="AC304" s="422"/>
      <c r="AD304" s="422"/>
      <c r="AE304" s="436"/>
      <c r="AG304" s="365"/>
      <c r="AH304" s="3" t="s">
        <v>323</v>
      </c>
      <c r="AI304" s="744" t="str" cm="1">
        <f t="array" ref="AI304">_xlfn.LET(_xlpm.a,_xlfn.XLOOKUP(1,('Number Allocation'!$C$6:$C$1483=AK304)*('Number Allocation'!$D$6:$D$1483=AL304),'Number Allocation'!$A$6:$A$1483,"..."),IF(_xlpm.a="","...",_xlpm.a))</f>
        <v>...</v>
      </c>
      <c r="AJ304" s="432" cm="1">
        <f t="array" ref="AJ304:AL311">_xlfn.LET(_xlpm.eventsort, _xlfn.XLOOKUP(AJ$247,$D$698:$P$698,$D$700:$P$707), _xlpm.eventdata, _xlfn.XLOOKUP(AJ$247,$D$247:$O$247,$D$248:$O$318), _xlpm.agedata, $A$248:$C$318, _xlfn.SORTBY(_xlfn._xlws.FILTER(_xlfn.CHOOSECOLS(_xlfn.HSTACK(_xlpm.agedata,_xlpm.eventdata),2,4,1),(_xlfn.CHOOSECOLS(_xlpm.agedata,3)=AH304),""),_xlpm.eventsort))</f>
        <v>0</v>
      </c>
      <c r="AK304" s="422" t="str">
        <v>Not Declared</v>
      </c>
      <c r="AL304" s="422" t="str">
        <v>Witney Road Runners</v>
      </c>
      <c r="AM304" s="436"/>
      <c r="AO304" s="365"/>
      <c r="AP304" s="3" t="s">
        <v>323</v>
      </c>
      <c r="AQ304" s="744" t="str" cm="1">
        <f t="array" ref="AQ304">_xlfn.LET(_xlpm.a,_xlfn.XLOOKUP(1,('Number Allocation'!$C$6:$C$1483=AS304)*('Number Allocation'!$D$6:$D$1483=AT304),'Number Allocation'!$A$6:$A$1483,"..."),IF(_xlpm.a="","...",_xlpm.a))</f>
        <v>...</v>
      </c>
      <c r="AR304" s="432" cm="1">
        <f t="array" ref="AR304:AT311">_xlfn.LET(_xlpm.eventsort, _xlfn.XLOOKUP(AR$247,$D$698:$P$698,$D$700:$P$707), _xlpm.eventdata, _xlfn.XLOOKUP(AR$247,$D$247:$O$247,$D$248:$O$318), _xlpm.agedata, $A$248:$C$318, _xlfn.SORTBY(_xlfn._xlws.FILTER(_xlfn.CHOOSECOLS(_xlfn.HSTACK(_xlpm.agedata,_xlpm.eventdata),2,4,1),(_xlfn.CHOOSECOLS(_xlpm.agedata,3)=AP304),""),_xlpm.eventsort))</f>
        <v>0</v>
      </c>
      <c r="AS304" s="422" t="str">
        <v>Not Declared</v>
      </c>
      <c r="AT304" s="422" t="str">
        <v>Abingdon AC</v>
      </c>
      <c r="AU304" s="436"/>
      <c r="AW304" s="365"/>
      <c r="AX304" s="3" t="s">
        <v>323</v>
      </c>
      <c r="AY304" s="744" t="str" cm="1">
        <f t="array" ref="AY304">_xlfn.LET(_xlpm.a,_xlfn.XLOOKUP(1,('Number Allocation'!$C$6:$C$1483=BA304)*('Number Allocation'!$D$6:$D$1483=BB304),'Number Allocation'!$A$6:$A$1483,"..."),IF(_xlpm.a="","...",_xlpm.a))</f>
        <v>...</v>
      </c>
      <c r="AZ304" s="432" cm="1">
        <f t="array" ref="AZ304:BB311">_xlfn.LET(_xlpm.eventsort, _xlfn.XLOOKUP(AZ$247,$D$698:$P$698,$D$700:$P$707), _xlpm.eventdata, _xlfn.XLOOKUP(AZ$247,$D$247:$O$247,$D$248:$O$318), _xlpm.agedata, $A$248:$C$318, _xlfn.SORTBY(_xlfn._xlws.FILTER(_xlfn.CHOOSECOLS(_xlfn.HSTACK(_xlpm.agedata,_xlpm.eventdata),2,4,1),(_xlfn.CHOOSECOLS(_xlpm.agedata,3)=AX304),""),_xlpm.eventsort))</f>
        <v>0</v>
      </c>
      <c r="BA304" s="422" t="str">
        <v>Not Declared</v>
      </c>
      <c r="BB304" s="422" t="str">
        <v>Oxford City AC</v>
      </c>
      <c r="BC304" s="436"/>
      <c r="BE304" s="365"/>
      <c r="BF304" s="3" t="s">
        <v>323</v>
      </c>
      <c r="BG304" s="744" t="str" cm="1">
        <f t="array" ref="BG304">_xlfn.LET(_xlpm.a,_xlfn.XLOOKUP(1,('Number Allocation'!$C$6:$C$1483=BI304)*('Number Allocation'!$D$6:$D$1483=BJ304),'Number Allocation'!$A$6:$A$1483,"..."),IF(_xlpm.a="","...",_xlpm.a))</f>
        <v>...</v>
      </c>
      <c r="BH304" s="432" cm="1">
        <f t="array" ref="BH304:BJ311">_xlfn.LET(_xlpm.eventsort, _xlfn.XLOOKUP(BH$247,$D$698:$P$698,$D$700:$P$707), _xlpm.eventdata, _xlfn.XLOOKUP(BH$247,$D$247:$O$247,$D$248:$O$318), _xlpm.agedata, $A$248:$C$318, _xlfn.SORTBY(_xlfn._xlws.FILTER(_xlfn.CHOOSECOLS(_xlfn.HSTACK(_xlpm.agedata,_xlpm.eventdata),2,4,1),(_xlfn.CHOOSECOLS(_xlpm.agedata,3)=BF304),""),_xlpm.eventsort))</f>
        <v>0</v>
      </c>
      <c r="BI304" s="422" t="str">
        <v>Not Declared</v>
      </c>
      <c r="BJ304" s="422" t="str">
        <v>White Horse Harriers</v>
      </c>
      <c r="BK304" s="436"/>
      <c r="BM304" s="365"/>
      <c r="BN304" s="3" t="s">
        <v>323</v>
      </c>
      <c r="BO304" s="744" t="str" cm="1">
        <f t="array" ref="BO304">_xlfn.LET(_xlpm.a,_xlfn.XLOOKUP(1,('Number Allocation'!$C$6:$C$1483=BQ304)*('Number Allocation'!$D$6:$D$1483=BR304),'Number Allocation'!$A$6:$A$1483,"..."),IF(_xlpm.a="","...",_xlpm.a))</f>
        <v>...</v>
      </c>
      <c r="BP304" s="432" cm="1">
        <f t="array" ref="BP304:BR311">_xlfn.LET(_xlpm.eventsort, _xlfn.XLOOKUP(BP$247,$D$698:$P$698,$D$700:$P$707), _xlpm.eventdata, _xlfn.XLOOKUP(BP$247,$D$247:$O$247,$D$248:$O$318), _xlpm.agedata, $A$248:$C$318, _xlfn.SORTBY(_xlfn._xlws.FILTER(_xlfn.CHOOSECOLS(_xlfn.HSTACK(_xlpm.agedata,_xlpm.eventdata),2,4,1),(_xlfn.CHOOSECOLS(_xlpm.agedata,3)=BN304),""),_xlpm.eventsort))</f>
        <v>0</v>
      </c>
      <c r="BQ304" s="422" t="str">
        <v>Not Declared</v>
      </c>
      <c r="BR304" s="422" t="str">
        <v>White Horse Harriers</v>
      </c>
      <c r="BS304" s="436"/>
      <c r="BU304" s="365"/>
      <c r="BV304" s="3" t="s">
        <v>321</v>
      </c>
      <c r="BW304" s="744" t="str" cm="1">
        <f t="array" ref="BW304">_xlfn.LET(_xlpm.a,_xlfn.XLOOKUP(1,('Number Allocation'!$C$6:$C$1483=BY304)*('Number Allocation'!$D$6:$D$1483=BZ304),'Number Allocation'!$A$6:$A$1483,"..."),IF(_xlpm.a="","...",_xlpm.a))</f>
        <v>...</v>
      </c>
      <c r="BX304" s="432" cm="1">
        <f t="array" ref="BX304:BZ311">_xlfn.LET(_xlpm.eventsort, _xlfn.XLOOKUP(BX$247,$D$698:$P$698,$D$700:$P$707), _xlpm.eventdata, _xlfn.XLOOKUP(BX$247,$D$247:$O$247,$D$248:$O$318), _xlpm.agedata, $A$248:$C$318, _xlfn.SORTBY(_xlfn._xlws.FILTER(_xlfn.CHOOSECOLS(_xlfn.HSTACK(_xlpm.agedata,_xlpm.eventdata),2,4,1),(_xlfn.CHOOSECOLS(_xlpm.agedata,3)=BV304),""),_xlpm.eventsort))</f>
        <v>0</v>
      </c>
      <c r="BY304" s="422" t="str">
        <v>Not Declared</v>
      </c>
      <c r="BZ304" s="422" t="str">
        <v>Oxford City AC</v>
      </c>
      <c r="CA304" s="747"/>
      <c r="CB304" s="3"/>
      <c r="CC304" s="3"/>
      <c r="CD304" s="3" t="s">
        <v>323</v>
      </c>
      <c r="CE304" s="744" t="str" cm="1">
        <f t="array" ref="CE304">_xlfn.LET(_xlpm.a,_xlfn.XLOOKUP(1,('Number Allocation'!$C$6:$C$1483=CG304)*('Number Allocation'!$D$6:$D$1483=CH304),'Number Allocation'!$A$6:$A$1483,"..."),IF(_xlpm.a="","...",_xlpm.a))</f>
        <v>...</v>
      </c>
      <c r="CF304" s="432" cm="1">
        <f t="array" ref="CF304:CH311">_xlfn.LET(_xlpm.eventsort, _xlfn.XLOOKUP(CF$247,$D$698:$P$698,$D$700:$P$707), _xlpm.eventdata, _xlfn.XLOOKUP(CF$247,$D$247:$O$247,$D$248:$O$318), _xlpm.agedata, $A$248:$C$318, _xlfn.SORTBY(_xlfn._xlws.FILTER(_xlfn.CHOOSECOLS(_xlfn.HSTACK(_xlpm.agedata,_xlpm.eventdata),2,4,1),(_xlfn.CHOOSECOLS(_xlpm.agedata,3)=CD304),""),_xlpm.eventsort))</f>
        <v>0</v>
      </c>
      <c r="CG304" s="422" t="str">
        <v>Not Declared</v>
      </c>
      <c r="CH304" s="422" t="str">
        <v>Team Kennet</v>
      </c>
      <c r="CI304" s="747"/>
      <c r="CJ304" s="3"/>
      <c r="CK304" s="3"/>
      <c r="CL304" s="3" t="s">
        <v>323</v>
      </c>
      <c r="CM304" s="744" t="str" cm="1">
        <f t="array" ref="CM304">_xlfn.LET(_xlpm.a,_xlfn.XLOOKUP(1,('Number Allocation'!$C$6:$C$1483=CO304)*('Number Allocation'!$D$6:$D$1483=CP304),'Number Allocation'!$A$6:$A$1483,"..."),IF(_xlpm.a="","...",_xlpm.a))</f>
        <v>...</v>
      </c>
      <c r="CN304" s="432" cm="1">
        <f t="array" ref="CN304:CP311">_xlfn.LET(_xlpm.eventsort, _xlfn.XLOOKUP(CN$247,$D$698:$P$698,$D$700:$P$707), _xlpm.eventdata, _xlfn.XLOOKUP(CN$247,$D$247:$O$247,$D$248:$O$318), _xlpm.agedata, $A$248:$C$318, _xlfn.SORTBY(_xlfn._xlws.FILTER(_xlfn.CHOOSECOLS(_xlfn.HSTACK(_xlpm.agedata,_xlpm.eventdata),2,4,1),(_xlfn.CHOOSECOLS(_xlpm.agedata,3)=CL304),""),_xlpm.eventsort))</f>
        <v>0</v>
      </c>
      <c r="CO304" s="422" t="str">
        <v>Not Declared</v>
      </c>
      <c r="CP304" s="422" t="str">
        <v>Bicester AC</v>
      </c>
      <c r="CQ304" s="747"/>
      <c r="CR304" s="3"/>
      <c r="CS304" s="3"/>
      <c r="CT304" s="3" t="s">
        <v>323</v>
      </c>
      <c r="CU304" s="744" t="str" cm="1">
        <f t="array" ref="CU304">_xlfn.LET(_xlpm.a,_xlfn.XLOOKUP(1,('Number Allocation'!$C$6:$C$1483=CW304)*('Number Allocation'!$D$6:$D$1483=CX304),'Number Allocation'!$A$6:$A$1483,"..."),IF(_xlpm.a="","...",_xlpm.a))</f>
        <v>...</v>
      </c>
      <c r="CV304" s="432" cm="1">
        <f t="array" ref="CV304:CX311">_xlfn.LET(_xlpm.eventsort, _xlfn.XLOOKUP(CV$247,$D$698:$P$698,$D$700:$P$707), _xlpm.eventdata, _xlfn.XLOOKUP(CV$247,$D$247:$O$247,$D$248:$O$318), _xlpm.agedata, $A$248:$C$318, _xlfn.SORTBY(_xlfn._xlws.FILTER(_xlfn.CHOOSECOLS(_xlfn.HSTACK(_xlpm.agedata,_xlpm.eventdata),2,4,1),(_xlfn.CHOOSECOLS(_xlpm.agedata,3)=CT304),""),_xlpm.eventsort))</f>
        <v>0</v>
      </c>
      <c r="CW304" s="422" t="str">
        <v>Not Declared</v>
      </c>
      <c r="CX304" s="422" t="str">
        <v>Oxford City AC</v>
      </c>
      <c r="CY304" s="747"/>
      <c r="CZ304" s="3"/>
      <c r="DA304" s="3"/>
      <c r="DB304" s="3" t="s">
        <v>323</v>
      </c>
      <c r="DC304" s="744" t="str" cm="1">
        <f t="array" ref="DC304">_xlfn.LET(_xlpm.a,_xlfn.XLOOKUP(1,('Number Allocation'!$C$6:$C$1483=DE304)*('Number Allocation'!$D$6:$D$1483=DF304),'Number Allocation'!$A$6:$A$1483,"..."),IF(_xlpm.a="","...",_xlpm.a))</f>
        <v>...</v>
      </c>
      <c r="DD304" s="432" cm="1">
        <f t="array" ref="DD304:DF311">_xlfn.LET(_xlpm.eventsort, _xlfn.XLOOKUP(DD$247,$D$698:$P$698,$D$700:$P$707), _xlpm.eventdata, _xlfn.XLOOKUP(DD$247,$D$247:$O$247,$D$248:$O$318), _xlpm.agedata, $A$248:$C$318, _xlfn.SORTBY(_xlfn._xlws.FILTER(_xlfn.CHOOSECOLS(_xlfn.HSTACK(_xlpm.agedata,_xlpm.eventdata),2,4,1),(_xlfn.CHOOSECOLS(_xlpm.agedata,3)=DB304),""),_xlpm.eventsort))</f>
        <v>0</v>
      </c>
      <c r="DE304" s="422" t="str">
        <v>Not Declared</v>
      </c>
      <c r="DF304" s="422" t="str">
        <v>Banbury Harriers AC</v>
      </c>
      <c r="DG304" s="747"/>
      <c r="DH304" s="3"/>
      <c r="DI304" s="3"/>
      <c r="DJ304" s="3" t="s">
        <v>323</v>
      </c>
      <c r="DK304" s="744" t="str" cm="1">
        <f t="array" ref="DK304">_xlfn.LET(_xlpm.a,_xlfn.XLOOKUP(1,('Number Allocation'!$C$6:$C$1483=DM304)*('Number Allocation'!$D$6:$D$1483=DN304),'Number Allocation'!$A$6:$A$1483,"..."),IF(_xlpm.a="","...",_xlpm.a))</f>
        <v>...</v>
      </c>
      <c r="DL304" s="432" cm="1">
        <f t="array" ref="DL304:DN311">_xlfn.LET(_xlpm.eventsort, _xlfn.XLOOKUP(DL$247,$D$698:$P$698,$D$700:$P$707), _xlpm.eventdata, _xlfn.XLOOKUP(DL$247,$D$247:$O$247,$D$248:$O$318), _xlpm.agedata, $A$248:$C$318, _xlfn.SORTBY(_xlfn._xlws.FILTER(_xlfn.CHOOSECOLS(_xlfn.HSTACK(_xlpm.agedata,_xlpm.eventdata),2,4,1),(_xlfn.CHOOSECOLS(_xlpm.agedata,3)=DJ304),""),_xlpm.eventsort))</f>
        <v>0</v>
      </c>
      <c r="DM304" s="422" t="str">
        <v>Not Declared</v>
      </c>
      <c r="DN304" s="422" t="str">
        <v>Oxford City AC</v>
      </c>
      <c r="DO304" s="488"/>
      <c r="DP304" s="15"/>
      <c r="DQ304" s="15"/>
      <c r="DZ304" s="15"/>
      <c r="EA304" s="15"/>
    </row>
    <row r="305" spans="1:131" s="359" customFormat="1" ht="21" customHeight="1">
      <c r="A305" s="358" t="str">
        <f t="shared" si="33"/>
        <v>White Horse Harriers</v>
      </c>
      <c r="B305" s="729"/>
      <c r="C305" s="729" t="s">
        <v>319</v>
      </c>
      <c r="D305" s="729" t="str" cm="1">
        <f t="array" ref="D305">_xlfn.LET(_xlpm.x, 'White Horse'!$AL$24:$AW$24, _xlpm.y, 'White Horse'!$AL$30:$AW$38, _xlpm.z, 'White Horse'!$AJ$30:$AJ$38, IF(_xlfn.XLOOKUP($C305,_xlfn.XLOOKUP(D$247,_xlpm.x,_xlpm.y,""),_xlpm.z,"Not Declared")="", "Name not recorded",  _xlfn.XLOOKUP($C305,_xlfn.XLOOKUP(D$247,_xlpm.x,_xlpm.y,""),_xlpm.z,"Not Declared")))</f>
        <v>Not Declared</v>
      </c>
      <c r="E305" s="729" t="str" cm="1">
        <f t="array" ref="E305">_xlfn.LET(_xlpm.x, 'White Horse'!$AL$24:$AW$24, _xlpm.y, 'White Horse'!$AL$30:$AW$38, _xlpm.z, 'White Horse'!$AJ$30:$AJ$38, IF(_xlfn.XLOOKUP($C305,_xlfn.XLOOKUP(E$247,_xlpm.x,_xlpm.y,""),_xlpm.z,"Not Declared")="", "Name not recorded",  _xlfn.XLOOKUP($C305,_xlfn.XLOOKUP(E$247,_xlpm.x,_xlpm.y,""),_xlpm.z,"Not Declared")))</f>
        <v>Not Declared</v>
      </c>
      <c r="F305" s="732" t="str" cm="1">
        <f t="array" ref="F305">_xlfn.LET(_xlpm.x, 'White Horse'!$AL$24:$AW$24, _xlpm.y, 'White Horse'!$AL$30:$AW$38, _xlpm.z, 'White Horse'!$AJ$30:$AJ$38, IF(_xlfn.XLOOKUP($C305,_xlfn.XLOOKUP(F$247,_xlpm.x,_xlpm.y,""),_xlpm.z,"Not Declared")="", "Name not recorded",  _xlfn.XLOOKUP($C305,_xlfn.XLOOKUP(F$247,_xlpm.x,_xlpm.y,""),_xlpm.z,"Not Declared")))</f>
        <v>Not Declared</v>
      </c>
      <c r="G305" s="729" t="str" cm="1">
        <f t="array" ref="G305">_xlfn.LET(_xlpm.x, 'White Horse'!$AL$24:$AW$24, _xlpm.y, 'White Horse'!$AL$30:$AW$38, _xlpm.z, 'White Horse'!$AJ$30:$AJ$38, IF(_xlfn.XLOOKUP($C305,_xlfn.XLOOKUP(G$247,_xlpm.x,_xlpm.y,""),_xlpm.z,"Not Declared")="", "Name not recorded",  _xlfn.XLOOKUP($C305,_xlfn.XLOOKUP(G$247,_xlpm.x,_xlpm.y,""),_xlpm.z,"Not Declared")))</f>
        <v>Not Declared</v>
      </c>
      <c r="H305" s="729" t="str" cm="1">
        <f t="array" ref="H305">_xlfn.LET(_xlpm.x, 'White Horse'!$AL$24:$AW$24, _xlpm.y, 'White Horse'!$AL$30:$AW$38, _xlpm.z, 'White Horse'!$AJ$30:$AJ$38, IF(_xlfn.XLOOKUP($C305,_xlfn.XLOOKUP(H$247,_xlpm.x,_xlpm.y,""),_xlpm.z,"Not Declared")="", "Name not recorded",  _xlfn.XLOOKUP($C305,_xlfn.XLOOKUP(H$247,_xlpm.x,_xlpm.y,""),_xlpm.z,"Not Declared")))</f>
        <v>Not Declared</v>
      </c>
      <c r="I305" s="729" t="str" cm="1">
        <f t="array" ref="I305">_xlfn.LET(_xlpm.x, 'White Horse'!$AL$24:$AW$24, _xlpm.y, 'White Horse'!$AL$30:$AW$38, _xlpm.z, 'White Horse'!$AJ$30:$AJ$38, IF(_xlfn.XLOOKUP($C305,_xlfn.XLOOKUP(I$247,_xlpm.x,_xlpm.y,""),_xlpm.z,"Not Declared")="", "Name not recorded",  _xlfn.XLOOKUP($C305,_xlfn.XLOOKUP(I$247,_xlpm.x,_xlpm.y,""),_xlpm.z,"Not Declared")))</f>
        <v>Not Declared</v>
      </c>
      <c r="J305" s="729" t="str" cm="1">
        <f t="array" ref="J305">_xlfn.LET(_xlpm.x, 'White Horse'!$AL$24:$AW$24, _xlpm.y, 'White Horse'!$AL$30:$AW$38, _xlpm.z, 'White Horse'!$AJ$30:$AJ$38, IF(_xlfn.XLOOKUP($C305,_xlfn.XLOOKUP(J$247,_xlpm.x,_xlpm.y,""),_xlpm.z,"Not Declared")="", "Name not recorded",  _xlfn.XLOOKUP($C305,_xlfn.XLOOKUP(J$247,_xlpm.x,_xlpm.y,""),_xlpm.z,"Not Declared")))</f>
        <v>Not Declared</v>
      </c>
      <c r="K305" s="729" t="str" cm="1">
        <f t="array" ref="K305">_xlfn.LET(_xlpm.x, 'White Horse'!$AL$24:$AW$24, _xlpm.y, 'White Horse'!$AL$30:$AW$38, _xlpm.z, 'White Horse'!$AJ$30:$AJ$38, IF(_xlfn.XLOOKUP($C305,_xlfn.XLOOKUP(K$247,_xlpm.x,_xlpm.y,""),_xlpm.z,"Not Declared")="", "Name not recorded",  _xlfn.XLOOKUP($C305,_xlfn.XLOOKUP(K$247,_xlpm.x,_xlpm.y,""),_xlpm.z,"Not Declared")))</f>
        <v>Not Declared</v>
      </c>
      <c r="L305" s="729" t="str" cm="1">
        <f t="array" ref="L305">_xlfn.LET(_xlpm.x, 'White Horse'!$AL$24:$AW$24, _xlpm.y, 'White Horse'!$AL$30:$AW$38, _xlpm.z, 'White Horse'!$AJ$30:$AJ$38, IF(_xlfn.XLOOKUP($C305,_xlfn.XLOOKUP(L$247,_xlpm.x,_xlpm.y,""),_xlpm.z,"Not Declared")="", "Name not recorded",  _xlfn.XLOOKUP($C305,_xlfn.XLOOKUP(L$247,_xlpm.x,_xlpm.y,""),_xlpm.z,"Not Declared")))</f>
        <v>Not Declared</v>
      </c>
      <c r="M305" s="729" t="str" cm="1">
        <f t="array" ref="M305">_xlfn.LET(_xlpm.x, 'White Horse'!$AL$24:$AW$24, _xlpm.y, 'White Horse'!$AL$30:$AW$38, _xlpm.z, 'White Horse'!$AJ$30:$AJ$38, IF(_xlfn.XLOOKUP($C305,_xlfn.XLOOKUP(M$247,_xlpm.x,_xlpm.y,""),_xlpm.z,"Not Declared")="", "Name not recorded",  _xlfn.XLOOKUP($C305,_xlfn.XLOOKUP(M$247,_xlpm.x,_xlpm.y,""),_xlpm.z,"Not Declared")))</f>
        <v>Not Declared</v>
      </c>
      <c r="N305" s="729" t="str" cm="1">
        <f t="array" ref="N305">_xlfn.LET(_xlpm.x, 'White Horse'!$AL$24:$AW$24, _xlpm.y, 'White Horse'!$AL$30:$AW$38, _xlpm.z, 'White Horse'!$AJ$30:$AJ$38, IF(_xlfn.XLOOKUP($C305,_xlfn.XLOOKUP(N$247,_xlpm.x,_xlpm.y,""),_xlpm.z,"Not Declared")="", "Name not recorded",  _xlfn.XLOOKUP($C305,_xlfn.XLOOKUP(N$247,_xlpm.x,_xlpm.y,""),_xlpm.z,"Not Declared")))</f>
        <v>Not Declared</v>
      </c>
      <c r="O305" s="729" t="str" cm="1">
        <f t="array" ref="O305">_xlfn.LET(_xlpm.x, 'White Horse'!$AL$24:$AW$24, _xlpm.y, 'White Horse'!$AL$30:$AW$38, _xlpm.z, 'White Horse'!$AJ$30:$AJ$38, IF(_xlfn.XLOOKUP($C305,_xlfn.XLOOKUP(O$247,_xlpm.x,_xlpm.y,""),_xlpm.z,"Not Declared")="", "Name not recorded",  _xlfn.XLOOKUP($C305,_xlfn.XLOOKUP(O$247,_xlpm.x,_xlpm.y,""),_xlpm.z,"Not Declared")))</f>
        <v>Not Declared</v>
      </c>
      <c r="P305" s="3"/>
      <c r="Q305" s="3"/>
      <c r="R305" s="3"/>
      <c r="S305" s="3"/>
      <c r="T305" s="3"/>
      <c r="U305" s="3"/>
      <c r="V305" s="3"/>
      <c r="W305" s="3"/>
      <c r="X305" s="12"/>
      <c r="Z305" s="433"/>
      <c r="AA305" s="747" t="str" cm="1">
        <f t="array" ref="AA305">_xlfn.LET(_xlpm.a,_xlfn.XLOOKUP(1,('Number Allocation'!$C$6:$C$1483=AC305)*('Number Allocation'!$D$6:$D$1483=AD305),'Number Allocation'!$A$6:$A$1483,"..."),IF(_xlpm.a="","...",_xlpm.a))</f>
        <v>...</v>
      </c>
      <c r="AB305" s="747"/>
      <c r="AC305" s="12"/>
      <c r="AD305" s="12"/>
      <c r="AE305" s="436"/>
      <c r="AG305" s="365"/>
      <c r="AH305" s="433"/>
      <c r="AI305" s="747" t="str" cm="1">
        <f t="array" ref="AI305">_xlfn.LET(_xlpm.a,_xlfn.XLOOKUP(1,('Number Allocation'!$C$6:$C$1483=AK305)*('Number Allocation'!$D$6:$D$1483=AL305),'Number Allocation'!$A$6:$A$1483,"..."),IF(_xlpm.a="","...",_xlpm.a))</f>
        <v>...</v>
      </c>
      <c r="AJ305" s="747">
        <v>0</v>
      </c>
      <c r="AK305" s="12" t="str">
        <v>Not Declared</v>
      </c>
      <c r="AL305" s="12" t="str">
        <v>Banbury Harriers AC</v>
      </c>
      <c r="AM305" s="436"/>
      <c r="AO305" s="365"/>
      <c r="AP305" s="433"/>
      <c r="AQ305" s="747" t="str" cm="1">
        <f t="array" ref="AQ305">_xlfn.LET(_xlpm.a,_xlfn.XLOOKUP(1,('Number Allocation'!$C$6:$C$1483=AS305)*('Number Allocation'!$D$6:$D$1483=AT305),'Number Allocation'!$A$6:$A$1483,"..."),IF(_xlpm.a="","...",_xlpm.a))</f>
        <v>...</v>
      </c>
      <c r="AR305" s="747">
        <v>0</v>
      </c>
      <c r="AS305" s="12" t="str">
        <v>Not Declared</v>
      </c>
      <c r="AT305" s="12" t="str">
        <v>Bicester AC</v>
      </c>
      <c r="AU305" s="436"/>
      <c r="AW305" s="365"/>
      <c r="AX305" s="433"/>
      <c r="AY305" s="747" t="str" cm="1">
        <f t="array" ref="AY305">_xlfn.LET(_xlpm.a,_xlfn.XLOOKUP(1,('Number Allocation'!$C$6:$C$1483=BA305)*('Number Allocation'!$D$6:$D$1483=BB305),'Number Allocation'!$A$6:$A$1483,"..."),IF(_xlpm.a="","...",_xlpm.a))</f>
        <v>...</v>
      </c>
      <c r="AZ305" s="747">
        <v>0</v>
      </c>
      <c r="BA305" s="12" t="str">
        <v>Not Declared</v>
      </c>
      <c r="BB305" s="12" t="str">
        <v>Witney Road Runners</v>
      </c>
      <c r="BC305" s="436"/>
      <c r="BE305" s="365"/>
      <c r="BF305" s="433"/>
      <c r="BG305" s="747" t="str" cm="1">
        <f t="array" ref="BG305">_xlfn.LET(_xlpm.a,_xlfn.XLOOKUP(1,('Number Allocation'!$C$6:$C$1483=BI305)*('Number Allocation'!$D$6:$D$1483=BJ305),'Number Allocation'!$A$6:$A$1483,"..."),IF(_xlpm.a="","...",_xlpm.a))</f>
        <v>...</v>
      </c>
      <c r="BH305" s="747">
        <v>0</v>
      </c>
      <c r="BI305" s="12" t="str">
        <v>Not Declared</v>
      </c>
      <c r="BJ305" s="12" t="str">
        <v>Oxford City AC</v>
      </c>
      <c r="BK305" s="436"/>
      <c r="BM305" s="365"/>
      <c r="BN305" s="433"/>
      <c r="BO305" s="747" t="str" cm="1">
        <f t="array" ref="BO305">_xlfn.LET(_xlpm.a,_xlfn.XLOOKUP(1,('Number Allocation'!$C$6:$C$1483=BQ305)*('Number Allocation'!$D$6:$D$1483=BR305),'Number Allocation'!$A$6:$A$1483,"..."),IF(_xlpm.a="","...",_xlpm.a))</f>
        <v>...</v>
      </c>
      <c r="BP305" s="747">
        <v>0</v>
      </c>
      <c r="BQ305" s="12" t="str">
        <v>Not Declared</v>
      </c>
      <c r="BR305" s="12" t="str">
        <v>Bicester AC</v>
      </c>
      <c r="BS305" s="436"/>
      <c r="BU305" s="365"/>
      <c r="BV305" s="433"/>
      <c r="BW305" s="747" t="str" cm="1">
        <f t="array" ref="BW305">_xlfn.LET(_xlpm.a,_xlfn.XLOOKUP(1,('Number Allocation'!$C$6:$C$1483=BY305)*('Number Allocation'!$D$6:$D$1483=BZ305),'Number Allocation'!$A$6:$A$1483,"..."),IF(_xlpm.a="","...",_xlpm.a))</f>
        <v>...</v>
      </c>
      <c r="BX305" s="747">
        <v>0</v>
      </c>
      <c r="BY305" s="12" t="str">
        <v>Not Declared</v>
      </c>
      <c r="BZ305" s="12" t="str">
        <v>Bicester AC</v>
      </c>
      <c r="CA305" s="488"/>
      <c r="CB305" s="15"/>
      <c r="CC305" s="15"/>
      <c r="CD305" s="433"/>
      <c r="CE305" s="747" t="str" cm="1">
        <f t="array" ref="CE305">_xlfn.LET(_xlpm.a,_xlfn.XLOOKUP(1,('Number Allocation'!$C$6:$C$1483=CG305)*('Number Allocation'!$D$6:$D$1483=CH305),'Number Allocation'!$A$6:$A$1483,"..."),IF(_xlpm.a="","...",_xlpm.a))</f>
        <v>...</v>
      </c>
      <c r="CF305" s="747">
        <v>0</v>
      </c>
      <c r="CG305" s="12" t="str">
        <v>Not Declared</v>
      </c>
      <c r="CH305" s="12" t="str">
        <v>White Horse Harriers</v>
      </c>
      <c r="CI305" s="488"/>
      <c r="CJ305" s="15"/>
      <c r="CK305" s="15"/>
      <c r="CL305" s="433"/>
      <c r="CM305" s="747" t="str" cm="1">
        <f t="array" ref="CM305">_xlfn.LET(_xlpm.a,_xlfn.XLOOKUP(1,('Number Allocation'!$C$6:$C$1483=CO305)*('Number Allocation'!$D$6:$D$1483=CP305),'Number Allocation'!$A$6:$A$1483,"..."),IF(_xlpm.a="","...",_xlpm.a))</f>
        <v>...</v>
      </c>
      <c r="CN305" s="747">
        <v>0</v>
      </c>
      <c r="CO305" s="12" t="str">
        <v>Not Declared</v>
      </c>
      <c r="CP305" s="12" t="str">
        <v>Witney Road Runners</v>
      </c>
      <c r="CQ305" s="488"/>
      <c r="CR305" s="15"/>
      <c r="CS305" s="15"/>
      <c r="CT305" s="433"/>
      <c r="CU305" s="747" t="str" cm="1">
        <f t="array" ref="CU305">_xlfn.LET(_xlpm.a,_xlfn.XLOOKUP(1,('Number Allocation'!$C$6:$C$1483=CW305)*('Number Allocation'!$D$6:$D$1483=CX305),'Number Allocation'!$A$6:$A$1483,"..."),IF(_xlpm.a="","...",_xlpm.a))</f>
        <v>...</v>
      </c>
      <c r="CV305" s="747">
        <v>0</v>
      </c>
      <c r="CW305" s="12" t="str">
        <v>Not Declared</v>
      </c>
      <c r="CX305" s="12" t="str">
        <v>Abingdon AC</v>
      </c>
      <c r="CY305" s="488"/>
      <c r="CZ305" s="15"/>
      <c r="DA305" s="15"/>
      <c r="DB305" s="433"/>
      <c r="DC305" s="747" t="str" cm="1">
        <f t="array" ref="DC305">_xlfn.LET(_xlpm.a,_xlfn.XLOOKUP(1,('Number Allocation'!$C$6:$C$1483=DE305)*('Number Allocation'!$D$6:$D$1483=DF305),'Number Allocation'!$A$6:$A$1483,"..."),IF(_xlpm.a="","...",_xlpm.a))</f>
        <v>...</v>
      </c>
      <c r="DD305" s="747">
        <v>0</v>
      </c>
      <c r="DE305" s="12" t="str">
        <v>Not Declared</v>
      </c>
      <c r="DF305" s="12" t="str">
        <v>Oxford City AC</v>
      </c>
      <c r="DG305" s="488"/>
      <c r="DH305" s="15"/>
      <c r="DI305" s="15"/>
      <c r="DJ305" s="433"/>
      <c r="DK305" s="747" t="str" cm="1">
        <f t="array" ref="DK305">_xlfn.LET(_xlpm.a,_xlfn.XLOOKUP(1,('Number Allocation'!$C$6:$C$1483=DM305)*('Number Allocation'!$D$6:$D$1483=DN305),'Number Allocation'!$A$6:$A$1483,"..."),IF(_xlpm.a="","...",_xlpm.a))</f>
        <v>...</v>
      </c>
      <c r="DL305" s="747">
        <v>0</v>
      </c>
      <c r="DM305" s="12" t="str">
        <v>Not Declared</v>
      </c>
      <c r="DN305" s="12" t="str">
        <v>Radley AC</v>
      </c>
      <c r="DO305" s="488"/>
      <c r="DP305" s="15"/>
      <c r="DQ305" s="15"/>
      <c r="DZ305" s="15"/>
      <c r="EA305" s="15"/>
    </row>
    <row r="306" spans="1:131" s="359" customFormat="1" ht="21" customHeight="1">
      <c r="A306" s="358" t="str">
        <f t="shared" si="33"/>
        <v>White Horse Harriers</v>
      </c>
      <c r="B306" s="729"/>
      <c r="C306" s="729" t="s">
        <v>320</v>
      </c>
      <c r="D306" s="729" t="str" cm="1">
        <f t="array" ref="D306">_xlfn.LET(_xlpm.x, 'White Horse'!$AL$24:$AW$24, _xlpm.y, 'White Horse'!$AL$30:$AW$38, _xlpm.z, 'White Horse'!$AJ$30:$AJ$38, IF(_xlfn.XLOOKUP($C306,_xlfn.XLOOKUP(D$247,_xlpm.x,_xlpm.y,""),_xlpm.z,"Not Declared")="", "Name not recorded",  _xlfn.XLOOKUP($C306,_xlfn.XLOOKUP(D$247,_xlpm.x,_xlpm.y,""),_xlpm.z,"Not Declared")))</f>
        <v>Not Declared</v>
      </c>
      <c r="E306" s="729" t="str" cm="1">
        <f t="array" ref="E306">_xlfn.LET(_xlpm.x, 'White Horse'!$AL$24:$AW$24, _xlpm.y, 'White Horse'!$AL$30:$AW$38, _xlpm.z, 'White Horse'!$AJ$30:$AJ$38, IF(_xlfn.XLOOKUP($C306,_xlfn.XLOOKUP(E$247,_xlpm.x,_xlpm.y,""),_xlpm.z,"Not Declared")="", "Name not recorded",  _xlfn.XLOOKUP($C306,_xlfn.XLOOKUP(E$247,_xlpm.x,_xlpm.y,""),_xlpm.z,"Not Declared")))</f>
        <v>Not Declared</v>
      </c>
      <c r="F306" s="732" t="str" cm="1">
        <f t="array" ref="F306">_xlfn.LET(_xlpm.x, 'White Horse'!$AL$24:$AW$24, _xlpm.y, 'White Horse'!$AL$30:$AW$38, _xlpm.z, 'White Horse'!$AJ$30:$AJ$38, IF(_xlfn.XLOOKUP($C306,_xlfn.XLOOKUP(F$247,_xlpm.x,_xlpm.y,""),_xlpm.z,"Not Declared")="", "Name not recorded",  _xlfn.XLOOKUP($C306,_xlfn.XLOOKUP(F$247,_xlpm.x,_xlpm.y,""),_xlpm.z,"Not Declared")))</f>
        <v>Not Declared</v>
      </c>
      <c r="G306" s="729" t="str" cm="1">
        <f t="array" ref="G306">_xlfn.LET(_xlpm.x, 'White Horse'!$AL$24:$AW$24, _xlpm.y, 'White Horse'!$AL$30:$AW$38, _xlpm.z, 'White Horse'!$AJ$30:$AJ$38, IF(_xlfn.XLOOKUP($C306,_xlfn.XLOOKUP(G$247,_xlpm.x,_xlpm.y,""),_xlpm.z,"Not Declared")="", "Name not recorded",  _xlfn.XLOOKUP($C306,_xlfn.XLOOKUP(G$247,_xlpm.x,_xlpm.y,""),_xlpm.z,"Not Declared")))</f>
        <v>Not Declared</v>
      </c>
      <c r="H306" s="729" t="str" cm="1">
        <f t="array" ref="H306">_xlfn.LET(_xlpm.x, 'White Horse'!$AL$24:$AW$24, _xlpm.y, 'White Horse'!$AL$30:$AW$38, _xlpm.z, 'White Horse'!$AJ$30:$AJ$38, IF(_xlfn.XLOOKUP($C306,_xlfn.XLOOKUP(H$247,_xlpm.x,_xlpm.y,""),_xlpm.z,"Not Declared")="", "Name not recorded",  _xlfn.XLOOKUP($C306,_xlfn.XLOOKUP(H$247,_xlpm.x,_xlpm.y,""),_xlpm.z,"Not Declared")))</f>
        <v>Not Declared</v>
      </c>
      <c r="I306" s="729" t="str" cm="1">
        <f t="array" ref="I306">_xlfn.LET(_xlpm.x, 'White Horse'!$AL$24:$AW$24, _xlpm.y, 'White Horse'!$AL$30:$AW$38, _xlpm.z, 'White Horse'!$AJ$30:$AJ$38, IF(_xlfn.XLOOKUP($C306,_xlfn.XLOOKUP(I$247,_xlpm.x,_xlpm.y,""),_xlpm.z,"Not Declared")="", "Name not recorded",  _xlfn.XLOOKUP($C306,_xlfn.XLOOKUP(I$247,_xlpm.x,_xlpm.y,""),_xlpm.z,"Not Declared")))</f>
        <v>Not Declared</v>
      </c>
      <c r="J306" s="729" t="str" cm="1">
        <f t="array" ref="J306">_xlfn.LET(_xlpm.x, 'White Horse'!$AL$24:$AW$24, _xlpm.y, 'White Horse'!$AL$30:$AW$38, _xlpm.z, 'White Horse'!$AJ$30:$AJ$38, IF(_xlfn.XLOOKUP($C306,_xlfn.XLOOKUP(J$247,_xlpm.x,_xlpm.y,""),_xlpm.z,"Not Declared")="", "Name not recorded",  _xlfn.XLOOKUP($C306,_xlfn.XLOOKUP(J$247,_xlpm.x,_xlpm.y,""),_xlpm.z,"Not Declared")))</f>
        <v>Not Declared</v>
      </c>
      <c r="K306" s="729" t="str" cm="1">
        <f t="array" ref="K306">_xlfn.LET(_xlpm.x, 'White Horse'!$AL$24:$AW$24, _xlpm.y, 'White Horse'!$AL$30:$AW$38, _xlpm.z, 'White Horse'!$AJ$30:$AJ$38, IF(_xlfn.XLOOKUP($C306,_xlfn.XLOOKUP(K$247,_xlpm.x,_xlpm.y,""),_xlpm.z,"Not Declared")="", "Name not recorded",  _xlfn.XLOOKUP($C306,_xlfn.XLOOKUP(K$247,_xlpm.x,_xlpm.y,""),_xlpm.z,"Not Declared")))</f>
        <v>Not Declared</v>
      </c>
      <c r="L306" s="729" t="str" cm="1">
        <f t="array" ref="L306">_xlfn.LET(_xlpm.x, 'White Horse'!$AL$24:$AW$24, _xlpm.y, 'White Horse'!$AL$30:$AW$38, _xlpm.z, 'White Horse'!$AJ$30:$AJ$38, IF(_xlfn.XLOOKUP($C306,_xlfn.XLOOKUP(L$247,_xlpm.x,_xlpm.y,""),_xlpm.z,"Not Declared")="", "Name not recorded",  _xlfn.XLOOKUP($C306,_xlfn.XLOOKUP(L$247,_xlpm.x,_xlpm.y,""),_xlpm.z,"Not Declared")))</f>
        <v>Not Declared</v>
      </c>
      <c r="M306" s="729" t="str" cm="1">
        <f t="array" ref="M306">_xlfn.LET(_xlpm.x, 'White Horse'!$AL$24:$AW$24, _xlpm.y, 'White Horse'!$AL$30:$AW$38, _xlpm.z, 'White Horse'!$AJ$30:$AJ$38, IF(_xlfn.XLOOKUP($C306,_xlfn.XLOOKUP(M$247,_xlpm.x,_xlpm.y,""),_xlpm.z,"Not Declared")="", "Name not recorded",  _xlfn.XLOOKUP($C306,_xlfn.XLOOKUP(M$247,_xlpm.x,_xlpm.y,""),_xlpm.z,"Not Declared")))</f>
        <v>Not Declared</v>
      </c>
      <c r="N306" s="729" t="str" cm="1">
        <f t="array" ref="N306">_xlfn.LET(_xlpm.x, 'White Horse'!$AL$24:$AW$24, _xlpm.y, 'White Horse'!$AL$30:$AW$38, _xlpm.z, 'White Horse'!$AJ$30:$AJ$38, IF(_xlfn.XLOOKUP($C306,_xlfn.XLOOKUP(N$247,_xlpm.x,_xlpm.y,""),_xlpm.z,"Not Declared")="", "Name not recorded",  _xlfn.XLOOKUP($C306,_xlfn.XLOOKUP(N$247,_xlpm.x,_xlpm.y,""),_xlpm.z,"Not Declared")))</f>
        <v>Not Declared</v>
      </c>
      <c r="O306" s="729" t="str" cm="1">
        <f t="array" ref="O306">_xlfn.LET(_xlpm.x, 'White Horse'!$AL$24:$AW$24, _xlpm.y, 'White Horse'!$AL$30:$AW$38, _xlpm.z, 'White Horse'!$AJ$30:$AJ$38, IF(_xlfn.XLOOKUP($C306,_xlfn.XLOOKUP(O$247,_xlpm.x,_xlpm.y,""),_xlpm.z,"Not Declared")="", "Name not recorded",  _xlfn.XLOOKUP($C306,_xlfn.XLOOKUP(O$247,_xlpm.x,_xlpm.y,""),_xlpm.z,"Not Declared")))</f>
        <v>Not Declared</v>
      </c>
      <c r="P306" s="3"/>
      <c r="Q306" s="3"/>
      <c r="R306" s="3"/>
      <c r="S306" s="3"/>
      <c r="T306" s="3"/>
      <c r="U306" s="3"/>
      <c r="V306" s="3"/>
      <c r="W306" s="3"/>
      <c r="X306" s="12"/>
      <c r="Z306" s="433"/>
      <c r="AA306" s="747" t="str" cm="1">
        <f t="array" ref="AA306">_xlfn.LET(_xlpm.a,_xlfn.XLOOKUP(1,('Number Allocation'!$C$6:$C$1483=AC306)*('Number Allocation'!$D$6:$D$1483=AD306),'Number Allocation'!$A$6:$A$1483,"..."),IF(_xlpm.a="","...",_xlpm.a))</f>
        <v>...</v>
      </c>
      <c r="AB306" s="747"/>
      <c r="AC306" s="12"/>
      <c r="AD306" s="12"/>
      <c r="AE306" s="436"/>
      <c r="AG306" s="365"/>
      <c r="AH306" s="433"/>
      <c r="AI306" s="747" t="str" cm="1">
        <f t="array" ref="AI306">_xlfn.LET(_xlpm.a,_xlfn.XLOOKUP(1,('Number Allocation'!$C$6:$C$1483=AK306)*('Number Allocation'!$D$6:$D$1483=AL306),'Number Allocation'!$A$6:$A$1483,"..."),IF(_xlpm.a="","...",_xlpm.a))</f>
        <v>...</v>
      </c>
      <c r="AJ306" s="747">
        <v>0</v>
      </c>
      <c r="AK306" s="12" t="str">
        <v>Not Declared</v>
      </c>
      <c r="AL306" s="12" t="str">
        <v>Team Kennet</v>
      </c>
      <c r="AM306" s="436"/>
      <c r="AO306" s="365"/>
      <c r="AP306" s="433"/>
      <c r="AQ306" s="747" t="str" cm="1">
        <f t="array" ref="AQ306">_xlfn.LET(_xlpm.a,_xlfn.XLOOKUP(1,('Number Allocation'!$C$6:$C$1483=AS306)*('Number Allocation'!$D$6:$D$1483=AT306),'Number Allocation'!$A$6:$A$1483,"..."),IF(_xlpm.a="","...",_xlpm.a))</f>
        <v>...</v>
      </c>
      <c r="AR306" s="747">
        <v>0</v>
      </c>
      <c r="AS306" s="12" t="str">
        <v>Not Declared</v>
      </c>
      <c r="AT306" s="12" t="str">
        <v>Team Kennet</v>
      </c>
      <c r="AU306" s="436"/>
      <c r="AW306" s="365"/>
      <c r="AX306" s="433"/>
      <c r="AY306" s="747" t="str" cm="1">
        <f t="array" ref="AY306">_xlfn.LET(_xlpm.a,_xlfn.XLOOKUP(1,('Number Allocation'!$C$6:$C$1483=BA306)*('Number Allocation'!$D$6:$D$1483=BB306),'Number Allocation'!$A$6:$A$1483,"..."),IF(_xlpm.a="","...",_xlpm.a))</f>
        <v>...</v>
      </c>
      <c r="AZ306" s="747">
        <v>0</v>
      </c>
      <c r="BA306" s="12" t="str">
        <v>Not Declared</v>
      </c>
      <c r="BB306" s="12" t="str">
        <v>Bicester AC</v>
      </c>
      <c r="BC306" s="436"/>
      <c r="BE306" s="365"/>
      <c r="BF306" s="433"/>
      <c r="BG306" s="747" t="str" cm="1">
        <f t="array" ref="BG306">_xlfn.LET(_xlpm.a,_xlfn.XLOOKUP(1,('Number Allocation'!$C$6:$C$1483=BI306)*('Number Allocation'!$D$6:$D$1483=BJ306),'Number Allocation'!$A$6:$A$1483,"..."),IF(_xlpm.a="","...",_xlpm.a))</f>
        <v>...</v>
      </c>
      <c r="BH306" s="747">
        <v>0</v>
      </c>
      <c r="BI306" s="12" t="str">
        <v>Not Declared</v>
      </c>
      <c r="BJ306" s="12" t="str">
        <v>Team Kennet</v>
      </c>
      <c r="BK306" s="436"/>
      <c r="BM306" s="365"/>
      <c r="BN306" s="433"/>
      <c r="BO306" s="747" t="str" cm="1">
        <f t="array" ref="BO306">_xlfn.LET(_xlpm.a,_xlfn.XLOOKUP(1,('Number Allocation'!$C$6:$C$1483=BQ306)*('Number Allocation'!$D$6:$D$1483=BR306),'Number Allocation'!$A$6:$A$1483,"..."),IF(_xlpm.a="","...",_xlpm.a))</f>
        <v>...</v>
      </c>
      <c r="BP306" s="747">
        <v>0</v>
      </c>
      <c r="BQ306" s="12" t="str">
        <v>Not Declared</v>
      </c>
      <c r="BR306" s="12" t="str">
        <v>Team Kennet</v>
      </c>
      <c r="BS306" s="436"/>
      <c r="BU306" s="365"/>
      <c r="BV306" s="433"/>
      <c r="BW306" s="747" t="str" cm="1">
        <f t="array" ref="BW306">_xlfn.LET(_xlpm.a,_xlfn.XLOOKUP(1,('Number Allocation'!$C$6:$C$1483=BY306)*('Number Allocation'!$D$6:$D$1483=BZ306),'Number Allocation'!$A$6:$A$1483,"..."),IF(_xlpm.a="","...",_xlpm.a))</f>
        <v>...</v>
      </c>
      <c r="BX306" s="747">
        <v>0</v>
      </c>
      <c r="BY306" s="12" t="str">
        <v>Not Declared</v>
      </c>
      <c r="BZ306" s="12" t="str">
        <v>Radley AC</v>
      </c>
      <c r="CA306" s="488"/>
      <c r="CB306" s="15"/>
      <c r="CC306" s="15"/>
      <c r="CD306" s="433"/>
      <c r="CE306" s="747" t="str" cm="1">
        <f t="array" ref="CE306">_xlfn.LET(_xlpm.a,_xlfn.XLOOKUP(1,('Number Allocation'!$C$6:$C$1483=CG306)*('Number Allocation'!$D$6:$D$1483=CH306),'Number Allocation'!$A$6:$A$1483,"..."),IF(_xlpm.a="","...",_xlpm.a))</f>
        <v>...</v>
      </c>
      <c r="CF306" s="747">
        <v>0</v>
      </c>
      <c r="CG306" s="12" t="str">
        <v>Not Declared</v>
      </c>
      <c r="CH306" s="12" t="str">
        <v>Radley AC</v>
      </c>
      <c r="CI306" s="488"/>
      <c r="CJ306" s="15"/>
      <c r="CK306" s="15"/>
      <c r="CL306" s="433"/>
      <c r="CM306" s="747" t="str" cm="1">
        <f t="array" ref="CM306">_xlfn.LET(_xlpm.a,_xlfn.XLOOKUP(1,('Number Allocation'!$C$6:$C$1483=CO306)*('Number Allocation'!$D$6:$D$1483=CP306),'Number Allocation'!$A$6:$A$1483,"..."),IF(_xlpm.a="","...",_xlpm.a))</f>
        <v>...</v>
      </c>
      <c r="CN306" s="747">
        <v>0</v>
      </c>
      <c r="CO306" s="12" t="str">
        <v>Not Declared</v>
      </c>
      <c r="CP306" s="12" t="str">
        <v>Banbury Harriers AC</v>
      </c>
      <c r="CQ306" s="488"/>
      <c r="CR306" s="15"/>
      <c r="CS306" s="15"/>
      <c r="CT306" s="433"/>
      <c r="CU306" s="747" t="str" cm="1">
        <f t="array" ref="CU306">_xlfn.LET(_xlpm.a,_xlfn.XLOOKUP(1,('Number Allocation'!$C$6:$C$1483=CW306)*('Number Allocation'!$D$6:$D$1483=CX306),'Number Allocation'!$A$6:$A$1483,"..."),IF(_xlpm.a="","...",_xlpm.a))</f>
        <v>...</v>
      </c>
      <c r="CV306" s="747">
        <v>0</v>
      </c>
      <c r="CW306" s="12" t="str">
        <v>Not Declared</v>
      </c>
      <c r="CX306" s="12" t="str">
        <v>Team Kennet</v>
      </c>
      <c r="CY306" s="488"/>
      <c r="CZ306" s="15"/>
      <c r="DA306" s="15"/>
      <c r="DB306" s="433"/>
      <c r="DC306" s="747" t="str" cm="1">
        <f t="array" ref="DC306">_xlfn.LET(_xlpm.a,_xlfn.XLOOKUP(1,('Number Allocation'!$C$6:$C$1483=DE306)*('Number Allocation'!$D$6:$D$1483=DF306),'Number Allocation'!$A$6:$A$1483,"..."),IF(_xlpm.a="","...",_xlpm.a))</f>
        <v>...</v>
      </c>
      <c r="DD306" s="747">
        <v>0</v>
      </c>
      <c r="DE306" s="12" t="str">
        <v>Not Declared</v>
      </c>
      <c r="DF306" s="12" t="str">
        <v>Abingdon AC</v>
      </c>
      <c r="DG306" s="488"/>
      <c r="DH306" s="15"/>
      <c r="DI306" s="15"/>
      <c r="DJ306" s="433"/>
      <c r="DK306" s="747" t="str" cm="1">
        <f t="array" ref="DK306">_xlfn.LET(_xlpm.a,_xlfn.XLOOKUP(1,('Number Allocation'!$C$6:$C$1483=DM306)*('Number Allocation'!$D$6:$D$1483=DN306),'Number Allocation'!$A$6:$A$1483,"..."),IF(_xlpm.a="","...",_xlpm.a))</f>
        <v>...</v>
      </c>
      <c r="DL306" s="747">
        <v>0</v>
      </c>
      <c r="DM306" s="12" t="str">
        <v>Not Declared</v>
      </c>
      <c r="DN306" s="12" t="str">
        <v>Witney Road Runners</v>
      </c>
      <c r="DO306" s="488"/>
      <c r="DP306" s="15"/>
      <c r="DQ306" s="15"/>
      <c r="DZ306" s="15"/>
      <c r="EA306" s="15"/>
    </row>
    <row r="307" spans="1:131" s="359" customFormat="1" ht="21" customHeight="1">
      <c r="A307" s="358" t="str">
        <f t="shared" si="33"/>
        <v>White Horse Harriers</v>
      </c>
      <c r="B307" s="729"/>
      <c r="C307" s="729" t="s">
        <v>321</v>
      </c>
      <c r="D307" s="729" t="str" cm="1">
        <f t="array" ref="D307">_xlfn.LET(_xlpm.x, 'White Horse'!$AL$24:$AW$24, _xlpm.y, 'White Horse'!$AL$30:$AW$38, _xlpm.z, 'White Horse'!$AJ$30:$AJ$38, IF(_xlfn.XLOOKUP($C307,_xlfn.XLOOKUP(D$247,_xlpm.x,_xlpm.y,""),_xlpm.z,"Not Declared")="", "Name not recorded",  _xlfn.XLOOKUP($C307,_xlfn.XLOOKUP(D$247,_xlpm.x,_xlpm.y,""),_xlpm.z,"Not Declared")))</f>
        <v>Not Declared</v>
      </c>
      <c r="E307" s="729" t="str" cm="1">
        <f t="array" ref="E307">_xlfn.LET(_xlpm.x, 'White Horse'!$AL$24:$AW$24, _xlpm.y, 'White Horse'!$AL$30:$AW$38, _xlpm.z, 'White Horse'!$AJ$30:$AJ$38, IF(_xlfn.XLOOKUP($C307,_xlfn.XLOOKUP(E$247,_xlpm.x,_xlpm.y,""),_xlpm.z,"Not Declared")="", "Name not recorded",  _xlfn.XLOOKUP($C307,_xlfn.XLOOKUP(E$247,_xlpm.x,_xlpm.y,""),_xlpm.z,"Not Declared")))</f>
        <v>Not Declared</v>
      </c>
      <c r="F307" s="732" t="str" cm="1">
        <f t="array" ref="F307">_xlfn.LET(_xlpm.x, 'White Horse'!$AL$24:$AW$24, _xlpm.y, 'White Horse'!$AL$30:$AW$38, _xlpm.z, 'White Horse'!$AJ$30:$AJ$38, IF(_xlfn.XLOOKUP($C307,_xlfn.XLOOKUP(F$247,_xlpm.x,_xlpm.y,""),_xlpm.z,"Not Declared")="", "Name not recorded",  _xlfn.XLOOKUP($C307,_xlfn.XLOOKUP(F$247,_xlpm.x,_xlpm.y,""),_xlpm.z,"Not Declared")))</f>
        <v>Not Declared</v>
      </c>
      <c r="G307" s="729" t="str" cm="1">
        <f t="array" ref="G307">_xlfn.LET(_xlpm.x, 'White Horse'!$AL$24:$AW$24, _xlpm.y, 'White Horse'!$AL$30:$AW$38, _xlpm.z, 'White Horse'!$AJ$30:$AJ$38, IF(_xlfn.XLOOKUP($C307,_xlfn.XLOOKUP(G$247,_xlpm.x,_xlpm.y,""),_xlpm.z,"Not Declared")="", "Name not recorded",  _xlfn.XLOOKUP($C307,_xlfn.XLOOKUP(G$247,_xlpm.x,_xlpm.y,""),_xlpm.z,"Not Declared")))</f>
        <v>Not Declared</v>
      </c>
      <c r="H307" s="729" t="str" cm="1">
        <f t="array" ref="H307">_xlfn.LET(_xlpm.x, 'White Horse'!$AL$24:$AW$24, _xlpm.y, 'White Horse'!$AL$30:$AW$38, _xlpm.z, 'White Horse'!$AJ$30:$AJ$38, IF(_xlfn.XLOOKUP($C307,_xlfn.XLOOKUP(H$247,_xlpm.x,_xlpm.y,""),_xlpm.z,"Not Declared")="", "Name not recorded",  _xlfn.XLOOKUP($C307,_xlfn.XLOOKUP(H$247,_xlpm.x,_xlpm.y,""),_xlpm.z,"Not Declared")))</f>
        <v>Not Declared</v>
      </c>
      <c r="I307" s="729" t="str" cm="1">
        <f t="array" ref="I307">_xlfn.LET(_xlpm.x, 'White Horse'!$AL$24:$AW$24, _xlpm.y, 'White Horse'!$AL$30:$AW$38, _xlpm.z, 'White Horse'!$AJ$30:$AJ$38, IF(_xlfn.XLOOKUP($C307,_xlfn.XLOOKUP(I$247,_xlpm.x,_xlpm.y,""),_xlpm.z,"Not Declared")="", "Name not recorded",  _xlfn.XLOOKUP($C307,_xlfn.XLOOKUP(I$247,_xlpm.x,_xlpm.y,""),_xlpm.z,"Not Declared")))</f>
        <v>Not Declared</v>
      </c>
      <c r="J307" s="729" t="str" cm="1">
        <f t="array" ref="J307">_xlfn.LET(_xlpm.x, 'White Horse'!$AL$24:$AW$24, _xlpm.y, 'White Horse'!$AL$30:$AW$38, _xlpm.z, 'White Horse'!$AJ$30:$AJ$38, IF(_xlfn.XLOOKUP($C307,_xlfn.XLOOKUP(J$247,_xlpm.x,_xlpm.y,""),_xlpm.z,"Not Declared")="", "Name not recorded",  _xlfn.XLOOKUP($C307,_xlfn.XLOOKUP(J$247,_xlpm.x,_xlpm.y,""),_xlpm.z,"Not Declared")))</f>
        <v>Not Declared</v>
      </c>
      <c r="K307" s="729" t="str" cm="1">
        <f t="array" ref="K307">_xlfn.LET(_xlpm.x, 'White Horse'!$AL$24:$AW$24, _xlpm.y, 'White Horse'!$AL$30:$AW$38, _xlpm.z, 'White Horse'!$AJ$30:$AJ$38, IF(_xlfn.XLOOKUP($C307,_xlfn.XLOOKUP(K$247,_xlpm.x,_xlpm.y,""),_xlpm.z,"Not Declared")="", "Name not recorded",  _xlfn.XLOOKUP($C307,_xlfn.XLOOKUP(K$247,_xlpm.x,_xlpm.y,""),_xlpm.z,"Not Declared")))</f>
        <v>Not Declared</v>
      </c>
      <c r="L307" s="729" t="str" cm="1">
        <f t="array" ref="L307">_xlfn.LET(_xlpm.x, 'White Horse'!$AL$24:$AW$24, _xlpm.y, 'White Horse'!$AL$30:$AW$38, _xlpm.z, 'White Horse'!$AJ$30:$AJ$38, IF(_xlfn.XLOOKUP($C307,_xlfn.XLOOKUP(L$247,_xlpm.x,_xlpm.y,""),_xlpm.z,"Not Declared")="", "Name not recorded",  _xlfn.XLOOKUP($C307,_xlfn.XLOOKUP(L$247,_xlpm.x,_xlpm.y,""),_xlpm.z,"Not Declared")))</f>
        <v>Not Declared</v>
      </c>
      <c r="M307" s="729" t="str" cm="1">
        <f t="array" ref="M307">_xlfn.LET(_xlpm.x, 'White Horse'!$AL$24:$AW$24, _xlpm.y, 'White Horse'!$AL$30:$AW$38, _xlpm.z, 'White Horse'!$AJ$30:$AJ$38, IF(_xlfn.XLOOKUP($C307,_xlfn.XLOOKUP(M$247,_xlpm.x,_xlpm.y,""),_xlpm.z,"Not Declared")="", "Name not recorded",  _xlfn.XLOOKUP($C307,_xlfn.XLOOKUP(M$247,_xlpm.x,_xlpm.y,""),_xlpm.z,"Not Declared")))</f>
        <v>Not Declared</v>
      </c>
      <c r="N307" s="729" t="str" cm="1">
        <f t="array" ref="N307">_xlfn.LET(_xlpm.x, 'White Horse'!$AL$24:$AW$24, _xlpm.y, 'White Horse'!$AL$30:$AW$38, _xlpm.z, 'White Horse'!$AJ$30:$AJ$38, IF(_xlfn.XLOOKUP($C307,_xlfn.XLOOKUP(N$247,_xlpm.x,_xlpm.y,""),_xlpm.z,"Not Declared")="", "Name not recorded",  _xlfn.XLOOKUP($C307,_xlfn.XLOOKUP(N$247,_xlpm.x,_xlpm.y,""),_xlpm.z,"Not Declared")))</f>
        <v>Not Declared</v>
      </c>
      <c r="O307" s="729" t="str" cm="1">
        <f t="array" ref="O307">_xlfn.LET(_xlpm.x, 'White Horse'!$AL$24:$AW$24, _xlpm.y, 'White Horse'!$AL$30:$AW$38, _xlpm.z, 'White Horse'!$AJ$30:$AJ$38, IF(_xlfn.XLOOKUP($C307,_xlfn.XLOOKUP(O$247,_xlpm.x,_xlpm.y,""),_xlpm.z,"Not Declared")="", "Name not recorded",  _xlfn.XLOOKUP($C307,_xlfn.XLOOKUP(O$247,_xlpm.x,_xlpm.y,""),_xlpm.z,"Not Declared")))</f>
        <v>Not Declared</v>
      </c>
      <c r="P307" s="3"/>
      <c r="Q307" s="3"/>
      <c r="R307" s="3"/>
      <c r="S307" s="3"/>
      <c r="T307" s="3"/>
      <c r="U307" s="3"/>
      <c r="V307" s="3"/>
      <c r="W307" s="3"/>
      <c r="X307" s="12"/>
      <c r="Z307" s="433"/>
      <c r="AA307" s="747" t="str" cm="1">
        <f t="array" ref="AA307">_xlfn.LET(_xlpm.a,_xlfn.XLOOKUP(1,('Number Allocation'!$C$6:$C$1483=AC307)*('Number Allocation'!$D$6:$D$1483=AD307),'Number Allocation'!$A$6:$A$1483,"..."),IF(_xlpm.a="","...",_xlpm.a))</f>
        <v>...</v>
      </c>
      <c r="AB307" s="747"/>
      <c r="AC307" s="12"/>
      <c r="AD307" s="12"/>
      <c r="AE307" s="436"/>
      <c r="AG307" s="365"/>
      <c r="AH307" s="433"/>
      <c r="AI307" s="747" t="str" cm="1">
        <f t="array" ref="AI307">_xlfn.LET(_xlpm.a,_xlfn.XLOOKUP(1,('Number Allocation'!$C$6:$C$1483=AK307)*('Number Allocation'!$D$6:$D$1483=AL307),'Number Allocation'!$A$6:$A$1483,"..."),IF(_xlpm.a="","...",_xlpm.a))</f>
        <v>...</v>
      </c>
      <c r="AJ307" s="747">
        <v>0</v>
      </c>
      <c r="AK307" s="12" t="str">
        <v>Not Declared</v>
      </c>
      <c r="AL307" s="12" t="str">
        <v>Oxford City AC</v>
      </c>
      <c r="AM307" s="436"/>
      <c r="AO307" s="365"/>
      <c r="AP307" s="433"/>
      <c r="AQ307" s="747" t="str" cm="1">
        <f t="array" ref="AQ307">_xlfn.LET(_xlpm.a,_xlfn.XLOOKUP(1,('Number Allocation'!$C$6:$C$1483=AS307)*('Number Allocation'!$D$6:$D$1483=AT307),'Number Allocation'!$A$6:$A$1483,"..."),IF(_xlpm.a="","...",_xlpm.a))</f>
        <v>...</v>
      </c>
      <c r="AR307" s="747">
        <v>0</v>
      </c>
      <c r="AS307" s="12" t="str">
        <v>Not Declared</v>
      </c>
      <c r="AT307" s="12" t="str">
        <v>Oxford City AC</v>
      </c>
      <c r="AU307" s="436"/>
      <c r="AW307" s="365"/>
      <c r="AX307" s="433"/>
      <c r="AY307" s="747" t="str" cm="1">
        <f t="array" ref="AY307">_xlfn.LET(_xlpm.a,_xlfn.XLOOKUP(1,('Number Allocation'!$C$6:$C$1483=BA307)*('Number Allocation'!$D$6:$D$1483=BB307),'Number Allocation'!$A$6:$A$1483,"..."),IF(_xlpm.a="","...",_xlpm.a))</f>
        <v>...</v>
      </c>
      <c r="AZ307" s="747">
        <v>0</v>
      </c>
      <c r="BA307" s="12" t="str">
        <v>Not Declared</v>
      </c>
      <c r="BB307" s="12" t="str">
        <v>White Horse Harriers</v>
      </c>
      <c r="BC307" s="436"/>
      <c r="BE307" s="365"/>
      <c r="BF307" s="433"/>
      <c r="BG307" s="747" t="str" cm="1">
        <f t="array" ref="BG307">_xlfn.LET(_xlpm.a,_xlfn.XLOOKUP(1,('Number Allocation'!$C$6:$C$1483=BI307)*('Number Allocation'!$D$6:$D$1483=BJ307),'Number Allocation'!$A$6:$A$1483,"..."),IF(_xlpm.a="","...",_xlpm.a))</f>
        <v>...</v>
      </c>
      <c r="BH307" s="747">
        <v>0</v>
      </c>
      <c r="BI307" s="12" t="str">
        <v>Not Declared</v>
      </c>
      <c r="BJ307" s="12" t="str">
        <v>Witney Road Runners</v>
      </c>
      <c r="BK307" s="436"/>
      <c r="BM307" s="365"/>
      <c r="BN307" s="433"/>
      <c r="BO307" s="747" t="str" cm="1">
        <f t="array" ref="BO307">_xlfn.LET(_xlpm.a,_xlfn.XLOOKUP(1,('Number Allocation'!$C$6:$C$1483=BQ307)*('Number Allocation'!$D$6:$D$1483=BR307),'Number Allocation'!$A$6:$A$1483,"..."),IF(_xlpm.a="","...",_xlpm.a))</f>
        <v>...</v>
      </c>
      <c r="BP307" s="747">
        <v>0</v>
      </c>
      <c r="BQ307" s="12" t="str">
        <v>Not Declared</v>
      </c>
      <c r="BR307" s="12" t="str">
        <v>Radley AC</v>
      </c>
      <c r="BS307" s="436"/>
      <c r="BU307" s="365"/>
      <c r="BV307" s="433"/>
      <c r="BW307" s="747" t="str" cm="1">
        <f t="array" ref="BW307">_xlfn.LET(_xlpm.a,_xlfn.XLOOKUP(1,('Number Allocation'!$C$6:$C$1483=BY307)*('Number Allocation'!$D$6:$D$1483=BZ307),'Number Allocation'!$A$6:$A$1483,"..."),IF(_xlpm.a="","...",_xlpm.a))</f>
        <v>...</v>
      </c>
      <c r="BX307" s="747">
        <v>0</v>
      </c>
      <c r="BY307" s="12" t="str">
        <v>Not Declared</v>
      </c>
      <c r="BZ307" s="12" t="str">
        <v>Team Kennet</v>
      </c>
      <c r="CA307" s="488"/>
      <c r="CB307" s="15"/>
      <c r="CC307" s="15"/>
      <c r="CD307" s="433"/>
      <c r="CE307" s="747" t="str" cm="1">
        <f t="array" ref="CE307">_xlfn.LET(_xlpm.a,_xlfn.XLOOKUP(1,('Number Allocation'!$C$6:$C$1483=CG307)*('Number Allocation'!$D$6:$D$1483=CH307),'Number Allocation'!$A$6:$A$1483,"..."),IF(_xlpm.a="","...",_xlpm.a))</f>
        <v>...</v>
      </c>
      <c r="CF307" s="747">
        <v>0</v>
      </c>
      <c r="CG307" s="12" t="str">
        <v>Not Declared</v>
      </c>
      <c r="CH307" s="12" t="str">
        <v>Banbury Harriers AC</v>
      </c>
      <c r="CI307" s="488"/>
      <c r="CJ307" s="15"/>
      <c r="CK307" s="15"/>
      <c r="CL307" s="433"/>
      <c r="CM307" s="747" t="str" cm="1">
        <f t="array" ref="CM307">_xlfn.LET(_xlpm.a,_xlfn.XLOOKUP(1,('Number Allocation'!$C$6:$C$1483=CO307)*('Number Allocation'!$D$6:$D$1483=CP307),'Number Allocation'!$A$6:$A$1483,"..."),IF(_xlpm.a="","...",_xlpm.a))</f>
        <v>...</v>
      </c>
      <c r="CN307" s="747">
        <v>0</v>
      </c>
      <c r="CO307" s="12" t="str">
        <v>Not Declared</v>
      </c>
      <c r="CP307" s="12" t="str">
        <v>Oxford City AC</v>
      </c>
      <c r="CQ307" s="488"/>
      <c r="CR307" s="15"/>
      <c r="CS307" s="15"/>
      <c r="CT307" s="433"/>
      <c r="CU307" s="747" t="str" cm="1">
        <f t="array" ref="CU307">_xlfn.LET(_xlpm.a,_xlfn.XLOOKUP(1,('Number Allocation'!$C$6:$C$1483=CW307)*('Number Allocation'!$D$6:$D$1483=CX307),'Number Allocation'!$A$6:$A$1483,"..."),IF(_xlpm.a="","...",_xlpm.a))</f>
        <v>...</v>
      </c>
      <c r="CV307" s="747">
        <v>0</v>
      </c>
      <c r="CW307" s="12" t="str">
        <v>Not Declared</v>
      </c>
      <c r="CX307" s="12" t="str">
        <v>Witney Road Runners</v>
      </c>
      <c r="CY307" s="488"/>
      <c r="CZ307" s="15"/>
      <c r="DA307" s="15"/>
      <c r="DB307" s="433"/>
      <c r="DC307" s="747" t="str" cm="1">
        <f t="array" ref="DC307">_xlfn.LET(_xlpm.a,_xlfn.XLOOKUP(1,('Number Allocation'!$C$6:$C$1483=DE307)*('Number Allocation'!$D$6:$D$1483=DF307),'Number Allocation'!$A$6:$A$1483,"..."),IF(_xlpm.a="","...",_xlpm.a))</f>
        <v>...</v>
      </c>
      <c r="DD307" s="747">
        <v>0</v>
      </c>
      <c r="DE307" s="12" t="str">
        <v>Not Declared</v>
      </c>
      <c r="DF307" s="12" t="str">
        <v>Witney Road Runners</v>
      </c>
      <c r="DG307" s="488"/>
      <c r="DH307" s="15"/>
      <c r="DI307" s="15"/>
      <c r="DJ307" s="433"/>
      <c r="DK307" s="747" t="str" cm="1">
        <f t="array" ref="DK307">_xlfn.LET(_xlpm.a,_xlfn.XLOOKUP(1,('Number Allocation'!$C$6:$C$1483=DM307)*('Number Allocation'!$D$6:$D$1483=DN307),'Number Allocation'!$A$6:$A$1483,"..."),IF(_xlpm.a="","...",_xlpm.a))</f>
        <v>...</v>
      </c>
      <c r="DL307" s="747">
        <v>0</v>
      </c>
      <c r="DM307" s="12" t="str">
        <v>Not Declared</v>
      </c>
      <c r="DN307" s="12" t="str">
        <v>Banbury Harriers AC</v>
      </c>
      <c r="DO307" s="488"/>
      <c r="DP307" s="15"/>
      <c r="DQ307" s="15"/>
      <c r="DZ307" s="15"/>
      <c r="EA307" s="15"/>
    </row>
    <row r="308" spans="1:131" s="359" customFormat="1" ht="21" customHeight="1">
      <c r="A308" s="358" t="str">
        <f t="shared" si="33"/>
        <v>White Horse Harriers</v>
      </c>
      <c r="B308" s="729"/>
      <c r="C308" s="729" t="s">
        <v>322</v>
      </c>
      <c r="D308" s="729" t="str" cm="1">
        <f t="array" ref="D308">_xlfn.LET(_xlpm.x, 'White Horse'!$AL$24:$AW$24, _xlpm.y, 'White Horse'!$AL$30:$AW$38, _xlpm.z, 'White Horse'!$AJ$30:$AJ$38, IF(_xlfn.XLOOKUP($C308,_xlfn.XLOOKUP(D$247,_xlpm.x,_xlpm.y,""),_xlpm.z,"Not Declared")="", "Name not recorded",  _xlfn.XLOOKUP($C308,_xlfn.XLOOKUP(D$247,_xlpm.x,_xlpm.y,""),_xlpm.z,"Not Declared")))</f>
        <v>Not Declared</v>
      </c>
      <c r="E308" s="729" t="str" cm="1">
        <f t="array" ref="E308">_xlfn.LET(_xlpm.x, 'White Horse'!$AL$24:$AW$24, _xlpm.y, 'White Horse'!$AL$30:$AW$38, _xlpm.z, 'White Horse'!$AJ$30:$AJ$38, IF(_xlfn.XLOOKUP($C308,_xlfn.XLOOKUP(E$247,_xlpm.x,_xlpm.y,""),_xlpm.z,"Not Declared")="", "Name not recorded",  _xlfn.XLOOKUP($C308,_xlfn.XLOOKUP(E$247,_xlpm.x,_xlpm.y,""),_xlpm.z,"Not Declared")))</f>
        <v>Not Declared</v>
      </c>
      <c r="F308" s="732" t="str" cm="1">
        <f t="array" ref="F308">_xlfn.LET(_xlpm.x, 'White Horse'!$AL$24:$AW$24, _xlpm.y, 'White Horse'!$AL$30:$AW$38, _xlpm.z, 'White Horse'!$AJ$30:$AJ$38, IF(_xlfn.XLOOKUP($C308,_xlfn.XLOOKUP(F$247,_xlpm.x,_xlpm.y,""),_xlpm.z,"Not Declared")="", "Name not recorded",  _xlfn.XLOOKUP($C308,_xlfn.XLOOKUP(F$247,_xlpm.x,_xlpm.y,""),_xlpm.z,"Not Declared")))</f>
        <v>Not Declared</v>
      </c>
      <c r="G308" s="729" t="str" cm="1">
        <f t="array" ref="G308">_xlfn.LET(_xlpm.x, 'White Horse'!$AL$24:$AW$24, _xlpm.y, 'White Horse'!$AL$30:$AW$38, _xlpm.z, 'White Horse'!$AJ$30:$AJ$38, IF(_xlfn.XLOOKUP($C308,_xlfn.XLOOKUP(G$247,_xlpm.x,_xlpm.y,""),_xlpm.z,"Not Declared")="", "Name not recorded",  _xlfn.XLOOKUP($C308,_xlfn.XLOOKUP(G$247,_xlpm.x,_xlpm.y,""),_xlpm.z,"Not Declared")))</f>
        <v>Not Declared</v>
      </c>
      <c r="H308" s="729" t="str" cm="1">
        <f t="array" ref="H308">_xlfn.LET(_xlpm.x, 'White Horse'!$AL$24:$AW$24, _xlpm.y, 'White Horse'!$AL$30:$AW$38, _xlpm.z, 'White Horse'!$AJ$30:$AJ$38, IF(_xlfn.XLOOKUP($C308,_xlfn.XLOOKUP(H$247,_xlpm.x,_xlpm.y,""),_xlpm.z,"Not Declared")="", "Name not recorded",  _xlfn.XLOOKUP($C308,_xlfn.XLOOKUP(H$247,_xlpm.x,_xlpm.y,""),_xlpm.z,"Not Declared")))</f>
        <v>Not Declared</v>
      </c>
      <c r="I308" s="729" t="str" cm="1">
        <f t="array" ref="I308">_xlfn.LET(_xlpm.x, 'White Horse'!$AL$24:$AW$24, _xlpm.y, 'White Horse'!$AL$30:$AW$38, _xlpm.z, 'White Horse'!$AJ$30:$AJ$38, IF(_xlfn.XLOOKUP($C308,_xlfn.XLOOKUP(I$247,_xlpm.x,_xlpm.y,""),_xlpm.z,"Not Declared")="", "Name not recorded",  _xlfn.XLOOKUP($C308,_xlfn.XLOOKUP(I$247,_xlpm.x,_xlpm.y,""),_xlpm.z,"Not Declared")))</f>
        <v>Not Declared</v>
      </c>
      <c r="J308" s="729" t="str" cm="1">
        <f t="array" ref="J308">_xlfn.LET(_xlpm.x, 'White Horse'!$AL$24:$AW$24, _xlpm.y, 'White Horse'!$AL$30:$AW$38, _xlpm.z, 'White Horse'!$AJ$30:$AJ$38, IF(_xlfn.XLOOKUP($C308,_xlfn.XLOOKUP(J$247,_xlpm.x,_xlpm.y,""),_xlpm.z,"Not Declared")="", "Name not recorded",  _xlfn.XLOOKUP($C308,_xlfn.XLOOKUP(J$247,_xlpm.x,_xlpm.y,""),_xlpm.z,"Not Declared")))</f>
        <v>Not Declared</v>
      </c>
      <c r="K308" s="729" t="str" cm="1">
        <f t="array" ref="K308">_xlfn.LET(_xlpm.x, 'White Horse'!$AL$24:$AW$24, _xlpm.y, 'White Horse'!$AL$30:$AW$38, _xlpm.z, 'White Horse'!$AJ$30:$AJ$38, IF(_xlfn.XLOOKUP($C308,_xlfn.XLOOKUP(K$247,_xlpm.x,_xlpm.y,""),_xlpm.z,"Not Declared")="", "Name not recorded",  _xlfn.XLOOKUP($C308,_xlfn.XLOOKUP(K$247,_xlpm.x,_xlpm.y,""),_xlpm.z,"Not Declared")))</f>
        <v>Not Declared</v>
      </c>
      <c r="L308" s="729" t="str" cm="1">
        <f t="array" ref="L308">_xlfn.LET(_xlpm.x, 'White Horse'!$AL$24:$AW$24, _xlpm.y, 'White Horse'!$AL$30:$AW$38, _xlpm.z, 'White Horse'!$AJ$30:$AJ$38, IF(_xlfn.XLOOKUP($C308,_xlfn.XLOOKUP(L$247,_xlpm.x,_xlpm.y,""),_xlpm.z,"Not Declared")="", "Name not recorded",  _xlfn.XLOOKUP($C308,_xlfn.XLOOKUP(L$247,_xlpm.x,_xlpm.y,""),_xlpm.z,"Not Declared")))</f>
        <v>Not Declared</v>
      </c>
      <c r="M308" s="729" t="str" cm="1">
        <f t="array" ref="M308">_xlfn.LET(_xlpm.x, 'White Horse'!$AL$24:$AW$24, _xlpm.y, 'White Horse'!$AL$30:$AW$38, _xlpm.z, 'White Horse'!$AJ$30:$AJ$38, IF(_xlfn.XLOOKUP($C308,_xlfn.XLOOKUP(M$247,_xlpm.x,_xlpm.y,""),_xlpm.z,"Not Declared")="", "Name not recorded",  _xlfn.XLOOKUP($C308,_xlfn.XLOOKUP(M$247,_xlpm.x,_xlpm.y,""),_xlpm.z,"Not Declared")))</f>
        <v>Not Declared</v>
      </c>
      <c r="N308" s="729" t="str" cm="1">
        <f t="array" ref="N308">_xlfn.LET(_xlpm.x, 'White Horse'!$AL$24:$AW$24, _xlpm.y, 'White Horse'!$AL$30:$AW$38, _xlpm.z, 'White Horse'!$AJ$30:$AJ$38, IF(_xlfn.XLOOKUP($C308,_xlfn.XLOOKUP(N$247,_xlpm.x,_xlpm.y,""),_xlpm.z,"Not Declared")="", "Name not recorded",  _xlfn.XLOOKUP($C308,_xlfn.XLOOKUP(N$247,_xlpm.x,_xlpm.y,""),_xlpm.z,"Not Declared")))</f>
        <v>Not Declared</v>
      </c>
      <c r="O308" s="729" t="str" cm="1">
        <f t="array" ref="O308">_xlfn.LET(_xlpm.x, 'White Horse'!$AL$24:$AW$24, _xlpm.y, 'White Horse'!$AL$30:$AW$38, _xlpm.z, 'White Horse'!$AJ$30:$AJ$38, IF(_xlfn.XLOOKUP($C308,_xlfn.XLOOKUP(O$247,_xlpm.x,_xlpm.y,""),_xlpm.z,"Not Declared")="", "Name not recorded",  _xlfn.XLOOKUP($C308,_xlfn.XLOOKUP(O$247,_xlpm.x,_xlpm.y,""),_xlpm.z,"Not Declared")))</f>
        <v>Not Declared</v>
      </c>
      <c r="P308" s="3"/>
      <c r="Q308" s="3"/>
      <c r="R308" s="3"/>
      <c r="S308" s="3"/>
      <c r="T308" s="3"/>
      <c r="U308" s="3"/>
      <c r="V308" s="3"/>
      <c r="W308" s="3"/>
      <c r="X308" s="12"/>
      <c r="Z308" s="433"/>
      <c r="AA308" s="747" t="str" cm="1">
        <f t="array" ref="AA308">_xlfn.LET(_xlpm.a,_xlfn.XLOOKUP(1,('Number Allocation'!$C$6:$C$1483=AC308)*('Number Allocation'!$D$6:$D$1483=AD308),'Number Allocation'!$A$6:$A$1483,"..."),IF(_xlpm.a="","...",_xlpm.a))</f>
        <v>...</v>
      </c>
      <c r="AB308" s="747"/>
      <c r="AC308" s="12"/>
      <c r="AD308" s="12"/>
      <c r="AE308" s="436"/>
      <c r="AG308" s="365"/>
      <c r="AH308" s="433"/>
      <c r="AI308" s="747" t="str" cm="1">
        <f t="array" ref="AI308">_xlfn.LET(_xlpm.a,_xlfn.XLOOKUP(1,('Number Allocation'!$C$6:$C$1483=AK308)*('Number Allocation'!$D$6:$D$1483=AL308),'Number Allocation'!$A$6:$A$1483,"..."),IF(_xlpm.a="","...",_xlpm.a))</f>
        <v>...</v>
      </c>
      <c r="AJ308" s="747">
        <v>0</v>
      </c>
      <c r="AK308" s="12" t="str">
        <v>Not Declared</v>
      </c>
      <c r="AL308" s="12" t="str">
        <v>Radley AC</v>
      </c>
      <c r="AM308" s="436"/>
      <c r="AO308" s="365"/>
      <c r="AP308" s="433"/>
      <c r="AQ308" s="747" t="str" cm="1">
        <f t="array" ref="AQ308">_xlfn.LET(_xlpm.a,_xlfn.XLOOKUP(1,('Number Allocation'!$C$6:$C$1483=AS308)*('Number Allocation'!$D$6:$D$1483=AT308),'Number Allocation'!$A$6:$A$1483,"..."),IF(_xlpm.a="","...",_xlpm.a))</f>
        <v>...</v>
      </c>
      <c r="AR308" s="747">
        <v>0</v>
      </c>
      <c r="AS308" s="12" t="str">
        <v>Not Declared</v>
      </c>
      <c r="AT308" s="12" t="str">
        <v>Witney Road Runners</v>
      </c>
      <c r="AU308" s="436"/>
      <c r="AW308" s="365"/>
      <c r="AX308" s="433"/>
      <c r="AY308" s="747" t="str" cm="1">
        <f t="array" ref="AY308">_xlfn.LET(_xlpm.a,_xlfn.XLOOKUP(1,('Number Allocation'!$C$6:$C$1483=BA308)*('Number Allocation'!$D$6:$D$1483=BB308),'Number Allocation'!$A$6:$A$1483,"..."),IF(_xlpm.a="","...",_xlpm.a))</f>
        <v>...</v>
      </c>
      <c r="AZ308" s="747">
        <v>0</v>
      </c>
      <c r="BA308" s="12" t="str">
        <v>Not Declared</v>
      </c>
      <c r="BB308" s="12" t="str">
        <v>Radley AC</v>
      </c>
      <c r="BC308" s="436"/>
      <c r="BE308" s="365"/>
      <c r="BF308" s="433"/>
      <c r="BG308" s="747" t="str" cm="1">
        <f t="array" ref="BG308">_xlfn.LET(_xlpm.a,_xlfn.XLOOKUP(1,('Number Allocation'!$C$6:$C$1483=BI308)*('Number Allocation'!$D$6:$D$1483=BJ308),'Number Allocation'!$A$6:$A$1483,"..."),IF(_xlpm.a="","...",_xlpm.a))</f>
        <v>...</v>
      </c>
      <c r="BH308" s="747">
        <v>0</v>
      </c>
      <c r="BI308" s="12" t="str">
        <v>Not Declared</v>
      </c>
      <c r="BJ308" s="12" t="str">
        <v>Banbury Harriers AC</v>
      </c>
      <c r="BK308" s="436"/>
      <c r="BM308" s="365"/>
      <c r="BN308" s="433"/>
      <c r="BO308" s="747" t="str" cm="1">
        <f t="array" ref="BO308">_xlfn.LET(_xlpm.a,_xlfn.XLOOKUP(1,('Number Allocation'!$C$6:$C$1483=BQ308)*('Number Allocation'!$D$6:$D$1483=BR308),'Number Allocation'!$A$6:$A$1483,"..."),IF(_xlpm.a="","...",_xlpm.a))</f>
        <v>...</v>
      </c>
      <c r="BP308" s="747">
        <v>0</v>
      </c>
      <c r="BQ308" s="12" t="str">
        <v>Not Declared</v>
      </c>
      <c r="BR308" s="12" t="str">
        <v>Banbury Harriers AC</v>
      </c>
      <c r="BS308" s="436"/>
      <c r="BU308" s="365"/>
      <c r="BV308" s="433"/>
      <c r="BW308" s="747" t="str" cm="1">
        <f t="array" ref="BW308">_xlfn.LET(_xlpm.a,_xlfn.XLOOKUP(1,('Number Allocation'!$C$6:$C$1483=BY308)*('Number Allocation'!$D$6:$D$1483=BZ308),'Number Allocation'!$A$6:$A$1483,"..."),IF(_xlpm.a="","...",_xlpm.a))</f>
        <v>...</v>
      </c>
      <c r="BX308" s="747">
        <v>0</v>
      </c>
      <c r="BY308" s="12" t="str">
        <v>Not Declared</v>
      </c>
      <c r="BZ308" s="12" t="str">
        <v>Abingdon AC</v>
      </c>
      <c r="CA308" s="488"/>
      <c r="CB308" s="15"/>
      <c r="CC308" s="15"/>
      <c r="CD308" s="433"/>
      <c r="CE308" s="747" t="str" cm="1">
        <f t="array" ref="CE308">_xlfn.LET(_xlpm.a,_xlfn.XLOOKUP(1,('Number Allocation'!$C$6:$C$1483=CG308)*('Number Allocation'!$D$6:$D$1483=CH308),'Number Allocation'!$A$6:$A$1483,"..."),IF(_xlpm.a="","...",_xlpm.a))</f>
        <v>...</v>
      </c>
      <c r="CF308" s="747">
        <v>0</v>
      </c>
      <c r="CG308" s="12" t="str">
        <v>Not Declared</v>
      </c>
      <c r="CH308" s="12" t="str">
        <v>Witney Road Runners</v>
      </c>
      <c r="CI308" s="488"/>
      <c r="CJ308" s="15"/>
      <c r="CK308" s="15"/>
      <c r="CL308" s="433"/>
      <c r="CM308" s="747" t="str" cm="1">
        <f t="array" ref="CM308">_xlfn.LET(_xlpm.a,_xlfn.XLOOKUP(1,('Number Allocation'!$C$6:$C$1483=CO308)*('Number Allocation'!$D$6:$D$1483=CP308),'Number Allocation'!$A$6:$A$1483,"..."),IF(_xlpm.a="","...",_xlpm.a))</f>
        <v>...</v>
      </c>
      <c r="CN308" s="747">
        <v>0</v>
      </c>
      <c r="CO308" s="12" t="str">
        <v>Not Declared</v>
      </c>
      <c r="CP308" s="12" t="str">
        <v>White Horse Harriers</v>
      </c>
      <c r="CQ308" s="488"/>
      <c r="CR308" s="15"/>
      <c r="CS308" s="15"/>
      <c r="CT308" s="433"/>
      <c r="CU308" s="747" t="str" cm="1">
        <f t="array" ref="CU308">_xlfn.LET(_xlpm.a,_xlfn.XLOOKUP(1,('Number Allocation'!$C$6:$C$1483=CW308)*('Number Allocation'!$D$6:$D$1483=CX308),'Number Allocation'!$A$6:$A$1483,"..."),IF(_xlpm.a="","...",_xlpm.a))</f>
        <v>...</v>
      </c>
      <c r="CV308" s="747">
        <v>0</v>
      </c>
      <c r="CW308" s="12" t="str">
        <v>Not Declared</v>
      </c>
      <c r="CX308" s="12" t="str">
        <v>Radley AC</v>
      </c>
      <c r="CY308" s="488"/>
      <c r="CZ308" s="15"/>
      <c r="DA308" s="15"/>
      <c r="DB308" s="433"/>
      <c r="DC308" s="747" t="str" cm="1">
        <f t="array" ref="DC308">_xlfn.LET(_xlpm.a,_xlfn.XLOOKUP(1,('Number Allocation'!$C$6:$C$1483=DE308)*('Number Allocation'!$D$6:$D$1483=DF308),'Number Allocation'!$A$6:$A$1483,"..."),IF(_xlpm.a="","...",_xlpm.a))</f>
        <v>...</v>
      </c>
      <c r="DD308" s="747">
        <v>0</v>
      </c>
      <c r="DE308" s="12" t="str">
        <v>Not Declared</v>
      </c>
      <c r="DF308" s="12" t="str">
        <v>Radley AC</v>
      </c>
      <c r="DG308" s="488"/>
      <c r="DH308" s="15"/>
      <c r="DI308" s="15"/>
      <c r="DJ308" s="433"/>
      <c r="DK308" s="747" t="str" cm="1">
        <f t="array" ref="DK308">_xlfn.LET(_xlpm.a,_xlfn.XLOOKUP(1,('Number Allocation'!$C$6:$C$1483=DM308)*('Number Allocation'!$D$6:$D$1483=DN308),'Number Allocation'!$A$6:$A$1483,"..."),IF(_xlpm.a="","...",_xlpm.a))</f>
        <v>...</v>
      </c>
      <c r="DL308" s="747">
        <v>0</v>
      </c>
      <c r="DM308" s="12" t="str">
        <v>Not Declared</v>
      </c>
      <c r="DN308" s="12" t="str">
        <v>Abingdon AC</v>
      </c>
      <c r="DO308" s="488"/>
      <c r="DP308" s="15"/>
      <c r="DQ308" s="15"/>
      <c r="DZ308" s="15"/>
      <c r="EA308" s="15"/>
    </row>
    <row r="309" spans="1:131" s="359" customFormat="1" ht="21" customHeight="1">
      <c r="A309" s="358" t="str">
        <f t="shared" si="33"/>
        <v>White Horse Harriers</v>
      </c>
      <c r="B309" s="729"/>
      <c r="C309" s="729" t="s">
        <v>323</v>
      </c>
      <c r="D309" s="729" t="str" cm="1">
        <f t="array" ref="D309">_xlfn.LET(_xlpm.x, 'White Horse'!$AL$24:$AW$24, _xlpm.y, 'White Horse'!$AL$30:$AW$38, _xlpm.z, 'White Horse'!$AJ$30:$AJ$38, IF(_xlfn.XLOOKUP($C309,_xlfn.XLOOKUP(D$247,_xlpm.x,_xlpm.y,""),_xlpm.z,"Not Declared")="", "Name not recorded",  _xlfn.XLOOKUP($C309,_xlfn.XLOOKUP(D$247,_xlpm.x,_xlpm.y,""),_xlpm.z,"Not Declared")))</f>
        <v>Not Declared</v>
      </c>
      <c r="E309" s="729" t="str" cm="1">
        <f t="array" ref="E309">_xlfn.LET(_xlpm.x, 'White Horse'!$AL$24:$AW$24, _xlpm.y, 'White Horse'!$AL$30:$AW$38, _xlpm.z, 'White Horse'!$AJ$30:$AJ$38, IF(_xlfn.XLOOKUP($C309,_xlfn.XLOOKUP(E$247,_xlpm.x,_xlpm.y,""),_xlpm.z,"Not Declared")="", "Name not recorded",  _xlfn.XLOOKUP($C309,_xlfn.XLOOKUP(E$247,_xlpm.x,_xlpm.y,""),_xlpm.z,"Not Declared")))</f>
        <v>Not Declared</v>
      </c>
      <c r="F309" s="732" t="str" cm="1">
        <f t="array" ref="F309">_xlfn.LET(_xlpm.x, 'White Horse'!$AL$24:$AW$24, _xlpm.y, 'White Horse'!$AL$30:$AW$38, _xlpm.z, 'White Horse'!$AJ$30:$AJ$38, IF(_xlfn.XLOOKUP($C309,_xlfn.XLOOKUP(F$247,_xlpm.x,_xlpm.y,""),_xlpm.z,"Not Declared")="", "Name not recorded",  _xlfn.XLOOKUP($C309,_xlfn.XLOOKUP(F$247,_xlpm.x,_xlpm.y,""),_xlpm.z,"Not Declared")))</f>
        <v>Not Declared</v>
      </c>
      <c r="G309" s="729" t="str" cm="1">
        <f t="array" ref="G309">_xlfn.LET(_xlpm.x, 'White Horse'!$AL$24:$AW$24, _xlpm.y, 'White Horse'!$AL$30:$AW$38, _xlpm.z, 'White Horse'!$AJ$30:$AJ$38, IF(_xlfn.XLOOKUP($C309,_xlfn.XLOOKUP(G$247,_xlpm.x,_xlpm.y,""),_xlpm.z,"Not Declared")="", "Name not recorded",  _xlfn.XLOOKUP($C309,_xlfn.XLOOKUP(G$247,_xlpm.x,_xlpm.y,""),_xlpm.z,"Not Declared")))</f>
        <v>Not Declared</v>
      </c>
      <c r="H309" s="729" t="str" cm="1">
        <f t="array" ref="H309">_xlfn.LET(_xlpm.x, 'White Horse'!$AL$24:$AW$24, _xlpm.y, 'White Horse'!$AL$30:$AW$38, _xlpm.z, 'White Horse'!$AJ$30:$AJ$38, IF(_xlfn.XLOOKUP($C309,_xlfn.XLOOKUP(H$247,_xlpm.x,_xlpm.y,""),_xlpm.z,"Not Declared")="", "Name not recorded",  _xlfn.XLOOKUP($C309,_xlfn.XLOOKUP(H$247,_xlpm.x,_xlpm.y,""),_xlpm.z,"Not Declared")))</f>
        <v>Not Declared</v>
      </c>
      <c r="I309" s="729" t="str" cm="1">
        <f t="array" ref="I309">_xlfn.LET(_xlpm.x, 'White Horse'!$AL$24:$AW$24, _xlpm.y, 'White Horse'!$AL$30:$AW$38, _xlpm.z, 'White Horse'!$AJ$30:$AJ$38, IF(_xlfn.XLOOKUP($C309,_xlfn.XLOOKUP(I$247,_xlpm.x,_xlpm.y,""),_xlpm.z,"Not Declared")="", "Name not recorded",  _xlfn.XLOOKUP($C309,_xlfn.XLOOKUP(I$247,_xlpm.x,_xlpm.y,""),_xlpm.z,"Not Declared")))</f>
        <v>Not Declared</v>
      </c>
      <c r="J309" s="729" t="str" cm="1">
        <f t="array" ref="J309">_xlfn.LET(_xlpm.x, 'White Horse'!$AL$24:$AW$24, _xlpm.y, 'White Horse'!$AL$30:$AW$38, _xlpm.z, 'White Horse'!$AJ$30:$AJ$38, IF(_xlfn.XLOOKUP($C309,_xlfn.XLOOKUP(J$247,_xlpm.x,_xlpm.y,""),_xlpm.z,"Not Declared")="", "Name not recorded",  _xlfn.XLOOKUP($C309,_xlfn.XLOOKUP(J$247,_xlpm.x,_xlpm.y,""),_xlpm.z,"Not Declared")))</f>
        <v>Not Declared</v>
      </c>
      <c r="K309" s="729" t="str" cm="1">
        <f t="array" ref="K309">_xlfn.LET(_xlpm.x, 'White Horse'!$AL$24:$AW$24, _xlpm.y, 'White Horse'!$AL$30:$AW$38, _xlpm.z, 'White Horse'!$AJ$30:$AJ$38, IF(_xlfn.XLOOKUP($C309,_xlfn.XLOOKUP(K$247,_xlpm.x,_xlpm.y,""),_xlpm.z,"Not Declared")="", "Name not recorded",  _xlfn.XLOOKUP($C309,_xlfn.XLOOKUP(K$247,_xlpm.x,_xlpm.y,""),_xlpm.z,"Not Declared")))</f>
        <v>Not Declared</v>
      </c>
      <c r="L309" s="729" t="str" cm="1">
        <f t="array" ref="L309">_xlfn.LET(_xlpm.x, 'White Horse'!$AL$24:$AW$24, _xlpm.y, 'White Horse'!$AL$30:$AW$38, _xlpm.z, 'White Horse'!$AJ$30:$AJ$38, IF(_xlfn.XLOOKUP($C309,_xlfn.XLOOKUP(L$247,_xlpm.x,_xlpm.y,""),_xlpm.z,"Not Declared")="", "Name not recorded",  _xlfn.XLOOKUP($C309,_xlfn.XLOOKUP(L$247,_xlpm.x,_xlpm.y,""),_xlpm.z,"Not Declared")))</f>
        <v>Not Declared</v>
      </c>
      <c r="M309" s="729" t="str" cm="1">
        <f t="array" ref="M309">_xlfn.LET(_xlpm.x, 'White Horse'!$AL$24:$AW$24, _xlpm.y, 'White Horse'!$AL$30:$AW$38, _xlpm.z, 'White Horse'!$AJ$30:$AJ$38, IF(_xlfn.XLOOKUP($C309,_xlfn.XLOOKUP(M$247,_xlpm.x,_xlpm.y,""),_xlpm.z,"Not Declared")="", "Name not recorded",  _xlfn.XLOOKUP($C309,_xlfn.XLOOKUP(M$247,_xlpm.x,_xlpm.y,""),_xlpm.z,"Not Declared")))</f>
        <v>Not Declared</v>
      </c>
      <c r="N309" s="729" t="str" cm="1">
        <f t="array" ref="N309">_xlfn.LET(_xlpm.x, 'White Horse'!$AL$24:$AW$24, _xlpm.y, 'White Horse'!$AL$30:$AW$38, _xlpm.z, 'White Horse'!$AJ$30:$AJ$38, IF(_xlfn.XLOOKUP($C309,_xlfn.XLOOKUP(N$247,_xlpm.x,_xlpm.y,""),_xlpm.z,"Not Declared")="", "Name not recorded",  _xlfn.XLOOKUP($C309,_xlfn.XLOOKUP(N$247,_xlpm.x,_xlpm.y,""),_xlpm.z,"Not Declared")))</f>
        <v>Not Declared</v>
      </c>
      <c r="O309" s="729" t="str" cm="1">
        <f t="array" ref="O309">_xlfn.LET(_xlpm.x, 'White Horse'!$AL$24:$AW$24, _xlpm.y, 'White Horse'!$AL$30:$AW$38, _xlpm.z, 'White Horse'!$AJ$30:$AJ$38, IF(_xlfn.XLOOKUP($C309,_xlfn.XLOOKUP(O$247,_xlpm.x,_xlpm.y,""),_xlpm.z,"Not Declared")="", "Name not recorded",  _xlfn.XLOOKUP($C309,_xlfn.XLOOKUP(O$247,_xlpm.x,_xlpm.y,""),_xlpm.z,"Not Declared")))</f>
        <v>Not Declared</v>
      </c>
      <c r="P309" s="3"/>
      <c r="Q309" s="3"/>
      <c r="R309" s="3"/>
      <c r="S309" s="3"/>
      <c r="T309" s="3"/>
      <c r="U309" s="3"/>
      <c r="V309" s="3"/>
      <c r="W309" s="3"/>
      <c r="X309" s="12"/>
      <c r="Z309" s="433"/>
      <c r="AA309" s="747" t="str" cm="1">
        <f t="array" ref="AA309">_xlfn.LET(_xlpm.a,_xlfn.XLOOKUP(1,('Number Allocation'!$C$6:$C$1483=AC309)*('Number Allocation'!$D$6:$D$1483=AD309),'Number Allocation'!$A$6:$A$1483,"..."),IF(_xlpm.a="","...",_xlpm.a))</f>
        <v>...</v>
      </c>
      <c r="AB309" s="747"/>
      <c r="AC309" s="12"/>
      <c r="AD309" s="12"/>
      <c r="AE309" s="436"/>
      <c r="AG309" s="365"/>
      <c r="AH309" s="433"/>
      <c r="AI309" s="747" t="str" cm="1">
        <f t="array" ref="AI309">_xlfn.LET(_xlpm.a,_xlfn.XLOOKUP(1,('Number Allocation'!$C$6:$C$1483=AK309)*('Number Allocation'!$D$6:$D$1483=AL309),'Number Allocation'!$A$6:$A$1483,"..."),IF(_xlpm.a="","...",_xlpm.a))</f>
        <v>...</v>
      </c>
      <c r="AJ309" s="747">
        <v>0</v>
      </c>
      <c r="AK309" s="12" t="str">
        <v>Not Declared</v>
      </c>
      <c r="AL309" s="12" t="str">
        <v>White Horse Harriers</v>
      </c>
      <c r="AM309" s="436"/>
      <c r="AO309" s="365"/>
      <c r="AP309" s="433"/>
      <c r="AQ309" s="747" t="str" cm="1">
        <f t="array" ref="AQ309">_xlfn.LET(_xlpm.a,_xlfn.XLOOKUP(1,('Number Allocation'!$C$6:$C$1483=AS309)*('Number Allocation'!$D$6:$D$1483=AT309),'Number Allocation'!$A$6:$A$1483,"..."),IF(_xlpm.a="","...",_xlpm.a))</f>
        <v>...</v>
      </c>
      <c r="AR309" s="747">
        <v>0</v>
      </c>
      <c r="AS309" s="12" t="str">
        <v>Not Declared</v>
      </c>
      <c r="AT309" s="12" t="str">
        <v>Banbury Harriers AC</v>
      </c>
      <c r="AU309" s="436"/>
      <c r="AW309" s="365"/>
      <c r="AX309" s="433"/>
      <c r="AY309" s="747" t="str" cm="1">
        <f t="array" ref="AY309">_xlfn.LET(_xlpm.a,_xlfn.XLOOKUP(1,('Number Allocation'!$C$6:$C$1483=BA309)*('Number Allocation'!$D$6:$D$1483=BB309),'Number Allocation'!$A$6:$A$1483,"..."),IF(_xlpm.a="","...",_xlpm.a))</f>
        <v>...</v>
      </c>
      <c r="AZ309" s="747">
        <v>0</v>
      </c>
      <c r="BA309" s="12" t="str">
        <v>Not Declared</v>
      </c>
      <c r="BB309" s="12" t="str">
        <v>Abingdon AC</v>
      </c>
      <c r="BC309" s="436"/>
      <c r="BE309" s="365"/>
      <c r="BF309" s="433"/>
      <c r="BG309" s="747" t="str" cm="1">
        <f t="array" ref="BG309">_xlfn.LET(_xlpm.a,_xlfn.XLOOKUP(1,('Number Allocation'!$C$6:$C$1483=BI309)*('Number Allocation'!$D$6:$D$1483=BJ309),'Number Allocation'!$A$6:$A$1483,"..."),IF(_xlpm.a="","...",_xlpm.a))</f>
        <v>...</v>
      </c>
      <c r="BH309" s="747">
        <v>0</v>
      </c>
      <c r="BI309" s="12" t="str">
        <v>Not Declared</v>
      </c>
      <c r="BJ309" s="12" t="str">
        <v>Bicester AC</v>
      </c>
      <c r="BK309" s="436"/>
      <c r="BM309" s="365"/>
      <c r="BN309" s="433"/>
      <c r="BO309" s="747" t="str" cm="1">
        <f t="array" ref="BO309">_xlfn.LET(_xlpm.a,_xlfn.XLOOKUP(1,('Number Allocation'!$C$6:$C$1483=BQ309)*('Number Allocation'!$D$6:$D$1483=BR309),'Number Allocation'!$A$6:$A$1483,"..."),IF(_xlpm.a="","...",_xlpm.a))</f>
        <v>...</v>
      </c>
      <c r="BP309" s="747">
        <v>0</v>
      </c>
      <c r="BQ309" s="12" t="str">
        <v>Not Declared</v>
      </c>
      <c r="BR309" s="12" t="str">
        <v>Abingdon AC</v>
      </c>
      <c r="BS309" s="436"/>
      <c r="BU309" s="365"/>
      <c r="BV309" s="433"/>
      <c r="BW309" s="747" t="str" cm="1">
        <f t="array" ref="BW309">_xlfn.LET(_xlpm.a,_xlfn.XLOOKUP(1,('Number Allocation'!$C$6:$C$1483=BY309)*('Number Allocation'!$D$6:$D$1483=BZ309),'Number Allocation'!$A$6:$A$1483,"..."),IF(_xlpm.a="","...",_xlpm.a))</f>
        <v>...</v>
      </c>
      <c r="BX309" s="747">
        <v>0</v>
      </c>
      <c r="BY309" s="12" t="str">
        <v>Not Declared</v>
      </c>
      <c r="BZ309" s="12" t="str">
        <v>Banbury Harriers AC</v>
      </c>
      <c r="CA309" s="488"/>
      <c r="CB309" s="15"/>
      <c r="CC309" s="15"/>
      <c r="CD309" s="433"/>
      <c r="CE309" s="747" t="str" cm="1">
        <f t="array" ref="CE309">_xlfn.LET(_xlpm.a,_xlfn.XLOOKUP(1,('Number Allocation'!$C$6:$C$1483=CG309)*('Number Allocation'!$D$6:$D$1483=CH309),'Number Allocation'!$A$6:$A$1483,"..."),IF(_xlpm.a="","...",_xlpm.a))</f>
        <v>...</v>
      </c>
      <c r="CF309" s="747">
        <v>0</v>
      </c>
      <c r="CG309" s="12" t="str">
        <v>Not Declared</v>
      </c>
      <c r="CH309" s="12" t="str">
        <v>Bicester AC</v>
      </c>
      <c r="CI309" s="488"/>
      <c r="CJ309" s="15"/>
      <c r="CK309" s="15"/>
      <c r="CL309" s="433"/>
      <c r="CM309" s="747" t="str" cm="1">
        <f t="array" ref="CM309">_xlfn.LET(_xlpm.a,_xlfn.XLOOKUP(1,('Number Allocation'!$C$6:$C$1483=CO309)*('Number Allocation'!$D$6:$D$1483=CP309),'Number Allocation'!$A$6:$A$1483,"..."),IF(_xlpm.a="","...",_xlpm.a))</f>
        <v>...</v>
      </c>
      <c r="CN309" s="747">
        <v>0</v>
      </c>
      <c r="CO309" s="12" t="str">
        <v>Not Declared</v>
      </c>
      <c r="CP309" s="12" t="str">
        <v>Abingdon AC</v>
      </c>
      <c r="CQ309" s="488"/>
      <c r="CR309" s="15"/>
      <c r="CS309" s="15"/>
      <c r="CT309" s="433"/>
      <c r="CU309" s="747" t="str" cm="1">
        <f t="array" ref="CU309">_xlfn.LET(_xlpm.a,_xlfn.XLOOKUP(1,('Number Allocation'!$C$6:$C$1483=CW309)*('Number Allocation'!$D$6:$D$1483=CX309),'Number Allocation'!$A$6:$A$1483,"..."),IF(_xlpm.a="","...",_xlpm.a))</f>
        <v>...</v>
      </c>
      <c r="CV309" s="747">
        <v>0</v>
      </c>
      <c r="CW309" s="12" t="str">
        <v>Not Declared</v>
      </c>
      <c r="CX309" s="12" t="str">
        <v>Banbury Harriers AC</v>
      </c>
      <c r="CY309" s="488"/>
      <c r="CZ309" s="15"/>
      <c r="DA309" s="15"/>
      <c r="DB309" s="433"/>
      <c r="DC309" s="747" t="str" cm="1">
        <f t="array" ref="DC309">_xlfn.LET(_xlpm.a,_xlfn.XLOOKUP(1,('Number Allocation'!$C$6:$C$1483=DE309)*('Number Allocation'!$D$6:$D$1483=DF309),'Number Allocation'!$A$6:$A$1483,"..."),IF(_xlpm.a="","...",_xlpm.a))</f>
        <v>...</v>
      </c>
      <c r="DD309" s="747">
        <v>0</v>
      </c>
      <c r="DE309" s="12" t="str">
        <v>Not Declared</v>
      </c>
      <c r="DF309" s="12" t="str">
        <v>White Horse Harriers</v>
      </c>
      <c r="DG309" s="488"/>
      <c r="DH309" s="15"/>
      <c r="DI309" s="15"/>
      <c r="DJ309" s="433"/>
      <c r="DK309" s="747" t="str" cm="1">
        <f t="array" ref="DK309">_xlfn.LET(_xlpm.a,_xlfn.XLOOKUP(1,('Number Allocation'!$C$6:$C$1483=DM309)*('Number Allocation'!$D$6:$D$1483=DN309),'Number Allocation'!$A$6:$A$1483,"..."),IF(_xlpm.a="","...",_xlpm.a))</f>
        <v>...</v>
      </c>
      <c r="DL309" s="747">
        <v>0</v>
      </c>
      <c r="DM309" s="12" t="str">
        <v>Not Declared</v>
      </c>
      <c r="DN309" s="12" t="str">
        <v>Bicester AC</v>
      </c>
      <c r="DO309" s="488"/>
      <c r="DP309" s="15"/>
      <c r="DQ309" s="15"/>
      <c r="DZ309" s="15"/>
      <c r="EA309" s="15"/>
    </row>
    <row r="310" spans="1:131" s="359" customFormat="1" ht="21" customHeight="1">
      <c r="A310" s="358"/>
      <c r="B310" s="729"/>
      <c r="C310" s="729"/>
      <c r="D310" s="729"/>
      <c r="E310" s="362"/>
      <c r="F310" s="729"/>
      <c r="G310" s="729"/>
      <c r="H310" s="729"/>
      <c r="I310" s="729"/>
      <c r="J310" s="729"/>
      <c r="K310" s="729"/>
      <c r="L310" s="729"/>
      <c r="M310" s="729"/>
      <c r="N310" s="729"/>
      <c r="O310" s="362"/>
      <c r="P310" s="3"/>
      <c r="Q310" s="3"/>
      <c r="R310" s="3"/>
      <c r="S310" s="3"/>
      <c r="T310" s="3"/>
      <c r="U310" s="3"/>
      <c r="V310" s="3"/>
      <c r="W310" s="3"/>
      <c r="X310" s="12"/>
      <c r="Z310" s="433"/>
      <c r="AA310" s="747" t="str" cm="1">
        <f t="array" ref="AA310">_xlfn.LET(_xlpm.a,_xlfn.XLOOKUP(1,('Number Allocation'!$C$6:$C$1483=AC310)*('Number Allocation'!$D$6:$D$1483=AD310),'Number Allocation'!$A$6:$A$1483,"..."),IF(_xlpm.a="","...",_xlpm.a))</f>
        <v>...</v>
      </c>
      <c r="AB310" s="747"/>
      <c r="AC310" s="12"/>
      <c r="AD310" s="12"/>
      <c r="AE310" s="436"/>
      <c r="AG310" s="365"/>
      <c r="AH310" s="433"/>
      <c r="AI310" s="747" t="str" cm="1">
        <f t="array" ref="AI310">_xlfn.LET(_xlpm.a,_xlfn.XLOOKUP(1,('Number Allocation'!$C$6:$C$1483=AK310)*('Number Allocation'!$D$6:$D$1483=AL310),'Number Allocation'!$A$6:$A$1483,"..."),IF(_xlpm.a="","...",_xlpm.a))</f>
        <v>...</v>
      </c>
      <c r="AJ310" s="747">
        <v>0</v>
      </c>
      <c r="AK310" s="12" t="str">
        <v>Not Declared</v>
      </c>
      <c r="AL310" s="12" t="str">
        <v>Abingdon AC</v>
      </c>
      <c r="AM310" s="436"/>
      <c r="AO310" s="365"/>
      <c r="AP310" s="433"/>
      <c r="AQ310" s="747" t="str" cm="1">
        <f t="array" ref="AQ310">_xlfn.LET(_xlpm.a,_xlfn.XLOOKUP(1,('Number Allocation'!$C$6:$C$1483=AS310)*('Number Allocation'!$D$6:$D$1483=AT310),'Number Allocation'!$A$6:$A$1483,"..."),IF(_xlpm.a="","...",_xlpm.a))</f>
        <v>...</v>
      </c>
      <c r="AR310" s="747">
        <v>0</v>
      </c>
      <c r="AS310" s="12" t="str">
        <v>Not Declared</v>
      </c>
      <c r="AT310" s="12" t="str">
        <v>Radley AC</v>
      </c>
      <c r="AU310" s="436"/>
      <c r="AW310" s="365"/>
      <c r="AX310" s="433"/>
      <c r="AY310" s="747" t="str" cm="1">
        <f t="array" ref="AY310">_xlfn.LET(_xlpm.a,_xlfn.XLOOKUP(1,('Number Allocation'!$C$6:$C$1483=BA310)*('Number Allocation'!$D$6:$D$1483=BB310),'Number Allocation'!$A$6:$A$1483,"..."),IF(_xlpm.a="","...",_xlpm.a))</f>
        <v>...</v>
      </c>
      <c r="AZ310" s="747">
        <v>0</v>
      </c>
      <c r="BA310" s="12" t="str">
        <v>Not Declared</v>
      </c>
      <c r="BB310" s="12" t="str">
        <v>Team Kennet</v>
      </c>
      <c r="BC310" s="436"/>
      <c r="BE310" s="365"/>
      <c r="BF310" s="433"/>
      <c r="BG310" s="747" t="str" cm="1">
        <f t="array" ref="BG310">_xlfn.LET(_xlpm.a,_xlfn.XLOOKUP(1,('Number Allocation'!$C$6:$C$1483=BI310)*('Number Allocation'!$D$6:$D$1483=BJ310),'Number Allocation'!$A$6:$A$1483,"..."),IF(_xlpm.a="","...",_xlpm.a))</f>
        <v>...</v>
      </c>
      <c r="BH310" s="747">
        <v>0</v>
      </c>
      <c r="BI310" s="12" t="str">
        <v>Not Declared</v>
      </c>
      <c r="BJ310" s="12" t="str">
        <v>Radley AC</v>
      </c>
      <c r="BK310" s="436"/>
      <c r="BM310" s="365"/>
      <c r="BN310" s="433"/>
      <c r="BO310" s="747" t="str" cm="1">
        <f t="array" ref="BO310">_xlfn.LET(_xlpm.a,_xlfn.XLOOKUP(1,('Number Allocation'!$C$6:$C$1483=BQ310)*('Number Allocation'!$D$6:$D$1483=BR310),'Number Allocation'!$A$6:$A$1483,"..."),IF(_xlpm.a="","...",_xlpm.a))</f>
        <v>...</v>
      </c>
      <c r="BP310" s="747">
        <v>0</v>
      </c>
      <c r="BQ310" s="12" t="str">
        <v>Not Declared</v>
      </c>
      <c r="BR310" s="12" t="str">
        <v>Oxford City AC</v>
      </c>
      <c r="BS310" s="436"/>
      <c r="BU310" s="365"/>
      <c r="BV310" s="433"/>
      <c r="BW310" s="747" t="str" cm="1">
        <f t="array" ref="BW310">_xlfn.LET(_xlpm.a,_xlfn.XLOOKUP(1,('Number Allocation'!$C$6:$C$1483=BY310)*('Number Allocation'!$D$6:$D$1483=BZ310),'Number Allocation'!$A$6:$A$1483,"..."),IF(_xlpm.a="","...",_xlpm.a))</f>
        <v>...</v>
      </c>
      <c r="BX310" s="747">
        <v>0</v>
      </c>
      <c r="BY310" s="12" t="str">
        <v>Not Declared</v>
      </c>
      <c r="BZ310" s="12" t="str">
        <v>White Horse Harriers</v>
      </c>
      <c r="CA310" s="488"/>
      <c r="CB310" s="15"/>
      <c r="CC310" s="15"/>
      <c r="CD310" s="433"/>
      <c r="CE310" s="747" t="str" cm="1">
        <f t="array" ref="CE310">_xlfn.LET(_xlpm.a,_xlfn.XLOOKUP(1,('Number Allocation'!$C$6:$C$1483=CG310)*('Number Allocation'!$D$6:$D$1483=CH310),'Number Allocation'!$A$6:$A$1483,"..."),IF(_xlpm.a="","...",_xlpm.a))</f>
        <v>...</v>
      </c>
      <c r="CF310" s="747">
        <v>0</v>
      </c>
      <c r="CG310" s="12" t="str">
        <v>Not Declared</v>
      </c>
      <c r="CH310" s="12" t="str">
        <v>Abingdon AC</v>
      </c>
      <c r="CI310" s="488"/>
      <c r="CJ310" s="15"/>
      <c r="CK310" s="15"/>
      <c r="CL310" s="433"/>
      <c r="CM310" s="747" t="str" cm="1">
        <f t="array" ref="CM310">_xlfn.LET(_xlpm.a,_xlfn.XLOOKUP(1,('Number Allocation'!$C$6:$C$1483=CO310)*('Number Allocation'!$D$6:$D$1483=CP310),'Number Allocation'!$A$6:$A$1483,"..."),IF(_xlpm.a="","...",_xlpm.a))</f>
        <v>...</v>
      </c>
      <c r="CN310" s="747">
        <v>0</v>
      </c>
      <c r="CO310" s="12" t="str">
        <v>Not Declared</v>
      </c>
      <c r="CP310" s="12" t="str">
        <v>Team Kennet</v>
      </c>
      <c r="CQ310" s="488"/>
      <c r="CR310" s="15"/>
      <c r="CS310" s="15"/>
      <c r="CT310" s="433"/>
      <c r="CU310" s="747" t="str" cm="1">
        <f t="array" ref="CU310">_xlfn.LET(_xlpm.a,_xlfn.XLOOKUP(1,('Number Allocation'!$C$6:$C$1483=CW310)*('Number Allocation'!$D$6:$D$1483=CX310),'Number Allocation'!$A$6:$A$1483,"..."),IF(_xlpm.a="","...",_xlpm.a))</f>
        <v>...</v>
      </c>
      <c r="CV310" s="747">
        <v>0</v>
      </c>
      <c r="CW310" s="12" t="str">
        <v>Not Declared</v>
      </c>
      <c r="CX310" s="12" t="str">
        <v>White Horse Harriers</v>
      </c>
      <c r="CY310" s="488"/>
      <c r="CZ310" s="15"/>
      <c r="DA310" s="15"/>
      <c r="DB310" s="433"/>
      <c r="DC310" s="747" t="str" cm="1">
        <f t="array" ref="DC310">_xlfn.LET(_xlpm.a,_xlfn.XLOOKUP(1,('Number Allocation'!$C$6:$C$1483=DE310)*('Number Allocation'!$D$6:$D$1483=DF310),'Number Allocation'!$A$6:$A$1483,"..."),IF(_xlpm.a="","...",_xlpm.a))</f>
        <v>...</v>
      </c>
      <c r="DD310" s="747">
        <v>0</v>
      </c>
      <c r="DE310" s="12" t="str">
        <v>Not Declared</v>
      </c>
      <c r="DF310" s="12" t="str">
        <v>Bicester AC</v>
      </c>
      <c r="DG310" s="488"/>
      <c r="DH310" s="15"/>
      <c r="DI310" s="15"/>
      <c r="DJ310" s="433"/>
      <c r="DK310" s="747" t="str" cm="1">
        <f t="array" ref="DK310">_xlfn.LET(_xlpm.a,_xlfn.XLOOKUP(1,('Number Allocation'!$C$6:$C$1483=DM310)*('Number Allocation'!$D$6:$D$1483=DN310),'Number Allocation'!$A$6:$A$1483,"..."),IF(_xlpm.a="","...",_xlpm.a))</f>
        <v>...</v>
      </c>
      <c r="DL310" s="747">
        <v>0</v>
      </c>
      <c r="DM310" s="12" t="str">
        <v>Not Declared</v>
      </c>
      <c r="DN310" s="12" t="str">
        <v>White Horse Harriers</v>
      </c>
      <c r="DO310" s="488"/>
      <c r="DP310" s="15"/>
      <c r="DQ310" s="15"/>
      <c r="DZ310" s="15"/>
      <c r="EA310" s="15"/>
    </row>
    <row r="311" spans="1:131" s="359" customFormat="1" ht="21" customHeight="1">
      <c r="A311" s="358" t="str">
        <f>Witney!AJ$2</f>
        <v>Witney Road Runners</v>
      </c>
      <c r="B311" s="729" t="str">
        <f>Witney!AV$1</f>
        <v>W</v>
      </c>
      <c r="C311" s="729" t="s">
        <v>71</v>
      </c>
      <c r="D311" s="729" t="str" cm="1">
        <f t="array" ref="D311">_xlfn.LET(_xlpm.x, Witney!$AL$24:$AW$24, _xlpm.y, Witney!$AL$30:$AW$38, _xlpm.z, Witney!$AJ$30:$AJ$38, IF(_xlfn.XLOOKUP($C311,_xlfn.XLOOKUP(D$247,_xlpm.x,_xlpm.y,""),_xlpm.z,"Not Declared")="", "Name not recorded",  _xlfn.XLOOKUP($C311,_xlfn.XLOOKUP(D$247,_xlpm.x,_xlpm.y,""),_xlpm.z,"Not Declared")))</f>
        <v>Not Declared</v>
      </c>
      <c r="E311" s="729" t="str" cm="1">
        <f t="array" ref="E311">_xlfn.LET(_xlpm.x, Witney!$AL$24:$AW$24, _xlpm.y, Witney!$AL$30:$AW$38, _xlpm.z, Witney!$AJ$30:$AJ$38, IF(_xlfn.XLOOKUP($C311,_xlfn.XLOOKUP(E$247,_xlpm.x,_xlpm.y,""),_xlpm.z,"Not Declared")="", "Name not recorded",  _xlfn.XLOOKUP($C311,_xlfn.XLOOKUP(E$247,_xlpm.x,_xlpm.y,""),_xlpm.z,"Not Declared")))</f>
        <v>Not Declared</v>
      </c>
      <c r="F311" s="732" t="str" cm="1">
        <f t="array" ref="F311">_xlfn.LET(_xlpm.x, Witney!$AL$24:$AW$24, _xlpm.y, Witney!$AL$30:$AW$38, _xlpm.z, Witney!$AJ$30:$AJ$38, IF(_xlfn.XLOOKUP($C311,_xlfn.XLOOKUP(F$247,_xlpm.x,_xlpm.y,""),_xlpm.z,"Not Declared")="", "Name not recorded",  _xlfn.XLOOKUP($C311,_xlfn.XLOOKUP(F$247,_xlpm.x,_xlpm.y,""),_xlpm.z,"Not Declared")))</f>
        <v>Not Declared</v>
      </c>
      <c r="G311" s="729" t="str" cm="1">
        <f t="array" ref="G311">_xlfn.LET(_xlpm.x, Witney!$AL$24:$AW$24, _xlpm.y, Witney!$AL$30:$AW$38, _xlpm.z, Witney!$AJ$30:$AJ$38, IF(_xlfn.XLOOKUP($C311,_xlfn.XLOOKUP(G$247,_xlpm.x,_xlpm.y,""),_xlpm.z,"Not Declared")="", "Name not recorded",  _xlfn.XLOOKUP($C311,_xlfn.XLOOKUP(G$247,_xlpm.x,_xlpm.y,""),_xlpm.z,"Not Declared")))</f>
        <v>Not Declared</v>
      </c>
      <c r="H311" s="729" t="str" cm="1">
        <f t="array" ref="H311">_xlfn.LET(_xlpm.x, Witney!$AL$24:$AW$24, _xlpm.y, Witney!$AL$30:$AW$38, _xlpm.z, Witney!$AJ$30:$AJ$38, IF(_xlfn.XLOOKUP($C311,_xlfn.XLOOKUP(H$247,_xlpm.x,_xlpm.y,""),_xlpm.z,"Not Declared")="", "Name not recorded",  _xlfn.XLOOKUP($C311,_xlfn.XLOOKUP(H$247,_xlpm.x,_xlpm.y,""),_xlpm.z,"Not Declared")))</f>
        <v>Not Declared</v>
      </c>
      <c r="I311" s="729" t="str" cm="1">
        <f t="array" ref="I311">_xlfn.LET(_xlpm.x, Witney!$AL$24:$AW$24, _xlpm.y, Witney!$AL$30:$AW$38, _xlpm.z, Witney!$AJ$30:$AJ$38, IF(_xlfn.XLOOKUP($C311,_xlfn.XLOOKUP(I$247,_xlpm.x,_xlpm.y,""),_xlpm.z,"Not Declared")="", "Name not recorded",  _xlfn.XLOOKUP($C311,_xlfn.XLOOKUP(I$247,_xlpm.x,_xlpm.y,""),_xlpm.z,"Not Declared")))</f>
        <v>Not Declared</v>
      </c>
      <c r="J311" s="729" t="str" cm="1">
        <f t="array" ref="J311">_xlfn.LET(_xlpm.x, Witney!$AL$24:$AW$24, _xlpm.y, Witney!$AL$30:$AW$38, _xlpm.z, Witney!$AJ$30:$AJ$38, IF(_xlfn.XLOOKUP($C311,_xlfn.XLOOKUP(J$247,_xlpm.x,_xlpm.y,""),_xlpm.z,"Not Declared")="", "Name not recorded",  _xlfn.XLOOKUP($C311,_xlfn.XLOOKUP(J$247,_xlpm.x,_xlpm.y,""),_xlpm.z,"Not Declared")))</f>
        <v>Not Declared</v>
      </c>
      <c r="K311" s="729" t="str" cm="1">
        <f t="array" ref="K311">_xlfn.LET(_xlpm.x, Witney!$AL$24:$AW$24, _xlpm.y, Witney!$AL$30:$AW$38, _xlpm.z, Witney!$AJ$30:$AJ$38, IF(_xlfn.XLOOKUP($C311,_xlfn.XLOOKUP(K$247,_xlpm.x,_xlpm.y,""),_xlpm.z,"Not Declared")="", "Name not recorded",  _xlfn.XLOOKUP($C311,_xlfn.XLOOKUP(K$247,_xlpm.x,_xlpm.y,""),_xlpm.z,"Not Declared")))</f>
        <v>Not Declared</v>
      </c>
      <c r="L311" s="729" t="str" cm="1">
        <f t="array" ref="L311">_xlfn.LET(_xlpm.x, Witney!$AL$24:$AW$24, _xlpm.y, Witney!$AL$30:$AW$38, _xlpm.z, Witney!$AJ$30:$AJ$38, IF(_xlfn.XLOOKUP($C311,_xlfn.XLOOKUP(L$247,_xlpm.x,_xlpm.y,""),_xlpm.z,"Not Declared")="", "Name not recorded",  _xlfn.XLOOKUP($C311,_xlfn.XLOOKUP(L$247,_xlpm.x,_xlpm.y,""),_xlpm.z,"Not Declared")))</f>
        <v>Not Declared</v>
      </c>
      <c r="M311" s="729" t="str" cm="1">
        <f t="array" ref="M311">_xlfn.LET(_xlpm.x, Witney!$AL$24:$AW$24, _xlpm.y, Witney!$AL$30:$AW$38, _xlpm.z, Witney!$AJ$30:$AJ$38, IF(_xlfn.XLOOKUP($C311,_xlfn.XLOOKUP(M$247,_xlpm.x,_xlpm.y,""),_xlpm.z,"Not Declared")="", "Name not recorded",  _xlfn.XLOOKUP($C311,_xlfn.XLOOKUP(M$247,_xlpm.x,_xlpm.y,""),_xlpm.z,"Not Declared")))</f>
        <v>Not Declared</v>
      </c>
      <c r="N311" s="729" t="str" cm="1">
        <f t="array" ref="N311">_xlfn.LET(_xlpm.x, Witney!$AL$24:$AW$24, _xlpm.y, Witney!$AL$30:$AW$38, _xlpm.z, Witney!$AJ$30:$AJ$38, IF(_xlfn.XLOOKUP($C311,_xlfn.XLOOKUP(N$247,_xlpm.x,_xlpm.y,""),_xlpm.z,"Not Declared")="", "Name not recorded",  _xlfn.XLOOKUP($C311,_xlfn.XLOOKUP(N$247,_xlpm.x,_xlpm.y,""),_xlpm.z,"Not Declared")))</f>
        <v>Not Declared</v>
      </c>
      <c r="O311" s="729" t="str" cm="1">
        <f t="array" ref="O311">_xlfn.LET(_xlpm.x, Witney!$AL$24:$AW$24, _xlpm.y, Witney!$AL$30:$AW$38, _xlpm.z, Witney!$AJ$30:$AJ$38, IF(_xlfn.XLOOKUP($C311,_xlfn.XLOOKUP(O$247,_xlpm.x,_xlpm.y,""),_xlpm.z,"Not Declared")="", "Name not recorded",  _xlfn.XLOOKUP($C311,_xlfn.XLOOKUP(O$247,_xlpm.x,_xlpm.y,""),_xlpm.z,"Not Declared")))</f>
        <v>Not Declared</v>
      </c>
      <c r="P311" s="732"/>
      <c r="Q311" s="732"/>
      <c r="R311" s="732"/>
      <c r="S311" s="732"/>
      <c r="T311" s="732"/>
      <c r="U311" s="732"/>
      <c r="V311" s="732"/>
      <c r="W311" s="732"/>
      <c r="X311" s="439" t="s">
        <v>524</v>
      </c>
      <c r="Z311" s="433"/>
      <c r="AA311" s="747" t="str" cm="1">
        <f t="array" ref="AA311">_xlfn.LET(_xlpm.a,_xlfn.XLOOKUP(1,('Number Allocation'!$C$6:$C$1483=AC311)*('Number Allocation'!$D$6:$D$1483=AD311),'Number Allocation'!$A$6:$A$1483,"..."),IF(_xlpm.a="","...",_xlpm.a))</f>
        <v>...</v>
      </c>
      <c r="AB311" s="747"/>
      <c r="AC311" s="12"/>
      <c r="AD311" s="12"/>
      <c r="AE311" s="436"/>
      <c r="AG311" s="365"/>
      <c r="AH311" s="433"/>
      <c r="AI311" s="747" t="str" cm="1">
        <f t="array" ref="AI311">_xlfn.LET(_xlpm.a,_xlfn.XLOOKUP(1,('Number Allocation'!$C$6:$C$1483=AK311)*('Number Allocation'!$D$6:$D$1483=AL311),'Number Allocation'!$A$6:$A$1483,"..."),IF(_xlpm.a="","...",_xlpm.a))</f>
        <v>...</v>
      </c>
      <c r="AJ311" s="747">
        <v>0</v>
      </c>
      <c r="AK311" s="12" t="str">
        <v>Not Declared</v>
      </c>
      <c r="AL311" s="12" t="str">
        <v>Bicester AC</v>
      </c>
      <c r="AM311" s="436"/>
      <c r="AO311" s="365"/>
      <c r="AP311" s="433"/>
      <c r="AQ311" s="747" t="str" cm="1">
        <f t="array" ref="AQ311">_xlfn.LET(_xlpm.a,_xlfn.XLOOKUP(1,('Number Allocation'!$C$6:$C$1483=AS311)*('Number Allocation'!$D$6:$D$1483=AT311),'Number Allocation'!$A$6:$A$1483,"..."),IF(_xlpm.a="","...",_xlpm.a))</f>
        <v>...</v>
      </c>
      <c r="AR311" s="747">
        <v>0</v>
      </c>
      <c r="AS311" s="12" t="str">
        <v>Not Declared</v>
      </c>
      <c r="AT311" s="12" t="str">
        <v>White Horse Harriers</v>
      </c>
      <c r="AU311" s="436"/>
      <c r="AW311" s="365"/>
      <c r="AX311" s="433"/>
      <c r="AY311" s="747" t="str" cm="1">
        <f t="array" ref="AY311">_xlfn.LET(_xlpm.a,_xlfn.XLOOKUP(1,('Number Allocation'!$C$6:$C$1483=BA311)*('Number Allocation'!$D$6:$D$1483=BB311),'Number Allocation'!$A$6:$A$1483,"..."),IF(_xlpm.a="","...",_xlpm.a))</f>
        <v>...</v>
      </c>
      <c r="AZ311" s="747">
        <v>0</v>
      </c>
      <c r="BA311" s="12" t="str">
        <v>Not Declared</v>
      </c>
      <c r="BB311" s="12" t="str">
        <v>Banbury Harriers AC</v>
      </c>
      <c r="BC311" s="436"/>
      <c r="BE311" s="365"/>
      <c r="BF311" s="433"/>
      <c r="BG311" s="747" t="str" cm="1">
        <f t="array" ref="BG311">_xlfn.LET(_xlpm.a,_xlfn.XLOOKUP(1,('Number Allocation'!$C$6:$C$1483=BI311)*('Number Allocation'!$D$6:$D$1483=BJ311),'Number Allocation'!$A$6:$A$1483,"..."),IF(_xlpm.a="","...",_xlpm.a))</f>
        <v>...</v>
      </c>
      <c r="BH311" s="747">
        <v>0</v>
      </c>
      <c r="BI311" s="12" t="str">
        <v>Not Declared</v>
      </c>
      <c r="BJ311" s="12" t="str">
        <v>Abingdon AC</v>
      </c>
      <c r="BK311" s="436"/>
      <c r="BM311" s="365"/>
      <c r="BN311" s="433"/>
      <c r="BO311" s="747" t="str" cm="1">
        <f t="array" ref="BO311">_xlfn.LET(_xlpm.a,_xlfn.XLOOKUP(1,('Number Allocation'!$C$6:$C$1483=BQ311)*('Number Allocation'!$D$6:$D$1483=BR311),'Number Allocation'!$A$6:$A$1483,"..."),IF(_xlpm.a="","...",_xlpm.a))</f>
        <v>...</v>
      </c>
      <c r="BP311" s="747">
        <v>0</v>
      </c>
      <c r="BQ311" s="12" t="str">
        <v>Not Declared</v>
      </c>
      <c r="BR311" s="12" t="str">
        <v>Witney Road Runners</v>
      </c>
      <c r="BS311" s="436"/>
      <c r="BU311" s="365"/>
      <c r="BV311" s="433"/>
      <c r="BW311" s="747" t="str" cm="1">
        <f t="array" ref="BW311">_xlfn.LET(_xlpm.a,_xlfn.XLOOKUP(1,('Number Allocation'!$C$6:$C$1483=BY311)*('Number Allocation'!$D$6:$D$1483=BZ311),'Number Allocation'!$A$6:$A$1483,"..."),IF(_xlpm.a="","...",_xlpm.a))</f>
        <v>...</v>
      </c>
      <c r="BX311" s="747">
        <v>0</v>
      </c>
      <c r="BY311" s="12" t="str">
        <v>Not Declared</v>
      </c>
      <c r="BZ311" s="12" t="str">
        <v>Witney Road Runners</v>
      </c>
      <c r="CA311" s="488"/>
      <c r="CB311" s="15"/>
      <c r="CC311" s="15"/>
      <c r="CD311" s="433"/>
      <c r="CE311" s="747" t="str" cm="1">
        <f t="array" ref="CE311">_xlfn.LET(_xlpm.a,_xlfn.XLOOKUP(1,('Number Allocation'!$C$6:$C$1483=CG311)*('Number Allocation'!$D$6:$D$1483=CH311),'Number Allocation'!$A$6:$A$1483,"..."),IF(_xlpm.a="","...",_xlpm.a))</f>
        <v>...</v>
      </c>
      <c r="CF311" s="747">
        <v>0</v>
      </c>
      <c r="CG311" s="12" t="str">
        <v>Not Declared</v>
      </c>
      <c r="CH311" s="12" t="str">
        <v>Oxford City AC</v>
      </c>
      <c r="CI311" s="488"/>
      <c r="CJ311" s="15"/>
      <c r="CK311" s="15"/>
      <c r="CL311" s="433"/>
      <c r="CM311" s="747" t="str" cm="1">
        <f t="array" ref="CM311">_xlfn.LET(_xlpm.a,_xlfn.XLOOKUP(1,('Number Allocation'!$C$6:$C$1483=CO311)*('Number Allocation'!$D$6:$D$1483=CP311),'Number Allocation'!$A$6:$A$1483,"..."),IF(_xlpm.a="","...",_xlpm.a))</f>
        <v>...</v>
      </c>
      <c r="CN311" s="747">
        <v>0</v>
      </c>
      <c r="CO311" s="12" t="str">
        <v>Not Declared</v>
      </c>
      <c r="CP311" s="12" t="str">
        <v>Radley AC</v>
      </c>
      <c r="CQ311" s="488"/>
      <c r="CR311" s="15"/>
      <c r="CS311" s="15"/>
      <c r="CT311" s="433"/>
      <c r="CU311" s="747" t="str" cm="1">
        <f t="array" ref="CU311">_xlfn.LET(_xlpm.a,_xlfn.XLOOKUP(1,('Number Allocation'!$C$6:$C$1483=CW311)*('Number Allocation'!$D$6:$D$1483=CX311),'Number Allocation'!$A$6:$A$1483,"..."),IF(_xlpm.a="","...",_xlpm.a))</f>
        <v>...</v>
      </c>
      <c r="CV311" s="747">
        <v>0</v>
      </c>
      <c r="CW311" s="12" t="str">
        <v>Not Declared</v>
      </c>
      <c r="CX311" s="12" t="str">
        <v>Bicester AC</v>
      </c>
      <c r="CY311" s="488"/>
      <c r="CZ311" s="15"/>
      <c r="DA311" s="15"/>
      <c r="DB311" s="433"/>
      <c r="DC311" s="747" t="str" cm="1">
        <f t="array" ref="DC311">_xlfn.LET(_xlpm.a,_xlfn.XLOOKUP(1,('Number Allocation'!$C$6:$C$1483=DE311)*('Number Allocation'!$D$6:$D$1483=DF311),'Number Allocation'!$A$6:$A$1483,"..."),IF(_xlpm.a="","...",_xlpm.a))</f>
        <v>...</v>
      </c>
      <c r="DD311" s="747">
        <v>0</v>
      </c>
      <c r="DE311" s="12" t="str">
        <v>Not Declared</v>
      </c>
      <c r="DF311" s="12" t="str">
        <v>Team Kennet</v>
      </c>
      <c r="DG311" s="488"/>
      <c r="DH311" s="15"/>
      <c r="DI311" s="15"/>
      <c r="DJ311" s="433"/>
      <c r="DK311" s="747" t="str" cm="1">
        <f t="array" ref="DK311">_xlfn.LET(_xlpm.a,_xlfn.XLOOKUP(1,('Number Allocation'!$C$6:$C$1483=DM311)*('Number Allocation'!$D$6:$D$1483=DN311),'Number Allocation'!$A$6:$A$1483,"..."),IF(_xlpm.a="","...",_xlpm.a))</f>
        <v>...</v>
      </c>
      <c r="DL311" s="747">
        <v>0</v>
      </c>
      <c r="DM311" s="12" t="str">
        <v>Not Declared</v>
      </c>
      <c r="DN311" s="12" t="str">
        <v>Team Kennet</v>
      </c>
      <c r="DO311" s="488"/>
      <c r="DP311" s="15"/>
      <c r="DQ311" s="15"/>
      <c r="DZ311" s="15"/>
      <c r="EA311" s="15"/>
    </row>
    <row r="312" spans="1:131" s="359" customFormat="1" ht="21" customHeight="1">
      <c r="A312" s="358" t="str">
        <f>A311</f>
        <v>Witney Road Runners</v>
      </c>
      <c r="B312" s="729" t="str">
        <f>Witney!AV$2</f>
        <v>WW</v>
      </c>
      <c r="C312" s="729" t="s">
        <v>65</v>
      </c>
      <c r="D312" s="729" t="str" cm="1">
        <f t="array" ref="D312">_xlfn.LET(_xlpm.x, Witney!$AL$24:$AW$24, _xlpm.y, Witney!$AL$30:$AW$38, _xlpm.z, Witney!$AJ$30:$AJ$38, IF(_xlfn.XLOOKUP($C312,_xlfn.XLOOKUP(D$247,_xlpm.x,_xlpm.y,""),_xlpm.z,"Not Declared")="", "Name not recorded",  _xlfn.XLOOKUP($C312,_xlfn.XLOOKUP(D$247,_xlpm.x,_xlpm.y,""),_xlpm.z,"Not Declared")))</f>
        <v>Not Declared</v>
      </c>
      <c r="E312" s="729" t="str" cm="1">
        <f t="array" ref="E312">_xlfn.LET(_xlpm.x, Witney!$AL$24:$AW$24, _xlpm.y, Witney!$AL$30:$AW$38, _xlpm.z, Witney!$AJ$30:$AJ$38, IF(_xlfn.XLOOKUP($C312,_xlfn.XLOOKUP(E$247,_xlpm.x,_xlpm.y,""),_xlpm.z,"Not Declared")="", "Name not recorded",  _xlfn.XLOOKUP($C312,_xlfn.XLOOKUP(E$247,_xlpm.x,_xlpm.y,""),_xlpm.z,"Not Declared")))</f>
        <v>Not Declared</v>
      </c>
      <c r="F312" s="732" t="str" cm="1">
        <f t="array" ref="F312">_xlfn.LET(_xlpm.x, Witney!$AL$24:$AW$24, _xlpm.y, Witney!$AL$30:$AW$38, _xlpm.z, Witney!$AJ$30:$AJ$38, IF(_xlfn.XLOOKUP($C312,_xlfn.XLOOKUP(F$247,_xlpm.x,_xlpm.y,""),_xlpm.z,"Not Declared")="", "Name not recorded",  _xlfn.XLOOKUP($C312,_xlfn.XLOOKUP(F$247,_xlpm.x,_xlpm.y,""),_xlpm.z,"Not Declared")))</f>
        <v>Not Declared</v>
      </c>
      <c r="G312" s="729" t="str" cm="1">
        <f t="array" ref="G312">_xlfn.LET(_xlpm.x, Witney!$AL$24:$AW$24, _xlpm.y, Witney!$AL$30:$AW$38, _xlpm.z, Witney!$AJ$30:$AJ$38, IF(_xlfn.XLOOKUP($C312,_xlfn.XLOOKUP(G$247,_xlpm.x,_xlpm.y,""),_xlpm.z,"Not Declared")="", "Name not recorded",  _xlfn.XLOOKUP($C312,_xlfn.XLOOKUP(G$247,_xlpm.x,_xlpm.y,""),_xlpm.z,"Not Declared")))</f>
        <v>Not Declared</v>
      </c>
      <c r="H312" s="729" t="str" cm="1">
        <f t="array" ref="H312">_xlfn.LET(_xlpm.x, Witney!$AL$24:$AW$24, _xlpm.y, Witney!$AL$30:$AW$38, _xlpm.z, Witney!$AJ$30:$AJ$38, IF(_xlfn.XLOOKUP($C312,_xlfn.XLOOKUP(H$247,_xlpm.x,_xlpm.y,""),_xlpm.z,"Not Declared")="", "Name not recorded",  _xlfn.XLOOKUP($C312,_xlfn.XLOOKUP(H$247,_xlpm.x,_xlpm.y,""),_xlpm.z,"Not Declared")))</f>
        <v>Not Declared</v>
      </c>
      <c r="I312" s="729" t="str" cm="1">
        <f t="array" ref="I312">_xlfn.LET(_xlpm.x, Witney!$AL$24:$AW$24, _xlpm.y, Witney!$AL$30:$AW$38, _xlpm.z, Witney!$AJ$30:$AJ$38, IF(_xlfn.XLOOKUP($C312,_xlfn.XLOOKUP(I$247,_xlpm.x,_xlpm.y,""),_xlpm.z,"Not Declared")="", "Name not recorded",  _xlfn.XLOOKUP($C312,_xlfn.XLOOKUP(I$247,_xlpm.x,_xlpm.y,""),_xlpm.z,"Not Declared")))</f>
        <v>Not Declared</v>
      </c>
      <c r="J312" s="729" t="str" cm="1">
        <f t="array" ref="J312">_xlfn.LET(_xlpm.x, Witney!$AL$24:$AW$24, _xlpm.y, Witney!$AL$30:$AW$38, _xlpm.z, Witney!$AJ$30:$AJ$38, IF(_xlfn.XLOOKUP($C312,_xlfn.XLOOKUP(J$247,_xlpm.x,_xlpm.y,""),_xlpm.z,"Not Declared")="", "Name not recorded",  _xlfn.XLOOKUP($C312,_xlfn.XLOOKUP(J$247,_xlpm.x,_xlpm.y,""),_xlpm.z,"Not Declared")))</f>
        <v>Not Declared</v>
      </c>
      <c r="K312" s="729" t="str" cm="1">
        <f t="array" ref="K312">_xlfn.LET(_xlpm.x, Witney!$AL$24:$AW$24, _xlpm.y, Witney!$AL$30:$AW$38, _xlpm.z, Witney!$AJ$30:$AJ$38, IF(_xlfn.XLOOKUP($C312,_xlfn.XLOOKUP(K$247,_xlpm.x,_xlpm.y,""),_xlpm.z,"Not Declared")="", "Name not recorded",  _xlfn.XLOOKUP($C312,_xlfn.XLOOKUP(K$247,_xlpm.x,_xlpm.y,""),_xlpm.z,"Not Declared")))</f>
        <v>Not Declared</v>
      </c>
      <c r="L312" s="729" t="str" cm="1">
        <f t="array" ref="L312">_xlfn.LET(_xlpm.x, Witney!$AL$24:$AW$24, _xlpm.y, Witney!$AL$30:$AW$38, _xlpm.z, Witney!$AJ$30:$AJ$38, IF(_xlfn.XLOOKUP($C312,_xlfn.XLOOKUP(L$247,_xlpm.x,_xlpm.y,""),_xlpm.z,"Not Declared")="", "Name not recorded",  _xlfn.XLOOKUP($C312,_xlfn.XLOOKUP(L$247,_xlpm.x,_xlpm.y,""),_xlpm.z,"Not Declared")))</f>
        <v>Not Declared</v>
      </c>
      <c r="M312" s="729" t="str" cm="1">
        <f t="array" ref="M312">_xlfn.LET(_xlpm.x, Witney!$AL$24:$AW$24, _xlpm.y, Witney!$AL$30:$AW$38, _xlpm.z, Witney!$AJ$30:$AJ$38, IF(_xlfn.XLOOKUP($C312,_xlfn.XLOOKUP(M$247,_xlpm.x,_xlpm.y,""),_xlpm.z,"Not Declared")="", "Name not recorded",  _xlfn.XLOOKUP($C312,_xlfn.XLOOKUP(M$247,_xlpm.x,_xlpm.y,""),_xlpm.z,"Not Declared")))</f>
        <v>Not Declared</v>
      </c>
      <c r="N312" s="729" t="str" cm="1">
        <f t="array" ref="N312">_xlfn.LET(_xlpm.x, Witney!$AL$24:$AW$24, _xlpm.y, Witney!$AL$30:$AW$38, _xlpm.z, Witney!$AJ$30:$AJ$38, IF(_xlfn.XLOOKUP($C312,_xlfn.XLOOKUP(N$247,_xlpm.x,_xlpm.y,""),_xlpm.z,"Not Declared")="", "Name not recorded",  _xlfn.XLOOKUP($C312,_xlfn.XLOOKUP(N$247,_xlpm.x,_xlpm.y,""),_xlpm.z,"Not Declared")))</f>
        <v>Not Declared</v>
      </c>
      <c r="O312" s="729" t="str" cm="1">
        <f t="array" ref="O312">_xlfn.LET(_xlpm.x, Witney!$AL$24:$AW$24, _xlpm.y, Witney!$AL$30:$AW$38, _xlpm.z, Witney!$AJ$30:$AJ$38, IF(_xlfn.XLOOKUP($C312,_xlfn.XLOOKUP(O$247,_xlpm.x,_xlpm.y,""),_xlpm.z,"Not Declared")="", "Name not recorded",  _xlfn.XLOOKUP($C312,_xlfn.XLOOKUP(O$247,_xlpm.x,_xlpm.y,""),_xlpm.z,"Not Declared")))</f>
        <v>Not Declared</v>
      </c>
      <c r="P312" s="732"/>
      <c r="Q312" s="732"/>
      <c r="R312" s="732"/>
      <c r="S312" s="732"/>
      <c r="T312" s="732"/>
      <c r="U312" s="732"/>
      <c r="V312" s="732"/>
      <c r="W312" s="732"/>
      <c r="X312" s="732"/>
      <c r="Z312" s="434" t="s">
        <v>518</v>
      </c>
      <c r="AA312" s="744" t="str" cm="1">
        <f t="array" ref="AA312">_xlfn.LET(_xlpm.a,_xlfn.XLOOKUP(1,('Number Allocation'!$C$6:$C$1483=AC312)*('Number Allocation'!$D$6:$D$1483=AD312),'Number Allocation'!$A$6:$A$1483,"..."),IF(_xlpm.a="","...",_xlpm.a))</f>
        <v>...</v>
      </c>
      <c r="AB312" s="442" t="str" cm="1">
        <f t="array" ref="AB312:AD317">_xlfn.LET(_xlpm.eventdata, _xlfn.XLOOKUP(AB$247,$D$247:$O$247,$D$322:$O$327), _xlpm.agedata, $A$322:$A$327,CHOOSE({1,2,3},"0",_xlpm.eventdata,_xlpm.agedata))</f>
        <v>0</v>
      </c>
      <c r="AC312" s="422" t="e">
        <v>#N/A</v>
      </c>
      <c r="AD312" s="423" t="str">
        <v>Great Milton AC</v>
      </c>
      <c r="AE312" s="436"/>
      <c r="AG312" s="365"/>
      <c r="AH312" s="434" t="s">
        <v>518</v>
      </c>
      <c r="AI312" s="744" t="str" cm="1">
        <f t="array" ref="AI312">_xlfn.LET(_xlpm.a,_xlfn.XLOOKUP(1,('Number Allocation'!$C$6:$C$1483=AK312)*('Number Allocation'!$D$6:$D$1483=AL312),'Number Allocation'!$A$6:$A$1483,"..."),IF(_xlpm.a="","...",_xlpm.a))</f>
        <v>...</v>
      </c>
      <c r="AJ312" s="442" t="str" cm="1">
        <f t="array" ref="AJ312:AL317">_xlfn.LET(_xlpm.eventdata, _xlfn.XLOOKUP(AJ$247,$D$247:$O$247,$D$322:$O$327), _xlpm.agedata, $A$322:$A$327,CHOOSE({1,2,3},"0",_xlpm.eventdata,_xlpm.agedata))</f>
        <v>0</v>
      </c>
      <c r="AK312" s="422" t="str">
        <v>Not Declared</v>
      </c>
      <c r="AL312" s="423" t="str">
        <v>Great Milton AC</v>
      </c>
      <c r="AM312" s="436"/>
      <c r="AO312" s="365"/>
      <c r="AP312" s="434" t="s">
        <v>518</v>
      </c>
      <c r="AQ312" s="744" t="str" cm="1">
        <f t="array" ref="AQ312">_xlfn.LET(_xlpm.a,_xlfn.XLOOKUP(1,('Number Allocation'!$C$6:$C$1483=AS312)*('Number Allocation'!$D$6:$D$1483=AT312),'Number Allocation'!$A$6:$A$1483,"..."),IF(_xlpm.a="","...",_xlpm.a))</f>
        <v>...</v>
      </c>
      <c r="AR312" s="442" t="str" cm="1">
        <f t="array" ref="AR312:AT317">_xlfn.LET(_xlpm.eventdata, _xlfn.XLOOKUP(AR$247,$D$247:$O$247,$D$322:$O$327), _xlpm.agedata, $A$322:$A$327,CHOOSE({1,2,3},"0",_xlpm.eventdata,_xlpm.agedata))</f>
        <v>0</v>
      </c>
      <c r="AS312" s="422" t="str">
        <v>Not Declared</v>
      </c>
      <c r="AT312" s="423" t="str">
        <v>Great Milton AC</v>
      </c>
      <c r="AU312" s="436"/>
      <c r="AW312" s="365"/>
      <c r="AX312" s="434" t="s">
        <v>518</v>
      </c>
      <c r="AY312" s="744" t="str" cm="1">
        <f t="array" ref="AY312">_xlfn.LET(_xlpm.a,_xlfn.XLOOKUP(1,('Number Allocation'!$C$6:$C$1483=BA312)*('Number Allocation'!$D$6:$D$1483=BB312),'Number Allocation'!$A$6:$A$1483,"..."),IF(_xlpm.a="","...",_xlpm.a))</f>
        <v>...</v>
      </c>
      <c r="AZ312" s="442" t="str" cm="1">
        <f t="array" ref="AZ312:BB317">_xlfn.LET(_xlpm.eventdata, _xlfn.XLOOKUP(AZ$247,$D$247:$O$247,$D$322:$O$327), _xlpm.agedata, $A$322:$A$327,CHOOSE({1,2,3},"0",_xlpm.eventdata,_xlpm.agedata))</f>
        <v>0</v>
      </c>
      <c r="BA312" s="422" t="str">
        <v>Not Declared</v>
      </c>
      <c r="BB312" s="423" t="str">
        <v>Great Milton AC</v>
      </c>
      <c r="BC312" s="436"/>
      <c r="BE312" s="365"/>
      <c r="BF312" s="434" t="s">
        <v>518</v>
      </c>
      <c r="BG312" s="744" t="str" cm="1">
        <f t="array" ref="BG312">_xlfn.LET(_xlpm.a,_xlfn.XLOOKUP(1,('Number Allocation'!$C$6:$C$1483=BI312)*('Number Allocation'!$D$6:$D$1483=BJ312),'Number Allocation'!$A$6:$A$1483,"..."),IF(_xlpm.a="","...",_xlpm.a))</f>
        <v>...</v>
      </c>
      <c r="BH312" s="442" t="str" cm="1">
        <f t="array" ref="BH312:BJ317">_xlfn.LET(_xlpm.eventdata, _xlfn.XLOOKUP(BH$247,$D$247:$O$247,$D$322:$O$327), _xlpm.agedata, $A$322:$A$327,CHOOSE({1,2,3},"0",_xlpm.eventdata,_xlpm.agedata))</f>
        <v>0</v>
      </c>
      <c r="BI312" s="422" t="str">
        <v>Not Declared</v>
      </c>
      <c r="BJ312" s="423" t="str">
        <v>Great Milton AC</v>
      </c>
      <c r="BK312" s="436"/>
      <c r="BM312" s="365"/>
      <c r="BN312" s="434" t="s">
        <v>518</v>
      </c>
      <c r="BO312" s="744" t="str" cm="1">
        <f t="array" ref="BO312">_xlfn.LET(_xlpm.a,_xlfn.XLOOKUP(1,('Number Allocation'!$C$6:$C$1483=BQ312)*('Number Allocation'!$D$6:$D$1483=BR312),'Number Allocation'!$A$6:$A$1483,"..."),IF(_xlpm.a="","...",_xlpm.a))</f>
        <v>...</v>
      </c>
      <c r="BP312" s="442" t="str" cm="1">
        <f t="array" ref="BP312:BR317">_xlfn.LET(_xlpm.eventdata, _xlfn.XLOOKUP(BP$247,$D$247:$O$247,$D$322:$O$327), _xlpm.agedata, $A$322:$A$327,CHOOSE({1,2,3},"0",_xlpm.eventdata,_xlpm.agedata))</f>
        <v>0</v>
      </c>
      <c r="BQ312" s="422" t="str">
        <v>Not Declared</v>
      </c>
      <c r="BR312" s="423" t="str">
        <v>Great Milton AC</v>
      </c>
      <c r="BS312" s="436"/>
      <c r="BU312" s="365"/>
      <c r="BV312" s="434" t="s">
        <v>518</v>
      </c>
      <c r="BW312" s="744" t="str" cm="1">
        <f t="array" ref="BW312">_xlfn.LET(_xlpm.a,_xlfn.XLOOKUP(1,('Number Allocation'!$C$6:$C$1483=BY312)*('Number Allocation'!$D$6:$D$1483=BZ312),'Number Allocation'!$A$6:$A$1483,"..."),IF(_xlpm.a="","...",_xlpm.a))</f>
        <v>...</v>
      </c>
      <c r="BX312" s="442" t="str" cm="1">
        <f t="array" ref="BX312:BZ317">_xlfn.LET(_xlpm.eventdata, _xlfn.XLOOKUP(BX$247,$D$247:$O$247,$D$322:$O$327), _xlpm.agedata, $A$322:$A$327,CHOOSE({1,2,3},"0",_xlpm.eventdata,_xlpm.agedata))</f>
        <v>0</v>
      </c>
      <c r="BY312" s="422" t="str">
        <v>Not Declared</v>
      </c>
      <c r="BZ312" s="423" t="str">
        <v>Great Milton AC</v>
      </c>
      <c r="CA312" s="747"/>
      <c r="CB312" s="12"/>
      <c r="CC312" s="12"/>
      <c r="CD312" s="434" t="s">
        <v>518</v>
      </c>
      <c r="CE312" s="744" t="str" cm="1">
        <f t="array" ref="CE312">_xlfn.LET(_xlpm.a,_xlfn.XLOOKUP(1,('Number Allocation'!$C$6:$C$1483=CG312)*('Number Allocation'!$D$6:$D$1483=CH312),'Number Allocation'!$A$6:$A$1483,"..."),IF(_xlpm.a="","...",_xlpm.a))</f>
        <v>...</v>
      </c>
      <c r="CF312" s="442" t="str" cm="1">
        <f t="array" ref="CF312:CH317">_xlfn.LET(_xlpm.eventdata, _xlfn.XLOOKUP(CF$247,$D$247:$O$247,$D$322:$O$327), _xlpm.agedata, $A$322:$A$327,CHOOSE({1,2,3},"0",_xlpm.eventdata,_xlpm.agedata))</f>
        <v>0</v>
      </c>
      <c r="CG312" s="422" t="str">
        <v>Not Declared</v>
      </c>
      <c r="CH312" s="423" t="str">
        <v>Great Milton AC</v>
      </c>
      <c r="CI312" s="747"/>
      <c r="CJ312" s="12"/>
      <c r="CK312" s="12"/>
      <c r="CL312" s="434" t="s">
        <v>518</v>
      </c>
      <c r="CM312" s="744" t="str" cm="1">
        <f t="array" ref="CM312">_xlfn.LET(_xlpm.a,_xlfn.XLOOKUP(1,('Number Allocation'!$C$6:$C$1483=CO312)*('Number Allocation'!$D$6:$D$1483=CP312),'Number Allocation'!$A$6:$A$1483,"..."),IF(_xlpm.a="","...",_xlpm.a))</f>
        <v>...</v>
      </c>
      <c r="CN312" s="442" t="str" cm="1">
        <f t="array" ref="CN312:CP317">_xlfn.LET(_xlpm.eventdata, _xlfn.XLOOKUP(CN$247,$D$247:$O$247,$D$322:$O$327), _xlpm.agedata, $A$322:$A$327,CHOOSE({1,2,3},"0",_xlpm.eventdata,_xlpm.agedata))</f>
        <v>0</v>
      </c>
      <c r="CO312" s="422" t="str">
        <v>Not Declared</v>
      </c>
      <c r="CP312" s="423" t="str">
        <v>Great Milton AC</v>
      </c>
      <c r="CQ312" s="747"/>
      <c r="CR312" s="12"/>
      <c r="CS312" s="12"/>
      <c r="CT312" s="434" t="s">
        <v>518</v>
      </c>
      <c r="CU312" s="744" t="str" cm="1">
        <f t="array" ref="CU312">_xlfn.LET(_xlpm.a,_xlfn.XLOOKUP(1,('Number Allocation'!$C$6:$C$1483=CW312)*('Number Allocation'!$D$6:$D$1483=CX312),'Number Allocation'!$A$6:$A$1483,"..."),IF(_xlpm.a="","...",_xlpm.a))</f>
        <v>...</v>
      </c>
      <c r="CV312" s="442" t="str" cm="1">
        <f t="array" ref="CV312:CX317">_xlfn.LET(_xlpm.eventdata, _xlfn.XLOOKUP(CV$247,$D$247:$O$247,$D$322:$O$327), _xlpm.agedata, $A$322:$A$327,CHOOSE({1,2,3},"0",_xlpm.eventdata,_xlpm.agedata))</f>
        <v>0</v>
      </c>
      <c r="CW312" s="422" t="str">
        <v>Not Declared</v>
      </c>
      <c r="CX312" s="423" t="str">
        <v>Great Milton AC</v>
      </c>
      <c r="CY312" s="747"/>
      <c r="CZ312" s="12"/>
      <c r="DA312" s="12"/>
      <c r="DB312" s="434" t="s">
        <v>518</v>
      </c>
      <c r="DC312" s="744" t="str" cm="1">
        <f t="array" ref="DC312">_xlfn.LET(_xlpm.a,_xlfn.XLOOKUP(1,('Number Allocation'!$C$6:$C$1483=DE312)*('Number Allocation'!$D$6:$D$1483=DF312),'Number Allocation'!$A$6:$A$1483,"..."),IF(_xlpm.a="","...",_xlpm.a))</f>
        <v>...</v>
      </c>
      <c r="DD312" s="442" t="str" cm="1">
        <f t="array" ref="DD312:DF317">_xlfn.LET(_xlpm.eventdata, _xlfn.XLOOKUP(DD$247,$D$247:$O$247,$D$322:$O$327), _xlpm.agedata, $A$322:$A$327,CHOOSE({1,2,3},"0",_xlpm.eventdata,_xlpm.agedata))</f>
        <v>0</v>
      </c>
      <c r="DE312" s="422" t="str">
        <v>Not Declared</v>
      </c>
      <c r="DF312" s="423" t="str">
        <v>Great Milton AC</v>
      </c>
      <c r="DG312" s="747"/>
      <c r="DH312" s="12"/>
      <c r="DI312" s="12"/>
      <c r="DJ312" s="434" t="s">
        <v>518</v>
      </c>
      <c r="DK312" s="744" t="str" cm="1">
        <f t="array" ref="DK312">_xlfn.LET(_xlpm.a,_xlfn.XLOOKUP(1,('Number Allocation'!$C$6:$C$1483=DM312)*('Number Allocation'!$D$6:$D$1483=DN312),'Number Allocation'!$A$6:$A$1483,"..."),IF(_xlpm.a="","...",_xlpm.a))</f>
        <v>...</v>
      </c>
      <c r="DL312" s="442" t="str" cm="1">
        <f t="array" ref="DL312:DN317">_xlfn.LET(_xlpm.eventdata, _xlfn.XLOOKUP(DL$247,$D$247:$O$247,$D$322:$O$327), _xlpm.agedata, $A$322:$A$327,CHOOSE({1,2,3},"0",_xlpm.eventdata,_xlpm.agedata))</f>
        <v>0</v>
      </c>
      <c r="DM312" s="422" t="str">
        <v>Not Declared</v>
      </c>
      <c r="DN312" s="423" t="str">
        <v>Great Milton AC</v>
      </c>
      <c r="DO312" s="747"/>
      <c r="DP312" s="12"/>
      <c r="DQ312" s="12"/>
      <c r="DR312" s="448" t="s">
        <v>518</v>
      </c>
      <c r="DS312" s="352" t="str" cm="1">
        <f t="array" ref="DS312">_xlfn.LET(_xlpm.a,_xlfn.XLOOKUP(1,('Number Allocation'!$C$6:$C$1483=DU312)*('Number Allocation'!$D$6:$D$1483=DV312),'Number Allocation'!$A$6:$A$1483,"..."),IF(_xlpm.a="","...",_xlpm.a))</f>
        <v>...</v>
      </c>
      <c r="DT312" s="443" t="str" cm="1">
        <f t="array" ref="DT312:DV312">_xlfn.LET(_xlpm.eventdata,$X$322,CHOOSE({1,2,3},"0",_xlpm.eventdata,$A$322))</f>
        <v>0</v>
      </c>
      <c r="DU312" s="430" t="str">
        <v>Not Declared, Not Declared, Not Declared, Not Declared</v>
      </c>
      <c r="DV312" s="429" t="str">
        <v>Great Milton AC</v>
      </c>
      <c r="DW312" s="12"/>
      <c r="DX312" s="12"/>
      <c r="DY312" s="12"/>
      <c r="DZ312" s="15"/>
      <c r="EA312" s="15"/>
    </row>
    <row r="313" spans="1:131" s="359" customFormat="1" ht="21" customHeight="1">
      <c r="A313" s="358" t="str">
        <f t="shared" ref="A313:A318" si="34">A312</f>
        <v>Witney Road Runners</v>
      </c>
      <c r="B313" s="729"/>
      <c r="C313" s="729" t="s">
        <v>517</v>
      </c>
      <c r="D313" s="729" t="str" cm="1">
        <f t="array" ref="D313">_xlfn.LET(_xlpm.x, Witney!$AL$24:$AW$24, _xlpm.y, Witney!$AL$30:$AW$38, _xlpm.z, Witney!$AJ$30:$AJ$38, IF(_xlfn.XLOOKUP($C313,_xlfn.XLOOKUP(D$247,_xlpm.x,_xlpm.y,""),_xlpm.z,"Not Declared")="", "Name not recorded",  _xlfn.XLOOKUP($C313,_xlfn.XLOOKUP(D$247,_xlpm.x,_xlpm.y,""),_xlpm.z,"Not Declared")))</f>
        <v>Not Declared</v>
      </c>
      <c r="E313" s="729" t="str" cm="1">
        <f t="array" ref="E313">_xlfn.LET(_xlpm.x, Witney!$AL$24:$AW$24, _xlpm.y, Witney!$AL$30:$AW$38, _xlpm.z, Witney!$AJ$30:$AJ$38, IF(_xlfn.XLOOKUP($C313,_xlfn.XLOOKUP(E$247,_xlpm.x,_xlpm.y,""),_xlpm.z,"Not Declared")="", "Name not recorded",  _xlfn.XLOOKUP($C313,_xlfn.XLOOKUP(E$247,_xlpm.x,_xlpm.y,""),_xlpm.z,"Not Declared")))</f>
        <v>Not Declared</v>
      </c>
      <c r="F313" s="732" t="str" cm="1">
        <f t="array" ref="F313">_xlfn.LET(_xlpm.x, Witney!$AL$24:$AW$24, _xlpm.y, Witney!$AL$30:$AW$38, _xlpm.z, Witney!$AJ$30:$AJ$38, IF(_xlfn.XLOOKUP($C313,_xlfn.XLOOKUP(F$247,_xlpm.x,_xlpm.y,""),_xlpm.z,"Not Declared")="", "Name not recorded",  _xlfn.XLOOKUP($C313,_xlfn.XLOOKUP(F$247,_xlpm.x,_xlpm.y,""),_xlpm.z,"Not Declared")))</f>
        <v>Not Declared</v>
      </c>
      <c r="G313" s="729" t="str" cm="1">
        <f t="array" ref="G313">_xlfn.LET(_xlpm.x, Witney!$AL$24:$AW$24, _xlpm.y, Witney!$AL$30:$AW$38, _xlpm.z, Witney!$AJ$30:$AJ$38, IF(_xlfn.XLOOKUP($C313,_xlfn.XLOOKUP(G$247,_xlpm.x,_xlpm.y,""),_xlpm.z,"Not Declared")="", "Name not recorded",  _xlfn.XLOOKUP($C313,_xlfn.XLOOKUP(G$247,_xlpm.x,_xlpm.y,""),_xlpm.z,"Not Declared")))</f>
        <v>Not Declared</v>
      </c>
      <c r="H313" s="729" t="str" cm="1">
        <f t="array" ref="H313">_xlfn.LET(_xlpm.x, Witney!$AL$24:$AW$24, _xlpm.y, Witney!$AL$30:$AW$38, _xlpm.z, Witney!$AJ$30:$AJ$38, IF(_xlfn.XLOOKUP($C313,_xlfn.XLOOKUP(H$247,_xlpm.x,_xlpm.y,""),_xlpm.z,"Not Declared")="", "Name not recorded",  _xlfn.XLOOKUP($C313,_xlfn.XLOOKUP(H$247,_xlpm.x,_xlpm.y,""),_xlpm.z,"Not Declared")))</f>
        <v>Not Declared</v>
      </c>
      <c r="I313" s="729" t="str" cm="1">
        <f t="array" ref="I313">_xlfn.LET(_xlpm.x, Witney!$AL$24:$AW$24, _xlpm.y, Witney!$AL$30:$AW$38, _xlpm.z, Witney!$AJ$30:$AJ$38, IF(_xlfn.XLOOKUP($C313,_xlfn.XLOOKUP(I$247,_xlpm.x,_xlpm.y,""),_xlpm.z,"Not Declared")="", "Name not recorded",  _xlfn.XLOOKUP($C313,_xlfn.XLOOKUP(I$247,_xlpm.x,_xlpm.y,""),_xlpm.z,"Not Declared")))</f>
        <v>Not Declared</v>
      </c>
      <c r="J313" s="729" t="str" cm="1">
        <f t="array" ref="J313">_xlfn.LET(_xlpm.x, Witney!$AL$24:$AW$24, _xlpm.y, Witney!$AL$30:$AW$38, _xlpm.z, Witney!$AJ$30:$AJ$38, IF(_xlfn.XLOOKUP($C313,_xlfn.XLOOKUP(J$247,_xlpm.x,_xlpm.y,""),_xlpm.z,"Not Declared")="", "Name not recorded",  _xlfn.XLOOKUP($C313,_xlfn.XLOOKUP(J$247,_xlpm.x,_xlpm.y,""),_xlpm.z,"Not Declared")))</f>
        <v>Not Declared</v>
      </c>
      <c r="K313" s="729" t="str" cm="1">
        <f t="array" ref="K313">_xlfn.LET(_xlpm.x, Witney!$AL$24:$AW$24, _xlpm.y, Witney!$AL$30:$AW$38, _xlpm.z, Witney!$AJ$30:$AJ$38, IF(_xlfn.XLOOKUP($C313,_xlfn.XLOOKUP(K$247,_xlpm.x,_xlpm.y,""),_xlpm.z,"Not Declared")="", "Name not recorded",  _xlfn.XLOOKUP($C313,_xlfn.XLOOKUP(K$247,_xlpm.x,_xlpm.y,""),_xlpm.z,"Not Declared")))</f>
        <v>Not Declared</v>
      </c>
      <c r="L313" s="729" t="str" cm="1">
        <f t="array" ref="L313">_xlfn.LET(_xlpm.x, Witney!$AL$24:$AW$24, _xlpm.y, Witney!$AL$30:$AW$38, _xlpm.z, Witney!$AJ$30:$AJ$38, IF(_xlfn.XLOOKUP($C313,_xlfn.XLOOKUP(L$247,_xlpm.x,_xlpm.y,""),_xlpm.z,"Not Declared")="", "Name not recorded",  _xlfn.XLOOKUP($C313,_xlfn.XLOOKUP(L$247,_xlpm.x,_xlpm.y,""),_xlpm.z,"Not Declared")))</f>
        <v>Not Declared</v>
      </c>
      <c r="M313" s="729" t="str" cm="1">
        <f t="array" ref="M313">_xlfn.LET(_xlpm.x, Witney!$AL$24:$AW$24, _xlpm.y, Witney!$AL$30:$AW$38, _xlpm.z, Witney!$AJ$30:$AJ$38, IF(_xlfn.XLOOKUP($C313,_xlfn.XLOOKUP(M$247,_xlpm.x,_xlpm.y,""),_xlpm.z,"Not Declared")="", "Name not recorded",  _xlfn.XLOOKUP($C313,_xlfn.XLOOKUP(M$247,_xlpm.x,_xlpm.y,""),_xlpm.z,"Not Declared")))</f>
        <v>Not Declared</v>
      </c>
      <c r="N313" s="729" t="str" cm="1">
        <f t="array" ref="N313">_xlfn.LET(_xlpm.x, Witney!$AL$24:$AW$24, _xlpm.y, Witney!$AL$30:$AW$38, _xlpm.z, Witney!$AJ$30:$AJ$38, IF(_xlfn.XLOOKUP($C313,_xlfn.XLOOKUP(N$247,_xlpm.x,_xlpm.y,""),_xlpm.z,"Not Declared")="", "Name not recorded",  _xlfn.XLOOKUP($C313,_xlfn.XLOOKUP(N$247,_xlpm.x,_xlpm.y,""),_xlpm.z,"Not Declared")))</f>
        <v>Not Declared</v>
      </c>
      <c r="O313" s="729" t="str" cm="1">
        <f t="array" ref="O313">_xlfn.LET(_xlpm.x, Witney!$AL$24:$AW$24, _xlpm.y, Witney!$AL$30:$AW$38, _xlpm.z, Witney!$AJ$30:$AJ$38, IF(_xlfn.XLOOKUP($C313,_xlfn.XLOOKUP(O$247,_xlpm.x,_xlpm.y,""),_xlpm.z,"Not Declared")="", "Name not recorded",  _xlfn.XLOOKUP($C313,_xlfn.XLOOKUP(O$247,_xlpm.x,_xlpm.y,""),_xlpm.z,"Not Declared")))</f>
        <v>Not Declared</v>
      </c>
      <c r="P313" s="79" t="s">
        <v>517</v>
      </c>
      <c r="Q313" s="729" t="s">
        <v>319</v>
      </c>
      <c r="R313" s="729" t="s">
        <v>320</v>
      </c>
      <c r="S313" s="729" t="s">
        <v>321</v>
      </c>
      <c r="T313" s="729" t="str" cm="1">
        <f t="array" ref="T313">_xlfn.LET(_xlpm.x, Witney!$AL$24:$AX$24, _xlpm.y, Witney!$AL$30:$AX$38, _xlpm.z, Witney!$AJ$30:$AJ$38, IF(_xlfn.XLOOKUP(P313,_xlfn.XLOOKUP(T$247,_xlpm.x,_xlpm.y,""),_xlpm.z,"Not Declared")="", "Name not recorded",  _xlfn.XLOOKUP(P313,_xlfn.XLOOKUP(T$247,_xlpm.x,_xlpm.y,""),_xlpm.z,"Not Declared")))</f>
        <v>Not Declared</v>
      </c>
      <c r="U313" s="729" t="str" cm="1">
        <f t="array" ref="U313">_xlfn.LET(_xlpm.x, Witney!$AL$24:$AX$24, _xlpm.y, Witney!$AL$30:$AX$38, _xlpm.z, Witney!$AJ$30:$AJ$38, IF(_xlfn.XLOOKUP(Q313,_xlfn.XLOOKUP(U$247,_xlpm.x,_xlpm.y,""),_xlpm.z,"Not Declared")="", "Name not recorded",  _xlfn.XLOOKUP(Q313,_xlfn.XLOOKUP(U$247,_xlpm.x,_xlpm.y,""),_xlpm.z,"Not Declared")))</f>
        <v>Not Declared</v>
      </c>
      <c r="V313" s="729" t="str" cm="1">
        <f t="array" ref="V313">_xlfn.LET(_xlpm.x, Witney!$AL$24:$AX$24, _xlpm.y, Witney!$AL$30:$AX$38, _xlpm.z, Witney!$AJ$30:$AJ$38, IF(_xlfn.XLOOKUP(R313,_xlfn.XLOOKUP(V$247,_xlpm.x,_xlpm.y,""),_xlpm.z,"Not Declared")="", "Name not recorded",  _xlfn.XLOOKUP(R313,_xlfn.XLOOKUP(V$247,_xlpm.x,_xlpm.y,""),_xlpm.z,"Not Declared")))</f>
        <v>Not Declared</v>
      </c>
      <c r="W313" s="729" t="str" cm="1">
        <f t="array" ref="W313">_xlfn.LET(_xlpm.x, Witney!$AL$24:$AX$24, _xlpm.y, Witney!$AL$30:$AX$38, _xlpm.z, Witney!$AJ$30:$AJ$38, IF(_xlfn.XLOOKUP(S313,_xlfn.XLOOKUP(W$247,_xlpm.x,_xlpm.y,""),_xlpm.z,"Not Declared")="", "Name not recorded",  _xlfn.XLOOKUP(S313,_xlfn.XLOOKUP(W$247,_xlpm.x,_xlpm.y,""),_xlpm.z,"Not Declared")))</f>
        <v>Not Declared</v>
      </c>
      <c r="X313" s="358" t="str">
        <f>_xlfn.TEXTJOIN(", ",,T313:W313)</f>
        <v>Not Declared, Not Declared, Not Declared, Not Declared</v>
      </c>
      <c r="AA313" s="747" t="str" cm="1">
        <f t="array" ref="AA313">_xlfn.LET(_xlpm.a,_xlfn.XLOOKUP(1,('Number Allocation'!$C$6:$C$1483=AC313)*('Number Allocation'!$D$6:$D$1483=AD313),'Number Allocation'!$A$6:$A$1483,"..."),IF(_xlpm.a="","...",_xlpm.a))</f>
        <v>...</v>
      </c>
      <c r="AB313" s="747" t="str">
        <v>0</v>
      </c>
      <c r="AC313" s="12" t="e">
        <v>#N/A</v>
      </c>
      <c r="AD313" s="425" t="str">
        <v>Great Milton AC</v>
      </c>
      <c r="AE313" s="436"/>
      <c r="AG313" s="365"/>
      <c r="AI313" s="747" t="str" cm="1">
        <f t="array" ref="AI313">_xlfn.LET(_xlpm.a,_xlfn.XLOOKUP(1,('Number Allocation'!$C$6:$C$1483=AK313)*('Number Allocation'!$D$6:$D$1483=AL313),'Number Allocation'!$A$6:$A$1483,"..."),IF(_xlpm.a="","...",_xlpm.a))</f>
        <v>...</v>
      </c>
      <c r="AJ313" s="747" t="str">
        <v>0</v>
      </c>
      <c r="AK313" s="12" t="str">
        <v>Not Declared</v>
      </c>
      <c r="AL313" s="425" t="str">
        <v>Great Milton AC</v>
      </c>
      <c r="AM313" s="436"/>
      <c r="AO313" s="365"/>
      <c r="AQ313" s="747" t="str" cm="1">
        <f t="array" ref="AQ313">_xlfn.LET(_xlpm.a,_xlfn.XLOOKUP(1,('Number Allocation'!$C$6:$C$1483=AS313)*('Number Allocation'!$D$6:$D$1483=AT313),'Number Allocation'!$A$6:$A$1483,"..."),IF(_xlpm.a="","...",_xlpm.a))</f>
        <v>...</v>
      </c>
      <c r="AR313" s="747" t="str">
        <v>0</v>
      </c>
      <c r="AS313" s="12" t="str">
        <v>Not Declared</v>
      </c>
      <c r="AT313" s="425" t="str">
        <v>Great Milton AC</v>
      </c>
      <c r="AU313" s="436"/>
      <c r="AW313" s="365"/>
      <c r="AY313" s="747" t="str" cm="1">
        <f t="array" ref="AY313">_xlfn.LET(_xlpm.a,_xlfn.XLOOKUP(1,('Number Allocation'!$C$6:$C$1483=BA313)*('Number Allocation'!$D$6:$D$1483=BB313),'Number Allocation'!$A$6:$A$1483,"..."),IF(_xlpm.a="","...",_xlpm.a))</f>
        <v>...</v>
      </c>
      <c r="AZ313" s="747" t="str">
        <v>0</v>
      </c>
      <c r="BA313" s="12" t="str">
        <v>Not Declared</v>
      </c>
      <c r="BB313" s="425" t="str">
        <v>Great Milton AC</v>
      </c>
      <c r="BC313" s="436"/>
      <c r="BE313" s="365"/>
      <c r="BG313" s="747" t="str" cm="1">
        <f t="array" ref="BG313">_xlfn.LET(_xlpm.a,_xlfn.XLOOKUP(1,('Number Allocation'!$C$6:$C$1483=BI313)*('Number Allocation'!$D$6:$D$1483=BJ313),'Number Allocation'!$A$6:$A$1483,"..."),IF(_xlpm.a="","...",_xlpm.a))</f>
        <v>...</v>
      </c>
      <c r="BH313" s="747" t="str">
        <v>0</v>
      </c>
      <c r="BI313" s="12" t="str">
        <v>Not Declared</v>
      </c>
      <c r="BJ313" s="425" t="str">
        <v>Great Milton AC</v>
      </c>
      <c r="BK313" s="436"/>
      <c r="BM313" s="365"/>
      <c r="BO313" s="747" t="str" cm="1">
        <f t="array" ref="BO313">_xlfn.LET(_xlpm.a,_xlfn.XLOOKUP(1,('Number Allocation'!$C$6:$C$1483=BQ313)*('Number Allocation'!$D$6:$D$1483=BR313),'Number Allocation'!$A$6:$A$1483,"..."),IF(_xlpm.a="","...",_xlpm.a))</f>
        <v>...</v>
      </c>
      <c r="BP313" s="747" t="str">
        <v>0</v>
      </c>
      <c r="BQ313" s="12" t="str">
        <v>Not Declared</v>
      </c>
      <c r="BR313" s="425" t="str">
        <v>Great Milton AC</v>
      </c>
      <c r="BS313" s="436"/>
      <c r="BU313" s="365"/>
      <c r="BW313" s="747" t="str" cm="1">
        <f t="array" ref="BW313">_xlfn.LET(_xlpm.a,_xlfn.XLOOKUP(1,('Number Allocation'!$C$6:$C$1483=BY313)*('Number Allocation'!$D$6:$D$1483=BZ313),'Number Allocation'!$A$6:$A$1483,"..."),IF(_xlpm.a="","...",_xlpm.a))</f>
        <v>...</v>
      </c>
      <c r="BX313" s="747" t="str">
        <v>0</v>
      </c>
      <c r="BY313" s="12" t="str">
        <v>Not Declared</v>
      </c>
      <c r="BZ313" s="425" t="str">
        <v>Great Milton AC</v>
      </c>
      <c r="CA313" s="747"/>
      <c r="CB313" s="12"/>
      <c r="CC313" s="12"/>
      <c r="CE313" s="747" t="str" cm="1">
        <f t="array" ref="CE313">_xlfn.LET(_xlpm.a,_xlfn.XLOOKUP(1,('Number Allocation'!$C$6:$C$1483=CG313)*('Number Allocation'!$D$6:$D$1483=CH313),'Number Allocation'!$A$6:$A$1483,"..."),IF(_xlpm.a="","...",_xlpm.a))</f>
        <v>...</v>
      </c>
      <c r="CF313" s="747" t="str">
        <v>0</v>
      </c>
      <c r="CG313" s="12" t="str">
        <v>Not Declared</v>
      </c>
      <c r="CH313" s="425" t="str">
        <v>Great Milton AC</v>
      </c>
      <c r="CI313" s="747"/>
      <c r="CJ313" s="12"/>
      <c r="CK313" s="12"/>
      <c r="CM313" s="747" t="str" cm="1">
        <f t="array" ref="CM313">_xlfn.LET(_xlpm.a,_xlfn.XLOOKUP(1,('Number Allocation'!$C$6:$C$1483=CO313)*('Number Allocation'!$D$6:$D$1483=CP313),'Number Allocation'!$A$6:$A$1483,"..."),IF(_xlpm.a="","...",_xlpm.a))</f>
        <v>...</v>
      </c>
      <c r="CN313" s="747" t="str">
        <v>0</v>
      </c>
      <c r="CO313" s="12" t="str">
        <v>Not Declared</v>
      </c>
      <c r="CP313" s="425" t="str">
        <v>Great Milton AC</v>
      </c>
      <c r="CQ313" s="747"/>
      <c r="CR313" s="12"/>
      <c r="CS313" s="12"/>
      <c r="CU313" s="747" t="str" cm="1">
        <f t="array" ref="CU313">_xlfn.LET(_xlpm.a,_xlfn.XLOOKUP(1,('Number Allocation'!$C$6:$C$1483=CW313)*('Number Allocation'!$D$6:$D$1483=CX313),'Number Allocation'!$A$6:$A$1483,"..."),IF(_xlpm.a="","...",_xlpm.a))</f>
        <v>...</v>
      </c>
      <c r="CV313" s="747" t="str">
        <v>0</v>
      </c>
      <c r="CW313" s="12" t="str">
        <v>Not Declared</v>
      </c>
      <c r="CX313" s="425" t="str">
        <v>Great Milton AC</v>
      </c>
      <c r="CY313" s="747"/>
      <c r="CZ313" s="12"/>
      <c r="DA313" s="12"/>
      <c r="DC313" s="747" t="str" cm="1">
        <f t="array" ref="DC313">_xlfn.LET(_xlpm.a,_xlfn.XLOOKUP(1,('Number Allocation'!$C$6:$C$1483=DE313)*('Number Allocation'!$D$6:$D$1483=DF313),'Number Allocation'!$A$6:$A$1483,"..."),IF(_xlpm.a="","...",_xlpm.a))</f>
        <v>...</v>
      </c>
      <c r="DD313" s="747" t="str">
        <v>0</v>
      </c>
      <c r="DE313" s="12" t="str">
        <v>Not Declared</v>
      </c>
      <c r="DF313" s="425" t="str">
        <v>Great Milton AC</v>
      </c>
      <c r="DG313" s="747"/>
      <c r="DH313" s="12"/>
      <c r="DI313" s="12"/>
      <c r="DK313" s="747" t="str" cm="1">
        <f t="array" ref="DK313">_xlfn.LET(_xlpm.a,_xlfn.XLOOKUP(1,('Number Allocation'!$C$6:$C$1483=DM313)*('Number Allocation'!$D$6:$D$1483=DN313),'Number Allocation'!$A$6:$A$1483,"..."),IF(_xlpm.a="","...",_xlpm.a))</f>
        <v>...</v>
      </c>
      <c r="DL313" s="747" t="str">
        <v>0</v>
      </c>
      <c r="DM313" s="12" t="str">
        <v>Not Declared</v>
      </c>
      <c r="DN313" s="425" t="str">
        <v>Great Milton AC</v>
      </c>
      <c r="DO313" s="747"/>
      <c r="DP313" s="12"/>
      <c r="DQ313" s="12"/>
      <c r="DR313" s="434"/>
      <c r="DW313" s="12"/>
      <c r="DX313" s="12"/>
      <c r="DY313" s="12"/>
      <c r="DZ313" s="15"/>
      <c r="EA313" s="15"/>
    </row>
    <row r="314" spans="1:131" s="359" customFormat="1" ht="21" customHeight="1">
      <c r="A314" s="358" t="str">
        <f t="shared" si="34"/>
        <v>Witney Road Runners</v>
      </c>
      <c r="B314" s="729"/>
      <c r="C314" s="729" t="s">
        <v>319</v>
      </c>
      <c r="D314" s="729" t="str" cm="1">
        <f t="array" ref="D314">_xlfn.LET(_xlpm.x, Witney!$AL$24:$AW$24, _xlpm.y, Witney!$AL$30:$AW$38, _xlpm.z, Witney!$AJ$30:$AJ$38, IF(_xlfn.XLOOKUP($C314,_xlfn.XLOOKUP(D$247,_xlpm.x,_xlpm.y,""),_xlpm.z,"Not Declared")="", "Name not recorded",  _xlfn.XLOOKUP($C314,_xlfn.XLOOKUP(D$247,_xlpm.x,_xlpm.y,""),_xlpm.z,"Not Declared")))</f>
        <v>Not Declared</v>
      </c>
      <c r="E314" s="729" t="str" cm="1">
        <f t="array" ref="E314">_xlfn.LET(_xlpm.x, Witney!$AL$24:$AW$24, _xlpm.y, Witney!$AL$30:$AW$38, _xlpm.z, Witney!$AJ$30:$AJ$38, IF(_xlfn.XLOOKUP($C314,_xlfn.XLOOKUP(E$247,_xlpm.x,_xlpm.y,""),_xlpm.z,"Not Declared")="", "Name not recorded",  _xlfn.XLOOKUP($C314,_xlfn.XLOOKUP(E$247,_xlpm.x,_xlpm.y,""),_xlpm.z,"Not Declared")))</f>
        <v>Not Declared</v>
      </c>
      <c r="F314" s="732" t="str" cm="1">
        <f t="array" ref="F314">_xlfn.LET(_xlpm.x, Witney!$AL$24:$AW$24, _xlpm.y, Witney!$AL$30:$AW$38, _xlpm.z, Witney!$AJ$30:$AJ$38, IF(_xlfn.XLOOKUP($C314,_xlfn.XLOOKUP(F$247,_xlpm.x,_xlpm.y,""),_xlpm.z,"Not Declared")="", "Name not recorded",  _xlfn.XLOOKUP($C314,_xlfn.XLOOKUP(F$247,_xlpm.x,_xlpm.y,""),_xlpm.z,"Not Declared")))</f>
        <v>Not Declared</v>
      </c>
      <c r="G314" s="729" t="str" cm="1">
        <f t="array" ref="G314">_xlfn.LET(_xlpm.x, Witney!$AL$24:$AW$24, _xlpm.y, Witney!$AL$30:$AW$38, _xlpm.z, Witney!$AJ$30:$AJ$38, IF(_xlfn.XLOOKUP($C314,_xlfn.XLOOKUP(G$247,_xlpm.x,_xlpm.y,""),_xlpm.z,"Not Declared")="", "Name not recorded",  _xlfn.XLOOKUP($C314,_xlfn.XLOOKUP(G$247,_xlpm.x,_xlpm.y,""),_xlpm.z,"Not Declared")))</f>
        <v>Not Declared</v>
      </c>
      <c r="H314" s="729" t="str" cm="1">
        <f t="array" ref="H314">_xlfn.LET(_xlpm.x, Witney!$AL$24:$AW$24, _xlpm.y, Witney!$AL$30:$AW$38, _xlpm.z, Witney!$AJ$30:$AJ$38, IF(_xlfn.XLOOKUP($C314,_xlfn.XLOOKUP(H$247,_xlpm.x,_xlpm.y,""),_xlpm.z,"Not Declared")="", "Name not recorded",  _xlfn.XLOOKUP($C314,_xlfn.XLOOKUP(H$247,_xlpm.x,_xlpm.y,""),_xlpm.z,"Not Declared")))</f>
        <v>Not Declared</v>
      </c>
      <c r="I314" s="729" t="str" cm="1">
        <f t="array" ref="I314">_xlfn.LET(_xlpm.x, Witney!$AL$24:$AW$24, _xlpm.y, Witney!$AL$30:$AW$38, _xlpm.z, Witney!$AJ$30:$AJ$38, IF(_xlfn.XLOOKUP($C314,_xlfn.XLOOKUP(I$247,_xlpm.x,_xlpm.y,""),_xlpm.z,"Not Declared")="", "Name not recorded",  _xlfn.XLOOKUP($C314,_xlfn.XLOOKUP(I$247,_xlpm.x,_xlpm.y,""),_xlpm.z,"Not Declared")))</f>
        <v>Not Declared</v>
      </c>
      <c r="J314" s="729" t="str" cm="1">
        <f t="array" ref="J314">_xlfn.LET(_xlpm.x, Witney!$AL$24:$AW$24, _xlpm.y, Witney!$AL$30:$AW$38, _xlpm.z, Witney!$AJ$30:$AJ$38, IF(_xlfn.XLOOKUP($C314,_xlfn.XLOOKUP(J$247,_xlpm.x,_xlpm.y,""),_xlpm.z,"Not Declared")="", "Name not recorded",  _xlfn.XLOOKUP($C314,_xlfn.XLOOKUP(J$247,_xlpm.x,_xlpm.y,""),_xlpm.z,"Not Declared")))</f>
        <v>Not Declared</v>
      </c>
      <c r="K314" s="729" t="str" cm="1">
        <f t="array" ref="K314">_xlfn.LET(_xlpm.x, Witney!$AL$24:$AW$24, _xlpm.y, Witney!$AL$30:$AW$38, _xlpm.z, Witney!$AJ$30:$AJ$38, IF(_xlfn.XLOOKUP($C314,_xlfn.XLOOKUP(K$247,_xlpm.x,_xlpm.y,""),_xlpm.z,"Not Declared")="", "Name not recorded",  _xlfn.XLOOKUP($C314,_xlfn.XLOOKUP(K$247,_xlpm.x,_xlpm.y,""),_xlpm.z,"Not Declared")))</f>
        <v>Not Declared</v>
      </c>
      <c r="L314" s="729" t="str" cm="1">
        <f t="array" ref="L314">_xlfn.LET(_xlpm.x, Witney!$AL$24:$AW$24, _xlpm.y, Witney!$AL$30:$AW$38, _xlpm.z, Witney!$AJ$30:$AJ$38, IF(_xlfn.XLOOKUP($C314,_xlfn.XLOOKUP(L$247,_xlpm.x,_xlpm.y,""),_xlpm.z,"Not Declared")="", "Name not recorded",  _xlfn.XLOOKUP($C314,_xlfn.XLOOKUP(L$247,_xlpm.x,_xlpm.y,""),_xlpm.z,"Not Declared")))</f>
        <v>Not Declared</v>
      </c>
      <c r="M314" s="729" t="str" cm="1">
        <f t="array" ref="M314">_xlfn.LET(_xlpm.x, Witney!$AL$24:$AW$24, _xlpm.y, Witney!$AL$30:$AW$38, _xlpm.z, Witney!$AJ$30:$AJ$38, IF(_xlfn.XLOOKUP($C314,_xlfn.XLOOKUP(M$247,_xlpm.x,_xlpm.y,""),_xlpm.z,"Not Declared")="", "Name not recorded",  _xlfn.XLOOKUP($C314,_xlfn.XLOOKUP(M$247,_xlpm.x,_xlpm.y,""),_xlpm.z,"Not Declared")))</f>
        <v>Not Declared</v>
      </c>
      <c r="N314" s="729" t="str" cm="1">
        <f t="array" ref="N314">_xlfn.LET(_xlpm.x, Witney!$AL$24:$AW$24, _xlpm.y, Witney!$AL$30:$AW$38, _xlpm.z, Witney!$AJ$30:$AJ$38, IF(_xlfn.XLOOKUP($C314,_xlfn.XLOOKUP(N$247,_xlpm.x,_xlpm.y,""),_xlpm.z,"Not Declared")="", "Name not recorded",  _xlfn.XLOOKUP($C314,_xlfn.XLOOKUP(N$247,_xlpm.x,_xlpm.y,""),_xlpm.z,"Not Declared")))</f>
        <v>Not Declared</v>
      </c>
      <c r="O314" s="729" t="str" cm="1">
        <f t="array" ref="O314">_xlfn.LET(_xlpm.x, Witney!$AL$24:$AW$24, _xlpm.y, Witney!$AL$30:$AW$38, _xlpm.z, Witney!$AJ$30:$AJ$38, IF(_xlfn.XLOOKUP($C314,_xlfn.XLOOKUP(O$247,_xlpm.x,_xlpm.y,""),_xlpm.z,"Not Declared")="", "Name not recorded",  _xlfn.XLOOKUP($C314,_xlfn.XLOOKUP(O$247,_xlpm.x,_xlpm.y,""),_xlpm.z,"Not Declared")))</f>
        <v>Not Declared</v>
      </c>
      <c r="P314" s="3"/>
      <c r="Q314" s="3"/>
      <c r="R314" s="3"/>
      <c r="S314" s="3"/>
      <c r="T314" s="3"/>
      <c r="U314" s="3"/>
      <c r="V314" s="3"/>
      <c r="W314" s="3"/>
      <c r="X314" s="12"/>
      <c r="AA314" s="747" t="str" cm="1">
        <f t="array" ref="AA314">_xlfn.LET(_xlpm.a,_xlfn.XLOOKUP(1,('Number Allocation'!$C$6:$C$1483=AC314)*('Number Allocation'!$D$6:$D$1483=AD314),'Number Allocation'!$A$6:$A$1483,"..."),IF(_xlpm.a="","...",_xlpm.a))</f>
        <v>...</v>
      </c>
      <c r="AB314" s="747" t="str">
        <v>0</v>
      </c>
      <c r="AC314" s="12" t="e">
        <v>#N/A</v>
      </c>
      <c r="AD314" s="425" t="str">
        <v>Great Milton AC</v>
      </c>
      <c r="AE314" s="436"/>
      <c r="AG314" s="365"/>
      <c r="AI314" s="747" t="str" cm="1">
        <f t="array" ref="AI314">_xlfn.LET(_xlpm.a,_xlfn.XLOOKUP(1,('Number Allocation'!$C$6:$C$1483=AK314)*('Number Allocation'!$D$6:$D$1483=AL314),'Number Allocation'!$A$6:$A$1483,"..."),IF(_xlpm.a="","...",_xlpm.a))</f>
        <v>...</v>
      </c>
      <c r="AJ314" s="747" t="str">
        <v>0</v>
      </c>
      <c r="AK314" s="12" t="str">
        <v>Not Declared</v>
      </c>
      <c r="AL314" s="425" t="str">
        <v>Great Milton AC</v>
      </c>
      <c r="AM314" s="436"/>
      <c r="AO314" s="365"/>
      <c r="AQ314" s="747" t="str" cm="1">
        <f t="array" ref="AQ314">_xlfn.LET(_xlpm.a,_xlfn.XLOOKUP(1,('Number Allocation'!$C$6:$C$1483=AS314)*('Number Allocation'!$D$6:$D$1483=AT314),'Number Allocation'!$A$6:$A$1483,"..."),IF(_xlpm.a="","...",_xlpm.a))</f>
        <v>...</v>
      </c>
      <c r="AR314" s="747" t="str">
        <v>0</v>
      </c>
      <c r="AS314" s="12" t="str">
        <v>Not Declared</v>
      </c>
      <c r="AT314" s="425" t="str">
        <v>Great Milton AC</v>
      </c>
      <c r="AU314" s="436"/>
      <c r="AW314" s="365"/>
      <c r="AY314" s="747" t="str" cm="1">
        <f t="array" ref="AY314">_xlfn.LET(_xlpm.a,_xlfn.XLOOKUP(1,('Number Allocation'!$C$6:$C$1483=BA314)*('Number Allocation'!$D$6:$D$1483=BB314),'Number Allocation'!$A$6:$A$1483,"..."),IF(_xlpm.a="","...",_xlpm.a))</f>
        <v>...</v>
      </c>
      <c r="AZ314" s="747" t="str">
        <v>0</v>
      </c>
      <c r="BA314" s="12" t="str">
        <v>Not Declared</v>
      </c>
      <c r="BB314" s="425" t="str">
        <v>Great Milton AC</v>
      </c>
      <c r="BC314" s="436"/>
      <c r="BE314" s="365"/>
      <c r="BG314" s="747" t="str" cm="1">
        <f t="array" ref="BG314">_xlfn.LET(_xlpm.a,_xlfn.XLOOKUP(1,('Number Allocation'!$C$6:$C$1483=BI314)*('Number Allocation'!$D$6:$D$1483=BJ314),'Number Allocation'!$A$6:$A$1483,"..."),IF(_xlpm.a="","...",_xlpm.a))</f>
        <v>...</v>
      </c>
      <c r="BH314" s="747" t="str">
        <v>0</v>
      </c>
      <c r="BI314" s="12" t="str">
        <v>Not Declared</v>
      </c>
      <c r="BJ314" s="425" t="str">
        <v>Great Milton AC</v>
      </c>
      <c r="BK314" s="436"/>
      <c r="BM314" s="365"/>
      <c r="BO314" s="747" t="str" cm="1">
        <f t="array" ref="BO314">_xlfn.LET(_xlpm.a,_xlfn.XLOOKUP(1,('Number Allocation'!$C$6:$C$1483=BQ314)*('Number Allocation'!$D$6:$D$1483=BR314),'Number Allocation'!$A$6:$A$1483,"..."),IF(_xlpm.a="","...",_xlpm.a))</f>
        <v>...</v>
      </c>
      <c r="BP314" s="747" t="str">
        <v>0</v>
      </c>
      <c r="BQ314" s="12" t="str">
        <v>Not Declared</v>
      </c>
      <c r="BR314" s="425" t="str">
        <v>Great Milton AC</v>
      </c>
      <c r="BS314" s="436"/>
      <c r="BU314" s="365"/>
      <c r="BW314" s="747" t="str" cm="1">
        <f t="array" ref="BW314">_xlfn.LET(_xlpm.a,_xlfn.XLOOKUP(1,('Number Allocation'!$C$6:$C$1483=BY314)*('Number Allocation'!$D$6:$D$1483=BZ314),'Number Allocation'!$A$6:$A$1483,"..."),IF(_xlpm.a="","...",_xlpm.a))</f>
        <v>...</v>
      </c>
      <c r="BX314" s="747" t="str">
        <v>0</v>
      </c>
      <c r="BY314" s="12" t="str">
        <v>Not Declared</v>
      </c>
      <c r="BZ314" s="425" t="str">
        <v>Great Milton AC</v>
      </c>
      <c r="CA314" s="436"/>
      <c r="CE314" s="747" t="str" cm="1">
        <f t="array" ref="CE314">_xlfn.LET(_xlpm.a,_xlfn.XLOOKUP(1,('Number Allocation'!$C$6:$C$1483=CG314)*('Number Allocation'!$D$6:$D$1483=CH314),'Number Allocation'!$A$6:$A$1483,"..."),IF(_xlpm.a="","...",_xlpm.a))</f>
        <v>...</v>
      </c>
      <c r="CF314" s="747" t="str">
        <v>0</v>
      </c>
      <c r="CG314" s="12" t="str">
        <v>Not Declared</v>
      </c>
      <c r="CH314" s="425" t="str">
        <v>Great Milton AC</v>
      </c>
      <c r="CI314" s="436"/>
      <c r="CM314" s="747" t="str" cm="1">
        <f t="array" ref="CM314">_xlfn.LET(_xlpm.a,_xlfn.XLOOKUP(1,('Number Allocation'!$C$6:$C$1483=CO314)*('Number Allocation'!$D$6:$D$1483=CP314),'Number Allocation'!$A$6:$A$1483,"..."),IF(_xlpm.a="","...",_xlpm.a))</f>
        <v>...</v>
      </c>
      <c r="CN314" s="747" t="str">
        <v>0</v>
      </c>
      <c r="CO314" s="12" t="str">
        <v>Not Declared</v>
      </c>
      <c r="CP314" s="425" t="str">
        <v>Great Milton AC</v>
      </c>
      <c r="CQ314" s="436"/>
      <c r="CU314" s="747" t="str" cm="1">
        <f t="array" ref="CU314">_xlfn.LET(_xlpm.a,_xlfn.XLOOKUP(1,('Number Allocation'!$C$6:$C$1483=CW314)*('Number Allocation'!$D$6:$D$1483=CX314),'Number Allocation'!$A$6:$A$1483,"..."),IF(_xlpm.a="","...",_xlpm.a))</f>
        <v>...</v>
      </c>
      <c r="CV314" s="747" t="str">
        <v>0</v>
      </c>
      <c r="CW314" s="12" t="str">
        <v>Not Declared</v>
      </c>
      <c r="CX314" s="425" t="str">
        <v>Great Milton AC</v>
      </c>
      <c r="CY314" s="436"/>
      <c r="DC314" s="747" t="str" cm="1">
        <f t="array" ref="DC314">_xlfn.LET(_xlpm.a,_xlfn.XLOOKUP(1,('Number Allocation'!$C$6:$C$1483=DE314)*('Number Allocation'!$D$6:$D$1483=DF314),'Number Allocation'!$A$6:$A$1483,"..."),IF(_xlpm.a="","...",_xlpm.a))</f>
        <v>...</v>
      </c>
      <c r="DD314" s="747" t="str">
        <v>0</v>
      </c>
      <c r="DE314" s="12" t="str">
        <v>Not Declared</v>
      </c>
      <c r="DF314" s="425" t="str">
        <v>Great Milton AC</v>
      </c>
      <c r="DG314" s="436"/>
      <c r="DK314" s="747" t="str" cm="1">
        <f t="array" ref="DK314">_xlfn.LET(_xlpm.a,_xlfn.XLOOKUP(1,('Number Allocation'!$C$6:$C$1483=DM314)*('Number Allocation'!$D$6:$D$1483=DN314),'Number Allocation'!$A$6:$A$1483,"..."),IF(_xlpm.a="","...",_xlpm.a))</f>
        <v>...</v>
      </c>
      <c r="DL314" s="747" t="str">
        <v>0</v>
      </c>
      <c r="DM314" s="12" t="str">
        <v>Not Declared</v>
      </c>
      <c r="DN314" s="425" t="str">
        <v>Great Milton AC</v>
      </c>
      <c r="DO314" s="436"/>
      <c r="DR314" s="434"/>
      <c r="DW314" s="12"/>
      <c r="DX314" s="12"/>
      <c r="DY314" s="12"/>
      <c r="DZ314" s="15"/>
      <c r="EA314" s="15"/>
    </row>
    <row r="315" spans="1:131" s="359" customFormat="1" ht="21" customHeight="1">
      <c r="A315" s="358" t="str">
        <f t="shared" si="34"/>
        <v>Witney Road Runners</v>
      </c>
      <c r="B315" s="729"/>
      <c r="C315" s="729" t="s">
        <v>320</v>
      </c>
      <c r="D315" s="729" t="str" cm="1">
        <f t="array" ref="D315">_xlfn.LET(_xlpm.x, Witney!$AL$24:$AW$24, _xlpm.y, Witney!$AL$30:$AW$38, _xlpm.z, Witney!$AJ$30:$AJ$38, IF(_xlfn.XLOOKUP($C315,_xlfn.XLOOKUP(D$247,_xlpm.x,_xlpm.y,""),_xlpm.z,"Not Declared")="", "Name not recorded",  _xlfn.XLOOKUP($C315,_xlfn.XLOOKUP(D$247,_xlpm.x,_xlpm.y,""),_xlpm.z,"Not Declared")))</f>
        <v>Not Declared</v>
      </c>
      <c r="E315" s="729" t="str" cm="1">
        <f t="array" ref="E315">_xlfn.LET(_xlpm.x, Witney!$AL$24:$AW$24, _xlpm.y, Witney!$AL$30:$AW$38, _xlpm.z, Witney!$AJ$30:$AJ$38, IF(_xlfn.XLOOKUP($C315,_xlfn.XLOOKUP(E$247,_xlpm.x,_xlpm.y,""),_xlpm.z,"Not Declared")="", "Name not recorded",  _xlfn.XLOOKUP($C315,_xlfn.XLOOKUP(E$247,_xlpm.x,_xlpm.y,""),_xlpm.z,"Not Declared")))</f>
        <v>Not Declared</v>
      </c>
      <c r="F315" s="732" t="str" cm="1">
        <f t="array" ref="F315">_xlfn.LET(_xlpm.x, Witney!$AL$24:$AW$24, _xlpm.y, Witney!$AL$30:$AW$38, _xlpm.z, Witney!$AJ$30:$AJ$38, IF(_xlfn.XLOOKUP($C315,_xlfn.XLOOKUP(F$247,_xlpm.x,_xlpm.y,""),_xlpm.z,"Not Declared")="", "Name not recorded",  _xlfn.XLOOKUP($C315,_xlfn.XLOOKUP(F$247,_xlpm.x,_xlpm.y,""),_xlpm.z,"Not Declared")))</f>
        <v>Not Declared</v>
      </c>
      <c r="G315" s="729" t="str" cm="1">
        <f t="array" ref="G315">_xlfn.LET(_xlpm.x, Witney!$AL$24:$AW$24, _xlpm.y, Witney!$AL$30:$AW$38, _xlpm.z, Witney!$AJ$30:$AJ$38, IF(_xlfn.XLOOKUP($C315,_xlfn.XLOOKUP(G$247,_xlpm.x,_xlpm.y,""),_xlpm.z,"Not Declared")="", "Name not recorded",  _xlfn.XLOOKUP($C315,_xlfn.XLOOKUP(G$247,_xlpm.x,_xlpm.y,""),_xlpm.z,"Not Declared")))</f>
        <v>Not Declared</v>
      </c>
      <c r="H315" s="729" t="str" cm="1">
        <f t="array" ref="H315">_xlfn.LET(_xlpm.x, Witney!$AL$24:$AW$24, _xlpm.y, Witney!$AL$30:$AW$38, _xlpm.z, Witney!$AJ$30:$AJ$38, IF(_xlfn.XLOOKUP($C315,_xlfn.XLOOKUP(H$247,_xlpm.x,_xlpm.y,""),_xlpm.z,"Not Declared")="", "Name not recorded",  _xlfn.XLOOKUP($C315,_xlfn.XLOOKUP(H$247,_xlpm.x,_xlpm.y,""),_xlpm.z,"Not Declared")))</f>
        <v>Not Declared</v>
      </c>
      <c r="I315" s="729" t="str" cm="1">
        <f t="array" ref="I315">_xlfn.LET(_xlpm.x, Witney!$AL$24:$AW$24, _xlpm.y, Witney!$AL$30:$AW$38, _xlpm.z, Witney!$AJ$30:$AJ$38, IF(_xlfn.XLOOKUP($C315,_xlfn.XLOOKUP(I$247,_xlpm.x,_xlpm.y,""),_xlpm.z,"Not Declared")="", "Name not recorded",  _xlfn.XLOOKUP($C315,_xlfn.XLOOKUP(I$247,_xlpm.x,_xlpm.y,""),_xlpm.z,"Not Declared")))</f>
        <v>Not Declared</v>
      </c>
      <c r="J315" s="729" t="str" cm="1">
        <f t="array" ref="J315">_xlfn.LET(_xlpm.x, Witney!$AL$24:$AW$24, _xlpm.y, Witney!$AL$30:$AW$38, _xlpm.z, Witney!$AJ$30:$AJ$38, IF(_xlfn.XLOOKUP($C315,_xlfn.XLOOKUP(J$247,_xlpm.x,_xlpm.y,""),_xlpm.z,"Not Declared")="", "Name not recorded",  _xlfn.XLOOKUP($C315,_xlfn.XLOOKUP(J$247,_xlpm.x,_xlpm.y,""),_xlpm.z,"Not Declared")))</f>
        <v>Not Declared</v>
      </c>
      <c r="K315" s="729" t="str" cm="1">
        <f t="array" ref="K315">_xlfn.LET(_xlpm.x, Witney!$AL$24:$AW$24, _xlpm.y, Witney!$AL$30:$AW$38, _xlpm.z, Witney!$AJ$30:$AJ$38, IF(_xlfn.XLOOKUP($C315,_xlfn.XLOOKUP(K$247,_xlpm.x,_xlpm.y,""),_xlpm.z,"Not Declared")="", "Name not recorded",  _xlfn.XLOOKUP($C315,_xlfn.XLOOKUP(K$247,_xlpm.x,_xlpm.y,""),_xlpm.z,"Not Declared")))</f>
        <v>Not Declared</v>
      </c>
      <c r="L315" s="729" t="str" cm="1">
        <f t="array" ref="L315">_xlfn.LET(_xlpm.x, Witney!$AL$24:$AW$24, _xlpm.y, Witney!$AL$30:$AW$38, _xlpm.z, Witney!$AJ$30:$AJ$38, IF(_xlfn.XLOOKUP($C315,_xlfn.XLOOKUP(L$247,_xlpm.x,_xlpm.y,""),_xlpm.z,"Not Declared")="", "Name not recorded",  _xlfn.XLOOKUP($C315,_xlfn.XLOOKUP(L$247,_xlpm.x,_xlpm.y,""),_xlpm.z,"Not Declared")))</f>
        <v>Not Declared</v>
      </c>
      <c r="M315" s="729" t="str" cm="1">
        <f t="array" ref="M315">_xlfn.LET(_xlpm.x, Witney!$AL$24:$AW$24, _xlpm.y, Witney!$AL$30:$AW$38, _xlpm.z, Witney!$AJ$30:$AJ$38, IF(_xlfn.XLOOKUP($C315,_xlfn.XLOOKUP(M$247,_xlpm.x,_xlpm.y,""),_xlpm.z,"Not Declared")="", "Name not recorded",  _xlfn.XLOOKUP($C315,_xlfn.XLOOKUP(M$247,_xlpm.x,_xlpm.y,""),_xlpm.z,"Not Declared")))</f>
        <v>Not Declared</v>
      </c>
      <c r="N315" s="729" t="str" cm="1">
        <f t="array" ref="N315">_xlfn.LET(_xlpm.x, Witney!$AL$24:$AW$24, _xlpm.y, Witney!$AL$30:$AW$38, _xlpm.z, Witney!$AJ$30:$AJ$38, IF(_xlfn.XLOOKUP($C315,_xlfn.XLOOKUP(N$247,_xlpm.x,_xlpm.y,""),_xlpm.z,"Not Declared")="", "Name not recorded",  _xlfn.XLOOKUP($C315,_xlfn.XLOOKUP(N$247,_xlpm.x,_xlpm.y,""),_xlpm.z,"Not Declared")))</f>
        <v>Not Declared</v>
      </c>
      <c r="O315" s="729" t="str" cm="1">
        <f t="array" ref="O315">_xlfn.LET(_xlpm.x, Witney!$AL$24:$AW$24, _xlpm.y, Witney!$AL$30:$AW$38, _xlpm.z, Witney!$AJ$30:$AJ$38, IF(_xlfn.XLOOKUP($C315,_xlfn.XLOOKUP(O$247,_xlpm.x,_xlpm.y,""),_xlpm.z,"Not Declared")="", "Name not recorded",  _xlfn.XLOOKUP($C315,_xlfn.XLOOKUP(O$247,_xlpm.x,_xlpm.y,""),_xlpm.z,"Not Declared")))</f>
        <v>Not Declared</v>
      </c>
      <c r="P315" s="3"/>
      <c r="Q315" s="3"/>
      <c r="R315" s="3"/>
      <c r="S315" s="3"/>
      <c r="T315" s="3"/>
      <c r="U315" s="3"/>
      <c r="V315" s="3"/>
      <c r="W315" s="3"/>
      <c r="X315" s="12"/>
      <c r="AA315" s="747" t="str" cm="1">
        <f t="array" ref="AA315">_xlfn.LET(_xlpm.a,_xlfn.XLOOKUP(1,('Number Allocation'!$C$6:$C$1483=AC315)*('Number Allocation'!$D$6:$D$1483=AD315),'Number Allocation'!$A$6:$A$1483,"..."),IF(_xlpm.a="","...",_xlpm.a))</f>
        <v>...</v>
      </c>
      <c r="AB315" s="747" t="str">
        <v>0</v>
      </c>
      <c r="AC315" s="12" t="e">
        <v>#N/A</v>
      </c>
      <c r="AD315" s="425" t="str">
        <v>Great Milton AC</v>
      </c>
      <c r="AE315" s="436"/>
      <c r="AG315" s="365"/>
      <c r="AI315" s="747" t="str" cm="1">
        <f t="array" ref="AI315">_xlfn.LET(_xlpm.a,_xlfn.XLOOKUP(1,('Number Allocation'!$C$6:$C$1483=AK315)*('Number Allocation'!$D$6:$D$1483=AL315),'Number Allocation'!$A$6:$A$1483,"..."),IF(_xlpm.a="","...",_xlpm.a))</f>
        <v>...</v>
      </c>
      <c r="AJ315" s="747" t="str">
        <v>0</v>
      </c>
      <c r="AK315" s="12" t="str">
        <v>Not Declared</v>
      </c>
      <c r="AL315" s="425" t="str">
        <v>Great Milton AC</v>
      </c>
      <c r="AM315" s="436"/>
      <c r="AO315" s="365"/>
      <c r="AQ315" s="747" t="str" cm="1">
        <f t="array" ref="AQ315">_xlfn.LET(_xlpm.a,_xlfn.XLOOKUP(1,('Number Allocation'!$C$6:$C$1483=AS315)*('Number Allocation'!$D$6:$D$1483=AT315),'Number Allocation'!$A$6:$A$1483,"..."),IF(_xlpm.a="","...",_xlpm.a))</f>
        <v>...</v>
      </c>
      <c r="AR315" s="747" t="str">
        <v>0</v>
      </c>
      <c r="AS315" s="12" t="str">
        <v>Not Declared</v>
      </c>
      <c r="AT315" s="425" t="str">
        <v>Great Milton AC</v>
      </c>
      <c r="AU315" s="436"/>
      <c r="AW315" s="365"/>
      <c r="AY315" s="747" t="str" cm="1">
        <f t="array" ref="AY315">_xlfn.LET(_xlpm.a,_xlfn.XLOOKUP(1,('Number Allocation'!$C$6:$C$1483=BA315)*('Number Allocation'!$D$6:$D$1483=BB315),'Number Allocation'!$A$6:$A$1483,"..."),IF(_xlpm.a="","...",_xlpm.a))</f>
        <v>...</v>
      </c>
      <c r="AZ315" s="747" t="str">
        <v>0</v>
      </c>
      <c r="BA315" s="12" t="str">
        <v>Not Declared</v>
      </c>
      <c r="BB315" s="425" t="str">
        <v>Great Milton AC</v>
      </c>
      <c r="BC315" s="436"/>
      <c r="BE315" s="365"/>
      <c r="BG315" s="747" t="str" cm="1">
        <f t="array" ref="BG315">_xlfn.LET(_xlpm.a,_xlfn.XLOOKUP(1,('Number Allocation'!$C$6:$C$1483=BI315)*('Number Allocation'!$D$6:$D$1483=BJ315),'Number Allocation'!$A$6:$A$1483,"..."),IF(_xlpm.a="","...",_xlpm.a))</f>
        <v>...</v>
      </c>
      <c r="BH315" s="747" t="str">
        <v>0</v>
      </c>
      <c r="BI315" s="12" t="str">
        <v>Not Declared</v>
      </c>
      <c r="BJ315" s="425" t="str">
        <v>Great Milton AC</v>
      </c>
      <c r="BK315" s="436"/>
      <c r="BM315" s="365"/>
      <c r="BO315" s="747" t="str" cm="1">
        <f t="array" ref="BO315">_xlfn.LET(_xlpm.a,_xlfn.XLOOKUP(1,('Number Allocation'!$C$6:$C$1483=BQ315)*('Number Allocation'!$D$6:$D$1483=BR315),'Number Allocation'!$A$6:$A$1483,"..."),IF(_xlpm.a="","...",_xlpm.a))</f>
        <v>...</v>
      </c>
      <c r="BP315" s="747" t="str">
        <v>0</v>
      </c>
      <c r="BQ315" s="12" t="str">
        <v>Not Declared</v>
      </c>
      <c r="BR315" s="425" t="str">
        <v>Great Milton AC</v>
      </c>
      <c r="BS315" s="436"/>
      <c r="BU315" s="365"/>
      <c r="BW315" s="747" t="str" cm="1">
        <f t="array" ref="BW315">_xlfn.LET(_xlpm.a,_xlfn.XLOOKUP(1,('Number Allocation'!$C$6:$C$1483=BY315)*('Number Allocation'!$D$6:$D$1483=BZ315),'Number Allocation'!$A$6:$A$1483,"..."),IF(_xlpm.a="","...",_xlpm.a))</f>
        <v>...</v>
      </c>
      <c r="BX315" s="747" t="str">
        <v>0</v>
      </c>
      <c r="BY315" s="12" t="str">
        <v>Not Declared</v>
      </c>
      <c r="BZ315" s="425" t="str">
        <v>Great Milton AC</v>
      </c>
      <c r="CA315" s="436"/>
      <c r="CE315" s="747" t="str" cm="1">
        <f t="array" ref="CE315">_xlfn.LET(_xlpm.a,_xlfn.XLOOKUP(1,('Number Allocation'!$C$6:$C$1483=CG315)*('Number Allocation'!$D$6:$D$1483=CH315),'Number Allocation'!$A$6:$A$1483,"..."),IF(_xlpm.a="","...",_xlpm.a))</f>
        <v>...</v>
      </c>
      <c r="CF315" s="747" t="str">
        <v>0</v>
      </c>
      <c r="CG315" s="12" t="str">
        <v>Not Declared</v>
      </c>
      <c r="CH315" s="425" t="str">
        <v>Great Milton AC</v>
      </c>
      <c r="CI315" s="436"/>
      <c r="CM315" s="747" t="str" cm="1">
        <f t="array" ref="CM315">_xlfn.LET(_xlpm.a,_xlfn.XLOOKUP(1,('Number Allocation'!$C$6:$C$1483=CO315)*('Number Allocation'!$D$6:$D$1483=CP315),'Number Allocation'!$A$6:$A$1483,"..."),IF(_xlpm.a="","...",_xlpm.a))</f>
        <v>...</v>
      </c>
      <c r="CN315" s="747" t="str">
        <v>0</v>
      </c>
      <c r="CO315" s="12" t="str">
        <v>Not Declared</v>
      </c>
      <c r="CP315" s="425" t="str">
        <v>Great Milton AC</v>
      </c>
      <c r="CQ315" s="436"/>
      <c r="CU315" s="747" t="str" cm="1">
        <f t="array" ref="CU315">_xlfn.LET(_xlpm.a,_xlfn.XLOOKUP(1,('Number Allocation'!$C$6:$C$1483=CW315)*('Number Allocation'!$D$6:$D$1483=CX315),'Number Allocation'!$A$6:$A$1483,"..."),IF(_xlpm.a="","...",_xlpm.a))</f>
        <v>...</v>
      </c>
      <c r="CV315" s="747" t="str">
        <v>0</v>
      </c>
      <c r="CW315" s="12" t="str">
        <v>Not Declared</v>
      </c>
      <c r="CX315" s="425" t="str">
        <v>Great Milton AC</v>
      </c>
      <c r="CY315" s="436"/>
      <c r="DC315" s="747" t="str" cm="1">
        <f t="array" ref="DC315">_xlfn.LET(_xlpm.a,_xlfn.XLOOKUP(1,('Number Allocation'!$C$6:$C$1483=DE315)*('Number Allocation'!$D$6:$D$1483=DF315),'Number Allocation'!$A$6:$A$1483,"..."),IF(_xlpm.a="","...",_xlpm.a))</f>
        <v>...</v>
      </c>
      <c r="DD315" s="747" t="str">
        <v>0</v>
      </c>
      <c r="DE315" s="12" t="str">
        <v>Not Declared</v>
      </c>
      <c r="DF315" s="425" t="str">
        <v>Great Milton AC</v>
      </c>
      <c r="DG315" s="436"/>
      <c r="DK315" s="747" t="str" cm="1">
        <f t="array" ref="DK315">_xlfn.LET(_xlpm.a,_xlfn.XLOOKUP(1,('Number Allocation'!$C$6:$C$1483=DM315)*('Number Allocation'!$D$6:$D$1483=DN315),'Number Allocation'!$A$6:$A$1483,"..."),IF(_xlpm.a="","...",_xlpm.a))</f>
        <v>...</v>
      </c>
      <c r="DL315" s="747" t="str">
        <v>0</v>
      </c>
      <c r="DM315" s="12" t="str">
        <v>Not Declared</v>
      </c>
      <c r="DN315" s="425" t="str">
        <v>Great Milton AC</v>
      </c>
      <c r="DO315" s="436"/>
      <c r="DZ315" s="15"/>
      <c r="EA315" s="15"/>
    </row>
    <row r="316" spans="1:131" s="359" customFormat="1" ht="21" customHeight="1">
      <c r="A316" s="358" t="str">
        <f t="shared" si="34"/>
        <v>Witney Road Runners</v>
      </c>
      <c r="B316" s="729"/>
      <c r="C316" s="729" t="s">
        <v>321</v>
      </c>
      <c r="D316" s="729" t="str" cm="1">
        <f t="array" ref="D316">_xlfn.LET(_xlpm.x, Witney!$AL$24:$AW$24, _xlpm.y, Witney!$AL$30:$AW$38, _xlpm.z, Witney!$AJ$30:$AJ$38, IF(_xlfn.XLOOKUP($C316,_xlfn.XLOOKUP(D$247,_xlpm.x,_xlpm.y,""),_xlpm.z,"Not Declared")="", "Name not recorded",  _xlfn.XLOOKUP($C316,_xlfn.XLOOKUP(D$247,_xlpm.x,_xlpm.y,""),_xlpm.z,"Not Declared")))</f>
        <v>Not Declared</v>
      </c>
      <c r="E316" s="729" t="str" cm="1">
        <f t="array" ref="E316">_xlfn.LET(_xlpm.x, Witney!$AL$24:$AW$24, _xlpm.y, Witney!$AL$30:$AW$38, _xlpm.z, Witney!$AJ$30:$AJ$38, IF(_xlfn.XLOOKUP($C316,_xlfn.XLOOKUP(E$247,_xlpm.x,_xlpm.y,""),_xlpm.z,"Not Declared")="", "Name not recorded",  _xlfn.XLOOKUP($C316,_xlfn.XLOOKUP(E$247,_xlpm.x,_xlpm.y,""),_xlpm.z,"Not Declared")))</f>
        <v>Not Declared</v>
      </c>
      <c r="F316" s="732" t="str" cm="1">
        <f t="array" ref="F316">_xlfn.LET(_xlpm.x, Witney!$AL$24:$AW$24, _xlpm.y, Witney!$AL$30:$AW$38, _xlpm.z, Witney!$AJ$30:$AJ$38, IF(_xlfn.XLOOKUP($C316,_xlfn.XLOOKUP(F$247,_xlpm.x,_xlpm.y,""),_xlpm.z,"Not Declared")="", "Name not recorded",  _xlfn.XLOOKUP($C316,_xlfn.XLOOKUP(F$247,_xlpm.x,_xlpm.y,""),_xlpm.z,"Not Declared")))</f>
        <v>Not Declared</v>
      </c>
      <c r="G316" s="729" t="str" cm="1">
        <f t="array" ref="G316">_xlfn.LET(_xlpm.x, Witney!$AL$24:$AW$24, _xlpm.y, Witney!$AL$30:$AW$38, _xlpm.z, Witney!$AJ$30:$AJ$38, IF(_xlfn.XLOOKUP($C316,_xlfn.XLOOKUP(G$247,_xlpm.x,_xlpm.y,""),_xlpm.z,"Not Declared")="", "Name not recorded",  _xlfn.XLOOKUP($C316,_xlfn.XLOOKUP(G$247,_xlpm.x,_xlpm.y,""),_xlpm.z,"Not Declared")))</f>
        <v>Not Declared</v>
      </c>
      <c r="H316" s="729" t="str" cm="1">
        <f t="array" ref="H316">_xlfn.LET(_xlpm.x, Witney!$AL$24:$AW$24, _xlpm.y, Witney!$AL$30:$AW$38, _xlpm.z, Witney!$AJ$30:$AJ$38, IF(_xlfn.XLOOKUP($C316,_xlfn.XLOOKUP(H$247,_xlpm.x,_xlpm.y,""),_xlpm.z,"Not Declared")="", "Name not recorded",  _xlfn.XLOOKUP($C316,_xlfn.XLOOKUP(H$247,_xlpm.x,_xlpm.y,""),_xlpm.z,"Not Declared")))</f>
        <v>Not Declared</v>
      </c>
      <c r="I316" s="729" t="str" cm="1">
        <f t="array" ref="I316">_xlfn.LET(_xlpm.x, Witney!$AL$24:$AW$24, _xlpm.y, Witney!$AL$30:$AW$38, _xlpm.z, Witney!$AJ$30:$AJ$38, IF(_xlfn.XLOOKUP($C316,_xlfn.XLOOKUP(I$247,_xlpm.x,_xlpm.y,""),_xlpm.z,"Not Declared")="", "Name not recorded",  _xlfn.XLOOKUP($C316,_xlfn.XLOOKUP(I$247,_xlpm.x,_xlpm.y,""),_xlpm.z,"Not Declared")))</f>
        <v>Not Declared</v>
      </c>
      <c r="J316" s="729" t="str" cm="1">
        <f t="array" ref="J316">_xlfn.LET(_xlpm.x, Witney!$AL$24:$AW$24, _xlpm.y, Witney!$AL$30:$AW$38, _xlpm.z, Witney!$AJ$30:$AJ$38, IF(_xlfn.XLOOKUP($C316,_xlfn.XLOOKUP(J$247,_xlpm.x,_xlpm.y,""),_xlpm.z,"Not Declared")="", "Name not recorded",  _xlfn.XLOOKUP($C316,_xlfn.XLOOKUP(J$247,_xlpm.x,_xlpm.y,""),_xlpm.z,"Not Declared")))</f>
        <v>Not Declared</v>
      </c>
      <c r="K316" s="729" t="str" cm="1">
        <f t="array" ref="K316">_xlfn.LET(_xlpm.x, Witney!$AL$24:$AW$24, _xlpm.y, Witney!$AL$30:$AW$38, _xlpm.z, Witney!$AJ$30:$AJ$38, IF(_xlfn.XLOOKUP($C316,_xlfn.XLOOKUP(K$247,_xlpm.x,_xlpm.y,""),_xlpm.z,"Not Declared")="", "Name not recorded",  _xlfn.XLOOKUP($C316,_xlfn.XLOOKUP(K$247,_xlpm.x,_xlpm.y,""),_xlpm.z,"Not Declared")))</f>
        <v>Not Declared</v>
      </c>
      <c r="L316" s="729" t="str" cm="1">
        <f t="array" ref="L316">_xlfn.LET(_xlpm.x, Witney!$AL$24:$AW$24, _xlpm.y, Witney!$AL$30:$AW$38, _xlpm.z, Witney!$AJ$30:$AJ$38, IF(_xlfn.XLOOKUP($C316,_xlfn.XLOOKUP(L$247,_xlpm.x,_xlpm.y,""),_xlpm.z,"Not Declared")="", "Name not recorded",  _xlfn.XLOOKUP($C316,_xlfn.XLOOKUP(L$247,_xlpm.x,_xlpm.y,""),_xlpm.z,"Not Declared")))</f>
        <v>Not Declared</v>
      </c>
      <c r="M316" s="729" t="str" cm="1">
        <f t="array" ref="M316">_xlfn.LET(_xlpm.x, Witney!$AL$24:$AW$24, _xlpm.y, Witney!$AL$30:$AW$38, _xlpm.z, Witney!$AJ$30:$AJ$38, IF(_xlfn.XLOOKUP($C316,_xlfn.XLOOKUP(M$247,_xlpm.x,_xlpm.y,""),_xlpm.z,"Not Declared")="", "Name not recorded",  _xlfn.XLOOKUP($C316,_xlfn.XLOOKUP(M$247,_xlpm.x,_xlpm.y,""),_xlpm.z,"Not Declared")))</f>
        <v>Not Declared</v>
      </c>
      <c r="N316" s="729" t="str" cm="1">
        <f t="array" ref="N316">_xlfn.LET(_xlpm.x, Witney!$AL$24:$AW$24, _xlpm.y, Witney!$AL$30:$AW$38, _xlpm.z, Witney!$AJ$30:$AJ$38, IF(_xlfn.XLOOKUP($C316,_xlfn.XLOOKUP(N$247,_xlpm.x,_xlpm.y,""),_xlpm.z,"Not Declared")="", "Name not recorded",  _xlfn.XLOOKUP($C316,_xlfn.XLOOKUP(N$247,_xlpm.x,_xlpm.y,""),_xlpm.z,"Not Declared")))</f>
        <v>Not Declared</v>
      </c>
      <c r="O316" s="729" t="str" cm="1">
        <f t="array" ref="O316">_xlfn.LET(_xlpm.x, Witney!$AL$24:$AW$24, _xlpm.y, Witney!$AL$30:$AW$38, _xlpm.z, Witney!$AJ$30:$AJ$38, IF(_xlfn.XLOOKUP($C316,_xlfn.XLOOKUP(O$247,_xlpm.x,_xlpm.y,""),_xlpm.z,"Not Declared")="", "Name not recorded",  _xlfn.XLOOKUP($C316,_xlfn.XLOOKUP(O$247,_xlpm.x,_xlpm.y,""),_xlpm.z,"Not Declared")))</f>
        <v>Not Declared</v>
      </c>
      <c r="P316" s="3"/>
      <c r="Q316" s="3"/>
      <c r="R316" s="3"/>
      <c r="S316" s="3"/>
      <c r="T316" s="3"/>
      <c r="U316" s="3"/>
      <c r="V316" s="3"/>
      <c r="W316" s="3"/>
      <c r="X316" s="12"/>
      <c r="AA316" s="747" t="str" cm="1">
        <f t="array" ref="AA316">_xlfn.LET(_xlpm.a,_xlfn.XLOOKUP(1,('Number Allocation'!$C$6:$C$1483=AC316)*('Number Allocation'!$D$6:$D$1483=AD316),'Number Allocation'!$A$6:$A$1483,"..."),IF(_xlpm.a="","...",_xlpm.a))</f>
        <v>...</v>
      </c>
      <c r="AB316" s="747" t="str">
        <v>0</v>
      </c>
      <c r="AC316" s="12" t="e">
        <v>#N/A</v>
      </c>
      <c r="AD316" s="425" t="str">
        <v>Great Milton AC</v>
      </c>
      <c r="AE316" s="436"/>
      <c r="AG316" s="365"/>
      <c r="AI316" s="747" t="str" cm="1">
        <f t="array" ref="AI316">_xlfn.LET(_xlpm.a,_xlfn.XLOOKUP(1,('Number Allocation'!$C$6:$C$1483=AK316)*('Number Allocation'!$D$6:$D$1483=AL316),'Number Allocation'!$A$6:$A$1483,"..."),IF(_xlpm.a="","...",_xlpm.a))</f>
        <v>...</v>
      </c>
      <c r="AJ316" s="747" t="str">
        <v>0</v>
      </c>
      <c r="AK316" s="12" t="str">
        <v>Not Declared</v>
      </c>
      <c r="AL316" s="425" t="str">
        <v>Great Milton AC</v>
      </c>
      <c r="AM316" s="436"/>
      <c r="AO316" s="365"/>
      <c r="AQ316" s="747" t="str" cm="1">
        <f t="array" ref="AQ316">_xlfn.LET(_xlpm.a,_xlfn.XLOOKUP(1,('Number Allocation'!$C$6:$C$1483=AS316)*('Number Allocation'!$D$6:$D$1483=AT316),'Number Allocation'!$A$6:$A$1483,"..."),IF(_xlpm.a="","...",_xlpm.a))</f>
        <v>...</v>
      </c>
      <c r="AR316" s="747" t="str">
        <v>0</v>
      </c>
      <c r="AS316" s="12" t="str">
        <v>Not Declared</v>
      </c>
      <c r="AT316" s="425" t="str">
        <v>Great Milton AC</v>
      </c>
      <c r="AU316" s="436"/>
      <c r="AW316" s="365"/>
      <c r="AY316" s="747" t="str" cm="1">
        <f t="array" ref="AY316">_xlfn.LET(_xlpm.a,_xlfn.XLOOKUP(1,('Number Allocation'!$C$6:$C$1483=BA316)*('Number Allocation'!$D$6:$D$1483=BB316),'Number Allocation'!$A$6:$A$1483,"..."),IF(_xlpm.a="","...",_xlpm.a))</f>
        <v>...</v>
      </c>
      <c r="AZ316" s="747" t="str">
        <v>0</v>
      </c>
      <c r="BA316" s="12" t="str">
        <v>Not Declared</v>
      </c>
      <c r="BB316" s="425" t="str">
        <v>Great Milton AC</v>
      </c>
      <c r="BC316" s="436"/>
      <c r="BE316" s="365"/>
      <c r="BG316" s="747" t="str" cm="1">
        <f t="array" ref="BG316">_xlfn.LET(_xlpm.a,_xlfn.XLOOKUP(1,('Number Allocation'!$C$6:$C$1483=BI316)*('Number Allocation'!$D$6:$D$1483=BJ316),'Number Allocation'!$A$6:$A$1483,"..."),IF(_xlpm.a="","...",_xlpm.a))</f>
        <v>...</v>
      </c>
      <c r="BH316" s="747" t="str">
        <v>0</v>
      </c>
      <c r="BI316" s="12" t="str">
        <v>Not Declared</v>
      </c>
      <c r="BJ316" s="425" t="str">
        <v>Great Milton AC</v>
      </c>
      <c r="BK316" s="436"/>
      <c r="BM316" s="365"/>
      <c r="BO316" s="747" t="str" cm="1">
        <f t="array" ref="BO316">_xlfn.LET(_xlpm.a,_xlfn.XLOOKUP(1,('Number Allocation'!$C$6:$C$1483=BQ316)*('Number Allocation'!$D$6:$D$1483=BR316),'Number Allocation'!$A$6:$A$1483,"..."),IF(_xlpm.a="","...",_xlpm.a))</f>
        <v>...</v>
      </c>
      <c r="BP316" s="747" t="str">
        <v>0</v>
      </c>
      <c r="BQ316" s="12" t="str">
        <v>Not Declared</v>
      </c>
      <c r="BR316" s="425" t="str">
        <v>Great Milton AC</v>
      </c>
      <c r="BS316" s="436"/>
      <c r="BU316" s="365"/>
      <c r="BW316" s="747" t="str" cm="1">
        <f t="array" ref="BW316">_xlfn.LET(_xlpm.a,_xlfn.XLOOKUP(1,('Number Allocation'!$C$6:$C$1483=BY316)*('Number Allocation'!$D$6:$D$1483=BZ316),'Number Allocation'!$A$6:$A$1483,"..."),IF(_xlpm.a="","...",_xlpm.a))</f>
        <v>...</v>
      </c>
      <c r="BX316" s="747" t="str">
        <v>0</v>
      </c>
      <c r="BY316" s="12" t="str">
        <v>Not Declared</v>
      </c>
      <c r="BZ316" s="425" t="str">
        <v>Great Milton AC</v>
      </c>
      <c r="CA316" s="436"/>
      <c r="CE316" s="747" t="str" cm="1">
        <f t="array" ref="CE316">_xlfn.LET(_xlpm.a,_xlfn.XLOOKUP(1,('Number Allocation'!$C$6:$C$1483=CG316)*('Number Allocation'!$D$6:$D$1483=CH316),'Number Allocation'!$A$6:$A$1483,"..."),IF(_xlpm.a="","...",_xlpm.a))</f>
        <v>...</v>
      </c>
      <c r="CF316" s="747" t="str">
        <v>0</v>
      </c>
      <c r="CG316" s="12" t="str">
        <v>Not Declared</v>
      </c>
      <c r="CH316" s="425" t="str">
        <v>Great Milton AC</v>
      </c>
      <c r="CI316" s="436"/>
      <c r="CM316" s="747" t="str" cm="1">
        <f t="array" ref="CM316">_xlfn.LET(_xlpm.a,_xlfn.XLOOKUP(1,('Number Allocation'!$C$6:$C$1483=CO316)*('Number Allocation'!$D$6:$D$1483=CP316),'Number Allocation'!$A$6:$A$1483,"..."),IF(_xlpm.a="","...",_xlpm.a))</f>
        <v>...</v>
      </c>
      <c r="CN316" s="747" t="str">
        <v>0</v>
      </c>
      <c r="CO316" s="12" t="str">
        <v>Not Declared</v>
      </c>
      <c r="CP316" s="425" t="str">
        <v>Great Milton AC</v>
      </c>
      <c r="CQ316" s="436"/>
      <c r="CU316" s="747" t="str" cm="1">
        <f t="array" ref="CU316">_xlfn.LET(_xlpm.a,_xlfn.XLOOKUP(1,('Number Allocation'!$C$6:$C$1483=CW316)*('Number Allocation'!$D$6:$D$1483=CX316),'Number Allocation'!$A$6:$A$1483,"..."),IF(_xlpm.a="","...",_xlpm.a))</f>
        <v>...</v>
      </c>
      <c r="CV316" s="747" t="str">
        <v>0</v>
      </c>
      <c r="CW316" s="12" t="str">
        <v>Not Declared</v>
      </c>
      <c r="CX316" s="425" t="str">
        <v>Great Milton AC</v>
      </c>
      <c r="CY316" s="436"/>
      <c r="DC316" s="747" t="str" cm="1">
        <f t="array" ref="DC316">_xlfn.LET(_xlpm.a,_xlfn.XLOOKUP(1,('Number Allocation'!$C$6:$C$1483=DE316)*('Number Allocation'!$D$6:$D$1483=DF316),'Number Allocation'!$A$6:$A$1483,"..."),IF(_xlpm.a="","...",_xlpm.a))</f>
        <v>...</v>
      </c>
      <c r="DD316" s="747" t="str">
        <v>0</v>
      </c>
      <c r="DE316" s="12" t="str">
        <v>Not Declared</v>
      </c>
      <c r="DF316" s="425" t="str">
        <v>Great Milton AC</v>
      </c>
      <c r="DG316" s="436"/>
      <c r="DK316" s="747" t="str" cm="1">
        <f t="array" ref="DK316">_xlfn.LET(_xlpm.a,_xlfn.XLOOKUP(1,('Number Allocation'!$C$6:$C$1483=DM316)*('Number Allocation'!$D$6:$D$1483=DN316),'Number Allocation'!$A$6:$A$1483,"..."),IF(_xlpm.a="","...",_xlpm.a))</f>
        <v>...</v>
      </c>
      <c r="DL316" s="747" t="str">
        <v>0</v>
      </c>
      <c r="DM316" s="12" t="str">
        <v>Not Declared</v>
      </c>
      <c r="DN316" s="425" t="str">
        <v>Great Milton AC</v>
      </c>
      <c r="DO316" s="436"/>
      <c r="DX316" s="88"/>
      <c r="DZ316" s="15"/>
      <c r="EA316" s="15"/>
    </row>
    <row r="317" spans="1:131" s="359" customFormat="1" ht="21" customHeight="1">
      <c r="A317" s="358" t="str">
        <f t="shared" si="34"/>
        <v>Witney Road Runners</v>
      </c>
      <c r="B317" s="729"/>
      <c r="C317" s="729" t="s">
        <v>322</v>
      </c>
      <c r="D317" s="729" t="str" cm="1">
        <f t="array" ref="D317">_xlfn.LET(_xlpm.x, Witney!$AL$24:$AW$24, _xlpm.y, Witney!$AL$30:$AW$38, _xlpm.z, Witney!$AJ$30:$AJ$38, IF(_xlfn.XLOOKUP($C317,_xlfn.XLOOKUP(D$247,_xlpm.x,_xlpm.y,""),_xlpm.z,"Not Declared")="", "Name not recorded",  _xlfn.XLOOKUP($C317,_xlfn.XLOOKUP(D$247,_xlpm.x,_xlpm.y,""),_xlpm.z,"Not Declared")))</f>
        <v>Not Declared</v>
      </c>
      <c r="E317" s="729" t="str" cm="1">
        <f t="array" ref="E317">_xlfn.LET(_xlpm.x, Witney!$AL$24:$AW$24, _xlpm.y, Witney!$AL$30:$AW$38, _xlpm.z, Witney!$AJ$30:$AJ$38, IF(_xlfn.XLOOKUP($C317,_xlfn.XLOOKUP(E$247,_xlpm.x,_xlpm.y,""),_xlpm.z,"Not Declared")="", "Name not recorded",  _xlfn.XLOOKUP($C317,_xlfn.XLOOKUP(E$247,_xlpm.x,_xlpm.y,""),_xlpm.z,"Not Declared")))</f>
        <v>Not Declared</v>
      </c>
      <c r="F317" s="732" t="str" cm="1">
        <f t="array" ref="F317">_xlfn.LET(_xlpm.x, Witney!$AL$24:$AW$24, _xlpm.y, Witney!$AL$30:$AW$38, _xlpm.z, Witney!$AJ$30:$AJ$38, IF(_xlfn.XLOOKUP($C317,_xlfn.XLOOKUP(F$247,_xlpm.x,_xlpm.y,""),_xlpm.z,"Not Declared")="", "Name not recorded",  _xlfn.XLOOKUP($C317,_xlfn.XLOOKUP(F$247,_xlpm.x,_xlpm.y,""),_xlpm.z,"Not Declared")))</f>
        <v>Not Declared</v>
      </c>
      <c r="G317" s="729" t="str" cm="1">
        <f t="array" ref="G317">_xlfn.LET(_xlpm.x, Witney!$AL$24:$AW$24, _xlpm.y, Witney!$AL$30:$AW$38, _xlpm.z, Witney!$AJ$30:$AJ$38, IF(_xlfn.XLOOKUP($C317,_xlfn.XLOOKUP(G$247,_xlpm.x,_xlpm.y,""),_xlpm.z,"Not Declared")="", "Name not recorded",  _xlfn.XLOOKUP($C317,_xlfn.XLOOKUP(G$247,_xlpm.x,_xlpm.y,""),_xlpm.z,"Not Declared")))</f>
        <v>Not Declared</v>
      </c>
      <c r="H317" s="729" t="str" cm="1">
        <f t="array" ref="H317">_xlfn.LET(_xlpm.x, Witney!$AL$24:$AW$24, _xlpm.y, Witney!$AL$30:$AW$38, _xlpm.z, Witney!$AJ$30:$AJ$38, IF(_xlfn.XLOOKUP($C317,_xlfn.XLOOKUP(H$247,_xlpm.x,_xlpm.y,""),_xlpm.z,"Not Declared")="", "Name not recorded",  _xlfn.XLOOKUP($C317,_xlfn.XLOOKUP(H$247,_xlpm.x,_xlpm.y,""),_xlpm.z,"Not Declared")))</f>
        <v>Not Declared</v>
      </c>
      <c r="I317" s="729" t="str" cm="1">
        <f t="array" ref="I317">_xlfn.LET(_xlpm.x, Witney!$AL$24:$AW$24, _xlpm.y, Witney!$AL$30:$AW$38, _xlpm.z, Witney!$AJ$30:$AJ$38, IF(_xlfn.XLOOKUP($C317,_xlfn.XLOOKUP(I$247,_xlpm.x,_xlpm.y,""),_xlpm.z,"Not Declared")="", "Name not recorded",  _xlfn.XLOOKUP($C317,_xlfn.XLOOKUP(I$247,_xlpm.x,_xlpm.y,""),_xlpm.z,"Not Declared")))</f>
        <v>Not Declared</v>
      </c>
      <c r="J317" s="729" t="str" cm="1">
        <f t="array" ref="J317">_xlfn.LET(_xlpm.x, Witney!$AL$24:$AW$24, _xlpm.y, Witney!$AL$30:$AW$38, _xlpm.z, Witney!$AJ$30:$AJ$38, IF(_xlfn.XLOOKUP($C317,_xlfn.XLOOKUP(J$247,_xlpm.x,_xlpm.y,""),_xlpm.z,"Not Declared")="", "Name not recorded",  _xlfn.XLOOKUP($C317,_xlfn.XLOOKUP(J$247,_xlpm.x,_xlpm.y,""),_xlpm.z,"Not Declared")))</f>
        <v>Not Declared</v>
      </c>
      <c r="K317" s="729" t="str" cm="1">
        <f t="array" ref="K317">_xlfn.LET(_xlpm.x, Witney!$AL$24:$AW$24, _xlpm.y, Witney!$AL$30:$AW$38, _xlpm.z, Witney!$AJ$30:$AJ$38, IF(_xlfn.XLOOKUP($C317,_xlfn.XLOOKUP(K$247,_xlpm.x,_xlpm.y,""),_xlpm.z,"Not Declared")="", "Name not recorded",  _xlfn.XLOOKUP($C317,_xlfn.XLOOKUP(K$247,_xlpm.x,_xlpm.y,""),_xlpm.z,"Not Declared")))</f>
        <v>Not Declared</v>
      </c>
      <c r="L317" s="729" t="str" cm="1">
        <f t="array" ref="L317">_xlfn.LET(_xlpm.x, Witney!$AL$24:$AW$24, _xlpm.y, Witney!$AL$30:$AW$38, _xlpm.z, Witney!$AJ$30:$AJ$38, IF(_xlfn.XLOOKUP($C317,_xlfn.XLOOKUP(L$247,_xlpm.x,_xlpm.y,""),_xlpm.z,"Not Declared")="", "Name not recorded",  _xlfn.XLOOKUP($C317,_xlfn.XLOOKUP(L$247,_xlpm.x,_xlpm.y,""),_xlpm.z,"Not Declared")))</f>
        <v>Not Declared</v>
      </c>
      <c r="M317" s="729" t="str" cm="1">
        <f t="array" ref="M317">_xlfn.LET(_xlpm.x, Witney!$AL$24:$AW$24, _xlpm.y, Witney!$AL$30:$AW$38, _xlpm.z, Witney!$AJ$30:$AJ$38, IF(_xlfn.XLOOKUP($C317,_xlfn.XLOOKUP(M$247,_xlpm.x,_xlpm.y,""),_xlpm.z,"Not Declared")="", "Name not recorded",  _xlfn.XLOOKUP($C317,_xlfn.XLOOKUP(M$247,_xlpm.x,_xlpm.y,""),_xlpm.z,"Not Declared")))</f>
        <v>Not Declared</v>
      </c>
      <c r="N317" s="729" t="str" cm="1">
        <f t="array" ref="N317">_xlfn.LET(_xlpm.x, Witney!$AL$24:$AW$24, _xlpm.y, Witney!$AL$30:$AW$38, _xlpm.z, Witney!$AJ$30:$AJ$38, IF(_xlfn.XLOOKUP($C317,_xlfn.XLOOKUP(N$247,_xlpm.x,_xlpm.y,""),_xlpm.z,"Not Declared")="", "Name not recorded",  _xlfn.XLOOKUP($C317,_xlfn.XLOOKUP(N$247,_xlpm.x,_xlpm.y,""),_xlpm.z,"Not Declared")))</f>
        <v>Not Declared</v>
      </c>
      <c r="O317" s="729" t="str" cm="1">
        <f t="array" ref="O317">_xlfn.LET(_xlpm.x, Witney!$AL$24:$AW$24, _xlpm.y, Witney!$AL$30:$AW$38, _xlpm.z, Witney!$AJ$30:$AJ$38, IF(_xlfn.XLOOKUP($C317,_xlfn.XLOOKUP(O$247,_xlpm.x,_xlpm.y,""),_xlpm.z,"Not Declared")="", "Name not recorded",  _xlfn.XLOOKUP($C317,_xlfn.XLOOKUP(O$247,_xlpm.x,_xlpm.y,""),_xlpm.z,"Not Declared")))</f>
        <v>Not Declared</v>
      </c>
      <c r="P317" s="3"/>
      <c r="Q317" s="3"/>
      <c r="R317" s="3"/>
      <c r="S317" s="3"/>
      <c r="T317" s="3"/>
      <c r="U317" s="3"/>
      <c r="V317" s="3"/>
      <c r="W317" s="3"/>
      <c r="X317" s="12"/>
      <c r="AA317" s="749" t="str" cm="1">
        <f t="array" ref="AA317">_xlfn.LET(_xlpm.a,_xlfn.XLOOKUP(1,('Number Allocation'!$C$6:$C$1483=AC317)*('Number Allocation'!$D$6:$D$1483=AD317),'Number Allocation'!$A$6:$A$1483,"..."),IF(_xlpm.a="","...",_xlpm.a))</f>
        <v>...</v>
      </c>
      <c r="AB317" s="749" t="str">
        <v>0</v>
      </c>
      <c r="AC317" s="427" t="e">
        <v>#N/A</v>
      </c>
      <c r="AD317" s="428" t="str">
        <v>Great Milton AC</v>
      </c>
      <c r="AE317" s="437"/>
      <c r="AF317" s="366"/>
      <c r="AG317" s="367"/>
      <c r="AI317" s="749" t="str" cm="1">
        <f t="array" ref="AI317">_xlfn.LET(_xlpm.a,_xlfn.XLOOKUP(1,('Number Allocation'!$C$6:$C$1483=AK317)*('Number Allocation'!$D$6:$D$1483=AL317),'Number Allocation'!$A$6:$A$1483,"..."),IF(_xlpm.a="","...",_xlpm.a))</f>
        <v>...</v>
      </c>
      <c r="AJ317" s="749" t="str">
        <v>0</v>
      </c>
      <c r="AK317" s="427" t="str">
        <v>Not Declared</v>
      </c>
      <c r="AL317" s="428" t="str">
        <v>Great Milton AC</v>
      </c>
      <c r="AM317" s="437"/>
      <c r="AN317" s="366"/>
      <c r="AO317" s="367"/>
      <c r="AQ317" s="749" t="str" cm="1">
        <f t="array" ref="AQ317">_xlfn.LET(_xlpm.a,_xlfn.XLOOKUP(1,('Number Allocation'!$C$6:$C$1483=AS317)*('Number Allocation'!$D$6:$D$1483=AT317),'Number Allocation'!$A$6:$A$1483,"..."),IF(_xlpm.a="","...",_xlpm.a))</f>
        <v>...</v>
      </c>
      <c r="AR317" s="749" t="str">
        <v>0</v>
      </c>
      <c r="AS317" s="427" t="str">
        <v>Not Declared</v>
      </c>
      <c r="AT317" s="428" t="str">
        <v>Great Milton AC</v>
      </c>
      <c r="AU317" s="437"/>
      <c r="AV317" s="366"/>
      <c r="AW317" s="367"/>
      <c r="AY317" s="749" t="str" cm="1">
        <f t="array" ref="AY317">_xlfn.LET(_xlpm.a,_xlfn.XLOOKUP(1,('Number Allocation'!$C$6:$C$1483=BA317)*('Number Allocation'!$D$6:$D$1483=BB317),'Number Allocation'!$A$6:$A$1483,"..."),IF(_xlpm.a="","...",_xlpm.a))</f>
        <v>...</v>
      </c>
      <c r="AZ317" s="749" t="str">
        <v>0</v>
      </c>
      <c r="BA317" s="427" t="str">
        <v>Not Declared</v>
      </c>
      <c r="BB317" s="428" t="str">
        <v>Great Milton AC</v>
      </c>
      <c r="BC317" s="437"/>
      <c r="BD317" s="366"/>
      <c r="BE317" s="367"/>
      <c r="BG317" s="749" t="str" cm="1">
        <f t="array" ref="BG317">_xlfn.LET(_xlpm.a,_xlfn.XLOOKUP(1,('Number Allocation'!$C$6:$C$1483=BI317)*('Number Allocation'!$D$6:$D$1483=BJ317),'Number Allocation'!$A$6:$A$1483,"..."),IF(_xlpm.a="","...",_xlpm.a))</f>
        <v>...</v>
      </c>
      <c r="BH317" s="749" t="str">
        <v>0</v>
      </c>
      <c r="BI317" s="427" t="str">
        <v>Not Declared</v>
      </c>
      <c r="BJ317" s="428" t="str">
        <v>Great Milton AC</v>
      </c>
      <c r="BK317" s="437"/>
      <c r="BL317" s="366"/>
      <c r="BM317" s="367"/>
      <c r="BO317" s="749" t="str" cm="1">
        <f t="array" ref="BO317">_xlfn.LET(_xlpm.a,_xlfn.XLOOKUP(1,('Number Allocation'!$C$6:$C$1483=BQ317)*('Number Allocation'!$D$6:$D$1483=BR317),'Number Allocation'!$A$6:$A$1483,"..."),IF(_xlpm.a="","...",_xlpm.a))</f>
        <v>...</v>
      </c>
      <c r="BP317" s="749" t="str">
        <v>0</v>
      </c>
      <c r="BQ317" s="427" t="str">
        <v>Not Declared</v>
      </c>
      <c r="BR317" s="428" t="str">
        <v>Great Milton AC</v>
      </c>
      <c r="BS317" s="437"/>
      <c r="BT317" s="366"/>
      <c r="BU317" s="367"/>
      <c r="BW317" s="749" t="str" cm="1">
        <f t="array" ref="BW317">_xlfn.LET(_xlpm.a,_xlfn.XLOOKUP(1,('Number Allocation'!$C$6:$C$1483=BY317)*('Number Allocation'!$D$6:$D$1483=BZ317),'Number Allocation'!$A$6:$A$1483,"..."),IF(_xlpm.a="","...",_xlpm.a))</f>
        <v>...</v>
      </c>
      <c r="BX317" s="749" t="str">
        <v>0</v>
      </c>
      <c r="BY317" s="427" t="str">
        <v>Not Declared</v>
      </c>
      <c r="BZ317" s="428" t="str">
        <v>Great Milton AC</v>
      </c>
      <c r="CA317" s="436"/>
      <c r="CE317" s="749" t="str" cm="1">
        <f t="array" ref="CE317">_xlfn.LET(_xlpm.a,_xlfn.XLOOKUP(1,('Number Allocation'!$C$6:$C$1483=CG317)*('Number Allocation'!$D$6:$D$1483=CH317),'Number Allocation'!$A$6:$A$1483,"..."),IF(_xlpm.a="","...",_xlpm.a))</f>
        <v>...</v>
      </c>
      <c r="CF317" s="749" t="str">
        <v>0</v>
      </c>
      <c r="CG317" s="427" t="str">
        <v>Not Declared</v>
      </c>
      <c r="CH317" s="428" t="str">
        <v>Great Milton AC</v>
      </c>
      <c r="CI317" s="436"/>
      <c r="CM317" s="749" t="str" cm="1">
        <f t="array" ref="CM317">_xlfn.LET(_xlpm.a,_xlfn.XLOOKUP(1,('Number Allocation'!$C$6:$C$1483=CO317)*('Number Allocation'!$D$6:$D$1483=CP317),'Number Allocation'!$A$6:$A$1483,"..."),IF(_xlpm.a="","...",_xlpm.a))</f>
        <v>...</v>
      </c>
      <c r="CN317" s="749" t="str">
        <v>0</v>
      </c>
      <c r="CO317" s="427" t="str">
        <v>Not Declared</v>
      </c>
      <c r="CP317" s="428" t="str">
        <v>Great Milton AC</v>
      </c>
      <c r="CQ317" s="436"/>
      <c r="CU317" s="749" t="str" cm="1">
        <f t="array" ref="CU317">_xlfn.LET(_xlpm.a,_xlfn.XLOOKUP(1,('Number Allocation'!$C$6:$C$1483=CW317)*('Number Allocation'!$D$6:$D$1483=CX317),'Number Allocation'!$A$6:$A$1483,"..."),IF(_xlpm.a="","...",_xlpm.a))</f>
        <v>...</v>
      </c>
      <c r="CV317" s="749" t="str">
        <v>0</v>
      </c>
      <c r="CW317" s="427" t="str">
        <v>Not Declared</v>
      </c>
      <c r="CX317" s="428" t="str">
        <v>Great Milton AC</v>
      </c>
      <c r="CY317" s="436"/>
      <c r="DC317" s="749" t="str" cm="1">
        <f t="array" ref="DC317">_xlfn.LET(_xlpm.a,_xlfn.XLOOKUP(1,('Number Allocation'!$C$6:$C$1483=DE317)*('Number Allocation'!$D$6:$D$1483=DF317),'Number Allocation'!$A$6:$A$1483,"..."),IF(_xlpm.a="","...",_xlpm.a))</f>
        <v>...</v>
      </c>
      <c r="DD317" s="749" t="str">
        <v>0</v>
      </c>
      <c r="DE317" s="427" t="str">
        <v>Not Declared</v>
      </c>
      <c r="DF317" s="428" t="str">
        <v>Great Milton AC</v>
      </c>
      <c r="DG317" s="436"/>
      <c r="DK317" s="749" t="str" cm="1">
        <f t="array" ref="DK317">_xlfn.LET(_xlpm.a,_xlfn.XLOOKUP(1,('Number Allocation'!$C$6:$C$1483=DM317)*('Number Allocation'!$D$6:$D$1483=DN317),'Number Allocation'!$A$6:$A$1483,"..."),IF(_xlpm.a="","...",_xlpm.a))</f>
        <v>...</v>
      </c>
      <c r="DL317" s="749" t="str">
        <v>0</v>
      </c>
      <c r="DM317" s="427" t="str">
        <v>Not Declared</v>
      </c>
      <c r="DN317" s="428" t="str">
        <v>Great Milton AC</v>
      </c>
      <c r="DO317" s="436"/>
      <c r="DZ317" s="15"/>
      <c r="EA317" s="15"/>
    </row>
    <row r="318" spans="1:131" s="359" customFormat="1" ht="21" customHeight="1">
      <c r="A318" s="358" t="str">
        <f t="shared" si="34"/>
        <v>Witney Road Runners</v>
      </c>
      <c r="B318" s="729"/>
      <c r="C318" s="729" t="s">
        <v>323</v>
      </c>
      <c r="D318" s="729" t="str" cm="1">
        <f t="array" ref="D318">_xlfn.LET(_xlpm.x, Witney!$AL$24:$AW$24, _xlpm.y, Witney!$AL$30:$AW$38, _xlpm.z, Witney!$AJ$30:$AJ$38, IF(_xlfn.XLOOKUP($C318,_xlfn.XLOOKUP(D$247,_xlpm.x,_xlpm.y,""),_xlpm.z,"Not Declared")="", "Name not recorded",  _xlfn.XLOOKUP($C318,_xlfn.XLOOKUP(D$247,_xlpm.x,_xlpm.y,""),_xlpm.z,"Not Declared")))</f>
        <v>Not Declared</v>
      </c>
      <c r="E318" s="729" t="str" cm="1">
        <f t="array" ref="E318">_xlfn.LET(_xlpm.x, Witney!$AL$24:$AW$24, _xlpm.y, Witney!$AL$30:$AW$38, _xlpm.z, Witney!$AJ$30:$AJ$38, IF(_xlfn.XLOOKUP($C318,_xlfn.XLOOKUP(E$247,_xlpm.x,_xlpm.y,""),_xlpm.z,"Not Declared")="", "Name not recorded",  _xlfn.XLOOKUP($C318,_xlfn.XLOOKUP(E$247,_xlpm.x,_xlpm.y,""),_xlpm.z,"Not Declared")))</f>
        <v>Not Declared</v>
      </c>
      <c r="F318" s="732" t="str" cm="1">
        <f t="array" ref="F318">_xlfn.LET(_xlpm.x, Witney!$AL$24:$AW$24, _xlpm.y, Witney!$AL$30:$AW$38, _xlpm.z, Witney!$AJ$30:$AJ$38, IF(_xlfn.XLOOKUP($C318,_xlfn.XLOOKUP(F$247,_xlpm.x,_xlpm.y,""),_xlpm.z,"Not Declared")="", "Name not recorded",  _xlfn.XLOOKUP($C318,_xlfn.XLOOKUP(F$247,_xlpm.x,_xlpm.y,""),_xlpm.z,"Not Declared")))</f>
        <v>Not Declared</v>
      </c>
      <c r="G318" s="729" t="str" cm="1">
        <f t="array" ref="G318">_xlfn.LET(_xlpm.x, Witney!$AL$24:$AW$24, _xlpm.y, Witney!$AL$30:$AW$38, _xlpm.z, Witney!$AJ$30:$AJ$38, IF(_xlfn.XLOOKUP($C318,_xlfn.XLOOKUP(G$247,_xlpm.x,_xlpm.y,""),_xlpm.z,"Not Declared")="", "Name not recorded",  _xlfn.XLOOKUP($C318,_xlfn.XLOOKUP(G$247,_xlpm.x,_xlpm.y,""),_xlpm.z,"Not Declared")))</f>
        <v>Not Declared</v>
      </c>
      <c r="H318" s="729" t="str" cm="1">
        <f t="array" ref="H318">_xlfn.LET(_xlpm.x, Witney!$AL$24:$AW$24, _xlpm.y, Witney!$AL$30:$AW$38, _xlpm.z, Witney!$AJ$30:$AJ$38, IF(_xlfn.XLOOKUP($C318,_xlfn.XLOOKUP(H$247,_xlpm.x,_xlpm.y,""),_xlpm.z,"Not Declared")="", "Name not recorded",  _xlfn.XLOOKUP($C318,_xlfn.XLOOKUP(H$247,_xlpm.x,_xlpm.y,""),_xlpm.z,"Not Declared")))</f>
        <v>Not Declared</v>
      </c>
      <c r="I318" s="729" t="str" cm="1">
        <f t="array" ref="I318">_xlfn.LET(_xlpm.x, Witney!$AL$24:$AW$24, _xlpm.y, Witney!$AL$30:$AW$38, _xlpm.z, Witney!$AJ$30:$AJ$38, IF(_xlfn.XLOOKUP($C318,_xlfn.XLOOKUP(I$247,_xlpm.x,_xlpm.y,""),_xlpm.z,"Not Declared")="", "Name not recorded",  _xlfn.XLOOKUP($C318,_xlfn.XLOOKUP(I$247,_xlpm.x,_xlpm.y,""),_xlpm.z,"Not Declared")))</f>
        <v>Not Declared</v>
      </c>
      <c r="J318" s="729" t="str" cm="1">
        <f t="array" ref="J318">_xlfn.LET(_xlpm.x, Witney!$AL$24:$AW$24, _xlpm.y, Witney!$AL$30:$AW$38, _xlpm.z, Witney!$AJ$30:$AJ$38, IF(_xlfn.XLOOKUP($C318,_xlfn.XLOOKUP(J$247,_xlpm.x,_xlpm.y,""),_xlpm.z,"Not Declared")="", "Name not recorded",  _xlfn.XLOOKUP($C318,_xlfn.XLOOKUP(J$247,_xlpm.x,_xlpm.y,""),_xlpm.z,"Not Declared")))</f>
        <v>Not Declared</v>
      </c>
      <c r="K318" s="729" t="str" cm="1">
        <f t="array" ref="K318">_xlfn.LET(_xlpm.x, Witney!$AL$24:$AW$24, _xlpm.y, Witney!$AL$30:$AW$38, _xlpm.z, Witney!$AJ$30:$AJ$38, IF(_xlfn.XLOOKUP($C318,_xlfn.XLOOKUP(K$247,_xlpm.x,_xlpm.y,""),_xlpm.z,"Not Declared")="", "Name not recorded",  _xlfn.XLOOKUP($C318,_xlfn.XLOOKUP(K$247,_xlpm.x,_xlpm.y,""),_xlpm.z,"Not Declared")))</f>
        <v>Not Declared</v>
      </c>
      <c r="L318" s="729" t="str" cm="1">
        <f t="array" ref="L318">_xlfn.LET(_xlpm.x, Witney!$AL$24:$AW$24, _xlpm.y, Witney!$AL$30:$AW$38, _xlpm.z, Witney!$AJ$30:$AJ$38, IF(_xlfn.XLOOKUP($C318,_xlfn.XLOOKUP(L$247,_xlpm.x,_xlpm.y,""),_xlpm.z,"Not Declared")="", "Name not recorded",  _xlfn.XLOOKUP($C318,_xlfn.XLOOKUP(L$247,_xlpm.x,_xlpm.y,""),_xlpm.z,"Not Declared")))</f>
        <v>Not Declared</v>
      </c>
      <c r="M318" s="729" t="str" cm="1">
        <f t="array" ref="M318">_xlfn.LET(_xlpm.x, Witney!$AL$24:$AW$24, _xlpm.y, Witney!$AL$30:$AW$38, _xlpm.z, Witney!$AJ$30:$AJ$38, IF(_xlfn.XLOOKUP($C318,_xlfn.XLOOKUP(M$247,_xlpm.x,_xlpm.y,""),_xlpm.z,"Not Declared")="", "Name not recorded",  _xlfn.XLOOKUP($C318,_xlfn.XLOOKUP(M$247,_xlpm.x,_xlpm.y,""),_xlpm.z,"Not Declared")))</f>
        <v>Not Declared</v>
      </c>
      <c r="N318" s="729" t="str" cm="1">
        <f t="array" ref="N318">_xlfn.LET(_xlpm.x, Witney!$AL$24:$AW$24, _xlpm.y, Witney!$AL$30:$AW$38, _xlpm.z, Witney!$AJ$30:$AJ$38, IF(_xlfn.XLOOKUP($C318,_xlfn.XLOOKUP(N$247,_xlpm.x,_xlpm.y,""),_xlpm.z,"Not Declared")="", "Name not recorded",  _xlfn.XLOOKUP($C318,_xlfn.XLOOKUP(N$247,_xlpm.x,_xlpm.y,""),_xlpm.z,"Not Declared")))</f>
        <v>Not Declared</v>
      </c>
      <c r="O318" s="729" t="str" cm="1">
        <f t="array" ref="O318">_xlfn.LET(_xlpm.x, Witney!$AL$24:$AW$24, _xlpm.y, Witney!$AL$30:$AW$38, _xlpm.z, Witney!$AJ$30:$AJ$38, IF(_xlfn.XLOOKUP($C318,_xlfn.XLOOKUP(O$247,_xlpm.x,_xlpm.y,""),_xlpm.z,"Not Declared")="", "Name not recorded",  _xlfn.XLOOKUP($C318,_xlfn.XLOOKUP(O$247,_xlpm.x,_xlpm.y,""),_xlpm.z,"Not Declared")))</f>
        <v>Not Declared</v>
      </c>
      <c r="P318" s="3"/>
      <c r="Q318" s="3"/>
      <c r="R318" s="3"/>
      <c r="S318" s="3"/>
      <c r="T318" s="3"/>
      <c r="U318" s="3"/>
      <c r="V318" s="3"/>
      <c r="W318" s="3"/>
      <c r="X318" s="12"/>
      <c r="AE318" s="370"/>
      <c r="AM318" s="370"/>
      <c r="AU318" s="370"/>
      <c r="BC318" s="370"/>
      <c r="BK318" s="370"/>
      <c r="BS318" s="370"/>
      <c r="CA318" s="370"/>
      <c r="CI318" s="370"/>
      <c r="CQ318" s="370"/>
      <c r="CY318" s="370"/>
      <c r="DG318" s="370"/>
      <c r="DO318" s="370"/>
      <c r="DZ318" s="15"/>
      <c r="EA318" s="15"/>
    </row>
    <row r="319" spans="1:131" s="359" customFormat="1" ht="21" customHeight="1">
      <c r="A319" s="358"/>
      <c r="B319" s="729"/>
      <c r="C319" s="729"/>
      <c r="D319" s="729"/>
      <c r="E319" s="362"/>
      <c r="F319" s="729"/>
      <c r="G319" s="729"/>
      <c r="H319" s="729"/>
      <c r="I319" s="729"/>
      <c r="J319" s="729"/>
      <c r="K319" s="729"/>
      <c r="L319" s="729"/>
      <c r="M319" s="729"/>
      <c r="N319" s="729"/>
      <c r="O319" s="362"/>
      <c r="P319" s="3"/>
      <c r="Q319" s="3"/>
      <c r="R319" s="3"/>
      <c r="S319" s="3"/>
      <c r="T319" s="3"/>
      <c r="U319" s="3"/>
      <c r="V319" s="3"/>
      <c r="W319" s="3"/>
      <c r="X319" s="12"/>
      <c r="AC319" s="729" t="s">
        <v>71</v>
      </c>
      <c r="AD319" s="729">
        <f>COUNTIFS(AC248:AC255,"&lt;&gt;Not Declared",AC248:AC255,"&lt;&gt;")</f>
        <v>0</v>
      </c>
      <c r="AE319" s="436"/>
      <c r="AK319" s="729" t="s">
        <v>71</v>
      </c>
      <c r="AL319" s="729">
        <f>COUNTIFS(AK248:AK255,"&lt;&gt;Not Declared",AK248:AK255,"&lt;&gt;")</f>
        <v>0</v>
      </c>
      <c r="AM319" s="436"/>
      <c r="AS319" s="729" t="s">
        <v>71</v>
      </c>
      <c r="AT319" s="729">
        <f>COUNTIFS(AS248:AS255,"&lt;&gt;Not Declared",AS248:AS255,"&lt;&gt;")</f>
        <v>0</v>
      </c>
      <c r="AU319" s="436"/>
      <c r="BA319" s="729" t="s">
        <v>71</v>
      </c>
      <c r="BB319" s="729">
        <f>COUNTIFS(BA248:BA255,"&lt;&gt;Not Declared",BA248:BA255,"&lt;&gt;")</f>
        <v>0</v>
      </c>
      <c r="BC319" s="436"/>
      <c r="BI319" s="729" t="s">
        <v>71</v>
      </c>
      <c r="BJ319" s="729">
        <f>COUNTIFS(BI248:BI255,"&lt;&gt;Not Declared",BI248:BI255,"&lt;&gt;")</f>
        <v>0</v>
      </c>
      <c r="BK319" s="436"/>
      <c r="BQ319" s="729" t="s">
        <v>71</v>
      </c>
      <c r="BR319" s="729">
        <f>COUNTIFS(BQ248:BQ255,"&lt;&gt;Not Declared",BQ248:BQ255,"&lt;&gt;")</f>
        <v>0</v>
      </c>
      <c r="BS319" s="436"/>
      <c r="BY319" s="729" t="s">
        <v>71</v>
      </c>
      <c r="BZ319" s="729">
        <f>COUNTIFS(BY248:BY255,"&lt;&gt;Not Declared",BY248:BY255,"&lt;&gt;")</f>
        <v>0</v>
      </c>
      <c r="CA319" s="747"/>
      <c r="CB319" s="12"/>
      <c r="CC319" s="12"/>
      <c r="CG319" s="729" t="s">
        <v>71</v>
      </c>
      <c r="CH319" s="729">
        <f>COUNTIFS(CG248:CG255,"&lt;&gt;Not Declared",CG248:CG255,"&lt;&gt;")</f>
        <v>0</v>
      </c>
      <c r="CI319" s="747"/>
      <c r="CJ319" s="12"/>
      <c r="CK319" s="12"/>
      <c r="CO319" s="729" t="s">
        <v>71</v>
      </c>
      <c r="CP319" s="729">
        <f>COUNTIFS(CO248:CO255,"&lt;&gt;Not Declared",CO248:CO255,"&lt;&gt;")</f>
        <v>0</v>
      </c>
      <c r="CQ319" s="747"/>
      <c r="CR319" s="12"/>
      <c r="CS319" s="12"/>
      <c r="CW319" s="729" t="s">
        <v>71</v>
      </c>
      <c r="CX319" s="729">
        <f>COUNTIFS(CW248:CW255,"&lt;&gt;Not Declared",CW248:CW255,"&lt;&gt;")</f>
        <v>0</v>
      </c>
      <c r="CY319" s="747"/>
      <c r="CZ319" s="12"/>
      <c r="DA319" s="12"/>
      <c r="DE319" s="729" t="s">
        <v>71</v>
      </c>
      <c r="DF319" s="729">
        <f>COUNTIFS(DE248:DE255,"&lt;&gt;Not Declared",DE248:DE255,"&lt;&gt;")</f>
        <v>0</v>
      </c>
      <c r="DG319" s="747"/>
      <c r="DH319" s="12"/>
      <c r="DI319" s="12"/>
      <c r="DM319" s="729" t="s">
        <v>71</v>
      </c>
      <c r="DN319" s="729">
        <f>COUNTIFS(DM248:DM255,"&lt;&gt;Not Declared",DM248:DM255,"&lt;&gt;")</f>
        <v>0</v>
      </c>
      <c r="DO319" s="747"/>
      <c r="DP319" s="12"/>
      <c r="DQ319" s="12"/>
      <c r="DU319" s="729" t="s">
        <v>71</v>
      </c>
      <c r="DV319" s="729">
        <f>COUNTIFS(DU248:DU255,"&lt;&gt;Not Declared, Not Declared, Not Declared, Not Declared",DU248:DU255,"&lt;&gt;")</f>
        <v>0</v>
      </c>
      <c r="DZ319" s="15"/>
      <c r="EA319" s="15"/>
    </row>
    <row r="320" spans="1:131" s="359" customFormat="1" ht="21" customHeight="1">
      <c r="A320" s="358" t="str">
        <f>'Great Milton'!AJ$2</f>
        <v>Great Milton AC</v>
      </c>
      <c r="B320" s="729" t="str">
        <f>'Great Milton'!AV$1</f>
        <v>!</v>
      </c>
      <c r="C320" s="729" t="s">
        <v>71</v>
      </c>
      <c r="D320" s="729" t="str" cm="1">
        <f t="array" ref="D320">_xlfn.LET(_xlpm.x, 'Great Milton'!$AL$24:$AW$24, _xlpm.y, 'Great Milton'!$AL$30:$AW$38, _xlpm.z, 'Great Milton'!$AJ$30:$AJ$38, IF(_xlfn.XLOOKUP($C320,_xlfn.XLOOKUP(D$247,_xlpm.x,_xlpm.y,""),_xlpm.z,"Not Declared")="", "Name not recorded",  _xlfn.XLOOKUP($C320,_xlfn.XLOOKUP(D$247,_xlpm.x,_xlpm.y,""),_xlpm.z,"Not Declared")))</f>
        <v>Not Declared</v>
      </c>
      <c r="E320" s="729" t="str" cm="1">
        <f t="array" ref="E320">_xlfn.LET(_xlpm.x, 'Great Milton'!$AL$24:$AW$24, _xlpm.y, 'Great Milton'!$AL$30:$AW$38, _xlpm.z, 'Great Milton'!$AJ$30:$AJ$38, IF(_xlfn.XLOOKUP($C320,_xlfn.XLOOKUP(E$247,_xlpm.x,_xlpm.y,""),_xlpm.z,"Not Declared")="", "Name not recorded",  _xlfn.XLOOKUP($C320,_xlfn.XLOOKUP(E$247,_xlpm.x,_xlpm.y,""),_xlpm.z,"Not Declared")))</f>
        <v>Not Declared</v>
      </c>
      <c r="F320" s="732" t="str" cm="1">
        <f t="array" ref="F320">_xlfn.LET(_xlpm.x, 'Great Milton'!$AL$24:$AW$24, _xlpm.y, 'Great Milton'!$AL$30:$AW$38, _xlpm.z, 'Great Milton'!$AJ$30:$AJ$38, IF(_xlfn.XLOOKUP($C320,_xlfn.XLOOKUP(F$247,_xlpm.x,_xlpm.y,""),_xlpm.z,"Not Declared")="", "Name not recorded",  _xlfn.XLOOKUP($C320,_xlfn.XLOOKUP(F$247,_xlpm.x,_xlpm.y,""),_xlpm.z,"Not Declared")))</f>
        <v>Not Declared</v>
      </c>
      <c r="G320" s="729" t="str" cm="1">
        <f t="array" ref="G320">_xlfn.LET(_xlpm.x, 'Great Milton'!$AL$24:$AW$24, _xlpm.y, 'Great Milton'!$AL$30:$AW$38, _xlpm.z, 'Great Milton'!$AJ$30:$AJ$38, IF(_xlfn.XLOOKUP($C320,_xlfn.XLOOKUP(G$247,_xlpm.x,_xlpm.y,""),_xlpm.z,"Not Declared")="", "Name not recorded",  _xlfn.XLOOKUP($C320,_xlfn.XLOOKUP(G$247,_xlpm.x,_xlpm.y,""),_xlpm.z,"Not Declared")))</f>
        <v>Not Declared</v>
      </c>
      <c r="H320" s="729" t="str" cm="1">
        <f t="array" ref="H320">_xlfn.LET(_xlpm.x, 'Great Milton'!$AL$24:$AW$24, _xlpm.y, 'Great Milton'!$AL$30:$AW$38, _xlpm.z, 'Great Milton'!$AJ$30:$AJ$38, IF(_xlfn.XLOOKUP($C320,_xlfn.XLOOKUP(H$247,_xlpm.x,_xlpm.y,""),_xlpm.z,"Not Declared")="", "Name not recorded",  _xlfn.XLOOKUP($C320,_xlfn.XLOOKUP(H$247,_xlpm.x,_xlpm.y,""),_xlpm.z,"Not Declared")))</f>
        <v>Not Declared</v>
      </c>
      <c r="I320" s="729" t="str" cm="1">
        <f t="array" ref="I320">_xlfn.LET(_xlpm.x, 'Great Milton'!$AL$24:$AW$24, _xlpm.y, 'Great Milton'!$AL$30:$AW$38, _xlpm.z, 'Great Milton'!$AJ$30:$AJ$38, IF(_xlfn.XLOOKUP($C320,_xlfn.XLOOKUP(I$247,_xlpm.x,_xlpm.y,""),_xlpm.z,"Not Declared")="", "Name not recorded",  _xlfn.XLOOKUP($C320,_xlfn.XLOOKUP(I$247,_xlpm.x,_xlpm.y,""),_xlpm.z,"Not Declared")))</f>
        <v>Not Declared</v>
      </c>
      <c r="J320" s="729" t="str" cm="1">
        <f t="array" ref="J320">_xlfn.LET(_xlpm.x, 'Great Milton'!$AL$24:$AW$24, _xlpm.y, 'Great Milton'!$AL$30:$AW$38, _xlpm.z, 'Great Milton'!$AJ$30:$AJ$38, IF(_xlfn.XLOOKUP($C320,_xlfn.XLOOKUP(J$247,_xlpm.x,_xlpm.y,""),_xlpm.z,"Not Declared")="", "Name not recorded",  _xlfn.XLOOKUP($C320,_xlfn.XLOOKUP(J$247,_xlpm.x,_xlpm.y,""),_xlpm.z,"Not Declared")))</f>
        <v>Not Declared</v>
      </c>
      <c r="K320" s="729" t="str" cm="1">
        <f t="array" ref="K320">_xlfn.LET(_xlpm.x, 'Great Milton'!$AL$24:$AW$24, _xlpm.y, 'Great Milton'!$AL$30:$AW$38, _xlpm.z, 'Great Milton'!$AJ$30:$AJ$38, IF(_xlfn.XLOOKUP($C320,_xlfn.XLOOKUP(K$247,_xlpm.x,_xlpm.y,""),_xlpm.z,"Not Declared")="", "Name not recorded",  _xlfn.XLOOKUP($C320,_xlfn.XLOOKUP(K$247,_xlpm.x,_xlpm.y,""),_xlpm.z,"Not Declared")))</f>
        <v>Not Declared</v>
      </c>
      <c r="L320" s="729" t="str" cm="1">
        <f t="array" ref="L320">_xlfn.LET(_xlpm.x, 'Great Milton'!$AL$24:$AW$24, _xlpm.y, 'Great Milton'!$AL$30:$AW$38, _xlpm.z, 'Great Milton'!$AJ$30:$AJ$38, IF(_xlfn.XLOOKUP($C320,_xlfn.XLOOKUP(L$247,_xlpm.x,_xlpm.y,""),_xlpm.z,"Not Declared")="", "Name not recorded",  _xlfn.XLOOKUP($C320,_xlfn.XLOOKUP(L$247,_xlpm.x,_xlpm.y,""),_xlpm.z,"Not Declared")))</f>
        <v>Not Declared</v>
      </c>
      <c r="M320" s="729" t="str" cm="1">
        <f t="array" ref="M320">_xlfn.LET(_xlpm.x, 'Great Milton'!$AL$24:$AW$24, _xlpm.y, 'Great Milton'!$AL$30:$AW$38, _xlpm.z, 'Great Milton'!$AJ$30:$AJ$38, IF(_xlfn.XLOOKUP($C320,_xlfn.XLOOKUP(M$247,_xlpm.x,_xlpm.y,""),_xlpm.z,"Not Declared")="", "Name not recorded",  _xlfn.XLOOKUP($C320,_xlfn.XLOOKUP(M$247,_xlpm.x,_xlpm.y,""),_xlpm.z,"Not Declared")))</f>
        <v>Not Declared</v>
      </c>
      <c r="N320" s="729" t="str" cm="1">
        <f t="array" ref="N320">_xlfn.LET(_xlpm.x, 'Great Milton'!$AL$24:$AW$24, _xlpm.y, 'Great Milton'!$AL$30:$AW$38, _xlpm.z, 'Great Milton'!$AJ$30:$AJ$38, IF(_xlfn.XLOOKUP($C320,_xlfn.XLOOKUP(N$247,_xlpm.x,_xlpm.y,""),_xlpm.z,"Not Declared")="", "Name not recorded",  _xlfn.XLOOKUP($C320,_xlfn.XLOOKUP(N$247,_xlpm.x,_xlpm.y,""),_xlpm.z,"Not Declared")))</f>
        <v>Not Declared</v>
      </c>
      <c r="O320" s="729" t="str" cm="1">
        <f t="array" ref="O320">_xlfn.LET(_xlpm.x, 'Great Milton'!$AL$24:$AW$24, _xlpm.y, 'Great Milton'!$AL$30:$AW$38, _xlpm.z, 'Great Milton'!$AJ$30:$AJ$38, IF(_xlfn.XLOOKUP($C320,_xlfn.XLOOKUP(O$247,_xlpm.x,_xlpm.y,""),_xlpm.z,"Not Declared")="", "Name not recorded",  _xlfn.XLOOKUP($C320,_xlfn.XLOOKUP(O$247,_xlpm.x,_xlpm.y,""),_xlpm.z,"Not Declared")))</f>
        <v>Not Declared</v>
      </c>
      <c r="P320" s="732"/>
      <c r="Q320" s="732"/>
      <c r="R320" s="732"/>
      <c r="S320" s="732"/>
      <c r="T320" s="732"/>
      <c r="U320" s="732"/>
      <c r="V320" s="732"/>
      <c r="W320" s="732"/>
      <c r="X320" s="732"/>
      <c r="AC320" s="729" t="s">
        <v>65</v>
      </c>
      <c r="AD320" s="729">
        <f>COUNTIFS(AC256:AC263,"&lt;&gt;Not Declared",AC256:AC263,"&lt;&gt;")</f>
        <v>0</v>
      </c>
      <c r="AE320" s="436"/>
      <c r="AK320" s="729" t="s">
        <v>65</v>
      </c>
      <c r="AL320" s="729">
        <f>COUNTIFS(AK256:AK263,"&lt;&gt;Not Declared",AK256:AK263,"&lt;&gt;")</f>
        <v>0</v>
      </c>
      <c r="AM320" s="436"/>
      <c r="AS320" s="729" t="s">
        <v>65</v>
      </c>
      <c r="AT320" s="729">
        <f>COUNTIFS(AS256:AS263,"&lt;&gt;Not Declared",AS256:AS263,"&lt;&gt;")</f>
        <v>0</v>
      </c>
      <c r="AU320" s="436"/>
      <c r="BA320" s="729" t="s">
        <v>65</v>
      </c>
      <c r="BB320" s="729">
        <f>COUNTIFS(BA256:BA263,"&lt;&gt;Not Declared",BA256:BA263,"&lt;&gt;")</f>
        <v>0</v>
      </c>
      <c r="BC320" s="436"/>
      <c r="BI320" s="729" t="s">
        <v>65</v>
      </c>
      <c r="BJ320" s="729">
        <f>COUNTIFS(BI256:BI263,"&lt;&gt;Not Declared",BI256:BI263,"&lt;&gt;")</f>
        <v>0</v>
      </c>
      <c r="BK320" s="436"/>
      <c r="BQ320" s="729" t="s">
        <v>65</v>
      </c>
      <c r="BR320" s="729">
        <f>COUNTIFS(BQ256:BQ263,"&lt;&gt;Not Declared",BQ256:BQ263,"&lt;&gt;")</f>
        <v>0</v>
      </c>
      <c r="BS320" s="436"/>
      <c r="BY320" s="729" t="s">
        <v>65</v>
      </c>
      <c r="BZ320" s="729">
        <f>COUNTIFS(BY256:BY263,"&lt;&gt;Not Declared",BY256:BY263,"&lt;&gt;")</f>
        <v>0</v>
      </c>
      <c r="CA320" s="88"/>
      <c r="CB320" s="89"/>
      <c r="CC320" s="89"/>
      <c r="CG320" s="729" t="s">
        <v>65</v>
      </c>
      <c r="CH320" s="729">
        <f>COUNTIFS(CG256:CG263,"&lt;&gt;Not Declared",CG256:CG263,"&lt;&gt;")</f>
        <v>0</v>
      </c>
      <c r="CI320" s="88"/>
      <c r="CJ320" s="89"/>
      <c r="CK320" s="89"/>
      <c r="CO320" s="729" t="s">
        <v>65</v>
      </c>
      <c r="CP320" s="729">
        <f>COUNTIFS(CO256:CO263,"&lt;&gt;Not Declared",CO256:CO263,"&lt;&gt;")</f>
        <v>0</v>
      </c>
      <c r="CQ320" s="88"/>
      <c r="CR320" s="89"/>
      <c r="CS320" s="89"/>
      <c r="CW320" s="729" t="s">
        <v>65</v>
      </c>
      <c r="CX320" s="729">
        <f>COUNTIFS(CW256:CW263,"&lt;&gt;Not Declared",CW256:CW263,"&lt;&gt;")</f>
        <v>0</v>
      </c>
      <c r="CY320" s="88"/>
      <c r="CZ320" s="89"/>
      <c r="DA320" s="89"/>
      <c r="DE320" s="729" t="s">
        <v>65</v>
      </c>
      <c r="DF320" s="729">
        <f>COUNTIFS(DE256:DE263,"&lt;&gt;Not Declared",DE256:DE263,"&lt;&gt;")</f>
        <v>0</v>
      </c>
      <c r="DG320" s="88"/>
      <c r="DH320" s="89"/>
      <c r="DI320" s="89"/>
      <c r="DM320" s="729" t="s">
        <v>65</v>
      </c>
      <c r="DN320" s="729">
        <f>COUNTIFS(DM256:DM263,"&lt;&gt;Not Declared",DM256:DM263,"&lt;&gt;")</f>
        <v>0</v>
      </c>
      <c r="DO320" s="88"/>
      <c r="DP320" s="89"/>
      <c r="DQ320" s="89"/>
      <c r="DZ320" s="15"/>
      <c r="EA320" s="15"/>
    </row>
    <row r="321" spans="1:131" s="359" customFormat="1" ht="21" customHeight="1">
      <c r="A321" s="358" t="str">
        <f>A320</f>
        <v>Great Milton AC</v>
      </c>
      <c r="B321" s="729" t="str">
        <f>'Team Kennet'!AV$2</f>
        <v>XX</v>
      </c>
      <c r="C321" s="729" t="s">
        <v>65</v>
      </c>
      <c r="D321" s="729" t="str" cm="1">
        <f t="array" ref="D321">_xlfn.LET(_xlpm.x, 'Great Milton'!$AL$24:$AW$24, _xlpm.y, 'Great Milton'!$AL$30:$AW$38, _xlpm.z, 'Great Milton'!$AJ$30:$AJ$38, IF(_xlfn.XLOOKUP($C321,_xlfn.XLOOKUP(D$247,_xlpm.x,_xlpm.y,""),_xlpm.z,"Not Declared")="", "Name not recorded",  _xlfn.XLOOKUP($C321,_xlfn.XLOOKUP(D$247,_xlpm.x,_xlpm.y,""),_xlpm.z,"Not Declared")))</f>
        <v>Not Declared</v>
      </c>
      <c r="E321" s="729" t="str" cm="1">
        <f t="array" ref="E321">_xlfn.LET(_xlpm.x, 'Great Milton'!$AL$24:$AW$24, _xlpm.y, 'Great Milton'!$AL$30:$AW$38, _xlpm.z, 'Great Milton'!$AJ$30:$AJ$38, IF(_xlfn.XLOOKUP($C321,_xlfn.XLOOKUP(E$247,_xlpm.x,_xlpm.y,""),_xlpm.z,"Not Declared")="", "Name not recorded",  _xlfn.XLOOKUP($C321,_xlfn.XLOOKUP(E$247,_xlpm.x,_xlpm.y,""),_xlpm.z,"Not Declared")))</f>
        <v>Not Declared</v>
      </c>
      <c r="F321" s="732" t="str" cm="1">
        <f t="array" ref="F321">_xlfn.LET(_xlpm.x, 'Great Milton'!$AL$24:$AW$24, _xlpm.y, 'Great Milton'!$AL$30:$AW$38, _xlpm.z, 'Great Milton'!$AJ$30:$AJ$38, IF(_xlfn.XLOOKUP($C321,_xlfn.XLOOKUP(F$247,_xlpm.x,_xlpm.y,""),_xlpm.z,"Not Declared")="", "Name not recorded",  _xlfn.XLOOKUP($C321,_xlfn.XLOOKUP(F$247,_xlpm.x,_xlpm.y,""),_xlpm.z,"Not Declared")))</f>
        <v>Not Declared</v>
      </c>
      <c r="G321" s="729" t="str" cm="1">
        <f t="array" ref="G321">_xlfn.LET(_xlpm.x, 'Great Milton'!$AL$24:$AW$24, _xlpm.y, 'Great Milton'!$AL$30:$AW$38, _xlpm.z, 'Great Milton'!$AJ$30:$AJ$38, IF(_xlfn.XLOOKUP($C321,_xlfn.XLOOKUP(G$247,_xlpm.x,_xlpm.y,""),_xlpm.z,"Not Declared")="", "Name not recorded",  _xlfn.XLOOKUP($C321,_xlfn.XLOOKUP(G$247,_xlpm.x,_xlpm.y,""),_xlpm.z,"Not Declared")))</f>
        <v>Not Declared</v>
      </c>
      <c r="H321" s="729" t="str" cm="1">
        <f t="array" ref="H321">_xlfn.LET(_xlpm.x, 'Great Milton'!$AL$24:$AW$24, _xlpm.y, 'Great Milton'!$AL$30:$AW$38, _xlpm.z, 'Great Milton'!$AJ$30:$AJ$38, IF(_xlfn.XLOOKUP($C321,_xlfn.XLOOKUP(H$247,_xlpm.x,_xlpm.y,""),_xlpm.z,"Not Declared")="", "Name not recorded",  _xlfn.XLOOKUP($C321,_xlfn.XLOOKUP(H$247,_xlpm.x,_xlpm.y,""),_xlpm.z,"Not Declared")))</f>
        <v>Not Declared</v>
      </c>
      <c r="I321" s="729" t="str" cm="1">
        <f t="array" ref="I321">_xlfn.LET(_xlpm.x, 'Great Milton'!$AL$24:$AW$24, _xlpm.y, 'Great Milton'!$AL$30:$AW$38, _xlpm.z, 'Great Milton'!$AJ$30:$AJ$38, IF(_xlfn.XLOOKUP($C321,_xlfn.XLOOKUP(I$247,_xlpm.x,_xlpm.y,""),_xlpm.z,"Not Declared")="", "Name not recorded",  _xlfn.XLOOKUP($C321,_xlfn.XLOOKUP(I$247,_xlpm.x,_xlpm.y,""),_xlpm.z,"Not Declared")))</f>
        <v>Not Declared</v>
      </c>
      <c r="J321" s="729" t="str" cm="1">
        <f t="array" ref="J321">_xlfn.LET(_xlpm.x, 'Great Milton'!$AL$24:$AW$24, _xlpm.y, 'Great Milton'!$AL$30:$AW$38, _xlpm.z, 'Great Milton'!$AJ$30:$AJ$38, IF(_xlfn.XLOOKUP($C321,_xlfn.XLOOKUP(J$247,_xlpm.x,_xlpm.y,""),_xlpm.z,"Not Declared")="", "Name not recorded",  _xlfn.XLOOKUP($C321,_xlfn.XLOOKUP(J$247,_xlpm.x,_xlpm.y,""),_xlpm.z,"Not Declared")))</f>
        <v>Not Declared</v>
      </c>
      <c r="K321" s="729" t="str" cm="1">
        <f t="array" ref="K321">_xlfn.LET(_xlpm.x, 'Great Milton'!$AL$24:$AW$24, _xlpm.y, 'Great Milton'!$AL$30:$AW$38, _xlpm.z, 'Great Milton'!$AJ$30:$AJ$38, IF(_xlfn.XLOOKUP($C321,_xlfn.XLOOKUP(K$247,_xlpm.x,_xlpm.y,""),_xlpm.z,"Not Declared")="", "Name not recorded",  _xlfn.XLOOKUP($C321,_xlfn.XLOOKUP(K$247,_xlpm.x,_xlpm.y,""),_xlpm.z,"Not Declared")))</f>
        <v>Not Declared</v>
      </c>
      <c r="L321" s="729" t="str" cm="1">
        <f t="array" ref="L321">_xlfn.LET(_xlpm.x, 'Great Milton'!$AL$24:$AW$24, _xlpm.y, 'Great Milton'!$AL$30:$AW$38, _xlpm.z, 'Great Milton'!$AJ$30:$AJ$38, IF(_xlfn.XLOOKUP($C321,_xlfn.XLOOKUP(L$247,_xlpm.x,_xlpm.y,""),_xlpm.z,"Not Declared")="", "Name not recorded",  _xlfn.XLOOKUP($C321,_xlfn.XLOOKUP(L$247,_xlpm.x,_xlpm.y,""),_xlpm.z,"Not Declared")))</f>
        <v>Not Declared</v>
      </c>
      <c r="M321" s="729" t="str" cm="1">
        <f t="array" ref="M321">_xlfn.LET(_xlpm.x, 'Great Milton'!$AL$24:$AW$24, _xlpm.y, 'Great Milton'!$AL$30:$AW$38, _xlpm.z, 'Great Milton'!$AJ$30:$AJ$38, IF(_xlfn.XLOOKUP($C321,_xlfn.XLOOKUP(M$247,_xlpm.x,_xlpm.y,""),_xlpm.z,"Not Declared")="", "Name not recorded",  _xlfn.XLOOKUP($C321,_xlfn.XLOOKUP(M$247,_xlpm.x,_xlpm.y,""),_xlpm.z,"Not Declared")))</f>
        <v>Not Declared</v>
      </c>
      <c r="N321" s="729" t="str" cm="1">
        <f t="array" ref="N321">_xlfn.LET(_xlpm.x, 'Great Milton'!$AL$24:$AW$24, _xlpm.y, 'Great Milton'!$AL$30:$AW$38, _xlpm.z, 'Great Milton'!$AJ$30:$AJ$38, IF(_xlfn.XLOOKUP($C321,_xlfn.XLOOKUP(N$247,_xlpm.x,_xlpm.y,""),_xlpm.z,"Not Declared")="", "Name not recorded",  _xlfn.XLOOKUP($C321,_xlfn.XLOOKUP(N$247,_xlpm.x,_xlpm.y,""),_xlpm.z,"Not Declared")))</f>
        <v>Not Declared</v>
      </c>
      <c r="O321" s="729" t="str" cm="1">
        <f t="array" ref="O321">_xlfn.LET(_xlpm.x, 'Great Milton'!$AL$24:$AW$24, _xlpm.y, 'Great Milton'!$AL$30:$AW$38, _xlpm.z, 'Great Milton'!$AJ$30:$AJ$38, IF(_xlfn.XLOOKUP($C321,_xlfn.XLOOKUP(O$247,_xlpm.x,_xlpm.y,""),_xlpm.z,"Not Declared")="", "Name not recorded",  _xlfn.XLOOKUP($C321,_xlfn.XLOOKUP(O$247,_xlpm.x,_xlpm.y,""),_xlpm.z,"Not Declared")))</f>
        <v>Not Declared</v>
      </c>
      <c r="P321" s="732"/>
      <c r="Q321" s="732"/>
      <c r="R321" s="732"/>
      <c r="S321" s="732"/>
      <c r="T321" s="732"/>
      <c r="U321" s="732"/>
      <c r="V321" s="732"/>
      <c r="W321" s="732"/>
      <c r="X321" s="732"/>
      <c r="AC321" s="729" t="s">
        <v>519</v>
      </c>
      <c r="AD321" s="729">
        <f>COUNTIFS(AC264:AC317,"&lt;&gt;Not Declared",AC264:AC317,"&lt;&gt;",AC264:AC317,"&lt;&gt;#N/A")</f>
        <v>0</v>
      </c>
      <c r="AE321" s="436"/>
      <c r="AK321" s="729" t="s">
        <v>519</v>
      </c>
      <c r="AL321" s="729">
        <f>COUNTIFS(AK264:AK317,"&lt;&gt;Not Declared",AK264:AK317,"&lt;&gt;",AK264:AK317,"&lt;&gt;#N/A")</f>
        <v>0</v>
      </c>
      <c r="AM321" s="436"/>
      <c r="AS321" s="729" t="s">
        <v>519</v>
      </c>
      <c r="AT321" s="729">
        <f>COUNTIFS(AS264:AS317,"&lt;&gt;Not Declared",AS264:AS317,"&lt;&gt;",AS264:AS317,"&lt;&gt;#N/A")</f>
        <v>0</v>
      </c>
      <c r="AU321" s="436"/>
      <c r="BA321" s="729" t="s">
        <v>519</v>
      </c>
      <c r="BB321" s="729">
        <f>COUNTIFS(BA264:BA317,"&lt;&gt;Not Declared",BA264:BA317,"&lt;&gt;",BA264:BA317,"&lt;&gt;#N/A")</f>
        <v>0</v>
      </c>
      <c r="BC321" s="436"/>
      <c r="BI321" s="729" t="s">
        <v>519</v>
      </c>
      <c r="BJ321" s="729">
        <f>COUNTIFS(BI264:BI317,"&lt;&gt;Not Declared",BI264:BI317,"&lt;&gt;",BI264:BI317,"&lt;&gt;#N/A")</f>
        <v>0</v>
      </c>
      <c r="BK321" s="436"/>
      <c r="BQ321" s="729" t="s">
        <v>519</v>
      </c>
      <c r="BR321" s="729">
        <f>COUNTIFS(BQ264:BQ317,"&lt;&gt;Not Declared",BQ264:BQ317,"&lt;&gt;",BQ264:BQ317,"&lt;&gt;#N/A")</f>
        <v>0</v>
      </c>
      <c r="BS321" s="436"/>
      <c r="BY321" s="729" t="s">
        <v>519</v>
      </c>
      <c r="BZ321" s="729">
        <f>COUNTIFS(BY264:BY317,"&lt;&gt;Not Declared",BY264:BY317,"&lt;&gt;",BY264:BY317,"&lt;&gt;#N/A")</f>
        <v>0</v>
      </c>
      <c r="CA321" s="88"/>
      <c r="CB321" s="89"/>
      <c r="CG321" s="729" t="s">
        <v>519</v>
      </c>
      <c r="CH321" s="729">
        <f>COUNTIFS(CG264:CG317,"&lt;&gt;Not Declared",CG264:CG317,"&lt;&gt;",CG264:CG317,"&lt;&gt;#N/A")</f>
        <v>0</v>
      </c>
      <c r="CI321" s="88"/>
      <c r="CJ321" s="89"/>
      <c r="CO321" s="729" t="s">
        <v>519</v>
      </c>
      <c r="CP321" s="729">
        <f>COUNTIFS(CO264:CO317,"&lt;&gt;Not Declared",CO264:CO317,"&lt;&gt;",CO264:CO317,"&lt;&gt;#N/A")</f>
        <v>0</v>
      </c>
      <c r="CQ321" s="88"/>
      <c r="CR321" s="89"/>
      <c r="CW321" s="729" t="s">
        <v>519</v>
      </c>
      <c r="CX321" s="729">
        <f>COUNTIFS(CW264:CW317,"&lt;&gt;Not Declared",CW264:CW317,"&lt;&gt;",CW264:CW317,"&lt;&gt;#N/A")</f>
        <v>0</v>
      </c>
      <c r="CY321" s="88"/>
      <c r="CZ321" s="89"/>
      <c r="DE321" s="729" t="s">
        <v>519</v>
      </c>
      <c r="DF321" s="729">
        <f>COUNTIFS(DE264:DE317,"&lt;&gt;Not Declared",DE264:DE317,"&lt;&gt;",DE264:DE317,"&lt;&gt;#N/A")</f>
        <v>0</v>
      </c>
      <c r="DG321" s="88"/>
      <c r="DH321" s="89"/>
      <c r="DM321" s="729" t="s">
        <v>519</v>
      </c>
      <c r="DN321" s="729">
        <f>COUNTIFS(DM264:DM317,"&lt;&gt;Not Declared",DM264:DM317,"&lt;&gt;",DM264:DM317,"&lt;&gt;#N/A")</f>
        <v>0</v>
      </c>
      <c r="DO321" s="88"/>
      <c r="DP321" s="89"/>
      <c r="DU321" s="729" t="s">
        <v>519</v>
      </c>
      <c r="DV321" s="729">
        <f>COUNTIFS(DU256:DU312,"&lt;&gt;Not Declared, Not Declared, Not Declared, Not Declared",DU256:DU312,"&lt;&gt;", DU256:DU312,"&lt;&gt;#N/A")</f>
        <v>0</v>
      </c>
      <c r="DZ321" s="15"/>
      <c r="EA321" s="15"/>
    </row>
    <row r="322" spans="1:131" s="359" customFormat="1" ht="21" customHeight="1">
      <c r="A322" s="358" t="str">
        <f t="shared" ref="A322:A327" si="35">A321</f>
        <v>Great Milton AC</v>
      </c>
      <c r="B322" s="729"/>
      <c r="C322" s="729" t="s">
        <v>517</v>
      </c>
      <c r="D322" s="729" t="str" cm="1">
        <f t="array" ref="D322">_xlfn.LET(_xlpm.x, 'Great Milton'!$AL$24:$AW$24, _xlpm.y, 'Great Milton'!$AL$30:$AW$38, _xlpm.z, 'Great Milton'!$AJ$30:$AJ$38, IF(_xlfn.XLOOKUP($C322,_xlfn.XLOOKUP(D$247,_xlpm.x,_xlpm.y,""),_xlpm.z,"Not Declared")="", "Name not recorded",  _xlfn.XLOOKUP($C322,_xlfn.XLOOKUP(D$247,_xlpm.x,_xlpm.y,""),_xlpm.z,"Not Declared")))</f>
        <v>Not Declared</v>
      </c>
      <c r="E322" s="729" t="str" cm="1">
        <f t="array" ref="E322">_xlfn.LET(_xlpm.x, 'Great Milton'!$AL$24:$AW$24, _xlpm.y, 'Great Milton'!$AL$30:$AW$38, _xlpm.z, 'Great Milton'!$AJ$30:$AJ$38, IF(_xlfn.XLOOKUP($C322,_xlfn.XLOOKUP(E$247,_xlpm.x,_xlpm.y,""),_xlpm.z,"Not Declared")="", "Name not recorded",  _xlfn.XLOOKUP($C322,_xlfn.XLOOKUP(E$247,_xlpm.x,_xlpm.y,""),_xlpm.z,"Not Declared")))</f>
        <v>Not Declared</v>
      </c>
      <c r="F322" s="732" t="str" cm="1">
        <f t="array" ref="F322">_xlfn.LET(_xlpm.x, 'Great Milton'!$AL$24:$AW$24, _xlpm.y, 'Great Milton'!$AL$30:$AW$38, _xlpm.z, 'Great Milton'!$AJ$30:$AJ$38, IF(_xlfn.XLOOKUP($C322,_xlfn.XLOOKUP(F$247,_xlpm.x,_xlpm.y,""),_xlpm.z,"Not Declared")="", "Name not recorded",  _xlfn.XLOOKUP($C322,_xlfn.XLOOKUP(F$247,_xlpm.x,_xlpm.y,""),_xlpm.z,"Not Declared")))</f>
        <v>Not Declared</v>
      </c>
      <c r="G322" s="729" t="str" cm="1">
        <f t="array" ref="G322">_xlfn.LET(_xlpm.x, 'Great Milton'!$AL$24:$AW$24, _xlpm.y, 'Great Milton'!$AL$30:$AW$38, _xlpm.z, 'Great Milton'!$AJ$30:$AJ$38, IF(_xlfn.XLOOKUP($C322,_xlfn.XLOOKUP(G$247,_xlpm.x,_xlpm.y,""),_xlpm.z,"Not Declared")="", "Name not recorded",  _xlfn.XLOOKUP($C322,_xlfn.XLOOKUP(G$247,_xlpm.x,_xlpm.y,""),_xlpm.z,"Not Declared")))</f>
        <v>Not Declared</v>
      </c>
      <c r="H322" s="729" t="str" cm="1">
        <f t="array" ref="H322">_xlfn.LET(_xlpm.x, 'Great Milton'!$AL$24:$AW$24, _xlpm.y, 'Great Milton'!$AL$30:$AW$38, _xlpm.z, 'Great Milton'!$AJ$30:$AJ$38, IF(_xlfn.XLOOKUP($C322,_xlfn.XLOOKUP(H$247,_xlpm.x,_xlpm.y,""),_xlpm.z,"Not Declared")="", "Name not recorded",  _xlfn.XLOOKUP($C322,_xlfn.XLOOKUP(H$247,_xlpm.x,_xlpm.y,""),_xlpm.z,"Not Declared")))</f>
        <v>Not Declared</v>
      </c>
      <c r="I322" s="729" t="str" cm="1">
        <f t="array" ref="I322">_xlfn.LET(_xlpm.x, 'Great Milton'!$AL$24:$AW$24, _xlpm.y, 'Great Milton'!$AL$30:$AW$38, _xlpm.z, 'Great Milton'!$AJ$30:$AJ$38, IF(_xlfn.XLOOKUP($C322,_xlfn.XLOOKUP(I$247,_xlpm.x,_xlpm.y,""),_xlpm.z,"Not Declared")="", "Name not recorded",  _xlfn.XLOOKUP($C322,_xlfn.XLOOKUP(I$247,_xlpm.x,_xlpm.y,""),_xlpm.z,"Not Declared")))</f>
        <v>Not Declared</v>
      </c>
      <c r="J322" s="729" t="str" cm="1">
        <f t="array" ref="J322">_xlfn.LET(_xlpm.x, 'Great Milton'!$AL$24:$AW$24, _xlpm.y, 'Great Milton'!$AL$30:$AW$38, _xlpm.z, 'Great Milton'!$AJ$30:$AJ$38, IF(_xlfn.XLOOKUP($C322,_xlfn.XLOOKUP(J$247,_xlpm.x,_xlpm.y,""),_xlpm.z,"Not Declared")="", "Name not recorded",  _xlfn.XLOOKUP($C322,_xlfn.XLOOKUP(J$247,_xlpm.x,_xlpm.y,""),_xlpm.z,"Not Declared")))</f>
        <v>Not Declared</v>
      </c>
      <c r="K322" s="729" t="str" cm="1">
        <f t="array" ref="K322">_xlfn.LET(_xlpm.x, 'Great Milton'!$AL$24:$AW$24, _xlpm.y, 'Great Milton'!$AL$30:$AW$38, _xlpm.z, 'Great Milton'!$AJ$30:$AJ$38, IF(_xlfn.XLOOKUP($C322,_xlfn.XLOOKUP(K$247,_xlpm.x,_xlpm.y,""),_xlpm.z,"Not Declared")="", "Name not recorded",  _xlfn.XLOOKUP($C322,_xlfn.XLOOKUP(K$247,_xlpm.x,_xlpm.y,""),_xlpm.z,"Not Declared")))</f>
        <v>Not Declared</v>
      </c>
      <c r="L322" s="729" t="str" cm="1">
        <f t="array" ref="L322">_xlfn.LET(_xlpm.x, 'Great Milton'!$AL$24:$AW$24, _xlpm.y, 'Great Milton'!$AL$30:$AW$38, _xlpm.z, 'Great Milton'!$AJ$30:$AJ$38, IF(_xlfn.XLOOKUP($C322,_xlfn.XLOOKUP(L$247,_xlpm.x,_xlpm.y,""),_xlpm.z,"Not Declared")="", "Name not recorded",  _xlfn.XLOOKUP($C322,_xlfn.XLOOKUP(L$247,_xlpm.x,_xlpm.y,""),_xlpm.z,"Not Declared")))</f>
        <v>Not Declared</v>
      </c>
      <c r="M322" s="729" t="str" cm="1">
        <f t="array" ref="M322">_xlfn.LET(_xlpm.x, 'Great Milton'!$AL$24:$AW$24, _xlpm.y, 'Great Milton'!$AL$30:$AW$38, _xlpm.z, 'Great Milton'!$AJ$30:$AJ$38, IF(_xlfn.XLOOKUP($C322,_xlfn.XLOOKUP(M$247,_xlpm.x,_xlpm.y,""),_xlpm.z,"Not Declared")="", "Name not recorded",  _xlfn.XLOOKUP($C322,_xlfn.XLOOKUP(M$247,_xlpm.x,_xlpm.y,""),_xlpm.z,"Not Declared")))</f>
        <v>Not Declared</v>
      </c>
      <c r="N322" s="729" t="str" cm="1">
        <f t="array" ref="N322">_xlfn.LET(_xlpm.x, 'Great Milton'!$AL$24:$AW$24, _xlpm.y, 'Great Milton'!$AL$30:$AW$38, _xlpm.z, 'Great Milton'!$AJ$30:$AJ$38, IF(_xlfn.XLOOKUP($C322,_xlfn.XLOOKUP(N$247,_xlpm.x,_xlpm.y,""),_xlpm.z,"Not Declared")="", "Name not recorded",  _xlfn.XLOOKUP($C322,_xlfn.XLOOKUP(N$247,_xlpm.x,_xlpm.y,""),_xlpm.z,"Not Declared")))</f>
        <v>Not Declared</v>
      </c>
      <c r="O322" s="729" t="str" cm="1">
        <f t="array" ref="O322">_xlfn.LET(_xlpm.x, 'Great Milton'!$AL$24:$AW$24, _xlpm.y, 'Great Milton'!$AL$30:$AW$38, _xlpm.z, 'Great Milton'!$AJ$30:$AJ$38, IF(_xlfn.XLOOKUP($C322,_xlfn.XLOOKUP(O$247,_xlpm.x,_xlpm.y,""),_xlpm.z,"Not Declared")="", "Name not recorded",  _xlfn.XLOOKUP($C322,_xlfn.XLOOKUP(O$247,_xlpm.x,_xlpm.y,""),_xlpm.z,"Not Declared")))</f>
        <v>Not Declared</v>
      </c>
      <c r="P322" s="79" t="s">
        <v>517</v>
      </c>
      <c r="Q322" s="729" t="s">
        <v>319</v>
      </c>
      <c r="R322" s="729" t="s">
        <v>320</v>
      </c>
      <c r="S322" s="729" t="s">
        <v>321</v>
      </c>
      <c r="T322" s="729" t="str" cm="1">
        <f t="array" ref="T322">_xlfn.LET(_xlpm.x, 'Great Milton'!$AL$24:$AX$24, _xlpm.y, 'Great Milton'!$AL$30:$AX$38, _xlpm.z, 'Great Milton'!$AJ$30:$AJ$38, IF(_xlfn.XLOOKUP(P322,_xlfn.XLOOKUP(T$247,_xlpm.x,_xlpm.y,""),_xlpm.z,"Not Declared")="", "Name not recorded",  _xlfn.XLOOKUP(P322,_xlfn.XLOOKUP(T$247,_xlpm.x,_xlpm.y,""),_xlpm.z,"Not Declared")))</f>
        <v>Not Declared</v>
      </c>
      <c r="U322" s="729" t="str" cm="1">
        <f t="array" ref="U322">_xlfn.LET(_xlpm.x, Witney!$AL$24:$AX$24, _xlpm.y, Witney!$AL$30:$AX$38, _xlpm.z, Witney!$AJ$30:$AJ$38, IF(_xlfn.XLOOKUP(Q322,_xlfn.XLOOKUP(U$247,_xlpm.x,_xlpm.y,""),_xlpm.z,"Not Declared")="", "Name not recorded",  _xlfn.XLOOKUP(Q322,_xlfn.XLOOKUP(U$247,_xlpm.x,_xlpm.y,""),_xlpm.z,"Not Declared")))</f>
        <v>Not Declared</v>
      </c>
      <c r="V322" s="729" t="str" cm="1">
        <f t="array" ref="V322">_xlfn.LET(_xlpm.x, Witney!$AL$24:$AX$24, _xlpm.y, Witney!$AL$30:$AX$38, _xlpm.z, Witney!$AJ$30:$AJ$38, IF(_xlfn.XLOOKUP(R322,_xlfn.XLOOKUP(V$247,_xlpm.x,_xlpm.y,""),_xlpm.z,"Not Declared")="", "Name not recorded",  _xlfn.XLOOKUP(R322,_xlfn.XLOOKUP(V$247,_xlpm.x,_xlpm.y,""),_xlpm.z,"Not Declared")))</f>
        <v>Not Declared</v>
      </c>
      <c r="W322" s="729" t="str" cm="1">
        <f t="array" ref="W322">_xlfn.LET(_xlpm.x, Witney!$AL$24:$AX$24, _xlpm.y, Witney!$AL$30:$AX$38, _xlpm.z, Witney!$AJ$30:$AJ$38, IF(_xlfn.XLOOKUP(S322,_xlfn.XLOOKUP(W$247,_xlpm.x,_xlpm.y,""),_xlpm.z,"Not Declared")="", "Name not recorded",  _xlfn.XLOOKUP(S322,_xlfn.XLOOKUP(W$247,_xlpm.x,_xlpm.y,""),_xlpm.z,"Not Declared")))</f>
        <v>Not Declared</v>
      </c>
      <c r="X322" s="358" t="str">
        <f>_xlfn.TEXTJOIN(", ",,T322:W322)</f>
        <v>Not Declared, Not Declared, Not Declared, Not Declared</v>
      </c>
      <c r="AC322" s="729" t="s">
        <v>520</v>
      </c>
      <c r="AD322" s="729" t="str">
        <f>_xlfn.TEXTJOIN("/",,AD319:AD321)</f>
        <v>0/0/0</v>
      </c>
      <c r="AE322" s="436"/>
      <c r="AK322" s="729" t="s">
        <v>520</v>
      </c>
      <c r="AL322" s="729" t="str">
        <f>_xlfn.TEXTJOIN("/",,AL319:AL321)</f>
        <v>0/0/0</v>
      </c>
      <c r="AM322" s="436"/>
      <c r="AS322" s="729" t="s">
        <v>520</v>
      </c>
      <c r="AT322" s="729" t="str">
        <f>_xlfn.TEXTJOIN("/",,AT319:AT321)</f>
        <v>0/0/0</v>
      </c>
      <c r="AU322" s="436"/>
      <c r="BA322" s="729" t="s">
        <v>520</v>
      </c>
      <c r="BB322" s="729" t="str">
        <f>_xlfn.TEXTJOIN("/",,BB319:BB321)</f>
        <v>0/0/0</v>
      </c>
      <c r="BC322" s="436"/>
      <c r="BI322" s="729" t="s">
        <v>520</v>
      </c>
      <c r="BJ322" s="729" t="str">
        <f>_xlfn.TEXTJOIN("/",,BJ319:BJ321)</f>
        <v>0/0/0</v>
      </c>
      <c r="BK322" s="436"/>
      <c r="BQ322" s="729" t="s">
        <v>520</v>
      </c>
      <c r="BR322" s="729" t="str">
        <f>_xlfn.TEXTJOIN("/",,BR319:BR321)</f>
        <v>0/0/0</v>
      </c>
      <c r="BS322" s="436"/>
      <c r="BY322" s="729" t="s">
        <v>520</v>
      </c>
      <c r="BZ322" s="729" t="str">
        <f>_xlfn.TEXTJOIN("/",,BZ319:BZ321)</f>
        <v>0/0/0</v>
      </c>
      <c r="CA322" s="88"/>
      <c r="CG322" s="729" t="s">
        <v>520</v>
      </c>
      <c r="CH322" s="729" t="str">
        <f>_xlfn.TEXTJOIN("/",,CH319:CH321)</f>
        <v>0/0/0</v>
      </c>
      <c r="CI322" s="88"/>
      <c r="CO322" s="729" t="s">
        <v>520</v>
      </c>
      <c r="CP322" s="729" t="str">
        <f>_xlfn.TEXTJOIN("/",,CP319:CP321)</f>
        <v>0/0/0</v>
      </c>
      <c r="CQ322" s="88"/>
      <c r="CW322" s="729" t="s">
        <v>520</v>
      </c>
      <c r="CX322" s="729" t="str">
        <f>_xlfn.TEXTJOIN("/",,CX319:CX321)</f>
        <v>0/0/0</v>
      </c>
      <c r="CY322" s="88"/>
      <c r="DE322" s="729" t="s">
        <v>520</v>
      </c>
      <c r="DF322" s="729" t="str">
        <f>_xlfn.TEXTJOIN("/",,DF319:DF321)</f>
        <v>0/0/0</v>
      </c>
      <c r="DG322" s="88"/>
      <c r="DM322" s="729" t="s">
        <v>520</v>
      </c>
      <c r="DN322" s="729" t="str">
        <f>_xlfn.TEXTJOIN("/",,DN319:DN321)</f>
        <v>0/0/0</v>
      </c>
      <c r="DO322" s="88"/>
      <c r="DU322" s="729" t="s">
        <v>520</v>
      </c>
      <c r="DV322" s="729" t="str">
        <f>_xlfn.TEXTJOIN("/",,DV319:DV321)</f>
        <v>0/0</v>
      </c>
      <c r="DZ322" s="15"/>
      <c r="EA322" s="15"/>
    </row>
    <row r="323" spans="1:131" s="359" customFormat="1" ht="21" customHeight="1">
      <c r="A323" s="358" t="str">
        <f t="shared" si="35"/>
        <v>Great Milton AC</v>
      </c>
      <c r="B323" s="729"/>
      <c r="C323" s="729" t="s">
        <v>319</v>
      </c>
      <c r="D323" s="729" t="str" cm="1">
        <f t="array" ref="D323">_xlfn.LET(_xlpm.x, 'Great Milton'!$AL$24:$AW$24, _xlpm.y, 'Great Milton'!$AL$30:$AW$38, _xlpm.z, 'Great Milton'!$AJ$30:$AJ$38, IF(_xlfn.XLOOKUP($C323,_xlfn.XLOOKUP(D$247,_xlpm.x,_xlpm.y,""),_xlpm.z,"Not Declared")="", "Name not recorded",  _xlfn.XLOOKUP($C323,_xlfn.XLOOKUP(D$247,_xlpm.x,_xlpm.y,""),_xlpm.z,"Not Declared")))</f>
        <v>Not Declared</v>
      </c>
      <c r="E323" s="729" t="str" cm="1">
        <f t="array" ref="E323">_xlfn.LET(_xlpm.x, 'Great Milton'!$AL$24:$AW$24, _xlpm.y, 'Great Milton'!$AL$30:$AW$38, _xlpm.z, 'Great Milton'!$AJ$30:$AJ$38, IF(_xlfn.XLOOKUP($C323,_xlfn.XLOOKUP(E$247,_xlpm.x,_xlpm.y,""),_xlpm.z,"Not Declared")="", "Name not recorded",  _xlfn.XLOOKUP($C323,_xlfn.XLOOKUP(E$247,_xlpm.x,_xlpm.y,""),_xlpm.z,"Not Declared")))</f>
        <v>Not Declared</v>
      </c>
      <c r="F323" s="732" t="str" cm="1">
        <f t="array" ref="F323">_xlfn.LET(_xlpm.x, 'Great Milton'!$AL$24:$AW$24, _xlpm.y, 'Great Milton'!$AL$30:$AW$38, _xlpm.z, 'Great Milton'!$AJ$30:$AJ$38, IF(_xlfn.XLOOKUP($C323,_xlfn.XLOOKUP(F$247,_xlpm.x,_xlpm.y,""),_xlpm.z,"Not Declared")="", "Name not recorded",  _xlfn.XLOOKUP($C323,_xlfn.XLOOKUP(F$247,_xlpm.x,_xlpm.y,""),_xlpm.z,"Not Declared")))</f>
        <v>Not Declared</v>
      </c>
      <c r="G323" s="729" t="str" cm="1">
        <f t="array" ref="G323">_xlfn.LET(_xlpm.x, 'Great Milton'!$AL$24:$AW$24, _xlpm.y, 'Great Milton'!$AL$30:$AW$38, _xlpm.z, 'Great Milton'!$AJ$30:$AJ$38, IF(_xlfn.XLOOKUP($C323,_xlfn.XLOOKUP(G$247,_xlpm.x,_xlpm.y,""),_xlpm.z,"Not Declared")="", "Name not recorded",  _xlfn.XLOOKUP($C323,_xlfn.XLOOKUP(G$247,_xlpm.x,_xlpm.y,""),_xlpm.z,"Not Declared")))</f>
        <v>Not Declared</v>
      </c>
      <c r="H323" s="729" t="str" cm="1">
        <f t="array" ref="H323">_xlfn.LET(_xlpm.x, 'Great Milton'!$AL$24:$AW$24, _xlpm.y, 'Great Milton'!$AL$30:$AW$38, _xlpm.z, 'Great Milton'!$AJ$30:$AJ$38, IF(_xlfn.XLOOKUP($C323,_xlfn.XLOOKUP(H$247,_xlpm.x,_xlpm.y,""),_xlpm.z,"Not Declared")="", "Name not recorded",  _xlfn.XLOOKUP($C323,_xlfn.XLOOKUP(H$247,_xlpm.x,_xlpm.y,""),_xlpm.z,"Not Declared")))</f>
        <v>Not Declared</v>
      </c>
      <c r="I323" s="729" t="str" cm="1">
        <f t="array" ref="I323">_xlfn.LET(_xlpm.x, 'Great Milton'!$AL$24:$AW$24, _xlpm.y, 'Great Milton'!$AL$30:$AW$38, _xlpm.z, 'Great Milton'!$AJ$30:$AJ$38, IF(_xlfn.XLOOKUP($C323,_xlfn.XLOOKUP(I$247,_xlpm.x,_xlpm.y,""),_xlpm.z,"Not Declared")="", "Name not recorded",  _xlfn.XLOOKUP($C323,_xlfn.XLOOKUP(I$247,_xlpm.x,_xlpm.y,""),_xlpm.z,"Not Declared")))</f>
        <v>Not Declared</v>
      </c>
      <c r="J323" s="729" t="str" cm="1">
        <f t="array" ref="J323">_xlfn.LET(_xlpm.x, 'Great Milton'!$AL$24:$AW$24, _xlpm.y, 'Great Milton'!$AL$30:$AW$38, _xlpm.z, 'Great Milton'!$AJ$30:$AJ$38, IF(_xlfn.XLOOKUP($C323,_xlfn.XLOOKUP(J$247,_xlpm.x,_xlpm.y,""),_xlpm.z,"Not Declared")="", "Name not recorded",  _xlfn.XLOOKUP($C323,_xlfn.XLOOKUP(J$247,_xlpm.x,_xlpm.y,""),_xlpm.z,"Not Declared")))</f>
        <v>Not Declared</v>
      </c>
      <c r="K323" s="729" t="str" cm="1">
        <f t="array" ref="K323">_xlfn.LET(_xlpm.x, 'Great Milton'!$AL$24:$AW$24, _xlpm.y, 'Great Milton'!$AL$30:$AW$38, _xlpm.z, 'Great Milton'!$AJ$30:$AJ$38, IF(_xlfn.XLOOKUP($C323,_xlfn.XLOOKUP(K$247,_xlpm.x,_xlpm.y,""),_xlpm.z,"Not Declared")="", "Name not recorded",  _xlfn.XLOOKUP($C323,_xlfn.XLOOKUP(K$247,_xlpm.x,_xlpm.y,""),_xlpm.z,"Not Declared")))</f>
        <v>Not Declared</v>
      </c>
      <c r="L323" s="729" t="str" cm="1">
        <f t="array" ref="L323">_xlfn.LET(_xlpm.x, 'Great Milton'!$AL$24:$AW$24, _xlpm.y, 'Great Milton'!$AL$30:$AW$38, _xlpm.z, 'Great Milton'!$AJ$30:$AJ$38, IF(_xlfn.XLOOKUP($C323,_xlfn.XLOOKUP(L$247,_xlpm.x,_xlpm.y,""),_xlpm.z,"Not Declared")="", "Name not recorded",  _xlfn.XLOOKUP($C323,_xlfn.XLOOKUP(L$247,_xlpm.x,_xlpm.y,""),_xlpm.z,"Not Declared")))</f>
        <v>Not Declared</v>
      </c>
      <c r="M323" s="729" t="str" cm="1">
        <f t="array" ref="M323">_xlfn.LET(_xlpm.x, 'Great Milton'!$AL$24:$AW$24, _xlpm.y, 'Great Milton'!$AL$30:$AW$38, _xlpm.z, 'Great Milton'!$AJ$30:$AJ$38, IF(_xlfn.XLOOKUP($C323,_xlfn.XLOOKUP(M$247,_xlpm.x,_xlpm.y,""),_xlpm.z,"Not Declared")="", "Name not recorded",  _xlfn.XLOOKUP($C323,_xlfn.XLOOKUP(M$247,_xlpm.x,_xlpm.y,""),_xlpm.z,"Not Declared")))</f>
        <v>Not Declared</v>
      </c>
      <c r="N323" s="729" t="str" cm="1">
        <f t="array" ref="N323">_xlfn.LET(_xlpm.x, 'Great Milton'!$AL$24:$AW$24, _xlpm.y, 'Great Milton'!$AL$30:$AW$38, _xlpm.z, 'Great Milton'!$AJ$30:$AJ$38, IF(_xlfn.XLOOKUP($C323,_xlfn.XLOOKUP(N$247,_xlpm.x,_xlpm.y,""),_xlpm.z,"Not Declared")="", "Name not recorded",  _xlfn.XLOOKUP($C323,_xlfn.XLOOKUP(N$247,_xlpm.x,_xlpm.y,""),_xlpm.z,"Not Declared")))</f>
        <v>Not Declared</v>
      </c>
      <c r="O323" s="729" t="str" cm="1">
        <f t="array" ref="O323">_xlfn.LET(_xlpm.x, 'Great Milton'!$AL$24:$AW$24, _xlpm.y, 'Great Milton'!$AL$30:$AW$38, _xlpm.z, 'Great Milton'!$AJ$30:$AJ$38, IF(_xlfn.XLOOKUP($C323,_xlfn.XLOOKUP(O$247,_xlpm.x,_xlpm.y,""),_xlpm.z,"Not Declared")="", "Name not recorded",  _xlfn.XLOOKUP($C323,_xlfn.XLOOKUP(O$247,_xlpm.x,_xlpm.y,""),_xlpm.z,"Not Declared")))</f>
        <v>Not Declared</v>
      </c>
      <c r="P323" s="3"/>
      <c r="Q323" s="3"/>
      <c r="R323" s="3"/>
      <c r="S323" s="3"/>
      <c r="T323" s="3"/>
      <c r="U323" s="3"/>
      <c r="V323" s="3"/>
      <c r="W323" s="3"/>
      <c r="X323" s="12"/>
      <c r="AE323" s="370"/>
      <c r="AL323" s="88"/>
      <c r="AM323" s="370"/>
      <c r="CI323" s="370"/>
      <c r="DH323" s="435"/>
      <c r="DJ323" s="435"/>
      <c r="DQ323" s="435"/>
    </row>
    <row r="324" spans="1:131" s="359" customFormat="1" ht="21" customHeight="1">
      <c r="A324" s="358" t="str">
        <f t="shared" si="35"/>
        <v>Great Milton AC</v>
      </c>
      <c r="B324" s="729"/>
      <c r="C324" s="729" t="s">
        <v>320</v>
      </c>
      <c r="D324" s="729" t="str" cm="1">
        <f t="array" ref="D324">_xlfn.LET(_xlpm.x, 'Great Milton'!$AL$24:$AW$24, _xlpm.y, 'Great Milton'!$AL$30:$AW$38, _xlpm.z, 'Great Milton'!$AJ$30:$AJ$38, IF(_xlfn.XLOOKUP($C324,_xlfn.XLOOKUP(D$247,_xlpm.x,_xlpm.y,""),_xlpm.z,"Not Declared")="", "Name not recorded",  _xlfn.XLOOKUP($C324,_xlfn.XLOOKUP(D$247,_xlpm.x,_xlpm.y,""),_xlpm.z,"Not Declared")))</f>
        <v>Not Declared</v>
      </c>
      <c r="E324" s="729" t="str" cm="1">
        <f t="array" ref="E324">_xlfn.LET(_xlpm.x, 'Great Milton'!$AL$24:$AW$24, _xlpm.y, 'Great Milton'!$AL$30:$AW$38, _xlpm.z, 'Great Milton'!$AJ$30:$AJ$38, IF(_xlfn.XLOOKUP($C324,_xlfn.XLOOKUP(E$247,_xlpm.x,_xlpm.y,""),_xlpm.z,"Not Declared")="", "Name not recorded",  _xlfn.XLOOKUP($C324,_xlfn.XLOOKUP(E$247,_xlpm.x,_xlpm.y,""),_xlpm.z,"Not Declared")))</f>
        <v>Not Declared</v>
      </c>
      <c r="F324" s="732" t="str" cm="1">
        <f t="array" ref="F324">_xlfn.LET(_xlpm.x, 'Great Milton'!$AL$24:$AW$24, _xlpm.y, 'Great Milton'!$AL$30:$AW$38, _xlpm.z, 'Great Milton'!$AJ$30:$AJ$38, IF(_xlfn.XLOOKUP($C324,_xlfn.XLOOKUP(F$247,_xlpm.x,_xlpm.y,""),_xlpm.z,"Not Declared")="", "Name not recorded",  _xlfn.XLOOKUP($C324,_xlfn.XLOOKUP(F$247,_xlpm.x,_xlpm.y,""),_xlpm.z,"Not Declared")))</f>
        <v>Not Declared</v>
      </c>
      <c r="G324" s="729" t="str" cm="1">
        <f t="array" ref="G324">_xlfn.LET(_xlpm.x, 'Great Milton'!$AL$24:$AW$24, _xlpm.y, 'Great Milton'!$AL$30:$AW$38, _xlpm.z, 'Great Milton'!$AJ$30:$AJ$38, IF(_xlfn.XLOOKUP($C324,_xlfn.XLOOKUP(G$247,_xlpm.x,_xlpm.y,""),_xlpm.z,"Not Declared")="", "Name not recorded",  _xlfn.XLOOKUP($C324,_xlfn.XLOOKUP(G$247,_xlpm.x,_xlpm.y,""),_xlpm.z,"Not Declared")))</f>
        <v>Not Declared</v>
      </c>
      <c r="H324" s="729" t="str" cm="1">
        <f t="array" ref="H324">_xlfn.LET(_xlpm.x, 'Great Milton'!$AL$24:$AW$24, _xlpm.y, 'Great Milton'!$AL$30:$AW$38, _xlpm.z, 'Great Milton'!$AJ$30:$AJ$38, IF(_xlfn.XLOOKUP($C324,_xlfn.XLOOKUP(H$247,_xlpm.x,_xlpm.y,""),_xlpm.z,"Not Declared")="", "Name not recorded",  _xlfn.XLOOKUP($C324,_xlfn.XLOOKUP(H$247,_xlpm.x,_xlpm.y,""),_xlpm.z,"Not Declared")))</f>
        <v>Not Declared</v>
      </c>
      <c r="I324" s="729" t="str" cm="1">
        <f t="array" ref="I324">_xlfn.LET(_xlpm.x, 'Great Milton'!$AL$24:$AW$24, _xlpm.y, 'Great Milton'!$AL$30:$AW$38, _xlpm.z, 'Great Milton'!$AJ$30:$AJ$38, IF(_xlfn.XLOOKUP($C324,_xlfn.XLOOKUP(I$247,_xlpm.x,_xlpm.y,""),_xlpm.z,"Not Declared")="", "Name not recorded",  _xlfn.XLOOKUP($C324,_xlfn.XLOOKUP(I$247,_xlpm.x,_xlpm.y,""),_xlpm.z,"Not Declared")))</f>
        <v>Not Declared</v>
      </c>
      <c r="J324" s="729" t="str" cm="1">
        <f t="array" ref="J324">_xlfn.LET(_xlpm.x, 'Great Milton'!$AL$24:$AW$24, _xlpm.y, 'Great Milton'!$AL$30:$AW$38, _xlpm.z, 'Great Milton'!$AJ$30:$AJ$38, IF(_xlfn.XLOOKUP($C324,_xlfn.XLOOKUP(J$247,_xlpm.x,_xlpm.y,""),_xlpm.z,"Not Declared")="", "Name not recorded",  _xlfn.XLOOKUP($C324,_xlfn.XLOOKUP(J$247,_xlpm.x,_xlpm.y,""),_xlpm.z,"Not Declared")))</f>
        <v>Not Declared</v>
      </c>
      <c r="K324" s="729" t="str" cm="1">
        <f t="array" ref="K324">_xlfn.LET(_xlpm.x, 'Great Milton'!$AL$24:$AW$24, _xlpm.y, 'Great Milton'!$AL$30:$AW$38, _xlpm.z, 'Great Milton'!$AJ$30:$AJ$38, IF(_xlfn.XLOOKUP($C324,_xlfn.XLOOKUP(K$247,_xlpm.x,_xlpm.y,""),_xlpm.z,"Not Declared")="", "Name not recorded",  _xlfn.XLOOKUP($C324,_xlfn.XLOOKUP(K$247,_xlpm.x,_xlpm.y,""),_xlpm.z,"Not Declared")))</f>
        <v>Not Declared</v>
      </c>
      <c r="L324" s="729" t="str" cm="1">
        <f t="array" ref="L324">_xlfn.LET(_xlpm.x, 'Great Milton'!$AL$24:$AW$24, _xlpm.y, 'Great Milton'!$AL$30:$AW$38, _xlpm.z, 'Great Milton'!$AJ$30:$AJ$38, IF(_xlfn.XLOOKUP($C324,_xlfn.XLOOKUP(L$247,_xlpm.x,_xlpm.y,""),_xlpm.z,"Not Declared")="", "Name not recorded",  _xlfn.XLOOKUP($C324,_xlfn.XLOOKUP(L$247,_xlpm.x,_xlpm.y,""),_xlpm.z,"Not Declared")))</f>
        <v>Not Declared</v>
      </c>
      <c r="M324" s="729" t="str" cm="1">
        <f t="array" ref="M324">_xlfn.LET(_xlpm.x, 'Great Milton'!$AL$24:$AW$24, _xlpm.y, 'Great Milton'!$AL$30:$AW$38, _xlpm.z, 'Great Milton'!$AJ$30:$AJ$38, IF(_xlfn.XLOOKUP($C324,_xlfn.XLOOKUP(M$247,_xlpm.x,_xlpm.y,""),_xlpm.z,"Not Declared")="", "Name not recorded",  _xlfn.XLOOKUP($C324,_xlfn.XLOOKUP(M$247,_xlpm.x,_xlpm.y,""),_xlpm.z,"Not Declared")))</f>
        <v>Not Declared</v>
      </c>
      <c r="N324" s="729" t="str" cm="1">
        <f t="array" ref="N324">_xlfn.LET(_xlpm.x, 'Great Milton'!$AL$24:$AW$24, _xlpm.y, 'Great Milton'!$AL$30:$AW$38, _xlpm.z, 'Great Milton'!$AJ$30:$AJ$38, IF(_xlfn.XLOOKUP($C324,_xlfn.XLOOKUP(N$247,_xlpm.x,_xlpm.y,""),_xlpm.z,"Not Declared")="", "Name not recorded",  _xlfn.XLOOKUP($C324,_xlfn.XLOOKUP(N$247,_xlpm.x,_xlpm.y,""),_xlpm.z,"Not Declared")))</f>
        <v>Not Declared</v>
      </c>
      <c r="O324" s="729" t="str" cm="1">
        <f t="array" ref="O324">_xlfn.LET(_xlpm.x, 'Great Milton'!$AL$24:$AW$24, _xlpm.y, 'Great Milton'!$AL$30:$AW$38, _xlpm.z, 'Great Milton'!$AJ$30:$AJ$38, IF(_xlfn.XLOOKUP($C324,_xlfn.XLOOKUP(O$247,_xlpm.x,_xlpm.y,""),_xlpm.z,"Not Declared")="", "Name not recorded",  _xlfn.XLOOKUP($C324,_xlfn.XLOOKUP(O$247,_xlpm.x,_xlpm.y,""),_xlpm.z,"Not Declared")))</f>
        <v>Not Declared</v>
      </c>
      <c r="P324" s="3"/>
      <c r="Q324" s="3"/>
      <c r="R324" s="3"/>
      <c r="S324" s="3"/>
      <c r="T324" s="15"/>
      <c r="U324" s="15"/>
      <c r="V324" s="15"/>
      <c r="W324" s="15"/>
      <c r="X324" s="3"/>
      <c r="Z324" s="89"/>
      <c r="AE324" s="370"/>
      <c r="AM324" s="370"/>
      <c r="BC324" s="370"/>
      <c r="CD324" s="89"/>
      <c r="CE324" s="89"/>
      <c r="CF324" s="89"/>
      <c r="CG324" s="89"/>
      <c r="CH324" s="89"/>
      <c r="CI324" s="88"/>
      <c r="CJ324" s="89"/>
      <c r="CK324" s="89"/>
      <c r="CL324" s="89"/>
      <c r="CM324" s="89"/>
      <c r="CN324" s="89"/>
      <c r="CO324" s="88"/>
      <c r="CP324" s="89"/>
      <c r="CQ324" s="89"/>
      <c r="CR324" s="89"/>
      <c r="CS324" s="89"/>
      <c r="CT324" s="89"/>
      <c r="CU324" s="89"/>
      <c r="CV324" s="88"/>
      <c r="CW324" s="89"/>
      <c r="CX324" s="89"/>
      <c r="CY324" s="89"/>
      <c r="CZ324" s="89"/>
      <c r="DA324" s="89"/>
      <c r="DB324" s="89"/>
      <c r="DD324" s="89"/>
      <c r="DE324" s="89"/>
      <c r="DF324" s="89"/>
      <c r="DG324" s="89"/>
      <c r="DH324" s="433"/>
      <c r="DI324" s="89"/>
      <c r="DJ324" s="435"/>
      <c r="DK324" s="89"/>
      <c r="DL324" s="89"/>
      <c r="DM324" s="89"/>
      <c r="DN324" s="89"/>
      <c r="DO324" s="89"/>
      <c r="DP324" s="89"/>
      <c r="DQ324" s="433"/>
    </row>
    <row r="325" spans="1:131" s="359" customFormat="1" ht="21" customHeight="1">
      <c r="A325" s="358" t="str">
        <f t="shared" si="35"/>
        <v>Great Milton AC</v>
      </c>
      <c r="B325" s="729"/>
      <c r="C325" s="729" t="s">
        <v>321</v>
      </c>
      <c r="D325" s="729" t="str" cm="1">
        <f t="array" ref="D325">_xlfn.LET(_xlpm.x, 'Great Milton'!$AL$24:$AW$24, _xlpm.y, 'Great Milton'!$AL$30:$AW$38, _xlpm.z, 'Great Milton'!$AJ$30:$AJ$38, IF(_xlfn.XLOOKUP($C325,_xlfn.XLOOKUP(D$247,_xlpm.x,_xlpm.y,""),_xlpm.z,"Not Declared")="", "Name not recorded",  _xlfn.XLOOKUP($C325,_xlfn.XLOOKUP(D$247,_xlpm.x,_xlpm.y,""),_xlpm.z,"Not Declared")))</f>
        <v>Not Declared</v>
      </c>
      <c r="E325" s="729" t="str" cm="1">
        <f t="array" ref="E325">_xlfn.LET(_xlpm.x, 'Great Milton'!$AL$24:$AW$24, _xlpm.y, 'Great Milton'!$AL$30:$AW$38, _xlpm.z, 'Great Milton'!$AJ$30:$AJ$38, IF(_xlfn.XLOOKUP($C325,_xlfn.XLOOKUP(E$247,_xlpm.x,_xlpm.y,""),_xlpm.z,"Not Declared")="", "Name not recorded",  _xlfn.XLOOKUP($C325,_xlfn.XLOOKUP(E$247,_xlpm.x,_xlpm.y,""),_xlpm.z,"Not Declared")))</f>
        <v>Not Declared</v>
      </c>
      <c r="F325" s="732" t="str" cm="1">
        <f t="array" ref="F325">_xlfn.LET(_xlpm.x, 'Great Milton'!$AL$24:$AW$24, _xlpm.y, 'Great Milton'!$AL$30:$AW$38, _xlpm.z, 'Great Milton'!$AJ$30:$AJ$38, IF(_xlfn.XLOOKUP($C325,_xlfn.XLOOKUP(F$247,_xlpm.x,_xlpm.y,""),_xlpm.z,"Not Declared")="", "Name not recorded",  _xlfn.XLOOKUP($C325,_xlfn.XLOOKUP(F$247,_xlpm.x,_xlpm.y,""),_xlpm.z,"Not Declared")))</f>
        <v>Not Declared</v>
      </c>
      <c r="G325" s="729" t="str" cm="1">
        <f t="array" ref="G325">_xlfn.LET(_xlpm.x, 'Great Milton'!$AL$24:$AW$24, _xlpm.y, 'Great Milton'!$AL$30:$AW$38, _xlpm.z, 'Great Milton'!$AJ$30:$AJ$38, IF(_xlfn.XLOOKUP($C325,_xlfn.XLOOKUP(G$247,_xlpm.x,_xlpm.y,""),_xlpm.z,"Not Declared")="", "Name not recorded",  _xlfn.XLOOKUP($C325,_xlfn.XLOOKUP(G$247,_xlpm.x,_xlpm.y,""),_xlpm.z,"Not Declared")))</f>
        <v>Not Declared</v>
      </c>
      <c r="H325" s="729" t="str" cm="1">
        <f t="array" ref="H325">_xlfn.LET(_xlpm.x, 'Great Milton'!$AL$24:$AW$24, _xlpm.y, 'Great Milton'!$AL$30:$AW$38, _xlpm.z, 'Great Milton'!$AJ$30:$AJ$38, IF(_xlfn.XLOOKUP($C325,_xlfn.XLOOKUP(H$247,_xlpm.x,_xlpm.y,""),_xlpm.z,"Not Declared")="", "Name not recorded",  _xlfn.XLOOKUP($C325,_xlfn.XLOOKUP(H$247,_xlpm.x,_xlpm.y,""),_xlpm.z,"Not Declared")))</f>
        <v>Not Declared</v>
      </c>
      <c r="I325" s="729" t="str" cm="1">
        <f t="array" ref="I325">_xlfn.LET(_xlpm.x, 'Great Milton'!$AL$24:$AW$24, _xlpm.y, 'Great Milton'!$AL$30:$AW$38, _xlpm.z, 'Great Milton'!$AJ$30:$AJ$38, IF(_xlfn.XLOOKUP($C325,_xlfn.XLOOKUP(I$247,_xlpm.x,_xlpm.y,""),_xlpm.z,"Not Declared")="", "Name not recorded",  _xlfn.XLOOKUP($C325,_xlfn.XLOOKUP(I$247,_xlpm.x,_xlpm.y,""),_xlpm.z,"Not Declared")))</f>
        <v>Not Declared</v>
      </c>
      <c r="J325" s="729" t="str" cm="1">
        <f t="array" ref="J325">_xlfn.LET(_xlpm.x, 'Great Milton'!$AL$24:$AW$24, _xlpm.y, 'Great Milton'!$AL$30:$AW$38, _xlpm.z, 'Great Milton'!$AJ$30:$AJ$38, IF(_xlfn.XLOOKUP($C325,_xlfn.XLOOKUP(J$247,_xlpm.x,_xlpm.y,""),_xlpm.z,"Not Declared")="", "Name not recorded",  _xlfn.XLOOKUP($C325,_xlfn.XLOOKUP(J$247,_xlpm.x,_xlpm.y,""),_xlpm.z,"Not Declared")))</f>
        <v>Not Declared</v>
      </c>
      <c r="K325" s="729" t="str" cm="1">
        <f t="array" ref="K325">_xlfn.LET(_xlpm.x, 'Great Milton'!$AL$24:$AW$24, _xlpm.y, 'Great Milton'!$AL$30:$AW$38, _xlpm.z, 'Great Milton'!$AJ$30:$AJ$38, IF(_xlfn.XLOOKUP($C325,_xlfn.XLOOKUP(K$247,_xlpm.x,_xlpm.y,""),_xlpm.z,"Not Declared")="", "Name not recorded",  _xlfn.XLOOKUP($C325,_xlfn.XLOOKUP(K$247,_xlpm.x,_xlpm.y,""),_xlpm.z,"Not Declared")))</f>
        <v>Not Declared</v>
      </c>
      <c r="L325" s="729" t="str" cm="1">
        <f t="array" ref="L325">_xlfn.LET(_xlpm.x, 'Great Milton'!$AL$24:$AW$24, _xlpm.y, 'Great Milton'!$AL$30:$AW$38, _xlpm.z, 'Great Milton'!$AJ$30:$AJ$38, IF(_xlfn.XLOOKUP($C325,_xlfn.XLOOKUP(L$247,_xlpm.x,_xlpm.y,""),_xlpm.z,"Not Declared")="", "Name not recorded",  _xlfn.XLOOKUP($C325,_xlfn.XLOOKUP(L$247,_xlpm.x,_xlpm.y,""),_xlpm.z,"Not Declared")))</f>
        <v>Not Declared</v>
      </c>
      <c r="M325" s="729" t="str" cm="1">
        <f t="array" ref="M325">_xlfn.LET(_xlpm.x, 'Great Milton'!$AL$24:$AW$24, _xlpm.y, 'Great Milton'!$AL$30:$AW$38, _xlpm.z, 'Great Milton'!$AJ$30:$AJ$38, IF(_xlfn.XLOOKUP($C325,_xlfn.XLOOKUP(M$247,_xlpm.x,_xlpm.y,""),_xlpm.z,"Not Declared")="", "Name not recorded",  _xlfn.XLOOKUP($C325,_xlfn.XLOOKUP(M$247,_xlpm.x,_xlpm.y,""),_xlpm.z,"Not Declared")))</f>
        <v>Not Declared</v>
      </c>
      <c r="N325" s="729" t="str" cm="1">
        <f t="array" ref="N325">_xlfn.LET(_xlpm.x, 'Great Milton'!$AL$24:$AW$24, _xlpm.y, 'Great Milton'!$AL$30:$AW$38, _xlpm.z, 'Great Milton'!$AJ$30:$AJ$38, IF(_xlfn.XLOOKUP($C325,_xlfn.XLOOKUP(N$247,_xlpm.x,_xlpm.y,""),_xlpm.z,"Not Declared")="", "Name not recorded",  _xlfn.XLOOKUP($C325,_xlfn.XLOOKUP(N$247,_xlpm.x,_xlpm.y,""),_xlpm.z,"Not Declared")))</f>
        <v>Not Declared</v>
      </c>
      <c r="O325" s="729" t="str" cm="1">
        <f t="array" ref="O325">_xlfn.LET(_xlpm.x, 'Great Milton'!$AL$24:$AW$24, _xlpm.y, 'Great Milton'!$AL$30:$AW$38, _xlpm.z, 'Great Milton'!$AJ$30:$AJ$38, IF(_xlfn.XLOOKUP($C325,_xlfn.XLOOKUP(O$247,_xlpm.x,_xlpm.y,""),_xlpm.z,"Not Declared")="", "Name not recorded",  _xlfn.XLOOKUP($C325,_xlfn.XLOOKUP(O$247,_xlpm.x,_xlpm.y,""),_xlpm.z,"Not Declared")))</f>
        <v>Not Declared</v>
      </c>
      <c r="P325" s="3"/>
      <c r="Q325" s="3"/>
      <c r="R325" s="3"/>
      <c r="S325" s="3"/>
      <c r="T325" s="3"/>
      <c r="U325" s="3"/>
      <c r="V325" s="3"/>
      <c r="W325" s="3"/>
      <c r="X325" s="12"/>
      <c r="Z325" s="89"/>
      <c r="AE325" s="370"/>
      <c r="AM325" s="370"/>
      <c r="BC325" s="370"/>
      <c r="CD325" s="89"/>
      <c r="CE325" s="89"/>
      <c r="CF325" s="89"/>
      <c r="CG325" s="89"/>
      <c r="CH325" s="89"/>
      <c r="CI325" s="88"/>
      <c r="CJ325" s="89"/>
      <c r="CK325" s="89"/>
      <c r="CL325" s="89"/>
      <c r="CM325" s="89"/>
      <c r="CN325" s="89"/>
      <c r="CO325" s="88"/>
      <c r="CP325" s="89"/>
      <c r="CQ325" s="89"/>
      <c r="CR325" s="89"/>
      <c r="CS325" s="89"/>
      <c r="CT325" s="89"/>
      <c r="CU325" s="89"/>
      <c r="CV325" s="88"/>
      <c r="CW325" s="89"/>
      <c r="CX325" s="89"/>
      <c r="CY325" s="89"/>
      <c r="CZ325" s="89"/>
      <c r="DA325" s="89"/>
      <c r="DB325" s="89"/>
      <c r="DD325" s="89"/>
      <c r="DE325" s="89"/>
      <c r="DF325" s="89"/>
      <c r="DG325" s="89"/>
      <c r="DH325" s="433"/>
      <c r="DI325" s="89"/>
      <c r="DJ325" s="435"/>
      <c r="DK325" s="89"/>
      <c r="DL325" s="89"/>
      <c r="DM325" s="89"/>
      <c r="DN325" s="89"/>
      <c r="DO325" s="89"/>
      <c r="DP325" s="89"/>
      <c r="DQ325" s="433"/>
    </row>
    <row r="326" spans="1:131" s="359" customFormat="1" ht="21" customHeight="1">
      <c r="A326" s="358" t="str">
        <f t="shared" si="35"/>
        <v>Great Milton AC</v>
      </c>
      <c r="B326" s="729"/>
      <c r="C326" s="729" t="s">
        <v>322</v>
      </c>
      <c r="D326" s="729" t="str" cm="1">
        <f t="array" ref="D326">_xlfn.LET(_xlpm.x, 'Great Milton'!$AL$24:$AW$24, _xlpm.y, 'Great Milton'!$AL$30:$AW$38, _xlpm.z, 'Great Milton'!$AJ$30:$AJ$38, IF(_xlfn.XLOOKUP($C326,_xlfn.XLOOKUP(D$247,_xlpm.x,_xlpm.y,""),_xlpm.z,"Not Declared")="", "Name not recorded",  _xlfn.XLOOKUP($C326,_xlfn.XLOOKUP(D$247,_xlpm.x,_xlpm.y,""),_xlpm.z,"Not Declared")))</f>
        <v>Not Declared</v>
      </c>
      <c r="E326" s="729" t="str" cm="1">
        <f t="array" ref="E326">_xlfn.LET(_xlpm.x, 'Great Milton'!$AL$24:$AW$24, _xlpm.y, 'Great Milton'!$AL$30:$AW$38, _xlpm.z, 'Great Milton'!$AJ$30:$AJ$38, IF(_xlfn.XLOOKUP($C326,_xlfn.XLOOKUP(E$247,_xlpm.x,_xlpm.y,""),_xlpm.z,"Not Declared")="", "Name not recorded",  _xlfn.XLOOKUP($C326,_xlfn.XLOOKUP(E$247,_xlpm.x,_xlpm.y,""),_xlpm.z,"Not Declared")))</f>
        <v>Not Declared</v>
      </c>
      <c r="F326" s="732" t="str" cm="1">
        <f t="array" ref="F326">_xlfn.LET(_xlpm.x, 'Great Milton'!$AL$24:$AW$24, _xlpm.y, 'Great Milton'!$AL$30:$AW$38, _xlpm.z, 'Great Milton'!$AJ$30:$AJ$38, IF(_xlfn.XLOOKUP($C326,_xlfn.XLOOKUP(F$247,_xlpm.x,_xlpm.y,""),_xlpm.z,"Not Declared")="", "Name not recorded",  _xlfn.XLOOKUP($C326,_xlfn.XLOOKUP(F$247,_xlpm.x,_xlpm.y,""),_xlpm.z,"Not Declared")))</f>
        <v>Not Declared</v>
      </c>
      <c r="G326" s="729" t="str" cm="1">
        <f t="array" ref="G326">_xlfn.LET(_xlpm.x, 'Great Milton'!$AL$24:$AW$24, _xlpm.y, 'Great Milton'!$AL$30:$AW$38, _xlpm.z, 'Great Milton'!$AJ$30:$AJ$38, IF(_xlfn.XLOOKUP($C326,_xlfn.XLOOKUP(G$247,_xlpm.x,_xlpm.y,""),_xlpm.z,"Not Declared")="", "Name not recorded",  _xlfn.XLOOKUP($C326,_xlfn.XLOOKUP(G$247,_xlpm.x,_xlpm.y,""),_xlpm.z,"Not Declared")))</f>
        <v>Not Declared</v>
      </c>
      <c r="H326" s="729" t="str" cm="1">
        <f t="array" ref="H326">_xlfn.LET(_xlpm.x, 'Great Milton'!$AL$24:$AW$24, _xlpm.y, 'Great Milton'!$AL$30:$AW$38, _xlpm.z, 'Great Milton'!$AJ$30:$AJ$38, IF(_xlfn.XLOOKUP($C326,_xlfn.XLOOKUP(H$247,_xlpm.x,_xlpm.y,""),_xlpm.z,"Not Declared")="", "Name not recorded",  _xlfn.XLOOKUP($C326,_xlfn.XLOOKUP(H$247,_xlpm.x,_xlpm.y,""),_xlpm.z,"Not Declared")))</f>
        <v>Not Declared</v>
      </c>
      <c r="I326" s="729" t="str" cm="1">
        <f t="array" ref="I326">_xlfn.LET(_xlpm.x, 'Great Milton'!$AL$24:$AW$24, _xlpm.y, 'Great Milton'!$AL$30:$AW$38, _xlpm.z, 'Great Milton'!$AJ$30:$AJ$38, IF(_xlfn.XLOOKUP($C326,_xlfn.XLOOKUP(I$247,_xlpm.x,_xlpm.y,""),_xlpm.z,"Not Declared")="", "Name not recorded",  _xlfn.XLOOKUP($C326,_xlfn.XLOOKUP(I$247,_xlpm.x,_xlpm.y,""),_xlpm.z,"Not Declared")))</f>
        <v>Not Declared</v>
      </c>
      <c r="J326" s="729" t="str" cm="1">
        <f t="array" ref="J326">_xlfn.LET(_xlpm.x, 'Great Milton'!$AL$24:$AW$24, _xlpm.y, 'Great Milton'!$AL$30:$AW$38, _xlpm.z, 'Great Milton'!$AJ$30:$AJ$38, IF(_xlfn.XLOOKUP($C326,_xlfn.XLOOKUP(J$247,_xlpm.x,_xlpm.y,""),_xlpm.z,"Not Declared")="", "Name not recorded",  _xlfn.XLOOKUP($C326,_xlfn.XLOOKUP(J$247,_xlpm.x,_xlpm.y,""),_xlpm.z,"Not Declared")))</f>
        <v>Not Declared</v>
      </c>
      <c r="K326" s="729" t="str" cm="1">
        <f t="array" ref="K326">_xlfn.LET(_xlpm.x, 'Great Milton'!$AL$24:$AW$24, _xlpm.y, 'Great Milton'!$AL$30:$AW$38, _xlpm.z, 'Great Milton'!$AJ$30:$AJ$38, IF(_xlfn.XLOOKUP($C326,_xlfn.XLOOKUP(K$247,_xlpm.x,_xlpm.y,""),_xlpm.z,"Not Declared")="", "Name not recorded",  _xlfn.XLOOKUP($C326,_xlfn.XLOOKUP(K$247,_xlpm.x,_xlpm.y,""),_xlpm.z,"Not Declared")))</f>
        <v>Not Declared</v>
      </c>
      <c r="L326" s="729" t="str" cm="1">
        <f t="array" ref="L326">_xlfn.LET(_xlpm.x, 'Great Milton'!$AL$24:$AW$24, _xlpm.y, 'Great Milton'!$AL$30:$AW$38, _xlpm.z, 'Great Milton'!$AJ$30:$AJ$38, IF(_xlfn.XLOOKUP($C326,_xlfn.XLOOKUP(L$247,_xlpm.x,_xlpm.y,""),_xlpm.z,"Not Declared")="", "Name not recorded",  _xlfn.XLOOKUP($C326,_xlfn.XLOOKUP(L$247,_xlpm.x,_xlpm.y,""),_xlpm.z,"Not Declared")))</f>
        <v>Not Declared</v>
      </c>
      <c r="M326" s="729" t="str" cm="1">
        <f t="array" ref="M326">_xlfn.LET(_xlpm.x, 'Great Milton'!$AL$24:$AW$24, _xlpm.y, 'Great Milton'!$AL$30:$AW$38, _xlpm.z, 'Great Milton'!$AJ$30:$AJ$38, IF(_xlfn.XLOOKUP($C326,_xlfn.XLOOKUP(M$247,_xlpm.x,_xlpm.y,""),_xlpm.z,"Not Declared")="", "Name not recorded",  _xlfn.XLOOKUP($C326,_xlfn.XLOOKUP(M$247,_xlpm.x,_xlpm.y,""),_xlpm.z,"Not Declared")))</f>
        <v>Not Declared</v>
      </c>
      <c r="N326" s="729" t="str" cm="1">
        <f t="array" ref="N326">_xlfn.LET(_xlpm.x, 'Great Milton'!$AL$24:$AW$24, _xlpm.y, 'Great Milton'!$AL$30:$AW$38, _xlpm.z, 'Great Milton'!$AJ$30:$AJ$38, IF(_xlfn.XLOOKUP($C326,_xlfn.XLOOKUP(N$247,_xlpm.x,_xlpm.y,""),_xlpm.z,"Not Declared")="", "Name not recorded",  _xlfn.XLOOKUP($C326,_xlfn.XLOOKUP(N$247,_xlpm.x,_xlpm.y,""),_xlpm.z,"Not Declared")))</f>
        <v>Not Declared</v>
      </c>
      <c r="O326" s="729" t="str" cm="1">
        <f t="array" ref="O326">_xlfn.LET(_xlpm.x, 'Great Milton'!$AL$24:$AW$24, _xlpm.y, 'Great Milton'!$AL$30:$AW$38, _xlpm.z, 'Great Milton'!$AJ$30:$AJ$38, IF(_xlfn.XLOOKUP($C326,_xlfn.XLOOKUP(O$247,_xlpm.x,_xlpm.y,""),_xlpm.z,"Not Declared")="", "Name not recorded",  _xlfn.XLOOKUP($C326,_xlfn.XLOOKUP(O$247,_xlpm.x,_xlpm.y,""),_xlpm.z,"Not Declared")))</f>
        <v>Not Declared</v>
      </c>
      <c r="P326" s="3"/>
      <c r="Q326" s="3"/>
      <c r="R326" s="3"/>
      <c r="S326" s="3"/>
      <c r="T326" s="3"/>
      <c r="U326" s="3"/>
      <c r="V326" s="3"/>
      <c r="W326" s="3"/>
      <c r="X326" s="12"/>
      <c r="Z326" s="89"/>
      <c r="AA326" s="89"/>
      <c r="AC326" s="89"/>
      <c r="AD326" s="89"/>
      <c r="AE326" s="88"/>
      <c r="AF326" s="89"/>
      <c r="AG326" s="89"/>
      <c r="AH326" s="89"/>
      <c r="AI326" s="89"/>
      <c r="AK326" s="89"/>
      <c r="AL326" s="89"/>
      <c r="AM326" s="89"/>
      <c r="AN326" s="89"/>
      <c r="AO326" s="89"/>
      <c r="AP326" s="89"/>
      <c r="AQ326" s="89"/>
      <c r="AS326" s="89"/>
      <c r="AT326" s="89"/>
      <c r="AU326" s="89"/>
      <c r="AV326" s="89"/>
      <c r="AW326" s="89"/>
      <c r="AX326" s="89"/>
      <c r="AY326" s="89"/>
      <c r="AZ326" s="89"/>
      <c r="BA326" s="89"/>
      <c r="BB326" s="89"/>
      <c r="BC326" s="89"/>
      <c r="BD326" s="89"/>
      <c r="BE326" s="89"/>
      <c r="BF326" s="89"/>
      <c r="BG326" s="89"/>
      <c r="BI326" s="89"/>
      <c r="BJ326" s="89"/>
      <c r="BK326" s="89"/>
      <c r="BL326" s="89"/>
      <c r="BM326" s="89"/>
      <c r="BN326" s="89"/>
      <c r="BO326" s="89"/>
      <c r="BQ326" s="89"/>
      <c r="BR326" s="89"/>
      <c r="BS326" s="89"/>
      <c r="BT326" s="89"/>
      <c r="BU326" s="89"/>
      <c r="BV326" s="89"/>
      <c r="BW326" s="89"/>
      <c r="BX326" s="89"/>
      <c r="BY326" s="89"/>
      <c r="BZ326" s="89"/>
      <c r="CA326" s="89"/>
      <c r="CB326" s="89"/>
      <c r="CC326" s="89"/>
      <c r="CD326" s="89"/>
      <c r="CE326" s="89"/>
      <c r="CF326" s="89"/>
      <c r="CG326" s="89"/>
      <c r="CH326" s="89"/>
      <c r="CI326" s="88"/>
      <c r="CJ326" s="89"/>
      <c r="CK326" s="89"/>
      <c r="CL326" s="89"/>
      <c r="CM326" s="89"/>
      <c r="CN326" s="89"/>
      <c r="CO326" s="88"/>
      <c r="CP326" s="89"/>
      <c r="CQ326" s="89"/>
      <c r="CR326" s="89"/>
      <c r="CS326" s="89"/>
      <c r="CT326" s="89"/>
      <c r="CU326" s="89"/>
      <c r="CV326" s="88"/>
      <c r="CW326" s="89"/>
      <c r="CX326" s="89"/>
      <c r="CY326" s="89"/>
      <c r="CZ326" s="89"/>
      <c r="DA326" s="89"/>
      <c r="DB326" s="89"/>
      <c r="DC326" s="364"/>
      <c r="DD326" s="89"/>
      <c r="DE326" s="89"/>
      <c r="DF326" s="89"/>
      <c r="DG326" s="89"/>
      <c r="DH326" s="433"/>
      <c r="DI326" s="89"/>
      <c r="DJ326" s="435"/>
      <c r="DL326" s="89"/>
      <c r="DM326" s="89"/>
      <c r="DN326" s="89"/>
      <c r="DO326" s="89"/>
      <c r="DP326" s="89"/>
      <c r="DQ326" s="433"/>
      <c r="DR326" s="89"/>
      <c r="DS326" s="89"/>
      <c r="DU326" s="89"/>
      <c r="DV326" s="89"/>
      <c r="DW326" s="89"/>
      <c r="DX326" s="89"/>
      <c r="DY326" s="89"/>
    </row>
    <row r="327" spans="1:131" s="359" customFormat="1" ht="21" customHeight="1">
      <c r="A327" s="358" t="str">
        <f t="shared" si="35"/>
        <v>Great Milton AC</v>
      </c>
      <c r="B327" s="729"/>
      <c r="C327" s="729" t="s">
        <v>323</v>
      </c>
      <c r="D327" s="729" t="str" cm="1">
        <f t="array" ref="D327">_xlfn.LET(_xlpm.x, 'Great Milton'!$AL$24:$AW$24, _xlpm.y, 'Great Milton'!$AL$30:$AW$38, _xlpm.z, 'Great Milton'!$AJ$30:$AJ$38, IF(_xlfn.XLOOKUP($C327,_xlfn.XLOOKUP(D$247,_xlpm.x,_xlpm.y,""),_xlpm.z,"Not Declared")="", "Name not recorded",  _xlfn.XLOOKUP($C327,_xlfn.XLOOKUP(D$247,_xlpm.x,_xlpm.y,""),_xlpm.z,"Not Declared")))</f>
        <v>Not Declared</v>
      </c>
      <c r="E327" s="729" t="str" cm="1">
        <f t="array" ref="E327">_xlfn.LET(_xlpm.x, 'Great Milton'!$AL$24:$AW$24, _xlpm.y, 'Great Milton'!$AL$30:$AW$38, _xlpm.z, 'Great Milton'!$AJ$30:$AJ$38, IF(_xlfn.XLOOKUP($C327,_xlfn.XLOOKUP(E$247,_xlpm.x,_xlpm.y,""),_xlpm.z,"Not Declared")="", "Name not recorded",  _xlfn.XLOOKUP($C327,_xlfn.XLOOKUP(E$247,_xlpm.x,_xlpm.y,""),_xlpm.z,"Not Declared")))</f>
        <v>Not Declared</v>
      </c>
      <c r="F327" s="732" t="str" cm="1">
        <f t="array" ref="F327">_xlfn.LET(_xlpm.x, 'Great Milton'!$AL$24:$AW$24, _xlpm.y, 'Great Milton'!$AL$30:$AW$38, _xlpm.z, 'Great Milton'!$AJ$30:$AJ$38, IF(_xlfn.XLOOKUP($C327,_xlfn.XLOOKUP(F$247,_xlpm.x,_xlpm.y,""),_xlpm.z,"Not Declared")="", "Name not recorded",  _xlfn.XLOOKUP($C327,_xlfn.XLOOKUP(F$247,_xlpm.x,_xlpm.y,""),_xlpm.z,"Not Declared")))</f>
        <v>Not Declared</v>
      </c>
      <c r="G327" s="729" t="str" cm="1">
        <f t="array" ref="G327">_xlfn.LET(_xlpm.x, 'Great Milton'!$AL$24:$AW$24, _xlpm.y, 'Great Milton'!$AL$30:$AW$38, _xlpm.z, 'Great Milton'!$AJ$30:$AJ$38, IF(_xlfn.XLOOKUP($C327,_xlfn.XLOOKUP(G$247,_xlpm.x,_xlpm.y,""),_xlpm.z,"Not Declared")="", "Name not recorded",  _xlfn.XLOOKUP($C327,_xlfn.XLOOKUP(G$247,_xlpm.x,_xlpm.y,""),_xlpm.z,"Not Declared")))</f>
        <v>Not Declared</v>
      </c>
      <c r="H327" s="729" t="str" cm="1">
        <f t="array" ref="H327">_xlfn.LET(_xlpm.x, 'Great Milton'!$AL$24:$AW$24, _xlpm.y, 'Great Milton'!$AL$30:$AW$38, _xlpm.z, 'Great Milton'!$AJ$30:$AJ$38, IF(_xlfn.XLOOKUP($C327,_xlfn.XLOOKUP(H$247,_xlpm.x,_xlpm.y,""),_xlpm.z,"Not Declared")="", "Name not recorded",  _xlfn.XLOOKUP($C327,_xlfn.XLOOKUP(H$247,_xlpm.x,_xlpm.y,""),_xlpm.z,"Not Declared")))</f>
        <v>Not Declared</v>
      </c>
      <c r="I327" s="729" t="str" cm="1">
        <f t="array" ref="I327">_xlfn.LET(_xlpm.x, 'Great Milton'!$AL$24:$AW$24, _xlpm.y, 'Great Milton'!$AL$30:$AW$38, _xlpm.z, 'Great Milton'!$AJ$30:$AJ$38, IF(_xlfn.XLOOKUP($C327,_xlfn.XLOOKUP(I$247,_xlpm.x,_xlpm.y,""),_xlpm.z,"Not Declared")="", "Name not recorded",  _xlfn.XLOOKUP($C327,_xlfn.XLOOKUP(I$247,_xlpm.x,_xlpm.y,""),_xlpm.z,"Not Declared")))</f>
        <v>Not Declared</v>
      </c>
      <c r="J327" s="729" t="str" cm="1">
        <f t="array" ref="J327">_xlfn.LET(_xlpm.x, 'Great Milton'!$AL$24:$AW$24, _xlpm.y, 'Great Milton'!$AL$30:$AW$38, _xlpm.z, 'Great Milton'!$AJ$30:$AJ$38, IF(_xlfn.XLOOKUP($C327,_xlfn.XLOOKUP(J$247,_xlpm.x,_xlpm.y,""),_xlpm.z,"Not Declared")="", "Name not recorded",  _xlfn.XLOOKUP($C327,_xlfn.XLOOKUP(J$247,_xlpm.x,_xlpm.y,""),_xlpm.z,"Not Declared")))</f>
        <v>Not Declared</v>
      </c>
      <c r="K327" s="729" t="str" cm="1">
        <f t="array" ref="K327">_xlfn.LET(_xlpm.x, 'Great Milton'!$AL$24:$AW$24, _xlpm.y, 'Great Milton'!$AL$30:$AW$38, _xlpm.z, 'Great Milton'!$AJ$30:$AJ$38, IF(_xlfn.XLOOKUP($C327,_xlfn.XLOOKUP(K$247,_xlpm.x,_xlpm.y,""),_xlpm.z,"Not Declared")="", "Name not recorded",  _xlfn.XLOOKUP($C327,_xlfn.XLOOKUP(K$247,_xlpm.x,_xlpm.y,""),_xlpm.z,"Not Declared")))</f>
        <v>Not Declared</v>
      </c>
      <c r="L327" s="729" t="str" cm="1">
        <f t="array" ref="L327">_xlfn.LET(_xlpm.x, 'Great Milton'!$AL$24:$AW$24, _xlpm.y, 'Great Milton'!$AL$30:$AW$38, _xlpm.z, 'Great Milton'!$AJ$30:$AJ$38, IF(_xlfn.XLOOKUP($C327,_xlfn.XLOOKUP(L$247,_xlpm.x,_xlpm.y,""),_xlpm.z,"Not Declared")="", "Name not recorded",  _xlfn.XLOOKUP($C327,_xlfn.XLOOKUP(L$247,_xlpm.x,_xlpm.y,""),_xlpm.z,"Not Declared")))</f>
        <v>Not Declared</v>
      </c>
      <c r="M327" s="729" t="str" cm="1">
        <f t="array" ref="M327">_xlfn.LET(_xlpm.x, 'Great Milton'!$AL$24:$AW$24, _xlpm.y, 'Great Milton'!$AL$30:$AW$38, _xlpm.z, 'Great Milton'!$AJ$30:$AJ$38, IF(_xlfn.XLOOKUP($C327,_xlfn.XLOOKUP(M$247,_xlpm.x,_xlpm.y,""),_xlpm.z,"Not Declared")="", "Name not recorded",  _xlfn.XLOOKUP($C327,_xlfn.XLOOKUP(M$247,_xlpm.x,_xlpm.y,""),_xlpm.z,"Not Declared")))</f>
        <v>Not Declared</v>
      </c>
      <c r="N327" s="729" t="str" cm="1">
        <f t="array" ref="N327">_xlfn.LET(_xlpm.x, 'Great Milton'!$AL$24:$AW$24, _xlpm.y, 'Great Milton'!$AL$30:$AW$38, _xlpm.z, 'Great Milton'!$AJ$30:$AJ$38, IF(_xlfn.XLOOKUP($C327,_xlfn.XLOOKUP(N$247,_xlpm.x,_xlpm.y,""),_xlpm.z,"Not Declared")="", "Name not recorded",  _xlfn.XLOOKUP($C327,_xlfn.XLOOKUP(N$247,_xlpm.x,_xlpm.y,""),_xlpm.z,"Not Declared")))</f>
        <v>Not Declared</v>
      </c>
      <c r="O327" s="729" t="str" cm="1">
        <f t="array" ref="O327">_xlfn.LET(_xlpm.x, 'Great Milton'!$AL$24:$AW$24, _xlpm.y, 'Great Milton'!$AL$30:$AW$38, _xlpm.z, 'Great Milton'!$AJ$30:$AJ$38, IF(_xlfn.XLOOKUP($C327,_xlfn.XLOOKUP(O$247,_xlpm.x,_xlpm.y,""),_xlpm.z,"Not Declared")="", "Name not recorded",  _xlfn.XLOOKUP($C327,_xlfn.XLOOKUP(O$247,_xlpm.x,_xlpm.y,""),_xlpm.z,"Not Declared")))</f>
        <v>Not Declared</v>
      </c>
      <c r="P327" s="3"/>
      <c r="Q327" s="3"/>
      <c r="R327" s="3"/>
      <c r="S327" s="3"/>
      <c r="T327" s="3"/>
      <c r="U327" s="3"/>
      <c r="V327" s="3"/>
      <c r="W327" s="3"/>
      <c r="X327" s="12"/>
      <c r="Z327" s="89"/>
      <c r="AA327" s="89"/>
      <c r="AC327" s="89"/>
      <c r="AD327" s="89"/>
      <c r="AE327" s="88"/>
      <c r="AF327" s="89"/>
      <c r="AG327" s="89"/>
      <c r="AH327" s="89"/>
      <c r="AI327" s="89"/>
      <c r="AK327" s="89"/>
      <c r="AL327" s="89"/>
      <c r="AM327" s="89"/>
      <c r="AN327" s="89"/>
      <c r="AO327" s="89"/>
      <c r="AP327" s="89"/>
      <c r="AQ327" s="89"/>
      <c r="AS327" s="89"/>
      <c r="AT327" s="89"/>
      <c r="AU327" s="89"/>
      <c r="AV327" s="89"/>
      <c r="AW327" s="89"/>
      <c r="AX327" s="89"/>
      <c r="AY327" s="89"/>
      <c r="AZ327" s="89"/>
      <c r="BA327" s="89"/>
      <c r="BB327" s="89"/>
      <c r="BC327" s="89"/>
      <c r="BD327" s="89"/>
      <c r="BE327" s="89"/>
      <c r="BF327" s="89"/>
      <c r="BG327" s="89"/>
      <c r="BI327" s="89"/>
      <c r="BJ327" s="89"/>
      <c r="BK327" s="89"/>
      <c r="BL327" s="89"/>
      <c r="BM327" s="89"/>
      <c r="BN327" s="89"/>
      <c r="BO327" s="89"/>
      <c r="BQ327" s="89"/>
      <c r="BR327" s="89"/>
      <c r="BS327" s="89"/>
      <c r="BT327" s="89"/>
      <c r="BU327" s="89"/>
      <c r="BV327" s="89"/>
      <c r="BW327" s="89"/>
      <c r="BX327" s="89"/>
      <c r="BY327" s="89"/>
      <c r="BZ327" s="89"/>
      <c r="CA327" s="89"/>
      <c r="CB327" s="89"/>
      <c r="CC327" s="89"/>
      <c r="CD327" s="89"/>
      <c r="CE327" s="89"/>
      <c r="CF327" s="89"/>
      <c r="CG327" s="89"/>
      <c r="CH327" s="89"/>
      <c r="CI327" s="88"/>
      <c r="CJ327" s="89"/>
      <c r="CK327" s="89"/>
      <c r="CL327" s="89"/>
      <c r="CM327" s="89"/>
      <c r="CN327" s="89"/>
      <c r="CO327" s="88"/>
      <c r="CP327" s="89"/>
      <c r="CQ327" s="89"/>
      <c r="CR327" s="89"/>
      <c r="CS327" s="89"/>
      <c r="CT327" s="89"/>
      <c r="CU327" s="89"/>
      <c r="CV327" s="88"/>
      <c r="CW327" s="89"/>
      <c r="CX327" s="89"/>
      <c r="CY327" s="89"/>
      <c r="CZ327" s="89"/>
      <c r="DA327" s="89"/>
      <c r="DB327" s="89"/>
      <c r="DC327" s="364"/>
      <c r="DD327" s="89"/>
      <c r="DE327" s="89"/>
      <c r="DF327" s="89"/>
      <c r="DG327" s="89"/>
      <c r="DH327" s="433"/>
      <c r="DI327" s="89"/>
      <c r="DJ327" s="435"/>
      <c r="DL327" s="89"/>
      <c r="DM327" s="89"/>
      <c r="DN327" s="89"/>
      <c r="DO327" s="89"/>
      <c r="DP327" s="89"/>
      <c r="DQ327" s="433"/>
      <c r="DR327" s="89"/>
      <c r="DS327" s="89"/>
      <c r="DU327" s="89"/>
      <c r="DV327" s="89"/>
      <c r="DW327" s="89"/>
      <c r="DX327" s="89"/>
      <c r="DY327" s="89"/>
    </row>
    <row r="328" spans="1:131" s="359" customFormat="1" ht="21" customHeight="1">
      <c r="A328" s="361"/>
      <c r="B328" s="362"/>
      <c r="C328" s="362"/>
      <c r="D328" s="362"/>
      <c r="E328" s="362"/>
      <c r="F328" s="362"/>
      <c r="G328" s="362"/>
      <c r="H328" s="362"/>
      <c r="I328" s="362"/>
      <c r="J328" s="362"/>
      <c r="K328" s="362"/>
      <c r="L328" s="362"/>
      <c r="M328" s="362"/>
      <c r="N328" s="362"/>
      <c r="O328" s="617"/>
      <c r="P328" s="3"/>
      <c r="Q328" s="3"/>
      <c r="R328" s="3"/>
      <c r="S328" s="3"/>
      <c r="T328" s="3"/>
      <c r="U328" s="3"/>
      <c r="V328" s="3"/>
      <c r="W328" s="3"/>
      <c r="X328" s="12"/>
      <c r="Z328" s="89"/>
      <c r="AA328" s="89"/>
      <c r="AC328" s="89"/>
      <c r="AE328" s="370"/>
      <c r="AH328" s="89"/>
      <c r="AI328" s="89"/>
      <c r="AK328" s="89"/>
      <c r="AP328" s="89"/>
      <c r="AQ328" s="89"/>
      <c r="AS328" s="89"/>
      <c r="BF328" s="89"/>
      <c r="BG328" s="89"/>
      <c r="BI328" s="89"/>
      <c r="BN328" s="89"/>
      <c r="BO328" s="89"/>
      <c r="BQ328" s="89"/>
      <c r="CD328" s="89"/>
      <c r="CE328" s="89"/>
      <c r="CF328" s="89"/>
      <c r="CG328" s="89"/>
      <c r="CH328" s="89"/>
      <c r="CI328" s="88"/>
      <c r="CJ328" s="89"/>
      <c r="CK328" s="89"/>
      <c r="CL328" s="89"/>
      <c r="CM328" s="89"/>
      <c r="CN328" s="89"/>
      <c r="CO328" s="88"/>
      <c r="CP328" s="89"/>
      <c r="CQ328" s="89"/>
      <c r="CR328" s="89"/>
      <c r="CS328" s="89"/>
      <c r="CT328" s="89"/>
      <c r="CU328" s="89"/>
      <c r="CV328" s="88"/>
      <c r="CW328" s="89"/>
      <c r="CX328" s="89"/>
      <c r="CY328" s="89"/>
      <c r="CZ328" s="89"/>
      <c r="DA328" s="89"/>
      <c r="DB328" s="89"/>
      <c r="DC328" s="364"/>
      <c r="DD328" s="89"/>
      <c r="DE328" s="89"/>
      <c r="DF328" s="89"/>
      <c r="DG328" s="89"/>
      <c r="DH328" s="433"/>
      <c r="DI328" s="89"/>
      <c r="DJ328" s="435"/>
      <c r="DL328" s="89"/>
      <c r="DM328" s="89"/>
      <c r="DN328" s="89"/>
      <c r="DO328" s="89"/>
      <c r="DP328" s="89"/>
      <c r="DQ328" s="433"/>
      <c r="DR328" s="89"/>
      <c r="DS328" s="89"/>
      <c r="DU328" s="89"/>
    </row>
    <row r="329" spans="1:131" s="359" customFormat="1" ht="21" customHeight="1">
      <c r="A329" s="361"/>
      <c r="B329" s="362"/>
      <c r="C329" s="362"/>
      <c r="D329" s="362"/>
      <c r="E329" s="362"/>
      <c r="F329" s="362"/>
      <c r="G329" s="362"/>
      <c r="H329" s="362"/>
      <c r="I329" s="362"/>
      <c r="J329" s="362"/>
      <c r="K329" s="362"/>
      <c r="L329" s="362"/>
      <c r="M329" s="362"/>
      <c r="N329" s="362"/>
      <c r="O329" s="617"/>
      <c r="P329" s="88"/>
      <c r="Q329" s="88"/>
      <c r="R329" s="88"/>
      <c r="S329" s="88"/>
      <c r="T329" s="88"/>
      <c r="U329" s="88"/>
      <c r="V329" s="88"/>
      <c r="W329" s="88"/>
      <c r="X329" s="89"/>
      <c r="Z329" s="89"/>
      <c r="AA329" s="89"/>
      <c r="AC329" s="89"/>
      <c r="AE329" s="370"/>
      <c r="AH329" s="89"/>
      <c r="AI329" s="89"/>
      <c r="AK329" s="89"/>
      <c r="AP329" s="89"/>
      <c r="AQ329" s="89"/>
      <c r="AS329" s="89"/>
      <c r="BF329" s="89"/>
      <c r="BG329" s="89"/>
      <c r="BI329" s="89"/>
      <c r="BN329" s="89"/>
      <c r="BO329" s="89"/>
      <c r="BQ329" s="89"/>
      <c r="CD329" s="89"/>
      <c r="CE329" s="89"/>
      <c r="CF329" s="89"/>
      <c r="CG329" s="89"/>
      <c r="CH329" s="89"/>
      <c r="CI329" s="88"/>
      <c r="CJ329" s="89"/>
      <c r="CK329" s="89"/>
      <c r="CL329" s="89"/>
      <c r="CM329" s="89"/>
      <c r="CN329" s="89"/>
      <c r="CO329" s="88"/>
      <c r="CP329" s="89"/>
      <c r="CQ329" s="89"/>
      <c r="CR329" s="89"/>
      <c r="CS329" s="89"/>
      <c r="CT329" s="89"/>
      <c r="CU329" s="89"/>
      <c r="CV329" s="88"/>
      <c r="CW329" s="89"/>
      <c r="CX329" s="89"/>
      <c r="CY329" s="89"/>
      <c r="CZ329" s="89"/>
      <c r="DA329" s="89"/>
      <c r="DB329" s="89"/>
      <c r="DC329" s="364"/>
      <c r="DD329" s="89"/>
      <c r="DE329" s="89"/>
      <c r="DF329" s="89"/>
      <c r="DG329" s="89"/>
      <c r="DH329" s="433"/>
      <c r="DI329" s="89"/>
      <c r="DJ329" s="435"/>
      <c r="DL329" s="89"/>
      <c r="DM329" s="89"/>
      <c r="DN329" s="89"/>
      <c r="DO329" s="89"/>
      <c r="DP329" s="89"/>
      <c r="DQ329" s="433"/>
      <c r="DR329" s="89"/>
      <c r="DS329" s="89"/>
      <c r="DU329" s="89"/>
    </row>
    <row r="330" spans="1:131" s="359" customFormat="1" ht="21" customHeight="1">
      <c r="A330" s="39" t="s">
        <v>525</v>
      </c>
      <c r="B330" s="752" t="s">
        <v>52</v>
      </c>
      <c r="C330" s="752" t="s">
        <v>514</v>
      </c>
      <c r="D330" s="752" t="str">
        <f>Abingdon!C43</f>
        <v>LONG JUMP</v>
      </c>
      <c r="E330" s="752" t="str">
        <f>Abingdon!D43</f>
        <v>LONG JUMP</v>
      </c>
      <c r="F330" s="752" t="str">
        <f>Abingdon!E43</f>
        <v>75mH</v>
      </c>
      <c r="G330" s="752" t="str">
        <f>Abingdon!F43</f>
        <v>1500m</v>
      </c>
      <c r="H330" s="752" t="str">
        <f>Abingdon!G43</f>
        <v>DISCUS</v>
      </c>
      <c r="I330" s="752" t="str">
        <f>Abingdon!H43</f>
        <v>100m</v>
      </c>
      <c r="J330" s="752" t="str">
        <f>Abingdon!I43</f>
        <v>HIGH JUMP</v>
      </c>
      <c r="K330" s="752" t="str">
        <f>Abingdon!J43</f>
        <v>SHOT</v>
      </c>
      <c r="L330" s="752" t="str">
        <f>Abingdon!K43</f>
        <v>200m</v>
      </c>
      <c r="M330" s="752" t="str">
        <f>Abingdon!L43</f>
        <v>800m</v>
      </c>
      <c r="N330" s="752" t="str">
        <f>Abingdon!M43</f>
        <v>JAVELIN</v>
      </c>
      <c r="O330" s="752"/>
      <c r="P330" s="752" t="s">
        <v>515</v>
      </c>
      <c r="Q330" s="752" t="s">
        <v>515</v>
      </c>
      <c r="R330" s="752" t="s">
        <v>515</v>
      </c>
      <c r="S330" s="752" t="s">
        <v>515</v>
      </c>
      <c r="T330" s="752" t="s">
        <v>309</v>
      </c>
      <c r="U330" s="752" t="s">
        <v>309</v>
      </c>
      <c r="V330" s="752" t="s">
        <v>309</v>
      </c>
      <c r="W330" s="752" t="s">
        <v>309</v>
      </c>
      <c r="X330" s="752" t="s">
        <v>309</v>
      </c>
      <c r="Y330" s="88"/>
      <c r="Z330" s="433"/>
      <c r="AA330" s="433"/>
      <c r="AB330" s="445" t="s">
        <v>213</v>
      </c>
      <c r="AC330" s="446"/>
      <c r="AD330" s="445"/>
      <c r="AE330" s="445"/>
      <c r="AF330" s="445"/>
      <c r="AG330" s="445"/>
      <c r="AH330" s="433"/>
      <c r="AI330" s="433"/>
      <c r="AJ330" s="445" t="s">
        <v>127</v>
      </c>
      <c r="AK330" s="446"/>
      <c r="AL330" s="445"/>
      <c r="AM330" s="445"/>
      <c r="AN330" s="445"/>
      <c r="AO330" s="445"/>
      <c r="AP330" s="433"/>
      <c r="AQ330" s="433"/>
      <c r="AR330" s="445" t="s">
        <v>130</v>
      </c>
      <c r="AS330" s="446"/>
      <c r="AT330" s="445"/>
      <c r="AU330" s="445"/>
      <c r="AV330" s="445"/>
      <c r="AW330" s="445"/>
      <c r="AX330" s="12"/>
      <c r="AY330" s="12"/>
      <c r="AZ330" s="445" t="s">
        <v>516</v>
      </c>
      <c r="BA330" s="445"/>
      <c r="BB330" s="445"/>
      <c r="BC330" s="445"/>
      <c r="BD330" s="445"/>
      <c r="BE330" s="445"/>
      <c r="BF330" s="433"/>
      <c r="BG330" s="433"/>
      <c r="BH330" s="445" t="s">
        <v>133</v>
      </c>
      <c r="BI330" s="446"/>
      <c r="BJ330" s="445"/>
      <c r="BK330" s="445"/>
      <c r="BL330" s="445"/>
      <c r="BM330" s="445"/>
      <c r="BN330" s="433"/>
      <c r="BO330" s="433"/>
      <c r="BP330" s="1072" t="s">
        <v>136</v>
      </c>
      <c r="BQ330" s="1072"/>
      <c r="BR330" s="1072"/>
      <c r="BS330" s="1072"/>
      <c r="BT330" s="1072"/>
      <c r="BU330" s="1072"/>
      <c r="BV330" s="12"/>
      <c r="BW330" s="12"/>
      <c r="BX330" s="445" t="s">
        <v>375</v>
      </c>
      <c r="BY330" s="445"/>
      <c r="BZ330" s="445"/>
      <c r="CA330" s="445"/>
      <c r="CB330" s="445"/>
      <c r="CC330" s="445"/>
      <c r="CD330" s="433"/>
      <c r="CE330" s="433"/>
      <c r="CF330" s="445" t="s">
        <v>374</v>
      </c>
      <c r="CG330" s="446"/>
      <c r="CH330" s="445"/>
      <c r="CI330" s="486"/>
      <c r="CJ330" s="445"/>
      <c r="CK330" s="445"/>
      <c r="CL330" s="433"/>
      <c r="CM330" s="433"/>
      <c r="CN330" s="445" t="s">
        <v>373</v>
      </c>
      <c r="CO330" s="446"/>
      <c r="CP330" s="445"/>
      <c r="CQ330" s="445"/>
      <c r="CR330" s="445"/>
      <c r="CS330" s="445"/>
      <c r="CT330" s="433"/>
      <c r="CU330" s="433"/>
      <c r="CV330" s="445" t="s">
        <v>148</v>
      </c>
      <c r="CW330" s="446"/>
      <c r="CX330" s="445"/>
      <c r="CY330" s="445"/>
      <c r="CZ330" s="445"/>
      <c r="DA330" s="445"/>
      <c r="DB330" s="433"/>
      <c r="DC330" s="433"/>
      <c r="DD330" s="445" t="s">
        <v>307</v>
      </c>
      <c r="DE330" s="446"/>
      <c r="DF330" s="445"/>
      <c r="DG330" s="445"/>
      <c r="DH330" s="445"/>
      <c r="DI330" s="445"/>
      <c r="DJ330" s="433"/>
      <c r="DK330" s="433"/>
      <c r="DL330" s="445" t="s">
        <v>306</v>
      </c>
      <c r="DM330" s="446"/>
      <c r="DN330" s="445"/>
      <c r="DO330" s="445"/>
      <c r="DP330" s="445"/>
      <c r="DQ330" s="445"/>
      <c r="DR330" s="433"/>
      <c r="DS330" s="433"/>
      <c r="DT330" s="445" t="s">
        <v>414</v>
      </c>
      <c r="DU330" s="446"/>
      <c r="DV330" s="445"/>
      <c r="DW330" s="445"/>
      <c r="DX330" s="445"/>
      <c r="DY330" s="445"/>
      <c r="DZ330" s="15"/>
      <c r="EA330" s="15"/>
    </row>
    <row r="331" spans="1:131" s="359" customFormat="1" ht="21" customHeight="1">
      <c r="A331" s="358" t="str">
        <f>Abingdon!AJ$2</f>
        <v>Abingdon AC</v>
      </c>
      <c r="B331" s="729" t="str">
        <f>Abingdon!AV$1</f>
        <v>A</v>
      </c>
      <c r="C331" s="729" t="s">
        <v>71</v>
      </c>
      <c r="D331" s="732" t="str" cm="1">
        <f t="array" ref="D331">_xlfn.LET(_xlpm.x, Abingdon!$C$43:$M$43, _xlpm.y, Abingdon!$C$45:$M$70, _xlpm.z, Abingdon!$A$45:$A$70, IF(_xlfn.XLOOKUP($C331,_xlfn.XLOOKUP(D$330,_xlpm.x,_xlpm.y,""),_xlpm.z,"Not Declared")="", "Name not recorded",  _xlfn.XLOOKUP($C331,_xlfn.XLOOKUP(D$330,_xlpm.x,_xlpm.y,""),_xlpm.z,"Not Declared")))</f>
        <v>Not Declared</v>
      </c>
      <c r="E331" s="729" t="str" cm="1">
        <f t="array" ref="E331">_xlfn.LET(_xlpm.x, Abingdon!$D$43:$M$43, _xlpm.y, Abingdon!$D$45:$M$70, _xlpm.z, Abingdon!$A$45:$A$70, IF(_xlfn.XLOOKUP($C331,_xlfn.XLOOKUP(E$330,_xlpm.x,_xlpm.y,""),_xlpm.z,"Not Declared")="", "Name not recorded",  _xlfn.XLOOKUP($C331,_xlfn.XLOOKUP(E$330,_xlpm.x,_xlpm.y,""),_xlpm.z,"Not Declared")))</f>
        <v>Not Declared</v>
      </c>
      <c r="F331" s="729" t="str" cm="1">
        <f t="array" ref="F331">_xlfn.LET(_xlpm.x, Abingdon!$D$43:$M$43, _xlpm.y, Abingdon!$D$45:$M$70, _xlpm.z, Abingdon!$A$45:$A$70, IF(_xlfn.XLOOKUP($C331,_xlfn.XLOOKUP(F$330,_xlpm.x,_xlpm.y,""),_xlpm.z,"Not Declared")="", "Name not recorded",  _xlfn.XLOOKUP($C331,_xlfn.XLOOKUP(F$330,_xlpm.x,_xlpm.y,""),_xlpm.z,"Not Declared")))</f>
        <v>Not Declared</v>
      </c>
      <c r="G331" s="729" t="str" cm="1">
        <f t="array" ref="G331">_xlfn.LET(_xlpm.x, Abingdon!$D$43:$M$43, _xlpm.y, Abingdon!$D$45:$M$70, _xlpm.z, Abingdon!$A$45:$A$70, IF(_xlfn.XLOOKUP($C331,_xlfn.XLOOKUP(G$330,_xlpm.x,_xlpm.y,""),_xlpm.z,"Not Declared")="", "Name not recorded",  _xlfn.XLOOKUP($C331,_xlfn.XLOOKUP(G$330,_xlpm.x,_xlpm.y,""),_xlpm.z,"Not Declared")))</f>
        <v>Not Declared</v>
      </c>
      <c r="H331" s="729" t="str" cm="1">
        <f t="array" ref="H331">_xlfn.LET(_xlpm.x, Abingdon!$D$43:$M$43, _xlpm.y, Abingdon!$D$45:$M$70, _xlpm.z, Abingdon!$A$45:$A$70, IF(_xlfn.XLOOKUP($C331,_xlfn.XLOOKUP(H$330,_xlpm.x,_xlpm.y,""),_xlpm.z,"Not Declared")="", "Name not recorded",  _xlfn.XLOOKUP($C331,_xlfn.XLOOKUP(H$330,_xlpm.x,_xlpm.y,""),_xlpm.z,"Not Declared")))</f>
        <v>Not Declared</v>
      </c>
      <c r="I331" s="729" t="str" cm="1">
        <f t="array" ref="I331">_xlfn.LET(_xlpm.x, Abingdon!$D$43:$M$43, _xlpm.y, Abingdon!$D$45:$M$70, _xlpm.z, Abingdon!$A$45:$A$70, IF(_xlfn.XLOOKUP($C331,_xlfn.XLOOKUP(I$330,_xlpm.x,_xlpm.y,""),_xlpm.z,"Not Declared")="", "Name not recorded",  _xlfn.XLOOKUP($C331,_xlfn.XLOOKUP(I$330,_xlpm.x,_xlpm.y,""),_xlpm.z,"Not Declared")))</f>
        <v>Not Declared</v>
      </c>
      <c r="J331" s="729" t="str" cm="1">
        <f t="array" ref="J331">_xlfn.LET(_xlpm.x, Abingdon!$D$43:$M$43, _xlpm.y, Abingdon!$D$45:$M$70, _xlpm.z, Abingdon!$A$45:$A$70, IF(_xlfn.XLOOKUP($C331,_xlfn.XLOOKUP(J$330,_xlpm.x,_xlpm.y,""),_xlpm.z,"Not Declared")="", "Name not recorded",  _xlfn.XLOOKUP($C331,_xlfn.XLOOKUP(J$330,_xlpm.x,_xlpm.y,""),_xlpm.z,"Not Declared")))</f>
        <v>Not Declared</v>
      </c>
      <c r="K331" s="729" t="str" cm="1">
        <f t="array" ref="K331">_xlfn.LET(_xlpm.x, Abingdon!$D$43:$M$43, _xlpm.y, Abingdon!$D$45:$M$70, _xlpm.z, Abingdon!$A$45:$A$70, IF(_xlfn.XLOOKUP($C331,_xlfn.XLOOKUP(K$330,_xlpm.x,_xlpm.y,""),_xlpm.z,"Not Declared")="", "Name not recorded",  _xlfn.XLOOKUP($C331,_xlfn.XLOOKUP(K$330,_xlpm.x,_xlpm.y,""),_xlpm.z,"Not Declared")))</f>
        <v>Not Declared</v>
      </c>
      <c r="L331" s="729" t="str" cm="1">
        <f t="array" ref="L331">_xlfn.LET(_xlpm.x, Abingdon!$D$43:$M$43, _xlpm.y, Abingdon!$D$45:$M$70, _xlpm.z, Abingdon!$A$45:$A$70, IF(_xlfn.XLOOKUP($C331,_xlfn.XLOOKUP(L$330,_xlpm.x,_xlpm.y,""),_xlpm.z,"Not Declared")="", "Name not recorded",  _xlfn.XLOOKUP($C331,_xlfn.XLOOKUP(L$330,_xlpm.x,_xlpm.y,""),_xlpm.z,"Not Declared")))</f>
        <v>Not Declared</v>
      </c>
      <c r="M331" s="729" t="str" cm="1">
        <f t="array" ref="M331">_xlfn.LET(_xlpm.x, Abingdon!$D$43:$M$43, _xlpm.y, Abingdon!$D$45:$M$70, _xlpm.z, Abingdon!$A$45:$A$70, IF(_xlfn.XLOOKUP($C331,_xlfn.XLOOKUP(M$330,_xlpm.x,_xlpm.y,""),_xlpm.z,"Not Declared")="", "Name not recorded",  _xlfn.XLOOKUP($C331,_xlfn.XLOOKUP(M$330,_xlpm.x,_xlpm.y,""),_xlpm.z,"Not Declared")))</f>
        <v>Not Declared</v>
      </c>
      <c r="N331" s="729" t="str" cm="1">
        <f t="array" ref="N331">_xlfn.LET(_xlpm.x, Abingdon!$D$43:$M$43, _xlpm.y, Abingdon!$D$45:$M$70, _xlpm.z, Abingdon!$A$45:$A$70, IF(_xlfn.XLOOKUP($C331,_xlfn.XLOOKUP(N$330,_xlpm.x,_xlpm.y,""),_xlpm.z,"Not Declared")="", "Name not recorded",  _xlfn.XLOOKUP($C331,_xlfn.XLOOKUP(N$330,_xlpm.x,_xlpm.y,""),_xlpm.z,"Not Declared")))</f>
        <v>Not Declared</v>
      </c>
      <c r="O331" s="732"/>
      <c r="P331" s="79">
        <v>1</v>
      </c>
      <c r="Q331" s="729">
        <v>2</v>
      </c>
      <c r="R331" s="729">
        <v>3</v>
      </c>
      <c r="S331" s="729">
        <v>4</v>
      </c>
      <c r="T331" s="729" t="str" cm="1">
        <f t="array" ref="T331">_xlfn.LET(_xlpm.x,Abingdon!$C$43:$N$43, _xlpm.y, Abingdon!$C$45:$N$70, _xlpm.z, Abingdon!$A$45:$A$70, IF(_xlfn.XLOOKUP(P331,_xlfn.XLOOKUP(T$330,_xlpm.x,_xlpm.y,""),_xlpm.z,"Not Declared")="", "Name not recorded",  _xlfn.XLOOKUP(P331,_xlfn.XLOOKUP(T$330,_xlpm.x,_xlpm.y,""),_xlpm.z,"Not Declared")))</f>
        <v>Not Declared</v>
      </c>
      <c r="U331" s="729" t="str" cm="1">
        <f t="array" ref="U331">_xlfn.LET(_xlpm.x,Abingdon!$C$43:$N$43, _xlpm.y, Abingdon!$C$45:$N$70, _xlpm.z, Abingdon!$A$45:$A$70, IF(_xlfn.XLOOKUP(Q331,_xlfn.XLOOKUP(U$330,_xlpm.x,_xlpm.y,""),_xlpm.z,"Not Declared")="", "Name not recorded",  _xlfn.XLOOKUP(Q331,_xlfn.XLOOKUP(U$330,_xlpm.x,_xlpm.y,""),_xlpm.z,"Not Declared")))</f>
        <v>Not Declared</v>
      </c>
      <c r="V331" s="729" t="str" cm="1">
        <f t="array" ref="V331">_xlfn.LET(_xlpm.x,Abingdon!$C$43:$N$43, _xlpm.y, Abingdon!$C$45:$N$70, _xlpm.z, Abingdon!$A$45:$A$70, IF(_xlfn.XLOOKUP(R331,_xlfn.XLOOKUP(V$330,_xlpm.x,_xlpm.y,""),_xlpm.z,"Not Declared")="", "Name not recorded",  _xlfn.XLOOKUP(R331,_xlfn.XLOOKUP(V$330,_xlpm.x,_xlpm.y,""),_xlpm.z,"Not Declared")))</f>
        <v>Not Declared</v>
      </c>
      <c r="W331" s="729" t="str" cm="1">
        <f t="array" ref="W331">_xlfn.LET(_xlpm.x,Abingdon!$C$43:$N$43, _xlpm.y, Abingdon!$C$45:$N$70, _xlpm.z, Abingdon!$A$45:$A$70, IF(_xlfn.XLOOKUP(S331,_xlfn.XLOOKUP(W$330,_xlpm.x,_xlpm.y,""),_xlpm.z,"Not Declared")="", "Name not recorded",  _xlfn.XLOOKUP(S331,_xlfn.XLOOKUP(W$330,_xlpm.x,_xlpm.y,""),_xlpm.z,"Not Declared")))</f>
        <v>Not Declared</v>
      </c>
      <c r="X331" s="358" t="str">
        <f>_xlfn.TEXTJOIN(", ",,T331:W331)</f>
        <v>Not Declared, Not Declared, Not Declared, Not Declared</v>
      </c>
      <c r="Y331" s="89"/>
      <c r="Z331" s="3" t="s">
        <v>71</v>
      </c>
      <c r="AA331" s="3"/>
      <c r="AB331" s="432" t="str" cm="1">
        <f t="array" ref="AB331:AD338">_xlfn.LET(_xlpm.eventsort, _xlfn.XLOOKUP(AB$330,$D$710:$P$710,$D$712:$P$719), _xlpm.eventdata, _xlfn.XLOOKUP(AB$330,$D$330:$O$330,$D$331:$O$401), _xlpm.agedata, $A$331:$C$401, _xlfn.SORTBY(_xlfn._xlws.FILTER(_xlfn.CHOOSECOLS(_xlfn.HSTACK(_xlpm.agedata,_xlpm.eventdata),2,4,1),(_xlfn.CHOOSECOLS(_xlpm.agedata,3)=Z331),""),_xlpm.eventsort))</f>
        <v>N</v>
      </c>
      <c r="AC331" s="422" t="str">
        <v>Not Declared</v>
      </c>
      <c r="AD331" s="422" t="str">
        <v>Banbury Harriers AC</v>
      </c>
      <c r="AE331" s="444" t="str" cm="1">
        <f t="array" ref="AE331">_xlfn.LET(_xlpm.a,_xlfn.VSTACK(_xlfn.ANCHORARRAY(AB331),_xlfn.ANCHORARRAY(AB339),_xlfn.CHOOSECOLS(AA347:AD378,1,3,4), _xlfn.CHOOSECOLS(AA379:AD384,1,3,4)),_xlfn._xlws.FILTER(_xlpm.a,_xlfn.CHOOSECOLS(_xlpm.a,2)&lt;&gt;"Not Declared",""))</f>
        <v/>
      </c>
      <c r="AF331" s="422"/>
      <c r="AG331" s="423"/>
      <c r="AH331" s="3" t="s">
        <v>71</v>
      </c>
      <c r="AI331" s="3"/>
      <c r="AJ331" s="432" t="str" cm="1">
        <f t="array" ref="AJ331:AL338">_xlfn.LET(_xlpm.eventsort, _xlfn.XLOOKUP(AJ$330,$D$710:$P$710,$D$712:$P$719), _xlpm.eventdata, _xlfn.XLOOKUP(AJ$330,$D$330:$O$330,$D$331:$O$401), _xlpm.agedata, $A$331:$C$401, _xlfn.SORTBY(_xlfn._xlws.FILTER(_xlfn.CHOOSECOLS(_xlfn.HSTACK(_xlpm.agedata,_xlpm.eventdata),2,4,1),(_xlfn.CHOOSECOLS(_xlpm.agedata,3)=AH331),""),_xlpm.eventsort))</f>
        <v>R</v>
      </c>
      <c r="AK331" s="422" t="str">
        <v>Not Declared</v>
      </c>
      <c r="AL331" s="422" t="str">
        <v>Radley AC</v>
      </c>
      <c r="AM331" s="444" t="str" cm="1">
        <f t="array" ref="AM331">_xlfn.LET(_xlpm.a,_xlfn.VSTACK(_xlfn.ANCHORARRAY(AJ331),_xlfn.ANCHORARRAY(AJ339),_xlfn.CHOOSECOLS(AI347:AL378,1,3,4), _xlfn.CHOOSECOLS(AI379:AL384,1,3,4)),_xlfn._xlws.FILTER(_xlpm.a,_xlfn.CHOOSECOLS(_xlpm.a,2)&lt;&gt;"Not Declared",""))</f>
        <v/>
      </c>
      <c r="AN331" s="422"/>
      <c r="AO331" s="423"/>
      <c r="AP331" s="3" t="s">
        <v>71</v>
      </c>
      <c r="AQ331" s="3"/>
      <c r="AR331" s="432" t="str" cm="1">
        <f t="array" ref="AR331:AT338">_xlfn.LET(_xlpm.eventsort, _xlfn.XLOOKUP(AR$330,$D$710:$P$710,$D$712:$P$719), _xlpm.eventdata, _xlfn.XLOOKUP(AR$330,$D$330:$O$330,$D$331:$O$401), _xlpm.agedata, $A$331:$C$401, _xlfn.SORTBY(_xlfn._xlws.FILTER(_xlfn.CHOOSECOLS(_xlfn.HSTACK(_xlpm.agedata,_xlpm.eventdata),2,4,1),(_xlfn.CHOOSECOLS(_xlpm.agedata,3)=AP331),""),_xlpm.eventsort))</f>
        <v>N</v>
      </c>
      <c r="AS331" s="422" t="str">
        <v>Not Declared</v>
      </c>
      <c r="AT331" s="422" t="str">
        <v>Banbury Harriers AC</v>
      </c>
      <c r="AU331" s="444" t="str" cm="1">
        <f t="array" ref="AU331">_xlfn.LET(_xlpm.a,_xlfn.VSTACK(_xlfn.ANCHORARRAY(AR331),_xlfn.ANCHORARRAY(AR339),_xlfn.CHOOSECOLS(AQ347:AT378,1,3,4), _xlfn.CHOOSECOLS(AQ379:AT384,1,3,4)),_xlfn._xlws.FILTER(_xlpm.a,_xlfn.CHOOSECOLS(_xlpm.a,2)&lt;&gt;"Not Declared",""))</f>
        <v/>
      </c>
      <c r="AV331" s="422"/>
      <c r="AW331" s="423"/>
      <c r="AX331" s="3" t="s">
        <v>71</v>
      </c>
      <c r="AY331" s="3"/>
      <c r="AZ331" s="432" t="e" cm="1">
        <f t="array" ref="AZ331">_xlfn.LET(_xlpm.eventsort, _xlfn.XLOOKUP(AZ$330,$D$710:$P$710,$D$712:$P$719), _xlpm.eventdata, _xlfn.XLOOKUP(AZ$330,$D$330:$O$330,$D$331:$O$401), _xlpm.agedata, $A$331:$C$401, _xlfn.SORTBY(_xlfn._xlws.FILTER(_xlfn.CHOOSECOLS(_xlfn.HSTACK(_xlpm.agedata,_xlpm.eventdata),2,4,1),(_xlfn.CHOOSECOLS(_xlpm.agedata,3)=AX331),""),_xlpm.eventsort))</f>
        <v>#N/A</v>
      </c>
      <c r="BA331" s="422"/>
      <c r="BB331" s="422"/>
      <c r="BC331" s="444" t="e" cm="1">
        <f t="array" ref="BC331">_xlfn.LET(_xlpm.a,_xlfn.VSTACK(_xlfn.ANCHORARRAY(AZ331),_xlfn.ANCHORARRAY(AZ339),_xlfn.CHOOSECOLS(AY347:BB378,1,3,4), _xlfn.CHOOSECOLS(AY379:BB384,1,3,4)),_xlfn._xlws.FILTER(_xlpm.a,_xlfn.CHOOSECOLS(_xlpm.a,2)&lt;&gt;"Not Declared",""))</f>
        <v>#N/A</v>
      </c>
      <c r="BD331" s="422"/>
      <c r="BE331" s="423"/>
      <c r="BF331" s="3" t="s">
        <v>71</v>
      </c>
      <c r="BG331" s="3"/>
      <c r="BH331" s="432" t="str" cm="1">
        <f t="array" ref="BH331:BJ338">_xlfn.LET(_xlpm.eventsort, _xlfn.XLOOKUP(BH$330,$D$710:$P$710,$D$712:$P$719), _xlpm.eventdata, _xlfn.XLOOKUP(BH$330,$D$330:$O$330,$D$331:$O$401), _xlpm.agedata, $A$331:$C$401, _xlfn.SORTBY(_xlfn._xlws.FILTER(_xlfn.CHOOSECOLS(_xlfn.HSTACK(_xlpm.agedata,_xlpm.eventdata),2,4,1),(_xlfn.CHOOSECOLS(_xlpm.agedata,3)=BF331),""),_xlpm.eventsort))</f>
        <v>W</v>
      </c>
      <c r="BI331" s="422" t="str">
        <v>Not Declared</v>
      </c>
      <c r="BJ331" s="422" t="str">
        <v>Witney Road Runners</v>
      </c>
      <c r="BK331" s="444" t="str" cm="1">
        <f t="array" ref="BK331">_xlfn.LET(_xlpm.a,_xlfn.VSTACK(_xlfn.ANCHORARRAY(BH331),_xlfn.ANCHORARRAY(BH339),_xlfn.CHOOSECOLS(BG347:BJ378,1,3,4), _xlfn.CHOOSECOLS(BG379:BJ384,1,3,4)),_xlfn._xlws.FILTER(_xlpm.a,_xlfn.CHOOSECOLS(_xlpm.a,2)&lt;&gt;"Not Declared",""))</f>
        <v/>
      </c>
      <c r="BL331" s="422"/>
      <c r="BM331" s="423"/>
      <c r="BN331" s="3" t="s">
        <v>71</v>
      </c>
      <c r="BO331" s="3"/>
      <c r="BP331" s="432" t="str" cm="1">
        <f t="array" ref="BP331:BR338">_xlfn.LET(_xlpm.eventsort, _xlfn.XLOOKUP(BP$330,$D$710:$P$710,$D$712:$P$719), _xlpm.eventdata, _xlfn.XLOOKUP(BP$330,$D$330:$O$330,$D$331:$O$401), _xlpm.agedata, $A$331:$C$401, _xlfn.SORTBY(_xlfn._xlws.FILTER(_xlfn.CHOOSECOLS(_xlfn.HSTACK(_xlpm.agedata,_xlpm.eventdata),2,4,1),(_xlfn.CHOOSECOLS(_xlpm.agedata,3)=BN331),""),_xlpm.eventsort))</f>
        <v>A</v>
      </c>
      <c r="BQ331" s="422" t="str">
        <v>Not Declared</v>
      </c>
      <c r="BR331" s="422" t="str">
        <v>Abingdon AC</v>
      </c>
      <c r="BS331" s="444" t="str" cm="1">
        <f t="array" ref="BS331">_xlfn.LET(_xlpm.a,_xlfn.VSTACK(_xlfn.ANCHORARRAY(BP331),_xlfn.ANCHORARRAY(BP339),_xlfn.CHOOSECOLS(BO347:BR378,1,3,4), _xlfn.CHOOSECOLS(BO379:BR384,1,3,4)),_xlfn._xlws.FILTER(_xlpm.a,_xlfn.CHOOSECOLS(_xlpm.a,2)&lt;&gt;"Not Declared",""))</f>
        <v/>
      </c>
      <c r="BT331" s="422"/>
      <c r="BU331" s="423"/>
      <c r="BV331" s="3" t="s">
        <v>71</v>
      </c>
      <c r="BW331" s="3"/>
      <c r="BX331" s="432" t="e" cm="1">
        <f t="array" ref="BX331">_xlfn.LET(_xlpm.eventsort, _xlfn.XLOOKUP(BX$330,$D$710:$P$710,$D$712:$P$719), _xlpm.eventdata, _xlfn.XLOOKUP(BX$330,$D$330:$O$330,$D$331:$O$401), _xlpm.agedata, $A$331:$C$401, _xlfn.SORTBY(_xlfn._xlws.FILTER(_xlfn.CHOOSECOLS(_xlfn.HSTACK(_xlpm.agedata,_xlpm.eventdata),2,4,1),(_xlfn.CHOOSECOLS(_xlpm.agedata,3)=BV331),""),_xlpm.eventsort))</f>
        <v>#N/A</v>
      </c>
      <c r="BY331" s="422"/>
      <c r="BZ331" s="422"/>
      <c r="CA331" s="444" t="e" cm="1">
        <f t="array" ref="CA331">_xlfn.LET(_xlpm.b, _xlfn.VSTACK(_xlfn.ANCHORARRAY(BX331),_xlfn.ANCHORARRAY(BX339)), _xlpm.c, _xlfn.VSTACK(_xlfn.CHOOSECOLS(BW347:BZ378,1,3,4), _xlfn.CHOOSECOLS(BW379:BZ384,1,3,4)),_xlpm.d, SUM(BZ386:BZ387),_xlpm.a,_xlfn.IFS(_xlpm.d&lt;15,_xlfn.VSTACK(_xlpm.b,_xlfn.HSTACK(" ","",""),_xlfn.HSTACK(" ","",""),_xlpm.c), _xlpm.d=15,_xlfn.VSTACK(_xlpm.b,_xlfn.HSTACK(" ","",""),_xlpm.c), _xlpm.d&gt;15,_xlfn.VSTACK(_xlpm.b,_xlpm.c)),_xlfn._xlws.FILTER(_xlpm.a,_xlfn.CHOOSECOLS(_xlpm.a,2)&lt;&gt;"Not Declared",""))</f>
        <v>#N/A</v>
      </c>
      <c r="CB331" s="477"/>
      <c r="CC331" s="478"/>
      <c r="CD331" s="3" t="s">
        <v>71</v>
      </c>
      <c r="CE331" s="3"/>
      <c r="CF331" s="432" t="str" cm="1">
        <f t="array" ref="CF331:CH338">_xlfn.LET(_xlpm.eventsort, _xlfn.XLOOKUP(CF$330,$D$710:$P$710,$D$712:$P$719), _xlpm.eventdata, _xlfn.XLOOKUP(CF$330,$D$330:$O$330,$D$331:$O$401), _xlpm.agedata, $A$331:$C$401, _xlfn.SORTBY(_xlfn._xlws.FILTER(_xlfn.CHOOSECOLS(_xlfn.HSTACK(_xlpm.agedata,_xlpm.eventdata),2,4,1),(_xlfn.CHOOSECOLS(_xlpm.agedata,3)=CD331),""),_xlpm.eventsort))</f>
        <v>N</v>
      </c>
      <c r="CG331" s="422" t="str">
        <v>Not Declared</v>
      </c>
      <c r="CH331" s="422" t="str">
        <v>Banbury Harriers AC</v>
      </c>
      <c r="CI331" s="444" t="str" cm="1">
        <f t="array" ref="CI331:CK332">_xlfn.LET(_xlpm.b, _xlfn.VSTACK(_xlfn.ANCHORARRAY(CF331),_xlfn.ANCHORARRAY(CF339)), _xlpm.c, _xlfn.VSTACK(_xlfn.CHOOSECOLS(CE347:CH378,1,3,4), _xlfn.CHOOSECOLS(CE379:CH384,1,3,4)),_xlpm.d, SUM(CH386:CH387),_xlpm.a,_xlfn.IFS(_xlpm.d&lt;15,_xlfn.VSTACK(_xlpm.b,_xlfn.HSTACK(" ","",""),_xlfn.HSTACK(" ","",""),_xlpm.c), _xlpm.d=15,_xlfn.VSTACK(_xlpm.b,_xlfn.HSTACK(" ","",""),_xlpm.c), _xlpm.d&gt;15,_xlfn.VSTACK(_xlpm.b,_xlpm.c)),_xlfn._xlws.FILTER(_xlpm.a,_xlfn.CHOOSECOLS(_xlpm.a,2)&lt;&gt;"Not Declared",""))</f>
        <v xml:space="preserve"> </v>
      </c>
      <c r="CJ331" s="477" t="str">
        <v/>
      </c>
      <c r="CK331" s="478" t="str">
        <v/>
      </c>
      <c r="CL331" s="3" t="s">
        <v>71</v>
      </c>
      <c r="CM331" s="3"/>
      <c r="CN331" s="432" t="str" cm="1">
        <f t="array" ref="CN331:CP338">_xlfn.LET(_xlpm.eventsort, _xlfn.XLOOKUP(CN$330,$D$710:$P$710,$D$712:$P$719), _xlpm.eventdata, _xlfn.XLOOKUP(CN$330,$E$330:$O$330,$E$331:$O$401), _xlpm.agedata, $A$331:$C$401, _xlfn.SORTBY(_xlfn._xlws.FILTER(_xlfn.CHOOSECOLS(_xlfn.HSTACK(_xlpm.agedata,_xlpm.eventdata),2,4,1),(_xlfn.CHOOSECOLS(_xlpm.agedata,3)=CL331),""),_xlpm.eventsort))</f>
        <v>B</v>
      </c>
      <c r="CO331" s="422" t="str">
        <v>Not Declared</v>
      </c>
      <c r="CP331" s="422" t="str">
        <v>Bicester AC</v>
      </c>
      <c r="CQ331" s="444" t="str" cm="1">
        <f t="array" ref="CQ331:CS332">_xlfn.LET(_xlpm.b, _xlfn.VSTACK(_xlfn.ANCHORARRAY(CN331),_xlfn.ANCHORARRAY(CN339)), _xlpm.c, _xlfn.VSTACK(_xlfn.CHOOSECOLS(CM347:CP378,1,3,4), _xlfn.CHOOSECOLS(CM379:CP384,1,3,4)),_xlpm.d, SUM(CP386:CP387),_xlpm.a,_xlfn.IFS(_xlpm.d&lt;15,_xlfn.VSTACK(_xlpm.b,_xlfn.HSTACK(" ","",""),_xlfn.HSTACK(" ","",""),_xlpm.c), _xlpm.d=15,_xlfn.VSTACK(_xlpm.b,_xlfn.HSTACK(" ","",""),_xlpm.c), _xlpm.d&gt;15,_xlfn.VSTACK(_xlpm.b,_xlpm.c)),_xlfn._xlws.FILTER(_xlpm.a,_xlfn.CHOOSECOLS(_xlpm.a,2)&lt;&gt;"Not Declared",""))</f>
        <v xml:space="preserve"> </v>
      </c>
      <c r="CR331" s="477" t="str">
        <v/>
      </c>
      <c r="CS331" s="478" t="str">
        <v/>
      </c>
      <c r="CT331" s="3" t="s">
        <v>71</v>
      </c>
      <c r="CU331" s="3"/>
      <c r="CV331" s="432" t="str" cm="1">
        <f t="array" ref="CV331:CX338">_xlfn.LET(_xlpm.eventsort, _xlfn.XLOOKUP(CV$330,$D$710:$P$710,$D$712:$P$719), _xlpm.eventdata, _xlfn.XLOOKUP(CV$330,$D$330:$O$330,$D$331:$O$401), _xlpm.agedata, $A$331:$C$401, _xlfn.SORTBY(_xlfn._xlws.FILTER(_xlfn.CHOOSECOLS(_xlfn.HSTACK(_xlpm.agedata,_xlpm.eventdata),2,4,1),(_xlfn.CHOOSECOLS(_xlpm.agedata,3)=CT331),""),_xlpm.eventsort))</f>
        <v>B</v>
      </c>
      <c r="CW331" s="422" t="str">
        <v>Not Declared</v>
      </c>
      <c r="CX331" s="422" t="str">
        <v>Bicester AC</v>
      </c>
      <c r="CY331" s="444" t="str" cm="1">
        <f t="array" ref="CY331:DA332">_xlfn.LET(_xlpm.b, _xlfn.VSTACK(_xlfn.ANCHORARRAY(CV331),_xlfn.ANCHORARRAY(CV339)), _xlpm.c, _xlfn.VSTACK(_xlfn.CHOOSECOLS(CU347:CX378,1,3,4), _xlfn.CHOOSECOLS(CU379:CX384,1,3,4)),_xlpm.d, SUM(CX386:CX387),_xlpm.a,_xlfn.IFS(_xlpm.d&lt;15,_xlfn.VSTACK(_xlpm.b,_xlfn.HSTACK(" ","",""),_xlfn.HSTACK(" ","",""),_xlpm.c), _xlpm.d=15,_xlfn.VSTACK(_xlpm.b,_xlfn.HSTACK(" ","",""),_xlpm.c), _xlpm.d&gt;15,_xlfn.VSTACK(_xlpm.b,_xlpm.c)),_xlfn._xlws.FILTER(_xlpm.a,_xlfn.CHOOSECOLS(_xlpm.a,2)&lt;&gt;"Not Declared",""))</f>
        <v xml:space="preserve"> </v>
      </c>
      <c r="CZ331" s="477" t="str">
        <v/>
      </c>
      <c r="DA331" s="478" t="str">
        <v/>
      </c>
      <c r="DB331" s="3" t="s">
        <v>71</v>
      </c>
      <c r="DC331" s="3"/>
      <c r="DD331" s="432" t="str" cm="1">
        <f t="array" ref="DD331:DF338">_xlfn.LET(_xlpm.eventsort, _xlfn.XLOOKUP(DD$330,$D$710:$P$710,$D$712:$P$719), _xlpm.eventdata, _xlfn.XLOOKUP(DD$330,$D$330:$O$330,$D$331:$O$401), _xlpm.agedata, $A$331:$C$401, _xlfn.SORTBY(_xlfn._xlws.FILTER(_xlfn.CHOOSECOLS(_xlfn.HSTACK(_xlpm.agedata,_xlpm.eventdata),2,4,1),(_xlfn.CHOOSECOLS(_xlpm.agedata,3)=DB331),""),_xlpm.eventsort))</f>
        <v>R</v>
      </c>
      <c r="DE331" s="422" t="str">
        <v>Not Declared</v>
      </c>
      <c r="DF331" s="422" t="str">
        <v>Radley AC</v>
      </c>
      <c r="DG331" s="444" t="str" cm="1">
        <f t="array" ref="DG331:DI332">_xlfn.LET(_xlpm.b, _xlfn.VSTACK(_xlfn.ANCHORARRAY(DD331),_xlfn.ANCHORARRAY(DD339)), _xlpm.c, _xlfn.VSTACK(_xlfn.CHOOSECOLS(DC347:DF378,1,3,4), _xlfn.CHOOSECOLS(DC379:DF384,1,3,4)),_xlpm.d, SUM(DF386:DF387),_xlpm.a,_xlfn.IFS(_xlpm.d&lt;15,_xlfn.VSTACK(_xlpm.b,_xlfn.HSTACK(" ","",""),_xlfn.HSTACK(" ","",""),_xlpm.c), _xlpm.d=15,_xlfn.VSTACK(_xlpm.b,_xlfn.HSTACK(" ","",""),_xlpm.c), _xlpm.d&gt;15,_xlfn.VSTACK(_xlpm.b,_xlpm.c)),_xlfn._xlws.FILTER(_xlpm.a,_xlfn.CHOOSECOLS(_xlpm.a,2)&lt;&gt;"Not Declared",""))</f>
        <v xml:space="preserve"> </v>
      </c>
      <c r="DH331" s="477" t="str">
        <v/>
      </c>
      <c r="DI331" s="478" t="str">
        <v/>
      </c>
      <c r="DJ331" s="3" t="s">
        <v>71</v>
      </c>
      <c r="DK331" s="3"/>
      <c r="DL331" s="432" t="str" cm="1">
        <f t="array" ref="DL331:DN338">_xlfn.LET(_xlpm.eventsort, _xlfn.XLOOKUP(DL$330,$D$710:$P$710,$D$712:$P$719), _xlpm.eventdata, _xlfn.XLOOKUP(DL$330,$D$330:$O$330,$D$331:$O$401), _xlpm.agedata, $A$331:$C$401, _xlfn.SORTBY(_xlfn._xlws.FILTER(_xlfn.CHOOSECOLS(_xlfn.HSTACK(_xlpm.agedata,_xlpm.eventdata),2,4,1),(_xlfn.CHOOSECOLS(_xlpm.agedata,3)=DJ331),""),_xlpm.eventsort))</f>
        <v>N</v>
      </c>
      <c r="DM331" s="422" t="str">
        <v>Not Declared</v>
      </c>
      <c r="DN331" s="422" t="str">
        <v>Banbury Harriers AC</v>
      </c>
      <c r="DO331" s="444" t="str" cm="1">
        <f t="array" ref="DO331:DQ332">_xlfn.LET(_xlpm.b, _xlfn.VSTACK(_xlfn.ANCHORARRAY(DL331),_xlfn.ANCHORARRAY(DL339)), _xlpm.c, _xlfn.VSTACK(_xlfn.CHOOSECOLS(DK347:DN378,1,3,4), _xlfn.CHOOSECOLS(DK379:DN384,1,3,4)),_xlpm.d, SUM(DN386:DN387),_xlpm.a,_xlfn.IFS(_xlpm.d&lt;15,_xlfn.VSTACK(_xlpm.b,_xlfn.HSTACK(" ","",""),_xlfn.HSTACK(" ","",""),_xlpm.c), _xlpm.d=15,_xlfn.VSTACK(_xlpm.b,_xlfn.HSTACK(" ","",""),_xlpm.c), _xlpm.d&gt;15,_xlfn.VSTACK(_xlpm.b,_xlpm.c)),_xlfn._xlws.FILTER(_xlpm.a,_xlfn.CHOOSECOLS(_xlpm.a,2)&lt;&gt;"Not Declared",""))</f>
        <v xml:space="preserve"> </v>
      </c>
      <c r="DP331" s="477" t="str">
        <v/>
      </c>
      <c r="DQ331" s="478" t="str">
        <v/>
      </c>
      <c r="DR331" s="3" t="s">
        <v>71</v>
      </c>
      <c r="DS331" s="3"/>
      <c r="DT331" s="441" t="str" cm="1">
        <f t="array" ref="DT331:DV338">_xlfn.LET(_xlpm.eventsort, _xlfn.XLOOKUP(DT$330,$D$710:$P$710,$D$712:$P$719), _xlpm.eventdata, $X$331:$X$402,  _xlpm.agedata, $A$331:$C$402, _xlfn.SORTBY(_xlfn._xlws.FILTER(_xlfn.CHOOSECOLS(_xlfn.HSTACK(_xlpm.agedata,_xlpm.eventdata),2,4,1),(_xlfn.CHOOSECOLS(_xlpm.agedata,3)=DR331),""),_xlpm.eventsort))</f>
        <v>B</v>
      </c>
      <c r="DU331" s="422" t="str">
        <v>Not Declared, Not Declared, Not Declared, Not Declared</v>
      </c>
      <c r="DV331" s="422" t="str">
        <v>Bicester AC</v>
      </c>
      <c r="DW331" s="444" t="str" cm="1">
        <f t="array" ref="DW331:DY332">_xlfn.LET(_xlpm.a,_xlfn.VSTACK(_xlfn.ANCHORARRAY(DT331),_xlfn.HSTACK("","",""),_xlfn.HSTACK("","",""),_xlfn.CHOOSECOLS(DS339:DV346,1,3,4), _xlfn.CHOOSECOLS(DS379:DV379,1,3,4)),_xlfn._xlws.FILTER(_xlpm.a,_xlfn.CHOOSECOLS(_xlpm.a,2)&lt;&gt;"Not Declared, Not Declared, Not Declared, Not Declared",""))</f>
        <v/>
      </c>
      <c r="DX331" s="422" t="str">
        <v/>
      </c>
      <c r="DY331" s="423" t="str">
        <v/>
      </c>
      <c r="DZ331" s="15"/>
      <c r="EA331" s="15"/>
    </row>
    <row r="332" spans="1:131" s="359" customFormat="1" ht="21" customHeight="1">
      <c r="A332" s="358" t="str">
        <f>A331</f>
        <v>Abingdon AC</v>
      </c>
      <c r="B332" s="729" t="str">
        <f>Abingdon!AV$2</f>
        <v>AA</v>
      </c>
      <c r="C332" s="729" t="s">
        <v>65</v>
      </c>
      <c r="D332" s="732" t="str" cm="1">
        <f t="array" ref="D332">_xlfn.LET(_xlpm.x, Abingdon!$C$43:$M$43, _xlpm.y, Abingdon!$C$45:$M$70, _xlpm.z, Abingdon!$A$45:$A$70, IF(_xlfn.XLOOKUP($C332,_xlfn.XLOOKUP(D$330,_xlpm.x,_xlpm.y,""),_xlpm.z,"Not Declared")="", "Name not recorded",  _xlfn.XLOOKUP($C332,_xlfn.XLOOKUP(D$330,_xlpm.x,_xlpm.y,""),_xlpm.z,"Not Declared")))</f>
        <v>Not Declared</v>
      </c>
      <c r="E332" s="729" t="str" cm="1">
        <f t="array" ref="E332">_xlfn.LET(_xlpm.x, Abingdon!$D$43:$M$43, _xlpm.y, Abingdon!$D$45:$M$70, _xlpm.z, Abingdon!$A$45:$A$70, IF(_xlfn.XLOOKUP($C332,_xlfn.XLOOKUP(E$330,_xlpm.x,_xlpm.y,""),_xlpm.z,"Not Declared")="", "Name not recorded",  _xlfn.XLOOKUP($C332,_xlfn.XLOOKUP(E$330,_xlpm.x,_xlpm.y,""),_xlpm.z,"Not Declared")))</f>
        <v>Not Declared</v>
      </c>
      <c r="F332" s="729" t="str" cm="1">
        <f t="array" ref="F332">_xlfn.LET(_xlpm.x, Abingdon!$D$43:$M$43, _xlpm.y, Abingdon!$D$45:$M$70, _xlpm.z, Abingdon!$A$45:$A$70, IF(_xlfn.XLOOKUP($C332,_xlfn.XLOOKUP(F$330,_xlpm.x,_xlpm.y,""),_xlpm.z,"Not Declared")="", "Name not recorded",  _xlfn.XLOOKUP($C332,_xlfn.XLOOKUP(F$330,_xlpm.x,_xlpm.y,""),_xlpm.z,"Not Declared")))</f>
        <v>Not Declared</v>
      </c>
      <c r="G332" s="729" t="str" cm="1">
        <f t="array" ref="G332">_xlfn.LET(_xlpm.x, Abingdon!$D$43:$M$43, _xlpm.y, Abingdon!$D$45:$M$70, _xlpm.z, Abingdon!$A$45:$A$70, IF(_xlfn.XLOOKUP($C332,_xlfn.XLOOKUP(G$330,_xlpm.x,_xlpm.y,""),_xlpm.z,"Not Declared")="", "Name not recorded",  _xlfn.XLOOKUP($C332,_xlfn.XLOOKUP(G$330,_xlpm.x,_xlpm.y,""),_xlpm.z,"Not Declared")))</f>
        <v>Not Declared</v>
      </c>
      <c r="H332" s="729" t="str" cm="1">
        <f t="array" ref="H332">_xlfn.LET(_xlpm.x, Abingdon!$D$43:$M$43, _xlpm.y, Abingdon!$D$45:$M$70, _xlpm.z, Abingdon!$A$45:$A$70, IF(_xlfn.XLOOKUP($C332,_xlfn.XLOOKUP(H$330,_xlpm.x,_xlpm.y,""),_xlpm.z,"Not Declared")="", "Name not recorded",  _xlfn.XLOOKUP($C332,_xlfn.XLOOKUP(H$330,_xlpm.x,_xlpm.y,""),_xlpm.z,"Not Declared")))</f>
        <v>Not Declared</v>
      </c>
      <c r="I332" s="729" t="str" cm="1">
        <f t="array" ref="I332">_xlfn.LET(_xlpm.x, Abingdon!$D$43:$M$43, _xlpm.y, Abingdon!$D$45:$M$70, _xlpm.z, Abingdon!$A$45:$A$70, IF(_xlfn.XLOOKUP($C332,_xlfn.XLOOKUP(I$330,_xlpm.x,_xlpm.y,""),_xlpm.z,"Not Declared")="", "Name not recorded",  _xlfn.XLOOKUP($C332,_xlfn.XLOOKUP(I$330,_xlpm.x,_xlpm.y,""),_xlpm.z,"Not Declared")))</f>
        <v>Not Declared</v>
      </c>
      <c r="J332" s="729" t="str" cm="1">
        <f t="array" ref="J332">_xlfn.LET(_xlpm.x, Abingdon!$D$43:$M$43, _xlpm.y, Abingdon!$D$45:$M$70, _xlpm.z, Abingdon!$A$45:$A$70, IF(_xlfn.XLOOKUP($C332,_xlfn.XLOOKUP(J$330,_xlpm.x,_xlpm.y,""),_xlpm.z,"Not Declared")="", "Name not recorded",  _xlfn.XLOOKUP($C332,_xlfn.XLOOKUP(J$330,_xlpm.x,_xlpm.y,""),_xlpm.z,"Not Declared")))</f>
        <v>Not Declared</v>
      </c>
      <c r="K332" s="729" t="str" cm="1">
        <f t="array" ref="K332">_xlfn.LET(_xlpm.x, Abingdon!$D$43:$M$43, _xlpm.y, Abingdon!$D$45:$M$70, _xlpm.z, Abingdon!$A$45:$A$70, IF(_xlfn.XLOOKUP($C332,_xlfn.XLOOKUP(K$330,_xlpm.x,_xlpm.y,""),_xlpm.z,"Not Declared")="", "Name not recorded",  _xlfn.XLOOKUP($C332,_xlfn.XLOOKUP(K$330,_xlpm.x,_xlpm.y,""),_xlpm.z,"Not Declared")))</f>
        <v>Not Declared</v>
      </c>
      <c r="L332" s="729" t="str" cm="1">
        <f t="array" ref="L332">_xlfn.LET(_xlpm.x, Abingdon!$D$43:$M$43, _xlpm.y, Abingdon!$D$45:$M$70, _xlpm.z, Abingdon!$A$45:$A$70, IF(_xlfn.XLOOKUP($C332,_xlfn.XLOOKUP(L$330,_xlpm.x,_xlpm.y,""),_xlpm.z,"Not Declared")="", "Name not recorded",  _xlfn.XLOOKUP($C332,_xlfn.XLOOKUP(L$330,_xlpm.x,_xlpm.y,""),_xlpm.z,"Not Declared")))</f>
        <v>Not Declared</v>
      </c>
      <c r="M332" s="729" t="str" cm="1">
        <f t="array" ref="M332">_xlfn.LET(_xlpm.x, Abingdon!$D$43:$M$43, _xlpm.y, Abingdon!$D$45:$M$70, _xlpm.z, Abingdon!$A$45:$A$70, IF(_xlfn.XLOOKUP($C332,_xlfn.XLOOKUP(M$330,_xlpm.x,_xlpm.y,""),_xlpm.z,"Not Declared")="", "Name not recorded",  _xlfn.XLOOKUP($C332,_xlfn.XLOOKUP(M$330,_xlpm.x,_xlpm.y,""),_xlpm.z,"Not Declared")))</f>
        <v>Not Declared</v>
      </c>
      <c r="N332" s="729" t="str" cm="1">
        <f t="array" ref="N332">_xlfn.LET(_xlpm.x, Abingdon!$D$43:$M$43, _xlpm.y, Abingdon!$D$45:$M$70, _xlpm.z, Abingdon!$A$45:$A$70, IF(_xlfn.XLOOKUP($C332,_xlfn.XLOOKUP(N$330,_xlpm.x,_xlpm.y,""),_xlpm.z,"Not Declared")="", "Name not recorded",  _xlfn.XLOOKUP($C332,_xlfn.XLOOKUP(N$330,_xlpm.x,_xlpm.y,""),_xlpm.z,"Not Declared")))</f>
        <v>Not Declared</v>
      </c>
      <c r="O332" s="732"/>
      <c r="P332" s="220"/>
      <c r="Q332" s="732"/>
      <c r="R332" s="732"/>
      <c r="S332" s="732"/>
      <c r="T332" s="732"/>
      <c r="U332" s="732"/>
      <c r="V332" s="732"/>
      <c r="W332" s="732"/>
      <c r="X332" s="732"/>
      <c r="Z332" s="3"/>
      <c r="AA332" s="3"/>
      <c r="AB332" s="747" t="str">
        <v>X</v>
      </c>
      <c r="AC332" s="12" t="str">
        <v>Not Declared</v>
      </c>
      <c r="AD332" s="12" t="str">
        <v>Team Kennet</v>
      </c>
      <c r="AE332" s="747"/>
      <c r="AF332" s="12"/>
      <c r="AG332" s="425"/>
      <c r="AH332" s="3"/>
      <c r="AI332" s="3"/>
      <c r="AJ332" s="747" t="str">
        <v>X</v>
      </c>
      <c r="AK332" s="12" t="str">
        <v>Not Declared</v>
      </c>
      <c r="AL332" s="12" t="str">
        <v>Team Kennet</v>
      </c>
      <c r="AM332" s="747"/>
      <c r="AN332" s="12"/>
      <c r="AO332" s="425"/>
      <c r="AP332" s="3"/>
      <c r="AQ332" s="3"/>
      <c r="AR332" s="747" t="str">
        <v>W</v>
      </c>
      <c r="AS332" s="12" t="str">
        <v>Not Declared</v>
      </c>
      <c r="AT332" s="12" t="str">
        <v>Witney Road Runners</v>
      </c>
      <c r="AU332" s="747"/>
      <c r="AV332" s="12"/>
      <c r="AW332" s="425"/>
      <c r="AX332" s="3"/>
      <c r="AY332" s="3"/>
      <c r="AZ332" s="747"/>
      <c r="BA332" s="12"/>
      <c r="BB332" s="12"/>
      <c r="BC332" s="747"/>
      <c r="BD332" s="12"/>
      <c r="BE332" s="425"/>
      <c r="BF332" s="3"/>
      <c r="BG332" s="3"/>
      <c r="BH332" s="747" t="str">
        <v>B</v>
      </c>
      <c r="BI332" s="12" t="str">
        <v>Not Declared</v>
      </c>
      <c r="BJ332" s="12" t="str">
        <v>Bicester AC</v>
      </c>
      <c r="BK332" s="747"/>
      <c r="BL332" s="12"/>
      <c r="BM332" s="425"/>
      <c r="BN332" s="3"/>
      <c r="BO332" s="3"/>
      <c r="BP332" s="747" t="str">
        <v>R</v>
      </c>
      <c r="BQ332" s="12" t="str">
        <v>Not Declared</v>
      </c>
      <c r="BR332" s="12" t="str">
        <v>Radley AC</v>
      </c>
      <c r="BS332" s="747"/>
      <c r="BT332" s="12"/>
      <c r="BU332" s="425"/>
      <c r="BV332" s="3"/>
      <c r="BW332" s="3"/>
      <c r="BX332" s="747"/>
      <c r="BY332" s="12"/>
      <c r="BZ332" s="12"/>
      <c r="CA332" s="479"/>
      <c r="CB332" s="480"/>
      <c r="CC332" s="481"/>
      <c r="CD332" s="3"/>
      <c r="CE332" s="3"/>
      <c r="CF332" s="747" t="str">
        <v>H</v>
      </c>
      <c r="CG332" s="12" t="str">
        <v>Not Declared</v>
      </c>
      <c r="CH332" s="12" t="str">
        <v>White Horse Harriers</v>
      </c>
      <c r="CI332" s="479" t="str">
        <v xml:space="preserve"> </v>
      </c>
      <c r="CJ332" s="480" t="str">
        <v/>
      </c>
      <c r="CK332" s="481" t="str">
        <v/>
      </c>
      <c r="CL332" s="3"/>
      <c r="CM332" s="3"/>
      <c r="CN332" s="747" t="str">
        <v>X</v>
      </c>
      <c r="CO332" s="12" t="str">
        <v>Not Declared</v>
      </c>
      <c r="CP332" s="12" t="str">
        <v>Team Kennet</v>
      </c>
      <c r="CQ332" s="479" t="str">
        <v xml:space="preserve"> </v>
      </c>
      <c r="CR332" s="480" t="str">
        <v/>
      </c>
      <c r="CS332" s="481" t="str">
        <v/>
      </c>
      <c r="CT332" s="3"/>
      <c r="CU332" s="3"/>
      <c r="CV332" s="747" t="str">
        <v>O</v>
      </c>
      <c r="CW332" s="12" t="str">
        <v>Not Declared</v>
      </c>
      <c r="CX332" s="12" t="str">
        <v>Oxford City AC</v>
      </c>
      <c r="CY332" s="479" t="str">
        <v xml:space="preserve"> </v>
      </c>
      <c r="CZ332" s="480" t="str">
        <v/>
      </c>
      <c r="DA332" s="481" t="str">
        <v/>
      </c>
      <c r="DB332" s="3"/>
      <c r="DC332" s="3"/>
      <c r="DD332" s="747" t="str">
        <v>A</v>
      </c>
      <c r="DE332" s="12" t="str">
        <v>Not Declared</v>
      </c>
      <c r="DF332" s="12" t="str">
        <v>Abingdon AC</v>
      </c>
      <c r="DG332" s="479" t="str">
        <v xml:space="preserve"> </v>
      </c>
      <c r="DH332" s="480" t="str">
        <v/>
      </c>
      <c r="DI332" s="481" t="str">
        <v/>
      </c>
      <c r="DJ332" s="3"/>
      <c r="DK332" s="3"/>
      <c r="DL332" s="747" t="str">
        <v>X</v>
      </c>
      <c r="DM332" s="12" t="str">
        <v>Not Declared</v>
      </c>
      <c r="DN332" s="12" t="str">
        <v>Team Kennet</v>
      </c>
      <c r="DO332" s="479" t="str">
        <v xml:space="preserve"> </v>
      </c>
      <c r="DP332" s="480" t="str">
        <v/>
      </c>
      <c r="DQ332" s="481" t="str">
        <v/>
      </c>
      <c r="DR332" s="3"/>
      <c r="DS332" s="3"/>
      <c r="DT332" s="747" t="str">
        <v>N</v>
      </c>
      <c r="DU332" s="12" t="str">
        <v>Not Declared, Not Declared, Not Declared, Not Declared</v>
      </c>
      <c r="DV332" s="12" t="str">
        <v>Banbury Harriers AC</v>
      </c>
      <c r="DW332" s="747" t="str">
        <v/>
      </c>
      <c r="DX332" s="12" t="str">
        <v/>
      </c>
      <c r="DY332" s="425" t="str">
        <v/>
      </c>
      <c r="DZ332" s="15"/>
      <c r="EA332" s="15"/>
    </row>
    <row r="333" spans="1:131" s="359" customFormat="1" ht="21" customHeight="1">
      <c r="A333" s="358" t="str">
        <f>A331</f>
        <v>Abingdon AC</v>
      </c>
      <c r="B333" s="729"/>
      <c r="C333" s="729" t="s">
        <v>517</v>
      </c>
      <c r="D333" s="732" t="str" cm="1">
        <f t="array" ref="D333">_xlfn.LET(_xlpm.x, Abingdon!$C$43:$M$43, _xlpm.y, Abingdon!$C$45:$M$70, _xlpm.z, Abingdon!$A$45:$A$70, IF(_xlfn.XLOOKUP($C333,_xlfn.XLOOKUP(D$330,_xlpm.x,_xlpm.y,""),_xlpm.z,"Not Declared")="", "Name not recorded",  _xlfn.XLOOKUP($C333,_xlfn.XLOOKUP(D$330,_xlpm.x,_xlpm.y,""),_xlpm.z,"Not Declared")))</f>
        <v>Not Declared</v>
      </c>
      <c r="E333" s="729" t="str" cm="1">
        <f t="array" ref="E333">_xlfn.LET(_xlpm.x, Abingdon!$D$43:$M$43, _xlpm.y, Abingdon!$D$45:$M$70, _xlpm.z, Abingdon!$A$45:$A$70, IF(_xlfn.XLOOKUP($C333,_xlfn.XLOOKUP(E$330,_xlpm.x,_xlpm.y,""),_xlpm.z,"Not Declared")="", "Name not recorded",  _xlfn.XLOOKUP($C333,_xlfn.XLOOKUP(E$330,_xlpm.x,_xlpm.y,""),_xlpm.z,"Not Declared")))</f>
        <v>Not Declared</v>
      </c>
      <c r="F333" s="729" t="str" cm="1">
        <f t="array" ref="F333">_xlfn.LET(_xlpm.x, Abingdon!$D$43:$M$43, _xlpm.y, Abingdon!$D$45:$M$70, _xlpm.z, Abingdon!$A$45:$A$70, IF(_xlfn.XLOOKUP($C333,_xlfn.XLOOKUP(F$330,_xlpm.x,_xlpm.y,""),_xlpm.z,"Not Declared")="", "Name not recorded",  _xlfn.XLOOKUP($C333,_xlfn.XLOOKUP(F$330,_xlpm.x,_xlpm.y,""),_xlpm.z,"Not Declared")))</f>
        <v>Not Declared</v>
      </c>
      <c r="G333" s="729" t="str" cm="1">
        <f t="array" ref="G333">_xlfn.LET(_xlpm.x, Abingdon!$D$43:$M$43, _xlpm.y, Abingdon!$D$45:$M$70, _xlpm.z, Abingdon!$A$45:$A$70, IF(_xlfn.XLOOKUP($C333,_xlfn.XLOOKUP(G$330,_xlpm.x,_xlpm.y,""),_xlpm.z,"Not Declared")="", "Name not recorded",  _xlfn.XLOOKUP($C333,_xlfn.XLOOKUP(G$330,_xlpm.x,_xlpm.y,""),_xlpm.z,"Not Declared")))</f>
        <v>Not Declared</v>
      </c>
      <c r="H333" s="729" t="str" cm="1">
        <f t="array" ref="H333">_xlfn.LET(_xlpm.x, Abingdon!$D$43:$M$43, _xlpm.y, Abingdon!$D$45:$M$70, _xlpm.z, Abingdon!$A$45:$A$70, IF(_xlfn.XLOOKUP($C333,_xlfn.XLOOKUP(H$330,_xlpm.x,_xlpm.y,""),_xlpm.z,"Not Declared")="", "Name not recorded",  _xlfn.XLOOKUP($C333,_xlfn.XLOOKUP(H$330,_xlpm.x,_xlpm.y,""),_xlpm.z,"Not Declared")))</f>
        <v>Not Declared</v>
      </c>
      <c r="I333" s="729" t="str" cm="1">
        <f t="array" ref="I333">_xlfn.LET(_xlpm.x, Abingdon!$D$43:$M$43, _xlpm.y, Abingdon!$D$45:$M$70, _xlpm.z, Abingdon!$A$45:$A$70, IF(_xlfn.XLOOKUP($C333,_xlfn.XLOOKUP(I$330,_xlpm.x,_xlpm.y,""),_xlpm.z,"Not Declared")="", "Name not recorded",  _xlfn.XLOOKUP($C333,_xlfn.XLOOKUP(I$330,_xlpm.x,_xlpm.y,""),_xlpm.z,"Not Declared")))</f>
        <v>Not Declared</v>
      </c>
      <c r="J333" s="729" t="str" cm="1">
        <f t="array" ref="J333">_xlfn.LET(_xlpm.x, Abingdon!$D$43:$M$43, _xlpm.y, Abingdon!$D$45:$M$70, _xlpm.z, Abingdon!$A$45:$A$70, IF(_xlfn.XLOOKUP($C333,_xlfn.XLOOKUP(J$330,_xlpm.x,_xlpm.y,""),_xlpm.z,"Not Declared")="", "Name not recorded",  _xlfn.XLOOKUP($C333,_xlfn.XLOOKUP(J$330,_xlpm.x,_xlpm.y,""),_xlpm.z,"Not Declared")))</f>
        <v>Not Declared</v>
      </c>
      <c r="K333" s="729" t="str" cm="1">
        <f t="array" ref="K333">_xlfn.LET(_xlpm.x, Abingdon!$D$43:$M$43, _xlpm.y, Abingdon!$D$45:$M$70, _xlpm.z, Abingdon!$A$45:$A$70, IF(_xlfn.XLOOKUP($C333,_xlfn.XLOOKUP(K$330,_xlpm.x,_xlpm.y,""),_xlpm.z,"Not Declared")="", "Name not recorded",  _xlfn.XLOOKUP($C333,_xlfn.XLOOKUP(K$330,_xlpm.x,_xlpm.y,""),_xlpm.z,"Not Declared")))</f>
        <v>Not Declared</v>
      </c>
      <c r="L333" s="729" t="str" cm="1">
        <f t="array" ref="L333">_xlfn.LET(_xlpm.x, Abingdon!$D$43:$M$43, _xlpm.y, Abingdon!$D$45:$M$70, _xlpm.z, Abingdon!$A$45:$A$70, IF(_xlfn.XLOOKUP($C333,_xlfn.XLOOKUP(L$330,_xlpm.x,_xlpm.y,""),_xlpm.z,"Not Declared")="", "Name not recorded",  _xlfn.XLOOKUP($C333,_xlfn.XLOOKUP(L$330,_xlpm.x,_xlpm.y,""),_xlpm.z,"Not Declared")))</f>
        <v>Not Declared</v>
      </c>
      <c r="M333" s="729" t="str" cm="1">
        <f t="array" ref="M333">_xlfn.LET(_xlpm.x, Abingdon!$D$43:$M$43, _xlpm.y, Abingdon!$D$45:$M$70, _xlpm.z, Abingdon!$A$45:$A$70, IF(_xlfn.XLOOKUP($C333,_xlfn.XLOOKUP(M$330,_xlpm.x,_xlpm.y,""),_xlpm.z,"Not Declared")="", "Name not recorded",  _xlfn.XLOOKUP($C333,_xlfn.XLOOKUP(M$330,_xlpm.x,_xlpm.y,""),_xlpm.z,"Not Declared")))</f>
        <v>Not Declared</v>
      </c>
      <c r="N333" s="729" t="str" cm="1">
        <f t="array" ref="N333">_xlfn.LET(_xlpm.x, Abingdon!$D$43:$M$43, _xlpm.y, Abingdon!$D$45:$M$70, _xlpm.z, Abingdon!$A$45:$A$70, IF(_xlfn.XLOOKUP($C333,_xlfn.XLOOKUP(N$330,_xlpm.x,_xlpm.y,""),_xlpm.z,"Not Declared")="", "Name not recorded",  _xlfn.XLOOKUP($C333,_xlfn.XLOOKUP(N$330,_xlpm.x,_xlpm.y,""),_xlpm.z,"Not Declared")))</f>
        <v>Not Declared</v>
      </c>
      <c r="O333" s="732"/>
      <c r="P333" s="79" t="s">
        <v>517</v>
      </c>
      <c r="Q333" s="729" t="s">
        <v>319</v>
      </c>
      <c r="R333" s="729" t="s">
        <v>320</v>
      </c>
      <c r="S333" s="729" t="s">
        <v>321</v>
      </c>
      <c r="T333" s="729" t="str" cm="1">
        <f t="array" ref="T333">_xlfn.LET(_xlpm.x,Abingdon!$C$43:$N$43, _xlpm.y, Abingdon!$C$45:$N$70, _xlpm.z, Abingdon!$A$45:$A$70, IF(_xlfn.XLOOKUP(P333,_xlfn.XLOOKUP(T$330,_xlpm.x,_xlpm.y,""),_xlpm.z,"Not Declared")="", "Name not recorded",  _xlfn.XLOOKUP(P333,_xlfn.XLOOKUP(T$330,_xlpm.x,_xlpm.y,""),_xlpm.z,"Not Declared")))</f>
        <v>Not Declared</v>
      </c>
      <c r="U333" s="729" t="str" cm="1">
        <f t="array" ref="U333">_xlfn.LET(_xlpm.x,Abingdon!$C$43:$N$43, _xlpm.y, Abingdon!$C$45:$N$70, _xlpm.z, Abingdon!$A$45:$A$70, IF(_xlfn.XLOOKUP(Q333,_xlfn.XLOOKUP(U$330,_xlpm.x,_xlpm.y,""),_xlpm.z,"Not Declared")="", "Name not recorded",  _xlfn.XLOOKUP(Q333,_xlfn.XLOOKUP(U$330,_xlpm.x,_xlpm.y,""),_xlpm.z,"Not Declared")))</f>
        <v>Not Declared</v>
      </c>
      <c r="V333" s="729" t="str" cm="1">
        <f t="array" ref="V333">_xlfn.LET(_xlpm.x,Abingdon!$C$43:$N$43, _xlpm.y, Abingdon!$C$45:$N$70, _xlpm.z, Abingdon!$A$45:$A$70, IF(_xlfn.XLOOKUP(R333,_xlfn.XLOOKUP(V$330,_xlpm.x,_xlpm.y,""),_xlpm.z,"Not Declared")="", "Name not recorded",  _xlfn.XLOOKUP(R333,_xlfn.XLOOKUP(V$330,_xlpm.x,_xlpm.y,""),_xlpm.z,"Not Declared")))</f>
        <v>Not Declared</v>
      </c>
      <c r="W333" s="729" t="str" cm="1">
        <f t="array" ref="W333">_xlfn.LET(_xlpm.x,Abingdon!$C$43:$N$43, _xlpm.y, Abingdon!$C$45:$N$70, _xlpm.z, Abingdon!$A$45:$A$70, IF(_xlfn.XLOOKUP(S333,_xlfn.XLOOKUP(W$330,_xlpm.x,_xlpm.y,""),_xlpm.z,"Not Declared")="", "Name not recorded",  _xlfn.XLOOKUP(S333,_xlfn.XLOOKUP(W$330,_xlpm.x,_xlpm.y,""),_xlpm.z,"Not Declared")))</f>
        <v>Not Declared</v>
      </c>
      <c r="X333" s="358" t="str">
        <f>_xlfn.TEXTJOIN(", ",,T333:W333)</f>
        <v>Not Declared, Not Declared, Not Declared, Not Declared</v>
      </c>
      <c r="Z333" s="3"/>
      <c r="AA333" s="3"/>
      <c r="AB333" s="747" t="str">
        <v>A</v>
      </c>
      <c r="AC333" s="12" t="str">
        <v>Not Declared</v>
      </c>
      <c r="AD333" s="12" t="str">
        <v>Abingdon AC</v>
      </c>
      <c r="AE333" s="747"/>
      <c r="AF333" s="12"/>
      <c r="AG333" s="425"/>
      <c r="AH333" s="3"/>
      <c r="AI333" s="3"/>
      <c r="AJ333" s="747" t="str">
        <v>W</v>
      </c>
      <c r="AK333" s="12" t="str">
        <v>Not Declared</v>
      </c>
      <c r="AL333" s="12" t="str">
        <v>Witney Road Runners</v>
      </c>
      <c r="AM333" s="747"/>
      <c r="AN333" s="12"/>
      <c r="AO333" s="425"/>
      <c r="AP333" s="3"/>
      <c r="AQ333" s="3"/>
      <c r="AR333" s="747" t="str">
        <v>O</v>
      </c>
      <c r="AS333" s="12" t="str">
        <v>Not Declared</v>
      </c>
      <c r="AT333" s="12" t="str">
        <v>Oxford City AC</v>
      </c>
      <c r="AU333" s="747"/>
      <c r="AV333" s="12"/>
      <c r="AW333" s="425"/>
      <c r="AX333" s="3"/>
      <c r="AY333" s="3"/>
      <c r="AZ333" s="747"/>
      <c r="BA333" s="12"/>
      <c r="BB333" s="12"/>
      <c r="BC333" s="747"/>
      <c r="BD333" s="12"/>
      <c r="BE333" s="425"/>
      <c r="BF333" s="3"/>
      <c r="BG333" s="3"/>
      <c r="BH333" s="747" t="str">
        <v>A</v>
      </c>
      <c r="BI333" s="12" t="str">
        <v>Not Declared</v>
      </c>
      <c r="BJ333" s="12" t="str">
        <v>Abingdon AC</v>
      </c>
      <c r="BK333" s="747"/>
      <c r="BL333" s="12"/>
      <c r="BM333" s="425"/>
      <c r="BN333" s="3"/>
      <c r="BO333" s="3"/>
      <c r="BP333" s="747" t="str">
        <v>W</v>
      </c>
      <c r="BQ333" s="12" t="str">
        <v>Not Declared</v>
      </c>
      <c r="BR333" s="12" t="str">
        <v>Witney Road Runners</v>
      </c>
      <c r="BS333" s="747"/>
      <c r="BT333" s="12"/>
      <c r="BU333" s="425"/>
      <c r="BV333" s="3"/>
      <c r="BW333" s="3"/>
      <c r="BX333" s="747"/>
      <c r="BY333" s="12"/>
      <c r="BZ333" s="12"/>
      <c r="CA333" s="479"/>
      <c r="CB333" s="480"/>
      <c r="CC333" s="481"/>
      <c r="CD333" s="3"/>
      <c r="CE333" s="3"/>
      <c r="CF333" s="747" t="str">
        <v>X</v>
      </c>
      <c r="CG333" s="12" t="str">
        <v>Not Declared</v>
      </c>
      <c r="CH333" s="12" t="str">
        <v>Team Kennet</v>
      </c>
      <c r="CI333" s="479"/>
      <c r="CJ333" s="480"/>
      <c r="CK333" s="481"/>
      <c r="CL333" s="3"/>
      <c r="CM333" s="3"/>
      <c r="CN333" s="747" t="str">
        <v>N</v>
      </c>
      <c r="CO333" s="12" t="str">
        <v>Not Declared</v>
      </c>
      <c r="CP333" s="12" t="str">
        <v>Banbury Harriers AC</v>
      </c>
      <c r="CQ333" s="479"/>
      <c r="CR333" s="480"/>
      <c r="CS333" s="481"/>
      <c r="CT333" s="3"/>
      <c r="CU333" s="3"/>
      <c r="CV333" s="747" t="str">
        <v>X</v>
      </c>
      <c r="CW333" s="12" t="str">
        <v>Not Declared</v>
      </c>
      <c r="CX333" s="12" t="str">
        <v>Team Kennet</v>
      </c>
      <c r="CY333" s="479"/>
      <c r="CZ333" s="480"/>
      <c r="DA333" s="481"/>
      <c r="DB333" s="3"/>
      <c r="DC333" s="3"/>
      <c r="DD333" s="747" t="str">
        <v>X</v>
      </c>
      <c r="DE333" s="12" t="str">
        <v>Not Declared</v>
      </c>
      <c r="DF333" s="12" t="str">
        <v>Team Kennet</v>
      </c>
      <c r="DG333" s="479"/>
      <c r="DH333" s="480"/>
      <c r="DI333" s="481"/>
      <c r="DJ333" s="3"/>
      <c r="DK333" s="3"/>
      <c r="DL333" s="747" t="str">
        <v>B</v>
      </c>
      <c r="DM333" s="12" t="str">
        <v>Not Declared</v>
      </c>
      <c r="DN333" s="12" t="str">
        <v>Bicester AC</v>
      </c>
      <c r="DO333" s="479"/>
      <c r="DP333" s="480"/>
      <c r="DQ333" s="481"/>
      <c r="DR333" s="3"/>
      <c r="DS333" s="3"/>
      <c r="DT333" s="747" t="str">
        <v>H</v>
      </c>
      <c r="DU333" s="12" t="str">
        <v>Not Declared, Not Declared, Not Declared, Not Declared</v>
      </c>
      <c r="DV333" s="12" t="str">
        <v>White Horse Harriers</v>
      </c>
      <c r="DW333" s="747"/>
      <c r="DX333" s="12"/>
      <c r="DY333" s="425"/>
      <c r="DZ333" s="15"/>
      <c r="EA333" s="15"/>
    </row>
    <row r="334" spans="1:131" s="359" customFormat="1" ht="21" customHeight="1">
      <c r="A334" s="358" t="str">
        <f t="shared" ref="A334:A338" si="36">A332</f>
        <v>Abingdon AC</v>
      </c>
      <c r="B334" s="729"/>
      <c r="C334" s="729" t="s">
        <v>319</v>
      </c>
      <c r="D334" s="732" t="str" cm="1">
        <f t="array" ref="D334">_xlfn.LET(_xlpm.x, Abingdon!$C$43:$M$43, _xlpm.y, Abingdon!$C$45:$M$70, _xlpm.z, Abingdon!$A$45:$A$70, IF(_xlfn.XLOOKUP($C334,_xlfn.XLOOKUP(D$330,_xlpm.x,_xlpm.y,""),_xlpm.z,"Not Declared")="", "Name not recorded",  _xlfn.XLOOKUP($C334,_xlfn.XLOOKUP(D$330,_xlpm.x,_xlpm.y,""),_xlpm.z,"Not Declared")))</f>
        <v>Not Declared</v>
      </c>
      <c r="E334" s="729" t="str" cm="1">
        <f t="array" ref="E334">_xlfn.LET(_xlpm.x, Abingdon!$D$43:$M$43, _xlpm.y, Abingdon!$D$45:$M$70, _xlpm.z, Abingdon!$A$45:$A$70, IF(_xlfn.XLOOKUP($C334,_xlfn.XLOOKUP(E$330,_xlpm.x,_xlpm.y,""),_xlpm.z,"Not Declared")="", "Name not recorded",  _xlfn.XLOOKUP($C334,_xlfn.XLOOKUP(E$330,_xlpm.x,_xlpm.y,""),_xlpm.z,"Not Declared")))</f>
        <v>Not Declared</v>
      </c>
      <c r="F334" s="729" t="str" cm="1">
        <f t="array" ref="F334">_xlfn.LET(_xlpm.x, Abingdon!$D$43:$M$43, _xlpm.y, Abingdon!$D$45:$M$70, _xlpm.z, Abingdon!$A$45:$A$70, IF(_xlfn.XLOOKUP($C334,_xlfn.XLOOKUP(F$330,_xlpm.x,_xlpm.y,""),_xlpm.z,"Not Declared")="", "Name not recorded",  _xlfn.XLOOKUP($C334,_xlfn.XLOOKUP(F$330,_xlpm.x,_xlpm.y,""),_xlpm.z,"Not Declared")))</f>
        <v>Not Declared</v>
      </c>
      <c r="G334" s="729" t="str" cm="1">
        <f t="array" ref="G334">_xlfn.LET(_xlpm.x, Abingdon!$D$43:$M$43, _xlpm.y, Abingdon!$D$45:$M$70, _xlpm.z, Abingdon!$A$45:$A$70, IF(_xlfn.XLOOKUP($C334,_xlfn.XLOOKUP(G$330,_xlpm.x,_xlpm.y,""),_xlpm.z,"Not Declared")="", "Name not recorded",  _xlfn.XLOOKUP($C334,_xlfn.XLOOKUP(G$330,_xlpm.x,_xlpm.y,""),_xlpm.z,"Not Declared")))</f>
        <v>Not Declared</v>
      </c>
      <c r="H334" s="729" t="str" cm="1">
        <f t="array" ref="H334">_xlfn.LET(_xlpm.x, Abingdon!$D$43:$M$43, _xlpm.y, Abingdon!$D$45:$M$70, _xlpm.z, Abingdon!$A$45:$A$70, IF(_xlfn.XLOOKUP($C334,_xlfn.XLOOKUP(H$330,_xlpm.x,_xlpm.y,""),_xlpm.z,"Not Declared")="", "Name not recorded",  _xlfn.XLOOKUP($C334,_xlfn.XLOOKUP(H$330,_xlpm.x,_xlpm.y,""),_xlpm.z,"Not Declared")))</f>
        <v>Not Declared</v>
      </c>
      <c r="I334" s="729" t="str" cm="1">
        <f t="array" ref="I334">_xlfn.LET(_xlpm.x, Abingdon!$D$43:$M$43, _xlpm.y, Abingdon!$D$45:$M$70, _xlpm.z, Abingdon!$A$45:$A$70, IF(_xlfn.XLOOKUP($C334,_xlfn.XLOOKUP(I$330,_xlpm.x,_xlpm.y,""),_xlpm.z,"Not Declared")="", "Name not recorded",  _xlfn.XLOOKUP($C334,_xlfn.XLOOKUP(I$330,_xlpm.x,_xlpm.y,""),_xlpm.z,"Not Declared")))</f>
        <v>Not Declared</v>
      </c>
      <c r="J334" s="729" t="str" cm="1">
        <f t="array" ref="J334">_xlfn.LET(_xlpm.x, Abingdon!$D$43:$M$43, _xlpm.y, Abingdon!$D$45:$M$70, _xlpm.z, Abingdon!$A$45:$A$70, IF(_xlfn.XLOOKUP($C334,_xlfn.XLOOKUP(J$330,_xlpm.x,_xlpm.y,""),_xlpm.z,"Not Declared")="", "Name not recorded",  _xlfn.XLOOKUP($C334,_xlfn.XLOOKUP(J$330,_xlpm.x,_xlpm.y,""),_xlpm.z,"Not Declared")))</f>
        <v>Not Declared</v>
      </c>
      <c r="K334" s="729" t="str" cm="1">
        <f t="array" ref="K334">_xlfn.LET(_xlpm.x, Abingdon!$D$43:$M$43, _xlpm.y, Abingdon!$D$45:$M$70, _xlpm.z, Abingdon!$A$45:$A$70, IF(_xlfn.XLOOKUP($C334,_xlfn.XLOOKUP(K$330,_xlpm.x,_xlpm.y,""),_xlpm.z,"Not Declared")="", "Name not recorded",  _xlfn.XLOOKUP($C334,_xlfn.XLOOKUP(K$330,_xlpm.x,_xlpm.y,""),_xlpm.z,"Not Declared")))</f>
        <v>Not Declared</v>
      </c>
      <c r="L334" s="729" t="str" cm="1">
        <f t="array" ref="L334">_xlfn.LET(_xlpm.x, Abingdon!$D$43:$M$43, _xlpm.y, Abingdon!$D$45:$M$70, _xlpm.z, Abingdon!$A$45:$A$70, IF(_xlfn.XLOOKUP($C334,_xlfn.XLOOKUP(L$330,_xlpm.x,_xlpm.y,""),_xlpm.z,"Not Declared")="", "Name not recorded",  _xlfn.XLOOKUP($C334,_xlfn.XLOOKUP(L$330,_xlpm.x,_xlpm.y,""),_xlpm.z,"Not Declared")))</f>
        <v>Not Declared</v>
      </c>
      <c r="M334" s="729" t="str" cm="1">
        <f t="array" ref="M334">_xlfn.LET(_xlpm.x, Abingdon!$D$43:$M$43, _xlpm.y, Abingdon!$D$45:$M$70, _xlpm.z, Abingdon!$A$45:$A$70, IF(_xlfn.XLOOKUP($C334,_xlfn.XLOOKUP(M$330,_xlpm.x,_xlpm.y,""),_xlpm.z,"Not Declared")="", "Name not recorded",  _xlfn.XLOOKUP($C334,_xlfn.XLOOKUP(M$330,_xlpm.x,_xlpm.y,""),_xlpm.z,"Not Declared")))</f>
        <v>Not Declared</v>
      </c>
      <c r="N334" s="729" t="str" cm="1">
        <f t="array" ref="N334">_xlfn.LET(_xlpm.x, Abingdon!$D$43:$M$43, _xlpm.y, Abingdon!$D$45:$M$70, _xlpm.z, Abingdon!$A$45:$A$70, IF(_xlfn.XLOOKUP($C334,_xlfn.XLOOKUP(N$330,_xlpm.x,_xlpm.y,""),_xlpm.z,"Not Declared")="", "Name not recorded",  _xlfn.XLOOKUP($C334,_xlfn.XLOOKUP(N$330,_xlpm.x,_xlpm.y,""),_xlpm.z,"Not Declared")))</f>
        <v>Not Declared</v>
      </c>
      <c r="O334" s="732"/>
      <c r="P334" s="3"/>
      <c r="Q334" s="3"/>
      <c r="R334" s="3"/>
      <c r="S334" s="3"/>
      <c r="T334" s="3"/>
      <c r="U334" s="3"/>
      <c r="V334" s="3"/>
      <c r="W334" s="3"/>
      <c r="X334" s="12"/>
      <c r="Z334" s="3"/>
      <c r="AA334" s="3"/>
      <c r="AB334" s="747" t="str">
        <v>O</v>
      </c>
      <c r="AC334" s="12" t="str">
        <v>Not Declared</v>
      </c>
      <c r="AD334" s="12" t="str">
        <v>Oxford City AC</v>
      </c>
      <c r="AE334" s="747"/>
      <c r="AF334" s="12"/>
      <c r="AG334" s="425"/>
      <c r="AH334" s="3"/>
      <c r="AI334" s="3"/>
      <c r="AJ334" s="747" t="str">
        <v>N</v>
      </c>
      <c r="AK334" s="12" t="str">
        <v>Not Declared</v>
      </c>
      <c r="AL334" s="12" t="str">
        <v>Banbury Harriers AC</v>
      </c>
      <c r="AM334" s="747"/>
      <c r="AN334" s="12"/>
      <c r="AO334" s="425"/>
      <c r="AP334" s="3"/>
      <c r="AQ334" s="3"/>
      <c r="AR334" s="747" t="str">
        <v>H</v>
      </c>
      <c r="AS334" s="12" t="str">
        <v>Not Declared</v>
      </c>
      <c r="AT334" s="12" t="str">
        <v>White Horse Harriers</v>
      </c>
      <c r="AU334" s="747"/>
      <c r="AV334" s="12"/>
      <c r="AW334" s="425"/>
      <c r="AX334" s="3"/>
      <c r="AY334" s="3"/>
      <c r="AZ334" s="747"/>
      <c r="BA334" s="12"/>
      <c r="BB334" s="12"/>
      <c r="BC334" s="747"/>
      <c r="BD334" s="12"/>
      <c r="BE334" s="425"/>
      <c r="BF334" s="3"/>
      <c r="BG334" s="3"/>
      <c r="BH334" s="747" t="str">
        <v>N</v>
      </c>
      <c r="BI334" s="12" t="str">
        <v>Not Declared</v>
      </c>
      <c r="BJ334" s="12" t="str">
        <v>Banbury Harriers AC</v>
      </c>
      <c r="BK334" s="747"/>
      <c r="BL334" s="12"/>
      <c r="BM334" s="425"/>
      <c r="BN334" s="3"/>
      <c r="BO334" s="3"/>
      <c r="BP334" s="747" t="str">
        <v>X</v>
      </c>
      <c r="BQ334" s="12" t="str">
        <v>Not Declared</v>
      </c>
      <c r="BR334" s="12" t="str">
        <v>Team Kennet</v>
      </c>
      <c r="BS334" s="747"/>
      <c r="BT334" s="12"/>
      <c r="BU334" s="425"/>
      <c r="BV334" s="3"/>
      <c r="BW334" s="3"/>
      <c r="BX334" s="747"/>
      <c r="BY334" s="12"/>
      <c r="BZ334" s="12"/>
      <c r="CA334" s="479"/>
      <c r="CB334" s="480"/>
      <c r="CC334" s="481"/>
      <c r="CD334" s="3"/>
      <c r="CE334" s="3"/>
      <c r="CF334" s="747" t="str">
        <v>R</v>
      </c>
      <c r="CG334" s="12" t="str">
        <v>Not Declared</v>
      </c>
      <c r="CH334" s="12" t="str">
        <v>Radley AC</v>
      </c>
      <c r="CI334" s="479"/>
      <c r="CJ334" s="480"/>
      <c r="CK334" s="481"/>
      <c r="CL334" s="3"/>
      <c r="CM334" s="3"/>
      <c r="CN334" s="747" t="str">
        <v>R</v>
      </c>
      <c r="CO334" s="12" t="str">
        <v>Not Declared</v>
      </c>
      <c r="CP334" s="12" t="str">
        <v>Radley AC</v>
      </c>
      <c r="CQ334" s="479"/>
      <c r="CR334" s="480"/>
      <c r="CS334" s="481"/>
      <c r="CT334" s="3"/>
      <c r="CU334" s="3"/>
      <c r="CV334" s="747" t="str">
        <v>N</v>
      </c>
      <c r="CW334" s="12" t="str">
        <v>Not Declared</v>
      </c>
      <c r="CX334" s="12" t="str">
        <v>Banbury Harriers AC</v>
      </c>
      <c r="CY334" s="479"/>
      <c r="CZ334" s="480"/>
      <c r="DA334" s="481"/>
      <c r="DB334" s="3"/>
      <c r="DC334" s="3"/>
      <c r="DD334" s="747" t="str">
        <v>B</v>
      </c>
      <c r="DE334" s="12" t="str">
        <v>Not Declared</v>
      </c>
      <c r="DF334" s="12" t="str">
        <v>Bicester AC</v>
      </c>
      <c r="DG334" s="479"/>
      <c r="DH334" s="480"/>
      <c r="DI334" s="481"/>
      <c r="DJ334" s="3"/>
      <c r="DK334" s="3"/>
      <c r="DL334" s="747" t="str">
        <v>H</v>
      </c>
      <c r="DM334" s="12" t="str">
        <v>Not Declared</v>
      </c>
      <c r="DN334" s="12" t="str">
        <v>White Horse Harriers</v>
      </c>
      <c r="DO334" s="479"/>
      <c r="DP334" s="480"/>
      <c r="DQ334" s="481"/>
      <c r="DR334" s="3"/>
      <c r="DS334" s="3"/>
      <c r="DT334" s="747" t="str">
        <v>O</v>
      </c>
      <c r="DU334" s="12" t="str">
        <v>Not Declared, Not Declared, Not Declared, Not Declared</v>
      </c>
      <c r="DV334" s="12" t="str">
        <v>Oxford City AC</v>
      </c>
      <c r="DW334" s="747"/>
      <c r="DX334" s="12"/>
      <c r="DY334" s="425"/>
      <c r="DZ334" s="15"/>
      <c r="EA334" s="15"/>
    </row>
    <row r="335" spans="1:131" s="359" customFormat="1" ht="21" customHeight="1">
      <c r="A335" s="358" t="str">
        <f t="shared" si="36"/>
        <v>Abingdon AC</v>
      </c>
      <c r="B335" s="729"/>
      <c r="C335" s="729" t="s">
        <v>320</v>
      </c>
      <c r="D335" s="732" t="str" cm="1">
        <f t="array" ref="D335">_xlfn.LET(_xlpm.x, Abingdon!$C$43:$M$43, _xlpm.y, Abingdon!$C$45:$M$70, _xlpm.z, Abingdon!$A$45:$A$70, IF(_xlfn.XLOOKUP($C335,_xlfn.XLOOKUP(D$330,_xlpm.x,_xlpm.y,""),_xlpm.z,"Not Declared")="", "Name not recorded",  _xlfn.XLOOKUP($C335,_xlfn.XLOOKUP(D$330,_xlpm.x,_xlpm.y,""),_xlpm.z,"Not Declared")))</f>
        <v>Not Declared</v>
      </c>
      <c r="E335" s="729" t="str" cm="1">
        <f t="array" ref="E335">_xlfn.LET(_xlpm.x, Abingdon!$D$43:$M$43, _xlpm.y, Abingdon!$D$45:$M$70, _xlpm.z, Abingdon!$A$45:$A$70, IF(_xlfn.XLOOKUP($C335,_xlfn.XLOOKUP(E$330,_xlpm.x,_xlpm.y,""),_xlpm.z,"Not Declared")="", "Name not recorded",  _xlfn.XLOOKUP($C335,_xlfn.XLOOKUP(E$330,_xlpm.x,_xlpm.y,""),_xlpm.z,"Not Declared")))</f>
        <v>Not Declared</v>
      </c>
      <c r="F335" s="729" t="str" cm="1">
        <f t="array" ref="F335">_xlfn.LET(_xlpm.x, Abingdon!$D$43:$M$43, _xlpm.y, Abingdon!$D$45:$M$70, _xlpm.z, Abingdon!$A$45:$A$70, IF(_xlfn.XLOOKUP($C335,_xlfn.XLOOKUP(F$330,_xlpm.x,_xlpm.y,""),_xlpm.z,"Not Declared")="", "Name not recorded",  _xlfn.XLOOKUP($C335,_xlfn.XLOOKUP(F$330,_xlpm.x,_xlpm.y,""),_xlpm.z,"Not Declared")))</f>
        <v>Not Declared</v>
      </c>
      <c r="G335" s="729" t="str" cm="1">
        <f t="array" ref="G335">_xlfn.LET(_xlpm.x, Abingdon!$D$43:$M$43, _xlpm.y, Abingdon!$D$45:$M$70, _xlpm.z, Abingdon!$A$45:$A$70, IF(_xlfn.XLOOKUP($C335,_xlfn.XLOOKUP(G$330,_xlpm.x,_xlpm.y,""),_xlpm.z,"Not Declared")="", "Name not recorded",  _xlfn.XLOOKUP($C335,_xlfn.XLOOKUP(G$330,_xlpm.x,_xlpm.y,""),_xlpm.z,"Not Declared")))</f>
        <v>Not Declared</v>
      </c>
      <c r="H335" s="729" t="str" cm="1">
        <f t="array" ref="H335">_xlfn.LET(_xlpm.x, Abingdon!$D$43:$M$43, _xlpm.y, Abingdon!$D$45:$M$70, _xlpm.z, Abingdon!$A$45:$A$70, IF(_xlfn.XLOOKUP($C335,_xlfn.XLOOKUP(H$330,_xlpm.x,_xlpm.y,""),_xlpm.z,"Not Declared")="", "Name not recorded",  _xlfn.XLOOKUP($C335,_xlfn.XLOOKUP(H$330,_xlpm.x,_xlpm.y,""),_xlpm.z,"Not Declared")))</f>
        <v>Not Declared</v>
      </c>
      <c r="I335" s="729" t="str" cm="1">
        <f t="array" ref="I335">_xlfn.LET(_xlpm.x, Abingdon!$D$43:$M$43, _xlpm.y, Abingdon!$D$45:$M$70, _xlpm.z, Abingdon!$A$45:$A$70, IF(_xlfn.XLOOKUP($C335,_xlfn.XLOOKUP(I$330,_xlpm.x,_xlpm.y,""),_xlpm.z,"Not Declared")="", "Name not recorded",  _xlfn.XLOOKUP($C335,_xlfn.XLOOKUP(I$330,_xlpm.x,_xlpm.y,""),_xlpm.z,"Not Declared")))</f>
        <v>Not Declared</v>
      </c>
      <c r="J335" s="729" t="str" cm="1">
        <f t="array" ref="J335">_xlfn.LET(_xlpm.x, Abingdon!$D$43:$M$43, _xlpm.y, Abingdon!$D$45:$M$70, _xlpm.z, Abingdon!$A$45:$A$70, IF(_xlfn.XLOOKUP($C335,_xlfn.XLOOKUP(J$330,_xlpm.x,_xlpm.y,""),_xlpm.z,"Not Declared")="", "Name not recorded",  _xlfn.XLOOKUP($C335,_xlfn.XLOOKUP(J$330,_xlpm.x,_xlpm.y,""),_xlpm.z,"Not Declared")))</f>
        <v>Not Declared</v>
      </c>
      <c r="K335" s="729" t="str" cm="1">
        <f t="array" ref="K335">_xlfn.LET(_xlpm.x, Abingdon!$D$43:$M$43, _xlpm.y, Abingdon!$D$45:$M$70, _xlpm.z, Abingdon!$A$45:$A$70, IF(_xlfn.XLOOKUP($C335,_xlfn.XLOOKUP(K$330,_xlpm.x,_xlpm.y,""),_xlpm.z,"Not Declared")="", "Name not recorded",  _xlfn.XLOOKUP($C335,_xlfn.XLOOKUP(K$330,_xlpm.x,_xlpm.y,""),_xlpm.z,"Not Declared")))</f>
        <v>Not Declared</v>
      </c>
      <c r="L335" s="729" t="str" cm="1">
        <f t="array" ref="L335">_xlfn.LET(_xlpm.x, Abingdon!$D$43:$M$43, _xlpm.y, Abingdon!$D$45:$M$70, _xlpm.z, Abingdon!$A$45:$A$70, IF(_xlfn.XLOOKUP($C335,_xlfn.XLOOKUP(L$330,_xlpm.x,_xlpm.y,""),_xlpm.z,"Not Declared")="", "Name not recorded",  _xlfn.XLOOKUP($C335,_xlfn.XLOOKUP(L$330,_xlpm.x,_xlpm.y,""),_xlpm.z,"Not Declared")))</f>
        <v>Not Declared</v>
      </c>
      <c r="M335" s="729" t="str" cm="1">
        <f t="array" ref="M335">_xlfn.LET(_xlpm.x, Abingdon!$D$43:$M$43, _xlpm.y, Abingdon!$D$45:$M$70, _xlpm.z, Abingdon!$A$45:$A$70, IF(_xlfn.XLOOKUP($C335,_xlfn.XLOOKUP(M$330,_xlpm.x,_xlpm.y,""),_xlpm.z,"Not Declared")="", "Name not recorded",  _xlfn.XLOOKUP($C335,_xlfn.XLOOKUP(M$330,_xlpm.x,_xlpm.y,""),_xlpm.z,"Not Declared")))</f>
        <v>Not Declared</v>
      </c>
      <c r="N335" s="729" t="str" cm="1">
        <f t="array" ref="N335">_xlfn.LET(_xlpm.x, Abingdon!$D$43:$M$43, _xlpm.y, Abingdon!$D$45:$M$70, _xlpm.z, Abingdon!$A$45:$A$70, IF(_xlfn.XLOOKUP($C335,_xlfn.XLOOKUP(N$330,_xlpm.x,_xlpm.y,""),_xlpm.z,"Not Declared")="", "Name not recorded",  _xlfn.XLOOKUP($C335,_xlfn.XLOOKUP(N$330,_xlpm.x,_xlpm.y,""),_xlpm.z,"Not Declared")))</f>
        <v>Not Declared</v>
      </c>
      <c r="O335" s="732"/>
      <c r="P335" s="3"/>
      <c r="Q335" s="3"/>
      <c r="R335" s="3"/>
      <c r="S335" s="3"/>
      <c r="T335" s="3"/>
      <c r="U335" s="3"/>
      <c r="V335" s="3"/>
      <c r="W335" s="3"/>
      <c r="X335" s="3"/>
      <c r="Y335" s="88"/>
      <c r="Z335" s="3"/>
      <c r="AA335" s="3"/>
      <c r="AB335" s="747" t="str">
        <v>R</v>
      </c>
      <c r="AC335" s="12" t="str">
        <v>Not Declared</v>
      </c>
      <c r="AD335" s="12" t="str">
        <v>Radley AC</v>
      </c>
      <c r="AE335" s="747"/>
      <c r="AF335" s="12"/>
      <c r="AG335" s="425"/>
      <c r="AH335" s="3"/>
      <c r="AI335" s="3"/>
      <c r="AJ335" s="747" t="str">
        <v>A</v>
      </c>
      <c r="AK335" s="12" t="str">
        <v>Not Declared</v>
      </c>
      <c r="AL335" s="12" t="str">
        <v>Abingdon AC</v>
      </c>
      <c r="AM335" s="747"/>
      <c r="AN335" s="12"/>
      <c r="AO335" s="425"/>
      <c r="AP335" s="3"/>
      <c r="AQ335" s="3"/>
      <c r="AR335" s="747" t="str">
        <v>X</v>
      </c>
      <c r="AS335" s="12" t="str">
        <v>Not Declared</v>
      </c>
      <c r="AT335" s="12" t="str">
        <v>Team Kennet</v>
      </c>
      <c r="AU335" s="747"/>
      <c r="AV335" s="12"/>
      <c r="AW335" s="425"/>
      <c r="AX335" s="3"/>
      <c r="AY335" s="3"/>
      <c r="AZ335" s="747"/>
      <c r="BA335" s="12"/>
      <c r="BB335" s="12"/>
      <c r="BC335" s="747"/>
      <c r="BD335" s="12"/>
      <c r="BE335" s="425"/>
      <c r="BF335" s="3"/>
      <c r="BG335" s="3"/>
      <c r="BH335" s="747" t="str">
        <v>R</v>
      </c>
      <c r="BI335" s="12" t="str">
        <v>Not Declared</v>
      </c>
      <c r="BJ335" s="12" t="str">
        <v>Radley AC</v>
      </c>
      <c r="BK335" s="747"/>
      <c r="BL335" s="12"/>
      <c r="BM335" s="425"/>
      <c r="BN335" s="3"/>
      <c r="BO335" s="3"/>
      <c r="BP335" s="747" t="str">
        <v>O</v>
      </c>
      <c r="BQ335" s="12" t="str">
        <v>Not Declared</v>
      </c>
      <c r="BR335" s="12" t="str">
        <v>Oxford City AC</v>
      </c>
      <c r="BS335" s="747"/>
      <c r="BT335" s="12"/>
      <c r="BU335" s="425"/>
      <c r="BV335" s="3"/>
      <c r="BW335" s="3"/>
      <c r="BX335" s="747"/>
      <c r="BY335" s="12"/>
      <c r="BZ335" s="12"/>
      <c r="CA335" s="479"/>
      <c r="CB335" s="480"/>
      <c r="CC335" s="481"/>
      <c r="CD335" s="3"/>
      <c r="CE335" s="3"/>
      <c r="CF335" s="747" t="str">
        <v>A</v>
      </c>
      <c r="CG335" s="12" t="str">
        <v>Not Declared</v>
      </c>
      <c r="CH335" s="12" t="str">
        <v>Abingdon AC</v>
      </c>
      <c r="CI335" s="479"/>
      <c r="CJ335" s="480"/>
      <c r="CK335" s="481"/>
      <c r="CL335" s="3"/>
      <c r="CM335" s="3"/>
      <c r="CN335" s="747" t="str">
        <v>W</v>
      </c>
      <c r="CO335" s="12" t="str">
        <v>Not Declared</v>
      </c>
      <c r="CP335" s="12" t="str">
        <v>Witney Road Runners</v>
      </c>
      <c r="CQ335" s="479"/>
      <c r="CR335" s="480"/>
      <c r="CS335" s="481"/>
      <c r="CT335" s="3"/>
      <c r="CU335" s="3"/>
      <c r="CV335" s="747" t="str">
        <v>H</v>
      </c>
      <c r="CW335" s="12" t="str">
        <v>Not Declared</v>
      </c>
      <c r="CX335" s="12" t="str">
        <v>White Horse Harriers</v>
      </c>
      <c r="CY335" s="479"/>
      <c r="CZ335" s="480"/>
      <c r="DA335" s="481"/>
      <c r="DB335" s="3"/>
      <c r="DC335" s="3"/>
      <c r="DD335" s="747" t="str">
        <v>W</v>
      </c>
      <c r="DE335" s="12" t="str">
        <v>Not Declared</v>
      </c>
      <c r="DF335" s="12" t="str">
        <v>Witney Road Runners</v>
      </c>
      <c r="DG335" s="479"/>
      <c r="DH335" s="480"/>
      <c r="DI335" s="481"/>
      <c r="DJ335" s="3"/>
      <c r="DK335" s="3"/>
      <c r="DL335" s="747" t="str">
        <v>W</v>
      </c>
      <c r="DM335" s="12" t="str">
        <v>Not Declared</v>
      </c>
      <c r="DN335" s="12" t="str">
        <v>Witney Road Runners</v>
      </c>
      <c r="DO335" s="479"/>
      <c r="DP335" s="480"/>
      <c r="DQ335" s="481"/>
      <c r="DR335" s="3"/>
      <c r="DS335" s="3"/>
      <c r="DT335" s="747" t="str">
        <v>W</v>
      </c>
      <c r="DU335" s="12" t="str">
        <v>Not Declared, Not Declared, Not Declared, Not Declared</v>
      </c>
      <c r="DV335" s="12" t="str">
        <v>Witney Road Runners</v>
      </c>
      <c r="DW335" s="747"/>
      <c r="DX335" s="12"/>
      <c r="DY335" s="425"/>
      <c r="DZ335" s="15"/>
      <c r="EA335" s="15"/>
    </row>
    <row r="336" spans="1:131" s="359" customFormat="1" ht="21" customHeight="1">
      <c r="A336" s="358" t="str">
        <f t="shared" si="36"/>
        <v>Abingdon AC</v>
      </c>
      <c r="B336" s="729"/>
      <c r="C336" s="729" t="s">
        <v>321</v>
      </c>
      <c r="D336" s="732" t="str" cm="1">
        <f t="array" ref="D336">_xlfn.LET(_xlpm.x, Abingdon!$C$43:$M$43, _xlpm.y, Abingdon!$C$45:$M$70, _xlpm.z, Abingdon!$A$45:$A$70, IF(_xlfn.XLOOKUP($C336,_xlfn.XLOOKUP(D$330,_xlpm.x,_xlpm.y,""),_xlpm.z,"Not Declared")="", "Name not recorded",  _xlfn.XLOOKUP($C336,_xlfn.XLOOKUP(D$330,_xlpm.x,_xlpm.y,""),_xlpm.z,"Not Declared")))</f>
        <v>Not Declared</v>
      </c>
      <c r="E336" s="729" t="str" cm="1">
        <f t="array" ref="E336">_xlfn.LET(_xlpm.x, Abingdon!$D$43:$M$43, _xlpm.y, Abingdon!$D$45:$M$70, _xlpm.z, Abingdon!$A$45:$A$70, IF(_xlfn.XLOOKUP($C336,_xlfn.XLOOKUP(E$330,_xlpm.x,_xlpm.y,""),_xlpm.z,"Not Declared")="", "Name not recorded",  _xlfn.XLOOKUP($C336,_xlfn.XLOOKUP(E$330,_xlpm.x,_xlpm.y,""),_xlpm.z,"Not Declared")))</f>
        <v>Not Declared</v>
      </c>
      <c r="F336" s="729" t="str" cm="1">
        <f t="array" ref="F336">_xlfn.LET(_xlpm.x, Abingdon!$D$43:$M$43, _xlpm.y, Abingdon!$D$45:$M$70, _xlpm.z, Abingdon!$A$45:$A$70, IF(_xlfn.XLOOKUP($C336,_xlfn.XLOOKUP(F$330,_xlpm.x,_xlpm.y,""),_xlpm.z,"Not Declared")="", "Name not recorded",  _xlfn.XLOOKUP($C336,_xlfn.XLOOKUP(F$330,_xlpm.x,_xlpm.y,""),_xlpm.z,"Not Declared")))</f>
        <v>Not Declared</v>
      </c>
      <c r="G336" s="729" t="str" cm="1">
        <f t="array" ref="G336">_xlfn.LET(_xlpm.x, Abingdon!$D$43:$M$43, _xlpm.y, Abingdon!$D$45:$M$70, _xlpm.z, Abingdon!$A$45:$A$70, IF(_xlfn.XLOOKUP($C336,_xlfn.XLOOKUP(G$330,_xlpm.x,_xlpm.y,""),_xlpm.z,"Not Declared")="", "Name not recorded",  _xlfn.XLOOKUP($C336,_xlfn.XLOOKUP(G$330,_xlpm.x,_xlpm.y,""),_xlpm.z,"Not Declared")))</f>
        <v>Not Declared</v>
      </c>
      <c r="H336" s="729" t="str" cm="1">
        <f t="array" ref="H336">_xlfn.LET(_xlpm.x, Abingdon!$D$43:$M$43, _xlpm.y, Abingdon!$D$45:$M$70, _xlpm.z, Abingdon!$A$45:$A$70, IF(_xlfn.XLOOKUP($C336,_xlfn.XLOOKUP(H$330,_xlpm.x,_xlpm.y,""),_xlpm.z,"Not Declared")="", "Name not recorded",  _xlfn.XLOOKUP($C336,_xlfn.XLOOKUP(H$330,_xlpm.x,_xlpm.y,""),_xlpm.z,"Not Declared")))</f>
        <v>Not Declared</v>
      </c>
      <c r="I336" s="729" t="str" cm="1">
        <f t="array" ref="I336">_xlfn.LET(_xlpm.x, Abingdon!$D$43:$M$43, _xlpm.y, Abingdon!$D$45:$M$70, _xlpm.z, Abingdon!$A$45:$A$70, IF(_xlfn.XLOOKUP($C336,_xlfn.XLOOKUP(I$330,_xlpm.x,_xlpm.y,""),_xlpm.z,"Not Declared")="", "Name not recorded",  _xlfn.XLOOKUP($C336,_xlfn.XLOOKUP(I$330,_xlpm.x,_xlpm.y,""),_xlpm.z,"Not Declared")))</f>
        <v>Not Declared</v>
      </c>
      <c r="J336" s="729" t="str" cm="1">
        <f t="array" ref="J336">_xlfn.LET(_xlpm.x, Abingdon!$D$43:$M$43, _xlpm.y, Abingdon!$D$45:$M$70, _xlpm.z, Abingdon!$A$45:$A$70, IF(_xlfn.XLOOKUP($C336,_xlfn.XLOOKUP(J$330,_xlpm.x,_xlpm.y,""),_xlpm.z,"Not Declared")="", "Name not recorded",  _xlfn.XLOOKUP($C336,_xlfn.XLOOKUP(J$330,_xlpm.x,_xlpm.y,""),_xlpm.z,"Not Declared")))</f>
        <v>Not Declared</v>
      </c>
      <c r="K336" s="729" t="str" cm="1">
        <f t="array" ref="K336">_xlfn.LET(_xlpm.x, Abingdon!$D$43:$M$43, _xlpm.y, Abingdon!$D$45:$M$70, _xlpm.z, Abingdon!$A$45:$A$70, IF(_xlfn.XLOOKUP($C336,_xlfn.XLOOKUP(K$330,_xlpm.x,_xlpm.y,""),_xlpm.z,"Not Declared")="", "Name not recorded",  _xlfn.XLOOKUP($C336,_xlfn.XLOOKUP(K$330,_xlpm.x,_xlpm.y,""),_xlpm.z,"Not Declared")))</f>
        <v>Not Declared</v>
      </c>
      <c r="L336" s="729" t="str" cm="1">
        <f t="array" ref="L336">_xlfn.LET(_xlpm.x, Abingdon!$D$43:$M$43, _xlpm.y, Abingdon!$D$45:$M$70, _xlpm.z, Abingdon!$A$45:$A$70, IF(_xlfn.XLOOKUP($C336,_xlfn.XLOOKUP(L$330,_xlpm.x,_xlpm.y,""),_xlpm.z,"Not Declared")="", "Name not recorded",  _xlfn.XLOOKUP($C336,_xlfn.XLOOKUP(L$330,_xlpm.x,_xlpm.y,""),_xlpm.z,"Not Declared")))</f>
        <v>Not Declared</v>
      </c>
      <c r="M336" s="729" t="str" cm="1">
        <f t="array" ref="M336">_xlfn.LET(_xlpm.x, Abingdon!$D$43:$M$43, _xlpm.y, Abingdon!$D$45:$M$70, _xlpm.z, Abingdon!$A$45:$A$70, IF(_xlfn.XLOOKUP($C336,_xlfn.XLOOKUP(M$330,_xlpm.x,_xlpm.y,""),_xlpm.z,"Not Declared")="", "Name not recorded",  _xlfn.XLOOKUP($C336,_xlfn.XLOOKUP(M$330,_xlpm.x,_xlpm.y,""),_xlpm.z,"Not Declared")))</f>
        <v>Not Declared</v>
      </c>
      <c r="N336" s="729" t="str" cm="1">
        <f t="array" ref="N336">_xlfn.LET(_xlpm.x, Abingdon!$D$43:$M$43, _xlpm.y, Abingdon!$D$45:$M$70, _xlpm.z, Abingdon!$A$45:$A$70, IF(_xlfn.XLOOKUP($C336,_xlfn.XLOOKUP(N$330,_xlpm.x,_xlpm.y,""),_xlpm.z,"Not Declared")="", "Name not recorded",  _xlfn.XLOOKUP($C336,_xlfn.XLOOKUP(N$330,_xlpm.x,_xlpm.y,""),_xlpm.z,"Not Declared")))</f>
        <v>Not Declared</v>
      </c>
      <c r="O336" s="732"/>
      <c r="P336" s="3"/>
      <c r="Q336" s="3"/>
      <c r="R336" s="3"/>
      <c r="S336" s="3"/>
      <c r="T336" s="3"/>
      <c r="U336" s="3"/>
      <c r="V336" s="3"/>
      <c r="W336" s="3"/>
      <c r="X336" s="12"/>
      <c r="Z336" s="3"/>
      <c r="AA336" s="3"/>
      <c r="AB336" s="747" t="str">
        <v>H</v>
      </c>
      <c r="AC336" s="12" t="str">
        <v>Not Declared</v>
      </c>
      <c r="AD336" s="12" t="str">
        <v>White Horse Harriers</v>
      </c>
      <c r="AE336" s="747"/>
      <c r="AF336" s="12"/>
      <c r="AG336" s="425"/>
      <c r="AH336" s="3"/>
      <c r="AI336" s="3"/>
      <c r="AJ336" s="747" t="str">
        <v>B</v>
      </c>
      <c r="AK336" s="12" t="str">
        <v>Not Declared</v>
      </c>
      <c r="AL336" s="12" t="str">
        <v>Bicester AC</v>
      </c>
      <c r="AM336" s="747"/>
      <c r="AN336" s="12"/>
      <c r="AO336" s="425"/>
      <c r="AP336" s="3"/>
      <c r="AQ336" s="3"/>
      <c r="AR336" s="747" t="str">
        <v>R</v>
      </c>
      <c r="AS336" s="12" t="str">
        <v>Not Declared</v>
      </c>
      <c r="AT336" s="12" t="str">
        <v>Radley AC</v>
      </c>
      <c r="AU336" s="747"/>
      <c r="AV336" s="12"/>
      <c r="AW336" s="425"/>
      <c r="AX336" s="3"/>
      <c r="AY336" s="3"/>
      <c r="AZ336" s="747"/>
      <c r="BA336" s="12"/>
      <c r="BB336" s="12"/>
      <c r="BC336" s="747"/>
      <c r="BD336" s="12"/>
      <c r="BE336" s="425"/>
      <c r="BF336" s="3"/>
      <c r="BG336" s="3"/>
      <c r="BH336" s="747" t="str">
        <v>H</v>
      </c>
      <c r="BI336" s="12" t="str">
        <v>Not Declared</v>
      </c>
      <c r="BJ336" s="12" t="str">
        <v>White Horse Harriers</v>
      </c>
      <c r="BK336" s="747"/>
      <c r="BL336" s="12"/>
      <c r="BM336" s="425"/>
      <c r="BN336" s="3"/>
      <c r="BO336" s="3"/>
      <c r="BP336" s="747" t="str">
        <v>N</v>
      </c>
      <c r="BQ336" s="12" t="str">
        <v>Not Declared</v>
      </c>
      <c r="BR336" s="12" t="str">
        <v>Banbury Harriers AC</v>
      </c>
      <c r="BS336" s="747"/>
      <c r="BT336" s="12"/>
      <c r="BU336" s="425"/>
      <c r="BV336" s="3"/>
      <c r="BW336" s="3"/>
      <c r="BX336" s="747"/>
      <c r="BY336" s="12"/>
      <c r="BZ336" s="12"/>
      <c r="CA336" s="479"/>
      <c r="CB336" s="480"/>
      <c r="CC336" s="481"/>
      <c r="CD336" s="3"/>
      <c r="CE336" s="3"/>
      <c r="CF336" s="747" t="str">
        <v>B</v>
      </c>
      <c r="CG336" s="12" t="str">
        <v>Not Declared</v>
      </c>
      <c r="CH336" s="12" t="str">
        <v>Bicester AC</v>
      </c>
      <c r="CI336" s="479"/>
      <c r="CJ336" s="480"/>
      <c r="CK336" s="481"/>
      <c r="CL336" s="3"/>
      <c r="CM336" s="3"/>
      <c r="CN336" s="747" t="str">
        <v>O</v>
      </c>
      <c r="CO336" s="12" t="str">
        <v>Not Declared</v>
      </c>
      <c r="CP336" s="12" t="str">
        <v>Oxford City AC</v>
      </c>
      <c r="CQ336" s="479"/>
      <c r="CR336" s="480"/>
      <c r="CS336" s="481"/>
      <c r="CT336" s="3"/>
      <c r="CU336" s="3"/>
      <c r="CV336" s="747" t="str">
        <v>W</v>
      </c>
      <c r="CW336" s="12" t="str">
        <v>Not Declared</v>
      </c>
      <c r="CX336" s="12" t="str">
        <v>Witney Road Runners</v>
      </c>
      <c r="CY336" s="479"/>
      <c r="CZ336" s="480"/>
      <c r="DA336" s="481"/>
      <c r="DB336" s="3"/>
      <c r="DC336" s="3"/>
      <c r="DD336" s="747" t="str">
        <v>N</v>
      </c>
      <c r="DE336" s="12" t="str">
        <v>Not Declared</v>
      </c>
      <c r="DF336" s="12" t="str">
        <v>Banbury Harriers AC</v>
      </c>
      <c r="DG336" s="479"/>
      <c r="DH336" s="480"/>
      <c r="DI336" s="481"/>
      <c r="DJ336" s="3"/>
      <c r="DK336" s="3"/>
      <c r="DL336" s="747" t="str">
        <v>R</v>
      </c>
      <c r="DM336" s="12" t="str">
        <v>Not Declared</v>
      </c>
      <c r="DN336" s="12" t="str">
        <v>Radley AC</v>
      </c>
      <c r="DO336" s="479"/>
      <c r="DP336" s="480"/>
      <c r="DQ336" s="481"/>
      <c r="DR336" s="3"/>
      <c r="DS336" s="3"/>
      <c r="DT336" s="747" t="str">
        <v>X</v>
      </c>
      <c r="DU336" s="12" t="str">
        <v>Not Declared, Not Declared, Not Declared, Not Declared</v>
      </c>
      <c r="DV336" s="12" t="str">
        <v>Team Kennet</v>
      </c>
      <c r="DW336" s="747"/>
      <c r="DX336" s="12"/>
      <c r="DY336" s="425"/>
      <c r="DZ336" s="15"/>
      <c r="EA336" s="15"/>
    </row>
    <row r="337" spans="1:131" s="359" customFormat="1" ht="21" customHeight="1">
      <c r="A337" s="358" t="str">
        <f t="shared" si="36"/>
        <v>Abingdon AC</v>
      </c>
      <c r="B337" s="729"/>
      <c r="C337" s="729" t="s">
        <v>322</v>
      </c>
      <c r="D337" s="732" t="str" cm="1">
        <f t="array" ref="D337">_xlfn.LET(_xlpm.x, Abingdon!$C$43:$M$43, _xlpm.y, Abingdon!$C$45:$M$70, _xlpm.z, Abingdon!$A$45:$A$70, IF(_xlfn.XLOOKUP($C337,_xlfn.XLOOKUP(D$330,_xlpm.x,_xlpm.y,""),_xlpm.z,"Not Declared")="", "Name not recorded",  _xlfn.XLOOKUP($C337,_xlfn.XLOOKUP(D$330,_xlpm.x,_xlpm.y,""),_xlpm.z,"Not Declared")))</f>
        <v>Not Declared</v>
      </c>
      <c r="E337" s="729" t="str" cm="1">
        <f t="array" ref="E337">_xlfn.LET(_xlpm.x, Abingdon!$D$43:$M$43, _xlpm.y, Abingdon!$D$45:$M$70, _xlpm.z, Abingdon!$A$45:$A$70, IF(_xlfn.XLOOKUP($C337,_xlfn.XLOOKUP(E$330,_xlpm.x,_xlpm.y,""),_xlpm.z,"Not Declared")="", "Name not recorded",  _xlfn.XLOOKUP($C337,_xlfn.XLOOKUP(E$330,_xlpm.x,_xlpm.y,""),_xlpm.z,"Not Declared")))</f>
        <v>Not Declared</v>
      </c>
      <c r="F337" s="729" t="str" cm="1">
        <f t="array" ref="F337">_xlfn.LET(_xlpm.x, Abingdon!$D$43:$M$43, _xlpm.y, Abingdon!$D$45:$M$70, _xlpm.z, Abingdon!$A$45:$A$70, IF(_xlfn.XLOOKUP($C337,_xlfn.XLOOKUP(F$330,_xlpm.x,_xlpm.y,""),_xlpm.z,"Not Declared")="", "Name not recorded",  _xlfn.XLOOKUP($C337,_xlfn.XLOOKUP(F$330,_xlpm.x,_xlpm.y,""),_xlpm.z,"Not Declared")))</f>
        <v>Not Declared</v>
      </c>
      <c r="G337" s="729" t="str" cm="1">
        <f t="array" ref="G337">_xlfn.LET(_xlpm.x, Abingdon!$D$43:$M$43, _xlpm.y, Abingdon!$D$45:$M$70, _xlpm.z, Abingdon!$A$45:$A$70, IF(_xlfn.XLOOKUP($C337,_xlfn.XLOOKUP(G$330,_xlpm.x,_xlpm.y,""),_xlpm.z,"Not Declared")="", "Name not recorded",  _xlfn.XLOOKUP($C337,_xlfn.XLOOKUP(G$330,_xlpm.x,_xlpm.y,""),_xlpm.z,"Not Declared")))</f>
        <v>Not Declared</v>
      </c>
      <c r="H337" s="729" t="str" cm="1">
        <f t="array" ref="H337">_xlfn.LET(_xlpm.x, Abingdon!$D$43:$M$43, _xlpm.y, Abingdon!$D$45:$M$70, _xlpm.z, Abingdon!$A$45:$A$70, IF(_xlfn.XLOOKUP($C337,_xlfn.XLOOKUP(H$330,_xlpm.x,_xlpm.y,""),_xlpm.z,"Not Declared")="", "Name not recorded",  _xlfn.XLOOKUP($C337,_xlfn.XLOOKUP(H$330,_xlpm.x,_xlpm.y,""),_xlpm.z,"Not Declared")))</f>
        <v>Not Declared</v>
      </c>
      <c r="I337" s="729" t="str" cm="1">
        <f t="array" ref="I337">_xlfn.LET(_xlpm.x, Abingdon!$D$43:$M$43, _xlpm.y, Abingdon!$D$45:$M$70, _xlpm.z, Abingdon!$A$45:$A$70, IF(_xlfn.XLOOKUP($C337,_xlfn.XLOOKUP(I$330,_xlpm.x,_xlpm.y,""),_xlpm.z,"Not Declared")="", "Name not recorded",  _xlfn.XLOOKUP($C337,_xlfn.XLOOKUP(I$330,_xlpm.x,_xlpm.y,""),_xlpm.z,"Not Declared")))</f>
        <v>Not Declared</v>
      </c>
      <c r="J337" s="729" t="str" cm="1">
        <f t="array" ref="J337">_xlfn.LET(_xlpm.x, Abingdon!$D$43:$M$43, _xlpm.y, Abingdon!$D$45:$M$70, _xlpm.z, Abingdon!$A$45:$A$70, IF(_xlfn.XLOOKUP($C337,_xlfn.XLOOKUP(J$330,_xlpm.x,_xlpm.y,""),_xlpm.z,"Not Declared")="", "Name not recorded",  _xlfn.XLOOKUP($C337,_xlfn.XLOOKUP(J$330,_xlpm.x,_xlpm.y,""),_xlpm.z,"Not Declared")))</f>
        <v>Not Declared</v>
      </c>
      <c r="K337" s="729" t="str" cm="1">
        <f t="array" ref="K337">_xlfn.LET(_xlpm.x, Abingdon!$D$43:$M$43, _xlpm.y, Abingdon!$D$45:$M$70, _xlpm.z, Abingdon!$A$45:$A$70, IF(_xlfn.XLOOKUP($C337,_xlfn.XLOOKUP(K$330,_xlpm.x,_xlpm.y,""),_xlpm.z,"Not Declared")="", "Name not recorded",  _xlfn.XLOOKUP($C337,_xlfn.XLOOKUP(K$330,_xlpm.x,_xlpm.y,""),_xlpm.z,"Not Declared")))</f>
        <v>Not Declared</v>
      </c>
      <c r="L337" s="729" t="str" cm="1">
        <f t="array" ref="L337">_xlfn.LET(_xlpm.x, Abingdon!$D$43:$M$43, _xlpm.y, Abingdon!$D$45:$M$70, _xlpm.z, Abingdon!$A$45:$A$70, IF(_xlfn.XLOOKUP($C337,_xlfn.XLOOKUP(L$330,_xlpm.x,_xlpm.y,""),_xlpm.z,"Not Declared")="", "Name not recorded",  _xlfn.XLOOKUP($C337,_xlfn.XLOOKUP(L$330,_xlpm.x,_xlpm.y,""),_xlpm.z,"Not Declared")))</f>
        <v>Not Declared</v>
      </c>
      <c r="M337" s="729" t="str" cm="1">
        <f t="array" ref="M337">_xlfn.LET(_xlpm.x, Abingdon!$D$43:$M$43, _xlpm.y, Abingdon!$D$45:$M$70, _xlpm.z, Abingdon!$A$45:$A$70, IF(_xlfn.XLOOKUP($C337,_xlfn.XLOOKUP(M$330,_xlpm.x,_xlpm.y,""),_xlpm.z,"Not Declared")="", "Name not recorded",  _xlfn.XLOOKUP($C337,_xlfn.XLOOKUP(M$330,_xlpm.x,_xlpm.y,""),_xlpm.z,"Not Declared")))</f>
        <v>Not Declared</v>
      </c>
      <c r="N337" s="729" t="str" cm="1">
        <f t="array" ref="N337">_xlfn.LET(_xlpm.x, Abingdon!$D$43:$M$43, _xlpm.y, Abingdon!$D$45:$M$70, _xlpm.z, Abingdon!$A$45:$A$70, IF(_xlfn.XLOOKUP($C337,_xlfn.XLOOKUP(N$330,_xlpm.x,_xlpm.y,""),_xlpm.z,"Not Declared")="", "Name not recorded",  _xlfn.XLOOKUP($C337,_xlfn.XLOOKUP(N$330,_xlpm.x,_xlpm.y,""),_xlpm.z,"Not Declared")))</f>
        <v>Not Declared</v>
      </c>
      <c r="O337" s="732"/>
      <c r="P337" s="3"/>
      <c r="Q337" s="3"/>
      <c r="R337" s="3"/>
      <c r="S337" s="3"/>
      <c r="T337" s="3"/>
      <c r="U337" s="3"/>
      <c r="V337" s="3"/>
      <c r="W337" s="3"/>
      <c r="X337" s="12"/>
      <c r="Z337" s="3"/>
      <c r="AA337" s="3"/>
      <c r="AB337" s="747" t="str">
        <v>W</v>
      </c>
      <c r="AC337" s="12" t="str">
        <v>Not Declared</v>
      </c>
      <c r="AD337" s="12" t="str">
        <v>Witney Road Runners</v>
      </c>
      <c r="AE337" s="747"/>
      <c r="AF337" s="12"/>
      <c r="AG337" s="425"/>
      <c r="AH337" s="3"/>
      <c r="AI337" s="3"/>
      <c r="AJ337" s="747" t="str">
        <v>H</v>
      </c>
      <c r="AK337" s="12" t="str">
        <v>Not Declared</v>
      </c>
      <c r="AL337" s="12" t="str">
        <v>White Horse Harriers</v>
      </c>
      <c r="AM337" s="747"/>
      <c r="AN337" s="12"/>
      <c r="AO337" s="425"/>
      <c r="AP337" s="3"/>
      <c r="AQ337" s="3"/>
      <c r="AR337" s="747" t="str">
        <v>B</v>
      </c>
      <c r="AS337" s="12" t="str">
        <v>Not Declared</v>
      </c>
      <c r="AT337" s="12" t="str">
        <v>Bicester AC</v>
      </c>
      <c r="AU337" s="747"/>
      <c r="AV337" s="12"/>
      <c r="AW337" s="425"/>
      <c r="AX337" s="3"/>
      <c r="AY337" s="3"/>
      <c r="AZ337" s="747"/>
      <c r="BA337" s="12"/>
      <c r="BB337" s="12"/>
      <c r="BC337" s="747"/>
      <c r="BD337" s="12"/>
      <c r="BE337" s="425"/>
      <c r="BF337" s="3"/>
      <c r="BG337" s="3"/>
      <c r="BH337" s="747" t="str">
        <v>X</v>
      </c>
      <c r="BI337" s="12" t="str">
        <v>Not Declared</v>
      </c>
      <c r="BJ337" s="12" t="str">
        <v>Team Kennet</v>
      </c>
      <c r="BK337" s="747"/>
      <c r="BL337" s="12"/>
      <c r="BM337" s="425"/>
      <c r="BN337" s="3"/>
      <c r="BO337" s="3"/>
      <c r="BP337" s="747" t="str">
        <v>B</v>
      </c>
      <c r="BQ337" s="12" t="str">
        <v>Not Declared</v>
      </c>
      <c r="BR337" s="12" t="str">
        <v>Bicester AC</v>
      </c>
      <c r="BS337" s="747"/>
      <c r="BT337" s="12"/>
      <c r="BU337" s="425"/>
      <c r="BV337" s="3"/>
      <c r="BW337" s="3"/>
      <c r="BX337" s="747"/>
      <c r="BY337" s="12"/>
      <c r="BZ337" s="12"/>
      <c r="CA337" s="479"/>
      <c r="CB337" s="480"/>
      <c r="CC337" s="481"/>
      <c r="CD337" s="3"/>
      <c r="CE337" s="3"/>
      <c r="CF337" s="747" t="str">
        <v>O</v>
      </c>
      <c r="CG337" s="12" t="str">
        <v>Not Declared</v>
      </c>
      <c r="CH337" s="12" t="str">
        <v>Oxford City AC</v>
      </c>
      <c r="CI337" s="479"/>
      <c r="CJ337" s="480"/>
      <c r="CK337" s="481"/>
      <c r="CL337" s="3"/>
      <c r="CM337" s="3"/>
      <c r="CN337" s="747" t="str">
        <v>A</v>
      </c>
      <c r="CO337" s="12" t="str">
        <v>Not Declared</v>
      </c>
      <c r="CP337" s="12" t="str">
        <v>Abingdon AC</v>
      </c>
      <c r="CQ337" s="479"/>
      <c r="CR337" s="480"/>
      <c r="CS337" s="481"/>
      <c r="CT337" s="3"/>
      <c r="CU337" s="3"/>
      <c r="CV337" s="747" t="str">
        <v>R</v>
      </c>
      <c r="CW337" s="12" t="str">
        <v>Not Declared</v>
      </c>
      <c r="CX337" s="12" t="str">
        <v>Radley AC</v>
      </c>
      <c r="CY337" s="479"/>
      <c r="CZ337" s="480"/>
      <c r="DA337" s="481"/>
      <c r="DB337" s="3"/>
      <c r="DC337" s="3"/>
      <c r="DD337" s="747" t="str">
        <v>H</v>
      </c>
      <c r="DE337" s="12" t="str">
        <v>Not Declared</v>
      </c>
      <c r="DF337" s="12" t="str">
        <v>White Horse Harriers</v>
      </c>
      <c r="DG337" s="479"/>
      <c r="DH337" s="480"/>
      <c r="DI337" s="481"/>
      <c r="DJ337" s="3"/>
      <c r="DK337" s="3"/>
      <c r="DL337" s="747" t="str">
        <v>A</v>
      </c>
      <c r="DM337" s="12" t="str">
        <v>Not Declared</v>
      </c>
      <c r="DN337" s="12" t="str">
        <v>Abingdon AC</v>
      </c>
      <c r="DO337" s="479"/>
      <c r="DP337" s="480"/>
      <c r="DQ337" s="481"/>
      <c r="DR337" s="3"/>
      <c r="DS337" s="3"/>
      <c r="DT337" s="747" t="str">
        <v>R</v>
      </c>
      <c r="DU337" s="12" t="str">
        <v>Not Declared, Not Declared, Not Declared, Not Declared</v>
      </c>
      <c r="DV337" s="12" t="str">
        <v>Radley AC</v>
      </c>
      <c r="DW337" s="747"/>
      <c r="DX337" s="12"/>
      <c r="DY337" s="425"/>
      <c r="DZ337" s="15"/>
      <c r="EA337" s="15"/>
    </row>
    <row r="338" spans="1:131" s="359" customFormat="1" ht="21" customHeight="1">
      <c r="A338" s="358" t="str">
        <f t="shared" si="36"/>
        <v>Abingdon AC</v>
      </c>
      <c r="B338" s="729"/>
      <c r="C338" s="729" t="s">
        <v>323</v>
      </c>
      <c r="D338" s="732" t="str" cm="1">
        <f t="array" ref="D338">_xlfn.LET(_xlpm.x, Abingdon!$C$43:$M$43, _xlpm.y, Abingdon!$C$45:$M$70, _xlpm.z, Abingdon!$A$45:$A$70, IF(_xlfn.XLOOKUP($C338,_xlfn.XLOOKUP(D$330,_xlpm.x,_xlpm.y,""),_xlpm.z,"Not Declared")="", "Name not recorded",  _xlfn.XLOOKUP($C338,_xlfn.XLOOKUP(D$330,_xlpm.x,_xlpm.y,""),_xlpm.z,"Not Declared")))</f>
        <v>Not Declared</v>
      </c>
      <c r="E338" s="729" t="str" cm="1">
        <f t="array" ref="E338">_xlfn.LET(_xlpm.x, Abingdon!$D$43:$M$43, _xlpm.y, Abingdon!$D$45:$M$70, _xlpm.z, Abingdon!$A$45:$A$70, IF(_xlfn.XLOOKUP($C338,_xlfn.XLOOKUP(E$330,_xlpm.x,_xlpm.y,""),_xlpm.z,"Not Declared")="", "Name not recorded",  _xlfn.XLOOKUP($C338,_xlfn.XLOOKUP(E$330,_xlpm.x,_xlpm.y,""),_xlpm.z,"Not Declared")))</f>
        <v>Not Declared</v>
      </c>
      <c r="F338" s="729" t="str" cm="1">
        <f t="array" ref="F338">_xlfn.LET(_xlpm.x, Abingdon!$D$43:$M$43, _xlpm.y, Abingdon!$D$45:$M$70, _xlpm.z, Abingdon!$A$45:$A$70, IF(_xlfn.XLOOKUP($C338,_xlfn.XLOOKUP(F$330,_xlpm.x,_xlpm.y,""),_xlpm.z,"Not Declared")="", "Name not recorded",  _xlfn.XLOOKUP($C338,_xlfn.XLOOKUP(F$330,_xlpm.x,_xlpm.y,""),_xlpm.z,"Not Declared")))</f>
        <v>Not Declared</v>
      </c>
      <c r="G338" s="729" t="str" cm="1">
        <f t="array" ref="G338">_xlfn.LET(_xlpm.x, Abingdon!$D$43:$M$43, _xlpm.y, Abingdon!$D$45:$M$70, _xlpm.z, Abingdon!$A$45:$A$70, IF(_xlfn.XLOOKUP($C338,_xlfn.XLOOKUP(G$330,_xlpm.x,_xlpm.y,""),_xlpm.z,"Not Declared")="", "Name not recorded",  _xlfn.XLOOKUP($C338,_xlfn.XLOOKUP(G$330,_xlpm.x,_xlpm.y,""),_xlpm.z,"Not Declared")))</f>
        <v>Not Declared</v>
      </c>
      <c r="H338" s="729" t="str" cm="1">
        <f t="array" ref="H338">_xlfn.LET(_xlpm.x, Abingdon!$D$43:$M$43, _xlpm.y, Abingdon!$D$45:$M$70, _xlpm.z, Abingdon!$A$45:$A$70, IF(_xlfn.XLOOKUP($C338,_xlfn.XLOOKUP(H$330,_xlpm.x,_xlpm.y,""),_xlpm.z,"Not Declared")="", "Name not recorded",  _xlfn.XLOOKUP($C338,_xlfn.XLOOKUP(H$330,_xlpm.x,_xlpm.y,""),_xlpm.z,"Not Declared")))</f>
        <v>Not Declared</v>
      </c>
      <c r="I338" s="729" t="str" cm="1">
        <f t="array" ref="I338">_xlfn.LET(_xlpm.x, Abingdon!$D$43:$M$43, _xlpm.y, Abingdon!$D$45:$M$70, _xlpm.z, Abingdon!$A$45:$A$70, IF(_xlfn.XLOOKUP($C338,_xlfn.XLOOKUP(I$330,_xlpm.x,_xlpm.y,""),_xlpm.z,"Not Declared")="", "Name not recorded",  _xlfn.XLOOKUP($C338,_xlfn.XLOOKUP(I$330,_xlpm.x,_xlpm.y,""),_xlpm.z,"Not Declared")))</f>
        <v>Not Declared</v>
      </c>
      <c r="J338" s="729" t="str" cm="1">
        <f t="array" ref="J338">_xlfn.LET(_xlpm.x, Abingdon!$D$43:$M$43, _xlpm.y, Abingdon!$D$45:$M$70, _xlpm.z, Abingdon!$A$45:$A$70, IF(_xlfn.XLOOKUP($C338,_xlfn.XLOOKUP(J$330,_xlpm.x,_xlpm.y,""),_xlpm.z,"Not Declared")="", "Name not recorded",  _xlfn.XLOOKUP($C338,_xlfn.XLOOKUP(J$330,_xlpm.x,_xlpm.y,""),_xlpm.z,"Not Declared")))</f>
        <v>Not Declared</v>
      </c>
      <c r="K338" s="729" t="str" cm="1">
        <f t="array" ref="K338">_xlfn.LET(_xlpm.x, Abingdon!$D$43:$M$43, _xlpm.y, Abingdon!$D$45:$M$70, _xlpm.z, Abingdon!$A$45:$A$70, IF(_xlfn.XLOOKUP($C338,_xlfn.XLOOKUP(K$330,_xlpm.x,_xlpm.y,""),_xlpm.z,"Not Declared")="", "Name not recorded",  _xlfn.XLOOKUP($C338,_xlfn.XLOOKUP(K$330,_xlpm.x,_xlpm.y,""),_xlpm.z,"Not Declared")))</f>
        <v>Not Declared</v>
      </c>
      <c r="L338" s="729" t="str" cm="1">
        <f t="array" ref="L338">_xlfn.LET(_xlpm.x, Abingdon!$D$43:$M$43, _xlpm.y, Abingdon!$D$45:$M$70, _xlpm.z, Abingdon!$A$45:$A$70, IF(_xlfn.XLOOKUP($C338,_xlfn.XLOOKUP(L$330,_xlpm.x,_xlpm.y,""),_xlpm.z,"Not Declared")="", "Name not recorded",  _xlfn.XLOOKUP($C338,_xlfn.XLOOKUP(L$330,_xlpm.x,_xlpm.y,""),_xlpm.z,"Not Declared")))</f>
        <v>Not Declared</v>
      </c>
      <c r="M338" s="729" t="str" cm="1">
        <f t="array" ref="M338">_xlfn.LET(_xlpm.x, Abingdon!$D$43:$M$43, _xlpm.y, Abingdon!$D$45:$M$70, _xlpm.z, Abingdon!$A$45:$A$70, IF(_xlfn.XLOOKUP($C338,_xlfn.XLOOKUP(M$330,_xlpm.x,_xlpm.y,""),_xlpm.z,"Not Declared")="", "Name not recorded",  _xlfn.XLOOKUP($C338,_xlfn.XLOOKUP(M$330,_xlpm.x,_xlpm.y,""),_xlpm.z,"Not Declared")))</f>
        <v>Not Declared</v>
      </c>
      <c r="N338" s="729" t="str" cm="1">
        <f t="array" ref="N338">_xlfn.LET(_xlpm.x, Abingdon!$D$43:$M$43, _xlpm.y, Abingdon!$D$45:$M$70, _xlpm.z, Abingdon!$A$45:$A$70, IF(_xlfn.XLOOKUP($C338,_xlfn.XLOOKUP(N$330,_xlpm.x,_xlpm.y,""),_xlpm.z,"Not Declared")="", "Name not recorded",  _xlfn.XLOOKUP($C338,_xlfn.XLOOKUP(N$330,_xlpm.x,_xlpm.y,""),_xlpm.z,"Not Declared")))</f>
        <v>Not Declared</v>
      </c>
      <c r="O338" s="732"/>
      <c r="P338" s="3"/>
      <c r="Q338" s="3"/>
      <c r="R338" s="3"/>
      <c r="S338" s="3"/>
      <c r="T338" s="3"/>
      <c r="U338" s="3"/>
      <c r="V338" s="3"/>
      <c r="W338" s="3"/>
      <c r="X338" s="12"/>
      <c r="Z338" s="3"/>
      <c r="AA338" s="3"/>
      <c r="AB338" s="749" t="str">
        <v>B</v>
      </c>
      <c r="AC338" s="427" t="str">
        <v>Not Declared</v>
      </c>
      <c r="AD338" s="427" t="str">
        <v>Bicester AC</v>
      </c>
      <c r="AE338" s="747"/>
      <c r="AF338" s="12"/>
      <c r="AG338" s="425"/>
      <c r="AH338" s="3"/>
      <c r="AI338" s="3"/>
      <c r="AJ338" s="749" t="str">
        <v>O</v>
      </c>
      <c r="AK338" s="427" t="str">
        <v>Not Declared</v>
      </c>
      <c r="AL338" s="427" t="str">
        <v>Oxford City AC</v>
      </c>
      <c r="AM338" s="747"/>
      <c r="AN338" s="12"/>
      <c r="AO338" s="425"/>
      <c r="AP338" s="3"/>
      <c r="AQ338" s="3"/>
      <c r="AR338" s="749" t="str">
        <v>A</v>
      </c>
      <c r="AS338" s="427" t="str">
        <v>Not Declared</v>
      </c>
      <c r="AT338" s="427" t="str">
        <v>Abingdon AC</v>
      </c>
      <c r="AU338" s="747"/>
      <c r="AV338" s="12"/>
      <c r="AW338" s="425"/>
      <c r="AX338" s="3"/>
      <c r="AY338" s="3"/>
      <c r="AZ338" s="749"/>
      <c r="BA338" s="427"/>
      <c r="BB338" s="427"/>
      <c r="BC338" s="747"/>
      <c r="BD338" s="12"/>
      <c r="BE338" s="425"/>
      <c r="BF338" s="3"/>
      <c r="BG338" s="3"/>
      <c r="BH338" s="749" t="str">
        <v>O</v>
      </c>
      <c r="BI338" s="427" t="str">
        <v>Not Declared</v>
      </c>
      <c r="BJ338" s="427" t="str">
        <v>Oxford City AC</v>
      </c>
      <c r="BK338" s="747"/>
      <c r="BL338" s="12"/>
      <c r="BM338" s="425"/>
      <c r="BN338" s="3"/>
      <c r="BO338" s="3"/>
      <c r="BP338" s="749" t="str">
        <v>H</v>
      </c>
      <c r="BQ338" s="427" t="str">
        <v>Not Declared</v>
      </c>
      <c r="BR338" s="427" t="str">
        <v>White Horse Harriers</v>
      </c>
      <c r="BS338" s="747"/>
      <c r="BT338" s="12"/>
      <c r="BU338" s="425"/>
      <c r="BV338" s="3"/>
      <c r="BW338" s="3"/>
      <c r="BX338" s="749"/>
      <c r="BY338" s="427"/>
      <c r="BZ338" s="427"/>
      <c r="CA338" s="479"/>
      <c r="CB338" s="480"/>
      <c r="CC338" s="481"/>
      <c r="CD338" s="3"/>
      <c r="CE338" s="3"/>
      <c r="CF338" s="749" t="str">
        <v>W</v>
      </c>
      <c r="CG338" s="427" t="str">
        <v>Not Declared</v>
      </c>
      <c r="CH338" s="427" t="str">
        <v>Witney Road Runners</v>
      </c>
      <c r="CI338" s="479"/>
      <c r="CJ338" s="480"/>
      <c r="CK338" s="481"/>
      <c r="CL338" s="3"/>
      <c r="CM338" s="3"/>
      <c r="CN338" s="749" t="str">
        <v>H</v>
      </c>
      <c r="CO338" s="427" t="str">
        <v>Not Declared</v>
      </c>
      <c r="CP338" s="427" t="str">
        <v>White Horse Harriers</v>
      </c>
      <c r="CQ338" s="479"/>
      <c r="CR338" s="480"/>
      <c r="CS338" s="481"/>
      <c r="CT338" s="3"/>
      <c r="CU338" s="3"/>
      <c r="CV338" s="749" t="str">
        <v>A</v>
      </c>
      <c r="CW338" s="427" t="str">
        <v>Not Declared</v>
      </c>
      <c r="CX338" s="427" t="str">
        <v>Abingdon AC</v>
      </c>
      <c r="CY338" s="479"/>
      <c r="CZ338" s="480"/>
      <c r="DA338" s="481"/>
      <c r="DB338" s="3"/>
      <c r="DC338" s="3"/>
      <c r="DD338" s="749" t="str">
        <v>O</v>
      </c>
      <c r="DE338" s="427" t="str">
        <v>Not Declared</v>
      </c>
      <c r="DF338" s="427" t="str">
        <v>Oxford City AC</v>
      </c>
      <c r="DG338" s="479"/>
      <c r="DH338" s="480"/>
      <c r="DI338" s="481"/>
      <c r="DJ338" s="3"/>
      <c r="DK338" s="3"/>
      <c r="DL338" s="749" t="str">
        <v>O</v>
      </c>
      <c r="DM338" s="427" t="str">
        <v>Not Declared</v>
      </c>
      <c r="DN338" s="427" t="str">
        <v>Oxford City AC</v>
      </c>
      <c r="DO338" s="479"/>
      <c r="DP338" s="480"/>
      <c r="DQ338" s="481"/>
      <c r="DR338" s="3"/>
      <c r="DS338" s="3"/>
      <c r="DT338" s="749" t="str">
        <v>A</v>
      </c>
      <c r="DU338" s="427" t="str">
        <v>Not Declared, Not Declared, Not Declared, Not Declared</v>
      </c>
      <c r="DV338" s="427" t="str">
        <v>Abingdon AC</v>
      </c>
      <c r="DW338" s="747"/>
      <c r="DX338" s="12"/>
      <c r="DY338" s="425"/>
      <c r="DZ338" s="15"/>
      <c r="EA338" s="15"/>
    </row>
    <row r="339" spans="1:131" s="359" customFormat="1" ht="21" customHeight="1">
      <c r="A339" s="358"/>
      <c r="B339" s="729"/>
      <c r="C339" s="729"/>
      <c r="D339" s="729"/>
      <c r="E339" s="729"/>
      <c r="F339" s="729"/>
      <c r="G339" s="729"/>
      <c r="H339" s="729"/>
      <c r="I339" s="729"/>
      <c r="J339" s="729"/>
      <c r="K339" s="729"/>
      <c r="L339" s="729"/>
      <c r="M339" s="729"/>
      <c r="N339" s="729"/>
      <c r="O339" s="732"/>
      <c r="P339" s="3"/>
      <c r="Q339" s="3"/>
      <c r="R339" s="3"/>
      <c r="S339" s="3"/>
      <c r="T339" s="3"/>
      <c r="U339" s="3"/>
      <c r="V339" s="3"/>
      <c r="W339" s="3"/>
      <c r="X339" s="12"/>
      <c r="Z339" s="3" t="s">
        <v>65</v>
      </c>
      <c r="AA339" s="3"/>
      <c r="AB339" s="432" t="str" cm="1">
        <f t="array" ref="AB339:AD346">_xlfn.LET(_xlpm.eventsort, _xlfn.XLOOKUP(AB$330,$D$710:$P$710,$D$712:$P$719), _xlpm.eventdata, _xlfn.XLOOKUP(AB$330,$D$330:$O$330,$D$331:$O$401), _xlpm.agedata, $A$331:$C$401, _xlfn.SORTBY(_xlfn._xlws.FILTER(_xlfn.CHOOSECOLS(_xlfn.HSTACK(_xlpm.agedata,_xlpm.eventdata),2,4,1),(_xlfn.CHOOSECOLS(_xlpm.agedata,3)=Z339),""),_xlpm.eventsort))</f>
        <v>NN</v>
      </c>
      <c r="AC339" s="422" t="str">
        <v>Not Declared</v>
      </c>
      <c r="AD339" s="422" t="str">
        <v>Banbury Harriers AC</v>
      </c>
      <c r="AE339" s="747"/>
      <c r="AF339" s="12"/>
      <c r="AG339" s="425"/>
      <c r="AH339" s="3" t="s">
        <v>65</v>
      </c>
      <c r="AI339" s="3"/>
      <c r="AJ339" s="432" t="str" cm="1">
        <f t="array" ref="AJ339:AL346">_xlfn.LET(_xlpm.eventsort, _xlfn.XLOOKUP(AJ$330,$D$710:$P$710,$D$712:$P$719), _xlpm.eventdata, _xlfn.XLOOKUP(AJ$330,$D$330:$O$330,$D$331:$O$401), _xlpm.agedata, $A$331:$C$401, _xlfn.SORTBY(_xlfn._xlws.FILTER(_xlfn.CHOOSECOLS(_xlfn.HSTACK(_xlpm.agedata,_xlpm.eventdata),2,4,1),(_xlfn.CHOOSECOLS(_xlpm.agedata,3)=AH339),""),_xlpm.eventsort))</f>
        <v>RR</v>
      </c>
      <c r="AK339" s="422" t="str">
        <v>Not Declared</v>
      </c>
      <c r="AL339" s="422" t="str">
        <v>Radley AC</v>
      </c>
      <c r="AM339" s="747"/>
      <c r="AN339" s="12"/>
      <c r="AO339" s="425"/>
      <c r="AP339" s="3" t="s">
        <v>65</v>
      </c>
      <c r="AQ339" s="3"/>
      <c r="AR339" s="432" t="str" cm="1">
        <f t="array" ref="AR339:AT346">_xlfn.LET(_xlpm.eventsort, _xlfn.XLOOKUP(AR$330,$D$710:$P$710,$D$712:$P$719), _xlpm.eventdata, _xlfn.XLOOKUP(AR$330,$D$330:$O$330,$D$331:$O$401), _xlpm.agedata, $A$331:$C$401, _xlfn.SORTBY(_xlfn._xlws.FILTER(_xlfn.CHOOSECOLS(_xlfn.HSTACK(_xlpm.agedata,_xlpm.eventdata),2,4,1),(_xlfn.CHOOSECOLS(_xlpm.agedata,3)=AP339),""),_xlpm.eventsort))</f>
        <v>NN</v>
      </c>
      <c r="AS339" s="422" t="str">
        <v>Not Declared</v>
      </c>
      <c r="AT339" s="422" t="str">
        <v>Banbury Harriers AC</v>
      </c>
      <c r="AU339" s="747"/>
      <c r="AV339" s="12"/>
      <c r="AW339" s="425"/>
      <c r="AX339" s="3" t="s">
        <v>65</v>
      </c>
      <c r="AY339" s="3"/>
      <c r="AZ339" s="432" t="e" cm="1">
        <f t="array" ref="AZ339">_xlfn.LET(_xlpm.eventsort, _xlfn.XLOOKUP(AZ$330,$D$710:$P$710,$D$712:$P$719), _xlpm.eventdata, _xlfn.XLOOKUP(AZ$330,$D$330:$O$330,$D$331:$O$401), _xlpm.agedata, $A$331:$C$401, _xlfn.SORTBY(_xlfn._xlws.FILTER(_xlfn.CHOOSECOLS(_xlfn.HSTACK(_xlpm.agedata,_xlpm.eventdata),2,4,1),(_xlfn.CHOOSECOLS(_xlpm.agedata,3)=AX339),""),_xlpm.eventsort))</f>
        <v>#N/A</v>
      </c>
      <c r="BA339" s="422"/>
      <c r="BB339" s="422"/>
      <c r="BC339" s="747"/>
      <c r="BD339" s="12"/>
      <c r="BE339" s="425"/>
      <c r="BF339" s="3" t="s">
        <v>65</v>
      </c>
      <c r="BG339" s="3"/>
      <c r="BH339" s="432" t="str" cm="1">
        <f t="array" ref="BH339:BJ346">_xlfn.LET(_xlpm.eventsort, _xlfn.XLOOKUP(BH$330,$D$710:$P$710,$D$712:$P$719), _xlpm.eventdata, _xlfn.XLOOKUP(BH$330,$D$330:$O$330,$D$331:$O$401), _xlpm.agedata, $A$331:$C$401, _xlfn.SORTBY(_xlfn._xlws.FILTER(_xlfn.CHOOSECOLS(_xlfn.HSTACK(_xlpm.agedata,_xlpm.eventdata),2,4,1),(_xlfn.CHOOSECOLS(_xlpm.agedata,3)=BF339),""),_xlpm.eventsort))</f>
        <v>WW</v>
      </c>
      <c r="BI339" s="422" t="str">
        <v>Not Declared</v>
      </c>
      <c r="BJ339" s="422" t="str">
        <v>Witney Road Runners</v>
      </c>
      <c r="BK339" s="747"/>
      <c r="BL339" s="12"/>
      <c r="BM339" s="425"/>
      <c r="BN339" s="3" t="s">
        <v>65</v>
      </c>
      <c r="BO339" s="3"/>
      <c r="BP339" s="432" t="str" cm="1">
        <f t="array" ref="BP339:BR346">_xlfn.LET(_xlpm.eventsort, _xlfn.XLOOKUP(BP$330,$D$710:$P$710,$D$712:$P$719), _xlpm.eventdata, _xlfn.XLOOKUP(BP$330,$D$330:$O$330,$D$331:$O$401), _xlpm.agedata, $A$331:$C$401, _xlfn.SORTBY(_xlfn._xlws.FILTER(_xlfn.CHOOSECOLS(_xlfn.HSTACK(_xlpm.agedata,_xlpm.eventdata),2,4,1),(_xlfn.CHOOSECOLS(_xlpm.agedata,3)=BN339),""),_xlpm.eventsort))</f>
        <v>AA</v>
      </c>
      <c r="BQ339" s="422" t="str">
        <v>Not Declared</v>
      </c>
      <c r="BR339" s="422" t="str">
        <v>Abingdon AC</v>
      </c>
      <c r="BS339" s="747"/>
      <c r="BT339" s="12"/>
      <c r="BU339" s="425"/>
      <c r="BV339" s="3" t="s">
        <v>65</v>
      </c>
      <c r="BW339" s="3"/>
      <c r="BX339" s="432" t="e" cm="1">
        <f t="array" ref="BX339">_xlfn.LET(_xlpm.eventsort, _xlfn.XLOOKUP(BX$330,$D$710:$P$710,$D$712:$P$719), _xlpm.eventdata, _xlfn.XLOOKUP(BX$330,$D$330:$O$330,$D$331:$O$401), _xlpm.agedata, $A$331:$C$401, _xlfn.SORTBY(_xlfn._xlws.FILTER(_xlfn.CHOOSECOLS(_xlfn.HSTACK(_xlpm.agedata,_xlpm.eventdata),2,4,1),(_xlfn.CHOOSECOLS(_xlpm.agedata,3)=BV339),""),_xlpm.eventsort))</f>
        <v>#N/A</v>
      </c>
      <c r="BY339" s="422"/>
      <c r="BZ339" s="422"/>
      <c r="CA339" s="479"/>
      <c r="CB339" s="480"/>
      <c r="CC339" s="481"/>
      <c r="CD339" s="3" t="s">
        <v>65</v>
      </c>
      <c r="CE339" s="3"/>
      <c r="CF339" s="432" t="str" cm="1">
        <f t="array" ref="CF339:CH346">_xlfn.LET(_xlpm.eventsort, _xlfn.XLOOKUP(CF$330,$D$710:$P$710,$D$712:$P$719), _xlpm.eventdata, _xlfn.XLOOKUP(CF$330,$D$330:$O$330,$D$331:$O$401), _xlpm.agedata, $A$331:$C$401, _xlfn.SORTBY(_xlfn._xlws.FILTER(_xlfn.CHOOSECOLS(_xlfn.HSTACK(_xlpm.agedata,_xlpm.eventdata),2,4,1),(_xlfn.CHOOSECOLS(_xlpm.agedata,3)=CD339),""),_xlpm.eventsort))</f>
        <v>NN</v>
      </c>
      <c r="CG339" s="422" t="str">
        <v>Not Declared</v>
      </c>
      <c r="CH339" s="422" t="str">
        <v>Banbury Harriers AC</v>
      </c>
      <c r="CI339" s="479"/>
      <c r="CJ339" s="480"/>
      <c r="CK339" s="481"/>
      <c r="CL339" s="3" t="s">
        <v>65</v>
      </c>
      <c r="CM339" s="3"/>
      <c r="CN339" s="432" t="str" cm="1">
        <f t="array" ref="CN339:CP346">_xlfn.LET(_xlpm.eventsort, _xlfn.XLOOKUP(CN$330,$D$710:$P$710,$D$712:$P$719), _xlpm.eventdata, _xlfn.XLOOKUP(CN$330,$E$330:$O$330,$E$331:$O$401), _xlpm.agedata, $A$331:$C$401, _xlfn.SORTBY(_xlfn._xlws.FILTER(_xlfn.CHOOSECOLS(_xlfn.HSTACK(_xlpm.agedata,_xlpm.eventdata),2,4,1),(_xlfn.CHOOSECOLS(_xlpm.agedata,3)=CL339),""),_xlpm.eventsort))</f>
        <v>BB</v>
      </c>
      <c r="CO339" s="422" t="str">
        <v>Not Declared</v>
      </c>
      <c r="CP339" s="422" t="str">
        <v>Bicester AC</v>
      </c>
      <c r="CQ339" s="479"/>
      <c r="CR339" s="480"/>
      <c r="CS339" s="481"/>
      <c r="CT339" s="3" t="s">
        <v>65</v>
      </c>
      <c r="CU339" s="3"/>
      <c r="CV339" s="432" t="str" cm="1">
        <f t="array" ref="CV339:CX346">_xlfn.LET(_xlpm.eventsort, _xlfn.XLOOKUP(CV$330,$D$710:$P$710,$D$712:$P$719), _xlpm.eventdata, _xlfn.XLOOKUP(CV$330,$D$330:$O$330,$D$331:$O$401), _xlpm.agedata, $A$331:$C$401, _xlfn.SORTBY(_xlfn._xlws.FILTER(_xlfn.CHOOSECOLS(_xlfn.HSTACK(_xlpm.agedata,_xlpm.eventdata),2,4,1),(_xlfn.CHOOSECOLS(_xlpm.agedata,3)=CT339),""),_xlpm.eventsort))</f>
        <v>BB</v>
      </c>
      <c r="CW339" s="422" t="str">
        <v>Not Declared</v>
      </c>
      <c r="CX339" s="422" t="str">
        <v>Bicester AC</v>
      </c>
      <c r="CY339" s="479"/>
      <c r="CZ339" s="480"/>
      <c r="DA339" s="481"/>
      <c r="DB339" s="3" t="s">
        <v>65</v>
      </c>
      <c r="DC339" s="3"/>
      <c r="DD339" s="432" t="str" cm="1">
        <f t="array" ref="DD339:DF346">_xlfn.LET(_xlpm.eventsort, _xlfn.XLOOKUP(DD$330,$D$710:$P$710,$D$712:$P$719), _xlpm.eventdata, _xlfn.XLOOKUP(DD$330,$D$330:$O$330,$D$331:$O$401), _xlpm.agedata, $A$331:$C$401, _xlfn.SORTBY(_xlfn._xlws.FILTER(_xlfn.CHOOSECOLS(_xlfn.HSTACK(_xlpm.agedata,_xlpm.eventdata),2,4,1),(_xlfn.CHOOSECOLS(_xlpm.agedata,3)=DB339),""),_xlpm.eventsort))</f>
        <v>RR</v>
      </c>
      <c r="DE339" s="422" t="str">
        <v>Not Declared</v>
      </c>
      <c r="DF339" s="422" t="str">
        <v>Radley AC</v>
      </c>
      <c r="DG339" s="479"/>
      <c r="DH339" s="480"/>
      <c r="DI339" s="481"/>
      <c r="DJ339" s="3" t="s">
        <v>65</v>
      </c>
      <c r="DK339" s="3"/>
      <c r="DL339" s="432" t="str" cm="1">
        <f t="array" ref="DL339:DN346">_xlfn.LET(_xlpm.eventsort, _xlfn.XLOOKUP(DL$330,$D$710:$P$710,$D$712:$P$719), _xlpm.eventdata, _xlfn.XLOOKUP(DL$330,$D$330:$O$330,$D$331:$O$401), _xlpm.agedata, $A$331:$C$401, _xlfn.SORTBY(_xlfn._xlws.FILTER(_xlfn.CHOOSECOLS(_xlfn.HSTACK(_xlpm.agedata,_xlpm.eventdata),2,4,1),(_xlfn.CHOOSECOLS(_xlpm.agedata,3)=DJ339),""),_xlpm.eventsort))</f>
        <v>NN</v>
      </c>
      <c r="DM339" s="422" t="str">
        <v>Not Declared</v>
      </c>
      <c r="DN339" s="422" t="str">
        <v>Banbury Harriers AC</v>
      </c>
      <c r="DO339" s="479"/>
      <c r="DP339" s="480"/>
      <c r="DQ339" s="481"/>
      <c r="DR339" s="3" t="s">
        <v>517</v>
      </c>
      <c r="DS339" s="744" t="str" cm="1">
        <f t="array" ref="DS339">_xlfn.LET(_xlpm.a,_xlfn.XLOOKUP(1,('Number Allocation'!$C$6:$C$1483=DU339)*('Number Allocation'!$D$6:$D$1483=DV339),'Number Allocation'!$A$6:$A$1483,"..."),IF(_xlpm.a="","...",_xlpm.a))</f>
        <v>...</v>
      </c>
      <c r="DT339" s="441" cm="1">
        <f t="array" ref="DT339:DV346">_xlfn.LET(_xlpm.eventsort, _xlfn.XLOOKUP(DT$330,$D$710:$P$710,$D$712:$P$719), _xlpm.eventdata, $X$331:$X$402,  _xlpm.agedata, $A$331:$C$402, _xlfn.SORTBY(_xlfn._xlws.FILTER(_xlfn.CHOOSECOLS(_xlfn.HSTACK(_xlpm.agedata,_xlpm.eventdata),2,4,1),(_xlfn.CHOOSECOLS(_xlpm.agedata,3)=DR339),""),_xlpm.eventsort))</f>
        <v>0</v>
      </c>
      <c r="DU339" s="422" t="str">
        <v>Not Declared, Not Declared, Not Declared, Not Declared</v>
      </c>
      <c r="DV339" s="422" t="str">
        <v>Bicester AC</v>
      </c>
      <c r="DW339" s="747"/>
      <c r="DX339" s="12"/>
      <c r="DY339" s="425"/>
      <c r="DZ339" s="15"/>
      <c r="EA339" s="15"/>
    </row>
    <row r="340" spans="1:131" s="359" customFormat="1" ht="21" customHeight="1">
      <c r="A340" s="358" t="str">
        <f>Banbury!AJ$2</f>
        <v>Banbury Harriers AC</v>
      </c>
      <c r="B340" s="729" t="str">
        <f>Banbury!AV$1</f>
        <v>N</v>
      </c>
      <c r="C340" s="729" t="s">
        <v>71</v>
      </c>
      <c r="D340" s="732" t="str" cm="1">
        <f t="array" ref="D340">_xlfn.LET(_xlpm.x, Banbury!$C$43:$M$43, _xlpm.y, Banbury!$C$45:$M$70, _xlpm.z, Banbury!$A$45:$A$70, IF(_xlfn.XLOOKUP($C340,_xlfn.XLOOKUP(D$330,_xlpm.x,_xlpm.y,""),_xlpm.z,"Not Declared")="", "Name not recorded",  _xlfn.XLOOKUP($C340,_xlfn.XLOOKUP(D$330,_xlpm.x,_xlpm.y,""),_xlpm.z,"Not Declared")))</f>
        <v>Not Declared</v>
      </c>
      <c r="E340" s="729" t="str" cm="1">
        <f t="array" ref="E340">_xlfn.LET(_xlpm.x, Banbury!$D$43:$M$43, _xlpm.y, Banbury!$D$45:$M$70, _xlpm.z, Banbury!$A$45:$A$70, IF(_xlfn.XLOOKUP($C340,_xlfn.XLOOKUP(E$330,_xlpm.x,_xlpm.y,""),_xlpm.z,"Not Declared")="", "Name not recorded",  _xlfn.XLOOKUP($C340,_xlfn.XLOOKUP(E$330,_xlpm.x,_xlpm.y,""),_xlpm.z,"Not Declared")))</f>
        <v>Not Declared</v>
      </c>
      <c r="F340" s="729" t="str" cm="1">
        <f t="array" ref="F340">_xlfn.LET(_xlpm.x, Banbury!$D$43:$M$43, _xlpm.y, Banbury!$D$45:$M$70, _xlpm.z, Banbury!$A$45:$A$70, IF(_xlfn.XLOOKUP($C340,_xlfn.XLOOKUP(F$330,_xlpm.x,_xlpm.y,""),_xlpm.z,"Not Declared")="", "Name not recorded",  _xlfn.XLOOKUP($C340,_xlfn.XLOOKUP(F$330,_xlpm.x,_xlpm.y,""),_xlpm.z,"Not Declared")))</f>
        <v>Not Declared</v>
      </c>
      <c r="G340" s="729" t="str" cm="1">
        <f t="array" ref="G340">_xlfn.LET(_xlpm.x, Banbury!$D$43:$M$43, _xlpm.y, Banbury!$D$45:$M$70, _xlpm.z, Banbury!$A$45:$A$70, IF(_xlfn.XLOOKUP($C340,_xlfn.XLOOKUP(G$330,_xlpm.x,_xlpm.y,""),_xlpm.z,"Not Declared")="", "Name not recorded",  _xlfn.XLOOKUP($C340,_xlfn.XLOOKUP(G$330,_xlpm.x,_xlpm.y,""),_xlpm.z,"Not Declared")))</f>
        <v>Not Declared</v>
      </c>
      <c r="H340" s="729" t="str" cm="1">
        <f t="array" ref="H340">_xlfn.LET(_xlpm.x, Banbury!$D$43:$M$43, _xlpm.y, Banbury!$D$45:$M$70, _xlpm.z, Banbury!$A$45:$A$70, IF(_xlfn.XLOOKUP($C340,_xlfn.XLOOKUP(H$330,_xlpm.x,_xlpm.y,""),_xlpm.z,"Not Declared")="", "Name not recorded",  _xlfn.XLOOKUP($C340,_xlfn.XLOOKUP(H$330,_xlpm.x,_xlpm.y,""),_xlpm.z,"Not Declared")))</f>
        <v>Not Declared</v>
      </c>
      <c r="I340" s="729" t="str" cm="1">
        <f t="array" ref="I340">_xlfn.LET(_xlpm.x, Banbury!$D$43:$M$43, _xlpm.y, Banbury!$D$45:$M$70, _xlpm.z, Banbury!$A$45:$A$70, IF(_xlfn.XLOOKUP($C340,_xlfn.XLOOKUP(I$330,_xlpm.x,_xlpm.y,""),_xlpm.z,"Not Declared")="", "Name not recorded",  _xlfn.XLOOKUP($C340,_xlfn.XLOOKUP(I$330,_xlpm.x,_xlpm.y,""),_xlpm.z,"Not Declared")))</f>
        <v>Not Declared</v>
      </c>
      <c r="J340" s="729" t="str" cm="1">
        <f t="array" ref="J340">_xlfn.LET(_xlpm.x, Banbury!$D$43:$M$43, _xlpm.y, Banbury!$D$45:$M$70, _xlpm.z, Banbury!$A$45:$A$70, IF(_xlfn.XLOOKUP($C340,_xlfn.XLOOKUP(J$330,_xlpm.x,_xlpm.y,""),_xlpm.z,"Not Declared")="", "Name not recorded",  _xlfn.XLOOKUP($C340,_xlfn.XLOOKUP(J$330,_xlpm.x,_xlpm.y,""),_xlpm.z,"Not Declared")))</f>
        <v>Not Declared</v>
      </c>
      <c r="K340" s="729" t="str" cm="1">
        <f t="array" ref="K340">_xlfn.LET(_xlpm.x, Banbury!$D$43:$M$43, _xlpm.y, Banbury!$D$45:$M$70, _xlpm.z, Banbury!$A$45:$A$70, IF(_xlfn.XLOOKUP($C340,_xlfn.XLOOKUP(K$330,_xlpm.x,_xlpm.y,""),_xlpm.z,"Not Declared")="", "Name not recorded",  _xlfn.XLOOKUP($C340,_xlfn.XLOOKUP(K$330,_xlpm.x,_xlpm.y,""),_xlpm.z,"Not Declared")))</f>
        <v>Not Declared</v>
      </c>
      <c r="L340" s="729" t="str" cm="1">
        <f t="array" ref="L340">_xlfn.LET(_xlpm.x, Banbury!$D$43:$M$43, _xlpm.y, Banbury!$D$45:$M$70, _xlpm.z, Banbury!$A$45:$A$70, IF(_xlfn.XLOOKUP($C340,_xlfn.XLOOKUP(L$330,_xlpm.x,_xlpm.y,""),_xlpm.z,"Not Declared")="", "Name not recorded",  _xlfn.XLOOKUP($C340,_xlfn.XLOOKUP(L$330,_xlpm.x,_xlpm.y,""),_xlpm.z,"Not Declared")))</f>
        <v>Not Declared</v>
      </c>
      <c r="M340" s="729" t="str" cm="1">
        <f t="array" ref="M340">_xlfn.LET(_xlpm.x, Banbury!$D$43:$M$43, _xlpm.y, Banbury!$D$45:$M$70, _xlpm.z, Banbury!$A$45:$A$70, IF(_xlfn.XLOOKUP($C340,_xlfn.XLOOKUP(M$330,_xlpm.x,_xlpm.y,""),_xlpm.z,"Not Declared")="", "Name not recorded",  _xlfn.XLOOKUP($C340,_xlfn.XLOOKUP(M$330,_xlpm.x,_xlpm.y,""),_xlpm.z,"Not Declared")))</f>
        <v>Not Declared</v>
      </c>
      <c r="N340" s="729" t="str" cm="1">
        <f t="array" ref="N340">_xlfn.LET(_xlpm.x, Banbury!$D$43:$M$43, _xlpm.y, Banbury!$D$45:$M$70, _xlpm.z, Banbury!$A$45:$A$70, IF(_xlfn.XLOOKUP($C340,_xlfn.XLOOKUP(N$330,_xlpm.x,_xlpm.y,""),_xlpm.z,"Not Declared")="", "Name not recorded",  _xlfn.XLOOKUP($C340,_xlfn.XLOOKUP(N$330,_xlpm.x,_xlpm.y,""),_xlpm.z,"Not Declared")))</f>
        <v>Not Declared</v>
      </c>
      <c r="O340" s="732"/>
      <c r="P340" s="79">
        <v>1</v>
      </c>
      <c r="Q340" s="729">
        <v>2</v>
      </c>
      <c r="R340" s="729">
        <v>3</v>
      </c>
      <c r="S340" s="729">
        <v>4</v>
      </c>
      <c r="T340" s="729" t="str" cm="1">
        <f t="array" ref="T340">_xlfn.LET(_xlpm.x,Banbury!$C$43:$N$43, _xlpm.y, Banbury!$C$45:$N$70, _xlpm.z, Banbury!$A$45:$A$70, IF(_xlfn.XLOOKUP(P340,_xlfn.XLOOKUP(T$330,_xlpm.x,_xlpm.y,""),_xlpm.z,"Not Declared")="", "Name not recorded",  _xlfn.XLOOKUP(P340,_xlfn.XLOOKUP(T$330,_xlpm.x,_xlpm.y,""),_xlpm.z,"Not Declared")))</f>
        <v>Not Declared</v>
      </c>
      <c r="U340" s="729" t="str" cm="1">
        <f t="array" ref="U340">_xlfn.LET(_xlpm.x,Banbury!$C$43:$N$43, _xlpm.y, Banbury!$C$45:$N$70, _xlpm.z, Banbury!$A$45:$A$70, IF(_xlfn.XLOOKUP(Q340,_xlfn.XLOOKUP(U$330,_xlpm.x,_xlpm.y,""),_xlpm.z,"Not Declared")="", "Name not recorded",  _xlfn.XLOOKUP(Q340,_xlfn.XLOOKUP(U$330,_xlpm.x,_xlpm.y,""),_xlpm.z,"Not Declared")))</f>
        <v>Not Declared</v>
      </c>
      <c r="V340" s="729" t="str" cm="1">
        <f t="array" ref="V340">_xlfn.LET(_xlpm.x,Banbury!$C$43:$N$43, _xlpm.y, Banbury!$C$45:$N$70, _xlpm.z, Banbury!$A$45:$A$70, IF(_xlfn.XLOOKUP(R340,_xlfn.XLOOKUP(V$330,_xlpm.x,_xlpm.y,""),_xlpm.z,"Not Declared")="", "Name not recorded",  _xlfn.XLOOKUP(R340,_xlfn.XLOOKUP(V$330,_xlpm.x,_xlpm.y,""),_xlpm.z,"Not Declared")))</f>
        <v>Not Declared</v>
      </c>
      <c r="W340" s="729" t="str" cm="1">
        <f t="array" ref="W340">_xlfn.LET(_xlpm.x,Banbury!$C$43:$N$43, _xlpm.y, Banbury!$C$45:$N$70, _xlpm.z, Banbury!$A$45:$A$70, IF(_xlfn.XLOOKUP(S340,_xlfn.XLOOKUP(W$330,_xlpm.x,_xlpm.y,""),_xlpm.z,"Not Declared")="", "Name not recorded",  _xlfn.XLOOKUP(S340,_xlfn.XLOOKUP(W$330,_xlpm.x,_xlpm.y,""),_xlpm.z,"Not Declared")))</f>
        <v>Not Declared</v>
      </c>
      <c r="X340" s="358" t="str">
        <f>_xlfn.TEXTJOIN(", ",,T340:W340)</f>
        <v>Not Declared, Not Declared, Not Declared, Not Declared</v>
      </c>
      <c r="Z340" s="3"/>
      <c r="AA340" s="3"/>
      <c r="AB340" s="747" t="str">
        <v>XX</v>
      </c>
      <c r="AC340" s="12" t="str">
        <v>Not Declared</v>
      </c>
      <c r="AD340" s="12" t="str">
        <v>Team Kennet</v>
      </c>
      <c r="AE340" s="747"/>
      <c r="AF340" s="12"/>
      <c r="AG340" s="425"/>
      <c r="AH340" s="3"/>
      <c r="AI340" s="3"/>
      <c r="AJ340" s="747" t="str">
        <v>XX</v>
      </c>
      <c r="AK340" s="12" t="str">
        <v>Not Declared</v>
      </c>
      <c r="AL340" s="12" t="str">
        <v>Team Kennet</v>
      </c>
      <c r="AM340" s="747"/>
      <c r="AN340" s="12"/>
      <c r="AO340" s="425"/>
      <c r="AP340" s="3"/>
      <c r="AQ340" s="3"/>
      <c r="AR340" s="747" t="str">
        <v>WW</v>
      </c>
      <c r="AS340" s="12" t="str">
        <v>Not Declared</v>
      </c>
      <c r="AT340" s="12" t="str">
        <v>Witney Road Runners</v>
      </c>
      <c r="AU340" s="747"/>
      <c r="AV340" s="12"/>
      <c r="AW340" s="425"/>
      <c r="AX340" s="3"/>
      <c r="AY340" s="3"/>
      <c r="AZ340" s="747"/>
      <c r="BA340" s="12"/>
      <c r="BB340" s="12"/>
      <c r="BC340" s="747"/>
      <c r="BD340" s="12"/>
      <c r="BE340" s="425"/>
      <c r="BF340" s="3"/>
      <c r="BG340" s="3"/>
      <c r="BH340" s="747" t="str">
        <v>BB</v>
      </c>
      <c r="BI340" s="12" t="str">
        <v>Not Declared</v>
      </c>
      <c r="BJ340" s="12" t="str">
        <v>Bicester AC</v>
      </c>
      <c r="BK340" s="747"/>
      <c r="BL340" s="12"/>
      <c r="BM340" s="425"/>
      <c r="BN340" s="3"/>
      <c r="BO340" s="3"/>
      <c r="BP340" s="747" t="str">
        <v>RR</v>
      </c>
      <c r="BQ340" s="12" t="str">
        <v>Not Declared</v>
      </c>
      <c r="BR340" s="12" t="str">
        <v>Radley AC</v>
      </c>
      <c r="BS340" s="747"/>
      <c r="BT340" s="12"/>
      <c r="BU340" s="425"/>
      <c r="BV340" s="3"/>
      <c r="BW340" s="3"/>
      <c r="BX340" s="747"/>
      <c r="BY340" s="12"/>
      <c r="BZ340" s="12"/>
      <c r="CA340" s="479"/>
      <c r="CB340" s="480"/>
      <c r="CC340" s="481"/>
      <c r="CD340" s="3"/>
      <c r="CE340" s="3"/>
      <c r="CF340" s="747" t="str">
        <v>HH</v>
      </c>
      <c r="CG340" s="12" t="str">
        <v>Not Declared</v>
      </c>
      <c r="CH340" s="12" t="str">
        <v>White Horse Harriers</v>
      </c>
      <c r="CI340" s="479"/>
      <c r="CJ340" s="480"/>
      <c r="CK340" s="481"/>
      <c r="CL340" s="3"/>
      <c r="CM340" s="3"/>
      <c r="CN340" s="747" t="str">
        <v>XX</v>
      </c>
      <c r="CO340" s="12" t="str">
        <v>Not Declared</v>
      </c>
      <c r="CP340" s="12" t="str">
        <v>Team Kennet</v>
      </c>
      <c r="CQ340" s="479"/>
      <c r="CR340" s="480"/>
      <c r="CS340" s="481"/>
      <c r="CT340" s="3"/>
      <c r="CU340" s="3"/>
      <c r="CV340" s="747" t="str">
        <v>OO</v>
      </c>
      <c r="CW340" s="12" t="str">
        <v>Not Declared</v>
      </c>
      <c r="CX340" s="12" t="str">
        <v>Oxford City AC</v>
      </c>
      <c r="CY340" s="479"/>
      <c r="CZ340" s="480"/>
      <c r="DA340" s="481"/>
      <c r="DB340" s="3"/>
      <c r="DC340" s="3"/>
      <c r="DD340" s="747" t="str">
        <v>AA</v>
      </c>
      <c r="DE340" s="12" t="str">
        <v>Not Declared</v>
      </c>
      <c r="DF340" s="12" t="str">
        <v>Abingdon AC</v>
      </c>
      <c r="DG340" s="479"/>
      <c r="DH340" s="480"/>
      <c r="DI340" s="481"/>
      <c r="DJ340" s="3"/>
      <c r="DK340" s="3"/>
      <c r="DL340" s="747" t="str">
        <v>XX</v>
      </c>
      <c r="DM340" s="12" t="str">
        <v>Not Declared</v>
      </c>
      <c r="DN340" s="12" t="str">
        <v>Team Kennet</v>
      </c>
      <c r="DO340" s="479"/>
      <c r="DP340" s="480"/>
      <c r="DQ340" s="481"/>
      <c r="DR340" s="433"/>
      <c r="DS340" s="747" t="str" cm="1">
        <f t="array" ref="DS340">_xlfn.LET(_xlpm.a,_xlfn.XLOOKUP(1,('Number Allocation'!$C$6:$C$1483=DU340)*('Number Allocation'!$D$6:$D$1483=DV340),'Number Allocation'!$A$6:$A$1483,"..."),IF(_xlpm.a="","...",_xlpm.a))</f>
        <v>...</v>
      </c>
      <c r="DT340" s="747">
        <v>0</v>
      </c>
      <c r="DU340" s="12" t="str">
        <v>Not Declared, Not Declared, Not Declared, Not Declared</v>
      </c>
      <c r="DV340" s="12" t="str">
        <v>Banbury Harriers AC</v>
      </c>
      <c r="DW340" s="747"/>
      <c r="DX340" s="12"/>
      <c r="DY340" s="425"/>
      <c r="DZ340" s="15"/>
      <c r="EA340" s="15"/>
    </row>
    <row r="341" spans="1:131" s="359" customFormat="1" ht="21" customHeight="1">
      <c r="A341" s="358" t="str">
        <f>A340</f>
        <v>Banbury Harriers AC</v>
      </c>
      <c r="B341" s="729" t="str">
        <f>Banbury!AV$2</f>
        <v>NN</v>
      </c>
      <c r="C341" s="729" t="s">
        <v>65</v>
      </c>
      <c r="D341" s="732" t="str" cm="1">
        <f t="array" ref="D341">_xlfn.LET(_xlpm.x, Banbury!$C$43:$M$43, _xlpm.y, Banbury!$C$45:$M$70, _xlpm.z, Banbury!$A$45:$A$70, IF(_xlfn.XLOOKUP($C341,_xlfn.XLOOKUP(D$330,_xlpm.x,_xlpm.y,""),_xlpm.z,"Not Declared")="", "Name not recorded",  _xlfn.XLOOKUP($C341,_xlfn.XLOOKUP(D$330,_xlpm.x,_xlpm.y,""),_xlpm.z,"Not Declared")))</f>
        <v>Not Declared</v>
      </c>
      <c r="E341" s="729" t="str" cm="1">
        <f t="array" ref="E341">_xlfn.LET(_xlpm.x, Banbury!$D$43:$M$43, _xlpm.y, Banbury!$D$45:$M$70, _xlpm.z, Banbury!$A$45:$A$70, IF(_xlfn.XLOOKUP($C341,_xlfn.XLOOKUP(E$330,_xlpm.x,_xlpm.y,""),_xlpm.z,"Not Declared")="", "Name not recorded",  _xlfn.XLOOKUP($C341,_xlfn.XLOOKUP(E$330,_xlpm.x,_xlpm.y,""),_xlpm.z,"Not Declared")))</f>
        <v>Not Declared</v>
      </c>
      <c r="F341" s="729" t="str" cm="1">
        <f t="array" ref="F341">_xlfn.LET(_xlpm.x, Banbury!$D$43:$M$43, _xlpm.y, Banbury!$D$45:$M$70, _xlpm.z, Banbury!$A$45:$A$70, IF(_xlfn.XLOOKUP($C341,_xlfn.XLOOKUP(F$330,_xlpm.x,_xlpm.y,""),_xlpm.z,"Not Declared")="", "Name not recorded",  _xlfn.XLOOKUP($C341,_xlfn.XLOOKUP(F$330,_xlpm.x,_xlpm.y,""),_xlpm.z,"Not Declared")))</f>
        <v>Not Declared</v>
      </c>
      <c r="G341" s="729" t="str" cm="1">
        <f t="array" ref="G341">_xlfn.LET(_xlpm.x, Banbury!$D$43:$M$43, _xlpm.y, Banbury!$D$45:$M$70, _xlpm.z, Banbury!$A$45:$A$70, IF(_xlfn.XLOOKUP($C341,_xlfn.XLOOKUP(G$330,_xlpm.x,_xlpm.y,""),_xlpm.z,"Not Declared")="", "Name not recorded",  _xlfn.XLOOKUP($C341,_xlfn.XLOOKUP(G$330,_xlpm.x,_xlpm.y,""),_xlpm.z,"Not Declared")))</f>
        <v>Not Declared</v>
      </c>
      <c r="H341" s="729" t="str" cm="1">
        <f t="array" ref="H341">_xlfn.LET(_xlpm.x, Banbury!$D$43:$M$43, _xlpm.y, Banbury!$D$45:$M$70, _xlpm.z, Banbury!$A$45:$A$70, IF(_xlfn.XLOOKUP($C341,_xlfn.XLOOKUP(H$330,_xlpm.x,_xlpm.y,""),_xlpm.z,"Not Declared")="", "Name not recorded",  _xlfn.XLOOKUP($C341,_xlfn.XLOOKUP(H$330,_xlpm.x,_xlpm.y,""),_xlpm.z,"Not Declared")))</f>
        <v>Not Declared</v>
      </c>
      <c r="I341" s="729" t="str" cm="1">
        <f t="array" ref="I341">_xlfn.LET(_xlpm.x, Banbury!$D$43:$M$43, _xlpm.y, Banbury!$D$45:$M$70, _xlpm.z, Banbury!$A$45:$A$70, IF(_xlfn.XLOOKUP($C341,_xlfn.XLOOKUP(I$330,_xlpm.x,_xlpm.y,""),_xlpm.z,"Not Declared")="", "Name not recorded",  _xlfn.XLOOKUP($C341,_xlfn.XLOOKUP(I$330,_xlpm.x,_xlpm.y,""),_xlpm.z,"Not Declared")))</f>
        <v>Not Declared</v>
      </c>
      <c r="J341" s="729" t="str" cm="1">
        <f t="array" ref="J341">_xlfn.LET(_xlpm.x, Banbury!$D$43:$M$43, _xlpm.y, Banbury!$D$45:$M$70, _xlpm.z, Banbury!$A$45:$A$70, IF(_xlfn.XLOOKUP($C341,_xlfn.XLOOKUP(J$330,_xlpm.x,_xlpm.y,""),_xlpm.z,"Not Declared")="", "Name not recorded",  _xlfn.XLOOKUP($C341,_xlfn.XLOOKUP(J$330,_xlpm.x,_xlpm.y,""),_xlpm.z,"Not Declared")))</f>
        <v>Not Declared</v>
      </c>
      <c r="K341" s="729" t="str" cm="1">
        <f t="array" ref="K341">_xlfn.LET(_xlpm.x, Banbury!$D$43:$M$43, _xlpm.y, Banbury!$D$45:$M$70, _xlpm.z, Banbury!$A$45:$A$70, IF(_xlfn.XLOOKUP($C341,_xlfn.XLOOKUP(K$330,_xlpm.x,_xlpm.y,""),_xlpm.z,"Not Declared")="", "Name not recorded",  _xlfn.XLOOKUP($C341,_xlfn.XLOOKUP(K$330,_xlpm.x,_xlpm.y,""),_xlpm.z,"Not Declared")))</f>
        <v>Not Declared</v>
      </c>
      <c r="L341" s="729" t="str" cm="1">
        <f t="array" ref="L341">_xlfn.LET(_xlpm.x, Banbury!$D$43:$M$43, _xlpm.y, Banbury!$D$45:$M$70, _xlpm.z, Banbury!$A$45:$A$70, IF(_xlfn.XLOOKUP($C341,_xlfn.XLOOKUP(L$330,_xlpm.x,_xlpm.y,""),_xlpm.z,"Not Declared")="", "Name not recorded",  _xlfn.XLOOKUP($C341,_xlfn.XLOOKUP(L$330,_xlpm.x,_xlpm.y,""),_xlpm.z,"Not Declared")))</f>
        <v>Not Declared</v>
      </c>
      <c r="M341" s="729" t="str" cm="1">
        <f t="array" ref="M341">_xlfn.LET(_xlpm.x, Banbury!$D$43:$M$43, _xlpm.y, Banbury!$D$45:$M$70, _xlpm.z, Banbury!$A$45:$A$70, IF(_xlfn.XLOOKUP($C341,_xlfn.XLOOKUP(M$330,_xlpm.x,_xlpm.y,""),_xlpm.z,"Not Declared")="", "Name not recorded",  _xlfn.XLOOKUP($C341,_xlfn.XLOOKUP(M$330,_xlpm.x,_xlpm.y,""),_xlpm.z,"Not Declared")))</f>
        <v>Not Declared</v>
      </c>
      <c r="N341" s="729" t="str" cm="1">
        <f t="array" ref="N341">_xlfn.LET(_xlpm.x, Banbury!$D$43:$M$43, _xlpm.y, Banbury!$D$45:$M$70, _xlpm.z, Banbury!$A$45:$A$70, IF(_xlfn.XLOOKUP($C341,_xlfn.XLOOKUP(N$330,_xlpm.x,_xlpm.y,""),_xlpm.z,"Not Declared")="", "Name not recorded",  _xlfn.XLOOKUP($C341,_xlfn.XLOOKUP(N$330,_xlpm.x,_xlpm.y,""),_xlpm.z,"Not Declared")))</f>
        <v>Not Declared</v>
      </c>
      <c r="O341" s="732"/>
      <c r="P341" s="220"/>
      <c r="Q341" s="732"/>
      <c r="R341" s="732"/>
      <c r="S341" s="732"/>
      <c r="T341" s="732"/>
      <c r="U341" s="732"/>
      <c r="V341" s="732"/>
      <c r="W341" s="732"/>
      <c r="X341" s="732"/>
      <c r="Z341" s="3"/>
      <c r="AA341" s="3"/>
      <c r="AB341" s="747" t="str">
        <v>AA</v>
      </c>
      <c r="AC341" s="12" t="str">
        <v>Not Declared</v>
      </c>
      <c r="AD341" s="12" t="str">
        <v>Abingdon AC</v>
      </c>
      <c r="AE341" s="747"/>
      <c r="AF341" s="12"/>
      <c r="AG341" s="425"/>
      <c r="AH341" s="3"/>
      <c r="AI341" s="3"/>
      <c r="AJ341" s="747" t="str">
        <v>WW</v>
      </c>
      <c r="AK341" s="12" t="str">
        <v>Not Declared</v>
      </c>
      <c r="AL341" s="12" t="str">
        <v>Witney Road Runners</v>
      </c>
      <c r="AM341" s="747"/>
      <c r="AN341" s="12"/>
      <c r="AO341" s="425"/>
      <c r="AP341" s="3"/>
      <c r="AQ341" s="3"/>
      <c r="AR341" s="747" t="str">
        <v>OO</v>
      </c>
      <c r="AS341" s="12" t="str">
        <v>Not Declared</v>
      </c>
      <c r="AT341" s="12" t="str">
        <v>Oxford City AC</v>
      </c>
      <c r="AU341" s="747"/>
      <c r="AV341" s="12"/>
      <c r="AW341" s="425"/>
      <c r="AX341" s="3"/>
      <c r="AY341" s="3"/>
      <c r="AZ341" s="747"/>
      <c r="BA341" s="12"/>
      <c r="BB341" s="12"/>
      <c r="BC341" s="747"/>
      <c r="BD341" s="12"/>
      <c r="BE341" s="425"/>
      <c r="BF341" s="3"/>
      <c r="BG341" s="3"/>
      <c r="BH341" s="747" t="str">
        <v>AA</v>
      </c>
      <c r="BI341" s="12" t="str">
        <v>Not Declared</v>
      </c>
      <c r="BJ341" s="12" t="str">
        <v>Abingdon AC</v>
      </c>
      <c r="BK341" s="747"/>
      <c r="BL341" s="12"/>
      <c r="BM341" s="425"/>
      <c r="BN341" s="3"/>
      <c r="BO341" s="3"/>
      <c r="BP341" s="747" t="str">
        <v>WW</v>
      </c>
      <c r="BQ341" s="12" t="str">
        <v>Not Declared</v>
      </c>
      <c r="BR341" s="12" t="str">
        <v>Witney Road Runners</v>
      </c>
      <c r="BS341" s="747"/>
      <c r="BT341" s="12"/>
      <c r="BU341" s="425"/>
      <c r="BV341" s="3"/>
      <c r="BW341" s="3"/>
      <c r="BX341" s="747"/>
      <c r="BY341" s="12"/>
      <c r="BZ341" s="12"/>
      <c r="CA341" s="479"/>
      <c r="CB341" s="480"/>
      <c r="CC341" s="481"/>
      <c r="CD341" s="3"/>
      <c r="CE341" s="3"/>
      <c r="CF341" s="747" t="str">
        <v>XX</v>
      </c>
      <c r="CG341" s="12" t="str">
        <v>Not Declared</v>
      </c>
      <c r="CH341" s="12" t="str">
        <v>Team Kennet</v>
      </c>
      <c r="CI341" s="479"/>
      <c r="CJ341" s="480"/>
      <c r="CK341" s="481"/>
      <c r="CL341" s="3"/>
      <c r="CM341" s="3"/>
      <c r="CN341" s="747" t="str">
        <v>NN</v>
      </c>
      <c r="CO341" s="12" t="str">
        <v>Not Declared</v>
      </c>
      <c r="CP341" s="12" t="str">
        <v>Banbury Harriers AC</v>
      </c>
      <c r="CQ341" s="479"/>
      <c r="CR341" s="480"/>
      <c r="CS341" s="481"/>
      <c r="CT341" s="3"/>
      <c r="CU341" s="3"/>
      <c r="CV341" s="747" t="str">
        <v>XX</v>
      </c>
      <c r="CW341" s="12" t="str">
        <v>Not Declared</v>
      </c>
      <c r="CX341" s="12" t="str">
        <v>Team Kennet</v>
      </c>
      <c r="CY341" s="479"/>
      <c r="CZ341" s="480"/>
      <c r="DA341" s="481"/>
      <c r="DB341" s="3"/>
      <c r="DC341" s="3"/>
      <c r="DD341" s="747" t="str">
        <v>XX</v>
      </c>
      <c r="DE341" s="12" t="str">
        <v>Not Declared</v>
      </c>
      <c r="DF341" s="12" t="str">
        <v>Team Kennet</v>
      </c>
      <c r="DG341" s="479"/>
      <c r="DH341" s="480"/>
      <c r="DI341" s="481"/>
      <c r="DJ341" s="3"/>
      <c r="DK341" s="3"/>
      <c r="DL341" s="747" t="str">
        <v>BB</v>
      </c>
      <c r="DM341" s="12" t="str">
        <v>Not Declared</v>
      </c>
      <c r="DN341" s="12" t="str">
        <v>Bicester AC</v>
      </c>
      <c r="DO341" s="479"/>
      <c r="DP341" s="480"/>
      <c r="DQ341" s="481"/>
      <c r="DR341" s="433"/>
      <c r="DS341" s="747" t="str" cm="1">
        <f t="array" ref="DS341">_xlfn.LET(_xlpm.a,_xlfn.XLOOKUP(1,('Number Allocation'!$C$6:$C$1483=DU341)*('Number Allocation'!$D$6:$D$1483=DV341),'Number Allocation'!$A$6:$A$1483,"..."),IF(_xlpm.a="","...",_xlpm.a))</f>
        <v>...</v>
      </c>
      <c r="DT341" s="747">
        <v>0</v>
      </c>
      <c r="DU341" s="12" t="str">
        <v>Not Declared, Not Declared, Not Declared, Not Declared</v>
      </c>
      <c r="DV341" s="12" t="str">
        <v>White Horse Harriers</v>
      </c>
      <c r="DW341" s="747"/>
      <c r="DX341" s="12"/>
      <c r="DY341" s="425"/>
      <c r="DZ341" s="15"/>
      <c r="EA341" s="15"/>
    </row>
    <row r="342" spans="1:131" s="359" customFormat="1" ht="21" customHeight="1">
      <c r="A342" s="358" t="str">
        <f>A340</f>
        <v>Banbury Harriers AC</v>
      </c>
      <c r="B342" s="729"/>
      <c r="C342" s="729" t="s">
        <v>517</v>
      </c>
      <c r="D342" s="732" t="str" cm="1">
        <f t="array" ref="D342">_xlfn.LET(_xlpm.x, Banbury!$C$43:$M$43, _xlpm.y, Banbury!$C$45:$M$70, _xlpm.z, Banbury!$A$45:$A$70, IF(_xlfn.XLOOKUP($C342,_xlfn.XLOOKUP(D$330,_xlpm.x,_xlpm.y,""),_xlpm.z,"Not Declared")="", "Name not recorded",  _xlfn.XLOOKUP($C342,_xlfn.XLOOKUP(D$330,_xlpm.x,_xlpm.y,""),_xlpm.z,"Not Declared")))</f>
        <v>Not Declared</v>
      </c>
      <c r="E342" s="729" t="str" cm="1">
        <f t="array" ref="E342">_xlfn.LET(_xlpm.x, Banbury!$D$43:$M$43, _xlpm.y, Banbury!$D$45:$M$70, _xlpm.z, Banbury!$A$45:$A$70, IF(_xlfn.XLOOKUP($C342,_xlfn.XLOOKUP(E$330,_xlpm.x,_xlpm.y,""),_xlpm.z,"Not Declared")="", "Name not recorded",  _xlfn.XLOOKUP($C342,_xlfn.XLOOKUP(E$330,_xlpm.x,_xlpm.y,""),_xlpm.z,"Not Declared")))</f>
        <v>Not Declared</v>
      </c>
      <c r="F342" s="729" t="str" cm="1">
        <f t="array" ref="F342">_xlfn.LET(_xlpm.x, Banbury!$D$43:$M$43, _xlpm.y, Banbury!$D$45:$M$70, _xlpm.z, Banbury!$A$45:$A$70, IF(_xlfn.XLOOKUP($C342,_xlfn.XLOOKUP(F$330,_xlpm.x,_xlpm.y,""),_xlpm.z,"Not Declared")="", "Name not recorded",  _xlfn.XLOOKUP($C342,_xlfn.XLOOKUP(F$330,_xlpm.x,_xlpm.y,""),_xlpm.z,"Not Declared")))</f>
        <v>Not Declared</v>
      </c>
      <c r="G342" s="729" t="str" cm="1">
        <f t="array" ref="G342">_xlfn.LET(_xlpm.x, Banbury!$D$43:$M$43, _xlpm.y, Banbury!$D$45:$M$70, _xlpm.z, Banbury!$A$45:$A$70, IF(_xlfn.XLOOKUP($C342,_xlfn.XLOOKUP(G$330,_xlpm.x,_xlpm.y,""),_xlpm.z,"Not Declared")="", "Name not recorded",  _xlfn.XLOOKUP($C342,_xlfn.XLOOKUP(G$330,_xlpm.x,_xlpm.y,""),_xlpm.z,"Not Declared")))</f>
        <v>Not Declared</v>
      </c>
      <c r="H342" s="729" t="str" cm="1">
        <f t="array" ref="H342">_xlfn.LET(_xlpm.x, Banbury!$D$43:$M$43, _xlpm.y, Banbury!$D$45:$M$70, _xlpm.z, Banbury!$A$45:$A$70, IF(_xlfn.XLOOKUP($C342,_xlfn.XLOOKUP(H$330,_xlpm.x,_xlpm.y,""),_xlpm.z,"Not Declared")="", "Name not recorded",  _xlfn.XLOOKUP($C342,_xlfn.XLOOKUP(H$330,_xlpm.x,_xlpm.y,""),_xlpm.z,"Not Declared")))</f>
        <v>Not Declared</v>
      </c>
      <c r="I342" s="729" t="str" cm="1">
        <f t="array" ref="I342">_xlfn.LET(_xlpm.x, Banbury!$D$43:$M$43, _xlpm.y, Banbury!$D$45:$M$70, _xlpm.z, Banbury!$A$45:$A$70, IF(_xlfn.XLOOKUP($C342,_xlfn.XLOOKUP(I$330,_xlpm.x,_xlpm.y,""),_xlpm.z,"Not Declared")="", "Name not recorded",  _xlfn.XLOOKUP($C342,_xlfn.XLOOKUP(I$330,_xlpm.x,_xlpm.y,""),_xlpm.z,"Not Declared")))</f>
        <v>Not Declared</v>
      </c>
      <c r="J342" s="729" t="str" cm="1">
        <f t="array" ref="J342">_xlfn.LET(_xlpm.x, Banbury!$D$43:$M$43, _xlpm.y, Banbury!$D$45:$M$70, _xlpm.z, Banbury!$A$45:$A$70, IF(_xlfn.XLOOKUP($C342,_xlfn.XLOOKUP(J$330,_xlpm.x,_xlpm.y,""),_xlpm.z,"Not Declared")="", "Name not recorded",  _xlfn.XLOOKUP($C342,_xlfn.XLOOKUP(J$330,_xlpm.x,_xlpm.y,""),_xlpm.z,"Not Declared")))</f>
        <v>Not Declared</v>
      </c>
      <c r="K342" s="729" t="str" cm="1">
        <f t="array" ref="K342">_xlfn.LET(_xlpm.x, Banbury!$D$43:$M$43, _xlpm.y, Banbury!$D$45:$M$70, _xlpm.z, Banbury!$A$45:$A$70, IF(_xlfn.XLOOKUP($C342,_xlfn.XLOOKUP(K$330,_xlpm.x,_xlpm.y,""),_xlpm.z,"Not Declared")="", "Name not recorded",  _xlfn.XLOOKUP($C342,_xlfn.XLOOKUP(K$330,_xlpm.x,_xlpm.y,""),_xlpm.z,"Not Declared")))</f>
        <v>Not Declared</v>
      </c>
      <c r="L342" s="729" t="str" cm="1">
        <f t="array" ref="L342">_xlfn.LET(_xlpm.x, Banbury!$D$43:$M$43, _xlpm.y, Banbury!$D$45:$M$70, _xlpm.z, Banbury!$A$45:$A$70, IF(_xlfn.XLOOKUP($C342,_xlfn.XLOOKUP(L$330,_xlpm.x,_xlpm.y,""),_xlpm.z,"Not Declared")="", "Name not recorded",  _xlfn.XLOOKUP($C342,_xlfn.XLOOKUP(L$330,_xlpm.x,_xlpm.y,""),_xlpm.z,"Not Declared")))</f>
        <v>Not Declared</v>
      </c>
      <c r="M342" s="729" t="str" cm="1">
        <f t="array" ref="M342">_xlfn.LET(_xlpm.x, Banbury!$D$43:$M$43, _xlpm.y, Banbury!$D$45:$M$70, _xlpm.z, Banbury!$A$45:$A$70, IF(_xlfn.XLOOKUP($C342,_xlfn.XLOOKUP(M$330,_xlpm.x,_xlpm.y,""),_xlpm.z,"Not Declared")="", "Name not recorded",  _xlfn.XLOOKUP($C342,_xlfn.XLOOKUP(M$330,_xlpm.x,_xlpm.y,""),_xlpm.z,"Not Declared")))</f>
        <v>Not Declared</v>
      </c>
      <c r="N342" s="729" t="str" cm="1">
        <f t="array" ref="N342">_xlfn.LET(_xlpm.x, Banbury!$D$43:$M$43, _xlpm.y, Banbury!$D$45:$M$70, _xlpm.z, Banbury!$A$45:$A$70, IF(_xlfn.XLOOKUP($C342,_xlfn.XLOOKUP(N$330,_xlpm.x,_xlpm.y,""),_xlpm.z,"Not Declared")="", "Name not recorded",  _xlfn.XLOOKUP($C342,_xlfn.XLOOKUP(N$330,_xlpm.x,_xlpm.y,""),_xlpm.z,"Not Declared")))</f>
        <v>Not Declared</v>
      </c>
      <c r="O342" s="732"/>
      <c r="P342" s="79" t="s">
        <v>517</v>
      </c>
      <c r="Q342" s="729" t="s">
        <v>319</v>
      </c>
      <c r="R342" s="729" t="s">
        <v>320</v>
      </c>
      <c r="S342" s="729" t="s">
        <v>321</v>
      </c>
      <c r="T342" s="729" t="str" cm="1">
        <f t="array" ref="T342">_xlfn.LET(_xlpm.x,Banbury!$C$43:$N$43, _xlpm.y, Banbury!$C$45:$N$70, _xlpm.z, Banbury!$A$45:$A$70, IF(_xlfn.XLOOKUP(P342,_xlfn.XLOOKUP(T$330,_xlpm.x,_xlpm.y,""),_xlpm.z,"Not Declared")="", "Name not recorded",  _xlfn.XLOOKUP(P342,_xlfn.XLOOKUP(T$330,_xlpm.x,_xlpm.y,""),_xlpm.z,"Not Declared")))</f>
        <v>Not Declared</v>
      </c>
      <c r="U342" s="729" t="str" cm="1">
        <f t="array" ref="U342">_xlfn.LET(_xlpm.x,Banbury!$C$43:$N$43, _xlpm.y, Banbury!$C$45:$N$70, _xlpm.z, Banbury!$A$45:$A$70, IF(_xlfn.XLOOKUP(Q342,_xlfn.XLOOKUP(U$330,_xlpm.x,_xlpm.y,""),_xlpm.z,"Not Declared")="", "Name not recorded",  _xlfn.XLOOKUP(Q342,_xlfn.XLOOKUP(U$330,_xlpm.x,_xlpm.y,""),_xlpm.z,"Not Declared")))</f>
        <v>Not Declared</v>
      </c>
      <c r="V342" s="729" t="str" cm="1">
        <f t="array" ref="V342">_xlfn.LET(_xlpm.x,Banbury!$C$43:$N$43, _xlpm.y, Banbury!$C$45:$N$70, _xlpm.z, Banbury!$A$45:$A$70, IF(_xlfn.XLOOKUP(R342,_xlfn.XLOOKUP(V$330,_xlpm.x,_xlpm.y,""),_xlpm.z,"Not Declared")="", "Name not recorded",  _xlfn.XLOOKUP(R342,_xlfn.XLOOKUP(V$330,_xlpm.x,_xlpm.y,""),_xlpm.z,"Not Declared")))</f>
        <v>Not Declared</v>
      </c>
      <c r="W342" s="729" t="str" cm="1">
        <f t="array" ref="W342">_xlfn.LET(_xlpm.x,Banbury!$C$43:$N$43, _xlpm.y, Banbury!$C$45:$N$70, _xlpm.z, Banbury!$A$45:$A$70, IF(_xlfn.XLOOKUP(S342,_xlfn.XLOOKUP(W$330,_xlpm.x,_xlpm.y,""),_xlpm.z,"Not Declared")="", "Name not recorded",  _xlfn.XLOOKUP(S342,_xlfn.XLOOKUP(W$330,_xlpm.x,_xlpm.y,""),_xlpm.z,"Not Declared")))</f>
        <v>Not Declared</v>
      </c>
      <c r="X342" s="358" t="str">
        <f>_xlfn.TEXTJOIN(", ",,T342:W342)</f>
        <v>Not Declared, Not Declared, Not Declared, Not Declared</v>
      </c>
      <c r="Z342" s="3"/>
      <c r="AA342" s="3"/>
      <c r="AB342" s="747" t="str">
        <v>OO</v>
      </c>
      <c r="AC342" s="12" t="str">
        <v>Not Declared</v>
      </c>
      <c r="AD342" s="12" t="str">
        <v>Oxford City AC</v>
      </c>
      <c r="AE342" s="747"/>
      <c r="AF342" s="12"/>
      <c r="AG342" s="425"/>
      <c r="AH342" s="3"/>
      <c r="AI342" s="3"/>
      <c r="AJ342" s="747" t="str">
        <v>NN</v>
      </c>
      <c r="AK342" s="12" t="str">
        <v>Not Declared</v>
      </c>
      <c r="AL342" s="12" t="str">
        <v>Banbury Harriers AC</v>
      </c>
      <c r="AM342" s="747"/>
      <c r="AN342" s="12"/>
      <c r="AO342" s="425"/>
      <c r="AP342" s="3"/>
      <c r="AQ342" s="3"/>
      <c r="AR342" s="747" t="str">
        <v>HH</v>
      </c>
      <c r="AS342" s="12" t="str">
        <v>Not Declared</v>
      </c>
      <c r="AT342" s="12" t="str">
        <v>White Horse Harriers</v>
      </c>
      <c r="AU342" s="747"/>
      <c r="AV342" s="12"/>
      <c r="AW342" s="425"/>
      <c r="AX342" s="3"/>
      <c r="AY342" s="3"/>
      <c r="AZ342" s="747"/>
      <c r="BA342" s="12"/>
      <c r="BB342" s="12"/>
      <c r="BC342" s="747"/>
      <c r="BD342" s="12"/>
      <c r="BE342" s="425"/>
      <c r="BF342" s="3"/>
      <c r="BG342" s="3"/>
      <c r="BH342" s="747" t="str">
        <v>NN</v>
      </c>
      <c r="BI342" s="12" t="str">
        <v>Not Declared</v>
      </c>
      <c r="BJ342" s="12" t="str">
        <v>Banbury Harriers AC</v>
      </c>
      <c r="BK342" s="747"/>
      <c r="BL342" s="12"/>
      <c r="BM342" s="425"/>
      <c r="BN342" s="3"/>
      <c r="BO342" s="3"/>
      <c r="BP342" s="747" t="str">
        <v>XX</v>
      </c>
      <c r="BQ342" s="12" t="str">
        <v>Not Declared</v>
      </c>
      <c r="BR342" s="12" t="str">
        <v>Team Kennet</v>
      </c>
      <c r="BS342" s="747"/>
      <c r="BT342" s="12"/>
      <c r="BU342" s="425"/>
      <c r="BV342" s="3"/>
      <c r="BW342" s="3"/>
      <c r="BX342" s="747"/>
      <c r="BY342" s="12"/>
      <c r="BZ342" s="12"/>
      <c r="CA342" s="479"/>
      <c r="CB342" s="480"/>
      <c r="CC342" s="481"/>
      <c r="CD342" s="3"/>
      <c r="CE342" s="3"/>
      <c r="CF342" s="747" t="str">
        <v>RR</v>
      </c>
      <c r="CG342" s="12" t="str">
        <v>Not Declared</v>
      </c>
      <c r="CH342" s="12" t="str">
        <v>Radley AC</v>
      </c>
      <c r="CI342" s="479"/>
      <c r="CJ342" s="480"/>
      <c r="CK342" s="481"/>
      <c r="CL342" s="3"/>
      <c r="CM342" s="3"/>
      <c r="CN342" s="747" t="str">
        <v>RR</v>
      </c>
      <c r="CO342" s="12" t="str">
        <v>Not Declared</v>
      </c>
      <c r="CP342" s="12" t="str">
        <v>Radley AC</v>
      </c>
      <c r="CQ342" s="479"/>
      <c r="CR342" s="480"/>
      <c r="CS342" s="481"/>
      <c r="CT342" s="3"/>
      <c r="CU342" s="3"/>
      <c r="CV342" s="747" t="str">
        <v>NN</v>
      </c>
      <c r="CW342" s="12" t="str">
        <v>Not Declared</v>
      </c>
      <c r="CX342" s="12" t="str">
        <v>Banbury Harriers AC</v>
      </c>
      <c r="CY342" s="479"/>
      <c r="CZ342" s="480"/>
      <c r="DA342" s="481"/>
      <c r="DB342" s="3"/>
      <c r="DC342" s="3"/>
      <c r="DD342" s="747" t="str">
        <v>BB</v>
      </c>
      <c r="DE342" s="12" t="str">
        <v>Not Declared</v>
      </c>
      <c r="DF342" s="12" t="str">
        <v>Bicester AC</v>
      </c>
      <c r="DG342" s="479"/>
      <c r="DH342" s="480"/>
      <c r="DI342" s="481"/>
      <c r="DJ342" s="3"/>
      <c r="DK342" s="3"/>
      <c r="DL342" s="747" t="str">
        <v>HH</v>
      </c>
      <c r="DM342" s="12" t="str">
        <v>Not Declared</v>
      </c>
      <c r="DN342" s="12" t="str">
        <v>White Horse Harriers</v>
      </c>
      <c r="DO342" s="479"/>
      <c r="DP342" s="480"/>
      <c r="DQ342" s="481"/>
      <c r="DR342" s="433"/>
      <c r="DS342" s="747" t="str" cm="1">
        <f t="array" ref="DS342">_xlfn.LET(_xlpm.a,_xlfn.XLOOKUP(1,('Number Allocation'!$C$6:$C$1483=DU342)*('Number Allocation'!$D$6:$D$1483=DV342),'Number Allocation'!$A$6:$A$1483,"..."),IF(_xlpm.a="","...",_xlpm.a))</f>
        <v>...</v>
      </c>
      <c r="DT342" s="747">
        <v>0</v>
      </c>
      <c r="DU342" s="12" t="str">
        <v>Not Declared, Not Declared, Not Declared, Not Declared</v>
      </c>
      <c r="DV342" s="12" t="str">
        <v>Oxford City AC</v>
      </c>
      <c r="DW342" s="424"/>
      <c r="DX342" s="12"/>
      <c r="DY342" s="425"/>
      <c r="DZ342" s="15"/>
      <c r="EA342" s="15"/>
    </row>
    <row r="343" spans="1:131" s="359" customFormat="1" ht="21" customHeight="1">
      <c r="A343" s="358" t="str">
        <f t="shared" ref="A343:A347" si="37">A341</f>
        <v>Banbury Harriers AC</v>
      </c>
      <c r="B343" s="729"/>
      <c r="C343" s="729" t="s">
        <v>319</v>
      </c>
      <c r="D343" s="732" t="str" cm="1">
        <f t="array" ref="D343">_xlfn.LET(_xlpm.x, Banbury!$C$43:$M$43, _xlpm.y, Banbury!$C$45:$M$70, _xlpm.z, Banbury!$A$45:$A$70, IF(_xlfn.XLOOKUP($C343,_xlfn.XLOOKUP(D$330,_xlpm.x,_xlpm.y,""),_xlpm.z,"Not Declared")="", "Name not recorded",  _xlfn.XLOOKUP($C343,_xlfn.XLOOKUP(D$330,_xlpm.x,_xlpm.y,""),_xlpm.z,"Not Declared")))</f>
        <v>Not Declared</v>
      </c>
      <c r="E343" s="729" t="str" cm="1">
        <f t="array" ref="E343">_xlfn.LET(_xlpm.x, Banbury!$D$43:$M$43, _xlpm.y, Banbury!$D$45:$M$70, _xlpm.z, Banbury!$A$45:$A$70, IF(_xlfn.XLOOKUP($C343,_xlfn.XLOOKUP(E$330,_xlpm.x,_xlpm.y,""),_xlpm.z,"Not Declared")="", "Name not recorded",  _xlfn.XLOOKUP($C343,_xlfn.XLOOKUP(E$330,_xlpm.x,_xlpm.y,""),_xlpm.z,"Not Declared")))</f>
        <v>Not Declared</v>
      </c>
      <c r="F343" s="729" t="str" cm="1">
        <f t="array" ref="F343">_xlfn.LET(_xlpm.x, Banbury!$D$43:$M$43, _xlpm.y, Banbury!$D$45:$M$70, _xlpm.z, Banbury!$A$45:$A$70, IF(_xlfn.XLOOKUP($C343,_xlfn.XLOOKUP(F$330,_xlpm.x,_xlpm.y,""),_xlpm.z,"Not Declared")="", "Name not recorded",  _xlfn.XLOOKUP($C343,_xlfn.XLOOKUP(F$330,_xlpm.x,_xlpm.y,""),_xlpm.z,"Not Declared")))</f>
        <v>Not Declared</v>
      </c>
      <c r="G343" s="729" t="str" cm="1">
        <f t="array" ref="G343">_xlfn.LET(_xlpm.x, Banbury!$D$43:$M$43, _xlpm.y, Banbury!$D$45:$M$70, _xlpm.z, Banbury!$A$45:$A$70, IF(_xlfn.XLOOKUP($C343,_xlfn.XLOOKUP(G$330,_xlpm.x,_xlpm.y,""),_xlpm.z,"Not Declared")="", "Name not recorded",  _xlfn.XLOOKUP($C343,_xlfn.XLOOKUP(G$330,_xlpm.x,_xlpm.y,""),_xlpm.z,"Not Declared")))</f>
        <v>Not Declared</v>
      </c>
      <c r="H343" s="729" t="str" cm="1">
        <f t="array" ref="H343">_xlfn.LET(_xlpm.x, Banbury!$D$43:$M$43, _xlpm.y, Banbury!$D$45:$M$70, _xlpm.z, Banbury!$A$45:$A$70, IF(_xlfn.XLOOKUP($C343,_xlfn.XLOOKUP(H$330,_xlpm.x,_xlpm.y,""),_xlpm.z,"Not Declared")="", "Name not recorded",  _xlfn.XLOOKUP($C343,_xlfn.XLOOKUP(H$330,_xlpm.x,_xlpm.y,""),_xlpm.z,"Not Declared")))</f>
        <v>Not Declared</v>
      </c>
      <c r="I343" s="729" t="str" cm="1">
        <f t="array" ref="I343">_xlfn.LET(_xlpm.x, Banbury!$D$43:$M$43, _xlpm.y, Banbury!$D$45:$M$70, _xlpm.z, Banbury!$A$45:$A$70, IF(_xlfn.XLOOKUP($C343,_xlfn.XLOOKUP(I$330,_xlpm.x,_xlpm.y,""),_xlpm.z,"Not Declared")="", "Name not recorded",  _xlfn.XLOOKUP($C343,_xlfn.XLOOKUP(I$330,_xlpm.x,_xlpm.y,""),_xlpm.z,"Not Declared")))</f>
        <v>Not Declared</v>
      </c>
      <c r="J343" s="729" t="str" cm="1">
        <f t="array" ref="J343">_xlfn.LET(_xlpm.x, Banbury!$D$43:$M$43, _xlpm.y, Banbury!$D$45:$M$70, _xlpm.z, Banbury!$A$45:$A$70, IF(_xlfn.XLOOKUP($C343,_xlfn.XLOOKUP(J$330,_xlpm.x,_xlpm.y,""),_xlpm.z,"Not Declared")="", "Name not recorded",  _xlfn.XLOOKUP($C343,_xlfn.XLOOKUP(J$330,_xlpm.x,_xlpm.y,""),_xlpm.z,"Not Declared")))</f>
        <v>Not Declared</v>
      </c>
      <c r="K343" s="729" t="str" cm="1">
        <f t="array" ref="K343">_xlfn.LET(_xlpm.x, Banbury!$D$43:$M$43, _xlpm.y, Banbury!$D$45:$M$70, _xlpm.z, Banbury!$A$45:$A$70, IF(_xlfn.XLOOKUP($C343,_xlfn.XLOOKUP(K$330,_xlpm.x,_xlpm.y,""),_xlpm.z,"Not Declared")="", "Name not recorded",  _xlfn.XLOOKUP($C343,_xlfn.XLOOKUP(K$330,_xlpm.x,_xlpm.y,""),_xlpm.z,"Not Declared")))</f>
        <v>Not Declared</v>
      </c>
      <c r="L343" s="729" t="str" cm="1">
        <f t="array" ref="L343">_xlfn.LET(_xlpm.x, Banbury!$D$43:$M$43, _xlpm.y, Banbury!$D$45:$M$70, _xlpm.z, Banbury!$A$45:$A$70, IF(_xlfn.XLOOKUP($C343,_xlfn.XLOOKUP(L$330,_xlpm.x,_xlpm.y,""),_xlpm.z,"Not Declared")="", "Name not recorded",  _xlfn.XLOOKUP($C343,_xlfn.XLOOKUP(L$330,_xlpm.x,_xlpm.y,""),_xlpm.z,"Not Declared")))</f>
        <v>Not Declared</v>
      </c>
      <c r="M343" s="729" t="str" cm="1">
        <f t="array" ref="M343">_xlfn.LET(_xlpm.x, Banbury!$D$43:$M$43, _xlpm.y, Banbury!$D$45:$M$70, _xlpm.z, Banbury!$A$45:$A$70, IF(_xlfn.XLOOKUP($C343,_xlfn.XLOOKUP(M$330,_xlpm.x,_xlpm.y,""),_xlpm.z,"Not Declared")="", "Name not recorded",  _xlfn.XLOOKUP($C343,_xlfn.XLOOKUP(M$330,_xlpm.x,_xlpm.y,""),_xlpm.z,"Not Declared")))</f>
        <v>Not Declared</v>
      </c>
      <c r="N343" s="729" t="str" cm="1">
        <f t="array" ref="N343">_xlfn.LET(_xlpm.x, Banbury!$D$43:$M$43, _xlpm.y, Banbury!$D$45:$M$70, _xlpm.z, Banbury!$A$45:$A$70, IF(_xlfn.XLOOKUP($C343,_xlfn.XLOOKUP(N$330,_xlpm.x,_xlpm.y,""),_xlpm.z,"Not Declared")="", "Name not recorded",  _xlfn.XLOOKUP($C343,_xlfn.XLOOKUP(N$330,_xlpm.x,_xlpm.y,""),_xlpm.z,"Not Declared")))</f>
        <v>Not Declared</v>
      </c>
      <c r="O343" s="732"/>
      <c r="P343" s="3"/>
      <c r="Q343" s="3"/>
      <c r="R343" s="3"/>
      <c r="S343" s="3"/>
      <c r="T343" s="3"/>
      <c r="U343" s="3"/>
      <c r="V343" s="3"/>
      <c r="W343" s="3"/>
      <c r="X343" s="3"/>
      <c r="Z343" s="3"/>
      <c r="AA343" s="3"/>
      <c r="AB343" s="747" t="str">
        <v>RR</v>
      </c>
      <c r="AC343" s="12" t="str">
        <v>Not Declared</v>
      </c>
      <c r="AD343" s="12" t="str">
        <v>Radley AC</v>
      </c>
      <c r="AE343" s="747"/>
      <c r="AF343" s="12"/>
      <c r="AG343" s="425"/>
      <c r="AH343" s="3"/>
      <c r="AI343" s="3"/>
      <c r="AJ343" s="747" t="str">
        <v>AA</v>
      </c>
      <c r="AK343" s="12" t="str">
        <v>Not Declared</v>
      </c>
      <c r="AL343" s="12" t="str">
        <v>Abingdon AC</v>
      </c>
      <c r="AM343" s="747"/>
      <c r="AN343" s="12"/>
      <c r="AO343" s="425"/>
      <c r="AP343" s="3"/>
      <c r="AQ343" s="3"/>
      <c r="AR343" s="747" t="str">
        <v>XX</v>
      </c>
      <c r="AS343" s="12" t="str">
        <v>Not Declared</v>
      </c>
      <c r="AT343" s="12" t="str">
        <v>Team Kennet</v>
      </c>
      <c r="AU343" s="747"/>
      <c r="AV343" s="12"/>
      <c r="AW343" s="425"/>
      <c r="AX343" s="3"/>
      <c r="AY343" s="3"/>
      <c r="AZ343" s="747"/>
      <c r="BA343" s="12"/>
      <c r="BB343" s="12"/>
      <c r="BC343" s="747"/>
      <c r="BD343" s="12"/>
      <c r="BE343" s="425"/>
      <c r="BF343" s="3"/>
      <c r="BG343" s="3"/>
      <c r="BH343" s="747" t="str">
        <v>RR</v>
      </c>
      <c r="BI343" s="12" t="str">
        <v>Not Declared</v>
      </c>
      <c r="BJ343" s="12" t="str">
        <v>Radley AC</v>
      </c>
      <c r="BK343" s="747"/>
      <c r="BL343" s="12"/>
      <c r="BM343" s="425"/>
      <c r="BN343" s="3"/>
      <c r="BO343" s="3"/>
      <c r="BP343" s="747" t="str">
        <v>OO</v>
      </c>
      <c r="BQ343" s="12" t="str">
        <v>Not Declared</v>
      </c>
      <c r="BR343" s="12" t="str">
        <v>Oxford City AC</v>
      </c>
      <c r="BS343" s="747"/>
      <c r="BT343" s="12"/>
      <c r="BU343" s="425"/>
      <c r="BV343" s="3"/>
      <c r="BW343" s="3"/>
      <c r="BX343" s="747"/>
      <c r="BY343" s="12"/>
      <c r="BZ343" s="12"/>
      <c r="CA343" s="479"/>
      <c r="CB343" s="480"/>
      <c r="CC343" s="481"/>
      <c r="CD343" s="3"/>
      <c r="CE343" s="3"/>
      <c r="CF343" s="747" t="str">
        <v>AA</v>
      </c>
      <c r="CG343" s="12" t="str">
        <v>Not Declared</v>
      </c>
      <c r="CH343" s="12" t="str">
        <v>Abingdon AC</v>
      </c>
      <c r="CI343" s="479"/>
      <c r="CJ343" s="480"/>
      <c r="CK343" s="481"/>
      <c r="CL343" s="3"/>
      <c r="CM343" s="3"/>
      <c r="CN343" s="747" t="str">
        <v>WW</v>
      </c>
      <c r="CO343" s="12" t="str">
        <v>Not Declared</v>
      </c>
      <c r="CP343" s="12" t="str">
        <v>Witney Road Runners</v>
      </c>
      <c r="CQ343" s="479"/>
      <c r="CR343" s="480"/>
      <c r="CS343" s="481"/>
      <c r="CT343" s="3"/>
      <c r="CU343" s="3"/>
      <c r="CV343" s="747" t="str">
        <v>HH</v>
      </c>
      <c r="CW343" s="12" t="str">
        <v>Not Declared</v>
      </c>
      <c r="CX343" s="12" t="str">
        <v>White Horse Harriers</v>
      </c>
      <c r="CY343" s="479"/>
      <c r="CZ343" s="480"/>
      <c r="DA343" s="481"/>
      <c r="DB343" s="3"/>
      <c r="DC343" s="3"/>
      <c r="DD343" s="747" t="str">
        <v>WW</v>
      </c>
      <c r="DE343" s="12" t="str">
        <v>Not Declared</v>
      </c>
      <c r="DF343" s="12" t="str">
        <v>Witney Road Runners</v>
      </c>
      <c r="DG343" s="479"/>
      <c r="DH343" s="480"/>
      <c r="DI343" s="481"/>
      <c r="DJ343" s="3"/>
      <c r="DK343" s="3"/>
      <c r="DL343" s="747" t="str">
        <v>WW</v>
      </c>
      <c r="DM343" s="12" t="str">
        <v>Not Declared</v>
      </c>
      <c r="DN343" s="12" t="str">
        <v>Witney Road Runners</v>
      </c>
      <c r="DO343" s="479"/>
      <c r="DP343" s="480"/>
      <c r="DQ343" s="481"/>
      <c r="DR343" s="433"/>
      <c r="DS343" s="747" t="str" cm="1">
        <f t="array" ref="DS343">_xlfn.LET(_xlpm.a,_xlfn.XLOOKUP(1,('Number Allocation'!$C$6:$C$1483=DU343)*('Number Allocation'!$D$6:$D$1483=DV343),'Number Allocation'!$A$6:$A$1483,"..."),IF(_xlpm.a="","...",_xlpm.a))</f>
        <v>...</v>
      </c>
      <c r="DT343" s="747">
        <v>0</v>
      </c>
      <c r="DU343" s="12" t="str">
        <v>Not Declared, Not Declared, Not Declared, Not Declared</v>
      </c>
      <c r="DV343" s="12" t="str">
        <v>Witney Road Runners</v>
      </c>
      <c r="DW343" s="424"/>
      <c r="DX343" s="12"/>
      <c r="DY343" s="425"/>
      <c r="DZ343" s="15"/>
      <c r="EA343" s="15"/>
    </row>
    <row r="344" spans="1:131" s="359" customFormat="1" ht="21" customHeight="1">
      <c r="A344" s="358" t="str">
        <f t="shared" si="37"/>
        <v>Banbury Harriers AC</v>
      </c>
      <c r="B344" s="729"/>
      <c r="C344" s="729" t="s">
        <v>320</v>
      </c>
      <c r="D344" s="732" t="str" cm="1">
        <f t="array" ref="D344">_xlfn.LET(_xlpm.x, Banbury!$C$43:$M$43, _xlpm.y, Banbury!$C$45:$M$70, _xlpm.z, Banbury!$A$45:$A$70, IF(_xlfn.XLOOKUP($C344,_xlfn.XLOOKUP(D$330,_xlpm.x,_xlpm.y,""),_xlpm.z,"Not Declared")="", "Name not recorded",  _xlfn.XLOOKUP($C344,_xlfn.XLOOKUP(D$330,_xlpm.x,_xlpm.y,""),_xlpm.z,"Not Declared")))</f>
        <v>Not Declared</v>
      </c>
      <c r="E344" s="729" t="str" cm="1">
        <f t="array" ref="E344">_xlfn.LET(_xlpm.x, Banbury!$D$43:$M$43, _xlpm.y, Banbury!$D$45:$M$70, _xlpm.z, Banbury!$A$45:$A$70, IF(_xlfn.XLOOKUP($C344,_xlfn.XLOOKUP(E$330,_xlpm.x,_xlpm.y,""),_xlpm.z,"Not Declared")="", "Name not recorded",  _xlfn.XLOOKUP($C344,_xlfn.XLOOKUP(E$330,_xlpm.x,_xlpm.y,""),_xlpm.z,"Not Declared")))</f>
        <v>Not Declared</v>
      </c>
      <c r="F344" s="729" t="str" cm="1">
        <f t="array" ref="F344">_xlfn.LET(_xlpm.x, Banbury!$D$43:$M$43, _xlpm.y, Banbury!$D$45:$M$70, _xlpm.z, Banbury!$A$45:$A$70, IF(_xlfn.XLOOKUP($C344,_xlfn.XLOOKUP(F$330,_xlpm.x,_xlpm.y,""),_xlpm.z,"Not Declared")="", "Name not recorded",  _xlfn.XLOOKUP($C344,_xlfn.XLOOKUP(F$330,_xlpm.x,_xlpm.y,""),_xlpm.z,"Not Declared")))</f>
        <v>Not Declared</v>
      </c>
      <c r="G344" s="729" t="str" cm="1">
        <f t="array" ref="G344">_xlfn.LET(_xlpm.x, Banbury!$D$43:$M$43, _xlpm.y, Banbury!$D$45:$M$70, _xlpm.z, Banbury!$A$45:$A$70, IF(_xlfn.XLOOKUP($C344,_xlfn.XLOOKUP(G$330,_xlpm.x,_xlpm.y,""),_xlpm.z,"Not Declared")="", "Name not recorded",  _xlfn.XLOOKUP($C344,_xlfn.XLOOKUP(G$330,_xlpm.x,_xlpm.y,""),_xlpm.z,"Not Declared")))</f>
        <v>Not Declared</v>
      </c>
      <c r="H344" s="729" t="str" cm="1">
        <f t="array" ref="H344">_xlfn.LET(_xlpm.x, Banbury!$D$43:$M$43, _xlpm.y, Banbury!$D$45:$M$70, _xlpm.z, Banbury!$A$45:$A$70, IF(_xlfn.XLOOKUP($C344,_xlfn.XLOOKUP(H$330,_xlpm.x,_xlpm.y,""),_xlpm.z,"Not Declared")="", "Name not recorded",  _xlfn.XLOOKUP($C344,_xlfn.XLOOKUP(H$330,_xlpm.x,_xlpm.y,""),_xlpm.z,"Not Declared")))</f>
        <v>Not Declared</v>
      </c>
      <c r="I344" s="729" t="str" cm="1">
        <f t="array" ref="I344">_xlfn.LET(_xlpm.x, Banbury!$D$43:$M$43, _xlpm.y, Banbury!$D$45:$M$70, _xlpm.z, Banbury!$A$45:$A$70, IF(_xlfn.XLOOKUP($C344,_xlfn.XLOOKUP(I$330,_xlpm.x,_xlpm.y,""),_xlpm.z,"Not Declared")="", "Name not recorded",  _xlfn.XLOOKUP($C344,_xlfn.XLOOKUP(I$330,_xlpm.x,_xlpm.y,""),_xlpm.z,"Not Declared")))</f>
        <v>Not Declared</v>
      </c>
      <c r="J344" s="729" t="str" cm="1">
        <f t="array" ref="J344">_xlfn.LET(_xlpm.x, Banbury!$D$43:$M$43, _xlpm.y, Banbury!$D$45:$M$70, _xlpm.z, Banbury!$A$45:$A$70, IF(_xlfn.XLOOKUP($C344,_xlfn.XLOOKUP(J$330,_xlpm.x,_xlpm.y,""),_xlpm.z,"Not Declared")="", "Name not recorded",  _xlfn.XLOOKUP($C344,_xlfn.XLOOKUP(J$330,_xlpm.x,_xlpm.y,""),_xlpm.z,"Not Declared")))</f>
        <v>Not Declared</v>
      </c>
      <c r="K344" s="729" t="str" cm="1">
        <f t="array" ref="K344">_xlfn.LET(_xlpm.x, Banbury!$D$43:$M$43, _xlpm.y, Banbury!$D$45:$M$70, _xlpm.z, Banbury!$A$45:$A$70, IF(_xlfn.XLOOKUP($C344,_xlfn.XLOOKUP(K$330,_xlpm.x,_xlpm.y,""),_xlpm.z,"Not Declared")="", "Name not recorded",  _xlfn.XLOOKUP($C344,_xlfn.XLOOKUP(K$330,_xlpm.x,_xlpm.y,""),_xlpm.z,"Not Declared")))</f>
        <v>Not Declared</v>
      </c>
      <c r="L344" s="729" t="str" cm="1">
        <f t="array" ref="L344">_xlfn.LET(_xlpm.x, Banbury!$D$43:$M$43, _xlpm.y, Banbury!$D$45:$M$70, _xlpm.z, Banbury!$A$45:$A$70, IF(_xlfn.XLOOKUP($C344,_xlfn.XLOOKUP(L$330,_xlpm.x,_xlpm.y,""),_xlpm.z,"Not Declared")="", "Name not recorded",  _xlfn.XLOOKUP($C344,_xlfn.XLOOKUP(L$330,_xlpm.x,_xlpm.y,""),_xlpm.z,"Not Declared")))</f>
        <v>Not Declared</v>
      </c>
      <c r="M344" s="729" t="str" cm="1">
        <f t="array" ref="M344">_xlfn.LET(_xlpm.x, Banbury!$D$43:$M$43, _xlpm.y, Banbury!$D$45:$M$70, _xlpm.z, Banbury!$A$45:$A$70, IF(_xlfn.XLOOKUP($C344,_xlfn.XLOOKUP(M$330,_xlpm.x,_xlpm.y,""),_xlpm.z,"Not Declared")="", "Name not recorded",  _xlfn.XLOOKUP($C344,_xlfn.XLOOKUP(M$330,_xlpm.x,_xlpm.y,""),_xlpm.z,"Not Declared")))</f>
        <v>Not Declared</v>
      </c>
      <c r="N344" s="729" t="str" cm="1">
        <f t="array" ref="N344">_xlfn.LET(_xlpm.x, Banbury!$D$43:$M$43, _xlpm.y, Banbury!$D$45:$M$70, _xlpm.z, Banbury!$A$45:$A$70, IF(_xlfn.XLOOKUP($C344,_xlfn.XLOOKUP(N$330,_xlpm.x,_xlpm.y,""),_xlpm.z,"Not Declared")="", "Name not recorded",  _xlfn.XLOOKUP($C344,_xlfn.XLOOKUP(N$330,_xlpm.x,_xlpm.y,""),_xlpm.z,"Not Declared")))</f>
        <v>Not Declared</v>
      </c>
      <c r="O344" s="732"/>
      <c r="P344" s="3"/>
      <c r="Q344" s="3"/>
      <c r="R344" s="3"/>
      <c r="S344" s="3"/>
      <c r="T344" s="3"/>
      <c r="U344" s="3"/>
      <c r="V344" s="3"/>
      <c r="W344" s="3"/>
      <c r="X344" s="12"/>
      <c r="Z344" s="3"/>
      <c r="AA344" s="3"/>
      <c r="AB344" s="747" t="str">
        <v>HH</v>
      </c>
      <c r="AC344" s="12" t="str">
        <v>Not Declared</v>
      </c>
      <c r="AD344" s="12" t="str">
        <v>White Horse Harriers</v>
      </c>
      <c r="AE344" s="747"/>
      <c r="AF344" s="12"/>
      <c r="AG344" s="425"/>
      <c r="AH344" s="3"/>
      <c r="AI344" s="3"/>
      <c r="AJ344" s="747" t="str">
        <v>BB</v>
      </c>
      <c r="AK344" s="12" t="str">
        <v>Not Declared</v>
      </c>
      <c r="AL344" s="12" t="str">
        <v>Bicester AC</v>
      </c>
      <c r="AM344" s="747"/>
      <c r="AN344" s="12"/>
      <c r="AO344" s="425"/>
      <c r="AP344" s="3"/>
      <c r="AQ344" s="3"/>
      <c r="AR344" s="747" t="str">
        <v>RR</v>
      </c>
      <c r="AS344" s="12" t="str">
        <v>Not Declared</v>
      </c>
      <c r="AT344" s="12" t="str">
        <v>Radley AC</v>
      </c>
      <c r="AU344" s="747"/>
      <c r="AV344" s="12"/>
      <c r="AW344" s="425"/>
      <c r="AX344" s="3"/>
      <c r="AY344" s="3"/>
      <c r="AZ344" s="747"/>
      <c r="BA344" s="12"/>
      <c r="BB344" s="12"/>
      <c r="BC344" s="747"/>
      <c r="BD344" s="12"/>
      <c r="BE344" s="425"/>
      <c r="BF344" s="3"/>
      <c r="BG344" s="3"/>
      <c r="BH344" s="747" t="str">
        <v>HH</v>
      </c>
      <c r="BI344" s="12" t="str">
        <v>Not Declared</v>
      </c>
      <c r="BJ344" s="12" t="str">
        <v>White Horse Harriers</v>
      </c>
      <c r="BK344" s="747"/>
      <c r="BL344" s="12"/>
      <c r="BM344" s="425"/>
      <c r="BN344" s="3"/>
      <c r="BO344" s="3"/>
      <c r="BP344" s="747" t="str">
        <v>NN</v>
      </c>
      <c r="BQ344" s="12" t="str">
        <v>Not Declared</v>
      </c>
      <c r="BR344" s="12" t="str">
        <v>Banbury Harriers AC</v>
      </c>
      <c r="BS344" s="747"/>
      <c r="BT344" s="12"/>
      <c r="BU344" s="425"/>
      <c r="BV344" s="3"/>
      <c r="BW344" s="3"/>
      <c r="BX344" s="747"/>
      <c r="BY344" s="12"/>
      <c r="BZ344" s="12"/>
      <c r="CA344" s="479"/>
      <c r="CB344" s="480"/>
      <c r="CC344" s="481"/>
      <c r="CD344" s="3"/>
      <c r="CE344" s="3"/>
      <c r="CF344" s="747" t="str">
        <v>BB</v>
      </c>
      <c r="CG344" s="12" t="str">
        <v>Not Declared</v>
      </c>
      <c r="CH344" s="12" t="str">
        <v>Bicester AC</v>
      </c>
      <c r="CI344" s="479"/>
      <c r="CJ344" s="480"/>
      <c r="CK344" s="481"/>
      <c r="CL344" s="3"/>
      <c r="CM344" s="3"/>
      <c r="CN344" s="747" t="str">
        <v>OO</v>
      </c>
      <c r="CO344" s="12" t="str">
        <v>Not Declared</v>
      </c>
      <c r="CP344" s="12" t="str">
        <v>Oxford City AC</v>
      </c>
      <c r="CQ344" s="479"/>
      <c r="CR344" s="480"/>
      <c r="CS344" s="481"/>
      <c r="CT344" s="3"/>
      <c r="CU344" s="3"/>
      <c r="CV344" s="747" t="str">
        <v>WW</v>
      </c>
      <c r="CW344" s="12" t="str">
        <v>Not Declared</v>
      </c>
      <c r="CX344" s="12" t="str">
        <v>Witney Road Runners</v>
      </c>
      <c r="CY344" s="479"/>
      <c r="CZ344" s="480"/>
      <c r="DA344" s="481"/>
      <c r="DB344" s="3"/>
      <c r="DC344" s="3"/>
      <c r="DD344" s="747" t="str">
        <v>NN</v>
      </c>
      <c r="DE344" s="12" t="str">
        <v>Not Declared</v>
      </c>
      <c r="DF344" s="12" t="str">
        <v>Banbury Harriers AC</v>
      </c>
      <c r="DG344" s="479"/>
      <c r="DH344" s="480"/>
      <c r="DI344" s="481"/>
      <c r="DJ344" s="3"/>
      <c r="DK344" s="3"/>
      <c r="DL344" s="747" t="str">
        <v>RR</v>
      </c>
      <c r="DM344" s="12" t="str">
        <v>Not Declared</v>
      </c>
      <c r="DN344" s="12" t="str">
        <v>Radley AC</v>
      </c>
      <c r="DO344" s="479"/>
      <c r="DP344" s="480"/>
      <c r="DQ344" s="481"/>
      <c r="DR344" s="433"/>
      <c r="DS344" s="747" t="str" cm="1">
        <f t="array" ref="DS344">_xlfn.LET(_xlpm.a,_xlfn.XLOOKUP(1,('Number Allocation'!$C$6:$C$1483=DU344)*('Number Allocation'!$D$6:$D$1483=DV344),'Number Allocation'!$A$6:$A$1483,"..."),IF(_xlpm.a="","...",_xlpm.a))</f>
        <v>...</v>
      </c>
      <c r="DT344" s="747">
        <v>0</v>
      </c>
      <c r="DU344" s="12" t="str">
        <v>Not Declared, Not Declared, Not Declared, Not Declared</v>
      </c>
      <c r="DV344" s="12" t="str">
        <v>Team Kennet</v>
      </c>
      <c r="DW344" s="424"/>
      <c r="DX344" s="12"/>
      <c r="DY344" s="425"/>
      <c r="DZ344" s="15"/>
      <c r="EA344" s="15"/>
    </row>
    <row r="345" spans="1:131" s="359" customFormat="1" ht="21" customHeight="1">
      <c r="A345" s="358" t="str">
        <f t="shared" si="37"/>
        <v>Banbury Harriers AC</v>
      </c>
      <c r="B345" s="729"/>
      <c r="C345" s="729" t="s">
        <v>321</v>
      </c>
      <c r="D345" s="732" t="str" cm="1">
        <f t="array" ref="D345">_xlfn.LET(_xlpm.x, Banbury!$C$43:$M$43, _xlpm.y, Banbury!$C$45:$M$70, _xlpm.z, Banbury!$A$45:$A$70, IF(_xlfn.XLOOKUP($C345,_xlfn.XLOOKUP(D$330,_xlpm.x,_xlpm.y,""),_xlpm.z,"Not Declared")="", "Name not recorded",  _xlfn.XLOOKUP($C345,_xlfn.XLOOKUP(D$330,_xlpm.x,_xlpm.y,""),_xlpm.z,"Not Declared")))</f>
        <v>Not Declared</v>
      </c>
      <c r="E345" s="729" t="str" cm="1">
        <f t="array" ref="E345">_xlfn.LET(_xlpm.x, Banbury!$D$43:$M$43, _xlpm.y, Banbury!$D$45:$M$70, _xlpm.z, Banbury!$A$45:$A$70, IF(_xlfn.XLOOKUP($C345,_xlfn.XLOOKUP(E$330,_xlpm.x,_xlpm.y,""),_xlpm.z,"Not Declared")="", "Name not recorded",  _xlfn.XLOOKUP($C345,_xlfn.XLOOKUP(E$330,_xlpm.x,_xlpm.y,""),_xlpm.z,"Not Declared")))</f>
        <v>Not Declared</v>
      </c>
      <c r="F345" s="729" t="str" cm="1">
        <f t="array" ref="F345">_xlfn.LET(_xlpm.x, Banbury!$D$43:$M$43, _xlpm.y, Banbury!$D$45:$M$70, _xlpm.z, Banbury!$A$45:$A$70, IF(_xlfn.XLOOKUP($C345,_xlfn.XLOOKUP(F$330,_xlpm.x,_xlpm.y,""),_xlpm.z,"Not Declared")="", "Name not recorded",  _xlfn.XLOOKUP($C345,_xlfn.XLOOKUP(F$330,_xlpm.x,_xlpm.y,""),_xlpm.z,"Not Declared")))</f>
        <v>Not Declared</v>
      </c>
      <c r="G345" s="729" t="str" cm="1">
        <f t="array" ref="G345">_xlfn.LET(_xlpm.x, Banbury!$D$43:$M$43, _xlpm.y, Banbury!$D$45:$M$70, _xlpm.z, Banbury!$A$45:$A$70, IF(_xlfn.XLOOKUP($C345,_xlfn.XLOOKUP(G$330,_xlpm.x,_xlpm.y,""),_xlpm.z,"Not Declared")="", "Name not recorded",  _xlfn.XLOOKUP($C345,_xlfn.XLOOKUP(G$330,_xlpm.x,_xlpm.y,""),_xlpm.z,"Not Declared")))</f>
        <v>Not Declared</v>
      </c>
      <c r="H345" s="729" t="str" cm="1">
        <f t="array" ref="H345">_xlfn.LET(_xlpm.x, Banbury!$D$43:$M$43, _xlpm.y, Banbury!$D$45:$M$70, _xlpm.z, Banbury!$A$45:$A$70, IF(_xlfn.XLOOKUP($C345,_xlfn.XLOOKUP(H$330,_xlpm.x,_xlpm.y,""),_xlpm.z,"Not Declared")="", "Name not recorded",  _xlfn.XLOOKUP($C345,_xlfn.XLOOKUP(H$330,_xlpm.x,_xlpm.y,""),_xlpm.z,"Not Declared")))</f>
        <v>Not Declared</v>
      </c>
      <c r="I345" s="729" t="str" cm="1">
        <f t="array" ref="I345">_xlfn.LET(_xlpm.x, Banbury!$D$43:$M$43, _xlpm.y, Banbury!$D$45:$M$70, _xlpm.z, Banbury!$A$45:$A$70, IF(_xlfn.XLOOKUP($C345,_xlfn.XLOOKUP(I$330,_xlpm.x,_xlpm.y,""),_xlpm.z,"Not Declared")="", "Name not recorded",  _xlfn.XLOOKUP($C345,_xlfn.XLOOKUP(I$330,_xlpm.x,_xlpm.y,""),_xlpm.z,"Not Declared")))</f>
        <v>Not Declared</v>
      </c>
      <c r="J345" s="729" t="str" cm="1">
        <f t="array" ref="J345">_xlfn.LET(_xlpm.x, Banbury!$D$43:$M$43, _xlpm.y, Banbury!$D$45:$M$70, _xlpm.z, Banbury!$A$45:$A$70, IF(_xlfn.XLOOKUP($C345,_xlfn.XLOOKUP(J$330,_xlpm.x,_xlpm.y,""),_xlpm.z,"Not Declared")="", "Name not recorded",  _xlfn.XLOOKUP($C345,_xlfn.XLOOKUP(J$330,_xlpm.x,_xlpm.y,""),_xlpm.z,"Not Declared")))</f>
        <v>Not Declared</v>
      </c>
      <c r="K345" s="729" t="str" cm="1">
        <f t="array" ref="K345">_xlfn.LET(_xlpm.x, Banbury!$D$43:$M$43, _xlpm.y, Banbury!$D$45:$M$70, _xlpm.z, Banbury!$A$45:$A$70, IF(_xlfn.XLOOKUP($C345,_xlfn.XLOOKUP(K$330,_xlpm.x,_xlpm.y,""),_xlpm.z,"Not Declared")="", "Name not recorded",  _xlfn.XLOOKUP($C345,_xlfn.XLOOKUP(K$330,_xlpm.x,_xlpm.y,""),_xlpm.z,"Not Declared")))</f>
        <v>Not Declared</v>
      </c>
      <c r="L345" s="729" t="str" cm="1">
        <f t="array" ref="L345">_xlfn.LET(_xlpm.x, Banbury!$D$43:$M$43, _xlpm.y, Banbury!$D$45:$M$70, _xlpm.z, Banbury!$A$45:$A$70, IF(_xlfn.XLOOKUP($C345,_xlfn.XLOOKUP(L$330,_xlpm.x,_xlpm.y,""),_xlpm.z,"Not Declared")="", "Name not recorded",  _xlfn.XLOOKUP($C345,_xlfn.XLOOKUP(L$330,_xlpm.x,_xlpm.y,""),_xlpm.z,"Not Declared")))</f>
        <v>Not Declared</v>
      </c>
      <c r="M345" s="729" t="str" cm="1">
        <f t="array" ref="M345">_xlfn.LET(_xlpm.x, Banbury!$D$43:$M$43, _xlpm.y, Banbury!$D$45:$M$70, _xlpm.z, Banbury!$A$45:$A$70, IF(_xlfn.XLOOKUP($C345,_xlfn.XLOOKUP(M$330,_xlpm.x,_xlpm.y,""),_xlpm.z,"Not Declared")="", "Name not recorded",  _xlfn.XLOOKUP($C345,_xlfn.XLOOKUP(M$330,_xlpm.x,_xlpm.y,""),_xlpm.z,"Not Declared")))</f>
        <v>Not Declared</v>
      </c>
      <c r="N345" s="729" t="str" cm="1">
        <f t="array" ref="N345">_xlfn.LET(_xlpm.x, Banbury!$D$43:$M$43, _xlpm.y, Banbury!$D$45:$M$70, _xlpm.z, Banbury!$A$45:$A$70, IF(_xlfn.XLOOKUP($C345,_xlfn.XLOOKUP(N$330,_xlpm.x,_xlpm.y,""),_xlpm.z,"Not Declared")="", "Name not recorded",  _xlfn.XLOOKUP($C345,_xlfn.XLOOKUP(N$330,_xlpm.x,_xlpm.y,""),_xlpm.z,"Not Declared")))</f>
        <v>Not Declared</v>
      </c>
      <c r="O345" s="732"/>
      <c r="P345" s="3"/>
      <c r="Q345" s="3"/>
      <c r="R345" s="3"/>
      <c r="S345" s="3"/>
      <c r="T345" s="3"/>
      <c r="U345" s="3"/>
      <c r="V345" s="3"/>
      <c r="W345" s="3"/>
      <c r="X345" s="12"/>
      <c r="Z345" s="3"/>
      <c r="AA345" s="3"/>
      <c r="AB345" s="747" t="str">
        <v>WW</v>
      </c>
      <c r="AC345" s="12" t="str">
        <v>Not Declared</v>
      </c>
      <c r="AD345" s="12" t="str">
        <v>Witney Road Runners</v>
      </c>
      <c r="AE345" s="747"/>
      <c r="AF345" s="12"/>
      <c r="AG345" s="425"/>
      <c r="AH345" s="3"/>
      <c r="AI345" s="3"/>
      <c r="AJ345" s="747" t="str">
        <v>HH</v>
      </c>
      <c r="AK345" s="12" t="str">
        <v>Not Declared</v>
      </c>
      <c r="AL345" s="12" t="str">
        <v>White Horse Harriers</v>
      </c>
      <c r="AM345" s="747"/>
      <c r="AN345" s="12"/>
      <c r="AO345" s="425"/>
      <c r="AP345" s="3"/>
      <c r="AQ345" s="3"/>
      <c r="AR345" s="747" t="str">
        <v>BB</v>
      </c>
      <c r="AS345" s="12" t="str">
        <v>Not Declared</v>
      </c>
      <c r="AT345" s="12" t="str">
        <v>Bicester AC</v>
      </c>
      <c r="AU345" s="747"/>
      <c r="AV345" s="12"/>
      <c r="AW345" s="425"/>
      <c r="AX345" s="3"/>
      <c r="AY345" s="3"/>
      <c r="AZ345" s="747"/>
      <c r="BA345" s="12"/>
      <c r="BB345" s="12"/>
      <c r="BC345" s="747"/>
      <c r="BD345" s="12"/>
      <c r="BE345" s="425"/>
      <c r="BF345" s="3"/>
      <c r="BG345" s="3"/>
      <c r="BH345" s="747" t="str">
        <v>XX</v>
      </c>
      <c r="BI345" s="12" t="str">
        <v>Not Declared</v>
      </c>
      <c r="BJ345" s="12" t="str">
        <v>Team Kennet</v>
      </c>
      <c r="BK345" s="747"/>
      <c r="BL345" s="12"/>
      <c r="BM345" s="425"/>
      <c r="BN345" s="3"/>
      <c r="BO345" s="3"/>
      <c r="BP345" s="747" t="str">
        <v>BB</v>
      </c>
      <c r="BQ345" s="12" t="str">
        <v>Not Declared</v>
      </c>
      <c r="BR345" s="12" t="str">
        <v>Bicester AC</v>
      </c>
      <c r="BS345" s="747"/>
      <c r="BT345" s="12"/>
      <c r="BU345" s="425"/>
      <c r="BV345" s="3"/>
      <c r="BW345" s="3"/>
      <c r="BX345" s="747"/>
      <c r="BY345" s="12"/>
      <c r="BZ345" s="12"/>
      <c r="CA345" s="479"/>
      <c r="CB345" s="480"/>
      <c r="CC345" s="481"/>
      <c r="CD345" s="3"/>
      <c r="CE345" s="3"/>
      <c r="CF345" s="747" t="str">
        <v>OO</v>
      </c>
      <c r="CG345" s="12" t="str">
        <v>Not Declared</v>
      </c>
      <c r="CH345" s="12" t="str">
        <v>Oxford City AC</v>
      </c>
      <c r="CI345" s="479"/>
      <c r="CJ345" s="480"/>
      <c r="CK345" s="481"/>
      <c r="CL345" s="3"/>
      <c r="CM345" s="3"/>
      <c r="CN345" s="747" t="str">
        <v>AA</v>
      </c>
      <c r="CO345" s="12" t="str">
        <v>Not Declared</v>
      </c>
      <c r="CP345" s="12" t="str">
        <v>Abingdon AC</v>
      </c>
      <c r="CQ345" s="479"/>
      <c r="CR345" s="480"/>
      <c r="CS345" s="481"/>
      <c r="CT345" s="3"/>
      <c r="CU345" s="3"/>
      <c r="CV345" s="747" t="str">
        <v>RR</v>
      </c>
      <c r="CW345" s="12" t="str">
        <v>Not Declared</v>
      </c>
      <c r="CX345" s="12" t="str">
        <v>Radley AC</v>
      </c>
      <c r="CY345" s="479"/>
      <c r="CZ345" s="480"/>
      <c r="DA345" s="481"/>
      <c r="DB345" s="3"/>
      <c r="DC345" s="3"/>
      <c r="DD345" s="747" t="str">
        <v>HH</v>
      </c>
      <c r="DE345" s="12" t="str">
        <v>Not Declared</v>
      </c>
      <c r="DF345" s="12" t="str">
        <v>White Horse Harriers</v>
      </c>
      <c r="DG345" s="479"/>
      <c r="DH345" s="480"/>
      <c r="DI345" s="481"/>
      <c r="DJ345" s="3"/>
      <c r="DK345" s="3"/>
      <c r="DL345" s="747" t="str">
        <v>AA</v>
      </c>
      <c r="DM345" s="12" t="str">
        <v>Not Declared</v>
      </c>
      <c r="DN345" s="12" t="str">
        <v>Abingdon AC</v>
      </c>
      <c r="DO345" s="479"/>
      <c r="DP345" s="480"/>
      <c r="DQ345" s="481"/>
      <c r="DR345" s="433"/>
      <c r="DS345" s="747" t="str" cm="1">
        <f t="array" ref="DS345">_xlfn.LET(_xlpm.a,_xlfn.XLOOKUP(1,('Number Allocation'!$C$6:$C$1483=DU345)*('Number Allocation'!$D$6:$D$1483=DV345),'Number Allocation'!$A$6:$A$1483,"..."),IF(_xlpm.a="","...",_xlpm.a))</f>
        <v>...</v>
      </c>
      <c r="DT345" s="747">
        <v>0</v>
      </c>
      <c r="DU345" s="12" t="str">
        <v>Not Declared, Not Declared, Not Declared, Not Declared</v>
      </c>
      <c r="DV345" s="12" t="str">
        <v>Radley AC</v>
      </c>
      <c r="DW345" s="424"/>
      <c r="DX345" s="12"/>
      <c r="DY345" s="425"/>
      <c r="DZ345" s="15"/>
      <c r="EA345" s="15"/>
    </row>
    <row r="346" spans="1:131" s="359" customFormat="1" ht="21" customHeight="1">
      <c r="A346" s="358" t="str">
        <f t="shared" si="37"/>
        <v>Banbury Harriers AC</v>
      </c>
      <c r="B346" s="729"/>
      <c r="C346" s="729" t="s">
        <v>322</v>
      </c>
      <c r="D346" s="732" t="str" cm="1">
        <f t="array" ref="D346">_xlfn.LET(_xlpm.x, Banbury!$C$43:$M$43, _xlpm.y, Banbury!$C$45:$M$70, _xlpm.z, Banbury!$A$45:$A$70, IF(_xlfn.XLOOKUP($C346,_xlfn.XLOOKUP(D$330,_xlpm.x,_xlpm.y,""),_xlpm.z,"Not Declared")="", "Name not recorded",  _xlfn.XLOOKUP($C346,_xlfn.XLOOKUP(D$330,_xlpm.x,_xlpm.y,""),_xlpm.z,"Not Declared")))</f>
        <v>Not Declared</v>
      </c>
      <c r="E346" s="729" t="str" cm="1">
        <f t="array" ref="E346">_xlfn.LET(_xlpm.x, Banbury!$D$43:$M$43, _xlpm.y, Banbury!$D$45:$M$70, _xlpm.z, Banbury!$A$45:$A$70, IF(_xlfn.XLOOKUP($C346,_xlfn.XLOOKUP(E$330,_xlpm.x,_xlpm.y,""),_xlpm.z,"Not Declared")="", "Name not recorded",  _xlfn.XLOOKUP($C346,_xlfn.XLOOKUP(E$330,_xlpm.x,_xlpm.y,""),_xlpm.z,"Not Declared")))</f>
        <v>Not Declared</v>
      </c>
      <c r="F346" s="729" t="str" cm="1">
        <f t="array" ref="F346">_xlfn.LET(_xlpm.x, Banbury!$D$43:$M$43, _xlpm.y, Banbury!$D$45:$M$70, _xlpm.z, Banbury!$A$45:$A$70, IF(_xlfn.XLOOKUP($C346,_xlfn.XLOOKUP(F$330,_xlpm.x,_xlpm.y,""),_xlpm.z,"Not Declared")="", "Name not recorded",  _xlfn.XLOOKUP($C346,_xlfn.XLOOKUP(F$330,_xlpm.x,_xlpm.y,""),_xlpm.z,"Not Declared")))</f>
        <v>Not Declared</v>
      </c>
      <c r="G346" s="729" t="str" cm="1">
        <f t="array" ref="G346">_xlfn.LET(_xlpm.x, Banbury!$D$43:$M$43, _xlpm.y, Banbury!$D$45:$M$70, _xlpm.z, Banbury!$A$45:$A$70, IF(_xlfn.XLOOKUP($C346,_xlfn.XLOOKUP(G$330,_xlpm.x,_xlpm.y,""),_xlpm.z,"Not Declared")="", "Name not recorded",  _xlfn.XLOOKUP($C346,_xlfn.XLOOKUP(G$330,_xlpm.x,_xlpm.y,""),_xlpm.z,"Not Declared")))</f>
        <v>Not Declared</v>
      </c>
      <c r="H346" s="729" t="str" cm="1">
        <f t="array" ref="H346">_xlfn.LET(_xlpm.x, Banbury!$D$43:$M$43, _xlpm.y, Banbury!$D$45:$M$70, _xlpm.z, Banbury!$A$45:$A$70, IF(_xlfn.XLOOKUP($C346,_xlfn.XLOOKUP(H$330,_xlpm.x,_xlpm.y,""),_xlpm.z,"Not Declared")="", "Name not recorded",  _xlfn.XLOOKUP($C346,_xlfn.XLOOKUP(H$330,_xlpm.x,_xlpm.y,""),_xlpm.z,"Not Declared")))</f>
        <v>Not Declared</v>
      </c>
      <c r="I346" s="729" t="str" cm="1">
        <f t="array" ref="I346">_xlfn.LET(_xlpm.x, Banbury!$D$43:$M$43, _xlpm.y, Banbury!$D$45:$M$70, _xlpm.z, Banbury!$A$45:$A$70, IF(_xlfn.XLOOKUP($C346,_xlfn.XLOOKUP(I$330,_xlpm.x,_xlpm.y,""),_xlpm.z,"Not Declared")="", "Name not recorded",  _xlfn.XLOOKUP($C346,_xlfn.XLOOKUP(I$330,_xlpm.x,_xlpm.y,""),_xlpm.z,"Not Declared")))</f>
        <v>Not Declared</v>
      </c>
      <c r="J346" s="729" t="str" cm="1">
        <f t="array" ref="J346">_xlfn.LET(_xlpm.x, Banbury!$D$43:$M$43, _xlpm.y, Banbury!$D$45:$M$70, _xlpm.z, Banbury!$A$45:$A$70, IF(_xlfn.XLOOKUP($C346,_xlfn.XLOOKUP(J$330,_xlpm.x,_xlpm.y,""),_xlpm.z,"Not Declared")="", "Name not recorded",  _xlfn.XLOOKUP($C346,_xlfn.XLOOKUP(J$330,_xlpm.x,_xlpm.y,""),_xlpm.z,"Not Declared")))</f>
        <v>Not Declared</v>
      </c>
      <c r="K346" s="729" t="str" cm="1">
        <f t="array" ref="K346">_xlfn.LET(_xlpm.x, Banbury!$D$43:$M$43, _xlpm.y, Banbury!$D$45:$M$70, _xlpm.z, Banbury!$A$45:$A$70, IF(_xlfn.XLOOKUP($C346,_xlfn.XLOOKUP(K$330,_xlpm.x,_xlpm.y,""),_xlpm.z,"Not Declared")="", "Name not recorded",  _xlfn.XLOOKUP($C346,_xlfn.XLOOKUP(K$330,_xlpm.x,_xlpm.y,""),_xlpm.z,"Not Declared")))</f>
        <v>Not Declared</v>
      </c>
      <c r="L346" s="729" t="str" cm="1">
        <f t="array" ref="L346">_xlfn.LET(_xlpm.x, Banbury!$D$43:$M$43, _xlpm.y, Banbury!$D$45:$M$70, _xlpm.z, Banbury!$A$45:$A$70, IF(_xlfn.XLOOKUP($C346,_xlfn.XLOOKUP(L$330,_xlpm.x,_xlpm.y,""),_xlpm.z,"Not Declared")="", "Name not recorded",  _xlfn.XLOOKUP($C346,_xlfn.XLOOKUP(L$330,_xlpm.x,_xlpm.y,""),_xlpm.z,"Not Declared")))</f>
        <v>Not Declared</v>
      </c>
      <c r="M346" s="729" t="str" cm="1">
        <f t="array" ref="M346">_xlfn.LET(_xlpm.x, Banbury!$D$43:$M$43, _xlpm.y, Banbury!$D$45:$M$70, _xlpm.z, Banbury!$A$45:$A$70, IF(_xlfn.XLOOKUP($C346,_xlfn.XLOOKUP(M$330,_xlpm.x,_xlpm.y,""),_xlpm.z,"Not Declared")="", "Name not recorded",  _xlfn.XLOOKUP($C346,_xlfn.XLOOKUP(M$330,_xlpm.x,_xlpm.y,""),_xlpm.z,"Not Declared")))</f>
        <v>Not Declared</v>
      </c>
      <c r="N346" s="729" t="str" cm="1">
        <f t="array" ref="N346">_xlfn.LET(_xlpm.x, Banbury!$D$43:$M$43, _xlpm.y, Banbury!$D$45:$M$70, _xlpm.z, Banbury!$A$45:$A$70, IF(_xlfn.XLOOKUP($C346,_xlfn.XLOOKUP(N$330,_xlpm.x,_xlpm.y,""),_xlpm.z,"Not Declared")="", "Name not recorded",  _xlfn.XLOOKUP($C346,_xlfn.XLOOKUP(N$330,_xlpm.x,_xlpm.y,""),_xlpm.z,"Not Declared")))</f>
        <v>Not Declared</v>
      </c>
      <c r="O346" s="732"/>
      <c r="P346" s="3"/>
      <c r="Q346" s="3"/>
      <c r="R346" s="3"/>
      <c r="S346" s="3"/>
      <c r="T346" s="3"/>
      <c r="U346" s="3"/>
      <c r="V346" s="3"/>
      <c r="W346" s="3"/>
      <c r="X346" s="3"/>
      <c r="Z346" s="3"/>
      <c r="AA346" s="3"/>
      <c r="AB346" s="747" t="str">
        <v>BB</v>
      </c>
      <c r="AC346" s="12" t="str">
        <v>Not Declared</v>
      </c>
      <c r="AD346" s="12" t="str">
        <v>Bicester AC</v>
      </c>
      <c r="AE346" s="747"/>
      <c r="AF346" s="12"/>
      <c r="AG346" s="425"/>
      <c r="AH346" s="3"/>
      <c r="AI346" s="3"/>
      <c r="AJ346" s="747" t="str">
        <v>OO</v>
      </c>
      <c r="AK346" s="12" t="str">
        <v>Not Declared</v>
      </c>
      <c r="AL346" s="12" t="str">
        <v>Oxford City AC</v>
      </c>
      <c r="AM346" s="747"/>
      <c r="AN346" s="12"/>
      <c r="AO346" s="425"/>
      <c r="AP346" s="3"/>
      <c r="AQ346" s="3"/>
      <c r="AR346" s="747" t="str">
        <v>AA</v>
      </c>
      <c r="AS346" s="12" t="str">
        <v>Not Declared</v>
      </c>
      <c r="AT346" s="12" t="str">
        <v>Abingdon AC</v>
      </c>
      <c r="AU346" s="747"/>
      <c r="AV346" s="12"/>
      <c r="AW346" s="425"/>
      <c r="AX346" s="3"/>
      <c r="AY346" s="3"/>
      <c r="AZ346" s="747"/>
      <c r="BA346" s="12"/>
      <c r="BB346" s="12"/>
      <c r="BC346" s="747"/>
      <c r="BD346" s="12"/>
      <c r="BE346" s="425"/>
      <c r="BF346" s="3"/>
      <c r="BG346" s="3"/>
      <c r="BH346" s="747" t="str">
        <v>OO</v>
      </c>
      <c r="BI346" s="12" t="str">
        <v>Not Declared</v>
      </c>
      <c r="BJ346" s="12" t="str">
        <v>Oxford City AC</v>
      </c>
      <c r="BK346" s="747"/>
      <c r="BL346" s="12"/>
      <c r="BM346" s="425"/>
      <c r="BN346" s="3"/>
      <c r="BO346" s="3"/>
      <c r="BP346" s="747" t="str">
        <v>HH</v>
      </c>
      <c r="BQ346" s="12" t="str">
        <v>Not Declared</v>
      </c>
      <c r="BR346" s="12" t="str">
        <v>White Horse Harriers</v>
      </c>
      <c r="BS346" s="747"/>
      <c r="BT346" s="12"/>
      <c r="BU346" s="425"/>
      <c r="BV346" s="3"/>
      <c r="BW346" s="3"/>
      <c r="BX346" s="747"/>
      <c r="BY346" s="12"/>
      <c r="BZ346" s="12"/>
      <c r="CA346" s="479"/>
      <c r="CB346" s="480"/>
      <c r="CC346" s="481"/>
      <c r="CD346" s="3"/>
      <c r="CE346" s="3"/>
      <c r="CF346" s="747" t="str">
        <v>WW</v>
      </c>
      <c r="CG346" s="12" t="str">
        <v>Not Declared</v>
      </c>
      <c r="CH346" s="12" t="str">
        <v>Witney Road Runners</v>
      </c>
      <c r="CI346" s="479"/>
      <c r="CJ346" s="480"/>
      <c r="CK346" s="481"/>
      <c r="CL346" s="3"/>
      <c r="CM346" s="3"/>
      <c r="CN346" s="747" t="str">
        <v>HH</v>
      </c>
      <c r="CO346" s="12" t="str">
        <v>Not Declared</v>
      </c>
      <c r="CP346" s="12" t="str">
        <v>White Horse Harriers</v>
      </c>
      <c r="CQ346" s="479"/>
      <c r="CR346" s="480"/>
      <c r="CS346" s="481"/>
      <c r="CT346" s="3"/>
      <c r="CU346" s="3"/>
      <c r="CV346" s="747" t="str">
        <v>AA</v>
      </c>
      <c r="CW346" s="12" t="str">
        <v>Not Declared</v>
      </c>
      <c r="CX346" s="12" t="str">
        <v>Abingdon AC</v>
      </c>
      <c r="CY346" s="479"/>
      <c r="CZ346" s="480"/>
      <c r="DA346" s="481"/>
      <c r="DB346" s="3"/>
      <c r="DC346" s="3"/>
      <c r="DD346" s="747" t="str">
        <v>OO</v>
      </c>
      <c r="DE346" s="12" t="str">
        <v>Not Declared</v>
      </c>
      <c r="DF346" s="12" t="str">
        <v>Oxford City AC</v>
      </c>
      <c r="DG346" s="479"/>
      <c r="DH346" s="480"/>
      <c r="DI346" s="481"/>
      <c r="DJ346" s="3"/>
      <c r="DK346" s="3"/>
      <c r="DL346" s="747" t="str">
        <v>OO</v>
      </c>
      <c r="DM346" s="12" t="str">
        <v>Not Declared</v>
      </c>
      <c r="DN346" s="12" t="str">
        <v>Oxford City AC</v>
      </c>
      <c r="DO346" s="479"/>
      <c r="DP346" s="480"/>
      <c r="DQ346" s="481"/>
      <c r="DR346" s="433"/>
      <c r="DS346" s="749" t="str" cm="1">
        <f t="array" ref="DS346">_xlfn.LET(_xlpm.a,_xlfn.XLOOKUP(1,('Number Allocation'!$C$6:$C$1483=DU346)*('Number Allocation'!$D$6:$D$1483=DV346),'Number Allocation'!$A$6:$A$1483,"..."),IF(_xlpm.a="","...",_xlpm.a))</f>
        <v>...</v>
      </c>
      <c r="DT346" s="749">
        <v>0</v>
      </c>
      <c r="DU346" s="427" t="str">
        <v>Not Declared, Not Declared, Not Declared, Not Declared</v>
      </c>
      <c r="DV346" s="427" t="str">
        <v>Abingdon AC</v>
      </c>
      <c r="DW346" s="424"/>
      <c r="DX346" s="12"/>
      <c r="DY346" s="425"/>
      <c r="DZ346" s="15"/>
      <c r="EA346" s="15"/>
    </row>
    <row r="347" spans="1:131" s="359" customFormat="1" ht="21" customHeight="1">
      <c r="A347" s="358" t="str">
        <f t="shared" si="37"/>
        <v>Banbury Harriers AC</v>
      </c>
      <c r="B347" s="729"/>
      <c r="C347" s="729" t="s">
        <v>323</v>
      </c>
      <c r="D347" s="732" t="str" cm="1">
        <f t="array" ref="D347">_xlfn.LET(_xlpm.x, Banbury!$C$43:$M$43, _xlpm.y, Banbury!$C$45:$M$70, _xlpm.z, Banbury!$A$45:$A$70, IF(_xlfn.XLOOKUP($C347,_xlfn.XLOOKUP(D$330,_xlpm.x,_xlpm.y,""),_xlpm.z,"Not Declared")="", "Name not recorded",  _xlfn.XLOOKUP($C347,_xlfn.XLOOKUP(D$330,_xlpm.x,_xlpm.y,""),_xlpm.z,"Not Declared")))</f>
        <v>Not Declared</v>
      </c>
      <c r="E347" s="729" t="str" cm="1">
        <f t="array" ref="E347">_xlfn.LET(_xlpm.x, Banbury!$D$43:$M$43, _xlpm.y, Banbury!$D$45:$M$70, _xlpm.z, Banbury!$A$45:$A$70, IF(_xlfn.XLOOKUP($C347,_xlfn.XLOOKUP(E$330,_xlpm.x,_xlpm.y,""),_xlpm.z,"Not Declared")="", "Name not recorded",  _xlfn.XLOOKUP($C347,_xlfn.XLOOKUP(E$330,_xlpm.x,_xlpm.y,""),_xlpm.z,"Not Declared")))</f>
        <v>Not Declared</v>
      </c>
      <c r="F347" s="729" t="str" cm="1">
        <f t="array" ref="F347">_xlfn.LET(_xlpm.x, Banbury!$D$43:$M$43, _xlpm.y, Banbury!$D$45:$M$70, _xlpm.z, Banbury!$A$45:$A$70, IF(_xlfn.XLOOKUP($C347,_xlfn.XLOOKUP(F$330,_xlpm.x,_xlpm.y,""),_xlpm.z,"Not Declared")="", "Name not recorded",  _xlfn.XLOOKUP($C347,_xlfn.XLOOKUP(F$330,_xlpm.x,_xlpm.y,""),_xlpm.z,"Not Declared")))</f>
        <v>Not Declared</v>
      </c>
      <c r="G347" s="729" t="str" cm="1">
        <f t="array" ref="G347">_xlfn.LET(_xlpm.x, Banbury!$D$43:$M$43, _xlpm.y, Banbury!$D$45:$M$70, _xlpm.z, Banbury!$A$45:$A$70, IF(_xlfn.XLOOKUP($C347,_xlfn.XLOOKUP(G$330,_xlpm.x,_xlpm.y,""),_xlpm.z,"Not Declared")="", "Name not recorded",  _xlfn.XLOOKUP($C347,_xlfn.XLOOKUP(G$330,_xlpm.x,_xlpm.y,""),_xlpm.z,"Not Declared")))</f>
        <v>Not Declared</v>
      </c>
      <c r="H347" s="729" t="str" cm="1">
        <f t="array" ref="H347">_xlfn.LET(_xlpm.x, Banbury!$D$43:$M$43, _xlpm.y, Banbury!$D$45:$M$70, _xlpm.z, Banbury!$A$45:$A$70, IF(_xlfn.XLOOKUP($C347,_xlfn.XLOOKUP(H$330,_xlpm.x,_xlpm.y,""),_xlpm.z,"Not Declared")="", "Name not recorded",  _xlfn.XLOOKUP($C347,_xlfn.XLOOKUP(H$330,_xlpm.x,_xlpm.y,""),_xlpm.z,"Not Declared")))</f>
        <v>Not Declared</v>
      </c>
      <c r="I347" s="729" t="str" cm="1">
        <f t="array" ref="I347">_xlfn.LET(_xlpm.x, Banbury!$D$43:$M$43, _xlpm.y, Banbury!$D$45:$M$70, _xlpm.z, Banbury!$A$45:$A$70, IF(_xlfn.XLOOKUP($C347,_xlfn.XLOOKUP(I$330,_xlpm.x,_xlpm.y,""),_xlpm.z,"Not Declared")="", "Name not recorded",  _xlfn.XLOOKUP($C347,_xlfn.XLOOKUP(I$330,_xlpm.x,_xlpm.y,""),_xlpm.z,"Not Declared")))</f>
        <v>Not Declared</v>
      </c>
      <c r="J347" s="729" t="str" cm="1">
        <f t="array" ref="J347">_xlfn.LET(_xlpm.x, Banbury!$D$43:$M$43, _xlpm.y, Banbury!$D$45:$M$70, _xlpm.z, Banbury!$A$45:$A$70, IF(_xlfn.XLOOKUP($C347,_xlfn.XLOOKUP(J$330,_xlpm.x,_xlpm.y,""),_xlpm.z,"Not Declared")="", "Name not recorded",  _xlfn.XLOOKUP($C347,_xlfn.XLOOKUP(J$330,_xlpm.x,_xlpm.y,""),_xlpm.z,"Not Declared")))</f>
        <v>Not Declared</v>
      </c>
      <c r="K347" s="729" t="str" cm="1">
        <f t="array" ref="K347">_xlfn.LET(_xlpm.x, Banbury!$D$43:$M$43, _xlpm.y, Banbury!$D$45:$M$70, _xlpm.z, Banbury!$A$45:$A$70, IF(_xlfn.XLOOKUP($C347,_xlfn.XLOOKUP(K$330,_xlpm.x,_xlpm.y,""),_xlpm.z,"Not Declared")="", "Name not recorded",  _xlfn.XLOOKUP($C347,_xlfn.XLOOKUP(K$330,_xlpm.x,_xlpm.y,""),_xlpm.z,"Not Declared")))</f>
        <v>Not Declared</v>
      </c>
      <c r="L347" s="729" t="str" cm="1">
        <f t="array" ref="L347">_xlfn.LET(_xlpm.x, Banbury!$D$43:$M$43, _xlpm.y, Banbury!$D$45:$M$70, _xlpm.z, Banbury!$A$45:$A$70, IF(_xlfn.XLOOKUP($C347,_xlfn.XLOOKUP(L$330,_xlpm.x,_xlpm.y,""),_xlpm.z,"Not Declared")="", "Name not recorded",  _xlfn.XLOOKUP($C347,_xlfn.XLOOKUP(L$330,_xlpm.x,_xlpm.y,""),_xlpm.z,"Not Declared")))</f>
        <v>Not Declared</v>
      </c>
      <c r="M347" s="729" t="str" cm="1">
        <f t="array" ref="M347">_xlfn.LET(_xlpm.x, Banbury!$D$43:$M$43, _xlpm.y, Banbury!$D$45:$M$70, _xlpm.z, Banbury!$A$45:$A$70, IF(_xlfn.XLOOKUP($C347,_xlfn.XLOOKUP(M$330,_xlpm.x,_xlpm.y,""),_xlpm.z,"Not Declared")="", "Name not recorded",  _xlfn.XLOOKUP($C347,_xlfn.XLOOKUP(M$330,_xlpm.x,_xlpm.y,""),_xlpm.z,"Not Declared")))</f>
        <v>Not Declared</v>
      </c>
      <c r="N347" s="729" t="str" cm="1">
        <f t="array" ref="N347">_xlfn.LET(_xlpm.x, Banbury!$D$43:$M$43, _xlpm.y, Banbury!$D$45:$M$70, _xlpm.z, Banbury!$A$45:$A$70, IF(_xlfn.XLOOKUP($C347,_xlfn.XLOOKUP(N$330,_xlpm.x,_xlpm.y,""),_xlpm.z,"Not Declared")="", "Name not recorded",  _xlfn.XLOOKUP($C347,_xlfn.XLOOKUP(N$330,_xlpm.x,_xlpm.y,""),_xlpm.z,"Not Declared")))</f>
        <v>Not Declared</v>
      </c>
      <c r="O347" s="732"/>
      <c r="P347" s="3"/>
      <c r="Q347" s="3"/>
      <c r="R347" s="3"/>
      <c r="S347" s="3"/>
      <c r="T347" s="3"/>
      <c r="U347" s="3"/>
      <c r="V347" s="3"/>
      <c r="W347" s="3"/>
      <c r="X347" s="3"/>
      <c r="Z347" s="3" t="s">
        <v>517</v>
      </c>
      <c r="AA347" s="744" t="str" cm="1">
        <f t="array" ref="AA347">_xlfn.LET(_xlpm.a,_xlfn.XLOOKUP(1,('Number Allocation'!$C$6:$C$1483=AC347)*('Number Allocation'!$D$6:$D$1483=AD347),'Number Allocation'!$A$6:$A$1483,"..."),IF(_xlpm.a="","...",_xlpm.a))</f>
        <v>...</v>
      </c>
      <c r="AB347" s="432" cm="1">
        <f t="array" ref="AB347:AD354">_xlfn.LET(_xlpm.eventsort, _xlfn.XLOOKUP(AB$330,$D$710:$P$710,$D$712:$P$719), _xlpm.eventdata, _xlfn.XLOOKUP(AB$330,$D$330:$O$330,$D$331:$O$401), _xlpm.agedata, $A$331:$C$401, _xlfn.SORTBY(_xlfn._xlws.FILTER(_xlfn.CHOOSECOLS(_xlfn.HSTACK(_xlpm.agedata,_xlpm.eventdata),2,4,1),(_xlfn.CHOOSECOLS(_xlpm.agedata,3)=Z347),""),_xlpm.eventsort))</f>
        <v>0</v>
      </c>
      <c r="AC347" s="422" t="str">
        <v>Not Declared</v>
      </c>
      <c r="AD347" s="422" t="str">
        <v>Banbury Harriers AC</v>
      </c>
      <c r="AE347" s="747"/>
      <c r="AF347" s="12"/>
      <c r="AG347" s="425"/>
      <c r="AH347" s="3" t="s">
        <v>517</v>
      </c>
      <c r="AI347" s="744" t="str" cm="1">
        <f t="array" ref="AI347">_xlfn.LET(_xlpm.a,_xlfn.XLOOKUP(1,('Number Allocation'!$C$6:$C$1483=AK347)*('Number Allocation'!$D$6:$D$1483=AL347),'Number Allocation'!$A$6:$A$1483,"..."),IF(_xlpm.a="","...",_xlpm.a))</f>
        <v>...</v>
      </c>
      <c r="AJ347" s="432" cm="1">
        <f t="array" ref="AJ347:AL354">_xlfn.LET(_xlpm.eventsort, _xlfn.XLOOKUP(AJ$330,$D$710:$P$710,$D$712:$P$719), _xlpm.eventdata, _xlfn.XLOOKUP(AJ$330,$D$330:$O$330,$D$331:$O$401), _xlpm.agedata, $A$331:$C$401, _xlfn.SORTBY(_xlfn._xlws.FILTER(_xlfn.CHOOSECOLS(_xlfn.HSTACK(_xlpm.agedata,_xlpm.eventdata),2,4,1),(_xlfn.CHOOSECOLS(_xlpm.agedata,3)=AH347),""),_xlpm.eventsort))</f>
        <v>0</v>
      </c>
      <c r="AK347" s="422" t="str">
        <v>Not Declared</v>
      </c>
      <c r="AL347" s="422" t="str">
        <v>Radley AC</v>
      </c>
      <c r="AM347" s="747"/>
      <c r="AN347" s="12"/>
      <c r="AO347" s="425"/>
      <c r="AP347" s="3" t="s">
        <v>517</v>
      </c>
      <c r="AQ347" s="744" t="str" cm="1">
        <f t="array" ref="AQ347">_xlfn.LET(_xlpm.a,_xlfn.XLOOKUP(1,('Number Allocation'!$C$6:$C$1483=AS347)*('Number Allocation'!$D$6:$D$1483=AT347),'Number Allocation'!$A$6:$A$1483,"..."),IF(_xlpm.a="","...",_xlpm.a))</f>
        <v>...</v>
      </c>
      <c r="AR347" s="432" cm="1">
        <f t="array" ref="AR347:AT354">_xlfn.LET(_xlpm.eventsort, _xlfn.XLOOKUP(AR$330,$D$710:$P$710,$D$712:$P$719), _xlpm.eventdata, _xlfn.XLOOKUP(AR$330,$D$330:$O$330,$D$331:$O$401), _xlpm.agedata, $A$331:$C$401, _xlfn.SORTBY(_xlfn._xlws.FILTER(_xlfn.CHOOSECOLS(_xlfn.HSTACK(_xlpm.agedata,_xlpm.eventdata),2,4,1),(_xlfn.CHOOSECOLS(_xlpm.agedata,3)=AP347),""),_xlpm.eventsort))</f>
        <v>0</v>
      </c>
      <c r="AS347" s="422" t="str">
        <v>Not Declared</v>
      </c>
      <c r="AT347" s="422" t="str">
        <v>Banbury Harriers AC</v>
      </c>
      <c r="AU347" s="747"/>
      <c r="AV347" s="12"/>
      <c r="AW347" s="425"/>
      <c r="AX347" s="3" t="s">
        <v>517</v>
      </c>
      <c r="AY347" s="744" t="str" cm="1">
        <f t="array" ref="AY347">_xlfn.LET(_xlpm.a,_xlfn.XLOOKUP(1,('Number Allocation'!$C$6:$C$1483=BA347)*('Number Allocation'!$D$6:$D$1483=BB347),'Number Allocation'!$A$6:$A$1483,"..."),IF(_xlpm.a="","...",_xlpm.a))</f>
        <v>...</v>
      </c>
      <c r="AZ347" s="432" t="e" cm="1">
        <f t="array" ref="AZ347">_xlfn.LET(_xlpm.eventsort, _xlfn.XLOOKUP(AZ$330,$D$710:$P$710,$D$712:$P$719), _xlpm.eventdata, _xlfn.XLOOKUP(AZ$330,$D$330:$O$330,$D$331:$O$401), _xlpm.agedata, $A$331:$C$401, _xlfn.SORTBY(_xlfn._xlws.FILTER(_xlfn.CHOOSECOLS(_xlfn.HSTACK(_xlpm.agedata,_xlpm.eventdata),2,4,1),(_xlfn.CHOOSECOLS(_xlpm.agedata,3)=AX347),""),_xlpm.eventsort))</f>
        <v>#N/A</v>
      </c>
      <c r="BA347" s="422"/>
      <c r="BB347" s="422"/>
      <c r="BC347" s="747"/>
      <c r="BD347" s="12"/>
      <c r="BE347" s="425"/>
      <c r="BF347" s="3" t="s">
        <v>517</v>
      </c>
      <c r="BG347" s="744" t="str" cm="1">
        <f t="array" ref="BG347">_xlfn.LET(_xlpm.a,_xlfn.XLOOKUP(1,('Number Allocation'!$C$6:$C$1483=BI347)*('Number Allocation'!$D$6:$D$1483=BJ347),'Number Allocation'!$A$6:$A$1483,"..."),IF(_xlpm.a="","...",_xlpm.a))</f>
        <v>...</v>
      </c>
      <c r="BH347" s="432" cm="1">
        <f t="array" ref="BH347:BJ354">_xlfn.LET(_xlpm.eventsort, _xlfn.XLOOKUP(BH$330,$D$710:$P$710,$D$712:$P$719), _xlpm.eventdata, _xlfn.XLOOKUP(BH$330,$D$330:$O$330,$D$331:$O$401), _xlpm.agedata, $A$331:$C$401, _xlfn.SORTBY(_xlfn._xlws.FILTER(_xlfn.CHOOSECOLS(_xlfn.HSTACK(_xlpm.agedata,_xlpm.eventdata),2,4,1),(_xlfn.CHOOSECOLS(_xlpm.agedata,3)=BF347),""),_xlpm.eventsort))</f>
        <v>0</v>
      </c>
      <c r="BI347" s="422" t="str">
        <v>Not Declared</v>
      </c>
      <c r="BJ347" s="422" t="str">
        <v>Witney Road Runners</v>
      </c>
      <c r="BK347" s="747"/>
      <c r="BL347" s="12"/>
      <c r="BM347" s="425"/>
      <c r="BN347" s="3" t="s">
        <v>517</v>
      </c>
      <c r="BO347" s="744" t="str" cm="1">
        <f t="array" ref="BO347">_xlfn.LET(_xlpm.a,_xlfn.XLOOKUP(1,('Number Allocation'!$C$6:$C$1483=BQ347)*('Number Allocation'!$D$6:$D$1483=BR347),'Number Allocation'!$A$6:$A$1483,"..."),IF(_xlpm.a="","...",_xlpm.a))</f>
        <v>...</v>
      </c>
      <c r="BP347" s="432" cm="1">
        <f t="array" ref="BP347:BR354">_xlfn.LET(_xlpm.eventsort, _xlfn.XLOOKUP(BP$330,$D$710:$P$710,$D$712:$P$719), _xlpm.eventdata, _xlfn.XLOOKUP(BP$330,$D$330:$O$330,$D$331:$O$401), _xlpm.agedata, $A$331:$C$401, _xlfn.SORTBY(_xlfn._xlws.FILTER(_xlfn.CHOOSECOLS(_xlfn.HSTACK(_xlpm.agedata,_xlpm.eventdata),2,4,1),(_xlfn.CHOOSECOLS(_xlpm.agedata,3)=BN347),""),_xlpm.eventsort))</f>
        <v>0</v>
      </c>
      <c r="BQ347" s="422" t="str">
        <v>Not Declared</v>
      </c>
      <c r="BR347" s="422" t="str">
        <v>Abingdon AC</v>
      </c>
      <c r="BS347" s="747"/>
      <c r="BT347" s="12"/>
      <c r="BU347" s="425"/>
      <c r="BV347" s="3" t="s">
        <v>517</v>
      </c>
      <c r="BW347" s="744" t="str" cm="1">
        <f t="array" ref="BW347">_xlfn.LET(_xlpm.a,_xlfn.XLOOKUP(1,('Number Allocation'!$C$6:$C$1483=BY347)*('Number Allocation'!$D$6:$D$1483=BZ347),'Number Allocation'!$A$6:$A$1483,"..."),IF(_xlpm.a="","...",_xlpm.a))</f>
        <v>...</v>
      </c>
      <c r="BX347" s="432" t="e" cm="1">
        <f t="array" ref="BX347">_xlfn.LET(_xlpm.eventsort, _xlfn.XLOOKUP(BX$330,$D$710:$P$710,$D$712:$P$719), _xlpm.eventdata, _xlfn.XLOOKUP(BX$330,$D$330:$O$330,$D$331:$O$401), _xlpm.agedata, $A$331:$C$401, _xlfn.SORTBY(_xlfn._xlws.FILTER(_xlfn.CHOOSECOLS(_xlfn.HSTACK(_xlpm.agedata,_xlpm.eventdata),2,4,1),(_xlfn.CHOOSECOLS(_xlpm.agedata,3)=BV347),""),_xlpm.eventsort))</f>
        <v>#N/A</v>
      </c>
      <c r="BY347" s="422"/>
      <c r="BZ347" s="422"/>
      <c r="CA347" s="479"/>
      <c r="CB347" s="480"/>
      <c r="CC347" s="481"/>
      <c r="CD347" s="3" t="s">
        <v>517</v>
      </c>
      <c r="CE347" s="744" t="str" cm="1">
        <f t="array" ref="CE347">_xlfn.LET(_xlpm.a,_xlfn.XLOOKUP(1,('Number Allocation'!$C$6:$C$1483=CG347)*('Number Allocation'!$D$6:$D$1483=CH347),'Number Allocation'!$A$6:$A$1483,"..."),IF(_xlpm.a="","...",_xlpm.a))</f>
        <v>...</v>
      </c>
      <c r="CF347" s="432" cm="1">
        <f t="array" ref="CF347:CH354">_xlfn.LET(_xlpm.eventsort, _xlfn.XLOOKUP(CF$330,$D$710:$P$710,$D$712:$P$719), _xlpm.eventdata, _xlfn.XLOOKUP(CF$330,$D$330:$O$330,$D$331:$O$401), _xlpm.agedata, $A$331:$C$401, _xlfn.SORTBY(_xlfn._xlws.FILTER(_xlfn.CHOOSECOLS(_xlfn.HSTACK(_xlpm.agedata,_xlpm.eventdata),2,4,1),(_xlfn.CHOOSECOLS(_xlpm.agedata,3)=CD347),""),_xlpm.eventsort))</f>
        <v>0</v>
      </c>
      <c r="CG347" s="422" t="str">
        <v>Not Declared</v>
      </c>
      <c r="CH347" s="422" t="str">
        <v>Banbury Harriers AC</v>
      </c>
      <c r="CI347" s="479"/>
      <c r="CJ347" s="480"/>
      <c r="CK347" s="481"/>
      <c r="CL347" s="3" t="s">
        <v>517</v>
      </c>
      <c r="CM347" s="744" t="str" cm="1">
        <f t="array" ref="CM347">_xlfn.LET(_xlpm.a,_xlfn.XLOOKUP(1,('Number Allocation'!$C$6:$C$1483=CO347)*('Number Allocation'!$D$6:$D$1483=CP347),'Number Allocation'!$A$6:$A$1483,"..."),IF(_xlpm.a="","...",_xlpm.a))</f>
        <v>...</v>
      </c>
      <c r="CN347" s="432" cm="1">
        <f t="array" ref="CN347:CP354">_xlfn.LET(_xlpm.eventsort, _xlfn.XLOOKUP(CN$330,$D$710:$P$710,$D$712:$P$719), _xlpm.eventdata, _xlfn.XLOOKUP(CN$330,$D$330:$O$330,$D$331:$O$401), _xlpm.agedata, $A$331:$C$401, _xlfn.SORTBY(_xlfn._xlws.FILTER(_xlfn.CHOOSECOLS(_xlfn.HSTACK(_xlpm.agedata,_xlpm.eventdata),2,4,1),(_xlfn.CHOOSECOLS(_xlpm.agedata,3)=CL347),""),_xlpm.eventsort))</f>
        <v>0</v>
      </c>
      <c r="CO347" s="422" t="str">
        <v>Not Declared</v>
      </c>
      <c r="CP347" s="422" t="str">
        <v>Bicester AC</v>
      </c>
      <c r="CQ347" s="479"/>
      <c r="CR347" s="480"/>
      <c r="CS347" s="481"/>
      <c r="CT347" s="3" t="s">
        <v>517</v>
      </c>
      <c r="CU347" s="744" t="str" cm="1">
        <f t="array" ref="CU347">_xlfn.LET(_xlpm.a,_xlfn.XLOOKUP(1,('Number Allocation'!$C$6:$C$1483=CW347)*('Number Allocation'!$D$6:$D$1483=CX347),'Number Allocation'!$A$6:$A$1483,"..."),IF(_xlpm.a="","...",_xlpm.a))</f>
        <v>...</v>
      </c>
      <c r="CV347" s="432" cm="1">
        <f t="array" ref="CV347:CX354">_xlfn.LET(_xlpm.eventsort, _xlfn.XLOOKUP(CV$330,$D$710:$P$710,$D$712:$P$719), _xlpm.eventdata, _xlfn.XLOOKUP(CV$330,$D$330:$O$330,$D$331:$O$401), _xlpm.agedata, $A$331:$C$401, _xlfn.SORTBY(_xlfn._xlws.FILTER(_xlfn.CHOOSECOLS(_xlfn.HSTACK(_xlpm.agedata,_xlpm.eventdata),2,4,1),(_xlfn.CHOOSECOLS(_xlpm.agedata,3)=CT347),""),_xlpm.eventsort))</f>
        <v>0</v>
      </c>
      <c r="CW347" s="422" t="str">
        <v>Not Declared</v>
      </c>
      <c r="CX347" s="422" t="str">
        <v>Bicester AC</v>
      </c>
      <c r="CY347" s="479"/>
      <c r="CZ347" s="480"/>
      <c r="DA347" s="481"/>
      <c r="DB347" s="3" t="s">
        <v>517</v>
      </c>
      <c r="DC347" s="744" t="str" cm="1">
        <f t="array" ref="DC347">_xlfn.LET(_xlpm.a,_xlfn.XLOOKUP(1,('Number Allocation'!$C$6:$C$1483=DE347)*('Number Allocation'!$D$6:$D$1483=DF347),'Number Allocation'!$A$6:$A$1483,"..."),IF(_xlpm.a="","...",_xlpm.a))</f>
        <v>...</v>
      </c>
      <c r="DD347" s="432" cm="1">
        <f t="array" ref="DD347:DF354">_xlfn.LET(_xlpm.eventsort, _xlfn.XLOOKUP(DD$330,$D$710:$P$710,$D$712:$P$719), _xlpm.eventdata, _xlfn.XLOOKUP(DD$330,$D$330:$O$330,$D$331:$O$401), _xlpm.agedata, $A$331:$C$401, _xlfn.SORTBY(_xlfn._xlws.FILTER(_xlfn.CHOOSECOLS(_xlfn.HSTACK(_xlpm.agedata,_xlpm.eventdata),2,4,1),(_xlfn.CHOOSECOLS(_xlpm.agedata,3)=DB347),""),_xlpm.eventsort))</f>
        <v>0</v>
      </c>
      <c r="DE347" s="422" t="str">
        <v>Not Declared</v>
      </c>
      <c r="DF347" s="422" t="str">
        <v>Radley AC</v>
      </c>
      <c r="DG347" s="479"/>
      <c r="DH347" s="480"/>
      <c r="DI347" s="481"/>
      <c r="DJ347" s="3" t="s">
        <v>517</v>
      </c>
      <c r="DK347" s="744" t="str" cm="1">
        <f t="array" ref="DK347">_xlfn.LET(_xlpm.a,_xlfn.XLOOKUP(1,('Number Allocation'!$C$6:$C$1483=DM347)*('Number Allocation'!$D$6:$D$1483=DN347),'Number Allocation'!$A$6:$A$1483,"..."),IF(_xlpm.a="","...",_xlpm.a))</f>
        <v>...</v>
      </c>
      <c r="DL347" s="432" cm="1">
        <f t="array" ref="DL347:DN354">_xlfn.LET(_xlpm.eventsort, _xlfn.XLOOKUP(DL$330,$D$710:$P$710,$D$712:$P$719), _xlpm.eventdata, _xlfn.XLOOKUP(DL$330,$D$330:$O$330,$D$331:$O$401), _xlpm.agedata, $A$331:$C$401, _xlfn.SORTBY(_xlfn._xlws.FILTER(_xlfn.CHOOSECOLS(_xlfn.HSTACK(_xlpm.agedata,_xlpm.eventdata),2,4,1),(_xlfn.CHOOSECOLS(_xlpm.agedata,3)=DJ347),""),_xlpm.eventsort))</f>
        <v>0</v>
      </c>
      <c r="DM347" s="422" t="str">
        <v>Not Declared</v>
      </c>
      <c r="DN347" s="422" t="str">
        <v>Banbury Harriers AC</v>
      </c>
      <c r="DO347" s="479"/>
      <c r="DP347" s="480"/>
      <c r="DQ347" s="481"/>
      <c r="DR347" s="434"/>
      <c r="DW347" s="424"/>
      <c r="DX347" s="12"/>
      <c r="DY347" s="425"/>
      <c r="DZ347" s="15"/>
      <c r="EA347" s="15"/>
    </row>
    <row r="348" spans="1:131" s="359" customFormat="1" ht="21" customHeight="1">
      <c r="A348" s="358"/>
      <c r="B348" s="729"/>
      <c r="C348" s="729"/>
      <c r="D348" s="729"/>
      <c r="E348" s="729"/>
      <c r="F348" s="729"/>
      <c r="G348" s="729"/>
      <c r="H348" s="729"/>
      <c r="I348" s="729"/>
      <c r="J348" s="729"/>
      <c r="K348" s="729"/>
      <c r="L348" s="729"/>
      <c r="M348" s="729"/>
      <c r="N348" s="729"/>
      <c r="O348" s="732"/>
      <c r="P348" s="3"/>
      <c r="Q348" s="3"/>
      <c r="R348" s="3"/>
      <c r="S348" s="3"/>
      <c r="T348" s="3"/>
      <c r="U348" s="3"/>
      <c r="V348" s="3"/>
      <c r="W348" s="3"/>
      <c r="X348" s="3"/>
      <c r="Z348" s="433"/>
      <c r="AA348" s="747" t="str" cm="1">
        <f t="array" ref="AA348">_xlfn.LET(_xlpm.a,_xlfn.XLOOKUP(1,('Number Allocation'!$C$6:$C$1483=AC348)*('Number Allocation'!$D$6:$D$1483=AD348),'Number Allocation'!$A$6:$A$1483,"..."),IF(_xlpm.a="","...",_xlpm.a))</f>
        <v>...</v>
      </c>
      <c r="AB348" s="747">
        <v>0</v>
      </c>
      <c r="AC348" s="12" t="str">
        <v>Not Declared</v>
      </c>
      <c r="AD348" s="12" t="str">
        <v>Team Kennet</v>
      </c>
      <c r="AE348" s="747"/>
      <c r="AF348" s="12"/>
      <c r="AG348" s="425"/>
      <c r="AH348" s="433"/>
      <c r="AI348" s="747" t="str" cm="1">
        <f t="array" ref="AI348">_xlfn.LET(_xlpm.a,_xlfn.XLOOKUP(1,('Number Allocation'!$C$6:$C$1483=AK348)*('Number Allocation'!$D$6:$D$1483=AL348),'Number Allocation'!$A$6:$A$1483,"..."),IF(_xlpm.a="","...",_xlpm.a))</f>
        <v>...</v>
      </c>
      <c r="AJ348" s="747">
        <v>0</v>
      </c>
      <c r="AK348" s="12" t="str">
        <v>Not Declared</v>
      </c>
      <c r="AL348" s="12" t="str">
        <v>Team Kennet</v>
      </c>
      <c r="AM348" s="747"/>
      <c r="AN348" s="12"/>
      <c r="AO348" s="425"/>
      <c r="AP348" s="433"/>
      <c r="AQ348" s="747" t="str" cm="1">
        <f t="array" ref="AQ348">_xlfn.LET(_xlpm.a,_xlfn.XLOOKUP(1,('Number Allocation'!$C$6:$C$1483=AS348)*('Number Allocation'!$D$6:$D$1483=AT348),'Number Allocation'!$A$6:$A$1483,"..."),IF(_xlpm.a="","...",_xlpm.a))</f>
        <v>...</v>
      </c>
      <c r="AR348" s="747">
        <v>0</v>
      </c>
      <c r="AS348" s="12" t="str">
        <v>Not Declared</v>
      </c>
      <c r="AT348" s="12" t="str">
        <v>Witney Road Runners</v>
      </c>
      <c r="AU348" s="747"/>
      <c r="AV348" s="12"/>
      <c r="AW348" s="425"/>
      <c r="AX348" s="433"/>
      <c r="AY348" s="747" t="str" cm="1">
        <f t="array" ref="AY348">_xlfn.LET(_xlpm.a,_xlfn.XLOOKUP(1,('Number Allocation'!$C$6:$C$1483=BA348)*('Number Allocation'!$D$6:$D$1483=BB348),'Number Allocation'!$A$6:$A$1483,"..."),IF(_xlpm.a="","...",_xlpm.a))</f>
        <v>...</v>
      </c>
      <c r="AZ348" s="747"/>
      <c r="BA348" s="12"/>
      <c r="BB348" s="12"/>
      <c r="BC348" s="747"/>
      <c r="BD348" s="12"/>
      <c r="BE348" s="425"/>
      <c r="BF348" s="433"/>
      <c r="BG348" s="747" t="str" cm="1">
        <f t="array" ref="BG348">_xlfn.LET(_xlpm.a,_xlfn.XLOOKUP(1,('Number Allocation'!$C$6:$C$1483=BI348)*('Number Allocation'!$D$6:$D$1483=BJ348),'Number Allocation'!$A$6:$A$1483,"..."),IF(_xlpm.a="","...",_xlpm.a))</f>
        <v>...</v>
      </c>
      <c r="BH348" s="747">
        <v>0</v>
      </c>
      <c r="BI348" s="12" t="str">
        <v>Not Declared</v>
      </c>
      <c r="BJ348" s="12" t="str">
        <v>Bicester AC</v>
      </c>
      <c r="BK348" s="747"/>
      <c r="BL348" s="12"/>
      <c r="BM348" s="425"/>
      <c r="BN348" s="433"/>
      <c r="BO348" s="747" t="str" cm="1">
        <f t="array" ref="BO348">_xlfn.LET(_xlpm.a,_xlfn.XLOOKUP(1,('Number Allocation'!$C$6:$C$1483=BQ348)*('Number Allocation'!$D$6:$D$1483=BR348),'Number Allocation'!$A$6:$A$1483,"..."),IF(_xlpm.a="","...",_xlpm.a))</f>
        <v>...</v>
      </c>
      <c r="BP348" s="747">
        <v>0</v>
      </c>
      <c r="BQ348" s="12" t="str">
        <v>Not Declared</v>
      </c>
      <c r="BR348" s="12" t="str">
        <v>Radley AC</v>
      </c>
      <c r="BS348" s="747"/>
      <c r="BT348" s="12"/>
      <c r="BU348" s="425"/>
      <c r="BV348" s="433"/>
      <c r="BW348" s="747" t="str" cm="1">
        <f t="array" ref="BW348">_xlfn.LET(_xlpm.a,_xlfn.XLOOKUP(1,('Number Allocation'!$C$6:$C$1483=BY348)*('Number Allocation'!$D$6:$D$1483=BZ348),'Number Allocation'!$A$6:$A$1483,"..."),IF(_xlpm.a="","...",_xlpm.a))</f>
        <v>...</v>
      </c>
      <c r="BX348" s="747"/>
      <c r="BY348" s="12"/>
      <c r="BZ348" s="12"/>
      <c r="CA348" s="479"/>
      <c r="CB348" s="480"/>
      <c r="CC348" s="481"/>
      <c r="CD348" s="433"/>
      <c r="CE348" s="747" t="str" cm="1">
        <f t="array" ref="CE348">_xlfn.LET(_xlpm.a,_xlfn.XLOOKUP(1,('Number Allocation'!$C$6:$C$1483=CG348)*('Number Allocation'!$D$6:$D$1483=CH348),'Number Allocation'!$A$6:$A$1483,"..."),IF(_xlpm.a="","...",_xlpm.a))</f>
        <v>...</v>
      </c>
      <c r="CF348" s="747">
        <v>0</v>
      </c>
      <c r="CG348" s="12" t="str">
        <v>Not Declared</v>
      </c>
      <c r="CH348" s="12" t="str">
        <v>White Horse Harriers</v>
      </c>
      <c r="CI348" s="479"/>
      <c r="CJ348" s="480"/>
      <c r="CK348" s="481"/>
      <c r="CL348" s="433"/>
      <c r="CM348" s="747" t="str" cm="1">
        <f t="array" ref="CM348">_xlfn.LET(_xlpm.a,_xlfn.XLOOKUP(1,('Number Allocation'!$C$6:$C$1483=CO348)*('Number Allocation'!$D$6:$D$1483=CP348),'Number Allocation'!$A$6:$A$1483,"..."),IF(_xlpm.a="","...",_xlpm.a))</f>
        <v>...</v>
      </c>
      <c r="CN348" s="747">
        <v>0</v>
      </c>
      <c r="CO348" s="12" t="str">
        <v>Not Declared</v>
      </c>
      <c r="CP348" s="12" t="str">
        <v>Team Kennet</v>
      </c>
      <c r="CQ348" s="479"/>
      <c r="CR348" s="480"/>
      <c r="CS348" s="481"/>
      <c r="CT348" s="433"/>
      <c r="CU348" s="747" t="str" cm="1">
        <f t="array" ref="CU348">_xlfn.LET(_xlpm.a,_xlfn.XLOOKUP(1,('Number Allocation'!$C$6:$C$1483=CW348)*('Number Allocation'!$D$6:$D$1483=CX348),'Number Allocation'!$A$6:$A$1483,"..."),IF(_xlpm.a="","...",_xlpm.a))</f>
        <v>...</v>
      </c>
      <c r="CV348" s="747">
        <v>0</v>
      </c>
      <c r="CW348" s="12" t="str">
        <v>Not Declared</v>
      </c>
      <c r="CX348" s="12" t="str">
        <v>Oxford City AC</v>
      </c>
      <c r="CY348" s="479"/>
      <c r="CZ348" s="480"/>
      <c r="DA348" s="481"/>
      <c r="DB348" s="433"/>
      <c r="DC348" s="747" t="str" cm="1">
        <f t="array" ref="DC348">_xlfn.LET(_xlpm.a,_xlfn.XLOOKUP(1,('Number Allocation'!$C$6:$C$1483=DE348)*('Number Allocation'!$D$6:$D$1483=DF348),'Number Allocation'!$A$6:$A$1483,"..."),IF(_xlpm.a="","...",_xlpm.a))</f>
        <v>...</v>
      </c>
      <c r="DD348" s="747">
        <v>0</v>
      </c>
      <c r="DE348" s="12" t="str">
        <v>Not Declared</v>
      </c>
      <c r="DF348" s="12" t="str">
        <v>Abingdon AC</v>
      </c>
      <c r="DG348" s="479"/>
      <c r="DH348" s="480"/>
      <c r="DI348" s="481"/>
      <c r="DJ348" s="433"/>
      <c r="DK348" s="747" t="str" cm="1">
        <f t="array" ref="DK348">_xlfn.LET(_xlpm.a,_xlfn.XLOOKUP(1,('Number Allocation'!$C$6:$C$1483=DM348)*('Number Allocation'!$D$6:$D$1483=DN348),'Number Allocation'!$A$6:$A$1483,"..."),IF(_xlpm.a="","...",_xlpm.a))</f>
        <v>...</v>
      </c>
      <c r="DL348" s="747">
        <v>0</v>
      </c>
      <c r="DM348" s="12" t="str">
        <v>Not Declared</v>
      </c>
      <c r="DN348" s="12" t="str">
        <v>Team Kennet</v>
      </c>
      <c r="DO348" s="479"/>
      <c r="DP348" s="480"/>
      <c r="DQ348" s="481"/>
      <c r="DW348" s="424"/>
      <c r="DX348" s="12"/>
      <c r="DY348" s="425"/>
      <c r="DZ348" s="15"/>
      <c r="EA348" s="15"/>
    </row>
    <row r="349" spans="1:131" s="359" customFormat="1" ht="21" customHeight="1">
      <c r="A349" s="358" t="str">
        <f>Bicester!AJ$2</f>
        <v>Bicester AC</v>
      </c>
      <c r="B349" s="729" t="str">
        <f>Bicester!AV$1</f>
        <v>B</v>
      </c>
      <c r="C349" s="729" t="s">
        <v>71</v>
      </c>
      <c r="D349" s="732" t="str" cm="1">
        <f t="array" ref="D349">_xlfn.LET(_xlpm.x, Bicester!$C$43:$M$43, _xlpm.y, Bicester!$C$45:$M$70, _xlpm.z, Bicester!$A$45:$A$70, IF(_xlfn.XLOOKUP($C349,_xlfn.XLOOKUP(D$330,_xlpm.x,_xlpm.y,""),_xlpm.z,"Not Declared")="", "Name not recorded",  _xlfn.XLOOKUP($C349,_xlfn.XLOOKUP(D$330,_xlpm.x,_xlpm.y,""),_xlpm.z,"Not Declared")))</f>
        <v>Not Declared</v>
      </c>
      <c r="E349" s="729" t="str" cm="1">
        <f t="array" ref="E349">_xlfn.LET(_xlpm.x, Bicester!$D$43:$M$43, _xlpm.y, Bicester!$D$45:$M$70, _xlpm.z, Bicester!$A$45:$A$70, IF(_xlfn.XLOOKUP($C349,_xlfn.XLOOKUP(E$330,_xlpm.x,_xlpm.y,""),_xlpm.z,"Not Declared")="", "Name not recorded",  _xlfn.XLOOKUP($C349,_xlfn.XLOOKUP(E$330,_xlpm.x,_xlpm.y,""),_xlpm.z,"Not Declared")))</f>
        <v>Not Declared</v>
      </c>
      <c r="F349" s="729" t="str" cm="1">
        <f t="array" ref="F349">_xlfn.LET(_xlpm.x, Bicester!$D$43:$M$43, _xlpm.y, Bicester!$D$45:$M$70, _xlpm.z, Bicester!$A$45:$A$70, IF(_xlfn.XLOOKUP($C349,_xlfn.XLOOKUP(F$330,_xlpm.x,_xlpm.y,""),_xlpm.z,"Not Declared")="", "Name not recorded",  _xlfn.XLOOKUP($C349,_xlfn.XLOOKUP(F$330,_xlpm.x,_xlpm.y,""),_xlpm.z,"Not Declared")))</f>
        <v>Not Declared</v>
      </c>
      <c r="G349" s="729" t="str" cm="1">
        <f t="array" ref="G349">_xlfn.LET(_xlpm.x, Bicester!$D$43:$M$43, _xlpm.y, Bicester!$D$45:$M$70, _xlpm.z, Bicester!$A$45:$A$70, IF(_xlfn.XLOOKUP($C349,_xlfn.XLOOKUP(G$330,_xlpm.x,_xlpm.y,""),_xlpm.z,"Not Declared")="", "Name not recorded",  _xlfn.XLOOKUP($C349,_xlfn.XLOOKUP(G$330,_xlpm.x,_xlpm.y,""),_xlpm.z,"Not Declared")))</f>
        <v>Not Declared</v>
      </c>
      <c r="H349" s="729" t="str" cm="1">
        <f t="array" ref="H349">_xlfn.LET(_xlpm.x, Bicester!$D$43:$M$43, _xlpm.y, Bicester!$D$45:$M$70, _xlpm.z, Bicester!$A$45:$A$70, IF(_xlfn.XLOOKUP($C349,_xlfn.XLOOKUP(H$330,_xlpm.x,_xlpm.y,""),_xlpm.z,"Not Declared")="", "Name not recorded",  _xlfn.XLOOKUP($C349,_xlfn.XLOOKUP(H$330,_xlpm.x,_xlpm.y,""),_xlpm.z,"Not Declared")))</f>
        <v>Not Declared</v>
      </c>
      <c r="I349" s="729" t="str" cm="1">
        <f t="array" ref="I349">_xlfn.LET(_xlpm.x, Bicester!$D$43:$M$43, _xlpm.y, Bicester!$D$45:$M$70, _xlpm.z, Bicester!$A$45:$A$70, IF(_xlfn.XLOOKUP($C349,_xlfn.XLOOKUP(I$330,_xlpm.x,_xlpm.y,""),_xlpm.z,"Not Declared")="", "Name not recorded",  _xlfn.XLOOKUP($C349,_xlfn.XLOOKUP(I$330,_xlpm.x,_xlpm.y,""),_xlpm.z,"Not Declared")))</f>
        <v>Not Declared</v>
      </c>
      <c r="J349" s="729" t="str" cm="1">
        <f t="array" ref="J349">_xlfn.LET(_xlpm.x, Bicester!$D$43:$M$43, _xlpm.y, Bicester!$D$45:$M$70, _xlpm.z, Bicester!$A$45:$A$70, IF(_xlfn.XLOOKUP($C349,_xlfn.XLOOKUP(J$330,_xlpm.x,_xlpm.y,""),_xlpm.z,"Not Declared")="", "Name not recorded",  _xlfn.XLOOKUP($C349,_xlfn.XLOOKUP(J$330,_xlpm.x,_xlpm.y,""),_xlpm.z,"Not Declared")))</f>
        <v>Not Declared</v>
      </c>
      <c r="K349" s="729" t="str" cm="1">
        <f t="array" ref="K349">_xlfn.LET(_xlpm.x, Bicester!$D$43:$M$43, _xlpm.y, Bicester!$D$45:$M$70, _xlpm.z, Bicester!$A$45:$A$70, IF(_xlfn.XLOOKUP($C349,_xlfn.XLOOKUP(K$330,_xlpm.x,_xlpm.y,""),_xlpm.z,"Not Declared")="", "Name not recorded",  _xlfn.XLOOKUP($C349,_xlfn.XLOOKUP(K$330,_xlpm.x,_xlpm.y,""),_xlpm.z,"Not Declared")))</f>
        <v>Not Declared</v>
      </c>
      <c r="L349" s="729" t="str" cm="1">
        <f t="array" ref="L349">_xlfn.LET(_xlpm.x, Bicester!$D$43:$M$43, _xlpm.y, Bicester!$D$45:$M$70, _xlpm.z, Bicester!$A$45:$A$70, IF(_xlfn.XLOOKUP($C349,_xlfn.XLOOKUP(L$330,_xlpm.x,_xlpm.y,""),_xlpm.z,"Not Declared")="", "Name not recorded",  _xlfn.XLOOKUP($C349,_xlfn.XLOOKUP(L$330,_xlpm.x,_xlpm.y,""),_xlpm.z,"Not Declared")))</f>
        <v>Not Declared</v>
      </c>
      <c r="M349" s="729" t="str" cm="1">
        <f t="array" ref="M349">_xlfn.LET(_xlpm.x, Bicester!$D$43:$M$43, _xlpm.y, Bicester!$D$45:$M$70, _xlpm.z, Bicester!$A$45:$A$70, IF(_xlfn.XLOOKUP($C349,_xlfn.XLOOKUP(M$330,_xlpm.x,_xlpm.y,""),_xlpm.z,"Not Declared")="", "Name not recorded",  _xlfn.XLOOKUP($C349,_xlfn.XLOOKUP(M$330,_xlpm.x,_xlpm.y,""),_xlpm.z,"Not Declared")))</f>
        <v>Not Declared</v>
      </c>
      <c r="N349" s="729" t="str" cm="1">
        <f t="array" ref="N349">_xlfn.LET(_xlpm.x, Bicester!$D$43:$M$43, _xlpm.y, Bicester!$D$45:$M$70, _xlpm.z, Bicester!$A$45:$A$70, IF(_xlfn.XLOOKUP($C349,_xlfn.XLOOKUP(N$330,_xlpm.x,_xlpm.y,""),_xlpm.z,"Not Declared")="", "Name not recorded",  _xlfn.XLOOKUP($C349,_xlfn.XLOOKUP(N$330,_xlpm.x,_xlpm.y,""),_xlpm.z,"Not Declared")))</f>
        <v>Not Declared</v>
      </c>
      <c r="O349" s="732"/>
      <c r="P349" s="729">
        <v>1</v>
      </c>
      <c r="Q349" s="729">
        <v>2</v>
      </c>
      <c r="R349" s="729">
        <v>3</v>
      </c>
      <c r="S349" s="729">
        <v>4</v>
      </c>
      <c r="T349" s="729" t="str" cm="1">
        <f t="array" ref="T349">_xlfn.LET(_xlpm.x,Bicester!$C$43:$N$43, _xlpm.y, Bicester!$C$45:$N$70, _xlpm.z, Bicester!$A$45:$A$70, IF(_xlfn.XLOOKUP(P349,_xlfn.XLOOKUP(T$330,_xlpm.x,_xlpm.y,""),_xlpm.z,"Not Declared")="", "Name not recorded",  _xlfn.XLOOKUP(P349,_xlfn.XLOOKUP(T$330,_xlpm.x,_xlpm.y,""),_xlpm.z,"Not Declared")))</f>
        <v>Not Declared</v>
      </c>
      <c r="U349" s="729" t="str" cm="1">
        <f t="array" ref="U349">_xlfn.LET(_xlpm.x,Bicester!$C$43:$N$43, _xlpm.y, Bicester!$C$45:$N$70, _xlpm.z, Bicester!$A$45:$A$70, IF(_xlfn.XLOOKUP(Q349,_xlfn.XLOOKUP(U$330,_xlpm.x,_xlpm.y,""),_xlpm.z,"Not Declared")="", "Name not recorded",  _xlfn.XLOOKUP(Q349,_xlfn.XLOOKUP(U$330,_xlpm.x,_xlpm.y,""),_xlpm.z,"Not Declared")))</f>
        <v>Not Declared</v>
      </c>
      <c r="V349" s="729" t="str" cm="1">
        <f t="array" ref="V349">_xlfn.LET(_xlpm.x,Bicester!$C$43:$N$43, _xlpm.y, Bicester!$C$45:$N$70, _xlpm.z, Bicester!$A$45:$A$70, IF(_xlfn.XLOOKUP(R349,_xlfn.XLOOKUP(V$330,_xlpm.x,_xlpm.y,""),_xlpm.z,"Not Declared")="", "Name not recorded",  _xlfn.XLOOKUP(R349,_xlfn.XLOOKUP(V$330,_xlpm.x,_xlpm.y,""),_xlpm.z,"Not Declared")))</f>
        <v>Not Declared</v>
      </c>
      <c r="W349" s="729" t="str" cm="1">
        <f t="array" ref="W349">_xlfn.LET(_xlpm.x,Bicester!$C$43:$N$43, _xlpm.y, Bicester!$C$45:$N$70, _xlpm.z, Bicester!$A$45:$A$70, IF(_xlfn.XLOOKUP(S349,_xlfn.XLOOKUP(W$330,_xlpm.x,_xlpm.y,""),_xlpm.z,"Not Declared")="", "Name not recorded",  _xlfn.XLOOKUP(S349,_xlfn.XLOOKUP(W$330,_xlpm.x,_xlpm.y,""),_xlpm.z,"Not Declared")))</f>
        <v>Not Declared</v>
      </c>
      <c r="X349" s="358" t="str">
        <f>_xlfn.TEXTJOIN(", ",,T349:W349)</f>
        <v>Not Declared, Not Declared, Not Declared, Not Declared</v>
      </c>
      <c r="Z349" s="433"/>
      <c r="AA349" s="747" t="str" cm="1">
        <f t="array" ref="AA349">_xlfn.LET(_xlpm.a,_xlfn.XLOOKUP(1,('Number Allocation'!$C$6:$C$1483=AC349)*('Number Allocation'!$D$6:$D$1483=AD349),'Number Allocation'!$A$6:$A$1483,"..."),IF(_xlpm.a="","...",_xlpm.a))</f>
        <v>...</v>
      </c>
      <c r="AB349" s="747">
        <v>0</v>
      </c>
      <c r="AC349" s="12" t="str">
        <v>Not Declared</v>
      </c>
      <c r="AD349" s="12" t="str">
        <v>Abingdon AC</v>
      </c>
      <c r="AE349" s="747"/>
      <c r="AF349" s="12"/>
      <c r="AG349" s="425"/>
      <c r="AH349" s="433"/>
      <c r="AI349" s="747" t="str" cm="1">
        <f t="array" ref="AI349">_xlfn.LET(_xlpm.a,_xlfn.XLOOKUP(1,('Number Allocation'!$C$6:$C$1483=AK349)*('Number Allocation'!$D$6:$D$1483=AL349),'Number Allocation'!$A$6:$A$1483,"..."),IF(_xlpm.a="","...",_xlpm.a))</f>
        <v>...</v>
      </c>
      <c r="AJ349" s="747">
        <v>0</v>
      </c>
      <c r="AK349" s="12" t="str">
        <v>Not Declared</v>
      </c>
      <c r="AL349" s="12" t="str">
        <v>Witney Road Runners</v>
      </c>
      <c r="AM349" s="747"/>
      <c r="AN349" s="12"/>
      <c r="AO349" s="425"/>
      <c r="AP349" s="433"/>
      <c r="AQ349" s="747" t="str" cm="1">
        <f t="array" ref="AQ349">_xlfn.LET(_xlpm.a,_xlfn.XLOOKUP(1,('Number Allocation'!$C$6:$C$1483=AS349)*('Number Allocation'!$D$6:$D$1483=AT349),'Number Allocation'!$A$6:$A$1483,"..."),IF(_xlpm.a="","...",_xlpm.a))</f>
        <v>...</v>
      </c>
      <c r="AR349" s="747">
        <v>0</v>
      </c>
      <c r="AS349" s="12" t="str">
        <v>Not Declared</v>
      </c>
      <c r="AT349" s="12" t="str">
        <v>Oxford City AC</v>
      </c>
      <c r="AU349" s="747"/>
      <c r="AV349" s="12"/>
      <c r="AW349" s="425"/>
      <c r="AX349" s="433"/>
      <c r="AY349" s="747" t="str" cm="1">
        <f t="array" ref="AY349">_xlfn.LET(_xlpm.a,_xlfn.XLOOKUP(1,('Number Allocation'!$C$6:$C$1483=BA349)*('Number Allocation'!$D$6:$D$1483=BB349),'Number Allocation'!$A$6:$A$1483,"..."),IF(_xlpm.a="","...",_xlpm.a))</f>
        <v>...</v>
      </c>
      <c r="AZ349" s="747"/>
      <c r="BA349" s="12"/>
      <c r="BB349" s="12"/>
      <c r="BC349" s="747"/>
      <c r="BD349" s="12"/>
      <c r="BE349" s="425"/>
      <c r="BF349" s="433"/>
      <c r="BG349" s="747" t="str" cm="1">
        <f t="array" ref="BG349">_xlfn.LET(_xlpm.a,_xlfn.XLOOKUP(1,('Number Allocation'!$C$6:$C$1483=BI349)*('Number Allocation'!$D$6:$D$1483=BJ349),'Number Allocation'!$A$6:$A$1483,"..."),IF(_xlpm.a="","...",_xlpm.a))</f>
        <v>...</v>
      </c>
      <c r="BH349" s="747">
        <v>0</v>
      </c>
      <c r="BI349" s="12" t="str">
        <v>Not Declared</v>
      </c>
      <c r="BJ349" s="12" t="str">
        <v>Abingdon AC</v>
      </c>
      <c r="BK349" s="747"/>
      <c r="BL349" s="12"/>
      <c r="BM349" s="425"/>
      <c r="BN349" s="433"/>
      <c r="BO349" s="747" t="str" cm="1">
        <f t="array" ref="BO349">_xlfn.LET(_xlpm.a,_xlfn.XLOOKUP(1,('Number Allocation'!$C$6:$C$1483=BQ349)*('Number Allocation'!$D$6:$D$1483=BR349),'Number Allocation'!$A$6:$A$1483,"..."),IF(_xlpm.a="","...",_xlpm.a))</f>
        <v>...</v>
      </c>
      <c r="BP349" s="747">
        <v>0</v>
      </c>
      <c r="BQ349" s="12" t="str">
        <v>Not Declared</v>
      </c>
      <c r="BR349" s="12" t="str">
        <v>Witney Road Runners</v>
      </c>
      <c r="BS349" s="747"/>
      <c r="BT349" s="12"/>
      <c r="BU349" s="425"/>
      <c r="BV349" s="433"/>
      <c r="BW349" s="747" t="str" cm="1">
        <f t="array" ref="BW349">_xlfn.LET(_xlpm.a,_xlfn.XLOOKUP(1,('Number Allocation'!$C$6:$C$1483=BY349)*('Number Allocation'!$D$6:$D$1483=BZ349),'Number Allocation'!$A$6:$A$1483,"..."),IF(_xlpm.a="","...",_xlpm.a))</f>
        <v>...</v>
      </c>
      <c r="BX349" s="747"/>
      <c r="BY349" s="12"/>
      <c r="BZ349" s="12"/>
      <c r="CA349" s="479"/>
      <c r="CB349" s="480"/>
      <c r="CC349" s="481"/>
      <c r="CD349" s="433"/>
      <c r="CE349" s="747" t="str" cm="1">
        <f t="array" ref="CE349">_xlfn.LET(_xlpm.a,_xlfn.XLOOKUP(1,('Number Allocation'!$C$6:$C$1483=CG349)*('Number Allocation'!$D$6:$D$1483=CH349),'Number Allocation'!$A$6:$A$1483,"..."),IF(_xlpm.a="","...",_xlpm.a))</f>
        <v>...</v>
      </c>
      <c r="CF349" s="747">
        <v>0</v>
      </c>
      <c r="CG349" s="12" t="str">
        <v>Not Declared</v>
      </c>
      <c r="CH349" s="12" t="str">
        <v>Team Kennet</v>
      </c>
      <c r="CI349" s="479"/>
      <c r="CJ349" s="480"/>
      <c r="CK349" s="481"/>
      <c r="CL349" s="433"/>
      <c r="CM349" s="747" t="str" cm="1">
        <f t="array" ref="CM349">_xlfn.LET(_xlpm.a,_xlfn.XLOOKUP(1,('Number Allocation'!$C$6:$C$1483=CO349)*('Number Allocation'!$D$6:$D$1483=CP349),'Number Allocation'!$A$6:$A$1483,"..."),IF(_xlpm.a="","...",_xlpm.a))</f>
        <v>...</v>
      </c>
      <c r="CN349" s="747">
        <v>0</v>
      </c>
      <c r="CO349" s="12" t="str">
        <v>Not Declared</v>
      </c>
      <c r="CP349" s="12" t="str">
        <v>Banbury Harriers AC</v>
      </c>
      <c r="CQ349" s="479"/>
      <c r="CR349" s="480"/>
      <c r="CS349" s="481"/>
      <c r="CT349" s="433"/>
      <c r="CU349" s="747" t="str" cm="1">
        <f t="array" ref="CU349">_xlfn.LET(_xlpm.a,_xlfn.XLOOKUP(1,('Number Allocation'!$C$6:$C$1483=CW349)*('Number Allocation'!$D$6:$D$1483=CX349),'Number Allocation'!$A$6:$A$1483,"..."),IF(_xlpm.a="","...",_xlpm.a))</f>
        <v>...</v>
      </c>
      <c r="CV349" s="747">
        <v>0</v>
      </c>
      <c r="CW349" s="12" t="str">
        <v>Not Declared</v>
      </c>
      <c r="CX349" s="12" t="str">
        <v>Team Kennet</v>
      </c>
      <c r="CY349" s="479"/>
      <c r="CZ349" s="480"/>
      <c r="DA349" s="481"/>
      <c r="DB349" s="433"/>
      <c r="DC349" s="747" t="str" cm="1">
        <f t="array" ref="DC349">_xlfn.LET(_xlpm.a,_xlfn.XLOOKUP(1,('Number Allocation'!$C$6:$C$1483=DE349)*('Number Allocation'!$D$6:$D$1483=DF349),'Number Allocation'!$A$6:$A$1483,"..."),IF(_xlpm.a="","...",_xlpm.a))</f>
        <v>...</v>
      </c>
      <c r="DD349" s="747">
        <v>0</v>
      </c>
      <c r="DE349" s="12" t="str">
        <v>Not Declared</v>
      </c>
      <c r="DF349" s="12" t="str">
        <v>Team Kennet</v>
      </c>
      <c r="DG349" s="479"/>
      <c r="DH349" s="480"/>
      <c r="DI349" s="481"/>
      <c r="DJ349" s="433"/>
      <c r="DK349" s="747" t="str" cm="1">
        <f t="array" ref="DK349">_xlfn.LET(_xlpm.a,_xlfn.XLOOKUP(1,('Number Allocation'!$C$6:$C$1483=DM349)*('Number Allocation'!$D$6:$D$1483=DN349),'Number Allocation'!$A$6:$A$1483,"..."),IF(_xlpm.a="","...",_xlpm.a))</f>
        <v>...</v>
      </c>
      <c r="DL349" s="747">
        <v>0</v>
      </c>
      <c r="DM349" s="12" t="str">
        <v>Not Declared</v>
      </c>
      <c r="DN349" s="12" t="str">
        <v>Bicester AC</v>
      </c>
      <c r="DO349" s="479"/>
      <c r="DP349" s="480"/>
      <c r="DQ349" s="481"/>
      <c r="DW349" s="426"/>
      <c r="DX349" s="427"/>
      <c r="DY349" s="428"/>
      <c r="DZ349" s="15"/>
      <c r="EA349" s="15"/>
    </row>
    <row r="350" spans="1:131" s="359" customFormat="1" ht="21" customHeight="1">
      <c r="A350" s="358" t="str">
        <f>A349</f>
        <v>Bicester AC</v>
      </c>
      <c r="B350" s="729" t="str">
        <f>Bicester!AV$2</f>
        <v>BB</v>
      </c>
      <c r="C350" s="729" t="s">
        <v>65</v>
      </c>
      <c r="D350" s="732" t="str" cm="1">
        <f t="array" ref="D350">_xlfn.LET(_xlpm.x, Bicester!$C$43:$M$43, _xlpm.y, Bicester!$C$45:$M$70, _xlpm.z, Bicester!$A$45:$A$70, IF(_xlfn.XLOOKUP($C350,_xlfn.XLOOKUP(D$330,_xlpm.x,_xlpm.y,""),_xlpm.z,"Not Declared")="", "Name not recorded",  _xlfn.XLOOKUP($C350,_xlfn.XLOOKUP(D$330,_xlpm.x,_xlpm.y,""),_xlpm.z,"Not Declared")))</f>
        <v>Not Declared</v>
      </c>
      <c r="E350" s="729" t="str" cm="1">
        <f t="array" ref="E350">_xlfn.LET(_xlpm.x, Bicester!$D$43:$M$43, _xlpm.y, Bicester!$D$45:$M$70, _xlpm.z, Bicester!$A$45:$A$70, IF(_xlfn.XLOOKUP($C350,_xlfn.XLOOKUP(E$330,_xlpm.x,_xlpm.y,""),_xlpm.z,"Not Declared")="", "Name not recorded",  _xlfn.XLOOKUP($C350,_xlfn.XLOOKUP(E$330,_xlpm.x,_xlpm.y,""),_xlpm.z,"Not Declared")))</f>
        <v>Not Declared</v>
      </c>
      <c r="F350" s="729" t="str" cm="1">
        <f t="array" ref="F350">_xlfn.LET(_xlpm.x, Bicester!$D$43:$M$43, _xlpm.y, Bicester!$D$45:$M$70, _xlpm.z, Bicester!$A$45:$A$70, IF(_xlfn.XLOOKUP($C350,_xlfn.XLOOKUP(F$330,_xlpm.x,_xlpm.y,""),_xlpm.z,"Not Declared")="", "Name not recorded",  _xlfn.XLOOKUP($C350,_xlfn.XLOOKUP(F$330,_xlpm.x,_xlpm.y,""),_xlpm.z,"Not Declared")))</f>
        <v>Not Declared</v>
      </c>
      <c r="G350" s="729" t="str" cm="1">
        <f t="array" ref="G350">_xlfn.LET(_xlpm.x, Bicester!$D$43:$M$43, _xlpm.y, Bicester!$D$45:$M$70, _xlpm.z, Bicester!$A$45:$A$70, IF(_xlfn.XLOOKUP($C350,_xlfn.XLOOKUP(G$330,_xlpm.x,_xlpm.y,""),_xlpm.z,"Not Declared")="", "Name not recorded",  _xlfn.XLOOKUP($C350,_xlfn.XLOOKUP(G$330,_xlpm.x,_xlpm.y,""),_xlpm.z,"Not Declared")))</f>
        <v>Not Declared</v>
      </c>
      <c r="H350" s="729" t="str" cm="1">
        <f t="array" ref="H350">_xlfn.LET(_xlpm.x, Bicester!$D$43:$M$43, _xlpm.y, Bicester!$D$45:$M$70, _xlpm.z, Bicester!$A$45:$A$70, IF(_xlfn.XLOOKUP($C350,_xlfn.XLOOKUP(H$330,_xlpm.x,_xlpm.y,""),_xlpm.z,"Not Declared")="", "Name not recorded",  _xlfn.XLOOKUP($C350,_xlfn.XLOOKUP(H$330,_xlpm.x,_xlpm.y,""),_xlpm.z,"Not Declared")))</f>
        <v>Not Declared</v>
      </c>
      <c r="I350" s="729" t="str" cm="1">
        <f t="array" ref="I350">_xlfn.LET(_xlpm.x, Bicester!$D$43:$M$43, _xlpm.y, Bicester!$D$45:$M$70, _xlpm.z, Bicester!$A$45:$A$70, IF(_xlfn.XLOOKUP($C350,_xlfn.XLOOKUP(I$330,_xlpm.x,_xlpm.y,""),_xlpm.z,"Not Declared")="", "Name not recorded",  _xlfn.XLOOKUP($C350,_xlfn.XLOOKUP(I$330,_xlpm.x,_xlpm.y,""),_xlpm.z,"Not Declared")))</f>
        <v>Not Declared</v>
      </c>
      <c r="J350" s="729" t="str" cm="1">
        <f t="array" ref="J350">_xlfn.LET(_xlpm.x, Bicester!$D$43:$M$43, _xlpm.y, Bicester!$D$45:$M$70, _xlpm.z, Bicester!$A$45:$A$70, IF(_xlfn.XLOOKUP($C350,_xlfn.XLOOKUP(J$330,_xlpm.x,_xlpm.y,""),_xlpm.z,"Not Declared")="", "Name not recorded",  _xlfn.XLOOKUP($C350,_xlfn.XLOOKUP(J$330,_xlpm.x,_xlpm.y,""),_xlpm.z,"Not Declared")))</f>
        <v>Not Declared</v>
      </c>
      <c r="K350" s="729" t="str" cm="1">
        <f t="array" ref="K350">_xlfn.LET(_xlpm.x, Bicester!$D$43:$M$43, _xlpm.y, Bicester!$D$45:$M$70, _xlpm.z, Bicester!$A$45:$A$70, IF(_xlfn.XLOOKUP($C350,_xlfn.XLOOKUP(K$330,_xlpm.x,_xlpm.y,""),_xlpm.z,"Not Declared")="", "Name not recorded",  _xlfn.XLOOKUP($C350,_xlfn.XLOOKUP(K$330,_xlpm.x,_xlpm.y,""),_xlpm.z,"Not Declared")))</f>
        <v>Not Declared</v>
      </c>
      <c r="L350" s="729" t="str" cm="1">
        <f t="array" ref="L350">_xlfn.LET(_xlpm.x, Bicester!$D$43:$M$43, _xlpm.y, Bicester!$D$45:$M$70, _xlpm.z, Bicester!$A$45:$A$70, IF(_xlfn.XLOOKUP($C350,_xlfn.XLOOKUP(L$330,_xlpm.x,_xlpm.y,""),_xlpm.z,"Not Declared")="", "Name not recorded",  _xlfn.XLOOKUP($C350,_xlfn.XLOOKUP(L$330,_xlpm.x,_xlpm.y,""),_xlpm.z,"Not Declared")))</f>
        <v>Not Declared</v>
      </c>
      <c r="M350" s="729" t="str" cm="1">
        <f t="array" ref="M350">_xlfn.LET(_xlpm.x, Bicester!$D$43:$M$43, _xlpm.y, Bicester!$D$45:$M$70, _xlpm.z, Bicester!$A$45:$A$70, IF(_xlfn.XLOOKUP($C350,_xlfn.XLOOKUP(M$330,_xlpm.x,_xlpm.y,""),_xlpm.z,"Not Declared")="", "Name not recorded",  _xlfn.XLOOKUP($C350,_xlfn.XLOOKUP(M$330,_xlpm.x,_xlpm.y,""),_xlpm.z,"Not Declared")))</f>
        <v>Not Declared</v>
      </c>
      <c r="N350" s="729" t="str" cm="1">
        <f t="array" ref="N350">_xlfn.LET(_xlpm.x, Bicester!$D$43:$M$43, _xlpm.y, Bicester!$D$45:$M$70, _xlpm.z, Bicester!$A$45:$A$70, IF(_xlfn.XLOOKUP($C350,_xlfn.XLOOKUP(N$330,_xlpm.x,_xlpm.y,""),_xlpm.z,"Not Declared")="", "Name not recorded",  _xlfn.XLOOKUP($C350,_xlfn.XLOOKUP(N$330,_xlpm.x,_xlpm.y,""),_xlpm.z,"Not Declared")))</f>
        <v>Not Declared</v>
      </c>
      <c r="O350" s="732"/>
      <c r="P350" s="732"/>
      <c r="Q350" s="732"/>
      <c r="R350" s="732"/>
      <c r="S350" s="732"/>
      <c r="T350" s="732"/>
      <c r="U350" s="732"/>
      <c r="V350" s="732"/>
      <c r="W350" s="732"/>
      <c r="X350" s="732"/>
      <c r="Z350" s="433"/>
      <c r="AA350" s="747" t="str" cm="1">
        <f t="array" ref="AA350">_xlfn.LET(_xlpm.a,_xlfn.XLOOKUP(1,('Number Allocation'!$C$6:$C$1483=AC350)*('Number Allocation'!$D$6:$D$1483=AD350),'Number Allocation'!$A$6:$A$1483,"..."),IF(_xlpm.a="","...",_xlpm.a))</f>
        <v>...</v>
      </c>
      <c r="AB350" s="747">
        <v>0</v>
      </c>
      <c r="AC350" s="12" t="str">
        <v>Not Declared</v>
      </c>
      <c r="AD350" s="12" t="str">
        <v>Oxford City AC</v>
      </c>
      <c r="AE350" s="747"/>
      <c r="AF350" s="12"/>
      <c r="AG350" s="425"/>
      <c r="AH350" s="433"/>
      <c r="AI350" s="747" t="str" cm="1">
        <f t="array" ref="AI350">_xlfn.LET(_xlpm.a,_xlfn.XLOOKUP(1,('Number Allocation'!$C$6:$C$1483=AK350)*('Number Allocation'!$D$6:$D$1483=AL350),'Number Allocation'!$A$6:$A$1483,"..."),IF(_xlpm.a="","...",_xlpm.a))</f>
        <v>...</v>
      </c>
      <c r="AJ350" s="747">
        <v>0</v>
      </c>
      <c r="AK350" s="12" t="str">
        <v>Not Declared</v>
      </c>
      <c r="AL350" s="12" t="str">
        <v>Banbury Harriers AC</v>
      </c>
      <c r="AM350" s="747"/>
      <c r="AN350" s="12"/>
      <c r="AO350" s="425"/>
      <c r="AP350" s="433"/>
      <c r="AQ350" s="747" t="str" cm="1">
        <f t="array" ref="AQ350">_xlfn.LET(_xlpm.a,_xlfn.XLOOKUP(1,('Number Allocation'!$C$6:$C$1483=AS350)*('Number Allocation'!$D$6:$D$1483=AT350),'Number Allocation'!$A$6:$A$1483,"..."),IF(_xlpm.a="","...",_xlpm.a))</f>
        <v>...</v>
      </c>
      <c r="AR350" s="747">
        <v>0</v>
      </c>
      <c r="AS350" s="12" t="str">
        <v>Not Declared</v>
      </c>
      <c r="AT350" s="12" t="str">
        <v>White Horse Harriers</v>
      </c>
      <c r="AU350" s="747"/>
      <c r="AV350" s="12"/>
      <c r="AW350" s="425"/>
      <c r="AX350" s="433"/>
      <c r="AY350" s="747" t="str" cm="1">
        <f t="array" ref="AY350">_xlfn.LET(_xlpm.a,_xlfn.XLOOKUP(1,('Number Allocation'!$C$6:$C$1483=BA350)*('Number Allocation'!$D$6:$D$1483=BB350),'Number Allocation'!$A$6:$A$1483,"..."),IF(_xlpm.a="","...",_xlpm.a))</f>
        <v>...</v>
      </c>
      <c r="AZ350" s="747"/>
      <c r="BA350" s="12"/>
      <c r="BB350" s="12"/>
      <c r="BC350" s="747"/>
      <c r="BD350" s="12"/>
      <c r="BE350" s="425"/>
      <c r="BF350" s="433"/>
      <c r="BG350" s="747" t="str" cm="1">
        <f t="array" ref="BG350">_xlfn.LET(_xlpm.a,_xlfn.XLOOKUP(1,('Number Allocation'!$C$6:$C$1483=BI350)*('Number Allocation'!$D$6:$D$1483=BJ350),'Number Allocation'!$A$6:$A$1483,"..."),IF(_xlpm.a="","...",_xlpm.a))</f>
        <v>...</v>
      </c>
      <c r="BH350" s="747">
        <v>0</v>
      </c>
      <c r="BI350" s="12" t="str">
        <v>Not Declared</v>
      </c>
      <c r="BJ350" s="12" t="str">
        <v>Banbury Harriers AC</v>
      </c>
      <c r="BK350" s="747"/>
      <c r="BL350" s="12"/>
      <c r="BM350" s="425"/>
      <c r="BN350" s="433"/>
      <c r="BO350" s="747" t="str" cm="1">
        <f t="array" ref="BO350">_xlfn.LET(_xlpm.a,_xlfn.XLOOKUP(1,('Number Allocation'!$C$6:$C$1483=BQ350)*('Number Allocation'!$D$6:$D$1483=BR350),'Number Allocation'!$A$6:$A$1483,"..."),IF(_xlpm.a="","...",_xlpm.a))</f>
        <v>...</v>
      </c>
      <c r="BP350" s="747">
        <v>0</v>
      </c>
      <c r="BQ350" s="12" t="str">
        <v>Not Declared</v>
      </c>
      <c r="BR350" s="12" t="str">
        <v>Team Kennet</v>
      </c>
      <c r="BS350" s="747"/>
      <c r="BT350" s="12"/>
      <c r="BU350" s="425"/>
      <c r="BV350" s="433"/>
      <c r="BW350" s="747" t="str" cm="1">
        <f t="array" ref="BW350">_xlfn.LET(_xlpm.a,_xlfn.XLOOKUP(1,('Number Allocation'!$C$6:$C$1483=BY350)*('Number Allocation'!$D$6:$D$1483=BZ350),'Number Allocation'!$A$6:$A$1483,"..."),IF(_xlpm.a="","...",_xlpm.a))</f>
        <v>...</v>
      </c>
      <c r="BX350" s="747"/>
      <c r="BY350" s="12"/>
      <c r="BZ350" s="12"/>
      <c r="CA350" s="479"/>
      <c r="CB350" s="480"/>
      <c r="CC350" s="481"/>
      <c r="CD350" s="433"/>
      <c r="CE350" s="747" t="str" cm="1">
        <f t="array" ref="CE350">_xlfn.LET(_xlpm.a,_xlfn.XLOOKUP(1,('Number Allocation'!$C$6:$C$1483=CG350)*('Number Allocation'!$D$6:$D$1483=CH350),'Number Allocation'!$A$6:$A$1483,"..."),IF(_xlpm.a="","...",_xlpm.a))</f>
        <v>...</v>
      </c>
      <c r="CF350" s="747">
        <v>0</v>
      </c>
      <c r="CG350" s="12" t="str">
        <v>Not Declared</v>
      </c>
      <c r="CH350" s="12" t="str">
        <v>Radley AC</v>
      </c>
      <c r="CI350" s="479"/>
      <c r="CJ350" s="480"/>
      <c r="CK350" s="481"/>
      <c r="CL350" s="433"/>
      <c r="CM350" s="747" t="str" cm="1">
        <f t="array" ref="CM350">_xlfn.LET(_xlpm.a,_xlfn.XLOOKUP(1,('Number Allocation'!$C$6:$C$1483=CO350)*('Number Allocation'!$D$6:$D$1483=CP350),'Number Allocation'!$A$6:$A$1483,"..."),IF(_xlpm.a="","...",_xlpm.a))</f>
        <v>...</v>
      </c>
      <c r="CN350" s="747">
        <v>0</v>
      </c>
      <c r="CO350" s="12" t="str">
        <v>Not Declared</v>
      </c>
      <c r="CP350" s="12" t="str">
        <v>Radley AC</v>
      </c>
      <c r="CQ350" s="479"/>
      <c r="CR350" s="480"/>
      <c r="CS350" s="481"/>
      <c r="CT350" s="433"/>
      <c r="CU350" s="747" t="str" cm="1">
        <f t="array" ref="CU350">_xlfn.LET(_xlpm.a,_xlfn.XLOOKUP(1,('Number Allocation'!$C$6:$C$1483=CW350)*('Number Allocation'!$D$6:$D$1483=CX350),'Number Allocation'!$A$6:$A$1483,"..."),IF(_xlpm.a="","...",_xlpm.a))</f>
        <v>...</v>
      </c>
      <c r="CV350" s="747">
        <v>0</v>
      </c>
      <c r="CW350" s="12" t="str">
        <v>Not Declared</v>
      </c>
      <c r="CX350" s="12" t="str">
        <v>Banbury Harriers AC</v>
      </c>
      <c r="CY350" s="479"/>
      <c r="CZ350" s="480"/>
      <c r="DA350" s="481"/>
      <c r="DB350" s="433"/>
      <c r="DC350" s="747" t="str" cm="1">
        <f t="array" ref="DC350">_xlfn.LET(_xlpm.a,_xlfn.XLOOKUP(1,('Number Allocation'!$C$6:$C$1483=DE350)*('Number Allocation'!$D$6:$D$1483=DF350),'Number Allocation'!$A$6:$A$1483,"..."),IF(_xlpm.a="","...",_xlpm.a))</f>
        <v>...</v>
      </c>
      <c r="DD350" s="747">
        <v>0</v>
      </c>
      <c r="DE350" s="12" t="str">
        <v>Not Declared</v>
      </c>
      <c r="DF350" s="12" t="str">
        <v>Bicester AC</v>
      </c>
      <c r="DG350" s="479"/>
      <c r="DH350" s="480"/>
      <c r="DI350" s="481"/>
      <c r="DJ350" s="433"/>
      <c r="DK350" s="747" t="str" cm="1">
        <f t="array" ref="DK350">_xlfn.LET(_xlpm.a,_xlfn.XLOOKUP(1,('Number Allocation'!$C$6:$C$1483=DM350)*('Number Allocation'!$D$6:$D$1483=DN350),'Number Allocation'!$A$6:$A$1483,"..."),IF(_xlpm.a="","...",_xlpm.a))</f>
        <v>...</v>
      </c>
      <c r="DL350" s="747">
        <v>0</v>
      </c>
      <c r="DM350" s="12" t="str">
        <v>Not Declared</v>
      </c>
      <c r="DN350" s="12" t="str">
        <v>White Horse Harriers</v>
      </c>
      <c r="DO350" s="479"/>
      <c r="DP350" s="480"/>
      <c r="DQ350" s="481"/>
      <c r="DW350" s="12"/>
      <c r="DX350" s="12"/>
      <c r="DY350" s="12"/>
      <c r="DZ350" s="15"/>
      <c r="EA350" s="15"/>
    </row>
    <row r="351" spans="1:131" s="359" customFormat="1" ht="21" customHeight="1">
      <c r="A351" s="358" t="str">
        <f>A349</f>
        <v>Bicester AC</v>
      </c>
      <c r="B351" s="729"/>
      <c r="C351" s="729" t="s">
        <v>517</v>
      </c>
      <c r="D351" s="732" t="str" cm="1">
        <f t="array" ref="D351">_xlfn.LET(_xlpm.x, Bicester!$C$43:$M$43, _xlpm.y, Bicester!$C$45:$M$70, _xlpm.z, Bicester!$A$45:$A$70, IF(_xlfn.XLOOKUP($C351,_xlfn.XLOOKUP(D$330,_xlpm.x,_xlpm.y,""),_xlpm.z,"Not Declared")="", "Name not recorded",  _xlfn.XLOOKUP($C351,_xlfn.XLOOKUP(D$330,_xlpm.x,_xlpm.y,""),_xlpm.z,"Not Declared")))</f>
        <v>Not Declared</v>
      </c>
      <c r="E351" s="729" t="str" cm="1">
        <f t="array" ref="E351">_xlfn.LET(_xlpm.x, Bicester!$D$43:$M$43, _xlpm.y, Bicester!$D$45:$M$70, _xlpm.z, Bicester!$A$45:$A$70, IF(_xlfn.XLOOKUP($C351,_xlfn.XLOOKUP(E$330,_xlpm.x,_xlpm.y,""),_xlpm.z,"Not Declared")="", "Name not recorded",  _xlfn.XLOOKUP($C351,_xlfn.XLOOKUP(E$330,_xlpm.x,_xlpm.y,""),_xlpm.z,"Not Declared")))</f>
        <v>Not Declared</v>
      </c>
      <c r="F351" s="729" t="str" cm="1">
        <f t="array" ref="F351">_xlfn.LET(_xlpm.x, Bicester!$D$43:$M$43, _xlpm.y, Bicester!$D$45:$M$70, _xlpm.z, Bicester!$A$45:$A$70, IF(_xlfn.XLOOKUP($C351,_xlfn.XLOOKUP(F$330,_xlpm.x,_xlpm.y,""),_xlpm.z,"Not Declared")="", "Name not recorded",  _xlfn.XLOOKUP($C351,_xlfn.XLOOKUP(F$330,_xlpm.x,_xlpm.y,""),_xlpm.z,"Not Declared")))</f>
        <v>Not Declared</v>
      </c>
      <c r="G351" s="729" t="str" cm="1">
        <f t="array" ref="G351">_xlfn.LET(_xlpm.x, Bicester!$D$43:$M$43, _xlpm.y, Bicester!$D$45:$M$70, _xlpm.z, Bicester!$A$45:$A$70, IF(_xlfn.XLOOKUP($C351,_xlfn.XLOOKUP(G$330,_xlpm.x,_xlpm.y,""),_xlpm.z,"Not Declared")="", "Name not recorded",  _xlfn.XLOOKUP($C351,_xlfn.XLOOKUP(G$330,_xlpm.x,_xlpm.y,""),_xlpm.z,"Not Declared")))</f>
        <v>Not Declared</v>
      </c>
      <c r="H351" s="729" t="str" cm="1">
        <f t="array" ref="H351">_xlfn.LET(_xlpm.x, Bicester!$D$43:$M$43, _xlpm.y, Bicester!$D$45:$M$70, _xlpm.z, Bicester!$A$45:$A$70, IF(_xlfn.XLOOKUP($C351,_xlfn.XLOOKUP(H$330,_xlpm.x,_xlpm.y,""),_xlpm.z,"Not Declared")="", "Name not recorded",  _xlfn.XLOOKUP($C351,_xlfn.XLOOKUP(H$330,_xlpm.x,_xlpm.y,""),_xlpm.z,"Not Declared")))</f>
        <v>Not Declared</v>
      </c>
      <c r="I351" s="729" t="str" cm="1">
        <f t="array" ref="I351">_xlfn.LET(_xlpm.x, Bicester!$D$43:$M$43, _xlpm.y, Bicester!$D$45:$M$70, _xlpm.z, Bicester!$A$45:$A$70, IF(_xlfn.XLOOKUP($C351,_xlfn.XLOOKUP(I$330,_xlpm.x,_xlpm.y,""),_xlpm.z,"Not Declared")="", "Name not recorded",  _xlfn.XLOOKUP($C351,_xlfn.XLOOKUP(I$330,_xlpm.x,_xlpm.y,""),_xlpm.z,"Not Declared")))</f>
        <v>Not Declared</v>
      </c>
      <c r="J351" s="729" t="str" cm="1">
        <f t="array" ref="J351">_xlfn.LET(_xlpm.x, Bicester!$D$43:$M$43, _xlpm.y, Bicester!$D$45:$M$70, _xlpm.z, Bicester!$A$45:$A$70, IF(_xlfn.XLOOKUP($C351,_xlfn.XLOOKUP(J$330,_xlpm.x,_xlpm.y,""),_xlpm.z,"Not Declared")="", "Name not recorded",  _xlfn.XLOOKUP($C351,_xlfn.XLOOKUP(J$330,_xlpm.x,_xlpm.y,""),_xlpm.z,"Not Declared")))</f>
        <v>Not Declared</v>
      </c>
      <c r="K351" s="729" t="str" cm="1">
        <f t="array" ref="K351">_xlfn.LET(_xlpm.x, Bicester!$D$43:$M$43, _xlpm.y, Bicester!$D$45:$M$70, _xlpm.z, Bicester!$A$45:$A$70, IF(_xlfn.XLOOKUP($C351,_xlfn.XLOOKUP(K$330,_xlpm.x,_xlpm.y,""),_xlpm.z,"Not Declared")="", "Name not recorded",  _xlfn.XLOOKUP($C351,_xlfn.XLOOKUP(K$330,_xlpm.x,_xlpm.y,""),_xlpm.z,"Not Declared")))</f>
        <v>Not Declared</v>
      </c>
      <c r="L351" s="729" t="str" cm="1">
        <f t="array" ref="L351">_xlfn.LET(_xlpm.x, Bicester!$D$43:$M$43, _xlpm.y, Bicester!$D$45:$M$70, _xlpm.z, Bicester!$A$45:$A$70, IF(_xlfn.XLOOKUP($C351,_xlfn.XLOOKUP(L$330,_xlpm.x,_xlpm.y,""),_xlpm.z,"Not Declared")="", "Name not recorded",  _xlfn.XLOOKUP($C351,_xlfn.XLOOKUP(L$330,_xlpm.x,_xlpm.y,""),_xlpm.z,"Not Declared")))</f>
        <v>Not Declared</v>
      </c>
      <c r="M351" s="729" t="str" cm="1">
        <f t="array" ref="M351">_xlfn.LET(_xlpm.x, Bicester!$D$43:$M$43, _xlpm.y, Bicester!$D$45:$M$70, _xlpm.z, Bicester!$A$45:$A$70, IF(_xlfn.XLOOKUP($C351,_xlfn.XLOOKUP(M$330,_xlpm.x,_xlpm.y,""),_xlpm.z,"Not Declared")="", "Name not recorded",  _xlfn.XLOOKUP($C351,_xlfn.XLOOKUP(M$330,_xlpm.x,_xlpm.y,""),_xlpm.z,"Not Declared")))</f>
        <v>Not Declared</v>
      </c>
      <c r="N351" s="729" t="str" cm="1">
        <f t="array" ref="N351">_xlfn.LET(_xlpm.x, Bicester!$D$43:$M$43, _xlpm.y, Bicester!$D$45:$M$70, _xlpm.z, Bicester!$A$45:$A$70, IF(_xlfn.XLOOKUP($C351,_xlfn.XLOOKUP(N$330,_xlpm.x,_xlpm.y,""),_xlpm.z,"Not Declared")="", "Name not recorded",  _xlfn.XLOOKUP($C351,_xlfn.XLOOKUP(N$330,_xlpm.x,_xlpm.y,""),_xlpm.z,"Not Declared")))</f>
        <v>Not Declared</v>
      </c>
      <c r="O351" s="732"/>
      <c r="P351" s="79" t="s">
        <v>517</v>
      </c>
      <c r="Q351" s="729" t="s">
        <v>319</v>
      </c>
      <c r="R351" s="729" t="s">
        <v>320</v>
      </c>
      <c r="S351" s="729" t="s">
        <v>321</v>
      </c>
      <c r="T351" s="729" t="str" cm="1">
        <f t="array" ref="T351">_xlfn.LET(_xlpm.x,Bicester!$C$43:$N$43, _xlpm.y, Bicester!$C$45:$N$70, _xlpm.z, Bicester!$A$45:$A$70, IF(_xlfn.XLOOKUP(P351,_xlfn.XLOOKUP(T$330,_xlpm.x,_xlpm.y,""),_xlpm.z,"Not Declared")="", "Name not recorded",  _xlfn.XLOOKUP(P351,_xlfn.XLOOKUP(T$330,_xlpm.x,_xlpm.y,""),_xlpm.z,"Not Declared")))</f>
        <v>Not Declared</v>
      </c>
      <c r="U351" s="729" t="str" cm="1">
        <f t="array" ref="U351">_xlfn.LET(_xlpm.x,Bicester!$C$43:$N$43, _xlpm.y, Bicester!$C$45:$N$70, _xlpm.z, Bicester!$A$45:$A$70, IF(_xlfn.XLOOKUP(Q351,_xlfn.XLOOKUP(U$330,_xlpm.x,_xlpm.y,""),_xlpm.z,"Not Declared")="", "Name not recorded",  _xlfn.XLOOKUP(Q351,_xlfn.XLOOKUP(U$330,_xlpm.x,_xlpm.y,""),_xlpm.z,"Not Declared")))</f>
        <v>Not Declared</v>
      </c>
      <c r="V351" s="729" t="str" cm="1">
        <f t="array" ref="V351">_xlfn.LET(_xlpm.x,Bicester!$C$43:$N$43, _xlpm.y, Bicester!$C$45:$N$70, _xlpm.z, Bicester!$A$45:$A$70, IF(_xlfn.XLOOKUP(R351,_xlfn.XLOOKUP(V$330,_xlpm.x,_xlpm.y,""),_xlpm.z,"Not Declared")="", "Name not recorded",  _xlfn.XLOOKUP(R351,_xlfn.XLOOKUP(V$330,_xlpm.x,_xlpm.y,""),_xlpm.z,"Not Declared")))</f>
        <v>Not Declared</v>
      </c>
      <c r="W351" s="729" t="str" cm="1">
        <f t="array" ref="W351">_xlfn.LET(_xlpm.x,Bicester!$C$43:$N$43, _xlpm.y, Bicester!$C$45:$N$70, _xlpm.z, Bicester!$A$45:$A$70, IF(_xlfn.XLOOKUP(S351,_xlfn.XLOOKUP(W$330,_xlpm.x,_xlpm.y,""),_xlpm.z,"Not Declared")="", "Name not recorded",  _xlfn.XLOOKUP(S351,_xlfn.XLOOKUP(W$330,_xlpm.x,_xlpm.y,""),_xlpm.z,"Not Declared")))</f>
        <v>Not Declared</v>
      </c>
      <c r="X351" s="358" t="str">
        <f>_xlfn.TEXTJOIN(", ",,T351:W351)</f>
        <v>Not Declared, Not Declared, Not Declared, Not Declared</v>
      </c>
      <c r="Z351" s="433"/>
      <c r="AA351" s="747" t="str" cm="1">
        <f t="array" ref="AA351">_xlfn.LET(_xlpm.a,_xlfn.XLOOKUP(1,('Number Allocation'!$C$6:$C$1483=AC351)*('Number Allocation'!$D$6:$D$1483=AD351),'Number Allocation'!$A$6:$A$1483,"..."),IF(_xlpm.a="","...",_xlpm.a))</f>
        <v>...</v>
      </c>
      <c r="AB351" s="747">
        <v>0</v>
      </c>
      <c r="AC351" s="12" t="str">
        <v>Not Declared</v>
      </c>
      <c r="AD351" s="12" t="str">
        <v>Radley AC</v>
      </c>
      <c r="AE351" s="747"/>
      <c r="AF351" s="12"/>
      <c r="AG351" s="425"/>
      <c r="AH351" s="433"/>
      <c r="AI351" s="747" t="str" cm="1">
        <f t="array" ref="AI351">_xlfn.LET(_xlpm.a,_xlfn.XLOOKUP(1,('Number Allocation'!$C$6:$C$1483=AK351)*('Number Allocation'!$D$6:$D$1483=AL351),'Number Allocation'!$A$6:$A$1483,"..."),IF(_xlpm.a="","...",_xlpm.a))</f>
        <v>...</v>
      </c>
      <c r="AJ351" s="747">
        <v>0</v>
      </c>
      <c r="AK351" s="12" t="str">
        <v>Not Declared</v>
      </c>
      <c r="AL351" s="12" t="str">
        <v>Abingdon AC</v>
      </c>
      <c r="AM351" s="747"/>
      <c r="AN351" s="12"/>
      <c r="AO351" s="425"/>
      <c r="AP351" s="433"/>
      <c r="AQ351" s="747" t="str" cm="1">
        <f t="array" ref="AQ351">_xlfn.LET(_xlpm.a,_xlfn.XLOOKUP(1,('Number Allocation'!$C$6:$C$1483=AS351)*('Number Allocation'!$D$6:$D$1483=AT351),'Number Allocation'!$A$6:$A$1483,"..."),IF(_xlpm.a="","...",_xlpm.a))</f>
        <v>...</v>
      </c>
      <c r="AR351" s="747">
        <v>0</v>
      </c>
      <c r="AS351" s="12" t="str">
        <v>Not Declared</v>
      </c>
      <c r="AT351" s="12" t="str">
        <v>Team Kennet</v>
      </c>
      <c r="AU351" s="747"/>
      <c r="AV351" s="12"/>
      <c r="AW351" s="425"/>
      <c r="AX351" s="433"/>
      <c r="AY351" s="747" t="str" cm="1">
        <f t="array" ref="AY351">_xlfn.LET(_xlpm.a,_xlfn.XLOOKUP(1,('Number Allocation'!$C$6:$C$1483=BA351)*('Number Allocation'!$D$6:$D$1483=BB351),'Number Allocation'!$A$6:$A$1483,"..."),IF(_xlpm.a="","...",_xlpm.a))</f>
        <v>...</v>
      </c>
      <c r="AZ351" s="747"/>
      <c r="BA351" s="12"/>
      <c r="BB351" s="12"/>
      <c r="BC351" s="747"/>
      <c r="BD351" s="12"/>
      <c r="BE351" s="425"/>
      <c r="BF351" s="433"/>
      <c r="BG351" s="747" t="str" cm="1">
        <f t="array" ref="BG351">_xlfn.LET(_xlpm.a,_xlfn.XLOOKUP(1,('Number Allocation'!$C$6:$C$1483=BI351)*('Number Allocation'!$D$6:$D$1483=BJ351),'Number Allocation'!$A$6:$A$1483,"..."),IF(_xlpm.a="","...",_xlpm.a))</f>
        <v>...</v>
      </c>
      <c r="BH351" s="747">
        <v>0</v>
      </c>
      <c r="BI351" s="12" t="str">
        <v>Not Declared</v>
      </c>
      <c r="BJ351" s="12" t="str">
        <v>Radley AC</v>
      </c>
      <c r="BK351" s="747"/>
      <c r="BL351" s="12"/>
      <c r="BM351" s="425"/>
      <c r="BN351" s="433"/>
      <c r="BO351" s="747" t="str" cm="1">
        <f t="array" ref="BO351">_xlfn.LET(_xlpm.a,_xlfn.XLOOKUP(1,('Number Allocation'!$C$6:$C$1483=BQ351)*('Number Allocation'!$D$6:$D$1483=BR351),'Number Allocation'!$A$6:$A$1483,"..."),IF(_xlpm.a="","...",_xlpm.a))</f>
        <v>...</v>
      </c>
      <c r="BP351" s="747">
        <v>0</v>
      </c>
      <c r="BQ351" s="12" t="str">
        <v>Not Declared</v>
      </c>
      <c r="BR351" s="12" t="str">
        <v>Oxford City AC</v>
      </c>
      <c r="BS351" s="747"/>
      <c r="BT351" s="12"/>
      <c r="BU351" s="425"/>
      <c r="BV351" s="433"/>
      <c r="BW351" s="747" t="str" cm="1">
        <f t="array" ref="BW351">_xlfn.LET(_xlpm.a,_xlfn.XLOOKUP(1,('Number Allocation'!$C$6:$C$1483=BY351)*('Number Allocation'!$D$6:$D$1483=BZ351),'Number Allocation'!$A$6:$A$1483,"..."),IF(_xlpm.a="","...",_xlpm.a))</f>
        <v>...</v>
      </c>
      <c r="BX351" s="747"/>
      <c r="BY351" s="12"/>
      <c r="BZ351" s="12"/>
      <c r="CA351" s="479"/>
      <c r="CB351" s="480"/>
      <c r="CC351" s="481"/>
      <c r="CD351" s="433"/>
      <c r="CE351" s="747" t="str" cm="1">
        <f t="array" ref="CE351">_xlfn.LET(_xlpm.a,_xlfn.XLOOKUP(1,('Number Allocation'!$C$6:$C$1483=CG351)*('Number Allocation'!$D$6:$D$1483=CH351),'Number Allocation'!$A$6:$A$1483,"..."),IF(_xlpm.a="","...",_xlpm.a))</f>
        <v>...</v>
      </c>
      <c r="CF351" s="747">
        <v>0</v>
      </c>
      <c r="CG351" s="12" t="str">
        <v>Not Declared</v>
      </c>
      <c r="CH351" s="12" t="str">
        <v>Abingdon AC</v>
      </c>
      <c r="CI351" s="479"/>
      <c r="CJ351" s="480"/>
      <c r="CK351" s="481"/>
      <c r="CL351" s="433"/>
      <c r="CM351" s="747" t="str" cm="1">
        <f t="array" ref="CM351">_xlfn.LET(_xlpm.a,_xlfn.XLOOKUP(1,('Number Allocation'!$C$6:$C$1483=CO351)*('Number Allocation'!$D$6:$D$1483=CP351),'Number Allocation'!$A$6:$A$1483,"..."),IF(_xlpm.a="","...",_xlpm.a))</f>
        <v>...</v>
      </c>
      <c r="CN351" s="747">
        <v>0</v>
      </c>
      <c r="CO351" s="12" t="str">
        <v>Not Declared</v>
      </c>
      <c r="CP351" s="12" t="str">
        <v>Witney Road Runners</v>
      </c>
      <c r="CQ351" s="479"/>
      <c r="CR351" s="480"/>
      <c r="CS351" s="481"/>
      <c r="CT351" s="433"/>
      <c r="CU351" s="747" t="str" cm="1">
        <f t="array" ref="CU351">_xlfn.LET(_xlpm.a,_xlfn.XLOOKUP(1,('Number Allocation'!$C$6:$C$1483=CW351)*('Number Allocation'!$D$6:$D$1483=CX351),'Number Allocation'!$A$6:$A$1483,"..."),IF(_xlpm.a="","...",_xlpm.a))</f>
        <v>...</v>
      </c>
      <c r="CV351" s="747">
        <v>0</v>
      </c>
      <c r="CW351" s="12" t="str">
        <v>Not Declared</v>
      </c>
      <c r="CX351" s="12" t="str">
        <v>White Horse Harriers</v>
      </c>
      <c r="CY351" s="479"/>
      <c r="CZ351" s="480"/>
      <c r="DA351" s="481"/>
      <c r="DB351" s="433"/>
      <c r="DC351" s="747" t="str" cm="1">
        <f t="array" ref="DC351">_xlfn.LET(_xlpm.a,_xlfn.XLOOKUP(1,('Number Allocation'!$C$6:$C$1483=DE351)*('Number Allocation'!$D$6:$D$1483=DF351),'Number Allocation'!$A$6:$A$1483,"..."),IF(_xlpm.a="","...",_xlpm.a))</f>
        <v>...</v>
      </c>
      <c r="DD351" s="747">
        <v>0</v>
      </c>
      <c r="DE351" s="12" t="str">
        <v>Not Declared</v>
      </c>
      <c r="DF351" s="12" t="str">
        <v>Witney Road Runners</v>
      </c>
      <c r="DG351" s="479"/>
      <c r="DH351" s="480"/>
      <c r="DI351" s="481"/>
      <c r="DJ351" s="433"/>
      <c r="DK351" s="747" t="str" cm="1">
        <f t="array" ref="DK351">_xlfn.LET(_xlpm.a,_xlfn.XLOOKUP(1,('Number Allocation'!$C$6:$C$1483=DM351)*('Number Allocation'!$D$6:$D$1483=DN351),'Number Allocation'!$A$6:$A$1483,"..."),IF(_xlpm.a="","...",_xlpm.a))</f>
        <v>...</v>
      </c>
      <c r="DL351" s="747">
        <v>0</v>
      </c>
      <c r="DM351" s="12" t="str">
        <v>Not Declared</v>
      </c>
      <c r="DN351" s="12" t="str">
        <v>Witney Road Runners</v>
      </c>
      <c r="DO351" s="479"/>
      <c r="DP351" s="480"/>
      <c r="DQ351" s="481"/>
      <c r="DW351" s="12"/>
      <c r="DX351" s="12"/>
      <c r="DY351" s="12"/>
      <c r="DZ351" s="15"/>
      <c r="EA351" s="15"/>
    </row>
    <row r="352" spans="1:131" s="359" customFormat="1" ht="21" customHeight="1">
      <c r="A352" s="358" t="str">
        <f t="shared" ref="A352:A356" si="38">A350</f>
        <v>Bicester AC</v>
      </c>
      <c r="B352" s="729"/>
      <c r="C352" s="729" t="s">
        <v>319</v>
      </c>
      <c r="D352" s="732" t="str" cm="1">
        <f t="array" ref="D352">_xlfn.LET(_xlpm.x, Bicester!$C$43:$M$43, _xlpm.y, Bicester!$C$45:$M$70, _xlpm.z, Bicester!$A$45:$A$70, IF(_xlfn.XLOOKUP($C352,_xlfn.XLOOKUP(D$330,_xlpm.x,_xlpm.y,""),_xlpm.z,"Not Declared")="", "Name not recorded",  _xlfn.XLOOKUP($C352,_xlfn.XLOOKUP(D$330,_xlpm.x,_xlpm.y,""),_xlpm.z,"Not Declared")))</f>
        <v>Not Declared</v>
      </c>
      <c r="E352" s="729" t="str" cm="1">
        <f t="array" ref="E352">_xlfn.LET(_xlpm.x, Bicester!$D$43:$M$43, _xlpm.y, Bicester!$D$45:$M$70, _xlpm.z, Bicester!$A$45:$A$70, IF(_xlfn.XLOOKUP($C352,_xlfn.XLOOKUP(E$330,_xlpm.x,_xlpm.y,""),_xlpm.z,"Not Declared")="", "Name not recorded",  _xlfn.XLOOKUP($C352,_xlfn.XLOOKUP(E$330,_xlpm.x,_xlpm.y,""),_xlpm.z,"Not Declared")))</f>
        <v>Not Declared</v>
      </c>
      <c r="F352" s="729" t="str" cm="1">
        <f t="array" ref="F352">_xlfn.LET(_xlpm.x, Bicester!$D$43:$M$43, _xlpm.y, Bicester!$D$45:$M$70, _xlpm.z, Bicester!$A$45:$A$70, IF(_xlfn.XLOOKUP($C352,_xlfn.XLOOKUP(F$330,_xlpm.x,_xlpm.y,""),_xlpm.z,"Not Declared")="", "Name not recorded",  _xlfn.XLOOKUP($C352,_xlfn.XLOOKUP(F$330,_xlpm.x,_xlpm.y,""),_xlpm.z,"Not Declared")))</f>
        <v>Not Declared</v>
      </c>
      <c r="G352" s="729" t="str" cm="1">
        <f t="array" ref="G352">_xlfn.LET(_xlpm.x, Bicester!$D$43:$M$43, _xlpm.y, Bicester!$D$45:$M$70, _xlpm.z, Bicester!$A$45:$A$70, IF(_xlfn.XLOOKUP($C352,_xlfn.XLOOKUP(G$330,_xlpm.x,_xlpm.y,""),_xlpm.z,"Not Declared")="", "Name not recorded",  _xlfn.XLOOKUP($C352,_xlfn.XLOOKUP(G$330,_xlpm.x,_xlpm.y,""),_xlpm.z,"Not Declared")))</f>
        <v>Not Declared</v>
      </c>
      <c r="H352" s="729" t="str" cm="1">
        <f t="array" ref="H352">_xlfn.LET(_xlpm.x, Bicester!$D$43:$M$43, _xlpm.y, Bicester!$D$45:$M$70, _xlpm.z, Bicester!$A$45:$A$70, IF(_xlfn.XLOOKUP($C352,_xlfn.XLOOKUP(H$330,_xlpm.x,_xlpm.y,""),_xlpm.z,"Not Declared")="", "Name not recorded",  _xlfn.XLOOKUP($C352,_xlfn.XLOOKUP(H$330,_xlpm.x,_xlpm.y,""),_xlpm.z,"Not Declared")))</f>
        <v>Not Declared</v>
      </c>
      <c r="I352" s="729" t="str" cm="1">
        <f t="array" ref="I352">_xlfn.LET(_xlpm.x, Bicester!$D$43:$M$43, _xlpm.y, Bicester!$D$45:$M$70, _xlpm.z, Bicester!$A$45:$A$70, IF(_xlfn.XLOOKUP($C352,_xlfn.XLOOKUP(I$330,_xlpm.x,_xlpm.y,""),_xlpm.z,"Not Declared")="", "Name not recorded",  _xlfn.XLOOKUP($C352,_xlfn.XLOOKUP(I$330,_xlpm.x,_xlpm.y,""),_xlpm.z,"Not Declared")))</f>
        <v>Not Declared</v>
      </c>
      <c r="J352" s="729" t="str" cm="1">
        <f t="array" ref="J352">_xlfn.LET(_xlpm.x, Bicester!$D$43:$M$43, _xlpm.y, Bicester!$D$45:$M$70, _xlpm.z, Bicester!$A$45:$A$70, IF(_xlfn.XLOOKUP($C352,_xlfn.XLOOKUP(J$330,_xlpm.x,_xlpm.y,""),_xlpm.z,"Not Declared")="", "Name not recorded",  _xlfn.XLOOKUP($C352,_xlfn.XLOOKUP(J$330,_xlpm.x,_xlpm.y,""),_xlpm.z,"Not Declared")))</f>
        <v>Not Declared</v>
      </c>
      <c r="K352" s="729" t="str" cm="1">
        <f t="array" ref="K352">_xlfn.LET(_xlpm.x, Bicester!$D$43:$M$43, _xlpm.y, Bicester!$D$45:$M$70, _xlpm.z, Bicester!$A$45:$A$70, IF(_xlfn.XLOOKUP($C352,_xlfn.XLOOKUP(K$330,_xlpm.x,_xlpm.y,""),_xlpm.z,"Not Declared")="", "Name not recorded",  _xlfn.XLOOKUP($C352,_xlfn.XLOOKUP(K$330,_xlpm.x,_xlpm.y,""),_xlpm.z,"Not Declared")))</f>
        <v>Not Declared</v>
      </c>
      <c r="L352" s="729" t="str" cm="1">
        <f t="array" ref="L352">_xlfn.LET(_xlpm.x, Bicester!$D$43:$M$43, _xlpm.y, Bicester!$D$45:$M$70, _xlpm.z, Bicester!$A$45:$A$70, IF(_xlfn.XLOOKUP($C352,_xlfn.XLOOKUP(L$330,_xlpm.x,_xlpm.y,""),_xlpm.z,"Not Declared")="", "Name not recorded",  _xlfn.XLOOKUP($C352,_xlfn.XLOOKUP(L$330,_xlpm.x,_xlpm.y,""),_xlpm.z,"Not Declared")))</f>
        <v>Not Declared</v>
      </c>
      <c r="M352" s="729" t="str" cm="1">
        <f t="array" ref="M352">_xlfn.LET(_xlpm.x, Bicester!$D$43:$M$43, _xlpm.y, Bicester!$D$45:$M$70, _xlpm.z, Bicester!$A$45:$A$70, IF(_xlfn.XLOOKUP($C352,_xlfn.XLOOKUP(M$330,_xlpm.x,_xlpm.y,""),_xlpm.z,"Not Declared")="", "Name not recorded",  _xlfn.XLOOKUP($C352,_xlfn.XLOOKUP(M$330,_xlpm.x,_xlpm.y,""),_xlpm.z,"Not Declared")))</f>
        <v>Not Declared</v>
      </c>
      <c r="N352" s="729" t="str" cm="1">
        <f t="array" ref="N352">_xlfn.LET(_xlpm.x, Bicester!$D$43:$M$43, _xlpm.y, Bicester!$D$45:$M$70, _xlpm.z, Bicester!$A$45:$A$70, IF(_xlfn.XLOOKUP($C352,_xlfn.XLOOKUP(N$330,_xlpm.x,_xlpm.y,""),_xlpm.z,"Not Declared")="", "Name not recorded",  _xlfn.XLOOKUP($C352,_xlfn.XLOOKUP(N$330,_xlpm.x,_xlpm.y,""),_xlpm.z,"Not Declared")))</f>
        <v>Not Declared</v>
      </c>
      <c r="O352" s="732"/>
      <c r="P352" s="3"/>
      <c r="Q352" s="3"/>
      <c r="R352" s="3"/>
      <c r="S352" s="3"/>
      <c r="T352" s="3"/>
      <c r="U352" s="3"/>
      <c r="V352" s="3"/>
      <c r="W352" s="3"/>
      <c r="X352" s="12"/>
      <c r="Z352" s="433"/>
      <c r="AA352" s="747" t="str" cm="1">
        <f t="array" ref="AA352">_xlfn.LET(_xlpm.a,_xlfn.XLOOKUP(1,('Number Allocation'!$C$6:$C$1483=AC352)*('Number Allocation'!$D$6:$D$1483=AD352),'Number Allocation'!$A$6:$A$1483,"..."),IF(_xlpm.a="","...",_xlpm.a))</f>
        <v>...</v>
      </c>
      <c r="AB352" s="747">
        <v>0</v>
      </c>
      <c r="AC352" s="12" t="str">
        <v>Not Declared</v>
      </c>
      <c r="AD352" s="12" t="str">
        <v>White Horse Harriers</v>
      </c>
      <c r="AE352" s="747"/>
      <c r="AF352" s="12"/>
      <c r="AG352" s="425"/>
      <c r="AH352" s="433"/>
      <c r="AI352" s="747" t="str" cm="1">
        <f t="array" ref="AI352">_xlfn.LET(_xlpm.a,_xlfn.XLOOKUP(1,('Number Allocation'!$C$6:$C$1483=AK352)*('Number Allocation'!$D$6:$D$1483=AL352),'Number Allocation'!$A$6:$A$1483,"..."),IF(_xlpm.a="","...",_xlpm.a))</f>
        <v>...</v>
      </c>
      <c r="AJ352" s="747">
        <v>0</v>
      </c>
      <c r="AK352" s="12" t="str">
        <v>Not Declared</v>
      </c>
      <c r="AL352" s="12" t="str">
        <v>Bicester AC</v>
      </c>
      <c r="AM352" s="747"/>
      <c r="AN352" s="12"/>
      <c r="AO352" s="425"/>
      <c r="AP352" s="433"/>
      <c r="AQ352" s="747" t="str" cm="1">
        <f t="array" ref="AQ352">_xlfn.LET(_xlpm.a,_xlfn.XLOOKUP(1,('Number Allocation'!$C$6:$C$1483=AS352)*('Number Allocation'!$D$6:$D$1483=AT352),'Number Allocation'!$A$6:$A$1483,"..."),IF(_xlpm.a="","...",_xlpm.a))</f>
        <v>...</v>
      </c>
      <c r="AR352" s="747">
        <v>0</v>
      </c>
      <c r="AS352" s="12" t="str">
        <v>Not Declared</v>
      </c>
      <c r="AT352" s="12" t="str">
        <v>Radley AC</v>
      </c>
      <c r="AU352" s="747"/>
      <c r="AV352" s="12"/>
      <c r="AW352" s="425"/>
      <c r="AX352" s="433"/>
      <c r="AY352" s="747" t="str" cm="1">
        <f t="array" ref="AY352">_xlfn.LET(_xlpm.a,_xlfn.XLOOKUP(1,('Number Allocation'!$C$6:$C$1483=BA352)*('Number Allocation'!$D$6:$D$1483=BB352),'Number Allocation'!$A$6:$A$1483,"..."),IF(_xlpm.a="","...",_xlpm.a))</f>
        <v>...</v>
      </c>
      <c r="AZ352" s="747"/>
      <c r="BA352" s="12"/>
      <c r="BB352" s="12"/>
      <c r="BC352" s="747"/>
      <c r="BD352" s="12"/>
      <c r="BE352" s="425"/>
      <c r="BF352" s="433"/>
      <c r="BG352" s="747" t="str" cm="1">
        <f t="array" ref="BG352">_xlfn.LET(_xlpm.a,_xlfn.XLOOKUP(1,('Number Allocation'!$C$6:$C$1483=BI352)*('Number Allocation'!$D$6:$D$1483=BJ352),'Number Allocation'!$A$6:$A$1483,"..."),IF(_xlpm.a="","...",_xlpm.a))</f>
        <v>...</v>
      </c>
      <c r="BH352" s="747">
        <v>0</v>
      </c>
      <c r="BI352" s="12" t="str">
        <v>Not Declared</v>
      </c>
      <c r="BJ352" s="12" t="str">
        <v>White Horse Harriers</v>
      </c>
      <c r="BK352" s="747"/>
      <c r="BL352" s="12"/>
      <c r="BM352" s="425"/>
      <c r="BN352" s="433"/>
      <c r="BO352" s="747" t="str" cm="1">
        <f t="array" ref="BO352">_xlfn.LET(_xlpm.a,_xlfn.XLOOKUP(1,('Number Allocation'!$C$6:$C$1483=BQ352)*('Number Allocation'!$D$6:$D$1483=BR352),'Number Allocation'!$A$6:$A$1483,"..."),IF(_xlpm.a="","...",_xlpm.a))</f>
        <v>...</v>
      </c>
      <c r="BP352" s="747">
        <v>0</v>
      </c>
      <c r="BQ352" s="12" t="str">
        <v>Not Declared</v>
      </c>
      <c r="BR352" s="12" t="str">
        <v>Banbury Harriers AC</v>
      </c>
      <c r="BS352" s="747"/>
      <c r="BT352" s="12"/>
      <c r="BU352" s="425"/>
      <c r="BV352" s="433"/>
      <c r="BW352" s="747" t="str" cm="1">
        <f t="array" ref="BW352">_xlfn.LET(_xlpm.a,_xlfn.XLOOKUP(1,('Number Allocation'!$C$6:$C$1483=BY352)*('Number Allocation'!$D$6:$D$1483=BZ352),'Number Allocation'!$A$6:$A$1483,"..."),IF(_xlpm.a="","...",_xlpm.a))</f>
        <v>...</v>
      </c>
      <c r="BX352" s="747"/>
      <c r="BY352" s="12"/>
      <c r="BZ352" s="12"/>
      <c r="CA352" s="479"/>
      <c r="CB352" s="480"/>
      <c r="CC352" s="481"/>
      <c r="CD352" s="433"/>
      <c r="CE352" s="747" t="str" cm="1">
        <f t="array" ref="CE352">_xlfn.LET(_xlpm.a,_xlfn.XLOOKUP(1,('Number Allocation'!$C$6:$C$1483=CG352)*('Number Allocation'!$D$6:$D$1483=CH352),'Number Allocation'!$A$6:$A$1483,"..."),IF(_xlpm.a="","...",_xlpm.a))</f>
        <v>...</v>
      </c>
      <c r="CF352" s="747">
        <v>0</v>
      </c>
      <c r="CG352" s="12" t="str">
        <v>Not Declared</v>
      </c>
      <c r="CH352" s="12" t="str">
        <v>Bicester AC</v>
      </c>
      <c r="CI352" s="479"/>
      <c r="CJ352" s="480"/>
      <c r="CK352" s="481"/>
      <c r="CL352" s="433"/>
      <c r="CM352" s="747" t="str" cm="1">
        <f t="array" ref="CM352">_xlfn.LET(_xlpm.a,_xlfn.XLOOKUP(1,('Number Allocation'!$C$6:$C$1483=CO352)*('Number Allocation'!$D$6:$D$1483=CP352),'Number Allocation'!$A$6:$A$1483,"..."),IF(_xlpm.a="","...",_xlpm.a))</f>
        <v>...</v>
      </c>
      <c r="CN352" s="747">
        <v>0</v>
      </c>
      <c r="CO352" s="12" t="str">
        <v>Not Declared</v>
      </c>
      <c r="CP352" s="12" t="str">
        <v>Oxford City AC</v>
      </c>
      <c r="CQ352" s="479"/>
      <c r="CR352" s="480"/>
      <c r="CS352" s="481"/>
      <c r="CT352" s="433"/>
      <c r="CU352" s="747" t="str" cm="1">
        <f t="array" ref="CU352">_xlfn.LET(_xlpm.a,_xlfn.XLOOKUP(1,('Number Allocation'!$C$6:$C$1483=CW352)*('Number Allocation'!$D$6:$D$1483=CX352),'Number Allocation'!$A$6:$A$1483,"..."),IF(_xlpm.a="","...",_xlpm.a))</f>
        <v>...</v>
      </c>
      <c r="CV352" s="747">
        <v>0</v>
      </c>
      <c r="CW352" s="12" t="str">
        <v>Not Declared</v>
      </c>
      <c r="CX352" s="12" t="str">
        <v>Witney Road Runners</v>
      </c>
      <c r="CY352" s="479"/>
      <c r="CZ352" s="480"/>
      <c r="DA352" s="481"/>
      <c r="DB352" s="433"/>
      <c r="DC352" s="747" t="str" cm="1">
        <f t="array" ref="DC352">_xlfn.LET(_xlpm.a,_xlfn.XLOOKUP(1,('Number Allocation'!$C$6:$C$1483=DE352)*('Number Allocation'!$D$6:$D$1483=DF352),'Number Allocation'!$A$6:$A$1483,"..."),IF(_xlpm.a="","...",_xlpm.a))</f>
        <v>...</v>
      </c>
      <c r="DD352" s="747">
        <v>0</v>
      </c>
      <c r="DE352" s="12" t="str">
        <v>Not Declared</v>
      </c>
      <c r="DF352" s="12" t="str">
        <v>Banbury Harriers AC</v>
      </c>
      <c r="DG352" s="479"/>
      <c r="DH352" s="480"/>
      <c r="DI352" s="481"/>
      <c r="DJ352" s="433"/>
      <c r="DK352" s="747" t="str" cm="1">
        <f t="array" ref="DK352">_xlfn.LET(_xlpm.a,_xlfn.XLOOKUP(1,('Number Allocation'!$C$6:$C$1483=DM352)*('Number Allocation'!$D$6:$D$1483=DN352),'Number Allocation'!$A$6:$A$1483,"..."),IF(_xlpm.a="","...",_xlpm.a))</f>
        <v>...</v>
      </c>
      <c r="DL352" s="747">
        <v>0</v>
      </c>
      <c r="DM352" s="12" t="str">
        <v>Not Declared</v>
      </c>
      <c r="DN352" s="12" t="str">
        <v>Radley AC</v>
      </c>
      <c r="DO352" s="479"/>
      <c r="DP352" s="480"/>
      <c r="DQ352" s="481"/>
      <c r="DW352" s="12"/>
      <c r="DX352" s="12"/>
      <c r="DY352" s="12"/>
      <c r="DZ352" s="15"/>
      <c r="EA352" s="15"/>
    </row>
    <row r="353" spans="1:131" s="359" customFormat="1" ht="21" customHeight="1">
      <c r="A353" s="358" t="str">
        <f t="shared" si="38"/>
        <v>Bicester AC</v>
      </c>
      <c r="B353" s="729"/>
      <c r="C353" s="729" t="s">
        <v>320</v>
      </c>
      <c r="D353" s="732" t="str" cm="1">
        <f t="array" ref="D353">_xlfn.LET(_xlpm.x, Bicester!$C$43:$M$43, _xlpm.y, Bicester!$C$45:$M$70, _xlpm.z, Bicester!$A$45:$A$70, IF(_xlfn.XLOOKUP($C353,_xlfn.XLOOKUP(D$330,_xlpm.x,_xlpm.y,""),_xlpm.z,"Not Declared")="", "Name not recorded",  _xlfn.XLOOKUP($C353,_xlfn.XLOOKUP(D$330,_xlpm.x,_xlpm.y,""),_xlpm.z,"Not Declared")))</f>
        <v>Not Declared</v>
      </c>
      <c r="E353" s="729" t="str" cm="1">
        <f t="array" ref="E353">_xlfn.LET(_xlpm.x, Bicester!$D$43:$M$43, _xlpm.y, Bicester!$D$45:$M$70, _xlpm.z, Bicester!$A$45:$A$70, IF(_xlfn.XLOOKUP($C353,_xlfn.XLOOKUP(E$330,_xlpm.x,_xlpm.y,""),_xlpm.z,"Not Declared")="", "Name not recorded",  _xlfn.XLOOKUP($C353,_xlfn.XLOOKUP(E$330,_xlpm.x,_xlpm.y,""),_xlpm.z,"Not Declared")))</f>
        <v>Not Declared</v>
      </c>
      <c r="F353" s="729" t="str" cm="1">
        <f t="array" ref="F353">_xlfn.LET(_xlpm.x, Bicester!$D$43:$M$43, _xlpm.y, Bicester!$D$45:$M$70, _xlpm.z, Bicester!$A$45:$A$70, IF(_xlfn.XLOOKUP($C353,_xlfn.XLOOKUP(F$330,_xlpm.x,_xlpm.y,""),_xlpm.z,"Not Declared")="", "Name not recorded",  _xlfn.XLOOKUP($C353,_xlfn.XLOOKUP(F$330,_xlpm.x,_xlpm.y,""),_xlpm.z,"Not Declared")))</f>
        <v>Not Declared</v>
      </c>
      <c r="G353" s="729" t="str" cm="1">
        <f t="array" ref="G353">_xlfn.LET(_xlpm.x, Bicester!$D$43:$M$43, _xlpm.y, Bicester!$D$45:$M$70, _xlpm.z, Bicester!$A$45:$A$70, IF(_xlfn.XLOOKUP($C353,_xlfn.XLOOKUP(G$330,_xlpm.x,_xlpm.y,""),_xlpm.z,"Not Declared")="", "Name not recorded",  _xlfn.XLOOKUP($C353,_xlfn.XLOOKUP(G$330,_xlpm.x,_xlpm.y,""),_xlpm.z,"Not Declared")))</f>
        <v>Not Declared</v>
      </c>
      <c r="H353" s="729" t="str" cm="1">
        <f t="array" ref="H353">_xlfn.LET(_xlpm.x, Bicester!$D$43:$M$43, _xlpm.y, Bicester!$D$45:$M$70, _xlpm.z, Bicester!$A$45:$A$70, IF(_xlfn.XLOOKUP($C353,_xlfn.XLOOKUP(H$330,_xlpm.x,_xlpm.y,""),_xlpm.z,"Not Declared")="", "Name not recorded",  _xlfn.XLOOKUP($C353,_xlfn.XLOOKUP(H$330,_xlpm.x,_xlpm.y,""),_xlpm.z,"Not Declared")))</f>
        <v>Not Declared</v>
      </c>
      <c r="I353" s="729" t="str" cm="1">
        <f t="array" ref="I353">_xlfn.LET(_xlpm.x, Bicester!$D$43:$M$43, _xlpm.y, Bicester!$D$45:$M$70, _xlpm.z, Bicester!$A$45:$A$70, IF(_xlfn.XLOOKUP($C353,_xlfn.XLOOKUP(I$330,_xlpm.x,_xlpm.y,""),_xlpm.z,"Not Declared")="", "Name not recorded",  _xlfn.XLOOKUP($C353,_xlfn.XLOOKUP(I$330,_xlpm.x,_xlpm.y,""),_xlpm.z,"Not Declared")))</f>
        <v>Not Declared</v>
      </c>
      <c r="J353" s="729" t="str" cm="1">
        <f t="array" ref="J353">_xlfn.LET(_xlpm.x, Bicester!$D$43:$M$43, _xlpm.y, Bicester!$D$45:$M$70, _xlpm.z, Bicester!$A$45:$A$70, IF(_xlfn.XLOOKUP($C353,_xlfn.XLOOKUP(J$330,_xlpm.x,_xlpm.y,""),_xlpm.z,"Not Declared")="", "Name not recorded",  _xlfn.XLOOKUP($C353,_xlfn.XLOOKUP(J$330,_xlpm.x,_xlpm.y,""),_xlpm.z,"Not Declared")))</f>
        <v>Not Declared</v>
      </c>
      <c r="K353" s="729" t="str" cm="1">
        <f t="array" ref="K353">_xlfn.LET(_xlpm.x, Bicester!$D$43:$M$43, _xlpm.y, Bicester!$D$45:$M$70, _xlpm.z, Bicester!$A$45:$A$70, IF(_xlfn.XLOOKUP($C353,_xlfn.XLOOKUP(K$330,_xlpm.x,_xlpm.y,""),_xlpm.z,"Not Declared")="", "Name not recorded",  _xlfn.XLOOKUP($C353,_xlfn.XLOOKUP(K$330,_xlpm.x,_xlpm.y,""),_xlpm.z,"Not Declared")))</f>
        <v>Not Declared</v>
      </c>
      <c r="L353" s="729" t="str" cm="1">
        <f t="array" ref="L353">_xlfn.LET(_xlpm.x, Bicester!$D$43:$M$43, _xlpm.y, Bicester!$D$45:$M$70, _xlpm.z, Bicester!$A$45:$A$70, IF(_xlfn.XLOOKUP($C353,_xlfn.XLOOKUP(L$330,_xlpm.x,_xlpm.y,""),_xlpm.z,"Not Declared")="", "Name not recorded",  _xlfn.XLOOKUP($C353,_xlfn.XLOOKUP(L$330,_xlpm.x,_xlpm.y,""),_xlpm.z,"Not Declared")))</f>
        <v>Not Declared</v>
      </c>
      <c r="M353" s="729" t="str" cm="1">
        <f t="array" ref="M353">_xlfn.LET(_xlpm.x, Bicester!$D$43:$M$43, _xlpm.y, Bicester!$D$45:$M$70, _xlpm.z, Bicester!$A$45:$A$70, IF(_xlfn.XLOOKUP($C353,_xlfn.XLOOKUP(M$330,_xlpm.x,_xlpm.y,""),_xlpm.z,"Not Declared")="", "Name not recorded",  _xlfn.XLOOKUP($C353,_xlfn.XLOOKUP(M$330,_xlpm.x,_xlpm.y,""),_xlpm.z,"Not Declared")))</f>
        <v>Not Declared</v>
      </c>
      <c r="N353" s="729" t="str" cm="1">
        <f t="array" ref="N353">_xlfn.LET(_xlpm.x, Bicester!$D$43:$M$43, _xlpm.y, Bicester!$D$45:$M$70, _xlpm.z, Bicester!$A$45:$A$70, IF(_xlfn.XLOOKUP($C353,_xlfn.XLOOKUP(N$330,_xlpm.x,_xlpm.y,""),_xlpm.z,"Not Declared")="", "Name not recorded",  _xlfn.XLOOKUP($C353,_xlfn.XLOOKUP(N$330,_xlpm.x,_xlpm.y,""),_xlpm.z,"Not Declared")))</f>
        <v>Not Declared</v>
      </c>
      <c r="O353" s="732"/>
      <c r="P353" s="3"/>
      <c r="Q353" s="3"/>
      <c r="R353" s="3"/>
      <c r="S353" s="3"/>
      <c r="T353" s="3"/>
      <c r="U353" s="3"/>
      <c r="V353" s="3"/>
      <c r="W353" s="3"/>
      <c r="X353" s="12"/>
      <c r="Z353" s="433"/>
      <c r="AA353" s="747" t="str" cm="1">
        <f t="array" ref="AA353">_xlfn.LET(_xlpm.a,_xlfn.XLOOKUP(1,('Number Allocation'!$C$6:$C$1483=AC353)*('Number Allocation'!$D$6:$D$1483=AD353),'Number Allocation'!$A$6:$A$1483,"..."),IF(_xlpm.a="","...",_xlpm.a))</f>
        <v>...</v>
      </c>
      <c r="AB353" s="747">
        <v>0</v>
      </c>
      <c r="AC353" s="12" t="str">
        <v>Not Declared</v>
      </c>
      <c r="AD353" s="12" t="str">
        <v>Witney Road Runners</v>
      </c>
      <c r="AE353" s="747"/>
      <c r="AF353" s="12"/>
      <c r="AG353" s="425"/>
      <c r="AH353" s="433"/>
      <c r="AI353" s="747" t="str" cm="1">
        <f t="array" ref="AI353">_xlfn.LET(_xlpm.a,_xlfn.XLOOKUP(1,('Number Allocation'!$C$6:$C$1483=AK353)*('Number Allocation'!$D$6:$D$1483=AL353),'Number Allocation'!$A$6:$A$1483,"..."),IF(_xlpm.a="","...",_xlpm.a))</f>
        <v>...</v>
      </c>
      <c r="AJ353" s="747">
        <v>0</v>
      </c>
      <c r="AK353" s="12" t="str">
        <v>Not Declared</v>
      </c>
      <c r="AL353" s="12" t="str">
        <v>White Horse Harriers</v>
      </c>
      <c r="AM353" s="747"/>
      <c r="AN353" s="12"/>
      <c r="AO353" s="425"/>
      <c r="AP353" s="433"/>
      <c r="AQ353" s="747" t="str" cm="1">
        <f t="array" ref="AQ353">_xlfn.LET(_xlpm.a,_xlfn.XLOOKUP(1,('Number Allocation'!$C$6:$C$1483=AS353)*('Number Allocation'!$D$6:$D$1483=AT353),'Number Allocation'!$A$6:$A$1483,"..."),IF(_xlpm.a="","...",_xlpm.a))</f>
        <v>...</v>
      </c>
      <c r="AR353" s="747">
        <v>0</v>
      </c>
      <c r="AS353" s="12" t="str">
        <v>Not Declared</v>
      </c>
      <c r="AT353" s="12" t="str">
        <v>Bicester AC</v>
      </c>
      <c r="AU353" s="747"/>
      <c r="AV353" s="12"/>
      <c r="AW353" s="425"/>
      <c r="AX353" s="433"/>
      <c r="AY353" s="747" t="str" cm="1">
        <f t="array" ref="AY353">_xlfn.LET(_xlpm.a,_xlfn.XLOOKUP(1,('Number Allocation'!$C$6:$C$1483=BA353)*('Number Allocation'!$D$6:$D$1483=BB353),'Number Allocation'!$A$6:$A$1483,"..."),IF(_xlpm.a="","...",_xlpm.a))</f>
        <v>...</v>
      </c>
      <c r="AZ353" s="747"/>
      <c r="BA353" s="12"/>
      <c r="BB353" s="12"/>
      <c r="BC353" s="747"/>
      <c r="BD353" s="12"/>
      <c r="BE353" s="425"/>
      <c r="BF353" s="433"/>
      <c r="BG353" s="747" t="str" cm="1">
        <f t="array" ref="BG353">_xlfn.LET(_xlpm.a,_xlfn.XLOOKUP(1,('Number Allocation'!$C$6:$C$1483=BI353)*('Number Allocation'!$D$6:$D$1483=BJ353),'Number Allocation'!$A$6:$A$1483,"..."),IF(_xlpm.a="","...",_xlpm.a))</f>
        <v>...</v>
      </c>
      <c r="BH353" s="747">
        <v>0</v>
      </c>
      <c r="BI353" s="12" t="str">
        <v>Not Declared</v>
      </c>
      <c r="BJ353" s="12" t="str">
        <v>Team Kennet</v>
      </c>
      <c r="BK353" s="747"/>
      <c r="BL353" s="12"/>
      <c r="BM353" s="425"/>
      <c r="BN353" s="433"/>
      <c r="BO353" s="747" t="str" cm="1">
        <f t="array" ref="BO353">_xlfn.LET(_xlpm.a,_xlfn.XLOOKUP(1,('Number Allocation'!$C$6:$C$1483=BQ353)*('Number Allocation'!$D$6:$D$1483=BR353),'Number Allocation'!$A$6:$A$1483,"..."),IF(_xlpm.a="","...",_xlpm.a))</f>
        <v>...</v>
      </c>
      <c r="BP353" s="747">
        <v>0</v>
      </c>
      <c r="BQ353" s="12" t="str">
        <v>Not Declared</v>
      </c>
      <c r="BR353" s="12" t="str">
        <v>Bicester AC</v>
      </c>
      <c r="BS353" s="747"/>
      <c r="BT353" s="12"/>
      <c r="BU353" s="425"/>
      <c r="BV353" s="433"/>
      <c r="BW353" s="747" t="str" cm="1">
        <f t="array" ref="BW353">_xlfn.LET(_xlpm.a,_xlfn.XLOOKUP(1,('Number Allocation'!$C$6:$C$1483=BY353)*('Number Allocation'!$D$6:$D$1483=BZ353),'Number Allocation'!$A$6:$A$1483,"..."),IF(_xlpm.a="","...",_xlpm.a))</f>
        <v>...</v>
      </c>
      <c r="BX353" s="747"/>
      <c r="BY353" s="12"/>
      <c r="BZ353" s="12"/>
      <c r="CA353" s="479"/>
      <c r="CB353" s="480"/>
      <c r="CC353" s="481"/>
      <c r="CD353" s="433"/>
      <c r="CE353" s="747" t="str" cm="1">
        <f t="array" ref="CE353">_xlfn.LET(_xlpm.a,_xlfn.XLOOKUP(1,('Number Allocation'!$C$6:$C$1483=CG353)*('Number Allocation'!$D$6:$D$1483=CH353),'Number Allocation'!$A$6:$A$1483,"..."),IF(_xlpm.a="","...",_xlpm.a))</f>
        <v>...</v>
      </c>
      <c r="CF353" s="747">
        <v>0</v>
      </c>
      <c r="CG353" s="12" t="str">
        <v>Not Declared</v>
      </c>
      <c r="CH353" s="12" t="str">
        <v>Oxford City AC</v>
      </c>
      <c r="CI353" s="479"/>
      <c r="CJ353" s="480"/>
      <c r="CK353" s="481"/>
      <c r="CL353" s="433"/>
      <c r="CM353" s="747" t="str" cm="1">
        <f t="array" ref="CM353">_xlfn.LET(_xlpm.a,_xlfn.XLOOKUP(1,('Number Allocation'!$C$6:$C$1483=CO353)*('Number Allocation'!$D$6:$D$1483=CP353),'Number Allocation'!$A$6:$A$1483,"..."),IF(_xlpm.a="","...",_xlpm.a))</f>
        <v>...</v>
      </c>
      <c r="CN353" s="747">
        <v>0</v>
      </c>
      <c r="CO353" s="12" t="str">
        <v>Not Declared</v>
      </c>
      <c r="CP353" s="12" t="str">
        <v>Abingdon AC</v>
      </c>
      <c r="CQ353" s="479"/>
      <c r="CR353" s="480"/>
      <c r="CS353" s="481"/>
      <c r="CT353" s="433"/>
      <c r="CU353" s="747" t="str" cm="1">
        <f t="array" ref="CU353">_xlfn.LET(_xlpm.a,_xlfn.XLOOKUP(1,('Number Allocation'!$C$6:$C$1483=CW353)*('Number Allocation'!$D$6:$D$1483=CX353),'Number Allocation'!$A$6:$A$1483,"..."),IF(_xlpm.a="","...",_xlpm.a))</f>
        <v>...</v>
      </c>
      <c r="CV353" s="747">
        <v>0</v>
      </c>
      <c r="CW353" s="12" t="str">
        <v>Not Declared</v>
      </c>
      <c r="CX353" s="12" t="str">
        <v>Radley AC</v>
      </c>
      <c r="CY353" s="479"/>
      <c r="CZ353" s="480"/>
      <c r="DA353" s="481"/>
      <c r="DB353" s="433"/>
      <c r="DC353" s="747" t="str" cm="1">
        <f t="array" ref="DC353">_xlfn.LET(_xlpm.a,_xlfn.XLOOKUP(1,('Number Allocation'!$C$6:$C$1483=DE353)*('Number Allocation'!$D$6:$D$1483=DF353),'Number Allocation'!$A$6:$A$1483,"..."),IF(_xlpm.a="","...",_xlpm.a))</f>
        <v>...</v>
      </c>
      <c r="DD353" s="747">
        <v>0</v>
      </c>
      <c r="DE353" s="12" t="str">
        <v>Not Declared</v>
      </c>
      <c r="DF353" s="12" t="str">
        <v>White Horse Harriers</v>
      </c>
      <c r="DG353" s="479"/>
      <c r="DH353" s="480"/>
      <c r="DI353" s="481"/>
      <c r="DJ353" s="433"/>
      <c r="DK353" s="747" t="str" cm="1">
        <f t="array" ref="DK353">_xlfn.LET(_xlpm.a,_xlfn.XLOOKUP(1,('Number Allocation'!$C$6:$C$1483=DM353)*('Number Allocation'!$D$6:$D$1483=DN353),'Number Allocation'!$A$6:$A$1483,"..."),IF(_xlpm.a="","...",_xlpm.a))</f>
        <v>...</v>
      </c>
      <c r="DL353" s="747">
        <v>0</v>
      </c>
      <c r="DM353" s="12" t="str">
        <v>Not Declared</v>
      </c>
      <c r="DN353" s="12" t="str">
        <v>Abingdon AC</v>
      </c>
      <c r="DO353" s="479"/>
      <c r="DP353" s="480"/>
      <c r="DQ353" s="481"/>
      <c r="DV353" s="88"/>
      <c r="DW353" s="12"/>
      <c r="DX353" s="12"/>
      <c r="DY353" s="12"/>
      <c r="DZ353" s="15"/>
      <c r="EA353" s="15"/>
    </row>
    <row r="354" spans="1:131" s="359" customFormat="1" ht="21" customHeight="1">
      <c r="A354" s="358" t="str">
        <f t="shared" si="38"/>
        <v>Bicester AC</v>
      </c>
      <c r="B354" s="729"/>
      <c r="C354" s="729" t="s">
        <v>321</v>
      </c>
      <c r="D354" s="732" t="str" cm="1">
        <f t="array" ref="D354">_xlfn.LET(_xlpm.x, Bicester!$C$43:$M$43, _xlpm.y, Bicester!$C$45:$M$70, _xlpm.z, Bicester!$A$45:$A$70, IF(_xlfn.XLOOKUP($C354,_xlfn.XLOOKUP(D$330,_xlpm.x,_xlpm.y,""),_xlpm.z,"Not Declared")="", "Name not recorded",  _xlfn.XLOOKUP($C354,_xlfn.XLOOKUP(D$330,_xlpm.x,_xlpm.y,""),_xlpm.z,"Not Declared")))</f>
        <v>Not Declared</v>
      </c>
      <c r="E354" s="729" t="str" cm="1">
        <f t="array" ref="E354">_xlfn.LET(_xlpm.x, Bicester!$D$43:$M$43, _xlpm.y, Bicester!$D$45:$M$70, _xlpm.z, Bicester!$A$45:$A$70, IF(_xlfn.XLOOKUP($C354,_xlfn.XLOOKUP(E$330,_xlpm.x,_xlpm.y,""),_xlpm.z,"Not Declared")="", "Name not recorded",  _xlfn.XLOOKUP($C354,_xlfn.XLOOKUP(E$330,_xlpm.x,_xlpm.y,""),_xlpm.z,"Not Declared")))</f>
        <v>Not Declared</v>
      </c>
      <c r="F354" s="729" t="str" cm="1">
        <f t="array" ref="F354">_xlfn.LET(_xlpm.x, Bicester!$D$43:$M$43, _xlpm.y, Bicester!$D$45:$M$70, _xlpm.z, Bicester!$A$45:$A$70, IF(_xlfn.XLOOKUP($C354,_xlfn.XLOOKUP(F$330,_xlpm.x,_xlpm.y,""),_xlpm.z,"Not Declared")="", "Name not recorded",  _xlfn.XLOOKUP($C354,_xlfn.XLOOKUP(F$330,_xlpm.x,_xlpm.y,""),_xlpm.z,"Not Declared")))</f>
        <v>Not Declared</v>
      </c>
      <c r="G354" s="729" t="str" cm="1">
        <f t="array" ref="G354">_xlfn.LET(_xlpm.x, Bicester!$D$43:$M$43, _xlpm.y, Bicester!$D$45:$M$70, _xlpm.z, Bicester!$A$45:$A$70, IF(_xlfn.XLOOKUP($C354,_xlfn.XLOOKUP(G$330,_xlpm.x,_xlpm.y,""),_xlpm.z,"Not Declared")="", "Name not recorded",  _xlfn.XLOOKUP($C354,_xlfn.XLOOKUP(G$330,_xlpm.x,_xlpm.y,""),_xlpm.z,"Not Declared")))</f>
        <v>Not Declared</v>
      </c>
      <c r="H354" s="729" t="str" cm="1">
        <f t="array" ref="H354">_xlfn.LET(_xlpm.x, Bicester!$D$43:$M$43, _xlpm.y, Bicester!$D$45:$M$70, _xlpm.z, Bicester!$A$45:$A$70, IF(_xlfn.XLOOKUP($C354,_xlfn.XLOOKUP(H$330,_xlpm.x,_xlpm.y,""),_xlpm.z,"Not Declared")="", "Name not recorded",  _xlfn.XLOOKUP($C354,_xlfn.XLOOKUP(H$330,_xlpm.x,_xlpm.y,""),_xlpm.z,"Not Declared")))</f>
        <v>Not Declared</v>
      </c>
      <c r="I354" s="729" t="str" cm="1">
        <f t="array" ref="I354">_xlfn.LET(_xlpm.x, Bicester!$D$43:$M$43, _xlpm.y, Bicester!$D$45:$M$70, _xlpm.z, Bicester!$A$45:$A$70, IF(_xlfn.XLOOKUP($C354,_xlfn.XLOOKUP(I$330,_xlpm.x,_xlpm.y,""),_xlpm.z,"Not Declared")="", "Name not recorded",  _xlfn.XLOOKUP($C354,_xlfn.XLOOKUP(I$330,_xlpm.x,_xlpm.y,""),_xlpm.z,"Not Declared")))</f>
        <v>Not Declared</v>
      </c>
      <c r="J354" s="729" t="str" cm="1">
        <f t="array" ref="J354">_xlfn.LET(_xlpm.x, Bicester!$D$43:$M$43, _xlpm.y, Bicester!$D$45:$M$70, _xlpm.z, Bicester!$A$45:$A$70, IF(_xlfn.XLOOKUP($C354,_xlfn.XLOOKUP(J$330,_xlpm.x,_xlpm.y,""),_xlpm.z,"Not Declared")="", "Name not recorded",  _xlfn.XLOOKUP($C354,_xlfn.XLOOKUP(J$330,_xlpm.x,_xlpm.y,""),_xlpm.z,"Not Declared")))</f>
        <v>Not Declared</v>
      </c>
      <c r="K354" s="729" t="str" cm="1">
        <f t="array" ref="K354">_xlfn.LET(_xlpm.x, Bicester!$D$43:$M$43, _xlpm.y, Bicester!$D$45:$M$70, _xlpm.z, Bicester!$A$45:$A$70, IF(_xlfn.XLOOKUP($C354,_xlfn.XLOOKUP(K$330,_xlpm.x,_xlpm.y,""),_xlpm.z,"Not Declared")="", "Name not recorded",  _xlfn.XLOOKUP($C354,_xlfn.XLOOKUP(K$330,_xlpm.x,_xlpm.y,""),_xlpm.z,"Not Declared")))</f>
        <v>Not Declared</v>
      </c>
      <c r="L354" s="729" t="str" cm="1">
        <f t="array" ref="L354">_xlfn.LET(_xlpm.x, Bicester!$D$43:$M$43, _xlpm.y, Bicester!$D$45:$M$70, _xlpm.z, Bicester!$A$45:$A$70, IF(_xlfn.XLOOKUP($C354,_xlfn.XLOOKUP(L$330,_xlpm.x,_xlpm.y,""),_xlpm.z,"Not Declared")="", "Name not recorded",  _xlfn.XLOOKUP($C354,_xlfn.XLOOKUP(L$330,_xlpm.x,_xlpm.y,""),_xlpm.z,"Not Declared")))</f>
        <v>Not Declared</v>
      </c>
      <c r="M354" s="729" t="str" cm="1">
        <f t="array" ref="M354">_xlfn.LET(_xlpm.x, Bicester!$D$43:$M$43, _xlpm.y, Bicester!$D$45:$M$70, _xlpm.z, Bicester!$A$45:$A$70, IF(_xlfn.XLOOKUP($C354,_xlfn.XLOOKUP(M$330,_xlpm.x,_xlpm.y,""),_xlpm.z,"Not Declared")="", "Name not recorded",  _xlfn.XLOOKUP($C354,_xlfn.XLOOKUP(M$330,_xlpm.x,_xlpm.y,""),_xlpm.z,"Not Declared")))</f>
        <v>Not Declared</v>
      </c>
      <c r="N354" s="729" t="str" cm="1">
        <f t="array" ref="N354">_xlfn.LET(_xlpm.x, Bicester!$D$43:$M$43, _xlpm.y, Bicester!$D$45:$M$70, _xlpm.z, Bicester!$A$45:$A$70, IF(_xlfn.XLOOKUP($C354,_xlfn.XLOOKUP(N$330,_xlpm.x,_xlpm.y,""),_xlpm.z,"Not Declared")="", "Name not recorded",  _xlfn.XLOOKUP($C354,_xlfn.XLOOKUP(N$330,_xlpm.x,_xlpm.y,""),_xlpm.z,"Not Declared")))</f>
        <v>Not Declared</v>
      </c>
      <c r="O354" s="732"/>
      <c r="P354" s="3"/>
      <c r="Q354" s="3"/>
      <c r="R354" s="3"/>
      <c r="S354" s="3"/>
      <c r="T354" s="3"/>
      <c r="U354" s="3"/>
      <c r="V354" s="3"/>
      <c r="W354" s="3"/>
      <c r="X354" s="3"/>
      <c r="Z354" s="433"/>
      <c r="AA354" s="749" t="str" cm="1">
        <f t="array" ref="AA354">_xlfn.LET(_xlpm.a,_xlfn.XLOOKUP(1,('Number Allocation'!$C$6:$C$1483=AC354)*('Number Allocation'!$D$6:$D$1483=AD354),'Number Allocation'!$A$6:$A$1483,"..."),IF(_xlpm.a="","...",_xlpm.a))</f>
        <v>...</v>
      </c>
      <c r="AB354" s="749">
        <v>0</v>
      </c>
      <c r="AC354" s="427" t="str">
        <v>Not Declared</v>
      </c>
      <c r="AD354" s="427" t="str">
        <v>Bicester AC</v>
      </c>
      <c r="AE354" s="747"/>
      <c r="AF354" s="12"/>
      <c r="AG354" s="425"/>
      <c r="AH354" s="433"/>
      <c r="AI354" s="749" t="str" cm="1">
        <f t="array" ref="AI354">_xlfn.LET(_xlpm.a,_xlfn.XLOOKUP(1,('Number Allocation'!$C$6:$C$1483=AK354)*('Number Allocation'!$D$6:$D$1483=AL354),'Number Allocation'!$A$6:$A$1483,"..."),IF(_xlpm.a="","...",_xlpm.a))</f>
        <v>...</v>
      </c>
      <c r="AJ354" s="749">
        <v>0</v>
      </c>
      <c r="AK354" s="427" t="str">
        <v>Not Declared</v>
      </c>
      <c r="AL354" s="427" t="str">
        <v>Oxford City AC</v>
      </c>
      <c r="AM354" s="747"/>
      <c r="AN354" s="12"/>
      <c r="AO354" s="425"/>
      <c r="AP354" s="433"/>
      <c r="AQ354" s="749" t="str" cm="1">
        <f t="array" ref="AQ354">_xlfn.LET(_xlpm.a,_xlfn.XLOOKUP(1,('Number Allocation'!$C$6:$C$1483=AS354)*('Number Allocation'!$D$6:$D$1483=AT354),'Number Allocation'!$A$6:$A$1483,"..."),IF(_xlpm.a="","...",_xlpm.a))</f>
        <v>...</v>
      </c>
      <c r="AR354" s="749">
        <v>0</v>
      </c>
      <c r="AS354" s="427" t="str">
        <v>Not Declared</v>
      </c>
      <c r="AT354" s="427" t="str">
        <v>Abingdon AC</v>
      </c>
      <c r="AU354" s="747"/>
      <c r="AV354" s="12"/>
      <c r="AW354" s="425"/>
      <c r="AX354" s="433"/>
      <c r="AY354" s="749" t="str" cm="1">
        <f t="array" ref="AY354">_xlfn.LET(_xlpm.a,_xlfn.XLOOKUP(1,('Number Allocation'!$C$6:$C$1483=BA354)*('Number Allocation'!$D$6:$D$1483=BB354),'Number Allocation'!$A$6:$A$1483,"..."),IF(_xlpm.a="","...",_xlpm.a))</f>
        <v>...</v>
      </c>
      <c r="AZ354" s="749"/>
      <c r="BA354" s="427"/>
      <c r="BB354" s="427"/>
      <c r="BC354" s="747"/>
      <c r="BD354" s="12"/>
      <c r="BE354" s="425"/>
      <c r="BF354" s="433"/>
      <c r="BG354" s="749" t="str" cm="1">
        <f t="array" ref="BG354">_xlfn.LET(_xlpm.a,_xlfn.XLOOKUP(1,('Number Allocation'!$C$6:$C$1483=BI354)*('Number Allocation'!$D$6:$D$1483=BJ354),'Number Allocation'!$A$6:$A$1483,"..."),IF(_xlpm.a="","...",_xlpm.a))</f>
        <v>...</v>
      </c>
      <c r="BH354" s="749">
        <v>0</v>
      </c>
      <c r="BI354" s="427" t="str">
        <v>Not Declared</v>
      </c>
      <c r="BJ354" s="427" t="str">
        <v>Oxford City AC</v>
      </c>
      <c r="BK354" s="747"/>
      <c r="BL354" s="12"/>
      <c r="BM354" s="425"/>
      <c r="BN354" s="433"/>
      <c r="BO354" s="749" t="str" cm="1">
        <f t="array" ref="BO354">_xlfn.LET(_xlpm.a,_xlfn.XLOOKUP(1,('Number Allocation'!$C$6:$C$1483=BQ354)*('Number Allocation'!$D$6:$D$1483=BR354),'Number Allocation'!$A$6:$A$1483,"..."),IF(_xlpm.a="","...",_xlpm.a))</f>
        <v>...</v>
      </c>
      <c r="BP354" s="749">
        <v>0</v>
      </c>
      <c r="BQ354" s="427" t="str">
        <v>Not Declared</v>
      </c>
      <c r="BR354" s="427" t="str">
        <v>White Horse Harriers</v>
      </c>
      <c r="BS354" s="747"/>
      <c r="BT354" s="12"/>
      <c r="BU354" s="425"/>
      <c r="BV354" s="433"/>
      <c r="BW354" s="749" t="str" cm="1">
        <f t="array" ref="BW354">_xlfn.LET(_xlpm.a,_xlfn.XLOOKUP(1,('Number Allocation'!$C$6:$C$1483=BY354)*('Number Allocation'!$D$6:$D$1483=BZ354),'Number Allocation'!$A$6:$A$1483,"..."),IF(_xlpm.a="","...",_xlpm.a))</f>
        <v>...</v>
      </c>
      <c r="BX354" s="749"/>
      <c r="BY354" s="427"/>
      <c r="BZ354" s="427"/>
      <c r="CA354" s="479"/>
      <c r="CB354" s="480"/>
      <c r="CC354" s="481"/>
      <c r="CD354" s="433"/>
      <c r="CE354" s="749" t="str" cm="1">
        <f t="array" ref="CE354">_xlfn.LET(_xlpm.a,_xlfn.XLOOKUP(1,('Number Allocation'!$C$6:$C$1483=CG354)*('Number Allocation'!$D$6:$D$1483=CH354),'Number Allocation'!$A$6:$A$1483,"..."),IF(_xlpm.a="","...",_xlpm.a))</f>
        <v>...</v>
      </c>
      <c r="CF354" s="749">
        <v>0</v>
      </c>
      <c r="CG354" s="427" t="str">
        <v>Not Declared</v>
      </c>
      <c r="CH354" s="427" t="str">
        <v>Witney Road Runners</v>
      </c>
      <c r="CI354" s="479"/>
      <c r="CJ354" s="480"/>
      <c r="CK354" s="481"/>
      <c r="CL354" s="433"/>
      <c r="CM354" s="749" t="str" cm="1">
        <f t="array" ref="CM354">_xlfn.LET(_xlpm.a,_xlfn.XLOOKUP(1,('Number Allocation'!$C$6:$C$1483=CO354)*('Number Allocation'!$D$6:$D$1483=CP354),'Number Allocation'!$A$6:$A$1483,"..."),IF(_xlpm.a="","...",_xlpm.a))</f>
        <v>...</v>
      </c>
      <c r="CN354" s="749">
        <v>0</v>
      </c>
      <c r="CO354" s="427" t="str">
        <v>Not Declared</v>
      </c>
      <c r="CP354" s="427" t="str">
        <v>White Horse Harriers</v>
      </c>
      <c r="CQ354" s="479"/>
      <c r="CR354" s="480"/>
      <c r="CS354" s="481"/>
      <c r="CT354" s="433"/>
      <c r="CU354" s="749" t="str" cm="1">
        <f t="array" ref="CU354">_xlfn.LET(_xlpm.a,_xlfn.XLOOKUP(1,('Number Allocation'!$C$6:$C$1483=CW354)*('Number Allocation'!$D$6:$D$1483=CX354),'Number Allocation'!$A$6:$A$1483,"..."),IF(_xlpm.a="","...",_xlpm.a))</f>
        <v>...</v>
      </c>
      <c r="CV354" s="749">
        <v>0</v>
      </c>
      <c r="CW354" s="427" t="str">
        <v>Not Declared</v>
      </c>
      <c r="CX354" s="427" t="str">
        <v>Abingdon AC</v>
      </c>
      <c r="CY354" s="479"/>
      <c r="CZ354" s="480"/>
      <c r="DA354" s="481"/>
      <c r="DB354" s="433"/>
      <c r="DC354" s="749" t="str" cm="1">
        <f t="array" ref="DC354">_xlfn.LET(_xlpm.a,_xlfn.XLOOKUP(1,('Number Allocation'!$C$6:$C$1483=DE354)*('Number Allocation'!$D$6:$D$1483=DF354),'Number Allocation'!$A$6:$A$1483,"..."),IF(_xlpm.a="","...",_xlpm.a))</f>
        <v>...</v>
      </c>
      <c r="DD354" s="749">
        <v>0</v>
      </c>
      <c r="DE354" s="427" t="str">
        <v>Not Declared</v>
      </c>
      <c r="DF354" s="427" t="str">
        <v>Oxford City AC</v>
      </c>
      <c r="DG354" s="479"/>
      <c r="DH354" s="480"/>
      <c r="DI354" s="481"/>
      <c r="DJ354" s="433"/>
      <c r="DK354" s="749" t="str" cm="1">
        <f t="array" ref="DK354">_xlfn.LET(_xlpm.a,_xlfn.XLOOKUP(1,('Number Allocation'!$C$6:$C$1483=DM354)*('Number Allocation'!$D$6:$D$1483=DN354),'Number Allocation'!$A$6:$A$1483,"..."),IF(_xlpm.a="","...",_xlpm.a))</f>
        <v>...</v>
      </c>
      <c r="DL354" s="749">
        <v>0</v>
      </c>
      <c r="DM354" s="427" t="str">
        <v>Not Declared</v>
      </c>
      <c r="DN354" s="427" t="str">
        <v>Oxford City AC</v>
      </c>
      <c r="DO354" s="479"/>
      <c r="DP354" s="480"/>
      <c r="DQ354" s="481"/>
      <c r="DW354" s="12"/>
      <c r="DX354" s="12"/>
      <c r="DY354" s="12"/>
      <c r="DZ354" s="15"/>
      <c r="EA354" s="15"/>
    </row>
    <row r="355" spans="1:131" s="359" customFormat="1" ht="21" customHeight="1">
      <c r="A355" s="358" t="str">
        <f t="shared" si="38"/>
        <v>Bicester AC</v>
      </c>
      <c r="B355" s="729"/>
      <c r="C355" s="729" t="s">
        <v>322</v>
      </c>
      <c r="D355" s="732" t="str" cm="1">
        <f t="array" ref="D355">_xlfn.LET(_xlpm.x, Bicester!$C$43:$M$43, _xlpm.y, Bicester!$C$45:$M$70, _xlpm.z, Bicester!$A$45:$A$70, IF(_xlfn.XLOOKUP($C355,_xlfn.XLOOKUP(D$330,_xlpm.x,_xlpm.y,""),_xlpm.z,"Not Declared")="", "Name not recorded",  _xlfn.XLOOKUP($C355,_xlfn.XLOOKUP(D$330,_xlpm.x,_xlpm.y,""),_xlpm.z,"Not Declared")))</f>
        <v>Not Declared</v>
      </c>
      <c r="E355" s="729" t="str" cm="1">
        <f t="array" ref="E355">_xlfn.LET(_xlpm.x, Bicester!$D$43:$M$43, _xlpm.y, Bicester!$D$45:$M$70, _xlpm.z, Bicester!$A$45:$A$70, IF(_xlfn.XLOOKUP($C355,_xlfn.XLOOKUP(E$330,_xlpm.x,_xlpm.y,""),_xlpm.z,"Not Declared")="", "Name not recorded",  _xlfn.XLOOKUP($C355,_xlfn.XLOOKUP(E$330,_xlpm.x,_xlpm.y,""),_xlpm.z,"Not Declared")))</f>
        <v>Not Declared</v>
      </c>
      <c r="F355" s="729" t="str" cm="1">
        <f t="array" ref="F355">_xlfn.LET(_xlpm.x, Bicester!$D$43:$M$43, _xlpm.y, Bicester!$D$45:$M$70, _xlpm.z, Bicester!$A$45:$A$70, IF(_xlfn.XLOOKUP($C355,_xlfn.XLOOKUP(F$330,_xlpm.x,_xlpm.y,""),_xlpm.z,"Not Declared")="", "Name not recorded",  _xlfn.XLOOKUP($C355,_xlfn.XLOOKUP(F$330,_xlpm.x,_xlpm.y,""),_xlpm.z,"Not Declared")))</f>
        <v>Not Declared</v>
      </c>
      <c r="G355" s="729" t="str" cm="1">
        <f t="array" ref="G355">_xlfn.LET(_xlpm.x, Bicester!$D$43:$M$43, _xlpm.y, Bicester!$D$45:$M$70, _xlpm.z, Bicester!$A$45:$A$70, IF(_xlfn.XLOOKUP($C355,_xlfn.XLOOKUP(G$330,_xlpm.x,_xlpm.y,""),_xlpm.z,"Not Declared")="", "Name not recorded",  _xlfn.XLOOKUP($C355,_xlfn.XLOOKUP(G$330,_xlpm.x,_xlpm.y,""),_xlpm.z,"Not Declared")))</f>
        <v>Not Declared</v>
      </c>
      <c r="H355" s="729" t="str" cm="1">
        <f t="array" ref="H355">_xlfn.LET(_xlpm.x, Bicester!$D$43:$M$43, _xlpm.y, Bicester!$D$45:$M$70, _xlpm.z, Bicester!$A$45:$A$70, IF(_xlfn.XLOOKUP($C355,_xlfn.XLOOKUP(H$330,_xlpm.x,_xlpm.y,""),_xlpm.z,"Not Declared")="", "Name not recorded",  _xlfn.XLOOKUP($C355,_xlfn.XLOOKUP(H$330,_xlpm.x,_xlpm.y,""),_xlpm.z,"Not Declared")))</f>
        <v>Not Declared</v>
      </c>
      <c r="I355" s="729" t="str" cm="1">
        <f t="array" ref="I355">_xlfn.LET(_xlpm.x, Bicester!$D$43:$M$43, _xlpm.y, Bicester!$D$45:$M$70, _xlpm.z, Bicester!$A$45:$A$70, IF(_xlfn.XLOOKUP($C355,_xlfn.XLOOKUP(I$330,_xlpm.x,_xlpm.y,""),_xlpm.z,"Not Declared")="", "Name not recorded",  _xlfn.XLOOKUP($C355,_xlfn.XLOOKUP(I$330,_xlpm.x,_xlpm.y,""),_xlpm.z,"Not Declared")))</f>
        <v>Not Declared</v>
      </c>
      <c r="J355" s="729" t="str" cm="1">
        <f t="array" ref="J355">_xlfn.LET(_xlpm.x, Bicester!$D$43:$M$43, _xlpm.y, Bicester!$D$45:$M$70, _xlpm.z, Bicester!$A$45:$A$70, IF(_xlfn.XLOOKUP($C355,_xlfn.XLOOKUP(J$330,_xlpm.x,_xlpm.y,""),_xlpm.z,"Not Declared")="", "Name not recorded",  _xlfn.XLOOKUP($C355,_xlfn.XLOOKUP(J$330,_xlpm.x,_xlpm.y,""),_xlpm.z,"Not Declared")))</f>
        <v>Not Declared</v>
      </c>
      <c r="K355" s="729" t="str" cm="1">
        <f t="array" ref="K355">_xlfn.LET(_xlpm.x, Bicester!$D$43:$M$43, _xlpm.y, Bicester!$D$45:$M$70, _xlpm.z, Bicester!$A$45:$A$70, IF(_xlfn.XLOOKUP($C355,_xlfn.XLOOKUP(K$330,_xlpm.x,_xlpm.y,""),_xlpm.z,"Not Declared")="", "Name not recorded",  _xlfn.XLOOKUP($C355,_xlfn.XLOOKUP(K$330,_xlpm.x,_xlpm.y,""),_xlpm.z,"Not Declared")))</f>
        <v>Not Declared</v>
      </c>
      <c r="L355" s="729" t="str" cm="1">
        <f t="array" ref="L355">_xlfn.LET(_xlpm.x, Bicester!$D$43:$M$43, _xlpm.y, Bicester!$D$45:$M$70, _xlpm.z, Bicester!$A$45:$A$70, IF(_xlfn.XLOOKUP($C355,_xlfn.XLOOKUP(L$330,_xlpm.x,_xlpm.y,""),_xlpm.z,"Not Declared")="", "Name not recorded",  _xlfn.XLOOKUP($C355,_xlfn.XLOOKUP(L$330,_xlpm.x,_xlpm.y,""),_xlpm.z,"Not Declared")))</f>
        <v>Not Declared</v>
      </c>
      <c r="M355" s="729" t="str" cm="1">
        <f t="array" ref="M355">_xlfn.LET(_xlpm.x, Bicester!$D$43:$M$43, _xlpm.y, Bicester!$D$45:$M$70, _xlpm.z, Bicester!$A$45:$A$70, IF(_xlfn.XLOOKUP($C355,_xlfn.XLOOKUP(M$330,_xlpm.x,_xlpm.y,""),_xlpm.z,"Not Declared")="", "Name not recorded",  _xlfn.XLOOKUP($C355,_xlfn.XLOOKUP(M$330,_xlpm.x,_xlpm.y,""),_xlpm.z,"Not Declared")))</f>
        <v>Not Declared</v>
      </c>
      <c r="N355" s="729" t="str" cm="1">
        <f t="array" ref="N355">_xlfn.LET(_xlpm.x, Bicester!$D$43:$M$43, _xlpm.y, Bicester!$D$45:$M$70, _xlpm.z, Bicester!$A$45:$A$70, IF(_xlfn.XLOOKUP($C355,_xlfn.XLOOKUP(N$330,_xlpm.x,_xlpm.y,""),_xlpm.z,"Not Declared")="", "Name not recorded",  _xlfn.XLOOKUP($C355,_xlfn.XLOOKUP(N$330,_xlpm.x,_xlpm.y,""),_xlpm.z,"Not Declared")))</f>
        <v>Not Declared</v>
      </c>
      <c r="O355" s="732"/>
      <c r="P355" s="3"/>
      <c r="Q355" s="3"/>
      <c r="R355" s="3"/>
      <c r="S355" s="3"/>
      <c r="T355" s="3"/>
      <c r="U355" s="3"/>
      <c r="V355" s="3"/>
      <c r="W355" s="3"/>
      <c r="X355" s="12"/>
      <c r="Z355" s="3" t="s">
        <v>319</v>
      </c>
      <c r="AA355" s="744" t="str" cm="1">
        <f t="array" ref="AA355">_xlfn.LET(_xlpm.a,_xlfn.XLOOKUP(1,('Number Allocation'!$C$6:$C$1483=AC355)*('Number Allocation'!$D$6:$D$1483=AD355),'Number Allocation'!$A$6:$A$1483,"..."),IF(_xlpm.a="","...",_xlpm.a))</f>
        <v>...</v>
      </c>
      <c r="AB355" s="432" cm="1">
        <f t="array" ref="AB355:AD362">_xlfn.LET(_xlpm.eventsort, _xlfn.XLOOKUP(AB$330,$D$710:$P$710,$D$712:$P$719), _xlpm.eventdata, _xlfn.XLOOKUP(AB$330,$D$330:$O$330,$D$331:$O$401), _xlpm.agedata, $A$331:$C$401, _xlfn.SORTBY(_xlfn._xlws.FILTER(_xlfn.CHOOSECOLS(_xlfn.HSTACK(_xlpm.agedata,_xlpm.eventdata),2,4,1),(_xlfn.CHOOSECOLS(_xlpm.agedata,3)=Z355),""),_xlpm.eventsort))</f>
        <v>0</v>
      </c>
      <c r="AC355" s="422" t="str">
        <v>Not Declared</v>
      </c>
      <c r="AD355" s="422" t="str">
        <v>Banbury Harriers AC</v>
      </c>
      <c r="AE355" s="747"/>
      <c r="AF355" s="12"/>
      <c r="AG355" s="425"/>
      <c r="AH355" s="3" t="s">
        <v>319</v>
      </c>
      <c r="AI355" s="744" t="str" cm="1">
        <f t="array" ref="AI355">_xlfn.LET(_xlpm.a,_xlfn.XLOOKUP(1,('Number Allocation'!$C$6:$C$1483=AK355)*('Number Allocation'!$D$6:$D$1483=AL355),'Number Allocation'!$A$6:$A$1483,"..."),IF(_xlpm.a="","...",_xlpm.a))</f>
        <v>...</v>
      </c>
      <c r="AJ355" s="432" cm="1">
        <f t="array" ref="AJ355:AL362">_xlfn.LET(_xlpm.eventsort, _xlfn.XLOOKUP(AJ$330,$D$710:$P$710,$D$712:$P$719), _xlpm.eventdata, _xlfn.XLOOKUP(AJ$330,$D$330:$O$330,$D$331:$O$401), _xlpm.agedata, $A$331:$C$401, _xlfn.SORTBY(_xlfn._xlws.FILTER(_xlfn.CHOOSECOLS(_xlfn.HSTACK(_xlpm.agedata,_xlpm.eventdata),2,4,1),(_xlfn.CHOOSECOLS(_xlpm.agedata,3)=AH355),""),_xlpm.eventsort))</f>
        <v>0</v>
      </c>
      <c r="AK355" s="422" t="str">
        <v>Not Declared</v>
      </c>
      <c r="AL355" s="422" t="str">
        <v>Radley AC</v>
      </c>
      <c r="AM355" s="747"/>
      <c r="AN355" s="12"/>
      <c r="AO355" s="425"/>
      <c r="AP355" s="3" t="s">
        <v>319</v>
      </c>
      <c r="AQ355" s="744" t="str" cm="1">
        <f t="array" ref="AQ355">_xlfn.LET(_xlpm.a,_xlfn.XLOOKUP(1,('Number Allocation'!$C$6:$C$1483=AS355)*('Number Allocation'!$D$6:$D$1483=AT355),'Number Allocation'!$A$6:$A$1483,"..."),IF(_xlpm.a="","...",_xlpm.a))</f>
        <v>...</v>
      </c>
      <c r="AR355" s="432" cm="1">
        <f t="array" ref="AR355:AT362">_xlfn.LET(_xlpm.eventsort, _xlfn.XLOOKUP(AR$330,$D$710:$P$710,$D$712:$P$719), _xlpm.eventdata, _xlfn.XLOOKUP(AR$330,$D$330:$O$330,$D$331:$O$401), _xlpm.agedata, $A$331:$C$401, _xlfn.SORTBY(_xlfn._xlws.FILTER(_xlfn.CHOOSECOLS(_xlfn.HSTACK(_xlpm.agedata,_xlpm.eventdata),2,4,1),(_xlfn.CHOOSECOLS(_xlpm.agedata,3)=AP355),""),_xlpm.eventsort))</f>
        <v>0</v>
      </c>
      <c r="AS355" s="422" t="str">
        <v>Not Declared</v>
      </c>
      <c r="AT355" s="422" t="str">
        <v>Banbury Harriers AC</v>
      </c>
      <c r="AU355" s="747"/>
      <c r="AV355" s="12"/>
      <c r="AW355" s="425"/>
      <c r="AX355" s="3" t="s">
        <v>319</v>
      </c>
      <c r="AY355" s="744" t="str" cm="1">
        <f t="array" ref="AY355">_xlfn.LET(_xlpm.a,_xlfn.XLOOKUP(1,('Number Allocation'!$C$6:$C$1483=BA355)*('Number Allocation'!$D$6:$D$1483=BB355),'Number Allocation'!$A$6:$A$1483,"..."),IF(_xlpm.a="","...",_xlpm.a))</f>
        <v>...</v>
      </c>
      <c r="AZ355" s="432" t="e" cm="1">
        <f t="array" ref="AZ355">_xlfn.LET(_xlpm.eventsort, _xlfn.XLOOKUP(AZ$330,$D$710:$P$710,$D$712:$P$719), _xlpm.eventdata, _xlfn.XLOOKUP(AZ$330,$D$330:$O$330,$D$331:$O$401), _xlpm.agedata, $A$331:$C$401, _xlfn.SORTBY(_xlfn._xlws.FILTER(_xlfn.CHOOSECOLS(_xlfn.HSTACK(_xlpm.agedata,_xlpm.eventdata),2,4,1),(_xlfn.CHOOSECOLS(_xlpm.agedata,3)=AX355),""),_xlpm.eventsort))</f>
        <v>#N/A</v>
      </c>
      <c r="BA355" s="422"/>
      <c r="BB355" s="422"/>
      <c r="BC355" s="747"/>
      <c r="BD355" s="12"/>
      <c r="BE355" s="425"/>
      <c r="BF355" s="3" t="s">
        <v>319</v>
      </c>
      <c r="BG355" s="744" t="str" cm="1">
        <f t="array" ref="BG355">_xlfn.LET(_xlpm.a,_xlfn.XLOOKUP(1,('Number Allocation'!$C$6:$C$1483=BI355)*('Number Allocation'!$D$6:$D$1483=BJ355),'Number Allocation'!$A$6:$A$1483,"..."),IF(_xlpm.a="","...",_xlpm.a))</f>
        <v>...</v>
      </c>
      <c r="BH355" s="432" cm="1">
        <f t="array" ref="BH355:BJ362">_xlfn.LET(_xlpm.eventsort, _xlfn.XLOOKUP(BH$330,$D$710:$P$710,$D$712:$P$719), _xlpm.eventdata, _xlfn.XLOOKUP(BH$330,$D$330:$O$330,$D$331:$O$401), _xlpm.agedata, $A$331:$C$401, _xlfn.SORTBY(_xlfn._xlws.FILTER(_xlfn.CHOOSECOLS(_xlfn.HSTACK(_xlpm.agedata,_xlpm.eventdata),2,4,1),(_xlfn.CHOOSECOLS(_xlpm.agedata,3)=BF355),""),_xlpm.eventsort))</f>
        <v>0</v>
      </c>
      <c r="BI355" s="422" t="str">
        <v>Not Declared</v>
      </c>
      <c r="BJ355" s="422" t="str">
        <v>Witney Road Runners</v>
      </c>
      <c r="BK355" s="747"/>
      <c r="BL355" s="12"/>
      <c r="BM355" s="425"/>
      <c r="BN355" s="3" t="s">
        <v>319</v>
      </c>
      <c r="BO355" s="744" t="str" cm="1">
        <f t="array" ref="BO355">_xlfn.LET(_xlpm.a,_xlfn.XLOOKUP(1,('Number Allocation'!$C$6:$C$1483=BQ355)*('Number Allocation'!$D$6:$D$1483=BR355),'Number Allocation'!$A$6:$A$1483,"..."),IF(_xlpm.a="","...",_xlpm.a))</f>
        <v>...</v>
      </c>
      <c r="BP355" s="432" cm="1">
        <f t="array" ref="BP355:BR362">_xlfn.LET(_xlpm.eventsort, _xlfn.XLOOKUP(BP$330,$D$710:$P$710,$D$712:$P$719), _xlpm.eventdata, _xlfn.XLOOKUP(BP$330,$D$330:$O$330,$D$331:$O$401), _xlpm.agedata, $A$331:$C$401, _xlfn.SORTBY(_xlfn._xlws.FILTER(_xlfn.CHOOSECOLS(_xlfn.HSTACK(_xlpm.agedata,_xlpm.eventdata),2,4,1),(_xlfn.CHOOSECOLS(_xlpm.agedata,3)=BN355),""),_xlpm.eventsort))</f>
        <v>0</v>
      </c>
      <c r="BQ355" s="422" t="str">
        <v>Not Declared</v>
      </c>
      <c r="BR355" s="422" t="str">
        <v>Abingdon AC</v>
      </c>
      <c r="BS355" s="747"/>
      <c r="BT355" s="12"/>
      <c r="BU355" s="425"/>
      <c r="BV355" s="3" t="s">
        <v>319</v>
      </c>
      <c r="BW355" s="744" t="str" cm="1">
        <f t="array" ref="BW355">_xlfn.LET(_xlpm.a,_xlfn.XLOOKUP(1,('Number Allocation'!$C$6:$C$1483=BY355)*('Number Allocation'!$D$6:$D$1483=BZ355),'Number Allocation'!$A$6:$A$1483,"..."),IF(_xlpm.a="","...",_xlpm.a))</f>
        <v>...</v>
      </c>
      <c r="BX355" s="432" t="e" cm="1">
        <f t="array" ref="BX355">_xlfn.LET(_xlpm.eventsort, _xlfn.XLOOKUP(BX$330,$D$710:$P$710,$D$712:$P$719), _xlpm.eventdata, _xlfn.XLOOKUP(BX$330,$D$330:$O$330,$D$331:$O$401), _xlpm.agedata, $A$331:$C$401, _xlfn.SORTBY(_xlfn._xlws.FILTER(_xlfn.CHOOSECOLS(_xlfn.HSTACK(_xlpm.agedata,_xlpm.eventdata),2,4,1),(_xlfn.CHOOSECOLS(_xlpm.agedata,3)=BV355),""),_xlpm.eventsort))</f>
        <v>#N/A</v>
      </c>
      <c r="BY355" s="422"/>
      <c r="BZ355" s="422"/>
      <c r="CA355" s="484"/>
      <c r="CB355" s="482"/>
      <c r="CC355" s="483"/>
      <c r="CD355" s="3" t="s">
        <v>319</v>
      </c>
      <c r="CE355" s="744" t="str" cm="1">
        <f t="array" ref="CE355">_xlfn.LET(_xlpm.a,_xlfn.XLOOKUP(1,('Number Allocation'!$C$6:$C$1483=CG355)*('Number Allocation'!$D$6:$D$1483=CH355),'Number Allocation'!$A$6:$A$1483,"..."),IF(_xlpm.a="","...",_xlpm.a))</f>
        <v>...</v>
      </c>
      <c r="CF355" s="432" cm="1">
        <f t="array" ref="CF355:CH362">_xlfn.LET(_xlpm.eventsort, _xlfn.XLOOKUP(CF$330,$D$710:$P$710,$D$712:$P$719), _xlpm.eventdata, _xlfn.XLOOKUP(CF$330,$D$330:$O$330,$D$331:$O$401), _xlpm.agedata, $A$331:$C$401, _xlfn.SORTBY(_xlfn._xlws.FILTER(_xlfn.CHOOSECOLS(_xlfn.HSTACK(_xlpm.agedata,_xlpm.eventdata),2,4,1),(_xlfn.CHOOSECOLS(_xlpm.agedata,3)=CD355),""),_xlpm.eventsort))</f>
        <v>0</v>
      </c>
      <c r="CG355" s="422" t="str">
        <v>Not Declared</v>
      </c>
      <c r="CH355" s="422" t="str">
        <v>Banbury Harriers AC</v>
      </c>
      <c r="CI355" s="484"/>
      <c r="CJ355" s="482"/>
      <c r="CK355" s="483"/>
      <c r="CL355" s="3" t="s">
        <v>319</v>
      </c>
      <c r="CM355" s="744" t="str" cm="1">
        <f t="array" ref="CM355">_xlfn.LET(_xlpm.a,_xlfn.XLOOKUP(1,('Number Allocation'!$C$6:$C$1483=CO355)*('Number Allocation'!$D$6:$D$1483=CP355),'Number Allocation'!$A$6:$A$1483,"..."),IF(_xlpm.a="","...",_xlpm.a))</f>
        <v>...</v>
      </c>
      <c r="CN355" s="432" cm="1">
        <f t="array" ref="CN355:CP362">_xlfn.LET(_xlpm.eventsort, _xlfn.XLOOKUP(CN$330,$D$710:$P$710,$D$712:$P$719), _xlpm.eventdata, _xlfn.XLOOKUP(CN$330,$D$330:$O$330,$D$331:$O$401), _xlpm.agedata, $A$331:$C$401, _xlfn.SORTBY(_xlfn._xlws.FILTER(_xlfn.CHOOSECOLS(_xlfn.HSTACK(_xlpm.agedata,_xlpm.eventdata),2,4,1),(_xlfn.CHOOSECOLS(_xlpm.agedata,3)=CL355),""),_xlpm.eventsort))</f>
        <v>0</v>
      </c>
      <c r="CO355" s="422" t="str">
        <v>Not Declared</v>
      </c>
      <c r="CP355" s="422" t="str">
        <v>Bicester AC</v>
      </c>
      <c r="CQ355" s="484"/>
      <c r="CR355" s="482"/>
      <c r="CS355" s="483"/>
      <c r="CT355" s="3" t="s">
        <v>319</v>
      </c>
      <c r="CU355" s="744" t="str" cm="1">
        <f t="array" ref="CU355">_xlfn.LET(_xlpm.a,_xlfn.XLOOKUP(1,('Number Allocation'!$C$6:$C$1483=CW355)*('Number Allocation'!$D$6:$D$1483=CX355),'Number Allocation'!$A$6:$A$1483,"..."),IF(_xlpm.a="","...",_xlpm.a))</f>
        <v>...</v>
      </c>
      <c r="CV355" s="432" cm="1">
        <f t="array" ref="CV355:CX362">_xlfn.LET(_xlpm.eventsort, _xlfn.XLOOKUP(CV$330,$D$710:$P$710,$D$712:$P$719), _xlpm.eventdata, _xlfn.XLOOKUP(CV$330,$D$330:$O$330,$D$331:$O$401), _xlpm.agedata, $A$331:$C$401, _xlfn.SORTBY(_xlfn._xlws.FILTER(_xlfn.CHOOSECOLS(_xlfn.HSTACK(_xlpm.agedata,_xlpm.eventdata),2,4,1),(_xlfn.CHOOSECOLS(_xlpm.agedata,3)=CT355),""),_xlpm.eventsort))</f>
        <v>0</v>
      </c>
      <c r="CW355" s="422" t="str">
        <v>Not Declared</v>
      </c>
      <c r="CX355" s="422" t="str">
        <v>Bicester AC</v>
      </c>
      <c r="CY355" s="484"/>
      <c r="CZ355" s="482"/>
      <c r="DA355" s="483"/>
      <c r="DB355" s="3" t="s">
        <v>319</v>
      </c>
      <c r="DC355" s="744" t="str" cm="1">
        <f t="array" ref="DC355">_xlfn.LET(_xlpm.a,_xlfn.XLOOKUP(1,('Number Allocation'!$C$6:$C$1483=DE355)*('Number Allocation'!$D$6:$D$1483=DF355),'Number Allocation'!$A$6:$A$1483,"..."),IF(_xlpm.a="","...",_xlpm.a))</f>
        <v>...</v>
      </c>
      <c r="DD355" s="432" cm="1">
        <f t="array" ref="DD355:DF362">_xlfn.LET(_xlpm.eventsort, _xlfn.XLOOKUP(DD$330,$D$710:$P$710,$D$712:$P$719), _xlpm.eventdata, _xlfn.XLOOKUP(DD$330,$D$330:$O$330,$D$331:$O$401), _xlpm.agedata, $A$331:$C$401, _xlfn.SORTBY(_xlfn._xlws.FILTER(_xlfn.CHOOSECOLS(_xlfn.HSTACK(_xlpm.agedata,_xlpm.eventdata),2,4,1),(_xlfn.CHOOSECOLS(_xlpm.agedata,3)=DB355),""),_xlpm.eventsort))</f>
        <v>0</v>
      </c>
      <c r="DE355" s="422" t="str">
        <v>Not Declared</v>
      </c>
      <c r="DF355" s="422" t="str">
        <v>Radley AC</v>
      </c>
      <c r="DG355" s="484"/>
      <c r="DH355" s="482"/>
      <c r="DI355" s="483"/>
      <c r="DJ355" s="3" t="s">
        <v>319</v>
      </c>
      <c r="DK355" s="744" t="str" cm="1">
        <f t="array" ref="DK355">_xlfn.LET(_xlpm.a,_xlfn.XLOOKUP(1,('Number Allocation'!$C$6:$C$1483=DM355)*('Number Allocation'!$D$6:$D$1483=DN355),'Number Allocation'!$A$6:$A$1483,"..."),IF(_xlpm.a="","...",_xlpm.a))</f>
        <v>...</v>
      </c>
      <c r="DL355" s="432" cm="1">
        <f t="array" ref="DL355:DN362">_xlfn.LET(_xlpm.eventsort, _xlfn.XLOOKUP(DL$330,$D$710:$P$710,$D$712:$P$719), _xlpm.eventdata, _xlfn.XLOOKUP(DL$330,$D$330:$O$330,$D$331:$O$401), _xlpm.agedata, $A$331:$C$401, _xlfn.SORTBY(_xlfn._xlws.FILTER(_xlfn.CHOOSECOLS(_xlfn.HSTACK(_xlpm.agedata,_xlpm.eventdata),2,4,1),(_xlfn.CHOOSECOLS(_xlpm.agedata,3)=DJ355),""),_xlpm.eventsort))</f>
        <v>0</v>
      </c>
      <c r="DM355" s="422" t="str">
        <v>Not Declared</v>
      </c>
      <c r="DN355" s="422" t="str">
        <v>Banbury Harriers AC</v>
      </c>
      <c r="DO355" s="484"/>
      <c r="DP355" s="482"/>
      <c r="DQ355" s="483"/>
      <c r="DZ355" s="15"/>
      <c r="EA355" s="15"/>
    </row>
    <row r="356" spans="1:131" s="359" customFormat="1" ht="21" customHeight="1">
      <c r="A356" s="358" t="str">
        <f t="shared" si="38"/>
        <v>Bicester AC</v>
      </c>
      <c r="B356" s="729"/>
      <c r="C356" s="729" t="s">
        <v>323</v>
      </c>
      <c r="D356" s="732" t="str" cm="1">
        <f t="array" ref="D356">_xlfn.LET(_xlpm.x, Bicester!$C$43:$M$43, _xlpm.y, Bicester!$C$45:$M$70, _xlpm.z, Bicester!$A$45:$A$70, IF(_xlfn.XLOOKUP($C356,_xlfn.XLOOKUP(D$330,_xlpm.x,_xlpm.y,""),_xlpm.z,"Not Declared")="", "Name not recorded",  _xlfn.XLOOKUP($C356,_xlfn.XLOOKUP(D$330,_xlpm.x,_xlpm.y,""),_xlpm.z,"Not Declared")))</f>
        <v>Not Declared</v>
      </c>
      <c r="E356" s="729" t="str" cm="1">
        <f t="array" ref="E356">_xlfn.LET(_xlpm.x, Bicester!$D$43:$M$43, _xlpm.y, Bicester!$D$45:$M$70, _xlpm.z, Bicester!$A$45:$A$70, IF(_xlfn.XLOOKUP($C356,_xlfn.XLOOKUP(E$330,_xlpm.x,_xlpm.y,""),_xlpm.z,"Not Declared")="", "Name not recorded",  _xlfn.XLOOKUP($C356,_xlfn.XLOOKUP(E$330,_xlpm.x,_xlpm.y,""),_xlpm.z,"Not Declared")))</f>
        <v>Not Declared</v>
      </c>
      <c r="F356" s="729" t="str" cm="1">
        <f t="array" ref="F356">_xlfn.LET(_xlpm.x, Bicester!$D$43:$M$43, _xlpm.y, Bicester!$D$45:$M$70, _xlpm.z, Bicester!$A$45:$A$70, IF(_xlfn.XLOOKUP($C356,_xlfn.XLOOKUP(F$330,_xlpm.x,_xlpm.y,""),_xlpm.z,"Not Declared")="", "Name not recorded",  _xlfn.XLOOKUP($C356,_xlfn.XLOOKUP(F$330,_xlpm.x,_xlpm.y,""),_xlpm.z,"Not Declared")))</f>
        <v>Not Declared</v>
      </c>
      <c r="G356" s="729" t="str" cm="1">
        <f t="array" ref="G356">_xlfn.LET(_xlpm.x, Bicester!$D$43:$M$43, _xlpm.y, Bicester!$D$45:$M$70, _xlpm.z, Bicester!$A$45:$A$70, IF(_xlfn.XLOOKUP($C356,_xlfn.XLOOKUP(G$330,_xlpm.x,_xlpm.y,""),_xlpm.z,"Not Declared")="", "Name not recorded",  _xlfn.XLOOKUP($C356,_xlfn.XLOOKUP(G$330,_xlpm.x,_xlpm.y,""),_xlpm.z,"Not Declared")))</f>
        <v>Not Declared</v>
      </c>
      <c r="H356" s="729" t="str" cm="1">
        <f t="array" ref="H356">_xlfn.LET(_xlpm.x, Bicester!$D$43:$M$43, _xlpm.y, Bicester!$D$45:$M$70, _xlpm.z, Bicester!$A$45:$A$70, IF(_xlfn.XLOOKUP($C356,_xlfn.XLOOKUP(H$330,_xlpm.x,_xlpm.y,""),_xlpm.z,"Not Declared")="", "Name not recorded",  _xlfn.XLOOKUP($C356,_xlfn.XLOOKUP(H$330,_xlpm.x,_xlpm.y,""),_xlpm.z,"Not Declared")))</f>
        <v>Not Declared</v>
      </c>
      <c r="I356" s="729" t="str" cm="1">
        <f t="array" ref="I356">_xlfn.LET(_xlpm.x, Bicester!$D$43:$M$43, _xlpm.y, Bicester!$D$45:$M$70, _xlpm.z, Bicester!$A$45:$A$70, IF(_xlfn.XLOOKUP($C356,_xlfn.XLOOKUP(I$330,_xlpm.x,_xlpm.y,""),_xlpm.z,"Not Declared")="", "Name not recorded",  _xlfn.XLOOKUP($C356,_xlfn.XLOOKUP(I$330,_xlpm.x,_xlpm.y,""),_xlpm.z,"Not Declared")))</f>
        <v>Not Declared</v>
      </c>
      <c r="J356" s="729" t="str" cm="1">
        <f t="array" ref="J356">_xlfn.LET(_xlpm.x, Bicester!$D$43:$M$43, _xlpm.y, Bicester!$D$45:$M$70, _xlpm.z, Bicester!$A$45:$A$70, IF(_xlfn.XLOOKUP($C356,_xlfn.XLOOKUP(J$330,_xlpm.x,_xlpm.y,""),_xlpm.z,"Not Declared")="", "Name not recorded",  _xlfn.XLOOKUP($C356,_xlfn.XLOOKUP(J$330,_xlpm.x,_xlpm.y,""),_xlpm.z,"Not Declared")))</f>
        <v>Not Declared</v>
      </c>
      <c r="K356" s="729" t="str" cm="1">
        <f t="array" ref="K356">_xlfn.LET(_xlpm.x, Bicester!$D$43:$M$43, _xlpm.y, Bicester!$D$45:$M$70, _xlpm.z, Bicester!$A$45:$A$70, IF(_xlfn.XLOOKUP($C356,_xlfn.XLOOKUP(K$330,_xlpm.x,_xlpm.y,""),_xlpm.z,"Not Declared")="", "Name not recorded",  _xlfn.XLOOKUP($C356,_xlfn.XLOOKUP(K$330,_xlpm.x,_xlpm.y,""),_xlpm.z,"Not Declared")))</f>
        <v>Not Declared</v>
      </c>
      <c r="L356" s="729" t="str" cm="1">
        <f t="array" ref="L356">_xlfn.LET(_xlpm.x, Bicester!$D$43:$M$43, _xlpm.y, Bicester!$D$45:$M$70, _xlpm.z, Bicester!$A$45:$A$70, IF(_xlfn.XLOOKUP($C356,_xlfn.XLOOKUP(L$330,_xlpm.x,_xlpm.y,""),_xlpm.z,"Not Declared")="", "Name not recorded",  _xlfn.XLOOKUP($C356,_xlfn.XLOOKUP(L$330,_xlpm.x,_xlpm.y,""),_xlpm.z,"Not Declared")))</f>
        <v>Not Declared</v>
      </c>
      <c r="M356" s="729" t="str" cm="1">
        <f t="array" ref="M356">_xlfn.LET(_xlpm.x, Bicester!$D$43:$M$43, _xlpm.y, Bicester!$D$45:$M$70, _xlpm.z, Bicester!$A$45:$A$70, IF(_xlfn.XLOOKUP($C356,_xlfn.XLOOKUP(M$330,_xlpm.x,_xlpm.y,""),_xlpm.z,"Not Declared")="", "Name not recorded",  _xlfn.XLOOKUP($C356,_xlfn.XLOOKUP(M$330,_xlpm.x,_xlpm.y,""),_xlpm.z,"Not Declared")))</f>
        <v>Not Declared</v>
      </c>
      <c r="N356" s="729" t="str" cm="1">
        <f t="array" ref="N356">_xlfn.LET(_xlpm.x, Bicester!$D$43:$M$43, _xlpm.y, Bicester!$D$45:$M$70, _xlpm.z, Bicester!$A$45:$A$70, IF(_xlfn.XLOOKUP($C356,_xlfn.XLOOKUP(N$330,_xlpm.x,_xlpm.y,""),_xlpm.z,"Not Declared")="", "Name not recorded",  _xlfn.XLOOKUP($C356,_xlfn.XLOOKUP(N$330,_xlpm.x,_xlpm.y,""),_xlpm.z,"Not Declared")))</f>
        <v>Not Declared</v>
      </c>
      <c r="O356" s="732"/>
      <c r="P356" s="3"/>
      <c r="Q356" s="3"/>
      <c r="R356" s="3"/>
      <c r="S356" s="3"/>
      <c r="T356" s="3"/>
      <c r="U356" s="3"/>
      <c r="V356" s="3"/>
      <c r="W356" s="3"/>
      <c r="X356" s="12"/>
      <c r="Z356" s="433"/>
      <c r="AA356" s="747" t="str" cm="1">
        <f t="array" ref="AA356">_xlfn.LET(_xlpm.a,_xlfn.XLOOKUP(1,('Number Allocation'!$C$6:$C$1483=AC356)*('Number Allocation'!$D$6:$D$1483=AD356),'Number Allocation'!$A$6:$A$1483,"..."),IF(_xlpm.a="","...",_xlpm.a))</f>
        <v>...</v>
      </c>
      <c r="AB356" s="747">
        <v>0</v>
      </c>
      <c r="AC356" s="12" t="str">
        <v>Not Declared</v>
      </c>
      <c r="AD356" s="12" t="str">
        <v>Team Kennet</v>
      </c>
      <c r="AE356" s="747"/>
      <c r="AF356" s="12"/>
      <c r="AG356" s="425"/>
      <c r="AH356" s="433"/>
      <c r="AI356" s="747" t="str" cm="1">
        <f t="array" ref="AI356">_xlfn.LET(_xlpm.a,_xlfn.XLOOKUP(1,('Number Allocation'!$C$6:$C$1483=AK356)*('Number Allocation'!$D$6:$D$1483=AL356),'Number Allocation'!$A$6:$A$1483,"..."),IF(_xlpm.a="","...",_xlpm.a))</f>
        <v>...</v>
      </c>
      <c r="AJ356" s="747">
        <v>0</v>
      </c>
      <c r="AK356" s="12" t="str">
        <v>Not Declared</v>
      </c>
      <c r="AL356" s="12" t="str">
        <v>Team Kennet</v>
      </c>
      <c r="AM356" s="747"/>
      <c r="AN356" s="12"/>
      <c r="AO356" s="425"/>
      <c r="AP356" s="433"/>
      <c r="AQ356" s="747" t="str" cm="1">
        <f t="array" ref="AQ356">_xlfn.LET(_xlpm.a,_xlfn.XLOOKUP(1,('Number Allocation'!$C$6:$C$1483=AS356)*('Number Allocation'!$D$6:$D$1483=AT356),'Number Allocation'!$A$6:$A$1483,"..."),IF(_xlpm.a="","...",_xlpm.a))</f>
        <v>...</v>
      </c>
      <c r="AR356" s="747">
        <v>0</v>
      </c>
      <c r="AS356" s="12" t="str">
        <v>Not Declared</v>
      </c>
      <c r="AT356" s="12" t="str">
        <v>Witney Road Runners</v>
      </c>
      <c r="AU356" s="747"/>
      <c r="AV356" s="12"/>
      <c r="AW356" s="425"/>
      <c r="AX356" s="433"/>
      <c r="AY356" s="747" t="str" cm="1">
        <f t="array" ref="AY356">_xlfn.LET(_xlpm.a,_xlfn.XLOOKUP(1,('Number Allocation'!$C$6:$C$1483=BA356)*('Number Allocation'!$D$6:$D$1483=BB356),'Number Allocation'!$A$6:$A$1483,"..."),IF(_xlpm.a="","...",_xlpm.a))</f>
        <v>...</v>
      </c>
      <c r="AZ356" s="747"/>
      <c r="BA356" s="12"/>
      <c r="BB356" s="12"/>
      <c r="BC356" s="747"/>
      <c r="BD356" s="12"/>
      <c r="BE356" s="425"/>
      <c r="BF356" s="433"/>
      <c r="BG356" s="747" t="str" cm="1">
        <f t="array" ref="BG356">_xlfn.LET(_xlpm.a,_xlfn.XLOOKUP(1,('Number Allocation'!$C$6:$C$1483=BI356)*('Number Allocation'!$D$6:$D$1483=BJ356),'Number Allocation'!$A$6:$A$1483,"..."),IF(_xlpm.a="","...",_xlpm.a))</f>
        <v>...</v>
      </c>
      <c r="BH356" s="747">
        <v>0</v>
      </c>
      <c r="BI356" s="12" t="str">
        <v>Not Declared</v>
      </c>
      <c r="BJ356" s="12" t="str">
        <v>Bicester AC</v>
      </c>
      <c r="BK356" s="747"/>
      <c r="BL356" s="12"/>
      <c r="BM356" s="425"/>
      <c r="BN356" s="433"/>
      <c r="BO356" s="747" t="str" cm="1">
        <f t="array" ref="BO356">_xlfn.LET(_xlpm.a,_xlfn.XLOOKUP(1,('Number Allocation'!$C$6:$C$1483=BQ356)*('Number Allocation'!$D$6:$D$1483=BR356),'Number Allocation'!$A$6:$A$1483,"..."),IF(_xlpm.a="","...",_xlpm.a))</f>
        <v>...</v>
      </c>
      <c r="BP356" s="747">
        <v>0</v>
      </c>
      <c r="BQ356" s="12" t="str">
        <v>Not Declared</v>
      </c>
      <c r="BR356" s="12" t="str">
        <v>Radley AC</v>
      </c>
      <c r="BS356" s="747"/>
      <c r="BT356" s="12"/>
      <c r="BU356" s="425"/>
      <c r="BV356" s="433"/>
      <c r="BW356" s="747" t="str" cm="1">
        <f t="array" ref="BW356">_xlfn.LET(_xlpm.a,_xlfn.XLOOKUP(1,('Number Allocation'!$C$6:$C$1483=BY356)*('Number Allocation'!$D$6:$D$1483=BZ356),'Number Allocation'!$A$6:$A$1483,"..."),IF(_xlpm.a="","...",_xlpm.a))</f>
        <v>...</v>
      </c>
      <c r="BX356" s="747"/>
      <c r="BY356" s="12"/>
      <c r="BZ356" s="12"/>
      <c r="CA356" s="488"/>
      <c r="CB356" s="15"/>
      <c r="CC356" s="15"/>
      <c r="CD356" s="433"/>
      <c r="CE356" s="747" t="str" cm="1">
        <f t="array" ref="CE356">_xlfn.LET(_xlpm.a,_xlfn.XLOOKUP(1,('Number Allocation'!$C$6:$C$1483=CG356)*('Number Allocation'!$D$6:$D$1483=CH356),'Number Allocation'!$A$6:$A$1483,"..."),IF(_xlpm.a="","...",_xlpm.a))</f>
        <v>...</v>
      </c>
      <c r="CF356" s="747">
        <v>0</v>
      </c>
      <c r="CG356" s="12" t="str">
        <v>Not Declared</v>
      </c>
      <c r="CH356" s="12" t="str">
        <v>White Horse Harriers</v>
      </c>
      <c r="CI356" s="488"/>
      <c r="CJ356" s="15"/>
      <c r="CK356" s="15"/>
      <c r="CL356" s="433"/>
      <c r="CM356" s="747" t="str" cm="1">
        <f t="array" ref="CM356">_xlfn.LET(_xlpm.a,_xlfn.XLOOKUP(1,('Number Allocation'!$C$6:$C$1483=CO356)*('Number Allocation'!$D$6:$D$1483=CP356),'Number Allocation'!$A$6:$A$1483,"..."),IF(_xlpm.a="","...",_xlpm.a))</f>
        <v>...</v>
      </c>
      <c r="CN356" s="747">
        <v>0</v>
      </c>
      <c r="CO356" s="12" t="str">
        <v>Not Declared</v>
      </c>
      <c r="CP356" s="12" t="str">
        <v>Team Kennet</v>
      </c>
      <c r="CQ356" s="488"/>
      <c r="CR356" s="15"/>
      <c r="CS356" s="15"/>
      <c r="CT356" s="433"/>
      <c r="CU356" s="747" t="str" cm="1">
        <f t="array" ref="CU356">_xlfn.LET(_xlpm.a,_xlfn.XLOOKUP(1,('Number Allocation'!$C$6:$C$1483=CW356)*('Number Allocation'!$D$6:$D$1483=CX356),'Number Allocation'!$A$6:$A$1483,"..."),IF(_xlpm.a="","...",_xlpm.a))</f>
        <v>...</v>
      </c>
      <c r="CV356" s="747">
        <v>0</v>
      </c>
      <c r="CW356" s="12" t="str">
        <v>Not Declared</v>
      </c>
      <c r="CX356" s="12" t="str">
        <v>Oxford City AC</v>
      </c>
      <c r="CY356" s="488"/>
      <c r="CZ356" s="15"/>
      <c r="DA356" s="15"/>
      <c r="DB356" s="433"/>
      <c r="DC356" s="747" t="str" cm="1">
        <f t="array" ref="DC356">_xlfn.LET(_xlpm.a,_xlfn.XLOOKUP(1,('Number Allocation'!$C$6:$C$1483=DE356)*('Number Allocation'!$D$6:$D$1483=DF356),'Number Allocation'!$A$6:$A$1483,"..."),IF(_xlpm.a="","...",_xlpm.a))</f>
        <v>...</v>
      </c>
      <c r="DD356" s="747">
        <v>0</v>
      </c>
      <c r="DE356" s="12" t="str">
        <v>Not Declared</v>
      </c>
      <c r="DF356" s="12" t="str">
        <v>Abingdon AC</v>
      </c>
      <c r="DG356" s="488"/>
      <c r="DH356" s="15"/>
      <c r="DI356" s="15"/>
      <c r="DJ356" s="433"/>
      <c r="DK356" s="747" t="str" cm="1">
        <f t="array" ref="DK356">_xlfn.LET(_xlpm.a,_xlfn.XLOOKUP(1,('Number Allocation'!$C$6:$C$1483=DM356)*('Number Allocation'!$D$6:$D$1483=DN356),'Number Allocation'!$A$6:$A$1483,"..."),IF(_xlpm.a="","...",_xlpm.a))</f>
        <v>...</v>
      </c>
      <c r="DL356" s="747">
        <v>0</v>
      </c>
      <c r="DM356" s="12" t="str">
        <v>Not Declared</v>
      </c>
      <c r="DN356" s="12" t="str">
        <v>Team Kennet</v>
      </c>
      <c r="DO356" s="488"/>
      <c r="DP356" s="15"/>
      <c r="DQ356" s="15"/>
      <c r="DZ356" s="15"/>
      <c r="EA356" s="15"/>
    </row>
    <row r="357" spans="1:131" s="359" customFormat="1" ht="21" customHeight="1">
      <c r="A357" s="358"/>
      <c r="B357" s="729"/>
      <c r="C357" s="729"/>
      <c r="D357" s="729"/>
      <c r="E357" s="729"/>
      <c r="F357" s="729"/>
      <c r="G357" s="729"/>
      <c r="H357" s="729"/>
      <c r="I357" s="729"/>
      <c r="J357" s="729"/>
      <c r="K357" s="729"/>
      <c r="L357" s="729"/>
      <c r="M357" s="729"/>
      <c r="N357" s="729"/>
      <c r="O357" s="732"/>
      <c r="P357" s="3"/>
      <c r="Q357" s="3"/>
      <c r="R357" s="3"/>
      <c r="S357" s="3"/>
      <c r="T357" s="3"/>
      <c r="U357" s="3"/>
      <c r="V357" s="3"/>
      <c r="W357" s="3"/>
      <c r="X357" s="12"/>
      <c r="Z357" s="433"/>
      <c r="AA357" s="747" t="str" cm="1">
        <f t="array" ref="AA357">_xlfn.LET(_xlpm.a,_xlfn.XLOOKUP(1,('Number Allocation'!$C$6:$C$1483=AC357)*('Number Allocation'!$D$6:$D$1483=AD357),'Number Allocation'!$A$6:$A$1483,"..."),IF(_xlpm.a="","...",_xlpm.a))</f>
        <v>...</v>
      </c>
      <c r="AB357" s="747">
        <v>0</v>
      </c>
      <c r="AC357" s="12" t="str">
        <v>Not Declared</v>
      </c>
      <c r="AD357" s="12" t="str">
        <v>Abingdon AC</v>
      </c>
      <c r="AE357" s="747"/>
      <c r="AF357" s="12"/>
      <c r="AG357" s="425"/>
      <c r="AH357" s="433"/>
      <c r="AI357" s="747" t="str" cm="1">
        <f t="array" ref="AI357">_xlfn.LET(_xlpm.a,_xlfn.XLOOKUP(1,('Number Allocation'!$C$6:$C$1483=AK357)*('Number Allocation'!$D$6:$D$1483=AL357),'Number Allocation'!$A$6:$A$1483,"..."),IF(_xlpm.a="","...",_xlpm.a))</f>
        <v>...</v>
      </c>
      <c r="AJ357" s="747">
        <v>0</v>
      </c>
      <c r="AK357" s="12" t="str">
        <v>Not Declared</v>
      </c>
      <c r="AL357" s="12" t="str">
        <v>Witney Road Runners</v>
      </c>
      <c r="AM357" s="747"/>
      <c r="AN357" s="12"/>
      <c r="AO357" s="425"/>
      <c r="AP357" s="433"/>
      <c r="AQ357" s="747" t="str" cm="1">
        <f t="array" ref="AQ357">_xlfn.LET(_xlpm.a,_xlfn.XLOOKUP(1,('Number Allocation'!$C$6:$C$1483=AS357)*('Number Allocation'!$D$6:$D$1483=AT357),'Number Allocation'!$A$6:$A$1483,"..."),IF(_xlpm.a="","...",_xlpm.a))</f>
        <v>...</v>
      </c>
      <c r="AR357" s="747">
        <v>0</v>
      </c>
      <c r="AS357" s="12" t="str">
        <v>Not Declared</v>
      </c>
      <c r="AT357" s="12" t="str">
        <v>Oxford City AC</v>
      </c>
      <c r="AU357" s="747"/>
      <c r="AV357" s="12"/>
      <c r="AW357" s="425"/>
      <c r="AX357" s="433"/>
      <c r="AY357" s="747" t="str" cm="1">
        <f t="array" ref="AY357">_xlfn.LET(_xlpm.a,_xlfn.XLOOKUP(1,('Number Allocation'!$C$6:$C$1483=BA357)*('Number Allocation'!$D$6:$D$1483=BB357),'Number Allocation'!$A$6:$A$1483,"..."),IF(_xlpm.a="","...",_xlpm.a))</f>
        <v>...</v>
      </c>
      <c r="AZ357" s="747"/>
      <c r="BA357" s="12"/>
      <c r="BB357" s="12"/>
      <c r="BC357" s="747"/>
      <c r="BD357" s="12"/>
      <c r="BE357" s="425"/>
      <c r="BF357" s="433"/>
      <c r="BG357" s="747" t="str" cm="1">
        <f t="array" ref="BG357">_xlfn.LET(_xlpm.a,_xlfn.XLOOKUP(1,('Number Allocation'!$C$6:$C$1483=BI357)*('Number Allocation'!$D$6:$D$1483=BJ357),'Number Allocation'!$A$6:$A$1483,"..."),IF(_xlpm.a="","...",_xlpm.a))</f>
        <v>...</v>
      </c>
      <c r="BH357" s="747">
        <v>0</v>
      </c>
      <c r="BI357" s="12" t="str">
        <v>Not Declared</v>
      </c>
      <c r="BJ357" s="12" t="str">
        <v>Abingdon AC</v>
      </c>
      <c r="BK357" s="747"/>
      <c r="BL357" s="12"/>
      <c r="BM357" s="425"/>
      <c r="BN357" s="433"/>
      <c r="BO357" s="747" t="str" cm="1">
        <f t="array" ref="BO357">_xlfn.LET(_xlpm.a,_xlfn.XLOOKUP(1,('Number Allocation'!$C$6:$C$1483=BQ357)*('Number Allocation'!$D$6:$D$1483=BR357),'Number Allocation'!$A$6:$A$1483,"..."),IF(_xlpm.a="","...",_xlpm.a))</f>
        <v>...</v>
      </c>
      <c r="BP357" s="747">
        <v>0</v>
      </c>
      <c r="BQ357" s="12" t="str">
        <v>Not Declared</v>
      </c>
      <c r="BR357" s="12" t="str">
        <v>Witney Road Runners</v>
      </c>
      <c r="BS357" s="747"/>
      <c r="BT357" s="12"/>
      <c r="BU357" s="425"/>
      <c r="BV357" s="433"/>
      <c r="BW357" s="747" t="str" cm="1">
        <f t="array" ref="BW357">_xlfn.LET(_xlpm.a,_xlfn.XLOOKUP(1,('Number Allocation'!$C$6:$C$1483=BY357)*('Number Allocation'!$D$6:$D$1483=BZ357),'Number Allocation'!$A$6:$A$1483,"..."),IF(_xlpm.a="","...",_xlpm.a))</f>
        <v>...</v>
      </c>
      <c r="BX357" s="747"/>
      <c r="BY357" s="12"/>
      <c r="BZ357" s="12"/>
      <c r="CA357" s="488"/>
      <c r="CB357" s="15"/>
      <c r="CC357" s="15"/>
      <c r="CD357" s="433"/>
      <c r="CE357" s="747" t="str" cm="1">
        <f t="array" ref="CE357">_xlfn.LET(_xlpm.a,_xlfn.XLOOKUP(1,('Number Allocation'!$C$6:$C$1483=CG357)*('Number Allocation'!$D$6:$D$1483=CH357),'Number Allocation'!$A$6:$A$1483,"..."),IF(_xlpm.a="","...",_xlpm.a))</f>
        <v>...</v>
      </c>
      <c r="CF357" s="747">
        <v>0</v>
      </c>
      <c r="CG357" s="12" t="str">
        <v>Not Declared</v>
      </c>
      <c r="CH357" s="12" t="str">
        <v>Team Kennet</v>
      </c>
      <c r="CI357" s="488"/>
      <c r="CJ357" s="15"/>
      <c r="CK357" s="15"/>
      <c r="CL357" s="433"/>
      <c r="CM357" s="747" t="str" cm="1">
        <f t="array" ref="CM357">_xlfn.LET(_xlpm.a,_xlfn.XLOOKUP(1,('Number Allocation'!$C$6:$C$1483=CO357)*('Number Allocation'!$D$6:$D$1483=CP357),'Number Allocation'!$A$6:$A$1483,"..."),IF(_xlpm.a="","...",_xlpm.a))</f>
        <v>...</v>
      </c>
      <c r="CN357" s="747">
        <v>0</v>
      </c>
      <c r="CO357" s="12" t="str">
        <v>Not Declared</v>
      </c>
      <c r="CP357" s="12" t="str">
        <v>Banbury Harriers AC</v>
      </c>
      <c r="CQ357" s="488"/>
      <c r="CR357" s="15"/>
      <c r="CS357" s="15"/>
      <c r="CT357" s="433"/>
      <c r="CU357" s="747" t="str" cm="1">
        <f t="array" ref="CU357">_xlfn.LET(_xlpm.a,_xlfn.XLOOKUP(1,('Number Allocation'!$C$6:$C$1483=CW357)*('Number Allocation'!$D$6:$D$1483=CX357),'Number Allocation'!$A$6:$A$1483,"..."),IF(_xlpm.a="","...",_xlpm.a))</f>
        <v>...</v>
      </c>
      <c r="CV357" s="747">
        <v>0</v>
      </c>
      <c r="CW357" s="12" t="str">
        <v>Not Declared</v>
      </c>
      <c r="CX357" s="12" t="str">
        <v>Team Kennet</v>
      </c>
      <c r="CY357" s="488"/>
      <c r="CZ357" s="15"/>
      <c r="DA357" s="15"/>
      <c r="DB357" s="433"/>
      <c r="DC357" s="747" t="str" cm="1">
        <f t="array" ref="DC357">_xlfn.LET(_xlpm.a,_xlfn.XLOOKUP(1,('Number Allocation'!$C$6:$C$1483=DE357)*('Number Allocation'!$D$6:$D$1483=DF357),'Number Allocation'!$A$6:$A$1483,"..."),IF(_xlpm.a="","...",_xlpm.a))</f>
        <v>...</v>
      </c>
      <c r="DD357" s="747">
        <v>0</v>
      </c>
      <c r="DE357" s="12" t="str">
        <v>Not Declared</v>
      </c>
      <c r="DF357" s="12" t="str">
        <v>Team Kennet</v>
      </c>
      <c r="DG357" s="488"/>
      <c r="DH357" s="15"/>
      <c r="DI357" s="15"/>
      <c r="DJ357" s="433"/>
      <c r="DK357" s="747" t="str" cm="1">
        <f t="array" ref="DK357">_xlfn.LET(_xlpm.a,_xlfn.XLOOKUP(1,('Number Allocation'!$C$6:$C$1483=DM357)*('Number Allocation'!$D$6:$D$1483=DN357),'Number Allocation'!$A$6:$A$1483,"..."),IF(_xlpm.a="","...",_xlpm.a))</f>
        <v>...</v>
      </c>
      <c r="DL357" s="747">
        <v>0</v>
      </c>
      <c r="DM357" s="12" t="str">
        <v>Not Declared</v>
      </c>
      <c r="DN357" s="12" t="str">
        <v>Bicester AC</v>
      </c>
      <c r="DO357" s="488"/>
      <c r="DP357" s="15"/>
      <c r="DQ357" s="15"/>
      <c r="DZ357" s="15"/>
      <c r="EA357" s="15"/>
    </row>
    <row r="358" spans="1:131" s="359" customFormat="1" ht="21" customHeight="1">
      <c r="A358" s="358" t="str">
        <f>'Oxford City'!AJ$2</f>
        <v>Oxford City AC</v>
      </c>
      <c r="B358" s="729" t="str">
        <f>'Oxford City'!AV$1</f>
        <v>O</v>
      </c>
      <c r="C358" s="729" t="s">
        <v>71</v>
      </c>
      <c r="D358" s="732" t="str" cm="1">
        <f t="array" ref="D358">_xlfn.LET(_xlpm.x, 'Oxford City'!$C$43:$M$43, _xlpm.y, 'Oxford City'!$C$45:$M$70, _xlpm.z, 'Oxford City'!$A$45:$A$70, IF(_xlfn.XLOOKUP($C358,_xlfn.XLOOKUP(D$330,_xlpm.x,_xlpm.y,""),_xlpm.z,"Not Declared")="", "Name not recorded",  _xlfn.XLOOKUP($C358,_xlfn.XLOOKUP(D$330,_xlpm.x,_xlpm.y,""),_xlpm.z,"Not Declared")))</f>
        <v>Not Declared</v>
      </c>
      <c r="E358" s="729" t="str" cm="1">
        <f t="array" ref="E358">_xlfn.LET(_xlpm.x, 'Oxford City'!$D$43:$M$43, _xlpm.y, 'Oxford City'!$D$45:$M$70, _xlpm.z, 'Oxford City'!$A$45:$A$70, IF(_xlfn.XLOOKUP($C358,_xlfn.XLOOKUP(E$330,_xlpm.x,_xlpm.y,""),_xlpm.z,"Not Declared")="", "Name not recorded",  _xlfn.XLOOKUP($C358,_xlfn.XLOOKUP(E$330,_xlpm.x,_xlpm.y,""),_xlpm.z,"Not Declared")))</f>
        <v>Not Declared</v>
      </c>
      <c r="F358" s="729" t="str" cm="1">
        <f t="array" ref="F358">_xlfn.LET(_xlpm.x, 'Oxford City'!$D$43:$M$43, _xlpm.y, 'Oxford City'!$D$45:$M$70, _xlpm.z, 'Oxford City'!$A$45:$A$70, IF(_xlfn.XLOOKUP($C358,_xlfn.XLOOKUP(F$330,_xlpm.x,_xlpm.y,""),_xlpm.z,"Not Declared")="", "Name not recorded",  _xlfn.XLOOKUP($C358,_xlfn.XLOOKUP(F$330,_xlpm.x,_xlpm.y,""),_xlpm.z,"Not Declared")))</f>
        <v>Not Declared</v>
      </c>
      <c r="G358" s="729" t="str" cm="1">
        <f t="array" ref="G358">_xlfn.LET(_xlpm.x, 'Oxford City'!$D$43:$M$43, _xlpm.y, 'Oxford City'!$D$45:$M$70, _xlpm.z, 'Oxford City'!$A$45:$A$70, IF(_xlfn.XLOOKUP($C358,_xlfn.XLOOKUP(G$330,_xlpm.x,_xlpm.y,""),_xlpm.z,"Not Declared")="", "Name not recorded",  _xlfn.XLOOKUP($C358,_xlfn.XLOOKUP(G$330,_xlpm.x,_xlpm.y,""),_xlpm.z,"Not Declared")))</f>
        <v>Not Declared</v>
      </c>
      <c r="H358" s="729" t="str" cm="1">
        <f t="array" ref="H358">_xlfn.LET(_xlpm.x, 'Oxford City'!$D$43:$M$43, _xlpm.y, 'Oxford City'!$D$45:$M$70, _xlpm.z, 'Oxford City'!$A$45:$A$70, IF(_xlfn.XLOOKUP($C358,_xlfn.XLOOKUP(H$330,_xlpm.x,_xlpm.y,""),_xlpm.z,"Not Declared")="", "Name not recorded",  _xlfn.XLOOKUP($C358,_xlfn.XLOOKUP(H$330,_xlpm.x,_xlpm.y,""),_xlpm.z,"Not Declared")))</f>
        <v>Not Declared</v>
      </c>
      <c r="I358" s="729" t="str" cm="1">
        <f t="array" ref="I358">_xlfn.LET(_xlpm.x, 'Oxford City'!$D$43:$M$43, _xlpm.y, 'Oxford City'!$D$45:$M$70, _xlpm.z, 'Oxford City'!$A$45:$A$70, IF(_xlfn.XLOOKUP($C358,_xlfn.XLOOKUP(I$330,_xlpm.x,_xlpm.y,""),_xlpm.z,"Not Declared")="", "Name not recorded",  _xlfn.XLOOKUP($C358,_xlfn.XLOOKUP(I$330,_xlpm.x,_xlpm.y,""),_xlpm.z,"Not Declared")))</f>
        <v>Not Declared</v>
      </c>
      <c r="J358" s="729" t="str" cm="1">
        <f t="array" ref="J358">_xlfn.LET(_xlpm.x, 'Oxford City'!$D$43:$M$43, _xlpm.y, 'Oxford City'!$D$45:$M$70, _xlpm.z, 'Oxford City'!$A$45:$A$70, IF(_xlfn.XLOOKUP($C358,_xlfn.XLOOKUP(J$330,_xlpm.x,_xlpm.y,""),_xlpm.z,"Not Declared")="", "Name not recorded",  _xlfn.XLOOKUP($C358,_xlfn.XLOOKUP(J$330,_xlpm.x,_xlpm.y,""),_xlpm.z,"Not Declared")))</f>
        <v>Not Declared</v>
      </c>
      <c r="K358" s="729" t="str" cm="1">
        <f t="array" ref="K358">_xlfn.LET(_xlpm.x, 'Oxford City'!$D$43:$M$43, _xlpm.y, 'Oxford City'!$D$45:$M$70, _xlpm.z, 'Oxford City'!$A$45:$A$70, IF(_xlfn.XLOOKUP($C358,_xlfn.XLOOKUP(K$330,_xlpm.x,_xlpm.y,""),_xlpm.z,"Not Declared")="", "Name not recorded",  _xlfn.XLOOKUP($C358,_xlfn.XLOOKUP(K$330,_xlpm.x,_xlpm.y,""),_xlpm.z,"Not Declared")))</f>
        <v>Not Declared</v>
      </c>
      <c r="L358" s="729" t="str" cm="1">
        <f t="array" ref="L358">_xlfn.LET(_xlpm.x, 'Oxford City'!$D$43:$M$43, _xlpm.y, 'Oxford City'!$D$45:$M$70, _xlpm.z, 'Oxford City'!$A$45:$A$70, IF(_xlfn.XLOOKUP($C358,_xlfn.XLOOKUP(L$330,_xlpm.x,_xlpm.y,""),_xlpm.z,"Not Declared")="", "Name not recorded",  _xlfn.XLOOKUP($C358,_xlfn.XLOOKUP(L$330,_xlpm.x,_xlpm.y,""),_xlpm.z,"Not Declared")))</f>
        <v>Not Declared</v>
      </c>
      <c r="M358" s="729" t="str" cm="1">
        <f t="array" ref="M358">_xlfn.LET(_xlpm.x, 'Oxford City'!$D$43:$M$43, _xlpm.y, 'Oxford City'!$D$45:$M$70, _xlpm.z, 'Oxford City'!$A$45:$A$70, IF(_xlfn.XLOOKUP($C358,_xlfn.XLOOKUP(M$330,_xlpm.x,_xlpm.y,""),_xlpm.z,"Not Declared")="", "Name not recorded",  _xlfn.XLOOKUP($C358,_xlfn.XLOOKUP(M$330,_xlpm.x,_xlpm.y,""),_xlpm.z,"Not Declared")))</f>
        <v>Not Declared</v>
      </c>
      <c r="N358" s="729" t="str" cm="1">
        <f t="array" ref="N358">_xlfn.LET(_xlpm.x, 'Oxford City'!$D$43:$M$43, _xlpm.y, 'Oxford City'!$D$45:$M$70, _xlpm.z, 'Oxford City'!$A$45:$A$70, IF(_xlfn.XLOOKUP($C358,_xlfn.XLOOKUP(N$330,_xlpm.x,_xlpm.y,""),_xlpm.z,"Not Declared")="", "Name not recorded",  _xlfn.XLOOKUP($C358,_xlfn.XLOOKUP(N$330,_xlpm.x,_xlpm.y,""),_xlpm.z,"Not Declared")))</f>
        <v>Not Declared</v>
      </c>
      <c r="O358" s="732"/>
      <c r="P358" s="729">
        <v>1</v>
      </c>
      <c r="Q358" s="729">
        <v>2</v>
      </c>
      <c r="R358" s="729">
        <v>3</v>
      </c>
      <c r="S358" s="729">
        <v>4</v>
      </c>
      <c r="T358" s="729" t="str" cm="1">
        <f t="array" ref="T358">_xlfn.LET(_xlpm.x,'Oxford City'!$C$43:$N$43, _xlpm.y, 'Oxford City'!$C$45:$N$70, _xlpm.z, 'Oxford City'!$A$45:$A$70, IF(_xlfn.XLOOKUP(P358,_xlfn.XLOOKUP(T$330,_xlpm.x,_xlpm.y,""),_xlpm.z,"Not Declared")="", "Name not recorded",  _xlfn.XLOOKUP(P358,_xlfn.XLOOKUP(T$330,_xlpm.x,_xlpm.y,""),_xlpm.z,"Not Declared")))</f>
        <v>Not Declared</v>
      </c>
      <c r="U358" s="729" t="str" cm="1">
        <f t="array" ref="U358">_xlfn.LET(_xlpm.x,'Oxford City'!$C$43:$N$43, _xlpm.y, 'Oxford City'!$C$45:$N$70, _xlpm.z, 'Oxford City'!$A$45:$A$70, IF(_xlfn.XLOOKUP(Q358,_xlfn.XLOOKUP(U$330,_xlpm.x,_xlpm.y,""),_xlpm.z,"Not Declared")="", "Name not recorded",  _xlfn.XLOOKUP(Q358,_xlfn.XLOOKUP(U$330,_xlpm.x,_xlpm.y,""),_xlpm.z,"Not Declared")))</f>
        <v>Not Declared</v>
      </c>
      <c r="V358" s="729" t="str" cm="1">
        <f t="array" ref="V358">_xlfn.LET(_xlpm.x,'Oxford City'!$C$43:$N$43, _xlpm.y, 'Oxford City'!$C$45:$N$70, _xlpm.z, 'Oxford City'!$A$45:$A$70, IF(_xlfn.XLOOKUP(R358,_xlfn.XLOOKUP(V$330,_xlpm.x,_xlpm.y,""),_xlpm.z,"Not Declared")="", "Name not recorded",  _xlfn.XLOOKUP(R358,_xlfn.XLOOKUP(V$330,_xlpm.x,_xlpm.y,""),_xlpm.z,"Not Declared")))</f>
        <v>Not Declared</v>
      </c>
      <c r="W358" s="729" t="str" cm="1">
        <f t="array" ref="W358">_xlfn.LET(_xlpm.x,'Oxford City'!$C$43:$N$43, _xlpm.y, 'Oxford City'!$C$45:$N$70, _xlpm.z, 'Oxford City'!$A$45:$A$70, IF(_xlfn.XLOOKUP(S358,_xlfn.XLOOKUP(W$330,_xlpm.x,_xlpm.y,""),_xlpm.z,"Not Declared")="", "Name not recorded",  _xlfn.XLOOKUP(S358,_xlfn.XLOOKUP(W$330,_xlpm.x,_xlpm.y,""),_xlpm.z,"Not Declared")))</f>
        <v>Not Declared</v>
      </c>
      <c r="X358" s="358" t="str">
        <f>_xlfn.TEXTJOIN(", ",,T358:W358)</f>
        <v>Not Declared, Not Declared, Not Declared, Not Declared</v>
      </c>
      <c r="Z358" s="433"/>
      <c r="AA358" s="747" t="str" cm="1">
        <f t="array" ref="AA358">_xlfn.LET(_xlpm.a,_xlfn.XLOOKUP(1,('Number Allocation'!$C$6:$C$1483=AC358)*('Number Allocation'!$D$6:$D$1483=AD358),'Number Allocation'!$A$6:$A$1483,"..."),IF(_xlpm.a="","...",_xlpm.a))</f>
        <v>...</v>
      </c>
      <c r="AB358" s="747">
        <v>0</v>
      </c>
      <c r="AC358" s="12" t="str">
        <v>Not Declared</v>
      </c>
      <c r="AD358" s="12" t="str">
        <v>Oxford City AC</v>
      </c>
      <c r="AE358" s="436"/>
      <c r="AG358" s="365"/>
      <c r="AH358" s="433"/>
      <c r="AI358" s="747" t="str" cm="1">
        <f t="array" ref="AI358">_xlfn.LET(_xlpm.a,_xlfn.XLOOKUP(1,('Number Allocation'!$C$6:$C$1483=AK358)*('Number Allocation'!$D$6:$D$1483=AL358),'Number Allocation'!$A$6:$A$1483,"..."),IF(_xlpm.a="","...",_xlpm.a))</f>
        <v>...</v>
      </c>
      <c r="AJ358" s="747">
        <v>0</v>
      </c>
      <c r="AK358" s="12" t="str">
        <v>Not Declared</v>
      </c>
      <c r="AL358" s="12" t="str">
        <v>Banbury Harriers AC</v>
      </c>
      <c r="AM358" s="436"/>
      <c r="AO358" s="365"/>
      <c r="AP358" s="433"/>
      <c r="AQ358" s="747" t="str" cm="1">
        <f t="array" ref="AQ358">_xlfn.LET(_xlpm.a,_xlfn.XLOOKUP(1,('Number Allocation'!$C$6:$C$1483=AS358)*('Number Allocation'!$D$6:$D$1483=AT358),'Number Allocation'!$A$6:$A$1483,"..."),IF(_xlpm.a="","...",_xlpm.a))</f>
        <v>...</v>
      </c>
      <c r="AR358" s="747">
        <v>0</v>
      </c>
      <c r="AS358" s="12" t="str">
        <v>Not Declared</v>
      </c>
      <c r="AT358" s="12" t="str">
        <v>White Horse Harriers</v>
      </c>
      <c r="AU358" s="436"/>
      <c r="AW358" s="365"/>
      <c r="AX358" s="433"/>
      <c r="AY358" s="747" t="str" cm="1">
        <f t="array" ref="AY358">_xlfn.LET(_xlpm.a,_xlfn.XLOOKUP(1,('Number Allocation'!$C$6:$C$1483=BA358)*('Number Allocation'!$D$6:$D$1483=BB358),'Number Allocation'!$A$6:$A$1483,"..."),IF(_xlpm.a="","...",_xlpm.a))</f>
        <v>...</v>
      </c>
      <c r="AZ358" s="747"/>
      <c r="BA358" s="12"/>
      <c r="BB358" s="12"/>
      <c r="BC358" s="436"/>
      <c r="BE358" s="365"/>
      <c r="BF358" s="433"/>
      <c r="BG358" s="747" t="str" cm="1">
        <f t="array" ref="BG358">_xlfn.LET(_xlpm.a,_xlfn.XLOOKUP(1,('Number Allocation'!$C$6:$C$1483=BI358)*('Number Allocation'!$D$6:$D$1483=BJ358),'Number Allocation'!$A$6:$A$1483,"..."),IF(_xlpm.a="","...",_xlpm.a))</f>
        <v>...</v>
      </c>
      <c r="BH358" s="747">
        <v>0</v>
      </c>
      <c r="BI358" s="12" t="str">
        <v>Not Declared</v>
      </c>
      <c r="BJ358" s="12" t="str">
        <v>Banbury Harriers AC</v>
      </c>
      <c r="BK358" s="436"/>
      <c r="BM358" s="365"/>
      <c r="BN358" s="433"/>
      <c r="BO358" s="747" t="str" cm="1">
        <f t="array" ref="BO358">_xlfn.LET(_xlpm.a,_xlfn.XLOOKUP(1,('Number Allocation'!$C$6:$C$1483=BQ358)*('Number Allocation'!$D$6:$D$1483=BR358),'Number Allocation'!$A$6:$A$1483,"..."),IF(_xlpm.a="","...",_xlpm.a))</f>
        <v>...</v>
      </c>
      <c r="BP358" s="747">
        <v>0</v>
      </c>
      <c r="BQ358" s="12" t="str">
        <v>Not Declared</v>
      </c>
      <c r="BR358" s="12" t="str">
        <v>Team Kennet</v>
      </c>
      <c r="BS358" s="436"/>
      <c r="BU358" s="365"/>
      <c r="BV358" s="433"/>
      <c r="BW358" s="747" t="str" cm="1">
        <f t="array" ref="BW358">_xlfn.LET(_xlpm.a,_xlfn.XLOOKUP(1,('Number Allocation'!$C$6:$C$1483=BY358)*('Number Allocation'!$D$6:$D$1483=BZ358),'Number Allocation'!$A$6:$A$1483,"..."),IF(_xlpm.a="","...",_xlpm.a))</f>
        <v>...</v>
      </c>
      <c r="BX358" s="747"/>
      <c r="BY358" s="12"/>
      <c r="BZ358" s="12"/>
      <c r="CA358" s="488"/>
      <c r="CB358" s="15"/>
      <c r="CC358" s="15"/>
      <c r="CD358" s="433"/>
      <c r="CE358" s="747" t="str" cm="1">
        <f t="array" ref="CE358">_xlfn.LET(_xlpm.a,_xlfn.XLOOKUP(1,('Number Allocation'!$C$6:$C$1483=CG358)*('Number Allocation'!$D$6:$D$1483=CH358),'Number Allocation'!$A$6:$A$1483,"..."),IF(_xlpm.a="","...",_xlpm.a))</f>
        <v>...</v>
      </c>
      <c r="CF358" s="747">
        <v>0</v>
      </c>
      <c r="CG358" s="12" t="str">
        <v>Not Declared</v>
      </c>
      <c r="CH358" s="12" t="str">
        <v>Radley AC</v>
      </c>
      <c r="CI358" s="488"/>
      <c r="CJ358" s="15"/>
      <c r="CK358" s="15"/>
      <c r="CL358" s="433"/>
      <c r="CM358" s="747" t="str" cm="1">
        <f t="array" ref="CM358">_xlfn.LET(_xlpm.a,_xlfn.XLOOKUP(1,('Number Allocation'!$C$6:$C$1483=CO358)*('Number Allocation'!$D$6:$D$1483=CP358),'Number Allocation'!$A$6:$A$1483,"..."),IF(_xlpm.a="","...",_xlpm.a))</f>
        <v>...</v>
      </c>
      <c r="CN358" s="747">
        <v>0</v>
      </c>
      <c r="CO358" s="12" t="str">
        <v>Not Declared</v>
      </c>
      <c r="CP358" s="12" t="str">
        <v>Radley AC</v>
      </c>
      <c r="CQ358" s="488"/>
      <c r="CR358" s="15"/>
      <c r="CS358" s="15"/>
      <c r="CT358" s="433"/>
      <c r="CU358" s="747" t="str" cm="1">
        <f t="array" ref="CU358">_xlfn.LET(_xlpm.a,_xlfn.XLOOKUP(1,('Number Allocation'!$C$6:$C$1483=CW358)*('Number Allocation'!$D$6:$D$1483=CX358),'Number Allocation'!$A$6:$A$1483,"..."),IF(_xlpm.a="","...",_xlpm.a))</f>
        <v>...</v>
      </c>
      <c r="CV358" s="747">
        <v>0</v>
      </c>
      <c r="CW358" s="12" t="str">
        <v>Not Declared</v>
      </c>
      <c r="CX358" s="12" t="str">
        <v>Banbury Harriers AC</v>
      </c>
      <c r="CY358" s="488"/>
      <c r="CZ358" s="15"/>
      <c r="DA358" s="15"/>
      <c r="DB358" s="433"/>
      <c r="DC358" s="747" t="str" cm="1">
        <f t="array" ref="DC358">_xlfn.LET(_xlpm.a,_xlfn.XLOOKUP(1,('Number Allocation'!$C$6:$C$1483=DE358)*('Number Allocation'!$D$6:$D$1483=DF358),'Number Allocation'!$A$6:$A$1483,"..."),IF(_xlpm.a="","...",_xlpm.a))</f>
        <v>...</v>
      </c>
      <c r="DD358" s="747">
        <v>0</v>
      </c>
      <c r="DE358" s="12" t="str">
        <v>Not Declared</v>
      </c>
      <c r="DF358" s="12" t="str">
        <v>Bicester AC</v>
      </c>
      <c r="DG358" s="488"/>
      <c r="DH358" s="15"/>
      <c r="DI358" s="15"/>
      <c r="DJ358" s="433"/>
      <c r="DK358" s="747" t="str" cm="1">
        <f t="array" ref="DK358">_xlfn.LET(_xlpm.a,_xlfn.XLOOKUP(1,('Number Allocation'!$C$6:$C$1483=DM358)*('Number Allocation'!$D$6:$D$1483=DN358),'Number Allocation'!$A$6:$A$1483,"..."),IF(_xlpm.a="","...",_xlpm.a))</f>
        <v>...</v>
      </c>
      <c r="DL358" s="747">
        <v>0</v>
      </c>
      <c r="DM358" s="12" t="str">
        <v>Not Declared</v>
      </c>
      <c r="DN358" s="12" t="str">
        <v>White Horse Harriers</v>
      </c>
      <c r="DO358" s="488"/>
      <c r="DP358" s="15"/>
      <c r="DQ358" s="15"/>
      <c r="DZ358" s="15"/>
      <c r="EA358" s="15"/>
    </row>
    <row r="359" spans="1:131" s="359" customFormat="1" ht="21" customHeight="1">
      <c r="A359" s="358" t="str">
        <f>A358</f>
        <v>Oxford City AC</v>
      </c>
      <c r="B359" s="729" t="str">
        <f>'Oxford City'!AV$2</f>
        <v>OO</v>
      </c>
      <c r="C359" s="729" t="s">
        <v>65</v>
      </c>
      <c r="D359" s="732" t="str" cm="1">
        <f t="array" ref="D359">_xlfn.LET(_xlpm.x, 'Oxford City'!$C$43:$M$43, _xlpm.y, 'Oxford City'!$C$45:$M$70, _xlpm.z, 'Oxford City'!$A$45:$A$70, IF(_xlfn.XLOOKUP($C359,_xlfn.XLOOKUP(D$330,_xlpm.x,_xlpm.y,""),_xlpm.z,"Not Declared")="", "Name not recorded",  _xlfn.XLOOKUP($C359,_xlfn.XLOOKUP(D$330,_xlpm.x,_xlpm.y,""),_xlpm.z,"Not Declared")))</f>
        <v>Not Declared</v>
      </c>
      <c r="E359" s="729" t="str" cm="1">
        <f t="array" ref="E359">_xlfn.LET(_xlpm.x, 'Oxford City'!$D$43:$M$43, _xlpm.y, 'Oxford City'!$D$45:$M$70, _xlpm.z, 'Oxford City'!$A$45:$A$70, IF(_xlfn.XLOOKUP($C359,_xlfn.XLOOKUP(E$330,_xlpm.x,_xlpm.y,""),_xlpm.z,"Not Declared")="", "Name not recorded",  _xlfn.XLOOKUP($C359,_xlfn.XLOOKUP(E$330,_xlpm.x,_xlpm.y,""),_xlpm.z,"Not Declared")))</f>
        <v>Not Declared</v>
      </c>
      <c r="F359" s="729" t="str" cm="1">
        <f t="array" ref="F359">_xlfn.LET(_xlpm.x, 'Oxford City'!$D$43:$M$43, _xlpm.y, 'Oxford City'!$D$45:$M$70, _xlpm.z, 'Oxford City'!$A$45:$A$70, IF(_xlfn.XLOOKUP($C359,_xlfn.XLOOKUP(F$330,_xlpm.x,_xlpm.y,""),_xlpm.z,"Not Declared")="", "Name not recorded",  _xlfn.XLOOKUP($C359,_xlfn.XLOOKUP(F$330,_xlpm.x,_xlpm.y,""),_xlpm.z,"Not Declared")))</f>
        <v>Not Declared</v>
      </c>
      <c r="G359" s="729" t="str" cm="1">
        <f t="array" ref="G359">_xlfn.LET(_xlpm.x, 'Oxford City'!$D$43:$M$43, _xlpm.y, 'Oxford City'!$D$45:$M$70, _xlpm.z, 'Oxford City'!$A$45:$A$70, IF(_xlfn.XLOOKUP($C359,_xlfn.XLOOKUP(G$330,_xlpm.x,_xlpm.y,""),_xlpm.z,"Not Declared")="", "Name not recorded",  _xlfn.XLOOKUP($C359,_xlfn.XLOOKUP(G$330,_xlpm.x,_xlpm.y,""),_xlpm.z,"Not Declared")))</f>
        <v>Not Declared</v>
      </c>
      <c r="H359" s="729" t="str" cm="1">
        <f t="array" ref="H359">_xlfn.LET(_xlpm.x, 'Oxford City'!$D$43:$M$43, _xlpm.y, 'Oxford City'!$D$45:$M$70, _xlpm.z, 'Oxford City'!$A$45:$A$70, IF(_xlfn.XLOOKUP($C359,_xlfn.XLOOKUP(H$330,_xlpm.x,_xlpm.y,""),_xlpm.z,"Not Declared")="", "Name not recorded",  _xlfn.XLOOKUP($C359,_xlfn.XLOOKUP(H$330,_xlpm.x,_xlpm.y,""),_xlpm.z,"Not Declared")))</f>
        <v>Not Declared</v>
      </c>
      <c r="I359" s="729" t="str" cm="1">
        <f t="array" ref="I359">_xlfn.LET(_xlpm.x, 'Oxford City'!$D$43:$M$43, _xlpm.y, 'Oxford City'!$D$45:$M$70, _xlpm.z, 'Oxford City'!$A$45:$A$70, IF(_xlfn.XLOOKUP($C359,_xlfn.XLOOKUP(I$330,_xlpm.x,_xlpm.y,""),_xlpm.z,"Not Declared")="", "Name not recorded",  _xlfn.XLOOKUP($C359,_xlfn.XLOOKUP(I$330,_xlpm.x,_xlpm.y,""),_xlpm.z,"Not Declared")))</f>
        <v>Not Declared</v>
      </c>
      <c r="J359" s="729" t="str" cm="1">
        <f t="array" ref="J359">_xlfn.LET(_xlpm.x, 'Oxford City'!$D$43:$M$43, _xlpm.y, 'Oxford City'!$D$45:$M$70, _xlpm.z, 'Oxford City'!$A$45:$A$70, IF(_xlfn.XLOOKUP($C359,_xlfn.XLOOKUP(J$330,_xlpm.x,_xlpm.y,""),_xlpm.z,"Not Declared")="", "Name not recorded",  _xlfn.XLOOKUP($C359,_xlfn.XLOOKUP(J$330,_xlpm.x,_xlpm.y,""),_xlpm.z,"Not Declared")))</f>
        <v>Not Declared</v>
      </c>
      <c r="K359" s="729" t="str" cm="1">
        <f t="array" ref="K359">_xlfn.LET(_xlpm.x, 'Oxford City'!$D$43:$M$43, _xlpm.y, 'Oxford City'!$D$45:$M$70, _xlpm.z, 'Oxford City'!$A$45:$A$70, IF(_xlfn.XLOOKUP($C359,_xlfn.XLOOKUP(K$330,_xlpm.x,_xlpm.y,""),_xlpm.z,"Not Declared")="", "Name not recorded",  _xlfn.XLOOKUP($C359,_xlfn.XLOOKUP(K$330,_xlpm.x,_xlpm.y,""),_xlpm.z,"Not Declared")))</f>
        <v>Not Declared</v>
      </c>
      <c r="L359" s="729" t="str" cm="1">
        <f t="array" ref="L359">_xlfn.LET(_xlpm.x, 'Oxford City'!$D$43:$M$43, _xlpm.y, 'Oxford City'!$D$45:$M$70, _xlpm.z, 'Oxford City'!$A$45:$A$70, IF(_xlfn.XLOOKUP($C359,_xlfn.XLOOKUP(L$330,_xlpm.x,_xlpm.y,""),_xlpm.z,"Not Declared")="", "Name not recorded",  _xlfn.XLOOKUP($C359,_xlfn.XLOOKUP(L$330,_xlpm.x,_xlpm.y,""),_xlpm.z,"Not Declared")))</f>
        <v>Not Declared</v>
      </c>
      <c r="M359" s="729" t="str" cm="1">
        <f t="array" ref="M359">_xlfn.LET(_xlpm.x, 'Oxford City'!$D$43:$M$43, _xlpm.y, 'Oxford City'!$D$45:$M$70, _xlpm.z, 'Oxford City'!$A$45:$A$70, IF(_xlfn.XLOOKUP($C359,_xlfn.XLOOKUP(M$330,_xlpm.x,_xlpm.y,""),_xlpm.z,"Not Declared")="", "Name not recorded",  _xlfn.XLOOKUP($C359,_xlfn.XLOOKUP(M$330,_xlpm.x,_xlpm.y,""),_xlpm.z,"Not Declared")))</f>
        <v>Not Declared</v>
      </c>
      <c r="N359" s="729" t="str" cm="1">
        <f t="array" ref="N359">_xlfn.LET(_xlpm.x, 'Oxford City'!$D$43:$M$43, _xlpm.y, 'Oxford City'!$D$45:$M$70, _xlpm.z, 'Oxford City'!$A$45:$A$70, IF(_xlfn.XLOOKUP($C359,_xlfn.XLOOKUP(N$330,_xlpm.x,_xlpm.y,""),_xlpm.z,"Not Declared")="", "Name not recorded",  _xlfn.XLOOKUP($C359,_xlfn.XLOOKUP(N$330,_xlpm.x,_xlpm.y,""),_xlpm.z,"Not Declared")))</f>
        <v>Not Declared</v>
      </c>
      <c r="O359" s="732"/>
      <c r="P359" s="732"/>
      <c r="Q359" s="732"/>
      <c r="R359" s="732"/>
      <c r="S359" s="732"/>
      <c r="T359" s="732"/>
      <c r="U359" s="732"/>
      <c r="V359" s="732"/>
      <c r="W359" s="732"/>
      <c r="X359" s="732"/>
      <c r="Z359" s="433"/>
      <c r="AA359" s="747" t="str" cm="1">
        <f t="array" ref="AA359">_xlfn.LET(_xlpm.a,_xlfn.XLOOKUP(1,('Number Allocation'!$C$6:$C$1483=AC359)*('Number Allocation'!$D$6:$D$1483=AD359),'Number Allocation'!$A$6:$A$1483,"..."),IF(_xlpm.a="","...",_xlpm.a))</f>
        <v>...</v>
      </c>
      <c r="AB359" s="747">
        <v>0</v>
      </c>
      <c r="AC359" s="12" t="str">
        <v>Not Declared</v>
      </c>
      <c r="AD359" s="12" t="str">
        <v>Radley AC</v>
      </c>
      <c r="AE359" s="436"/>
      <c r="AG359" s="365"/>
      <c r="AH359" s="433"/>
      <c r="AI359" s="747" t="str" cm="1">
        <f t="array" ref="AI359">_xlfn.LET(_xlpm.a,_xlfn.XLOOKUP(1,('Number Allocation'!$C$6:$C$1483=AK359)*('Number Allocation'!$D$6:$D$1483=AL359),'Number Allocation'!$A$6:$A$1483,"..."),IF(_xlpm.a="","...",_xlpm.a))</f>
        <v>...</v>
      </c>
      <c r="AJ359" s="747">
        <v>0</v>
      </c>
      <c r="AK359" s="12" t="str">
        <v>Not Declared</v>
      </c>
      <c r="AL359" s="12" t="str">
        <v>Abingdon AC</v>
      </c>
      <c r="AM359" s="436"/>
      <c r="AO359" s="365"/>
      <c r="AP359" s="433"/>
      <c r="AQ359" s="747" t="str" cm="1">
        <f t="array" ref="AQ359">_xlfn.LET(_xlpm.a,_xlfn.XLOOKUP(1,('Number Allocation'!$C$6:$C$1483=AS359)*('Number Allocation'!$D$6:$D$1483=AT359),'Number Allocation'!$A$6:$A$1483,"..."),IF(_xlpm.a="","...",_xlpm.a))</f>
        <v>...</v>
      </c>
      <c r="AR359" s="747">
        <v>0</v>
      </c>
      <c r="AS359" s="12" t="str">
        <v>Not Declared</v>
      </c>
      <c r="AT359" s="12" t="str">
        <v>Team Kennet</v>
      </c>
      <c r="AU359" s="436"/>
      <c r="AW359" s="365"/>
      <c r="AX359" s="433"/>
      <c r="AY359" s="747" t="str" cm="1">
        <f t="array" ref="AY359">_xlfn.LET(_xlpm.a,_xlfn.XLOOKUP(1,('Number Allocation'!$C$6:$C$1483=BA359)*('Number Allocation'!$D$6:$D$1483=BB359),'Number Allocation'!$A$6:$A$1483,"..."),IF(_xlpm.a="","...",_xlpm.a))</f>
        <v>...</v>
      </c>
      <c r="AZ359" s="747"/>
      <c r="BA359" s="12"/>
      <c r="BB359" s="12"/>
      <c r="BC359" s="436"/>
      <c r="BE359" s="365"/>
      <c r="BF359" s="433"/>
      <c r="BG359" s="747" t="str" cm="1">
        <f t="array" ref="BG359">_xlfn.LET(_xlpm.a,_xlfn.XLOOKUP(1,('Number Allocation'!$C$6:$C$1483=BI359)*('Number Allocation'!$D$6:$D$1483=BJ359),'Number Allocation'!$A$6:$A$1483,"..."),IF(_xlpm.a="","...",_xlpm.a))</f>
        <v>...</v>
      </c>
      <c r="BH359" s="747">
        <v>0</v>
      </c>
      <c r="BI359" s="12" t="str">
        <v>Not Declared</v>
      </c>
      <c r="BJ359" s="12" t="str">
        <v>Radley AC</v>
      </c>
      <c r="BK359" s="436"/>
      <c r="BM359" s="365"/>
      <c r="BN359" s="433"/>
      <c r="BO359" s="747" t="str" cm="1">
        <f t="array" ref="BO359">_xlfn.LET(_xlpm.a,_xlfn.XLOOKUP(1,('Number Allocation'!$C$6:$C$1483=BQ359)*('Number Allocation'!$D$6:$D$1483=BR359),'Number Allocation'!$A$6:$A$1483,"..."),IF(_xlpm.a="","...",_xlpm.a))</f>
        <v>...</v>
      </c>
      <c r="BP359" s="747">
        <v>0</v>
      </c>
      <c r="BQ359" s="12" t="str">
        <v>Not Declared</v>
      </c>
      <c r="BR359" s="12" t="str">
        <v>Oxford City AC</v>
      </c>
      <c r="BS359" s="436"/>
      <c r="BU359" s="365"/>
      <c r="BV359" s="433"/>
      <c r="BW359" s="747" t="str" cm="1">
        <f t="array" ref="BW359">_xlfn.LET(_xlpm.a,_xlfn.XLOOKUP(1,('Number Allocation'!$C$6:$C$1483=BY359)*('Number Allocation'!$D$6:$D$1483=BZ359),'Number Allocation'!$A$6:$A$1483,"..."),IF(_xlpm.a="","...",_xlpm.a))</f>
        <v>...</v>
      </c>
      <c r="BX359" s="747"/>
      <c r="BY359" s="12"/>
      <c r="BZ359" s="12"/>
      <c r="CA359" s="488"/>
      <c r="CB359" s="15"/>
      <c r="CC359" s="15"/>
      <c r="CD359" s="433"/>
      <c r="CE359" s="747" t="str" cm="1">
        <f t="array" ref="CE359">_xlfn.LET(_xlpm.a,_xlfn.XLOOKUP(1,('Number Allocation'!$C$6:$C$1483=CG359)*('Number Allocation'!$D$6:$D$1483=CH359),'Number Allocation'!$A$6:$A$1483,"..."),IF(_xlpm.a="","...",_xlpm.a))</f>
        <v>...</v>
      </c>
      <c r="CF359" s="747">
        <v>0</v>
      </c>
      <c r="CG359" s="12" t="str">
        <v>Not Declared</v>
      </c>
      <c r="CH359" s="12" t="str">
        <v>Abingdon AC</v>
      </c>
      <c r="CI359" s="488"/>
      <c r="CJ359" s="15"/>
      <c r="CK359" s="15"/>
      <c r="CL359" s="433"/>
      <c r="CM359" s="747" t="str" cm="1">
        <f t="array" ref="CM359">_xlfn.LET(_xlpm.a,_xlfn.XLOOKUP(1,('Number Allocation'!$C$6:$C$1483=CO359)*('Number Allocation'!$D$6:$D$1483=CP359),'Number Allocation'!$A$6:$A$1483,"..."),IF(_xlpm.a="","...",_xlpm.a))</f>
        <v>...</v>
      </c>
      <c r="CN359" s="747">
        <v>0</v>
      </c>
      <c r="CO359" s="12" t="str">
        <v>Not Declared</v>
      </c>
      <c r="CP359" s="12" t="str">
        <v>Witney Road Runners</v>
      </c>
      <c r="CQ359" s="488"/>
      <c r="CR359" s="15"/>
      <c r="CS359" s="15"/>
      <c r="CT359" s="433"/>
      <c r="CU359" s="747" t="str" cm="1">
        <f t="array" ref="CU359">_xlfn.LET(_xlpm.a,_xlfn.XLOOKUP(1,('Number Allocation'!$C$6:$C$1483=CW359)*('Number Allocation'!$D$6:$D$1483=CX359),'Number Allocation'!$A$6:$A$1483,"..."),IF(_xlpm.a="","...",_xlpm.a))</f>
        <v>...</v>
      </c>
      <c r="CV359" s="747">
        <v>0</v>
      </c>
      <c r="CW359" s="12" t="str">
        <v>Not Declared</v>
      </c>
      <c r="CX359" s="12" t="str">
        <v>White Horse Harriers</v>
      </c>
      <c r="CY359" s="488"/>
      <c r="CZ359" s="15"/>
      <c r="DA359" s="15"/>
      <c r="DB359" s="433"/>
      <c r="DC359" s="747" t="str" cm="1">
        <f t="array" ref="DC359">_xlfn.LET(_xlpm.a,_xlfn.XLOOKUP(1,('Number Allocation'!$C$6:$C$1483=DE359)*('Number Allocation'!$D$6:$D$1483=DF359),'Number Allocation'!$A$6:$A$1483,"..."),IF(_xlpm.a="","...",_xlpm.a))</f>
        <v>...</v>
      </c>
      <c r="DD359" s="747">
        <v>0</v>
      </c>
      <c r="DE359" s="12" t="str">
        <v>Not Declared</v>
      </c>
      <c r="DF359" s="12" t="str">
        <v>Witney Road Runners</v>
      </c>
      <c r="DG359" s="488"/>
      <c r="DH359" s="15"/>
      <c r="DI359" s="15"/>
      <c r="DJ359" s="433"/>
      <c r="DK359" s="747" t="str" cm="1">
        <f t="array" ref="DK359">_xlfn.LET(_xlpm.a,_xlfn.XLOOKUP(1,('Number Allocation'!$C$6:$C$1483=DM359)*('Number Allocation'!$D$6:$D$1483=DN359),'Number Allocation'!$A$6:$A$1483,"..."),IF(_xlpm.a="","...",_xlpm.a))</f>
        <v>...</v>
      </c>
      <c r="DL359" s="747">
        <v>0</v>
      </c>
      <c r="DM359" s="12" t="str">
        <v>Not Declared</v>
      </c>
      <c r="DN359" s="12" t="str">
        <v>Witney Road Runners</v>
      </c>
      <c r="DO359" s="488"/>
      <c r="DP359" s="15"/>
      <c r="DQ359" s="15"/>
      <c r="DZ359" s="15"/>
      <c r="EA359" s="15"/>
    </row>
    <row r="360" spans="1:131" s="359" customFormat="1" ht="21" customHeight="1">
      <c r="A360" s="358" t="str">
        <f>A358</f>
        <v>Oxford City AC</v>
      </c>
      <c r="B360" s="729"/>
      <c r="C360" s="729" t="s">
        <v>517</v>
      </c>
      <c r="D360" s="732" t="str" cm="1">
        <f t="array" ref="D360">_xlfn.LET(_xlpm.x, 'Oxford City'!$C$43:$M$43, _xlpm.y, 'Oxford City'!$C$45:$M$70, _xlpm.z, 'Oxford City'!$A$45:$A$70, IF(_xlfn.XLOOKUP($C360,_xlfn.XLOOKUP(D$330,_xlpm.x,_xlpm.y,""),_xlpm.z,"Not Declared")="", "Name not recorded",  _xlfn.XLOOKUP($C360,_xlfn.XLOOKUP(D$330,_xlpm.x,_xlpm.y,""),_xlpm.z,"Not Declared")))</f>
        <v>Not Declared</v>
      </c>
      <c r="E360" s="729" t="str" cm="1">
        <f t="array" ref="E360">_xlfn.LET(_xlpm.x, 'Oxford City'!$D$43:$M$43, _xlpm.y, 'Oxford City'!$D$45:$M$70, _xlpm.z, 'Oxford City'!$A$45:$A$70, IF(_xlfn.XLOOKUP($C360,_xlfn.XLOOKUP(E$330,_xlpm.x,_xlpm.y,""),_xlpm.z,"Not Declared")="", "Name not recorded",  _xlfn.XLOOKUP($C360,_xlfn.XLOOKUP(E$330,_xlpm.x,_xlpm.y,""),_xlpm.z,"Not Declared")))</f>
        <v>Not Declared</v>
      </c>
      <c r="F360" s="729" t="str" cm="1">
        <f t="array" ref="F360">_xlfn.LET(_xlpm.x, 'Oxford City'!$D$43:$M$43, _xlpm.y, 'Oxford City'!$D$45:$M$70, _xlpm.z, 'Oxford City'!$A$45:$A$70, IF(_xlfn.XLOOKUP($C360,_xlfn.XLOOKUP(F$330,_xlpm.x,_xlpm.y,""),_xlpm.z,"Not Declared")="", "Name not recorded",  _xlfn.XLOOKUP($C360,_xlfn.XLOOKUP(F$330,_xlpm.x,_xlpm.y,""),_xlpm.z,"Not Declared")))</f>
        <v>Not Declared</v>
      </c>
      <c r="G360" s="729" t="str" cm="1">
        <f t="array" ref="G360">_xlfn.LET(_xlpm.x, 'Oxford City'!$D$43:$M$43, _xlpm.y, 'Oxford City'!$D$45:$M$70, _xlpm.z, 'Oxford City'!$A$45:$A$70, IF(_xlfn.XLOOKUP($C360,_xlfn.XLOOKUP(G$330,_xlpm.x,_xlpm.y,""),_xlpm.z,"Not Declared")="", "Name not recorded",  _xlfn.XLOOKUP($C360,_xlfn.XLOOKUP(G$330,_xlpm.x,_xlpm.y,""),_xlpm.z,"Not Declared")))</f>
        <v>Not Declared</v>
      </c>
      <c r="H360" s="729" t="str" cm="1">
        <f t="array" ref="H360">_xlfn.LET(_xlpm.x, 'Oxford City'!$D$43:$M$43, _xlpm.y, 'Oxford City'!$D$45:$M$70, _xlpm.z, 'Oxford City'!$A$45:$A$70, IF(_xlfn.XLOOKUP($C360,_xlfn.XLOOKUP(H$330,_xlpm.x,_xlpm.y,""),_xlpm.z,"Not Declared")="", "Name not recorded",  _xlfn.XLOOKUP($C360,_xlfn.XLOOKUP(H$330,_xlpm.x,_xlpm.y,""),_xlpm.z,"Not Declared")))</f>
        <v>Not Declared</v>
      </c>
      <c r="I360" s="729" t="str" cm="1">
        <f t="array" ref="I360">_xlfn.LET(_xlpm.x, 'Oxford City'!$D$43:$M$43, _xlpm.y, 'Oxford City'!$D$45:$M$70, _xlpm.z, 'Oxford City'!$A$45:$A$70, IF(_xlfn.XLOOKUP($C360,_xlfn.XLOOKUP(I$330,_xlpm.x,_xlpm.y,""),_xlpm.z,"Not Declared")="", "Name not recorded",  _xlfn.XLOOKUP($C360,_xlfn.XLOOKUP(I$330,_xlpm.x,_xlpm.y,""),_xlpm.z,"Not Declared")))</f>
        <v>Not Declared</v>
      </c>
      <c r="J360" s="729" t="str" cm="1">
        <f t="array" ref="J360">_xlfn.LET(_xlpm.x, 'Oxford City'!$D$43:$M$43, _xlpm.y, 'Oxford City'!$D$45:$M$70, _xlpm.z, 'Oxford City'!$A$45:$A$70, IF(_xlfn.XLOOKUP($C360,_xlfn.XLOOKUP(J$330,_xlpm.x,_xlpm.y,""),_xlpm.z,"Not Declared")="", "Name not recorded",  _xlfn.XLOOKUP($C360,_xlfn.XLOOKUP(J$330,_xlpm.x,_xlpm.y,""),_xlpm.z,"Not Declared")))</f>
        <v>Not Declared</v>
      </c>
      <c r="K360" s="729" t="str" cm="1">
        <f t="array" ref="K360">_xlfn.LET(_xlpm.x, 'Oxford City'!$D$43:$M$43, _xlpm.y, 'Oxford City'!$D$45:$M$70, _xlpm.z, 'Oxford City'!$A$45:$A$70, IF(_xlfn.XLOOKUP($C360,_xlfn.XLOOKUP(K$330,_xlpm.x,_xlpm.y,""),_xlpm.z,"Not Declared")="", "Name not recorded",  _xlfn.XLOOKUP($C360,_xlfn.XLOOKUP(K$330,_xlpm.x,_xlpm.y,""),_xlpm.z,"Not Declared")))</f>
        <v>Not Declared</v>
      </c>
      <c r="L360" s="729" t="str" cm="1">
        <f t="array" ref="L360">_xlfn.LET(_xlpm.x, 'Oxford City'!$D$43:$M$43, _xlpm.y, 'Oxford City'!$D$45:$M$70, _xlpm.z, 'Oxford City'!$A$45:$A$70, IF(_xlfn.XLOOKUP($C360,_xlfn.XLOOKUP(L$330,_xlpm.x,_xlpm.y,""),_xlpm.z,"Not Declared")="", "Name not recorded",  _xlfn.XLOOKUP($C360,_xlfn.XLOOKUP(L$330,_xlpm.x,_xlpm.y,""),_xlpm.z,"Not Declared")))</f>
        <v>Not Declared</v>
      </c>
      <c r="M360" s="729" t="str" cm="1">
        <f t="array" ref="M360">_xlfn.LET(_xlpm.x, 'Oxford City'!$D$43:$M$43, _xlpm.y, 'Oxford City'!$D$45:$M$70, _xlpm.z, 'Oxford City'!$A$45:$A$70, IF(_xlfn.XLOOKUP($C360,_xlfn.XLOOKUP(M$330,_xlpm.x,_xlpm.y,""),_xlpm.z,"Not Declared")="", "Name not recorded",  _xlfn.XLOOKUP($C360,_xlfn.XLOOKUP(M$330,_xlpm.x,_xlpm.y,""),_xlpm.z,"Not Declared")))</f>
        <v>Not Declared</v>
      </c>
      <c r="N360" s="729" t="str" cm="1">
        <f t="array" ref="N360">_xlfn.LET(_xlpm.x, 'Oxford City'!$D$43:$M$43, _xlpm.y, 'Oxford City'!$D$45:$M$70, _xlpm.z, 'Oxford City'!$A$45:$A$70, IF(_xlfn.XLOOKUP($C360,_xlfn.XLOOKUP(N$330,_xlpm.x,_xlpm.y,""),_xlpm.z,"Not Declared")="", "Name not recorded",  _xlfn.XLOOKUP($C360,_xlfn.XLOOKUP(N$330,_xlpm.x,_xlpm.y,""),_xlpm.z,"Not Declared")))</f>
        <v>Not Declared</v>
      </c>
      <c r="O360" s="732"/>
      <c r="P360" s="79" t="s">
        <v>517</v>
      </c>
      <c r="Q360" s="729" t="s">
        <v>319</v>
      </c>
      <c r="R360" s="729" t="s">
        <v>320</v>
      </c>
      <c r="S360" s="729" t="s">
        <v>321</v>
      </c>
      <c r="T360" s="729" t="str" cm="1">
        <f t="array" ref="T360">_xlfn.LET(_xlpm.x,'Oxford City'!$C$43:$N$43, _xlpm.y, 'Oxford City'!$C$45:$N$70, _xlpm.z, 'Oxford City'!$A$45:$A$70, IF(_xlfn.XLOOKUP(P360,_xlfn.XLOOKUP(T$330,_xlpm.x,_xlpm.y,""),_xlpm.z,"Not Declared")="", "Name not recorded",  _xlfn.XLOOKUP(P360,_xlfn.XLOOKUP(T$330,_xlpm.x,_xlpm.y,""),_xlpm.z,"Not Declared")))</f>
        <v>Not Declared</v>
      </c>
      <c r="U360" s="729" t="str" cm="1">
        <f t="array" ref="U360">_xlfn.LET(_xlpm.x,'Oxford City'!$C$43:$N$43, _xlpm.y, 'Oxford City'!$C$45:$N$70, _xlpm.z, 'Oxford City'!$A$45:$A$70, IF(_xlfn.XLOOKUP(Q360,_xlfn.XLOOKUP(U$330,_xlpm.x,_xlpm.y,""),_xlpm.z,"Not Declared")="", "Name not recorded",  _xlfn.XLOOKUP(Q360,_xlfn.XLOOKUP(U$330,_xlpm.x,_xlpm.y,""),_xlpm.z,"Not Declared")))</f>
        <v>Not Declared</v>
      </c>
      <c r="V360" s="729" t="str" cm="1">
        <f t="array" ref="V360">_xlfn.LET(_xlpm.x,'Oxford City'!$C$43:$N$43, _xlpm.y, 'Oxford City'!$C$45:$N$70, _xlpm.z, 'Oxford City'!$A$45:$A$70, IF(_xlfn.XLOOKUP(R360,_xlfn.XLOOKUP(V$330,_xlpm.x,_xlpm.y,""),_xlpm.z,"Not Declared")="", "Name not recorded",  _xlfn.XLOOKUP(R360,_xlfn.XLOOKUP(V$330,_xlpm.x,_xlpm.y,""),_xlpm.z,"Not Declared")))</f>
        <v>Not Declared</v>
      </c>
      <c r="W360" s="729" t="str" cm="1">
        <f t="array" ref="W360">_xlfn.LET(_xlpm.x,'Oxford City'!$C$43:$N$43, _xlpm.y, 'Oxford City'!$C$45:$N$70, _xlpm.z, 'Oxford City'!$A$45:$A$70, IF(_xlfn.XLOOKUP(S360,_xlfn.XLOOKUP(W$330,_xlpm.x,_xlpm.y,""),_xlpm.z,"Not Declared")="", "Name not recorded",  _xlfn.XLOOKUP(S360,_xlfn.XLOOKUP(W$330,_xlpm.x,_xlpm.y,""),_xlpm.z,"Not Declared")))</f>
        <v>Not Declared</v>
      </c>
      <c r="X360" s="358" t="str">
        <f>_xlfn.TEXTJOIN(", ",,T360:W360)</f>
        <v>Not Declared, Not Declared, Not Declared, Not Declared</v>
      </c>
      <c r="Z360" s="433"/>
      <c r="AA360" s="747" t="str" cm="1">
        <f t="array" ref="AA360">_xlfn.LET(_xlpm.a,_xlfn.XLOOKUP(1,('Number Allocation'!$C$6:$C$1483=AC360)*('Number Allocation'!$D$6:$D$1483=AD360),'Number Allocation'!$A$6:$A$1483,"..."),IF(_xlpm.a="","...",_xlpm.a))</f>
        <v>...</v>
      </c>
      <c r="AB360" s="747">
        <v>0</v>
      </c>
      <c r="AC360" s="12" t="str">
        <v>Not Declared</v>
      </c>
      <c r="AD360" s="12" t="str">
        <v>White Horse Harriers</v>
      </c>
      <c r="AE360" s="436"/>
      <c r="AG360" s="365"/>
      <c r="AH360" s="433"/>
      <c r="AI360" s="747" t="str" cm="1">
        <f t="array" ref="AI360">_xlfn.LET(_xlpm.a,_xlfn.XLOOKUP(1,('Number Allocation'!$C$6:$C$1483=AK360)*('Number Allocation'!$D$6:$D$1483=AL360),'Number Allocation'!$A$6:$A$1483,"..."),IF(_xlpm.a="","...",_xlpm.a))</f>
        <v>...</v>
      </c>
      <c r="AJ360" s="747">
        <v>0</v>
      </c>
      <c r="AK360" s="12" t="str">
        <v>Not Declared</v>
      </c>
      <c r="AL360" s="12" t="str">
        <v>Bicester AC</v>
      </c>
      <c r="AM360" s="436"/>
      <c r="AO360" s="365"/>
      <c r="AP360" s="433"/>
      <c r="AQ360" s="747" t="str" cm="1">
        <f t="array" ref="AQ360">_xlfn.LET(_xlpm.a,_xlfn.XLOOKUP(1,('Number Allocation'!$C$6:$C$1483=AS360)*('Number Allocation'!$D$6:$D$1483=AT360),'Number Allocation'!$A$6:$A$1483,"..."),IF(_xlpm.a="","...",_xlpm.a))</f>
        <v>...</v>
      </c>
      <c r="AR360" s="747">
        <v>0</v>
      </c>
      <c r="AS360" s="12" t="str">
        <v>Not Declared</v>
      </c>
      <c r="AT360" s="12" t="str">
        <v>Radley AC</v>
      </c>
      <c r="AU360" s="436"/>
      <c r="AW360" s="365"/>
      <c r="AX360" s="433"/>
      <c r="AY360" s="747" t="str" cm="1">
        <f t="array" ref="AY360">_xlfn.LET(_xlpm.a,_xlfn.XLOOKUP(1,('Number Allocation'!$C$6:$C$1483=BA360)*('Number Allocation'!$D$6:$D$1483=BB360),'Number Allocation'!$A$6:$A$1483,"..."),IF(_xlpm.a="","...",_xlpm.a))</f>
        <v>...</v>
      </c>
      <c r="AZ360" s="747"/>
      <c r="BA360" s="12"/>
      <c r="BB360" s="12"/>
      <c r="BC360" s="436"/>
      <c r="BE360" s="365"/>
      <c r="BF360" s="433"/>
      <c r="BG360" s="747" t="str" cm="1">
        <f t="array" ref="BG360">_xlfn.LET(_xlpm.a,_xlfn.XLOOKUP(1,('Number Allocation'!$C$6:$C$1483=BI360)*('Number Allocation'!$D$6:$D$1483=BJ360),'Number Allocation'!$A$6:$A$1483,"..."),IF(_xlpm.a="","...",_xlpm.a))</f>
        <v>...</v>
      </c>
      <c r="BH360" s="747">
        <v>0</v>
      </c>
      <c r="BI360" s="12" t="str">
        <v>Not Declared</v>
      </c>
      <c r="BJ360" s="12" t="str">
        <v>White Horse Harriers</v>
      </c>
      <c r="BK360" s="436"/>
      <c r="BM360" s="365"/>
      <c r="BN360" s="433"/>
      <c r="BO360" s="747" t="str" cm="1">
        <f t="array" ref="BO360">_xlfn.LET(_xlpm.a,_xlfn.XLOOKUP(1,('Number Allocation'!$C$6:$C$1483=BQ360)*('Number Allocation'!$D$6:$D$1483=BR360),'Number Allocation'!$A$6:$A$1483,"..."),IF(_xlpm.a="","...",_xlpm.a))</f>
        <v>...</v>
      </c>
      <c r="BP360" s="747">
        <v>0</v>
      </c>
      <c r="BQ360" s="12" t="str">
        <v>Not Declared</v>
      </c>
      <c r="BR360" s="12" t="str">
        <v>Banbury Harriers AC</v>
      </c>
      <c r="BS360" s="436"/>
      <c r="BU360" s="365"/>
      <c r="BV360" s="433"/>
      <c r="BW360" s="747" t="str" cm="1">
        <f t="array" ref="BW360">_xlfn.LET(_xlpm.a,_xlfn.XLOOKUP(1,('Number Allocation'!$C$6:$C$1483=BY360)*('Number Allocation'!$D$6:$D$1483=BZ360),'Number Allocation'!$A$6:$A$1483,"..."),IF(_xlpm.a="","...",_xlpm.a))</f>
        <v>...</v>
      </c>
      <c r="BX360" s="747"/>
      <c r="BY360" s="12"/>
      <c r="BZ360" s="12"/>
      <c r="CA360" s="488"/>
      <c r="CB360" s="15"/>
      <c r="CC360" s="15"/>
      <c r="CD360" s="433"/>
      <c r="CE360" s="747" t="str" cm="1">
        <f t="array" ref="CE360">_xlfn.LET(_xlpm.a,_xlfn.XLOOKUP(1,('Number Allocation'!$C$6:$C$1483=CG360)*('Number Allocation'!$D$6:$D$1483=CH360),'Number Allocation'!$A$6:$A$1483,"..."),IF(_xlpm.a="","...",_xlpm.a))</f>
        <v>...</v>
      </c>
      <c r="CF360" s="747">
        <v>0</v>
      </c>
      <c r="CG360" s="12" t="str">
        <v>Not Declared</v>
      </c>
      <c r="CH360" s="12" t="str">
        <v>Bicester AC</v>
      </c>
      <c r="CI360" s="488"/>
      <c r="CJ360" s="15"/>
      <c r="CK360" s="15"/>
      <c r="CL360" s="433"/>
      <c r="CM360" s="747" t="str" cm="1">
        <f t="array" ref="CM360">_xlfn.LET(_xlpm.a,_xlfn.XLOOKUP(1,('Number Allocation'!$C$6:$C$1483=CO360)*('Number Allocation'!$D$6:$D$1483=CP360),'Number Allocation'!$A$6:$A$1483,"..."),IF(_xlpm.a="","...",_xlpm.a))</f>
        <v>...</v>
      </c>
      <c r="CN360" s="747">
        <v>0</v>
      </c>
      <c r="CO360" s="12" t="str">
        <v>Not Declared</v>
      </c>
      <c r="CP360" s="12" t="str">
        <v>Oxford City AC</v>
      </c>
      <c r="CQ360" s="488"/>
      <c r="CR360" s="15"/>
      <c r="CS360" s="15"/>
      <c r="CT360" s="433"/>
      <c r="CU360" s="747" t="str" cm="1">
        <f t="array" ref="CU360">_xlfn.LET(_xlpm.a,_xlfn.XLOOKUP(1,('Number Allocation'!$C$6:$C$1483=CW360)*('Number Allocation'!$D$6:$D$1483=CX360),'Number Allocation'!$A$6:$A$1483,"..."),IF(_xlpm.a="","...",_xlpm.a))</f>
        <v>...</v>
      </c>
      <c r="CV360" s="747">
        <v>0</v>
      </c>
      <c r="CW360" s="12" t="str">
        <v>Not Declared</v>
      </c>
      <c r="CX360" s="12" t="str">
        <v>Witney Road Runners</v>
      </c>
      <c r="CY360" s="488"/>
      <c r="CZ360" s="15"/>
      <c r="DA360" s="15"/>
      <c r="DB360" s="433"/>
      <c r="DC360" s="747" t="str" cm="1">
        <f t="array" ref="DC360">_xlfn.LET(_xlpm.a,_xlfn.XLOOKUP(1,('Number Allocation'!$C$6:$C$1483=DE360)*('Number Allocation'!$D$6:$D$1483=DF360),'Number Allocation'!$A$6:$A$1483,"..."),IF(_xlpm.a="","...",_xlpm.a))</f>
        <v>...</v>
      </c>
      <c r="DD360" s="747">
        <v>0</v>
      </c>
      <c r="DE360" s="12" t="str">
        <v>Not Declared</v>
      </c>
      <c r="DF360" s="12" t="str">
        <v>Banbury Harriers AC</v>
      </c>
      <c r="DG360" s="488"/>
      <c r="DH360" s="15"/>
      <c r="DI360" s="15"/>
      <c r="DJ360" s="433"/>
      <c r="DK360" s="747" t="str" cm="1">
        <f t="array" ref="DK360">_xlfn.LET(_xlpm.a,_xlfn.XLOOKUP(1,('Number Allocation'!$C$6:$C$1483=DM360)*('Number Allocation'!$D$6:$D$1483=DN360),'Number Allocation'!$A$6:$A$1483,"..."),IF(_xlpm.a="","...",_xlpm.a))</f>
        <v>...</v>
      </c>
      <c r="DL360" s="747">
        <v>0</v>
      </c>
      <c r="DM360" s="12" t="str">
        <v>Not Declared</v>
      </c>
      <c r="DN360" s="12" t="str">
        <v>Radley AC</v>
      </c>
      <c r="DO360" s="488"/>
      <c r="DP360" s="15"/>
      <c r="DQ360" s="15"/>
      <c r="DZ360" s="15"/>
      <c r="EA360" s="15"/>
    </row>
    <row r="361" spans="1:131" s="359" customFormat="1" ht="21" customHeight="1">
      <c r="A361" s="358" t="str">
        <f t="shared" ref="A361:A365" si="39">A359</f>
        <v>Oxford City AC</v>
      </c>
      <c r="B361" s="729"/>
      <c r="C361" s="729" t="s">
        <v>319</v>
      </c>
      <c r="D361" s="732" t="str" cm="1">
        <f t="array" ref="D361">_xlfn.LET(_xlpm.x, 'Oxford City'!$C$43:$M$43, _xlpm.y, 'Oxford City'!$C$45:$M$70, _xlpm.z, 'Oxford City'!$A$45:$A$70, IF(_xlfn.XLOOKUP($C361,_xlfn.XLOOKUP(D$330,_xlpm.x,_xlpm.y,""),_xlpm.z,"Not Declared")="", "Name not recorded",  _xlfn.XLOOKUP($C361,_xlfn.XLOOKUP(D$330,_xlpm.x,_xlpm.y,""),_xlpm.z,"Not Declared")))</f>
        <v>Not Declared</v>
      </c>
      <c r="E361" s="729" t="str" cm="1">
        <f t="array" ref="E361">_xlfn.LET(_xlpm.x, 'Oxford City'!$D$43:$M$43, _xlpm.y, 'Oxford City'!$D$45:$M$70, _xlpm.z, 'Oxford City'!$A$45:$A$70, IF(_xlfn.XLOOKUP($C361,_xlfn.XLOOKUP(E$330,_xlpm.x,_xlpm.y,""),_xlpm.z,"Not Declared")="", "Name not recorded",  _xlfn.XLOOKUP($C361,_xlfn.XLOOKUP(E$330,_xlpm.x,_xlpm.y,""),_xlpm.z,"Not Declared")))</f>
        <v>Not Declared</v>
      </c>
      <c r="F361" s="729" t="str" cm="1">
        <f t="array" ref="F361">_xlfn.LET(_xlpm.x, 'Oxford City'!$D$43:$M$43, _xlpm.y, 'Oxford City'!$D$45:$M$70, _xlpm.z, 'Oxford City'!$A$45:$A$70, IF(_xlfn.XLOOKUP($C361,_xlfn.XLOOKUP(F$330,_xlpm.x,_xlpm.y,""),_xlpm.z,"Not Declared")="", "Name not recorded",  _xlfn.XLOOKUP($C361,_xlfn.XLOOKUP(F$330,_xlpm.x,_xlpm.y,""),_xlpm.z,"Not Declared")))</f>
        <v>Not Declared</v>
      </c>
      <c r="G361" s="729" t="str" cm="1">
        <f t="array" ref="G361">_xlfn.LET(_xlpm.x, 'Oxford City'!$D$43:$M$43, _xlpm.y, 'Oxford City'!$D$45:$M$70, _xlpm.z, 'Oxford City'!$A$45:$A$70, IF(_xlfn.XLOOKUP($C361,_xlfn.XLOOKUP(G$330,_xlpm.x,_xlpm.y,""),_xlpm.z,"Not Declared")="", "Name not recorded",  _xlfn.XLOOKUP($C361,_xlfn.XLOOKUP(G$330,_xlpm.x,_xlpm.y,""),_xlpm.z,"Not Declared")))</f>
        <v>Not Declared</v>
      </c>
      <c r="H361" s="729" t="str" cm="1">
        <f t="array" ref="H361">_xlfn.LET(_xlpm.x, 'Oxford City'!$D$43:$M$43, _xlpm.y, 'Oxford City'!$D$45:$M$70, _xlpm.z, 'Oxford City'!$A$45:$A$70, IF(_xlfn.XLOOKUP($C361,_xlfn.XLOOKUP(H$330,_xlpm.x,_xlpm.y,""),_xlpm.z,"Not Declared")="", "Name not recorded",  _xlfn.XLOOKUP($C361,_xlfn.XLOOKUP(H$330,_xlpm.x,_xlpm.y,""),_xlpm.z,"Not Declared")))</f>
        <v>Not Declared</v>
      </c>
      <c r="I361" s="729" t="str" cm="1">
        <f t="array" ref="I361">_xlfn.LET(_xlpm.x, 'Oxford City'!$D$43:$M$43, _xlpm.y, 'Oxford City'!$D$45:$M$70, _xlpm.z, 'Oxford City'!$A$45:$A$70, IF(_xlfn.XLOOKUP($C361,_xlfn.XLOOKUP(I$330,_xlpm.x,_xlpm.y,""),_xlpm.z,"Not Declared")="", "Name not recorded",  _xlfn.XLOOKUP($C361,_xlfn.XLOOKUP(I$330,_xlpm.x,_xlpm.y,""),_xlpm.z,"Not Declared")))</f>
        <v>Not Declared</v>
      </c>
      <c r="J361" s="729" t="str" cm="1">
        <f t="array" ref="J361">_xlfn.LET(_xlpm.x, 'Oxford City'!$D$43:$M$43, _xlpm.y, 'Oxford City'!$D$45:$M$70, _xlpm.z, 'Oxford City'!$A$45:$A$70, IF(_xlfn.XLOOKUP($C361,_xlfn.XLOOKUP(J$330,_xlpm.x,_xlpm.y,""),_xlpm.z,"Not Declared")="", "Name not recorded",  _xlfn.XLOOKUP($C361,_xlfn.XLOOKUP(J$330,_xlpm.x,_xlpm.y,""),_xlpm.z,"Not Declared")))</f>
        <v>Not Declared</v>
      </c>
      <c r="K361" s="729" t="str" cm="1">
        <f t="array" ref="K361">_xlfn.LET(_xlpm.x, 'Oxford City'!$D$43:$M$43, _xlpm.y, 'Oxford City'!$D$45:$M$70, _xlpm.z, 'Oxford City'!$A$45:$A$70, IF(_xlfn.XLOOKUP($C361,_xlfn.XLOOKUP(K$330,_xlpm.x,_xlpm.y,""),_xlpm.z,"Not Declared")="", "Name not recorded",  _xlfn.XLOOKUP($C361,_xlfn.XLOOKUP(K$330,_xlpm.x,_xlpm.y,""),_xlpm.z,"Not Declared")))</f>
        <v>Not Declared</v>
      </c>
      <c r="L361" s="729" t="str" cm="1">
        <f t="array" ref="L361">_xlfn.LET(_xlpm.x, 'Oxford City'!$D$43:$M$43, _xlpm.y, 'Oxford City'!$D$45:$M$70, _xlpm.z, 'Oxford City'!$A$45:$A$70, IF(_xlfn.XLOOKUP($C361,_xlfn.XLOOKUP(L$330,_xlpm.x,_xlpm.y,""),_xlpm.z,"Not Declared")="", "Name not recorded",  _xlfn.XLOOKUP($C361,_xlfn.XLOOKUP(L$330,_xlpm.x,_xlpm.y,""),_xlpm.z,"Not Declared")))</f>
        <v>Not Declared</v>
      </c>
      <c r="M361" s="729" t="str" cm="1">
        <f t="array" ref="M361">_xlfn.LET(_xlpm.x, 'Oxford City'!$D$43:$M$43, _xlpm.y, 'Oxford City'!$D$45:$M$70, _xlpm.z, 'Oxford City'!$A$45:$A$70, IF(_xlfn.XLOOKUP($C361,_xlfn.XLOOKUP(M$330,_xlpm.x,_xlpm.y,""),_xlpm.z,"Not Declared")="", "Name not recorded",  _xlfn.XLOOKUP($C361,_xlfn.XLOOKUP(M$330,_xlpm.x,_xlpm.y,""),_xlpm.z,"Not Declared")))</f>
        <v>Not Declared</v>
      </c>
      <c r="N361" s="729" t="str" cm="1">
        <f t="array" ref="N361">_xlfn.LET(_xlpm.x, 'Oxford City'!$D$43:$M$43, _xlpm.y, 'Oxford City'!$D$45:$M$70, _xlpm.z, 'Oxford City'!$A$45:$A$70, IF(_xlfn.XLOOKUP($C361,_xlfn.XLOOKUP(N$330,_xlpm.x,_xlpm.y,""),_xlpm.z,"Not Declared")="", "Name not recorded",  _xlfn.XLOOKUP($C361,_xlfn.XLOOKUP(N$330,_xlpm.x,_xlpm.y,""),_xlpm.z,"Not Declared")))</f>
        <v>Not Declared</v>
      </c>
      <c r="O361" s="732"/>
      <c r="P361" s="3"/>
      <c r="Q361" s="3"/>
      <c r="R361" s="3"/>
      <c r="S361" s="3"/>
      <c r="T361" s="3"/>
      <c r="U361" s="3"/>
      <c r="V361" s="3"/>
      <c r="W361" s="3"/>
      <c r="X361" s="12"/>
      <c r="Z361" s="433"/>
      <c r="AA361" s="747" t="str" cm="1">
        <f t="array" ref="AA361">_xlfn.LET(_xlpm.a,_xlfn.XLOOKUP(1,('Number Allocation'!$C$6:$C$1483=AC361)*('Number Allocation'!$D$6:$D$1483=AD361),'Number Allocation'!$A$6:$A$1483,"..."),IF(_xlpm.a="","...",_xlpm.a))</f>
        <v>...</v>
      </c>
      <c r="AB361" s="747">
        <v>0</v>
      </c>
      <c r="AC361" s="12" t="str">
        <v>Not Declared</v>
      </c>
      <c r="AD361" s="12" t="str">
        <v>Witney Road Runners</v>
      </c>
      <c r="AE361" s="747"/>
      <c r="AG361" s="365"/>
      <c r="AH361" s="433"/>
      <c r="AI361" s="747" t="str" cm="1">
        <f t="array" ref="AI361">_xlfn.LET(_xlpm.a,_xlfn.XLOOKUP(1,('Number Allocation'!$C$6:$C$1483=AK361)*('Number Allocation'!$D$6:$D$1483=AL361),'Number Allocation'!$A$6:$A$1483,"..."),IF(_xlpm.a="","...",_xlpm.a))</f>
        <v>...</v>
      </c>
      <c r="AJ361" s="747">
        <v>0</v>
      </c>
      <c r="AK361" s="12" t="str">
        <v>Not Declared</v>
      </c>
      <c r="AL361" s="12" t="str">
        <v>White Horse Harriers</v>
      </c>
      <c r="AM361" s="747"/>
      <c r="AO361" s="365"/>
      <c r="AP361" s="433"/>
      <c r="AQ361" s="747" t="str" cm="1">
        <f t="array" ref="AQ361">_xlfn.LET(_xlpm.a,_xlfn.XLOOKUP(1,('Number Allocation'!$C$6:$C$1483=AS361)*('Number Allocation'!$D$6:$D$1483=AT361),'Number Allocation'!$A$6:$A$1483,"..."),IF(_xlpm.a="","...",_xlpm.a))</f>
        <v>...</v>
      </c>
      <c r="AR361" s="747">
        <v>0</v>
      </c>
      <c r="AS361" s="12" t="str">
        <v>Not Declared</v>
      </c>
      <c r="AT361" s="12" t="str">
        <v>Bicester AC</v>
      </c>
      <c r="AU361" s="747"/>
      <c r="AW361" s="365"/>
      <c r="AX361" s="433"/>
      <c r="AY361" s="747" t="str" cm="1">
        <f t="array" ref="AY361">_xlfn.LET(_xlpm.a,_xlfn.XLOOKUP(1,('Number Allocation'!$C$6:$C$1483=BA361)*('Number Allocation'!$D$6:$D$1483=BB361),'Number Allocation'!$A$6:$A$1483,"..."),IF(_xlpm.a="","...",_xlpm.a))</f>
        <v>...</v>
      </c>
      <c r="AZ361" s="747"/>
      <c r="BA361" s="12"/>
      <c r="BB361" s="12"/>
      <c r="BC361" s="747"/>
      <c r="BE361" s="365"/>
      <c r="BF361" s="433"/>
      <c r="BG361" s="747" t="str" cm="1">
        <f t="array" ref="BG361">_xlfn.LET(_xlpm.a,_xlfn.XLOOKUP(1,('Number Allocation'!$C$6:$C$1483=BI361)*('Number Allocation'!$D$6:$D$1483=BJ361),'Number Allocation'!$A$6:$A$1483,"..."),IF(_xlpm.a="","...",_xlpm.a))</f>
        <v>...</v>
      </c>
      <c r="BH361" s="747">
        <v>0</v>
      </c>
      <c r="BI361" s="12" t="str">
        <v>Not Declared</v>
      </c>
      <c r="BJ361" s="12" t="str">
        <v>Team Kennet</v>
      </c>
      <c r="BK361" s="747"/>
      <c r="BM361" s="365"/>
      <c r="BN361" s="433"/>
      <c r="BO361" s="747" t="str" cm="1">
        <f t="array" ref="BO361">_xlfn.LET(_xlpm.a,_xlfn.XLOOKUP(1,('Number Allocation'!$C$6:$C$1483=BQ361)*('Number Allocation'!$D$6:$D$1483=BR361),'Number Allocation'!$A$6:$A$1483,"..."),IF(_xlpm.a="","...",_xlpm.a))</f>
        <v>...</v>
      </c>
      <c r="BP361" s="747">
        <v>0</v>
      </c>
      <c r="BQ361" s="12" t="str">
        <v>Not Declared</v>
      </c>
      <c r="BR361" s="12" t="str">
        <v>Bicester AC</v>
      </c>
      <c r="BS361" s="747"/>
      <c r="BU361" s="365"/>
      <c r="BV361" s="433"/>
      <c r="BW361" s="747" t="str" cm="1">
        <f t="array" ref="BW361">_xlfn.LET(_xlpm.a,_xlfn.XLOOKUP(1,('Number Allocation'!$C$6:$C$1483=BY361)*('Number Allocation'!$D$6:$D$1483=BZ361),'Number Allocation'!$A$6:$A$1483,"..."),IF(_xlpm.a="","...",_xlpm.a))</f>
        <v>...</v>
      </c>
      <c r="BX361" s="747"/>
      <c r="BY361" s="12"/>
      <c r="BZ361" s="12"/>
      <c r="CA361" s="747"/>
      <c r="CB361" s="15"/>
      <c r="CC361" s="15"/>
      <c r="CD361" s="433"/>
      <c r="CE361" s="747" t="str" cm="1">
        <f t="array" ref="CE361">_xlfn.LET(_xlpm.a,_xlfn.XLOOKUP(1,('Number Allocation'!$C$6:$C$1483=CG361)*('Number Allocation'!$D$6:$D$1483=CH361),'Number Allocation'!$A$6:$A$1483,"..."),IF(_xlpm.a="","...",_xlpm.a))</f>
        <v>...</v>
      </c>
      <c r="CF361" s="747">
        <v>0</v>
      </c>
      <c r="CG361" s="12" t="str">
        <v>Not Declared</v>
      </c>
      <c r="CH361" s="12" t="str">
        <v>Oxford City AC</v>
      </c>
      <c r="CI361" s="747"/>
      <c r="CJ361" s="15"/>
      <c r="CK361" s="15"/>
      <c r="CL361" s="433"/>
      <c r="CM361" s="747" t="str" cm="1">
        <f t="array" ref="CM361">_xlfn.LET(_xlpm.a,_xlfn.XLOOKUP(1,('Number Allocation'!$C$6:$C$1483=CO361)*('Number Allocation'!$D$6:$D$1483=CP361),'Number Allocation'!$A$6:$A$1483,"..."),IF(_xlpm.a="","...",_xlpm.a))</f>
        <v>...</v>
      </c>
      <c r="CN361" s="747">
        <v>0</v>
      </c>
      <c r="CO361" s="12" t="str">
        <v>Not Declared</v>
      </c>
      <c r="CP361" s="12" t="str">
        <v>Abingdon AC</v>
      </c>
      <c r="CQ361" s="747"/>
      <c r="CR361" s="15"/>
      <c r="CS361" s="15"/>
      <c r="CT361" s="433"/>
      <c r="CU361" s="747" t="str" cm="1">
        <f t="array" ref="CU361">_xlfn.LET(_xlpm.a,_xlfn.XLOOKUP(1,('Number Allocation'!$C$6:$C$1483=CW361)*('Number Allocation'!$D$6:$D$1483=CX361),'Number Allocation'!$A$6:$A$1483,"..."),IF(_xlpm.a="","...",_xlpm.a))</f>
        <v>...</v>
      </c>
      <c r="CV361" s="747">
        <v>0</v>
      </c>
      <c r="CW361" s="12" t="str">
        <v>Not Declared</v>
      </c>
      <c r="CX361" s="12" t="str">
        <v>Radley AC</v>
      </c>
      <c r="CY361" s="747"/>
      <c r="CZ361" s="15"/>
      <c r="DA361" s="15"/>
      <c r="DB361" s="433"/>
      <c r="DC361" s="747" t="str" cm="1">
        <f t="array" ref="DC361">_xlfn.LET(_xlpm.a,_xlfn.XLOOKUP(1,('Number Allocation'!$C$6:$C$1483=DE361)*('Number Allocation'!$D$6:$D$1483=DF361),'Number Allocation'!$A$6:$A$1483,"..."),IF(_xlpm.a="","...",_xlpm.a))</f>
        <v>...</v>
      </c>
      <c r="DD361" s="747">
        <v>0</v>
      </c>
      <c r="DE361" s="12" t="str">
        <v>Not Declared</v>
      </c>
      <c r="DF361" s="12" t="str">
        <v>White Horse Harriers</v>
      </c>
      <c r="DG361" s="747"/>
      <c r="DH361" s="15"/>
      <c r="DI361" s="15"/>
      <c r="DJ361" s="433"/>
      <c r="DK361" s="747" t="str" cm="1">
        <f t="array" ref="DK361">_xlfn.LET(_xlpm.a,_xlfn.XLOOKUP(1,('Number Allocation'!$C$6:$C$1483=DM361)*('Number Allocation'!$D$6:$D$1483=DN361),'Number Allocation'!$A$6:$A$1483,"..."),IF(_xlpm.a="","...",_xlpm.a))</f>
        <v>...</v>
      </c>
      <c r="DL361" s="747">
        <v>0</v>
      </c>
      <c r="DM361" s="12" t="str">
        <v>Not Declared</v>
      </c>
      <c r="DN361" s="12" t="str">
        <v>Abingdon AC</v>
      </c>
      <c r="DO361" s="747"/>
      <c r="DP361" s="15"/>
      <c r="DQ361" s="15"/>
      <c r="DX361" s="88"/>
      <c r="DZ361" s="15"/>
      <c r="EA361" s="15"/>
    </row>
    <row r="362" spans="1:131" s="359" customFormat="1" ht="21" customHeight="1">
      <c r="A362" s="358" t="str">
        <f t="shared" si="39"/>
        <v>Oxford City AC</v>
      </c>
      <c r="B362" s="729"/>
      <c r="C362" s="729" t="s">
        <v>320</v>
      </c>
      <c r="D362" s="732" t="str" cm="1">
        <f t="array" ref="D362">_xlfn.LET(_xlpm.x, 'Oxford City'!$C$43:$M$43, _xlpm.y, 'Oxford City'!$C$45:$M$70, _xlpm.z, 'Oxford City'!$A$45:$A$70, IF(_xlfn.XLOOKUP($C362,_xlfn.XLOOKUP(D$330,_xlpm.x,_xlpm.y,""),_xlpm.z,"Not Declared")="", "Name not recorded",  _xlfn.XLOOKUP($C362,_xlfn.XLOOKUP(D$330,_xlpm.x,_xlpm.y,""),_xlpm.z,"Not Declared")))</f>
        <v>Not Declared</v>
      </c>
      <c r="E362" s="729" t="str" cm="1">
        <f t="array" ref="E362">_xlfn.LET(_xlpm.x, 'Oxford City'!$D$43:$M$43, _xlpm.y, 'Oxford City'!$D$45:$M$70, _xlpm.z, 'Oxford City'!$A$45:$A$70, IF(_xlfn.XLOOKUP($C362,_xlfn.XLOOKUP(E$330,_xlpm.x,_xlpm.y,""),_xlpm.z,"Not Declared")="", "Name not recorded",  _xlfn.XLOOKUP($C362,_xlfn.XLOOKUP(E$330,_xlpm.x,_xlpm.y,""),_xlpm.z,"Not Declared")))</f>
        <v>Not Declared</v>
      </c>
      <c r="F362" s="729" t="str" cm="1">
        <f t="array" ref="F362">_xlfn.LET(_xlpm.x, 'Oxford City'!$D$43:$M$43, _xlpm.y, 'Oxford City'!$D$45:$M$70, _xlpm.z, 'Oxford City'!$A$45:$A$70, IF(_xlfn.XLOOKUP($C362,_xlfn.XLOOKUP(F$330,_xlpm.x,_xlpm.y,""),_xlpm.z,"Not Declared")="", "Name not recorded",  _xlfn.XLOOKUP($C362,_xlfn.XLOOKUP(F$330,_xlpm.x,_xlpm.y,""),_xlpm.z,"Not Declared")))</f>
        <v>Not Declared</v>
      </c>
      <c r="G362" s="729" t="str" cm="1">
        <f t="array" ref="G362">_xlfn.LET(_xlpm.x, 'Oxford City'!$D$43:$M$43, _xlpm.y, 'Oxford City'!$D$45:$M$70, _xlpm.z, 'Oxford City'!$A$45:$A$70, IF(_xlfn.XLOOKUP($C362,_xlfn.XLOOKUP(G$330,_xlpm.x,_xlpm.y,""),_xlpm.z,"Not Declared")="", "Name not recorded",  _xlfn.XLOOKUP($C362,_xlfn.XLOOKUP(G$330,_xlpm.x,_xlpm.y,""),_xlpm.z,"Not Declared")))</f>
        <v>Not Declared</v>
      </c>
      <c r="H362" s="729" t="str" cm="1">
        <f t="array" ref="H362">_xlfn.LET(_xlpm.x, 'Oxford City'!$D$43:$M$43, _xlpm.y, 'Oxford City'!$D$45:$M$70, _xlpm.z, 'Oxford City'!$A$45:$A$70, IF(_xlfn.XLOOKUP($C362,_xlfn.XLOOKUP(H$330,_xlpm.x,_xlpm.y,""),_xlpm.z,"Not Declared")="", "Name not recorded",  _xlfn.XLOOKUP($C362,_xlfn.XLOOKUP(H$330,_xlpm.x,_xlpm.y,""),_xlpm.z,"Not Declared")))</f>
        <v>Not Declared</v>
      </c>
      <c r="I362" s="729" t="str" cm="1">
        <f t="array" ref="I362">_xlfn.LET(_xlpm.x, 'Oxford City'!$D$43:$M$43, _xlpm.y, 'Oxford City'!$D$45:$M$70, _xlpm.z, 'Oxford City'!$A$45:$A$70, IF(_xlfn.XLOOKUP($C362,_xlfn.XLOOKUP(I$330,_xlpm.x,_xlpm.y,""),_xlpm.z,"Not Declared")="", "Name not recorded",  _xlfn.XLOOKUP($C362,_xlfn.XLOOKUP(I$330,_xlpm.x,_xlpm.y,""),_xlpm.z,"Not Declared")))</f>
        <v>Not Declared</v>
      </c>
      <c r="J362" s="729" t="str" cm="1">
        <f t="array" ref="J362">_xlfn.LET(_xlpm.x, 'Oxford City'!$D$43:$M$43, _xlpm.y, 'Oxford City'!$D$45:$M$70, _xlpm.z, 'Oxford City'!$A$45:$A$70, IF(_xlfn.XLOOKUP($C362,_xlfn.XLOOKUP(J$330,_xlpm.x,_xlpm.y,""),_xlpm.z,"Not Declared")="", "Name not recorded",  _xlfn.XLOOKUP($C362,_xlfn.XLOOKUP(J$330,_xlpm.x,_xlpm.y,""),_xlpm.z,"Not Declared")))</f>
        <v>Not Declared</v>
      </c>
      <c r="K362" s="729" t="str" cm="1">
        <f t="array" ref="K362">_xlfn.LET(_xlpm.x, 'Oxford City'!$D$43:$M$43, _xlpm.y, 'Oxford City'!$D$45:$M$70, _xlpm.z, 'Oxford City'!$A$45:$A$70, IF(_xlfn.XLOOKUP($C362,_xlfn.XLOOKUP(K$330,_xlpm.x,_xlpm.y,""),_xlpm.z,"Not Declared")="", "Name not recorded",  _xlfn.XLOOKUP($C362,_xlfn.XLOOKUP(K$330,_xlpm.x,_xlpm.y,""),_xlpm.z,"Not Declared")))</f>
        <v>Not Declared</v>
      </c>
      <c r="L362" s="729" t="str" cm="1">
        <f t="array" ref="L362">_xlfn.LET(_xlpm.x, 'Oxford City'!$D$43:$M$43, _xlpm.y, 'Oxford City'!$D$45:$M$70, _xlpm.z, 'Oxford City'!$A$45:$A$70, IF(_xlfn.XLOOKUP($C362,_xlfn.XLOOKUP(L$330,_xlpm.x,_xlpm.y,""),_xlpm.z,"Not Declared")="", "Name not recorded",  _xlfn.XLOOKUP($C362,_xlfn.XLOOKUP(L$330,_xlpm.x,_xlpm.y,""),_xlpm.z,"Not Declared")))</f>
        <v>Not Declared</v>
      </c>
      <c r="M362" s="729" t="str" cm="1">
        <f t="array" ref="M362">_xlfn.LET(_xlpm.x, 'Oxford City'!$D$43:$M$43, _xlpm.y, 'Oxford City'!$D$45:$M$70, _xlpm.z, 'Oxford City'!$A$45:$A$70, IF(_xlfn.XLOOKUP($C362,_xlfn.XLOOKUP(M$330,_xlpm.x,_xlpm.y,""),_xlpm.z,"Not Declared")="", "Name not recorded",  _xlfn.XLOOKUP($C362,_xlfn.XLOOKUP(M$330,_xlpm.x,_xlpm.y,""),_xlpm.z,"Not Declared")))</f>
        <v>Not Declared</v>
      </c>
      <c r="N362" s="729" t="str" cm="1">
        <f t="array" ref="N362">_xlfn.LET(_xlpm.x, 'Oxford City'!$D$43:$M$43, _xlpm.y, 'Oxford City'!$D$45:$M$70, _xlpm.z, 'Oxford City'!$A$45:$A$70, IF(_xlfn.XLOOKUP($C362,_xlfn.XLOOKUP(N$330,_xlpm.x,_xlpm.y,""),_xlpm.z,"Not Declared")="", "Name not recorded",  _xlfn.XLOOKUP($C362,_xlfn.XLOOKUP(N$330,_xlpm.x,_xlpm.y,""),_xlpm.z,"Not Declared")))</f>
        <v>Not Declared</v>
      </c>
      <c r="O362" s="732"/>
      <c r="P362" s="3"/>
      <c r="Q362" s="3"/>
      <c r="R362" s="3"/>
      <c r="S362" s="3"/>
      <c r="T362" s="3"/>
      <c r="U362" s="3"/>
      <c r="V362" s="3"/>
      <c r="W362" s="3"/>
      <c r="X362" s="3"/>
      <c r="Z362" s="433"/>
      <c r="AA362" s="749" t="str" cm="1">
        <f t="array" ref="AA362">_xlfn.LET(_xlpm.a,_xlfn.XLOOKUP(1,('Number Allocation'!$C$6:$C$1483=AC362)*('Number Allocation'!$D$6:$D$1483=AD362),'Number Allocation'!$A$6:$A$1483,"..."),IF(_xlpm.a="","...",_xlpm.a))</f>
        <v>...</v>
      </c>
      <c r="AB362" s="749">
        <v>0</v>
      </c>
      <c r="AC362" s="427" t="str">
        <v>Not Declared</v>
      </c>
      <c r="AD362" s="427" t="str">
        <v>Bicester AC</v>
      </c>
      <c r="AE362" s="436"/>
      <c r="AG362" s="365"/>
      <c r="AH362" s="433"/>
      <c r="AI362" s="749" t="str" cm="1">
        <f t="array" ref="AI362">_xlfn.LET(_xlpm.a,_xlfn.XLOOKUP(1,('Number Allocation'!$C$6:$C$1483=AK362)*('Number Allocation'!$D$6:$D$1483=AL362),'Number Allocation'!$A$6:$A$1483,"..."),IF(_xlpm.a="","...",_xlpm.a))</f>
        <v>...</v>
      </c>
      <c r="AJ362" s="749">
        <v>0</v>
      </c>
      <c r="AK362" s="427" t="str">
        <v>Not Declared</v>
      </c>
      <c r="AL362" s="427" t="str">
        <v>Oxford City AC</v>
      </c>
      <c r="AM362" s="436"/>
      <c r="AO362" s="365"/>
      <c r="AP362" s="433"/>
      <c r="AQ362" s="749" t="str" cm="1">
        <f t="array" ref="AQ362">_xlfn.LET(_xlpm.a,_xlfn.XLOOKUP(1,('Number Allocation'!$C$6:$C$1483=AS362)*('Number Allocation'!$D$6:$D$1483=AT362),'Number Allocation'!$A$6:$A$1483,"..."),IF(_xlpm.a="","...",_xlpm.a))</f>
        <v>...</v>
      </c>
      <c r="AR362" s="749">
        <v>0</v>
      </c>
      <c r="AS362" s="427" t="str">
        <v>Not Declared</v>
      </c>
      <c r="AT362" s="427" t="str">
        <v>Abingdon AC</v>
      </c>
      <c r="AU362" s="436"/>
      <c r="AW362" s="365"/>
      <c r="AX362" s="433"/>
      <c r="AY362" s="749" t="str" cm="1">
        <f t="array" ref="AY362">_xlfn.LET(_xlpm.a,_xlfn.XLOOKUP(1,('Number Allocation'!$C$6:$C$1483=BA362)*('Number Allocation'!$D$6:$D$1483=BB362),'Number Allocation'!$A$6:$A$1483,"..."),IF(_xlpm.a="","...",_xlpm.a))</f>
        <v>...</v>
      </c>
      <c r="AZ362" s="749"/>
      <c r="BA362" s="427"/>
      <c r="BB362" s="427"/>
      <c r="BC362" s="436"/>
      <c r="BE362" s="365"/>
      <c r="BF362" s="433"/>
      <c r="BG362" s="749" t="str" cm="1">
        <f t="array" ref="BG362">_xlfn.LET(_xlpm.a,_xlfn.XLOOKUP(1,('Number Allocation'!$C$6:$C$1483=BI362)*('Number Allocation'!$D$6:$D$1483=BJ362),'Number Allocation'!$A$6:$A$1483,"..."),IF(_xlpm.a="","...",_xlpm.a))</f>
        <v>...</v>
      </c>
      <c r="BH362" s="749">
        <v>0</v>
      </c>
      <c r="BI362" s="427" t="str">
        <v>Not Declared</v>
      </c>
      <c r="BJ362" s="427" t="str">
        <v>Oxford City AC</v>
      </c>
      <c r="BK362" s="436"/>
      <c r="BM362" s="365"/>
      <c r="BN362" s="433"/>
      <c r="BO362" s="749" t="str" cm="1">
        <f t="array" ref="BO362">_xlfn.LET(_xlpm.a,_xlfn.XLOOKUP(1,('Number Allocation'!$C$6:$C$1483=BQ362)*('Number Allocation'!$D$6:$D$1483=BR362),'Number Allocation'!$A$6:$A$1483,"..."),IF(_xlpm.a="","...",_xlpm.a))</f>
        <v>...</v>
      </c>
      <c r="BP362" s="749">
        <v>0</v>
      </c>
      <c r="BQ362" s="427" t="str">
        <v>Not Declared</v>
      </c>
      <c r="BR362" s="427" t="str">
        <v>White Horse Harriers</v>
      </c>
      <c r="BS362" s="436"/>
      <c r="BU362" s="365"/>
      <c r="BV362" s="433"/>
      <c r="BW362" s="749" t="str" cm="1">
        <f t="array" ref="BW362">_xlfn.LET(_xlpm.a,_xlfn.XLOOKUP(1,('Number Allocation'!$C$6:$C$1483=BY362)*('Number Allocation'!$D$6:$D$1483=BZ362),'Number Allocation'!$A$6:$A$1483,"..."),IF(_xlpm.a="","...",_xlpm.a))</f>
        <v>...</v>
      </c>
      <c r="BX362" s="749"/>
      <c r="BY362" s="427"/>
      <c r="BZ362" s="427"/>
      <c r="CA362" s="747"/>
      <c r="CB362" s="15"/>
      <c r="CC362" s="15"/>
      <c r="CD362" s="433"/>
      <c r="CE362" s="749" t="str" cm="1">
        <f t="array" ref="CE362">_xlfn.LET(_xlpm.a,_xlfn.XLOOKUP(1,('Number Allocation'!$C$6:$C$1483=CG362)*('Number Allocation'!$D$6:$D$1483=CH362),'Number Allocation'!$A$6:$A$1483,"..."),IF(_xlpm.a="","...",_xlpm.a))</f>
        <v>...</v>
      </c>
      <c r="CF362" s="749">
        <v>0</v>
      </c>
      <c r="CG362" s="427" t="str">
        <v>Not Declared</v>
      </c>
      <c r="CH362" s="427" t="str">
        <v>Witney Road Runners</v>
      </c>
      <c r="CI362" s="747"/>
      <c r="CJ362" s="15"/>
      <c r="CK362" s="15"/>
      <c r="CL362" s="433"/>
      <c r="CM362" s="749" t="str" cm="1">
        <f t="array" ref="CM362">_xlfn.LET(_xlpm.a,_xlfn.XLOOKUP(1,('Number Allocation'!$C$6:$C$1483=CO362)*('Number Allocation'!$D$6:$D$1483=CP362),'Number Allocation'!$A$6:$A$1483,"..."),IF(_xlpm.a="","...",_xlpm.a))</f>
        <v>...</v>
      </c>
      <c r="CN362" s="749">
        <v>0</v>
      </c>
      <c r="CO362" s="427" t="str">
        <v>Not Declared</v>
      </c>
      <c r="CP362" s="427" t="str">
        <v>White Horse Harriers</v>
      </c>
      <c r="CQ362" s="747"/>
      <c r="CR362" s="15"/>
      <c r="CS362" s="15"/>
      <c r="CT362" s="433"/>
      <c r="CU362" s="749" t="str" cm="1">
        <f t="array" ref="CU362">_xlfn.LET(_xlpm.a,_xlfn.XLOOKUP(1,('Number Allocation'!$C$6:$C$1483=CW362)*('Number Allocation'!$D$6:$D$1483=CX362),'Number Allocation'!$A$6:$A$1483,"..."),IF(_xlpm.a="","...",_xlpm.a))</f>
        <v>...</v>
      </c>
      <c r="CV362" s="749">
        <v>0</v>
      </c>
      <c r="CW362" s="427" t="str">
        <v>Not Declared</v>
      </c>
      <c r="CX362" s="427" t="str">
        <v>Abingdon AC</v>
      </c>
      <c r="CY362" s="747"/>
      <c r="CZ362" s="15"/>
      <c r="DA362" s="15"/>
      <c r="DB362" s="433"/>
      <c r="DC362" s="749" t="str" cm="1">
        <f t="array" ref="DC362">_xlfn.LET(_xlpm.a,_xlfn.XLOOKUP(1,('Number Allocation'!$C$6:$C$1483=DE362)*('Number Allocation'!$D$6:$D$1483=DF362),'Number Allocation'!$A$6:$A$1483,"..."),IF(_xlpm.a="","...",_xlpm.a))</f>
        <v>...</v>
      </c>
      <c r="DD362" s="749">
        <v>0</v>
      </c>
      <c r="DE362" s="427" t="str">
        <v>Not Declared</v>
      </c>
      <c r="DF362" s="427" t="str">
        <v>Oxford City AC</v>
      </c>
      <c r="DG362" s="747"/>
      <c r="DH362" s="15"/>
      <c r="DI362" s="15"/>
      <c r="DJ362" s="433"/>
      <c r="DK362" s="749" t="str" cm="1">
        <f t="array" ref="DK362">_xlfn.LET(_xlpm.a,_xlfn.XLOOKUP(1,('Number Allocation'!$C$6:$C$1483=DM362)*('Number Allocation'!$D$6:$D$1483=DN362),'Number Allocation'!$A$6:$A$1483,"..."),IF(_xlpm.a="","...",_xlpm.a))</f>
        <v>...</v>
      </c>
      <c r="DL362" s="749">
        <v>0</v>
      </c>
      <c r="DM362" s="427" t="str">
        <v>Not Declared</v>
      </c>
      <c r="DN362" s="427" t="str">
        <v>Oxford City AC</v>
      </c>
      <c r="DO362" s="747"/>
      <c r="DP362" s="15"/>
      <c r="DQ362" s="15"/>
      <c r="DZ362" s="15"/>
      <c r="EA362" s="15"/>
    </row>
    <row r="363" spans="1:131" s="359" customFormat="1" ht="21" customHeight="1">
      <c r="A363" s="358" t="str">
        <f t="shared" si="39"/>
        <v>Oxford City AC</v>
      </c>
      <c r="B363" s="729"/>
      <c r="C363" s="729" t="s">
        <v>321</v>
      </c>
      <c r="D363" s="732" t="str" cm="1">
        <f t="array" ref="D363">_xlfn.LET(_xlpm.x, 'Oxford City'!$C$43:$M$43, _xlpm.y, 'Oxford City'!$C$45:$M$70, _xlpm.z, 'Oxford City'!$A$45:$A$70, IF(_xlfn.XLOOKUP($C363,_xlfn.XLOOKUP(D$330,_xlpm.x,_xlpm.y,""),_xlpm.z,"Not Declared")="", "Name not recorded",  _xlfn.XLOOKUP($C363,_xlfn.XLOOKUP(D$330,_xlpm.x,_xlpm.y,""),_xlpm.z,"Not Declared")))</f>
        <v>Not Declared</v>
      </c>
      <c r="E363" s="729" t="str" cm="1">
        <f t="array" ref="E363">_xlfn.LET(_xlpm.x, 'Oxford City'!$D$43:$M$43, _xlpm.y, 'Oxford City'!$D$45:$M$70, _xlpm.z, 'Oxford City'!$A$45:$A$70, IF(_xlfn.XLOOKUP($C363,_xlfn.XLOOKUP(E$330,_xlpm.x,_xlpm.y,""),_xlpm.z,"Not Declared")="", "Name not recorded",  _xlfn.XLOOKUP($C363,_xlfn.XLOOKUP(E$330,_xlpm.x,_xlpm.y,""),_xlpm.z,"Not Declared")))</f>
        <v>Not Declared</v>
      </c>
      <c r="F363" s="729" t="str" cm="1">
        <f t="array" ref="F363">_xlfn.LET(_xlpm.x, 'Oxford City'!$D$43:$M$43, _xlpm.y, 'Oxford City'!$D$45:$M$70, _xlpm.z, 'Oxford City'!$A$45:$A$70, IF(_xlfn.XLOOKUP($C363,_xlfn.XLOOKUP(F$330,_xlpm.x,_xlpm.y,""),_xlpm.z,"Not Declared")="", "Name not recorded",  _xlfn.XLOOKUP($C363,_xlfn.XLOOKUP(F$330,_xlpm.x,_xlpm.y,""),_xlpm.z,"Not Declared")))</f>
        <v>Not Declared</v>
      </c>
      <c r="G363" s="729" t="str" cm="1">
        <f t="array" ref="G363">_xlfn.LET(_xlpm.x, 'Oxford City'!$D$43:$M$43, _xlpm.y, 'Oxford City'!$D$45:$M$70, _xlpm.z, 'Oxford City'!$A$45:$A$70, IF(_xlfn.XLOOKUP($C363,_xlfn.XLOOKUP(G$330,_xlpm.x,_xlpm.y,""),_xlpm.z,"Not Declared")="", "Name not recorded",  _xlfn.XLOOKUP($C363,_xlfn.XLOOKUP(G$330,_xlpm.x,_xlpm.y,""),_xlpm.z,"Not Declared")))</f>
        <v>Not Declared</v>
      </c>
      <c r="H363" s="729" t="str" cm="1">
        <f t="array" ref="H363">_xlfn.LET(_xlpm.x, 'Oxford City'!$D$43:$M$43, _xlpm.y, 'Oxford City'!$D$45:$M$70, _xlpm.z, 'Oxford City'!$A$45:$A$70, IF(_xlfn.XLOOKUP($C363,_xlfn.XLOOKUP(H$330,_xlpm.x,_xlpm.y,""),_xlpm.z,"Not Declared")="", "Name not recorded",  _xlfn.XLOOKUP($C363,_xlfn.XLOOKUP(H$330,_xlpm.x,_xlpm.y,""),_xlpm.z,"Not Declared")))</f>
        <v>Not Declared</v>
      </c>
      <c r="I363" s="729" t="str" cm="1">
        <f t="array" ref="I363">_xlfn.LET(_xlpm.x, 'Oxford City'!$D$43:$M$43, _xlpm.y, 'Oxford City'!$D$45:$M$70, _xlpm.z, 'Oxford City'!$A$45:$A$70, IF(_xlfn.XLOOKUP($C363,_xlfn.XLOOKUP(I$330,_xlpm.x,_xlpm.y,""),_xlpm.z,"Not Declared")="", "Name not recorded",  _xlfn.XLOOKUP($C363,_xlfn.XLOOKUP(I$330,_xlpm.x,_xlpm.y,""),_xlpm.z,"Not Declared")))</f>
        <v>Not Declared</v>
      </c>
      <c r="J363" s="729" t="str" cm="1">
        <f t="array" ref="J363">_xlfn.LET(_xlpm.x, 'Oxford City'!$D$43:$M$43, _xlpm.y, 'Oxford City'!$D$45:$M$70, _xlpm.z, 'Oxford City'!$A$45:$A$70, IF(_xlfn.XLOOKUP($C363,_xlfn.XLOOKUP(J$330,_xlpm.x,_xlpm.y,""),_xlpm.z,"Not Declared")="", "Name not recorded",  _xlfn.XLOOKUP($C363,_xlfn.XLOOKUP(J$330,_xlpm.x,_xlpm.y,""),_xlpm.z,"Not Declared")))</f>
        <v>Not Declared</v>
      </c>
      <c r="K363" s="729" t="str" cm="1">
        <f t="array" ref="K363">_xlfn.LET(_xlpm.x, 'Oxford City'!$D$43:$M$43, _xlpm.y, 'Oxford City'!$D$45:$M$70, _xlpm.z, 'Oxford City'!$A$45:$A$70, IF(_xlfn.XLOOKUP($C363,_xlfn.XLOOKUP(K$330,_xlpm.x,_xlpm.y,""),_xlpm.z,"Not Declared")="", "Name not recorded",  _xlfn.XLOOKUP($C363,_xlfn.XLOOKUP(K$330,_xlpm.x,_xlpm.y,""),_xlpm.z,"Not Declared")))</f>
        <v>Not Declared</v>
      </c>
      <c r="L363" s="729" t="str" cm="1">
        <f t="array" ref="L363">_xlfn.LET(_xlpm.x, 'Oxford City'!$D$43:$M$43, _xlpm.y, 'Oxford City'!$D$45:$M$70, _xlpm.z, 'Oxford City'!$A$45:$A$70, IF(_xlfn.XLOOKUP($C363,_xlfn.XLOOKUP(L$330,_xlpm.x,_xlpm.y,""),_xlpm.z,"Not Declared")="", "Name not recorded",  _xlfn.XLOOKUP($C363,_xlfn.XLOOKUP(L$330,_xlpm.x,_xlpm.y,""),_xlpm.z,"Not Declared")))</f>
        <v>Not Declared</v>
      </c>
      <c r="M363" s="729" t="str" cm="1">
        <f t="array" ref="M363">_xlfn.LET(_xlpm.x, 'Oxford City'!$D$43:$M$43, _xlpm.y, 'Oxford City'!$D$45:$M$70, _xlpm.z, 'Oxford City'!$A$45:$A$70, IF(_xlfn.XLOOKUP($C363,_xlfn.XLOOKUP(M$330,_xlpm.x,_xlpm.y,""),_xlpm.z,"Not Declared")="", "Name not recorded",  _xlfn.XLOOKUP($C363,_xlfn.XLOOKUP(M$330,_xlpm.x,_xlpm.y,""),_xlpm.z,"Not Declared")))</f>
        <v>Not Declared</v>
      </c>
      <c r="N363" s="729" t="str" cm="1">
        <f t="array" ref="N363">_xlfn.LET(_xlpm.x, 'Oxford City'!$D$43:$M$43, _xlpm.y, 'Oxford City'!$D$45:$M$70, _xlpm.z, 'Oxford City'!$A$45:$A$70, IF(_xlfn.XLOOKUP($C363,_xlfn.XLOOKUP(N$330,_xlpm.x,_xlpm.y,""),_xlpm.z,"Not Declared")="", "Name not recorded",  _xlfn.XLOOKUP($C363,_xlfn.XLOOKUP(N$330,_xlpm.x,_xlpm.y,""),_xlpm.z,"Not Declared")))</f>
        <v>Not Declared</v>
      </c>
      <c r="O363" s="732"/>
      <c r="P363" s="3"/>
      <c r="Q363" s="3"/>
      <c r="R363" s="3"/>
      <c r="S363" s="3"/>
      <c r="T363" s="3"/>
      <c r="U363" s="3"/>
      <c r="V363" s="3"/>
      <c r="W363" s="3"/>
      <c r="X363" s="12"/>
      <c r="Z363" s="3" t="s">
        <v>320</v>
      </c>
      <c r="AA363" s="744" t="str" cm="1">
        <f t="array" ref="AA363">_xlfn.LET(_xlpm.a,_xlfn.XLOOKUP(1,('Number Allocation'!$C$6:$C$1483=AC363)*('Number Allocation'!$D$6:$D$1483=AD363),'Number Allocation'!$A$6:$A$1483,"..."),IF(_xlpm.a="","...",_xlpm.a))</f>
        <v>...</v>
      </c>
      <c r="AB363" s="432" cm="1">
        <f t="array" ref="AB363:AD370">_xlfn.LET(_xlpm.eventsort, _xlfn.XLOOKUP(AB$330,$D$710:$P$710,$D$712:$P$719), _xlpm.eventdata, _xlfn.XLOOKUP(AB$330,$D$330:$O$330,$D$331:$O$401), _xlpm.agedata, $A$331:$C$401, _xlfn.SORTBY(_xlfn._xlws.FILTER(_xlfn.CHOOSECOLS(_xlfn.HSTACK(_xlpm.agedata,_xlpm.eventdata),2,4,1),(_xlfn.CHOOSECOLS(_xlpm.agedata,3)=Z363),""),_xlpm.eventsort))</f>
        <v>0</v>
      </c>
      <c r="AC363" s="422" t="str">
        <v>Not Declared</v>
      </c>
      <c r="AD363" s="422" t="str">
        <v>Banbury Harriers AC</v>
      </c>
      <c r="AE363" s="436"/>
      <c r="AG363" s="365"/>
      <c r="AH363" s="3" t="s">
        <v>320</v>
      </c>
      <c r="AI363" s="744" t="str" cm="1">
        <f t="array" ref="AI363">_xlfn.LET(_xlpm.a,_xlfn.XLOOKUP(1,('Number Allocation'!$C$6:$C$1483=AK363)*('Number Allocation'!$D$6:$D$1483=AL363),'Number Allocation'!$A$6:$A$1483,"..."),IF(_xlpm.a="","...",_xlpm.a))</f>
        <v>...</v>
      </c>
      <c r="AJ363" s="432" cm="1">
        <f t="array" ref="AJ363:AL370">_xlfn.LET(_xlpm.eventsort, _xlfn.XLOOKUP(AJ$330,$D$710:$P$710,$D$712:$P$719), _xlpm.eventdata, _xlfn.XLOOKUP(AJ$330,$D$330:$O$330,$D$331:$O$401), _xlpm.agedata, $A$331:$C$401, _xlfn.SORTBY(_xlfn._xlws.FILTER(_xlfn.CHOOSECOLS(_xlfn.HSTACK(_xlpm.agedata,_xlpm.eventdata),2,4,1),(_xlfn.CHOOSECOLS(_xlpm.agedata,3)=AH363),""),_xlpm.eventsort))</f>
        <v>0</v>
      </c>
      <c r="AK363" s="422" t="str">
        <v>Not Declared</v>
      </c>
      <c r="AL363" s="422" t="str">
        <v>Radley AC</v>
      </c>
      <c r="AM363" s="436"/>
      <c r="AO363" s="365"/>
      <c r="AP363" s="3" t="s">
        <v>320</v>
      </c>
      <c r="AQ363" s="744" t="str" cm="1">
        <f t="array" ref="AQ363">_xlfn.LET(_xlpm.a,_xlfn.XLOOKUP(1,('Number Allocation'!$C$6:$C$1483=AS363)*('Number Allocation'!$D$6:$D$1483=AT363),'Number Allocation'!$A$6:$A$1483,"..."),IF(_xlpm.a="","...",_xlpm.a))</f>
        <v>...</v>
      </c>
      <c r="AR363" s="432" cm="1">
        <f t="array" ref="AR363:AT370">_xlfn.LET(_xlpm.eventsort, _xlfn.XLOOKUP(AR$330,$D$710:$P$710,$D$712:$P$719), _xlpm.eventdata, _xlfn.XLOOKUP(AR$330,$D$330:$O$330,$D$331:$O$401), _xlpm.agedata, $A$331:$C$401, _xlfn.SORTBY(_xlfn._xlws.FILTER(_xlfn.CHOOSECOLS(_xlfn.HSTACK(_xlpm.agedata,_xlpm.eventdata),2,4,1),(_xlfn.CHOOSECOLS(_xlpm.agedata,3)=AP363),""),_xlpm.eventsort))</f>
        <v>0</v>
      </c>
      <c r="AS363" s="422" t="str">
        <v>Not Declared</v>
      </c>
      <c r="AT363" s="422" t="str">
        <v>Banbury Harriers AC</v>
      </c>
      <c r="AU363" s="436"/>
      <c r="AW363" s="365"/>
      <c r="AX363" s="3" t="s">
        <v>320</v>
      </c>
      <c r="AY363" s="744" t="str" cm="1">
        <f t="array" ref="AY363">_xlfn.LET(_xlpm.a,_xlfn.XLOOKUP(1,('Number Allocation'!$C$6:$C$1483=BA363)*('Number Allocation'!$D$6:$D$1483=BB363),'Number Allocation'!$A$6:$A$1483,"..."),IF(_xlpm.a="","...",_xlpm.a))</f>
        <v>...</v>
      </c>
      <c r="AZ363" s="432" t="e" cm="1">
        <f t="array" ref="AZ363">_xlfn.LET(_xlpm.eventsort, _xlfn.XLOOKUP(AZ$330,$D$710:$P$710,$D$712:$P$719), _xlpm.eventdata, _xlfn.XLOOKUP(AZ$330,$D$330:$O$330,$D$331:$O$401), _xlpm.agedata, $A$331:$C$401, _xlfn.SORTBY(_xlfn._xlws.FILTER(_xlfn.CHOOSECOLS(_xlfn.HSTACK(_xlpm.agedata,_xlpm.eventdata),2,4,1),(_xlfn.CHOOSECOLS(_xlpm.agedata,3)=AX363),""),_xlpm.eventsort))</f>
        <v>#N/A</v>
      </c>
      <c r="BA363" s="422"/>
      <c r="BB363" s="422"/>
      <c r="BC363" s="436"/>
      <c r="BE363" s="365"/>
      <c r="BF363" s="3" t="s">
        <v>320</v>
      </c>
      <c r="BG363" s="744" t="str" cm="1">
        <f t="array" ref="BG363">_xlfn.LET(_xlpm.a,_xlfn.XLOOKUP(1,('Number Allocation'!$C$6:$C$1483=BI363)*('Number Allocation'!$D$6:$D$1483=BJ363),'Number Allocation'!$A$6:$A$1483,"..."),IF(_xlpm.a="","...",_xlpm.a))</f>
        <v>...</v>
      </c>
      <c r="BH363" s="432" cm="1">
        <f t="array" ref="BH363:BJ370">_xlfn.LET(_xlpm.eventsort, _xlfn.XLOOKUP(BH$330,$D$710:$P$710,$D$712:$P$719), _xlpm.eventdata, _xlfn.XLOOKUP(BH$330,$D$330:$O$330,$D$331:$O$401), _xlpm.agedata, $A$331:$C$401, _xlfn.SORTBY(_xlfn._xlws.FILTER(_xlfn.CHOOSECOLS(_xlfn.HSTACK(_xlpm.agedata,_xlpm.eventdata),2,4,1),(_xlfn.CHOOSECOLS(_xlpm.agedata,3)=BF363),""),_xlpm.eventsort))</f>
        <v>0</v>
      </c>
      <c r="BI363" s="422" t="str">
        <v>Not Declared</v>
      </c>
      <c r="BJ363" s="422" t="str">
        <v>Witney Road Runners</v>
      </c>
      <c r="BK363" s="436"/>
      <c r="BM363" s="365"/>
      <c r="BN363" s="3" t="s">
        <v>320</v>
      </c>
      <c r="BO363" s="744" t="str" cm="1">
        <f t="array" ref="BO363">_xlfn.LET(_xlpm.a,_xlfn.XLOOKUP(1,('Number Allocation'!$C$6:$C$1483=BQ363)*('Number Allocation'!$D$6:$D$1483=BR363),'Number Allocation'!$A$6:$A$1483,"..."),IF(_xlpm.a="","...",_xlpm.a))</f>
        <v>...</v>
      </c>
      <c r="BP363" s="432" cm="1">
        <f t="array" ref="BP363:BR370">_xlfn.LET(_xlpm.eventsort, _xlfn.XLOOKUP(BP$330,$D$710:$P$710,$D$712:$P$719), _xlpm.eventdata, _xlfn.XLOOKUP(BP$330,$D$330:$O$330,$D$331:$O$401), _xlpm.agedata, $A$331:$C$401, _xlfn.SORTBY(_xlfn._xlws.FILTER(_xlfn.CHOOSECOLS(_xlfn.HSTACK(_xlpm.agedata,_xlpm.eventdata),2,4,1),(_xlfn.CHOOSECOLS(_xlpm.agedata,3)=BN363),""),_xlpm.eventsort))</f>
        <v>0</v>
      </c>
      <c r="BQ363" s="422" t="str">
        <v>Not Declared</v>
      </c>
      <c r="BR363" s="422" t="str">
        <v>Abingdon AC</v>
      </c>
      <c r="BS363" s="436"/>
      <c r="BU363" s="365"/>
      <c r="BV363" s="3" t="s">
        <v>320</v>
      </c>
      <c r="BW363" s="744" t="str" cm="1">
        <f t="array" ref="BW363">_xlfn.LET(_xlpm.a,_xlfn.XLOOKUP(1,('Number Allocation'!$C$6:$C$1483=BY363)*('Number Allocation'!$D$6:$D$1483=BZ363),'Number Allocation'!$A$6:$A$1483,"..."),IF(_xlpm.a="","...",_xlpm.a))</f>
        <v>...</v>
      </c>
      <c r="BX363" s="432" t="e" cm="1">
        <f t="array" ref="BX363">_xlfn.LET(_xlpm.eventsort, _xlfn.XLOOKUP(BX$330,$D$710:$P$710,$D$712:$P$719), _xlpm.eventdata, _xlfn.XLOOKUP(BX$330,$D$330:$O$330,$D$331:$O$401), _xlpm.agedata, $A$331:$C$401, _xlfn.SORTBY(_xlfn._xlws.FILTER(_xlfn.CHOOSECOLS(_xlfn.HSTACK(_xlpm.agedata,_xlpm.eventdata),2,4,1),(_xlfn.CHOOSECOLS(_xlpm.agedata,3)=BV363),""),_xlpm.eventsort))</f>
        <v>#N/A</v>
      </c>
      <c r="BY363" s="422"/>
      <c r="BZ363" s="422"/>
      <c r="CA363" s="747"/>
      <c r="CB363" s="15"/>
      <c r="CC363" s="15"/>
      <c r="CD363" s="3" t="s">
        <v>320</v>
      </c>
      <c r="CE363" s="744" t="str" cm="1">
        <f t="array" ref="CE363">_xlfn.LET(_xlpm.a,_xlfn.XLOOKUP(1,('Number Allocation'!$C$6:$C$1483=CG363)*('Number Allocation'!$D$6:$D$1483=CH363),'Number Allocation'!$A$6:$A$1483,"..."),IF(_xlpm.a="","...",_xlpm.a))</f>
        <v>...</v>
      </c>
      <c r="CF363" s="432" cm="1">
        <f t="array" ref="CF363:CH370">_xlfn.LET(_xlpm.eventsort, _xlfn.XLOOKUP(CF$330,$D$710:$P$710,$D$712:$P$719), _xlpm.eventdata, _xlfn.XLOOKUP(CF$330,$D$330:$O$330,$D$331:$O$401), _xlpm.agedata, $A$331:$C$401, _xlfn.SORTBY(_xlfn._xlws.FILTER(_xlfn.CHOOSECOLS(_xlfn.HSTACK(_xlpm.agedata,_xlpm.eventdata),2,4,1),(_xlfn.CHOOSECOLS(_xlpm.agedata,3)=CD363),""),_xlpm.eventsort))</f>
        <v>0</v>
      </c>
      <c r="CG363" s="422" t="str">
        <v>Not Declared</v>
      </c>
      <c r="CH363" s="422" t="str">
        <v>Banbury Harriers AC</v>
      </c>
      <c r="CI363" s="747"/>
      <c r="CJ363" s="15"/>
      <c r="CK363" s="15"/>
      <c r="CL363" s="3" t="s">
        <v>320</v>
      </c>
      <c r="CM363" s="744" t="str" cm="1">
        <f t="array" ref="CM363">_xlfn.LET(_xlpm.a,_xlfn.XLOOKUP(1,('Number Allocation'!$C$6:$C$1483=CO363)*('Number Allocation'!$D$6:$D$1483=CP363),'Number Allocation'!$A$6:$A$1483,"..."),IF(_xlpm.a="","...",_xlpm.a))</f>
        <v>...</v>
      </c>
      <c r="CN363" s="432" cm="1">
        <f t="array" ref="CN363:CP370">_xlfn.LET(_xlpm.eventsort, _xlfn.XLOOKUP(CN$330,$D$710:$P$710,$D$712:$P$719), _xlpm.eventdata, _xlfn.XLOOKUP(CN$330,$D$330:$O$330,$D$331:$O$401), _xlpm.agedata, $A$331:$C$401, _xlfn.SORTBY(_xlfn._xlws.FILTER(_xlfn.CHOOSECOLS(_xlfn.HSTACK(_xlpm.agedata,_xlpm.eventdata),2,4,1),(_xlfn.CHOOSECOLS(_xlpm.agedata,3)=CL363),""),_xlpm.eventsort))</f>
        <v>0</v>
      </c>
      <c r="CO363" s="422" t="str">
        <v>Not Declared</v>
      </c>
      <c r="CP363" s="422" t="str">
        <v>Bicester AC</v>
      </c>
      <c r="CQ363" s="747"/>
      <c r="CR363" s="15"/>
      <c r="CS363" s="15"/>
      <c r="CT363" s="3" t="s">
        <v>320</v>
      </c>
      <c r="CU363" s="744" t="str" cm="1">
        <f t="array" ref="CU363">_xlfn.LET(_xlpm.a,_xlfn.XLOOKUP(1,('Number Allocation'!$C$6:$C$1483=CW363)*('Number Allocation'!$D$6:$D$1483=CX363),'Number Allocation'!$A$6:$A$1483,"..."),IF(_xlpm.a="","...",_xlpm.a))</f>
        <v>...</v>
      </c>
      <c r="CV363" s="432" cm="1">
        <f t="array" ref="CV363:CX370">_xlfn.LET(_xlpm.eventsort, _xlfn.XLOOKUP(CV$330,$D$710:$P$710,$D$712:$P$719), _xlpm.eventdata, _xlfn.XLOOKUP(CV$330,$D$330:$O$330,$D$331:$O$401), _xlpm.agedata, $A$331:$C$401, _xlfn.SORTBY(_xlfn._xlws.FILTER(_xlfn.CHOOSECOLS(_xlfn.HSTACK(_xlpm.agedata,_xlpm.eventdata),2,4,1),(_xlfn.CHOOSECOLS(_xlpm.agedata,3)=CT363),""),_xlpm.eventsort))</f>
        <v>0</v>
      </c>
      <c r="CW363" s="422" t="str">
        <v>Not Declared</v>
      </c>
      <c r="CX363" s="422" t="str">
        <v>Bicester AC</v>
      </c>
      <c r="CY363" s="747"/>
      <c r="CZ363" s="15"/>
      <c r="DA363" s="15"/>
      <c r="DB363" s="3" t="s">
        <v>320</v>
      </c>
      <c r="DC363" s="744" t="str" cm="1">
        <f t="array" ref="DC363">_xlfn.LET(_xlpm.a,_xlfn.XLOOKUP(1,('Number Allocation'!$C$6:$C$1483=DE363)*('Number Allocation'!$D$6:$D$1483=DF363),'Number Allocation'!$A$6:$A$1483,"..."),IF(_xlpm.a="","...",_xlpm.a))</f>
        <v>...</v>
      </c>
      <c r="DD363" s="432" cm="1">
        <f t="array" ref="DD363:DF370">_xlfn.LET(_xlpm.eventsort, _xlfn.XLOOKUP(DD$330,$D$710:$P$710,$D$712:$P$719), _xlpm.eventdata, _xlfn.XLOOKUP(DD$330,$D$330:$O$330,$D$331:$O$401), _xlpm.agedata, $A$331:$C$401, _xlfn.SORTBY(_xlfn._xlws.FILTER(_xlfn.CHOOSECOLS(_xlfn.HSTACK(_xlpm.agedata,_xlpm.eventdata),2,4,1),(_xlfn.CHOOSECOLS(_xlpm.agedata,3)=DB363),""),_xlpm.eventsort))</f>
        <v>0</v>
      </c>
      <c r="DE363" s="422" t="str">
        <v>Not Declared</v>
      </c>
      <c r="DF363" s="422" t="str">
        <v>Radley AC</v>
      </c>
      <c r="DG363" s="747"/>
      <c r="DH363" s="15"/>
      <c r="DI363" s="15"/>
      <c r="DJ363" s="3" t="s">
        <v>320</v>
      </c>
      <c r="DK363" s="744" t="str" cm="1">
        <f t="array" ref="DK363">_xlfn.LET(_xlpm.a,_xlfn.XLOOKUP(1,('Number Allocation'!$C$6:$C$1483=DM363)*('Number Allocation'!$D$6:$D$1483=DN363),'Number Allocation'!$A$6:$A$1483,"..."),IF(_xlpm.a="","...",_xlpm.a))</f>
        <v>...</v>
      </c>
      <c r="DL363" s="432" cm="1">
        <f t="array" ref="DL363:DN370">_xlfn.LET(_xlpm.eventsort, _xlfn.XLOOKUP(DL$330,$D$710:$P$710,$D$712:$P$719), _xlpm.eventdata, _xlfn.XLOOKUP(DL$330,$D$330:$O$330,$D$331:$O$401), _xlpm.agedata, $A$331:$C$401, _xlfn.SORTBY(_xlfn._xlws.FILTER(_xlfn.CHOOSECOLS(_xlfn.HSTACK(_xlpm.agedata,_xlpm.eventdata),2,4,1),(_xlfn.CHOOSECOLS(_xlpm.agedata,3)=DJ363),""),_xlpm.eventsort))</f>
        <v>0</v>
      </c>
      <c r="DM363" s="422" t="str">
        <v>Not Declared</v>
      </c>
      <c r="DN363" s="422" t="str">
        <v>Banbury Harriers AC</v>
      </c>
      <c r="DO363" s="747"/>
      <c r="DP363" s="15"/>
      <c r="DQ363" s="15"/>
      <c r="DZ363" s="15"/>
      <c r="EA363" s="15"/>
    </row>
    <row r="364" spans="1:131" s="359" customFormat="1" ht="21" customHeight="1">
      <c r="A364" s="358" t="str">
        <f t="shared" si="39"/>
        <v>Oxford City AC</v>
      </c>
      <c r="B364" s="729"/>
      <c r="C364" s="729" t="s">
        <v>322</v>
      </c>
      <c r="D364" s="732" t="str" cm="1">
        <f t="array" ref="D364">_xlfn.LET(_xlpm.x, 'Oxford City'!$C$43:$M$43, _xlpm.y, 'Oxford City'!$C$45:$M$70, _xlpm.z, 'Oxford City'!$A$45:$A$70, IF(_xlfn.XLOOKUP($C364,_xlfn.XLOOKUP(D$330,_xlpm.x,_xlpm.y,""),_xlpm.z,"Not Declared")="", "Name not recorded",  _xlfn.XLOOKUP($C364,_xlfn.XLOOKUP(D$330,_xlpm.x,_xlpm.y,""),_xlpm.z,"Not Declared")))</f>
        <v>Not Declared</v>
      </c>
      <c r="E364" s="729" t="str" cm="1">
        <f t="array" ref="E364">_xlfn.LET(_xlpm.x, 'Oxford City'!$D$43:$M$43, _xlpm.y, 'Oxford City'!$D$45:$M$70, _xlpm.z, 'Oxford City'!$A$45:$A$70, IF(_xlfn.XLOOKUP($C364,_xlfn.XLOOKUP(E$330,_xlpm.x,_xlpm.y,""),_xlpm.z,"Not Declared")="", "Name not recorded",  _xlfn.XLOOKUP($C364,_xlfn.XLOOKUP(E$330,_xlpm.x,_xlpm.y,""),_xlpm.z,"Not Declared")))</f>
        <v>Not Declared</v>
      </c>
      <c r="F364" s="729" t="str" cm="1">
        <f t="array" ref="F364">_xlfn.LET(_xlpm.x, 'Oxford City'!$D$43:$M$43, _xlpm.y, 'Oxford City'!$D$45:$M$70, _xlpm.z, 'Oxford City'!$A$45:$A$70, IF(_xlfn.XLOOKUP($C364,_xlfn.XLOOKUP(F$330,_xlpm.x,_xlpm.y,""),_xlpm.z,"Not Declared")="", "Name not recorded",  _xlfn.XLOOKUP($C364,_xlfn.XLOOKUP(F$330,_xlpm.x,_xlpm.y,""),_xlpm.z,"Not Declared")))</f>
        <v>Not Declared</v>
      </c>
      <c r="G364" s="729" t="str" cm="1">
        <f t="array" ref="G364">_xlfn.LET(_xlpm.x, 'Oxford City'!$D$43:$M$43, _xlpm.y, 'Oxford City'!$D$45:$M$70, _xlpm.z, 'Oxford City'!$A$45:$A$70, IF(_xlfn.XLOOKUP($C364,_xlfn.XLOOKUP(G$330,_xlpm.x,_xlpm.y,""),_xlpm.z,"Not Declared")="", "Name not recorded",  _xlfn.XLOOKUP($C364,_xlfn.XLOOKUP(G$330,_xlpm.x,_xlpm.y,""),_xlpm.z,"Not Declared")))</f>
        <v>Not Declared</v>
      </c>
      <c r="H364" s="729" t="str" cm="1">
        <f t="array" ref="H364">_xlfn.LET(_xlpm.x, 'Oxford City'!$D$43:$M$43, _xlpm.y, 'Oxford City'!$D$45:$M$70, _xlpm.z, 'Oxford City'!$A$45:$A$70, IF(_xlfn.XLOOKUP($C364,_xlfn.XLOOKUP(H$330,_xlpm.x,_xlpm.y,""),_xlpm.z,"Not Declared")="", "Name not recorded",  _xlfn.XLOOKUP($C364,_xlfn.XLOOKUP(H$330,_xlpm.x,_xlpm.y,""),_xlpm.z,"Not Declared")))</f>
        <v>Not Declared</v>
      </c>
      <c r="I364" s="729" t="str" cm="1">
        <f t="array" ref="I364">_xlfn.LET(_xlpm.x, 'Oxford City'!$D$43:$M$43, _xlpm.y, 'Oxford City'!$D$45:$M$70, _xlpm.z, 'Oxford City'!$A$45:$A$70, IF(_xlfn.XLOOKUP($C364,_xlfn.XLOOKUP(I$330,_xlpm.x,_xlpm.y,""),_xlpm.z,"Not Declared")="", "Name not recorded",  _xlfn.XLOOKUP($C364,_xlfn.XLOOKUP(I$330,_xlpm.x,_xlpm.y,""),_xlpm.z,"Not Declared")))</f>
        <v>Not Declared</v>
      </c>
      <c r="J364" s="729" t="str" cm="1">
        <f t="array" ref="J364">_xlfn.LET(_xlpm.x, 'Oxford City'!$D$43:$M$43, _xlpm.y, 'Oxford City'!$D$45:$M$70, _xlpm.z, 'Oxford City'!$A$45:$A$70, IF(_xlfn.XLOOKUP($C364,_xlfn.XLOOKUP(J$330,_xlpm.x,_xlpm.y,""),_xlpm.z,"Not Declared")="", "Name not recorded",  _xlfn.XLOOKUP($C364,_xlfn.XLOOKUP(J$330,_xlpm.x,_xlpm.y,""),_xlpm.z,"Not Declared")))</f>
        <v>Not Declared</v>
      </c>
      <c r="K364" s="729" t="str" cm="1">
        <f t="array" ref="K364">_xlfn.LET(_xlpm.x, 'Oxford City'!$D$43:$M$43, _xlpm.y, 'Oxford City'!$D$45:$M$70, _xlpm.z, 'Oxford City'!$A$45:$A$70, IF(_xlfn.XLOOKUP($C364,_xlfn.XLOOKUP(K$330,_xlpm.x,_xlpm.y,""),_xlpm.z,"Not Declared")="", "Name not recorded",  _xlfn.XLOOKUP($C364,_xlfn.XLOOKUP(K$330,_xlpm.x,_xlpm.y,""),_xlpm.z,"Not Declared")))</f>
        <v>Not Declared</v>
      </c>
      <c r="L364" s="729" t="str" cm="1">
        <f t="array" ref="L364">_xlfn.LET(_xlpm.x, 'Oxford City'!$D$43:$M$43, _xlpm.y, 'Oxford City'!$D$45:$M$70, _xlpm.z, 'Oxford City'!$A$45:$A$70, IF(_xlfn.XLOOKUP($C364,_xlfn.XLOOKUP(L$330,_xlpm.x,_xlpm.y,""),_xlpm.z,"Not Declared")="", "Name not recorded",  _xlfn.XLOOKUP($C364,_xlfn.XLOOKUP(L$330,_xlpm.x,_xlpm.y,""),_xlpm.z,"Not Declared")))</f>
        <v>Not Declared</v>
      </c>
      <c r="M364" s="729" t="str" cm="1">
        <f t="array" ref="M364">_xlfn.LET(_xlpm.x, 'Oxford City'!$D$43:$M$43, _xlpm.y, 'Oxford City'!$D$45:$M$70, _xlpm.z, 'Oxford City'!$A$45:$A$70, IF(_xlfn.XLOOKUP($C364,_xlfn.XLOOKUP(M$330,_xlpm.x,_xlpm.y,""),_xlpm.z,"Not Declared")="", "Name not recorded",  _xlfn.XLOOKUP($C364,_xlfn.XLOOKUP(M$330,_xlpm.x,_xlpm.y,""),_xlpm.z,"Not Declared")))</f>
        <v>Not Declared</v>
      </c>
      <c r="N364" s="729" t="str" cm="1">
        <f t="array" ref="N364">_xlfn.LET(_xlpm.x, 'Oxford City'!$D$43:$M$43, _xlpm.y, 'Oxford City'!$D$45:$M$70, _xlpm.z, 'Oxford City'!$A$45:$A$70, IF(_xlfn.XLOOKUP($C364,_xlfn.XLOOKUP(N$330,_xlpm.x,_xlpm.y,""),_xlpm.z,"Not Declared")="", "Name not recorded",  _xlfn.XLOOKUP($C364,_xlfn.XLOOKUP(N$330,_xlpm.x,_xlpm.y,""),_xlpm.z,"Not Declared")))</f>
        <v>Not Declared</v>
      </c>
      <c r="O364" s="732"/>
      <c r="P364" s="15"/>
      <c r="Q364" s="15"/>
      <c r="R364" s="15"/>
      <c r="S364" s="15"/>
      <c r="T364" s="3"/>
      <c r="U364" s="3"/>
      <c r="V364" s="3"/>
      <c r="W364" s="3"/>
      <c r="X364" s="15"/>
      <c r="Z364" s="433"/>
      <c r="AA364" s="747" t="str" cm="1">
        <f t="array" ref="AA364">_xlfn.LET(_xlpm.a,_xlfn.XLOOKUP(1,('Number Allocation'!$C$6:$C$1483=AC364)*('Number Allocation'!$D$6:$D$1483=AD364),'Number Allocation'!$A$6:$A$1483,"..."),IF(_xlpm.a="","...",_xlpm.a))</f>
        <v>...</v>
      </c>
      <c r="AB364" s="747">
        <v>0</v>
      </c>
      <c r="AC364" s="12" t="str">
        <v>Not Declared</v>
      </c>
      <c r="AD364" s="12" t="str">
        <v>Team Kennet</v>
      </c>
      <c r="AE364" s="436"/>
      <c r="AG364" s="365"/>
      <c r="AH364" s="433"/>
      <c r="AI364" s="747" t="str" cm="1">
        <f t="array" ref="AI364">_xlfn.LET(_xlpm.a,_xlfn.XLOOKUP(1,('Number Allocation'!$C$6:$C$1483=AK364)*('Number Allocation'!$D$6:$D$1483=AL364),'Number Allocation'!$A$6:$A$1483,"..."),IF(_xlpm.a="","...",_xlpm.a))</f>
        <v>...</v>
      </c>
      <c r="AJ364" s="747">
        <v>0</v>
      </c>
      <c r="AK364" s="12" t="str">
        <v>Not Declared</v>
      </c>
      <c r="AL364" s="12" t="str">
        <v>Team Kennet</v>
      </c>
      <c r="AM364" s="436"/>
      <c r="AO364" s="365"/>
      <c r="AP364" s="433"/>
      <c r="AQ364" s="747" t="str" cm="1">
        <f t="array" ref="AQ364">_xlfn.LET(_xlpm.a,_xlfn.XLOOKUP(1,('Number Allocation'!$C$6:$C$1483=AS364)*('Number Allocation'!$D$6:$D$1483=AT364),'Number Allocation'!$A$6:$A$1483,"..."),IF(_xlpm.a="","...",_xlpm.a))</f>
        <v>...</v>
      </c>
      <c r="AR364" s="747">
        <v>0</v>
      </c>
      <c r="AS364" s="12" t="str">
        <v>Not Declared</v>
      </c>
      <c r="AT364" s="12" t="str">
        <v>Witney Road Runners</v>
      </c>
      <c r="AU364" s="436"/>
      <c r="AW364" s="365"/>
      <c r="AX364" s="433"/>
      <c r="AY364" s="747" t="str" cm="1">
        <f t="array" ref="AY364">_xlfn.LET(_xlpm.a,_xlfn.XLOOKUP(1,('Number Allocation'!$C$6:$C$1483=BA364)*('Number Allocation'!$D$6:$D$1483=BB364),'Number Allocation'!$A$6:$A$1483,"..."),IF(_xlpm.a="","...",_xlpm.a))</f>
        <v>...</v>
      </c>
      <c r="AZ364" s="747"/>
      <c r="BA364" s="12"/>
      <c r="BB364" s="12"/>
      <c r="BC364" s="436"/>
      <c r="BE364" s="365"/>
      <c r="BF364" s="433"/>
      <c r="BG364" s="747" t="str" cm="1">
        <f t="array" ref="BG364">_xlfn.LET(_xlpm.a,_xlfn.XLOOKUP(1,('Number Allocation'!$C$6:$C$1483=BI364)*('Number Allocation'!$D$6:$D$1483=BJ364),'Number Allocation'!$A$6:$A$1483,"..."),IF(_xlpm.a="","...",_xlpm.a))</f>
        <v>...</v>
      </c>
      <c r="BH364" s="747">
        <v>0</v>
      </c>
      <c r="BI364" s="12" t="str">
        <v>Not Declared</v>
      </c>
      <c r="BJ364" s="12" t="str">
        <v>Bicester AC</v>
      </c>
      <c r="BK364" s="436"/>
      <c r="BM364" s="365"/>
      <c r="BN364" s="433"/>
      <c r="BO364" s="747" t="str" cm="1">
        <f t="array" ref="BO364">_xlfn.LET(_xlpm.a,_xlfn.XLOOKUP(1,('Number Allocation'!$C$6:$C$1483=BQ364)*('Number Allocation'!$D$6:$D$1483=BR364),'Number Allocation'!$A$6:$A$1483,"..."),IF(_xlpm.a="","...",_xlpm.a))</f>
        <v>...</v>
      </c>
      <c r="BP364" s="747">
        <v>0</v>
      </c>
      <c r="BQ364" s="12" t="str">
        <v>Not Declared</v>
      </c>
      <c r="BR364" s="12" t="str">
        <v>Radley AC</v>
      </c>
      <c r="BS364" s="436"/>
      <c r="BU364" s="365"/>
      <c r="BV364" s="433"/>
      <c r="BW364" s="747" t="str" cm="1">
        <f t="array" ref="BW364">_xlfn.LET(_xlpm.a,_xlfn.XLOOKUP(1,('Number Allocation'!$C$6:$C$1483=BY364)*('Number Allocation'!$D$6:$D$1483=BZ364),'Number Allocation'!$A$6:$A$1483,"..."),IF(_xlpm.a="","...",_xlpm.a))</f>
        <v>...</v>
      </c>
      <c r="BX364" s="747"/>
      <c r="BY364" s="12"/>
      <c r="BZ364" s="12"/>
      <c r="CA364" s="747"/>
      <c r="CB364" s="12"/>
      <c r="CC364" s="15"/>
      <c r="CD364" s="433"/>
      <c r="CE364" s="747" t="str" cm="1">
        <f t="array" ref="CE364">_xlfn.LET(_xlpm.a,_xlfn.XLOOKUP(1,('Number Allocation'!$C$6:$C$1483=CG364)*('Number Allocation'!$D$6:$D$1483=CH364),'Number Allocation'!$A$6:$A$1483,"..."),IF(_xlpm.a="","...",_xlpm.a))</f>
        <v>...</v>
      </c>
      <c r="CF364" s="747">
        <v>0</v>
      </c>
      <c r="CG364" s="12" t="str">
        <v>Not Declared</v>
      </c>
      <c r="CH364" s="12" t="str">
        <v>White Horse Harriers</v>
      </c>
      <c r="CI364" s="747"/>
      <c r="CJ364" s="12"/>
      <c r="CK364" s="15"/>
      <c r="CL364" s="433"/>
      <c r="CM364" s="747" t="str" cm="1">
        <f t="array" ref="CM364">_xlfn.LET(_xlpm.a,_xlfn.XLOOKUP(1,('Number Allocation'!$C$6:$C$1483=CO364)*('Number Allocation'!$D$6:$D$1483=CP364),'Number Allocation'!$A$6:$A$1483,"..."),IF(_xlpm.a="","...",_xlpm.a))</f>
        <v>...</v>
      </c>
      <c r="CN364" s="747">
        <v>0</v>
      </c>
      <c r="CO364" s="12" t="str">
        <v>Not Declared</v>
      </c>
      <c r="CP364" s="12" t="str">
        <v>Team Kennet</v>
      </c>
      <c r="CQ364" s="747"/>
      <c r="CR364" s="12"/>
      <c r="CS364" s="15"/>
      <c r="CT364" s="433"/>
      <c r="CU364" s="747" t="str" cm="1">
        <f t="array" ref="CU364">_xlfn.LET(_xlpm.a,_xlfn.XLOOKUP(1,('Number Allocation'!$C$6:$C$1483=CW364)*('Number Allocation'!$D$6:$D$1483=CX364),'Number Allocation'!$A$6:$A$1483,"..."),IF(_xlpm.a="","...",_xlpm.a))</f>
        <v>...</v>
      </c>
      <c r="CV364" s="747">
        <v>0</v>
      </c>
      <c r="CW364" s="12" t="str">
        <v>Not Declared</v>
      </c>
      <c r="CX364" s="12" t="str">
        <v>Oxford City AC</v>
      </c>
      <c r="CY364" s="747"/>
      <c r="CZ364" s="12"/>
      <c r="DA364" s="15"/>
      <c r="DB364" s="433"/>
      <c r="DC364" s="747" t="str" cm="1">
        <f t="array" ref="DC364">_xlfn.LET(_xlpm.a,_xlfn.XLOOKUP(1,('Number Allocation'!$C$6:$C$1483=DE364)*('Number Allocation'!$D$6:$D$1483=DF364),'Number Allocation'!$A$6:$A$1483,"..."),IF(_xlpm.a="","...",_xlpm.a))</f>
        <v>...</v>
      </c>
      <c r="DD364" s="747">
        <v>0</v>
      </c>
      <c r="DE364" s="12" t="str">
        <v>Not Declared</v>
      </c>
      <c r="DF364" s="12" t="str">
        <v>Abingdon AC</v>
      </c>
      <c r="DG364" s="747"/>
      <c r="DH364" s="12"/>
      <c r="DI364" s="15"/>
      <c r="DJ364" s="433"/>
      <c r="DK364" s="747" t="str" cm="1">
        <f t="array" ref="DK364">_xlfn.LET(_xlpm.a,_xlfn.XLOOKUP(1,('Number Allocation'!$C$6:$C$1483=DM364)*('Number Allocation'!$D$6:$D$1483=DN364),'Number Allocation'!$A$6:$A$1483,"..."),IF(_xlpm.a="","...",_xlpm.a))</f>
        <v>...</v>
      </c>
      <c r="DL364" s="747">
        <v>0</v>
      </c>
      <c r="DM364" s="12" t="str">
        <v>Not Declared</v>
      </c>
      <c r="DN364" s="12" t="str">
        <v>Team Kennet</v>
      </c>
      <c r="DO364" s="747"/>
      <c r="DP364" s="12"/>
      <c r="DQ364" s="15"/>
      <c r="DZ364" s="15"/>
      <c r="EA364" s="15"/>
    </row>
    <row r="365" spans="1:131" s="359" customFormat="1" ht="21" customHeight="1">
      <c r="A365" s="358" t="str">
        <f t="shared" si="39"/>
        <v>Oxford City AC</v>
      </c>
      <c r="B365" s="729"/>
      <c r="C365" s="729" t="s">
        <v>323</v>
      </c>
      <c r="D365" s="732" t="str" cm="1">
        <f t="array" ref="D365">_xlfn.LET(_xlpm.x, 'Oxford City'!$C$43:$M$43, _xlpm.y, 'Oxford City'!$C$45:$M$70, _xlpm.z, 'Oxford City'!$A$45:$A$70, IF(_xlfn.XLOOKUP($C365,_xlfn.XLOOKUP(D$330,_xlpm.x,_xlpm.y,""),_xlpm.z,"Not Declared")="", "Name not recorded",  _xlfn.XLOOKUP($C365,_xlfn.XLOOKUP(D$330,_xlpm.x,_xlpm.y,""),_xlpm.z,"Not Declared")))</f>
        <v>Not Declared</v>
      </c>
      <c r="E365" s="729" t="str" cm="1">
        <f t="array" ref="E365">_xlfn.LET(_xlpm.x, 'Oxford City'!$D$43:$M$43, _xlpm.y, 'Oxford City'!$D$45:$M$70, _xlpm.z, 'Oxford City'!$A$45:$A$70, IF(_xlfn.XLOOKUP($C365,_xlfn.XLOOKUP(E$330,_xlpm.x,_xlpm.y,""),_xlpm.z,"Not Declared")="", "Name not recorded",  _xlfn.XLOOKUP($C365,_xlfn.XLOOKUP(E$330,_xlpm.x,_xlpm.y,""),_xlpm.z,"Not Declared")))</f>
        <v>Not Declared</v>
      </c>
      <c r="F365" s="729" t="str" cm="1">
        <f t="array" ref="F365">_xlfn.LET(_xlpm.x, 'Oxford City'!$D$43:$M$43, _xlpm.y, 'Oxford City'!$D$45:$M$70, _xlpm.z, 'Oxford City'!$A$45:$A$70, IF(_xlfn.XLOOKUP($C365,_xlfn.XLOOKUP(F$330,_xlpm.x,_xlpm.y,""),_xlpm.z,"Not Declared")="", "Name not recorded",  _xlfn.XLOOKUP($C365,_xlfn.XLOOKUP(F$330,_xlpm.x,_xlpm.y,""),_xlpm.z,"Not Declared")))</f>
        <v>Not Declared</v>
      </c>
      <c r="G365" s="729" t="str" cm="1">
        <f t="array" ref="G365">_xlfn.LET(_xlpm.x, 'Oxford City'!$D$43:$M$43, _xlpm.y, 'Oxford City'!$D$45:$M$70, _xlpm.z, 'Oxford City'!$A$45:$A$70, IF(_xlfn.XLOOKUP($C365,_xlfn.XLOOKUP(G$330,_xlpm.x,_xlpm.y,""),_xlpm.z,"Not Declared")="", "Name not recorded",  _xlfn.XLOOKUP($C365,_xlfn.XLOOKUP(G$330,_xlpm.x,_xlpm.y,""),_xlpm.z,"Not Declared")))</f>
        <v>Not Declared</v>
      </c>
      <c r="H365" s="729" t="str" cm="1">
        <f t="array" ref="H365">_xlfn.LET(_xlpm.x, 'Oxford City'!$D$43:$M$43, _xlpm.y, 'Oxford City'!$D$45:$M$70, _xlpm.z, 'Oxford City'!$A$45:$A$70, IF(_xlfn.XLOOKUP($C365,_xlfn.XLOOKUP(H$330,_xlpm.x,_xlpm.y,""),_xlpm.z,"Not Declared")="", "Name not recorded",  _xlfn.XLOOKUP($C365,_xlfn.XLOOKUP(H$330,_xlpm.x,_xlpm.y,""),_xlpm.z,"Not Declared")))</f>
        <v>Not Declared</v>
      </c>
      <c r="I365" s="729" t="str" cm="1">
        <f t="array" ref="I365">_xlfn.LET(_xlpm.x, 'Oxford City'!$D$43:$M$43, _xlpm.y, 'Oxford City'!$D$45:$M$70, _xlpm.z, 'Oxford City'!$A$45:$A$70, IF(_xlfn.XLOOKUP($C365,_xlfn.XLOOKUP(I$330,_xlpm.x,_xlpm.y,""),_xlpm.z,"Not Declared")="", "Name not recorded",  _xlfn.XLOOKUP($C365,_xlfn.XLOOKUP(I$330,_xlpm.x,_xlpm.y,""),_xlpm.z,"Not Declared")))</f>
        <v>Not Declared</v>
      </c>
      <c r="J365" s="729" t="str" cm="1">
        <f t="array" ref="J365">_xlfn.LET(_xlpm.x, 'Oxford City'!$D$43:$M$43, _xlpm.y, 'Oxford City'!$D$45:$M$70, _xlpm.z, 'Oxford City'!$A$45:$A$70, IF(_xlfn.XLOOKUP($C365,_xlfn.XLOOKUP(J$330,_xlpm.x,_xlpm.y,""),_xlpm.z,"Not Declared")="", "Name not recorded",  _xlfn.XLOOKUP($C365,_xlfn.XLOOKUP(J$330,_xlpm.x,_xlpm.y,""),_xlpm.z,"Not Declared")))</f>
        <v>Not Declared</v>
      </c>
      <c r="K365" s="729" t="str" cm="1">
        <f t="array" ref="K365">_xlfn.LET(_xlpm.x, 'Oxford City'!$D$43:$M$43, _xlpm.y, 'Oxford City'!$D$45:$M$70, _xlpm.z, 'Oxford City'!$A$45:$A$70, IF(_xlfn.XLOOKUP($C365,_xlfn.XLOOKUP(K$330,_xlpm.x,_xlpm.y,""),_xlpm.z,"Not Declared")="", "Name not recorded",  _xlfn.XLOOKUP($C365,_xlfn.XLOOKUP(K$330,_xlpm.x,_xlpm.y,""),_xlpm.z,"Not Declared")))</f>
        <v>Not Declared</v>
      </c>
      <c r="L365" s="729" t="str" cm="1">
        <f t="array" ref="L365">_xlfn.LET(_xlpm.x, 'Oxford City'!$D$43:$M$43, _xlpm.y, 'Oxford City'!$D$45:$M$70, _xlpm.z, 'Oxford City'!$A$45:$A$70, IF(_xlfn.XLOOKUP($C365,_xlfn.XLOOKUP(L$330,_xlpm.x,_xlpm.y,""),_xlpm.z,"Not Declared")="", "Name not recorded",  _xlfn.XLOOKUP($C365,_xlfn.XLOOKUP(L$330,_xlpm.x,_xlpm.y,""),_xlpm.z,"Not Declared")))</f>
        <v>Not Declared</v>
      </c>
      <c r="M365" s="729" t="str" cm="1">
        <f t="array" ref="M365">_xlfn.LET(_xlpm.x, 'Oxford City'!$D$43:$M$43, _xlpm.y, 'Oxford City'!$D$45:$M$70, _xlpm.z, 'Oxford City'!$A$45:$A$70, IF(_xlfn.XLOOKUP($C365,_xlfn.XLOOKUP(M$330,_xlpm.x,_xlpm.y,""),_xlpm.z,"Not Declared")="", "Name not recorded",  _xlfn.XLOOKUP($C365,_xlfn.XLOOKUP(M$330,_xlpm.x,_xlpm.y,""),_xlpm.z,"Not Declared")))</f>
        <v>Not Declared</v>
      </c>
      <c r="N365" s="729" t="str" cm="1">
        <f t="array" ref="N365">_xlfn.LET(_xlpm.x, 'Oxford City'!$D$43:$M$43, _xlpm.y, 'Oxford City'!$D$45:$M$70, _xlpm.z, 'Oxford City'!$A$45:$A$70, IF(_xlfn.XLOOKUP($C365,_xlfn.XLOOKUP(N$330,_xlpm.x,_xlpm.y,""),_xlpm.z,"Not Declared")="", "Name not recorded",  _xlfn.XLOOKUP($C365,_xlfn.XLOOKUP(N$330,_xlpm.x,_xlpm.y,""),_xlpm.z,"Not Declared")))</f>
        <v>Not Declared</v>
      </c>
      <c r="O365" s="732"/>
      <c r="P365" s="15"/>
      <c r="Q365" s="15"/>
      <c r="R365" s="15"/>
      <c r="S365" s="15"/>
      <c r="T365" s="3"/>
      <c r="U365" s="3"/>
      <c r="V365" s="3"/>
      <c r="W365" s="3"/>
      <c r="X365" s="15"/>
      <c r="Z365" s="433"/>
      <c r="AA365" s="747" t="str" cm="1">
        <f t="array" ref="AA365">_xlfn.LET(_xlpm.a,_xlfn.XLOOKUP(1,('Number Allocation'!$C$6:$C$1483=AC365)*('Number Allocation'!$D$6:$D$1483=AD365),'Number Allocation'!$A$6:$A$1483,"..."),IF(_xlpm.a="","...",_xlpm.a))</f>
        <v>...</v>
      </c>
      <c r="AB365" s="747">
        <v>0</v>
      </c>
      <c r="AC365" s="12" t="str">
        <v>Not Declared</v>
      </c>
      <c r="AD365" s="12" t="str">
        <v>Abingdon AC</v>
      </c>
      <c r="AE365" s="436"/>
      <c r="AG365" s="365"/>
      <c r="AH365" s="433"/>
      <c r="AI365" s="747" t="str" cm="1">
        <f t="array" ref="AI365">_xlfn.LET(_xlpm.a,_xlfn.XLOOKUP(1,('Number Allocation'!$C$6:$C$1483=AK365)*('Number Allocation'!$D$6:$D$1483=AL365),'Number Allocation'!$A$6:$A$1483,"..."),IF(_xlpm.a="","...",_xlpm.a))</f>
        <v>...</v>
      </c>
      <c r="AJ365" s="747">
        <v>0</v>
      </c>
      <c r="AK365" s="12" t="str">
        <v>Not Declared</v>
      </c>
      <c r="AL365" s="12" t="str">
        <v>Witney Road Runners</v>
      </c>
      <c r="AM365" s="436"/>
      <c r="AO365" s="365"/>
      <c r="AP365" s="433"/>
      <c r="AQ365" s="747" t="str" cm="1">
        <f t="array" ref="AQ365">_xlfn.LET(_xlpm.a,_xlfn.XLOOKUP(1,('Number Allocation'!$C$6:$C$1483=AS365)*('Number Allocation'!$D$6:$D$1483=AT365),'Number Allocation'!$A$6:$A$1483,"..."),IF(_xlpm.a="","...",_xlpm.a))</f>
        <v>...</v>
      </c>
      <c r="AR365" s="747">
        <v>0</v>
      </c>
      <c r="AS365" s="12" t="str">
        <v>Not Declared</v>
      </c>
      <c r="AT365" s="12" t="str">
        <v>Oxford City AC</v>
      </c>
      <c r="AU365" s="436"/>
      <c r="AW365" s="365"/>
      <c r="AX365" s="433"/>
      <c r="AY365" s="747" t="str" cm="1">
        <f t="array" ref="AY365">_xlfn.LET(_xlpm.a,_xlfn.XLOOKUP(1,('Number Allocation'!$C$6:$C$1483=BA365)*('Number Allocation'!$D$6:$D$1483=BB365),'Number Allocation'!$A$6:$A$1483,"..."),IF(_xlpm.a="","...",_xlpm.a))</f>
        <v>...</v>
      </c>
      <c r="AZ365" s="747"/>
      <c r="BA365" s="12"/>
      <c r="BB365" s="12"/>
      <c r="BC365" s="436"/>
      <c r="BE365" s="365"/>
      <c r="BF365" s="433"/>
      <c r="BG365" s="747" t="str" cm="1">
        <f t="array" ref="BG365">_xlfn.LET(_xlpm.a,_xlfn.XLOOKUP(1,('Number Allocation'!$C$6:$C$1483=BI365)*('Number Allocation'!$D$6:$D$1483=BJ365),'Number Allocation'!$A$6:$A$1483,"..."),IF(_xlpm.a="","...",_xlpm.a))</f>
        <v>...</v>
      </c>
      <c r="BH365" s="747">
        <v>0</v>
      </c>
      <c r="BI365" s="12" t="str">
        <v>Not Declared</v>
      </c>
      <c r="BJ365" s="12" t="str">
        <v>Abingdon AC</v>
      </c>
      <c r="BK365" s="436"/>
      <c r="BM365" s="365"/>
      <c r="BN365" s="433"/>
      <c r="BO365" s="747" t="str" cm="1">
        <f t="array" ref="BO365">_xlfn.LET(_xlpm.a,_xlfn.XLOOKUP(1,('Number Allocation'!$C$6:$C$1483=BQ365)*('Number Allocation'!$D$6:$D$1483=BR365),'Number Allocation'!$A$6:$A$1483,"..."),IF(_xlpm.a="","...",_xlpm.a))</f>
        <v>...</v>
      </c>
      <c r="BP365" s="747">
        <v>0</v>
      </c>
      <c r="BQ365" s="12" t="str">
        <v>Not Declared</v>
      </c>
      <c r="BR365" s="12" t="str">
        <v>Witney Road Runners</v>
      </c>
      <c r="BS365" s="436"/>
      <c r="BU365" s="365"/>
      <c r="BV365" s="433"/>
      <c r="BW365" s="747" t="str" cm="1">
        <f t="array" ref="BW365">_xlfn.LET(_xlpm.a,_xlfn.XLOOKUP(1,('Number Allocation'!$C$6:$C$1483=BY365)*('Number Allocation'!$D$6:$D$1483=BZ365),'Number Allocation'!$A$6:$A$1483,"..."),IF(_xlpm.a="","...",_xlpm.a))</f>
        <v>...</v>
      </c>
      <c r="BX365" s="747"/>
      <c r="BY365" s="12"/>
      <c r="BZ365" s="12"/>
      <c r="CA365" s="747"/>
      <c r="CB365" s="12"/>
      <c r="CC365" s="15"/>
      <c r="CD365" s="433"/>
      <c r="CE365" s="747" t="str" cm="1">
        <f t="array" ref="CE365">_xlfn.LET(_xlpm.a,_xlfn.XLOOKUP(1,('Number Allocation'!$C$6:$C$1483=CG365)*('Number Allocation'!$D$6:$D$1483=CH365),'Number Allocation'!$A$6:$A$1483,"..."),IF(_xlpm.a="","...",_xlpm.a))</f>
        <v>...</v>
      </c>
      <c r="CF365" s="747">
        <v>0</v>
      </c>
      <c r="CG365" s="12" t="str">
        <v>Not Declared</v>
      </c>
      <c r="CH365" s="12" t="str">
        <v>Team Kennet</v>
      </c>
      <c r="CI365" s="747"/>
      <c r="CJ365" s="12"/>
      <c r="CK365" s="15"/>
      <c r="CL365" s="433"/>
      <c r="CM365" s="747" t="str" cm="1">
        <f t="array" ref="CM365">_xlfn.LET(_xlpm.a,_xlfn.XLOOKUP(1,('Number Allocation'!$C$6:$C$1483=CO365)*('Number Allocation'!$D$6:$D$1483=CP365),'Number Allocation'!$A$6:$A$1483,"..."),IF(_xlpm.a="","...",_xlpm.a))</f>
        <v>...</v>
      </c>
      <c r="CN365" s="747">
        <v>0</v>
      </c>
      <c r="CO365" s="12" t="str">
        <v>Not Declared</v>
      </c>
      <c r="CP365" s="12" t="str">
        <v>Banbury Harriers AC</v>
      </c>
      <c r="CQ365" s="747"/>
      <c r="CR365" s="12"/>
      <c r="CS365" s="15"/>
      <c r="CT365" s="433"/>
      <c r="CU365" s="747" t="str" cm="1">
        <f t="array" ref="CU365">_xlfn.LET(_xlpm.a,_xlfn.XLOOKUP(1,('Number Allocation'!$C$6:$C$1483=CW365)*('Number Allocation'!$D$6:$D$1483=CX365),'Number Allocation'!$A$6:$A$1483,"..."),IF(_xlpm.a="","...",_xlpm.a))</f>
        <v>...</v>
      </c>
      <c r="CV365" s="747">
        <v>0</v>
      </c>
      <c r="CW365" s="12" t="str">
        <v>Not Declared</v>
      </c>
      <c r="CX365" s="12" t="str">
        <v>Team Kennet</v>
      </c>
      <c r="CY365" s="747"/>
      <c r="CZ365" s="12"/>
      <c r="DA365" s="15"/>
      <c r="DB365" s="433"/>
      <c r="DC365" s="747" t="str" cm="1">
        <f t="array" ref="DC365">_xlfn.LET(_xlpm.a,_xlfn.XLOOKUP(1,('Number Allocation'!$C$6:$C$1483=DE365)*('Number Allocation'!$D$6:$D$1483=DF365),'Number Allocation'!$A$6:$A$1483,"..."),IF(_xlpm.a="","...",_xlpm.a))</f>
        <v>...</v>
      </c>
      <c r="DD365" s="747">
        <v>0</v>
      </c>
      <c r="DE365" s="12" t="str">
        <v>Not Declared</v>
      </c>
      <c r="DF365" s="12" t="str">
        <v>Team Kennet</v>
      </c>
      <c r="DG365" s="747"/>
      <c r="DH365" s="12"/>
      <c r="DI365" s="15"/>
      <c r="DJ365" s="433"/>
      <c r="DK365" s="747" t="str" cm="1">
        <f t="array" ref="DK365">_xlfn.LET(_xlpm.a,_xlfn.XLOOKUP(1,('Number Allocation'!$C$6:$C$1483=DM365)*('Number Allocation'!$D$6:$D$1483=DN365),'Number Allocation'!$A$6:$A$1483,"..."),IF(_xlpm.a="","...",_xlpm.a))</f>
        <v>...</v>
      </c>
      <c r="DL365" s="747">
        <v>0</v>
      </c>
      <c r="DM365" s="12" t="str">
        <v>Not Declared</v>
      </c>
      <c r="DN365" s="12" t="str">
        <v>Bicester AC</v>
      </c>
      <c r="DO365" s="747"/>
      <c r="DP365" s="12"/>
      <c r="DQ365" s="15"/>
      <c r="DV365" s="89"/>
      <c r="DW365" s="89"/>
      <c r="DX365" s="89"/>
      <c r="DY365" s="89"/>
      <c r="DZ365" s="15"/>
      <c r="EA365" s="15"/>
    </row>
    <row r="366" spans="1:131" s="359" customFormat="1" ht="21" customHeight="1">
      <c r="A366" s="358"/>
      <c r="B366" s="729"/>
      <c r="C366" s="729"/>
      <c r="D366" s="729"/>
      <c r="E366" s="729"/>
      <c r="F366" s="729"/>
      <c r="G366" s="729"/>
      <c r="H366" s="729"/>
      <c r="I366" s="729"/>
      <c r="J366" s="729"/>
      <c r="K366" s="729"/>
      <c r="L366" s="729"/>
      <c r="M366" s="729"/>
      <c r="N366" s="729"/>
      <c r="O366" s="732"/>
      <c r="P366" s="15"/>
      <c r="Q366" s="15"/>
      <c r="R366" s="15"/>
      <c r="S366" s="15"/>
      <c r="T366" s="3"/>
      <c r="U366" s="3"/>
      <c r="V366" s="3"/>
      <c r="W366" s="3"/>
      <c r="X366" s="15"/>
      <c r="Z366" s="433"/>
      <c r="AA366" s="747" t="str" cm="1">
        <f t="array" ref="AA366">_xlfn.LET(_xlpm.a,_xlfn.XLOOKUP(1,('Number Allocation'!$C$6:$C$1483=AC366)*('Number Allocation'!$D$6:$D$1483=AD366),'Number Allocation'!$A$6:$A$1483,"..."),IF(_xlpm.a="","...",_xlpm.a))</f>
        <v>...</v>
      </c>
      <c r="AB366" s="747">
        <v>0</v>
      </c>
      <c r="AC366" s="12" t="str">
        <v>Not Declared</v>
      </c>
      <c r="AD366" s="12" t="str">
        <v>Oxford City AC</v>
      </c>
      <c r="AE366" s="436"/>
      <c r="AG366" s="365"/>
      <c r="AH366" s="433"/>
      <c r="AI366" s="747" t="str" cm="1">
        <f t="array" ref="AI366">_xlfn.LET(_xlpm.a,_xlfn.XLOOKUP(1,('Number Allocation'!$C$6:$C$1483=AK366)*('Number Allocation'!$D$6:$D$1483=AL366),'Number Allocation'!$A$6:$A$1483,"..."),IF(_xlpm.a="","...",_xlpm.a))</f>
        <v>...</v>
      </c>
      <c r="AJ366" s="747">
        <v>0</v>
      </c>
      <c r="AK366" s="12" t="str">
        <v>Not Declared</v>
      </c>
      <c r="AL366" s="12" t="str">
        <v>Banbury Harriers AC</v>
      </c>
      <c r="AM366" s="436"/>
      <c r="AO366" s="365"/>
      <c r="AP366" s="433"/>
      <c r="AQ366" s="747" t="str" cm="1">
        <f t="array" ref="AQ366">_xlfn.LET(_xlpm.a,_xlfn.XLOOKUP(1,('Number Allocation'!$C$6:$C$1483=AS366)*('Number Allocation'!$D$6:$D$1483=AT366),'Number Allocation'!$A$6:$A$1483,"..."),IF(_xlpm.a="","...",_xlpm.a))</f>
        <v>...</v>
      </c>
      <c r="AR366" s="747">
        <v>0</v>
      </c>
      <c r="AS366" s="12" t="str">
        <v>Not Declared</v>
      </c>
      <c r="AT366" s="12" t="str">
        <v>White Horse Harriers</v>
      </c>
      <c r="AU366" s="436"/>
      <c r="AW366" s="365"/>
      <c r="AX366" s="433"/>
      <c r="AY366" s="747" t="str" cm="1">
        <f t="array" ref="AY366">_xlfn.LET(_xlpm.a,_xlfn.XLOOKUP(1,('Number Allocation'!$C$6:$C$1483=BA366)*('Number Allocation'!$D$6:$D$1483=BB366),'Number Allocation'!$A$6:$A$1483,"..."),IF(_xlpm.a="","...",_xlpm.a))</f>
        <v>...</v>
      </c>
      <c r="AZ366" s="747"/>
      <c r="BA366" s="12"/>
      <c r="BB366" s="12"/>
      <c r="BC366" s="436"/>
      <c r="BE366" s="365"/>
      <c r="BF366" s="433"/>
      <c r="BG366" s="747" t="str" cm="1">
        <f t="array" ref="BG366">_xlfn.LET(_xlpm.a,_xlfn.XLOOKUP(1,('Number Allocation'!$C$6:$C$1483=BI366)*('Number Allocation'!$D$6:$D$1483=BJ366),'Number Allocation'!$A$6:$A$1483,"..."),IF(_xlpm.a="","...",_xlpm.a))</f>
        <v>...</v>
      </c>
      <c r="BH366" s="747">
        <v>0</v>
      </c>
      <c r="BI366" s="12" t="str">
        <v>Not Declared</v>
      </c>
      <c r="BJ366" s="12" t="str">
        <v>Banbury Harriers AC</v>
      </c>
      <c r="BK366" s="436"/>
      <c r="BM366" s="365"/>
      <c r="BN366" s="433"/>
      <c r="BO366" s="747" t="str" cm="1">
        <f t="array" ref="BO366">_xlfn.LET(_xlpm.a,_xlfn.XLOOKUP(1,('Number Allocation'!$C$6:$C$1483=BQ366)*('Number Allocation'!$D$6:$D$1483=BR366),'Number Allocation'!$A$6:$A$1483,"..."),IF(_xlpm.a="","...",_xlpm.a))</f>
        <v>...</v>
      </c>
      <c r="BP366" s="747">
        <v>0</v>
      </c>
      <c r="BQ366" s="12" t="str">
        <v>Not Declared</v>
      </c>
      <c r="BR366" s="12" t="str">
        <v>Team Kennet</v>
      </c>
      <c r="BS366" s="436"/>
      <c r="BU366" s="365"/>
      <c r="BV366" s="433"/>
      <c r="BW366" s="747" t="str" cm="1">
        <f t="array" ref="BW366">_xlfn.LET(_xlpm.a,_xlfn.XLOOKUP(1,('Number Allocation'!$C$6:$C$1483=BY366)*('Number Allocation'!$D$6:$D$1483=BZ366),'Number Allocation'!$A$6:$A$1483,"..."),IF(_xlpm.a="","...",_xlpm.a))</f>
        <v>...</v>
      </c>
      <c r="BX366" s="747"/>
      <c r="BY366" s="12"/>
      <c r="BZ366" s="12"/>
      <c r="CA366" s="747"/>
      <c r="CB366" s="12"/>
      <c r="CC366" s="12"/>
      <c r="CD366" s="433"/>
      <c r="CE366" s="747" t="str" cm="1">
        <f t="array" ref="CE366">_xlfn.LET(_xlpm.a,_xlfn.XLOOKUP(1,('Number Allocation'!$C$6:$C$1483=CG366)*('Number Allocation'!$D$6:$D$1483=CH366),'Number Allocation'!$A$6:$A$1483,"..."),IF(_xlpm.a="","...",_xlpm.a))</f>
        <v>...</v>
      </c>
      <c r="CF366" s="747">
        <v>0</v>
      </c>
      <c r="CG366" s="12" t="str">
        <v>Not Declared</v>
      </c>
      <c r="CH366" s="12" t="str">
        <v>Radley AC</v>
      </c>
      <c r="CI366" s="747"/>
      <c r="CJ366" s="12"/>
      <c r="CK366" s="12"/>
      <c r="CL366" s="433"/>
      <c r="CM366" s="747" t="str" cm="1">
        <f t="array" ref="CM366">_xlfn.LET(_xlpm.a,_xlfn.XLOOKUP(1,('Number Allocation'!$C$6:$C$1483=CO366)*('Number Allocation'!$D$6:$D$1483=CP366),'Number Allocation'!$A$6:$A$1483,"..."),IF(_xlpm.a="","...",_xlpm.a))</f>
        <v>...</v>
      </c>
      <c r="CN366" s="747">
        <v>0</v>
      </c>
      <c r="CO366" s="12" t="str">
        <v>Not Declared</v>
      </c>
      <c r="CP366" s="12" t="str">
        <v>Radley AC</v>
      </c>
      <c r="CQ366" s="747"/>
      <c r="CR366" s="12"/>
      <c r="CS366" s="12"/>
      <c r="CT366" s="433"/>
      <c r="CU366" s="747" t="str" cm="1">
        <f t="array" ref="CU366">_xlfn.LET(_xlpm.a,_xlfn.XLOOKUP(1,('Number Allocation'!$C$6:$C$1483=CW366)*('Number Allocation'!$D$6:$D$1483=CX366),'Number Allocation'!$A$6:$A$1483,"..."),IF(_xlpm.a="","...",_xlpm.a))</f>
        <v>...</v>
      </c>
      <c r="CV366" s="747">
        <v>0</v>
      </c>
      <c r="CW366" s="12" t="str">
        <v>Not Declared</v>
      </c>
      <c r="CX366" s="12" t="str">
        <v>Banbury Harriers AC</v>
      </c>
      <c r="CY366" s="747"/>
      <c r="CZ366" s="12"/>
      <c r="DA366" s="12"/>
      <c r="DB366" s="433"/>
      <c r="DC366" s="747" t="str" cm="1">
        <f t="array" ref="DC366">_xlfn.LET(_xlpm.a,_xlfn.XLOOKUP(1,('Number Allocation'!$C$6:$C$1483=DE366)*('Number Allocation'!$D$6:$D$1483=DF366),'Number Allocation'!$A$6:$A$1483,"..."),IF(_xlpm.a="","...",_xlpm.a))</f>
        <v>...</v>
      </c>
      <c r="DD366" s="747">
        <v>0</v>
      </c>
      <c r="DE366" s="12" t="str">
        <v>Not Declared</v>
      </c>
      <c r="DF366" s="12" t="str">
        <v>Bicester AC</v>
      </c>
      <c r="DG366" s="747"/>
      <c r="DH366" s="12"/>
      <c r="DI366" s="12"/>
      <c r="DJ366" s="433"/>
      <c r="DK366" s="747" t="str" cm="1">
        <f t="array" ref="DK366">_xlfn.LET(_xlpm.a,_xlfn.XLOOKUP(1,('Number Allocation'!$C$6:$C$1483=DM366)*('Number Allocation'!$D$6:$D$1483=DN366),'Number Allocation'!$A$6:$A$1483,"..."),IF(_xlpm.a="","...",_xlpm.a))</f>
        <v>...</v>
      </c>
      <c r="DL366" s="747">
        <v>0</v>
      </c>
      <c r="DM366" s="12" t="str">
        <v>Not Declared</v>
      </c>
      <c r="DN366" s="12" t="str">
        <v>White Horse Harriers</v>
      </c>
      <c r="DO366" s="747"/>
      <c r="DP366" s="12"/>
      <c r="DQ366" s="12"/>
      <c r="DR366" s="89"/>
      <c r="DZ366" s="15"/>
      <c r="EA366" s="15"/>
    </row>
    <row r="367" spans="1:131" s="359" customFormat="1" ht="21" customHeight="1">
      <c r="A367" s="358" t="str">
        <f>Radley!AJ$2</f>
        <v>Radley AC</v>
      </c>
      <c r="B367" s="729" t="str">
        <f>Radley!AV$1</f>
        <v>R</v>
      </c>
      <c r="C367" s="729" t="s">
        <v>71</v>
      </c>
      <c r="D367" s="732" t="str" cm="1">
        <f t="array" ref="D367">_xlfn.LET(_xlpm.x, Radley!$C$43:$M$43, _xlpm.y, Radley!$C$45:$M$70, _xlpm.z, Radley!$A$45:$A$70, IF(_xlfn.XLOOKUP($C367,_xlfn.XLOOKUP(D$330,_xlpm.x,_xlpm.y,""),_xlpm.z,"Not Declared")="", "Name not recorded",  _xlfn.XLOOKUP($C367,_xlfn.XLOOKUP(D$330,_xlpm.x,_xlpm.y,""),_xlpm.z,"Not Declared")))</f>
        <v>Not Declared</v>
      </c>
      <c r="E367" s="729" t="str" cm="1">
        <f t="array" ref="E367">_xlfn.LET(_xlpm.x, Radley!$D$43:$M$43, _xlpm.y, Radley!$D$45:$M$70, _xlpm.z, Radley!$A$45:$A$70, IF(_xlfn.XLOOKUP($C367,_xlfn.XLOOKUP(E$330,_xlpm.x,_xlpm.y,""),_xlpm.z,"Not Declared")="", "Name not recorded",  _xlfn.XLOOKUP($C367,_xlfn.XLOOKUP(E$330,_xlpm.x,_xlpm.y,""),_xlpm.z,"Not Declared")))</f>
        <v>Not Declared</v>
      </c>
      <c r="F367" s="729" t="str" cm="1">
        <f t="array" ref="F367">_xlfn.LET(_xlpm.x, Radley!$D$43:$M$43, _xlpm.y, Radley!$D$45:$M$70, _xlpm.z, Radley!$A$45:$A$70, IF(_xlfn.XLOOKUP($C367,_xlfn.XLOOKUP(F$330,_xlpm.x,_xlpm.y,""),_xlpm.z,"Not Declared")="", "Name not recorded",  _xlfn.XLOOKUP($C367,_xlfn.XLOOKUP(F$330,_xlpm.x,_xlpm.y,""),_xlpm.z,"Not Declared")))</f>
        <v>Not Declared</v>
      </c>
      <c r="G367" s="729" t="str" cm="1">
        <f t="array" ref="G367">_xlfn.LET(_xlpm.x, Radley!$D$43:$M$43, _xlpm.y, Radley!$D$45:$M$70, _xlpm.z, Radley!$A$45:$A$70, IF(_xlfn.XLOOKUP($C367,_xlfn.XLOOKUP(G$330,_xlpm.x,_xlpm.y,""),_xlpm.z,"Not Declared")="", "Name not recorded",  _xlfn.XLOOKUP($C367,_xlfn.XLOOKUP(G$330,_xlpm.x,_xlpm.y,""),_xlpm.z,"Not Declared")))</f>
        <v>Not Declared</v>
      </c>
      <c r="H367" s="729" t="str" cm="1">
        <f t="array" ref="H367">_xlfn.LET(_xlpm.x, Radley!$D$43:$M$43, _xlpm.y, Radley!$D$45:$M$70, _xlpm.z, Radley!$A$45:$A$70, IF(_xlfn.XLOOKUP($C367,_xlfn.XLOOKUP(H$330,_xlpm.x,_xlpm.y,""),_xlpm.z,"Not Declared")="", "Name not recorded",  _xlfn.XLOOKUP($C367,_xlfn.XLOOKUP(H$330,_xlpm.x,_xlpm.y,""),_xlpm.z,"Not Declared")))</f>
        <v>Not Declared</v>
      </c>
      <c r="I367" s="729" t="str" cm="1">
        <f t="array" ref="I367">_xlfn.LET(_xlpm.x, Radley!$D$43:$M$43, _xlpm.y, Radley!$D$45:$M$70, _xlpm.z, Radley!$A$45:$A$70, IF(_xlfn.XLOOKUP($C367,_xlfn.XLOOKUP(I$330,_xlpm.x,_xlpm.y,""),_xlpm.z,"Not Declared")="", "Name not recorded",  _xlfn.XLOOKUP($C367,_xlfn.XLOOKUP(I$330,_xlpm.x,_xlpm.y,""),_xlpm.z,"Not Declared")))</f>
        <v>Not Declared</v>
      </c>
      <c r="J367" s="729" t="str" cm="1">
        <f t="array" ref="J367">_xlfn.LET(_xlpm.x, Radley!$D$43:$M$43, _xlpm.y, Radley!$D$45:$M$70, _xlpm.z, Radley!$A$45:$A$70, IF(_xlfn.XLOOKUP($C367,_xlfn.XLOOKUP(J$330,_xlpm.x,_xlpm.y,""),_xlpm.z,"Not Declared")="", "Name not recorded",  _xlfn.XLOOKUP($C367,_xlfn.XLOOKUP(J$330,_xlpm.x,_xlpm.y,""),_xlpm.z,"Not Declared")))</f>
        <v>Not Declared</v>
      </c>
      <c r="K367" s="729" t="str" cm="1">
        <f t="array" ref="K367">_xlfn.LET(_xlpm.x, Radley!$D$43:$M$43, _xlpm.y, Radley!$D$45:$M$70, _xlpm.z, Radley!$A$45:$A$70, IF(_xlfn.XLOOKUP($C367,_xlfn.XLOOKUP(K$330,_xlpm.x,_xlpm.y,""),_xlpm.z,"Not Declared")="", "Name not recorded",  _xlfn.XLOOKUP($C367,_xlfn.XLOOKUP(K$330,_xlpm.x,_xlpm.y,""),_xlpm.z,"Not Declared")))</f>
        <v>Not Declared</v>
      </c>
      <c r="L367" s="729" t="str" cm="1">
        <f t="array" ref="L367">_xlfn.LET(_xlpm.x, Radley!$D$43:$M$43, _xlpm.y, Radley!$D$45:$M$70, _xlpm.z, Radley!$A$45:$A$70, IF(_xlfn.XLOOKUP($C367,_xlfn.XLOOKUP(L$330,_xlpm.x,_xlpm.y,""),_xlpm.z,"Not Declared")="", "Name not recorded",  _xlfn.XLOOKUP($C367,_xlfn.XLOOKUP(L$330,_xlpm.x,_xlpm.y,""),_xlpm.z,"Not Declared")))</f>
        <v>Not Declared</v>
      </c>
      <c r="M367" s="729" t="str" cm="1">
        <f t="array" ref="M367">_xlfn.LET(_xlpm.x, Radley!$D$43:$M$43, _xlpm.y, Radley!$D$45:$M$70, _xlpm.z, Radley!$A$45:$A$70, IF(_xlfn.XLOOKUP($C367,_xlfn.XLOOKUP(M$330,_xlpm.x,_xlpm.y,""),_xlpm.z,"Not Declared")="", "Name not recorded",  _xlfn.XLOOKUP($C367,_xlfn.XLOOKUP(M$330,_xlpm.x,_xlpm.y,""),_xlpm.z,"Not Declared")))</f>
        <v>Not Declared</v>
      </c>
      <c r="N367" s="729" t="str" cm="1">
        <f t="array" ref="N367">_xlfn.LET(_xlpm.x, Radley!$D$43:$M$43, _xlpm.y, Radley!$D$45:$M$70, _xlpm.z, Radley!$A$45:$A$70, IF(_xlfn.XLOOKUP($C367,_xlfn.XLOOKUP(N$330,_xlpm.x,_xlpm.y,""),_xlpm.z,"Not Declared")="", "Name not recorded",  _xlfn.XLOOKUP($C367,_xlfn.XLOOKUP(N$330,_xlpm.x,_xlpm.y,""),_xlpm.z,"Not Declared")))</f>
        <v>Not Declared</v>
      </c>
      <c r="O367" s="732"/>
      <c r="P367" s="729">
        <v>1</v>
      </c>
      <c r="Q367" s="729">
        <v>2</v>
      </c>
      <c r="R367" s="729">
        <v>3</v>
      </c>
      <c r="S367" s="729">
        <v>4</v>
      </c>
      <c r="T367" s="729" t="str" cm="1">
        <f t="array" ref="T367">_xlfn.LET(_xlpm.x,Radley!$C$43:$N$43, _xlpm.y, Radley!$C$45:$N$70, _xlpm.z, Radley!$A$45:$A$70, IF(_xlfn.XLOOKUP(P367,_xlfn.XLOOKUP(T$330,_xlpm.x,_xlpm.y,""),_xlpm.z,"Not Declared")="", "Name not recorded",  _xlfn.XLOOKUP(P367,_xlfn.XLOOKUP(T$330,_xlpm.x,_xlpm.y,""),_xlpm.z,"Not Declared")))</f>
        <v>Not Declared</v>
      </c>
      <c r="U367" s="729" t="str" cm="1">
        <f t="array" ref="U367">_xlfn.LET(_xlpm.x,Radley!$C$43:$N$43, _xlpm.y, Radley!$C$45:$N$70, _xlpm.z, Radley!$A$45:$A$70, IF(_xlfn.XLOOKUP(Q367,_xlfn.XLOOKUP(U$330,_xlpm.x,_xlpm.y,""),_xlpm.z,"Not Declared")="", "Name not recorded",  _xlfn.XLOOKUP(Q367,_xlfn.XLOOKUP(U$330,_xlpm.x,_xlpm.y,""),_xlpm.z,"Not Declared")))</f>
        <v>Not Declared</v>
      </c>
      <c r="V367" s="729" t="str" cm="1">
        <f t="array" ref="V367">_xlfn.LET(_xlpm.x,Radley!$C$43:$N$43, _xlpm.y, Radley!$C$45:$N$70, _xlpm.z, Radley!$A$45:$A$70, IF(_xlfn.XLOOKUP(R367,_xlfn.XLOOKUP(V$330,_xlpm.x,_xlpm.y,""),_xlpm.z,"Not Declared")="", "Name not recorded",  _xlfn.XLOOKUP(R367,_xlfn.XLOOKUP(V$330,_xlpm.x,_xlpm.y,""),_xlpm.z,"Not Declared")))</f>
        <v>Not Declared</v>
      </c>
      <c r="W367" s="729" t="str" cm="1">
        <f t="array" ref="W367">_xlfn.LET(_xlpm.x,Radley!$C$43:$N$43, _xlpm.y, Radley!$C$45:$N$70, _xlpm.z, Radley!$A$45:$A$70, IF(_xlfn.XLOOKUP(S367,_xlfn.XLOOKUP(W$330,_xlpm.x,_xlpm.y,""),_xlpm.z,"Not Declared")="", "Name not recorded",  _xlfn.XLOOKUP(S367,_xlfn.XLOOKUP(W$330,_xlpm.x,_xlpm.y,""),_xlpm.z,"Not Declared")))</f>
        <v>Not Declared</v>
      </c>
      <c r="X367" s="358" t="str">
        <f>_xlfn.TEXTJOIN(", ",,T367:W367)</f>
        <v>Not Declared, Not Declared, Not Declared, Not Declared</v>
      </c>
      <c r="Z367" s="433"/>
      <c r="AA367" s="747" t="str" cm="1">
        <f t="array" ref="AA367">_xlfn.LET(_xlpm.a,_xlfn.XLOOKUP(1,('Number Allocation'!$C$6:$C$1483=AC367)*('Number Allocation'!$D$6:$D$1483=AD367),'Number Allocation'!$A$6:$A$1483,"..."),IF(_xlpm.a="","...",_xlpm.a))</f>
        <v>...</v>
      </c>
      <c r="AB367" s="747">
        <v>0</v>
      </c>
      <c r="AC367" s="12" t="str">
        <v>Not Declared</v>
      </c>
      <c r="AD367" s="12" t="str">
        <v>Radley AC</v>
      </c>
      <c r="AE367" s="436"/>
      <c r="AG367" s="365"/>
      <c r="AH367" s="433"/>
      <c r="AI367" s="747" t="str" cm="1">
        <f t="array" ref="AI367">_xlfn.LET(_xlpm.a,_xlfn.XLOOKUP(1,('Number Allocation'!$C$6:$C$1483=AK367)*('Number Allocation'!$D$6:$D$1483=AL367),'Number Allocation'!$A$6:$A$1483,"..."),IF(_xlpm.a="","...",_xlpm.a))</f>
        <v>...</v>
      </c>
      <c r="AJ367" s="747">
        <v>0</v>
      </c>
      <c r="AK367" s="12" t="str">
        <v>Not Declared</v>
      </c>
      <c r="AL367" s="12" t="str">
        <v>Abingdon AC</v>
      </c>
      <c r="AM367" s="436"/>
      <c r="AO367" s="365"/>
      <c r="AP367" s="433"/>
      <c r="AQ367" s="747" t="str" cm="1">
        <f t="array" ref="AQ367">_xlfn.LET(_xlpm.a,_xlfn.XLOOKUP(1,('Number Allocation'!$C$6:$C$1483=AS367)*('Number Allocation'!$D$6:$D$1483=AT367),'Number Allocation'!$A$6:$A$1483,"..."),IF(_xlpm.a="","...",_xlpm.a))</f>
        <v>...</v>
      </c>
      <c r="AR367" s="747">
        <v>0</v>
      </c>
      <c r="AS367" s="12" t="str">
        <v>Not Declared</v>
      </c>
      <c r="AT367" s="12" t="str">
        <v>Team Kennet</v>
      </c>
      <c r="AU367" s="436"/>
      <c r="AW367" s="365"/>
      <c r="AX367" s="433"/>
      <c r="AY367" s="747" t="str" cm="1">
        <f t="array" ref="AY367">_xlfn.LET(_xlpm.a,_xlfn.XLOOKUP(1,('Number Allocation'!$C$6:$C$1483=BA367)*('Number Allocation'!$D$6:$D$1483=BB367),'Number Allocation'!$A$6:$A$1483,"..."),IF(_xlpm.a="","...",_xlpm.a))</f>
        <v>...</v>
      </c>
      <c r="AZ367" s="747"/>
      <c r="BA367" s="12"/>
      <c r="BB367" s="12"/>
      <c r="BC367" s="436"/>
      <c r="BE367" s="365"/>
      <c r="BF367" s="433"/>
      <c r="BG367" s="747" t="str" cm="1">
        <f t="array" ref="BG367">_xlfn.LET(_xlpm.a,_xlfn.XLOOKUP(1,('Number Allocation'!$C$6:$C$1483=BI367)*('Number Allocation'!$D$6:$D$1483=BJ367),'Number Allocation'!$A$6:$A$1483,"..."),IF(_xlpm.a="","...",_xlpm.a))</f>
        <v>...</v>
      </c>
      <c r="BH367" s="747">
        <v>0</v>
      </c>
      <c r="BI367" s="12" t="str">
        <v>Not Declared</v>
      </c>
      <c r="BJ367" s="12" t="str">
        <v>Radley AC</v>
      </c>
      <c r="BK367" s="436"/>
      <c r="BM367" s="365"/>
      <c r="BN367" s="433"/>
      <c r="BO367" s="747" t="str" cm="1">
        <f t="array" ref="BO367">_xlfn.LET(_xlpm.a,_xlfn.XLOOKUP(1,('Number Allocation'!$C$6:$C$1483=BQ367)*('Number Allocation'!$D$6:$D$1483=BR367),'Number Allocation'!$A$6:$A$1483,"..."),IF(_xlpm.a="","...",_xlpm.a))</f>
        <v>...</v>
      </c>
      <c r="BP367" s="747">
        <v>0</v>
      </c>
      <c r="BQ367" s="12" t="str">
        <v>Not Declared</v>
      </c>
      <c r="BR367" s="12" t="str">
        <v>Oxford City AC</v>
      </c>
      <c r="BS367" s="436"/>
      <c r="BU367" s="365"/>
      <c r="BV367" s="433"/>
      <c r="BW367" s="747" t="str" cm="1">
        <f t="array" ref="BW367">_xlfn.LET(_xlpm.a,_xlfn.XLOOKUP(1,('Number Allocation'!$C$6:$C$1483=BY367)*('Number Allocation'!$D$6:$D$1483=BZ367),'Number Allocation'!$A$6:$A$1483,"..."),IF(_xlpm.a="","...",_xlpm.a))</f>
        <v>...</v>
      </c>
      <c r="BX367" s="747"/>
      <c r="BY367" s="12"/>
      <c r="BZ367" s="12"/>
      <c r="CA367" s="747"/>
      <c r="CB367" s="12"/>
      <c r="CC367" s="12"/>
      <c r="CD367" s="433"/>
      <c r="CE367" s="747" t="str" cm="1">
        <f t="array" ref="CE367">_xlfn.LET(_xlpm.a,_xlfn.XLOOKUP(1,('Number Allocation'!$C$6:$C$1483=CG367)*('Number Allocation'!$D$6:$D$1483=CH367),'Number Allocation'!$A$6:$A$1483,"..."),IF(_xlpm.a="","...",_xlpm.a))</f>
        <v>...</v>
      </c>
      <c r="CF367" s="747">
        <v>0</v>
      </c>
      <c r="CG367" s="12" t="str">
        <v>Not Declared</v>
      </c>
      <c r="CH367" s="12" t="str">
        <v>Abingdon AC</v>
      </c>
      <c r="CI367" s="747"/>
      <c r="CJ367" s="12"/>
      <c r="CK367" s="12"/>
      <c r="CL367" s="433"/>
      <c r="CM367" s="747" t="str" cm="1">
        <f t="array" ref="CM367">_xlfn.LET(_xlpm.a,_xlfn.XLOOKUP(1,('Number Allocation'!$C$6:$C$1483=CO367)*('Number Allocation'!$D$6:$D$1483=CP367),'Number Allocation'!$A$6:$A$1483,"..."),IF(_xlpm.a="","...",_xlpm.a))</f>
        <v>...</v>
      </c>
      <c r="CN367" s="747">
        <v>0</v>
      </c>
      <c r="CO367" s="12" t="str">
        <v>Not Declared</v>
      </c>
      <c r="CP367" s="12" t="str">
        <v>Witney Road Runners</v>
      </c>
      <c r="CQ367" s="747"/>
      <c r="CR367" s="12"/>
      <c r="CS367" s="12"/>
      <c r="CT367" s="433"/>
      <c r="CU367" s="747" t="str" cm="1">
        <f t="array" ref="CU367">_xlfn.LET(_xlpm.a,_xlfn.XLOOKUP(1,('Number Allocation'!$C$6:$C$1483=CW367)*('Number Allocation'!$D$6:$D$1483=CX367),'Number Allocation'!$A$6:$A$1483,"..."),IF(_xlpm.a="","...",_xlpm.a))</f>
        <v>...</v>
      </c>
      <c r="CV367" s="747">
        <v>0</v>
      </c>
      <c r="CW367" s="12" t="str">
        <v>Not Declared</v>
      </c>
      <c r="CX367" s="12" t="str">
        <v>White Horse Harriers</v>
      </c>
      <c r="CY367" s="747"/>
      <c r="CZ367" s="12"/>
      <c r="DA367" s="12"/>
      <c r="DB367" s="433"/>
      <c r="DC367" s="747" t="str" cm="1">
        <f t="array" ref="DC367">_xlfn.LET(_xlpm.a,_xlfn.XLOOKUP(1,('Number Allocation'!$C$6:$C$1483=DE367)*('Number Allocation'!$D$6:$D$1483=DF367),'Number Allocation'!$A$6:$A$1483,"..."),IF(_xlpm.a="","...",_xlpm.a))</f>
        <v>...</v>
      </c>
      <c r="DD367" s="747">
        <v>0</v>
      </c>
      <c r="DE367" s="12" t="str">
        <v>Not Declared</v>
      </c>
      <c r="DF367" s="12" t="str">
        <v>Witney Road Runners</v>
      </c>
      <c r="DG367" s="747"/>
      <c r="DH367" s="12"/>
      <c r="DI367" s="12"/>
      <c r="DJ367" s="433"/>
      <c r="DK367" s="747" t="str" cm="1">
        <f t="array" ref="DK367">_xlfn.LET(_xlpm.a,_xlfn.XLOOKUP(1,('Number Allocation'!$C$6:$C$1483=DM367)*('Number Allocation'!$D$6:$D$1483=DN367),'Number Allocation'!$A$6:$A$1483,"..."),IF(_xlpm.a="","...",_xlpm.a))</f>
        <v>...</v>
      </c>
      <c r="DL367" s="747">
        <v>0</v>
      </c>
      <c r="DM367" s="12" t="str">
        <v>Not Declared</v>
      </c>
      <c r="DN367" s="12" t="str">
        <v>Witney Road Runners</v>
      </c>
      <c r="DO367" s="747"/>
      <c r="DP367" s="12"/>
      <c r="DQ367" s="12"/>
      <c r="DT367" s="89"/>
      <c r="DU367" s="89"/>
      <c r="DZ367" s="15"/>
      <c r="EA367" s="15"/>
    </row>
    <row r="368" spans="1:131" s="359" customFormat="1" ht="21" customHeight="1">
      <c r="A368" s="358" t="str">
        <f>A367</f>
        <v>Radley AC</v>
      </c>
      <c r="B368" s="729" t="str">
        <f>Radley!AV$2</f>
        <v>RR</v>
      </c>
      <c r="C368" s="729" t="s">
        <v>65</v>
      </c>
      <c r="D368" s="732" t="str" cm="1">
        <f t="array" ref="D368">_xlfn.LET(_xlpm.x, Radley!$C$43:$M$43, _xlpm.y, Radley!$C$45:$M$70, _xlpm.z, Radley!$A$45:$A$70, IF(_xlfn.XLOOKUP($C368,_xlfn.XLOOKUP(D$330,_xlpm.x,_xlpm.y,""),_xlpm.z,"Not Declared")="", "Name not recorded",  _xlfn.XLOOKUP($C368,_xlfn.XLOOKUP(D$330,_xlpm.x,_xlpm.y,""),_xlpm.z,"Not Declared")))</f>
        <v>Not Declared</v>
      </c>
      <c r="E368" s="729" t="str" cm="1">
        <f t="array" ref="E368">_xlfn.LET(_xlpm.x, Radley!$D$43:$M$43, _xlpm.y, Radley!$D$45:$M$70, _xlpm.z, Radley!$A$45:$A$70, IF(_xlfn.XLOOKUP($C368,_xlfn.XLOOKUP(E$330,_xlpm.x,_xlpm.y,""),_xlpm.z,"Not Declared")="", "Name not recorded",  _xlfn.XLOOKUP($C368,_xlfn.XLOOKUP(E$330,_xlpm.x,_xlpm.y,""),_xlpm.z,"Not Declared")))</f>
        <v>Not Declared</v>
      </c>
      <c r="F368" s="729" t="str" cm="1">
        <f t="array" ref="F368">_xlfn.LET(_xlpm.x, Radley!$D$43:$M$43, _xlpm.y, Radley!$D$45:$M$70, _xlpm.z, Radley!$A$45:$A$70, IF(_xlfn.XLOOKUP($C368,_xlfn.XLOOKUP(F$330,_xlpm.x,_xlpm.y,""),_xlpm.z,"Not Declared")="", "Name not recorded",  _xlfn.XLOOKUP($C368,_xlfn.XLOOKUP(F$330,_xlpm.x,_xlpm.y,""),_xlpm.z,"Not Declared")))</f>
        <v>Not Declared</v>
      </c>
      <c r="G368" s="729" t="str" cm="1">
        <f t="array" ref="G368">_xlfn.LET(_xlpm.x, Radley!$D$43:$M$43, _xlpm.y, Radley!$D$45:$M$70, _xlpm.z, Radley!$A$45:$A$70, IF(_xlfn.XLOOKUP($C368,_xlfn.XLOOKUP(G$330,_xlpm.x,_xlpm.y,""),_xlpm.z,"Not Declared")="", "Name not recorded",  _xlfn.XLOOKUP($C368,_xlfn.XLOOKUP(G$330,_xlpm.x,_xlpm.y,""),_xlpm.z,"Not Declared")))</f>
        <v>Not Declared</v>
      </c>
      <c r="H368" s="729" t="str" cm="1">
        <f t="array" ref="H368">_xlfn.LET(_xlpm.x, Radley!$D$43:$M$43, _xlpm.y, Radley!$D$45:$M$70, _xlpm.z, Radley!$A$45:$A$70, IF(_xlfn.XLOOKUP($C368,_xlfn.XLOOKUP(H$330,_xlpm.x,_xlpm.y,""),_xlpm.z,"Not Declared")="", "Name not recorded",  _xlfn.XLOOKUP($C368,_xlfn.XLOOKUP(H$330,_xlpm.x,_xlpm.y,""),_xlpm.z,"Not Declared")))</f>
        <v>Not Declared</v>
      </c>
      <c r="I368" s="729" t="str" cm="1">
        <f t="array" ref="I368">_xlfn.LET(_xlpm.x, Radley!$D$43:$M$43, _xlpm.y, Radley!$D$45:$M$70, _xlpm.z, Radley!$A$45:$A$70, IF(_xlfn.XLOOKUP($C368,_xlfn.XLOOKUP(I$330,_xlpm.x,_xlpm.y,""),_xlpm.z,"Not Declared")="", "Name not recorded",  _xlfn.XLOOKUP($C368,_xlfn.XLOOKUP(I$330,_xlpm.x,_xlpm.y,""),_xlpm.z,"Not Declared")))</f>
        <v>Not Declared</v>
      </c>
      <c r="J368" s="729" t="str" cm="1">
        <f t="array" ref="J368">_xlfn.LET(_xlpm.x, Radley!$D$43:$M$43, _xlpm.y, Radley!$D$45:$M$70, _xlpm.z, Radley!$A$45:$A$70, IF(_xlfn.XLOOKUP($C368,_xlfn.XLOOKUP(J$330,_xlpm.x,_xlpm.y,""),_xlpm.z,"Not Declared")="", "Name not recorded",  _xlfn.XLOOKUP($C368,_xlfn.XLOOKUP(J$330,_xlpm.x,_xlpm.y,""),_xlpm.z,"Not Declared")))</f>
        <v>Not Declared</v>
      </c>
      <c r="K368" s="729" t="str" cm="1">
        <f t="array" ref="K368">_xlfn.LET(_xlpm.x, Radley!$D$43:$M$43, _xlpm.y, Radley!$D$45:$M$70, _xlpm.z, Radley!$A$45:$A$70, IF(_xlfn.XLOOKUP($C368,_xlfn.XLOOKUP(K$330,_xlpm.x,_xlpm.y,""),_xlpm.z,"Not Declared")="", "Name not recorded",  _xlfn.XLOOKUP($C368,_xlfn.XLOOKUP(K$330,_xlpm.x,_xlpm.y,""),_xlpm.z,"Not Declared")))</f>
        <v>Not Declared</v>
      </c>
      <c r="L368" s="729" t="str" cm="1">
        <f t="array" ref="L368">_xlfn.LET(_xlpm.x, Radley!$D$43:$M$43, _xlpm.y, Radley!$D$45:$M$70, _xlpm.z, Radley!$A$45:$A$70, IF(_xlfn.XLOOKUP($C368,_xlfn.XLOOKUP(L$330,_xlpm.x,_xlpm.y,""),_xlpm.z,"Not Declared")="", "Name not recorded",  _xlfn.XLOOKUP($C368,_xlfn.XLOOKUP(L$330,_xlpm.x,_xlpm.y,""),_xlpm.z,"Not Declared")))</f>
        <v>Not Declared</v>
      </c>
      <c r="M368" s="729" t="str" cm="1">
        <f t="array" ref="M368">_xlfn.LET(_xlpm.x, Radley!$D$43:$M$43, _xlpm.y, Radley!$D$45:$M$70, _xlpm.z, Radley!$A$45:$A$70, IF(_xlfn.XLOOKUP($C368,_xlfn.XLOOKUP(M$330,_xlpm.x,_xlpm.y,""),_xlpm.z,"Not Declared")="", "Name not recorded",  _xlfn.XLOOKUP($C368,_xlfn.XLOOKUP(M$330,_xlpm.x,_xlpm.y,""),_xlpm.z,"Not Declared")))</f>
        <v>Not Declared</v>
      </c>
      <c r="N368" s="729" t="str" cm="1">
        <f t="array" ref="N368">_xlfn.LET(_xlpm.x, Radley!$D$43:$M$43, _xlpm.y, Radley!$D$45:$M$70, _xlpm.z, Radley!$A$45:$A$70, IF(_xlfn.XLOOKUP($C368,_xlfn.XLOOKUP(N$330,_xlpm.x,_xlpm.y,""),_xlpm.z,"Not Declared")="", "Name not recorded",  _xlfn.XLOOKUP($C368,_xlfn.XLOOKUP(N$330,_xlpm.x,_xlpm.y,""),_xlpm.z,"Not Declared")))</f>
        <v>Not Declared</v>
      </c>
      <c r="O368" s="732"/>
      <c r="P368" s="732"/>
      <c r="Q368" s="732"/>
      <c r="R368" s="732"/>
      <c r="S368" s="732"/>
      <c r="T368" s="732"/>
      <c r="U368" s="732"/>
      <c r="V368" s="732"/>
      <c r="W368" s="732"/>
      <c r="X368" s="732"/>
      <c r="Y368" s="88"/>
      <c r="Z368" s="433"/>
      <c r="AA368" s="747" t="str" cm="1">
        <f t="array" ref="AA368">_xlfn.LET(_xlpm.a,_xlfn.XLOOKUP(1,('Number Allocation'!$C$6:$C$1483=AC368)*('Number Allocation'!$D$6:$D$1483=AD368),'Number Allocation'!$A$6:$A$1483,"..."),IF(_xlpm.a="","...",_xlpm.a))</f>
        <v>...</v>
      </c>
      <c r="AB368" s="747">
        <v>0</v>
      </c>
      <c r="AC368" s="12" t="str">
        <v>Not Declared</v>
      </c>
      <c r="AD368" s="12" t="str">
        <v>White Horse Harriers</v>
      </c>
      <c r="AE368" s="436"/>
      <c r="AG368" s="365"/>
      <c r="AH368" s="433"/>
      <c r="AI368" s="747" t="str" cm="1">
        <f t="array" ref="AI368">_xlfn.LET(_xlpm.a,_xlfn.XLOOKUP(1,('Number Allocation'!$C$6:$C$1483=AK368)*('Number Allocation'!$D$6:$D$1483=AL368),'Number Allocation'!$A$6:$A$1483,"..."),IF(_xlpm.a="","...",_xlpm.a))</f>
        <v>...</v>
      </c>
      <c r="AJ368" s="747">
        <v>0</v>
      </c>
      <c r="AK368" s="12" t="str">
        <v>Not Declared</v>
      </c>
      <c r="AL368" s="12" t="str">
        <v>Bicester AC</v>
      </c>
      <c r="AM368" s="436"/>
      <c r="AO368" s="365"/>
      <c r="AP368" s="433"/>
      <c r="AQ368" s="747" t="str" cm="1">
        <f t="array" ref="AQ368">_xlfn.LET(_xlpm.a,_xlfn.XLOOKUP(1,('Number Allocation'!$C$6:$C$1483=AS368)*('Number Allocation'!$D$6:$D$1483=AT368),'Number Allocation'!$A$6:$A$1483,"..."),IF(_xlpm.a="","...",_xlpm.a))</f>
        <v>...</v>
      </c>
      <c r="AR368" s="747">
        <v>0</v>
      </c>
      <c r="AS368" s="12" t="str">
        <v>Not Declared</v>
      </c>
      <c r="AT368" s="12" t="str">
        <v>Radley AC</v>
      </c>
      <c r="AU368" s="436"/>
      <c r="AW368" s="365"/>
      <c r="AX368" s="433"/>
      <c r="AY368" s="747" t="str" cm="1">
        <f t="array" ref="AY368">_xlfn.LET(_xlpm.a,_xlfn.XLOOKUP(1,('Number Allocation'!$C$6:$C$1483=BA368)*('Number Allocation'!$D$6:$D$1483=BB368),'Number Allocation'!$A$6:$A$1483,"..."),IF(_xlpm.a="","...",_xlpm.a))</f>
        <v>...</v>
      </c>
      <c r="AZ368" s="747"/>
      <c r="BA368" s="12"/>
      <c r="BB368" s="12"/>
      <c r="BC368" s="436"/>
      <c r="BE368" s="365"/>
      <c r="BF368" s="433"/>
      <c r="BG368" s="747" t="str" cm="1">
        <f t="array" ref="BG368">_xlfn.LET(_xlpm.a,_xlfn.XLOOKUP(1,('Number Allocation'!$C$6:$C$1483=BI368)*('Number Allocation'!$D$6:$D$1483=BJ368),'Number Allocation'!$A$6:$A$1483,"..."),IF(_xlpm.a="","...",_xlpm.a))</f>
        <v>...</v>
      </c>
      <c r="BH368" s="747">
        <v>0</v>
      </c>
      <c r="BI368" s="12" t="str">
        <v>Not Declared</v>
      </c>
      <c r="BJ368" s="12" t="str">
        <v>White Horse Harriers</v>
      </c>
      <c r="BK368" s="436"/>
      <c r="BM368" s="365"/>
      <c r="BN368" s="433"/>
      <c r="BO368" s="747" t="str" cm="1">
        <f t="array" ref="BO368">_xlfn.LET(_xlpm.a,_xlfn.XLOOKUP(1,('Number Allocation'!$C$6:$C$1483=BQ368)*('Number Allocation'!$D$6:$D$1483=BR368),'Number Allocation'!$A$6:$A$1483,"..."),IF(_xlpm.a="","...",_xlpm.a))</f>
        <v>...</v>
      </c>
      <c r="BP368" s="747">
        <v>0</v>
      </c>
      <c r="BQ368" s="12" t="str">
        <v>Not Declared</v>
      </c>
      <c r="BR368" s="12" t="str">
        <v>Banbury Harriers AC</v>
      </c>
      <c r="BS368" s="436"/>
      <c r="BU368" s="365"/>
      <c r="BV368" s="433"/>
      <c r="BW368" s="747" t="str" cm="1">
        <f t="array" ref="BW368">_xlfn.LET(_xlpm.a,_xlfn.XLOOKUP(1,('Number Allocation'!$C$6:$C$1483=BY368)*('Number Allocation'!$D$6:$D$1483=BZ368),'Number Allocation'!$A$6:$A$1483,"..."),IF(_xlpm.a="","...",_xlpm.a))</f>
        <v>...</v>
      </c>
      <c r="BX368" s="747"/>
      <c r="BY368" s="12"/>
      <c r="BZ368" s="12"/>
      <c r="CA368" s="747"/>
      <c r="CB368" s="3"/>
      <c r="CC368" s="3"/>
      <c r="CD368" s="433"/>
      <c r="CE368" s="747" t="str" cm="1">
        <f t="array" ref="CE368">_xlfn.LET(_xlpm.a,_xlfn.XLOOKUP(1,('Number Allocation'!$C$6:$C$1483=CG368)*('Number Allocation'!$D$6:$D$1483=CH368),'Number Allocation'!$A$6:$A$1483,"..."),IF(_xlpm.a="","...",_xlpm.a))</f>
        <v>...</v>
      </c>
      <c r="CF368" s="747">
        <v>0</v>
      </c>
      <c r="CG368" s="12" t="str">
        <v>Not Declared</v>
      </c>
      <c r="CH368" s="12" t="str">
        <v>Bicester AC</v>
      </c>
      <c r="CI368" s="747"/>
      <c r="CJ368" s="3"/>
      <c r="CK368" s="3"/>
      <c r="CL368" s="433"/>
      <c r="CM368" s="747" t="str" cm="1">
        <f t="array" ref="CM368">_xlfn.LET(_xlpm.a,_xlfn.XLOOKUP(1,('Number Allocation'!$C$6:$C$1483=CO368)*('Number Allocation'!$D$6:$D$1483=CP368),'Number Allocation'!$A$6:$A$1483,"..."),IF(_xlpm.a="","...",_xlpm.a))</f>
        <v>...</v>
      </c>
      <c r="CN368" s="747">
        <v>0</v>
      </c>
      <c r="CO368" s="12" t="str">
        <v>Not Declared</v>
      </c>
      <c r="CP368" s="12" t="str">
        <v>Oxford City AC</v>
      </c>
      <c r="CQ368" s="747"/>
      <c r="CR368" s="3"/>
      <c r="CS368" s="3"/>
      <c r="CT368" s="433"/>
      <c r="CU368" s="747" t="str" cm="1">
        <f t="array" ref="CU368">_xlfn.LET(_xlpm.a,_xlfn.XLOOKUP(1,('Number Allocation'!$C$6:$C$1483=CW368)*('Number Allocation'!$D$6:$D$1483=CX368),'Number Allocation'!$A$6:$A$1483,"..."),IF(_xlpm.a="","...",_xlpm.a))</f>
        <v>...</v>
      </c>
      <c r="CV368" s="747">
        <v>0</v>
      </c>
      <c r="CW368" s="12" t="str">
        <v>Not Declared</v>
      </c>
      <c r="CX368" s="12" t="str">
        <v>Witney Road Runners</v>
      </c>
      <c r="CY368" s="747"/>
      <c r="CZ368" s="3"/>
      <c r="DA368" s="3"/>
      <c r="DB368" s="433"/>
      <c r="DC368" s="747" t="str" cm="1">
        <f t="array" ref="DC368">_xlfn.LET(_xlpm.a,_xlfn.XLOOKUP(1,('Number Allocation'!$C$6:$C$1483=DE368)*('Number Allocation'!$D$6:$D$1483=DF368),'Number Allocation'!$A$6:$A$1483,"..."),IF(_xlpm.a="","...",_xlpm.a))</f>
        <v>...</v>
      </c>
      <c r="DD368" s="747">
        <v>0</v>
      </c>
      <c r="DE368" s="12" t="str">
        <v>Not Declared</v>
      </c>
      <c r="DF368" s="12" t="str">
        <v>Banbury Harriers AC</v>
      </c>
      <c r="DG368" s="747"/>
      <c r="DH368" s="3"/>
      <c r="DI368" s="3"/>
      <c r="DJ368" s="433"/>
      <c r="DK368" s="747" t="str" cm="1">
        <f t="array" ref="DK368">_xlfn.LET(_xlpm.a,_xlfn.XLOOKUP(1,('Number Allocation'!$C$6:$C$1483=DM368)*('Number Allocation'!$D$6:$D$1483=DN368),'Number Allocation'!$A$6:$A$1483,"..."),IF(_xlpm.a="","...",_xlpm.a))</f>
        <v>...</v>
      </c>
      <c r="DL368" s="747">
        <v>0</v>
      </c>
      <c r="DM368" s="12" t="str">
        <v>Not Declared</v>
      </c>
      <c r="DN368" s="12" t="str">
        <v>Radley AC</v>
      </c>
      <c r="DO368" s="747"/>
      <c r="DP368" s="3"/>
      <c r="DQ368" s="3"/>
      <c r="DR368" s="88"/>
      <c r="DS368" s="88"/>
      <c r="DT368" s="88"/>
      <c r="DZ368" s="15"/>
      <c r="EA368" s="15"/>
    </row>
    <row r="369" spans="1:131" s="359" customFormat="1" ht="21" customHeight="1">
      <c r="A369" s="358" t="str">
        <f>A367</f>
        <v>Radley AC</v>
      </c>
      <c r="B369" s="729"/>
      <c r="C369" s="729" t="s">
        <v>517</v>
      </c>
      <c r="D369" s="732" t="str" cm="1">
        <f t="array" ref="D369">_xlfn.LET(_xlpm.x, Radley!$C$43:$M$43, _xlpm.y, Radley!$C$45:$M$70, _xlpm.z, Radley!$A$45:$A$70, IF(_xlfn.XLOOKUP($C369,_xlfn.XLOOKUP(D$330,_xlpm.x,_xlpm.y,""),_xlpm.z,"Not Declared")="", "Name not recorded",  _xlfn.XLOOKUP($C369,_xlfn.XLOOKUP(D$330,_xlpm.x,_xlpm.y,""),_xlpm.z,"Not Declared")))</f>
        <v>Not Declared</v>
      </c>
      <c r="E369" s="729" t="str" cm="1">
        <f t="array" ref="E369">_xlfn.LET(_xlpm.x, Radley!$D$43:$M$43, _xlpm.y, Radley!$D$45:$M$70, _xlpm.z, Radley!$A$45:$A$70, IF(_xlfn.XLOOKUP($C369,_xlfn.XLOOKUP(E$330,_xlpm.x,_xlpm.y,""),_xlpm.z,"Not Declared")="", "Name not recorded",  _xlfn.XLOOKUP($C369,_xlfn.XLOOKUP(E$330,_xlpm.x,_xlpm.y,""),_xlpm.z,"Not Declared")))</f>
        <v>Not Declared</v>
      </c>
      <c r="F369" s="729" t="str" cm="1">
        <f t="array" ref="F369">_xlfn.LET(_xlpm.x, Radley!$D$43:$M$43, _xlpm.y, Radley!$D$45:$M$70, _xlpm.z, Radley!$A$45:$A$70, IF(_xlfn.XLOOKUP($C369,_xlfn.XLOOKUP(F$330,_xlpm.x,_xlpm.y,""),_xlpm.z,"Not Declared")="", "Name not recorded",  _xlfn.XLOOKUP($C369,_xlfn.XLOOKUP(F$330,_xlpm.x,_xlpm.y,""),_xlpm.z,"Not Declared")))</f>
        <v>Not Declared</v>
      </c>
      <c r="G369" s="729" t="str" cm="1">
        <f t="array" ref="G369">_xlfn.LET(_xlpm.x, Radley!$D$43:$M$43, _xlpm.y, Radley!$D$45:$M$70, _xlpm.z, Radley!$A$45:$A$70, IF(_xlfn.XLOOKUP($C369,_xlfn.XLOOKUP(G$330,_xlpm.x,_xlpm.y,""),_xlpm.z,"Not Declared")="", "Name not recorded",  _xlfn.XLOOKUP($C369,_xlfn.XLOOKUP(G$330,_xlpm.x,_xlpm.y,""),_xlpm.z,"Not Declared")))</f>
        <v>Not Declared</v>
      </c>
      <c r="H369" s="729" t="str" cm="1">
        <f t="array" ref="H369">_xlfn.LET(_xlpm.x, Radley!$D$43:$M$43, _xlpm.y, Radley!$D$45:$M$70, _xlpm.z, Radley!$A$45:$A$70, IF(_xlfn.XLOOKUP($C369,_xlfn.XLOOKUP(H$330,_xlpm.x,_xlpm.y,""),_xlpm.z,"Not Declared")="", "Name not recorded",  _xlfn.XLOOKUP($C369,_xlfn.XLOOKUP(H$330,_xlpm.x,_xlpm.y,""),_xlpm.z,"Not Declared")))</f>
        <v>Not Declared</v>
      </c>
      <c r="I369" s="729" t="str" cm="1">
        <f t="array" ref="I369">_xlfn.LET(_xlpm.x, Radley!$D$43:$M$43, _xlpm.y, Radley!$D$45:$M$70, _xlpm.z, Radley!$A$45:$A$70, IF(_xlfn.XLOOKUP($C369,_xlfn.XLOOKUP(I$330,_xlpm.x,_xlpm.y,""),_xlpm.z,"Not Declared")="", "Name not recorded",  _xlfn.XLOOKUP($C369,_xlfn.XLOOKUP(I$330,_xlpm.x,_xlpm.y,""),_xlpm.z,"Not Declared")))</f>
        <v>Not Declared</v>
      </c>
      <c r="J369" s="729" t="str" cm="1">
        <f t="array" ref="J369">_xlfn.LET(_xlpm.x, Radley!$D$43:$M$43, _xlpm.y, Radley!$D$45:$M$70, _xlpm.z, Radley!$A$45:$A$70, IF(_xlfn.XLOOKUP($C369,_xlfn.XLOOKUP(J$330,_xlpm.x,_xlpm.y,""),_xlpm.z,"Not Declared")="", "Name not recorded",  _xlfn.XLOOKUP($C369,_xlfn.XLOOKUP(J$330,_xlpm.x,_xlpm.y,""),_xlpm.z,"Not Declared")))</f>
        <v>Not Declared</v>
      </c>
      <c r="K369" s="729" t="str" cm="1">
        <f t="array" ref="K369">_xlfn.LET(_xlpm.x, Radley!$D$43:$M$43, _xlpm.y, Radley!$D$45:$M$70, _xlpm.z, Radley!$A$45:$A$70, IF(_xlfn.XLOOKUP($C369,_xlfn.XLOOKUP(K$330,_xlpm.x,_xlpm.y,""),_xlpm.z,"Not Declared")="", "Name not recorded",  _xlfn.XLOOKUP($C369,_xlfn.XLOOKUP(K$330,_xlpm.x,_xlpm.y,""),_xlpm.z,"Not Declared")))</f>
        <v>Not Declared</v>
      </c>
      <c r="L369" s="729" t="str" cm="1">
        <f t="array" ref="L369">_xlfn.LET(_xlpm.x, Radley!$D$43:$M$43, _xlpm.y, Radley!$D$45:$M$70, _xlpm.z, Radley!$A$45:$A$70, IF(_xlfn.XLOOKUP($C369,_xlfn.XLOOKUP(L$330,_xlpm.x,_xlpm.y,""),_xlpm.z,"Not Declared")="", "Name not recorded",  _xlfn.XLOOKUP($C369,_xlfn.XLOOKUP(L$330,_xlpm.x,_xlpm.y,""),_xlpm.z,"Not Declared")))</f>
        <v>Not Declared</v>
      </c>
      <c r="M369" s="729" t="str" cm="1">
        <f t="array" ref="M369">_xlfn.LET(_xlpm.x, Radley!$D$43:$M$43, _xlpm.y, Radley!$D$45:$M$70, _xlpm.z, Radley!$A$45:$A$70, IF(_xlfn.XLOOKUP($C369,_xlfn.XLOOKUP(M$330,_xlpm.x,_xlpm.y,""),_xlpm.z,"Not Declared")="", "Name not recorded",  _xlfn.XLOOKUP($C369,_xlfn.XLOOKUP(M$330,_xlpm.x,_xlpm.y,""),_xlpm.z,"Not Declared")))</f>
        <v>Not Declared</v>
      </c>
      <c r="N369" s="729" t="str" cm="1">
        <f t="array" ref="N369">_xlfn.LET(_xlpm.x, Radley!$D$43:$M$43, _xlpm.y, Radley!$D$45:$M$70, _xlpm.z, Radley!$A$45:$A$70, IF(_xlfn.XLOOKUP($C369,_xlfn.XLOOKUP(N$330,_xlpm.x,_xlpm.y,""),_xlpm.z,"Not Declared")="", "Name not recorded",  _xlfn.XLOOKUP($C369,_xlfn.XLOOKUP(N$330,_xlpm.x,_xlpm.y,""),_xlpm.z,"Not Declared")))</f>
        <v>Not Declared</v>
      </c>
      <c r="O369" s="732"/>
      <c r="P369" s="79" t="s">
        <v>517</v>
      </c>
      <c r="Q369" s="729" t="s">
        <v>319</v>
      </c>
      <c r="R369" s="729" t="s">
        <v>320</v>
      </c>
      <c r="S369" s="729" t="s">
        <v>321</v>
      </c>
      <c r="T369" s="729" t="str" cm="1">
        <f t="array" ref="T369">_xlfn.LET(_xlpm.x,Radley!$C$43:$N$43, _xlpm.y, Radley!$C$45:$N$70, _xlpm.z, Radley!$A$45:$A$70, IF(_xlfn.XLOOKUP(P369,_xlfn.XLOOKUP(T$330,_xlpm.x,_xlpm.y,""),_xlpm.z,"Not Declared")="", "Name not recorded",  _xlfn.XLOOKUP(P369,_xlfn.XLOOKUP(T$330,_xlpm.x,_xlpm.y,""),_xlpm.z,"Not Declared")))</f>
        <v>Not Declared</v>
      </c>
      <c r="U369" s="729" t="str" cm="1">
        <f t="array" ref="U369">_xlfn.LET(_xlpm.x,Radley!$C$43:$N$43, _xlpm.y, Radley!$C$45:$N$70, _xlpm.z, Radley!$A$45:$A$70, IF(_xlfn.XLOOKUP(Q369,_xlfn.XLOOKUP(U$330,_xlpm.x,_xlpm.y,""),_xlpm.z,"Not Declared")="", "Name not recorded",  _xlfn.XLOOKUP(Q369,_xlfn.XLOOKUP(U$330,_xlpm.x,_xlpm.y,""),_xlpm.z,"Not Declared")))</f>
        <v>Not Declared</v>
      </c>
      <c r="V369" s="729" t="str" cm="1">
        <f t="array" ref="V369">_xlfn.LET(_xlpm.x,Radley!$C$43:$N$43, _xlpm.y, Radley!$C$45:$N$70, _xlpm.z, Radley!$A$45:$A$70, IF(_xlfn.XLOOKUP(R369,_xlfn.XLOOKUP(V$330,_xlpm.x,_xlpm.y,""),_xlpm.z,"Not Declared")="", "Name not recorded",  _xlfn.XLOOKUP(R369,_xlfn.XLOOKUP(V$330,_xlpm.x,_xlpm.y,""),_xlpm.z,"Not Declared")))</f>
        <v>Not Declared</v>
      </c>
      <c r="W369" s="729" t="str" cm="1">
        <f t="array" ref="W369">_xlfn.LET(_xlpm.x,Radley!$C$43:$N$43, _xlpm.y, Radley!$C$45:$N$70, _xlpm.z, Radley!$A$45:$A$70, IF(_xlfn.XLOOKUP(S369,_xlfn.XLOOKUP(W$330,_xlpm.x,_xlpm.y,""),_xlpm.z,"Not Declared")="", "Name not recorded",  _xlfn.XLOOKUP(S369,_xlfn.XLOOKUP(W$330,_xlpm.x,_xlpm.y,""),_xlpm.z,"Not Declared")))</f>
        <v>Not Declared</v>
      </c>
      <c r="X369" s="358" t="str">
        <f>_xlfn.TEXTJOIN(", ",,T369:W369)</f>
        <v>Not Declared, Not Declared, Not Declared, Not Declared</v>
      </c>
      <c r="Z369" s="433"/>
      <c r="AA369" s="747" t="str" cm="1">
        <f t="array" ref="AA369">_xlfn.LET(_xlpm.a,_xlfn.XLOOKUP(1,('Number Allocation'!$C$6:$C$1483=AC369)*('Number Allocation'!$D$6:$D$1483=AD369),'Number Allocation'!$A$6:$A$1483,"..."),IF(_xlpm.a="","...",_xlpm.a))</f>
        <v>...</v>
      </c>
      <c r="AB369" s="747">
        <v>0</v>
      </c>
      <c r="AC369" s="12" t="str">
        <v>Not Declared</v>
      </c>
      <c r="AD369" s="12" t="str">
        <v>Witney Road Runners</v>
      </c>
      <c r="AE369" s="436"/>
      <c r="AG369" s="365"/>
      <c r="AH369" s="433"/>
      <c r="AI369" s="747" t="str" cm="1">
        <f t="array" ref="AI369">_xlfn.LET(_xlpm.a,_xlfn.XLOOKUP(1,('Number Allocation'!$C$6:$C$1483=AK369)*('Number Allocation'!$D$6:$D$1483=AL369),'Number Allocation'!$A$6:$A$1483,"..."),IF(_xlpm.a="","...",_xlpm.a))</f>
        <v>...</v>
      </c>
      <c r="AJ369" s="747">
        <v>0</v>
      </c>
      <c r="AK369" s="12" t="str">
        <v>Not Declared</v>
      </c>
      <c r="AL369" s="12" t="str">
        <v>White Horse Harriers</v>
      </c>
      <c r="AM369" s="436"/>
      <c r="AO369" s="365"/>
      <c r="AP369" s="433"/>
      <c r="AQ369" s="747" t="str" cm="1">
        <f t="array" ref="AQ369">_xlfn.LET(_xlpm.a,_xlfn.XLOOKUP(1,('Number Allocation'!$C$6:$C$1483=AS369)*('Number Allocation'!$D$6:$D$1483=AT369),'Number Allocation'!$A$6:$A$1483,"..."),IF(_xlpm.a="","...",_xlpm.a))</f>
        <v>...</v>
      </c>
      <c r="AR369" s="747">
        <v>0</v>
      </c>
      <c r="AS369" s="12" t="str">
        <v>Not Declared</v>
      </c>
      <c r="AT369" s="12" t="str">
        <v>Bicester AC</v>
      </c>
      <c r="AU369" s="436"/>
      <c r="AW369" s="365"/>
      <c r="AX369" s="433"/>
      <c r="AY369" s="747" t="str" cm="1">
        <f t="array" ref="AY369">_xlfn.LET(_xlpm.a,_xlfn.XLOOKUP(1,('Number Allocation'!$C$6:$C$1483=BA369)*('Number Allocation'!$D$6:$D$1483=BB369),'Number Allocation'!$A$6:$A$1483,"..."),IF(_xlpm.a="","...",_xlpm.a))</f>
        <v>...</v>
      </c>
      <c r="AZ369" s="747"/>
      <c r="BA369" s="12"/>
      <c r="BB369" s="12"/>
      <c r="BC369" s="436"/>
      <c r="BE369" s="365"/>
      <c r="BF369" s="433"/>
      <c r="BG369" s="747" t="str" cm="1">
        <f t="array" ref="BG369">_xlfn.LET(_xlpm.a,_xlfn.XLOOKUP(1,('Number Allocation'!$C$6:$C$1483=BI369)*('Number Allocation'!$D$6:$D$1483=BJ369),'Number Allocation'!$A$6:$A$1483,"..."),IF(_xlpm.a="","...",_xlpm.a))</f>
        <v>...</v>
      </c>
      <c r="BH369" s="747">
        <v>0</v>
      </c>
      <c r="BI369" s="12" t="str">
        <v>Not Declared</v>
      </c>
      <c r="BJ369" s="12" t="str">
        <v>Team Kennet</v>
      </c>
      <c r="BK369" s="436"/>
      <c r="BM369" s="365"/>
      <c r="BN369" s="433"/>
      <c r="BO369" s="747" t="str" cm="1">
        <f t="array" ref="BO369">_xlfn.LET(_xlpm.a,_xlfn.XLOOKUP(1,('Number Allocation'!$C$6:$C$1483=BQ369)*('Number Allocation'!$D$6:$D$1483=BR369),'Number Allocation'!$A$6:$A$1483,"..."),IF(_xlpm.a="","...",_xlpm.a))</f>
        <v>...</v>
      </c>
      <c r="BP369" s="747">
        <v>0</v>
      </c>
      <c r="BQ369" s="12" t="str">
        <v>Not Declared</v>
      </c>
      <c r="BR369" s="12" t="str">
        <v>Bicester AC</v>
      </c>
      <c r="BS369" s="436"/>
      <c r="BU369" s="365"/>
      <c r="BV369" s="433"/>
      <c r="BW369" s="747" t="str" cm="1">
        <f t="array" ref="BW369">_xlfn.LET(_xlpm.a,_xlfn.XLOOKUP(1,('Number Allocation'!$C$6:$C$1483=BY369)*('Number Allocation'!$D$6:$D$1483=BZ369),'Number Allocation'!$A$6:$A$1483,"..."),IF(_xlpm.a="","...",_xlpm.a))</f>
        <v>...</v>
      </c>
      <c r="BX369" s="747"/>
      <c r="BY369" s="12"/>
      <c r="BZ369" s="12"/>
      <c r="CA369" s="747"/>
      <c r="CB369" s="3"/>
      <c r="CC369" s="3"/>
      <c r="CD369" s="433"/>
      <c r="CE369" s="747" t="str" cm="1">
        <f t="array" ref="CE369">_xlfn.LET(_xlpm.a,_xlfn.XLOOKUP(1,('Number Allocation'!$C$6:$C$1483=CG369)*('Number Allocation'!$D$6:$D$1483=CH369),'Number Allocation'!$A$6:$A$1483,"..."),IF(_xlpm.a="","...",_xlpm.a))</f>
        <v>...</v>
      </c>
      <c r="CF369" s="747">
        <v>0</v>
      </c>
      <c r="CG369" s="12" t="str">
        <v>Not Declared</v>
      </c>
      <c r="CH369" s="12" t="str">
        <v>Oxford City AC</v>
      </c>
      <c r="CI369" s="747"/>
      <c r="CJ369" s="3"/>
      <c r="CK369" s="3"/>
      <c r="CL369" s="433"/>
      <c r="CM369" s="747" t="str" cm="1">
        <f t="array" ref="CM369">_xlfn.LET(_xlpm.a,_xlfn.XLOOKUP(1,('Number Allocation'!$C$6:$C$1483=CO369)*('Number Allocation'!$D$6:$D$1483=CP369),'Number Allocation'!$A$6:$A$1483,"..."),IF(_xlpm.a="","...",_xlpm.a))</f>
        <v>...</v>
      </c>
      <c r="CN369" s="747">
        <v>0</v>
      </c>
      <c r="CO369" s="12" t="str">
        <v>Not Declared</v>
      </c>
      <c r="CP369" s="12" t="str">
        <v>Abingdon AC</v>
      </c>
      <c r="CQ369" s="747"/>
      <c r="CR369" s="3"/>
      <c r="CS369" s="3"/>
      <c r="CT369" s="433"/>
      <c r="CU369" s="747" t="str" cm="1">
        <f t="array" ref="CU369">_xlfn.LET(_xlpm.a,_xlfn.XLOOKUP(1,('Number Allocation'!$C$6:$C$1483=CW369)*('Number Allocation'!$D$6:$D$1483=CX369),'Number Allocation'!$A$6:$A$1483,"..."),IF(_xlpm.a="","...",_xlpm.a))</f>
        <v>...</v>
      </c>
      <c r="CV369" s="747">
        <v>0</v>
      </c>
      <c r="CW369" s="12" t="str">
        <v>Not Declared</v>
      </c>
      <c r="CX369" s="12" t="str">
        <v>Radley AC</v>
      </c>
      <c r="CY369" s="747"/>
      <c r="CZ369" s="3"/>
      <c r="DA369" s="3"/>
      <c r="DB369" s="433"/>
      <c r="DC369" s="747" t="str" cm="1">
        <f t="array" ref="DC369">_xlfn.LET(_xlpm.a,_xlfn.XLOOKUP(1,('Number Allocation'!$C$6:$C$1483=DE369)*('Number Allocation'!$D$6:$D$1483=DF369),'Number Allocation'!$A$6:$A$1483,"..."),IF(_xlpm.a="","...",_xlpm.a))</f>
        <v>...</v>
      </c>
      <c r="DD369" s="747">
        <v>0</v>
      </c>
      <c r="DE369" s="12" t="str">
        <v>Not Declared</v>
      </c>
      <c r="DF369" s="12" t="str">
        <v>White Horse Harriers</v>
      </c>
      <c r="DG369" s="747"/>
      <c r="DH369" s="3"/>
      <c r="DI369" s="3"/>
      <c r="DJ369" s="433"/>
      <c r="DK369" s="747" t="str" cm="1">
        <f t="array" ref="DK369">_xlfn.LET(_xlpm.a,_xlfn.XLOOKUP(1,('Number Allocation'!$C$6:$C$1483=DM369)*('Number Allocation'!$D$6:$D$1483=DN369),'Number Allocation'!$A$6:$A$1483,"..."),IF(_xlpm.a="","...",_xlpm.a))</f>
        <v>...</v>
      </c>
      <c r="DL369" s="747">
        <v>0</v>
      </c>
      <c r="DM369" s="12" t="str">
        <v>Not Declared</v>
      </c>
      <c r="DN369" s="12" t="str">
        <v>Abingdon AC</v>
      </c>
      <c r="DO369" s="747"/>
      <c r="DP369" s="3"/>
      <c r="DQ369" s="3"/>
      <c r="DR369" s="88"/>
      <c r="DS369" s="88"/>
      <c r="DT369" s="88"/>
      <c r="DZ369" s="15"/>
      <c r="EA369" s="15"/>
    </row>
    <row r="370" spans="1:131" s="359" customFormat="1" ht="21" customHeight="1">
      <c r="A370" s="358" t="str">
        <f t="shared" ref="A370:A374" si="40">A368</f>
        <v>Radley AC</v>
      </c>
      <c r="B370" s="729"/>
      <c r="C370" s="729" t="s">
        <v>319</v>
      </c>
      <c r="D370" s="732" t="str" cm="1">
        <f t="array" ref="D370">_xlfn.LET(_xlpm.x, Radley!$C$43:$M$43, _xlpm.y, Radley!$C$45:$M$70, _xlpm.z, Radley!$A$45:$A$70, IF(_xlfn.XLOOKUP($C370,_xlfn.XLOOKUP(D$330,_xlpm.x,_xlpm.y,""),_xlpm.z,"Not Declared")="", "Name not recorded",  _xlfn.XLOOKUP($C370,_xlfn.XLOOKUP(D$330,_xlpm.x,_xlpm.y,""),_xlpm.z,"Not Declared")))</f>
        <v>Not Declared</v>
      </c>
      <c r="E370" s="729" t="str" cm="1">
        <f t="array" ref="E370">_xlfn.LET(_xlpm.x, Radley!$D$43:$M$43, _xlpm.y, Radley!$D$45:$M$70, _xlpm.z, Radley!$A$45:$A$70, IF(_xlfn.XLOOKUP($C370,_xlfn.XLOOKUP(E$330,_xlpm.x,_xlpm.y,""),_xlpm.z,"Not Declared")="", "Name not recorded",  _xlfn.XLOOKUP($C370,_xlfn.XLOOKUP(E$330,_xlpm.x,_xlpm.y,""),_xlpm.z,"Not Declared")))</f>
        <v>Not Declared</v>
      </c>
      <c r="F370" s="729" t="str" cm="1">
        <f t="array" ref="F370">_xlfn.LET(_xlpm.x, Radley!$D$43:$M$43, _xlpm.y, Radley!$D$45:$M$70, _xlpm.z, Radley!$A$45:$A$70, IF(_xlfn.XLOOKUP($C370,_xlfn.XLOOKUP(F$330,_xlpm.x,_xlpm.y,""),_xlpm.z,"Not Declared")="", "Name not recorded",  _xlfn.XLOOKUP($C370,_xlfn.XLOOKUP(F$330,_xlpm.x,_xlpm.y,""),_xlpm.z,"Not Declared")))</f>
        <v>Not Declared</v>
      </c>
      <c r="G370" s="729" t="str" cm="1">
        <f t="array" ref="G370">_xlfn.LET(_xlpm.x, Radley!$D$43:$M$43, _xlpm.y, Radley!$D$45:$M$70, _xlpm.z, Radley!$A$45:$A$70, IF(_xlfn.XLOOKUP($C370,_xlfn.XLOOKUP(G$330,_xlpm.x,_xlpm.y,""),_xlpm.z,"Not Declared")="", "Name not recorded",  _xlfn.XLOOKUP($C370,_xlfn.XLOOKUP(G$330,_xlpm.x,_xlpm.y,""),_xlpm.z,"Not Declared")))</f>
        <v>Not Declared</v>
      </c>
      <c r="H370" s="729" t="str" cm="1">
        <f t="array" ref="H370">_xlfn.LET(_xlpm.x, Radley!$D$43:$M$43, _xlpm.y, Radley!$D$45:$M$70, _xlpm.z, Radley!$A$45:$A$70, IF(_xlfn.XLOOKUP($C370,_xlfn.XLOOKUP(H$330,_xlpm.x,_xlpm.y,""),_xlpm.z,"Not Declared")="", "Name not recorded",  _xlfn.XLOOKUP($C370,_xlfn.XLOOKUP(H$330,_xlpm.x,_xlpm.y,""),_xlpm.z,"Not Declared")))</f>
        <v>Not Declared</v>
      </c>
      <c r="I370" s="729" t="str" cm="1">
        <f t="array" ref="I370">_xlfn.LET(_xlpm.x, Radley!$D$43:$M$43, _xlpm.y, Radley!$D$45:$M$70, _xlpm.z, Radley!$A$45:$A$70, IF(_xlfn.XLOOKUP($C370,_xlfn.XLOOKUP(I$330,_xlpm.x,_xlpm.y,""),_xlpm.z,"Not Declared")="", "Name not recorded",  _xlfn.XLOOKUP($C370,_xlfn.XLOOKUP(I$330,_xlpm.x,_xlpm.y,""),_xlpm.z,"Not Declared")))</f>
        <v>Not Declared</v>
      </c>
      <c r="J370" s="729" t="str" cm="1">
        <f t="array" ref="J370">_xlfn.LET(_xlpm.x, Radley!$D$43:$M$43, _xlpm.y, Radley!$D$45:$M$70, _xlpm.z, Radley!$A$45:$A$70, IF(_xlfn.XLOOKUP($C370,_xlfn.XLOOKUP(J$330,_xlpm.x,_xlpm.y,""),_xlpm.z,"Not Declared")="", "Name not recorded",  _xlfn.XLOOKUP($C370,_xlfn.XLOOKUP(J$330,_xlpm.x,_xlpm.y,""),_xlpm.z,"Not Declared")))</f>
        <v>Not Declared</v>
      </c>
      <c r="K370" s="729" t="str" cm="1">
        <f t="array" ref="K370">_xlfn.LET(_xlpm.x, Radley!$D$43:$M$43, _xlpm.y, Radley!$D$45:$M$70, _xlpm.z, Radley!$A$45:$A$70, IF(_xlfn.XLOOKUP($C370,_xlfn.XLOOKUP(K$330,_xlpm.x,_xlpm.y,""),_xlpm.z,"Not Declared")="", "Name not recorded",  _xlfn.XLOOKUP($C370,_xlfn.XLOOKUP(K$330,_xlpm.x,_xlpm.y,""),_xlpm.z,"Not Declared")))</f>
        <v>Not Declared</v>
      </c>
      <c r="L370" s="729" t="str" cm="1">
        <f t="array" ref="L370">_xlfn.LET(_xlpm.x, Radley!$D$43:$M$43, _xlpm.y, Radley!$D$45:$M$70, _xlpm.z, Radley!$A$45:$A$70, IF(_xlfn.XLOOKUP($C370,_xlfn.XLOOKUP(L$330,_xlpm.x,_xlpm.y,""),_xlpm.z,"Not Declared")="", "Name not recorded",  _xlfn.XLOOKUP($C370,_xlfn.XLOOKUP(L$330,_xlpm.x,_xlpm.y,""),_xlpm.z,"Not Declared")))</f>
        <v>Not Declared</v>
      </c>
      <c r="M370" s="729" t="str" cm="1">
        <f t="array" ref="M370">_xlfn.LET(_xlpm.x, Radley!$D$43:$M$43, _xlpm.y, Radley!$D$45:$M$70, _xlpm.z, Radley!$A$45:$A$70, IF(_xlfn.XLOOKUP($C370,_xlfn.XLOOKUP(M$330,_xlpm.x,_xlpm.y,""),_xlpm.z,"Not Declared")="", "Name not recorded",  _xlfn.XLOOKUP($C370,_xlfn.XLOOKUP(M$330,_xlpm.x,_xlpm.y,""),_xlpm.z,"Not Declared")))</f>
        <v>Not Declared</v>
      </c>
      <c r="N370" s="729" t="str" cm="1">
        <f t="array" ref="N370">_xlfn.LET(_xlpm.x, Radley!$D$43:$M$43, _xlpm.y, Radley!$D$45:$M$70, _xlpm.z, Radley!$A$45:$A$70, IF(_xlfn.XLOOKUP($C370,_xlfn.XLOOKUP(N$330,_xlpm.x,_xlpm.y,""),_xlpm.z,"Not Declared")="", "Name not recorded",  _xlfn.XLOOKUP($C370,_xlfn.XLOOKUP(N$330,_xlpm.x,_xlpm.y,""),_xlpm.z,"Not Declared")))</f>
        <v>Not Declared</v>
      </c>
      <c r="O370" s="732"/>
      <c r="P370" s="3"/>
      <c r="Q370" s="3"/>
      <c r="R370" s="3"/>
      <c r="S370" s="3"/>
      <c r="T370" s="3"/>
      <c r="U370" s="3"/>
      <c r="V370" s="3"/>
      <c r="W370" s="3"/>
      <c r="X370" s="3"/>
      <c r="Z370" s="433"/>
      <c r="AA370" s="749" t="str" cm="1">
        <f t="array" ref="AA370">_xlfn.LET(_xlpm.a,_xlfn.XLOOKUP(1,('Number Allocation'!$C$6:$C$1483=AC370)*('Number Allocation'!$D$6:$D$1483=AD370),'Number Allocation'!$A$6:$A$1483,"..."),IF(_xlpm.a="","...",_xlpm.a))</f>
        <v>...</v>
      </c>
      <c r="AB370" s="749">
        <v>0</v>
      </c>
      <c r="AC370" s="427" t="str">
        <v>Not Declared</v>
      </c>
      <c r="AD370" s="427" t="str">
        <v>Bicester AC</v>
      </c>
      <c r="AE370" s="436"/>
      <c r="AG370" s="365"/>
      <c r="AH370" s="433"/>
      <c r="AI370" s="749" t="str" cm="1">
        <f t="array" ref="AI370">_xlfn.LET(_xlpm.a,_xlfn.XLOOKUP(1,('Number Allocation'!$C$6:$C$1483=AK370)*('Number Allocation'!$D$6:$D$1483=AL370),'Number Allocation'!$A$6:$A$1483,"..."),IF(_xlpm.a="","...",_xlpm.a))</f>
        <v>...</v>
      </c>
      <c r="AJ370" s="749">
        <v>0</v>
      </c>
      <c r="AK370" s="427" t="str">
        <v>Not Declared</v>
      </c>
      <c r="AL370" s="427" t="str">
        <v>Oxford City AC</v>
      </c>
      <c r="AM370" s="436"/>
      <c r="AO370" s="365"/>
      <c r="AP370" s="433"/>
      <c r="AQ370" s="749" t="str" cm="1">
        <f t="array" ref="AQ370">_xlfn.LET(_xlpm.a,_xlfn.XLOOKUP(1,('Number Allocation'!$C$6:$C$1483=AS370)*('Number Allocation'!$D$6:$D$1483=AT370),'Number Allocation'!$A$6:$A$1483,"..."),IF(_xlpm.a="","...",_xlpm.a))</f>
        <v>...</v>
      </c>
      <c r="AR370" s="749">
        <v>0</v>
      </c>
      <c r="AS370" s="427" t="str">
        <v>Not Declared</v>
      </c>
      <c r="AT370" s="427" t="str">
        <v>Abingdon AC</v>
      </c>
      <c r="AU370" s="436"/>
      <c r="AW370" s="365"/>
      <c r="AX370" s="433"/>
      <c r="AY370" s="749" t="str" cm="1">
        <f t="array" ref="AY370">_xlfn.LET(_xlpm.a,_xlfn.XLOOKUP(1,('Number Allocation'!$C$6:$C$1483=BA370)*('Number Allocation'!$D$6:$D$1483=BB370),'Number Allocation'!$A$6:$A$1483,"..."),IF(_xlpm.a="","...",_xlpm.a))</f>
        <v>...</v>
      </c>
      <c r="AZ370" s="749"/>
      <c r="BA370" s="427"/>
      <c r="BB370" s="427"/>
      <c r="BC370" s="436"/>
      <c r="BE370" s="365"/>
      <c r="BF370" s="433"/>
      <c r="BG370" s="749" t="str" cm="1">
        <f t="array" ref="BG370">_xlfn.LET(_xlpm.a,_xlfn.XLOOKUP(1,('Number Allocation'!$C$6:$C$1483=BI370)*('Number Allocation'!$D$6:$D$1483=BJ370),'Number Allocation'!$A$6:$A$1483,"..."),IF(_xlpm.a="","...",_xlpm.a))</f>
        <v>...</v>
      </c>
      <c r="BH370" s="749">
        <v>0</v>
      </c>
      <c r="BI370" s="427" t="str">
        <v>Not Declared</v>
      </c>
      <c r="BJ370" s="427" t="str">
        <v>Oxford City AC</v>
      </c>
      <c r="BK370" s="436"/>
      <c r="BM370" s="365"/>
      <c r="BN370" s="433"/>
      <c r="BO370" s="749" t="str" cm="1">
        <f t="array" ref="BO370">_xlfn.LET(_xlpm.a,_xlfn.XLOOKUP(1,('Number Allocation'!$C$6:$C$1483=BQ370)*('Number Allocation'!$D$6:$D$1483=BR370),'Number Allocation'!$A$6:$A$1483,"..."),IF(_xlpm.a="","...",_xlpm.a))</f>
        <v>...</v>
      </c>
      <c r="BP370" s="749">
        <v>0</v>
      </c>
      <c r="BQ370" s="427" t="str">
        <v>Not Declared</v>
      </c>
      <c r="BR370" s="427" t="str">
        <v>White Horse Harriers</v>
      </c>
      <c r="BS370" s="436"/>
      <c r="BU370" s="365"/>
      <c r="BV370" s="433"/>
      <c r="BW370" s="749" t="str" cm="1">
        <f t="array" ref="BW370">_xlfn.LET(_xlpm.a,_xlfn.XLOOKUP(1,('Number Allocation'!$C$6:$C$1483=BY370)*('Number Allocation'!$D$6:$D$1483=BZ370),'Number Allocation'!$A$6:$A$1483,"..."),IF(_xlpm.a="","...",_xlpm.a))</f>
        <v>...</v>
      </c>
      <c r="BX370" s="749"/>
      <c r="BY370" s="427"/>
      <c r="BZ370" s="427"/>
      <c r="CA370" s="747"/>
      <c r="CB370" s="3"/>
      <c r="CC370" s="3"/>
      <c r="CD370" s="433"/>
      <c r="CE370" s="749" t="str" cm="1">
        <f t="array" ref="CE370">_xlfn.LET(_xlpm.a,_xlfn.XLOOKUP(1,('Number Allocation'!$C$6:$C$1483=CG370)*('Number Allocation'!$D$6:$D$1483=CH370),'Number Allocation'!$A$6:$A$1483,"..."),IF(_xlpm.a="","...",_xlpm.a))</f>
        <v>...</v>
      </c>
      <c r="CF370" s="749">
        <v>0</v>
      </c>
      <c r="CG370" s="427" t="str">
        <v>Not Declared</v>
      </c>
      <c r="CH370" s="427" t="str">
        <v>Witney Road Runners</v>
      </c>
      <c r="CI370" s="747"/>
      <c r="CJ370" s="3"/>
      <c r="CK370" s="3"/>
      <c r="CL370" s="433"/>
      <c r="CM370" s="749" t="str" cm="1">
        <f t="array" ref="CM370">_xlfn.LET(_xlpm.a,_xlfn.XLOOKUP(1,('Number Allocation'!$C$6:$C$1483=CO370)*('Number Allocation'!$D$6:$D$1483=CP370),'Number Allocation'!$A$6:$A$1483,"..."),IF(_xlpm.a="","...",_xlpm.a))</f>
        <v>...</v>
      </c>
      <c r="CN370" s="749">
        <v>0</v>
      </c>
      <c r="CO370" s="427" t="str">
        <v>Not Declared</v>
      </c>
      <c r="CP370" s="427" t="str">
        <v>White Horse Harriers</v>
      </c>
      <c r="CQ370" s="747"/>
      <c r="CR370" s="3"/>
      <c r="CS370" s="3"/>
      <c r="CT370" s="433"/>
      <c r="CU370" s="749" t="str" cm="1">
        <f t="array" ref="CU370">_xlfn.LET(_xlpm.a,_xlfn.XLOOKUP(1,('Number Allocation'!$C$6:$C$1483=CW370)*('Number Allocation'!$D$6:$D$1483=CX370),'Number Allocation'!$A$6:$A$1483,"..."),IF(_xlpm.a="","...",_xlpm.a))</f>
        <v>...</v>
      </c>
      <c r="CV370" s="749">
        <v>0</v>
      </c>
      <c r="CW370" s="427" t="str">
        <v>Not Declared</v>
      </c>
      <c r="CX370" s="427" t="str">
        <v>Abingdon AC</v>
      </c>
      <c r="CY370" s="747"/>
      <c r="CZ370" s="3"/>
      <c r="DA370" s="3"/>
      <c r="DB370" s="433"/>
      <c r="DC370" s="749" t="str" cm="1">
        <f t="array" ref="DC370">_xlfn.LET(_xlpm.a,_xlfn.XLOOKUP(1,('Number Allocation'!$C$6:$C$1483=DE370)*('Number Allocation'!$D$6:$D$1483=DF370),'Number Allocation'!$A$6:$A$1483,"..."),IF(_xlpm.a="","...",_xlpm.a))</f>
        <v>...</v>
      </c>
      <c r="DD370" s="749">
        <v>0</v>
      </c>
      <c r="DE370" s="427" t="str">
        <v>Not Declared</v>
      </c>
      <c r="DF370" s="427" t="str">
        <v>Oxford City AC</v>
      </c>
      <c r="DG370" s="747"/>
      <c r="DH370" s="3"/>
      <c r="DI370" s="3"/>
      <c r="DJ370" s="433"/>
      <c r="DK370" s="749" t="str" cm="1">
        <f t="array" ref="DK370">_xlfn.LET(_xlpm.a,_xlfn.XLOOKUP(1,('Number Allocation'!$C$6:$C$1483=DM370)*('Number Allocation'!$D$6:$D$1483=DN370),'Number Allocation'!$A$6:$A$1483,"..."),IF(_xlpm.a="","...",_xlpm.a))</f>
        <v>...</v>
      </c>
      <c r="DL370" s="749">
        <v>0</v>
      </c>
      <c r="DM370" s="427" t="str">
        <v>Not Declared</v>
      </c>
      <c r="DN370" s="427" t="str">
        <v>Oxford City AC</v>
      </c>
      <c r="DO370" s="747"/>
      <c r="DP370" s="3"/>
      <c r="DQ370" s="3"/>
      <c r="DR370" s="88"/>
      <c r="DS370" s="88"/>
      <c r="DT370" s="88"/>
      <c r="DZ370" s="15"/>
      <c r="EA370" s="15"/>
    </row>
    <row r="371" spans="1:131" s="359" customFormat="1" ht="21" customHeight="1">
      <c r="A371" s="358" t="str">
        <f t="shared" si="40"/>
        <v>Radley AC</v>
      </c>
      <c r="B371" s="729"/>
      <c r="C371" s="729" t="s">
        <v>320</v>
      </c>
      <c r="D371" s="732" t="str" cm="1">
        <f t="array" ref="D371">_xlfn.LET(_xlpm.x, Radley!$C$43:$M$43, _xlpm.y, Radley!$C$45:$M$70, _xlpm.z, Radley!$A$45:$A$70, IF(_xlfn.XLOOKUP($C371,_xlfn.XLOOKUP(D$330,_xlpm.x,_xlpm.y,""),_xlpm.z,"Not Declared")="", "Name not recorded",  _xlfn.XLOOKUP($C371,_xlfn.XLOOKUP(D$330,_xlpm.x,_xlpm.y,""),_xlpm.z,"Not Declared")))</f>
        <v>Not Declared</v>
      </c>
      <c r="E371" s="729" t="str" cm="1">
        <f t="array" ref="E371">_xlfn.LET(_xlpm.x, Radley!$D$43:$M$43, _xlpm.y, Radley!$D$45:$M$70, _xlpm.z, Radley!$A$45:$A$70, IF(_xlfn.XLOOKUP($C371,_xlfn.XLOOKUP(E$330,_xlpm.x,_xlpm.y,""),_xlpm.z,"Not Declared")="", "Name not recorded",  _xlfn.XLOOKUP($C371,_xlfn.XLOOKUP(E$330,_xlpm.x,_xlpm.y,""),_xlpm.z,"Not Declared")))</f>
        <v>Not Declared</v>
      </c>
      <c r="F371" s="729" t="str" cm="1">
        <f t="array" ref="F371">_xlfn.LET(_xlpm.x, Radley!$D$43:$M$43, _xlpm.y, Radley!$D$45:$M$70, _xlpm.z, Radley!$A$45:$A$70, IF(_xlfn.XLOOKUP($C371,_xlfn.XLOOKUP(F$330,_xlpm.x,_xlpm.y,""),_xlpm.z,"Not Declared")="", "Name not recorded",  _xlfn.XLOOKUP($C371,_xlfn.XLOOKUP(F$330,_xlpm.x,_xlpm.y,""),_xlpm.z,"Not Declared")))</f>
        <v>Not Declared</v>
      </c>
      <c r="G371" s="729" t="str" cm="1">
        <f t="array" ref="G371">_xlfn.LET(_xlpm.x, Radley!$D$43:$M$43, _xlpm.y, Radley!$D$45:$M$70, _xlpm.z, Radley!$A$45:$A$70, IF(_xlfn.XLOOKUP($C371,_xlfn.XLOOKUP(G$330,_xlpm.x,_xlpm.y,""),_xlpm.z,"Not Declared")="", "Name not recorded",  _xlfn.XLOOKUP($C371,_xlfn.XLOOKUP(G$330,_xlpm.x,_xlpm.y,""),_xlpm.z,"Not Declared")))</f>
        <v>Not Declared</v>
      </c>
      <c r="H371" s="729" t="str" cm="1">
        <f t="array" ref="H371">_xlfn.LET(_xlpm.x, Radley!$D$43:$M$43, _xlpm.y, Radley!$D$45:$M$70, _xlpm.z, Radley!$A$45:$A$70, IF(_xlfn.XLOOKUP($C371,_xlfn.XLOOKUP(H$330,_xlpm.x,_xlpm.y,""),_xlpm.z,"Not Declared")="", "Name not recorded",  _xlfn.XLOOKUP($C371,_xlfn.XLOOKUP(H$330,_xlpm.x,_xlpm.y,""),_xlpm.z,"Not Declared")))</f>
        <v>Not Declared</v>
      </c>
      <c r="I371" s="729" t="str" cm="1">
        <f t="array" ref="I371">_xlfn.LET(_xlpm.x, Radley!$D$43:$M$43, _xlpm.y, Radley!$D$45:$M$70, _xlpm.z, Radley!$A$45:$A$70, IF(_xlfn.XLOOKUP($C371,_xlfn.XLOOKUP(I$330,_xlpm.x,_xlpm.y,""),_xlpm.z,"Not Declared")="", "Name not recorded",  _xlfn.XLOOKUP($C371,_xlfn.XLOOKUP(I$330,_xlpm.x,_xlpm.y,""),_xlpm.z,"Not Declared")))</f>
        <v>Not Declared</v>
      </c>
      <c r="J371" s="729" t="str" cm="1">
        <f t="array" ref="J371">_xlfn.LET(_xlpm.x, Radley!$D$43:$M$43, _xlpm.y, Radley!$D$45:$M$70, _xlpm.z, Radley!$A$45:$A$70, IF(_xlfn.XLOOKUP($C371,_xlfn.XLOOKUP(J$330,_xlpm.x,_xlpm.y,""),_xlpm.z,"Not Declared")="", "Name not recorded",  _xlfn.XLOOKUP($C371,_xlfn.XLOOKUP(J$330,_xlpm.x,_xlpm.y,""),_xlpm.z,"Not Declared")))</f>
        <v>Not Declared</v>
      </c>
      <c r="K371" s="729" t="str" cm="1">
        <f t="array" ref="K371">_xlfn.LET(_xlpm.x, Radley!$D$43:$M$43, _xlpm.y, Radley!$D$45:$M$70, _xlpm.z, Radley!$A$45:$A$70, IF(_xlfn.XLOOKUP($C371,_xlfn.XLOOKUP(K$330,_xlpm.x,_xlpm.y,""),_xlpm.z,"Not Declared")="", "Name not recorded",  _xlfn.XLOOKUP($C371,_xlfn.XLOOKUP(K$330,_xlpm.x,_xlpm.y,""),_xlpm.z,"Not Declared")))</f>
        <v>Not Declared</v>
      </c>
      <c r="L371" s="729" t="str" cm="1">
        <f t="array" ref="L371">_xlfn.LET(_xlpm.x, Radley!$D$43:$M$43, _xlpm.y, Radley!$D$45:$M$70, _xlpm.z, Radley!$A$45:$A$70, IF(_xlfn.XLOOKUP($C371,_xlfn.XLOOKUP(L$330,_xlpm.x,_xlpm.y,""),_xlpm.z,"Not Declared")="", "Name not recorded",  _xlfn.XLOOKUP($C371,_xlfn.XLOOKUP(L$330,_xlpm.x,_xlpm.y,""),_xlpm.z,"Not Declared")))</f>
        <v>Not Declared</v>
      </c>
      <c r="M371" s="729" t="str" cm="1">
        <f t="array" ref="M371">_xlfn.LET(_xlpm.x, Radley!$D$43:$M$43, _xlpm.y, Radley!$D$45:$M$70, _xlpm.z, Radley!$A$45:$A$70, IF(_xlfn.XLOOKUP($C371,_xlfn.XLOOKUP(M$330,_xlpm.x,_xlpm.y,""),_xlpm.z,"Not Declared")="", "Name not recorded",  _xlfn.XLOOKUP($C371,_xlfn.XLOOKUP(M$330,_xlpm.x,_xlpm.y,""),_xlpm.z,"Not Declared")))</f>
        <v>Not Declared</v>
      </c>
      <c r="N371" s="729" t="str" cm="1">
        <f t="array" ref="N371">_xlfn.LET(_xlpm.x, Radley!$D$43:$M$43, _xlpm.y, Radley!$D$45:$M$70, _xlpm.z, Radley!$A$45:$A$70, IF(_xlfn.XLOOKUP($C371,_xlfn.XLOOKUP(N$330,_xlpm.x,_xlpm.y,""),_xlpm.z,"Not Declared")="", "Name not recorded",  _xlfn.XLOOKUP($C371,_xlfn.XLOOKUP(N$330,_xlpm.x,_xlpm.y,""),_xlpm.z,"Not Declared")))</f>
        <v>Not Declared</v>
      </c>
      <c r="O371" s="732"/>
      <c r="P371" s="3"/>
      <c r="Q371" s="3"/>
      <c r="R371" s="3"/>
      <c r="S371" s="3"/>
      <c r="T371" s="3"/>
      <c r="U371" s="3"/>
      <c r="V371" s="3"/>
      <c r="W371" s="3"/>
      <c r="X371" s="12"/>
      <c r="Z371" s="3" t="s">
        <v>321</v>
      </c>
      <c r="AA371" s="744" t="str" cm="1">
        <f t="array" ref="AA371">_xlfn.LET(_xlpm.a,_xlfn.XLOOKUP(1,('Number Allocation'!$C$6:$C$1483=AC371)*('Number Allocation'!$D$6:$D$1483=AD371),'Number Allocation'!$A$6:$A$1483,"..."),IF(_xlpm.a="","...",_xlpm.a))</f>
        <v>...</v>
      </c>
      <c r="AB371" s="432" cm="1">
        <f t="array" ref="AB371:AD378">_xlfn.LET(_xlpm.eventsort, _xlfn.XLOOKUP(AB$330,$D$710:$P$710,$D$712:$P$719), _xlpm.eventdata, _xlfn.XLOOKUP(AB$330,$D$330:$O$330,$D$331:$O$401), _xlpm.agedata, $A$331:$C$401, _xlfn.SORTBY(_xlfn._xlws.FILTER(_xlfn.CHOOSECOLS(_xlfn.HSTACK(_xlpm.agedata,_xlpm.eventdata),2,4,1),(_xlfn.CHOOSECOLS(_xlpm.agedata,3)=Z371),""),_xlpm.eventsort))</f>
        <v>0</v>
      </c>
      <c r="AC371" s="422" t="str">
        <v>Not Declared</v>
      </c>
      <c r="AD371" s="422" t="str">
        <v>Banbury Harriers AC</v>
      </c>
      <c r="AE371" s="436"/>
      <c r="AG371" s="365"/>
      <c r="AH371" s="3" t="s">
        <v>321</v>
      </c>
      <c r="AI371" s="744" t="str" cm="1">
        <f t="array" ref="AI371">_xlfn.LET(_xlpm.a,_xlfn.XLOOKUP(1,('Number Allocation'!$C$6:$C$1483=AK371)*('Number Allocation'!$D$6:$D$1483=AL371),'Number Allocation'!$A$6:$A$1483,"..."),IF(_xlpm.a="","...",_xlpm.a))</f>
        <v>...</v>
      </c>
      <c r="AJ371" s="432" cm="1">
        <f t="array" ref="AJ371:AL378">_xlfn.LET(_xlpm.eventsort, _xlfn.XLOOKUP(AJ$330,$D$710:$P$710,$D$712:$P$719), _xlpm.eventdata, _xlfn.XLOOKUP(AJ$330,$D$330:$O$330,$D$331:$O$401), _xlpm.agedata, $A$331:$C$401, _xlfn.SORTBY(_xlfn._xlws.FILTER(_xlfn.CHOOSECOLS(_xlfn.HSTACK(_xlpm.agedata,_xlpm.eventdata),2,4,1),(_xlfn.CHOOSECOLS(_xlpm.agedata,3)=AH371),""),_xlpm.eventsort))</f>
        <v>0</v>
      </c>
      <c r="AK371" s="422" t="str">
        <v>Not Declared</v>
      </c>
      <c r="AL371" s="422" t="str">
        <v>Radley AC</v>
      </c>
      <c r="AM371" s="436"/>
      <c r="AO371" s="365"/>
      <c r="AP371" s="3" t="s">
        <v>321</v>
      </c>
      <c r="AQ371" s="744" t="str" cm="1">
        <f t="array" ref="AQ371">_xlfn.LET(_xlpm.a,_xlfn.XLOOKUP(1,('Number Allocation'!$C$6:$C$1483=AS371)*('Number Allocation'!$D$6:$D$1483=AT371),'Number Allocation'!$A$6:$A$1483,"..."),IF(_xlpm.a="","...",_xlpm.a))</f>
        <v>...</v>
      </c>
      <c r="AR371" s="432" cm="1">
        <f t="array" ref="AR371:AT378">_xlfn.LET(_xlpm.eventsort, _xlfn.XLOOKUP(AR$330,$D$710:$P$710,$D$712:$P$719), _xlpm.eventdata, _xlfn.XLOOKUP(AR$330,$D$330:$O$330,$D$331:$O$401), _xlpm.agedata, $A$331:$C$401, _xlfn.SORTBY(_xlfn._xlws.FILTER(_xlfn.CHOOSECOLS(_xlfn.HSTACK(_xlpm.agedata,_xlpm.eventdata),2,4,1),(_xlfn.CHOOSECOLS(_xlpm.agedata,3)=AP371),""),_xlpm.eventsort))</f>
        <v>0</v>
      </c>
      <c r="AS371" s="422" t="str">
        <v>Not Declared</v>
      </c>
      <c r="AT371" s="422" t="str">
        <v>Banbury Harriers AC</v>
      </c>
      <c r="AU371" s="436"/>
      <c r="AW371" s="365"/>
      <c r="AX371" s="3" t="s">
        <v>321</v>
      </c>
      <c r="AY371" s="744" t="str" cm="1">
        <f t="array" ref="AY371">_xlfn.LET(_xlpm.a,_xlfn.XLOOKUP(1,('Number Allocation'!$C$6:$C$1483=BA371)*('Number Allocation'!$D$6:$D$1483=BB371),'Number Allocation'!$A$6:$A$1483,"..."),IF(_xlpm.a="","...",_xlpm.a))</f>
        <v>...</v>
      </c>
      <c r="AZ371" s="432" t="e" cm="1">
        <f t="array" ref="AZ371">_xlfn.LET(_xlpm.eventsort, _xlfn.XLOOKUP(AZ$330,$D$710:$P$710,$D$712:$P$719), _xlpm.eventdata, _xlfn.XLOOKUP(AZ$330,$D$330:$O$330,$D$331:$O$401), _xlpm.agedata, $A$331:$C$401, _xlfn.SORTBY(_xlfn._xlws.FILTER(_xlfn.CHOOSECOLS(_xlfn.HSTACK(_xlpm.agedata,_xlpm.eventdata),2,4,1),(_xlfn.CHOOSECOLS(_xlpm.agedata,3)=AX371),""),_xlpm.eventsort))</f>
        <v>#N/A</v>
      </c>
      <c r="BA371" s="422"/>
      <c r="BB371" s="422"/>
      <c r="BC371" s="436"/>
      <c r="BE371" s="365"/>
      <c r="BF371" s="3" t="s">
        <v>321</v>
      </c>
      <c r="BG371" s="744" t="str" cm="1">
        <f t="array" ref="BG371">_xlfn.LET(_xlpm.a,_xlfn.XLOOKUP(1,('Number Allocation'!$C$6:$C$1483=BI371)*('Number Allocation'!$D$6:$D$1483=BJ371),'Number Allocation'!$A$6:$A$1483,"..."),IF(_xlpm.a="","...",_xlpm.a))</f>
        <v>...</v>
      </c>
      <c r="BH371" s="432" cm="1">
        <f t="array" ref="BH371:BJ378">_xlfn.LET(_xlpm.eventsort, _xlfn.XLOOKUP(BH$330,$D$710:$P$710,$D$712:$P$719), _xlpm.eventdata, _xlfn.XLOOKUP(BH$330,$D$330:$O$330,$D$331:$O$401), _xlpm.agedata, $A$331:$C$401, _xlfn.SORTBY(_xlfn._xlws.FILTER(_xlfn.CHOOSECOLS(_xlfn.HSTACK(_xlpm.agedata,_xlpm.eventdata),2,4,1),(_xlfn.CHOOSECOLS(_xlpm.agedata,3)=BF371),""),_xlpm.eventsort))</f>
        <v>0</v>
      </c>
      <c r="BI371" s="422" t="str">
        <v>Not Declared</v>
      </c>
      <c r="BJ371" s="422" t="str">
        <v>Witney Road Runners</v>
      </c>
      <c r="BK371" s="436"/>
      <c r="BM371" s="365"/>
      <c r="BN371" s="3" t="s">
        <v>321</v>
      </c>
      <c r="BO371" s="744" t="str" cm="1">
        <f t="array" ref="BO371">_xlfn.LET(_xlpm.a,_xlfn.XLOOKUP(1,('Number Allocation'!$C$6:$C$1483=BQ371)*('Number Allocation'!$D$6:$D$1483=BR371),'Number Allocation'!$A$6:$A$1483,"..."),IF(_xlpm.a="","...",_xlpm.a))</f>
        <v>...</v>
      </c>
      <c r="BP371" s="432" cm="1">
        <f t="array" ref="BP371:BR378">_xlfn.LET(_xlpm.eventsort, _xlfn.XLOOKUP(BP$330,$D$710:$P$710,$D$712:$P$719), _xlpm.eventdata, _xlfn.XLOOKUP(BP$330,$D$330:$O$330,$D$331:$O$401), _xlpm.agedata, $A$331:$C$401, _xlfn.SORTBY(_xlfn._xlws.FILTER(_xlfn.CHOOSECOLS(_xlfn.HSTACK(_xlpm.agedata,_xlpm.eventdata),2,4,1),(_xlfn.CHOOSECOLS(_xlpm.agedata,3)=BN371),""),_xlpm.eventsort))</f>
        <v>0</v>
      </c>
      <c r="BQ371" s="422" t="str">
        <v>Not Declared</v>
      </c>
      <c r="BR371" s="422" t="str">
        <v>Abingdon AC</v>
      </c>
      <c r="BS371" s="436"/>
      <c r="BU371" s="365"/>
      <c r="BV371" s="3" t="s">
        <v>321</v>
      </c>
      <c r="BW371" s="744" t="str" cm="1">
        <f t="array" ref="BW371">_xlfn.LET(_xlpm.a,_xlfn.XLOOKUP(1,('Number Allocation'!$C$6:$C$1483=BY371)*('Number Allocation'!$D$6:$D$1483=BZ371),'Number Allocation'!$A$6:$A$1483,"..."),IF(_xlpm.a="","...",_xlpm.a))</f>
        <v>...</v>
      </c>
      <c r="BX371" s="432" t="e" cm="1">
        <f t="array" ref="BX371">_xlfn.LET(_xlpm.eventsort, _xlfn.XLOOKUP(BX$330,$D$710:$P$710,$D$712:$P$719), _xlpm.eventdata, _xlfn.XLOOKUP(BX$330,$D$330:$O$330,$D$331:$O$401), _xlpm.agedata, $A$331:$C$401, _xlfn.SORTBY(_xlfn._xlws.FILTER(_xlfn.CHOOSECOLS(_xlfn.HSTACK(_xlpm.agedata,_xlpm.eventdata),2,4,1),(_xlfn.CHOOSECOLS(_xlpm.agedata,3)=BV371),""),_xlpm.eventsort))</f>
        <v>#N/A</v>
      </c>
      <c r="BY371" s="422"/>
      <c r="BZ371" s="422"/>
      <c r="CA371" s="747"/>
      <c r="CB371" s="3"/>
      <c r="CC371" s="3"/>
      <c r="CD371" s="3" t="s">
        <v>321</v>
      </c>
      <c r="CE371" s="744" t="str" cm="1">
        <f t="array" ref="CE371">_xlfn.LET(_xlpm.a,_xlfn.XLOOKUP(1,('Number Allocation'!$C$6:$C$1483=CG371)*('Number Allocation'!$D$6:$D$1483=CH371),'Number Allocation'!$A$6:$A$1483,"..."),IF(_xlpm.a="","...",_xlpm.a))</f>
        <v>...</v>
      </c>
      <c r="CF371" s="432" cm="1">
        <f t="array" ref="CF371:CH378">_xlfn.LET(_xlpm.eventsort, _xlfn.XLOOKUP(CF$330,$D$710:$P$710,$D$712:$P$719), _xlpm.eventdata, _xlfn.XLOOKUP(CF$330,$D$330:$O$330,$D$331:$O$401), _xlpm.agedata, $A$331:$C$401, _xlfn.SORTBY(_xlfn._xlws.FILTER(_xlfn.CHOOSECOLS(_xlfn.HSTACK(_xlpm.agedata,_xlpm.eventdata),2,4,1),(_xlfn.CHOOSECOLS(_xlpm.agedata,3)=CD371),""),_xlpm.eventsort))</f>
        <v>0</v>
      </c>
      <c r="CG371" s="422" t="str">
        <v>Not Declared</v>
      </c>
      <c r="CH371" s="422" t="str">
        <v>Banbury Harriers AC</v>
      </c>
      <c r="CI371" s="747"/>
      <c r="CJ371" s="3"/>
      <c r="CK371" s="3"/>
      <c r="CL371" s="3" t="s">
        <v>321</v>
      </c>
      <c r="CM371" s="744" t="str" cm="1">
        <f t="array" ref="CM371">_xlfn.LET(_xlpm.a,_xlfn.XLOOKUP(1,('Number Allocation'!$C$6:$C$1483=CO371)*('Number Allocation'!$D$6:$D$1483=CP371),'Number Allocation'!$A$6:$A$1483,"..."),IF(_xlpm.a="","...",_xlpm.a))</f>
        <v>...</v>
      </c>
      <c r="CN371" s="432" cm="1">
        <f t="array" ref="CN371:CP378">_xlfn.LET(_xlpm.eventsort, _xlfn.XLOOKUP(CN$330,$D$710:$P$710,$D$712:$P$719), _xlpm.eventdata, _xlfn.XLOOKUP(CN$330,$D$330:$O$330,$D$331:$O$401), _xlpm.agedata, $A$331:$C$401, _xlfn.SORTBY(_xlfn._xlws.FILTER(_xlfn.CHOOSECOLS(_xlfn.HSTACK(_xlpm.agedata,_xlpm.eventdata),2,4,1),(_xlfn.CHOOSECOLS(_xlpm.agedata,3)=CL371),""),_xlpm.eventsort))</f>
        <v>0</v>
      </c>
      <c r="CO371" s="422" t="str">
        <v>Not Declared</v>
      </c>
      <c r="CP371" s="422" t="str">
        <v>Bicester AC</v>
      </c>
      <c r="CQ371" s="747"/>
      <c r="CR371" s="3"/>
      <c r="CS371" s="3"/>
      <c r="CT371" s="3" t="s">
        <v>321</v>
      </c>
      <c r="CU371" s="744" t="str" cm="1">
        <f t="array" ref="CU371">_xlfn.LET(_xlpm.a,_xlfn.XLOOKUP(1,('Number Allocation'!$C$6:$C$1483=CW371)*('Number Allocation'!$D$6:$D$1483=CX371),'Number Allocation'!$A$6:$A$1483,"..."),IF(_xlpm.a="","...",_xlpm.a))</f>
        <v>...</v>
      </c>
      <c r="CV371" s="432" cm="1">
        <f t="array" ref="CV371:CX378">_xlfn.LET(_xlpm.eventsort, _xlfn.XLOOKUP(CV$330,$D$710:$P$710,$D$712:$P$719), _xlpm.eventdata, _xlfn.XLOOKUP(CV$330,$D$330:$O$330,$D$331:$O$401), _xlpm.agedata, $A$331:$C$401, _xlfn.SORTBY(_xlfn._xlws.FILTER(_xlfn.CHOOSECOLS(_xlfn.HSTACK(_xlpm.agedata,_xlpm.eventdata),2,4,1),(_xlfn.CHOOSECOLS(_xlpm.agedata,3)=CT371),""),_xlpm.eventsort))</f>
        <v>0</v>
      </c>
      <c r="CW371" s="422" t="str">
        <v>Not Declared</v>
      </c>
      <c r="CX371" s="422" t="str">
        <v>Bicester AC</v>
      </c>
      <c r="CY371" s="747"/>
      <c r="CZ371" s="3"/>
      <c r="DA371" s="3"/>
      <c r="DB371" s="3" t="s">
        <v>321</v>
      </c>
      <c r="DC371" s="744" t="str" cm="1">
        <f t="array" ref="DC371">_xlfn.LET(_xlpm.a,_xlfn.XLOOKUP(1,('Number Allocation'!$C$6:$C$1483=DE371)*('Number Allocation'!$D$6:$D$1483=DF371),'Number Allocation'!$A$6:$A$1483,"..."),IF(_xlpm.a="","...",_xlpm.a))</f>
        <v>...</v>
      </c>
      <c r="DD371" s="432" cm="1">
        <f t="array" ref="DD371:DF378">_xlfn.LET(_xlpm.eventsort, _xlfn.XLOOKUP(DD$330,$D$710:$P$710,$D$712:$P$719), _xlpm.eventdata, _xlfn.XLOOKUP(DD$330,$D$330:$O$330,$D$331:$O$401), _xlpm.agedata, $A$331:$C$401, _xlfn.SORTBY(_xlfn._xlws.FILTER(_xlfn.CHOOSECOLS(_xlfn.HSTACK(_xlpm.agedata,_xlpm.eventdata),2,4,1),(_xlfn.CHOOSECOLS(_xlpm.agedata,3)=DB371),""),_xlpm.eventsort))</f>
        <v>0</v>
      </c>
      <c r="DE371" s="422" t="str">
        <v>Not Declared</v>
      </c>
      <c r="DF371" s="422" t="str">
        <v>Radley AC</v>
      </c>
      <c r="DG371" s="747"/>
      <c r="DH371" s="3"/>
      <c r="DI371" s="3"/>
      <c r="DJ371" s="3" t="s">
        <v>321</v>
      </c>
      <c r="DK371" s="744" t="str" cm="1">
        <f t="array" ref="DK371">_xlfn.LET(_xlpm.a,_xlfn.XLOOKUP(1,('Number Allocation'!$C$6:$C$1483=DM371)*('Number Allocation'!$D$6:$D$1483=DN371),'Number Allocation'!$A$6:$A$1483,"..."),IF(_xlpm.a="","...",_xlpm.a))</f>
        <v>...</v>
      </c>
      <c r="DL371" s="432" cm="1">
        <f t="array" ref="DL371:DN378">_xlfn.LET(_xlpm.eventsort, _xlfn.XLOOKUP(DL$330,$D$710:$P$710,$D$712:$P$719), _xlpm.eventdata, _xlfn.XLOOKUP(DL$330,$D$330:$O$330,$D$331:$O$401), _xlpm.agedata, $A$331:$C$401, _xlfn.SORTBY(_xlfn._xlws.FILTER(_xlfn.CHOOSECOLS(_xlfn.HSTACK(_xlpm.agedata,_xlpm.eventdata),2,4,1),(_xlfn.CHOOSECOLS(_xlpm.agedata,3)=DJ371),""),_xlpm.eventsort))</f>
        <v>0</v>
      </c>
      <c r="DM371" s="422" t="str">
        <v>Not Declared</v>
      </c>
      <c r="DN371" s="422" t="str">
        <v>Banbury Harriers AC</v>
      </c>
      <c r="DO371" s="747"/>
      <c r="DP371" s="3"/>
      <c r="DQ371" s="3"/>
      <c r="DR371" s="88"/>
      <c r="DS371" s="88"/>
      <c r="DT371" s="88"/>
      <c r="DZ371" s="15"/>
      <c r="EA371" s="15"/>
    </row>
    <row r="372" spans="1:131" s="359" customFormat="1" ht="21" customHeight="1">
      <c r="A372" s="358" t="str">
        <f t="shared" si="40"/>
        <v>Radley AC</v>
      </c>
      <c r="B372" s="729"/>
      <c r="C372" s="729" t="s">
        <v>321</v>
      </c>
      <c r="D372" s="732" t="str" cm="1">
        <f t="array" ref="D372">_xlfn.LET(_xlpm.x, Radley!$C$43:$M$43, _xlpm.y, Radley!$C$45:$M$70, _xlpm.z, Radley!$A$45:$A$70, IF(_xlfn.XLOOKUP($C372,_xlfn.XLOOKUP(D$330,_xlpm.x,_xlpm.y,""),_xlpm.z,"Not Declared")="", "Name not recorded",  _xlfn.XLOOKUP($C372,_xlfn.XLOOKUP(D$330,_xlpm.x,_xlpm.y,""),_xlpm.z,"Not Declared")))</f>
        <v>Not Declared</v>
      </c>
      <c r="E372" s="729" t="str" cm="1">
        <f t="array" ref="E372">_xlfn.LET(_xlpm.x, Radley!$D$43:$M$43, _xlpm.y, Radley!$D$45:$M$70, _xlpm.z, Radley!$A$45:$A$70, IF(_xlfn.XLOOKUP($C372,_xlfn.XLOOKUP(E$330,_xlpm.x,_xlpm.y,""),_xlpm.z,"Not Declared")="", "Name not recorded",  _xlfn.XLOOKUP($C372,_xlfn.XLOOKUP(E$330,_xlpm.x,_xlpm.y,""),_xlpm.z,"Not Declared")))</f>
        <v>Not Declared</v>
      </c>
      <c r="F372" s="729" t="str" cm="1">
        <f t="array" ref="F372">_xlfn.LET(_xlpm.x, Radley!$D$43:$M$43, _xlpm.y, Radley!$D$45:$M$70, _xlpm.z, Radley!$A$45:$A$70, IF(_xlfn.XLOOKUP($C372,_xlfn.XLOOKUP(F$330,_xlpm.x,_xlpm.y,""),_xlpm.z,"Not Declared")="", "Name not recorded",  _xlfn.XLOOKUP($C372,_xlfn.XLOOKUP(F$330,_xlpm.x,_xlpm.y,""),_xlpm.z,"Not Declared")))</f>
        <v>Not Declared</v>
      </c>
      <c r="G372" s="729" t="str" cm="1">
        <f t="array" ref="G372">_xlfn.LET(_xlpm.x, Radley!$D$43:$M$43, _xlpm.y, Radley!$D$45:$M$70, _xlpm.z, Radley!$A$45:$A$70, IF(_xlfn.XLOOKUP($C372,_xlfn.XLOOKUP(G$330,_xlpm.x,_xlpm.y,""),_xlpm.z,"Not Declared")="", "Name not recorded",  _xlfn.XLOOKUP($C372,_xlfn.XLOOKUP(G$330,_xlpm.x,_xlpm.y,""),_xlpm.z,"Not Declared")))</f>
        <v>Not Declared</v>
      </c>
      <c r="H372" s="729" t="str" cm="1">
        <f t="array" ref="H372">_xlfn.LET(_xlpm.x, Radley!$D$43:$M$43, _xlpm.y, Radley!$D$45:$M$70, _xlpm.z, Radley!$A$45:$A$70, IF(_xlfn.XLOOKUP($C372,_xlfn.XLOOKUP(H$330,_xlpm.x,_xlpm.y,""),_xlpm.z,"Not Declared")="", "Name not recorded",  _xlfn.XLOOKUP($C372,_xlfn.XLOOKUP(H$330,_xlpm.x,_xlpm.y,""),_xlpm.z,"Not Declared")))</f>
        <v>Not Declared</v>
      </c>
      <c r="I372" s="729" t="str" cm="1">
        <f t="array" ref="I372">_xlfn.LET(_xlpm.x, Radley!$D$43:$M$43, _xlpm.y, Radley!$D$45:$M$70, _xlpm.z, Radley!$A$45:$A$70, IF(_xlfn.XLOOKUP($C372,_xlfn.XLOOKUP(I$330,_xlpm.x,_xlpm.y,""),_xlpm.z,"Not Declared")="", "Name not recorded",  _xlfn.XLOOKUP($C372,_xlfn.XLOOKUP(I$330,_xlpm.x,_xlpm.y,""),_xlpm.z,"Not Declared")))</f>
        <v>Not Declared</v>
      </c>
      <c r="J372" s="729" t="str" cm="1">
        <f t="array" ref="J372">_xlfn.LET(_xlpm.x, Radley!$D$43:$M$43, _xlpm.y, Radley!$D$45:$M$70, _xlpm.z, Radley!$A$45:$A$70, IF(_xlfn.XLOOKUP($C372,_xlfn.XLOOKUP(J$330,_xlpm.x,_xlpm.y,""),_xlpm.z,"Not Declared")="", "Name not recorded",  _xlfn.XLOOKUP($C372,_xlfn.XLOOKUP(J$330,_xlpm.x,_xlpm.y,""),_xlpm.z,"Not Declared")))</f>
        <v>Not Declared</v>
      </c>
      <c r="K372" s="729" t="str" cm="1">
        <f t="array" ref="K372">_xlfn.LET(_xlpm.x, Radley!$D$43:$M$43, _xlpm.y, Radley!$D$45:$M$70, _xlpm.z, Radley!$A$45:$A$70, IF(_xlfn.XLOOKUP($C372,_xlfn.XLOOKUP(K$330,_xlpm.x,_xlpm.y,""),_xlpm.z,"Not Declared")="", "Name not recorded",  _xlfn.XLOOKUP($C372,_xlfn.XLOOKUP(K$330,_xlpm.x,_xlpm.y,""),_xlpm.z,"Not Declared")))</f>
        <v>Not Declared</v>
      </c>
      <c r="L372" s="729" t="str" cm="1">
        <f t="array" ref="L372">_xlfn.LET(_xlpm.x, Radley!$D$43:$M$43, _xlpm.y, Radley!$D$45:$M$70, _xlpm.z, Radley!$A$45:$A$70, IF(_xlfn.XLOOKUP($C372,_xlfn.XLOOKUP(L$330,_xlpm.x,_xlpm.y,""),_xlpm.z,"Not Declared")="", "Name not recorded",  _xlfn.XLOOKUP($C372,_xlfn.XLOOKUP(L$330,_xlpm.x,_xlpm.y,""),_xlpm.z,"Not Declared")))</f>
        <v>Not Declared</v>
      </c>
      <c r="M372" s="729" t="str" cm="1">
        <f t="array" ref="M372">_xlfn.LET(_xlpm.x, Radley!$D$43:$M$43, _xlpm.y, Radley!$D$45:$M$70, _xlpm.z, Radley!$A$45:$A$70, IF(_xlfn.XLOOKUP($C372,_xlfn.XLOOKUP(M$330,_xlpm.x,_xlpm.y,""),_xlpm.z,"Not Declared")="", "Name not recorded",  _xlfn.XLOOKUP($C372,_xlfn.XLOOKUP(M$330,_xlpm.x,_xlpm.y,""),_xlpm.z,"Not Declared")))</f>
        <v>Not Declared</v>
      </c>
      <c r="N372" s="729" t="str" cm="1">
        <f t="array" ref="N372">_xlfn.LET(_xlpm.x, Radley!$D$43:$M$43, _xlpm.y, Radley!$D$45:$M$70, _xlpm.z, Radley!$A$45:$A$70, IF(_xlfn.XLOOKUP($C372,_xlfn.XLOOKUP(N$330,_xlpm.x,_xlpm.y,""),_xlpm.z,"Not Declared")="", "Name not recorded",  _xlfn.XLOOKUP($C372,_xlfn.XLOOKUP(N$330,_xlpm.x,_xlpm.y,""),_xlpm.z,"Not Declared")))</f>
        <v>Not Declared</v>
      </c>
      <c r="O372" s="732"/>
      <c r="P372" s="3"/>
      <c r="Q372" s="3"/>
      <c r="R372" s="3"/>
      <c r="S372" s="3"/>
      <c r="T372" s="3"/>
      <c r="U372" s="3"/>
      <c r="V372" s="3"/>
      <c r="W372" s="3"/>
      <c r="X372" s="12"/>
      <c r="Z372" s="433"/>
      <c r="AA372" s="747" t="str" cm="1">
        <f t="array" ref="AA372">_xlfn.LET(_xlpm.a,_xlfn.XLOOKUP(1,('Number Allocation'!$C$6:$C$1483=AC372)*('Number Allocation'!$D$6:$D$1483=AD372),'Number Allocation'!$A$6:$A$1483,"..."),IF(_xlpm.a="","...",_xlpm.a))</f>
        <v>...</v>
      </c>
      <c r="AB372" s="747">
        <v>0</v>
      </c>
      <c r="AC372" s="12" t="str">
        <v>Not Declared</v>
      </c>
      <c r="AD372" s="12" t="str">
        <v>Team Kennet</v>
      </c>
      <c r="AE372" s="436"/>
      <c r="AG372" s="365"/>
      <c r="AH372" s="433"/>
      <c r="AI372" s="747" t="str" cm="1">
        <f t="array" ref="AI372">_xlfn.LET(_xlpm.a,_xlfn.XLOOKUP(1,('Number Allocation'!$C$6:$C$1483=AK372)*('Number Allocation'!$D$6:$D$1483=AL372),'Number Allocation'!$A$6:$A$1483,"..."),IF(_xlpm.a="","...",_xlpm.a))</f>
        <v>...</v>
      </c>
      <c r="AJ372" s="747">
        <v>0</v>
      </c>
      <c r="AK372" s="12" t="str">
        <v>Not Declared</v>
      </c>
      <c r="AL372" s="12" t="str">
        <v>Team Kennet</v>
      </c>
      <c r="AM372" s="436"/>
      <c r="AO372" s="365"/>
      <c r="AP372" s="433"/>
      <c r="AQ372" s="747" t="str" cm="1">
        <f t="array" ref="AQ372">_xlfn.LET(_xlpm.a,_xlfn.XLOOKUP(1,('Number Allocation'!$C$6:$C$1483=AS372)*('Number Allocation'!$D$6:$D$1483=AT372),'Number Allocation'!$A$6:$A$1483,"..."),IF(_xlpm.a="","...",_xlpm.a))</f>
        <v>...</v>
      </c>
      <c r="AR372" s="747">
        <v>0</v>
      </c>
      <c r="AS372" s="12" t="str">
        <v>Not Declared</v>
      </c>
      <c r="AT372" s="12" t="str">
        <v>Witney Road Runners</v>
      </c>
      <c r="AU372" s="436"/>
      <c r="AW372" s="365"/>
      <c r="AX372" s="433"/>
      <c r="AY372" s="747" t="str" cm="1">
        <f t="array" ref="AY372">_xlfn.LET(_xlpm.a,_xlfn.XLOOKUP(1,('Number Allocation'!$C$6:$C$1483=BA372)*('Number Allocation'!$D$6:$D$1483=BB372),'Number Allocation'!$A$6:$A$1483,"..."),IF(_xlpm.a="","...",_xlpm.a))</f>
        <v>...</v>
      </c>
      <c r="AZ372" s="747"/>
      <c r="BA372" s="12"/>
      <c r="BB372" s="12"/>
      <c r="BC372" s="436"/>
      <c r="BE372" s="365"/>
      <c r="BF372" s="433"/>
      <c r="BG372" s="747" t="str" cm="1">
        <f t="array" ref="BG372">_xlfn.LET(_xlpm.a,_xlfn.XLOOKUP(1,('Number Allocation'!$C$6:$C$1483=BI372)*('Number Allocation'!$D$6:$D$1483=BJ372),'Number Allocation'!$A$6:$A$1483,"..."),IF(_xlpm.a="","...",_xlpm.a))</f>
        <v>...</v>
      </c>
      <c r="BH372" s="747">
        <v>0</v>
      </c>
      <c r="BI372" s="12" t="str">
        <v>Not Declared</v>
      </c>
      <c r="BJ372" s="12" t="str">
        <v>Bicester AC</v>
      </c>
      <c r="BK372" s="436"/>
      <c r="BM372" s="365"/>
      <c r="BN372" s="433"/>
      <c r="BO372" s="747" t="str" cm="1">
        <f t="array" ref="BO372">_xlfn.LET(_xlpm.a,_xlfn.XLOOKUP(1,('Number Allocation'!$C$6:$C$1483=BQ372)*('Number Allocation'!$D$6:$D$1483=BR372),'Number Allocation'!$A$6:$A$1483,"..."),IF(_xlpm.a="","...",_xlpm.a))</f>
        <v>...</v>
      </c>
      <c r="BP372" s="747">
        <v>0</v>
      </c>
      <c r="BQ372" s="12" t="str">
        <v>Not Declared</v>
      </c>
      <c r="BR372" s="12" t="str">
        <v>Radley AC</v>
      </c>
      <c r="BS372" s="436"/>
      <c r="BU372" s="365"/>
      <c r="BV372" s="433"/>
      <c r="BW372" s="747" t="str" cm="1">
        <f t="array" ref="BW372">_xlfn.LET(_xlpm.a,_xlfn.XLOOKUP(1,('Number Allocation'!$C$6:$C$1483=BY372)*('Number Allocation'!$D$6:$D$1483=BZ372),'Number Allocation'!$A$6:$A$1483,"..."),IF(_xlpm.a="","...",_xlpm.a))</f>
        <v>...</v>
      </c>
      <c r="BX372" s="747"/>
      <c r="BY372" s="12"/>
      <c r="BZ372" s="12"/>
      <c r="CA372" s="488"/>
      <c r="CB372" s="15"/>
      <c r="CC372" s="15"/>
      <c r="CD372" s="433"/>
      <c r="CE372" s="747" t="str" cm="1">
        <f t="array" ref="CE372">_xlfn.LET(_xlpm.a,_xlfn.XLOOKUP(1,('Number Allocation'!$C$6:$C$1483=CG372)*('Number Allocation'!$D$6:$D$1483=CH372),'Number Allocation'!$A$6:$A$1483,"..."),IF(_xlpm.a="","...",_xlpm.a))</f>
        <v>...</v>
      </c>
      <c r="CF372" s="747">
        <v>0</v>
      </c>
      <c r="CG372" s="12" t="str">
        <v>Not Declared</v>
      </c>
      <c r="CH372" s="12" t="str">
        <v>White Horse Harriers</v>
      </c>
      <c r="CI372" s="488"/>
      <c r="CJ372" s="15"/>
      <c r="CK372" s="15"/>
      <c r="CL372" s="433"/>
      <c r="CM372" s="747" t="str" cm="1">
        <f t="array" ref="CM372">_xlfn.LET(_xlpm.a,_xlfn.XLOOKUP(1,('Number Allocation'!$C$6:$C$1483=CO372)*('Number Allocation'!$D$6:$D$1483=CP372),'Number Allocation'!$A$6:$A$1483,"..."),IF(_xlpm.a="","...",_xlpm.a))</f>
        <v>...</v>
      </c>
      <c r="CN372" s="747">
        <v>0</v>
      </c>
      <c r="CO372" s="12" t="str">
        <v>Not Declared</v>
      </c>
      <c r="CP372" s="12" t="str">
        <v>Team Kennet</v>
      </c>
      <c r="CQ372" s="488"/>
      <c r="CR372" s="15"/>
      <c r="CS372" s="15"/>
      <c r="CT372" s="433"/>
      <c r="CU372" s="747" t="str" cm="1">
        <f t="array" ref="CU372">_xlfn.LET(_xlpm.a,_xlfn.XLOOKUP(1,('Number Allocation'!$C$6:$C$1483=CW372)*('Number Allocation'!$D$6:$D$1483=CX372),'Number Allocation'!$A$6:$A$1483,"..."),IF(_xlpm.a="","...",_xlpm.a))</f>
        <v>...</v>
      </c>
      <c r="CV372" s="747">
        <v>0</v>
      </c>
      <c r="CW372" s="12" t="str">
        <v>Not Declared</v>
      </c>
      <c r="CX372" s="12" t="str">
        <v>Oxford City AC</v>
      </c>
      <c r="CY372" s="488"/>
      <c r="CZ372" s="15"/>
      <c r="DA372" s="15"/>
      <c r="DB372" s="433"/>
      <c r="DC372" s="747" t="str" cm="1">
        <f t="array" ref="DC372">_xlfn.LET(_xlpm.a,_xlfn.XLOOKUP(1,('Number Allocation'!$C$6:$C$1483=DE372)*('Number Allocation'!$D$6:$D$1483=DF372),'Number Allocation'!$A$6:$A$1483,"..."),IF(_xlpm.a="","...",_xlpm.a))</f>
        <v>...</v>
      </c>
      <c r="DD372" s="747">
        <v>0</v>
      </c>
      <c r="DE372" s="12" t="str">
        <v>Not Declared</v>
      </c>
      <c r="DF372" s="12" t="str">
        <v>Abingdon AC</v>
      </c>
      <c r="DG372" s="488"/>
      <c r="DH372" s="15"/>
      <c r="DI372" s="15"/>
      <c r="DJ372" s="433"/>
      <c r="DK372" s="747" t="str" cm="1">
        <f t="array" ref="DK372">_xlfn.LET(_xlpm.a,_xlfn.XLOOKUP(1,('Number Allocation'!$C$6:$C$1483=DM372)*('Number Allocation'!$D$6:$D$1483=DN372),'Number Allocation'!$A$6:$A$1483,"..."),IF(_xlpm.a="","...",_xlpm.a))</f>
        <v>...</v>
      </c>
      <c r="DL372" s="747">
        <v>0</v>
      </c>
      <c r="DM372" s="12" t="str">
        <v>Not Declared</v>
      </c>
      <c r="DN372" s="12" t="str">
        <v>Team Kennet</v>
      </c>
      <c r="DO372" s="488"/>
      <c r="DP372" s="15"/>
      <c r="DQ372" s="15"/>
      <c r="DZ372" s="15"/>
      <c r="EA372" s="15"/>
    </row>
    <row r="373" spans="1:131" s="359" customFormat="1" ht="21" customHeight="1">
      <c r="A373" s="358" t="str">
        <f t="shared" si="40"/>
        <v>Radley AC</v>
      </c>
      <c r="B373" s="729"/>
      <c r="C373" s="729" t="s">
        <v>322</v>
      </c>
      <c r="D373" s="732" t="str" cm="1">
        <f t="array" ref="D373">_xlfn.LET(_xlpm.x, Radley!$C$43:$M$43, _xlpm.y, Radley!$C$45:$M$70, _xlpm.z, Radley!$A$45:$A$70, IF(_xlfn.XLOOKUP($C373,_xlfn.XLOOKUP(D$330,_xlpm.x,_xlpm.y,""),_xlpm.z,"Not Declared")="", "Name not recorded",  _xlfn.XLOOKUP($C373,_xlfn.XLOOKUP(D$330,_xlpm.x,_xlpm.y,""),_xlpm.z,"Not Declared")))</f>
        <v>Not Declared</v>
      </c>
      <c r="E373" s="729" t="str" cm="1">
        <f t="array" ref="E373">_xlfn.LET(_xlpm.x, Radley!$D$43:$M$43, _xlpm.y, Radley!$D$45:$M$70, _xlpm.z, Radley!$A$45:$A$70, IF(_xlfn.XLOOKUP($C373,_xlfn.XLOOKUP(E$330,_xlpm.x,_xlpm.y,""),_xlpm.z,"Not Declared")="", "Name not recorded",  _xlfn.XLOOKUP($C373,_xlfn.XLOOKUP(E$330,_xlpm.x,_xlpm.y,""),_xlpm.z,"Not Declared")))</f>
        <v>Not Declared</v>
      </c>
      <c r="F373" s="729" t="str" cm="1">
        <f t="array" ref="F373">_xlfn.LET(_xlpm.x, Radley!$D$43:$M$43, _xlpm.y, Radley!$D$45:$M$70, _xlpm.z, Radley!$A$45:$A$70, IF(_xlfn.XLOOKUP($C373,_xlfn.XLOOKUP(F$330,_xlpm.x,_xlpm.y,""),_xlpm.z,"Not Declared")="", "Name not recorded",  _xlfn.XLOOKUP($C373,_xlfn.XLOOKUP(F$330,_xlpm.x,_xlpm.y,""),_xlpm.z,"Not Declared")))</f>
        <v>Not Declared</v>
      </c>
      <c r="G373" s="729" t="str" cm="1">
        <f t="array" ref="G373">_xlfn.LET(_xlpm.x, Radley!$D$43:$M$43, _xlpm.y, Radley!$D$45:$M$70, _xlpm.z, Radley!$A$45:$A$70, IF(_xlfn.XLOOKUP($C373,_xlfn.XLOOKUP(G$330,_xlpm.x,_xlpm.y,""),_xlpm.z,"Not Declared")="", "Name not recorded",  _xlfn.XLOOKUP($C373,_xlfn.XLOOKUP(G$330,_xlpm.x,_xlpm.y,""),_xlpm.z,"Not Declared")))</f>
        <v>Not Declared</v>
      </c>
      <c r="H373" s="729" t="str" cm="1">
        <f t="array" ref="H373">_xlfn.LET(_xlpm.x, Radley!$D$43:$M$43, _xlpm.y, Radley!$D$45:$M$70, _xlpm.z, Radley!$A$45:$A$70, IF(_xlfn.XLOOKUP($C373,_xlfn.XLOOKUP(H$330,_xlpm.x,_xlpm.y,""),_xlpm.z,"Not Declared")="", "Name not recorded",  _xlfn.XLOOKUP($C373,_xlfn.XLOOKUP(H$330,_xlpm.x,_xlpm.y,""),_xlpm.z,"Not Declared")))</f>
        <v>Not Declared</v>
      </c>
      <c r="I373" s="729" t="str" cm="1">
        <f t="array" ref="I373">_xlfn.LET(_xlpm.x, Radley!$D$43:$M$43, _xlpm.y, Radley!$D$45:$M$70, _xlpm.z, Radley!$A$45:$A$70, IF(_xlfn.XLOOKUP($C373,_xlfn.XLOOKUP(I$330,_xlpm.x,_xlpm.y,""),_xlpm.z,"Not Declared")="", "Name not recorded",  _xlfn.XLOOKUP($C373,_xlfn.XLOOKUP(I$330,_xlpm.x,_xlpm.y,""),_xlpm.z,"Not Declared")))</f>
        <v>Not Declared</v>
      </c>
      <c r="J373" s="729" t="str" cm="1">
        <f t="array" ref="J373">_xlfn.LET(_xlpm.x, Radley!$D$43:$M$43, _xlpm.y, Radley!$D$45:$M$70, _xlpm.z, Radley!$A$45:$A$70, IF(_xlfn.XLOOKUP($C373,_xlfn.XLOOKUP(J$330,_xlpm.x,_xlpm.y,""),_xlpm.z,"Not Declared")="", "Name not recorded",  _xlfn.XLOOKUP($C373,_xlfn.XLOOKUP(J$330,_xlpm.x,_xlpm.y,""),_xlpm.z,"Not Declared")))</f>
        <v>Not Declared</v>
      </c>
      <c r="K373" s="729" t="str" cm="1">
        <f t="array" ref="K373">_xlfn.LET(_xlpm.x, Radley!$D$43:$M$43, _xlpm.y, Radley!$D$45:$M$70, _xlpm.z, Radley!$A$45:$A$70, IF(_xlfn.XLOOKUP($C373,_xlfn.XLOOKUP(K$330,_xlpm.x,_xlpm.y,""),_xlpm.z,"Not Declared")="", "Name not recorded",  _xlfn.XLOOKUP($C373,_xlfn.XLOOKUP(K$330,_xlpm.x,_xlpm.y,""),_xlpm.z,"Not Declared")))</f>
        <v>Not Declared</v>
      </c>
      <c r="L373" s="729" t="str" cm="1">
        <f t="array" ref="L373">_xlfn.LET(_xlpm.x, Radley!$D$43:$M$43, _xlpm.y, Radley!$D$45:$M$70, _xlpm.z, Radley!$A$45:$A$70, IF(_xlfn.XLOOKUP($C373,_xlfn.XLOOKUP(L$330,_xlpm.x,_xlpm.y,""),_xlpm.z,"Not Declared")="", "Name not recorded",  _xlfn.XLOOKUP($C373,_xlfn.XLOOKUP(L$330,_xlpm.x,_xlpm.y,""),_xlpm.z,"Not Declared")))</f>
        <v>Not Declared</v>
      </c>
      <c r="M373" s="729" t="str" cm="1">
        <f t="array" ref="M373">_xlfn.LET(_xlpm.x, Radley!$D$43:$M$43, _xlpm.y, Radley!$D$45:$M$70, _xlpm.z, Radley!$A$45:$A$70, IF(_xlfn.XLOOKUP($C373,_xlfn.XLOOKUP(M$330,_xlpm.x,_xlpm.y,""),_xlpm.z,"Not Declared")="", "Name not recorded",  _xlfn.XLOOKUP($C373,_xlfn.XLOOKUP(M$330,_xlpm.x,_xlpm.y,""),_xlpm.z,"Not Declared")))</f>
        <v>Not Declared</v>
      </c>
      <c r="N373" s="729" t="str" cm="1">
        <f t="array" ref="N373">_xlfn.LET(_xlpm.x, Radley!$D$43:$M$43, _xlpm.y, Radley!$D$45:$M$70, _xlpm.z, Radley!$A$45:$A$70, IF(_xlfn.XLOOKUP($C373,_xlfn.XLOOKUP(N$330,_xlpm.x,_xlpm.y,""),_xlpm.z,"Not Declared")="", "Name not recorded",  _xlfn.XLOOKUP($C373,_xlfn.XLOOKUP(N$330,_xlpm.x,_xlpm.y,""),_xlpm.z,"Not Declared")))</f>
        <v>Not Declared</v>
      </c>
      <c r="O373" s="732"/>
      <c r="P373" s="3"/>
      <c r="Q373" s="3"/>
      <c r="R373" s="3"/>
      <c r="S373" s="3"/>
      <c r="T373" s="15"/>
      <c r="U373" s="15"/>
      <c r="V373" s="15"/>
      <c r="W373" s="15"/>
      <c r="X373" s="3"/>
      <c r="Y373" s="88"/>
      <c r="Z373" s="433"/>
      <c r="AA373" s="747" t="str" cm="1">
        <f t="array" ref="AA373">_xlfn.LET(_xlpm.a,_xlfn.XLOOKUP(1,('Number Allocation'!$C$6:$C$1483=AC373)*('Number Allocation'!$D$6:$D$1483=AD373),'Number Allocation'!$A$6:$A$1483,"..."),IF(_xlpm.a="","...",_xlpm.a))</f>
        <v>...</v>
      </c>
      <c r="AB373" s="747">
        <v>0</v>
      </c>
      <c r="AC373" s="12" t="str">
        <v>Not Declared</v>
      </c>
      <c r="AD373" s="12" t="str">
        <v>Abingdon AC</v>
      </c>
      <c r="AE373" s="436"/>
      <c r="AG373" s="365"/>
      <c r="AH373" s="433"/>
      <c r="AI373" s="747" t="str" cm="1">
        <f t="array" ref="AI373">_xlfn.LET(_xlpm.a,_xlfn.XLOOKUP(1,('Number Allocation'!$C$6:$C$1483=AK373)*('Number Allocation'!$D$6:$D$1483=AL373),'Number Allocation'!$A$6:$A$1483,"..."),IF(_xlpm.a="","...",_xlpm.a))</f>
        <v>...</v>
      </c>
      <c r="AJ373" s="747">
        <v>0</v>
      </c>
      <c r="AK373" s="12" t="str">
        <v>Not Declared</v>
      </c>
      <c r="AL373" s="12" t="str">
        <v>Witney Road Runners</v>
      </c>
      <c r="AM373" s="436"/>
      <c r="AO373" s="365"/>
      <c r="AP373" s="433"/>
      <c r="AQ373" s="747" t="str" cm="1">
        <f t="array" ref="AQ373">_xlfn.LET(_xlpm.a,_xlfn.XLOOKUP(1,('Number Allocation'!$C$6:$C$1483=AS373)*('Number Allocation'!$D$6:$D$1483=AT373),'Number Allocation'!$A$6:$A$1483,"..."),IF(_xlpm.a="","...",_xlpm.a))</f>
        <v>...</v>
      </c>
      <c r="AR373" s="747">
        <v>0</v>
      </c>
      <c r="AS373" s="12" t="str">
        <v>Not Declared</v>
      </c>
      <c r="AT373" s="12" t="str">
        <v>Oxford City AC</v>
      </c>
      <c r="AU373" s="436"/>
      <c r="AW373" s="365"/>
      <c r="AX373" s="433"/>
      <c r="AY373" s="747" t="str" cm="1">
        <f t="array" ref="AY373">_xlfn.LET(_xlpm.a,_xlfn.XLOOKUP(1,('Number Allocation'!$C$6:$C$1483=BA373)*('Number Allocation'!$D$6:$D$1483=BB373),'Number Allocation'!$A$6:$A$1483,"..."),IF(_xlpm.a="","...",_xlpm.a))</f>
        <v>...</v>
      </c>
      <c r="AZ373" s="747"/>
      <c r="BA373" s="12"/>
      <c r="BB373" s="12"/>
      <c r="BC373" s="436"/>
      <c r="BE373" s="365"/>
      <c r="BF373" s="433"/>
      <c r="BG373" s="747" t="str" cm="1">
        <f t="array" ref="BG373">_xlfn.LET(_xlpm.a,_xlfn.XLOOKUP(1,('Number Allocation'!$C$6:$C$1483=BI373)*('Number Allocation'!$D$6:$D$1483=BJ373),'Number Allocation'!$A$6:$A$1483,"..."),IF(_xlpm.a="","...",_xlpm.a))</f>
        <v>...</v>
      </c>
      <c r="BH373" s="747">
        <v>0</v>
      </c>
      <c r="BI373" s="12" t="str">
        <v>Not Declared</v>
      </c>
      <c r="BJ373" s="12" t="str">
        <v>Abingdon AC</v>
      </c>
      <c r="BK373" s="436"/>
      <c r="BM373" s="365"/>
      <c r="BN373" s="433"/>
      <c r="BO373" s="747" t="str" cm="1">
        <f t="array" ref="BO373">_xlfn.LET(_xlpm.a,_xlfn.XLOOKUP(1,('Number Allocation'!$C$6:$C$1483=BQ373)*('Number Allocation'!$D$6:$D$1483=BR373),'Number Allocation'!$A$6:$A$1483,"..."),IF(_xlpm.a="","...",_xlpm.a))</f>
        <v>...</v>
      </c>
      <c r="BP373" s="747">
        <v>0</v>
      </c>
      <c r="BQ373" s="12" t="str">
        <v>Not Declared</v>
      </c>
      <c r="BR373" s="12" t="str">
        <v>Witney Road Runners</v>
      </c>
      <c r="BS373" s="436"/>
      <c r="BU373" s="365"/>
      <c r="BV373" s="433"/>
      <c r="BW373" s="747" t="str" cm="1">
        <f t="array" ref="BW373">_xlfn.LET(_xlpm.a,_xlfn.XLOOKUP(1,('Number Allocation'!$C$6:$C$1483=BY373)*('Number Allocation'!$D$6:$D$1483=BZ373),'Number Allocation'!$A$6:$A$1483,"..."),IF(_xlpm.a="","...",_xlpm.a))</f>
        <v>...</v>
      </c>
      <c r="BX373" s="747"/>
      <c r="BY373" s="12"/>
      <c r="BZ373" s="12"/>
      <c r="CA373" s="488"/>
      <c r="CB373" s="15"/>
      <c r="CC373" s="15"/>
      <c r="CD373" s="433"/>
      <c r="CE373" s="747" t="str" cm="1">
        <f t="array" ref="CE373">_xlfn.LET(_xlpm.a,_xlfn.XLOOKUP(1,('Number Allocation'!$C$6:$C$1483=CG373)*('Number Allocation'!$D$6:$D$1483=CH373),'Number Allocation'!$A$6:$A$1483,"..."),IF(_xlpm.a="","...",_xlpm.a))</f>
        <v>...</v>
      </c>
      <c r="CF373" s="747">
        <v>0</v>
      </c>
      <c r="CG373" s="12" t="str">
        <v>Not Declared</v>
      </c>
      <c r="CH373" s="12" t="str">
        <v>Team Kennet</v>
      </c>
      <c r="CI373" s="488"/>
      <c r="CJ373" s="15"/>
      <c r="CK373" s="15"/>
      <c r="CL373" s="433"/>
      <c r="CM373" s="747" t="str" cm="1">
        <f t="array" ref="CM373">_xlfn.LET(_xlpm.a,_xlfn.XLOOKUP(1,('Number Allocation'!$C$6:$C$1483=CO373)*('Number Allocation'!$D$6:$D$1483=CP373),'Number Allocation'!$A$6:$A$1483,"..."),IF(_xlpm.a="","...",_xlpm.a))</f>
        <v>...</v>
      </c>
      <c r="CN373" s="747">
        <v>0</v>
      </c>
      <c r="CO373" s="12" t="str">
        <v>Not Declared</v>
      </c>
      <c r="CP373" s="12" t="str">
        <v>Banbury Harriers AC</v>
      </c>
      <c r="CQ373" s="488"/>
      <c r="CR373" s="15"/>
      <c r="CS373" s="15"/>
      <c r="CT373" s="433"/>
      <c r="CU373" s="747" t="str" cm="1">
        <f t="array" ref="CU373">_xlfn.LET(_xlpm.a,_xlfn.XLOOKUP(1,('Number Allocation'!$C$6:$C$1483=CW373)*('Number Allocation'!$D$6:$D$1483=CX373),'Number Allocation'!$A$6:$A$1483,"..."),IF(_xlpm.a="","...",_xlpm.a))</f>
        <v>...</v>
      </c>
      <c r="CV373" s="747">
        <v>0</v>
      </c>
      <c r="CW373" s="12" t="str">
        <v>Not Declared</v>
      </c>
      <c r="CX373" s="12" t="str">
        <v>Team Kennet</v>
      </c>
      <c r="CY373" s="488"/>
      <c r="CZ373" s="15"/>
      <c r="DA373" s="15"/>
      <c r="DB373" s="433"/>
      <c r="DC373" s="747" t="str" cm="1">
        <f t="array" ref="DC373">_xlfn.LET(_xlpm.a,_xlfn.XLOOKUP(1,('Number Allocation'!$C$6:$C$1483=DE373)*('Number Allocation'!$D$6:$D$1483=DF373),'Number Allocation'!$A$6:$A$1483,"..."),IF(_xlpm.a="","...",_xlpm.a))</f>
        <v>...</v>
      </c>
      <c r="DD373" s="747">
        <v>0</v>
      </c>
      <c r="DE373" s="12" t="str">
        <v>Not Declared</v>
      </c>
      <c r="DF373" s="12" t="str">
        <v>Team Kennet</v>
      </c>
      <c r="DG373" s="488"/>
      <c r="DH373" s="15"/>
      <c r="DI373" s="15"/>
      <c r="DJ373" s="433"/>
      <c r="DK373" s="747" t="str" cm="1">
        <f t="array" ref="DK373">_xlfn.LET(_xlpm.a,_xlfn.XLOOKUP(1,('Number Allocation'!$C$6:$C$1483=DM373)*('Number Allocation'!$D$6:$D$1483=DN373),'Number Allocation'!$A$6:$A$1483,"..."),IF(_xlpm.a="","...",_xlpm.a))</f>
        <v>...</v>
      </c>
      <c r="DL373" s="747">
        <v>0</v>
      </c>
      <c r="DM373" s="12" t="str">
        <v>Not Declared</v>
      </c>
      <c r="DN373" s="12" t="str">
        <v>Bicester AC</v>
      </c>
      <c r="DO373" s="488"/>
      <c r="DP373" s="15"/>
      <c r="DQ373" s="15"/>
      <c r="DZ373" s="15"/>
      <c r="EA373" s="15"/>
    </row>
    <row r="374" spans="1:131" s="359" customFormat="1" ht="21" customHeight="1">
      <c r="A374" s="358" t="str">
        <f t="shared" si="40"/>
        <v>Radley AC</v>
      </c>
      <c r="B374" s="729"/>
      <c r="C374" s="729" t="s">
        <v>323</v>
      </c>
      <c r="D374" s="732" t="str" cm="1">
        <f t="array" ref="D374">_xlfn.LET(_xlpm.x, Radley!$C$43:$M$43, _xlpm.y, Radley!$C$45:$M$70, _xlpm.z, Radley!$A$45:$A$70, IF(_xlfn.XLOOKUP($C374,_xlfn.XLOOKUP(D$330,_xlpm.x,_xlpm.y,""),_xlpm.z,"Not Declared")="", "Name not recorded",  _xlfn.XLOOKUP($C374,_xlfn.XLOOKUP(D$330,_xlpm.x,_xlpm.y,""),_xlpm.z,"Not Declared")))</f>
        <v>Not Declared</v>
      </c>
      <c r="E374" s="729" t="str" cm="1">
        <f t="array" ref="E374">_xlfn.LET(_xlpm.x, Radley!$D$43:$M$43, _xlpm.y, Radley!$D$45:$M$70, _xlpm.z, Radley!$A$45:$A$70, IF(_xlfn.XLOOKUP($C374,_xlfn.XLOOKUP(E$330,_xlpm.x,_xlpm.y,""),_xlpm.z,"Not Declared")="", "Name not recorded",  _xlfn.XLOOKUP($C374,_xlfn.XLOOKUP(E$330,_xlpm.x,_xlpm.y,""),_xlpm.z,"Not Declared")))</f>
        <v>Not Declared</v>
      </c>
      <c r="F374" s="729" t="str" cm="1">
        <f t="array" ref="F374">_xlfn.LET(_xlpm.x, Radley!$D$43:$M$43, _xlpm.y, Radley!$D$45:$M$70, _xlpm.z, Radley!$A$45:$A$70, IF(_xlfn.XLOOKUP($C374,_xlfn.XLOOKUP(F$330,_xlpm.x,_xlpm.y,""),_xlpm.z,"Not Declared")="", "Name not recorded",  _xlfn.XLOOKUP($C374,_xlfn.XLOOKUP(F$330,_xlpm.x,_xlpm.y,""),_xlpm.z,"Not Declared")))</f>
        <v>Not Declared</v>
      </c>
      <c r="G374" s="729" t="str" cm="1">
        <f t="array" ref="G374">_xlfn.LET(_xlpm.x, Radley!$D$43:$M$43, _xlpm.y, Radley!$D$45:$M$70, _xlpm.z, Radley!$A$45:$A$70, IF(_xlfn.XLOOKUP($C374,_xlfn.XLOOKUP(G$330,_xlpm.x,_xlpm.y,""),_xlpm.z,"Not Declared")="", "Name not recorded",  _xlfn.XLOOKUP($C374,_xlfn.XLOOKUP(G$330,_xlpm.x,_xlpm.y,""),_xlpm.z,"Not Declared")))</f>
        <v>Not Declared</v>
      </c>
      <c r="H374" s="729" t="str" cm="1">
        <f t="array" ref="H374">_xlfn.LET(_xlpm.x, Radley!$D$43:$M$43, _xlpm.y, Radley!$D$45:$M$70, _xlpm.z, Radley!$A$45:$A$70, IF(_xlfn.XLOOKUP($C374,_xlfn.XLOOKUP(H$330,_xlpm.x,_xlpm.y,""),_xlpm.z,"Not Declared")="", "Name not recorded",  _xlfn.XLOOKUP($C374,_xlfn.XLOOKUP(H$330,_xlpm.x,_xlpm.y,""),_xlpm.z,"Not Declared")))</f>
        <v>Not Declared</v>
      </c>
      <c r="I374" s="729" t="str" cm="1">
        <f t="array" ref="I374">_xlfn.LET(_xlpm.x, Radley!$D$43:$M$43, _xlpm.y, Radley!$D$45:$M$70, _xlpm.z, Radley!$A$45:$A$70, IF(_xlfn.XLOOKUP($C374,_xlfn.XLOOKUP(I$330,_xlpm.x,_xlpm.y,""),_xlpm.z,"Not Declared")="", "Name not recorded",  _xlfn.XLOOKUP($C374,_xlfn.XLOOKUP(I$330,_xlpm.x,_xlpm.y,""),_xlpm.z,"Not Declared")))</f>
        <v>Not Declared</v>
      </c>
      <c r="J374" s="729" t="str" cm="1">
        <f t="array" ref="J374">_xlfn.LET(_xlpm.x, Radley!$D$43:$M$43, _xlpm.y, Radley!$D$45:$M$70, _xlpm.z, Radley!$A$45:$A$70, IF(_xlfn.XLOOKUP($C374,_xlfn.XLOOKUP(J$330,_xlpm.x,_xlpm.y,""),_xlpm.z,"Not Declared")="", "Name not recorded",  _xlfn.XLOOKUP($C374,_xlfn.XLOOKUP(J$330,_xlpm.x,_xlpm.y,""),_xlpm.z,"Not Declared")))</f>
        <v>Not Declared</v>
      </c>
      <c r="K374" s="729" t="str" cm="1">
        <f t="array" ref="K374">_xlfn.LET(_xlpm.x, Radley!$D$43:$M$43, _xlpm.y, Radley!$D$45:$M$70, _xlpm.z, Radley!$A$45:$A$70, IF(_xlfn.XLOOKUP($C374,_xlfn.XLOOKUP(K$330,_xlpm.x,_xlpm.y,""),_xlpm.z,"Not Declared")="", "Name not recorded",  _xlfn.XLOOKUP($C374,_xlfn.XLOOKUP(K$330,_xlpm.x,_xlpm.y,""),_xlpm.z,"Not Declared")))</f>
        <v>Not Declared</v>
      </c>
      <c r="L374" s="729" t="str" cm="1">
        <f t="array" ref="L374">_xlfn.LET(_xlpm.x, Radley!$D$43:$M$43, _xlpm.y, Radley!$D$45:$M$70, _xlpm.z, Radley!$A$45:$A$70, IF(_xlfn.XLOOKUP($C374,_xlfn.XLOOKUP(L$330,_xlpm.x,_xlpm.y,""),_xlpm.z,"Not Declared")="", "Name not recorded",  _xlfn.XLOOKUP($C374,_xlfn.XLOOKUP(L$330,_xlpm.x,_xlpm.y,""),_xlpm.z,"Not Declared")))</f>
        <v>Not Declared</v>
      </c>
      <c r="M374" s="729" t="str" cm="1">
        <f t="array" ref="M374">_xlfn.LET(_xlpm.x, Radley!$D$43:$M$43, _xlpm.y, Radley!$D$45:$M$70, _xlpm.z, Radley!$A$45:$A$70, IF(_xlfn.XLOOKUP($C374,_xlfn.XLOOKUP(M$330,_xlpm.x,_xlpm.y,""),_xlpm.z,"Not Declared")="", "Name not recorded",  _xlfn.XLOOKUP($C374,_xlfn.XLOOKUP(M$330,_xlpm.x,_xlpm.y,""),_xlpm.z,"Not Declared")))</f>
        <v>Not Declared</v>
      </c>
      <c r="N374" s="729" t="str" cm="1">
        <f t="array" ref="N374">_xlfn.LET(_xlpm.x, Radley!$D$43:$M$43, _xlpm.y, Radley!$D$45:$M$70, _xlpm.z, Radley!$A$45:$A$70, IF(_xlfn.XLOOKUP($C374,_xlfn.XLOOKUP(N$330,_xlpm.x,_xlpm.y,""),_xlpm.z,"Not Declared")="", "Name not recorded",  _xlfn.XLOOKUP($C374,_xlfn.XLOOKUP(N$330,_xlpm.x,_xlpm.y,""),_xlpm.z,"Not Declared")))</f>
        <v>Not Declared</v>
      </c>
      <c r="O374" s="732"/>
      <c r="P374" s="3"/>
      <c r="Q374" s="3"/>
      <c r="R374" s="3"/>
      <c r="S374" s="3"/>
      <c r="T374" s="15"/>
      <c r="U374" s="15"/>
      <c r="V374" s="15"/>
      <c r="W374" s="15"/>
      <c r="X374" s="3"/>
      <c r="Y374" s="88"/>
      <c r="Z374" s="433"/>
      <c r="AA374" s="747" t="str" cm="1">
        <f t="array" ref="AA374">_xlfn.LET(_xlpm.a,_xlfn.XLOOKUP(1,('Number Allocation'!$C$6:$C$1483=AC374)*('Number Allocation'!$D$6:$D$1483=AD374),'Number Allocation'!$A$6:$A$1483,"..."),IF(_xlpm.a="","...",_xlpm.a))</f>
        <v>...</v>
      </c>
      <c r="AB374" s="747">
        <v>0</v>
      </c>
      <c r="AC374" s="12" t="str">
        <v>Not Declared</v>
      </c>
      <c r="AD374" s="12" t="str">
        <v>Oxford City AC</v>
      </c>
      <c r="AE374" s="436"/>
      <c r="AG374" s="365"/>
      <c r="AH374" s="433"/>
      <c r="AI374" s="747" t="str" cm="1">
        <f t="array" ref="AI374">_xlfn.LET(_xlpm.a,_xlfn.XLOOKUP(1,('Number Allocation'!$C$6:$C$1483=AK374)*('Number Allocation'!$D$6:$D$1483=AL374),'Number Allocation'!$A$6:$A$1483,"..."),IF(_xlpm.a="","...",_xlpm.a))</f>
        <v>...</v>
      </c>
      <c r="AJ374" s="747">
        <v>0</v>
      </c>
      <c r="AK374" s="12" t="str">
        <v>Not Declared</v>
      </c>
      <c r="AL374" s="12" t="str">
        <v>Banbury Harriers AC</v>
      </c>
      <c r="AM374" s="436"/>
      <c r="AO374" s="365"/>
      <c r="AP374" s="433"/>
      <c r="AQ374" s="747" t="str" cm="1">
        <f t="array" ref="AQ374">_xlfn.LET(_xlpm.a,_xlfn.XLOOKUP(1,('Number Allocation'!$C$6:$C$1483=AS374)*('Number Allocation'!$D$6:$D$1483=AT374),'Number Allocation'!$A$6:$A$1483,"..."),IF(_xlpm.a="","...",_xlpm.a))</f>
        <v>...</v>
      </c>
      <c r="AR374" s="747">
        <v>0</v>
      </c>
      <c r="AS374" s="12" t="str">
        <v>Not Declared</v>
      </c>
      <c r="AT374" s="12" t="str">
        <v>White Horse Harriers</v>
      </c>
      <c r="AU374" s="436"/>
      <c r="AW374" s="365"/>
      <c r="AX374" s="433"/>
      <c r="AY374" s="747" t="str" cm="1">
        <f t="array" ref="AY374">_xlfn.LET(_xlpm.a,_xlfn.XLOOKUP(1,('Number Allocation'!$C$6:$C$1483=BA374)*('Number Allocation'!$D$6:$D$1483=BB374),'Number Allocation'!$A$6:$A$1483,"..."),IF(_xlpm.a="","...",_xlpm.a))</f>
        <v>...</v>
      </c>
      <c r="AZ374" s="747"/>
      <c r="BA374" s="12"/>
      <c r="BB374" s="12"/>
      <c r="BC374" s="436"/>
      <c r="BE374" s="365"/>
      <c r="BF374" s="433"/>
      <c r="BG374" s="747" t="str" cm="1">
        <f t="array" ref="BG374">_xlfn.LET(_xlpm.a,_xlfn.XLOOKUP(1,('Number Allocation'!$C$6:$C$1483=BI374)*('Number Allocation'!$D$6:$D$1483=BJ374),'Number Allocation'!$A$6:$A$1483,"..."),IF(_xlpm.a="","...",_xlpm.a))</f>
        <v>...</v>
      </c>
      <c r="BH374" s="747">
        <v>0</v>
      </c>
      <c r="BI374" s="12" t="str">
        <v>Not Declared</v>
      </c>
      <c r="BJ374" s="12" t="str">
        <v>Banbury Harriers AC</v>
      </c>
      <c r="BK374" s="436"/>
      <c r="BM374" s="365"/>
      <c r="BN374" s="433"/>
      <c r="BO374" s="747" t="str" cm="1">
        <f t="array" ref="BO374">_xlfn.LET(_xlpm.a,_xlfn.XLOOKUP(1,('Number Allocation'!$C$6:$C$1483=BQ374)*('Number Allocation'!$D$6:$D$1483=BR374),'Number Allocation'!$A$6:$A$1483,"..."),IF(_xlpm.a="","...",_xlpm.a))</f>
        <v>...</v>
      </c>
      <c r="BP374" s="747">
        <v>0</v>
      </c>
      <c r="BQ374" s="12" t="str">
        <v>Not Declared</v>
      </c>
      <c r="BR374" s="12" t="str">
        <v>Team Kennet</v>
      </c>
      <c r="BS374" s="436"/>
      <c r="BU374" s="365"/>
      <c r="BV374" s="433"/>
      <c r="BW374" s="747" t="str" cm="1">
        <f t="array" ref="BW374">_xlfn.LET(_xlpm.a,_xlfn.XLOOKUP(1,('Number Allocation'!$C$6:$C$1483=BY374)*('Number Allocation'!$D$6:$D$1483=BZ374),'Number Allocation'!$A$6:$A$1483,"..."),IF(_xlpm.a="","...",_xlpm.a))</f>
        <v>...</v>
      </c>
      <c r="BX374" s="747"/>
      <c r="BY374" s="12"/>
      <c r="BZ374" s="12"/>
      <c r="CA374" s="488"/>
      <c r="CB374" s="15"/>
      <c r="CC374" s="15"/>
      <c r="CD374" s="433"/>
      <c r="CE374" s="747" t="str" cm="1">
        <f t="array" ref="CE374">_xlfn.LET(_xlpm.a,_xlfn.XLOOKUP(1,('Number Allocation'!$C$6:$C$1483=CG374)*('Number Allocation'!$D$6:$D$1483=CH374),'Number Allocation'!$A$6:$A$1483,"..."),IF(_xlpm.a="","...",_xlpm.a))</f>
        <v>...</v>
      </c>
      <c r="CF374" s="747">
        <v>0</v>
      </c>
      <c r="CG374" s="12" t="str">
        <v>Not Declared</v>
      </c>
      <c r="CH374" s="12" t="str">
        <v>Radley AC</v>
      </c>
      <c r="CI374" s="488"/>
      <c r="CJ374" s="15"/>
      <c r="CK374" s="15"/>
      <c r="CL374" s="433"/>
      <c r="CM374" s="747" t="str" cm="1">
        <f t="array" ref="CM374">_xlfn.LET(_xlpm.a,_xlfn.XLOOKUP(1,('Number Allocation'!$C$6:$C$1483=CO374)*('Number Allocation'!$D$6:$D$1483=CP374),'Number Allocation'!$A$6:$A$1483,"..."),IF(_xlpm.a="","...",_xlpm.a))</f>
        <v>...</v>
      </c>
      <c r="CN374" s="747">
        <v>0</v>
      </c>
      <c r="CO374" s="12" t="str">
        <v>Not Declared</v>
      </c>
      <c r="CP374" s="12" t="str">
        <v>Radley AC</v>
      </c>
      <c r="CQ374" s="488"/>
      <c r="CR374" s="15"/>
      <c r="CS374" s="15"/>
      <c r="CT374" s="433"/>
      <c r="CU374" s="747" t="str" cm="1">
        <f t="array" ref="CU374">_xlfn.LET(_xlpm.a,_xlfn.XLOOKUP(1,('Number Allocation'!$C$6:$C$1483=CW374)*('Number Allocation'!$D$6:$D$1483=CX374),'Number Allocation'!$A$6:$A$1483,"..."),IF(_xlpm.a="","...",_xlpm.a))</f>
        <v>...</v>
      </c>
      <c r="CV374" s="747">
        <v>0</v>
      </c>
      <c r="CW374" s="12" t="str">
        <v>Not Declared</v>
      </c>
      <c r="CX374" s="12" t="str">
        <v>Banbury Harriers AC</v>
      </c>
      <c r="CY374" s="488"/>
      <c r="CZ374" s="15"/>
      <c r="DA374" s="15"/>
      <c r="DB374" s="433"/>
      <c r="DC374" s="747" t="str" cm="1">
        <f t="array" ref="DC374">_xlfn.LET(_xlpm.a,_xlfn.XLOOKUP(1,('Number Allocation'!$C$6:$C$1483=DE374)*('Number Allocation'!$D$6:$D$1483=DF374),'Number Allocation'!$A$6:$A$1483,"..."),IF(_xlpm.a="","...",_xlpm.a))</f>
        <v>...</v>
      </c>
      <c r="DD374" s="747">
        <v>0</v>
      </c>
      <c r="DE374" s="12" t="str">
        <v>Not Declared</v>
      </c>
      <c r="DF374" s="12" t="str">
        <v>Bicester AC</v>
      </c>
      <c r="DG374" s="488"/>
      <c r="DH374" s="15"/>
      <c r="DI374" s="15"/>
      <c r="DJ374" s="433"/>
      <c r="DK374" s="747" t="str" cm="1">
        <f t="array" ref="DK374">_xlfn.LET(_xlpm.a,_xlfn.XLOOKUP(1,('Number Allocation'!$C$6:$C$1483=DM374)*('Number Allocation'!$D$6:$D$1483=DN374),'Number Allocation'!$A$6:$A$1483,"..."),IF(_xlpm.a="","...",_xlpm.a))</f>
        <v>...</v>
      </c>
      <c r="DL374" s="747">
        <v>0</v>
      </c>
      <c r="DM374" s="12" t="str">
        <v>Not Declared</v>
      </c>
      <c r="DN374" s="12" t="str">
        <v>White Horse Harriers</v>
      </c>
      <c r="DO374" s="488"/>
      <c r="DP374" s="15"/>
      <c r="DQ374" s="15"/>
      <c r="DZ374" s="15"/>
      <c r="EA374" s="15"/>
    </row>
    <row r="375" spans="1:131" s="359" customFormat="1" ht="21" customHeight="1">
      <c r="A375" s="358"/>
      <c r="B375" s="729"/>
      <c r="C375" s="729"/>
      <c r="D375" s="729"/>
      <c r="E375" s="729"/>
      <c r="F375" s="729"/>
      <c r="G375" s="729"/>
      <c r="H375" s="729"/>
      <c r="I375" s="729"/>
      <c r="J375" s="729"/>
      <c r="K375" s="729"/>
      <c r="L375" s="729"/>
      <c r="M375" s="729"/>
      <c r="N375" s="729"/>
      <c r="O375" s="732"/>
      <c r="P375" s="3"/>
      <c r="Q375" s="3"/>
      <c r="R375" s="3"/>
      <c r="S375" s="3"/>
      <c r="T375" s="15"/>
      <c r="U375" s="15"/>
      <c r="V375" s="15"/>
      <c r="W375" s="15"/>
      <c r="X375" s="3"/>
      <c r="Y375" s="88"/>
      <c r="Z375" s="433"/>
      <c r="AA375" s="747" t="str" cm="1">
        <f t="array" ref="AA375">_xlfn.LET(_xlpm.a,_xlfn.XLOOKUP(1,('Number Allocation'!$C$6:$C$1483=AC375)*('Number Allocation'!$D$6:$D$1483=AD375),'Number Allocation'!$A$6:$A$1483,"..."),IF(_xlpm.a="","...",_xlpm.a))</f>
        <v>...</v>
      </c>
      <c r="AB375" s="747">
        <v>0</v>
      </c>
      <c r="AC375" s="12" t="str">
        <v>Not Declared</v>
      </c>
      <c r="AD375" s="12" t="str">
        <v>Radley AC</v>
      </c>
      <c r="AE375" s="436"/>
      <c r="AG375" s="365"/>
      <c r="AH375" s="433"/>
      <c r="AI375" s="747" t="str" cm="1">
        <f t="array" ref="AI375">_xlfn.LET(_xlpm.a,_xlfn.XLOOKUP(1,('Number Allocation'!$C$6:$C$1483=AK375)*('Number Allocation'!$D$6:$D$1483=AL375),'Number Allocation'!$A$6:$A$1483,"..."),IF(_xlpm.a="","...",_xlpm.a))</f>
        <v>...</v>
      </c>
      <c r="AJ375" s="747">
        <v>0</v>
      </c>
      <c r="AK375" s="12" t="str">
        <v>Not Declared</v>
      </c>
      <c r="AL375" s="12" t="str">
        <v>Abingdon AC</v>
      </c>
      <c r="AM375" s="436"/>
      <c r="AO375" s="365"/>
      <c r="AP375" s="433"/>
      <c r="AQ375" s="747" t="str" cm="1">
        <f t="array" ref="AQ375">_xlfn.LET(_xlpm.a,_xlfn.XLOOKUP(1,('Number Allocation'!$C$6:$C$1483=AS375)*('Number Allocation'!$D$6:$D$1483=AT375),'Number Allocation'!$A$6:$A$1483,"..."),IF(_xlpm.a="","...",_xlpm.a))</f>
        <v>...</v>
      </c>
      <c r="AR375" s="747">
        <v>0</v>
      </c>
      <c r="AS375" s="12" t="str">
        <v>Not Declared</v>
      </c>
      <c r="AT375" s="12" t="str">
        <v>Team Kennet</v>
      </c>
      <c r="AU375" s="436"/>
      <c r="AW375" s="365"/>
      <c r="AX375" s="433"/>
      <c r="AY375" s="747" t="str" cm="1">
        <f t="array" ref="AY375">_xlfn.LET(_xlpm.a,_xlfn.XLOOKUP(1,('Number Allocation'!$C$6:$C$1483=BA375)*('Number Allocation'!$D$6:$D$1483=BB375),'Number Allocation'!$A$6:$A$1483,"..."),IF(_xlpm.a="","...",_xlpm.a))</f>
        <v>...</v>
      </c>
      <c r="AZ375" s="747"/>
      <c r="BA375" s="12"/>
      <c r="BB375" s="12"/>
      <c r="BC375" s="436"/>
      <c r="BE375" s="365"/>
      <c r="BF375" s="433"/>
      <c r="BG375" s="747" t="str" cm="1">
        <f t="array" ref="BG375">_xlfn.LET(_xlpm.a,_xlfn.XLOOKUP(1,('Number Allocation'!$C$6:$C$1483=BI375)*('Number Allocation'!$D$6:$D$1483=BJ375),'Number Allocation'!$A$6:$A$1483,"..."),IF(_xlpm.a="","...",_xlpm.a))</f>
        <v>...</v>
      </c>
      <c r="BH375" s="747">
        <v>0</v>
      </c>
      <c r="BI375" s="12" t="str">
        <v>Not Declared</v>
      </c>
      <c r="BJ375" s="12" t="str">
        <v>Radley AC</v>
      </c>
      <c r="BK375" s="436"/>
      <c r="BM375" s="365"/>
      <c r="BN375" s="433"/>
      <c r="BO375" s="747" t="str" cm="1">
        <f t="array" ref="BO375">_xlfn.LET(_xlpm.a,_xlfn.XLOOKUP(1,('Number Allocation'!$C$6:$C$1483=BQ375)*('Number Allocation'!$D$6:$D$1483=BR375),'Number Allocation'!$A$6:$A$1483,"..."),IF(_xlpm.a="","...",_xlpm.a))</f>
        <v>...</v>
      </c>
      <c r="BP375" s="747">
        <v>0</v>
      </c>
      <c r="BQ375" s="12" t="str">
        <v>Not Declared</v>
      </c>
      <c r="BR375" s="12" t="str">
        <v>Oxford City AC</v>
      </c>
      <c r="BS375" s="436"/>
      <c r="BU375" s="365"/>
      <c r="BV375" s="433"/>
      <c r="BW375" s="747" t="str" cm="1">
        <f t="array" ref="BW375">_xlfn.LET(_xlpm.a,_xlfn.XLOOKUP(1,('Number Allocation'!$C$6:$C$1483=BY375)*('Number Allocation'!$D$6:$D$1483=BZ375),'Number Allocation'!$A$6:$A$1483,"..."),IF(_xlpm.a="","...",_xlpm.a))</f>
        <v>...</v>
      </c>
      <c r="BX375" s="747"/>
      <c r="BY375" s="12"/>
      <c r="BZ375" s="12"/>
      <c r="CA375" s="488"/>
      <c r="CB375" s="15"/>
      <c r="CC375" s="15"/>
      <c r="CD375" s="433"/>
      <c r="CE375" s="747" t="str" cm="1">
        <f t="array" ref="CE375">_xlfn.LET(_xlpm.a,_xlfn.XLOOKUP(1,('Number Allocation'!$C$6:$C$1483=CG375)*('Number Allocation'!$D$6:$D$1483=CH375),'Number Allocation'!$A$6:$A$1483,"..."),IF(_xlpm.a="","...",_xlpm.a))</f>
        <v>...</v>
      </c>
      <c r="CF375" s="747">
        <v>0</v>
      </c>
      <c r="CG375" s="12" t="str">
        <v>Not Declared</v>
      </c>
      <c r="CH375" s="12" t="str">
        <v>Abingdon AC</v>
      </c>
      <c r="CI375" s="488"/>
      <c r="CJ375" s="15"/>
      <c r="CK375" s="15"/>
      <c r="CL375" s="433"/>
      <c r="CM375" s="747" t="str" cm="1">
        <f t="array" ref="CM375">_xlfn.LET(_xlpm.a,_xlfn.XLOOKUP(1,('Number Allocation'!$C$6:$C$1483=CO375)*('Number Allocation'!$D$6:$D$1483=CP375),'Number Allocation'!$A$6:$A$1483,"..."),IF(_xlpm.a="","...",_xlpm.a))</f>
        <v>...</v>
      </c>
      <c r="CN375" s="747">
        <v>0</v>
      </c>
      <c r="CO375" s="12" t="str">
        <v>Not Declared</v>
      </c>
      <c r="CP375" s="12" t="str">
        <v>Witney Road Runners</v>
      </c>
      <c r="CQ375" s="488"/>
      <c r="CR375" s="15"/>
      <c r="CS375" s="15"/>
      <c r="CT375" s="433"/>
      <c r="CU375" s="747" t="str" cm="1">
        <f t="array" ref="CU375">_xlfn.LET(_xlpm.a,_xlfn.XLOOKUP(1,('Number Allocation'!$C$6:$C$1483=CW375)*('Number Allocation'!$D$6:$D$1483=CX375),'Number Allocation'!$A$6:$A$1483,"..."),IF(_xlpm.a="","...",_xlpm.a))</f>
        <v>...</v>
      </c>
      <c r="CV375" s="747">
        <v>0</v>
      </c>
      <c r="CW375" s="12" t="str">
        <v>Not Declared</v>
      </c>
      <c r="CX375" s="12" t="str">
        <v>White Horse Harriers</v>
      </c>
      <c r="CY375" s="488"/>
      <c r="CZ375" s="15"/>
      <c r="DA375" s="15"/>
      <c r="DB375" s="433"/>
      <c r="DC375" s="747" t="str" cm="1">
        <f t="array" ref="DC375">_xlfn.LET(_xlpm.a,_xlfn.XLOOKUP(1,('Number Allocation'!$C$6:$C$1483=DE375)*('Number Allocation'!$D$6:$D$1483=DF375),'Number Allocation'!$A$6:$A$1483,"..."),IF(_xlpm.a="","...",_xlpm.a))</f>
        <v>...</v>
      </c>
      <c r="DD375" s="747">
        <v>0</v>
      </c>
      <c r="DE375" s="12" t="str">
        <v>Not Declared</v>
      </c>
      <c r="DF375" s="12" t="str">
        <v>Witney Road Runners</v>
      </c>
      <c r="DG375" s="488"/>
      <c r="DH375" s="15"/>
      <c r="DI375" s="15"/>
      <c r="DJ375" s="433"/>
      <c r="DK375" s="747" t="str" cm="1">
        <f t="array" ref="DK375">_xlfn.LET(_xlpm.a,_xlfn.XLOOKUP(1,('Number Allocation'!$C$6:$C$1483=DM375)*('Number Allocation'!$D$6:$D$1483=DN375),'Number Allocation'!$A$6:$A$1483,"..."),IF(_xlpm.a="","...",_xlpm.a))</f>
        <v>...</v>
      </c>
      <c r="DL375" s="747">
        <v>0</v>
      </c>
      <c r="DM375" s="12" t="str">
        <v>Not Declared</v>
      </c>
      <c r="DN375" s="12" t="str">
        <v>Witney Road Runners</v>
      </c>
      <c r="DO375" s="488"/>
      <c r="DP375" s="15"/>
      <c r="DQ375" s="15"/>
      <c r="DZ375" s="15"/>
      <c r="EA375" s="15"/>
    </row>
    <row r="376" spans="1:131" s="359" customFormat="1" ht="21" customHeight="1">
      <c r="A376" s="358" t="str">
        <f>'Team Kennet'!AJ$2</f>
        <v>Team Kennet</v>
      </c>
      <c r="B376" s="729" t="str">
        <f>'Team Kennet'!AV$1</f>
        <v>X</v>
      </c>
      <c r="C376" s="729" t="s">
        <v>71</v>
      </c>
      <c r="D376" s="732" t="str" cm="1">
        <f t="array" ref="D376">_xlfn.LET(_xlpm.x, 'Team Kennet'!$C$43:$M$43, _xlpm.y, 'Team Kennet'!$C$45:$M$70, _xlpm.z, 'Team Kennet'!$A$45:$A$70, IF(_xlfn.XLOOKUP($C376,_xlfn.XLOOKUP(D$330,_xlpm.x,_xlpm.y,""),_xlpm.z,"Not Declared")="", "Name not recorded",  _xlfn.XLOOKUP($C376,_xlfn.XLOOKUP(D$330,_xlpm.x,_xlpm.y,""),_xlpm.z,"Not Declared")))</f>
        <v>Not Declared</v>
      </c>
      <c r="E376" s="729" t="str" cm="1">
        <f t="array" ref="E376">_xlfn.LET(_xlpm.x, 'Team Kennet'!$D$43:$M$43, _xlpm.y, 'Team Kennet'!$D$45:$M$70, _xlpm.z, 'Team Kennet'!$A$45:$A$70, IF(_xlfn.XLOOKUP($C376,_xlfn.XLOOKUP(E$330,_xlpm.x,_xlpm.y,""),_xlpm.z,"Not Declared")="", "Name not recorded",  _xlfn.XLOOKUP($C376,_xlfn.XLOOKUP(E$330,_xlpm.x,_xlpm.y,""),_xlpm.z,"Not Declared")))</f>
        <v>Not Declared</v>
      </c>
      <c r="F376" s="729" t="str" cm="1">
        <f t="array" ref="F376">_xlfn.LET(_xlpm.x, 'Team Kennet'!$D$43:$M$43, _xlpm.y, 'Team Kennet'!$D$45:$M$70, _xlpm.z, 'Team Kennet'!$A$45:$A$70, IF(_xlfn.XLOOKUP($C376,_xlfn.XLOOKUP(F$330,_xlpm.x,_xlpm.y,""),_xlpm.z,"Not Declared")="", "Name not recorded",  _xlfn.XLOOKUP($C376,_xlfn.XLOOKUP(F$330,_xlpm.x,_xlpm.y,""),_xlpm.z,"Not Declared")))</f>
        <v>Not Declared</v>
      </c>
      <c r="G376" s="729" t="str" cm="1">
        <f t="array" ref="G376">_xlfn.LET(_xlpm.x, 'Team Kennet'!$D$43:$M$43, _xlpm.y, 'Team Kennet'!$D$45:$M$70, _xlpm.z, 'Team Kennet'!$A$45:$A$70, IF(_xlfn.XLOOKUP($C376,_xlfn.XLOOKUP(G$330,_xlpm.x,_xlpm.y,""),_xlpm.z,"Not Declared")="", "Name not recorded",  _xlfn.XLOOKUP($C376,_xlfn.XLOOKUP(G$330,_xlpm.x,_xlpm.y,""),_xlpm.z,"Not Declared")))</f>
        <v>Not Declared</v>
      </c>
      <c r="H376" s="729" t="str" cm="1">
        <f t="array" ref="H376">_xlfn.LET(_xlpm.x, 'Team Kennet'!$D$43:$M$43, _xlpm.y, 'Team Kennet'!$D$45:$M$70, _xlpm.z, 'Team Kennet'!$A$45:$A$70, IF(_xlfn.XLOOKUP($C376,_xlfn.XLOOKUP(H$330,_xlpm.x,_xlpm.y,""),_xlpm.z,"Not Declared")="", "Name not recorded",  _xlfn.XLOOKUP($C376,_xlfn.XLOOKUP(H$330,_xlpm.x,_xlpm.y,""),_xlpm.z,"Not Declared")))</f>
        <v>Not Declared</v>
      </c>
      <c r="I376" s="729" t="str" cm="1">
        <f t="array" ref="I376">_xlfn.LET(_xlpm.x, 'Team Kennet'!$D$43:$M$43, _xlpm.y, 'Team Kennet'!$D$45:$M$70, _xlpm.z, 'Team Kennet'!$A$45:$A$70, IF(_xlfn.XLOOKUP($C376,_xlfn.XLOOKUP(I$330,_xlpm.x,_xlpm.y,""),_xlpm.z,"Not Declared")="", "Name not recorded",  _xlfn.XLOOKUP($C376,_xlfn.XLOOKUP(I$330,_xlpm.x,_xlpm.y,""),_xlpm.z,"Not Declared")))</f>
        <v>Not Declared</v>
      </c>
      <c r="J376" s="729" t="str" cm="1">
        <f t="array" ref="J376">_xlfn.LET(_xlpm.x, 'Team Kennet'!$D$43:$M$43, _xlpm.y, 'Team Kennet'!$D$45:$M$70, _xlpm.z, 'Team Kennet'!$A$45:$A$70, IF(_xlfn.XLOOKUP($C376,_xlfn.XLOOKUP(J$330,_xlpm.x,_xlpm.y,""),_xlpm.z,"Not Declared")="", "Name not recorded",  _xlfn.XLOOKUP($C376,_xlfn.XLOOKUP(J$330,_xlpm.x,_xlpm.y,""),_xlpm.z,"Not Declared")))</f>
        <v>Not Declared</v>
      </c>
      <c r="K376" s="729" t="str" cm="1">
        <f t="array" ref="K376">_xlfn.LET(_xlpm.x, 'Team Kennet'!$D$43:$M$43, _xlpm.y, 'Team Kennet'!$D$45:$M$70, _xlpm.z, 'Team Kennet'!$A$45:$A$70, IF(_xlfn.XLOOKUP($C376,_xlfn.XLOOKUP(K$330,_xlpm.x,_xlpm.y,""),_xlpm.z,"Not Declared")="", "Name not recorded",  _xlfn.XLOOKUP($C376,_xlfn.XLOOKUP(K$330,_xlpm.x,_xlpm.y,""),_xlpm.z,"Not Declared")))</f>
        <v>Not Declared</v>
      </c>
      <c r="L376" s="729" t="str" cm="1">
        <f t="array" ref="L376">_xlfn.LET(_xlpm.x, 'Team Kennet'!$D$43:$M$43, _xlpm.y, 'Team Kennet'!$D$45:$M$70, _xlpm.z, 'Team Kennet'!$A$45:$A$70, IF(_xlfn.XLOOKUP($C376,_xlfn.XLOOKUP(L$330,_xlpm.x,_xlpm.y,""),_xlpm.z,"Not Declared")="", "Name not recorded",  _xlfn.XLOOKUP($C376,_xlfn.XLOOKUP(L$330,_xlpm.x,_xlpm.y,""),_xlpm.z,"Not Declared")))</f>
        <v>Not Declared</v>
      </c>
      <c r="M376" s="729" t="str" cm="1">
        <f t="array" ref="M376">_xlfn.LET(_xlpm.x, 'Team Kennet'!$D$43:$M$43, _xlpm.y, 'Team Kennet'!$D$45:$M$70, _xlpm.z, 'Team Kennet'!$A$45:$A$70, IF(_xlfn.XLOOKUP($C376,_xlfn.XLOOKUP(M$330,_xlpm.x,_xlpm.y,""),_xlpm.z,"Not Declared")="", "Name not recorded",  _xlfn.XLOOKUP($C376,_xlfn.XLOOKUP(M$330,_xlpm.x,_xlpm.y,""),_xlpm.z,"Not Declared")))</f>
        <v>Not Declared</v>
      </c>
      <c r="N376" s="729" t="str" cm="1">
        <f t="array" ref="N376">_xlfn.LET(_xlpm.x, 'Team Kennet'!$D$43:$M$43, _xlpm.y, 'Team Kennet'!$D$45:$M$70, _xlpm.z, 'Team Kennet'!$A$45:$A$70, IF(_xlfn.XLOOKUP($C376,_xlfn.XLOOKUP(N$330,_xlpm.x,_xlpm.y,""),_xlpm.z,"Not Declared")="", "Name not recorded",  _xlfn.XLOOKUP($C376,_xlfn.XLOOKUP(N$330,_xlpm.x,_xlpm.y,""),_xlpm.z,"Not Declared")))</f>
        <v>Not Declared</v>
      </c>
      <c r="O376" s="732"/>
      <c r="P376" s="729">
        <v>1</v>
      </c>
      <c r="Q376" s="729">
        <v>2</v>
      </c>
      <c r="R376" s="729">
        <v>3</v>
      </c>
      <c r="S376" s="729">
        <v>4</v>
      </c>
      <c r="T376" s="729" t="str" cm="1">
        <f t="array" ref="T376">_xlfn.LET(_xlpm.x,'Team Kennet'!$C$43:$N$43, _xlpm.y, 'Team Kennet'!$C$45:$N$70, _xlpm.z, 'Team Kennet'!$A$45:$A$70, IF(_xlfn.XLOOKUP(P376,_xlfn.XLOOKUP(T$330,_xlpm.x,_xlpm.y,""),_xlpm.z,"Not Declared")="", "Name not recorded",  _xlfn.XLOOKUP(P376,_xlfn.XLOOKUP(T$330,_xlpm.x,_xlpm.y,""),_xlpm.z,"Not Declared")))</f>
        <v>Not Declared</v>
      </c>
      <c r="U376" s="729" t="str" cm="1">
        <f t="array" ref="U376">_xlfn.LET(_xlpm.x,'Team Kennet'!$C$43:$N$43, _xlpm.y, 'Team Kennet'!$C$45:$N$70, _xlpm.z, 'Team Kennet'!$A$45:$A$70, IF(_xlfn.XLOOKUP(Q376,_xlfn.XLOOKUP(U$330,_xlpm.x,_xlpm.y,""),_xlpm.z,"Not Declared")="", "Name not recorded",  _xlfn.XLOOKUP(Q376,_xlfn.XLOOKUP(U$330,_xlpm.x,_xlpm.y,""),_xlpm.z,"Not Declared")))</f>
        <v>Not Declared</v>
      </c>
      <c r="V376" s="729" t="str" cm="1">
        <f t="array" ref="V376">_xlfn.LET(_xlpm.x,'Team Kennet'!$C$43:$N$43, _xlpm.y, 'Team Kennet'!$C$45:$N$70, _xlpm.z, 'Team Kennet'!$A$45:$A$70, IF(_xlfn.XLOOKUP(R376,_xlfn.XLOOKUP(V$330,_xlpm.x,_xlpm.y,""),_xlpm.z,"Not Declared")="", "Name not recorded",  _xlfn.XLOOKUP(R376,_xlfn.XLOOKUP(V$330,_xlpm.x,_xlpm.y,""),_xlpm.z,"Not Declared")))</f>
        <v>Not Declared</v>
      </c>
      <c r="W376" s="729" t="str" cm="1">
        <f t="array" ref="W376">_xlfn.LET(_xlpm.x,'Team Kennet'!$C$43:$N$43, _xlpm.y, 'Team Kennet'!$C$45:$N$70, _xlpm.z, 'Team Kennet'!$A$45:$A$70, IF(_xlfn.XLOOKUP(S376,_xlfn.XLOOKUP(W$330,_xlpm.x,_xlpm.y,""),_xlpm.z,"Not Declared")="", "Name not recorded",  _xlfn.XLOOKUP(S376,_xlfn.XLOOKUP(W$330,_xlpm.x,_xlpm.y,""),_xlpm.z,"Not Declared")))</f>
        <v>Not Declared</v>
      </c>
      <c r="X376" s="358" t="str">
        <f>_xlfn.TEXTJOIN(", ",,T376:W376)</f>
        <v>Not Declared, Not Declared, Not Declared, Not Declared</v>
      </c>
      <c r="Z376" s="433"/>
      <c r="AA376" s="747" t="str" cm="1">
        <f t="array" ref="AA376">_xlfn.LET(_xlpm.a,_xlfn.XLOOKUP(1,('Number Allocation'!$C$6:$C$1483=AC376)*('Number Allocation'!$D$6:$D$1483=AD376),'Number Allocation'!$A$6:$A$1483,"..."),IF(_xlpm.a="","...",_xlpm.a))</f>
        <v>...</v>
      </c>
      <c r="AB376" s="747">
        <v>0</v>
      </c>
      <c r="AC376" s="12" t="str">
        <v>Not Declared</v>
      </c>
      <c r="AD376" s="12" t="str">
        <v>White Horse Harriers</v>
      </c>
      <c r="AE376" s="436"/>
      <c r="AG376" s="365"/>
      <c r="AH376" s="433"/>
      <c r="AI376" s="747" t="str" cm="1">
        <f t="array" ref="AI376">_xlfn.LET(_xlpm.a,_xlfn.XLOOKUP(1,('Number Allocation'!$C$6:$C$1483=AK376)*('Number Allocation'!$D$6:$D$1483=AL376),'Number Allocation'!$A$6:$A$1483,"..."),IF(_xlpm.a="","...",_xlpm.a))</f>
        <v>...</v>
      </c>
      <c r="AJ376" s="747">
        <v>0</v>
      </c>
      <c r="AK376" s="12" t="str">
        <v>Not Declared</v>
      </c>
      <c r="AL376" s="12" t="str">
        <v>Bicester AC</v>
      </c>
      <c r="AM376" s="436"/>
      <c r="AO376" s="365"/>
      <c r="AP376" s="433"/>
      <c r="AQ376" s="747" t="str" cm="1">
        <f t="array" ref="AQ376">_xlfn.LET(_xlpm.a,_xlfn.XLOOKUP(1,('Number Allocation'!$C$6:$C$1483=AS376)*('Number Allocation'!$D$6:$D$1483=AT376),'Number Allocation'!$A$6:$A$1483,"..."),IF(_xlpm.a="","...",_xlpm.a))</f>
        <v>...</v>
      </c>
      <c r="AR376" s="747">
        <v>0</v>
      </c>
      <c r="AS376" s="12" t="str">
        <v>Not Declared</v>
      </c>
      <c r="AT376" s="12" t="str">
        <v>Radley AC</v>
      </c>
      <c r="AU376" s="436"/>
      <c r="AW376" s="365"/>
      <c r="AX376" s="433"/>
      <c r="AY376" s="747" t="str" cm="1">
        <f t="array" ref="AY376">_xlfn.LET(_xlpm.a,_xlfn.XLOOKUP(1,('Number Allocation'!$C$6:$C$1483=BA376)*('Number Allocation'!$D$6:$D$1483=BB376),'Number Allocation'!$A$6:$A$1483,"..."),IF(_xlpm.a="","...",_xlpm.a))</f>
        <v>...</v>
      </c>
      <c r="AZ376" s="747"/>
      <c r="BA376" s="12"/>
      <c r="BB376" s="12"/>
      <c r="BC376" s="436"/>
      <c r="BE376" s="365"/>
      <c r="BF376" s="433"/>
      <c r="BG376" s="747" t="str" cm="1">
        <f t="array" ref="BG376">_xlfn.LET(_xlpm.a,_xlfn.XLOOKUP(1,('Number Allocation'!$C$6:$C$1483=BI376)*('Number Allocation'!$D$6:$D$1483=BJ376),'Number Allocation'!$A$6:$A$1483,"..."),IF(_xlpm.a="","...",_xlpm.a))</f>
        <v>...</v>
      </c>
      <c r="BH376" s="747">
        <v>0</v>
      </c>
      <c r="BI376" s="12" t="str">
        <v>Not Declared</v>
      </c>
      <c r="BJ376" s="12" t="str">
        <v>White Horse Harriers</v>
      </c>
      <c r="BK376" s="436"/>
      <c r="BM376" s="365"/>
      <c r="BN376" s="433"/>
      <c r="BO376" s="747" t="str" cm="1">
        <f t="array" ref="BO376">_xlfn.LET(_xlpm.a,_xlfn.XLOOKUP(1,('Number Allocation'!$C$6:$C$1483=BQ376)*('Number Allocation'!$D$6:$D$1483=BR376),'Number Allocation'!$A$6:$A$1483,"..."),IF(_xlpm.a="","...",_xlpm.a))</f>
        <v>...</v>
      </c>
      <c r="BP376" s="747">
        <v>0</v>
      </c>
      <c r="BQ376" s="12" t="str">
        <v>Not Declared</v>
      </c>
      <c r="BR376" s="12" t="str">
        <v>Banbury Harriers AC</v>
      </c>
      <c r="BS376" s="436"/>
      <c r="BU376" s="365"/>
      <c r="BV376" s="433"/>
      <c r="BW376" s="747" t="str" cm="1">
        <f t="array" ref="BW376">_xlfn.LET(_xlpm.a,_xlfn.XLOOKUP(1,('Number Allocation'!$C$6:$C$1483=BY376)*('Number Allocation'!$D$6:$D$1483=BZ376),'Number Allocation'!$A$6:$A$1483,"..."),IF(_xlpm.a="","...",_xlpm.a))</f>
        <v>...</v>
      </c>
      <c r="BX376" s="747"/>
      <c r="BY376" s="12"/>
      <c r="BZ376" s="12"/>
      <c r="CA376" s="488"/>
      <c r="CB376" s="15"/>
      <c r="CC376" s="15"/>
      <c r="CD376" s="433"/>
      <c r="CE376" s="747" t="str" cm="1">
        <f t="array" ref="CE376">_xlfn.LET(_xlpm.a,_xlfn.XLOOKUP(1,('Number Allocation'!$C$6:$C$1483=CG376)*('Number Allocation'!$D$6:$D$1483=CH376),'Number Allocation'!$A$6:$A$1483,"..."),IF(_xlpm.a="","...",_xlpm.a))</f>
        <v>...</v>
      </c>
      <c r="CF376" s="747">
        <v>0</v>
      </c>
      <c r="CG376" s="12" t="str">
        <v>Not Declared</v>
      </c>
      <c r="CH376" s="12" t="str">
        <v>Bicester AC</v>
      </c>
      <c r="CI376" s="488"/>
      <c r="CJ376" s="15"/>
      <c r="CK376" s="15"/>
      <c r="CL376" s="433"/>
      <c r="CM376" s="747" t="str" cm="1">
        <f t="array" ref="CM376">_xlfn.LET(_xlpm.a,_xlfn.XLOOKUP(1,('Number Allocation'!$C$6:$C$1483=CO376)*('Number Allocation'!$D$6:$D$1483=CP376),'Number Allocation'!$A$6:$A$1483,"..."),IF(_xlpm.a="","...",_xlpm.a))</f>
        <v>...</v>
      </c>
      <c r="CN376" s="747">
        <v>0</v>
      </c>
      <c r="CO376" s="12" t="str">
        <v>Not Declared</v>
      </c>
      <c r="CP376" s="12" t="str">
        <v>Oxford City AC</v>
      </c>
      <c r="CQ376" s="488"/>
      <c r="CR376" s="15"/>
      <c r="CS376" s="15"/>
      <c r="CT376" s="433"/>
      <c r="CU376" s="747" t="str" cm="1">
        <f t="array" ref="CU376">_xlfn.LET(_xlpm.a,_xlfn.XLOOKUP(1,('Number Allocation'!$C$6:$C$1483=CW376)*('Number Allocation'!$D$6:$D$1483=CX376),'Number Allocation'!$A$6:$A$1483,"..."),IF(_xlpm.a="","...",_xlpm.a))</f>
        <v>...</v>
      </c>
      <c r="CV376" s="747">
        <v>0</v>
      </c>
      <c r="CW376" s="12" t="str">
        <v>Not Declared</v>
      </c>
      <c r="CX376" s="12" t="str">
        <v>Witney Road Runners</v>
      </c>
      <c r="CY376" s="488"/>
      <c r="CZ376" s="15"/>
      <c r="DA376" s="15"/>
      <c r="DB376" s="433"/>
      <c r="DC376" s="747" t="str" cm="1">
        <f t="array" ref="DC376">_xlfn.LET(_xlpm.a,_xlfn.XLOOKUP(1,('Number Allocation'!$C$6:$C$1483=DE376)*('Number Allocation'!$D$6:$D$1483=DF376),'Number Allocation'!$A$6:$A$1483,"..."),IF(_xlpm.a="","...",_xlpm.a))</f>
        <v>...</v>
      </c>
      <c r="DD376" s="747">
        <v>0</v>
      </c>
      <c r="DE376" s="12" t="str">
        <v>Not Declared</v>
      </c>
      <c r="DF376" s="12" t="str">
        <v>Banbury Harriers AC</v>
      </c>
      <c r="DG376" s="488"/>
      <c r="DH376" s="15"/>
      <c r="DI376" s="15"/>
      <c r="DJ376" s="433"/>
      <c r="DK376" s="747" t="str" cm="1">
        <f t="array" ref="DK376">_xlfn.LET(_xlpm.a,_xlfn.XLOOKUP(1,('Number Allocation'!$C$6:$C$1483=DM376)*('Number Allocation'!$D$6:$D$1483=DN376),'Number Allocation'!$A$6:$A$1483,"..."),IF(_xlpm.a="","...",_xlpm.a))</f>
        <v>...</v>
      </c>
      <c r="DL376" s="747">
        <v>0</v>
      </c>
      <c r="DM376" s="12" t="str">
        <v>Not Declared</v>
      </c>
      <c r="DN376" s="12" t="str">
        <v>Radley AC</v>
      </c>
      <c r="DO376" s="488"/>
      <c r="DP376" s="15"/>
      <c r="DQ376" s="15"/>
    </row>
    <row r="377" spans="1:131" s="359" customFormat="1" ht="21" customHeight="1">
      <c r="A377" s="358" t="str">
        <f>A376</f>
        <v>Team Kennet</v>
      </c>
      <c r="B377" s="729" t="str">
        <f>'Team Kennet'!AV$2</f>
        <v>XX</v>
      </c>
      <c r="C377" s="729" t="s">
        <v>65</v>
      </c>
      <c r="D377" s="732" t="str" cm="1">
        <f t="array" ref="D377">_xlfn.LET(_xlpm.x, 'Team Kennet'!$C$43:$M$43, _xlpm.y, 'Team Kennet'!$C$45:$M$70, _xlpm.z, 'Team Kennet'!$A$45:$A$70, IF(_xlfn.XLOOKUP($C377,_xlfn.XLOOKUP(D$330,_xlpm.x,_xlpm.y,""),_xlpm.z,"Not Declared")="", "Name not recorded",  _xlfn.XLOOKUP($C377,_xlfn.XLOOKUP(D$330,_xlpm.x,_xlpm.y,""),_xlpm.z,"Not Declared")))</f>
        <v>Not Declared</v>
      </c>
      <c r="E377" s="729" t="str" cm="1">
        <f t="array" ref="E377">_xlfn.LET(_xlpm.x, 'Team Kennet'!$D$43:$M$43, _xlpm.y, 'Team Kennet'!$D$45:$M$70, _xlpm.z, 'Team Kennet'!$A$45:$A$70, IF(_xlfn.XLOOKUP($C377,_xlfn.XLOOKUP(E$330,_xlpm.x,_xlpm.y,""),_xlpm.z,"Not Declared")="", "Name not recorded",  _xlfn.XLOOKUP($C377,_xlfn.XLOOKUP(E$330,_xlpm.x,_xlpm.y,""),_xlpm.z,"Not Declared")))</f>
        <v>Not Declared</v>
      </c>
      <c r="F377" s="729" t="str" cm="1">
        <f t="array" ref="F377">_xlfn.LET(_xlpm.x, 'Team Kennet'!$D$43:$M$43, _xlpm.y, 'Team Kennet'!$D$45:$M$70, _xlpm.z, 'Team Kennet'!$A$45:$A$70, IF(_xlfn.XLOOKUP($C377,_xlfn.XLOOKUP(F$330,_xlpm.x,_xlpm.y,""),_xlpm.z,"Not Declared")="", "Name not recorded",  _xlfn.XLOOKUP($C377,_xlfn.XLOOKUP(F$330,_xlpm.x,_xlpm.y,""),_xlpm.z,"Not Declared")))</f>
        <v>Not Declared</v>
      </c>
      <c r="G377" s="729" t="str" cm="1">
        <f t="array" ref="G377">_xlfn.LET(_xlpm.x, 'Team Kennet'!$D$43:$M$43, _xlpm.y, 'Team Kennet'!$D$45:$M$70, _xlpm.z, 'Team Kennet'!$A$45:$A$70, IF(_xlfn.XLOOKUP($C377,_xlfn.XLOOKUP(G$330,_xlpm.x,_xlpm.y,""),_xlpm.z,"Not Declared")="", "Name not recorded",  _xlfn.XLOOKUP($C377,_xlfn.XLOOKUP(G$330,_xlpm.x,_xlpm.y,""),_xlpm.z,"Not Declared")))</f>
        <v>Not Declared</v>
      </c>
      <c r="H377" s="729" t="str" cm="1">
        <f t="array" ref="H377">_xlfn.LET(_xlpm.x, 'Team Kennet'!$D$43:$M$43, _xlpm.y, 'Team Kennet'!$D$45:$M$70, _xlpm.z, 'Team Kennet'!$A$45:$A$70, IF(_xlfn.XLOOKUP($C377,_xlfn.XLOOKUP(H$330,_xlpm.x,_xlpm.y,""),_xlpm.z,"Not Declared")="", "Name not recorded",  _xlfn.XLOOKUP($C377,_xlfn.XLOOKUP(H$330,_xlpm.x,_xlpm.y,""),_xlpm.z,"Not Declared")))</f>
        <v>Not Declared</v>
      </c>
      <c r="I377" s="729" t="str" cm="1">
        <f t="array" ref="I377">_xlfn.LET(_xlpm.x, 'Team Kennet'!$D$43:$M$43, _xlpm.y, 'Team Kennet'!$D$45:$M$70, _xlpm.z, 'Team Kennet'!$A$45:$A$70, IF(_xlfn.XLOOKUP($C377,_xlfn.XLOOKUP(I$330,_xlpm.x,_xlpm.y,""),_xlpm.z,"Not Declared")="", "Name not recorded",  _xlfn.XLOOKUP($C377,_xlfn.XLOOKUP(I$330,_xlpm.x,_xlpm.y,""),_xlpm.z,"Not Declared")))</f>
        <v>Not Declared</v>
      </c>
      <c r="J377" s="729" t="str" cm="1">
        <f t="array" ref="J377">_xlfn.LET(_xlpm.x, 'Team Kennet'!$D$43:$M$43, _xlpm.y, 'Team Kennet'!$D$45:$M$70, _xlpm.z, 'Team Kennet'!$A$45:$A$70, IF(_xlfn.XLOOKUP($C377,_xlfn.XLOOKUP(J$330,_xlpm.x,_xlpm.y,""),_xlpm.z,"Not Declared")="", "Name not recorded",  _xlfn.XLOOKUP($C377,_xlfn.XLOOKUP(J$330,_xlpm.x,_xlpm.y,""),_xlpm.z,"Not Declared")))</f>
        <v>Not Declared</v>
      </c>
      <c r="K377" s="729" t="str" cm="1">
        <f t="array" ref="K377">_xlfn.LET(_xlpm.x, 'Team Kennet'!$D$43:$M$43, _xlpm.y, 'Team Kennet'!$D$45:$M$70, _xlpm.z, 'Team Kennet'!$A$45:$A$70, IF(_xlfn.XLOOKUP($C377,_xlfn.XLOOKUP(K$330,_xlpm.x,_xlpm.y,""),_xlpm.z,"Not Declared")="", "Name not recorded",  _xlfn.XLOOKUP($C377,_xlfn.XLOOKUP(K$330,_xlpm.x,_xlpm.y,""),_xlpm.z,"Not Declared")))</f>
        <v>Not Declared</v>
      </c>
      <c r="L377" s="729" t="str" cm="1">
        <f t="array" ref="L377">_xlfn.LET(_xlpm.x, 'Team Kennet'!$D$43:$M$43, _xlpm.y, 'Team Kennet'!$D$45:$M$70, _xlpm.z, 'Team Kennet'!$A$45:$A$70, IF(_xlfn.XLOOKUP($C377,_xlfn.XLOOKUP(L$330,_xlpm.x,_xlpm.y,""),_xlpm.z,"Not Declared")="", "Name not recorded",  _xlfn.XLOOKUP($C377,_xlfn.XLOOKUP(L$330,_xlpm.x,_xlpm.y,""),_xlpm.z,"Not Declared")))</f>
        <v>Not Declared</v>
      </c>
      <c r="M377" s="729" t="str" cm="1">
        <f t="array" ref="M377">_xlfn.LET(_xlpm.x, 'Team Kennet'!$D$43:$M$43, _xlpm.y, 'Team Kennet'!$D$45:$M$70, _xlpm.z, 'Team Kennet'!$A$45:$A$70, IF(_xlfn.XLOOKUP($C377,_xlfn.XLOOKUP(M$330,_xlpm.x,_xlpm.y,""),_xlpm.z,"Not Declared")="", "Name not recorded",  _xlfn.XLOOKUP($C377,_xlfn.XLOOKUP(M$330,_xlpm.x,_xlpm.y,""),_xlpm.z,"Not Declared")))</f>
        <v>Not Declared</v>
      </c>
      <c r="N377" s="729" t="str" cm="1">
        <f t="array" ref="N377">_xlfn.LET(_xlpm.x, 'Team Kennet'!$D$43:$M$43, _xlpm.y, 'Team Kennet'!$D$45:$M$70, _xlpm.z, 'Team Kennet'!$A$45:$A$70, IF(_xlfn.XLOOKUP($C377,_xlfn.XLOOKUP(N$330,_xlpm.x,_xlpm.y,""),_xlpm.z,"Not Declared")="", "Name not recorded",  _xlfn.XLOOKUP($C377,_xlfn.XLOOKUP(N$330,_xlpm.x,_xlpm.y,""),_xlpm.z,"Not Declared")))</f>
        <v>Not Declared</v>
      </c>
      <c r="O377" s="732"/>
      <c r="P377" s="732"/>
      <c r="Q377" s="732"/>
      <c r="R377" s="732"/>
      <c r="S377" s="732"/>
      <c r="T377" s="732"/>
      <c r="U377" s="732"/>
      <c r="V377" s="732"/>
      <c r="W377" s="732"/>
      <c r="X377" s="732"/>
      <c r="Z377" s="433"/>
      <c r="AA377" s="747" t="str" cm="1">
        <f t="array" ref="AA377">_xlfn.LET(_xlpm.a,_xlfn.XLOOKUP(1,('Number Allocation'!$C$6:$C$1483=AC377)*('Number Allocation'!$D$6:$D$1483=AD377),'Number Allocation'!$A$6:$A$1483,"..."),IF(_xlpm.a="","...",_xlpm.a))</f>
        <v>...</v>
      </c>
      <c r="AB377" s="747">
        <v>0</v>
      </c>
      <c r="AC377" s="12" t="str">
        <v>Not Declared</v>
      </c>
      <c r="AD377" s="12" t="str">
        <v>Witney Road Runners</v>
      </c>
      <c r="AE377" s="436"/>
      <c r="AG377" s="365"/>
      <c r="AH377" s="433"/>
      <c r="AI377" s="747" t="str" cm="1">
        <f t="array" ref="AI377">_xlfn.LET(_xlpm.a,_xlfn.XLOOKUP(1,('Number Allocation'!$C$6:$C$1483=AK377)*('Number Allocation'!$D$6:$D$1483=AL377),'Number Allocation'!$A$6:$A$1483,"..."),IF(_xlpm.a="","...",_xlpm.a))</f>
        <v>...</v>
      </c>
      <c r="AJ377" s="747">
        <v>0</v>
      </c>
      <c r="AK377" s="12" t="str">
        <v>Not Declared</v>
      </c>
      <c r="AL377" s="12" t="str">
        <v>White Horse Harriers</v>
      </c>
      <c r="AM377" s="436"/>
      <c r="AO377" s="365"/>
      <c r="AP377" s="433"/>
      <c r="AQ377" s="747" t="str" cm="1">
        <f t="array" ref="AQ377">_xlfn.LET(_xlpm.a,_xlfn.XLOOKUP(1,('Number Allocation'!$C$6:$C$1483=AS377)*('Number Allocation'!$D$6:$D$1483=AT377),'Number Allocation'!$A$6:$A$1483,"..."),IF(_xlpm.a="","...",_xlpm.a))</f>
        <v>...</v>
      </c>
      <c r="AR377" s="747">
        <v>0</v>
      </c>
      <c r="AS377" s="12" t="str">
        <v>Not Declared</v>
      </c>
      <c r="AT377" s="12" t="str">
        <v>Bicester AC</v>
      </c>
      <c r="AU377" s="436"/>
      <c r="AW377" s="365"/>
      <c r="AX377" s="433"/>
      <c r="AY377" s="747" t="str" cm="1">
        <f t="array" ref="AY377">_xlfn.LET(_xlpm.a,_xlfn.XLOOKUP(1,('Number Allocation'!$C$6:$C$1483=BA377)*('Number Allocation'!$D$6:$D$1483=BB377),'Number Allocation'!$A$6:$A$1483,"..."),IF(_xlpm.a="","...",_xlpm.a))</f>
        <v>...</v>
      </c>
      <c r="AZ377" s="747"/>
      <c r="BA377" s="12"/>
      <c r="BB377" s="12"/>
      <c r="BC377" s="436"/>
      <c r="BE377" s="365"/>
      <c r="BF377" s="433"/>
      <c r="BG377" s="747" t="str" cm="1">
        <f t="array" ref="BG377">_xlfn.LET(_xlpm.a,_xlfn.XLOOKUP(1,('Number Allocation'!$C$6:$C$1483=BI377)*('Number Allocation'!$D$6:$D$1483=BJ377),'Number Allocation'!$A$6:$A$1483,"..."),IF(_xlpm.a="","...",_xlpm.a))</f>
        <v>...</v>
      </c>
      <c r="BH377" s="747">
        <v>0</v>
      </c>
      <c r="BI377" s="12" t="str">
        <v>Not Declared</v>
      </c>
      <c r="BJ377" s="12" t="str">
        <v>Team Kennet</v>
      </c>
      <c r="BK377" s="436"/>
      <c r="BM377" s="365"/>
      <c r="BN377" s="433"/>
      <c r="BO377" s="747" t="str" cm="1">
        <f t="array" ref="BO377">_xlfn.LET(_xlpm.a,_xlfn.XLOOKUP(1,('Number Allocation'!$C$6:$C$1483=BQ377)*('Number Allocation'!$D$6:$D$1483=BR377),'Number Allocation'!$A$6:$A$1483,"..."),IF(_xlpm.a="","...",_xlpm.a))</f>
        <v>...</v>
      </c>
      <c r="BP377" s="747">
        <v>0</v>
      </c>
      <c r="BQ377" s="12" t="str">
        <v>Not Declared</v>
      </c>
      <c r="BR377" s="12" t="str">
        <v>Bicester AC</v>
      </c>
      <c r="BS377" s="436"/>
      <c r="BU377" s="365"/>
      <c r="BV377" s="433"/>
      <c r="BW377" s="747" t="str" cm="1">
        <f t="array" ref="BW377">_xlfn.LET(_xlpm.a,_xlfn.XLOOKUP(1,('Number Allocation'!$C$6:$C$1483=BY377)*('Number Allocation'!$D$6:$D$1483=BZ377),'Number Allocation'!$A$6:$A$1483,"..."),IF(_xlpm.a="","...",_xlpm.a))</f>
        <v>...</v>
      </c>
      <c r="BX377" s="747"/>
      <c r="BY377" s="12"/>
      <c r="BZ377" s="12"/>
      <c r="CA377" s="488"/>
      <c r="CB377" s="15"/>
      <c r="CC377" s="15"/>
      <c r="CD377" s="433"/>
      <c r="CE377" s="747" t="str" cm="1">
        <f t="array" ref="CE377">_xlfn.LET(_xlpm.a,_xlfn.XLOOKUP(1,('Number Allocation'!$C$6:$C$1483=CG377)*('Number Allocation'!$D$6:$D$1483=CH377),'Number Allocation'!$A$6:$A$1483,"..."),IF(_xlpm.a="","...",_xlpm.a))</f>
        <v>...</v>
      </c>
      <c r="CF377" s="747">
        <v>0</v>
      </c>
      <c r="CG377" s="12" t="str">
        <v>Not Declared</v>
      </c>
      <c r="CH377" s="12" t="str">
        <v>Oxford City AC</v>
      </c>
      <c r="CI377" s="488"/>
      <c r="CJ377" s="15"/>
      <c r="CK377" s="15"/>
      <c r="CL377" s="433"/>
      <c r="CM377" s="747" t="str" cm="1">
        <f t="array" ref="CM377">_xlfn.LET(_xlpm.a,_xlfn.XLOOKUP(1,('Number Allocation'!$C$6:$C$1483=CO377)*('Number Allocation'!$D$6:$D$1483=CP377),'Number Allocation'!$A$6:$A$1483,"..."),IF(_xlpm.a="","...",_xlpm.a))</f>
        <v>...</v>
      </c>
      <c r="CN377" s="747">
        <v>0</v>
      </c>
      <c r="CO377" s="12" t="str">
        <v>Not Declared</v>
      </c>
      <c r="CP377" s="12" t="str">
        <v>Abingdon AC</v>
      </c>
      <c r="CQ377" s="488"/>
      <c r="CR377" s="15"/>
      <c r="CS377" s="15"/>
      <c r="CT377" s="433"/>
      <c r="CU377" s="747" t="str" cm="1">
        <f t="array" ref="CU377">_xlfn.LET(_xlpm.a,_xlfn.XLOOKUP(1,('Number Allocation'!$C$6:$C$1483=CW377)*('Number Allocation'!$D$6:$D$1483=CX377),'Number Allocation'!$A$6:$A$1483,"..."),IF(_xlpm.a="","...",_xlpm.a))</f>
        <v>...</v>
      </c>
      <c r="CV377" s="747">
        <v>0</v>
      </c>
      <c r="CW377" s="12" t="str">
        <v>Not Declared</v>
      </c>
      <c r="CX377" s="12" t="str">
        <v>Radley AC</v>
      </c>
      <c r="CY377" s="488"/>
      <c r="CZ377" s="15"/>
      <c r="DA377" s="15"/>
      <c r="DB377" s="433"/>
      <c r="DC377" s="747" t="str" cm="1">
        <f t="array" ref="DC377">_xlfn.LET(_xlpm.a,_xlfn.XLOOKUP(1,('Number Allocation'!$C$6:$C$1483=DE377)*('Number Allocation'!$D$6:$D$1483=DF377),'Number Allocation'!$A$6:$A$1483,"..."),IF(_xlpm.a="","...",_xlpm.a))</f>
        <v>...</v>
      </c>
      <c r="DD377" s="747">
        <v>0</v>
      </c>
      <c r="DE377" s="12" t="str">
        <v>Not Declared</v>
      </c>
      <c r="DF377" s="12" t="str">
        <v>White Horse Harriers</v>
      </c>
      <c r="DG377" s="488"/>
      <c r="DH377" s="15"/>
      <c r="DI377" s="15"/>
      <c r="DJ377" s="433"/>
      <c r="DK377" s="747" t="str" cm="1">
        <f t="array" ref="DK377">_xlfn.LET(_xlpm.a,_xlfn.XLOOKUP(1,('Number Allocation'!$C$6:$C$1483=DM377)*('Number Allocation'!$D$6:$D$1483=DN377),'Number Allocation'!$A$6:$A$1483,"..."),IF(_xlpm.a="","...",_xlpm.a))</f>
        <v>...</v>
      </c>
      <c r="DL377" s="747">
        <v>0</v>
      </c>
      <c r="DM377" s="12" t="str">
        <v>Not Declared</v>
      </c>
      <c r="DN377" s="12" t="str">
        <v>Abingdon AC</v>
      </c>
      <c r="DO377" s="488"/>
      <c r="DP377" s="15"/>
      <c r="DQ377" s="15"/>
    </row>
    <row r="378" spans="1:131" s="359" customFormat="1" ht="21" customHeight="1">
      <c r="A378" s="358" t="str">
        <f>A376</f>
        <v>Team Kennet</v>
      </c>
      <c r="B378" s="729"/>
      <c r="C378" s="729" t="s">
        <v>517</v>
      </c>
      <c r="D378" s="732" t="str" cm="1">
        <f t="array" ref="D378">_xlfn.LET(_xlpm.x, 'Team Kennet'!$C$43:$M$43, _xlpm.y, 'Team Kennet'!$C$45:$M$70, _xlpm.z, 'Team Kennet'!$A$45:$A$70, IF(_xlfn.XLOOKUP($C378,_xlfn.XLOOKUP(D$330,_xlpm.x,_xlpm.y,""),_xlpm.z,"Not Declared")="", "Name not recorded",  _xlfn.XLOOKUP($C378,_xlfn.XLOOKUP(D$330,_xlpm.x,_xlpm.y,""),_xlpm.z,"Not Declared")))</f>
        <v>Not Declared</v>
      </c>
      <c r="E378" s="729" t="str" cm="1">
        <f t="array" ref="E378">_xlfn.LET(_xlpm.x, 'Team Kennet'!$D$43:$M$43, _xlpm.y, 'Team Kennet'!$D$45:$M$70, _xlpm.z, 'Team Kennet'!$A$45:$A$70, IF(_xlfn.XLOOKUP($C378,_xlfn.XLOOKUP(E$330,_xlpm.x,_xlpm.y,""),_xlpm.z,"Not Declared")="", "Name not recorded",  _xlfn.XLOOKUP($C378,_xlfn.XLOOKUP(E$330,_xlpm.x,_xlpm.y,""),_xlpm.z,"Not Declared")))</f>
        <v>Not Declared</v>
      </c>
      <c r="F378" s="729" t="str" cm="1">
        <f t="array" ref="F378">_xlfn.LET(_xlpm.x, 'Team Kennet'!$D$43:$M$43, _xlpm.y, 'Team Kennet'!$D$45:$M$70, _xlpm.z, 'Team Kennet'!$A$45:$A$70, IF(_xlfn.XLOOKUP($C378,_xlfn.XLOOKUP(F$330,_xlpm.x,_xlpm.y,""),_xlpm.z,"Not Declared")="", "Name not recorded",  _xlfn.XLOOKUP($C378,_xlfn.XLOOKUP(F$330,_xlpm.x,_xlpm.y,""),_xlpm.z,"Not Declared")))</f>
        <v>Not Declared</v>
      </c>
      <c r="G378" s="729" t="str" cm="1">
        <f t="array" ref="G378">_xlfn.LET(_xlpm.x, 'Team Kennet'!$D$43:$M$43, _xlpm.y, 'Team Kennet'!$D$45:$M$70, _xlpm.z, 'Team Kennet'!$A$45:$A$70, IF(_xlfn.XLOOKUP($C378,_xlfn.XLOOKUP(G$330,_xlpm.x,_xlpm.y,""),_xlpm.z,"Not Declared")="", "Name not recorded",  _xlfn.XLOOKUP($C378,_xlfn.XLOOKUP(G$330,_xlpm.x,_xlpm.y,""),_xlpm.z,"Not Declared")))</f>
        <v>Not Declared</v>
      </c>
      <c r="H378" s="729" t="str" cm="1">
        <f t="array" ref="H378">_xlfn.LET(_xlpm.x, 'Team Kennet'!$D$43:$M$43, _xlpm.y, 'Team Kennet'!$D$45:$M$70, _xlpm.z, 'Team Kennet'!$A$45:$A$70, IF(_xlfn.XLOOKUP($C378,_xlfn.XLOOKUP(H$330,_xlpm.x,_xlpm.y,""),_xlpm.z,"Not Declared")="", "Name not recorded",  _xlfn.XLOOKUP($C378,_xlfn.XLOOKUP(H$330,_xlpm.x,_xlpm.y,""),_xlpm.z,"Not Declared")))</f>
        <v>Not Declared</v>
      </c>
      <c r="I378" s="729" t="str" cm="1">
        <f t="array" ref="I378">_xlfn.LET(_xlpm.x, 'Team Kennet'!$D$43:$M$43, _xlpm.y, 'Team Kennet'!$D$45:$M$70, _xlpm.z, 'Team Kennet'!$A$45:$A$70, IF(_xlfn.XLOOKUP($C378,_xlfn.XLOOKUP(I$330,_xlpm.x,_xlpm.y,""),_xlpm.z,"Not Declared")="", "Name not recorded",  _xlfn.XLOOKUP($C378,_xlfn.XLOOKUP(I$330,_xlpm.x,_xlpm.y,""),_xlpm.z,"Not Declared")))</f>
        <v>Not Declared</v>
      </c>
      <c r="J378" s="729" t="str" cm="1">
        <f t="array" ref="J378">_xlfn.LET(_xlpm.x, 'Team Kennet'!$D$43:$M$43, _xlpm.y, 'Team Kennet'!$D$45:$M$70, _xlpm.z, 'Team Kennet'!$A$45:$A$70, IF(_xlfn.XLOOKUP($C378,_xlfn.XLOOKUP(J$330,_xlpm.x,_xlpm.y,""),_xlpm.z,"Not Declared")="", "Name not recorded",  _xlfn.XLOOKUP($C378,_xlfn.XLOOKUP(J$330,_xlpm.x,_xlpm.y,""),_xlpm.z,"Not Declared")))</f>
        <v>Not Declared</v>
      </c>
      <c r="K378" s="729" t="str" cm="1">
        <f t="array" ref="K378">_xlfn.LET(_xlpm.x, 'Team Kennet'!$D$43:$M$43, _xlpm.y, 'Team Kennet'!$D$45:$M$70, _xlpm.z, 'Team Kennet'!$A$45:$A$70, IF(_xlfn.XLOOKUP($C378,_xlfn.XLOOKUP(K$330,_xlpm.x,_xlpm.y,""),_xlpm.z,"Not Declared")="", "Name not recorded",  _xlfn.XLOOKUP($C378,_xlfn.XLOOKUP(K$330,_xlpm.x,_xlpm.y,""),_xlpm.z,"Not Declared")))</f>
        <v>Not Declared</v>
      </c>
      <c r="L378" s="729" t="str" cm="1">
        <f t="array" ref="L378">_xlfn.LET(_xlpm.x, 'Team Kennet'!$D$43:$M$43, _xlpm.y, 'Team Kennet'!$D$45:$M$70, _xlpm.z, 'Team Kennet'!$A$45:$A$70, IF(_xlfn.XLOOKUP($C378,_xlfn.XLOOKUP(L$330,_xlpm.x,_xlpm.y,""),_xlpm.z,"Not Declared")="", "Name not recorded",  _xlfn.XLOOKUP($C378,_xlfn.XLOOKUP(L$330,_xlpm.x,_xlpm.y,""),_xlpm.z,"Not Declared")))</f>
        <v>Not Declared</v>
      </c>
      <c r="M378" s="729" t="str" cm="1">
        <f t="array" ref="M378">_xlfn.LET(_xlpm.x, 'Team Kennet'!$D$43:$M$43, _xlpm.y, 'Team Kennet'!$D$45:$M$70, _xlpm.z, 'Team Kennet'!$A$45:$A$70, IF(_xlfn.XLOOKUP($C378,_xlfn.XLOOKUP(M$330,_xlpm.x,_xlpm.y,""),_xlpm.z,"Not Declared")="", "Name not recorded",  _xlfn.XLOOKUP($C378,_xlfn.XLOOKUP(M$330,_xlpm.x,_xlpm.y,""),_xlpm.z,"Not Declared")))</f>
        <v>Not Declared</v>
      </c>
      <c r="N378" s="729" t="str" cm="1">
        <f t="array" ref="N378">_xlfn.LET(_xlpm.x, 'Team Kennet'!$D$43:$M$43, _xlpm.y, 'Team Kennet'!$D$45:$M$70, _xlpm.z, 'Team Kennet'!$A$45:$A$70, IF(_xlfn.XLOOKUP($C378,_xlfn.XLOOKUP(N$330,_xlpm.x,_xlpm.y,""),_xlpm.z,"Not Declared")="", "Name not recorded",  _xlfn.XLOOKUP($C378,_xlfn.XLOOKUP(N$330,_xlpm.x,_xlpm.y,""),_xlpm.z,"Not Declared")))</f>
        <v>Not Declared</v>
      </c>
      <c r="O378" s="732"/>
      <c r="P378" s="79" t="s">
        <v>517</v>
      </c>
      <c r="Q378" s="729" t="s">
        <v>319</v>
      </c>
      <c r="R378" s="729" t="s">
        <v>320</v>
      </c>
      <c r="S378" s="729" t="s">
        <v>321</v>
      </c>
      <c r="T378" s="729" t="str" cm="1">
        <f t="array" ref="T378">_xlfn.LET(_xlpm.x,'Team Kennet'!$C$43:$N$43, _xlpm.y, 'Team Kennet'!$C$45:$N$70, _xlpm.z, 'Team Kennet'!$A$45:$A$70, IF(_xlfn.XLOOKUP(P378,_xlfn.XLOOKUP(T$330,_xlpm.x,_xlpm.y,""),_xlpm.z,"Not Declared")="", "Name not recorded",  _xlfn.XLOOKUP(P378,_xlfn.XLOOKUP(T$330,_xlpm.x,_xlpm.y,""),_xlpm.z,"Not Declared")))</f>
        <v>Not Declared</v>
      </c>
      <c r="U378" s="729" t="str" cm="1">
        <f t="array" ref="U378">_xlfn.LET(_xlpm.x,'Team Kennet'!$C$43:$N$43, _xlpm.y, 'Team Kennet'!$C$45:$N$70, _xlpm.z, 'Team Kennet'!$A$45:$A$70, IF(_xlfn.XLOOKUP(Q378,_xlfn.XLOOKUP(U$330,_xlpm.x,_xlpm.y,""),_xlpm.z,"Not Declared")="", "Name not recorded",  _xlfn.XLOOKUP(Q378,_xlfn.XLOOKUP(U$330,_xlpm.x,_xlpm.y,""),_xlpm.z,"Not Declared")))</f>
        <v>Not Declared</v>
      </c>
      <c r="V378" s="729" t="str" cm="1">
        <f t="array" ref="V378">_xlfn.LET(_xlpm.x,'Team Kennet'!$C$43:$N$43, _xlpm.y, 'Team Kennet'!$C$45:$N$70, _xlpm.z, 'Team Kennet'!$A$45:$A$70, IF(_xlfn.XLOOKUP(R378,_xlfn.XLOOKUP(V$330,_xlpm.x,_xlpm.y,""),_xlpm.z,"Not Declared")="", "Name not recorded",  _xlfn.XLOOKUP(R378,_xlfn.XLOOKUP(V$330,_xlpm.x,_xlpm.y,""),_xlpm.z,"Not Declared")))</f>
        <v>Not Declared</v>
      </c>
      <c r="W378" s="729" t="str" cm="1">
        <f t="array" ref="W378">_xlfn.LET(_xlpm.x,'Team Kennet'!$C$43:$N$43, _xlpm.y, 'Team Kennet'!$C$45:$N$70, _xlpm.z, 'Team Kennet'!$A$45:$A$70, IF(_xlfn.XLOOKUP(S378,_xlfn.XLOOKUP(W$330,_xlpm.x,_xlpm.y,""),_xlpm.z,"Not Declared")="", "Name not recorded",  _xlfn.XLOOKUP(S378,_xlfn.XLOOKUP(W$330,_xlpm.x,_xlpm.y,""),_xlpm.z,"Not Declared")))</f>
        <v>Not Declared</v>
      </c>
      <c r="X378" s="358" t="str">
        <f>_xlfn.TEXTJOIN(", ",,T378:W378)</f>
        <v>Not Declared, Not Declared, Not Declared, Not Declared</v>
      </c>
      <c r="Z378" s="433"/>
      <c r="AA378" s="747" t="str" cm="1">
        <f t="array" ref="AA378">_xlfn.LET(_xlpm.a,_xlfn.XLOOKUP(1,('Number Allocation'!$C$6:$C$1483=AC378)*('Number Allocation'!$D$6:$D$1483=AD378),'Number Allocation'!$A$6:$A$1483,"..."),IF(_xlpm.a="","...",_xlpm.a))</f>
        <v>...</v>
      </c>
      <c r="AB378" s="747">
        <v>0</v>
      </c>
      <c r="AC378" s="12" t="str">
        <v>Not Declared</v>
      </c>
      <c r="AD378" s="12" t="str">
        <v>Bicester AC</v>
      </c>
      <c r="AE378" s="436"/>
      <c r="AG378" s="365"/>
      <c r="AH378" s="433"/>
      <c r="AI378" s="747" t="str" cm="1">
        <f t="array" ref="AI378">_xlfn.LET(_xlpm.a,_xlfn.XLOOKUP(1,('Number Allocation'!$C$6:$C$1483=AK378)*('Number Allocation'!$D$6:$D$1483=AL378),'Number Allocation'!$A$6:$A$1483,"..."),IF(_xlpm.a="","...",_xlpm.a))</f>
        <v>...</v>
      </c>
      <c r="AJ378" s="747">
        <v>0</v>
      </c>
      <c r="AK378" s="12" t="str">
        <v>Not Declared</v>
      </c>
      <c r="AL378" s="12" t="str">
        <v>Oxford City AC</v>
      </c>
      <c r="AM378" s="436"/>
      <c r="AO378" s="365"/>
      <c r="AP378" s="433"/>
      <c r="AQ378" s="747" t="str" cm="1">
        <f t="array" ref="AQ378">_xlfn.LET(_xlpm.a,_xlfn.XLOOKUP(1,('Number Allocation'!$C$6:$C$1483=AS378)*('Number Allocation'!$D$6:$D$1483=AT378),'Number Allocation'!$A$6:$A$1483,"..."),IF(_xlpm.a="","...",_xlpm.a))</f>
        <v>...</v>
      </c>
      <c r="AR378" s="747">
        <v>0</v>
      </c>
      <c r="AS378" s="12" t="str">
        <v>Not Declared</v>
      </c>
      <c r="AT378" s="12" t="str">
        <v>Abingdon AC</v>
      </c>
      <c r="AU378" s="436"/>
      <c r="AW378" s="365"/>
      <c r="AX378" s="433"/>
      <c r="AY378" s="747" t="str" cm="1">
        <f t="array" ref="AY378">_xlfn.LET(_xlpm.a,_xlfn.XLOOKUP(1,('Number Allocation'!$C$6:$C$1483=BA378)*('Number Allocation'!$D$6:$D$1483=BB378),'Number Allocation'!$A$6:$A$1483,"..."),IF(_xlpm.a="","...",_xlpm.a))</f>
        <v>...</v>
      </c>
      <c r="AZ378" s="747"/>
      <c r="BA378" s="12"/>
      <c r="BB378" s="12"/>
      <c r="BC378" s="436"/>
      <c r="BE378" s="365"/>
      <c r="BF378" s="433"/>
      <c r="BG378" s="747" t="str" cm="1">
        <f t="array" ref="BG378">_xlfn.LET(_xlpm.a,_xlfn.XLOOKUP(1,('Number Allocation'!$C$6:$C$1483=BI378)*('Number Allocation'!$D$6:$D$1483=BJ378),'Number Allocation'!$A$6:$A$1483,"..."),IF(_xlpm.a="","...",_xlpm.a))</f>
        <v>...</v>
      </c>
      <c r="BH378" s="747">
        <v>0</v>
      </c>
      <c r="BI378" s="12" t="str">
        <v>Not Declared</v>
      </c>
      <c r="BJ378" s="12" t="str">
        <v>Oxford City AC</v>
      </c>
      <c r="BK378" s="436"/>
      <c r="BM378" s="365"/>
      <c r="BN378" s="433"/>
      <c r="BO378" s="747" t="str" cm="1">
        <f t="array" ref="BO378">_xlfn.LET(_xlpm.a,_xlfn.XLOOKUP(1,('Number Allocation'!$C$6:$C$1483=BQ378)*('Number Allocation'!$D$6:$D$1483=BR378),'Number Allocation'!$A$6:$A$1483,"..."),IF(_xlpm.a="","...",_xlpm.a))</f>
        <v>...</v>
      </c>
      <c r="BP378" s="747">
        <v>0</v>
      </c>
      <c r="BQ378" s="12" t="str">
        <v>Not Declared</v>
      </c>
      <c r="BR378" s="12" t="str">
        <v>White Horse Harriers</v>
      </c>
      <c r="BS378" s="436"/>
      <c r="BU378" s="365"/>
      <c r="BV378" s="433"/>
      <c r="BW378" s="747" t="str" cm="1">
        <f t="array" ref="BW378">_xlfn.LET(_xlpm.a,_xlfn.XLOOKUP(1,('Number Allocation'!$C$6:$C$1483=BY378)*('Number Allocation'!$D$6:$D$1483=BZ378),'Number Allocation'!$A$6:$A$1483,"..."),IF(_xlpm.a="","...",_xlpm.a))</f>
        <v>...</v>
      </c>
      <c r="BX378" s="747"/>
      <c r="BY378" s="12"/>
      <c r="BZ378" s="12"/>
      <c r="CA378" s="488"/>
      <c r="CB378" s="15"/>
      <c r="CC378" s="15"/>
      <c r="CD378" s="433"/>
      <c r="CE378" s="747" t="str" cm="1">
        <f t="array" ref="CE378">_xlfn.LET(_xlpm.a,_xlfn.XLOOKUP(1,('Number Allocation'!$C$6:$C$1483=CG378)*('Number Allocation'!$D$6:$D$1483=CH378),'Number Allocation'!$A$6:$A$1483,"..."),IF(_xlpm.a="","...",_xlpm.a))</f>
        <v>...</v>
      </c>
      <c r="CF378" s="747">
        <v>0</v>
      </c>
      <c r="CG378" s="12" t="str">
        <v>Not Declared</v>
      </c>
      <c r="CH378" s="12" t="str">
        <v>Witney Road Runners</v>
      </c>
      <c r="CI378" s="488"/>
      <c r="CJ378" s="15"/>
      <c r="CK378" s="15"/>
      <c r="CL378" s="433"/>
      <c r="CM378" s="747" t="str" cm="1">
        <f t="array" ref="CM378">_xlfn.LET(_xlpm.a,_xlfn.XLOOKUP(1,('Number Allocation'!$C$6:$C$1483=CO378)*('Number Allocation'!$D$6:$D$1483=CP378),'Number Allocation'!$A$6:$A$1483,"..."),IF(_xlpm.a="","...",_xlpm.a))</f>
        <v>...</v>
      </c>
      <c r="CN378" s="747">
        <v>0</v>
      </c>
      <c r="CO378" s="12" t="str">
        <v>Not Declared</v>
      </c>
      <c r="CP378" s="12" t="str">
        <v>White Horse Harriers</v>
      </c>
      <c r="CQ378" s="488"/>
      <c r="CR378" s="15"/>
      <c r="CS378" s="15"/>
      <c r="CT378" s="433"/>
      <c r="CU378" s="747" t="str" cm="1">
        <f t="array" ref="CU378">_xlfn.LET(_xlpm.a,_xlfn.XLOOKUP(1,('Number Allocation'!$C$6:$C$1483=CW378)*('Number Allocation'!$D$6:$D$1483=CX378),'Number Allocation'!$A$6:$A$1483,"..."),IF(_xlpm.a="","...",_xlpm.a))</f>
        <v>...</v>
      </c>
      <c r="CV378" s="747">
        <v>0</v>
      </c>
      <c r="CW378" s="12" t="str">
        <v>Not Declared</v>
      </c>
      <c r="CX378" s="12" t="str">
        <v>Abingdon AC</v>
      </c>
      <c r="CY378" s="488"/>
      <c r="CZ378" s="15"/>
      <c r="DA378" s="15"/>
      <c r="DB378" s="433"/>
      <c r="DC378" s="747" t="str" cm="1">
        <f t="array" ref="DC378">_xlfn.LET(_xlpm.a,_xlfn.XLOOKUP(1,('Number Allocation'!$C$6:$C$1483=DE378)*('Number Allocation'!$D$6:$D$1483=DF378),'Number Allocation'!$A$6:$A$1483,"..."),IF(_xlpm.a="","...",_xlpm.a))</f>
        <v>...</v>
      </c>
      <c r="DD378" s="747">
        <v>0</v>
      </c>
      <c r="DE378" s="12" t="str">
        <v>Not Declared</v>
      </c>
      <c r="DF378" s="12" t="str">
        <v>Oxford City AC</v>
      </c>
      <c r="DG378" s="488"/>
      <c r="DH378" s="15"/>
      <c r="DI378" s="15"/>
      <c r="DJ378" s="433"/>
      <c r="DK378" s="747" t="str" cm="1">
        <f t="array" ref="DK378">_xlfn.LET(_xlpm.a,_xlfn.XLOOKUP(1,('Number Allocation'!$C$6:$C$1483=DM378)*('Number Allocation'!$D$6:$D$1483=DN378),'Number Allocation'!$A$6:$A$1483,"..."),IF(_xlpm.a="","...",_xlpm.a))</f>
        <v>...</v>
      </c>
      <c r="DL378" s="747">
        <v>0</v>
      </c>
      <c r="DM378" s="12" t="str">
        <v>Not Declared</v>
      </c>
      <c r="DN378" s="12" t="str">
        <v>Oxford City AC</v>
      </c>
      <c r="DO378" s="488"/>
      <c r="DP378" s="15"/>
      <c r="DQ378" s="15"/>
    </row>
    <row r="379" spans="1:131" s="359" customFormat="1" ht="21" customHeight="1">
      <c r="A379" s="358" t="str">
        <f t="shared" ref="A379:A383" si="41">A377</f>
        <v>Team Kennet</v>
      </c>
      <c r="B379" s="729"/>
      <c r="C379" s="729" t="s">
        <v>319</v>
      </c>
      <c r="D379" s="732" t="str" cm="1">
        <f t="array" ref="D379">_xlfn.LET(_xlpm.x, 'Team Kennet'!$C$43:$M$43, _xlpm.y, 'Team Kennet'!$C$45:$M$70, _xlpm.z, 'Team Kennet'!$A$45:$A$70, IF(_xlfn.XLOOKUP($C379,_xlfn.XLOOKUP(D$330,_xlpm.x,_xlpm.y,""),_xlpm.z,"Not Declared")="", "Name not recorded",  _xlfn.XLOOKUP($C379,_xlfn.XLOOKUP(D$330,_xlpm.x,_xlpm.y,""),_xlpm.z,"Not Declared")))</f>
        <v>Not Declared</v>
      </c>
      <c r="E379" s="729" t="str" cm="1">
        <f t="array" ref="E379">_xlfn.LET(_xlpm.x, 'Team Kennet'!$D$43:$M$43, _xlpm.y, 'Team Kennet'!$D$45:$M$70, _xlpm.z, 'Team Kennet'!$A$45:$A$70, IF(_xlfn.XLOOKUP($C379,_xlfn.XLOOKUP(E$330,_xlpm.x,_xlpm.y,""),_xlpm.z,"Not Declared")="", "Name not recorded",  _xlfn.XLOOKUP($C379,_xlfn.XLOOKUP(E$330,_xlpm.x,_xlpm.y,""),_xlpm.z,"Not Declared")))</f>
        <v>Not Declared</v>
      </c>
      <c r="F379" s="729" t="str" cm="1">
        <f t="array" ref="F379">_xlfn.LET(_xlpm.x, 'Team Kennet'!$D$43:$M$43, _xlpm.y, 'Team Kennet'!$D$45:$M$70, _xlpm.z, 'Team Kennet'!$A$45:$A$70, IF(_xlfn.XLOOKUP($C379,_xlfn.XLOOKUP(F$330,_xlpm.x,_xlpm.y,""),_xlpm.z,"Not Declared")="", "Name not recorded",  _xlfn.XLOOKUP($C379,_xlfn.XLOOKUP(F$330,_xlpm.x,_xlpm.y,""),_xlpm.z,"Not Declared")))</f>
        <v>Not Declared</v>
      </c>
      <c r="G379" s="729" t="str" cm="1">
        <f t="array" ref="G379">_xlfn.LET(_xlpm.x, 'Team Kennet'!$D$43:$M$43, _xlpm.y, 'Team Kennet'!$D$45:$M$70, _xlpm.z, 'Team Kennet'!$A$45:$A$70, IF(_xlfn.XLOOKUP($C379,_xlfn.XLOOKUP(G$330,_xlpm.x,_xlpm.y,""),_xlpm.z,"Not Declared")="", "Name not recorded",  _xlfn.XLOOKUP($C379,_xlfn.XLOOKUP(G$330,_xlpm.x,_xlpm.y,""),_xlpm.z,"Not Declared")))</f>
        <v>Not Declared</v>
      </c>
      <c r="H379" s="729" t="str" cm="1">
        <f t="array" ref="H379">_xlfn.LET(_xlpm.x, 'Team Kennet'!$D$43:$M$43, _xlpm.y, 'Team Kennet'!$D$45:$M$70, _xlpm.z, 'Team Kennet'!$A$45:$A$70, IF(_xlfn.XLOOKUP($C379,_xlfn.XLOOKUP(H$330,_xlpm.x,_xlpm.y,""),_xlpm.z,"Not Declared")="", "Name not recorded",  _xlfn.XLOOKUP($C379,_xlfn.XLOOKUP(H$330,_xlpm.x,_xlpm.y,""),_xlpm.z,"Not Declared")))</f>
        <v>Not Declared</v>
      </c>
      <c r="I379" s="729" t="str" cm="1">
        <f t="array" ref="I379">_xlfn.LET(_xlpm.x, 'Team Kennet'!$D$43:$M$43, _xlpm.y, 'Team Kennet'!$D$45:$M$70, _xlpm.z, 'Team Kennet'!$A$45:$A$70, IF(_xlfn.XLOOKUP($C379,_xlfn.XLOOKUP(I$330,_xlpm.x,_xlpm.y,""),_xlpm.z,"Not Declared")="", "Name not recorded",  _xlfn.XLOOKUP($C379,_xlfn.XLOOKUP(I$330,_xlpm.x,_xlpm.y,""),_xlpm.z,"Not Declared")))</f>
        <v>Not Declared</v>
      </c>
      <c r="J379" s="729" t="str" cm="1">
        <f t="array" ref="J379">_xlfn.LET(_xlpm.x, 'Team Kennet'!$D$43:$M$43, _xlpm.y, 'Team Kennet'!$D$45:$M$70, _xlpm.z, 'Team Kennet'!$A$45:$A$70, IF(_xlfn.XLOOKUP($C379,_xlfn.XLOOKUP(J$330,_xlpm.x,_xlpm.y,""),_xlpm.z,"Not Declared")="", "Name not recorded",  _xlfn.XLOOKUP($C379,_xlfn.XLOOKUP(J$330,_xlpm.x,_xlpm.y,""),_xlpm.z,"Not Declared")))</f>
        <v>Not Declared</v>
      </c>
      <c r="K379" s="729" t="str" cm="1">
        <f t="array" ref="K379">_xlfn.LET(_xlpm.x, 'Team Kennet'!$D$43:$M$43, _xlpm.y, 'Team Kennet'!$D$45:$M$70, _xlpm.z, 'Team Kennet'!$A$45:$A$70, IF(_xlfn.XLOOKUP($C379,_xlfn.XLOOKUP(K$330,_xlpm.x,_xlpm.y,""),_xlpm.z,"Not Declared")="", "Name not recorded",  _xlfn.XLOOKUP($C379,_xlfn.XLOOKUP(K$330,_xlpm.x,_xlpm.y,""),_xlpm.z,"Not Declared")))</f>
        <v>Not Declared</v>
      </c>
      <c r="L379" s="729" t="str" cm="1">
        <f t="array" ref="L379">_xlfn.LET(_xlpm.x, 'Team Kennet'!$D$43:$M$43, _xlpm.y, 'Team Kennet'!$D$45:$M$70, _xlpm.z, 'Team Kennet'!$A$45:$A$70, IF(_xlfn.XLOOKUP($C379,_xlfn.XLOOKUP(L$330,_xlpm.x,_xlpm.y,""),_xlpm.z,"Not Declared")="", "Name not recorded",  _xlfn.XLOOKUP($C379,_xlfn.XLOOKUP(L$330,_xlpm.x,_xlpm.y,""),_xlpm.z,"Not Declared")))</f>
        <v>Not Declared</v>
      </c>
      <c r="M379" s="729" t="str" cm="1">
        <f t="array" ref="M379">_xlfn.LET(_xlpm.x, 'Team Kennet'!$D$43:$M$43, _xlpm.y, 'Team Kennet'!$D$45:$M$70, _xlpm.z, 'Team Kennet'!$A$45:$A$70, IF(_xlfn.XLOOKUP($C379,_xlfn.XLOOKUP(M$330,_xlpm.x,_xlpm.y,""),_xlpm.z,"Not Declared")="", "Name not recorded",  _xlfn.XLOOKUP($C379,_xlfn.XLOOKUP(M$330,_xlpm.x,_xlpm.y,""),_xlpm.z,"Not Declared")))</f>
        <v>Not Declared</v>
      </c>
      <c r="N379" s="729" t="str" cm="1">
        <f t="array" ref="N379">_xlfn.LET(_xlpm.x, 'Team Kennet'!$D$43:$M$43, _xlpm.y, 'Team Kennet'!$D$45:$M$70, _xlpm.z, 'Team Kennet'!$A$45:$A$70, IF(_xlfn.XLOOKUP($C379,_xlfn.XLOOKUP(N$330,_xlpm.x,_xlpm.y,""),_xlpm.z,"Not Declared")="", "Name not recorded",  _xlfn.XLOOKUP($C379,_xlfn.XLOOKUP(N$330,_xlpm.x,_xlpm.y,""),_xlpm.z,"Not Declared")))</f>
        <v>Not Declared</v>
      </c>
      <c r="O379" s="732"/>
      <c r="P379" s="3"/>
      <c r="Q379" s="3"/>
      <c r="R379" s="3"/>
      <c r="S379" s="3"/>
      <c r="T379" s="3"/>
      <c r="U379" s="3"/>
      <c r="V379" s="3"/>
      <c r="W379" s="3"/>
      <c r="X379" s="12"/>
      <c r="Z379" s="434" t="s">
        <v>518</v>
      </c>
      <c r="AA379" s="744" t="str" cm="1">
        <f t="array" ref="AA379">_xlfn.LET(_xlpm.a,_xlfn.XLOOKUP(1,('Number Allocation'!$C$6:$C$1483=AC379)*('Number Allocation'!$D$6:$D$1483=AD379),'Number Allocation'!$A$6:$A$1483,"..."),IF(_xlpm.a="","...",_xlpm.a))</f>
        <v>...</v>
      </c>
      <c r="AB379" s="442" t="str" cm="1">
        <f t="array" ref="AB379:AD384">_xlfn.LET(_xlpm.eventdata, _xlfn.XLOOKUP(AB$330,$D$330:$O$330,$D$405:$O$410), _xlpm.agedata, $A$405:$A$410,CHOOSE({1,2,3},"0",_xlpm.eventdata,_xlpm.agedata))</f>
        <v>0</v>
      </c>
      <c r="AC379" s="422" t="str">
        <v>Not Declared</v>
      </c>
      <c r="AD379" s="423" t="str">
        <v>Great Milton AC</v>
      </c>
      <c r="AE379" s="436"/>
      <c r="AG379" s="365"/>
      <c r="AH379" s="434" t="s">
        <v>518</v>
      </c>
      <c r="AI379" s="744" t="str" cm="1">
        <f t="array" ref="AI379">_xlfn.LET(_xlpm.a,_xlfn.XLOOKUP(1,('Number Allocation'!$C$6:$C$1483=AK379)*('Number Allocation'!$D$6:$D$1483=AL379),'Number Allocation'!$A$6:$A$1483,"..."),IF(_xlpm.a="","...",_xlpm.a))</f>
        <v>...</v>
      </c>
      <c r="AJ379" s="442" t="str" cm="1">
        <f t="array" ref="AJ379:AL384">_xlfn.LET(_xlpm.eventdata, _xlfn.XLOOKUP(AJ$330,$D$330:$O$330,$D$405:$O$410), _xlpm.agedata, $A$405:$A$410,CHOOSE({1,2,3},"0",_xlpm.eventdata,_xlpm.agedata))</f>
        <v>0</v>
      </c>
      <c r="AK379" s="422" t="str">
        <v>Not Declared</v>
      </c>
      <c r="AL379" s="423" t="str">
        <v>Great Milton AC</v>
      </c>
      <c r="AM379" s="436"/>
      <c r="AO379" s="365"/>
      <c r="AP379" s="434" t="s">
        <v>518</v>
      </c>
      <c r="AQ379" s="744" t="str" cm="1">
        <f t="array" ref="AQ379">_xlfn.LET(_xlpm.a,_xlfn.XLOOKUP(1,('Number Allocation'!$C$6:$C$1483=AS379)*('Number Allocation'!$D$6:$D$1483=AT379),'Number Allocation'!$A$6:$A$1483,"..."),IF(_xlpm.a="","...",_xlpm.a))</f>
        <v>...</v>
      </c>
      <c r="AR379" s="442" t="str" cm="1">
        <f t="array" ref="AR379:AT384">_xlfn.LET(_xlpm.eventdata, _xlfn.XLOOKUP(AR$330,$D$330:$O$330,$D$405:$O$410), _xlpm.agedata, $A$405:$A$410,CHOOSE({1,2,3},"0",_xlpm.eventdata,_xlpm.agedata))</f>
        <v>0</v>
      </c>
      <c r="AS379" s="422" t="str">
        <v>Not Declared</v>
      </c>
      <c r="AT379" s="423" t="str">
        <v>Great Milton AC</v>
      </c>
      <c r="AU379" s="436"/>
      <c r="AW379" s="365"/>
      <c r="AX379" s="434" t="s">
        <v>518</v>
      </c>
      <c r="AY379" s="744" t="str" cm="1">
        <f t="array" ref="AY379">_xlfn.LET(_xlpm.a,_xlfn.XLOOKUP(1,('Number Allocation'!$C$6:$C$1483=BA379)*('Number Allocation'!$D$6:$D$1483=BB379),'Number Allocation'!$A$6:$A$1483,"..."),IF(_xlpm.a="","...",_xlpm.a))</f>
        <v>...</v>
      </c>
      <c r="AZ379" s="442" t="str" cm="1">
        <f t="array" ref="AZ379:BB384">_xlfn.LET(_xlpm.eventdata, _xlfn.XLOOKUP(AZ$330,$D$330:$O$330,$D$405:$O$410), _xlpm.agedata, $A$405:$A$410,CHOOSE({1,2,3},"0",_xlpm.eventdata,_xlpm.agedata))</f>
        <v>0</v>
      </c>
      <c r="BA379" s="422" t="e">
        <v>#N/A</v>
      </c>
      <c r="BB379" s="423" t="str">
        <v>Great Milton AC</v>
      </c>
      <c r="BC379" s="436"/>
      <c r="BE379" s="365"/>
      <c r="BF379" s="434" t="s">
        <v>518</v>
      </c>
      <c r="BG379" s="744" t="str" cm="1">
        <f t="array" ref="BG379">_xlfn.LET(_xlpm.a,_xlfn.XLOOKUP(1,('Number Allocation'!$C$6:$C$1483=BI379)*('Number Allocation'!$D$6:$D$1483=BJ379),'Number Allocation'!$A$6:$A$1483,"..."),IF(_xlpm.a="","...",_xlpm.a))</f>
        <v>...</v>
      </c>
      <c r="BH379" s="442" t="str" cm="1">
        <f t="array" ref="BH379:BJ384">_xlfn.LET(_xlpm.eventdata, _xlfn.XLOOKUP(BH$330,$D$330:$O$330,$D$405:$O$410), _xlpm.agedata, $A$405:$A$410,CHOOSE({1,2,3},"0",_xlpm.eventdata,_xlpm.agedata))</f>
        <v>0</v>
      </c>
      <c r="BI379" s="422" t="str">
        <v>Not Declared</v>
      </c>
      <c r="BJ379" s="423" t="str">
        <v>Great Milton AC</v>
      </c>
      <c r="BK379" s="436"/>
      <c r="BM379" s="365"/>
      <c r="BN379" s="434" t="s">
        <v>518</v>
      </c>
      <c r="BO379" s="744" t="str" cm="1">
        <f t="array" ref="BO379">_xlfn.LET(_xlpm.a,_xlfn.XLOOKUP(1,('Number Allocation'!$C$6:$C$1483=BQ379)*('Number Allocation'!$D$6:$D$1483=BR379),'Number Allocation'!$A$6:$A$1483,"..."),IF(_xlpm.a="","...",_xlpm.a))</f>
        <v>...</v>
      </c>
      <c r="BP379" s="442" t="str" cm="1">
        <f t="array" ref="BP379:BR384">_xlfn.LET(_xlpm.eventdata, _xlfn.XLOOKUP(BP$330,$D$330:$O$330,$D$405:$O$410), _xlpm.agedata, $A$405:$A$410,CHOOSE({1,2,3},"0",_xlpm.eventdata,_xlpm.agedata))</f>
        <v>0</v>
      </c>
      <c r="BQ379" s="422" t="str">
        <v>Not Declared</v>
      </c>
      <c r="BR379" s="423" t="str">
        <v>Great Milton AC</v>
      </c>
      <c r="BS379" s="436"/>
      <c r="BU379" s="365"/>
      <c r="BV379" s="434" t="s">
        <v>518</v>
      </c>
      <c r="BW379" s="744" t="str" cm="1">
        <f t="array" ref="BW379">_xlfn.LET(_xlpm.a,_xlfn.XLOOKUP(1,('Number Allocation'!$C$6:$C$1483=BY379)*('Number Allocation'!$D$6:$D$1483=BZ379),'Number Allocation'!$A$6:$A$1483,"..."),IF(_xlpm.a="","...",_xlpm.a))</f>
        <v>...</v>
      </c>
      <c r="BX379" s="442" t="str" cm="1">
        <f t="array" ref="BX379:BZ384">_xlfn.LET(_xlpm.eventdata, _xlfn.XLOOKUP(BX$330,$D$330:$O$330,$D$405:$O$410), _xlpm.agedata, $A$405:$A$410,CHOOSE({1,2,3},"0",_xlpm.eventdata,_xlpm.agedata))</f>
        <v>0</v>
      </c>
      <c r="BY379" s="422" t="e">
        <v>#N/A</v>
      </c>
      <c r="BZ379" s="423" t="str">
        <v>Great Milton AC</v>
      </c>
      <c r="CA379" s="747"/>
      <c r="CB379" s="12"/>
      <c r="CC379" s="12"/>
      <c r="CD379" s="434" t="s">
        <v>518</v>
      </c>
      <c r="CE379" s="744" t="str" cm="1">
        <f t="array" ref="CE379">_xlfn.LET(_xlpm.a,_xlfn.XLOOKUP(1,('Number Allocation'!$C$6:$C$1483=CG379)*('Number Allocation'!$D$6:$D$1483=CH379),'Number Allocation'!$A$6:$A$1483,"..."),IF(_xlpm.a="","...",_xlpm.a))</f>
        <v>...</v>
      </c>
      <c r="CF379" s="442" t="str" cm="1">
        <f t="array" ref="CF379:CH384">_xlfn.LET(_xlpm.eventdata, _xlfn.XLOOKUP(CF$330,$D$330:$O$330,$D$405:$O$410), _xlpm.agedata, $A$405:$A$410,CHOOSE({1,2,3},"0",_xlpm.eventdata,_xlpm.agedata))</f>
        <v>0</v>
      </c>
      <c r="CG379" s="422" t="str">
        <v>Not Declared</v>
      </c>
      <c r="CH379" s="423" t="str">
        <v>Great Milton AC</v>
      </c>
      <c r="CI379" s="747"/>
      <c r="CJ379" s="12"/>
      <c r="CK379" s="12"/>
      <c r="CL379" s="434" t="s">
        <v>518</v>
      </c>
      <c r="CM379" s="744" t="str" cm="1">
        <f t="array" ref="CM379">_xlfn.LET(_xlpm.a,_xlfn.XLOOKUP(1,('Number Allocation'!$C$6:$C$1483=CO379)*('Number Allocation'!$D$6:$D$1483=CP379),'Number Allocation'!$A$6:$A$1483,"..."),IF(_xlpm.a="","...",_xlpm.a))</f>
        <v>...</v>
      </c>
      <c r="CN379" s="442" t="str" cm="1">
        <f t="array" ref="CN379:CP384">_xlfn.LET(_xlpm.eventdata, _xlfn.XLOOKUP(CN$330,$D$330:$O$330,$D$405:$O$410), _xlpm.agedata, $A$405:$A$410,CHOOSE({1,2,3},"0",_xlpm.eventdata,_xlpm.agedata))</f>
        <v>0</v>
      </c>
      <c r="CO379" s="422" t="str">
        <v>Not Declared</v>
      </c>
      <c r="CP379" s="423" t="str">
        <v>Great Milton AC</v>
      </c>
      <c r="CQ379" s="747"/>
      <c r="CR379" s="12"/>
      <c r="CS379" s="12"/>
      <c r="CT379" s="434" t="s">
        <v>518</v>
      </c>
      <c r="CU379" s="744" t="str" cm="1">
        <f t="array" ref="CU379">_xlfn.LET(_xlpm.a,_xlfn.XLOOKUP(1,('Number Allocation'!$C$6:$C$1483=CW379)*('Number Allocation'!$D$6:$D$1483=CX379),'Number Allocation'!$A$6:$A$1483,"..."),IF(_xlpm.a="","...",_xlpm.a))</f>
        <v>...</v>
      </c>
      <c r="CV379" s="442" t="str" cm="1">
        <f t="array" ref="CV379:CX384">_xlfn.LET(_xlpm.eventdata, _xlfn.XLOOKUP(CV$330,$D$330:$O$330,$D$405:$O$410), _xlpm.agedata, $A$405:$A$410,CHOOSE({1,2,3},"0",_xlpm.eventdata,_xlpm.agedata))</f>
        <v>0</v>
      </c>
      <c r="CW379" s="422" t="str">
        <v>Not Declared</v>
      </c>
      <c r="CX379" s="423" t="str">
        <v>Great Milton AC</v>
      </c>
      <c r="CY379" s="747"/>
      <c r="CZ379" s="12"/>
      <c r="DA379" s="12"/>
      <c r="DB379" s="434" t="s">
        <v>518</v>
      </c>
      <c r="DC379" s="744" t="str" cm="1">
        <f t="array" ref="DC379">_xlfn.LET(_xlpm.a,_xlfn.XLOOKUP(1,('Number Allocation'!$C$6:$C$1483=DE379)*('Number Allocation'!$D$6:$D$1483=DF379),'Number Allocation'!$A$6:$A$1483,"..."),IF(_xlpm.a="","...",_xlpm.a))</f>
        <v>...</v>
      </c>
      <c r="DD379" s="442" t="str" cm="1">
        <f t="array" ref="DD379:DF384">_xlfn.LET(_xlpm.eventdata, _xlfn.XLOOKUP(DD$330,$D$330:$O$330,$D$405:$O$410), _xlpm.agedata, $A$405:$A$410,CHOOSE({1,2,3},"0",_xlpm.eventdata,_xlpm.agedata))</f>
        <v>0</v>
      </c>
      <c r="DE379" s="422" t="str">
        <v>Not Declared</v>
      </c>
      <c r="DF379" s="423" t="str">
        <v>Great Milton AC</v>
      </c>
      <c r="DG379" s="747"/>
      <c r="DH379" s="12"/>
      <c r="DI379" s="12"/>
      <c r="DJ379" s="434" t="s">
        <v>518</v>
      </c>
      <c r="DK379" s="744" t="str" cm="1">
        <f t="array" ref="DK379">_xlfn.LET(_xlpm.a,_xlfn.XLOOKUP(1,('Number Allocation'!$C$6:$C$1483=DM379)*('Number Allocation'!$D$6:$D$1483=DN379),'Number Allocation'!$A$6:$A$1483,"..."),IF(_xlpm.a="","...",_xlpm.a))</f>
        <v>...</v>
      </c>
      <c r="DL379" s="442" t="str" cm="1">
        <f t="array" ref="DL379:DN384">_xlfn.LET(_xlpm.eventdata, _xlfn.XLOOKUP(DL$330,$D$330:$O$330,$D$405:$O$410), _xlpm.agedata, $A$405:$A$410,CHOOSE({1,2,3},"0",_xlpm.eventdata,_xlpm.agedata))</f>
        <v>0</v>
      </c>
      <c r="DM379" s="422" t="str">
        <v>Not Declared</v>
      </c>
      <c r="DN379" s="423" t="str">
        <v>Great Milton AC</v>
      </c>
      <c r="DO379" s="747"/>
      <c r="DP379" s="12"/>
      <c r="DQ379" s="12"/>
      <c r="DR379" s="448" t="s">
        <v>518</v>
      </c>
      <c r="DS379" s="352" t="str" cm="1">
        <f t="array" ref="DS379">_xlfn.LET(_xlpm.a,_xlfn.XLOOKUP(1,('Number Allocation'!$C$6:$C$1483=DU379)*('Number Allocation'!$D$6:$D$1483=DV379),'Number Allocation'!$A$6:$A$1483,"..."),IF(_xlpm.a="","...",_xlpm.a))</f>
        <v>...</v>
      </c>
      <c r="DT379" s="443" t="str" cm="1">
        <f t="array" ref="DT379:DV379">_xlfn.LET(_xlpm.eventdata,$X$405,CHOOSE({1,2,3},"0",_xlpm.eventdata,$A$405))</f>
        <v>0</v>
      </c>
      <c r="DU379" s="430" t="str">
        <v>Not Declared, Not Declared, Not Declared, Not Declared</v>
      </c>
      <c r="DV379" s="429" t="str">
        <v>Great Milton AC</v>
      </c>
      <c r="DW379" s="12"/>
      <c r="DX379" s="12"/>
      <c r="DY379" s="12"/>
    </row>
    <row r="380" spans="1:131" s="359" customFormat="1" ht="21" customHeight="1">
      <c r="A380" s="358" t="str">
        <f t="shared" si="41"/>
        <v>Team Kennet</v>
      </c>
      <c r="B380" s="729"/>
      <c r="C380" s="729" t="s">
        <v>320</v>
      </c>
      <c r="D380" s="732" t="str" cm="1">
        <f t="array" ref="D380">_xlfn.LET(_xlpm.x, 'Team Kennet'!$C$43:$M$43, _xlpm.y, 'Team Kennet'!$C$45:$M$70, _xlpm.z, 'Team Kennet'!$A$45:$A$70, IF(_xlfn.XLOOKUP($C380,_xlfn.XLOOKUP(D$330,_xlpm.x,_xlpm.y,""),_xlpm.z,"Not Declared")="", "Name not recorded",  _xlfn.XLOOKUP($C380,_xlfn.XLOOKUP(D$330,_xlpm.x,_xlpm.y,""),_xlpm.z,"Not Declared")))</f>
        <v>Not Declared</v>
      </c>
      <c r="E380" s="729" t="str" cm="1">
        <f t="array" ref="E380">_xlfn.LET(_xlpm.x, 'Team Kennet'!$D$43:$M$43, _xlpm.y, 'Team Kennet'!$D$45:$M$70, _xlpm.z, 'Team Kennet'!$A$45:$A$70, IF(_xlfn.XLOOKUP($C380,_xlfn.XLOOKUP(E$330,_xlpm.x,_xlpm.y,""),_xlpm.z,"Not Declared")="", "Name not recorded",  _xlfn.XLOOKUP($C380,_xlfn.XLOOKUP(E$330,_xlpm.x,_xlpm.y,""),_xlpm.z,"Not Declared")))</f>
        <v>Not Declared</v>
      </c>
      <c r="F380" s="729" t="str" cm="1">
        <f t="array" ref="F380">_xlfn.LET(_xlpm.x, 'Team Kennet'!$D$43:$M$43, _xlpm.y, 'Team Kennet'!$D$45:$M$70, _xlpm.z, 'Team Kennet'!$A$45:$A$70, IF(_xlfn.XLOOKUP($C380,_xlfn.XLOOKUP(F$330,_xlpm.x,_xlpm.y,""),_xlpm.z,"Not Declared")="", "Name not recorded",  _xlfn.XLOOKUP($C380,_xlfn.XLOOKUP(F$330,_xlpm.x,_xlpm.y,""),_xlpm.z,"Not Declared")))</f>
        <v>Not Declared</v>
      </c>
      <c r="G380" s="729" t="str" cm="1">
        <f t="array" ref="G380">_xlfn.LET(_xlpm.x, 'Team Kennet'!$D$43:$M$43, _xlpm.y, 'Team Kennet'!$D$45:$M$70, _xlpm.z, 'Team Kennet'!$A$45:$A$70, IF(_xlfn.XLOOKUP($C380,_xlfn.XLOOKUP(G$330,_xlpm.x,_xlpm.y,""),_xlpm.z,"Not Declared")="", "Name not recorded",  _xlfn.XLOOKUP($C380,_xlfn.XLOOKUP(G$330,_xlpm.x,_xlpm.y,""),_xlpm.z,"Not Declared")))</f>
        <v>Not Declared</v>
      </c>
      <c r="H380" s="729" t="str" cm="1">
        <f t="array" ref="H380">_xlfn.LET(_xlpm.x, 'Team Kennet'!$D$43:$M$43, _xlpm.y, 'Team Kennet'!$D$45:$M$70, _xlpm.z, 'Team Kennet'!$A$45:$A$70, IF(_xlfn.XLOOKUP($C380,_xlfn.XLOOKUP(H$330,_xlpm.x,_xlpm.y,""),_xlpm.z,"Not Declared")="", "Name not recorded",  _xlfn.XLOOKUP($C380,_xlfn.XLOOKUP(H$330,_xlpm.x,_xlpm.y,""),_xlpm.z,"Not Declared")))</f>
        <v>Not Declared</v>
      </c>
      <c r="I380" s="729" t="str" cm="1">
        <f t="array" ref="I380">_xlfn.LET(_xlpm.x, 'Team Kennet'!$D$43:$M$43, _xlpm.y, 'Team Kennet'!$D$45:$M$70, _xlpm.z, 'Team Kennet'!$A$45:$A$70, IF(_xlfn.XLOOKUP($C380,_xlfn.XLOOKUP(I$330,_xlpm.x,_xlpm.y,""),_xlpm.z,"Not Declared")="", "Name not recorded",  _xlfn.XLOOKUP($C380,_xlfn.XLOOKUP(I$330,_xlpm.x,_xlpm.y,""),_xlpm.z,"Not Declared")))</f>
        <v>Not Declared</v>
      </c>
      <c r="J380" s="729" t="str" cm="1">
        <f t="array" ref="J380">_xlfn.LET(_xlpm.x, 'Team Kennet'!$D$43:$M$43, _xlpm.y, 'Team Kennet'!$D$45:$M$70, _xlpm.z, 'Team Kennet'!$A$45:$A$70, IF(_xlfn.XLOOKUP($C380,_xlfn.XLOOKUP(J$330,_xlpm.x,_xlpm.y,""),_xlpm.z,"Not Declared")="", "Name not recorded",  _xlfn.XLOOKUP($C380,_xlfn.XLOOKUP(J$330,_xlpm.x,_xlpm.y,""),_xlpm.z,"Not Declared")))</f>
        <v>Not Declared</v>
      </c>
      <c r="K380" s="729" t="str" cm="1">
        <f t="array" ref="K380">_xlfn.LET(_xlpm.x, 'Team Kennet'!$D$43:$M$43, _xlpm.y, 'Team Kennet'!$D$45:$M$70, _xlpm.z, 'Team Kennet'!$A$45:$A$70, IF(_xlfn.XLOOKUP($C380,_xlfn.XLOOKUP(K$330,_xlpm.x,_xlpm.y,""),_xlpm.z,"Not Declared")="", "Name not recorded",  _xlfn.XLOOKUP($C380,_xlfn.XLOOKUP(K$330,_xlpm.x,_xlpm.y,""),_xlpm.z,"Not Declared")))</f>
        <v>Not Declared</v>
      </c>
      <c r="L380" s="729" t="str" cm="1">
        <f t="array" ref="L380">_xlfn.LET(_xlpm.x, 'Team Kennet'!$D$43:$M$43, _xlpm.y, 'Team Kennet'!$D$45:$M$70, _xlpm.z, 'Team Kennet'!$A$45:$A$70, IF(_xlfn.XLOOKUP($C380,_xlfn.XLOOKUP(L$330,_xlpm.x,_xlpm.y,""),_xlpm.z,"Not Declared")="", "Name not recorded",  _xlfn.XLOOKUP($C380,_xlfn.XLOOKUP(L$330,_xlpm.x,_xlpm.y,""),_xlpm.z,"Not Declared")))</f>
        <v>Not Declared</v>
      </c>
      <c r="M380" s="729" t="str" cm="1">
        <f t="array" ref="M380">_xlfn.LET(_xlpm.x, 'Team Kennet'!$D$43:$M$43, _xlpm.y, 'Team Kennet'!$D$45:$M$70, _xlpm.z, 'Team Kennet'!$A$45:$A$70, IF(_xlfn.XLOOKUP($C380,_xlfn.XLOOKUP(M$330,_xlpm.x,_xlpm.y,""),_xlpm.z,"Not Declared")="", "Name not recorded",  _xlfn.XLOOKUP($C380,_xlfn.XLOOKUP(M$330,_xlpm.x,_xlpm.y,""),_xlpm.z,"Not Declared")))</f>
        <v>Not Declared</v>
      </c>
      <c r="N380" s="729" t="str" cm="1">
        <f t="array" ref="N380">_xlfn.LET(_xlpm.x, 'Team Kennet'!$D$43:$M$43, _xlpm.y, 'Team Kennet'!$D$45:$M$70, _xlpm.z, 'Team Kennet'!$A$45:$A$70, IF(_xlfn.XLOOKUP($C380,_xlfn.XLOOKUP(N$330,_xlpm.x,_xlpm.y,""),_xlpm.z,"Not Declared")="", "Name not recorded",  _xlfn.XLOOKUP($C380,_xlfn.XLOOKUP(N$330,_xlpm.x,_xlpm.y,""),_xlpm.z,"Not Declared")))</f>
        <v>Not Declared</v>
      </c>
      <c r="O380" s="732"/>
      <c r="P380" s="3"/>
      <c r="Q380" s="3"/>
      <c r="R380" s="3"/>
      <c r="S380" s="3"/>
      <c r="T380" s="3"/>
      <c r="U380" s="3"/>
      <c r="V380" s="3"/>
      <c r="W380" s="3"/>
      <c r="X380" s="12"/>
      <c r="AA380" s="747" t="str" cm="1">
        <f t="array" ref="AA380">_xlfn.LET(_xlpm.a,_xlfn.XLOOKUP(1,('Number Allocation'!$C$6:$C$1483=AC380)*('Number Allocation'!$D$6:$D$1483=AD380),'Number Allocation'!$A$6:$A$1483,"..."),IF(_xlpm.a="","...",_xlpm.a))</f>
        <v>...</v>
      </c>
      <c r="AB380" s="747" t="str">
        <v>0</v>
      </c>
      <c r="AC380" s="12" t="str">
        <v>Not Declared</v>
      </c>
      <c r="AD380" s="425" t="str">
        <v>Great Milton AC</v>
      </c>
      <c r="AE380" s="436"/>
      <c r="AG380" s="365"/>
      <c r="AI380" s="747" t="str" cm="1">
        <f t="array" ref="AI380">_xlfn.LET(_xlpm.a,_xlfn.XLOOKUP(1,('Number Allocation'!$C$6:$C$1483=AK380)*('Number Allocation'!$D$6:$D$1483=AL380),'Number Allocation'!$A$6:$A$1483,"..."),IF(_xlpm.a="","...",_xlpm.a))</f>
        <v>...</v>
      </c>
      <c r="AJ380" s="747" t="str">
        <v>0</v>
      </c>
      <c r="AK380" s="12" t="str">
        <v>Not Declared</v>
      </c>
      <c r="AL380" s="425" t="str">
        <v>Great Milton AC</v>
      </c>
      <c r="AM380" s="436"/>
      <c r="AO380" s="365"/>
      <c r="AQ380" s="747" t="str" cm="1">
        <f t="array" ref="AQ380">_xlfn.LET(_xlpm.a,_xlfn.XLOOKUP(1,('Number Allocation'!$C$6:$C$1483=AS380)*('Number Allocation'!$D$6:$D$1483=AT380),'Number Allocation'!$A$6:$A$1483,"..."),IF(_xlpm.a="","...",_xlpm.a))</f>
        <v>...</v>
      </c>
      <c r="AR380" s="747" t="str">
        <v>0</v>
      </c>
      <c r="AS380" s="12" t="str">
        <v>Not Declared</v>
      </c>
      <c r="AT380" s="425" t="str">
        <v>Great Milton AC</v>
      </c>
      <c r="AU380" s="436"/>
      <c r="AW380" s="365"/>
      <c r="AY380" s="747" t="str" cm="1">
        <f t="array" ref="AY380">_xlfn.LET(_xlpm.a,_xlfn.XLOOKUP(1,('Number Allocation'!$C$6:$C$1483=BA380)*('Number Allocation'!$D$6:$D$1483=BB380),'Number Allocation'!$A$6:$A$1483,"..."),IF(_xlpm.a="","...",_xlpm.a))</f>
        <v>...</v>
      </c>
      <c r="AZ380" s="747" t="str">
        <v>0</v>
      </c>
      <c r="BA380" s="12" t="e">
        <v>#N/A</v>
      </c>
      <c r="BB380" s="425" t="str">
        <v>Great Milton AC</v>
      </c>
      <c r="BC380" s="436"/>
      <c r="BE380" s="365"/>
      <c r="BG380" s="747" t="str" cm="1">
        <f t="array" ref="BG380">_xlfn.LET(_xlpm.a,_xlfn.XLOOKUP(1,('Number Allocation'!$C$6:$C$1483=BI380)*('Number Allocation'!$D$6:$D$1483=BJ380),'Number Allocation'!$A$6:$A$1483,"..."),IF(_xlpm.a="","...",_xlpm.a))</f>
        <v>...</v>
      </c>
      <c r="BH380" s="747" t="str">
        <v>0</v>
      </c>
      <c r="BI380" s="12" t="str">
        <v>Not Declared</v>
      </c>
      <c r="BJ380" s="425" t="str">
        <v>Great Milton AC</v>
      </c>
      <c r="BK380" s="436"/>
      <c r="BM380" s="365"/>
      <c r="BO380" s="747" t="str" cm="1">
        <f t="array" ref="BO380">_xlfn.LET(_xlpm.a,_xlfn.XLOOKUP(1,('Number Allocation'!$C$6:$C$1483=BQ380)*('Number Allocation'!$D$6:$D$1483=BR380),'Number Allocation'!$A$6:$A$1483,"..."),IF(_xlpm.a="","...",_xlpm.a))</f>
        <v>...</v>
      </c>
      <c r="BP380" s="747" t="str">
        <v>0</v>
      </c>
      <c r="BQ380" s="12" t="str">
        <v>Not Declared</v>
      </c>
      <c r="BR380" s="425" t="str">
        <v>Great Milton AC</v>
      </c>
      <c r="BS380" s="436"/>
      <c r="BU380" s="365"/>
      <c r="BW380" s="747" t="str" cm="1">
        <f t="array" ref="BW380">_xlfn.LET(_xlpm.a,_xlfn.XLOOKUP(1,('Number Allocation'!$C$6:$C$1483=BY380)*('Number Allocation'!$D$6:$D$1483=BZ380),'Number Allocation'!$A$6:$A$1483,"..."),IF(_xlpm.a="","...",_xlpm.a))</f>
        <v>...</v>
      </c>
      <c r="BX380" s="747" t="str">
        <v>0</v>
      </c>
      <c r="BY380" s="12" t="e">
        <v>#N/A</v>
      </c>
      <c r="BZ380" s="425" t="str">
        <v>Great Milton AC</v>
      </c>
      <c r="CA380" s="747"/>
      <c r="CB380" s="12"/>
      <c r="CC380" s="12"/>
      <c r="CE380" s="747" t="str" cm="1">
        <f t="array" ref="CE380">_xlfn.LET(_xlpm.a,_xlfn.XLOOKUP(1,('Number Allocation'!$C$6:$C$1483=CG380)*('Number Allocation'!$D$6:$D$1483=CH380),'Number Allocation'!$A$6:$A$1483,"..."),IF(_xlpm.a="","...",_xlpm.a))</f>
        <v>...</v>
      </c>
      <c r="CF380" s="747" t="str">
        <v>0</v>
      </c>
      <c r="CG380" s="12" t="str">
        <v>Not Declared</v>
      </c>
      <c r="CH380" s="425" t="str">
        <v>Great Milton AC</v>
      </c>
      <c r="CI380" s="747"/>
      <c r="CJ380" s="12"/>
      <c r="CK380" s="12"/>
      <c r="CM380" s="747" t="str" cm="1">
        <f t="array" ref="CM380">_xlfn.LET(_xlpm.a,_xlfn.XLOOKUP(1,('Number Allocation'!$C$6:$C$1483=CO380)*('Number Allocation'!$D$6:$D$1483=CP380),'Number Allocation'!$A$6:$A$1483,"..."),IF(_xlpm.a="","...",_xlpm.a))</f>
        <v>...</v>
      </c>
      <c r="CN380" s="747" t="str">
        <v>0</v>
      </c>
      <c r="CO380" s="12" t="str">
        <v>Not Declared</v>
      </c>
      <c r="CP380" s="425" t="str">
        <v>Great Milton AC</v>
      </c>
      <c r="CQ380" s="747"/>
      <c r="CR380" s="12"/>
      <c r="CS380" s="12"/>
      <c r="CU380" s="747" t="str" cm="1">
        <f t="array" ref="CU380">_xlfn.LET(_xlpm.a,_xlfn.XLOOKUP(1,('Number Allocation'!$C$6:$C$1483=CW380)*('Number Allocation'!$D$6:$D$1483=CX380),'Number Allocation'!$A$6:$A$1483,"..."),IF(_xlpm.a="","...",_xlpm.a))</f>
        <v>...</v>
      </c>
      <c r="CV380" s="747" t="str">
        <v>0</v>
      </c>
      <c r="CW380" s="12" t="str">
        <v>Not Declared</v>
      </c>
      <c r="CX380" s="425" t="str">
        <v>Great Milton AC</v>
      </c>
      <c r="CY380" s="747"/>
      <c r="CZ380" s="12"/>
      <c r="DA380" s="12"/>
      <c r="DC380" s="747" t="str" cm="1">
        <f t="array" ref="DC380">_xlfn.LET(_xlpm.a,_xlfn.XLOOKUP(1,('Number Allocation'!$C$6:$C$1483=DE380)*('Number Allocation'!$D$6:$D$1483=DF380),'Number Allocation'!$A$6:$A$1483,"..."),IF(_xlpm.a="","...",_xlpm.a))</f>
        <v>...</v>
      </c>
      <c r="DD380" s="747" t="str">
        <v>0</v>
      </c>
      <c r="DE380" s="12" t="str">
        <v>Not Declared</v>
      </c>
      <c r="DF380" s="425" t="str">
        <v>Great Milton AC</v>
      </c>
      <c r="DG380" s="747"/>
      <c r="DH380" s="12"/>
      <c r="DI380" s="12"/>
      <c r="DK380" s="747" t="str" cm="1">
        <f t="array" ref="DK380">_xlfn.LET(_xlpm.a,_xlfn.XLOOKUP(1,('Number Allocation'!$C$6:$C$1483=DM380)*('Number Allocation'!$D$6:$D$1483=DN380),'Number Allocation'!$A$6:$A$1483,"..."),IF(_xlpm.a="","...",_xlpm.a))</f>
        <v>...</v>
      </c>
      <c r="DL380" s="747" t="str">
        <v>0</v>
      </c>
      <c r="DM380" s="12" t="str">
        <v>Not Declared</v>
      </c>
      <c r="DN380" s="425" t="str">
        <v>Great Milton AC</v>
      </c>
      <c r="DO380" s="747"/>
      <c r="DP380" s="12"/>
      <c r="DQ380" s="12"/>
      <c r="DR380" s="434"/>
      <c r="DW380" s="12"/>
      <c r="DX380" s="12"/>
      <c r="DY380" s="12"/>
    </row>
    <row r="381" spans="1:131" s="359" customFormat="1" ht="21" customHeight="1">
      <c r="A381" s="358" t="str">
        <f t="shared" si="41"/>
        <v>Team Kennet</v>
      </c>
      <c r="B381" s="729"/>
      <c r="C381" s="729" t="s">
        <v>321</v>
      </c>
      <c r="D381" s="732" t="str" cm="1">
        <f t="array" ref="D381">_xlfn.LET(_xlpm.x, 'Team Kennet'!$C$43:$M$43, _xlpm.y, 'Team Kennet'!$C$45:$M$70, _xlpm.z, 'Team Kennet'!$A$45:$A$70, IF(_xlfn.XLOOKUP($C381,_xlfn.XLOOKUP(D$330,_xlpm.x,_xlpm.y,""),_xlpm.z,"Not Declared")="", "Name not recorded",  _xlfn.XLOOKUP($C381,_xlfn.XLOOKUP(D$330,_xlpm.x,_xlpm.y,""),_xlpm.z,"Not Declared")))</f>
        <v>Not Declared</v>
      </c>
      <c r="E381" s="729" t="str" cm="1">
        <f t="array" ref="E381">_xlfn.LET(_xlpm.x, 'Team Kennet'!$D$43:$M$43, _xlpm.y, 'Team Kennet'!$D$45:$M$70, _xlpm.z, 'Team Kennet'!$A$45:$A$70, IF(_xlfn.XLOOKUP($C381,_xlfn.XLOOKUP(E$330,_xlpm.x,_xlpm.y,""),_xlpm.z,"Not Declared")="", "Name not recorded",  _xlfn.XLOOKUP($C381,_xlfn.XLOOKUP(E$330,_xlpm.x,_xlpm.y,""),_xlpm.z,"Not Declared")))</f>
        <v>Not Declared</v>
      </c>
      <c r="F381" s="729" t="str" cm="1">
        <f t="array" ref="F381">_xlfn.LET(_xlpm.x, 'Team Kennet'!$D$43:$M$43, _xlpm.y, 'Team Kennet'!$D$45:$M$70, _xlpm.z, 'Team Kennet'!$A$45:$A$70, IF(_xlfn.XLOOKUP($C381,_xlfn.XLOOKUP(F$330,_xlpm.x,_xlpm.y,""),_xlpm.z,"Not Declared")="", "Name not recorded",  _xlfn.XLOOKUP($C381,_xlfn.XLOOKUP(F$330,_xlpm.x,_xlpm.y,""),_xlpm.z,"Not Declared")))</f>
        <v>Not Declared</v>
      </c>
      <c r="G381" s="729" t="str" cm="1">
        <f t="array" ref="G381">_xlfn.LET(_xlpm.x, 'Team Kennet'!$D$43:$M$43, _xlpm.y, 'Team Kennet'!$D$45:$M$70, _xlpm.z, 'Team Kennet'!$A$45:$A$70, IF(_xlfn.XLOOKUP($C381,_xlfn.XLOOKUP(G$330,_xlpm.x,_xlpm.y,""),_xlpm.z,"Not Declared")="", "Name not recorded",  _xlfn.XLOOKUP($C381,_xlfn.XLOOKUP(G$330,_xlpm.x,_xlpm.y,""),_xlpm.z,"Not Declared")))</f>
        <v>Not Declared</v>
      </c>
      <c r="H381" s="729" t="str" cm="1">
        <f t="array" ref="H381">_xlfn.LET(_xlpm.x, 'Team Kennet'!$D$43:$M$43, _xlpm.y, 'Team Kennet'!$D$45:$M$70, _xlpm.z, 'Team Kennet'!$A$45:$A$70, IF(_xlfn.XLOOKUP($C381,_xlfn.XLOOKUP(H$330,_xlpm.x,_xlpm.y,""),_xlpm.z,"Not Declared")="", "Name not recorded",  _xlfn.XLOOKUP($C381,_xlfn.XLOOKUP(H$330,_xlpm.x,_xlpm.y,""),_xlpm.z,"Not Declared")))</f>
        <v>Not Declared</v>
      </c>
      <c r="I381" s="729" t="str" cm="1">
        <f t="array" ref="I381">_xlfn.LET(_xlpm.x, 'Team Kennet'!$D$43:$M$43, _xlpm.y, 'Team Kennet'!$D$45:$M$70, _xlpm.z, 'Team Kennet'!$A$45:$A$70, IF(_xlfn.XLOOKUP($C381,_xlfn.XLOOKUP(I$330,_xlpm.x,_xlpm.y,""),_xlpm.z,"Not Declared")="", "Name not recorded",  _xlfn.XLOOKUP($C381,_xlfn.XLOOKUP(I$330,_xlpm.x,_xlpm.y,""),_xlpm.z,"Not Declared")))</f>
        <v>Not Declared</v>
      </c>
      <c r="J381" s="729" t="str" cm="1">
        <f t="array" ref="J381">_xlfn.LET(_xlpm.x, 'Team Kennet'!$D$43:$M$43, _xlpm.y, 'Team Kennet'!$D$45:$M$70, _xlpm.z, 'Team Kennet'!$A$45:$A$70, IF(_xlfn.XLOOKUP($C381,_xlfn.XLOOKUP(J$330,_xlpm.x,_xlpm.y,""),_xlpm.z,"Not Declared")="", "Name not recorded",  _xlfn.XLOOKUP($C381,_xlfn.XLOOKUP(J$330,_xlpm.x,_xlpm.y,""),_xlpm.z,"Not Declared")))</f>
        <v>Not Declared</v>
      </c>
      <c r="K381" s="729" t="str" cm="1">
        <f t="array" ref="K381">_xlfn.LET(_xlpm.x, 'Team Kennet'!$D$43:$M$43, _xlpm.y, 'Team Kennet'!$D$45:$M$70, _xlpm.z, 'Team Kennet'!$A$45:$A$70, IF(_xlfn.XLOOKUP($C381,_xlfn.XLOOKUP(K$330,_xlpm.x,_xlpm.y,""),_xlpm.z,"Not Declared")="", "Name not recorded",  _xlfn.XLOOKUP($C381,_xlfn.XLOOKUP(K$330,_xlpm.x,_xlpm.y,""),_xlpm.z,"Not Declared")))</f>
        <v>Not Declared</v>
      </c>
      <c r="L381" s="729" t="str" cm="1">
        <f t="array" ref="L381">_xlfn.LET(_xlpm.x, 'Team Kennet'!$D$43:$M$43, _xlpm.y, 'Team Kennet'!$D$45:$M$70, _xlpm.z, 'Team Kennet'!$A$45:$A$70, IF(_xlfn.XLOOKUP($C381,_xlfn.XLOOKUP(L$330,_xlpm.x,_xlpm.y,""),_xlpm.z,"Not Declared")="", "Name not recorded",  _xlfn.XLOOKUP($C381,_xlfn.XLOOKUP(L$330,_xlpm.x,_xlpm.y,""),_xlpm.z,"Not Declared")))</f>
        <v>Not Declared</v>
      </c>
      <c r="M381" s="729" t="str" cm="1">
        <f t="array" ref="M381">_xlfn.LET(_xlpm.x, 'Team Kennet'!$D$43:$M$43, _xlpm.y, 'Team Kennet'!$D$45:$M$70, _xlpm.z, 'Team Kennet'!$A$45:$A$70, IF(_xlfn.XLOOKUP($C381,_xlfn.XLOOKUP(M$330,_xlpm.x,_xlpm.y,""),_xlpm.z,"Not Declared")="", "Name not recorded",  _xlfn.XLOOKUP($C381,_xlfn.XLOOKUP(M$330,_xlpm.x,_xlpm.y,""),_xlpm.z,"Not Declared")))</f>
        <v>Not Declared</v>
      </c>
      <c r="N381" s="729" t="str" cm="1">
        <f t="array" ref="N381">_xlfn.LET(_xlpm.x, 'Team Kennet'!$D$43:$M$43, _xlpm.y, 'Team Kennet'!$D$45:$M$70, _xlpm.z, 'Team Kennet'!$A$45:$A$70, IF(_xlfn.XLOOKUP($C381,_xlfn.XLOOKUP(N$330,_xlpm.x,_xlpm.y,""),_xlpm.z,"Not Declared")="", "Name not recorded",  _xlfn.XLOOKUP($C381,_xlfn.XLOOKUP(N$330,_xlpm.x,_xlpm.y,""),_xlpm.z,"Not Declared")))</f>
        <v>Not Declared</v>
      </c>
      <c r="O381" s="732"/>
      <c r="P381" s="3"/>
      <c r="Q381" s="3"/>
      <c r="R381" s="3"/>
      <c r="S381" s="3"/>
      <c r="T381" s="15"/>
      <c r="U381" s="15"/>
      <c r="V381" s="15"/>
      <c r="W381" s="15"/>
      <c r="X381" s="3"/>
      <c r="AA381" s="747" t="str" cm="1">
        <f t="array" ref="AA381">_xlfn.LET(_xlpm.a,_xlfn.XLOOKUP(1,('Number Allocation'!$C$6:$C$1483=AC381)*('Number Allocation'!$D$6:$D$1483=AD381),'Number Allocation'!$A$6:$A$1483,"..."),IF(_xlpm.a="","...",_xlpm.a))</f>
        <v>...</v>
      </c>
      <c r="AB381" s="747" t="str">
        <v>0</v>
      </c>
      <c r="AC381" s="12" t="str">
        <v>Not Declared</v>
      </c>
      <c r="AD381" s="425" t="str">
        <v>Great Milton AC</v>
      </c>
      <c r="AE381" s="436"/>
      <c r="AG381" s="365"/>
      <c r="AI381" s="747" t="str" cm="1">
        <f t="array" ref="AI381">_xlfn.LET(_xlpm.a,_xlfn.XLOOKUP(1,('Number Allocation'!$C$6:$C$1483=AK381)*('Number Allocation'!$D$6:$D$1483=AL381),'Number Allocation'!$A$6:$A$1483,"..."),IF(_xlpm.a="","...",_xlpm.a))</f>
        <v>...</v>
      </c>
      <c r="AJ381" s="747" t="str">
        <v>0</v>
      </c>
      <c r="AK381" s="12" t="str">
        <v>Not Declared</v>
      </c>
      <c r="AL381" s="425" t="str">
        <v>Great Milton AC</v>
      </c>
      <c r="AM381" s="436"/>
      <c r="AO381" s="365"/>
      <c r="AQ381" s="747" t="str" cm="1">
        <f t="array" ref="AQ381">_xlfn.LET(_xlpm.a,_xlfn.XLOOKUP(1,('Number Allocation'!$C$6:$C$1483=AS381)*('Number Allocation'!$D$6:$D$1483=AT381),'Number Allocation'!$A$6:$A$1483,"..."),IF(_xlpm.a="","...",_xlpm.a))</f>
        <v>...</v>
      </c>
      <c r="AR381" s="747" t="str">
        <v>0</v>
      </c>
      <c r="AS381" s="12" t="str">
        <v>Not Declared</v>
      </c>
      <c r="AT381" s="425" t="str">
        <v>Great Milton AC</v>
      </c>
      <c r="AU381" s="436"/>
      <c r="AW381" s="365"/>
      <c r="AY381" s="747" t="str" cm="1">
        <f t="array" ref="AY381">_xlfn.LET(_xlpm.a,_xlfn.XLOOKUP(1,('Number Allocation'!$C$6:$C$1483=BA381)*('Number Allocation'!$D$6:$D$1483=BB381),'Number Allocation'!$A$6:$A$1483,"..."),IF(_xlpm.a="","...",_xlpm.a))</f>
        <v>...</v>
      </c>
      <c r="AZ381" s="747" t="str">
        <v>0</v>
      </c>
      <c r="BA381" s="12" t="e">
        <v>#N/A</v>
      </c>
      <c r="BB381" s="425" t="str">
        <v>Great Milton AC</v>
      </c>
      <c r="BC381" s="436"/>
      <c r="BE381" s="365"/>
      <c r="BG381" s="747" t="str" cm="1">
        <f t="array" ref="BG381">_xlfn.LET(_xlpm.a,_xlfn.XLOOKUP(1,('Number Allocation'!$C$6:$C$1483=BI381)*('Number Allocation'!$D$6:$D$1483=BJ381),'Number Allocation'!$A$6:$A$1483,"..."),IF(_xlpm.a="","...",_xlpm.a))</f>
        <v>...</v>
      </c>
      <c r="BH381" s="747" t="str">
        <v>0</v>
      </c>
      <c r="BI381" s="12" t="str">
        <v>Not Declared</v>
      </c>
      <c r="BJ381" s="425" t="str">
        <v>Great Milton AC</v>
      </c>
      <c r="BK381" s="436"/>
      <c r="BM381" s="365"/>
      <c r="BO381" s="747" t="str" cm="1">
        <f t="array" ref="BO381">_xlfn.LET(_xlpm.a,_xlfn.XLOOKUP(1,('Number Allocation'!$C$6:$C$1483=BQ381)*('Number Allocation'!$D$6:$D$1483=BR381),'Number Allocation'!$A$6:$A$1483,"..."),IF(_xlpm.a="","...",_xlpm.a))</f>
        <v>...</v>
      </c>
      <c r="BP381" s="747" t="str">
        <v>0</v>
      </c>
      <c r="BQ381" s="12" t="str">
        <v>Not Declared</v>
      </c>
      <c r="BR381" s="425" t="str">
        <v>Great Milton AC</v>
      </c>
      <c r="BS381" s="436"/>
      <c r="BU381" s="365"/>
      <c r="BW381" s="747" t="str" cm="1">
        <f t="array" ref="BW381">_xlfn.LET(_xlpm.a,_xlfn.XLOOKUP(1,('Number Allocation'!$C$6:$C$1483=BY381)*('Number Allocation'!$D$6:$D$1483=BZ381),'Number Allocation'!$A$6:$A$1483,"..."),IF(_xlpm.a="","...",_xlpm.a))</f>
        <v>...</v>
      </c>
      <c r="BX381" s="747" t="str">
        <v>0</v>
      </c>
      <c r="BY381" s="12" t="e">
        <v>#N/A</v>
      </c>
      <c r="BZ381" s="425" t="str">
        <v>Great Milton AC</v>
      </c>
      <c r="CA381" s="436"/>
      <c r="CE381" s="747" t="str" cm="1">
        <f t="array" ref="CE381">_xlfn.LET(_xlpm.a,_xlfn.XLOOKUP(1,('Number Allocation'!$C$6:$C$1483=CG381)*('Number Allocation'!$D$6:$D$1483=CH381),'Number Allocation'!$A$6:$A$1483,"..."),IF(_xlpm.a="","...",_xlpm.a))</f>
        <v>...</v>
      </c>
      <c r="CF381" s="747" t="str">
        <v>0</v>
      </c>
      <c r="CG381" s="12" t="str">
        <v>Not Declared</v>
      </c>
      <c r="CH381" s="425" t="str">
        <v>Great Milton AC</v>
      </c>
      <c r="CI381" s="436"/>
      <c r="CM381" s="747" t="str" cm="1">
        <f t="array" ref="CM381">_xlfn.LET(_xlpm.a,_xlfn.XLOOKUP(1,('Number Allocation'!$C$6:$C$1483=CO381)*('Number Allocation'!$D$6:$D$1483=CP381),'Number Allocation'!$A$6:$A$1483,"..."),IF(_xlpm.a="","...",_xlpm.a))</f>
        <v>...</v>
      </c>
      <c r="CN381" s="747" t="str">
        <v>0</v>
      </c>
      <c r="CO381" s="12" t="str">
        <v>Not Declared</v>
      </c>
      <c r="CP381" s="425" t="str">
        <v>Great Milton AC</v>
      </c>
      <c r="CQ381" s="436"/>
      <c r="CU381" s="747" t="str" cm="1">
        <f t="array" ref="CU381">_xlfn.LET(_xlpm.a,_xlfn.XLOOKUP(1,('Number Allocation'!$C$6:$C$1483=CW381)*('Number Allocation'!$D$6:$D$1483=CX381),'Number Allocation'!$A$6:$A$1483,"..."),IF(_xlpm.a="","...",_xlpm.a))</f>
        <v>...</v>
      </c>
      <c r="CV381" s="747" t="str">
        <v>0</v>
      </c>
      <c r="CW381" s="12" t="str">
        <v>Not Declared</v>
      </c>
      <c r="CX381" s="425" t="str">
        <v>Great Milton AC</v>
      </c>
      <c r="CY381" s="436"/>
      <c r="DC381" s="747" t="str" cm="1">
        <f t="array" ref="DC381">_xlfn.LET(_xlpm.a,_xlfn.XLOOKUP(1,('Number Allocation'!$C$6:$C$1483=DE381)*('Number Allocation'!$D$6:$D$1483=DF381),'Number Allocation'!$A$6:$A$1483,"..."),IF(_xlpm.a="","...",_xlpm.a))</f>
        <v>...</v>
      </c>
      <c r="DD381" s="747" t="str">
        <v>0</v>
      </c>
      <c r="DE381" s="12" t="str">
        <v>Not Declared</v>
      </c>
      <c r="DF381" s="425" t="str">
        <v>Great Milton AC</v>
      </c>
      <c r="DG381" s="436"/>
      <c r="DK381" s="747" t="str" cm="1">
        <f t="array" ref="DK381">_xlfn.LET(_xlpm.a,_xlfn.XLOOKUP(1,('Number Allocation'!$C$6:$C$1483=DM381)*('Number Allocation'!$D$6:$D$1483=DN381),'Number Allocation'!$A$6:$A$1483,"..."),IF(_xlpm.a="","...",_xlpm.a))</f>
        <v>...</v>
      </c>
      <c r="DL381" s="747" t="str">
        <v>0</v>
      </c>
      <c r="DM381" s="12" t="str">
        <v>Not Declared</v>
      </c>
      <c r="DN381" s="425" t="str">
        <v>Great Milton AC</v>
      </c>
      <c r="DO381" s="436"/>
      <c r="DR381" s="434"/>
      <c r="DW381" s="12"/>
      <c r="DX381" s="12"/>
      <c r="DY381" s="12"/>
    </row>
    <row r="382" spans="1:131" s="359" customFormat="1" ht="21" customHeight="1">
      <c r="A382" s="358" t="str">
        <f t="shared" si="41"/>
        <v>Team Kennet</v>
      </c>
      <c r="B382" s="729"/>
      <c r="C382" s="729" t="s">
        <v>322</v>
      </c>
      <c r="D382" s="732" t="str" cm="1">
        <f t="array" ref="D382">_xlfn.LET(_xlpm.x, 'Team Kennet'!$C$43:$M$43, _xlpm.y, 'Team Kennet'!$C$45:$M$70, _xlpm.z, 'Team Kennet'!$A$45:$A$70, IF(_xlfn.XLOOKUP($C382,_xlfn.XLOOKUP(D$330,_xlpm.x,_xlpm.y,""),_xlpm.z,"Not Declared")="", "Name not recorded",  _xlfn.XLOOKUP($C382,_xlfn.XLOOKUP(D$330,_xlpm.x,_xlpm.y,""),_xlpm.z,"Not Declared")))</f>
        <v>Not Declared</v>
      </c>
      <c r="E382" s="729" t="str" cm="1">
        <f t="array" ref="E382">_xlfn.LET(_xlpm.x, 'Team Kennet'!$D$43:$M$43, _xlpm.y, 'Team Kennet'!$D$45:$M$70, _xlpm.z, 'Team Kennet'!$A$45:$A$70, IF(_xlfn.XLOOKUP($C382,_xlfn.XLOOKUP(E$330,_xlpm.x,_xlpm.y,""),_xlpm.z,"Not Declared")="", "Name not recorded",  _xlfn.XLOOKUP($C382,_xlfn.XLOOKUP(E$330,_xlpm.x,_xlpm.y,""),_xlpm.z,"Not Declared")))</f>
        <v>Not Declared</v>
      </c>
      <c r="F382" s="729" t="str" cm="1">
        <f t="array" ref="F382">_xlfn.LET(_xlpm.x, 'Team Kennet'!$D$43:$M$43, _xlpm.y, 'Team Kennet'!$D$45:$M$70, _xlpm.z, 'Team Kennet'!$A$45:$A$70, IF(_xlfn.XLOOKUP($C382,_xlfn.XLOOKUP(F$330,_xlpm.x,_xlpm.y,""),_xlpm.z,"Not Declared")="", "Name not recorded",  _xlfn.XLOOKUP($C382,_xlfn.XLOOKUP(F$330,_xlpm.x,_xlpm.y,""),_xlpm.z,"Not Declared")))</f>
        <v>Not Declared</v>
      </c>
      <c r="G382" s="729" t="str" cm="1">
        <f t="array" ref="G382">_xlfn.LET(_xlpm.x, 'Team Kennet'!$D$43:$M$43, _xlpm.y, 'Team Kennet'!$D$45:$M$70, _xlpm.z, 'Team Kennet'!$A$45:$A$70, IF(_xlfn.XLOOKUP($C382,_xlfn.XLOOKUP(G$330,_xlpm.x,_xlpm.y,""),_xlpm.z,"Not Declared")="", "Name not recorded",  _xlfn.XLOOKUP($C382,_xlfn.XLOOKUP(G$330,_xlpm.x,_xlpm.y,""),_xlpm.z,"Not Declared")))</f>
        <v>Not Declared</v>
      </c>
      <c r="H382" s="729" t="str" cm="1">
        <f t="array" ref="H382">_xlfn.LET(_xlpm.x, 'Team Kennet'!$D$43:$M$43, _xlpm.y, 'Team Kennet'!$D$45:$M$70, _xlpm.z, 'Team Kennet'!$A$45:$A$70, IF(_xlfn.XLOOKUP($C382,_xlfn.XLOOKUP(H$330,_xlpm.x,_xlpm.y,""),_xlpm.z,"Not Declared")="", "Name not recorded",  _xlfn.XLOOKUP($C382,_xlfn.XLOOKUP(H$330,_xlpm.x,_xlpm.y,""),_xlpm.z,"Not Declared")))</f>
        <v>Not Declared</v>
      </c>
      <c r="I382" s="729" t="str" cm="1">
        <f t="array" ref="I382">_xlfn.LET(_xlpm.x, 'Team Kennet'!$D$43:$M$43, _xlpm.y, 'Team Kennet'!$D$45:$M$70, _xlpm.z, 'Team Kennet'!$A$45:$A$70, IF(_xlfn.XLOOKUP($C382,_xlfn.XLOOKUP(I$330,_xlpm.x,_xlpm.y,""),_xlpm.z,"Not Declared")="", "Name not recorded",  _xlfn.XLOOKUP($C382,_xlfn.XLOOKUP(I$330,_xlpm.x,_xlpm.y,""),_xlpm.z,"Not Declared")))</f>
        <v>Not Declared</v>
      </c>
      <c r="J382" s="729" t="str" cm="1">
        <f t="array" ref="J382">_xlfn.LET(_xlpm.x, 'Team Kennet'!$D$43:$M$43, _xlpm.y, 'Team Kennet'!$D$45:$M$70, _xlpm.z, 'Team Kennet'!$A$45:$A$70, IF(_xlfn.XLOOKUP($C382,_xlfn.XLOOKUP(J$330,_xlpm.x,_xlpm.y,""),_xlpm.z,"Not Declared")="", "Name not recorded",  _xlfn.XLOOKUP($C382,_xlfn.XLOOKUP(J$330,_xlpm.x,_xlpm.y,""),_xlpm.z,"Not Declared")))</f>
        <v>Not Declared</v>
      </c>
      <c r="K382" s="729" t="str" cm="1">
        <f t="array" ref="K382">_xlfn.LET(_xlpm.x, 'Team Kennet'!$D$43:$M$43, _xlpm.y, 'Team Kennet'!$D$45:$M$70, _xlpm.z, 'Team Kennet'!$A$45:$A$70, IF(_xlfn.XLOOKUP($C382,_xlfn.XLOOKUP(K$330,_xlpm.x,_xlpm.y,""),_xlpm.z,"Not Declared")="", "Name not recorded",  _xlfn.XLOOKUP($C382,_xlfn.XLOOKUP(K$330,_xlpm.x,_xlpm.y,""),_xlpm.z,"Not Declared")))</f>
        <v>Not Declared</v>
      </c>
      <c r="L382" s="729" t="str" cm="1">
        <f t="array" ref="L382">_xlfn.LET(_xlpm.x, 'Team Kennet'!$D$43:$M$43, _xlpm.y, 'Team Kennet'!$D$45:$M$70, _xlpm.z, 'Team Kennet'!$A$45:$A$70, IF(_xlfn.XLOOKUP($C382,_xlfn.XLOOKUP(L$330,_xlpm.x,_xlpm.y,""),_xlpm.z,"Not Declared")="", "Name not recorded",  _xlfn.XLOOKUP($C382,_xlfn.XLOOKUP(L$330,_xlpm.x,_xlpm.y,""),_xlpm.z,"Not Declared")))</f>
        <v>Not Declared</v>
      </c>
      <c r="M382" s="729" t="str" cm="1">
        <f t="array" ref="M382">_xlfn.LET(_xlpm.x, 'Team Kennet'!$D$43:$M$43, _xlpm.y, 'Team Kennet'!$D$45:$M$70, _xlpm.z, 'Team Kennet'!$A$45:$A$70, IF(_xlfn.XLOOKUP($C382,_xlfn.XLOOKUP(M$330,_xlpm.x,_xlpm.y,""),_xlpm.z,"Not Declared")="", "Name not recorded",  _xlfn.XLOOKUP($C382,_xlfn.XLOOKUP(M$330,_xlpm.x,_xlpm.y,""),_xlpm.z,"Not Declared")))</f>
        <v>Not Declared</v>
      </c>
      <c r="N382" s="729" t="str" cm="1">
        <f t="array" ref="N382">_xlfn.LET(_xlpm.x, 'Team Kennet'!$D$43:$M$43, _xlpm.y, 'Team Kennet'!$D$45:$M$70, _xlpm.z, 'Team Kennet'!$A$45:$A$70, IF(_xlfn.XLOOKUP($C382,_xlfn.XLOOKUP(N$330,_xlpm.x,_xlpm.y,""),_xlpm.z,"Not Declared")="", "Name not recorded",  _xlfn.XLOOKUP($C382,_xlfn.XLOOKUP(N$330,_xlpm.x,_xlpm.y,""),_xlpm.z,"Not Declared")))</f>
        <v>Not Declared</v>
      </c>
      <c r="O382" s="732"/>
      <c r="P382" s="3"/>
      <c r="Q382" s="3"/>
      <c r="R382" s="3"/>
      <c r="S382" s="3"/>
      <c r="T382" s="3"/>
      <c r="U382" s="3"/>
      <c r="V382" s="3"/>
      <c r="W382" s="3"/>
      <c r="X382" s="12"/>
      <c r="AA382" s="747" t="str" cm="1">
        <f t="array" ref="AA382">_xlfn.LET(_xlpm.a,_xlfn.XLOOKUP(1,('Number Allocation'!$C$6:$C$1483=AC382)*('Number Allocation'!$D$6:$D$1483=AD382),'Number Allocation'!$A$6:$A$1483,"..."),IF(_xlpm.a="","...",_xlpm.a))</f>
        <v>...</v>
      </c>
      <c r="AB382" s="747" t="str">
        <v>0</v>
      </c>
      <c r="AC382" s="12" t="str">
        <v>Not Declared</v>
      </c>
      <c r="AD382" s="425" t="str">
        <v>Great Milton AC</v>
      </c>
      <c r="AE382" s="436"/>
      <c r="AG382" s="365"/>
      <c r="AI382" s="747" t="str" cm="1">
        <f t="array" ref="AI382">_xlfn.LET(_xlpm.a,_xlfn.XLOOKUP(1,('Number Allocation'!$C$6:$C$1483=AK382)*('Number Allocation'!$D$6:$D$1483=AL382),'Number Allocation'!$A$6:$A$1483,"..."),IF(_xlpm.a="","...",_xlpm.a))</f>
        <v>...</v>
      </c>
      <c r="AJ382" s="747" t="str">
        <v>0</v>
      </c>
      <c r="AK382" s="12" t="str">
        <v>Not Declared</v>
      </c>
      <c r="AL382" s="425" t="str">
        <v>Great Milton AC</v>
      </c>
      <c r="AM382" s="436"/>
      <c r="AO382" s="365"/>
      <c r="AQ382" s="747" t="str" cm="1">
        <f t="array" ref="AQ382">_xlfn.LET(_xlpm.a,_xlfn.XLOOKUP(1,('Number Allocation'!$C$6:$C$1483=AS382)*('Number Allocation'!$D$6:$D$1483=AT382),'Number Allocation'!$A$6:$A$1483,"..."),IF(_xlpm.a="","...",_xlpm.a))</f>
        <v>...</v>
      </c>
      <c r="AR382" s="747" t="str">
        <v>0</v>
      </c>
      <c r="AS382" s="12" t="str">
        <v>Not Declared</v>
      </c>
      <c r="AT382" s="425" t="str">
        <v>Great Milton AC</v>
      </c>
      <c r="AU382" s="436"/>
      <c r="AW382" s="365"/>
      <c r="AY382" s="747" t="str" cm="1">
        <f t="array" ref="AY382">_xlfn.LET(_xlpm.a,_xlfn.XLOOKUP(1,('Number Allocation'!$C$6:$C$1483=BA382)*('Number Allocation'!$D$6:$D$1483=BB382),'Number Allocation'!$A$6:$A$1483,"..."),IF(_xlpm.a="","...",_xlpm.a))</f>
        <v>...</v>
      </c>
      <c r="AZ382" s="747" t="str">
        <v>0</v>
      </c>
      <c r="BA382" s="12" t="e">
        <v>#N/A</v>
      </c>
      <c r="BB382" s="425" t="str">
        <v>Great Milton AC</v>
      </c>
      <c r="BC382" s="436"/>
      <c r="BE382" s="365"/>
      <c r="BG382" s="747" t="str" cm="1">
        <f t="array" ref="BG382">_xlfn.LET(_xlpm.a,_xlfn.XLOOKUP(1,('Number Allocation'!$C$6:$C$1483=BI382)*('Number Allocation'!$D$6:$D$1483=BJ382),'Number Allocation'!$A$6:$A$1483,"..."),IF(_xlpm.a="","...",_xlpm.a))</f>
        <v>...</v>
      </c>
      <c r="BH382" s="747" t="str">
        <v>0</v>
      </c>
      <c r="BI382" s="12" t="str">
        <v>Not Declared</v>
      </c>
      <c r="BJ382" s="425" t="str">
        <v>Great Milton AC</v>
      </c>
      <c r="BK382" s="436"/>
      <c r="BM382" s="365"/>
      <c r="BO382" s="747" t="str" cm="1">
        <f t="array" ref="BO382">_xlfn.LET(_xlpm.a,_xlfn.XLOOKUP(1,('Number Allocation'!$C$6:$C$1483=BQ382)*('Number Allocation'!$D$6:$D$1483=BR382),'Number Allocation'!$A$6:$A$1483,"..."),IF(_xlpm.a="","...",_xlpm.a))</f>
        <v>...</v>
      </c>
      <c r="BP382" s="747" t="str">
        <v>0</v>
      </c>
      <c r="BQ382" s="12" t="str">
        <v>Not Declared</v>
      </c>
      <c r="BR382" s="425" t="str">
        <v>Great Milton AC</v>
      </c>
      <c r="BS382" s="436"/>
      <c r="BU382" s="365"/>
      <c r="BW382" s="747" t="str" cm="1">
        <f t="array" ref="BW382">_xlfn.LET(_xlpm.a,_xlfn.XLOOKUP(1,('Number Allocation'!$C$6:$C$1483=BY382)*('Number Allocation'!$D$6:$D$1483=BZ382),'Number Allocation'!$A$6:$A$1483,"..."),IF(_xlpm.a="","...",_xlpm.a))</f>
        <v>...</v>
      </c>
      <c r="BX382" s="747" t="str">
        <v>0</v>
      </c>
      <c r="BY382" s="12" t="e">
        <v>#N/A</v>
      </c>
      <c r="BZ382" s="425" t="str">
        <v>Great Milton AC</v>
      </c>
      <c r="CA382" s="436"/>
      <c r="CE382" s="747" t="str" cm="1">
        <f t="array" ref="CE382">_xlfn.LET(_xlpm.a,_xlfn.XLOOKUP(1,('Number Allocation'!$C$6:$C$1483=CG382)*('Number Allocation'!$D$6:$D$1483=CH382),'Number Allocation'!$A$6:$A$1483,"..."),IF(_xlpm.a="","...",_xlpm.a))</f>
        <v>...</v>
      </c>
      <c r="CF382" s="747" t="str">
        <v>0</v>
      </c>
      <c r="CG382" s="12" t="str">
        <v>Not Declared</v>
      </c>
      <c r="CH382" s="425" t="str">
        <v>Great Milton AC</v>
      </c>
      <c r="CI382" s="436"/>
      <c r="CM382" s="747" t="str" cm="1">
        <f t="array" ref="CM382">_xlfn.LET(_xlpm.a,_xlfn.XLOOKUP(1,('Number Allocation'!$C$6:$C$1483=CO382)*('Number Allocation'!$D$6:$D$1483=CP382),'Number Allocation'!$A$6:$A$1483,"..."),IF(_xlpm.a="","...",_xlpm.a))</f>
        <v>...</v>
      </c>
      <c r="CN382" s="747" t="str">
        <v>0</v>
      </c>
      <c r="CO382" s="12" t="str">
        <v>Not Declared</v>
      </c>
      <c r="CP382" s="425" t="str">
        <v>Great Milton AC</v>
      </c>
      <c r="CQ382" s="436"/>
      <c r="CU382" s="747" t="str" cm="1">
        <f t="array" ref="CU382">_xlfn.LET(_xlpm.a,_xlfn.XLOOKUP(1,('Number Allocation'!$C$6:$C$1483=CW382)*('Number Allocation'!$D$6:$D$1483=CX382),'Number Allocation'!$A$6:$A$1483,"..."),IF(_xlpm.a="","...",_xlpm.a))</f>
        <v>...</v>
      </c>
      <c r="CV382" s="747" t="str">
        <v>0</v>
      </c>
      <c r="CW382" s="12" t="str">
        <v>Not Declared</v>
      </c>
      <c r="CX382" s="425" t="str">
        <v>Great Milton AC</v>
      </c>
      <c r="CY382" s="436"/>
      <c r="DC382" s="747" t="str" cm="1">
        <f t="array" ref="DC382">_xlfn.LET(_xlpm.a,_xlfn.XLOOKUP(1,('Number Allocation'!$C$6:$C$1483=DE382)*('Number Allocation'!$D$6:$D$1483=DF382),'Number Allocation'!$A$6:$A$1483,"..."),IF(_xlpm.a="","...",_xlpm.a))</f>
        <v>...</v>
      </c>
      <c r="DD382" s="747" t="str">
        <v>0</v>
      </c>
      <c r="DE382" s="12" t="str">
        <v>Not Declared</v>
      </c>
      <c r="DF382" s="425" t="str">
        <v>Great Milton AC</v>
      </c>
      <c r="DG382" s="436"/>
      <c r="DK382" s="747" t="str" cm="1">
        <f t="array" ref="DK382">_xlfn.LET(_xlpm.a,_xlfn.XLOOKUP(1,('Number Allocation'!$C$6:$C$1483=DM382)*('Number Allocation'!$D$6:$D$1483=DN382),'Number Allocation'!$A$6:$A$1483,"..."),IF(_xlpm.a="","...",_xlpm.a))</f>
        <v>...</v>
      </c>
      <c r="DL382" s="747" t="str">
        <v>0</v>
      </c>
      <c r="DM382" s="12" t="str">
        <v>Not Declared</v>
      </c>
      <c r="DN382" s="425" t="str">
        <v>Great Milton AC</v>
      </c>
      <c r="DO382" s="436"/>
    </row>
    <row r="383" spans="1:131" s="359" customFormat="1" ht="21" customHeight="1">
      <c r="A383" s="358" t="str">
        <f t="shared" si="41"/>
        <v>Team Kennet</v>
      </c>
      <c r="B383" s="729"/>
      <c r="C383" s="729" t="s">
        <v>323</v>
      </c>
      <c r="D383" s="732" t="str" cm="1">
        <f t="array" ref="D383">_xlfn.LET(_xlpm.x, 'Team Kennet'!$C$43:$M$43, _xlpm.y, 'Team Kennet'!$C$45:$M$70, _xlpm.z, 'Team Kennet'!$A$45:$A$70, IF(_xlfn.XLOOKUP($C383,_xlfn.XLOOKUP(D$330,_xlpm.x,_xlpm.y,""),_xlpm.z,"Not Declared")="", "Name not recorded",  _xlfn.XLOOKUP($C383,_xlfn.XLOOKUP(D$330,_xlpm.x,_xlpm.y,""),_xlpm.z,"Not Declared")))</f>
        <v>Not Declared</v>
      </c>
      <c r="E383" s="729" t="str" cm="1">
        <f t="array" ref="E383">_xlfn.LET(_xlpm.x, 'Team Kennet'!$D$43:$M$43, _xlpm.y, 'Team Kennet'!$D$45:$M$70, _xlpm.z, 'Team Kennet'!$A$45:$A$70, IF(_xlfn.XLOOKUP($C383,_xlfn.XLOOKUP(E$330,_xlpm.x,_xlpm.y,""),_xlpm.z,"Not Declared")="", "Name not recorded",  _xlfn.XLOOKUP($C383,_xlfn.XLOOKUP(E$330,_xlpm.x,_xlpm.y,""),_xlpm.z,"Not Declared")))</f>
        <v>Not Declared</v>
      </c>
      <c r="F383" s="729" t="str" cm="1">
        <f t="array" ref="F383">_xlfn.LET(_xlpm.x, 'Team Kennet'!$D$43:$M$43, _xlpm.y, 'Team Kennet'!$D$45:$M$70, _xlpm.z, 'Team Kennet'!$A$45:$A$70, IF(_xlfn.XLOOKUP($C383,_xlfn.XLOOKUP(F$330,_xlpm.x,_xlpm.y,""),_xlpm.z,"Not Declared")="", "Name not recorded",  _xlfn.XLOOKUP($C383,_xlfn.XLOOKUP(F$330,_xlpm.x,_xlpm.y,""),_xlpm.z,"Not Declared")))</f>
        <v>Not Declared</v>
      </c>
      <c r="G383" s="729" t="str" cm="1">
        <f t="array" ref="G383">_xlfn.LET(_xlpm.x, 'Team Kennet'!$D$43:$M$43, _xlpm.y, 'Team Kennet'!$D$45:$M$70, _xlpm.z, 'Team Kennet'!$A$45:$A$70, IF(_xlfn.XLOOKUP($C383,_xlfn.XLOOKUP(G$330,_xlpm.x,_xlpm.y,""),_xlpm.z,"Not Declared")="", "Name not recorded",  _xlfn.XLOOKUP($C383,_xlfn.XLOOKUP(G$330,_xlpm.x,_xlpm.y,""),_xlpm.z,"Not Declared")))</f>
        <v>Not Declared</v>
      </c>
      <c r="H383" s="729" t="str" cm="1">
        <f t="array" ref="H383">_xlfn.LET(_xlpm.x, 'Team Kennet'!$D$43:$M$43, _xlpm.y, 'Team Kennet'!$D$45:$M$70, _xlpm.z, 'Team Kennet'!$A$45:$A$70, IF(_xlfn.XLOOKUP($C383,_xlfn.XLOOKUP(H$330,_xlpm.x,_xlpm.y,""),_xlpm.z,"Not Declared")="", "Name not recorded",  _xlfn.XLOOKUP($C383,_xlfn.XLOOKUP(H$330,_xlpm.x,_xlpm.y,""),_xlpm.z,"Not Declared")))</f>
        <v>Not Declared</v>
      </c>
      <c r="I383" s="729" t="str" cm="1">
        <f t="array" ref="I383">_xlfn.LET(_xlpm.x, 'Team Kennet'!$D$43:$M$43, _xlpm.y, 'Team Kennet'!$D$45:$M$70, _xlpm.z, 'Team Kennet'!$A$45:$A$70, IF(_xlfn.XLOOKUP($C383,_xlfn.XLOOKUP(I$330,_xlpm.x,_xlpm.y,""),_xlpm.z,"Not Declared")="", "Name not recorded",  _xlfn.XLOOKUP($C383,_xlfn.XLOOKUP(I$330,_xlpm.x,_xlpm.y,""),_xlpm.z,"Not Declared")))</f>
        <v>Not Declared</v>
      </c>
      <c r="J383" s="729" t="str" cm="1">
        <f t="array" ref="J383">_xlfn.LET(_xlpm.x, 'Team Kennet'!$D$43:$M$43, _xlpm.y, 'Team Kennet'!$D$45:$M$70, _xlpm.z, 'Team Kennet'!$A$45:$A$70, IF(_xlfn.XLOOKUP($C383,_xlfn.XLOOKUP(J$330,_xlpm.x,_xlpm.y,""),_xlpm.z,"Not Declared")="", "Name not recorded",  _xlfn.XLOOKUP($C383,_xlfn.XLOOKUP(J$330,_xlpm.x,_xlpm.y,""),_xlpm.z,"Not Declared")))</f>
        <v>Not Declared</v>
      </c>
      <c r="K383" s="729" t="str" cm="1">
        <f t="array" ref="K383">_xlfn.LET(_xlpm.x, 'Team Kennet'!$D$43:$M$43, _xlpm.y, 'Team Kennet'!$D$45:$M$70, _xlpm.z, 'Team Kennet'!$A$45:$A$70, IF(_xlfn.XLOOKUP($C383,_xlfn.XLOOKUP(K$330,_xlpm.x,_xlpm.y,""),_xlpm.z,"Not Declared")="", "Name not recorded",  _xlfn.XLOOKUP($C383,_xlfn.XLOOKUP(K$330,_xlpm.x,_xlpm.y,""),_xlpm.z,"Not Declared")))</f>
        <v>Not Declared</v>
      </c>
      <c r="L383" s="729" t="str" cm="1">
        <f t="array" ref="L383">_xlfn.LET(_xlpm.x, 'Team Kennet'!$D$43:$M$43, _xlpm.y, 'Team Kennet'!$D$45:$M$70, _xlpm.z, 'Team Kennet'!$A$45:$A$70, IF(_xlfn.XLOOKUP($C383,_xlfn.XLOOKUP(L$330,_xlpm.x,_xlpm.y,""),_xlpm.z,"Not Declared")="", "Name not recorded",  _xlfn.XLOOKUP($C383,_xlfn.XLOOKUP(L$330,_xlpm.x,_xlpm.y,""),_xlpm.z,"Not Declared")))</f>
        <v>Not Declared</v>
      </c>
      <c r="M383" s="729" t="str" cm="1">
        <f t="array" ref="M383">_xlfn.LET(_xlpm.x, 'Team Kennet'!$D$43:$M$43, _xlpm.y, 'Team Kennet'!$D$45:$M$70, _xlpm.z, 'Team Kennet'!$A$45:$A$70, IF(_xlfn.XLOOKUP($C383,_xlfn.XLOOKUP(M$330,_xlpm.x,_xlpm.y,""),_xlpm.z,"Not Declared")="", "Name not recorded",  _xlfn.XLOOKUP($C383,_xlfn.XLOOKUP(M$330,_xlpm.x,_xlpm.y,""),_xlpm.z,"Not Declared")))</f>
        <v>Not Declared</v>
      </c>
      <c r="N383" s="729" t="str" cm="1">
        <f t="array" ref="N383">_xlfn.LET(_xlpm.x, 'Team Kennet'!$D$43:$M$43, _xlpm.y, 'Team Kennet'!$D$45:$M$70, _xlpm.z, 'Team Kennet'!$A$45:$A$70, IF(_xlfn.XLOOKUP($C383,_xlfn.XLOOKUP(N$330,_xlpm.x,_xlpm.y,""),_xlpm.z,"Not Declared")="", "Name not recorded",  _xlfn.XLOOKUP($C383,_xlfn.XLOOKUP(N$330,_xlpm.x,_xlpm.y,""),_xlpm.z,"Not Declared")))</f>
        <v>Not Declared</v>
      </c>
      <c r="O383" s="732"/>
      <c r="P383" s="3"/>
      <c r="Q383" s="3"/>
      <c r="R383" s="3"/>
      <c r="S383" s="3"/>
      <c r="T383" s="3"/>
      <c r="U383" s="3"/>
      <c r="V383" s="3"/>
      <c r="W383" s="3"/>
      <c r="X383" s="12"/>
      <c r="AA383" s="747" t="str" cm="1">
        <f t="array" ref="AA383">_xlfn.LET(_xlpm.a,_xlfn.XLOOKUP(1,('Number Allocation'!$C$6:$C$1483=AC383)*('Number Allocation'!$D$6:$D$1483=AD383),'Number Allocation'!$A$6:$A$1483,"..."),IF(_xlpm.a="","...",_xlpm.a))</f>
        <v>...</v>
      </c>
      <c r="AB383" s="747" t="str">
        <v>0</v>
      </c>
      <c r="AC383" s="12" t="str">
        <v>Not Declared</v>
      </c>
      <c r="AD383" s="425" t="str">
        <v>Great Milton AC</v>
      </c>
      <c r="AE383" s="436"/>
      <c r="AG383" s="365"/>
      <c r="AI383" s="747" t="str" cm="1">
        <f t="array" ref="AI383">_xlfn.LET(_xlpm.a,_xlfn.XLOOKUP(1,('Number Allocation'!$C$6:$C$1483=AK383)*('Number Allocation'!$D$6:$D$1483=AL383),'Number Allocation'!$A$6:$A$1483,"..."),IF(_xlpm.a="","...",_xlpm.a))</f>
        <v>...</v>
      </c>
      <c r="AJ383" s="747" t="str">
        <v>0</v>
      </c>
      <c r="AK383" s="12" t="str">
        <v>Not Declared</v>
      </c>
      <c r="AL383" s="425" t="str">
        <v>Great Milton AC</v>
      </c>
      <c r="AM383" s="436"/>
      <c r="AO383" s="365"/>
      <c r="AQ383" s="747" t="str" cm="1">
        <f t="array" ref="AQ383">_xlfn.LET(_xlpm.a,_xlfn.XLOOKUP(1,('Number Allocation'!$C$6:$C$1483=AS383)*('Number Allocation'!$D$6:$D$1483=AT383),'Number Allocation'!$A$6:$A$1483,"..."),IF(_xlpm.a="","...",_xlpm.a))</f>
        <v>...</v>
      </c>
      <c r="AR383" s="747" t="str">
        <v>0</v>
      </c>
      <c r="AS383" s="12" t="str">
        <v>Not Declared</v>
      </c>
      <c r="AT383" s="425" t="str">
        <v>Great Milton AC</v>
      </c>
      <c r="AU383" s="436"/>
      <c r="AW383" s="365"/>
      <c r="AY383" s="747" t="str" cm="1">
        <f t="array" ref="AY383">_xlfn.LET(_xlpm.a,_xlfn.XLOOKUP(1,('Number Allocation'!$C$6:$C$1483=BA383)*('Number Allocation'!$D$6:$D$1483=BB383),'Number Allocation'!$A$6:$A$1483,"..."),IF(_xlpm.a="","...",_xlpm.a))</f>
        <v>...</v>
      </c>
      <c r="AZ383" s="747" t="str">
        <v>0</v>
      </c>
      <c r="BA383" s="12" t="e">
        <v>#N/A</v>
      </c>
      <c r="BB383" s="425" t="str">
        <v>Great Milton AC</v>
      </c>
      <c r="BC383" s="436"/>
      <c r="BE383" s="365"/>
      <c r="BG383" s="747" t="str" cm="1">
        <f t="array" ref="BG383">_xlfn.LET(_xlpm.a,_xlfn.XLOOKUP(1,('Number Allocation'!$C$6:$C$1483=BI383)*('Number Allocation'!$D$6:$D$1483=BJ383),'Number Allocation'!$A$6:$A$1483,"..."),IF(_xlpm.a="","...",_xlpm.a))</f>
        <v>...</v>
      </c>
      <c r="BH383" s="747" t="str">
        <v>0</v>
      </c>
      <c r="BI383" s="12" t="str">
        <v>Not Declared</v>
      </c>
      <c r="BJ383" s="425" t="str">
        <v>Great Milton AC</v>
      </c>
      <c r="BK383" s="436"/>
      <c r="BM383" s="365"/>
      <c r="BO383" s="747" t="str" cm="1">
        <f t="array" ref="BO383">_xlfn.LET(_xlpm.a,_xlfn.XLOOKUP(1,('Number Allocation'!$C$6:$C$1483=BQ383)*('Number Allocation'!$D$6:$D$1483=BR383),'Number Allocation'!$A$6:$A$1483,"..."),IF(_xlpm.a="","...",_xlpm.a))</f>
        <v>...</v>
      </c>
      <c r="BP383" s="747" t="str">
        <v>0</v>
      </c>
      <c r="BQ383" s="12" t="str">
        <v>Not Declared</v>
      </c>
      <c r="BR383" s="425" t="str">
        <v>Great Milton AC</v>
      </c>
      <c r="BS383" s="436"/>
      <c r="BU383" s="365"/>
      <c r="BW383" s="747" t="str" cm="1">
        <f t="array" ref="BW383">_xlfn.LET(_xlpm.a,_xlfn.XLOOKUP(1,('Number Allocation'!$C$6:$C$1483=BY383)*('Number Allocation'!$D$6:$D$1483=BZ383),'Number Allocation'!$A$6:$A$1483,"..."),IF(_xlpm.a="","...",_xlpm.a))</f>
        <v>...</v>
      </c>
      <c r="BX383" s="747" t="str">
        <v>0</v>
      </c>
      <c r="BY383" s="12" t="e">
        <v>#N/A</v>
      </c>
      <c r="BZ383" s="425" t="str">
        <v>Great Milton AC</v>
      </c>
      <c r="CA383" s="436"/>
      <c r="CE383" s="747" t="str" cm="1">
        <f t="array" ref="CE383">_xlfn.LET(_xlpm.a,_xlfn.XLOOKUP(1,('Number Allocation'!$C$6:$C$1483=CG383)*('Number Allocation'!$D$6:$D$1483=CH383),'Number Allocation'!$A$6:$A$1483,"..."),IF(_xlpm.a="","...",_xlpm.a))</f>
        <v>...</v>
      </c>
      <c r="CF383" s="747" t="str">
        <v>0</v>
      </c>
      <c r="CG383" s="12" t="str">
        <v>Not Declared</v>
      </c>
      <c r="CH383" s="425" t="str">
        <v>Great Milton AC</v>
      </c>
      <c r="CI383" s="436"/>
      <c r="CM383" s="747" t="str" cm="1">
        <f t="array" ref="CM383">_xlfn.LET(_xlpm.a,_xlfn.XLOOKUP(1,('Number Allocation'!$C$6:$C$1483=CO383)*('Number Allocation'!$D$6:$D$1483=CP383),'Number Allocation'!$A$6:$A$1483,"..."),IF(_xlpm.a="","...",_xlpm.a))</f>
        <v>...</v>
      </c>
      <c r="CN383" s="747" t="str">
        <v>0</v>
      </c>
      <c r="CO383" s="12" t="str">
        <v>Not Declared</v>
      </c>
      <c r="CP383" s="425" t="str">
        <v>Great Milton AC</v>
      </c>
      <c r="CQ383" s="436"/>
      <c r="CU383" s="747" t="str" cm="1">
        <f t="array" ref="CU383">_xlfn.LET(_xlpm.a,_xlfn.XLOOKUP(1,('Number Allocation'!$C$6:$C$1483=CW383)*('Number Allocation'!$D$6:$D$1483=CX383),'Number Allocation'!$A$6:$A$1483,"..."),IF(_xlpm.a="","...",_xlpm.a))</f>
        <v>...</v>
      </c>
      <c r="CV383" s="747" t="str">
        <v>0</v>
      </c>
      <c r="CW383" s="12" t="str">
        <v>Not Declared</v>
      </c>
      <c r="CX383" s="425" t="str">
        <v>Great Milton AC</v>
      </c>
      <c r="CY383" s="436"/>
      <c r="DC383" s="747" t="str" cm="1">
        <f t="array" ref="DC383">_xlfn.LET(_xlpm.a,_xlfn.XLOOKUP(1,('Number Allocation'!$C$6:$C$1483=DE383)*('Number Allocation'!$D$6:$D$1483=DF383),'Number Allocation'!$A$6:$A$1483,"..."),IF(_xlpm.a="","...",_xlpm.a))</f>
        <v>...</v>
      </c>
      <c r="DD383" s="747" t="str">
        <v>0</v>
      </c>
      <c r="DE383" s="12" t="str">
        <v>Not Declared</v>
      </c>
      <c r="DF383" s="425" t="str">
        <v>Great Milton AC</v>
      </c>
      <c r="DG383" s="436"/>
      <c r="DK383" s="747" t="str" cm="1">
        <f t="array" ref="DK383">_xlfn.LET(_xlpm.a,_xlfn.XLOOKUP(1,('Number Allocation'!$C$6:$C$1483=DM383)*('Number Allocation'!$D$6:$D$1483=DN383),'Number Allocation'!$A$6:$A$1483,"..."),IF(_xlpm.a="","...",_xlpm.a))</f>
        <v>...</v>
      </c>
      <c r="DL383" s="747" t="str">
        <v>0</v>
      </c>
      <c r="DM383" s="12" t="str">
        <v>Not Declared</v>
      </c>
      <c r="DN383" s="425" t="str">
        <v>Great Milton AC</v>
      </c>
      <c r="DO383" s="436"/>
      <c r="DX383" s="88"/>
    </row>
    <row r="384" spans="1:131" s="359" customFormat="1" ht="21" customHeight="1">
      <c r="A384" s="358"/>
      <c r="B384" s="729"/>
      <c r="C384" s="729"/>
      <c r="D384" s="729"/>
      <c r="E384" s="729"/>
      <c r="F384" s="729"/>
      <c r="G384" s="729"/>
      <c r="H384" s="729"/>
      <c r="I384" s="729"/>
      <c r="J384" s="729"/>
      <c r="K384" s="729"/>
      <c r="L384" s="729"/>
      <c r="M384" s="729"/>
      <c r="N384" s="729"/>
      <c r="O384" s="732"/>
      <c r="P384" s="3"/>
      <c r="Q384" s="3"/>
      <c r="R384" s="3"/>
      <c r="S384" s="3"/>
      <c r="T384" s="3"/>
      <c r="U384" s="3"/>
      <c r="V384" s="3"/>
      <c r="W384" s="3"/>
      <c r="X384" s="12"/>
      <c r="AA384" s="749" t="str" cm="1">
        <f t="array" ref="AA384">_xlfn.LET(_xlpm.a,_xlfn.XLOOKUP(1,('Number Allocation'!$C$6:$C$1483=AC384)*('Number Allocation'!$D$6:$D$1483=AD384),'Number Allocation'!$A$6:$A$1483,"..."),IF(_xlpm.a="","...",_xlpm.a))</f>
        <v>...</v>
      </c>
      <c r="AB384" s="749" t="str">
        <v>0</v>
      </c>
      <c r="AC384" s="427" t="str">
        <v>Not Declared</v>
      </c>
      <c r="AD384" s="428" t="str">
        <v>Great Milton AC</v>
      </c>
      <c r="AE384" s="437"/>
      <c r="AF384" s="366"/>
      <c r="AG384" s="367"/>
      <c r="AI384" s="749" t="str" cm="1">
        <f t="array" ref="AI384">_xlfn.LET(_xlpm.a,_xlfn.XLOOKUP(1,('Number Allocation'!$C$6:$C$1483=AK384)*('Number Allocation'!$D$6:$D$1483=AL384),'Number Allocation'!$A$6:$A$1483,"..."),IF(_xlpm.a="","...",_xlpm.a))</f>
        <v>...</v>
      </c>
      <c r="AJ384" s="749" t="str">
        <v>0</v>
      </c>
      <c r="AK384" s="427" t="str">
        <v>Not Declared</v>
      </c>
      <c r="AL384" s="428" t="str">
        <v>Great Milton AC</v>
      </c>
      <c r="AM384" s="437"/>
      <c r="AN384" s="366"/>
      <c r="AO384" s="367"/>
      <c r="AQ384" s="749" t="str" cm="1">
        <f t="array" ref="AQ384">_xlfn.LET(_xlpm.a,_xlfn.XLOOKUP(1,('Number Allocation'!$C$6:$C$1483=AS384)*('Number Allocation'!$D$6:$D$1483=AT384),'Number Allocation'!$A$6:$A$1483,"..."),IF(_xlpm.a="","...",_xlpm.a))</f>
        <v>...</v>
      </c>
      <c r="AR384" s="749" t="str">
        <v>0</v>
      </c>
      <c r="AS384" s="427" t="str">
        <v>Not Declared</v>
      </c>
      <c r="AT384" s="428" t="str">
        <v>Great Milton AC</v>
      </c>
      <c r="AU384" s="437"/>
      <c r="AV384" s="366"/>
      <c r="AW384" s="367"/>
      <c r="AY384" s="749" t="str" cm="1">
        <f t="array" ref="AY384">_xlfn.LET(_xlpm.a,_xlfn.XLOOKUP(1,('Number Allocation'!$C$6:$C$1483=BA384)*('Number Allocation'!$D$6:$D$1483=BB384),'Number Allocation'!$A$6:$A$1483,"..."),IF(_xlpm.a="","...",_xlpm.a))</f>
        <v>...</v>
      </c>
      <c r="AZ384" s="749" t="str">
        <v>0</v>
      </c>
      <c r="BA384" s="427" t="e">
        <v>#N/A</v>
      </c>
      <c r="BB384" s="428" t="str">
        <v>Great Milton AC</v>
      </c>
      <c r="BC384" s="437"/>
      <c r="BD384" s="366"/>
      <c r="BE384" s="367"/>
      <c r="BG384" s="749" t="str" cm="1">
        <f t="array" ref="BG384">_xlfn.LET(_xlpm.a,_xlfn.XLOOKUP(1,('Number Allocation'!$C$6:$C$1483=BI384)*('Number Allocation'!$D$6:$D$1483=BJ384),'Number Allocation'!$A$6:$A$1483,"..."),IF(_xlpm.a="","...",_xlpm.a))</f>
        <v>...</v>
      </c>
      <c r="BH384" s="749" t="str">
        <v>0</v>
      </c>
      <c r="BI384" s="427" t="str">
        <v>Not Declared</v>
      </c>
      <c r="BJ384" s="428" t="str">
        <v>Great Milton AC</v>
      </c>
      <c r="BK384" s="437"/>
      <c r="BL384" s="366"/>
      <c r="BM384" s="367"/>
      <c r="BO384" s="749" t="str" cm="1">
        <f t="array" ref="BO384">_xlfn.LET(_xlpm.a,_xlfn.XLOOKUP(1,('Number Allocation'!$C$6:$C$1483=BQ384)*('Number Allocation'!$D$6:$D$1483=BR384),'Number Allocation'!$A$6:$A$1483,"..."),IF(_xlpm.a="","...",_xlpm.a))</f>
        <v>...</v>
      </c>
      <c r="BP384" s="749" t="str">
        <v>0</v>
      </c>
      <c r="BQ384" s="427" t="str">
        <v>Not Declared</v>
      </c>
      <c r="BR384" s="428" t="str">
        <v>Great Milton AC</v>
      </c>
      <c r="BS384" s="437"/>
      <c r="BT384" s="366"/>
      <c r="BU384" s="367"/>
      <c r="BW384" s="749" t="str" cm="1">
        <f t="array" ref="BW384">_xlfn.LET(_xlpm.a,_xlfn.XLOOKUP(1,('Number Allocation'!$C$6:$C$1483=BY384)*('Number Allocation'!$D$6:$D$1483=BZ384),'Number Allocation'!$A$6:$A$1483,"..."),IF(_xlpm.a="","...",_xlpm.a))</f>
        <v>...</v>
      </c>
      <c r="BX384" s="749" t="str">
        <v>0</v>
      </c>
      <c r="BY384" s="427" t="e">
        <v>#N/A</v>
      </c>
      <c r="BZ384" s="428" t="str">
        <v>Great Milton AC</v>
      </c>
      <c r="CA384" s="436"/>
      <c r="CE384" s="749" t="str" cm="1">
        <f t="array" ref="CE384">_xlfn.LET(_xlpm.a,_xlfn.XLOOKUP(1,('Number Allocation'!$C$6:$C$1483=CG384)*('Number Allocation'!$D$6:$D$1483=CH384),'Number Allocation'!$A$6:$A$1483,"..."),IF(_xlpm.a="","...",_xlpm.a))</f>
        <v>...</v>
      </c>
      <c r="CF384" s="749" t="str">
        <v>0</v>
      </c>
      <c r="CG384" s="427" t="str">
        <v>Not Declared</v>
      </c>
      <c r="CH384" s="428" t="str">
        <v>Great Milton AC</v>
      </c>
      <c r="CI384" s="436"/>
      <c r="CM384" s="749" t="str" cm="1">
        <f t="array" ref="CM384">_xlfn.LET(_xlpm.a,_xlfn.XLOOKUP(1,('Number Allocation'!$C$6:$C$1483=CO384)*('Number Allocation'!$D$6:$D$1483=CP384),'Number Allocation'!$A$6:$A$1483,"..."),IF(_xlpm.a="","...",_xlpm.a))</f>
        <v>...</v>
      </c>
      <c r="CN384" s="749" t="str">
        <v>0</v>
      </c>
      <c r="CO384" s="427" t="str">
        <v>Not Declared</v>
      </c>
      <c r="CP384" s="428" t="str">
        <v>Great Milton AC</v>
      </c>
      <c r="CQ384" s="436"/>
      <c r="CU384" s="749" t="str" cm="1">
        <f t="array" ref="CU384">_xlfn.LET(_xlpm.a,_xlfn.XLOOKUP(1,('Number Allocation'!$C$6:$C$1483=CW384)*('Number Allocation'!$D$6:$D$1483=CX384),'Number Allocation'!$A$6:$A$1483,"..."),IF(_xlpm.a="","...",_xlpm.a))</f>
        <v>...</v>
      </c>
      <c r="CV384" s="749" t="str">
        <v>0</v>
      </c>
      <c r="CW384" s="427" t="str">
        <v>Not Declared</v>
      </c>
      <c r="CX384" s="428" t="str">
        <v>Great Milton AC</v>
      </c>
      <c r="CY384" s="436"/>
      <c r="DC384" s="749" t="str" cm="1">
        <f t="array" ref="DC384">_xlfn.LET(_xlpm.a,_xlfn.XLOOKUP(1,('Number Allocation'!$C$6:$C$1483=DE384)*('Number Allocation'!$D$6:$D$1483=DF384),'Number Allocation'!$A$6:$A$1483,"..."),IF(_xlpm.a="","...",_xlpm.a))</f>
        <v>...</v>
      </c>
      <c r="DD384" s="749" t="str">
        <v>0</v>
      </c>
      <c r="DE384" s="427" t="str">
        <v>Not Declared</v>
      </c>
      <c r="DF384" s="428" t="str">
        <v>Great Milton AC</v>
      </c>
      <c r="DG384" s="436"/>
      <c r="DK384" s="749" t="str" cm="1">
        <f t="array" ref="DK384">_xlfn.LET(_xlpm.a,_xlfn.XLOOKUP(1,('Number Allocation'!$C$6:$C$1483=DM384)*('Number Allocation'!$D$6:$D$1483=DN384),'Number Allocation'!$A$6:$A$1483,"..."),IF(_xlpm.a="","...",_xlpm.a))</f>
        <v>...</v>
      </c>
      <c r="DL384" s="749" t="str">
        <v>0</v>
      </c>
      <c r="DM384" s="427" t="str">
        <v>Not Declared</v>
      </c>
      <c r="DN384" s="428" t="str">
        <v>Great Milton AC</v>
      </c>
      <c r="DO384" s="436"/>
    </row>
    <row r="385" spans="1:131" s="359" customFormat="1" ht="21" customHeight="1">
      <c r="A385" s="358" t="str">
        <f>'White Horse'!AJ$2</f>
        <v>White Horse Harriers</v>
      </c>
      <c r="B385" s="729" t="str">
        <f>'White Horse'!AV$1</f>
        <v>H</v>
      </c>
      <c r="C385" s="729" t="s">
        <v>71</v>
      </c>
      <c r="D385" s="732" t="str" cm="1">
        <f t="array" ref="D385">_xlfn.LET(_xlpm.x, 'White Horse'!$C$43:$M$43, _xlpm.y, 'White Horse'!$C$45:$M$70, _xlpm.z, 'White Horse'!$A$45:$A$70, IF(_xlfn.XLOOKUP($C385,_xlfn.XLOOKUP(D$330,_xlpm.x,_xlpm.y,""),_xlpm.z,"Not Declared")="", "Name not recorded",  _xlfn.XLOOKUP($C385,_xlfn.XLOOKUP(D$330,_xlpm.x,_xlpm.y,""),_xlpm.z,"Not Declared")))</f>
        <v>Not Declared</v>
      </c>
      <c r="E385" s="729" t="str" cm="1">
        <f t="array" ref="E385">_xlfn.LET(_xlpm.x, 'White Horse'!$D$43:$M$43, _xlpm.y, 'White Horse'!$D$45:$M$70, _xlpm.z, 'White Horse'!$A$45:$A$70, IF(_xlfn.XLOOKUP($C385,_xlfn.XLOOKUP(E$330,_xlpm.x,_xlpm.y,""),_xlpm.z,"Not Declared")="", "Name not recorded",  _xlfn.XLOOKUP($C385,_xlfn.XLOOKUP(E$330,_xlpm.x,_xlpm.y,""),_xlpm.z,"Not Declared")))</f>
        <v>Not Declared</v>
      </c>
      <c r="F385" s="729" t="str" cm="1">
        <f t="array" ref="F385">_xlfn.LET(_xlpm.x, 'White Horse'!$D$43:$M$43, _xlpm.y, 'White Horse'!$D$45:$M$70, _xlpm.z, 'White Horse'!$A$45:$A$70, IF(_xlfn.XLOOKUP($C385,_xlfn.XLOOKUP(F$330,_xlpm.x,_xlpm.y,""),_xlpm.z,"Not Declared")="", "Name not recorded",  _xlfn.XLOOKUP($C385,_xlfn.XLOOKUP(F$330,_xlpm.x,_xlpm.y,""),_xlpm.z,"Not Declared")))</f>
        <v>Not Declared</v>
      </c>
      <c r="G385" s="729" t="str" cm="1">
        <f t="array" ref="G385">_xlfn.LET(_xlpm.x, 'White Horse'!$D$43:$M$43, _xlpm.y, 'White Horse'!$D$45:$M$70, _xlpm.z, 'White Horse'!$A$45:$A$70, IF(_xlfn.XLOOKUP($C385,_xlfn.XLOOKUP(G$330,_xlpm.x,_xlpm.y,""),_xlpm.z,"Not Declared")="", "Name not recorded",  _xlfn.XLOOKUP($C385,_xlfn.XLOOKUP(G$330,_xlpm.x,_xlpm.y,""),_xlpm.z,"Not Declared")))</f>
        <v>Not Declared</v>
      </c>
      <c r="H385" s="729" t="str" cm="1">
        <f t="array" ref="H385">_xlfn.LET(_xlpm.x, 'White Horse'!$D$43:$M$43, _xlpm.y, 'White Horse'!$D$45:$M$70, _xlpm.z, 'White Horse'!$A$45:$A$70, IF(_xlfn.XLOOKUP($C385,_xlfn.XLOOKUP(H$330,_xlpm.x,_xlpm.y,""),_xlpm.z,"Not Declared")="", "Name not recorded",  _xlfn.XLOOKUP($C385,_xlfn.XLOOKUP(H$330,_xlpm.x,_xlpm.y,""),_xlpm.z,"Not Declared")))</f>
        <v>Not Declared</v>
      </c>
      <c r="I385" s="729" t="str" cm="1">
        <f t="array" ref="I385">_xlfn.LET(_xlpm.x, 'White Horse'!$D$43:$M$43, _xlpm.y, 'White Horse'!$D$45:$M$70, _xlpm.z, 'White Horse'!$A$45:$A$70, IF(_xlfn.XLOOKUP($C385,_xlfn.XLOOKUP(I$330,_xlpm.x,_xlpm.y,""),_xlpm.z,"Not Declared")="", "Name not recorded",  _xlfn.XLOOKUP($C385,_xlfn.XLOOKUP(I$330,_xlpm.x,_xlpm.y,""),_xlpm.z,"Not Declared")))</f>
        <v>Not Declared</v>
      </c>
      <c r="J385" s="729" t="str" cm="1">
        <f t="array" ref="J385">_xlfn.LET(_xlpm.x, 'White Horse'!$D$43:$M$43, _xlpm.y, 'White Horse'!$D$45:$M$70, _xlpm.z, 'White Horse'!$A$45:$A$70, IF(_xlfn.XLOOKUP($C385,_xlfn.XLOOKUP(J$330,_xlpm.x,_xlpm.y,""),_xlpm.z,"Not Declared")="", "Name not recorded",  _xlfn.XLOOKUP($C385,_xlfn.XLOOKUP(J$330,_xlpm.x,_xlpm.y,""),_xlpm.z,"Not Declared")))</f>
        <v>Not Declared</v>
      </c>
      <c r="K385" s="729" t="str" cm="1">
        <f t="array" ref="K385">_xlfn.LET(_xlpm.x, 'White Horse'!$D$43:$M$43, _xlpm.y, 'White Horse'!$D$45:$M$70, _xlpm.z, 'White Horse'!$A$45:$A$70, IF(_xlfn.XLOOKUP($C385,_xlfn.XLOOKUP(K$330,_xlpm.x,_xlpm.y,""),_xlpm.z,"Not Declared")="", "Name not recorded",  _xlfn.XLOOKUP($C385,_xlfn.XLOOKUP(K$330,_xlpm.x,_xlpm.y,""),_xlpm.z,"Not Declared")))</f>
        <v>Not Declared</v>
      </c>
      <c r="L385" s="729" t="str" cm="1">
        <f t="array" ref="L385">_xlfn.LET(_xlpm.x, 'White Horse'!$D$43:$M$43, _xlpm.y, 'White Horse'!$D$45:$M$70, _xlpm.z, 'White Horse'!$A$45:$A$70, IF(_xlfn.XLOOKUP($C385,_xlfn.XLOOKUP(L$330,_xlpm.x,_xlpm.y,""),_xlpm.z,"Not Declared")="", "Name not recorded",  _xlfn.XLOOKUP($C385,_xlfn.XLOOKUP(L$330,_xlpm.x,_xlpm.y,""),_xlpm.z,"Not Declared")))</f>
        <v>Not Declared</v>
      </c>
      <c r="M385" s="729" t="str" cm="1">
        <f t="array" ref="M385">_xlfn.LET(_xlpm.x, 'White Horse'!$D$43:$M$43, _xlpm.y, 'White Horse'!$D$45:$M$70, _xlpm.z, 'White Horse'!$A$45:$A$70, IF(_xlfn.XLOOKUP($C385,_xlfn.XLOOKUP(M$330,_xlpm.x,_xlpm.y,""),_xlpm.z,"Not Declared")="", "Name not recorded",  _xlfn.XLOOKUP($C385,_xlfn.XLOOKUP(M$330,_xlpm.x,_xlpm.y,""),_xlpm.z,"Not Declared")))</f>
        <v>Not Declared</v>
      </c>
      <c r="N385" s="729" t="str" cm="1">
        <f t="array" ref="N385">_xlfn.LET(_xlpm.x, 'White Horse'!$D$43:$M$43, _xlpm.y, 'White Horse'!$D$45:$M$70, _xlpm.z, 'White Horse'!$A$45:$A$70, IF(_xlfn.XLOOKUP($C385,_xlfn.XLOOKUP(N$330,_xlpm.x,_xlpm.y,""),_xlpm.z,"Not Declared")="", "Name not recorded",  _xlfn.XLOOKUP($C385,_xlfn.XLOOKUP(N$330,_xlpm.x,_xlpm.y,""),_xlpm.z,"Not Declared")))</f>
        <v>Not Declared</v>
      </c>
      <c r="O385" s="732"/>
      <c r="P385" s="729">
        <v>1</v>
      </c>
      <c r="Q385" s="729">
        <v>2</v>
      </c>
      <c r="R385" s="729">
        <v>3</v>
      </c>
      <c r="S385" s="729">
        <v>4</v>
      </c>
      <c r="T385" s="729" t="str" cm="1">
        <f t="array" ref="T385">_xlfn.LET(_xlpm.x,'White Horse'!$C$43:$N$43, _xlpm.y, 'White Horse'!$C$45:$N$70, _xlpm.z, 'White Horse'!$A$45:$A$70, IF(_xlfn.XLOOKUP(P385,_xlfn.XLOOKUP(T$330,_xlpm.x,_xlpm.y,""),_xlpm.z,"Not Declared")="", "Name not recorded",  _xlfn.XLOOKUP(P385,_xlfn.XLOOKUP(T$330,_xlpm.x,_xlpm.y,""),_xlpm.z,"Not Declared")))</f>
        <v>Not Declared</v>
      </c>
      <c r="U385" s="729" t="str" cm="1">
        <f t="array" ref="U385">_xlfn.LET(_xlpm.x,'White Horse'!$C$43:$N$43, _xlpm.y, 'White Horse'!$C$45:$N$70, _xlpm.z, 'White Horse'!$A$45:$A$70, IF(_xlfn.XLOOKUP(Q385,_xlfn.XLOOKUP(U$330,_xlpm.x,_xlpm.y,""),_xlpm.z,"Not Declared")="", "Name not recorded",  _xlfn.XLOOKUP(Q385,_xlfn.XLOOKUP(U$330,_xlpm.x,_xlpm.y,""),_xlpm.z,"Not Declared")))</f>
        <v>Not Declared</v>
      </c>
      <c r="V385" s="729" t="str" cm="1">
        <f t="array" ref="V385">_xlfn.LET(_xlpm.x,'White Horse'!$C$43:$N$43, _xlpm.y, 'White Horse'!$C$45:$N$70, _xlpm.z, 'White Horse'!$A$45:$A$70, IF(_xlfn.XLOOKUP(R385,_xlfn.XLOOKUP(V$330,_xlpm.x,_xlpm.y,""),_xlpm.z,"Not Declared")="", "Name not recorded",  _xlfn.XLOOKUP(R385,_xlfn.XLOOKUP(V$330,_xlpm.x,_xlpm.y,""),_xlpm.z,"Not Declared")))</f>
        <v>Not Declared</v>
      </c>
      <c r="W385" s="729" t="str" cm="1">
        <f t="array" ref="W385">_xlfn.LET(_xlpm.x,'White Horse'!$C$43:$N$43, _xlpm.y, 'White Horse'!$C$45:$N$70, _xlpm.z, 'White Horse'!$A$45:$A$70, IF(_xlfn.XLOOKUP(S385,_xlfn.XLOOKUP(W$330,_xlpm.x,_xlpm.y,""),_xlpm.z,"Not Declared")="", "Name not recorded",  _xlfn.XLOOKUP(S385,_xlfn.XLOOKUP(W$330,_xlpm.x,_xlpm.y,""),_xlpm.z,"Not Declared")))</f>
        <v>Not Declared</v>
      </c>
      <c r="X385" s="358" t="str">
        <f>_xlfn.TEXTJOIN(", ",,T385:W385)</f>
        <v>Not Declared, Not Declared, Not Declared, Not Declared</v>
      </c>
      <c r="Y385" s="88"/>
      <c r="AE385" s="370"/>
      <c r="AM385" s="370"/>
      <c r="AU385" s="370"/>
      <c r="BC385" s="370"/>
      <c r="BK385" s="370"/>
      <c r="BS385" s="370"/>
      <c r="CA385" s="370"/>
      <c r="CI385" s="370"/>
      <c r="CQ385" s="370"/>
      <c r="CY385" s="370"/>
      <c r="DG385" s="370"/>
      <c r="DO385" s="370"/>
      <c r="DZ385" s="15"/>
      <c r="EA385" s="15"/>
    </row>
    <row r="386" spans="1:131" s="359" customFormat="1" ht="21" customHeight="1">
      <c r="A386" s="358" t="str">
        <f>A385</f>
        <v>White Horse Harriers</v>
      </c>
      <c r="B386" s="729" t="str">
        <f>'White Horse'!AV$2</f>
        <v>HH</v>
      </c>
      <c r="C386" s="729" t="s">
        <v>65</v>
      </c>
      <c r="D386" s="732" t="str" cm="1">
        <f t="array" ref="D386">_xlfn.LET(_xlpm.x, 'White Horse'!$C$43:$M$43, _xlpm.y, 'White Horse'!$C$45:$M$70, _xlpm.z, 'White Horse'!$A$45:$A$70, IF(_xlfn.XLOOKUP($C386,_xlfn.XLOOKUP(D$330,_xlpm.x,_xlpm.y,""),_xlpm.z,"Not Declared")="", "Name not recorded",  _xlfn.XLOOKUP($C386,_xlfn.XLOOKUP(D$330,_xlpm.x,_xlpm.y,""),_xlpm.z,"Not Declared")))</f>
        <v>Not Declared</v>
      </c>
      <c r="E386" s="729" t="str" cm="1">
        <f t="array" ref="E386">_xlfn.LET(_xlpm.x, 'White Horse'!$D$43:$M$43, _xlpm.y, 'White Horse'!$D$45:$M$70, _xlpm.z, 'White Horse'!$A$45:$A$70, IF(_xlfn.XLOOKUP($C386,_xlfn.XLOOKUP(E$330,_xlpm.x,_xlpm.y,""),_xlpm.z,"Not Declared")="", "Name not recorded",  _xlfn.XLOOKUP($C386,_xlfn.XLOOKUP(E$330,_xlpm.x,_xlpm.y,""),_xlpm.z,"Not Declared")))</f>
        <v>Not Declared</v>
      </c>
      <c r="F386" s="729" t="str" cm="1">
        <f t="array" ref="F386">_xlfn.LET(_xlpm.x, 'White Horse'!$D$43:$M$43, _xlpm.y, 'White Horse'!$D$45:$M$70, _xlpm.z, 'White Horse'!$A$45:$A$70, IF(_xlfn.XLOOKUP($C386,_xlfn.XLOOKUP(F$330,_xlpm.x,_xlpm.y,""),_xlpm.z,"Not Declared")="", "Name not recorded",  _xlfn.XLOOKUP($C386,_xlfn.XLOOKUP(F$330,_xlpm.x,_xlpm.y,""),_xlpm.z,"Not Declared")))</f>
        <v>Not Declared</v>
      </c>
      <c r="G386" s="729" t="str" cm="1">
        <f t="array" ref="G386">_xlfn.LET(_xlpm.x, 'White Horse'!$D$43:$M$43, _xlpm.y, 'White Horse'!$D$45:$M$70, _xlpm.z, 'White Horse'!$A$45:$A$70, IF(_xlfn.XLOOKUP($C386,_xlfn.XLOOKUP(G$330,_xlpm.x,_xlpm.y,""),_xlpm.z,"Not Declared")="", "Name not recorded",  _xlfn.XLOOKUP($C386,_xlfn.XLOOKUP(G$330,_xlpm.x,_xlpm.y,""),_xlpm.z,"Not Declared")))</f>
        <v>Not Declared</v>
      </c>
      <c r="H386" s="729" t="str" cm="1">
        <f t="array" ref="H386">_xlfn.LET(_xlpm.x, 'White Horse'!$D$43:$M$43, _xlpm.y, 'White Horse'!$D$45:$M$70, _xlpm.z, 'White Horse'!$A$45:$A$70, IF(_xlfn.XLOOKUP($C386,_xlfn.XLOOKUP(H$330,_xlpm.x,_xlpm.y,""),_xlpm.z,"Not Declared")="", "Name not recorded",  _xlfn.XLOOKUP($C386,_xlfn.XLOOKUP(H$330,_xlpm.x,_xlpm.y,""),_xlpm.z,"Not Declared")))</f>
        <v>Not Declared</v>
      </c>
      <c r="I386" s="729" t="str" cm="1">
        <f t="array" ref="I386">_xlfn.LET(_xlpm.x, 'White Horse'!$D$43:$M$43, _xlpm.y, 'White Horse'!$D$45:$M$70, _xlpm.z, 'White Horse'!$A$45:$A$70, IF(_xlfn.XLOOKUP($C386,_xlfn.XLOOKUP(I$330,_xlpm.x,_xlpm.y,""),_xlpm.z,"Not Declared")="", "Name not recorded",  _xlfn.XLOOKUP($C386,_xlfn.XLOOKUP(I$330,_xlpm.x,_xlpm.y,""),_xlpm.z,"Not Declared")))</f>
        <v>Not Declared</v>
      </c>
      <c r="J386" s="729" t="str" cm="1">
        <f t="array" ref="J386">_xlfn.LET(_xlpm.x, 'White Horse'!$D$43:$M$43, _xlpm.y, 'White Horse'!$D$45:$M$70, _xlpm.z, 'White Horse'!$A$45:$A$70, IF(_xlfn.XLOOKUP($C386,_xlfn.XLOOKUP(J$330,_xlpm.x,_xlpm.y,""),_xlpm.z,"Not Declared")="", "Name not recorded",  _xlfn.XLOOKUP($C386,_xlfn.XLOOKUP(J$330,_xlpm.x,_xlpm.y,""),_xlpm.z,"Not Declared")))</f>
        <v>Not Declared</v>
      </c>
      <c r="K386" s="729" t="str" cm="1">
        <f t="array" ref="K386">_xlfn.LET(_xlpm.x, 'White Horse'!$D$43:$M$43, _xlpm.y, 'White Horse'!$D$45:$M$70, _xlpm.z, 'White Horse'!$A$45:$A$70, IF(_xlfn.XLOOKUP($C386,_xlfn.XLOOKUP(K$330,_xlpm.x,_xlpm.y,""),_xlpm.z,"Not Declared")="", "Name not recorded",  _xlfn.XLOOKUP($C386,_xlfn.XLOOKUP(K$330,_xlpm.x,_xlpm.y,""),_xlpm.z,"Not Declared")))</f>
        <v>Not Declared</v>
      </c>
      <c r="L386" s="729" t="str" cm="1">
        <f t="array" ref="L386">_xlfn.LET(_xlpm.x, 'White Horse'!$D$43:$M$43, _xlpm.y, 'White Horse'!$D$45:$M$70, _xlpm.z, 'White Horse'!$A$45:$A$70, IF(_xlfn.XLOOKUP($C386,_xlfn.XLOOKUP(L$330,_xlpm.x,_xlpm.y,""),_xlpm.z,"Not Declared")="", "Name not recorded",  _xlfn.XLOOKUP($C386,_xlfn.XLOOKUP(L$330,_xlpm.x,_xlpm.y,""),_xlpm.z,"Not Declared")))</f>
        <v>Not Declared</v>
      </c>
      <c r="M386" s="729" t="str" cm="1">
        <f t="array" ref="M386">_xlfn.LET(_xlpm.x, 'White Horse'!$D$43:$M$43, _xlpm.y, 'White Horse'!$D$45:$M$70, _xlpm.z, 'White Horse'!$A$45:$A$70, IF(_xlfn.XLOOKUP($C386,_xlfn.XLOOKUP(M$330,_xlpm.x,_xlpm.y,""),_xlpm.z,"Not Declared")="", "Name not recorded",  _xlfn.XLOOKUP($C386,_xlfn.XLOOKUP(M$330,_xlpm.x,_xlpm.y,""),_xlpm.z,"Not Declared")))</f>
        <v>Not Declared</v>
      </c>
      <c r="N386" s="729" t="str" cm="1">
        <f t="array" ref="N386">_xlfn.LET(_xlpm.x, 'White Horse'!$D$43:$M$43, _xlpm.y, 'White Horse'!$D$45:$M$70, _xlpm.z, 'White Horse'!$A$45:$A$70, IF(_xlfn.XLOOKUP($C386,_xlfn.XLOOKUP(N$330,_xlpm.x,_xlpm.y,""),_xlpm.z,"Not Declared")="", "Name not recorded",  _xlfn.XLOOKUP($C386,_xlfn.XLOOKUP(N$330,_xlpm.x,_xlpm.y,""),_xlpm.z,"Not Declared")))</f>
        <v>Not Declared</v>
      </c>
      <c r="O386" s="732"/>
      <c r="P386" s="732"/>
      <c r="Q386" s="732"/>
      <c r="R386" s="732"/>
      <c r="S386" s="732"/>
      <c r="T386" s="732"/>
      <c r="U386" s="732"/>
      <c r="V386" s="732"/>
      <c r="W386" s="732"/>
      <c r="X386" s="732"/>
      <c r="Y386" s="88"/>
      <c r="AC386" s="729" t="s">
        <v>71</v>
      </c>
      <c r="AD386" s="729">
        <f>COUNTIFS(AC331:AC338,"&lt;&gt;Not Declared",AC331:AC338,"&lt;&gt;")</f>
        <v>0</v>
      </c>
      <c r="AE386" s="436"/>
      <c r="AK386" s="729" t="s">
        <v>71</v>
      </c>
      <c r="AL386" s="729">
        <f>COUNTIFS(AK331:AK338,"&lt;&gt;Not Declared",AK331:AK338,"&lt;&gt;")</f>
        <v>0</v>
      </c>
      <c r="AM386" s="436"/>
      <c r="AS386" s="729" t="s">
        <v>71</v>
      </c>
      <c r="AT386" s="729">
        <f>COUNTIFS(AS331:AS338,"&lt;&gt;Not Declared",AS331:AS338,"&lt;&gt;")</f>
        <v>0</v>
      </c>
      <c r="AU386" s="436"/>
      <c r="BA386" s="729" t="s">
        <v>71</v>
      </c>
      <c r="BB386" s="729">
        <f>COUNTIFS(BA331:BA338,"&lt;&gt;Not Declared",BA331:BA338,"&lt;&gt;")</f>
        <v>0</v>
      </c>
      <c r="BC386" s="436"/>
      <c r="BI386" s="729" t="s">
        <v>71</v>
      </c>
      <c r="BJ386" s="729">
        <f>COUNTIFS(BI331:BI338,"&lt;&gt;Not Declared",BI331:BI338,"&lt;&gt;")</f>
        <v>0</v>
      </c>
      <c r="BK386" s="436"/>
      <c r="BQ386" s="729" t="s">
        <v>71</v>
      </c>
      <c r="BR386" s="729">
        <f>COUNTIFS(BQ331:BQ338,"&lt;&gt;Not Declared",BQ331:BQ338,"&lt;&gt;")</f>
        <v>0</v>
      </c>
      <c r="BS386" s="436"/>
      <c r="BY386" s="729" t="s">
        <v>71</v>
      </c>
      <c r="BZ386" s="729">
        <f>COUNTIFS(BY331:BY338,"&lt;&gt;Not Declared",BY331:BY338,"&lt;&gt;")</f>
        <v>0</v>
      </c>
      <c r="CA386" s="747"/>
      <c r="CB386" s="12"/>
      <c r="CC386" s="12"/>
      <c r="CG386" s="729" t="s">
        <v>71</v>
      </c>
      <c r="CH386" s="729">
        <f>COUNTIFS(CG331:CG338,"&lt;&gt;Not Declared",CG331:CG338,"&lt;&gt;")</f>
        <v>0</v>
      </c>
      <c r="CI386" s="747"/>
      <c r="CJ386" s="12"/>
      <c r="CK386" s="12"/>
      <c r="CO386" s="729" t="s">
        <v>71</v>
      </c>
      <c r="CP386" s="729">
        <f>COUNTIFS(CO331:CO338,"&lt;&gt;Not Declared",CO331:CO338,"&lt;&gt;")</f>
        <v>0</v>
      </c>
      <c r="CQ386" s="747"/>
      <c r="CR386" s="12"/>
      <c r="CS386" s="12"/>
      <c r="CW386" s="729" t="s">
        <v>71</v>
      </c>
      <c r="CX386" s="729">
        <f>COUNTIFS(CW331:CW338,"&lt;&gt;Not Declared",CW331:CW338,"&lt;&gt;")</f>
        <v>0</v>
      </c>
      <c r="CY386" s="747"/>
      <c r="CZ386" s="12"/>
      <c r="DA386" s="12"/>
      <c r="DE386" s="729" t="s">
        <v>71</v>
      </c>
      <c r="DF386" s="729">
        <f>COUNTIFS(DE331:DE338,"&lt;&gt;Not Declared",DE331:DE338,"&lt;&gt;")</f>
        <v>0</v>
      </c>
      <c r="DG386" s="747"/>
      <c r="DH386" s="12"/>
      <c r="DI386" s="12"/>
      <c r="DM386" s="729" t="s">
        <v>71</v>
      </c>
      <c r="DN386" s="729">
        <f>COUNTIFS(DM331:DM338,"&lt;&gt;Not Declared",DM331:DM338,"&lt;&gt;")</f>
        <v>0</v>
      </c>
      <c r="DO386" s="747"/>
      <c r="DP386" s="12"/>
      <c r="DQ386" s="12"/>
      <c r="DU386" s="729" t="s">
        <v>71</v>
      </c>
      <c r="DV386" s="729">
        <f>COUNTIFS(DU331:DU338,"&lt;&gt;Not Declared, Not Declared, Not Declared, Not Declared",DU331:DU338,"&lt;&gt;")</f>
        <v>0</v>
      </c>
      <c r="DZ386" s="15"/>
      <c r="EA386" s="15"/>
    </row>
    <row r="387" spans="1:131" s="359" customFormat="1" ht="21" customHeight="1">
      <c r="A387" s="358" t="str">
        <f t="shared" ref="A387:A392" si="42">A386</f>
        <v>White Horse Harriers</v>
      </c>
      <c r="B387" s="729"/>
      <c r="C387" s="729" t="s">
        <v>517</v>
      </c>
      <c r="D387" s="732" t="str" cm="1">
        <f t="array" ref="D387">_xlfn.LET(_xlpm.x, 'White Horse'!$C$43:$M$43, _xlpm.y, 'White Horse'!$C$45:$M$70, _xlpm.z, 'White Horse'!$A$45:$A$70, IF(_xlfn.XLOOKUP($C387,_xlfn.XLOOKUP(D$330,_xlpm.x,_xlpm.y,""),_xlpm.z,"Not Declared")="", "Name not recorded",  _xlfn.XLOOKUP($C387,_xlfn.XLOOKUP(D$330,_xlpm.x,_xlpm.y,""),_xlpm.z,"Not Declared")))</f>
        <v>Not Declared</v>
      </c>
      <c r="E387" s="729" t="str" cm="1">
        <f t="array" ref="E387">_xlfn.LET(_xlpm.x, 'White Horse'!$D$43:$M$43, _xlpm.y, 'White Horse'!$D$45:$M$70, _xlpm.z, 'White Horse'!$A$45:$A$70, IF(_xlfn.XLOOKUP($C387,_xlfn.XLOOKUP(E$330,_xlpm.x,_xlpm.y,""),_xlpm.z,"Not Declared")="", "Name not recorded",  _xlfn.XLOOKUP($C387,_xlfn.XLOOKUP(E$330,_xlpm.x,_xlpm.y,""),_xlpm.z,"Not Declared")))</f>
        <v>Not Declared</v>
      </c>
      <c r="F387" s="729" t="str" cm="1">
        <f t="array" ref="F387">_xlfn.LET(_xlpm.x, 'White Horse'!$D$43:$M$43, _xlpm.y, 'White Horse'!$D$45:$M$70, _xlpm.z, 'White Horse'!$A$45:$A$70, IF(_xlfn.XLOOKUP($C387,_xlfn.XLOOKUP(F$330,_xlpm.x,_xlpm.y,""),_xlpm.z,"Not Declared")="", "Name not recorded",  _xlfn.XLOOKUP($C387,_xlfn.XLOOKUP(F$330,_xlpm.x,_xlpm.y,""),_xlpm.z,"Not Declared")))</f>
        <v>Not Declared</v>
      </c>
      <c r="G387" s="729" t="str" cm="1">
        <f t="array" ref="G387">_xlfn.LET(_xlpm.x, 'White Horse'!$D$43:$M$43, _xlpm.y, 'White Horse'!$D$45:$M$70, _xlpm.z, 'White Horse'!$A$45:$A$70, IF(_xlfn.XLOOKUP($C387,_xlfn.XLOOKUP(G$330,_xlpm.x,_xlpm.y,""),_xlpm.z,"Not Declared")="", "Name not recorded",  _xlfn.XLOOKUP($C387,_xlfn.XLOOKUP(G$330,_xlpm.x,_xlpm.y,""),_xlpm.z,"Not Declared")))</f>
        <v>Not Declared</v>
      </c>
      <c r="H387" s="729" t="str" cm="1">
        <f t="array" ref="H387">_xlfn.LET(_xlpm.x, 'White Horse'!$D$43:$M$43, _xlpm.y, 'White Horse'!$D$45:$M$70, _xlpm.z, 'White Horse'!$A$45:$A$70, IF(_xlfn.XLOOKUP($C387,_xlfn.XLOOKUP(H$330,_xlpm.x,_xlpm.y,""),_xlpm.z,"Not Declared")="", "Name not recorded",  _xlfn.XLOOKUP($C387,_xlfn.XLOOKUP(H$330,_xlpm.x,_xlpm.y,""),_xlpm.z,"Not Declared")))</f>
        <v>Not Declared</v>
      </c>
      <c r="I387" s="729" t="str" cm="1">
        <f t="array" ref="I387">_xlfn.LET(_xlpm.x, 'White Horse'!$D$43:$M$43, _xlpm.y, 'White Horse'!$D$45:$M$70, _xlpm.z, 'White Horse'!$A$45:$A$70, IF(_xlfn.XLOOKUP($C387,_xlfn.XLOOKUP(I$330,_xlpm.x,_xlpm.y,""),_xlpm.z,"Not Declared")="", "Name not recorded",  _xlfn.XLOOKUP($C387,_xlfn.XLOOKUP(I$330,_xlpm.x,_xlpm.y,""),_xlpm.z,"Not Declared")))</f>
        <v>Not Declared</v>
      </c>
      <c r="J387" s="729" t="str" cm="1">
        <f t="array" ref="J387">_xlfn.LET(_xlpm.x, 'White Horse'!$D$43:$M$43, _xlpm.y, 'White Horse'!$D$45:$M$70, _xlpm.z, 'White Horse'!$A$45:$A$70, IF(_xlfn.XLOOKUP($C387,_xlfn.XLOOKUP(J$330,_xlpm.x,_xlpm.y,""),_xlpm.z,"Not Declared")="", "Name not recorded",  _xlfn.XLOOKUP($C387,_xlfn.XLOOKUP(J$330,_xlpm.x,_xlpm.y,""),_xlpm.z,"Not Declared")))</f>
        <v>Not Declared</v>
      </c>
      <c r="K387" s="729" t="str" cm="1">
        <f t="array" ref="K387">_xlfn.LET(_xlpm.x, 'White Horse'!$D$43:$M$43, _xlpm.y, 'White Horse'!$D$45:$M$70, _xlpm.z, 'White Horse'!$A$45:$A$70, IF(_xlfn.XLOOKUP($C387,_xlfn.XLOOKUP(K$330,_xlpm.x,_xlpm.y,""),_xlpm.z,"Not Declared")="", "Name not recorded",  _xlfn.XLOOKUP($C387,_xlfn.XLOOKUP(K$330,_xlpm.x,_xlpm.y,""),_xlpm.z,"Not Declared")))</f>
        <v>Not Declared</v>
      </c>
      <c r="L387" s="729" t="str" cm="1">
        <f t="array" ref="L387">_xlfn.LET(_xlpm.x, 'White Horse'!$D$43:$M$43, _xlpm.y, 'White Horse'!$D$45:$M$70, _xlpm.z, 'White Horse'!$A$45:$A$70, IF(_xlfn.XLOOKUP($C387,_xlfn.XLOOKUP(L$330,_xlpm.x,_xlpm.y,""),_xlpm.z,"Not Declared")="", "Name not recorded",  _xlfn.XLOOKUP($C387,_xlfn.XLOOKUP(L$330,_xlpm.x,_xlpm.y,""),_xlpm.z,"Not Declared")))</f>
        <v>Not Declared</v>
      </c>
      <c r="M387" s="729" t="str" cm="1">
        <f t="array" ref="M387">_xlfn.LET(_xlpm.x, 'White Horse'!$D$43:$M$43, _xlpm.y, 'White Horse'!$D$45:$M$70, _xlpm.z, 'White Horse'!$A$45:$A$70, IF(_xlfn.XLOOKUP($C387,_xlfn.XLOOKUP(M$330,_xlpm.x,_xlpm.y,""),_xlpm.z,"Not Declared")="", "Name not recorded",  _xlfn.XLOOKUP($C387,_xlfn.XLOOKUP(M$330,_xlpm.x,_xlpm.y,""),_xlpm.z,"Not Declared")))</f>
        <v>Not Declared</v>
      </c>
      <c r="N387" s="729" t="str" cm="1">
        <f t="array" ref="N387">_xlfn.LET(_xlpm.x, 'White Horse'!$D$43:$M$43, _xlpm.y, 'White Horse'!$D$45:$M$70, _xlpm.z, 'White Horse'!$A$45:$A$70, IF(_xlfn.XLOOKUP($C387,_xlfn.XLOOKUP(N$330,_xlpm.x,_xlpm.y,""),_xlpm.z,"Not Declared")="", "Name not recorded",  _xlfn.XLOOKUP($C387,_xlfn.XLOOKUP(N$330,_xlpm.x,_xlpm.y,""),_xlpm.z,"Not Declared")))</f>
        <v>Not Declared</v>
      </c>
      <c r="O387" s="732"/>
      <c r="P387" s="79" t="s">
        <v>517</v>
      </c>
      <c r="Q387" s="729" t="s">
        <v>319</v>
      </c>
      <c r="R387" s="729" t="s">
        <v>320</v>
      </c>
      <c r="S387" s="729" t="s">
        <v>321</v>
      </c>
      <c r="T387" s="729" t="str" cm="1">
        <f t="array" ref="T387">_xlfn.LET(_xlpm.x,'White Horse'!$C$43:$N$43, _xlpm.y, 'White Horse'!$C$45:$N$70, _xlpm.z, 'White Horse'!$A$45:$A$70, IF(_xlfn.XLOOKUP(P387,_xlfn.XLOOKUP(T$330,_xlpm.x,_xlpm.y,""),_xlpm.z,"Not Declared")="", "Name not recorded",  _xlfn.XLOOKUP(P387,_xlfn.XLOOKUP(T$330,_xlpm.x,_xlpm.y,""),_xlpm.z,"Not Declared")))</f>
        <v>Not Declared</v>
      </c>
      <c r="U387" s="729" t="str" cm="1">
        <f t="array" ref="U387">_xlfn.LET(_xlpm.x,'White Horse'!$C$43:$N$43, _xlpm.y, 'White Horse'!$C$45:$N$70, _xlpm.z, 'White Horse'!$A$45:$A$70, IF(_xlfn.XLOOKUP(Q387,_xlfn.XLOOKUP(U$330,_xlpm.x,_xlpm.y,""),_xlpm.z,"Not Declared")="", "Name not recorded",  _xlfn.XLOOKUP(Q387,_xlfn.XLOOKUP(U$330,_xlpm.x,_xlpm.y,""),_xlpm.z,"Not Declared")))</f>
        <v>Not Declared</v>
      </c>
      <c r="V387" s="729" t="str" cm="1">
        <f t="array" ref="V387">_xlfn.LET(_xlpm.x,'White Horse'!$C$43:$N$43, _xlpm.y, 'White Horse'!$C$45:$N$70, _xlpm.z, 'White Horse'!$A$45:$A$70, IF(_xlfn.XLOOKUP(R387,_xlfn.XLOOKUP(V$330,_xlpm.x,_xlpm.y,""),_xlpm.z,"Not Declared")="", "Name not recorded",  _xlfn.XLOOKUP(R387,_xlfn.XLOOKUP(V$330,_xlpm.x,_xlpm.y,""),_xlpm.z,"Not Declared")))</f>
        <v>Not Declared</v>
      </c>
      <c r="W387" s="729" t="str" cm="1">
        <f t="array" ref="W387">_xlfn.LET(_xlpm.x,'White Horse'!$C$43:$N$43, _xlpm.y, 'White Horse'!$C$45:$N$70, _xlpm.z, 'White Horse'!$A$45:$A$70, IF(_xlfn.XLOOKUP(S387,_xlfn.XLOOKUP(W$330,_xlpm.x,_xlpm.y,""),_xlpm.z,"Not Declared")="", "Name not recorded",  _xlfn.XLOOKUP(S387,_xlfn.XLOOKUP(W$330,_xlpm.x,_xlpm.y,""),_xlpm.z,"Not Declared")))</f>
        <v>Not Declared</v>
      </c>
      <c r="X387" s="358" t="str">
        <f>_xlfn.TEXTJOIN(", ",,T387:W387)</f>
        <v>Not Declared, Not Declared, Not Declared, Not Declared</v>
      </c>
      <c r="Y387" s="88"/>
      <c r="AC387" s="729" t="s">
        <v>65</v>
      </c>
      <c r="AD387" s="729">
        <f>COUNTIFS(AC339:AC346,"&lt;&gt;Not Declared",AC339:AC346,"&lt;&gt;")</f>
        <v>0</v>
      </c>
      <c r="AE387" s="436"/>
      <c r="AK387" s="729" t="s">
        <v>65</v>
      </c>
      <c r="AL387" s="729">
        <f>COUNTIFS(AK339:AK346,"&lt;&gt;Not Declared",AK339:AK346,"&lt;&gt;")</f>
        <v>0</v>
      </c>
      <c r="AM387" s="436"/>
      <c r="AS387" s="729" t="s">
        <v>65</v>
      </c>
      <c r="AT387" s="729">
        <f>COUNTIFS(AS339:AS346,"&lt;&gt;Not Declared",AS339:AS346,"&lt;&gt;")</f>
        <v>0</v>
      </c>
      <c r="AU387" s="436"/>
      <c r="BA387" s="729" t="s">
        <v>65</v>
      </c>
      <c r="BB387" s="729">
        <f>COUNTIFS(BA339:BA346,"&lt;&gt;Not Declared",BA339:BA346,"&lt;&gt;")</f>
        <v>0</v>
      </c>
      <c r="BC387" s="436"/>
      <c r="BI387" s="729" t="s">
        <v>65</v>
      </c>
      <c r="BJ387" s="729">
        <f>COUNTIFS(BI339:BI346,"&lt;&gt;Not Declared",BI339:BI346,"&lt;&gt;")</f>
        <v>0</v>
      </c>
      <c r="BK387" s="436"/>
      <c r="BQ387" s="729" t="s">
        <v>65</v>
      </c>
      <c r="BR387" s="729">
        <f>COUNTIFS(BQ339:BQ346,"&lt;&gt;Not Declared",BQ339:BQ346,"&lt;&gt;")</f>
        <v>0</v>
      </c>
      <c r="BS387" s="436"/>
      <c r="BY387" s="729" t="s">
        <v>65</v>
      </c>
      <c r="BZ387" s="729">
        <f>COUNTIFS(BY339:BY346,"&lt;&gt;Not Declared",BY339:BY346,"&lt;&gt;")</f>
        <v>0</v>
      </c>
      <c r="CA387" s="88"/>
      <c r="CB387" s="89"/>
      <c r="CC387" s="89"/>
      <c r="CG387" s="729" t="s">
        <v>65</v>
      </c>
      <c r="CH387" s="729">
        <f>COUNTIFS(CG339:CG346,"&lt;&gt;Not Declared",CG339:CG346,"&lt;&gt;")</f>
        <v>0</v>
      </c>
      <c r="CI387" s="88"/>
      <c r="CJ387" s="89"/>
      <c r="CK387" s="89"/>
      <c r="CO387" s="729" t="s">
        <v>65</v>
      </c>
      <c r="CP387" s="729">
        <f>COUNTIFS(CO339:CO346,"&lt;&gt;Not Declared",CO339:CO346,"&lt;&gt;")</f>
        <v>0</v>
      </c>
      <c r="CQ387" s="88"/>
      <c r="CR387" s="89"/>
      <c r="CS387" s="89"/>
      <c r="CW387" s="729" t="s">
        <v>65</v>
      </c>
      <c r="CX387" s="729">
        <f>COUNTIFS(CW339:CW346,"&lt;&gt;Not Declared",CW339:CW346,"&lt;&gt;")</f>
        <v>0</v>
      </c>
      <c r="CY387" s="88"/>
      <c r="CZ387" s="89"/>
      <c r="DA387" s="89"/>
      <c r="DE387" s="729" t="s">
        <v>65</v>
      </c>
      <c r="DF387" s="729">
        <f>COUNTIFS(DE339:DE346,"&lt;&gt;Not Declared",DE339:DE346,"&lt;&gt;")</f>
        <v>0</v>
      </c>
      <c r="DG387" s="88"/>
      <c r="DH387" s="89"/>
      <c r="DI387" s="89"/>
      <c r="DM387" s="729" t="s">
        <v>65</v>
      </c>
      <c r="DN387" s="729">
        <f>COUNTIFS(DM339:DM346,"&lt;&gt;Not Declared",DM339:DM346,"&lt;&gt;")</f>
        <v>0</v>
      </c>
      <c r="DO387" s="88"/>
      <c r="DP387" s="89"/>
      <c r="DQ387" s="89"/>
      <c r="DZ387" s="15"/>
      <c r="EA387" s="15"/>
    </row>
    <row r="388" spans="1:131" s="359" customFormat="1" ht="21" customHeight="1">
      <c r="A388" s="358" t="str">
        <f t="shared" si="42"/>
        <v>White Horse Harriers</v>
      </c>
      <c r="B388" s="729"/>
      <c r="C388" s="729" t="s">
        <v>319</v>
      </c>
      <c r="D388" s="732" t="str" cm="1">
        <f t="array" ref="D388">_xlfn.LET(_xlpm.x, 'White Horse'!$C$43:$M$43, _xlpm.y, 'White Horse'!$C$45:$M$70, _xlpm.z, 'White Horse'!$A$45:$A$70, IF(_xlfn.XLOOKUP($C388,_xlfn.XLOOKUP(D$330,_xlpm.x,_xlpm.y,""),_xlpm.z,"Not Declared")="", "Name not recorded",  _xlfn.XLOOKUP($C388,_xlfn.XLOOKUP(D$330,_xlpm.x,_xlpm.y,""),_xlpm.z,"Not Declared")))</f>
        <v>Not Declared</v>
      </c>
      <c r="E388" s="729" t="str" cm="1">
        <f t="array" ref="E388">_xlfn.LET(_xlpm.x, 'White Horse'!$D$43:$M$43, _xlpm.y, 'White Horse'!$D$45:$M$70, _xlpm.z, 'White Horse'!$A$45:$A$70, IF(_xlfn.XLOOKUP($C388,_xlfn.XLOOKUP(E$330,_xlpm.x,_xlpm.y,""),_xlpm.z,"Not Declared")="", "Name not recorded",  _xlfn.XLOOKUP($C388,_xlfn.XLOOKUP(E$330,_xlpm.x,_xlpm.y,""),_xlpm.z,"Not Declared")))</f>
        <v>Not Declared</v>
      </c>
      <c r="F388" s="729" t="str" cm="1">
        <f t="array" ref="F388">_xlfn.LET(_xlpm.x, 'White Horse'!$D$43:$M$43, _xlpm.y, 'White Horse'!$D$45:$M$70, _xlpm.z, 'White Horse'!$A$45:$A$70, IF(_xlfn.XLOOKUP($C388,_xlfn.XLOOKUP(F$330,_xlpm.x,_xlpm.y,""),_xlpm.z,"Not Declared")="", "Name not recorded",  _xlfn.XLOOKUP($C388,_xlfn.XLOOKUP(F$330,_xlpm.x,_xlpm.y,""),_xlpm.z,"Not Declared")))</f>
        <v>Not Declared</v>
      </c>
      <c r="G388" s="729" t="str" cm="1">
        <f t="array" ref="G388">_xlfn.LET(_xlpm.x, 'White Horse'!$D$43:$M$43, _xlpm.y, 'White Horse'!$D$45:$M$70, _xlpm.z, 'White Horse'!$A$45:$A$70, IF(_xlfn.XLOOKUP($C388,_xlfn.XLOOKUP(G$330,_xlpm.x,_xlpm.y,""),_xlpm.z,"Not Declared")="", "Name not recorded",  _xlfn.XLOOKUP($C388,_xlfn.XLOOKUP(G$330,_xlpm.x,_xlpm.y,""),_xlpm.z,"Not Declared")))</f>
        <v>Not Declared</v>
      </c>
      <c r="H388" s="729" t="str" cm="1">
        <f t="array" ref="H388">_xlfn.LET(_xlpm.x, 'White Horse'!$D$43:$M$43, _xlpm.y, 'White Horse'!$D$45:$M$70, _xlpm.z, 'White Horse'!$A$45:$A$70, IF(_xlfn.XLOOKUP($C388,_xlfn.XLOOKUP(H$330,_xlpm.x,_xlpm.y,""),_xlpm.z,"Not Declared")="", "Name not recorded",  _xlfn.XLOOKUP($C388,_xlfn.XLOOKUP(H$330,_xlpm.x,_xlpm.y,""),_xlpm.z,"Not Declared")))</f>
        <v>Not Declared</v>
      </c>
      <c r="I388" s="729" t="str" cm="1">
        <f t="array" ref="I388">_xlfn.LET(_xlpm.x, 'White Horse'!$D$43:$M$43, _xlpm.y, 'White Horse'!$D$45:$M$70, _xlpm.z, 'White Horse'!$A$45:$A$70, IF(_xlfn.XLOOKUP($C388,_xlfn.XLOOKUP(I$330,_xlpm.x,_xlpm.y,""),_xlpm.z,"Not Declared")="", "Name not recorded",  _xlfn.XLOOKUP($C388,_xlfn.XLOOKUP(I$330,_xlpm.x,_xlpm.y,""),_xlpm.z,"Not Declared")))</f>
        <v>Not Declared</v>
      </c>
      <c r="J388" s="729" t="str" cm="1">
        <f t="array" ref="J388">_xlfn.LET(_xlpm.x, 'White Horse'!$D$43:$M$43, _xlpm.y, 'White Horse'!$D$45:$M$70, _xlpm.z, 'White Horse'!$A$45:$A$70, IF(_xlfn.XLOOKUP($C388,_xlfn.XLOOKUP(J$330,_xlpm.x,_xlpm.y,""),_xlpm.z,"Not Declared")="", "Name not recorded",  _xlfn.XLOOKUP($C388,_xlfn.XLOOKUP(J$330,_xlpm.x,_xlpm.y,""),_xlpm.z,"Not Declared")))</f>
        <v>Not Declared</v>
      </c>
      <c r="K388" s="729" t="str" cm="1">
        <f t="array" ref="K388">_xlfn.LET(_xlpm.x, 'White Horse'!$D$43:$M$43, _xlpm.y, 'White Horse'!$D$45:$M$70, _xlpm.z, 'White Horse'!$A$45:$A$70, IF(_xlfn.XLOOKUP($C388,_xlfn.XLOOKUP(K$330,_xlpm.x,_xlpm.y,""),_xlpm.z,"Not Declared")="", "Name not recorded",  _xlfn.XLOOKUP($C388,_xlfn.XLOOKUP(K$330,_xlpm.x,_xlpm.y,""),_xlpm.z,"Not Declared")))</f>
        <v>Not Declared</v>
      </c>
      <c r="L388" s="729" t="str" cm="1">
        <f t="array" ref="L388">_xlfn.LET(_xlpm.x, 'White Horse'!$D$43:$M$43, _xlpm.y, 'White Horse'!$D$45:$M$70, _xlpm.z, 'White Horse'!$A$45:$A$70, IF(_xlfn.XLOOKUP($C388,_xlfn.XLOOKUP(L$330,_xlpm.x,_xlpm.y,""),_xlpm.z,"Not Declared")="", "Name not recorded",  _xlfn.XLOOKUP($C388,_xlfn.XLOOKUP(L$330,_xlpm.x,_xlpm.y,""),_xlpm.z,"Not Declared")))</f>
        <v>Not Declared</v>
      </c>
      <c r="M388" s="729" t="str" cm="1">
        <f t="array" ref="M388">_xlfn.LET(_xlpm.x, 'White Horse'!$D$43:$M$43, _xlpm.y, 'White Horse'!$D$45:$M$70, _xlpm.z, 'White Horse'!$A$45:$A$70, IF(_xlfn.XLOOKUP($C388,_xlfn.XLOOKUP(M$330,_xlpm.x,_xlpm.y,""),_xlpm.z,"Not Declared")="", "Name not recorded",  _xlfn.XLOOKUP($C388,_xlfn.XLOOKUP(M$330,_xlpm.x,_xlpm.y,""),_xlpm.z,"Not Declared")))</f>
        <v>Not Declared</v>
      </c>
      <c r="N388" s="729" t="str" cm="1">
        <f t="array" ref="N388">_xlfn.LET(_xlpm.x, 'White Horse'!$D$43:$M$43, _xlpm.y, 'White Horse'!$D$45:$M$70, _xlpm.z, 'White Horse'!$A$45:$A$70, IF(_xlfn.XLOOKUP($C388,_xlfn.XLOOKUP(N$330,_xlpm.x,_xlpm.y,""),_xlpm.z,"Not Declared")="", "Name not recorded",  _xlfn.XLOOKUP($C388,_xlfn.XLOOKUP(N$330,_xlpm.x,_xlpm.y,""),_xlpm.z,"Not Declared")))</f>
        <v>Not Declared</v>
      </c>
      <c r="O388" s="732"/>
      <c r="P388" s="3"/>
      <c r="Q388" s="3"/>
      <c r="R388" s="3"/>
      <c r="S388" s="3"/>
      <c r="T388" s="15"/>
      <c r="U388" s="15"/>
      <c r="V388" s="15"/>
      <c r="W388" s="15"/>
      <c r="X388" s="3"/>
      <c r="Y388" s="88"/>
      <c r="AC388" s="729" t="s">
        <v>519</v>
      </c>
      <c r="AD388" s="729">
        <f>COUNTIFS(AC347:AC384,"&lt;&gt;Not Declared",AC347:AC384,"&lt;&gt;",AC347:AC384,"&lt;&gt;#N/A")</f>
        <v>0</v>
      </c>
      <c r="AE388" s="436"/>
      <c r="AK388" s="729" t="s">
        <v>519</v>
      </c>
      <c r="AL388" s="729">
        <f>COUNTIFS(AK347:AK384,"&lt;&gt;Not Declared",AK347:AK384,"&lt;&gt;",AK347:AK384,"&lt;&gt;#N/A")</f>
        <v>0</v>
      </c>
      <c r="AM388" s="436"/>
      <c r="AS388" s="729" t="s">
        <v>519</v>
      </c>
      <c r="AT388" s="729">
        <f>COUNTIFS(AS347:AS384,"&lt;&gt;Not Declared",AS347:AS384,"&lt;&gt;",AS347:AS384,"&lt;&gt;#N/A")</f>
        <v>0</v>
      </c>
      <c r="AU388" s="436"/>
      <c r="BA388" s="729" t="s">
        <v>519</v>
      </c>
      <c r="BB388" s="729">
        <f>COUNTIFS(BA347:BA384,"&lt;&gt;Not Declared",BA347:BA384,"&lt;&gt;",BA347:BA384,"&lt;&gt;#N/A")</f>
        <v>0</v>
      </c>
      <c r="BC388" s="436"/>
      <c r="BI388" s="729" t="s">
        <v>519</v>
      </c>
      <c r="BJ388" s="729">
        <f>COUNTIFS(BI347:BI384,"&lt;&gt;Not Declared",BI347:BI384,"&lt;&gt;",BI347:BI384,"&lt;&gt;#N/A")</f>
        <v>0</v>
      </c>
      <c r="BK388" s="436"/>
      <c r="BQ388" s="729" t="s">
        <v>519</v>
      </c>
      <c r="BR388" s="729">
        <f>COUNTIFS(BQ347:BQ384,"&lt;&gt;Not Declared",BQ347:BQ384,"&lt;&gt;",BQ347:BQ384,"&lt;&gt;#N/A")</f>
        <v>0</v>
      </c>
      <c r="BS388" s="436"/>
      <c r="BY388" s="729" t="s">
        <v>519</v>
      </c>
      <c r="BZ388" s="729">
        <f>COUNTIFS(BY347:BY384,"&lt;&gt;Not Declared",BY347:BY384,"&lt;&gt;",BY347:BY384,"&lt;&gt;#N/A")</f>
        <v>0</v>
      </c>
      <c r="CA388" s="88"/>
      <c r="CB388" s="89"/>
      <c r="CG388" s="729" t="s">
        <v>519</v>
      </c>
      <c r="CH388" s="729">
        <f>COUNTIFS(CG347:CG384,"&lt;&gt;Not Declared",CG347:CG384,"&lt;&gt;",CG347:CG384,"&lt;&gt;#N/A")</f>
        <v>0</v>
      </c>
      <c r="CI388" s="88"/>
      <c r="CJ388" s="89"/>
      <c r="CO388" s="729" t="s">
        <v>519</v>
      </c>
      <c r="CP388" s="729">
        <f>COUNTIFS(CO347:CO384,"&lt;&gt;Not Declared",CO347:CO384,"&lt;&gt;",CO347:CO384,"&lt;&gt;#N/A")</f>
        <v>0</v>
      </c>
      <c r="CQ388" s="88"/>
      <c r="CR388" s="89"/>
      <c r="CW388" s="729" t="s">
        <v>519</v>
      </c>
      <c r="CX388" s="729">
        <f>COUNTIFS(CW347:CW384,"&lt;&gt;Not Declared",CW347:CW384,"&lt;&gt;",CW347:CW384,"&lt;&gt;#N/A")</f>
        <v>0</v>
      </c>
      <c r="CY388" s="88"/>
      <c r="CZ388" s="89"/>
      <c r="DE388" s="729" t="s">
        <v>519</v>
      </c>
      <c r="DF388" s="729">
        <f>COUNTIFS(DE347:DE384,"&lt;&gt;Not Declared",DE347:DE384,"&lt;&gt;",DE347:DE384,"&lt;&gt;#N/A")</f>
        <v>0</v>
      </c>
      <c r="DG388" s="88"/>
      <c r="DH388" s="89"/>
      <c r="DM388" s="729" t="s">
        <v>519</v>
      </c>
      <c r="DN388" s="729">
        <f>COUNTIFS(DM347:DM384,"&lt;&gt;Not Declared",DM347:DM384,"&lt;&gt;",DM347:DM384,"&lt;&gt;#N/A")</f>
        <v>0</v>
      </c>
      <c r="DO388" s="88"/>
      <c r="DP388" s="89"/>
      <c r="DU388" s="729" t="s">
        <v>519</v>
      </c>
      <c r="DV388" s="729">
        <f>COUNTIFS(DU339:DU379,"&lt;&gt;Not Declared, Not Declared, Not Declared, Not Declared",DU339:DU379,"&lt;&gt;", DU339:DU379,"&lt;&gt;#N/A")</f>
        <v>0</v>
      </c>
      <c r="DZ388" s="15"/>
      <c r="EA388" s="15"/>
    </row>
    <row r="389" spans="1:131" s="359" customFormat="1" ht="21" customHeight="1">
      <c r="A389" s="358" t="str">
        <f t="shared" si="42"/>
        <v>White Horse Harriers</v>
      </c>
      <c r="B389" s="729"/>
      <c r="C389" s="729" t="s">
        <v>320</v>
      </c>
      <c r="D389" s="732" t="str" cm="1">
        <f t="array" ref="D389">_xlfn.LET(_xlpm.x, 'White Horse'!$C$43:$M$43, _xlpm.y, 'White Horse'!$C$45:$M$70, _xlpm.z, 'White Horse'!$A$45:$A$70, IF(_xlfn.XLOOKUP($C389,_xlfn.XLOOKUP(D$330,_xlpm.x,_xlpm.y,""),_xlpm.z,"Not Declared")="", "Name not recorded",  _xlfn.XLOOKUP($C389,_xlfn.XLOOKUP(D$330,_xlpm.x,_xlpm.y,""),_xlpm.z,"Not Declared")))</f>
        <v>Not Declared</v>
      </c>
      <c r="E389" s="729" t="str" cm="1">
        <f t="array" ref="E389">_xlfn.LET(_xlpm.x, 'White Horse'!$D$43:$M$43, _xlpm.y, 'White Horse'!$D$45:$M$70, _xlpm.z, 'White Horse'!$A$45:$A$70, IF(_xlfn.XLOOKUP($C389,_xlfn.XLOOKUP(E$330,_xlpm.x,_xlpm.y,""),_xlpm.z,"Not Declared")="", "Name not recorded",  _xlfn.XLOOKUP($C389,_xlfn.XLOOKUP(E$330,_xlpm.x,_xlpm.y,""),_xlpm.z,"Not Declared")))</f>
        <v>Not Declared</v>
      </c>
      <c r="F389" s="729" t="str" cm="1">
        <f t="array" ref="F389">_xlfn.LET(_xlpm.x, 'White Horse'!$D$43:$M$43, _xlpm.y, 'White Horse'!$D$45:$M$70, _xlpm.z, 'White Horse'!$A$45:$A$70, IF(_xlfn.XLOOKUP($C389,_xlfn.XLOOKUP(F$330,_xlpm.x,_xlpm.y,""),_xlpm.z,"Not Declared")="", "Name not recorded",  _xlfn.XLOOKUP($C389,_xlfn.XLOOKUP(F$330,_xlpm.x,_xlpm.y,""),_xlpm.z,"Not Declared")))</f>
        <v>Not Declared</v>
      </c>
      <c r="G389" s="729" t="str" cm="1">
        <f t="array" ref="G389">_xlfn.LET(_xlpm.x, 'White Horse'!$D$43:$M$43, _xlpm.y, 'White Horse'!$D$45:$M$70, _xlpm.z, 'White Horse'!$A$45:$A$70, IF(_xlfn.XLOOKUP($C389,_xlfn.XLOOKUP(G$330,_xlpm.x,_xlpm.y,""),_xlpm.z,"Not Declared")="", "Name not recorded",  _xlfn.XLOOKUP($C389,_xlfn.XLOOKUP(G$330,_xlpm.x,_xlpm.y,""),_xlpm.z,"Not Declared")))</f>
        <v>Not Declared</v>
      </c>
      <c r="H389" s="729" t="str" cm="1">
        <f t="array" ref="H389">_xlfn.LET(_xlpm.x, 'White Horse'!$D$43:$M$43, _xlpm.y, 'White Horse'!$D$45:$M$70, _xlpm.z, 'White Horse'!$A$45:$A$70, IF(_xlfn.XLOOKUP($C389,_xlfn.XLOOKUP(H$330,_xlpm.x,_xlpm.y,""),_xlpm.z,"Not Declared")="", "Name not recorded",  _xlfn.XLOOKUP($C389,_xlfn.XLOOKUP(H$330,_xlpm.x,_xlpm.y,""),_xlpm.z,"Not Declared")))</f>
        <v>Not Declared</v>
      </c>
      <c r="I389" s="729" t="str" cm="1">
        <f t="array" ref="I389">_xlfn.LET(_xlpm.x, 'White Horse'!$D$43:$M$43, _xlpm.y, 'White Horse'!$D$45:$M$70, _xlpm.z, 'White Horse'!$A$45:$A$70, IF(_xlfn.XLOOKUP($C389,_xlfn.XLOOKUP(I$330,_xlpm.x,_xlpm.y,""),_xlpm.z,"Not Declared")="", "Name not recorded",  _xlfn.XLOOKUP($C389,_xlfn.XLOOKUP(I$330,_xlpm.x,_xlpm.y,""),_xlpm.z,"Not Declared")))</f>
        <v>Not Declared</v>
      </c>
      <c r="J389" s="729" t="str" cm="1">
        <f t="array" ref="J389">_xlfn.LET(_xlpm.x, 'White Horse'!$D$43:$M$43, _xlpm.y, 'White Horse'!$D$45:$M$70, _xlpm.z, 'White Horse'!$A$45:$A$70, IF(_xlfn.XLOOKUP($C389,_xlfn.XLOOKUP(J$330,_xlpm.x,_xlpm.y,""),_xlpm.z,"Not Declared")="", "Name not recorded",  _xlfn.XLOOKUP($C389,_xlfn.XLOOKUP(J$330,_xlpm.x,_xlpm.y,""),_xlpm.z,"Not Declared")))</f>
        <v>Not Declared</v>
      </c>
      <c r="K389" s="729" t="str" cm="1">
        <f t="array" ref="K389">_xlfn.LET(_xlpm.x, 'White Horse'!$D$43:$M$43, _xlpm.y, 'White Horse'!$D$45:$M$70, _xlpm.z, 'White Horse'!$A$45:$A$70, IF(_xlfn.XLOOKUP($C389,_xlfn.XLOOKUP(K$330,_xlpm.x,_xlpm.y,""),_xlpm.z,"Not Declared")="", "Name not recorded",  _xlfn.XLOOKUP($C389,_xlfn.XLOOKUP(K$330,_xlpm.x,_xlpm.y,""),_xlpm.z,"Not Declared")))</f>
        <v>Not Declared</v>
      </c>
      <c r="L389" s="729" t="str" cm="1">
        <f t="array" ref="L389">_xlfn.LET(_xlpm.x, 'White Horse'!$D$43:$M$43, _xlpm.y, 'White Horse'!$D$45:$M$70, _xlpm.z, 'White Horse'!$A$45:$A$70, IF(_xlfn.XLOOKUP($C389,_xlfn.XLOOKUP(L$330,_xlpm.x,_xlpm.y,""),_xlpm.z,"Not Declared")="", "Name not recorded",  _xlfn.XLOOKUP($C389,_xlfn.XLOOKUP(L$330,_xlpm.x,_xlpm.y,""),_xlpm.z,"Not Declared")))</f>
        <v>Not Declared</v>
      </c>
      <c r="M389" s="729" t="str" cm="1">
        <f t="array" ref="M389">_xlfn.LET(_xlpm.x, 'White Horse'!$D$43:$M$43, _xlpm.y, 'White Horse'!$D$45:$M$70, _xlpm.z, 'White Horse'!$A$45:$A$70, IF(_xlfn.XLOOKUP($C389,_xlfn.XLOOKUP(M$330,_xlpm.x,_xlpm.y,""),_xlpm.z,"Not Declared")="", "Name not recorded",  _xlfn.XLOOKUP($C389,_xlfn.XLOOKUP(M$330,_xlpm.x,_xlpm.y,""),_xlpm.z,"Not Declared")))</f>
        <v>Not Declared</v>
      </c>
      <c r="N389" s="729" t="str" cm="1">
        <f t="array" ref="N389">_xlfn.LET(_xlpm.x, 'White Horse'!$D$43:$M$43, _xlpm.y, 'White Horse'!$D$45:$M$70, _xlpm.z, 'White Horse'!$A$45:$A$70, IF(_xlfn.XLOOKUP($C389,_xlfn.XLOOKUP(N$330,_xlpm.x,_xlpm.y,""),_xlpm.z,"Not Declared")="", "Name not recorded",  _xlfn.XLOOKUP($C389,_xlfn.XLOOKUP(N$330,_xlpm.x,_xlpm.y,""),_xlpm.z,"Not Declared")))</f>
        <v>Not Declared</v>
      </c>
      <c r="O389" s="732"/>
      <c r="P389" s="3"/>
      <c r="Q389" s="3"/>
      <c r="R389" s="3"/>
      <c r="S389" s="3"/>
      <c r="T389" s="15"/>
      <c r="U389" s="15"/>
      <c r="V389" s="15"/>
      <c r="W389" s="15"/>
      <c r="X389" s="3"/>
      <c r="Y389" s="88"/>
      <c r="AC389" s="729" t="s">
        <v>520</v>
      </c>
      <c r="AD389" s="729" t="str">
        <f>_xlfn.TEXTJOIN("/",,AD386:AD388)</f>
        <v>0/0/0</v>
      </c>
      <c r="AE389" s="436"/>
      <c r="AK389" s="729" t="s">
        <v>520</v>
      </c>
      <c r="AL389" s="729" t="str">
        <f>_xlfn.TEXTJOIN("/",,AL386:AL388)</f>
        <v>0/0/0</v>
      </c>
      <c r="AM389" s="436"/>
      <c r="AS389" s="729" t="s">
        <v>520</v>
      </c>
      <c r="AT389" s="729" t="str">
        <f>_xlfn.TEXTJOIN("/",,AT386:AT388)</f>
        <v>0/0/0</v>
      </c>
      <c r="AU389" s="436"/>
      <c r="BA389" s="729" t="s">
        <v>520</v>
      </c>
      <c r="BB389" s="729" t="str">
        <f>_xlfn.TEXTJOIN("/",,BB386:BB388)</f>
        <v>0/0/0</v>
      </c>
      <c r="BC389" s="436"/>
      <c r="BI389" s="729" t="s">
        <v>520</v>
      </c>
      <c r="BJ389" s="729" t="str">
        <f>_xlfn.TEXTJOIN("/",,BJ386:BJ388)</f>
        <v>0/0/0</v>
      </c>
      <c r="BK389" s="436"/>
      <c r="BQ389" s="729" t="s">
        <v>520</v>
      </c>
      <c r="BR389" s="729" t="str">
        <f>_xlfn.TEXTJOIN("/",,BR386:BR388)</f>
        <v>0/0/0</v>
      </c>
      <c r="BS389" s="436"/>
      <c r="BY389" s="729" t="s">
        <v>520</v>
      </c>
      <c r="BZ389" s="729" t="str">
        <f>_xlfn.TEXTJOIN("/",,BZ386:BZ388)</f>
        <v>0/0/0</v>
      </c>
      <c r="CA389" s="436"/>
      <c r="CG389" s="729" t="s">
        <v>520</v>
      </c>
      <c r="CH389" s="729" t="str">
        <f>_xlfn.TEXTJOIN("/",,CH386:CH388)</f>
        <v>0/0/0</v>
      </c>
      <c r="CI389" s="436"/>
      <c r="CO389" s="729" t="s">
        <v>520</v>
      </c>
      <c r="CP389" s="729" t="str">
        <f>_xlfn.TEXTJOIN("/",,CP386:CP388)</f>
        <v>0/0/0</v>
      </c>
      <c r="CQ389" s="436"/>
      <c r="CW389" s="729" t="s">
        <v>520</v>
      </c>
      <c r="CX389" s="729" t="str">
        <f>_xlfn.TEXTJOIN("/",,CX386:CX388)</f>
        <v>0/0/0</v>
      </c>
      <c r="CY389" s="436"/>
      <c r="DE389" s="729" t="s">
        <v>520</v>
      </c>
      <c r="DF389" s="729" t="str">
        <f>_xlfn.TEXTJOIN("/",,DF386:DF388)</f>
        <v>0/0/0</v>
      </c>
      <c r="DG389" s="436"/>
      <c r="DM389" s="729" t="s">
        <v>520</v>
      </c>
      <c r="DN389" s="729" t="str">
        <f>_xlfn.TEXTJOIN("/",,DN386:DN388)</f>
        <v>0/0/0</v>
      </c>
      <c r="DO389" s="436"/>
      <c r="DU389" s="729" t="s">
        <v>520</v>
      </c>
      <c r="DV389" s="729" t="str">
        <f>_xlfn.TEXTJOIN("/",,DV386:DV388)</f>
        <v>0/0</v>
      </c>
      <c r="DZ389" s="15"/>
      <c r="EA389" s="15"/>
    </row>
    <row r="390" spans="1:131" s="359" customFormat="1" ht="21" customHeight="1">
      <c r="A390" s="358" t="str">
        <f t="shared" si="42"/>
        <v>White Horse Harriers</v>
      </c>
      <c r="B390" s="729"/>
      <c r="C390" s="729" t="s">
        <v>321</v>
      </c>
      <c r="D390" s="732" t="str" cm="1">
        <f t="array" ref="D390">_xlfn.LET(_xlpm.x, 'White Horse'!$C$43:$M$43, _xlpm.y, 'White Horse'!$C$45:$M$70, _xlpm.z, 'White Horse'!$A$45:$A$70, IF(_xlfn.XLOOKUP($C390,_xlfn.XLOOKUP(D$330,_xlpm.x,_xlpm.y,""),_xlpm.z,"Not Declared")="", "Name not recorded",  _xlfn.XLOOKUP($C390,_xlfn.XLOOKUP(D$330,_xlpm.x,_xlpm.y,""),_xlpm.z,"Not Declared")))</f>
        <v>Not Declared</v>
      </c>
      <c r="E390" s="729" t="str" cm="1">
        <f t="array" ref="E390">_xlfn.LET(_xlpm.x, 'White Horse'!$D$43:$M$43, _xlpm.y, 'White Horse'!$D$45:$M$70, _xlpm.z, 'White Horse'!$A$45:$A$70, IF(_xlfn.XLOOKUP($C390,_xlfn.XLOOKUP(E$330,_xlpm.x,_xlpm.y,""),_xlpm.z,"Not Declared")="", "Name not recorded",  _xlfn.XLOOKUP($C390,_xlfn.XLOOKUP(E$330,_xlpm.x,_xlpm.y,""),_xlpm.z,"Not Declared")))</f>
        <v>Not Declared</v>
      </c>
      <c r="F390" s="729" t="str" cm="1">
        <f t="array" ref="F390">_xlfn.LET(_xlpm.x, 'White Horse'!$D$43:$M$43, _xlpm.y, 'White Horse'!$D$45:$M$70, _xlpm.z, 'White Horse'!$A$45:$A$70, IF(_xlfn.XLOOKUP($C390,_xlfn.XLOOKUP(F$330,_xlpm.x,_xlpm.y,""),_xlpm.z,"Not Declared")="", "Name not recorded",  _xlfn.XLOOKUP($C390,_xlfn.XLOOKUP(F$330,_xlpm.x,_xlpm.y,""),_xlpm.z,"Not Declared")))</f>
        <v>Not Declared</v>
      </c>
      <c r="G390" s="729" t="str" cm="1">
        <f t="array" ref="G390">_xlfn.LET(_xlpm.x, 'White Horse'!$D$43:$M$43, _xlpm.y, 'White Horse'!$D$45:$M$70, _xlpm.z, 'White Horse'!$A$45:$A$70, IF(_xlfn.XLOOKUP($C390,_xlfn.XLOOKUP(G$330,_xlpm.x,_xlpm.y,""),_xlpm.z,"Not Declared")="", "Name not recorded",  _xlfn.XLOOKUP($C390,_xlfn.XLOOKUP(G$330,_xlpm.x,_xlpm.y,""),_xlpm.z,"Not Declared")))</f>
        <v>Not Declared</v>
      </c>
      <c r="H390" s="729" t="str" cm="1">
        <f t="array" ref="H390">_xlfn.LET(_xlpm.x, 'White Horse'!$D$43:$M$43, _xlpm.y, 'White Horse'!$D$45:$M$70, _xlpm.z, 'White Horse'!$A$45:$A$70, IF(_xlfn.XLOOKUP($C390,_xlfn.XLOOKUP(H$330,_xlpm.x,_xlpm.y,""),_xlpm.z,"Not Declared")="", "Name not recorded",  _xlfn.XLOOKUP($C390,_xlfn.XLOOKUP(H$330,_xlpm.x,_xlpm.y,""),_xlpm.z,"Not Declared")))</f>
        <v>Not Declared</v>
      </c>
      <c r="I390" s="729" t="str" cm="1">
        <f t="array" ref="I390">_xlfn.LET(_xlpm.x, 'White Horse'!$D$43:$M$43, _xlpm.y, 'White Horse'!$D$45:$M$70, _xlpm.z, 'White Horse'!$A$45:$A$70, IF(_xlfn.XLOOKUP($C390,_xlfn.XLOOKUP(I$330,_xlpm.x,_xlpm.y,""),_xlpm.z,"Not Declared")="", "Name not recorded",  _xlfn.XLOOKUP($C390,_xlfn.XLOOKUP(I$330,_xlpm.x,_xlpm.y,""),_xlpm.z,"Not Declared")))</f>
        <v>Not Declared</v>
      </c>
      <c r="J390" s="729" t="str" cm="1">
        <f t="array" ref="J390">_xlfn.LET(_xlpm.x, 'White Horse'!$D$43:$M$43, _xlpm.y, 'White Horse'!$D$45:$M$70, _xlpm.z, 'White Horse'!$A$45:$A$70, IF(_xlfn.XLOOKUP($C390,_xlfn.XLOOKUP(J$330,_xlpm.x,_xlpm.y,""),_xlpm.z,"Not Declared")="", "Name not recorded",  _xlfn.XLOOKUP($C390,_xlfn.XLOOKUP(J$330,_xlpm.x,_xlpm.y,""),_xlpm.z,"Not Declared")))</f>
        <v>Not Declared</v>
      </c>
      <c r="K390" s="729" t="str" cm="1">
        <f t="array" ref="K390">_xlfn.LET(_xlpm.x, 'White Horse'!$D$43:$M$43, _xlpm.y, 'White Horse'!$D$45:$M$70, _xlpm.z, 'White Horse'!$A$45:$A$70, IF(_xlfn.XLOOKUP($C390,_xlfn.XLOOKUP(K$330,_xlpm.x,_xlpm.y,""),_xlpm.z,"Not Declared")="", "Name not recorded",  _xlfn.XLOOKUP($C390,_xlfn.XLOOKUP(K$330,_xlpm.x,_xlpm.y,""),_xlpm.z,"Not Declared")))</f>
        <v>Not Declared</v>
      </c>
      <c r="L390" s="729" t="str" cm="1">
        <f t="array" ref="L390">_xlfn.LET(_xlpm.x, 'White Horse'!$D$43:$M$43, _xlpm.y, 'White Horse'!$D$45:$M$70, _xlpm.z, 'White Horse'!$A$45:$A$70, IF(_xlfn.XLOOKUP($C390,_xlfn.XLOOKUP(L$330,_xlpm.x,_xlpm.y,""),_xlpm.z,"Not Declared")="", "Name not recorded",  _xlfn.XLOOKUP($C390,_xlfn.XLOOKUP(L$330,_xlpm.x,_xlpm.y,""),_xlpm.z,"Not Declared")))</f>
        <v>Not Declared</v>
      </c>
      <c r="M390" s="729" t="str" cm="1">
        <f t="array" ref="M390">_xlfn.LET(_xlpm.x, 'White Horse'!$D$43:$M$43, _xlpm.y, 'White Horse'!$D$45:$M$70, _xlpm.z, 'White Horse'!$A$45:$A$70, IF(_xlfn.XLOOKUP($C390,_xlfn.XLOOKUP(M$330,_xlpm.x,_xlpm.y,""),_xlpm.z,"Not Declared")="", "Name not recorded",  _xlfn.XLOOKUP($C390,_xlfn.XLOOKUP(M$330,_xlpm.x,_xlpm.y,""),_xlpm.z,"Not Declared")))</f>
        <v>Not Declared</v>
      </c>
      <c r="N390" s="729" t="str" cm="1">
        <f t="array" ref="N390">_xlfn.LET(_xlpm.x, 'White Horse'!$D$43:$M$43, _xlpm.y, 'White Horse'!$D$45:$M$70, _xlpm.z, 'White Horse'!$A$45:$A$70, IF(_xlfn.XLOOKUP($C390,_xlfn.XLOOKUP(N$330,_xlpm.x,_xlpm.y,""),_xlpm.z,"Not Declared")="", "Name not recorded",  _xlfn.XLOOKUP($C390,_xlfn.XLOOKUP(N$330,_xlpm.x,_xlpm.y,""),_xlpm.z,"Not Declared")))</f>
        <v>Not Declared</v>
      </c>
      <c r="O390" s="732"/>
      <c r="P390" s="3"/>
      <c r="Q390" s="3"/>
      <c r="R390" s="3"/>
      <c r="S390" s="3"/>
      <c r="T390" s="15"/>
      <c r="U390" s="15"/>
      <c r="V390" s="15"/>
      <c r="W390" s="15"/>
      <c r="X390" s="3"/>
      <c r="Y390" s="88"/>
      <c r="AE390" s="370"/>
      <c r="AL390" s="88"/>
      <c r="AM390" s="370"/>
      <c r="CI390" s="370"/>
      <c r="DH390" s="435"/>
      <c r="DJ390" s="435"/>
      <c r="DQ390" s="435"/>
      <c r="DZ390" s="15"/>
      <c r="EA390" s="15"/>
    </row>
    <row r="391" spans="1:131" s="359" customFormat="1" ht="21" customHeight="1">
      <c r="A391" s="358" t="str">
        <f t="shared" si="42"/>
        <v>White Horse Harriers</v>
      </c>
      <c r="B391" s="729"/>
      <c r="C391" s="729" t="s">
        <v>322</v>
      </c>
      <c r="D391" s="732" t="str" cm="1">
        <f t="array" ref="D391">_xlfn.LET(_xlpm.x, 'White Horse'!$C$43:$M$43, _xlpm.y, 'White Horse'!$C$45:$M$70, _xlpm.z, 'White Horse'!$A$45:$A$70, IF(_xlfn.XLOOKUP($C391,_xlfn.XLOOKUP(D$330,_xlpm.x,_xlpm.y,""),_xlpm.z,"Not Declared")="", "Name not recorded",  _xlfn.XLOOKUP($C391,_xlfn.XLOOKUP(D$330,_xlpm.x,_xlpm.y,""),_xlpm.z,"Not Declared")))</f>
        <v>Not Declared</v>
      </c>
      <c r="E391" s="729" t="str" cm="1">
        <f t="array" ref="E391">_xlfn.LET(_xlpm.x, 'White Horse'!$D$43:$M$43, _xlpm.y, 'White Horse'!$D$45:$M$70, _xlpm.z, 'White Horse'!$A$45:$A$70, IF(_xlfn.XLOOKUP($C391,_xlfn.XLOOKUP(E$330,_xlpm.x,_xlpm.y,""),_xlpm.z,"Not Declared")="", "Name not recorded",  _xlfn.XLOOKUP($C391,_xlfn.XLOOKUP(E$330,_xlpm.x,_xlpm.y,""),_xlpm.z,"Not Declared")))</f>
        <v>Not Declared</v>
      </c>
      <c r="F391" s="729" t="str" cm="1">
        <f t="array" ref="F391">_xlfn.LET(_xlpm.x, 'White Horse'!$D$43:$M$43, _xlpm.y, 'White Horse'!$D$45:$M$70, _xlpm.z, 'White Horse'!$A$45:$A$70, IF(_xlfn.XLOOKUP($C391,_xlfn.XLOOKUP(F$330,_xlpm.x,_xlpm.y,""),_xlpm.z,"Not Declared")="", "Name not recorded",  _xlfn.XLOOKUP($C391,_xlfn.XLOOKUP(F$330,_xlpm.x,_xlpm.y,""),_xlpm.z,"Not Declared")))</f>
        <v>Not Declared</v>
      </c>
      <c r="G391" s="729" t="str" cm="1">
        <f t="array" ref="G391">_xlfn.LET(_xlpm.x, 'White Horse'!$D$43:$M$43, _xlpm.y, 'White Horse'!$D$45:$M$70, _xlpm.z, 'White Horse'!$A$45:$A$70, IF(_xlfn.XLOOKUP($C391,_xlfn.XLOOKUP(G$330,_xlpm.x,_xlpm.y,""),_xlpm.z,"Not Declared")="", "Name not recorded",  _xlfn.XLOOKUP($C391,_xlfn.XLOOKUP(G$330,_xlpm.x,_xlpm.y,""),_xlpm.z,"Not Declared")))</f>
        <v>Not Declared</v>
      </c>
      <c r="H391" s="729" t="str" cm="1">
        <f t="array" ref="H391">_xlfn.LET(_xlpm.x, 'White Horse'!$D$43:$M$43, _xlpm.y, 'White Horse'!$D$45:$M$70, _xlpm.z, 'White Horse'!$A$45:$A$70, IF(_xlfn.XLOOKUP($C391,_xlfn.XLOOKUP(H$330,_xlpm.x,_xlpm.y,""),_xlpm.z,"Not Declared")="", "Name not recorded",  _xlfn.XLOOKUP($C391,_xlfn.XLOOKUP(H$330,_xlpm.x,_xlpm.y,""),_xlpm.z,"Not Declared")))</f>
        <v>Not Declared</v>
      </c>
      <c r="I391" s="729" t="str" cm="1">
        <f t="array" ref="I391">_xlfn.LET(_xlpm.x, 'White Horse'!$D$43:$M$43, _xlpm.y, 'White Horse'!$D$45:$M$70, _xlpm.z, 'White Horse'!$A$45:$A$70, IF(_xlfn.XLOOKUP($C391,_xlfn.XLOOKUP(I$330,_xlpm.x,_xlpm.y,""),_xlpm.z,"Not Declared")="", "Name not recorded",  _xlfn.XLOOKUP($C391,_xlfn.XLOOKUP(I$330,_xlpm.x,_xlpm.y,""),_xlpm.z,"Not Declared")))</f>
        <v>Not Declared</v>
      </c>
      <c r="J391" s="729" t="str" cm="1">
        <f t="array" ref="J391">_xlfn.LET(_xlpm.x, 'White Horse'!$D$43:$M$43, _xlpm.y, 'White Horse'!$D$45:$M$70, _xlpm.z, 'White Horse'!$A$45:$A$70, IF(_xlfn.XLOOKUP($C391,_xlfn.XLOOKUP(J$330,_xlpm.x,_xlpm.y,""),_xlpm.z,"Not Declared")="", "Name not recorded",  _xlfn.XLOOKUP($C391,_xlfn.XLOOKUP(J$330,_xlpm.x,_xlpm.y,""),_xlpm.z,"Not Declared")))</f>
        <v>Not Declared</v>
      </c>
      <c r="K391" s="729" t="str" cm="1">
        <f t="array" ref="K391">_xlfn.LET(_xlpm.x, 'White Horse'!$D$43:$M$43, _xlpm.y, 'White Horse'!$D$45:$M$70, _xlpm.z, 'White Horse'!$A$45:$A$70, IF(_xlfn.XLOOKUP($C391,_xlfn.XLOOKUP(K$330,_xlpm.x,_xlpm.y,""),_xlpm.z,"Not Declared")="", "Name not recorded",  _xlfn.XLOOKUP($C391,_xlfn.XLOOKUP(K$330,_xlpm.x,_xlpm.y,""),_xlpm.z,"Not Declared")))</f>
        <v>Not Declared</v>
      </c>
      <c r="L391" s="729" t="str" cm="1">
        <f t="array" ref="L391">_xlfn.LET(_xlpm.x, 'White Horse'!$D$43:$M$43, _xlpm.y, 'White Horse'!$D$45:$M$70, _xlpm.z, 'White Horse'!$A$45:$A$70, IF(_xlfn.XLOOKUP($C391,_xlfn.XLOOKUP(L$330,_xlpm.x,_xlpm.y,""),_xlpm.z,"Not Declared")="", "Name not recorded",  _xlfn.XLOOKUP($C391,_xlfn.XLOOKUP(L$330,_xlpm.x,_xlpm.y,""),_xlpm.z,"Not Declared")))</f>
        <v>Not Declared</v>
      </c>
      <c r="M391" s="729" t="str" cm="1">
        <f t="array" ref="M391">_xlfn.LET(_xlpm.x, 'White Horse'!$D$43:$M$43, _xlpm.y, 'White Horse'!$D$45:$M$70, _xlpm.z, 'White Horse'!$A$45:$A$70, IF(_xlfn.XLOOKUP($C391,_xlfn.XLOOKUP(M$330,_xlpm.x,_xlpm.y,""),_xlpm.z,"Not Declared")="", "Name not recorded",  _xlfn.XLOOKUP($C391,_xlfn.XLOOKUP(M$330,_xlpm.x,_xlpm.y,""),_xlpm.z,"Not Declared")))</f>
        <v>Not Declared</v>
      </c>
      <c r="N391" s="729" t="str" cm="1">
        <f t="array" ref="N391">_xlfn.LET(_xlpm.x, 'White Horse'!$D$43:$M$43, _xlpm.y, 'White Horse'!$D$45:$M$70, _xlpm.z, 'White Horse'!$A$45:$A$70, IF(_xlfn.XLOOKUP($C391,_xlfn.XLOOKUP(N$330,_xlpm.x,_xlpm.y,""),_xlpm.z,"Not Declared")="", "Name not recorded",  _xlfn.XLOOKUP($C391,_xlfn.XLOOKUP(N$330,_xlpm.x,_xlpm.y,""),_xlpm.z,"Not Declared")))</f>
        <v>Not Declared</v>
      </c>
      <c r="O391" s="732"/>
      <c r="P391" s="3"/>
      <c r="Q391" s="3"/>
      <c r="R391" s="3"/>
      <c r="S391" s="3"/>
      <c r="T391" s="15"/>
      <c r="U391" s="15"/>
      <c r="V391" s="15"/>
      <c r="W391" s="15"/>
      <c r="X391" s="3"/>
      <c r="Y391" s="88"/>
      <c r="CI391" s="370"/>
      <c r="DZ391" s="15"/>
      <c r="EA391" s="15"/>
    </row>
    <row r="392" spans="1:131" s="359" customFormat="1" ht="21" customHeight="1">
      <c r="A392" s="358" t="str">
        <f t="shared" si="42"/>
        <v>White Horse Harriers</v>
      </c>
      <c r="B392" s="729"/>
      <c r="C392" s="729" t="s">
        <v>323</v>
      </c>
      <c r="D392" s="732" t="str" cm="1">
        <f t="array" ref="D392">_xlfn.LET(_xlpm.x, 'White Horse'!$C$43:$M$43, _xlpm.y, 'White Horse'!$C$45:$M$70, _xlpm.z, 'White Horse'!$A$45:$A$70, IF(_xlfn.XLOOKUP($C392,_xlfn.XLOOKUP(D$330,_xlpm.x,_xlpm.y,""),_xlpm.z,"Not Declared")="", "Name not recorded",  _xlfn.XLOOKUP($C392,_xlfn.XLOOKUP(D$330,_xlpm.x,_xlpm.y,""),_xlpm.z,"Not Declared")))</f>
        <v>Not Declared</v>
      </c>
      <c r="E392" s="729" t="str" cm="1">
        <f t="array" ref="E392">_xlfn.LET(_xlpm.x, 'White Horse'!$D$43:$M$43, _xlpm.y, 'White Horse'!$D$45:$M$70, _xlpm.z, 'White Horse'!$A$45:$A$70, IF(_xlfn.XLOOKUP($C392,_xlfn.XLOOKUP(E$330,_xlpm.x,_xlpm.y,""),_xlpm.z,"Not Declared")="", "Name not recorded",  _xlfn.XLOOKUP($C392,_xlfn.XLOOKUP(E$330,_xlpm.x,_xlpm.y,""),_xlpm.z,"Not Declared")))</f>
        <v>Not Declared</v>
      </c>
      <c r="F392" s="729" t="str" cm="1">
        <f t="array" ref="F392">_xlfn.LET(_xlpm.x, 'White Horse'!$D$43:$M$43, _xlpm.y, 'White Horse'!$D$45:$M$70, _xlpm.z, 'White Horse'!$A$45:$A$70, IF(_xlfn.XLOOKUP($C392,_xlfn.XLOOKUP(F$330,_xlpm.x,_xlpm.y,""),_xlpm.z,"Not Declared")="", "Name not recorded",  _xlfn.XLOOKUP($C392,_xlfn.XLOOKUP(F$330,_xlpm.x,_xlpm.y,""),_xlpm.z,"Not Declared")))</f>
        <v>Not Declared</v>
      </c>
      <c r="G392" s="729" t="str" cm="1">
        <f t="array" ref="G392">_xlfn.LET(_xlpm.x, 'White Horse'!$D$43:$M$43, _xlpm.y, 'White Horse'!$D$45:$M$70, _xlpm.z, 'White Horse'!$A$45:$A$70, IF(_xlfn.XLOOKUP($C392,_xlfn.XLOOKUP(G$330,_xlpm.x,_xlpm.y,""),_xlpm.z,"Not Declared")="", "Name not recorded",  _xlfn.XLOOKUP($C392,_xlfn.XLOOKUP(G$330,_xlpm.x,_xlpm.y,""),_xlpm.z,"Not Declared")))</f>
        <v>Not Declared</v>
      </c>
      <c r="H392" s="729" t="str" cm="1">
        <f t="array" ref="H392">_xlfn.LET(_xlpm.x, 'White Horse'!$D$43:$M$43, _xlpm.y, 'White Horse'!$D$45:$M$70, _xlpm.z, 'White Horse'!$A$45:$A$70, IF(_xlfn.XLOOKUP($C392,_xlfn.XLOOKUP(H$330,_xlpm.x,_xlpm.y,""),_xlpm.z,"Not Declared")="", "Name not recorded",  _xlfn.XLOOKUP($C392,_xlfn.XLOOKUP(H$330,_xlpm.x,_xlpm.y,""),_xlpm.z,"Not Declared")))</f>
        <v>Not Declared</v>
      </c>
      <c r="I392" s="729" t="str" cm="1">
        <f t="array" ref="I392">_xlfn.LET(_xlpm.x, 'White Horse'!$D$43:$M$43, _xlpm.y, 'White Horse'!$D$45:$M$70, _xlpm.z, 'White Horse'!$A$45:$A$70, IF(_xlfn.XLOOKUP($C392,_xlfn.XLOOKUP(I$330,_xlpm.x,_xlpm.y,""),_xlpm.z,"Not Declared")="", "Name not recorded",  _xlfn.XLOOKUP($C392,_xlfn.XLOOKUP(I$330,_xlpm.x,_xlpm.y,""),_xlpm.z,"Not Declared")))</f>
        <v>Not Declared</v>
      </c>
      <c r="J392" s="729" t="str" cm="1">
        <f t="array" ref="J392">_xlfn.LET(_xlpm.x, 'White Horse'!$D$43:$M$43, _xlpm.y, 'White Horse'!$D$45:$M$70, _xlpm.z, 'White Horse'!$A$45:$A$70, IF(_xlfn.XLOOKUP($C392,_xlfn.XLOOKUP(J$330,_xlpm.x,_xlpm.y,""),_xlpm.z,"Not Declared")="", "Name not recorded",  _xlfn.XLOOKUP($C392,_xlfn.XLOOKUP(J$330,_xlpm.x,_xlpm.y,""),_xlpm.z,"Not Declared")))</f>
        <v>Not Declared</v>
      </c>
      <c r="K392" s="729" t="str" cm="1">
        <f t="array" ref="K392">_xlfn.LET(_xlpm.x, 'White Horse'!$D$43:$M$43, _xlpm.y, 'White Horse'!$D$45:$M$70, _xlpm.z, 'White Horse'!$A$45:$A$70, IF(_xlfn.XLOOKUP($C392,_xlfn.XLOOKUP(K$330,_xlpm.x,_xlpm.y,""),_xlpm.z,"Not Declared")="", "Name not recorded",  _xlfn.XLOOKUP($C392,_xlfn.XLOOKUP(K$330,_xlpm.x,_xlpm.y,""),_xlpm.z,"Not Declared")))</f>
        <v>Not Declared</v>
      </c>
      <c r="L392" s="729" t="str" cm="1">
        <f t="array" ref="L392">_xlfn.LET(_xlpm.x, 'White Horse'!$D$43:$M$43, _xlpm.y, 'White Horse'!$D$45:$M$70, _xlpm.z, 'White Horse'!$A$45:$A$70, IF(_xlfn.XLOOKUP($C392,_xlfn.XLOOKUP(L$330,_xlpm.x,_xlpm.y,""),_xlpm.z,"Not Declared")="", "Name not recorded",  _xlfn.XLOOKUP($C392,_xlfn.XLOOKUP(L$330,_xlpm.x,_xlpm.y,""),_xlpm.z,"Not Declared")))</f>
        <v>Not Declared</v>
      </c>
      <c r="M392" s="729" t="str" cm="1">
        <f t="array" ref="M392">_xlfn.LET(_xlpm.x, 'White Horse'!$D$43:$M$43, _xlpm.y, 'White Horse'!$D$45:$M$70, _xlpm.z, 'White Horse'!$A$45:$A$70, IF(_xlfn.XLOOKUP($C392,_xlfn.XLOOKUP(M$330,_xlpm.x,_xlpm.y,""),_xlpm.z,"Not Declared")="", "Name not recorded",  _xlfn.XLOOKUP($C392,_xlfn.XLOOKUP(M$330,_xlpm.x,_xlpm.y,""),_xlpm.z,"Not Declared")))</f>
        <v>Not Declared</v>
      </c>
      <c r="N392" s="729" t="str" cm="1">
        <f t="array" ref="N392">_xlfn.LET(_xlpm.x, 'White Horse'!$D$43:$M$43, _xlpm.y, 'White Horse'!$D$45:$M$70, _xlpm.z, 'White Horse'!$A$45:$A$70, IF(_xlfn.XLOOKUP($C392,_xlfn.XLOOKUP(N$330,_xlpm.x,_xlpm.y,""),_xlpm.z,"Not Declared")="", "Name not recorded",  _xlfn.XLOOKUP($C392,_xlfn.XLOOKUP(N$330,_xlpm.x,_xlpm.y,""),_xlpm.z,"Not Declared")))</f>
        <v>Not Declared</v>
      </c>
      <c r="O392" s="732"/>
      <c r="P392" s="3"/>
      <c r="Q392" s="3"/>
      <c r="R392" s="3"/>
      <c r="S392" s="3"/>
      <c r="T392" s="15"/>
      <c r="U392" s="15"/>
      <c r="V392" s="15"/>
      <c r="W392" s="15"/>
      <c r="X392" s="3"/>
      <c r="Y392" s="88"/>
      <c r="CI392" s="370"/>
      <c r="DZ392" s="15"/>
      <c r="EA392" s="15"/>
    </row>
    <row r="393" spans="1:131" s="359" customFormat="1" ht="21" customHeight="1">
      <c r="A393" s="358"/>
      <c r="B393" s="729"/>
      <c r="C393" s="729"/>
      <c r="D393" s="729"/>
      <c r="E393" s="729"/>
      <c r="F393" s="729"/>
      <c r="G393" s="729"/>
      <c r="H393" s="729"/>
      <c r="I393" s="729"/>
      <c r="J393" s="729"/>
      <c r="K393" s="729"/>
      <c r="L393" s="729"/>
      <c r="M393" s="729"/>
      <c r="N393" s="729"/>
      <c r="O393" s="732"/>
      <c r="P393" s="3"/>
      <c r="Q393" s="3"/>
      <c r="R393" s="3"/>
      <c r="S393" s="3"/>
      <c r="T393" s="15"/>
      <c r="U393" s="15"/>
      <c r="V393" s="15"/>
      <c r="W393" s="15"/>
      <c r="X393" s="3"/>
      <c r="Y393" s="88"/>
      <c r="CI393" s="370"/>
      <c r="DZ393" s="15"/>
      <c r="EA393" s="15"/>
    </row>
    <row r="394" spans="1:131" s="359" customFormat="1" ht="21" customHeight="1">
      <c r="A394" s="358" t="str">
        <f>Witney!AJ$2</f>
        <v>Witney Road Runners</v>
      </c>
      <c r="B394" s="729" t="str">
        <f>Witney!AV$1</f>
        <v>W</v>
      </c>
      <c r="C394" s="729" t="s">
        <v>71</v>
      </c>
      <c r="D394" s="732" t="str" cm="1">
        <f t="array" ref="D394">_xlfn.LET(_xlpm.x, Witney!$C$43:$M$43, _xlpm.y, Witney!$C$45:$M$70, _xlpm.z, Witney!$A$45:$A$70, IF(_xlfn.XLOOKUP($C394,_xlfn.XLOOKUP(D$330,_xlpm.x,_xlpm.y,""),_xlpm.z,"Not Declared")="", "Name not recorded",  _xlfn.XLOOKUP($C394,_xlfn.XLOOKUP(D$330,_xlpm.x,_xlpm.y,""),_xlpm.z,"Not Declared")))</f>
        <v>Not Declared</v>
      </c>
      <c r="E394" s="729" t="str" cm="1">
        <f t="array" ref="E394">_xlfn.LET(_xlpm.x, Witney!$D$43:$M$43, _xlpm.y, Witney!$D$45:$M$70, _xlpm.z, Witney!$A$45:$A$70, IF(_xlfn.XLOOKUP($C394,_xlfn.XLOOKUP(E$330,_xlpm.x,_xlpm.y,""),_xlpm.z,"Not Declared")="", "Name not recorded",  _xlfn.XLOOKUP($C394,_xlfn.XLOOKUP(E$330,_xlpm.x,_xlpm.y,""),_xlpm.z,"Not Declared")))</f>
        <v>Not Declared</v>
      </c>
      <c r="F394" s="729" t="str" cm="1">
        <f t="array" ref="F394">_xlfn.LET(_xlpm.x, Witney!$D$43:$M$43, _xlpm.y, Witney!$D$45:$M$70, _xlpm.z, Witney!$A$45:$A$70, IF(_xlfn.XLOOKUP($C394,_xlfn.XLOOKUP(F$330,_xlpm.x,_xlpm.y,""),_xlpm.z,"Not Declared")="", "Name not recorded",  _xlfn.XLOOKUP($C394,_xlfn.XLOOKUP(F$330,_xlpm.x,_xlpm.y,""),_xlpm.z,"Not Declared")))</f>
        <v>Not Declared</v>
      </c>
      <c r="G394" s="729" t="str" cm="1">
        <f t="array" ref="G394">_xlfn.LET(_xlpm.x, Witney!$D$43:$M$43, _xlpm.y, Witney!$D$45:$M$70, _xlpm.z, Witney!$A$45:$A$70, IF(_xlfn.XLOOKUP($C394,_xlfn.XLOOKUP(G$330,_xlpm.x,_xlpm.y,""),_xlpm.z,"Not Declared")="", "Name not recorded",  _xlfn.XLOOKUP($C394,_xlfn.XLOOKUP(G$330,_xlpm.x,_xlpm.y,""),_xlpm.z,"Not Declared")))</f>
        <v>Not Declared</v>
      </c>
      <c r="H394" s="729" t="str" cm="1">
        <f t="array" ref="H394">_xlfn.LET(_xlpm.x, Witney!$D$43:$M$43, _xlpm.y, Witney!$D$45:$M$70, _xlpm.z, Witney!$A$45:$A$70, IF(_xlfn.XLOOKUP($C394,_xlfn.XLOOKUP(H$330,_xlpm.x,_xlpm.y,""),_xlpm.z,"Not Declared")="", "Name not recorded",  _xlfn.XLOOKUP($C394,_xlfn.XLOOKUP(H$330,_xlpm.x,_xlpm.y,""),_xlpm.z,"Not Declared")))</f>
        <v>Not Declared</v>
      </c>
      <c r="I394" s="729" t="str" cm="1">
        <f t="array" ref="I394">_xlfn.LET(_xlpm.x, Witney!$D$43:$M$43, _xlpm.y, Witney!$D$45:$M$70, _xlpm.z, Witney!$A$45:$A$70, IF(_xlfn.XLOOKUP($C394,_xlfn.XLOOKUP(I$330,_xlpm.x,_xlpm.y,""),_xlpm.z,"Not Declared")="", "Name not recorded",  _xlfn.XLOOKUP($C394,_xlfn.XLOOKUP(I$330,_xlpm.x,_xlpm.y,""),_xlpm.z,"Not Declared")))</f>
        <v>Not Declared</v>
      </c>
      <c r="J394" s="729" t="str" cm="1">
        <f t="array" ref="J394">_xlfn.LET(_xlpm.x, Witney!$D$43:$M$43, _xlpm.y, Witney!$D$45:$M$70, _xlpm.z, Witney!$A$45:$A$70, IF(_xlfn.XLOOKUP($C394,_xlfn.XLOOKUP(J$330,_xlpm.x,_xlpm.y,""),_xlpm.z,"Not Declared")="", "Name not recorded",  _xlfn.XLOOKUP($C394,_xlfn.XLOOKUP(J$330,_xlpm.x,_xlpm.y,""),_xlpm.z,"Not Declared")))</f>
        <v>Not Declared</v>
      </c>
      <c r="K394" s="729" t="str" cm="1">
        <f t="array" ref="K394">_xlfn.LET(_xlpm.x, Witney!$D$43:$M$43, _xlpm.y, Witney!$D$45:$M$70, _xlpm.z, Witney!$A$45:$A$70, IF(_xlfn.XLOOKUP($C394,_xlfn.XLOOKUP(K$330,_xlpm.x,_xlpm.y,""),_xlpm.z,"Not Declared")="", "Name not recorded",  _xlfn.XLOOKUP($C394,_xlfn.XLOOKUP(K$330,_xlpm.x,_xlpm.y,""),_xlpm.z,"Not Declared")))</f>
        <v>Not Declared</v>
      </c>
      <c r="L394" s="729" t="str" cm="1">
        <f t="array" ref="L394">_xlfn.LET(_xlpm.x, Witney!$D$43:$M$43, _xlpm.y, Witney!$D$45:$M$70, _xlpm.z, Witney!$A$45:$A$70, IF(_xlfn.XLOOKUP($C394,_xlfn.XLOOKUP(L$330,_xlpm.x,_xlpm.y,""),_xlpm.z,"Not Declared")="", "Name not recorded",  _xlfn.XLOOKUP($C394,_xlfn.XLOOKUP(L$330,_xlpm.x,_xlpm.y,""),_xlpm.z,"Not Declared")))</f>
        <v>Not Declared</v>
      </c>
      <c r="M394" s="729" t="str" cm="1">
        <f t="array" ref="M394">_xlfn.LET(_xlpm.x, Witney!$D$43:$M$43, _xlpm.y, Witney!$D$45:$M$70, _xlpm.z, Witney!$A$45:$A$70, IF(_xlfn.XLOOKUP($C394,_xlfn.XLOOKUP(M$330,_xlpm.x,_xlpm.y,""),_xlpm.z,"Not Declared")="", "Name not recorded",  _xlfn.XLOOKUP($C394,_xlfn.XLOOKUP(M$330,_xlpm.x,_xlpm.y,""),_xlpm.z,"Not Declared")))</f>
        <v>Not Declared</v>
      </c>
      <c r="N394" s="729" t="str" cm="1">
        <f t="array" ref="N394">_xlfn.LET(_xlpm.x, Witney!$D$43:$M$43, _xlpm.y, Witney!$D$45:$M$70, _xlpm.z, Witney!$A$45:$A$70, IF(_xlfn.XLOOKUP($C394,_xlfn.XLOOKUP(N$330,_xlpm.x,_xlpm.y,""),_xlpm.z,"Not Declared")="", "Name not recorded",  _xlfn.XLOOKUP($C394,_xlfn.XLOOKUP(N$330,_xlpm.x,_xlpm.y,""),_xlpm.z,"Not Declared")))</f>
        <v>Not Declared</v>
      </c>
      <c r="O394" s="732"/>
      <c r="P394" s="729">
        <v>1</v>
      </c>
      <c r="Q394" s="729">
        <v>2</v>
      </c>
      <c r="R394" s="729">
        <v>3</v>
      </c>
      <c r="S394" s="729">
        <v>4</v>
      </c>
      <c r="T394" s="729" t="str" cm="1">
        <f t="array" ref="T394">_xlfn.LET(_xlpm.x,Witney!$C$43:$N$43, _xlpm.y, Witney!$C$45:$N$70, _xlpm.z, Witney!$A$45:$A$70, IF(_xlfn.XLOOKUP(P394,_xlfn.XLOOKUP(T$330,_xlpm.x,_xlpm.y,""),_xlpm.z,"Not Declared")="", "Name not recorded",  _xlfn.XLOOKUP(P394,_xlfn.XLOOKUP(T$330,_xlpm.x,_xlpm.y,""),_xlpm.z,"Not Declared")))</f>
        <v>Not Declared</v>
      </c>
      <c r="U394" s="729" t="str" cm="1">
        <f t="array" ref="U394">_xlfn.LET(_xlpm.x,Witney!$C$43:$N$43, _xlpm.y, Witney!$C$45:$N$70, _xlpm.z, Witney!$A$45:$A$70, IF(_xlfn.XLOOKUP(Q394,_xlfn.XLOOKUP(U$330,_xlpm.x,_xlpm.y,""),_xlpm.z,"Not Declared")="", "Name not recorded",  _xlfn.XLOOKUP(Q394,_xlfn.XLOOKUP(U$330,_xlpm.x,_xlpm.y,""),_xlpm.z,"Not Declared")))</f>
        <v>Not Declared</v>
      </c>
      <c r="V394" s="729" t="str" cm="1">
        <f t="array" ref="V394">_xlfn.LET(_xlpm.x,Witney!$C$43:$N$43, _xlpm.y, Witney!$C$45:$N$70, _xlpm.z, Witney!$A$45:$A$70, IF(_xlfn.XLOOKUP(R394,_xlfn.XLOOKUP(V$330,_xlpm.x,_xlpm.y,""),_xlpm.z,"Not Declared")="", "Name not recorded",  _xlfn.XLOOKUP(R394,_xlfn.XLOOKUP(V$330,_xlpm.x,_xlpm.y,""),_xlpm.z,"Not Declared")))</f>
        <v>Not Declared</v>
      </c>
      <c r="W394" s="729" t="str" cm="1">
        <f t="array" ref="W394">_xlfn.LET(_xlpm.x,Witney!$C$43:$N$43, _xlpm.y, Witney!$C$45:$N$70, _xlpm.z, Witney!$A$45:$A$70, IF(_xlfn.XLOOKUP(S394,_xlfn.XLOOKUP(W$330,_xlpm.x,_xlpm.y,""),_xlpm.z,"Not Declared")="", "Name not recorded",  _xlfn.XLOOKUP(S394,_xlfn.XLOOKUP(W$330,_xlpm.x,_xlpm.y,""),_xlpm.z,"Not Declared")))</f>
        <v>Not Declared</v>
      </c>
      <c r="X394" s="358" t="str">
        <f>_xlfn.TEXTJOIN(", ",,T394:W394)</f>
        <v>Not Declared, Not Declared, Not Declared, Not Declared</v>
      </c>
      <c r="Y394" s="88"/>
      <c r="CI394" s="370"/>
      <c r="DZ394" s="15"/>
      <c r="EA394" s="15"/>
    </row>
    <row r="395" spans="1:131" s="359" customFormat="1" ht="21" customHeight="1">
      <c r="A395" s="358" t="str">
        <f>A394</f>
        <v>Witney Road Runners</v>
      </c>
      <c r="B395" s="729" t="str">
        <f>Witney!AV$2</f>
        <v>WW</v>
      </c>
      <c r="C395" s="729" t="s">
        <v>65</v>
      </c>
      <c r="D395" s="732" t="str" cm="1">
        <f t="array" ref="D395">_xlfn.LET(_xlpm.x, Witney!$C$43:$M$43, _xlpm.y, Witney!$C$45:$M$70, _xlpm.z, Witney!$A$45:$A$70, IF(_xlfn.XLOOKUP($C395,_xlfn.XLOOKUP(D$330,_xlpm.x,_xlpm.y,""),_xlpm.z,"Not Declared")="", "Name not recorded",  _xlfn.XLOOKUP($C395,_xlfn.XLOOKUP(D$330,_xlpm.x,_xlpm.y,""),_xlpm.z,"Not Declared")))</f>
        <v>Not Declared</v>
      </c>
      <c r="E395" s="729" t="str" cm="1">
        <f t="array" ref="E395">_xlfn.LET(_xlpm.x, Witney!$D$43:$M$43, _xlpm.y, Witney!$D$45:$M$70, _xlpm.z, Witney!$A$45:$A$70, IF(_xlfn.XLOOKUP($C395,_xlfn.XLOOKUP(E$330,_xlpm.x,_xlpm.y,""),_xlpm.z,"Not Declared")="", "Name not recorded",  _xlfn.XLOOKUP($C395,_xlfn.XLOOKUP(E$330,_xlpm.x,_xlpm.y,""),_xlpm.z,"Not Declared")))</f>
        <v>Not Declared</v>
      </c>
      <c r="F395" s="729" t="str" cm="1">
        <f t="array" ref="F395">_xlfn.LET(_xlpm.x, Witney!$D$43:$M$43, _xlpm.y, Witney!$D$45:$M$70, _xlpm.z, Witney!$A$45:$A$70, IF(_xlfn.XLOOKUP($C395,_xlfn.XLOOKUP(F$330,_xlpm.x,_xlpm.y,""),_xlpm.z,"Not Declared")="", "Name not recorded",  _xlfn.XLOOKUP($C395,_xlfn.XLOOKUP(F$330,_xlpm.x,_xlpm.y,""),_xlpm.z,"Not Declared")))</f>
        <v>Not Declared</v>
      </c>
      <c r="G395" s="729" t="str" cm="1">
        <f t="array" ref="G395">_xlfn.LET(_xlpm.x, Witney!$D$43:$M$43, _xlpm.y, Witney!$D$45:$M$70, _xlpm.z, Witney!$A$45:$A$70, IF(_xlfn.XLOOKUP($C395,_xlfn.XLOOKUP(G$330,_xlpm.x,_xlpm.y,""),_xlpm.z,"Not Declared")="", "Name not recorded",  _xlfn.XLOOKUP($C395,_xlfn.XLOOKUP(G$330,_xlpm.x,_xlpm.y,""),_xlpm.z,"Not Declared")))</f>
        <v>Not Declared</v>
      </c>
      <c r="H395" s="729" t="str" cm="1">
        <f t="array" ref="H395">_xlfn.LET(_xlpm.x, Witney!$D$43:$M$43, _xlpm.y, Witney!$D$45:$M$70, _xlpm.z, Witney!$A$45:$A$70, IF(_xlfn.XLOOKUP($C395,_xlfn.XLOOKUP(H$330,_xlpm.x,_xlpm.y,""),_xlpm.z,"Not Declared")="", "Name not recorded",  _xlfn.XLOOKUP($C395,_xlfn.XLOOKUP(H$330,_xlpm.x,_xlpm.y,""),_xlpm.z,"Not Declared")))</f>
        <v>Not Declared</v>
      </c>
      <c r="I395" s="729" t="str" cm="1">
        <f t="array" ref="I395">_xlfn.LET(_xlpm.x, Witney!$D$43:$M$43, _xlpm.y, Witney!$D$45:$M$70, _xlpm.z, Witney!$A$45:$A$70, IF(_xlfn.XLOOKUP($C395,_xlfn.XLOOKUP(I$330,_xlpm.x,_xlpm.y,""),_xlpm.z,"Not Declared")="", "Name not recorded",  _xlfn.XLOOKUP($C395,_xlfn.XLOOKUP(I$330,_xlpm.x,_xlpm.y,""),_xlpm.z,"Not Declared")))</f>
        <v>Not Declared</v>
      </c>
      <c r="J395" s="729" t="str" cm="1">
        <f t="array" ref="J395">_xlfn.LET(_xlpm.x, Witney!$D$43:$M$43, _xlpm.y, Witney!$D$45:$M$70, _xlpm.z, Witney!$A$45:$A$70, IF(_xlfn.XLOOKUP($C395,_xlfn.XLOOKUP(J$330,_xlpm.x,_xlpm.y,""),_xlpm.z,"Not Declared")="", "Name not recorded",  _xlfn.XLOOKUP($C395,_xlfn.XLOOKUP(J$330,_xlpm.x,_xlpm.y,""),_xlpm.z,"Not Declared")))</f>
        <v>Not Declared</v>
      </c>
      <c r="K395" s="729" t="str" cm="1">
        <f t="array" ref="K395">_xlfn.LET(_xlpm.x, Witney!$D$43:$M$43, _xlpm.y, Witney!$D$45:$M$70, _xlpm.z, Witney!$A$45:$A$70, IF(_xlfn.XLOOKUP($C395,_xlfn.XLOOKUP(K$330,_xlpm.x,_xlpm.y,""),_xlpm.z,"Not Declared")="", "Name not recorded",  _xlfn.XLOOKUP($C395,_xlfn.XLOOKUP(K$330,_xlpm.x,_xlpm.y,""),_xlpm.z,"Not Declared")))</f>
        <v>Not Declared</v>
      </c>
      <c r="L395" s="729" t="str" cm="1">
        <f t="array" ref="L395">_xlfn.LET(_xlpm.x, Witney!$D$43:$M$43, _xlpm.y, Witney!$D$45:$M$70, _xlpm.z, Witney!$A$45:$A$70, IF(_xlfn.XLOOKUP($C395,_xlfn.XLOOKUP(L$330,_xlpm.x,_xlpm.y,""),_xlpm.z,"Not Declared")="", "Name not recorded",  _xlfn.XLOOKUP($C395,_xlfn.XLOOKUP(L$330,_xlpm.x,_xlpm.y,""),_xlpm.z,"Not Declared")))</f>
        <v>Not Declared</v>
      </c>
      <c r="M395" s="729" t="str" cm="1">
        <f t="array" ref="M395">_xlfn.LET(_xlpm.x, Witney!$D$43:$M$43, _xlpm.y, Witney!$D$45:$M$70, _xlpm.z, Witney!$A$45:$A$70, IF(_xlfn.XLOOKUP($C395,_xlfn.XLOOKUP(M$330,_xlpm.x,_xlpm.y,""),_xlpm.z,"Not Declared")="", "Name not recorded",  _xlfn.XLOOKUP($C395,_xlfn.XLOOKUP(M$330,_xlpm.x,_xlpm.y,""),_xlpm.z,"Not Declared")))</f>
        <v>Not Declared</v>
      </c>
      <c r="N395" s="729" t="str" cm="1">
        <f t="array" ref="N395">_xlfn.LET(_xlpm.x, Witney!$D$43:$M$43, _xlpm.y, Witney!$D$45:$M$70, _xlpm.z, Witney!$A$45:$A$70, IF(_xlfn.XLOOKUP($C395,_xlfn.XLOOKUP(N$330,_xlpm.x,_xlpm.y,""),_xlpm.z,"Not Declared")="", "Name not recorded",  _xlfn.XLOOKUP($C395,_xlfn.XLOOKUP(N$330,_xlpm.x,_xlpm.y,""),_xlpm.z,"Not Declared")))</f>
        <v>Not Declared</v>
      </c>
      <c r="O395" s="732"/>
      <c r="P395" s="732"/>
      <c r="Q395" s="732"/>
      <c r="R395" s="732"/>
      <c r="S395" s="732"/>
      <c r="T395" s="732"/>
      <c r="U395" s="732"/>
      <c r="V395" s="732"/>
      <c r="W395" s="732"/>
      <c r="X395" s="732"/>
      <c r="Y395" s="88"/>
      <c r="CI395" s="370"/>
      <c r="DZ395" s="15"/>
      <c r="EA395" s="15"/>
    </row>
    <row r="396" spans="1:131" s="359" customFormat="1" ht="21" customHeight="1">
      <c r="A396" s="358" t="str">
        <f t="shared" ref="A396:A401" si="43">A395</f>
        <v>Witney Road Runners</v>
      </c>
      <c r="B396" s="729"/>
      <c r="C396" s="729" t="s">
        <v>517</v>
      </c>
      <c r="D396" s="732" t="str" cm="1">
        <f t="array" ref="D396">_xlfn.LET(_xlpm.x, Witney!$C$43:$M$43, _xlpm.y, Witney!$C$45:$M$70, _xlpm.z, Witney!$A$45:$A$70, IF(_xlfn.XLOOKUP($C396,_xlfn.XLOOKUP(D$330,_xlpm.x,_xlpm.y,""),_xlpm.z,"Not Declared")="", "Name not recorded",  _xlfn.XLOOKUP($C396,_xlfn.XLOOKUP(D$330,_xlpm.x,_xlpm.y,""),_xlpm.z,"Not Declared")))</f>
        <v>Not Declared</v>
      </c>
      <c r="E396" s="729" t="str" cm="1">
        <f t="array" ref="E396">_xlfn.LET(_xlpm.x, Witney!$D$43:$M$43, _xlpm.y, Witney!$D$45:$M$70, _xlpm.z, Witney!$A$45:$A$70, IF(_xlfn.XLOOKUP($C396,_xlfn.XLOOKUP(E$330,_xlpm.x,_xlpm.y,""),_xlpm.z,"Not Declared")="", "Name not recorded",  _xlfn.XLOOKUP($C396,_xlfn.XLOOKUP(E$330,_xlpm.x,_xlpm.y,""),_xlpm.z,"Not Declared")))</f>
        <v>Not Declared</v>
      </c>
      <c r="F396" s="729" t="str" cm="1">
        <f t="array" ref="F396">_xlfn.LET(_xlpm.x, Witney!$D$43:$M$43, _xlpm.y, Witney!$D$45:$M$70, _xlpm.z, Witney!$A$45:$A$70, IF(_xlfn.XLOOKUP($C396,_xlfn.XLOOKUP(F$330,_xlpm.x,_xlpm.y,""),_xlpm.z,"Not Declared")="", "Name not recorded",  _xlfn.XLOOKUP($C396,_xlfn.XLOOKUP(F$330,_xlpm.x,_xlpm.y,""),_xlpm.z,"Not Declared")))</f>
        <v>Not Declared</v>
      </c>
      <c r="G396" s="729" t="str" cm="1">
        <f t="array" ref="G396">_xlfn.LET(_xlpm.x, Witney!$D$43:$M$43, _xlpm.y, Witney!$D$45:$M$70, _xlpm.z, Witney!$A$45:$A$70, IF(_xlfn.XLOOKUP($C396,_xlfn.XLOOKUP(G$330,_xlpm.x,_xlpm.y,""),_xlpm.z,"Not Declared")="", "Name not recorded",  _xlfn.XLOOKUP($C396,_xlfn.XLOOKUP(G$330,_xlpm.x,_xlpm.y,""),_xlpm.z,"Not Declared")))</f>
        <v>Not Declared</v>
      </c>
      <c r="H396" s="729" t="str" cm="1">
        <f t="array" ref="H396">_xlfn.LET(_xlpm.x, Witney!$D$43:$M$43, _xlpm.y, Witney!$D$45:$M$70, _xlpm.z, Witney!$A$45:$A$70, IF(_xlfn.XLOOKUP($C396,_xlfn.XLOOKUP(H$330,_xlpm.x,_xlpm.y,""),_xlpm.z,"Not Declared")="", "Name not recorded",  _xlfn.XLOOKUP($C396,_xlfn.XLOOKUP(H$330,_xlpm.x,_xlpm.y,""),_xlpm.z,"Not Declared")))</f>
        <v>Not Declared</v>
      </c>
      <c r="I396" s="729" t="str" cm="1">
        <f t="array" ref="I396">_xlfn.LET(_xlpm.x, Witney!$D$43:$M$43, _xlpm.y, Witney!$D$45:$M$70, _xlpm.z, Witney!$A$45:$A$70, IF(_xlfn.XLOOKUP($C396,_xlfn.XLOOKUP(I$330,_xlpm.x,_xlpm.y,""),_xlpm.z,"Not Declared")="", "Name not recorded",  _xlfn.XLOOKUP($C396,_xlfn.XLOOKUP(I$330,_xlpm.x,_xlpm.y,""),_xlpm.z,"Not Declared")))</f>
        <v>Not Declared</v>
      </c>
      <c r="J396" s="729" t="str" cm="1">
        <f t="array" ref="J396">_xlfn.LET(_xlpm.x, Witney!$D$43:$M$43, _xlpm.y, Witney!$D$45:$M$70, _xlpm.z, Witney!$A$45:$A$70, IF(_xlfn.XLOOKUP($C396,_xlfn.XLOOKUP(J$330,_xlpm.x,_xlpm.y,""),_xlpm.z,"Not Declared")="", "Name not recorded",  _xlfn.XLOOKUP($C396,_xlfn.XLOOKUP(J$330,_xlpm.x,_xlpm.y,""),_xlpm.z,"Not Declared")))</f>
        <v>Not Declared</v>
      </c>
      <c r="K396" s="729" t="str" cm="1">
        <f t="array" ref="K396">_xlfn.LET(_xlpm.x, Witney!$D$43:$M$43, _xlpm.y, Witney!$D$45:$M$70, _xlpm.z, Witney!$A$45:$A$70, IF(_xlfn.XLOOKUP($C396,_xlfn.XLOOKUP(K$330,_xlpm.x,_xlpm.y,""),_xlpm.z,"Not Declared")="", "Name not recorded",  _xlfn.XLOOKUP($C396,_xlfn.XLOOKUP(K$330,_xlpm.x,_xlpm.y,""),_xlpm.z,"Not Declared")))</f>
        <v>Not Declared</v>
      </c>
      <c r="L396" s="729" t="str" cm="1">
        <f t="array" ref="L396">_xlfn.LET(_xlpm.x, Witney!$D$43:$M$43, _xlpm.y, Witney!$D$45:$M$70, _xlpm.z, Witney!$A$45:$A$70, IF(_xlfn.XLOOKUP($C396,_xlfn.XLOOKUP(L$330,_xlpm.x,_xlpm.y,""),_xlpm.z,"Not Declared")="", "Name not recorded",  _xlfn.XLOOKUP($C396,_xlfn.XLOOKUP(L$330,_xlpm.x,_xlpm.y,""),_xlpm.z,"Not Declared")))</f>
        <v>Not Declared</v>
      </c>
      <c r="M396" s="729" t="str" cm="1">
        <f t="array" ref="M396">_xlfn.LET(_xlpm.x, Witney!$D$43:$M$43, _xlpm.y, Witney!$D$45:$M$70, _xlpm.z, Witney!$A$45:$A$70, IF(_xlfn.XLOOKUP($C396,_xlfn.XLOOKUP(M$330,_xlpm.x,_xlpm.y,""),_xlpm.z,"Not Declared")="", "Name not recorded",  _xlfn.XLOOKUP($C396,_xlfn.XLOOKUP(M$330,_xlpm.x,_xlpm.y,""),_xlpm.z,"Not Declared")))</f>
        <v>Not Declared</v>
      </c>
      <c r="N396" s="729" t="str" cm="1">
        <f t="array" ref="N396">_xlfn.LET(_xlpm.x, Witney!$D$43:$M$43, _xlpm.y, Witney!$D$45:$M$70, _xlpm.z, Witney!$A$45:$A$70, IF(_xlfn.XLOOKUP($C396,_xlfn.XLOOKUP(N$330,_xlpm.x,_xlpm.y,""),_xlpm.z,"Not Declared")="", "Name not recorded",  _xlfn.XLOOKUP($C396,_xlfn.XLOOKUP(N$330,_xlpm.x,_xlpm.y,""),_xlpm.z,"Not Declared")))</f>
        <v>Not Declared</v>
      </c>
      <c r="O396" s="732"/>
      <c r="P396" s="79" t="s">
        <v>517</v>
      </c>
      <c r="Q396" s="729" t="s">
        <v>319</v>
      </c>
      <c r="R396" s="729" t="s">
        <v>320</v>
      </c>
      <c r="S396" s="729" t="s">
        <v>321</v>
      </c>
      <c r="T396" s="729" t="str" cm="1">
        <f t="array" ref="T396">_xlfn.LET(_xlpm.x,Witney!$C$43:$N$43, _xlpm.y, Witney!$C$45:$N$70, _xlpm.z, Witney!$A$45:$A$70, IF(_xlfn.XLOOKUP(P396,_xlfn.XLOOKUP(T$330,_xlpm.x,_xlpm.y,""),_xlpm.z,"Not Declared")="", "Name not recorded",  _xlfn.XLOOKUP(P396,_xlfn.XLOOKUP(T$330,_xlpm.x,_xlpm.y,""),_xlpm.z,"Not Declared")))</f>
        <v>Not Declared</v>
      </c>
      <c r="U396" s="729" t="str" cm="1">
        <f t="array" ref="U396">_xlfn.LET(_xlpm.x,Witney!$C$43:$N$43, _xlpm.y, Witney!$C$45:$N$70, _xlpm.z, Witney!$A$45:$A$70, IF(_xlfn.XLOOKUP(Q396,_xlfn.XLOOKUP(U$330,_xlpm.x,_xlpm.y,""),_xlpm.z,"Not Declared")="", "Name not recorded",  _xlfn.XLOOKUP(Q396,_xlfn.XLOOKUP(U$330,_xlpm.x,_xlpm.y,""),_xlpm.z,"Not Declared")))</f>
        <v>Not Declared</v>
      </c>
      <c r="V396" s="729" t="str" cm="1">
        <f t="array" ref="V396">_xlfn.LET(_xlpm.x,Witney!$C$43:$N$43, _xlpm.y, Witney!$C$45:$N$70, _xlpm.z, Witney!$A$45:$A$70, IF(_xlfn.XLOOKUP(R396,_xlfn.XLOOKUP(V$330,_xlpm.x,_xlpm.y,""),_xlpm.z,"Not Declared")="", "Name not recorded",  _xlfn.XLOOKUP(R396,_xlfn.XLOOKUP(V$330,_xlpm.x,_xlpm.y,""),_xlpm.z,"Not Declared")))</f>
        <v>Not Declared</v>
      </c>
      <c r="W396" s="729" t="str" cm="1">
        <f t="array" ref="W396">_xlfn.LET(_xlpm.x,Witney!$C$43:$N$43, _xlpm.y, Witney!$C$45:$N$70, _xlpm.z, Witney!$A$45:$A$70, IF(_xlfn.XLOOKUP(S396,_xlfn.XLOOKUP(W$330,_xlpm.x,_xlpm.y,""),_xlpm.z,"Not Declared")="", "Name not recorded",  _xlfn.XLOOKUP(S396,_xlfn.XLOOKUP(W$330,_xlpm.x,_xlpm.y,""),_xlpm.z,"Not Declared")))</f>
        <v>Not Declared</v>
      </c>
      <c r="X396" s="358" t="str">
        <f>_xlfn.TEXTJOIN(", ",,T396:W396)</f>
        <v>Not Declared, Not Declared, Not Declared, Not Declared</v>
      </c>
      <c r="Y396" s="88"/>
      <c r="CI396" s="370"/>
      <c r="DZ396" s="15"/>
      <c r="EA396" s="15"/>
    </row>
    <row r="397" spans="1:131" s="359" customFormat="1" ht="21" customHeight="1">
      <c r="A397" s="358" t="str">
        <f t="shared" si="43"/>
        <v>Witney Road Runners</v>
      </c>
      <c r="B397" s="729"/>
      <c r="C397" s="729" t="s">
        <v>319</v>
      </c>
      <c r="D397" s="732" t="str" cm="1">
        <f t="array" ref="D397">_xlfn.LET(_xlpm.x, Witney!$C$43:$M$43, _xlpm.y, Witney!$C$45:$M$70, _xlpm.z, Witney!$A$45:$A$70, IF(_xlfn.XLOOKUP($C397,_xlfn.XLOOKUP(D$330,_xlpm.x,_xlpm.y,""),_xlpm.z,"Not Declared")="", "Name not recorded",  _xlfn.XLOOKUP($C397,_xlfn.XLOOKUP(D$330,_xlpm.x,_xlpm.y,""),_xlpm.z,"Not Declared")))</f>
        <v>Not Declared</v>
      </c>
      <c r="E397" s="729" t="str" cm="1">
        <f t="array" ref="E397">_xlfn.LET(_xlpm.x, Witney!$D$43:$M$43, _xlpm.y, Witney!$D$45:$M$70, _xlpm.z, Witney!$A$45:$A$70, IF(_xlfn.XLOOKUP($C397,_xlfn.XLOOKUP(E$330,_xlpm.x,_xlpm.y,""),_xlpm.z,"Not Declared")="", "Name not recorded",  _xlfn.XLOOKUP($C397,_xlfn.XLOOKUP(E$330,_xlpm.x,_xlpm.y,""),_xlpm.z,"Not Declared")))</f>
        <v>Not Declared</v>
      </c>
      <c r="F397" s="729" t="str" cm="1">
        <f t="array" ref="F397">_xlfn.LET(_xlpm.x, Witney!$D$43:$M$43, _xlpm.y, Witney!$D$45:$M$70, _xlpm.z, Witney!$A$45:$A$70, IF(_xlfn.XLOOKUP($C397,_xlfn.XLOOKUP(F$330,_xlpm.x,_xlpm.y,""),_xlpm.z,"Not Declared")="", "Name not recorded",  _xlfn.XLOOKUP($C397,_xlfn.XLOOKUP(F$330,_xlpm.x,_xlpm.y,""),_xlpm.z,"Not Declared")))</f>
        <v>Not Declared</v>
      </c>
      <c r="G397" s="729" t="str" cm="1">
        <f t="array" ref="G397">_xlfn.LET(_xlpm.x, Witney!$D$43:$M$43, _xlpm.y, Witney!$D$45:$M$70, _xlpm.z, Witney!$A$45:$A$70, IF(_xlfn.XLOOKUP($C397,_xlfn.XLOOKUP(G$330,_xlpm.x,_xlpm.y,""),_xlpm.z,"Not Declared")="", "Name not recorded",  _xlfn.XLOOKUP($C397,_xlfn.XLOOKUP(G$330,_xlpm.x,_xlpm.y,""),_xlpm.z,"Not Declared")))</f>
        <v>Not Declared</v>
      </c>
      <c r="H397" s="729" t="str" cm="1">
        <f t="array" ref="H397">_xlfn.LET(_xlpm.x, Witney!$D$43:$M$43, _xlpm.y, Witney!$D$45:$M$70, _xlpm.z, Witney!$A$45:$A$70, IF(_xlfn.XLOOKUP($C397,_xlfn.XLOOKUP(H$330,_xlpm.x,_xlpm.y,""),_xlpm.z,"Not Declared")="", "Name not recorded",  _xlfn.XLOOKUP($C397,_xlfn.XLOOKUP(H$330,_xlpm.x,_xlpm.y,""),_xlpm.z,"Not Declared")))</f>
        <v>Not Declared</v>
      </c>
      <c r="I397" s="729" t="str" cm="1">
        <f t="array" ref="I397">_xlfn.LET(_xlpm.x, Witney!$D$43:$M$43, _xlpm.y, Witney!$D$45:$M$70, _xlpm.z, Witney!$A$45:$A$70, IF(_xlfn.XLOOKUP($C397,_xlfn.XLOOKUP(I$330,_xlpm.x,_xlpm.y,""),_xlpm.z,"Not Declared")="", "Name not recorded",  _xlfn.XLOOKUP($C397,_xlfn.XLOOKUP(I$330,_xlpm.x,_xlpm.y,""),_xlpm.z,"Not Declared")))</f>
        <v>Not Declared</v>
      </c>
      <c r="J397" s="729" t="str" cm="1">
        <f t="array" ref="J397">_xlfn.LET(_xlpm.x, Witney!$D$43:$M$43, _xlpm.y, Witney!$D$45:$M$70, _xlpm.z, Witney!$A$45:$A$70, IF(_xlfn.XLOOKUP($C397,_xlfn.XLOOKUP(J$330,_xlpm.x,_xlpm.y,""),_xlpm.z,"Not Declared")="", "Name not recorded",  _xlfn.XLOOKUP($C397,_xlfn.XLOOKUP(J$330,_xlpm.x,_xlpm.y,""),_xlpm.z,"Not Declared")))</f>
        <v>Not Declared</v>
      </c>
      <c r="K397" s="729" t="str" cm="1">
        <f t="array" ref="K397">_xlfn.LET(_xlpm.x, Witney!$D$43:$M$43, _xlpm.y, Witney!$D$45:$M$70, _xlpm.z, Witney!$A$45:$A$70, IF(_xlfn.XLOOKUP($C397,_xlfn.XLOOKUP(K$330,_xlpm.x,_xlpm.y,""),_xlpm.z,"Not Declared")="", "Name not recorded",  _xlfn.XLOOKUP($C397,_xlfn.XLOOKUP(K$330,_xlpm.x,_xlpm.y,""),_xlpm.z,"Not Declared")))</f>
        <v>Not Declared</v>
      </c>
      <c r="L397" s="729" t="str" cm="1">
        <f t="array" ref="L397">_xlfn.LET(_xlpm.x, Witney!$D$43:$M$43, _xlpm.y, Witney!$D$45:$M$70, _xlpm.z, Witney!$A$45:$A$70, IF(_xlfn.XLOOKUP($C397,_xlfn.XLOOKUP(L$330,_xlpm.x,_xlpm.y,""),_xlpm.z,"Not Declared")="", "Name not recorded",  _xlfn.XLOOKUP($C397,_xlfn.XLOOKUP(L$330,_xlpm.x,_xlpm.y,""),_xlpm.z,"Not Declared")))</f>
        <v>Not Declared</v>
      </c>
      <c r="M397" s="729" t="str" cm="1">
        <f t="array" ref="M397">_xlfn.LET(_xlpm.x, Witney!$D$43:$M$43, _xlpm.y, Witney!$D$45:$M$70, _xlpm.z, Witney!$A$45:$A$70, IF(_xlfn.XLOOKUP($C397,_xlfn.XLOOKUP(M$330,_xlpm.x,_xlpm.y,""),_xlpm.z,"Not Declared")="", "Name not recorded",  _xlfn.XLOOKUP($C397,_xlfn.XLOOKUP(M$330,_xlpm.x,_xlpm.y,""),_xlpm.z,"Not Declared")))</f>
        <v>Not Declared</v>
      </c>
      <c r="N397" s="729" t="str" cm="1">
        <f t="array" ref="N397">_xlfn.LET(_xlpm.x, Witney!$D$43:$M$43, _xlpm.y, Witney!$D$45:$M$70, _xlpm.z, Witney!$A$45:$A$70, IF(_xlfn.XLOOKUP($C397,_xlfn.XLOOKUP(N$330,_xlpm.x,_xlpm.y,""),_xlpm.z,"Not Declared")="", "Name not recorded",  _xlfn.XLOOKUP($C397,_xlfn.XLOOKUP(N$330,_xlpm.x,_xlpm.y,""),_xlpm.z,"Not Declared")))</f>
        <v>Not Declared</v>
      </c>
      <c r="O397" s="732"/>
      <c r="P397" s="3"/>
      <c r="Q397" s="3"/>
      <c r="R397" s="3"/>
      <c r="S397" s="3"/>
      <c r="T397" s="15"/>
      <c r="U397" s="15"/>
      <c r="V397" s="15"/>
      <c r="W397" s="15"/>
      <c r="X397" s="3"/>
      <c r="Y397" s="88"/>
      <c r="CI397" s="370"/>
      <c r="DZ397" s="15"/>
      <c r="EA397" s="15"/>
    </row>
    <row r="398" spans="1:131" s="359" customFormat="1" ht="21" customHeight="1">
      <c r="A398" s="358" t="str">
        <f t="shared" si="43"/>
        <v>Witney Road Runners</v>
      </c>
      <c r="B398" s="729"/>
      <c r="C398" s="729" t="s">
        <v>320</v>
      </c>
      <c r="D398" s="732" t="str" cm="1">
        <f t="array" ref="D398">_xlfn.LET(_xlpm.x, Witney!$C$43:$M$43, _xlpm.y, Witney!$C$45:$M$70, _xlpm.z, Witney!$A$45:$A$70, IF(_xlfn.XLOOKUP($C398,_xlfn.XLOOKUP(D$330,_xlpm.x,_xlpm.y,""),_xlpm.z,"Not Declared")="", "Name not recorded",  _xlfn.XLOOKUP($C398,_xlfn.XLOOKUP(D$330,_xlpm.x,_xlpm.y,""),_xlpm.z,"Not Declared")))</f>
        <v>Not Declared</v>
      </c>
      <c r="E398" s="729" t="str" cm="1">
        <f t="array" ref="E398">_xlfn.LET(_xlpm.x, Witney!$D$43:$M$43, _xlpm.y, Witney!$D$45:$M$70, _xlpm.z, Witney!$A$45:$A$70, IF(_xlfn.XLOOKUP($C398,_xlfn.XLOOKUP(E$330,_xlpm.x,_xlpm.y,""),_xlpm.z,"Not Declared")="", "Name not recorded",  _xlfn.XLOOKUP($C398,_xlfn.XLOOKUP(E$330,_xlpm.x,_xlpm.y,""),_xlpm.z,"Not Declared")))</f>
        <v>Not Declared</v>
      </c>
      <c r="F398" s="729" t="str" cm="1">
        <f t="array" ref="F398">_xlfn.LET(_xlpm.x, Witney!$D$43:$M$43, _xlpm.y, Witney!$D$45:$M$70, _xlpm.z, Witney!$A$45:$A$70, IF(_xlfn.XLOOKUP($C398,_xlfn.XLOOKUP(F$330,_xlpm.x,_xlpm.y,""),_xlpm.z,"Not Declared")="", "Name not recorded",  _xlfn.XLOOKUP($C398,_xlfn.XLOOKUP(F$330,_xlpm.x,_xlpm.y,""),_xlpm.z,"Not Declared")))</f>
        <v>Not Declared</v>
      </c>
      <c r="G398" s="729" t="str" cm="1">
        <f t="array" ref="G398">_xlfn.LET(_xlpm.x, Witney!$D$43:$M$43, _xlpm.y, Witney!$D$45:$M$70, _xlpm.z, Witney!$A$45:$A$70, IF(_xlfn.XLOOKUP($C398,_xlfn.XLOOKUP(G$330,_xlpm.x,_xlpm.y,""),_xlpm.z,"Not Declared")="", "Name not recorded",  _xlfn.XLOOKUP($C398,_xlfn.XLOOKUP(G$330,_xlpm.x,_xlpm.y,""),_xlpm.z,"Not Declared")))</f>
        <v>Not Declared</v>
      </c>
      <c r="H398" s="729" t="str" cm="1">
        <f t="array" ref="H398">_xlfn.LET(_xlpm.x, Witney!$D$43:$M$43, _xlpm.y, Witney!$D$45:$M$70, _xlpm.z, Witney!$A$45:$A$70, IF(_xlfn.XLOOKUP($C398,_xlfn.XLOOKUP(H$330,_xlpm.x,_xlpm.y,""),_xlpm.z,"Not Declared")="", "Name not recorded",  _xlfn.XLOOKUP($C398,_xlfn.XLOOKUP(H$330,_xlpm.x,_xlpm.y,""),_xlpm.z,"Not Declared")))</f>
        <v>Not Declared</v>
      </c>
      <c r="I398" s="729" t="str" cm="1">
        <f t="array" ref="I398">_xlfn.LET(_xlpm.x, Witney!$D$43:$M$43, _xlpm.y, Witney!$D$45:$M$70, _xlpm.z, Witney!$A$45:$A$70, IF(_xlfn.XLOOKUP($C398,_xlfn.XLOOKUP(I$330,_xlpm.x,_xlpm.y,""),_xlpm.z,"Not Declared")="", "Name not recorded",  _xlfn.XLOOKUP($C398,_xlfn.XLOOKUP(I$330,_xlpm.x,_xlpm.y,""),_xlpm.z,"Not Declared")))</f>
        <v>Not Declared</v>
      </c>
      <c r="J398" s="729" t="str" cm="1">
        <f t="array" ref="J398">_xlfn.LET(_xlpm.x, Witney!$D$43:$M$43, _xlpm.y, Witney!$D$45:$M$70, _xlpm.z, Witney!$A$45:$A$70, IF(_xlfn.XLOOKUP($C398,_xlfn.XLOOKUP(J$330,_xlpm.x,_xlpm.y,""),_xlpm.z,"Not Declared")="", "Name not recorded",  _xlfn.XLOOKUP($C398,_xlfn.XLOOKUP(J$330,_xlpm.x,_xlpm.y,""),_xlpm.z,"Not Declared")))</f>
        <v>Not Declared</v>
      </c>
      <c r="K398" s="729" t="str" cm="1">
        <f t="array" ref="K398">_xlfn.LET(_xlpm.x, Witney!$D$43:$M$43, _xlpm.y, Witney!$D$45:$M$70, _xlpm.z, Witney!$A$45:$A$70, IF(_xlfn.XLOOKUP($C398,_xlfn.XLOOKUP(K$330,_xlpm.x,_xlpm.y,""),_xlpm.z,"Not Declared")="", "Name not recorded",  _xlfn.XLOOKUP($C398,_xlfn.XLOOKUP(K$330,_xlpm.x,_xlpm.y,""),_xlpm.z,"Not Declared")))</f>
        <v>Not Declared</v>
      </c>
      <c r="L398" s="729" t="str" cm="1">
        <f t="array" ref="L398">_xlfn.LET(_xlpm.x, Witney!$D$43:$M$43, _xlpm.y, Witney!$D$45:$M$70, _xlpm.z, Witney!$A$45:$A$70, IF(_xlfn.XLOOKUP($C398,_xlfn.XLOOKUP(L$330,_xlpm.x,_xlpm.y,""),_xlpm.z,"Not Declared")="", "Name not recorded",  _xlfn.XLOOKUP($C398,_xlfn.XLOOKUP(L$330,_xlpm.x,_xlpm.y,""),_xlpm.z,"Not Declared")))</f>
        <v>Not Declared</v>
      </c>
      <c r="M398" s="729" t="str" cm="1">
        <f t="array" ref="M398">_xlfn.LET(_xlpm.x, Witney!$D$43:$M$43, _xlpm.y, Witney!$D$45:$M$70, _xlpm.z, Witney!$A$45:$A$70, IF(_xlfn.XLOOKUP($C398,_xlfn.XLOOKUP(M$330,_xlpm.x,_xlpm.y,""),_xlpm.z,"Not Declared")="", "Name not recorded",  _xlfn.XLOOKUP($C398,_xlfn.XLOOKUP(M$330,_xlpm.x,_xlpm.y,""),_xlpm.z,"Not Declared")))</f>
        <v>Not Declared</v>
      </c>
      <c r="N398" s="729" t="str" cm="1">
        <f t="array" ref="N398">_xlfn.LET(_xlpm.x, Witney!$D$43:$M$43, _xlpm.y, Witney!$D$45:$M$70, _xlpm.z, Witney!$A$45:$A$70, IF(_xlfn.XLOOKUP($C398,_xlfn.XLOOKUP(N$330,_xlpm.x,_xlpm.y,""),_xlpm.z,"Not Declared")="", "Name not recorded",  _xlfn.XLOOKUP($C398,_xlfn.XLOOKUP(N$330,_xlpm.x,_xlpm.y,""),_xlpm.z,"Not Declared")))</f>
        <v>Not Declared</v>
      </c>
      <c r="O398" s="732"/>
      <c r="P398" s="3"/>
      <c r="Q398" s="3"/>
      <c r="R398" s="3"/>
      <c r="S398" s="3"/>
      <c r="T398" s="15"/>
      <c r="U398" s="15"/>
      <c r="V398" s="15"/>
      <c r="W398" s="15"/>
      <c r="X398" s="3"/>
      <c r="Y398" s="88"/>
      <c r="CI398" s="370"/>
      <c r="DZ398" s="15"/>
      <c r="EA398" s="15"/>
    </row>
    <row r="399" spans="1:131" s="359" customFormat="1" ht="21" customHeight="1">
      <c r="A399" s="358" t="str">
        <f t="shared" si="43"/>
        <v>Witney Road Runners</v>
      </c>
      <c r="B399" s="729"/>
      <c r="C399" s="729" t="s">
        <v>321</v>
      </c>
      <c r="D399" s="732" t="str" cm="1">
        <f t="array" ref="D399">_xlfn.LET(_xlpm.x, Witney!$C$43:$M$43, _xlpm.y, Witney!$C$45:$M$70, _xlpm.z, Witney!$A$45:$A$70, IF(_xlfn.XLOOKUP($C399,_xlfn.XLOOKUP(D$330,_xlpm.x,_xlpm.y,""),_xlpm.z,"Not Declared")="", "Name not recorded",  _xlfn.XLOOKUP($C399,_xlfn.XLOOKUP(D$330,_xlpm.x,_xlpm.y,""),_xlpm.z,"Not Declared")))</f>
        <v>Not Declared</v>
      </c>
      <c r="E399" s="729" t="str" cm="1">
        <f t="array" ref="E399">_xlfn.LET(_xlpm.x, Witney!$D$43:$M$43, _xlpm.y, Witney!$D$45:$M$70, _xlpm.z, Witney!$A$45:$A$70, IF(_xlfn.XLOOKUP($C399,_xlfn.XLOOKUP(E$330,_xlpm.x,_xlpm.y,""),_xlpm.z,"Not Declared")="", "Name not recorded",  _xlfn.XLOOKUP($C399,_xlfn.XLOOKUP(E$330,_xlpm.x,_xlpm.y,""),_xlpm.z,"Not Declared")))</f>
        <v>Not Declared</v>
      </c>
      <c r="F399" s="729" t="str" cm="1">
        <f t="array" ref="F399">_xlfn.LET(_xlpm.x, Witney!$D$43:$M$43, _xlpm.y, Witney!$D$45:$M$70, _xlpm.z, Witney!$A$45:$A$70, IF(_xlfn.XLOOKUP($C399,_xlfn.XLOOKUP(F$330,_xlpm.x,_xlpm.y,""),_xlpm.z,"Not Declared")="", "Name not recorded",  _xlfn.XLOOKUP($C399,_xlfn.XLOOKUP(F$330,_xlpm.x,_xlpm.y,""),_xlpm.z,"Not Declared")))</f>
        <v>Not Declared</v>
      </c>
      <c r="G399" s="729" t="str" cm="1">
        <f t="array" ref="G399">_xlfn.LET(_xlpm.x, Witney!$D$43:$M$43, _xlpm.y, Witney!$D$45:$M$70, _xlpm.z, Witney!$A$45:$A$70, IF(_xlfn.XLOOKUP($C399,_xlfn.XLOOKUP(G$330,_xlpm.x,_xlpm.y,""),_xlpm.z,"Not Declared")="", "Name not recorded",  _xlfn.XLOOKUP($C399,_xlfn.XLOOKUP(G$330,_xlpm.x,_xlpm.y,""),_xlpm.z,"Not Declared")))</f>
        <v>Not Declared</v>
      </c>
      <c r="H399" s="729" t="str" cm="1">
        <f t="array" ref="H399">_xlfn.LET(_xlpm.x, Witney!$D$43:$M$43, _xlpm.y, Witney!$D$45:$M$70, _xlpm.z, Witney!$A$45:$A$70, IF(_xlfn.XLOOKUP($C399,_xlfn.XLOOKUP(H$330,_xlpm.x,_xlpm.y,""),_xlpm.z,"Not Declared")="", "Name not recorded",  _xlfn.XLOOKUP($C399,_xlfn.XLOOKUP(H$330,_xlpm.x,_xlpm.y,""),_xlpm.z,"Not Declared")))</f>
        <v>Not Declared</v>
      </c>
      <c r="I399" s="729" t="str" cm="1">
        <f t="array" ref="I399">_xlfn.LET(_xlpm.x, Witney!$D$43:$M$43, _xlpm.y, Witney!$D$45:$M$70, _xlpm.z, Witney!$A$45:$A$70, IF(_xlfn.XLOOKUP($C399,_xlfn.XLOOKUP(I$330,_xlpm.x,_xlpm.y,""),_xlpm.z,"Not Declared")="", "Name not recorded",  _xlfn.XLOOKUP($C399,_xlfn.XLOOKUP(I$330,_xlpm.x,_xlpm.y,""),_xlpm.z,"Not Declared")))</f>
        <v>Not Declared</v>
      </c>
      <c r="J399" s="729" t="str" cm="1">
        <f t="array" ref="J399">_xlfn.LET(_xlpm.x, Witney!$D$43:$M$43, _xlpm.y, Witney!$D$45:$M$70, _xlpm.z, Witney!$A$45:$A$70, IF(_xlfn.XLOOKUP($C399,_xlfn.XLOOKUP(J$330,_xlpm.x,_xlpm.y,""),_xlpm.z,"Not Declared")="", "Name not recorded",  _xlfn.XLOOKUP($C399,_xlfn.XLOOKUP(J$330,_xlpm.x,_xlpm.y,""),_xlpm.z,"Not Declared")))</f>
        <v>Not Declared</v>
      </c>
      <c r="K399" s="729" t="str" cm="1">
        <f t="array" ref="K399">_xlfn.LET(_xlpm.x, Witney!$D$43:$M$43, _xlpm.y, Witney!$D$45:$M$70, _xlpm.z, Witney!$A$45:$A$70, IF(_xlfn.XLOOKUP($C399,_xlfn.XLOOKUP(K$330,_xlpm.x,_xlpm.y,""),_xlpm.z,"Not Declared")="", "Name not recorded",  _xlfn.XLOOKUP($C399,_xlfn.XLOOKUP(K$330,_xlpm.x,_xlpm.y,""),_xlpm.z,"Not Declared")))</f>
        <v>Not Declared</v>
      </c>
      <c r="L399" s="729" t="str" cm="1">
        <f t="array" ref="L399">_xlfn.LET(_xlpm.x, Witney!$D$43:$M$43, _xlpm.y, Witney!$D$45:$M$70, _xlpm.z, Witney!$A$45:$A$70, IF(_xlfn.XLOOKUP($C399,_xlfn.XLOOKUP(L$330,_xlpm.x,_xlpm.y,""),_xlpm.z,"Not Declared")="", "Name not recorded",  _xlfn.XLOOKUP($C399,_xlfn.XLOOKUP(L$330,_xlpm.x,_xlpm.y,""),_xlpm.z,"Not Declared")))</f>
        <v>Not Declared</v>
      </c>
      <c r="M399" s="729" t="str" cm="1">
        <f t="array" ref="M399">_xlfn.LET(_xlpm.x, Witney!$D$43:$M$43, _xlpm.y, Witney!$D$45:$M$70, _xlpm.z, Witney!$A$45:$A$70, IF(_xlfn.XLOOKUP($C399,_xlfn.XLOOKUP(M$330,_xlpm.x,_xlpm.y,""),_xlpm.z,"Not Declared")="", "Name not recorded",  _xlfn.XLOOKUP($C399,_xlfn.XLOOKUP(M$330,_xlpm.x,_xlpm.y,""),_xlpm.z,"Not Declared")))</f>
        <v>Not Declared</v>
      </c>
      <c r="N399" s="729" t="str" cm="1">
        <f t="array" ref="N399">_xlfn.LET(_xlpm.x, Witney!$D$43:$M$43, _xlpm.y, Witney!$D$45:$M$70, _xlpm.z, Witney!$A$45:$A$70, IF(_xlfn.XLOOKUP($C399,_xlfn.XLOOKUP(N$330,_xlpm.x,_xlpm.y,""),_xlpm.z,"Not Declared")="", "Name not recorded",  _xlfn.XLOOKUP($C399,_xlfn.XLOOKUP(N$330,_xlpm.x,_xlpm.y,""),_xlpm.z,"Not Declared")))</f>
        <v>Not Declared</v>
      </c>
      <c r="O399" s="732"/>
      <c r="P399" s="3"/>
      <c r="Q399" s="3"/>
      <c r="R399" s="3"/>
      <c r="S399" s="3"/>
      <c r="T399" s="15"/>
      <c r="U399" s="15"/>
      <c r="V399" s="15"/>
      <c r="W399" s="15"/>
      <c r="X399" s="3"/>
      <c r="Y399" s="88"/>
      <c r="CI399" s="370"/>
    </row>
    <row r="400" spans="1:131" s="359" customFormat="1" ht="21" customHeight="1">
      <c r="A400" s="358" t="str">
        <f t="shared" si="43"/>
        <v>Witney Road Runners</v>
      </c>
      <c r="B400" s="729"/>
      <c r="C400" s="729" t="s">
        <v>322</v>
      </c>
      <c r="D400" s="732" t="str" cm="1">
        <f t="array" ref="D400">_xlfn.LET(_xlpm.x, Witney!$C$43:$M$43, _xlpm.y, Witney!$C$45:$M$70, _xlpm.z, Witney!$A$45:$A$70, IF(_xlfn.XLOOKUP($C400,_xlfn.XLOOKUP(D$330,_xlpm.x,_xlpm.y,""),_xlpm.z,"Not Declared")="", "Name not recorded",  _xlfn.XLOOKUP($C400,_xlfn.XLOOKUP(D$330,_xlpm.x,_xlpm.y,""),_xlpm.z,"Not Declared")))</f>
        <v>Not Declared</v>
      </c>
      <c r="E400" s="729" t="str" cm="1">
        <f t="array" ref="E400">_xlfn.LET(_xlpm.x, Witney!$D$43:$M$43, _xlpm.y, Witney!$D$45:$M$70, _xlpm.z, Witney!$A$45:$A$70, IF(_xlfn.XLOOKUP($C400,_xlfn.XLOOKUP(E$330,_xlpm.x,_xlpm.y,""),_xlpm.z,"Not Declared")="", "Name not recorded",  _xlfn.XLOOKUP($C400,_xlfn.XLOOKUP(E$330,_xlpm.x,_xlpm.y,""),_xlpm.z,"Not Declared")))</f>
        <v>Not Declared</v>
      </c>
      <c r="F400" s="729" t="str" cm="1">
        <f t="array" ref="F400">_xlfn.LET(_xlpm.x, Witney!$D$43:$M$43, _xlpm.y, Witney!$D$45:$M$70, _xlpm.z, Witney!$A$45:$A$70, IF(_xlfn.XLOOKUP($C400,_xlfn.XLOOKUP(F$330,_xlpm.x,_xlpm.y,""),_xlpm.z,"Not Declared")="", "Name not recorded",  _xlfn.XLOOKUP($C400,_xlfn.XLOOKUP(F$330,_xlpm.x,_xlpm.y,""),_xlpm.z,"Not Declared")))</f>
        <v>Not Declared</v>
      </c>
      <c r="G400" s="729" t="str" cm="1">
        <f t="array" ref="G400">_xlfn.LET(_xlpm.x, Witney!$D$43:$M$43, _xlpm.y, Witney!$D$45:$M$70, _xlpm.z, Witney!$A$45:$A$70, IF(_xlfn.XLOOKUP($C400,_xlfn.XLOOKUP(G$330,_xlpm.x,_xlpm.y,""),_xlpm.z,"Not Declared")="", "Name not recorded",  _xlfn.XLOOKUP($C400,_xlfn.XLOOKUP(G$330,_xlpm.x,_xlpm.y,""),_xlpm.z,"Not Declared")))</f>
        <v>Not Declared</v>
      </c>
      <c r="H400" s="729" t="str" cm="1">
        <f t="array" ref="H400">_xlfn.LET(_xlpm.x, Witney!$D$43:$M$43, _xlpm.y, Witney!$D$45:$M$70, _xlpm.z, Witney!$A$45:$A$70, IF(_xlfn.XLOOKUP($C400,_xlfn.XLOOKUP(H$330,_xlpm.x,_xlpm.y,""),_xlpm.z,"Not Declared")="", "Name not recorded",  _xlfn.XLOOKUP($C400,_xlfn.XLOOKUP(H$330,_xlpm.x,_xlpm.y,""),_xlpm.z,"Not Declared")))</f>
        <v>Not Declared</v>
      </c>
      <c r="I400" s="729" t="str" cm="1">
        <f t="array" ref="I400">_xlfn.LET(_xlpm.x, Witney!$D$43:$M$43, _xlpm.y, Witney!$D$45:$M$70, _xlpm.z, Witney!$A$45:$A$70, IF(_xlfn.XLOOKUP($C400,_xlfn.XLOOKUP(I$330,_xlpm.x,_xlpm.y,""),_xlpm.z,"Not Declared")="", "Name not recorded",  _xlfn.XLOOKUP($C400,_xlfn.XLOOKUP(I$330,_xlpm.x,_xlpm.y,""),_xlpm.z,"Not Declared")))</f>
        <v>Not Declared</v>
      </c>
      <c r="J400" s="729" t="str" cm="1">
        <f t="array" ref="J400">_xlfn.LET(_xlpm.x, Witney!$D$43:$M$43, _xlpm.y, Witney!$D$45:$M$70, _xlpm.z, Witney!$A$45:$A$70, IF(_xlfn.XLOOKUP($C400,_xlfn.XLOOKUP(J$330,_xlpm.x,_xlpm.y,""),_xlpm.z,"Not Declared")="", "Name not recorded",  _xlfn.XLOOKUP($C400,_xlfn.XLOOKUP(J$330,_xlpm.x,_xlpm.y,""),_xlpm.z,"Not Declared")))</f>
        <v>Not Declared</v>
      </c>
      <c r="K400" s="729" t="str" cm="1">
        <f t="array" ref="K400">_xlfn.LET(_xlpm.x, Witney!$D$43:$M$43, _xlpm.y, Witney!$D$45:$M$70, _xlpm.z, Witney!$A$45:$A$70, IF(_xlfn.XLOOKUP($C400,_xlfn.XLOOKUP(K$330,_xlpm.x,_xlpm.y,""),_xlpm.z,"Not Declared")="", "Name not recorded",  _xlfn.XLOOKUP($C400,_xlfn.XLOOKUP(K$330,_xlpm.x,_xlpm.y,""),_xlpm.z,"Not Declared")))</f>
        <v>Not Declared</v>
      </c>
      <c r="L400" s="729" t="str" cm="1">
        <f t="array" ref="L400">_xlfn.LET(_xlpm.x, Witney!$D$43:$M$43, _xlpm.y, Witney!$D$45:$M$70, _xlpm.z, Witney!$A$45:$A$70, IF(_xlfn.XLOOKUP($C400,_xlfn.XLOOKUP(L$330,_xlpm.x,_xlpm.y,""),_xlpm.z,"Not Declared")="", "Name not recorded",  _xlfn.XLOOKUP($C400,_xlfn.XLOOKUP(L$330,_xlpm.x,_xlpm.y,""),_xlpm.z,"Not Declared")))</f>
        <v>Not Declared</v>
      </c>
      <c r="M400" s="729" t="str" cm="1">
        <f t="array" ref="M400">_xlfn.LET(_xlpm.x, Witney!$D$43:$M$43, _xlpm.y, Witney!$D$45:$M$70, _xlpm.z, Witney!$A$45:$A$70, IF(_xlfn.XLOOKUP($C400,_xlfn.XLOOKUP(M$330,_xlpm.x,_xlpm.y,""),_xlpm.z,"Not Declared")="", "Name not recorded",  _xlfn.XLOOKUP($C400,_xlfn.XLOOKUP(M$330,_xlpm.x,_xlpm.y,""),_xlpm.z,"Not Declared")))</f>
        <v>Not Declared</v>
      </c>
      <c r="N400" s="729" t="str" cm="1">
        <f t="array" ref="N400">_xlfn.LET(_xlpm.x, Witney!$D$43:$M$43, _xlpm.y, Witney!$D$45:$M$70, _xlpm.z, Witney!$A$45:$A$70, IF(_xlfn.XLOOKUP($C400,_xlfn.XLOOKUP(N$330,_xlpm.x,_xlpm.y,""),_xlpm.z,"Not Declared")="", "Name not recorded",  _xlfn.XLOOKUP($C400,_xlfn.XLOOKUP(N$330,_xlpm.x,_xlpm.y,""),_xlpm.z,"Not Declared")))</f>
        <v>Not Declared</v>
      </c>
      <c r="O400" s="732"/>
      <c r="P400" s="3"/>
      <c r="Q400" s="3"/>
      <c r="R400" s="3"/>
      <c r="S400" s="3"/>
      <c r="T400" s="15"/>
      <c r="U400" s="15"/>
      <c r="V400" s="15"/>
      <c r="W400" s="15"/>
      <c r="X400" s="3"/>
      <c r="Y400" s="88"/>
      <c r="AE400" s="370"/>
      <c r="CI400" s="370"/>
      <c r="DH400" s="435"/>
      <c r="DJ400" s="435"/>
      <c r="DQ400" s="435"/>
    </row>
    <row r="401" spans="1:131" s="359" customFormat="1" ht="21" customHeight="1">
      <c r="A401" s="358" t="str">
        <f t="shared" si="43"/>
        <v>Witney Road Runners</v>
      </c>
      <c r="B401" s="729"/>
      <c r="C401" s="729" t="s">
        <v>323</v>
      </c>
      <c r="D401" s="732" t="str" cm="1">
        <f t="array" ref="D401">_xlfn.LET(_xlpm.x, Witney!$C$43:$M$43, _xlpm.y, Witney!$C$45:$M$70, _xlpm.z, Witney!$A$45:$A$70, IF(_xlfn.XLOOKUP($C401,_xlfn.XLOOKUP(D$330,_xlpm.x,_xlpm.y,""),_xlpm.z,"Not Declared")="", "Name not recorded",  _xlfn.XLOOKUP($C401,_xlfn.XLOOKUP(D$330,_xlpm.x,_xlpm.y,""),_xlpm.z,"Not Declared")))</f>
        <v>Not Declared</v>
      </c>
      <c r="E401" s="729" t="str" cm="1">
        <f t="array" ref="E401">_xlfn.LET(_xlpm.x, Witney!$D$43:$M$43, _xlpm.y, Witney!$D$45:$M$70, _xlpm.z, Witney!$A$45:$A$70, IF(_xlfn.XLOOKUP($C401,_xlfn.XLOOKUP(E$330,_xlpm.x,_xlpm.y,""),_xlpm.z,"Not Declared")="", "Name not recorded",  _xlfn.XLOOKUP($C401,_xlfn.XLOOKUP(E$330,_xlpm.x,_xlpm.y,""),_xlpm.z,"Not Declared")))</f>
        <v>Not Declared</v>
      </c>
      <c r="F401" s="729" t="str" cm="1">
        <f t="array" ref="F401">_xlfn.LET(_xlpm.x, Witney!$D$43:$M$43, _xlpm.y, Witney!$D$45:$M$70, _xlpm.z, Witney!$A$45:$A$70, IF(_xlfn.XLOOKUP($C401,_xlfn.XLOOKUP(F$330,_xlpm.x,_xlpm.y,""),_xlpm.z,"Not Declared")="", "Name not recorded",  _xlfn.XLOOKUP($C401,_xlfn.XLOOKUP(F$330,_xlpm.x,_xlpm.y,""),_xlpm.z,"Not Declared")))</f>
        <v>Not Declared</v>
      </c>
      <c r="G401" s="729" t="str" cm="1">
        <f t="array" ref="G401">_xlfn.LET(_xlpm.x, Witney!$D$43:$M$43, _xlpm.y, Witney!$D$45:$M$70, _xlpm.z, Witney!$A$45:$A$70, IF(_xlfn.XLOOKUP($C401,_xlfn.XLOOKUP(G$330,_xlpm.x,_xlpm.y,""),_xlpm.z,"Not Declared")="", "Name not recorded",  _xlfn.XLOOKUP($C401,_xlfn.XLOOKUP(G$330,_xlpm.x,_xlpm.y,""),_xlpm.z,"Not Declared")))</f>
        <v>Not Declared</v>
      </c>
      <c r="H401" s="729" t="str" cm="1">
        <f t="array" ref="H401">_xlfn.LET(_xlpm.x, Witney!$D$43:$M$43, _xlpm.y, Witney!$D$45:$M$70, _xlpm.z, Witney!$A$45:$A$70, IF(_xlfn.XLOOKUP($C401,_xlfn.XLOOKUP(H$330,_xlpm.x,_xlpm.y,""),_xlpm.z,"Not Declared")="", "Name not recorded",  _xlfn.XLOOKUP($C401,_xlfn.XLOOKUP(H$330,_xlpm.x,_xlpm.y,""),_xlpm.z,"Not Declared")))</f>
        <v>Not Declared</v>
      </c>
      <c r="I401" s="729" t="str" cm="1">
        <f t="array" ref="I401">_xlfn.LET(_xlpm.x, Witney!$D$43:$M$43, _xlpm.y, Witney!$D$45:$M$70, _xlpm.z, Witney!$A$45:$A$70, IF(_xlfn.XLOOKUP($C401,_xlfn.XLOOKUP(I$330,_xlpm.x,_xlpm.y,""),_xlpm.z,"Not Declared")="", "Name not recorded",  _xlfn.XLOOKUP($C401,_xlfn.XLOOKUP(I$330,_xlpm.x,_xlpm.y,""),_xlpm.z,"Not Declared")))</f>
        <v>Not Declared</v>
      </c>
      <c r="J401" s="729" t="str" cm="1">
        <f t="array" ref="J401">_xlfn.LET(_xlpm.x, Witney!$D$43:$M$43, _xlpm.y, Witney!$D$45:$M$70, _xlpm.z, Witney!$A$45:$A$70, IF(_xlfn.XLOOKUP($C401,_xlfn.XLOOKUP(J$330,_xlpm.x,_xlpm.y,""),_xlpm.z,"Not Declared")="", "Name not recorded",  _xlfn.XLOOKUP($C401,_xlfn.XLOOKUP(J$330,_xlpm.x,_xlpm.y,""),_xlpm.z,"Not Declared")))</f>
        <v>Not Declared</v>
      </c>
      <c r="K401" s="729" t="str" cm="1">
        <f t="array" ref="K401">_xlfn.LET(_xlpm.x, Witney!$D$43:$M$43, _xlpm.y, Witney!$D$45:$M$70, _xlpm.z, Witney!$A$45:$A$70, IF(_xlfn.XLOOKUP($C401,_xlfn.XLOOKUP(K$330,_xlpm.x,_xlpm.y,""),_xlpm.z,"Not Declared")="", "Name not recorded",  _xlfn.XLOOKUP($C401,_xlfn.XLOOKUP(K$330,_xlpm.x,_xlpm.y,""),_xlpm.z,"Not Declared")))</f>
        <v>Not Declared</v>
      </c>
      <c r="L401" s="729" t="str" cm="1">
        <f t="array" ref="L401">_xlfn.LET(_xlpm.x, Witney!$D$43:$M$43, _xlpm.y, Witney!$D$45:$M$70, _xlpm.z, Witney!$A$45:$A$70, IF(_xlfn.XLOOKUP($C401,_xlfn.XLOOKUP(L$330,_xlpm.x,_xlpm.y,""),_xlpm.z,"Not Declared")="", "Name not recorded",  _xlfn.XLOOKUP($C401,_xlfn.XLOOKUP(L$330,_xlpm.x,_xlpm.y,""),_xlpm.z,"Not Declared")))</f>
        <v>Not Declared</v>
      </c>
      <c r="M401" s="729" t="str" cm="1">
        <f t="array" ref="M401">_xlfn.LET(_xlpm.x, Witney!$D$43:$M$43, _xlpm.y, Witney!$D$45:$M$70, _xlpm.z, Witney!$A$45:$A$70, IF(_xlfn.XLOOKUP($C401,_xlfn.XLOOKUP(M$330,_xlpm.x,_xlpm.y,""),_xlpm.z,"Not Declared")="", "Name not recorded",  _xlfn.XLOOKUP($C401,_xlfn.XLOOKUP(M$330,_xlpm.x,_xlpm.y,""),_xlpm.z,"Not Declared")))</f>
        <v>Not Declared</v>
      </c>
      <c r="N401" s="729" t="str" cm="1">
        <f t="array" ref="N401">_xlfn.LET(_xlpm.x, Witney!$D$43:$M$43, _xlpm.y, Witney!$D$45:$M$70, _xlpm.z, Witney!$A$45:$A$70, IF(_xlfn.XLOOKUP($C401,_xlfn.XLOOKUP(N$330,_xlpm.x,_xlpm.y,""),_xlpm.z,"Not Declared")="", "Name not recorded",  _xlfn.XLOOKUP($C401,_xlfn.XLOOKUP(N$330,_xlpm.x,_xlpm.y,""),_xlpm.z,"Not Declared")))</f>
        <v>Not Declared</v>
      </c>
      <c r="O401" s="732"/>
      <c r="P401" s="3"/>
      <c r="Q401" s="3"/>
      <c r="R401" s="3"/>
      <c r="S401" s="3"/>
      <c r="T401" s="15"/>
      <c r="U401" s="15"/>
      <c r="V401" s="15"/>
      <c r="W401" s="15"/>
      <c r="X401" s="3"/>
      <c r="Y401" s="88"/>
      <c r="AE401" s="370"/>
      <c r="CI401" s="370"/>
      <c r="DH401" s="435"/>
      <c r="DJ401" s="435"/>
      <c r="DQ401" s="435"/>
    </row>
    <row r="402" spans="1:131" s="359" customFormat="1" ht="21" customHeight="1">
      <c r="A402" s="358"/>
      <c r="B402" s="729"/>
      <c r="C402" s="729"/>
      <c r="D402" s="729"/>
      <c r="E402" s="729"/>
      <c r="F402" s="729"/>
      <c r="G402" s="729"/>
      <c r="H402" s="729"/>
      <c r="I402" s="729"/>
      <c r="J402" s="729"/>
      <c r="K402" s="729"/>
      <c r="L402" s="729"/>
      <c r="M402" s="729"/>
      <c r="N402" s="729"/>
      <c r="O402" s="732"/>
      <c r="P402" s="3"/>
      <c r="Q402" s="3"/>
      <c r="R402" s="3"/>
      <c r="S402" s="3"/>
      <c r="T402" s="15"/>
      <c r="U402" s="15"/>
      <c r="V402" s="15"/>
      <c r="W402" s="15"/>
      <c r="X402" s="3"/>
      <c r="Y402" s="88"/>
      <c r="AE402" s="370"/>
      <c r="CI402" s="370"/>
      <c r="DH402" s="435"/>
      <c r="DJ402" s="435"/>
      <c r="DQ402" s="435"/>
    </row>
    <row r="403" spans="1:131" s="359" customFormat="1" ht="21" customHeight="1">
      <c r="A403" s="358" t="str">
        <f>'Great Milton'!AJ$2</f>
        <v>Great Milton AC</v>
      </c>
      <c r="B403" s="729" t="str">
        <f>'Great Milton'!AV$1</f>
        <v>!</v>
      </c>
      <c r="C403" s="729" t="s">
        <v>71</v>
      </c>
      <c r="D403" s="732" t="str" cm="1">
        <f t="array" ref="D403">_xlfn.LET(_xlpm.x, 'Great Milton'!$C$43:$M$43, _xlpm.y, 'Great Milton'!$C$45:$M$70, _xlpm.z, 'Great Milton'!$A$45:$A$70, IF(_xlfn.XLOOKUP($C403,_xlfn.XLOOKUP(D$330,_xlpm.x,_xlpm.y,""),_xlpm.z,"Not Declared")="", "Name not recorded",  _xlfn.XLOOKUP($C403,_xlfn.XLOOKUP(D$330,_xlpm.x,_xlpm.y,""),_xlpm.z,"Not Declared")))</f>
        <v>Not Declared</v>
      </c>
      <c r="E403" s="729" t="str" cm="1">
        <f t="array" ref="E403">_xlfn.LET(_xlpm.x, 'Great Milton'!$D$43:$M$43, _xlpm.y, 'Great Milton'!$D$45:$M$70, _xlpm.z, 'Great Milton'!$A$45:$A$70, IF(_xlfn.XLOOKUP($C403,_xlfn.XLOOKUP(E$330,_xlpm.x,_xlpm.y,""),_xlpm.z,"Not Declared")="", "Name not recorded",  _xlfn.XLOOKUP($C403,_xlfn.XLOOKUP(E$330,_xlpm.x,_xlpm.y,""),_xlpm.z,"Not Declared")))</f>
        <v>Not Declared</v>
      </c>
      <c r="F403" s="729" t="str" cm="1">
        <f t="array" ref="F403">_xlfn.LET(_xlpm.x, 'Great Milton'!$D$43:$M$43, _xlpm.y, 'Great Milton'!$D$45:$M$70, _xlpm.z, 'Great Milton'!$A$45:$A$70, IF(_xlfn.XLOOKUP($C403,_xlfn.XLOOKUP(F$330,_xlpm.x,_xlpm.y,""),_xlpm.z,"Not Declared")="", "Name not recorded",  _xlfn.XLOOKUP($C403,_xlfn.XLOOKUP(F$330,_xlpm.x,_xlpm.y,""),_xlpm.z,"Not Declared")))</f>
        <v>Not Declared</v>
      </c>
      <c r="G403" s="729" t="str" cm="1">
        <f t="array" ref="G403">_xlfn.LET(_xlpm.x, 'Great Milton'!$D$43:$M$43, _xlpm.y, 'Great Milton'!$D$45:$M$70, _xlpm.z, 'Great Milton'!$A$45:$A$70, IF(_xlfn.XLOOKUP($C403,_xlfn.XLOOKUP(G$330,_xlpm.x,_xlpm.y,""),_xlpm.z,"Not Declared")="", "Name not recorded",  _xlfn.XLOOKUP($C403,_xlfn.XLOOKUP(G$330,_xlpm.x,_xlpm.y,""),_xlpm.z,"Not Declared")))</f>
        <v>Not Declared</v>
      </c>
      <c r="H403" s="729" t="str" cm="1">
        <f t="array" ref="H403">_xlfn.LET(_xlpm.x, 'Great Milton'!$D$43:$M$43, _xlpm.y, 'Great Milton'!$D$45:$M$70, _xlpm.z, 'Great Milton'!$A$45:$A$70, IF(_xlfn.XLOOKUP($C403,_xlfn.XLOOKUP(H$330,_xlpm.x,_xlpm.y,""),_xlpm.z,"Not Declared")="", "Name not recorded",  _xlfn.XLOOKUP($C403,_xlfn.XLOOKUP(H$330,_xlpm.x,_xlpm.y,""),_xlpm.z,"Not Declared")))</f>
        <v>Not Declared</v>
      </c>
      <c r="I403" s="729" t="str" cm="1">
        <f t="array" ref="I403">_xlfn.LET(_xlpm.x, 'Great Milton'!$D$43:$M$43, _xlpm.y, 'Great Milton'!$D$45:$M$70, _xlpm.z, 'Great Milton'!$A$45:$A$70, IF(_xlfn.XLOOKUP($C403,_xlfn.XLOOKUP(I$330,_xlpm.x,_xlpm.y,""),_xlpm.z,"Not Declared")="", "Name not recorded",  _xlfn.XLOOKUP($C403,_xlfn.XLOOKUP(I$330,_xlpm.x,_xlpm.y,""),_xlpm.z,"Not Declared")))</f>
        <v>Not Declared</v>
      </c>
      <c r="J403" s="729" t="str" cm="1">
        <f t="array" ref="J403">_xlfn.LET(_xlpm.x, 'Great Milton'!$D$43:$M$43, _xlpm.y, 'Great Milton'!$D$45:$M$70, _xlpm.z, 'Great Milton'!$A$45:$A$70, IF(_xlfn.XLOOKUP($C403,_xlfn.XLOOKUP(J$330,_xlpm.x,_xlpm.y,""),_xlpm.z,"Not Declared")="", "Name not recorded",  _xlfn.XLOOKUP($C403,_xlfn.XLOOKUP(J$330,_xlpm.x,_xlpm.y,""),_xlpm.z,"Not Declared")))</f>
        <v>Not Declared</v>
      </c>
      <c r="K403" s="729" t="str" cm="1">
        <f t="array" ref="K403">_xlfn.LET(_xlpm.x, 'Great Milton'!$D$43:$M$43, _xlpm.y, 'Great Milton'!$D$45:$M$70, _xlpm.z, 'Great Milton'!$A$45:$A$70, IF(_xlfn.XLOOKUP($C403,_xlfn.XLOOKUP(K$330,_xlpm.x,_xlpm.y,""),_xlpm.z,"Not Declared")="", "Name not recorded",  _xlfn.XLOOKUP($C403,_xlfn.XLOOKUP(K$330,_xlpm.x,_xlpm.y,""),_xlpm.z,"Not Declared")))</f>
        <v>Not Declared</v>
      </c>
      <c r="L403" s="729" t="str" cm="1">
        <f t="array" ref="L403">_xlfn.LET(_xlpm.x, 'Great Milton'!$D$43:$M$43, _xlpm.y, 'Great Milton'!$D$45:$M$70, _xlpm.z, 'Great Milton'!$A$45:$A$70, IF(_xlfn.XLOOKUP($C403,_xlfn.XLOOKUP(L$330,_xlpm.x,_xlpm.y,""),_xlpm.z,"Not Declared")="", "Name not recorded",  _xlfn.XLOOKUP($C403,_xlfn.XLOOKUP(L$330,_xlpm.x,_xlpm.y,""),_xlpm.z,"Not Declared")))</f>
        <v>Not Declared</v>
      </c>
      <c r="M403" s="729" t="str" cm="1">
        <f t="array" ref="M403">_xlfn.LET(_xlpm.x, 'Great Milton'!$D$43:$M$43, _xlpm.y, 'Great Milton'!$D$45:$M$70, _xlpm.z, 'Great Milton'!$A$45:$A$70, IF(_xlfn.XLOOKUP($C403,_xlfn.XLOOKUP(M$330,_xlpm.x,_xlpm.y,""),_xlpm.z,"Not Declared")="", "Name not recorded",  _xlfn.XLOOKUP($C403,_xlfn.XLOOKUP(M$330,_xlpm.x,_xlpm.y,""),_xlpm.z,"Not Declared")))</f>
        <v>Not Declared</v>
      </c>
      <c r="N403" s="729" t="str" cm="1">
        <f t="array" ref="N403">_xlfn.LET(_xlpm.x, 'Great Milton'!$D$43:$M$43, _xlpm.y, 'Great Milton'!$D$45:$M$70, _xlpm.z, 'Great Milton'!$A$45:$A$70, IF(_xlfn.XLOOKUP($C403,_xlfn.XLOOKUP(N$330,_xlpm.x,_xlpm.y,""),_xlpm.z,"Not Declared")="", "Name not recorded",  _xlfn.XLOOKUP($C403,_xlfn.XLOOKUP(N$330,_xlpm.x,_xlpm.y,""),_xlpm.z,"Not Declared")))</f>
        <v>Not Declared</v>
      </c>
      <c r="O403" s="732"/>
      <c r="P403" s="732"/>
      <c r="Q403" s="732"/>
      <c r="R403" s="732"/>
      <c r="S403" s="732"/>
      <c r="T403" s="732"/>
      <c r="U403" s="732"/>
      <c r="V403" s="732"/>
      <c r="W403" s="732"/>
      <c r="X403" s="732"/>
      <c r="AE403" s="370"/>
      <c r="CI403" s="370"/>
      <c r="DH403" s="435"/>
      <c r="DJ403" s="435"/>
      <c r="DQ403" s="435"/>
    </row>
    <row r="404" spans="1:131" s="359" customFormat="1" ht="21" customHeight="1">
      <c r="A404" s="358" t="str">
        <f>A403</f>
        <v>Great Milton AC</v>
      </c>
      <c r="B404" s="729" t="str">
        <f>'Team Kennet'!AV$2</f>
        <v>XX</v>
      </c>
      <c r="C404" s="729" t="s">
        <v>65</v>
      </c>
      <c r="D404" s="732" t="str" cm="1">
        <f t="array" ref="D404">_xlfn.LET(_xlpm.x, 'Great Milton'!$C$43:$M$43, _xlpm.y, 'Great Milton'!$C$45:$M$70, _xlpm.z, 'Great Milton'!$A$45:$A$70, IF(_xlfn.XLOOKUP($C404,_xlfn.XLOOKUP(D$330,_xlpm.x,_xlpm.y,""),_xlpm.z,"Not Declared")="", "Name not recorded",  _xlfn.XLOOKUP($C404,_xlfn.XLOOKUP(D$330,_xlpm.x,_xlpm.y,""),_xlpm.z,"Not Declared")))</f>
        <v>Not Declared</v>
      </c>
      <c r="E404" s="729" t="str" cm="1">
        <f t="array" ref="E404">_xlfn.LET(_xlpm.x, 'Great Milton'!$D$43:$M$43, _xlpm.y, 'Great Milton'!$D$45:$M$70, _xlpm.z, 'Great Milton'!$A$45:$A$70, IF(_xlfn.XLOOKUP($C404,_xlfn.XLOOKUP(E$330,_xlpm.x,_xlpm.y,""),_xlpm.z,"Not Declared")="", "Name not recorded",  _xlfn.XLOOKUP($C404,_xlfn.XLOOKUP(E$330,_xlpm.x,_xlpm.y,""),_xlpm.z,"Not Declared")))</f>
        <v>Not Declared</v>
      </c>
      <c r="F404" s="729" t="str" cm="1">
        <f t="array" ref="F404">_xlfn.LET(_xlpm.x, 'Great Milton'!$D$43:$M$43, _xlpm.y, 'Great Milton'!$D$45:$M$70, _xlpm.z, 'Great Milton'!$A$45:$A$70, IF(_xlfn.XLOOKUP($C404,_xlfn.XLOOKUP(F$330,_xlpm.x,_xlpm.y,""),_xlpm.z,"Not Declared")="", "Name not recorded",  _xlfn.XLOOKUP($C404,_xlfn.XLOOKUP(F$330,_xlpm.x,_xlpm.y,""),_xlpm.z,"Not Declared")))</f>
        <v>Not Declared</v>
      </c>
      <c r="G404" s="729" t="str" cm="1">
        <f t="array" ref="G404">_xlfn.LET(_xlpm.x, 'Great Milton'!$D$43:$M$43, _xlpm.y, 'Great Milton'!$D$45:$M$70, _xlpm.z, 'Great Milton'!$A$45:$A$70, IF(_xlfn.XLOOKUP($C404,_xlfn.XLOOKUP(G$330,_xlpm.x,_xlpm.y,""),_xlpm.z,"Not Declared")="", "Name not recorded",  _xlfn.XLOOKUP($C404,_xlfn.XLOOKUP(G$330,_xlpm.x,_xlpm.y,""),_xlpm.z,"Not Declared")))</f>
        <v>Not Declared</v>
      </c>
      <c r="H404" s="729" t="str" cm="1">
        <f t="array" ref="H404">_xlfn.LET(_xlpm.x, 'Great Milton'!$D$43:$M$43, _xlpm.y, 'Great Milton'!$D$45:$M$70, _xlpm.z, 'Great Milton'!$A$45:$A$70, IF(_xlfn.XLOOKUP($C404,_xlfn.XLOOKUP(H$330,_xlpm.x,_xlpm.y,""),_xlpm.z,"Not Declared")="", "Name not recorded",  _xlfn.XLOOKUP($C404,_xlfn.XLOOKUP(H$330,_xlpm.x,_xlpm.y,""),_xlpm.z,"Not Declared")))</f>
        <v>Not Declared</v>
      </c>
      <c r="I404" s="729" t="str" cm="1">
        <f t="array" ref="I404">_xlfn.LET(_xlpm.x, 'Great Milton'!$D$43:$M$43, _xlpm.y, 'Great Milton'!$D$45:$M$70, _xlpm.z, 'Great Milton'!$A$45:$A$70, IF(_xlfn.XLOOKUP($C404,_xlfn.XLOOKUP(I$330,_xlpm.x,_xlpm.y,""),_xlpm.z,"Not Declared")="", "Name not recorded",  _xlfn.XLOOKUP($C404,_xlfn.XLOOKUP(I$330,_xlpm.x,_xlpm.y,""),_xlpm.z,"Not Declared")))</f>
        <v>Not Declared</v>
      </c>
      <c r="J404" s="729" t="str" cm="1">
        <f t="array" ref="J404">_xlfn.LET(_xlpm.x, 'Great Milton'!$D$43:$M$43, _xlpm.y, 'Great Milton'!$D$45:$M$70, _xlpm.z, 'Great Milton'!$A$45:$A$70, IF(_xlfn.XLOOKUP($C404,_xlfn.XLOOKUP(J$330,_xlpm.x,_xlpm.y,""),_xlpm.z,"Not Declared")="", "Name not recorded",  _xlfn.XLOOKUP($C404,_xlfn.XLOOKUP(J$330,_xlpm.x,_xlpm.y,""),_xlpm.z,"Not Declared")))</f>
        <v>Not Declared</v>
      </c>
      <c r="K404" s="729" t="str" cm="1">
        <f t="array" ref="K404">_xlfn.LET(_xlpm.x, 'Great Milton'!$D$43:$M$43, _xlpm.y, 'Great Milton'!$D$45:$M$70, _xlpm.z, 'Great Milton'!$A$45:$A$70, IF(_xlfn.XLOOKUP($C404,_xlfn.XLOOKUP(K$330,_xlpm.x,_xlpm.y,""),_xlpm.z,"Not Declared")="", "Name not recorded",  _xlfn.XLOOKUP($C404,_xlfn.XLOOKUP(K$330,_xlpm.x,_xlpm.y,""),_xlpm.z,"Not Declared")))</f>
        <v>Not Declared</v>
      </c>
      <c r="L404" s="729" t="str" cm="1">
        <f t="array" ref="L404">_xlfn.LET(_xlpm.x, 'Great Milton'!$D$43:$M$43, _xlpm.y, 'Great Milton'!$D$45:$M$70, _xlpm.z, 'Great Milton'!$A$45:$A$70, IF(_xlfn.XLOOKUP($C404,_xlfn.XLOOKUP(L$330,_xlpm.x,_xlpm.y,""),_xlpm.z,"Not Declared")="", "Name not recorded",  _xlfn.XLOOKUP($C404,_xlfn.XLOOKUP(L$330,_xlpm.x,_xlpm.y,""),_xlpm.z,"Not Declared")))</f>
        <v>Not Declared</v>
      </c>
      <c r="M404" s="729" t="str" cm="1">
        <f t="array" ref="M404">_xlfn.LET(_xlpm.x, 'Great Milton'!$D$43:$M$43, _xlpm.y, 'Great Milton'!$D$45:$M$70, _xlpm.z, 'Great Milton'!$A$45:$A$70, IF(_xlfn.XLOOKUP($C404,_xlfn.XLOOKUP(M$330,_xlpm.x,_xlpm.y,""),_xlpm.z,"Not Declared")="", "Name not recorded",  _xlfn.XLOOKUP($C404,_xlfn.XLOOKUP(M$330,_xlpm.x,_xlpm.y,""),_xlpm.z,"Not Declared")))</f>
        <v>Not Declared</v>
      </c>
      <c r="N404" s="729" t="str" cm="1">
        <f t="array" ref="N404">_xlfn.LET(_xlpm.x, 'Great Milton'!$D$43:$M$43, _xlpm.y, 'Great Milton'!$D$45:$M$70, _xlpm.z, 'Great Milton'!$A$45:$A$70, IF(_xlfn.XLOOKUP($C404,_xlfn.XLOOKUP(N$330,_xlpm.x,_xlpm.y,""),_xlpm.z,"Not Declared")="", "Name not recorded",  _xlfn.XLOOKUP($C404,_xlfn.XLOOKUP(N$330,_xlpm.x,_xlpm.y,""),_xlpm.z,"Not Declared")))</f>
        <v>Not Declared</v>
      </c>
      <c r="O404" s="732"/>
      <c r="P404" s="732"/>
      <c r="Q404" s="732"/>
      <c r="R404" s="732"/>
      <c r="S404" s="732"/>
      <c r="T404" s="732"/>
      <c r="U404" s="732"/>
      <c r="V404" s="732"/>
      <c r="W404" s="732"/>
      <c r="X404" s="732"/>
      <c r="AE404" s="370"/>
      <c r="CI404" s="370"/>
      <c r="DH404" s="435"/>
      <c r="DJ404" s="435"/>
      <c r="DQ404" s="435"/>
    </row>
    <row r="405" spans="1:131" s="359" customFormat="1" ht="21" customHeight="1">
      <c r="A405" s="358" t="str">
        <f t="shared" ref="A405:A410" si="44">A404</f>
        <v>Great Milton AC</v>
      </c>
      <c r="B405" s="729"/>
      <c r="C405" s="729" t="s">
        <v>517</v>
      </c>
      <c r="D405" s="732" t="str" cm="1">
        <f t="array" ref="D405">_xlfn.LET(_xlpm.x, 'Great Milton'!$C$43:$M$43, _xlpm.y, 'Great Milton'!$C$45:$M$70, _xlpm.z, 'Great Milton'!$A$45:$A$70, IF(_xlfn.XLOOKUP($C405,_xlfn.XLOOKUP(D$330,_xlpm.x,_xlpm.y,""),_xlpm.z,"Not Declared")="", "Name not recorded",  _xlfn.XLOOKUP($C405,_xlfn.XLOOKUP(D$330,_xlpm.x,_xlpm.y,""),_xlpm.z,"Not Declared")))</f>
        <v>Not Declared</v>
      </c>
      <c r="E405" s="729" t="str" cm="1">
        <f t="array" ref="E405">_xlfn.LET(_xlpm.x, 'Great Milton'!$D$43:$M$43, _xlpm.y, 'Great Milton'!$D$45:$M$70, _xlpm.z, 'Great Milton'!$A$45:$A$70, IF(_xlfn.XLOOKUP($C405,_xlfn.XLOOKUP(E$330,_xlpm.x,_xlpm.y,""),_xlpm.z,"Not Declared")="", "Name not recorded",  _xlfn.XLOOKUP($C405,_xlfn.XLOOKUP(E$330,_xlpm.x,_xlpm.y,""),_xlpm.z,"Not Declared")))</f>
        <v>Not Declared</v>
      </c>
      <c r="F405" s="729" t="str" cm="1">
        <f t="array" ref="F405">_xlfn.LET(_xlpm.x, 'Great Milton'!$D$43:$M$43, _xlpm.y, 'Great Milton'!$D$45:$M$70, _xlpm.z, 'Great Milton'!$A$45:$A$70, IF(_xlfn.XLOOKUP($C405,_xlfn.XLOOKUP(F$330,_xlpm.x,_xlpm.y,""),_xlpm.z,"Not Declared")="", "Name not recorded",  _xlfn.XLOOKUP($C405,_xlfn.XLOOKUP(F$330,_xlpm.x,_xlpm.y,""),_xlpm.z,"Not Declared")))</f>
        <v>Not Declared</v>
      </c>
      <c r="G405" s="729" t="str" cm="1">
        <f t="array" ref="G405">_xlfn.LET(_xlpm.x, 'Great Milton'!$D$43:$M$43, _xlpm.y, 'Great Milton'!$D$45:$M$70, _xlpm.z, 'Great Milton'!$A$45:$A$70, IF(_xlfn.XLOOKUP($C405,_xlfn.XLOOKUP(G$330,_xlpm.x,_xlpm.y,""),_xlpm.z,"Not Declared")="", "Name not recorded",  _xlfn.XLOOKUP($C405,_xlfn.XLOOKUP(G$330,_xlpm.x,_xlpm.y,""),_xlpm.z,"Not Declared")))</f>
        <v>Not Declared</v>
      </c>
      <c r="H405" s="729" t="str" cm="1">
        <f t="array" ref="H405">_xlfn.LET(_xlpm.x, 'Great Milton'!$D$43:$M$43, _xlpm.y, 'Great Milton'!$D$45:$M$70, _xlpm.z, 'Great Milton'!$A$45:$A$70, IF(_xlfn.XLOOKUP($C405,_xlfn.XLOOKUP(H$330,_xlpm.x,_xlpm.y,""),_xlpm.z,"Not Declared")="", "Name not recorded",  _xlfn.XLOOKUP($C405,_xlfn.XLOOKUP(H$330,_xlpm.x,_xlpm.y,""),_xlpm.z,"Not Declared")))</f>
        <v>Not Declared</v>
      </c>
      <c r="I405" s="729" t="str" cm="1">
        <f t="array" ref="I405">_xlfn.LET(_xlpm.x, 'Great Milton'!$D$43:$M$43, _xlpm.y, 'Great Milton'!$D$45:$M$70, _xlpm.z, 'Great Milton'!$A$45:$A$70, IF(_xlfn.XLOOKUP($C405,_xlfn.XLOOKUP(I$330,_xlpm.x,_xlpm.y,""),_xlpm.z,"Not Declared")="", "Name not recorded",  _xlfn.XLOOKUP($C405,_xlfn.XLOOKUP(I$330,_xlpm.x,_xlpm.y,""),_xlpm.z,"Not Declared")))</f>
        <v>Not Declared</v>
      </c>
      <c r="J405" s="729" t="str" cm="1">
        <f t="array" ref="J405">_xlfn.LET(_xlpm.x, 'Great Milton'!$D$43:$M$43, _xlpm.y, 'Great Milton'!$D$45:$M$70, _xlpm.z, 'Great Milton'!$A$45:$A$70, IF(_xlfn.XLOOKUP($C405,_xlfn.XLOOKUP(J$330,_xlpm.x,_xlpm.y,""),_xlpm.z,"Not Declared")="", "Name not recorded",  _xlfn.XLOOKUP($C405,_xlfn.XLOOKUP(J$330,_xlpm.x,_xlpm.y,""),_xlpm.z,"Not Declared")))</f>
        <v>Not Declared</v>
      </c>
      <c r="K405" s="729" t="str" cm="1">
        <f t="array" ref="K405">_xlfn.LET(_xlpm.x, 'Great Milton'!$D$43:$M$43, _xlpm.y, 'Great Milton'!$D$45:$M$70, _xlpm.z, 'Great Milton'!$A$45:$A$70, IF(_xlfn.XLOOKUP($C405,_xlfn.XLOOKUP(K$330,_xlpm.x,_xlpm.y,""),_xlpm.z,"Not Declared")="", "Name not recorded",  _xlfn.XLOOKUP($C405,_xlfn.XLOOKUP(K$330,_xlpm.x,_xlpm.y,""),_xlpm.z,"Not Declared")))</f>
        <v>Not Declared</v>
      </c>
      <c r="L405" s="729" t="str" cm="1">
        <f t="array" ref="L405">_xlfn.LET(_xlpm.x, 'Great Milton'!$D$43:$M$43, _xlpm.y, 'Great Milton'!$D$45:$M$70, _xlpm.z, 'Great Milton'!$A$45:$A$70, IF(_xlfn.XLOOKUP($C405,_xlfn.XLOOKUP(L$330,_xlpm.x,_xlpm.y,""),_xlpm.z,"Not Declared")="", "Name not recorded",  _xlfn.XLOOKUP($C405,_xlfn.XLOOKUP(L$330,_xlpm.x,_xlpm.y,""),_xlpm.z,"Not Declared")))</f>
        <v>Not Declared</v>
      </c>
      <c r="M405" s="729" t="str" cm="1">
        <f t="array" ref="M405">_xlfn.LET(_xlpm.x, 'Great Milton'!$D$43:$M$43, _xlpm.y, 'Great Milton'!$D$45:$M$70, _xlpm.z, 'Great Milton'!$A$45:$A$70, IF(_xlfn.XLOOKUP($C405,_xlfn.XLOOKUP(M$330,_xlpm.x,_xlpm.y,""),_xlpm.z,"Not Declared")="", "Name not recorded",  _xlfn.XLOOKUP($C405,_xlfn.XLOOKUP(M$330,_xlpm.x,_xlpm.y,""),_xlpm.z,"Not Declared")))</f>
        <v>Not Declared</v>
      </c>
      <c r="N405" s="729" t="str" cm="1">
        <f t="array" ref="N405">_xlfn.LET(_xlpm.x, 'Great Milton'!$D$43:$M$43, _xlpm.y, 'Great Milton'!$D$45:$M$70, _xlpm.z, 'Great Milton'!$A$45:$A$70, IF(_xlfn.XLOOKUP($C405,_xlfn.XLOOKUP(N$330,_xlpm.x,_xlpm.y,""),_xlpm.z,"Not Declared")="", "Name not recorded",  _xlfn.XLOOKUP($C405,_xlfn.XLOOKUP(N$330,_xlpm.x,_xlpm.y,""),_xlpm.z,"Not Declared")))</f>
        <v>Not Declared</v>
      </c>
      <c r="O405" s="732"/>
      <c r="P405" s="79" t="s">
        <v>517</v>
      </c>
      <c r="Q405" s="729" t="s">
        <v>319</v>
      </c>
      <c r="R405" s="729" t="s">
        <v>320</v>
      </c>
      <c r="S405" s="729" t="s">
        <v>321</v>
      </c>
      <c r="T405" s="729" t="str" cm="1">
        <f t="array" ref="T405">_xlfn.LET(_xlpm.x,'Great Milton'!$C$43:$N$43, _xlpm.y, 'Great Milton'!$C$45:$N$70, _xlpm.z, 'Great Milton'!$A$45:$A$70, IF(_xlfn.XLOOKUP(P405,_xlfn.XLOOKUP(T$330,_xlpm.x,_xlpm.y,""),_xlpm.z,"Not Declared")="", "Name not recorded",  _xlfn.XLOOKUP(P405,_xlfn.XLOOKUP(T$330,_xlpm.x,_xlpm.y,""),_xlpm.z,"Not Declared")))</f>
        <v>Not Declared</v>
      </c>
      <c r="U405" s="729" t="str" cm="1">
        <f t="array" ref="U405">_xlfn.LET(_xlpm.x,'Great Milton'!$C$43:$N$43, _xlpm.y, 'Great Milton'!$C$45:$N$70, _xlpm.z, 'Great Milton'!$A$45:$A$70, IF(_xlfn.XLOOKUP(Q405,_xlfn.XLOOKUP(U$330,_xlpm.x,_xlpm.y,""),_xlpm.z,"Not Declared")="", "Name not recorded",  _xlfn.XLOOKUP(Q405,_xlfn.XLOOKUP(U$330,_xlpm.x,_xlpm.y,""),_xlpm.z,"Not Declared")))</f>
        <v>Not Declared</v>
      </c>
      <c r="V405" s="729" t="str" cm="1">
        <f t="array" ref="V405">_xlfn.LET(_xlpm.x,'Great Milton'!$C$43:$N$43, _xlpm.y, 'Great Milton'!$C$45:$N$70, _xlpm.z, 'Great Milton'!$A$45:$A$70, IF(_xlfn.XLOOKUP(R405,_xlfn.XLOOKUP(V$330,_xlpm.x,_xlpm.y,""),_xlpm.z,"Not Declared")="", "Name not recorded",  _xlfn.XLOOKUP(R405,_xlfn.XLOOKUP(V$330,_xlpm.x,_xlpm.y,""),_xlpm.z,"Not Declared")))</f>
        <v>Not Declared</v>
      </c>
      <c r="W405" s="729" t="str" cm="1">
        <f t="array" ref="W405">_xlfn.LET(_xlpm.x,'Great Milton'!$C$43:$N$43, _xlpm.y, 'Great Milton'!$C$45:$N$70, _xlpm.z, 'Great Milton'!$A$45:$A$70, IF(_xlfn.XLOOKUP(S405,_xlfn.XLOOKUP(W$330,_xlpm.x,_xlpm.y,""),_xlpm.z,"Not Declared")="", "Name not recorded",  _xlfn.XLOOKUP(S405,_xlfn.XLOOKUP(W$330,_xlpm.x,_xlpm.y,""),_xlpm.z,"Not Declared")))</f>
        <v>Not Declared</v>
      </c>
      <c r="X405" s="358" t="str">
        <f>_xlfn.TEXTJOIN(", ",,T405:W405)</f>
        <v>Not Declared, Not Declared, Not Declared, Not Declared</v>
      </c>
      <c r="AE405" s="370"/>
      <c r="CI405" s="370"/>
      <c r="DH405" s="435"/>
      <c r="DJ405" s="435"/>
      <c r="DQ405" s="435"/>
    </row>
    <row r="406" spans="1:131" s="359" customFormat="1" ht="21" customHeight="1">
      <c r="A406" s="358" t="str">
        <f t="shared" si="44"/>
        <v>Great Milton AC</v>
      </c>
      <c r="B406" s="729"/>
      <c r="C406" s="729" t="s">
        <v>319</v>
      </c>
      <c r="D406" s="732" t="str" cm="1">
        <f t="array" ref="D406">_xlfn.LET(_xlpm.x, 'Great Milton'!$C$43:$M$43, _xlpm.y, 'Great Milton'!$C$45:$M$70, _xlpm.z, 'Great Milton'!$A$45:$A$70, IF(_xlfn.XLOOKUP($C406,_xlfn.XLOOKUP(D$330,_xlpm.x,_xlpm.y,""),_xlpm.z,"Not Declared")="", "Name not recorded",  _xlfn.XLOOKUP($C406,_xlfn.XLOOKUP(D$330,_xlpm.x,_xlpm.y,""),_xlpm.z,"Not Declared")))</f>
        <v>Not Declared</v>
      </c>
      <c r="E406" s="729" t="str" cm="1">
        <f t="array" ref="E406">_xlfn.LET(_xlpm.x, 'Great Milton'!$D$43:$M$43, _xlpm.y, 'Great Milton'!$D$45:$M$70, _xlpm.z, 'Great Milton'!$A$45:$A$70, IF(_xlfn.XLOOKUP($C406,_xlfn.XLOOKUP(E$330,_xlpm.x,_xlpm.y,""),_xlpm.z,"Not Declared")="", "Name not recorded",  _xlfn.XLOOKUP($C406,_xlfn.XLOOKUP(E$330,_xlpm.x,_xlpm.y,""),_xlpm.z,"Not Declared")))</f>
        <v>Not Declared</v>
      </c>
      <c r="F406" s="729" t="str" cm="1">
        <f t="array" ref="F406">_xlfn.LET(_xlpm.x, 'Great Milton'!$D$43:$M$43, _xlpm.y, 'Great Milton'!$D$45:$M$70, _xlpm.z, 'Great Milton'!$A$45:$A$70, IF(_xlfn.XLOOKUP($C406,_xlfn.XLOOKUP(F$330,_xlpm.x,_xlpm.y,""),_xlpm.z,"Not Declared")="", "Name not recorded",  _xlfn.XLOOKUP($C406,_xlfn.XLOOKUP(F$330,_xlpm.x,_xlpm.y,""),_xlpm.z,"Not Declared")))</f>
        <v>Not Declared</v>
      </c>
      <c r="G406" s="729" t="str" cm="1">
        <f t="array" ref="G406">_xlfn.LET(_xlpm.x, 'Great Milton'!$D$43:$M$43, _xlpm.y, 'Great Milton'!$D$45:$M$70, _xlpm.z, 'Great Milton'!$A$45:$A$70, IF(_xlfn.XLOOKUP($C406,_xlfn.XLOOKUP(G$330,_xlpm.x,_xlpm.y,""),_xlpm.z,"Not Declared")="", "Name not recorded",  _xlfn.XLOOKUP($C406,_xlfn.XLOOKUP(G$330,_xlpm.x,_xlpm.y,""),_xlpm.z,"Not Declared")))</f>
        <v>Not Declared</v>
      </c>
      <c r="H406" s="729" t="str" cm="1">
        <f t="array" ref="H406">_xlfn.LET(_xlpm.x, 'Great Milton'!$D$43:$M$43, _xlpm.y, 'Great Milton'!$D$45:$M$70, _xlpm.z, 'Great Milton'!$A$45:$A$70, IF(_xlfn.XLOOKUP($C406,_xlfn.XLOOKUP(H$330,_xlpm.x,_xlpm.y,""),_xlpm.z,"Not Declared")="", "Name not recorded",  _xlfn.XLOOKUP($C406,_xlfn.XLOOKUP(H$330,_xlpm.x,_xlpm.y,""),_xlpm.z,"Not Declared")))</f>
        <v>Not Declared</v>
      </c>
      <c r="I406" s="729" t="str" cm="1">
        <f t="array" ref="I406">_xlfn.LET(_xlpm.x, 'Great Milton'!$D$43:$M$43, _xlpm.y, 'Great Milton'!$D$45:$M$70, _xlpm.z, 'Great Milton'!$A$45:$A$70, IF(_xlfn.XLOOKUP($C406,_xlfn.XLOOKUP(I$330,_xlpm.x,_xlpm.y,""),_xlpm.z,"Not Declared")="", "Name not recorded",  _xlfn.XLOOKUP($C406,_xlfn.XLOOKUP(I$330,_xlpm.x,_xlpm.y,""),_xlpm.z,"Not Declared")))</f>
        <v>Not Declared</v>
      </c>
      <c r="J406" s="729" t="str" cm="1">
        <f t="array" ref="J406">_xlfn.LET(_xlpm.x, 'Great Milton'!$D$43:$M$43, _xlpm.y, 'Great Milton'!$D$45:$M$70, _xlpm.z, 'Great Milton'!$A$45:$A$70, IF(_xlfn.XLOOKUP($C406,_xlfn.XLOOKUP(J$330,_xlpm.x,_xlpm.y,""),_xlpm.z,"Not Declared")="", "Name not recorded",  _xlfn.XLOOKUP($C406,_xlfn.XLOOKUP(J$330,_xlpm.x,_xlpm.y,""),_xlpm.z,"Not Declared")))</f>
        <v>Not Declared</v>
      </c>
      <c r="K406" s="729" t="str" cm="1">
        <f t="array" ref="K406">_xlfn.LET(_xlpm.x, 'Great Milton'!$D$43:$M$43, _xlpm.y, 'Great Milton'!$D$45:$M$70, _xlpm.z, 'Great Milton'!$A$45:$A$70, IF(_xlfn.XLOOKUP($C406,_xlfn.XLOOKUP(K$330,_xlpm.x,_xlpm.y,""),_xlpm.z,"Not Declared")="", "Name not recorded",  _xlfn.XLOOKUP($C406,_xlfn.XLOOKUP(K$330,_xlpm.x,_xlpm.y,""),_xlpm.z,"Not Declared")))</f>
        <v>Not Declared</v>
      </c>
      <c r="L406" s="729" t="str" cm="1">
        <f t="array" ref="L406">_xlfn.LET(_xlpm.x, 'Great Milton'!$D$43:$M$43, _xlpm.y, 'Great Milton'!$D$45:$M$70, _xlpm.z, 'Great Milton'!$A$45:$A$70, IF(_xlfn.XLOOKUP($C406,_xlfn.XLOOKUP(L$330,_xlpm.x,_xlpm.y,""),_xlpm.z,"Not Declared")="", "Name not recorded",  _xlfn.XLOOKUP($C406,_xlfn.XLOOKUP(L$330,_xlpm.x,_xlpm.y,""),_xlpm.z,"Not Declared")))</f>
        <v>Not Declared</v>
      </c>
      <c r="M406" s="729" t="str" cm="1">
        <f t="array" ref="M406">_xlfn.LET(_xlpm.x, 'Great Milton'!$D$43:$M$43, _xlpm.y, 'Great Milton'!$D$45:$M$70, _xlpm.z, 'Great Milton'!$A$45:$A$70, IF(_xlfn.XLOOKUP($C406,_xlfn.XLOOKUP(M$330,_xlpm.x,_xlpm.y,""),_xlpm.z,"Not Declared")="", "Name not recorded",  _xlfn.XLOOKUP($C406,_xlfn.XLOOKUP(M$330,_xlpm.x,_xlpm.y,""),_xlpm.z,"Not Declared")))</f>
        <v>Not Declared</v>
      </c>
      <c r="N406" s="729" t="str" cm="1">
        <f t="array" ref="N406">_xlfn.LET(_xlpm.x, 'Great Milton'!$D$43:$M$43, _xlpm.y, 'Great Milton'!$D$45:$M$70, _xlpm.z, 'Great Milton'!$A$45:$A$70, IF(_xlfn.XLOOKUP($C406,_xlfn.XLOOKUP(N$330,_xlpm.x,_xlpm.y,""),_xlpm.z,"Not Declared")="", "Name not recorded",  _xlfn.XLOOKUP($C406,_xlfn.XLOOKUP(N$330,_xlpm.x,_xlpm.y,""),_xlpm.z,"Not Declared")))</f>
        <v>Not Declared</v>
      </c>
      <c r="O406" s="732"/>
      <c r="P406" s="3"/>
      <c r="Q406" s="3"/>
      <c r="R406" s="3"/>
      <c r="S406" s="3"/>
      <c r="T406" s="3"/>
      <c r="U406" s="3"/>
      <c r="V406" s="3"/>
      <c r="W406" s="3"/>
      <c r="X406" s="12"/>
      <c r="AE406" s="370"/>
      <c r="CI406" s="370"/>
      <c r="DH406" s="435"/>
      <c r="DJ406" s="435"/>
      <c r="DQ406" s="435"/>
    </row>
    <row r="407" spans="1:131" s="359" customFormat="1" ht="21" customHeight="1">
      <c r="A407" s="358" t="str">
        <f t="shared" si="44"/>
        <v>Great Milton AC</v>
      </c>
      <c r="B407" s="729"/>
      <c r="C407" s="729" t="s">
        <v>320</v>
      </c>
      <c r="D407" s="732" t="str" cm="1">
        <f t="array" ref="D407">_xlfn.LET(_xlpm.x, 'Great Milton'!$C$43:$M$43, _xlpm.y, 'Great Milton'!$C$45:$M$70, _xlpm.z, 'Great Milton'!$A$45:$A$70, IF(_xlfn.XLOOKUP($C407,_xlfn.XLOOKUP(D$330,_xlpm.x,_xlpm.y,""),_xlpm.z,"Not Declared")="", "Name not recorded",  _xlfn.XLOOKUP($C407,_xlfn.XLOOKUP(D$330,_xlpm.x,_xlpm.y,""),_xlpm.z,"Not Declared")))</f>
        <v>Not Declared</v>
      </c>
      <c r="E407" s="729" t="str" cm="1">
        <f t="array" ref="E407">_xlfn.LET(_xlpm.x, 'Great Milton'!$D$43:$M$43, _xlpm.y, 'Great Milton'!$D$45:$M$70, _xlpm.z, 'Great Milton'!$A$45:$A$70, IF(_xlfn.XLOOKUP($C407,_xlfn.XLOOKUP(E$330,_xlpm.x,_xlpm.y,""),_xlpm.z,"Not Declared")="", "Name not recorded",  _xlfn.XLOOKUP($C407,_xlfn.XLOOKUP(E$330,_xlpm.x,_xlpm.y,""),_xlpm.z,"Not Declared")))</f>
        <v>Not Declared</v>
      </c>
      <c r="F407" s="729" t="str" cm="1">
        <f t="array" ref="F407">_xlfn.LET(_xlpm.x, 'Great Milton'!$D$43:$M$43, _xlpm.y, 'Great Milton'!$D$45:$M$70, _xlpm.z, 'Great Milton'!$A$45:$A$70, IF(_xlfn.XLOOKUP($C407,_xlfn.XLOOKUP(F$330,_xlpm.x,_xlpm.y,""),_xlpm.z,"Not Declared")="", "Name not recorded",  _xlfn.XLOOKUP($C407,_xlfn.XLOOKUP(F$330,_xlpm.x,_xlpm.y,""),_xlpm.z,"Not Declared")))</f>
        <v>Not Declared</v>
      </c>
      <c r="G407" s="729" t="str" cm="1">
        <f t="array" ref="G407">_xlfn.LET(_xlpm.x, 'Great Milton'!$D$43:$M$43, _xlpm.y, 'Great Milton'!$D$45:$M$70, _xlpm.z, 'Great Milton'!$A$45:$A$70, IF(_xlfn.XLOOKUP($C407,_xlfn.XLOOKUP(G$330,_xlpm.x,_xlpm.y,""),_xlpm.z,"Not Declared")="", "Name not recorded",  _xlfn.XLOOKUP($C407,_xlfn.XLOOKUP(G$330,_xlpm.x,_xlpm.y,""),_xlpm.z,"Not Declared")))</f>
        <v>Not Declared</v>
      </c>
      <c r="H407" s="729" t="str" cm="1">
        <f t="array" ref="H407">_xlfn.LET(_xlpm.x, 'Great Milton'!$D$43:$M$43, _xlpm.y, 'Great Milton'!$D$45:$M$70, _xlpm.z, 'Great Milton'!$A$45:$A$70, IF(_xlfn.XLOOKUP($C407,_xlfn.XLOOKUP(H$330,_xlpm.x,_xlpm.y,""),_xlpm.z,"Not Declared")="", "Name not recorded",  _xlfn.XLOOKUP($C407,_xlfn.XLOOKUP(H$330,_xlpm.x,_xlpm.y,""),_xlpm.z,"Not Declared")))</f>
        <v>Not Declared</v>
      </c>
      <c r="I407" s="729" t="str" cm="1">
        <f t="array" ref="I407">_xlfn.LET(_xlpm.x, 'Great Milton'!$D$43:$M$43, _xlpm.y, 'Great Milton'!$D$45:$M$70, _xlpm.z, 'Great Milton'!$A$45:$A$70, IF(_xlfn.XLOOKUP($C407,_xlfn.XLOOKUP(I$330,_xlpm.x,_xlpm.y,""),_xlpm.z,"Not Declared")="", "Name not recorded",  _xlfn.XLOOKUP($C407,_xlfn.XLOOKUP(I$330,_xlpm.x,_xlpm.y,""),_xlpm.z,"Not Declared")))</f>
        <v>Not Declared</v>
      </c>
      <c r="J407" s="729" t="str" cm="1">
        <f t="array" ref="J407">_xlfn.LET(_xlpm.x, 'Great Milton'!$D$43:$M$43, _xlpm.y, 'Great Milton'!$D$45:$M$70, _xlpm.z, 'Great Milton'!$A$45:$A$70, IF(_xlfn.XLOOKUP($C407,_xlfn.XLOOKUP(J$330,_xlpm.x,_xlpm.y,""),_xlpm.z,"Not Declared")="", "Name not recorded",  _xlfn.XLOOKUP($C407,_xlfn.XLOOKUP(J$330,_xlpm.x,_xlpm.y,""),_xlpm.z,"Not Declared")))</f>
        <v>Not Declared</v>
      </c>
      <c r="K407" s="729" t="str" cm="1">
        <f t="array" ref="K407">_xlfn.LET(_xlpm.x, 'Great Milton'!$D$43:$M$43, _xlpm.y, 'Great Milton'!$D$45:$M$70, _xlpm.z, 'Great Milton'!$A$45:$A$70, IF(_xlfn.XLOOKUP($C407,_xlfn.XLOOKUP(K$330,_xlpm.x,_xlpm.y,""),_xlpm.z,"Not Declared")="", "Name not recorded",  _xlfn.XLOOKUP($C407,_xlfn.XLOOKUP(K$330,_xlpm.x,_xlpm.y,""),_xlpm.z,"Not Declared")))</f>
        <v>Not Declared</v>
      </c>
      <c r="L407" s="729" t="str" cm="1">
        <f t="array" ref="L407">_xlfn.LET(_xlpm.x, 'Great Milton'!$D$43:$M$43, _xlpm.y, 'Great Milton'!$D$45:$M$70, _xlpm.z, 'Great Milton'!$A$45:$A$70, IF(_xlfn.XLOOKUP($C407,_xlfn.XLOOKUP(L$330,_xlpm.x,_xlpm.y,""),_xlpm.z,"Not Declared")="", "Name not recorded",  _xlfn.XLOOKUP($C407,_xlfn.XLOOKUP(L$330,_xlpm.x,_xlpm.y,""),_xlpm.z,"Not Declared")))</f>
        <v>Not Declared</v>
      </c>
      <c r="M407" s="729" t="str" cm="1">
        <f t="array" ref="M407">_xlfn.LET(_xlpm.x, 'Great Milton'!$D$43:$M$43, _xlpm.y, 'Great Milton'!$D$45:$M$70, _xlpm.z, 'Great Milton'!$A$45:$A$70, IF(_xlfn.XLOOKUP($C407,_xlfn.XLOOKUP(M$330,_xlpm.x,_xlpm.y,""),_xlpm.z,"Not Declared")="", "Name not recorded",  _xlfn.XLOOKUP($C407,_xlfn.XLOOKUP(M$330,_xlpm.x,_xlpm.y,""),_xlpm.z,"Not Declared")))</f>
        <v>Not Declared</v>
      </c>
      <c r="N407" s="729" t="str" cm="1">
        <f t="array" ref="N407">_xlfn.LET(_xlpm.x, 'Great Milton'!$D$43:$M$43, _xlpm.y, 'Great Milton'!$D$45:$M$70, _xlpm.z, 'Great Milton'!$A$45:$A$70, IF(_xlfn.XLOOKUP($C407,_xlfn.XLOOKUP(N$330,_xlpm.x,_xlpm.y,""),_xlpm.z,"Not Declared")="", "Name not recorded",  _xlfn.XLOOKUP($C407,_xlfn.XLOOKUP(N$330,_xlpm.x,_xlpm.y,""),_xlpm.z,"Not Declared")))</f>
        <v>Not Declared</v>
      </c>
      <c r="O407" s="732"/>
      <c r="P407" s="3"/>
      <c r="Q407" s="3"/>
      <c r="R407" s="3"/>
      <c r="S407" s="3"/>
      <c r="T407" s="15"/>
      <c r="U407" s="15"/>
      <c r="V407" s="15"/>
      <c r="W407" s="15"/>
      <c r="X407" s="3"/>
      <c r="AE407" s="370"/>
      <c r="CI407" s="370"/>
      <c r="DH407" s="435"/>
      <c r="DJ407" s="435"/>
      <c r="DQ407" s="435"/>
    </row>
    <row r="408" spans="1:131" s="359" customFormat="1" ht="21" customHeight="1">
      <c r="A408" s="358" t="str">
        <f t="shared" si="44"/>
        <v>Great Milton AC</v>
      </c>
      <c r="B408" s="729"/>
      <c r="C408" s="729" t="s">
        <v>321</v>
      </c>
      <c r="D408" s="732" t="str" cm="1">
        <f t="array" ref="D408">_xlfn.LET(_xlpm.x, 'Great Milton'!$C$43:$M$43, _xlpm.y, 'Great Milton'!$C$45:$M$70, _xlpm.z, 'Great Milton'!$A$45:$A$70, IF(_xlfn.XLOOKUP($C408,_xlfn.XLOOKUP(D$330,_xlpm.x,_xlpm.y,""),_xlpm.z,"Not Declared")="", "Name not recorded",  _xlfn.XLOOKUP($C408,_xlfn.XLOOKUP(D$330,_xlpm.x,_xlpm.y,""),_xlpm.z,"Not Declared")))</f>
        <v>Not Declared</v>
      </c>
      <c r="E408" s="729" t="str" cm="1">
        <f t="array" ref="E408">_xlfn.LET(_xlpm.x, 'Great Milton'!$D$43:$M$43, _xlpm.y, 'Great Milton'!$D$45:$M$70, _xlpm.z, 'Great Milton'!$A$45:$A$70, IF(_xlfn.XLOOKUP($C408,_xlfn.XLOOKUP(E$330,_xlpm.x,_xlpm.y,""),_xlpm.z,"Not Declared")="", "Name not recorded",  _xlfn.XLOOKUP($C408,_xlfn.XLOOKUP(E$330,_xlpm.x,_xlpm.y,""),_xlpm.z,"Not Declared")))</f>
        <v>Not Declared</v>
      </c>
      <c r="F408" s="729" t="str" cm="1">
        <f t="array" ref="F408">_xlfn.LET(_xlpm.x, 'Great Milton'!$D$43:$M$43, _xlpm.y, 'Great Milton'!$D$45:$M$70, _xlpm.z, 'Great Milton'!$A$45:$A$70, IF(_xlfn.XLOOKUP($C408,_xlfn.XLOOKUP(F$330,_xlpm.x,_xlpm.y,""),_xlpm.z,"Not Declared")="", "Name not recorded",  _xlfn.XLOOKUP($C408,_xlfn.XLOOKUP(F$330,_xlpm.x,_xlpm.y,""),_xlpm.z,"Not Declared")))</f>
        <v>Not Declared</v>
      </c>
      <c r="G408" s="729" t="str" cm="1">
        <f t="array" ref="G408">_xlfn.LET(_xlpm.x, 'Great Milton'!$D$43:$M$43, _xlpm.y, 'Great Milton'!$D$45:$M$70, _xlpm.z, 'Great Milton'!$A$45:$A$70, IF(_xlfn.XLOOKUP($C408,_xlfn.XLOOKUP(G$330,_xlpm.x,_xlpm.y,""),_xlpm.z,"Not Declared")="", "Name not recorded",  _xlfn.XLOOKUP($C408,_xlfn.XLOOKUP(G$330,_xlpm.x,_xlpm.y,""),_xlpm.z,"Not Declared")))</f>
        <v>Not Declared</v>
      </c>
      <c r="H408" s="729" t="str" cm="1">
        <f t="array" ref="H408">_xlfn.LET(_xlpm.x, 'Great Milton'!$D$43:$M$43, _xlpm.y, 'Great Milton'!$D$45:$M$70, _xlpm.z, 'Great Milton'!$A$45:$A$70, IF(_xlfn.XLOOKUP($C408,_xlfn.XLOOKUP(H$330,_xlpm.x,_xlpm.y,""),_xlpm.z,"Not Declared")="", "Name not recorded",  _xlfn.XLOOKUP($C408,_xlfn.XLOOKUP(H$330,_xlpm.x,_xlpm.y,""),_xlpm.z,"Not Declared")))</f>
        <v>Not Declared</v>
      </c>
      <c r="I408" s="729" t="str" cm="1">
        <f t="array" ref="I408">_xlfn.LET(_xlpm.x, 'Great Milton'!$D$43:$M$43, _xlpm.y, 'Great Milton'!$D$45:$M$70, _xlpm.z, 'Great Milton'!$A$45:$A$70, IF(_xlfn.XLOOKUP($C408,_xlfn.XLOOKUP(I$330,_xlpm.x,_xlpm.y,""),_xlpm.z,"Not Declared")="", "Name not recorded",  _xlfn.XLOOKUP($C408,_xlfn.XLOOKUP(I$330,_xlpm.x,_xlpm.y,""),_xlpm.z,"Not Declared")))</f>
        <v>Not Declared</v>
      </c>
      <c r="J408" s="729" t="str" cm="1">
        <f t="array" ref="J408">_xlfn.LET(_xlpm.x, 'Great Milton'!$D$43:$M$43, _xlpm.y, 'Great Milton'!$D$45:$M$70, _xlpm.z, 'Great Milton'!$A$45:$A$70, IF(_xlfn.XLOOKUP($C408,_xlfn.XLOOKUP(J$330,_xlpm.x,_xlpm.y,""),_xlpm.z,"Not Declared")="", "Name not recorded",  _xlfn.XLOOKUP($C408,_xlfn.XLOOKUP(J$330,_xlpm.x,_xlpm.y,""),_xlpm.z,"Not Declared")))</f>
        <v>Not Declared</v>
      </c>
      <c r="K408" s="729" t="str" cm="1">
        <f t="array" ref="K408">_xlfn.LET(_xlpm.x, 'Great Milton'!$D$43:$M$43, _xlpm.y, 'Great Milton'!$D$45:$M$70, _xlpm.z, 'Great Milton'!$A$45:$A$70, IF(_xlfn.XLOOKUP($C408,_xlfn.XLOOKUP(K$330,_xlpm.x,_xlpm.y,""),_xlpm.z,"Not Declared")="", "Name not recorded",  _xlfn.XLOOKUP($C408,_xlfn.XLOOKUP(K$330,_xlpm.x,_xlpm.y,""),_xlpm.z,"Not Declared")))</f>
        <v>Not Declared</v>
      </c>
      <c r="L408" s="729" t="str" cm="1">
        <f t="array" ref="L408">_xlfn.LET(_xlpm.x, 'Great Milton'!$D$43:$M$43, _xlpm.y, 'Great Milton'!$D$45:$M$70, _xlpm.z, 'Great Milton'!$A$45:$A$70, IF(_xlfn.XLOOKUP($C408,_xlfn.XLOOKUP(L$330,_xlpm.x,_xlpm.y,""),_xlpm.z,"Not Declared")="", "Name not recorded",  _xlfn.XLOOKUP($C408,_xlfn.XLOOKUP(L$330,_xlpm.x,_xlpm.y,""),_xlpm.z,"Not Declared")))</f>
        <v>Not Declared</v>
      </c>
      <c r="M408" s="729" t="str" cm="1">
        <f t="array" ref="M408">_xlfn.LET(_xlpm.x, 'Great Milton'!$D$43:$M$43, _xlpm.y, 'Great Milton'!$D$45:$M$70, _xlpm.z, 'Great Milton'!$A$45:$A$70, IF(_xlfn.XLOOKUP($C408,_xlfn.XLOOKUP(M$330,_xlpm.x,_xlpm.y,""),_xlpm.z,"Not Declared")="", "Name not recorded",  _xlfn.XLOOKUP($C408,_xlfn.XLOOKUP(M$330,_xlpm.x,_xlpm.y,""),_xlpm.z,"Not Declared")))</f>
        <v>Not Declared</v>
      </c>
      <c r="N408" s="729" t="str" cm="1">
        <f t="array" ref="N408">_xlfn.LET(_xlpm.x, 'Great Milton'!$D$43:$M$43, _xlpm.y, 'Great Milton'!$D$45:$M$70, _xlpm.z, 'Great Milton'!$A$45:$A$70, IF(_xlfn.XLOOKUP($C408,_xlfn.XLOOKUP(N$330,_xlpm.x,_xlpm.y,""),_xlpm.z,"Not Declared")="", "Name not recorded",  _xlfn.XLOOKUP($C408,_xlfn.XLOOKUP(N$330,_xlpm.x,_xlpm.y,""),_xlpm.z,"Not Declared")))</f>
        <v>Not Declared</v>
      </c>
      <c r="O408" s="732"/>
      <c r="P408" s="3"/>
      <c r="Q408" s="3"/>
      <c r="R408" s="3"/>
      <c r="S408" s="3"/>
      <c r="T408" s="3"/>
      <c r="U408" s="3"/>
      <c r="V408" s="3"/>
      <c r="W408" s="3"/>
      <c r="X408" s="12"/>
      <c r="AE408" s="370"/>
      <c r="CI408" s="370"/>
      <c r="DH408" s="435"/>
      <c r="DJ408" s="435"/>
      <c r="DQ408" s="435"/>
    </row>
    <row r="409" spans="1:131" s="359" customFormat="1" ht="21" customHeight="1">
      <c r="A409" s="358" t="str">
        <f t="shared" si="44"/>
        <v>Great Milton AC</v>
      </c>
      <c r="B409" s="729"/>
      <c r="C409" s="729" t="s">
        <v>322</v>
      </c>
      <c r="D409" s="732" t="str" cm="1">
        <f t="array" ref="D409">_xlfn.LET(_xlpm.x, 'Great Milton'!$C$43:$M$43, _xlpm.y, 'Great Milton'!$C$45:$M$70, _xlpm.z, 'Great Milton'!$A$45:$A$70, IF(_xlfn.XLOOKUP($C409,_xlfn.XLOOKUP(D$330,_xlpm.x,_xlpm.y,""),_xlpm.z,"Not Declared")="", "Name not recorded",  _xlfn.XLOOKUP($C409,_xlfn.XLOOKUP(D$330,_xlpm.x,_xlpm.y,""),_xlpm.z,"Not Declared")))</f>
        <v>Not Declared</v>
      </c>
      <c r="E409" s="729" t="str" cm="1">
        <f t="array" ref="E409">_xlfn.LET(_xlpm.x, 'Great Milton'!$D$43:$M$43, _xlpm.y, 'Great Milton'!$D$45:$M$70, _xlpm.z, 'Great Milton'!$A$45:$A$70, IF(_xlfn.XLOOKUP($C409,_xlfn.XLOOKUP(E$330,_xlpm.x,_xlpm.y,""),_xlpm.z,"Not Declared")="", "Name not recorded",  _xlfn.XLOOKUP($C409,_xlfn.XLOOKUP(E$330,_xlpm.x,_xlpm.y,""),_xlpm.z,"Not Declared")))</f>
        <v>Not Declared</v>
      </c>
      <c r="F409" s="729" t="str" cm="1">
        <f t="array" ref="F409">_xlfn.LET(_xlpm.x, 'Great Milton'!$D$43:$M$43, _xlpm.y, 'Great Milton'!$D$45:$M$70, _xlpm.z, 'Great Milton'!$A$45:$A$70, IF(_xlfn.XLOOKUP($C409,_xlfn.XLOOKUP(F$330,_xlpm.x,_xlpm.y,""),_xlpm.z,"Not Declared")="", "Name not recorded",  _xlfn.XLOOKUP($C409,_xlfn.XLOOKUP(F$330,_xlpm.x,_xlpm.y,""),_xlpm.z,"Not Declared")))</f>
        <v>Not Declared</v>
      </c>
      <c r="G409" s="729" t="str" cm="1">
        <f t="array" ref="G409">_xlfn.LET(_xlpm.x, 'Great Milton'!$D$43:$M$43, _xlpm.y, 'Great Milton'!$D$45:$M$70, _xlpm.z, 'Great Milton'!$A$45:$A$70, IF(_xlfn.XLOOKUP($C409,_xlfn.XLOOKUP(G$330,_xlpm.x,_xlpm.y,""),_xlpm.z,"Not Declared")="", "Name not recorded",  _xlfn.XLOOKUP($C409,_xlfn.XLOOKUP(G$330,_xlpm.x,_xlpm.y,""),_xlpm.z,"Not Declared")))</f>
        <v>Not Declared</v>
      </c>
      <c r="H409" s="729" t="str" cm="1">
        <f t="array" ref="H409">_xlfn.LET(_xlpm.x, 'Great Milton'!$D$43:$M$43, _xlpm.y, 'Great Milton'!$D$45:$M$70, _xlpm.z, 'Great Milton'!$A$45:$A$70, IF(_xlfn.XLOOKUP($C409,_xlfn.XLOOKUP(H$330,_xlpm.x,_xlpm.y,""),_xlpm.z,"Not Declared")="", "Name not recorded",  _xlfn.XLOOKUP($C409,_xlfn.XLOOKUP(H$330,_xlpm.x,_xlpm.y,""),_xlpm.z,"Not Declared")))</f>
        <v>Not Declared</v>
      </c>
      <c r="I409" s="729" t="str" cm="1">
        <f t="array" ref="I409">_xlfn.LET(_xlpm.x, 'Great Milton'!$D$43:$M$43, _xlpm.y, 'Great Milton'!$D$45:$M$70, _xlpm.z, 'Great Milton'!$A$45:$A$70, IF(_xlfn.XLOOKUP($C409,_xlfn.XLOOKUP(I$330,_xlpm.x,_xlpm.y,""),_xlpm.z,"Not Declared")="", "Name not recorded",  _xlfn.XLOOKUP($C409,_xlfn.XLOOKUP(I$330,_xlpm.x,_xlpm.y,""),_xlpm.z,"Not Declared")))</f>
        <v>Not Declared</v>
      </c>
      <c r="J409" s="729" t="str" cm="1">
        <f t="array" ref="J409">_xlfn.LET(_xlpm.x, 'Great Milton'!$D$43:$M$43, _xlpm.y, 'Great Milton'!$D$45:$M$70, _xlpm.z, 'Great Milton'!$A$45:$A$70, IF(_xlfn.XLOOKUP($C409,_xlfn.XLOOKUP(J$330,_xlpm.x,_xlpm.y,""),_xlpm.z,"Not Declared")="", "Name not recorded",  _xlfn.XLOOKUP($C409,_xlfn.XLOOKUP(J$330,_xlpm.x,_xlpm.y,""),_xlpm.z,"Not Declared")))</f>
        <v>Not Declared</v>
      </c>
      <c r="K409" s="729" t="str" cm="1">
        <f t="array" ref="K409">_xlfn.LET(_xlpm.x, 'Great Milton'!$D$43:$M$43, _xlpm.y, 'Great Milton'!$D$45:$M$70, _xlpm.z, 'Great Milton'!$A$45:$A$70, IF(_xlfn.XLOOKUP($C409,_xlfn.XLOOKUP(K$330,_xlpm.x,_xlpm.y,""),_xlpm.z,"Not Declared")="", "Name not recorded",  _xlfn.XLOOKUP($C409,_xlfn.XLOOKUP(K$330,_xlpm.x,_xlpm.y,""),_xlpm.z,"Not Declared")))</f>
        <v>Not Declared</v>
      </c>
      <c r="L409" s="729" t="str" cm="1">
        <f t="array" ref="L409">_xlfn.LET(_xlpm.x, 'Great Milton'!$D$43:$M$43, _xlpm.y, 'Great Milton'!$D$45:$M$70, _xlpm.z, 'Great Milton'!$A$45:$A$70, IF(_xlfn.XLOOKUP($C409,_xlfn.XLOOKUP(L$330,_xlpm.x,_xlpm.y,""),_xlpm.z,"Not Declared")="", "Name not recorded",  _xlfn.XLOOKUP($C409,_xlfn.XLOOKUP(L$330,_xlpm.x,_xlpm.y,""),_xlpm.z,"Not Declared")))</f>
        <v>Not Declared</v>
      </c>
      <c r="M409" s="729" t="str" cm="1">
        <f t="array" ref="M409">_xlfn.LET(_xlpm.x, 'Great Milton'!$D$43:$M$43, _xlpm.y, 'Great Milton'!$D$45:$M$70, _xlpm.z, 'Great Milton'!$A$45:$A$70, IF(_xlfn.XLOOKUP($C409,_xlfn.XLOOKUP(M$330,_xlpm.x,_xlpm.y,""),_xlpm.z,"Not Declared")="", "Name not recorded",  _xlfn.XLOOKUP($C409,_xlfn.XLOOKUP(M$330,_xlpm.x,_xlpm.y,""),_xlpm.z,"Not Declared")))</f>
        <v>Not Declared</v>
      </c>
      <c r="N409" s="729" t="str" cm="1">
        <f t="array" ref="N409">_xlfn.LET(_xlpm.x, 'Great Milton'!$D$43:$M$43, _xlpm.y, 'Great Milton'!$D$45:$M$70, _xlpm.z, 'Great Milton'!$A$45:$A$70, IF(_xlfn.XLOOKUP($C409,_xlfn.XLOOKUP(N$330,_xlpm.x,_xlpm.y,""),_xlpm.z,"Not Declared")="", "Name not recorded",  _xlfn.XLOOKUP($C409,_xlfn.XLOOKUP(N$330,_xlpm.x,_xlpm.y,""),_xlpm.z,"Not Declared")))</f>
        <v>Not Declared</v>
      </c>
      <c r="O409" s="732"/>
      <c r="P409" s="3"/>
      <c r="Q409" s="3"/>
      <c r="R409" s="3"/>
      <c r="S409" s="3"/>
      <c r="T409" s="3"/>
      <c r="U409" s="3"/>
      <c r="V409" s="3"/>
      <c r="W409" s="3"/>
      <c r="X409" s="12"/>
      <c r="AE409" s="370"/>
      <c r="CI409" s="370"/>
      <c r="DH409" s="435"/>
      <c r="DJ409" s="435"/>
      <c r="DQ409" s="435"/>
    </row>
    <row r="410" spans="1:131" s="359" customFormat="1" ht="21" customHeight="1">
      <c r="A410" s="358" t="str">
        <f t="shared" si="44"/>
        <v>Great Milton AC</v>
      </c>
      <c r="B410" s="729"/>
      <c r="C410" s="729" t="s">
        <v>323</v>
      </c>
      <c r="D410" s="732" t="str" cm="1">
        <f t="array" ref="D410">_xlfn.LET(_xlpm.x, 'Great Milton'!$C$43:$M$43, _xlpm.y, 'Great Milton'!$C$45:$M$70, _xlpm.z, 'Great Milton'!$A$45:$A$70, IF(_xlfn.XLOOKUP($C410,_xlfn.XLOOKUP(D$330,_xlpm.x,_xlpm.y,""),_xlpm.z,"Not Declared")="", "Name not recorded",  _xlfn.XLOOKUP($C410,_xlfn.XLOOKUP(D$330,_xlpm.x,_xlpm.y,""),_xlpm.z,"Not Declared")))</f>
        <v>Not Declared</v>
      </c>
      <c r="E410" s="729" t="str" cm="1">
        <f t="array" ref="E410">_xlfn.LET(_xlpm.x, 'Great Milton'!$D$43:$M$43, _xlpm.y, 'Great Milton'!$D$45:$M$70, _xlpm.z, 'Great Milton'!$A$45:$A$70, IF(_xlfn.XLOOKUP($C410,_xlfn.XLOOKUP(E$330,_xlpm.x,_xlpm.y,""),_xlpm.z,"Not Declared")="", "Name not recorded",  _xlfn.XLOOKUP($C410,_xlfn.XLOOKUP(E$330,_xlpm.x,_xlpm.y,""),_xlpm.z,"Not Declared")))</f>
        <v>Not Declared</v>
      </c>
      <c r="F410" s="729" t="str" cm="1">
        <f t="array" ref="F410">_xlfn.LET(_xlpm.x, 'Great Milton'!$D$43:$M$43, _xlpm.y, 'Great Milton'!$D$45:$M$70, _xlpm.z, 'Great Milton'!$A$45:$A$70, IF(_xlfn.XLOOKUP($C410,_xlfn.XLOOKUP(F$330,_xlpm.x,_xlpm.y,""),_xlpm.z,"Not Declared")="", "Name not recorded",  _xlfn.XLOOKUP($C410,_xlfn.XLOOKUP(F$330,_xlpm.x,_xlpm.y,""),_xlpm.z,"Not Declared")))</f>
        <v>Not Declared</v>
      </c>
      <c r="G410" s="729" t="str" cm="1">
        <f t="array" ref="G410">_xlfn.LET(_xlpm.x, 'Great Milton'!$D$43:$M$43, _xlpm.y, 'Great Milton'!$D$45:$M$70, _xlpm.z, 'Great Milton'!$A$45:$A$70, IF(_xlfn.XLOOKUP($C410,_xlfn.XLOOKUP(G$330,_xlpm.x,_xlpm.y,""),_xlpm.z,"Not Declared")="", "Name not recorded",  _xlfn.XLOOKUP($C410,_xlfn.XLOOKUP(G$330,_xlpm.x,_xlpm.y,""),_xlpm.z,"Not Declared")))</f>
        <v>Not Declared</v>
      </c>
      <c r="H410" s="729" t="str" cm="1">
        <f t="array" ref="H410">_xlfn.LET(_xlpm.x, 'Great Milton'!$D$43:$M$43, _xlpm.y, 'Great Milton'!$D$45:$M$70, _xlpm.z, 'Great Milton'!$A$45:$A$70, IF(_xlfn.XLOOKUP($C410,_xlfn.XLOOKUP(H$330,_xlpm.x,_xlpm.y,""),_xlpm.z,"Not Declared")="", "Name not recorded",  _xlfn.XLOOKUP($C410,_xlfn.XLOOKUP(H$330,_xlpm.x,_xlpm.y,""),_xlpm.z,"Not Declared")))</f>
        <v>Not Declared</v>
      </c>
      <c r="I410" s="729" t="str" cm="1">
        <f t="array" ref="I410">_xlfn.LET(_xlpm.x, 'Great Milton'!$D$43:$M$43, _xlpm.y, 'Great Milton'!$D$45:$M$70, _xlpm.z, 'Great Milton'!$A$45:$A$70, IF(_xlfn.XLOOKUP($C410,_xlfn.XLOOKUP(I$330,_xlpm.x,_xlpm.y,""),_xlpm.z,"Not Declared")="", "Name not recorded",  _xlfn.XLOOKUP($C410,_xlfn.XLOOKUP(I$330,_xlpm.x,_xlpm.y,""),_xlpm.z,"Not Declared")))</f>
        <v>Not Declared</v>
      </c>
      <c r="J410" s="729" t="str" cm="1">
        <f t="array" ref="J410">_xlfn.LET(_xlpm.x, 'Great Milton'!$D$43:$M$43, _xlpm.y, 'Great Milton'!$D$45:$M$70, _xlpm.z, 'Great Milton'!$A$45:$A$70, IF(_xlfn.XLOOKUP($C410,_xlfn.XLOOKUP(J$330,_xlpm.x,_xlpm.y,""),_xlpm.z,"Not Declared")="", "Name not recorded",  _xlfn.XLOOKUP($C410,_xlfn.XLOOKUP(J$330,_xlpm.x,_xlpm.y,""),_xlpm.z,"Not Declared")))</f>
        <v>Not Declared</v>
      </c>
      <c r="K410" s="729" t="str" cm="1">
        <f t="array" ref="K410">_xlfn.LET(_xlpm.x, 'Great Milton'!$D$43:$M$43, _xlpm.y, 'Great Milton'!$D$45:$M$70, _xlpm.z, 'Great Milton'!$A$45:$A$70, IF(_xlfn.XLOOKUP($C410,_xlfn.XLOOKUP(K$330,_xlpm.x,_xlpm.y,""),_xlpm.z,"Not Declared")="", "Name not recorded",  _xlfn.XLOOKUP($C410,_xlfn.XLOOKUP(K$330,_xlpm.x,_xlpm.y,""),_xlpm.z,"Not Declared")))</f>
        <v>Not Declared</v>
      </c>
      <c r="L410" s="729" t="str" cm="1">
        <f t="array" ref="L410">_xlfn.LET(_xlpm.x, 'Great Milton'!$D$43:$M$43, _xlpm.y, 'Great Milton'!$D$45:$M$70, _xlpm.z, 'Great Milton'!$A$45:$A$70, IF(_xlfn.XLOOKUP($C410,_xlfn.XLOOKUP(L$330,_xlpm.x,_xlpm.y,""),_xlpm.z,"Not Declared")="", "Name not recorded",  _xlfn.XLOOKUP($C410,_xlfn.XLOOKUP(L$330,_xlpm.x,_xlpm.y,""),_xlpm.z,"Not Declared")))</f>
        <v>Not Declared</v>
      </c>
      <c r="M410" s="729" t="str" cm="1">
        <f t="array" ref="M410">_xlfn.LET(_xlpm.x, 'Great Milton'!$D$43:$M$43, _xlpm.y, 'Great Milton'!$D$45:$M$70, _xlpm.z, 'Great Milton'!$A$45:$A$70, IF(_xlfn.XLOOKUP($C410,_xlfn.XLOOKUP(M$330,_xlpm.x,_xlpm.y,""),_xlpm.z,"Not Declared")="", "Name not recorded",  _xlfn.XLOOKUP($C410,_xlfn.XLOOKUP(M$330,_xlpm.x,_xlpm.y,""),_xlpm.z,"Not Declared")))</f>
        <v>Not Declared</v>
      </c>
      <c r="N410" s="729" t="str" cm="1">
        <f t="array" ref="N410">_xlfn.LET(_xlpm.x, 'Great Milton'!$D$43:$M$43, _xlpm.y, 'Great Milton'!$D$45:$M$70, _xlpm.z, 'Great Milton'!$A$45:$A$70, IF(_xlfn.XLOOKUP($C410,_xlfn.XLOOKUP(N$330,_xlpm.x,_xlpm.y,""),_xlpm.z,"Not Declared")="", "Name not recorded",  _xlfn.XLOOKUP($C410,_xlfn.XLOOKUP(N$330,_xlpm.x,_xlpm.y,""),_xlpm.z,"Not Declared")))</f>
        <v>Not Declared</v>
      </c>
      <c r="O410" s="732"/>
      <c r="P410" s="3"/>
      <c r="Q410" s="3"/>
      <c r="R410" s="3"/>
      <c r="S410" s="3"/>
      <c r="T410" s="3"/>
      <c r="U410" s="3"/>
      <c r="V410" s="3"/>
      <c r="W410" s="3"/>
      <c r="X410" s="12"/>
      <c r="AE410" s="370"/>
      <c r="CI410" s="370"/>
      <c r="DH410" s="435"/>
      <c r="DJ410" s="435"/>
      <c r="DQ410" s="435"/>
    </row>
    <row r="411" spans="1:131" s="359" customFormat="1" ht="21" customHeight="1">
      <c r="A411" s="358"/>
      <c r="B411" s="729"/>
      <c r="C411" s="729"/>
      <c r="D411" s="729"/>
      <c r="E411" s="729"/>
      <c r="F411" s="729"/>
      <c r="G411" s="729"/>
      <c r="H411" s="729"/>
      <c r="I411" s="729"/>
      <c r="J411" s="729"/>
      <c r="K411" s="729"/>
      <c r="L411" s="729"/>
      <c r="M411" s="729"/>
      <c r="N411" s="729"/>
      <c r="O411" s="732"/>
      <c r="P411" s="3"/>
      <c r="Q411" s="3"/>
      <c r="R411" s="3"/>
      <c r="S411" s="3"/>
      <c r="T411" s="3"/>
      <c r="U411" s="3"/>
      <c r="V411" s="3"/>
      <c r="W411" s="3"/>
      <c r="X411" s="12"/>
      <c r="AE411" s="370"/>
      <c r="CI411" s="370"/>
      <c r="DH411" s="435"/>
      <c r="DJ411" s="435"/>
      <c r="DQ411" s="435"/>
    </row>
    <row r="412" spans="1:131" s="359" customFormat="1" ht="21" customHeight="1">
      <c r="A412" s="39" t="s">
        <v>526</v>
      </c>
      <c r="B412" s="752" t="s">
        <v>52</v>
      </c>
      <c r="C412" s="752" t="s">
        <v>514</v>
      </c>
      <c r="D412" s="752" t="str">
        <f>Abingdon!T43</f>
        <v>TRIPLE JUMP</v>
      </c>
      <c r="E412" s="752" t="str">
        <f>Abingdon!U43</f>
        <v>HIGH JUMP</v>
      </c>
      <c r="F412" s="752" t="str">
        <f>Abingdon!V43</f>
        <v>80mH</v>
      </c>
      <c r="G412" s="752" t="str">
        <f>Abingdon!W43</f>
        <v>1500m</v>
      </c>
      <c r="H412" s="752" t="str">
        <f>Abingdon!X43</f>
        <v>DISCUS</v>
      </c>
      <c r="I412" s="752" t="str">
        <f>Abingdon!Y43</f>
        <v>SHOT</v>
      </c>
      <c r="J412" s="752" t="str">
        <f>Abingdon!Z43</f>
        <v>100m</v>
      </c>
      <c r="K412" s="752" t="str">
        <f>Abingdon!AA43</f>
        <v>300m</v>
      </c>
      <c r="L412" s="752" t="str">
        <f>Abingdon!AB43</f>
        <v>JAVELIN</v>
      </c>
      <c r="M412" s="752" t="str">
        <f>Abingdon!AC43</f>
        <v>LONG JUMP</v>
      </c>
      <c r="N412" s="752" t="str">
        <f>Abingdon!AD43</f>
        <v>200m</v>
      </c>
      <c r="O412" s="752" t="str">
        <f>Abingdon!AE43</f>
        <v>800m</v>
      </c>
      <c r="P412" s="752" t="s">
        <v>515</v>
      </c>
      <c r="Q412" s="752" t="s">
        <v>515</v>
      </c>
      <c r="R412" s="752" t="s">
        <v>515</v>
      </c>
      <c r="S412" s="752" t="s">
        <v>515</v>
      </c>
      <c r="T412" s="752" t="s">
        <v>309</v>
      </c>
      <c r="U412" s="752" t="s">
        <v>309</v>
      </c>
      <c r="V412" s="752" t="s">
        <v>309</v>
      </c>
      <c r="W412" s="752" t="s">
        <v>309</v>
      </c>
      <c r="X412" s="752" t="s">
        <v>309</v>
      </c>
      <c r="Z412" s="433"/>
      <c r="AA412" s="433"/>
      <c r="AB412" s="445" t="s">
        <v>124</v>
      </c>
      <c r="AC412" s="446"/>
      <c r="AD412" s="445"/>
      <c r="AE412" s="445"/>
      <c r="AF412" s="445"/>
      <c r="AG412" s="445"/>
      <c r="AH412" s="433"/>
      <c r="AI412" s="433"/>
      <c r="AJ412" s="445" t="s">
        <v>127</v>
      </c>
      <c r="AK412" s="446"/>
      <c r="AL412" s="445"/>
      <c r="AM412" s="445"/>
      <c r="AN412" s="445"/>
      <c r="AO412" s="445"/>
      <c r="AP412" s="433"/>
      <c r="AQ412" s="433"/>
      <c r="AR412" s="445" t="s">
        <v>130</v>
      </c>
      <c r="AS412" s="446"/>
      <c r="AT412" s="445"/>
      <c r="AU412" s="445"/>
      <c r="AV412" s="445"/>
      <c r="AW412" s="445"/>
      <c r="AX412" s="12"/>
      <c r="AY412" s="12"/>
      <c r="AZ412" s="445" t="s">
        <v>165</v>
      </c>
      <c r="BA412" s="445"/>
      <c r="BB412" s="445"/>
      <c r="BC412" s="445"/>
      <c r="BD412" s="445"/>
      <c r="BE412" s="445"/>
      <c r="BF412" s="433"/>
      <c r="BG412" s="433"/>
      <c r="BH412" s="445" t="s">
        <v>133</v>
      </c>
      <c r="BI412" s="446"/>
      <c r="BJ412" s="445"/>
      <c r="BK412" s="445"/>
      <c r="BL412" s="445"/>
      <c r="BM412" s="445"/>
      <c r="BN412" s="433"/>
      <c r="BO412" s="433"/>
      <c r="BP412" s="1072" t="s">
        <v>136</v>
      </c>
      <c r="BQ412" s="1072"/>
      <c r="BR412" s="1072"/>
      <c r="BS412" s="1072"/>
      <c r="BT412" s="1072"/>
      <c r="BU412" s="1072"/>
      <c r="BV412" s="12"/>
      <c r="BW412" s="12"/>
      <c r="BX412" s="445" t="s">
        <v>375</v>
      </c>
      <c r="BY412" s="445"/>
      <c r="BZ412" s="445"/>
      <c r="CA412" s="445"/>
      <c r="CB412" s="445"/>
      <c r="CC412" s="445"/>
      <c r="CD412" s="433"/>
      <c r="CE412" s="433"/>
      <c r="CF412" s="445" t="s">
        <v>374</v>
      </c>
      <c r="CG412" s="446"/>
      <c r="CH412" s="445"/>
      <c r="CI412" s="486"/>
      <c r="CJ412" s="445"/>
      <c r="CK412" s="445"/>
      <c r="CL412" s="433"/>
      <c r="CM412" s="433"/>
      <c r="CN412" s="445" t="s">
        <v>373</v>
      </c>
      <c r="CO412" s="446"/>
      <c r="CP412" s="445"/>
      <c r="CQ412" s="445"/>
      <c r="CR412" s="445"/>
      <c r="CS412" s="445"/>
      <c r="CT412" s="433"/>
      <c r="CU412" s="433"/>
      <c r="CV412" s="445" t="s">
        <v>148</v>
      </c>
      <c r="CW412" s="446"/>
      <c r="CX412" s="445"/>
      <c r="CY412" s="445"/>
      <c r="CZ412" s="445"/>
      <c r="DA412" s="445"/>
      <c r="DB412" s="433"/>
      <c r="DC412" s="433"/>
      <c r="DD412" s="445" t="s">
        <v>307</v>
      </c>
      <c r="DE412" s="446"/>
      <c r="DF412" s="445"/>
      <c r="DG412" s="445"/>
      <c r="DH412" s="445"/>
      <c r="DI412" s="445"/>
      <c r="DJ412" s="433"/>
      <c r="DK412" s="433"/>
      <c r="DL412" s="445" t="s">
        <v>306</v>
      </c>
      <c r="DM412" s="446"/>
      <c r="DN412" s="445"/>
      <c r="DO412" s="445"/>
      <c r="DP412" s="445"/>
      <c r="DQ412" s="445"/>
      <c r="DR412" s="433"/>
      <c r="DS412" s="433"/>
      <c r="DT412" s="445" t="s">
        <v>414</v>
      </c>
      <c r="DU412" s="446"/>
      <c r="DV412" s="445"/>
      <c r="DW412" s="445"/>
      <c r="DX412" s="445"/>
      <c r="DY412" s="445"/>
      <c r="DZ412" s="15"/>
      <c r="EA412" s="15"/>
    </row>
    <row r="413" spans="1:131" s="359" customFormat="1" ht="21" customHeight="1">
      <c r="A413" s="358" t="str">
        <f>Abingdon!AJ$2</f>
        <v>Abingdon AC</v>
      </c>
      <c r="B413" s="729" t="str">
        <f>Abingdon!AV$1</f>
        <v>A</v>
      </c>
      <c r="C413" s="729" t="s">
        <v>71</v>
      </c>
      <c r="D413" s="729" t="str" cm="1">
        <f t="array" ref="D413">_xlfn.LET(_xlpm.x, Abingdon!$T$43:$AE$43, _xlpm.y, Abingdon!$T$45:$AE$70, _xlpm.z, Abingdon!$R$45:$R$70, IF(_xlfn.XLOOKUP($C413,_xlfn.XLOOKUP(D$412,_xlpm.x,_xlpm.y,""),_xlpm.z,"Not Declared")="", "Name not recorded",  _xlfn.XLOOKUP($C413,_xlfn.XLOOKUP(D$412,_xlpm.x,_xlpm.y,""),_xlpm.z,"Not Declared")))</f>
        <v>Not Declared</v>
      </c>
      <c r="E413" s="729" t="str" cm="1">
        <f t="array" ref="E413">_xlfn.LET(_xlpm.x, Abingdon!$T$43:$AE$43, _xlpm.y, Abingdon!$T$45:$AE$70, _xlpm.z, Abingdon!$R$45:$R$70, IF(_xlfn.XLOOKUP($C413,_xlfn.XLOOKUP(E$412,_xlpm.x,_xlpm.y,""),_xlpm.z,"Not Declared")="", "Name not recorded",  _xlfn.XLOOKUP($C413,_xlfn.XLOOKUP(E$412,_xlpm.x,_xlpm.y,""),_xlpm.z,"Not Declared")))</f>
        <v>Not Declared</v>
      </c>
      <c r="F413" s="729" t="str" cm="1">
        <f t="array" ref="F413">_xlfn.LET(_xlpm.x, Abingdon!$T$43:$AE$43, _xlpm.y, Abingdon!$T$45:$AE$70, _xlpm.z, Abingdon!$R$45:$R$70, IF(_xlfn.XLOOKUP($C413,_xlfn.XLOOKUP(F$412,_xlpm.x,_xlpm.y,""),_xlpm.z,"Not Declared")="", "Name not recorded",  _xlfn.XLOOKUP($C413,_xlfn.XLOOKUP(F$412,_xlpm.x,_xlpm.y,""),_xlpm.z,"Not Declared")))</f>
        <v>Not Declared</v>
      </c>
      <c r="G413" s="729" t="str" cm="1">
        <f t="array" ref="G413">_xlfn.LET(_xlpm.x, Abingdon!$T$43:$AE$43, _xlpm.y, Abingdon!$T$45:$AE$70, _xlpm.z, Abingdon!$R$45:$R$70, IF(_xlfn.XLOOKUP($C413,_xlfn.XLOOKUP(G$412,_xlpm.x,_xlpm.y,""),_xlpm.z,"Not Declared")="", "Name not recorded",  _xlfn.XLOOKUP($C413,_xlfn.XLOOKUP(G$412,_xlpm.x,_xlpm.y,""),_xlpm.z,"Not Declared")))</f>
        <v>Not Declared</v>
      </c>
      <c r="H413" s="729" t="str" cm="1">
        <f t="array" ref="H413">_xlfn.LET(_xlpm.x, Abingdon!$T$43:$AE$43, _xlpm.y, Abingdon!$T$45:$AE$70, _xlpm.z, Abingdon!$R$45:$R$70, IF(_xlfn.XLOOKUP($C413,_xlfn.XLOOKUP(H$412,_xlpm.x,_xlpm.y,""),_xlpm.z,"Not Declared")="", "Name not recorded",  _xlfn.XLOOKUP($C413,_xlfn.XLOOKUP(H$412,_xlpm.x,_xlpm.y,""),_xlpm.z,"Not Declared")))</f>
        <v>Not Declared</v>
      </c>
      <c r="I413" s="729" t="str" cm="1">
        <f t="array" ref="I413">_xlfn.LET(_xlpm.x, Abingdon!$T$43:$AE$43, _xlpm.y, Abingdon!$T$45:$AE$70, _xlpm.z, Abingdon!$R$45:$R$70, IF(_xlfn.XLOOKUP($C413,_xlfn.XLOOKUP(I$412,_xlpm.x,_xlpm.y,""),_xlpm.z,"Not Declared")="", "Name not recorded",  _xlfn.XLOOKUP($C413,_xlfn.XLOOKUP(I$412,_xlpm.x,_xlpm.y,""),_xlpm.z,"Not Declared")))</f>
        <v>Not Declared</v>
      </c>
      <c r="J413" s="729" t="str" cm="1">
        <f t="array" ref="J413">_xlfn.LET(_xlpm.x, Abingdon!$T$43:$AE$43, _xlpm.y, Abingdon!$T$45:$AE$70, _xlpm.z, Abingdon!$R$45:$R$70, IF(_xlfn.XLOOKUP($C413,_xlfn.XLOOKUP(J$412,_xlpm.x,_xlpm.y,""),_xlpm.z,"Not Declared")="", "Name not recorded",  _xlfn.XLOOKUP($C413,_xlfn.XLOOKUP(J$412,_xlpm.x,_xlpm.y,""),_xlpm.z,"Not Declared")))</f>
        <v>Not Declared</v>
      </c>
      <c r="K413" s="729" t="str" cm="1">
        <f t="array" ref="K413">_xlfn.LET(_xlpm.x, Abingdon!$T$43:$AE$43, _xlpm.y, Abingdon!$T$45:$AE$70, _xlpm.z, Abingdon!$R$45:$R$70, IF(_xlfn.XLOOKUP($C413,_xlfn.XLOOKUP(K$412,_xlpm.x,_xlpm.y,""),_xlpm.z,"Not Declared")="", "Name not recorded",  _xlfn.XLOOKUP($C413,_xlfn.XLOOKUP(K$412,_xlpm.x,_xlpm.y,""),_xlpm.z,"Not Declared")))</f>
        <v>Not Declared</v>
      </c>
      <c r="L413" s="729" t="str" cm="1">
        <f t="array" ref="L413">_xlfn.LET(_xlpm.x, Abingdon!$T$43:$AE$43, _xlpm.y, Abingdon!$T$45:$AE$70, _xlpm.z, Abingdon!$R$45:$R$70, IF(_xlfn.XLOOKUP($C413,_xlfn.XLOOKUP(L$412,_xlpm.x,_xlpm.y,""),_xlpm.z,"Not Declared")="", "Name not recorded",  _xlfn.XLOOKUP($C413,_xlfn.XLOOKUP(L$412,_xlpm.x,_xlpm.y,""),_xlpm.z,"Not Declared")))</f>
        <v>Not Declared</v>
      </c>
      <c r="M413" s="729" t="str" cm="1">
        <f t="array" ref="M413">_xlfn.LET(_xlpm.x, Abingdon!$T$43:$AE$43, _xlpm.y, Abingdon!$T$45:$AE$70, _xlpm.z, Abingdon!$R$45:$R$70, IF(_xlfn.XLOOKUP($C413,_xlfn.XLOOKUP(M$412,_xlpm.x,_xlpm.y,""),_xlpm.z,"Not Declared")="", "Name not recorded",  _xlfn.XLOOKUP($C413,_xlfn.XLOOKUP(M$412,_xlpm.x,_xlpm.y,""),_xlpm.z,"Not Declared")))</f>
        <v>Not Declared</v>
      </c>
      <c r="N413" s="729" t="str" cm="1">
        <f t="array" ref="N413">_xlfn.LET(_xlpm.x, Abingdon!$T$43:$AE$43, _xlpm.y, Abingdon!$T$45:$AE$70, _xlpm.z, Abingdon!$R$45:$R$70, IF(_xlfn.XLOOKUP($C413,_xlfn.XLOOKUP(N$412,_xlpm.x,_xlpm.y,""),_xlpm.z,"Not Declared")="", "Name not recorded",  _xlfn.XLOOKUP($C413,_xlfn.XLOOKUP(N$412,_xlpm.x,_xlpm.y,""),_xlpm.z,"Not Declared")))</f>
        <v>Not Declared</v>
      </c>
      <c r="O413" s="729" t="str" cm="1">
        <f t="array" ref="O413">_xlfn.LET(_xlpm.x, Abingdon!$T$43:$AE$43, _xlpm.y, Abingdon!$T$45:$AE$70, _xlpm.z, Abingdon!$R$45:$R$70, IF(_xlfn.XLOOKUP($C413,_xlfn.XLOOKUP(O$412,_xlpm.x,_xlpm.y,""),_xlpm.z,"Not Declared")="", "Name not recorded",  _xlfn.XLOOKUP($C413,_xlfn.XLOOKUP(O$412,_xlpm.x,_xlpm.y,""),_xlpm.z,"Not Declared")))</f>
        <v>Not Declared</v>
      </c>
      <c r="P413" s="729">
        <v>1</v>
      </c>
      <c r="Q413" s="729">
        <v>2</v>
      </c>
      <c r="R413" s="729">
        <v>3</v>
      </c>
      <c r="S413" s="729">
        <v>4</v>
      </c>
      <c r="T413" s="729" t="str" cm="1">
        <f t="array" ref="T413">_xlfn.LET(_xlpm.x,Abingdon!$T$43:$AF$43, _xlpm.y, Abingdon!$T$45:$AF$70, _xlpm.z, Abingdon!$R$45:$R$70, IF(_xlfn.XLOOKUP(P413,_xlfn.XLOOKUP(T$412,_xlpm.x,_xlpm.y,""),_xlpm.z,"Not Declared")="", "Name not recorded",  _xlfn.XLOOKUP(P413,_xlfn.XLOOKUP(T$412,_xlpm.x,_xlpm.y,""),_xlpm.z,"Not Declared")))</f>
        <v>Not Declared</v>
      </c>
      <c r="U413" s="729" t="str" cm="1">
        <f t="array" ref="U413">_xlfn.LET(_xlpm.x,Abingdon!$T$43:$AF$43, _xlpm.y, Abingdon!$T$45:$AF$70, _xlpm.z, Abingdon!$R$45:$R$70, IF(_xlfn.XLOOKUP(Q413,_xlfn.XLOOKUP(U$412,_xlpm.x,_xlpm.y,""),_xlpm.z,"Not Declared")="", "Name not recorded",  _xlfn.XLOOKUP(Q413,_xlfn.XLOOKUP(U$412,_xlpm.x,_xlpm.y,""),_xlpm.z,"Not Declared")))</f>
        <v>Not Declared</v>
      </c>
      <c r="V413" s="729" t="str" cm="1">
        <f t="array" ref="V413">_xlfn.LET(_xlpm.x,Abingdon!$T$43:$AF$43, _xlpm.y, Abingdon!$T$45:$AF$70, _xlpm.z, Abingdon!$R$45:$R$70, IF(_xlfn.XLOOKUP(R413,_xlfn.XLOOKUP(V$412,_xlpm.x,_xlpm.y,""),_xlpm.z,"Not Declared")="", "Name not recorded",  _xlfn.XLOOKUP(R413,_xlfn.XLOOKUP(V$412,_xlpm.x,_xlpm.y,""),_xlpm.z,"Not Declared")))</f>
        <v>Not Declared</v>
      </c>
      <c r="W413" s="729" t="str" cm="1">
        <f t="array" ref="W413">_xlfn.LET(_xlpm.x,Abingdon!$T$43:$AF$43, _xlpm.y, Abingdon!$T$45:$AF$70, _xlpm.z, Abingdon!$R$45:$R$70, IF(_xlfn.XLOOKUP(S413,_xlfn.XLOOKUP(W$412,_xlpm.x,_xlpm.y,""),_xlpm.z,"Not Declared")="", "Name not recorded",  _xlfn.XLOOKUP(S413,_xlfn.XLOOKUP(W$412,_xlpm.x,_xlpm.y,""),_xlpm.z,"Not Declared")))</f>
        <v>Not Declared</v>
      </c>
      <c r="X413" s="358" t="str">
        <f>_xlfn.TEXTJOIN(", ",,T413:W413)</f>
        <v>Not Declared, Not Declared, Not Declared, Not Declared</v>
      </c>
      <c r="Z413" s="3" t="s">
        <v>71</v>
      </c>
      <c r="AA413" s="3"/>
      <c r="AB413" s="432" t="str" cm="1">
        <f t="array" ref="AB413:AD420">_xlfn.LET(_xlpm.eventsort, _xlfn.XLOOKUP(AB$412,$D$721:$P$721,$D$723:$P$730), _xlpm.eventdata, _xlfn.XLOOKUP(AB$412,$D$412:$O$412,$D$413:$O$483), _xlpm.agedata, $A$413:$C$483, _xlfn.SORTBY(_xlfn._xlws.FILTER(_xlfn.CHOOSECOLS(_xlfn.HSTACK(_xlpm.agedata,_xlpm.eventdata),2,4,1),(_xlfn.CHOOSECOLS(_xlpm.agedata,3)=Z413),""),_xlpm.eventsort))</f>
        <v>W</v>
      </c>
      <c r="AC413" s="422" t="str">
        <v>Not Declared</v>
      </c>
      <c r="AD413" s="422" t="str">
        <v>Witney Road Runners</v>
      </c>
      <c r="AE413" s="444" t="str" cm="1">
        <f t="array" ref="AE413">_xlfn.LET(_xlpm.a,_xlfn.VSTACK(_xlfn.ANCHORARRAY(AB413),_xlfn.ANCHORARRAY(AB421),_xlfn.CHOOSECOLS(AA429:AD460,1,3,4), _xlfn.CHOOSECOLS(AA461:AD466,1,3,4)),_xlfn._xlws.FILTER(_xlpm.a,_xlfn.CHOOSECOLS(_xlpm.a,2)&lt;&gt;"Not Declared",""))</f>
        <v/>
      </c>
      <c r="AF413" s="422"/>
      <c r="AG413" s="423"/>
      <c r="AH413" s="3" t="s">
        <v>71</v>
      </c>
      <c r="AI413" s="3"/>
      <c r="AJ413" s="432" t="str" cm="1">
        <f t="array" ref="AJ413:AL420">_xlfn.LET(_xlpm.eventsort, _xlfn.XLOOKUP(AJ$412,$D$721:$P$721,$D$723:$P$730), _xlpm.eventdata, _xlfn.XLOOKUP(AJ$412,$D$412:$O$412,$D$413:$O$483), _xlpm.agedata, $A$413:$C$483, _xlfn.SORTBY(_xlfn._xlws.FILTER(_xlfn.CHOOSECOLS(_xlfn.HSTACK(_xlpm.agedata,_xlpm.eventdata),2,4,1),(_xlfn.CHOOSECOLS(_xlpm.agedata,3)=AH413),""),_xlpm.eventsort))</f>
        <v>A</v>
      </c>
      <c r="AK413" s="422" t="str">
        <v>Not Declared</v>
      </c>
      <c r="AL413" s="422" t="str">
        <v>Abingdon AC</v>
      </c>
      <c r="AM413" s="444" t="str" cm="1">
        <f t="array" ref="AM413">_xlfn.LET(_xlpm.a,_xlfn.VSTACK(_xlfn.ANCHORARRAY(AJ413),_xlfn.ANCHORARRAY(AJ421),_xlfn.CHOOSECOLS(AI429:AL460,1,3,4), _xlfn.CHOOSECOLS(AI461:AL466,1,3,4)),_xlfn._xlws.FILTER(_xlpm.a,_xlfn.CHOOSECOLS(_xlpm.a,2)&lt;&gt;"Not Declared",""))</f>
        <v/>
      </c>
      <c r="AN413" s="422"/>
      <c r="AO413" s="423"/>
      <c r="AP413" s="3" t="s">
        <v>71</v>
      </c>
      <c r="AQ413" s="3"/>
      <c r="AR413" s="432" t="str" cm="1">
        <f t="array" ref="AR413:AT420">_xlfn.LET(_xlpm.eventsort, _xlfn.XLOOKUP(AR$412,$D$721:$P$721,$D$723:$P$730), _xlpm.eventdata, _xlfn.XLOOKUP(AR$412,$D$412:$O$412,$D$413:$O$483), _xlpm.agedata, $A$413:$C$483, _xlfn.SORTBY(_xlfn._xlws.FILTER(_xlfn.CHOOSECOLS(_xlfn.HSTACK(_xlpm.agedata,_xlpm.eventdata),2,4,1),(_xlfn.CHOOSECOLS(_xlpm.agedata,3)=AP413),""),_xlpm.eventsort))</f>
        <v>R</v>
      </c>
      <c r="AS413" s="422" t="str">
        <v>Not Declared</v>
      </c>
      <c r="AT413" s="422" t="str">
        <v>Radley AC</v>
      </c>
      <c r="AU413" s="444" t="str" cm="1">
        <f t="array" ref="AU413">_xlfn.LET(_xlpm.a,_xlfn.VSTACK(_xlfn.ANCHORARRAY(AR413),_xlfn.ANCHORARRAY(AR421),_xlfn.CHOOSECOLS(AQ429:AT460,1,3,4), _xlfn.CHOOSECOLS(AQ461:AT466,1,3,4)),_xlfn._xlws.FILTER(_xlpm.a,_xlfn.CHOOSECOLS(_xlpm.a,2)&lt;&gt;"Not Declared",""))</f>
        <v/>
      </c>
      <c r="AV413" s="422"/>
      <c r="AW413" s="423"/>
      <c r="AX413" s="3" t="s">
        <v>71</v>
      </c>
      <c r="AY413" s="3"/>
      <c r="AZ413" s="432" t="str" cm="1">
        <f t="array" ref="AZ413:BB420">_xlfn.LET(_xlpm.eventsort, _xlfn.XLOOKUP(AZ$412,$D$721:$P$721,$D$723:$P$730), _xlpm.eventdata, _xlfn.XLOOKUP(AZ$412,$D$412:$O$412,$D$413:$O$483), _xlpm.agedata, $A$413:$C$483, _xlfn.SORTBY(_xlfn._xlws.FILTER(_xlfn.CHOOSECOLS(_xlfn.HSTACK(_xlpm.agedata,_xlpm.eventdata),2,4,1),(_xlfn.CHOOSECOLS(_xlpm.agedata,3)=AX413),""),_xlpm.eventsort))</f>
        <v>A</v>
      </c>
      <c r="BA413" s="422" t="str">
        <v>Not Declared</v>
      </c>
      <c r="BB413" s="422" t="str">
        <v>Abingdon AC</v>
      </c>
      <c r="BC413" s="444" t="str" cm="1">
        <f t="array" ref="BC413">_xlfn.LET(_xlpm.a,_xlfn.VSTACK(_xlfn.ANCHORARRAY(AZ413),_xlfn.ANCHORARRAY(AZ421),_xlfn.CHOOSECOLS(AY429:BB460,1,3,4), _xlfn.CHOOSECOLS(AY461:BB466,1,3,4)),_xlfn._xlws.FILTER(_xlpm.a,_xlfn.CHOOSECOLS(_xlpm.a,2)&lt;&gt;"Not Declared",""))</f>
        <v/>
      </c>
      <c r="BD413" s="422"/>
      <c r="BE413" s="423"/>
      <c r="BF413" s="3" t="s">
        <v>71</v>
      </c>
      <c r="BG413" s="3"/>
      <c r="BH413" s="432" t="str" cm="1">
        <f t="array" ref="BH413:BJ420">_xlfn.LET(_xlpm.eventsort, _xlfn.XLOOKUP(BH$412,$D$721:$P$721,$D$723:$P$730), _xlpm.eventdata, _xlfn.XLOOKUP(BH$412,$D$412:$O$412,$D$413:$O$483), _xlpm.agedata, $A$413:$C$483, _xlfn.SORTBY(_xlfn._xlws.FILTER(_xlfn.CHOOSECOLS(_xlfn.HSTACK(_xlpm.agedata,_xlpm.eventdata),2,4,1),(_xlfn.CHOOSECOLS(_xlpm.agedata,3)=BF413),""),_xlpm.eventsort))</f>
        <v>X</v>
      </c>
      <c r="BI413" s="422" t="str">
        <v>Not Declared</v>
      </c>
      <c r="BJ413" s="422" t="str">
        <v>Team Kennet</v>
      </c>
      <c r="BK413" s="444" t="str" cm="1">
        <f t="array" ref="BK413">_xlfn.LET(_xlpm.a,_xlfn.VSTACK(_xlfn.ANCHORARRAY(BH413),_xlfn.ANCHORARRAY(BH421),_xlfn.CHOOSECOLS(BG429:BJ460,1,3,4), _xlfn.CHOOSECOLS(BG461:BJ466,1,3,4)),_xlfn._xlws.FILTER(_xlpm.a,_xlfn.CHOOSECOLS(_xlpm.a,2)&lt;&gt;"Not Declared",""))</f>
        <v/>
      </c>
      <c r="BL413" s="422"/>
      <c r="BM413" s="423"/>
      <c r="BN413" s="3" t="s">
        <v>71</v>
      </c>
      <c r="BO413" s="744"/>
      <c r="BP413" s="432" t="str" cm="1">
        <f t="array" ref="BP413:BR420">_xlfn.LET(_xlpm.eventsort, _xlfn.XLOOKUP(BP$412,$D$721:$P$721,$D$723:$P$730), _xlpm.eventdata, _xlfn.XLOOKUP(BP$412,$D$412:$O$412,$D$413:$O$483), _xlpm.agedata, $A$413:$C$483, _xlfn.SORTBY(_xlfn._xlws.FILTER(_xlfn.CHOOSECOLS(_xlfn.HSTACK(_xlpm.agedata,_xlpm.eventdata),2,4,1),(_xlfn.CHOOSECOLS(_xlpm.agedata,3)=BN413),""),_xlpm.eventsort))</f>
        <v>N</v>
      </c>
      <c r="BQ413" s="422" t="str">
        <v>Not Declared</v>
      </c>
      <c r="BR413" s="422" t="str">
        <v>Banbury Harriers AC</v>
      </c>
      <c r="BS413" s="444" t="str" cm="1">
        <f t="array" ref="BS413">_xlfn.LET(_xlpm.a,_xlfn.VSTACK(_xlfn.ANCHORARRAY(BP413),_xlfn.ANCHORARRAY(BP421),_xlfn.CHOOSECOLS(BO429:BR460,1,3,4), _xlfn.CHOOSECOLS(BO461:BR466,1,3,4)),_xlfn._xlws.FILTER(_xlpm.a,_xlfn.CHOOSECOLS(_xlpm.a,2)&lt;&gt;"Not Declared",""))</f>
        <v/>
      </c>
      <c r="BT413" s="422"/>
      <c r="BU413" s="423"/>
      <c r="BV413" s="3" t="s">
        <v>71</v>
      </c>
      <c r="BW413" s="3"/>
      <c r="BX413" s="432" t="str" cm="1">
        <f t="array" ref="BX413:BZ420">_xlfn.LET(_xlpm.eventsort, _xlfn.XLOOKUP(BX$412,$D$721:$P$721,$D$723:$P$730), _xlpm.eventdata, _xlfn.XLOOKUP(BX$412,$D$412:$O$412,$D$413:$O$483), _xlpm.agedata, $A$413:$C$483, _xlfn.SORTBY(_xlfn._xlws.FILTER(_xlfn.CHOOSECOLS(_xlfn.HSTACK(_xlpm.agedata,_xlpm.eventdata),2,4,1),(_xlfn.CHOOSECOLS(_xlpm.agedata,3)=BV413),""),_xlpm.eventsort))</f>
        <v>O</v>
      </c>
      <c r="BY413" s="422" t="str">
        <v>Not Declared</v>
      </c>
      <c r="BZ413" s="422" t="str">
        <v>Oxford City AC</v>
      </c>
      <c r="CA413" s="444" t="str" cm="1">
        <f t="array" ref="CA413:CC414">_xlfn.LET(_xlpm.b, _xlfn.VSTACK(_xlfn.ANCHORARRAY(BX413),_xlfn.ANCHORARRAY(BX421)), _xlpm.c, _xlfn.VSTACK(_xlfn.CHOOSECOLS(BW429:BZ460,1,3,4), _xlfn.CHOOSECOLS(BW461:BZ466,1,3,4)),_xlpm.d, SUM(BZ468:BZ469),_xlpm.a,_xlfn.IFS(_xlpm.d&lt;15,_xlfn.VSTACK(_xlpm.b,_xlfn.HSTACK(" ","",""),_xlfn.HSTACK(" ","",""),_xlpm.c), _xlpm.d=15,_xlfn.VSTACK(_xlpm.b,_xlfn.HSTACK(" ","",""),_xlpm.c), _xlpm.d&gt;15,_xlfn.VSTACK(_xlpm.b,_xlpm.c)),_xlfn._xlws.FILTER(_xlpm.a,_xlfn.CHOOSECOLS(_xlpm.a,2)&lt;&gt;"Not Declared",""))</f>
        <v xml:space="preserve"> </v>
      </c>
      <c r="CB413" s="477" t="str">
        <v/>
      </c>
      <c r="CC413" s="478" t="str">
        <v/>
      </c>
      <c r="CD413" s="3" t="s">
        <v>71</v>
      </c>
      <c r="CE413" s="3"/>
      <c r="CF413" s="432" t="str" cm="1">
        <f t="array" ref="CF413:CH420">_xlfn.LET(_xlpm.eventsort, _xlfn.XLOOKUP(CF$412,$D$721:$P$721,$D$723:$P$730), _xlpm.eventdata, _xlfn.XLOOKUP(CF$412,$D$412:$O$412,$D$413:$O$483), _xlpm.agedata, $A$413:$C$483, _xlfn.SORTBY(_xlfn._xlws.FILTER(_xlfn.CHOOSECOLS(_xlfn.HSTACK(_xlpm.agedata,_xlpm.eventdata),2,4,1),(_xlfn.CHOOSECOLS(_xlpm.agedata,3)=CD413),""),_xlpm.eventsort))</f>
        <v>B</v>
      </c>
      <c r="CG413" s="422" t="str">
        <v>Not Declared</v>
      </c>
      <c r="CH413" s="422" t="str">
        <v>Bicester AC</v>
      </c>
      <c r="CI413" s="444" t="str" cm="1">
        <f t="array" ref="CI413:CK414">_xlfn.LET(_xlpm.b, _xlfn.VSTACK(_xlfn.ANCHORARRAY(CF413),_xlfn.ANCHORARRAY(CF421)), _xlpm.c, _xlfn.VSTACK(_xlfn.CHOOSECOLS(CE429:CH460,1,3,4), _xlfn.CHOOSECOLS(CE461:CH466,1,3,4)),_xlpm.d, SUM(CH468:CH469),_xlpm.a,_xlfn.IFS(_xlpm.d&lt;15,_xlfn.VSTACK(_xlpm.b,_xlfn.HSTACK(" ","",""),_xlfn.HSTACK(" ","",""),_xlpm.c), _xlpm.d=15,_xlfn.VSTACK(_xlpm.b,_xlfn.HSTACK(" ","",""),_xlpm.c), _xlpm.d&gt;15,_xlfn.VSTACK(_xlpm.b,_xlpm.c)),_xlfn._xlws.FILTER(_xlpm.a,_xlfn.CHOOSECOLS(_xlpm.a,2)&lt;&gt;"Not Declared",""))</f>
        <v xml:space="preserve"> </v>
      </c>
      <c r="CJ413" s="477" t="str">
        <v/>
      </c>
      <c r="CK413" s="478" t="str">
        <v/>
      </c>
      <c r="CL413" s="3" t="s">
        <v>71</v>
      </c>
      <c r="CM413" s="3"/>
      <c r="CN413" s="432" t="str" cm="1">
        <f t="array" ref="CN413:CP420">_xlfn.LET(_xlpm.eventsort, _xlfn.XLOOKUP(CN$412,$D$721:$P$721,$D$723:$P$730), _xlpm.eventdata, _xlfn.XLOOKUP(CN$412,$D$412:$O$412,$D$413:$O$483), _xlpm.agedata, $A$413:$C$483, _xlfn.SORTBY(_xlfn._xlws.FILTER(_xlfn.CHOOSECOLS(_xlfn.HSTACK(_xlpm.agedata,_xlpm.eventdata),2,4,1),(_xlfn.CHOOSECOLS(_xlpm.agedata,3)=CL413),""),_xlpm.eventsort))</f>
        <v>R</v>
      </c>
      <c r="CO413" s="422" t="str">
        <v>Not Declared</v>
      </c>
      <c r="CP413" s="422" t="str">
        <v>Radley AC</v>
      </c>
      <c r="CQ413" s="444" t="str" cm="1">
        <f t="array" ref="CQ413:CS414">_xlfn.LET(_xlpm.b, _xlfn.VSTACK(_xlfn.ANCHORARRAY(CN413),_xlfn.ANCHORARRAY(CN421)), _xlpm.c, _xlfn.VSTACK(_xlfn.CHOOSECOLS(CM429:CP460,1,3,4), _xlfn.CHOOSECOLS(CM461:CP466,1,3,4)),_xlpm.d, SUM(CP468:CP469),_xlpm.a,_xlfn.IFS(_xlpm.d&lt;15,_xlfn.VSTACK(_xlpm.b,_xlfn.HSTACK(" ","",""),_xlfn.HSTACK(" ","",""),_xlpm.c), _xlpm.d=15,_xlfn.VSTACK(_xlpm.b,_xlfn.HSTACK(" ","",""),_xlpm.c), _xlpm.d&gt;15,_xlfn.VSTACK(_xlpm.b,_xlpm.c)),_xlfn._xlws.FILTER(_xlpm.a,_xlfn.CHOOSECOLS(_xlpm.a,2)&lt;&gt;"Not Declared",""))</f>
        <v xml:space="preserve"> </v>
      </c>
      <c r="CR413" s="477" t="str">
        <v/>
      </c>
      <c r="CS413" s="478" t="str">
        <v/>
      </c>
      <c r="CT413" s="3" t="s">
        <v>71</v>
      </c>
      <c r="CU413" s="3"/>
      <c r="CV413" s="432" t="str" cm="1">
        <f t="array" ref="CV413:CX420">_xlfn.LET(_xlpm.eventsort, _xlfn.XLOOKUP(CV$412,$D$721:$P$721,$D$723:$P$730), _xlpm.eventdata, _xlfn.XLOOKUP(CV$412,$D$412:$O$412,$D$413:$O$483), _xlpm.agedata, $A$413:$C$483, _xlfn.SORTBY(_xlfn._xlws.FILTER(_xlfn.CHOOSECOLS(_xlfn.HSTACK(_xlpm.agedata,_xlpm.eventdata),2,4,1),(_xlfn.CHOOSECOLS(_xlpm.agedata,3)=CT413),""),_xlpm.eventsort))</f>
        <v>W</v>
      </c>
      <c r="CW413" s="422" t="str">
        <v>Not Declared</v>
      </c>
      <c r="CX413" s="422" t="str">
        <v>Witney Road Runners</v>
      </c>
      <c r="CY413" s="444" t="str" cm="1">
        <f t="array" ref="CY413:DA414">_xlfn.LET(_xlpm.b, _xlfn.VSTACK(_xlfn.ANCHORARRAY(CV413),_xlfn.ANCHORARRAY(CV421)), _xlpm.c, _xlfn.VSTACK(_xlfn.CHOOSECOLS(CU429:CX460,1,3,4), _xlfn.CHOOSECOLS(CU461:CX466,1,3,4)),_xlpm.d, SUM(CX468:CX469),_xlpm.a,_xlfn.IFS(_xlpm.d&lt;15,_xlfn.VSTACK(_xlpm.b,_xlfn.HSTACK(" ","",""),_xlfn.HSTACK(" ","",""),_xlpm.c), _xlpm.d=15,_xlfn.VSTACK(_xlpm.b,_xlfn.HSTACK(" ","",""),_xlpm.c), _xlpm.d&gt;15,_xlfn.VSTACK(_xlpm.b,_xlpm.c)),_xlfn._xlws.FILTER(_xlpm.a,_xlfn.CHOOSECOLS(_xlpm.a,2)&lt;&gt;"Not Declared",""))</f>
        <v xml:space="preserve"> </v>
      </c>
      <c r="CZ413" s="477" t="str">
        <v/>
      </c>
      <c r="DA413" s="478" t="str">
        <v/>
      </c>
      <c r="DB413" s="3" t="s">
        <v>71</v>
      </c>
      <c r="DC413" s="3"/>
      <c r="DD413" s="432" t="str" cm="1">
        <f t="array" ref="DD413:DF420">_xlfn.LET(_xlpm.eventsort, _xlfn.XLOOKUP(DD$412,$D$721:$P$721,$D$723:$P$730), _xlpm.eventdata, _xlfn.XLOOKUP(DD$412,$D$412:$O$412,$D$413:$O$483), _xlpm.agedata, $A$413:$C$483, _xlfn.SORTBY(_xlfn._xlws.FILTER(_xlfn.CHOOSECOLS(_xlfn.HSTACK(_xlpm.agedata,_xlpm.eventdata),2,4,1),(_xlfn.CHOOSECOLS(_xlpm.agedata,3)=DB413),""),_xlpm.eventsort))</f>
        <v>B</v>
      </c>
      <c r="DE413" s="422" t="str">
        <v>Not Declared</v>
      </c>
      <c r="DF413" s="422" t="str">
        <v>Bicester AC</v>
      </c>
      <c r="DG413" s="444" t="str" cm="1">
        <f t="array" ref="DG413:DI414">_xlfn.LET(_xlpm.b, _xlfn.VSTACK(_xlfn.ANCHORARRAY(DD413),_xlfn.ANCHORARRAY(DD421)), _xlpm.c, _xlfn.VSTACK(_xlfn.CHOOSECOLS(DC429:DF460,1,3,4), _xlfn.CHOOSECOLS(DC461:DF466,1,3,4)),_xlpm.d, SUM(DF468:DF469),_xlpm.a,_xlfn.IFS(_xlpm.d&lt;15,_xlfn.VSTACK(_xlpm.b,_xlfn.HSTACK(" ","",""),_xlfn.HSTACK(" ","",""),_xlpm.c), _xlpm.d=15,_xlfn.VSTACK(_xlpm.b,_xlfn.HSTACK(" ","",""),_xlpm.c), _xlpm.d&gt;15,_xlfn.VSTACK(_xlpm.b,_xlpm.c)),_xlfn._xlws.FILTER(_xlpm.a,_xlfn.CHOOSECOLS(_xlpm.a,2)&lt;&gt;"Not Declared",""))</f>
        <v xml:space="preserve"> </v>
      </c>
      <c r="DH413" s="477" t="str">
        <v/>
      </c>
      <c r="DI413" s="478" t="str">
        <v/>
      </c>
      <c r="DJ413" s="3" t="s">
        <v>71</v>
      </c>
      <c r="DK413" s="3"/>
      <c r="DL413" s="432" t="str" cm="1">
        <f t="array" ref="DL413:DN420">_xlfn.LET(_xlpm.eventsort, _xlfn.XLOOKUP(DL$412,$D$721:$P$721,$D$723:$P$730), _xlpm.eventdata, _xlfn.XLOOKUP(DL$412,$D$412:$O$412,$D$413:$O$483), _xlpm.agedata, $A$413:$C$483, _xlfn.SORTBY(_xlfn._xlws.FILTER(_xlfn.CHOOSECOLS(_xlfn.HSTACK(_xlpm.agedata,_xlpm.eventdata),2,4,1),(_xlfn.CHOOSECOLS(_xlpm.agedata,3)=DJ413),""),_xlpm.eventsort))</f>
        <v>H</v>
      </c>
      <c r="DM413" s="422" t="str">
        <v>Not Declared</v>
      </c>
      <c r="DN413" s="422" t="str">
        <v>White Horse Harriers</v>
      </c>
      <c r="DO413" s="444" t="str" cm="1">
        <f t="array" ref="DO413:DQ414">_xlfn.LET(_xlpm.b, _xlfn.VSTACK(_xlfn.ANCHORARRAY(DL413),_xlfn.ANCHORARRAY(DL421)), _xlpm.c, _xlfn.VSTACK(_xlfn.CHOOSECOLS(DK429:DN460,1,3,4), _xlfn.CHOOSECOLS(DK461:DN466,1,3,4)),_xlpm.d, SUM(DN468:DN469),_xlpm.a,_xlfn.IFS(_xlpm.d&lt;15,_xlfn.VSTACK(_xlpm.b,_xlfn.HSTACK(" ","",""),_xlfn.HSTACK(" ","",""),_xlpm.c), _xlpm.d=15,_xlfn.VSTACK(_xlpm.b,_xlfn.HSTACK(" ","",""),_xlpm.c), _xlpm.d&gt;15,_xlfn.VSTACK(_xlpm.b,_xlpm.c)),_xlfn._xlws.FILTER(_xlpm.a,_xlfn.CHOOSECOLS(_xlpm.a,2)&lt;&gt;"Not Declared",""))</f>
        <v xml:space="preserve"> </v>
      </c>
      <c r="DP413" s="477" t="str">
        <v/>
      </c>
      <c r="DQ413" s="478" t="str">
        <v/>
      </c>
      <c r="DR413" s="3" t="s">
        <v>71</v>
      </c>
      <c r="DS413" s="3"/>
      <c r="DT413" s="441" t="str" cm="1">
        <f t="array" ref="DT413:DV420">_xlfn.LET(_xlpm.eventsort, _xlfn.XLOOKUP(DT$412,$D$721:$P$721,$D$723:$P$730), _xlpm.eventdata, $X$413:$X$484,  _xlpm.agedata, $A$413:$C$484, _xlfn.SORTBY(_xlfn._xlws.FILTER(_xlfn.CHOOSECOLS(_xlfn.HSTACK(_xlpm.agedata,_xlpm.eventdata),2,4,1),(_xlfn.CHOOSECOLS(_xlpm.agedata,3)=DR413),""),_xlpm.eventsort))</f>
        <v>W</v>
      </c>
      <c r="DU413" s="422" t="str">
        <v>Not Declared, Not Declared, Not Declared, Not Declared</v>
      </c>
      <c r="DV413" s="422" t="str">
        <v>Witney Road Runners</v>
      </c>
      <c r="DW413" s="444" t="str" cm="1">
        <f t="array" ref="DW413:DY414">_xlfn.LET(_xlpm.a,_xlfn.VSTACK(_xlfn.ANCHORARRAY(DT413),_xlfn.HSTACK("","",""),_xlfn.HSTACK("","",""),_xlfn.CHOOSECOLS(DS421:DV428,1,3,4), _xlfn.CHOOSECOLS(DS461:DV461,1,3,4)),_xlfn._xlws.FILTER(_xlpm.a,_xlfn.CHOOSECOLS(_xlpm.a,2)&lt;&gt;"Not Declared, Not Declared, Not Declared, Not Declared",""))</f>
        <v/>
      </c>
      <c r="DX413" s="422" t="str">
        <v/>
      </c>
      <c r="DY413" s="423" t="str">
        <v/>
      </c>
      <c r="DZ413" s="15"/>
      <c r="EA413" s="15"/>
    </row>
    <row r="414" spans="1:131" s="359" customFormat="1" ht="21" customHeight="1">
      <c r="A414" s="358" t="str">
        <f>A413</f>
        <v>Abingdon AC</v>
      </c>
      <c r="B414" s="729" t="str">
        <f>Abingdon!AV$2</f>
        <v>AA</v>
      </c>
      <c r="C414" s="729" t="s">
        <v>65</v>
      </c>
      <c r="D414" s="729" t="str" cm="1">
        <f t="array" ref="D414">_xlfn.LET(_xlpm.x, Abingdon!$T$43:$AE$43, _xlpm.y, Abingdon!$T$45:$AE$70, _xlpm.z, Abingdon!$R$45:$R$70, IF(_xlfn.XLOOKUP($C414,_xlfn.XLOOKUP(D$412,_xlpm.x,_xlpm.y,""),_xlpm.z,"Not Declared")="", "Name not recorded",  _xlfn.XLOOKUP($C414,_xlfn.XLOOKUP(D$412,_xlpm.x,_xlpm.y,""),_xlpm.z,"Not Declared")))</f>
        <v>Not Declared</v>
      </c>
      <c r="E414" s="729" t="str" cm="1">
        <f t="array" ref="E414">_xlfn.LET(_xlpm.x, Abingdon!$T$43:$AE$43, _xlpm.y, Abingdon!$T$45:$AE$70, _xlpm.z, Abingdon!$R$45:$R$70, IF(_xlfn.XLOOKUP($C414,_xlfn.XLOOKUP(E$412,_xlpm.x,_xlpm.y,""),_xlpm.z,"Not Declared")="", "Name not recorded",  _xlfn.XLOOKUP($C414,_xlfn.XLOOKUP(E$412,_xlpm.x,_xlpm.y,""),_xlpm.z,"Not Declared")))</f>
        <v>Not Declared</v>
      </c>
      <c r="F414" s="729" t="str" cm="1">
        <f t="array" ref="F414">_xlfn.LET(_xlpm.x, Abingdon!$T$43:$AE$43, _xlpm.y, Abingdon!$T$45:$AE$70, _xlpm.z, Abingdon!$R$45:$R$70, IF(_xlfn.XLOOKUP($C414,_xlfn.XLOOKUP(F$412,_xlpm.x,_xlpm.y,""),_xlpm.z,"Not Declared")="", "Name not recorded",  _xlfn.XLOOKUP($C414,_xlfn.XLOOKUP(F$412,_xlpm.x,_xlpm.y,""),_xlpm.z,"Not Declared")))</f>
        <v>Not Declared</v>
      </c>
      <c r="G414" s="729" t="str" cm="1">
        <f t="array" ref="G414">_xlfn.LET(_xlpm.x, Abingdon!$T$43:$AE$43, _xlpm.y, Abingdon!$T$45:$AE$70, _xlpm.z, Abingdon!$R$45:$R$70, IF(_xlfn.XLOOKUP($C414,_xlfn.XLOOKUP(G$412,_xlpm.x,_xlpm.y,""),_xlpm.z,"Not Declared")="", "Name not recorded",  _xlfn.XLOOKUP($C414,_xlfn.XLOOKUP(G$412,_xlpm.x,_xlpm.y,""),_xlpm.z,"Not Declared")))</f>
        <v>Not Declared</v>
      </c>
      <c r="H414" s="729" t="str" cm="1">
        <f t="array" ref="H414">_xlfn.LET(_xlpm.x, Abingdon!$T$43:$AE$43, _xlpm.y, Abingdon!$T$45:$AE$70, _xlpm.z, Abingdon!$R$45:$R$70, IF(_xlfn.XLOOKUP($C414,_xlfn.XLOOKUP(H$412,_xlpm.x,_xlpm.y,""),_xlpm.z,"Not Declared")="", "Name not recorded",  _xlfn.XLOOKUP($C414,_xlfn.XLOOKUP(H$412,_xlpm.x,_xlpm.y,""),_xlpm.z,"Not Declared")))</f>
        <v>Not Declared</v>
      </c>
      <c r="I414" s="729" t="str" cm="1">
        <f t="array" ref="I414">_xlfn.LET(_xlpm.x, Abingdon!$T$43:$AE$43, _xlpm.y, Abingdon!$T$45:$AE$70, _xlpm.z, Abingdon!$R$45:$R$70, IF(_xlfn.XLOOKUP($C414,_xlfn.XLOOKUP(I$412,_xlpm.x,_xlpm.y,""),_xlpm.z,"Not Declared")="", "Name not recorded",  _xlfn.XLOOKUP($C414,_xlfn.XLOOKUP(I$412,_xlpm.x,_xlpm.y,""),_xlpm.z,"Not Declared")))</f>
        <v>Not Declared</v>
      </c>
      <c r="J414" s="729" t="str" cm="1">
        <f t="array" ref="J414">_xlfn.LET(_xlpm.x, Abingdon!$T$43:$AE$43, _xlpm.y, Abingdon!$T$45:$AE$70, _xlpm.z, Abingdon!$R$45:$R$70, IF(_xlfn.XLOOKUP($C414,_xlfn.XLOOKUP(J$412,_xlpm.x,_xlpm.y,""),_xlpm.z,"Not Declared")="", "Name not recorded",  _xlfn.XLOOKUP($C414,_xlfn.XLOOKUP(J$412,_xlpm.x,_xlpm.y,""),_xlpm.z,"Not Declared")))</f>
        <v>Not Declared</v>
      </c>
      <c r="K414" s="729" t="str" cm="1">
        <f t="array" ref="K414">_xlfn.LET(_xlpm.x, Abingdon!$T$43:$AE$43, _xlpm.y, Abingdon!$T$45:$AE$70, _xlpm.z, Abingdon!$R$45:$R$70, IF(_xlfn.XLOOKUP($C414,_xlfn.XLOOKUP(K$412,_xlpm.x,_xlpm.y,""),_xlpm.z,"Not Declared")="", "Name not recorded",  _xlfn.XLOOKUP($C414,_xlfn.XLOOKUP(K$412,_xlpm.x,_xlpm.y,""),_xlpm.z,"Not Declared")))</f>
        <v>Not Declared</v>
      </c>
      <c r="L414" s="729" t="str" cm="1">
        <f t="array" ref="L414">_xlfn.LET(_xlpm.x, Abingdon!$T$43:$AE$43, _xlpm.y, Abingdon!$T$45:$AE$70, _xlpm.z, Abingdon!$R$45:$R$70, IF(_xlfn.XLOOKUP($C414,_xlfn.XLOOKUP(L$412,_xlpm.x,_xlpm.y,""),_xlpm.z,"Not Declared")="", "Name not recorded",  _xlfn.XLOOKUP($C414,_xlfn.XLOOKUP(L$412,_xlpm.x,_xlpm.y,""),_xlpm.z,"Not Declared")))</f>
        <v>Not Declared</v>
      </c>
      <c r="M414" s="729" t="str" cm="1">
        <f t="array" ref="M414">_xlfn.LET(_xlpm.x, Abingdon!$T$43:$AE$43, _xlpm.y, Abingdon!$T$45:$AE$70, _xlpm.z, Abingdon!$R$45:$R$70, IF(_xlfn.XLOOKUP($C414,_xlfn.XLOOKUP(M$412,_xlpm.x,_xlpm.y,""),_xlpm.z,"Not Declared")="", "Name not recorded",  _xlfn.XLOOKUP($C414,_xlfn.XLOOKUP(M$412,_xlpm.x,_xlpm.y,""),_xlpm.z,"Not Declared")))</f>
        <v>Not Declared</v>
      </c>
      <c r="N414" s="729" t="str" cm="1">
        <f t="array" ref="N414">_xlfn.LET(_xlpm.x, Abingdon!$T$43:$AE$43, _xlpm.y, Abingdon!$T$45:$AE$70, _xlpm.z, Abingdon!$R$45:$R$70, IF(_xlfn.XLOOKUP($C414,_xlfn.XLOOKUP(N$412,_xlpm.x,_xlpm.y,""),_xlpm.z,"Not Declared")="", "Name not recorded",  _xlfn.XLOOKUP($C414,_xlfn.XLOOKUP(N$412,_xlpm.x,_xlpm.y,""),_xlpm.z,"Not Declared")))</f>
        <v>Not Declared</v>
      </c>
      <c r="O414" s="729" t="str" cm="1">
        <f t="array" ref="O414">_xlfn.LET(_xlpm.x, Abingdon!$T$43:$AE$43, _xlpm.y, Abingdon!$T$45:$AE$70, _xlpm.z, Abingdon!$R$45:$R$70, IF(_xlfn.XLOOKUP($C414,_xlfn.XLOOKUP(O$412,_xlpm.x,_xlpm.y,""),_xlpm.z,"Not Declared")="", "Name not recorded",  _xlfn.XLOOKUP($C414,_xlfn.XLOOKUP(O$412,_xlpm.x,_xlpm.y,""),_xlpm.z,"Not Declared")))</f>
        <v>Not Declared</v>
      </c>
      <c r="P414" s="732"/>
      <c r="Q414" s="732"/>
      <c r="R414" s="732"/>
      <c r="S414" s="732"/>
      <c r="T414" s="732"/>
      <c r="U414" s="732"/>
      <c r="V414" s="732"/>
      <c r="W414" s="732"/>
      <c r="X414" s="732"/>
      <c r="Z414" s="3"/>
      <c r="AA414" s="3"/>
      <c r="AB414" s="747" t="str">
        <v>B</v>
      </c>
      <c r="AC414" s="12" t="str">
        <v>Not Declared</v>
      </c>
      <c r="AD414" s="12" t="str">
        <v>Bicester AC</v>
      </c>
      <c r="AE414" s="747"/>
      <c r="AF414" s="12"/>
      <c r="AG414" s="425"/>
      <c r="AH414" s="3"/>
      <c r="AI414" s="3"/>
      <c r="AJ414" s="747" t="str">
        <v>H</v>
      </c>
      <c r="AK414" s="12" t="str">
        <v>Not Declared</v>
      </c>
      <c r="AL414" s="12" t="str">
        <v>White Horse Harriers</v>
      </c>
      <c r="AM414" s="747"/>
      <c r="AN414" s="12"/>
      <c r="AO414" s="425"/>
      <c r="AP414" s="3"/>
      <c r="AQ414" s="3"/>
      <c r="AR414" s="747" t="str">
        <v>A</v>
      </c>
      <c r="AS414" s="12" t="str">
        <v>Not Declared</v>
      </c>
      <c r="AT414" s="12" t="str">
        <v>Abingdon AC</v>
      </c>
      <c r="AU414" s="747"/>
      <c r="AV414" s="12"/>
      <c r="AW414" s="425"/>
      <c r="AX414" s="3"/>
      <c r="AY414" s="3"/>
      <c r="AZ414" s="747" t="str">
        <v>X</v>
      </c>
      <c r="BA414" s="12" t="str">
        <v>Not Declared</v>
      </c>
      <c r="BB414" s="12" t="str">
        <v>Team Kennet</v>
      </c>
      <c r="BC414" s="747"/>
      <c r="BD414" s="12"/>
      <c r="BE414" s="425"/>
      <c r="BF414" s="3"/>
      <c r="BG414" s="3"/>
      <c r="BH414" s="747" t="str">
        <v>B</v>
      </c>
      <c r="BI414" s="12" t="str">
        <v>Not Declared</v>
      </c>
      <c r="BJ414" s="12" t="str">
        <v>Bicester AC</v>
      </c>
      <c r="BK414" s="747"/>
      <c r="BL414" s="12"/>
      <c r="BM414" s="425"/>
      <c r="BN414" s="3"/>
      <c r="BO414" s="747"/>
      <c r="BP414" s="747" t="str">
        <v>W</v>
      </c>
      <c r="BQ414" s="12" t="str">
        <v>Not Declared</v>
      </c>
      <c r="BR414" s="12" t="str">
        <v>Witney Road Runners</v>
      </c>
      <c r="BS414" s="747"/>
      <c r="BT414" s="12"/>
      <c r="BU414" s="425"/>
      <c r="BV414" s="3"/>
      <c r="BW414" s="3"/>
      <c r="BX414" s="747" t="str">
        <v>N</v>
      </c>
      <c r="BY414" s="12" t="str">
        <v>Not Declared</v>
      </c>
      <c r="BZ414" s="12" t="str">
        <v>Banbury Harriers AC</v>
      </c>
      <c r="CA414" s="479" t="str">
        <v xml:space="preserve"> </v>
      </c>
      <c r="CB414" s="480" t="str">
        <v/>
      </c>
      <c r="CC414" s="481" t="str">
        <v/>
      </c>
      <c r="CD414" s="3"/>
      <c r="CE414" s="3"/>
      <c r="CF414" s="747" t="str">
        <v>O</v>
      </c>
      <c r="CG414" s="12" t="str">
        <v>Not Declared</v>
      </c>
      <c r="CH414" s="12" t="str">
        <v>Oxford City AC</v>
      </c>
      <c r="CI414" s="479" t="str">
        <v xml:space="preserve"> </v>
      </c>
      <c r="CJ414" s="480" t="str">
        <v/>
      </c>
      <c r="CK414" s="481" t="str">
        <v/>
      </c>
      <c r="CL414" s="3"/>
      <c r="CM414" s="3"/>
      <c r="CN414" s="747" t="str">
        <v>H</v>
      </c>
      <c r="CO414" s="12" t="str">
        <v>Not Declared</v>
      </c>
      <c r="CP414" s="12" t="str">
        <v>White Horse Harriers</v>
      </c>
      <c r="CQ414" s="479" t="str">
        <v xml:space="preserve"> </v>
      </c>
      <c r="CR414" s="480" t="str">
        <v/>
      </c>
      <c r="CS414" s="481" t="str">
        <v/>
      </c>
      <c r="CT414" s="3"/>
      <c r="CU414" s="3"/>
      <c r="CV414" s="747" t="str">
        <v>H</v>
      </c>
      <c r="CW414" s="12" t="str">
        <v>Not Declared</v>
      </c>
      <c r="CX414" s="12" t="str">
        <v>White Horse Harriers</v>
      </c>
      <c r="CY414" s="479" t="str">
        <v xml:space="preserve"> </v>
      </c>
      <c r="CZ414" s="480" t="str">
        <v/>
      </c>
      <c r="DA414" s="481" t="str">
        <v/>
      </c>
      <c r="DB414" s="3"/>
      <c r="DC414" s="3"/>
      <c r="DD414" s="747" t="str">
        <v>H</v>
      </c>
      <c r="DE414" s="12" t="str">
        <v>Not Declared</v>
      </c>
      <c r="DF414" s="12" t="str">
        <v>White Horse Harriers</v>
      </c>
      <c r="DG414" s="479" t="str">
        <v xml:space="preserve"> </v>
      </c>
      <c r="DH414" s="480" t="str">
        <v/>
      </c>
      <c r="DI414" s="481" t="str">
        <v/>
      </c>
      <c r="DJ414" s="3"/>
      <c r="DK414" s="3"/>
      <c r="DL414" s="747" t="str">
        <v>X</v>
      </c>
      <c r="DM414" s="12" t="str">
        <v>Not Declared</v>
      </c>
      <c r="DN414" s="12" t="str">
        <v>Team Kennet</v>
      </c>
      <c r="DO414" s="479" t="str">
        <v xml:space="preserve"> </v>
      </c>
      <c r="DP414" s="480" t="str">
        <v/>
      </c>
      <c r="DQ414" s="481" t="str">
        <v/>
      </c>
      <c r="DR414" s="3"/>
      <c r="DS414" s="3"/>
      <c r="DT414" s="747" t="str">
        <v>B</v>
      </c>
      <c r="DU414" s="12" t="str">
        <v>Not Declared, Not Declared, Not Declared, Not Declared</v>
      </c>
      <c r="DV414" s="12" t="str">
        <v>Bicester AC</v>
      </c>
      <c r="DW414" s="747" t="str">
        <v/>
      </c>
      <c r="DX414" s="12" t="str">
        <v/>
      </c>
      <c r="DY414" s="425" t="str">
        <v/>
      </c>
      <c r="DZ414" s="15"/>
      <c r="EA414" s="15"/>
    </row>
    <row r="415" spans="1:131" s="359" customFormat="1" ht="21" customHeight="1">
      <c r="A415" s="358" t="str">
        <f>A413</f>
        <v>Abingdon AC</v>
      </c>
      <c r="B415" s="729"/>
      <c r="C415" s="729" t="s">
        <v>517</v>
      </c>
      <c r="D415" s="729" t="str" cm="1">
        <f t="array" ref="D415">_xlfn.LET(_xlpm.x, Abingdon!$T$43:$AE$43, _xlpm.y, Abingdon!$T$45:$AE$70, _xlpm.z, Abingdon!$R$45:$R$70, IF(_xlfn.XLOOKUP($C415,_xlfn.XLOOKUP(D$412,_xlpm.x,_xlpm.y,""),_xlpm.z,"Not Declared")="", "Name not recorded",  _xlfn.XLOOKUP($C415,_xlfn.XLOOKUP(D$412,_xlpm.x,_xlpm.y,""),_xlpm.z,"Not Declared")))</f>
        <v>Not Declared</v>
      </c>
      <c r="E415" s="729" t="str" cm="1">
        <f t="array" ref="E415">_xlfn.LET(_xlpm.x, Abingdon!$T$43:$AE$43, _xlpm.y, Abingdon!$T$45:$AE$70, _xlpm.z, Abingdon!$R$45:$R$70, IF(_xlfn.XLOOKUP($C415,_xlfn.XLOOKUP(E$412,_xlpm.x,_xlpm.y,""),_xlpm.z,"Not Declared")="", "Name not recorded",  _xlfn.XLOOKUP($C415,_xlfn.XLOOKUP(E$412,_xlpm.x,_xlpm.y,""),_xlpm.z,"Not Declared")))</f>
        <v>Not Declared</v>
      </c>
      <c r="F415" s="729" t="str" cm="1">
        <f t="array" ref="F415">_xlfn.LET(_xlpm.x, Abingdon!$T$43:$AE$43, _xlpm.y, Abingdon!$T$45:$AE$70, _xlpm.z, Abingdon!$R$45:$R$70, IF(_xlfn.XLOOKUP($C415,_xlfn.XLOOKUP(F$412,_xlpm.x,_xlpm.y,""),_xlpm.z,"Not Declared")="", "Name not recorded",  _xlfn.XLOOKUP($C415,_xlfn.XLOOKUP(F$412,_xlpm.x,_xlpm.y,""),_xlpm.z,"Not Declared")))</f>
        <v>Not Declared</v>
      </c>
      <c r="G415" s="729" t="str" cm="1">
        <f t="array" ref="G415">_xlfn.LET(_xlpm.x, Abingdon!$T$43:$AE$43, _xlpm.y, Abingdon!$T$45:$AE$70, _xlpm.z, Abingdon!$R$45:$R$70, IF(_xlfn.XLOOKUP($C415,_xlfn.XLOOKUP(G$412,_xlpm.x,_xlpm.y,""),_xlpm.z,"Not Declared")="", "Name not recorded",  _xlfn.XLOOKUP($C415,_xlfn.XLOOKUP(G$412,_xlpm.x,_xlpm.y,""),_xlpm.z,"Not Declared")))</f>
        <v>Not Declared</v>
      </c>
      <c r="H415" s="729" t="str" cm="1">
        <f t="array" ref="H415">_xlfn.LET(_xlpm.x, Abingdon!$T$43:$AE$43, _xlpm.y, Abingdon!$T$45:$AE$70, _xlpm.z, Abingdon!$R$45:$R$70, IF(_xlfn.XLOOKUP($C415,_xlfn.XLOOKUP(H$412,_xlpm.x,_xlpm.y,""),_xlpm.z,"Not Declared")="", "Name not recorded",  _xlfn.XLOOKUP($C415,_xlfn.XLOOKUP(H$412,_xlpm.x,_xlpm.y,""),_xlpm.z,"Not Declared")))</f>
        <v>Not Declared</v>
      </c>
      <c r="I415" s="729" t="str" cm="1">
        <f t="array" ref="I415">_xlfn.LET(_xlpm.x, Abingdon!$T$43:$AE$43, _xlpm.y, Abingdon!$T$45:$AE$70, _xlpm.z, Abingdon!$R$45:$R$70, IF(_xlfn.XLOOKUP($C415,_xlfn.XLOOKUP(I$412,_xlpm.x,_xlpm.y,""),_xlpm.z,"Not Declared")="", "Name not recorded",  _xlfn.XLOOKUP($C415,_xlfn.XLOOKUP(I$412,_xlpm.x,_xlpm.y,""),_xlpm.z,"Not Declared")))</f>
        <v>Not Declared</v>
      </c>
      <c r="J415" s="729" t="str" cm="1">
        <f t="array" ref="J415">_xlfn.LET(_xlpm.x, Abingdon!$T$43:$AE$43, _xlpm.y, Abingdon!$T$45:$AE$70, _xlpm.z, Abingdon!$R$45:$R$70, IF(_xlfn.XLOOKUP($C415,_xlfn.XLOOKUP(J$412,_xlpm.x,_xlpm.y,""),_xlpm.z,"Not Declared")="", "Name not recorded",  _xlfn.XLOOKUP($C415,_xlfn.XLOOKUP(J$412,_xlpm.x,_xlpm.y,""),_xlpm.z,"Not Declared")))</f>
        <v>Not Declared</v>
      </c>
      <c r="K415" s="729" t="str" cm="1">
        <f t="array" ref="K415">_xlfn.LET(_xlpm.x, Abingdon!$T$43:$AE$43, _xlpm.y, Abingdon!$T$45:$AE$70, _xlpm.z, Abingdon!$R$45:$R$70, IF(_xlfn.XLOOKUP($C415,_xlfn.XLOOKUP(K$412,_xlpm.x,_xlpm.y,""),_xlpm.z,"Not Declared")="", "Name not recorded",  _xlfn.XLOOKUP($C415,_xlfn.XLOOKUP(K$412,_xlpm.x,_xlpm.y,""),_xlpm.z,"Not Declared")))</f>
        <v>Not Declared</v>
      </c>
      <c r="L415" s="729" t="str" cm="1">
        <f t="array" ref="L415">_xlfn.LET(_xlpm.x, Abingdon!$T$43:$AE$43, _xlpm.y, Abingdon!$T$45:$AE$70, _xlpm.z, Abingdon!$R$45:$R$70, IF(_xlfn.XLOOKUP($C415,_xlfn.XLOOKUP(L$412,_xlpm.x,_xlpm.y,""),_xlpm.z,"Not Declared")="", "Name not recorded",  _xlfn.XLOOKUP($C415,_xlfn.XLOOKUP(L$412,_xlpm.x,_xlpm.y,""),_xlpm.z,"Not Declared")))</f>
        <v>Not Declared</v>
      </c>
      <c r="M415" s="729" t="str" cm="1">
        <f t="array" ref="M415">_xlfn.LET(_xlpm.x, Abingdon!$T$43:$AE$43, _xlpm.y, Abingdon!$T$45:$AE$70, _xlpm.z, Abingdon!$R$45:$R$70, IF(_xlfn.XLOOKUP($C415,_xlfn.XLOOKUP(M$412,_xlpm.x,_xlpm.y,""),_xlpm.z,"Not Declared")="", "Name not recorded",  _xlfn.XLOOKUP($C415,_xlfn.XLOOKUP(M$412,_xlpm.x,_xlpm.y,""),_xlpm.z,"Not Declared")))</f>
        <v>Not Declared</v>
      </c>
      <c r="N415" s="729" t="str" cm="1">
        <f t="array" ref="N415">_xlfn.LET(_xlpm.x, Abingdon!$T$43:$AE$43, _xlpm.y, Abingdon!$T$45:$AE$70, _xlpm.z, Abingdon!$R$45:$R$70, IF(_xlfn.XLOOKUP($C415,_xlfn.XLOOKUP(N$412,_xlpm.x,_xlpm.y,""),_xlpm.z,"Not Declared")="", "Name not recorded",  _xlfn.XLOOKUP($C415,_xlfn.XLOOKUP(N$412,_xlpm.x,_xlpm.y,""),_xlpm.z,"Not Declared")))</f>
        <v>Not Declared</v>
      </c>
      <c r="O415" s="729" t="str" cm="1">
        <f t="array" ref="O415">_xlfn.LET(_xlpm.x, Abingdon!$T$43:$AE$43, _xlpm.y, Abingdon!$T$45:$AE$70, _xlpm.z, Abingdon!$R$45:$R$70, IF(_xlfn.XLOOKUP($C415,_xlfn.XLOOKUP(O$412,_xlpm.x,_xlpm.y,""),_xlpm.z,"Not Declared")="", "Name not recorded",  _xlfn.XLOOKUP($C415,_xlfn.XLOOKUP(O$412,_xlpm.x,_xlpm.y,""),_xlpm.z,"Not Declared")))</f>
        <v>Not Declared</v>
      </c>
      <c r="P415" s="79" t="s">
        <v>517</v>
      </c>
      <c r="Q415" s="729" t="s">
        <v>319</v>
      </c>
      <c r="R415" s="729" t="s">
        <v>320</v>
      </c>
      <c r="S415" s="729" t="s">
        <v>321</v>
      </c>
      <c r="T415" s="729" t="str" cm="1">
        <f t="array" ref="T415">_xlfn.LET(_xlpm.x,Abingdon!$T$43:$AF$43, _xlpm.y, Abingdon!$T$45:$AF$70, _xlpm.z, Abingdon!$R$45:$R$70, IF(_xlfn.XLOOKUP(P415,_xlfn.XLOOKUP(T$412,_xlpm.x,_xlpm.y,""),_xlpm.z,"Not Declared")="", "Name not recorded",  _xlfn.XLOOKUP(P415,_xlfn.XLOOKUP(T$412,_xlpm.x,_xlpm.y,""),_xlpm.z,"Not Declared")))</f>
        <v>Not Declared</v>
      </c>
      <c r="U415" s="729" t="str" cm="1">
        <f t="array" ref="U415">_xlfn.LET(_xlpm.x,Abingdon!$T$43:$AF$43, _xlpm.y, Abingdon!$T$45:$AF$70, _xlpm.z, Abingdon!$R$45:$R$70, IF(_xlfn.XLOOKUP(Q415,_xlfn.XLOOKUP(U$412,_xlpm.x,_xlpm.y,""),_xlpm.z,"Not Declared")="", "Name not recorded",  _xlfn.XLOOKUP(Q415,_xlfn.XLOOKUP(U$412,_xlpm.x,_xlpm.y,""),_xlpm.z,"Not Declared")))</f>
        <v>Not Declared</v>
      </c>
      <c r="V415" s="729" t="str" cm="1">
        <f t="array" ref="V415">_xlfn.LET(_xlpm.x,Abingdon!$T$43:$AF$43, _xlpm.y, Abingdon!$T$45:$AF$70, _xlpm.z, Abingdon!$R$45:$R$70, IF(_xlfn.XLOOKUP(R415,_xlfn.XLOOKUP(V$412,_xlpm.x,_xlpm.y,""),_xlpm.z,"Not Declared")="", "Name not recorded",  _xlfn.XLOOKUP(R415,_xlfn.XLOOKUP(V$412,_xlpm.x,_xlpm.y,""),_xlpm.z,"Not Declared")))</f>
        <v>Not Declared</v>
      </c>
      <c r="W415" s="729" t="str" cm="1">
        <f t="array" ref="W415">_xlfn.LET(_xlpm.x,Abingdon!$T$43:$AF$43, _xlpm.y, Abingdon!$T$45:$AF$70, _xlpm.z, Abingdon!$R$45:$R$70, IF(_xlfn.XLOOKUP(S415,_xlfn.XLOOKUP(W$412,_xlpm.x,_xlpm.y,""),_xlpm.z,"Not Declared")="", "Name not recorded",  _xlfn.XLOOKUP(S415,_xlfn.XLOOKUP(W$412,_xlpm.x,_xlpm.y,""),_xlpm.z,"Not Declared")))</f>
        <v>Not Declared</v>
      </c>
      <c r="X415" s="358" t="str">
        <f>_xlfn.TEXTJOIN(", ",,T415:W415)</f>
        <v>Not Declared, Not Declared, Not Declared, Not Declared</v>
      </c>
      <c r="Z415" s="3"/>
      <c r="AA415" s="3"/>
      <c r="AB415" s="747" t="str">
        <v>N</v>
      </c>
      <c r="AC415" s="12" t="str">
        <v>Not Declared</v>
      </c>
      <c r="AD415" s="12" t="str">
        <v>Banbury Harriers AC</v>
      </c>
      <c r="AE415" s="747"/>
      <c r="AF415" s="12"/>
      <c r="AG415" s="425"/>
      <c r="AH415" s="3"/>
      <c r="AI415" s="3"/>
      <c r="AJ415" s="747" t="str">
        <v>N</v>
      </c>
      <c r="AK415" s="12" t="str">
        <v>Not Declared</v>
      </c>
      <c r="AL415" s="12" t="str">
        <v>Banbury Harriers AC</v>
      </c>
      <c r="AM415" s="747"/>
      <c r="AN415" s="12"/>
      <c r="AO415" s="425"/>
      <c r="AP415" s="3"/>
      <c r="AQ415" s="3"/>
      <c r="AR415" s="747" t="str">
        <v>B</v>
      </c>
      <c r="AS415" s="12" t="str">
        <v>Not Declared</v>
      </c>
      <c r="AT415" s="12" t="str">
        <v>Bicester AC</v>
      </c>
      <c r="AU415" s="747"/>
      <c r="AV415" s="12"/>
      <c r="AW415" s="425"/>
      <c r="AX415" s="3"/>
      <c r="AY415" s="3"/>
      <c r="AZ415" s="747" t="str">
        <v>O</v>
      </c>
      <c r="BA415" s="12" t="str">
        <v>Not Declared</v>
      </c>
      <c r="BB415" s="12" t="str">
        <v>Oxford City AC</v>
      </c>
      <c r="BC415" s="747"/>
      <c r="BD415" s="12"/>
      <c r="BE415" s="425"/>
      <c r="BF415" s="3"/>
      <c r="BG415" s="3"/>
      <c r="BH415" s="747" t="str">
        <v>W</v>
      </c>
      <c r="BI415" s="12" t="str">
        <v>Not Declared</v>
      </c>
      <c r="BJ415" s="12" t="str">
        <v>Witney Road Runners</v>
      </c>
      <c r="BK415" s="747"/>
      <c r="BL415" s="12"/>
      <c r="BM415" s="425"/>
      <c r="BN415" s="3"/>
      <c r="BO415" s="747"/>
      <c r="BP415" s="747" t="str">
        <v>H</v>
      </c>
      <c r="BQ415" s="12" t="str">
        <v>Not Declared</v>
      </c>
      <c r="BR415" s="12" t="str">
        <v>White Horse Harriers</v>
      </c>
      <c r="BS415" s="747"/>
      <c r="BT415" s="12"/>
      <c r="BU415" s="425"/>
      <c r="BV415" s="3"/>
      <c r="BW415" s="3"/>
      <c r="BX415" s="747" t="str">
        <v>B</v>
      </c>
      <c r="BY415" s="12" t="str">
        <v>Not Declared</v>
      </c>
      <c r="BZ415" s="12" t="str">
        <v>Bicester AC</v>
      </c>
      <c r="CA415" s="479"/>
      <c r="CB415" s="480"/>
      <c r="CC415" s="481"/>
      <c r="CD415" s="3"/>
      <c r="CE415" s="3"/>
      <c r="CF415" s="747" t="str">
        <v>R</v>
      </c>
      <c r="CG415" s="12" t="str">
        <v>Not Declared</v>
      </c>
      <c r="CH415" s="12" t="str">
        <v>Radley AC</v>
      </c>
      <c r="CI415" s="479"/>
      <c r="CJ415" s="480"/>
      <c r="CK415" s="481"/>
      <c r="CL415" s="3"/>
      <c r="CM415" s="3"/>
      <c r="CN415" s="747" t="str">
        <v>A</v>
      </c>
      <c r="CO415" s="12" t="str">
        <v>Not Declared</v>
      </c>
      <c r="CP415" s="12" t="str">
        <v>Abingdon AC</v>
      </c>
      <c r="CQ415" s="479"/>
      <c r="CR415" s="480"/>
      <c r="CS415" s="481"/>
      <c r="CT415" s="3"/>
      <c r="CU415" s="3"/>
      <c r="CV415" s="747" t="str">
        <v>X</v>
      </c>
      <c r="CW415" s="12" t="str">
        <v>Not Declared</v>
      </c>
      <c r="CX415" s="12" t="str">
        <v>Team Kennet</v>
      </c>
      <c r="CY415" s="479"/>
      <c r="CZ415" s="480"/>
      <c r="DA415" s="481"/>
      <c r="DB415" s="3"/>
      <c r="DC415" s="3"/>
      <c r="DD415" s="747" t="str">
        <v>N</v>
      </c>
      <c r="DE415" s="12" t="str">
        <v>Not Declared</v>
      </c>
      <c r="DF415" s="12" t="str">
        <v>Banbury Harriers AC</v>
      </c>
      <c r="DG415" s="479"/>
      <c r="DH415" s="480"/>
      <c r="DI415" s="481"/>
      <c r="DJ415" s="3"/>
      <c r="DK415" s="3"/>
      <c r="DL415" s="747" t="str">
        <v>A</v>
      </c>
      <c r="DM415" s="12" t="str">
        <v>Not Declared</v>
      </c>
      <c r="DN415" s="12" t="str">
        <v>Abingdon AC</v>
      </c>
      <c r="DO415" s="479"/>
      <c r="DP415" s="480"/>
      <c r="DQ415" s="481"/>
      <c r="DR415" s="3"/>
      <c r="DS415" s="3"/>
      <c r="DT415" s="747" t="str">
        <v>R</v>
      </c>
      <c r="DU415" s="12" t="str">
        <v>Not Declared, Not Declared, Not Declared, Not Declared</v>
      </c>
      <c r="DV415" s="12" t="str">
        <v>Radley AC</v>
      </c>
      <c r="DW415" s="747"/>
      <c r="DX415" s="12"/>
      <c r="DY415" s="425"/>
      <c r="DZ415" s="15"/>
      <c r="EA415" s="15"/>
    </row>
    <row r="416" spans="1:131" s="359" customFormat="1" ht="21" customHeight="1">
      <c r="A416" s="358" t="str">
        <f t="shared" ref="A416:A420" si="45">A414</f>
        <v>Abingdon AC</v>
      </c>
      <c r="B416" s="729"/>
      <c r="C416" s="729" t="s">
        <v>319</v>
      </c>
      <c r="D416" s="729" t="str" cm="1">
        <f t="array" ref="D416">_xlfn.LET(_xlpm.x, Abingdon!$T$43:$AE$43, _xlpm.y, Abingdon!$T$45:$AE$70, _xlpm.z, Abingdon!$R$45:$R$70, IF(_xlfn.XLOOKUP($C416,_xlfn.XLOOKUP(D$412,_xlpm.x,_xlpm.y,""),_xlpm.z,"Not Declared")="", "Name not recorded",  _xlfn.XLOOKUP($C416,_xlfn.XLOOKUP(D$412,_xlpm.x,_xlpm.y,""),_xlpm.z,"Not Declared")))</f>
        <v>Not Declared</v>
      </c>
      <c r="E416" s="729" t="str" cm="1">
        <f t="array" ref="E416">_xlfn.LET(_xlpm.x, Abingdon!$T$43:$AE$43, _xlpm.y, Abingdon!$T$45:$AE$70, _xlpm.z, Abingdon!$R$45:$R$70, IF(_xlfn.XLOOKUP($C416,_xlfn.XLOOKUP(E$412,_xlpm.x,_xlpm.y,""),_xlpm.z,"Not Declared")="", "Name not recorded",  _xlfn.XLOOKUP($C416,_xlfn.XLOOKUP(E$412,_xlpm.x,_xlpm.y,""),_xlpm.z,"Not Declared")))</f>
        <v>Not Declared</v>
      </c>
      <c r="F416" s="729" t="str" cm="1">
        <f t="array" ref="F416">_xlfn.LET(_xlpm.x, Abingdon!$T$43:$AE$43, _xlpm.y, Abingdon!$T$45:$AE$70, _xlpm.z, Abingdon!$R$45:$R$70, IF(_xlfn.XLOOKUP($C416,_xlfn.XLOOKUP(F$412,_xlpm.x,_xlpm.y,""),_xlpm.z,"Not Declared")="", "Name not recorded",  _xlfn.XLOOKUP($C416,_xlfn.XLOOKUP(F$412,_xlpm.x,_xlpm.y,""),_xlpm.z,"Not Declared")))</f>
        <v>Not Declared</v>
      </c>
      <c r="G416" s="729" t="str" cm="1">
        <f t="array" ref="G416">_xlfn.LET(_xlpm.x, Abingdon!$T$43:$AE$43, _xlpm.y, Abingdon!$T$45:$AE$70, _xlpm.z, Abingdon!$R$45:$R$70, IF(_xlfn.XLOOKUP($C416,_xlfn.XLOOKUP(G$412,_xlpm.x,_xlpm.y,""),_xlpm.z,"Not Declared")="", "Name not recorded",  _xlfn.XLOOKUP($C416,_xlfn.XLOOKUP(G$412,_xlpm.x,_xlpm.y,""),_xlpm.z,"Not Declared")))</f>
        <v>Not Declared</v>
      </c>
      <c r="H416" s="729" t="str" cm="1">
        <f t="array" ref="H416">_xlfn.LET(_xlpm.x, Abingdon!$T$43:$AE$43, _xlpm.y, Abingdon!$T$45:$AE$70, _xlpm.z, Abingdon!$R$45:$R$70, IF(_xlfn.XLOOKUP($C416,_xlfn.XLOOKUP(H$412,_xlpm.x,_xlpm.y,""),_xlpm.z,"Not Declared")="", "Name not recorded",  _xlfn.XLOOKUP($C416,_xlfn.XLOOKUP(H$412,_xlpm.x,_xlpm.y,""),_xlpm.z,"Not Declared")))</f>
        <v>Not Declared</v>
      </c>
      <c r="I416" s="729" t="str" cm="1">
        <f t="array" ref="I416">_xlfn.LET(_xlpm.x, Abingdon!$T$43:$AE$43, _xlpm.y, Abingdon!$T$45:$AE$70, _xlpm.z, Abingdon!$R$45:$R$70, IF(_xlfn.XLOOKUP($C416,_xlfn.XLOOKUP(I$412,_xlpm.x,_xlpm.y,""),_xlpm.z,"Not Declared")="", "Name not recorded",  _xlfn.XLOOKUP($C416,_xlfn.XLOOKUP(I$412,_xlpm.x,_xlpm.y,""),_xlpm.z,"Not Declared")))</f>
        <v>Not Declared</v>
      </c>
      <c r="J416" s="729" t="str" cm="1">
        <f t="array" ref="J416">_xlfn.LET(_xlpm.x, Abingdon!$T$43:$AE$43, _xlpm.y, Abingdon!$T$45:$AE$70, _xlpm.z, Abingdon!$R$45:$R$70, IF(_xlfn.XLOOKUP($C416,_xlfn.XLOOKUP(J$412,_xlpm.x,_xlpm.y,""),_xlpm.z,"Not Declared")="", "Name not recorded",  _xlfn.XLOOKUP($C416,_xlfn.XLOOKUP(J$412,_xlpm.x,_xlpm.y,""),_xlpm.z,"Not Declared")))</f>
        <v>Not Declared</v>
      </c>
      <c r="K416" s="729" t="str" cm="1">
        <f t="array" ref="K416">_xlfn.LET(_xlpm.x, Abingdon!$T$43:$AE$43, _xlpm.y, Abingdon!$T$45:$AE$70, _xlpm.z, Abingdon!$R$45:$R$70, IF(_xlfn.XLOOKUP($C416,_xlfn.XLOOKUP(K$412,_xlpm.x,_xlpm.y,""),_xlpm.z,"Not Declared")="", "Name not recorded",  _xlfn.XLOOKUP($C416,_xlfn.XLOOKUP(K$412,_xlpm.x,_xlpm.y,""),_xlpm.z,"Not Declared")))</f>
        <v>Not Declared</v>
      </c>
      <c r="L416" s="729" t="str" cm="1">
        <f t="array" ref="L416">_xlfn.LET(_xlpm.x, Abingdon!$T$43:$AE$43, _xlpm.y, Abingdon!$T$45:$AE$70, _xlpm.z, Abingdon!$R$45:$R$70, IF(_xlfn.XLOOKUP($C416,_xlfn.XLOOKUP(L$412,_xlpm.x,_xlpm.y,""),_xlpm.z,"Not Declared")="", "Name not recorded",  _xlfn.XLOOKUP($C416,_xlfn.XLOOKUP(L$412,_xlpm.x,_xlpm.y,""),_xlpm.z,"Not Declared")))</f>
        <v>Not Declared</v>
      </c>
      <c r="M416" s="729" t="str" cm="1">
        <f t="array" ref="M416">_xlfn.LET(_xlpm.x, Abingdon!$T$43:$AE$43, _xlpm.y, Abingdon!$T$45:$AE$70, _xlpm.z, Abingdon!$R$45:$R$70, IF(_xlfn.XLOOKUP($C416,_xlfn.XLOOKUP(M$412,_xlpm.x,_xlpm.y,""),_xlpm.z,"Not Declared")="", "Name not recorded",  _xlfn.XLOOKUP($C416,_xlfn.XLOOKUP(M$412,_xlpm.x,_xlpm.y,""),_xlpm.z,"Not Declared")))</f>
        <v>Not Declared</v>
      </c>
      <c r="N416" s="729" t="str" cm="1">
        <f t="array" ref="N416">_xlfn.LET(_xlpm.x, Abingdon!$T$43:$AE$43, _xlpm.y, Abingdon!$T$45:$AE$70, _xlpm.z, Abingdon!$R$45:$R$70, IF(_xlfn.XLOOKUP($C416,_xlfn.XLOOKUP(N$412,_xlpm.x,_xlpm.y,""),_xlpm.z,"Not Declared")="", "Name not recorded",  _xlfn.XLOOKUP($C416,_xlfn.XLOOKUP(N$412,_xlpm.x,_xlpm.y,""),_xlpm.z,"Not Declared")))</f>
        <v>Not Declared</v>
      </c>
      <c r="O416" s="729" t="str" cm="1">
        <f t="array" ref="O416">_xlfn.LET(_xlpm.x, Abingdon!$T$43:$AE$43, _xlpm.y, Abingdon!$T$45:$AE$70, _xlpm.z, Abingdon!$R$45:$R$70, IF(_xlfn.XLOOKUP($C416,_xlfn.XLOOKUP(O$412,_xlpm.x,_xlpm.y,""),_xlpm.z,"Not Declared")="", "Name not recorded",  _xlfn.XLOOKUP($C416,_xlfn.XLOOKUP(O$412,_xlpm.x,_xlpm.y,""),_xlpm.z,"Not Declared")))</f>
        <v>Not Declared</v>
      </c>
      <c r="P416" s="3"/>
      <c r="Q416" s="3"/>
      <c r="R416" s="3"/>
      <c r="S416" s="3"/>
      <c r="T416" s="3"/>
      <c r="U416" s="3"/>
      <c r="V416" s="3"/>
      <c r="W416" s="3"/>
      <c r="X416" s="12"/>
      <c r="Z416" s="3"/>
      <c r="AA416" s="3"/>
      <c r="AB416" s="747" t="str">
        <v>R</v>
      </c>
      <c r="AC416" s="12" t="str">
        <v>Not Declared</v>
      </c>
      <c r="AD416" s="12" t="str">
        <v>Radley AC</v>
      </c>
      <c r="AE416" s="747"/>
      <c r="AF416" s="12"/>
      <c r="AG416" s="425"/>
      <c r="AH416" s="3"/>
      <c r="AI416" s="3"/>
      <c r="AJ416" s="747" t="str">
        <v>W</v>
      </c>
      <c r="AK416" s="12" t="str">
        <v>Not Declared</v>
      </c>
      <c r="AL416" s="12" t="str">
        <v>Witney Road Runners</v>
      </c>
      <c r="AM416" s="747"/>
      <c r="AN416" s="12"/>
      <c r="AO416" s="425"/>
      <c r="AP416" s="3"/>
      <c r="AQ416" s="3"/>
      <c r="AR416" s="747" t="str">
        <v>H</v>
      </c>
      <c r="AS416" s="12" t="str">
        <v>Not Declared</v>
      </c>
      <c r="AT416" s="12" t="str">
        <v>White Horse Harriers</v>
      </c>
      <c r="AU416" s="747"/>
      <c r="AV416" s="12"/>
      <c r="AW416" s="425"/>
      <c r="AX416" s="3"/>
      <c r="AY416" s="3"/>
      <c r="AZ416" s="747" t="str">
        <v>N</v>
      </c>
      <c r="BA416" s="12" t="str">
        <v>Not Declared</v>
      </c>
      <c r="BB416" s="12" t="str">
        <v>Banbury Harriers AC</v>
      </c>
      <c r="BC416" s="747"/>
      <c r="BD416" s="12"/>
      <c r="BE416" s="425"/>
      <c r="BF416" s="3"/>
      <c r="BG416" s="3"/>
      <c r="BH416" s="747" t="str">
        <v>H</v>
      </c>
      <c r="BI416" s="12" t="str">
        <v>Not Declared</v>
      </c>
      <c r="BJ416" s="12" t="str">
        <v>White Horse Harriers</v>
      </c>
      <c r="BK416" s="747"/>
      <c r="BL416" s="12"/>
      <c r="BM416" s="425"/>
      <c r="BN416" s="3"/>
      <c r="BO416" s="747"/>
      <c r="BP416" s="747" t="str">
        <v>R</v>
      </c>
      <c r="BQ416" s="12" t="str">
        <v>Not Declared</v>
      </c>
      <c r="BR416" s="12" t="str">
        <v>Radley AC</v>
      </c>
      <c r="BS416" s="747"/>
      <c r="BT416" s="12"/>
      <c r="BU416" s="425"/>
      <c r="BV416" s="3"/>
      <c r="BW416" s="3"/>
      <c r="BX416" s="747" t="str">
        <v>X</v>
      </c>
      <c r="BY416" s="12" t="str">
        <v>Not Declared</v>
      </c>
      <c r="BZ416" s="12" t="str">
        <v>Team Kennet</v>
      </c>
      <c r="CA416" s="479"/>
      <c r="CB416" s="480"/>
      <c r="CC416" s="481"/>
      <c r="CD416" s="3"/>
      <c r="CE416" s="3"/>
      <c r="CF416" s="747" t="str">
        <v>W</v>
      </c>
      <c r="CG416" s="12" t="str">
        <v>Not Declared</v>
      </c>
      <c r="CH416" s="12" t="str">
        <v>Witney Road Runners</v>
      </c>
      <c r="CI416" s="479"/>
      <c r="CJ416" s="480"/>
      <c r="CK416" s="481"/>
      <c r="CL416" s="3"/>
      <c r="CM416" s="3"/>
      <c r="CN416" s="747" t="str">
        <v>O</v>
      </c>
      <c r="CO416" s="12" t="str">
        <v>Not Declared</v>
      </c>
      <c r="CP416" s="12" t="str">
        <v>Oxford City AC</v>
      </c>
      <c r="CQ416" s="479"/>
      <c r="CR416" s="480"/>
      <c r="CS416" s="481"/>
      <c r="CT416" s="3"/>
      <c r="CU416" s="3"/>
      <c r="CV416" s="747" t="str">
        <v>N</v>
      </c>
      <c r="CW416" s="12" t="str">
        <v>Not Declared</v>
      </c>
      <c r="CX416" s="12" t="str">
        <v>Banbury Harriers AC</v>
      </c>
      <c r="CY416" s="479"/>
      <c r="CZ416" s="480"/>
      <c r="DA416" s="481"/>
      <c r="DB416" s="3"/>
      <c r="DC416" s="3"/>
      <c r="DD416" s="747" t="str">
        <v>R</v>
      </c>
      <c r="DE416" s="12" t="str">
        <v>Not Declared</v>
      </c>
      <c r="DF416" s="12" t="str">
        <v>Radley AC</v>
      </c>
      <c r="DG416" s="479"/>
      <c r="DH416" s="480"/>
      <c r="DI416" s="481"/>
      <c r="DJ416" s="3"/>
      <c r="DK416" s="3"/>
      <c r="DL416" s="747" t="str">
        <v>O</v>
      </c>
      <c r="DM416" s="12" t="str">
        <v>Not Declared</v>
      </c>
      <c r="DN416" s="12" t="str">
        <v>Oxford City AC</v>
      </c>
      <c r="DO416" s="479"/>
      <c r="DP416" s="480"/>
      <c r="DQ416" s="481"/>
      <c r="DR416" s="3"/>
      <c r="DS416" s="3"/>
      <c r="DT416" s="747" t="str">
        <v>O</v>
      </c>
      <c r="DU416" s="12" t="str">
        <v>Not Declared, Not Declared, Not Declared, Not Declared</v>
      </c>
      <c r="DV416" s="12" t="str">
        <v>Oxford City AC</v>
      </c>
      <c r="DW416" s="747"/>
      <c r="DX416" s="12"/>
      <c r="DY416" s="425"/>
      <c r="DZ416" s="15"/>
      <c r="EA416" s="15"/>
    </row>
    <row r="417" spans="1:131" s="359" customFormat="1" ht="21" customHeight="1">
      <c r="A417" s="358" t="str">
        <f t="shared" si="45"/>
        <v>Abingdon AC</v>
      </c>
      <c r="B417" s="729"/>
      <c r="C417" s="729" t="s">
        <v>320</v>
      </c>
      <c r="D417" s="729" t="str" cm="1">
        <f t="array" ref="D417">_xlfn.LET(_xlpm.x, Abingdon!$T$43:$AE$43, _xlpm.y, Abingdon!$T$45:$AE$70, _xlpm.z, Abingdon!$R$45:$R$70, IF(_xlfn.XLOOKUP($C417,_xlfn.XLOOKUP(D$412,_xlpm.x,_xlpm.y,""),_xlpm.z,"Not Declared")="", "Name not recorded",  _xlfn.XLOOKUP($C417,_xlfn.XLOOKUP(D$412,_xlpm.x,_xlpm.y,""),_xlpm.z,"Not Declared")))</f>
        <v>Not Declared</v>
      </c>
      <c r="E417" s="729" t="str" cm="1">
        <f t="array" ref="E417">_xlfn.LET(_xlpm.x, Abingdon!$T$43:$AE$43, _xlpm.y, Abingdon!$T$45:$AE$70, _xlpm.z, Abingdon!$R$45:$R$70, IF(_xlfn.XLOOKUP($C417,_xlfn.XLOOKUP(E$412,_xlpm.x,_xlpm.y,""),_xlpm.z,"Not Declared")="", "Name not recorded",  _xlfn.XLOOKUP($C417,_xlfn.XLOOKUP(E$412,_xlpm.x,_xlpm.y,""),_xlpm.z,"Not Declared")))</f>
        <v>Not Declared</v>
      </c>
      <c r="F417" s="729" t="str" cm="1">
        <f t="array" ref="F417">_xlfn.LET(_xlpm.x, Abingdon!$T$43:$AE$43, _xlpm.y, Abingdon!$T$45:$AE$70, _xlpm.z, Abingdon!$R$45:$R$70, IF(_xlfn.XLOOKUP($C417,_xlfn.XLOOKUP(F$412,_xlpm.x,_xlpm.y,""),_xlpm.z,"Not Declared")="", "Name not recorded",  _xlfn.XLOOKUP($C417,_xlfn.XLOOKUP(F$412,_xlpm.x,_xlpm.y,""),_xlpm.z,"Not Declared")))</f>
        <v>Not Declared</v>
      </c>
      <c r="G417" s="729" t="str" cm="1">
        <f t="array" ref="G417">_xlfn.LET(_xlpm.x, Abingdon!$T$43:$AE$43, _xlpm.y, Abingdon!$T$45:$AE$70, _xlpm.z, Abingdon!$R$45:$R$70, IF(_xlfn.XLOOKUP($C417,_xlfn.XLOOKUP(G$412,_xlpm.x,_xlpm.y,""),_xlpm.z,"Not Declared")="", "Name not recorded",  _xlfn.XLOOKUP($C417,_xlfn.XLOOKUP(G$412,_xlpm.x,_xlpm.y,""),_xlpm.z,"Not Declared")))</f>
        <v>Not Declared</v>
      </c>
      <c r="H417" s="729" t="str" cm="1">
        <f t="array" ref="H417">_xlfn.LET(_xlpm.x, Abingdon!$T$43:$AE$43, _xlpm.y, Abingdon!$T$45:$AE$70, _xlpm.z, Abingdon!$R$45:$R$70, IF(_xlfn.XLOOKUP($C417,_xlfn.XLOOKUP(H$412,_xlpm.x,_xlpm.y,""),_xlpm.z,"Not Declared")="", "Name not recorded",  _xlfn.XLOOKUP($C417,_xlfn.XLOOKUP(H$412,_xlpm.x,_xlpm.y,""),_xlpm.z,"Not Declared")))</f>
        <v>Not Declared</v>
      </c>
      <c r="I417" s="729" t="str" cm="1">
        <f t="array" ref="I417">_xlfn.LET(_xlpm.x, Abingdon!$T$43:$AE$43, _xlpm.y, Abingdon!$T$45:$AE$70, _xlpm.z, Abingdon!$R$45:$R$70, IF(_xlfn.XLOOKUP($C417,_xlfn.XLOOKUP(I$412,_xlpm.x,_xlpm.y,""),_xlpm.z,"Not Declared")="", "Name not recorded",  _xlfn.XLOOKUP($C417,_xlfn.XLOOKUP(I$412,_xlpm.x,_xlpm.y,""),_xlpm.z,"Not Declared")))</f>
        <v>Not Declared</v>
      </c>
      <c r="J417" s="729" t="str" cm="1">
        <f t="array" ref="J417">_xlfn.LET(_xlpm.x, Abingdon!$T$43:$AE$43, _xlpm.y, Abingdon!$T$45:$AE$70, _xlpm.z, Abingdon!$R$45:$R$70, IF(_xlfn.XLOOKUP($C417,_xlfn.XLOOKUP(J$412,_xlpm.x,_xlpm.y,""),_xlpm.z,"Not Declared")="", "Name not recorded",  _xlfn.XLOOKUP($C417,_xlfn.XLOOKUP(J$412,_xlpm.x,_xlpm.y,""),_xlpm.z,"Not Declared")))</f>
        <v>Not Declared</v>
      </c>
      <c r="K417" s="729" t="str" cm="1">
        <f t="array" ref="K417">_xlfn.LET(_xlpm.x, Abingdon!$T$43:$AE$43, _xlpm.y, Abingdon!$T$45:$AE$70, _xlpm.z, Abingdon!$R$45:$R$70, IF(_xlfn.XLOOKUP($C417,_xlfn.XLOOKUP(K$412,_xlpm.x,_xlpm.y,""),_xlpm.z,"Not Declared")="", "Name not recorded",  _xlfn.XLOOKUP($C417,_xlfn.XLOOKUP(K$412,_xlpm.x,_xlpm.y,""),_xlpm.z,"Not Declared")))</f>
        <v>Not Declared</v>
      </c>
      <c r="L417" s="729" t="str" cm="1">
        <f t="array" ref="L417">_xlfn.LET(_xlpm.x, Abingdon!$T$43:$AE$43, _xlpm.y, Abingdon!$T$45:$AE$70, _xlpm.z, Abingdon!$R$45:$R$70, IF(_xlfn.XLOOKUP($C417,_xlfn.XLOOKUP(L$412,_xlpm.x,_xlpm.y,""),_xlpm.z,"Not Declared")="", "Name not recorded",  _xlfn.XLOOKUP($C417,_xlfn.XLOOKUP(L$412,_xlpm.x,_xlpm.y,""),_xlpm.z,"Not Declared")))</f>
        <v>Not Declared</v>
      </c>
      <c r="M417" s="729" t="str" cm="1">
        <f t="array" ref="M417">_xlfn.LET(_xlpm.x, Abingdon!$T$43:$AE$43, _xlpm.y, Abingdon!$T$45:$AE$70, _xlpm.z, Abingdon!$R$45:$R$70, IF(_xlfn.XLOOKUP($C417,_xlfn.XLOOKUP(M$412,_xlpm.x,_xlpm.y,""),_xlpm.z,"Not Declared")="", "Name not recorded",  _xlfn.XLOOKUP($C417,_xlfn.XLOOKUP(M$412,_xlpm.x,_xlpm.y,""),_xlpm.z,"Not Declared")))</f>
        <v>Not Declared</v>
      </c>
      <c r="N417" s="729" t="str" cm="1">
        <f t="array" ref="N417">_xlfn.LET(_xlpm.x, Abingdon!$T$43:$AE$43, _xlpm.y, Abingdon!$T$45:$AE$70, _xlpm.z, Abingdon!$R$45:$R$70, IF(_xlfn.XLOOKUP($C417,_xlfn.XLOOKUP(N$412,_xlpm.x,_xlpm.y,""),_xlpm.z,"Not Declared")="", "Name not recorded",  _xlfn.XLOOKUP($C417,_xlfn.XLOOKUP(N$412,_xlpm.x,_xlpm.y,""),_xlpm.z,"Not Declared")))</f>
        <v>Not Declared</v>
      </c>
      <c r="O417" s="729" t="str" cm="1">
        <f t="array" ref="O417">_xlfn.LET(_xlpm.x, Abingdon!$T$43:$AE$43, _xlpm.y, Abingdon!$T$45:$AE$70, _xlpm.z, Abingdon!$R$45:$R$70, IF(_xlfn.XLOOKUP($C417,_xlfn.XLOOKUP(O$412,_xlpm.x,_xlpm.y,""),_xlpm.z,"Not Declared")="", "Name not recorded",  _xlfn.XLOOKUP($C417,_xlfn.XLOOKUP(O$412,_xlpm.x,_xlpm.y,""),_xlpm.z,"Not Declared")))</f>
        <v>Not Declared</v>
      </c>
      <c r="P417" s="3"/>
      <c r="Q417" s="3"/>
      <c r="R417" s="3"/>
      <c r="S417" s="3"/>
      <c r="T417" s="3"/>
      <c r="U417" s="3"/>
      <c r="V417" s="3"/>
      <c r="W417" s="3"/>
      <c r="X417" s="3"/>
      <c r="Z417" s="3"/>
      <c r="AA417" s="3"/>
      <c r="AB417" s="747" t="str">
        <v>O</v>
      </c>
      <c r="AC417" s="12" t="str">
        <v>Not Declared</v>
      </c>
      <c r="AD417" s="12" t="str">
        <v>Oxford City AC</v>
      </c>
      <c r="AE417" s="747"/>
      <c r="AF417" s="12"/>
      <c r="AG417" s="425"/>
      <c r="AH417" s="3"/>
      <c r="AI417" s="3"/>
      <c r="AJ417" s="747" t="str">
        <v>B</v>
      </c>
      <c r="AK417" s="12" t="str">
        <v>Not Declared</v>
      </c>
      <c r="AL417" s="12" t="str">
        <v>Bicester AC</v>
      </c>
      <c r="AM417" s="747"/>
      <c r="AN417" s="12"/>
      <c r="AO417" s="425"/>
      <c r="AP417" s="3"/>
      <c r="AQ417" s="3"/>
      <c r="AR417" s="747" t="str">
        <v>O</v>
      </c>
      <c r="AS417" s="12" t="str">
        <v>Not Declared</v>
      </c>
      <c r="AT417" s="12" t="str">
        <v>Oxford City AC</v>
      </c>
      <c r="AU417" s="747"/>
      <c r="AV417" s="12"/>
      <c r="AW417" s="425"/>
      <c r="AX417" s="3"/>
      <c r="AY417" s="3"/>
      <c r="AZ417" s="747" t="str">
        <v>B</v>
      </c>
      <c r="BA417" s="12" t="str">
        <v>Not Declared</v>
      </c>
      <c r="BB417" s="12" t="str">
        <v>Bicester AC</v>
      </c>
      <c r="BC417" s="747"/>
      <c r="BD417" s="12"/>
      <c r="BE417" s="425"/>
      <c r="BF417" s="3"/>
      <c r="BG417" s="3"/>
      <c r="BH417" s="747" t="str">
        <v>R</v>
      </c>
      <c r="BI417" s="12" t="str">
        <v>Not Declared</v>
      </c>
      <c r="BJ417" s="12" t="str">
        <v>Radley AC</v>
      </c>
      <c r="BK417" s="747"/>
      <c r="BL417" s="12"/>
      <c r="BM417" s="425"/>
      <c r="BN417" s="3"/>
      <c r="BO417" s="747"/>
      <c r="BP417" s="747" t="str">
        <v>O</v>
      </c>
      <c r="BQ417" s="12" t="str">
        <v>Not Declared</v>
      </c>
      <c r="BR417" s="12" t="str">
        <v>Oxford City AC</v>
      </c>
      <c r="BS417" s="747"/>
      <c r="BT417" s="12"/>
      <c r="BU417" s="425"/>
      <c r="BV417" s="3"/>
      <c r="BW417" s="3"/>
      <c r="BX417" s="747" t="str">
        <v>R</v>
      </c>
      <c r="BY417" s="12" t="str">
        <v>Not Declared</v>
      </c>
      <c r="BZ417" s="12" t="str">
        <v>Radley AC</v>
      </c>
      <c r="CA417" s="479"/>
      <c r="CB417" s="480"/>
      <c r="CC417" s="481"/>
      <c r="CD417" s="3"/>
      <c r="CE417" s="3"/>
      <c r="CF417" s="747" t="str">
        <v>N</v>
      </c>
      <c r="CG417" s="12" t="str">
        <v>Not Declared</v>
      </c>
      <c r="CH417" s="12" t="str">
        <v>Banbury Harriers AC</v>
      </c>
      <c r="CI417" s="479"/>
      <c r="CJ417" s="480"/>
      <c r="CK417" s="481"/>
      <c r="CL417" s="3"/>
      <c r="CM417" s="3"/>
      <c r="CN417" s="747" t="str">
        <v>W</v>
      </c>
      <c r="CO417" s="12" t="str">
        <v>Not Declared</v>
      </c>
      <c r="CP417" s="12" t="str">
        <v>Witney Road Runners</v>
      </c>
      <c r="CQ417" s="479"/>
      <c r="CR417" s="480"/>
      <c r="CS417" s="481"/>
      <c r="CT417" s="3"/>
      <c r="CU417" s="3"/>
      <c r="CV417" s="747" t="str">
        <v>A</v>
      </c>
      <c r="CW417" s="12" t="str">
        <v>Not Declared</v>
      </c>
      <c r="CX417" s="12" t="str">
        <v>Abingdon AC</v>
      </c>
      <c r="CY417" s="479"/>
      <c r="CZ417" s="480"/>
      <c r="DA417" s="481"/>
      <c r="DB417" s="3"/>
      <c r="DC417" s="3"/>
      <c r="DD417" s="747" t="str">
        <v>A</v>
      </c>
      <c r="DE417" s="12" t="str">
        <v>Not Declared</v>
      </c>
      <c r="DF417" s="12" t="str">
        <v>Abingdon AC</v>
      </c>
      <c r="DG417" s="479"/>
      <c r="DH417" s="480"/>
      <c r="DI417" s="481"/>
      <c r="DJ417" s="3"/>
      <c r="DK417" s="3"/>
      <c r="DL417" s="747" t="str">
        <v>B</v>
      </c>
      <c r="DM417" s="12" t="str">
        <v>Not Declared</v>
      </c>
      <c r="DN417" s="12" t="str">
        <v>Bicester AC</v>
      </c>
      <c r="DO417" s="479"/>
      <c r="DP417" s="480"/>
      <c r="DQ417" s="481"/>
      <c r="DR417" s="3"/>
      <c r="DS417" s="3"/>
      <c r="DT417" s="747" t="str">
        <v>N</v>
      </c>
      <c r="DU417" s="12" t="str">
        <v>Not Declared, Not Declared, Not Declared, Not Declared</v>
      </c>
      <c r="DV417" s="12" t="str">
        <v>Banbury Harriers AC</v>
      </c>
      <c r="DW417" s="747"/>
      <c r="DX417" s="12"/>
      <c r="DY417" s="425"/>
      <c r="DZ417" s="15"/>
      <c r="EA417" s="15"/>
    </row>
    <row r="418" spans="1:131" s="359" customFormat="1" ht="21" customHeight="1">
      <c r="A418" s="358" t="str">
        <f t="shared" si="45"/>
        <v>Abingdon AC</v>
      </c>
      <c r="B418" s="729"/>
      <c r="C418" s="729" t="s">
        <v>321</v>
      </c>
      <c r="D418" s="729" t="str" cm="1">
        <f t="array" ref="D418">_xlfn.LET(_xlpm.x, Abingdon!$T$43:$AE$43, _xlpm.y, Abingdon!$T$45:$AE$70, _xlpm.z, Abingdon!$R$45:$R$70, IF(_xlfn.XLOOKUP($C418,_xlfn.XLOOKUP(D$412,_xlpm.x,_xlpm.y,""),_xlpm.z,"Not Declared")="", "Name not recorded",  _xlfn.XLOOKUP($C418,_xlfn.XLOOKUP(D$412,_xlpm.x,_xlpm.y,""),_xlpm.z,"Not Declared")))</f>
        <v>Not Declared</v>
      </c>
      <c r="E418" s="729" t="str" cm="1">
        <f t="array" ref="E418">_xlfn.LET(_xlpm.x, Abingdon!$T$43:$AE$43, _xlpm.y, Abingdon!$T$45:$AE$70, _xlpm.z, Abingdon!$R$45:$R$70, IF(_xlfn.XLOOKUP($C418,_xlfn.XLOOKUP(E$412,_xlpm.x,_xlpm.y,""),_xlpm.z,"Not Declared")="", "Name not recorded",  _xlfn.XLOOKUP($C418,_xlfn.XLOOKUP(E$412,_xlpm.x,_xlpm.y,""),_xlpm.z,"Not Declared")))</f>
        <v>Not Declared</v>
      </c>
      <c r="F418" s="729" t="str" cm="1">
        <f t="array" ref="F418">_xlfn.LET(_xlpm.x, Abingdon!$T$43:$AE$43, _xlpm.y, Abingdon!$T$45:$AE$70, _xlpm.z, Abingdon!$R$45:$R$70, IF(_xlfn.XLOOKUP($C418,_xlfn.XLOOKUP(F$412,_xlpm.x,_xlpm.y,""),_xlpm.z,"Not Declared")="", "Name not recorded",  _xlfn.XLOOKUP($C418,_xlfn.XLOOKUP(F$412,_xlpm.x,_xlpm.y,""),_xlpm.z,"Not Declared")))</f>
        <v>Not Declared</v>
      </c>
      <c r="G418" s="729" t="str" cm="1">
        <f t="array" ref="G418">_xlfn.LET(_xlpm.x, Abingdon!$T$43:$AE$43, _xlpm.y, Abingdon!$T$45:$AE$70, _xlpm.z, Abingdon!$R$45:$R$70, IF(_xlfn.XLOOKUP($C418,_xlfn.XLOOKUP(G$412,_xlpm.x,_xlpm.y,""),_xlpm.z,"Not Declared")="", "Name not recorded",  _xlfn.XLOOKUP($C418,_xlfn.XLOOKUP(G$412,_xlpm.x,_xlpm.y,""),_xlpm.z,"Not Declared")))</f>
        <v>Not Declared</v>
      </c>
      <c r="H418" s="729" t="str" cm="1">
        <f t="array" ref="H418">_xlfn.LET(_xlpm.x, Abingdon!$T$43:$AE$43, _xlpm.y, Abingdon!$T$45:$AE$70, _xlpm.z, Abingdon!$R$45:$R$70, IF(_xlfn.XLOOKUP($C418,_xlfn.XLOOKUP(H$412,_xlpm.x,_xlpm.y,""),_xlpm.z,"Not Declared")="", "Name not recorded",  _xlfn.XLOOKUP($C418,_xlfn.XLOOKUP(H$412,_xlpm.x,_xlpm.y,""),_xlpm.z,"Not Declared")))</f>
        <v>Not Declared</v>
      </c>
      <c r="I418" s="729" t="str" cm="1">
        <f t="array" ref="I418">_xlfn.LET(_xlpm.x, Abingdon!$T$43:$AE$43, _xlpm.y, Abingdon!$T$45:$AE$70, _xlpm.z, Abingdon!$R$45:$R$70, IF(_xlfn.XLOOKUP($C418,_xlfn.XLOOKUP(I$412,_xlpm.x,_xlpm.y,""),_xlpm.z,"Not Declared")="", "Name not recorded",  _xlfn.XLOOKUP($C418,_xlfn.XLOOKUP(I$412,_xlpm.x,_xlpm.y,""),_xlpm.z,"Not Declared")))</f>
        <v>Not Declared</v>
      </c>
      <c r="J418" s="729" t="str" cm="1">
        <f t="array" ref="J418">_xlfn.LET(_xlpm.x, Abingdon!$T$43:$AE$43, _xlpm.y, Abingdon!$T$45:$AE$70, _xlpm.z, Abingdon!$R$45:$R$70, IF(_xlfn.XLOOKUP($C418,_xlfn.XLOOKUP(J$412,_xlpm.x,_xlpm.y,""),_xlpm.z,"Not Declared")="", "Name not recorded",  _xlfn.XLOOKUP($C418,_xlfn.XLOOKUP(J$412,_xlpm.x,_xlpm.y,""),_xlpm.z,"Not Declared")))</f>
        <v>Not Declared</v>
      </c>
      <c r="K418" s="729" t="str" cm="1">
        <f t="array" ref="K418">_xlfn.LET(_xlpm.x, Abingdon!$T$43:$AE$43, _xlpm.y, Abingdon!$T$45:$AE$70, _xlpm.z, Abingdon!$R$45:$R$70, IF(_xlfn.XLOOKUP($C418,_xlfn.XLOOKUP(K$412,_xlpm.x,_xlpm.y,""),_xlpm.z,"Not Declared")="", "Name not recorded",  _xlfn.XLOOKUP($C418,_xlfn.XLOOKUP(K$412,_xlpm.x,_xlpm.y,""),_xlpm.z,"Not Declared")))</f>
        <v>Not Declared</v>
      </c>
      <c r="L418" s="729" t="str" cm="1">
        <f t="array" ref="L418">_xlfn.LET(_xlpm.x, Abingdon!$T$43:$AE$43, _xlpm.y, Abingdon!$T$45:$AE$70, _xlpm.z, Abingdon!$R$45:$R$70, IF(_xlfn.XLOOKUP($C418,_xlfn.XLOOKUP(L$412,_xlpm.x,_xlpm.y,""),_xlpm.z,"Not Declared")="", "Name not recorded",  _xlfn.XLOOKUP($C418,_xlfn.XLOOKUP(L$412,_xlpm.x,_xlpm.y,""),_xlpm.z,"Not Declared")))</f>
        <v>Not Declared</v>
      </c>
      <c r="M418" s="729" t="str" cm="1">
        <f t="array" ref="M418">_xlfn.LET(_xlpm.x, Abingdon!$T$43:$AE$43, _xlpm.y, Abingdon!$T$45:$AE$70, _xlpm.z, Abingdon!$R$45:$R$70, IF(_xlfn.XLOOKUP($C418,_xlfn.XLOOKUP(M$412,_xlpm.x,_xlpm.y,""),_xlpm.z,"Not Declared")="", "Name not recorded",  _xlfn.XLOOKUP($C418,_xlfn.XLOOKUP(M$412,_xlpm.x,_xlpm.y,""),_xlpm.z,"Not Declared")))</f>
        <v>Not Declared</v>
      </c>
      <c r="N418" s="729" t="str" cm="1">
        <f t="array" ref="N418">_xlfn.LET(_xlpm.x, Abingdon!$T$43:$AE$43, _xlpm.y, Abingdon!$T$45:$AE$70, _xlpm.z, Abingdon!$R$45:$R$70, IF(_xlfn.XLOOKUP($C418,_xlfn.XLOOKUP(N$412,_xlpm.x,_xlpm.y,""),_xlpm.z,"Not Declared")="", "Name not recorded",  _xlfn.XLOOKUP($C418,_xlfn.XLOOKUP(N$412,_xlpm.x,_xlpm.y,""),_xlpm.z,"Not Declared")))</f>
        <v>Not Declared</v>
      </c>
      <c r="O418" s="729" t="str" cm="1">
        <f t="array" ref="O418">_xlfn.LET(_xlpm.x, Abingdon!$T$43:$AE$43, _xlpm.y, Abingdon!$T$45:$AE$70, _xlpm.z, Abingdon!$R$45:$R$70, IF(_xlfn.XLOOKUP($C418,_xlfn.XLOOKUP(O$412,_xlpm.x,_xlpm.y,""),_xlpm.z,"Not Declared")="", "Name not recorded",  _xlfn.XLOOKUP($C418,_xlfn.XLOOKUP(O$412,_xlpm.x,_xlpm.y,""),_xlpm.z,"Not Declared")))</f>
        <v>Not Declared</v>
      </c>
      <c r="P418" s="3"/>
      <c r="Q418" s="3"/>
      <c r="R418" s="3"/>
      <c r="S418" s="3"/>
      <c r="T418" s="3"/>
      <c r="U418" s="3"/>
      <c r="V418" s="3"/>
      <c r="W418" s="3"/>
      <c r="X418" s="12"/>
      <c r="Z418" s="3"/>
      <c r="AA418" s="3"/>
      <c r="AB418" s="747" t="str">
        <v>H</v>
      </c>
      <c r="AC418" s="12" t="str">
        <v>Not Declared</v>
      </c>
      <c r="AD418" s="12" t="str">
        <v>White Horse Harriers</v>
      </c>
      <c r="AE418" s="747"/>
      <c r="AF418" s="12"/>
      <c r="AG418" s="425"/>
      <c r="AH418" s="3"/>
      <c r="AI418" s="3"/>
      <c r="AJ418" s="747" t="str">
        <v>O</v>
      </c>
      <c r="AK418" s="12" t="str">
        <v>Not Declared</v>
      </c>
      <c r="AL418" s="12" t="str">
        <v>Oxford City AC</v>
      </c>
      <c r="AM418" s="747"/>
      <c r="AN418" s="12"/>
      <c r="AO418" s="425"/>
      <c r="AP418" s="3"/>
      <c r="AQ418" s="3"/>
      <c r="AR418" s="747" t="str">
        <v>N</v>
      </c>
      <c r="AS418" s="12" t="str">
        <v>Not Declared</v>
      </c>
      <c r="AT418" s="12" t="str">
        <v>Banbury Harriers AC</v>
      </c>
      <c r="AU418" s="747"/>
      <c r="AV418" s="12"/>
      <c r="AW418" s="425"/>
      <c r="AX418" s="3"/>
      <c r="AY418" s="3"/>
      <c r="AZ418" s="747" t="str">
        <v>H</v>
      </c>
      <c r="BA418" s="12" t="str">
        <v>Not Declared</v>
      </c>
      <c r="BB418" s="12" t="str">
        <v>White Horse Harriers</v>
      </c>
      <c r="BC418" s="747"/>
      <c r="BD418" s="12"/>
      <c r="BE418" s="425"/>
      <c r="BF418" s="3"/>
      <c r="BG418" s="3"/>
      <c r="BH418" s="747" t="str">
        <v>O</v>
      </c>
      <c r="BI418" s="12" t="str">
        <v>Not Declared</v>
      </c>
      <c r="BJ418" s="12" t="str">
        <v>Oxford City AC</v>
      </c>
      <c r="BK418" s="747"/>
      <c r="BL418" s="12"/>
      <c r="BM418" s="425"/>
      <c r="BN418" s="3"/>
      <c r="BO418" s="747"/>
      <c r="BP418" s="747" t="str">
        <v>B</v>
      </c>
      <c r="BQ418" s="12" t="str">
        <v>Not Declared</v>
      </c>
      <c r="BR418" s="12" t="str">
        <v>Bicester AC</v>
      </c>
      <c r="BS418" s="747"/>
      <c r="BT418" s="12"/>
      <c r="BU418" s="425"/>
      <c r="BV418" s="3"/>
      <c r="BW418" s="3"/>
      <c r="BX418" s="747" t="str">
        <v>H</v>
      </c>
      <c r="BY418" s="12" t="str">
        <v>Not Declared</v>
      </c>
      <c r="BZ418" s="12" t="str">
        <v>White Horse Harriers</v>
      </c>
      <c r="CA418" s="479"/>
      <c r="CB418" s="480"/>
      <c r="CC418" s="481"/>
      <c r="CD418" s="3"/>
      <c r="CE418" s="3"/>
      <c r="CF418" s="747" t="str">
        <v>X</v>
      </c>
      <c r="CG418" s="12" t="str">
        <v>Not Declared</v>
      </c>
      <c r="CH418" s="12" t="str">
        <v>Team Kennet</v>
      </c>
      <c r="CI418" s="479"/>
      <c r="CJ418" s="480"/>
      <c r="CK418" s="481"/>
      <c r="CL418" s="3"/>
      <c r="CM418" s="3"/>
      <c r="CN418" s="747" t="str">
        <v>B</v>
      </c>
      <c r="CO418" s="12" t="str">
        <v>Not Declared</v>
      </c>
      <c r="CP418" s="12" t="str">
        <v>Bicester AC</v>
      </c>
      <c r="CQ418" s="479"/>
      <c r="CR418" s="480"/>
      <c r="CS418" s="481"/>
      <c r="CT418" s="3"/>
      <c r="CU418" s="3"/>
      <c r="CV418" s="747" t="str">
        <v>B</v>
      </c>
      <c r="CW418" s="12" t="str">
        <v>Not Declared</v>
      </c>
      <c r="CX418" s="12" t="str">
        <v>Bicester AC</v>
      </c>
      <c r="CY418" s="479"/>
      <c r="CZ418" s="480"/>
      <c r="DA418" s="481"/>
      <c r="DB418" s="3"/>
      <c r="DC418" s="3"/>
      <c r="DD418" s="747" t="str">
        <v>X</v>
      </c>
      <c r="DE418" s="12" t="str">
        <v>Not Declared</v>
      </c>
      <c r="DF418" s="12" t="str">
        <v>Team Kennet</v>
      </c>
      <c r="DG418" s="479"/>
      <c r="DH418" s="480"/>
      <c r="DI418" s="481"/>
      <c r="DJ418" s="3"/>
      <c r="DK418" s="3"/>
      <c r="DL418" s="747" t="str">
        <v>R</v>
      </c>
      <c r="DM418" s="12" t="str">
        <v>Not Declared</v>
      </c>
      <c r="DN418" s="12" t="str">
        <v>Radley AC</v>
      </c>
      <c r="DO418" s="479"/>
      <c r="DP418" s="480"/>
      <c r="DQ418" s="481"/>
      <c r="DR418" s="3"/>
      <c r="DS418" s="3"/>
      <c r="DT418" s="747" t="str">
        <v>A</v>
      </c>
      <c r="DU418" s="12" t="str">
        <v>Not Declared, Not Declared, Not Declared, Not Declared</v>
      </c>
      <c r="DV418" s="12" t="str">
        <v>Abingdon AC</v>
      </c>
      <c r="DW418" s="747"/>
      <c r="DX418" s="12"/>
      <c r="DY418" s="425"/>
      <c r="DZ418" s="15"/>
      <c r="EA418" s="15"/>
    </row>
    <row r="419" spans="1:131" s="359" customFormat="1" ht="21" customHeight="1">
      <c r="A419" s="358" t="str">
        <f t="shared" si="45"/>
        <v>Abingdon AC</v>
      </c>
      <c r="B419" s="729"/>
      <c r="C419" s="729" t="s">
        <v>322</v>
      </c>
      <c r="D419" s="729" t="str" cm="1">
        <f t="array" ref="D419">_xlfn.LET(_xlpm.x, Abingdon!$T$43:$AE$43, _xlpm.y, Abingdon!$T$45:$AE$70, _xlpm.z, Abingdon!$R$45:$R$70, IF(_xlfn.XLOOKUP($C419,_xlfn.XLOOKUP(D$412,_xlpm.x,_xlpm.y,""),_xlpm.z,"Not Declared")="", "Name not recorded",  _xlfn.XLOOKUP($C419,_xlfn.XLOOKUP(D$412,_xlpm.x,_xlpm.y,""),_xlpm.z,"Not Declared")))</f>
        <v>Not Declared</v>
      </c>
      <c r="E419" s="729" t="str" cm="1">
        <f t="array" ref="E419">_xlfn.LET(_xlpm.x, Abingdon!$T$43:$AE$43, _xlpm.y, Abingdon!$T$45:$AE$70, _xlpm.z, Abingdon!$R$45:$R$70, IF(_xlfn.XLOOKUP($C419,_xlfn.XLOOKUP(E$412,_xlpm.x,_xlpm.y,""),_xlpm.z,"Not Declared")="", "Name not recorded",  _xlfn.XLOOKUP($C419,_xlfn.XLOOKUP(E$412,_xlpm.x,_xlpm.y,""),_xlpm.z,"Not Declared")))</f>
        <v>Not Declared</v>
      </c>
      <c r="F419" s="729" t="str" cm="1">
        <f t="array" ref="F419">_xlfn.LET(_xlpm.x, Abingdon!$T$43:$AE$43, _xlpm.y, Abingdon!$T$45:$AE$70, _xlpm.z, Abingdon!$R$45:$R$70, IF(_xlfn.XLOOKUP($C419,_xlfn.XLOOKUP(F$412,_xlpm.x,_xlpm.y,""),_xlpm.z,"Not Declared")="", "Name not recorded",  _xlfn.XLOOKUP($C419,_xlfn.XLOOKUP(F$412,_xlpm.x,_xlpm.y,""),_xlpm.z,"Not Declared")))</f>
        <v>Not Declared</v>
      </c>
      <c r="G419" s="729" t="str" cm="1">
        <f t="array" ref="G419">_xlfn.LET(_xlpm.x, Abingdon!$T$43:$AE$43, _xlpm.y, Abingdon!$T$45:$AE$70, _xlpm.z, Abingdon!$R$45:$R$70, IF(_xlfn.XLOOKUP($C419,_xlfn.XLOOKUP(G$412,_xlpm.x,_xlpm.y,""),_xlpm.z,"Not Declared")="", "Name not recorded",  _xlfn.XLOOKUP($C419,_xlfn.XLOOKUP(G$412,_xlpm.x,_xlpm.y,""),_xlpm.z,"Not Declared")))</f>
        <v>Not Declared</v>
      </c>
      <c r="H419" s="729" t="str" cm="1">
        <f t="array" ref="H419">_xlfn.LET(_xlpm.x, Abingdon!$T$43:$AE$43, _xlpm.y, Abingdon!$T$45:$AE$70, _xlpm.z, Abingdon!$R$45:$R$70, IF(_xlfn.XLOOKUP($C419,_xlfn.XLOOKUP(H$412,_xlpm.x,_xlpm.y,""),_xlpm.z,"Not Declared")="", "Name not recorded",  _xlfn.XLOOKUP($C419,_xlfn.XLOOKUP(H$412,_xlpm.x,_xlpm.y,""),_xlpm.z,"Not Declared")))</f>
        <v>Not Declared</v>
      </c>
      <c r="I419" s="729" t="str" cm="1">
        <f t="array" ref="I419">_xlfn.LET(_xlpm.x, Abingdon!$T$43:$AE$43, _xlpm.y, Abingdon!$T$45:$AE$70, _xlpm.z, Abingdon!$R$45:$R$70, IF(_xlfn.XLOOKUP($C419,_xlfn.XLOOKUP(I$412,_xlpm.x,_xlpm.y,""),_xlpm.z,"Not Declared")="", "Name not recorded",  _xlfn.XLOOKUP($C419,_xlfn.XLOOKUP(I$412,_xlpm.x,_xlpm.y,""),_xlpm.z,"Not Declared")))</f>
        <v>Not Declared</v>
      </c>
      <c r="J419" s="729" t="str" cm="1">
        <f t="array" ref="J419">_xlfn.LET(_xlpm.x, Abingdon!$T$43:$AE$43, _xlpm.y, Abingdon!$T$45:$AE$70, _xlpm.z, Abingdon!$R$45:$R$70, IF(_xlfn.XLOOKUP($C419,_xlfn.XLOOKUP(J$412,_xlpm.x,_xlpm.y,""),_xlpm.z,"Not Declared")="", "Name not recorded",  _xlfn.XLOOKUP($C419,_xlfn.XLOOKUP(J$412,_xlpm.x,_xlpm.y,""),_xlpm.z,"Not Declared")))</f>
        <v>Not Declared</v>
      </c>
      <c r="K419" s="729" t="str" cm="1">
        <f t="array" ref="K419">_xlfn.LET(_xlpm.x, Abingdon!$T$43:$AE$43, _xlpm.y, Abingdon!$T$45:$AE$70, _xlpm.z, Abingdon!$R$45:$R$70, IF(_xlfn.XLOOKUP($C419,_xlfn.XLOOKUP(K$412,_xlpm.x,_xlpm.y,""),_xlpm.z,"Not Declared")="", "Name not recorded",  _xlfn.XLOOKUP($C419,_xlfn.XLOOKUP(K$412,_xlpm.x,_xlpm.y,""),_xlpm.z,"Not Declared")))</f>
        <v>Not Declared</v>
      </c>
      <c r="L419" s="729" t="str" cm="1">
        <f t="array" ref="L419">_xlfn.LET(_xlpm.x, Abingdon!$T$43:$AE$43, _xlpm.y, Abingdon!$T$45:$AE$70, _xlpm.z, Abingdon!$R$45:$R$70, IF(_xlfn.XLOOKUP($C419,_xlfn.XLOOKUP(L$412,_xlpm.x,_xlpm.y,""),_xlpm.z,"Not Declared")="", "Name not recorded",  _xlfn.XLOOKUP($C419,_xlfn.XLOOKUP(L$412,_xlpm.x,_xlpm.y,""),_xlpm.z,"Not Declared")))</f>
        <v>Not Declared</v>
      </c>
      <c r="M419" s="729" t="str" cm="1">
        <f t="array" ref="M419">_xlfn.LET(_xlpm.x, Abingdon!$T$43:$AE$43, _xlpm.y, Abingdon!$T$45:$AE$70, _xlpm.z, Abingdon!$R$45:$R$70, IF(_xlfn.XLOOKUP($C419,_xlfn.XLOOKUP(M$412,_xlpm.x,_xlpm.y,""),_xlpm.z,"Not Declared")="", "Name not recorded",  _xlfn.XLOOKUP($C419,_xlfn.XLOOKUP(M$412,_xlpm.x,_xlpm.y,""),_xlpm.z,"Not Declared")))</f>
        <v>Not Declared</v>
      </c>
      <c r="N419" s="729" t="str" cm="1">
        <f t="array" ref="N419">_xlfn.LET(_xlpm.x, Abingdon!$T$43:$AE$43, _xlpm.y, Abingdon!$T$45:$AE$70, _xlpm.z, Abingdon!$R$45:$R$70, IF(_xlfn.XLOOKUP($C419,_xlfn.XLOOKUP(N$412,_xlpm.x,_xlpm.y,""),_xlpm.z,"Not Declared")="", "Name not recorded",  _xlfn.XLOOKUP($C419,_xlfn.XLOOKUP(N$412,_xlpm.x,_xlpm.y,""),_xlpm.z,"Not Declared")))</f>
        <v>Not Declared</v>
      </c>
      <c r="O419" s="729" t="str" cm="1">
        <f t="array" ref="O419">_xlfn.LET(_xlpm.x, Abingdon!$T$43:$AE$43, _xlpm.y, Abingdon!$T$45:$AE$70, _xlpm.z, Abingdon!$R$45:$R$70, IF(_xlfn.XLOOKUP($C419,_xlfn.XLOOKUP(O$412,_xlpm.x,_xlpm.y,""),_xlpm.z,"Not Declared")="", "Name not recorded",  _xlfn.XLOOKUP($C419,_xlfn.XLOOKUP(O$412,_xlpm.x,_xlpm.y,""),_xlpm.z,"Not Declared")))</f>
        <v>Not Declared</v>
      </c>
      <c r="P419" s="3"/>
      <c r="Q419" s="3"/>
      <c r="R419" s="3"/>
      <c r="S419" s="3"/>
      <c r="T419" s="3"/>
      <c r="U419" s="3"/>
      <c r="V419" s="3"/>
      <c r="W419" s="3"/>
      <c r="X419" s="12"/>
      <c r="Z419" s="3"/>
      <c r="AA419" s="3"/>
      <c r="AB419" s="747" t="str">
        <v>X</v>
      </c>
      <c r="AC419" s="12" t="str">
        <v>Not Declared</v>
      </c>
      <c r="AD419" s="12" t="str">
        <v>Team Kennet</v>
      </c>
      <c r="AE419" s="747"/>
      <c r="AF419" s="12"/>
      <c r="AG419" s="425"/>
      <c r="AH419" s="3"/>
      <c r="AI419" s="3"/>
      <c r="AJ419" s="747" t="str">
        <v>X</v>
      </c>
      <c r="AK419" s="12" t="str">
        <v>Not Declared</v>
      </c>
      <c r="AL419" s="12" t="str">
        <v>Team Kennet</v>
      </c>
      <c r="AM419" s="747"/>
      <c r="AN419" s="12"/>
      <c r="AO419" s="425"/>
      <c r="AP419" s="3"/>
      <c r="AQ419" s="3"/>
      <c r="AR419" s="747" t="str">
        <v>W</v>
      </c>
      <c r="AS419" s="12" t="str">
        <v>Not Declared</v>
      </c>
      <c r="AT419" s="12" t="str">
        <v>Witney Road Runners</v>
      </c>
      <c r="AU419" s="747"/>
      <c r="AV419" s="12"/>
      <c r="AW419" s="425"/>
      <c r="AX419" s="3"/>
      <c r="AY419" s="3"/>
      <c r="AZ419" s="747" t="str">
        <v>W</v>
      </c>
      <c r="BA419" s="12" t="str">
        <v>Not Declared</v>
      </c>
      <c r="BB419" s="12" t="str">
        <v>Witney Road Runners</v>
      </c>
      <c r="BC419" s="747"/>
      <c r="BD419" s="12"/>
      <c r="BE419" s="425"/>
      <c r="BF419" s="3"/>
      <c r="BG419" s="3"/>
      <c r="BH419" s="747" t="str">
        <v>A</v>
      </c>
      <c r="BI419" s="12" t="str">
        <v>Not Declared</v>
      </c>
      <c r="BJ419" s="12" t="str">
        <v>Abingdon AC</v>
      </c>
      <c r="BK419" s="747"/>
      <c r="BL419" s="12"/>
      <c r="BM419" s="425"/>
      <c r="BN419" s="3"/>
      <c r="BO419" s="747"/>
      <c r="BP419" s="747" t="str">
        <v>A</v>
      </c>
      <c r="BQ419" s="12" t="str">
        <v>Not Declared</v>
      </c>
      <c r="BR419" s="12" t="str">
        <v>Abingdon AC</v>
      </c>
      <c r="BS419" s="747"/>
      <c r="BT419" s="12"/>
      <c r="BU419" s="425"/>
      <c r="BV419" s="3"/>
      <c r="BW419" s="3"/>
      <c r="BX419" s="747" t="str">
        <v>W</v>
      </c>
      <c r="BY419" s="12" t="str">
        <v>Not Declared</v>
      </c>
      <c r="BZ419" s="12" t="str">
        <v>Witney Road Runners</v>
      </c>
      <c r="CA419" s="479"/>
      <c r="CB419" s="480"/>
      <c r="CC419" s="481"/>
      <c r="CD419" s="3"/>
      <c r="CE419" s="3"/>
      <c r="CF419" s="747" t="str">
        <v>A</v>
      </c>
      <c r="CG419" s="12" t="str">
        <v>Not Declared</v>
      </c>
      <c r="CH419" s="12" t="str">
        <v>Abingdon AC</v>
      </c>
      <c r="CI419" s="479"/>
      <c r="CJ419" s="480"/>
      <c r="CK419" s="481"/>
      <c r="CL419" s="3"/>
      <c r="CM419" s="3"/>
      <c r="CN419" s="747" t="str">
        <v>N</v>
      </c>
      <c r="CO419" s="12" t="str">
        <v>Not Declared</v>
      </c>
      <c r="CP419" s="12" t="str">
        <v>Banbury Harriers AC</v>
      </c>
      <c r="CQ419" s="479"/>
      <c r="CR419" s="480"/>
      <c r="CS419" s="481"/>
      <c r="CT419" s="3"/>
      <c r="CU419" s="3"/>
      <c r="CV419" s="747" t="str">
        <v>O</v>
      </c>
      <c r="CW419" s="12" t="str">
        <v>Not Declared</v>
      </c>
      <c r="CX419" s="12" t="str">
        <v>Oxford City AC</v>
      </c>
      <c r="CY419" s="479"/>
      <c r="CZ419" s="480"/>
      <c r="DA419" s="481"/>
      <c r="DB419" s="3"/>
      <c r="DC419" s="3"/>
      <c r="DD419" s="747" t="str">
        <v>W</v>
      </c>
      <c r="DE419" s="12" t="str">
        <v>Not Declared</v>
      </c>
      <c r="DF419" s="12" t="str">
        <v>Witney Road Runners</v>
      </c>
      <c r="DG419" s="479"/>
      <c r="DH419" s="480"/>
      <c r="DI419" s="481"/>
      <c r="DJ419" s="3"/>
      <c r="DK419" s="3"/>
      <c r="DL419" s="747" t="str">
        <v>W</v>
      </c>
      <c r="DM419" s="12" t="str">
        <v>Not Declared</v>
      </c>
      <c r="DN419" s="12" t="str">
        <v>Witney Road Runners</v>
      </c>
      <c r="DO419" s="479"/>
      <c r="DP419" s="480"/>
      <c r="DQ419" s="481"/>
      <c r="DR419" s="3"/>
      <c r="DS419" s="3"/>
      <c r="DT419" s="747" t="str">
        <v>X</v>
      </c>
      <c r="DU419" s="12" t="str">
        <v>Not Declared, Not Declared, Not Declared, Not Declared</v>
      </c>
      <c r="DV419" s="12" t="str">
        <v>Team Kennet</v>
      </c>
      <c r="DW419" s="747"/>
      <c r="DX419" s="12"/>
      <c r="DY419" s="425"/>
      <c r="DZ419" s="15"/>
      <c r="EA419" s="15"/>
    </row>
    <row r="420" spans="1:131" s="359" customFormat="1" ht="21" customHeight="1">
      <c r="A420" s="358" t="str">
        <f t="shared" si="45"/>
        <v>Abingdon AC</v>
      </c>
      <c r="B420" s="729"/>
      <c r="C420" s="729" t="s">
        <v>323</v>
      </c>
      <c r="D420" s="729" t="str" cm="1">
        <f t="array" ref="D420">_xlfn.LET(_xlpm.x, Abingdon!$T$43:$AE$43, _xlpm.y, Abingdon!$T$45:$AE$70, _xlpm.z, Abingdon!$R$45:$R$70, IF(_xlfn.XLOOKUP($C420,_xlfn.XLOOKUP(D$412,_xlpm.x,_xlpm.y,""),_xlpm.z,"Not Declared")="", "Name not recorded",  _xlfn.XLOOKUP($C420,_xlfn.XLOOKUP(D$412,_xlpm.x,_xlpm.y,""),_xlpm.z,"Not Declared")))</f>
        <v>Not Declared</v>
      </c>
      <c r="E420" s="729" t="str" cm="1">
        <f t="array" ref="E420">_xlfn.LET(_xlpm.x, Abingdon!$T$43:$AE$43, _xlpm.y, Abingdon!$T$45:$AE$70, _xlpm.z, Abingdon!$R$45:$R$70, IF(_xlfn.XLOOKUP($C420,_xlfn.XLOOKUP(E$412,_xlpm.x,_xlpm.y,""),_xlpm.z,"Not Declared")="", "Name not recorded",  _xlfn.XLOOKUP($C420,_xlfn.XLOOKUP(E$412,_xlpm.x,_xlpm.y,""),_xlpm.z,"Not Declared")))</f>
        <v>Not Declared</v>
      </c>
      <c r="F420" s="729" t="str" cm="1">
        <f t="array" ref="F420">_xlfn.LET(_xlpm.x, Abingdon!$T$43:$AE$43, _xlpm.y, Abingdon!$T$45:$AE$70, _xlpm.z, Abingdon!$R$45:$R$70, IF(_xlfn.XLOOKUP($C420,_xlfn.XLOOKUP(F$412,_xlpm.x,_xlpm.y,""),_xlpm.z,"Not Declared")="", "Name not recorded",  _xlfn.XLOOKUP($C420,_xlfn.XLOOKUP(F$412,_xlpm.x,_xlpm.y,""),_xlpm.z,"Not Declared")))</f>
        <v>Not Declared</v>
      </c>
      <c r="G420" s="729" t="str" cm="1">
        <f t="array" ref="G420">_xlfn.LET(_xlpm.x, Abingdon!$T$43:$AE$43, _xlpm.y, Abingdon!$T$45:$AE$70, _xlpm.z, Abingdon!$R$45:$R$70, IF(_xlfn.XLOOKUP($C420,_xlfn.XLOOKUP(G$412,_xlpm.x,_xlpm.y,""),_xlpm.z,"Not Declared")="", "Name not recorded",  _xlfn.XLOOKUP($C420,_xlfn.XLOOKUP(G$412,_xlpm.x,_xlpm.y,""),_xlpm.z,"Not Declared")))</f>
        <v>Not Declared</v>
      </c>
      <c r="H420" s="729" t="str" cm="1">
        <f t="array" ref="H420">_xlfn.LET(_xlpm.x, Abingdon!$T$43:$AE$43, _xlpm.y, Abingdon!$T$45:$AE$70, _xlpm.z, Abingdon!$R$45:$R$70, IF(_xlfn.XLOOKUP($C420,_xlfn.XLOOKUP(H$412,_xlpm.x,_xlpm.y,""),_xlpm.z,"Not Declared")="", "Name not recorded",  _xlfn.XLOOKUP($C420,_xlfn.XLOOKUP(H$412,_xlpm.x,_xlpm.y,""),_xlpm.z,"Not Declared")))</f>
        <v>Not Declared</v>
      </c>
      <c r="I420" s="729" t="str" cm="1">
        <f t="array" ref="I420">_xlfn.LET(_xlpm.x, Abingdon!$T$43:$AE$43, _xlpm.y, Abingdon!$T$45:$AE$70, _xlpm.z, Abingdon!$R$45:$R$70, IF(_xlfn.XLOOKUP($C420,_xlfn.XLOOKUP(I$412,_xlpm.x,_xlpm.y,""),_xlpm.z,"Not Declared")="", "Name not recorded",  _xlfn.XLOOKUP($C420,_xlfn.XLOOKUP(I$412,_xlpm.x,_xlpm.y,""),_xlpm.z,"Not Declared")))</f>
        <v>Not Declared</v>
      </c>
      <c r="J420" s="729" t="str" cm="1">
        <f t="array" ref="J420">_xlfn.LET(_xlpm.x, Abingdon!$T$43:$AE$43, _xlpm.y, Abingdon!$T$45:$AE$70, _xlpm.z, Abingdon!$R$45:$R$70, IF(_xlfn.XLOOKUP($C420,_xlfn.XLOOKUP(J$412,_xlpm.x,_xlpm.y,""),_xlpm.z,"Not Declared")="", "Name not recorded",  _xlfn.XLOOKUP($C420,_xlfn.XLOOKUP(J$412,_xlpm.x,_xlpm.y,""),_xlpm.z,"Not Declared")))</f>
        <v>Not Declared</v>
      </c>
      <c r="K420" s="729" t="str" cm="1">
        <f t="array" ref="K420">_xlfn.LET(_xlpm.x, Abingdon!$T$43:$AE$43, _xlpm.y, Abingdon!$T$45:$AE$70, _xlpm.z, Abingdon!$R$45:$R$70, IF(_xlfn.XLOOKUP($C420,_xlfn.XLOOKUP(K$412,_xlpm.x,_xlpm.y,""),_xlpm.z,"Not Declared")="", "Name not recorded",  _xlfn.XLOOKUP($C420,_xlfn.XLOOKUP(K$412,_xlpm.x,_xlpm.y,""),_xlpm.z,"Not Declared")))</f>
        <v>Not Declared</v>
      </c>
      <c r="L420" s="729" t="str" cm="1">
        <f t="array" ref="L420">_xlfn.LET(_xlpm.x, Abingdon!$T$43:$AE$43, _xlpm.y, Abingdon!$T$45:$AE$70, _xlpm.z, Abingdon!$R$45:$R$70, IF(_xlfn.XLOOKUP($C420,_xlfn.XLOOKUP(L$412,_xlpm.x,_xlpm.y,""),_xlpm.z,"Not Declared")="", "Name not recorded",  _xlfn.XLOOKUP($C420,_xlfn.XLOOKUP(L$412,_xlpm.x,_xlpm.y,""),_xlpm.z,"Not Declared")))</f>
        <v>Not Declared</v>
      </c>
      <c r="M420" s="729" t="str" cm="1">
        <f t="array" ref="M420">_xlfn.LET(_xlpm.x, Abingdon!$T$43:$AE$43, _xlpm.y, Abingdon!$T$45:$AE$70, _xlpm.z, Abingdon!$R$45:$R$70, IF(_xlfn.XLOOKUP($C420,_xlfn.XLOOKUP(M$412,_xlpm.x,_xlpm.y,""),_xlpm.z,"Not Declared")="", "Name not recorded",  _xlfn.XLOOKUP($C420,_xlfn.XLOOKUP(M$412,_xlpm.x,_xlpm.y,""),_xlpm.z,"Not Declared")))</f>
        <v>Not Declared</v>
      </c>
      <c r="N420" s="729" t="str" cm="1">
        <f t="array" ref="N420">_xlfn.LET(_xlpm.x, Abingdon!$T$43:$AE$43, _xlpm.y, Abingdon!$T$45:$AE$70, _xlpm.z, Abingdon!$R$45:$R$70, IF(_xlfn.XLOOKUP($C420,_xlfn.XLOOKUP(N$412,_xlpm.x,_xlpm.y,""),_xlpm.z,"Not Declared")="", "Name not recorded",  _xlfn.XLOOKUP($C420,_xlfn.XLOOKUP(N$412,_xlpm.x,_xlpm.y,""),_xlpm.z,"Not Declared")))</f>
        <v>Not Declared</v>
      </c>
      <c r="O420" s="729" t="str" cm="1">
        <f t="array" ref="O420">_xlfn.LET(_xlpm.x, Abingdon!$T$43:$AE$43, _xlpm.y, Abingdon!$T$45:$AE$70, _xlpm.z, Abingdon!$R$45:$R$70, IF(_xlfn.XLOOKUP($C420,_xlfn.XLOOKUP(O$412,_xlpm.x,_xlpm.y,""),_xlpm.z,"Not Declared")="", "Name not recorded",  _xlfn.XLOOKUP($C420,_xlfn.XLOOKUP(O$412,_xlpm.x,_xlpm.y,""),_xlpm.z,"Not Declared")))</f>
        <v>Not Declared</v>
      </c>
      <c r="P420" s="3"/>
      <c r="Q420" s="3"/>
      <c r="R420" s="3"/>
      <c r="S420" s="3"/>
      <c r="T420" s="3"/>
      <c r="U420" s="3"/>
      <c r="V420" s="3"/>
      <c r="W420" s="3"/>
      <c r="X420" s="12"/>
      <c r="Z420" s="3"/>
      <c r="AA420" s="3"/>
      <c r="AB420" s="749" t="str">
        <v>A</v>
      </c>
      <c r="AC420" s="427" t="str">
        <v>Not Declared</v>
      </c>
      <c r="AD420" s="427" t="str">
        <v>Abingdon AC</v>
      </c>
      <c r="AE420" s="747"/>
      <c r="AF420" s="12"/>
      <c r="AG420" s="425"/>
      <c r="AH420" s="3"/>
      <c r="AI420" s="3"/>
      <c r="AJ420" s="749" t="str">
        <v>R</v>
      </c>
      <c r="AK420" s="427" t="str">
        <v>Not Declared</v>
      </c>
      <c r="AL420" s="427" t="str">
        <v>Radley AC</v>
      </c>
      <c r="AM420" s="747"/>
      <c r="AN420" s="12"/>
      <c r="AO420" s="425"/>
      <c r="AP420" s="3"/>
      <c r="AQ420" s="3"/>
      <c r="AR420" s="749" t="str">
        <v>X</v>
      </c>
      <c r="AS420" s="427" t="str">
        <v>Not Declared</v>
      </c>
      <c r="AT420" s="427" t="str">
        <v>Team Kennet</v>
      </c>
      <c r="AU420" s="747"/>
      <c r="AV420" s="12"/>
      <c r="AW420" s="425"/>
      <c r="AX420" s="3"/>
      <c r="AY420" s="3"/>
      <c r="AZ420" s="749" t="str">
        <v>R</v>
      </c>
      <c r="BA420" s="427" t="str">
        <v>Not Declared</v>
      </c>
      <c r="BB420" s="427" t="str">
        <v>Radley AC</v>
      </c>
      <c r="BC420" s="747"/>
      <c r="BD420" s="12"/>
      <c r="BE420" s="425"/>
      <c r="BF420" s="3"/>
      <c r="BG420" s="3"/>
      <c r="BH420" s="749" t="str">
        <v>N</v>
      </c>
      <c r="BI420" s="427" t="str">
        <v>Not Declared</v>
      </c>
      <c r="BJ420" s="427" t="str">
        <v>Banbury Harriers AC</v>
      </c>
      <c r="BK420" s="747"/>
      <c r="BL420" s="12"/>
      <c r="BM420" s="425"/>
      <c r="BN420" s="3"/>
      <c r="BO420" s="749"/>
      <c r="BP420" s="749" t="str">
        <v>X</v>
      </c>
      <c r="BQ420" s="427" t="str">
        <v>Not Declared</v>
      </c>
      <c r="BR420" s="427" t="str">
        <v>Team Kennet</v>
      </c>
      <c r="BS420" s="747"/>
      <c r="BT420" s="12"/>
      <c r="BU420" s="425"/>
      <c r="BV420" s="3"/>
      <c r="BW420" s="3"/>
      <c r="BX420" s="749" t="str">
        <v>A</v>
      </c>
      <c r="BY420" s="427" t="str">
        <v>Not Declared</v>
      </c>
      <c r="BZ420" s="427" t="str">
        <v>Abingdon AC</v>
      </c>
      <c r="CA420" s="479"/>
      <c r="CB420" s="480"/>
      <c r="CC420" s="481"/>
      <c r="CD420" s="3"/>
      <c r="CE420" s="3"/>
      <c r="CF420" s="749" t="str">
        <v>H</v>
      </c>
      <c r="CG420" s="427" t="str">
        <v>Not Declared</v>
      </c>
      <c r="CH420" s="427" t="str">
        <v>White Horse Harriers</v>
      </c>
      <c r="CI420" s="479"/>
      <c r="CJ420" s="480"/>
      <c r="CK420" s="481"/>
      <c r="CL420" s="3"/>
      <c r="CM420" s="3"/>
      <c r="CN420" s="749" t="str">
        <v>X</v>
      </c>
      <c r="CO420" s="427" t="str">
        <v>Not Declared</v>
      </c>
      <c r="CP420" s="427" t="str">
        <v>Team Kennet</v>
      </c>
      <c r="CQ420" s="479"/>
      <c r="CR420" s="480"/>
      <c r="CS420" s="481"/>
      <c r="CT420" s="3"/>
      <c r="CU420" s="3"/>
      <c r="CV420" s="749" t="str">
        <v>R</v>
      </c>
      <c r="CW420" s="427" t="str">
        <v>Not Declared</v>
      </c>
      <c r="CX420" s="427" t="str">
        <v>Radley AC</v>
      </c>
      <c r="CY420" s="479"/>
      <c r="CZ420" s="480"/>
      <c r="DA420" s="481"/>
      <c r="DB420" s="3"/>
      <c r="DC420" s="3"/>
      <c r="DD420" s="749" t="str">
        <v>O</v>
      </c>
      <c r="DE420" s="427" t="str">
        <v>Not Declared</v>
      </c>
      <c r="DF420" s="427" t="str">
        <v>Oxford City AC</v>
      </c>
      <c r="DG420" s="479"/>
      <c r="DH420" s="480"/>
      <c r="DI420" s="481"/>
      <c r="DJ420" s="3"/>
      <c r="DK420" s="3"/>
      <c r="DL420" s="749" t="str">
        <v>N</v>
      </c>
      <c r="DM420" s="427" t="str">
        <v>Not Declared</v>
      </c>
      <c r="DN420" s="427" t="str">
        <v>Banbury Harriers AC</v>
      </c>
      <c r="DO420" s="479"/>
      <c r="DP420" s="480"/>
      <c r="DQ420" s="481"/>
      <c r="DR420" s="3"/>
      <c r="DS420" s="3"/>
      <c r="DT420" s="749" t="str">
        <v>H</v>
      </c>
      <c r="DU420" s="427" t="str">
        <v>Not Declared, Not Declared, Not Declared, Not Declared</v>
      </c>
      <c r="DV420" s="427" t="str">
        <v>White Horse Harriers</v>
      </c>
      <c r="DW420" s="747"/>
      <c r="DX420" s="12"/>
      <c r="DY420" s="425"/>
      <c r="DZ420" s="15"/>
      <c r="EA420" s="15"/>
    </row>
    <row r="421" spans="1:131" s="359" customFormat="1" ht="21" customHeight="1">
      <c r="A421" s="358"/>
      <c r="B421" s="729"/>
      <c r="C421" s="729"/>
      <c r="D421" s="729"/>
      <c r="E421" s="729"/>
      <c r="F421" s="729"/>
      <c r="G421" s="729"/>
      <c r="H421" s="729"/>
      <c r="I421" s="729"/>
      <c r="J421" s="729"/>
      <c r="K421" s="729"/>
      <c r="L421" s="729"/>
      <c r="M421" s="729"/>
      <c r="N421" s="729"/>
      <c r="O421" s="729"/>
      <c r="P421" s="3"/>
      <c r="Q421" s="3"/>
      <c r="R421" s="3"/>
      <c r="S421" s="3"/>
      <c r="T421" s="3"/>
      <c r="U421" s="3"/>
      <c r="V421" s="3"/>
      <c r="W421" s="3"/>
      <c r="X421" s="12"/>
      <c r="Z421" s="3" t="s">
        <v>65</v>
      </c>
      <c r="AA421" s="3"/>
      <c r="AB421" s="432" t="str" cm="1">
        <f t="array" ref="AB421:AD428">_xlfn.LET(_xlpm.eventsort, _xlfn.XLOOKUP(AB$412,$D$721:$P$721,$D$723:$P$730), _xlpm.eventdata, _xlfn.XLOOKUP(AB$412,$D$412:$O$412,$D$413:$O$483), _xlpm.agedata, $A$413:$C$483, _xlfn.SORTBY(_xlfn._xlws.FILTER(_xlfn.CHOOSECOLS(_xlfn.HSTACK(_xlpm.agedata,_xlpm.eventdata),2,4,1),(_xlfn.CHOOSECOLS(_xlpm.agedata,3)=Z421),""),_xlpm.eventsort))</f>
        <v>WW</v>
      </c>
      <c r="AC421" s="422" t="str">
        <v>Not Declared</v>
      </c>
      <c r="AD421" s="422" t="str">
        <v>Witney Road Runners</v>
      </c>
      <c r="AE421" s="747"/>
      <c r="AF421" s="12"/>
      <c r="AG421" s="425"/>
      <c r="AH421" s="3" t="s">
        <v>65</v>
      </c>
      <c r="AI421" s="3"/>
      <c r="AJ421" s="432" t="str" cm="1">
        <f t="array" ref="AJ421:AL428">_xlfn.LET(_xlpm.eventsort, _xlfn.XLOOKUP(AJ$412,$D$721:$P$721,$D$723:$P$730), _xlpm.eventdata, _xlfn.XLOOKUP(AJ$412,$D$412:$O$412,$D$413:$O$483), _xlpm.agedata, $A$413:$C$483, _xlfn.SORTBY(_xlfn._xlws.FILTER(_xlfn.CHOOSECOLS(_xlfn.HSTACK(_xlpm.agedata,_xlpm.eventdata),2,4,1),(_xlfn.CHOOSECOLS(_xlpm.agedata,3)=AH421),""),_xlpm.eventsort))</f>
        <v>AA</v>
      </c>
      <c r="AK421" s="422" t="str">
        <v>Not Declared</v>
      </c>
      <c r="AL421" s="422" t="str">
        <v>Abingdon AC</v>
      </c>
      <c r="AM421" s="747"/>
      <c r="AN421" s="12"/>
      <c r="AO421" s="425"/>
      <c r="AP421" s="3" t="s">
        <v>65</v>
      </c>
      <c r="AQ421" s="3"/>
      <c r="AR421" s="432" t="str" cm="1">
        <f t="array" ref="AR421:AT428">_xlfn.LET(_xlpm.eventsort, _xlfn.XLOOKUP(AR$412,$D$721:$P$721,$D$723:$P$730), _xlpm.eventdata, _xlfn.XLOOKUP(AR$412,$D$412:$O$412,$D$413:$O$483), _xlpm.agedata, $A$413:$C$483, _xlfn.SORTBY(_xlfn._xlws.FILTER(_xlfn.CHOOSECOLS(_xlfn.HSTACK(_xlpm.agedata,_xlpm.eventdata),2,4,1),(_xlfn.CHOOSECOLS(_xlpm.agedata,3)=AP421),""),_xlpm.eventsort))</f>
        <v>RR</v>
      </c>
      <c r="AS421" s="422" t="str">
        <v>Not Declared</v>
      </c>
      <c r="AT421" s="422" t="str">
        <v>Radley AC</v>
      </c>
      <c r="AU421" s="747"/>
      <c r="AV421" s="12"/>
      <c r="AW421" s="425"/>
      <c r="AX421" s="3" t="s">
        <v>65</v>
      </c>
      <c r="AY421" s="3"/>
      <c r="AZ421" s="432" t="str" cm="1">
        <f t="array" ref="AZ421:BB428">_xlfn.LET(_xlpm.eventsort, _xlfn.XLOOKUP(AZ$412,$D$721:$P$721,$D$723:$P$730), _xlpm.eventdata, _xlfn.XLOOKUP(AZ$412,$D$412:$O$412,$D$413:$O$483), _xlpm.agedata, $A$413:$C$483, _xlfn.SORTBY(_xlfn._xlws.FILTER(_xlfn.CHOOSECOLS(_xlfn.HSTACK(_xlpm.agedata,_xlpm.eventdata),2,4,1),(_xlfn.CHOOSECOLS(_xlpm.agedata,3)=AX421),""),_xlpm.eventsort))</f>
        <v>AA</v>
      </c>
      <c r="BA421" s="422" t="str">
        <v>Not Declared</v>
      </c>
      <c r="BB421" s="422" t="str">
        <v>Abingdon AC</v>
      </c>
      <c r="BC421" s="747"/>
      <c r="BD421" s="12"/>
      <c r="BE421" s="425"/>
      <c r="BF421" s="3" t="s">
        <v>65</v>
      </c>
      <c r="BG421" s="3"/>
      <c r="BH421" s="432" t="str" cm="1">
        <f t="array" ref="BH421:BJ428">_xlfn.LET(_xlpm.eventsort, _xlfn.XLOOKUP(BH$412,$D$721:$P$721,$D$723:$P$730), _xlpm.eventdata, _xlfn.XLOOKUP(BH$412,$D$412:$O$412,$D$413:$O$483), _xlpm.agedata, $A$413:$C$483, _xlfn.SORTBY(_xlfn._xlws.FILTER(_xlfn.CHOOSECOLS(_xlfn.HSTACK(_xlpm.agedata,_xlpm.eventdata),2,4,1),(_xlfn.CHOOSECOLS(_xlpm.agedata,3)=BF421),""),_xlpm.eventsort))</f>
        <v>XX</v>
      </c>
      <c r="BI421" s="422" t="str">
        <v>Not Declared</v>
      </c>
      <c r="BJ421" s="422" t="str">
        <v>Team Kennet</v>
      </c>
      <c r="BK421" s="747"/>
      <c r="BL421" s="12"/>
      <c r="BM421" s="425"/>
      <c r="BN421" s="3" t="s">
        <v>65</v>
      </c>
      <c r="BO421" s="744"/>
      <c r="BP421" s="432" t="str" cm="1">
        <f t="array" ref="BP421:BR428">_xlfn.LET(_xlpm.eventsort, _xlfn.XLOOKUP(BP$412,$D$721:$P$721,$D$723:$P$730), _xlpm.eventdata, _xlfn.XLOOKUP(BP$412,$D$412:$O$412,$D$413:$O$483), _xlpm.agedata, $A$413:$C$483, _xlfn.SORTBY(_xlfn._xlws.FILTER(_xlfn.CHOOSECOLS(_xlfn.HSTACK(_xlpm.agedata,_xlpm.eventdata),2,4,1),(_xlfn.CHOOSECOLS(_xlpm.agedata,3)=BN421),""),_xlpm.eventsort))</f>
        <v>NN</v>
      </c>
      <c r="BQ421" s="422" t="str">
        <v>Not Declared</v>
      </c>
      <c r="BR421" s="422" t="str">
        <v>Banbury Harriers AC</v>
      </c>
      <c r="BS421" s="747"/>
      <c r="BT421" s="12"/>
      <c r="BU421" s="425"/>
      <c r="BV421" s="3" t="s">
        <v>65</v>
      </c>
      <c r="BW421" s="3"/>
      <c r="BX421" s="432" t="str" cm="1">
        <f t="array" ref="BX421:BZ428">_xlfn.LET(_xlpm.eventsort, _xlfn.XLOOKUP(BX$412,$D$721:$P$721,$D$723:$P$730), _xlpm.eventdata, _xlfn.XLOOKUP(BX$412,$D$412:$O$412,$D$413:$O$483), _xlpm.agedata, $A$413:$C$483, _xlfn.SORTBY(_xlfn._xlws.FILTER(_xlfn.CHOOSECOLS(_xlfn.HSTACK(_xlpm.agedata,_xlpm.eventdata),2,4,1),(_xlfn.CHOOSECOLS(_xlpm.agedata,3)=BV421),""),_xlpm.eventsort))</f>
        <v>OO</v>
      </c>
      <c r="BY421" s="422" t="str">
        <v>Not Declared</v>
      </c>
      <c r="BZ421" s="422" t="str">
        <v>Oxford City AC</v>
      </c>
      <c r="CA421" s="479"/>
      <c r="CB421" s="480"/>
      <c r="CC421" s="481"/>
      <c r="CD421" s="3" t="s">
        <v>65</v>
      </c>
      <c r="CE421" s="3"/>
      <c r="CF421" s="432" t="str" cm="1">
        <f t="array" ref="CF421:CH428">_xlfn.LET(_xlpm.eventsort, _xlfn.XLOOKUP(CF$412,$D$721:$P$721,$D$723:$P$730), _xlpm.eventdata, _xlfn.XLOOKUP(CF$412,$D$412:$O$412,$D$413:$O$483), _xlpm.agedata, $A$413:$C$483, _xlfn.SORTBY(_xlfn._xlws.FILTER(_xlfn.CHOOSECOLS(_xlfn.HSTACK(_xlpm.agedata,_xlpm.eventdata),2,4,1),(_xlfn.CHOOSECOLS(_xlpm.agedata,3)=CD421),""),_xlpm.eventsort))</f>
        <v>BB</v>
      </c>
      <c r="CG421" s="422" t="str">
        <v>Not Declared</v>
      </c>
      <c r="CH421" s="422" t="str">
        <v>Bicester AC</v>
      </c>
      <c r="CI421" s="479"/>
      <c r="CJ421" s="480"/>
      <c r="CK421" s="481"/>
      <c r="CL421" s="3" t="s">
        <v>65</v>
      </c>
      <c r="CM421" s="3"/>
      <c r="CN421" s="432" t="str" cm="1">
        <f t="array" ref="CN421:CP428">_xlfn.LET(_xlpm.eventsort, _xlfn.XLOOKUP(CN$412,$D$721:$P$721,$D$723:$P$730), _xlpm.eventdata, _xlfn.XLOOKUP(CN$412,$D$412:$O$412,$D$413:$O$483), _xlpm.agedata, $A$413:$C$483, _xlfn.SORTBY(_xlfn._xlws.FILTER(_xlfn.CHOOSECOLS(_xlfn.HSTACK(_xlpm.agedata,_xlpm.eventdata),2,4,1),(_xlfn.CHOOSECOLS(_xlpm.agedata,3)=CL421),""),_xlpm.eventsort))</f>
        <v>RR</v>
      </c>
      <c r="CO421" s="422" t="str">
        <v>Not Declared</v>
      </c>
      <c r="CP421" s="422" t="str">
        <v>Radley AC</v>
      </c>
      <c r="CQ421" s="479"/>
      <c r="CR421" s="480"/>
      <c r="CS421" s="481"/>
      <c r="CT421" s="3" t="s">
        <v>65</v>
      </c>
      <c r="CU421" s="3"/>
      <c r="CV421" s="432" t="str" cm="1">
        <f t="array" ref="CV421:CX428">_xlfn.LET(_xlpm.eventsort, _xlfn.XLOOKUP(CV$412,$D$721:$P$721,$D$723:$P$730), _xlpm.eventdata, _xlfn.XLOOKUP(CV$412,$D$412:$O$412,$D$413:$O$483), _xlpm.agedata, $A$413:$C$483, _xlfn.SORTBY(_xlfn._xlws.FILTER(_xlfn.CHOOSECOLS(_xlfn.HSTACK(_xlpm.agedata,_xlpm.eventdata),2,4,1),(_xlfn.CHOOSECOLS(_xlpm.agedata,3)=CT421),""),_xlpm.eventsort))</f>
        <v>WW</v>
      </c>
      <c r="CW421" s="422" t="str">
        <v>Not Declared</v>
      </c>
      <c r="CX421" s="422" t="str">
        <v>Witney Road Runners</v>
      </c>
      <c r="CY421" s="479"/>
      <c r="CZ421" s="480"/>
      <c r="DA421" s="481"/>
      <c r="DB421" s="3" t="s">
        <v>65</v>
      </c>
      <c r="DC421" s="3"/>
      <c r="DD421" s="432" t="str" cm="1">
        <f t="array" ref="DD421:DF428">_xlfn.LET(_xlpm.eventsort, _xlfn.XLOOKUP(DD$412,$D$721:$P$721,$D$723:$P$730), _xlpm.eventdata, _xlfn.XLOOKUP(DD$412,$D$412:$O$412,$D$413:$O$483), _xlpm.agedata, $A$413:$C$483, _xlfn.SORTBY(_xlfn._xlws.FILTER(_xlfn.CHOOSECOLS(_xlfn.HSTACK(_xlpm.agedata,_xlpm.eventdata),2,4,1),(_xlfn.CHOOSECOLS(_xlpm.agedata,3)=DB421),""),_xlpm.eventsort))</f>
        <v>BB</v>
      </c>
      <c r="DE421" s="422" t="str">
        <v>Not Declared</v>
      </c>
      <c r="DF421" s="422" t="str">
        <v>Bicester AC</v>
      </c>
      <c r="DG421" s="479"/>
      <c r="DH421" s="480"/>
      <c r="DI421" s="481"/>
      <c r="DJ421" s="3" t="s">
        <v>65</v>
      </c>
      <c r="DK421" s="3"/>
      <c r="DL421" s="432" t="str" cm="1">
        <f t="array" ref="DL421:DN428">_xlfn.LET(_xlpm.eventsort, _xlfn.XLOOKUP(DL$412,$D$721:$P$721,$D$723:$P$730), _xlpm.eventdata, _xlfn.XLOOKUP(DL$412,$D$412:$O$412,$D$413:$O$483), _xlpm.agedata, $A$413:$C$483, _xlfn.SORTBY(_xlfn._xlws.FILTER(_xlfn.CHOOSECOLS(_xlfn.HSTACK(_xlpm.agedata,_xlpm.eventdata),2,4,1),(_xlfn.CHOOSECOLS(_xlpm.agedata,3)=DJ421),""),_xlpm.eventsort))</f>
        <v>HH</v>
      </c>
      <c r="DM421" s="422" t="str">
        <v>Not Declared</v>
      </c>
      <c r="DN421" s="422" t="str">
        <v>White Horse Harriers</v>
      </c>
      <c r="DO421" s="479"/>
      <c r="DP421" s="480"/>
      <c r="DQ421" s="481"/>
      <c r="DR421" s="3" t="s">
        <v>517</v>
      </c>
      <c r="DS421" s="744" t="str" cm="1">
        <f t="array" ref="DS421">_xlfn.LET(_xlpm.a,_xlfn.XLOOKUP(1,('Number Allocation'!$C$6:$C$1483=DU421)*('Number Allocation'!$D$6:$D$1483=DV421),'Number Allocation'!$A$6:$A$1483,"..."),IF(_xlpm.a="","...",_xlpm.a))</f>
        <v>...</v>
      </c>
      <c r="DT421" s="441" cm="1">
        <f t="array" ref="DT421:DV428">_xlfn.LET(_xlpm.eventsort, _xlfn.XLOOKUP(DT$412,$D$721:$P$721,$D$723:$P$730), _xlpm.eventdata, $X$413:$X$484,  _xlpm.agedata, $A$413:$C$484, _xlfn.SORTBY(_xlfn._xlws.FILTER(_xlfn.CHOOSECOLS(_xlfn.HSTACK(_xlpm.agedata,_xlpm.eventdata),2,4,1),(_xlfn.CHOOSECOLS(_xlpm.agedata,3)=DR421),""),_xlpm.eventsort))</f>
        <v>0</v>
      </c>
      <c r="DU421" s="422" t="str">
        <v>Not Declared, Not Declared, Not Declared, Not Declared</v>
      </c>
      <c r="DV421" s="422" t="str">
        <v>Witney Road Runners</v>
      </c>
      <c r="DW421" s="747"/>
      <c r="DX421" s="12"/>
      <c r="DY421" s="425"/>
      <c r="DZ421" s="15"/>
      <c r="EA421" s="15"/>
    </row>
    <row r="422" spans="1:131" s="359" customFormat="1" ht="21" customHeight="1">
      <c r="A422" s="358" t="str">
        <f>Banbury!AJ$2</f>
        <v>Banbury Harriers AC</v>
      </c>
      <c r="B422" s="729" t="str">
        <f>Banbury!AV$1</f>
        <v>N</v>
      </c>
      <c r="C422" s="729" t="s">
        <v>71</v>
      </c>
      <c r="D422" s="729" t="str" cm="1">
        <f t="array" ref="D422">_xlfn.LET(_xlpm.x, Banbury!$T$43:$AE$43, _xlpm.y, Banbury!$T$45:$AE$70, _xlpm.z, Banbury!$R$45:$R$70, IF(_xlfn.XLOOKUP($C422,_xlfn.XLOOKUP(D$412,_xlpm.x,_xlpm.y,""),_xlpm.z,"Not Declared")="", "Name not recorded",  _xlfn.XLOOKUP($C422,_xlfn.XLOOKUP(D$412,_xlpm.x,_xlpm.y,""),_xlpm.z,"Not Declared")))</f>
        <v>Not Declared</v>
      </c>
      <c r="E422" s="729" t="str" cm="1">
        <f t="array" ref="E422">_xlfn.LET(_xlpm.x, Banbury!$T$43:$AE$43, _xlpm.y, Banbury!$T$45:$AE$70, _xlpm.z, Banbury!$R$45:$R$70, IF(_xlfn.XLOOKUP($C422,_xlfn.XLOOKUP(E$412,_xlpm.x,_xlpm.y,""),_xlpm.z,"Not Declared")="", "Name not recorded",  _xlfn.XLOOKUP($C422,_xlfn.XLOOKUP(E$412,_xlpm.x,_xlpm.y,""),_xlpm.z,"Not Declared")))</f>
        <v>Not Declared</v>
      </c>
      <c r="F422" s="729" t="str" cm="1">
        <f t="array" ref="F422">_xlfn.LET(_xlpm.x, Banbury!$T$43:$AE$43, _xlpm.y, Banbury!$T$45:$AE$70, _xlpm.z, Banbury!$R$45:$R$70, IF(_xlfn.XLOOKUP($C422,_xlfn.XLOOKUP(F$412,_xlpm.x,_xlpm.y,""),_xlpm.z,"Not Declared")="", "Name not recorded",  _xlfn.XLOOKUP($C422,_xlfn.XLOOKUP(F$412,_xlpm.x,_xlpm.y,""),_xlpm.z,"Not Declared")))</f>
        <v>Not Declared</v>
      </c>
      <c r="G422" s="729" t="str" cm="1">
        <f t="array" ref="G422">_xlfn.LET(_xlpm.x, Banbury!$T$43:$AE$43, _xlpm.y, Banbury!$T$45:$AE$70, _xlpm.z, Banbury!$R$45:$R$70, IF(_xlfn.XLOOKUP($C422,_xlfn.XLOOKUP(G$412,_xlpm.x,_xlpm.y,""),_xlpm.z,"Not Declared")="", "Name not recorded",  _xlfn.XLOOKUP($C422,_xlfn.XLOOKUP(G$412,_xlpm.x,_xlpm.y,""),_xlpm.z,"Not Declared")))</f>
        <v>Not Declared</v>
      </c>
      <c r="H422" s="729" t="str" cm="1">
        <f t="array" ref="H422">_xlfn.LET(_xlpm.x, Banbury!$T$43:$AE$43, _xlpm.y, Banbury!$T$45:$AE$70, _xlpm.z, Banbury!$R$45:$R$70, IF(_xlfn.XLOOKUP($C422,_xlfn.XLOOKUP(H$412,_xlpm.x,_xlpm.y,""),_xlpm.z,"Not Declared")="", "Name not recorded",  _xlfn.XLOOKUP($C422,_xlfn.XLOOKUP(H$412,_xlpm.x,_xlpm.y,""),_xlpm.z,"Not Declared")))</f>
        <v>Not Declared</v>
      </c>
      <c r="I422" s="729" t="str" cm="1">
        <f t="array" ref="I422">_xlfn.LET(_xlpm.x, Banbury!$T$43:$AE$43, _xlpm.y, Banbury!$T$45:$AE$70, _xlpm.z, Banbury!$R$45:$R$70, IF(_xlfn.XLOOKUP($C422,_xlfn.XLOOKUP(I$412,_xlpm.x,_xlpm.y,""),_xlpm.z,"Not Declared")="", "Name not recorded",  _xlfn.XLOOKUP($C422,_xlfn.XLOOKUP(I$412,_xlpm.x,_xlpm.y,""),_xlpm.z,"Not Declared")))</f>
        <v>Not Declared</v>
      </c>
      <c r="J422" s="729" t="str" cm="1">
        <f t="array" ref="J422">_xlfn.LET(_xlpm.x, Banbury!$T$43:$AE$43, _xlpm.y, Banbury!$T$45:$AE$70, _xlpm.z, Banbury!$R$45:$R$70, IF(_xlfn.XLOOKUP($C422,_xlfn.XLOOKUP(J$412,_xlpm.x,_xlpm.y,""),_xlpm.z,"Not Declared")="", "Name not recorded",  _xlfn.XLOOKUP($C422,_xlfn.XLOOKUP(J$412,_xlpm.x,_xlpm.y,""),_xlpm.z,"Not Declared")))</f>
        <v>Not Declared</v>
      </c>
      <c r="K422" s="729" t="str" cm="1">
        <f t="array" ref="K422">_xlfn.LET(_xlpm.x, Banbury!$T$43:$AE$43, _xlpm.y, Banbury!$T$45:$AE$70, _xlpm.z, Banbury!$R$45:$R$70, IF(_xlfn.XLOOKUP($C422,_xlfn.XLOOKUP(K$412,_xlpm.x,_xlpm.y,""),_xlpm.z,"Not Declared")="", "Name not recorded",  _xlfn.XLOOKUP($C422,_xlfn.XLOOKUP(K$412,_xlpm.x,_xlpm.y,""),_xlpm.z,"Not Declared")))</f>
        <v>Not Declared</v>
      </c>
      <c r="L422" s="729" t="str" cm="1">
        <f t="array" ref="L422">_xlfn.LET(_xlpm.x, Banbury!$T$43:$AE$43, _xlpm.y, Banbury!$T$45:$AE$70, _xlpm.z, Banbury!$R$45:$R$70, IF(_xlfn.XLOOKUP($C422,_xlfn.XLOOKUP(L$412,_xlpm.x,_xlpm.y,""),_xlpm.z,"Not Declared")="", "Name not recorded",  _xlfn.XLOOKUP($C422,_xlfn.XLOOKUP(L$412,_xlpm.x,_xlpm.y,""),_xlpm.z,"Not Declared")))</f>
        <v>Not Declared</v>
      </c>
      <c r="M422" s="729" t="str" cm="1">
        <f t="array" ref="M422">_xlfn.LET(_xlpm.x, Banbury!$T$43:$AE$43, _xlpm.y, Banbury!$T$45:$AE$70, _xlpm.z, Banbury!$R$45:$R$70, IF(_xlfn.XLOOKUP($C422,_xlfn.XLOOKUP(M$412,_xlpm.x,_xlpm.y,""),_xlpm.z,"Not Declared")="", "Name not recorded",  _xlfn.XLOOKUP($C422,_xlfn.XLOOKUP(M$412,_xlpm.x,_xlpm.y,""),_xlpm.z,"Not Declared")))</f>
        <v>Not Declared</v>
      </c>
      <c r="N422" s="729" t="str" cm="1">
        <f t="array" ref="N422">_xlfn.LET(_xlpm.x, Banbury!$T$43:$AE$43, _xlpm.y, Banbury!$T$45:$AE$70, _xlpm.z, Banbury!$R$45:$R$70, IF(_xlfn.XLOOKUP($C422,_xlfn.XLOOKUP(N$412,_xlpm.x,_xlpm.y,""),_xlpm.z,"Not Declared")="", "Name not recorded",  _xlfn.XLOOKUP($C422,_xlfn.XLOOKUP(N$412,_xlpm.x,_xlpm.y,""),_xlpm.z,"Not Declared")))</f>
        <v>Not Declared</v>
      </c>
      <c r="O422" s="729" t="str" cm="1">
        <f t="array" ref="O422">_xlfn.LET(_xlpm.x, Banbury!$T$43:$AE$43, _xlpm.y, Banbury!$T$45:$AE$70, _xlpm.z, Banbury!$R$45:$R$70, IF(_xlfn.XLOOKUP($C422,_xlfn.XLOOKUP(O$412,_xlpm.x,_xlpm.y,""),_xlpm.z,"Not Declared")="", "Name not recorded",  _xlfn.XLOOKUP($C422,_xlfn.XLOOKUP(O$412,_xlpm.x,_xlpm.y,""),_xlpm.z,"Not Declared")))</f>
        <v>Not Declared</v>
      </c>
      <c r="P422" s="729">
        <v>1</v>
      </c>
      <c r="Q422" s="729">
        <v>2</v>
      </c>
      <c r="R422" s="729">
        <v>3</v>
      </c>
      <c r="S422" s="729">
        <v>4</v>
      </c>
      <c r="T422" s="729" t="str" cm="1">
        <f t="array" ref="T422">_xlfn.LET(_xlpm.x,Banbury!$T$43:$AF$43, _xlpm.y, Banbury!$T$45:$AF$70, _xlpm.z, Banbury!$R$45:$R$70, IF(_xlfn.XLOOKUP(P422,_xlfn.XLOOKUP(T$412,_xlpm.x,_xlpm.y,""),_xlpm.z,"Not Declared")="", "Name not recorded",  _xlfn.XLOOKUP(P422,_xlfn.XLOOKUP(T$412,_xlpm.x,_xlpm.y,""),_xlpm.z,"Not Declared")))</f>
        <v>Not Declared</v>
      </c>
      <c r="U422" s="729" t="str" cm="1">
        <f t="array" ref="U422">_xlfn.LET(_xlpm.x,Banbury!$T$43:$AF$43, _xlpm.y, Banbury!$T$45:$AF$70, _xlpm.z, Banbury!$R$45:$R$70, IF(_xlfn.XLOOKUP(Q422,_xlfn.XLOOKUP(U$412,_xlpm.x,_xlpm.y,""),_xlpm.z,"Not Declared")="", "Name not recorded",  _xlfn.XLOOKUP(Q422,_xlfn.XLOOKUP(U$412,_xlpm.x,_xlpm.y,""),_xlpm.z,"Not Declared")))</f>
        <v>Not Declared</v>
      </c>
      <c r="V422" s="729" t="str" cm="1">
        <f t="array" ref="V422">_xlfn.LET(_xlpm.x,Banbury!$T$43:$AF$43, _xlpm.y, Banbury!$T$45:$AF$70, _xlpm.z, Banbury!$R$45:$R$70, IF(_xlfn.XLOOKUP(R422,_xlfn.XLOOKUP(V$412,_xlpm.x,_xlpm.y,""),_xlpm.z,"Not Declared")="", "Name not recorded",  _xlfn.XLOOKUP(R422,_xlfn.XLOOKUP(V$412,_xlpm.x,_xlpm.y,""),_xlpm.z,"Not Declared")))</f>
        <v>Not Declared</v>
      </c>
      <c r="W422" s="729" t="str" cm="1">
        <f t="array" ref="W422">_xlfn.LET(_xlpm.x,Banbury!$T$43:$AF$43, _xlpm.y, Banbury!$T$45:$AF$70, _xlpm.z, Banbury!$R$45:$R$70, IF(_xlfn.XLOOKUP(S422,_xlfn.XLOOKUP(W$412,_xlpm.x,_xlpm.y,""),_xlpm.z,"Not Declared")="", "Name not recorded",  _xlfn.XLOOKUP(S422,_xlfn.XLOOKUP(W$412,_xlpm.x,_xlpm.y,""),_xlpm.z,"Not Declared")))</f>
        <v>Not Declared</v>
      </c>
      <c r="X422" s="358" t="str">
        <f>_xlfn.TEXTJOIN(", ",,T422:W422)</f>
        <v>Not Declared, Not Declared, Not Declared, Not Declared</v>
      </c>
      <c r="Z422" s="3"/>
      <c r="AA422" s="3"/>
      <c r="AB422" s="747" t="str">
        <v>BB</v>
      </c>
      <c r="AC422" s="12" t="str">
        <v>Not Declared</v>
      </c>
      <c r="AD422" s="12" t="str">
        <v>Bicester AC</v>
      </c>
      <c r="AE422" s="747"/>
      <c r="AF422" s="12"/>
      <c r="AG422" s="425"/>
      <c r="AH422" s="3"/>
      <c r="AI422" s="3"/>
      <c r="AJ422" s="747" t="str">
        <v>HH</v>
      </c>
      <c r="AK422" s="12" t="str">
        <v>Not Declared</v>
      </c>
      <c r="AL422" s="12" t="str">
        <v>White Horse Harriers</v>
      </c>
      <c r="AM422" s="747"/>
      <c r="AN422" s="12"/>
      <c r="AO422" s="425"/>
      <c r="AP422" s="3"/>
      <c r="AQ422" s="3"/>
      <c r="AR422" s="747" t="str">
        <v>AA</v>
      </c>
      <c r="AS422" s="12" t="str">
        <v>Not Declared</v>
      </c>
      <c r="AT422" s="12" t="str">
        <v>Abingdon AC</v>
      </c>
      <c r="AU422" s="747"/>
      <c r="AV422" s="12"/>
      <c r="AW422" s="425"/>
      <c r="AX422" s="3"/>
      <c r="AY422" s="3"/>
      <c r="AZ422" s="747" t="str">
        <v>XX</v>
      </c>
      <c r="BA422" s="12" t="str">
        <v>Not Declared</v>
      </c>
      <c r="BB422" s="12" t="str">
        <v>Team Kennet</v>
      </c>
      <c r="BC422" s="747"/>
      <c r="BD422" s="12"/>
      <c r="BE422" s="425"/>
      <c r="BF422" s="3"/>
      <c r="BG422" s="3"/>
      <c r="BH422" s="747" t="str">
        <v>BB</v>
      </c>
      <c r="BI422" s="12" t="str">
        <v>Not Declared</v>
      </c>
      <c r="BJ422" s="12" t="str">
        <v>Bicester AC</v>
      </c>
      <c r="BK422" s="747"/>
      <c r="BL422" s="12"/>
      <c r="BM422" s="425"/>
      <c r="BN422" s="3"/>
      <c r="BO422" s="747"/>
      <c r="BP422" s="747" t="str">
        <v>WW</v>
      </c>
      <c r="BQ422" s="12" t="str">
        <v>Not Declared</v>
      </c>
      <c r="BR422" s="12" t="str">
        <v>Witney Road Runners</v>
      </c>
      <c r="BS422" s="747"/>
      <c r="BT422" s="12"/>
      <c r="BU422" s="425"/>
      <c r="BV422" s="3"/>
      <c r="BW422" s="3"/>
      <c r="BX422" s="747" t="str">
        <v>NN</v>
      </c>
      <c r="BY422" s="12" t="str">
        <v>Not Declared</v>
      </c>
      <c r="BZ422" s="12" t="str">
        <v>Banbury Harriers AC</v>
      </c>
      <c r="CA422" s="479"/>
      <c r="CB422" s="480"/>
      <c r="CC422" s="481"/>
      <c r="CD422" s="3"/>
      <c r="CE422" s="3"/>
      <c r="CF422" s="747" t="str">
        <v>OO</v>
      </c>
      <c r="CG422" s="12" t="str">
        <v>Not Declared</v>
      </c>
      <c r="CH422" s="12" t="str">
        <v>Oxford City AC</v>
      </c>
      <c r="CI422" s="479"/>
      <c r="CJ422" s="480"/>
      <c r="CK422" s="481"/>
      <c r="CL422" s="3"/>
      <c r="CM422" s="3"/>
      <c r="CN422" s="747" t="str">
        <v>HH</v>
      </c>
      <c r="CO422" s="12" t="str">
        <v>Not Declared</v>
      </c>
      <c r="CP422" s="12" t="str">
        <v>White Horse Harriers</v>
      </c>
      <c r="CQ422" s="479"/>
      <c r="CR422" s="480"/>
      <c r="CS422" s="481"/>
      <c r="CT422" s="3"/>
      <c r="CU422" s="3"/>
      <c r="CV422" s="747" t="str">
        <v>HH</v>
      </c>
      <c r="CW422" s="12" t="str">
        <v>Not Declared</v>
      </c>
      <c r="CX422" s="12" t="str">
        <v>White Horse Harriers</v>
      </c>
      <c r="CY422" s="479"/>
      <c r="CZ422" s="480"/>
      <c r="DA422" s="481"/>
      <c r="DB422" s="3"/>
      <c r="DC422" s="3"/>
      <c r="DD422" s="747" t="str">
        <v>HH</v>
      </c>
      <c r="DE422" s="12" t="str">
        <v>Not Declared</v>
      </c>
      <c r="DF422" s="12" t="str">
        <v>White Horse Harriers</v>
      </c>
      <c r="DG422" s="479"/>
      <c r="DH422" s="480"/>
      <c r="DI422" s="481"/>
      <c r="DJ422" s="3"/>
      <c r="DK422" s="3"/>
      <c r="DL422" s="747" t="str">
        <v>XX</v>
      </c>
      <c r="DM422" s="12" t="str">
        <v>Not Declared</v>
      </c>
      <c r="DN422" s="12" t="str">
        <v>Team Kennet</v>
      </c>
      <c r="DO422" s="479"/>
      <c r="DP422" s="480"/>
      <c r="DQ422" s="481"/>
      <c r="DR422" s="433"/>
      <c r="DS422" s="747" t="str" cm="1">
        <f t="array" ref="DS422">_xlfn.LET(_xlpm.a,_xlfn.XLOOKUP(1,('Number Allocation'!$C$6:$C$1483=DU422)*('Number Allocation'!$D$6:$D$1483=DV422),'Number Allocation'!$A$6:$A$1483,"..."),IF(_xlpm.a="","...",_xlpm.a))</f>
        <v>...</v>
      </c>
      <c r="DT422" s="747">
        <v>0</v>
      </c>
      <c r="DU422" s="12" t="str">
        <v>Not Declared, Not Declared, Not Declared, Not Declared</v>
      </c>
      <c r="DV422" s="12" t="str">
        <v>Bicester AC</v>
      </c>
      <c r="DW422" s="747"/>
      <c r="DX422" s="12"/>
      <c r="DY422" s="425"/>
      <c r="DZ422" s="15"/>
      <c r="EA422" s="15"/>
    </row>
    <row r="423" spans="1:131" s="359" customFormat="1" ht="21" customHeight="1">
      <c r="A423" s="358" t="str">
        <f>A422</f>
        <v>Banbury Harriers AC</v>
      </c>
      <c r="B423" s="729" t="str">
        <f>Banbury!AV$2</f>
        <v>NN</v>
      </c>
      <c r="C423" s="729" t="s">
        <v>65</v>
      </c>
      <c r="D423" s="729" t="str" cm="1">
        <f t="array" ref="D423">_xlfn.LET(_xlpm.x, Banbury!$T$43:$AE$43, _xlpm.y, Banbury!$T$45:$AE$70, _xlpm.z, Banbury!$R$45:$R$70, IF(_xlfn.XLOOKUP($C423,_xlfn.XLOOKUP(D$412,_xlpm.x,_xlpm.y,""),_xlpm.z,"Not Declared")="", "Name not recorded",  _xlfn.XLOOKUP($C423,_xlfn.XLOOKUP(D$412,_xlpm.x,_xlpm.y,""),_xlpm.z,"Not Declared")))</f>
        <v>Not Declared</v>
      </c>
      <c r="E423" s="729" t="str" cm="1">
        <f t="array" ref="E423">_xlfn.LET(_xlpm.x, Banbury!$T$43:$AE$43, _xlpm.y, Banbury!$T$45:$AE$70, _xlpm.z, Banbury!$R$45:$R$70, IF(_xlfn.XLOOKUP($C423,_xlfn.XLOOKUP(E$412,_xlpm.x,_xlpm.y,""),_xlpm.z,"Not Declared")="", "Name not recorded",  _xlfn.XLOOKUP($C423,_xlfn.XLOOKUP(E$412,_xlpm.x,_xlpm.y,""),_xlpm.z,"Not Declared")))</f>
        <v>Not Declared</v>
      </c>
      <c r="F423" s="729" t="str" cm="1">
        <f t="array" ref="F423">_xlfn.LET(_xlpm.x, Banbury!$T$43:$AE$43, _xlpm.y, Banbury!$T$45:$AE$70, _xlpm.z, Banbury!$R$45:$R$70, IF(_xlfn.XLOOKUP($C423,_xlfn.XLOOKUP(F$412,_xlpm.x,_xlpm.y,""),_xlpm.z,"Not Declared")="", "Name not recorded",  _xlfn.XLOOKUP($C423,_xlfn.XLOOKUP(F$412,_xlpm.x,_xlpm.y,""),_xlpm.z,"Not Declared")))</f>
        <v>Not Declared</v>
      </c>
      <c r="G423" s="729" t="str" cm="1">
        <f t="array" ref="G423">_xlfn.LET(_xlpm.x, Banbury!$T$43:$AE$43, _xlpm.y, Banbury!$T$45:$AE$70, _xlpm.z, Banbury!$R$45:$R$70, IF(_xlfn.XLOOKUP($C423,_xlfn.XLOOKUP(G$412,_xlpm.x,_xlpm.y,""),_xlpm.z,"Not Declared")="", "Name not recorded",  _xlfn.XLOOKUP($C423,_xlfn.XLOOKUP(G$412,_xlpm.x,_xlpm.y,""),_xlpm.z,"Not Declared")))</f>
        <v>Not Declared</v>
      </c>
      <c r="H423" s="729" t="str" cm="1">
        <f t="array" ref="H423">_xlfn.LET(_xlpm.x, Banbury!$T$43:$AE$43, _xlpm.y, Banbury!$T$45:$AE$70, _xlpm.z, Banbury!$R$45:$R$70, IF(_xlfn.XLOOKUP($C423,_xlfn.XLOOKUP(H$412,_xlpm.x,_xlpm.y,""),_xlpm.z,"Not Declared")="", "Name not recorded",  _xlfn.XLOOKUP($C423,_xlfn.XLOOKUP(H$412,_xlpm.x,_xlpm.y,""),_xlpm.z,"Not Declared")))</f>
        <v>Not Declared</v>
      </c>
      <c r="I423" s="729" t="str" cm="1">
        <f t="array" ref="I423">_xlfn.LET(_xlpm.x, Banbury!$T$43:$AE$43, _xlpm.y, Banbury!$T$45:$AE$70, _xlpm.z, Banbury!$R$45:$R$70, IF(_xlfn.XLOOKUP($C423,_xlfn.XLOOKUP(I$412,_xlpm.x,_xlpm.y,""),_xlpm.z,"Not Declared")="", "Name not recorded",  _xlfn.XLOOKUP($C423,_xlfn.XLOOKUP(I$412,_xlpm.x,_xlpm.y,""),_xlpm.z,"Not Declared")))</f>
        <v>Not Declared</v>
      </c>
      <c r="J423" s="729" t="str" cm="1">
        <f t="array" ref="J423">_xlfn.LET(_xlpm.x, Banbury!$T$43:$AE$43, _xlpm.y, Banbury!$T$45:$AE$70, _xlpm.z, Banbury!$R$45:$R$70, IF(_xlfn.XLOOKUP($C423,_xlfn.XLOOKUP(J$412,_xlpm.x,_xlpm.y,""),_xlpm.z,"Not Declared")="", "Name not recorded",  _xlfn.XLOOKUP($C423,_xlfn.XLOOKUP(J$412,_xlpm.x,_xlpm.y,""),_xlpm.z,"Not Declared")))</f>
        <v>Not Declared</v>
      </c>
      <c r="K423" s="729" t="str" cm="1">
        <f t="array" ref="K423">_xlfn.LET(_xlpm.x, Banbury!$T$43:$AE$43, _xlpm.y, Banbury!$T$45:$AE$70, _xlpm.z, Banbury!$R$45:$R$70, IF(_xlfn.XLOOKUP($C423,_xlfn.XLOOKUP(K$412,_xlpm.x,_xlpm.y,""),_xlpm.z,"Not Declared")="", "Name not recorded",  _xlfn.XLOOKUP($C423,_xlfn.XLOOKUP(K$412,_xlpm.x,_xlpm.y,""),_xlpm.z,"Not Declared")))</f>
        <v>Not Declared</v>
      </c>
      <c r="L423" s="729" t="str" cm="1">
        <f t="array" ref="L423">_xlfn.LET(_xlpm.x, Banbury!$T$43:$AE$43, _xlpm.y, Banbury!$T$45:$AE$70, _xlpm.z, Banbury!$R$45:$R$70, IF(_xlfn.XLOOKUP($C423,_xlfn.XLOOKUP(L$412,_xlpm.x,_xlpm.y,""),_xlpm.z,"Not Declared")="", "Name not recorded",  _xlfn.XLOOKUP($C423,_xlfn.XLOOKUP(L$412,_xlpm.x,_xlpm.y,""),_xlpm.z,"Not Declared")))</f>
        <v>Not Declared</v>
      </c>
      <c r="M423" s="729" t="str" cm="1">
        <f t="array" ref="M423">_xlfn.LET(_xlpm.x, Banbury!$T$43:$AE$43, _xlpm.y, Banbury!$T$45:$AE$70, _xlpm.z, Banbury!$R$45:$R$70, IF(_xlfn.XLOOKUP($C423,_xlfn.XLOOKUP(M$412,_xlpm.x,_xlpm.y,""),_xlpm.z,"Not Declared")="", "Name not recorded",  _xlfn.XLOOKUP($C423,_xlfn.XLOOKUP(M$412,_xlpm.x,_xlpm.y,""),_xlpm.z,"Not Declared")))</f>
        <v>Not Declared</v>
      </c>
      <c r="N423" s="729" t="str" cm="1">
        <f t="array" ref="N423">_xlfn.LET(_xlpm.x, Banbury!$T$43:$AE$43, _xlpm.y, Banbury!$T$45:$AE$70, _xlpm.z, Banbury!$R$45:$R$70, IF(_xlfn.XLOOKUP($C423,_xlfn.XLOOKUP(N$412,_xlpm.x,_xlpm.y,""),_xlpm.z,"Not Declared")="", "Name not recorded",  _xlfn.XLOOKUP($C423,_xlfn.XLOOKUP(N$412,_xlpm.x,_xlpm.y,""),_xlpm.z,"Not Declared")))</f>
        <v>Not Declared</v>
      </c>
      <c r="O423" s="729" t="str" cm="1">
        <f t="array" ref="O423">_xlfn.LET(_xlpm.x, Banbury!$T$43:$AE$43, _xlpm.y, Banbury!$T$45:$AE$70, _xlpm.z, Banbury!$R$45:$R$70, IF(_xlfn.XLOOKUP($C423,_xlfn.XLOOKUP(O$412,_xlpm.x,_xlpm.y,""),_xlpm.z,"Not Declared")="", "Name not recorded",  _xlfn.XLOOKUP($C423,_xlfn.XLOOKUP(O$412,_xlpm.x,_xlpm.y,""),_xlpm.z,"Not Declared")))</f>
        <v>Not Declared</v>
      </c>
      <c r="P423" s="732"/>
      <c r="Q423" s="732"/>
      <c r="R423" s="732"/>
      <c r="S423" s="732"/>
      <c r="T423" s="732"/>
      <c r="U423" s="732"/>
      <c r="V423" s="732"/>
      <c r="W423" s="732"/>
      <c r="X423" s="732"/>
      <c r="Z423" s="3"/>
      <c r="AA423" s="3"/>
      <c r="AB423" s="747" t="str">
        <v>NN</v>
      </c>
      <c r="AC423" s="12" t="str">
        <v>Not Declared</v>
      </c>
      <c r="AD423" s="12" t="str">
        <v>Banbury Harriers AC</v>
      </c>
      <c r="AE423" s="747"/>
      <c r="AF423" s="12"/>
      <c r="AG423" s="425"/>
      <c r="AH423" s="3"/>
      <c r="AI423" s="3"/>
      <c r="AJ423" s="747" t="str">
        <v>NN</v>
      </c>
      <c r="AK423" s="12" t="str">
        <v>Not Declared</v>
      </c>
      <c r="AL423" s="12" t="str">
        <v>Banbury Harriers AC</v>
      </c>
      <c r="AM423" s="747"/>
      <c r="AN423" s="12"/>
      <c r="AO423" s="425"/>
      <c r="AP423" s="3"/>
      <c r="AQ423" s="3"/>
      <c r="AR423" s="747" t="str">
        <v>BB</v>
      </c>
      <c r="AS423" s="12" t="str">
        <v>Not Declared</v>
      </c>
      <c r="AT423" s="12" t="str">
        <v>Bicester AC</v>
      </c>
      <c r="AU423" s="747"/>
      <c r="AV423" s="12"/>
      <c r="AW423" s="425"/>
      <c r="AX423" s="3"/>
      <c r="AY423" s="3"/>
      <c r="AZ423" s="747" t="str">
        <v>OO</v>
      </c>
      <c r="BA423" s="12" t="str">
        <v>Not Declared</v>
      </c>
      <c r="BB423" s="12" t="str">
        <v>Oxford City AC</v>
      </c>
      <c r="BC423" s="747"/>
      <c r="BD423" s="12"/>
      <c r="BE423" s="425"/>
      <c r="BF423" s="3"/>
      <c r="BG423" s="3"/>
      <c r="BH423" s="747" t="str">
        <v>WW</v>
      </c>
      <c r="BI423" s="12" t="str">
        <v>Not Declared</v>
      </c>
      <c r="BJ423" s="12" t="str">
        <v>Witney Road Runners</v>
      </c>
      <c r="BK423" s="747"/>
      <c r="BL423" s="12"/>
      <c r="BM423" s="425"/>
      <c r="BN423" s="3"/>
      <c r="BO423" s="747"/>
      <c r="BP423" s="747" t="str">
        <v>HH</v>
      </c>
      <c r="BQ423" s="12" t="str">
        <v>Not Declared</v>
      </c>
      <c r="BR423" s="12" t="str">
        <v>White Horse Harriers</v>
      </c>
      <c r="BS423" s="747"/>
      <c r="BT423" s="12"/>
      <c r="BU423" s="425"/>
      <c r="BV423" s="3"/>
      <c r="BW423" s="3"/>
      <c r="BX423" s="747" t="str">
        <v>BB</v>
      </c>
      <c r="BY423" s="12" t="str">
        <v>Not Declared</v>
      </c>
      <c r="BZ423" s="12" t="str">
        <v>Bicester AC</v>
      </c>
      <c r="CA423" s="479"/>
      <c r="CB423" s="480"/>
      <c r="CC423" s="481"/>
      <c r="CD423" s="3"/>
      <c r="CE423" s="3"/>
      <c r="CF423" s="747" t="str">
        <v>RR</v>
      </c>
      <c r="CG423" s="12" t="str">
        <v>Not Declared</v>
      </c>
      <c r="CH423" s="12" t="str">
        <v>Radley AC</v>
      </c>
      <c r="CI423" s="479"/>
      <c r="CJ423" s="480"/>
      <c r="CK423" s="481"/>
      <c r="CL423" s="3"/>
      <c r="CM423" s="3"/>
      <c r="CN423" s="747" t="str">
        <v>AA</v>
      </c>
      <c r="CO423" s="12" t="str">
        <v>Not Declared</v>
      </c>
      <c r="CP423" s="12" t="str">
        <v>Abingdon AC</v>
      </c>
      <c r="CQ423" s="479"/>
      <c r="CR423" s="480"/>
      <c r="CS423" s="481"/>
      <c r="CT423" s="3"/>
      <c r="CU423" s="3"/>
      <c r="CV423" s="747" t="str">
        <v>XX</v>
      </c>
      <c r="CW423" s="12" t="str">
        <v>Not Declared</v>
      </c>
      <c r="CX423" s="12" t="str">
        <v>Team Kennet</v>
      </c>
      <c r="CY423" s="479"/>
      <c r="CZ423" s="480"/>
      <c r="DA423" s="481"/>
      <c r="DB423" s="3"/>
      <c r="DC423" s="3"/>
      <c r="DD423" s="747" t="str">
        <v>NN</v>
      </c>
      <c r="DE423" s="12" t="str">
        <v>Not Declared</v>
      </c>
      <c r="DF423" s="12" t="str">
        <v>Banbury Harriers AC</v>
      </c>
      <c r="DG423" s="479"/>
      <c r="DH423" s="480"/>
      <c r="DI423" s="481"/>
      <c r="DJ423" s="3"/>
      <c r="DK423" s="3"/>
      <c r="DL423" s="747" t="str">
        <v>AA</v>
      </c>
      <c r="DM423" s="12" t="str">
        <v>Not Declared</v>
      </c>
      <c r="DN423" s="12" t="str">
        <v>Abingdon AC</v>
      </c>
      <c r="DO423" s="479"/>
      <c r="DP423" s="480"/>
      <c r="DQ423" s="481"/>
      <c r="DR423" s="433"/>
      <c r="DS423" s="747" t="str" cm="1">
        <f t="array" ref="DS423">_xlfn.LET(_xlpm.a,_xlfn.XLOOKUP(1,('Number Allocation'!$C$6:$C$1483=DU423)*('Number Allocation'!$D$6:$D$1483=DV423),'Number Allocation'!$A$6:$A$1483,"..."),IF(_xlpm.a="","...",_xlpm.a))</f>
        <v>...</v>
      </c>
      <c r="DT423" s="747">
        <v>0</v>
      </c>
      <c r="DU423" s="12" t="str">
        <v>Not Declared, Not Declared, Not Declared, Not Declared</v>
      </c>
      <c r="DV423" s="12" t="str">
        <v>Radley AC</v>
      </c>
      <c r="DW423" s="747"/>
      <c r="DX423" s="12"/>
      <c r="DY423" s="425"/>
      <c r="DZ423" s="15"/>
      <c r="EA423" s="15"/>
    </row>
    <row r="424" spans="1:131" s="359" customFormat="1" ht="21" customHeight="1">
      <c r="A424" s="358" t="str">
        <f>A422</f>
        <v>Banbury Harriers AC</v>
      </c>
      <c r="B424" s="729"/>
      <c r="C424" s="729" t="s">
        <v>517</v>
      </c>
      <c r="D424" s="729" t="str" cm="1">
        <f t="array" ref="D424">_xlfn.LET(_xlpm.x, Banbury!$T$43:$AE$43, _xlpm.y, Banbury!$T$45:$AE$70, _xlpm.z, Banbury!$R$45:$R$70, IF(_xlfn.XLOOKUP($C424,_xlfn.XLOOKUP(D$412,_xlpm.x,_xlpm.y,""),_xlpm.z,"Not Declared")="", "Name not recorded",  _xlfn.XLOOKUP($C424,_xlfn.XLOOKUP(D$412,_xlpm.x,_xlpm.y,""),_xlpm.z,"Not Declared")))</f>
        <v>Not Declared</v>
      </c>
      <c r="E424" s="729" t="str" cm="1">
        <f t="array" ref="E424">_xlfn.LET(_xlpm.x, Banbury!$T$43:$AE$43, _xlpm.y, Banbury!$T$45:$AE$70, _xlpm.z, Banbury!$R$45:$R$70, IF(_xlfn.XLOOKUP($C424,_xlfn.XLOOKUP(E$412,_xlpm.x,_xlpm.y,""),_xlpm.z,"Not Declared")="", "Name not recorded",  _xlfn.XLOOKUP($C424,_xlfn.XLOOKUP(E$412,_xlpm.x,_xlpm.y,""),_xlpm.z,"Not Declared")))</f>
        <v>Not Declared</v>
      </c>
      <c r="F424" s="729" t="str" cm="1">
        <f t="array" ref="F424">_xlfn.LET(_xlpm.x, Banbury!$T$43:$AE$43, _xlpm.y, Banbury!$T$45:$AE$70, _xlpm.z, Banbury!$R$45:$R$70, IF(_xlfn.XLOOKUP($C424,_xlfn.XLOOKUP(F$412,_xlpm.x,_xlpm.y,""),_xlpm.z,"Not Declared")="", "Name not recorded",  _xlfn.XLOOKUP($C424,_xlfn.XLOOKUP(F$412,_xlpm.x,_xlpm.y,""),_xlpm.z,"Not Declared")))</f>
        <v>Not Declared</v>
      </c>
      <c r="G424" s="729" t="str" cm="1">
        <f t="array" ref="G424">_xlfn.LET(_xlpm.x, Banbury!$T$43:$AE$43, _xlpm.y, Banbury!$T$45:$AE$70, _xlpm.z, Banbury!$R$45:$R$70, IF(_xlfn.XLOOKUP($C424,_xlfn.XLOOKUP(G$412,_xlpm.x,_xlpm.y,""),_xlpm.z,"Not Declared")="", "Name not recorded",  _xlfn.XLOOKUP($C424,_xlfn.XLOOKUP(G$412,_xlpm.x,_xlpm.y,""),_xlpm.z,"Not Declared")))</f>
        <v>Not Declared</v>
      </c>
      <c r="H424" s="729" t="str" cm="1">
        <f t="array" ref="H424">_xlfn.LET(_xlpm.x, Banbury!$T$43:$AE$43, _xlpm.y, Banbury!$T$45:$AE$70, _xlpm.z, Banbury!$R$45:$R$70, IF(_xlfn.XLOOKUP($C424,_xlfn.XLOOKUP(H$412,_xlpm.x,_xlpm.y,""),_xlpm.z,"Not Declared")="", "Name not recorded",  _xlfn.XLOOKUP($C424,_xlfn.XLOOKUP(H$412,_xlpm.x,_xlpm.y,""),_xlpm.z,"Not Declared")))</f>
        <v>Not Declared</v>
      </c>
      <c r="I424" s="729" t="str" cm="1">
        <f t="array" ref="I424">_xlfn.LET(_xlpm.x, Banbury!$T$43:$AE$43, _xlpm.y, Banbury!$T$45:$AE$70, _xlpm.z, Banbury!$R$45:$R$70, IF(_xlfn.XLOOKUP($C424,_xlfn.XLOOKUP(I$412,_xlpm.x,_xlpm.y,""),_xlpm.z,"Not Declared")="", "Name not recorded",  _xlfn.XLOOKUP($C424,_xlfn.XLOOKUP(I$412,_xlpm.x,_xlpm.y,""),_xlpm.z,"Not Declared")))</f>
        <v>Not Declared</v>
      </c>
      <c r="J424" s="729" t="str" cm="1">
        <f t="array" ref="J424">_xlfn.LET(_xlpm.x, Banbury!$T$43:$AE$43, _xlpm.y, Banbury!$T$45:$AE$70, _xlpm.z, Banbury!$R$45:$R$70, IF(_xlfn.XLOOKUP($C424,_xlfn.XLOOKUP(J$412,_xlpm.x,_xlpm.y,""),_xlpm.z,"Not Declared")="", "Name not recorded",  _xlfn.XLOOKUP($C424,_xlfn.XLOOKUP(J$412,_xlpm.x,_xlpm.y,""),_xlpm.z,"Not Declared")))</f>
        <v>Not Declared</v>
      </c>
      <c r="K424" s="729" t="str" cm="1">
        <f t="array" ref="K424">_xlfn.LET(_xlpm.x, Banbury!$T$43:$AE$43, _xlpm.y, Banbury!$T$45:$AE$70, _xlpm.z, Banbury!$R$45:$R$70, IF(_xlfn.XLOOKUP($C424,_xlfn.XLOOKUP(K$412,_xlpm.x,_xlpm.y,""),_xlpm.z,"Not Declared")="", "Name not recorded",  _xlfn.XLOOKUP($C424,_xlfn.XLOOKUP(K$412,_xlpm.x,_xlpm.y,""),_xlpm.z,"Not Declared")))</f>
        <v>Not Declared</v>
      </c>
      <c r="L424" s="729" t="str" cm="1">
        <f t="array" ref="L424">_xlfn.LET(_xlpm.x, Banbury!$T$43:$AE$43, _xlpm.y, Banbury!$T$45:$AE$70, _xlpm.z, Banbury!$R$45:$R$70, IF(_xlfn.XLOOKUP($C424,_xlfn.XLOOKUP(L$412,_xlpm.x,_xlpm.y,""),_xlpm.z,"Not Declared")="", "Name not recorded",  _xlfn.XLOOKUP($C424,_xlfn.XLOOKUP(L$412,_xlpm.x,_xlpm.y,""),_xlpm.z,"Not Declared")))</f>
        <v>Not Declared</v>
      </c>
      <c r="M424" s="729" t="str" cm="1">
        <f t="array" ref="M424">_xlfn.LET(_xlpm.x, Banbury!$T$43:$AE$43, _xlpm.y, Banbury!$T$45:$AE$70, _xlpm.z, Banbury!$R$45:$R$70, IF(_xlfn.XLOOKUP($C424,_xlfn.XLOOKUP(M$412,_xlpm.x,_xlpm.y,""),_xlpm.z,"Not Declared")="", "Name not recorded",  _xlfn.XLOOKUP($C424,_xlfn.XLOOKUP(M$412,_xlpm.x,_xlpm.y,""),_xlpm.z,"Not Declared")))</f>
        <v>Not Declared</v>
      </c>
      <c r="N424" s="729" t="str" cm="1">
        <f t="array" ref="N424">_xlfn.LET(_xlpm.x, Banbury!$T$43:$AE$43, _xlpm.y, Banbury!$T$45:$AE$70, _xlpm.z, Banbury!$R$45:$R$70, IF(_xlfn.XLOOKUP($C424,_xlfn.XLOOKUP(N$412,_xlpm.x,_xlpm.y,""),_xlpm.z,"Not Declared")="", "Name not recorded",  _xlfn.XLOOKUP($C424,_xlfn.XLOOKUP(N$412,_xlpm.x,_xlpm.y,""),_xlpm.z,"Not Declared")))</f>
        <v>Not Declared</v>
      </c>
      <c r="O424" s="729" t="str" cm="1">
        <f t="array" ref="O424">_xlfn.LET(_xlpm.x, Banbury!$T$43:$AE$43, _xlpm.y, Banbury!$T$45:$AE$70, _xlpm.z, Banbury!$R$45:$R$70, IF(_xlfn.XLOOKUP($C424,_xlfn.XLOOKUP(O$412,_xlpm.x,_xlpm.y,""),_xlpm.z,"Not Declared")="", "Name not recorded",  _xlfn.XLOOKUP($C424,_xlfn.XLOOKUP(O$412,_xlpm.x,_xlpm.y,""),_xlpm.z,"Not Declared")))</f>
        <v>Not Declared</v>
      </c>
      <c r="P424" s="79" t="s">
        <v>517</v>
      </c>
      <c r="Q424" s="729" t="s">
        <v>319</v>
      </c>
      <c r="R424" s="729" t="s">
        <v>320</v>
      </c>
      <c r="S424" s="729" t="s">
        <v>321</v>
      </c>
      <c r="T424" s="729" t="str" cm="1">
        <f t="array" ref="T424">_xlfn.LET(_xlpm.x,Banbury!$T$43:$AF$43, _xlpm.y, Banbury!$T$45:$AF$70, _xlpm.z, Banbury!$R$45:$R$70, IF(_xlfn.XLOOKUP(P424,_xlfn.XLOOKUP(T$412,_xlpm.x,_xlpm.y,""),_xlpm.z,"Not Declared")="", "Name not recorded",  _xlfn.XLOOKUP(P424,_xlfn.XLOOKUP(T$412,_xlpm.x,_xlpm.y,""),_xlpm.z,"Not Declared")))</f>
        <v>Not Declared</v>
      </c>
      <c r="U424" s="729" t="str" cm="1">
        <f t="array" ref="U424">_xlfn.LET(_xlpm.x,Banbury!$T$43:$AF$43, _xlpm.y, Banbury!$T$45:$AF$70, _xlpm.z, Banbury!$R$45:$R$70, IF(_xlfn.XLOOKUP(Q424,_xlfn.XLOOKUP(U$412,_xlpm.x,_xlpm.y,""),_xlpm.z,"Not Declared")="", "Name not recorded",  _xlfn.XLOOKUP(Q424,_xlfn.XLOOKUP(U$412,_xlpm.x,_xlpm.y,""),_xlpm.z,"Not Declared")))</f>
        <v>Not Declared</v>
      </c>
      <c r="V424" s="729" t="str" cm="1">
        <f t="array" ref="V424">_xlfn.LET(_xlpm.x,Banbury!$T$43:$AF$43, _xlpm.y, Banbury!$T$45:$AF$70, _xlpm.z, Banbury!$R$45:$R$70, IF(_xlfn.XLOOKUP(R424,_xlfn.XLOOKUP(V$412,_xlpm.x,_xlpm.y,""),_xlpm.z,"Not Declared")="", "Name not recorded",  _xlfn.XLOOKUP(R424,_xlfn.XLOOKUP(V$412,_xlpm.x,_xlpm.y,""),_xlpm.z,"Not Declared")))</f>
        <v>Not Declared</v>
      </c>
      <c r="W424" s="729" t="str" cm="1">
        <f t="array" ref="W424">_xlfn.LET(_xlpm.x,Banbury!$T$43:$AF$43, _xlpm.y, Banbury!$T$45:$AF$70, _xlpm.z, Banbury!$R$45:$R$70, IF(_xlfn.XLOOKUP(S424,_xlfn.XLOOKUP(W$412,_xlpm.x,_xlpm.y,""),_xlpm.z,"Not Declared")="", "Name not recorded",  _xlfn.XLOOKUP(S424,_xlfn.XLOOKUP(W$412,_xlpm.x,_xlpm.y,""),_xlpm.z,"Not Declared")))</f>
        <v>Not Declared</v>
      </c>
      <c r="X424" s="358" t="str">
        <f>_xlfn.TEXTJOIN(", ",,T424:W424)</f>
        <v>Not Declared, Not Declared, Not Declared, Not Declared</v>
      </c>
      <c r="Z424" s="3"/>
      <c r="AA424" s="3"/>
      <c r="AB424" s="747" t="str">
        <v>RR</v>
      </c>
      <c r="AC424" s="12" t="str">
        <v>Not Declared</v>
      </c>
      <c r="AD424" s="12" t="str">
        <v>Radley AC</v>
      </c>
      <c r="AE424" s="747"/>
      <c r="AF424" s="12"/>
      <c r="AG424" s="425"/>
      <c r="AH424" s="3"/>
      <c r="AI424" s="3"/>
      <c r="AJ424" s="747" t="str">
        <v>WW</v>
      </c>
      <c r="AK424" s="12" t="str">
        <v>Not Declared</v>
      </c>
      <c r="AL424" s="12" t="str">
        <v>Witney Road Runners</v>
      </c>
      <c r="AM424" s="747"/>
      <c r="AN424" s="12"/>
      <c r="AO424" s="425"/>
      <c r="AP424" s="3"/>
      <c r="AQ424" s="3"/>
      <c r="AR424" s="747" t="str">
        <v>HH</v>
      </c>
      <c r="AS424" s="12" t="str">
        <v>Not Declared</v>
      </c>
      <c r="AT424" s="12" t="str">
        <v>White Horse Harriers</v>
      </c>
      <c r="AU424" s="747"/>
      <c r="AV424" s="12"/>
      <c r="AW424" s="425"/>
      <c r="AX424" s="3"/>
      <c r="AY424" s="3"/>
      <c r="AZ424" s="747" t="str">
        <v>NN</v>
      </c>
      <c r="BA424" s="12" t="str">
        <v>Not Declared</v>
      </c>
      <c r="BB424" s="12" t="str">
        <v>Banbury Harriers AC</v>
      </c>
      <c r="BC424" s="747"/>
      <c r="BD424" s="12"/>
      <c r="BE424" s="425"/>
      <c r="BF424" s="3"/>
      <c r="BG424" s="3"/>
      <c r="BH424" s="747" t="str">
        <v>HH</v>
      </c>
      <c r="BI424" s="12" t="str">
        <v>Not Declared</v>
      </c>
      <c r="BJ424" s="12" t="str">
        <v>White Horse Harriers</v>
      </c>
      <c r="BK424" s="747"/>
      <c r="BL424" s="12"/>
      <c r="BM424" s="425"/>
      <c r="BN424" s="3"/>
      <c r="BO424" s="747"/>
      <c r="BP424" s="747" t="str">
        <v>RR</v>
      </c>
      <c r="BQ424" s="12" t="str">
        <v>Not Declared</v>
      </c>
      <c r="BR424" s="12" t="str">
        <v>Radley AC</v>
      </c>
      <c r="BS424" s="747"/>
      <c r="BT424" s="12"/>
      <c r="BU424" s="425"/>
      <c r="BV424" s="3"/>
      <c r="BW424" s="3"/>
      <c r="BX424" s="747" t="str">
        <v>XX</v>
      </c>
      <c r="BY424" s="12" t="str">
        <v>Not Declared</v>
      </c>
      <c r="BZ424" s="12" t="str">
        <v>Team Kennet</v>
      </c>
      <c r="CA424" s="479"/>
      <c r="CB424" s="480"/>
      <c r="CC424" s="481"/>
      <c r="CD424" s="3"/>
      <c r="CE424" s="3"/>
      <c r="CF424" s="747" t="str">
        <v>WW</v>
      </c>
      <c r="CG424" s="12" t="str">
        <v>Not Declared</v>
      </c>
      <c r="CH424" s="12" t="str">
        <v>Witney Road Runners</v>
      </c>
      <c r="CI424" s="479"/>
      <c r="CJ424" s="480"/>
      <c r="CK424" s="481"/>
      <c r="CL424" s="3"/>
      <c r="CM424" s="3"/>
      <c r="CN424" s="747" t="str">
        <v>OO</v>
      </c>
      <c r="CO424" s="12" t="str">
        <v>Not Declared</v>
      </c>
      <c r="CP424" s="12" t="str">
        <v>Oxford City AC</v>
      </c>
      <c r="CQ424" s="479"/>
      <c r="CR424" s="480"/>
      <c r="CS424" s="481"/>
      <c r="CT424" s="3"/>
      <c r="CU424" s="3"/>
      <c r="CV424" s="747" t="str">
        <v>NN</v>
      </c>
      <c r="CW424" s="12" t="str">
        <v>Not Declared</v>
      </c>
      <c r="CX424" s="12" t="str">
        <v>Banbury Harriers AC</v>
      </c>
      <c r="CY424" s="479"/>
      <c r="CZ424" s="480"/>
      <c r="DA424" s="481"/>
      <c r="DB424" s="3"/>
      <c r="DC424" s="3"/>
      <c r="DD424" s="747" t="str">
        <v>RR</v>
      </c>
      <c r="DE424" s="12" t="str">
        <v>Not Declared</v>
      </c>
      <c r="DF424" s="12" t="str">
        <v>Radley AC</v>
      </c>
      <c r="DG424" s="479"/>
      <c r="DH424" s="480"/>
      <c r="DI424" s="481"/>
      <c r="DJ424" s="3"/>
      <c r="DK424" s="3"/>
      <c r="DL424" s="747" t="str">
        <v>OO</v>
      </c>
      <c r="DM424" s="12" t="str">
        <v>Not Declared</v>
      </c>
      <c r="DN424" s="12" t="str">
        <v>Oxford City AC</v>
      </c>
      <c r="DO424" s="479"/>
      <c r="DP424" s="480"/>
      <c r="DQ424" s="481"/>
      <c r="DR424" s="433"/>
      <c r="DS424" s="747" t="str" cm="1">
        <f t="array" ref="DS424">_xlfn.LET(_xlpm.a,_xlfn.XLOOKUP(1,('Number Allocation'!$C$6:$C$1483=DU424)*('Number Allocation'!$D$6:$D$1483=DV424),'Number Allocation'!$A$6:$A$1483,"..."),IF(_xlpm.a="","...",_xlpm.a))</f>
        <v>...</v>
      </c>
      <c r="DT424" s="747">
        <v>0</v>
      </c>
      <c r="DU424" s="12" t="str">
        <v>Not Declared, Not Declared, Not Declared, Not Declared</v>
      </c>
      <c r="DV424" s="12" t="str">
        <v>Oxford City AC</v>
      </c>
      <c r="DW424" s="424"/>
      <c r="DX424" s="12"/>
      <c r="DY424" s="425"/>
      <c r="DZ424" s="15"/>
      <c r="EA424" s="15"/>
    </row>
    <row r="425" spans="1:131" s="359" customFormat="1" ht="21" customHeight="1">
      <c r="A425" s="358" t="str">
        <f t="shared" ref="A425:A429" si="46">A423</f>
        <v>Banbury Harriers AC</v>
      </c>
      <c r="B425" s="729"/>
      <c r="C425" s="729" t="s">
        <v>319</v>
      </c>
      <c r="D425" s="729" t="str" cm="1">
        <f t="array" ref="D425">_xlfn.LET(_xlpm.x, Banbury!$T$43:$AE$43, _xlpm.y, Banbury!$T$45:$AE$70, _xlpm.z, Banbury!$R$45:$R$70, IF(_xlfn.XLOOKUP($C425,_xlfn.XLOOKUP(D$412,_xlpm.x,_xlpm.y,""),_xlpm.z,"Not Declared")="", "Name not recorded",  _xlfn.XLOOKUP($C425,_xlfn.XLOOKUP(D$412,_xlpm.x,_xlpm.y,""),_xlpm.z,"Not Declared")))</f>
        <v>Not Declared</v>
      </c>
      <c r="E425" s="729" t="str" cm="1">
        <f t="array" ref="E425">_xlfn.LET(_xlpm.x, Banbury!$T$43:$AE$43, _xlpm.y, Banbury!$T$45:$AE$70, _xlpm.z, Banbury!$R$45:$R$70, IF(_xlfn.XLOOKUP($C425,_xlfn.XLOOKUP(E$412,_xlpm.x,_xlpm.y,""),_xlpm.z,"Not Declared")="", "Name not recorded",  _xlfn.XLOOKUP($C425,_xlfn.XLOOKUP(E$412,_xlpm.x,_xlpm.y,""),_xlpm.z,"Not Declared")))</f>
        <v>Not Declared</v>
      </c>
      <c r="F425" s="729" t="str" cm="1">
        <f t="array" ref="F425">_xlfn.LET(_xlpm.x, Banbury!$T$43:$AE$43, _xlpm.y, Banbury!$T$45:$AE$70, _xlpm.z, Banbury!$R$45:$R$70, IF(_xlfn.XLOOKUP($C425,_xlfn.XLOOKUP(F$412,_xlpm.x,_xlpm.y,""),_xlpm.z,"Not Declared")="", "Name not recorded",  _xlfn.XLOOKUP($C425,_xlfn.XLOOKUP(F$412,_xlpm.x,_xlpm.y,""),_xlpm.z,"Not Declared")))</f>
        <v>Not Declared</v>
      </c>
      <c r="G425" s="729" t="str" cm="1">
        <f t="array" ref="G425">_xlfn.LET(_xlpm.x, Banbury!$T$43:$AE$43, _xlpm.y, Banbury!$T$45:$AE$70, _xlpm.z, Banbury!$R$45:$R$70, IF(_xlfn.XLOOKUP($C425,_xlfn.XLOOKUP(G$412,_xlpm.x,_xlpm.y,""),_xlpm.z,"Not Declared")="", "Name not recorded",  _xlfn.XLOOKUP($C425,_xlfn.XLOOKUP(G$412,_xlpm.x,_xlpm.y,""),_xlpm.z,"Not Declared")))</f>
        <v>Not Declared</v>
      </c>
      <c r="H425" s="729" t="str" cm="1">
        <f t="array" ref="H425">_xlfn.LET(_xlpm.x, Banbury!$T$43:$AE$43, _xlpm.y, Banbury!$T$45:$AE$70, _xlpm.z, Banbury!$R$45:$R$70, IF(_xlfn.XLOOKUP($C425,_xlfn.XLOOKUP(H$412,_xlpm.x,_xlpm.y,""),_xlpm.z,"Not Declared")="", "Name not recorded",  _xlfn.XLOOKUP($C425,_xlfn.XLOOKUP(H$412,_xlpm.x,_xlpm.y,""),_xlpm.z,"Not Declared")))</f>
        <v>Not Declared</v>
      </c>
      <c r="I425" s="729" t="str" cm="1">
        <f t="array" ref="I425">_xlfn.LET(_xlpm.x, Banbury!$T$43:$AE$43, _xlpm.y, Banbury!$T$45:$AE$70, _xlpm.z, Banbury!$R$45:$R$70, IF(_xlfn.XLOOKUP($C425,_xlfn.XLOOKUP(I$412,_xlpm.x,_xlpm.y,""),_xlpm.z,"Not Declared")="", "Name not recorded",  _xlfn.XLOOKUP($C425,_xlfn.XLOOKUP(I$412,_xlpm.x,_xlpm.y,""),_xlpm.z,"Not Declared")))</f>
        <v>Not Declared</v>
      </c>
      <c r="J425" s="729" t="str" cm="1">
        <f t="array" ref="J425">_xlfn.LET(_xlpm.x, Banbury!$T$43:$AE$43, _xlpm.y, Banbury!$T$45:$AE$70, _xlpm.z, Banbury!$R$45:$R$70, IF(_xlfn.XLOOKUP($C425,_xlfn.XLOOKUP(J$412,_xlpm.x,_xlpm.y,""),_xlpm.z,"Not Declared")="", "Name not recorded",  _xlfn.XLOOKUP($C425,_xlfn.XLOOKUP(J$412,_xlpm.x,_xlpm.y,""),_xlpm.z,"Not Declared")))</f>
        <v>Not Declared</v>
      </c>
      <c r="K425" s="729" t="str" cm="1">
        <f t="array" ref="K425">_xlfn.LET(_xlpm.x, Banbury!$T$43:$AE$43, _xlpm.y, Banbury!$T$45:$AE$70, _xlpm.z, Banbury!$R$45:$R$70, IF(_xlfn.XLOOKUP($C425,_xlfn.XLOOKUP(K$412,_xlpm.x,_xlpm.y,""),_xlpm.z,"Not Declared")="", "Name not recorded",  _xlfn.XLOOKUP($C425,_xlfn.XLOOKUP(K$412,_xlpm.x,_xlpm.y,""),_xlpm.z,"Not Declared")))</f>
        <v>Not Declared</v>
      </c>
      <c r="L425" s="729" t="str" cm="1">
        <f t="array" ref="L425">_xlfn.LET(_xlpm.x, Banbury!$T$43:$AE$43, _xlpm.y, Banbury!$T$45:$AE$70, _xlpm.z, Banbury!$R$45:$R$70, IF(_xlfn.XLOOKUP($C425,_xlfn.XLOOKUP(L$412,_xlpm.x,_xlpm.y,""),_xlpm.z,"Not Declared")="", "Name not recorded",  _xlfn.XLOOKUP($C425,_xlfn.XLOOKUP(L$412,_xlpm.x,_xlpm.y,""),_xlpm.z,"Not Declared")))</f>
        <v>Not Declared</v>
      </c>
      <c r="M425" s="729" t="str" cm="1">
        <f t="array" ref="M425">_xlfn.LET(_xlpm.x, Banbury!$T$43:$AE$43, _xlpm.y, Banbury!$T$45:$AE$70, _xlpm.z, Banbury!$R$45:$R$70, IF(_xlfn.XLOOKUP($C425,_xlfn.XLOOKUP(M$412,_xlpm.x,_xlpm.y,""),_xlpm.z,"Not Declared")="", "Name not recorded",  _xlfn.XLOOKUP($C425,_xlfn.XLOOKUP(M$412,_xlpm.x,_xlpm.y,""),_xlpm.z,"Not Declared")))</f>
        <v>Not Declared</v>
      </c>
      <c r="N425" s="729" t="str" cm="1">
        <f t="array" ref="N425">_xlfn.LET(_xlpm.x, Banbury!$T$43:$AE$43, _xlpm.y, Banbury!$T$45:$AE$70, _xlpm.z, Banbury!$R$45:$R$70, IF(_xlfn.XLOOKUP($C425,_xlfn.XLOOKUP(N$412,_xlpm.x,_xlpm.y,""),_xlpm.z,"Not Declared")="", "Name not recorded",  _xlfn.XLOOKUP($C425,_xlfn.XLOOKUP(N$412,_xlpm.x,_xlpm.y,""),_xlpm.z,"Not Declared")))</f>
        <v>Not Declared</v>
      </c>
      <c r="O425" s="729" t="str" cm="1">
        <f t="array" ref="O425">_xlfn.LET(_xlpm.x, Banbury!$T$43:$AE$43, _xlpm.y, Banbury!$T$45:$AE$70, _xlpm.z, Banbury!$R$45:$R$70, IF(_xlfn.XLOOKUP($C425,_xlfn.XLOOKUP(O$412,_xlpm.x,_xlpm.y,""),_xlpm.z,"Not Declared")="", "Name not recorded",  _xlfn.XLOOKUP($C425,_xlfn.XLOOKUP(O$412,_xlpm.x,_xlpm.y,""),_xlpm.z,"Not Declared")))</f>
        <v>Not Declared</v>
      </c>
      <c r="P425" s="3"/>
      <c r="Q425" s="3"/>
      <c r="R425" s="3"/>
      <c r="S425" s="3"/>
      <c r="T425" s="3"/>
      <c r="U425" s="3"/>
      <c r="V425" s="3"/>
      <c r="W425" s="3"/>
      <c r="X425" s="3"/>
      <c r="Y425" s="89"/>
      <c r="Z425" s="3"/>
      <c r="AA425" s="3"/>
      <c r="AB425" s="747" t="str">
        <v>OO</v>
      </c>
      <c r="AC425" s="12" t="str">
        <v>Not Declared</v>
      </c>
      <c r="AD425" s="12" t="str">
        <v>Oxford City AC</v>
      </c>
      <c r="AE425" s="747"/>
      <c r="AF425" s="12"/>
      <c r="AG425" s="425"/>
      <c r="AH425" s="3"/>
      <c r="AI425" s="3"/>
      <c r="AJ425" s="747" t="str">
        <v>BB</v>
      </c>
      <c r="AK425" s="12" t="str">
        <v>Not Declared</v>
      </c>
      <c r="AL425" s="12" t="str">
        <v>Bicester AC</v>
      </c>
      <c r="AM425" s="747"/>
      <c r="AN425" s="12"/>
      <c r="AO425" s="425"/>
      <c r="AP425" s="3"/>
      <c r="AQ425" s="3"/>
      <c r="AR425" s="747" t="str">
        <v>OO</v>
      </c>
      <c r="AS425" s="12" t="str">
        <v>Not Declared</v>
      </c>
      <c r="AT425" s="12" t="str">
        <v>Oxford City AC</v>
      </c>
      <c r="AU425" s="747"/>
      <c r="AV425" s="12"/>
      <c r="AW425" s="425"/>
      <c r="AX425" s="3"/>
      <c r="AY425" s="3"/>
      <c r="AZ425" s="747" t="str">
        <v>BB</v>
      </c>
      <c r="BA425" s="12" t="str">
        <v>Not Declared</v>
      </c>
      <c r="BB425" s="12" t="str">
        <v>Bicester AC</v>
      </c>
      <c r="BC425" s="747"/>
      <c r="BD425" s="12"/>
      <c r="BE425" s="425"/>
      <c r="BF425" s="3"/>
      <c r="BG425" s="3"/>
      <c r="BH425" s="747" t="str">
        <v>RR</v>
      </c>
      <c r="BI425" s="12" t="str">
        <v>Not Declared</v>
      </c>
      <c r="BJ425" s="12" t="str">
        <v>Radley AC</v>
      </c>
      <c r="BK425" s="747"/>
      <c r="BL425" s="12"/>
      <c r="BM425" s="425"/>
      <c r="BN425" s="3"/>
      <c r="BO425" s="747"/>
      <c r="BP425" s="747" t="str">
        <v>OO</v>
      </c>
      <c r="BQ425" s="12" t="str">
        <v>Not Declared</v>
      </c>
      <c r="BR425" s="12" t="str">
        <v>Oxford City AC</v>
      </c>
      <c r="BS425" s="747"/>
      <c r="BT425" s="12"/>
      <c r="BU425" s="425"/>
      <c r="BV425" s="3"/>
      <c r="BW425" s="3"/>
      <c r="BX425" s="747" t="str">
        <v>RR</v>
      </c>
      <c r="BY425" s="12" t="str">
        <v>Not Declared</v>
      </c>
      <c r="BZ425" s="12" t="str">
        <v>Radley AC</v>
      </c>
      <c r="CA425" s="479"/>
      <c r="CB425" s="480"/>
      <c r="CC425" s="481"/>
      <c r="CD425" s="3"/>
      <c r="CE425" s="3"/>
      <c r="CF425" s="747" t="str">
        <v>NN</v>
      </c>
      <c r="CG425" s="12" t="str">
        <v>Not Declared</v>
      </c>
      <c r="CH425" s="12" t="str">
        <v>Banbury Harriers AC</v>
      </c>
      <c r="CI425" s="479"/>
      <c r="CJ425" s="480"/>
      <c r="CK425" s="481"/>
      <c r="CL425" s="3"/>
      <c r="CM425" s="3"/>
      <c r="CN425" s="747" t="str">
        <v>WW</v>
      </c>
      <c r="CO425" s="12" t="str">
        <v>Not Declared</v>
      </c>
      <c r="CP425" s="12" t="str">
        <v>Witney Road Runners</v>
      </c>
      <c r="CQ425" s="479"/>
      <c r="CR425" s="480"/>
      <c r="CS425" s="481"/>
      <c r="CT425" s="3"/>
      <c r="CU425" s="3"/>
      <c r="CV425" s="747" t="str">
        <v>AA</v>
      </c>
      <c r="CW425" s="12" t="str">
        <v>Not Declared</v>
      </c>
      <c r="CX425" s="12" t="str">
        <v>Abingdon AC</v>
      </c>
      <c r="CY425" s="479"/>
      <c r="CZ425" s="480"/>
      <c r="DA425" s="481"/>
      <c r="DB425" s="3"/>
      <c r="DC425" s="3"/>
      <c r="DD425" s="747" t="str">
        <v>AA</v>
      </c>
      <c r="DE425" s="12" t="str">
        <v>Not Declared</v>
      </c>
      <c r="DF425" s="12" t="str">
        <v>Abingdon AC</v>
      </c>
      <c r="DG425" s="479"/>
      <c r="DH425" s="480"/>
      <c r="DI425" s="481"/>
      <c r="DJ425" s="3"/>
      <c r="DK425" s="3"/>
      <c r="DL425" s="747" t="str">
        <v>BB</v>
      </c>
      <c r="DM425" s="12" t="str">
        <v>Not Declared</v>
      </c>
      <c r="DN425" s="12" t="str">
        <v>Bicester AC</v>
      </c>
      <c r="DO425" s="479"/>
      <c r="DP425" s="480"/>
      <c r="DQ425" s="481"/>
      <c r="DR425" s="433"/>
      <c r="DS425" s="747" t="str" cm="1">
        <f t="array" ref="DS425">_xlfn.LET(_xlpm.a,_xlfn.XLOOKUP(1,('Number Allocation'!$C$6:$C$1483=DU425)*('Number Allocation'!$D$6:$D$1483=DV425),'Number Allocation'!$A$6:$A$1483,"..."),IF(_xlpm.a="","...",_xlpm.a))</f>
        <v>...</v>
      </c>
      <c r="DT425" s="747">
        <v>0</v>
      </c>
      <c r="DU425" s="12" t="str">
        <v>Not Declared, Not Declared, Not Declared, Not Declared</v>
      </c>
      <c r="DV425" s="12" t="str">
        <v>Banbury Harriers AC</v>
      </c>
      <c r="DW425" s="424"/>
      <c r="DX425" s="12"/>
      <c r="DY425" s="425"/>
      <c r="DZ425" s="15"/>
      <c r="EA425" s="15"/>
    </row>
    <row r="426" spans="1:131" s="359" customFormat="1" ht="21" customHeight="1">
      <c r="A426" s="358" t="str">
        <f t="shared" si="46"/>
        <v>Banbury Harriers AC</v>
      </c>
      <c r="B426" s="729"/>
      <c r="C426" s="729" t="s">
        <v>320</v>
      </c>
      <c r="D426" s="729" t="str" cm="1">
        <f t="array" ref="D426">_xlfn.LET(_xlpm.x, Banbury!$T$43:$AE$43, _xlpm.y, Banbury!$T$45:$AE$70, _xlpm.z, Banbury!$R$45:$R$70, IF(_xlfn.XLOOKUP($C426,_xlfn.XLOOKUP(D$412,_xlpm.x,_xlpm.y,""),_xlpm.z,"Not Declared")="", "Name not recorded",  _xlfn.XLOOKUP($C426,_xlfn.XLOOKUP(D$412,_xlpm.x,_xlpm.y,""),_xlpm.z,"Not Declared")))</f>
        <v>Not Declared</v>
      </c>
      <c r="E426" s="729" t="str" cm="1">
        <f t="array" ref="E426">_xlfn.LET(_xlpm.x, Banbury!$T$43:$AE$43, _xlpm.y, Banbury!$T$45:$AE$70, _xlpm.z, Banbury!$R$45:$R$70, IF(_xlfn.XLOOKUP($C426,_xlfn.XLOOKUP(E$412,_xlpm.x,_xlpm.y,""),_xlpm.z,"Not Declared")="", "Name not recorded",  _xlfn.XLOOKUP($C426,_xlfn.XLOOKUP(E$412,_xlpm.x,_xlpm.y,""),_xlpm.z,"Not Declared")))</f>
        <v>Not Declared</v>
      </c>
      <c r="F426" s="729" t="str" cm="1">
        <f t="array" ref="F426">_xlfn.LET(_xlpm.x, Banbury!$T$43:$AE$43, _xlpm.y, Banbury!$T$45:$AE$70, _xlpm.z, Banbury!$R$45:$R$70, IF(_xlfn.XLOOKUP($C426,_xlfn.XLOOKUP(F$412,_xlpm.x,_xlpm.y,""),_xlpm.z,"Not Declared")="", "Name not recorded",  _xlfn.XLOOKUP($C426,_xlfn.XLOOKUP(F$412,_xlpm.x,_xlpm.y,""),_xlpm.z,"Not Declared")))</f>
        <v>Not Declared</v>
      </c>
      <c r="G426" s="729" t="str" cm="1">
        <f t="array" ref="G426">_xlfn.LET(_xlpm.x, Banbury!$T$43:$AE$43, _xlpm.y, Banbury!$T$45:$AE$70, _xlpm.z, Banbury!$R$45:$R$70, IF(_xlfn.XLOOKUP($C426,_xlfn.XLOOKUP(G$412,_xlpm.x,_xlpm.y,""),_xlpm.z,"Not Declared")="", "Name not recorded",  _xlfn.XLOOKUP($C426,_xlfn.XLOOKUP(G$412,_xlpm.x,_xlpm.y,""),_xlpm.z,"Not Declared")))</f>
        <v>Not Declared</v>
      </c>
      <c r="H426" s="729" t="str" cm="1">
        <f t="array" ref="H426">_xlfn.LET(_xlpm.x, Banbury!$T$43:$AE$43, _xlpm.y, Banbury!$T$45:$AE$70, _xlpm.z, Banbury!$R$45:$R$70, IF(_xlfn.XLOOKUP($C426,_xlfn.XLOOKUP(H$412,_xlpm.x,_xlpm.y,""),_xlpm.z,"Not Declared")="", "Name not recorded",  _xlfn.XLOOKUP($C426,_xlfn.XLOOKUP(H$412,_xlpm.x,_xlpm.y,""),_xlpm.z,"Not Declared")))</f>
        <v>Not Declared</v>
      </c>
      <c r="I426" s="729" t="str" cm="1">
        <f t="array" ref="I426">_xlfn.LET(_xlpm.x, Banbury!$T$43:$AE$43, _xlpm.y, Banbury!$T$45:$AE$70, _xlpm.z, Banbury!$R$45:$R$70, IF(_xlfn.XLOOKUP($C426,_xlfn.XLOOKUP(I$412,_xlpm.x,_xlpm.y,""),_xlpm.z,"Not Declared")="", "Name not recorded",  _xlfn.XLOOKUP($C426,_xlfn.XLOOKUP(I$412,_xlpm.x,_xlpm.y,""),_xlpm.z,"Not Declared")))</f>
        <v>Not Declared</v>
      </c>
      <c r="J426" s="729" t="str" cm="1">
        <f t="array" ref="J426">_xlfn.LET(_xlpm.x, Banbury!$T$43:$AE$43, _xlpm.y, Banbury!$T$45:$AE$70, _xlpm.z, Banbury!$R$45:$R$70, IF(_xlfn.XLOOKUP($C426,_xlfn.XLOOKUP(J$412,_xlpm.x,_xlpm.y,""),_xlpm.z,"Not Declared")="", "Name not recorded",  _xlfn.XLOOKUP($C426,_xlfn.XLOOKUP(J$412,_xlpm.x,_xlpm.y,""),_xlpm.z,"Not Declared")))</f>
        <v>Not Declared</v>
      </c>
      <c r="K426" s="729" t="str" cm="1">
        <f t="array" ref="K426">_xlfn.LET(_xlpm.x, Banbury!$T$43:$AE$43, _xlpm.y, Banbury!$T$45:$AE$70, _xlpm.z, Banbury!$R$45:$R$70, IF(_xlfn.XLOOKUP($C426,_xlfn.XLOOKUP(K$412,_xlpm.x,_xlpm.y,""),_xlpm.z,"Not Declared")="", "Name not recorded",  _xlfn.XLOOKUP($C426,_xlfn.XLOOKUP(K$412,_xlpm.x,_xlpm.y,""),_xlpm.z,"Not Declared")))</f>
        <v>Not Declared</v>
      </c>
      <c r="L426" s="729" t="str" cm="1">
        <f t="array" ref="L426">_xlfn.LET(_xlpm.x, Banbury!$T$43:$AE$43, _xlpm.y, Banbury!$T$45:$AE$70, _xlpm.z, Banbury!$R$45:$R$70, IF(_xlfn.XLOOKUP($C426,_xlfn.XLOOKUP(L$412,_xlpm.x,_xlpm.y,""),_xlpm.z,"Not Declared")="", "Name not recorded",  _xlfn.XLOOKUP($C426,_xlfn.XLOOKUP(L$412,_xlpm.x,_xlpm.y,""),_xlpm.z,"Not Declared")))</f>
        <v>Not Declared</v>
      </c>
      <c r="M426" s="729" t="str" cm="1">
        <f t="array" ref="M426">_xlfn.LET(_xlpm.x, Banbury!$T$43:$AE$43, _xlpm.y, Banbury!$T$45:$AE$70, _xlpm.z, Banbury!$R$45:$R$70, IF(_xlfn.XLOOKUP($C426,_xlfn.XLOOKUP(M$412,_xlpm.x,_xlpm.y,""),_xlpm.z,"Not Declared")="", "Name not recorded",  _xlfn.XLOOKUP($C426,_xlfn.XLOOKUP(M$412,_xlpm.x,_xlpm.y,""),_xlpm.z,"Not Declared")))</f>
        <v>Not Declared</v>
      </c>
      <c r="N426" s="729" t="str" cm="1">
        <f t="array" ref="N426">_xlfn.LET(_xlpm.x, Banbury!$T$43:$AE$43, _xlpm.y, Banbury!$T$45:$AE$70, _xlpm.z, Banbury!$R$45:$R$70, IF(_xlfn.XLOOKUP($C426,_xlfn.XLOOKUP(N$412,_xlpm.x,_xlpm.y,""),_xlpm.z,"Not Declared")="", "Name not recorded",  _xlfn.XLOOKUP($C426,_xlfn.XLOOKUP(N$412,_xlpm.x,_xlpm.y,""),_xlpm.z,"Not Declared")))</f>
        <v>Not Declared</v>
      </c>
      <c r="O426" s="729" t="str" cm="1">
        <f t="array" ref="O426">_xlfn.LET(_xlpm.x, Banbury!$T$43:$AE$43, _xlpm.y, Banbury!$T$45:$AE$70, _xlpm.z, Banbury!$R$45:$R$70, IF(_xlfn.XLOOKUP($C426,_xlfn.XLOOKUP(O$412,_xlpm.x,_xlpm.y,""),_xlpm.z,"Not Declared")="", "Name not recorded",  _xlfn.XLOOKUP($C426,_xlfn.XLOOKUP(O$412,_xlpm.x,_xlpm.y,""),_xlpm.z,"Not Declared")))</f>
        <v>Not Declared</v>
      </c>
      <c r="P426" s="3"/>
      <c r="Q426" s="3"/>
      <c r="R426" s="3"/>
      <c r="S426" s="3"/>
      <c r="T426" s="3"/>
      <c r="U426" s="3"/>
      <c r="V426" s="3"/>
      <c r="W426" s="3"/>
      <c r="X426" s="12"/>
      <c r="Z426" s="3"/>
      <c r="AA426" s="3"/>
      <c r="AB426" s="747" t="str">
        <v>HH</v>
      </c>
      <c r="AC426" s="12" t="str">
        <v>Not Declared</v>
      </c>
      <c r="AD426" s="12" t="str">
        <v>White Horse Harriers</v>
      </c>
      <c r="AE426" s="747"/>
      <c r="AF426" s="12"/>
      <c r="AG426" s="425"/>
      <c r="AH426" s="3"/>
      <c r="AI426" s="3"/>
      <c r="AJ426" s="747" t="str">
        <v>OO</v>
      </c>
      <c r="AK426" s="12" t="str">
        <v>Not Declared</v>
      </c>
      <c r="AL426" s="12" t="str">
        <v>Oxford City AC</v>
      </c>
      <c r="AM426" s="747"/>
      <c r="AN426" s="12"/>
      <c r="AO426" s="425"/>
      <c r="AP426" s="3"/>
      <c r="AQ426" s="3"/>
      <c r="AR426" s="747" t="str">
        <v>NN</v>
      </c>
      <c r="AS426" s="12" t="str">
        <v>Not Declared</v>
      </c>
      <c r="AT426" s="12" t="str">
        <v>Banbury Harriers AC</v>
      </c>
      <c r="AU426" s="747"/>
      <c r="AV426" s="12"/>
      <c r="AW426" s="425"/>
      <c r="AX426" s="3"/>
      <c r="AY426" s="3"/>
      <c r="AZ426" s="747" t="str">
        <v>HH</v>
      </c>
      <c r="BA426" s="12" t="str">
        <v>Not Declared</v>
      </c>
      <c r="BB426" s="12" t="str">
        <v>White Horse Harriers</v>
      </c>
      <c r="BC426" s="747"/>
      <c r="BD426" s="12"/>
      <c r="BE426" s="425"/>
      <c r="BF426" s="3"/>
      <c r="BG426" s="3"/>
      <c r="BH426" s="747" t="str">
        <v>OO</v>
      </c>
      <c r="BI426" s="12" t="str">
        <v>Not Declared</v>
      </c>
      <c r="BJ426" s="12" t="str">
        <v>Oxford City AC</v>
      </c>
      <c r="BK426" s="747"/>
      <c r="BL426" s="12"/>
      <c r="BM426" s="425"/>
      <c r="BN426" s="3"/>
      <c r="BO426" s="747"/>
      <c r="BP426" s="747" t="str">
        <v>BB</v>
      </c>
      <c r="BQ426" s="12" t="str">
        <v>Not Declared</v>
      </c>
      <c r="BR426" s="12" t="str">
        <v>Bicester AC</v>
      </c>
      <c r="BS426" s="747"/>
      <c r="BT426" s="12"/>
      <c r="BU426" s="425"/>
      <c r="BV426" s="3"/>
      <c r="BW426" s="3"/>
      <c r="BX426" s="747" t="str">
        <v>HH</v>
      </c>
      <c r="BY426" s="12" t="str">
        <v>Not Declared</v>
      </c>
      <c r="BZ426" s="12" t="str">
        <v>White Horse Harriers</v>
      </c>
      <c r="CA426" s="479"/>
      <c r="CB426" s="480"/>
      <c r="CC426" s="481"/>
      <c r="CD426" s="3"/>
      <c r="CE426" s="3"/>
      <c r="CF426" s="747" t="str">
        <v>XX</v>
      </c>
      <c r="CG426" s="12" t="str">
        <v>Not Declared</v>
      </c>
      <c r="CH426" s="12" t="str">
        <v>Team Kennet</v>
      </c>
      <c r="CI426" s="479"/>
      <c r="CJ426" s="480"/>
      <c r="CK426" s="481"/>
      <c r="CL426" s="3"/>
      <c r="CM426" s="3"/>
      <c r="CN426" s="747" t="str">
        <v>BB</v>
      </c>
      <c r="CO426" s="12" t="str">
        <v>Not Declared</v>
      </c>
      <c r="CP426" s="12" t="str">
        <v>Bicester AC</v>
      </c>
      <c r="CQ426" s="479"/>
      <c r="CR426" s="480"/>
      <c r="CS426" s="481"/>
      <c r="CT426" s="3"/>
      <c r="CU426" s="3"/>
      <c r="CV426" s="747" t="str">
        <v>BB</v>
      </c>
      <c r="CW426" s="12" t="str">
        <v>Not Declared</v>
      </c>
      <c r="CX426" s="12" t="str">
        <v>Bicester AC</v>
      </c>
      <c r="CY426" s="479"/>
      <c r="CZ426" s="480"/>
      <c r="DA426" s="481"/>
      <c r="DB426" s="3"/>
      <c r="DC426" s="3"/>
      <c r="DD426" s="747" t="str">
        <v>XX</v>
      </c>
      <c r="DE426" s="12" t="str">
        <v>Not Declared</v>
      </c>
      <c r="DF426" s="12" t="str">
        <v>Team Kennet</v>
      </c>
      <c r="DG426" s="479"/>
      <c r="DH426" s="480"/>
      <c r="DI426" s="481"/>
      <c r="DJ426" s="3"/>
      <c r="DK426" s="3"/>
      <c r="DL426" s="747" t="str">
        <v>RR</v>
      </c>
      <c r="DM426" s="12" t="str">
        <v>Not Declared</v>
      </c>
      <c r="DN426" s="12" t="str">
        <v>Radley AC</v>
      </c>
      <c r="DO426" s="479"/>
      <c r="DP426" s="480"/>
      <c r="DQ426" s="481"/>
      <c r="DR426" s="433"/>
      <c r="DS426" s="747" t="str" cm="1">
        <f t="array" ref="DS426">_xlfn.LET(_xlpm.a,_xlfn.XLOOKUP(1,('Number Allocation'!$C$6:$C$1483=DU426)*('Number Allocation'!$D$6:$D$1483=DV426),'Number Allocation'!$A$6:$A$1483,"..."),IF(_xlpm.a="","...",_xlpm.a))</f>
        <v>...</v>
      </c>
      <c r="DT426" s="747">
        <v>0</v>
      </c>
      <c r="DU426" s="12" t="str">
        <v>Not Declared, Not Declared, Not Declared, Not Declared</v>
      </c>
      <c r="DV426" s="12" t="str">
        <v>Abingdon AC</v>
      </c>
      <c r="DW426" s="424"/>
      <c r="DX426" s="12"/>
      <c r="DY426" s="425"/>
      <c r="DZ426" s="15"/>
      <c r="EA426" s="15"/>
    </row>
    <row r="427" spans="1:131" s="359" customFormat="1" ht="21" customHeight="1">
      <c r="A427" s="358" t="str">
        <f t="shared" si="46"/>
        <v>Banbury Harriers AC</v>
      </c>
      <c r="B427" s="729"/>
      <c r="C427" s="729" t="s">
        <v>321</v>
      </c>
      <c r="D427" s="729" t="str" cm="1">
        <f t="array" ref="D427">_xlfn.LET(_xlpm.x, Banbury!$T$43:$AE$43, _xlpm.y, Banbury!$T$45:$AE$70, _xlpm.z, Banbury!$R$45:$R$70, IF(_xlfn.XLOOKUP($C427,_xlfn.XLOOKUP(D$412,_xlpm.x,_xlpm.y,""),_xlpm.z,"Not Declared")="", "Name not recorded",  _xlfn.XLOOKUP($C427,_xlfn.XLOOKUP(D$412,_xlpm.x,_xlpm.y,""),_xlpm.z,"Not Declared")))</f>
        <v>Not Declared</v>
      </c>
      <c r="E427" s="729" t="str" cm="1">
        <f t="array" ref="E427">_xlfn.LET(_xlpm.x, Banbury!$T$43:$AE$43, _xlpm.y, Banbury!$T$45:$AE$70, _xlpm.z, Banbury!$R$45:$R$70, IF(_xlfn.XLOOKUP($C427,_xlfn.XLOOKUP(E$412,_xlpm.x,_xlpm.y,""),_xlpm.z,"Not Declared")="", "Name not recorded",  _xlfn.XLOOKUP($C427,_xlfn.XLOOKUP(E$412,_xlpm.x,_xlpm.y,""),_xlpm.z,"Not Declared")))</f>
        <v>Not Declared</v>
      </c>
      <c r="F427" s="729" t="str" cm="1">
        <f t="array" ref="F427">_xlfn.LET(_xlpm.x, Banbury!$T$43:$AE$43, _xlpm.y, Banbury!$T$45:$AE$70, _xlpm.z, Banbury!$R$45:$R$70, IF(_xlfn.XLOOKUP($C427,_xlfn.XLOOKUP(F$412,_xlpm.x,_xlpm.y,""),_xlpm.z,"Not Declared")="", "Name not recorded",  _xlfn.XLOOKUP($C427,_xlfn.XLOOKUP(F$412,_xlpm.x,_xlpm.y,""),_xlpm.z,"Not Declared")))</f>
        <v>Not Declared</v>
      </c>
      <c r="G427" s="729" t="str" cm="1">
        <f t="array" ref="G427">_xlfn.LET(_xlpm.x, Banbury!$T$43:$AE$43, _xlpm.y, Banbury!$T$45:$AE$70, _xlpm.z, Banbury!$R$45:$R$70, IF(_xlfn.XLOOKUP($C427,_xlfn.XLOOKUP(G$412,_xlpm.x,_xlpm.y,""),_xlpm.z,"Not Declared")="", "Name not recorded",  _xlfn.XLOOKUP($C427,_xlfn.XLOOKUP(G$412,_xlpm.x,_xlpm.y,""),_xlpm.z,"Not Declared")))</f>
        <v>Not Declared</v>
      </c>
      <c r="H427" s="729" t="str" cm="1">
        <f t="array" ref="H427">_xlfn.LET(_xlpm.x, Banbury!$T$43:$AE$43, _xlpm.y, Banbury!$T$45:$AE$70, _xlpm.z, Banbury!$R$45:$R$70, IF(_xlfn.XLOOKUP($C427,_xlfn.XLOOKUP(H$412,_xlpm.x,_xlpm.y,""),_xlpm.z,"Not Declared")="", "Name not recorded",  _xlfn.XLOOKUP($C427,_xlfn.XLOOKUP(H$412,_xlpm.x,_xlpm.y,""),_xlpm.z,"Not Declared")))</f>
        <v>Not Declared</v>
      </c>
      <c r="I427" s="729" t="str" cm="1">
        <f t="array" ref="I427">_xlfn.LET(_xlpm.x, Banbury!$T$43:$AE$43, _xlpm.y, Banbury!$T$45:$AE$70, _xlpm.z, Banbury!$R$45:$R$70, IF(_xlfn.XLOOKUP($C427,_xlfn.XLOOKUP(I$412,_xlpm.x,_xlpm.y,""),_xlpm.z,"Not Declared")="", "Name not recorded",  _xlfn.XLOOKUP($C427,_xlfn.XLOOKUP(I$412,_xlpm.x,_xlpm.y,""),_xlpm.z,"Not Declared")))</f>
        <v>Not Declared</v>
      </c>
      <c r="J427" s="729" t="str" cm="1">
        <f t="array" ref="J427">_xlfn.LET(_xlpm.x, Banbury!$T$43:$AE$43, _xlpm.y, Banbury!$T$45:$AE$70, _xlpm.z, Banbury!$R$45:$R$70, IF(_xlfn.XLOOKUP($C427,_xlfn.XLOOKUP(J$412,_xlpm.x,_xlpm.y,""),_xlpm.z,"Not Declared")="", "Name not recorded",  _xlfn.XLOOKUP($C427,_xlfn.XLOOKUP(J$412,_xlpm.x,_xlpm.y,""),_xlpm.z,"Not Declared")))</f>
        <v>Not Declared</v>
      </c>
      <c r="K427" s="729" t="str" cm="1">
        <f t="array" ref="K427">_xlfn.LET(_xlpm.x, Banbury!$T$43:$AE$43, _xlpm.y, Banbury!$T$45:$AE$70, _xlpm.z, Banbury!$R$45:$R$70, IF(_xlfn.XLOOKUP($C427,_xlfn.XLOOKUP(K$412,_xlpm.x,_xlpm.y,""),_xlpm.z,"Not Declared")="", "Name not recorded",  _xlfn.XLOOKUP($C427,_xlfn.XLOOKUP(K$412,_xlpm.x,_xlpm.y,""),_xlpm.z,"Not Declared")))</f>
        <v>Not Declared</v>
      </c>
      <c r="L427" s="729" t="str" cm="1">
        <f t="array" ref="L427">_xlfn.LET(_xlpm.x, Banbury!$T$43:$AE$43, _xlpm.y, Banbury!$T$45:$AE$70, _xlpm.z, Banbury!$R$45:$R$70, IF(_xlfn.XLOOKUP($C427,_xlfn.XLOOKUP(L$412,_xlpm.x,_xlpm.y,""),_xlpm.z,"Not Declared")="", "Name not recorded",  _xlfn.XLOOKUP($C427,_xlfn.XLOOKUP(L$412,_xlpm.x,_xlpm.y,""),_xlpm.z,"Not Declared")))</f>
        <v>Not Declared</v>
      </c>
      <c r="M427" s="729" t="str" cm="1">
        <f t="array" ref="M427">_xlfn.LET(_xlpm.x, Banbury!$T$43:$AE$43, _xlpm.y, Banbury!$T$45:$AE$70, _xlpm.z, Banbury!$R$45:$R$70, IF(_xlfn.XLOOKUP($C427,_xlfn.XLOOKUP(M$412,_xlpm.x,_xlpm.y,""),_xlpm.z,"Not Declared")="", "Name not recorded",  _xlfn.XLOOKUP($C427,_xlfn.XLOOKUP(M$412,_xlpm.x,_xlpm.y,""),_xlpm.z,"Not Declared")))</f>
        <v>Not Declared</v>
      </c>
      <c r="N427" s="729" t="str" cm="1">
        <f t="array" ref="N427">_xlfn.LET(_xlpm.x, Banbury!$T$43:$AE$43, _xlpm.y, Banbury!$T$45:$AE$70, _xlpm.z, Banbury!$R$45:$R$70, IF(_xlfn.XLOOKUP($C427,_xlfn.XLOOKUP(N$412,_xlpm.x,_xlpm.y,""),_xlpm.z,"Not Declared")="", "Name not recorded",  _xlfn.XLOOKUP($C427,_xlfn.XLOOKUP(N$412,_xlpm.x,_xlpm.y,""),_xlpm.z,"Not Declared")))</f>
        <v>Not Declared</v>
      </c>
      <c r="O427" s="729" t="str" cm="1">
        <f t="array" ref="O427">_xlfn.LET(_xlpm.x, Banbury!$T$43:$AE$43, _xlpm.y, Banbury!$T$45:$AE$70, _xlpm.z, Banbury!$R$45:$R$70, IF(_xlfn.XLOOKUP($C427,_xlfn.XLOOKUP(O$412,_xlpm.x,_xlpm.y,""),_xlpm.z,"Not Declared")="", "Name not recorded",  _xlfn.XLOOKUP($C427,_xlfn.XLOOKUP(O$412,_xlpm.x,_xlpm.y,""),_xlpm.z,"Not Declared")))</f>
        <v>Not Declared</v>
      </c>
      <c r="P427" s="3"/>
      <c r="Q427" s="3"/>
      <c r="R427" s="3"/>
      <c r="S427" s="3"/>
      <c r="T427" s="3"/>
      <c r="U427" s="3"/>
      <c r="V427" s="3"/>
      <c r="W427" s="3"/>
      <c r="X427" s="12"/>
      <c r="Y427" s="89"/>
      <c r="Z427" s="3"/>
      <c r="AA427" s="3"/>
      <c r="AB427" s="747" t="str">
        <v>XX</v>
      </c>
      <c r="AC427" s="12" t="str">
        <v>Not Declared</v>
      </c>
      <c r="AD427" s="12" t="str">
        <v>Team Kennet</v>
      </c>
      <c r="AE427" s="747"/>
      <c r="AF427" s="12"/>
      <c r="AG427" s="425"/>
      <c r="AH427" s="3"/>
      <c r="AI427" s="3"/>
      <c r="AJ427" s="747" t="str">
        <v>XX</v>
      </c>
      <c r="AK427" s="12" t="str">
        <v>Not Declared</v>
      </c>
      <c r="AL427" s="12" t="str">
        <v>Team Kennet</v>
      </c>
      <c r="AM427" s="747"/>
      <c r="AN427" s="12"/>
      <c r="AO427" s="425"/>
      <c r="AP427" s="3"/>
      <c r="AQ427" s="3"/>
      <c r="AR427" s="747" t="str">
        <v>WW</v>
      </c>
      <c r="AS427" s="12" t="str">
        <v>Not Declared</v>
      </c>
      <c r="AT427" s="12" t="str">
        <v>Witney Road Runners</v>
      </c>
      <c r="AU427" s="747"/>
      <c r="AV427" s="12"/>
      <c r="AW427" s="425"/>
      <c r="AX427" s="3"/>
      <c r="AY427" s="3"/>
      <c r="AZ427" s="747" t="str">
        <v>WW</v>
      </c>
      <c r="BA427" s="12" t="str">
        <v>Not Declared</v>
      </c>
      <c r="BB427" s="12" t="str">
        <v>Witney Road Runners</v>
      </c>
      <c r="BC427" s="747"/>
      <c r="BD427" s="12"/>
      <c r="BE427" s="425"/>
      <c r="BF427" s="3"/>
      <c r="BG427" s="3"/>
      <c r="BH427" s="747" t="str">
        <v>AA</v>
      </c>
      <c r="BI427" s="12" t="str">
        <v>Not Declared</v>
      </c>
      <c r="BJ427" s="12" t="str">
        <v>Abingdon AC</v>
      </c>
      <c r="BK427" s="747"/>
      <c r="BL427" s="12"/>
      <c r="BM427" s="425"/>
      <c r="BN427" s="3"/>
      <c r="BO427" s="747"/>
      <c r="BP427" s="747" t="str">
        <v>AA</v>
      </c>
      <c r="BQ427" s="12" t="str">
        <v>Not Declared</v>
      </c>
      <c r="BR427" s="12" t="str">
        <v>Abingdon AC</v>
      </c>
      <c r="BS427" s="747"/>
      <c r="BT427" s="12"/>
      <c r="BU427" s="425"/>
      <c r="BV427" s="3"/>
      <c r="BW427" s="3"/>
      <c r="BX427" s="747" t="str">
        <v>WW</v>
      </c>
      <c r="BY427" s="12" t="str">
        <v>Not Declared</v>
      </c>
      <c r="BZ427" s="12" t="str">
        <v>Witney Road Runners</v>
      </c>
      <c r="CA427" s="479"/>
      <c r="CB427" s="480"/>
      <c r="CC427" s="481"/>
      <c r="CD427" s="3"/>
      <c r="CE427" s="3"/>
      <c r="CF427" s="747" t="str">
        <v>AA</v>
      </c>
      <c r="CG427" s="12" t="str">
        <v>Not Declared</v>
      </c>
      <c r="CH427" s="12" t="str">
        <v>Abingdon AC</v>
      </c>
      <c r="CI427" s="479"/>
      <c r="CJ427" s="480"/>
      <c r="CK427" s="481"/>
      <c r="CL427" s="3"/>
      <c r="CM427" s="3"/>
      <c r="CN427" s="747" t="str">
        <v>NN</v>
      </c>
      <c r="CO427" s="12" t="str">
        <v>Not Declared</v>
      </c>
      <c r="CP427" s="12" t="str">
        <v>Banbury Harriers AC</v>
      </c>
      <c r="CQ427" s="479"/>
      <c r="CR427" s="480"/>
      <c r="CS427" s="481"/>
      <c r="CT427" s="3"/>
      <c r="CU427" s="3"/>
      <c r="CV427" s="747" t="str">
        <v>OO</v>
      </c>
      <c r="CW427" s="12" t="str">
        <v>Not Declared</v>
      </c>
      <c r="CX427" s="12" t="str">
        <v>Oxford City AC</v>
      </c>
      <c r="CY427" s="479"/>
      <c r="CZ427" s="480"/>
      <c r="DA427" s="481"/>
      <c r="DB427" s="3"/>
      <c r="DC427" s="3"/>
      <c r="DD427" s="747" t="str">
        <v>WW</v>
      </c>
      <c r="DE427" s="12" t="str">
        <v>Not Declared</v>
      </c>
      <c r="DF427" s="12" t="str">
        <v>Witney Road Runners</v>
      </c>
      <c r="DG427" s="479"/>
      <c r="DH427" s="480"/>
      <c r="DI427" s="481"/>
      <c r="DJ427" s="3"/>
      <c r="DK427" s="3"/>
      <c r="DL427" s="747" t="str">
        <v>WW</v>
      </c>
      <c r="DM427" s="12" t="str">
        <v>Not Declared</v>
      </c>
      <c r="DN427" s="12" t="str">
        <v>Witney Road Runners</v>
      </c>
      <c r="DO427" s="479"/>
      <c r="DP427" s="480"/>
      <c r="DQ427" s="481"/>
      <c r="DR427" s="433"/>
      <c r="DS427" s="747" t="str" cm="1">
        <f t="array" ref="DS427">_xlfn.LET(_xlpm.a,_xlfn.XLOOKUP(1,('Number Allocation'!$C$6:$C$1483=DU427)*('Number Allocation'!$D$6:$D$1483=DV427),'Number Allocation'!$A$6:$A$1483,"..."),IF(_xlpm.a="","...",_xlpm.a))</f>
        <v>...</v>
      </c>
      <c r="DT427" s="747">
        <v>0</v>
      </c>
      <c r="DU427" s="12" t="str">
        <v>Not Declared, Not Declared, Not Declared, Not Declared</v>
      </c>
      <c r="DV427" s="12" t="str">
        <v>Team Kennet</v>
      </c>
      <c r="DW427" s="424"/>
      <c r="DX427" s="12"/>
      <c r="DY427" s="425"/>
      <c r="DZ427" s="15"/>
      <c r="EA427" s="15"/>
    </row>
    <row r="428" spans="1:131" s="359" customFormat="1" ht="21" customHeight="1">
      <c r="A428" s="358" t="str">
        <f t="shared" si="46"/>
        <v>Banbury Harriers AC</v>
      </c>
      <c r="B428" s="729"/>
      <c r="C428" s="729" t="s">
        <v>322</v>
      </c>
      <c r="D428" s="729" t="str" cm="1">
        <f t="array" ref="D428">_xlfn.LET(_xlpm.x, Banbury!$T$43:$AE$43, _xlpm.y, Banbury!$T$45:$AE$70, _xlpm.z, Banbury!$R$45:$R$70, IF(_xlfn.XLOOKUP($C428,_xlfn.XLOOKUP(D$412,_xlpm.x,_xlpm.y,""),_xlpm.z,"Not Declared")="", "Name not recorded",  _xlfn.XLOOKUP($C428,_xlfn.XLOOKUP(D$412,_xlpm.x,_xlpm.y,""),_xlpm.z,"Not Declared")))</f>
        <v>Not Declared</v>
      </c>
      <c r="E428" s="729" t="str" cm="1">
        <f t="array" ref="E428">_xlfn.LET(_xlpm.x, Banbury!$T$43:$AE$43, _xlpm.y, Banbury!$T$45:$AE$70, _xlpm.z, Banbury!$R$45:$R$70, IF(_xlfn.XLOOKUP($C428,_xlfn.XLOOKUP(E$412,_xlpm.x,_xlpm.y,""),_xlpm.z,"Not Declared")="", "Name not recorded",  _xlfn.XLOOKUP($C428,_xlfn.XLOOKUP(E$412,_xlpm.x,_xlpm.y,""),_xlpm.z,"Not Declared")))</f>
        <v>Not Declared</v>
      </c>
      <c r="F428" s="729" t="str" cm="1">
        <f t="array" ref="F428">_xlfn.LET(_xlpm.x, Banbury!$T$43:$AE$43, _xlpm.y, Banbury!$T$45:$AE$70, _xlpm.z, Banbury!$R$45:$R$70, IF(_xlfn.XLOOKUP($C428,_xlfn.XLOOKUP(F$412,_xlpm.x,_xlpm.y,""),_xlpm.z,"Not Declared")="", "Name not recorded",  _xlfn.XLOOKUP($C428,_xlfn.XLOOKUP(F$412,_xlpm.x,_xlpm.y,""),_xlpm.z,"Not Declared")))</f>
        <v>Not Declared</v>
      </c>
      <c r="G428" s="729" t="str" cm="1">
        <f t="array" ref="G428">_xlfn.LET(_xlpm.x, Banbury!$T$43:$AE$43, _xlpm.y, Banbury!$T$45:$AE$70, _xlpm.z, Banbury!$R$45:$R$70, IF(_xlfn.XLOOKUP($C428,_xlfn.XLOOKUP(G$412,_xlpm.x,_xlpm.y,""),_xlpm.z,"Not Declared")="", "Name not recorded",  _xlfn.XLOOKUP($C428,_xlfn.XLOOKUP(G$412,_xlpm.x,_xlpm.y,""),_xlpm.z,"Not Declared")))</f>
        <v>Not Declared</v>
      </c>
      <c r="H428" s="729" t="str" cm="1">
        <f t="array" ref="H428">_xlfn.LET(_xlpm.x, Banbury!$T$43:$AE$43, _xlpm.y, Banbury!$T$45:$AE$70, _xlpm.z, Banbury!$R$45:$R$70, IF(_xlfn.XLOOKUP($C428,_xlfn.XLOOKUP(H$412,_xlpm.x,_xlpm.y,""),_xlpm.z,"Not Declared")="", "Name not recorded",  _xlfn.XLOOKUP($C428,_xlfn.XLOOKUP(H$412,_xlpm.x,_xlpm.y,""),_xlpm.z,"Not Declared")))</f>
        <v>Not Declared</v>
      </c>
      <c r="I428" s="729" t="str" cm="1">
        <f t="array" ref="I428">_xlfn.LET(_xlpm.x, Banbury!$T$43:$AE$43, _xlpm.y, Banbury!$T$45:$AE$70, _xlpm.z, Banbury!$R$45:$R$70, IF(_xlfn.XLOOKUP($C428,_xlfn.XLOOKUP(I$412,_xlpm.x,_xlpm.y,""),_xlpm.z,"Not Declared")="", "Name not recorded",  _xlfn.XLOOKUP($C428,_xlfn.XLOOKUP(I$412,_xlpm.x,_xlpm.y,""),_xlpm.z,"Not Declared")))</f>
        <v>Not Declared</v>
      </c>
      <c r="J428" s="729" t="str" cm="1">
        <f t="array" ref="J428">_xlfn.LET(_xlpm.x, Banbury!$T$43:$AE$43, _xlpm.y, Banbury!$T$45:$AE$70, _xlpm.z, Banbury!$R$45:$R$70, IF(_xlfn.XLOOKUP($C428,_xlfn.XLOOKUP(J$412,_xlpm.x,_xlpm.y,""),_xlpm.z,"Not Declared")="", "Name not recorded",  _xlfn.XLOOKUP($C428,_xlfn.XLOOKUP(J$412,_xlpm.x,_xlpm.y,""),_xlpm.z,"Not Declared")))</f>
        <v>Not Declared</v>
      </c>
      <c r="K428" s="729" t="str" cm="1">
        <f t="array" ref="K428">_xlfn.LET(_xlpm.x, Banbury!$T$43:$AE$43, _xlpm.y, Banbury!$T$45:$AE$70, _xlpm.z, Banbury!$R$45:$R$70, IF(_xlfn.XLOOKUP($C428,_xlfn.XLOOKUP(K$412,_xlpm.x,_xlpm.y,""),_xlpm.z,"Not Declared")="", "Name not recorded",  _xlfn.XLOOKUP($C428,_xlfn.XLOOKUP(K$412,_xlpm.x,_xlpm.y,""),_xlpm.z,"Not Declared")))</f>
        <v>Not Declared</v>
      </c>
      <c r="L428" s="729" t="str" cm="1">
        <f t="array" ref="L428">_xlfn.LET(_xlpm.x, Banbury!$T$43:$AE$43, _xlpm.y, Banbury!$T$45:$AE$70, _xlpm.z, Banbury!$R$45:$R$70, IF(_xlfn.XLOOKUP($C428,_xlfn.XLOOKUP(L$412,_xlpm.x,_xlpm.y,""),_xlpm.z,"Not Declared")="", "Name not recorded",  _xlfn.XLOOKUP($C428,_xlfn.XLOOKUP(L$412,_xlpm.x,_xlpm.y,""),_xlpm.z,"Not Declared")))</f>
        <v>Not Declared</v>
      </c>
      <c r="M428" s="729" t="str" cm="1">
        <f t="array" ref="M428">_xlfn.LET(_xlpm.x, Banbury!$T$43:$AE$43, _xlpm.y, Banbury!$T$45:$AE$70, _xlpm.z, Banbury!$R$45:$R$70, IF(_xlfn.XLOOKUP($C428,_xlfn.XLOOKUP(M$412,_xlpm.x,_xlpm.y,""),_xlpm.z,"Not Declared")="", "Name not recorded",  _xlfn.XLOOKUP($C428,_xlfn.XLOOKUP(M$412,_xlpm.x,_xlpm.y,""),_xlpm.z,"Not Declared")))</f>
        <v>Not Declared</v>
      </c>
      <c r="N428" s="729" t="str" cm="1">
        <f t="array" ref="N428">_xlfn.LET(_xlpm.x, Banbury!$T$43:$AE$43, _xlpm.y, Banbury!$T$45:$AE$70, _xlpm.z, Banbury!$R$45:$R$70, IF(_xlfn.XLOOKUP($C428,_xlfn.XLOOKUP(N$412,_xlpm.x,_xlpm.y,""),_xlpm.z,"Not Declared")="", "Name not recorded",  _xlfn.XLOOKUP($C428,_xlfn.XLOOKUP(N$412,_xlpm.x,_xlpm.y,""),_xlpm.z,"Not Declared")))</f>
        <v>Not Declared</v>
      </c>
      <c r="O428" s="729" t="str" cm="1">
        <f t="array" ref="O428">_xlfn.LET(_xlpm.x, Banbury!$T$43:$AE$43, _xlpm.y, Banbury!$T$45:$AE$70, _xlpm.z, Banbury!$R$45:$R$70, IF(_xlfn.XLOOKUP($C428,_xlfn.XLOOKUP(O$412,_xlpm.x,_xlpm.y,""),_xlpm.z,"Not Declared")="", "Name not recorded",  _xlfn.XLOOKUP($C428,_xlfn.XLOOKUP(O$412,_xlpm.x,_xlpm.y,""),_xlpm.z,"Not Declared")))</f>
        <v>Not Declared</v>
      </c>
      <c r="P428" s="3"/>
      <c r="Q428" s="3"/>
      <c r="R428" s="3"/>
      <c r="S428" s="3"/>
      <c r="T428" s="3"/>
      <c r="U428" s="3"/>
      <c r="V428" s="3"/>
      <c r="W428" s="3"/>
      <c r="X428" s="3"/>
      <c r="Y428" s="89"/>
      <c r="Z428" s="3"/>
      <c r="AA428" s="3"/>
      <c r="AB428" s="747" t="str">
        <v>AA</v>
      </c>
      <c r="AC428" s="12" t="str">
        <v>Not Declared</v>
      </c>
      <c r="AD428" s="12" t="str">
        <v>Abingdon AC</v>
      </c>
      <c r="AE428" s="747"/>
      <c r="AF428" s="12"/>
      <c r="AG428" s="425"/>
      <c r="AH428" s="3"/>
      <c r="AI428" s="3"/>
      <c r="AJ428" s="747" t="str">
        <v>RR</v>
      </c>
      <c r="AK428" s="12" t="str">
        <v>Not Declared</v>
      </c>
      <c r="AL428" s="12" t="str">
        <v>Radley AC</v>
      </c>
      <c r="AM428" s="747"/>
      <c r="AN428" s="12"/>
      <c r="AO428" s="425"/>
      <c r="AP428" s="3"/>
      <c r="AQ428" s="3"/>
      <c r="AR428" s="747" t="str">
        <v>XX</v>
      </c>
      <c r="AS428" s="12" t="str">
        <v>Not Declared</v>
      </c>
      <c r="AT428" s="12" t="str">
        <v>Team Kennet</v>
      </c>
      <c r="AU428" s="747"/>
      <c r="AV428" s="12"/>
      <c r="AW428" s="425"/>
      <c r="AX428" s="3"/>
      <c r="AY428" s="3"/>
      <c r="AZ428" s="747" t="str">
        <v>RR</v>
      </c>
      <c r="BA428" s="12" t="str">
        <v>Not Declared</v>
      </c>
      <c r="BB428" s="12" t="str">
        <v>Radley AC</v>
      </c>
      <c r="BC428" s="747"/>
      <c r="BD428" s="12"/>
      <c r="BE428" s="425"/>
      <c r="BF428" s="3"/>
      <c r="BG428" s="3"/>
      <c r="BH428" s="747" t="str">
        <v>NN</v>
      </c>
      <c r="BI428" s="12" t="str">
        <v>Not Declared</v>
      </c>
      <c r="BJ428" s="12" t="str">
        <v>Banbury Harriers AC</v>
      </c>
      <c r="BK428" s="747"/>
      <c r="BL428" s="12"/>
      <c r="BM428" s="425"/>
      <c r="BN428" s="3"/>
      <c r="BO428" s="749"/>
      <c r="BP428" s="749" t="str">
        <v>XX</v>
      </c>
      <c r="BQ428" s="427" t="str">
        <v>Not Declared</v>
      </c>
      <c r="BR428" s="427" t="str">
        <v>Team Kennet</v>
      </c>
      <c r="BS428" s="747"/>
      <c r="BT428" s="12"/>
      <c r="BU428" s="425"/>
      <c r="BV428" s="3"/>
      <c r="BW428" s="3"/>
      <c r="BX428" s="747" t="str">
        <v>AA</v>
      </c>
      <c r="BY428" s="12" t="str">
        <v>Not Declared</v>
      </c>
      <c r="BZ428" s="12" t="str">
        <v>Abingdon AC</v>
      </c>
      <c r="CA428" s="479"/>
      <c r="CB428" s="480"/>
      <c r="CC428" s="481"/>
      <c r="CD428" s="3"/>
      <c r="CE428" s="3"/>
      <c r="CF428" s="747" t="str">
        <v>HH</v>
      </c>
      <c r="CG428" s="12" t="str">
        <v>Not Declared</v>
      </c>
      <c r="CH428" s="12" t="str">
        <v>White Horse Harriers</v>
      </c>
      <c r="CI428" s="479"/>
      <c r="CJ428" s="480"/>
      <c r="CK428" s="481"/>
      <c r="CL428" s="3"/>
      <c r="CM428" s="3"/>
      <c r="CN428" s="747" t="str">
        <v>XX</v>
      </c>
      <c r="CO428" s="12" t="str">
        <v>Not Declared</v>
      </c>
      <c r="CP428" s="12" t="str">
        <v>Team Kennet</v>
      </c>
      <c r="CQ428" s="479"/>
      <c r="CR428" s="480"/>
      <c r="CS428" s="481"/>
      <c r="CT428" s="3"/>
      <c r="CU428" s="3"/>
      <c r="CV428" s="747" t="str">
        <v>RR</v>
      </c>
      <c r="CW428" s="12" t="str">
        <v>Not Declared</v>
      </c>
      <c r="CX428" s="12" t="str">
        <v>Radley AC</v>
      </c>
      <c r="CY428" s="479"/>
      <c r="CZ428" s="480"/>
      <c r="DA428" s="481"/>
      <c r="DB428" s="3"/>
      <c r="DC428" s="3"/>
      <c r="DD428" s="747" t="str">
        <v>OO</v>
      </c>
      <c r="DE428" s="12" t="str">
        <v>Not Declared</v>
      </c>
      <c r="DF428" s="12" t="str">
        <v>Oxford City AC</v>
      </c>
      <c r="DG428" s="479"/>
      <c r="DH428" s="480"/>
      <c r="DI428" s="481"/>
      <c r="DJ428" s="3"/>
      <c r="DK428" s="3"/>
      <c r="DL428" s="747" t="str">
        <v>NN</v>
      </c>
      <c r="DM428" s="12" t="str">
        <v>Not Declared</v>
      </c>
      <c r="DN428" s="12" t="str">
        <v>Banbury Harriers AC</v>
      </c>
      <c r="DO428" s="479"/>
      <c r="DP428" s="480"/>
      <c r="DQ428" s="481"/>
      <c r="DR428" s="433"/>
      <c r="DS428" s="749" t="str" cm="1">
        <f t="array" ref="DS428">_xlfn.LET(_xlpm.a,_xlfn.XLOOKUP(1,('Number Allocation'!$C$6:$C$1483=DU428)*('Number Allocation'!$D$6:$D$1483=DV428),'Number Allocation'!$A$6:$A$1483,"..."),IF(_xlpm.a="","...",_xlpm.a))</f>
        <v>...</v>
      </c>
      <c r="DT428" s="749">
        <v>0</v>
      </c>
      <c r="DU428" s="427" t="str">
        <v>Not Declared, Not Declared, Not Declared, Not Declared</v>
      </c>
      <c r="DV428" s="427" t="str">
        <v>White Horse Harriers</v>
      </c>
      <c r="DW428" s="424"/>
      <c r="DX428" s="12"/>
      <c r="DY428" s="425"/>
      <c r="DZ428" s="15"/>
      <c r="EA428" s="15"/>
    </row>
    <row r="429" spans="1:131" s="359" customFormat="1" ht="21" customHeight="1">
      <c r="A429" s="358" t="str">
        <f t="shared" si="46"/>
        <v>Banbury Harriers AC</v>
      </c>
      <c r="B429" s="729"/>
      <c r="C429" s="729" t="s">
        <v>323</v>
      </c>
      <c r="D429" s="729" t="str" cm="1">
        <f t="array" ref="D429">_xlfn.LET(_xlpm.x, Banbury!$T$43:$AE$43, _xlpm.y, Banbury!$T$45:$AE$70, _xlpm.z, Banbury!$R$45:$R$70, IF(_xlfn.XLOOKUP($C429,_xlfn.XLOOKUP(D$412,_xlpm.x,_xlpm.y,""),_xlpm.z,"Not Declared")="", "Name not recorded",  _xlfn.XLOOKUP($C429,_xlfn.XLOOKUP(D$412,_xlpm.x,_xlpm.y,""),_xlpm.z,"Not Declared")))</f>
        <v>Not Declared</v>
      </c>
      <c r="E429" s="729" t="str" cm="1">
        <f t="array" ref="E429">_xlfn.LET(_xlpm.x, Banbury!$T$43:$AE$43, _xlpm.y, Banbury!$T$45:$AE$70, _xlpm.z, Banbury!$R$45:$R$70, IF(_xlfn.XLOOKUP($C429,_xlfn.XLOOKUP(E$412,_xlpm.x,_xlpm.y,""),_xlpm.z,"Not Declared")="", "Name not recorded",  _xlfn.XLOOKUP($C429,_xlfn.XLOOKUP(E$412,_xlpm.x,_xlpm.y,""),_xlpm.z,"Not Declared")))</f>
        <v>Not Declared</v>
      </c>
      <c r="F429" s="729" t="str" cm="1">
        <f t="array" ref="F429">_xlfn.LET(_xlpm.x, Banbury!$T$43:$AE$43, _xlpm.y, Banbury!$T$45:$AE$70, _xlpm.z, Banbury!$R$45:$R$70, IF(_xlfn.XLOOKUP($C429,_xlfn.XLOOKUP(F$412,_xlpm.x,_xlpm.y,""),_xlpm.z,"Not Declared")="", "Name not recorded",  _xlfn.XLOOKUP($C429,_xlfn.XLOOKUP(F$412,_xlpm.x,_xlpm.y,""),_xlpm.z,"Not Declared")))</f>
        <v>Not Declared</v>
      </c>
      <c r="G429" s="729" t="str" cm="1">
        <f t="array" ref="G429">_xlfn.LET(_xlpm.x, Banbury!$T$43:$AE$43, _xlpm.y, Banbury!$T$45:$AE$70, _xlpm.z, Banbury!$R$45:$R$70, IF(_xlfn.XLOOKUP($C429,_xlfn.XLOOKUP(G$412,_xlpm.x,_xlpm.y,""),_xlpm.z,"Not Declared")="", "Name not recorded",  _xlfn.XLOOKUP($C429,_xlfn.XLOOKUP(G$412,_xlpm.x,_xlpm.y,""),_xlpm.z,"Not Declared")))</f>
        <v>Not Declared</v>
      </c>
      <c r="H429" s="729" t="str" cm="1">
        <f t="array" ref="H429">_xlfn.LET(_xlpm.x, Banbury!$T$43:$AE$43, _xlpm.y, Banbury!$T$45:$AE$70, _xlpm.z, Banbury!$R$45:$R$70, IF(_xlfn.XLOOKUP($C429,_xlfn.XLOOKUP(H$412,_xlpm.x,_xlpm.y,""),_xlpm.z,"Not Declared")="", "Name not recorded",  _xlfn.XLOOKUP($C429,_xlfn.XLOOKUP(H$412,_xlpm.x,_xlpm.y,""),_xlpm.z,"Not Declared")))</f>
        <v>Not Declared</v>
      </c>
      <c r="I429" s="729" t="str" cm="1">
        <f t="array" ref="I429">_xlfn.LET(_xlpm.x, Banbury!$T$43:$AE$43, _xlpm.y, Banbury!$T$45:$AE$70, _xlpm.z, Banbury!$R$45:$R$70, IF(_xlfn.XLOOKUP($C429,_xlfn.XLOOKUP(I$412,_xlpm.x,_xlpm.y,""),_xlpm.z,"Not Declared")="", "Name not recorded",  _xlfn.XLOOKUP($C429,_xlfn.XLOOKUP(I$412,_xlpm.x,_xlpm.y,""),_xlpm.z,"Not Declared")))</f>
        <v>Not Declared</v>
      </c>
      <c r="J429" s="729" t="str" cm="1">
        <f t="array" ref="J429">_xlfn.LET(_xlpm.x, Banbury!$T$43:$AE$43, _xlpm.y, Banbury!$T$45:$AE$70, _xlpm.z, Banbury!$R$45:$R$70, IF(_xlfn.XLOOKUP($C429,_xlfn.XLOOKUP(J$412,_xlpm.x,_xlpm.y,""),_xlpm.z,"Not Declared")="", "Name not recorded",  _xlfn.XLOOKUP($C429,_xlfn.XLOOKUP(J$412,_xlpm.x,_xlpm.y,""),_xlpm.z,"Not Declared")))</f>
        <v>Not Declared</v>
      </c>
      <c r="K429" s="729" t="str" cm="1">
        <f t="array" ref="K429">_xlfn.LET(_xlpm.x, Banbury!$T$43:$AE$43, _xlpm.y, Banbury!$T$45:$AE$70, _xlpm.z, Banbury!$R$45:$R$70, IF(_xlfn.XLOOKUP($C429,_xlfn.XLOOKUP(K$412,_xlpm.x,_xlpm.y,""),_xlpm.z,"Not Declared")="", "Name not recorded",  _xlfn.XLOOKUP($C429,_xlfn.XLOOKUP(K$412,_xlpm.x,_xlpm.y,""),_xlpm.z,"Not Declared")))</f>
        <v>Not Declared</v>
      </c>
      <c r="L429" s="729" t="str" cm="1">
        <f t="array" ref="L429">_xlfn.LET(_xlpm.x, Banbury!$T$43:$AE$43, _xlpm.y, Banbury!$T$45:$AE$70, _xlpm.z, Banbury!$R$45:$R$70, IF(_xlfn.XLOOKUP($C429,_xlfn.XLOOKUP(L$412,_xlpm.x,_xlpm.y,""),_xlpm.z,"Not Declared")="", "Name not recorded",  _xlfn.XLOOKUP($C429,_xlfn.XLOOKUP(L$412,_xlpm.x,_xlpm.y,""),_xlpm.z,"Not Declared")))</f>
        <v>Not Declared</v>
      </c>
      <c r="M429" s="729" t="str" cm="1">
        <f t="array" ref="M429">_xlfn.LET(_xlpm.x, Banbury!$T$43:$AE$43, _xlpm.y, Banbury!$T$45:$AE$70, _xlpm.z, Banbury!$R$45:$R$70, IF(_xlfn.XLOOKUP($C429,_xlfn.XLOOKUP(M$412,_xlpm.x,_xlpm.y,""),_xlpm.z,"Not Declared")="", "Name not recorded",  _xlfn.XLOOKUP($C429,_xlfn.XLOOKUP(M$412,_xlpm.x,_xlpm.y,""),_xlpm.z,"Not Declared")))</f>
        <v>Not Declared</v>
      </c>
      <c r="N429" s="729" t="str" cm="1">
        <f t="array" ref="N429">_xlfn.LET(_xlpm.x, Banbury!$T$43:$AE$43, _xlpm.y, Banbury!$T$45:$AE$70, _xlpm.z, Banbury!$R$45:$R$70, IF(_xlfn.XLOOKUP($C429,_xlfn.XLOOKUP(N$412,_xlpm.x,_xlpm.y,""),_xlpm.z,"Not Declared")="", "Name not recorded",  _xlfn.XLOOKUP($C429,_xlfn.XLOOKUP(N$412,_xlpm.x,_xlpm.y,""),_xlpm.z,"Not Declared")))</f>
        <v>Not Declared</v>
      </c>
      <c r="O429" s="729" t="str" cm="1">
        <f t="array" ref="O429">_xlfn.LET(_xlpm.x, Banbury!$T$43:$AE$43, _xlpm.y, Banbury!$T$45:$AE$70, _xlpm.z, Banbury!$R$45:$R$70, IF(_xlfn.XLOOKUP($C429,_xlfn.XLOOKUP(O$412,_xlpm.x,_xlpm.y,""),_xlpm.z,"Not Declared")="", "Name not recorded",  _xlfn.XLOOKUP($C429,_xlfn.XLOOKUP(O$412,_xlpm.x,_xlpm.y,""),_xlpm.z,"Not Declared")))</f>
        <v>Not Declared</v>
      </c>
      <c r="P429" s="3"/>
      <c r="Q429" s="3"/>
      <c r="R429" s="3"/>
      <c r="S429" s="3"/>
      <c r="T429" s="3"/>
      <c r="U429" s="3"/>
      <c r="V429" s="3"/>
      <c r="W429" s="3"/>
      <c r="X429" s="3"/>
      <c r="Y429" s="89"/>
      <c r="Z429" s="3" t="s">
        <v>517</v>
      </c>
      <c r="AA429" s="744" t="str" cm="1">
        <f t="array" ref="AA429">_xlfn.LET(_xlpm.a,_xlfn.XLOOKUP(1,('Number Allocation'!$C$6:$C$1483=AC429)*('Number Allocation'!$D$6:$D$1483=AD429),'Number Allocation'!$A$6:$A$1483,"..."),IF(_xlpm.a="","...",_xlpm.a))</f>
        <v>...</v>
      </c>
      <c r="AB429" s="432" cm="1">
        <f t="array" ref="AB429:AD436">_xlfn.LET(_xlpm.eventsort, _xlfn.XLOOKUP(AB$412,$D$721:$P$721,$D$723:$P$730), _xlpm.eventdata, _xlfn.XLOOKUP(AB$412,$D$412:$O$412,$D$413:$O$483), _xlpm.agedata, $A$413:$C$483, _xlfn.SORTBY(_xlfn._xlws.FILTER(_xlfn.CHOOSECOLS(_xlfn.HSTACK(_xlpm.agedata,_xlpm.eventdata),2,4,1),(_xlfn.CHOOSECOLS(_xlpm.agedata,3)=Z429),""),_xlpm.eventsort))</f>
        <v>0</v>
      </c>
      <c r="AC429" s="422" t="str">
        <v>Not Declared</v>
      </c>
      <c r="AD429" s="422" t="str">
        <v>Witney Road Runners</v>
      </c>
      <c r="AE429" s="747"/>
      <c r="AF429" s="12"/>
      <c r="AG429" s="425"/>
      <c r="AH429" s="3" t="s">
        <v>517</v>
      </c>
      <c r="AI429" s="744" t="str" cm="1">
        <f t="array" ref="AI429">_xlfn.LET(_xlpm.a,_xlfn.XLOOKUP(1,('Number Allocation'!$C$6:$C$1483=AK429)*('Number Allocation'!$D$6:$D$1483=AL429),'Number Allocation'!$A$6:$A$1483,"..."),IF(_xlpm.a="","...",_xlpm.a))</f>
        <v>...</v>
      </c>
      <c r="AJ429" s="432" cm="1">
        <f t="array" ref="AJ429:AL436">_xlfn.LET(_xlpm.eventsort, _xlfn.XLOOKUP(AJ$412,$D$721:$P$721,$D$723:$P$730), _xlpm.eventdata, _xlfn.XLOOKUP(AJ$412,$D$412:$O$412,$D$413:$O$483), _xlpm.agedata, $A$413:$C$483, _xlfn.SORTBY(_xlfn._xlws.FILTER(_xlfn.CHOOSECOLS(_xlfn.HSTACK(_xlpm.agedata,_xlpm.eventdata),2,4,1),(_xlfn.CHOOSECOLS(_xlpm.agedata,3)=AH429),""),_xlpm.eventsort))</f>
        <v>0</v>
      </c>
      <c r="AK429" s="422" t="str">
        <v>Not Declared</v>
      </c>
      <c r="AL429" s="422" t="str">
        <v>Abingdon AC</v>
      </c>
      <c r="AM429" s="747"/>
      <c r="AN429" s="12"/>
      <c r="AO429" s="425"/>
      <c r="AP429" s="3" t="s">
        <v>517</v>
      </c>
      <c r="AQ429" s="744" t="str" cm="1">
        <f t="array" ref="AQ429">_xlfn.LET(_xlpm.a,_xlfn.XLOOKUP(1,('Number Allocation'!$C$6:$C$1483=AS429)*('Number Allocation'!$D$6:$D$1483=AT429),'Number Allocation'!$A$6:$A$1483,"..."),IF(_xlpm.a="","...",_xlpm.a))</f>
        <v>...</v>
      </c>
      <c r="AR429" s="432" cm="1">
        <f t="array" ref="AR429:AT436">_xlfn.LET(_xlpm.eventsort, _xlfn.XLOOKUP(AR$412,$D$721:$P$721,$D$723:$P$730), _xlpm.eventdata, _xlfn.XLOOKUP(AR$412,$D$412:$O$412,$D$413:$O$483), _xlpm.agedata, $A$413:$C$483, _xlfn.SORTBY(_xlfn._xlws.FILTER(_xlfn.CHOOSECOLS(_xlfn.HSTACK(_xlpm.agedata,_xlpm.eventdata),2,4,1),(_xlfn.CHOOSECOLS(_xlpm.agedata,3)=AP429),""),_xlpm.eventsort))</f>
        <v>0</v>
      </c>
      <c r="AS429" s="422" t="str">
        <v>Not Declared</v>
      </c>
      <c r="AT429" s="422" t="str">
        <v>Radley AC</v>
      </c>
      <c r="AU429" s="747"/>
      <c r="AV429" s="12"/>
      <c r="AW429" s="425"/>
      <c r="AX429" s="3" t="s">
        <v>517</v>
      </c>
      <c r="AY429" s="744" t="str" cm="1">
        <f t="array" ref="AY429">_xlfn.LET(_xlpm.a,_xlfn.XLOOKUP(1,('Number Allocation'!$C$6:$C$1483=BA429)*('Number Allocation'!$D$6:$D$1483=BB429),'Number Allocation'!$A$6:$A$1483,"..."),IF(_xlpm.a="","...",_xlpm.a))</f>
        <v>...</v>
      </c>
      <c r="AZ429" s="432" cm="1">
        <f t="array" ref="AZ429:BB436">_xlfn.LET(_xlpm.eventsort, _xlfn.XLOOKUP(AZ$412,$D$721:$P$721,$D$723:$P$730), _xlpm.eventdata, _xlfn.XLOOKUP(AZ$412,$D$412:$O$412,$D$413:$O$483), _xlpm.agedata, $A$413:$C$483, _xlfn.SORTBY(_xlfn._xlws.FILTER(_xlfn.CHOOSECOLS(_xlfn.HSTACK(_xlpm.agedata,_xlpm.eventdata),2,4,1),(_xlfn.CHOOSECOLS(_xlpm.agedata,3)=AX429),""),_xlpm.eventsort))</f>
        <v>0</v>
      </c>
      <c r="BA429" s="422" t="str">
        <v>Not Declared</v>
      </c>
      <c r="BB429" s="422" t="str">
        <v>Abingdon AC</v>
      </c>
      <c r="BC429" s="747"/>
      <c r="BD429" s="12"/>
      <c r="BE429" s="425"/>
      <c r="BF429" s="3" t="s">
        <v>517</v>
      </c>
      <c r="BG429" s="744" t="str" cm="1">
        <f t="array" ref="BG429">_xlfn.LET(_xlpm.a,_xlfn.XLOOKUP(1,('Number Allocation'!$C$6:$C$1483=BI429)*('Number Allocation'!$D$6:$D$1483=BJ429),'Number Allocation'!$A$6:$A$1483,"..."),IF(_xlpm.a="","...",_xlpm.a))</f>
        <v>...</v>
      </c>
      <c r="BH429" s="432" cm="1">
        <f t="array" ref="BH429:BJ436">_xlfn.LET(_xlpm.eventsort, _xlfn.XLOOKUP(BH$412,$D$721:$P$721,$D$723:$P$730), _xlpm.eventdata, _xlfn.XLOOKUP(BH$412,$D$412:$O$412,$D$413:$O$483), _xlpm.agedata, $A$413:$C$483, _xlfn.SORTBY(_xlfn._xlws.FILTER(_xlfn.CHOOSECOLS(_xlfn.HSTACK(_xlpm.agedata,_xlpm.eventdata),2,4,1),(_xlfn.CHOOSECOLS(_xlpm.agedata,3)=BF429),""),_xlpm.eventsort))</f>
        <v>0</v>
      </c>
      <c r="BI429" s="422" t="str">
        <v>Not Declared</v>
      </c>
      <c r="BJ429" s="422" t="str">
        <v>Team Kennet</v>
      </c>
      <c r="BK429" s="747"/>
      <c r="BL429" s="12"/>
      <c r="BM429" s="425"/>
      <c r="BN429" s="3" t="s">
        <v>517</v>
      </c>
      <c r="BO429" s="744" t="str" cm="1">
        <f t="array" ref="BO429">_xlfn.LET(_xlpm.a,_xlfn.XLOOKUP(1,('Number Allocation'!$C$6:$C$1483=BQ429)*('Number Allocation'!$D$6:$D$1483=BR429),'Number Allocation'!$A$6:$A$1483,"..."),IF(_xlpm.a="","...",_xlpm.a))</f>
        <v>...</v>
      </c>
      <c r="BP429" s="432" cm="1">
        <f t="array" ref="BP429:BR436">_xlfn.LET(_xlpm.eventsort, _xlfn.XLOOKUP(BP$412,$D$721:$P$721,$D$723:$P$730), _xlpm.eventdata, _xlfn.XLOOKUP(BP$412,$D$412:$O$412,$D$413:$O$483), _xlpm.agedata, $A$413:$C$483, _xlfn.SORTBY(_xlfn._xlws.FILTER(_xlfn.CHOOSECOLS(_xlfn.HSTACK(_xlpm.agedata,_xlpm.eventdata),2,4,1),(_xlfn.CHOOSECOLS(_xlpm.agedata,3)=BN429),""),_xlpm.eventsort))</f>
        <v>0</v>
      </c>
      <c r="BQ429" s="422" t="str">
        <v>Not Declared</v>
      </c>
      <c r="BR429" s="422" t="str">
        <v>Banbury Harriers AC</v>
      </c>
      <c r="BS429" s="747"/>
      <c r="BT429" s="12"/>
      <c r="BU429" s="425"/>
      <c r="BV429" s="3" t="s">
        <v>517</v>
      </c>
      <c r="BW429" s="744" t="str" cm="1">
        <f t="array" ref="BW429">_xlfn.LET(_xlpm.a,_xlfn.XLOOKUP(1,('Number Allocation'!$C$6:$C$1483=BY429)*('Number Allocation'!$D$6:$D$1483=BZ429),'Number Allocation'!$A$6:$A$1483,"..."),IF(_xlpm.a="","...",_xlpm.a))</f>
        <v>...</v>
      </c>
      <c r="BX429" s="432" cm="1">
        <f t="array" ref="BX429:BZ436">_xlfn.LET(_xlpm.eventsort, _xlfn.XLOOKUP(BX$412,$D$721:$P$721,$D$723:$P$730), _xlpm.eventdata, _xlfn.XLOOKUP(BX$412,$D$412:$O$412,$D$413:$O$483), _xlpm.agedata, $A$413:$C$483, _xlfn.SORTBY(_xlfn._xlws.FILTER(_xlfn.CHOOSECOLS(_xlfn.HSTACK(_xlpm.agedata,_xlpm.eventdata),2,4,1),(_xlfn.CHOOSECOLS(_xlpm.agedata,3)=BV429),""),_xlpm.eventsort))</f>
        <v>0</v>
      </c>
      <c r="BY429" s="422" t="str">
        <v>Not Declared</v>
      </c>
      <c r="BZ429" s="422" t="str">
        <v>Oxford City AC</v>
      </c>
      <c r="CA429" s="479"/>
      <c r="CB429" s="480"/>
      <c r="CC429" s="481"/>
      <c r="CD429" s="3" t="s">
        <v>517</v>
      </c>
      <c r="CE429" s="744" t="str" cm="1">
        <f t="array" ref="CE429">_xlfn.LET(_xlpm.a,_xlfn.XLOOKUP(1,('Number Allocation'!$C$6:$C$1483=CG429)*('Number Allocation'!$D$6:$D$1483=CH429),'Number Allocation'!$A$6:$A$1483,"..."),IF(_xlpm.a="","...",_xlpm.a))</f>
        <v>...</v>
      </c>
      <c r="CF429" s="432" cm="1">
        <f t="array" ref="CF429:CH436">_xlfn.LET(_xlpm.eventsort, _xlfn.XLOOKUP(CF$412,$D$721:$P$721,$D$723:$P$730), _xlpm.eventdata, _xlfn.XLOOKUP(CF$412,$D$412:$O$412,$D$413:$O$483), _xlpm.agedata, $A$413:$C$483, _xlfn.SORTBY(_xlfn._xlws.FILTER(_xlfn.CHOOSECOLS(_xlfn.HSTACK(_xlpm.agedata,_xlpm.eventdata),2,4,1),(_xlfn.CHOOSECOLS(_xlpm.agedata,3)=CD429),""),_xlpm.eventsort))</f>
        <v>0</v>
      </c>
      <c r="CG429" s="422" t="str">
        <v>Not Declared</v>
      </c>
      <c r="CH429" s="422" t="str">
        <v>Bicester AC</v>
      </c>
      <c r="CI429" s="479"/>
      <c r="CJ429" s="480"/>
      <c r="CK429" s="481"/>
      <c r="CL429" s="3" t="s">
        <v>517</v>
      </c>
      <c r="CM429" s="744" t="str" cm="1">
        <f t="array" ref="CM429">_xlfn.LET(_xlpm.a,_xlfn.XLOOKUP(1,('Number Allocation'!$C$6:$C$1483=CO429)*('Number Allocation'!$D$6:$D$1483=CP429),'Number Allocation'!$A$6:$A$1483,"..."),IF(_xlpm.a="","...",_xlpm.a))</f>
        <v>...</v>
      </c>
      <c r="CN429" s="432" cm="1">
        <f t="array" ref="CN429:CP436">_xlfn.LET(_xlpm.eventsort, _xlfn.XLOOKUP(CN$412,$D$721:$P$721,$D$723:$P$730), _xlpm.eventdata, _xlfn.XLOOKUP(CN$412,$D$412:$O$412,$D$413:$O$483), _xlpm.agedata, $A$413:$C$483, _xlfn.SORTBY(_xlfn._xlws.FILTER(_xlfn.CHOOSECOLS(_xlfn.HSTACK(_xlpm.agedata,_xlpm.eventdata),2,4,1),(_xlfn.CHOOSECOLS(_xlpm.agedata,3)=CL429),""),_xlpm.eventsort))</f>
        <v>0</v>
      </c>
      <c r="CO429" s="422" t="str">
        <v>Not Declared</v>
      </c>
      <c r="CP429" s="422" t="str">
        <v>Radley AC</v>
      </c>
      <c r="CQ429" s="479"/>
      <c r="CR429" s="480"/>
      <c r="CS429" s="481"/>
      <c r="CT429" s="3" t="s">
        <v>517</v>
      </c>
      <c r="CU429" s="744" t="str" cm="1">
        <f t="array" ref="CU429">_xlfn.LET(_xlpm.a,_xlfn.XLOOKUP(1,('Number Allocation'!$C$6:$C$1483=CW429)*('Number Allocation'!$D$6:$D$1483=CX429),'Number Allocation'!$A$6:$A$1483,"..."),IF(_xlpm.a="","...",_xlpm.a))</f>
        <v>...</v>
      </c>
      <c r="CV429" s="432" cm="1">
        <f t="array" ref="CV429:CX436">_xlfn.LET(_xlpm.eventsort, _xlfn.XLOOKUP(CV$412,$D$721:$P$721,$D$723:$P$730), _xlpm.eventdata, _xlfn.XLOOKUP(CV$412,$D$412:$O$412,$D$413:$O$483), _xlpm.agedata, $A$413:$C$483, _xlfn.SORTBY(_xlfn._xlws.FILTER(_xlfn.CHOOSECOLS(_xlfn.HSTACK(_xlpm.agedata,_xlpm.eventdata),2,4,1),(_xlfn.CHOOSECOLS(_xlpm.agedata,3)=CT429),""),_xlpm.eventsort))</f>
        <v>0</v>
      </c>
      <c r="CW429" s="422" t="str">
        <v>Not Declared</v>
      </c>
      <c r="CX429" s="422" t="str">
        <v>Witney Road Runners</v>
      </c>
      <c r="CY429" s="479"/>
      <c r="CZ429" s="480"/>
      <c r="DA429" s="481"/>
      <c r="DB429" s="3" t="s">
        <v>517</v>
      </c>
      <c r="DC429" s="744" t="str" cm="1">
        <f t="array" ref="DC429">_xlfn.LET(_xlpm.a,_xlfn.XLOOKUP(1,('Number Allocation'!$C$6:$C$1483=DE429)*('Number Allocation'!$D$6:$D$1483=DF429),'Number Allocation'!$A$6:$A$1483,"..."),IF(_xlpm.a="","...",_xlpm.a))</f>
        <v>...</v>
      </c>
      <c r="DD429" s="432" cm="1">
        <f t="array" ref="DD429:DF436">_xlfn.LET(_xlpm.eventsort, _xlfn.XLOOKUP(DD$412,$D$721:$P$721,$D$723:$P$730), _xlpm.eventdata, _xlfn.XLOOKUP(DD$412,$D$412:$O$412,$D$413:$O$483), _xlpm.agedata, $A$413:$C$483, _xlfn.SORTBY(_xlfn._xlws.FILTER(_xlfn.CHOOSECOLS(_xlfn.HSTACK(_xlpm.agedata,_xlpm.eventdata),2,4,1),(_xlfn.CHOOSECOLS(_xlpm.agedata,3)=DB429),""),_xlpm.eventsort))</f>
        <v>0</v>
      </c>
      <c r="DE429" s="422" t="str">
        <v>Not Declared</v>
      </c>
      <c r="DF429" s="422" t="str">
        <v>Bicester AC</v>
      </c>
      <c r="DG429" s="479"/>
      <c r="DH429" s="480"/>
      <c r="DI429" s="481"/>
      <c r="DJ429" s="3" t="s">
        <v>517</v>
      </c>
      <c r="DK429" s="744" t="str" cm="1">
        <f t="array" ref="DK429">_xlfn.LET(_xlpm.a,_xlfn.XLOOKUP(1,('Number Allocation'!$C$6:$C$1483=DM429)*('Number Allocation'!$D$6:$D$1483=DN429),'Number Allocation'!$A$6:$A$1483,"..."),IF(_xlpm.a="","...",_xlpm.a))</f>
        <v>...</v>
      </c>
      <c r="DL429" s="432" cm="1">
        <f t="array" ref="DL429:DN436">_xlfn.LET(_xlpm.eventsort, _xlfn.XLOOKUP(DL$412,$D$721:$P$721,$D$723:$P$730), _xlpm.eventdata, _xlfn.XLOOKUP(DL$412,$D$412:$O$412,$D$413:$O$483), _xlpm.agedata, $A$413:$C$483, _xlfn.SORTBY(_xlfn._xlws.FILTER(_xlfn.CHOOSECOLS(_xlfn.HSTACK(_xlpm.agedata,_xlpm.eventdata),2,4,1),(_xlfn.CHOOSECOLS(_xlpm.agedata,3)=DJ429),""),_xlpm.eventsort))</f>
        <v>0</v>
      </c>
      <c r="DM429" s="422" t="str">
        <v>Not Declared</v>
      </c>
      <c r="DN429" s="422" t="str">
        <v>White Horse Harriers</v>
      </c>
      <c r="DO429" s="479"/>
      <c r="DP429" s="480"/>
      <c r="DQ429" s="481"/>
      <c r="DR429" s="434"/>
      <c r="DW429" s="424"/>
      <c r="DX429" s="12"/>
      <c r="DY429" s="425"/>
      <c r="DZ429" s="15"/>
      <c r="EA429" s="15"/>
    </row>
    <row r="430" spans="1:131" s="359" customFormat="1" ht="21" customHeight="1">
      <c r="A430" s="358"/>
      <c r="B430" s="729"/>
      <c r="C430" s="729"/>
      <c r="D430" s="729"/>
      <c r="E430" s="729"/>
      <c r="F430" s="729"/>
      <c r="G430" s="729"/>
      <c r="H430" s="729"/>
      <c r="I430" s="729"/>
      <c r="J430" s="729"/>
      <c r="K430" s="729"/>
      <c r="L430" s="729"/>
      <c r="M430" s="729"/>
      <c r="N430" s="729"/>
      <c r="O430" s="729"/>
      <c r="P430" s="3"/>
      <c r="Q430" s="3"/>
      <c r="R430" s="3"/>
      <c r="S430" s="3"/>
      <c r="T430" s="3"/>
      <c r="U430" s="3"/>
      <c r="V430" s="3"/>
      <c r="W430" s="3"/>
      <c r="X430" s="3"/>
      <c r="Y430" s="89"/>
      <c r="Z430" s="433"/>
      <c r="AA430" s="747" t="str" cm="1">
        <f t="array" ref="AA430">_xlfn.LET(_xlpm.a,_xlfn.XLOOKUP(1,('Number Allocation'!$C$6:$C$1483=AC430)*('Number Allocation'!$D$6:$D$1483=AD430),'Number Allocation'!$A$6:$A$1483,"..."),IF(_xlpm.a="","...",_xlpm.a))</f>
        <v>...</v>
      </c>
      <c r="AB430" s="747">
        <v>0</v>
      </c>
      <c r="AC430" s="12" t="str">
        <v>Not Declared</v>
      </c>
      <c r="AD430" s="12" t="str">
        <v>Bicester AC</v>
      </c>
      <c r="AE430" s="747"/>
      <c r="AF430" s="12"/>
      <c r="AG430" s="425"/>
      <c r="AH430" s="433"/>
      <c r="AI430" s="747" t="str" cm="1">
        <f t="array" ref="AI430">_xlfn.LET(_xlpm.a,_xlfn.XLOOKUP(1,('Number Allocation'!$C$6:$C$1483=AK430)*('Number Allocation'!$D$6:$D$1483=AL430),'Number Allocation'!$A$6:$A$1483,"..."),IF(_xlpm.a="","...",_xlpm.a))</f>
        <v>...</v>
      </c>
      <c r="AJ430" s="747">
        <v>0</v>
      </c>
      <c r="AK430" s="12" t="str">
        <v>Not Declared</v>
      </c>
      <c r="AL430" s="12" t="str">
        <v>White Horse Harriers</v>
      </c>
      <c r="AM430" s="747"/>
      <c r="AN430" s="12"/>
      <c r="AO430" s="425"/>
      <c r="AP430" s="433"/>
      <c r="AQ430" s="747" t="str" cm="1">
        <f t="array" ref="AQ430">_xlfn.LET(_xlpm.a,_xlfn.XLOOKUP(1,('Number Allocation'!$C$6:$C$1483=AS430)*('Number Allocation'!$D$6:$D$1483=AT430),'Number Allocation'!$A$6:$A$1483,"..."),IF(_xlpm.a="","...",_xlpm.a))</f>
        <v>...</v>
      </c>
      <c r="AR430" s="747">
        <v>0</v>
      </c>
      <c r="AS430" s="12" t="str">
        <v>Not Declared</v>
      </c>
      <c r="AT430" s="12" t="str">
        <v>Abingdon AC</v>
      </c>
      <c r="AU430" s="747"/>
      <c r="AV430" s="12"/>
      <c r="AW430" s="425"/>
      <c r="AX430" s="433"/>
      <c r="AY430" s="747" t="str" cm="1">
        <f t="array" ref="AY430">_xlfn.LET(_xlpm.a,_xlfn.XLOOKUP(1,('Number Allocation'!$C$6:$C$1483=BA430)*('Number Allocation'!$D$6:$D$1483=BB430),'Number Allocation'!$A$6:$A$1483,"..."),IF(_xlpm.a="","...",_xlpm.a))</f>
        <v>...</v>
      </c>
      <c r="AZ430" s="747">
        <v>0</v>
      </c>
      <c r="BA430" s="12" t="str">
        <v>Not Declared</v>
      </c>
      <c r="BB430" s="12" t="str">
        <v>Team Kennet</v>
      </c>
      <c r="BC430" s="747"/>
      <c r="BD430" s="12"/>
      <c r="BE430" s="425"/>
      <c r="BF430" s="433"/>
      <c r="BG430" s="747" t="str" cm="1">
        <f t="array" ref="BG430">_xlfn.LET(_xlpm.a,_xlfn.XLOOKUP(1,('Number Allocation'!$C$6:$C$1483=BI430)*('Number Allocation'!$D$6:$D$1483=BJ430),'Number Allocation'!$A$6:$A$1483,"..."),IF(_xlpm.a="","...",_xlpm.a))</f>
        <v>...</v>
      </c>
      <c r="BH430" s="747">
        <v>0</v>
      </c>
      <c r="BI430" s="12" t="str">
        <v>Not Declared</v>
      </c>
      <c r="BJ430" s="12" t="str">
        <v>Bicester AC</v>
      </c>
      <c r="BK430" s="747"/>
      <c r="BL430" s="12"/>
      <c r="BM430" s="425"/>
      <c r="BN430" s="433"/>
      <c r="BO430" s="747" t="str" cm="1">
        <f t="array" ref="BO430">_xlfn.LET(_xlpm.a,_xlfn.XLOOKUP(1,('Number Allocation'!$C$6:$C$1483=BQ430)*('Number Allocation'!$D$6:$D$1483=BR430),'Number Allocation'!$A$6:$A$1483,"..."),IF(_xlpm.a="","...",_xlpm.a))</f>
        <v>...</v>
      </c>
      <c r="BP430" s="747">
        <v>0</v>
      </c>
      <c r="BQ430" s="12" t="str">
        <v>Not Declared</v>
      </c>
      <c r="BR430" s="12" t="str">
        <v>Witney Road Runners</v>
      </c>
      <c r="BS430" s="747"/>
      <c r="BT430" s="12"/>
      <c r="BU430" s="425"/>
      <c r="BV430" s="433"/>
      <c r="BW430" s="747" t="str" cm="1">
        <f t="array" ref="BW430">_xlfn.LET(_xlpm.a,_xlfn.XLOOKUP(1,('Number Allocation'!$C$6:$C$1483=BY430)*('Number Allocation'!$D$6:$D$1483=BZ430),'Number Allocation'!$A$6:$A$1483,"..."),IF(_xlpm.a="","...",_xlpm.a))</f>
        <v>...</v>
      </c>
      <c r="BX430" s="747">
        <v>0</v>
      </c>
      <c r="BY430" s="12" t="str">
        <v>Not Declared</v>
      </c>
      <c r="BZ430" s="12" t="str">
        <v>Banbury Harriers AC</v>
      </c>
      <c r="CA430" s="479"/>
      <c r="CB430" s="480"/>
      <c r="CC430" s="481"/>
      <c r="CD430" s="433"/>
      <c r="CE430" s="747" t="str" cm="1">
        <f t="array" ref="CE430">_xlfn.LET(_xlpm.a,_xlfn.XLOOKUP(1,('Number Allocation'!$C$6:$C$1483=CG430)*('Number Allocation'!$D$6:$D$1483=CH430),'Number Allocation'!$A$6:$A$1483,"..."),IF(_xlpm.a="","...",_xlpm.a))</f>
        <v>...</v>
      </c>
      <c r="CF430" s="747">
        <v>0</v>
      </c>
      <c r="CG430" s="12" t="str">
        <v>Not Declared</v>
      </c>
      <c r="CH430" s="12" t="str">
        <v>Oxford City AC</v>
      </c>
      <c r="CI430" s="479"/>
      <c r="CJ430" s="480"/>
      <c r="CK430" s="481"/>
      <c r="CL430" s="433"/>
      <c r="CM430" s="747" t="str" cm="1">
        <f t="array" ref="CM430">_xlfn.LET(_xlpm.a,_xlfn.XLOOKUP(1,('Number Allocation'!$C$6:$C$1483=CO430)*('Number Allocation'!$D$6:$D$1483=CP430),'Number Allocation'!$A$6:$A$1483,"..."),IF(_xlpm.a="","...",_xlpm.a))</f>
        <v>...</v>
      </c>
      <c r="CN430" s="747">
        <v>0</v>
      </c>
      <c r="CO430" s="12" t="str">
        <v>Not Declared</v>
      </c>
      <c r="CP430" s="12" t="str">
        <v>White Horse Harriers</v>
      </c>
      <c r="CQ430" s="479"/>
      <c r="CR430" s="480"/>
      <c r="CS430" s="481"/>
      <c r="CT430" s="433"/>
      <c r="CU430" s="747" t="str" cm="1">
        <f t="array" ref="CU430">_xlfn.LET(_xlpm.a,_xlfn.XLOOKUP(1,('Number Allocation'!$C$6:$C$1483=CW430)*('Number Allocation'!$D$6:$D$1483=CX430),'Number Allocation'!$A$6:$A$1483,"..."),IF(_xlpm.a="","...",_xlpm.a))</f>
        <v>...</v>
      </c>
      <c r="CV430" s="747">
        <v>0</v>
      </c>
      <c r="CW430" s="12" t="str">
        <v>Not Declared</v>
      </c>
      <c r="CX430" s="12" t="str">
        <v>White Horse Harriers</v>
      </c>
      <c r="CY430" s="479"/>
      <c r="CZ430" s="480"/>
      <c r="DA430" s="481"/>
      <c r="DB430" s="433"/>
      <c r="DC430" s="747" t="str" cm="1">
        <f t="array" ref="DC430">_xlfn.LET(_xlpm.a,_xlfn.XLOOKUP(1,('Number Allocation'!$C$6:$C$1483=DE430)*('Number Allocation'!$D$6:$D$1483=DF430),'Number Allocation'!$A$6:$A$1483,"..."),IF(_xlpm.a="","...",_xlpm.a))</f>
        <v>...</v>
      </c>
      <c r="DD430" s="747">
        <v>0</v>
      </c>
      <c r="DE430" s="12" t="str">
        <v>Not Declared</v>
      </c>
      <c r="DF430" s="12" t="str">
        <v>White Horse Harriers</v>
      </c>
      <c r="DG430" s="479"/>
      <c r="DH430" s="480"/>
      <c r="DI430" s="481"/>
      <c r="DJ430" s="433"/>
      <c r="DK430" s="747" t="str" cm="1">
        <f t="array" ref="DK430">_xlfn.LET(_xlpm.a,_xlfn.XLOOKUP(1,('Number Allocation'!$C$6:$C$1483=DM430)*('Number Allocation'!$D$6:$D$1483=DN430),'Number Allocation'!$A$6:$A$1483,"..."),IF(_xlpm.a="","...",_xlpm.a))</f>
        <v>...</v>
      </c>
      <c r="DL430" s="747">
        <v>0</v>
      </c>
      <c r="DM430" s="12" t="str">
        <v>Not Declared</v>
      </c>
      <c r="DN430" s="12" t="str">
        <v>Team Kennet</v>
      </c>
      <c r="DO430" s="479"/>
      <c r="DP430" s="480"/>
      <c r="DQ430" s="481"/>
      <c r="DW430" s="424"/>
      <c r="DX430" s="12"/>
      <c r="DY430" s="425"/>
      <c r="DZ430" s="15"/>
      <c r="EA430" s="15"/>
    </row>
    <row r="431" spans="1:131" s="359" customFormat="1" ht="21" customHeight="1">
      <c r="A431" s="358" t="str">
        <f>Bicester!AJ$2</f>
        <v>Bicester AC</v>
      </c>
      <c r="B431" s="729" t="str">
        <f>Bicester!AV$1</f>
        <v>B</v>
      </c>
      <c r="C431" s="729" t="s">
        <v>71</v>
      </c>
      <c r="D431" s="729" t="str" cm="1">
        <f t="array" ref="D431">_xlfn.LET(_xlpm.x, Bicester!$T$43:$AE$43, _xlpm.y, Bicester!$T$45:$AE$70, _xlpm.z, Bicester!$R$45:$R$70, IF(_xlfn.XLOOKUP($C431,_xlfn.XLOOKUP(D$412,_xlpm.x,_xlpm.y,""),_xlpm.z,"Not Declared")="", "Name not recorded",  _xlfn.XLOOKUP($C431,_xlfn.XLOOKUP(D$412,_xlpm.x,_xlpm.y,""),_xlpm.z,"Not Declared")))</f>
        <v>Not Declared</v>
      </c>
      <c r="E431" s="729" t="str" cm="1">
        <f t="array" ref="E431">_xlfn.LET(_xlpm.x, Bicester!$T$43:$AE$43, _xlpm.y, Bicester!$T$45:$AE$70, _xlpm.z, Bicester!$R$45:$R$70, IF(_xlfn.XLOOKUP($C431,_xlfn.XLOOKUP(E$412,_xlpm.x,_xlpm.y,""),_xlpm.z,"Not Declared")="", "Name not recorded",  _xlfn.XLOOKUP($C431,_xlfn.XLOOKUP(E$412,_xlpm.x,_xlpm.y,""),_xlpm.z,"Not Declared")))</f>
        <v>Not Declared</v>
      </c>
      <c r="F431" s="729" t="str" cm="1">
        <f t="array" ref="F431">_xlfn.LET(_xlpm.x, Bicester!$T$43:$AE$43, _xlpm.y, Bicester!$T$45:$AE$70, _xlpm.z, Bicester!$R$45:$R$70, IF(_xlfn.XLOOKUP($C431,_xlfn.XLOOKUP(F$412,_xlpm.x,_xlpm.y,""),_xlpm.z,"Not Declared")="", "Name not recorded",  _xlfn.XLOOKUP($C431,_xlfn.XLOOKUP(F$412,_xlpm.x,_xlpm.y,""),_xlpm.z,"Not Declared")))</f>
        <v>Not Declared</v>
      </c>
      <c r="G431" s="729" t="str" cm="1">
        <f t="array" ref="G431">_xlfn.LET(_xlpm.x, Bicester!$T$43:$AE$43, _xlpm.y, Bicester!$T$45:$AE$70, _xlpm.z, Bicester!$R$45:$R$70, IF(_xlfn.XLOOKUP($C431,_xlfn.XLOOKUP(G$412,_xlpm.x,_xlpm.y,""),_xlpm.z,"Not Declared")="", "Name not recorded",  _xlfn.XLOOKUP($C431,_xlfn.XLOOKUP(G$412,_xlpm.x,_xlpm.y,""),_xlpm.z,"Not Declared")))</f>
        <v>Not Declared</v>
      </c>
      <c r="H431" s="729" t="str" cm="1">
        <f t="array" ref="H431">_xlfn.LET(_xlpm.x, Bicester!$T$43:$AE$43, _xlpm.y, Bicester!$T$45:$AE$70, _xlpm.z, Bicester!$R$45:$R$70, IF(_xlfn.XLOOKUP($C431,_xlfn.XLOOKUP(H$412,_xlpm.x,_xlpm.y,""),_xlpm.z,"Not Declared")="", "Name not recorded",  _xlfn.XLOOKUP($C431,_xlfn.XLOOKUP(H$412,_xlpm.x,_xlpm.y,""),_xlpm.z,"Not Declared")))</f>
        <v>Not Declared</v>
      </c>
      <c r="I431" s="729" t="str" cm="1">
        <f t="array" ref="I431">_xlfn.LET(_xlpm.x, Bicester!$T$43:$AE$43, _xlpm.y, Bicester!$T$45:$AE$70, _xlpm.z, Bicester!$R$45:$R$70, IF(_xlfn.XLOOKUP($C431,_xlfn.XLOOKUP(I$412,_xlpm.x,_xlpm.y,""),_xlpm.z,"Not Declared")="", "Name not recorded",  _xlfn.XLOOKUP($C431,_xlfn.XLOOKUP(I$412,_xlpm.x,_xlpm.y,""),_xlpm.z,"Not Declared")))</f>
        <v>Not Declared</v>
      </c>
      <c r="J431" s="729" t="str" cm="1">
        <f t="array" ref="J431">_xlfn.LET(_xlpm.x, Bicester!$T$43:$AE$43, _xlpm.y, Bicester!$T$45:$AE$70, _xlpm.z, Bicester!$R$45:$R$70, IF(_xlfn.XLOOKUP($C431,_xlfn.XLOOKUP(J$412,_xlpm.x,_xlpm.y,""),_xlpm.z,"Not Declared")="", "Name not recorded",  _xlfn.XLOOKUP($C431,_xlfn.XLOOKUP(J$412,_xlpm.x,_xlpm.y,""),_xlpm.z,"Not Declared")))</f>
        <v>Not Declared</v>
      </c>
      <c r="K431" s="729" t="str" cm="1">
        <f t="array" ref="K431">_xlfn.LET(_xlpm.x, Bicester!$T$43:$AE$43, _xlpm.y, Bicester!$T$45:$AE$70, _xlpm.z, Bicester!$R$45:$R$70, IF(_xlfn.XLOOKUP($C431,_xlfn.XLOOKUP(K$412,_xlpm.x,_xlpm.y,""),_xlpm.z,"Not Declared")="", "Name not recorded",  _xlfn.XLOOKUP($C431,_xlfn.XLOOKUP(K$412,_xlpm.x,_xlpm.y,""),_xlpm.z,"Not Declared")))</f>
        <v>Not Declared</v>
      </c>
      <c r="L431" s="729" t="str" cm="1">
        <f t="array" ref="L431">_xlfn.LET(_xlpm.x, Bicester!$T$43:$AE$43, _xlpm.y, Bicester!$T$45:$AE$70, _xlpm.z, Bicester!$R$45:$R$70, IF(_xlfn.XLOOKUP($C431,_xlfn.XLOOKUP(L$412,_xlpm.x,_xlpm.y,""),_xlpm.z,"Not Declared")="", "Name not recorded",  _xlfn.XLOOKUP($C431,_xlfn.XLOOKUP(L$412,_xlpm.x,_xlpm.y,""),_xlpm.z,"Not Declared")))</f>
        <v>Not Declared</v>
      </c>
      <c r="M431" s="729" t="str" cm="1">
        <f t="array" ref="M431">_xlfn.LET(_xlpm.x, Bicester!$T$43:$AE$43, _xlpm.y, Bicester!$T$45:$AE$70, _xlpm.z, Bicester!$R$45:$R$70, IF(_xlfn.XLOOKUP($C431,_xlfn.XLOOKUP(M$412,_xlpm.x,_xlpm.y,""),_xlpm.z,"Not Declared")="", "Name not recorded",  _xlfn.XLOOKUP($C431,_xlfn.XLOOKUP(M$412,_xlpm.x,_xlpm.y,""),_xlpm.z,"Not Declared")))</f>
        <v>Not Declared</v>
      </c>
      <c r="N431" s="729" t="str" cm="1">
        <f t="array" ref="N431">_xlfn.LET(_xlpm.x, Bicester!$T$43:$AE$43, _xlpm.y, Bicester!$T$45:$AE$70, _xlpm.z, Bicester!$R$45:$R$70, IF(_xlfn.XLOOKUP($C431,_xlfn.XLOOKUP(N$412,_xlpm.x,_xlpm.y,""),_xlpm.z,"Not Declared")="", "Name not recorded",  _xlfn.XLOOKUP($C431,_xlfn.XLOOKUP(N$412,_xlpm.x,_xlpm.y,""),_xlpm.z,"Not Declared")))</f>
        <v>Not Declared</v>
      </c>
      <c r="O431" s="729" t="str" cm="1">
        <f t="array" ref="O431">_xlfn.LET(_xlpm.x, Bicester!$T$43:$AE$43, _xlpm.y, Bicester!$T$45:$AE$70, _xlpm.z, Bicester!$R$45:$R$70, IF(_xlfn.XLOOKUP($C431,_xlfn.XLOOKUP(O$412,_xlpm.x,_xlpm.y,""),_xlpm.z,"Not Declared")="", "Name not recorded",  _xlfn.XLOOKUP($C431,_xlfn.XLOOKUP(O$412,_xlpm.x,_xlpm.y,""),_xlpm.z,"Not Declared")))</f>
        <v>Not Declared</v>
      </c>
      <c r="P431" s="729">
        <v>1</v>
      </c>
      <c r="Q431" s="729">
        <v>2</v>
      </c>
      <c r="R431" s="729">
        <v>3</v>
      </c>
      <c r="S431" s="729">
        <v>4</v>
      </c>
      <c r="T431" s="729" t="str" cm="1">
        <f t="array" ref="T431">_xlfn.LET(_xlpm.x,Bicester!$T$43:$AF$43, _xlpm.y, Bicester!$T$45:$AF$70, _xlpm.z, Bicester!$R$45:$R$70, IF(_xlfn.XLOOKUP(P431,_xlfn.XLOOKUP(T$412,_xlpm.x,_xlpm.y,""),_xlpm.z,"Not Declared")="", "Name not recorded",  _xlfn.XLOOKUP(P431,_xlfn.XLOOKUP(T$412,_xlpm.x,_xlpm.y,""),_xlpm.z,"Not Declared")))</f>
        <v>Not Declared</v>
      </c>
      <c r="U431" s="729" t="str" cm="1">
        <f t="array" ref="U431">_xlfn.LET(_xlpm.x,Bicester!$T$43:$AF$43, _xlpm.y, Bicester!$T$45:$AF$70, _xlpm.z, Bicester!$R$45:$R$70, IF(_xlfn.XLOOKUP(Q431,_xlfn.XLOOKUP(U$412,_xlpm.x,_xlpm.y,""),_xlpm.z,"Not Declared")="", "Name not recorded",  _xlfn.XLOOKUP(Q431,_xlfn.XLOOKUP(U$412,_xlpm.x,_xlpm.y,""),_xlpm.z,"Not Declared")))</f>
        <v>Not Declared</v>
      </c>
      <c r="V431" s="729" t="str" cm="1">
        <f t="array" ref="V431">_xlfn.LET(_xlpm.x,Bicester!$T$43:$AF$43, _xlpm.y, Bicester!$T$45:$AF$70, _xlpm.z, Bicester!$R$45:$R$70, IF(_xlfn.XLOOKUP(R431,_xlfn.XLOOKUP(V$412,_xlpm.x,_xlpm.y,""),_xlpm.z,"Not Declared")="", "Name not recorded",  _xlfn.XLOOKUP(R431,_xlfn.XLOOKUP(V$412,_xlpm.x,_xlpm.y,""),_xlpm.z,"Not Declared")))</f>
        <v>Not Declared</v>
      </c>
      <c r="W431" s="729" t="str" cm="1">
        <f t="array" ref="W431">_xlfn.LET(_xlpm.x,Bicester!$T$43:$AF$43, _xlpm.y, Bicester!$T$45:$AF$70, _xlpm.z, Bicester!$R$45:$R$70, IF(_xlfn.XLOOKUP(S431,_xlfn.XLOOKUP(W$412,_xlpm.x,_xlpm.y,""),_xlpm.z,"Not Declared")="", "Name not recorded",  _xlfn.XLOOKUP(S431,_xlfn.XLOOKUP(W$412,_xlpm.x,_xlpm.y,""),_xlpm.z,"Not Declared")))</f>
        <v>Not Declared</v>
      </c>
      <c r="X431" s="358" t="str">
        <f>_xlfn.TEXTJOIN(", ",,T431:W431)</f>
        <v>Not Declared, Not Declared, Not Declared, Not Declared</v>
      </c>
      <c r="Y431" s="89"/>
      <c r="Z431" s="433"/>
      <c r="AA431" s="747" t="str" cm="1">
        <f t="array" ref="AA431">_xlfn.LET(_xlpm.a,_xlfn.XLOOKUP(1,('Number Allocation'!$C$6:$C$1483=AC431)*('Number Allocation'!$D$6:$D$1483=AD431),'Number Allocation'!$A$6:$A$1483,"..."),IF(_xlpm.a="","...",_xlpm.a))</f>
        <v>...</v>
      </c>
      <c r="AB431" s="747">
        <v>0</v>
      </c>
      <c r="AC431" s="12" t="str">
        <v>Not Declared</v>
      </c>
      <c r="AD431" s="12" t="str">
        <v>Banbury Harriers AC</v>
      </c>
      <c r="AE431" s="747"/>
      <c r="AF431" s="12"/>
      <c r="AG431" s="425"/>
      <c r="AH431" s="433"/>
      <c r="AI431" s="747" t="str" cm="1">
        <f t="array" ref="AI431">_xlfn.LET(_xlpm.a,_xlfn.XLOOKUP(1,('Number Allocation'!$C$6:$C$1483=AK431)*('Number Allocation'!$D$6:$D$1483=AL431),'Number Allocation'!$A$6:$A$1483,"..."),IF(_xlpm.a="","...",_xlpm.a))</f>
        <v>...</v>
      </c>
      <c r="AJ431" s="747">
        <v>0</v>
      </c>
      <c r="AK431" s="12" t="str">
        <v>Not Declared</v>
      </c>
      <c r="AL431" s="12" t="str">
        <v>Banbury Harriers AC</v>
      </c>
      <c r="AM431" s="747"/>
      <c r="AN431" s="12"/>
      <c r="AO431" s="425"/>
      <c r="AP431" s="433"/>
      <c r="AQ431" s="747" t="str" cm="1">
        <f t="array" ref="AQ431">_xlfn.LET(_xlpm.a,_xlfn.XLOOKUP(1,('Number Allocation'!$C$6:$C$1483=AS431)*('Number Allocation'!$D$6:$D$1483=AT431),'Number Allocation'!$A$6:$A$1483,"..."),IF(_xlpm.a="","...",_xlpm.a))</f>
        <v>...</v>
      </c>
      <c r="AR431" s="747">
        <v>0</v>
      </c>
      <c r="AS431" s="12" t="str">
        <v>Not Declared</v>
      </c>
      <c r="AT431" s="12" t="str">
        <v>Bicester AC</v>
      </c>
      <c r="AU431" s="747"/>
      <c r="AV431" s="12"/>
      <c r="AW431" s="425"/>
      <c r="AX431" s="433"/>
      <c r="AY431" s="747" t="str" cm="1">
        <f t="array" ref="AY431">_xlfn.LET(_xlpm.a,_xlfn.XLOOKUP(1,('Number Allocation'!$C$6:$C$1483=BA431)*('Number Allocation'!$D$6:$D$1483=BB431),'Number Allocation'!$A$6:$A$1483,"..."),IF(_xlpm.a="","...",_xlpm.a))</f>
        <v>...</v>
      </c>
      <c r="AZ431" s="747">
        <v>0</v>
      </c>
      <c r="BA431" s="12" t="str">
        <v>Not Declared</v>
      </c>
      <c r="BB431" s="12" t="str">
        <v>Oxford City AC</v>
      </c>
      <c r="BC431" s="747"/>
      <c r="BD431" s="12"/>
      <c r="BE431" s="425"/>
      <c r="BF431" s="433"/>
      <c r="BG431" s="747" t="str" cm="1">
        <f t="array" ref="BG431">_xlfn.LET(_xlpm.a,_xlfn.XLOOKUP(1,('Number Allocation'!$C$6:$C$1483=BI431)*('Number Allocation'!$D$6:$D$1483=BJ431),'Number Allocation'!$A$6:$A$1483,"..."),IF(_xlpm.a="","...",_xlpm.a))</f>
        <v>...</v>
      </c>
      <c r="BH431" s="747">
        <v>0</v>
      </c>
      <c r="BI431" s="12" t="str">
        <v>Not Declared</v>
      </c>
      <c r="BJ431" s="12" t="str">
        <v>Witney Road Runners</v>
      </c>
      <c r="BK431" s="747"/>
      <c r="BL431" s="12"/>
      <c r="BM431" s="425"/>
      <c r="BN431" s="433"/>
      <c r="BO431" s="747" t="str" cm="1">
        <f t="array" ref="BO431">_xlfn.LET(_xlpm.a,_xlfn.XLOOKUP(1,('Number Allocation'!$C$6:$C$1483=BQ431)*('Number Allocation'!$D$6:$D$1483=BR431),'Number Allocation'!$A$6:$A$1483,"..."),IF(_xlpm.a="","...",_xlpm.a))</f>
        <v>...</v>
      </c>
      <c r="BP431" s="747">
        <v>0</v>
      </c>
      <c r="BQ431" s="12" t="str">
        <v>Not Declared</v>
      </c>
      <c r="BR431" s="12" t="str">
        <v>White Horse Harriers</v>
      </c>
      <c r="BS431" s="747"/>
      <c r="BT431" s="12"/>
      <c r="BU431" s="425"/>
      <c r="BV431" s="433"/>
      <c r="BW431" s="747" t="str" cm="1">
        <f t="array" ref="BW431">_xlfn.LET(_xlpm.a,_xlfn.XLOOKUP(1,('Number Allocation'!$C$6:$C$1483=BY431)*('Number Allocation'!$D$6:$D$1483=BZ431),'Number Allocation'!$A$6:$A$1483,"..."),IF(_xlpm.a="","...",_xlpm.a))</f>
        <v>...</v>
      </c>
      <c r="BX431" s="747">
        <v>0</v>
      </c>
      <c r="BY431" s="12" t="str">
        <v>Not Declared</v>
      </c>
      <c r="BZ431" s="12" t="str">
        <v>Bicester AC</v>
      </c>
      <c r="CA431" s="479"/>
      <c r="CB431" s="480"/>
      <c r="CC431" s="481"/>
      <c r="CD431" s="433"/>
      <c r="CE431" s="747" t="str" cm="1">
        <f t="array" ref="CE431">_xlfn.LET(_xlpm.a,_xlfn.XLOOKUP(1,('Number Allocation'!$C$6:$C$1483=CG431)*('Number Allocation'!$D$6:$D$1483=CH431),'Number Allocation'!$A$6:$A$1483,"..."),IF(_xlpm.a="","...",_xlpm.a))</f>
        <v>...</v>
      </c>
      <c r="CF431" s="747">
        <v>0</v>
      </c>
      <c r="CG431" s="12" t="str">
        <v>Not Declared</v>
      </c>
      <c r="CH431" s="12" t="str">
        <v>Radley AC</v>
      </c>
      <c r="CI431" s="479"/>
      <c r="CJ431" s="480"/>
      <c r="CK431" s="481"/>
      <c r="CL431" s="433"/>
      <c r="CM431" s="747" t="str" cm="1">
        <f t="array" ref="CM431">_xlfn.LET(_xlpm.a,_xlfn.XLOOKUP(1,('Number Allocation'!$C$6:$C$1483=CO431)*('Number Allocation'!$D$6:$D$1483=CP431),'Number Allocation'!$A$6:$A$1483,"..."),IF(_xlpm.a="","...",_xlpm.a))</f>
        <v>...</v>
      </c>
      <c r="CN431" s="747">
        <v>0</v>
      </c>
      <c r="CO431" s="12" t="str">
        <v>Not Declared</v>
      </c>
      <c r="CP431" s="12" t="str">
        <v>Abingdon AC</v>
      </c>
      <c r="CQ431" s="479"/>
      <c r="CR431" s="480"/>
      <c r="CS431" s="481"/>
      <c r="CT431" s="433"/>
      <c r="CU431" s="747" t="str" cm="1">
        <f t="array" ref="CU431">_xlfn.LET(_xlpm.a,_xlfn.XLOOKUP(1,('Number Allocation'!$C$6:$C$1483=CW431)*('Number Allocation'!$D$6:$D$1483=CX431),'Number Allocation'!$A$6:$A$1483,"..."),IF(_xlpm.a="","...",_xlpm.a))</f>
        <v>...</v>
      </c>
      <c r="CV431" s="747">
        <v>0</v>
      </c>
      <c r="CW431" s="12" t="str">
        <v>Not Declared</v>
      </c>
      <c r="CX431" s="12" t="str">
        <v>Team Kennet</v>
      </c>
      <c r="CY431" s="479"/>
      <c r="CZ431" s="480"/>
      <c r="DA431" s="481"/>
      <c r="DB431" s="433"/>
      <c r="DC431" s="747" t="str" cm="1">
        <f t="array" ref="DC431">_xlfn.LET(_xlpm.a,_xlfn.XLOOKUP(1,('Number Allocation'!$C$6:$C$1483=DE431)*('Number Allocation'!$D$6:$D$1483=DF431),'Number Allocation'!$A$6:$A$1483,"..."),IF(_xlpm.a="","...",_xlpm.a))</f>
        <v>...</v>
      </c>
      <c r="DD431" s="747">
        <v>0</v>
      </c>
      <c r="DE431" s="12" t="str">
        <v>Not Declared</v>
      </c>
      <c r="DF431" s="12" t="str">
        <v>Banbury Harriers AC</v>
      </c>
      <c r="DG431" s="479"/>
      <c r="DH431" s="480"/>
      <c r="DI431" s="481"/>
      <c r="DJ431" s="433"/>
      <c r="DK431" s="747" t="str" cm="1">
        <f t="array" ref="DK431">_xlfn.LET(_xlpm.a,_xlfn.XLOOKUP(1,('Number Allocation'!$C$6:$C$1483=DM431)*('Number Allocation'!$D$6:$D$1483=DN431),'Number Allocation'!$A$6:$A$1483,"..."),IF(_xlpm.a="","...",_xlpm.a))</f>
        <v>...</v>
      </c>
      <c r="DL431" s="747">
        <v>0</v>
      </c>
      <c r="DM431" s="12" t="str">
        <v>Not Declared</v>
      </c>
      <c r="DN431" s="12" t="str">
        <v>Abingdon AC</v>
      </c>
      <c r="DO431" s="479"/>
      <c r="DP431" s="480"/>
      <c r="DQ431" s="481"/>
      <c r="DW431" s="426"/>
      <c r="DX431" s="427"/>
      <c r="DY431" s="428"/>
      <c r="DZ431" s="15"/>
      <c r="EA431" s="15"/>
    </row>
    <row r="432" spans="1:131" s="359" customFormat="1" ht="21" customHeight="1">
      <c r="A432" s="358" t="str">
        <f>A431</f>
        <v>Bicester AC</v>
      </c>
      <c r="B432" s="729" t="str">
        <f>Bicester!AV$2</f>
        <v>BB</v>
      </c>
      <c r="C432" s="729" t="s">
        <v>65</v>
      </c>
      <c r="D432" s="729" t="str" cm="1">
        <f t="array" ref="D432">_xlfn.LET(_xlpm.x, Bicester!$T$43:$AE$43, _xlpm.y, Bicester!$T$45:$AE$70, _xlpm.z, Bicester!$R$45:$R$70, IF(_xlfn.XLOOKUP($C432,_xlfn.XLOOKUP(D$412,_xlpm.x,_xlpm.y,""),_xlpm.z,"Not Declared")="", "Name not recorded",  _xlfn.XLOOKUP($C432,_xlfn.XLOOKUP(D$412,_xlpm.x,_xlpm.y,""),_xlpm.z,"Not Declared")))</f>
        <v>Not Declared</v>
      </c>
      <c r="E432" s="729" t="str" cm="1">
        <f t="array" ref="E432">_xlfn.LET(_xlpm.x, Bicester!$T$43:$AE$43, _xlpm.y, Bicester!$T$45:$AE$70, _xlpm.z, Bicester!$R$45:$R$70, IF(_xlfn.XLOOKUP($C432,_xlfn.XLOOKUP(E$412,_xlpm.x,_xlpm.y,""),_xlpm.z,"Not Declared")="", "Name not recorded",  _xlfn.XLOOKUP($C432,_xlfn.XLOOKUP(E$412,_xlpm.x,_xlpm.y,""),_xlpm.z,"Not Declared")))</f>
        <v>Not Declared</v>
      </c>
      <c r="F432" s="729" t="str" cm="1">
        <f t="array" ref="F432">_xlfn.LET(_xlpm.x, Bicester!$T$43:$AE$43, _xlpm.y, Bicester!$T$45:$AE$70, _xlpm.z, Bicester!$R$45:$R$70, IF(_xlfn.XLOOKUP($C432,_xlfn.XLOOKUP(F$412,_xlpm.x,_xlpm.y,""),_xlpm.z,"Not Declared")="", "Name not recorded",  _xlfn.XLOOKUP($C432,_xlfn.XLOOKUP(F$412,_xlpm.x,_xlpm.y,""),_xlpm.z,"Not Declared")))</f>
        <v>Not Declared</v>
      </c>
      <c r="G432" s="729" t="str" cm="1">
        <f t="array" ref="G432">_xlfn.LET(_xlpm.x, Bicester!$T$43:$AE$43, _xlpm.y, Bicester!$T$45:$AE$70, _xlpm.z, Bicester!$R$45:$R$70, IF(_xlfn.XLOOKUP($C432,_xlfn.XLOOKUP(G$412,_xlpm.x,_xlpm.y,""),_xlpm.z,"Not Declared")="", "Name not recorded",  _xlfn.XLOOKUP($C432,_xlfn.XLOOKUP(G$412,_xlpm.x,_xlpm.y,""),_xlpm.z,"Not Declared")))</f>
        <v>Not Declared</v>
      </c>
      <c r="H432" s="729" t="str" cm="1">
        <f t="array" ref="H432">_xlfn.LET(_xlpm.x, Bicester!$T$43:$AE$43, _xlpm.y, Bicester!$T$45:$AE$70, _xlpm.z, Bicester!$R$45:$R$70, IF(_xlfn.XLOOKUP($C432,_xlfn.XLOOKUP(H$412,_xlpm.x,_xlpm.y,""),_xlpm.z,"Not Declared")="", "Name not recorded",  _xlfn.XLOOKUP($C432,_xlfn.XLOOKUP(H$412,_xlpm.x,_xlpm.y,""),_xlpm.z,"Not Declared")))</f>
        <v>Not Declared</v>
      </c>
      <c r="I432" s="729" t="str" cm="1">
        <f t="array" ref="I432">_xlfn.LET(_xlpm.x, Bicester!$T$43:$AE$43, _xlpm.y, Bicester!$T$45:$AE$70, _xlpm.z, Bicester!$R$45:$R$70, IF(_xlfn.XLOOKUP($C432,_xlfn.XLOOKUP(I$412,_xlpm.x,_xlpm.y,""),_xlpm.z,"Not Declared")="", "Name not recorded",  _xlfn.XLOOKUP($C432,_xlfn.XLOOKUP(I$412,_xlpm.x,_xlpm.y,""),_xlpm.z,"Not Declared")))</f>
        <v>Not Declared</v>
      </c>
      <c r="J432" s="729" t="str" cm="1">
        <f t="array" ref="J432">_xlfn.LET(_xlpm.x, Bicester!$T$43:$AE$43, _xlpm.y, Bicester!$T$45:$AE$70, _xlpm.z, Bicester!$R$45:$R$70, IF(_xlfn.XLOOKUP($C432,_xlfn.XLOOKUP(J$412,_xlpm.x,_xlpm.y,""),_xlpm.z,"Not Declared")="", "Name not recorded",  _xlfn.XLOOKUP($C432,_xlfn.XLOOKUP(J$412,_xlpm.x,_xlpm.y,""),_xlpm.z,"Not Declared")))</f>
        <v>Not Declared</v>
      </c>
      <c r="K432" s="729" t="str" cm="1">
        <f t="array" ref="K432">_xlfn.LET(_xlpm.x, Bicester!$T$43:$AE$43, _xlpm.y, Bicester!$T$45:$AE$70, _xlpm.z, Bicester!$R$45:$R$70, IF(_xlfn.XLOOKUP($C432,_xlfn.XLOOKUP(K$412,_xlpm.x,_xlpm.y,""),_xlpm.z,"Not Declared")="", "Name not recorded",  _xlfn.XLOOKUP($C432,_xlfn.XLOOKUP(K$412,_xlpm.x,_xlpm.y,""),_xlpm.z,"Not Declared")))</f>
        <v>Not Declared</v>
      </c>
      <c r="L432" s="729" t="str" cm="1">
        <f t="array" ref="L432">_xlfn.LET(_xlpm.x, Bicester!$T$43:$AE$43, _xlpm.y, Bicester!$T$45:$AE$70, _xlpm.z, Bicester!$R$45:$R$70, IF(_xlfn.XLOOKUP($C432,_xlfn.XLOOKUP(L$412,_xlpm.x,_xlpm.y,""),_xlpm.z,"Not Declared")="", "Name not recorded",  _xlfn.XLOOKUP($C432,_xlfn.XLOOKUP(L$412,_xlpm.x,_xlpm.y,""),_xlpm.z,"Not Declared")))</f>
        <v>Not Declared</v>
      </c>
      <c r="M432" s="729" t="str" cm="1">
        <f t="array" ref="M432">_xlfn.LET(_xlpm.x, Bicester!$T$43:$AE$43, _xlpm.y, Bicester!$T$45:$AE$70, _xlpm.z, Bicester!$R$45:$R$70, IF(_xlfn.XLOOKUP($C432,_xlfn.XLOOKUP(M$412,_xlpm.x,_xlpm.y,""),_xlpm.z,"Not Declared")="", "Name not recorded",  _xlfn.XLOOKUP($C432,_xlfn.XLOOKUP(M$412,_xlpm.x,_xlpm.y,""),_xlpm.z,"Not Declared")))</f>
        <v>Not Declared</v>
      </c>
      <c r="N432" s="729" t="str" cm="1">
        <f t="array" ref="N432">_xlfn.LET(_xlpm.x, Bicester!$T$43:$AE$43, _xlpm.y, Bicester!$T$45:$AE$70, _xlpm.z, Bicester!$R$45:$R$70, IF(_xlfn.XLOOKUP($C432,_xlfn.XLOOKUP(N$412,_xlpm.x,_xlpm.y,""),_xlpm.z,"Not Declared")="", "Name not recorded",  _xlfn.XLOOKUP($C432,_xlfn.XLOOKUP(N$412,_xlpm.x,_xlpm.y,""),_xlpm.z,"Not Declared")))</f>
        <v>Not Declared</v>
      </c>
      <c r="O432" s="729" t="str" cm="1">
        <f t="array" ref="O432">_xlfn.LET(_xlpm.x, Bicester!$T$43:$AE$43, _xlpm.y, Bicester!$T$45:$AE$70, _xlpm.z, Bicester!$R$45:$R$70, IF(_xlfn.XLOOKUP($C432,_xlfn.XLOOKUP(O$412,_xlpm.x,_xlpm.y,""),_xlpm.z,"Not Declared")="", "Name not recorded",  _xlfn.XLOOKUP($C432,_xlfn.XLOOKUP(O$412,_xlpm.x,_xlpm.y,""),_xlpm.z,"Not Declared")))</f>
        <v>Not Declared</v>
      </c>
      <c r="P432" s="732"/>
      <c r="Q432" s="732"/>
      <c r="R432" s="732"/>
      <c r="S432" s="732"/>
      <c r="T432" s="732"/>
      <c r="U432" s="732"/>
      <c r="V432" s="732"/>
      <c r="W432" s="732"/>
      <c r="X432" s="732"/>
      <c r="Y432" s="89"/>
      <c r="Z432" s="433"/>
      <c r="AA432" s="747" t="str" cm="1">
        <f t="array" ref="AA432">_xlfn.LET(_xlpm.a,_xlfn.XLOOKUP(1,('Number Allocation'!$C$6:$C$1483=AC432)*('Number Allocation'!$D$6:$D$1483=AD432),'Number Allocation'!$A$6:$A$1483,"..."),IF(_xlpm.a="","...",_xlpm.a))</f>
        <v>...</v>
      </c>
      <c r="AB432" s="747">
        <v>0</v>
      </c>
      <c r="AC432" s="12" t="str">
        <v>Not Declared</v>
      </c>
      <c r="AD432" s="12" t="str">
        <v>Radley AC</v>
      </c>
      <c r="AE432" s="747"/>
      <c r="AF432" s="12"/>
      <c r="AG432" s="425"/>
      <c r="AH432" s="433"/>
      <c r="AI432" s="747" t="str" cm="1">
        <f t="array" ref="AI432">_xlfn.LET(_xlpm.a,_xlfn.XLOOKUP(1,('Number Allocation'!$C$6:$C$1483=AK432)*('Number Allocation'!$D$6:$D$1483=AL432),'Number Allocation'!$A$6:$A$1483,"..."),IF(_xlpm.a="","...",_xlpm.a))</f>
        <v>...</v>
      </c>
      <c r="AJ432" s="747">
        <v>0</v>
      </c>
      <c r="AK432" s="12" t="str">
        <v>Not Declared</v>
      </c>
      <c r="AL432" s="12" t="str">
        <v>Witney Road Runners</v>
      </c>
      <c r="AM432" s="747"/>
      <c r="AN432" s="12"/>
      <c r="AO432" s="425"/>
      <c r="AP432" s="433"/>
      <c r="AQ432" s="747" t="str" cm="1">
        <f t="array" ref="AQ432">_xlfn.LET(_xlpm.a,_xlfn.XLOOKUP(1,('Number Allocation'!$C$6:$C$1483=AS432)*('Number Allocation'!$D$6:$D$1483=AT432),'Number Allocation'!$A$6:$A$1483,"..."),IF(_xlpm.a="","...",_xlpm.a))</f>
        <v>...</v>
      </c>
      <c r="AR432" s="747">
        <v>0</v>
      </c>
      <c r="AS432" s="12" t="str">
        <v>Not Declared</v>
      </c>
      <c r="AT432" s="12" t="str">
        <v>White Horse Harriers</v>
      </c>
      <c r="AU432" s="747"/>
      <c r="AV432" s="12"/>
      <c r="AW432" s="425"/>
      <c r="AX432" s="433"/>
      <c r="AY432" s="747" t="str" cm="1">
        <f t="array" ref="AY432">_xlfn.LET(_xlpm.a,_xlfn.XLOOKUP(1,('Number Allocation'!$C$6:$C$1483=BA432)*('Number Allocation'!$D$6:$D$1483=BB432),'Number Allocation'!$A$6:$A$1483,"..."),IF(_xlpm.a="","...",_xlpm.a))</f>
        <v>...</v>
      </c>
      <c r="AZ432" s="747">
        <v>0</v>
      </c>
      <c r="BA432" s="12" t="str">
        <v>Not Declared</v>
      </c>
      <c r="BB432" s="12" t="str">
        <v>Banbury Harriers AC</v>
      </c>
      <c r="BC432" s="747"/>
      <c r="BD432" s="12"/>
      <c r="BE432" s="425"/>
      <c r="BF432" s="433"/>
      <c r="BG432" s="747" t="str" cm="1">
        <f t="array" ref="BG432">_xlfn.LET(_xlpm.a,_xlfn.XLOOKUP(1,('Number Allocation'!$C$6:$C$1483=BI432)*('Number Allocation'!$D$6:$D$1483=BJ432),'Number Allocation'!$A$6:$A$1483,"..."),IF(_xlpm.a="","...",_xlpm.a))</f>
        <v>...</v>
      </c>
      <c r="BH432" s="747">
        <v>0</v>
      </c>
      <c r="BI432" s="12" t="str">
        <v>Not Declared</v>
      </c>
      <c r="BJ432" s="12" t="str">
        <v>White Horse Harriers</v>
      </c>
      <c r="BK432" s="747"/>
      <c r="BL432" s="12"/>
      <c r="BM432" s="425"/>
      <c r="BN432" s="433"/>
      <c r="BO432" s="747" t="str" cm="1">
        <f t="array" ref="BO432">_xlfn.LET(_xlpm.a,_xlfn.XLOOKUP(1,('Number Allocation'!$C$6:$C$1483=BQ432)*('Number Allocation'!$D$6:$D$1483=BR432),'Number Allocation'!$A$6:$A$1483,"..."),IF(_xlpm.a="","...",_xlpm.a))</f>
        <v>...</v>
      </c>
      <c r="BP432" s="747">
        <v>0</v>
      </c>
      <c r="BQ432" s="12" t="str">
        <v>Not Declared</v>
      </c>
      <c r="BR432" s="12" t="str">
        <v>Radley AC</v>
      </c>
      <c r="BS432" s="747"/>
      <c r="BT432" s="12"/>
      <c r="BU432" s="425"/>
      <c r="BV432" s="433"/>
      <c r="BW432" s="747" t="str" cm="1">
        <f t="array" ref="BW432">_xlfn.LET(_xlpm.a,_xlfn.XLOOKUP(1,('Number Allocation'!$C$6:$C$1483=BY432)*('Number Allocation'!$D$6:$D$1483=BZ432),'Number Allocation'!$A$6:$A$1483,"..."),IF(_xlpm.a="","...",_xlpm.a))</f>
        <v>...</v>
      </c>
      <c r="BX432" s="747">
        <v>0</v>
      </c>
      <c r="BY432" s="12" t="str">
        <v>Not Declared</v>
      </c>
      <c r="BZ432" s="12" t="str">
        <v>Team Kennet</v>
      </c>
      <c r="CA432" s="479"/>
      <c r="CB432" s="480"/>
      <c r="CC432" s="481"/>
      <c r="CD432" s="433"/>
      <c r="CE432" s="747" t="str" cm="1">
        <f t="array" ref="CE432">_xlfn.LET(_xlpm.a,_xlfn.XLOOKUP(1,('Number Allocation'!$C$6:$C$1483=CG432)*('Number Allocation'!$D$6:$D$1483=CH432),'Number Allocation'!$A$6:$A$1483,"..."),IF(_xlpm.a="","...",_xlpm.a))</f>
        <v>...</v>
      </c>
      <c r="CF432" s="747">
        <v>0</v>
      </c>
      <c r="CG432" s="12" t="str">
        <v>Not Declared</v>
      </c>
      <c r="CH432" s="12" t="str">
        <v>Witney Road Runners</v>
      </c>
      <c r="CI432" s="479"/>
      <c r="CJ432" s="480"/>
      <c r="CK432" s="481"/>
      <c r="CL432" s="433"/>
      <c r="CM432" s="747" t="str" cm="1">
        <f t="array" ref="CM432">_xlfn.LET(_xlpm.a,_xlfn.XLOOKUP(1,('Number Allocation'!$C$6:$C$1483=CO432)*('Number Allocation'!$D$6:$D$1483=CP432),'Number Allocation'!$A$6:$A$1483,"..."),IF(_xlpm.a="","...",_xlpm.a))</f>
        <v>...</v>
      </c>
      <c r="CN432" s="747">
        <v>0</v>
      </c>
      <c r="CO432" s="12" t="str">
        <v>Not Declared</v>
      </c>
      <c r="CP432" s="12" t="str">
        <v>Oxford City AC</v>
      </c>
      <c r="CQ432" s="479"/>
      <c r="CR432" s="480"/>
      <c r="CS432" s="481"/>
      <c r="CT432" s="433"/>
      <c r="CU432" s="747" t="str" cm="1">
        <f t="array" ref="CU432">_xlfn.LET(_xlpm.a,_xlfn.XLOOKUP(1,('Number Allocation'!$C$6:$C$1483=CW432)*('Number Allocation'!$D$6:$D$1483=CX432),'Number Allocation'!$A$6:$A$1483,"..."),IF(_xlpm.a="","...",_xlpm.a))</f>
        <v>...</v>
      </c>
      <c r="CV432" s="747">
        <v>0</v>
      </c>
      <c r="CW432" s="12" t="str">
        <v>Not Declared</v>
      </c>
      <c r="CX432" s="12" t="str">
        <v>Banbury Harriers AC</v>
      </c>
      <c r="CY432" s="479"/>
      <c r="CZ432" s="480"/>
      <c r="DA432" s="481"/>
      <c r="DB432" s="433"/>
      <c r="DC432" s="747" t="str" cm="1">
        <f t="array" ref="DC432">_xlfn.LET(_xlpm.a,_xlfn.XLOOKUP(1,('Number Allocation'!$C$6:$C$1483=DE432)*('Number Allocation'!$D$6:$D$1483=DF432),'Number Allocation'!$A$6:$A$1483,"..."),IF(_xlpm.a="","...",_xlpm.a))</f>
        <v>...</v>
      </c>
      <c r="DD432" s="747">
        <v>0</v>
      </c>
      <c r="DE432" s="12" t="str">
        <v>Not Declared</v>
      </c>
      <c r="DF432" s="12" t="str">
        <v>Radley AC</v>
      </c>
      <c r="DG432" s="479"/>
      <c r="DH432" s="480"/>
      <c r="DI432" s="481"/>
      <c r="DJ432" s="433"/>
      <c r="DK432" s="747" t="str" cm="1">
        <f t="array" ref="DK432">_xlfn.LET(_xlpm.a,_xlfn.XLOOKUP(1,('Number Allocation'!$C$6:$C$1483=DM432)*('Number Allocation'!$D$6:$D$1483=DN432),'Number Allocation'!$A$6:$A$1483,"..."),IF(_xlpm.a="","...",_xlpm.a))</f>
        <v>...</v>
      </c>
      <c r="DL432" s="747">
        <v>0</v>
      </c>
      <c r="DM432" s="12" t="str">
        <v>Not Declared</v>
      </c>
      <c r="DN432" s="12" t="str">
        <v>Oxford City AC</v>
      </c>
      <c r="DO432" s="479"/>
      <c r="DP432" s="480"/>
      <c r="DQ432" s="481"/>
      <c r="DW432" s="12"/>
      <c r="DX432" s="12"/>
      <c r="DY432" s="12"/>
      <c r="DZ432" s="15"/>
      <c r="EA432" s="15"/>
    </row>
    <row r="433" spans="1:131" s="359" customFormat="1" ht="21" customHeight="1">
      <c r="A433" s="358" t="str">
        <f>A431</f>
        <v>Bicester AC</v>
      </c>
      <c r="B433" s="729"/>
      <c r="C433" s="729" t="s">
        <v>517</v>
      </c>
      <c r="D433" s="729" t="str" cm="1">
        <f t="array" ref="D433">_xlfn.LET(_xlpm.x, Bicester!$T$43:$AE$43, _xlpm.y, Bicester!$T$45:$AE$70, _xlpm.z, Bicester!$R$45:$R$70, IF(_xlfn.XLOOKUP($C433,_xlfn.XLOOKUP(D$412,_xlpm.x,_xlpm.y,""),_xlpm.z,"Not Declared")="", "Name not recorded",  _xlfn.XLOOKUP($C433,_xlfn.XLOOKUP(D$412,_xlpm.x,_xlpm.y,""),_xlpm.z,"Not Declared")))</f>
        <v>Not Declared</v>
      </c>
      <c r="E433" s="729" t="str" cm="1">
        <f t="array" ref="E433">_xlfn.LET(_xlpm.x, Bicester!$T$43:$AE$43, _xlpm.y, Bicester!$T$45:$AE$70, _xlpm.z, Bicester!$R$45:$R$70, IF(_xlfn.XLOOKUP($C433,_xlfn.XLOOKUP(E$412,_xlpm.x,_xlpm.y,""),_xlpm.z,"Not Declared")="", "Name not recorded",  _xlfn.XLOOKUP($C433,_xlfn.XLOOKUP(E$412,_xlpm.x,_xlpm.y,""),_xlpm.z,"Not Declared")))</f>
        <v>Not Declared</v>
      </c>
      <c r="F433" s="729" t="str" cm="1">
        <f t="array" ref="F433">_xlfn.LET(_xlpm.x, Bicester!$T$43:$AE$43, _xlpm.y, Bicester!$T$45:$AE$70, _xlpm.z, Bicester!$R$45:$R$70, IF(_xlfn.XLOOKUP($C433,_xlfn.XLOOKUP(F$412,_xlpm.x,_xlpm.y,""),_xlpm.z,"Not Declared")="", "Name not recorded",  _xlfn.XLOOKUP($C433,_xlfn.XLOOKUP(F$412,_xlpm.x,_xlpm.y,""),_xlpm.z,"Not Declared")))</f>
        <v>Not Declared</v>
      </c>
      <c r="G433" s="729" t="str" cm="1">
        <f t="array" ref="G433">_xlfn.LET(_xlpm.x, Bicester!$T$43:$AE$43, _xlpm.y, Bicester!$T$45:$AE$70, _xlpm.z, Bicester!$R$45:$R$70, IF(_xlfn.XLOOKUP($C433,_xlfn.XLOOKUP(G$412,_xlpm.x,_xlpm.y,""),_xlpm.z,"Not Declared")="", "Name not recorded",  _xlfn.XLOOKUP($C433,_xlfn.XLOOKUP(G$412,_xlpm.x,_xlpm.y,""),_xlpm.z,"Not Declared")))</f>
        <v>Not Declared</v>
      </c>
      <c r="H433" s="729" t="str" cm="1">
        <f t="array" ref="H433">_xlfn.LET(_xlpm.x, Bicester!$T$43:$AE$43, _xlpm.y, Bicester!$T$45:$AE$70, _xlpm.z, Bicester!$R$45:$R$70, IF(_xlfn.XLOOKUP($C433,_xlfn.XLOOKUP(H$412,_xlpm.x,_xlpm.y,""),_xlpm.z,"Not Declared")="", "Name not recorded",  _xlfn.XLOOKUP($C433,_xlfn.XLOOKUP(H$412,_xlpm.x,_xlpm.y,""),_xlpm.z,"Not Declared")))</f>
        <v>Not Declared</v>
      </c>
      <c r="I433" s="729" t="str" cm="1">
        <f t="array" ref="I433">_xlfn.LET(_xlpm.x, Bicester!$T$43:$AE$43, _xlpm.y, Bicester!$T$45:$AE$70, _xlpm.z, Bicester!$R$45:$R$70, IF(_xlfn.XLOOKUP($C433,_xlfn.XLOOKUP(I$412,_xlpm.x,_xlpm.y,""),_xlpm.z,"Not Declared")="", "Name not recorded",  _xlfn.XLOOKUP($C433,_xlfn.XLOOKUP(I$412,_xlpm.x,_xlpm.y,""),_xlpm.z,"Not Declared")))</f>
        <v>Not Declared</v>
      </c>
      <c r="J433" s="729" t="str" cm="1">
        <f t="array" ref="J433">_xlfn.LET(_xlpm.x, Bicester!$T$43:$AE$43, _xlpm.y, Bicester!$T$45:$AE$70, _xlpm.z, Bicester!$R$45:$R$70, IF(_xlfn.XLOOKUP($C433,_xlfn.XLOOKUP(J$412,_xlpm.x,_xlpm.y,""),_xlpm.z,"Not Declared")="", "Name not recorded",  _xlfn.XLOOKUP($C433,_xlfn.XLOOKUP(J$412,_xlpm.x,_xlpm.y,""),_xlpm.z,"Not Declared")))</f>
        <v>Not Declared</v>
      </c>
      <c r="K433" s="729" t="str" cm="1">
        <f t="array" ref="K433">_xlfn.LET(_xlpm.x, Bicester!$T$43:$AE$43, _xlpm.y, Bicester!$T$45:$AE$70, _xlpm.z, Bicester!$R$45:$R$70, IF(_xlfn.XLOOKUP($C433,_xlfn.XLOOKUP(K$412,_xlpm.x,_xlpm.y,""),_xlpm.z,"Not Declared")="", "Name not recorded",  _xlfn.XLOOKUP($C433,_xlfn.XLOOKUP(K$412,_xlpm.x,_xlpm.y,""),_xlpm.z,"Not Declared")))</f>
        <v>Not Declared</v>
      </c>
      <c r="L433" s="729" t="str" cm="1">
        <f t="array" ref="L433">_xlfn.LET(_xlpm.x, Bicester!$T$43:$AE$43, _xlpm.y, Bicester!$T$45:$AE$70, _xlpm.z, Bicester!$R$45:$R$70, IF(_xlfn.XLOOKUP($C433,_xlfn.XLOOKUP(L$412,_xlpm.x,_xlpm.y,""),_xlpm.z,"Not Declared")="", "Name not recorded",  _xlfn.XLOOKUP($C433,_xlfn.XLOOKUP(L$412,_xlpm.x,_xlpm.y,""),_xlpm.z,"Not Declared")))</f>
        <v>Not Declared</v>
      </c>
      <c r="M433" s="729" t="str" cm="1">
        <f t="array" ref="M433">_xlfn.LET(_xlpm.x, Bicester!$T$43:$AE$43, _xlpm.y, Bicester!$T$45:$AE$70, _xlpm.z, Bicester!$R$45:$R$70, IF(_xlfn.XLOOKUP($C433,_xlfn.XLOOKUP(M$412,_xlpm.x,_xlpm.y,""),_xlpm.z,"Not Declared")="", "Name not recorded",  _xlfn.XLOOKUP($C433,_xlfn.XLOOKUP(M$412,_xlpm.x,_xlpm.y,""),_xlpm.z,"Not Declared")))</f>
        <v>Not Declared</v>
      </c>
      <c r="N433" s="729" t="str" cm="1">
        <f t="array" ref="N433">_xlfn.LET(_xlpm.x, Bicester!$T$43:$AE$43, _xlpm.y, Bicester!$T$45:$AE$70, _xlpm.z, Bicester!$R$45:$R$70, IF(_xlfn.XLOOKUP($C433,_xlfn.XLOOKUP(N$412,_xlpm.x,_xlpm.y,""),_xlpm.z,"Not Declared")="", "Name not recorded",  _xlfn.XLOOKUP($C433,_xlfn.XLOOKUP(N$412,_xlpm.x,_xlpm.y,""),_xlpm.z,"Not Declared")))</f>
        <v>Not Declared</v>
      </c>
      <c r="O433" s="729" t="str" cm="1">
        <f t="array" ref="O433">_xlfn.LET(_xlpm.x, Bicester!$T$43:$AE$43, _xlpm.y, Bicester!$T$45:$AE$70, _xlpm.z, Bicester!$R$45:$R$70, IF(_xlfn.XLOOKUP($C433,_xlfn.XLOOKUP(O$412,_xlpm.x,_xlpm.y,""),_xlpm.z,"Not Declared")="", "Name not recorded",  _xlfn.XLOOKUP($C433,_xlfn.XLOOKUP(O$412,_xlpm.x,_xlpm.y,""),_xlpm.z,"Not Declared")))</f>
        <v>Not Declared</v>
      </c>
      <c r="P433" s="79" t="s">
        <v>517</v>
      </c>
      <c r="Q433" s="729" t="s">
        <v>319</v>
      </c>
      <c r="R433" s="729" t="s">
        <v>320</v>
      </c>
      <c r="S433" s="729" t="s">
        <v>321</v>
      </c>
      <c r="T433" s="729" t="str" cm="1">
        <f t="array" ref="T433">_xlfn.LET(_xlpm.x,Bicester!$T$43:$AF$43, _xlpm.y, Bicester!$T$45:$AF$70, _xlpm.z, Bicester!$R$45:$R$70, IF(_xlfn.XLOOKUP(P433,_xlfn.XLOOKUP(T$412,_xlpm.x,_xlpm.y,""),_xlpm.z,"Not Declared")="", "Name not recorded",  _xlfn.XLOOKUP(P433,_xlfn.XLOOKUP(T$412,_xlpm.x,_xlpm.y,""),_xlpm.z,"Not Declared")))</f>
        <v>Not Declared</v>
      </c>
      <c r="U433" s="729" t="str" cm="1">
        <f t="array" ref="U433">_xlfn.LET(_xlpm.x,Bicester!$T$43:$AF$43, _xlpm.y, Bicester!$T$45:$AF$70, _xlpm.z, Bicester!$R$45:$R$70, IF(_xlfn.XLOOKUP(Q433,_xlfn.XLOOKUP(U$412,_xlpm.x,_xlpm.y,""),_xlpm.z,"Not Declared")="", "Name not recorded",  _xlfn.XLOOKUP(Q433,_xlfn.XLOOKUP(U$412,_xlpm.x,_xlpm.y,""),_xlpm.z,"Not Declared")))</f>
        <v>Not Declared</v>
      </c>
      <c r="V433" s="729" t="str" cm="1">
        <f t="array" ref="V433">_xlfn.LET(_xlpm.x,Bicester!$T$43:$AF$43, _xlpm.y, Bicester!$T$45:$AF$70, _xlpm.z, Bicester!$R$45:$R$70, IF(_xlfn.XLOOKUP(R433,_xlfn.XLOOKUP(V$412,_xlpm.x,_xlpm.y,""),_xlpm.z,"Not Declared")="", "Name not recorded",  _xlfn.XLOOKUP(R433,_xlfn.XLOOKUP(V$412,_xlpm.x,_xlpm.y,""),_xlpm.z,"Not Declared")))</f>
        <v>Not Declared</v>
      </c>
      <c r="W433" s="729" t="str" cm="1">
        <f t="array" ref="W433">_xlfn.LET(_xlpm.x,Bicester!$T$43:$AF$43, _xlpm.y, Bicester!$T$45:$AF$70, _xlpm.z, Bicester!$R$45:$R$70, IF(_xlfn.XLOOKUP(S433,_xlfn.XLOOKUP(W$412,_xlpm.x,_xlpm.y,""),_xlpm.z,"Not Declared")="", "Name not recorded",  _xlfn.XLOOKUP(S433,_xlfn.XLOOKUP(W$412,_xlpm.x,_xlpm.y,""),_xlpm.z,"Not Declared")))</f>
        <v>Not Declared</v>
      </c>
      <c r="X433" s="358" t="str">
        <f>_xlfn.TEXTJOIN(", ",,T433:W433)</f>
        <v>Not Declared, Not Declared, Not Declared, Not Declared</v>
      </c>
      <c r="Y433" s="89"/>
      <c r="Z433" s="433"/>
      <c r="AA433" s="747" t="str" cm="1">
        <f t="array" ref="AA433">_xlfn.LET(_xlpm.a,_xlfn.XLOOKUP(1,('Number Allocation'!$C$6:$C$1483=AC433)*('Number Allocation'!$D$6:$D$1483=AD433),'Number Allocation'!$A$6:$A$1483,"..."),IF(_xlpm.a="","...",_xlpm.a))</f>
        <v>...</v>
      </c>
      <c r="AB433" s="747">
        <v>0</v>
      </c>
      <c r="AC433" s="12" t="str">
        <v>Not Declared</v>
      </c>
      <c r="AD433" s="12" t="str">
        <v>Oxford City AC</v>
      </c>
      <c r="AE433" s="747"/>
      <c r="AF433" s="12"/>
      <c r="AG433" s="425"/>
      <c r="AH433" s="433"/>
      <c r="AI433" s="747" t="str" cm="1">
        <f t="array" ref="AI433">_xlfn.LET(_xlpm.a,_xlfn.XLOOKUP(1,('Number Allocation'!$C$6:$C$1483=AK433)*('Number Allocation'!$D$6:$D$1483=AL433),'Number Allocation'!$A$6:$A$1483,"..."),IF(_xlpm.a="","...",_xlpm.a))</f>
        <v>...</v>
      </c>
      <c r="AJ433" s="747">
        <v>0</v>
      </c>
      <c r="AK433" s="12" t="str">
        <v>Not Declared</v>
      </c>
      <c r="AL433" s="12" t="str">
        <v>Bicester AC</v>
      </c>
      <c r="AM433" s="747"/>
      <c r="AN433" s="12"/>
      <c r="AO433" s="425"/>
      <c r="AP433" s="433"/>
      <c r="AQ433" s="747" t="str" cm="1">
        <f t="array" ref="AQ433">_xlfn.LET(_xlpm.a,_xlfn.XLOOKUP(1,('Number Allocation'!$C$6:$C$1483=AS433)*('Number Allocation'!$D$6:$D$1483=AT433),'Number Allocation'!$A$6:$A$1483,"..."),IF(_xlpm.a="","...",_xlpm.a))</f>
        <v>...</v>
      </c>
      <c r="AR433" s="747">
        <v>0</v>
      </c>
      <c r="AS433" s="12" t="str">
        <v>Not Declared</v>
      </c>
      <c r="AT433" s="12" t="str">
        <v>Oxford City AC</v>
      </c>
      <c r="AU433" s="747"/>
      <c r="AV433" s="12"/>
      <c r="AW433" s="425"/>
      <c r="AX433" s="433"/>
      <c r="AY433" s="747" t="str" cm="1">
        <f t="array" ref="AY433">_xlfn.LET(_xlpm.a,_xlfn.XLOOKUP(1,('Number Allocation'!$C$6:$C$1483=BA433)*('Number Allocation'!$D$6:$D$1483=BB433),'Number Allocation'!$A$6:$A$1483,"..."),IF(_xlpm.a="","...",_xlpm.a))</f>
        <v>...</v>
      </c>
      <c r="AZ433" s="747">
        <v>0</v>
      </c>
      <c r="BA433" s="12" t="str">
        <v>Not Declared</v>
      </c>
      <c r="BB433" s="12" t="str">
        <v>Bicester AC</v>
      </c>
      <c r="BC433" s="747"/>
      <c r="BD433" s="12"/>
      <c r="BE433" s="425"/>
      <c r="BF433" s="433"/>
      <c r="BG433" s="747" t="str" cm="1">
        <f t="array" ref="BG433">_xlfn.LET(_xlpm.a,_xlfn.XLOOKUP(1,('Number Allocation'!$C$6:$C$1483=BI433)*('Number Allocation'!$D$6:$D$1483=BJ433),'Number Allocation'!$A$6:$A$1483,"..."),IF(_xlpm.a="","...",_xlpm.a))</f>
        <v>...</v>
      </c>
      <c r="BH433" s="747">
        <v>0</v>
      </c>
      <c r="BI433" s="12" t="str">
        <v>Not Declared</v>
      </c>
      <c r="BJ433" s="12" t="str">
        <v>Radley AC</v>
      </c>
      <c r="BK433" s="747"/>
      <c r="BL433" s="12"/>
      <c r="BM433" s="425"/>
      <c r="BN433" s="433"/>
      <c r="BO433" s="747" t="str" cm="1">
        <f t="array" ref="BO433">_xlfn.LET(_xlpm.a,_xlfn.XLOOKUP(1,('Number Allocation'!$C$6:$C$1483=BQ433)*('Number Allocation'!$D$6:$D$1483=BR433),'Number Allocation'!$A$6:$A$1483,"..."),IF(_xlpm.a="","...",_xlpm.a))</f>
        <v>...</v>
      </c>
      <c r="BP433" s="747">
        <v>0</v>
      </c>
      <c r="BQ433" s="12" t="str">
        <v>Not Declared</v>
      </c>
      <c r="BR433" s="12" t="str">
        <v>Oxford City AC</v>
      </c>
      <c r="BS433" s="747"/>
      <c r="BT433" s="12"/>
      <c r="BU433" s="425"/>
      <c r="BV433" s="433"/>
      <c r="BW433" s="747" t="str" cm="1">
        <f t="array" ref="BW433">_xlfn.LET(_xlpm.a,_xlfn.XLOOKUP(1,('Number Allocation'!$C$6:$C$1483=BY433)*('Number Allocation'!$D$6:$D$1483=BZ433),'Number Allocation'!$A$6:$A$1483,"..."),IF(_xlpm.a="","...",_xlpm.a))</f>
        <v>...</v>
      </c>
      <c r="BX433" s="747">
        <v>0</v>
      </c>
      <c r="BY433" s="12" t="str">
        <v>Not Declared</v>
      </c>
      <c r="BZ433" s="12" t="str">
        <v>Radley AC</v>
      </c>
      <c r="CA433" s="479"/>
      <c r="CB433" s="480"/>
      <c r="CC433" s="481"/>
      <c r="CD433" s="433"/>
      <c r="CE433" s="747" t="str" cm="1">
        <f t="array" ref="CE433">_xlfn.LET(_xlpm.a,_xlfn.XLOOKUP(1,('Number Allocation'!$C$6:$C$1483=CG433)*('Number Allocation'!$D$6:$D$1483=CH433),'Number Allocation'!$A$6:$A$1483,"..."),IF(_xlpm.a="","...",_xlpm.a))</f>
        <v>...</v>
      </c>
      <c r="CF433" s="747">
        <v>0</v>
      </c>
      <c r="CG433" s="12" t="str">
        <v>Not Declared</v>
      </c>
      <c r="CH433" s="12" t="str">
        <v>Banbury Harriers AC</v>
      </c>
      <c r="CI433" s="479"/>
      <c r="CJ433" s="480"/>
      <c r="CK433" s="481"/>
      <c r="CL433" s="433"/>
      <c r="CM433" s="747" t="str" cm="1">
        <f t="array" ref="CM433">_xlfn.LET(_xlpm.a,_xlfn.XLOOKUP(1,('Number Allocation'!$C$6:$C$1483=CO433)*('Number Allocation'!$D$6:$D$1483=CP433),'Number Allocation'!$A$6:$A$1483,"..."),IF(_xlpm.a="","...",_xlpm.a))</f>
        <v>...</v>
      </c>
      <c r="CN433" s="747">
        <v>0</v>
      </c>
      <c r="CO433" s="12" t="str">
        <v>Not Declared</v>
      </c>
      <c r="CP433" s="12" t="str">
        <v>Witney Road Runners</v>
      </c>
      <c r="CQ433" s="479"/>
      <c r="CR433" s="480"/>
      <c r="CS433" s="481"/>
      <c r="CT433" s="433"/>
      <c r="CU433" s="747" t="str" cm="1">
        <f t="array" ref="CU433">_xlfn.LET(_xlpm.a,_xlfn.XLOOKUP(1,('Number Allocation'!$C$6:$C$1483=CW433)*('Number Allocation'!$D$6:$D$1483=CX433),'Number Allocation'!$A$6:$A$1483,"..."),IF(_xlpm.a="","...",_xlpm.a))</f>
        <v>...</v>
      </c>
      <c r="CV433" s="747">
        <v>0</v>
      </c>
      <c r="CW433" s="12" t="str">
        <v>Not Declared</v>
      </c>
      <c r="CX433" s="12" t="str">
        <v>Abingdon AC</v>
      </c>
      <c r="CY433" s="479"/>
      <c r="CZ433" s="480"/>
      <c r="DA433" s="481"/>
      <c r="DB433" s="433"/>
      <c r="DC433" s="747" t="str" cm="1">
        <f t="array" ref="DC433">_xlfn.LET(_xlpm.a,_xlfn.XLOOKUP(1,('Number Allocation'!$C$6:$C$1483=DE433)*('Number Allocation'!$D$6:$D$1483=DF433),'Number Allocation'!$A$6:$A$1483,"..."),IF(_xlpm.a="","...",_xlpm.a))</f>
        <v>...</v>
      </c>
      <c r="DD433" s="747">
        <v>0</v>
      </c>
      <c r="DE433" s="12" t="str">
        <v>Not Declared</v>
      </c>
      <c r="DF433" s="12" t="str">
        <v>Abingdon AC</v>
      </c>
      <c r="DG433" s="479"/>
      <c r="DH433" s="480"/>
      <c r="DI433" s="481"/>
      <c r="DJ433" s="433"/>
      <c r="DK433" s="747" t="str" cm="1">
        <f t="array" ref="DK433">_xlfn.LET(_xlpm.a,_xlfn.XLOOKUP(1,('Number Allocation'!$C$6:$C$1483=DM433)*('Number Allocation'!$D$6:$D$1483=DN433),'Number Allocation'!$A$6:$A$1483,"..."),IF(_xlpm.a="","...",_xlpm.a))</f>
        <v>...</v>
      </c>
      <c r="DL433" s="747">
        <v>0</v>
      </c>
      <c r="DM433" s="12" t="str">
        <v>Not Declared</v>
      </c>
      <c r="DN433" s="12" t="str">
        <v>Bicester AC</v>
      </c>
      <c r="DO433" s="479"/>
      <c r="DP433" s="480"/>
      <c r="DQ433" s="481"/>
      <c r="DW433" s="12"/>
      <c r="DX433" s="12"/>
      <c r="DY433" s="12"/>
      <c r="DZ433" s="15"/>
      <c r="EA433" s="15"/>
    </row>
    <row r="434" spans="1:131" s="359" customFormat="1" ht="21" customHeight="1">
      <c r="A434" s="358" t="str">
        <f t="shared" ref="A434:A438" si="47">A432</f>
        <v>Bicester AC</v>
      </c>
      <c r="B434" s="729"/>
      <c r="C434" s="729" t="s">
        <v>319</v>
      </c>
      <c r="D434" s="729" t="str" cm="1">
        <f t="array" ref="D434">_xlfn.LET(_xlpm.x, Bicester!$T$43:$AE$43, _xlpm.y, Bicester!$T$45:$AE$70, _xlpm.z, Bicester!$R$45:$R$70, IF(_xlfn.XLOOKUP($C434,_xlfn.XLOOKUP(D$412,_xlpm.x,_xlpm.y,""),_xlpm.z,"Not Declared")="", "Name not recorded",  _xlfn.XLOOKUP($C434,_xlfn.XLOOKUP(D$412,_xlpm.x,_xlpm.y,""),_xlpm.z,"Not Declared")))</f>
        <v>Not Declared</v>
      </c>
      <c r="E434" s="729" t="str" cm="1">
        <f t="array" ref="E434">_xlfn.LET(_xlpm.x, Bicester!$T$43:$AE$43, _xlpm.y, Bicester!$T$45:$AE$70, _xlpm.z, Bicester!$R$45:$R$70, IF(_xlfn.XLOOKUP($C434,_xlfn.XLOOKUP(E$412,_xlpm.x,_xlpm.y,""),_xlpm.z,"Not Declared")="", "Name not recorded",  _xlfn.XLOOKUP($C434,_xlfn.XLOOKUP(E$412,_xlpm.x,_xlpm.y,""),_xlpm.z,"Not Declared")))</f>
        <v>Not Declared</v>
      </c>
      <c r="F434" s="729" t="str" cm="1">
        <f t="array" ref="F434">_xlfn.LET(_xlpm.x, Bicester!$T$43:$AE$43, _xlpm.y, Bicester!$T$45:$AE$70, _xlpm.z, Bicester!$R$45:$R$70, IF(_xlfn.XLOOKUP($C434,_xlfn.XLOOKUP(F$412,_xlpm.x,_xlpm.y,""),_xlpm.z,"Not Declared")="", "Name not recorded",  _xlfn.XLOOKUP($C434,_xlfn.XLOOKUP(F$412,_xlpm.x,_xlpm.y,""),_xlpm.z,"Not Declared")))</f>
        <v>Not Declared</v>
      </c>
      <c r="G434" s="729" t="str" cm="1">
        <f t="array" ref="G434">_xlfn.LET(_xlpm.x, Bicester!$T$43:$AE$43, _xlpm.y, Bicester!$T$45:$AE$70, _xlpm.z, Bicester!$R$45:$R$70, IF(_xlfn.XLOOKUP($C434,_xlfn.XLOOKUP(G$412,_xlpm.x,_xlpm.y,""),_xlpm.z,"Not Declared")="", "Name not recorded",  _xlfn.XLOOKUP($C434,_xlfn.XLOOKUP(G$412,_xlpm.x,_xlpm.y,""),_xlpm.z,"Not Declared")))</f>
        <v>Not Declared</v>
      </c>
      <c r="H434" s="729" t="str" cm="1">
        <f t="array" ref="H434">_xlfn.LET(_xlpm.x, Bicester!$T$43:$AE$43, _xlpm.y, Bicester!$T$45:$AE$70, _xlpm.z, Bicester!$R$45:$R$70, IF(_xlfn.XLOOKUP($C434,_xlfn.XLOOKUP(H$412,_xlpm.x,_xlpm.y,""),_xlpm.z,"Not Declared")="", "Name not recorded",  _xlfn.XLOOKUP($C434,_xlfn.XLOOKUP(H$412,_xlpm.x,_xlpm.y,""),_xlpm.z,"Not Declared")))</f>
        <v>Not Declared</v>
      </c>
      <c r="I434" s="729" t="str" cm="1">
        <f t="array" ref="I434">_xlfn.LET(_xlpm.x, Bicester!$T$43:$AE$43, _xlpm.y, Bicester!$T$45:$AE$70, _xlpm.z, Bicester!$R$45:$R$70, IF(_xlfn.XLOOKUP($C434,_xlfn.XLOOKUP(I$412,_xlpm.x,_xlpm.y,""),_xlpm.z,"Not Declared")="", "Name not recorded",  _xlfn.XLOOKUP($C434,_xlfn.XLOOKUP(I$412,_xlpm.x,_xlpm.y,""),_xlpm.z,"Not Declared")))</f>
        <v>Not Declared</v>
      </c>
      <c r="J434" s="729" t="str" cm="1">
        <f t="array" ref="J434">_xlfn.LET(_xlpm.x, Bicester!$T$43:$AE$43, _xlpm.y, Bicester!$T$45:$AE$70, _xlpm.z, Bicester!$R$45:$R$70, IF(_xlfn.XLOOKUP($C434,_xlfn.XLOOKUP(J$412,_xlpm.x,_xlpm.y,""),_xlpm.z,"Not Declared")="", "Name not recorded",  _xlfn.XLOOKUP($C434,_xlfn.XLOOKUP(J$412,_xlpm.x,_xlpm.y,""),_xlpm.z,"Not Declared")))</f>
        <v>Not Declared</v>
      </c>
      <c r="K434" s="729" t="str" cm="1">
        <f t="array" ref="K434">_xlfn.LET(_xlpm.x, Bicester!$T$43:$AE$43, _xlpm.y, Bicester!$T$45:$AE$70, _xlpm.z, Bicester!$R$45:$R$70, IF(_xlfn.XLOOKUP($C434,_xlfn.XLOOKUP(K$412,_xlpm.x,_xlpm.y,""),_xlpm.z,"Not Declared")="", "Name not recorded",  _xlfn.XLOOKUP($C434,_xlfn.XLOOKUP(K$412,_xlpm.x,_xlpm.y,""),_xlpm.z,"Not Declared")))</f>
        <v>Not Declared</v>
      </c>
      <c r="L434" s="729" t="str" cm="1">
        <f t="array" ref="L434">_xlfn.LET(_xlpm.x, Bicester!$T$43:$AE$43, _xlpm.y, Bicester!$T$45:$AE$70, _xlpm.z, Bicester!$R$45:$R$70, IF(_xlfn.XLOOKUP($C434,_xlfn.XLOOKUP(L$412,_xlpm.x,_xlpm.y,""),_xlpm.z,"Not Declared")="", "Name not recorded",  _xlfn.XLOOKUP($C434,_xlfn.XLOOKUP(L$412,_xlpm.x,_xlpm.y,""),_xlpm.z,"Not Declared")))</f>
        <v>Not Declared</v>
      </c>
      <c r="M434" s="729" t="str" cm="1">
        <f t="array" ref="M434">_xlfn.LET(_xlpm.x, Bicester!$T$43:$AE$43, _xlpm.y, Bicester!$T$45:$AE$70, _xlpm.z, Bicester!$R$45:$R$70, IF(_xlfn.XLOOKUP($C434,_xlfn.XLOOKUP(M$412,_xlpm.x,_xlpm.y,""),_xlpm.z,"Not Declared")="", "Name not recorded",  _xlfn.XLOOKUP($C434,_xlfn.XLOOKUP(M$412,_xlpm.x,_xlpm.y,""),_xlpm.z,"Not Declared")))</f>
        <v>Not Declared</v>
      </c>
      <c r="N434" s="729" t="str" cm="1">
        <f t="array" ref="N434">_xlfn.LET(_xlpm.x, Bicester!$T$43:$AE$43, _xlpm.y, Bicester!$T$45:$AE$70, _xlpm.z, Bicester!$R$45:$R$70, IF(_xlfn.XLOOKUP($C434,_xlfn.XLOOKUP(N$412,_xlpm.x,_xlpm.y,""),_xlpm.z,"Not Declared")="", "Name not recorded",  _xlfn.XLOOKUP($C434,_xlfn.XLOOKUP(N$412,_xlpm.x,_xlpm.y,""),_xlpm.z,"Not Declared")))</f>
        <v>Not Declared</v>
      </c>
      <c r="O434" s="729" t="str" cm="1">
        <f t="array" ref="O434">_xlfn.LET(_xlpm.x, Bicester!$T$43:$AE$43, _xlpm.y, Bicester!$T$45:$AE$70, _xlpm.z, Bicester!$R$45:$R$70, IF(_xlfn.XLOOKUP($C434,_xlfn.XLOOKUP(O$412,_xlpm.x,_xlpm.y,""),_xlpm.z,"Not Declared")="", "Name not recorded",  _xlfn.XLOOKUP($C434,_xlfn.XLOOKUP(O$412,_xlpm.x,_xlpm.y,""),_xlpm.z,"Not Declared")))</f>
        <v>Not Declared</v>
      </c>
      <c r="P434" s="3"/>
      <c r="Q434" s="3"/>
      <c r="R434" s="3"/>
      <c r="S434" s="3"/>
      <c r="T434" s="3"/>
      <c r="U434" s="3"/>
      <c r="V434" s="3"/>
      <c r="W434" s="3"/>
      <c r="X434" s="12"/>
      <c r="Y434" s="89"/>
      <c r="Z434" s="433"/>
      <c r="AA434" s="747" t="str" cm="1">
        <f t="array" ref="AA434">_xlfn.LET(_xlpm.a,_xlfn.XLOOKUP(1,('Number Allocation'!$C$6:$C$1483=AC434)*('Number Allocation'!$D$6:$D$1483=AD434),'Number Allocation'!$A$6:$A$1483,"..."),IF(_xlpm.a="","...",_xlpm.a))</f>
        <v>...</v>
      </c>
      <c r="AB434" s="747">
        <v>0</v>
      </c>
      <c r="AC434" s="12" t="str">
        <v>Not Declared</v>
      </c>
      <c r="AD434" s="12" t="str">
        <v>White Horse Harriers</v>
      </c>
      <c r="AE434" s="747"/>
      <c r="AF434" s="12"/>
      <c r="AG434" s="425"/>
      <c r="AH434" s="433"/>
      <c r="AI434" s="747" t="str" cm="1">
        <f t="array" ref="AI434">_xlfn.LET(_xlpm.a,_xlfn.XLOOKUP(1,('Number Allocation'!$C$6:$C$1483=AK434)*('Number Allocation'!$D$6:$D$1483=AL434),'Number Allocation'!$A$6:$A$1483,"..."),IF(_xlpm.a="","...",_xlpm.a))</f>
        <v>...</v>
      </c>
      <c r="AJ434" s="747">
        <v>0</v>
      </c>
      <c r="AK434" s="12" t="str">
        <v>Not Declared</v>
      </c>
      <c r="AL434" s="12" t="str">
        <v>Oxford City AC</v>
      </c>
      <c r="AM434" s="747"/>
      <c r="AN434" s="12"/>
      <c r="AO434" s="425"/>
      <c r="AP434" s="433"/>
      <c r="AQ434" s="747" t="str" cm="1">
        <f t="array" ref="AQ434">_xlfn.LET(_xlpm.a,_xlfn.XLOOKUP(1,('Number Allocation'!$C$6:$C$1483=AS434)*('Number Allocation'!$D$6:$D$1483=AT434),'Number Allocation'!$A$6:$A$1483,"..."),IF(_xlpm.a="","...",_xlpm.a))</f>
        <v>...</v>
      </c>
      <c r="AR434" s="747">
        <v>0</v>
      </c>
      <c r="AS434" s="12" t="str">
        <v>Not Declared</v>
      </c>
      <c r="AT434" s="12" t="str">
        <v>Banbury Harriers AC</v>
      </c>
      <c r="AU434" s="747"/>
      <c r="AV434" s="12"/>
      <c r="AW434" s="425"/>
      <c r="AX434" s="433"/>
      <c r="AY434" s="747" t="str" cm="1">
        <f t="array" ref="AY434">_xlfn.LET(_xlpm.a,_xlfn.XLOOKUP(1,('Number Allocation'!$C$6:$C$1483=BA434)*('Number Allocation'!$D$6:$D$1483=BB434),'Number Allocation'!$A$6:$A$1483,"..."),IF(_xlpm.a="","...",_xlpm.a))</f>
        <v>...</v>
      </c>
      <c r="AZ434" s="747">
        <v>0</v>
      </c>
      <c r="BA434" s="12" t="str">
        <v>Not Declared</v>
      </c>
      <c r="BB434" s="12" t="str">
        <v>White Horse Harriers</v>
      </c>
      <c r="BC434" s="747"/>
      <c r="BD434" s="12"/>
      <c r="BE434" s="425"/>
      <c r="BF434" s="433"/>
      <c r="BG434" s="747" t="str" cm="1">
        <f t="array" ref="BG434">_xlfn.LET(_xlpm.a,_xlfn.XLOOKUP(1,('Number Allocation'!$C$6:$C$1483=BI434)*('Number Allocation'!$D$6:$D$1483=BJ434),'Number Allocation'!$A$6:$A$1483,"..."),IF(_xlpm.a="","...",_xlpm.a))</f>
        <v>...</v>
      </c>
      <c r="BH434" s="747">
        <v>0</v>
      </c>
      <c r="BI434" s="12" t="str">
        <v>Not Declared</v>
      </c>
      <c r="BJ434" s="12" t="str">
        <v>Oxford City AC</v>
      </c>
      <c r="BK434" s="747"/>
      <c r="BL434" s="12"/>
      <c r="BM434" s="425"/>
      <c r="BN434" s="433"/>
      <c r="BO434" s="747" t="str" cm="1">
        <f t="array" ref="BO434">_xlfn.LET(_xlpm.a,_xlfn.XLOOKUP(1,('Number Allocation'!$C$6:$C$1483=BQ434)*('Number Allocation'!$D$6:$D$1483=BR434),'Number Allocation'!$A$6:$A$1483,"..."),IF(_xlpm.a="","...",_xlpm.a))</f>
        <v>...</v>
      </c>
      <c r="BP434" s="747">
        <v>0</v>
      </c>
      <c r="BQ434" s="12" t="str">
        <v>Not Declared</v>
      </c>
      <c r="BR434" s="12" t="str">
        <v>Bicester AC</v>
      </c>
      <c r="BS434" s="747"/>
      <c r="BT434" s="12"/>
      <c r="BU434" s="425"/>
      <c r="BV434" s="433"/>
      <c r="BW434" s="747" t="str" cm="1">
        <f t="array" ref="BW434">_xlfn.LET(_xlpm.a,_xlfn.XLOOKUP(1,('Number Allocation'!$C$6:$C$1483=BY434)*('Number Allocation'!$D$6:$D$1483=BZ434),'Number Allocation'!$A$6:$A$1483,"..."),IF(_xlpm.a="","...",_xlpm.a))</f>
        <v>...</v>
      </c>
      <c r="BX434" s="747">
        <v>0</v>
      </c>
      <c r="BY434" s="12" t="str">
        <v>Not Declared</v>
      </c>
      <c r="BZ434" s="12" t="str">
        <v>White Horse Harriers</v>
      </c>
      <c r="CA434" s="479"/>
      <c r="CB434" s="480"/>
      <c r="CC434" s="481"/>
      <c r="CD434" s="433"/>
      <c r="CE434" s="747" t="str" cm="1">
        <f t="array" ref="CE434">_xlfn.LET(_xlpm.a,_xlfn.XLOOKUP(1,('Number Allocation'!$C$6:$C$1483=CG434)*('Number Allocation'!$D$6:$D$1483=CH434),'Number Allocation'!$A$6:$A$1483,"..."),IF(_xlpm.a="","...",_xlpm.a))</f>
        <v>...</v>
      </c>
      <c r="CF434" s="747">
        <v>0</v>
      </c>
      <c r="CG434" s="12" t="str">
        <v>Not Declared</v>
      </c>
      <c r="CH434" s="12" t="str">
        <v>Team Kennet</v>
      </c>
      <c r="CI434" s="479"/>
      <c r="CJ434" s="480"/>
      <c r="CK434" s="481"/>
      <c r="CL434" s="433"/>
      <c r="CM434" s="747" t="str" cm="1">
        <f t="array" ref="CM434">_xlfn.LET(_xlpm.a,_xlfn.XLOOKUP(1,('Number Allocation'!$C$6:$C$1483=CO434)*('Number Allocation'!$D$6:$D$1483=CP434),'Number Allocation'!$A$6:$A$1483,"..."),IF(_xlpm.a="","...",_xlpm.a))</f>
        <v>...</v>
      </c>
      <c r="CN434" s="747">
        <v>0</v>
      </c>
      <c r="CO434" s="12" t="str">
        <v>Not Declared</v>
      </c>
      <c r="CP434" s="12" t="str">
        <v>Bicester AC</v>
      </c>
      <c r="CQ434" s="479"/>
      <c r="CR434" s="480"/>
      <c r="CS434" s="481"/>
      <c r="CT434" s="433"/>
      <c r="CU434" s="747" t="str" cm="1">
        <f t="array" ref="CU434">_xlfn.LET(_xlpm.a,_xlfn.XLOOKUP(1,('Number Allocation'!$C$6:$C$1483=CW434)*('Number Allocation'!$D$6:$D$1483=CX434),'Number Allocation'!$A$6:$A$1483,"..."),IF(_xlpm.a="","...",_xlpm.a))</f>
        <v>...</v>
      </c>
      <c r="CV434" s="747">
        <v>0</v>
      </c>
      <c r="CW434" s="12" t="str">
        <v>Not Declared</v>
      </c>
      <c r="CX434" s="12" t="str">
        <v>Bicester AC</v>
      </c>
      <c r="CY434" s="479"/>
      <c r="CZ434" s="480"/>
      <c r="DA434" s="481"/>
      <c r="DB434" s="433"/>
      <c r="DC434" s="747" t="str" cm="1">
        <f t="array" ref="DC434">_xlfn.LET(_xlpm.a,_xlfn.XLOOKUP(1,('Number Allocation'!$C$6:$C$1483=DE434)*('Number Allocation'!$D$6:$D$1483=DF434),'Number Allocation'!$A$6:$A$1483,"..."),IF(_xlpm.a="","...",_xlpm.a))</f>
        <v>...</v>
      </c>
      <c r="DD434" s="747">
        <v>0</v>
      </c>
      <c r="DE434" s="12" t="str">
        <v>Not Declared</v>
      </c>
      <c r="DF434" s="12" t="str">
        <v>Team Kennet</v>
      </c>
      <c r="DG434" s="479"/>
      <c r="DH434" s="480"/>
      <c r="DI434" s="481"/>
      <c r="DJ434" s="433"/>
      <c r="DK434" s="747" t="str" cm="1">
        <f t="array" ref="DK434">_xlfn.LET(_xlpm.a,_xlfn.XLOOKUP(1,('Number Allocation'!$C$6:$C$1483=DM434)*('Number Allocation'!$D$6:$D$1483=DN434),'Number Allocation'!$A$6:$A$1483,"..."),IF(_xlpm.a="","...",_xlpm.a))</f>
        <v>...</v>
      </c>
      <c r="DL434" s="747">
        <v>0</v>
      </c>
      <c r="DM434" s="12" t="str">
        <v>Not Declared</v>
      </c>
      <c r="DN434" s="12" t="str">
        <v>Radley AC</v>
      </c>
      <c r="DO434" s="479"/>
      <c r="DP434" s="480"/>
      <c r="DQ434" s="481"/>
      <c r="DW434" s="12"/>
      <c r="DX434" s="12"/>
      <c r="DY434" s="12"/>
      <c r="DZ434" s="15"/>
      <c r="EA434" s="15"/>
    </row>
    <row r="435" spans="1:131" s="359" customFormat="1" ht="21" customHeight="1">
      <c r="A435" s="358" t="str">
        <f t="shared" si="47"/>
        <v>Bicester AC</v>
      </c>
      <c r="B435" s="729"/>
      <c r="C435" s="729" t="s">
        <v>320</v>
      </c>
      <c r="D435" s="729" t="str" cm="1">
        <f t="array" ref="D435">_xlfn.LET(_xlpm.x, Bicester!$T$43:$AE$43, _xlpm.y, Bicester!$T$45:$AE$70, _xlpm.z, Bicester!$R$45:$R$70, IF(_xlfn.XLOOKUP($C435,_xlfn.XLOOKUP(D$412,_xlpm.x,_xlpm.y,""),_xlpm.z,"Not Declared")="", "Name not recorded",  _xlfn.XLOOKUP($C435,_xlfn.XLOOKUP(D$412,_xlpm.x,_xlpm.y,""),_xlpm.z,"Not Declared")))</f>
        <v>Not Declared</v>
      </c>
      <c r="E435" s="729" t="str" cm="1">
        <f t="array" ref="E435">_xlfn.LET(_xlpm.x, Bicester!$T$43:$AE$43, _xlpm.y, Bicester!$T$45:$AE$70, _xlpm.z, Bicester!$R$45:$R$70, IF(_xlfn.XLOOKUP($C435,_xlfn.XLOOKUP(E$412,_xlpm.x,_xlpm.y,""),_xlpm.z,"Not Declared")="", "Name not recorded",  _xlfn.XLOOKUP($C435,_xlfn.XLOOKUP(E$412,_xlpm.x,_xlpm.y,""),_xlpm.z,"Not Declared")))</f>
        <v>Not Declared</v>
      </c>
      <c r="F435" s="729" t="str" cm="1">
        <f t="array" ref="F435">_xlfn.LET(_xlpm.x, Bicester!$T$43:$AE$43, _xlpm.y, Bicester!$T$45:$AE$70, _xlpm.z, Bicester!$R$45:$R$70, IF(_xlfn.XLOOKUP($C435,_xlfn.XLOOKUP(F$412,_xlpm.x,_xlpm.y,""),_xlpm.z,"Not Declared")="", "Name not recorded",  _xlfn.XLOOKUP($C435,_xlfn.XLOOKUP(F$412,_xlpm.x,_xlpm.y,""),_xlpm.z,"Not Declared")))</f>
        <v>Not Declared</v>
      </c>
      <c r="G435" s="729" t="str" cm="1">
        <f t="array" ref="G435">_xlfn.LET(_xlpm.x, Bicester!$T$43:$AE$43, _xlpm.y, Bicester!$T$45:$AE$70, _xlpm.z, Bicester!$R$45:$R$70, IF(_xlfn.XLOOKUP($C435,_xlfn.XLOOKUP(G$412,_xlpm.x,_xlpm.y,""),_xlpm.z,"Not Declared")="", "Name not recorded",  _xlfn.XLOOKUP($C435,_xlfn.XLOOKUP(G$412,_xlpm.x,_xlpm.y,""),_xlpm.z,"Not Declared")))</f>
        <v>Not Declared</v>
      </c>
      <c r="H435" s="729" t="str" cm="1">
        <f t="array" ref="H435">_xlfn.LET(_xlpm.x, Bicester!$T$43:$AE$43, _xlpm.y, Bicester!$T$45:$AE$70, _xlpm.z, Bicester!$R$45:$R$70, IF(_xlfn.XLOOKUP($C435,_xlfn.XLOOKUP(H$412,_xlpm.x,_xlpm.y,""),_xlpm.z,"Not Declared")="", "Name not recorded",  _xlfn.XLOOKUP($C435,_xlfn.XLOOKUP(H$412,_xlpm.x,_xlpm.y,""),_xlpm.z,"Not Declared")))</f>
        <v>Not Declared</v>
      </c>
      <c r="I435" s="729" t="str" cm="1">
        <f t="array" ref="I435">_xlfn.LET(_xlpm.x, Bicester!$T$43:$AE$43, _xlpm.y, Bicester!$T$45:$AE$70, _xlpm.z, Bicester!$R$45:$R$70, IF(_xlfn.XLOOKUP($C435,_xlfn.XLOOKUP(I$412,_xlpm.x,_xlpm.y,""),_xlpm.z,"Not Declared")="", "Name not recorded",  _xlfn.XLOOKUP($C435,_xlfn.XLOOKUP(I$412,_xlpm.x,_xlpm.y,""),_xlpm.z,"Not Declared")))</f>
        <v>Not Declared</v>
      </c>
      <c r="J435" s="729" t="str" cm="1">
        <f t="array" ref="J435">_xlfn.LET(_xlpm.x, Bicester!$T$43:$AE$43, _xlpm.y, Bicester!$T$45:$AE$70, _xlpm.z, Bicester!$R$45:$R$70, IF(_xlfn.XLOOKUP($C435,_xlfn.XLOOKUP(J$412,_xlpm.x,_xlpm.y,""),_xlpm.z,"Not Declared")="", "Name not recorded",  _xlfn.XLOOKUP($C435,_xlfn.XLOOKUP(J$412,_xlpm.x,_xlpm.y,""),_xlpm.z,"Not Declared")))</f>
        <v>Not Declared</v>
      </c>
      <c r="K435" s="729" t="str" cm="1">
        <f t="array" ref="K435">_xlfn.LET(_xlpm.x, Bicester!$T$43:$AE$43, _xlpm.y, Bicester!$T$45:$AE$70, _xlpm.z, Bicester!$R$45:$R$70, IF(_xlfn.XLOOKUP($C435,_xlfn.XLOOKUP(K$412,_xlpm.x,_xlpm.y,""),_xlpm.z,"Not Declared")="", "Name not recorded",  _xlfn.XLOOKUP($C435,_xlfn.XLOOKUP(K$412,_xlpm.x,_xlpm.y,""),_xlpm.z,"Not Declared")))</f>
        <v>Not Declared</v>
      </c>
      <c r="L435" s="729" t="str" cm="1">
        <f t="array" ref="L435">_xlfn.LET(_xlpm.x, Bicester!$T$43:$AE$43, _xlpm.y, Bicester!$T$45:$AE$70, _xlpm.z, Bicester!$R$45:$R$70, IF(_xlfn.XLOOKUP($C435,_xlfn.XLOOKUP(L$412,_xlpm.x,_xlpm.y,""),_xlpm.z,"Not Declared")="", "Name not recorded",  _xlfn.XLOOKUP($C435,_xlfn.XLOOKUP(L$412,_xlpm.x,_xlpm.y,""),_xlpm.z,"Not Declared")))</f>
        <v>Not Declared</v>
      </c>
      <c r="M435" s="729" t="str" cm="1">
        <f t="array" ref="M435">_xlfn.LET(_xlpm.x, Bicester!$T$43:$AE$43, _xlpm.y, Bicester!$T$45:$AE$70, _xlpm.z, Bicester!$R$45:$R$70, IF(_xlfn.XLOOKUP($C435,_xlfn.XLOOKUP(M$412,_xlpm.x,_xlpm.y,""),_xlpm.z,"Not Declared")="", "Name not recorded",  _xlfn.XLOOKUP($C435,_xlfn.XLOOKUP(M$412,_xlpm.x,_xlpm.y,""),_xlpm.z,"Not Declared")))</f>
        <v>Not Declared</v>
      </c>
      <c r="N435" s="729" t="str" cm="1">
        <f t="array" ref="N435">_xlfn.LET(_xlpm.x, Bicester!$T$43:$AE$43, _xlpm.y, Bicester!$T$45:$AE$70, _xlpm.z, Bicester!$R$45:$R$70, IF(_xlfn.XLOOKUP($C435,_xlfn.XLOOKUP(N$412,_xlpm.x,_xlpm.y,""),_xlpm.z,"Not Declared")="", "Name not recorded",  _xlfn.XLOOKUP($C435,_xlfn.XLOOKUP(N$412,_xlpm.x,_xlpm.y,""),_xlpm.z,"Not Declared")))</f>
        <v>Not Declared</v>
      </c>
      <c r="O435" s="729" t="str" cm="1">
        <f t="array" ref="O435">_xlfn.LET(_xlpm.x, Bicester!$T$43:$AE$43, _xlpm.y, Bicester!$T$45:$AE$70, _xlpm.z, Bicester!$R$45:$R$70, IF(_xlfn.XLOOKUP($C435,_xlfn.XLOOKUP(O$412,_xlpm.x,_xlpm.y,""),_xlpm.z,"Not Declared")="", "Name not recorded",  _xlfn.XLOOKUP($C435,_xlfn.XLOOKUP(O$412,_xlpm.x,_xlpm.y,""),_xlpm.z,"Not Declared")))</f>
        <v>Not Declared</v>
      </c>
      <c r="P435" s="3"/>
      <c r="Q435" s="3"/>
      <c r="R435" s="3"/>
      <c r="S435" s="3"/>
      <c r="T435" s="3"/>
      <c r="U435" s="3"/>
      <c r="V435" s="3"/>
      <c r="W435" s="3"/>
      <c r="X435" s="12"/>
      <c r="Y435" s="89"/>
      <c r="Z435" s="433"/>
      <c r="AA435" s="747" t="str" cm="1">
        <f t="array" ref="AA435">_xlfn.LET(_xlpm.a,_xlfn.XLOOKUP(1,('Number Allocation'!$C$6:$C$1483=AC435)*('Number Allocation'!$D$6:$D$1483=AD435),'Number Allocation'!$A$6:$A$1483,"..."),IF(_xlpm.a="","...",_xlpm.a))</f>
        <v>...</v>
      </c>
      <c r="AB435" s="747">
        <v>0</v>
      </c>
      <c r="AC435" s="12" t="str">
        <v>Not Declared</v>
      </c>
      <c r="AD435" s="12" t="str">
        <v>Team Kennet</v>
      </c>
      <c r="AE435" s="747"/>
      <c r="AF435" s="12"/>
      <c r="AG435" s="425"/>
      <c r="AH435" s="433"/>
      <c r="AI435" s="747" t="str" cm="1">
        <f t="array" ref="AI435">_xlfn.LET(_xlpm.a,_xlfn.XLOOKUP(1,('Number Allocation'!$C$6:$C$1483=AK435)*('Number Allocation'!$D$6:$D$1483=AL435),'Number Allocation'!$A$6:$A$1483,"..."),IF(_xlpm.a="","...",_xlpm.a))</f>
        <v>...</v>
      </c>
      <c r="AJ435" s="747">
        <v>0</v>
      </c>
      <c r="AK435" s="12" t="str">
        <v>Not Declared</v>
      </c>
      <c r="AL435" s="12" t="str">
        <v>Team Kennet</v>
      </c>
      <c r="AM435" s="747"/>
      <c r="AN435" s="12"/>
      <c r="AO435" s="425"/>
      <c r="AP435" s="433"/>
      <c r="AQ435" s="747" t="str" cm="1">
        <f t="array" ref="AQ435">_xlfn.LET(_xlpm.a,_xlfn.XLOOKUP(1,('Number Allocation'!$C$6:$C$1483=AS435)*('Number Allocation'!$D$6:$D$1483=AT435),'Number Allocation'!$A$6:$A$1483,"..."),IF(_xlpm.a="","...",_xlpm.a))</f>
        <v>...</v>
      </c>
      <c r="AR435" s="747">
        <v>0</v>
      </c>
      <c r="AS435" s="12" t="str">
        <v>Not Declared</v>
      </c>
      <c r="AT435" s="12" t="str">
        <v>Witney Road Runners</v>
      </c>
      <c r="AU435" s="747"/>
      <c r="AV435" s="12"/>
      <c r="AW435" s="425"/>
      <c r="AX435" s="433"/>
      <c r="AY435" s="747" t="str" cm="1">
        <f t="array" ref="AY435">_xlfn.LET(_xlpm.a,_xlfn.XLOOKUP(1,('Number Allocation'!$C$6:$C$1483=BA435)*('Number Allocation'!$D$6:$D$1483=BB435),'Number Allocation'!$A$6:$A$1483,"..."),IF(_xlpm.a="","...",_xlpm.a))</f>
        <v>...</v>
      </c>
      <c r="AZ435" s="747">
        <v>0</v>
      </c>
      <c r="BA435" s="12" t="str">
        <v>Not Declared</v>
      </c>
      <c r="BB435" s="12" t="str">
        <v>Witney Road Runners</v>
      </c>
      <c r="BC435" s="747"/>
      <c r="BD435" s="12"/>
      <c r="BE435" s="425"/>
      <c r="BF435" s="433"/>
      <c r="BG435" s="747" t="str" cm="1">
        <f t="array" ref="BG435">_xlfn.LET(_xlpm.a,_xlfn.XLOOKUP(1,('Number Allocation'!$C$6:$C$1483=BI435)*('Number Allocation'!$D$6:$D$1483=BJ435),'Number Allocation'!$A$6:$A$1483,"..."),IF(_xlpm.a="","...",_xlpm.a))</f>
        <v>...</v>
      </c>
      <c r="BH435" s="747">
        <v>0</v>
      </c>
      <c r="BI435" s="12" t="str">
        <v>Not Declared</v>
      </c>
      <c r="BJ435" s="12" t="str">
        <v>Abingdon AC</v>
      </c>
      <c r="BK435" s="747"/>
      <c r="BL435" s="12"/>
      <c r="BM435" s="425"/>
      <c r="BN435" s="433"/>
      <c r="BO435" s="747" t="str" cm="1">
        <f t="array" ref="BO435">_xlfn.LET(_xlpm.a,_xlfn.XLOOKUP(1,('Number Allocation'!$C$6:$C$1483=BQ435)*('Number Allocation'!$D$6:$D$1483=BR435),'Number Allocation'!$A$6:$A$1483,"..."),IF(_xlpm.a="","...",_xlpm.a))</f>
        <v>...</v>
      </c>
      <c r="BP435" s="747">
        <v>0</v>
      </c>
      <c r="BQ435" s="12" t="str">
        <v>Not Declared</v>
      </c>
      <c r="BR435" s="12" t="str">
        <v>Abingdon AC</v>
      </c>
      <c r="BS435" s="747"/>
      <c r="BT435" s="12"/>
      <c r="BU435" s="425"/>
      <c r="BV435" s="433"/>
      <c r="BW435" s="747" t="str" cm="1">
        <f t="array" ref="BW435">_xlfn.LET(_xlpm.a,_xlfn.XLOOKUP(1,('Number Allocation'!$C$6:$C$1483=BY435)*('Number Allocation'!$D$6:$D$1483=BZ435),'Number Allocation'!$A$6:$A$1483,"..."),IF(_xlpm.a="","...",_xlpm.a))</f>
        <v>...</v>
      </c>
      <c r="BX435" s="747">
        <v>0</v>
      </c>
      <c r="BY435" s="12" t="str">
        <v>Not Declared</v>
      </c>
      <c r="BZ435" s="12" t="str">
        <v>Witney Road Runners</v>
      </c>
      <c r="CA435" s="479"/>
      <c r="CB435" s="480"/>
      <c r="CC435" s="481"/>
      <c r="CD435" s="433"/>
      <c r="CE435" s="747" t="str" cm="1">
        <f t="array" ref="CE435">_xlfn.LET(_xlpm.a,_xlfn.XLOOKUP(1,('Number Allocation'!$C$6:$C$1483=CG435)*('Number Allocation'!$D$6:$D$1483=CH435),'Number Allocation'!$A$6:$A$1483,"..."),IF(_xlpm.a="","...",_xlpm.a))</f>
        <v>...</v>
      </c>
      <c r="CF435" s="747">
        <v>0</v>
      </c>
      <c r="CG435" s="12" t="str">
        <v>Not Declared</v>
      </c>
      <c r="CH435" s="12" t="str">
        <v>Abingdon AC</v>
      </c>
      <c r="CI435" s="479"/>
      <c r="CJ435" s="480"/>
      <c r="CK435" s="481"/>
      <c r="CL435" s="433"/>
      <c r="CM435" s="747" t="str" cm="1">
        <f t="array" ref="CM435">_xlfn.LET(_xlpm.a,_xlfn.XLOOKUP(1,('Number Allocation'!$C$6:$C$1483=CO435)*('Number Allocation'!$D$6:$D$1483=CP435),'Number Allocation'!$A$6:$A$1483,"..."),IF(_xlpm.a="","...",_xlpm.a))</f>
        <v>...</v>
      </c>
      <c r="CN435" s="747">
        <v>0</v>
      </c>
      <c r="CO435" s="12" t="str">
        <v>Not Declared</v>
      </c>
      <c r="CP435" s="12" t="str">
        <v>Banbury Harriers AC</v>
      </c>
      <c r="CQ435" s="479"/>
      <c r="CR435" s="480"/>
      <c r="CS435" s="481"/>
      <c r="CT435" s="433"/>
      <c r="CU435" s="747" t="str" cm="1">
        <f t="array" ref="CU435">_xlfn.LET(_xlpm.a,_xlfn.XLOOKUP(1,('Number Allocation'!$C$6:$C$1483=CW435)*('Number Allocation'!$D$6:$D$1483=CX435),'Number Allocation'!$A$6:$A$1483,"..."),IF(_xlpm.a="","...",_xlpm.a))</f>
        <v>...</v>
      </c>
      <c r="CV435" s="747">
        <v>0</v>
      </c>
      <c r="CW435" s="12" t="str">
        <v>Not Declared</v>
      </c>
      <c r="CX435" s="12" t="str">
        <v>Oxford City AC</v>
      </c>
      <c r="CY435" s="479"/>
      <c r="CZ435" s="480"/>
      <c r="DA435" s="481"/>
      <c r="DB435" s="433"/>
      <c r="DC435" s="747" t="str" cm="1">
        <f t="array" ref="DC435">_xlfn.LET(_xlpm.a,_xlfn.XLOOKUP(1,('Number Allocation'!$C$6:$C$1483=DE435)*('Number Allocation'!$D$6:$D$1483=DF435),'Number Allocation'!$A$6:$A$1483,"..."),IF(_xlpm.a="","...",_xlpm.a))</f>
        <v>...</v>
      </c>
      <c r="DD435" s="747">
        <v>0</v>
      </c>
      <c r="DE435" s="12" t="str">
        <v>Not Declared</v>
      </c>
      <c r="DF435" s="12" t="str">
        <v>Witney Road Runners</v>
      </c>
      <c r="DG435" s="479"/>
      <c r="DH435" s="480"/>
      <c r="DI435" s="481"/>
      <c r="DJ435" s="433"/>
      <c r="DK435" s="747" t="str" cm="1">
        <f t="array" ref="DK435">_xlfn.LET(_xlpm.a,_xlfn.XLOOKUP(1,('Number Allocation'!$C$6:$C$1483=DM435)*('Number Allocation'!$D$6:$D$1483=DN435),'Number Allocation'!$A$6:$A$1483,"..."),IF(_xlpm.a="","...",_xlpm.a))</f>
        <v>...</v>
      </c>
      <c r="DL435" s="747">
        <v>0</v>
      </c>
      <c r="DM435" s="12" t="str">
        <v>Not Declared</v>
      </c>
      <c r="DN435" s="12" t="str">
        <v>Witney Road Runners</v>
      </c>
      <c r="DO435" s="479"/>
      <c r="DP435" s="480"/>
      <c r="DQ435" s="481"/>
      <c r="DV435" s="88"/>
      <c r="DW435" s="12"/>
      <c r="DX435" s="12"/>
      <c r="DY435" s="12"/>
      <c r="DZ435" s="15"/>
      <c r="EA435" s="15"/>
    </row>
    <row r="436" spans="1:131" s="359" customFormat="1" ht="21" customHeight="1">
      <c r="A436" s="358" t="str">
        <f t="shared" si="47"/>
        <v>Bicester AC</v>
      </c>
      <c r="B436" s="729"/>
      <c r="C436" s="729" t="s">
        <v>321</v>
      </c>
      <c r="D436" s="729" t="str" cm="1">
        <f t="array" ref="D436">_xlfn.LET(_xlpm.x, Bicester!$T$43:$AE$43, _xlpm.y, Bicester!$T$45:$AE$70, _xlpm.z, Bicester!$R$45:$R$70, IF(_xlfn.XLOOKUP($C436,_xlfn.XLOOKUP(D$412,_xlpm.x,_xlpm.y,""),_xlpm.z,"Not Declared")="", "Name not recorded",  _xlfn.XLOOKUP($C436,_xlfn.XLOOKUP(D$412,_xlpm.x,_xlpm.y,""),_xlpm.z,"Not Declared")))</f>
        <v>Not Declared</v>
      </c>
      <c r="E436" s="729" t="str" cm="1">
        <f t="array" ref="E436">_xlfn.LET(_xlpm.x, Bicester!$T$43:$AE$43, _xlpm.y, Bicester!$T$45:$AE$70, _xlpm.z, Bicester!$R$45:$R$70, IF(_xlfn.XLOOKUP($C436,_xlfn.XLOOKUP(E$412,_xlpm.x,_xlpm.y,""),_xlpm.z,"Not Declared")="", "Name not recorded",  _xlfn.XLOOKUP($C436,_xlfn.XLOOKUP(E$412,_xlpm.x,_xlpm.y,""),_xlpm.z,"Not Declared")))</f>
        <v>Not Declared</v>
      </c>
      <c r="F436" s="729" t="str" cm="1">
        <f t="array" ref="F436">_xlfn.LET(_xlpm.x, Bicester!$T$43:$AE$43, _xlpm.y, Bicester!$T$45:$AE$70, _xlpm.z, Bicester!$R$45:$R$70, IF(_xlfn.XLOOKUP($C436,_xlfn.XLOOKUP(F$412,_xlpm.x,_xlpm.y,""),_xlpm.z,"Not Declared")="", "Name not recorded",  _xlfn.XLOOKUP($C436,_xlfn.XLOOKUP(F$412,_xlpm.x,_xlpm.y,""),_xlpm.z,"Not Declared")))</f>
        <v>Not Declared</v>
      </c>
      <c r="G436" s="729" t="str" cm="1">
        <f t="array" ref="G436">_xlfn.LET(_xlpm.x, Bicester!$T$43:$AE$43, _xlpm.y, Bicester!$T$45:$AE$70, _xlpm.z, Bicester!$R$45:$R$70, IF(_xlfn.XLOOKUP($C436,_xlfn.XLOOKUP(G$412,_xlpm.x,_xlpm.y,""),_xlpm.z,"Not Declared")="", "Name not recorded",  _xlfn.XLOOKUP($C436,_xlfn.XLOOKUP(G$412,_xlpm.x,_xlpm.y,""),_xlpm.z,"Not Declared")))</f>
        <v>Not Declared</v>
      </c>
      <c r="H436" s="729" t="str" cm="1">
        <f t="array" ref="H436">_xlfn.LET(_xlpm.x, Bicester!$T$43:$AE$43, _xlpm.y, Bicester!$T$45:$AE$70, _xlpm.z, Bicester!$R$45:$R$70, IF(_xlfn.XLOOKUP($C436,_xlfn.XLOOKUP(H$412,_xlpm.x,_xlpm.y,""),_xlpm.z,"Not Declared")="", "Name not recorded",  _xlfn.XLOOKUP($C436,_xlfn.XLOOKUP(H$412,_xlpm.x,_xlpm.y,""),_xlpm.z,"Not Declared")))</f>
        <v>Not Declared</v>
      </c>
      <c r="I436" s="729" t="str" cm="1">
        <f t="array" ref="I436">_xlfn.LET(_xlpm.x, Bicester!$T$43:$AE$43, _xlpm.y, Bicester!$T$45:$AE$70, _xlpm.z, Bicester!$R$45:$R$70, IF(_xlfn.XLOOKUP($C436,_xlfn.XLOOKUP(I$412,_xlpm.x,_xlpm.y,""),_xlpm.z,"Not Declared")="", "Name not recorded",  _xlfn.XLOOKUP($C436,_xlfn.XLOOKUP(I$412,_xlpm.x,_xlpm.y,""),_xlpm.z,"Not Declared")))</f>
        <v>Not Declared</v>
      </c>
      <c r="J436" s="729" t="str" cm="1">
        <f t="array" ref="J436">_xlfn.LET(_xlpm.x, Bicester!$T$43:$AE$43, _xlpm.y, Bicester!$T$45:$AE$70, _xlpm.z, Bicester!$R$45:$R$70, IF(_xlfn.XLOOKUP($C436,_xlfn.XLOOKUP(J$412,_xlpm.x,_xlpm.y,""),_xlpm.z,"Not Declared")="", "Name not recorded",  _xlfn.XLOOKUP($C436,_xlfn.XLOOKUP(J$412,_xlpm.x,_xlpm.y,""),_xlpm.z,"Not Declared")))</f>
        <v>Not Declared</v>
      </c>
      <c r="K436" s="729" t="str" cm="1">
        <f t="array" ref="K436">_xlfn.LET(_xlpm.x, Bicester!$T$43:$AE$43, _xlpm.y, Bicester!$T$45:$AE$70, _xlpm.z, Bicester!$R$45:$R$70, IF(_xlfn.XLOOKUP($C436,_xlfn.XLOOKUP(K$412,_xlpm.x,_xlpm.y,""),_xlpm.z,"Not Declared")="", "Name not recorded",  _xlfn.XLOOKUP($C436,_xlfn.XLOOKUP(K$412,_xlpm.x,_xlpm.y,""),_xlpm.z,"Not Declared")))</f>
        <v>Not Declared</v>
      </c>
      <c r="L436" s="729" t="str" cm="1">
        <f t="array" ref="L436">_xlfn.LET(_xlpm.x, Bicester!$T$43:$AE$43, _xlpm.y, Bicester!$T$45:$AE$70, _xlpm.z, Bicester!$R$45:$R$70, IF(_xlfn.XLOOKUP($C436,_xlfn.XLOOKUP(L$412,_xlpm.x,_xlpm.y,""),_xlpm.z,"Not Declared")="", "Name not recorded",  _xlfn.XLOOKUP($C436,_xlfn.XLOOKUP(L$412,_xlpm.x,_xlpm.y,""),_xlpm.z,"Not Declared")))</f>
        <v>Not Declared</v>
      </c>
      <c r="M436" s="729" t="str" cm="1">
        <f t="array" ref="M436">_xlfn.LET(_xlpm.x, Bicester!$T$43:$AE$43, _xlpm.y, Bicester!$T$45:$AE$70, _xlpm.z, Bicester!$R$45:$R$70, IF(_xlfn.XLOOKUP($C436,_xlfn.XLOOKUP(M$412,_xlpm.x,_xlpm.y,""),_xlpm.z,"Not Declared")="", "Name not recorded",  _xlfn.XLOOKUP($C436,_xlfn.XLOOKUP(M$412,_xlpm.x,_xlpm.y,""),_xlpm.z,"Not Declared")))</f>
        <v>Not Declared</v>
      </c>
      <c r="N436" s="729" t="str" cm="1">
        <f t="array" ref="N436">_xlfn.LET(_xlpm.x, Bicester!$T$43:$AE$43, _xlpm.y, Bicester!$T$45:$AE$70, _xlpm.z, Bicester!$R$45:$R$70, IF(_xlfn.XLOOKUP($C436,_xlfn.XLOOKUP(N$412,_xlpm.x,_xlpm.y,""),_xlpm.z,"Not Declared")="", "Name not recorded",  _xlfn.XLOOKUP($C436,_xlfn.XLOOKUP(N$412,_xlpm.x,_xlpm.y,""),_xlpm.z,"Not Declared")))</f>
        <v>Not Declared</v>
      </c>
      <c r="O436" s="729" t="str" cm="1">
        <f t="array" ref="O436">_xlfn.LET(_xlpm.x, Bicester!$T$43:$AE$43, _xlpm.y, Bicester!$T$45:$AE$70, _xlpm.z, Bicester!$R$45:$R$70, IF(_xlfn.XLOOKUP($C436,_xlfn.XLOOKUP(O$412,_xlpm.x,_xlpm.y,""),_xlpm.z,"Not Declared")="", "Name not recorded",  _xlfn.XLOOKUP($C436,_xlfn.XLOOKUP(O$412,_xlpm.x,_xlpm.y,""),_xlpm.z,"Not Declared")))</f>
        <v>Not Declared</v>
      </c>
      <c r="P436" s="3"/>
      <c r="Q436" s="3"/>
      <c r="R436" s="3"/>
      <c r="S436" s="3"/>
      <c r="T436" s="3"/>
      <c r="U436" s="3"/>
      <c r="V436" s="3"/>
      <c r="W436" s="3"/>
      <c r="X436" s="3"/>
      <c r="Y436" s="89"/>
      <c r="Z436" s="433"/>
      <c r="AA436" s="749" t="str" cm="1">
        <f t="array" ref="AA436">_xlfn.LET(_xlpm.a,_xlfn.XLOOKUP(1,('Number Allocation'!$C$6:$C$1483=AC436)*('Number Allocation'!$D$6:$D$1483=AD436),'Number Allocation'!$A$6:$A$1483,"..."),IF(_xlpm.a="","...",_xlpm.a))</f>
        <v>...</v>
      </c>
      <c r="AB436" s="749">
        <v>0</v>
      </c>
      <c r="AC436" s="427" t="str">
        <v>Not Declared</v>
      </c>
      <c r="AD436" s="427" t="str">
        <v>Abingdon AC</v>
      </c>
      <c r="AE436" s="747"/>
      <c r="AF436" s="12"/>
      <c r="AG436" s="425"/>
      <c r="AH436" s="433"/>
      <c r="AI436" s="749" t="str" cm="1">
        <f t="array" ref="AI436">_xlfn.LET(_xlpm.a,_xlfn.XLOOKUP(1,('Number Allocation'!$C$6:$C$1483=AK436)*('Number Allocation'!$D$6:$D$1483=AL436),'Number Allocation'!$A$6:$A$1483,"..."),IF(_xlpm.a="","...",_xlpm.a))</f>
        <v>...</v>
      </c>
      <c r="AJ436" s="749">
        <v>0</v>
      </c>
      <c r="AK436" s="427" t="str">
        <v>Not Declared</v>
      </c>
      <c r="AL436" s="427" t="str">
        <v>Radley AC</v>
      </c>
      <c r="AM436" s="747"/>
      <c r="AN436" s="12"/>
      <c r="AO436" s="425"/>
      <c r="AP436" s="433"/>
      <c r="AQ436" s="749" t="str" cm="1">
        <f t="array" ref="AQ436">_xlfn.LET(_xlpm.a,_xlfn.XLOOKUP(1,('Number Allocation'!$C$6:$C$1483=AS436)*('Number Allocation'!$D$6:$D$1483=AT436),'Number Allocation'!$A$6:$A$1483,"..."),IF(_xlpm.a="","...",_xlpm.a))</f>
        <v>...</v>
      </c>
      <c r="AR436" s="749">
        <v>0</v>
      </c>
      <c r="AS436" s="427" t="str">
        <v>Not Declared</v>
      </c>
      <c r="AT436" s="427" t="str">
        <v>Team Kennet</v>
      </c>
      <c r="AU436" s="747"/>
      <c r="AV436" s="12"/>
      <c r="AW436" s="425"/>
      <c r="AX436" s="433"/>
      <c r="AY436" s="749" t="str" cm="1">
        <f t="array" ref="AY436">_xlfn.LET(_xlpm.a,_xlfn.XLOOKUP(1,('Number Allocation'!$C$6:$C$1483=BA436)*('Number Allocation'!$D$6:$D$1483=BB436),'Number Allocation'!$A$6:$A$1483,"..."),IF(_xlpm.a="","...",_xlpm.a))</f>
        <v>...</v>
      </c>
      <c r="AZ436" s="749">
        <v>0</v>
      </c>
      <c r="BA436" s="427" t="str">
        <v>Not Declared</v>
      </c>
      <c r="BB436" s="427" t="str">
        <v>Radley AC</v>
      </c>
      <c r="BC436" s="747"/>
      <c r="BD436" s="12"/>
      <c r="BE436" s="425"/>
      <c r="BF436" s="433"/>
      <c r="BG436" s="749" t="str" cm="1">
        <f t="array" ref="BG436">_xlfn.LET(_xlpm.a,_xlfn.XLOOKUP(1,('Number Allocation'!$C$6:$C$1483=BI436)*('Number Allocation'!$D$6:$D$1483=BJ436),'Number Allocation'!$A$6:$A$1483,"..."),IF(_xlpm.a="","...",_xlpm.a))</f>
        <v>...</v>
      </c>
      <c r="BH436" s="749">
        <v>0</v>
      </c>
      <c r="BI436" s="427" t="str">
        <v>Not Declared</v>
      </c>
      <c r="BJ436" s="427" t="str">
        <v>Banbury Harriers AC</v>
      </c>
      <c r="BK436" s="747"/>
      <c r="BL436" s="12"/>
      <c r="BM436" s="425"/>
      <c r="BN436" s="433"/>
      <c r="BO436" s="749" t="str" cm="1">
        <f t="array" ref="BO436">_xlfn.LET(_xlpm.a,_xlfn.XLOOKUP(1,('Number Allocation'!$C$6:$C$1483=BQ436)*('Number Allocation'!$D$6:$D$1483=BR436),'Number Allocation'!$A$6:$A$1483,"..."),IF(_xlpm.a="","...",_xlpm.a))</f>
        <v>...</v>
      </c>
      <c r="BP436" s="749">
        <v>0</v>
      </c>
      <c r="BQ436" s="427" t="str">
        <v>Not Declared</v>
      </c>
      <c r="BR436" s="427" t="str">
        <v>Team Kennet</v>
      </c>
      <c r="BS436" s="747"/>
      <c r="BT436" s="12"/>
      <c r="BU436" s="425"/>
      <c r="BV436" s="433"/>
      <c r="BW436" s="749" t="str" cm="1">
        <f t="array" ref="BW436">_xlfn.LET(_xlpm.a,_xlfn.XLOOKUP(1,('Number Allocation'!$C$6:$C$1483=BY436)*('Number Allocation'!$D$6:$D$1483=BZ436),'Number Allocation'!$A$6:$A$1483,"..."),IF(_xlpm.a="","...",_xlpm.a))</f>
        <v>...</v>
      </c>
      <c r="BX436" s="749">
        <v>0</v>
      </c>
      <c r="BY436" s="427" t="str">
        <v>Not Declared</v>
      </c>
      <c r="BZ436" s="427" t="str">
        <v>Abingdon AC</v>
      </c>
      <c r="CA436" s="479"/>
      <c r="CB436" s="480"/>
      <c r="CC436" s="481"/>
      <c r="CD436" s="433"/>
      <c r="CE436" s="749" t="str" cm="1">
        <f t="array" ref="CE436">_xlfn.LET(_xlpm.a,_xlfn.XLOOKUP(1,('Number Allocation'!$C$6:$C$1483=CG436)*('Number Allocation'!$D$6:$D$1483=CH436),'Number Allocation'!$A$6:$A$1483,"..."),IF(_xlpm.a="","...",_xlpm.a))</f>
        <v>...</v>
      </c>
      <c r="CF436" s="749">
        <v>0</v>
      </c>
      <c r="CG436" s="427" t="str">
        <v>Not Declared</v>
      </c>
      <c r="CH436" s="427" t="str">
        <v>White Horse Harriers</v>
      </c>
      <c r="CI436" s="479"/>
      <c r="CJ436" s="480"/>
      <c r="CK436" s="481"/>
      <c r="CL436" s="433"/>
      <c r="CM436" s="749" t="str" cm="1">
        <f t="array" ref="CM436">_xlfn.LET(_xlpm.a,_xlfn.XLOOKUP(1,('Number Allocation'!$C$6:$C$1483=CO436)*('Number Allocation'!$D$6:$D$1483=CP436),'Number Allocation'!$A$6:$A$1483,"..."),IF(_xlpm.a="","...",_xlpm.a))</f>
        <v>...</v>
      </c>
      <c r="CN436" s="749">
        <v>0</v>
      </c>
      <c r="CO436" s="427" t="str">
        <v>Not Declared</v>
      </c>
      <c r="CP436" s="427" t="str">
        <v>Team Kennet</v>
      </c>
      <c r="CQ436" s="479"/>
      <c r="CR436" s="480"/>
      <c r="CS436" s="481"/>
      <c r="CT436" s="433"/>
      <c r="CU436" s="749" t="str" cm="1">
        <f t="array" ref="CU436">_xlfn.LET(_xlpm.a,_xlfn.XLOOKUP(1,('Number Allocation'!$C$6:$C$1483=CW436)*('Number Allocation'!$D$6:$D$1483=CX436),'Number Allocation'!$A$6:$A$1483,"..."),IF(_xlpm.a="","...",_xlpm.a))</f>
        <v>...</v>
      </c>
      <c r="CV436" s="749">
        <v>0</v>
      </c>
      <c r="CW436" s="427" t="str">
        <v>Not Declared</v>
      </c>
      <c r="CX436" s="427" t="str">
        <v>Radley AC</v>
      </c>
      <c r="CY436" s="479"/>
      <c r="CZ436" s="480"/>
      <c r="DA436" s="481"/>
      <c r="DB436" s="433"/>
      <c r="DC436" s="749" t="str" cm="1">
        <f t="array" ref="DC436">_xlfn.LET(_xlpm.a,_xlfn.XLOOKUP(1,('Number Allocation'!$C$6:$C$1483=DE436)*('Number Allocation'!$D$6:$D$1483=DF436),'Number Allocation'!$A$6:$A$1483,"..."),IF(_xlpm.a="","...",_xlpm.a))</f>
        <v>...</v>
      </c>
      <c r="DD436" s="749">
        <v>0</v>
      </c>
      <c r="DE436" s="427" t="str">
        <v>Not Declared</v>
      </c>
      <c r="DF436" s="427" t="str">
        <v>Oxford City AC</v>
      </c>
      <c r="DG436" s="479"/>
      <c r="DH436" s="480"/>
      <c r="DI436" s="481"/>
      <c r="DJ436" s="433"/>
      <c r="DK436" s="749" t="str" cm="1">
        <f t="array" ref="DK436">_xlfn.LET(_xlpm.a,_xlfn.XLOOKUP(1,('Number Allocation'!$C$6:$C$1483=DM436)*('Number Allocation'!$D$6:$D$1483=DN436),'Number Allocation'!$A$6:$A$1483,"..."),IF(_xlpm.a="","...",_xlpm.a))</f>
        <v>...</v>
      </c>
      <c r="DL436" s="749">
        <v>0</v>
      </c>
      <c r="DM436" s="427" t="str">
        <v>Not Declared</v>
      </c>
      <c r="DN436" s="427" t="str">
        <v>Banbury Harriers AC</v>
      </c>
      <c r="DO436" s="479"/>
      <c r="DP436" s="480"/>
      <c r="DQ436" s="481"/>
      <c r="DW436" s="12"/>
      <c r="DX436" s="12"/>
      <c r="DY436" s="12"/>
      <c r="DZ436" s="15"/>
      <c r="EA436" s="15"/>
    </row>
    <row r="437" spans="1:131" s="359" customFormat="1" ht="21" customHeight="1">
      <c r="A437" s="358" t="str">
        <f t="shared" si="47"/>
        <v>Bicester AC</v>
      </c>
      <c r="B437" s="729"/>
      <c r="C437" s="729" t="s">
        <v>322</v>
      </c>
      <c r="D437" s="729" t="str" cm="1">
        <f t="array" ref="D437">_xlfn.LET(_xlpm.x, Bicester!$T$43:$AE$43, _xlpm.y, Bicester!$T$45:$AE$70, _xlpm.z, Bicester!$R$45:$R$70, IF(_xlfn.XLOOKUP($C437,_xlfn.XLOOKUP(D$412,_xlpm.x,_xlpm.y,""),_xlpm.z,"Not Declared")="", "Name not recorded",  _xlfn.XLOOKUP($C437,_xlfn.XLOOKUP(D$412,_xlpm.x,_xlpm.y,""),_xlpm.z,"Not Declared")))</f>
        <v>Not Declared</v>
      </c>
      <c r="E437" s="729" t="str" cm="1">
        <f t="array" ref="E437">_xlfn.LET(_xlpm.x, Bicester!$T$43:$AE$43, _xlpm.y, Bicester!$T$45:$AE$70, _xlpm.z, Bicester!$R$45:$R$70, IF(_xlfn.XLOOKUP($C437,_xlfn.XLOOKUP(E$412,_xlpm.x,_xlpm.y,""),_xlpm.z,"Not Declared")="", "Name not recorded",  _xlfn.XLOOKUP($C437,_xlfn.XLOOKUP(E$412,_xlpm.x,_xlpm.y,""),_xlpm.z,"Not Declared")))</f>
        <v>Not Declared</v>
      </c>
      <c r="F437" s="729" t="str" cm="1">
        <f t="array" ref="F437">_xlfn.LET(_xlpm.x, Bicester!$T$43:$AE$43, _xlpm.y, Bicester!$T$45:$AE$70, _xlpm.z, Bicester!$R$45:$R$70, IF(_xlfn.XLOOKUP($C437,_xlfn.XLOOKUP(F$412,_xlpm.x,_xlpm.y,""),_xlpm.z,"Not Declared")="", "Name not recorded",  _xlfn.XLOOKUP($C437,_xlfn.XLOOKUP(F$412,_xlpm.x,_xlpm.y,""),_xlpm.z,"Not Declared")))</f>
        <v>Not Declared</v>
      </c>
      <c r="G437" s="729" t="str" cm="1">
        <f t="array" ref="G437">_xlfn.LET(_xlpm.x, Bicester!$T$43:$AE$43, _xlpm.y, Bicester!$T$45:$AE$70, _xlpm.z, Bicester!$R$45:$R$70, IF(_xlfn.XLOOKUP($C437,_xlfn.XLOOKUP(G$412,_xlpm.x,_xlpm.y,""),_xlpm.z,"Not Declared")="", "Name not recorded",  _xlfn.XLOOKUP($C437,_xlfn.XLOOKUP(G$412,_xlpm.x,_xlpm.y,""),_xlpm.z,"Not Declared")))</f>
        <v>Not Declared</v>
      </c>
      <c r="H437" s="729" t="str" cm="1">
        <f t="array" ref="H437">_xlfn.LET(_xlpm.x, Bicester!$T$43:$AE$43, _xlpm.y, Bicester!$T$45:$AE$70, _xlpm.z, Bicester!$R$45:$R$70, IF(_xlfn.XLOOKUP($C437,_xlfn.XLOOKUP(H$412,_xlpm.x,_xlpm.y,""),_xlpm.z,"Not Declared")="", "Name not recorded",  _xlfn.XLOOKUP($C437,_xlfn.XLOOKUP(H$412,_xlpm.x,_xlpm.y,""),_xlpm.z,"Not Declared")))</f>
        <v>Not Declared</v>
      </c>
      <c r="I437" s="729" t="str" cm="1">
        <f t="array" ref="I437">_xlfn.LET(_xlpm.x, Bicester!$T$43:$AE$43, _xlpm.y, Bicester!$T$45:$AE$70, _xlpm.z, Bicester!$R$45:$R$70, IF(_xlfn.XLOOKUP($C437,_xlfn.XLOOKUP(I$412,_xlpm.x,_xlpm.y,""),_xlpm.z,"Not Declared")="", "Name not recorded",  _xlfn.XLOOKUP($C437,_xlfn.XLOOKUP(I$412,_xlpm.x,_xlpm.y,""),_xlpm.z,"Not Declared")))</f>
        <v>Not Declared</v>
      </c>
      <c r="J437" s="729" t="str" cm="1">
        <f t="array" ref="J437">_xlfn.LET(_xlpm.x, Bicester!$T$43:$AE$43, _xlpm.y, Bicester!$T$45:$AE$70, _xlpm.z, Bicester!$R$45:$R$70, IF(_xlfn.XLOOKUP($C437,_xlfn.XLOOKUP(J$412,_xlpm.x,_xlpm.y,""),_xlpm.z,"Not Declared")="", "Name not recorded",  _xlfn.XLOOKUP($C437,_xlfn.XLOOKUP(J$412,_xlpm.x,_xlpm.y,""),_xlpm.z,"Not Declared")))</f>
        <v>Not Declared</v>
      </c>
      <c r="K437" s="729" t="str" cm="1">
        <f t="array" ref="K437">_xlfn.LET(_xlpm.x, Bicester!$T$43:$AE$43, _xlpm.y, Bicester!$T$45:$AE$70, _xlpm.z, Bicester!$R$45:$R$70, IF(_xlfn.XLOOKUP($C437,_xlfn.XLOOKUP(K$412,_xlpm.x,_xlpm.y,""),_xlpm.z,"Not Declared")="", "Name not recorded",  _xlfn.XLOOKUP($C437,_xlfn.XLOOKUP(K$412,_xlpm.x,_xlpm.y,""),_xlpm.z,"Not Declared")))</f>
        <v>Not Declared</v>
      </c>
      <c r="L437" s="729" t="str" cm="1">
        <f t="array" ref="L437">_xlfn.LET(_xlpm.x, Bicester!$T$43:$AE$43, _xlpm.y, Bicester!$T$45:$AE$70, _xlpm.z, Bicester!$R$45:$R$70, IF(_xlfn.XLOOKUP($C437,_xlfn.XLOOKUP(L$412,_xlpm.x,_xlpm.y,""),_xlpm.z,"Not Declared")="", "Name not recorded",  _xlfn.XLOOKUP($C437,_xlfn.XLOOKUP(L$412,_xlpm.x,_xlpm.y,""),_xlpm.z,"Not Declared")))</f>
        <v>Not Declared</v>
      </c>
      <c r="M437" s="729" t="str" cm="1">
        <f t="array" ref="M437">_xlfn.LET(_xlpm.x, Bicester!$T$43:$AE$43, _xlpm.y, Bicester!$T$45:$AE$70, _xlpm.z, Bicester!$R$45:$R$70, IF(_xlfn.XLOOKUP($C437,_xlfn.XLOOKUP(M$412,_xlpm.x,_xlpm.y,""),_xlpm.z,"Not Declared")="", "Name not recorded",  _xlfn.XLOOKUP($C437,_xlfn.XLOOKUP(M$412,_xlpm.x,_xlpm.y,""),_xlpm.z,"Not Declared")))</f>
        <v>Not Declared</v>
      </c>
      <c r="N437" s="729" t="str" cm="1">
        <f t="array" ref="N437">_xlfn.LET(_xlpm.x, Bicester!$T$43:$AE$43, _xlpm.y, Bicester!$T$45:$AE$70, _xlpm.z, Bicester!$R$45:$R$70, IF(_xlfn.XLOOKUP($C437,_xlfn.XLOOKUP(N$412,_xlpm.x,_xlpm.y,""),_xlpm.z,"Not Declared")="", "Name not recorded",  _xlfn.XLOOKUP($C437,_xlfn.XLOOKUP(N$412,_xlpm.x,_xlpm.y,""),_xlpm.z,"Not Declared")))</f>
        <v>Not Declared</v>
      </c>
      <c r="O437" s="729" t="str" cm="1">
        <f t="array" ref="O437">_xlfn.LET(_xlpm.x, Bicester!$T$43:$AE$43, _xlpm.y, Bicester!$T$45:$AE$70, _xlpm.z, Bicester!$R$45:$R$70, IF(_xlfn.XLOOKUP($C437,_xlfn.XLOOKUP(O$412,_xlpm.x,_xlpm.y,""),_xlpm.z,"Not Declared")="", "Name not recorded",  _xlfn.XLOOKUP($C437,_xlfn.XLOOKUP(O$412,_xlpm.x,_xlpm.y,""),_xlpm.z,"Not Declared")))</f>
        <v>Not Declared</v>
      </c>
      <c r="P437" s="3"/>
      <c r="Q437" s="3"/>
      <c r="R437" s="3"/>
      <c r="S437" s="3"/>
      <c r="T437" s="3"/>
      <c r="U437" s="3"/>
      <c r="V437" s="3"/>
      <c r="W437" s="3"/>
      <c r="X437" s="12"/>
      <c r="Y437" s="89"/>
      <c r="Z437" s="3" t="s">
        <v>319</v>
      </c>
      <c r="AA437" s="744" t="str" cm="1">
        <f t="array" ref="AA437">_xlfn.LET(_xlpm.a,_xlfn.XLOOKUP(1,('Number Allocation'!$C$6:$C$1483=AC437)*('Number Allocation'!$D$6:$D$1483=AD437),'Number Allocation'!$A$6:$A$1483,"..."),IF(_xlpm.a="","...",_xlpm.a))</f>
        <v>...</v>
      </c>
      <c r="AB437" s="432" cm="1">
        <f t="array" ref="AB437:AD444">_xlfn.LET(_xlpm.eventsort, _xlfn.XLOOKUP(AB$412,$D$721:$P$721,$D$723:$P$730), _xlpm.eventdata, _xlfn.XLOOKUP(AB$412,$D$412:$O$412,$D$413:$O$483), _xlpm.agedata, $A$413:$C$483, _xlfn.SORTBY(_xlfn._xlws.FILTER(_xlfn.CHOOSECOLS(_xlfn.HSTACK(_xlpm.agedata,_xlpm.eventdata),2,4,1),(_xlfn.CHOOSECOLS(_xlpm.agedata,3)=Z437),""),_xlpm.eventsort))</f>
        <v>0</v>
      </c>
      <c r="AC437" s="422" t="str">
        <v>Not Declared</v>
      </c>
      <c r="AD437" s="422" t="str">
        <v>Witney Road Runners</v>
      </c>
      <c r="AE437" s="747"/>
      <c r="AF437" s="12"/>
      <c r="AG437" s="425"/>
      <c r="AH437" s="3" t="s">
        <v>319</v>
      </c>
      <c r="AI437" s="744" t="str" cm="1">
        <f t="array" ref="AI437">_xlfn.LET(_xlpm.a,_xlfn.XLOOKUP(1,('Number Allocation'!$C$6:$C$1483=AK437)*('Number Allocation'!$D$6:$D$1483=AL437),'Number Allocation'!$A$6:$A$1483,"..."),IF(_xlpm.a="","...",_xlpm.a))</f>
        <v>...</v>
      </c>
      <c r="AJ437" s="432" cm="1">
        <f t="array" ref="AJ437:AL444">_xlfn.LET(_xlpm.eventsort, _xlfn.XLOOKUP(AJ$412,$D$721:$P$721,$D$723:$P$730), _xlpm.eventdata, _xlfn.XLOOKUP(AJ$412,$D$412:$O$412,$D$413:$O$483), _xlpm.agedata, $A$413:$C$483, _xlfn.SORTBY(_xlfn._xlws.FILTER(_xlfn.CHOOSECOLS(_xlfn.HSTACK(_xlpm.agedata,_xlpm.eventdata),2,4,1),(_xlfn.CHOOSECOLS(_xlpm.agedata,3)=AH437),""),_xlpm.eventsort))</f>
        <v>0</v>
      </c>
      <c r="AK437" s="422" t="str">
        <v>Not Declared</v>
      </c>
      <c r="AL437" s="422" t="str">
        <v>Abingdon AC</v>
      </c>
      <c r="AM437" s="747"/>
      <c r="AN437" s="12"/>
      <c r="AO437" s="425"/>
      <c r="AP437" s="3" t="s">
        <v>319</v>
      </c>
      <c r="AQ437" s="744" t="str" cm="1">
        <f t="array" ref="AQ437">_xlfn.LET(_xlpm.a,_xlfn.XLOOKUP(1,('Number Allocation'!$C$6:$C$1483=AS437)*('Number Allocation'!$D$6:$D$1483=AT437),'Number Allocation'!$A$6:$A$1483,"..."),IF(_xlpm.a="","...",_xlpm.a))</f>
        <v>...</v>
      </c>
      <c r="AR437" s="432" cm="1">
        <f t="array" ref="AR437:AT444">_xlfn.LET(_xlpm.eventsort, _xlfn.XLOOKUP(AR$412,$D$721:$P$721,$D$723:$P$730), _xlpm.eventdata, _xlfn.XLOOKUP(AR$412,$D$412:$O$412,$D$413:$O$483), _xlpm.agedata, $A$413:$C$483, _xlfn.SORTBY(_xlfn._xlws.FILTER(_xlfn.CHOOSECOLS(_xlfn.HSTACK(_xlpm.agedata,_xlpm.eventdata),2,4,1),(_xlfn.CHOOSECOLS(_xlpm.agedata,3)=AP437),""),_xlpm.eventsort))</f>
        <v>0</v>
      </c>
      <c r="AS437" s="422" t="str">
        <v>Not Declared</v>
      </c>
      <c r="AT437" s="422" t="str">
        <v>Radley AC</v>
      </c>
      <c r="AU437" s="747"/>
      <c r="AV437" s="12"/>
      <c r="AW437" s="425"/>
      <c r="AX437" s="3" t="s">
        <v>319</v>
      </c>
      <c r="AY437" s="744" t="str" cm="1">
        <f t="array" ref="AY437">_xlfn.LET(_xlpm.a,_xlfn.XLOOKUP(1,('Number Allocation'!$C$6:$C$1483=BA437)*('Number Allocation'!$D$6:$D$1483=BB437),'Number Allocation'!$A$6:$A$1483,"..."),IF(_xlpm.a="","...",_xlpm.a))</f>
        <v>...</v>
      </c>
      <c r="AZ437" s="432" cm="1">
        <f t="array" ref="AZ437:BB444">_xlfn.LET(_xlpm.eventsort, _xlfn.XLOOKUP(AZ$412,$D$721:$P$721,$D$723:$P$730), _xlpm.eventdata, _xlfn.XLOOKUP(AZ$412,$D$412:$O$412,$D$413:$O$483), _xlpm.agedata, $A$413:$C$483, _xlfn.SORTBY(_xlfn._xlws.FILTER(_xlfn.CHOOSECOLS(_xlfn.HSTACK(_xlpm.agedata,_xlpm.eventdata),2,4,1),(_xlfn.CHOOSECOLS(_xlpm.agedata,3)=AX437),""),_xlpm.eventsort))</f>
        <v>0</v>
      </c>
      <c r="BA437" s="422" t="str">
        <v>Not Declared</v>
      </c>
      <c r="BB437" s="422" t="str">
        <v>Abingdon AC</v>
      </c>
      <c r="BC437" s="747"/>
      <c r="BD437" s="12"/>
      <c r="BE437" s="425"/>
      <c r="BF437" s="3" t="s">
        <v>319</v>
      </c>
      <c r="BG437" s="744" t="str" cm="1">
        <f t="array" ref="BG437">_xlfn.LET(_xlpm.a,_xlfn.XLOOKUP(1,('Number Allocation'!$C$6:$C$1483=BI437)*('Number Allocation'!$D$6:$D$1483=BJ437),'Number Allocation'!$A$6:$A$1483,"..."),IF(_xlpm.a="","...",_xlpm.a))</f>
        <v>...</v>
      </c>
      <c r="BH437" s="432" cm="1">
        <f t="array" ref="BH437:BJ444">_xlfn.LET(_xlpm.eventsort, _xlfn.XLOOKUP(BH$412,$D$721:$P$721,$D$723:$P$730), _xlpm.eventdata, _xlfn.XLOOKUP(BH$412,$D$412:$O$412,$D$413:$O$483), _xlpm.agedata, $A$413:$C$483, _xlfn.SORTBY(_xlfn._xlws.FILTER(_xlfn.CHOOSECOLS(_xlfn.HSTACK(_xlpm.agedata,_xlpm.eventdata),2,4,1),(_xlfn.CHOOSECOLS(_xlpm.agedata,3)=BF437),""),_xlpm.eventsort))</f>
        <v>0</v>
      </c>
      <c r="BI437" s="422" t="str">
        <v>Not Declared</v>
      </c>
      <c r="BJ437" s="422" t="str">
        <v>Team Kennet</v>
      </c>
      <c r="BK437" s="747"/>
      <c r="BL437" s="12"/>
      <c r="BM437" s="425"/>
      <c r="BN437" s="3" t="s">
        <v>319</v>
      </c>
      <c r="BO437" s="744" t="str" cm="1">
        <f t="array" ref="BO437">_xlfn.LET(_xlpm.a,_xlfn.XLOOKUP(1,('Number Allocation'!$C$6:$C$1483=BQ437)*('Number Allocation'!$D$6:$D$1483=BR437),'Number Allocation'!$A$6:$A$1483,"..."),IF(_xlpm.a="","...",_xlpm.a))</f>
        <v>...</v>
      </c>
      <c r="BP437" s="432" cm="1">
        <f t="array" ref="BP437:BR444">_xlfn.LET(_xlpm.eventsort, _xlfn.XLOOKUP(BP$412,$D$721:$P$721,$D$723:$P$730), _xlpm.eventdata, _xlfn.XLOOKUP(BP$412,$D$412:$O$412,$D$413:$O$483), _xlpm.agedata, $A$413:$C$483, _xlfn.SORTBY(_xlfn._xlws.FILTER(_xlfn.CHOOSECOLS(_xlfn.HSTACK(_xlpm.agedata,_xlpm.eventdata),2,4,1),(_xlfn.CHOOSECOLS(_xlpm.agedata,3)=BN437),""),_xlpm.eventsort))</f>
        <v>0</v>
      </c>
      <c r="BQ437" s="422" t="str">
        <v>Not Declared</v>
      </c>
      <c r="BR437" s="422" t="str">
        <v>Banbury Harriers AC</v>
      </c>
      <c r="BS437" s="747"/>
      <c r="BT437" s="12"/>
      <c r="BU437" s="425"/>
      <c r="BV437" s="3" t="s">
        <v>319</v>
      </c>
      <c r="BW437" s="744" t="str" cm="1">
        <f t="array" ref="BW437">_xlfn.LET(_xlpm.a,_xlfn.XLOOKUP(1,('Number Allocation'!$C$6:$C$1483=BY437)*('Number Allocation'!$D$6:$D$1483=BZ437),'Number Allocation'!$A$6:$A$1483,"..."),IF(_xlpm.a="","...",_xlpm.a))</f>
        <v>...</v>
      </c>
      <c r="BX437" s="432" cm="1">
        <f t="array" ref="BX437:BZ444">_xlfn.LET(_xlpm.eventsort, _xlfn.XLOOKUP(BX$412,$D$721:$P$721,$D$723:$P$730), _xlpm.eventdata, _xlfn.XLOOKUP(BX$412,$D$412:$O$412,$D$413:$O$483), _xlpm.agedata, $A$413:$C$483, _xlfn.SORTBY(_xlfn._xlws.FILTER(_xlfn.CHOOSECOLS(_xlfn.HSTACK(_xlpm.agedata,_xlpm.eventdata),2,4,1),(_xlfn.CHOOSECOLS(_xlpm.agedata,3)=BV437),""),_xlpm.eventsort))</f>
        <v>0</v>
      </c>
      <c r="BY437" s="422" t="str">
        <v>Not Declared</v>
      </c>
      <c r="BZ437" s="422" t="str">
        <v>Oxford City AC</v>
      </c>
      <c r="CA437" s="484"/>
      <c r="CB437" s="482"/>
      <c r="CC437" s="483"/>
      <c r="CD437" s="3" t="s">
        <v>319</v>
      </c>
      <c r="CE437" s="744" t="str" cm="1">
        <f t="array" ref="CE437">_xlfn.LET(_xlpm.a,_xlfn.XLOOKUP(1,('Number Allocation'!$C$6:$C$1483=CG437)*('Number Allocation'!$D$6:$D$1483=CH437),'Number Allocation'!$A$6:$A$1483,"..."),IF(_xlpm.a="","...",_xlpm.a))</f>
        <v>...</v>
      </c>
      <c r="CF437" s="432" cm="1">
        <f t="array" ref="CF437:CH444">_xlfn.LET(_xlpm.eventsort, _xlfn.XLOOKUP(CF$412,$D$721:$P$721,$D$723:$P$730), _xlpm.eventdata, _xlfn.XLOOKUP(CF$412,$D$412:$O$412,$D$413:$O$483), _xlpm.agedata, $A$413:$C$483, _xlfn.SORTBY(_xlfn._xlws.FILTER(_xlfn.CHOOSECOLS(_xlfn.HSTACK(_xlpm.agedata,_xlpm.eventdata),2,4,1),(_xlfn.CHOOSECOLS(_xlpm.agedata,3)=CD437),""),_xlpm.eventsort))</f>
        <v>0</v>
      </c>
      <c r="CG437" s="422" t="str">
        <v>Not Declared</v>
      </c>
      <c r="CH437" s="422" t="str">
        <v>Bicester AC</v>
      </c>
      <c r="CI437" s="484"/>
      <c r="CJ437" s="482"/>
      <c r="CK437" s="483"/>
      <c r="CL437" s="3" t="s">
        <v>319</v>
      </c>
      <c r="CM437" s="744" t="str" cm="1">
        <f t="array" ref="CM437">_xlfn.LET(_xlpm.a,_xlfn.XLOOKUP(1,('Number Allocation'!$C$6:$C$1483=CO437)*('Number Allocation'!$D$6:$D$1483=CP437),'Number Allocation'!$A$6:$A$1483,"..."),IF(_xlpm.a="","...",_xlpm.a))</f>
        <v>...</v>
      </c>
      <c r="CN437" s="432" cm="1">
        <f t="array" ref="CN437:CP444">_xlfn.LET(_xlpm.eventsort, _xlfn.XLOOKUP(CN$412,$D$721:$P$721,$D$723:$P$730), _xlpm.eventdata, _xlfn.XLOOKUP(CN$412,$D$412:$O$412,$D$413:$O$483), _xlpm.agedata, $A$413:$C$483, _xlfn.SORTBY(_xlfn._xlws.FILTER(_xlfn.CHOOSECOLS(_xlfn.HSTACK(_xlpm.agedata,_xlpm.eventdata),2,4,1),(_xlfn.CHOOSECOLS(_xlpm.agedata,3)=CL437),""),_xlpm.eventsort))</f>
        <v>0</v>
      </c>
      <c r="CO437" s="422" t="str">
        <v>Not Declared</v>
      </c>
      <c r="CP437" s="422" t="str">
        <v>Radley AC</v>
      </c>
      <c r="CQ437" s="484"/>
      <c r="CR437" s="482"/>
      <c r="CS437" s="483"/>
      <c r="CT437" s="3" t="s">
        <v>319</v>
      </c>
      <c r="CU437" s="744" t="str" cm="1">
        <f t="array" ref="CU437">_xlfn.LET(_xlpm.a,_xlfn.XLOOKUP(1,('Number Allocation'!$C$6:$C$1483=CW437)*('Number Allocation'!$D$6:$D$1483=CX437),'Number Allocation'!$A$6:$A$1483,"..."),IF(_xlpm.a="","...",_xlpm.a))</f>
        <v>...</v>
      </c>
      <c r="CV437" s="432" cm="1">
        <f t="array" ref="CV437:CX444">_xlfn.LET(_xlpm.eventsort, _xlfn.XLOOKUP(CV$412,$D$721:$P$721,$D$723:$P$730), _xlpm.eventdata, _xlfn.XLOOKUP(CV$412,$D$412:$O$412,$D$413:$O$483), _xlpm.agedata, $A$413:$C$483, _xlfn.SORTBY(_xlfn._xlws.FILTER(_xlfn.CHOOSECOLS(_xlfn.HSTACK(_xlpm.agedata,_xlpm.eventdata),2,4,1),(_xlfn.CHOOSECOLS(_xlpm.agedata,3)=CT437),""),_xlpm.eventsort))</f>
        <v>0</v>
      </c>
      <c r="CW437" s="422" t="str">
        <v>Not Declared</v>
      </c>
      <c r="CX437" s="422" t="str">
        <v>Witney Road Runners</v>
      </c>
      <c r="CY437" s="484"/>
      <c r="CZ437" s="482"/>
      <c r="DA437" s="483"/>
      <c r="DB437" s="3" t="s">
        <v>319</v>
      </c>
      <c r="DC437" s="744" t="str" cm="1">
        <f t="array" ref="DC437">_xlfn.LET(_xlpm.a,_xlfn.XLOOKUP(1,('Number Allocation'!$C$6:$C$1483=DE437)*('Number Allocation'!$D$6:$D$1483=DF437),'Number Allocation'!$A$6:$A$1483,"..."),IF(_xlpm.a="","...",_xlpm.a))</f>
        <v>...</v>
      </c>
      <c r="DD437" s="432" cm="1">
        <f t="array" ref="DD437:DF444">_xlfn.LET(_xlpm.eventsort, _xlfn.XLOOKUP(DD$412,$D$721:$P$721,$D$723:$P$730), _xlpm.eventdata, _xlfn.XLOOKUP(DD$412,$D$412:$O$412,$D$413:$O$483), _xlpm.agedata, $A$413:$C$483, _xlfn.SORTBY(_xlfn._xlws.FILTER(_xlfn.CHOOSECOLS(_xlfn.HSTACK(_xlpm.agedata,_xlpm.eventdata),2,4,1),(_xlfn.CHOOSECOLS(_xlpm.agedata,3)=DB437),""),_xlpm.eventsort))</f>
        <v>0</v>
      </c>
      <c r="DE437" s="422" t="str">
        <v>Not Declared</v>
      </c>
      <c r="DF437" s="422" t="str">
        <v>Bicester AC</v>
      </c>
      <c r="DG437" s="484"/>
      <c r="DH437" s="482"/>
      <c r="DI437" s="483"/>
      <c r="DJ437" s="3" t="s">
        <v>319</v>
      </c>
      <c r="DK437" s="744" t="str" cm="1">
        <f t="array" ref="DK437">_xlfn.LET(_xlpm.a,_xlfn.XLOOKUP(1,('Number Allocation'!$C$6:$C$1483=DM437)*('Number Allocation'!$D$6:$D$1483=DN437),'Number Allocation'!$A$6:$A$1483,"..."),IF(_xlpm.a="","...",_xlpm.a))</f>
        <v>...</v>
      </c>
      <c r="DL437" s="432" cm="1">
        <f t="array" ref="DL437:DN444">_xlfn.LET(_xlpm.eventsort, _xlfn.XLOOKUP(DL$412,$D$721:$P$721,$D$723:$P$730), _xlpm.eventdata, _xlfn.XLOOKUP(DL$412,$D$412:$O$412,$D$413:$O$483), _xlpm.agedata, $A$413:$C$483, _xlfn.SORTBY(_xlfn._xlws.FILTER(_xlfn.CHOOSECOLS(_xlfn.HSTACK(_xlpm.agedata,_xlpm.eventdata),2,4,1),(_xlfn.CHOOSECOLS(_xlpm.agedata,3)=DJ437),""),_xlpm.eventsort))</f>
        <v>0</v>
      </c>
      <c r="DM437" s="422" t="str">
        <v>Not Declared</v>
      </c>
      <c r="DN437" s="422" t="str">
        <v>White Horse Harriers</v>
      </c>
      <c r="DO437" s="484"/>
      <c r="DP437" s="482"/>
      <c r="DQ437" s="483"/>
      <c r="DZ437" s="15"/>
      <c r="EA437" s="15"/>
    </row>
    <row r="438" spans="1:131" s="359" customFormat="1" ht="21" customHeight="1">
      <c r="A438" s="358" t="str">
        <f t="shared" si="47"/>
        <v>Bicester AC</v>
      </c>
      <c r="B438" s="729"/>
      <c r="C438" s="729" t="s">
        <v>323</v>
      </c>
      <c r="D438" s="729" t="str" cm="1">
        <f t="array" ref="D438">_xlfn.LET(_xlpm.x, Bicester!$T$43:$AE$43, _xlpm.y, Bicester!$T$45:$AE$70, _xlpm.z, Bicester!$R$45:$R$70, IF(_xlfn.XLOOKUP($C438,_xlfn.XLOOKUP(D$412,_xlpm.x,_xlpm.y,""),_xlpm.z,"Not Declared")="", "Name not recorded",  _xlfn.XLOOKUP($C438,_xlfn.XLOOKUP(D$412,_xlpm.x,_xlpm.y,""),_xlpm.z,"Not Declared")))</f>
        <v>Not Declared</v>
      </c>
      <c r="E438" s="729" t="str" cm="1">
        <f t="array" ref="E438">_xlfn.LET(_xlpm.x, Bicester!$T$43:$AE$43, _xlpm.y, Bicester!$T$45:$AE$70, _xlpm.z, Bicester!$R$45:$R$70, IF(_xlfn.XLOOKUP($C438,_xlfn.XLOOKUP(E$412,_xlpm.x,_xlpm.y,""),_xlpm.z,"Not Declared")="", "Name not recorded",  _xlfn.XLOOKUP($C438,_xlfn.XLOOKUP(E$412,_xlpm.x,_xlpm.y,""),_xlpm.z,"Not Declared")))</f>
        <v>Not Declared</v>
      </c>
      <c r="F438" s="729" t="str" cm="1">
        <f t="array" ref="F438">_xlfn.LET(_xlpm.x, Bicester!$T$43:$AE$43, _xlpm.y, Bicester!$T$45:$AE$70, _xlpm.z, Bicester!$R$45:$R$70, IF(_xlfn.XLOOKUP($C438,_xlfn.XLOOKUP(F$412,_xlpm.x,_xlpm.y,""),_xlpm.z,"Not Declared")="", "Name not recorded",  _xlfn.XLOOKUP($C438,_xlfn.XLOOKUP(F$412,_xlpm.x,_xlpm.y,""),_xlpm.z,"Not Declared")))</f>
        <v>Not Declared</v>
      </c>
      <c r="G438" s="729" t="str" cm="1">
        <f t="array" ref="G438">_xlfn.LET(_xlpm.x, Bicester!$T$43:$AE$43, _xlpm.y, Bicester!$T$45:$AE$70, _xlpm.z, Bicester!$R$45:$R$70, IF(_xlfn.XLOOKUP($C438,_xlfn.XLOOKUP(G$412,_xlpm.x,_xlpm.y,""),_xlpm.z,"Not Declared")="", "Name not recorded",  _xlfn.XLOOKUP($C438,_xlfn.XLOOKUP(G$412,_xlpm.x,_xlpm.y,""),_xlpm.z,"Not Declared")))</f>
        <v>Not Declared</v>
      </c>
      <c r="H438" s="729" t="str" cm="1">
        <f t="array" ref="H438">_xlfn.LET(_xlpm.x, Bicester!$T$43:$AE$43, _xlpm.y, Bicester!$T$45:$AE$70, _xlpm.z, Bicester!$R$45:$R$70, IF(_xlfn.XLOOKUP($C438,_xlfn.XLOOKUP(H$412,_xlpm.x,_xlpm.y,""),_xlpm.z,"Not Declared")="", "Name not recorded",  _xlfn.XLOOKUP($C438,_xlfn.XLOOKUP(H$412,_xlpm.x,_xlpm.y,""),_xlpm.z,"Not Declared")))</f>
        <v>Not Declared</v>
      </c>
      <c r="I438" s="729" t="str" cm="1">
        <f t="array" ref="I438">_xlfn.LET(_xlpm.x, Bicester!$T$43:$AE$43, _xlpm.y, Bicester!$T$45:$AE$70, _xlpm.z, Bicester!$R$45:$R$70, IF(_xlfn.XLOOKUP($C438,_xlfn.XLOOKUP(I$412,_xlpm.x,_xlpm.y,""),_xlpm.z,"Not Declared")="", "Name not recorded",  _xlfn.XLOOKUP($C438,_xlfn.XLOOKUP(I$412,_xlpm.x,_xlpm.y,""),_xlpm.z,"Not Declared")))</f>
        <v>Not Declared</v>
      </c>
      <c r="J438" s="729" t="str" cm="1">
        <f t="array" ref="J438">_xlfn.LET(_xlpm.x, Bicester!$T$43:$AE$43, _xlpm.y, Bicester!$T$45:$AE$70, _xlpm.z, Bicester!$R$45:$R$70, IF(_xlfn.XLOOKUP($C438,_xlfn.XLOOKUP(J$412,_xlpm.x,_xlpm.y,""),_xlpm.z,"Not Declared")="", "Name not recorded",  _xlfn.XLOOKUP($C438,_xlfn.XLOOKUP(J$412,_xlpm.x,_xlpm.y,""),_xlpm.z,"Not Declared")))</f>
        <v>Not Declared</v>
      </c>
      <c r="K438" s="729" t="str" cm="1">
        <f t="array" ref="K438">_xlfn.LET(_xlpm.x, Bicester!$T$43:$AE$43, _xlpm.y, Bicester!$T$45:$AE$70, _xlpm.z, Bicester!$R$45:$R$70, IF(_xlfn.XLOOKUP($C438,_xlfn.XLOOKUP(K$412,_xlpm.x,_xlpm.y,""),_xlpm.z,"Not Declared")="", "Name not recorded",  _xlfn.XLOOKUP($C438,_xlfn.XLOOKUP(K$412,_xlpm.x,_xlpm.y,""),_xlpm.z,"Not Declared")))</f>
        <v>Not Declared</v>
      </c>
      <c r="L438" s="729" t="str" cm="1">
        <f t="array" ref="L438">_xlfn.LET(_xlpm.x, Bicester!$T$43:$AE$43, _xlpm.y, Bicester!$T$45:$AE$70, _xlpm.z, Bicester!$R$45:$R$70, IF(_xlfn.XLOOKUP($C438,_xlfn.XLOOKUP(L$412,_xlpm.x,_xlpm.y,""),_xlpm.z,"Not Declared")="", "Name not recorded",  _xlfn.XLOOKUP($C438,_xlfn.XLOOKUP(L$412,_xlpm.x,_xlpm.y,""),_xlpm.z,"Not Declared")))</f>
        <v>Not Declared</v>
      </c>
      <c r="M438" s="729" t="str" cm="1">
        <f t="array" ref="M438">_xlfn.LET(_xlpm.x, Bicester!$T$43:$AE$43, _xlpm.y, Bicester!$T$45:$AE$70, _xlpm.z, Bicester!$R$45:$R$70, IF(_xlfn.XLOOKUP($C438,_xlfn.XLOOKUP(M$412,_xlpm.x,_xlpm.y,""),_xlpm.z,"Not Declared")="", "Name not recorded",  _xlfn.XLOOKUP($C438,_xlfn.XLOOKUP(M$412,_xlpm.x,_xlpm.y,""),_xlpm.z,"Not Declared")))</f>
        <v>Not Declared</v>
      </c>
      <c r="N438" s="729" t="str" cm="1">
        <f t="array" ref="N438">_xlfn.LET(_xlpm.x, Bicester!$T$43:$AE$43, _xlpm.y, Bicester!$T$45:$AE$70, _xlpm.z, Bicester!$R$45:$R$70, IF(_xlfn.XLOOKUP($C438,_xlfn.XLOOKUP(N$412,_xlpm.x,_xlpm.y,""),_xlpm.z,"Not Declared")="", "Name not recorded",  _xlfn.XLOOKUP($C438,_xlfn.XLOOKUP(N$412,_xlpm.x,_xlpm.y,""),_xlpm.z,"Not Declared")))</f>
        <v>Not Declared</v>
      </c>
      <c r="O438" s="729" t="str" cm="1">
        <f t="array" ref="O438">_xlfn.LET(_xlpm.x, Bicester!$T$43:$AE$43, _xlpm.y, Bicester!$T$45:$AE$70, _xlpm.z, Bicester!$R$45:$R$70, IF(_xlfn.XLOOKUP($C438,_xlfn.XLOOKUP(O$412,_xlpm.x,_xlpm.y,""),_xlpm.z,"Not Declared")="", "Name not recorded",  _xlfn.XLOOKUP($C438,_xlfn.XLOOKUP(O$412,_xlpm.x,_xlpm.y,""),_xlpm.z,"Not Declared")))</f>
        <v>Not Declared</v>
      </c>
      <c r="P438" s="3"/>
      <c r="Q438" s="3"/>
      <c r="R438" s="3"/>
      <c r="S438" s="3"/>
      <c r="T438" s="3"/>
      <c r="U438" s="3"/>
      <c r="V438" s="3"/>
      <c r="W438" s="3"/>
      <c r="X438" s="12"/>
      <c r="Y438" s="89"/>
      <c r="Z438" s="433"/>
      <c r="AA438" s="747" t="str" cm="1">
        <f t="array" ref="AA438">_xlfn.LET(_xlpm.a,_xlfn.XLOOKUP(1,('Number Allocation'!$C$6:$C$1483=AC438)*('Number Allocation'!$D$6:$D$1483=AD438),'Number Allocation'!$A$6:$A$1483,"..."),IF(_xlpm.a="","...",_xlpm.a))</f>
        <v>...</v>
      </c>
      <c r="AB438" s="747">
        <v>0</v>
      </c>
      <c r="AC438" s="12" t="str">
        <v>Not Declared</v>
      </c>
      <c r="AD438" s="12" t="str">
        <v>Bicester AC</v>
      </c>
      <c r="AE438" s="747"/>
      <c r="AF438" s="12"/>
      <c r="AG438" s="425"/>
      <c r="AH438" s="433"/>
      <c r="AI438" s="747" t="str" cm="1">
        <f t="array" ref="AI438">_xlfn.LET(_xlpm.a,_xlfn.XLOOKUP(1,('Number Allocation'!$C$6:$C$1483=AK438)*('Number Allocation'!$D$6:$D$1483=AL438),'Number Allocation'!$A$6:$A$1483,"..."),IF(_xlpm.a="","...",_xlpm.a))</f>
        <v>...</v>
      </c>
      <c r="AJ438" s="747">
        <v>0</v>
      </c>
      <c r="AK438" s="12" t="str">
        <v>Not Declared</v>
      </c>
      <c r="AL438" s="12" t="str">
        <v>White Horse Harriers</v>
      </c>
      <c r="AM438" s="747"/>
      <c r="AN438" s="12"/>
      <c r="AO438" s="425"/>
      <c r="AP438" s="433"/>
      <c r="AQ438" s="747" t="str" cm="1">
        <f t="array" ref="AQ438">_xlfn.LET(_xlpm.a,_xlfn.XLOOKUP(1,('Number Allocation'!$C$6:$C$1483=AS438)*('Number Allocation'!$D$6:$D$1483=AT438),'Number Allocation'!$A$6:$A$1483,"..."),IF(_xlpm.a="","...",_xlpm.a))</f>
        <v>...</v>
      </c>
      <c r="AR438" s="747">
        <v>0</v>
      </c>
      <c r="AS438" s="12" t="str">
        <v>Not Declared</v>
      </c>
      <c r="AT438" s="12" t="str">
        <v>Abingdon AC</v>
      </c>
      <c r="AU438" s="747"/>
      <c r="AV438" s="12"/>
      <c r="AW438" s="425"/>
      <c r="AX438" s="433"/>
      <c r="AY438" s="747" t="str" cm="1">
        <f t="array" ref="AY438">_xlfn.LET(_xlpm.a,_xlfn.XLOOKUP(1,('Number Allocation'!$C$6:$C$1483=BA438)*('Number Allocation'!$D$6:$D$1483=BB438),'Number Allocation'!$A$6:$A$1483,"..."),IF(_xlpm.a="","...",_xlpm.a))</f>
        <v>...</v>
      </c>
      <c r="AZ438" s="747">
        <v>0</v>
      </c>
      <c r="BA438" s="12" t="str">
        <v>Not Declared</v>
      </c>
      <c r="BB438" s="12" t="str">
        <v>Team Kennet</v>
      </c>
      <c r="BC438" s="747"/>
      <c r="BD438" s="12"/>
      <c r="BE438" s="425"/>
      <c r="BF438" s="433"/>
      <c r="BG438" s="747" t="str" cm="1">
        <f t="array" ref="BG438">_xlfn.LET(_xlpm.a,_xlfn.XLOOKUP(1,('Number Allocation'!$C$6:$C$1483=BI438)*('Number Allocation'!$D$6:$D$1483=BJ438),'Number Allocation'!$A$6:$A$1483,"..."),IF(_xlpm.a="","...",_xlpm.a))</f>
        <v>...</v>
      </c>
      <c r="BH438" s="747">
        <v>0</v>
      </c>
      <c r="BI438" s="12" t="str">
        <v>Not Declared</v>
      </c>
      <c r="BJ438" s="12" t="str">
        <v>Bicester AC</v>
      </c>
      <c r="BK438" s="747"/>
      <c r="BL438" s="12"/>
      <c r="BM438" s="425"/>
      <c r="BN438" s="433"/>
      <c r="BO438" s="747" t="str" cm="1">
        <f t="array" ref="BO438">_xlfn.LET(_xlpm.a,_xlfn.XLOOKUP(1,('Number Allocation'!$C$6:$C$1483=BQ438)*('Number Allocation'!$D$6:$D$1483=BR438),'Number Allocation'!$A$6:$A$1483,"..."),IF(_xlpm.a="","...",_xlpm.a))</f>
        <v>...</v>
      </c>
      <c r="BP438" s="747">
        <v>0</v>
      </c>
      <c r="BQ438" s="12" t="str">
        <v>Not Declared</v>
      </c>
      <c r="BR438" s="12" t="str">
        <v>Witney Road Runners</v>
      </c>
      <c r="BS438" s="747"/>
      <c r="BT438" s="12"/>
      <c r="BU438" s="425"/>
      <c r="BV438" s="433"/>
      <c r="BW438" s="747" t="str" cm="1">
        <f t="array" ref="BW438">_xlfn.LET(_xlpm.a,_xlfn.XLOOKUP(1,('Number Allocation'!$C$6:$C$1483=BY438)*('Number Allocation'!$D$6:$D$1483=BZ438),'Number Allocation'!$A$6:$A$1483,"..."),IF(_xlpm.a="","...",_xlpm.a))</f>
        <v>...</v>
      </c>
      <c r="BX438" s="747">
        <v>0</v>
      </c>
      <c r="BY438" s="12" t="str">
        <v>Not Declared</v>
      </c>
      <c r="BZ438" s="12" t="str">
        <v>Banbury Harriers AC</v>
      </c>
      <c r="CA438" s="488"/>
      <c r="CB438" s="15"/>
      <c r="CC438" s="15"/>
      <c r="CD438" s="433"/>
      <c r="CE438" s="747" t="str" cm="1">
        <f t="array" ref="CE438">_xlfn.LET(_xlpm.a,_xlfn.XLOOKUP(1,('Number Allocation'!$C$6:$C$1483=CG438)*('Number Allocation'!$D$6:$D$1483=CH438),'Number Allocation'!$A$6:$A$1483,"..."),IF(_xlpm.a="","...",_xlpm.a))</f>
        <v>...</v>
      </c>
      <c r="CF438" s="747">
        <v>0</v>
      </c>
      <c r="CG438" s="12" t="str">
        <v>Not Declared</v>
      </c>
      <c r="CH438" s="12" t="str">
        <v>Oxford City AC</v>
      </c>
      <c r="CI438" s="488"/>
      <c r="CJ438" s="15"/>
      <c r="CK438" s="15"/>
      <c r="CL438" s="433"/>
      <c r="CM438" s="747" t="str" cm="1">
        <f t="array" ref="CM438">_xlfn.LET(_xlpm.a,_xlfn.XLOOKUP(1,('Number Allocation'!$C$6:$C$1483=CO438)*('Number Allocation'!$D$6:$D$1483=CP438),'Number Allocation'!$A$6:$A$1483,"..."),IF(_xlpm.a="","...",_xlpm.a))</f>
        <v>...</v>
      </c>
      <c r="CN438" s="747">
        <v>0</v>
      </c>
      <c r="CO438" s="12" t="str">
        <v>Not Declared</v>
      </c>
      <c r="CP438" s="12" t="str">
        <v>White Horse Harriers</v>
      </c>
      <c r="CQ438" s="488"/>
      <c r="CR438" s="15"/>
      <c r="CS438" s="15"/>
      <c r="CT438" s="433"/>
      <c r="CU438" s="747" t="str" cm="1">
        <f t="array" ref="CU438">_xlfn.LET(_xlpm.a,_xlfn.XLOOKUP(1,('Number Allocation'!$C$6:$C$1483=CW438)*('Number Allocation'!$D$6:$D$1483=CX438),'Number Allocation'!$A$6:$A$1483,"..."),IF(_xlpm.a="","...",_xlpm.a))</f>
        <v>...</v>
      </c>
      <c r="CV438" s="747">
        <v>0</v>
      </c>
      <c r="CW438" s="12" t="str">
        <v>Not Declared</v>
      </c>
      <c r="CX438" s="12" t="str">
        <v>White Horse Harriers</v>
      </c>
      <c r="CY438" s="488"/>
      <c r="CZ438" s="15"/>
      <c r="DA438" s="15"/>
      <c r="DB438" s="433"/>
      <c r="DC438" s="747" t="str" cm="1">
        <f t="array" ref="DC438">_xlfn.LET(_xlpm.a,_xlfn.XLOOKUP(1,('Number Allocation'!$C$6:$C$1483=DE438)*('Number Allocation'!$D$6:$D$1483=DF438),'Number Allocation'!$A$6:$A$1483,"..."),IF(_xlpm.a="","...",_xlpm.a))</f>
        <v>...</v>
      </c>
      <c r="DD438" s="747">
        <v>0</v>
      </c>
      <c r="DE438" s="12" t="str">
        <v>Not Declared</v>
      </c>
      <c r="DF438" s="12" t="str">
        <v>White Horse Harriers</v>
      </c>
      <c r="DG438" s="488"/>
      <c r="DH438" s="15"/>
      <c r="DI438" s="15"/>
      <c r="DJ438" s="433"/>
      <c r="DK438" s="747" t="str" cm="1">
        <f t="array" ref="DK438">_xlfn.LET(_xlpm.a,_xlfn.XLOOKUP(1,('Number Allocation'!$C$6:$C$1483=DM438)*('Number Allocation'!$D$6:$D$1483=DN438),'Number Allocation'!$A$6:$A$1483,"..."),IF(_xlpm.a="","...",_xlpm.a))</f>
        <v>...</v>
      </c>
      <c r="DL438" s="747">
        <v>0</v>
      </c>
      <c r="DM438" s="12" t="str">
        <v>Not Declared</v>
      </c>
      <c r="DN438" s="12" t="str">
        <v>Team Kennet</v>
      </c>
      <c r="DO438" s="488"/>
      <c r="DP438" s="15"/>
      <c r="DQ438" s="15"/>
      <c r="DZ438" s="15"/>
      <c r="EA438" s="15"/>
    </row>
    <row r="439" spans="1:131" s="359" customFormat="1" ht="21" customHeight="1">
      <c r="A439" s="358"/>
      <c r="B439" s="729"/>
      <c r="C439" s="729"/>
      <c r="D439" s="729"/>
      <c r="E439" s="729"/>
      <c r="F439" s="729"/>
      <c r="G439" s="729"/>
      <c r="H439" s="729"/>
      <c r="I439" s="729"/>
      <c r="J439" s="729"/>
      <c r="K439" s="729"/>
      <c r="L439" s="729"/>
      <c r="M439" s="729"/>
      <c r="N439" s="729"/>
      <c r="O439" s="729"/>
      <c r="P439" s="3"/>
      <c r="Q439" s="3"/>
      <c r="R439" s="3"/>
      <c r="S439" s="3"/>
      <c r="T439" s="3"/>
      <c r="U439" s="3"/>
      <c r="V439" s="3"/>
      <c r="W439" s="3"/>
      <c r="X439" s="12"/>
      <c r="Y439" s="89"/>
      <c r="Z439" s="433"/>
      <c r="AA439" s="747" t="str" cm="1">
        <f t="array" ref="AA439">_xlfn.LET(_xlpm.a,_xlfn.XLOOKUP(1,('Number Allocation'!$C$6:$C$1483=AC439)*('Number Allocation'!$D$6:$D$1483=AD439),'Number Allocation'!$A$6:$A$1483,"..."),IF(_xlpm.a="","...",_xlpm.a))</f>
        <v>...</v>
      </c>
      <c r="AB439" s="747">
        <v>0</v>
      </c>
      <c r="AC439" s="12" t="str">
        <v>Not Declared</v>
      </c>
      <c r="AD439" s="12" t="str">
        <v>Banbury Harriers AC</v>
      </c>
      <c r="AE439" s="747"/>
      <c r="AF439" s="12"/>
      <c r="AG439" s="425"/>
      <c r="AH439" s="433"/>
      <c r="AI439" s="747" t="str" cm="1">
        <f t="array" ref="AI439">_xlfn.LET(_xlpm.a,_xlfn.XLOOKUP(1,('Number Allocation'!$C$6:$C$1483=AK439)*('Number Allocation'!$D$6:$D$1483=AL439),'Number Allocation'!$A$6:$A$1483,"..."),IF(_xlpm.a="","...",_xlpm.a))</f>
        <v>...</v>
      </c>
      <c r="AJ439" s="747">
        <v>0</v>
      </c>
      <c r="AK439" s="12" t="str">
        <v>Not Declared</v>
      </c>
      <c r="AL439" s="12" t="str">
        <v>Banbury Harriers AC</v>
      </c>
      <c r="AM439" s="747"/>
      <c r="AN439" s="12"/>
      <c r="AO439" s="425"/>
      <c r="AP439" s="433"/>
      <c r="AQ439" s="747" t="str" cm="1">
        <f t="array" ref="AQ439">_xlfn.LET(_xlpm.a,_xlfn.XLOOKUP(1,('Number Allocation'!$C$6:$C$1483=AS439)*('Number Allocation'!$D$6:$D$1483=AT439),'Number Allocation'!$A$6:$A$1483,"..."),IF(_xlpm.a="","...",_xlpm.a))</f>
        <v>...</v>
      </c>
      <c r="AR439" s="747">
        <v>0</v>
      </c>
      <c r="AS439" s="12" t="str">
        <v>Not Declared</v>
      </c>
      <c r="AT439" s="12" t="str">
        <v>Bicester AC</v>
      </c>
      <c r="AU439" s="747"/>
      <c r="AV439" s="12"/>
      <c r="AW439" s="425"/>
      <c r="AX439" s="433"/>
      <c r="AY439" s="747" t="str" cm="1">
        <f t="array" ref="AY439">_xlfn.LET(_xlpm.a,_xlfn.XLOOKUP(1,('Number Allocation'!$C$6:$C$1483=BA439)*('Number Allocation'!$D$6:$D$1483=BB439),'Number Allocation'!$A$6:$A$1483,"..."),IF(_xlpm.a="","...",_xlpm.a))</f>
        <v>...</v>
      </c>
      <c r="AZ439" s="747">
        <v>0</v>
      </c>
      <c r="BA439" s="12" t="str">
        <v>Not Declared</v>
      </c>
      <c r="BB439" s="12" t="str">
        <v>Oxford City AC</v>
      </c>
      <c r="BC439" s="747"/>
      <c r="BD439" s="12"/>
      <c r="BE439" s="425"/>
      <c r="BF439" s="433"/>
      <c r="BG439" s="747" t="str" cm="1">
        <f t="array" ref="BG439">_xlfn.LET(_xlpm.a,_xlfn.XLOOKUP(1,('Number Allocation'!$C$6:$C$1483=BI439)*('Number Allocation'!$D$6:$D$1483=BJ439),'Number Allocation'!$A$6:$A$1483,"..."),IF(_xlpm.a="","...",_xlpm.a))</f>
        <v>...</v>
      </c>
      <c r="BH439" s="747">
        <v>0</v>
      </c>
      <c r="BI439" s="12" t="str">
        <v>Not Declared</v>
      </c>
      <c r="BJ439" s="12" t="str">
        <v>Witney Road Runners</v>
      </c>
      <c r="BK439" s="747"/>
      <c r="BL439" s="12"/>
      <c r="BM439" s="425"/>
      <c r="BN439" s="433"/>
      <c r="BO439" s="747" t="str" cm="1">
        <f t="array" ref="BO439">_xlfn.LET(_xlpm.a,_xlfn.XLOOKUP(1,('Number Allocation'!$C$6:$C$1483=BQ439)*('Number Allocation'!$D$6:$D$1483=BR439),'Number Allocation'!$A$6:$A$1483,"..."),IF(_xlpm.a="","...",_xlpm.a))</f>
        <v>...</v>
      </c>
      <c r="BP439" s="747">
        <v>0</v>
      </c>
      <c r="BQ439" s="12" t="str">
        <v>Not Declared</v>
      </c>
      <c r="BR439" s="12" t="str">
        <v>White Horse Harriers</v>
      </c>
      <c r="BS439" s="747"/>
      <c r="BT439" s="12"/>
      <c r="BU439" s="425"/>
      <c r="BV439" s="433"/>
      <c r="BW439" s="747" t="str" cm="1">
        <f t="array" ref="BW439">_xlfn.LET(_xlpm.a,_xlfn.XLOOKUP(1,('Number Allocation'!$C$6:$C$1483=BY439)*('Number Allocation'!$D$6:$D$1483=BZ439),'Number Allocation'!$A$6:$A$1483,"..."),IF(_xlpm.a="","...",_xlpm.a))</f>
        <v>...</v>
      </c>
      <c r="BX439" s="747">
        <v>0</v>
      </c>
      <c r="BY439" s="12" t="str">
        <v>Not Declared</v>
      </c>
      <c r="BZ439" s="12" t="str">
        <v>Bicester AC</v>
      </c>
      <c r="CA439" s="488"/>
      <c r="CB439" s="15"/>
      <c r="CC439" s="15"/>
      <c r="CD439" s="433"/>
      <c r="CE439" s="747" t="str" cm="1">
        <f t="array" ref="CE439">_xlfn.LET(_xlpm.a,_xlfn.XLOOKUP(1,('Number Allocation'!$C$6:$C$1483=CG439)*('Number Allocation'!$D$6:$D$1483=CH439),'Number Allocation'!$A$6:$A$1483,"..."),IF(_xlpm.a="","...",_xlpm.a))</f>
        <v>...</v>
      </c>
      <c r="CF439" s="747">
        <v>0</v>
      </c>
      <c r="CG439" s="12" t="str">
        <v>Not Declared</v>
      </c>
      <c r="CH439" s="12" t="str">
        <v>Radley AC</v>
      </c>
      <c r="CI439" s="488"/>
      <c r="CJ439" s="15"/>
      <c r="CK439" s="15"/>
      <c r="CL439" s="433"/>
      <c r="CM439" s="747" t="str" cm="1">
        <f t="array" ref="CM439">_xlfn.LET(_xlpm.a,_xlfn.XLOOKUP(1,('Number Allocation'!$C$6:$C$1483=CO439)*('Number Allocation'!$D$6:$D$1483=CP439),'Number Allocation'!$A$6:$A$1483,"..."),IF(_xlpm.a="","...",_xlpm.a))</f>
        <v>...</v>
      </c>
      <c r="CN439" s="747">
        <v>0</v>
      </c>
      <c r="CO439" s="12" t="str">
        <v>Not Declared</v>
      </c>
      <c r="CP439" s="12" t="str">
        <v>Abingdon AC</v>
      </c>
      <c r="CQ439" s="488"/>
      <c r="CR439" s="15"/>
      <c r="CS439" s="15"/>
      <c r="CT439" s="433"/>
      <c r="CU439" s="747" t="str" cm="1">
        <f t="array" ref="CU439">_xlfn.LET(_xlpm.a,_xlfn.XLOOKUP(1,('Number Allocation'!$C$6:$C$1483=CW439)*('Number Allocation'!$D$6:$D$1483=CX439),'Number Allocation'!$A$6:$A$1483,"..."),IF(_xlpm.a="","...",_xlpm.a))</f>
        <v>...</v>
      </c>
      <c r="CV439" s="747">
        <v>0</v>
      </c>
      <c r="CW439" s="12" t="str">
        <v>Not Declared</v>
      </c>
      <c r="CX439" s="12" t="str">
        <v>Team Kennet</v>
      </c>
      <c r="CY439" s="488"/>
      <c r="CZ439" s="15"/>
      <c r="DA439" s="15"/>
      <c r="DB439" s="433"/>
      <c r="DC439" s="747" t="str" cm="1">
        <f t="array" ref="DC439">_xlfn.LET(_xlpm.a,_xlfn.XLOOKUP(1,('Number Allocation'!$C$6:$C$1483=DE439)*('Number Allocation'!$D$6:$D$1483=DF439),'Number Allocation'!$A$6:$A$1483,"..."),IF(_xlpm.a="","...",_xlpm.a))</f>
        <v>...</v>
      </c>
      <c r="DD439" s="747">
        <v>0</v>
      </c>
      <c r="DE439" s="12" t="str">
        <v>Not Declared</v>
      </c>
      <c r="DF439" s="12" t="str">
        <v>Banbury Harriers AC</v>
      </c>
      <c r="DG439" s="488"/>
      <c r="DH439" s="15"/>
      <c r="DI439" s="15"/>
      <c r="DJ439" s="433"/>
      <c r="DK439" s="747" t="str" cm="1">
        <f t="array" ref="DK439">_xlfn.LET(_xlpm.a,_xlfn.XLOOKUP(1,('Number Allocation'!$C$6:$C$1483=DM439)*('Number Allocation'!$D$6:$D$1483=DN439),'Number Allocation'!$A$6:$A$1483,"..."),IF(_xlpm.a="","...",_xlpm.a))</f>
        <v>...</v>
      </c>
      <c r="DL439" s="747">
        <v>0</v>
      </c>
      <c r="DM439" s="12" t="str">
        <v>Not Declared</v>
      </c>
      <c r="DN439" s="12" t="str">
        <v>Abingdon AC</v>
      </c>
      <c r="DO439" s="488"/>
      <c r="DP439" s="15"/>
      <c r="DQ439" s="15"/>
      <c r="DZ439" s="15"/>
      <c r="EA439" s="15"/>
    </row>
    <row r="440" spans="1:131" s="359" customFormat="1" ht="21" customHeight="1">
      <c r="A440" s="358" t="str">
        <f>'Oxford City'!AJ$2</f>
        <v>Oxford City AC</v>
      </c>
      <c r="B440" s="729" t="str">
        <f>'Oxford City'!AV$1</f>
        <v>O</v>
      </c>
      <c r="C440" s="729" t="s">
        <v>71</v>
      </c>
      <c r="D440" s="729" t="str" cm="1">
        <f t="array" ref="D440">_xlfn.LET(_xlpm.x, 'Oxford City'!$T$43:$AE$43, _xlpm.y, 'Oxford City'!$T$45:$AE$70, _xlpm.z, 'Oxford City'!$R$45:$R$70, IF(_xlfn.XLOOKUP($C440,_xlfn.XLOOKUP(D$412,_xlpm.x,_xlpm.y,""),_xlpm.z,"Not Declared")="", "Name not recorded",  _xlfn.XLOOKUP($C440,_xlfn.XLOOKUP(D$412,_xlpm.x,_xlpm.y,""),_xlpm.z,"Not Declared")))</f>
        <v>Not Declared</v>
      </c>
      <c r="E440" s="729" t="str" cm="1">
        <f t="array" ref="E440">_xlfn.LET(_xlpm.x, 'Oxford City'!$T$43:$AE$43, _xlpm.y, 'Oxford City'!$T$45:$AE$70, _xlpm.z, 'Oxford City'!$R$45:$R$70, IF(_xlfn.XLOOKUP($C440,_xlfn.XLOOKUP(E$412,_xlpm.x,_xlpm.y,""),_xlpm.z,"Not Declared")="", "Name not recorded",  _xlfn.XLOOKUP($C440,_xlfn.XLOOKUP(E$412,_xlpm.x,_xlpm.y,""),_xlpm.z,"Not Declared")))</f>
        <v>Not Declared</v>
      </c>
      <c r="F440" s="729" t="str" cm="1">
        <f t="array" ref="F440">_xlfn.LET(_xlpm.x, 'Oxford City'!$T$43:$AE$43, _xlpm.y, 'Oxford City'!$T$45:$AE$70, _xlpm.z, 'Oxford City'!$R$45:$R$70, IF(_xlfn.XLOOKUP($C440,_xlfn.XLOOKUP(F$412,_xlpm.x,_xlpm.y,""),_xlpm.z,"Not Declared")="", "Name not recorded",  _xlfn.XLOOKUP($C440,_xlfn.XLOOKUP(F$412,_xlpm.x,_xlpm.y,""),_xlpm.z,"Not Declared")))</f>
        <v>Not Declared</v>
      </c>
      <c r="G440" s="729" t="str" cm="1">
        <f t="array" ref="G440">_xlfn.LET(_xlpm.x, 'Oxford City'!$T$43:$AE$43, _xlpm.y, 'Oxford City'!$T$45:$AE$70, _xlpm.z, 'Oxford City'!$R$45:$R$70, IF(_xlfn.XLOOKUP($C440,_xlfn.XLOOKUP(G$412,_xlpm.x,_xlpm.y,""),_xlpm.z,"Not Declared")="", "Name not recorded",  _xlfn.XLOOKUP($C440,_xlfn.XLOOKUP(G$412,_xlpm.x,_xlpm.y,""),_xlpm.z,"Not Declared")))</f>
        <v>Not Declared</v>
      </c>
      <c r="H440" s="729" t="str" cm="1">
        <f t="array" ref="H440">_xlfn.LET(_xlpm.x, 'Oxford City'!$T$43:$AE$43, _xlpm.y, 'Oxford City'!$T$45:$AE$70, _xlpm.z, 'Oxford City'!$R$45:$R$70, IF(_xlfn.XLOOKUP($C440,_xlfn.XLOOKUP(H$412,_xlpm.x,_xlpm.y,""),_xlpm.z,"Not Declared")="", "Name not recorded",  _xlfn.XLOOKUP($C440,_xlfn.XLOOKUP(H$412,_xlpm.x,_xlpm.y,""),_xlpm.z,"Not Declared")))</f>
        <v>Not Declared</v>
      </c>
      <c r="I440" s="729" t="str" cm="1">
        <f t="array" ref="I440">_xlfn.LET(_xlpm.x, 'Oxford City'!$T$43:$AE$43, _xlpm.y, 'Oxford City'!$T$45:$AE$70, _xlpm.z, 'Oxford City'!$R$45:$R$70, IF(_xlfn.XLOOKUP($C440,_xlfn.XLOOKUP(I$412,_xlpm.x,_xlpm.y,""),_xlpm.z,"Not Declared")="", "Name not recorded",  _xlfn.XLOOKUP($C440,_xlfn.XLOOKUP(I$412,_xlpm.x,_xlpm.y,""),_xlpm.z,"Not Declared")))</f>
        <v>Not Declared</v>
      </c>
      <c r="J440" s="729" t="str" cm="1">
        <f t="array" ref="J440">_xlfn.LET(_xlpm.x, 'Oxford City'!$T$43:$AE$43, _xlpm.y, 'Oxford City'!$T$45:$AE$70, _xlpm.z, 'Oxford City'!$R$45:$R$70, IF(_xlfn.XLOOKUP($C440,_xlfn.XLOOKUP(J$412,_xlpm.x,_xlpm.y,""),_xlpm.z,"Not Declared")="", "Name not recorded",  _xlfn.XLOOKUP($C440,_xlfn.XLOOKUP(J$412,_xlpm.x,_xlpm.y,""),_xlpm.z,"Not Declared")))</f>
        <v>Not Declared</v>
      </c>
      <c r="K440" s="729" t="str" cm="1">
        <f t="array" ref="K440">_xlfn.LET(_xlpm.x, 'Oxford City'!$T$43:$AE$43, _xlpm.y, 'Oxford City'!$T$45:$AE$70, _xlpm.z, 'Oxford City'!$R$45:$R$70, IF(_xlfn.XLOOKUP($C440,_xlfn.XLOOKUP(K$412,_xlpm.x,_xlpm.y,""),_xlpm.z,"Not Declared")="", "Name not recorded",  _xlfn.XLOOKUP($C440,_xlfn.XLOOKUP(K$412,_xlpm.x,_xlpm.y,""),_xlpm.z,"Not Declared")))</f>
        <v>Not Declared</v>
      </c>
      <c r="L440" s="729" t="str" cm="1">
        <f t="array" ref="L440">_xlfn.LET(_xlpm.x, 'Oxford City'!$T$43:$AE$43, _xlpm.y, 'Oxford City'!$T$45:$AE$70, _xlpm.z, 'Oxford City'!$R$45:$R$70, IF(_xlfn.XLOOKUP($C440,_xlfn.XLOOKUP(L$412,_xlpm.x,_xlpm.y,""),_xlpm.z,"Not Declared")="", "Name not recorded",  _xlfn.XLOOKUP($C440,_xlfn.XLOOKUP(L$412,_xlpm.x,_xlpm.y,""),_xlpm.z,"Not Declared")))</f>
        <v>Not Declared</v>
      </c>
      <c r="M440" s="729" t="str" cm="1">
        <f t="array" ref="M440">_xlfn.LET(_xlpm.x, 'Oxford City'!$T$43:$AE$43, _xlpm.y, 'Oxford City'!$T$45:$AE$70, _xlpm.z, 'Oxford City'!$R$45:$R$70, IF(_xlfn.XLOOKUP($C440,_xlfn.XLOOKUP(M$412,_xlpm.x,_xlpm.y,""),_xlpm.z,"Not Declared")="", "Name not recorded",  _xlfn.XLOOKUP($C440,_xlfn.XLOOKUP(M$412,_xlpm.x,_xlpm.y,""),_xlpm.z,"Not Declared")))</f>
        <v>Not Declared</v>
      </c>
      <c r="N440" s="729" t="str" cm="1">
        <f t="array" ref="N440">_xlfn.LET(_xlpm.x, 'Oxford City'!$T$43:$AE$43, _xlpm.y, 'Oxford City'!$T$45:$AE$70, _xlpm.z, 'Oxford City'!$R$45:$R$70, IF(_xlfn.XLOOKUP($C440,_xlfn.XLOOKUP(N$412,_xlpm.x,_xlpm.y,""),_xlpm.z,"Not Declared")="", "Name not recorded",  _xlfn.XLOOKUP($C440,_xlfn.XLOOKUP(N$412,_xlpm.x,_xlpm.y,""),_xlpm.z,"Not Declared")))</f>
        <v>Not Declared</v>
      </c>
      <c r="O440" s="729" t="str" cm="1">
        <f t="array" ref="O440">_xlfn.LET(_xlpm.x, 'Oxford City'!$T$43:$AE$43, _xlpm.y, 'Oxford City'!$T$45:$AE$70, _xlpm.z, 'Oxford City'!$R$45:$R$70, IF(_xlfn.XLOOKUP($C440,_xlfn.XLOOKUP(O$412,_xlpm.x,_xlpm.y,""),_xlpm.z,"Not Declared")="", "Name not recorded",  _xlfn.XLOOKUP($C440,_xlfn.XLOOKUP(O$412,_xlpm.x,_xlpm.y,""),_xlpm.z,"Not Declared")))</f>
        <v>Not Declared</v>
      </c>
      <c r="P440" s="729">
        <v>1</v>
      </c>
      <c r="Q440" s="729">
        <v>2</v>
      </c>
      <c r="R440" s="729">
        <v>3</v>
      </c>
      <c r="S440" s="729">
        <v>4</v>
      </c>
      <c r="T440" s="729" t="str" cm="1">
        <f t="array" ref="T440">_xlfn.LET(_xlpm.x,'Oxford City'!$T$43:$AF$43, _xlpm.y, 'Oxford City'!$T$45:$AF$70, _xlpm.z, 'Oxford City'!$R$45:$R$70, IF(_xlfn.XLOOKUP(P440,_xlfn.XLOOKUP(T$412,_xlpm.x,_xlpm.y,""),_xlpm.z,"Not Declared")="", "Name not recorded",  _xlfn.XLOOKUP(P440,_xlfn.XLOOKUP(T$412,_xlpm.x,_xlpm.y,""),_xlpm.z,"Not Declared")))</f>
        <v>Not Declared</v>
      </c>
      <c r="U440" s="729" t="str" cm="1">
        <f t="array" ref="U440">_xlfn.LET(_xlpm.x,'Oxford City'!$T$43:$AF$43, _xlpm.y, 'Oxford City'!$T$45:$AF$70, _xlpm.z, 'Oxford City'!$R$45:$R$70, IF(_xlfn.XLOOKUP(Q440,_xlfn.XLOOKUP(U$412,_xlpm.x,_xlpm.y,""),_xlpm.z,"Not Declared")="", "Name not recorded",  _xlfn.XLOOKUP(Q440,_xlfn.XLOOKUP(U$412,_xlpm.x,_xlpm.y,""),_xlpm.z,"Not Declared")))</f>
        <v>Not Declared</v>
      </c>
      <c r="V440" s="729" t="str" cm="1">
        <f t="array" ref="V440">_xlfn.LET(_xlpm.x,'Oxford City'!$T$43:$AF$43, _xlpm.y, 'Oxford City'!$T$45:$AF$70, _xlpm.z, 'Oxford City'!$R$45:$R$70, IF(_xlfn.XLOOKUP(R440,_xlfn.XLOOKUP(V$412,_xlpm.x,_xlpm.y,""),_xlpm.z,"Not Declared")="", "Name not recorded",  _xlfn.XLOOKUP(R440,_xlfn.XLOOKUP(V$412,_xlpm.x,_xlpm.y,""),_xlpm.z,"Not Declared")))</f>
        <v>Not Declared</v>
      </c>
      <c r="W440" s="729" t="str" cm="1">
        <f t="array" ref="W440">_xlfn.LET(_xlpm.x,'Oxford City'!$T$43:$AF$43, _xlpm.y, 'Oxford City'!$T$45:$AF$70, _xlpm.z, 'Oxford City'!$R$45:$R$70, IF(_xlfn.XLOOKUP(S440,_xlfn.XLOOKUP(W$412,_xlpm.x,_xlpm.y,""),_xlpm.z,"Not Declared")="", "Name not recorded",  _xlfn.XLOOKUP(S440,_xlfn.XLOOKUP(W$412,_xlpm.x,_xlpm.y,""),_xlpm.z,"Not Declared")))</f>
        <v>Not Declared</v>
      </c>
      <c r="X440" s="358" t="str">
        <f>_xlfn.TEXTJOIN(", ",,T440:W440)</f>
        <v>Not Declared, Not Declared, Not Declared, Not Declared</v>
      </c>
      <c r="Y440" s="89"/>
      <c r="Z440" s="433"/>
      <c r="AA440" s="747" t="str" cm="1">
        <f t="array" ref="AA440">_xlfn.LET(_xlpm.a,_xlfn.XLOOKUP(1,('Number Allocation'!$C$6:$C$1483=AC440)*('Number Allocation'!$D$6:$D$1483=AD440),'Number Allocation'!$A$6:$A$1483,"..."),IF(_xlpm.a="","...",_xlpm.a))</f>
        <v>...</v>
      </c>
      <c r="AB440" s="747">
        <v>0</v>
      </c>
      <c r="AC440" s="12" t="str">
        <v>Not Declared</v>
      </c>
      <c r="AD440" s="12" t="str">
        <v>Radley AC</v>
      </c>
      <c r="AE440" s="436"/>
      <c r="AG440" s="365"/>
      <c r="AH440" s="433"/>
      <c r="AI440" s="747" t="str" cm="1">
        <f t="array" ref="AI440">_xlfn.LET(_xlpm.a,_xlfn.XLOOKUP(1,('Number Allocation'!$C$6:$C$1483=AK440)*('Number Allocation'!$D$6:$D$1483=AL440),'Number Allocation'!$A$6:$A$1483,"..."),IF(_xlpm.a="","...",_xlpm.a))</f>
        <v>...</v>
      </c>
      <c r="AJ440" s="747">
        <v>0</v>
      </c>
      <c r="AK440" s="12" t="str">
        <v>Not Declared</v>
      </c>
      <c r="AL440" s="12" t="str">
        <v>Witney Road Runners</v>
      </c>
      <c r="AM440" s="436"/>
      <c r="AO440" s="365"/>
      <c r="AP440" s="433"/>
      <c r="AQ440" s="747" t="str" cm="1">
        <f t="array" ref="AQ440">_xlfn.LET(_xlpm.a,_xlfn.XLOOKUP(1,('Number Allocation'!$C$6:$C$1483=AS440)*('Number Allocation'!$D$6:$D$1483=AT440),'Number Allocation'!$A$6:$A$1483,"..."),IF(_xlpm.a="","...",_xlpm.a))</f>
        <v>...</v>
      </c>
      <c r="AR440" s="747">
        <v>0</v>
      </c>
      <c r="AS440" s="12" t="str">
        <v>Not Declared</v>
      </c>
      <c r="AT440" s="12" t="str">
        <v>White Horse Harriers</v>
      </c>
      <c r="AU440" s="436"/>
      <c r="AW440" s="365"/>
      <c r="AX440" s="433"/>
      <c r="AY440" s="747" t="str" cm="1">
        <f t="array" ref="AY440">_xlfn.LET(_xlpm.a,_xlfn.XLOOKUP(1,('Number Allocation'!$C$6:$C$1483=BA440)*('Number Allocation'!$D$6:$D$1483=BB440),'Number Allocation'!$A$6:$A$1483,"..."),IF(_xlpm.a="","...",_xlpm.a))</f>
        <v>...</v>
      </c>
      <c r="AZ440" s="747">
        <v>0</v>
      </c>
      <c r="BA440" s="12" t="str">
        <v>Not Declared</v>
      </c>
      <c r="BB440" s="12" t="str">
        <v>Banbury Harriers AC</v>
      </c>
      <c r="BC440" s="436"/>
      <c r="BE440" s="365"/>
      <c r="BF440" s="433"/>
      <c r="BG440" s="747" t="str" cm="1">
        <f t="array" ref="BG440">_xlfn.LET(_xlpm.a,_xlfn.XLOOKUP(1,('Number Allocation'!$C$6:$C$1483=BI440)*('Number Allocation'!$D$6:$D$1483=BJ440),'Number Allocation'!$A$6:$A$1483,"..."),IF(_xlpm.a="","...",_xlpm.a))</f>
        <v>...</v>
      </c>
      <c r="BH440" s="747">
        <v>0</v>
      </c>
      <c r="BI440" s="12" t="str">
        <v>Not Declared</v>
      </c>
      <c r="BJ440" s="12" t="str">
        <v>White Horse Harriers</v>
      </c>
      <c r="BK440" s="436"/>
      <c r="BM440" s="365"/>
      <c r="BN440" s="433"/>
      <c r="BO440" s="747" t="str" cm="1">
        <f t="array" ref="BO440">_xlfn.LET(_xlpm.a,_xlfn.XLOOKUP(1,('Number Allocation'!$C$6:$C$1483=BQ440)*('Number Allocation'!$D$6:$D$1483=BR440),'Number Allocation'!$A$6:$A$1483,"..."),IF(_xlpm.a="","...",_xlpm.a))</f>
        <v>...</v>
      </c>
      <c r="BP440" s="747">
        <v>0</v>
      </c>
      <c r="BQ440" s="12" t="str">
        <v>Not Declared</v>
      </c>
      <c r="BR440" s="12" t="str">
        <v>Radley AC</v>
      </c>
      <c r="BS440" s="436"/>
      <c r="BU440" s="365"/>
      <c r="BV440" s="433"/>
      <c r="BW440" s="747" t="str" cm="1">
        <f t="array" ref="BW440">_xlfn.LET(_xlpm.a,_xlfn.XLOOKUP(1,('Number Allocation'!$C$6:$C$1483=BY440)*('Number Allocation'!$D$6:$D$1483=BZ440),'Number Allocation'!$A$6:$A$1483,"..."),IF(_xlpm.a="","...",_xlpm.a))</f>
        <v>...</v>
      </c>
      <c r="BX440" s="747">
        <v>0</v>
      </c>
      <c r="BY440" s="12" t="str">
        <v>Not Declared</v>
      </c>
      <c r="BZ440" s="12" t="str">
        <v>Team Kennet</v>
      </c>
      <c r="CA440" s="488"/>
      <c r="CB440" s="15"/>
      <c r="CC440" s="15"/>
      <c r="CD440" s="433"/>
      <c r="CE440" s="747" t="str" cm="1">
        <f t="array" ref="CE440">_xlfn.LET(_xlpm.a,_xlfn.XLOOKUP(1,('Number Allocation'!$C$6:$C$1483=CG440)*('Number Allocation'!$D$6:$D$1483=CH440),'Number Allocation'!$A$6:$A$1483,"..."),IF(_xlpm.a="","...",_xlpm.a))</f>
        <v>...</v>
      </c>
      <c r="CF440" s="747">
        <v>0</v>
      </c>
      <c r="CG440" s="12" t="str">
        <v>Not Declared</v>
      </c>
      <c r="CH440" s="12" t="str">
        <v>Witney Road Runners</v>
      </c>
      <c r="CI440" s="488"/>
      <c r="CJ440" s="15"/>
      <c r="CK440" s="15"/>
      <c r="CL440" s="433"/>
      <c r="CM440" s="747" t="str" cm="1">
        <f t="array" ref="CM440">_xlfn.LET(_xlpm.a,_xlfn.XLOOKUP(1,('Number Allocation'!$C$6:$C$1483=CO440)*('Number Allocation'!$D$6:$D$1483=CP440),'Number Allocation'!$A$6:$A$1483,"..."),IF(_xlpm.a="","...",_xlpm.a))</f>
        <v>...</v>
      </c>
      <c r="CN440" s="747">
        <v>0</v>
      </c>
      <c r="CO440" s="12" t="str">
        <v>Not Declared</v>
      </c>
      <c r="CP440" s="12" t="str">
        <v>Oxford City AC</v>
      </c>
      <c r="CQ440" s="488"/>
      <c r="CR440" s="15"/>
      <c r="CS440" s="15"/>
      <c r="CT440" s="433"/>
      <c r="CU440" s="747" t="str" cm="1">
        <f t="array" ref="CU440">_xlfn.LET(_xlpm.a,_xlfn.XLOOKUP(1,('Number Allocation'!$C$6:$C$1483=CW440)*('Number Allocation'!$D$6:$D$1483=CX440),'Number Allocation'!$A$6:$A$1483,"..."),IF(_xlpm.a="","...",_xlpm.a))</f>
        <v>...</v>
      </c>
      <c r="CV440" s="747">
        <v>0</v>
      </c>
      <c r="CW440" s="12" t="str">
        <v>Not Declared</v>
      </c>
      <c r="CX440" s="12" t="str">
        <v>Banbury Harriers AC</v>
      </c>
      <c r="CY440" s="488"/>
      <c r="CZ440" s="15"/>
      <c r="DA440" s="15"/>
      <c r="DB440" s="433"/>
      <c r="DC440" s="747" t="str" cm="1">
        <f t="array" ref="DC440">_xlfn.LET(_xlpm.a,_xlfn.XLOOKUP(1,('Number Allocation'!$C$6:$C$1483=DE440)*('Number Allocation'!$D$6:$D$1483=DF440),'Number Allocation'!$A$6:$A$1483,"..."),IF(_xlpm.a="","...",_xlpm.a))</f>
        <v>...</v>
      </c>
      <c r="DD440" s="747">
        <v>0</v>
      </c>
      <c r="DE440" s="12" t="str">
        <v>Not Declared</v>
      </c>
      <c r="DF440" s="12" t="str">
        <v>Radley AC</v>
      </c>
      <c r="DG440" s="488"/>
      <c r="DH440" s="15"/>
      <c r="DI440" s="15"/>
      <c r="DJ440" s="433"/>
      <c r="DK440" s="747" t="str" cm="1">
        <f t="array" ref="DK440">_xlfn.LET(_xlpm.a,_xlfn.XLOOKUP(1,('Number Allocation'!$C$6:$C$1483=DM440)*('Number Allocation'!$D$6:$D$1483=DN440),'Number Allocation'!$A$6:$A$1483,"..."),IF(_xlpm.a="","...",_xlpm.a))</f>
        <v>...</v>
      </c>
      <c r="DL440" s="747">
        <v>0</v>
      </c>
      <c r="DM440" s="12" t="str">
        <v>Not Declared</v>
      </c>
      <c r="DN440" s="12" t="str">
        <v>Oxford City AC</v>
      </c>
      <c r="DO440" s="488"/>
      <c r="DP440" s="15"/>
      <c r="DQ440" s="15"/>
      <c r="DZ440" s="15"/>
      <c r="EA440" s="15"/>
    </row>
    <row r="441" spans="1:131" s="359" customFormat="1" ht="21" customHeight="1">
      <c r="A441" s="358" t="str">
        <f>A440</f>
        <v>Oxford City AC</v>
      </c>
      <c r="B441" s="729" t="str">
        <f>'Oxford City'!AV$2</f>
        <v>OO</v>
      </c>
      <c r="C441" s="729" t="s">
        <v>65</v>
      </c>
      <c r="D441" s="729" t="str" cm="1">
        <f t="array" ref="D441">_xlfn.LET(_xlpm.x, 'Oxford City'!$T$43:$AE$43, _xlpm.y, 'Oxford City'!$T$45:$AE$70, _xlpm.z, 'Oxford City'!$R$45:$R$70, IF(_xlfn.XLOOKUP($C441,_xlfn.XLOOKUP(D$412,_xlpm.x,_xlpm.y,""),_xlpm.z,"Not Declared")="", "Name not recorded",  _xlfn.XLOOKUP($C441,_xlfn.XLOOKUP(D$412,_xlpm.x,_xlpm.y,""),_xlpm.z,"Not Declared")))</f>
        <v>Not Declared</v>
      </c>
      <c r="E441" s="729" t="str" cm="1">
        <f t="array" ref="E441">_xlfn.LET(_xlpm.x, 'Oxford City'!$T$43:$AE$43, _xlpm.y, 'Oxford City'!$T$45:$AE$70, _xlpm.z, 'Oxford City'!$R$45:$R$70, IF(_xlfn.XLOOKUP($C441,_xlfn.XLOOKUP(E$412,_xlpm.x,_xlpm.y,""),_xlpm.z,"Not Declared")="", "Name not recorded",  _xlfn.XLOOKUP($C441,_xlfn.XLOOKUP(E$412,_xlpm.x,_xlpm.y,""),_xlpm.z,"Not Declared")))</f>
        <v>Not Declared</v>
      </c>
      <c r="F441" s="729" t="str" cm="1">
        <f t="array" ref="F441">_xlfn.LET(_xlpm.x, 'Oxford City'!$T$43:$AE$43, _xlpm.y, 'Oxford City'!$T$45:$AE$70, _xlpm.z, 'Oxford City'!$R$45:$R$70, IF(_xlfn.XLOOKUP($C441,_xlfn.XLOOKUP(F$412,_xlpm.x,_xlpm.y,""),_xlpm.z,"Not Declared")="", "Name not recorded",  _xlfn.XLOOKUP($C441,_xlfn.XLOOKUP(F$412,_xlpm.x,_xlpm.y,""),_xlpm.z,"Not Declared")))</f>
        <v>Not Declared</v>
      </c>
      <c r="G441" s="729" t="str" cm="1">
        <f t="array" ref="G441">_xlfn.LET(_xlpm.x, 'Oxford City'!$T$43:$AE$43, _xlpm.y, 'Oxford City'!$T$45:$AE$70, _xlpm.z, 'Oxford City'!$R$45:$R$70, IF(_xlfn.XLOOKUP($C441,_xlfn.XLOOKUP(G$412,_xlpm.x,_xlpm.y,""),_xlpm.z,"Not Declared")="", "Name not recorded",  _xlfn.XLOOKUP($C441,_xlfn.XLOOKUP(G$412,_xlpm.x,_xlpm.y,""),_xlpm.z,"Not Declared")))</f>
        <v>Not Declared</v>
      </c>
      <c r="H441" s="729" t="str" cm="1">
        <f t="array" ref="H441">_xlfn.LET(_xlpm.x, 'Oxford City'!$T$43:$AE$43, _xlpm.y, 'Oxford City'!$T$45:$AE$70, _xlpm.z, 'Oxford City'!$R$45:$R$70, IF(_xlfn.XLOOKUP($C441,_xlfn.XLOOKUP(H$412,_xlpm.x,_xlpm.y,""),_xlpm.z,"Not Declared")="", "Name not recorded",  _xlfn.XLOOKUP($C441,_xlfn.XLOOKUP(H$412,_xlpm.x,_xlpm.y,""),_xlpm.z,"Not Declared")))</f>
        <v>Not Declared</v>
      </c>
      <c r="I441" s="729" t="str" cm="1">
        <f t="array" ref="I441">_xlfn.LET(_xlpm.x, 'Oxford City'!$T$43:$AE$43, _xlpm.y, 'Oxford City'!$T$45:$AE$70, _xlpm.z, 'Oxford City'!$R$45:$R$70, IF(_xlfn.XLOOKUP($C441,_xlfn.XLOOKUP(I$412,_xlpm.x,_xlpm.y,""),_xlpm.z,"Not Declared")="", "Name not recorded",  _xlfn.XLOOKUP($C441,_xlfn.XLOOKUP(I$412,_xlpm.x,_xlpm.y,""),_xlpm.z,"Not Declared")))</f>
        <v>Not Declared</v>
      </c>
      <c r="J441" s="729" t="str" cm="1">
        <f t="array" ref="J441">_xlfn.LET(_xlpm.x, 'Oxford City'!$T$43:$AE$43, _xlpm.y, 'Oxford City'!$T$45:$AE$70, _xlpm.z, 'Oxford City'!$R$45:$R$70, IF(_xlfn.XLOOKUP($C441,_xlfn.XLOOKUP(J$412,_xlpm.x,_xlpm.y,""),_xlpm.z,"Not Declared")="", "Name not recorded",  _xlfn.XLOOKUP($C441,_xlfn.XLOOKUP(J$412,_xlpm.x,_xlpm.y,""),_xlpm.z,"Not Declared")))</f>
        <v>Not Declared</v>
      </c>
      <c r="K441" s="729" t="str" cm="1">
        <f t="array" ref="K441">_xlfn.LET(_xlpm.x, 'Oxford City'!$T$43:$AE$43, _xlpm.y, 'Oxford City'!$T$45:$AE$70, _xlpm.z, 'Oxford City'!$R$45:$R$70, IF(_xlfn.XLOOKUP($C441,_xlfn.XLOOKUP(K$412,_xlpm.x,_xlpm.y,""),_xlpm.z,"Not Declared")="", "Name not recorded",  _xlfn.XLOOKUP($C441,_xlfn.XLOOKUP(K$412,_xlpm.x,_xlpm.y,""),_xlpm.z,"Not Declared")))</f>
        <v>Not Declared</v>
      </c>
      <c r="L441" s="729" t="str" cm="1">
        <f t="array" ref="L441">_xlfn.LET(_xlpm.x, 'Oxford City'!$T$43:$AE$43, _xlpm.y, 'Oxford City'!$T$45:$AE$70, _xlpm.z, 'Oxford City'!$R$45:$R$70, IF(_xlfn.XLOOKUP($C441,_xlfn.XLOOKUP(L$412,_xlpm.x,_xlpm.y,""),_xlpm.z,"Not Declared")="", "Name not recorded",  _xlfn.XLOOKUP($C441,_xlfn.XLOOKUP(L$412,_xlpm.x,_xlpm.y,""),_xlpm.z,"Not Declared")))</f>
        <v>Not Declared</v>
      </c>
      <c r="M441" s="729" t="str" cm="1">
        <f t="array" ref="M441">_xlfn.LET(_xlpm.x, 'Oxford City'!$T$43:$AE$43, _xlpm.y, 'Oxford City'!$T$45:$AE$70, _xlpm.z, 'Oxford City'!$R$45:$R$70, IF(_xlfn.XLOOKUP($C441,_xlfn.XLOOKUP(M$412,_xlpm.x,_xlpm.y,""),_xlpm.z,"Not Declared")="", "Name not recorded",  _xlfn.XLOOKUP($C441,_xlfn.XLOOKUP(M$412,_xlpm.x,_xlpm.y,""),_xlpm.z,"Not Declared")))</f>
        <v>Not Declared</v>
      </c>
      <c r="N441" s="729" t="str" cm="1">
        <f t="array" ref="N441">_xlfn.LET(_xlpm.x, 'Oxford City'!$T$43:$AE$43, _xlpm.y, 'Oxford City'!$T$45:$AE$70, _xlpm.z, 'Oxford City'!$R$45:$R$70, IF(_xlfn.XLOOKUP($C441,_xlfn.XLOOKUP(N$412,_xlpm.x,_xlpm.y,""),_xlpm.z,"Not Declared")="", "Name not recorded",  _xlfn.XLOOKUP($C441,_xlfn.XLOOKUP(N$412,_xlpm.x,_xlpm.y,""),_xlpm.z,"Not Declared")))</f>
        <v>Not Declared</v>
      </c>
      <c r="O441" s="729" t="str" cm="1">
        <f t="array" ref="O441">_xlfn.LET(_xlpm.x, 'Oxford City'!$T$43:$AE$43, _xlpm.y, 'Oxford City'!$T$45:$AE$70, _xlpm.z, 'Oxford City'!$R$45:$R$70, IF(_xlfn.XLOOKUP($C441,_xlfn.XLOOKUP(O$412,_xlpm.x,_xlpm.y,""),_xlpm.z,"Not Declared")="", "Name not recorded",  _xlfn.XLOOKUP($C441,_xlfn.XLOOKUP(O$412,_xlpm.x,_xlpm.y,""),_xlpm.z,"Not Declared")))</f>
        <v>Not Declared</v>
      </c>
      <c r="P441" s="732"/>
      <c r="Q441" s="732"/>
      <c r="R441" s="732"/>
      <c r="S441" s="732"/>
      <c r="T441" s="732"/>
      <c r="U441" s="732"/>
      <c r="V441" s="732"/>
      <c r="W441" s="732"/>
      <c r="X441" s="732"/>
      <c r="Y441" s="89"/>
      <c r="Z441" s="433"/>
      <c r="AA441" s="747" t="str" cm="1">
        <f t="array" ref="AA441">_xlfn.LET(_xlpm.a,_xlfn.XLOOKUP(1,('Number Allocation'!$C$6:$C$1483=AC441)*('Number Allocation'!$D$6:$D$1483=AD441),'Number Allocation'!$A$6:$A$1483,"..."),IF(_xlpm.a="","...",_xlpm.a))</f>
        <v>...</v>
      </c>
      <c r="AB441" s="747">
        <v>0</v>
      </c>
      <c r="AC441" s="12" t="str">
        <v>Not Declared</v>
      </c>
      <c r="AD441" s="12" t="str">
        <v>Oxford City AC</v>
      </c>
      <c r="AE441" s="436"/>
      <c r="AG441" s="365"/>
      <c r="AH441" s="433"/>
      <c r="AI441" s="747" t="str" cm="1">
        <f t="array" ref="AI441">_xlfn.LET(_xlpm.a,_xlfn.XLOOKUP(1,('Number Allocation'!$C$6:$C$1483=AK441)*('Number Allocation'!$D$6:$D$1483=AL441),'Number Allocation'!$A$6:$A$1483,"..."),IF(_xlpm.a="","...",_xlpm.a))</f>
        <v>...</v>
      </c>
      <c r="AJ441" s="747">
        <v>0</v>
      </c>
      <c r="AK441" s="12" t="str">
        <v>Not Declared</v>
      </c>
      <c r="AL441" s="12" t="str">
        <v>Bicester AC</v>
      </c>
      <c r="AM441" s="436"/>
      <c r="AO441" s="365"/>
      <c r="AP441" s="433"/>
      <c r="AQ441" s="747" t="str" cm="1">
        <f t="array" ref="AQ441">_xlfn.LET(_xlpm.a,_xlfn.XLOOKUP(1,('Number Allocation'!$C$6:$C$1483=AS441)*('Number Allocation'!$D$6:$D$1483=AT441),'Number Allocation'!$A$6:$A$1483,"..."),IF(_xlpm.a="","...",_xlpm.a))</f>
        <v>...</v>
      </c>
      <c r="AR441" s="747">
        <v>0</v>
      </c>
      <c r="AS441" s="12" t="str">
        <v>Not Declared</v>
      </c>
      <c r="AT441" s="12" t="str">
        <v>Oxford City AC</v>
      </c>
      <c r="AU441" s="436"/>
      <c r="AW441" s="365"/>
      <c r="AX441" s="433"/>
      <c r="AY441" s="747" t="str" cm="1">
        <f t="array" ref="AY441">_xlfn.LET(_xlpm.a,_xlfn.XLOOKUP(1,('Number Allocation'!$C$6:$C$1483=BA441)*('Number Allocation'!$D$6:$D$1483=BB441),'Number Allocation'!$A$6:$A$1483,"..."),IF(_xlpm.a="","...",_xlpm.a))</f>
        <v>...</v>
      </c>
      <c r="AZ441" s="747">
        <v>0</v>
      </c>
      <c r="BA441" s="12" t="str">
        <v>Not Declared</v>
      </c>
      <c r="BB441" s="12" t="str">
        <v>Bicester AC</v>
      </c>
      <c r="BC441" s="436"/>
      <c r="BE441" s="365"/>
      <c r="BF441" s="433"/>
      <c r="BG441" s="747" t="str" cm="1">
        <f t="array" ref="BG441">_xlfn.LET(_xlpm.a,_xlfn.XLOOKUP(1,('Number Allocation'!$C$6:$C$1483=BI441)*('Number Allocation'!$D$6:$D$1483=BJ441),'Number Allocation'!$A$6:$A$1483,"..."),IF(_xlpm.a="","...",_xlpm.a))</f>
        <v>...</v>
      </c>
      <c r="BH441" s="747">
        <v>0</v>
      </c>
      <c r="BI441" s="12" t="str">
        <v>Not Declared</v>
      </c>
      <c r="BJ441" s="12" t="str">
        <v>Radley AC</v>
      </c>
      <c r="BK441" s="436"/>
      <c r="BM441" s="365"/>
      <c r="BN441" s="433"/>
      <c r="BO441" s="747" t="str" cm="1">
        <f t="array" ref="BO441">_xlfn.LET(_xlpm.a,_xlfn.XLOOKUP(1,('Number Allocation'!$C$6:$C$1483=BQ441)*('Number Allocation'!$D$6:$D$1483=BR441),'Number Allocation'!$A$6:$A$1483,"..."),IF(_xlpm.a="","...",_xlpm.a))</f>
        <v>...</v>
      </c>
      <c r="BP441" s="747">
        <v>0</v>
      </c>
      <c r="BQ441" s="12" t="str">
        <v>Not Declared</v>
      </c>
      <c r="BR441" s="12" t="str">
        <v>Oxford City AC</v>
      </c>
      <c r="BS441" s="436"/>
      <c r="BU441" s="365"/>
      <c r="BV441" s="433"/>
      <c r="BW441" s="747" t="str" cm="1">
        <f t="array" ref="BW441">_xlfn.LET(_xlpm.a,_xlfn.XLOOKUP(1,('Number Allocation'!$C$6:$C$1483=BY441)*('Number Allocation'!$D$6:$D$1483=BZ441),'Number Allocation'!$A$6:$A$1483,"..."),IF(_xlpm.a="","...",_xlpm.a))</f>
        <v>...</v>
      </c>
      <c r="BX441" s="747">
        <v>0</v>
      </c>
      <c r="BY441" s="12" t="str">
        <v>Not Declared</v>
      </c>
      <c r="BZ441" s="12" t="str">
        <v>Radley AC</v>
      </c>
      <c r="CA441" s="488"/>
      <c r="CB441" s="15"/>
      <c r="CC441" s="15"/>
      <c r="CD441" s="433"/>
      <c r="CE441" s="747" t="str" cm="1">
        <f t="array" ref="CE441">_xlfn.LET(_xlpm.a,_xlfn.XLOOKUP(1,('Number Allocation'!$C$6:$C$1483=CG441)*('Number Allocation'!$D$6:$D$1483=CH441),'Number Allocation'!$A$6:$A$1483,"..."),IF(_xlpm.a="","...",_xlpm.a))</f>
        <v>...</v>
      </c>
      <c r="CF441" s="747">
        <v>0</v>
      </c>
      <c r="CG441" s="12" t="str">
        <v>Not Declared</v>
      </c>
      <c r="CH441" s="12" t="str">
        <v>Banbury Harriers AC</v>
      </c>
      <c r="CI441" s="488"/>
      <c r="CJ441" s="15"/>
      <c r="CK441" s="15"/>
      <c r="CL441" s="433"/>
      <c r="CM441" s="747" t="str" cm="1">
        <f t="array" ref="CM441">_xlfn.LET(_xlpm.a,_xlfn.XLOOKUP(1,('Number Allocation'!$C$6:$C$1483=CO441)*('Number Allocation'!$D$6:$D$1483=CP441),'Number Allocation'!$A$6:$A$1483,"..."),IF(_xlpm.a="","...",_xlpm.a))</f>
        <v>...</v>
      </c>
      <c r="CN441" s="747">
        <v>0</v>
      </c>
      <c r="CO441" s="12" t="str">
        <v>Not Declared</v>
      </c>
      <c r="CP441" s="12" t="str">
        <v>Witney Road Runners</v>
      </c>
      <c r="CQ441" s="488"/>
      <c r="CR441" s="15"/>
      <c r="CS441" s="15"/>
      <c r="CT441" s="433"/>
      <c r="CU441" s="747" t="str" cm="1">
        <f t="array" ref="CU441">_xlfn.LET(_xlpm.a,_xlfn.XLOOKUP(1,('Number Allocation'!$C$6:$C$1483=CW441)*('Number Allocation'!$D$6:$D$1483=CX441),'Number Allocation'!$A$6:$A$1483,"..."),IF(_xlpm.a="","...",_xlpm.a))</f>
        <v>...</v>
      </c>
      <c r="CV441" s="747">
        <v>0</v>
      </c>
      <c r="CW441" s="12" t="str">
        <v>Not Declared</v>
      </c>
      <c r="CX441" s="12" t="str">
        <v>Abingdon AC</v>
      </c>
      <c r="CY441" s="488"/>
      <c r="CZ441" s="15"/>
      <c r="DA441" s="15"/>
      <c r="DB441" s="433"/>
      <c r="DC441" s="747" t="str" cm="1">
        <f t="array" ref="DC441">_xlfn.LET(_xlpm.a,_xlfn.XLOOKUP(1,('Number Allocation'!$C$6:$C$1483=DE441)*('Number Allocation'!$D$6:$D$1483=DF441),'Number Allocation'!$A$6:$A$1483,"..."),IF(_xlpm.a="","...",_xlpm.a))</f>
        <v>...</v>
      </c>
      <c r="DD441" s="747">
        <v>0</v>
      </c>
      <c r="DE441" s="12" t="str">
        <v>Not Declared</v>
      </c>
      <c r="DF441" s="12" t="str">
        <v>Abingdon AC</v>
      </c>
      <c r="DG441" s="488"/>
      <c r="DH441" s="15"/>
      <c r="DI441" s="15"/>
      <c r="DJ441" s="433"/>
      <c r="DK441" s="747" t="str" cm="1">
        <f t="array" ref="DK441">_xlfn.LET(_xlpm.a,_xlfn.XLOOKUP(1,('Number Allocation'!$C$6:$C$1483=DM441)*('Number Allocation'!$D$6:$D$1483=DN441),'Number Allocation'!$A$6:$A$1483,"..."),IF(_xlpm.a="","...",_xlpm.a))</f>
        <v>...</v>
      </c>
      <c r="DL441" s="747">
        <v>0</v>
      </c>
      <c r="DM441" s="12" t="str">
        <v>Not Declared</v>
      </c>
      <c r="DN441" s="12" t="str">
        <v>Bicester AC</v>
      </c>
      <c r="DO441" s="488"/>
      <c r="DP441" s="15"/>
      <c r="DQ441" s="15"/>
      <c r="DZ441" s="15"/>
      <c r="EA441" s="15"/>
    </row>
    <row r="442" spans="1:131" s="359" customFormat="1" ht="21" customHeight="1">
      <c r="A442" s="358" t="str">
        <f>A440</f>
        <v>Oxford City AC</v>
      </c>
      <c r="B442" s="729"/>
      <c r="C442" s="729" t="s">
        <v>517</v>
      </c>
      <c r="D442" s="729" t="str" cm="1">
        <f t="array" ref="D442">_xlfn.LET(_xlpm.x, 'Oxford City'!$T$43:$AE$43, _xlpm.y, 'Oxford City'!$T$45:$AE$70, _xlpm.z, 'Oxford City'!$R$45:$R$70, IF(_xlfn.XLOOKUP($C442,_xlfn.XLOOKUP(D$412,_xlpm.x,_xlpm.y,""),_xlpm.z,"Not Declared")="", "Name not recorded",  _xlfn.XLOOKUP($C442,_xlfn.XLOOKUP(D$412,_xlpm.x,_xlpm.y,""),_xlpm.z,"Not Declared")))</f>
        <v>Not Declared</v>
      </c>
      <c r="E442" s="729" t="str" cm="1">
        <f t="array" ref="E442">_xlfn.LET(_xlpm.x, 'Oxford City'!$T$43:$AE$43, _xlpm.y, 'Oxford City'!$T$45:$AE$70, _xlpm.z, 'Oxford City'!$R$45:$R$70, IF(_xlfn.XLOOKUP($C442,_xlfn.XLOOKUP(E$412,_xlpm.x,_xlpm.y,""),_xlpm.z,"Not Declared")="", "Name not recorded",  _xlfn.XLOOKUP($C442,_xlfn.XLOOKUP(E$412,_xlpm.x,_xlpm.y,""),_xlpm.z,"Not Declared")))</f>
        <v>Not Declared</v>
      </c>
      <c r="F442" s="729" t="str" cm="1">
        <f t="array" ref="F442">_xlfn.LET(_xlpm.x, 'Oxford City'!$T$43:$AE$43, _xlpm.y, 'Oxford City'!$T$45:$AE$70, _xlpm.z, 'Oxford City'!$R$45:$R$70, IF(_xlfn.XLOOKUP($C442,_xlfn.XLOOKUP(F$412,_xlpm.x,_xlpm.y,""),_xlpm.z,"Not Declared")="", "Name not recorded",  _xlfn.XLOOKUP($C442,_xlfn.XLOOKUP(F$412,_xlpm.x,_xlpm.y,""),_xlpm.z,"Not Declared")))</f>
        <v>Not Declared</v>
      </c>
      <c r="G442" s="729" t="str" cm="1">
        <f t="array" ref="G442">_xlfn.LET(_xlpm.x, 'Oxford City'!$T$43:$AE$43, _xlpm.y, 'Oxford City'!$T$45:$AE$70, _xlpm.z, 'Oxford City'!$R$45:$R$70, IF(_xlfn.XLOOKUP($C442,_xlfn.XLOOKUP(G$412,_xlpm.x,_xlpm.y,""),_xlpm.z,"Not Declared")="", "Name not recorded",  _xlfn.XLOOKUP($C442,_xlfn.XLOOKUP(G$412,_xlpm.x,_xlpm.y,""),_xlpm.z,"Not Declared")))</f>
        <v>Not Declared</v>
      </c>
      <c r="H442" s="729" t="str" cm="1">
        <f t="array" ref="H442">_xlfn.LET(_xlpm.x, 'Oxford City'!$T$43:$AE$43, _xlpm.y, 'Oxford City'!$T$45:$AE$70, _xlpm.z, 'Oxford City'!$R$45:$R$70, IF(_xlfn.XLOOKUP($C442,_xlfn.XLOOKUP(H$412,_xlpm.x,_xlpm.y,""),_xlpm.z,"Not Declared")="", "Name not recorded",  _xlfn.XLOOKUP($C442,_xlfn.XLOOKUP(H$412,_xlpm.x,_xlpm.y,""),_xlpm.z,"Not Declared")))</f>
        <v>Not Declared</v>
      </c>
      <c r="I442" s="729" t="str" cm="1">
        <f t="array" ref="I442">_xlfn.LET(_xlpm.x, 'Oxford City'!$T$43:$AE$43, _xlpm.y, 'Oxford City'!$T$45:$AE$70, _xlpm.z, 'Oxford City'!$R$45:$R$70, IF(_xlfn.XLOOKUP($C442,_xlfn.XLOOKUP(I$412,_xlpm.x,_xlpm.y,""),_xlpm.z,"Not Declared")="", "Name not recorded",  _xlfn.XLOOKUP($C442,_xlfn.XLOOKUP(I$412,_xlpm.x,_xlpm.y,""),_xlpm.z,"Not Declared")))</f>
        <v>Not Declared</v>
      </c>
      <c r="J442" s="729" t="str" cm="1">
        <f t="array" ref="J442">_xlfn.LET(_xlpm.x, 'Oxford City'!$T$43:$AE$43, _xlpm.y, 'Oxford City'!$T$45:$AE$70, _xlpm.z, 'Oxford City'!$R$45:$R$70, IF(_xlfn.XLOOKUP($C442,_xlfn.XLOOKUP(J$412,_xlpm.x,_xlpm.y,""),_xlpm.z,"Not Declared")="", "Name not recorded",  _xlfn.XLOOKUP($C442,_xlfn.XLOOKUP(J$412,_xlpm.x,_xlpm.y,""),_xlpm.z,"Not Declared")))</f>
        <v>Not Declared</v>
      </c>
      <c r="K442" s="729" t="str" cm="1">
        <f t="array" ref="K442">_xlfn.LET(_xlpm.x, 'Oxford City'!$T$43:$AE$43, _xlpm.y, 'Oxford City'!$T$45:$AE$70, _xlpm.z, 'Oxford City'!$R$45:$R$70, IF(_xlfn.XLOOKUP($C442,_xlfn.XLOOKUP(K$412,_xlpm.x,_xlpm.y,""),_xlpm.z,"Not Declared")="", "Name not recorded",  _xlfn.XLOOKUP($C442,_xlfn.XLOOKUP(K$412,_xlpm.x,_xlpm.y,""),_xlpm.z,"Not Declared")))</f>
        <v>Not Declared</v>
      </c>
      <c r="L442" s="729" t="str" cm="1">
        <f t="array" ref="L442">_xlfn.LET(_xlpm.x, 'Oxford City'!$T$43:$AE$43, _xlpm.y, 'Oxford City'!$T$45:$AE$70, _xlpm.z, 'Oxford City'!$R$45:$R$70, IF(_xlfn.XLOOKUP($C442,_xlfn.XLOOKUP(L$412,_xlpm.x,_xlpm.y,""),_xlpm.z,"Not Declared")="", "Name not recorded",  _xlfn.XLOOKUP($C442,_xlfn.XLOOKUP(L$412,_xlpm.x,_xlpm.y,""),_xlpm.z,"Not Declared")))</f>
        <v>Not Declared</v>
      </c>
      <c r="M442" s="729" t="str" cm="1">
        <f t="array" ref="M442">_xlfn.LET(_xlpm.x, 'Oxford City'!$T$43:$AE$43, _xlpm.y, 'Oxford City'!$T$45:$AE$70, _xlpm.z, 'Oxford City'!$R$45:$R$70, IF(_xlfn.XLOOKUP($C442,_xlfn.XLOOKUP(M$412,_xlpm.x,_xlpm.y,""),_xlpm.z,"Not Declared")="", "Name not recorded",  _xlfn.XLOOKUP($C442,_xlfn.XLOOKUP(M$412,_xlpm.x,_xlpm.y,""),_xlpm.z,"Not Declared")))</f>
        <v>Not Declared</v>
      </c>
      <c r="N442" s="729" t="str" cm="1">
        <f t="array" ref="N442">_xlfn.LET(_xlpm.x, 'Oxford City'!$T$43:$AE$43, _xlpm.y, 'Oxford City'!$T$45:$AE$70, _xlpm.z, 'Oxford City'!$R$45:$R$70, IF(_xlfn.XLOOKUP($C442,_xlfn.XLOOKUP(N$412,_xlpm.x,_xlpm.y,""),_xlpm.z,"Not Declared")="", "Name not recorded",  _xlfn.XLOOKUP($C442,_xlfn.XLOOKUP(N$412,_xlpm.x,_xlpm.y,""),_xlpm.z,"Not Declared")))</f>
        <v>Not Declared</v>
      </c>
      <c r="O442" s="729" t="str" cm="1">
        <f t="array" ref="O442">_xlfn.LET(_xlpm.x, 'Oxford City'!$T$43:$AE$43, _xlpm.y, 'Oxford City'!$T$45:$AE$70, _xlpm.z, 'Oxford City'!$R$45:$R$70, IF(_xlfn.XLOOKUP($C442,_xlfn.XLOOKUP(O$412,_xlpm.x,_xlpm.y,""),_xlpm.z,"Not Declared")="", "Name not recorded",  _xlfn.XLOOKUP($C442,_xlfn.XLOOKUP(O$412,_xlpm.x,_xlpm.y,""),_xlpm.z,"Not Declared")))</f>
        <v>Not Declared</v>
      </c>
      <c r="P442" s="79" t="s">
        <v>517</v>
      </c>
      <c r="Q442" s="729" t="s">
        <v>319</v>
      </c>
      <c r="R442" s="729" t="s">
        <v>320</v>
      </c>
      <c r="S442" s="729" t="s">
        <v>321</v>
      </c>
      <c r="T442" s="729" t="str" cm="1">
        <f t="array" ref="T442">_xlfn.LET(_xlpm.x,'Oxford City'!$T$43:$AF$43, _xlpm.y, 'Oxford City'!$T$45:$AF$70, _xlpm.z, 'Oxford City'!$R$45:$R$70, IF(_xlfn.XLOOKUP(P442,_xlfn.XLOOKUP(T$412,_xlpm.x,_xlpm.y,""),_xlpm.z,"Not Declared")="", "Name not recorded",  _xlfn.XLOOKUP(P442,_xlfn.XLOOKUP(T$412,_xlpm.x,_xlpm.y,""),_xlpm.z,"Not Declared")))</f>
        <v>Not Declared</v>
      </c>
      <c r="U442" s="729" t="str" cm="1">
        <f t="array" ref="U442">_xlfn.LET(_xlpm.x,'Oxford City'!$T$43:$AF$43, _xlpm.y, 'Oxford City'!$T$45:$AF$70, _xlpm.z, 'Oxford City'!$R$45:$R$70, IF(_xlfn.XLOOKUP(Q442,_xlfn.XLOOKUP(U$412,_xlpm.x,_xlpm.y,""),_xlpm.z,"Not Declared")="", "Name not recorded",  _xlfn.XLOOKUP(Q442,_xlfn.XLOOKUP(U$412,_xlpm.x,_xlpm.y,""),_xlpm.z,"Not Declared")))</f>
        <v>Not Declared</v>
      </c>
      <c r="V442" s="729" t="str" cm="1">
        <f t="array" ref="V442">_xlfn.LET(_xlpm.x,'Oxford City'!$T$43:$AF$43, _xlpm.y, 'Oxford City'!$T$45:$AF$70, _xlpm.z, 'Oxford City'!$R$45:$R$70, IF(_xlfn.XLOOKUP(R442,_xlfn.XLOOKUP(V$412,_xlpm.x,_xlpm.y,""),_xlpm.z,"Not Declared")="", "Name not recorded",  _xlfn.XLOOKUP(R442,_xlfn.XLOOKUP(V$412,_xlpm.x,_xlpm.y,""),_xlpm.z,"Not Declared")))</f>
        <v>Not Declared</v>
      </c>
      <c r="W442" s="729" t="str" cm="1">
        <f t="array" ref="W442">_xlfn.LET(_xlpm.x,'Oxford City'!$T$43:$AF$43, _xlpm.y, 'Oxford City'!$T$45:$AF$70, _xlpm.z, 'Oxford City'!$R$45:$R$70, IF(_xlfn.XLOOKUP(S442,_xlfn.XLOOKUP(W$412,_xlpm.x,_xlpm.y,""),_xlpm.z,"Not Declared")="", "Name not recorded",  _xlfn.XLOOKUP(S442,_xlfn.XLOOKUP(W$412,_xlpm.x,_xlpm.y,""),_xlpm.z,"Not Declared")))</f>
        <v>Not Declared</v>
      </c>
      <c r="X442" s="358" t="str">
        <f>_xlfn.TEXTJOIN(", ",,T442:W442)</f>
        <v>Not Declared, Not Declared, Not Declared, Not Declared</v>
      </c>
      <c r="Y442" s="89"/>
      <c r="Z442" s="433"/>
      <c r="AA442" s="747" t="str" cm="1">
        <f t="array" ref="AA442">_xlfn.LET(_xlpm.a,_xlfn.XLOOKUP(1,('Number Allocation'!$C$6:$C$1483=AC442)*('Number Allocation'!$D$6:$D$1483=AD442),'Number Allocation'!$A$6:$A$1483,"..."),IF(_xlpm.a="","...",_xlpm.a))</f>
        <v>...</v>
      </c>
      <c r="AB442" s="747">
        <v>0</v>
      </c>
      <c r="AC442" s="12" t="str">
        <v>Not Declared</v>
      </c>
      <c r="AD442" s="12" t="str">
        <v>White Horse Harriers</v>
      </c>
      <c r="AE442" s="436"/>
      <c r="AG442" s="365"/>
      <c r="AH442" s="433"/>
      <c r="AI442" s="747" t="str" cm="1">
        <f t="array" ref="AI442">_xlfn.LET(_xlpm.a,_xlfn.XLOOKUP(1,('Number Allocation'!$C$6:$C$1483=AK442)*('Number Allocation'!$D$6:$D$1483=AL442),'Number Allocation'!$A$6:$A$1483,"..."),IF(_xlpm.a="","...",_xlpm.a))</f>
        <v>...</v>
      </c>
      <c r="AJ442" s="747">
        <v>0</v>
      </c>
      <c r="AK442" s="12" t="str">
        <v>Not Declared</v>
      </c>
      <c r="AL442" s="12" t="str">
        <v>Oxford City AC</v>
      </c>
      <c r="AM442" s="436"/>
      <c r="AO442" s="365"/>
      <c r="AP442" s="433"/>
      <c r="AQ442" s="747" t="str" cm="1">
        <f t="array" ref="AQ442">_xlfn.LET(_xlpm.a,_xlfn.XLOOKUP(1,('Number Allocation'!$C$6:$C$1483=AS442)*('Number Allocation'!$D$6:$D$1483=AT442),'Number Allocation'!$A$6:$A$1483,"..."),IF(_xlpm.a="","...",_xlpm.a))</f>
        <v>...</v>
      </c>
      <c r="AR442" s="747">
        <v>0</v>
      </c>
      <c r="AS442" s="12" t="str">
        <v>Not Declared</v>
      </c>
      <c r="AT442" s="12" t="str">
        <v>Banbury Harriers AC</v>
      </c>
      <c r="AU442" s="436"/>
      <c r="AW442" s="365"/>
      <c r="AX442" s="433"/>
      <c r="AY442" s="747" t="str" cm="1">
        <f t="array" ref="AY442">_xlfn.LET(_xlpm.a,_xlfn.XLOOKUP(1,('Number Allocation'!$C$6:$C$1483=BA442)*('Number Allocation'!$D$6:$D$1483=BB442),'Number Allocation'!$A$6:$A$1483,"..."),IF(_xlpm.a="","...",_xlpm.a))</f>
        <v>...</v>
      </c>
      <c r="AZ442" s="747">
        <v>0</v>
      </c>
      <c r="BA442" s="12" t="str">
        <v>Not Declared</v>
      </c>
      <c r="BB442" s="12" t="str">
        <v>White Horse Harriers</v>
      </c>
      <c r="BC442" s="436"/>
      <c r="BE442" s="365"/>
      <c r="BF442" s="433"/>
      <c r="BG442" s="747" t="str" cm="1">
        <f t="array" ref="BG442">_xlfn.LET(_xlpm.a,_xlfn.XLOOKUP(1,('Number Allocation'!$C$6:$C$1483=BI442)*('Number Allocation'!$D$6:$D$1483=BJ442),'Number Allocation'!$A$6:$A$1483,"..."),IF(_xlpm.a="","...",_xlpm.a))</f>
        <v>...</v>
      </c>
      <c r="BH442" s="747">
        <v>0</v>
      </c>
      <c r="BI442" s="12" t="str">
        <v>Not Declared</v>
      </c>
      <c r="BJ442" s="12" t="str">
        <v>Oxford City AC</v>
      </c>
      <c r="BK442" s="436"/>
      <c r="BM442" s="365"/>
      <c r="BN442" s="433"/>
      <c r="BO442" s="747" t="str" cm="1">
        <f t="array" ref="BO442">_xlfn.LET(_xlpm.a,_xlfn.XLOOKUP(1,('Number Allocation'!$C$6:$C$1483=BQ442)*('Number Allocation'!$D$6:$D$1483=BR442),'Number Allocation'!$A$6:$A$1483,"..."),IF(_xlpm.a="","...",_xlpm.a))</f>
        <v>...</v>
      </c>
      <c r="BP442" s="747">
        <v>0</v>
      </c>
      <c r="BQ442" s="12" t="str">
        <v>Not Declared</v>
      </c>
      <c r="BR442" s="12" t="str">
        <v>Bicester AC</v>
      </c>
      <c r="BS442" s="436"/>
      <c r="BU442" s="365"/>
      <c r="BV442" s="433"/>
      <c r="BW442" s="747" t="str" cm="1">
        <f t="array" ref="BW442">_xlfn.LET(_xlpm.a,_xlfn.XLOOKUP(1,('Number Allocation'!$C$6:$C$1483=BY442)*('Number Allocation'!$D$6:$D$1483=BZ442),'Number Allocation'!$A$6:$A$1483,"..."),IF(_xlpm.a="","...",_xlpm.a))</f>
        <v>...</v>
      </c>
      <c r="BX442" s="747">
        <v>0</v>
      </c>
      <c r="BY442" s="12" t="str">
        <v>Not Declared</v>
      </c>
      <c r="BZ442" s="12" t="str">
        <v>White Horse Harriers</v>
      </c>
      <c r="CA442" s="488"/>
      <c r="CB442" s="15"/>
      <c r="CC442" s="15"/>
      <c r="CD442" s="433"/>
      <c r="CE442" s="747" t="str" cm="1">
        <f t="array" ref="CE442">_xlfn.LET(_xlpm.a,_xlfn.XLOOKUP(1,('Number Allocation'!$C$6:$C$1483=CG442)*('Number Allocation'!$D$6:$D$1483=CH442),'Number Allocation'!$A$6:$A$1483,"..."),IF(_xlpm.a="","...",_xlpm.a))</f>
        <v>...</v>
      </c>
      <c r="CF442" s="747">
        <v>0</v>
      </c>
      <c r="CG442" s="12" t="str">
        <v>Not Declared</v>
      </c>
      <c r="CH442" s="12" t="str">
        <v>Team Kennet</v>
      </c>
      <c r="CI442" s="488"/>
      <c r="CJ442" s="15"/>
      <c r="CK442" s="15"/>
      <c r="CL442" s="433"/>
      <c r="CM442" s="747" t="str" cm="1">
        <f t="array" ref="CM442">_xlfn.LET(_xlpm.a,_xlfn.XLOOKUP(1,('Number Allocation'!$C$6:$C$1483=CO442)*('Number Allocation'!$D$6:$D$1483=CP442),'Number Allocation'!$A$6:$A$1483,"..."),IF(_xlpm.a="","...",_xlpm.a))</f>
        <v>...</v>
      </c>
      <c r="CN442" s="747">
        <v>0</v>
      </c>
      <c r="CO442" s="12" t="str">
        <v>Not Declared</v>
      </c>
      <c r="CP442" s="12" t="str">
        <v>Bicester AC</v>
      </c>
      <c r="CQ442" s="488"/>
      <c r="CR442" s="15"/>
      <c r="CS442" s="15"/>
      <c r="CT442" s="433"/>
      <c r="CU442" s="747" t="str" cm="1">
        <f t="array" ref="CU442">_xlfn.LET(_xlpm.a,_xlfn.XLOOKUP(1,('Number Allocation'!$C$6:$C$1483=CW442)*('Number Allocation'!$D$6:$D$1483=CX442),'Number Allocation'!$A$6:$A$1483,"..."),IF(_xlpm.a="","...",_xlpm.a))</f>
        <v>...</v>
      </c>
      <c r="CV442" s="747">
        <v>0</v>
      </c>
      <c r="CW442" s="12" t="str">
        <v>Not Declared</v>
      </c>
      <c r="CX442" s="12" t="str">
        <v>Bicester AC</v>
      </c>
      <c r="CY442" s="488"/>
      <c r="CZ442" s="15"/>
      <c r="DA442" s="15"/>
      <c r="DB442" s="433"/>
      <c r="DC442" s="747" t="str" cm="1">
        <f t="array" ref="DC442">_xlfn.LET(_xlpm.a,_xlfn.XLOOKUP(1,('Number Allocation'!$C$6:$C$1483=DE442)*('Number Allocation'!$D$6:$D$1483=DF442),'Number Allocation'!$A$6:$A$1483,"..."),IF(_xlpm.a="","...",_xlpm.a))</f>
        <v>...</v>
      </c>
      <c r="DD442" s="747">
        <v>0</v>
      </c>
      <c r="DE442" s="12" t="str">
        <v>Not Declared</v>
      </c>
      <c r="DF442" s="12" t="str">
        <v>Team Kennet</v>
      </c>
      <c r="DG442" s="488"/>
      <c r="DH442" s="15"/>
      <c r="DI442" s="15"/>
      <c r="DJ442" s="433"/>
      <c r="DK442" s="747" t="str" cm="1">
        <f t="array" ref="DK442">_xlfn.LET(_xlpm.a,_xlfn.XLOOKUP(1,('Number Allocation'!$C$6:$C$1483=DM442)*('Number Allocation'!$D$6:$D$1483=DN442),'Number Allocation'!$A$6:$A$1483,"..."),IF(_xlpm.a="","...",_xlpm.a))</f>
        <v>...</v>
      </c>
      <c r="DL442" s="747">
        <v>0</v>
      </c>
      <c r="DM442" s="12" t="str">
        <v>Not Declared</v>
      </c>
      <c r="DN442" s="12" t="str">
        <v>Radley AC</v>
      </c>
      <c r="DO442" s="488"/>
      <c r="DP442" s="15"/>
      <c r="DQ442" s="15"/>
      <c r="DZ442" s="15"/>
      <c r="EA442" s="15"/>
    </row>
    <row r="443" spans="1:131" s="359" customFormat="1" ht="21" customHeight="1">
      <c r="A443" s="358" t="str">
        <f t="shared" ref="A443:A447" si="48">A441</f>
        <v>Oxford City AC</v>
      </c>
      <c r="B443" s="729"/>
      <c r="C443" s="729" t="s">
        <v>319</v>
      </c>
      <c r="D443" s="729" t="str" cm="1">
        <f t="array" ref="D443">_xlfn.LET(_xlpm.x, 'Oxford City'!$T$43:$AE$43, _xlpm.y, 'Oxford City'!$T$45:$AE$70, _xlpm.z, 'Oxford City'!$R$45:$R$70, IF(_xlfn.XLOOKUP($C443,_xlfn.XLOOKUP(D$412,_xlpm.x,_xlpm.y,""),_xlpm.z,"Not Declared")="", "Name not recorded",  _xlfn.XLOOKUP($C443,_xlfn.XLOOKUP(D$412,_xlpm.x,_xlpm.y,""),_xlpm.z,"Not Declared")))</f>
        <v>Not Declared</v>
      </c>
      <c r="E443" s="729" t="str" cm="1">
        <f t="array" ref="E443">_xlfn.LET(_xlpm.x, 'Oxford City'!$T$43:$AE$43, _xlpm.y, 'Oxford City'!$T$45:$AE$70, _xlpm.z, 'Oxford City'!$R$45:$R$70, IF(_xlfn.XLOOKUP($C443,_xlfn.XLOOKUP(E$412,_xlpm.x,_xlpm.y,""),_xlpm.z,"Not Declared")="", "Name not recorded",  _xlfn.XLOOKUP($C443,_xlfn.XLOOKUP(E$412,_xlpm.x,_xlpm.y,""),_xlpm.z,"Not Declared")))</f>
        <v>Not Declared</v>
      </c>
      <c r="F443" s="729" t="str" cm="1">
        <f t="array" ref="F443">_xlfn.LET(_xlpm.x, 'Oxford City'!$T$43:$AE$43, _xlpm.y, 'Oxford City'!$T$45:$AE$70, _xlpm.z, 'Oxford City'!$R$45:$R$70, IF(_xlfn.XLOOKUP($C443,_xlfn.XLOOKUP(F$412,_xlpm.x,_xlpm.y,""),_xlpm.z,"Not Declared")="", "Name not recorded",  _xlfn.XLOOKUP($C443,_xlfn.XLOOKUP(F$412,_xlpm.x,_xlpm.y,""),_xlpm.z,"Not Declared")))</f>
        <v>Not Declared</v>
      </c>
      <c r="G443" s="729" t="str" cm="1">
        <f t="array" ref="G443">_xlfn.LET(_xlpm.x, 'Oxford City'!$T$43:$AE$43, _xlpm.y, 'Oxford City'!$T$45:$AE$70, _xlpm.z, 'Oxford City'!$R$45:$R$70, IF(_xlfn.XLOOKUP($C443,_xlfn.XLOOKUP(G$412,_xlpm.x,_xlpm.y,""),_xlpm.z,"Not Declared")="", "Name not recorded",  _xlfn.XLOOKUP($C443,_xlfn.XLOOKUP(G$412,_xlpm.x,_xlpm.y,""),_xlpm.z,"Not Declared")))</f>
        <v>Not Declared</v>
      </c>
      <c r="H443" s="729" t="str" cm="1">
        <f t="array" ref="H443">_xlfn.LET(_xlpm.x, 'Oxford City'!$T$43:$AE$43, _xlpm.y, 'Oxford City'!$T$45:$AE$70, _xlpm.z, 'Oxford City'!$R$45:$R$70, IF(_xlfn.XLOOKUP($C443,_xlfn.XLOOKUP(H$412,_xlpm.x,_xlpm.y,""),_xlpm.z,"Not Declared")="", "Name not recorded",  _xlfn.XLOOKUP($C443,_xlfn.XLOOKUP(H$412,_xlpm.x,_xlpm.y,""),_xlpm.z,"Not Declared")))</f>
        <v>Not Declared</v>
      </c>
      <c r="I443" s="729" t="str" cm="1">
        <f t="array" ref="I443">_xlfn.LET(_xlpm.x, 'Oxford City'!$T$43:$AE$43, _xlpm.y, 'Oxford City'!$T$45:$AE$70, _xlpm.z, 'Oxford City'!$R$45:$R$70, IF(_xlfn.XLOOKUP($C443,_xlfn.XLOOKUP(I$412,_xlpm.x,_xlpm.y,""),_xlpm.z,"Not Declared")="", "Name not recorded",  _xlfn.XLOOKUP($C443,_xlfn.XLOOKUP(I$412,_xlpm.x,_xlpm.y,""),_xlpm.z,"Not Declared")))</f>
        <v>Not Declared</v>
      </c>
      <c r="J443" s="729" t="str" cm="1">
        <f t="array" ref="J443">_xlfn.LET(_xlpm.x, 'Oxford City'!$T$43:$AE$43, _xlpm.y, 'Oxford City'!$T$45:$AE$70, _xlpm.z, 'Oxford City'!$R$45:$R$70, IF(_xlfn.XLOOKUP($C443,_xlfn.XLOOKUP(J$412,_xlpm.x,_xlpm.y,""),_xlpm.z,"Not Declared")="", "Name not recorded",  _xlfn.XLOOKUP($C443,_xlfn.XLOOKUP(J$412,_xlpm.x,_xlpm.y,""),_xlpm.z,"Not Declared")))</f>
        <v>Not Declared</v>
      </c>
      <c r="K443" s="729" t="str" cm="1">
        <f t="array" ref="K443">_xlfn.LET(_xlpm.x, 'Oxford City'!$T$43:$AE$43, _xlpm.y, 'Oxford City'!$T$45:$AE$70, _xlpm.z, 'Oxford City'!$R$45:$R$70, IF(_xlfn.XLOOKUP($C443,_xlfn.XLOOKUP(K$412,_xlpm.x,_xlpm.y,""),_xlpm.z,"Not Declared")="", "Name not recorded",  _xlfn.XLOOKUP($C443,_xlfn.XLOOKUP(K$412,_xlpm.x,_xlpm.y,""),_xlpm.z,"Not Declared")))</f>
        <v>Not Declared</v>
      </c>
      <c r="L443" s="729" t="str" cm="1">
        <f t="array" ref="L443">_xlfn.LET(_xlpm.x, 'Oxford City'!$T$43:$AE$43, _xlpm.y, 'Oxford City'!$T$45:$AE$70, _xlpm.z, 'Oxford City'!$R$45:$R$70, IF(_xlfn.XLOOKUP($C443,_xlfn.XLOOKUP(L$412,_xlpm.x,_xlpm.y,""),_xlpm.z,"Not Declared")="", "Name not recorded",  _xlfn.XLOOKUP($C443,_xlfn.XLOOKUP(L$412,_xlpm.x,_xlpm.y,""),_xlpm.z,"Not Declared")))</f>
        <v>Not Declared</v>
      </c>
      <c r="M443" s="729" t="str" cm="1">
        <f t="array" ref="M443">_xlfn.LET(_xlpm.x, 'Oxford City'!$T$43:$AE$43, _xlpm.y, 'Oxford City'!$T$45:$AE$70, _xlpm.z, 'Oxford City'!$R$45:$R$70, IF(_xlfn.XLOOKUP($C443,_xlfn.XLOOKUP(M$412,_xlpm.x,_xlpm.y,""),_xlpm.z,"Not Declared")="", "Name not recorded",  _xlfn.XLOOKUP($C443,_xlfn.XLOOKUP(M$412,_xlpm.x,_xlpm.y,""),_xlpm.z,"Not Declared")))</f>
        <v>Not Declared</v>
      </c>
      <c r="N443" s="729" t="str" cm="1">
        <f t="array" ref="N443">_xlfn.LET(_xlpm.x, 'Oxford City'!$T$43:$AE$43, _xlpm.y, 'Oxford City'!$T$45:$AE$70, _xlpm.z, 'Oxford City'!$R$45:$R$70, IF(_xlfn.XLOOKUP($C443,_xlfn.XLOOKUP(N$412,_xlpm.x,_xlpm.y,""),_xlpm.z,"Not Declared")="", "Name not recorded",  _xlfn.XLOOKUP($C443,_xlfn.XLOOKUP(N$412,_xlpm.x,_xlpm.y,""),_xlpm.z,"Not Declared")))</f>
        <v>Not Declared</v>
      </c>
      <c r="O443" s="729" t="str" cm="1">
        <f t="array" ref="O443">_xlfn.LET(_xlpm.x, 'Oxford City'!$T$43:$AE$43, _xlpm.y, 'Oxford City'!$T$45:$AE$70, _xlpm.z, 'Oxford City'!$R$45:$R$70, IF(_xlfn.XLOOKUP($C443,_xlfn.XLOOKUP(O$412,_xlpm.x,_xlpm.y,""),_xlpm.z,"Not Declared")="", "Name not recorded",  _xlfn.XLOOKUP($C443,_xlfn.XLOOKUP(O$412,_xlpm.x,_xlpm.y,""),_xlpm.z,"Not Declared")))</f>
        <v>Not Declared</v>
      </c>
      <c r="P443" s="3"/>
      <c r="Q443" s="3"/>
      <c r="R443" s="3"/>
      <c r="S443" s="3"/>
      <c r="T443" s="3"/>
      <c r="U443" s="3"/>
      <c r="V443" s="3"/>
      <c r="W443" s="3"/>
      <c r="X443" s="12"/>
      <c r="Y443" s="89"/>
      <c r="Z443" s="433"/>
      <c r="AA443" s="747" t="str" cm="1">
        <f t="array" ref="AA443">_xlfn.LET(_xlpm.a,_xlfn.XLOOKUP(1,('Number Allocation'!$C$6:$C$1483=AC443)*('Number Allocation'!$D$6:$D$1483=AD443),'Number Allocation'!$A$6:$A$1483,"..."),IF(_xlpm.a="","...",_xlpm.a))</f>
        <v>...</v>
      </c>
      <c r="AB443" s="747">
        <v>0</v>
      </c>
      <c r="AC443" s="12" t="str">
        <v>Not Declared</v>
      </c>
      <c r="AD443" s="12" t="str">
        <v>Team Kennet</v>
      </c>
      <c r="AE443" s="747"/>
      <c r="AG443" s="365"/>
      <c r="AH443" s="433"/>
      <c r="AI443" s="747" t="str" cm="1">
        <f t="array" ref="AI443">_xlfn.LET(_xlpm.a,_xlfn.XLOOKUP(1,('Number Allocation'!$C$6:$C$1483=AK443)*('Number Allocation'!$D$6:$D$1483=AL443),'Number Allocation'!$A$6:$A$1483,"..."),IF(_xlpm.a="","...",_xlpm.a))</f>
        <v>...</v>
      </c>
      <c r="AJ443" s="747">
        <v>0</v>
      </c>
      <c r="AK443" s="12" t="str">
        <v>Not Declared</v>
      </c>
      <c r="AL443" s="12" t="str">
        <v>Team Kennet</v>
      </c>
      <c r="AM443" s="747"/>
      <c r="AO443" s="365"/>
      <c r="AP443" s="433"/>
      <c r="AQ443" s="747" t="str" cm="1">
        <f t="array" ref="AQ443">_xlfn.LET(_xlpm.a,_xlfn.XLOOKUP(1,('Number Allocation'!$C$6:$C$1483=AS443)*('Number Allocation'!$D$6:$D$1483=AT443),'Number Allocation'!$A$6:$A$1483,"..."),IF(_xlpm.a="","...",_xlpm.a))</f>
        <v>...</v>
      </c>
      <c r="AR443" s="747">
        <v>0</v>
      </c>
      <c r="AS443" s="12" t="str">
        <v>Not Declared</v>
      </c>
      <c r="AT443" s="12" t="str">
        <v>Witney Road Runners</v>
      </c>
      <c r="AU443" s="747"/>
      <c r="AW443" s="365"/>
      <c r="AX443" s="433"/>
      <c r="AY443" s="747" t="str" cm="1">
        <f t="array" ref="AY443">_xlfn.LET(_xlpm.a,_xlfn.XLOOKUP(1,('Number Allocation'!$C$6:$C$1483=BA443)*('Number Allocation'!$D$6:$D$1483=BB443),'Number Allocation'!$A$6:$A$1483,"..."),IF(_xlpm.a="","...",_xlpm.a))</f>
        <v>...</v>
      </c>
      <c r="AZ443" s="747">
        <v>0</v>
      </c>
      <c r="BA443" s="12" t="str">
        <v>Not Declared</v>
      </c>
      <c r="BB443" s="12" t="str">
        <v>Witney Road Runners</v>
      </c>
      <c r="BC443" s="747"/>
      <c r="BE443" s="365"/>
      <c r="BF443" s="433"/>
      <c r="BG443" s="747" t="str" cm="1">
        <f t="array" ref="BG443">_xlfn.LET(_xlpm.a,_xlfn.XLOOKUP(1,('Number Allocation'!$C$6:$C$1483=BI443)*('Number Allocation'!$D$6:$D$1483=BJ443),'Number Allocation'!$A$6:$A$1483,"..."),IF(_xlpm.a="","...",_xlpm.a))</f>
        <v>...</v>
      </c>
      <c r="BH443" s="747">
        <v>0</v>
      </c>
      <c r="BI443" s="12" t="str">
        <v>Not Declared</v>
      </c>
      <c r="BJ443" s="12" t="str">
        <v>Abingdon AC</v>
      </c>
      <c r="BK443" s="747"/>
      <c r="BM443" s="365"/>
      <c r="BN443" s="433"/>
      <c r="BO443" s="747" t="str" cm="1">
        <f t="array" ref="BO443">_xlfn.LET(_xlpm.a,_xlfn.XLOOKUP(1,('Number Allocation'!$C$6:$C$1483=BQ443)*('Number Allocation'!$D$6:$D$1483=BR443),'Number Allocation'!$A$6:$A$1483,"..."),IF(_xlpm.a="","...",_xlpm.a))</f>
        <v>...</v>
      </c>
      <c r="BP443" s="747">
        <v>0</v>
      </c>
      <c r="BQ443" s="12" t="str">
        <v>Not Declared</v>
      </c>
      <c r="BR443" s="12" t="str">
        <v>Abingdon AC</v>
      </c>
      <c r="BS443" s="747"/>
      <c r="BU443" s="365"/>
      <c r="BV443" s="433"/>
      <c r="BW443" s="747" t="str" cm="1">
        <f t="array" ref="BW443">_xlfn.LET(_xlpm.a,_xlfn.XLOOKUP(1,('Number Allocation'!$C$6:$C$1483=BY443)*('Number Allocation'!$D$6:$D$1483=BZ443),'Number Allocation'!$A$6:$A$1483,"..."),IF(_xlpm.a="","...",_xlpm.a))</f>
        <v>...</v>
      </c>
      <c r="BX443" s="747">
        <v>0</v>
      </c>
      <c r="BY443" s="12" t="str">
        <v>Not Declared</v>
      </c>
      <c r="BZ443" s="12" t="str">
        <v>Witney Road Runners</v>
      </c>
      <c r="CA443" s="747"/>
      <c r="CB443" s="15"/>
      <c r="CC443" s="15"/>
      <c r="CD443" s="433"/>
      <c r="CE443" s="747" t="str" cm="1">
        <f t="array" ref="CE443">_xlfn.LET(_xlpm.a,_xlfn.XLOOKUP(1,('Number Allocation'!$C$6:$C$1483=CG443)*('Number Allocation'!$D$6:$D$1483=CH443),'Number Allocation'!$A$6:$A$1483,"..."),IF(_xlpm.a="","...",_xlpm.a))</f>
        <v>...</v>
      </c>
      <c r="CF443" s="747">
        <v>0</v>
      </c>
      <c r="CG443" s="12" t="str">
        <v>Not Declared</v>
      </c>
      <c r="CH443" s="12" t="str">
        <v>Abingdon AC</v>
      </c>
      <c r="CI443" s="747"/>
      <c r="CJ443" s="15"/>
      <c r="CK443" s="15"/>
      <c r="CL443" s="433"/>
      <c r="CM443" s="747" t="str" cm="1">
        <f t="array" ref="CM443">_xlfn.LET(_xlpm.a,_xlfn.XLOOKUP(1,('Number Allocation'!$C$6:$C$1483=CO443)*('Number Allocation'!$D$6:$D$1483=CP443),'Number Allocation'!$A$6:$A$1483,"..."),IF(_xlpm.a="","...",_xlpm.a))</f>
        <v>...</v>
      </c>
      <c r="CN443" s="747">
        <v>0</v>
      </c>
      <c r="CO443" s="12" t="str">
        <v>Not Declared</v>
      </c>
      <c r="CP443" s="12" t="str">
        <v>Banbury Harriers AC</v>
      </c>
      <c r="CQ443" s="747"/>
      <c r="CR443" s="15"/>
      <c r="CS443" s="15"/>
      <c r="CT443" s="433"/>
      <c r="CU443" s="747" t="str" cm="1">
        <f t="array" ref="CU443">_xlfn.LET(_xlpm.a,_xlfn.XLOOKUP(1,('Number Allocation'!$C$6:$C$1483=CW443)*('Number Allocation'!$D$6:$D$1483=CX443),'Number Allocation'!$A$6:$A$1483,"..."),IF(_xlpm.a="","...",_xlpm.a))</f>
        <v>...</v>
      </c>
      <c r="CV443" s="747">
        <v>0</v>
      </c>
      <c r="CW443" s="12" t="str">
        <v>Not Declared</v>
      </c>
      <c r="CX443" s="12" t="str">
        <v>Oxford City AC</v>
      </c>
      <c r="CY443" s="747"/>
      <c r="CZ443" s="15"/>
      <c r="DA443" s="15"/>
      <c r="DB443" s="433"/>
      <c r="DC443" s="747" t="str" cm="1">
        <f t="array" ref="DC443">_xlfn.LET(_xlpm.a,_xlfn.XLOOKUP(1,('Number Allocation'!$C$6:$C$1483=DE443)*('Number Allocation'!$D$6:$D$1483=DF443),'Number Allocation'!$A$6:$A$1483,"..."),IF(_xlpm.a="","...",_xlpm.a))</f>
        <v>...</v>
      </c>
      <c r="DD443" s="747">
        <v>0</v>
      </c>
      <c r="DE443" s="12" t="str">
        <v>Not Declared</v>
      </c>
      <c r="DF443" s="12" t="str">
        <v>Witney Road Runners</v>
      </c>
      <c r="DG443" s="747"/>
      <c r="DH443" s="15"/>
      <c r="DI443" s="15"/>
      <c r="DJ443" s="433"/>
      <c r="DK443" s="747" t="str" cm="1">
        <f t="array" ref="DK443">_xlfn.LET(_xlpm.a,_xlfn.XLOOKUP(1,('Number Allocation'!$C$6:$C$1483=DM443)*('Number Allocation'!$D$6:$D$1483=DN443),'Number Allocation'!$A$6:$A$1483,"..."),IF(_xlpm.a="","...",_xlpm.a))</f>
        <v>...</v>
      </c>
      <c r="DL443" s="747">
        <v>0</v>
      </c>
      <c r="DM443" s="12" t="str">
        <v>Not Declared</v>
      </c>
      <c r="DN443" s="12" t="str">
        <v>Witney Road Runners</v>
      </c>
      <c r="DO443" s="747"/>
      <c r="DP443" s="15"/>
      <c r="DQ443" s="15"/>
      <c r="DX443" s="88"/>
      <c r="DZ443" s="15"/>
      <c r="EA443" s="15"/>
    </row>
    <row r="444" spans="1:131" s="359" customFormat="1" ht="21" customHeight="1">
      <c r="A444" s="358" t="str">
        <f t="shared" si="48"/>
        <v>Oxford City AC</v>
      </c>
      <c r="B444" s="729"/>
      <c r="C444" s="729" t="s">
        <v>320</v>
      </c>
      <c r="D444" s="729" t="str" cm="1">
        <f t="array" ref="D444">_xlfn.LET(_xlpm.x, 'Oxford City'!$T$43:$AE$43, _xlpm.y, 'Oxford City'!$T$45:$AE$70, _xlpm.z, 'Oxford City'!$R$45:$R$70, IF(_xlfn.XLOOKUP($C444,_xlfn.XLOOKUP(D$412,_xlpm.x,_xlpm.y,""),_xlpm.z,"Not Declared")="", "Name not recorded",  _xlfn.XLOOKUP($C444,_xlfn.XLOOKUP(D$412,_xlpm.x,_xlpm.y,""),_xlpm.z,"Not Declared")))</f>
        <v>Not Declared</v>
      </c>
      <c r="E444" s="729" t="str" cm="1">
        <f t="array" ref="E444">_xlfn.LET(_xlpm.x, 'Oxford City'!$T$43:$AE$43, _xlpm.y, 'Oxford City'!$T$45:$AE$70, _xlpm.z, 'Oxford City'!$R$45:$R$70, IF(_xlfn.XLOOKUP($C444,_xlfn.XLOOKUP(E$412,_xlpm.x,_xlpm.y,""),_xlpm.z,"Not Declared")="", "Name not recorded",  _xlfn.XLOOKUP($C444,_xlfn.XLOOKUP(E$412,_xlpm.x,_xlpm.y,""),_xlpm.z,"Not Declared")))</f>
        <v>Not Declared</v>
      </c>
      <c r="F444" s="729" t="str" cm="1">
        <f t="array" ref="F444">_xlfn.LET(_xlpm.x, 'Oxford City'!$T$43:$AE$43, _xlpm.y, 'Oxford City'!$T$45:$AE$70, _xlpm.z, 'Oxford City'!$R$45:$R$70, IF(_xlfn.XLOOKUP($C444,_xlfn.XLOOKUP(F$412,_xlpm.x,_xlpm.y,""),_xlpm.z,"Not Declared")="", "Name not recorded",  _xlfn.XLOOKUP($C444,_xlfn.XLOOKUP(F$412,_xlpm.x,_xlpm.y,""),_xlpm.z,"Not Declared")))</f>
        <v>Not Declared</v>
      </c>
      <c r="G444" s="729" t="str" cm="1">
        <f t="array" ref="G444">_xlfn.LET(_xlpm.x, 'Oxford City'!$T$43:$AE$43, _xlpm.y, 'Oxford City'!$T$45:$AE$70, _xlpm.z, 'Oxford City'!$R$45:$R$70, IF(_xlfn.XLOOKUP($C444,_xlfn.XLOOKUP(G$412,_xlpm.x,_xlpm.y,""),_xlpm.z,"Not Declared")="", "Name not recorded",  _xlfn.XLOOKUP($C444,_xlfn.XLOOKUP(G$412,_xlpm.x,_xlpm.y,""),_xlpm.z,"Not Declared")))</f>
        <v>Not Declared</v>
      </c>
      <c r="H444" s="729" t="str" cm="1">
        <f t="array" ref="H444">_xlfn.LET(_xlpm.x, 'Oxford City'!$T$43:$AE$43, _xlpm.y, 'Oxford City'!$T$45:$AE$70, _xlpm.z, 'Oxford City'!$R$45:$R$70, IF(_xlfn.XLOOKUP($C444,_xlfn.XLOOKUP(H$412,_xlpm.x,_xlpm.y,""),_xlpm.z,"Not Declared")="", "Name not recorded",  _xlfn.XLOOKUP($C444,_xlfn.XLOOKUP(H$412,_xlpm.x,_xlpm.y,""),_xlpm.z,"Not Declared")))</f>
        <v>Not Declared</v>
      </c>
      <c r="I444" s="729" t="str" cm="1">
        <f t="array" ref="I444">_xlfn.LET(_xlpm.x, 'Oxford City'!$T$43:$AE$43, _xlpm.y, 'Oxford City'!$T$45:$AE$70, _xlpm.z, 'Oxford City'!$R$45:$R$70, IF(_xlfn.XLOOKUP($C444,_xlfn.XLOOKUP(I$412,_xlpm.x,_xlpm.y,""),_xlpm.z,"Not Declared")="", "Name not recorded",  _xlfn.XLOOKUP($C444,_xlfn.XLOOKUP(I$412,_xlpm.x,_xlpm.y,""),_xlpm.z,"Not Declared")))</f>
        <v>Not Declared</v>
      </c>
      <c r="J444" s="729" t="str" cm="1">
        <f t="array" ref="J444">_xlfn.LET(_xlpm.x, 'Oxford City'!$T$43:$AE$43, _xlpm.y, 'Oxford City'!$T$45:$AE$70, _xlpm.z, 'Oxford City'!$R$45:$R$70, IF(_xlfn.XLOOKUP($C444,_xlfn.XLOOKUP(J$412,_xlpm.x,_xlpm.y,""),_xlpm.z,"Not Declared")="", "Name not recorded",  _xlfn.XLOOKUP($C444,_xlfn.XLOOKUP(J$412,_xlpm.x,_xlpm.y,""),_xlpm.z,"Not Declared")))</f>
        <v>Not Declared</v>
      </c>
      <c r="K444" s="729" t="str" cm="1">
        <f t="array" ref="K444">_xlfn.LET(_xlpm.x, 'Oxford City'!$T$43:$AE$43, _xlpm.y, 'Oxford City'!$T$45:$AE$70, _xlpm.z, 'Oxford City'!$R$45:$R$70, IF(_xlfn.XLOOKUP($C444,_xlfn.XLOOKUP(K$412,_xlpm.x,_xlpm.y,""),_xlpm.z,"Not Declared")="", "Name not recorded",  _xlfn.XLOOKUP($C444,_xlfn.XLOOKUP(K$412,_xlpm.x,_xlpm.y,""),_xlpm.z,"Not Declared")))</f>
        <v>Not Declared</v>
      </c>
      <c r="L444" s="729" t="str" cm="1">
        <f t="array" ref="L444">_xlfn.LET(_xlpm.x, 'Oxford City'!$T$43:$AE$43, _xlpm.y, 'Oxford City'!$T$45:$AE$70, _xlpm.z, 'Oxford City'!$R$45:$R$70, IF(_xlfn.XLOOKUP($C444,_xlfn.XLOOKUP(L$412,_xlpm.x,_xlpm.y,""),_xlpm.z,"Not Declared")="", "Name not recorded",  _xlfn.XLOOKUP($C444,_xlfn.XLOOKUP(L$412,_xlpm.x,_xlpm.y,""),_xlpm.z,"Not Declared")))</f>
        <v>Not Declared</v>
      </c>
      <c r="M444" s="729" t="str" cm="1">
        <f t="array" ref="M444">_xlfn.LET(_xlpm.x, 'Oxford City'!$T$43:$AE$43, _xlpm.y, 'Oxford City'!$T$45:$AE$70, _xlpm.z, 'Oxford City'!$R$45:$R$70, IF(_xlfn.XLOOKUP($C444,_xlfn.XLOOKUP(M$412,_xlpm.x,_xlpm.y,""),_xlpm.z,"Not Declared")="", "Name not recorded",  _xlfn.XLOOKUP($C444,_xlfn.XLOOKUP(M$412,_xlpm.x,_xlpm.y,""),_xlpm.z,"Not Declared")))</f>
        <v>Not Declared</v>
      </c>
      <c r="N444" s="729" t="str" cm="1">
        <f t="array" ref="N444">_xlfn.LET(_xlpm.x, 'Oxford City'!$T$43:$AE$43, _xlpm.y, 'Oxford City'!$T$45:$AE$70, _xlpm.z, 'Oxford City'!$R$45:$R$70, IF(_xlfn.XLOOKUP($C444,_xlfn.XLOOKUP(N$412,_xlpm.x,_xlpm.y,""),_xlpm.z,"Not Declared")="", "Name not recorded",  _xlfn.XLOOKUP($C444,_xlfn.XLOOKUP(N$412,_xlpm.x,_xlpm.y,""),_xlpm.z,"Not Declared")))</f>
        <v>Not Declared</v>
      </c>
      <c r="O444" s="729" t="str" cm="1">
        <f t="array" ref="O444">_xlfn.LET(_xlpm.x, 'Oxford City'!$T$43:$AE$43, _xlpm.y, 'Oxford City'!$T$45:$AE$70, _xlpm.z, 'Oxford City'!$R$45:$R$70, IF(_xlfn.XLOOKUP($C444,_xlfn.XLOOKUP(O$412,_xlpm.x,_xlpm.y,""),_xlpm.z,"Not Declared")="", "Name not recorded",  _xlfn.XLOOKUP($C444,_xlfn.XLOOKUP(O$412,_xlpm.x,_xlpm.y,""),_xlpm.z,"Not Declared")))</f>
        <v>Not Declared</v>
      </c>
      <c r="P444" s="3"/>
      <c r="Q444" s="3"/>
      <c r="R444" s="3"/>
      <c r="S444" s="3"/>
      <c r="T444" s="3"/>
      <c r="U444" s="3"/>
      <c r="V444" s="3"/>
      <c r="W444" s="3"/>
      <c r="X444" s="3"/>
      <c r="Y444" s="89"/>
      <c r="Z444" s="433"/>
      <c r="AA444" s="749" t="str" cm="1">
        <f t="array" ref="AA444">_xlfn.LET(_xlpm.a,_xlfn.XLOOKUP(1,('Number Allocation'!$C$6:$C$1483=AC444)*('Number Allocation'!$D$6:$D$1483=AD444),'Number Allocation'!$A$6:$A$1483,"..."),IF(_xlpm.a="","...",_xlpm.a))</f>
        <v>...</v>
      </c>
      <c r="AB444" s="749">
        <v>0</v>
      </c>
      <c r="AC444" s="427" t="str">
        <v>Not Declared</v>
      </c>
      <c r="AD444" s="427" t="str">
        <v>Abingdon AC</v>
      </c>
      <c r="AE444" s="436"/>
      <c r="AG444" s="365"/>
      <c r="AH444" s="433"/>
      <c r="AI444" s="749" t="str" cm="1">
        <f t="array" ref="AI444">_xlfn.LET(_xlpm.a,_xlfn.XLOOKUP(1,('Number Allocation'!$C$6:$C$1483=AK444)*('Number Allocation'!$D$6:$D$1483=AL444),'Number Allocation'!$A$6:$A$1483,"..."),IF(_xlpm.a="","...",_xlpm.a))</f>
        <v>...</v>
      </c>
      <c r="AJ444" s="749">
        <v>0</v>
      </c>
      <c r="AK444" s="427" t="str">
        <v>Not Declared</v>
      </c>
      <c r="AL444" s="427" t="str">
        <v>Radley AC</v>
      </c>
      <c r="AM444" s="436"/>
      <c r="AO444" s="365"/>
      <c r="AP444" s="433"/>
      <c r="AQ444" s="749" t="str" cm="1">
        <f t="array" ref="AQ444">_xlfn.LET(_xlpm.a,_xlfn.XLOOKUP(1,('Number Allocation'!$C$6:$C$1483=AS444)*('Number Allocation'!$D$6:$D$1483=AT444),'Number Allocation'!$A$6:$A$1483,"..."),IF(_xlpm.a="","...",_xlpm.a))</f>
        <v>...</v>
      </c>
      <c r="AR444" s="749">
        <v>0</v>
      </c>
      <c r="AS444" s="427" t="str">
        <v>Not Declared</v>
      </c>
      <c r="AT444" s="427" t="str">
        <v>Team Kennet</v>
      </c>
      <c r="AU444" s="436"/>
      <c r="AW444" s="365"/>
      <c r="AX444" s="433"/>
      <c r="AY444" s="749" t="str" cm="1">
        <f t="array" ref="AY444">_xlfn.LET(_xlpm.a,_xlfn.XLOOKUP(1,('Number Allocation'!$C$6:$C$1483=BA444)*('Number Allocation'!$D$6:$D$1483=BB444),'Number Allocation'!$A$6:$A$1483,"..."),IF(_xlpm.a="","...",_xlpm.a))</f>
        <v>...</v>
      </c>
      <c r="AZ444" s="749">
        <v>0</v>
      </c>
      <c r="BA444" s="427" t="str">
        <v>Not Declared</v>
      </c>
      <c r="BB444" s="427" t="str">
        <v>Radley AC</v>
      </c>
      <c r="BC444" s="436"/>
      <c r="BE444" s="365"/>
      <c r="BF444" s="433"/>
      <c r="BG444" s="749" t="str" cm="1">
        <f t="array" ref="BG444">_xlfn.LET(_xlpm.a,_xlfn.XLOOKUP(1,('Number Allocation'!$C$6:$C$1483=BI444)*('Number Allocation'!$D$6:$D$1483=BJ444),'Number Allocation'!$A$6:$A$1483,"..."),IF(_xlpm.a="","...",_xlpm.a))</f>
        <v>...</v>
      </c>
      <c r="BH444" s="749">
        <v>0</v>
      </c>
      <c r="BI444" s="427" t="str">
        <v>Not Declared</v>
      </c>
      <c r="BJ444" s="427" t="str">
        <v>Banbury Harriers AC</v>
      </c>
      <c r="BK444" s="436"/>
      <c r="BM444" s="365"/>
      <c r="BN444" s="433"/>
      <c r="BO444" s="749" t="str" cm="1">
        <f t="array" ref="BO444">_xlfn.LET(_xlpm.a,_xlfn.XLOOKUP(1,('Number Allocation'!$C$6:$C$1483=BQ444)*('Number Allocation'!$D$6:$D$1483=BR444),'Number Allocation'!$A$6:$A$1483,"..."),IF(_xlpm.a="","...",_xlpm.a))</f>
        <v>...</v>
      </c>
      <c r="BP444" s="749">
        <v>0</v>
      </c>
      <c r="BQ444" s="427" t="str">
        <v>Not Declared</v>
      </c>
      <c r="BR444" s="427" t="str">
        <v>Team Kennet</v>
      </c>
      <c r="BS444" s="436"/>
      <c r="BU444" s="365"/>
      <c r="BV444" s="433"/>
      <c r="BW444" s="749" t="str" cm="1">
        <f t="array" ref="BW444">_xlfn.LET(_xlpm.a,_xlfn.XLOOKUP(1,('Number Allocation'!$C$6:$C$1483=BY444)*('Number Allocation'!$D$6:$D$1483=BZ444),'Number Allocation'!$A$6:$A$1483,"..."),IF(_xlpm.a="","...",_xlpm.a))</f>
        <v>...</v>
      </c>
      <c r="BX444" s="749">
        <v>0</v>
      </c>
      <c r="BY444" s="427" t="str">
        <v>Not Declared</v>
      </c>
      <c r="BZ444" s="427" t="str">
        <v>Abingdon AC</v>
      </c>
      <c r="CA444" s="747"/>
      <c r="CB444" s="15"/>
      <c r="CC444" s="15"/>
      <c r="CD444" s="433"/>
      <c r="CE444" s="749" t="str" cm="1">
        <f t="array" ref="CE444">_xlfn.LET(_xlpm.a,_xlfn.XLOOKUP(1,('Number Allocation'!$C$6:$C$1483=CG444)*('Number Allocation'!$D$6:$D$1483=CH444),'Number Allocation'!$A$6:$A$1483,"..."),IF(_xlpm.a="","...",_xlpm.a))</f>
        <v>...</v>
      </c>
      <c r="CF444" s="749">
        <v>0</v>
      </c>
      <c r="CG444" s="427" t="str">
        <v>Not Declared</v>
      </c>
      <c r="CH444" s="427" t="str">
        <v>White Horse Harriers</v>
      </c>
      <c r="CI444" s="747"/>
      <c r="CJ444" s="15"/>
      <c r="CK444" s="15"/>
      <c r="CL444" s="433"/>
      <c r="CM444" s="749" t="str" cm="1">
        <f t="array" ref="CM444">_xlfn.LET(_xlpm.a,_xlfn.XLOOKUP(1,('Number Allocation'!$C$6:$C$1483=CO444)*('Number Allocation'!$D$6:$D$1483=CP444),'Number Allocation'!$A$6:$A$1483,"..."),IF(_xlpm.a="","...",_xlpm.a))</f>
        <v>...</v>
      </c>
      <c r="CN444" s="749">
        <v>0</v>
      </c>
      <c r="CO444" s="427" t="str">
        <v>Not Declared</v>
      </c>
      <c r="CP444" s="427" t="str">
        <v>Team Kennet</v>
      </c>
      <c r="CQ444" s="747"/>
      <c r="CR444" s="15"/>
      <c r="CS444" s="15"/>
      <c r="CT444" s="433"/>
      <c r="CU444" s="749" t="str" cm="1">
        <f t="array" ref="CU444">_xlfn.LET(_xlpm.a,_xlfn.XLOOKUP(1,('Number Allocation'!$C$6:$C$1483=CW444)*('Number Allocation'!$D$6:$D$1483=CX444),'Number Allocation'!$A$6:$A$1483,"..."),IF(_xlpm.a="","...",_xlpm.a))</f>
        <v>...</v>
      </c>
      <c r="CV444" s="749">
        <v>0</v>
      </c>
      <c r="CW444" s="427" t="str">
        <v>Not Declared</v>
      </c>
      <c r="CX444" s="427" t="str">
        <v>Radley AC</v>
      </c>
      <c r="CY444" s="747"/>
      <c r="CZ444" s="15"/>
      <c r="DA444" s="15"/>
      <c r="DB444" s="433"/>
      <c r="DC444" s="749" t="str" cm="1">
        <f t="array" ref="DC444">_xlfn.LET(_xlpm.a,_xlfn.XLOOKUP(1,('Number Allocation'!$C$6:$C$1483=DE444)*('Number Allocation'!$D$6:$D$1483=DF444),'Number Allocation'!$A$6:$A$1483,"..."),IF(_xlpm.a="","...",_xlpm.a))</f>
        <v>...</v>
      </c>
      <c r="DD444" s="749">
        <v>0</v>
      </c>
      <c r="DE444" s="427" t="str">
        <v>Not Declared</v>
      </c>
      <c r="DF444" s="427" t="str">
        <v>Oxford City AC</v>
      </c>
      <c r="DG444" s="747"/>
      <c r="DH444" s="15"/>
      <c r="DI444" s="15"/>
      <c r="DJ444" s="433"/>
      <c r="DK444" s="749" t="str" cm="1">
        <f t="array" ref="DK444">_xlfn.LET(_xlpm.a,_xlfn.XLOOKUP(1,('Number Allocation'!$C$6:$C$1483=DM444)*('Number Allocation'!$D$6:$D$1483=DN444),'Number Allocation'!$A$6:$A$1483,"..."),IF(_xlpm.a="","...",_xlpm.a))</f>
        <v>...</v>
      </c>
      <c r="DL444" s="749">
        <v>0</v>
      </c>
      <c r="DM444" s="427" t="str">
        <v>Not Declared</v>
      </c>
      <c r="DN444" s="427" t="str">
        <v>Banbury Harriers AC</v>
      </c>
      <c r="DO444" s="747"/>
      <c r="DP444" s="15"/>
      <c r="DQ444" s="15"/>
      <c r="DZ444" s="15"/>
      <c r="EA444" s="15"/>
    </row>
    <row r="445" spans="1:131" s="359" customFormat="1" ht="21" customHeight="1">
      <c r="A445" s="358" t="str">
        <f t="shared" si="48"/>
        <v>Oxford City AC</v>
      </c>
      <c r="B445" s="729"/>
      <c r="C445" s="729" t="s">
        <v>321</v>
      </c>
      <c r="D445" s="729" t="str" cm="1">
        <f t="array" ref="D445">_xlfn.LET(_xlpm.x, 'Oxford City'!$T$43:$AE$43, _xlpm.y, 'Oxford City'!$T$45:$AE$70, _xlpm.z, 'Oxford City'!$R$45:$R$70, IF(_xlfn.XLOOKUP($C445,_xlfn.XLOOKUP(D$412,_xlpm.x,_xlpm.y,""),_xlpm.z,"Not Declared")="", "Name not recorded",  _xlfn.XLOOKUP($C445,_xlfn.XLOOKUP(D$412,_xlpm.x,_xlpm.y,""),_xlpm.z,"Not Declared")))</f>
        <v>Not Declared</v>
      </c>
      <c r="E445" s="729" t="str" cm="1">
        <f t="array" ref="E445">_xlfn.LET(_xlpm.x, 'Oxford City'!$T$43:$AE$43, _xlpm.y, 'Oxford City'!$T$45:$AE$70, _xlpm.z, 'Oxford City'!$R$45:$R$70, IF(_xlfn.XLOOKUP($C445,_xlfn.XLOOKUP(E$412,_xlpm.x,_xlpm.y,""),_xlpm.z,"Not Declared")="", "Name not recorded",  _xlfn.XLOOKUP($C445,_xlfn.XLOOKUP(E$412,_xlpm.x,_xlpm.y,""),_xlpm.z,"Not Declared")))</f>
        <v>Not Declared</v>
      </c>
      <c r="F445" s="729" t="str" cm="1">
        <f t="array" ref="F445">_xlfn.LET(_xlpm.x, 'Oxford City'!$T$43:$AE$43, _xlpm.y, 'Oxford City'!$T$45:$AE$70, _xlpm.z, 'Oxford City'!$R$45:$R$70, IF(_xlfn.XLOOKUP($C445,_xlfn.XLOOKUP(F$412,_xlpm.x,_xlpm.y,""),_xlpm.z,"Not Declared")="", "Name not recorded",  _xlfn.XLOOKUP($C445,_xlfn.XLOOKUP(F$412,_xlpm.x,_xlpm.y,""),_xlpm.z,"Not Declared")))</f>
        <v>Not Declared</v>
      </c>
      <c r="G445" s="729" t="str" cm="1">
        <f t="array" ref="G445">_xlfn.LET(_xlpm.x, 'Oxford City'!$T$43:$AE$43, _xlpm.y, 'Oxford City'!$T$45:$AE$70, _xlpm.z, 'Oxford City'!$R$45:$R$70, IF(_xlfn.XLOOKUP($C445,_xlfn.XLOOKUP(G$412,_xlpm.x,_xlpm.y,""),_xlpm.z,"Not Declared")="", "Name not recorded",  _xlfn.XLOOKUP($C445,_xlfn.XLOOKUP(G$412,_xlpm.x,_xlpm.y,""),_xlpm.z,"Not Declared")))</f>
        <v>Not Declared</v>
      </c>
      <c r="H445" s="729" t="str" cm="1">
        <f t="array" ref="H445">_xlfn.LET(_xlpm.x, 'Oxford City'!$T$43:$AE$43, _xlpm.y, 'Oxford City'!$T$45:$AE$70, _xlpm.z, 'Oxford City'!$R$45:$R$70, IF(_xlfn.XLOOKUP($C445,_xlfn.XLOOKUP(H$412,_xlpm.x,_xlpm.y,""),_xlpm.z,"Not Declared")="", "Name not recorded",  _xlfn.XLOOKUP($C445,_xlfn.XLOOKUP(H$412,_xlpm.x,_xlpm.y,""),_xlpm.z,"Not Declared")))</f>
        <v>Not Declared</v>
      </c>
      <c r="I445" s="729" t="str" cm="1">
        <f t="array" ref="I445">_xlfn.LET(_xlpm.x, 'Oxford City'!$T$43:$AE$43, _xlpm.y, 'Oxford City'!$T$45:$AE$70, _xlpm.z, 'Oxford City'!$R$45:$R$70, IF(_xlfn.XLOOKUP($C445,_xlfn.XLOOKUP(I$412,_xlpm.x,_xlpm.y,""),_xlpm.z,"Not Declared")="", "Name not recorded",  _xlfn.XLOOKUP($C445,_xlfn.XLOOKUP(I$412,_xlpm.x,_xlpm.y,""),_xlpm.z,"Not Declared")))</f>
        <v>Not Declared</v>
      </c>
      <c r="J445" s="729" t="str" cm="1">
        <f t="array" ref="J445">_xlfn.LET(_xlpm.x, 'Oxford City'!$T$43:$AE$43, _xlpm.y, 'Oxford City'!$T$45:$AE$70, _xlpm.z, 'Oxford City'!$R$45:$R$70, IF(_xlfn.XLOOKUP($C445,_xlfn.XLOOKUP(J$412,_xlpm.x,_xlpm.y,""),_xlpm.z,"Not Declared")="", "Name not recorded",  _xlfn.XLOOKUP($C445,_xlfn.XLOOKUP(J$412,_xlpm.x,_xlpm.y,""),_xlpm.z,"Not Declared")))</f>
        <v>Not Declared</v>
      </c>
      <c r="K445" s="729" t="str" cm="1">
        <f t="array" ref="K445">_xlfn.LET(_xlpm.x, 'Oxford City'!$T$43:$AE$43, _xlpm.y, 'Oxford City'!$T$45:$AE$70, _xlpm.z, 'Oxford City'!$R$45:$R$70, IF(_xlfn.XLOOKUP($C445,_xlfn.XLOOKUP(K$412,_xlpm.x,_xlpm.y,""),_xlpm.z,"Not Declared")="", "Name not recorded",  _xlfn.XLOOKUP($C445,_xlfn.XLOOKUP(K$412,_xlpm.x,_xlpm.y,""),_xlpm.z,"Not Declared")))</f>
        <v>Not Declared</v>
      </c>
      <c r="L445" s="729" t="str" cm="1">
        <f t="array" ref="L445">_xlfn.LET(_xlpm.x, 'Oxford City'!$T$43:$AE$43, _xlpm.y, 'Oxford City'!$T$45:$AE$70, _xlpm.z, 'Oxford City'!$R$45:$R$70, IF(_xlfn.XLOOKUP($C445,_xlfn.XLOOKUP(L$412,_xlpm.x,_xlpm.y,""),_xlpm.z,"Not Declared")="", "Name not recorded",  _xlfn.XLOOKUP($C445,_xlfn.XLOOKUP(L$412,_xlpm.x,_xlpm.y,""),_xlpm.z,"Not Declared")))</f>
        <v>Not Declared</v>
      </c>
      <c r="M445" s="729" t="str" cm="1">
        <f t="array" ref="M445">_xlfn.LET(_xlpm.x, 'Oxford City'!$T$43:$AE$43, _xlpm.y, 'Oxford City'!$T$45:$AE$70, _xlpm.z, 'Oxford City'!$R$45:$R$70, IF(_xlfn.XLOOKUP($C445,_xlfn.XLOOKUP(M$412,_xlpm.x,_xlpm.y,""),_xlpm.z,"Not Declared")="", "Name not recorded",  _xlfn.XLOOKUP($C445,_xlfn.XLOOKUP(M$412,_xlpm.x,_xlpm.y,""),_xlpm.z,"Not Declared")))</f>
        <v>Not Declared</v>
      </c>
      <c r="N445" s="729" t="str" cm="1">
        <f t="array" ref="N445">_xlfn.LET(_xlpm.x, 'Oxford City'!$T$43:$AE$43, _xlpm.y, 'Oxford City'!$T$45:$AE$70, _xlpm.z, 'Oxford City'!$R$45:$R$70, IF(_xlfn.XLOOKUP($C445,_xlfn.XLOOKUP(N$412,_xlpm.x,_xlpm.y,""),_xlpm.z,"Not Declared")="", "Name not recorded",  _xlfn.XLOOKUP($C445,_xlfn.XLOOKUP(N$412,_xlpm.x,_xlpm.y,""),_xlpm.z,"Not Declared")))</f>
        <v>Not Declared</v>
      </c>
      <c r="O445" s="729" t="str" cm="1">
        <f t="array" ref="O445">_xlfn.LET(_xlpm.x, 'Oxford City'!$T$43:$AE$43, _xlpm.y, 'Oxford City'!$T$45:$AE$70, _xlpm.z, 'Oxford City'!$R$45:$R$70, IF(_xlfn.XLOOKUP($C445,_xlfn.XLOOKUP(O$412,_xlpm.x,_xlpm.y,""),_xlpm.z,"Not Declared")="", "Name not recorded",  _xlfn.XLOOKUP($C445,_xlfn.XLOOKUP(O$412,_xlpm.x,_xlpm.y,""),_xlpm.z,"Not Declared")))</f>
        <v>Not Declared</v>
      </c>
      <c r="P445" s="3"/>
      <c r="Q445" s="3"/>
      <c r="R445" s="3"/>
      <c r="S445" s="3"/>
      <c r="T445" s="3"/>
      <c r="U445" s="3"/>
      <c r="V445" s="3"/>
      <c r="W445" s="3"/>
      <c r="X445" s="12"/>
      <c r="Y445" s="89"/>
      <c r="Z445" s="3" t="s">
        <v>320</v>
      </c>
      <c r="AA445" s="744" t="str" cm="1">
        <f t="array" ref="AA445">_xlfn.LET(_xlpm.a,_xlfn.XLOOKUP(1,('Number Allocation'!$C$6:$C$1483=AC445)*('Number Allocation'!$D$6:$D$1483=AD445),'Number Allocation'!$A$6:$A$1483,"..."),IF(_xlpm.a="","...",_xlpm.a))</f>
        <v>...</v>
      </c>
      <c r="AB445" s="432" cm="1">
        <f t="array" ref="AB445:AD452">_xlfn.LET(_xlpm.eventsort, _xlfn.XLOOKUP(AB$412,$D$721:$P$721,$D$723:$P$730), _xlpm.eventdata, _xlfn.XLOOKUP(AB$412,$D$412:$O$412,$D$413:$O$483), _xlpm.agedata, $A$413:$C$483, _xlfn.SORTBY(_xlfn._xlws.FILTER(_xlfn.CHOOSECOLS(_xlfn.HSTACK(_xlpm.agedata,_xlpm.eventdata),2,4,1),(_xlfn.CHOOSECOLS(_xlpm.agedata,3)=Z445),""),_xlpm.eventsort))</f>
        <v>0</v>
      </c>
      <c r="AC445" s="422" t="str">
        <v>Not Declared</v>
      </c>
      <c r="AD445" s="422" t="str">
        <v>Witney Road Runners</v>
      </c>
      <c r="AE445" s="436"/>
      <c r="AG445" s="365"/>
      <c r="AH445" s="3" t="s">
        <v>320</v>
      </c>
      <c r="AI445" s="744" t="str" cm="1">
        <f t="array" ref="AI445">_xlfn.LET(_xlpm.a,_xlfn.XLOOKUP(1,('Number Allocation'!$C$6:$C$1483=AK445)*('Number Allocation'!$D$6:$D$1483=AL445),'Number Allocation'!$A$6:$A$1483,"..."),IF(_xlpm.a="","...",_xlpm.a))</f>
        <v>...</v>
      </c>
      <c r="AJ445" s="432" cm="1">
        <f t="array" ref="AJ445:AL452">_xlfn.LET(_xlpm.eventsort, _xlfn.XLOOKUP(AJ$412,$D$721:$P$721,$D$723:$P$730), _xlpm.eventdata, _xlfn.XLOOKUP(AJ$412,$D$412:$O$412,$D$413:$O$483), _xlpm.agedata, $A$413:$C$483, _xlfn.SORTBY(_xlfn._xlws.FILTER(_xlfn.CHOOSECOLS(_xlfn.HSTACK(_xlpm.agedata,_xlpm.eventdata),2,4,1),(_xlfn.CHOOSECOLS(_xlpm.agedata,3)=AH445),""),_xlpm.eventsort))</f>
        <v>0</v>
      </c>
      <c r="AK445" s="422" t="str">
        <v>Not Declared</v>
      </c>
      <c r="AL445" s="422" t="str">
        <v>Abingdon AC</v>
      </c>
      <c r="AM445" s="436"/>
      <c r="AO445" s="365"/>
      <c r="AP445" s="3" t="s">
        <v>320</v>
      </c>
      <c r="AQ445" s="744" t="str" cm="1">
        <f t="array" ref="AQ445">_xlfn.LET(_xlpm.a,_xlfn.XLOOKUP(1,('Number Allocation'!$C$6:$C$1483=AS445)*('Number Allocation'!$D$6:$D$1483=AT445),'Number Allocation'!$A$6:$A$1483,"..."),IF(_xlpm.a="","...",_xlpm.a))</f>
        <v>...</v>
      </c>
      <c r="AR445" s="432" cm="1">
        <f t="array" ref="AR445:AT452">_xlfn.LET(_xlpm.eventsort, _xlfn.XLOOKUP(AR$412,$D$721:$P$721,$D$723:$P$730), _xlpm.eventdata, _xlfn.XLOOKUP(AR$412,$D$412:$O$412,$D$413:$O$483), _xlpm.agedata, $A$413:$C$483, _xlfn.SORTBY(_xlfn._xlws.FILTER(_xlfn.CHOOSECOLS(_xlfn.HSTACK(_xlpm.agedata,_xlpm.eventdata),2,4,1),(_xlfn.CHOOSECOLS(_xlpm.agedata,3)=AP445),""),_xlpm.eventsort))</f>
        <v>0</v>
      </c>
      <c r="AS445" s="422" t="str">
        <v>Not Declared</v>
      </c>
      <c r="AT445" s="422" t="str">
        <v>Radley AC</v>
      </c>
      <c r="AU445" s="436"/>
      <c r="AW445" s="365"/>
      <c r="AX445" s="3" t="s">
        <v>320</v>
      </c>
      <c r="AY445" s="744" t="str" cm="1">
        <f t="array" ref="AY445">_xlfn.LET(_xlpm.a,_xlfn.XLOOKUP(1,('Number Allocation'!$C$6:$C$1483=BA445)*('Number Allocation'!$D$6:$D$1483=BB445),'Number Allocation'!$A$6:$A$1483,"..."),IF(_xlpm.a="","...",_xlpm.a))</f>
        <v>...</v>
      </c>
      <c r="AZ445" s="432" cm="1">
        <f t="array" ref="AZ445:BB452">_xlfn.LET(_xlpm.eventsort, _xlfn.XLOOKUP(AZ$412,$D$721:$P$721,$D$723:$P$730), _xlpm.eventdata, _xlfn.XLOOKUP(AZ$412,$D$412:$O$412,$D$413:$O$483), _xlpm.agedata, $A$413:$C$483, _xlfn.SORTBY(_xlfn._xlws.FILTER(_xlfn.CHOOSECOLS(_xlfn.HSTACK(_xlpm.agedata,_xlpm.eventdata),2,4,1),(_xlfn.CHOOSECOLS(_xlpm.agedata,3)=AX445),""),_xlpm.eventsort))</f>
        <v>0</v>
      </c>
      <c r="BA445" s="422" t="str">
        <v>Not Declared</v>
      </c>
      <c r="BB445" s="422" t="str">
        <v>Abingdon AC</v>
      </c>
      <c r="BC445" s="436"/>
      <c r="BE445" s="365"/>
      <c r="BF445" s="3" t="s">
        <v>320</v>
      </c>
      <c r="BG445" s="744" t="str" cm="1">
        <f t="array" ref="BG445">_xlfn.LET(_xlpm.a,_xlfn.XLOOKUP(1,('Number Allocation'!$C$6:$C$1483=BI445)*('Number Allocation'!$D$6:$D$1483=BJ445),'Number Allocation'!$A$6:$A$1483,"..."),IF(_xlpm.a="","...",_xlpm.a))</f>
        <v>...</v>
      </c>
      <c r="BH445" s="432" cm="1">
        <f t="array" ref="BH445:BJ452">_xlfn.LET(_xlpm.eventsort, _xlfn.XLOOKUP(BH$412,$D$721:$P$721,$D$723:$P$730), _xlpm.eventdata, _xlfn.XLOOKUP(BH$412,$D$412:$O$412,$D$413:$O$483), _xlpm.agedata, $A$413:$C$483, _xlfn.SORTBY(_xlfn._xlws.FILTER(_xlfn.CHOOSECOLS(_xlfn.HSTACK(_xlpm.agedata,_xlpm.eventdata),2,4,1),(_xlfn.CHOOSECOLS(_xlpm.agedata,3)=BF445),""),_xlpm.eventsort))</f>
        <v>0</v>
      </c>
      <c r="BI445" s="422" t="str">
        <v>Not Declared</v>
      </c>
      <c r="BJ445" s="422" t="str">
        <v>Team Kennet</v>
      </c>
      <c r="BK445" s="436"/>
      <c r="BM445" s="365"/>
      <c r="BN445" s="3" t="s">
        <v>320</v>
      </c>
      <c r="BO445" s="744" t="str" cm="1">
        <f t="array" ref="BO445">_xlfn.LET(_xlpm.a,_xlfn.XLOOKUP(1,('Number Allocation'!$C$6:$C$1483=BQ445)*('Number Allocation'!$D$6:$D$1483=BR445),'Number Allocation'!$A$6:$A$1483,"..."),IF(_xlpm.a="","...",_xlpm.a))</f>
        <v>...</v>
      </c>
      <c r="BP445" s="432" cm="1">
        <f t="array" ref="BP445:BR452">_xlfn.LET(_xlpm.eventsort, _xlfn.XLOOKUP(BP$412,$D$721:$P$721,$D$723:$P$730), _xlpm.eventdata, _xlfn.XLOOKUP(BP$412,$D$412:$O$412,$D$413:$O$483), _xlpm.agedata, $A$413:$C$483, _xlfn.SORTBY(_xlfn._xlws.FILTER(_xlfn.CHOOSECOLS(_xlfn.HSTACK(_xlpm.agedata,_xlpm.eventdata),2,4,1),(_xlfn.CHOOSECOLS(_xlpm.agedata,3)=BN445),""),_xlpm.eventsort))</f>
        <v>0</v>
      </c>
      <c r="BQ445" s="422" t="str">
        <v>Not Declared</v>
      </c>
      <c r="BR445" s="422" t="str">
        <v>Banbury Harriers AC</v>
      </c>
      <c r="BS445" s="436"/>
      <c r="BU445" s="365"/>
      <c r="BV445" s="3" t="s">
        <v>320</v>
      </c>
      <c r="BW445" s="744" t="str" cm="1">
        <f t="array" ref="BW445">_xlfn.LET(_xlpm.a,_xlfn.XLOOKUP(1,('Number Allocation'!$C$6:$C$1483=BY445)*('Number Allocation'!$D$6:$D$1483=BZ445),'Number Allocation'!$A$6:$A$1483,"..."),IF(_xlpm.a="","...",_xlpm.a))</f>
        <v>...</v>
      </c>
      <c r="BX445" s="432" cm="1">
        <f t="array" ref="BX445:BZ452">_xlfn.LET(_xlpm.eventsort, _xlfn.XLOOKUP(BX$412,$D$721:$P$721,$D$723:$P$730), _xlpm.eventdata, _xlfn.XLOOKUP(BX$412,$D$412:$O$412,$D$413:$O$483), _xlpm.agedata, $A$413:$C$483, _xlfn.SORTBY(_xlfn._xlws.FILTER(_xlfn.CHOOSECOLS(_xlfn.HSTACK(_xlpm.agedata,_xlpm.eventdata),2,4,1),(_xlfn.CHOOSECOLS(_xlpm.agedata,3)=BV445),""),_xlpm.eventsort))</f>
        <v>0</v>
      </c>
      <c r="BY445" s="422" t="str">
        <v>Not Declared</v>
      </c>
      <c r="BZ445" s="422" t="str">
        <v>Oxford City AC</v>
      </c>
      <c r="CA445" s="747"/>
      <c r="CB445" s="15"/>
      <c r="CC445" s="15"/>
      <c r="CD445" s="3" t="s">
        <v>320</v>
      </c>
      <c r="CE445" s="744" t="str" cm="1">
        <f t="array" ref="CE445">_xlfn.LET(_xlpm.a,_xlfn.XLOOKUP(1,('Number Allocation'!$C$6:$C$1483=CG445)*('Number Allocation'!$D$6:$D$1483=CH445),'Number Allocation'!$A$6:$A$1483,"..."),IF(_xlpm.a="","...",_xlpm.a))</f>
        <v>...</v>
      </c>
      <c r="CF445" s="432" cm="1">
        <f t="array" ref="CF445:CH452">_xlfn.LET(_xlpm.eventsort, _xlfn.XLOOKUP(CF$412,$D$721:$P$721,$D$723:$P$730), _xlpm.eventdata, _xlfn.XLOOKUP(CF$412,$D$412:$O$412,$D$413:$O$483), _xlpm.agedata, $A$413:$C$483, _xlfn.SORTBY(_xlfn._xlws.FILTER(_xlfn.CHOOSECOLS(_xlfn.HSTACK(_xlpm.agedata,_xlpm.eventdata),2,4,1),(_xlfn.CHOOSECOLS(_xlpm.agedata,3)=CD445),""),_xlpm.eventsort))</f>
        <v>0</v>
      </c>
      <c r="CG445" s="422" t="str">
        <v>Not Declared</v>
      </c>
      <c r="CH445" s="422" t="str">
        <v>Bicester AC</v>
      </c>
      <c r="CI445" s="747"/>
      <c r="CJ445" s="15"/>
      <c r="CK445" s="15"/>
      <c r="CL445" s="3" t="s">
        <v>320</v>
      </c>
      <c r="CM445" s="744" t="str" cm="1">
        <f t="array" ref="CM445">_xlfn.LET(_xlpm.a,_xlfn.XLOOKUP(1,('Number Allocation'!$C$6:$C$1483=CO445)*('Number Allocation'!$D$6:$D$1483=CP445),'Number Allocation'!$A$6:$A$1483,"..."),IF(_xlpm.a="","...",_xlpm.a))</f>
        <v>...</v>
      </c>
      <c r="CN445" s="432" cm="1">
        <f t="array" ref="CN445:CP452">_xlfn.LET(_xlpm.eventsort, _xlfn.XLOOKUP(CN$412,$D$721:$P$721,$D$723:$P$730), _xlpm.eventdata, _xlfn.XLOOKUP(CN$412,$D$412:$O$412,$D$413:$O$483), _xlpm.agedata, $A$413:$C$483, _xlfn.SORTBY(_xlfn._xlws.FILTER(_xlfn.CHOOSECOLS(_xlfn.HSTACK(_xlpm.agedata,_xlpm.eventdata),2,4,1),(_xlfn.CHOOSECOLS(_xlpm.agedata,3)=CL445),""),_xlpm.eventsort))</f>
        <v>0</v>
      </c>
      <c r="CO445" s="422" t="str">
        <v>Not Declared</v>
      </c>
      <c r="CP445" s="422" t="str">
        <v>Radley AC</v>
      </c>
      <c r="CQ445" s="747"/>
      <c r="CR445" s="15"/>
      <c r="CS445" s="15"/>
      <c r="CT445" s="3" t="s">
        <v>320</v>
      </c>
      <c r="CU445" s="744" t="str" cm="1">
        <f t="array" ref="CU445">_xlfn.LET(_xlpm.a,_xlfn.XLOOKUP(1,('Number Allocation'!$C$6:$C$1483=CW445)*('Number Allocation'!$D$6:$D$1483=CX445),'Number Allocation'!$A$6:$A$1483,"..."),IF(_xlpm.a="","...",_xlpm.a))</f>
        <v>...</v>
      </c>
      <c r="CV445" s="432" cm="1">
        <f t="array" ref="CV445:CX452">_xlfn.LET(_xlpm.eventsort, _xlfn.XLOOKUP(CV$412,$D$721:$P$721,$D$723:$P$730), _xlpm.eventdata, _xlfn.XLOOKUP(CV$412,$D$412:$O$412,$D$413:$O$483), _xlpm.agedata, $A$413:$C$483, _xlfn.SORTBY(_xlfn._xlws.FILTER(_xlfn.CHOOSECOLS(_xlfn.HSTACK(_xlpm.agedata,_xlpm.eventdata),2,4,1),(_xlfn.CHOOSECOLS(_xlpm.agedata,3)=CT445),""),_xlpm.eventsort))</f>
        <v>0</v>
      </c>
      <c r="CW445" s="422" t="str">
        <v>Not Declared</v>
      </c>
      <c r="CX445" s="422" t="str">
        <v>Witney Road Runners</v>
      </c>
      <c r="CY445" s="747"/>
      <c r="CZ445" s="15"/>
      <c r="DA445" s="15"/>
      <c r="DB445" s="3" t="s">
        <v>320</v>
      </c>
      <c r="DC445" s="744" t="str" cm="1">
        <f t="array" ref="DC445">_xlfn.LET(_xlpm.a,_xlfn.XLOOKUP(1,('Number Allocation'!$C$6:$C$1483=DE445)*('Number Allocation'!$D$6:$D$1483=DF445),'Number Allocation'!$A$6:$A$1483,"..."),IF(_xlpm.a="","...",_xlpm.a))</f>
        <v>...</v>
      </c>
      <c r="DD445" s="432" cm="1">
        <f t="array" ref="DD445:DF452">_xlfn.LET(_xlpm.eventsort, _xlfn.XLOOKUP(DD$412,$D$721:$P$721,$D$723:$P$730), _xlpm.eventdata, _xlfn.XLOOKUP(DD$412,$D$412:$O$412,$D$413:$O$483), _xlpm.agedata, $A$413:$C$483, _xlfn.SORTBY(_xlfn._xlws.FILTER(_xlfn.CHOOSECOLS(_xlfn.HSTACK(_xlpm.agedata,_xlpm.eventdata),2,4,1),(_xlfn.CHOOSECOLS(_xlpm.agedata,3)=DB445),""),_xlpm.eventsort))</f>
        <v>0</v>
      </c>
      <c r="DE445" s="422" t="str">
        <v>Not Declared</v>
      </c>
      <c r="DF445" s="422" t="str">
        <v>Bicester AC</v>
      </c>
      <c r="DG445" s="747"/>
      <c r="DH445" s="15"/>
      <c r="DI445" s="15"/>
      <c r="DJ445" s="3" t="s">
        <v>320</v>
      </c>
      <c r="DK445" s="744" t="str" cm="1">
        <f t="array" ref="DK445">_xlfn.LET(_xlpm.a,_xlfn.XLOOKUP(1,('Number Allocation'!$C$6:$C$1483=DM445)*('Number Allocation'!$D$6:$D$1483=DN445),'Number Allocation'!$A$6:$A$1483,"..."),IF(_xlpm.a="","...",_xlpm.a))</f>
        <v>...</v>
      </c>
      <c r="DL445" s="432" cm="1">
        <f t="array" ref="DL445:DN452">_xlfn.LET(_xlpm.eventsort, _xlfn.XLOOKUP(DL$412,$D$721:$P$721,$D$723:$P$730), _xlpm.eventdata, _xlfn.XLOOKUP(DL$412,$D$412:$O$412,$D$413:$O$483), _xlpm.agedata, $A$413:$C$483, _xlfn.SORTBY(_xlfn._xlws.FILTER(_xlfn.CHOOSECOLS(_xlfn.HSTACK(_xlpm.agedata,_xlpm.eventdata),2,4,1),(_xlfn.CHOOSECOLS(_xlpm.agedata,3)=DJ445),""),_xlpm.eventsort))</f>
        <v>0</v>
      </c>
      <c r="DM445" s="422" t="str">
        <v>Not Declared</v>
      </c>
      <c r="DN445" s="422" t="str">
        <v>White Horse Harriers</v>
      </c>
      <c r="DO445" s="747"/>
      <c r="DP445" s="15"/>
      <c r="DQ445" s="15"/>
      <c r="DZ445" s="15"/>
      <c r="EA445" s="15"/>
    </row>
    <row r="446" spans="1:131" s="359" customFormat="1" ht="21" customHeight="1">
      <c r="A446" s="358" t="str">
        <f t="shared" si="48"/>
        <v>Oxford City AC</v>
      </c>
      <c r="B446" s="729"/>
      <c r="C446" s="729" t="s">
        <v>322</v>
      </c>
      <c r="D446" s="729" t="str" cm="1">
        <f t="array" ref="D446">_xlfn.LET(_xlpm.x, 'Oxford City'!$T$43:$AE$43, _xlpm.y, 'Oxford City'!$T$45:$AE$70, _xlpm.z, 'Oxford City'!$R$45:$R$70, IF(_xlfn.XLOOKUP($C446,_xlfn.XLOOKUP(D$412,_xlpm.x,_xlpm.y,""),_xlpm.z,"Not Declared")="", "Name not recorded",  _xlfn.XLOOKUP($C446,_xlfn.XLOOKUP(D$412,_xlpm.x,_xlpm.y,""),_xlpm.z,"Not Declared")))</f>
        <v>Not Declared</v>
      </c>
      <c r="E446" s="729" t="str" cm="1">
        <f t="array" ref="E446">_xlfn.LET(_xlpm.x, 'Oxford City'!$T$43:$AE$43, _xlpm.y, 'Oxford City'!$T$45:$AE$70, _xlpm.z, 'Oxford City'!$R$45:$R$70, IF(_xlfn.XLOOKUP($C446,_xlfn.XLOOKUP(E$412,_xlpm.x,_xlpm.y,""),_xlpm.z,"Not Declared")="", "Name not recorded",  _xlfn.XLOOKUP($C446,_xlfn.XLOOKUP(E$412,_xlpm.x,_xlpm.y,""),_xlpm.z,"Not Declared")))</f>
        <v>Not Declared</v>
      </c>
      <c r="F446" s="729" t="str" cm="1">
        <f t="array" ref="F446">_xlfn.LET(_xlpm.x, 'Oxford City'!$T$43:$AE$43, _xlpm.y, 'Oxford City'!$T$45:$AE$70, _xlpm.z, 'Oxford City'!$R$45:$R$70, IF(_xlfn.XLOOKUP($C446,_xlfn.XLOOKUP(F$412,_xlpm.x,_xlpm.y,""),_xlpm.z,"Not Declared")="", "Name not recorded",  _xlfn.XLOOKUP($C446,_xlfn.XLOOKUP(F$412,_xlpm.x,_xlpm.y,""),_xlpm.z,"Not Declared")))</f>
        <v>Not Declared</v>
      </c>
      <c r="G446" s="729" t="str" cm="1">
        <f t="array" ref="G446">_xlfn.LET(_xlpm.x, 'Oxford City'!$T$43:$AE$43, _xlpm.y, 'Oxford City'!$T$45:$AE$70, _xlpm.z, 'Oxford City'!$R$45:$R$70, IF(_xlfn.XLOOKUP($C446,_xlfn.XLOOKUP(G$412,_xlpm.x,_xlpm.y,""),_xlpm.z,"Not Declared")="", "Name not recorded",  _xlfn.XLOOKUP($C446,_xlfn.XLOOKUP(G$412,_xlpm.x,_xlpm.y,""),_xlpm.z,"Not Declared")))</f>
        <v>Not Declared</v>
      </c>
      <c r="H446" s="729" t="str" cm="1">
        <f t="array" ref="H446">_xlfn.LET(_xlpm.x, 'Oxford City'!$T$43:$AE$43, _xlpm.y, 'Oxford City'!$T$45:$AE$70, _xlpm.z, 'Oxford City'!$R$45:$R$70, IF(_xlfn.XLOOKUP($C446,_xlfn.XLOOKUP(H$412,_xlpm.x,_xlpm.y,""),_xlpm.z,"Not Declared")="", "Name not recorded",  _xlfn.XLOOKUP($C446,_xlfn.XLOOKUP(H$412,_xlpm.x,_xlpm.y,""),_xlpm.z,"Not Declared")))</f>
        <v>Not Declared</v>
      </c>
      <c r="I446" s="729" t="str" cm="1">
        <f t="array" ref="I446">_xlfn.LET(_xlpm.x, 'Oxford City'!$T$43:$AE$43, _xlpm.y, 'Oxford City'!$T$45:$AE$70, _xlpm.z, 'Oxford City'!$R$45:$R$70, IF(_xlfn.XLOOKUP($C446,_xlfn.XLOOKUP(I$412,_xlpm.x,_xlpm.y,""),_xlpm.z,"Not Declared")="", "Name not recorded",  _xlfn.XLOOKUP($C446,_xlfn.XLOOKUP(I$412,_xlpm.x,_xlpm.y,""),_xlpm.z,"Not Declared")))</f>
        <v>Not Declared</v>
      </c>
      <c r="J446" s="729" t="str" cm="1">
        <f t="array" ref="J446">_xlfn.LET(_xlpm.x, 'Oxford City'!$T$43:$AE$43, _xlpm.y, 'Oxford City'!$T$45:$AE$70, _xlpm.z, 'Oxford City'!$R$45:$R$70, IF(_xlfn.XLOOKUP($C446,_xlfn.XLOOKUP(J$412,_xlpm.x,_xlpm.y,""),_xlpm.z,"Not Declared")="", "Name not recorded",  _xlfn.XLOOKUP($C446,_xlfn.XLOOKUP(J$412,_xlpm.x,_xlpm.y,""),_xlpm.z,"Not Declared")))</f>
        <v>Not Declared</v>
      </c>
      <c r="K446" s="729" t="str" cm="1">
        <f t="array" ref="K446">_xlfn.LET(_xlpm.x, 'Oxford City'!$T$43:$AE$43, _xlpm.y, 'Oxford City'!$T$45:$AE$70, _xlpm.z, 'Oxford City'!$R$45:$R$70, IF(_xlfn.XLOOKUP($C446,_xlfn.XLOOKUP(K$412,_xlpm.x,_xlpm.y,""),_xlpm.z,"Not Declared")="", "Name not recorded",  _xlfn.XLOOKUP($C446,_xlfn.XLOOKUP(K$412,_xlpm.x,_xlpm.y,""),_xlpm.z,"Not Declared")))</f>
        <v>Not Declared</v>
      </c>
      <c r="L446" s="729" t="str" cm="1">
        <f t="array" ref="L446">_xlfn.LET(_xlpm.x, 'Oxford City'!$T$43:$AE$43, _xlpm.y, 'Oxford City'!$T$45:$AE$70, _xlpm.z, 'Oxford City'!$R$45:$R$70, IF(_xlfn.XLOOKUP($C446,_xlfn.XLOOKUP(L$412,_xlpm.x,_xlpm.y,""),_xlpm.z,"Not Declared")="", "Name not recorded",  _xlfn.XLOOKUP($C446,_xlfn.XLOOKUP(L$412,_xlpm.x,_xlpm.y,""),_xlpm.z,"Not Declared")))</f>
        <v>Not Declared</v>
      </c>
      <c r="M446" s="729" t="str" cm="1">
        <f t="array" ref="M446">_xlfn.LET(_xlpm.x, 'Oxford City'!$T$43:$AE$43, _xlpm.y, 'Oxford City'!$T$45:$AE$70, _xlpm.z, 'Oxford City'!$R$45:$R$70, IF(_xlfn.XLOOKUP($C446,_xlfn.XLOOKUP(M$412,_xlpm.x,_xlpm.y,""),_xlpm.z,"Not Declared")="", "Name not recorded",  _xlfn.XLOOKUP($C446,_xlfn.XLOOKUP(M$412,_xlpm.x,_xlpm.y,""),_xlpm.z,"Not Declared")))</f>
        <v>Not Declared</v>
      </c>
      <c r="N446" s="729" t="str" cm="1">
        <f t="array" ref="N446">_xlfn.LET(_xlpm.x, 'Oxford City'!$T$43:$AE$43, _xlpm.y, 'Oxford City'!$T$45:$AE$70, _xlpm.z, 'Oxford City'!$R$45:$R$70, IF(_xlfn.XLOOKUP($C446,_xlfn.XLOOKUP(N$412,_xlpm.x,_xlpm.y,""),_xlpm.z,"Not Declared")="", "Name not recorded",  _xlfn.XLOOKUP($C446,_xlfn.XLOOKUP(N$412,_xlpm.x,_xlpm.y,""),_xlpm.z,"Not Declared")))</f>
        <v>Not Declared</v>
      </c>
      <c r="O446" s="729" t="str" cm="1">
        <f t="array" ref="O446">_xlfn.LET(_xlpm.x, 'Oxford City'!$T$43:$AE$43, _xlpm.y, 'Oxford City'!$T$45:$AE$70, _xlpm.z, 'Oxford City'!$R$45:$R$70, IF(_xlfn.XLOOKUP($C446,_xlfn.XLOOKUP(O$412,_xlpm.x,_xlpm.y,""),_xlpm.z,"Not Declared")="", "Name not recorded",  _xlfn.XLOOKUP($C446,_xlfn.XLOOKUP(O$412,_xlpm.x,_xlpm.y,""),_xlpm.z,"Not Declared")))</f>
        <v>Not Declared</v>
      </c>
      <c r="P446" s="15"/>
      <c r="Q446" s="15"/>
      <c r="R446" s="15"/>
      <c r="S446" s="15"/>
      <c r="T446" s="3"/>
      <c r="U446" s="3"/>
      <c r="V446" s="3"/>
      <c r="W446" s="3"/>
      <c r="X446" s="15"/>
      <c r="Z446" s="433"/>
      <c r="AA446" s="747" t="str" cm="1">
        <f t="array" ref="AA446">_xlfn.LET(_xlpm.a,_xlfn.XLOOKUP(1,('Number Allocation'!$C$6:$C$1483=AC446)*('Number Allocation'!$D$6:$D$1483=AD446),'Number Allocation'!$A$6:$A$1483,"..."),IF(_xlpm.a="","...",_xlpm.a))</f>
        <v>...</v>
      </c>
      <c r="AB446" s="747">
        <v>0</v>
      </c>
      <c r="AC446" s="12" t="str">
        <v>Not Declared</v>
      </c>
      <c r="AD446" s="12" t="str">
        <v>Bicester AC</v>
      </c>
      <c r="AE446" s="436"/>
      <c r="AG446" s="365"/>
      <c r="AH446" s="433"/>
      <c r="AI446" s="747" t="str" cm="1">
        <f t="array" ref="AI446">_xlfn.LET(_xlpm.a,_xlfn.XLOOKUP(1,('Number Allocation'!$C$6:$C$1483=AK446)*('Number Allocation'!$D$6:$D$1483=AL446),'Number Allocation'!$A$6:$A$1483,"..."),IF(_xlpm.a="","...",_xlpm.a))</f>
        <v>...</v>
      </c>
      <c r="AJ446" s="747">
        <v>0</v>
      </c>
      <c r="AK446" s="12" t="str">
        <v>Not Declared</v>
      </c>
      <c r="AL446" s="12" t="str">
        <v>White Horse Harriers</v>
      </c>
      <c r="AM446" s="436"/>
      <c r="AO446" s="365"/>
      <c r="AP446" s="433"/>
      <c r="AQ446" s="747" t="str" cm="1">
        <f t="array" ref="AQ446">_xlfn.LET(_xlpm.a,_xlfn.XLOOKUP(1,('Number Allocation'!$C$6:$C$1483=AS446)*('Number Allocation'!$D$6:$D$1483=AT446),'Number Allocation'!$A$6:$A$1483,"..."),IF(_xlpm.a="","...",_xlpm.a))</f>
        <v>...</v>
      </c>
      <c r="AR446" s="747">
        <v>0</v>
      </c>
      <c r="AS446" s="12" t="str">
        <v>Not Declared</v>
      </c>
      <c r="AT446" s="12" t="str">
        <v>Abingdon AC</v>
      </c>
      <c r="AU446" s="436"/>
      <c r="AW446" s="365"/>
      <c r="AX446" s="433"/>
      <c r="AY446" s="747" t="str" cm="1">
        <f t="array" ref="AY446">_xlfn.LET(_xlpm.a,_xlfn.XLOOKUP(1,('Number Allocation'!$C$6:$C$1483=BA446)*('Number Allocation'!$D$6:$D$1483=BB446),'Number Allocation'!$A$6:$A$1483,"..."),IF(_xlpm.a="","...",_xlpm.a))</f>
        <v>...</v>
      </c>
      <c r="AZ446" s="747">
        <v>0</v>
      </c>
      <c r="BA446" s="12" t="str">
        <v>Not Declared</v>
      </c>
      <c r="BB446" s="12" t="str">
        <v>Team Kennet</v>
      </c>
      <c r="BC446" s="436"/>
      <c r="BE446" s="365"/>
      <c r="BF446" s="433"/>
      <c r="BG446" s="747" t="str" cm="1">
        <f t="array" ref="BG446">_xlfn.LET(_xlpm.a,_xlfn.XLOOKUP(1,('Number Allocation'!$C$6:$C$1483=BI446)*('Number Allocation'!$D$6:$D$1483=BJ446),'Number Allocation'!$A$6:$A$1483,"..."),IF(_xlpm.a="","...",_xlpm.a))</f>
        <v>...</v>
      </c>
      <c r="BH446" s="747">
        <v>0</v>
      </c>
      <c r="BI446" s="12" t="str">
        <v>Not Declared</v>
      </c>
      <c r="BJ446" s="12" t="str">
        <v>Bicester AC</v>
      </c>
      <c r="BK446" s="436"/>
      <c r="BM446" s="365"/>
      <c r="BN446" s="433"/>
      <c r="BO446" s="747" t="str" cm="1">
        <f t="array" ref="BO446">_xlfn.LET(_xlpm.a,_xlfn.XLOOKUP(1,('Number Allocation'!$C$6:$C$1483=BQ446)*('Number Allocation'!$D$6:$D$1483=BR446),'Number Allocation'!$A$6:$A$1483,"..."),IF(_xlpm.a="","...",_xlpm.a))</f>
        <v>...</v>
      </c>
      <c r="BP446" s="747">
        <v>0</v>
      </c>
      <c r="BQ446" s="12" t="str">
        <v>Not Declared</v>
      </c>
      <c r="BR446" s="12" t="str">
        <v>Witney Road Runners</v>
      </c>
      <c r="BS446" s="436"/>
      <c r="BU446" s="365"/>
      <c r="BV446" s="433"/>
      <c r="BW446" s="747" t="str" cm="1">
        <f t="array" ref="BW446">_xlfn.LET(_xlpm.a,_xlfn.XLOOKUP(1,('Number Allocation'!$C$6:$C$1483=BY446)*('Number Allocation'!$D$6:$D$1483=BZ446),'Number Allocation'!$A$6:$A$1483,"..."),IF(_xlpm.a="","...",_xlpm.a))</f>
        <v>...</v>
      </c>
      <c r="BX446" s="747">
        <v>0</v>
      </c>
      <c r="BY446" s="12" t="str">
        <v>Not Declared</v>
      </c>
      <c r="BZ446" s="12" t="str">
        <v>Banbury Harriers AC</v>
      </c>
      <c r="CA446" s="747"/>
      <c r="CB446" s="12"/>
      <c r="CC446" s="15"/>
      <c r="CD446" s="433"/>
      <c r="CE446" s="747" t="str" cm="1">
        <f t="array" ref="CE446">_xlfn.LET(_xlpm.a,_xlfn.XLOOKUP(1,('Number Allocation'!$C$6:$C$1483=CG446)*('Number Allocation'!$D$6:$D$1483=CH446),'Number Allocation'!$A$6:$A$1483,"..."),IF(_xlpm.a="","...",_xlpm.a))</f>
        <v>...</v>
      </c>
      <c r="CF446" s="747">
        <v>0</v>
      </c>
      <c r="CG446" s="12" t="str">
        <v>Not Declared</v>
      </c>
      <c r="CH446" s="12" t="str">
        <v>Oxford City AC</v>
      </c>
      <c r="CI446" s="747"/>
      <c r="CJ446" s="12"/>
      <c r="CK446" s="15"/>
      <c r="CL446" s="433"/>
      <c r="CM446" s="747" t="str" cm="1">
        <f t="array" ref="CM446">_xlfn.LET(_xlpm.a,_xlfn.XLOOKUP(1,('Number Allocation'!$C$6:$C$1483=CO446)*('Number Allocation'!$D$6:$D$1483=CP446),'Number Allocation'!$A$6:$A$1483,"..."),IF(_xlpm.a="","...",_xlpm.a))</f>
        <v>...</v>
      </c>
      <c r="CN446" s="747">
        <v>0</v>
      </c>
      <c r="CO446" s="12" t="str">
        <v>Not Declared</v>
      </c>
      <c r="CP446" s="12" t="str">
        <v>White Horse Harriers</v>
      </c>
      <c r="CQ446" s="747"/>
      <c r="CR446" s="12"/>
      <c r="CS446" s="15"/>
      <c r="CT446" s="433"/>
      <c r="CU446" s="747" t="str" cm="1">
        <f t="array" ref="CU446">_xlfn.LET(_xlpm.a,_xlfn.XLOOKUP(1,('Number Allocation'!$C$6:$C$1483=CW446)*('Number Allocation'!$D$6:$D$1483=CX446),'Number Allocation'!$A$6:$A$1483,"..."),IF(_xlpm.a="","...",_xlpm.a))</f>
        <v>...</v>
      </c>
      <c r="CV446" s="747">
        <v>0</v>
      </c>
      <c r="CW446" s="12" t="str">
        <v>Not Declared</v>
      </c>
      <c r="CX446" s="12" t="str">
        <v>White Horse Harriers</v>
      </c>
      <c r="CY446" s="747"/>
      <c r="CZ446" s="12"/>
      <c r="DA446" s="15"/>
      <c r="DB446" s="433"/>
      <c r="DC446" s="747" t="str" cm="1">
        <f t="array" ref="DC446">_xlfn.LET(_xlpm.a,_xlfn.XLOOKUP(1,('Number Allocation'!$C$6:$C$1483=DE446)*('Number Allocation'!$D$6:$D$1483=DF446),'Number Allocation'!$A$6:$A$1483,"..."),IF(_xlpm.a="","...",_xlpm.a))</f>
        <v>...</v>
      </c>
      <c r="DD446" s="747">
        <v>0</v>
      </c>
      <c r="DE446" s="12" t="str">
        <v>Not Declared</v>
      </c>
      <c r="DF446" s="12" t="str">
        <v>White Horse Harriers</v>
      </c>
      <c r="DG446" s="747"/>
      <c r="DH446" s="12"/>
      <c r="DI446" s="15"/>
      <c r="DJ446" s="433"/>
      <c r="DK446" s="747" t="str" cm="1">
        <f t="array" ref="DK446">_xlfn.LET(_xlpm.a,_xlfn.XLOOKUP(1,('Number Allocation'!$C$6:$C$1483=DM446)*('Number Allocation'!$D$6:$D$1483=DN446),'Number Allocation'!$A$6:$A$1483,"..."),IF(_xlpm.a="","...",_xlpm.a))</f>
        <v>...</v>
      </c>
      <c r="DL446" s="747">
        <v>0</v>
      </c>
      <c r="DM446" s="12" t="str">
        <v>Not Declared</v>
      </c>
      <c r="DN446" s="12" t="str">
        <v>Team Kennet</v>
      </c>
      <c r="DO446" s="747"/>
      <c r="DP446" s="12"/>
      <c r="DQ446" s="15"/>
      <c r="DZ446" s="15"/>
      <c r="EA446" s="15"/>
    </row>
    <row r="447" spans="1:131" s="359" customFormat="1" ht="21" customHeight="1">
      <c r="A447" s="358" t="str">
        <f t="shared" si="48"/>
        <v>Oxford City AC</v>
      </c>
      <c r="B447" s="729"/>
      <c r="C447" s="729" t="s">
        <v>323</v>
      </c>
      <c r="D447" s="729" t="str" cm="1">
        <f t="array" ref="D447">_xlfn.LET(_xlpm.x, 'Oxford City'!$T$43:$AE$43, _xlpm.y, 'Oxford City'!$T$45:$AE$70, _xlpm.z, 'Oxford City'!$R$45:$R$70, IF(_xlfn.XLOOKUP($C447,_xlfn.XLOOKUP(D$412,_xlpm.x,_xlpm.y,""),_xlpm.z,"Not Declared")="", "Name not recorded",  _xlfn.XLOOKUP($C447,_xlfn.XLOOKUP(D$412,_xlpm.x,_xlpm.y,""),_xlpm.z,"Not Declared")))</f>
        <v>Not Declared</v>
      </c>
      <c r="E447" s="729" t="str" cm="1">
        <f t="array" ref="E447">_xlfn.LET(_xlpm.x, 'Oxford City'!$T$43:$AE$43, _xlpm.y, 'Oxford City'!$T$45:$AE$70, _xlpm.z, 'Oxford City'!$R$45:$R$70, IF(_xlfn.XLOOKUP($C447,_xlfn.XLOOKUP(E$412,_xlpm.x,_xlpm.y,""),_xlpm.z,"Not Declared")="", "Name not recorded",  _xlfn.XLOOKUP($C447,_xlfn.XLOOKUP(E$412,_xlpm.x,_xlpm.y,""),_xlpm.z,"Not Declared")))</f>
        <v>Not Declared</v>
      </c>
      <c r="F447" s="729" t="str" cm="1">
        <f t="array" ref="F447">_xlfn.LET(_xlpm.x, 'Oxford City'!$T$43:$AE$43, _xlpm.y, 'Oxford City'!$T$45:$AE$70, _xlpm.z, 'Oxford City'!$R$45:$R$70, IF(_xlfn.XLOOKUP($C447,_xlfn.XLOOKUP(F$412,_xlpm.x,_xlpm.y,""),_xlpm.z,"Not Declared")="", "Name not recorded",  _xlfn.XLOOKUP($C447,_xlfn.XLOOKUP(F$412,_xlpm.x,_xlpm.y,""),_xlpm.z,"Not Declared")))</f>
        <v>Not Declared</v>
      </c>
      <c r="G447" s="729" t="str" cm="1">
        <f t="array" ref="G447">_xlfn.LET(_xlpm.x, 'Oxford City'!$T$43:$AE$43, _xlpm.y, 'Oxford City'!$T$45:$AE$70, _xlpm.z, 'Oxford City'!$R$45:$R$70, IF(_xlfn.XLOOKUP($C447,_xlfn.XLOOKUP(G$412,_xlpm.x,_xlpm.y,""),_xlpm.z,"Not Declared")="", "Name not recorded",  _xlfn.XLOOKUP($C447,_xlfn.XLOOKUP(G$412,_xlpm.x,_xlpm.y,""),_xlpm.z,"Not Declared")))</f>
        <v>Not Declared</v>
      </c>
      <c r="H447" s="729" t="str" cm="1">
        <f t="array" ref="H447">_xlfn.LET(_xlpm.x, 'Oxford City'!$T$43:$AE$43, _xlpm.y, 'Oxford City'!$T$45:$AE$70, _xlpm.z, 'Oxford City'!$R$45:$R$70, IF(_xlfn.XLOOKUP($C447,_xlfn.XLOOKUP(H$412,_xlpm.x,_xlpm.y,""),_xlpm.z,"Not Declared")="", "Name not recorded",  _xlfn.XLOOKUP($C447,_xlfn.XLOOKUP(H$412,_xlpm.x,_xlpm.y,""),_xlpm.z,"Not Declared")))</f>
        <v>Not Declared</v>
      </c>
      <c r="I447" s="729" t="str" cm="1">
        <f t="array" ref="I447">_xlfn.LET(_xlpm.x, 'Oxford City'!$T$43:$AE$43, _xlpm.y, 'Oxford City'!$T$45:$AE$70, _xlpm.z, 'Oxford City'!$R$45:$R$70, IF(_xlfn.XLOOKUP($C447,_xlfn.XLOOKUP(I$412,_xlpm.x,_xlpm.y,""),_xlpm.z,"Not Declared")="", "Name not recorded",  _xlfn.XLOOKUP($C447,_xlfn.XLOOKUP(I$412,_xlpm.x,_xlpm.y,""),_xlpm.z,"Not Declared")))</f>
        <v>Not Declared</v>
      </c>
      <c r="J447" s="729" t="str" cm="1">
        <f t="array" ref="J447">_xlfn.LET(_xlpm.x, 'Oxford City'!$T$43:$AE$43, _xlpm.y, 'Oxford City'!$T$45:$AE$70, _xlpm.z, 'Oxford City'!$R$45:$R$70, IF(_xlfn.XLOOKUP($C447,_xlfn.XLOOKUP(J$412,_xlpm.x,_xlpm.y,""),_xlpm.z,"Not Declared")="", "Name not recorded",  _xlfn.XLOOKUP($C447,_xlfn.XLOOKUP(J$412,_xlpm.x,_xlpm.y,""),_xlpm.z,"Not Declared")))</f>
        <v>Not Declared</v>
      </c>
      <c r="K447" s="729" t="str" cm="1">
        <f t="array" ref="K447">_xlfn.LET(_xlpm.x, 'Oxford City'!$T$43:$AE$43, _xlpm.y, 'Oxford City'!$T$45:$AE$70, _xlpm.z, 'Oxford City'!$R$45:$R$70, IF(_xlfn.XLOOKUP($C447,_xlfn.XLOOKUP(K$412,_xlpm.x,_xlpm.y,""),_xlpm.z,"Not Declared")="", "Name not recorded",  _xlfn.XLOOKUP($C447,_xlfn.XLOOKUP(K$412,_xlpm.x,_xlpm.y,""),_xlpm.z,"Not Declared")))</f>
        <v>Not Declared</v>
      </c>
      <c r="L447" s="729" t="str" cm="1">
        <f t="array" ref="L447">_xlfn.LET(_xlpm.x, 'Oxford City'!$T$43:$AE$43, _xlpm.y, 'Oxford City'!$T$45:$AE$70, _xlpm.z, 'Oxford City'!$R$45:$R$70, IF(_xlfn.XLOOKUP($C447,_xlfn.XLOOKUP(L$412,_xlpm.x,_xlpm.y,""),_xlpm.z,"Not Declared")="", "Name not recorded",  _xlfn.XLOOKUP($C447,_xlfn.XLOOKUP(L$412,_xlpm.x,_xlpm.y,""),_xlpm.z,"Not Declared")))</f>
        <v>Not Declared</v>
      </c>
      <c r="M447" s="729" t="str" cm="1">
        <f t="array" ref="M447">_xlfn.LET(_xlpm.x, 'Oxford City'!$T$43:$AE$43, _xlpm.y, 'Oxford City'!$T$45:$AE$70, _xlpm.z, 'Oxford City'!$R$45:$R$70, IF(_xlfn.XLOOKUP($C447,_xlfn.XLOOKUP(M$412,_xlpm.x,_xlpm.y,""),_xlpm.z,"Not Declared")="", "Name not recorded",  _xlfn.XLOOKUP($C447,_xlfn.XLOOKUP(M$412,_xlpm.x,_xlpm.y,""),_xlpm.z,"Not Declared")))</f>
        <v>Not Declared</v>
      </c>
      <c r="N447" s="729" t="str" cm="1">
        <f t="array" ref="N447">_xlfn.LET(_xlpm.x, 'Oxford City'!$T$43:$AE$43, _xlpm.y, 'Oxford City'!$T$45:$AE$70, _xlpm.z, 'Oxford City'!$R$45:$R$70, IF(_xlfn.XLOOKUP($C447,_xlfn.XLOOKUP(N$412,_xlpm.x,_xlpm.y,""),_xlpm.z,"Not Declared")="", "Name not recorded",  _xlfn.XLOOKUP($C447,_xlfn.XLOOKUP(N$412,_xlpm.x,_xlpm.y,""),_xlpm.z,"Not Declared")))</f>
        <v>Not Declared</v>
      </c>
      <c r="O447" s="729" t="str" cm="1">
        <f t="array" ref="O447">_xlfn.LET(_xlpm.x, 'Oxford City'!$T$43:$AE$43, _xlpm.y, 'Oxford City'!$T$45:$AE$70, _xlpm.z, 'Oxford City'!$R$45:$R$70, IF(_xlfn.XLOOKUP($C447,_xlfn.XLOOKUP(O$412,_xlpm.x,_xlpm.y,""),_xlpm.z,"Not Declared")="", "Name not recorded",  _xlfn.XLOOKUP($C447,_xlfn.XLOOKUP(O$412,_xlpm.x,_xlpm.y,""),_xlpm.z,"Not Declared")))</f>
        <v>Not Declared</v>
      </c>
      <c r="P447" s="15"/>
      <c r="Q447" s="15"/>
      <c r="R447" s="15"/>
      <c r="S447" s="15"/>
      <c r="T447" s="3"/>
      <c r="U447" s="3"/>
      <c r="V447" s="3"/>
      <c r="W447" s="3"/>
      <c r="X447" s="15"/>
      <c r="Z447" s="433"/>
      <c r="AA447" s="747" t="str" cm="1">
        <f t="array" ref="AA447">_xlfn.LET(_xlpm.a,_xlfn.XLOOKUP(1,('Number Allocation'!$C$6:$C$1483=AC447)*('Number Allocation'!$D$6:$D$1483=AD447),'Number Allocation'!$A$6:$A$1483,"..."),IF(_xlpm.a="","...",_xlpm.a))</f>
        <v>...</v>
      </c>
      <c r="AB447" s="747">
        <v>0</v>
      </c>
      <c r="AC447" s="12" t="str">
        <v>Not Declared</v>
      </c>
      <c r="AD447" s="12" t="str">
        <v>Banbury Harriers AC</v>
      </c>
      <c r="AE447" s="436"/>
      <c r="AG447" s="365"/>
      <c r="AH447" s="433"/>
      <c r="AI447" s="747" t="str" cm="1">
        <f t="array" ref="AI447">_xlfn.LET(_xlpm.a,_xlfn.XLOOKUP(1,('Number Allocation'!$C$6:$C$1483=AK447)*('Number Allocation'!$D$6:$D$1483=AL447),'Number Allocation'!$A$6:$A$1483,"..."),IF(_xlpm.a="","...",_xlpm.a))</f>
        <v>...</v>
      </c>
      <c r="AJ447" s="747">
        <v>0</v>
      </c>
      <c r="AK447" s="12" t="str">
        <v>Not Declared</v>
      </c>
      <c r="AL447" s="12" t="str">
        <v>Banbury Harriers AC</v>
      </c>
      <c r="AM447" s="436"/>
      <c r="AO447" s="365"/>
      <c r="AP447" s="433"/>
      <c r="AQ447" s="747" t="str" cm="1">
        <f t="array" ref="AQ447">_xlfn.LET(_xlpm.a,_xlfn.XLOOKUP(1,('Number Allocation'!$C$6:$C$1483=AS447)*('Number Allocation'!$D$6:$D$1483=AT447),'Number Allocation'!$A$6:$A$1483,"..."),IF(_xlpm.a="","...",_xlpm.a))</f>
        <v>...</v>
      </c>
      <c r="AR447" s="747">
        <v>0</v>
      </c>
      <c r="AS447" s="12" t="str">
        <v>Not Declared</v>
      </c>
      <c r="AT447" s="12" t="str">
        <v>Bicester AC</v>
      </c>
      <c r="AU447" s="436"/>
      <c r="AW447" s="365"/>
      <c r="AX447" s="433"/>
      <c r="AY447" s="747" t="str" cm="1">
        <f t="array" ref="AY447">_xlfn.LET(_xlpm.a,_xlfn.XLOOKUP(1,('Number Allocation'!$C$6:$C$1483=BA447)*('Number Allocation'!$D$6:$D$1483=BB447),'Number Allocation'!$A$6:$A$1483,"..."),IF(_xlpm.a="","...",_xlpm.a))</f>
        <v>...</v>
      </c>
      <c r="AZ447" s="747">
        <v>0</v>
      </c>
      <c r="BA447" s="12" t="str">
        <v>Not Declared</v>
      </c>
      <c r="BB447" s="12" t="str">
        <v>Oxford City AC</v>
      </c>
      <c r="BC447" s="436"/>
      <c r="BE447" s="365"/>
      <c r="BF447" s="433"/>
      <c r="BG447" s="747" t="str" cm="1">
        <f t="array" ref="BG447">_xlfn.LET(_xlpm.a,_xlfn.XLOOKUP(1,('Number Allocation'!$C$6:$C$1483=BI447)*('Number Allocation'!$D$6:$D$1483=BJ447),'Number Allocation'!$A$6:$A$1483,"..."),IF(_xlpm.a="","...",_xlpm.a))</f>
        <v>...</v>
      </c>
      <c r="BH447" s="747">
        <v>0</v>
      </c>
      <c r="BI447" s="12" t="str">
        <v>Not Declared</v>
      </c>
      <c r="BJ447" s="12" t="str">
        <v>Witney Road Runners</v>
      </c>
      <c r="BK447" s="436"/>
      <c r="BM447" s="365"/>
      <c r="BN447" s="433"/>
      <c r="BO447" s="747" t="str" cm="1">
        <f t="array" ref="BO447">_xlfn.LET(_xlpm.a,_xlfn.XLOOKUP(1,('Number Allocation'!$C$6:$C$1483=BQ447)*('Number Allocation'!$D$6:$D$1483=BR447),'Number Allocation'!$A$6:$A$1483,"..."),IF(_xlpm.a="","...",_xlpm.a))</f>
        <v>...</v>
      </c>
      <c r="BP447" s="747">
        <v>0</v>
      </c>
      <c r="BQ447" s="12" t="str">
        <v>Not Declared</v>
      </c>
      <c r="BR447" s="12" t="str">
        <v>White Horse Harriers</v>
      </c>
      <c r="BS447" s="436"/>
      <c r="BU447" s="365"/>
      <c r="BV447" s="433"/>
      <c r="BW447" s="747" t="str" cm="1">
        <f t="array" ref="BW447">_xlfn.LET(_xlpm.a,_xlfn.XLOOKUP(1,('Number Allocation'!$C$6:$C$1483=BY447)*('Number Allocation'!$D$6:$D$1483=BZ447),'Number Allocation'!$A$6:$A$1483,"..."),IF(_xlpm.a="","...",_xlpm.a))</f>
        <v>...</v>
      </c>
      <c r="BX447" s="747">
        <v>0</v>
      </c>
      <c r="BY447" s="12" t="str">
        <v>Not Declared</v>
      </c>
      <c r="BZ447" s="12" t="str">
        <v>Bicester AC</v>
      </c>
      <c r="CA447" s="747"/>
      <c r="CB447" s="12"/>
      <c r="CC447" s="15"/>
      <c r="CD447" s="433"/>
      <c r="CE447" s="747" t="str" cm="1">
        <f t="array" ref="CE447">_xlfn.LET(_xlpm.a,_xlfn.XLOOKUP(1,('Number Allocation'!$C$6:$C$1483=CG447)*('Number Allocation'!$D$6:$D$1483=CH447),'Number Allocation'!$A$6:$A$1483,"..."),IF(_xlpm.a="","...",_xlpm.a))</f>
        <v>...</v>
      </c>
      <c r="CF447" s="747">
        <v>0</v>
      </c>
      <c r="CG447" s="12" t="str">
        <v>Not Declared</v>
      </c>
      <c r="CH447" s="12" t="str">
        <v>Radley AC</v>
      </c>
      <c r="CI447" s="747"/>
      <c r="CJ447" s="12"/>
      <c r="CK447" s="15"/>
      <c r="CL447" s="433"/>
      <c r="CM447" s="747" t="str" cm="1">
        <f t="array" ref="CM447">_xlfn.LET(_xlpm.a,_xlfn.XLOOKUP(1,('Number Allocation'!$C$6:$C$1483=CO447)*('Number Allocation'!$D$6:$D$1483=CP447),'Number Allocation'!$A$6:$A$1483,"..."),IF(_xlpm.a="","...",_xlpm.a))</f>
        <v>...</v>
      </c>
      <c r="CN447" s="747">
        <v>0</v>
      </c>
      <c r="CO447" s="12" t="str">
        <v>Not Declared</v>
      </c>
      <c r="CP447" s="12" t="str">
        <v>Abingdon AC</v>
      </c>
      <c r="CQ447" s="747"/>
      <c r="CR447" s="12"/>
      <c r="CS447" s="15"/>
      <c r="CT447" s="433"/>
      <c r="CU447" s="747" t="str" cm="1">
        <f t="array" ref="CU447">_xlfn.LET(_xlpm.a,_xlfn.XLOOKUP(1,('Number Allocation'!$C$6:$C$1483=CW447)*('Number Allocation'!$D$6:$D$1483=CX447),'Number Allocation'!$A$6:$A$1483,"..."),IF(_xlpm.a="","...",_xlpm.a))</f>
        <v>...</v>
      </c>
      <c r="CV447" s="747">
        <v>0</v>
      </c>
      <c r="CW447" s="12" t="str">
        <v>Not Declared</v>
      </c>
      <c r="CX447" s="12" t="str">
        <v>Team Kennet</v>
      </c>
      <c r="CY447" s="747"/>
      <c r="CZ447" s="12"/>
      <c r="DA447" s="15"/>
      <c r="DB447" s="433"/>
      <c r="DC447" s="747" t="str" cm="1">
        <f t="array" ref="DC447">_xlfn.LET(_xlpm.a,_xlfn.XLOOKUP(1,('Number Allocation'!$C$6:$C$1483=DE447)*('Number Allocation'!$D$6:$D$1483=DF447),'Number Allocation'!$A$6:$A$1483,"..."),IF(_xlpm.a="","...",_xlpm.a))</f>
        <v>...</v>
      </c>
      <c r="DD447" s="747">
        <v>0</v>
      </c>
      <c r="DE447" s="12" t="str">
        <v>Not Declared</v>
      </c>
      <c r="DF447" s="12" t="str">
        <v>Banbury Harriers AC</v>
      </c>
      <c r="DG447" s="747"/>
      <c r="DH447" s="12"/>
      <c r="DI447" s="15"/>
      <c r="DJ447" s="433"/>
      <c r="DK447" s="747" t="str" cm="1">
        <f t="array" ref="DK447">_xlfn.LET(_xlpm.a,_xlfn.XLOOKUP(1,('Number Allocation'!$C$6:$C$1483=DM447)*('Number Allocation'!$D$6:$D$1483=DN447),'Number Allocation'!$A$6:$A$1483,"..."),IF(_xlpm.a="","...",_xlpm.a))</f>
        <v>...</v>
      </c>
      <c r="DL447" s="747">
        <v>0</v>
      </c>
      <c r="DM447" s="12" t="str">
        <v>Not Declared</v>
      </c>
      <c r="DN447" s="12" t="str">
        <v>Abingdon AC</v>
      </c>
      <c r="DO447" s="747"/>
      <c r="DP447" s="12"/>
      <c r="DQ447" s="15"/>
      <c r="DV447" s="89"/>
      <c r="DW447" s="89"/>
      <c r="DX447" s="89"/>
      <c r="DY447" s="89"/>
      <c r="DZ447" s="15"/>
      <c r="EA447" s="15"/>
    </row>
    <row r="448" spans="1:131" s="359" customFormat="1" ht="21" customHeight="1">
      <c r="A448" s="358"/>
      <c r="B448" s="729"/>
      <c r="C448" s="729"/>
      <c r="D448" s="729"/>
      <c r="E448" s="729"/>
      <c r="F448" s="729"/>
      <c r="G448" s="729"/>
      <c r="H448" s="729"/>
      <c r="I448" s="729"/>
      <c r="J448" s="729"/>
      <c r="K448" s="729"/>
      <c r="L448" s="729"/>
      <c r="M448" s="729"/>
      <c r="N448" s="729"/>
      <c r="O448" s="729"/>
      <c r="P448" s="15"/>
      <c r="Q448" s="15"/>
      <c r="R448" s="15"/>
      <c r="S448" s="15"/>
      <c r="T448" s="3"/>
      <c r="U448" s="3"/>
      <c r="V448" s="3"/>
      <c r="W448" s="3"/>
      <c r="X448" s="15"/>
      <c r="Z448" s="433"/>
      <c r="AA448" s="747" t="str" cm="1">
        <f t="array" ref="AA448">_xlfn.LET(_xlpm.a,_xlfn.XLOOKUP(1,('Number Allocation'!$C$6:$C$1483=AC448)*('Number Allocation'!$D$6:$D$1483=AD448),'Number Allocation'!$A$6:$A$1483,"..."),IF(_xlpm.a="","...",_xlpm.a))</f>
        <v>...</v>
      </c>
      <c r="AB448" s="747">
        <v>0</v>
      </c>
      <c r="AC448" s="12" t="str">
        <v>Not Declared</v>
      </c>
      <c r="AD448" s="12" t="str">
        <v>Radley AC</v>
      </c>
      <c r="AE448" s="436"/>
      <c r="AG448" s="365"/>
      <c r="AH448" s="433"/>
      <c r="AI448" s="747" t="str" cm="1">
        <f t="array" ref="AI448">_xlfn.LET(_xlpm.a,_xlfn.XLOOKUP(1,('Number Allocation'!$C$6:$C$1483=AK448)*('Number Allocation'!$D$6:$D$1483=AL448),'Number Allocation'!$A$6:$A$1483,"..."),IF(_xlpm.a="","...",_xlpm.a))</f>
        <v>...</v>
      </c>
      <c r="AJ448" s="747">
        <v>0</v>
      </c>
      <c r="AK448" s="12" t="str">
        <v>Not Declared</v>
      </c>
      <c r="AL448" s="12" t="str">
        <v>Witney Road Runners</v>
      </c>
      <c r="AM448" s="436"/>
      <c r="AO448" s="365"/>
      <c r="AP448" s="433"/>
      <c r="AQ448" s="747" t="str" cm="1">
        <f t="array" ref="AQ448">_xlfn.LET(_xlpm.a,_xlfn.XLOOKUP(1,('Number Allocation'!$C$6:$C$1483=AS448)*('Number Allocation'!$D$6:$D$1483=AT448),'Number Allocation'!$A$6:$A$1483,"..."),IF(_xlpm.a="","...",_xlpm.a))</f>
        <v>...</v>
      </c>
      <c r="AR448" s="747">
        <v>0</v>
      </c>
      <c r="AS448" s="12" t="str">
        <v>Not Declared</v>
      </c>
      <c r="AT448" s="12" t="str">
        <v>White Horse Harriers</v>
      </c>
      <c r="AU448" s="436"/>
      <c r="AW448" s="365"/>
      <c r="AX448" s="433"/>
      <c r="AY448" s="747" t="str" cm="1">
        <f t="array" ref="AY448">_xlfn.LET(_xlpm.a,_xlfn.XLOOKUP(1,('Number Allocation'!$C$6:$C$1483=BA448)*('Number Allocation'!$D$6:$D$1483=BB448),'Number Allocation'!$A$6:$A$1483,"..."),IF(_xlpm.a="","...",_xlpm.a))</f>
        <v>...</v>
      </c>
      <c r="AZ448" s="747">
        <v>0</v>
      </c>
      <c r="BA448" s="12" t="str">
        <v>Not Declared</v>
      </c>
      <c r="BB448" s="12" t="str">
        <v>Banbury Harriers AC</v>
      </c>
      <c r="BC448" s="436"/>
      <c r="BE448" s="365"/>
      <c r="BF448" s="433"/>
      <c r="BG448" s="747" t="str" cm="1">
        <f t="array" ref="BG448">_xlfn.LET(_xlpm.a,_xlfn.XLOOKUP(1,('Number Allocation'!$C$6:$C$1483=BI448)*('Number Allocation'!$D$6:$D$1483=BJ448),'Number Allocation'!$A$6:$A$1483,"..."),IF(_xlpm.a="","...",_xlpm.a))</f>
        <v>...</v>
      </c>
      <c r="BH448" s="747">
        <v>0</v>
      </c>
      <c r="BI448" s="12" t="str">
        <v>Not Declared</v>
      </c>
      <c r="BJ448" s="12" t="str">
        <v>White Horse Harriers</v>
      </c>
      <c r="BK448" s="436"/>
      <c r="BM448" s="365"/>
      <c r="BN448" s="433"/>
      <c r="BO448" s="747" t="str" cm="1">
        <f t="array" ref="BO448">_xlfn.LET(_xlpm.a,_xlfn.XLOOKUP(1,('Number Allocation'!$C$6:$C$1483=BQ448)*('Number Allocation'!$D$6:$D$1483=BR448),'Number Allocation'!$A$6:$A$1483,"..."),IF(_xlpm.a="","...",_xlpm.a))</f>
        <v>...</v>
      </c>
      <c r="BP448" s="747">
        <v>0</v>
      </c>
      <c r="BQ448" s="12" t="str">
        <v>Not Declared</v>
      </c>
      <c r="BR448" s="12" t="str">
        <v>Radley AC</v>
      </c>
      <c r="BS448" s="436"/>
      <c r="BU448" s="365"/>
      <c r="BV448" s="433"/>
      <c r="BW448" s="747" t="str" cm="1">
        <f t="array" ref="BW448">_xlfn.LET(_xlpm.a,_xlfn.XLOOKUP(1,('Number Allocation'!$C$6:$C$1483=BY448)*('Number Allocation'!$D$6:$D$1483=BZ448),'Number Allocation'!$A$6:$A$1483,"..."),IF(_xlpm.a="","...",_xlpm.a))</f>
        <v>...</v>
      </c>
      <c r="BX448" s="747">
        <v>0</v>
      </c>
      <c r="BY448" s="12" t="str">
        <v>Not Declared</v>
      </c>
      <c r="BZ448" s="12" t="str">
        <v>Team Kennet</v>
      </c>
      <c r="CA448" s="747"/>
      <c r="CB448" s="12"/>
      <c r="CC448" s="12"/>
      <c r="CD448" s="433"/>
      <c r="CE448" s="747" t="str" cm="1">
        <f t="array" ref="CE448">_xlfn.LET(_xlpm.a,_xlfn.XLOOKUP(1,('Number Allocation'!$C$6:$C$1483=CG448)*('Number Allocation'!$D$6:$D$1483=CH448),'Number Allocation'!$A$6:$A$1483,"..."),IF(_xlpm.a="","...",_xlpm.a))</f>
        <v>...</v>
      </c>
      <c r="CF448" s="747">
        <v>0</v>
      </c>
      <c r="CG448" s="12" t="str">
        <v>Not Declared</v>
      </c>
      <c r="CH448" s="12" t="str">
        <v>Witney Road Runners</v>
      </c>
      <c r="CI448" s="747"/>
      <c r="CJ448" s="12"/>
      <c r="CK448" s="12"/>
      <c r="CL448" s="433"/>
      <c r="CM448" s="747" t="str" cm="1">
        <f t="array" ref="CM448">_xlfn.LET(_xlpm.a,_xlfn.XLOOKUP(1,('Number Allocation'!$C$6:$C$1483=CO448)*('Number Allocation'!$D$6:$D$1483=CP448),'Number Allocation'!$A$6:$A$1483,"..."),IF(_xlpm.a="","...",_xlpm.a))</f>
        <v>...</v>
      </c>
      <c r="CN448" s="747">
        <v>0</v>
      </c>
      <c r="CO448" s="12" t="str">
        <v>Not Declared</v>
      </c>
      <c r="CP448" s="12" t="str">
        <v>Oxford City AC</v>
      </c>
      <c r="CQ448" s="747"/>
      <c r="CR448" s="12"/>
      <c r="CS448" s="12"/>
      <c r="CT448" s="433"/>
      <c r="CU448" s="747" t="str" cm="1">
        <f t="array" ref="CU448">_xlfn.LET(_xlpm.a,_xlfn.XLOOKUP(1,('Number Allocation'!$C$6:$C$1483=CW448)*('Number Allocation'!$D$6:$D$1483=CX448),'Number Allocation'!$A$6:$A$1483,"..."),IF(_xlpm.a="","...",_xlpm.a))</f>
        <v>...</v>
      </c>
      <c r="CV448" s="747">
        <v>0</v>
      </c>
      <c r="CW448" s="12" t="str">
        <v>Not Declared</v>
      </c>
      <c r="CX448" s="12" t="str">
        <v>Banbury Harriers AC</v>
      </c>
      <c r="CY448" s="747"/>
      <c r="CZ448" s="12"/>
      <c r="DA448" s="12"/>
      <c r="DB448" s="433"/>
      <c r="DC448" s="747" t="str" cm="1">
        <f t="array" ref="DC448">_xlfn.LET(_xlpm.a,_xlfn.XLOOKUP(1,('Number Allocation'!$C$6:$C$1483=DE448)*('Number Allocation'!$D$6:$D$1483=DF448),'Number Allocation'!$A$6:$A$1483,"..."),IF(_xlpm.a="","...",_xlpm.a))</f>
        <v>...</v>
      </c>
      <c r="DD448" s="747">
        <v>0</v>
      </c>
      <c r="DE448" s="12" t="str">
        <v>Not Declared</v>
      </c>
      <c r="DF448" s="12" t="str">
        <v>Radley AC</v>
      </c>
      <c r="DG448" s="747"/>
      <c r="DH448" s="12"/>
      <c r="DI448" s="12"/>
      <c r="DJ448" s="433"/>
      <c r="DK448" s="747" t="str" cm="1">
        <f t="array" ref="DK448">_xlfn.LET(_xlpm.a,_xlfn.XLOOKUP(1,('Number Allocation'!$C$6:$C$1483=DM448)*('Number Allocation'!$D$6:$D$1483=DN448),'Number Allocation'!$A$6:$A$1483,"..."),IF(_xlpm.a="","...",_xlpm.a))</f>
        <v>...</v>
      </c>
      <c r="DL448" s="747">
        <v>0</v>
      </c>
      <c r="DM448" s="12" t="str">
        <v>Not Declared</v>
      </c>
      <c r="DN448" s="12" t="str">
        <v>Oxford City AC</v>
      </c>
      <c r="DO448" s="747"/>
      <c r="DP448" s="12"/>
      <c r="DQ448" s="12"/>
      <c r="DR448" s="89"/>
      <c r="DZ448" s="15"/>
      <c r="EA448" s="15"/>
    </row>
    <row r="449" spans="1:131" s="359" customFormat="1" ht="21" customHeight="1">
      <c r="A449" s="358" t="str">
        <f>Radley!AJ$2</f>
        <v>Radley AC</v>
      </c>
      <c r="B449" s="729" t="str">
        <f>Radley!AV$1</f>
        <v>R</v>
      </c>
      <c r="C449" s="729" t="s">
        <v>71</v>
      </c>
      <c r="D449" s="729" t="str" cm="1">
        <f t="array" ref="D449">_xlfn.LET(_xlpm.x, Radley!$T$43:$AE$43, _xlpm.y, Radley!$T$45:$AE$70, _xlpm.z, Radley!$R$45:$R$70, IF(_xlfn.XLOOKUP($C449,_xlfn.XLOOKUP(D$412,_xlpm.x,_xlpm.y,""),_xlpm.z,"Not Declared")="", "Name not recorded",  _xlfn.XLOOKUP($C449,_xlfn.XLOOKUP(D$412,_xlpm.x,_xlpm.y,""),_xlpm.z,"Not Declared")))</f>
        <v>Not Declared</v>
      </c>
      <c r="E449" s="729" t="str" cm="1">
        <f t="array" ref="E449">_xlfn.LET(_xlpm.x, Radley!$T$43:$AE$43, _xlpm.y, Radley!$T$45:$AE$70, _xlpm.z, Radley!$R$45:$R$70, IF(_xlfn.XLOOKUP($C449,_xlfn.XLOOKUP(E$412,_xlpm.x,_xlpm.y,""),_xlpm.z,"Not Declared")="", "Name not recorded",  _xlfn.XLOOKUP($C449,_xlfn.XLOOKUP(E$412,_xlpm.x,_xlpm.y,""),_xlpm.z,"Not Declared")))</f>
        <v>Not Declared</v>
      </c>
      <c r="F449" s="729" t="str" cm="1">
        <f t="array" ref="F449">_xlfn.LET(_xlpm.x, Radley!$T$43:$AE$43, _xlpm.y, Radley!$T$45:$AE$70, _xlpm.z, Radley!$R$45:$R$70, IF(_xlfn.XLOOKUP($C449,_xlfn.XLOOKUP(F$412,_xlpm.x,_xlpm.y,""),_xlpm.z,"Not Declared")="", "Name not recorded",  _xlfn.XLOOKUP($C449,_xlfn.XLOOKUP(F$412,_xlpm.x,_xlpm.y,""),_xlpm.z,"Not Declared")))</f>
        <v>Not Declared</v>
      </c>
      <c r="G449" s="729" t="str" cm="1">
        <f t="array" ref="G449">_xlfn.LET(_xlpm.x, Radley!$T$43:$AE$43, _xlpm.y, Radley!$T$45:$AE$70, _xlpm.z, Radley!$R$45:$R$70, IF(_xlfn.XLOOKUP($C449,_xlfn.XLOOKUP(G$412,_xlpm.x,_xlpm.y,""),_xlpm.z,"Not Declared")="", "Name not recorded",  _xlfn.XLOOKUP($C449,_xlfn.XLOOKUP(G$412,_xlpm.x,_xlpm.y,""),_xlpm.z,"Not Declared")))</f>
        <v>Not Declared</v>
      </c>
      <c r="H449" s="729" t="str" cm="1">
        <f t="array" ref="H449">_xlfn.LET(_xlpm.x, Radley!$T$43:$AE$43, _xlpm.y, Radley!$T$45:$AE$70, _xlpm.z, Radley!$R$45:$R$70, IF(_xlfn.XLOOKUP($C449,_xlfn.XLOOKUP(H$412,_xlpm.x,_xlpm.y,""),_xlpm.z,"Not Declared")="", "Name not recorded",  _xlfn.XLOOKUP($C449,_xlfn.XLOOKUP(H$412,_xlpm.x,_xlpm.y,""),_xlpm.z,"Not Declared")))</f>
        <v>Not Declared</v>
      </c>
      <c r="I449" s="729" t="str" cm="1">
        <f t="array" ref="I449">_xlfn.LET(_xlpm.x, Radley!$T$43:$AE$43, _xlpm.y, Radley!$T$45:$AE$70, _xlpm.z, Radley!$R$45:$R$70, IF(_xlfn.XLOOKUP($C449,_xlfn.XLOOKUP(I$412,_xlpm.x,_xlpm.y,""),_xlpm.z,"Not Declared")="", "Name not recorded",  _xlfn.XLOOKUP($C449,_xlfn.XLOOKUP(I$412,_xlpm.x,_xlpm.y,""),_xlpm.z,"Not Declared")))</f>
        <v>Not Declared</v>
      </c>
      <c r="J449" s="729" t="str" cm="1">
        <f t="array" ref="J449">_xlfn.LET(_xlpm.x, Radley!$T$43:$AE$43, _xlpm.y, Radley!$T$45:$AE$70, _xlpm.z, Radley!$R$45:$R$70, IF(_xlfn.XLOOKUP($C449,_xlfn.XLOOKUP(J$412,_xlpm.x,_xlpm.y,""),_xlpm.z,"Not Declared")="", "Name not recorded",  _xlfn.XLOOKUP($C449,_xlfn.XLOOKUP(J$412,_xlpm.x,_xlpm.y,""),_xlpm.z,"Not Declared")))</f>
        <v>Not Declared</v>
      </c>
      <c r="K449" s="729" t="str" cm="1">
        <f t="array" ref="K449">_xlfn.LET(_xlpm.x, Radley!$T$43:$AE$43, _xlpm.y, Radley!$T$45:$AE$70, _xlpm.z, Radley!$R$45:$R$70, IF(_xlfn.XLOOKUP($C449,_xlfn.XLOOKUP(K$412,_xlpm.x,_xlpm.y,""),_xlpm.z,"Not Declared")="", "Name not recorded",  _xlfn.XLOOKUP($C449,_xlfn.XLOOKUP(K$412,_xlpm.x,_xlpm.y,""),_xlpm.z,"Not Declared")))</f>
        <v>Not Declared</v>
      </c>
      <c r="L449" s="729" t="str" cm="1">
        <f t="array" ref="L449">_xlfn.LET(_xlpm.x, Radley!$T$43:$AE$43, _xlpm.y, Radley!$T$45:$AE$70, _xlpm.z, Radley!$R$45:$R$70, IF(_xlfn.XLOOKUP($C449,_xlfn.XLOOKUP(L$412,_xlpm.x,_xlpm.y,""),_xlpm.z,"Not Declared")="", "Name not recorded",  _xlfn.XLOOKUP($C449,_xlfn.XLOOKUP(L$412,_xlpm.x,_xlpm.y,""),_xlpm.z,"Not Declared")))</f>
        <v>Not Declared</v>
      </c>
      <c r="M449" s="729" t="str" cm="1">
        <f t="array" ref="M449">_xlfn.LET(_xlpm.x, Radley!$T$43:$AE$43, _xlpm.y, Radley!$T$45:$AE$70, _xlpm.z, Radley!$R$45:$R$70, IF(_xlfn.XLOOKUP($C449,_xlfn.XLOOKUP(M$412,_xlpm.x,_xlpm.y,""),_xlpm.z,"Not Declared")="", "Name not recorded",  _xlfn.XLOOKUP($C449,_xlfn.XLOOKUP(M$412,_xlpm.x,_xlpm.y,""),_xlpm.z,"Not Declared")))</f>
        <v>Not Declared</v>
      </c>
      <c r="N449" s="729" t="str" cm="1">
        <f t="array" ref="N449">_xlfn.LET(_xlpm.x, Radley!$T$43:$AE$43, _xlpm.y, Radley!$T$45:$AE$70, _xlpm.z, Radley!$R$45:$R$70, IF(_xlfn.XLOOKUP($C449,_xlfn.XLOOKUP(N$412,_xlpm.x,_xlpm.y,""),_xlpm.z,"Not Declared")="", "Name not recorded",  _xlfn.XLOOKUP($C449,_xlfn.XLOOKUP(N$412,_xlpm.x,_xlpm.y,""),_xlpm.z,"Not Declared")))</f>
        <v>Not Declared</v>
      </c>
      <c r="O449" s="729" t="str" cm="1">
        <f t="array" ref="O449">_xlfn.LET(_xlpm.x, Radley!$T$43:$AE$43, _xlpm.y, Radley!$T$45:$AE$70, _xlpm.z, Radley!$R$45:$R$70, IF(_xlfn.XLOOKUP($C449,_xlfn.XLOOKUP(O$412,_xlpm.x,_xlpm.y,""),_xlpm.z,"Not Declared")="", "Name not recorded",  _xlfn.XLOOKUP($C449,_xlfn.XLOOKUP(O$412,_xlpm.x,_xlpm.y,""),_xlpm.z,"Not Declared")))</f>
        <v>Not Declared</v>
      </c>
      <c r="P449" s="729">
        <v>1</v>
      </c>
      <c r="Q449" s="729">
        <v>2</v>
      </c>
      <c r="R449" s="729">
        <v>3</v>
      </c>
      <c r="S449" s="729">
        <v>4</v>
      </c>
      <c r="T449" s="729" t="str" cm="1">
        <f t="array" ref="T449">_xlfn.LET(_xlpm.x,Radley!$T$43:$AF$43, _xlpm.y, Radley!$T$45:$AF$70, _xlpm.z, Radley!$R$45:$R$70, IF(_xlfn.XLOOKUP(P449,_xlfn.XLOOKUP(T$412,_xlpm.x,_xlpm.y,""),_xlpm.z,"Not Declared")="", "Name not recorded",  _xlfn.XLOOKUP(P449,_xlfn.XLOOKUP(T$412,_xlpm.x,_xlpm.y,""),_xlpm.z,"Not Declared")))</f>
        <v>Not Declared</v>
      </c>
      <c r="U449" s="729" t="str" cm="1">
        <f t="array" ref="U449">_xlfn.LET(_xlpm.x,Radley!$T$43:$AF$43, _xlpm.y, Radley!$T$45:$AF$70, _xlpm.z, Radley!$R$45:$R$70, IF(_xlfn.XLOOKUP(Q449,_xlfn.XLOOKUP(U$412,_xlpm.x,_xlpm.y,""),_xlpm.z,"Not Declared")="", "Name not recorded",  _xlfn.XLOOKUP(Q449,_xlfn.XLOOKUP(U$412,_xlpm.x,_xlpm.y,""),_xlpm.z,"Not Declared")))</f>
        <v>Not Declared</v>
      </c>
      <c r="V449" s="729" t="str" cm="1">
        <f t="array" ref="V449">_xlfn.LET(_xlpm.x,Radley!$T$43:$AF$43, _xlpm.y, Radley!$T$45:$AF$70, _xlpm.z, Radley!$R$45:$R$70, IF(_xlfn.XLOOKUP(R449,_xlfn.XLOOKUP(V$412,_xlpm.x,_xlpm.y,""),_xlpm.z,"Not Declared")="", "Name not recorded",  _xlfn.XLOOKUP(R449,_xlfn.XLOOKUP(V$412,_xlpm.x,_xlpm.y,""),_xlpm.z,"Not Declared")))</f>
        <v>Not Declared</v>
      </c>
      <c r="W449" s="729" t="str" cm="1">
        <f t="array" ref="W449">_xlfn.LET(_xlpm.x,Radley!$T$43:$AF$43, _xlpm.y, Radley!$T$45:$AF$70, _xlpm.z, Radley!$R$45:$R$70, IF(_xlfn.XLOOKUP(S449,_xlfn.XLOOKUP(W$412,_xlpm.x,_xlpm.y,""),_xlpm.z,"Not Declared")="", "Name not recorded",  _xlfn.XLOOKUP(S449,_xlfn.XLOOKUP(W$412,_xlpm.x,_xlpm.y,""),_xlpm.z,"Not Declared")))</f>
        <v>Not Declared</v>
      </c>
      <c r="X449" s="358" t="str">
        <f>_xlfn.TEXTJOIN(", ",,T449:W449)</f>
        <v>Not Declared, Not Declared, Not Declared, Not Declared</v>
      </c>
      <c r="Z449" s="433"/>
      <c r="AA449" s="747" t="str" cm="1">
        <f t="array" ref="AA449">_xlfn.LET(_xlpm.a,_xlfn.XLOOKUP(1,('Number Allocation'!$C$6:$C$1483=AC449)*('Number Allocation'!$D$6:$D$1483=AD449),'Number Allocation'!$A$6:$A$1483,"..."),IF(_xlpm.a="","...",_xlpm.a))</f>
        <v>...</v>
      </c>
      <c r="AB449" s="747">
        <v>0</v>
      </c>
      <c r="AC449" s="12" t="str">
        <v>Not Declared</v>
      </c>
      <c r="AD449" s="12" t="str">
        <v>Oxford City AC</v>
      </c>
      <c r="AE449" s="436"/>
      <c r="AG449" s="365"/>
      <c r="AH449" s="433"/>
      <c r="AI449" s="747" t="str" cm="1">
        <f t="array" ref="AI449">_xlfn.LET(_xlpm.a,_xlfn.XLOOKUP(1,('Number Allocation'!$C$6:$C$1483=AK449)*('Number Allocation'!$D$6:$D$1483=AL449),'Number Allocation'!$A$6:$A$1483,"..."),IF(_xlpm.a="","...",_xlpm.a))</f>
        <v>...</v>
      </c>
      <c r="AJ449" s="747">
        <v>0</v>
      </c>
      <c r="AK449" s="12" t="str">
        <v>Not Declared</v>
      </c>
      <c r="AL449" s="12" t="str">
        <v>Bicester AC</v>
      </c>
      <c r="AM449" s="436"/>
      <c r="AO449" s="365"/>
      <c r="AP449" s="433"/>
      <c r="AQ449" s="747" t="str" cm="1">
        <f t="array" ref="AQ449">_xlfn.LET(_xlpm.a,_xlfn.XLOOKUP(1,('Number Allocation'!$C$6:$C$1483=AS449)*('Number Allocation'!$D$6:$D$1483=AT449),'Number Allocation'!$A$6:$A$1483,"..."),IF(_xlpm.a="","...",_xlpm.a))</f>
        <v>...</v>
      </c>
      <c r="AR449" s="747">
        <v>0</v>
      </c>
      <c r="AS449" s="12" t="str">
        <v>Not Declared</v>
      </c>
      <c r="AT449" s="12" t="str">
        <v>Oxford City AC</v>
      </c>
      <c r="AU449" s="436"/>
      <c r="AW449" s="365"/>
      <c r="AX449" s="433"/>
      <c r="AY449" s="747" t="str" cm="1">
        <f t="array" ref="AY449">_xlfn.LET(_xlpm.a,_xlfn.XLOOKUP(1,('Number Allocation'!$C$6:$C$1483=BA449)*('Number Allocation'!$D$6:$D$1483=BB449),'Number Allocation'!$A$6:$A$1483,"..."),IF(_xlpm.a="","...",_xlpm.a))</f>
        <v>...</v>
      </c>
      <c r="AZ449" s="747">
        <v>0</v>
      </c>
      <c r="BA449" s="12" t="str">
        <v>Not Declared</v>
      </c>
      <c r="BB449" s="12" t="str">
        <v>Bicester AC</v>
      </c>
      <c r="BC449" s="436"/>
      <c r="BE449" s="365"/>
      <c r="BF449" s="433"/>
      <c r="BG449" s="747" t="str" cm="1">
        <f t="array" ref="BG449">_xlfn.LET(_xlpm.a,_xlfn.XLOOKUP(1,('Number Allocation'!$C$6:$C$1483=BI449)*('Number Allocation'!$D$6:$D$1483=BJ449),'Number Allocation'!$A$6:$A$1483,"..."),IF(_xlpm.a="","...",_xlpm.a))</f>
        <v>...</v>
      </c>
      <c r="BH449" s="747">
        <v>0</v>
      </c>
      <c r="BI449" s="12" t="str">
        <v>Not Declared</v>
      </c>
      <c r="BJ449" s="12" t="str">
        <v>Radley AC</v>
      </c>
      <c r="BK449" s="436"/>
      <c r="BM449" s="365"/>
      <c r="BN449" s="433"/>
      <c r="BO449" s="747" t="str" cm="1">
        <f t="array" ref="BO449">_xlfn.LET(_xlpm.a,_xlfn.XLOOKUP(1,('Number Allocation'!$C$6:$C$1483=BQ449)*('Number Allocation'!$D$6:$D$1483=BR449),'Number Allocation'!$A$6:$A$1483,"..."),IF(_xlpm.a="","...",_xlpm.a))</f>
        <v>...</v>
      </c>
      <c r="BP449" s="747">
        <v>0</v>
      </c>
      <c r="BQ449" s="12" t="str">
        <v>Not Declared</v>
      </c>
      <c r="BR449" s="12" t="str">
        <v>Oxford City AC</v>
      </c>
      <c r="BS449" s="436"/>
      <c r="BU449" s="365"/>
      <c r="BV449" s="433"/>
      <c r="BW449" s="747" t="str" cm="1">
        <f t="array" ref="BW449">_xlfn.LET(_xlpm.a,_xlfn.XLOOKUP(1,('Number Allocation'!$C$6:$C$1483=BY449)*('Number Allocation'!$D$6:$D$1483=BZ449),'Number Allocation'!$A$6:$A$1483,"..."),IF(_xlpm.a="","...",_xlpm.a))</f>
        <v>...</v>
      </c>
      <c r="BX449" s="747">
        <v>0</v>
      </c>
      <c r="BY449" s="12" t="str">
        <v>Not Declared</v>
      </c>
      <c r="BZ449" s="12" t="str">
        <v>Radley AC</v>
      </c>
      <c r="CA449" s="747"/>
      <c r="CB449" s="12"/>
      <c r="CC449" s="12"/>
      <c r="CD449" s="433"/>
      <c r="CE449" s="747" t="str" cm="1">
        <f t="array" ref="CE449">_xlfn.LET(_xlpm.a,_xlfn.XLOOKUP(1,('Number Allocation'!$C$6:$C$1483=CG449)*('Number Allocation'!$D$6:$D$1483=CH449),'Number Allocation'!$A$6:$A$1483,"..."),IF(_xlpm.a="","...",_xlpm.a))</f>
        <v>...</v>
      </c>
      <c r="CF449" s="747">
        <v>0</v>
      </c>
      <c r="CG449" s="12" t="str">
        <v>Not Declared</v>
      </c>
      <c r="CH449" s="12" t="str">
        <v>Banbury Harriers AC</v>
      </c>
      <c r="CI449" s="747"/>
      <c r="CJ449" s="12"/>
      <c r="CK449" s="12"/>
      <c r="CL449" s="433"/>
      <c r="CM449" s="747" t="str" cm="1">
        <f t="array" ref="CM449">_xlfn.LET(_xlpm.a,_xlfn.XLOOKUP(1,('Number Allocation'!$C$6:$C$1483=CO449)*('Number Allocation'!$D$6:$D$1483=CP449),'Number Allocation'!$A$6:$A$1483,"..."),IF(_xlpm.a="","...",_xlpm.a))</f>
        <v>...</v>
      </c>
      <c r="CN449" s="747">
        <v>0</v>
      </c>
      <c r="CO449" s="12" t="str">
        <v>Not Declared</v>
      </c>
      <c r="CP449" s="12" t="str">
        <v>Witney Road Runners</v>
      </c>
      <c r="CQ449" s="747"/>
      <c r="CR449" s="12"/>
      <c r="CS449" s="12"/>
      <c r="CT449" s="433"/>
      <c r="CU449" s="747" t="str" cm="1">
        <f t="array" ref="CU449">_xlfn.LET(_xlpm.a,_xlfn.XLOOKUP(1,('Number Allocation'!$C$6:$C$1483=CW449)*('Number Allocation'!$D$6:$D$1483=CX449),'Number Allocation'!$A$6:$A$1483,"..."),IF(_xlpm.a="","...",_xlpm.a))</f>
        <v>...</v>
      </c>
      <c r="CV449" s="747">
        <v>0</v>
      </c>
      <c r="CW449" s="12" t="str">
        <v>Not Declared</v>
      </c>
      <c r="CX449" s="12" t="str">
        <v>Abingdon AC</v>
      </c>
      <c r="CY449" s="747"/>
      <c r="CZ449" s="12"/>
      <c r="DA449" s="12"/>
      <c r="DB449" s="433"/>
      <c r="DC449" s="747" t="str" cm="1">
        <f t="array" ref="DC449">_xlfn.LET(_xlpm.a,_xlfn.XLOOKUP(1,('Number Allocation'!$C$6:$C$1483=DE449)*('Number Allocation'!$D$6:$D$1483=DF449),'Number Allocation'!$A$6:$A$1483,"..."),IF(_xlpm.a="","...",_xlpm.a))</f>
        <v>...</v>
      </c>
      <c r="DD449" s="747">
        <v>0</v>
      </c>
      <c r="DE449" s="12" t="str">
        <v>Not Declared</v>
      </c>
      <c r="DF449" s="12" t="str">
        <v>Abingdon AC</v>
      </c>
      <c r="DG449" s="747"/>
      <c r="DH449" s="12"/>
      <c r="DI449" s="12"/>
      <c r="DJ449" s="433"/>
      <c r="DK449" s="747" t="str" cm="1">
        <f t="array" ref="DK449">_xlfn.LET(_xlpm.a,_xlfn.XLOOKUP(1,('Number Allocation'!$C$6:$C$1483=DM449)*('Number Allocation'!$D$6:$D$1483=DN449),'Number Allocation'!$A$6:$A$1483,"..."),IF(_xlpm.a="","...",_xlpm.a))</f>
        <v>...</v>
      </c>
      <c r="DL449" s="747">
        <v>0</v>
      </c>
      <c r="DM449" s="12" t="str">
        <v>Not Declared</v>
      </c>
      <c r="DN449" s="12" t="str">
        <v>Bicester AC</v>
      </c>
      <c r="DO449" s="747"/>
      <c r="DP449" s="12"/>
      <c r="DQ449" s="12"/>
      <c r="DT449" s="89"/>
      <c r="DU449" s="89"/>
      <c r="DZ449" s="15"/>
      <c r="EA449" s="15"/>
    </row>
    <row r="450" spans="1:131" s="359" customFormat="1" ht="21" customHeight="1">
      <c r="A450" s="358" t="str">
        <f>A449</f>
        <v>Radley AC</v>
      </c>
      <c r="B450" s="729" t="str">
        <f>Radley!AV$2</f>
        <v>RR</v>
      </c>
      <c r="C450" s="729" t="s">
        <v>65</v>
      </c>
      <c r="D450" s="729" t="str" cm="1">
        <f t="array" ref="D450">_xlfn.LET(_xlpm.x, Radley!$T$43:$AE$43, _xlpm.y, Radley!$T$45:$AE$70, _xlpm.z, Radley!$R$45:$R$70, IF(_xlfn.XLOOKUP($C450,_xlfn.XLOOKUP(D$412,_xlpm.x,_xlpm.y,""),_xlpm.z,"Not Declared")="", "Name not recorded",  _xlfn.XLOOKUP($C450,_xlfn.XLOOKUP(D$412,_xlpm.x,_xlpm.y,""),_xlpm.z,"Not Declared")))</f>
        <v>Not Declared</v>
      </c>
      <c r="E450" s="729" t="str" cm="1">
        <f t="array" ref="E450">_xlfn.LET(_xlpm.x, Radley!$T$43:$AE$43, _xlpm.y, Radley!$T$45:$AE$70, _xlpm.z, Radley!$R$45:$R$70, IF(_xlfn.XLOOKUP($C450,_xlfn.XLOOKUP(E$412,_xlpm.x,_xlpm.y,""),_xlpm.z,"Not Declared")="", "Name not recorded",  _xlfn.XLOOKUP($C450,_xlfn.XLOOKUP(E$412,_xlpm.x,_xlpm.y,""),_xlpm.z,"Not Declared")))</f>
        <v>Not Declared</v>
      </c>
      <c r="F450" s="729" t="str" cm="1">
        <f t="array" ref="F450">_xlfn.LET(_xlpm.x, Radley!$T$43:$AE$43, _xlpm.y, Radley!$T$45:$AE$70, _xlpm.z, Radley!$R$45:$R$70, IF(_xlfn.XLOOKUP($C450,_xlfn.XLOOKUP(F$412,_xlpm.x,_xlpm.y,""),_xlpm.z,"Not Declared")="", "Name not recorded",  _xlfn.XLOOKUP($C450,_xlfn.XLOOKUP(F$412,_xlpm.x,_xlpm.y,""),_xlpm.z,"Not Declared")))</f>
        <v>Not Declared</v>
      </c>
      <c r="G450" s="729" t="str" cm="1">
        <f t="array" ref="G450">_xlfn.LET(_xlpm.x, Radley!$T$43:$AE$43, _xlpm.y, Radley!$T$45:$AE$70, _xlpm.z, Radley!$R$45:$R$70, IF(_xlfn.XLOOKUP($C450,_xlfn.XLOOKUP(G$412,_xlpm.x,_xlpm.y,""),_xlpm.z,"Not Declared")="", "Name not recorded",  _xlfn.XLOOKUP($C450,_xlfn.XLOOKUP(G$412,_xlpm.x,_xlpm.y,""),_xlpm.z,"Not Declared")))</f>
        <v>Not Declared</v>
      </c>
      <c r="H450" s="729" t="str" cm="1">
        <f t="array" ref="H450">_xlfn.LET(_xlpm.x, Radley!$T$43:$AE$43, _xlpm.y, Radley!$T$45:$AE$70, _xlpm.z, Radley!$R$45:$R$70, IF(_xlfn.XLOOKUP($C450,_xlfn.XLOOKUP(H$412,_xlpm.x,_xlpm.y,""),_xlpm.z,"Not Declared")="", "Name not recorded",  _xlfn.XLOOKUP($C450,_xlfn.XLOOKUP(H$412,_xlpm.x,_xlpm.y,""),_xlpm.z,"Not Declared")))</f>
        <v>Not Declared</v>
      </c>
      <c r="I450" s="729" t="str" cm="1">
        <f t="array" ref="I450">_xlfn.LET(_xlpm.x, Radley!$T$43:$AE$43, _xlpm.y, Radley!$T$45:$AE$70, _xlpm.z, Radley!$R$45:$R$70, IF(_xlfn.XLOOKUP($C450,_xlfn.XLOOKUP(I$412,_xlpm.x,_xlpm.y,""),_xlpm.z,"Not Declared")="", "Name not recorded",  _xlfn.XLOOKUP($C450,_xlfn.XLOOKUP(I$412,_xlpm.x,_xlpm.y,""),_xlpm.z,"Not Declared")))</f>
        <v>Not Declared</v>
      </c>
      <c r="J450" s="729" t="str" cm="1">
        <f t="array" ref="J450">_xlfn.LET(_xlpm.x, Radley!$T$43:$AE$43, _xlpm.y, Radley!$T$45:$AE$70, _xlpm.z, Radley!$R$45:$R$70, IF(_xlfn.XLOOKUP($C450,_xlfn.XLOOKUP(J$412,_xlpm.x,_xlpm.y,""),_xlpm.z,"Not Declared")="", "Name not recorded",  _xlfn.XLOOKUP($C450,_xlfn.XLOOKUP(J$412,_xlpm.x,_xlpm.y,""),_xlpm.z,"Not Declared")))</f>
        <v>Not Declared</v>
      </c>
      <c r="K450" s="729" t="str" cm="1">
        <f t="array" ref="K450">_xlfn.LET(_xlpm.x, Radley!$T$43:$AE$43, _xlpm.y, Radley!$T$45:$AE$70, _xlpm.z, Radley!$R$45:$R$70, IF(_xlfn.XLOOKUP($C450,_xlfn.XLOOKUP(K$412,_xlpm.x,_xlpm.y,""),_xlpm.z,"Not Declared")="", "Name not recorded",  _xlfn.XLOOKUP($C450,_xlfn.XLOOKUP(K$412,_xlpm.x,_xlpm.y,""),_xlpm.z,"Not Declared")))</f>
        <v>Not Declared</v>
      </c>
      <c r="L450" s="729" t="str" cm="1">
        <f t="array" ref="L450">_xlfn.LET(_xlpm.x, Radley!$T$43:$AE$43, _xlpm.y, Radley!$T$45:$AE$70, _xlpm.z, Radley!$R$45:$R$70, IF(_xlfn.XLOOKUP($C450,_xlfn.XLOOKUP(L$412,_xlpm.x,_xlpm.y,""),_xlpm.z,"Not Declared")="", "Name not recorded",  _xlfn.XLOOKUP($C450,_xlfn.XLOOKUP(L$412,_xlpm.x,_xlpm.y,""),_xlpm.z,"Not Declared")))</f>
        <v>Not Declared</v>
      </c>
      <c r="M450" s="729" t="str" cm="1">
        <f t="array" ref="M450">_xlfn.LET(_xlpm.x, Radley!$T$43:$AE$43, _xlpm.y, Radley!$T$45:$AE$70, _xlpm.z, Radley!$R$45:$R$70, IF(_xlfn.XLOOKUP($C450,_xlfn.XLOOKUP(M$412,_xlpm.x,_xlpm.y,""),_xlpm.z,"Not Declared")="", "Name not recorded",  _xlfn.XLOOKUP($C450,_xlfn.XLOOKUP(M$412,_xlpm.x,_xlpm.y,""),_xlpm.z,"Not Declared")))</f>
        <v>Not Declared</v>
      </c>
      <c r="N450" s="729" t="str" cm="1">
        <f t="array" ref="N450">_xlfn.LET(_xlpm.x, Radley!$T$43:$AE$43, _xlpm.y, Radley!$T$45:$AE$70, _xlpm.z, Radley!$R$45:$R$70, IF(_xlfn.XLOOKUP($C450,_xlfn.XLOOKUP(N$412,_xlpm.x,_xlpm.y,""),_xlpm.z,"Not Declared")="", "Name not recorded",  _xlfn.XLOOKUP($C450,_xlfn.XLOOKUP(N$412,_xlpm.x,_xlpm.y,""),_xlpm.z,"Not Declared")))</f>
        <v>Not Declared</v>
      </c>
      <c r="O450" s="729" t="str" cm="1">
        <f t="array" ref="O450">_xlfn.LET(_xlpm.x, Radley!$T$43:$AE$43, _xlpm.y, Radley!$T$45:$AE$70, _xlpm.z, Radley!$R$45:$R$70, IF(_xlfn.XLOOKUP($C450,_xlfn.XLOOKUP(O$412,_xlpm.x,_xlpm.y,""),_xlpm.z,"Not Declared")="", "Name not recorded",  _xlfn.XLOOKUP($C450,_xlfn.XLOOKUP(O$412,_xlpm.x,_xlpm.y,""),_xlpm.z,"Not Declared")))</f>
        <v>Not Declared</v>
      </c>
      <c r="P450" s="732"/>
      <c r="Q450" s="732"/>
      <c r="R450" s="732"/>
      <c r="S450" s="732"/>
      <c r="T450" s="732"/>
      <c r="U450" s="732"/>
      <c r="V450" s="732"/>
      <c r="W450" s="732"/>
      <c r="X450" s="732"/>
      <c r="Z450" s="433"/>
      <c r="AA450" s="747" t="str" cm="1">
        <f t="array" ref="AA450">_xlfn.LET(_xlpm.a,_xlfn.XLOOKUP(1,('Number Allocation'!$C$6:$C$1483=AC450)*('Number Allocation'!$D$6:$D$1483=AD450),'Number Allocation'!$A$6:$A$1483,"..."),IF(_xlpm.a="","...",_xlpm.a))</f>
        <v>...</v>
      </c>
      <c r="AB450" s="747">
        <v>0</v>
      </c>
      <c r="AC450" s="12" t="str">
        <v>Not Declared</v>
      </c>
      <c r="AD450" s="12" t="str">
        <v>White Horse Harriers</v>
      </c>
      <c r="AE450" s="436"/>
      <c r="AG450" s="365"/>
      <c r="AH450" s="433"/>
      <c r="AI450" s="747" t="str" cm="1">
        <f t="array" ref="AI450">_xlfn.LET(_xlpm.a,_xlfn.XLOOKUP(1,('Number Allocation'!$C$6:$C$1483=AK450)*('Number Allocation'!$D$6:$D$1483=AL450),'Number Allocation'!$A$6:$A$1483,"..."),IF(_xlpm.a="","...",_xlpm.a))</f>
        <v>...</v>
      </c>
      <c r="AJ450" s="747">
        <v>0</v>
      </c>
      <c r="AK450" s="12" t="str">
        <v>Not Declared</v>
      </c>
      <c r="AL450" s="12" t="str">
        <v>Oxford City AC</v>
      </c>
      <c r="AM450" s="436"/>
      <c r="AO450" s="365"/>
      <c r="AP450" s="433"/>
      <c r="AQ450" s="747" t="str" cm="1">
        <f t="array" ref="AQ450">_xlfn.LET(_xlpm.a,_xlfn.XLOOKUP(1,('Number Allocation'!$C$6:$C$1483=AS450)*('Number Allocation'!$D$6:$D$1483=AT450),'Number Allocation'!$A$6:$A$1483,"..."),IF(_xlpm.a="","...",_xlpm.a))</f>
        <v>...</v>
      </c>
      <c r="AR450" s="747">
        <v>0</v>
      </c>
      <c r="AS450" s="12" t="str">
        <v>Not Declared</v>
      </c>
      <c r="AT450" s="12" t="str">
        <v>Banbury Harriers AC</v>
      </c>
      <c r="AU450" s="436"/>
      <c r="AW450" s="365"/>
      <c r="AX450" s="433"/>
      <c r="AY450" s="747" t="str" cm="1">
        <f t="array" ref="AY450">_xlfn.LET(_xlpm.a,_xlfn.XLOOKUP(1,('Number Allocation'!$C$6:$C$1483=BA450)*('Number Allocation'!$D$6:$D$1483=BB450),'Number Allocation'!$A$6:$A$1483,"..."),IF(_xlpm.a="","...",_xlpm.a))</f>
        <v>...</v>
      </c>
      <c r="AZ450" s="747">
        <v>0</v>
      </c>
      <c r="BA450" s="12" t="str">
        <v>Not Declared</v>
      </c>
      <c r="BB450" s="12" t="str">
        <v>White Horse Harriers</v>
      </c>
      <c r="BC450" s="436"/>
      <c r="BE450" s="365"/>
      <c r="BF450" s="433"/>
      <c r="BG450" s="747" t="str" cm="1">
        <f t="array" ref="BG450">_xlfn.LET(_xlpm.a,_xlfn.XLOOKUP(1,('Number Allocation'!$C$6:$C$1483=BI450)*('Number Allocation'!$D$6:$D$1483=BJ450),'Number Allocation'!$A$6:$A$1483,"..."),IF(_xlpm.a="","...",_xlpm.a))</f>
        <v>...</v>
      </c>
      <c r="BH450" s="747">
        <v>0</v>
      </c>
      <c r="BI450" s="12" t="str">
        <v>Not Declared</v>
      </c>
      <c r="BJ450" s="12" t="str">
        <v>Oxford City AC</v>
      </c>
      <c r="BK450" s="436"/>
      <c r="BM450" s="365"/>
      <c r="BN450" s="433"/>
      <c r="BO450" s="747" t="str" cm="1">
        <f t="array" ref="BO450">_xlfn.LET(_xlpm.a,_xlfn.XLOOKUP(1,('Number Allocation'!$C$6:$C$1483=BQ450)*('Number Allocation'!$D$6:$D$1483=BR450),'Number Allocation'!$A$6:$A$1483,"..."),IF(_xlpm.a="","...",_xlpm.a))</f>
        <v>...</v>
      </c>
      <c r="BP450" s="747">
        <v>0</v>
      </c>
      <c r="BQ450" s="12" t="str">
        <v>Not Declared</v>
      </c>
      <c r="BR450" s="12" t="str">
        <v>Bicester AC</v>
      </c>
      <c r="BS450" s="436"/>
      <c r="BU450" s="365"/>
      <c r="BV450" s="433"/>
      <c r="BW450" s="747" t="str" cm="1">
        <f t="array" ref="BW450">_xlfn.LET(_xlpm.a,_xlfn.XLOOKUP(1,('Number Allocation'!$C$6:$C$1483=BY450)*('Number Allocation'!$D$6:$D$1483=BZ450),'Number Allocation'!$A$6:$A$1483,"..."),IF(_xlpm.a="","...",_xlpm.a))</f>
        <v>...</v>
      </c>
      <c r="BX450" s="747">
        <v>0</v>
      </c>
      <c r="BY450" s="12" t="str">
        <v>Not Declared</v>
      </c>
      <c r="BZ450" s="12" t="str">
        <v>White Horse Harriers</v>
      </c>
      <c r="CA450" s="747"/>
      <c r="CB450" s="3"/>
      <c r="CC450" s="3"/>
      <c r="CD450" s="433"/>
      <c r="CE450" s="747" t="str" cm="1">
        <f t="array" ref="CE450">_xlfn.LET(_xlpm.a,_xlfn.XLOOKUP(1,('Number Allocation'!$C$6:$C$1483=CG450)*('Number Allocation'!$D$6:$D$1483=CH450),'Number Allocation'!$A$6:$A$1483,"..."),IF(_xlpm.a="","...",_xlpm.a))</f>
        <v>...</v>
      </c>
      <c r="CF450" s="747">
        <v>0</v>
      </c>
      <c r="CG450" s="12" t="str">
        <v>Not Declared</v>
      </c>
      <c r="CH450" s="12" t="str">
        <v>Team Kennet</v>
      </c>
      <c r="CI450" s="747"/>
      <c r="CJ450" s="3"/>
      <c r="CK450" s="3"/>
      <c r="CL450" s="433"/>
      <c r="CM450" s="747" t="str" cm="1">
        <f t="array" ref="CM450">_xlfn.LET(_xlpm.a,_xlfn.XLOOKUP(1,('Number Allocation'!$C$6:$C$1483=CO450)*('Number Allocation'!$D$6:$D$1483=CP450),'Number Allocation'!$A$6:$A$1483,"..."),IF(_xlpm.a="","...",_xlpm.a))</f>
        <v>...</v>
      </c>
      <c r="CN450" s="747">
        <v>0</v>
      </c>
      <c r="CO450" s="12" t="str">
        <v>Not Declared</v>
      </c>
      <c r="CP450" s="12" t="str">
        <v>Bicester AC</v>
      </c>
      <c r="CQ450" s="747"/>
      <c r="CR450" s="3"/>
      <c r="CS450" s="3"/>
      <c r="CT450" s="433"/>
      <c r="CU450" s="747" t="str" cm="1">
        <f t="array" ref="CU450">_xlfn.LET(_xlpm.a,_xlfn.XLOOKUP(1,('Number Allocation'!$C$6:$C$1483=CW450)*('Number Allocation'!$D$6:$D$1483=CX450),'Number Allocation'!$A$6:$A$1483,"..."),IF(_xlpm.a="","...",_xlpm.a))</f>
        <v>...</v>
      </c>
      <c r="CV450" s="747">
        <v>0</v>
      </c>
      <c r="CW450" s="12" t="str">
        <v>Not Declared</v>
      </c>
      <c r="CX450" s="12" t="str">
        <v>Bicester AC</v>
      </c>
      <c r="CY450" s="747"/>
      <c r="CZ450" s="3"/>
      <c r="DA450" s="3"/>
      <c r="DB450" s="433"/>
      <c r="DC450" s="747" t="str" cm="1">
        <f t="array" ref="DC450">_xlfn.LET(_xlpm.a,_xlfn.XLOOKUP(1,('Number Allocation'!$C$6:$C$1483=DE450)*('Number Allocation'!$D$6:$D$1483=DF450),'Number Allocation'!$A$6:$A$1483,"..."),IF(_xlpm.a="","...",_xlpm.a))</f>
        <v>...</v>
      </c>
      <c r="DD450" s="747">
        <v>0</v>
      </c>
      <c r="DE450" s="12" t="str">
        <v>Not Declared</v>
      </c>
      <c r="DF450" s="12" t="str">
        <v>Team Kennet</v>
      </c>
      <c r="DG450" s="747"/>
      <c r="DH450" s="3"/>
      <c r="DI450" s="3"/>
      <c r="DJ450" s="433"/>
      <c r="DK450" s="747" t="str" cm="1">
        <f t="array" ref="DK450">_xlfn.LET(_xlpm.a,_xlfn.XLOOKUP(1,('Number Allocation'!$C$6:$C$1483=DM450)*('Number Allocation'!$D$6:$D$1483=DN450),'Number Allocation'!$A$6:$A$1483,"..."),IF(_xlpm.a="","...",_xlpm.a))</f>
        <v>...</v>
      </c>
      <c r="DL450" s="747">
        <v>0</v>
      </c>
      <c r="DM450" s="12" t="str">
        <v>Not Declared</v>
      </c>
      <c r="DN450" s="12" t="str">
        <v>Radley AC</v>
      </c>
      <c r="DO450" s="747"/>
      <c r="DP450" s="3"/>
      <c r="DQ450" s="3"/>
      <c r="DR450" s="88"/>
      <c r="DS450" s="88"/>
      <c r="DT450" s="88"/>
      <c r="DZ450" s="15"/>
      <c r="EA450" s="15"/>
    </row>
    <row r="451" spans="1:131" s="359" customFormat="1" ht="21" customHeight="1">
      <c r="A451" s="358" t="str">
        <f>A449</f>
        <v>Radley AC</v>
      </c>
      <c r="B451" s="729"/>
      <c r="C451" s="729" t="s">
        <v>517</v>
      </c>
      <c r="D451" s="729" t="str" cm="1">
        <f t="array" ref="D451">_xlfn.LET(_xlpm.x, Radley!$T$43:$AE$43, _xlpm.y, Radley!$T$45:$AE$70, _xlpm.z, Radley!$R$45:$R$70, IF(_xlfn.XLOOKUP($C451,_xlfn.XLOOKUP(D$412,_xlpm.x,_xlpm.y,""),_xlpm.z,"Not Declared")="", "Name not recorded",  _xlfn.XLOOKUP($C451,_xlfn.XLOOKUP(D$412,_xlpm.x,_xlpm.y,""),_xlpm.z,"Not Declared")))</f>
        <v>Not Declared</v>
      </c>
      <c r="E451" s="729" t="str" cm="1">
        <f t="array" ref="E451">_xlfn.LET(_xlpm.x, Radley!$T$43:$AE$43, _xlpm.y, Radley!$T$45:$AE$70, _xlpm.z, Radley!$R$45:$R$70, IF(_xlfn.XLOOKUP($C451,_xlfn.XLOOKUP(E$412,_xlpm.x,_xlpm.y,""),_xlpm.z,"Not Declared")="", "Name not recorded",  _xlfn.XLOOKUP($C451,_xlfn.XLOOKUP(E$412,_xlpm.x,_xlpm.y,""),_xlpm.z,"Not Declared")))</f>
        <v>Not Declared</v>
      </c>
      <c r="F451" s="729" t="str" cm="1">
        <f t="array" ref="F451">_xlfn.LET(_xlpm.x, Radley!$T$43:$AE$43, _xlpm.y, Radley!$T$45:$AE$70, _xlpm.z, Radley!$R$45:$R$70, IF(_xlfn.XLOOKUP($C451,_xlfn.XLOOKUP(F$412,_xlpm.x,_xlpm.y,""),_xlpm.z,"Not Declared")="", "Name not recorded",  _xlfn.XLOOKUP($C451,_xlfn.XLOOKUP(F$412,_xlpm.x,_xlpm.y,""),_xlpm.z,"Not Declared")))</f>
        <v>Not Declared</v>
      </c>
      <c r="G451" s="729" t="str" cm="1">
        <f t="array" ref="G451">_xlfn.LET(_xlpm.x, Radley!$T$43:$AE$43, _xlpm.y, Radley!$T$45:$AE$70, _xlpm.z, Radley!$R$45:$R$70, IF(_xlfn.XLOOKUP($C451,_xlfn.XLOOKUP(G$412,_xlpm.x,_xlpm.y,""),_xlpm.z,"Not Declared")="", "Name not recorded",  _xlfn.XLOOKUP($C451,_xlfn.XLOOKUP(G$412,_xlpm.x,_xlpm.y,""),_xlpm.z,"Not Declared")))</f>
        <v>Not Declared</v>
      </c>
      <c r="H451" s="729" t="str" cm="1">
        <f t="array" ref="H451">_xlfn.LET(_xlpm.x, Radley!$T$43:$AE$43, _xlpm.y, Radley!$T$45:$AE$70, _xlpm.z, Radley!$R$45:$R$70, IF(_xlfn.XLOOKUP($C451,_xlfn.XLOOKUP(H$412,_xlpm.x,_xlpm.y,""),_xlpm.z,"Not Declared")="", "Name not recorded",  _xlfn.XLOOKUP($C451,_xlfn.XLOOKUP(H$412,_xlpm.x,_xlpm.y,""),_xlpm.z,"Not Declared")))</f>
        <v>Not Declared</v>
      </c>
      <c r="I451" s="729" t="str" cm="1">
        <f t="array" ref="I451">_xlfn.LET(_xlpm.x, Radley!$T$43:$AE$43, _xlpm.y, Radley!$T$45:$AE$70, _xlpm.z, Radley!$R$45:$R$70, IF(_xlfn.XLOOKUP($C451,_xlfn.XLOOKUP(I$412,_xlpm.x,_xlpm.y,""),_xlpm.z,"Not Declared")="", "Name not recorded",  _xlfn.XLOOKUP($C451,_xlfn.XLOOKUP(I$412,_xlpm.x,_xlpm.y,""),_xlpm.z,"Not Declared")))</f>
        <v>Not Declared</v>
      </c>
      <c r="J451" s="729" t="str" cm="1">
        <f t="array" ref="J451">_xlfn.LET(_xlpm.x, Radley!$T$43:$AE$43, _xlpm.y, Radley!$T$45:$AE$70, _xlpm.z, Radley!$R$45:$R$70, IF(_xlfn.XLOOKUP($C451,_xlfn.XLOOKUP(J$412,_xlpm.x,_xlpm.y,""),_xlpm.z,"Not Declared")="", "Name not recorded",  _xlfn.XLOOKUP($C451,_xlfn.XLOOKUP(J$412,_xlpm.x,_xlpm.y,""),_xlpm.z,"Not Declared")))</f>
        <v>Not Declared</v>
      </c>
      <c r="K451" s="729" t="str" cm="1">
        <f t="array" ref="K451">_xlfn.LET(_xlpm.x, Radley!$T$43:$AE$43, _xlpm.y, Radley!$T$45:$AE$70, _xlpm.z, Radley!$R$45:$R$70, IF(_xlfn.XLOOKUP($C451,_xlfn.XLOOKUP(K$412,_xlpm.x,_xlpm.y,""),_xlpm.z,"Not Declared")="", "Name not recorded",  _xlfn.XLOOKUP($C451,_xlfn.XLOOKUP(K$412,_xlpm.x,_xlpm.y,""),_xlpm.z,"Not Declared")))</f>
        <v>Not Declared</v>
      </c>
      <c r="L451" s="729" t="str" cm="1">
        <f t="array" ref="L451">_xlfn.LET(_xlpm.x, Radley!$T$43:$AE$43, _xlpm.y, Radley!$T$45:$AE$70, _xlpm.z, Radley!$R$45:$R$70, IF(_xlfn.XLOOKUP($C451,_xlfn.XLOOKUP(L$412,_xlpm.x,_xlpm.y,""),_xlpm.z,"Not Declared")="", "Name not recorded",  _xlfn.XLOOKUP($C451,_xlfn.XLOOKUP(L$412,_xlpm.x,_xlpm.y,""),_xlpm.z,"Not Declared")))</f>
        <v>Not Declared</v>
      </c>
      <c r="M451" s="729" t="str" cm="1">
        <f t="array" ref="M451">_xlfn.LET(_xlpm.x, Radley!$T$43:$AE$43, _xlpm.y, Radley!$T$45:$AE$70, _xlpm.z, Radley!$R$45:$R$70, IF(_xlfn.XLOOKUP($C451,_xlfn.XLOOKUP(M$412,_xlpm.x,_xlpm.y,""),_xlpm.z,"Not Declared")="", "Name not recorded",  _xlfn.XLOOKUP($C451,_xlfn.XLOOKUP(M$412,_xlpm.x,_xlpm.y,""),_xlpm.z,"Not Declared")))</f>
        <v>Not Declared</v>
      </c>
      <c r="N451" s="729" t="str" cm="1">
        <f t="array" ref="N451">_xlfn.LET(_xlpm.x, Radley!$T$43:$AE$43, _xlpm.y, Radley!$T$45:$AE$70, _xlpm.z, Radley!$R$45:$R$70, IF(_xlfn.XLOOKUP($C451,_xlfn.XLOOKUP(N$412,_xlpm.x,_xlpm.y,""),_xlpm.z,"Not Declared")="", "Name not recorded",  _xlfn.XLOOKUP($C451,_xlfn.XLOOKUP(N$412,_xlpm.x,_xlpm.y,""),_xlpm.z,"Not Declared")))</f>
        <v>Not Declared</v>
      </c>
      <c r="O451" s="729" t="str" cm="1">
        <f t="array" ref="O451">_xlfn.LET(_xlpm.x, Radley!$T$43:$AE$43, _xlpm.y, Radley!$T$45:$AE$70, _xlpm.z, Radley!$R$45:$R$70, IF(_xlfn.XLOOKUP($C451,_xlfn.XLOOKUP(O$412,_xlpm.x,_xlpm.y,""),_xlpm.z,"Not Declared")="", "Name not recorded",  _xlfn.XLOOKUP($C451,_xlfn.XLOOKUP(O$412,_xlpm.x,_xlpm.y,""),_xlpm.z,"Not Declared")))</f>
        <v>Not Declared</v>
      </c>
      <c r="P451" s="79" t="s">
        <v>517</v>
      </c>
      <c r="Q451" s="729" t="s">
        <v>319</v>
      </c>
      <c r="R451" s="729" t="s">
        <v>320</v>
      </c>
      <c r="S451" s="729" t="s">
        <v>321</v>
      </c>
      <c r="T451" s="729" t="str" cm="1">
        <f t="array" ref="T451">_xlfn.LET(_xlpm.x,Radley!$T$43:$AF$43, _xlpm.y, Radley!$T$45:$AF$70, _xlpm.z, Radley!$R$45:$R$70, IF(_xlfn.XLOOKUP(P451,_xlfn.XLOOKUP(T$412,_xlpm.x,_xlpm.y,""),_xlpm.z,"Not Declared")="", "Name not recorded",  _xlfn.XLOOKUP(P451,_xlfn.XLOOKUP(T$412,_xlpm.x,_xlpm.y,""),_xlpm.z,"Not Declared")))</f>
        <v>Not Declared</v>
      </c>
      <c r="U451" s="729" t="str" cm="1">
        <f t="array" ref="U451">_xlfn.LET(_xlpm.x,Radley!$T$43:$AF$43, _xlpm.y, Radley!$T$45:$AF$70, _xlpm.z, Radley!$R$45:$R$70, IF(_xlfn.XLOOKUP(Q451,_xlfn.XLOOKUP(U$412,_xlpm.x,_xlpm.y,""),_xlpm.z,"Not Declared")="", "Name not recorded",  _xlfn.XLOOKUP(Q451,_xlfn.XLOOKUP(U$412,_xlpm.x,_xlpm.y,""),_xlpm.z,"Not Declared")))</f>
        <v>Not Declared</v>
      </c>
      <c r="V451" s="729" t="str" cm="1">
        <f t="array" ref="V451">_xlfn.LET(_xlpm.x,Radley!$T$43:$AF$43, _xlpm.y, Radley!$T$45:$AF$70, _xlpm.z, Radley!$R$45:$R$70, IF(_xlfn.XLOOKUP(R451,_xlfn.XLOOKUP(V$412,_xlpm.x,_xlpm.y,""),_xlpm.z,"Not Declared")="", "Name not recorded",  _xlfn.XLOOKUP(R451,_xlfn.XLOOKUP(V$412,_xlpm.x,_xlpm.y,""),_xlpm.z,"Not Declared")))</f>
        <v>Not Declared</v>
      </c>
      <c r="W451" s="729" t="str" cm="1">
        <f t="array" ref="W451">_xlfn.LET(_xlpm.x,Radley!$T$43:$AF$43, _xlpm.y, Radley!$T$45:$AF$70, _xlpm.z, Radley!$R$45:$R$70, IF(_xlfn.XLOOKUP(S451,_xlfn.XLOOKUP(W$412,_xlpm.x,_xlpm.y,""),_xlpm.z,"Not Declared")="", "Name not recorded",  _xlfn.XLOOKUP(S451,_xlfn.XLOOKUP(W$412,_xlpm.x,_xlpm.y,""),_xlpm.z,"Not Declared")))</f>
        <v>Not Declared</v>
      </c>
      <c r="X451" s="358" t="str">
        <f>_xlfn.TEXTJOIN(", ",,T451:W451)</f>
        <v>Not Declared, Not Declared, Not Declared, Not Declared</v>
      </c>
      <c r="Z451" s="433"/>
      <c r="AA451" s="747" t="str" cm="1">
        <f t="array" ref="AA451">_xlfn.LET(_xlpm.a,_xlfn.XLOOKUP(1,('Number Allocation'!$C$6:$C$1483=AC451)*('Number Allocation'!$D$6:$D$1483=AD451),'Number Allocation'!$A$6:$A$1483,"..."),IF(_xlpm.a="","...",_xlpm.a))</f>
        <v>...</v>
      </c>
      <c r="AB451" s="747">
        <v>0</v>
      </c>
      <c r="AC451" s="12" t="str">
        <v>Not Declared</v>
      </c>
      <c r="AD451" s="12" t="str">
        <v>Team Kennet</v>
      </c>
      <c r="AE451" s="436"/>
      <c r="AG451" s="365"/>
      <c r="AH451" s="433"/>
      <c r="AI451" s="747" t="str" cm="1">
        <f t="array" ref="AI451">_xlfn.LET(_xlpm.a,_xlfn.XLOOKUP(1,('Number Allocation'!$C$6:$C$1483=AK451)*('Number Allocation'!$D$6:$D$1483=AL451),'Number Allocation'!$A$6:$A$1483,"..."),IF(_xlpm.a="","...",_xlpm.a))</f>
        <v>...</v>
      </c>
      <c r="AJ451" s="747">
        <v>0</v>
      </c>
      <c r="AK451" s="12" t="str">
        <v>Not Declared</v>
      </c>
      <c r="AL451" s="12" t="str">
        <v>Team Kennet</v>
      </c>
      <c r="AM451" s="436"/>
      <c r="AO451" s="365"/>
      <c r="AP451" s="433"/>
      <c r="AQ451" s="747" t="str" cm="1">
        <f t="array" ref="AQ451">_xlfn.LET(_xlpm.a,_xlfn.XLOOKUP(1,('Number Allocation'!$C$6:$C$1483=AS451)*('Number Allocation'!$D$6:$D$1483=AT451),'Number Allocation'!$A$6:$A$1483,"..."),IF(_xlpm.a="","...",_xlpm.a))</f>
        <v>...</v>
      </c>
      <c r="AR451" s="747">
        <v>0</v>
      </c>
      <c r="AS451" s="12" t="str">
        <v>Not Declared</v>
      </c>
      <c r="AT451" s="12" t="str">
        <v>Witney Road Runners</v>
      </c>
      <c r="AU451" s="436"/>
      <c r="AW451" s="365"/>
      <c r="AX451" s="433"/>
      <c r="AY451" s="747" t="str" cm="1">
        <f t="array" ref="AY451">_xlfn.LET(_xlpm.a,_xlfn.XLOOKUP(1,('Number Allocation'!$C$6:$C$1483=BA451)*('Number Allocation'!$D$6:$D$1483=BB451),'Number Allocation'!$A$6:$A$1483,"..."),IF(_xlpm.a="","...",_xlpm.a))</f>
        <v>...</v>
      </c>
      <c r="AZ451" s="747">
        <v>0</v>
      </c>
      <c r="BA451" s="12" t="str">
        <v>Not Declared</v>
      </c>
      <c r="BB451" s="12" t="str">
        <v>Witney Road Runners</v>
      </c>
      <c r="BC451" s="436"/>
      <c r="BE451" s="365"/>
      <c r="BF451" s="433"/>
      <c r="BG451" s="747" t="str" cm="1">
        <f t="array" ref="BG451">_xlfn.LET(_xlpm.a,_xlfn.XLOOKUP(1,('Number Allocation'!$C$6:$C$1483=BI451)*('Number Allocation'!$D$6:$D$1483=BJ451),'Number Allocation'!$A$6:$A$1483,"..."),IF(_xlpm.a="","...",_xlpm.a))</f>
        <v>...</v>
      </c>
      <c r="BH451" s="747">
        <v>0</v>
      </c>
      <c r="BI451" s="12" t="str">
        <v>Not Declared</v>
      </c>
      <c r="BJ451" s="12" t="str">
        <v>Abingdon AC</v>
      </c>
      <c r="BK451" s="436"/>
      <c r="BM451" s="365"/>
      <c r="BN451" s="433"/>
      <c r="BO451" s="747" t="str" cm="1">
        <f t="array" ref="BO451">_xlfn.LET(_xlpm.a,_xlfn.XLOOKUP(1,('Number Allocation'!$C$6:$C$1483=BQ451)*('Number Allocation'!$D$6:$D$1483=BR451),'Number Allocation'!$A$6:$A$1483,"..."),IF(_xlpm.a="","...",_xlpm.a))</f>
        <v>...</v>
      </c>
      <c r="BP451" s="747">
        <v>0</v>
      </c>
      <c r="BQ451" s="12" t="str">
        <v>Not Declared</v>
      </c>
      <c r="BR451" s="12" t="str">
        <v>Abingdon AC</v>
      </c>
      <c r="BS451" s="436"/>
      <c r="BU451" s="365"/>
      <c r="BV451" s="433"/>
      <c r="BW451" s="747" t="str" cm="1">
        <f t="array" ref="BW451">_xlfn.LET(_xlpm.a,_xlfn.XLOOKUP(1,('Number Allocation'!$C$6:$C$1483=BY451)*('Number Allocation'!$D$6:$D$1483=BZ451),'Number Allocation'!$A$6:$A$1483,"..."),IF(_xlpm.a="","...",_xlpm.a))</f>
        <v>...</v>
      </c>
      <c r="BX451" s="747">
        <v>0</v>
      </c>
      <c r="BY451" s="12" t="str">
        <v>Not Declared</v>
      </c>
      <c r="BZ451" s="12" t="str">
        <v>Witney Road Runners</v>
      </c>
      <c r="CA451" s="747"/>
      <c r="CB451" s="3"/>
      <c r="CC451" s="3"/>
      <c r="CD451" s="433"/>
      <c r="CE451" s="747" t="str" cm="1">
        <f t="array" ref="CE451">_xlfn.LET(_xlpm.a,_xlfn.XLOOKUP(1,('Number Allocation'!$C$6:$C$1483=CG451)*('Number Allocation'!$D$6:$D$1483=CH451),'Number Allocation'!$A$6:$A$1483,"..."),IF(_xlpm.a="","...",_xlpm.a))</f>
        <v>...</v>
      </c>
      <c r="CF451" s="747">
        <v>0</v>
      </c>
      <c r="CG451" s="12" t="str">
        <v>Not Declared</v>
      </c>
      <c r="CH451" s="12" t="str">
        <v>Abingdon AC</v>
      </c>
      <c r="CI451" s="747"/>
      <c r="CJ451" s="3"/>
      <c r="CK451" s="3"/>
      <c r="CL451" s="433"/>
      <c r="CM451" s="747" t="str" cm="1">
        <f t="array" ref="CM451">_xlfn.LET(_xlpm.a,_xlfn.XLOOKUP(1,('Number Allocation'!$C$6:$C$1483=CO451)*('Number Allocation'!$D$6:$D$1483=CP451),'Number Allocation'!$A$6:$A$1483,"..."),IF(_xlpm.a="","...",_xlpm.a))</f>
        <v>...</v>
      </c>
      <c r="CN451" s="747">
        <v>0</v>
      </c>
      <c r="CO451" s="12" t="str">
        <v>Not Declared</v>
      </c>
      <c r="CP451" s="12" t="str">
        <v>Banbury Harriers AC</v>
      </c>
      <c r="CQ451" s="747"/>
      <c r="CR451" s="3"/>
      <c r="CS451" s="3"/>
      <c r="CT451" s="433"/>
      <c r="CU451" s="747" t="str" cm="1">
        <f t="array" ref="CU451">_xlfn.LET(_xlpm.a,_xlfn.XLOOKUP(1,('Number Allocation'!$C$6:$C$1483=CW451)*('Number Allocation'!$D$6:$D$1483=CX451),'Number Allocation'!$A$6:$A$1483,"..."),IF(_xlpm.a="","...",_xlpm.a))</f>
        <v>...</v>
      </c>
      <c r="CV451" s="747">
        <v>0</v>
      </c>
      <c r="CW451" s="12" t="str">
        <v>Not Declared</v>
      </c>
      <c r="CX451" s="12" t="str">
        <v>Oxford City AC</v>
      </c>
      <c r="CY451" s="747"/>
      <c r="CZ451" s="3"/>
      <c r="DA451" s="3"/>
      <c r="DB451" s="433"/>
      <c r="DC451" s="747" t="str" cm="1">
        <f t="array" ref="DC451">_xlfn.LET(_xlpm.a,_xlfn.XLOOKUP(1,('Number Allocation'!$C$6:$C$1483=DE451)*('Number Allocation'!$D$6:$D$1483=DF451),'Number Allocation'!$A$6:$A$1483,"..."),IF(_xlpm.a="","...",_xlpm.a))</f>
        <v>...</v>
      </c>
      <c r="DD451" s="747">
        <v>0</v>
      </c>
      <c r="DE451" s="12" t="str">
        <v>Not Declared</v>
      </c>
      <c r="DF451" s="12" t="str">
        <v>Witney Road Runners</v>
      </c>
      <c r="DG451" s="747"/>
      <c r="DH451" s="3"/>
      <c r="DI451" s="3"/>
      <c r="DJ451" s="433"/>
      <c r="DK451" s="747" t="str" cm="1">
        <f t="array" ref="DK451">_xlfn.LET(_xlpm.a,_xlfn.XLOOKUP(1,('Number Allocation'!$C$6:$C$1483=DM451)*('Number Allocation'!$D$6:$D$1483=DN451),'Number Allocation'!$A$6:$A$1483,"..."),IF(_xlpm.a="","...",_xlpm.a))</f>
        <v>...</v>
      </c>
      <c r="DL451" s="747">
        <v>0</v>
      </c>
      <c r="DM451" s="12" t="str">
        <v>Not Declared</v>
      </c>
      <c r="DN451" s="12" t="str">
        <v>Witney Road Runners</v>
      </c>
      <c r="DO451" s="747"/>
      <c r="DP451" s="3"/>
      <c r="DQ451" s="3"/>
      <c r="DR451" s="88"/>
      <c r="DS451" s="88"/>
      <c r="DT451" s="88"/>
      <c r="DZ451" s="15"/>
      <c r="EA451" s="15"/>
    </row>
    <row r="452" spans="1:131" s="359" customFormat="1" ht="21" customHeight="1">
      <c r="A452" s="358" t="str">
        <f t="shared" ref="A452:A456" si="49">A450</f>
        <v>Radley AC</v>
      </c>
      <c r="B452" s="729"/>
      <c r="C452" s="729" t="s">
        <v>319</v>
      </c>
      <c r="D452" s="729" t="str" cm="1">
        <f t="array" ref="D452">_xlfn.LET(_xlpm.x, Radley!$T$43:$AE$43, _xlpm.y, Radley!$T$45:$AE$70, _xlpm.z, Radley!$R$45:$R$70, IF(_xlfn.XLOOKUP($C452,_xlfn.XLOOKUP(D$412,_xlpm.x,_xlpm.y,""),_xlpm.z,"Not Declared")="", "Name not recorded",  _xlfn.XLOOKUP($C452,_xlfn.XLOOKUP(D$412,_xlpm.x,_xlpm.y,""),_xlpm.z,"Not Declared")))</f>
        <v>Not Declared</v>
      </c>
      <c r="E452" s="729" t="str" cm="1">
        <f t="array" ref="E452">_xlfn.LET(_xlpm.x, Radley!$T$43:$AE$43, _xlpm.y, Radley!$T$45:$AE$70, _xlpm.z, Radley!$R$45:$R$70, IF(_xlfn.XLOOKUP($C452,_xlfn.XLOOKUP(E$412,_xlpm.x,_xlpm.y,""),_xlpm.z,"Not Declared")="", "Name not recorded",  _xlfn.XLOOKUP($C452,_xlfn.XLOOKUP(E$412,_xlpm.x,_xlpm.y,""),_xlpm.z,"Not Declared")))</f>
        <v>Not Declared</v>
      </c>
      <c r="F452" s="729" t="str" cm="1">
        <f t="array" ref="F452">_xlfn.LET(_xlpm.x, Radley!$T$43:$AE$43, _xlpm.y, Radley!$T$45:$AE$70, _xlpm.z, Radley!$R$45:$R$70, IF(_xlfn.XLOOKUP($C452,_xlfn.XLOOKUP(F$412,_xlpm.x,_xlpm.y,""),_xlpm.z,"Not Declared")="", "Name not recorded",  _xlfn.XLOOKUP($C452,_xlfn.XLOOKUP(F$412,_xlpm.x,_xlpm.y,""),_xlpm.z,"Not Declared")))</f>
        <v>Not Declared</v>
      </c>
      <c r="G452" s="729" t="str" cm="1">
        <f t="array" ref="G452">_xlfn.LET(_xlpm.x, Radley!$T$43:$AE$43, _xlpm.y, Radley!$T$45:$AE$70, _xlpm.z, Radley!$R$45:$R$70, IF(_xlfn.XLOOKUP($C452,_xlfn.XLOOKUP(G$412,_xlpm.x,_xlpm.y,""),_xlpm.z,"Not Declared")="", "Name not recorded",  _xlfn.XLOOKUP($C452,_xlfn.XLOOKUP(G$412,_xlpm.x,_xlpm.y,""),_xlpm.z,"Not Declared")))</f>
        <v>Not Declared</v>
      </c>
      <c r="H452" s="729" t="str" cm="1">
        <f t="array" ref="H452">_xlfn.LET(_xlpm.x, Radley!$T$43:$AE$43, _xlpm.y, Radley!$T$45:$AE$70, _xlpm.z, Radley!$R$45:$R$70, IF(_xlfn.XLOOKUP($C452,_xlfn.XLOOKUP(H$412,_xlpm.x,_xlpm.y,""),_xlpm.z,"Not Declared")="", "Name not recorded",  _xlfn.XLOOKUP($C452,_xlfn.XLOOKUP(H$412,_xlpm.x,_xlpm.y,""),_xlpm.z,"Not Declared")))</f>
        <v>Not Declared</v>
      </c>
      <c r="I452" s="729" t="str" cm="1">
        <f t="array" ref="I452">_xlfn.LET(_xlpm.x, Radley!$T$43:$AE$43, _xlpm.y, Radley!$T$45:$AE$70, _xlpm.z, Radley!$R$45:$R$70, IF(_xlfn.XLOOKUP($C452,_xlfn.XLOOKUP(I$412,_xlpm.x,_xlpm.y,""),_xlpm.z,"Not Declared")="", "Name not recorded",  _xlfn.XLOOKUP($C452,_xlfn.XLOOKUP(I$412,_xlpm.x,_xlpm.y,""),_xlpm.z,"Not Declared")))</f>
        <v>Not Declared</v>
      </c>
      <c r="J452" s="729" t="str" cm="1">
        <f t="array" ref="J452">_xlfn.LET(_xlpm.x, Radley!$T$43:$AE$43, _xlpm.y, Radley!$T$45:$AE$70, _xlpm.z, Radley!$R$45:$R$70, IF(_xlfn.XLOOKUP($C452,_xlfn.XLOOKUP(J$412,_xlpm.x,_xlpm.y,""),_xlpm.z,"Not Declared")="", "Name not recorded",  _xlfn.XLOOKUP($C452,_xlfn.XLOOKUP(J$412,_xlpm.x,_xlpm.y,""),_xlpm.z,"Not Declared")))</f>
        <v>Not Declared</v>
      </c>
      <c r="K452" s="729" t="str" cm="1">
        <f t="array" ref="K452">_xlfn.LET(_xlpm.x, Radley!$T$43:$AE$43, _xlpm.y, Radley!$T$45:$AE$70, _xlpm.z, Radley!$R$45:$R$70, IF(_xlfn.XLOOKUP($C452,_xlfn.XLOOKUP(K$412,_xlpm.x,_xlpm.y,""),_xlpm.z,"Not Declared")="", "Name not recorded",  _xlfn.XLOOKUP($C452,_xlfn.XLOOKUP(K$412,_xlpm.x,_xlpm.y,""),_xlpm.z,"Not Declared")))</f>
        <v>Not Declared</v>
      </c>
      <c r="L452" s="729" t="str" cm="1">
        <f t="array" ref="L452">_xlfn.LET(_xlpm.x, Radley!$T$43:$AE$43, _xlpm.y, Radley!$T$45:$AE$70, _xlpm.z, Radley!$R$45:$R$70, IF(_xlfn.XLOOKUP($C452,_xlfn.XLOOKUP(L$412,_xlpm.x,_xlpm.y,""),_xlpm.z,"Not Declared")="", "Name not recorded",  _xlfn.XLOOKUP($C452,_xlfn.XLOOKUP(L$412,_xlpm.x,_xlpm.y,""),_xlpm.z,"Not Declared")))</f>
        <v>Not Declared</v>
      </c>
      <c r="M452" s="729" t="str" cm="1">
        <f t="array" ref="M452">_xlfn.LET(_xlpm.x, Radley!$T$43:$AE$43, _xlpm.y, Radley!$T$45:$AE$70, _xlpm.z, Radley!$R$45:$R$70, IF(_xlfn.XLOOKUP($C452,_xlfn.XLOOKUP(M$412,_xlpm.x,_xlpm.y,""),_xlpm.z,"Not Declared")="", "Name not recorded",  _xlfn.XLOOKUP($C452,_xlfn.XLOOKUP(M$412,_xlpm.x,_xlpm.y,""),_xlpm.z,"Not Declared")))</f>
        <v>Not Declared</v>
      </c>
      <c r="N452" s="729" t="str" cm="1">
        <f t="array" ref="N452">_xlfn.LET(_xlpm.x, Radley!$T$43:$AE$43, _xlpm.y, Radley!$T$45:$AE$70, _xlpm.z, Radley!$R$45:$R$70, IF(_xlfn.XLOOKUP($C452,_xlfn.XLOOKUP(N$412,_xlpm.x,_xlpm.y,""),_xlpm.z,"Not Declared")="", "Name not recorded",  _xlfn.XLOOKUP($C452,_xlfn.XLOOKUP(N$412,_xlpm.x,_xlpm.y,""),_xlpm.z,"Not Declared")))</f>
        <v>Not Declared</v>
      </c>
      <c r="O452" s="729" t="str" cm="1">
        <f t="array" ref="O452">_xlfn.LET(_xlpm.x, Radley!$T$43:$AE$43, _xlpm.y, Radley!$T$45:$AE$70, _xlpm.z, Radley!$R$45:$R$70, IF(_xlfn.XLOOKUP($C452,_xlfn.XLOOKUP(O$412,_xlpm.x,_xlpm.y,""),_xlpm.z,"Not Declared")="", "Name not recorded",  _xlfn.XLOOKUP($C452,_xlfn.XLOOKUP(O$412,_xlpm.x,_xlpm.y,""),_xlpm.z,"Not Declared")))</f>
        <v>Not Declared</v>
      </c>
      <c r="P452" s="3"/>
      <c r="Q452" s="3"/>
      <c r="R452" s="3"/>
      <c r="S452" s="3"/>
      <c r="T452" s="3"/>
      <c r="U452" s="3"/>
      <c r="V452" s="3"/>
      <c r="W452" s="3"/>
      <c r="X452" s="3"/>
      <c r="Z452" s="433"/>
      <c r="AA452" s="749" t="str" cm="1">
        <f t="array" ref="AA452">_xlfn.LET(_xlpm.a,_xlfn.XLOOKUP(1,('Number Allocation'!$C$6:$C$1483=AC452)*('Number Allocation'!$D$6:$D$1483=AD452),'Number Allocation'!$A$6:$A$1483,"..."),IF(_xlpm.a="","...",_xlpm.a))</f>
        <v>...</v>
      </c>
      <c r="AB452" s="749">
        <v>0</v>
      </c>
      <c r="AC452" s="427" t="str">
        <v>Not Declared</v>
      </c>
      <c r="AD452" s="427" t="str">
        <v>Abingdon AC</v>
      </c>
      <c r="AE452" s="436"/>
      <c r="AG452" s="365"/>
      <c r="AH452" s="433"/>
      <c r="AI452" s="749" t="str" cm="1">
        <f t="array" ref="AI452">_xlfn.LET(_xlpm.a,_xlfn.XLOOKUP(1,('Number Allocation'!$C$6:$C$1483=AK452)*('Number Allocation'!$D$6:$D$1483=AL452),'Number Allocation'!$A$6:$A$1483,"..."),IF(_xlpm.a="","...",_xlpm.a))</f>
        <v>...</v>
      </c>
      <c r="AJ452" s="749">
        <v>0</v>
      </c>
      <c r="AK452" s="427" t="str">
        <v>Not Declared</v>
      </c>
      <c r="AL452" s="427" t="str">
        <v>Radley AC</v>
      </c>
      <c r="AM452" s="436"/>
      <c r="AO452" s="365"/>
      <c r="AP452" s="433"/>
      <c r="AQ452" s="749" t="str" cm="1">
        <f t="array" ref="AQ452">_xlfn.LET(_xlpm.a,_xlfn.XLOOKUP(1,('Number Allocation'!$C$6:$C$1483=AS452)*('Number Allocation'!$D$6:$D$1483=AT452),'Number Allocation'!$A$6:$A$1483,"..."),IF(_xlpm.a="","...",_xlpm.a))</f>
        <v>...</v>
      </c>
      <c r="AR452" s="749">
        <v>0</v>
      </c>
      <c r="AS452" s="427" t="str">
        <v>Not Declared</v>
      </c>
      <c r="AT452" s="427" t="str">
        <v>Team Kennet</v>
      </c>
      <c r="AU452" s="436"/>
      <c r="AW452" s="365"/>
      <c r="AX452" s="433"/>
      <c r="AY452" s="749" t="str" cm="1">
        <f t="array" ref="AY452">_xlfn.LET(_xlpm.a,_xlfn.XLOOKUP(1,('Number Allocation'!$C$6:$C$1483=BA452)*('Number Allocation'!$D$6:$D$1483=BB452),'Number Allocation'!$A$6:$A$1483,"..."),IF(_xlpm.a="","...",_xlpm.a))</f>
        <v>...</v>
      </c>
      <c r="AZ452" s="749">
        <v>0</v>
      </c>
      <c r="BA452" s="427" t="str">
        <v>Not Declared</v>
      </c>
      <c r="BB452" s="427" t="str">
        <v>Radley AC</v>
      </c>
      <c r="BC452" s="436"/>
      <c r="BE452" s="365"/>
      <c r="BF452" s="433"/>
      <c r="BG452" s="749" t="str" cm="1">
        <f t="array" ref="BG452">_xlfn.LET(_xlpm.a,_xlfn.XLOOKUP(1,('Number Allocation'!$C$6:$C$1483=BI452)*('Number Allocation'!$D$6:$D$1483=BJ452),'Number Allocation'!$A$6:$A$1483,"..."),IF(_xlpm.a="","...",_xlpm.a))</f>
        <v>...</v>
      </c>
      <c r="BH452" s="749">
        <v>0</v>
      </c>
      <c r="BI452" s="427" t="str">
        <v>Not Declared</v>
      </c>
      <c r="BJ452" s="427" t="str">
        <v>Banbury Harriers AC</v>
      </c>
      <c r="BK452" s="436"/>
      <c r="BM452" s="365"/>
      <c r="BN452" s="433"/>
      <c r="BO452" s="749" t="str" cm="1">
        <f t="array" ref="BO452">_xlfn.LET(_xlpm.a,_xlfn.XLOOKUP(1,('Number Allocation'!$C$6:$C$1483=BQ452)*('Number Allocation'!$D$6:$D$1483=BR452),'Number Allocation'!$A$6:$A$1483,"..."),IF(_xlpm.a="","...",_xlpm.a))</f>
        <v>...</v>
      </c>
      <c r="BP452" s="749">
        <v>0</v>
      </c>
      <c r="BQ452" s="427" t="str">
        <v>Not Declared</v>
      </c>
      <c r="BR452" s="427" t="str">
        <v>Team Kennet</v>
      </c>
      <c r="BS452" s="436"/>
      <c r="BU452" s="365"/>
      <c r="BV452" s="433"/>
      <c r="BW452" s="749" t="str" cm="1">
        <f t="array" ref="BW452">_xlfn.LET(_xlpm.a,_xlfn.XLOOKUP(1,('Number Allocation'!$C$6:$C$1483=BY452)*('Number Allocation'!$D$6:$D$1483=BZ452),'Number Allocation'!$A$6:$A$1483,"..."),IF(_xlpm.a="","...",_xlpm.a))</f>
        <v>...</v>
      </c>
      <c r="BX452" s="749">
        <v>0</v>
      </c>
      <c r="BY452" s="427" t="str">
        <v>Not Declared</v>
      </c>
      <c r="BZ452" s="427" t="str">
        <v>Abingdon AC</v>
      </c>
      <c r="CA452" s="747"/>
      <c r="CB452" s="3"/>
      <c r="CC452" s="3"/>
      <c r="CD452" s="433"/>
      <c r="CE452" s="749" t="str" cm="1">
        <f t="array" ref="CE452">_xlfn.LET(_xlpm.a,_xlfn.XLOOKUP(1,('Number Allocation'!$C$6:$C$1483=CG452)*('Number Allocation'!$D$6:$D$1483=CH452),'Number Allocation'!$A$6:$A$1483,"..."),IF(_xlpm.a="","...",_xlpm.a))</f>
        <v>...</v>
      </c>
      <c r="CF452" s="749">
        <v>0</v>
      </c>
      <c r="CG452" s="427" t="str">
        <v>Not Declared</v>
      </c>
      <c r="CH452" s="427" t="str">
        <v>White Horse Harriers</v>
      </c>
      <c r="CI452" s="747"/>
      <c r="CJ452" s="3"/>
      <c r="CK452" s="3"/>
      <c r="CL452" s="433"/>
      <c r="CM452" s="749" t="str" cm="1">
        <f t="array" ref="CM452">_xlfn.LET(_xlpm.a,_xlfn.XLOOKUP(1,('Number Allocation'!$C$6:$C$1483=CO452)*('Number Allocation'!$D$6:$D$1483=CP452),'Number Allocation'!$A$6:$A$1483,"..."),IF(_xlpm.a="","...",_xlpm.a))</f>
        <v>...</v>
      </c>
      <c r="CN452" s="749">
        <v>0</v>
      </c>
      <c r="CO452" s="427" t="str">
        <v>Not Declared</v>
      </c>
      <c r="CP452" s="427" t="str">
        <v>Team Kennet</v>
      </c>
      <c r="CQ452" s="747"/>
      <c r="CR452" s="3"/>
      <c r="CS452" s="3"/>
      <c r="CT452" s="433"/>
      <c r="CU452" s="749" t="str" cm="1">
        <f t="array" ref="CU452">_xlfn.LET(_xlpm.a,_xlfn.XLOOKUP(1,('Number Allocation'!$C$6:$C$1483=CW452)*('Number Allocation'!$D$6:$D$1483=CX452),'Number Allocation'!$A$6:$A$1483,"..."),IF(_xlpm.a="","...",_xlpm.a))</f>
        <v>...</v>
      </c>
      <c r="CV452" s="749">
        <v>0</v>
      </c>
      <c r="CW452" s="427" t="str">
        <v>Not Declared</v>
      </c>
      <c r="CX452" s="427" t="str">
        <v>Radley AC</v>
      </c>
      <c r="CY452" s="747"/>
      <c r="CZ452" s="3"/>
      <c r="DA452" s="3"/>
      <c r="DB452" s="433"/>
      <c r="DC452" s="749" t="str" cm="1">
        <f t="array" ref="DC452">_xlfn.LET(_xlpm.a,_xlfn.XLOOKUP(1,('Number Allocation'!$C$6:$C$1483=DE452)*('Number Allocation'!$D$6:$D$1483=DF452),'Number Allocation'!$A$6:$A$1483,"..."),IF(_xlpm.a="","...",_xlpm.a))</f>
        <v>...</v>
      </c>
      <c r="DD452" s="749">
        <v>0</v>
      </c>
      <c r="DE452" s="427" t="str">
        <v>Not Declared</v>
      </c>
      <c r="DF452" s="427" t="str">
        <v>Oxford City AC</v>
      </c>
      <c r="DG452" s="747"/>
      <c r="DH452" s="3"/>
      <c r="DI452" s="3"/>
      <c r="DJ452" s="433"/>
      <c r="DK452" s="749" t="str" cm="1">
        <f t="array" ref="DK452">_xlfn.LET(_xlpm.a,_xlfn.XLOOKUP(1,('Number Allocation'!$C$6:$C$1483=DM452)*('Number Allocation'!$D$6:$D$1483=DN452),'Number Allocation'!$A$6:$A$1483,"..."),IF(_xlpm.a="","...",_xlpm.a))</f>
        <v>...</v>
      </c>
      <c r="DL452" s="749">
        <v>0</v>
      </c>
      <c r="DM452" s="427" t="str">
        <v>Not Declared</v>
      </c>
      <c r="DN452" s="427" t="str">
        <v>Banbury Harriers AC</v>
      </c>
      <c r="DO452" s="747"/>
      <c r="DP452" s="3"/>
      <c r="DQ452" s="3"/>
      <c r="DR452" s="88"/>
      <c r="DS452" s="88"/>
      <c r="DT452" s="88"/>
      <c r="DZ452" s="15"/>
      <c r="EA452" s="15"/>
    </row>
    <row r="453" spans="1:131" s="359" customFormat="1" ht="21" customHeight="1">
      <c r="A453" s="358" t="str">
        <f t="shared" si="49"/>
        <v>Radley AC</v>
      </c>
      <c r="B453" s="729"/>
      <c r="C453" s="729" t="s">
        <v>320</v>
      </c>
      <c r="D453" s="729" t="str" cm="1">
        <f t="array" ref="D453">_xlfn.LET(_xlpm.x, Radley!$T$43:$AE$43, _xlpm.y, Radley!$T$45:$AE$70, _xlpm.z, Radley!$R$45:$R$70, IF(_xlfn.XLOOKUP($C453,_xlfn.XLOOKUP(D$412,_xlpm.x,_xlpm.y,""),_xlpm.z,"Not Declared")="", "Name not recorded",  _xlfn.XLOOKUP($C453,_xlfn.XLOOKUP(D$412,_xlpm.x,_xlpm.y,""),_xlpm.z,"Not Declared")))</f>
        <v>Not Declared</v>
      </c>
      <c r="E453" s="729" t="str" cm="1">
        <f t="array" ref="E453">_xlfn.LET(_xlpm.x, Radley!$T$43:$AE$43, _xlpm.y, Radley!$T$45:$AE$70, _xlpm.z, Radley!$R$45:$R$70, IF(_xlfn.XLOOKUP($C453,_xlfn.XLOOKUP(E$412,_xlpm.x,_xlpm.y,""),_xlpm.z,"Not Declared")="", "Name not recorded",  _xlfn.XLOOKUP($C453,_xlfn.XLOOKUP(E$412,_xlpm.x,_xlpm.y,""),_xlpm.z,"Not Declared")))</f>
        <v>Not Declared</v>
      </c>
      <c r="F453" s="729" t="str" cm="1">
        <f t="array" ref="F453">_xlfn.LET(_xlpm.x, Radley!$T$43:$AE$43, _xlpm.y, Radley!$T$45:$AE$70, _xlpm.z, Radley!$R$45:$R$70, IF(_xlfn.XLOOKUP($C453,_xlfn.XLOOKUP(F$412,_xlpm.x,_xlpm.y,""),_xlpm.z,"Not Declared")="", "Name not recorded",  _xlfn.XLOOKUP($C453,_xlfn.XLOOKUP(F$412,_xlpm.x,_xlpm.y,""),_xlpm.z,"Not Declared")))</f>
        <v>Not Declared</v>
      </c>
      <c r="G453" s="729" t="str" cm="1">
        <f t="array" ref="G453">_xlfn.LET(_xlpm.x, Radley!$T$43:$AE$43, _xlpm.y, Radley!$T$45:$AE$70, _xlpm.z, Radley!$R$45:$R$70, IF(_xlfn.XLOOKUP($C453,_xlfn.XLOOKUP(G$412,_xlpm.x,_xlpm.y,""),_xlpm.z,"Not Declared")="", "Name not recorded",  _xlfn.XLOOKUP($C453,_xlfn.XLOOKUP(G$412,_xlpm.x,_xlpm.y,""),_xlpm.z,"Not Declared")))</f>
        <v>Not Declared</v>
      </c>
      <c r="H453" s="729" t="str" cm="1">
        <f t="array" ref="H453">_xlfn.LET(_xlpm.x, Radley!$T$43:$AE$43, _xlpm.y, Radley!$T$45:$AE$70, _xlpm.z, Radley!$R$45:$R$70, IF(_xlfn.XLOOKUP($C453,_xlfn.XLOOKUP(H$412,_xlpm.x,_xlpm.y,""),_xlpm.z,"Not Declared")="", "Name not recorded",  _xlfn.XLOOKUP($C453,_xlfn.XLOOKUP(H$412,_xlpm.x,_xlpm.y,""),_xlpm.z,"Not Declared")))</f>
        <v>Not Declared</v>
      </c>
      <c r="I453" s="729" t="str" cm="1">
        <f t="array" ref="I453">_xlfn.LET(_xlpm.x, Radley!$T$43:$AE$43, _xlpm.y, Radley!$T$45:$AE$70, _xlpm.z, Radley!$R$45:$R$70, IF(_xlfn.XLOOKUP($C453,_xlfn.XLOOKUP(I$412,_xlpm.x,_xlpm.y,""),_xlpm.z,"Not Declared")="", "Name not recorded",  _xlfn.XLOOKUP($C453,_xlfn.XLOOKUP(I$412,_xlpm.x,_xlpm.y,""),_xlpm.z,"Not Declared")))</f>
        <v>Not Declared</v>
      </c>
      <c r="J453" s="729" t="str" cm="1">
        <f t="array" ref="J453">_xlfn.LET(_xlpm.x, Radley!$T$43:$AE$43, _xlpm.y, Radley!$T$45:$AE$70, _xlpm.z, Radley!$R$45:$R$70, IF(_xlfn.XLOOKUP($C453,_xlfn.XLOOKUP(J$412,_xlpm.x,_xlpm.y,""),_xlpm.z,"Not Declared")="", "Name not recorded",  _xlfn.XLOOKUP($C453,_xlfn.XLOOKUP(J$412,_xlpm.x,_xlpm.y,""),_xlpm.z,"Not Declared")))</f>
        <v>Not Declared</v>
      </c>
      <c r="K453" s="729" t="str" cm="1">
        <f t="array" ref="K453">_xlfn.LET(_xlpm.x, Radley!$T$43:$AE$43, _xlpm.y, Radley!$T$45:$AE$70, _xlpm.z, Radley!$R$45:$R$70, IF(_xlfn.XLOOKUP($C453,_xlfn.XLOOKUP(K$412,_xlpm.x,_xlpm.y,""),_xlpm.z,"Not Declared")="", "Name not recorded",  _xlfn.XLOOKUP($C453,_xlfn.XLOOKUP(K$412,_xlpm.x,_xlpm.y,""),_xlpm.z,"Not Declared")))</f>
        <v>Not Declared</v>
      </c>
      <c r="L453" s="729" t="str" cm="1">
        <f t="array" ref="L453">_xlfn.LET(_xlpm.x, Radley!$T$43:$AE$43, _xlpm.y, Radley!$T$45:$AE$70, _xlpm.z, Radley!$R$45:$R$70, IF(_xlfn.XLOOKUP($C453,_xlfn.XLOOKUP(L$412,_xlpm.x,_xlpm.y,""),_xlpm.z,"Not Declared")="", "Name not recorded",  _xlfn.XLOOKUP($C453,_xlfn.XLOOKUP(L$412,_xlpm.x,_xlpm.y,""),_xlpm.z,"Not Declared")))</f>
        <v>Not Declared</v>
      </c>
      <c r="M453" s="729" t="str" cm="1">
        <f t="array" ref="M453">_xlfn.LET(_xlpm.x, Radley!$T$43:$AE$43, _xlpm.y, Radley!$T$45:$AE$70, _xlpm.z, Radley!$R$45:$R$70, IF(_xlfn.XLOOKUP($C453,_xlfn.XLOOKUP(M$412,_xlpm.x,_xlpm.y,""),_xlpm.z,"Not Declared")="", "Name not recorded",  _xlfn.XLOOKUP($C453,_xlfn.XLOOKUP(M$412,_xlpm.x,_xlpm.y,""),_xlpm.z,"Not Declared")))</f>
        <v>Not Declared</v>
      </c>
      <c r="N453" s="729" t="str" cm="1">
        <f t="array" ref="N453">_xlfn.LET(_xlpm.x, Radley!$T$43:$AE$43, _xlpm.y, Radley!$T$45:$AE$70, _xlpm.z, Radley!$R$45:$R$70, IF(_xlfn.XLOOKUP($C453,_xlfn.XLOOKUP(N$412,_xlpm.x,_xlpm.y,""),_xlpm.z,"Not Declared")="", "Name not recorded",  _xlfn.XLOOKUP($C453,_xlfn.XLOOKUP(N$412,_xlpm.x,_xlpm.y,""),_xlpm.z,"Not Declared")))</f>
        <v>Not Declared</v>
      </c>
      <c r="O453" s="729" t="str" cm="1">
        <f t="array" ref="O453">_xlfn.LET(_xlpm.x, Radley!$T$43:$AE$43, _xlpm.y, Radley!$T$45:$AE$70, _xlpm.z, Radley!$R$45:$R$70, IF(_xlfn.XLOOKUP($C453,_xlfn.XLOOKUP(O$412,_xlpm.x,_xlpm.y,""),_xlpm.z,"Not Declared")="", "Name not recorded",  _xlfn.XLOOKUP($C453,_xlfn.XLOOKUP(O$412,_xlpm.x,_xlpm.y,""),_xlpm.z,"Not Declared")))</f>
        <v>Not Declared</v>
      </c>
      <c r="P453" s="3"/>
      <c r="Q453" s="3"/>
      <c r="R453" s="3"/>
      <c r="S453" s="3"/>
      <c r="T453" s="3"/>
      <c r="U453" s="3"/>
      <c r="V453" s="3"/>
      <c r="W453" s="3"/>
      <c r="X453" s="12"/>
      <c r="Z453" s="3" t="s">
        <v>321</v>
      </c>
      <c r="AA453" s="744" t="str" cm="1">
        <f t="array" ref="AA453">_xlfn.LET(_xlpm.a,_xlfn.XLOOKUP(1,('Number Allocation'!$C$6:$C$1483=AC453)*('Number Allocation'!$D$6:$D$1483=AD453),'Number Allocation'!$A$6:$A$1483,"..."),IF(_xlpm.a="","...",_xlpm.a))</f>
        <v>...</v>
      </c>
      <c r="AB453" s="432" cm="1">
        <f t="array" ref="AB453:AD460">_xlfn.LET(_xlpm.eventsort, _xlfn.XLOOKUP(AB$412,$D$721:$P$721,$D$723:$P$730), _xlpm.eventdata, _xlfn.XLOOKUP(AB$412,$D$412:$O$412,$D$413:$O$483), _xlpm.agedata, $A$413:$C$483, _xlfn.SORTBY(_xlfn._xlws.FILTER(_xlfn.CHOOSECOLS(_xlfn.HSTACK(_xlpm.agedata,_xlpm.eventdata),2,4,1),(_xlfn.CHOOSECOLS(_xlpm.agedata,3)=Z453),""),_xlpm.eventsort))</f>
        <v>0</v>
      </c>
      <c r="AC453" s="422" t="str">
        <v>Not Declared</v>
      </c>
      <c r="AD453" s="422" t="str">
        <v>Witney Road Runners</v>
      </c>
      <c r="AE453" s="436"/>
      <c r="AG453" s="365"/>
      <c r="AH453" s="3" t="s">
        <v>321</v>
      </c>
      <c r="AI453" s="744" t="str" cm="1">
        <f t="array" ref="AI453">_xlfn.LET(_xlpm.a,_xlfn.XLOOKUP(1,('Number Allocation'!$C$6:$C$1483=AK453)*('Number Allocation'!$D$6:$D$1483=AL453),'Number Allocation'!$A$6:$A$1483,"..."),IF(_xlpm.a="","...",_xlpm.a))</f>
        <v>...</v>
      </c>
      <c r="AJ453" s="432" cm="1">
        <f t="array" ref="AJ453:AL460">_xlfn.LET(_xlpm.eventsort, _xlfn.XLOOKUP(AJ$412,$D$721:$P$721,$D$723:$P$730), _xlpm.eventdata, _xlfn.XLOOKUP(AJ$412,$D$412:$O$412,$D$413:$O$483), _xlpm.agedata, $A$413:$C$483, _xlfn.SORTBY(_xlfn._xlws.FILTER(_xlfn.CHOOSECOLS(_xlfn.HSTACK(_xlpm.agedata,_xlpm.eventdata),2,4,1),(_xlfn.CHOOSECOLS(_xlpm.agedata,3)=AH453),""),_xlpm.eventsort))</f>
        <v>0</v>
      </c>
      <c r="AK453" s="422" t="str">
        <v>Not Declared</v>
      </c>
      <c r="AL453" s="422" t="str">
        <v>Abingdon AC</v>
      </c>
      <c r="AM453" s="436"/>
      <c r="AO453" s="365"/>
      <c r="AP453" s="3" t="s">
        <v>321</v>
      </c>
      <c r="AQ453" s="744" t="str" cm="1">
        <f t="array" ref="AQ453">_xlfn.LET(_xlpm.a,_xlfn.XLOOKUP(1,('Number Allocation'!$C$6:$C$1483=AS453)*('Number Allocation'!$D$6:$D$1483=AT453),'Number Allocation'!$A$6:$A$1483,"..."),IF(_xlpm.a="","...",_xlpm.a))</f>
        <v>...</v>
      </c>
      <c r="AR453" s="432" cm="1">
        <f t="array" ref="AR453:AT460">_xlfn.LET(_xlpm.eventsort, _xlfn.XLOOKUP(AR$412,$D$721:$P$721,$D$723:$P$730), _xlpm.eventdata, _xlfn.XLOOKUP(AR$412,$D$412:$O$412,$D$413:$O$483), _xlpm.agedata, $A$413:$C$483, _xlfn.SORTBY(_xlfn._xlws.FILTER(_xlfn.CHOOSECOLS(_xlfn.HSTACK(_xlpm.agedata,_xlpm.eventdata),2,4,1),(_xlfn.CHOOSECOLS(_xlpm.agedata,3)=AP453),""),_xlpm.eventsort))</f>
        <v>0</v>
      </c>
      <c r="AS453" s="422" t="str">
        <v>Not Declared</v>
      </c>
      <c r="AT453" s="422" t="str">
        <v>Radley AC</v>
      </c>
      <c r="AU453" s="436"/>
      <c r="AW453" s="365"/>
      <c r="AX453" s="3" t="s">
        <v>321</v>
      </c>
      <c r="AY453" s="744" t="str" cm="1">
        <f t="array" ref="AY453">_xlfn.LET(_xlpm.a,_xlfn.XLOOKUP(1,('Number Allocation'!$C$6:$C$1483=BA453)*('Number Allocation'!$D$6:$D$1483=BB453),'Number Allocation'!$A$6:$A$1483,"..."),IF(_xlpm.a="","...",_xlpm.a))</f>
        <v>...</v>
      </c>
      <c r="AZ453" s="432" cm="1">
        <f t="array" ref="AZ453:BB460">_xlfn.LET(_xlpm.eventsort, _xlfn.XLOOKUP(AZ$412,$D$721:$P$721,$D$723:$P$730), _xlpm.eventdata, _xlfn.XLOOKUP(AZ$412,$D$412:$O$412,$D$413:$O$483), _xlpm.agedata, $A$413:$C$483, _xlfn.SORTBY(_xlfn._xlws.FILTER(_xlfn.CHOOSECOLS(_xlfn.HSTACK(_xlpm.agedata,_xlpm.eventdata),2,4,1),(_xlfn.CHOOSECOLS(_xlpm.agedata,3)=AX453),""),_xlpm.eventsort))</f>
        <v>0</v>
      </c>
      <c r="BA453" s="422" t="str">
        <v>Not Declared</v>
      </c>
      <c r="BB453" s="422" t="str">
        <v>Abingdon AC</v>
      </c>
      <c r="BC453" s="436"/>
      <c r="BE453" s="365"/>
      <c r="BF453" s="3" t="s">
        <v>321</v>
      </c>
      <c r="BG453" s="744" t="str" cm="1">
        <f t="array" ref="BG453">_xlfn.LET(_xlpm.a,_xlfn.XLOOKUP(1,('Number Allocation'!$C$6:$C$1483=BI453)*('Number Allocation'!$D$6:$D$1483=BJ453),'Number Allocation'!$A$6:$A$1483,"..."),IF(_xlpm.a="","...",_xlpm.a))</f>
        <v>...</v>
      </c>
      <c r="BH453" s="432" cm="1">
        <f t="array" ref="BH453:BJ460">_xlfn.LET(_xlpm.eventsort, _xlfn.XLOOKUP(BH$412,$D$721:$P$721,$D$723:$P$730), _xlpm.eventdata, _xlfn.XLOOKUP(BH$412,$D$412:$O$412,$D$413:$O$483), _xlpm.agedata, $A$413:$C$483, _xlfn.SORTBY(_xlfn._xlws.FILTER(_xlfn.CHOOSECOLS(_xlfn.HSTACK(_xlpm.agedata,_xlpm.eventdata),2,4,1),(_xlfn.CHOOSECOLS(_xlpm.agedata,3)=BF453),""),_xlpm.eventsort))</f>
        <v>0</v>
      </c>
      <c r="BI453" s="422" t="str">
        <v>Not Declared</v>
      </c>
      <c r="BJ453" s="422" t="str">
        <v>Team Kennet</v>
      </c>
      <c r="BK453" s="436"/>
      <c r="BM453" s="365"/>
      <c r="BN453" s="3" t="s">
        <v>321</v>
      </c>
      <c r="BO453" s="744" t="str" cm="1">
        <f t="array" ref="BO453">_xlfn.LET(_xlpm.a,_xlfn.XLOOKUP(1,('Number Allocation'!$C$6:$C$1483=BQ453)*('Number Allocation'!$D$6:$D$1483=BR453),'Number Allocation'!$A$6:$A$1483,"..."),IF(_xlpm.a="","...",_xlpm.a))</f>
        <v>...</v>
      </c>
      <c r="BP453" s="432" cm="1">
        <f t="array" ref="BP453:BR460">_xlfn.LET(_xlpm.eventsort, _xlfn.XLOOKUP(BP$412,$D$721:$P$721,$D$723:$P$730), _xlpm.eventdata, _xlfn.XLOOKUP(BP$412,$D$412:$O$412,$D$413:$O$483), _xlpm.agedata, $A$413:$C$483, _xlfn.SORTBY(_xlfn._xlws.FILTER(_xlfn.CHOOSECOLS(_xlfn.HSTACK(_xlpm.agedata,_xlpm.eventdata),2,4,1),(_xlfn.CHOOSECOLS(_xlpm.agedata,3)=BN453),""),_xlpm.eventsort))</f>
        <v>0</v>
      </c>
      <c r="BQ453" s="422" t="str">
        <v>Not Declared</v>
      </c>
      <c r="BR453" s="422" t="str">
        <v>Banbury Harriers AC</v>
      </c>
      <c r="BS453" s="436"/>
      <c r="BU453" s="365"/>
      <c r="BV453" s="3" t="s">
        <v>321</v>
      </c>
      <c r="BW453" s="744" t="str" cm="1">
        <f t="array" ref="BW453">_xlfn.LET(_xlpm.a,_xlfn.XLOOKUP(1,('Number Allocation'!$C$6:$C$1483=BY453)*('Number Allocation'!$D$6:$D$1483=BZ453),'Number Allocation'!$A$6:$A$1483,"..."),IF(_xlpm.a="","...",_xlpm.a))</f>
        <v>...</v>
      </c>
      <c r="BX453" s="432" cm="1">
        <f t="array" ref="BX453:BZ460">_xlfn.LET(_xlpm.eventsort, _xlfn.XLOOKUP(BX$412,$D$721:$P$721,$D$723:$P$730), _xlpm.eventdata, _xlfn.XLOOKUP(BX$412,$D$412:$O$412,$D$413:$O$483), _xlpm.agedata, $A$413:$C$483, _xlfn.SORTBY(_xlfn._xlws.FILTER(_xlfn.CHOOSECOLS(_xlfn.HSTACK(_xlpm.agedata,_xlpm.eventdata),2,4,1),(_xlfn.CHOOSECOLS(_xlpm.agedata,3)=BV453),""),_xlpm.eventsort))</f>
        <v>0</v>
      </c>
      <c r="BY453" s="422" t="str">
        <v>Not Declared</v>
      </c>
      <c r="BZ453" s="422" t="str">
        <v>Oxford City AC</v>
      </c>
      <c r="CA453" s="747"/>
      <c r="CB453" s="3"/>
      <c r="CC453" s="3"/>
      <c r="CD453" s="3" t="s">
        <v>321</v>
      </c>
      <c r="CE453" s="744" t="str" cm="1">
        <f t="array" ref="CE453">_xlfn.LET(_xlpm.a,_xlfn.XLOOKUP(1,('Number Allocation'!$C$6:$C$1483=CG453)*('Number Allocation'!$D$6:$D$1483=CH453),'Number Allocation'!$A$6:$A$1483,"..."),IF(_xlpm.a="","...",_xlpm.a))</f>
        <v>...</v>
      </c>
      <c r="CF453" s="432" cm="1">
        <f t="array" ref="CF453:CH460">_xlfn.LET(_xlpm.eventsort, _xlfn.XLOOKUP(CF$412,$D$721:$P$721,$D$723:$P$730), _xlpm.eventdata, _xlfn.XLOOKUP(CF$412,$D$412:$O$412,$D$413:$O$483), _xlpm.agedata, $A$413:$C$483, _xlfn.SORTBY(_xlfn._xlws.FILTER(_xlfn.CHOOSECOLS(_xlfn.HSTACK(_xlpm.agedata,_xlpm.eventdata),2,4,1),(_xlfn.CHOOSECOLS(_xlpm.agedata,3)=CD453),""),_xlpm.eventsort))</f>
        <v>0</v>
      </c>
      <c r="CG453" s="422" t="str">
        <v>Not Declared</v>
      </c>
      <c r="CH453" s="422" t="str">
        <v>Bicester AC</v>
      </c>
      <c r="CI453" s="747"/>
      <c r="CJ453" s="3"/>
      <c r="CK453" s="3"/>
      <c r="CL453" s="3" t="s">
        <v>321</v>
      </c>
      <c r="CM453" s="744" t="str" cm="1">
        <f t="array" ref="CM453">_xlfn.LET(_xlpm.a,_xlfn.XLOOKUP(1,('Number Allocation'!$C$6:$C$1483=CO453)*('Number Allocation'!$D$6:$D$1483=CP453),'Number Allocation'!$A$6:$A$1483,"..."),IF(_xlpm.a="","...",_xlpm.a))</f>
        <v>...</v>
      </c>
      <c r="CN453" s="432" cm="1">
        <f t="array" ref="CN453:CP460">_xlfn.LET(_xlpm.eventsort, _xlfn.XLOOKUP(CN$412,$D$721:$P$721,$D$723:$P$730), _xlpm.eventdata, _xlfn.XLOOKUP(CN$412,$D$412:$O$412,$D$413:$O$483), _xlpm.agedata, $A$413:$C$483, _xlfn.SORTBY(_xlfn._xlws.FILTER(_xlfn.CHOOSECOLS(_xlfn.HSTACK(_xlpm.agedata,_xlpm.eventdata),2,4,1),(_xlfn.CHOOSECOLS(_xlpm.agedata,3)=CL453),""),_xlpm.eventsort))</f>
        <v>0</v>
      </c>
      <c r="CO453" s="422" t="str">
        <v>Not Declared</v>
      </c>
      <c r="CP453" s="422" t="str">
        <v>Radley AC</v>
      </c>
      <c r="CQ453" s="747"/>
      <c r="CR453" s="3"/>
      <c r="CS453" s="3"/>
      <c r="CT453" s="3" t="s">
        <v>321</v>
      </c>
      <c r="CU453" s="744" t="str" cm="1">
        <f t="array" ref="CU453">_xlfn.LET(_xlpm.a,_xlfn.XLOOKUP(1,('Number Allocation'!$C$6:$C$1483=CW453)*('Number Allocation'!$D$6:$D$1483=CX453),'Number Allocation'!$A$6:$A$1483,"..."),IF(_xlpm.a="","...",_xlpm.a))</f>
        <v>...</v>
      </c>
      <c r="CV453" s="432" cm="1">
        <f t="array" ref="CV453:CX460">_xlfn.LET(_xlpm.eventsort, _xlfn.XLOOKUP(CV$412,$D$721:$P$721,$D$723:$P$730), _xlpm.eventdata, _xlfn.XLOOKUP(CV$412,$D$412:$O$412,$D$413:$O$483), _xlpm.agedata, $A$413:$C$483, _xlfn.SORTBY(_xlfn._xlws.FILTER(_xlfn.CHOOSECOLS(_xlfn.HSTACK(_xlpm.agedata,_xlpm.eventdata),2,4,1),(_xlfn.CHOOSECOLS(_xlpm.agedata,3)=CT453),""),_xlpm.eventsort))</f>
        <v>0</v>
      </c>
      <c r="CW453" s="422" t="str">
        <v>Not Declared</v>
      </c>
      <c r="CX453" s="422" t="str">
        <v>Witney Road Runners</v>
      </c>
      <c r="CY453" s="747"/>
      <c r="CZ453" s="3"/>
      <c r="DA453" s="3"/>
      <c r="DB453" s="3" t="s">
        <v>321</v>
      </c>
      <c r="DC453" s="744" t="str" cm="1">
        <f t="array" ref="DC453">_xlfn.LET(_xlpm.a,_xlfn.XLOOKUP(1,('Number Allocation'!$C$6:$C$1483=DE453)*('Number Allocation'!$D$6:$D$1483=DF453),'Number Allocation'!$A$6:$A$1483,"..."),IF(_xlpm.a="","...",_xlpm.a))</f>
        <v>...</v>
      </c>
      <c r="DD453" s="432" cm="1">
        <f t="array" ref="DD453:DF460">_xlfn.LET(_xlpm.eventsort, _xlfn.XLOOKUP(DD$412,$D$721:$P$721,$D$723:$P$730), _xlpm.eventdata, _xlfn.XLOOKUP(DD$412,$D$412:$O$412,$D$413:$O$483), _xlpm.agedata, $A$413:$C$483, _xlfn.SORTBY(_xlfn._xlws.FILTER(_xlfn.CHOOSECOLS(_xlfn.HSTACK(_xlpm.agedata,_xlpm.eventdata),2,4,1),(_xlfn.CHOOSECOLS(_xlpm.agedata,3)=DB453),""),_xlpm.eventsort))</f>
        <v>0</v>
      </c>
      <c r="DE453" s="422" t="str">
        <v>Not Declared</v>
      </c>
      <c r="DF453" s="422" t="str">
        <v>Bicester AC</v>
      </c>
      <c r="DG453" s="747"/>
      <c r="DH453" s="3"/>
      <c r="DI453" s="3"/>
      <c r="DJ453" s="3" t="s">
        <v>321</v>
      </c>
      <c r="DK453" s="744" t="str" cm="1">
        <f t="array" ref="DK453">_xlfn.LET(_xlpm.a,_xlfn.XLOOKUP(1,('Number Allocation'!$C$6:$C$1483=DM453)*('Number Allocation'!$D$6:$D$1483=DN453),'Number Allocation'!$A$6:$A$1483,"..."),IF(_xlpm.a="","...",_xlpm.a))</f>
        <v>...</v>
      </c>
      <c r="DL453" s="432" cm="1">
        <f t="array" ref="DL453:DN460">_xlfn.LET(_xlpm.eventsort, _xlfn.XLOOKUP(DL$412,$D$721:$P$721,$D$723:$P$730), _xlpm.eventdata, _xlfn.XLOOKUP(DL$412,$D$412:$O$412,$D$413:$O$483), _xlpm.agedata, $A$413:$C$483, _xlfn.SORTBY(_xlfn._xlws.FILTER(_xlfn.CHOOSECOLS(_xlfn.HSTACK(_xlpm.agedata,_xlpm.eventdata),2,4,1),(_xlfn.CHOOSECOLS(_xlpm.agedata,3)=DJ453),""),_xlpm.eventsort))</f>
        <v>0</v>
      </c>
      <c r="DM453" s="422" t="str">
        <v>Not Declared</v>
      </c>
      <c r="DN453" s="422" t="str">
        <v>White Horse Harriers</v>
      </c>
      <c r="DO453" s="747"/>
      <c r="DP453" s="3"/>
      <c r="DQ453" s="3"/>
      <c r="DR453" s="88"/>
      <c r="DS453" s="88"/>
      <c r="DT453" s="88"/>
      <c r="DZ453" s="15"/>
      <c r="EA453" s="15"/>
    </row>
    <row r="454" spans="1:131" s="359" customFormat="1" ht="21" customHeight="1">
      <c r="A454" s="358" t="str">
        <f t="shared" si="49"/>
        <v>Radley AC</v>
      </c>
      <c r="B454" s="729"/>
      <c r="C454" s="729" t="s">
        <v>321</v>
      </c>
      <c r="D454" s="729" t="str" cm="1">
        <f t="array" ref="D454">_xlfn.LET(_xlpm.x, Radley!$T$43:$AE$43, _xlpm.y, Radley!$T$45:$AE$70, _xlpm.z, Radley!$R$45:$R$70, IF(_xlfn.XLOOKUP($C454,_xlfn.XLOOKUP(D$412,_xlpm.x,_xlpm.y,""),_xlpm.z,"Not Declared")="", "Name not recorded",  _xlfn.XLOOKUP($C454,_xlfn.XLOOKUP(D$412,_xlpm.x,_xlpm.y,""),_xlpm.z,"Not Declared")))</f>
        <v>Not Declared</v>
      </c>
      <c r="E454" s="729" t="str" cm="1">
        <f t="array" ref="E454">_xlfn.LET(_xlpm.x, Radley!$T$43:$AE$43, _xlpm.y, Radley!$T$45:$AE$70, _xlpm.z, Radley!$R$45:$R$70, IF(_xlfn.XLOOKUP($C454,_xlfn.XLOOKUP(E$412,_xlpm.x,_xlpm.y,""),_xlpm.z,"Not Declared")="", "Name not recorded",  _xlfn.XLOOKUP($C454,_xlfn.XLOOKUP(E$412,_xlpm.x,_xlpm.y,""),_xlpm.z,"Not Declared")))</f>
        <v>Not Declared</v>
      </c>
      <c r="F454" s="729" t="str" cm="1">
        <f t="array" ref="F454">_xlfn.LET(_xlpm.x, Radley!$T$43:$AE$43, _xlpm.y, Radley!$T$45:$AE$70, _xlpm.z, Radley!$R$45:$R$70, IF(_xlfn.XLOOKUP($C454,_xlfn.XLOOKUP(F$412,_xlpm.x,_xlpm.y,""),_xlpm.z,"Not Declared")="", "Name not recorded",  _xlfn.XLOOKUP($C454,_xlfn.XLOOKUP(F$412,_xlpm.x,_xlpm.y,""),_xlpm.z,"Not Declared")))</f>
        <v>Not Declared</v>
      </c>
      <c r="G454" s="729" t="str" cm="1">
        <f t="array" ref="G454">_xlfn.LET(_xlpm.x, Radley!$T$43:$AE$43, _xlpm.y, Radley!$T$45:$AE$70, _xlpm.z, Radley!$R$45:$R$70, IF(_xlfn.XLOOKUP($C454,_xlfn.XLOOKUP(G$412,_xlpm.x,_xlpm.y,""),_xlpm.z,"Not Declared")="", "Name not recorded",  _xlfn.XLOOKUP($C454,_xlfn.XLOOKUP(G$412,_xlpm.x,_xlpm.y,""),_xlpm.z,"Not Declared")))</f>
        <v>Not Declared</v>
      </c>
      <c r="H454" s="729" t="str" cm="1">
        <f t="array" ref="H454">_xlfn.LET(_xlpm.x, Radley!$T$43:$AE$43, _xlpm.y, Radley!$T$45:$AE$70, _xlpm.z, Radley!$R$45:$R$70, IF(_xlfn.XLOOKUP($C454,_xlfn.XLOOKUP(H$412,_xlpm.x,_xlpm.y,""),_xlpm.z,"Not Declared")="", "Name not recorded",  _xlfn.XLOOKUP($C454,_xlfn.XLOOKUP(H$412,_xlpm.x,_xlpm.y,""),_xlpm.z,"Not Declared")))</f>
        <v>Not Declared</v>
      </c>
      <c r="I454" s="729" t="str" cm="1">
        <f t="array" ref="I454">_xlfn.LET(_xlpm.x, Radley!$T$43:$AE$43, _xlpm.y, Radley!$T$45:$AE$70, _xlpm.z, Radley!$R$45:$R$70, IF(_xlfn.XLOOKUP($C454,_xlfn.XLOOKUP(I$412,_xlpm.x,_xlpm.y,""),_xlpm.z,"Not Declared")="", "Name not recorded",  _xlfn.XLOOKUP($C454,_xlfn.XLOOKUP(I$412,_xlpm.x,_xlpm.y,""),_xlpm.z,"Not Declared")))</f>
        <v>Not Declared</v>
      </c>
      <c r="J454" s="729" t="str" cm="1">
        <f t="array" ref="J454">_xlfn.LET(_xlpm.x, Radley!$T$43:$AE$43, _xlpm.y, Radley!$T$45:$AE$70, _xlpm.z, Radley!$R$45:$R$70, IF(_xlfn.XLOOKUP($C454,_xlfn.XLOOKUP(J$412,_xlpm.x,_xlpm.y,""),_xlpm.z,"Not Declared")="", "Name not recorded",  _xlfn.XLOOKUP($C454,_xlfn.XLOOKUP(J$412,_xlpm.x,_xlpm.y,""),_xlpm.z,"Not Declared")))</f>
        <v>Not Declared</v>
      </c>
      <c r="K454" s="729" t="str" cm="1">
        <f t="array" ref="K454">_xlfn.LET(_xlpm.x, Radley!$T$43:$AE$43, _xlpm.y, Radley!$T$45:$AE$70, _xlpm.z, Radley!$R$45:$R$70, IF(_xlfn.XLOOKUP($C454,_xlfn.XLOOKUP(K$412,_xlpm.x,_xlpm.y,""),_xlpm.z,"Not Declared")="", "Name not recorded",  _xlfn.XLOOKUP($C454,_xlfn.XLOOKUP(K$412,_xlpm.x,_xlpm.y,""),_xlpm.z,"Not Declared")))</f>
        <v>Not Declared</v>
      </c>
      <c r="L454" s="729" t="str" cm="1">
        <f t="array" ref="L454">_xlfn.LET(_xlpm.x, Radley!$T$43:$AE$43, _xlpm.y, Radley!$T$45:$AE$70, _xlpm.z, Radley!$R$45:$R$70, IF(_xlfn.XLOOKUP($C454,_xlfn.XLOOKUP(L$412,_xlpm.x,_xlpm.y,""),_xlpm.z,"Not Declared")="", "Name not recorded",  _xlfn.XLOOKUP($C454,_xlfn.XLOOKUP(L$412,_xlpm.x,_xlpm.y,""),_xlpm.z,"Not Declared")))</f>
        <v>Not Declared</v>
      </c>
      <c r="M454" s="729" t="str" cm="1">
        <f t="array" ref="M454">_xlfn.LET(_xlpm.x, Radley!$T$43:$AE$43, _xlpm.y, Radley!$T$45:$AE$70, _xlpm.z, Radley!$R$45:$R$70, IF(_xlfn.XLOOKUP($C454,_xlfn.XLOOKUP(M$412,_xlpm.x,_xlpm.y,""),_xlpm.z,"Not Declared")="", "Name not recorded",  _xlfn.XLOOKUP($C454,_xlfn.XLOOKUP(M$412,_xlpm.x,_xlpm.y,""),_xlpm.z,"Not Declared")))</f>
        <v>Not Declared</v>
      </c>
      <c r="N454" s="729" t="str" cm="1">
        <f t="array" ref="N454">_xlfn.LET(_xlpm.x, Radley!$T$43:$AE$43, _xlpm.y, Radley!$T$45:$AE$70, _xlpm.z, Radley!$R$45:$R$70, IF(_xlfn.XLOOKUP($C454,_xlfn.XLOOKUP(N$412,_xlpm.x,_xlpm.y,""),_xlpm.z,"Not Declared")="", "Name not recorded",  _xlfn.XLOOKUP($C454,_xlfn.XLOOKUP(N$412,_xlpm.x,_xlpm.y,""),_xlpm.z,"Not Declared")))</f>
        <v>Not Declared</v>
      </c>
      <c r="O454" s="729" t="str" cm="1">
        <f t="array" ref="O454">_xlfn.LET(_xlpm.x, Radley!$T$43:$AE$43, _xlpm.y, Radley!$T$45:$AE$70, _xlpm.z, Radley!$R$45:$R$70, IF(_xlfn.XLOOKUP($C454,_xlfn.XLOOKUP(O$412,_xlpm.x,_xlpm.y,""),_xlpm.z,"Not Declared")="", "Name not recorded",  _xlfn.XLOOKUP($C454,_xlfn.XLOOKUP(O$412,_xlpm.x,_xlpm.y,""),_xlpm.z,"Not Declared")))</f>
        <v>Not Declared</v>
      </c>
      <c r="P454" s="3"/>
      <c r="Q454" s="3"/>
      <c r="R454" s="3"/>
      <c r="S454" s="3"/>
      <c r="T454" s="3"/>
      <c r="U454" s="3"/>
      <c r="V454" s="3"/>
      <c r="W454" s="3"/>
      <c r="X454" s="12"/>
      <c r="Z454" s="433"/>
      <c r="AA454" s="747" t="str" cm="1">
        <f t="array" ref="AA454">_xlfn.LET(_xlpm.a,_xlfn.XLOOKUP(1,('Number Allocation'!$C$6:$C$1483=AC454)*('Number Allocation'!$D$6:$D$1483=AD454),'Number Allocation'!$A$6:$A$1483,"..."),IF(_xlpm.a="","...",_xlpm.a))</f>
        <v>...</v>
      </c>
      <c r="AB454" s="747">
        <v>0</v>
      </c>
      <c r="AC454" s="12" t="str">
        <v>Not Declared</v>
      </c>
      <c r="AD454" s="12" t="str">
        <v>Bicester AC</v>
      </c>
      <c r="AE454" s="436"/>
      <c r="AG454" s="365"/>
      <c r="AH454" s="433"/>
      <c r="AI454" s="747" t="str" cm="1">
        <f t="array" ref="AI454">_xlfn.LET(_xlpm.a,_xlfn.XLOOKUP(1,('Number Allocation'!$C$6:$C$1483=AK454)*('Number Allocation'!$D$6:$D$1483=AL454),'Number Allocation'!$A$6:$A$1483,"..."),IF(_xlpm.a="","...",_xlpm.a))</f>
        <v>...</v>
      </c>
      <c r="AJ454" s="747">
        <v>0</v>
      </c>
      <c r="AK454" s="12" t="str">
        <v>Not Declared</v>
      </c>
      <c r="AL454" s="12" t="str">
        <v>White Horse Harriers</v>
      </c>
      <c r="AM454" s="436"/>
      <c r="AO454" s="365"/>
      <c r="AP454" s="433"/>
      <c r="AQ454" s="747" t="str" cm="1">
        <f t="array" ref="AQ454">_xlfn.LET(_xlpm.a,_xlfn.XLOOKUP(1,('Number Allocation'!$C$6:$C$1483=AS454)*('Number Allocation'!$D$6:$D$1483=AT454),'Number Allocation'!$A$6:$A$1483,"..."),IF(_xlpm.a="","...",_xlpm.a))</f>
        <v>...</v>
      </c>
      <c r="AR454" s="747">
        <v>0</v>
      </c>
      <c r="AS454" s="12" t="str">
        <v>Not Declared</v>
      </c>
      <c r="AT454" s="12" t="str">
        <v>Abingdon AC</v>
      </c>
      <c r="AU454" s="436"/>
      <c r="AW454" s="365"/>
      <c r="AX454" s="433"/>
      <c r="AY454" s="747" t="str" cm="1">
        <f t="array" ref="AY454">_xlfn.LET(_xlpm.a,_xlfn.XLOOKUP(1,('Number Allocation'!$C$6:$C$1483=BA454)*('Number Allocation'!$D$6:$D$1483=BB454),'Number Allocation'!$A$6:$A$1483,"..."),IF(_xlpm.a="","...",_xlpm.a))</f>
        <v>...</v>
      </c>
      <c r="AZ454" s="747">
        <v>0</v>
      </c>
      <c r="BA454" s="12" t="str">
        <v>Not Declared</v>
      </c>
      <c r="BB454" s="12" t="str">
        <v>Team Kennet</v>
      </c>
      <c r="BC454" s="436"/>
      <c r="BE454" s="365"/>
      <c r="BF454" s="433"/>
      <c r="BG454" s="747" t="str" cm="1">
        <f t="array" ref="BG454">_xlfn.LET(_xlpm.a,_xlfn.XLOOKUP(1,('Number Allocation'!$C$6:$C$1483=BI454)*('Number Allocation'!$D$6:$D$1483=BJ454),'Number Allocation'!$A$6:$A$1483,"..."),IF(_xlpm.a="","...",_xlpm.a))</f>
        <v>...</v>
      </c>
      <c r="BH454" s="747">
        <v>0</v>
      </c>
      <c r="BI454" s="12" t="str">
        <v>Not Declared</v>
      </c>
      <c r="BJ454" s="12" t="str">
        <v>Bicester AC</v>
      </c>
      <c r="BK454" s="436"/>
      <c r="BM454" s="365"/>
      <c r="BN454" s="433"/>
      <c r="BO454" s="747" t="str" cm="1">
        <f t="array" ref="BO454">_xlfn.LET(_xlpm.a,_xlfn.XLOOKUP(1,('Number Allocation'!$C$6:$C$1483=BQ454)*('Number Allocation'!$D$6:$D$1483=BR454),'Number Allocation'!$A$6:$A$1483,"..."),IF(_xlpm.a="","...",_xlpm.a))</f>
        <v>...</v>
      </c>
      <c r="BP454" s="747">
        <v>0</v>
      </c>
      <c r="BQ454" s="12" t="str">
        <v>Not Declared</v>
      </c>
      <c r="BR454" s="12" t="str">
        <v>Witney Road Runners</v>
      </c>
      <c r="BS454" s="436"/>
      <c r="BU454" s="365"/>
      <c r="BV454" s="433"/>
      <c r="BW454" s="747" t="str" cm="1">
        <f t="array" ref="BW454">_xlfn.LET(_xlpm.a,_xlfn.XLOOKUP(1,('Number Allocation'!$C$6:$C$1483=BY454)*('Number Allocation'!$D$6:$D$1483=BZ454),'Number Allocation'!$A$6:$A$1483,"..."),IF(_xlpm.a="","...",_xlpm.a))</f>
        <v>...</v>
      </c>
      <c r="BX454" s="747">
        <v>0</v>
      </c>
      <c r="BY454" s="12" t="str">
        <v>Not Declared</v>
      </c>
      <c r="BZ454" s="12" t="str">
        <v>Banbury Harriers AC</v>
      </c>
      <c r="CA454" s="488"/>
      <c r="CB454" s="15"/>
      <c r="CC454" s="15"/>
      <c r="CD454" s="433"/>
      <c r="CE454" s="747" t="str" cm="1">
        <f t="array" ref="CE454">_xlfn.LET(_xlpm.a,_xlfn.XLOOKUP(1,('Number Allocation'!$C$6:$C$1483=CG454)*('Number Allocation'!$D$6:$D$1483=CH454),'Number Allocation'!$A$6:$A$1483,"..."),IF(_xlpm.a="","...",_xlpm.a))</f>
        <v>...</v>
      </c>
      <c r="CF454" s="747">
        <v>0</v>
      </c>
      <c r="CG454" s="12" t="str">
        <v>Not Declared</v>
      </c>
      <c r="CH454" s="12" t="str">
        <v>Oxford City AC</v>
      </c>
      <c r="CI454" s="488"/>
      <c r="CJ454" s="15"/>
      <c r="CK454" s="15"/>
      <c r="CL454" s="433"/>
      <c r="CM454" s="747" t="str" cm="1">
        <f t="array" ref="CM454">_xlfn.LET(_xlpm.a,_xlfn.XLOOKUP(1,('Number Allocation'!$C$6:$C$1483=CO454)*('Number Allocation'!$D$6:$D$1483=CP454),'Number Allocation'!$A$6:$A$1483,"..."),IF(_xlpm.a="","...",_xlpm.a))</f>
        <v>...</v>
      </c>
      <c r="CN454" s="747">
        <v>0</v>
      </c>
      <c r="CO454" s="12" t="str">
        <v>Not Declared</v>
      </c>
      <c r="CP454" s="12" t="str">
        <v>White Horse Harriers</v>
      </c>
      <c r="CQ454" s="488"/>
      <c r="CR454" s="15"/>
      <c r="CS454" s="15"/>
      <c r="CT454" s="433"/>
      <c r="CU454" s="747" t="str" cm="1">
        <f t="array" ref="CU454">_xlfn.LET(_xlpm.a,_xlfn.XLOOKUP(1,('Number Allocation'!$C$6:$C$1483=CW454)*('Number Allocation'!$D$6:$D$1483=CX454),'Number Allocation'!$A$6:$A$1483,"..."),IF(_xlpm.a="","...",_xlpm.a))</f>
        <v>...</v>
      </c>
      <c r="CV454" s="747">
        <v>0</v>
      </c>
      <c r="CW454" s="12" t="str">
        <v>Not Declared</v>
      </c>
      <c r="CX454" s="12" t="str">
        <v>White Horse Harriers</v>
      </c>
      <c r="CY454" s="488"/>
      <c r="CZ454" s="15"/>
      <c r="DA454" s="15"/>
      <c r="DB454" s="433"/>
      <c r="DC454" s="747" t="str" cm="1">
        <f t="array" ref="DC454">_xlfn.LET(_xlpm.a,_xlfn.XLOOKUP(1,('Number Allocation'!$C$6:$C$1483=DE454)*('Number Allocation'!$D$6:$D$1483=DF454),'Number Allocation'!$A$6:$A$1483,"..."),IF(_xlpm.a="","...",_xlpm.a))</f>
        <v>...</v>
      </c>
      <c r="DD454" s="747">
        <v>0</v>
      </c>
      <c r="DE454" s="12" t="str">
        <v>Not Declared</v>
      </c>
      <c r="DF454" s="12" t="str">
        <v>White Horse Harriers</v>
      </c>
      <c r="DG454" s="488"/>
      <c r="DH454" s="15"/>
      <c r="DI454" s="15"/>
      <c r="DJ454" s="433"/>
      <c r="DK454" s="747" t="str" cm="1">
        <f t="array" ref="DK454">_xlfn.LET(_xlpm.a,_xlfn.XLOOKUP(1,('Number Allocation'!$C$6:$C$1483=DM454)*('Number Allocation'!$D$6:$D$1483=DN454),'Number Allocation'!$A$6:$A$1483,"..."),IF(_xlpm.a="","...",_xlpm.a))</f>
        <v>...</v>
      </c>
      <c r="DL454" s="747">
        <v>0</v>
      </c>
      <c r="DM454" s="12" t="str">
        <v>Not Declared</v>
      </c>
      <c r="DN454" s="12" t="str">
        <v>Team Kennet</v>
      </c>
      <c r="DO454" s="488"/>
      <c r="DP454" s="15"/>
      <c r="DQ454" s="15"/>
      <c r="DZ454" s="15"/>
      <c r="EA454" s="15"/>
    </row>
    <row r="455" spans="1:131" s="359" customFormat="1" ht="21" customHeight="1">
      <c r="A455" s="358" t="str">
        <f t="shared" si="49"/>
        <v>Radley AC</v>
      </c>
      <c r="B455" s="729"/>
      <c r="C455" s="729" t="s">
        <v>322</v>
      </c>
      <c r="D455" s="729" t="str" cm="1">
        <f t="array" ref="D455">_xlfn.LET(_xlpm.x, Radley!$T$43:$AE$43, _xlpm.y, Radley!$T$45:$AE$70, _xlpm.z, Radley!$R$45:$R$70, IF(_xlfn.XLOOKUP($C455,_xlfn.XLOOKUP(D$412,_xlpm.x,_xlpm.y,""),_xlpm.z,"Not Declared")="", "Name not recorded",  _xlfn.XLOOKUP($C455,_xlfn.XLOOKUP(D$412,_xlpm.x,_xlpm.y,""),_xlpm.z,"Not Declared")))</f>
        <v>Not Declared</v>
      </c>
      <c r="E455" s="729" t="str" cm="1">
        <f t="array" ref="E455">_xlfn.LET(_xlpm.x, Radley!$T$43:$AE$43, _xlpm.y, Radley!$T$45:$AE$70, _xlpm.z, Radley!$R$45:$R$70, IF(_xlfn.XLOOKUP($C455,_xlfn.XLOOKUP(E$412,_xlpm.x,_xlpm.y,""),_xlpm.z,"Not Declared")="", "Name not recorded",  _xlfn.XLOOKUP($C455,_xlfn.XLOOKUP(E$412,_xlpm.x,_xlpm.y,""),_xlpm.z,"Not Declared")))</f>
        <v>Not Declared</v>
      </c>
      <c r="F455" s="729" t="str" cm="1">
        <f t="array" ref="F455">_xlfn.LET(_xlpm.x, Radley!$T$43:$AE$43, _xlpm.y, Radley!$T$45:$AE$70, _xlpm.z, Radley!$R$45:$R$70, IF(_xlfn.XLOOKUP($C455,_xlfn.XLOOKUP(F$412,_xlpm.x,_xlpm.y,""),_xlpm.z,"Not Declared")="", "Name not recorded",  _xlfn.XLOOKUP($C455,_xlfn.XLOOKUP(F$412,_xlpm.x,_xlpm.y,""),_xlpm.z,"Not Declared")))</f>
        <v>Not Declared</v>
      </c>
      <c r="G455" s="729" t="str" cm="1">
        <f t="array" ref="G455">_xlfn.LET(_xlpm.x, Radley!$T$43:$AE$43, _xlpm.y, Radley!$T$45:$AE$70, _xlpm.z, Radley!$R$45:$R$70, IF(_xlfn.XLOOKUP($C455,_xlfn.XLOOKUP(G$412,_xlpm.x,_xlpm.y,""),_xlpm.z,"Not Declared")="", "Name not recorded",  _xlfn.XLOOKUP($C455,_xlfn.XLOOKUP(G$412,_xlpm.x,_xlpm.y,""),_xlpm.z,"Not Declared")))</f>
        <v>Not Declared</v>
      </c>
      <c r="H455" s="729" t="str" cm="1">
        <f t="array" ref="H455">_xlfn.LET(_xlpm.x, Radley!$T$43:$AE$43, _xlpm.y, Radley!$T$45:$AE$70, _xlpm.z, Radley!$R$45:$R$70, IF(_xlfn.XLOOKUP($C455,_xlfn.XLOOKUP(H$412,_xlpm.x,_xlpm.y,""),_xlpm.z,"Not Declared")="", "Name not recorded",  _xlfn.XLOOKUP($C455,_xlfn.XLOOKUP(H$412,_xlpm.x,_xlpm.y,""),_xlpm.z,"Not Declared")))</f>
        <v>Not Declared</v>
      </c>
      <c r="I455" s="729" t="str" cm="1">
        <f t="array" ref="I455">_xlfn.LET(_xlpm.x, Radley!$T$43:$AE$43, _xlpm.y, Radley!$T$45:$AE$70, _xlpm.z, Radley!$R$45:$R$70, IF(_xlfn.XLOOKUP($C455,_xlfn.XLOOKUP(I$412,_xlpm.x,_xlpm.y,""),_xlpm.z,"Not Declared")="", "Name not recorded",  _xlfn.XLOOKUP($C455,_xlfn.XLOOKUP(I$412,_xlpm.x,_xlpm.y,""),_xlpm.z,"Not Declared")))</f>
        <v>Not Declared</v>
      </c>
      <c r="J455" s="729" t="str" cm="1">
        <f t="array" ref="J455">_xlfn.LET(_xlpm.x, Radley!$T$43:$AE$43, _xlpm.y, Radley!$T$45:$AE$70, _xlpm.z, Radley!$R$45:$R$70, IF(_xlfn.XLOOKUP($C455,_xlfn.XLOOKUP(J$412,_xlpm.x,_xlpm.y,""),_xlpm.z,"Not Declared")="", "Name not recorded",  _xlfn.XLOOKUP($C455,_xlfn.XLOOKUP(J$412,_xlpm.x,_xlpm.y,""),_xlpm.z,"Not Declared")))</f>
        <v>Not Declared</v>
      </c>
      <c r="K455" s="729" t="str" cm="1">
        <f t="array" ref="K455">_xlfn.LET(_xlpm.x, Radley!$T$43:$AE$43, _xlpm.y, Radley!$T$45:$AE$70, _xlpm.z, Radley!$R$45:$R$70, IF(_xlfn.XLOOKUP($C455,_xlfn.XLOOKUP(K$412,_xlpm.x,_xlpm.y,""),_xlpm.z,"Not Declared")="", "Name not recorded",  _xlfn.XLOOKUP($C455,_xlfn.XLOOKUP(K$412,_xlpm.x,_xlpm.y,""),_xlpm.z,"Not Declared")))</f>
        <v>Not Declared</v>
      </c>
      <c r="L455" s="729" t="str" cm="1">
        <f t="array" ref="L455">_xlfn.LET(_xlpm.x, Radley!$T$43:$AE$43, _xlpm.y, Radley!$T$45:$AE$70, _xlpm.z, Radley!$R$45:$R$70, IF(_xlfn.XLOOKUP($C455,_xlfn.XLOOKUP(L$412,_xlpm.x,_xlpm.y,""),_xlpm.z,"Not Declared")="", "Name not recorded",  _xlfn.XLOOKUP($C455,_xlfn.XLOOKUP(L$412,_xlpm.x,_xlpm.y,""),_xlpm.z,"Not Declared")))</f>
        <v>Not Declared</v>
      </c>
      <c r="M455" s="729" t="str" cm="1">
        <f t="array" ref="M455">_xlfn.LET(_xlpm.x, Radley!$T$43:$AE$43, _xlpm.y, Radley!$T$45:$AE$70, _xlpm.z, Radley!$R$45:$R$70, IF(_xlfn.XLOOKUP($C455,_xlfn.XLOOKUP(M$412,_xlpm.x,_xlpm.y,""),_xlpm.z,"Not Declared")="", "Name not recorded",  _xlfn.XLOOKUP($C455,_xlfn.XLOOKUP(M$412,_xlpm.x,_xlpm.y,""),_xlpm.z,"Not Declared")))</f>
        <v>Not Declared</v>
      </c>
      <c r="N455" s="729" t="str" cm="1">
        <f t="array" ref="N455">_xlfn.LET(_xlpm.x, Radley!$T$43:$AE$43, _xlpm.y, Radley!$T$45:$AE$70, _xlpm.z, Radley!$R$45:$R$70, IF(_xlfn.XLOOKUP($C455,_xlfn.XLOOKUP(N$412,_xlpm.x,_xlpm.y,""),_xlpm.z,"Not Declared")="", "Name not recorded",  _xlfn.XLOOKUP($C455,_xlfn.XLOOKUP(N$412,_xlpm.x,_xlpm.y,""),_xlpm.z,"Not Declared")))</f>
        <v>Not Declared</v>
      </c>
      <c r="O455" s="729" t="str" cm="1">
        <f t="array" ref="O455">_xlfn.LET(_xlpm.x, Radley!$T$43:$AE$43, _xlpm.y, Radley!$T$45:$AE$70, _xlpm.z, Radley!$R$45:$R$70, IF(_xlfn.XLOOKUP($C455,_xlfn.XLOOKUP(O$412,_xlpm.x,_xlpm.y,""),_xlpm.z,"Not Declared")="", "Name not recorded",  _xlfn.XLOOKUP($C455,_xlfn.XLOOKUP(O$412,_xlpm.x,_xlpm.y,""),_xlpm.z,"Not Declared")))</f>
        <v>Not Declared</v>
      </c>
      <c r="P455" s="3"/>
      <c r="Q455" s="3"/>
      <c r="R455" s="3"/>
      <c r="S455" s="3"/>
      <c r="T455" s="15"/>
      <c r="U455" s="15"/>
      <c r="V455" s="15"/>
      <c r="W455" s="15"/>
      <c r="X455" s="3"/>
      <c r="Z455" s="433"/>
      <c r="AA455" s="747" t="str" cm="1">
        <f t="array" ref="AA455">_xlfn.LET(_xlpm.a,_xlfn.XLOOKUP(1,('Number Allocation'!$C$6:$C$1483=AC455)*('Number Allocation'!$D$6:$D$1483=AD455),'Number Allocation'!$A$6:$A$1483,"..."),IF(_xlpm.a="","...",_xlpm.a))</f>
        <v>...</v>
      </c>
      <c r="AB455" s="747">
        <v>0</v>
      </c>
      <c r="AC455" s="12" t="str">
        <v>Not Declared</v>
      </c>
      <c r="AD455" s="12" t="str">
        <v>Banbury Harriers AC</v>
      </c>
      <c r="AE455" s="436"/>
      <c r="AG455" s="365"/>
      <c r="AH455" s="433"/>
      <c r="AI455" s="747" t="str" cm="1">
        <f t="array" ref="AI455">_xlfn.LET(_xlpm.a,_xlfn.XLOOKUP(1,('Number Allocation'!$C$6:$C$1483=AK455)*('Number Allocation'!$D$6:$D$1483=AL455),'Number Allocation'!$A$6:$A$1483,"..."),IF(_xlpm.a="","...",_xlpm.a))</f>
        <v>...</v>
      </c>
      <c r="AJ455" s="747">
        <v>0</v>
      </c>
      <c r="AK455" s="12" t="str">
        <v>Not Declared</v>
      </c>
      <c r="AL455" s="12" t="str">
        <v>Banbury Harriers AC</v>
      </c>
      <c r="AM455" s="436"/>
      <c r="AO455" s="365"/>
      <c r="AP455" s="433"/>
      <c r="AQ455" s="747" t="str" cm="1">
        <f t="array" ref="AQ455">_xlfn.LET(_xlpm.a,_xlfn.XLOOKUP(1,('Number Allocation'!$C$6:$C$1483=AS455)*('Number Allocation'!$D$6:$D$1483=AT455),'Number Allocation'!$A$6:$A$1483,"..."),IF(_xlpm.a="","...",_xlpm.a))</f>
        <v>...</v>
      </c>
      <c r="AR455" s="747">
        <v>0</v>
      </c>
      <c r="AS455" s="12" t="str">
        <v>Not Declared</v>
      </c>
      <c r="AT455" s="12" t="str">
        <v>Bicester AC</v>
      </c>
      <c r="AU455" s="436"/>
      <c r="AW455" s="365"/>
      <c r="AX455" s="433"/>
      <c r="AY455" s="747" t="str" cm="1">
        <f t="array" ref="AY455">_xlfn.LET(_xlpm.a,_xlfn.XLOOKUP(1,('Number Allocation'!$C$6:$C$1483=BA455)*('Number Allocation'!$D$6:$D$1483=BB455),'Number Allocation'!$A$6:$A$1483,"..."),IF(_xlpm.a="","...",_xlpm.a))</f>
        <v>...</v>
      </c>
      <c r="AZ455" s="747">
        <v>0</v>
      </c>
      <c r="BA455" s="12" t="str">
        <v>Not Declared</v>
      </c>
      <c r="BB455" s="12" t="str">
        <v>Oxford City AC</v>
      </c>
      <c r="BC455" s="436"/>
      <c r="BE455" s="365"/>
      <c r="BF455" s="433"/>
      <c r="BG455" s="747" t="str" cm="1">
        <f t="array" ref="BG455">_xlfn.LET(_xlpm.a,_xlfn.XLOOKUP(1,('Number Allocation'!$C$6:$C$1483=BI455)*('Number Allocation'!$D$6:$D$1483=BJ455),'Number Allocation'!$A$6:$A$1483,"..."),IF(_xlpm.a="","...",_xlpm.a))</f>
        <v>...</v>
      </c>
      <c r="BH455" s="747">
        <v>0</v>
      </c>
      <c r="BI455" s="12" t="str">
        <v>Not Declared</v>
      </c>
      <c r="BJ455" s="12" t="str">
        <v>Witney Road Runners</v>
      </c>
      <c r="BK455" s="436"/>
      <c r="BM455" s="365"/>
      <c r="BN455" s="433"/>
      <c r="BO455" s="747" t="str" cm="1">
        <f t="array" ref="BO455">_xlfn.LET(_xlpm.a,_xlfn.XLOOKUP(1,('Number Allocation'!$C$6:$C$1483=BQ455)*('Number Allocation'!$D$6:$D$1483=BR455),'Number Allocation'!$A$6:$A$1483,"..."),IF(_xlpm.a="","...",_xlpm.a))</f>
        <v>...</v>
      </c>
      <c r="BP455" s="747">
        <v>0</v>
      </c>
      <c r="BQ455" s="12" t="str">
        <v>Not Declared</v>
      </c>
      <c r="BR455" s="12" t="str">
        <v>White Horse Harriers</v>
      </c>
      <c r="BS455" s="436"/>
      <c r="BU455" s="365"/>
      <c r="BV455" s="433"/>
      <c r="BW455" s="747" t="str" cm="1">
        <f t="array" ref="BW455">_xlfn.LET(_xlpm.a,_xlfn.XLOOKUP(1,('Number Allocation'!$C$6:$C$1483=BY455)*('Number Allocation'!$D$6:$D$1483=BZ455),'Number Allocation'!$A$6:$A$1483,"..."),IF(_xlpm.a="","...",_xlpm.a))</f>
        <v>...</v>
      </c>
      <c r="BX455" s="747">
        <v>0</v>
      </c>
      <c r="BY455" s="12" t="str">
        <v>Not Declared</v>
      </c>
      <c r="BZ455" s="12" t="str">
        <v>Bicester AC</v>
      </c>
      <c r="CA455" s="488"/>
      <c r="CB455" s="15"/>
      <c r="CC455" s="15"/>
      <c r="CD455" s="433"/>
      <c r="CE455" s="747" t="str" cm="1">
        <f t="array" ref="CE455">_xlfn.LET(_xlpm.a,_xlfn.XLOOKUP(1,('Number Allocation'!$C$6:$C$1483=CG455)*('Number Allocation'!$D$6:$D$1483=CH455),'Number Allocation'!$A$6:$A$1483,"..."),IF(_xlpm.a="","...",_xlpm.a))</f>
        <v>...</v>
      </c>
      <c r="CF455" s="747">
        <v>0</v>
      </c>
      <c r="CG455" s="12" t="str">
        <v>Not Declared</v>
      </c>
      <c r="CH455" s="12" t="str">
        <v>Radley AC</v>
      </c>
      <c r="CI455" s="488"/>
      <c r="CJ455" s="15"/>
      <c r="CK455" s="15"/>
      <c r="CL455" s="433"/>
      <c r="CM455" s="747" t="str" cm="1">
        <f t="array" ref="CM455">_xlfn.LET(_xlpm.a,_xlfn.XLOOKUP(1,('Number Allocation'!$C$6:$C$1483=CO455)*('Number Allocation'!$D$6:$D$1483=CP455),'Number Allocation'!$A$6:$A$1483,"..."),IF(_xlpm.a="","...",_xlpm.a))</f>
        <v>...</v>
      </c>
      <c r="CN455" s="747">
        <v>0</v>
      </c>
      <c r="CO455" s="12" t="str">
        <v>Not Declared</v>
      </c>
      <c r="CP455" s="12" t="str">
        <v>Abingdon AC</v>
      </c>
      <c r="CQ455" s="488"/>
      <c r="CR455" s="15"/>
      <c r="CS455" s="15"/>
      <c r="CT455" s="433"/>
      <c r="CU455" s="747" t="str" cm="1">
        <f t="array" ref="CU455">_xlfn.LET(_xlpm.a,_xlfn.XLOOKUP(1,('Number Allocation'!$C$6:$C$1483=CW455)*('Number Allocation'!$D$6:$D$1483=CX455),'Number Allocation'!$A$6:$A$1483,"..."),IF(_xlpm.a="","...",_xlpm.a))</f>
        <v>...</v>
      </c>
      <c r="CV455" s="747">
        <v>0</v>
      </c>
      <c r="CW455" s="12" t="str">
        <v>Not Declared</v>
      </c>
      <c r="CX455" s="12" t="str">
        <v>Team Kennet</v>
      </c>
      <c r="CY455" s="488"/>
      <c r="CZ455" s="15"/>
      <c r="DA455" s="15"/>
      <c r="DB455" s="433"/>
      <c r="DC455" s="747" t="str" cm="1">
        <f t="array" ref="DC455">_xlfn.LET(_xlpm.a,_xlfn.XLOOKUP(1,('Number Allocation'!$C$6:$C$1483=DE455)*('Number Allocation'!$D$6:$D$1483=DF455),'Number Allocation'!$A$6:$A$1483,"..."),IF(_xlpm.a="","...",_xlpm.a))</f>
        <v>...</v>
      </c>
      <c r="DD455" s="747">
        <v>0</v>
      </c>
      <c r="DE455" s="12" t="str">
        <v>Not Declared</v>
      </c>
      <c r="DF455" s="12" t="str">
        <v>Banbury Harriers AC</v>
      </c>
      <c r="DG455" s="488"/>
      <c r="DH455" s="15"/>
      <c r="DI455" s="15"/>
      <c r="DJ455" s="433"/>
      <c r="DK455" s="747" t="str" cm="1">
        <f t="array" ref="DK455">_xlfn.LET(_xlpm.a,_xlfn.XLOOKUP(1,('Number Allocation'!$C$6:$C$1483=DM455)*('Number Allocation'!$D$6:$D$1483=DN455),'Number Allocation'!$A$6:$A$1483,"..."),IF(_xlpm.a="","...",_xlpm.a))</f>
        <v>...</v>
      </c>
      <c r="DL455" s="747">
        <v>0</v>
      </c>
      <c r="DM455" s="12" t="str">
        <v>Not Declared</v>
      </c>
      <c r="DN455" s="12" t="str">
        <v>Abingdon AC</v>
      </c>
      <c r="DO455" s="488"/>
      <c r="DP455" s="15"/>
      <c r="DQ455" s="15"/>
      <c r="DZ455" s="15"/>
      <c r="EA455" s="15"/>
    </row>
    <row r="456" spans="1:131" s="359" customFormat="1" ht="21" customHeight="1">
      <c r="A456" s="358" t="str">
        <f t="shared" si="49"/>
        <v>Radley AC</v>
      </c>
      <c r="B456" s="729"/>
      <c r="C456" s="729" t="s">
        <v>323</v>
      </c>
      <c r="D456" s="729" t="str" cm="1">
        <f t="array" ref="D456">_xlfn.LET(_xlpm.x, Radley!$T$43:$AE$43, _xlpm.y, Radley!$T$45:$AE$70, _xlpm.z, Radley!$R$45:$R$70, IF(_xlfn.XLOOKUP($C456,_xlfn.XLOOKUP(D$412,_xlpm.x,_xlpm.y,""),_xlpm.z,"Not Declared")="", "Name not recorded",  _xlfn.XLOOKUP($C456,_xlfn.XLOOKUP(D$412,_xlpm.x,_xlpm.y,""),_xlpm.z,"Not Declared")))</f>
        <v>Not Declared</v>
      </c>
      <c r="E456" s="729" t="str" cm="1">
        <f t="array" ref="E456">_xlfn.LET(_xlpm.x, Radley!$T$43:$AE$43, _xlpm.y, Radley!$T$45:$AE$70, _xlpm.z, Radley!$R$45:$R$70, IF(_xlfn.XLOOKUP($C456,_xlfn.XLOOKUP(E$412,_xlpm.x,_xlpm.y,""),_xlpm.z,"Not Declared")="", "Name not recorded",  _xlfn.XLOOKUP($C456,_xlfn.XLOOKUP(E$412,_xlpm.x,_xlpm.y,""),_xlpm.z,"Not Declared")))</f>
        <v>Not Declared</v>
      </c>
      <c r="F456" s="729" t="str" cm="1">
        <f t="array" ref="F456">_xlfn.LET(_xlpm.x, Radley!$T$43:$AE$43, _xlpm.y, Radley!$T$45:$AE$70, _xlpm.z, Radley!$R$45:$R$70, IF(_xlfn.XLOOKUP($C456,_xlfn.XLOOKUP(F$412,_xlpm.x,_xlpm.y,""),_xlpm.z,"Not Declared")="", "Name not recorded",  _xlfn.XLOOKUP($C456,_xlfn.XLOOKUP(F$412,_xlpm.x,_xlpm.y,""),_xlpm.z,"Not Declared")))</f>
        <v>Not Declared</v>
      </c>
      <c r="G456" s="729" t="str" cm="1">
        <f t="array" ref="G456">_xlfn.LET(_xlpm.x, Radley!$T$43:$AE$43, _xlpm.y, Radley!$T$45:$AE$70, _xlpm.z, Radley!$R$45:$R$70, IF(_xlfn.XLOOKUP($C456,_xlfn.XLOOKUP(G$412,_xlpm.x,_xlpm.y,""),_xlpm.z,"Not Declared")="", "Name not recorded",  _xlfn.XLOOKUP($C456,_xlfn.XLOOKUP(G$412,_xlpm.x,_xlpm.y,""),_xlpm.z,"Not Declared")))</f>
        <v>Not Declared</v>
      </c>
      <c r="H456" s="729" t="str" cm="1">
        <f t="array" ref="H456">_xlfn.LET(_xlpm.x, Radley!$T$43:$AE$43, _xlpm.y, Radley!$T$45:$AE$70, _xlpm.z, Radley!$R$45:$R$70, IF(_xlfn.XLOOKUP($C456,_xlfn.XLOOKUP(H$412,_xlpm.x,_xlpm.y,""),_xlpm.z,"Not Declared")="", "Name not recorded",  _xlfn.XLOOKUP($C456,_xlfn.XLOOKUP(H$412,_xlpm.x,_xlpm.y,""),_xlpm.z,"Not Declared")))</f>
        <v>Not Declared</v>
      </c>
      <c r="I456" s="729" t="str" cm="1">
        <f t="array" ref="I456">_xlfn.LET(_xlpm.x, Radley!$T$43:$AE$43, _xlpm.y, Radley!$T$45:$AE$70, _xlpm.z, Radley!$R$45:$R$70, IF(_xlfn.XLOOKUP($C456,_xlfn.XLOOKUP(I$412,_xlpm.x,_xlpm.y,""),_xlpm.z,"Not Declared")="", "Name not recorded",  _xlfn.XLOOKUP($C456,_xlfn.XLOOKUP(I$412,_xlpm.x,_xlpm.y,""),_xlpm.z,"Not Declared")))</f>
        <v>Not Declared</v>
      </c>
      <c r="J456" s="729" t="str" cm="1">
        <f t="array" ref="J456">_xlfn.LET(_xlpm.x, Radley!$T$43:$AE$43, _xlpm.y, Radley!$T$45:$AE$70, _xlpm.z, Radley!$R$45:$R$70, IF(_xlfn.XLOOKUP($C456,_xlfn.XLOOKUP(J$412,_xlpm.x,_xlpm.y,""),_xlpm.z,"Not Declared")="", "Name not recorded",  _xlfn.XLOOKUP($C456,_xlfn.XLOOKUP(J$412,_xlpm.x,_xlpm.y,""),_xlpm.z,"Not Declared")))</f>
        <v>Not Declared</v>
      </c>
      <c r="K456" s="729" t="str" cm="1">
        <f t="array" ref="K456">_xlfn.LET(_xlpm.x, Radley!$T$43:$AE$43, _xlpm.y, Radley!$T$45:$AE$70, _xlpm.z, Radley!$R$45:$R$70, IF(_xlfn.XLOOKUP($C456,_xlfn.XLOOKUP(K$412,_xlpm.x,_xlpm.y,""),_xlpm.z,"Not Declared")="", "Name not recorded",  _xlfn.XLOOKUP($C456,_xlfn.XLOOKUP(K$412,_xlpm.x,_xlpm.y,""),_xlpm.z,"Not Declared")))</f>
        <v>Not Declared</v>
      </c>
      <c r="L456" s="729" t="str" cm="1">
        <f t="array" ref="L456">_xlfn.LET(_xlpm.x, Radley!$T$43:$AE$43, _xlpm.y, Radley!$T$45:$AE$70, _xlpm.z, Radley!$R$45:$R$70, IF(_xlfn.XLOOKUP($C456,_xlfn.XLOOKUP(L$412,_xlpm.x,_xlpm.y,""),_xlpm.z,"Not Declared")="", "Name not recorded",  _xlfn.XLOOKUP($C456,_xlfn.XLOOKUP(L$412,_xlpm.x,_xlpm.y,""),_xlpm.z,"Not Declared")))</f>
        <v>Not Declared</v>
      </c>
      <c r="M456" s="729" t="str" cm="1">
        <f t="array" ref="M456">_xlfn.LET(_xlpm.x, Radley!$T$43:$AE$43, _xlpm.y, Radley!$T$45:$AE$70, _xlpm.z, Radley!$R$45:$R$70, IF(_xlfn.XLOOKUP($C456,_xlfn.XLOOKUP(M$412,_xlpm.x,_xlpm.y,""),_xlpm.z,"Not Declared")="", "Name not recorded",  _xlfn.XLOOKUP($C456,_xlfn.XLOOKUP(M$412,_xlpm.x,_xlpm.y,""),_xlpm.z,"Not Declared")))</f>
        <v>Not Declared</v>
      </c>
      <c r="N456" s="729" t="str" cm="1">
        <f t="array" ref="N456">_xlfn.LET(_xlpm.x, Radley!$T$43:$AE$43, _xlpm.y, Radley!$T$45:$AE$70, _xlpm.z, Radley!$R$45:$R$70, IF(_xlfn.XLOOKUP($C456,_xlfn.XLOOKUP(N$412,_xlpm.x,_xlpm.y,""),_xlpm.z,"Not Declared")="", "Name not recorded",  _xlfn.XLOOKUP($C456,_xlfn.XLOOKUP(N$412,_xlpm.x,_xlpm.y,""),_xlpm.z,"Not Declared")))</f>
        <v>Not Declared</v>
      </c>
      <c r="O456" s="729" t="str" cm="1">
        <f t="array" ref="O456">_xlfn.LET(_xlpm.x, Radley!$T$43:$AE$43, _xlpm.y, Radley!$T$45:$AE$70, _xlpm.z, Radley!$R$45:$R$70, IF(_xlfn.XLOOKUP($C456,_xlfn.XLOOKUP(O$412,_xlpm.x,_xlpm.y,""),_xlpm.z,"Not Declared")="", "Name not recorded",  _xlfn.XLOOKUP($C456,_xlfn.XLOOKUP(O$412,_xlpm.x,_xlpm.y,""),_xlpm.z,"Not Declared")))</f>
        <v>Not Declared</v>
      </c>
      <c r="P456" s="3"/>
      <c r="Q456" s="3"/>
      <c r="R456" s="3"/>
      <c r="S456" s="3"/>
      <c r="T456" s="15"/>
      <c r="U456" s="15"/>
      <c r="V456" s="15"/>
      <c r="W456" s="15"/>
      <c r="X456" s="3"/>
      <c r="Z456" s="433"/>
      <c r="AA456" s="747" t="str" cm="1">
        <f t="array" ref="AA456">_xlfn.LET(_xlpm.a,_xlfn.XLOOKUP(1,('Number Allocation'!$C$6:$C$1483=AC456)*('Number Allocation'!$D$6:$D$1483=AD456),'Number Allocation'!$A$6:$A$1483,"..."),IF(_xlpm.a="","...",_xlpm.a))</f>
        <v>...</v>
      </c>
      <c r="AB456" s="747">
        <v>0</v>
      </c>
      <c r="AC456" s="12" t="str">
        <v>Not Declared</v>
      </c>
      <c r="AD456" s="12" t="str">
        <v>Radley AC</v>
      </c>
      <c r="AE456" s="436"/>
      <c r="AG456" s="365"/>
      <c r="AH456" s="433"/>
      <c r="AI456" s="747" t="str" cm="1">
        <f t="array" ref="AI456">_xlfn.LET(_xlpm.a,_xlfn.XLOOKUP(1,('Number Allocation'!$C$6:$C$1483=AK456)*('Number Allocation'!$D$6:$D$1483=AL456),'Number Allocation'!$A$6:$A$1483,"..."),IF(_xlpm.a="","...",_xlpm.a))</f>
        <v>...</v>
      </c>
      <c r="AJ456" s="747">
        <v>0</v>
      </c>
      <c r="AK456" s="12" t="str">
        <v>Not Declared</v>
      </c>
      <c r="AL456" s="12" t="str">
        <v>Witney Road Runners</v>
      </c>
      <c r="AM456" s="436"/>
      <c r="AO456" s="365"/>
      <c r="AP456" s="433"/>
      <c r="AQ456" s="747" t="str" cm="1">
        <f t="array" ref="AQ456">_xlfn.LET(_xlpm.a,_xlfn.XLOOKUP(1,('Number Allocation'!$C$6:$C$1483=AS456)*('Number Allocation'!$D$6:$D$1483=AT456),'Number Allocation'!$A$6:$A$1483,"..."),IF(_xlpm.a="","...",_xlpm.a))</f>
        <v>...</v>
      </c>
      <c r="AR456" s="747">
        <v>0</v>
      </c>
      <c r="AS456" s="12" t="str">
        <v>Not Declared</v>
      </c>
      <c r="AT456" s="12" t="str">
        <v>White Horse Harriers</v>
      </c>
      <c r="AU456" s="436"/>
      <c r="AW456" s="365"/>
      <c r="AX456" s="433"/>
      <c r="AY456" s="747" t="str" cm="1">
        <f t="array" ref="AY456">_xlfn.LET(_xlpm.a,_xlfn.XLOOKUP(1,('Number Allocation'!$C$6:$C$1483=BA456)*('Number Allocation'!$D$6:$D$1483=BB456),'Number Allocation'!$A$6:$A$1483,"..."),IF(_xlpm.a="","...",_xlpm.a))</f>
        <v>...</v>
      </c>
      <c r="AZ456" s="747">
        <v>0</v>
      </c>
      <c r="BA456" s="12" t="str">
        <v>Not Declared</v>
      </c>
      <c r="BB456" s="12" t="str">
        <v>Banbury Harriers AC</v>
      </c>
      <c r="BC456" s="436"/>
      <c r="BE456" s="365"/>
      <c r="BF456" s="433"/>
      <c r="BG456" s="747" t="str" cm="1">
        <f t="array" ref="BG456">_xlfn.LET(_xlpm.a,_xlfn.XLOOKUP(1,('Number Allocation'!$C$6:$C$1483=BI456)*('Number Allocation'!$D$6:$D$1483=BJ456),'Number Allocation'!$A$6:$A$1483,"..."),IF(_xlpm.a="","...",_xlpm.a))</f>
        <v>...</v>
      </c>
      <c r="BH456" s="747">
        <v>0</v>
      </c>
      <c r="BI456" s="12" t="str">
        <v>Not Declared</v>
      </c>
      <c r="BJ456" s="12" t="str">
        <v>White Horse Harriers</v>
      </c>
      <c r="BK456" s="436"/>
      <c r="BM456" s="365"/>
      <c r="BN456" s="433"/>
      <c r="BO456" s="747" t="str" cm="1">
        <f t="array" ref="BO456">_xlfn.LET(_xlpm.a,_xlfn.XLOOKUP(1,('Number Allocation'!$C$6:$C$1483=BQ456)*('Number Allocation'!$D$6:$D$1483=BR456),'Number Allocation'!$A$6:$A$1483,"..."),IF(_xlpm.a="","...",_xlpm.a))</f>
        <v>...</v>
      </c>
      <c r="BP456" s="747">
        <v>0</v>
      </c>
      <c r="BQ456" s="12" t="str">
        <v>Not Declared</v>
      </c>
      <c r="BR456" s="12" t="str">
        <v>Radley AC</v>
      </c>
      <c r="BS456" s="436"/>
      <c r="BU456" s="365"/>
      <c r="BV456" s="433"/>
      <c r="BW456" s="747" t="str" cm="1">
        <f t="array" ref="BW456">_xlfn.LET(_xlpm.a,_xlfn.XLOOKUP(1,('Number Allocation'!$C$6:$C$1483=BY456)*('Number Allocation'!$D$6:$D$1483=BZ456),'Number Allocation'!$A$6:$A$1483,"..."),IF(_xlpm.a="","...",_xlpm.a))</f>
        <v>...</v>
      </c>
      <c r="BX456" s="747">
        <v>0</v>
      </c>
      <c r="BY456" s="12" t="str">
        <v>Not Declared</v>
      </c>
      <c r="BZ456" s="12" t="str">
        <v>Team Kennet</v>
      </c>
      <c r="CA456" s="488"/>
      <c r="CB456" s="15"/>
      <c r="CC456" s="15"/>
      <c r="CD456" s="433"/>
      <c r="CE456" s="747" t="str" cm="1">
        <f t="array" ref="CE456">_xlfn.LET(_xlpm.a,_xlfn.XLOOKUP(1,('Number Allocation'!$C$6:$C$1483=CG456)*('Number Allocation'!$D$6:$D$1483=CH456),'Number Allocation'!$A$6:$A$1483,"..."),IF(_xlpm.a="","...",_xlpm.a))</f>
        <v>...</v>
      </c>
      <c r="CF456" s="747">
        <v>0</v>
      </c>
      <c r="CG456" s="12" t="str">
        <v>Not Declared</v>
      </c>
      <c r="CH456" s="12" t="str">
        <v>Witney Road Runners</v>
      </c>
      <c r="CI456" s="488"/>
      <c r="CJ456" s="15"/>
      <c r="CK456" s="15"/>
      <c r="CL456" s="433"/>
      <c r="CM456" s="747" t="str" cm="1">
        <f t="array" ref="CM456">_xlfn.LET(_xlpm.a,_xlfn.XLOOKUP(1,('Number Allocation'!$C$6:$C$1483=CO456)*('Number Allocation'!$D$6:$D$1483=CP456),'Number Allocation'!$A$6:$A$1483,"..."),IF(_xlpm.a="","...",_xlpm.a))</f>
        <v>...</v>
      </c>
      <c r="CN456" s="747">
        <v>0</v>
      </c>
      <c r="CO456" s="12" t="str">
        <v>Not Declared</v>
      </c>
      <c r="CP456" s="12" t="str">
        <v>Oxford City AC</v>
      </c>
      <c r="CQ456" s="488"/>
      <c r="CR456" s="15"/>
      <c r="CS456" s="15"/>
      <c r="CT456" s="433"/>
      <c r="CU456" s="747" t="str" cm="1">
        <f t="array" ref="CU456">_xlfn.LET(_xlpm.a,_xlfn.XLOOKUP(1,('Number Allocation'!$C$6:$C$1483=CW456)*('Number Allocation'!$D$6:$D$1483=CX456),'Number Allocation'!$A$6:$A$1483,"..."),IF(_xlpm.a="","...",_xlpm.a))</f>
        <v>...</v>
      </c>
      <c r="CV456" s="747">
        <v>0</v>
      </c>
      <c r="CW456" s="12" t="str">
        <v>Not Declared</v>
      </c>
      <c r="CX456" s="12" t="str">
        <v>Banbury Harriers AC</v>
      </c>
      <c r="CY456" s="488"/>
      <c r="CZ456" s="15"/>
      <c r="DA456" s="15"/>
      <c r="DB456" s="433"/>
      <c r="DC456" s="747" t="str" cm="1">
        <f t="array" ref="DC456">_xlfn.LET(_xlpm.a,_xlfn.XLOOKUP(1,('Number Allocation'!$C$6:$C$1483=DE456)*('Number Allocation'!$D$6:$D$1483=DF456),'Number Allocation'!$A$6:$A$1483,"..."),IF(_xlpm.a="","...",_xlpm.a))</f>
        <v>...</v>
      </c>
      <c r="DD456" s="747">
        <v>0</v>
      </c>
      <c r="DE456" s="12" t="str">
        <v>Not Declared</v>
      </c>
      <c r="DF456" s="12" t="str">
        <v>Radley AC</v>
      </c>
      <c r="DG456" s="488"/>
      <c r="DH456" s="15"/>
      <c r="DI456" s="15"/>
      <c r="DJ456" s="433"/>
      <c r="DK456" s="747" t="str" cm="1">
        <f t="array" ref="DK456">_xlfn.LET(_xlpm.a,_xlfn.XLOOKUP(1,('Number Allocation'!$C$6:$C$1483=DM456)*('Number Allocation'!$D$6:$D$1483=DN456),'Number Allocation'!$A$6:$A$1483,"..."),IF(_xlpm.a="","...",_xlpm.a))</f>
        <v>...</v>
      </c>
      <c r="DL456" s="747">
        <v>0</v>
      </c>
      <c r="DM456" s="12" t="str">
        <v>Not Declared</v>
      </c>
      <c r="DN456" s="12" t="str">
        <v>Oxford City AC</v>
      </c>
      <c r="DO456" s="488"/>
      <c r="DP456" s="15"/>
      <c r="DQ456" s="15"/>
      <c r="DZ456" s="15"/>
      <c r="EA456" s="15"/>
    </row>
    <row r="457" spans="1:131" s="359" customFormat="1" ht="21" customHeight="1">
      <c r="A457" s="358"/>
      <c r="B457" s="729"/>
      <c r="C457" s="729"/>
      <c r="D457" s="729"/>
      <c r="E457" s="729"/>
      <c r="F457" s="729"/>
      <c r="G457" s="729"/>
      <c r="H457" s="729"/>
      <c r="I457" s="729"/>
      <c r="J457" s="729"/>
      <c r="K457" s="729"/>
      <c r="L457" s="729"/>
      <c r="M457" s="729"/>
      <c r="N457" s="729"/>
      <c r="O457" s="729"/>
      <c r="P457" s="3"/>
      <c r="Q457" s="3"/>
      <c r="R457" s="3"/>
      <c r="S457" s="3"/>
      <c r="T457" s="15"/>
      <c r="U457" s="15"/>
      <c r="V457" s="15"/>
      <c r="W457" s="15"/>
      <c r="X457" s="3"/>
      <c r="Z457" s="433"/>
      <c r="AA457" s="747" t="str" cm="1">
        <f t="array" ref="AA457">_xlfn.LET(_xlpm.a,_xlfn.XLOOKUP(1,('Number Allocation'!$C$6:$C$1483=AC457)*('Number Allocation'!$D$6:$D$1483=AD457),'Number Allocation'!$A$6:$A$1483,"..."),IF(_xlpm.a="","...",_xlpm.a))</f>
        <v>...</v>
      </c>
      <c r="AB457" s="747">
        <v>0</v>
      </c>
      <c r="AC457" s="12" t="str">
        <v>Not Declared</v>
      </c>
      <c r="AD457" s="12" t="str">
        <v>Oxford City AC</v>
      </c>
      <c r="AE457" s="436"/>
      <c r="AG457" s="365"/>
      <c r="AH457" s="433"/>
      <c r="AI457" s="747" t="str" cm="1">
        <f t="array" ref="AI457">_xlfn.LET(_xlpm.a,_xlfn.XLOOKUP(1,('Number Allocation'!$C$6:$C$1483=AK457)*('Number Allocation'!$D$6:$D$1483=AL457),'Number Allocation'!$A$6:$A$1483,"..."),IF(_xlpm.a="","...",_xlpm.a))</f>
        <v>...</v>
      </c>
      <c r="AJ457" s="747">
        <v>0</v>
      </c>
      <c r="AK457" s="12" t="str">
        <v>Not Declared</v>
      </c>
      <c r="AL457" s="12" t="str">
        <v>Bicester AC</v>
      </c>
      <c r="AM457" s="436"/>
      <c r="AO457" s="365"/>
      <c r="AP457" s="433"/>
      <c r="AQ457" s="747" t="str" cm="1">
        <f t="array" ref="AQ457">_xlfn.LET(_xlpm.a,_xlfn.XLOOKUP(1,('Number Allocation'!$C$6:$C$1483=AS457)*('Number Allocation'!$D$6:$D$1483=AT457),'Number Allocation'!$A$6:$A$1483,"..."),IF(_xlpm.a="","...",_xlpm.a))</f>
        <v>...</v>
      </c>
      <c r="AR457" s="747">
        <v>0</v>
      </c>
      <c r="AS457" s="12" t="str">
        <v>Not Declared</v>
      </c>
      <c r="AT457" s="12" t="str">
        <v>Oxford City AC</v>
      </c>
      <c r="AU457" s="436"/>
      <c r="AW457" s="365"/>
      <c r="AX457" s="433"/>
      <c r="AY457" s="747" t="str" cm="1">
        <f t="array" ref="AY457">_xlfn.LET(_xlpm.a,_xlfn.XLOOKUP(1,('Number Allocation'!$C$6:$C$1483=BA457)*('Number Allocation'!$D$6:$D$1483=BB457),'Number Allocation'!$A$6:$A$1483,"..."),IF(_xlpm.a="","...",_xlpm.a))</f>
        <v>...</v>
      </c>
      <c r="AZ457" s="747">
        <v>0</v>
      </c>
      <c r="BA457" s="12" t="str">
        <v>Not Declared</v>
      </c>
      <c r="BB457" s="12" t="str">
        <v>Bicester AC</v>
      </c>
      <c r="BC457" s="436"/>
      <c r="BE457" s="365"/>
      <c r="BF457" s="433"/>
      <c r="BG457" s="747" t="str" cm="1">
        <f t="array" ref="BG457">_xlfn.LET(_xlpm.a,_xlfn.XLOOKUP(1,('Number Allocation'!$C$6:$C$1483=BI457)*('Number Allocation'!$D$6:$D$1483=BJ457),'Number Allocation'!$A$6:$A$1483,"..."),IF(_xlpm.a="","...",_xlpm.a))</f>
        <v>...</v>
      </c>
      <c r="BH457" s="747">
        <v>0</v>
      </c>
      <c r="BI457" s="12" t="str">
        <v>Not Declared</v>
      </c>
      <c r="BJ457" s="12" t="str">
        <v>Radley AC</v>
      </c>
      <c r="BK457" s="436"/>
      <c r="BM457" s="365"/>
      <c r="BN457" s="433"/>
      <c r="BO457" s="747" t="str" cm="1">
        <f t="array" ref="BO457">_xlfn.LET(_xlpm.a,_xlfn.XLOOKUP(1,('Number Allocation'!$C$6:$C$1483=BQ457)*('Number Allocation'!$D$6:$D$1483=BR457),'Number Allocation'!$A$6:$A$1483,"..."),IF(_xlpm.a="","...",_xlpm.a))</f>
        <v>...</v>
      </c>
      <c r="BP457" s="747">
        <v>0</v>
      </c>
      <c r="BQ457" s="12" t="str">
        <v>Not Declared</v>
      </c>
      <c r="BR457" s="12" t="str">
        <v>Oxford City AC</v>
      </c>
      <c r="BS457" s="436"/>
      <c r="BU457" s="365"/>
      <c r="BV457" s="433"/>
      <c r="BW457" s="747" t="str" cm="1">
        <f t="array" ref="BW457">_xlfn.LET(_xlpm.a,_xlfn.XLOOKUP(1,('Number Allocation'!$C$6:$C$1483=BY457)*('Number Allocation'!$D$6:$D$1483=BZ457),'Number Allocation'!$A$6:$A$1483,"..."),IF(_xlpm.a="","...",_xlpm.a))</f>
        <v>...</v>
      </c>
      <c r="BX457" s="747">
        <v>0</v>
      </c>
      <c r="BY457" s="12" t="str">
        <v>Not Declared</v>
      </c>
      <c r="BZ457" s="12" t="str">
        <v>Radley AC</v>
      </c>
      <c r="CA457" s="488"/>
      <c r="CB457" s="15"/>
      <c r="CC457" s="15"/>
      <c r="CD457" s="433"/>
      <c r="CE457" s="747" t="str" cm="1">
        <f t="array" ref="CE457">_xlfn.LET(_xlpm.a,_xlfn.XLOOKUP(1,('Number Allocation'!$C$6:$C$1483=CG457)*('Number Allocation'!$D$6:$D$1483=CH457),'Number Allocation'!$A$6:$A$1483,"..."),IF(_xlpm.a="","...",_xlpm.a))</f>
        <v>...</v>
      </c>
      <c r="CF457" s="747">
        <v>0</v>
      </c>
      <c r="CG457" s="12" t="str">
        <v>Not Declared</v>
      </c>
      <c r="CH457" s="12" t="str">
        <v>Banbury Harriers AC</v>
      </c>
      <c r="CI457" s="488"/>
      <c r="CJ457" s="15"/>
      <c r="CK457" s="15"/>
      <c r="CL457" s="433"/>
      <c r="CM457" s="747" t="str" cm="1">
        <f t="array" ref="CM457">_xlfn.LET(_xlpm.a,_xlfn.XLOOKUP(1,('Number Allocation'!$C$6:$C$1483=CO457)*('Number Allocation'!$D$6:$D$1483=CP457),'Number Allocation'!$A$6:$A$1483,"..."),IF(_xlpm.a="","...",_xlpm.a))</f>
        <v>...</v>
      </c>
      <c r="CN457" s="747">
        <v>0</v>
      </c>
      <c r="CO457" s="12" t="str">
        <v>Not Declared</v>
      </c>
      <c r="CP457" s="12" t="str">
        <v>Witney Road Runners</v>
      </c>
      <c r="CQ457" s="488"/>
      <c r="CR457" s="15"/>
      <c r="CS457" s="15"/>
      <c r="CT457" s="433"/>
      <c r="CU457" s="747" t="str" cm="1">
        <f t="array" ref="CU457">_xlfn.LET(_xlpm.a,_xlfn.XLOOKUP(1,('Number Allocation'!$C$6:$C$1483=CW457)*('Number Allocation'!$D$6:$D$1483=CX457),'Number Allocation'!$A$6:$A$1483,"..."),IF(_xlpm.a="","...",_xlpm.a))</f>
        <v>...</v>
      </c>
      <c r="CV457" s="747">
        <v>0</v>
      </c>
      <c r="CW457" s="12" t="str">
        <v>Not Declared</v>
      </c>
      <c r="CX457" s="12" t="str">
        <v>Abingdon AC</v>
      </c>
      <c r="CY457" s="488"/>
      <c r="CZ457" s="15"/>
      <c r="DA457" s="15"/>
      <c r="DB457" s="433"/>
      <c r="DC457" s="747" t="str" cm="1">
        <f t="array" ref="DC457">_xlfn.LET(_xlpm.a,_xlfn.XLOOKUP(1,('Number Allocation'!$C$6:$C$1483=DE457)*('Number Allocation'!$D$6:$D$1483=DF457),'Number Allocation'!$A$6:$A$1483,"..."),IF(_xlpm.a="","...",_xlpm.a))</f>
        <v>...</v>
      </c>
      <c r="DD457" s="747">
        <v>0</v>
      </c>
      <c r="DE457" s="12" t="str">
        <v>Not Declared</v>
      </c>
      <c r="DF457" s="12" t="str">
        <v>Abingdon AC</v>
      </c>
      <c r="DG457" s="488"/>
      <c r="DH457" s="15"/>
      <c r="DI457" s="15"/>
      <c r="DJ457" s="433"/>
      <c r="DK457" s="747" t="str" cm="1">
        <f t="array" ref="DK457">_xlfn.LET(_xlpm.a,_xlfn.XLOOKUP(1,('Number Allocation'!$C$6:$C$1483=DM457)*('Number Allocation'!$D$6:$D$1483=DN457),'Number Allocation'!$A$6:$A$1483,"..."),IF(_xlpm.a="","...",_xlpm.a))</f>
        <v>...</v>
      </c>
      <c r="DL457" s="747">
        <v>0</v>
      </c>
      <c r="DM457" s="12" t="str">
        <v>Not Declared</v>
      </c>
      <c r="DN457" s="12" t="str">
        <v>Bicester AC</v>
      </c>
      <c r="DO457" s="488"/>
      <c r="DP457" s="15"/>
      <c r="DQ457" s="15"/>
      <c r="DZ457" s="15"/>
      <c r="EA457" s="15"/>
    </row>
    <row r="458" spans="1:131" s="359" customFormat="1" ht="21" customHeight="1">
      <c r="A458" s="358" t="str">
        <f>'Team Kennet'!AJ$2</f>
        <v>Team Kennet</v>
      </c>
      <c r="B458" s="729" t="str">
        <f>'Team Kennet'!AV$1</f>
        <v>X</v>
      </c>
      <c r="C458" s="729" t="s">
        <v>71</v>
      </c>
      <c r="D458" s="729" t="str" cm="1">
        <f t="array" ref="D458">_xlfn.LET(_xlpm.x, 'Team Kennet'!$T$43:$AE$43, _xlpm.y, 'Team Kennet'!$T$45:$AE$70, _xlpm.z, 'Team Kennet'!$R$45:$R$70, IF(_xlfn.XLOOKUP($C458,_xlfn.XLOOKUP(D$412,_xlpm.x,_xlpm.y,""),_xlpm.z,"Not Declared")="", "Name not recorded",  _xlfn.XLOOKUP($C458,_xlfn.XLOOKUP(D$412,_xlpm.x,_xlpm.y,""),_xlpm.z,"Not Declared")))</f>
        <v>Not Declared</v>
      </c>
      <c r="E458" s="729" t="str" cm="1">
        <f t="array" ref="E458">_xlfn.LET(_xlpm.x, 'Team Kennet'!$T$43:$AE$43, _xlpm.y, 'Team Kennet'!$T$45:$AE$70, _xlpm.z, 'Team Kennet'!$R$45:$R$70, IF(_xlfn.XLOOKUP($C458,_xlfn.XLOOKUP(E$412,_xlpm.x,_xlpm.y,""),_xlpm.z,"Not Declared")="", "Name not recorded",  _xlfn.XLOOKUP($C458,_xlfn.XLOOKUP(E$412,_xlpm.x,_xlpm.y,""),_xlpm.z,"Not Declared")))</f>
        <v>Not Declared</v>
      </c>
      <c r="F458" s="729" t="str" cm="1">
        <f t="array" ref="F458">_xlfn.LET(_xlpm.x, 'Team Kennet'!$T$43:$AE$43, _xlpm.y, 'Team Kennet'!$T$45:$AE$70, _xlpm.z, 'Team Kennet'!$R$45:$R$70, IF(_xlfn.XLOOKUP($C458,_xlfn.XLOOKUP(F$412,_xlpm.x,_xlpm.y,""),_xlpm.z,"Not Declared")="", "Name not recorded",  _xlfn.XLOOKUP($C458,_xlfn.XLOOKUP(F$412,_xlpm.x,_xlpm.y,""),_xlpm.z,"Not Declared")))</f>
        <v>Not Declared</v>
      </c>
      <c r="G458" s="729" t="str" cm="1">
        <f t="array" ref="G458">_xlfn.LET(_xlpm.x, 'Team Kennet'!$T$43:$AE$43, _xlpm.y, 'Team Kennet'!$T$45:$AE$70, _xlpm.z, 'Team Kennet'!$R$45:$R$70, IF(_xlfn.XLOOKUP($C458,_xlfn.XLOOKUP(G$412,_xlpm.x,_xlpm.y,""),_xlpm.z,"Not Declared")="", "Name not recorded",  _xlfn.XLOOKUP($C458,_xlfn.XLOOKUP(G$412,_xlpm.x,_xlpm.y,""),_xlpm.z,"Not Declared")))</f>
        <v>Not Declared</v>
      </c>
      <c r="H458" s="729" t="str" cm="1">
        <f t="array" ref="H458">_xlfn.LET(_xlpm.x, 'Team Kennet'!$T$43:$AE$43, _xlpm.y, 'Team Kennet'!$T$45:$AE$70, _xlpm.z, 'Team Kennet'!$R$45:$R$70, IF(_xlfn.XLOOKUP($C458,_xlfn.XLOOKUP(H$412,_xlpm.x,_xlpm.y,""),_xlpm.z,"Not Declared")="", "Name not recorded",  _xlfn.XLOOKUP($C458,_xlfn.XLOOKUP(H$412,_xlpm.x,_xlpm.y,""),_xlpm.z,"Not Declared")))</f>
        <v>Not Declared</v>
      </c>
      <c r="I458" s="729" t="str" cm="1">
        <f t="array" ref="I458">_xlfn.LET(_xlpm.x, 'Team Kennet'!$T$43:$AE$43, _xlpm.y, 'Team Kennet'!$T$45:$AE$70, _xlpm.z, 'Team Kennet'!$R$45:$R$70, IF(_xlfn.XLOOKUP($C458,_xlfn.XLOOKUP(I$412,_xlpm.x,_xlpm.y,""),_xlpm.z,"Not Declared")="", "Name not recorded",  _xlfn.XLOOKUP($C458,_xlfn.XLOOKUP(I$412,_xlpm.x,_xlpm.y,""),_xlpm.z,"Not Declared")))</f>
        <v>Not Declared</v>
      </c>
      <c r="J458" s="729" t="str" cm="1">
        <f t="array" ref="J458">_xlfn.LET(_xlpm.x, 'Team Kennet'!$T$43:$AE$43, _xlpm.y, 'Team Kennet'!$T$45:$AE$70, _xlpm.z, 'Team Kennet'!$R$45:$R$70, IF(_xlfn.XLOOKUP($C458,_xlfn.XLOOKUP(J$412,_xlpm.x,_xlpm.y,""),_xlpm.z,"Not Declared")="", "Name not recorded",  _xlfn.XLOOKUP($C458,_xlfn.XLOOKUP(J$412,_xlpm.x,_xlpm.y,""),_xlpm.z,"Not Declared")))</f>
        <v>Not Declared</v>
      </c>
      <c r="K458" s="729" t="str" cm="1">
        <f t="array" ref="K458">_xlfn.LET(_xlpm.x, 'Team Kennet'!$T$43:$AE$43, _xlpm.y, 'Team Kennet'!$T$45:$AE$70, _xlpm.z, 'Team Kennet'!$R$45:$R$70, IF(_xlfn.XLOOKUP($C458,_xlfn.XLOOKUP(K$412,_xlpm.x,_xlpm.y,""),_xlpm.z,"Not Declared")="", "Name not recorded",  _xlfn.XLOOKUP($C458,_xlfn.XLOOKUP(K$412,_xlpm.x,_xlpm.y,""),_xlpm.z,"Not Declared")))</f>
        <v>Not Declared</v>
      </c>
      <c r="L458" s="729" t="str" cm="1">
        <f t="array" ref="L458">_xlfn.LET(_xlpm.x, 'Team Kennet'!$T$43:$AE$43, _xlpm.y, 'Team Kennet'!$T$45:$AE$70, _xlpm.z, 'Team Kennet'!$R$45:$R$70, IF(_xlfn.XLOOKUP($C458,_xlfn.XLOOKUP(L$412,_xlpm.x,_xlpm.y,""),_xlpm.z,"Not Declared")="", "Name not recorded",  _xlfn.XLOOKUP($C458,_xlfn.XLOOKUP(L$412,_xlpm.x,_xlpm.y,""),_xlpm.z,"Not Declared")))</f>
        <v>Not Declared</v>
      </c>
      <c r="M458" s="729" t="str" cm="1">
        <f t="array" ref="M458">_xlfn.LET(_xlpm.x, 'Team Kennet'!$T$43:$AE$43, _xlpm.y, 'Team Kennet'!$T$45:$AE$70, _xlpm.z, 'Team Kennet'!$R$45:$R$70, IF(_xlfn.XLOOKUP($C458,_xlfn.XLOOKUP(M$412,_xlpm.x,_xlpm.y,""),_xlpm.z,"Not Declared")="", "Name not recorded",  _xlfn.XLOOKUP($C458,_xlfn.XLOOKUP(M$412,_xlpm.x,_xlpm.y,""),_xlpm.z,"Not Declared")))</f>
        <v>Not Declared</v>
      </c>
      <c r="N458" s="729" t="str" cm="1">
        <f t="array" ref="N458">_xlfn.LET(_xlpm.x, 'Team Kennet'!$T$43:$AE$43, _xlpm.y, 'Team Kennet'!$T$45:$AE$70, _xlpm.z, 'Team Kennet'!$R$45:$R$70, IF(_xlfn.XLOOKUP($C458,_xlfn.XLOOKUP(N$412,_xlpm.x,_xlpm.y,""),_xlpm.z,"Not Declared")="", "Name not recorded",  _xlfn.XLOOKUP($C458,_xlfn.XLOOKUP(N$412,_xlpm.x,_xlpm.y,""),_xlpm.z,"Not Declared")))</f>
        <v>Not Declared</v>
      </c>
      <c r="O458" s="729" t="str" cm="1">
        <f t="array" ref="O458">_xlfn.LET(_xlpm.x, 'Team Kennet'!$T$43:$AE$43, _xlpm.y, 'Team Kennet'!$T$45:$AE$70, _xlpm.z, 'Team Kennet'!$R$45:$R$70, IF(_xlfn.XLOOKUP($C458,_xlfn.XLOOKUP(O$412,_xlpm.x,_xlpm.y,""),_xlpm.z,"Not Declared")="", "Name not recorded",  _xlfn.XLOOKUP($C458,_xlfn.XLOOKUP(O$412,_xlpm.x,_xlpm.y,""),_xlpm.z,"Not Declared")))</f>
        <v>Not Declared</v>
      </c>
      <c r="P458" s="729">
        <v>1</v>
      </c>
      <c r="Q458" s="729">
        <v>2</v>
      </c>
      <c r="R458" s="729">
        <v>3</v>
      </c>
      <c r="S458" s="729">
        <v>4</v>
      </c>
      <c r="T458" s="729" t="str" cm="1">
        <f t="array" ref="T458">_xlfn.LET(_xlpm.x,'Team Kennet'!$T$43:$AF$43, _xlpm.y, 'Team Kennet'!$T$45:$AF$70, _xlpm.z, 'Team Kennet'!$R$45:$R$70, IF(_xlfn.XLOOKUP(P458,_xlfn.XLOOKUP(T$412,_xlpm.x,_xlpm.y,""),_xlpm.z,"Not Declared")="", "Name not recorded",  _xlfn.XLOOKUP(P458,_xlfn.XLOOKUP(T$412,_xlpm.x,_xlpm.y,""),_xlpm.z,"Not Declared")))</f>
        <v>Not Declared</v>
      </c>
      <c r="U458" s="729" t="str" cm="1">
        <f t="array" ref="U458">_xlfn.LET(_xlpm.x,'Team Kennet'!$T$43:$AF$43, _xlpm.y, 'Team Kennet'!$T$45:$AF$70, _xlpm.z, 'Team Kennet'!$R$45:$R$70, IF(_xlfn.XLOOKUP(Q458,_xlfn.XLOOKUP(U$412,_xlpm.x,_xlpm.y,""),_xlpm.z,"Not Declared")="", "Name not recorded",  _xlfn.XLOOKUP(Q458,_xlfn.XLOOKUP(U$412,_xlpm.x,_xlpm.y,""),_xlpm.z,"Not Declared")))</f>
        <v>Not Declared</v>
      </c>
      <c r="V458" s="729" t="str" cm="1">
        <f t="array" ref="V458">_xlfn.LET(_xlpm.x,'Team Kennet'!$T$43:$AF$43, _xlpm.y, 'Team Kennet'!$T$45:$AF$70, _xlpm.z, 'Team Kennet'!$R$45:$R$70, IF(_xlfn.XLOOKUP(R458,_xlfn.XLOOKUP(V$412,_xlpm.x,_xlpm.y,""),_xlpm.z,"Not Declared")="", "Name not recorded",  _xlfn.XLOOKUP(R458,_xlfn.XLOOKUP(V$412,_xlpm.x,_xlpm.y,""),_xlpm.z,"Not Declared")))</f>
        <v>Not Declared</v>
      </c>
      <c r="W458" s="729" t="str" cm="1">
        <f t="array" ref="W458">_xlfn.LET(_xlpm.x,'Team Kennet'!$T$43:$AF$43, _xlpm.y, 'Team Kennet'!$T$45:$AF$70, _xlpm.z, 'Team Kennet'!$R$45:$R$70, IF(_xlfn.XLOOKUP(S458,_xlfn.XLOOKUP(W$412,_xlpm.x,_xlpm.y,""),_xlpm.z,"Not Declared")="", "Name not recorded",  _xlfn.XLOOKUP(S458,_xlfn.XLOOKUP(W$412,_xlpm.x,_xlpm.y,""),_xlpm.z,"Not Declared")))</f>
        <v>Not Declared</v>
      </c>
      <c r="X458" s="358" t="str">
        <f>_xlfn.TEXTJOIN(", ",,T458:W458)</f>
        <v>Not Declared, Not Declared, Not Declared, Not Declared</v>
      </c>
      <c r="Z458" s="433"/>
      <c r="AA458" s="747" t="str" cm="1">
        <f t="array" ref="AA458">_xlfn.LET(_xlpm.a,_xlfn.XLOOKUP(1,('Number Allocation'!$C$6:$C$1483=AC458)*('Number Allocation'!$D$6:$D$1483=AD458),'Number Allocation'!$A$6:$A$1483,"..."),IF(_xlpm.a="","...",_xlpm.a))</f>
        <v>...</v>
      </c>
      <c r="AB458" s="747">
        <v>0</v>
      </c>
      <c r="AC458" s="12" t="str">
        <v>Not Declared</v>
      </c>
      <c r="AD458" s="12" t="str">
        <v>White Horse Harriers</v>
      </c>
      <c r="AE458" s="436"/>
      <c r="AG458" s="365"/>
      <c r="AH458" s="433"/>
      <c r="AI458" s="747" t="str" cm="1">
        <f t="array" ref="AI458">_xlfn.LET(_xlpm.a,_xlfn.XLOOKUP(1,('Number Allocation'!$C$6:$C$1483=AK458)*('Number Allocation'!$D$6:$D$1483=AL458),'Number Allocation'!$A$6:$A$1483,"..."),IF(_xlpm.a="","...",_xlpm.a))</f>
        <v>...</v>
      </c>
      <c r="AJ458" s="747">
        <v>0</v>
      </c>
      <c r="AK458" s="12" t="str">
        <v>Not Declared</v>
      </c>
      <c r="AL458" s="12" t="str">
        <v>Oxford City AC</v>
      </c>
      <c r="AM458" s="436"/>
      <c r="AO458" s="365"/>
      <c r="AP458" s="433"/>
      <c r="AQ458" s="747" t="str" cm="1">
        <f t="array" ref="AQ458">_xlfn.LET(_xlpm.a,_xlfn.XLOOKUP(1,('Number Allocation'!$C$6:$C$1483=AS458)*('Number Allocation'!$D$6:$D$1483=AT458),'Number Allocation'!$A$6:$A$1483,"..."),IF(_xlpm.a="","...",_xlpm.a))</f>
        <v>...</v>
      </c>
      <c r="AR458" s="747">
        <v>0</v>
      </c>
      <c r="AS458" s="12" t="str">
        <v>Not Declared</v>
      </c>
      <c r="AT458" s="12" t="str">
        <v>Banbury Harriers AC</v>
      </c>
      <c r="AU458" s="436"/>
      <c r="AW458" s="365"/>
      <c r="AX458" s="433"/>
      <c r="AY458" s="747" t="str" cm="1">
        <f t="array" ref="AY458">_xlfn.LET(_xlpm.a,_xlfn.XLOOKUP(1,('Number Allocation'!$C$6:$C$1483=BA458)*('Number Allocation'!$D$6:$D$1483=BB458),'Number Allocation'!$A$6:$A$1483,"..."),IF(_xlpm.a="","...",_xlpm.a))</f>
        <v>...</v>
      </c>
      <c r="AZ458" s="747">
        <v>0</v>
      </c>
      <c r="BA458" s="12" t="str">
        <v>Not Declared</v>
      </c>
      <c r="BB458" s="12" t="str">
        <v>White Horse Harriers</v>
      </c>
      <c r="BC458" s="436"/>
      <c r="BE458" s="365"/>
      <c r="BF458" s="433"/>
      <c r="BG458" s="747" t="str" cm="1">
        <f t="array" ref="BG458">_xlfn.LET(_xlpm.a,_xlfn.XLOOKUP(1,('Number Allocation'!$C$6:$C$1483=BI458)*('Number Allocation'!$D$6:$D$1483=BJ458),'Number Allocation'!$A$6:$A$1483,"..."),IF(_xlpm.a="","...",_xlpm.a))</f>
        <v>...</v>
      </c>
      <c r="BH458" s="747">
        <v>0</v>
      </c>
      <c r="BI458" s="12" t="str">
        <v>Not Declared</v>
      </c>
      <c r="BJ458" s="12" t="str">
        <v>Oxford City AC</v>
      </c>
      <c r="BK458" s="436"/>
      <c r="BM458" s="365"/>
      <c r="BN458" s="433"/>
      <c r="BO458" s="747" t="str" cm="1">
        <f t="array" ref="BO458">_xlfn.LET(_xlpm.a,_xlfn.XLOOKUP(1,('Number Allocation'!$C$6:$C$1483=BQ458)*('Number Allocation'!$D$6:$D$1483=BR458),'Number Allocation'!$A$6:$A$1483,"..."),IF(_xlpm.a="","...",_xlpm.a))</f>
        <v>...</v>
      </c>
      <c r="BP458" s="747">
        <v>0</v>
      </c>
      <c r="BQ458" s="12" t="str">
        <v>Not Declared</v>
      </c>
      <c r="BR458" s="12" t="str">
        <v>Bicester AC</v>
      </c>
      <c r="BS458" s="436"/>
      <c r="BU458" s="365"/>
      <c r="BV458" s="433"/>
      <c r="BW458" s="747" t="str" cm="1">
        <f t="array" ref="BW458">_xlfn.LET(_xlpm.a,_xlfn.XLOOKUP(1,('Number Allocation'!$C$6:$C$1483=BY458)*('Number Allocation'!$D$6:$D$1483=BZ458),'Number Allocation'!$A$6:$A$1483,"..."),IF(_xlpm.a="","...",_xlpm.a))</f>
        <v>...</v>
      </c>
      <c r="BX458" s="747">
        <v>0</v>
      </c>
      <c r="BY458" s="12" t="str">
        <v>Not Declared</v>
      </c>
      <c r="BZ458" s="12" t="str">
        <v>White Horse Harriers</v>
      </c>
      <c r="CA458" s="488"/>
      <c r="CB458" s="15"/>
      <c r="CC458" s="15"/>
      <c r="CD458" s="433"/>
      <c r="CE458" s="747" t="str" cm="1">
        <f t="array" ref="CE458">_xlfn.LET(_xlpm.a,_xlfn.XLOOKUP(1,('Number Allocation'!$C$6:$C$1483=CG458)*('Number Allocation'!$D$6:$D$1483=CH458),'Number Allocation'!$A$6:$A$1483,"..."),IF(_xlpm.a="","...",_xlpm.a))</f>
        <v>...</v>
      </c>
      <c r="CF458" s="747">
        <v>0</v>
      </c>
      <c r="CG458" s="12" t="str">
        <v>Not Declared</v>
      </c>
      <c r="CH458" s="12" t="str">
        <v>Team Kennet</v>
      </c>
      <c r="CI458" s="488"/>
      <c r="CJ458" s="15"/>
      <c r="CK458" s="15"/>
      <c r="CL458" s="433"/>
      <c r="CM458" s="747" t="str" cm="1">
        <f t="array" ref="CM458">_xlfn.LET(_xlpm.a,_xlfn.XLOOKUP(1,('Number Allocation'!$C$6:$C$1483=CO458)*('Number Allocation'!$D$6:$D$1483=CP458),'Number Allocation'!$A$6:$A$1483,"..."),IF(_xlpm.a="","...",_xlpm.a))</f>
        <v>...</v>
      </c>
      <c r="CN458" s="747">
        <v>0</v>
      </c>
      <c r="CO458" s="12" t="str">
        <v>Not Declared</v>
      </c>
      <c r="CP458" s="12" t="str">
        <v>Bicester AC</v>
      </c>
      <c r="CQ458" s="488"/>
      <c r="CR458" s="15"/>
      <c r="CS458" s="15"/>
      <c r="CT458" s="433"/>
      <c r="CU458" s="747" t="str" cm="1">
        <f t="array" ref="CU458">_xlfn.LET(_xlpm.a,_xlfn.XLOOKUP(1,('Number Allocation'!$C$6:$C$1483=CW458)*('Number Allocation'!$D$6:$D$1483=CX458),'Number Allocation'!$A$6:$A$1483,"..."),IF(_xlpm.a="","...",_xlpm.a))</f>
        <v>...</v>
      </c>
      <c r="CV458" s="747">
        <v>0</v>
      </c>
      <c r="CW458" s="12" t="str">
        <v>Not Declared</v>
      </c>
      <c r="CX458" s="12" t="str">
        <v>Bicester AC</v>
      </c>
      <c r="CY458" s="488"/>
      <c r="CZ458" s="15"/>
      <c r="DA458" s="15"/>
      <c r="DB458" s="433"/>
      <c r="DC458" s="747" t="str" cm="1">
        <f t="array" ref="DC458">_xlfn.LET(_xlpm.a,_xlfn.XLOOKUP(1,('Number Allocation'!$C$6:$C$1483=DE458)*('Number Allocation'!$D$6:$D$1483=DF458),'Number Allocation'!$A$6:$A$1483,"..."),IF(_xlpm.a="","...",_xlpm.a))</f>
        <v>...</v>
      </c>
      <c r="DD458" s="747">
        <v>0</v>
      </c>
      <c r="DE458" s="12" t="str">
        <v>Not Declared</v>
      </c>
      <c r="DF458" s="12" t="str">
        <v>Team Kennet</v>
      </c>
      <c r="DG458" s="488"/>
      <c r="DH458" s="15"/>
      <c r="DI458" s="15"/>
      <c r="DJ458" s="433"/>
      <c r="DK458" s="747" t="str" cm="1">
        <f t="array" ref="DK458">_xlfn.LET(_xlpm.a,_xlfn.XLOOKUP(1,('Number Allocation'!$C$6:$C$1483=DM458)*('Number Allocation'!$D$6:$D$1483=DN458),'Number Allocation'!$A$6:$A$1483,"..."),IF(_xlpm.a="","...",_xlpm.a))</f>
        <v>...</v>
      </c>
      <c r="DL458" s="747">
        <v>0</v>
      </c>
      <c r="DM458" s="12" t="str">
        <v>Not Declared</v>
      </c>
      <c r="DN458" s="12" t="str">
        <v>Radley AC</v>
      </c>
      <c r="DO458" s="488"/>
      <c r="DP458" s="15"/>
      <c r="DQ458" s="15"/>
      <c r="DZ458" s="15"/>
      <c r="EA458" s="15"/>
    </row>
    <row r="459" spans="1:131" s="359" customFormat="1" ht="21" customHeight="1">
      <c r="A459" s="358" t="str">
        <f>A458</f>
        <v>Team Kennet</v>
      </c>
      <c r="B459" s="729" t="str">
        <f>'Team Kennet'!AV$2</f>
        <v>XX</v>
      </c>
      <c r="C459" s="729" t="s">
        <v>65</v>
      </c>
      <c r="D459" s="729" t="str" cm="1">
        <f t="array" ref="D459">_xlfn.LET(_xlpm.x, 'Team Kennet'!$T$43:$AE$43, _xlpm.y, 'Team Kennet'!$T$45:$AE$70, _xlpm.z, 'Team Kennet'!$R$45:$R$70, IF(_xlfn.XLOOKUP($C459,_xlfn.XLOOKUP(D$412,_xlpm.x,_xlpm.y,""),_xlpm.z,"Not Declared")="", "Name not recorded",  _xlfn.XLOOKUP($C459,_xlfn.XLOOKUP(D$412,_xlpm.x,_xlpm.y,""),_xlpm.z,"Not Declared")))</f>
        <v>Not Declared</v>
      </c>
      <c r="E459" s="729" t="str" cm="1">
        <f t="array" ref="E459">_xlfn.LET(_xlpm.x, 'Team Kennet'!$T$43:$AE$43, _xlpm.y, 'Team Kennet'!$T$45:$AE$70, _xlpm.z, 'Team Kennet'!$R$45:$R$70, IF(_xlfn.XLOOKUP($C459,_xlfn.XLOOKUP(E$412,_xlpm.x,_xlpm.y,""),_xlpm.z,"Not Declared")="", "Name not recorded",  _xlfn.XLOOKUP($C459,_xlfn.XLOOKUP(E$412,_xlpm.x,_xlpm.y,""),_xlpm.z,"Not Declared")))</f>
        <v>Not Declared</v>
      </c>
      <c r="F459" s="729" t="str" cm="1">
        <f t="array" ref="F459">_xlfn.LET(_xlpm.x, 'Team Kennet'!$T$43:$AE$43, _xlpm.y, 'Team Kennet'!$T$45:$AE$70, _xlpm.z, 'Team Kennet'!$R$45:$R$70, IF(_xlfn.XLOOKUP($C459,_xlfn.XLOOKUP(F$412,_xlpm.x,_xlpm.y,""),_xlpm.z,"Not Declared")="", "Name not recorded",  _xlfn.XLOOKUP($C459,_xlfn.XLOOKUP(F$412,_xlpm.x,_xlpm.y,""),_xlpm.z,"Not Declared")))</f>
        <v>Not Declared</v>
      </c>
      <c r="G459" s="729" t="str" cm="1">
        <f t="array" ref="G459">_xlfn.LET(_xlpm.x, 'Team Kennet'!$T$43:$AE$43, _xlpm.y, 'Team Kennet'!$T$45:$AE$70, _xlpm.z, 'Team Kennet'!$R$45:$R$70, IF(_xlfn.XLOOKUP($C459,_xlfn.XLOOKUP(G$412,_xlpm.x,_xlpm.y,""),_xlpm.z,"Not Declared")="", "Name not recorded",  _xlfn.XLOOKUP($C459,_xlfn.XLOOKUP(G$412,_xlpm.x,_xlpm.y,""),_xlpm.z,"Not Declared")))</f>
        <v>Not Declared</v>
      </c>
      <c r="H459" s="729" t="str" cm="1">
        <f t="array" ref="H459">_xlfn.LET(_xlpm.x, 'Team Kennet'!$T$43:$AE$43, _xlpm.y, 'Team Kennet'!$T$45:$AE$70, _xlpm.z, 'Team Kennet'!$R$45:$R$70, IF(_xlfn.XLOOKUP($C459,_xlfn.XLOOKUP(H$412,_xlpm.x,_xlpm.y,""),_xlpm.z,"Not Declared")="", "Name not recorded",  _xlfn.XLOOKUP($C459,_xlfn.XLOOKUP(H$412,_xlpm.x,_xlpm.y,""),_xlpm.z,"Not Declared")))</f>
        <v>Not Declared</v>
      </c>
      <c r="I459" s="729" t="str" cm="1">
        <f t="array" ref="I459">_xlfn.LET(_xlpm.x, 'Team Kennet'!$T$43:$AE$43, _xlpm.y, 'Team Kennet'!$T$45:$AE$70, _xlpm.z, 'Team Kennet'!$R$45:$R$70, IF(_xlfn.XLOOKUP($C459,_xlfn.XLOOKUP(I$412,_xlpm.x,_xlpm.y,""),_xlpm.z,"Not Declared")="", "Name not recorded",  _xlfn.XLOOKUP($C459,_xlfn.XLOOKUP(I$412,_xlpm.x,_xlpm.y,""),_xlpm.z,"Not Declared")))</f>
        <v>Not Declared</v>
      </c>
      <c r="J459" s="729" t="str" cm="1">
        <f t="array" ref="J459">_xlfn.LET(_xlpm.x, 'Team Kennet'!$T$43:$AE$43, _xlpm.y, 'Team Kennet'!$T$45:$AE$70, _xlpm.z, 'Team Kennet'!$R$45:$R$70, IF(_xlfn.XLOOKUP($C459,_xlfn.XLOOKUP(J$412,_xlpm.x,_xlpm.y,""),_xlpm.z,"Not Declared")="", "Name not recorded",  _xlfn.XLOOKUP($C459,_xlfn.XLOOKUP(J$412,_xlpm.x,_xlpm.y,""),_xlpm.z,"Not Declared")))</f>
        <v>Not Declared</v>
      </c>
      <c r="K459" s="729" t="str" cm="1">
        <f t="array" ref="K459">_xlfn.LET(_xlpm.x, 'Team Kennet'!$T$43:$AE$43, _xlpm.y, 'Team Kennet'!$T$45:$AE$70, _xlpm.z, 'Team Kennet'!$R$45:$R$70, IF(_xlfn.XLOOKUP($C459,_xlfn.XLOOKUP(K$412,_xlpm.x,_xlpm.y,""),_xlpm.z,"Not Declared")="", "Name not recorded",  _xlfn.XLOOKUP($C459,_xlfn.XLOOKUP(K$412,_xlpm.x,_xlpm.y,""),_xlpm.z,"Not Declared")))</f>
        <v>Not Declared</v>
      </c>
      <c r="L459" s="729" t="str" cm="1">
        <f t="array" ref="L459">_xlfn.LET(_xlpm.x, 'Team Kennet'!$T$43:$AE$43, _xlpm.y, 'Team Kennet'!$T$45:$AE$70, _xlpm.z, 'Team Kennet'!$R$45:$R$70, IF(_xlfn.XLOOKUP($C459,_xlfn.XLOOKUP(L$412,_xlpm.x,_xlpm.y,""),_xlpm.z,"Not Declared")="", "Name not recorded",  _xlfn.XLOOKUP($C459,_xlfn.XLOOKUP(L$412,_xlpm.x,_xlpm.y,""),_xlpm.z,"Not Declared")))</f>
        <v>Not Declared</v>
      </c>
      <c r="M459" s="729" t="str" cm="1">
        <f t="array" ref="M459">_xlfn.LET(_xlpm.x, 'Team Kennet'!$T$43:$AE$43, _xlpm.y, 'Team Kennet'!$T$45:$AE$70, _xlpm.z, 'Team Kennet'!$R$45:$R$70, IF(_xlfn.XLOOKUP($C459,_xlfn.XLOOKUP(M$412,_xlpm.x,_xlpm.y,""),_xlpm.z,"Not Declared")="", "Name not recorded",  _xlfn.XLOOKUP($C459,_xlfn.XLOOKUP(M$412,_xlpm.x,_xlpm.y,""),_xlpm.z,"Not Declared")))</f>
        <v>Not Declared</v>
      </c>
      <c r="N459" s="729" t="str" cm="1">
        <f t="array" ref="N459">_xlfn.LET(_xlpm.x, 'Team Kennet'!$T$43:$AE$43, _xlpm.y, 'Team Kennet'!$T$45:$AE$70, _xlpm.z, 'Team Kennet'!$R$45:$R$70, IF(_xlfn.XLOOKUP($C459,_xlfn.XLOOKUP(N$412,_xlpm.x,_xlpm.y,""),_xlpm.z,"Not Declared")="", "Name not recorded",  _xlfn.XLOOKUP($C459,_xlfn.XLOOKUP(N$412,_xlpm.x,_xlpm.y,""),_xlpm.z,"Not Declared")))</f>
        <v>Not Declared</v>
      </c>
      <c r="O459" s="729" t="str" cm="1">
        <f t="array" ref="O459">_xlfn.LET(_xlpm.x, 'Team Kennet'!$T$43:$AE$43, _xlpm.y, 'Team Kennet'!$T$45:$AE$70, _xlpm.z, 'Team Kennet'!$R$45:$R$70, IF(_xlfn.XLOOKUP($C459,_xlfn.XLOOKUP(O$412,_xlpm.x,_xlpm.y,""),_xlpm.z,"Not Declared")="", "Name not recorded",  _xlfn.XLOOKUP($C459,_xlfn.XLOOKUP(O$412,_xlpm.x,_xlpm.y,""),_xlpm.z,"Not Declared")))</f>
        <v>Not Declared</v>
      </c>
      <c r="P459" s="732"/>
      <c r="Q459" s="732"/>
      <c r="R459" s="732"/>
      <c r="S459" s="732"/>
      <c r="T459" s="732"/>
      <c r="U459" s="732"/>
      <c r="V459" s="732"/>
      <c r="W459" s="732"/>
      <c r="X459" s="732"/>
      <c r="Z459" s="433"/>
      <c r="AA459" s="747" t="str" cm="1">
        <f t="array" ref="AA459">_xlfn.LET(_xlpm.a,_xlfn.XLOOKUP(1,('Number Allocation'!$C$6:$C$1483=AC459)*('Number Allocation'!$D$6:$D$1483=AD459),'Number Allocation'!$A$6:$A$1483,"..."),IF(_xlpm.a="","...",_xlpm.a))</f>
        <v>...</v>
      </c>
      <c r="AB459" s="747">
        <v>0</v>
      </c>
      <c r="AC459" s="12" t="str">
        <v>Not Declared</v>
      </c>
      <c r="AD459" s="12" t="str">
        <v>Team Kennet</v>
      </c>
      <c r="AE459" s="436"/>
      <c r="AG459" s="365"/>
      <c r="AH459" s="433"/>
      <c r="AI459" s="747" t="str" cm="1">
        <f t="array" ref="AI459">_xlfn.LET(_xlpm.a,_xlfn.XLOOKUP(1,('Number Allocation'!$C$6:$C$1483=AK459)*('Number Allocation'!$D$6:$D$1483=AL459),'Number Allocation'!$A$6:$A$1483,"..."),IF(_xlpm.a="","...",_xlpm.a))</f>
        <v>...</v>
      </c>
      <c r="AJ459" s="747">
        <v>0</v>
      </c>
      <c r="AK459" s="12" t="str">
        <v>Not Declared</v>
      </c>
      <c r="AL459" s="12" t="str">
        <v>Team Kennet</v>
      </c>
      <c r="AM459" s="436"/>
      <c r="AO459" s="365"/>
      <c r="AP459" s="433"/>
      <c r="AQ459" s="747" t="str" cm="1">
        <f t="array" ref="AQ459">_xlfn.LET(_xlpm.a,_xlfn.XLOOKUP(1,('Number Allocation'!$C$6:$C$1483=AS459)*('Number Allocation'!$D$6:$D$1483=AT459),'Number Allocation'!$A$6:$A$1483,"..."),IF(_xlpm.a="","...",_xlpm.a))</f>
        <v>...</v>
      </c>
      <c r="AR459" s="747">
        <v>0</v>
      </c>
      <c r="AS459" s="12" t="str">
        <v>Not Declared</v>
      </c>
      <c r="AT459" s="12" t="str">
        <v>Witney Road Runners</v>
      </c>
      <c r="AU459" s="436"/>
      <c r="AW459" s="365"/>
      <c r="AX459" s="433"/>
      <c r="AY459" s="747" t="str" cm="1">
        <f t="array" ref="AY459">_xlfn.LET(_xlpm.a,_xlfn.XLOOKUP(1,('Number Allocation'!$C$6:$C$1483=BA459)*('Number Allocation'!$D$6:$D$1483=BB459),'Number Allocation'!$A$6:$A$1483,"..."),IF(_xlpm.a="","...",_xlpm.a))</f>
        <v>...</v>
      </c>
      <c r="AZ459" s="747">
        <v>0</v>
      </c>
      <c r="BA459" s="12" t="str">
        <v>Not Declared</v>
      </c>
      <c r="BB459" s="12" t="str">
        <v>Witney Road Runners</v>
      </c>
      <c r="BC459" s="436"/>
      <c r="BE459" s="365"/>
      <c r="BF459" s="433"/>
      <c r="BG459" s="747" t="str" cm="1">
        <f t="array" ref="BG459">_xlfn.LET(_xlpm.a,_xlfn.XLOOKUP(1,('Number Allocation'!$C$6:$C$1483=BI459)*('Number Allocation'!$D$6:$D$1483=BJ459),'Number Allocation'!$A$6:$A$1483,"..."),IF(_xlpm.a="","...",_xlpm.a))</f>
        <v>...</v>
      </c>
      <c r="BH459" s="747">
        <v>0</v>
      </c>
      <c r="BI459" s="12" t="str">
        <v>Not Declared</v>
      </c>
      <c r="BJ459" s="12" t="str">
        <v>Abingdon AC</v>
      </c>
      <c r="BK459" s="436"/>
      <c r="BM459" s="365"/>
      <c r="BN459" s="433"/>
      <c r="BO459" s="747" t="str" cm="1">
        <f t="array" ref="BO459">_xlfn.LET(_xlpm.a,_xlfn.XLOOKUP(1,('Number Allocation'!$C$6:$C$1483=BQ459)*('Number Allocation'!$D$6:$D$1483=BR459),'Number Allocation'!$A$6:$A$1483,"..."),IF(_xlpm.a="","...",_xlpm.a))</f>
        <v>...</v>
      </c>
      <c r="BP459" s="747">
        <v>0</v>
      </c>
      <c r="BQ459" s="12" t="str">
        <v>Not Declared</v>
      </c>
      <c r="BR459" s="12" t="str">
        <v>Abingdon AC</v>
      </c>
      <c r="BS459" s="436"/>
      <c r="BU459" s="365"/>
      <c r="BV459" s="433"/>
      <c r="BW459" s="747" t="str" cm="1">
        <f t="array" ref="BW459">_xlfn.LET(_xlpm.a,_xlfn.XLOOKUP(1,('Number Allocation'!$C$6:$C$1483=BY459)*('Number Allocation'!$D$6:$D$1483=BZ459),'Number Allocation'!$A$6:$A$1483,"..."),IF(_xlpm.a="","...",_xlpm.a))</f>
        <v>...</v>
      </c>
      <c r="BX459" s="747">
        <v>0</v>
      </c>
      <c r="BY459" s="12" t="str">
        <v>Not Declared</v>
      </c>
      <c r="BZ459" s="12" t="str">
        <v>Witney Road Runners</v>
      </c>
      <c r="CA459" s="488"/>
      <c r="CB459" s="15"/>
      <c r="CC459" s="15"/>
      <c r="CD459" s="433"/>
      <c r="CE459" s="747" t="str" cm="1">
        <f t="array" ref="CE459">_xlfn.LET(_xlpm.a,_xlfn.XLOOKUP(1,('Number Allocation'!$C$6:$C$1483=CG459)*('Number Allocation'!$D$6:$D$1483=CH459),'Number Allocation'!$A$6:$A$1483,"..."),IF(_xlpm.a="","...",_xlpm.a))</f>
        <v>...</v>
      </c>
      <c r="CF459" s="747">
        <v>0</v>
      </c>
      <c r="CG459" s="12" t="str">
        <v>Not Declared</v>
      </c>
      <c r="CH459" s="12" t="str">
        <v>Abingdon AC</v>
      </c>
      <c r="CI459" s="488"/>
      <c r="CJ459" s="15"/>
      <c r="CK459" s="15"/>
      <c r="CL459" s="433"/>
      <c r="CM459" s="747" t="str" cm="1">
        <f t="array" ref="CM459">_xlfn.LET(_xlpm.a,_xlfn.XLOOKUP(1,('Number Allocation'!$C$6:$C$1483=CO459)*('Number Allocation'!$D$6:$D$1483=CP459),'Number Allocation'!$A$6:$A$1483,"..."),IF(_xlpm.a="","...",_xlpm.a))</f>
        <v>...</v>
      </c>
      <c r="CN459" s="747">
        <v>0</v>
      </c>
      <c r="CO459" s="12" t="str">
        <v>Not Declared</v>
      </c>
      <c r="CP459" s="12" t="str">
        <v>Banbury Harriers AC</v>
      </c>
      <c r="CQ459" s="488"/>
      <c r="CR459" s="15"/>
      <c r="CS459" s="15"/>
      <c r="CT459" s="433"/>
      <c r="CU459" s="747" t="str" cm="1">
        <f t="array" ref="CU459">_xlfn.LET(_xlpm.a,_xlfn.XLOOKUP(1,('Number Allocation'!$C$6:$C$1483=CW459)*('Number Allocation'!$D$6:$D$1483=CX459),'Number Allocation'!$A$6:$A$1483,"..."),IF(_xlpm.a="","...",_xlpm.a))</f>
        <v>...</v>
      </c>
      <c r="CV459" s="747">
        <v>0</v>
      </c>
      <c r="CW459" s="12" t="str">
        <v>Not Declared</v>
      </c>
      <c r="CX459" s="12" t="str">
        <v>Oxford City AC</v>
      </c>
      <c r="CY459" s="488"/>
      <c r="CZ459" s="15"/>
      <c r="DA459" s="15"/>
      <c r="DB459" s="433"/>
      <c r="DC459" s="747" t="str" cm="1">
        <f t="array" ref="DC459">_xlfn.LET(_xlpm.a,_xlfn.XLOOKUP(1,('Number Allocation'!$C$6:$C$1483=DE459)*('Number Allocation'!$D$6:$D$1483=DF459),'Number Allocation'!$A$6:$A$1483,"..."),IF(_xlpm.a="","...",_xlpm.a))</f>
        <v>...</v>
      </c>
      <c r="DD459" s="747">
        <v>0</v>
      </c>
      <c r="DE459" s="12" t="str">
        <v>Not Declared</v>
      </c>
      <c r="DF459" s="12" t="str">
        <v>Witney Road Runners</v>
      </c>
      <c r="DG459" s="488"/>
      <c r="DH459" s="15"/>
      <c r="DI459" s="15"/>
      <c r="DJ459" s="433"/>
      <c r="DK459" s="747" t="str" cm="1">
        <f t="array" ref="DK459">_xlfn.LET(_xlpm.a,_xlfn.XLOOKUP(1,('Number Allocation'!$C$6:$C$1483=DM459)*('Number Allocation'!$D$6:$D$1483=DN459),'Number Allocation'!$A$6:$A$1483,"..."),IF(_xlpm.a="","...",_xlpm.a))</f>
        <v>...</v>
      </c>
      <c r="DL459" s="747">
        <v>0</v>
      </c>
      <c r="DM459" s="12" t="str">
        <v>Not Declared</v>
      </c>
      <c r="DN459" s="12" t="str">
        <v>Witney Road Runners</v>
      </c>
      <c r="DO459" s="488"/>
      <c r="DP459" s="15"/>
      <c r="DQ459" s="15"/>
      <c r="DZ459" s="15"/>
      <c r="EA459" s="15"/>
    </row>
    <row r="460" spans="1:131" s="359" customFormat="1" ht="21" customHeight="1">
      <c r="A460" s="358" t="str">
        <f>A458</f>
        <v>Team Kennet</v>
      </c>
      <c r="B460" s="729"/>
      <c r="C460" s="729" t="s">
        <v>517</v>
      </c>
      <c r="D460" s="729" t="str" cm="1">
        <f t="array" ref="D460">_xlfn.LET(_xlpm.x, 'Team Kennet'!$T$43:$AE$43, _xlpm.y, 'Team Kennet'!$T$45:$AE$70, _xlpm.z, 'Team Kennet'!$R$45:$R$70, IF(_xlfn.XLOOKUP($C460,_xlfn.XLOOKUP(D$412,_xlpm.x,_xlpm.y,""),_xlpm.z,"Not Declared")="", "Name not recorded",  _xlfn.XLOOKUP($C460,_xlfn.XLOOKUP(D$412,_xlpm.x,_xlpm.y,""),_xlpm.z,"Not Declared")))</f>
        <v>Not Declared</v>
      </c>
      <c r="E460" s="729" t="str" cm="1">
        <f t="array" ref="E460">_xlfn.LET(_xlpm.x, 'Team Kennet'!$T$43:$AE$43, _xlpm.y, 'Team Kennet'!$T$45:$AE$70, _xlpm.z, 'Team Kennet'!$R$45:$R$70, IF(_xlfn.XLOOKUP($C460,_xlfn.XLOOKUP(E$412,_xlpm.x,_xlpm.y,""),_xlpm.z,"Not Declared")="", "Name not recorded",  _xlfn.XLOOKUP($C460,_xlfn.XLOOKUP(E$412,_xlpm.x,_xlpm.y,""),_xlpm.z,"Not Declared")))</f>
        <v>Not Declared</v>
      </c>
      <c r="F460" s="729" t="str" cm="1">
        <f t="array" ref="F460">_xlfn.LET(_xlpm.x, 'Team Kennet'!$T$43:$AE$43, _xlpm.y, 'Team Kennet'!$T$45:$AE$70, _xlpm.z, 'Team Kennet'!$R$45:$R$70, IF(_xlfn.XLOOKUP($C460,_xlfn.XLOOKUP(F$412,_xlpm.x,_xlpm.y,""),_xlpm.z,"Not Declared")="", "Name not recorded",  _xlfn.XLOOKUP($C460,_xlfn.XLOOKUP(F$412,_xlpm.x,_xlpm.y,""),_xlpm.z,"Not Declared")))</f>
        <v>Not Declared</v>
      </c>
      <c r="G460" s="729" t="str" cm="1">
        <f t="array" ref="G460">_xlfn.LET(_xlpm.x, 'Team Kennet'!$T$43:$AE$43, _xlpm.y, 'Team Kennet'!$T$45:$AE$70, _xlpm.z, 'Team Kennet'!$R$45:$R$70, IF(_xlfn.XLOOKUP($C460,_xlfn.XLOOKUP(G$412,_xlpm.x,_xlpm.y,""),_xlpm.z,"Not Declared")="", "Name not recorded",  _xlfn.XLOOKUP($C460,_xlfn.XLOOKUP(G$412,_xlpm.x,_xlpm.y,""),_xlpm.z,"Not Declared")))</f>
        <v>Not Declared</v>
      </c>
      <c r="H460" s="729" t="str" cm="1">
        <f t="array" ref="H460">_xlfn.LET(_xlpm.x, 'Team Kennet'!$T$43:$AE$43, _xlpm.y, 'Team Kennet'!$T$45:$AE$70, _xlpm.z, 'Team Kennet'!$R$45:$R$70, IF(_xlfn.XLOOKUP($C460,_xlfn.XLOOKUP(H$412,_xlpm.x,_xlpm.y,""),_xlpm.z,"Not Declared")="", "Name not recorded",  _xlfn.XLOOKUP($C460,_xlfn.XLOOKUP(H$412,_xlpm.x,_xlpm.y,""),_xlpm.z,"Not Declared")))</f>
        <v>Not Declared</v>
      </c>
      <c r="I460" s="729" t="str" cm="1">
        <f t="array" ref="I460">_xlfn.LET(_xlpm.x, 'Team Kennet'!$T$43:$AE$43, _xlpm.y, 'Team Kennet'!$T$45:$AE$70, _xlpm.z, 'Team Kennet'!$R$45:$R$70, IF(_xlfn.XLOOKUP($C460,_xlfn.XLOOKUP(I$412,_xlpm.x,_xlpm.y,""),_xlpm.z,"Not Declared")="", "Name not recorded",  _xlfn.XLOOKUP($C460,_xlfn.XLOOKUP(I$412,_xlpm.x,_xlpm.y,""),_xlpm.z,"Not Declared")))</f>
        <v>Not Declared</v>
      </c>
      <c r="J460" s="729" t="str" cm="1">
        <f t="array" ref="J460">_xlfn.LET(_xlpm.x, 'Team Kennet'!$T$43:$AE$43, _xlpm.y, 'Team Kennet'!$T$45:$AE$70, _xlpm.z, 'Team Kennet'!$R$45:$R$70, IF(_xlfn.XLOOKUP($C460,_xlfn.XLOOKUP(J$412,_xlpm.x,_xlpm.y,""),_xlpm.z,"Not Declared")="", "Name not recorded",  _xlfn.XLOOKUP($C460,_xlfn.XLOOKUP(J$412,_xlpm.x,_xlpm.y,""),_xlpm.z,"Not Declared")))</f>
        <v>Not Declared</v>
      </c>
      <c r="K460" s="729" t="str" cm="1">
        <f t="array" ref="K460">_xlfn.LET(_xlpm.x, 'Team Kennet'!$T$43:$AE$43, _xlpm.y, 'Team Kennet'!$T$45:$AE$70, _xlpm.z, 'Team Kennet'!$R$45:$R$70, IF(_xlfn.XLOOKUP($C460,_xlfn.XLOOKUP(K$412,_xlpm.x,_xlpm.y,""),_xlpm.z,"Not Declared")="", "Name not recorded",  _xlfn.XLOOKUP($C460,_xlfn.XLOOKUP(K$412,_xlpm.x,_xlpm.y,""),_xlpm.z,"Not Declared")))</f>
        <v>Not Declared</v>
      </c>
      <c r="L460" s="729" t="str" cm="1">
        <f t="array" ref="L460">_xlfn.LET(_xlpm.x, 'Team Kennet'!$T$43:$AE$43, _xlpm.y, 'Team Kennet'!$T$45:$AE$70, _xlpm.z, 'Team Kennet'!$R$45:$R$70, IF(_xlfn.XLOOKUP($C460,_xlfn.XLOOKUP(L$412,_xlpm.x,_xlpm.y,""),_xlpm.z,"Not Declared")="", "Name not recorded",  _xlfn.XLOOKUP($C460,_xlfn.XLOOKUP(L$412,_xlpm.x,_xlpm.y,""),_xlpm.z,"Not Declared")))</f>
        <v>Not Declared</v>
      </c>
      <c r="M460" s="729" t="str" cm="1">
        <f t="array" ref="M460">_xlfn.LET(_xlpm.x, 'Team Kennet'!$T$43:$AE$43, _xlpm.y, 'Team Kennet'!$T$45:$AE$70, _xlpm.z, 'Team Kennet'!$R$45:$R$70, IF(_xlfn.XLOOKUP($C460,_xlfn.XLOOKUP(M$412,_xlpm.x,_xlpm.y,""),_xlpm.z,"Not Declared")="", "Name not recorded",  _xlfn.XLOOKUP($C460,_xlfn.XLOOKUP(M$412,_xlpm.x,_xlpm.y,""),_xlpm.z,"Not Declared")))</f>
        <v>Not Declared</v>
      </c>
      <c r="N460" s="729" t="str" cm="1">
        <f t="array" ref="N460">_xlfn.LET(_xlpm.x, 'Team Kennet'!$T$43:$AE$43, _xlpm.y, 'Team Kennet'!$T$45:$AE$70, _xlpm.z, 'Team Kennet'!$R$45:$R$70, IF(_xlfn.XLOOKUP($C460,_xlfn.XLOOKUP(N$412,_xlpm.x,_xlpm.y,""),_xlpm.z,"Not Declared")="", "Name not recorded",  _xlfn.XLOOKUP($C460,_xlfn.XLOOKUP(N$412,_xlpm.x,_xlpm.y,""),_xlpm.z,"Not Declared")))</f>
        <v>Not Declared</v>
      </c>
      <c r="O460" s="729" t="str" cm="1">
        <f t="array" ref="O460">_xlfn.LET(_xlpm.x, 'Team Kennet'!$T$43:$AE$43, _xlpm.y, 'Team Kennet'!$T$45:$AE$70, _xlpm.z, 'Team Kennet'!$R$45:$R$70, IF(_xlfn.XLOOKUP($C460,_xlfn.XLOOKUP(O$412,_xlpm.x,_xlpm.y,""),_xlpm.z,"Not Declared")="", "Name not recorded",  _xlfn.XLOOKUP($C460,_xlfn.XLOOKUP(O$412,_xlpm.x,_xlpm.y,""),_xlpm.z,"Not Declared")))</f>
        <v>Not Declared</v>
      </c>
      <c r="P460" s="79" t="s">
        <v>517</v>
      </c>
      <c r="Q460" s="729" t="s">
        <v>319</v>
      </c>
      <c r="R460" s="729" t="s">
        <v>320</v>
      </c>
      <c r="S460" s="729" t="s">
        <v>321</v>
      </c>
      <c r="T460" s="729" t="str" cm="1">
        <f t="array" ref="T460">_xlfn.LET(_xlpm.x,'Team Kennet'!$T$43:$AF$43, _xlpm.y, 'Team Kennet'!$T$45:$AF$70, _xlpm.z, 'Team Kennet'!$R$45:$R$70, IF(_xlfn.XLOOKUP(P460,_xlfn.XLOOKUP(T$412,_xlpm.x,_xlpm.y,""),_xlpm.z,"Not Declared")="", "Name not recorded",  _xlfn.XLOOKUP(P460,_xlfn.XLOOKUP(T$412,_xlpm.x,_xlpm.y,""),_xlpm.z,"Not Declared")))</f>
        <v>Not Declared</v>
      </c>
      <c r="U460" s="729" t="str" cm="1">
        <f t="array" ref="U460">_xlfn.LET(_xlpm.x,'Team Kennet'!$T$43:$AF$43, _xlpm.y, 'Team Kennet'!$T$45:$AF$70, _xlpm.z, 'Team Kennet'!$R$45:$R$70, IF(_xlfn.XLOOKUP(Q460,_xlfn.XLOOKUP(U$412,_xlpm.x,_xlpm.y,""),_xlpm.z,"Not Declared")="", "Name not recorded",  _xlfn.XLOOKUP(Q460,_xlfn.XLOOKUP(U$412,_xlpm.x,_xlpm.y,""),_xlpm.z,"Not Declared")))</f>
        <v>Not Declared</v>
      </c>
      <c r="V460" s="729" t="str" cm="1">
        <f t="array" ref="V460">_xlfn.LET(_xlpm.x,'Team Kennet'!$T$43:$AF$43, _xlpm.y, 'Team Kennet'!$T$45:$AF$70, _xlpm.z, 'Team Kennet'!$R$45:$R$70, IF(_xlfn.XLOOKUP(R460,_xlfn.XLOOKUP(V$412,_xlpm.x,_xlpm.y,""),_xlpm.z,"Not Declared")="", "Name not recorded",  _xlfn.XLOOKUP(R460,_xlfn.XLOOKUP(V$412,_xlpm.x,_xlpm.y,""),_xlpm.z,"Not Declared")))</f>
        <v>Not Declared</v>
      </c>
      <c r="W460" s="729" t="str" cm="1">
        <f t="array" ref="W460">_xlfn.LET(_xlpm.x,'Team Kennet'!$T$43:$AF$43, _xlpm.y, 'Team Kennet'!$T$45:$AF$70, _xlpm.z, 'Team Kennet'!$R$45:$R$70, IF(_xlfn.XLOOKUP(S460,_xlfn.XLOOKUP(W$412,_xlpm.x,_xlpm.y,""),_xlpm.z,"Not Declared")="", "Name not recorded",  _xlfn.XLOOKUP(S460,_xlfn.XLOOKUP(W$412,_xlpm.x,_xlpm.y,""),_xlpm.z,"Not Declared")))</f>
        <v>Not Declared</v>
      </c>
      <c r="X460" s="358" t="str">
        <f>_xlfn.TEXTJOIN(", ",,T460:W460)</f>
        <v>Not Declared, Not Declared, Not Declared, Not Declared</v>
      </c>
      <c r="Z460" s="433"/>
      <c r="AA460" s="747" t="str" cm="1">
        <f t="array" ref="AA460">_xlfn.LET(_xlpm.a,_xlfn.XLOOKUP(1,('Number Allocation'!$C$6:$C$1483=AC460)*('Number Allocation'!$D$6:$D$1483=AD460),'Number Allocation'!$A$6:$A$1483,"..."),IF(_xlpm.a="","...",_xlpm.a))</f>
        <v>...</v>
      </c>
      <c r="AB460" s="747">
        <v>0</v>
      </c>
      <c r="AC460" s="12" t="str">
        <v>Not Declared</v>
      </c>
      <c r="AD460" s="12" t="str">
        <v>Abingdon AC</v>
      </c>
      <c r="AE460" s="436"/>
      <c r="AG460" s="365"/>
      <c r="AH460" s="433"/>
      <c r="AI460" s="747" t="str" cm="1">
        <f t="array" ref="AI460">_xlfn.LET(_xlpm.a,_xlfn.XLOOKUP(1,('Number Allocation'!$C$6:$C$1483=AK460)*('Number Allocation'!$D$6:$D$1483=AL460),'Number Allocation'!$A$6:$A$1483,"..."),IF(_xlpm.a="","...",_xlpm.a))</f>
        <v>...</v>
      </c>
      <c r="AJ460" s="747">
        <v>0</v>
      </c>
      <c r="AK460" s="12" t="str">
        <v>Not Declared</v>
      </c>
      <c r="AL460" s="12" t="str">
        <v>Radley AC</v>
      </c>
      <c r="AM460" s="436"/>
      <c r="AO460" s="365"/>
      <c r="AP460" s="433"/>
      <c r="AQ460" s="747" t="str" cm="1">
        <f t="array" ref="AQ460">_xlfn.LET(_xlpm.a,_xlfn.XLOOKUP(1,('Number Allocation'!$C$6:$C$1483=AS460)*('Number Allocation'!$D$6:$D$1483=AT460),'Number Allocation'!$A$6:$A$1483,"..."),IF(_xlpm.a="","...",_xlpm.a))</f>
        <v>...</v>
      </c>
      <c r="AR460" s="747">
        <v>0</v>
      </c>
      <c r="AS460" s="12" t="str">
        <v>Not Declared</v>
      </c>
      <c r="AT460" s="12" t="str">
        <v>Team Kennet</v>
      </c>
      <c r="AU460" s="436"/>
      <c r="AW460" s="365"/>
      <c r="AX460" s="433"/>
      <c r="AY460" s="747" t="str" cm="1">
        <f t="array" ref="AY460">_xlfn.LET(_xlpm.a,_xlfn.XLOOKUP(1,('Number Allocation'!$C$6:$C$1483=BA460)*('Number Allocation'!$D$6:$D$1483=BB460),'Number Allocation'!$A$6:$A$1483,"..."),IF(_xlpm.a="","...",_xlpm.a))</f>
        <v>...</v>
      </c>
      <c r="AZ460" s="747">
        <v>0</v>
      </c>
      <c r="BA460" s="12" t="str">
        <v>Not Declared</v>
      </c>
      <c r="BB460" s="12" t="str">
        <v>Radley AC</v>
      </c>
      <c r="BC460" s="436"/>
      <c r="BE460" s="365"/>
      <c r="BF460" s="433"/>
      <c r="BG460" s="747" t="str" cm="1">
        <f t="array" ref="BG460">_xlfn.LET(_xlpm.a,_xlfn.XLOOKUP(1,('Number Allocation'!$C$6:$C$1483=BI460)*('Number Allocation'!$D$6:$D$1483=BJ460),'Number Allocation'!$A$6:$A$1483,"..."),IF(_xlpm.a="","...",_xlpm.a))</f>
        <v>...</v>
      </c>
      <c r="BH460" s="747">
        <v>0</v>
      </c>
      <c r="BI460" s="12" t="str">
        <v>Not Declared</v>
      </c>
      <c r="BJ460" s="12" t="str">
        <v>Banbury Harriers AC</v>
      </c>
      <c r="BK460" s="436"/>
      <c r="BM460" s="365"/>
      <c r="BN460" s="433"/>
      <c r="BO460" s="747" t="str" cm="1">
        <f t="array" ref="BO460">_xlfn.LET(_xlpm.a,_xlfn.XLOOKUP(1,('Number Allocation'!$C$6:$C$1483=BQ460)*('Number Allocation'!$D$6:$D$1483=BR460),'Number Allocation'!$A$6:$A$1483,"..."),IF(_xlpm.a="","...",_xlpm.a))</f>
        <v>...</v>
      </c>
      <c r="BP460" s="747">
        <v>0</v>
      </c>
      <c r="BQ460" s="12" t="str">
        <v>Not Declared</v>
      </c>
      <c r="BR460" s="12" t="str">
        <v>Team Kennet</v>
      </c>
      <c r="BS460" s="436"/>
      <c r="BU460" s="365"/>
      <c r="BV460" s="433"/>
      <c r="BW460" s="747" t="str" cm="1">
        <f t="array" ref="BW460">_xlfn.LET(_xlpm.a,_xlfn.XLOOKUP(1,('Number Allocation'!$C$6:$C$1483=BY460)*('Number Allocation'!$D$6:$D$1483=BZ460),'Number Allocation'!$A$6:$A$1483,"..."),IF(_xlpm.a="","...",_xlpm.a))</f>
        <v>...</v>
      </c>
      <c r="BX460" s="747">
        <v>0</v>
      </c>
      <c r="BY460" s="12" t="str">
        <v>Not Declared</v>
      </c>
      <c r="BZ460" s="12" t="str">
        <v>Abingdon AC</v>
      </c>
      <c r="CA460" s="488"/>
      <c r="CB460" s="15"/>
      <c r="CC460" s="15"/>
      <c r="CD460" s="433"/>
      <c r="CE460" s="747" t="str" cm="1">
        <f t="array" ref="CE460">_xlfn.LET(_xlpm.a,_xlfn.XLOOKUP(1,('Number Allocation'!$C$6:$C$1483=CG460)*('Number Allocation'!$D$6:$D$1483=CH460),'Number Allocation'!$A$6:$A$1483,"..."),IF(_xlpm.a="","...",_xlpm.a))</f>
        <v>...</v>
      </c>
      <c r="CF460" s="747">
        <v>0</v>
      </c>
      <c r="CG460" s="12" t="str">
        <v>Not Declared</v>
      </c>
      <c r="CH460" s="12" t="str">
        <v>White Horse Harriers</v>
      </c>
      <c r="CI460" s="488"/>
      <c r="CJ460" s="15"/>
      <c r="CK460" s="15"/>
      <c r="CL460" s="433"/>
      <c r="CM460" s="747" t="str" cm="1">
        <f t="array" ref="CM460">_xlfn.LET(_xlpm.a,_xlfn.XLOOKUP(1,('Number Allocation'!$C$6:$C$1483=CO460)*('Number Allocation'!$D$6:$D$1483=CP460),'Number Allocation'!$A$6:$A$1483,"..."),IF(_xlpm.a="","...",_xlpm.a))</f>
        <v>...</v>
      </c>
      <c r="CN460" s="747">
        <v>0</v>
      </c>
      <c r="CO460" s="12" t="str">
        <v>Not Declared</v>
      </c>
      <c r="CP460" s="12" t="str">
        <v>Team Kennet</v>
      </c>
      <c r="CQ460" s="488"/>
      <c r="CR460" s="15"/>
      <c r="CS460" s="15"/>
      <c r="CT460" s="433"/>
      <c r="CU460" s="747" t="str" cm="1">
        <f t="array" ref="CU460">_xlfn.LET(_xlpm.a,_xlfn.XLOOKUP(1,('Number Allocation'!$C$6:$C$1483=CW460)*('Number Allocation'!$D$6:$D$1483=CX460),'Number Allocation'!$A$6:$A$1483,"..."),IF(_xlpm.a="","...",_xlpm.a))</f>
        <v>...</v>
      </c>
      <c r="CV460" s="747">
        <v>0</v>
      </c>
      <c r="CW460" s="12" t="str">
        <v>Not Declared</v>
      </c>
      <c r="CX460" s="12" t="str">
        <v>Radley AC</v>
      </c>
      <c r="CY460" s="488"/>
      <c r="CZ460" s="15"/>
      <c r="DA460" s="15"/>
      <c r="DB460" s="433"/>
      <c r="DC460" s="747" t="str" cm="1">
        <f t="array" ref="DC460">_xlfn.LET(_xlpm.a,_xlfn.XLOOKUP(1,('Number Allocation'!$C$6:$C$1483=DE460)*('Number Allocation'!$D$6:$D$1483=DF460),'Number Allocation'!$A$6:$A$1483,"..."),IF(_xlpm.a="","...",_xlpm.a))</f>
        <v>...</v>
      </c>
      <c r="DD460" s="747">
        <v>0</v>
      </c>
      <c r="DE460" s="12" t="str">
        <v>Not Declared</v>
      </c>
      <c r="DF460" s="12" t="str">
        <v>Oxford City AC</v>
      </c>
      <c r="DG460" s="488"/>
      <c r="DH460" s="15"/>
      <c r="DI460" s="15"/>
      <c r="DJ460" s="433"/>
      <c r="DK460" s="747" t="str" cm="1">
        <f t="array" ref="DK460">_xlfn.LET(_xlpm.a,_xlfn.XLOOKUP(1,('Number Allocation'!$C$6:$C$1483=DM460)*('Number Allocation'!$D$6:$D$1483=DN460),'Number Allocation'!$A$6:$A$1483,"..."),IF(_xlpm.a="","...",_xlpm.a))</f>
        <v>...</v>
      </c>
      <c r="DL460" s="747">
        <v>0</v>
      </c>
      <c r="DM460" s="12" t="str">
        <v>Not Declared</v>
      </c>
      <c r="DN460" s="12" t="str">
        <v>Banbury Harriers AC</v>
      </c>
      <c r="DO460" s="488"/>
      <c r="DP460" s="15"/>
      <c r="DQ460" s="15"/>
      <c r="DZ460" s="15"/>
      <c r="EA460" s="15"/>
    </row>
    <row r="461" spans="1:131" s="359" customFormat="1" ht="21" customHeight="1">
      <c r="A461" s="358" t="str">
        <f t="shared" ref="A461:A464" si="50">A459</f>
        <v>Team Kennet</v>
      </c>
      <c r="B461" s="729"/>
      <c r="C461" s="729" t="s">
        <v>319</v>
      </c>
      <c r="D461" s="729" t="str" cm="1">
        <f t="array" ref="D461">_xlfn.LET(_xlpm.x, 'Team Kennet'!$T$43:$AE$43, _xlpm.y, 'Team Kennet'!$T$45:$AE$70, _xlpm.z, 'Team Kennet'!$R$45:$R$70, IF(_xlfn.XLOOKUP($C461,_xlfn.XLOOKUP(D$412,_xlpm.x,_xlpm.y,""),_xlpm.z,"Not Declared")="", "Name not recorded",  _xlfn.XLOOKUP($C461,_xlfn.XLOOKUP(D$412,_xlpm.x,_xlpm.y,""),_xlpm.z,"Not Declared")))</f>
        <v>Not Declared</v>
      </c>
      <c r="E461" s="729" t="str" cm="1">
        <f t="array" ref="E461">_xlfn.LET(_xlpm.x, 'Team Kennet'!$T$43:$AE$43, _xlpm.y, 'Team Kennet'!$T$45:$AE$70, _xlpm.z, 'Team Kennet'!$R$45:$R$70, IF(_xlfn.XLOOKUP($C461,_xlfn.XLOOKUP(E$412,_xlpm.x,_xlpm.y,""),_xlpm.z,"Not Declared")="", "Name not recorded",  _xlfn.XLOOKUP($C461,_xlfn.XLOOKUP(E$412,_xlpm.x,_xlpm.y,""),_xlpm.z,"Not Declared")))</f>
        <v>Not Declared</v>
      </c>
      <c r="F461" s="729" t="str" cm="1">
        <f t="array" ref="F461">_xlfn.LET(_xlpm.x, 'Team Kennet'!$T$43:$AE$43, _xlpm.y, 'Team Kennet'!$T$45:$AE$70, _xlpm.z, 'Team Kennet'!$R$45:$R$70, IF(_xlfn.XLOOKUP($C461,_xlfn.XLOOKUP(F$412,_xlpm.x,_xlpm.y,""),_xlpm.z,"Not Declared")="", "Name not recorded",  _xlfn.XLOOKUP($C461,_xlfn.XLOOKUP(F$412,_xlpm.x,_xlpm.y,""),_xlpm.z,"Not Declared")))</f>
        <v>Not Declared</v>
      </c>
      <c r="G461" s="729" t="str" cm="1">
        <f t="array" ref="G461">_xlfn.LET(_xlpm.x, 'Team Kennet'!$T$43:$AE$43, _xlpm.y, 'Team Kennet'!$T$45:$AE$70, _xlpm.z, 'Team Kennet'!$R$45:$R$70, IF(_xlfn.XLOOKUP($C461,_xlfn.XLOOKUP(G$412,_xlpm.x,_xlpm.y,""),_xlpm.z,"Not Declared")="", "Name not recorded",  _xlfn.XLOOKUP($C461,_xlfn.XLOOKUP(G$412,_xlpm.x,_xlpm.y,""),_xlpm.z,"Not Declared")))</f>
        <v>Not Declared</v>
      </c>
      <c r="H461" s="729" t="str" cm="1">
        <f t="array" ref="H461">_xlfn.LET(_xlpm.x, 'Team Kennet'!$T$43:$AE$43, _xlpm.y, 'Team Kennet'!$T$45:$AE$70, _xlpm.z, 'Team Kennet'!$R$45:$R$70, IF(_xlfn.XLOOKUP($C461,_xlfn.XLOOKUP(H$412,_xlpm.x,_xlpm.y,""),_xlpm.z,"Not Declared")="", "Name not recorded",  _xlfn.XLOOKUP($C461,_xlfn.XLOOKUP(H$412,_xlpm.x,_xlpm.y,""),_xlpm.z,"Not Declared")))</f>
        <v>Not Declared</v>
      </c>
      <c r="I461" s="729" t="str" cm="1">
        <f t="array" ref="I461">_xlfn.LET(_xlpm.x, 'Team Kennet'!$T$43:$AE$43, _xlpm.y, 'Team Kennet'!$T$45:$AE$70, _xlpm.z, 'Team Kennet'!$R$45:$R$70, IF(_xlfn.XLOOKUP($C461,_xlfn.XLOOKUP(I$412,_xlpm.x,_xlpm.y,""),_xlpm.z,"Not Declared")="", "Name not recorded",  _xlfn.XLOOKUP($C461,_xlfn.XLOOKUP(I$412,_xlpm.x,_xlpm.y,""),_xlpm.z,"Not Declared")))</f>
        <v>Not Declared</v>
      </c>
      <c r="J461" s="729" t="str" cm="1">
        <f t="array" ref="J461">_xlfn.LET(_xlpm.x, 'Team Kennet'!$T$43:$AE$43, _xlpm.y, 'Team Kennet'!$T$45:$AE$70, _xlpm.z, 'Team Kennet'!$R$45:$R$70, IF(_xlfn.XLOOKUP($C461,_xlfn.XLOOKUP(J$412,_xlpm.x,_xlpm.y,""),_xlpm.z,"Not Declared")="", "Name not recorded",  _xlfn.XLOOKUP($C461,_xlfn.XLOOKUP(J$412,_xlpm.x,_xlpm.y,""),_xlpm.z,"Not Declared")))</f>
        <v>Not Declared</v>
      </c>
      <c r="K461" s="729" t="str" cm="1">
        <f t="array" ref="K461">_xlfn.LET(_xlpm.x, 'Team Kennet'!$T$43:$AE$43, _xlpm.y, 'Team Kennet'!$T$45:$AE$70, _xlpm.z, 'Team Kennet'!$R$45:$R$70, IF(_xlfn.XLOOKUP($C461,_xlfn.XLOOKUP(K$412,_xlpm.x,_xlpm.y,""),_xlpm.z,"Not Declared")="", "Name not recorded",  _xlfn.XLOOKUP($C461,_xlfn.XLOOKUP(K$412,_xlpm.x,_xlpm.y,""),_xlpm.z,"Not Declared")))</f>
        <v>Not Declared</v>
      </c>
      <c r="L461" s="729" t="str" cm="1">
        <f t="array" ref="L461">_xlfn.LET(_xlpm.x, 'Team Kennet'!$T$43:$AE$43, _xlpm.y, 'Team Kennet'!$T$45:$AE$70, _xlpm.z, 'Team Kennet'!$R$45:$R$70, IF(_xlfn.XLOOKUP($C461,_xlfn.XLOOKUP(L$412,_xlpm.x,_xlpm.y,""),_xlpm.z,"Not Declared")="", "Name not recorded",  _xlfn.XLOOKUP($C461,_xlfn.XLOOKUP(L$412,_xlpm.x,_xlpm.y,""),_xlpm.z,"Not Declared")))</f>
        <v>Not Declared</v>
      </c>
      <c r="M461" s="729" t="str" cm="1">
        <f t="array" ref="M461">_xlfn.LET(_xlpm.x, 'Team Kennet'!$T$43:$AE$43, _xlpm.y, 'Team Kennet'!$T$45:$AE$70, _xlpm.z, 'Team Kennet'!$R$45:$R$70, IF(_xlfn.XLOOKUP($C461,_xlfn.XLOOKUP(M$412,_xlpm.x,_xlpm.y,""),_xlpm.z,"Not Declared")="", "Name not recorded",  _xlfn.XLOOKUP($C461,_xlfn.XLOOKUP(M$412,_xlpm.x,_xlpm.y,""),_xlpm.z,"Not Declared")))</f>
        <v>Not Declared</v>
      </c>
      <c r="N461" s="729" t="str" cm="1">
        <f t="array" ref="N461">_xlfn.LET(_xlpm.x, 'Team Kennet'!$T$43:$AE$43, _xlpm.y, 'Team Kennet'!$T$45:$AE$70, _xlpm.z, 'Team Kennet'!$R$45:$R$70, IF(_xlfn.XLOOKUP($C461,_xlfn.XLOOKUP(N$412,_xlpm.x,_xlpm.y,""),_xlpm.z,"Not Declared")="", "Name not recorded",  _xlfn.XLOOKUP($C461,_xlfn.XLOOKUP(N$412,_xlpm.x,_xlpm.y,""),_xlpm.z,"Not Declared")))</f>
        <v>Not Declared</v>
      </c>
      <c r="O461" s="729" t="str" cm="1">
        <f t="array" ref="O461">_xlfn.LET(_xlpm.x, 'Team Kennet'!$T$43:$AE$43, _xlpm.y, 'Team Kennet'!$T$45:$AE$70, _xlpm.z, 'Team Kennet'!$R$45:$R$70, IF(_xlfn.XLOOKUP($C461,_xlfn.XLOOKUP(O$412,_xlpm.x,_xlpm.y,""),_xlpm.z,"Not Declared")="", "Name not recorded",  _xlfn.XLOOKUP($C461,_xlfn.XLOOKUP(O$412,_xlpm.x,_xlpm.y,""),_xlpm.z,"Not Declared")))</f>
        <v>Not Declared</v>
      </c>
      <c r="P461" s="3"/>
      <c r="Q461" s="3"/>
      <c r="R461" s="3"/>
      <c r="S461" s="3"/>
      <c r="T461" s="3"/>
      <c r="U461" s="3"/>
      <c r="V461" s="3"/>
      <c r="W461" s="3"/>
      <c r="X461" s="12"/>
      <c r="Z461" s="434" t="s">
        <v>518</v>
      </c>
      <c r="AA461" s="744"/>
      <c r="AB461" s="442" t="str" cm="1">
        <f t="array" ref="AB461:AD466">_xlfn.LET(_xlpm.eventdata, _xlfn.XLOOKUP(AB$412,$D$412:$O$412,$D$487:$O$492), _xlpm.agedata, $A$487:$A$492,CHOOSE({1,2,3},"0",_xlpm.eventdata,_xlpm.agedata))</f>
        <v>0</v>
      </c>
      <c r="AC461" s="422" t="str">
        <v>Not Declared</v>
      </c>
      <c r="AD461" s="423" t="str">
        <v>Great Milton AC</v>
      </c>
      <c r="AE461" s="436"/>
      <c r="AG461" s="365"/>
      <c r="AH461" s="434" t="s">
        <v>518</v>
      </c>
      <c r="AI461" s="744" t="str" cm="1">
        <f t="array" ref="AI461">_xlfn.LET(_xlpm.a,_xlfn.XLOOKUP(1,('Number Allocation'!$C$6:$C$1483=AK461)*('Number Allocation'!$D$6:$D$1483=AL461),'Number Allocation'!$A$6:$A$1483,"..."),IF(_xlpm.a="","...",_xlpm.a))</f>
        <v>...</v>
      </c>
      <c r="AJ461" s="442" t="str" cm="1">
        <f t="array" ref="AJ461:AL466">_xlfn.LET(_xlpm.eventdata, _xlfn.XLOOKUP(AJ$412,$D$412:$O$412,$D$487:$O$492), _xlpm.agedata, $A$487:$A$492,CHOOSE({1,2,3},"0",_xlpm.eventdata,_xlpm.agedata))</f>
        <v>0</v>
      </c>
      <c r="AK461" s="422" t="str">
        <v>Not Declared</v>
      </c>
      <c r="AL461" s="423" t="str">
        <v>Great Milton AC</v>
      </c>
      <c r="AM461" s="436"/>
      <c r="AO461" s="365"/>
      <c r="AP461" s="434" t="s">
        <v>518</v>
      </c>
      <c r="AQ461" s="744" t="str" cm="1">
        <f t="array" ref="AQ461">_xlfn.LET(_xlpm.a,_xlfn.XLOOKUP(1,('Number Allocation'!$C$6:$C$1483=AS461)*('Number Allocation'!$D$6:$D$1483=AT461),'Number Allocation'!$A$6:$A$1483,"..."),IF(_xlpm.a="","...",_xlpm.a))</f>
        <v>...</v>
      </c>
      <c r="AR461" s="442" t="str" cm="1">
        <f t="array" ref="AR461:AT466">_xlfn.LET(_xlpm.eventdata, _xlfn.XLOOKUP(AR$412,$D$412:$O$412,$D$487:$O$492), _xlpm.agedata, $A$487:$A$492,CHOOSE({1,2,3},"0",_xlpm.eventdata,_xlpm.agedata))</f>
        <v>0</v>
      </c>
      <c r="AS461" s="422" t="str">
        <v>Not Declared</v>
      </c>
      <c r="AT461" s="423" t="str">
        <v>Great Milton AC</v>
      </c>
      <c r="AU461" s="436"/>
      <c r="AW461" s="365"/>
      <c r="AX461" s="434" t="s">
        <v>518</v>
      </c>
      <c r="AY461" s="744" t="str" cm="1">
        <f t="array" ref="AY461">_xlfn.LET(_xlpm.a,_xlfn.XLOOKUP(1,('Number Allocation'!$C$6:$C$1483=BA461)*('Number Allocation'!$D$6:$D$1483=BB461),'Number Allocation'!$A$6:$A$1483,"..."),IF(_xlpm.a="","...",_xlpm.a))</f>
        <v>...</v>
      </c>
      <c r="AZ461" s="442" t="str" cm="1">
        <f t="array" ref="AZ461:BB466">_xlfn.LET(_xlpm.eventdata, _xlfn.XLOOKUP(AZ$412,$D$412:$O$412,$D$487:$O$492), _xlpm.agedata, $A$487:$A$492,CHOOSE({1,2,3},"0",_xlpm.eventdata,_xlpm.agedata))</f>
        <v>0</v>
      </c>
      <c r="BA461" s="422" t="str">
        <v>Not Declared</v>
      </c>
      <c r="BB461" s="423" t="str">
        <v>Great Milton AC</v>
      </c>
      <c r="BC461" s="436"/>
      <c r="BE461" s="365"/>
      <c r="BF461" s="434" t="s">
        <v>518</v>
      </c>
      <c r="BG461" s="744" t="str" cm="1">
        <f t="array" ref="BG461">_xlfn.LET(_xlpm.a,_xlfn.XLOOKUP(1,('Number Allocation'!$C$6:$C$1483=BI461)*('Number Allocation'!$D$6:$D$1483=BJ461),'Number Allocation'!$A$6:$A$1483,"..."),IF(_xlpm.a="","...",_xlpm.a))</f>
        <v>...</v>
      </c>
      <c r="BH461" s="442" t="str" cm="1">
        <f t="array" ref="BH461:BJ466">_xlfn.LET(_xlpm.eventdata, _xlfn.XLOOKUP(BH$412,$D$412:$O$412,$D$487:$O$492), _xlpm.agedata, $A$487:$A$492,CHOOSE({1,2,3},"0",_xlpm.eventdata,_xlpm.agedata))</f>
        <v>0</v>
      </c>
      <c r="BI461" s="422" t="str">
        <v>Not Declared</v>
      </c>
      <c r="BJ461" s="423" t="str">
        <v>Great Milton AC</v>
      </c>
      <c r="BK461" s="436"/>
      <c r="BM461" s="365"/>
      <c r="BN461" s="434" t="s">
        <v>518</v>
      </c>
      <c r="BO461" s="744" t="str" cm="1">
        <f t="array" ref="BO461">_xlfn.LET(_xlpm.a,_xlfn.XLOOKUP(1,('Number Allocation'!$C$6:$C$1483=BQ461)*('Number Allocation'!$D$6:$D$1483=BR461),'Number Allocation'!$A$6:$A$1483,"..."),IF(_xlpm.a="","...",_xlpm.a))</f>
        <v>...</v>
      </c>
      <c r="BP461" s="442" t="str" cm="1">
        <f t="array" ref="BP461:BR466">_xlfn.LET(_xlpm.eventdata, _xlfn.XLOOKUP(BP$412,$D$412:$O$412,$D$487:$O$492), _xlpm.agedata, $A$487:$A$492,CHOOSE({1,2,3},"0",_xlpm.eventdata,_xlpm.agedata))</f>
        <v>0</v>
      </c>
      <c r="BQ461" s="422" t="str">
        <v>Not Declared</v>
      </c>
      <c r="BR461" s="423" t="str">
        <v>Great Milton AC</v>
      </c>
      <c r="BS461" s="436"/>
      <c r="BU461" s="365"/>
      <c r="BV461" s="434" t="s">
        <v>518</v>
      </c>
      <c r="BW461" s="744" t="str" cm="1">
        <f t="array" ref="BW461">_xlfn.LET(_xlpm.a,_xlfn.XLOOKUP(1,('Number Allocation'!$C$6:$C$1483=BY461)*('Number Allocation'!$D$6:$D$1483=BZ461),'Number Allocation'!$A$6:$A$1483,"..."),IF(_xlpm.a="","...",_xlpm.a))</f>
        <v>...</v>
      </c>
      <c r="BX461" s="442" t="str" cm="1">
        <f t="array" ref="BX461:BZ466">_xlfn.LET(_xlpm.eventdata, _xlfn.XLOOKUP(BX$412,$D$412:$O$412,$D$487:$O$492), _xlpm.agedata, $A$487:$A$492,CHOOSE({1,2,3},"0",_xlpm.eventdata,_xlpm.agedata))</f>
        <v>0</v>
      </c>
      <c r="BY461" s="422" t="str">
        <v>Not Declared</v>
      </c>
      <c r="BZ461" s="423" t="str">
        <v>Great Milton AC</v>
      </c>
      <c r="CA461" s="747"/>
      <c r="CB461" s="12"/>
      <c r="CC461" s="12"/>
      <c r="CD461" s="434" t="s">
        <v>518</v>
      </c>
      <c r="CE461" s="744" t="str" cm="1">
        <f t="array" ref="CE461">_xlfn.LET(_xlpm.a,_xlfn.XLOOKUP(1,('Number Allocation'!$C$6:$C$1483=CG461)*('Number Allocation'!$D$6:$D$1483=CH461),'Number Allocation'!$A$6:$A$1483,"..."),IF(_xlpm.a="","...",_xlpm.a))</f>
        <v>...</v>
      </c>
      <c r="CF461" s="442" t="str" cm="1">
        <f t="array" ref="CF461:CH466">_xlfn.LET(_xlpm.eventdata, _xlfn.XLOOKUP(CF$412,$D$412:$O$412,$D$487:$O$492), _xlpm.agedata, $A$487:$A$492,CHOOSE({1,2,3},"0",_xlpm.eventdata,_xlpm.agedata))</f>
        <v>0</v>
      </c>
      <c r="CG461" s="422" t="str">
        <v>Not Declared</v>
      </c>
      <c r="CH461" s="423" t="str">
        <v>Great Milton AC</v>
      </c>
      <c r="CI461" s="747"/>
      <c r="CJ461" s="12"/>
      <c r="CK461" s="12"/>
      <c r="CL461" s="434" t="s">
        <v>518</v>
      </c>
      <c r="CM461" s="744" t="str" cm="1">
        <f t="array" ref="CM461">_xlfn.LET(_xlpm.a,_xlfn.XLOOKUP(1,('Number Allocation'!$C$6:$C$1483=CO461)*('Number Allocation'!$D$6:$D$1483=CP461),'Number Allocation'!$A$6:$A$1483,"..."),IF(_xlpm.a="","...",_xlpm.a))</f>
        <v>...</v>
      </c>
      <c r="CN461" s="442" t="str" cm="1">
        <f t="array" ref="CN461:CP466">_xlfn.LET(_xlpm.eventdata, _xlfn.XLOOKUP(CN$412,$D$412:$O$412,$D$487:$O$492), _xlpm.agedata, $A$487:$A$492,CHOOSE({1,2,3},"0",_xlpm.eventdata,_xlpm.agedata))</f>
        <v>0</v>
      </c>
      <c r="CO461" s="422" t="str">
        <v>Not Declared</v>
      </c>
      <c r="CP461" s="423" t="str">
        <v>Great Milton AC</v>
      </c>
      <c r="CQ461" s="747"/>
      <c r="CR461" s="12"/>
      <c r="CS461" s="12"/>
      <c r="CT461" s="434" t="s">
        <v>518</v>
      </c>
      <c r="CU461" s="744" t="str" cm="1">
        <f t="array" ref="CU461">_xlfn.LET(_xlpm.a,_xlfn.XLOOKUP(1,('Number Allocation'!$C$6:$C$1483=CW461)*('Number Allocation'!$D$6:$D$1483=CX461),'Number Allocation'!$A$6:$A$1483,"..."),IF(_xlpm.a="","...",_xlpm.a))</f>
        <v>...</v>
      </c>
      <c r="CV461" s="442" t="str" cm="1">
        <f t="array" ref="CV461:CX466">_xlfn.LET(_xlpm.eventdata, _xlfn.XLOOKUP(CV$412,$D$412:$O$412,$D$487:$O$492), _xlpm.agedata, $A$487:$A$492,CHOOSE({1,2,3},"0",_xlpm.eventdata,_xlpm.agedata))</f>
        <v>0</v>
      </c>
      <c r="CW461" s="422" t="str">
        <v>Not Declared</v>
      </c>
      <c r="CX461" s="423" t="str">
        <v>Great Milton AC</v>
      </c>
      <c r="CY461" s="747"/>
      <c r="CZ461" s="12"/>
      <c r="DA461" s="12"/>
      <c r="DB461" s="434" t="s">
        <v>518</v>
      </c>
      <c r="DC461" s="744" t="str" cm="1">
        <f t="array" ref="DC461">_xlfn.LET(_xlpm.a,_xlfn.XLOOKUP(1,('Number Allocation'!$C$6:$C$1483=DE461)*('Number Allocation'!$D$6:$D$1483=DF461),'Number Allocation'!$A$6:$A$1483,"..."),IF(_xlpm.a="","...",_xlpm.a))</f>
        <v>...</v>
      </c>
      <c r="DD461" s="442" t="str" cm="1">
        <f t="array" ref="DD461:DF466">_xlfn.LET(_xlpm.eventdata, _xlfn.XLOOKUP(DD$412,$D$412:$O$412,$D$487:$O$492), _xlpm.agedata, $A$487:$A$492,CHOOSE({1,2,3},"0",_xlpm.eventdata,_xlpm.agedata))</f>
        <v>0</v>
      </c>
      <c r="DE461" s="422" t="str">
        <v>Not Declared</v>
      </c>
      <c r="DF461" s="423" t="str">
        <v>Great Milton AC</v>
      </c>
      <c r="DG461" s="747"/>
      <c r="DH461" s="12"/>
      <c r="DI461" s="12"/>
      <c r="DJ461" s="434" t="s">
        <v>518</v>
      </c>
      <c r="DK461" s="744" t="str" cm="1">
        <f t="array" ref="DK461">_xlfn.LET(_xlpm.a,_xlfn.XLOOKUP(1,('Number Allocation'!$C$6:$C$1483=DM461)*('Number Allocation'!$D$6:$D$1483=DN461),'Number Allocation'!$A$6:$A$1483,"..."),IF(_xlpm.a="","...",_xlpm.a))</f>
        <v>...</v>
      </c>
      <c r="DL461" s="442" t="str" cm="1">
        <f t="array" ref="DL461:DN466">_xlfn.LET(_xlpm.eventdata, _xlfn.XLOOKUP(DL$412,$D$412:$O$412,$D$487:$O$492), _xlpm.agedata, $A$487:$A$492,CHOOSE({1,2,3},"0",_xlpm.eventdata,_xlpm.agedata))</f>
        <v>0</v>
      </c>
      <c r="DM461" s="422" t="str">
        <v>Not Declared</v>
      </c>
      <c r="DN461" s="423" t="str">
        <v>Great Milton AC</v>
      </c>
      <c r="DO461" s="747"/>
      <c r="DP461" s="12"/>
      <c r="DQ461" s="12"/>
      <c r="DR461" s="448" t="s">
        <v>518</v>
      </c>
      <c r="DS461" s="352" t="str" cm="1">
        <f t="array" ref="DS461">_xlfn.LET(_xlpm.a,_xlfn.XLOOKUP(1,('Number Allocation'!$C$6:$C$1483=DU461)*('Number Allocation'!$D$6:$D$1483=DV461),'Number Allocation'!$A$6:$A$1483,"..."),IF(_xlpm.a="","...",_xlpm.a))</f>
        <v>...</v>
      </c>
      <c r="DT461" s="443" t="str" cm="1">
        <f t="array" ref="DT461:DV461">_xlfn.LET(_xlpm.eventdata,$X$487,CHOOSE({1,2,3},"0",_xlpm.eventdata,$A$487))</f>
        <v>0</v>
      </c>
      <c r="DU461" s="430" t="str">
        <v>Not Declared, Not Declared, Not Declared, Not Declared</v>
      </c>
      <c r="DV461" s="429" t="str">
        <v>Great Milton AC</v>
      </c>
      <c r="DW461" s="12"/>
      <c r="DX461" s="12"/>
      <c r="DY461" s="12"/>
      <c r="DZ461" s="15"/>
      <c r="EA461" s="15"/>
    </row>
    <row r="462" spans="1:131" s="359" customFormat="1" ht="21" customHeight="1">
      <c r="A462" s="358" t="str">
        <f t="shared" si="50"/>
        <v>Team Kennet</v>
      </c>
      <c r="B462" s="729"/>
      <c r="C462" s="729" t="s">
        <v>320</v>
      </c>
      <c r="D462" s="729" t="str" cm="1">
        <f t="array" ref="D462">_xlfn.LET(_xlpm.x, 'Team Kennet'!$T$43:$AE$43, _xlpm.y, 'Team Kennet'!$T$45:$AE$70, _xlpm.z, 'Team Kennet'!$R$45:$R$70, IF(_xlfn.XLOOKUP($C462,_xlfn.XLOOKUP(D$412,_xlpm.x,_xlpm.y,""),_xlpm.z,"Not Declared")="", "Name not recorded",  _xlfn.XLOOKUP($C462,_xlfn.XLOOKUP(D$412,_xlpm.x,_xlpm.y,""),_xlpm.z,"Not Declared")))</f>
        <v>Not Declared</v>
      </c>
      <c r="E462" s="729" t="str" cm="1">
        <f t="array" ref="E462">_xlfn.LET(_xlpm.x, 'Team Kennet'!$T$43:$AE$43, _xlpm.y, 'Team Kennet'!$T$45:$AE$70, _xlpm.z, 'Team Kennet'!$R$45:$R$70, IF(_xlfn.XLOOKUP($C462,_xlfn.XLOOKUP(E$412,_xlpm.x,_xlpm.y,""),_xlpm.z,"Not Declared")="", "Name not recorded",  _xlfn.XLOOKUP($C462,_xlfn.XLOOKUP(E$412,_xlpm.x,_xlpm.y,""),_xlpm.z,"Not Declared")))</f>
        <v>Not Declared</v>
      </c>
      <c r="F462" s="729" t="str" cm="1">
        <f t="array" ref="F462">_xlfn.LET(_xlpm.x, 'Team Kennet'!$T$43:$AE$43, _xlpm.y, 'Team Kennet'!$T$45:$AE$70, _xlpm.z, 'Team Kennet'!$R$45:$R$70, IF(_xlfn.XLOOKUP($C462,_xlfn.XLOOKUP(F$412,_xlpm.x,_xlpm.y,""),_xlpm.z,"Not Declared")="", "Name not recorded",  _xlfn.XLOOKUP($C462,_xlfn.XLOOKUP(F$412,_xlpm.x,_xlpm.y,""),_xlpm.z,"Not Declared")))</f>
        <v>Not Declared</v>
      </c>
      <c r="G462" s="729" t="str" cm="1">
        <f t="array" ref="G462">_xlfn.LET(_xlpm.x, 'Team Kennet'!$T$43:$AE$43, _xlpm.y, 'Team Kennet'!$T$45:$AE$70, _xlpm.z, 'Team Kennet'!$R$45:$R$70, IF(_xlfn.XLOOKUP($C462,_xlfn.XLOOKUP(G$412,_xlpm.x,_xlpm.y,""),_xlpm.z,"Not Declared")="", "Name not recorded",  _xlfn.XLOOKUP($C462,_xlfn.XLOOKUP(G$412,_xlpm.x,_xlpm.y,""),_xlpm.z,"Not Declared")))</f>
        <v>Not Declared</v>
      </c>
      <c r="H462" s="729" t="str" cm="1">
        <f t="array" ref="H462">_xlfn.LET(_xlpm.x, 'Team Kennet'!$T$43:$AE$43, _xlpm.y, 'Team Kennet'!$T$45:$AE$70, _xlpm.z, 'Team Kennet'!$R$45:$R$70, IF(_xlfn.XLOOKUP($C462,_xlfn.XLOOKUP(H$412,_xlpm.x,_xlpm.y,""),_xlpm.z,"Not Declared")="", "Name not recorded",  _xlfn.XLOOKUP($C462,_xlfn.XLOOKUP(H$412,_xlpm.x,_xlpm.y,""),_xlpm.z,"Not Declared")))</f>
        <v>Not Declared</v>
      </c>
      <c r="I462" s="729" t="str" cm="1">
        <f t="array" ref="I462">_xlfn.LET(_xlpm.x, 'Team Kennet'!$T$43:$AE$43, _xlpm.y, 'Team Kennet'!$T$45:$AE$70, _xlpm.z, 'Team Kennet'!$R$45:$R$70, IF(_xlfn.XLOOKUP($C462,_xlfn.XLOOKUP(I$412,_xlpm.x,_xlpm.y,""),_xlpm.z,"Not Declared")="", "Name not recorded",  _xlfn.XLOOKUP($C462,_xlfn.XLOOKUP(I$412,_xlpm.x,_xlpm.y,""),_xlpm.z,"Not Declared")))</f>
        <v>Not Declared</v>
      </c>
      <c r="J462" s="729" t="str" cm="1">
        <f t="array" ref="J462">_xlfn.LET(_xlpm.x, 'Team Kennet'!$T$43:$AE$43, _xlpm.y, 'Team Kennet'!$T$45:$AE$70, _xlpm.z, 'Team Kennet'!$R$45:$R$70, IF(_xlfn.XLOOKUP($C462,_xlfn.XLOOKUP(J$412,_xlpm.x,_xlpm.y,""),_xlpm.z,"Not Declared")="", "Name not recorded",  _xlfn.XLOOKUP($C462,_xlfn.XLOOKUP(J$412,_xlpm.x,_xlpm.y,""),_xlpm.z,"Not Declared")))</f>
        <v>Not Declared</v>
      </c>
      <c r="K462" s="729" t="str" cm="1">
        <f t="array" ref="K462">_xlfn.LET(_xlpm.x, 'Team Kennet'!$T$43:$AE$43, _xlpm.y, 'Team Kennet'!$T$45:$AE$70, _xlpm.z, 'Team Kennet'!$R$45:$R$70, IF(_xlfn.XLOOKUP($C462,_xlfn.XLOOKUP(K$412,_xlpm.x,_xlpm.y,""),_xlpm.z,"Not Declared")="", "Name not recorded",  _xlfn.XLOOKUP($C462,_xlfn.XLOOKUP(K$412,_xlpm.x,_xlpm.y,""),_xlpm.z,"Not Declared")))</f>
        <v>Not Declared</v>
      </c>
      <c r="L462" s="729" t="str" cm="1">
        <f t="array" ref="L462">_xlfn.LET(_xlpm.x, 'Team Kennet'!$T$43:$AE$43, _xlpm.y, 'Team Kennet'!$T$45:$AE$70, _xlpm.z, 'Team Kennet'!$R$45:$R$70, IF(_xlfn.XLOOKUP($C462,_xlfn.XLOOKUP(L$412,_xlpm.x,_xlpm.y,""),_xlpm.z,"Not Declared")="", "Name not recorded",  _xlfn.XLOOKUP($C462,_xlfn.XLOOKUP(L$412,_xlpm.x,_xlpm.y,""),_xlpm.z,"Not Declared")))</f>
        <v>Not Declared</v>
      </c>
      <c r="M462" s="729" t="str" cm="1">
        <f t="array" ref="M462">_xlfn.LET(_xlpm.x, 'Team Kennet'!$T$43:$AE$43, _xlpm.y, 'Team Kennet'!$T$45:$AE$70, _xlpm.z, 'Team Kennet'!$R$45:$R$70, IF(_xlfn.XLOOKUP($C462,_xlfn.XLOOKUP(M$412,_xlpm.x,_xlpm.y,""),_xlpm.z,"Not Declared")="", "Name not recorded",  _xlfn.XLOOKUP($C462,_xlfn.XLOOKUP(M$412,_xlpm.x,_xlpm.y,""),_xlpm.z,"Not Declared")))</f>
        <v>Not Declared</v>
      </c>
      <c r="N462" s="729" t="str" cm="1">
        <f t="array" ref="N462">_xlfn.LET(_xlpm.x, 'Team Kennet'!$T$43:$AE$43, _xlpm.y, 'Team Kennet'!$T$45:$AE$70, _xlpm.z, 'Team Kennet'!$R$45:$R$70, IF(_xlfn.XLOOKUP($C462,_xlfn.XLOOKUP(N$412,_xlpm.x,_xlpm.y,""),_xlpm.z,"Not Declared")="", "Name not recorded",  _xlfn.XLOOKUP($C462,_xlfn.XLOOKUP(N$412,_xlpm.x,_xlpm.y,""),_xlpm.z,"Not Declared")))</f>
        <v>Not Declared</v>
      </c>
      <c r="O462" s="729" t="str" cm="1">
        <f t="array" ref="O462">_xlfn.LET(_xlpm.x, 'Team Kennet'!$T$43:$AE$43, _xlpm.y, 'Team Kennet'!$T$45:$AE$70, _xlpm.z, 'Team Kennet'!$R$45:$R$70, IF(_xlfn.XLOOKUP($C462,_xlfn.XLOOKUP(O$412,_xlpm.x,_xlpm.y,""),_xlpm.z,"Not Declared")="", "Name not recorded",  _xlfn.XLOOKUP($C462,_xlfn.XLOOKUP(O$412,_xlpm.x,_xlpm.y,""),_xlpm.z,"Not Declared")))</f>
        <v>Not Declared</v>
      </c>
      <c r="P462" s="3"/>
      <c r="Q462" s="3"/>
      <c r="R462" s="3"/>
      <c r="S462" s="3"/>
      <c r="T462" s="3"/>
      <c r="U462" s="3"/>
      <c r="V462" s="3"/>
      <c r="W462" s="3"/>
      <c r="X462" s="12"/>
      <c r="AA462" s="747" t="str" cm="1">
        <f t="array" ref="AA462">_xlfn.LET(_xlpm.a,_xlfn.XLOOKUP(1,('Number Allocation'!$C$6:$C$1483=AC462)*('Number Allocation'!$D$6:$D$1483=AD462),'Number Allocation'!$A$6:$A$1483,"..."),IF(_xlpm.a="","...",_xlpm.a))</f>
        <v>...</v>
      </c>
      <c r="AB462" s="747" t="str">
        <v>0</v>
      </c>
      <c r="AC462" s="12" t="str">
        <v>Not Declared</v>
      </c>
      <c r="AD462" s="425" t="str">
        <v>Great Milton AC</v>
      </c>
      <c r="AE462" s="436"/>
      <c r="AG462" s="365"/>
      <c r="AI462" s="747" t="str" cm="1">
        <f t="array" ref="AI462">_xlfn.LET(_xlpm.a,_xlfn.XLOOKUP(1,('Number Allocation'!$C$6:$C$1483=AK462)*('Number Allocation'!$D$6:$D$1483=AL462),'Number Allocation'!$A$6:$A$1483,"..."),IF(_xlpm.a="","...",_xlpm.a))</f>
        <v>...</v>
      </c>
      <c r="AJ462" s="747" t="str">
        <v>0</v>
      </c>
      <c r="AK462" s="12" t="str">
        <v>Not Declared</v>
      </c>
      <c r="AL462" s="425" t="str">
        <v>Great Milton AC</v>
      </c>
      <c r="AM462" s="436"/>
      <c r="AO462" s="365"/>
      <c r="AQ462" s="747" t="str" cm="1">
        <f t="array" ref="AQ462">_xlfn.LET(_xlpm.a,_xlfn.XLOOKUP(1,('Number Allocation'!$C$6:$C$1483=AS462)*('Number Allocation'!$D$6:$D$1483=AT462),'Number Allocation'!$A$6:$A$1483,"..."),IF(_xlpm.a="","...",_xlpm.a))</f>
        <v>...</v>
      </c>
      <c r="AR462" s="747" t="str">
        <v>0</v>
      </c>
      <c r="AS462" s="12" t="str">
        <v>Not Declared</v>
      </c>
      <c r="AT462" s="425" t="str">
        <v>Great Milton AC</v>
      </c>
      <c r="AU462" s="436"/>
      <c r="AW462" s="365"/>
      <c r="AY462" s="747" t="str" cm="1">
        <f t="array" ref="AY462">_xlfn.LET(_xlpm.a,_xlfn.XLOOKUP(1,('Number Allocation'!$C$6:$C$1483=BA462)*('Number Allocation'!$D$6:$D$1483=BB462),'Number Allocation'!$A$6:$A$1483,"..."),IF(_xlpm.a="","...",_xlpm.a))</f>
        <v>...</v>
      </c>
      <c r="AZ462" s="747" t="str">
        <v>0</v>
      </c>
      <c r="BA462" s="12" t="str">
        <v>Not Declared</v>
      </c>
      <c r="BB462" s="425" t="str">
        <v>Great Milton AC</v>
      </c>
      <c r="BC462" s="436"/>
      <c r="BE462" s="365"/>
      <c r="BG462" s="747" t="str" cm="1">
        <f t="array" ref="BG462">_xlfn.LET(_xlpm.a,_xlfn.XLOOKUP(1,('Number Allocation'!$C$6:$C$1483=BI462)*('Number Allocation'!$D$6:$D$1483=BJ462),'Number Allocation'!$A$6:$A$1483,"..."),IF(_xlpm.a="","...",_xlpm.a))</f>
        <v>...</v>
      </c>
      <c r="BH462" s="747" t="str">
        <v>0</v>
      </c>
      <c r="BI462" s="12" t="str">
        <v>Not Declared</v>
      </c>
      <c r="BJ462" s="425" t="str">
        <v>Great Milton AC</v>
      </c>
      <c r="BK462" s="436"/>
      <c r="BM462" s="365"/>
      <c r="BO462" s="747" t="str" cm="1">
        <f t="array" ref="BO462">_xlfn.LET(_xlpm.a,_xlfn.XLOOKUP(1,('Number Allocation'!$C$6:$C$1483=BQ462)*('Number Allocation'!$D$6:$D$1483=BR462),'Number Allocation'!$A$6:$A$1483,"..."),IF(_xlpm.a="","...",_xlpm.a))</f>
        <v>...</v>
      </c>
      <c r="BP462" s="747" t="str">
        <v>0</v>
      </c>
      <c r="BQ462" s="12" t="str">
        <v>Not Declared</v>
      </c>
      <c r="BR462" s="425" t="str">
        <v>Great Milton AC</v>
      </c>
      <c r="BS462" s="436"/>
      <c r="BU462" s="365"/>
      <c r="BW462" s="747" t="str" cm="1">
        <f t="array" ref="BW462">_xlfn.LET(_xlpm.a,_xlfn.XLOOKUP(1,('Number Allocation'!$C$6:$C$1483=BY462)*('Number Allocation'!$D$6:$D$1483=BZ462),'Number Allocation'!$A$6:$A$1483,"..."),IF(_xlpm.a="","...",_xlpm.a))</f>
        <v>...</v>
      </c>
      <c r="BX462" s="747" t="str">
        <v>0</v>
      </c>
      <c r="BY462" s="12" t="str">
        <v>Not Declared</v>
      </c>
      <c r="BZ462" s="425" t="str">
        <v>Great Milton AC</v>
      </c>
      <c r="CA462" s="747"/>
      <c r="CB462" s="12"/>
      <c r="CC462" s="12"/>
      <c r="CE462" s="747" t="str" cm="1">
        <f t="array" ref="CE462">_xlfn.LET(_xlpm.a,_xlfn.XLOOKUP(1,('Number Allocation'!$C$6:$C$1483=CG462)*('Number Allocation'!$D$6:$D$1483=CH462),'Number Allocation'!$A$6:$A$1483,"..."),IF(_xlpm.a="","...",_xlpm.a))</f>
        <v>...</v>
      </c>
      <c r="CF462" s="747" t="str">
        <v>0</v>
      </c>
      <c r="CG462" s="12" t="str">
        <v>Not Declared</v>
      </c>
      <c r="CH462" s="425" t="str">
        <v>Great Milton AC</v>
      </c>
      <c r="CI462" s="747"/>
      <c r="CJ462" s="12"/>
      <c r="CK462" s="12"/>
      <c r="CM462" s="747" t="str" cm="1">
        <f t="array" ref="CM462">_xlfn.LET(_xlpm.a,_xlfn.XLOOKUP(1,('Number Allocation'!$C$6:$C$1483=CO462)*('Number Allocation'!$D$6:$D$1483=CP462),'Number Allocation'!$A$6:$A$1483,"..."),IF(_xlpm.a="","...",_xlpm.a))</f>
        <v>...</v>
      </c>
      <c r="CN462" s="747" t="str">
        <v>0</v>
      </c>
      <c r="CO462" s="12" t="str">
        <v>Not Declared</v>
      </c>
      <c r="CP462" s="425" t="str">
        <v>Great Milton AC</v>
      </c>
      <c r="CQ462" s="747"/>
      <c r="CR462" s="12"/>
      <c r="CS462" s="12"/>
      <c r="CU462" s="747" t="str" cm="1">
        <f t="array" ref="CU462">_xlfn.LET(_xlpm.a,_xlfn.XLOOKUP(1,('Number Allocation'!$C$6:$C$1483=CW462)*('Number Allocation'!$D$6:$D$1483=CX462),'Number Allocation'!$A$6:$A$1483,"..."),IF(_xlpm.a="","...",_xlpm.a))</f>
        <v>...</v>
      </c>
      <c r="CV462" s="747" t="str">
        <v>0</v>
      </c>
      <c r="CW462" s="12" t="str">
        <v>Not Declared</v>
      </c>
      <c r="CX462" s="425" t="str">
        <v>Great Milton AC</v>
      </c>
      <c r="CY462" s="747"/>
      <c r="CZ462" s="12"/>
      <c r="DA462" s="12"/>
      <c r="DC462" s="747" t="str" cm="1">
        <f t="array" ref="DC462">_xlfn.LET(_xlpm.a,_xlfn.XLOOKUP(1,('Number Allocation'!$C$6:$C$1483=DE462)*('Number Allocation'!$D$6:$D$1483=DF462),'Number Allocation'!$A$6:$A$1483,"..."),IF(_xlpm.a="","...",_xlpm.a))</f>
        <v>...</v>
      </c>
      <c r="DD462" s="747" t="str">
        <v>0</v>
      </c>
      <c r="DE462" s="12" t="str">
        <v>Not Declared</v>
      </c>
      <c r="DF462" s="425" t="str">
        <v>Great Milton AC</v>
      </c>
      <c r="DG462" s="747"/>
      <c r="DH462" s="12"/>
      <c r="DI462" s="12"/>
      <c r="DK462" s="747" t="str" cm="1">
        <f t="array" ref="DK462">_xlfn.LET(_xlpm.a,_xlfn.XLOOKUP(1,('Number Allocation'!$C$6:$C$1483=DM462)*('Number Allocation'!$D$6:$D$1483=DN462),'Number Allocation'!$A$6:$A$1483,"..."),IF(_xlpm.a="","...",_xlpm.a))</f>
        <v>...</v>
      </c>
      <c r="DL462" s="747" t="str">
        <v>0</v>
      </c>
      <c r="DM462" s="12" t="str">
        <v>Not Declared</v>
      </c>
      <c r="DN462" s="425" t="str">
        <v>Great Milton AC</v>
      </c>
      <c r="DO462" s="747"/>
      <c r="DP462" s="12"/>
      <c r="DQ462" s="12"/>
      <c r="DR462" s="434"/>
      <c r="DW462" s="12"/>
      <c r="DX462" s="12"/>
      <c r="DY462" s="12"/>
      <c r="DZ462" s="15"/>
      <c r="EA462" s="15"/>
    </row>
    <row r="463" spans="1:131" s="359" customFormat="1" ht="21" customHeight="1">
      <c r="A463" s="358" t="str">
        <f t="shared" si="50"/>
        <v>Team Kennet</v>
      </c>
      <c r="B463" s="729"/>
      <c r="C463" s="729" t="s">
        <v>321</v>
      </c>
      <c r="D463" s="729" t="str" cm="1">
        <f t="array" ref="D463">_xlfn.LET(_xlpm.x, 'Team Kennet'!$T$43:$AE$43, _xlpm.y, 'Team Kennet'!$T$45:$AE$70, _xlpm.z, 'Team Kennet'!$R$45:$R$70, IF(_xlfn.XLOOKUP($C463,_xlfn.XLOOKUP(D$412,_xlpm.x,_xlpm.y,""),_xlpm.z,"Not Declared")="", "Name not recorded",  _xlfn.XLOOKUP($C463,_xlfn.XLOOKUP(D$412,_xlpm.x,_xlpm.y,""),_xlpm.z,"Not Declared")))</f>
        <v>Not Declared</v>
      </c>
      <c r="E463" s="729" t="str" cm="1">
        <f t="array" ref="E463">_xlfn.LET(_xlpm.x, 'Team Kennet'!$T$43:$AE$43, _xlpm.y, 'Team Kennet'!$T$45:$AE$70, _xlpm.z, 'Team Kennet'!$R$45:$R$70, IF(_xlfn.XLOOKUP($C463,_xlfn.XLOOKUP(E$412,_xlpm.x,_xlpm.y,""),_xlpm.z,"Not Declared")="", "Name not recorded",  _xlfn.XLOOKUP($C463,_xlfn.XLOOKUP(E$412,_xlpm.x,_xlpm.y,""),_xlpm.z,"Not Declared")))</f>
        <v>Not Declared</v>
      </c>
      <c r="F463" s="729" t="str" cm="1">
        <f t="array" ref="F463">_xlfn.LET(_xlpm.x, 'Team Kennet'!$T$43:$AE$43, _xlpm.y, 'Team Kennet'!$T$45:$AE$70, _xlpm.z, 'Team Kennet'!$R$45:$R$70, IF(_xlfn.XLOOKUP($C463,_xlfn.XLOOKUP(F$412,_xlpm.x,_xlpm.y,""),_xlpm.z,"Not Declared")="", "Name not recorded",  _xlfn.XLOOKUP($C463,_xlfn.XLOOKUP(F$412,_xlpm.x,_xlpm.y,""),_xlpm.z,"Not Declared")))</f>
        <v>Not Declared</v>
      </c>
      <c r="G463" s="729" t="str" cm="1">
        <f t="array" ref="G463">_xlfn.LET(_xlpm.x, 'Team Kennet'!$T$43:$AE$43, _xlpm.y, 'Team Kennet'!$T$45:$AE$70, _xlpm.z, 'Team Kennet'!$R$45:$R$70, IF(_xlfn.XLOOKUP($C463,_xlfn.XLOOKUP(G$412,_xlpm.x,_xlpm.y,""),_xlpm.z,"Not Declared")="", "Name not recorded",  _xlfn.XLOOKUP($C463,_xlfn.XLOOKUP(G$412,_xlpm.x,_xlpm.y,""),_xlpm.z,"Not Declared")))</f>
        <v>Not Declared</v>
      </c>
      <c r="H463" s="729" t="str" cm="1">
        <f t="array" ref="H463">_xlfn.LET(_xlpm.x, 'Team Kennet'!$T$43:$AE$43, _xlpm.y, 'Team Kennet'!$T$45:$AE$70, _xlpm.z, 'Team Kennet'!$R$45:$R$70, IF(_xlfn.XLOOKUP($C463,_xlfn.XLOOKUP(H$412,_xlpm.x,_xlpm.y,""),_xlpm.z,"Not Declared")="", "Name not recorded",  _xlfn.XLOOKUP($C463,_xlfn.XLOOKUP(H$412,_xlpm.x,_xlpm.y,""),_xlpm.z,"Not Declared")))</f>
        <v>Not Declared</v>
      </c>
      <c r="I463" s="729" t="str" cm="1">
        <f t="array" ref="I463">_xlfn.LET(_xlpm.x, 'Team Kennet'!$T$43:$AE$43, _xlpm.y, 'Team Kennet'!$T$45:$AE$70, _xlpm.z, 'Team Kennet'!$R$45:$R$70, IF(_xlfn.XLOOKUP($C463,_xlfn.XLOOKUP(I$412,_xlpm.x,_xlpm.y,""),_xlpm.z,"Not Declared")="", "Name not recorded",  _xlfn.XLOOKUP($C463,_xlfn.XLOOKUP(I$412,_xlpm.x,_xlpm.y,""),_xlpm.z,"Not Declared")))</f>
        <v>Not Declared</v>
      </c>
      <c r="J463" s="729" t="str" cm="1">
        <f t="array" ref="J463">_xlfn.LET(_xlpm.x, 'Team Kennet'!$T$43:$AE$43, _xlpm.y, 'Team Kennet'!$T$45:$AE$70, _xlpm.z, 'Team Kennet'!$R$45:$R$70, IF(_xlfn.XLOOKUP($C463,_xlfn.XLOOKUP(J$412,_xlpm.x,_xlpm.y,""),_xlpm.z,"Not Declared")="", "Name not recorded",  _xlfn.XLOOKUP($C463,_xlfn.XLOOKUP(J$412,_xlpm.x,_xlpm.y,""),_xlpm.z,"Not Declared")))</f>
        <v>Not Declared</v>
      </c>
      <c r="K463" s="729" t="str" cm="1">
        <f t="array" ref="K463">_xlfn.LET(_xlpm.x, 'Team Kennet'!$T$43:$AE$43, _xlpm.y, 'Team Kennet'!$T$45:$AE$70, _xlpm.z, 'Team Kennet'!$R$45:$R$70, IF(_xlfn.XLOOKUP($C463,_xlfn.XLOOKUP(K$412,_xlpm.x,_xlpm.y,""),_xlpm.z,"Not Declared")="", "Name not recorded",  _xlfn.XLOOKUP($C463,_xlfn.XLOOKUP(K$412,_xlpm.x,_xlpm.y,""),_xlpm.z,"Not Declared")))</f>
        <v>Not Declared</v>
      </c>
      <c r="L463" s="729" t="str" cm="1">
        <f t="array" ref="L463">_xlfn.LET(_xlpm.x, 'Team Kennet'!$T$43:$AE$43, _xlpm.y, 'Team Kennet'!$T$45:$AE$70, _xlpm.z, 'Team Kennet'!$R$45:$R$70, IF(_xlfn.XLOOKUP($C463,_xlfn.XLOOKUP(L$412,_xlpm.x,_xlpm.y,""),_xlpm.z,"Not Declared")="", "Name not recorded",  _xlfn.XLOOKUP($C463,_xlfn.XLOOKUP(L$412,_xlpm.x,_xlpm.y,""),_xlpm.z,"Not Declared")))</f>
        <v>Not Declared</v>
      </c>
      <c r="M463" s="729" t="str" cm="1">
        <f t="array" ref="M463">_xlfn.LET(_xlpm.x, 'Team Kennet'!$T$43:$AE$43, _xlpm.y, 'Team Kennet'!$T$45:$AE$70, _xlpm.z, 'Team Kennet'!$R$45:$R$70, IF(_xlfn.XLOOKUP($C463,_xlfn.XLOOKUP(M$412,_xlpm.x,_xlpm.y,""),_xlpm.z,"Not Declared")="", "Name not recorded",  _xlfn.XLOOKUP($C463,_xlfn.XLOOKUP(M$412,_xlpm.x,_xlpm.y,""),_xlpm.z,"Not Declared")))</f>
        <v>Not Declared</v>
      </c>
      <c r="N463" s="729" t="str" cm="1">
        <f t="array" ref="N463">_xlfn.LET(_xlpm.x, 'Team Kennet'!$T$43:$AE$43, _xlpm.y, 'Team Kennet'!$T$45:$AE$70, _xlpm.z, 'Team Kennet'!$R$45:$R$70, IF(_xlfn.XLOOKUP($C463,_xlfn.XLOOKUP(N$412,_xlpm.x,_xlpm.y,""),_xlpm.z,"Not Declared")="", "Name not recorded",  _xlfn.XLOOKUP($C463,_xlfn.XLOOKUP(N$412,_xlpm.x,_xlpm.y,""),_xlpm.z,"Not Declared")))</f>
        <v>Not Declared</v>
      </c>
      <c r="O463" s="729" t="str" cm="1">
        <f t="array" ref="O463">_xlfn.LET(_xlpm.x, 'Team Kennet'!$T$43:$AE$43, _xlpm.y, 'Team Kennet'!$T$45:$AE$70, _xlpm.z, 'Team Kennet'!$R$45:$R$70, IF(_xlfn.XLOOKUP($C463,_xlfn.XLOOKUP(O$412,_xlpm.x,_xlpm.y,""),_xlpm.z,"Not Declared")="", "Name not recorded",  _xlfn.XLOOKUP($C463,_xlfn.XLOOKUP(O$412,_xlpm.x,_xlpm.y,""),_xlpm.z,"Not Declared")))</f>
        <v>Not Declared</v>
      </c>
      <c r="P463" s="3"/>
      <c r="Q463" s="3"/>
      <c r="R463" s="3"/>
      <c r="S463" s="3"/>
      <c r="T463" s="15"/>
      <c r="U463" s="15"/>
      <c r="V463" s="15"/>
      <c r="W463" s="15"/>
      <c r="X463" s="3"/>
      <c r="AA463" s="747" t="str" cm="1">
        <f t="array" ref="AA463">_xlfn.LET(_xlpm.a,_xlfn.XLOOKUP(1,('Number Allocation'!$C$6:$C$1483=AC463)*('Number Allocation'!$D$6:$D$1483=AD463),'Number Allocation'!$A$6:$A$1483,"..."),IF(_xlpm.a="","...",_xlpm.a))</f>
        <v>...</v>
      </c>
      <c r="AB463" s="747" t="str">
        <v>0</v>
      </c>
      <c r="AC463" s="12" t="str">
        <v>Not Declared</v>
      </c>
      <c r="AD463" s="425" t="str">
        <v>Great Milton AC</v>
      </c>
      <c r="AE463" s="436"/>
      <c r="AG463" s="365"/>
      <c r="AI463" s="747" t="str" cm="1">
        <f t="array" ref="AI463">_xlfn.LET(_xlpm.a,_xlfn.XLOOKUP(1,('Number Allocation'!$C$6:$C$1483=AK463)*('Number Allocation'!$D$6:$D$1483=AL463),'Number Allocation'!$A$6:$A$1483,"..."),IF(_xlpm.a="","...",_xlpm.a))</f>
        <v>...</v>
      </c>
      <c r="AJ463" s="747" t="str">
        <v>0</v>
      </c>
      <c r="AK463" s="12" t="str">
        <v>Not Declared</v>
      </c>
      <c r="AL463" s="425" t="str">
        <v>Great Milton AC</v>
      </c>
      <c r="AM463" s="436"/>
      <c r="AO463" s="365"/>
      <c r="AQ463" s="747" t="str" cm="1">
        <f t="array" ref="AQ463">_xlfn.LET(_xlpm.a,_xlfn.XLOOKUP(1,('Number Allocation'!$C$6:$C$1483=AS463)*('Number Allocation'!$D$6:$D$1483=AT463),'Number Allocation'!$A$6:$A$1483,"..."),IF(_xlpm.a="","...",_xlpm.a))</f>
        <v>...</v>
      </c>
      <c r="AR463" s="747" t="str">
        <v>0</v>
      </c>
      <c r="AS463" s="12" t="str">
        <v>Not Declared</v>
      </c>
      <c r="AT463" s="425" t="str">
        <v>Great Milton AC</v>
      </c>
      <c r="AU463" s="436"/>
      <c r="AW463" s="365"/>
      <c r="AY463" s="747" t="str" cm="1">
        <f t="array" ref="AY463">_xlfn.LET(_xlpm.a,_xlfn.XLOOKUP(1,('Number Allocation'!$C$6:$C$1483=BA463)*('Number Allocation'!$D$6:$D$1483=BB463),'Number Allocation'!$A$6:$A$1483,"..."),IF(_xlpm.a="","...",_xlpm.a))</f>
        <v>...</v>
      </c>
      <c r="AZ463" s="747" t="str">
        <v>0</v>
      </c>
      <c r="BA463" s="12" t="str">
        <v>Not Declared</v>
      </c>
      <c r="BB463" s="425" t="str">
        <v>Great Milton AC</v>
      </c>
      <c r="BC463" s="436"/>
      <c r="BE463" s="365"/>
      <c r="BG463" s="747" t="str" cm="1">
        <f t="array" ref="BG463">_xlfn.LET(_xlpm.a,_xlfn.XLOOKUP(1,('Number Allocation'!$C$6:$C$1483=BI463)*('Number Allocation'!$D$6:$D$1483=BJ463),'Number Allocation'!$A$6:$A$1483,"..."),IF(_xlpm.a="","...",_xlpm.a))</f>
        <v>...</v>
      </c>
      <c r="BH463" s="747" t="str">
        <v>0</v>
      </c>
      <c r="BI463" s="12" t="str">
        <v>Not Declared</v>
      </c>
      <c r="BJ463" s="425" t="str">
        <v>Great Milton AC</v>
      </c>
      <c r="BK463" s="436"/>
      <c r="BM463" s="365"/>
      <c r="BO463" s="747" t="str" cm="1">
        <f t="array" ref="BO463">_xlfn.LET(_xlpm.a,_xlfn.XLOOKUP(1,('Number Allocation'!$C$6:$C$1483=BQ463)*('Number Allocation'!$D$6:$D$1483=BR463),'Number Allocation'!$A$6:$A$1483,"..."),IF(_xlpm.a="","...",_xlpm.a))</f>
        <v>...</v>
      </c>
      <c r="BP463" s="747" t="str">
        <v>0</v>
      </c>
      <c r="BQ463" s="12" t="str">
        <v>Not Declared</v>
      </c>
      <c r="BR463" s="425" t="str">
        <v>Great Milton AC</v>
      </c>
      <c r="BS463" s="436"/>
      <c r="BU463" s="365"/>
      <c r="BW463" s="747" t="str" cm="1">
        <f t="array" ref="BW463">_xlfn.LET(_xlpm.a,_xlfn.XLOOKUP(1,('Number Allocation'!$C$6:$C$1483=BY463)*('Number Allocation'!$D$6:$D$1483=BZ463),'Number Allocation'!$A$6:$A$1483,"..."),IF(_xlpm.a="","...",_xlpm.a))</f>
        <v>...</v>
      </c>
      <c r="BX463" s="747" t="str">
        <v>0</v>
      </c>
      <c r="BY463" s="12" t="str">
        <v>Not Declared</v>
      </c>
      <c r="BZ463" s="425" t="str">
        <v>Great Milton AC</v>
      </c>
      <c r="CA463" s="436"/>
      <c r="CE463" s="747" t="str" cm="1">
        <f t="array" ref="CE463">_xlfn.LET(_xlpm.a,_xlfn.XLOOKUP(1,('Number Allocation'!$C$6:$C$1483=CG463)*('Number Allocation'!$D$6:$D$1483=CH463),'Number Allocation'!$A$6:$A$1483,"..."),IF(_xlpm.a="","...",_xlpm.a))</f>
        <v>...</v>
      </c>
      <c r="CF463" s="747" t="str">
        <v>0</v>
      </c>
      <c r="CG463" s="12" t="str">
        <v>Not Declared</v>
      </c>
      <c r="CH463" s="425" t="str">
        <v>Great Milton AC</v>
      </c>
      <c r="CI463" s="436"/>
      <c r="CM463" s="747" t="str" cm="1">
        <f t="array" ref="CM463">_xlfn.LET(_xlpm.a,_xlfn.XLOOKUP(1,('Number Allocation'!$C$6:$C$1483=CO463)*('Number Allocation'!$D$6:$D$1483=CP463),'Number Allocation'!$A$6:$A$1483,"..."),IF(_xlpm.a="","...",_xlpm.a))</f>
        <v>...</v>
      </c>
      <c r="CN463" s="747" t="str">
        <v>0</v>
      </c>
      <c r="CO463" s="12" t="str">
        <v>Not Declared</v>
      </c>
      <c r="CP463" s="425" t="str">
        <v>Great Milton AC</v>
      </c>
      <c r="CQ463" s="436"/>
      <c r="CU463" s="747" t="str" cm="1">
        <f t="array" ref="CU463">_xlfn.LET(_xlpm.a,_xlfn.XLOOKUP(1,('Number Allocation'!$C$6:$C$1483=CW463)*('Number Allocation'!$D$6:$D$1483=CX463),'Number Allocation'!$A$6:$A$1483,"..."),IF(_xlpm.a="","...",_xlpm.a))</f>
        <v>...</v>
      </c>
      <c r="CV463" s="747" t="str">
        <v>0</v>
      </c>
      <c r="CW463" s="12" t="str">
        <v>Not Declared</v>
      </c>
      <c r="CX463" s="425" t="str">
        <v>Great Milton AC</v>
      </c>
      <c r="CY463" s="436"/>
      <c r="DC463" s="747" t="str" cm="1">
        <f t="array" ref="DC463">_xlfn.LET(_xlpm.a,_xlfn.XLOOKUP(1,('Number Allocation'!$C$6:$C$1483=DE463)*('Number Allocation'!$D$6:$D$1483=DF463),'Number Allocation'!$A$6:$A$1483,"..."),IF(_xlpm.a="","...",_xlpm.a))</f>
        <v>...</v>
      </c>
      <c r="DD463" s="747" t="str">
        <v>0</v>
      </c>
      <c r="DE463" s="12" t="str">
        <v>Not Declared</v>
      </c>
      <c r="DF463" s="425" t="str">
        <v>Great Milton AC</v>
      </c>
      <c r="DG463" s="436"/>
      <c r="DK463" s="747" t="str" cm="1">
        <f t="array" ref="DK463">_xlfn.LET(_xlpm.a,_xlfn.XLOOKUP(1,('Number Allocation'!$C$6:$C$1483=DM463)*('Number Allocation'!$D$6:$D$1483=DN463),'Number Allocation'!$A$6:$A$1483,"..."),IF(_xlpm.a="","...",_xlpm.a))</f>
        <v>...</v>
      </c>
      <c r="DL463" s="747" t="str">
        <v>0</v>
      </c>
      <c r="DM463" s="12" t="str">
        <v>Not Declared</v>
      </c>
      <c r="DN463" s="425" t="str">
        <v>Great Milton AC</v>
      </c>
      <c r="DO463" s="436"/>
      <c r="DR463" s="434"/>
      <c r="DW463" s="12"/>
      <c r="DX463" s="12"/>
      <c r="DY463" s="12"/>
      <c r="DZ463" s="15"/>
      <c r="EA463" s="15"/>
    </row>
    <row r="464" spans="1:131" s="359" customFormat="1" ht="21" customHeight="1">
      <c r="A464" s="358" t="str">
        <f t="shared" si="50"/>
        <v>Team Kennet</v>
      </c>
      <c r="B464" s="729"/>
      <c r="C464" s="729" t="s">
        <v>322</v>
      </c>
      <c r="D464" s="729" t="str" cm="1">
        <f t="array" ref="D464">_xlfn.LET(_xlpm.x, 'Team Kennet'!$T$43:$AE$43, _xlpm.y, 'Team Kennet'!$T$45:$AE$70, _xlpm.z, 'Team Kennet'!$R$45:$R$70, IF(_xlfn.XLOOKUP($C464,_xlfn.XLOOKUP(D$412,_xlpm.x,_xlpm.y,""),_xlpm.z,"Not Declared")="", "Name not recorded",  _xlfn.XLOOKUP($C464,_xlfn.XLOOKUP(D$412,_xlpm.x,_xlpm.y,""),_xlpm.z,"Not Declared")))</f>
        <v>Not Declared</v>
      </c>
      <c r="E464" s="729" t="str" cm="1">
        <f t="array" ref="E464">_xlfn.LET(_xlpm.x, 'Team Kennet'!$T$43:$AE$43, _xlpm.y, 'Team Kennet'!$T$45:$AE$70, _xlpm.z, 'Team Kennet'!$R$45:$R$70, IF(_xlfn.XLOOKUP($C464,_xlfn.XLOOKUP(E$412,_xlpm.x,_xlpm.y,""),_xlpm.z,"Not Declared")="", "Name not recorded",  _xlfn.XLOOKUP($C464,_xlfn.XLOOKUP(E$412,_xlpm.x,_xlpm.y,""),_xlpm.z,"Not Declared")))</f>
        <v>Not Declared</v>
      </c>
      <c r="F464" s="729" t="str" cm="1">
        <f t="array" ref="F464">_xlfn.LET(_xlpm.x, 'Team Kennet'!$T$43:$AE$43, _xlpm.y, 'Team Kennet'!$T$45:$AE$70, _xlpm.z, 'Team Kennet'!$R$45:$R$70, IF(_xlfn.XLOOKUP($C464,_xlfn.XLOOKUP(F$412,_xlpm.x,_xlpm.y,""),_xlpm.z,"Not Declared")="", "Name not recorded",  _xlfn.XLOOKUP($C464,_xlfn.XLOOKUP(F$412,_xlpm.x,_xlpm.y,""),_xlpm.z,"Not Declared")))</f>
        <v>Not Declared</v>
      </c>
      <c r="G464" s="729" t="str" cm="1">
        <f t="array" ref="G464">_xlfn.LET(_xlpm.x, 'Team Kennet'!$T$43:$AE$43, _xlpm.y, 'Team Kennet'!$T$45:$AE$70, _xlpm.z, 'Team Kennet'!$R$45:$R$70, IF(_xlfn.XLOOKUP($C464,_xlfn.XLOOKUP(G$412,_xlpm.x,_xlpm.y,""),_xlpm.z,"Not Declared")="", "Name not recorded",  _xlfn.XLOOKUP($C464,_xlfn.XLOOKUP(G$412,_xlpm.x,_xlpm.y,""),_xlpm.z,"Not Declared")))</f>
        <v>Not Declared</v>
      </c>
      <c r="H464" s="729" t="str" cm="1">
        <f t="array" ref="H464">_xlfn.LET(_xlpm.x, 'Team Kennet'!$T$43:$AE$43, _xlpm.y, 'Team Kennet'!$T$45:$AE$70, _xlpm.z, 'Team Kennet'!$R$45:$R$70, IF(_xlfn.XLOOKUP($C464,_xlfn.XLOOKUP(H$412,_xlpm.x,_xlpm.y,""),_xlpm.z,"Not Declared")="", "Name not recorded",  _xlfn.XLOOKUP($C464,_xlfn.XLOOKUP(H$412,_xlpm.x,_xlpm.y,""),_xlpm.z,"Not Declared")))</f>
        <v>Not Declared</v>
      </c>
      <c r="I464" s="729" t="str" cm="1">
        <f t="array" ref="I464">_xlfn.LET(_xlpm.x, 'Team Kennet'!$T$43:$AE$43, _xlpm.y, 'Team Kennet'!$T$45:$AE$70, _xlpm.z, 'Team Kennet'!$R$45:$R$70, IF(_xlfn.XLOOKUP($C464,_xlfn.XLOOKUP(I$412,_xlpm.x,_xlpm.y,""),_xlpm.z,"Not Declared")="", "Name not recorded",  _xlfn.XLOOKUP($C464,_xlfn.XLOOKUP(I$412,_xlpm.x,_xlpm.y,""),_xlpm.z,"Not Declared")))</f>
        <v>Not Declared</v>
      </c>
      <c r="J464" s="729" t="str" cm="1">
        <f t="array" ref="J464">_xlfn.LET(_xlpm.x, 'Team Kennet'!$T$43:$AE$43, _xlpm.y, 'Team Kennet'!$T$45:$AE$70, _xlpm.z, 'Team Kennet'!$R$45:$R$70, IF(_xlfn.XLOOKUP($C464,_xlfn.XLOOKUP(J$412,_xlpm.x,_xlpm.y,""),_xlpm.z,"Not Declared")="", "Name not recorded",  _xlfn.XLOOKUP($C464,_xlfn.XLOOKUP(J$412,_xlpm.x,_xlpm.y,""),_xlpm.z,"Not Declared")))</f>
        <v>Not Declared</v>
      </c>
      <c r="K464" s="729" t="str" cm="1">
        <f t="array" ref="K464">_xlfn.LET(_xlpm.x, 'Team Kennet'!$T$43:$AE$43, _xlpm.y, 'Team Kennet'!$T$45:$AE$70, _xlpm.z, 'Team Kennet'!$R$45:$R$70, IF(_xlfn.XLOOKUP($C464,_xlfn.XLOOKUP(K$412,_xlpm.x,_xlpm.y,""),_xlpm.z,"Not Declared")="", "Name not recorded",  _xlfn.XLOOKUP($C464,_xlfn.XLOOKUP(K$412,_xlpm.x,_xlpm.y,""),_xlpm.z,"Not Declared")))</f>
        <v>Not Declared</v>
      </c>
      <c r="L464" s="729" t="str" cm="1">
        <f t="array" ref="L464">_xlfn.LET(_xlpm.x, 'Team Kennet'!$T$43:$AE$43, _xlpm.y, 'Team Kennet'!$T$45:$AE$70, _xlpm.z, 'Team Kennet'!$R$45:$R$70, IF(_xlfn.XLOOKUP($C464,_xlfn.XLOOKUP(L$412,_xlpm.x,_xlpm.y,""),_xlpm.z,"Not Declared")="", "Name not recorded",  _xlfn.XLOOKUP($C464,_xlfn.XLOOKUP(L$412,_xlpm.x,_xlpm.y,""),_xlpm.z,"Not Declared")))</f>
        <v>Not Declared</v>
      </c>
      <c r="M464" s="729" t="str" cm="1">
        <f t="array" ref="M464">_xlfn.LET(_xlpm.x, 'Team Kennet'!$T$43:$AE$43, _xlpm.y, 'Team Kennet'!$T$45:$AE$70, _xlpm.z, 'Team Kennet'!$R$45:$R$70, IF(_xlfn.XLOOKUP($C464,_xlfn.XLOOKUP(M$412,_xlpm.x,_xlpm.y,""),_xlpm.z,"Not Declared")="", "Name not recorded",  _xlfn.XLOOKUP($C464,_xlfn.XLOOKUP(M$412,_xlpm.x,_xlpm.y,""),_xlpm.z,"Not Declared")))</f>
        <v>Not Declared</v>
      </c>
      <c r="N464" s="729" t="str" cm="1">
        <f t="array" ref="N464">_xlfn.LET(_xlpm.x, 'Team Kennet'!$T$43:$AE$43, _xlpm.y, 'Team Kennet'!$T$45:$AE$70, _xlpm.z, 'Team Kennet'!$R$45:$R$70, IF(_xlfn.XLOOKUP($C464,_xlfn.XLOOKUP(N$412,_xlpm.x,_xlpm.y,""),_xlpm.z,"Not Declared")="", "Name not recorded",  _xlfn.XLOOKUP($C464,_xlfn.XLOOKUP(N$412,_xlpm.x,_xlpm.y,""),_xlpm.z,"Not Declared")))</f>
        <v>Not Declared</v>
      </c>
      <c r="O464" s="729" t="str" cm="1">
        <f t="array" ref="O464">_xlfn.LET(_xlpm.x, 'Team Kennet'!$T$43:$AE$43, _xlpm.y, 'Team Kennet'!$T$45:$AE$70, _xlpm.z, 'Team Kennet'!$R$45:$R$70, IF(_xlfn.XLOOKUP($C464,_xlfn.XLOOKUP(O$412,_xlpm.x,_xlpm.y,""),_xlpm.z,"Not Declared")="", "Name not recorded",  _xlfn.XLOOKUP($C464,_xlfn.XLOOKUP(O$412,_xlpm.x,_xlpm.y,""),_xlpm.z,"Not Declared")))</f>
        <v>Not Declared</v>
      </c>
      <c r="P464" s="3"/>
      <c r="Q464" s="3"/>
      <c r="R464" s="3"/>
      <c r="S464" s="3"/>
      <c r="T464" s="3"/>
      <c r="U464" s="3"/>
      <c r="V464" s="3"/>
      <c r="W464" s="3"/>
      <c r="X464" s="12"/>
      <c r="AA464" s="747" t="str" cm="1">
        <f t="array" ref="AA464">_xlfn.LET(_xlpm.a,_xlfn.XLOOKUP(1,('Number Allocation'!$C$6:$C$1483=AC464)*('Number Allocation'!$D$6:$D$1483=AD464),'Number Allocation'!$A$6:$A$1483,"..."),IF(_xlpm.a="","...",_xlpm.a))</f>
        <v>...</v>
      </c>
      <c r="AB464" s="747" t="str">
        <v>0</v>
      </c>
      <c r="AC464" s="12" t="str">
        <v>Not Declared</v>
      </c>
      <c r="AD464" s="425" t="str">
        <v>Great Milton AC</v>
      </c>
      <c r="AE464" s="436"/>
      <c r="AG464" s="365"/>
      <c r="AI464" s="747" t="str" cm="1">
        <f t="array" ref="AI464">_xlfn.LET(_xlpm.a,_xlfn.XLOOKUP(1,('Number Allocation'!$C$6:$C$1483=AK464)*('Number Allocation'!$D$6:$D$1483=AL464),'Number Allocation'!$A$6:$A$1483,"..."),IF(_xlpm.a="","...",_xlpm.a))</f>
        <v>...</v>
      </c>
      <c r="AJ464" s="747" t="str">
        <v>0</v>
      </c>
      <c r="AK464" s="12" t="str">
        <v>Not Declared</v>
      </c>
      <c r="AL464" s="425" t="str">
        <v>Great Milton AC</v>
      </c>
      <c r="AM464" s="436"/>
      <c r="AO464" s="365"/>
      <c r="AQ464" s="747" t="str" cm="1">
        <f t="array" ref="AQ464">_xlfn.LET(_xlpm.a,_xlfn.XLOOKUP(1,('Number Allocation'!$C$6:$C$1483=AS464)*('Number Allocation'!$D$6:$D$1483=AT464),'Number Allocation'!$A$6:$A$1483,"..."),IF(_xlpm.a="","...",_xlpm.a))</f>
        <v>...</v>
      </c>
      <c r="AR464" s="747" t="str">
        <v>0</v>
      </c>
      <c r="AS464" s="12" t="str">
        <v>Not Declared</v>
      </c>
      <c r="AT464" s="425" t="str">
        <v>Great Milton AC</v>
      </c>
      <c r="AU464" s="436"/>
      <c r="AW464" s="365"/>
      <c r="AY464" s="747" t="str" cm="1">
        <f t="array" ref="AY464">_xlfn.LET(_xlpm.a,_xlfn.XLOOKUP(1,('Number Allocation'!$C$6:$C$1483=BA464)*('Number Allocation'!$D$6:$D$1483=BB464),'Number Allocation'!$A$6:$A$1483,"..."),IF(_xlpm.a="","...",_xlpm.a))</f>
        <v>...</v>
      </c>
      <c r="AZ464" s="747" t="str">
        <v>0</v>
      </c>
      <c r="BA464" s="12" t="str">
        <v>Not Declared</v>
      </c>
      <c r="BB464" s="425" t="str">
        <v>Great Milton AC</v>
      </c>
      <c r="BC464" s="436"/>
      <c r="BE464" s="365"/>
      <c r="BG464" s="747" t="str" cm="1">
        <f t="array" ref="BG464">_xlfn.LET(_xlpm.a,_xlfn.XLOOKUP(1,('Number Allocation'!$C$6:$C$1483=BI464)*('Number Allocation'!$D$6:$D$1483=BJ464),'Number Allocation'!$A$6:$A$1483,"..."),IF(_xlpm.a="","...",_xlpm.a))</f>
        <v>...</v>
      </c>
      <c r="BH464" s="747" t="str">
        <v>0</v>
      </c>
      <c r="BI464" s="12" t="str">
        <v>Not Declared</v>
      </c>
      <c r="BJ464" s="425" t="str">
        <v>Great Milton AC</v>
      </c>
      <c r="BK464" s="436"/>
      <c r="BM464" s="365"/>
      <c r="BO464" s="747" t="str" cm="1">
        <f t="array" ref="BO464">_xlfn.LET(_xlpm.a,_xlfn.XLOOKUP(1,('Number Allocation'!$C$6:$C$1483=BQ464)*('Number Allocation'!$D$6:$D$1483=BR464),'Number Allocation'!$A$6:$A$1483,"..."),IF(_xlpm.a="","...",_xlpm.a))</f>
        <v>...</v>
      </c>
      <c r="BP464" s="747" t="str">
        <v>0</v>
      </c>
      <c r="BQ464" s="12" t="str">
        <v>Not Declared</v>
      </c>
      <c r="BR464" s="425" t="str">
        <v>Great Milton AC</v>
      </c>
      <c r="BS464" s="436"/>
      <c r="BU464" s="365"/>
      <c r="BW464" s="747" t="str" cm="1">
        <f t="array" ref="BW464">_xlfn.LET(_xlpm.a,_xlfn.XLOOKUP(1,('Number Allocation'!$C$6:$C$1483=BY464)*('Number Allocation'!$D$6:$D$1483=BZ464),'Number Allocation'!$A$6:$A$1483,"..."),IF(_xlpm.a="","...",_xlpm.a))</f>
        <v>...</v>
      </c>
      <c r="BX464" s="747" t="str">
        <v>0</v>
      </c>
      <c r="BY464" s="12" t="str">
        <v>Not Declared</v>
      </c>
      <c r="BZ464" s="425" t="str">
        <v>Great Milton AC</v>
      </c>
      <c r="CA464" s="436"/>
      <c r="CE464" s="747" t="str" cm="1">
        <f t="array" ref="CE464">_xlfn.LET(_xlpm.a,_xlfn.XLOOKUP(1,('Number Allocation'!$C$6:$C$1483=CG464)*('Number Allocation'!$D$6:$D$1483=CH464),'Number Allocation'!$A$6:$A$1483,"..."),IF(_xlpm.a="","...",_xlpm.a))</f>
        <v>...</v>
      </c>
      <c r="CF464" s="747" t="str">
        <v>0</v>
      </c>
      <c r="CG464" s="12" t="str">
        <v>Not Declared</v>
      </c>
      <c r="CH464" s="425" t="str">
        <v>Great Milton AC</v>
      </c>
      <c r="CI464" s="436"/>
      <c r="CM464" s="747" t="str" cm="1">
        <f t="array" ref="CM464">_xlfn.LET(_xlpm.a,_xlfn.XLOOKUP(1,('Number Allocation'!$C$6:$C$1483=CO464)*('Number Allocation'!$D$6:$D$1483=CP464),'Number Allocation'!$A$6:$A$1483,"..."),IF(_xlpm.a="","...",_xlpm.a))</f>
        <v>...</v>
      </c>
      <c r="CN464" s="747" t="str">
        <v>0</v>
      </c>
      <c r="CO464" s="12" t="str">
        <v>Not Declared</v>
      </c>
      <c r="CP464" s="425" t="str">
        <v>Great Milton AC</v>
      </c>
      <c r="CQ464" s="436"/>
      <c r="CU464" s="747" t="str" cm="1">
        <f t="array" ref="CU464">_xlfn.LET(_xlpm.a,_xlfn.XLOOKUP(1,('Number Allocation'!$C$6:$C$1483=CW464)*('Number Allocation'!$D$6:$D$1483=CX464),'Number Allocation'!$A$6:$A$1483,"..."),IF(_xlpm.a="","...",_xlpm.a))</f>
        <v>...</v>
      </c>
      <c r="CV464" s="747" t="str">
        <v>0</v>
      </c>
      <c r="CW464" s="12" t="str">
        <v>Not Declared</v>
      </c>
      <c r="CX464" s="425" t="str">
        <v>Great Milton AC</v>
      </c>
      <c r="CY464" s="436"/>
      <c r="DC464" s="747" t="str" cm="1">
        <f t="array" ref="DC464">_xlfn.LET(_xlpm.a,_xlfn.XLOOKUP(1,('Number Allocation'!$C$6:$C$1483=DE464)*('Number Allocation'!$D$6:$D$1483=DF464),'Number Allocation'!$A$6:$A$1483,"..."),IF(_xlpm.a="","...",_xlpm.a))</f>
        <v>...</v>
      </c>
      <c r="DD464" s="747" t="str">
        <v>0</v>
      </c>
      <c r="DE464" s="12" t="str">
        <v>Not Declared</v>
      </c>
      <c r="DF464" s="425" t="str">
        <v>Great Milton AC</v>
      </c>
      <c r="DG464" s="436"/>
      <c r="DK464" s="747" t="str" cm="1">
        <f t="array" ref="DK464">_xlfn.LET(_xlpm.a,_xlfn.XLOOKUP(1,('Number Allocation'!$C$6:$C$1483=DM464)*('Number Allocation'!$D$6:$D$1483=DN464),'Number Allocation'!$A$6:$A$1483,"..."),IF(_xlpm.a="","...",_xlpm.a))</f>
        <v>...</v>
      </c>
      <c r="DL464" s="747" t="str">
        <v>0</v>
      </c>
      <c r="DM464" s="12" t="str">
        <v>Not Declared</v>
      </c>
      <c r="DN464" s="425" t="str">
        <v>Great Milton AC</v>
      </c>
      <c r="DO464" s="436"/>
      <c r="DZ464" s="15"/>
      <c r="EA464" s="15"/>
    </row>
    <row r="465" spans="1:131" s="359" customFormat="1" ht="21" customHeight="1">
      <c r="A465" s="358"/>
      <c r="B465" s="729"/>
      <c r="C465" s="729" t="s">
        <v>323</v>
      </c>
      <c r="D465" s="729" t="str" cm="1">
        <f t="array" ref="D465">_xlfn.LET(_xlpm.x, 'Team Kennet'!$T$43:$AE$43, _xlpm.y, 'Team Kennet'!$T$45:$AE$70, _xlpm.z, 'Team Kennet'!$R$45:$R$70, IF(_xlfn.XLOOKUP($C465,_xlfn.XLOOKUP(D$412,_xlpm.x,_xlpm.y,""),_xlpm.z,"Not Declared")="", "Name not recorded",  _xlfn.XLOOKUP($C465,_xlfn.XLOOKUP(D$412,_xlpm.x,_xlpm.y,""),_xlpm.z,"Not Declared")))</f>
        <v>Not Declared</v>
      </c>
      <c r="E465" s="729" t="str" cm="1">
        <f t="array" ref="E465">_xlfn.LET(_xlpm.x, 'Team Kennet'!$T$43:$AE$43, _xlpm.y, 'Team Kennet'!$T$45:$AE$70, _xlpm.z, 'Team Kennet'!$R$45:$R$70, IF(_xlfn.XLOOKUP($C465,_xlfn.XLOOKUP(E$412,_xlpm.x,_xlpm.y,""),_xlpm.z,"Not Declared")="", "Name not recorded",  _xlfn.XLOOKUP($C465,_xlfn.XLOOKUP(E$412,_xlpm.x,_xlpm.y,""),_xlpm.z,"Not Declared")))</f>
        <v>Not Declared</v>
      </c>
      <c r="F465" s="729" t="str" cm="1">
        <f t="array" ref="F465">_xlfn.LET(_xlpm.x, 'Team Kennet'!$T$43:$AE$43, _xlpm.y, 'Team Kennet'!$T$45:$AE$70, _xlpm.z, 'Team Kennet'!$R$45:$R$70, IF(_xlfn.XLOOKUP($C465,_xlfn.XLOOKUP(F$412,_xlpm.x,_xlpm.y,""),_xlpm.z,"Not Declared")="", "Name not recorded",  _xlfn.XLOOKUP($C465,_xlfn.XLOOKUP(F$412,_xlpm.x,_xlpm.y,""),_xlpm.z,"Not Declared")))</f>
        <v>Not Declared</v>
      </c>
      <c r="G465" s="729" t="str" cm="1">
        <f t="array" ref="G465">_xlfn.LET(_xlpm.x, 'Team Kennet'!$T$43:$AE$43, _xlpm.y, 'Team Kennet'!$T$45:$AE$70, _xlpm.z, 'Team Kennet'!$R$45:$R$70, IF(_xlfn.XLOOKUP($C465,_xlfn.XLOOKUP(G$412,_xlpm.x,_xlpm.y,""),_xlpm.z,"Not Declared")="", "Name not recorded",  _xlfn.XLOOKUP($C465,_xlfn.XLOOKUP(G$412,_xlpm.x,_xlpm.y,""),_xlpm.z,"Not Declared")))</f>
        <v>Not Declared</v>
      </c>
      <c r="H465" s="729" t="str" cm="1">
        <f t="array" ref="H465">_xlfn.LET(_xlpm.x, 'Team Kennet'!$T$43:$AE$43, _xlpm.y, 'Team Kennet'!$T$45:$AE$70, _xlpm.z, 'Team Kennet'!$R$45:$R$70, IF(_xlfn.XLOOKUP($C465,_xlfn.XLOOKUP(H$412,_xlpm.x,_xlpm.y,""),_xlpm.z,"Not Declared")="", "Name not recorded",  _xlfn.XLOOKUP($C465,_xlfn.XLOOKUP(H$412,_xlpm.x,_xlpm.y,""),_xlpm.z,"Not Declared")))</f>
        <v>Not Declared</v>
      </c>
      <c r="I465" s="729" t="str" cm="1">
        <f t="array" ref="I465">_xlfn.LET(_xlpm.x, 'Team Kennet'!$T$43:$AE$43, _xlpm.y, 'Team Kennet'!$T$45:$AE$70, _xlpm.z, 'Team Kennet'!$R$45:$R$70, IF(_xlfn.XLOOKUP($C465,_xlfn.XLOOKUP(I$412,_xlpm.x,_xlpm.y,""),_xlpm.z,"Not Declared")="", "Name not recorded",  _xlfn.XLOOKUP($C465,_xlfn.XLOOKUP(I$412,_xlpm.x,_xlpm.y,""),_xlpm.z,"Not Declared")))</f>
        <v>Not Declared</v>
      </c>
      <c r="J465" s="729" t="str" cm="1">
        <f t="array" ref="J465">_xlfn.LET(_xlpm.x, 'Team Kennet'!$T$43:$AE$43, _xlpm.y, 'Team Kennet'!$T$45:$AE$70, _xlpm.z, 'Team Kennet'!$R$45:$R$70, IF(_xlfn.XLOOKUP($C465,_xlfn.XLOOKUP(J$412,_xlpm.x,_xlpm.y,""),_xlpm.z,"Not Declared")="", "Name not recorded",  _xlfn.XLOOKUP($C465,_xlfn.XLOOKUP(J$412,_xlpm.x,_xlpm.y,""),_xlpm.z,"Not Declared")))</f>
        <v>Not Declared</v>
      </c>
      <c r="K465" s="729" t="str" cm="1">
        <f t="array" ref="K465">_xlfn.LET(_xlpm.x, 'Team Kennet'!$T$43:$AE$43, _xlpm.y, 'Team Kennet'!$T$45:$AE$70, _xlpm.z, 'Team Kennet'!$R$45:$R$70, IF(_xlfn.XLOOKUP($C465,_xlfn.XLOOKUP(K$412,_xlpm.x,_xlpm.y,""),_xlpm.z,"Not Declared")="", "Name not recorded",  _xlfn.XLOOKUP($C465,_xlfn.XLOOKUP(K$412,_xlpm.x,_xlpm.y,""),_xlpm.z,"Not Declared")))</f>
        <v>Not Declared</v>
      </c>
      <c r="L465" s="729" t="str" cm="1">
        <f t="array" ref="L465">_xlfn.LET(_xlpm.x, 'Team Kennet'!$T$43:$AE$43, _xlpm.y, 'Team Kennet'!$T$45:$AE$70, _xlpm.z, 'Team Kennet'!$R$45:$R$70, IF(_xlfn.XLOOKUP($C465,_xlfn.XLOOKUP(L$412,_xlpm.x,_xlpm.y,""),_xlpm.z,"Not Declared")="", "Name not recorded",  _xlfn.XLOOKUP($C465,_xlfn.XLOOKUP(L$412,_xlpm.x,_xlpm.y,""),_xlpm.z,"Not Declared")))</f>
        <v>Not Declared</v>
      </c>
      <c r="M465" s="729" t="str" cm="1">
        <f t="array" ref="M465">_xlfn.LET(_xlpm.x, 'Team Kennet'!$T$43:$AE$43, _xlpm.y, 'Team Kennet'!$T$45:$AE$70, _xlpm.z, 'Team Kennet'!$R$45:$R$70, IF(_xlfn.XLOOKUP($C465,_xlfn.XLOOKUP(M$412,_xlpm.x,_xlpm.y,""),_xlpm.z,"Not Declared")="", "Name not recorded",  _xlfn.XLOOKUP($C465,_xlfn.XLOOKUP(M$412,_xlpm.x,_xlpm.y,""),_xlpm.z,"Not Declared")))</f>
        <v>Not Declared</v>
      </c>
      <c r="N465" s="729" t="str" cm="1">
        <f t="array" ref="N465">_xlfn.LET(_xlpm.x, 'Team Kennet'!$T$43:$AE$43, _xlpm.y, 'Team Kennet'!$T$45:$AE$70, _xlpm.z, 'Team Kennet'!$R$45:$R$70, IF(_xlfn.XLOOKUP($C465,_xlfn.XLOOKUP(N$412,_xlpm.x,_xlpm.y,""),_xlpm.z,"Not Declared")="", "Name not recorded",  _xlfn.XLOOKUP($C465,_xlfn.XLOOKUP(N$412,_xlpm.x,_xlpm.y,""),_xlpm.z,"Not Declared")))</f>
        <v>Not Declared</v>
      </c>
      <c r="O465" s="729" t="str" cm="1">
        <f t="array" ref="O465">_xlfn.LET(_xlpm.x, 'Team Kennet'!$T$43:$AE$43, _xlpm.y, 'Team Kennet'!$T$45:$AE$70, _xlpm.z, 'Team Kennet'!$R$45:$R$70, IF(_xlfn.XLOOKUP($C465,_xlfn.XLOOKUP(O$412,_xlpm.x,_xlpm.y,""),_xlpm.z,"Not Declared")="", "Name not recorded",  _xlfn.XLOOKUP($C465,_xlfn.XLOOKUP(O$412,_xlpm.x,_xlpm.y,""),_xlpm.z,"Not Declared")))</f>
        <v>Not Declared</v>
      </c>
      <c r="P465" s="3"/>
      <c r="Q465" s="3"/>
      <c r="R465" s="3"/>
      <c r="S465" s="3"/>
      <c r="T465" s="3"/>
      <c r="U465" s="3"/>
      <c r="V465" s="3"/>
      <c r="W465" s="3"/>
      <c r="X465" s="12"/>
      <c r="AA465" s="747" t="str" cm="1">
        <f t="array" ref="AA465">_xlfn.LET(_xlpm.a,_xlfn.XLOOKUP(1,('Number Allocation'!$C$6:$C$1483=AC465)*('Number Allocation'!$D$6:$D$1483=AD465),'Number Allocation'!$A$6:$A$1483,"..."),IF(_xlpm.a="","...",_xlpm.a))</f>
        <v>...</v>
      </c>
      <c r="AB465" s="747" t="str">
        <v>0</v>
      </c>
      <c r="AC465" s="12" t="str">
        <v>Not Declared</v>
      </c>
      <c r="AD465" s="425" t="str">
        <v>Great Milton AC</v>
      </c>
      <c r="AE465" s="436"/>
      <c r="AG465" s="365"/>
      <c r="AI465" s="747" t="str" cm="1">
        <f t="array" ref="AI465">_xlfn.LET(_xlpm.a,_xlfn.XLOOKUP(1,('Number Allocation'!$C$6:$C$1483=AK465)*('Number Allocation'!$D$6:$D$1483=AL465),'Number Allocation'!$A$6:$A$1483,"..."),IF(_xlpm.a="","...",_xlpm.a))</f>
        <v>...</v>
      </c>
      <c r="AJ465" s="747" t="str">
        <v>0</v>
      </c>
      <c r="AK465" s="12" t="str">
        <v>Not Declared</v>
      </c>
      <c r="AL465" s="425" t="str">
        <v>Great Milton AC</v>
      </c>
      <c r="AM465" s="436"/>
      <c r="AO465" s="365"/>
      <c r="AQ465" s="747" t="str" cm="1">
        <f t="array" ref="AQ465">_xlfn.LET(_xlpm.a,_xlfn.XLOOKUP(1,('Number Allocation'!$C$6:$C$1483=AS465)*('Number Allocation'!$D$6:$D$1483=AT465),'Number Allocation'!$A$6:$A$1483,"..."),IF(_xlpm.a="","...",_xlpm.a))</f>
        <v>...</v>
      </c>
      <c r="AR465" s="747" t="str">
        <v>0</v>
      </c>
      <c r="AS465" s="12" t="str">
        <v>Not Declared</v>
      </c>
      <c r="AT465" s="425" t="str">
        <v>Great Milton AC</v>
      </c>
      <c r="AU465" s="436"/>
      <c r="AW465" s="365"/>
      <c r="AY465" s="747" t="str" cm="1">
        <f t="array" ref="AY465">_xlfn.LET(_xlpm.a,_xlfn.XLOOKUP(1,('Number Allocation'!$C$6:$C$1483=BA465)*('Number Allocation'!$D$6:$D$1483=BB465),'Number Allocation'!$A$6:$A$1483,"..."),IF(_xlpm.a="","...",_xlpm.a))</f>
        <v>...</v>
      </c>
      <c r="AZ465" s="747" t="str">
        <v>0</v>
      </c>
      <c r="BA465" s="12" t="str">
        <v>Not Declared</v>
      </c>
      <c r="BB465" s="425" t="str">
        <v>Great Milton AC</v>
      </c>
      <c r="BC465" s="436"/>
      <c r="BE465" s="365"/>
      <c r="BG465" s="747" t="str" cm="1">
        <f t="array" ref="BG465">_xlfn.LET(_xlpm.a,_xlfn.XLOOKUP(1,('Number Allocation'!$C$6:$C$1483=BI465)*('Number Allocation'!$D$6:$D$1483=BJ465),'Number Allocation'!$A$6:$A$1483,"..."),IF(_xlpm.a="","...",_xlpm.a))</f>
        <v>...</v>
      </c>
      <c r="BH465" s="747" t="str">
        <v>0</v>
      </c>
      <c r="BI465" s="12" t="str">
        <v>Not Declared</v>
      </c>
      <c r="BJ465" s="425" t="str">
        <v>Great Milton AC</v>
      </c>
      <c r="BK465" s="436"/>
      <c r="BM465" s="365"/>
      <c r="BO465" s="747" t="str" cm="1">
        <f t="array" ref="BO465">_xlfn.LET(_xlpm.a,_xlfn.XLOOKUP(1,('Number Allocation'!$C$6:$C$1483=BQ465)*('Number Allocation'!$D$6:$D$1483=BR465),'Number Allocation'!$A$6:$A$1483,"..."),IF(_xlpm.a="","...",_xlpm.a))</f>
        <v>...</v>
      </c>
      <c r="BP465" s="747" t="str">
        <v>0</v>
      </c>
      <c r="BQ465" s="12" t="str">
        <v>Not Declared</v>
      </c>
      <c r="BR465" s="425" t="str">
        <v>Great Milton AC</v>
      </c>
      <c r="BS465" s="436"/>
      <c r="BU465" s="365"/>
      <c r="BW465" s="747" t="str" cm="1">
        <f t="array" ref="BW465">_xlfn.LET(_xlpm.a,_xlfn.XLOOKUP(1,('Number Allocation'!$C$6:$C$1483=BY465)*('Number Allocation'!$D$6:$D$1483=BZ465),'Number Allocation'!$A$6:$A$1483,"..."),IF(_xlpm.a="","...",_xlpm.a))</f>
        <v>...</v>
      </c>
      <c r="BX465" s="747" t="str">
        <v>0</v>
      </c>
      <c r="BY465" s="12" t="str">
        <v>Not Declared</v>
      </c>
      <c r="BZ465" s="425" t="str">
        <v>Great Milton AC</v>
      </c>
      <c r="CA465" s="436"/>
      <c r="CE465" s="747" t="str" cm="1">
        <f t="array" ref="CE465">_xlfn.LET(_xlpm.a,_xlfn.XLOOKUP(1,('Number Allocation'!$C$6:$C$1483=CG465)*('Number Allocation'!$D$6:$D$1483=CH465),'Number Allocation'!$A$6:$A$1483,"..."),IF(_xlpm.a="","...",_xlpm.a))</f>
        <v>...</v>
      </c>
      <c r="CF465" s="747" t="str">
        <v>0</v>
      </c>
      <c r="CG465" s="12" t="str">
        <v>Not Declared</v>
      </c>
      <c r="CH465" s="425" t="str">
        <v>Great Milton AC</v>
      </c>
      <c r="CI465" s="436"/>
      <c r="CM465" s="747" t="str" cm="1">
        <f t="array" ref="CM465">_xlfn.LET(_xlpm.a,_xlfn.XLOOKUP(1,('Number Allocation'!$C$6:$C$1483=CO465)*('Number Allocation'!$D$6:$D$1483=CP465),'Number Allocation'!$A$6:$A$1483,"..."),IF(_xlpm.a="","...",_xlpm.a))</f>
        <v>...</v>
      </c>
      <c r="CN465" s="747" t="str">
        <v>0</v>
      </c>
      <c r="CO465" s="12" t="str">
        <v>Not Declared</v>
      </c>
      <c r="CP465" s="425" t="str">
        <v>Great Milton AC</v>
      </c>
      <c r="CQ465" s="436"/>
      <c r="CU465" s="747" t="str" cm="1">
        <f t="array" ref="CU465">_xlfn.LET(_xlpm.a,_xlfn.XLOOKUP(1,('Number Allocation'!$C$6:$C$1483=CW465)*('Number Allocation'!$D$6:$D$1483=CX465),'Number Allocation'!$A$6:$A$1483,"..."),IF(_xlpm.a="","...",_xlpm.a))</f>
        <v>...</v>
      </c>
      <c r="CV465" s="747" t="str">
        <v>0</v>
      </c>
      <c r="CW465" s="12" t="str">
        <v>Not Declared</v>
      </c>
      <c r="CX465" s="425" t="str">
        <v>Great Milton AC</v>
      </c>
      <c r="CY465" s="436"/>
      <c r="DC465" s="747" t="str" cm="1">
        <f t="array" ref="DC465">_xlfn.LET(_xlpm.a,_xlfn.XLOOKUP(1,('Number Allocation'!$C$6:$C$1483=DE465)*('Number Allocation'!$D$6:$D$1483=DF465),'Number Allocation'!$A$6:$A$1483,"..."),IF(_xlpm.a="","...",_xlpm.a))</f>
        <v>...</v>
      </c>
      <c r="DD465" s="747" t="str">
        <v>0</v>
      </c>
      <c r="DE465" s="12" t="str">
        <v>Not Declared</v>
      </c>
      <c r="DF465" s="425" t="str">
        <v>Great Milton AC</v>
      </c>
      <c r="DG465" s="436"/>
      <c r="DK465" s="747" t="str" cm="1">
        <f t="array" ref="DK465">_xlfn.LET(_xlpm.a,_xlfn.XLOOKUP(1,('Number Allocation'!$C$6:$C$1483=DM465)*('Number Allocation'!$D$6:$D$1483=DN465),'Number Allocation'!$A$6:$A$1483,"..."),IF(_xlpm.a="","...",_xlpm.a))</f>
        <v>...</v>
      </c>
      <c r="DL465" s="747" t="str">
        <v>0</v>
      </c>
      <c r="DM465" s="12" t="str">
        <v>Not Declared</v>
      </c>
      <c r="DN465" s="425" t="str">
        <v>Great Milton AC</v>
      </c>
      <c r="DO465" s="436"/>
      <c r="DX465" s="88"/>
      <c r="DZ465" s="15"/>
      <c r="EA465" s="15"/>
    </row>
    <row r="466" spans="1:131" s="359" customFormat="1" ht="21" customHeight="1">
      <c r="A466" s="358"/>
      <c r="B466" s="729"/>
      <c r="C466" s="729"/>
      <c r="D466" s="729"/>
      <c r="E466" s="729"/>
      <c r="F466" s="729"/>
      <c r="G466" s="729"/>
      <c r="H466" s="729"/>
      <c r="I466" s="729"/>
      <c r="J466" s="729"/>
      <c r="K466" s="729"/>
      <c r="L466" s="729"/>
      <c r="M466" s="729"/>
      <c r="N466" s="729"/>
      <c r="O466" s="729"/>
      <c r="P466" s="3"/>
      <c r="Q466" s="3"/>
      <c r="R466" s="3"/>
      <c r="S466" s="3"/>
      <c r="T466" s="3"/>
      <c r="U466" s="3"/>
      <c r="V466" s="3"/>
      <c r="W466" s="3"/>
      <c r="X466" s="12"/>
      <c r="AA466" s="749" t="str" cm="1">
        <f t="array" ref="AA466">_xlfn.LET(_xlpm.a,_xlfn.XLOOKUP(1,('Number Allocation'!$C$6:$C$1483=AC466)*('Number Allocation'!$D$6:$D$1483=AD466),'Number Allocation'!$A$6:$A$1483,"..."),IF(_xlpm.a="","...",_xlpm.a))</f>
        <v>...</v>
      </c>
      <c r="AB466" s="749" t="str">
        <v>0</v>
      </c>
      <c r="AC466" s="427" t="str">
        <v>Not Declared</v>
      </c>
      <c r="AD466" s="428" t="str">
        <v>Great Milton AC</v>
      </c>
      <c r="AE466" s="437"/>
      <c r="AF466" s="366"/>
      <c r="AG466" s="367"/>
      <c r="AI466" s="749" t="str" cm="1">
        <f t="array" ref="AI466">_xlfn.LET(_xlpm.a,_xlfn.XLOOKUP(1,('Number Allocation'!$C$6:$C$1483=AK466)*('Number Allocation'!$D$6:$D$1483=AL466),'Number Allocation'!$A$6:$A$1483,"..."),IF(_xlpm.a="","...",_xlpm.a))</f>
        <v>...</v>
      </c>
      <c r="AJ466" s="749" t="str">
        <v>0</v>
      </c>
      <c r="AK466" s="427" t="str">
        <v>Not Declared</v>
      </c>
      <c r="AL466" s="428" t="str">
        <v>Great Milton AC</v>
      </c>
      <c r="AM466" s="437"/>
      <c r="AN466" s="366"/>
      <c r="AO466" s="367"/>
      <c r="AQ466" s="749" t="str" cm="1">
        <f t="array" ref="AQ466">_xlfn.LET(_xlpm.a,_xlfn.XLOOKUP(1,('Number Allocation'!$C$6:$C$1483=AS466)*('Number Allocation'!$D$6:$D$1483=AT466),'Number Allocation'!$A$6:$A$1483,"..."),IF(_xlpm.a="","...",_xlpm.a))</f>
        <v>...</v>
      </c>
      <c r="AR466" s="749" t="str">
        <v>0</v>
      </c>
      <c r="AS466" s="427" t="str">
        <v>Not Declared</v>
      </c>
      <c r="AT466" s="428" t="str">
        <v>Great Milton AC</v>
      </c>
      <c r="AU466" s="437"/>
      <c r="AV466" s="366"/>
      <c r="AW466" s="367"/>
      <c r="AY466" s="749" t="str" cm="1">
        <f t="array" ref="AY466">_xlfn.LET(_xlpm.a,_xlfn.XLOOKUP(1,('Number Allocation'!$C$6:$C$1483=BA466)*('Number Allocation'!$D$6:$D$1483=BB466),'Number Allocation'!$A$6:$A$1483,"..."),IF(_xlpm.a="","...",_xlpm.a))</f>
        <v>...</v>
      </c>
      <c r="AZ466" s="749" t="str">
        <v>0</v>
      </c>
      <c r="BA466" s="427" t="str">
        <v>Not Declared</v>
      </c>
      <c r="BB466" s="428" t="str">
        <v>Great Milton AC</v>
      </c>
      <c r="BC466" s="437"/>
      <c r="BD466" s="366"/>
      <c r="BE466" s="367"/>
      <c r="BG466" s="749" t="str" cm="1">
        <f t="array" ref="BG466">_xlfn.LET(_xlpm.a,_xlfn.XLOOKUP(1,('Number Allocation'!$C$6:$C$1483=BI466)*('Number Allocation'!$D$6:$D$1483=BJ466),'Number Allocation'!$A$6:$A$1483,"..."),IF(_xlpm.a="","...",_xlpm.a))</f>
        <v>...</v>
      </c>
      <c r="BH466" s="749" t="str">
        <v>0</v>
      </c>
      <c r="BI466" s="427" t="str">
        <v>Not Declared</v>
      </c>
      <c r="BJ466" s="428" t="str">
        <v>Great Milton AC</v>
      </c>
      <c r="BK466" s="437"/>
      <c r="BL466" s="366"/>
      <c r="BM466" s="367"/>
      <c r="BO466" s="749" t="str" cm="1">
        <f t="array" ref="BO466">_xlfn.LET(_xlpm.a,_xlfn.XLOOKUP(1,('Number Allocation'!$C$6:$C$1483=BQ466)*('Number Allocation'!$D$6:$D$1483=BR466),'Number Allocation'!$A$6:$A$1483,"..."),IF(_xlpm.a="","...",_xlpm.a))</f>
        <v>...</v>
      </c>
      <c r="BP466" s="749" t="str">
        <v>0</v>
      </c>
      <c r="BQ466" s="427" t="str">
        <v>Not Declared</v>
      </c>
      <c r="BR466" s="428" t="str">
        <v>Great Milton AC</v>
      </c>
      <c r="BS466" s="437"/>
      <c r="BT466" s="366"/>
      <c r="BU466" s="367"/>
      <c r="BW466" s="749" t="str" cm="1">
        <f t="array" ref="BW466">_xlfn.LET(_xlpm.a,_xlfn.XLOOKUP(1,('Number Allocation'!$C$6:$C$1483=BY466)*('Number Allocation'!$D$6:$D$1483=BZ466),'Number Allocation'!$A$6:$A$1483,"..."),IF(_xlpm.a="","...",_xlpm.a))</f>
        <v>...</v>
      </c>
      <c r="BX466" s="749" t="str">
        <v>0</v>
      </c>
      <c r="BY466" s="427" t="str">
        <v>Not Declared</v>
      </c>
      <c r="BZ466" s="428" t="str">
        <v>Great Milton AC</v>
      </c>
      <c r="CA466" s="436"/>
      <c r="CE466" s="749" t="str" cm="1">
        <f t="array" ref="CE466">_xlfn.LET(_xlpm.a,_xlfn.XLOOKUP(1,('Number Allocation'!$C$6:$C$1483=CG466)*('Number Allocation'!$D$6:$D$1483=CH466),'Number Allocation'!$A$6:$A$1483,"..."),IF(_xlpm.a="","...",_xlpm.a))</f>
        <v>...</v>
      </c>
      <c r="CF466" s="749" t="str">
        <v>0</v>
      </c>
      <c r="CG466" s="427" t="str">
        <v>Not Declared</v>
      </c>
      <c r="CH466" s="428" t="str">
        <v>Great Milton AC</v>
      </c>
      <c r="CI466" s="436"/>
      <c r="CM466" s="749" t="str" cm="1">
        <f t="array" ref="CM466">_xlfn.LET(_xlpm.a,_xlfn.XLOOKUP(1,('Number Allocation'!$C$6:$C$1483=CO466)*('Number Allocation'!$D$6:$D$1483=CP466),'Number Allocation'!$A$6:$A$1483,"..."),IF(_xlpm.a="","...",_xlpm.a))</f>
        <v>...</v>
      </c>
      <c r="CN466" s="749" t="str">
        <v>0</v>
      </c>
      <c r="CO466" s="427" t="str">
        <v>Not Declared</v>
      </c>
      <c r="CP466" s="428" t="str">
        <v>Great Milton AC</v>
      </c>
      <c r="CQ466" s="436"/>
      <c r="CU466" s="749" t="str" cm="1">
        <f t="array" ref="CU466">_xlfn.LET(_xlpm.a,_xlfn.XLOOKUP(1,('Number Allocation'!$C$6:$C$1483=CW466)*('Number Allocation'!$D$6:$D$1483=CX466),'Number Allocation'!$A$6:$A$1483,"..."),IF(_xlpm.a="","...",_xlpm.a))</f>
        <v>...</v>
      </c>
      <c r="CV466" s="749" t="str">
        <v>0</v>
      </c>
      <c r="CW466" s="427" t="str">
        <v>Not Declared</v>
      </c>
      <c r="CX466" s="428" t="str">
        <v>Great Milton AC</v>
      </c>
      <c r="CY466" s="436"/>
      <c r="DC466" s="749" t="str" cm="1">
        <f t="array" ref="DC466">_xlfn.LET(_xlpm.a,_xlfn.XLOOKUP(1,('Number Allocation'!$C$6:$C$1483=DE466)*('Number Allocation'!$D$6:$D$1483=DF466),'Number Allocation'!$A$6:$A$1483,"..."),IF(_xlpm.a="","...",_xlpm.a))</f>
        <v>...</v>
      </c>
      <c r="DD466" s="749" t="str">
        <v>0</v>
      </c>
      <c r="DE466" s="427" t="str">
        <v>Not Declared</v>
      </c>
      <c r="DF466" s="428" t="str">
        <v>Great Milton AC</v>
      </c>
      <c r="DG466" s="436"/>
      <c r="DK466" s="749" t="str" cm="1">
        <f t="array" ref="DK466">_xlfn.LET(_xlpm.a,_xlfn.XLOOKUP(1,('Number Allocation'!$C$6:$C$1483=DM466)*('Number Allocation'!$D$6:$D$1483=DN466),'Number Allocation'!$A$6:$A$1483,"..."),IF(_xlpm.a="","...",_xlpm.a))</f>
        <v>...</v>
      </c>
      <c r="DL466" s="749" t="str">
        <v>0</v>
      </c>
      <c r="DM466" s="427" t="str">
        <v>Not Declared</v>
      </c>
      <c r="DN466" s="428" t="str">
        <v>Great Milton AC</v>
      </c>
      <c r="DO466" s="436"/>
      <c r="DZ466" s="15"/>
      <c r="EA466" s="15"/>
    </row>
    <row r="467" spans="1:131" s="359" customFormat="1" ht="21" customHeight="1">
      <c r="A467" s="358" t="str">
        <f>'White Horse'!AJ$2</f>
        <v>White Horse Harriers</v>
      </c>
      <c r="B467" s="729" t="str">
        <f>'White Horse'!AV$1</f>
        <v>H</v>
      </c>
      <c r="C467" s="729" t="s">
        <v>71</v>
      </c>
      <c r="D467" s="729" t="str" cm="1">
        <f t="array" ref="D467">_xlfn.LET(_xlpm.x, 'White Horse'!$T$43:$AE$43, _xlpm.y, 'White Horse'!$T$45:$AE$70, _xlpm.z, 'White Horse'!$R$45:$R$70, IF(_xlfn.XLOOKUP($C467,_xlfn.XLOOKUP(D$412,_xlpm.x,_xlpm.y,""),_xlpm.z,"Not Declared")="", "Name not recorded",  _xlfn.XLOOKUP($C467,_xlfn.XLOOKUP(D$412,_xlpm.x,_xlpm.y,""),_xlpm.z,"Not Declared")))</f>
        <v>Not Declared</v>
      </c>
      <c r="E467" s="729" t="str" cm="1">
        <f t="array" ref="E467">_xlfn.LET(_xlpm.x, 'White Horse'!$T$43:$AE$43, _xlpm.y, 'White Horse'!$T$45:$AE$70, _xlpm.z, 'White Horse'!$R$45:$R$70, IF(_xlfn.XLOOKUP($C467,_xlfn.XLOOKUP(E$412,_xlpm.x,_xlpm.y,""),_xlpm.z,"Not Declared")="", "Name not recorded",  _xlfn.XLOOKUP($C467,_xlfn.XLOOKUP(E$412,_xlpm.x,_xlpm.y,""),_xlpm.z,"Not Declared")))</f>
        <v>Not Declared</v>
      </c>
      <c r="F467" s="729" t="str" cm="1">
        <f t="array" ref="F467">_xlfn.LET(_xlpm.x, 'White Horse'!$T$43:$AE$43, _xlpm.y, 'White Horse'!$T$45:$AE$70, _xlpm.z, 'White Horse'!$R$45:$R$70, IF(_xlfn.XLOOKUP($C467,_xlfn.XLOOKUP(F$412,_xlpm.x,_xlpm.y,""),_xlpm.z,"Not Declared")="", "Name not recorded",  _xlfn.XLOOKUP($C467,_xlfn.XLOOKUP(F$412,_xlpm.x,_xlpm.y,""),_xlpm.z,"Not Declared")))</f>
        <v>Not Declared</v>
      </c>
      <c r="G467" s="729" t="str" cm="1">
        <f t="array" ref="G467">_xlfn.LET(_xlpm.x, 'White Horse'!$T$43:$AE$43, _xlpm.y, 'White Horse'!$T$45:$AE$70, _xlpm.z, 'White Horse'!$R$45:$R$70, IF(_xlfn.XLOOKUP($C467,_xlfn.XLOOKUP(G$412,_xlpm.x,_xlpm.y,""),_xlpm.z,"Not Declared")="", "Name not recorded",  _xlfn.XLOOKUP($C467,_xlfn.XLOOKUP(G$412,_xlpm.x,_xlpm.y,""),_xlpm.z,"Not Declared")))</f>
        <v>Not Declared</v>
      </c>
      <c r="H467" s="729" t="str" cm="1">
        <f t="array" ref="H467">_xlfn.LET(_xlpm.x, 'White Horse'!$T$43:$AE$43, _xlpm.y, 'White Horse'!$T$45:$AE$70, _xlpm.z, 'White Horse'!$R$45:$R$70, IF(_xlfn.XLOOKUP($C467,_xlfn.XLOOKUP(H$412,_xlpm.x,_xlpm.y,""),_xlpm.z,"Not Declared")="", "Name not recorded",  _xlfn.XLOOKUP($C467,_xlfn.XLOOKUP(H$412,_xlpm.x,_xlpm.y,""),_xlpm.z,"Not Declared")))</f>
        <v>Not Declared</v>
      </c>
      <c r="I467" s="729" t="str" cm="1">
        <f t="array" ref="I467">_xlfn.LET(_xlpm.x, 'White Horse'!$T$43:$AE$43, _xlpm.y, 'White Horse'!$T$45:$AE$70, _xlpm.z, 'White Horse'!$R$45:$R$70, IF(_xlfn.XLOOKUP($C467,_xlfn.XLOOKUP(I$412,_xlpm.x,_xlpm.y,""),_xlpm.z,"Not Declared")="", "Name not recorded",  _xlfn.XLOOKUP($C467,_xlfn.XLOOKUP(I$412,_xlpm.x,_xlpm.y,""),_xlpm.z,"Not Declared")))</f>
        <v>Not Declared</v>
      </c>
      <c r="J467" s="729" t="str" cm="1">
        <f t="array" ref="J467">_xlfn.LET(_xlpm.x, 'White Horse'!$T$43:$AE$43, _xlpm.y, 'White Horse'!$T$45:$AE$70, _xlpm.z, 'White Horse'!$R$45:$R$70, IF(_xlfn.XLOOKUP($C467,_xlfn.XLOOKUP(J$412,_xlpm.x,_xlpm.y,""),_xlpm.z,"Not Declared")="", "Name not recorded",  _xlfn.XLOOKUP($C467,_xlfn.XLOOKUP(J$412,_xlpm.x,_xlpm.y,""),_xlpm.z,"Not Declared")))</f>
        <v>Not Declared</v>
      </c>
      <c r="K467" s="729" t="str" cm="1">
        <f t="array" ref="K467">_xlfn.LET(_xlpm.x, 'White Horse'!$T$43:$AE$43, _xlpm.y, 'White Horse'!$T$45:$AE$70, _xlpm.z, 'White Horse'!$R$45:$R$70, IF(_xlfn.XLOOKUP($C467,_xlfn.XLOOKUP(K$412,_xlpm.x,_xlpm.y,""),_xlpm.z,"Not Declared")="", "Name not recorded",  _xlfn.XLOOKUP($C467,_xlfn.XLOOKUP(K$412,_xlpm.x,_xlpm.y,""),_xlpm.z,"Not Declared")))</f>
        <v>Not Declared</v>
      </c>
      <c r="L467" s="729" t="str" cm="1">
        <f t="array" ref="L467">_xlfn.LET(_xlpm.x, 'White Horse'!$T$43:$AE$43, _xlpm.y, 'White Horse'!$T$45:$AE$70, _xlpm.z, 'White Horse'!$R$45:$R$70, IF(_xlfn.XLOOKUP($C467,_xlfn.XLOOKUP(L$412,_xlpm.x,_xlpm.y,""),_xlpm.z,"Not Declared")="", "Name not recorded",  _xlfn.XLOOKUP($C467,_xlfn.XLOOKUP(L$412,_xlpm.x,_xlpm.y,""),_xlpm.z,"Not Declared")))</f>
        <v>Not Declared</v>
      </c>
      <c r="M467" s="729" t="str" cm="1">
        <f t="array" ref="M467">_xlfn.LET(_xlpm.x, 'White Horse'!$T$43:$AE$43, _xlpm.y, 'White Horse'!$T$45:$AE$70, _xlpm.z, 'White Horse'!$R$45:$R$70, IF(_xlfn.XLOOKUP($C467,_xlfn.XLOOKUP(M$412,_xlpm.x,_xlpm.y,""),_xlpm.z,"Not Declared")="", "Name not recorded",  _xlfn.XLOOKUP($C467,_xlfn.XLOOKUP(M$412,_xlpm.x,_xlpm.y,""),_xlpm.z,"Not Declared")))</f>
        <v>Not Declared</v>
      </c>
      <c r="N467" s="729" t="str" cm="1">
        <f t="array" ref="N467">_xlfn.LET(_xlpm.x, 'White Horse'!$T$43:$AE$43, _xlpm.y, 'White Horse'!$T$45:$AE$70, _xlpm.z, 'White Horse'!$R$45:$R$70, IF(_xlfn.XLOOKUP($C467,_xlfn.XLOOKUP(N$412,_xlpm.x,_xlpm.y,""),_xlpm.z,"Not Declared")="", "Name not recorded",  _xlfn.XLOOKUP($C467,_xlfn.XLOOKUP(N$412,_xlpm.x,_xlpm.y,""),_xlpm.z,"Not Declared")))</f>
        <v>Not Declared</v>
      </c>
      <c r="O467" s="729" t="str" cm="1">
        <f t="array" ref="O467">_xlfn.LET(_xlpm.x, 'White Horse'!$T$43:$AE$43, _xlpm.y, 'White Horse'!$T$45:$AE$70, _xlpm.z, 'White Horse'!$R$45:$R$70, IF(_xlfn.XLOOKUP($C467,_xlfn.XLOOKUP(O$412,_xlpm.x,_xlpm.y,""),_xlpm.z,"Not Declared")="", "Name not recorded",  _xlfn.XLOOKUP($C467,_xlfn.XLOOKUP(O$412,_xlpm.x,_xlpm.y,""),_xlpm.z,"Not Declared")))</f>
        <v>Not Declared</v>
      </c>
      <c r="P467" s="729">
        <v>1</v>
      </c>
      <c r="Q467" s="729">
        <v>2</v>
      </c>
      <c r="R467" s="729">
        <v>3</v>
      </c>
      <c r="S467" s="729">
        <v>4</v>
      </c>
      <c r="T467" s="729" t="str" cm="1">
        <f t="array" ref="T467">_xlfn.LET(_xlpm.x,'White Horse'!$T$43:$AF$43, _xlpm.y, 'White Horse'!$T$45:$AF$70, _xlpm.z, 'White Horse'!$R$45:$R$70, IF(_xlfn.XLOOKUP(P467,_xlfn.XLOOKUP(T$412,_xlpm.x,_xlpm.y,""),_xlpm.z,"Not Declared")="", "Name not recorded",  _xlfn.XLOOKUP(P467,_xlfn.XLOOKUP(T$412,_xlpm.x,_xlpm.y,""),_xlpm.z,"Not Declared")))</f>
        <v>Not Declared</v>
      </c>
      <c r="U467" s="729" t="str" cm="1">
        <f t="array" ref="U467">_xlfn.LET(_xlpm.x,'White Horse'!$T$43:$AF$43, _xlpm.y, 'White Horse'!$T$45:$AF$70, _xlpm.z, 'White Horse'!$R$45:$R$70, IF(_xlfn.XLOOKUP(Q467,_xlfn.XLOOKUP(U$412,_xlpm.x,_xlpm.y,""),_xlpm.z,"Not Declared")="", "Name not recorded",  _xlfn.XLOOKUP(Q467,_xlfn.XLOOKUP(U$412,_xlpm.x,_xlpm.y,""),_xlpm.z,"Not Declared")))</f>
        <v>Not Declared</v>
      </c>
      <c r="V467" s="729" t="str" cm="1">
        <f t="array" ref="V467">_xlfn.LET(_xlpm.x,'White Horse'!$T$43:$AF$43, _xlpm.y, 'White Horse'!$T$45:$AF$70, _xlpm.z, 'White Horse'!$R$45:$R$70, IF(_xlfn.XLOOKUP(R467,_xlfn.XLOOKUP(V$412,_xlpm.x,_xlpm.y,""),_xlpm.z,"Not Declared")="", "Name not recorded",  _xlfn.XLOOKUP(R467,_xlfn.XLOOKUP(V$412,_xlpm.x,_xlpm.y,""),_xlpm.z,"Not Declared")))</f>
        <v>Not Declared</v>
      </c>
      <c r="W467" s="729" t="str" cm="1">
        <f t="array" ref="W467">_xlfn.LET(_xlpm.x,'White Horse'!$T$43:$AF$43, _xlpm.y, 'White Horse'!$T$45:$AF$70, _xlpm.z, 'White Horse'!$R$45:$R$70, IF(_xlfn.XLOOKUP(S467,_xlfn.XLOOKUP(W$412,_xlpm.x,_xlpm.y,""),_xlpm.z,"Not Declared")="", "Name not recorded",  _xlfn.XLOOKUP(S467,_xlfn.XLOOKUP(W$412,_xlpm.x,_xlpm.y,""),_xlpm.z,"Not Declared")))</f>
        <v>Not Declared</v>
      </c>
      <c r="X467" s="358" t="str">
        <f>_xlfn.TEXTJOIN(", ",,T467:W467)</f>
        <v>Not Declared, Not Declared, Not Declared, Not Declared</v>
      </c>
      <c r="AE467" s="370"/>
      <c r="AM467" s="370"/>
      <c r="AU467" s="370"/>
      <c r="BC467" s="370"/>
      <c r="BK467" s="370"/>
      <c r="BS467" s="370"/>
      <c r="CA467" s="370"/>
      <c r="CI467" s="370"/>
      <c r="CQ467" s="370"/>
      <c r="CY467" s="370"/>
      <c r="DG467" s="370"/>
      <c r="DO467" s="370"/>
      <c r="DZ467" s="15"/>
      <c r="EA467" s="15"/>
    </row>
    <row r="468" spans="1:131" s="359" customFormat="1" ht="21" customHeight="1">
      <c r="A468" s="358" t="str">
        <f>A467</f>
        <v>White Horse Harriers</v>
      </c>
      <c r="B468" s="729" t="str">
        <f>'White Horse'!AV$2</f>
        <v>HH</v>
      </c>
      <c r="C468" s="729" t="s">
        <v>65</v>
      </c>
      <c r="D468" s="729" t="str" cm="1">
        <f t="array" ref="D468">_xlfn.LET(_xlpm.x, 'White Horse'!$T$43:$AE$43, _xlpm.y, 'White Horse'!$T$45:$AE$70, _xlpm.z, 'White Horse'!$R$45:$R$70, IF(_xlfn.XLOOKUP($C468,_xlfn.XLOOKUP(D$412,_xlpm.x,_xlpm.y,""),_xlpm.z,"Not Declared")="", "Name not recorded",  _xlfn.XLOOKUP($C468,_xlfn.XLOOKUP(D$412,_xlpm.x,_xlpm.y,""),_xlpm.z,"Not Declared")))</f>
        <v>Not Declared</v>
      </c>
      <c r="E468" s="729" t="str" cm="1">
        <f t="array" ref="E468">_xlfn.LET(_xlpm.x, 'White Horse'!$T$43:$AE$43, _xlpm.y, 'White Horse'!$T$45:$AE$70, _xlpm.z, 'White Horse'!$R$45:$R$70, IF(_xlfn.XLOOKUP($C468,_xlfn.XLOOKUP(E$412,_xlpm.x,_xlpm.y,""),_xlpm.z,"Not Declared")="", "Name not recorded",  _xlfn.XLOOKUP($C468,_xlfn.XLOOKUP(E$412,_xlpm.x,_xlpm.y,""),_xlpm.z,"Not Declared")))</f>
        <v>Not Declared</v>
      </c>
      <c r="F468" s="729" t="str" cm="1">
        <f t="array" ref="F468">_xlfn.LET(_xlpm.x, 'White Horse'!$T$43:$AE$43, _xlpm.y, 'White Horse'!$T$45:$AE$70, _xlpm.z, 'White Horse'!$R$45:$R$70, IF(_xlfn.XLOOKUP($C468,_xlfn.XLOOKUP(F$412,_xlpm.x,_xlpm.y,""),_xlpm.z,"Not Declared")="", "Name not recorded",  _xlfn.XLOOKUP($C468,_xlfn.XLOOKUP(F$412,_xlpm.x,_xlpm.y,""),_xlpm.z,"Not Declared")))</f>
        <v>Not Declared</v>
      </c>
      <c r="G468" s="729" t="str" cm="1">
        <f t="array" ref="G468">_xlfn.LET(_xlpm.x, 'White Horse'!$T$43:$AE$43, _xlpm.y, 'White Horse'!$T$45:$AE$70, _xlpm.z, 'White Horse'!$R$45:$R$70, IF(_xlfn.XLOOKUP($C468,_xlfn.XLOOKUP(G$412,_xlpm.x,_xlpm.y,""),_xlpm.z,"Not Declared")="", "Name not recorded",  _xlfn.XLOOKUP($C468,_xlfn.XLOOKUP(G$412,_xlpm.x,_xlpm.y,""),_xlpm.z,"Not Declared")))</f>
        <v>Not Declared</v>
      </c>
      <c r="H468" s="729" t="str" cm="1">
        <f t="array" ref="H468">_xlfn.LET(_xlpm.x, 'White Horse'!$T$43:$AE$43, _xlpm.y, 'White Horse'!$T$45:$AE$70, _xlpm.z, 'White Horse'!$R$45:$R$70, IF(_xlfn.XLOOKUP($C468,_xlfn.XLOOKUP(H$412,_xlpm.x,_xlpm.y,""),_xlpm.z,"Not Declared")="", "Name not recorded",  _xlfn.XLOOKUP($C468,_xlfn.XLOOKUP(H$412,_xlpm.x,_xlpm.y,""),_xlpm.z,"Not Declared")))</f>
        <v>Not Declared</v>
      </c>
      <c r="I468" s="729" t="str" cm="1">
        <f t="array" ref="I468">_xlfn.LET(_xlpm.x, 'White Horse'!$T$43:$AE$43, _xlpm.y, 'White Horse'!$T$45:$AE$70, _xlpm.z, 'White Horse'!$R$45:$R$70, IF(_xlfn.XLOOKUP($C468,_xlfn.XLOOKUP(I$412,_xlpm.x,_xlpm.y,""),_xlpm.z,"Not Declared")="", "Name not recorded",  _xlfn.XLOOKUP($C468,_xlfn.XLOOKUP(I$412,_xlpm.x,_xlpm.y,""),_xlpm.z,"Not Declared")))</f>
        <v>Not Declared</v>
      </c>
      <c r="J468" s="729" t="str" cm="1">
        <f t="array" ref="J468">_xlfn.LET(_xlpm.x, 'White Horse'!$T$43:$AE$43, _xlpm.y, 'White Horse'!$T$45:$AE$70, _xlpm.z, 'White Horse'!$R$45:$R$70, IF(_xlfn.XLOOKUP($C468,_xlfn.XLOOKUP(J$412,_xlpm.x,_xlpm.y,""),_xlpm.z,"Not Declared")="", "Name not recorded",  _xlfn.XLOOKUP($C468,_xlfn.XLOOKUP(J$412,_xlpm.x,_xlpm.y,""),_xlpm.z,"Not Declared")))</f>
        <v>Not Declared</v>
      </c>
      <c r="K468" s="729" t="str" cm="1">
        <f t="array" ref="K468">_xlfn.LET(_xlpm.x, 'White Horse'!$T$43:$AE$43, _xlpm.y, 'White Horse'!$T$45:$AE$70, _xlpm.z, 'White Horse'!$R$45:$R$70, IF(_xlfn.XLOOKUP($C468,_xlfn.XLOOKUP(K$412,_xlpm.x,_xlpm.y,""),_xlpm.z,"Not Declared")="", "Name not recorded",  _xlfn.XLOOKUP($C468,_xlfn.XLOOKUP(K$412,_xlpm.x,_xlpm.y,""),_xlpm.z,"Not Declared")))</f>
        <v>Not Declared</v>
      </c>
      <c r="L468" s="729" t="str" cm="1">
        <f t="array" ref="L468">_xlfn.LET(_xlpm.x, 'White Horse'!$T$43:$AE$43, _xlpm.y, 'White Horse'!$T$45:$AE$70, _xlpm.z, 'White Horse'!$R$45:$R$70, IF(_xlfn.XLOOKUP($C468,_xlfn.XLOOKUP(L$412,_xlpm.x,_xlpm.y,""),_xlpm.z,"Not Declared")="", "Name not recorded",  _xlfn.XLOOKUP($C468,_xlfn.XLOOKUP(L$412,_xlpm.x,_xlpm.y,""),_xlpm.z,"Not Declared")))</f>
        <v>Not Declared</v>
      </c>
      <c r="M468" s="729" t="str" cm="1">
        <f t="array" ref="M468">_xlfn.LET(_xlpm.x, 'White Horse'!$T$43:$AE$43, _xlpm.y, 'White Horse'!$T$45:$AE$70, _xlpm.z, 'White Horse'!$R$45:$R$70, IF(_xlfn.XLOOKUP($C468,_xlfn.XLOOKUP(M$412,_xlpm.x,_xlpm.y,""),_xlpm.z,"Not Declared")="", "Name not recorded",  _xlfn.XLOOKUP($C468,_xlfn.XLOOKUP(M$412,_xlpm.x,_xlpm.y,""),_xlpm.z,"Not Declared")))</f>
        <v>Not Declared</v>
      </c>
      <c r="N468" s="729" t="str" cm="1">
        <f t="array" ref="N468">_xlfn.LET(_xlpm.x, 'White Horse'!$T$43:$AE$43, _xlpm.y, 'White Horse'!$T$45:$AE$70, _xlpm.z, 'White Horse'!$R$45:$R$70, IF(_xlfn.XLOOKUP($C468,_xlfn.XLOOKUP(N$412,_xlpm.x,_xlpm.y,""),_xlpm.z,"Not Declared")="", "Name not recorded",  _xlfn.XLOOKUP($C468,_xlfn.XLOOKUP(N$412,_xlpm.x,_xlpm.y,""),_xlpm.z,"Not Declared")))</f>
        <v>Not Declared</v>
      </c>
      <c r="O468" s="729" t="str" cm="1">
        <f t="array" ref="O468">_xlfn.LET(_xlpm.x, 'White Horse'!$T$43:$AE$43, _xlpm.y, 'White Horse'!$T$45:$AE$70, _xlpm.z, 'White Horse'!$R$45:$R$70, IF(_xlfn.XLOOKUP($C468,_xlfn.XLOOKUP(O$412,_xlpm.x,_xlpm.y,""),_xlpm.z,"Not Declared")="", "Name not recorded",  _xlfn.XLOOKUP($C468,_xlfn.XLOOKUP(O$412,_xlpm.x,_xlpm.y,""),_xlpm.z,"Not Declared")))</f>
        <v>Not Declared</v>
      </c>
      <c r="P468" s="732"/>
      <c r="Q468" s="732"/>
      <c r="R468" s="732"/>
      <c r="S468" s="732"/>
      <c r="T468" s="732"/>
      <c r="U468" s="732"/>
      <c r="V468" s="732"/>
      <c r="W468" s="732"/>
      <c r="X468" s="732"/>
      <c r="AC468" s="729" t="s">
        <v>71</v>
      </c>
      <c r="AD468" s="729">
        <f>COUNTIFS(AC413:AC420,"&lt;&gt;Not Declared",AC413:AC420,"&lt;&gt;")</f>
        <v>0</v>
      </c>
      <c r="AE468" s="436"/>
      <c r="AK468" s="729" t="s">
        <v>71</v>
      </c>
      <c r="AL468" s="729">
        <f>COUNTIFS(AK413:AK420,"&lt;&gt;Not Declared",AK413:AK420,"&lt;&gt;")</f>
        <v>0</v>
      </c>
      <c r="AM468" s="436"/>
      <c r="AS468" s="729" t="s">
        <v>71</v>
      </c>
      <c r="AT468" s="729">
        <f>COUNTIFS(AS413:AS420,"&lt;&gt;Not Declared",AS413:AS420,"&lt;&gt;")</f>
        <v>0</v>
      </c>
      <c r="AU468" s="436"/>
      <c r="BA468" s="729" t="s">
        <v>71</v>
      </c>
      <c r="BB468" s="729">
        <f>COUNTIFS(BA413:BA420,"&lt;&gt;Not Declared",BA413:BA420,"&lt;&gt;")</f>
        <v>0</v>
      </c>
      <c r="BC468" s="436"/>
      <c r="BI468" s="729" t="s">
        <v>71</v>
      </c>
      <c r="BJ468" s="729">
        <f>COUNTIFS(BI413:BI420,"&lt;&gt;Not Declared",BI413:BI420,"&lt;&gt;")</f>
        <v>0</v>
      </c>
      <c r="BK468" s="436"/>
      <c r="BQ468" s="729" t="s">
        <v>71</v>
      </c>
      <c r="BR468" s="729">
        <f>COUNTIFS(BQ413:BQ420,"&lt;&gt;Not Declared",BQ413:BQ420,"&lt;&gt;")</f>
        <v>0</v>
      </c>
      <c r="BS468" s="436"/>
      <c r="BY468" s="729" t="s">
        <v>71</v>
      </c>
      <c r="BZ468" s="729">
        <f>COUNTIFS(BY413:BY420,"&lt;&gt;Not Declared",BY413:BY420,"&lt;&gt;")</f>
        <v>0</v>
      </c>
      <c r="CA468" s="747"/>
      <c r="CB468" s="12"/>
      <c r="CC468" s="12"/>
      <c r="CG468" s="729" t="s">
        <v>71</v>
      </c>
      <c r="CH468" s="729">
        <f>COUNTIFS(CG413:CG420,"&lt;&gt;Not Declared",CG413:CG420,"&lt;&gt;")</f>
        <v>0</v>
      </c>
      <c r="CI468" s="747"/>
      <c r="CJ468" s="12"/>
      <c r="CK468" s="12"/>
      <c r="CO468" s="729" t="s">
        <v>71</v>
      </c>
      <c r="CP468" s="729">
        <f>COUNTIFS(CO413:CO420,"&lt;&gt;Not Declared",CO413:CO420,"&lt;&gt;")</f>
        <v>0</v>
      </c>
      <c r="CQ468" s="747"/>
      <c r="CR468" s="12"/>
      <c r="CS468" s="12"/>
      <c r="CW468" s="729" t="s">
        <v>71</v>
      </c>
      <c r="CX468" s="729">
        <f>COUNTIFS(CW413:CW420,"&lt;&gt;Not Declared",CW413:CW420,"&lt;&gt;")</f>
        <v>0</v>
      </c>
      <c r="CY468" s="747"/>
      <c r="CZ468" s="12"/>
      <c r="DA468" s="12"/>
      <c r="DE468" s="729" t="s">
        <v>71</v>
      </c>
      <c r="DF468" s="729">
        <f>COUNTIFS(DE413:DE420,"&lt;&gt;Not Declared",DE413:DE420,"&lt;&gt;")</f>
        <v>0</v>
      </c>
      <c r="DG468" s="747"/>
      <c r="DH468" s="12"/>
      <c r="DI468" s="12"/>
      <c r="DM468" s="729" t="s">
        <v>71</v>
      </c>
      <c r="DN468" s="729">
        <f>COUNTIFS(DM413:DM420,"&lt;&gt;Not Declared",DM413:DM420,"&lt;&gt;")</f>
        <v>0</v>
      </c>
      <c r="DO468" s="747"/>
      <c r="DP468" s="12"/>
      <c r="DQ468" s="12"/>
      <c r="DU468" s="729" t="s">
        <v>71</v>
      </c>
      <c r="DV468" s="729">
        <f>COUNTIFS(DU413:DU420,"&lt;&gt;Not Declared, Not Declared, Not Declared, Not Declared",DU413:DU420,"&lt;&gt;")</f>
        <v>0</v>
      </c>
      <c r="DZ468" s="15"/>
      <c r="EA468" s="15"/>
    </row>
    <row r="469" spans="1:131" s="359" customFormat="1" ht="21" customHeight="1">
      <c r="A469" s="358" t="str">
        <f t="shared" ref="A469:A474" si="51">A468</f>
        <v>White Horse Harriers</v>
      </c>
      <c r="B469" s="729"/>
      <c r="C469" s="729" t="s">
        <v>517</v>
      </c>
      <c r="D469" s="729" t="str" cm="1">
        <f t="array" ref="D469">_xlfn.LET(_xlpm.x, 'White Horse'!$T$43:$AE$43, _xlpm.y, 'White Horse'!$T$45:$AE$70, _xlpm.z, 'White Horse'!$R$45:$R$70, IF(_xlfn.XLOOKUP($C469,_xlfn.XLOOKUP(D$412,_xlpm.x,_xlpm.y,""),_xlpm.z,"Not Declared")="", "Name not recorded",  _xlfn.XLOOKUP($C469,_xlfn.XLOOKUP(D$412,_xlpm.x,_xlpm.y,""),_xlpm.z,"Not Declared")))</f>
        <v>Not Declared</v>
      </c>
      <c r="E469" s="729" t="str" cm="1">
        <f t="array" ref="E469">_xlfn.LET(_xlpm.x, 'White Horse'!$T$43:$AE$43, _xlpm.y, 'White Horse'!$T$45:$AE$70, _xlpm.z, 'White Horse'!$R$45:$R$70, IF(_xlfn.XLOOKUP($C469,_xlfn.XLOOKUP(E$412,_xlpm.x,_xlpm.y,""),_xlpm.z,"Not Declared")="", "Name not recorded",  _xlfn.XLOOKUP($C469,_xlfn.XLOOKUP(E$412,_xlpm.x,_xlpm.y,""),_xlpm.z,"Not Declared")))</f>
        <v>Not Declared</v>
      </c>
      <c r="F469" s="729" t="str" cm="1">
        <f t="array" ref="F469">_xlfn.LET(_xlpm.x, 'White Horse'!$T$43:$AE$43, _xlpm.y, 'White Horse'!$T$45:$AE$70, _xlpm.z, 'White Horse'!$R$45:$R$70, IF(_xlfn.XLOOKUP($C469,_xlfn.XLOOKUP(F$412,_xlpm.x,_xlpm.y,""),_xlpm.z,"Not Declared")="", "Name not recorded",  _xlfn.XLOOKUP($C469,_xlfn.XLOOKUP(F$412,_xlpm.x,_xlpm.y,""),_xlpm.z,"Not Declared")))</f>
        <v>Not Declared</v>
      </c>
      <c r="G469" s="729" t="str" cm="1">
        <f t="array" ref="G469">_xlfn.LET(_xlpm.x, 'White Horse'!$T$43:$AE$43, _xlpm.y, 'White Horse'!$T$45:$AE$70, _xlpm.z, 'White Horse'!$R$45:$R$70, IF(_xlfn.XLOOKUP($C469,_xlfn.XLOOKUP(G$412,_xlpm.x,_xlpm.y,""),_xlpm.z,"Not Declared")="", "Name not recorded",  _xlfn.XLOOKUP($C469,_xlfn.XLOOKUP(G$412,_xlpm.x,_xlpm.y,""),_xlpm.z,"Not Declared")))</f>
        <v>Not Declared</v>
      </c>
      <c r="H469" s="729" t="str" cm="1">
        <f t="array" ref="H469">_xlfn.LET(_xlpm.x, 'White Horse'!$T$43:$AE$43, _xlpm.y, 'White Horse'!$T$45:$AE$70, _xlpm.z, 'White Horse'!$R$45:$R$70, IF(_xlfn.XLOOKUP($C469,_xlfn.XLOOKUP(H$412,_xlpm.x,_xlpm.y,""),_xlpm.z,"Not Declared")="", "Name not recorded",  _xlfn.XLOOKUP($C469,_xlfn.XLOOKUP(H$412,_xlpm.x,_xlpm.y,""),_xlpm.z,"Not Declared")))</f>
        <v>Not Declared</v>
      </c>
      <c r="I469" s="729" t="str" cm="1">
        <f t="array" ref="I469">_xlfn.LET(_xlpm.x, 'White Horse'!$T$43:$AE$43, _xlpm.y, 'White Horse'!$T$45:$AE$70, _xlpm.z, 'White Horse'!$R$45:$R$70, IF(_xlfn.XLOOKUP($C469,_xlfn.XLOOKUP(I$412,_xlpm.x,_xlpm.y,""),_xlpm.z,"Not Declared")="", "Name not recorded",  _xlfn.XLOOKUP($C469,_xlfn.XLOOKUP(I$412,_xlpm.x,_xlpm.y,""),_xlpm.z,"Not Declared")))</f>
        <v>Not Declared</v>
      </c>
      <c r="J469" s="729" t="str" cm="1">
        <f t="array" ref="J469">_xlfn.LET(_xlpm.x, 'White Horse'!$T$43:$AE$43, _xlpm.y, 'White Horse'!$T$45:$AE$70, _xlpm.z, 'White Horse'!$R$45:$R$70, IF(_xlfn.XLOOKUP($C469,_xlfn.XLOOKUP(J$412,_xlpm.x,_xlpm.y,""),_xlpm.z,"Not Declared")="", "Name not recorded",  _xlfn.XLOOKUP($C469,_xlfn.XLOOKUP(J$412,_xlpm.x,_xlpm.y,""),_xlpm.z,"Not Declared")))</f>
        <v>Not Declared</v>
      </c>
      <c r="K469" s="729" t="str" cm="1">
        <f t="array" ref="K469">_xlfn.LET(_xlpm.x, 'White Horse'!$T$43:$AE$43, _xlpm.y, 'White Horse'!$T$45:$AE$70, _xlpm.z, 'White Horse'!$R$45:$R$70, IF(_xlfn.XLOOKUP($C469,_xlfn.XLOOKUP(K$412,_xlpm.x,_xlpm.y,""),_xlpm.z,"Not Declared")="", "Name not recorded",  _xlfn.XLOOKUP($C469,_xlfn.XLOOKUP(K$412,_xlpm.x,_xlpm.y,""),_xlpm.z,"Not Declared")))</f>
        <v>Not Declared</v>
      </c>
      <c r="L469" s="729" t="str" cm="1">
        <f t="array" ref="L469">_xlfn.LET(_xlpm.x, 'White Horse'!$T$43:$AE$43, _xlpm.y, 'White Horse'!$T$45:$AE$70, _xlpm.z, 'White Horse'!$R$45:$R$70, IF(_xlfn.XLOOKUP($C469,_xlfn.XLOOKUP(L$412,_xlpm.x,_xlpm.y,""),_xlpm.z,"Not Declared")="", "Name not recorded",  _xlfn.XLOOKUP($C469,_xlfn.XLOOKUP(L$412,_xlpm.x,_xlpm.y,""),_xlpm.z,"Not Declared")))</f>
        <v>Not Declared</v>
      </c>
      <c r="M469" s="729" t="str" cm="1">
        <f t="array" ref="M469">_xlfn.LET(_xlpm.x, 'White Horse'!$T$43:$AE$43, _xlpm.y, 'White Horse'!$T$45:$AE$70, _xlpm.z, 'White Horse'!$R$45:$R$70, IF(_xlfn.XLOOKUP($C469,_xlfn.XLOOKUP(M$412,_xlpm.x,_xlpm.y,""),_xlpm.z,"Not Declared")="", "Name not recorded",  _xlfn.XLOOKUP($C469,_xlfn.XLOOKUP(M$412,_xlpm.x,_xlpm.y,""),_xlpm.z,"Not Declared")))</f>
        <v>Not Declared</v>
      </c>
      <c r="N469" s="729" t="str" cm="1">
        <f t="array" ref="N469">_xlfn.LET(_xlpm.x, 'White Horse'!$T$43:$AE$43, _xlpm.y, 'White Horse'!$T$45:$AE$70, _xlpm.z, 'White Horse'!$R$45:$R$70, IF(_xlfn.XLOOKUP($C469,_xlfn.XLOOKUP(N$412,_xlpm.x,_xlpm.y,""),_xlpm.z,"Not Declared")="", "Name not recorded",  _xlfn.XLOOKUP($C469,_xlfn.XLOOKUP(N$412,_xlpm.x,_xlpm.y,""),_xlpm.z,"Not Declared")))</f>
        <v>Not Declared</v>
      </c>
      <c r="O469" s="729" t="str" cm="1">
        <f t="array" ref="O469">_xlfn.LET(_xlpm.x, 'White Horse'!$T$43:$AE$43, _xlpm.y, 'White Horse'!$T$45:$AE$70, _xlpm.z, 'White Horse'!$R$45:$R$70, IF(_xlfn.XLOOKUP($C469,_xlfn.XLOOKUP(O$412,_xlpm.x,_xlpm.y,""),_xlpm.z,"Not Declared")="", "Name not recorded",  _xlfn.XLOOKUP($C469,_xlfn.XLOOKUP(O$412,_xlpm.x,_xlpm.y,""),_xlpm.z,"Not Declared")))</f>
        <v>Not Declared</v>
      </c>
      <c r="P469" s="79" t="s">
        <v>517</v>
      </c>
      <c r="Q469" s="729" t="s">
        <v>319</v>
      </c>
      <c r="R469" s="729" t="s">
        <v>320</v>
      </c>
      <c r="S469" s="729" t="s">
        <v>321</v>
      </c>
      <c r="T469" s="729" t="str" cm="1">
        <f t="array" ref="T469">_xlfn.LET(_xlpm.x,'White Horse'!$T$43:$AF$43, _xlpm.y, 'White Horse'!$T$45:$AF$70, _xlpm.z, 'White Horse'!$R$45:$R$70, IF(_xlfn.XLOOKUP(P469,_xlfn.XLOOKUP(T$412,_xlpm.x,_xlpm.y,""),_xlpm.z,"Not Declared")="", "Name not recorded",  _xlfn.XLOOKUP(P469,_xlfn.XLOOKUP(T$412,_xlpm.x,_xlpm.y,""),_xlpm.z,"Not Declared")))</f>
        <v>Not Declared</v>
      </c>
      <c r="U469" s="729" t="str" cm="1">
        <f t="array" ref="U469">_xlfn.LET(_xlpm.x,'White Horse'!$T$43:$AF$43, _xlpm.y, 'White Horse'!$T$45:$AF$70, _xlpm.z, 'White Horse'!$R$45:$R$70, IF(_xlfn.XLOOKUP(Q469,_xlfn.XLOOKUP(U$412,_xlpm.x,_xlpm.y,""),_xlpm.z,"Not Declared")="", "Name not recorded",  _xlfn.XLOOKUP(Q469,_xlfn.XLOOKUP(U$412,_xlpm.x,_xlpm.y,""),_xlpm.z,"Not Declared")))</f>
        <v>Not Declared</v>
      </c>
      <c r="V469" s="729" t="str" cm="1">
        <f t="array" ref="V469">_xlfn.LET(_xlpm.x,'White Horse'!$T$43:$AF$43, _xlpm.y, 'White Horse'!$T$45:$AF$70, _xlpm.z, 'White Horse'!$R$45:$R$70, IF(_xlfn.XLOOKUP(R469,_xlfn.XLOOKUP(V$412,_xlpm.x,_xlpm.y,""),_xlpm.z,"Not Declared")="", "Name not recorded",  _xlfn.XLOOKUP(R469,_xlfn.XLOOKUP(V$412,_xlpm.x,_xlpm.y,""),_xlpm.z,"Not Declared")))</f>
        <v>Not Declared</v>
      </c>
      <c r="W469" s="729" t="str" cm="1">
        <f t="array" ref="W469">_xlfn.LET(_xlpm.x,'White Horse'!$T$43:$AF$43, _xlpm.y, 'White Horse'!$T$45:$AF$70, _xlpm.z, 'White Horse'!$R$45:$R$70, IF(_xlfn.XLOOKUP(S469,_xlfn.XLOOKUP(W$412,_xlpm.x,_xlpm.y,""),_xlpm.z,"Not Declared")="", "Name not recorded",  _xlfn.XLOOKUP(S469,_xlfn.XLOOKUP(W$412,_xlpm.x,_xlpm.y,""),_xlpm.z,"Not Declared")))</f>
        <v>Not Declared</v>
      </c>
      <c r="X469" s="358" t="str">
        <f>_xlfn.TEXTJOIN(", ",,T469:W469)</f>
        <v>Not Declared, Not Declared, Not Declared, Not Declared</v>
      </c>
      <c r="AC469" s="729" t="s">
        <v>65</v>
      </c>
      <c r="AD469" s="729">
        <f>COUNTIFS(AC421:AC428,"&lt;&gt;Not Declared",AC421:AC428,"&lt;&gt;")</f>
        <v>0</v>
      </c>
      <c r="AE469" s="436"/>
      <c r="AK469" s="729" t="s">
        <v>65</v>
      </c>
      <c r="AL469" s="729">
        <f>COUNTIFS(AK421:AK428,"&lt;&gt;Not Declared",AK421:AK428,"&lt;&gt;")</f>
        <v>0</v>
      </c>
      <c r="AM469" s="436"/>
      <c r="AS469" s="729" t="s">
        <v>65</v>
      </c>
      <c r="AT469" s="729">
        <f>COUNTIFS(AS421:AS428,"&lt;&gt;Not Declared",AS421:AS428,"&lt;&gt;")</f>
        <v>0</v>
      </c>
      <c r="AU469" s="436"/>
      <c r="BA469" s="729" t="s">
        <v>65</v>
      </c>
      <c r="BB469" s="729">
        <f>COUNTIFS(BA421:BA428,"&lt;&gt;Not Declared",BA421:BA428,"&lt;&gt;")</f>
        <v>0</v>
      </c>
      <c r="BC469" s="436"/>
      <c r="BI469" s="729" t="s">
        <v>65</v>
      </c>
      <c r="BJ469" s="729">
        <f>COUNTIFS(BI421:BI428,"&lt;&gt;Not Declared",BI421:BI428,"&lt;&gt;")</f>
        <v>0</v>
      </c>
      <c r="BK469" s="436"/>
      <c r="BQ469" s="729" t="s">
        <v>65</v>
      </c>
      <c r="BR469" s="729">
        <f>COUNTIFS(BQ421:BQ428,"&lt;&gt;Not Declared",BQ421:BQ428,"&lt;&gt;")</f>
        <v>0</v>
      </c>
      <c r="BS469" s="436"/>
      <c r="BY469" s="729" t="s">
        <v>65</v>
      </c>
      <c r="BZ469" s="729">
        <f>COUNTIFS(BY421:BY428,"&lt;&gt;Not Declared",BY421:BY428,"&lt;&gt;")</f>
        <v>0</v>
      </c>
      <c r="CA469" s="88"/>
      <c r="CB469" s="89"/>
      <c r="CC469" s="89"/>
      <c r="CG469" s="729" t="s">
        <v>65</v>
      </c>
      <c r="CH469" s="729">
        <f>COUNTIFS(CG421:CG428,"&lt;&gt;Not Declared",CG421:CG428,"&lt;&gt;")</f>
        <v>0</v>
      </c>
      <c r="CI469" s="88"/>
      <c r="CJ469" s="89"/>
      <c r="CK469" s="89"/>
      <c r="CO469" s="729" t="s">
        <v>65</v>
      </c>
      <c r="CP469" s="729">
        <f>COUNTIFS(CO421:CO428,"&lt;&gt;Not Declared",CO421:CO428,"&lt;&gt;")</f>
        <v>0</v>
      </c>
      <c r="CQ469" s="88"/>
      <c r="CR469" s="89"/>
      <c r="CS469" s="89"/>
      <c r="CW469" s="729" t="s">
        <v>65</v>
      </c>
      <c r="CX469" s="729">
        <f>COUNTIFS(CW421:CW428,"&lt;&gt;Not Declared",CW421:CW428,"&lt;&gt;")</f>
        <v>0</v>
      </c>
      <c r="CY469" s="88"/>
      <c r="CZ469" s="89"/>
      <c r="DA469" s="89"/>
      <c r="DE469" s="729" t="s">
        <v>65</v>
      </c>
      <c r="DF469" s="729">
        <f>COUNTIFS(DE421:DE428,"&lt;&gt;Not Declared",DE421:DE428,"&lt;&gt;")</f>
        <v>0</v>
      </c>
      <c r="DG469" s="88"/>
      <c r="DH469" s="89"/>
      <c r="DI469" s="89"/>
      <c r="DM469" s="729" t="s">
        <v>65</v>
      </c>
      <c r="DN469" s="729">
        <f>COUNTIFS(DM421:DM428,"&lt;&gt;Not Declared",DM421:DM428,"&lt;&gt;")</f>
        <v>0</v>
      </c>
      <c r="DO469" s="88"/>
      <c r="DP469" s="89"/>
      <c r="DQ469" s="89"/>
      <c r="DZ469" s="15"/>
      <c r="EA469" s="15"/>
    </row>
    <row r="470" spans="1:131" s="359" customFormat="1" ht="21" customHeight="1">
      <c r="A470" s="358" t="str">
        <f t="shared" si="51"/>
        <v>White Horse Harriers</v>
      </c>
      <c r="B470" s="729"/>
      <c r="C470" s="729" t="s">
        <v>319</v>
      </c>
      <c r="D470" s="729" t="str" cm="1">
        <f t="array" ref="D470">_xlfn.LET(_xlpm.x, 'White Horse'!$T$43:$AE$43, _xlpm.y, 'White Horse'!$T$45:$AE$70, _xlpm.z, 'White Horse'!$R$45:$R$70, IF(_xlfn.XLOOKUP($C470,_xlfn.XLOOKUP(D$412,_xlpm.x,_xlpm.y,""),_xlpm.z,"Not Declared")="", "Name not recorded",  _xlfn.XLOOKUP($C470,_xlfn.XLOOKUP(D$412,_xlpm.x,_xlpm.y,""),_xlpm.z,"Not Declared")))</f>
        <v>Not Declared</v>
      </c>
      <c r="E470" s="729" t="str" cm="1">
        <f t="array" ref="E470">_xlfn.LET(_xlpm.x, 'White Horse'!$T$43:$AE$43, _xlpm.y, 'White Horse'!$T$45:$AE$70, _xlpm.z, 'White Horse'!$R$45:$R$70, IF(_xlfn.XLOOKUP($C470,_xlfn.XLOOKUP(E$412,_xlpm.x,_xlpm.y,""),_xlpm.z,"Not Declared")="", "Name not recorded",  _xlfn.XLOOKUP($C470,_xlfn.XLOOKUP(E$412,_xlpm.x,_xlpm.y,""),_xlpm.z,"Not Declared")))</f>
        <v>Not Declared</v>
      </c>
      <c r="F470" s="729" t="str" cm="1">
        <f t="array" ref="F470">_xlfn.LET(_xlpm.x, 'White Horse'!$T$43:$AE$43, _xlpm.y, 'White Horse'!$T$45:$AE$70, _xlpm.z, 'White Horse'!$R$45:$R$70, IF(_xlfn.XLOOKUP($C470,_xlfn.XLOOKUP(F$412,_xlpm.x,_xlpm.y,""),_xlpm.z,"Not Declared")="", "Name not recorded",  _xlfn.XLOOKUP($C470,_xlfn.XLOOKUP(F$412,_xlpm.x,_xlpm.y,""),_xlpm.z,"Not Declared")))</f>
        <v>Not Declared</v>
      </c>
      <c r="G470" s="729" t="str" cm="1">
        <f t="array" ref="G470">_xlfn.LET(_xlpm.x, 'White Horse'!$T$43:$AE$43, _xlpm.y, 'White Horse'!$T$45:$AE$70, _xlpm.z, 'White Horse'!$R$45:$R$70, IF(_xlfn.XLOOKUP($C470,_xlfn.XLOOKUP(G$412,_xlpm.x,_xlpm.y,""),_xlpm.z,"Not Declared")="", "Name not recorded",  _xlfn.XLOOKUP($C470,_xlfn.XLOOKUP(G$412,_xlpm.x,_xlpm.y,""),_xlpm.z,"Not Declared")))</f>
        <v>Not Declared</v>
      </c>
      <c r="H470" s="729" t="str" cm="1">
        <f t="array" ref="H470">_xlfn.LET(_xlpm.x, 'White Horse'!$T$43:$AE$43, _xlpm.y, 'White Horse'!$T$45:$AE$70, _xlpm.z, 'White Horse'!$R$45:$R$70, IF(_xlfn.XLOOKUP($C470,_xlfn.XLOOKUP(H$412,_xlpm.x,_xlpm.y,""),_xlpm.z,"Not Declared")="", "Name not recorded",  _xlfn.XLOOKUP($C470,_xlfn.XLOOKUP(H$412,_xlpm.x,_xlpm.y,""),_xlpm.z,"Not Declared")))</f>
        <v>Not Declared</v>
      </c>
      <c r="I470" s="729" t="str" cm="1">
        <f t="array" ref="I470">_xlfn.LET(_xlpm.x, 'White Horse'!$T$43:$AE$43, _xlpm.y, 'White Horse'!$T$45:$AE$70, _xlpm.z, 'White Horse'!$R$45:$R$70, IF(_xlfn.XLOOKUP($C470,_xlfn.XLOOKUP(I$412,_xlpm.x,_xlpm.y,""),_xlpm.z,"Not Declared")="", "Name not recorded",  _xlfn.XLOOKUP($C470,_xlfn.XLOOKUP(I$412,_xlpm.x,_xlpm.y,""),_xlpm.z,"Not Declared")))</f>
        <v>Not Declared</v>
      </c>
      <c r="J470" s="729" t="str" cm="1">
        <f t="array" ref="J470">_xlfn.LET(_xlpm.x, 'White Horse'!$T$43:$AE$43, _xlpm.y, 'White Horse'!$T$45:$AE$70, _xlpm.z, 'White Horse'!$R$45:$R$70, IF(_xlfn.XLOOKUP($C470,_xlfn.XLOOKUP(J$412,_xlpm.x,_xlpm.y,""),_xlpm.z,"Not Declared")="", "Name not recorded",  _xlfn.XLOOKUP($C470,_xlfn.XLOOKUP(J$412,_xlpm.x,_xlpm.y,""),_xlpm.z,"Not Declared")))</f>
        <v>Not Declared</v>
      </c>
      <c r="K470" s="729" t="str" cm="1">
        <f t="array" ref="K470">_xlfn.LET(_xlpm.x, 'White Horse'!$T$43:$AE$43, _xlpm.y, 'White Horse'!$T$45:$AE$70, _xlpm.z, 'White Horse'!$R$45:$R$70, IF(_xlfn.XLOOKUP($C470,_xlfn.XLOOKUP(K$412,_xlpm.x,_xlpm.y,""),_xlpm.z,"Not Declared")="", "Name not recorded",  _xlfn.XLOOKUP($C470,_xlfn.XLOOKUP(K$412,_xlpm.x,_xlpm.y,""),_xlpm.z,"Not Declared")))</f>
        <v>Not Declared</v>
      </c>
      <c r="L470" s="729" t="str" cm="1">
        <f t="array" ref="L470">_xlfn.LET(_xlpm.x, 'White Horse'!$T$43:$AE$43, _xlpm.y, 'White Horse'!$T$45:$AE$70, _xlpm.z, 'White Horse'!$R$45:$R$70, IF(_xlfn.XLOOKUP($C470,_xlfn.XLOOKUP(L$412,_xlpm.x,_xlpm.y,""),_xlpm.z,"Not Declared")="", "Name not recorded",  _xlfn.XLOOKUP($C470,_xlfn.XLOOKUP(L$412,_xlpm.x,_xlpm.y,""),_xlpm.z,"Not Declared")))</f>
        <v>Not Declared</v>
      </c>
      <c r="M470" s="729" t="str" cm="1">
        <f t="array" ref="M470">_xlfn.LET(_xlpm.x, 'White Horse'!$T$43:$AE$43, _xlpm.y, 'White Horse'!$T$45:$AE$70, _xlpm.z, 'White Horse'!$R$45:$R$70, IF(_xlfn.XLOOKUP($C470,_xlfn.XLOOKUP(M$412,_xlpm.x,_xlpm.y,""),_xlpm.z,"Not Declared")="", "Name not recorded",  _xlfn.XLOOKUP($C470,_xlfn.XLOOKUP(M$412,_xlpm.x,_xlpm.y,""),_xlpm.z,"Not Declared")))</f>
        <v>Not Declared</v>
      </c>
      <c r="N470" s="729" t="str" cm="1">
        <f t="array" ref="N470">_xlfn.LET(_xlpm.x, 'White Horse'!$T$43:$AE$43, _xlpm.y, 'White Horse'!$T$45:$AE$70, _xlpm.z, 'White Horse'!$R$45:$R$70, IF(_xlfn.XLOOKUP($C470,_xlfn.XLOOKUP(N$412,_xlpm.x,_xlpm.y,""),_xlpm.z,"Not Declared")="", "Name not recorded",  _xlfn.XLOOKUP($C470,_xlfn.XLOOKUP(N$412,_xlpm.x,_xlpm.y,""),_xlpm.z,"Not Declared")))</f>
        <v>Not Declared</v>
      </c>
      <c r="O470" s="729" t="str" cm="1">
        <f t="array" ref="O470">_xlfn.LET(_xlpm.x, 'White Horse'!$T$43:$AE$43, _xlpm.y, 'White Horse'!$T$45:$AE$70, _xlpm.z, 'White Horse'!$R$45:$R$70, IF(_xlfn.XLOOKUP($C470,_xlfn.XLOOKUP(O$412,_xlpm.x,_xlpm.y,""),_xlpm.z,"Not Declared")="", "Name not recorded",  _xlfn.XLOOKUP($C470,_xlfn.XLOOKUP(O$412,_xlpm.x,_xlpm.y,""),_xlpm.z,"Not Declared")))</f>
        <v>Not Declared</v>
      </c>
      <c r="P470" s="3"/>
      <c r="Q470" s="3"/>
      <c r="R470" s="3"/>
      <c r="S470" s="3"/>
      <c r="T470" s="3"/>
      <c r="U470" s="3"/>
      <c r="V470" s="3"/>
      <c r="W470" s="3"/>
      <c r="X470" s="12"/>
      <c r="AC470" s="729" t="s">
        <v>519</v>
      </c>
      <c r="AD470" s="729">
        <f>COUNTIFS(AC429:AC466,"&lt;&gt;Not Declared",AC429:AC466,"&lt;&gt;",AC429:AC466,"&lt;&gt;#N/A")</f>
        <v>0</v>
      </c>
      <c r="AE470" s="436"/>
      <c r="AK470" s="729" t="s">
        <v>519</v>
      </c>
      <c r="AL470" s="729">
        <f>COUNTIFS(AK429:AK466,"&lt;&gt;Not Declared",AK429:AK466,"&lt;&gt;",AK429:AK466,"&lt;&gt;#N/A")</f>
        <v>0</v>
      </c>
      <c r="AM470" s="436"/>
      <c r="AS470" s="729" t="s">
        <v>519</v>
      </c>
      <c r="AT470" s="729">
        <f>COUNTIFS(AS429:AS466,"&lt;&gt;Not Declared",AS429:AS466,"&lt;&gt;",AS429:AS466,"&lt;&gt;#N/A")</f>
        <v>0</v>
      </c>
      <c r="AU470" s="436"/>
      <c r="BA470" s="729" t="s">
        <v>519</v>
      </c>
      <c r="BB470" s="729">
        <f>COUNTIFS(BA429:BA466,"&lt;&gt;Not Declared",BA429:BA466,"&lt;&gt;",BA429:BA466,"&lt;&gt;#N/A")</f>
        <v>0</v>
      </c>
      <c r="BC470" s="436"/>
      <c r="BI470" s="729" t="s">
        <v>519</v>
      </c>
      <c r="BJ470" s="729">
        <f>COUNTIFS(BI429:BI466,"&lt;&gt;Not Declared",BI429:BI466,"&lt;&gt;",BI429:BI466,"&lt;&gt;#N/A")</f>
        <v>0</v>
      </c>
      <c r="BK470" s="436"/>
      <c r="BQ470" s="729" t="s">
        <v>519</v>
      </c>
      <c r="BR470" s="729">
        <f>COUNTIFS(BQ429:BQ466,"&lt;&gt;Not Declared",BQ429:BQ466,"&lt;&gt;",BQ429:BQ466,"&lt;&gt;#N/A")</f>
        <v>0</v>
      </c>
      <c r="BS470" s="436"/>
      <c r="BY470" s="729" t="s">
        <v>519</v>
      </c>
      <c r="BZ470" s="729">
        <f>COUNTIFS(BY429:BY466,"&lt;&gt;Not Declared",BY429:BY466,"&lt;&gt;",BY429:BY466,"&lt;&gt;#N/A")</f>
        <v>0</v>
      </c>
      <c r="CA470" s="88"/>
      <c r="CB470" s="89"/>
      <c r="CG470" s="729" t="s">
        <v>519</v>
      </c>
      <c r="CH470" s="729">
        <f>COUNTIFS(CG429:CG466,"&lt;&gt;Not Declared",CG429:CG466,"&lt;&gt;",CG429:CG466,"&lt;&gt;#N/A")</f>
        <v>0</v>
      </c>
      <c r="CI470" s="88"/>
      <c r="CJ470" s="89"/>
      <c r="CO470" s="729" t="s">
        <v>519</v>
      </c>
      <c r="CP470" s="729">
        <f>COUNTIFS(CO429:CO466,"&lt;&gt;Not Declared",CO429:CO466,"&lt;&gt;",CO429:CO466,"&lt;&gt;#N/A")</f>
        <v>0</v>
      </c>
      <c r="CQ470" s="88"/>
      <c r="CR470" s="89"/>
      <c r="CW470" s="729" t="s">
        <v>519</v>
      </c>
      <c r="CX470" s="729">
        <f>COUNTIFS(CW429:CW466,"&lt;&gt;Not Declared",CW429:CW466,"&lt;&gt;",CW429:CW466,"&lt;&gt;#N/A")</f>
        <v>0</v>
      </c>
      <c r="CY470" s="88"/>
      <c r="CZ470" s="89"/>
      <c r="DE470" s="729" t="s">
        <v>519</v>
      </c>
      <c r="DF470" s="729">
        <f>COUNTIFS(DE429:DE466,"&lt;&gt;Not Declared",DE429:DE466,"&lt;&gt;",DE429:DE466,"&lt;&gt;#N/A")</f>
        <v>0</v>
      </c>
      <c r="DG470" s="88"/>
      <c r="DH470" s="89"/>
      <c r="DM470" s="729" t="s">
        <v>519</v>
      </c>
      <c r="DN470" s="729">
        <f>COUNTIFS(DM429:DM466,"&lt;&gt;Not Declared",DM429:DM466,"&lt;&gt;",DM429:DM466,"&lt;&gt;#N/A")</f>
        <v>0</v>
      </c>
      <c r="DO470" s="88"/>
      <c r="DP470" s="89"/>
      <c r="DU470" s="729" t="s">
        <v>519</v>
      </c>
      <c r="DV470" s="729">
        <f>COUNTIFS(DU421:DU461,"&lt;&gt;Not Declared, Not Declared, Not Declared, Not Declared",DU421:DU461,"&lt;&gt;", DU421:DU461,"&lt;&gt;#N/A")</f>
        <v>0</v>
      </c>
      <c r="DZ470" s="15"/>
      <c r="EA470" s="15"/>
    </row>
    <row r="471" spans="1:131" s="359" customFormat="1" ht="21" customHeight="1">
      <c r="A471" s="358" t="str">
        <f t="shared" si="51"/>
        <v>White Horse Harriers</v>
      </c>
      <c r="B471" s="729"/>
      <c r="C471" s="729" t="s">
        <v>320</v>
      </c>
      <c r="D471" s="729" t="str" cm="1">
        <f t="array" ref="D471">_xlfn.LET(_xlpm.x, 'White Horse'!$T$43:$AE$43, _xlpm.y, 'White Horse'!$T$45:$AE$70, _xlpm.z, 'White Horse'!$R$45:$R$70, IF(_xlfn.XLOOKUP($C471,_xlfn.XLOOKUP(D$412,_xlpm.x,_xlpm.y,""),_xlpm.z,"Not Declared")="", "Name not recorded",  _xlfn.XLOOKUP($C471,_xlfn.XLOOKUP(D$412,_xlpm.x,_xlpm.y,""),_xlpm.z,"Not Declared")))</f>
        <v>Not Declared</v>
      </c>
      <c r="E471" s="729" t="str" cm="1">
        <f t="array" ref="E471">_xlfn.LET(_xlpm.x, 'White Horse'!$T$43:$AE$43, _xlpm.y, 'White Horse'!$T$45:$AE$70, _xlpm.z, 'White Horse'!$R$45:$R$70, IF(_xlfn.XLOOKUP($C471,_xlfn.XLOOKUP(E$412,_xlpm.x,_xlpm.y,""),_xlpm.z,"Not Declared")="", "Name not recorded",  _xlfn.XLOOKUP($C471,_xlfn.XLOOKUP(E$412,_xlpm.x,_xlpm.y,""),_xlpm.z,"Not Declared")))</f>
        <v>Not Declared</v>
      </c>
      <c r="F471" s="729" t="str" cm="1">
        <f t="array" ref="F471">_xlfn.LET(_xlpm.x, 'White Horse'!$T$43:$AE$43, _xlpm.y, 'White Horse'!$T$45:$AE$70, _xlpm.z, 'White Horse'!$R$45:$R$70, IF(_xlfn.XLOOKUP($C471,_xlfn.XLOOKUP(F$412,_xlpm.x,_xlpm.y,""),_xlpm.z,"Not Declared")="", "Name not recorded",  _xlfn.XLOOKUP($C471,_xlfn.XLOOKUP(F$412,_xlpm.x,_xlpm.y,""),_xlpm.z,"Not Declared")))</f>
        <v>Not Declared</v>
      </c>
      <c r="G471" s="729" t="str" cm="1">
        <f t="array" ref="G471">_xlfn.LET(_xlpm.x, 'White Horse'!$T$43:$AE$43, _xlpm.y, 'White Horse'!$T$45:$AE$70, _xlpm.z, 'White Horse'!$R$45:$R$70, IF(_xlfn.XLOOKUP($C471,_xlfn.XLOOKUP(G$412,_xlpm.x,_xlpm.y,""),_xlpm.z,"Not Declared")="", "Name not recorded",  _xlfn.XLOOKUP($C471,_xlfn.XLOOKUP(G$412,_xlpm.x,_xlpm.y,""),_xlpm.z,"Not Declared")))</f>
        <v>Not Declared</v>
      </c>
      <c r="H471" s="729" t="str" cm="1">
        <f t="array" ref="H471">_xlfn.LET(_xlpm.x, 'White Horse'!$T$43:$AE$43, _xlpm.y, 'White Horse'!$T$45:$AE$70, _xlpm.z, 'White Horse'!$R$45:$R$70, IF(_xlfn.XLOOKUP($C471,_xlfn.XLOOKUP(H$412,_xlpm.x,_xlpm.y,""),_xlpm.z,"Not Declared")="", "Name not recorded",  _xlfn.XLOOKUP($C471,_xlfn.XLOOKUP(H$412,_xlpm.x,_xlpm.y,""),_xlpm.z,"Not Declared")))</f>
        <v>Not Declared</v>
      </c>
      <c r="I471" s="729" t="str" cm="1">
        <f t="array" ref="I471">_xlfn.LET(_xlpm.x, 'White Horse'!$T$43:$AE$43, _xlpm.y, 'White Horse'!$T$45:$AE$70, _xlpm.z, 'White Horse'!$R$45:$R$70, IF(_xlfn.XLOOKUP($C471,_xlfn.XLOOKUP(I$412,_xlpm.x,_xlpm.y,""),_xlpm.z,"Not Declared")="", "Name not recorded",  _xlfn.XLOOKUP($C471,_xlfn.XLOOKUP(I$412,_xlpm.x,_xlpm.y,""),_xlpm.z,"Not Declared")))</f>
        <v>Not Declared</v>
      </c>
      <c r="J471" s="729" t="str" cm="1">
        <f t="array" ref="J471">_xlfn.LET(_xlpm.x, 'White Horse'!$T$43:$AE$43, _xlpm.y, 'White Horse'!$T$45:$AE$70, _xlpm.z, 'White Horse'!$R$45:$R$70, IF(_xlfn.XLOOKUP($C471,_xlfn.XLOOKUP(J$412,_xlpm.x,_xlpm.y,""),_xlpm.z,"Not Declared")="", "Name not recorded",  _xlfn.XLOOKUP($C471,_xlfn.XLOOKUP(J$412,_xlpm.x,_xlpm.y,""),_xlpm.z,"Not Declared")))</f>
        <v>Not Declared</v>
      </c>
      <c r="K471" s="729" t="str" cm="1">
        <f t="array" ref="K471">_xlfn.LET(_xlpm.x, 'White Horse'!$T$43:$AE$43, _xlpm.y, 'White Horse'!$T$45:$AE$70, _xlpm.z, 'White Horse'!$R$45:$R$70, IF(_xlfn.XLOOKUP($C471,_xlfn.XLOOKUP(K$412,_xlpm.x,_xlpm.y,""),_xlpm.z,"Not Declared")="", "Name not recorded",  _xlfn.XLOOKUP($C471,_xlfn.XLOOKUP(K$412,_xlpm.x,_xlpm.y,""),_xlpm.z,"Not Declared")))</f>
        <v>Not Declared</v>
      </c>
      <c r="L471" s="729" t="str" cm="1">
        <f t="array" ref="L471">_xlfn.LET(_xlpm.x, 'White Horse'!$T$43:$AE$43, _xlpm.y, 'White Horse'!$T$45:$AE$70, _xlpm.z, 'White Horse'!$R$45:$R$70, IF(_xlfn.XLOOKUP($C471,_xlfn.XLOOKUP(L$412,_xlpm.x,_xlpm.y,""),_xlpm.z,"Not Declared")="", "Name not recorded",  _xlfn.XLOOKUP($C471,_xlfn.XLOOKUP(L$412,_xlpm.x,_xlpm.y,""),_xlpm.z,"Not Declared")))</f>
        <v>Not Declared</v>
      </c>
      <c r="M471" s="729" t="str" cm="1">
        <f t="array" ref="M471">_xlfn.LET(_xlpm.x, 'White Horse'!$T$43:$AE$43, _xlpm.y, 'White Horse'!$T$45:$AE$70, _xlpm.z, 'White Horse'!$R$45:$R$70, IF(_xlfn.XLOOKUP($C471,_xlfn.XLOOKUP(M$412,_xlpm.x,_xlpm.y,""),_xlpm.z,"Not Declared")="", "Name not recorded",  _xlfn.XLOOKUP($C471,_xlfn.XLOOKUP(M$412,_xlpm.x,_xlpm.y,""),_xlpm.z,"Not Declared")))</f>
        <v>Not Declared</v>
      </c>
      <c r="N471" s="729" t="str" cm="1">
        <f t="array" ref="N471">_xlfn.LET(_xlpm.x, 'White Horse'!$T$43:$AE$43, _xlpm.y, 'White Horse'!$T$45:$AE$70, _xlpm.z, 'White Horse'!$R$45:$R$70, IF(_xlfn.XLOOKUP($C471,_xlfn.XLOOKUP(N$412,_xlpm.x,_xlpm.y,""),_xlpm.z,"Not Declared")="", "Name not recorded",  _xlfn.XLOOKUP($C471,_xlfn.XLOOKUP(N$412,_xlpm.x,_xlpm.y,""),_xlpm.z,"Not Declared")))</f>
        <v>Not Declared</v>
      </c>
      <c r="O471" s="729" t="str" cm="1">
        <f t="array" ref="O471">_xlfn.LET(_xlpm.x, 'White Horse'!$T$43:$AE$43, _xlpm.y, 'White Horse'!$T$45:$AE$70, _xlpm.z, 'White Horse'!$R$45:$R$70, IF(_xlfn.XLOOKUP($C471,_xlfn.XLOOKUP(O$412,_xlpm.x,_xlpm.y,""),_xlpm.z,"Not Declared")="", "Name not recorded",  _xlfn.XLOOKUP($C471,_xlfn.XLOOKUP(O$412,_xlpm.x,_xlpm.y,""),_xlpm.z,"Not Declared")))</f>
        <v>Not Declared</v>
      </c>
      <c r="P471" s="3"/>
      <c r="Q471" s="3"/>
      <c r="R471" s="3"/>
      <c r="S471" s="3"/>
      <c r="T471" s="3"/>
      <c r="U471" s="3"/>
      <c r="V471" s="3"/>
      <c r="W471" s="3"/>
      <c r="X471" s="12"/>
      <c r="AC471" s="729" t="s">
        <v>520</v>
      </c>
      <c r="AD471" s="729" t="str">
        <f>_xlfn.TEXTJOIN("/",,AD468:AD470)</f>
        <v>0/0/0</v>
      </c>
      <c r="AE471" s="436"/>
      <c r="AK471" s="729" t="s">
        <v>520</v>
      </c>
      <c r="AL471" s="729" t="str">
        <f>_xlfn.TEXTJOIN("/",,AL468:AL470)</f>
        <v>0/0/0</v>
      </c>
      <c r="AM471" s="436"/>
      <c r="AS471" s="729" t="s">
        <v>520</v>
      </c>
      <c r="AT471" s="729" t="str">
        <f>_xlfn.TEXTJOIN("/",,AT468:AT470)</f>
        <v>0/0/0</v>
      </c>
      <c r="AU471" s="436"/>
      <c r="BA471" s="729" t="s">
        <v>520</v>
      </c>
      <c r="BB471" s="729" t="str">
        <f>_xlfn.TEXTJOIN("/",,BB468:BB470)</f>
        <v>0/0/0</v>
      </c>
      <c r="BC471" s="436"/>
      <c r="BI471" s="729" t="s">
        <v>520</v>
      </c>
      <c r="BJ471" s="729" t="str">
        <f>_xlfn.TEXTJOIN("/",,BJ468:BJ470)</f>
        <v>0/0/0</v>
      </c>
      <c r="BK471" s="436"/>
      <c r="BQ471" s="729" t="s">
        <v>520</v>
      </c>
      <c r="BR471" s="729" t="str">
        <f>_xlfn.TEXTJOIN("/",,BR468:BR470)</f>
        <v>0/0/0</v>
      </c>
      <c r="BS471" s="436"/>
      <c r="BY471" s="729" t="s">
        <v>520</v>
      </c>
      <c r="BZ471" s="729" t="str">
        <f>_xlfn.TEXTJOIN("/",,BZ468:BZ470)</f>
        <v>0/0/0</v>
      </c>
      <c r="CA471" s="436"/>
      <c r="CG471" s="729" t="s">
        <v>520</v>
      </c>
      <c r="CH471" s="729" t="str">
        <f>_xlfn.TEXTJOIN("/",,CH468:CH470)</f>
        <v>0/0/0</v>
      </c>
      <c r="CI471" s="436"/>
      <c r="CO471" s="729" t="s">
        <v>520</v>
      </c>
      <c r="CP471" s="729" t="str">
        <f>_xlfn.TEXTJOIN("/",,CP468:CP470)</f>
        <v>0/0/0</v>
      </c>
      <c r="CQ471" s="436"/>
      <c r="CW471" s="729" t="s">
        <v>520</v>
      </c>
      <c r="CX471" s="729" t="str">
        <f>_xlfn.TEXTJOIN("/",,CX468:CX470)</f>
        <v>0/0/0</v>
      </c>
      <c r="CY471" s="436"/>
      <c r="DE471" s="729" t="s">
        <v>520</v>
      </c>
      <c r="DF471" s="729" t="str">
        <f>_xlfn.TEXTJOIN("/",,DF468:DF470)</f>
        <v>0/0/0</v>
      </c>
      <c r="DG471" s="436"/>
      <c r="DM471" s="729" t="s">
        <v>520</v>
      </c>
      <c r="DN471" s="729" t="str">
        <f>_xlfn.TEXTJOIN("/",,DN468:DN470)</f>
        <v>0/0/0</v>
      </c>
      <c r="DO471" s="436"/>
      <c r="DU471" s="729" t="s">
        <v>520</v>
      </c>
      <c r="DV471" s="729" t="str">
        <f>_xlfn.TEXTJOIN("/",,DV468:DV470)</f>
        <v>0/0</v>
      </c>
      <c r="DZ471" s="15"/>
      <c r="EA471" s="15"/>
    </row>
    <row r="472" spans="1:131" s="359" customFormat="1" ht="21" customHeight="1">
      <c r="A472" s="358" t="str">
        <f t="shared" si="51"/>
        <v>White Horse Harriers</v>
      </c>
      <c r="B472" s="729"/>
      <c r="C472" s="729" t="s">
        <v>321</v>
      </c>
      <c r="D472" s="729" t="str" cm="1">
        <f t="array" ref="D472">_xlfn.LET(_xlpm.x, 'White Horse'!$T$43:$AE$43, _xlpm.y, 'White Horse'!$T$45:$AE$70, _xlpm.z, 'White Horse'!$R$45:$R$70, IF(_xlfn.XLOOKUP($C472,_xlfn.XLOOKUP(D$412,_xlpm.x,_xlpm.y,""),_xlpm.z,"Not Declared")="", "Name not recorded",  _xlfn.XLOOKUP($C472,_xlfn.XLOOKUP(D$412,_xlpm.x,_xlpm.y,""),_xlpm.z,"Not Declared")))</f>
        <v>Not Declared</v>
      </c>
      <c r="E472" s="729" t="str" cm="1">
        <f t="array" ref="E472">_xlfn.LET(_xlpm.x, 'White Horse'!$T$43:$AE$43, _xlpm.y, 'White Horse'!$T$45:$AE$70, _xlpm.z, 'White Horse'!$R$45:$R$70, IF(_xlfn.XLOOKUP($C472,_xlfn.XLOOKUP(E$412,_xlpm.x,_xlpm.y,""),_xlpm.z,"Not Declared")="", "Name not recorded",  _xlfn.XLOOKUP($C472,_xlfn.XLOOKUP(E$412,_xlpm.x,_xlpm.y,""),_xlpm.z,"Not Declared")))</f>
        <v>Not Declared</v>
      </c>
      <c r="F472" s="729" t="str" cm="1">
        <f t="array" ref="F472">_xlfn.LET(_xlpm.x, 'White Horse'!$T$43:$AE$43, _xlpm.y, 'White Horse'!$T$45:$AE$70, _xlpm.z, 'White Horse'!$R$45:$R$70, IF(_xlfn.XLOOKUP($C472,_xlfn.XLOOKUP(F$412,_xlpm.x,_xlpm.y,""),_xlpm.z,"Not Declared")="", "Name not recorded",  _xlfn.XLOOKUP($C472,_xlfn.XLOOKUP(F$412,_xlpm.x,_xlpm.y,""),_xlpm.z,"Not Declared")))</f>
        <v>Not Declared</v>
      </c>
      <c r="G472" s="729" t="str" cm="1">
        <f t="array" ref="G472">_xlfn.LET(_xlpm.x, 'White Horse'!$T$43:$AE$43, _xlpm.y, 'White Horse'!$T$45:$AE$70, _xlpm.z, 'White Horse'!$R$45:$R$70, IF(_xlfn.XLOOKUP($C472,_xlfn.XLOOKUP(G$412,_xlpm.x,_xlpm.y,""),_xlpm.z,"Not Declared")="", "Name not recorded",  _xlfn.XLOOKUP($C472,_xlfn.XLOOKUP(G$412,_xlpm.x,_xlpm.y,""),_xlpm.z,"Not Declared")))</f>
        <v>Not Declared</v>
      </c>
      <c r="H472" s="729" t="str" cm="1">
        <f t="array" ref="H472">_xlfn.LET(_xlpm.x, 'White Horse'!$T$43:$AE$43, _xlpm.y, 'White Horse'!$T$45:$AE$70, _xlpm.z, 'White Horse'!$R$45:$R$70, IF(_xlfn.XLOOKUP($C472,_xlfn.XLOOKUP(H$412,_xlpm.x,_xlpm.y,""),_xlpm.z,"Not Declared")="", "Name not recorded",  _xlfn.XLOOKUP($C472,_xlfn.XLOOKUP(H$412,_xlpm.x,_xlpm.y,""),_xlpm.z,"Not Declared")))</f>
        <v>Not Declared</v>
      </c>
      <c r="I472" s="729" t="str" cm="1">
        <f t="array" ref="I472">_xlfn.LET(_xlpm.x, 'White Horse'!$T$43:$AE$43, _xlpm.y, 'White Horse'!$T$45:$AE$70, _xlpm.z, 'White Horse'!$R$45:$R$70, IF(_xlfn.XLOOKUP($C472,_xlfn.XLOOKUP(I$412,_xlpm.x,_xlpm.y,""),_xlpm.z,"Not Declared")="", "Name not recorded",  _xlfn.XLOOKUP($C472,_xlfn.XLOOKUP(I$412,_xlpm.x,_xlpm.y,""),_xlpm.z,"Not Declared")))</f>
        <v>Not Declared</v>
      </c>
      <c r="J472" s="729" t="str" cm="1">
        <f t="array" ref="J472">_xlfn.LET(_xlpm.x, 'White Horse'!$T$43:$AE$43, _xlpm.y, 'White Horse'!$T$45:$AE$70, _xlpm.z, 'White Horse'!$R$45:$R$70, IF(_xlfn.XLOOKUP($C472,_xlfn.XLOOKUP(J$412,_xlpm.x,_xlpm.y,""),_xlpm.z,"Not Declared")="", "Name not recorded",  _xlfn.XLOOKUP($C472,_xlfn.XLOOKUP(J$412,_xlpm.x,_xlpm.y,""),_xlpm.z,"Not Declared")))</f>
        <v>Not Declared</v>
      </c>
      <c r="K472" s="729" t="str" cm="1">
        <f t="array" ref="K472">_xlfn.LET(_xlpm.x, 'White Horse'!$T$43:$AE$43, _xlpm.y, 'White Horse'!$T$45:$AE$70, _xlpm.z, 'White Horse'!$R$45:$R$70, IF(_xlfn.XLOOKUP($C472,_xlfn.XLOOKUP(K$412,_xlpm.x,_xlpm.y,""),_xlpm.z,"Not Declared")="", "Name not recorded",  _xlfn.XLOOKUP($C472,_xlfn.XLOOKUP(K$412,_xlpm.x,_xlpm.y,""),_xlpm.z,"Not Declared")))</f>
        <v>Not Declared</v>
      </c>
      <c r="L472" s="729" t="str" cm="1">
        <f t="array" ref="L472">_xlfn.LET(_xlpm.x, 'White Horse'!$T$43:$AE$43, _xlpm.y, 'White Horse'!$T$45:$AE$70, _xlpm.z, 'White Horse'!$R$45:$R$70, IF(_xlfn.XLOOKUP($C472,_xlfn.XLOOKUP(L$412,_xlpm.x,_xlpm.y,""),_xlpm.z,"Not Declared")="", "Name not recorded",  _xlfn.XLOOKUP($C472,_xlfn.XLOOKUP(L$412,_xlpm.x,_xlpm.y,""),_xlpm.z,"Not Declared")))</f>
        <v>Not Declared</v>
      </c>
      <c r="M472" s="729" t="str" cm="1">
        <f t="array" ref="M472">_xlfn.LET(_xlpm.x, 'White Horse'!$T$43:$AE$43, _xlpm.y, 'White Horse'!$T$45:$AE$70, _xlpm.z, 'White Horse'!$R$45:$R$70, IF(_xlfn.XLOOKUP($C472,_xlfn.XLOOKUP(M$412,_xlpm.x,_xlpm.y,""),_xlpm.z,"Not Declared")="", "Name not recorded",  _xlfn.XLOOKUP($C472,_xlfn.XLOOKUP(M$412,_xlpm.x,_xlpm.y,""),_xlpm.z,"Not Declared")))</f>
        <v>Not Declared</v>
      </c>
      <c r="N472" s="729" t="str" cm="1">
        <f t="array" ref="N472">_xlfn.LET(_xlpm.x, 'White Horse'!$T$43:$AE$43, _xlpm.y, 'White Horse'!$T$45:$AE$70, _xlpm.z, 'White Horse'!$R$45:$R$70, IF(_xlfn.XLOOKUP($C472,_xlfn.XLOOKUP(N$412,_xlpm.x,_xlpm.y,""),_xlpm.z,"Not Declared")="", "Name not recorded",  _xlfn.XLOOKUP($C472,_xlfn.XLOOKUP(N$412,_xlpm.x,_xlpm.y,""),_xlpm.z,"Not Declared")))</f>
        <v>Not Declared</v>
      </c>
      <c r="O472" s="729" t="str" cm="1">
        <f t="array" ref="O472">_xlfn.LET(_xlpm.x, 'White Horse'!$T$43:$AE$43, _xlpm.y, 'White Horse'!$T$45:$AE$70, _xlpm.z, 'White Horse'!$R$45:$R$70, IF(_xlfn.XLOOKUP($C472,_xlfn.XLOOKUP(O$412,_xlpm.x,_xlpm.y,""),_xlpm.z,"Not Declared")="", "Name not recorded",  _xlfn.XLOOKUP($C472,_xlfn.XLOOKUP(O$412,_xlpm.x,_xlpm.y,""),_xlpm.z,"Not Declared")))</f>
        <v>Not Declared</v>
      </c>
      <c r="P472" s="3"/>
      <c r="Q472" s="3"/>
      <c r="R472" s="3"/>
      <c r="S472" s="3"/>
      <c r="T472" s="3"/>
      <c r="U472" s="3"/>
      <c r="V472" s="3"/>
      <c r="W472" s="3"/>
      <c r="X472" s="12"/>
      <c r="AE472" s="370"/>
      <c r="AL472" s="88"/>
      <c r="AM472" s="370"/>
      <c r="CI472" s="370"/>
      <c r="DH472" s="435"/>
      <c r="DJ472" s="435"/>
      <c r="DQ472" s="435"/>
    </row>
    <row r="473" spans="1:131" s="359" customFormat="1" ht="21" customHeight="1">
      <c r="A473" s="358" t="str">
        <f t="shared" si="51"/>
        <v>White Horse Harriers</v>
      </c>
      <c r="B473" s="729"/>
      <c r="C473" s="729" t="s">
        <v>322</v>
      </c>
      <c r="D473" s="729" t="str" cm="1">
        <f t="array" ref="D473">_xlfn.LET(_xlpm.x, 'White Horse'!$T$43:$AE$43, _xlpm.y, 'White Horse'!$T$45:$AE$70, _xlpm.z, 'White Horse'!$R$45:$R$70, IF(_xlfn.XLOOKUP($C473,_xlfn.XLOOKUP(D$412,_xlpm.x,_xlpm.y,""),_xlpm.z,"Not Declared")="", "Name not recorded",  _xlfn.XLOOKUP($C473,_xlfn.XLOOKUP(D$412,_xlpm.x,_xlpm.y,""),_xlpm.z,"Not Declared")))</f>
        <v>Not Declared</v>
      </c>
      <c r="E473" s="729" t="str" cm="1">
        <f t="array" ref="E473">_xlfn.LET(_xlpm.x, 'White Horse'!$T$43:$AE$43, _xlpm.y, 'White Horse'!$T$45:$AE$70, _xlpm.z, 'White Horse'!$R$45:$R$70, IF(_xlfn.XLOOKUP($C473,_xlfn.XLOOKUP(E$412,_xlpm.x,_xlpm.y,""),_xlpm.z,"Not Declared")="", "Name not recorded",  _xlfn.XLOOKUP($C473,_xlfn.XLOOKUP(E$412,_xlpm.x,_xlpm.y,""),_xlpm.z,"Not Declared")))</f>
        <v>Not Declared</v>
      </c>
      <c r="F473" s="729" t="str" cm="1">
        <f t="array" ref="F473">_xlfn.LET(_xlpm.x, 'White Horse'!$T$43:$AE$43, _xlpm.y, 'White Horse'!$T$45:$AE$70, _xlpm.z, 'White Horse'!$R$45:$R$70, IF(_xlfn.XLOOKUP($C473,_xlfn.XLOOKUP(F$412,_xlpm.x,_xlpm.y,""),_xlpm.z,"Not Declared")="", "Name not recorded",  _xlfn.XLOOKUP($C473,_xlfn.XLOOKUP(F$412,_xlpm.x,_xlpm.y,""),_xlpm.z,"Not Declared")))</f>
        <v>Not Declared</v>
      </c>
      <c r="G473" s="729" t="str" cm="1">
        <f t="array" ref="G473">_xlfn.LET(_xlpm.x, 'White Horse'!$T$43:$AE$43, _xlpm.y, 'White Horse'!$T$45:$AE$70, _xlpm.z, 'White Horse'!$R$45:$R$70, IF(_xlfn.XLOOKUP($C473,_xlfn.XLOOKUP(G$412,_xlpm.x,_xlpm.y,""),_xlpm.z,"Not Declared")="", "Name not recorded",  _xlfn.XLOOKUP($C473,_xlfn.XLOOKUP(G$412,_xlpm.x,_xlpm.y,""),_xlpm.z,"Not Declared")))</f>
        <v>Not Declared</v>
      </c>
      <c r="H473" s="729" t="str" cm="1">
        <f t="array" ref="H473">_xlfn.LET(_xlpm.x, 'White Horse'!$T$43:$AE$43, _xlpm.y, 'White Horse'!$T$45:$AE$70, _xlpm.z, 'White Horse'!$R$45:$R$70, IF(_xlfn.XLOOKUP($C473,_xlfn.XLOOKUP(H$412,_xlpm.x,_xlpm.y,""),_xlpm.z,"Not Declared")="", "Name not recorded",  _xlfn.XLOOKUP($C473,_xlfn.XLOOKUP(H$412,_xlpm.x,_xlpm.y,""),_xlpm.z,"Not Declared")))</f>
        <v>Not Declared</v>
      </c>
      <c r="I473" s="729" t="str" cm="1">
        <f t="array" ref="I473">_xlfn.LET(_xlpm.x, 'White Horse'!$T$43:$AE$43, _xlpm.y, 'White Horse'!$T$45:$AE$70, _xlpm.z, 'White Horse'!$R$45:$R$70, IF(_xlfn.XLOOKUP($C473,_xlfn.XLOOKUP(I$412,_xlpm.x,_xlpm.y,""),_xlpm.z,"Not Declared")="", "Name not recorded",  _xlfn.XLOOKUP($C473,_xlfn.XLOOKUP(I$412,_xlpm.x,_xlpm.y,""),_xlpm.z,"Not Declared")))</f>
        <v>Not Declared</v>
      </c>
      <c r="J473" s="729" t="str" cm="1">
        <f t="array" ref="J473">_xlfn.LET(_xlpm.x, 'White Horse'!$T$43:$AE$43, _xlpm.y, 'White Horse'!$T$45:$AE$70, _xlpm.z, 'White Horse'!$R$45:$R$70, IF(_xlfn.XLOOKUP($C473,_xlfn.XLOOKUP(J$412,_xlpm.x,_xlpm.y,""),_xlpm.z,"Not Declared")="", "Name not recorded",  _xlfn.XLOOKUP($C473,_xlfn.XLOOKUP(J$412,_xlpm.x,_xlpm.y,""),_xlpm.z,"Not Declared")))</f>
        <v>Not Declared</v>
      </c>
      <c r="K473" s="729" t="str" cm="1">
        <f t="array" ref="K473">_xlfn.LET(_xlpm.x, 'White Horse'!$T$43:$AE$43, _xlpm.y, 'White Horse'!$T$45:$AE$70, _xlpm.z, 'White Horse'!$R$45:$R$70, IF(_xlfn.XLOOKUP($C473,_xlfn.XLOOKUP(K$412,_xlpm.x,_xlpm.y,""),_xlpm.z,"Not Declared")="", "Name not recorded",  _xlfn.XLOOKUP($C473,_xlfn.XLOOKUP(K$412,_xlpm.x,_xlpm.y,""),_xlpm.z,"Not Declared")))</f>
        <v>Not Declared</v>
      </c>
      <c r="L473" s="729" t="str" cm="1">
        <f t="array" ref="L473">_xlfn.LET(_xlpm.x, 'White Horse'!$T$43:$AE$43, _xlpm.y, 'White Horse'!$T$45:$AE$70, _xlpm.z, 'White Horse'!$R$45:$R$70, IF(_xlfn.XLOOKUP($C473,_xlfn.XLOOKUP(L$412,_xlpm.x,_xlpm.y,""),_xlpm.z,"Not Declared")="", "Name not recorded",  _xlfn.XLOOKUP($C473,_xlfn.XLOOKUP(L$412,_xlpm.x,_xlpm.y,""),_xlpm.z,"Not Declared")))</f>
        <v>Not Declared</v>
      </c>
      <c r="M473" s="729" t="str" cm="1">
        <f t="array" ref="M473">_xlfn.LET(_xlpm.x, 'White Horse'!$T$43:$AE$43, _xlpm.y, 'White Horse'!$T$45:$AE$70, _xlpm.z, 'White Horse'!$R$45:$R$70, IF(_xlfn.XLOOKUP($C473,_xlfn.XLOOKUP(M$412,_xlpm.x,_xlpm.y,""),_xlpm.z,"Not Declared")="", "Name not recorded",  _xlfn.XLOOKUP($C473,_xlfn.XLOOKUP(M$412,_xlpm.x,_xlpm.y,""),_xlpm.z,"Not Declared")))</f>
        <v>Not Declared</v>
      </c>
      <c r="N473" s="729" t="str" cm="1">
        <f t="array" ref="N473">_xlfn.LET(_xlpm.x, 'White Horse'!$T$43:$AE$43, _xlpm.y, 'White Horse'!$T$45:$AE$70, _xlpm.z, 'White Horse'!$R$45:$R$70, IF(_xlfn.XLOOKUP($C473,_xlfn.XLOOKUP(N$412,_xlpm.x,_xlpm.y,""),_xlpm.z,"Not Declared")="", "Name not recorded",  _xlfn.XLOOKUP($C473,_xlfn.XLOOKUP(N$412,_xlpm.x,_xlpm.y,""),_xlpm.z,"Not Declared")))</f>
        <v>Not Declared</v>
      </c>
      <c r="O473" s="729" t="str" cm="1">
        <f t="array" ref="O473">_xlfn.LET(_xlpm.x, 'White Horse'!$T$43:$AE$43, _xlpm.y, 'White Horse'!$T$45:$AE$70, _xlpm.z, 'White Horse'!$R$45:$R$70, IF(_xlfn.XLOOKUP($C473,_xlfn.XLOOKUP(O$412,_xlpm.x,_xlpm.y,""),_xlpm.z,"Not Declared")="", "Name not recorded",  _xlfn.XLOOKUP($C473,_xlfn.XLOOKUP(O$412,_xlpm.x,_xlpm.y,""),_xlpm.z,"Not Declared")))</f>
        <v>Not Declared</v>
      </c>
      <c r="P473" s="3"/>
      <c r="Q473" s="3"/>
      <c r="R473" s="3"/>
      <c r="S473" s="3"/>
      <c r="T473" s="3"/>
      <c r="U473" s="3"/>
      <c r="V473" s="3"/>
      <c r="W473" s="3"/>
      <c r="X473" s="12"/>
      <c r="AE473" s="370"/>
      <c r="CI473" s="370"/>
      <c r="DB473" s="89"/>
      <c r="DC473" s="89"/>
      <c r="DD473" s="89"/>
      <c r="DE473" s="89"/>
      <c r="DF473" s="89"/>
      <c r="DG473" s="89"/>
      <c r="DH473" s="433"/>
      <c r="DJ473" s="435"/>
      <c r="DL473" s="89"/>
      <c r="DM473" s="89"/>
      <c r="DN473" s="89"/>
      <c r="DO473" s="89"/>
      <c r="DP473" s="89"/>
      <c r="DQ473" s="433"/>
    </row>
    <row r="474" spans="1:131" s="359" customFormat="1" ht="21" customHeight="1">
      <c r="A474" s="358" t="str">
        <f t="shared" si="51"/>
        <v>White Horse Harriers</v>
      </c>
      <c r="B474" s="729"/>
      <c r="C474" s="729" t="s">
        <v>323</v>
      </c>
      <c r="D474" s="729" t="str" cm="1">
        <f t="array" ref="D474">_xlfn.LET(_xlpm.x, 'White Horse'!$T$43:$AE$43, _xlpm.y, 'White Horse'!$T$45:$AE$70, _xlpm.z, 'White Horse'!$R$45:$R$70, IF(_xlfn.XLOOKUP($C474,_xlfn.XLOOKUP(D$412,_xlpm.x,_xlpm.y,""),_xlpm.z,"Not Declared")="", "Name not recorded",  _xlfn.XLOOKUP($C474,_xlfn.XLOOKUP(D$412,_xlpm.x,_xlpm.y,""),_xlpm.z,"Not Declared")))</f>
        <v>Not Declared</v>
      </c>
      <c r="E474" s="729" t="str" cm="1">
        <f t="array" ref="E474">_xlfn.LET(_xlpm.x, 'White Horse'!$T$43:$AE$43, _xlpm.y, 'White Horse'!$T$45:$AE$70, _xlpm.z, 'White Horse'!$R$45:$R$70, IF(_xlfn.XLOOKUP($C474,_xlfn.XLOOKUP(E$412,_xlpm.x,_xlpm.y,""),_xlpm.z,"Not Declared")="", "Name not recorded",  _xlfn.XLOOKUP($C474,_xlfn.XLOOKUP(E$412,_xlpm.x,_xlpm.y,""),_xlpm.z,"Not Declared")))</f>
        <v>Not Declared</v>
      </c>
      <c r="F474" s="729" t="str" cm="1">
        <f t="array" ref="F474">_xlfn.LET(_xlpm.x, 'White Horse'!$T$43:$AE$43, _xlpm.y, 'White Horse'!$T$45:$AE$70, _xlpm.z, 'White Horse'!$R$45:$R$70, IF(_xlfn.XLOOKUP($C474,_xlfn.XLOOKUP(F$412,_xlpm.x,_xlpm.y,""),_xlpm.z,"Not Declared")="", "Name not recorded",  _xlfn.XLOOKUP($C474,_xlfn.XLOOKUP(F$412,_xlpm.x,_xlpm.y,""),_xlpm.z,"Not Declared")))</f>
        <v>Not Declared</v>
      </c>
      <c r="G474" s="729" t="str" cm="1">
        <f t="array" ref="G474">_xlfn.LET(_xlpm.x, 'White Horse'!$T$43:$AE$43, _xlpm.y, 'White Horse'!$T$45:$AE$70, _xlpm.z, 'White Horse'!$R$45:$R$70, IF(_xlfn.XLOOKUP($C474,_xlfn.XLOOKUP(G$412,_xlpm.x,_xlpm.y,""),_xlpm.z,"Not Declared")="", "Name not recorded",  _xlfn.XLOOKUP($C474,_xlfn.XLOOKUP(G$412,_xlpm.x,_xlpm.y,""),_xlpm.z,"Not Declared")))</f>
        <v>Not Declared</v>
      </c>
      <c r="H474" s="729" t="str" cm="1">
        <f t="array" ref="H474">_xlfn.LET(_xlpm.x, 'White Horse'!$T$43:$AE$43, _xlpm.y, 'White Horse'!$T$45:$AE$70, _xlpm.z, 'White Horse'!$R$45:$R$70, IF(_xlfn.XLOOKUP($C474,_xlfn.XLOOKUP(H$412,_xlpm.x,_xlpm.y,""),_xlpm.z,"Not Declared")="", "Name not recorded",  _xlfn.XLOOKUP($C474,_xlfn.XLOOKUP(H$412,_xlpm.x,_xlpm.y,""),_xlpm.z,"Not Declared")))</f>
        <v>Not Declared</v>
      </c>
      <c r="I474" s="729" t="str" cm="1">
        <f t="array" ref="I474">_xlfn.LET(_xlpm.x, 'White Horse'!$T$43:$AE$43, _xlpm.y, 'White Horse'!$T$45:$AE$70, _xlpm.z, 'White Horse'!$R$45:$R$70, IF(_xlfn.XLOOKUP($C474,_xlfn.XLOOKUP(I$412,_xlpm.x,_xlpm.y,""),_xlpm.z,"Not Declared")="", "Name not recorded",  _xlfn.XLOOKUP($C474,_xlfn.XLOOKUP(I$412,_xlpm.x,_xlpm.y,""),_xlpm.z,"Not Declared")))</f>
        <v>Not Declared</v>
      </c>
      <c r="J474" s="729" t="str" cm="1">
        <f t="array" ref="J474">_xlfn.LET(_xlpm.x, 'White Horse'!$T$43:$AE$43, _xlpm.y, 'White Horse'!$T$45:$AE$70, _xlpm.z, 'White Horse'!$R$45:$R$70, IF(_xlfn.XLOOKUP($C474,_xlfn.XLOOKUP(J$412,_xlpm.x,_xlpm.y,""),_xlpm.z,"Not Declared")="", "Name not recorded",  _xlfn.XLOOKUP($C474,_xlfn.XLOOKUP(J$412,_xlpm.x,_xlpm.y,""),_xlpm.z,"Not Declared")))</f>
        <v>Not Declared</v>
      </c>
      <c r="K474" s="729" t="str" cm="1">
        <f t="array" ref="K474">_xlfn.LET(_xlpm.x, 'White Horse'!$T$43:$AE$43, _xlpm.y, 'White Horse'!$T$45:$AE$70, _xlpm.z, 'White Horse'!$R$45:$R$70, IF(_xlfn.XLOOKUP($C474,_xlfn.XLOOKUP(K$412,_xlpm.x,_xlpm.y,""),_xlpm.z,"Not Declared")="", "Name not recorded",  _xlfn.XLOOKUP($C474,_xlfn.XLOOKUP(K$412,_xlpm.x,_xlpm.y,""),_xlpm.z,"Not Declared")))</f>
        <v>Not Declared</v>
      </c>
      <c r="L474" s="729" t="str" cm="1">
        <f t="array" ref="L474">_xlfn.LET(_xlpm.x, 'White Horse'!$T$43:$AE$43, _xlpm.y, 'White Horse'!$T$45:$AE$70, _xlpm.z, 'White Horse'!$R$45:$R$70, IF(_xlfn.XLOOKUP($C474,_xlfn.XLOOKUP(L$412,_xlpm.x,_xlpm.y,""),_xlpm.z,"Not Declared")="", "Name not recorded",  _xlfn.XLOOKUP($C474,_xlfn.XLOOKUP(L$412,_xlpm.x,_xlpm.y,""),_xlpm.z,"Not Declared")))</f>
        <v>Not Declared</v>
      </c>
      <c r="M474" s="729" t="str" cm="1">
        <f t="array" ref="M474">_xlfn.LET(_xlpm.x, 'White Horse'!$T$43:$AE$43, _xlpm.y, 'White Horse'!$T$45:$AE$70, _xlpm.z, 'White Horse'!$R$45:$R$70, IF(_xlfn.XLOOKUP($C474,_xlfn.XLOOKUP(M$412,_xlpm.x,_xlpm.y,""),_xlpm.z,"Not Declared")="", "Name not recorded",  _xlfn.XLOOKUP($C474,_xlfn.XLOOKUP(M$412,_xlpm.x,_xlpm.y,""),_xlpm.z,"Not Declared")))</f>
        <v>Not Declared</v>
      </c>
      <c r="N474" s="729" t="str" cm="1">
        <f t="array" ref="N474">_xlfn.LET(_xlpm.x, 'White Horse'!$T$43:$AE$43, _xlpm.y, 'White Horse'!$T$45:$AE$70, _xlpm.z, 'White Horse'!$R$45:$R$70, IF(_xlfn.XLOOKUP($C474,_xlfn.XLOOKUP(N$412,_xlpm.x,_xlpm.y,""),_xlpm.z,"Not Declared")="", "Name not recorded",  _xlfn.XLOOKUP($C474,_xlfn.XLOOKUP(N$412,_xlpm.x,_xlpm.y,""),_xlpm.z,"Not Declared")))</f>
        <v>Not Declared</v>
      </c>
      <c r="O474" s="729" t="str" cm="1">
        <f t="array" ref="O474">_xlfn.LET(_xlpm.x, 'White Horse'!$T$43:$AE$43, _xlpm.y, 'White Horse'!$T$45:$AE$70, _xlpm.z, 'White Horse'!$R$45:$R$70, IF(_xlfn.XLOOKUP($C474,_xlfn.XLOOKUP(O$412,_xlpm.x,_xlpm.y,""),_xlpm.z,"Not Declared")="", "Name not recorded",  _xlfn.XLOOKUP($C474,_xlfn.XLOOKUP(O$412,_xlpm.x,_xlpm.y,""),_xlpm.z,"Not Declared")))</f>
        <v>Not Declared</v>
      </c>
      <c r="P474" s="3"/>
      <c r="Q474" s="3"/>
      <c r="R474" s="3"/>
      <c r="S474" s="3"/>
      <c r="T474" s="3"/>
      <c r="U474" s="3"/>
      <c r="V474" s="3"/>
      <c r="W474" s="3"/>
      <c r="X474" s="12"/>
      <c r="AE474" s="370"/>
      <c r="CI474" s="370"/>
      <c r="DB474" s="89"/>
      <c r="DC474" s="89"/>
      <c r="DD474" s="89"/>
      <c r="DE474" s="89"/>
      <c r="DF474" s="89"/>
      <c r="DG474" s="89"/>
      <c r="DH474" s="433"/>
      <c r="DJ474" s="435"/>
      <c r="DL474" s="89"/>
      <c r="DM474" s="89"/>
      <c r="DN474" s="89"/>
      <c r="DO474" s="89"/>
      <c r="DP474" s="89"/>
      <c r="DQ474" s="433"/>
    </row>
    <row r="475" spans="1:131" s="359" customFormat="1" ht="21" customHeight="1">
      <c r="A475" s="358"/>
      <c r="B475" s="729"/>
      <c r="C475" s="729"/>
      <c r="D475" s="729"/>
      <c r="E475" s="729"/>
      <c r="F475" s="729"/>
      <c r="G475" s="729"/>
      <c r="H475" s="729"/>
      <c r="I475" s="729"/>
      <c r="J475" s="729"/>
      <c r="K475" s="729"/>
      <c r="L475" s="729"/>
      <c r="M475" s="729"/>
      <c r="N475" s="729"/>
      <c r="O475" s="729"/>
      <c r="P475" s="3"/>
      <c r="Q475" s="3"/>
      <c r="R475" s="3"/>
      <c r="S475" s="3"/>
      <c r="T475" s="3"/>
      <c r="U475" s="3"/>
      <c r="V475" s="3"/>
      <c r="W475" s="3"/>
      <c r="X475" s="12"/>
      <c r="AE475" s="370"/>
      <c r="CI475" s="370"/>
      <c r="DB475" s="89"/>
      <c r="DC475" s="89"/>
      <c r="DD475" s="89"/>
      <c r="DE475" s="89"/>
      <c r="DF475" s="89"/>
      <c r="DG475" s="89"/>
      <c r="DH475" s="433"/>
      <c r="DJ475" s="435"/>
      <c r="DL475" s="89"/>
      <c r="DM475" s="89"/>
      <c r="DN475" s="89"/>
      <c r="DO475" s="89"/>
      <c r="DP475" s="89"/>
      <c r="DQ475" s="433"/>
    </row>
    <row r="476" spans="1:131" s="359" customFormat="1" ht="21" customHeight="1">
      <c r="A476" s="358" t="str">
        <f>Witney!AJ$2</f>
        <v>Witney Road Runners</v>
      </c>
      <c r="B476" s="729" t="str">
        <f>Witney!AV$1</f>
        <v>W</v>
      </c>
      <c r="C476" s="729" t="s">
        <v>71</v>
      </c>
      <c r="D476" s="729" t="str" cm="1">
        <f t="array" ref="D476">_xlfn.LET(_xlpm.x, Witney!$T$43:$AE$43, _xlpm.y, Witney!$T$45:$AE$70, _xlpm.z, Witney!$R$45:$R$70, IF(_xlfn.XLOOKUP($C476,_xlfn.XLOOKUP(D$412,_xlpm.x,_xlpm.y,""),_xlpm.z,"Not Declared")="", "Name not recorded",  _xlfn.XLOOKUP($C476,_xlfn.XLOOKUP(D$412,_xlpm.x,_xlpm.y,""),_xlpm.z,"Not Declared")))</f>
        <v>Not Declared</v>
      </c>
      <c r="E476" s="729" t="str" cm="1">
        <f t="array" ref="E476">_xlfn.LET(_xlpm.x, Witney!$T$43:$AE$43, _xlpm.y, Witney!$T$45:$AE$70, _xlpm.z, Witney!$R$45:$R$70, IF(_xlfn.XLOOKUP($C476,_xlfn.XLOOKUP(E$412,_xlpm.x,_xlpm.y,""),_xlpm.z,"Not Declared")="", "Name not recorded",  _xlfn.XLOOKUP($C476,_xlfn.XLOOKUP(E$412,_xlpm.x,_xlpm.y,""),_xlpm.z,"Not Declared")))</f>
        <v>Not Declared</v>
      </c>
      <c r="F476" s="729" t="str" cm="1">
        <f t="array" ref="F476">_xlfn.LET(_xlpm.x, Witney!$T$43:$AE$43, _xlpm.y, Witney!$T$45:$AE$70, _xlpm.z, Witney!$R$45:$R$70, IF(_xlfn.XLOOKUP($C476,_xlfn.XLOOKUP(F$412,_xlpm.x,_xlpm.y,""),_xlpm.z,"Not Declared")="", "Name not recorded",  _xlfn.XLOOKUP($C476,_xlfn.XLOOKUP(F$412,_xlpm.x,_xlpm.y,""),_xlpm.z,"Not Declared")))</f>
        <v>Not Declared</v>
      </c>
      <c r="G476" s="729" t="str" cm="1">
        <f t="array" ref="G476">_xlfn.LET(_xlpm.x, Witney!$T$43:$AE$43, _xlpm.y, Witney!$T$45:$AE$70, _xlpm.z, Witney!$R$45:$R$70, IF(_xlfn.XLOOKUP($C476,_xlfn.XLOOKUP(G$412,_xlpm.x,_xlpm.y,""),_xlpm.z,"Not Declared")="", "Name not recorded",  _xlfn.XLOOKUP($C476,_xlfn.XLOOKUP(G$412,_xlpm.x,_xlpm.y,""),_xlpm.z,"Not Declared")))</f>
        <v>Not Declared</v>
      </c>
      <c r="H476" s="729" t="str" cm="1">
        <f t="array" ref="H476">_xlfn.LET(_xlpm.x, Witney!$T$43:$AE$43, _xlpm.y, Witney!$T$45:$AE$70, _xlpm.z, Witney!$R$45:$R$70, IF(_xlfn.XLOOKUP($C476,_xlfn.XLOOKUP(H$412,_xlpm.x,_xlpm.y,""),_xlpm.z,"Not Declared")="", "Name not recorded",  _xlfn.XLOOKUP($C476,_xlfn.XLOOKUP(H$412,_xlpm.x,_xlpm.y,""),_xlpm.z,"Not Declared")))</f>
        <v>Not Declared</v>
      </c>
      <c r="I476" s="729" t="str" cm="1">
        <f t="array" ref="I476">_xlfn.LET(_xlpm.x, Witney!$T$43:$AE$43, _xlpm.y, Witney!$T$45:$AE$70, _xlpm.z, Witney!$R$45:$R$70, IF(_xlfn.XLOOKUP($C476,_xlfn.XLOOKUP(I$412,_xlpm.x,_xlpm.y,""),_xlpm.z,"Not Declared")="", "Name not recorded",  _xlfn.XLOOKUP($C476,_xlfn.XLOOKUP(I$412,_xlpm.x,_xlpm.y,""),_xlpm.z,"Not Declared")))</f>
        <v>Not Declared</v>
      </c>
      <c r="J476" s="729" t="str" cm="1">
        <f t="array" ref="J476">_xlfn.LET(_xlpm.x, Witney!$T$43:$AE$43, _xlpm.y, Witney!$T$45:$AE$70, _xlpm.z, Witney!$R$45:$R$70, IF(_xlfn.XLOOKUP($C476,_xlfn.XLOOKUP(J$412,_xlpm.x,_xlpm.y,""),_xlpm.z,"Not Declared")="", "Name not recorded",  _xlfn.XLOOKUP($C476,_xlfn.XLOOKUP(J$412,_xlpm.x,_xlpm.y,""),_xlpm.z,"Not Declared")))</f>
        <v>Not Declared</v>
      </c>
      <c r="K476" s="729" t="str" cm="1">
        <f t="array" ref="K476">_xlfn.LET(_xlpm.x, Witney!$T$43:$AE$43, _xlpm.y, Witney!$T$45:$AE$70, _xlpm.z, Witney!$R$45:$R$70, IF(_xlfn.XLOOKUP($C476,_xlfn.XLOOKUP(K$412,_xlpm.x,_xlpm.y,""),_xlpm.z,"Not Declared")="", "Name not recorded",  _xlfn.XLOOKUP($C476,_xlfn.XLOOKUP(K$412,_xlpm.x,_xlpm.y,""),_xlpm.z,"Not Declared")))</f>
        <v>Not Declared</v>
      </c>
      <c r="L476" s="729" t="str" cm="1">
        <f t="array" ref="L476">_xlfn.LET(_xlpm.x, Witney!$T$43:$AE$43, _xlpm.y, Witney!$T$45:$AE$70, _xlpm.z, Witney!$R$45:$R$70, IF(_xlfn.XLOOKUP($C476,_xlfn.XLOOKUP(L$412,_xlpm.x,_xlpm.y,""),_xlpm.z,"Not Declared")="", "Name not recorded",  _xlfn.XLOOKUP($C476,_xlfn.XLOOKUP(L$412,_xlpm.x,_xlpm.y,""),_xlpm.z,"Not Declared")))</f>
        <v>Not Declared</v>
      </c>
      <c r="M476" s="729" t="str" cm="1">
        <f t="array" ref="M476">_xlfn.LET(_xlpm.x, Witney!$T$43:$AE$43, _xlpm.y, Witney!$T$45:$AE$70, _xlpm.z, Witney!$R$45:$R$70, IF(_xlfn.XLOOKUP($C476,_xlfn.XLOOKUP(M$412,_xlpm.x,_xlpm.y,""),_xlpm.z,"Not Declared")="", "Name not recorded",  _xlfn.XLOOKUP($C476,_xlfn.XLOOKUP(M$412,_xlpm.x,_xlpm.y,""),_xlpm.z,"Not Declared")))</f>
        <v>Not Declared</v>
      </c>
      <c r="N476" s="729" t="str" cm="1">
        <f t="array" ref="N476">_xlfn.LET(_xlpm.x, Witney!$T$43:$AE$43, _xlpm.y, Witney!$T$45:$AE$70, _xlpm.z, Witney!$R$45:$R$70, IF(_xlfn.XLOOKUP($C476,_xlfn.XLOOKUP(N$412,_xlpm.x,_xlpm.y,""),_xlpm.z,"Not Declared")="", "Name not recorded",  _xlfn.XLOOKUP($C476,_xlfn.XLOOKUP(N$412,_xlpm.x,_xlpm.y,""),_xlpm.z,"Not Declared")))</f>
        <v>Not Declared</v>
      </c>
      <c r="O476" s="729" t="str" cm="1">
        <f t="array" ref="O476">_xlfn.LET(_xlpm.x, Witney!$T$43:$AE$43, _xlpm.y, Witney!$T$45:$AE$70, _xlpm.z, Witney!$R$45:$R$70, IF(_xlfn.XLOOKUP($C476,_xlfn.XLOOKUP(O$412,_xlpm.x,_xlpm.y,""),_xlpm.z,"Not Declared")="", "Name not recorded",  _xlfn.XLOOKUP($C476,_xlfn.XLOOKUP(O$412,_xlpm.x,_xlpm.y,""),_xlpm.z,"Not Declared")))</f>
        <v>Not Declared</v>
      </c>
      <c r="P476" s="729">
        <v>1</v>
      </c>
      <c r="Q476" s="729">
        <v>2</v>
      </c>
      <c r="R476" s="729">
        <v>3</v>
      </c>
      <c r="S476" s="729">
        <v>4</v>
      </c>
      <c r="T476" s="729" t="str" cm="1">
        <f t="array" ref="T476">_xlfn.LET(_xlpm.x,Witney!$T$43:$AF$43, _xlpm.y, Witney!$T$45:$AF$70, _xlpm.z, Witney!$R$45:$R$70, IF(_xlfn.XLOOKUP(P476,_xlfn.XLOOKUP(T$412,_xlpm.x,_xlpm.y,""),_xlpm.z,"Not Declared")="", "Name not recorded",  _xlfn.XLOOKUP(P476,_xlfn.XLOOKUP(T$412,_xlpm.x,_xlpm.y,""),_xlpm.z,"Not Declared")))</f>
        <v>Not Declared</v>
      </c>
      <c r="U476" s="729" t="str" cm="1">
        <f t="array" ref="U476">_xlfn.LET(_xlpm.x,Witney!$T$43:$AF$43, _xlpm.y, Witney!$T$45:$AF$70, _xlpm.z, Witney!$R$45:$R$70, IF(_xlfn.XLOOKUP(Q476,_xlfn.XLOOKUP(U$412,_xlpm.x,_xlpm.y,""),_xlpm.z,"Not Declared")="", "Name not recorded",  _xlfn.XLOOKUP(Q476,_xlfn.XLOOKUP(U$412,_xlpm.x,_xlpm.y,""),_xlpm.z,"Not Declared")))</f>
        <v>Not Declared</v>
      </c>
      <c r="V476" s="729" t="str" cm="1">
        <f t="array" ref="V476">_xlfn.LET(_xlpm.x,Witney!$T$43:$AF$43, _xlpm.y, Witney!$T$45:$AF$70, _xlpm.z, Witney!$R$45:$R$70, IF(_xlfn.XLOOKUP(R476,_xlfn.XLOOKUP(V$412,_xlpm.x,_xlpm.y,""),_xlpm.z,"Not Declared")="", "Name not recorded",  _xlfn.XLOOKUP(R476,_xlfn.XLOOKUP(V$412,_xlpm.x,_xlpm.y,""),_xlpm.z,"Not Declared")))</f>
        <v>Not Declared</v>
      </c>
      <c r="W476" s="729" t="str" cm="1">
        <f t="array" ref="W476">_xlfn.LET(_xlpm.x,Witney!$T$43:$AF$43, _xlpm.y, Witney!$T$45:$AF$70, _xlpm.z, Witney!$R$45:$R$70, IF(_xlfn.XLOOKUP(S476,_xlfn.XLOOKUP(W$412,_xlpm.x,_xlpm.y,""),_xlpm.z,"Not Declared")="", "Name not recorded",  _xlfn.XLOOKUP(S476,_xlfn.XLOOKUP(W$412,_xlpm.x,_xlpm.y,""),_xlpm.z,"Not Declared")))</f>
        <v>Not Declared</v>
      </c>
      <c r="X476" s="358" t="str">
        <f>_xlfn.TEXTJOIN(", ",,T476:W476)</f>
        <v>Not Declared, Not Declared, Not Declared, Not Declared</v>
      </c>
      <c r="AE476" s="370"/>
      <c r="CI476" s="370"/>
      <c r="DB476" s="89"/>
      <c r="DC476" s="89"/>
      <c r="DD476" s="89"/>
      <c r="DE476" s="89"/>
      <c r="DF476" s="89"/>
      <c r="DG476" s="89"/>
      <c r="DH476" s="433"/>
      <c r="DJ476" s="435"/>
      <c r="DL476" s="89"/>
      <c r="DM476" s="89"/>
      <c r="DN476" s="89"/>
      <c r="DO476" s="89"/>
      <c r="DP476" s="89"/>
      <c r="DQ476" s="433"/>
    </row>
    <row r="477" spans="1:131" s="359" customFormat="1" ht="21" customHeight="1">
      <c r="A477" s="358" t="str">
        <f>A476</f>
        <v>Witney Road Runners</v>
      </c>
      <c r="B477" s="729" t="str">
        <f>Witney!AV$2</f>
        <v>WW</v>
      </c>
      <c r="C477" s="729" t="s">
        <v>65</v>
      </c>
      <c r="D477" s="729" t="str" cm="1">
        <f t="array" ref="D477">_xlfn.LET(_xlpm.x, Witney!$T$43:$AE$43, _xlpm.y, Witney!$T$45:$AE$70, _xlpm.z, Witney!$R$45:$R$70, IF(_xlfn.XLOOKUP($C477,_xlfn.XLOOKUP(D$412,_xlpm.x,_xlpm.y,""),_xlpm.z,"Not Declared")="", "Name not recorded",  _xlfn.XLOOKUP($C477,_xlfn.XLOOKUP(D$412,_xlpm.x,_xlpm.y,""),_xlpm.z,"Not Declared")))</f>
        <v>Not Declared</v>
      </c>
      <c r="E477" s="729" t="str" cm="1">
        <f t="array" ref="E477">_xlfn.LET(_xlpm.x, Witney!$T$43:$AE$43, _xlpm.y, Witney!$T$45:$AE$70, _xlpm.z, Witney!$R$45:$R$70, IF(_xlfn.XLOOKUP($C477,_xlfn.XLOOKUP(E$412,_xlpm.x,_xlpm.y,""),_xlpm.z,"Not Declared")="", "Name not recorded",  _xlfn.XLOOKUP($C477,_xlfn.XLOOKUP(E$412,_xlpm.x,_xlpm.y,""),_xlpm.z,"Not Declared")))</f>
        <v>Not Declared</v>
      </c>
      <c r="F477" s="729" t="str" cm="1">
        <f t="array" ref="F477">_xlfn.LET(_xlpm.x, Witney!$T$43:$AE$43, _xlpm.y, Witney!$T$45:$AE$70, _xlpm.z, Witney!$R$45:$R$70, IF(_xlfn.XLOOKUP($C477,_xlfn.XLOOKUP(F$412,_xlpm.x,_xlpm.y,""),_xlpm.z,"Not Declared")="", "Name not recorded",  _xlfn.XLOOKUP($C477,_xlfn.XLOOKUP(F$412,_xlpm.x,_xlpm.y,""),_xlpm.z,"Not Declared")))</f>
        <v>Not Declared</v>
      </c>
      <c r="G477" s="729" t="str" cm="1">
        <f t="array" ref="G477">_xlfn.LET(_xlpm.x, Witney!$T$43:$AE$43, _xlpm.y, Witney!$T$45:$AE$70, _xlpm.z, Witney!$R$45:$R$70, IF(_xlfn.XLOOKUP($C477,_xlfn.XLOOKUP(G$412,_xlpm.x,_xlpm.y,""),_xlpm.z,"Not Declared")="", "Name not recorded",  _xlfn.XLOOKUP($C477,_xlfn.XLOOKUP(G$412,_xlpm.x,_xlpm.y,""),_xlpm.z,"Not Declared")))</f>
        <v>Not Declared</v>
      </c>
      <c r="H477" s="729" t="str" cm="1">
        <f t="array" ref="H477">_xlfn.LET(_xlpm.x, Witney!$T$43:$AE$43, _xlpm.y, Witney!$T$45:$AE$70, _xlpm.z, Witney!$R$45:$R$70, IF(_xlfn.XLOOKUP($C477,_xlfn.XLOOKUP(H$412,_xlpm.x,_xlpm.y,""),_xlpm.z,"Not Declared")="", "Name not recorded",  _xlfn.XLOOKUP($C477,_xlfn.XLOOKUP(H$412,_xlpm.x,_xlpm.y,""),_xlpm.z,"Not Declared")))</f>
        <v>Not Declared</v>
      </c>
      <c r="I477" s="729" t="str" cm="1">
        <f t="array" ref="I477">_xlfn.LET(_xlpm.x, Witney!$T$43:$AE$43, _xlpm.y, Witney!$T$45:$AE$70, _xlpm.z, Witney!$R$45:$R$70, IF(_xlfn.XLOOKUP($C477,_xlfn.XLOOKUP(I$412,_xlpm.x,_xlpm.y,""),_xlpm.z,"Not Declared")="", "Name not recorded",  _xlfn.XLOOKUP($C477,_xlfn.XLOOKUP(I$412,_xlpm.x,_xlpm.y,""),_xlpm.z,"Not Declared")))</f>
        <v>Not Declared</v>
      </c>
      <c r="J477" s="729" t="str" cm="1">
        <f t="array" ref="J477">_xlfn.LET(_xlpm.x, Witney!$T$43:$AE$43, _xlpm.y, Witney!$T$45:$AE$70, _xlpm.z, Witney!$R$45:$R$70, IF(_xlfn.XLOOKUP($C477,_xlfn.XLOOKUP(J$412,_xlpm.x,_xlpm.y,""),_xlpm.z,"Not Declared")="", "Name not recorded",  _xlfn.XLOOKUP($C477,_xlfn.XLOOKUP(J$412,_xlpm.x,_xlpm.y,""),_xlpm.z,"Not Declared")))</f>
        <v>Not Declared</v>
      </c>
      <c r="K477" s="729" t="str" cm="1">
        <f t="array" ref="K477">_xlfn.LET(_xlpm.x, Witney!$T$43:$AE$43, _xlpm.y, Witney!$T$45:$AE$70, _xlpm.z, Witney!$R$45:$R$70, IF(_xlfn.XLOOKUP($C477,_xlfn.XLOOKUP(K$412,_xlpm.x,_xlpm.y,""),_xlpm.z,"Not Declared")="", "Name not recorded",  _xlfn.XLOOKUP($C477,_xlfn.XLOOKUP(K$412,_xlpm.x,_xlpm.y,""),_xlpm.z,"Not Declared")))</f>
        <v>Not Declared</v>
      </c>
      <c r="L477" s="729" t="str" cm="1">
        <f t="array" ref="L477">_xlfn.LET(_xlpm.x, Witney!$T$43:$AE$43, _xlpm.y, Witney!$T$45:$AE$70, _xlpm.z, Witney!$R$45:$R$70, IF(_xlfn.XLOOKUP($C477,_xlfn.XLOOKUP(L$412,_xlpm.x,_xlpm.y,""),_xlpm.z,"Not Declared")="", "Name not recorded",  _xlfn.XLOOKUP($C477,_xlfn.XLOOKUP(L$412,_xlpm.x,_xlpm.y,""),_xlpm.z,"Not Declared")))</f>
        <v>Not Declared</v>
      </c>
      <c r="M477" s="729" t="str" cm="1">
        <f t="array" ref="M477">_xlfn.LET(_xlpm.x, Witney!$T$43:$AE$43, _xlpm.y, Witney!$T$45:$AE$70, _xlpm.z, Witney!$R$45:$R$70, IF(_xlfn.XLOOKUP($C477,_xlfn.XLOOKUP(M$412,_xlpm.x,_xlpm.y,""),_xlpm.z,"Not Declared")="", "Name not recorded",  _xlfn.XLOOKUP($C477,_xlfn.XLOOKUP(M$412,_xlpm.x,_xlpm.y,""),_xlpm.z,"Not Declared")))</f>
        <v>Not Declared</v>
      </c>
      <c r="N477" s="729" t="str" cm="1">
        <f t="array" ref="N477">_xlfn.LET(_xlpm.x, Witney!$T$43:$AE$43, _xlpm.y, Witney!$T$45:$AE$70, _xlpm.z, Witney!$R$45:$R$70, IF(_xlfn.XLOOKUP($C477,_xlfn.XLOOKUP(N$412,_xlpm.x,_xlpm.y,""),_xlpm.z,"Not Declared")="", "Name not recorded",  _xlfn.XLOOKUP($C477,_xlfn.XLOOKUP(N$412,_xlpm.x,_xlpm.y,""),_xlpm.z,"Not Declared")))</f>
        <v>Not Declared</v>
      </c>
      <c r="O477" s="729" t="str" cm="1">
        <f t="array" ref="O477">_xlfn.LET(_xlpm.x, Witney!$T$43:$AE$43, _xlpm.y, Witney!$T$45:$AE$70, _xlpm.z, Witney!$R$45:$R$70, IF(_xlfn.XLOOKUP($C477,_xlfn.XLOOKUP(O$412,_xlpm.x,_xlpm.y,""),_xlpm.z,"Not Declared")="", "Name not recorded",  _xlfn.XLOOKUP($C477,_xlfn.XLOOKUP(O$412,_xlpm.x,_xlpm.y,""),_xlpm.z,"Not Declared")))</f>
        <v>Not Declared</v>
      </c>
      <c r="P477" s="732"/>
      <c r="Q477" s="732"/>
      <c r="R477" s="732"/>
      <c r="S477" s="732"/>
      <c r="T477" s="732"/>
      <c r="U477" s="732"/>
      <c r="V477" s="732"/>
      <c r="W477" s="732"/>
      <c r="X477" s="732"/>
      <c r="AE477" s="370"/>
      <c r="CI477" s="370"/>
      <c r="DB477" s="89"/>
      <c r="DC477" s="89"/>
      <c r="DD477" s="89"/>
      <c r="DE477" s="89"/>
      <c r="DF477" s="89"/>
      <c r="DG477" s="89"/>
      <c r="DH477" s="433"/>
      <c r="DJ477" s="435"/>
      <c r="DL477" s="89"/>
      <c r="DM477" s="89"/>
      <c r="DN477" s="89"/>
      <c r="DO477" s="89"/>
      <c r="DP477" s="89"/>
      <c r="DQ477" s="433"/>
    </row>
    <row r="478" spans="1:131" s="359" customFormat="1" ht="21" customHeight="1">
      <c r="A478" s="358" t="str">
        <f t="shared" ref="A478:A483" si="52">A477</f>
        <v>Witney Road Runners</v>
      </c>
      <c r="B478" s="729"/>
      <c r="C478" s="729" t="s">
        <v>517</v>
      </c>
      <c r="D478" s="729" t="str" cm="1">
        <f t="array" ref="D478">_xlfn.LET(_xlpm.x, Witney!$T$43:$AE$43, _xlpm.y, Witney!$T$45:$AE$70, _xlpm.z, Witney!$R$45:$R$70, IF(_xlfn.XLOOKUP($C478,_xlfn.XLOOKUP(D$412,_xlpm.x,_xlpm.y,""),_xlpm.z,"Not Declared")="", "Name not recorded",  _xlfn.XLOOKUP($C478,_xlfn.XLOOKUP(D$412,_xlpm.x,_xlpm.y,""),_xlpm.z,"Not Declared")))</f>
        <v>Not Declared</v>
      </c>
      <c r="E478" s="729" t="str" cm="1">
        <f t="array" ref="E478">_xlfn.LET(_xlpm.x, Witney!$T$43:$AE$43, _xlpm.y, Witney!$T$45:$AE$70, _xlpm.z, Witney!$R$45:$R$70, IF(_xlfn.XLOOKUP($C478,_xlfn.XLOOKUP(E$412,_xlpm.x,_xlpm.y,""),_xlpm.z,"Not Declared")="", "Name not recorded",  _xlfn.XLOOKUP($C478,_xlfn.XLOOKUP(E$412,_xlpm.x,_xlpm.y,""),_xlpm.z,"Not Declared")))</f>
        <v>Not Declared</v>
      </c>
      <c r="F478" s="729" t="str" cm="1">
        <f t="array" ref="F478">_xlfn.LET(_xlpm.x, Witney!$T$43:$AE$43, _xlpm.y, Witney!$T$45:$AE$70, _xlpm.z, Witney!$R$45:$R$70, IF(_xlfn.XLOOKUP($C478,_xlfn.XLOOKUP(F$412,_xlpm.x,_xlpm.y,""),_xlpm.z,"Not Declared")="", "Name not recorded",  _xlfn.XLOOKUP($C478,_xlfn.XLOOKUP(F$412,_xlpm.x,_xlpm.y,""),_xlpm.z,"Not Declared")))</f>
        <v>Not Declared</v>
      </c>
      <c r="G478" s="729" t="str" cm="1">
        <f t="array" ref="G478">_xlfn.LET(_xlpm.x, Witney!$T$43:$AE$43, _xlpm.y, Witney!$T$45:$AE$70, _xlpm.z, Witney!$R$45:$R$70, IF(_xlfn.XLOOKUP($C478,_xlfn.XLOOKUP(G$412,_xlpm.x,_xlpm.y,""),_xlpm.z,"Not Declared")="", "Name not recorded",  _xlfn.XLOOKUP($C478,_xlfn.XLOOKUP(G$412,_xlpm.x,_xlpm.y,""),_xlpm.z,"Not Declared")))</f>
        <v>Not Declared</v>
      </c>
      <c r="H478" s="729" t="str" cm="1">
        <f t="array" ref="H478">_xlfn.LET(_xlpm.x, Witney!$T$43:$AE$43, _xlpm.y, Witney!$T$45:$AE$70, _xlpm.z, Witney!$R$45:$R$70, IF(_xlfn.XLOOKUP($C478,_xlfn.XLOOKUP(H$412,_xlpm.x,_xlpm.y,""),_xlpm.z,"Not Declared")="", "Name not recorded",  _xlfn.XLOOKUP($C478,_xlfn.XLOOKUP(H$412,_xlpm.x,_xlpm.y,""),_xlpm.z,"Not Declared")))</f>
        <v>Not Declared</v>
      </c>
      <c r="I478" s="729" t="str" cm="1">
        <f t="array" ref="I478">_xlfn.LET(_xlpm.x, Witney!$T$43:$AE$43, _xlpm.y, Witney!$T$45:$AE$70, _xlpm.z, Witney!$R$45:$R$70, IF(_xlfn.XLOOKUP($C478,_xlfn.XLOOKUP(I$412,_xlpm.x,_xlpm.y,""),_xlpm.z,"Not Declared")="", "Name not recorded",  _xlfn.XLOOKUP($C478,_xlfn.XLOOKUP(I$412,_xlpm.x,_xlpm.y,""),_xlpm.z,"Not Declared")))</f>
        <v>Not Declared</v>
      </c>
      <c r="J478" s="729" t="str" cm="1">
        <f t="array" ref="J478">_xlfn.LET(_xlpm.x, Witney!$T$43:$AE$43, _xlpm.y, Witney!$T$45:$AE$70, _xlpm.z, Witney!$R$45:$R$70, IF(_xlfn.XLOOKUP($C478,_xlfn.XLOOKUP(J$412,_xlpm.x,_xlpm.y,""),_xlpm.z,"Not Declared")="", "Name not recorded",  _xlfn.XLOOKUP($C478,_xlfn.XLOOKUP(J$412,_xlpm.x,_xlpm.y,""),_xlpm.z,"Not Declared")))</f>
        <v>Not Declared</v>
      </c>
      <c r="K478" s="729" t="str" cm="1">
        <f t="array" ref="K478">_xlfn.LET(_xlpm.x, Witney!$T$43:$AE$43, _xlpm.y, Witney!$T$45:$AE$70, _xlpm.z, Witney!$R$45:$R$70, IF(_xlfn.XLOOKUP($C478,_xlfn.XLOOKUP(K$412,_xlpm.x,_xlpm.y,""),_xlpm.z,"Not Declared")="", "Name not recorded",  _xlfn.XLOOKUP($C478,_xlfn.XLOOKUP(K$412,_xlpm.x,_xlpm.y,""),_xlpm.z,"Not Declared")))</f>
        <v>Not Declared</v>
      </c>
      <c r="L478" s="729" t="str" cm="1">
        <f t="array" ref="L478">_xlfn.LET(_xlpm.x, Witney!$T$43:$AE$43, _xlpm.y, Witney!$T$45:$AE$70, _xlpm.z, Witney!$R$45:$R$70, IF(_xlfn.XLOOKUP($C478,_xlfn.XLOOKUP(L$412,_xlpm.x,_xlpm.y,""),_xlpm.z,"Not Declared")="", "Name not recorded",  _xlfn.XLOOKUP($C478,_xlfn.XLOOKUP(L$412,_xlpm.x,_xlpm.y,""),_xlpm.z,"Not Declared")))</f>
        <v>Not Declared</v>
      </c>
      <c r="M478" s="729" t="str" cm="1">
        <f t="array" ref="M478">_xlfn.LET(_xlpm.x, Witney!$T$43:$AE$43, _xlpm.y, Witney!$T$45:$AE$70, _xlpm.z, Witney!$R$45:$R$70, IF(_xlfn.XLOOKUP($C478,_xlfn.XLOOKUP(M$412,_xlpm.x,_xlpm.y,""),_xlpm.z,"Not Declared")="", "Name not recorded",  _xlfn.XLOOKUP($C478,_xlfn.XLOOKUP(M$412,_xlpm.x,_xlpm.y,""),_xlpm.z,"Not Declared")))</f>
        <v>Not Declared</v>
      </c>
      <c r="N478" s="729" t="str" cm="1">
        <f t="array" ref="N478">_xlfn.LET(_xlpm.x, Witney!$T$43:$AE$43, _xlpm.y, Witney!$T$45:$AE$70, _xlpm.z, Witney!$R$45:$R$70, IF(_xlfn.XLOOKUP($C478,_xlfn.XLOOKUP(N$412,_xlpm.x,_xlpm.y,""),_xlpm.z,"Not Declared")="", "Name not recorded",  _xlfn.XLOOKUP($C478,_xlfn.XLOOKUP(N$412,_xlpm.x,_xlpm.y,""),_xlpm.z,"Not Declared")))</f>
        <v>Not Declared</v>
      </c>
      <c r="O478" s="729" t="str" cm="1">
        <f t="array" ref="O478">_xlfn.LET(_xlpm.x, Witney!$T$43:$AE$43, _xlpm.y, Witney!$T$45:$AE$70, _xlpm.z, Witney!$R$45:$R$70, IF(_xlfn.XLOOKUP($C478,_xlfn.XLOOKUP(O$412,_xlpm.x,_xlpm.y,""),_xlpm.z,"Not Declared")="", "Name not recorded",  _xlfn.XLOOKUP($C478,_xlfn.XLOOKUP(O$412,_xlpm.x,_xlpm.y,""),_xlpm.z,"Not Declared")))</f>
        <v>Not Declared</v>
      </c>
      <c r="P478" s="79" t="s">
        <v>517</v>
      </c>
      <c r="Q478" s="729" t="s">
        <v>319</v>
      </c>
      <c r="R478" s="729" t="s">
        <v>320</v>
      </c>
      <c r="S478" s="729" t="s">
        <v>321</v>
      </c>
      <c r="T478" s="729" t="str" cm="1">
        <f t="array" ref="T478">_xlfn.LET(_xlpm.x,Witney!$T$43:$AF$43, _xlpm.y, Witney!$T$45:$AF$70, _xlpm.z, Witney!$R$45:$R$70, IF(_xlfn.XLOOKUP(P478,_xlfn.XLOOKUP(T$412,_xlpm.x,_xlpm.y,""),_xlpm.z,"Not Declared")="", "Name not recorded",  _xlfn.XLOOKUP(P478,_xlfn.XLOOKUP(T$412,_xlpm.x,_xlpm.y,""),_xlpm.z,"Not Declared")))</f>
        <v>Not Declared</v>
      </c>
      <c r="U478" s="729" t="str" cm="1">
        <f t="array" ref="U478">_xlfn.LET(_xlpm.x,Witney!$T$43:$AF$43, _xlpm.y, Witney!$T$45:$AF$70, _xlpm.z, Witney!$R$45:$R$70, IF(_xlfn.XLOOKUP(Q478,_xlfn.XLOOKUP(U$412,_xlpm.x,_xlpm.y,""),_xlpm.z,"Not Declared")="", "Name not recorded",  _xlfn.XLOOKUP(Q478,_xlfn.XLOOKUP(U$412,_xlpm.x,_xlpm.y,""),_xlpm.z,"Not Declared")))</f>
        <v>Not Declared</v>
      </c>
      <c r="V478" s="729" t="str" cm="1">
        <f t="array" ref="V478">_xlfn.LET(_xlpm.x,Witney!$T$43:$AF$43, _xlpm.y, Witney!$T$45:$AF$70, _xlpm.z, Witney!$R$45:$R$70, IF(_xlfn.XLOOKUP(R478,_xlfn.XLOOKUP(V$412,_xlpm.x,_xlpm.y,""),_xlpm.z,"Not Declared")="", "Name not recorded",  _xlfn.XLOOKUP(R478,_xlfn.XLOOKUP(V$412,_xlpm.x,_xlpm.y,""),_xlpm.z,"Not Declared")))</f>
        <v>Not Declared</v>
      </c>
      <c r="W478" s="729" t="str" cm="1">
        <f t="array" ref="W478">_xlfn.LET(_xlpm.x,Witney!$T$43:$AF$43, _xlpm.y, Witney!$T$45:$AF$70, _xlpm.z, Witney!$R$45:$R$70, IF(_xlfn.XLOOKUP(S478,_xlfn.XLOOKUP(W$412,_xlpm.x,_xlpm.y,""),_xlpm.z,"Not Declared")="", "Name not recorded",  _xlfn.XLOOKUP(S478,_xlfn.XLOOKUP(W$412,_xlpm.x,_xlpm.y,""),_xlpm.z,"Not Declared")))</f>
        <v>Not Declared</v>
      </c>
      <c r="X478" s="358" t="str">
        <f>_xlfn.TEXTJOIN(", ",,T478:W478)</f>
        <v>Not Declared, Not Declared, Not Declared, Not Declared</v>
      </c>
      <c r="AE478" s="370"/>
      <c r="CI478" s="370"/>
      <c r="DB478" s="89"/>
      <c r="DC478" s="89"/>
      <c r="DD478" s="89"/>
      <c r="DE478" s="89"/>
      <c r="DF478" s="89"/>
      <c r="DG478" s="89"/>
      <c r="DH478" s="433"/>
      <c r="DJ478" s="435"/>
      <c r="DL478" s="89"/>
      <c r="DM478" s="89"/>
      <c r="DN478" s="89"/>
      <c r="DO478" s="89"/>
      <c r="DP478" s="89"/>
      <c r="DQ478" s="433"/>
    </row>
    <row r="479" spans="1:131" s="359" customFormat="1" ht="21" customHeight="1">
      <c r="A479" s="358" t="str">
        <f t="shared" si="52"/>
        <v>Witney Road Runners</v>
      </c>
      <c r="B479" s="729"/>
      <c r="C479" s="729" t="s">
        <v>319</v>
      </c>
      <c r="D479" s="729" t="str" cm="1">
        <f t="array" ref="D479">_xlfn.LET(_xlpm.x, Witney!$T$43:$AE$43, _xlpm.y, Witney!$T$45:$AE$70, _xlpm.z, Witney!$R$45:$R$70, IF(_xlfn.XLOOKUP($C479,_xlfn.XLOOKUP(D$412,_xlpm.x,_xlpm.y,""),_xlpm.z,"Not Declared")="", "Name not recorded",  _xlfn.XLOOKUP($C479,_xlfn.XLOOKUP(D$412,_xlpm.x,_xlpm.y,""),_xlpm.z,"Not Declared")))</f>
        <v>Not Declared</v>
      </c>
      <c r="E479" s="729" t="str" cm="1">
        <f t="array" ref="E479">_xlfn.LET(_xlpm.x, Witney!$T$43:$AE$43, _xlpm.y, Witney!$T$45:$AE$70, _xlpm.z, Witney!$R$45:$R$70, IF(_xlfn.XLOOKUP($C479,_xlfn.XLOOKUP(E$412,_xlpm.x,_xlpm.y,""),_xlpm.z,"Not Declared")="", "Name not recorded",  _xlfn.XLOOKUP($C479,_xlfn.XLOOKUP(E$412,_xlpm.x,_xlpm.y,""),_xlpm.z,"Not Declared")))</f>
        <v>Not Declared</v>
      </c>
      <c r="F479" s="729" t="str" cm="1">
        <f t="array" ref="F479">_xlfn.LET(_xlpm.x, Witney!$T$43:$AE$43, _xlpm.y, Witney!$T$45:$AE$70, _xlpm.z, Witney!$R$45:$R$70, IF(_xlfn.XLOOKUP($C479,_xlfn.XLOOKUP(F$412,_xlpm.x,_xlpm.y,""),_xlpm.z,"Not Declared")="", "Name not recorded",  _xlfn.XLOOKUP($C479,_xlfn.XLOOKUP(F$412,_xlpm.x,_xlpm.y,""),_xlpm.z,"Not Declared")))</f>
        <v>Not Declared</v>
      </c>
      <c r="G479" s="729" t="str" cm="1">
        <f t="array" ref="G479">_xlfn.LET(_xlpm.x, Witney!$T$43:$AE$43, _xlpm.y, Witney!$T$45:$AE$70, _xlpm.z, Witney!$R$45:$R$70, IF(_xlfn.XLOOKUP($C479,_xlfn.XLOOKUP(G$412,_xlpm.x,_xlpm.y,""),_xlpm.z,"Not Declared")="", "Name not recorded",  _xlfn.XLOOKUP($C479,_xlfn.XLOOKUP(G$412,_xlpm.x,_xlpm.y,""),_xlpm.z,"Not Declared")))</f>
        <v>Not Declared</v>
      </c>
      <c r="H479" s="729" t="str" cm="1">
        <f t="array" ref="H479">_xlfn.LET(_xlpm.x, Witney!$T$43:$AE$43, _xlpm.y, Witney!$T$45:$AE$70, _xlpm.z, Witney!$R$45:$R$70, IF(_xlfn.XLOOKUP($C479,_xlfn.XLOOKUP(H$412,_xlpm.x,_xlpm.y,""),_xlpm.z,"Not Declared")="", "Name not recorded",  _xlfn.XLOOKUP($C479,_xlfn.XLOOKUP(H$412,_xlpm.x,_xlpm.y,""),_xlpm.z,"Not Declared")))</f>
        <v>Not Declared</v>
      </c>
      <c r="I479" s="729" t="str" cm="1">
        <f t="array" ref="I479">_xlfn.LET(_xlpm.x, Witney!$T$43:$AE$43, _xlpm.y, Witney!$T$45:$AE$70, _xlpm.z, Witney!$R$45:$R$70, IF(_xlfn.XLOOKUP($C479,_xlfn.XLOOKUP(I$412,_xlpm.x,_xlpm.y,""),_xlpm.z,"Not Declared")="", "Name not recorded",  _xlfn.XLOOKUP($C479,_xlfn.XLOOKUP(I$412,_xlpm.x,_xlpm.y,""),_xlpm.z,"Not Declared")))</f>
        <v>Not Declared</v>
      </c>
      <c r="J479" s="729" t="str" cm="1">
        <f t="array" ref="J479">_xlfn.LET(_xlpm.x, Witney!$T$43:$AE$43, _xlpm.y, Witney!$T$45:$AE$70, _xlpm.z, Witney!$R$45:$R$70, IF(_xlfn.XLOOKUP($C479,_xlfn.XLOOKUP(J$412,_xlpm.x,_xlpm.y,""),_xlpm.z,"Not Declared")="", "Name not recorded",  _xlfn.XLOOKUP($C479,_xlfn.XLOOKUP(J$412,_xlpm.x,_xlpm.y,""),_xlpm.z,"Not Declared")))</f>
        <v>Not Declared</v>
      </c>
      <c r="K479" s="729" t="str" cm="1">
        <f t="array" ref="K479">_xlfn.LET(_xlpm.x, Witney!$T$43:$AE$43, _xlpm.y, Witney!$T$45:$AE$70, _xlpm.z, Witney!$R$45:$R$70, IF(_xlfn.XLOOKUP($C479,_xlfn.XLOOKUP(K$412,_xlpm.x,_xlpm.y,""),_xlpm.z,"Not Declared")="", "Name not recorded",  _xlfn.XLOOKUP($C479,_xlfn.XLOOKUP(K$412,_xlpm.x,_xlpm.y,""),_xlpm.z,"Not Declared")))</f>
        <v>Not Declared</v>
      </c>
      <c r="L479" s="729" t="str" cm="1">
        <f t="array" ref="L479">_xlfn.LET(_xlpm.x, Witney!$T$43:$AE$43, _xlpm.y, Witney!$T$45:$AE$70, _xlpm.z, Witney!$R$45:$R$70, IF(_xlfn.XLOOKUP($C479,_xlfn.XLOOKUP(L$412,_xlpm.x,_xlpm.y,""),_xlpm.z,"Not Declared")="", "Name not recorded",  _xlfn.XLOOKUP($C479,_xlfn.XLOOKUP(L$412,_xlpm.x,_xlpm.y,""),_xlpm.z,"Not Declared")))</f>
        <v>Not Declared</v>
      </c>
      <c r="M479" s="729" t="str" cm="1">
        <f t="array" ref="M479">_xlfn.LET(_xlpm.x, Witney!$T$43:$AE$43, _xlpm.y, Witney!$T$45:$AE$70, _xlpm.z, Witney!$R$45:$R$70, IF(_xlfn.XLOOKUP($C479,_xlfn.XLOOKUP(M$412,_xlpm.x,_xlpm.y,""),_xlpm.z,"Not Declared")="", "Name not recorded",  _xlfn.XLOOKUP($C479,_xlfn.XLOOKUP(M$412,_xlpm.x,_xlpm.y,""),_xlpm.z,"Not Declared")))</f>
        <v>Not Declared</v>
      </c>
      <c r="N479" s="729" t="str" cm="1">
        <f t="array" ref="N479">_xlfn.LET(_xlpm.x, Witney!$T$43:$AE$43, _xlpm.y, Witney!$T$45:$AE$70, _xlpm.z, Witney!$R$45:$R$70, IF(_xlfn.XLOOKUP($C479,_xlfn.XLOOKUP(N$412,_xlpm.x,_xlpm.y,""),_xlpm.z,"Not Declared")="", "Name not recorded",  _xlfn.XLOOKUP($C479,_xlfn.XLOOKUP(N$412,_xlpm.x,_xlpm.y,""),_xlpm.z,"Not Declared")))</f>
        <v>Not Declared</v>
      </c>
      <c r="O479" s="729" t="str" cm="1">
        <f t="array" ref="O479">_xlfn.LET(_xlpm.x, Witney!$T$43:$AE$43, _xlpm.y, Witney!$T$45:$AE$70, _xlpm.z, Witney!$R$45:$R$70, IF(_xlfn.XLOOKUP($C479,_xlfn.XLOOKUP(O$412,_xlpm.x,_xlpm.y,""),_xlpm.z,"Not Declared")="", "Name not recorded",  _xlfn.XLOOKUP($C479,_xlfn.XLOOKUP(O$412,_xlpm.x,_xlpm.y,""),_xlpm.z,"Not Declared")))</f>
        <v>Not Declared</v>
      </c>
      <c r="P479" s="3"/>
      <c r="Q479" s="3"/>
      <c r="R479" s="3"/>
      <c r="S479" s="3"/>
      <c r="T479" s="3"/>
      <c r="U479" s="3"/>
      <c r="V479" s="3"/>
      <c r="W479" s="3"/>
      <c r="X479" s="12"/>
      <c r="AE479" s="370"/>
      <c r="CI479" s="370"/>
      <c r="DB479" s="89"/>
      <c r="DC479" s="89"/>
      <c r="DD479" s="89"/>
      <c r="DE479" s="89"/>
      <c r="DF479" s="89"/>
      <c r="DG479" s="89"/>
      <c r="DH479" s="433"/>
      <c r="DJ479" s="435"/>
      <c r="DL479" s="89"/>
      <c r="DM479" s="89"/>
      <c r="DN479" s="89"/>
      <c r="DO479" s="89"/>
      <c r="DP479" s="89"/>
      <c r="DQ479" s="433"/>
    </row>
    <row r="480" spans="1:131" s="359" customFormat="1" ht="21" customHeight="1">
      <c r="A480" s="358" t="str">
        <f t="shared" si="52"/>
        <v>Witney Road Runners</v>
      </c>
      <c r="B480" s="729"/>
      <c r="C480" s="729" t="s">
        <v>320</v>
      </c>
      <c r="D480" s="729" t="str" cm="1">
        <f t="array" ref="D480">_xlfn.LET(_xlpm.x, Witney!$T$43:$AE$43, _xlpm.y, Witney!$T$45:$AE$70, _xlpm.z, Witney!$R$45:$R$70, IF(_xlfn.XLOOKUP($C480,_xlfn.XLOOKUP(D$412,_xlpm.x,_xlpm.y,""),_xlpm.z,"Not Declared")="", "Name not recorded",  _xlfn.XLOOKUP($C480,_xlfn.XLOOKUP(D$412,_xlpm.x,_xlpm.y,""),_xlpm.z,"Not Declared")))</f>
        <v>Not Declared</v>
      </c>
      <c r="E480" s="729" t="str" cm="1">
        <f t="array" ref="E480">_xlfn.LET(_xlpm.x, Witney!$T$43:$AE$43, _xlpm.y, Witney!$T$45:$AE$70, _xlpm.z, Witney!$R$45:$R$70, IF(_xlfn.XLOOKUP($C480,_xlfn.XLOOKUP(E$412,_xlpm.x,_xlpm.y,""),_xlpm.z,"Not Declared")="", "Name not recorded",  _xlfn.XLOOKUP($C480,_xlfn.XLOOKUP(E$412,_xlpm.x,_xlpm.y,""),_xlpm.z,"Not Declared")))</f>
        <v>Not Declared</v>
      </c>
      <c r="F480" s="729" t="str" cm="1">
        <f t="array" ref="F480">_xlfn.LET(_xlpm.x, Witney!$T$43:$AE$43, _xlpm.y, Witney!$T$45:$AE$70, _xlpm.z, Witney!$R$45:$R$70, IF(_xlfn.XLOOKUP($C480,_xlfn.XLOOKUP(F$412,_xlpm.x,_xlpm.y,""),_xlpm.z,"Not Declared")="", "Name not recorded",  _xlfn.XLOOKUP($C480,_xlfn.XLOOKUP(F$412,_xlpm.x,_xlpm.y,""),_xlpm.z,"Not Declared")))</f>
        <v>Not Declared</v>
      </c>
      <c r="G480" s="729" t="str" cm="1">
        <f t="array" ref="G480">_xlfn.LET(_xlpm.x, Witney!$T$43:$AE$43, _xlpm.y, Witney!$T$45:$AE$70, _xlpm.z, Witney!$R$45:$R$70, IF(_xlfn.XLOOKUP($C480,_xlfn.XLOOKUP(G$412,_xlpm.x,_xlpm.y,""),_xlpm.z,"Not Declared")="", "Name not recorded",  _xlfn.XLOOKUP($C480,_xlfn.XLOOKUP(G$412,_xlpm.x,_xlpm.y,""),_xlpm.z,"Not Declared")))</f>
        <v>Not Declared</v>
      </c>
      <c r="H480" s="729" t="str" cm="1">
        <f t="array" ref="H480">_xlfn.LET(_xlpm.x, Witney!$T$43:$AE$43, _xlpm.y, Witney!$T$45:$AE$70, _xlpm.z, Witney!$R$45:$R$70, IF(_xlfn.XLOOKUP($C480,_xlfn.XLOOKUP(H$412,_xlpm.x,_xlpm.y,""),_xlpm.z,"Not Declared")="", "Name not recorded",  _xlfn.XLOOKUP($C480,_xlfn.XLOOKUP(H$412,_xlpm.x,_xlpm.y,""),_xlpm.z,"Not Declared")))</f>
        <v>Not Declared</v>
      </c>
      <c r="I480" s="729" t="str" cm="1">
        <f t="array" ref="I480">_xlfn.LET(_xlpm.x, Witney!$T$43:$AE$43, _xlpm.y, Witney!$T$45:$AE$70, _xlpm.z, Witney!$R$45:$R$70, IF(_xlfn.XLOOKUP($C480,_xlfn.XLOOKUP(I$412,_xlpm.x,_xlpm.y,""),_xlpm.z,"Not Declared")="", "Name not recorded",  _xlfn.XLOOKUP($C480,_xlfn.XLOOKUP(I$412,_xlpm.x,_xlpm.y,""),_xlpm.z,"Not Declared")))</f>
        <v>Not Declared</v>
      </c>
      <c r="J480" s="729" t="str" cm="1">
        <f t="array" ref="J480">_xlfn.LET(_xlpm.x, Witney!$T$43:$AE$43, _xlpm.y, Witney!$T$45:$AE$70, _xlpm.z, Witney!$R$45:$R$70, IF(_xlfn.XLOOKUP($C480,_xlfn.XLOOKUP(J$412,_xlpm.x,_xlpm.y,""),_xlpm.z,"Not Declared")="", "Name not recorded",  _xlfn.XLOOKUP($C480,_xlfn.XLOOKUP(J$412,_xlpm.x,_xlpm.y,""),_xlpm.z,"Not Declared")))</f>
        <v>Not Declared</v>
      </c>
      <c r="K480" s="729" t="str" cm="1">
        <f t="array" ref="K480">_xlfn.LET(_xlpm.x, Witney!$T$43:$AE$43, _xlpm.y, Witney!$T$45:$AE$70, _xlpm.z, Witney!$R$45:$R$70, IF(_xlfn.XLOOKUP($C480,_xlfn.XLOOKUP(K$412,_xlpm.x,_xlpm.y,""),_xlpm.z,"Not Declared")="", "Name not recorded",  _xlfn.XLOOKUP($C480,_xlfn.XLOOKUP(K$412,_xlpm.x,_xlpm.y,""),_xlpm.z,"Not Declared")))</f>
        <v>Not Declared</v>
      </c>
      <c r="L480" s="729" t="str" cm="1">
        <f t="array" ref="L480">_xlfn.LET(_xlpm.x, Witney!$T$43:$AE$43, _xlpm.y, Witney!$T$45:$AE$70, _xlpm.z, Witney!$R$45:$R$70, IF(_xlfn.XLOOKUP($C480,_xlfn.XLOOKUP(L$412,_xlpm.x,_xlpm.y,""),_xlpm.z,"Not Declared")="", "Name not recorded",  _xlfn.XLOOKUP($C480,_xlfn.XLOOKUP(L$412,_xlpm.x,_xlpm.y,""),_xlpm.z,"Not Declared")))</f>
        <v>Not Declared</v>
      </c>
      <c r="M480" s="729" t="str" cm="1">
        <f t="array" ref="M480">_xlfn.LET(_xlpm.x, Witney!$T$43:$AE$43, _xlpm.y, Witney!$T$45:$AE$70, _xlpm.z, Witney!$R$45:$R$70, IF(_xlfn.XLOOKUP($C480,_xlfn.XLOOKUP(M$412,_xlpm.x,_xlpm.y,""),_xlpm.z,"Not Declared")="", "Name not recorded",  _xlfn.XLOOKUP($C480,_xlfn.XLOOKUP(M$412,_xlpm.x,_xlpm.y,""),_xlpm.z,"Not Declared")))</f>
        <v>Not Declared</v>
      </c>
      <c r="N480" s="729" t="str" cm="1">
        <f t="array" ref="N480">_xlfn.LET(_xlpm.x, Witney!$T$43:$AE$43, _xlpm.y, Witney!$T$45:$AE$70, _xlpm.z, Witney!$R$45:$R$70, IF(_xlfn.XLOOKUP($C480,_xlfn.XLOOKUP(N$412,_xlpm.x,_xlpm.y,""),_xlpm.z,"Not Declared")="", "Name not recorded",  _xlfn.XLOOKUP($C480,_xlfn.XLOOKUP(N$412,_xlpm.x,_xlpm.y,""),_xlpm.z,"Not Declared")))</f>
        <v>Not Declared</v>
      </c>
      <c r="O480" s="729" t="str" cm="1">
        <f t="array" ref="O480">_xlfn.LET(_xlpm.x, Witney!$T$43:$AE$43, _xlpm.y, Witney!$T$45:$AE$70, _xlpm.z, Witney!$R$45:$R$70, IF(_xlfn.XLOOKUP($C480,_xlfn.XLOOKUP(O$412,_xlpm.x,_xlpm.y,""),_xlpm.z,"Not Declared")="", "Name not recorded",  _xlfn.XLOOKUP($C480,_xlfn.XLOOKUP(O$412,_xlpm.x,_xlpm.y,""),_xlpm.z,"Not Declared")))</f>
        <v>Not Declared</v>
      </c>
      <c r="P480" s="3"/>
      <c r="Q480" s="3"/>
      <c r="R480" s="3"/>
      <c r="S480" s="3"/>
      <c r="T480" s="3"/>
      <c r="U480" s="3"/>
      <c r="V480" s="3"/>
      <c r="W480" s="3"/>
      <c r="X480" s="12"/>
      <c r="AE480" s="370"/>
      <c r="CI480" s="370"/>
      <c r="DB480" s="89"/>
      <c r="DC480" s="89"/>
      <c r="DD480" s="89"/>
      <c r="DE480" s="89"/>
      <c r="DF480" s="89"/>
      <c r="DG480" s="89"/>
      <c r="DH480" s="433"/>
      <c r="DJ480" s="435"/>
      <c r="DL480" s="89"/>
      <c r="DM480" s="89"/>
      <c r="DN480" s="89"/>
      <c r="DO480" s="89"/>
      <c r="DP480" s="89"/>
      <c r="DQ480" s="433"/>
    </row>
    <row r="481" spans="1:131" s="359" customFormat="1" ht="21" customHeight="1">
      <c r="A481" s="358" t="str">
        <f t="shared" si="52"/>
        <v>Witney Road Runners</v>
      </c>
      <c r="B481" s="729"/>
      <c r="C481" s="729" t="s">
        <v>321</v>
      </c>
      <c r="D481" s="729" t="str" cm="1">
        <f t="array" ref="D481">_xlfn.LET(_xlpm.x, Witney!$T$43:$AE$43, _xlpm.y, Witney!$T$45:$AE$70, _xlpm.z, Witney!$R$45:$R$70, IF(_xlfn.XLOOKUP($C481,_xlfn.XLOOKUP(D$412,_xlpm.x,_xlpm.y,""),_xlpm.z,"Not Declared")="", "Name not recorded",  _xlfn.XLOOKUP($C481,_xlfn.XLOOKUP(D$412,_xlpm.x,_xlpm.y,""),_xlpm.z,"Not Declared")))</f>
        <v>Not Declared</v>
      </c>
      <c r="E481" s="729" t="str" cm="1">
        <f t="array" ref="E481">_xlfn.LET(_xlpm.x, Witney!$T$43:$AE$43, _xlpm.y, Witney!$T$45:$AE$70, _xlpm.z, Witney!$R$45:$R$70, IF(_xlfn.XLOOKUP($C481,_xlfn.XLOOKUP(E$412,_xlpm.x,_xlpm.y,""),_xlpm.z,"Not Declared")="", "Name not recorded",  _xlfn.XLOOKUP($C481,_xlfn.XLOOKUP(E$412,_xlpm.x,_xlpm.y,""),_xlpm.z,"Not Declared")))</f>
        <v>Not Declared</v>
      </c>
      <c r="F481" s="729" t="str" cm="1">
        <f t="array" ref="F481">_xlfn.LET(_xlpm.x, Witney!$T$43:$AE$43, _xlpm.y, Witney!$T$45:$AE$70, _xlpm.z, Witney!$R$45:$R$70, IF(_xlfn.XLOOKUP($C481,_xlfn.XLOOKUP(F$412,_xlpm.x,_xlpm.y,""),_xlpm.z,"Not Declared")="", "Name not recorded",  _xlfn.XLOOKUP($C481,_xlfn.XLOOKUP(F$412,_xlpm.x,_xlpm.y,""),_xlpm.z,"Not Declared")))</f>
        <v>Not Declared</v>
      </c>
      <c r="G481" s="729" t="str" cm="1">
        <f t="array" ref="G481">_xlfn.LET(_xlpm.x, Witney!$T$43:$AE$43, _xlpm.y, Witney!$T$45:$AE$70, _xlpm.z, Witney!$R$45:$R$70, IF(_xlfn.XLOOKUP($C481,_xlfn.XLOOKUP(G$412,_xlpm.x,_xlpm.y,""),_xlpm.z,"Not Declared")="", "Name not recorded",  _xlfn.XLOOKUP($C481,_xlfn.XLOOKUP(G$412,_xlpm.x,_xlpm.y,""),_xlpm.z,"Not Declared")))</f>
        <v>Not Declared</v>
      </c>
      <c r="H481" s="729" t="str" cm="1">
        <f t="array" ref="H481">_xlfn.LET(_xlpm.x, Witney!$T$43:$AE$43, _xlpm.y, Witney!$T$45:$AE$70, _xlpm.z, Witney!$R$45:$R$70, IF(_xlfn.XLOOKUP($C481,_xlfn.XLOOKUP(H$412,_xlpm.x,_xlpm.y,""),_xlpm.z,"Not Declared")="", "Name not recorded",  _xlfn.XLOOKUP($C481,_xlfn.XLOOKUP(H$412,_xlpm.x,_xlpm.y,""),_xlpm.z,"Not Declared")))</f>
        <v>Not Declared</v>
      </c>
      <c r="I481" s="729" t="str" cm="1">
        <f t="array" ref="I481">_xlfn.LET(_xlpm.x, Witney!$T$43:$AE$43, _xlpm.y, Witney!$T$45:$AE$70, _xlpm.z, Witney!$R$45:$R$70, IF(_xlfn.XLOOKUP($C481,_xlfn.XLOOKUP(I$412,_xlpm.x,_xlpm.y,""),_xlpm.z,"Not Declared")="", "Name not recorded",  _xlfn.XLOOKUP($C481,_xlfn.XLOOKUP(I$412,_xlpm.x,_xlpm.y,""),_xlpm.z,"Not Declared")))</f>
        <v>Not Declared</v>
      </c>
      <c r="J481" s="729" t="str" cm="1">
        <f t="array" ref="J481">_xlfn.LET(_xlpm.x, Witney!$T$43:$AE$43, _xlpm.y, Witney!$T$45:$AE$70, _xlpm.z, Witney!$R$45:$R$70, IF(_xlfn.XLOOKUP($C481,_xlfn.XLOOKUP(J$412,_xlpm.x,_xlpm.y,""),_xlpm.z,"Not Declared")="", "Name not recorded",  _xlfn.XLOOKUP($C481,_xlfn.XLOOKUP(J$412,_xlpm.x,_xlpm.y,""),_xlpm.z,"Not Declared")))</f>
        <v>Not Declared</v>
      </c>
      <c r="K481" s="729" t="str" cm="1">
        <f t="array" ref="K481">_xlfn.LET(_xlpm.x, Witney!$T$43:$AE$43, _xlpm.y, Witney!$T$45:$AE$70, _xlpm.z, Witney!$R$45:$R$70, IF(_xlfn.XLOOKUP($C481,_xlfn.XLOOKUP(K$412,_xlpm.x,_xlpm.y,""),_xlpm.z,"Not Declared")="", "Name not recorded",  _xlfn.XLOOKUP($C481,_xlfn.XLOOKUP(K$412,_xlpm.x,_xlpm.y,""),_xlpm.z,"Not Declared")))</f>
        <v>Not Declared</v>
      </c>
      <c r="L481" s="729" t="str" cm="1">
        <f t="array" ref="L481">_xlfn.LET(_xlpm.x, Witney!$T$43:$AE$43, _xlpm.y, Witney!$T$45:$AE$70, _xlpm.z, Witney!$R$45:$R$70, IF(_xlfn.XLOOKUP($C481,_xlfn.XLOOKUP(L$412,_xlpm.x,_xlpm.y,""),_xlpm.z,"Not Declared")="", "Name not recorded",  _xlfn.XLOOKUP($C481,_xlfn.XLOOKUP(L$412,_xlpm.x,_xlpm.y,""),_xlpm.z,"Not Declared")))</f>
        <v>Not Declared</v>
      </c>
      <c r="M481" s="729" t="str" cm="1">
        <f t="array" ref="M481">_xlfn.LET(_xlpm.x, Witney!$T$43:$AE$43, _xlpm.y, Witney!$T$45:$AE$70, _xlpm.z, Witney!$R$45:$R$70, IF(_xlfn.XLOOKUP($C481,_xlfn.XLOOKUP(M$412,_xlpm.x,_xlpm.y,""),_xlpm.z,"Not Declared")="", "Name not recorded",  _xlfn.XLOOKUP($C481,_xlfn.XLOOKUP(M$412,_xlpm.x,_xlpm.y,""),_xlpm.z,"Not Declared")))</f>
        <v>Not Declared</v>
      </c>
      <c r="N481" s="729" t="str" cm="1">
        <f t="array" ref="N481">_xlfn.LET(_xlpm.x, Witney!$T$43:$AE$43, _xlpm.y, Witney!$T$45:$AE$70, _xlpm.z, Witney!$R$45:$R$70, IF(_xlfn.XLOOKUP($C481,_xlfn.XLOOKUP(N$412,_xlpm.x,_xlpm.y,""),_xlpm.z,"Not Declared")="", "Name not recorded",  _xlfn.XLOOKUP($C481,_xlfn.XLOOKUP(N$412,_xlpm.x,_xlpm.y,""),_xlpm.z,"Not Declared")))</f>
        <v>Not Declared</v>
      </c>
      <c r="O481" s="729" t="str" cm="1">
        <f t="array" ref="O481">_xlfn.LET(_xlpm.x, Witney!$T$43:$AE$43, _xlpm.y, Witney!$T$45:$AE$70, _xlpm.z, Witney!$R$45:$R$70, IF(_xlfn.XLOOKUP($C481,_xlfn.XLOOKUP(O$412,_xlpm.x,_xlpm.y,""),_xlpm.z,"Not Declared")="", "Name not recorded",  _xlfn.XLOOKUP($C481,_xlfn.XLOOKUP(O$412,_xlpm.x,_xlpm.y,""),_xlpm.z,"Not Declared")))</f>
        <v>Not Declared</v>
      </c>
      <c r="P481" s="3"/>
      <c r="Q481" s="3"/>
      <c r="R481" s="3"/>
      <c r="S481" s="3"/>
      <c r="T481" s="3"/>
      <c r="U481" s="3"/>
      <c r="V481" s="3"/>
      <c r="W481" s="3"/>
      <c r="X481" s="12"/>
      <c r="AE481" s="370"/>
      <c r="CI481" s="370"/>
      <c r="DB481" s="89"/>
      <c r="DC481" s="89"/>
      <c r="DD481" s="89"/>
      <c r="DE481" s="89"/>
      <c r="DF481" s="89"/>
      <c r="DG481" s="89"/>
      <c r="DH481" s="433"/>
      <c r="DJ481" s="435"/>
      <c r="DL481" s="89"/>
      <c r="DM481" s="89"/>
      <c r="DN481" s="89"/>
      <c r="DO481" s="89"/>
      <c r="DP481" s="89"/>
      <c r="DQ481" s="433"/>
    </row>
    <row r="482" spans="1:131" s="359" customFormat="1" ht="21" customHeight="1">
      <c r="A482" s="358" t="str">
        <f t="shared" si="52"/>
        <v>Witney Road Runners</v>
      </c>
      <c r="B482" s="729"/>
      <c r="C482" s="729" t="s">
        <v>322</v>
      </c>
      <c r="D482" s="729" t="str" cm="1">
        <f t="array" ref="D482">_xlfn.LET(_xlpm.x, Witney!$T$43:$AE$43, _xlpm.y, Witney!$T$45:$AE$70, _xlpm.z, Witney!$R$45:$R$70, IF(_xlfn.XLOOKUP($C482,_xlfn.XLOOKUP(D$412,_xlpm.x,_xlpm.y,""),_xlpm.z,"Not Declared")="", "Name not recorded",  _xlfn.XLOOKUP($C482,_xlfn.XLOOKUP(D$412,_xlpm.x,_xlpm.y,""),_xlpm.z,"Not Declared")))</f>
        <v>Not Declared</v>
      </c>
      <c r="E482" s="729" t="str" cm="1">
        <f t="array" ref="E482">_xlfn.LET(_xlpm.x, Witney!$T$43:$AE$43, _xlpm.y, Witney!$T$45:$AE$70, _xlpm.z, Witney!$R$45:$R$70, IF(_xlfn.XLOOKUP($C482,_xlfn.XLOOKUP(E$412,_xlpm.x,_xlpm.y,""),_xlpm.z,"Not Declared")="", "Name not recorded",  _xlfn.XLOOKUP($C482,_xlfn.XLOOKUP(E$412,_xlpm.x,_xlpm.y,""),_xlpm.z,"Not Declared")))</f>
        <v>Not Declared</v>
      </c>
      <c r="F482" s="729" t="str" cm="1">
        <f t="array" ref="F482">_xlfn.LET(_xlpm.x, Witney!$T$43:$AE$43, _xlpm.y, Witney!$T$45:$AE$70, _xlpm.z, Witney!$R$45:$R$70, IF(_xlfn.XLOOKUP($C482,_xlfn.XLOOKUP(F$412,_xlpm.x,_xlpm.y,""),_xlpm.z,"Not Declared")="", "Name not recorded",  _xlfn.XLOOKUP($C482,_xlfn.XLOOKUP(F$412,_xlpm.x,_xlpm.y,""),_xlpm.z,"Not Declared")))</f>
        <v>Not Declared</v>
      </c>
      <c r="G482" s="729" t="str" cm="1">
        <f t="array" ref="G482">_xlfn.LET(_xlpm.x, Witney!$T$43:$AE$43, _xlpm.y, Witney!$T$45:$AE$70, _xlpm.z, Witney!$R$45:$R$70, IF(_xlfn.XLOOKUP($C482,_xlfn.XLOOKUP(G$412,_xlpm.x,_xlpm.y,""),_xlpm.z,"Not Declared")="", "Name not recorded",  _xlfn.XLOOKUP($C482,_xlfn.XLOOKUP(G$412,_xlpm.x,_xlpm.y,""),_xlpm.z,"Not Declared")))</f>
        <v>Not Declared</v>
      </c>
      <c r="H482" s="729" t="str" cm="1">
        <f t="array" ref="H482">_xlfn.LET(_xlpm.x, Witney!$T$43:$AE$43, _xlpm.y, Witney!$T$45:$AE$70, _xlpm.z, Witney!$R$45:$R$70, IF(_xlfn.XLOOKUP($C482,_xlfn.XLOOKUP(H$412,_xlpm.x,_xlpm.y,""),_xlpm.z,"Not Declared")="", "Name not recorded",  _xlfn.XLOOKUP($C482,_xlfn.XLOOKUP(H$412,_xlpm.x,_xlpm.y,""),_xlpm.z,"Not Declared")))</f>
        <v>Not Declared</v>
      </c>
      <c r="I482" s="729" t="str" cm="1">
        <f t="array" ref="I482">_xlfn.LET(_xlpm.x, Witney!$T$43:$AE$43, _xlpm.y, Witney!$T$45:$AE$70, _xlpm.z, Witney!$R$45:$R$70, IF(_xlfn.XLOOKUP($C482,_xlfn.XLOOKUP(I$412,_xlpm.x,_xlpm.y,""),_xlpm.z,"Not Declared")="", "Name not recorded",  _xlfn.XLOOKUP($C482,_xlfn.XLOOKUP(I$412,_xlpm.x,_xlpm.y,""),_xlpm.z,"Not Declared")))</f>
        <v>Not Declared</v>
      </c>
      <c r="J482" s="729" t="str" cm="1">
        <f t="array" ref="J482">_xlfn.LET(_xlpm.x, Witney!$T$43:$AE$43, _xlpm.y, Witney!$T$45:$AE$70, _xlpm.z, Witney!$R$45:$R$70, IF(_xlfn.XLOOKUP($C482,_xlfn.XLOOKUP(J$412,_xlpm.x,_xlpm.y,""),_xlpm.z,"Not Declared")="", "Name not recorded",  _xlfn.XLOOKUP($C482,_xlfn.XLOOKUP(J$412,_xlpm.x,_xlpm.y,""),_xlpm.z,"Not Declared")))</f>
        <v>Not Declared</v>
      </c>
      <c r="K482" s="729" t="str" cm="1">
        <f t="array" ref="K482">_xlfn.LET(_xlpm.x, Witney!$T$43:$AE$43, _xlpm.y, Witney!$T$45:$AE$70, _xlpm.z, Witney!$R$45:$R$70, IF(_xlfn.XLOOKUP($C482,_xlfn.XLOOKUP(K$412,_xlpm.x,_xlpm.y,""),_xlpm.z,"Not Declared")="", "Name not recorded",  _xlfn.XLOOKUP($C482,_xlfn.XLOOKUP(K$412,_xlpm.x,_xlpm.y,""),_xlpm.z,"Not Declared")))</f>
        <v>Not Declared</v>
      </c>
      <c r="L482" s="729" t="str" cm="1">
        <f t="array" ref="L482">_xlfn.LET(_xlpm.x, Witney!$T$43:$AE$43, _xlpm.y, Witney!$T$45:$AE$70, _xlpm.z, Witney!$R$45:$R$70, IF(_xlfn.XLOOKUP($C482,_xlfn.XLOOKUP(L$412,_xlpm.x,_xlpm.y,""),_xlpm.z,"Not Declared")="", "Name not recorded",  _xlfn.XLOOKUP($C482,_xlfn.XLOOKUP(L$412,_xlpm.x,_xlpm.y,""),_xlpm.z,"Not Declared")))</f>
        <v>Not Declared</v>
      </c>
      <c r="M482" s="729" t="str" cm="1">
        <f t="array" ref="M482">_xlfn.LET(_xlpm.x, Witney!$T$43:$AE$43, _xlpm.y, Witney!$T$45:$AE$70, _xlpm.z, Witney!$R$45:$R$70, IF(_xlfn.XLOOKUP($C482,_xlfn.XLOOKUP(M$412,_xlpm.x,_xlpm.y,""),_xlpm.z,"Not Declared")="", "Name not recorded",  _xlfn.XLOOKUP($C482,_xlfn.XLOOKUP(M$412,_xlpm.x,_xlpm.y,""),_xlpm.z,"Not Declared")))</f>
        <v>Not Declared</v>
      </c>
      <c r="N482" s="729" t="str" cm="1">
        <f t="array" ref="N482">_xlfn.LET(_xlpm.x, Witney!$T$43:$AE$43, _xlpm.y, Witney!$T$45:$AE$70, _xlpm.z, Witney!$R$45:$R$70, IF(_xlfn.XLOOKUP($C482,_xlfn.XLOOKUP(N$412,_xlpm.x,_xlpm.y,""),_xlpm.z,"Not Declared")="", "Name not recorded",  _xlfn.XLOOKUP($C482,_xlfn.XLOOKUP(N$412,_xlpm.x,_xlpm.y,""),_xlpm.z,"Not Declared")))</f>
        <v>Not Declared</v>
      </c>
      <c r="O482" s="729" t="str" cm="1">
        <f t="array" ref="O482">_xlfn.LET(_xlpm.x, Witney!$T$43:$AE$43, _xlpm.y, Witney!$T$45:$AE$70, _xlpm.z, Witney!$R$45:$R$70, IF(_xlfn.XLOOKUP($C482,_xlfn.XLOOKUP(O$412,_xlpm.x,_xlpm.y,""),_xlpm.z,"Not Declared")="", "Name not recorded",  _xlfn.XLOOKUP($C482,_xlfn.XLOOKUP(O$412,_xlpm.x,_xlpm.y,""),_xlpm.z,"Not Declared")))</f>
        <v>Not Declared</v>
      </c>
      <c r="P482" s="3"/>
      <c r="Q482" s="3"/>
      <c r="R482" s="3"/>
      <c r="S482" s="3"/>
      <c r="T482" s="3"/>
      <c r="U482" s="3"/>
      <c r="V482" s="3"/>
      <c r="W482" s="3"/>
      <c r="X482" s="12"/>
      <c r="AE482" s="370"/>
      <c r="CI482" s="370"/>
      <c r="DB482" s="89"/>
      <c r="DC482" s="89"/>
      <c r="DD482" s="89"/>
      <c r="DE482" s="89"/>
      <c r="DF482" s="89"/>
      <c r="DG482" s="89"/>
      <c r="DH482" s="433"/>
      <c r="DJ482" s="435"/>
      <c r="DL482" s="89"/>
      <c r="DM482" s="89"/>
      <c r="DN482" s="89"/>
      <c r="DO482" s="89"/>
      <c r="DP482" s="89"/>
      <c r="DQ482" s="433"/>
    </row>
    <row r="483" spans="1:131" s="359" customFormat="1" ht="21" customHeight="1">
      <c r="A483" s="358" t="str">
        <f t="shared" si="52"/>
        <v>Witney Road Runners</v>
      </c>
      <c r="B483" s="729"/>
      <c r="C483" s="729" t="s">
        <v>323</v>
      </c>
      <c r="D483" s="729" t="str" cm="1">
        <f t="array" ref="D483">_xlfn.LET(_xlpm.x, Witney!$T$43:$AE$43, _xlpm.y, Witney!$T$45:$AE$70, _xlpm.z, Witney!$R$45:$R$70, IF(_xlfn.XLOOKUP($C483,_xlfn.XLOOKUP(D$412,_xlpm.x,_xlpm.y,""),_xlpm.z,"Not Declared")="", "Name not recorded",  _xlfn.XLOOKUP($C483,_xlfn.XLOOKUP(D$412,_xlpm.x,_xlpm.y,""),_xlpm.z,"Not Declared")))</f>
        <v>Not Declared</v>
      </c>
      <c r="E483" s="729" t="str" cm="1">
        <f t="array" ref="E483">_xlfn.LET(_xlpm.x, Witney!$T$43:$AE$43, _xlpm.y, Witney!$T$45:$AE$70, _xlpm.z, Witney!$R$45:$R$70, IF(_xlfn.XLOOKUP($C483,_xlfn.XLOOKUP(E$412,_xlpm.x,_xlpm.y,""),_xlpm.z,"Not Declared")="", "Name not recorded",  _xlfn.XLOOKUP($C483,_xlfn.XLOOKUP(E$412,_xlpm.x,_xlpm.y,""),_xlpm.z,"Not Declared")))</f>
        <v>Not Declared</v>
      </c>
      <c r="F483" s="729" t="str" cm="1">
        <f t="array" ref="F483">_xlfn.LET(_xlpm.x, Witney!$T$43:$AE$43, _xlpm.y, Witney!$T$45:$AE$70, _xlpm.z, Witney!$R$45:$R$70, IF(_xlfn.XLOOKUP($C483,_xlfn.XLOOKUP(F$412,_xlpm.x,_xlpm.y,""),_xlpm.z,"Not Declared")="", "Name not recorded",  _xlfn.XLOOKUP($C483,_xlfn.XLOOKUP(F$412,_xlpm.x,_xlpm.y,""),_xlpm.z,"Not Declared")))</f>
        <v>Not Declared</v>
      </c>
      <c r="G483" s="729" t="str" cm="1">
        <f t="array" ref="G483">_xlfn.LET(_xlpm.x, Witney!$T$43:$AE$43, _xlpm.y, Witney!$T$45:$AE$70, _xlpm.z, Witney!$R$45:$R$70, IF(_xlfn.XLOOKUP($C483,_xlfn.XLOOKUP(G$412,_xlpm.x,_xlpm.y,""),_xlpm.z,"Not Declared")="", "Name not recorded",  _xlfn.XLOOKUP($C483,_xlfn.XLOOKUP(G$412,_xlpm.x,_xlpm.y,""),_xlpm.z,"Not Declared")))</f>
        <v>Not Declared</v>
      </c>
      <c r="H483" s="729" t="str" cm="1">
        <f t="array" ref="H483">_xlfn.LET(_xlpm.x, Witney!$T$43:$AE$43, _xlpm.y, Witney!$T$45:$AE$70, _xlpm.z, Witney!$R$45:$R$70, IF(_xlfn.XLOOKUP($C483,_xlfn.XLOOKUP(H$412,_xlpm.x,_xlpm.y,""),_xlpm.z,"Not Declared")="", "Name not recorded",  _xlfn.XLOOKUP($C483,_xlfn.XLOOKUP(H$412,_xlpm.x,_xlpm.y,""),_xlpm.z,"Not Declared")))</f>
        <v>Not Declared</v>
      </c>
      <c r="I483" s="729" t="str" cm="1">
        <f t="array" ref="I483">_xlfn.LET(_xlpm.x, Witney!$T$43:$AE$43, _xlpm.y, Witney!$T$45:$AE$70, _xlpm.z, Witney!$R$45:$R$70, IF(_xlfn.XLOOKUP($C483,_xlfn.XLOOKUP(I$412,_xlpm.x,_xlpm.y,""),_xlpm.z,"Not Declared")="", "Name not recorded",  _xlfn.XLOOKUP($C483,_xlfn.XLOOKUP(I$412,_xlpm.x,_xlpm.y,""),_xlpm.z,"Not Declared")))</f>
        <v>Not Declared</v>
      </c>
      <c r="J483" s="729" t="str" cm="1">
        <f t="array" ref="J483">_xlfn.LET(_xlpm.x, Witney!$T$43:$AE$43, _xlpm.y, Witney!$T$45:$AE$70, _xlpm.z, Witney!$R$45:$R$70, IF(_xlfn.XLOOKUP($C483,_xlfn.XLOOKUP(J$412,_xlpm.x,_xlpm.y,""),_xlpm.z,"Not Declared")="", "Name not recorded",  _xlfn.XLOOKUP($C483,_xlfn.XLOOKUP(J$412,_xlpm.x,_xlpm.y,""),_xlpm.z,"Not Declared")))</f>
        <v>Not Declared</v>
      </c>
      <c r="K483" s="729" t="str" cm="1">
        <f t="array" ref="K483">_xlfn.LET(_xlpm.x, Witney!$T$43:$AE$43, _xlpm.y, Witney!$T$45:$AE$70, _xlpm.z, Witney!$R$45:$R$70, IF(_xlfn.XLOOKUP($C483,_xlfn.XLOOKUP(K$412,_xlpm.x,_xlpm.y,""),_xlpm.z,"Not Declared")="", "Name not recorded",  _xlfn.XLOOKUP($C483,_xlfn.XLOOKUP(K$412,_xlpm.x,_xlpm.y,""),_xlpm.z,"Not Declared")))</f>
        <v>Not Declared</v>
      </c>
      <c r="L483" s="729" t="str" cm="1">
        <f t="array" ref="L483">_xlfn.LET(_xlpm.x, Witney!$T$43:$AE$43, _xlpm.y, Witney!$T$45:$AE$70, _xlpm.z, Witney!$R$45:$R$70, IF(_xlfn.XLOOKUP($C483,_xlfn.XLOOKUP(L$412,_xlpm.x,_xlpm.y,""),_xlpm.z,"Not Declared")="", "Name not recorded",  _xlfn.XLOOKUP($C483,_xlfn.XLOOKUP(L$412,_xlpm.x,_xlpm.y,""),_xlpm.z,"Not Declared")))</f>
        <v>Not Declared</v>
      </c>
      <c r="M483" s="729" t="str" cm="1">
        <f t="array" ref="M483">_xlfn.LET(_xlpm.x, Witney!$T$43:$AE$43, _xlpm.y, Witney!$T$45:$AE$70, _xlpm.z, Witney!$R$45:$R$70, IF(_xlfn.XLOOKUP($C483,_xlfn.XLOOKUP(M$412,_xlpm.x,_xlpm.y,""),_xlpm.z,"Not Declared")="", "Name not recorded",  _xlfn.XLOOKUP($C483,_xlfn.XLOOKUP(M$412,_xlpm.x,_xlpm.y,""),_xlpm.z,"Not Declared")))</f>
        <v>Not Declared</v>
      </c>
      <c r="N483" s="729" t="str" cm="1">
        <f t="array" ref="N483">_xlfn.LET(_xlpm.x, Witney!$T$43:$AE$43, _xlpm.y, Witney!$T$45:$AE$70, _xlpm.z, Witney!$R$45:$R$70, IF(_xlfn.XLOOKUP($C483,_xlfn.XLOOKUP(N$412,_xlpm.x,_xlpm.y,""),_xlpm.z,"Not Declared")="", "Name not recorded",  _xlfn.XLOOKUP($C483,_xlfn.XLOOKUP(N$412,_xlpm.x,_xlpm.y,""),_xlpm.z,"Not Declared")))</f>
        <v>Not Declared</v>
      </c>
      <c r="O483" s="729" t="str" cm="1">
        <f t="array" ref="O483">_xlfn.LET(_xlpm.x, Witney!$T$43:$AE$43, _xlpm.y, Witney!$T$45:$AE$70, _xlpm.z, Witney!$R$45:$R$70, IF(_xlfn.XLOOKUP($C483,_xlfn.XLOOKUP(O$412,_xlpm.x,_xlpm.y,""),_xlpm.z,"Not Declared")="", "Name not recorded",  _xlfn.XLOOKUP($C483,_xlfn.XLOOKUP(O$412,_xlpm.x,_xlpm.y,""),_xlpm.z,"Not Declared")))</f>
        <v>Not Declared</v>
      </c>
      <c r="P483" s="3"/>
      <c r="Q483" s="3"/>
      <c r="R483" s="3"/>
      <c r="S483" s="3"/>
      <c r="T483" s="3"/>
      <c r="U483" s="3"/>
      <c r="V483" s="3"/>
      <c r="W483" s="3"/>
      <c r="X483" s="12"/>
      <c r="AE483" s="370"/>
      <c r="CI483" s="370"/>
      <c r="DB483" s="89"/>
      <c r="DC483" s="89"/>
      <c r="DD483" s="89"/>
      <c r="DE483" s="89"/>
      <c r="DF483" s="89"/>
      <c r="DG483" s="89"/>
      <c r="DH483" s="433"/>
      <c r="DJ483" s="435"/>
      <c r="DL483" s="89"/>
      <c r="DM483" s="89"/>
      <c r="DN483" s="89"/>
      <c r="DO483" s="89"/>
      <c r="DP483" s="89"/>
      <c r="DQ483" s="433"/>
    </row>
    <row r="484" spans="1:131" s="359" customFormat="1" ht="21" customHeight="1">
      <c r="A484" s="358"/>
      <c r="B484" s="729"/>
      <c r="C484" s="729"/>
      <c r="D484" s="729"/>
      <c r="E484" s="729"/>
      <c r="F484" s="729"/>
      <c r="G484" s="729"/>
      <c r="H484" s="729"/>
      <c r="I484" s="729"/>
      <c r="J484" s="729"/>
      <c r="K484" s="729"/>
      <c r="L484" s="729"/>
      <c r="M484" s="729"/>
      <c r="N484" s="729"/>
      <c r="O484" s="729"/>
      <c r="P484" s="3"/>
      <c r="Q484" s="3"/>
      <c r="R484" s="3"/>
      <c r="S484" s="3"/>
      <c r="T484" s="3"/>
      <c r="U484" s="3"/>
      <c r="V484" s="3"/>
      <c r="W484" s="3"/>
      <c r="X484" s="12"/>
      <c r="AE484" s="370"/>
      <c r="CI484" s="370"/>
      <c r="DB484" s="89"/>
      <c r="DC484" s="89"/>
      <c r="DD484" s="89"/>
      <c r="DE484" s="89"/>
      <c r="DF484" s="89"/>
      <c r="DG484" s="89"/>
      <c r="DH484" s="433"/>
      <c r="DJ484" s="435"/>
      <c r="DL484" s="89"/>
      <c r="DM484" s="89"/>
      <c r="DN484" s="89"/>
      <c r="DO484" s="89"/>
      <c r="DP484" s="89"/>
      <c r="DQ484" s="433"/>
    </row>
    <row r="485" spans="1:131" s="359" customFormat="1" ht="21" customHeight="1">
      <c r="A485" s="358" t="str">
        <f>'Great Milton'!AJ$2</f>
        <v>Great Milton AC</v>
      </c>
      <c r="B485" s="729" t="str">
        <f>'Great Milton'!AV$1</f>
        <v>!</v>
      </c>
      <c r="C485" s="729" t="s">
        <v>71</v>
      </c>
      <c r="D485" s="729" t="str" cm="1">
        <f t="array" ref="D485">_xlfn.LET(_xlpm.x, 'Great Milton'!$T$43:$AE$43, _xlpm.y, 'Great Milton'!$T$45:$AE$70, _xlpm.z, 'Great Milton'!$R$45:$R$70, IF(_xlfn.XLOOKUP($C485,_xlfn.XLOOKUP(D$412,_xlpm.x,_xlpm.y,""),_xlpm.z,"Not Declared")="", "Name not recorded",  _xlfn.XLOOKUP($C485,_xlfn.XLOOKUP(D$412,_xlpm.x,_xlpm.y,""),_xlpm.z,"Not Declared")))</f>
        <v>Not Declared</v>
      </c>
      <c r="E485" s="729" t="str" cm="1">
        <f t="array" ref="E485">_xlfn.LET(_xlpm.x, 'Great Milton'!$T$43:$AE$43, _xlpm.y, 'Great Milton'!$T$45:$AE$70, _xlpm.z, 'Great Milton'!$R$45:$R$70, IF(_xlfn.XLOOKUP($C485,_xlfn.XLOOKUP(E$412,_xlpm.x,_xlpm.y,""),_xlpm.z,"Not Declared")="", "Name not recorded",  _xlfn.XLOOKUP($C485,_xlfn.XLOOKUP(E$412,_xlpm.x,_xlpm.y,""),_xlpm.z,"Not Declared")))</f>
        <v>Not Declared</v>
      </c>
      <c r="F485" s="729" t="str" cm="1">
        <f t="array" ref="F485">_xlfn.LET(_xlpm.x, 'Great Milton'!$T$43:$AE$43, _xlpm.y, 'Great Milton'!$T$45:$AE$70, _xlpm.z, 'Great Milton'!$R$45:$R$70, IF(_xlfn.XLOOKUP($C485,_xlfn.XLOOKUP(F$412,_xlpm.x,_xlpm.y,""),_xlpm.z,"Not Declared")="", "Name not recorded",  _xlfn.XLOOKUP($C485,_xlfn.XLOOKUP(F$412,_xlpm.x,_xlpm.y,""),_xlpm.z,"Not Declared")))</f>
        <v>Not Declared</v>
      </c>
      <c r="G485" s="729" t="str" cm="1">
        <f t="array" ref="G485">_xlfn.LET(_xlpm.x, 'Great Milton'!$T$43:$AE$43, _xlpm.y, 'Great Milton'!$T$45:$AE$70, _xlpm.z, 'Great Milton'!$R$45:$R$70, IF(_xlfn.XLOOKUP($C485,_xlfn.XLOOKUP(G$412,_xlpm.x,_xlpm.y,""),_xlpm.z,"Not Declared")="", "Name not recorded",  _xlfn.XLOOKUP($C485,_xlfn.XLOOKUP(G$412,_xlpm.x,_xlpm.y,""),_xlpm.z,"Not Declared")))</f>
        <v>Not Declared</v>
      </c>
      <c r="H485" s="729" t="str" cm="1">
        <f t="array" ref="H485">_xlfn.LET(_xlpm.x, 'Great Milton'!$T$43:$AE$43, _xlpm.y, 'Great Milton'!$T$45:$AE$70, _xlpm.z, 'Great Milton'!$R$45:$R$70, IF(_xlfn.XLOOKUP($C485,_xlfn.XLOOKUP(H$412,_xlpm.x,_xlpm.y,""),_xlpm.z,"Not Declared")="", "Name not recorded",  _xlfn.XLOOKUP($C485,_xlfn.XLOOKUP(H$412,_xlpm.x,_xlpm.y,""),_xlpm.z,"Not Declared")))</f>
        <v>Not Declared</v>
      </c>
      <c r="I485" s="729" t="str" cm="1">
        <f t="array" ref="I485">_xlfn.LET(_xlpm.x, 'Great Milton'!$T$43:$AE$43, _xlpm.y, 'Great Milton'!$T$45:$AE$70, _xlpm.z, 'Great Milton'!$R$45:$R$70, IF(_xlfn.XLOOKUP($C485,_xlfn.XLOOKUP(I$412,_xlpm.x,_xlpm.y,""),_xlpm.z,"Not Declared")="", "Name not recorded",  _xlfn.XLOOKUP($C485,_xlfn.XLOOKUP(I$412,_xlpm.x,_xlpm.y,""),_xlpm.z,"Not Declared")))</f>
        <v>Not Declared</v>
      </c>
      <c r="J485" s="729" t="str" cm="1">
        <f t="array" ref="J485">_xlfn.LET(_xlpm.x, 'Great Milton'!$T$43:$AE$43, _xlpm.y, 'Great Milton'!$T$45:$AE$70, _xlpm.z, 'Great Milton'!$R$45:$R$70, IF(_xlfn.XLOOKUP($C485,_xlfn.XLOOKUP(J$412,_xlpm.x,_xlpm.y,""),_xlpm.z,"Not Declared")="", "Name not recorded",  _xlfn.XLOOKUP($C485,_xlfn.XLOOKUP(J$412,_xlpm.x,_xlpm.y,""),_xlpm.z,"Not Declared")))</f>
        <v>Not Declared</v>
      </c>
      <c r="K485" s="729" t="str" cm="1">
        <f t="array" ref="K485">_xlfn.LET(_xlpm.x, 'Great Milton'!$T$43:$AE$43, _xlpm.y, 'Great Milton'!$T$45:$AE$70, _xlpm.z, 'Great Milton'!$R$45:$R$70, IF(_xlfn.XLOOKUP($C485,_xlfn.XLOOKUP(K$412,_xlpm.x,_xlpm.y,""),_xlpm.z,"Not Declared")="", "Name not recorded",  _xlfn.XLOOKUP($C485,_xlfn.XLOOKUP(K$412,_xlpm.x,_xlpm.y,""),_xlpm.z,"Not Declared")))</f>
        <v>Not Declared</v>
      </c>
      <c r="L485" s="729" t="str" cm="1">
        <f t="array" ref="L485">_xlfn.LET(_xlpm.x, 'Great Milton'!$T$43:$AE$43, _xlpm.y, 'Great Milton'!$T$45:$AE$70, _xlpm.z, 'Great Milton'!$R$45:$R$70, IF(_xlfn.XLOOKUP($C485,_xlfn.XLOOKUP(L$412,_xlpm.x,_xlpm.y,""),_xlpm.z,"Not Declared")="", "Name not recorded",  _xlfn.XLOOKUP($C485,_xlfn.XLOOKUP(L$412,_xlpm.x,_xlpm.y,""),_xlpm.z,"Not Declared")))</f>
        <v>Not Declared</v>
      </c>
      <c r="M485" s="729" t="str" cm="1">
        <f t="array" ref="M485">_xlfn.LET(_xlpm.x, 'Great Milton'!$T$43:$AE$43, _xlpm.y, 'Great Milton'!$T$45:$AE$70, _xlpm.z, 'Great Milton'!$R$45:$R$70, IF(_xlfn.XLOOKUP($C485,_xlfn.XLOOKUP(M$412,_xlpm.x,_xlpm.y,""),_xlpm.z,"Not Declared")="", "Name not recorded",  _xlfn.XLOOKUP($C485,_xlfn.XLOOKUP(M$412,_xlpm.x,_xlpm.y,""),_xlpm.z,"Not Declared")))</f>
        <v>Not Declared</v>
      </c>
      <c r="N485" s="729" t="str" cm="1">
        <f t="array" ref="N485">_xlfn.LET(_xlpm.x, 'Great Milton'!$T$43:$AE$43, _xlpm.y, 'Great Milton'!$T$45:$AE$70, _xlpm.z, 'Great Milton'!$R$45:$R$70, IF(_xlfn.XLOOKUP($C485,_xlfn.XLOOKUP(N$412,_xlpm.x,_xlpm.y,""),_xlpm.z,"Not Declared")="", "Name not recorded",  _xlfn.XLOOKUP($C485,_xlfn.XLOOKUP(N$412,_xlpm.x,_xlpm.y,""),_xlpm.z,"Not Declared")))</f>
        <v>Not Declared</v>
      </c>
      <c r="O485" s="729" t="str" cm="1">
        <f t="array" ref="O485">_xlfn.LET(_xlpm.x, 'Great Milton'!$T$43:$AE$43, _xlpm.y, 'Great Milton'!$T$45:$AE$70, _xlpm.z, 'Great Milton'!$R$45:$R$70, IF(_xlfn.XLOOKUP($C485,_xlfn.XLOOKUP(O$412,_xlpm.x,_xlpm.y,""),_xlpm.z,"Not Declared")="", "Name not recorded",  _xlfn.XLOOKUP($C485,_xlfn.XLOOKUP(O$412,_xlpm.x,_xlpm.y,""),_xlpm.z,"Not Declared")))</f>
        <v>Not Declared</v>
      </c>
      <c r="P485" s="732"/>
      <c r="Q485" s="732"/>
      <c r="R485" s="732"/>
      <c r="S485" s="732"/>
      <c r="T485" s="732"/>
      <c r="U485" s="732"/>
      <c r="V485" s="732"/>
      <c r="W485" s="732"/>
      <c r="X485" s="732"/>
      <c r="AE485" s="370"/>
      <c r="CI485" s="370"/>
      <c r="DB485" s="89"/>
      <c r="DC485" s="89"/>
      <c r="DD485" s="89"/>
      <c r="DE485" s="89"/>
      <c r="DF485" s="89"/>
      <c r="DG485" s="89"/>
      <c r="DH485" s="433"/>
      <c r="DJ485" s="435"/>
      <c r="DL485" s="89"/>
      <c r="DM485" s="89"/>
      <c r="DN485" s="89"/>
      <c r="DO485" s="89"/>
      <c r="DP485" s="89"/>
      <c r="DQ485" s="433"/>
    </row>
    <row r="486" spans="1:131" s="359" customFormat="1" ht="21" customHeight="1">
      <c r="A486" s="358" t="str">
        <f>A485</f>
        <v>Great Milton AC</v>
      </c>
      <c r="B486" s="729" t="str">
        <f>'Team Kennet'!AV$2</f>
        <v>XX</v>
      </c>
      <c r="C486" s="729" t="s">
        <v>65</v>
      </c>
      <c r="D486" s="729" t="str" cm="1">
        <f t="array" ref="D486">_xlfn.LET(_xlpm.x, 'Great Milton'!$T$43:$AE$43, _xlpm.y, 'Great Milton'!$T$45:$AE$70, _xlpm.z, 'Great Milton'!$R$45:$R$70, IF(_xlfn.XLOOKUP($C486,_xlfn.XLOOKUP(D$412,_xlpm.x,_xlpm.y,""),_xlpm.z,"Not Declared")="", "Name not recorded",  _xlfn.XLOOKUP($C486,_xlfn.XLOOKUP(D$412,_xlpm.x,_xlpm.y,""),_xlpm.z,"Not Declared")))</f>
        <v>Not Declared</v>
      </c>
      <c r="E486" s="729" t="str" cm="1">
        <f t="array" ref="E486">_xlfn.LET(_xlpm.x, 'Great Milton'!$T$43:$AE$43, _xlpm.y, 'Great Milton'!$T$45:$AE$70, _xlpm.z, 'Great Milton'!$R$45:$R$70, IF(_xlfn.XLOOKUP($C486,_xlfn.XLOOKUP(E$412,_xlpm.x,_xlpm.y,""),_xlpm.z,"Not Declared")="", "Name not recorded",  _xlfn.XLOOKUP($C486,_xlfn.XLOOKUP(E$412,_xlpm.x,_xlpm.y,""),_xlpm.z,"Not Declared")))</f>
        <v>Not Declared</v>
      </c>
      <c r="F486" s="729" t="str" cm="1">
        <f t="array" ref="F486">_xlfn.LET(_xlpm.x, 'Great Milton'!$T$43:$AE$43, _xlpm.y, 'Great Milton'!$T$45:$AE$70, _xlpm.z, 'Great Milton'!$R$45:$R$70, IF(_xlfn.XLOOKUP($C486,_xlfn.XLOOKUP(F$412,_xlpm.x,_xlpm.y,""),_xlpm.z,"Not Declared")="", "Name not recorded",  _xlfn.XLOOKUP($C486,_xlfn.XLOOKUP(F$412,_xlpm.x,_xlpm.y,""),_xlpm.z,"Not Declared")))</f>
        <v>Not Declared</v>
      </c>
      <c r="G486" s="729" t="str" cm="1">
        <f t="array" ref="G486">_xlfn.LET(_xlpm.x, 'Great Milton'!$T$43:$AE$43, _xlpm.y, 'Great Milton'!$T$45:$AE$70, _xlpm.z, 'Great Milton'!$R$45:$R$70, IF(_xlfn.XLOOKUP($C486,_xlfn.XLOOKUP(G$412,_xlpm.x,_xlpm.y,""),_xlpm.z,"Not Declared")="", "Name not recorded",  _xlfn.XLOOKUP($C486,_xlfn.XLOOKUP(G$412,_xlpm.x,_xlpm.y,""),_xlpm.z,"Not Declared")))</f>
        <v>Not Declared</v>
      </c>
      <c r="H486" s="729" t="str" cm="1">
        <f t="array" ref="H486">_xlfn.LET(_xlpm.x, 'Great Milton'!$T$43:$AE$43, _xlpm.y, 'Great Milton'!$T$45:$AE$70, _xlpm.z, 'Great Milton'!$R$45:$R$70, IF(_xlfn.XLOOKUP($C486,_xlfn.XLOOKUP(H$412,_xlpm.x,_xlpm.y,""),_xlpm.z,"Not Declared")="", "Name not recorded",  _xlfn.XLOOKUP($C486,_xlfn.XLOOKUP(H$412,_xlpm.x,_xlpm.y,""),_xlpm.z,"Not Declared")))</f>
        <v>Not Declared</v>
      </c>
      <c r="I486" s="729" t="str" cm="1">
        <f t="array" ref="I486">_xlfn.LET(_xlpm.x, 'Great Milton'!$T$43:$AE$43, _xlpm.y, 'Great Milton'!$T$45:$AE$70, _xlpm.z, 'Great Milton'!$R$45:$R$70, IF(_xlfn.XLOOKUP($C486,_xlfn.XLOOKUP(I$412,_xlpm.x,_xlpm.y,""),_xlpm.z,"Not Declared")="", "Name not recorded",  _xlfn.XLOOKUP($C486,_xlfn.XLOOKUP(I$412,_xlpm.x,_xlpm.y,""),_xlpm.z,"Not Declared")))</f>
        <v>Not Declared</v>
      </c>
      <c r="J486" s="729" t="str" cm="1">
        <f t="array" ref="J486">_xlfn.LET(_xlpm.x, 'Great Milton'!$T$43:$AE$43, _xlpm.y, 'Great Milton'!$T$45:$AE$70, _xlpm.z, 'Great Milton'!$R$45:$R$70, IF(_xlfn.XLOOKUP($C486,_xlfn.XLOOKUP(J$412,_xlpm.x,_xlpm.y,""),_xlpm.z,"Not Declared")="", "Name not recorded",  _xlfn.XLOOKUP($C486,_xlfn.XLOOKUP(J$412,_xlpm.x,_xlpm.y,""),_xlpm.z,"Not Declared")))</f>
        <v>Not Declared</v>
      </c>
      <c r="K486" s="729" t="str" cm="1">
        <f t="array" ref="K486">_xlfn.LET(_xlpm.x, 'Great Milton'!$T$43:$AE$43, _xlpm.y, 'Great Milton'!$T$45:$AE$70, _xlpm.z, 'Great Milton'!$R$45:$R$70, IF(_xlfn.XLOOKUP($C486,_xlfn.XLOOKUP(K$412,_xlpm.x,_xlpm.y,""),_xlpm.z,"Not Declared")="", "Name not recorded",  _xlfn.XLOOKUP($C486,_xlfn.XLOOKUP(K$412,_xlpm.x,_xlpm.y,""),_xlpm.z,"Not Declared")))</f>
        <v>Not Declared</v>
      </c>
      <c r="L486" s="729" t="str" cm="1">
        <f t="array" ref="L486">_xlfn.LET(_xlpm.x, 'Great Milton'!$T$43:$AE$43, _xlpm.y, 'Great Milton'!$T$45:$AE$70, _xlpm.z, 'Great Milton'!$R$45:$R$70, IF(_xlfn.XLOOKUP($C486,_xlfn.XLOOKUP(L$412,_xlpm.x,_xlpm.y,""),_xlpm.z,"Not Declared")="", "Name not recorded",  _xlfn.XLOOKUP($C486,_xlfn.XLOOKUP(L$412,_xlpm.x,_xlpm.y,""),_xlpm.z,"Not Declared")))</f>
        <v>Not Declared</v>
      </c>
      <c r="M486" s="729" t="str" cm="1">
        <f t="array" ref="M486">_xlfn.LET(_xlpm.x, 'Great Milton'!$T$43:$AE$43, _xlpm.y, 'Great Milton'!$T$45:$AE$70, _xlpm.z, 'Great Milton'!$R$45:$R$70, IF(_xlfn.XLOOKUP($C486,_xlfn.XLOOKUP(M$412,_xlpm.x,_xlpm.y,""),_xlpm.z,"Not Declared")="", "Name not recorded",  _xlfn.XLOOKUP($C486,_xlfn.XLOOKUP(M$412,_xlpm.x,_xlpm.y,""),_xlpm.z,"Not Declared")))</f>
        <v>Not Declared</v>
      </c>
      <c r="N486" s="729" t="str" cm="1">
        <f t="array" ref="N486">_xlfn.LET(_xlpm.x, 'Great Milton'!$T$43:$AE$43, _xlpm.y, 'Great Milton'!$T$45:$AE$70, _xlpm.z, 'Great Milton'!$R$45:$R$70, IF(_xlfn.XLOOKUP($C486,_xlfn.XLOOKUP(N$412,_xlpm.x,_xlpm.y,""),_xlpm.z,"Not Declared")="", "Name not recorded",  _xlfn.XLOOKUP($C486,_xlfn.XLOOKUP(N$412,_xlpm.x,_xlpm.y,""),_xlpm.z,"Not Declared")))</f>
        <v>Not Declared</v>
      </c>
      <c r="O486" s="729" t="str" cm="1">
        <f t="array" ref="O486">_xlfn.LET(_xlpm.x, 'Great Milton'!$T$43:$AE$43, _xlpm.y, 'Great Milton'!$T$45:$AE$70, _xlpm.z, 'Great Milton'!$R$45:$R$70, IF(_xlfn.XLOOKUP($C486,_xlfn.XLOOKUP(O$412,_xlpm.x,_xlpm.y,""),_xlpm.z,"Not Declared")="", "Name not recorded",  _xlfn.XLOOKUP($C486,_xlfn.XLOOKUP(O$412,_xlpm.x,_xlpm.y,""),_xlpm.z,"Not Declared")))</f>
        <v>Not Declared</v>
      </c>
      <c r="P486" s="732"/>
      <c r="Q486" s="732"/>
      <c r="R486" s="732"/>
      <c r="S486" s="732"/>
      <c r="T486" s="732"/>
      <c r="U486" s="732"/>
      <c r="V486" s="732"/>
      <c r="W486" s="732"/>
      <c r="X486" s="732"/>
      <c r="AE486" s="370"/>
      <c r="CI486" s="370"/>
      <c r="DB486" s="89"/>
      <c r="DC486" s="89"/>
      <c r="DD486" s="89"/>
      <c r="DE486" s="89"/>
      <c r="DF486" s="89"/>
      <c r="DG486" s="89"/>
      <c r="DH486" s="433"/>
      <c r="DJ486" s="435"/>
      <c r="DL486" s="89"/>
      <c r="DM486" s="89"/>
      <c r="DN486" s="89"/>
      <c r="DO486" s="89"/>
      <c r="DP486" s="89"/>
      <c r="DQ486" s="433"/>
    </row>
    <row r="487" spans="1:131" s="359" customFormat="1" ht="21" customHeight="1">
      <c r="A487" s="358" t="str">
        <f t="shared" ref="A487:A492" si="53">A486</f>
        <v>Great Milton AC</v>
      </c>
      <c r="B487" s="729"/>
      <c r="C487" s="729" t="s">
        <v>517</v>
      </c>
      <c r="D487" s="729" t="str" cm="1">
        <f t="array" ref="D487">_xlfn.LET(_xlpm.x, 'Great Milton'!$T$43:$AE$43, _xlpm.y, 'Great Milton'!$T$45:$AE$70, _xlpm.z, 'Great Milton'!$R$45:$R$70, IF(_xlfn.XLOOKUP($C487,_xlfn.XLOOKUP(D$412,_xlpm.x,_xlpm.y,""),_xlpm.z,"Not Declared")="", "Name not recorded",  _xlfn.XLOOKUP($C487,_xlfn.XLOOKUP(D$412,_xlpm.x,_xlpm.y,""),_xlpm.z,"Not Declared")))</f>
        <v>Not Declared</v>
      </c>
      <c r="E487" s="729" t="str" cm="1">
        <f t="array" ref="E487">_xlfn.LET(_xlpm.x, 'Great Milton'!$T$43:$AE$43, _xlpm.y, 'Great Milton'!$T$45:$AE$70, _xlpm.z, 'Great Milton'!$R$45:$R$70, IF(_xlfn.XLOOKUP($C487,_xlfn.XLOOKUP(E$412,_xlpm.x,_xlpm.y,""),_xlpm.z,"Not Declared")="", "Name not recorded",  _xlfn.XLOOKUP($C487,_xlfn.XLOOKUP(E$412,_xlpm.x,_xlpm.y,""),_xlpm.z,"Not Declared")))</f>
        <v>Not Declared</v>
      </c>
      <c r="F487" s="729" t="str" cm="1">
        <f t="array" ref="F487">_xlfn.LET(_xlpm.x, 'Great Milton'!$T$43:$AE$43, _xlpm.y, 'Great Milton'!$T$45:$AE$70, _xlpm.z, 'Great Milton'!$R$45:$R$70, IF(_xlfn.XLOOKUP($C487,_xlfn.XLOOKUP(F$412,_xlpm.x,_xlpm.y,""),_xlpm.z,"Not Declared")="", "Name not recorded",  _xlfn.XLOOKUP($C487,_xlfn.XLOOKUP(F$412,_xlpm.x,_xlpm.y,""),_xlpm.z,"Not Declared")))</f>
        <v>Not Declared</v>
      </c>
      <c r="G487" s="729" t="str" cm="1">
        <f t="array" ref="G487">_xlfn.LET(_xlpm.x, 'Great Milton'!$T$43:$AE$43, _xlpm.y, 'Great Milton'!$T$45:$AE$70, _xlpm.z, 'Great Milton'!$R$45:$R$70, IF(_xlfn.XLOOKUP($C487,_xlfn.XLOOKUP(G$412,_xlpm.x,_xlpm.y,""),_xlpm.z,"Not Declared")="", "Name not recorded",  _xlfn.XLOOKUP($C487,_xlfn.XLOOKUP(G$412,_xlpm.x,_xlpm.y,""),_xlpm.z,"Not Declared")))</f>
        <v>Not Declared</v>
      </c>
      <c r="H487" s="729" t="str" cm="1">
        <f t="array" ref="H487">_xlfn.LET(_xlpm.x, 'Great Milton'!$T$43:$AE$43, _xlpm.y, 'Great Milton'!$T$45:$AE$70, _xlpm.z, 'Great Milton'!$R$45:$R$70, IF(_xlfn.XLOOKUP($C487,_xlfn.XLOOKUP(H$412,_xlpm.x,_xlpm.y,""),_xlpm.z,"Not Declared")="", "Name not recorded",  _xlfn.XLOOKUP($C487,_xlfn.XLOOKUP(H$412,_xlpm.x,_xlpm.y,""),_xlpm.z,"Not Declared")))</f>
        <v>Not Declared</v>
      </c>
      <c r="I487" s="729" t="str" cm="1">
        <f t="array" ref="I487">_xlfn.LET(_xlpm.x, 'Great Milton'!$T$43:$AE$43, _xlpm.y, 'Great Milton'!$T$45:$AE$70, _xlpm.z, 'Great Milton'!$R$45:$R$70, IF(_xlfn.XLOOKUP($C487,_xlfn.XLOOKUP(I$412,_xlpm.x,_xlpm.y,""),_xlpm.z,"Not Declared")="", "Name not recorded",  _xlfn.XLOOKUP($C487,_xlfn.XLOOKUP(I$412,_xlpm.x,_xlpm.y,""),_xlpm.z,"Not Declared")))</f>
        <v>Not Declared</v>
      </c>
      <c r="J487" s="729" t="str" cm="1">
        <f t="array" ref="J487">_xlfn.LET(_xlpm.x, 'Great Milton'!$T$43:$AE$43, _xlpm.y, 'Great Milton'!$T$45:$AE$70, _xlpm.z, 'Great Milton'!$R$45:$R$70, IF(_xlfn.XLOOKUP($C487,_xlfn.XLOOKUP(J$412,_xlpm.x,_xlpm.y,""),_xlpm.z,"Not Declared")="", "Name not recorded",  _xlfn.XLOOKUP($C487,_xlfn.XLOOKUP(J$412,_xlpm.x,_xlpm.y,""),_xlpm.z,"Not Declared")))</f>
        <v>Not Declared</v>
      </c>
      <c r="K487" s="729" t="str" cm="1">
        <f t="array" ref="K487">_xlfn.LET(_xlpm.x, 'Great Milton'!$T$43:$AE$43, _xlpm.y, 'Great Milton'!$T$45:$AE$70, _xlpm.z, 'Great Milton'!$R$45:$R$70, IF(_xlfn.XLOOKUP($C487,_xlfn.XLOOKUP(K$412,_xlpm.x,_xlpm.y,""),_xlpm.z,"Not Declared")="", "Name not recorded",  _xlfn.XLOOKUP($C487,_xlfn.XLOOKUP(K$412,_xlpm.x,_xlpm.y,""),_xlpm.z,"Not Declared")))</f>
        <v>Not Declared</v>
      </c>
      <c r="L487" s="729" t="str" cm="1">
        <f t="array" ref="L487">_xlfn.LET(_xlpm.x, 'Great Milton'!$T$43:$AE$43, _xlpm.y, 'Great Milton'!$T$45:$AE$70, _xlpm.z, 'Great Milton'!$R$45:$R$70, IF(_xlfn.XLOOKUP($C487,_xlfn.XLOOKUP(L$412,_xlpm.x,_xlpm.y,""),_xlpm.z,"Not Declared")="", "Name not recorded",  _xlfn.XLOOKUP($C487,_xlfn.XLOOKUP(L$412,_xlpm.x,_xlpm.y,""),_xlpm.z,"Not Declared")))</f>
        <v>Not Declared</v>
      </c>
      <c r="M487" s="729" t="str" cm="1">
        <f t="array" ref="M487">_xlfn.LET(_xlpm.x, 'Great Milton'!$T$43:$AE$43, _xlpm.y, 'Great Milton'!$T$45:$AE$70, _xlpm.z, 'Great Milton'!$R$45:$R$70, IF(_xlfn.XLOOKUP($C487,_xlfn.XLOOKUP(M$412,_xlpm.x,_xlpm.y,""),_xlpm.z,"Not Declared")="", "Name not recorded",  _xlfn.XLOOKUP($C487,_xlfn.XLOOKUP(M$412,_xlpm.x,_xlpm.y,""),_xlpm.z,"Not Declared")))</f>
        <v>Not Declared</v>
      </c>
      <c r="N487" s="729" t="str" cm="1">
        <f t="array" ref="N487">_xlfn.LET(_xlpm.x, 'Great Milton'!$T$43:$AE$43, _xlpm.y, 'Great Milton'!$T$45:$AE$70, _xlpm.z, 'Great Milton'!$R$45:$R$70, IF(_xlfn.XLOOKUP($C487,_xlfn.XLOOKUP(N$412,_xlpm.x,_xlpm.y,""),_xlpm.z,"Not Declared")="", "Name not recorded",  _xlfn.XLOOKUP($C487,_xlfn.XLOOKUP(N$412,_xlpm.x,_xlpm.y,""),_xlpm.z,"Not Declared")))</f>
        <v>Not Declared</v>
      </c>
      <c r="O487" s="729" t="str" cm="1">
        <f t="array" ref="O487">_xlfn.LET(_xlpm.x, 'Great Milton'!$T$43:$AE$43, _xlpm.y, 'Great Milton'!$T$45:$AE$70, _xlpm.z, 'Great Milton'!$R$45:$R$70, IF(_xlfn.XLOOKUP($C487,_xlfn.XLOOKUP(O$412,_xlpm.x,_xlpm.y,""),_xlpm.z,"Not Declared")="", "Name not recorded",  _xlfn.XLOOKUP($C487,_xlfn.XLOOKUP(O$412,_xlpm.x,_xlpm.y,""),_xlpm.z,"Not Declared")))</f>
        <v>Not Declared</v>
      </c>
      <c r="P487" s="79" t="s">
        <v>517</v>
      </c>
      <c r="Q487" s="729" t="s">
        <v>319</v>
      </c>
      <c r="R487" s="729" t="s">
        <v>320</v>
      </c>
      <c r="S487" s="729" t="s">
        <v>321</v>
      </c>
      <c r="T487" s="729" t="str" cm="1">
        <f t="array" ref="T487">_xlfn.LET(_xlpm.x,'Great Milton'!$T$43:$AF$43, _xlpm.y, 'Great Milton'!$T$45:$AF$70, _xlpm.z, 'Great Milton'!$R$45:$R$70, IF(_xlfn.XLOOKUP(P487,_xlfn.XLOOKUP(T$412,_xlpm.x,_xlpm.y,""),_xlpm.z,"Not Declared")="", "Name not recorded",  _xlfn.XLOOKUP(P487,_xlfn.XLOOKUP(T$412,_xlpm.x,_xlpm.y,""),_xlpm.z,"Not Declared")))</f>
        <v>Not Declared</v>
      </c>
      <c r="U487" s="729" t="str" cm="1">
        <f t="array" ref="U487">_xlfn.LET(_xlpm.x,'Great Milton'!$T$43:$AF$43, _xlpm.y, 'Great Milton'!$T$45:$AF$70, _xlpm.z, 'Great Milton'!$R$45:$R$70, IF(_xlfn.XLOOKUP(Q487,_xlfn.XLOOKUP(U$412,_xlpm.x,_xlpm.y,""),_xlpm.z,"Not Declared")="", "Name not recorded",  _xlfn.XLOOKUP(Q487,_xlfn.XLOOKUP(U$412,_xlpm.x,_xlpm.y,""),_xlpm.z,"Not Declared")))</f>
        <v>Not Declared</v>
      </c>
      <c r="V487" s="729" t="str" cm="1">
        <f t="array" ref="V487">_xlfn.LET(_xlpm.x,'Great Milton'!$T$43:$AF$43, _xlpm.y, 'Great Milton'!$T$45:$AF$70, _xlpm.z, 'Great Milton'!$R$45:$R$70, IF(_xlfn.XLOOKUP(R487,_xlfn.XLOOKUP(V$412,_xlpm.x,_xlpm.y,""),_xlpm.z,"Not Declared")="", "Name not recorded",  _xlfn.XLOOKUP(R487,_xlfn.XLOOKUP(V$412,_xlpm.x,_xlpm.y,""),_xlpm.z,"Not Declared")))</f>
        <v>Not Declared</v>
      </c>
      <c r="W487" s="729" t="str" cm="1">
        <f t="array" ref="W487">_xlfn.LET(_xlpm.x,'Great Milton'!$T$43:$AF$43, _xlpm.y, 'Great Milton'!$T$45:$AF$70, _xlpm.z, 'Great Milton'!$R$45:$R$70, IF(_xlfn.XLOOKUP(S487,_xlfn.XLOOKUP(W$412,_xlpm.x,_xlpm.y,""),_xlpm.z,"Not Declared")="", "Name not recorded",  _xlfn.XLOOKUP(S487,_xlfn.XLOOKUP(W$412,_xlpm.x,_xlpm.y,""),_xlpm.z,"Not Declared")))</f>
        <v>Not Declared</v>
      </c>
      <c r="X487" s="358" t="str">
        <f>_xlfn.TEXTJOIN(", ",,T487:W487)</f>
        <v>Not Declared, Not Declared, Not Declared, Not Declared</v>
      </c>
      <c r="AE487" s="370"/>
      <c r="CI487" s="370"/>
      <c r="DB487" s="89"/>
      <c r="DC487" s="89"/>
      <c r="DD487" s="89"/>
      <c r="DE487" s="89"/>
      <c r="DF487" s="89"/>
      <c r="DG487" s="89"/>
      <c r="DH487" s="433"/>
      <c r="DJ487" s="435"/>
      <c r="DL487" s="89"/>
      <c r="DM487" s="89"/>
      <c r="DN487" s="89"/>
      <c r="DO487" s="89"/>
      <c r="DP487" s="89"/>
      <c r="DQ487" s="433"/>
    </row>
    <row r="488" spans="1:131" s="359" customFormat="1" ht="21" customHeight="1">
      <c r="A488" s="358" t="str">
        <f t="shared" si="53"/>
        <v>Great Milton AC</v>
      </c>
      <c r="B488" s="729"/>
      <c r="C488" s="729" t="s">
        <v>319</v>
      </c>
      <c r="D488" s="729" t="str" cm="1">
        <f t="array" ref="D488">_xlfn.LET(_xlpm.x, 'Great Milton'!$T$43:$AE$43, _xlpm.y, 'Great Milton'!$T$45:$AE$70, _xlpm.z, 'Great Milton'!$R$45:$R$70, IF(_xlfn.XLOOKUP($C488,_xlfn.XLOOKUP(D$412,_xlpm.x,_xlpm.y,""),_xlpm.z,"Not Declared")="", "Name not recorded",  _xlfn.XLOOKUP($C488,_xlfn.XLOOKUP(D$412,_xlpm.x,_xlpm.y,""),_xlpm.z,"Not Declared")))</f>
        <v>Not Declared</v>
      </c>
      <c r="E488" s="729" t="str" cm="1">
        <f t="array" ref="E488">_xlfn.LET(_xlpm.x, 'Great Milton'!$T$43:$AE$43, _xlpm.y, 'Great Milton'!$T$45:$AE$70, _xlpm.z, 'Great Milton'!$R$45:$R$70, IF(_xlfn.XLOOKUP($C488,_xlfn.XLOOKUP(E$412,_xlpm.x,_xlpm.y,""),_xlpm.z,"Not Declared")="", "Name not recorded",  _xlfn.XLOOKUP($C488,_xlfn.XLOOKUP(E$412,_xlpm.x,_xlpm.y,""),_xlpm.z,"Not Declared")))</f>
        <v>Not Declared</v>
      </c>
      <c r="F488" s="729" t="str" cm="1">
        <f t="array" ref="F488">_xlfn.LET(_xlpm.x, 'Great Milton'!$T$43:$AE$43, _xlpm.y, 'Great Milton'!$T$45:$AE$70, _xlpm.z, 'Great Milton'!$R$45:$R$70, IF(_xlfn.XLOOKUP($C488,_xlfn.XLOOKUP(F$412,_xlpm.x,_xlpm.y,""),_xlpm.z,"Not Declared")="", "Name not recorded",  _xlfn.XLOOKUP($C488,_xlfn.XLOOKUP(F$412,_xlpm.x,_xlpm.y,""),_xlpm.z,"Not Declared")))</f>
        <v>Not Declared</v>
      </c>
      <c r="G488" s="729" t="str" cm="1">
        <f t="array" ref="G488">_xlfn.LET(_xlpm.x, 'Great Milton'!$T$43:$AE$43, _xlpm.y, 'Great Milton'!$T$45:$AE$70, _xlpm.z, 'Great Milton'!$R$45:$R$70, IF(_xlfn.XLOOKUP($C488,_xlfn.XLOOKUP(G$412,_xlpm.x,_xlpm.y,""),_xlpm.z,"Not Declared")="", "Name not recorded",  _xlfn.XLOOKUP($C488,_xlfn.XLOOKUP(G$412,_xlpm.x,_xlpm.y,""),_xlpm.z,"Not Declared")))</f>
        <v>Not Declared</v>
      </c>
      <c r="H488" s="729" t="str" cm="1">
        <f t="array" ref="H488">_xlfn.LET(_xlpm.x, 'Great Milton'!$T$43:$AE$43, _xlpm.y, 'Great Milton'!$T$45:$AE$70, _xlpm.z, 'Great Milton'!$R$45:$R$70, IF(_xlfn.XLOOKUP($C488,_xlfn.XLOOKUP(H$412,_xlpm.x,_xlpm.y,""),_xlpm.z,"Not Declared")="", "Name not recorded",  _xlfn.XLOOKUP($C488,_xlfn.XLOOKUP(H$412,_xlpm.x,_xlpm.y,""),_xlpm.z,"Not Declared")))</f>
        <v>Not Declared</v>
      </c>
      <c r="I488" s="729" t="str" cm="1">
        <f t="array" ref="I488">_xlfn.LET(_xlpm.x, 'Great Milton'!$T$43:$AE$43, _xlpm.y, 'Great Milton'!$T$45:$AE$70, _xlpm.z, 'Great Milton'!$R$45:$R$70, IF(_xlfn.XLOOKUP($C488,_xlfn.XLOOKUP(I$412,_xlpm.x,_xlpm.y,""),_xlpm.z,"Not Declared")="", "Name not recorded",  _xlfn.XLOOKUP($C488,_xlfn.XLOOKUP(I$412,_xlpm.x,_xlpm.y,""),_xlpm.z,"Not Declared")))</f>
        <v>Not Declared</v>
      </c>
      <c r="J488" s="729" t="str" cm="1">
        <f t="array" ref="J488">_xlfn.LET(_xlpm.x, 'Great Milton'!$T$43:$AE$43, _xlpm.y, 'Great Milton'!$T$45:$AE$70, _xlpm.z, 'Great Milton'!$R$45:$R$70, IF(_xlfn.XLOOKUP($C488,_xlfn.XLOOKUP(J$412,_xlpm.x,_xlpm.y,""),_xlpm.z,"Not Declared")="", "Name not recorded",  _xlfn.XLOOKUP($C488,_xlfn.XLOOKUP(J$412,_xlpm.x,_xlpm.y,""),_xlpm.z,"Not Declared")))</f>
        <v>Not Declared</v>
      </c>
      <c r="K488" s="729" t="str" cm="1">
        <f t="array" ref="K488">_xlfn.LET(_xlpm.x, 'Great Milton'!$T$43:$AE$43, _xlpm.y, 'Great Milton'!$T$45:$AE$70, _xlpm.z, 'Great Milton'!$R$45:$R$70, IF(_xlfn.XLOOKUP($C488,_xlfn.XLOOKUP(K$412,_xlpm.x,_xlpm.y,""),_xlpm.z,"Not Declared")="", "Name not recorded",  _xlfn.XLOOKUP($C488,_xlfn.XLOOKUP(K$412,_xlpm.x,_xlpm.y,""),_xlpm.z,"Not Declared")))</f>
        <v>Not Declared</v>
      </c>
      <c r="L488" s="729" t="str" cm="1">
        <f t="array" ref="L488">_xlfn.LET(_xlpm.x, 'Great Milton'!$T$43:$AE$43, _xlpm.y, 'Great Milton'!$T$45:$AE$70, _xlpm.z, 'Great Milton'!$R$45:$R$70, IF(_xlfn.XLOOKUP($C488,_xlfn.XLOOKUP(L$412,_xlpm.x,_xlpm.y,""),_xlpm.z,"Not Declared")="", "Name not recorded",  _xlfn.XLOOKUP($C488,_xlfn.XLOOKUP(L$412,_xlpm.x,_xlpm.y,""),_xlpm.z,"Not Declared")))</f>
        <v>Not Declared</v>
      </c>
      <c r="M488" s="729" t="str" cm="1">
        <f t="array" ref="M488">_xlfn.LET(_xlpm.x, 'Great Milton'!$T$43:$AE$43, _xlpm.y, 'Great Milton'!$T$45:$AE$70, _xlpm.z, 'Great Milton'!$R$45:$R$70, IF(_xlfn.XLOOKUP($C488,_xlfn.XLOOKUP(M$412,_xlpm.x,_xlpm.y,""),_xlpm.z,"Not Declared")="", "Name not recorded",  _xlfn.XLOOKUP($C488,_xlfn.XLOOKUP(M$412,_xlpm.x,_xlpm.y,""),_xlpm.z,"Not Declared")))</f>
        <v>Not Declared</v>
      </c>
      <c r="N488" s="729" t="str" cm="1">
        <f t="array" ref="N488">_xlfn.LET(_xlpm.x, 'Great Milton'!$T$43:$AE$43, _xlpm.y, 'Great Milton'!$T$45:$AE$70, _xlpm.z, 'Great Milton'!$R$45:$R$70, IF(_xlfn.XLOOKUP($C488,_xlfn.XLOOKUP(N$412,_xlpm.x,_xlpm.y,""),_xlpm.z,"Not Declared")="", "Name not recorded",  _xlfn.XLOOKUP($C488,_xlfn.XLOOKUP(N$412,_xlpm.x,_xlpm.y,""),_xlpm.z,"Not Declared")))</f>
        <v>Not Declared</v>
      </c>
      <c r="O488" s="729" t="str" cm="1">
        <f t="array" ref="O488">_xlfn.LET(_xlpm.x, 'Great Milton'!$T$43:$AE$43, _xlpm.y, 'Great Milton'!$T$45:$AE$70, _xlpm.z, 'Great Milton'!$R$45:$R$70, IF(_xlfn.XLOOKUP($C488,_xlfn.XLOOKUP(O$412,_xlpm.x,_xlpm.y,""),_xlpm.z,"Not Declared")="", "Name not recorded",  _xlfn.XLOOKUP($C488,_xlfn.XLOOKUP(O$412,_xlpm.x,_xlpm.y,""),_xlpm.z,"Not Declared")))</f>
        <v>Not Declared</v>
      </c>
      <c r="P488" s="3"/>
      <c r="Q488" s="3"/>
      <c r="R488" s="3"/>
      <c r="S488" s="3"/>
      <c r="T488" s="3"/>
      <c r="U488" s="3"/>
      <c r="V488" s="3"/>
      <c r="W488" s="3"/>
      <c r="X488" s="12"/>
      <c r="AE488" s="370"/>
      <c r="CI488" s="370"/>
      <c r="DB488" s="89"/>
      <c r="DC488" s="89"/>
      <c r="DD488" s="89"/>
      <c r="DE488" s="89"/>
      <c r="DF488" s="89"/>
      <c r="DG488" s="89"/>
      <c r="DH488" s="433"/>
      <c r="DJ488" s="435"/>
      <c r="DL488" s="89"/>
      <c r="DM488" s="89"/>
      <c r="DN488" s="89"/>
      <c r="DO488" s="89"/>
      <c r="DP488" s="89"/>
      <c r="DQ488" s="433"/>
    </row>
    <row r="489" spans="1:131" s="359" customFormat="1" ht="21" customHeight="1">
      <c r="A489" s="358" t="str">
        <f t="shared" si="53"/>
        <v>Great Milton AC</v>
      </c>
      <c r="B489" s="729"/>
      <c r="C489" s="729" t="s">
        <v>320</v>
      </c>
      <c r="D489" s="729" t="str" cm="1">
        <f t="array" ref="D489">_xlfn.LET(_xlpm.x, 'Great Milton'!$T$43:$AE$43, _xlpm.y, 'Great Milton'!$T$45:$AE$70, _xlpm.z, 'Great Milton'!$R$45:$R$70, IF(_xlfn.XLOOKUP($C489,_xlfn.XLOOKUP(D$412,_xlpm.x,_xlpm.y,""),_xlpm.z,"Not Declared")="", "Name not recorded",  _xlfn.XLOOKUP($C489,_xlfn.XLOOKUP(D$412,_xlpm.x,_xlpm.y,""),_xlpm.z,"Not Declared")))</f>
        <v>Not Declared</v>
      </c>
      <c r="E489" s="729" t="str" cm="1">
        <f t="array" ref="E489">_xlfn.LET(_xlpm.x, 'Great Milton'!$T$43:$AE$43, _xlpm.y, 'Great Milton'!$T$45:$AE$70, _xlpm.z, 'Great Milton'!$R$45:$R$70, IF(_xlfn.XLOOKUP($C489,_xlfn.XLOOKUP(E$412,_xlpm.x,_xlpm.y,""),_xlpm.z,"Not Declared")="", "Name not recorded",  _xlfn.XLOOKUP($C489,_xlfn.XLOOKUP(E$412,_xlpm.x,_xlpm.y,""),_xlpm.z,"Not Declared")))</f>
        <v>Not Declared</v>
      </c>
      <c r="F489" s="729" t="str" cm="1">
        <f t="array" ref="F489">_xlfn.LET(_xlpm.x, 'Great Milton'!$T$43:$AE$43, _xlpm.y, 'Great Milton'!$T$45:$AE$70, _xlpm.z, 'Great Milton'!$R$45:$R$70, IF(_xlfn.XLOOKUP($C489,_xlfn.XLOOKUP(F$412,_xlpm.x,_xlpm.y,""),_xlpm.z,"Not Declared")="", "Name not recorded",  _xlfn.XLOOKUP($C489,_xlfn.XLOOKUP(F$412,_xlpm.x,_xlpm.y,""),_xlpm.z,"Not Declared")))</f>
        <v>Not Declared</v>
      </c>
      <c r="G489" s="729" t="str" cm="1">
        <f t="array" ref="G489">_xlfn.LET(_xlpm.x, 'Great Milton'!$T$43:$AE$43, _xlpm.y, 'Great Milton'!$T$45:$AE$70, _xlpm.z, 'Great Milton'!$R$45:$R$70, IF(_xlfn.XLOOKUP($C489,_xlfn.XLOOKUP(G$412,_xlpm.x,_xlpm.y,""),_xlpm.z,"Not Declared")="", "Name not recorded",  _xlfn.XLOOKUP($C489,_xlfn.XLOOKUP(G$412,_xlpm.x,_xlpm.y,""),_xlpm.z,"Not Declared")))</f>
        <v>Not Declared</v>
      </c>
      <c r="H489" s="729" t="str" cm="1">
        <f t="array" ref="H489">_xlfn.LET(_xlpm.x, 'Great Milton'!$T$43:$AE$43, _xlpm.y, 'Great Milton'!$T$45:$AE$70, _xlpm.z, 'Great Milton'!$R$45:$R$70, IF(_xlfn.XLOOKUP($C489,_xlfn.XLOOKUP(H$412,_xlpm.x,_xlpm.y,""),_xlpm.z,"Not Declared")="", "Name not recorded",  _xlfn.XLOOKUP($C489,_xlfn.XLOOKUP(H$412,_xlpm.x,_xlpm.y,""),_xlpm.z,"Not Declared")))</f>
        <v>Not Declared</v>
      </c>
      <c r="I489" s="729" t="str" cm="1">
        <f t="array" ref="I489">_xlfn.LET(_xlpm.x, 'Great Milton'!$T$43:$AE$43, _xlpm.y, 'Great Milton'!$T$45:$AE$70, _xlpm.z, 'Great Milton'!$R$45:$R$70, IF(_xlfn.XLOOKUP($C489,_xlfn.XLOOKUP(I$412,_xlpm.x,_xlpm.y,""),_xlpm.z,"Not Declared")="", "Name not recorded",  _xlfn.XLOOKUP($C489,_xlfn.XLOOKUP(I$412,_xlpm.x,_xlpm.y,""),_xlpm.z,"Not Declared")))</f>
        <v>Not Declared</v>
      </c>
      <c r="J489" s="729" t="str" cm="1">
        <f t="array" ref="J489">_xlfn.LET(_xlpm.x, 'Great Milton'!$T$43:$AE$43, _xlpm.y, 'Great Milton'!$T$45:$AE$70, _xlpm.z, 'Great Milton'!$R$45:$R$70, IF(_xlfn.XLOOKUP($C489,_xlfn.XLOOKUP(J$412,_xlpm.x,_xlpm.y,""),_xlpm.z,"Not Declared")="", "Name not recorded",  _xlfn.XLOOKUP($C489,_xlfn.XLOOKUP(J$412,_xlpm.x,_xlpm.y,""),_xlpm.z,"Not Declared")))</f>
        <v>Not Declared</v>
      </c>
      <c r="K489" s="729" t="str" cm="1">
        <f t="array" ref="K489">_xlfn.LET(_xlpm.x, 'Great Milton'!$T$43:$AE$43, _xlpm.y, 'Great Milton'!$T$45:$AE$70, _xlpm.z, 'Great Milton'!$R$45:$R$70, IF(_xlfn.XLOOKUP($C489,_xlfn.XLOOKUP(K$412,_xlpm.x,_xlpm.y,""),_xlpm.z,"Not Declared")="", "Name not recorded",  _xlfn.XLOOKUP($C489,_xlfn.XLOOKUP(K$412,_xlpm.x,_xlpm.y,""),_xlpm.z,"Not Declared")))</f>
        <v>Not Declared</v>
      </c>
      <c r="L489" s="729" t="str" cm="1">
        <f t="array" ref="L489">_xlfn.LET(_xlpm.x, 'Great Milton'!$T$43:$AE$43, _xlpm.y, 'Great Milton'!$T$45:$AE$70, _xlpm.z, 'Great Milton'!$R$45:$R$70, IF(_xlfn.XLOOKUP($C489,_xlfn.XLOOKUP(L$412,_xlpm.x,_xlpm.y,""),_xlpm.z,"Not Declared")="", "Name not recorded",  _xlfn.XLOOKUP($C489,_xlfn.XLOOKUP(L$412,_xlpm.x,_xlpm.y,""),_xlpm.z,"Not Declared")))</f>
        <v>Not Declared</v>
      </c>
      <c r="M489" s="729" t="str" cm="1">
        <f t="array" ref="M489">_xlfn.LET(_xlpm.x, 'Great Milton'!$T$43:$AE$43, _xlpm.y, 'Great Milton'!$T$45:$AE$70, _xlpm.z, 'Great Milton'!$R$45:$R$70, IF(_xlfn.XLOOKUP($C489,_xlfn.XLOOKUP(M$412,_xlpm.x,_xlpm.y,""),_xlpm.z,"Not Declared")="", "Name not recorded",  _xlfn.XLOOKUP($C489,_xlfn.XLOOKUP(M$412,_xlpm.x,_xlpm.y,""),_xlpm.z,"Not Declared")))</f>
        <v>Not Declared</v>
      </c>
      <c r="N489" s="729" t="str" cm="1">
        <f t="array" ref="N489">_xlfn.LET(_xlpm.x, 'Great Milton'!$T$43:$AE$43, _xlpm.y, 'Great Milton'!$T$45:$AE$70, _xlpm.z, 'Great Milton'!$R$45:$R$70, IF(_xlfn.XLOOKUP($C489,_xlfn.XLOOKUP(N$412,_xlpm.x,_xlpm.y,""),_xlpm.z,"Not Declared")="", "Name not recorded",  _xlfn.XLOOKUP($C489,_xlfn.XLOOKUP(N$412,_xlpm.x,_xlpm.y,""),_xlpm.z,"Not Declared")))</f>
        <v>Not Declared</v>
      </c>
      <c r="O489" s="729" t="str" cm="1">
        <f t="array" ref="O489">_xlfn.LET(_xlpm.x, 'Great Milton'!$T$43:$AE$43, _xlpm.y, 'Great Milton'!$T$45:$AE$70, _xlpm.z, 'Great Milton'!$R$45:$R$70, IF(_xlfn.XLOOKUP($C489,_xlfn.XLOOKUP(O$412,_xlpm.x,_xlpm.y,""),_xlpm.z,"Not Declared")="", "Name not recorded",  _xlfn.XLOOKUP($C489,_xlfn.XLOOKUP(O$412,_xlpm.x,_xlpm.y,""),_xlpm.z,"Not Declared")))</f>
        <v>Not Declared</v>
      </c>
      <c r="P489" s="3"/>
      <c r="Q489" s="3"/>
      <c r="R489" s="3"/>
      <c r="S489" s="3"/>
      <c r="T489" s="15"/>
      <c r="U489" s="15"/>
      <c r="V489" s="15"/>
      <c r="W489" s="15"/>
      <c r="X489" s="3"/>
      <c r="AE489" s="370"/>
      <c r="CI489" s="370"/>
      <c r="DB489" s="89"/>
      <c r="DC489" s="89"/>
      <c r="DD489" s="89"/>
      <c r="DE489" s="89"/>
      <c r="DF489" s="89"/>
      <c r="DG489" s="89"/>
      <c r="DH489" s="433"/>
      <c r="DJ489" s="435"/>
      <c r="DL489" s="89"/>
      <c r="DM489" s="89"/>
      <c r="DN489" s="89"/>
      <c r="DO489" s="89"/>
      <c r="DP489" s="89"/>
      <c r="DQ489" s="433"/>
    </row>
    <row r="490" spans="1:131" s="359" customFormat="1" ht="21" customHeight="1">
      <c r="A490" s="358" t="str">
        <f t="shared" si="53"/>
        <v>Great Milton AC</v>
      </c>
      <c r="B490" s="729"/>
      <c r="C490" s="729" t="s">
        <v>321</v>
      </c>
      <c r="D490" s="729" t="str" cm="1">
        <f t="array" ref="D490">_xlfn.LET(_xlpm.x, 'Great Milton'!$T$43:$AE$43, _xlpm.y, 'Great Milton'!$T$45:$AE$70, _xlpm.z, 'Great Milton'!$R$45:$R$70, IF(_xlfn.XLOOKUP($C490,_xlfn.XLOOKUP(D$412,_xlpm.x,_xlpm.y,""),_xlpm.z,"Not Declared")="", "Name not recorded",  _xlfn.XLOOKUP($C490,_xlfn.XLOOKUP(D$412,_xlpm.x,_xlpm.y,""),_xlpm.z,"Not Declared")))</f>
        <v>Not Declared</v>
      </c>
      <c r="E490" s="729" t="str" cm="1">
        <f t="array" ref="E490">_xlfn.LET(_xlpm.x, 'Great Milton'!$T$43:$AE$43, _xlpm.y, 'Great Milton'!$T$45:$AE$70, _xlpm.z, 'Great Milton'!$R$45:$R$70, IF(_xlfn.XLOOKUP($C490,_xlfn.XLOOKUP(E$412,_xlpm.x,_xlpm.y,""),_xlpm.z,"Not Declared")="", "Name not recorded",  _xlfn.XLOOKUP($C490,_xlfn.XLOOKUP(E$412,_xlpm.x,_xlpm.y,""),_xlpm.z,"Not Declared")))</f>
        <v>Not Declared</v>
      </c>
      <c r="F490" s="729" t="str" cm="1">
        <f t="array" ref="F490">_xlfn.LET(_xlpm.x, 'Great Milton'!$T$43:$AE$43, _xlpm.y, 'Great Milton'!$T$45:$AE$70, _xlpm.z, 'Great Milton'!$R$45:$R$70, IF(_xlfn.XLOOKUP($C490,_xlfn.XLOOKUP(F$412,_xlpm.x,_xlpm.y,""),_xlpm.z,"Not Declared")="", "Name not recorded",  _xlfn.XLOOKUP($C490,_xlfn.XLOOKUP(F$412,_xlpm.x,_xlpm.y,""),_xlpm.z,"Not Declared")))</f>
        <v>Not Declared</v>
      </c>
      <c r="G490" s="729" t="str" cm="1">
        <f t="array" ref="G490">_xlfn.LET(_xlpm.x, 'Great Milton'!$T$43:$AE$43, _xlpm.y, 'Great Milton'!$T$45:$AE$70, _xlpm.z, 'Great Milton'!$R$45:$R$70, IF(_xlfn.XLOOKUP($C490,_xlfn.XLOOKUP(G$412,_xlpm.x,_xlpm.y,""),_xlpm.z,"Not Declared")="", "Name not recorded",  _xlfn.XLOOKUP($C490,_xlfn.XLOOKUP(G$412,_xlpm.x,_xlpm.y,""),_xlpm.z,"Not Declared")))</f>
        <v>Not Declared</v>
      </c>
      <c r="H490" s="729" t="str" cm="1">
        <f t="array" ref="H490">_xlfn.LET(_xlpm.x, 'Great Milton'!$T$43:$AE$43, _xlpm.y, 'Great Milton'!$T$45:$AE$70, _xlpm.z, 'Great Milton'!$R$45:$R$70, IF(_xlfn.XLOOKUP($C490,_xlfn.XLOOKUP(H$412,_xlpm.x,_xlpm.y,""),_xlpm.z,"Not Declared")="", "Name not recorded",  _xlfn.XLOOKUP($C490,_xlfn.XLOOKUP(H$412,_xlpm.x,_xlpm.y,""),_xlpm.z,"Not Declared")))</f>
        <v>Not Declared</v>
      </c>
      <c r="I490" s="729" t="str" cm="1">
        <f t="array" ref="I490">_xlfn.LET(_xlpm.x, 'Great Milton'!$T$43:$AE$43, _xlpm.y, 'Great Milton'!$T$45:$AE$70, _xlpm.z, 'Great Milton'!$R$45:$R$70, IF(_xlfn.XLOOKUP($C490,_xlfn.XLOOKUP(I$412,_xlpm.x,_xlpm.y,""),_xlpm.z,"Not Declared")="", "Name not recorded",  _xlfn.XLOOKUP($C490,_xlfn.XLOOKUP(I$412,_xlpm.x,_xlpm.y,""),_xlpm.z,"Not Declared")))</f>
        <v>Not Declared</v>
      </c>
      <c r="J490" s="729" t="str" cm="1">
        <f t="array" ref="J490">_xlfn.LET(_xlpm.x, 'Great Milton'!$T$43:$AE$43, _xlpm.y, 'Great Milton'!$T$45:$AE$70, _xlpm.z, 'Great Milton'!$R$45:$R$70, IF(_xlfn.XLOOKUP($C490,_xlfn.XLOOKUP(J$412,_xlpm.x,_xlpm.y,""),_xlpm.z,"Not Declared")="", "Name not recorded",  _xlfn.XLOOKUP($C490,_xlfn.XLOOKUP(J$412,_xlpm.x,_xlpm.y,""),_xlpm.z,"Not Declared")))</f>
        <v>Not Declared</v>
      </c>
      <c r="K490" s="729" t="str" cm="1">
        <f t="array" ref="K490">_xlfn.LET(_xlpm.x, 'Great Milton'!$T$43:$AE$43, _xlpm.y, 'Great Milton'!$T$45:$AE$70, _xlpm.z, 'Great Milton'!$R$45:$R$70, IF(_xlfn.XLOOKUP($C490,_xlfn.XLOOKUP(K$412,_xlpm.x,_xlpm.y,""),_xlpm.z,"Not Declared")="", "Name not recorded",  _xlfn.XLOOKUP($C490,_xlfn.XLOOKUP(K$412,_xlpm.x,_xlpm.y,""),_xlpm.z,"Not Declared")))</f>
        <v>Not Declared</v>
      </c>
      <c r="L490" s="729" t="str" cm="1">
        <f t="array" ref="L490">_xlfn.LET(_xlpm.x, 'Great Milton'!$T$43:$AE$43, _xlpm.y, 'Great Milton'!$T$45:$AE$70, _xlpm.z, 'Great Milton'!$R$45:$R$70, IF(_xlfn.XLOOKUP($C490,_xlfn.XLOOKUP(L$412,_xlpm.x,_xlpm.y,""),_xlpm.z,"Not Declared")="", "Name not recorded",  _xlfn.XLOOKUP($C490,_xlfn.XLOOKUP(L$412,_xlpm.x,_xlpm.y,""),_xlpm.z,"Not Declared")))</f>
        <v>Not Declared</v>
      </c>
      <c r="M490" s="729" t="str" cm="1">
        <f t="array" ref="M490">_xlfn.LET(_xlpm.x, 'Great Milton'!$T$43:$AE$43, _xlpm.y, 'Great Milton'!$T$45:$AE$70, _xlpm.z, 'Great Milton'!$R$45:$R$70, IF(_xlfn.XLOOKUP($C490,_xlfn.XLOOKUP(M$412,_xlpm.x,_xlpm.y,""),_xlpm.z,"Not Declared")="", "Name not recorded",  _xlfn.XLOOKUP($C490,_xlfn.XLOOKUP(M$412,_xlpm.x,_xlpm.y,""),_xlpm.z,"Not Declared")))</f>
        <v>Not Declared</v>
      </c>
      <c r="N490" s="729" t="str" cm="1">
        <f t="array" ref="N490">_xlfn.LET(_xlpm.x, 'Great Milton'!$T$43:$AE$43, _xlpm.y, 'Great Milton'!$T$45:$AE$70, _xlpm.z, 'Great Milton'!$R$45:$R$70, IF(_xlfn.XLOOKUP($C490,_xlfn.XLOOKUP(N$412,_xlpm.x,_xlpm.y,""),_xlpm.z,"Not Declared")="", "Name not recorded",  _xlfn.XLOOKUP($C490,_xlfn.XLOOKUP(N$412,_xlpm.x,_xlpm.y,""),_xlpm.z,"Not Declared")))</f>
        <v>Not Declared</v>
      </c>
      <c r="O490" s="729" t="str" cm="1">
        <f t="array" ref="O490">_xlfn.LET(_xlpm.x, 'Great Milton'!$T$43:$AE$43, _xlpm.y, 'Great Milton'!$T$45:$AE$70, _xlpm.z, 'Great Milton'!$R$45:$R$70, IF(_xlfn.XLOOKUP($C490,_xlfn.XLOOKUP(O$412,_xlpm.x,_xlpm.y,""),_xlpm.z,"Not Declared")="", "Name not recorded",  _xlfn.XLOOKUP($C490,_xlfn.XLOOKUP(O$412,_xlpm.x,_xlpm.y,""),_xlpm.z,"Not Declared")))</f>
        <v>Not Declared</v>
      </c>
      <c r="P490" s="3"/>
      <c r="Q490" s="3"/>
      <c r="R490" s="3"/>
      <c r="S490" s="3"/>
      <c r="T490" s="3"/>
      <c r="U490" s="3"/>
      <c r="V490" s="3"/>
      <c r="W490" s="3"/>
      <c r="X490" s="12"/>
      <c r="AE490" s="370"/>
      <c r="CI490" s="370"/>
      <c r="DB490" s="89"/>
      <c r="DC490" s="89"/>
      <c r="DD490" s="89"/>
      <c r="DE490" s="89"/>
      <c r="DF490" s="89"/>
      <c r="DG490" s="89"/>
      <c r="DH490" s="433"/>
      <c r="DJ490" s="435"/>
      <c r="DL490" s="89"/>
      <c r="DM490" s="89"/>
      <c r="DN490" s="89"/>
      <c r="DO490" s="89"/>
      <c r="DP490" s="89"/>
      <c r="DQ490" s="433"/>
    </row>
    <row r="491" spans="1:131" s="359" customFormat="1" ht="21" customHeight="1">
      <c r="A491" s="358" t="str">
        <f t="shared" si="53"/>
        <v>Great Milton AC</v>
      </c>
      <c r="B491" s="729"/>
      <c r="C491" s="729" t="s">
        <v>322</v>
      </c>
      <c r="D491" s="729" t="str" cm="1">
        <f t="array" ref="D491">_xlfn.LET(_xlpm.x, 'Great Milton'!$T$43:$AE$43, _xlpm.y, 'Great Milton'!$T$45:$AE$70, _xlpm.z, 'Great Milton'!$R$45:$R$70, IF(_xlfn.XLOOKUP($C491,_xlfn.XLOOKUP(D$412,_xlpm.x,_xlpm.y,""),_xlpm.z,"Not Declared")="", "Name not recorded",  _xlfn.XLOOKUP($C491,_xlfn.XLOOKUP(D$412,_xlpm.x,_xlpm.y,""),_xlpm.z,"Not Declared")))</f>
        <v>Not Declared</v>
      </c>
      <c r="E491" s="729" t="str" cm="1">
        <f t="array" ref="E491">_xlfn.LET(_xlpm.x, 'Great Milton'!$T$43:$AE$43, _xlpm.y, 'Great Milton'!$T$45:$AE$70, _xlpm.z, 'Great Milton'!$R$45:$R$70, IF(_xlfn.XLOOKUP($C491,_xlfn.XLOOKUP(E$412,_xlpm.x,_xlpm.y,""),_xlpm.z,"Not Declared")="", "Name not recorded",  _xlfn.XLOOKUP($C491,_xlfn.XLOOKUP(E$412,_xlpm.x,_xlpm.y,""),_xlpm.z,"Not Declared")))</f>
        <v>Not Declared</v>
      </c>
      <c r="F491" s="729" t="str" cm="1">
        <f t="array" ref="F491">_xlfn.LET(_xlpm.x, 'Great Milton'!$T$43:$AE$43, _xlpm.y, 'Great Milton'!$T$45:$AE$70, _xlpm.z, 'Great Milton'!$R$45:$R$70, IF(_xlfn.XLOOKUP($C491,_xlfn.XLOOKUP(F$412,_xlpm.x,_xlpm.y,""),_xlpm.z,"Not Declared")="", "Name not recorded",  _xlfn.XLOOKUP($C491,_xlfn.XLOOKUP(F$412,_xlpm.x,_xlpm.y,""),_xlpm.z,"Not Declared")))</f>
        <v>Not Declared</v>
      </c>
      <c r="G491" s="729" t="str" cm="1">
        <f t="array" ref="G491">_xlfn.LET(_xlpm.x, 'Great Milton'!$T$43:$AE$43, _xlpm.y, 'Great Milton'!$T$45:$AE$70, _xlpm.z, 'Great Milton'!$R$45:$R$70, IF(_xlfn.XLOOKUP($C491,_xlfn.XLOOKUP(G$412,_xlpm.x,_xlpm.y,""),_xlpm.z,"Not Declared")="", "Name not recorded",  _xlfn.XLOOKUP($C491,_xlfn.XLOOKUP(G$412,_xlpm.x,_xlpm.y,""),_xlpm.z,"Not Declared")))</f>
        <v>Not Declared</v>
      </c>
      <c r="H491" s="729" t="str" cm="1">
        <f t="array" ref="H491">_xlfn.LET(_xlpm.x, 'Great Milton'!$T$43:$AE$43, _xlpm.y, 'Great Milton'!$T$45:$AE$70, _xlpm.z, 'Great Milton'!$R$45:$R$70, IF(_xlfn.XLOOKUP($C491,_xlfn.XLOOKUP(H$412,_xlpm.x,_xlpm.y,""),_xlpm.z,"Not Declared")="", "Name not recorded",  _xlfn.XLOOKUP($C491,_xlfn.XLOOKUP(H$412,_xlpm.x,_xlpm.y,""),_xlpm.z,"Not Declared")))</f>
        <v>Not Declared</v>
      </c>
      <c r="I491" s="729" t="str" cm="1">
        <f t="array" ref="I491">_xlfn.LET(_xlpm.x, 'Great Milton'!$T$43:$AE$43, _xlpm.y, 'Great Milton'!$T$45:$AE$70, _xlpm.z, 'Great Milton'!$R$45:$R$70, IF(_xlfn.XLOOKUP($C491,_xlfn.XLOOKUP(I$412,_xlpm.x,_xlpm.y,""),_xlpm.z,"Not Declared")="", "Name not recorded",  _xlfn.XLOOKUP($C491,_xlfn.XLOOKUP(I$412,_xlpm.x,_xlpm.y,""),_xlpm.z,"Not Declared")))</f>
        <v>Not Declared</v>
      </c>
      <c r="J491" s="729" t="str" cm="1">
        <f t="array" ref="J491">_xlfn.LET(_xlpm.x, 'Great Milton'!$T$43:$AE$43, _xlpm.y, 'Great Milton'!$T$45:$AE$70, _xlpm.z, 'Great Milton'!$R$45:$R$70, IF(_xlfn.XLOOKUP($C491,_xlfn.XLOOKUP(J$412,_xlpm.x,_xlpm.y,""),_xlpm.z,"Not Declared")="", "Name not recorded",  _xlfn.XLOOKUP($C491,_xlfn.XLOOKUP(J$412,_xlpm.x,_xlpm.y,""),_xlpm.z,"Not Declared")))</f>
        <v>Not Declared</v>
      </c>
      <c r="K491" s="729" t="str" cm="1">
        <f t="array" ref="K491">_xlfn.LET(_xlpm.x, 'Great Milton'!$T$43:$AE$43, _xlpm.y, 'Great Milton'!$T$45:$AE$70, _xlpm.z, 'Great Milton'!$R$45:$R$70, IF(_xlfn.XLOOKUP($C491,_xlfn.XLOOKUP(K$412,_xlpm.x,_xlpm.y,""),_xlpm.z,"Not Declared")="", "Name not recorded",  _xlfn.XLOOKUP($C491,_xlfn.XLOOKUP(K$412,_xlpm.x,_xlpm.y,""),_xlpm.z,"Not Declared")))</f>
        <v>Not Declared</v>
      </c>
      <c r="L491" s="729" t="str" cm="1">
        <f t="array" ref="L491">_xlfn.LET(_xlpm.x, 'Great Milton'!$T$43:$AE$43, _xlpm.y, 'Great Milton'!$T$45:$AE$70, _xlpm.z, 'Great Milton'!$R$45:$R$70, IF(_xlfn.XLOOKUP($C491,_xlfn.XLOOKUP(L$412,_xlpm.x,_xlpm.y,""),_xlpm.z,"Not Declared")="", "Name not recorded",  _xlfn.XLOOKUP($C491,_xlfn.XLOOKUP(L$412,_xlpm.x,_xlpm.y,""),_xlpm.z,"Not Declared")))</f>
        <v>Not Declared</v>
      </c>
      <c r="M491" s="729" t="str" cm="1">
        <f t="array" ref="M491">_xlfn.LET(_xlpm.x, 'Great Milton'!$T$43:$AE$43, _xlpm.y, 'Great Milton'!$T$45:$AE$70, _xlpm.z, 'Great Milton'!$R$45:$R$70, IF(_xlfn.XLOOKUP($C491,_xlfn.XLOOKUP(M$412,_xlpm.x,_xlpm.y,""),_xlpm.z,"Not Declared")="", "Name not recorded",  _xlfn.XLOOKUP($C491,_xlfn.XLOOKUP(M$412,_xlpm.x,_xlpm.y,""),_xlpm.z,"Not Declared")))</f>
        <v>Not Declared</v>
      </c>
      <c r="N491" s="729" t="str" cm="1">
        <f t="array" ref="N491">_xlfn.LET(_xlpm.x, 'Great Milton'!$T$43:$AE$43, _xlpm.y, 'Great Milton'!$T$45:$AE$70, _xlpm.z, 'Great Milton'!$R$45:$R$70, IF(_xlfn.XLOOKUP($C491,_xlfn.XLOOKUP(N$412,_xlpm.x,_xlpm.y,""),_xlpm.z,"Not Declared")="", "Name not recorded",  _xlfn.XLOOKUP($C491,_xlfn.XLOOKUP(N$412,_xlpm.x,_xlpm.y,""),_xlpm.z,"Not Declared")))</f>
        <v>Not Declared</v>
      </c>
      <c r="O491" s="729" t="str" cm="1">
        <f t="array" ref="O491">_xlfn.LET(_xlpm.x, 'Great Milton'!$T$43:$AE$43, _xlpm.y, 'Great Milton'!$T$45:$AE$70, _xlpm.z, 'Great Milton'!$R$45:$R$70, IF(_xlfn.XLOOKUP($C491,_xlfn.XLOOKUP(O$412,_xlpm.x,_xlpm.y,""),_xlpm.z,"Not Declared")="", "Name not recorded",  _xlfn.XLOOKUP($C491,_xlfn.XLOOKUP(O$412,_xlpm.x,_xlpm.y,""),_xlpm.z,"Not Declared")))</f>
        <v>Not Declared</v>
      </c>
      <c r="P491" s="3"/>
      <c r="Q491" s="3"/>
      <c r="R491" s="3"/>
      <c r="S491" s="3"/>
      <c r="T491" s="3"/>
      <c r="U491" s="3"/>
      <c r="V491" s="3"/>
      <c r="W491" s="3"/>
      <c r="X491" s="12"/>
      <c r="AE491" s="370"/>
      <c r="CI491" s="370"/>
      <c r="DB491" s="89"/>
      <c r="DC491" s="89"/>
      <c r="DD491" s="89"/>
      <c r="DE491" s="89"/>
      <c r="DF491" s="89"/>
      <c r="DG491" s="89"/>
      <c r="DH491" s="433"/>
      <c r="DJ491" s="435"/>
      <c r="DL491" s="89"/>
      <c r="DM491" s="89"/>
      <c r="DN491" s="89"/>
      <c r="DO491" s="89"/>
      <c r="DP491" s="89"/>
      <c r="DQ491" s="433"/>
    </row>
    <row r="492" spans="1:131" s="359" customFormat="1" ht="21" customHeight="1">
      <c r="A492" s="358" t="str">
        <f t="shared" si="53"/>
        <v>Great Milton AC</v>
      </c>
      <c r="B492" s="729"/>
      <c r="C492" s="729" t="s">
        <v>323</v>
      </c>
      <c r="D492" s="729" t="str" cm="1">
        <f t="array" ref="D492">_xlfn.LET(_xlpm.x, 'Great Milton'!$T$43:$AE$43, _xlpm.y, 'Great Milton'!$T$45:$AE$70, _xlpm.z, 'Great Milton'!$R$45:$R$70, IF(_xlfn.XLOOKUP($C492,_xlfn.XLOOKUP(D$412,_xlpm.x,_xlpm.y,""),_xlpm.z,"Not Declared")="", "Name not recorded",  _xlfn.XLOOKUP($C492,_xlfn.XLOOKUP(D$412,_xlpm.x,_xlpm.y,""),_xlpm.z,"Not Declared")))</f>
        <v>Not Declared</v>
      </c>
      <c r="E492" s="729" t="str" cm="1">
        <f t="array" ref="E492">_xlfn.LET(_xlpm.x, 'Great Milton'!$T$43:$AE$43, _xlpm.y, 'Great Milton'!$T$45:$AE$70, _xlpm.z, 'Great Milton'!$R$45:$R$70, IF(_xlfn.XLOOKUP($C492,_xlfn.XLOOKUP(E$412,_xlpm.x,_xlpm.y,""),_xlpm.z,"Not Declared")="", "Name not recorded",  _xlfn.XLOOKUP($C492,_xlfn.XLOOKUP(E$412,_xlpm.x,_xlpm.y,""),_xlpm.z,"Not Declared")))</f>
        <v>Not Declared</v>
      </c>
      <c r="F492" s="729" t="str" cm="1">
        <f t="array" ref="F492">_xlfn.LET(_xlpm.x, 'Great Milton'!$T$43:$AE$43, _xlpm.y, 'Great Milton'!$T$45:$AE$70, _xlpm.z, 'Great Milton'!$R$45:$R$70, IF(_xlfn.XLOOKUP($C492,_xlfn.XLOOKUP(F$412,_xlpm.x,_xlpm.y,""),_xlpm.z,"Not Declared")="", "Name not recorded",  _xlfn.XLOOKUP($C492,_xlfn.XLOOKUP(F$412,_xlpm.x,_xlpm.y,""),_xlpm.z,"Not Declared")))</f>
        <v>Not Declared</v>
      </c>
      <c r="G492" s="729" t="str" cm="1">
        <f t="array" ref="G492">_xlfn.LET(_xlpm.x, 'Great Milton'!$T$43:$AE$43, _xlpm.y, 'Great Milton'!$T$45:$AE$70, _xlpm.z, 'Great Milton'!$R$45:$R$70, IF(_xlfn.XLOOKUP($C492,_xlfn.XLOOKUP(G$412,_xlpm.x,_xlpm.y,""),_xlpm.z,"Not Declared")="", "Name not recorded",  _xlfn.XLOOKUP($C492,_xlfn.XLOOKUP(G$412,_xlpm.x,_xlpm.y,""),_xlpm.z,"Not Declared")))</f>
        <v>Not Declared</v>
      </c>
      <c r="H492" s="729" t="str" cm="1">
        <f t="array" ref="H492">_xlfn.LET(_xlpm.x, 'Great Milton'!$T$43:$AE$43, _xlpm.y, 'Great Milton'!$T$45:$AE$70, _xlpm.z, 'Great Milton'!$R$45:$R$70, IF(_xlfn.XLOOKUP($C492,_xlfn.XLOOKUP(H$412,_xlpm.x,_xlpm.y,""),_xlpm.z,"Not Declared")="", "Name not recorded",  _xlfn.XLOOKUP($C492,_xlfn.XLOOKUP(H$412,_xlpm.x,_xlpm.y,""),_xlpm.z,"Not Declared")))</f>
        <v>Not Declared</v>
      </c>
      <c r="I492" s="729" t="str" cm="1">
        <f t="array" ref="I492">_xlfn.LET(_xlpm.x, 'Great Milton'!$T$43:$AE$43, _xlpm.y, 'Great Milton'!$T$45:$AE$70, _xlpm.z, 'Great Milton'!$R$45:$R$70, IF(_xlfn.XLOOKUP($C492,_xlfn.XLOOKUP(I$412,_xlpm.x,_xlpm.y,""),_xlpm.z,"Not Declared")="", "Name not recorded",  _xlfn.XLOOKUP($C492,_xlfn.XLOOKUP(I$412,_xlpm.x,_xlpm.y,""),_xlpm.z,"Not Declared")))</f>
        <v>Not Declared</v>
      </c>
      <c r="J492" s="729" t="str" cm="1">
        <f t="array" ref="J492">_xlfn.LET(_xlpm.x, 'Great Milton'!$T$43:$AE$43, _xlpm.y, 'Great Milton'!$T$45:$AE$70, _xlpm.z, 'Great Milton'!$R$45:$R$70, IF(_xlfn.XLOOKUP($C492,_xlfn.XLOOKUP(J$412,_xlpm.x,_xlpm.y,""),_xlpm.z,"Not Declared")="", "Name not recorded",  _xlfn.XLOOKUP($C492,_xlfn.XLOOKUP(J$412,_xlpm.x,_xlpm.y,""),_xlpm.z,"Not Declared")))</f>
        <v>Not Declared</v>
      </c>
      <c r="K492" s="729" t="str" cm="1">
        <f t="array" ref="K492">_xlfn.LET(_xlpm.x, 'Great Milton'!$T$43:$AE$43, _xlpm.y, 'Great Milton'!$T$45:$AE$70, _xlpm.z, 'Great Milton'!$R$45:$R$70, IF(_xlfn.XLOOKUP($C492,_xlfn.XLOOKUP(K$412,_xlpm.x,_xlpm.y,""),_xlpm.z,"Not Declared")="", "Name not recorded",  _xlfn.XLOOKUP($C492,_xlfn.XLOOKUP(K$412,_xlpm.x,_xlpm.y,""),_xlpm.z,"Not Declared")))</f>
        <v>Not Declared</v>
      </c>
      <c r="L492" s="729" t="str" cm="1">
        <f t="array" ref="L492">_xlfn.LET(_xlpm.x, 'Great Milton'!$T$43:$AE$43, _xlpm.y, 'Great Milton'!$T$45:$AE$70, _xlpm.z, 'Great Milton'!$R$45:$R$70, IF(_xlfn.XLOOKUP($C492,_xlfn.XLOOKUP(L$412,_xlpm.x,_xlpm.y,""),_xlpm.z,"Not Declared")="", "Name not recorded",  _xlfn.XLOOKUP($C492,_xlfn.XLOOKUP(L$412,_xlpm.x,_xlpm.y,""),_xlpm.z,"Not Declared")))</f>
        <v>Not Declared</v>
      </c>
      <c r="M492" s="729" t="str" cm="1">
        <f t="array" ref="M492">_xlfn.LET(_xlpm.x, 'Great Milton'!$T$43:$AE$43, _xlpm.y, 'Great Milton'!$T$45:$AE$70, _xlpm.z, 'Great Milton'!$R$45:$R$70, IF(_xlfn.XLOOKUP($C492,_xlfn.XLOOKUP(M$412,_xlpm.x,_xlpm.y,""),_xlpm.z,"Not Declared")="", "Name not recorded",  _xlfn.XLOOKUP($C492,_xlfn.XLOOKUP(M$412,_xlpm.x,_xlpm.y,""),_xlpm.z,"Not Declared")))</f>
        <v>Not Declared</v>
      </c>
      <c r="N492" s="729" t="str" cm="1">
        <f t="array" ref="N492">_xlfn.LET(_xlpm.x, 'Great Milton'!$T$43:$AE$43, _xlpm.y, 'Great Milton'!$T$45:$AE$70, _xlpm.z, 'Great Milton'!$R$45:$R$70, IF(_xlfn.XLOOKUP($C492,_xlfn.XLOOKUP(N$412,_xlpm.x,_xlpm.y,""),_xlpm.z,"Not Declared")="", "Name not recorded",  _xlfn.XLOOKUP($C492,_xlfn.XLOOKUP(N$412,_xlpm.x,_xlpm.y,""),_xlpm.z,"Not Declared")))</f>
        <v>Not Declared</v>
      </c>
      <c r="O492" s="729" t="str" cm="1">
        <f t="array" ref="O492">_xlfn.LET(_xlpm.x, 'Great Milton'!$T$43:$AE$43, _xlpm.y, 'Great Milton'!$T$45:$AE$70, _xlpm.z, 'Great Milton'!$R$45:$R$70, IF(_xlfn.XLOOKUP($C492,_xlfn.XLOOKUP(O$412,_xlpm.x,_xlpm.y,""),_xlpm.z,"Not Declared")="", "Name not recorded",  _xlfn.XLOOKUP($C492,_xlfn.XLOOKUP(O$412,_xlpm.x,_xlpm.y,""),_xlpm.z,"Not Declared")))</f>
        <v>Not Declared</v>
      </c>
      <c r="P492" s="3"/>
      <c r="Q492" s="3"/>
      <c r="R492" s="3"/>
      <c r="S492" s="3"/>
      <c r="T492" s="3"/>
      <c r="U492" s="3"/>
      <c r="V492" s="3"/>
      <c r="W492" s="3"/>
      <c r="X492" s="12"/>
      <c r="AE492" s="370"/>
      <c r="CI492" s="370"/>
      <c r="DB492" s="89"/>
      <c r="DC492" s="89"/>
      <c r="DD492" s="89"/>
      <c r="DE492" s="89"/>
      <c r="DF492" s="89"/>
      <c r="DG492" s="89"/>
      <c r="DH492" s="433"/>
      <c r="DJ492" s="435"/>
      <c r="DL492" s="89"/>
      <c r="DM492" s="89"/>
      <c r="DN492" s="89"/>
      <c r="DO492" s="89"/>
      <c r="DP492" s="89"/>
      <c r="DQ492" s="433"/>
    </row>
    <row r="493" spans="1:131" s="359" customFormat="1" ht="21" customHeight="1">
      <c r="A493" s="358"/>
      <c r="B493" s="729"/>
      <c r="C493" s="729"/>
      <c r="D493" s="729"/>
      <c r="E493" s="729"/>
      <c r="F493" s="729"/>
      <c r="G493" s="729"/>
      <c r="H493" s="729"/>
      <c r="I493" s="729"/>
      <c r="J493" s="729"/>
      <c r="K493" s="729"/>
      <c r="L493" s="729"/>
      <c r="M493" s="729"/>
      <c r="N493" s="729"/>
      <c r="O493" s="729"/>
      <c r="P493" s="3"/>
      <c r="Q493" s="3"/>
      <c r="R493" s="3"/>
      <c r="S493" s="3"/>
      <c r="T493" s="3"/>
      <c r="U493" s="3"/>
      <c r="V493" s="3"/>
      <c r="W493" s="3"/>
      <c r="X493" s="12"/>
      <c r="AE493" s="370"/>
      <c r="CI493" s="370"/>
      <c r="DB493" s="89"/>
      <c r="DC493" s="89"/>
      <c r="DD493" s="89"/>
      <c r="DE493" s="89"/>
      <c r="DF493" s="89"/>
      <c r="DG493" s="89"/>
      <c r="DH493" s="433"/>
      <c r="DJ493" s="435"/>
      <c r="DL493" s="89"/>
      <c r="DM493" s="89"/>
      <c r="DN493" s="89"/>
      <c r="DO493" s="89"/>
      <c r="DP493" s="89"/>
      <c r="DQ493" s="433"/>
    </row>
    <row r="494" spans="1:131" s="359" customFormat="1" ht="21" customHeight="1">
      <c r="A494" s="39" t="s">
        <v>114</v>
      </c>
      <c r="B494" s="752" t="s">
        <v>52</v>
      </c>
      <c r="C494" s="752" t="s">
        <v>514</v>
      </c>
      <c r="D494" s="752" t="str">
        <f>Abingdon!AL43</f>
        <v>TRIPLE JUMP</v>
      </c>
      <c r="E494" s="752" t="str">
        <f>Abingdon!AM43</f>
        <v>HIGH JUMP</v>
      </c>
      <c r="F494" s="752" t="str">
        <f>Abingdon!AN43</f>
        <v>100mH</v>
      </c>
      <c r="G494" s="752" t="str">
        <f>Abingdon!AO43</f>
        <v>1500m</v>
      </c>
      <c r="H494" s="752" t="str">
        <f>Abingdon!AP43</f>
        <v>DISCUS</v>
      </c>
      <c r="I494" s="752" t="str">
        <f>Abingdon!AQ43</f>
        <v>SHOT</v>
      </c>
      <c r="J494" s="752" t="str">
        <f>Abingdon!AR43</f>
        <v>100m</v>
      </c>
      <c r="K494" s="752" t="str">
        <f>Abingdon!AS43</f>
        <v>400m</v>
      </c>
      <c r="L494" s="752" t="str">
        <f>Abingdon!AT43</f>
        <v>JAVELIN</v>
      </c>
      <c r="M494" s="752" t="str">
        <f>Abingdon!AU43</f>
        <v>LONG JUMP</v>
      </c>
      <c r="N494" s="752" t="str">
        <f>Abingdon!AV43</f>
        <v>200m</v>
      </c>
      <c r="O494" s="752" t="str">
        <f>Abingdon!AW43</f>
        <v>800m</v>
      </c>
      <c r="P494" s="752" t="s">
        <v>515</v>
      </c>
      <c r="Q494" s="752" t="s">
        <v>515</v>
      </c>
      <c r="R494" s="752" t="s">
        <v>515</v>
      </c>
      <c r="S494" s="752" t="s">
        <v>515</v>
      </c>
      <c r="T494" s="752" t="s">
        <v>309</v>
      </c>
      <c r="U494" s="752" t="s">
        <v>309</v>
      </c>
      <c r="V494" s="752" t="s">
        <v>309</v>
      </c>
      <c r="W494" s="752" t="s">
        <v>309</v>
      </c>
      <c r="X494" s="752" t="s">
        <v>309</v>
      </c>
      <c r="Z494" s="433"/>
      <c r="AA494" s="433"/>
      <c r="AB494" s="445" t="s">
        <v>158</v>
      </c>
      <c r="AC494" s="446"/>
      <c r="AD494" s="445"/>
      <c r="AE494" s="445"/>
      <c r="AF494" s="445"/>
      <c r="AG494" s="445"/>
      <c r="AH494" s="433"/>
      <c r="AI494" s="433"/>
      <c r="AJ494" s="445" t="s">
        <v>127</v>
      </c>
      <c r="AK494" s="446"/>
      <c r="AL494" s="445"/>
      <c r="AM494" s="445"/>
      <c r="AN494" s="445"/>
      <c r="AO494" s="445"/>
      <c r="AP494" s="433"/>
      <c r="AQ494" s="433"/>
      <c r="AR494" s="445" t="s">
        <v>130</v>
      </c>
      <c r="AS494" s="446"/>
      <c r="AT494" s="445"/>
      <c r="AU494" s="445"/>
      <c r="AV494" s="445"/>
      <c r="AW494" s="445"/>
      <c r="AX494" s="12"/>
      <c r="AY494" s="12"/>
      <c r="AZ494" s="445" t="s">
        <v>191</v>
      </c>
      <c r="BA494" s="445"/>
      <c r="BB494" s="445"/>
      <c r="BC494" s="445"/>
      <c r="BD494" s="445"/>
      <c r="BE494" s="445"/>
      <c r="BF494" s="433"/>
      <c r="BG494" s="433"/>
      <c r="BH494" s="445" t="s">
        <v>133</v>
      </c>
      <c r="BI494" s="446"/>
      <c r="BJ494" s="445"/>
      <c r="BK494" s="445"/>
      <c r="BL494" s="445"/>
      <c r="BM494" s="445"/>
      <c r="BN494" s="433"/>
      <c r="BO494" s="433"/>
      <c r="BP494" s="1072" t="s">
        <v>136</v>
      </c>
      <c r="BQ494" s="1072"/>
      <c r="BR494" s="1072"/>
      <c r="BS494" s="1072"/>
      <c r="BT494" s="1072"/>
      <c r="BU494" s="1072"/>
      <c r="BV494" s="12"/>
      <c r="BW494" s="12"/>
      <c r="BX494" s="445" t="s">
        <v>375</v>
      </c>
      <c r="BY494" s="445"/>
      <c r="BZ494" s="445"/>
      <c r="CA494" s="445"/>
      <c r="CB494" s="445"/>
      <c r="CC494" s="445"/>
      <c r="CD494" s="433"/>
      <c r="CE494" s="433"/>
      <c r="CF494" s="445" t="s">
        <v>374</v>
      </c>
      <c r="CG494" s="446"/>
      <c r="CH494" s="445"/>
      <c r="CI494" s="486"/>
      <c r="CJ494" s="445"/>
      <c r="CK494" s="445"/>
      <c r="CL494" s="433"/>
      <c r="CM494" s="433"/>
      <c r="CN494" s="445" t="s">
        <v>373</v>
      </c>
      <c r="CO494" s="446"/>
      <c r="CP494" s="445"/>
      <c r="CQ494" s="445"/>
      <c r="CR494" s="445"/>
      <c r="CS494" s="445"/>
      <c r="CT494" s="433"/>
      <c r="CU494" s="433"/>
      <c r="CV494" s="445" t="s">
        <v>148</v>
      </c>
      <c r="CW494" s="446"/>
      <c r="CX494" s="445"/>
      <c r="CY494" s="445"/>
      <c r="CZ494" s="445"/>
      <c r="DA494" s="445"/>
      <c r="DB494" s="433"/>
      <c r="DC494" s="433"/>
      <c r="DD494" s="445" t="s">
        <v>307</v>
      </c>
      <c r="DE494" s="446"/>
      <c r="DF494" s="445"/>
      <c r="DG494" s="445"/>
      <c r="DH494" s="445"/>
      <c r="DI494" s="445"/>
      <c r="DJ494" s="433"/>
      <c r="DK494" s="433"/>
      <c r="DL494" s="445" t="s">
        <v>306</v>
      </c>
      <c r="DM494" s="446"/>
      <c r="DN494" s="445"/>
      <c r="DO494" s="445"/>
      <c r="DP494" s="445"/>
      <c r="DQ494" s="445"/>
      <c r="DR494" s="433"/>
      <c r="DS494" s="433"/>
      <c r="DT494" s="445" t="s">
        <v>414</v>
      </c>
      <c r="DU494" s="446"/>
      <c r="DV494" s="445"/>
      <c r="DW494" s="445"/>
      <c r="DX494" s="445"/>
      <c r="DY494" s="445"/>
      <c r="DZ494" s="15"/>
      <c r="EA494" s="15"/>
    </row>
    <row r="495" spans="1:131" s="359" customFormat="1" ht="21" customHeight="1">
      <c r="A495" s="358" t="str">
        <f>Abingdon!AJ$2</f>
        <v>Abingdon AC</v>
      </c>
      <c r="B495" s="729" t="str">
        <f>Abingdon!AV$1</f>
        <v>A</v>
      </c>
      <c r="C495" s="729" t="s">
        <v>71</v>
      </c>
      <c r="D495" s="729" t="str" cm="1">
        <f t="array" ref="D495">_xlfn.LET(_xlpm.x, Abingdon!$AL$43:$AW$43, _xlpm.y, Abingdon!$AL$45:$AW$60, _xlpm.z, Abingdon!$AJ$45:$AJ$60, IF(_xlfn.XLOOKUP($C495,_xlfn.XLOOKUP(D$494,_xlpm.x,_xlpm.y,""),_xlpm.z,"Not Declared")="", "Name not recorded",  _xlfn.XLOOKUP($C495,_xlfn.XLOOKUP(D$494,_xlpm.x,_xlpm.y,""),_xlpm.z,"Not Declared")))</f>
        <v>Not Declared</v>
      </c>
      <c r="E495" s="729" t="str" cm="1">
        <f t="array" ref="E495">_xlfn.LET(_xlpm.x, Abingdon!$AL$43:$AW$43, _xlpm.y, Abingdon!$AL$45:$AW$60, _xlpm.z, Abingdon!$AJ$45:$AJ$60, IF(_xlfn.XLOOKUP($C495,_xlfn.XLOOKUP(E$494,_xlpm.x,_xlpm.y,""),_xlpm.z,"Not Declared")="", "Name not recorded",  _xlfn.XLOOKUP($C495,_xlfn.XLOOKUP(E$494,_xlpm.x,_xlpm.y,""),_xlpm.z,"Not Declared")))</f>
        <v>Not Declared</v>
      </c>
      <c r="F495" s="729" t="str" cm="1">
        <f t="array" ref="F495">_xlfn.LET(_xlpm.x, Abingdon!$AL$43:$AW$43, _xlpm.y, Abingdon!$AL$45:$AW$60, _xlpm.z, Abingdon!$AJ$45:$AJ$60, IF(_xlfn.XLOOKUP($C495,_xlfn.XLOOKUP(F$494,_xlpm.x,_xlpm.y,""),_xlpm.z,"Not Declared")="", "Name not recorded",  _xlfn.XLOOKUP($C495,_xlfn.XLOOKUP(F$494,_xlpm.x,_xlpm.y,""),_xlpm.z,"Not Declared")))</f>
        <v>Not Declared</v>
      </c>
      <c r="G495" s="729" t="str" cm="1">
        <f t="array" ref="G495">_xlfn.LET(_xlpm.x, Abingdon!$AL$43:$AW$43, _xlpm.y, Abingdon!$AL$45:$AW$60, _xlpm.z, Abingdon!$AJ$45:$AJ$60, IF(_xlfn.XLOOKUP($C495,_xlfn.XLOOKUP(G$494,_xlpm.x,_xlpm.y,""),_xlpm.z,"Not Declared")="", "Name not recorded",  _xlfn.XLOOKUP($C495,_xlfn.XLOOKUP(G$494,_xlpm.x,_xlpm.y,""),_xlpm.z,"Not Declared")))</f>
        <v>Not Declared</v>
      </c>
      <c r="H495" s="729" t="str" cm="1">
        <f t="array" ref="H495">_xlfn.LET(_xlpm.x, Abingdon!$AL$43:$AW$43, _xlpm.y, Abingdon!$AL$45:$AW$60, _xlpm.z, Abingdon!$AJ$45:$AJ$60, IF(_xlfn.XLOOKUP($C495,_xlfn.XLOOKUP(H$494,_xlpm.x,_xlpm.y,""),_xlpm.z,"Not Declared")="", "Name not recorded",  _xlfn.XLOOKUP($C495,_xlfn.XLOOKUP(H$494,_xlpm.x,_xlpm.y,""),_xlpm.z,"Not Declared")))</f>
        <v>Not Declared</v>
      </c>
      <c r="I495" s="729" t="str" cm="1">
        <f t="array" ref="I495">_xlfn.LET(_xlpm.x, Abingdon!$AL$43:$AW$43, _xlpm.y, Abingdon!$AL$45:$AW$60, _xlpm.z, Abingdon!$AJ$45:$AJ$60, IF(_xlfn.XLOOKUP($C495,_xlfn.XLOOKUP(I$494,_xlpm.x,_xlpm.y,""),_xlpm.z,"Not Declared")="", "Name not recorded",  _xlfn.XLOOKUP($C495,_xlfn.XLOOKUP(I$494,_xlpm.x,_xlpm.y,""),_xlpm.z,"Not Declared")))</f>
        <v>Not Declared</v>
      </c>
      <c r="J495" s="729" t="str" cm="1">
        <f t="array" ref="J495">_xlfn.LET(_xlpm.x, Abingdon!$AL$43:$AW$43, _xlpm.y, Abingdon!$AL$45:$AW$60, _xlpm.z, Abingdon!$AJ$45:$AJ$60, IF(_xlfn.XLOOKUP($C495,_xlfn.XLOOKUP(J$494,_xlpm.x,_xlpm.y,""),_xlpm.z,"Not Declared")="", "Name not recorded",  _xlfn.XLOOKUP($C495,_xlfn.XLOOKUP(J$494,_xlpm.x,_xlpm.y,""),_xlpm.z,"Not Declared")))</f>
        <v>Not Declared</v>
      </c>
      <c r="K495" s="729" t="str" cm="1">
        <f t="array" ref="K495">_xlfn.LET(_xlpm.x, Abingdon!$AL$43:$AW$43, _xlpm.y, Abingdon!$AL$45:$AW$60, _xlpm.z, Abingdon!$AJ$45:$AJ$60, IF(_xlfn.XLOOKUP($C495,_xlfn.XLOOKUP(K$494,_xlpm.x,_xlpm.y,""),_xlpm.z,"Not Declared")="", "Name not recorded",  _xlfn.XLOOKUP($C495,_xlfn.XLOOKUP(K$494,_xlpm.x,_xlpm.y,""),_xlpm.z,"Not Declared")))</f>
        <v>Not Declared</v>
      </c>
      <c r="L495" s="729" t="str" cm="1">
        <f t="array" ref="L495">_xlfn.LET(_xlpm.x, Abingdon!$AL$43:$AW$43, _xlpm.y, Abingdon!$AL$45:$AW$60, _xlpm.z, Abingdon!$AJ$45:$AJ$60, IF(_xlfn.XLOOKUP($C495,_xlfn.XLOOKUP(L$494,_xlpm.x,_xlpm.y,""),_xlpm.z,"Not Declared")="", "Name not recorded",  _xlfn.XLOOKUP($C495,_xlfn.XLOOKUP(L$494,_xlpm.x,_xlpm.y,""),_xlpm.z,"Not Declared")))</f>
        <v>Not Declared</v>
      </c>
      <c r="M495" s="729" t="str" cm="1">
        <f t="array" ref="M495">_xlfn.LET(_xlpm.x, Abingdon!$AL$43:$AW$43, _xlpm.y, Abingdon!$AL$45:$AW$60, _xlpm.z, Abingdon!$AJ$45:$AJ$60, IF(_xlfn.XLOOKUP($C495,_xlfn.XLOOKUP(M$494,_xlpm.x,_xlpm.y,""),_xlpm.z,"Not Declared")="", "Name not recorded",  _xlfn.XLOOKUP($C495,_xlfn.XLOOKUP(M$494,_xlpm.x,_xlpm.y,""),_xlpm.z,"Not Declared")))</f>
        <v>Not Declared</v>
      </c>
      <c r="N495" s="729" t="str" cm="1">
        <f t="array" ref="N495">_xlfn.LET(_xlpm.x, Abingdon!$AL$43:$AW$43, _xlpm.y, Abingdon!$AL$45:$AW$60, _xlpm.z, Abingdon!$AJ$45:$AJ$60, IF(_xlfn.XLOOKUP($C495,_xlfn.XLOOKUP(N$494,_xlpm.x,_xlpm.y,""),_xlpm.z,"Not Declared")="", "Name not recorded",  _xlfn.XLOOKUP($C495,_xlfn.XLOOKUP(N$494,_xlpm.x,_xlpm.y,""),_xlpm.z,"Not Declared")))</f>
        <v>Not Declared</v>
      </c>
      <c r="O495" s="729" t="str" cm="1">
        <f t="array" ref="O495">_xlfn.LET(_xlpm.x, Abingdon!$AL$43:$AW$43, _xlpm.y, Abingdon!$AL$45:$AW$60, _xlpm.z, Abingdon!$AJ$45:$AJ$60, IF(_xlfn.XLOOKUP($C495,_xlfn.XLOOKUP(O$494,_xlpm.x,_xlpm.y,""),_xlpm.z,"Not Declared")="", "Name not recorded",  _xlfn.XLOOKUP($C495,_xlfn.XLOOKUP(O$494,_xlpm.x,_xlpm.y,""),_xlpm.z,"Not Declared")))</f>
        <v>Not Declared</v>
      </c>
      <c r="P495" s="729">
        <v>1</v>
      </c>
      <c r="Q495" s="729">
        <v>2</v>
      </c>
      <c r="R495" s="729">
        <v>3</v>
      </c>
      <c r="S495" s="729">
        <v>4</v>
      </c>
      <c r="T495" s="729" t="str" cm="1">
        <f t="array" ref="T495">_xlfn.LET(_xlpm.x,Abingdon!$AL$43:$AX$43, _xlpm.y, Abingdon!$AL$45:$AX$60, _xlpm.z, Abingdon!$AJ$45:$AJ$60, IF(_xlfn.XLOOKUP(P495,_xlfn.XLOOKUP(T$494,_xlpm.x,_xlpm.y,""),_xlpm.z,"Not Declared")="", "Name not recorded",  _xlfn.XLOOKUP(P495,_xlfn.XLOOKUP(T$494,_xlpm.x,_xlpm.y,""),_xlpm.z,"Not Declared")))</f>
        <v>Not Declared</v>
      </c>
      <c r="U495" s="729" t="str" cm="1">
        <f t="array" ref="U495">_xlfn.LET(_xlpm.x,Abingdon!$AL$43:$AX$43, _xlpm.y, Abingdon!$AL$45:$AX$60, _xlpm.z, Abingdon!$AJ$45:$AJ$60, IF(_xlfn.XLOOKUP(Q495,_xlfn.XLOOKUP(U$494,_xlpm.x,_xlpm.y,""),_xlpm.z,"Not Declared")="", "Name not recorded",  _xlfn.XLOOKUP(Q495,_xlfn.XLOOKUP(U$494,_xlpm.x,_xlpm.y,""),_xlpm.z,"Not Declared")))</f>
        <v>Not Declared</v>
      </c>
      <c r="V495" s="729" t="str" cm="1">
        <f t="array" ref="V495">_xlfn.LET(_xlpm.x,Abingdon!$AL$43:$AX$43, _xlpm.y, Abingdon!$AL$45:$AX$60, _xlpm.z, Abingdon!$AJ$45:$AJ$60, IF(_xlfn.XLOOKUP(R495,_xlfn.XLOOKUP(V$494,_xlpm.x,_xlpm.y,""),_xlpm.z,"Not Declared")="", "Name not recorded",  _xlfn.XLOOKUP(R495,_xlfn.XLOOKUP(V$494,_xlpm.x,_xlpm.y,""),_xlpm.z,"Not Declared")))</f>
        <v>Not Declared</v>
      </c>
      <c r="W495" s="729" t="str" cm="1">
        <f t="array" ref="W495">_xlfn.LET(_xlpm.x,Abingdon!$AL$43:$AX$43, _xlpm.y, Abingdon!$AL$45:$AX$60, _xlpm.z, Abingdon!$AJ$45:$AJ$60, IF(_xlfn.XLOOKUP(S495,_xlfn.XLOOKUP(W$494,_xlpm.x,_xlpm.y,""),_xlpm.z,"Not Declared")="", "Name not recorded",  _xlfn.XLOOKUP(S495,_xlfn.XLOOKUP(W$494,_xlpm.x,_xlpm.y,""),_xlpm.z,"Not Declared")))</f>
        <v>Not Declared</v>
      </c>
      <c r="X495" s="358" t="str">
        <f>_xlfn.TEXTJOIN(", ",,T495:W495)</f>
        <v>Not Declared, Not Declared, Not Declared, Not Declared</v>
      </c>
      <c r="Y495" s="89"/>
      <c r="Z495" s="3" t="s">
        <v>71</v>
      </c>
      <c r="AA495" s="3"/>
      <c r="AB495" s="432" t="str" cm="1">
        <f t="array" ref="AB495:AD502">_xlfn.LET(_xlpm.eventsort, _xlfn.XLOOKUP(AB$494,$D$732:$P$732,$D$734:$P$741), _xlpm.eventdata, _xlfn.XLOOKUP(AB$494,$D$494:$O$494,$D$495:$O$565), _xlpm.agedata, $A$495:$C$565, _xlfn.SORTBY(_xlfn._xlws.FILTER(_xlfn.CHOOSECOLS(_xlfn.HSTACK(_xlpm.agedata,_xlpm.eventdata),2,4,1),(_xlfn.CHOOSECOLS(_xlpm.agedata,3)=Z495),""),_xlpm.eventsort))</f>
        <v>R</v>
      </c>
      <c r="AC495" s="422" t="str">
        <v>Not Declared</v>
      </c>
      <c r="AD495" s="422" t="str">
        <v>Radley AC</v>
      </c>
      <c r="AE495" s="444" t="str" cm="1">
        <f t="array" ref="AE495">_xlfn.LET(_xlpm.a,_xlfn.VSTACK(_xlfn.ANCHORARRAY(AB495),_xlfn.ANCHORARRAY(AB503),_xlfn.CHOOSECOLS(AA511:AD542,1,3,4), _xlfn.CHOOSECOLS(AA543:AD548,1,3,4)),_xlfn._xlws.FILTER(_xlpm.a,_xlfn.CHOOSECOLS(_xlpm.a,2)&lt;&gt;"Not Declared",""))</f>
        <v/>
      </c>
      <c r="AF495" s="422"/>
      <c r="AG495" s="423"/>
      <c r="AH495" s="3" t="s">
        <v>71</v>
      </c>
      <c r="AI495" s="3"/>
      <c r="AJ495" s="432" t="str" cm="1">
        <f t="array" ref="AJ495:AL502">_xlfn.LET(_xlpm.eventsort, _xlfn.XLOOKUP(AJ$494,$D$732:$P$732,$D$734:$P$741), _xlpm.eventdata, _xlfn.XLOOKUP(AJ$494,$D$494:$O$494,$D$495:$O$565), _xlpm.agedata, $A$495:$C$565, _xlfn.SORTBY(_xlfn._xlws.FILTER(_xlfn.CHOOSECOLS(_xlfn.HSTACK(_xlpm.agedata,_xlpm.eventdata),2,4,1),(_xlfn.CHOOSECOLS(_xlpm.agedata,3)=AH495),""),_xlpm.eventsort))</f>
        <v>R</v>
      </c>
      <c r="AK495" s="422" t="str">
        <v>Not Declared</v>
      </c>
      <c r="AL495" s="422" t="str">
        <v>Radley AC</v>
      </c>
      <c r="AM495" s="444" t="str" cm="1">
        <f t="array" ref="AM495">_xlfn.LET(_xlpm.a,_xlfn.VSTACK(_xlfn.ANCHORARRAY(AJ495),_xlfn.ANCHORARRAY(AJ503),_xlfn.CHOOSECOLS(AI511:AL542,1,3,4), _xlfn.CHOOSECOLS(AI543:AL548,1,3,4)),_xlfn._xlws.FILTER(_xlpm.a,_xlfn.CHOOSECOLS(_xlpm.a,2)&lt;&gt;"Not Declared",""))</f>
        <v/>
      </c>
      <c r="AN495" s="422"/>
      <c r="AO495" s="423"/>
      <c r="AP495" s="3" t="s">
        <v>71</v>
      </c>
      <c r="AQ495" s="3"/>
      <c r="AR495" s="432" t="str" cm="1">
        <f t="array" ref="AR495:AT502">_xlfn.LET(_xlpm.eventsort, _xlfn.XLOOKUP(AR$494,$D$732:$P$732,$D$734:$P$741), _xlpm.eventdata, _xlfn.XLOOKUP(AR$494,$D$494:$O$494,$D$495:$O$565), _xlpm.agedata, $A$495:$C$565, _xlfn.SORTBY(_xlfn._xlws.FILTER(_xlfn.CHOOSECOLS(_xlfn.HSTACK(_xlpm.agedata,_xlpm.eventdata),2,4,1),(_xlfn.CHOOSECOLS(_xlpm.agedata,3)=AP495),""),_xlpm.eventsort))</f>
        <v>O</v>
      </c>
      <c r="AS495" s="422" t="str">
        <v>Not Declared</v>
      </c>
      <c r="AT495" s="422" t="str">
        <v>Oxford City AC</v>
      </c>
      <c r="AU495" s="444" t="str" cm="1">
        <f t="array" ref="AU495">_xlfn.LET(_xlpm.a,_xlfn.VSTACK(_xlfn.ANCHORARRAY(AR495),_xlfn.ANCHORARRAY(AR503),_xlfn.CHOOSECOLS(AQ511:AT542,1,3,4), _xlfn.CHOOSECOLS(AQ543:AT548,1,3,4)),_xlfn._xlws.FILTER(_xlpm.a,_xlfn.CHOOSECOLS(_xlpm.a,2)&lt;&gt;"Not Declared",""))</f>
        <v/>
      </c>
      <c r="AV495" s="422"/>
      <c r="AW495" s="423"/>
      <c r="AX495" s="3" t="s">
        <v>71</v>
      </c>
      <c r="AY495" s="3"/>
      <c r="AZ495" s="432" t="str" cm="1">
        <f t="array" ref="AZ495:BB502">_xlfn.LET(_xlpm.eventsort, _xlfn.XLOOKUP(AZ$494,$D$732:$P$732,$D$734:$P$741), _xlpm.eventdata, _xlfn.XLOOKUP(AZ$494,$D$494:$O$494,$D$495:$O$565), _xlpm.agedata, $A$495:$C$565, _xlfn.SORTBY(_xlfn._xlws.FILTER(_xlfn.CHOOSECOLS(_xlfn.HSTACK(_xlpm.agedata,_xlpm.eventdata),2,4,1),(_xlfn.CHOOSECOLS(_xlpm.agedata,3)=AX495),""),_xlpm.eventsort))</f>
        <v>A</v>
      </c>
      <c r="BA495" s="422" t="str">
        <v>Not Declared</v>
      </c>
      <c r="BB495" s="422" t="str">
        <v>Abingdon AC</v>
      </c>
      <c r="BC495" s="444" t="str" cm="1">
        <f t="array" ref="BC495">_xlfn.LET(_xlpm.a,_xlfn.VSTACK(_xlfn.ANCHORARRAY(AZ495),_xlfn.ANCHORARRAY(AZ503),_xlfn.CHOOSECOLS(AY511:BB542,1,3,4), _xlfn.CHOOSECOLS(AY543:BB548,1,3,4)),_xlfn._xlws.FILTER(_xlpm.a,_xlfn.CHOOSECOLS(_xlpm.a,2)&lt;&gt;"Not Declared",""))</f>
        <v/>
      </c>
      <c r="BD495" s="422"/>
      <c r="BE495" s="423"/>
      <c r="BF495" s="3" t="s">
        <v>71</v>
      </c>
      <c r="BG495" s="3"/>
      <c r="BH495" s="432" t="str" cm="1">
        <f t="array" ref="BH495:BJ502">_xlfn.LET(_xlpm.eventsort, _xlfn.XLOOKUP(BH$494,$D$732:$P$732,$D$734:$P$741), _xlpm.eventdata, _xlfn.XLOOKUP(BH$494,$D$494:$O$494,$D$495:$O$565), _xlpm.agedata, $A$495:$C$565, _xlfn.SORTBY(_xlfn._xlws.FILTER(_xlfn.CHOOSECOLS(_xlfn.HSTACK(_xlpm.agedata,_xlpm.eventdata),2,4,1),(_xlfn.CHOOSECOLS(_xlpm.agedata,3)=BF495),""),_xlpm.eventsort))</f>
        <v>N</v>
      </c>
      <c r="BI495" s="422" t="str">
        <v>Not Declared</v>
      </c>
      <c r="BJ495" s="422" t="str">
        <v>Banbury Harriers AC</v>
      </c>
      <c r="BK495" s="444" t="str" cm="1">
        <f t="array" ref="BK495">_xlfn.LET(_xlpm.a,_xlfn.VSTACK(_xlfn.ANCHORARRAY(BH495),_xlfn.ANCHORARRAY(BH503),_xlfn.CHOOSECOLS(BG511:BJ542,1,3,4), _xlfn.CHOOSECOLS(BG543:BJ548,1,3,4)),_xlfn._xlws.FILTER(_xlpm.a,_xlfn.CHOOSECOLS(_xlpm.a,2)&lt;&gt;"Not Declared",""))</f>
        <v/>
      </c>
      <c r="BL495" s="422"/>
      <c r="BM495" s="423"/>
      <c r="BN495" s="3" t="s">
        <v>71</v>
      </c>
      <c r="BO495" s="3"/>
      <c r="BP495" s="432" t="str" cm="1">
        <f t="array" ref="BP495:BR502">_xlfn.LET(_xlpm.eventsort, _xlfn.XLOOKUP(BP$494,$D$732:$P$732,$D$734:$P$741), _xlpm.eventdata, _xlfn.XLOOKUP(BP$494,$D$494:$O$494,$D$495:$O$565), _xlpm.agedata, $A$495:$C$565, _xlfn.SORTBY(_xlfn._xlws.FILTER(_xlfn.CHOOSECOLS(_xlfn.HSTACK(_xlpm.agedata,_xlpm.eventdata),2,4,1),(_xlfn.CHOOSECOLS(_xlpm.agedata,3)=BN495),""),_xlpm.eventsort))</f>
        <v>A</v>
      </c>
      <c r="BQ495" s="422" t="str">
        <v>Not Declared</v>
      </c>
      <c r="BR495" s="422" t="str">
        <v>Abingdon AC</v>
      </c>
      <c r="BS495" s="444" t="str" cm="1">
        <f t="array" ref="BS495">_xlfn.LET(_xlpm.a,_xlfn.VSTACK(_xlfn.ANCHORARRAY(BP495),_xlfn.ANCHORARRAY(BP503),_xlfn.CHOOSECOLS(BO511:BR542,1,3,4), _xlfn.CHOOSECOLS(BO543:BR548,1,3,4)),_xlfn._xlws.FILTER(_xlpm.a,_xlfn.CHOOSECOLS(_xlpm.a,2)&lt;&gt;"Not Declared",""))</f>
        <v/>
      </c>
      <c r="BT495" s="422"/>
      <c r="BU495" s="423"/>
      <c r="BV495" s="3" t="s">
        <v>71</v>
      </c>
      <c r="BW495" s="3"/>
      <c r="BX495" s="432" t="str" cm="1">
        <f t="array" ref="BX495:BZ502">_xlfn.LET(_xlpm.eventsort, _xlfn.XLOOKUP(BX$494,$D$732:$P$732,$D$734:$P$741), _xlpm.eventdata, _xlfn.XLOOKUP(BX$494,$D$494:$O$494,$D$495:$O$565), _xlpm.agedata, $A$495:$C$565, _xlfn.SORTBY(_xlfn._xlws.FILTER(_xlfn.CHOOSECOLS(_xlfn.HSTACK(_xlpm.agedata,_xlpm.eventdata),2,4,1),(_xlfn.CHOOSECOLS(_xlpm.agedata,3)=BV495),""),_xlpm.eventsort))</f>
        <v>N</v>
      </c>
      <c r="BY495" s="422" t="str">
        <v>Not Declared</v>
      </c>
      <c r="BZ495" s="422" t="str">
        <v>Banbury Harriers AC</v>
      </c>
      <c r="CA495" s="444" t="str" cm="1">
        <f t="array" ref="CA495:CC496">_xlfn.LET(_xlpm.b, _xlfn.VSTACK(_xlfn.ANCHORARRAY(BX495),_xlfn.ANCHORARRAY(BX503)), _xlpm.c, _xlfn.VSTACK(_xlfn.CHOOSECOLS(BW511:BZ542,1,3,4), _xlfn.CHOOSECOLS(BW543:BZ548,1,3,4)),_xlpm.d, SUM(BZ550:BZ551),_xlpm.a,_xlfn.IFS(_xlpm.d&lt;15,_xlfn.VSTACK(_xlpm.b,_xlfn.HSTACK(" ","",""),_xlfn.HSTACK(" ","",""),_xlpm.c), _xlpm.d=15,_xlfn.VSTACK(_xlpm.b,_xlfn.HSTACK(" ","",""),_xlpm.c), _xlpm.d&gt;15,_xlfn.VSTACK(_xlpm.b,_xlpm.c)),_xlfn._xlws.FILTER(_xlpm.a,_xlfn.CHOOSECOLS(_xlpm.a,2)&lt;&gt;"Not Declared",""))</f>
        <v xml:space="preserve"> </v>
      </c>
      <c r="CB495" s="477" t="str">
        <v/>
      </c>
      <c r="CC495" s="478" t="str">
        <v/>
      </c>
      <c r="CD495" s="3" t="s">
        <v>71</v>
      </c>
      <c r="CE495" s="3"/>
      <c r="CF495" s="432" t="str" cm="1">
        <f t="array" ref="CF495:CH502">_xlfn.LET(_xlpm.eventsort, _xlfn.XLOOKUP(CF$494,$D$732:$P$732,$D$734:$P$741), _xlpm.eventdata, _xlfn.XLOOKUP(CF$494,$D$494:$O$494,$D$495:$O$565), _xlpm.agedata, $A$495:$C$565, _xlfn.SORTBY(_xlfn._xlws.FILTER(_xlfn.CHOOSECOLS(_xlfn.HSTACK(_xlpm.agedata,_xlpm.eventdata),2,4,1),(_xlfn.CHOOSECOLS(_xlpm.agedata,3)=CD495),""),_xlpm.eventsort))</f>
        <v>N</v>
      </c>
      <c r="CG495" s="422" t="str">
        <v>Not Declared</v>
      </c>
      <c r="CH495" s="422" t="str">
        <v>Banbury Harriers AC</v>
      </c>
      <c r="CI495" s="444" t="str" cm="1">
        <f t="array" ref="CI495:CK496">_xlfn.LET(_xlpm.b, _xlfn.VSTACK(_xlfn.ANCHORARRAY(CF495),_xlfn.ANCHORARRAY(CF503)), _xlpm.c, _xlfn.VSTACK(_xlfn.CHOOSECOLS(CE511:CH542,1,3,4), _xlfn.CHOOSECOLS(CE543:CH548,1,3,4)),_xlpm.d, SUM(CH550:CH551),_xlpm.a,_xlfn.IFS(_xlpm.d&lt;15,_xlfn.VSTACK(_xlpm.b,_xlfn.HSTACK(" ","",""),_xlfn.HSTACK(" ","",""),_xlpm.c), _xlpm.d=15,_xlfn.VSTACK(_xlpm.b,_xlfn.HSTACK(" ","",""),_xlpm.c), _xlpm.d&gt;15,_xlfn.VSTACK(_xlpm.b,_xlpm.c)),_xlfn._xlws.FILTER(_xlpm.a,_xlfn.CHOOSECOLS(_xlpm.a,2)&lt;&gt;"Not Declared",""))</f>
        <v xml:space="preserve"> </v>
      </c>
      <c r="CJ495" s="477" t="str">
        <v/>
      </c>
      <c r="CK495" s="478" t="str">
        <v/>
      </c>
      <c r="CL495" s="3" t="s">
        <v>71</v>
      </c>
      <c r="CM495" s="3"/>
      <c r="CN495" s="432" t="str" cm="1">
        <f t="array" ref="CN495:CP502">_xlfn.LET(_xlpm.eventsort, _xlfn.XLOOKUP(CN$494,$D$732:$P$732,$D$734:$P$741), _xlpm.eventdata, _xlfn.XLOOKUP(CN$494,$D$494:$O$494,$D$495:$O$565), _xlpm.agedata, $A$495:$C$565, _xlfn.SORTBY(_xlfn._xlws.FILTER(_xlfn.CHOOSECOLS(_xlfn.HSTACK(_xlpm.agedata,_xlpm.eventdata),2,4,1),(_xlfn.CHOOSECOLS(_xlpm.agedata,3)=CL495),""),_xlpm.eventsort))</f>
        <v>A</v>
      </c>
      <c r="CO495" s="422" t="str">
        <v>Not Declared</v>
      </c>
      <c r="CP495" s="422" t="str">
        <v>Abingdon AC</v>
      </c>
      <c r="CQ495" s="444" t="str" cm="1">
        <f t="array" ref="CQ495:CS496">_xlfn.LET(_xlpm.b, _xlfn.VSTACK(_xlfn.ANCHORARRAY(CN495),_xlfn.ANCHORARRAY(CN503)), _xlpm.c, _xlfn.VSTACK(_xlfn.CHOOSECOLS(CM511:CP542,1,3,4), _xlfn.CHOOSECOLS(CM543:CP548,1,3,4)),_xlpm.d, SUM(CP550:CP551),_xlpm.a,_xlfn.IFS(_xlpm.d&lt;15,_xlfn.VSTACK(_xlpm.b,_xlfn.HSTACK(" ","",""),_xlfn.HSTACK(" ","",""),_xlpm.c), _xlpm.d=15,_xlfn.VSTACK(_xlpm.b,_xlfn.HSTACK(" ","",""),_xlpm.c), _xlpm.d&gt;15,_xlfn.VSTACK(_xlpm.b,_xlpm.c)),_xlfn._xlws.FILTER(_xlpm.a,_xlfn.CHOOSECOLS(_xlpm.a,2)&lt;&gt;"Not Declared",""))</f>
        <v xml:space="preserve"> </v>
      </c>
      <c r="CR495" s="477" t="str">
        <v/>
      </c>
      <c r="CS495" s="478" t="str">
        <v/>
      </c>
      <c r="CT495" s="3" t="s">
        <v>71</v>
      </c>
      <c r="CU495" s="3"/>
      <c r="CV495" s="432" t="str" cm="1">
        <f t="array" ref="CV495:CX502">_xlfn.LET(_xlpm.eventsort, _xlfn.XLOOKUP(CV$494,$D$732:$P$732,$D$734:$P$741), _xlpm.eventdata, _xlfn.XLOOKUP(CV$494,$D$494:$O$494,$D$495:$O$565), _xlpm.agedata, $A$495:$C$565, _xlfn.SORTBY(_xlfn._xlws.FILTER(_xlfn.CHOOSECOLS(_xlfn.HSTACK(_xlpm.agedata,_xlpm.eventdata),2,4,1),(_xlfn.CHOOSECOLS(_xlpm.agedata,3)=CT495),""),_xlpm.eventsort))</f>
        <v>B</v>
      </c>
      <c r="CW495" s="422" t="str">
        <v>Not Declared</v>
      </c>
      <c r="CX495" s="422" t="str">
        <v>Bicester AC</v>
      </c>
      <c r="CY495" s="444" t="str" cm="1">
        <f t="array" ref="CY495:DA496">_xlfn.LET(_xlpm.b, _xlfn.VSTACK(_xlfn.ANCHORARRAY(CV495),_xlfn.ANCHORARRAY(CV503)), _xlpm.c, _xlfn.VSTACK(_xlfn.CHOOSECOLS(CU511:CX542,1,3,4), _xlfn.CHOOSECOLS(CU543:CX548,1,3,4)),_xlpm.d, SUM(CX550:CX551),_xlpm.a,_xlfn.IFS(_xlpm.d&lt;15,_xlfn.VSTACK(_xlpm.b,_xlfn.HSTACK(" ","",""),_xlfn.HSTACK(" ","",""),_xlpm.c), _xlpm.d=15,_xlfn.VSTACK(_xlpm.b,_xlfn.HSTACK(" ","",""),_xlpm.c), _xlpm.d&gt;15,_xlfn.VSTACK(_xlpm.b,_xlpm.c)),_xlfn._xlws.FILTER(_xlpm.a,_xlfn.CHOOSECOLS(_xlpm.a,2)&lt;&gt;"Not Declared",""))</f>
        <v xml:space="preserve"> </v>
      </c>
      <c r="CZ495" s="477" t="str">
        <v/>
      </c>
      <c r="DA495" s="478" t="str">
        <v/>
      </c>
      <c r="DB495" s="3" t="s">
        <v>71</v>
      </c>
      <c r="DC495" s="3"/>
      <c r="DD495" s="432" t="str" cm="1">
        <f t="array" ref="DD495:DF502">_xlfn.LET(_xlpm.eventsort, _xlfn.XLOOKUP(DD$494,$D$732:$P$732,$D$734:$P$741), _xlpm.eventdata, _xlfn.XLOOKUP(DD$494,$D$494:$O$494,$D$495:$O$565), _xlpm.agedata, $A$495:$C$565, _xlfn.SORTBY(_xlfn._xlws.FILTER(_xlfn.CHOOSECOLS(_xlfn.HSTACK(_xlpm.agedata,_xlpm.eventdata),2,4,1),(_xlfn.CHOOSECOLS(_xlpm.agedata,3)=DB495),""),_xlpm.eventsort))</f>
        <v>X</v>
      </c>
      <c r="DE495" s="422" t="str">
        <v>Not Declared</v>
      </c>
      <c r="DF495" s="422" t="str">
        <v>Team Kennet</v>
      </c>
      <c r="DG495" s="444" t="str" cm="1">
        <f t="array" ref="DG495:DI496">_xlfn.LET(_xlpm.b, _xlfn.VSTACK(_xlfn.ANCHORARRAY(DD495),_xlfn.ANCHORARRAY(DD503)), _xlpm.c, _xlfn.VSTACK(_xlfn.CHOOSECOLS(DC511:DF542,1,3,4), _xlfn.CHOOSECOLS(DC543:DF548,1,3,4)),_xlpm.d, SUM(DF550:DF551),_xlpm.a,_xlfn.IFS(_xlpm.d&lt;15,_xlfn.VSTACK(_xlpm.b,_xlfn.HSTACK(" ","",""),_xlfn.HSTACK(" ","",""),_xlpm.c), _xlpm.d=15,_xlfn.VSTACK(_xlpm.b,_xlfn.HSTACK(" ","",""),_xlpm.c), _xlpm.d&gt;15,_xlfn.VSTACK(_xlpm.b,_xlpm.c)),_xlfn._xlws.FILTER(_xlpm.a,_xlfn.CHOOSECOLS(_xlpm.a,2)&lt;&gt;"Not Declared",""))</f>
        <v xml:space="preserve"> </v>
      </c>
      <c r="DH495" s="477" t="str">
        <v/>
      </c>
      <c r="DI495" s="478" t="str">
        <v/>
      </c>
      <c r="DJ495" s="3" t="s">
        <v>71</v>
      </c>
      <c r="DK495" s="3"/>
      <c r="DL495" s="432" t="str" cm="1">
        <f t="array" ref="DL495:DN502">_xlfn.LET(_xlpm.eventsort, _xlfn.XLOOKUP(DL$494,$D$732:$P$732,$D$734:$P$741), _xlpm.eventdata, _xlfn.XLOOKUP(DL$494,$D$494:$O$494,$D$495:$O$565), _xlpm.agedata, $A$495:$C$565, _xlfn.SORTBY(_xlfn._xlws.FILTER(_xlfn.CHOOSECOLS(_xlfn.HSTACK(_xlpm.agedata,_xlpm.eventdata),2,4,1),(_xlfn.CHOOSECOLS(_xlpm.agedata,3)=DJ495),""),_xlpm.eventsort))</f>
        <v>R</v>
      </c>
      <c r="DM495" s="422" t="str">
        <v>Not Declared</v>
      </c>
      <c r="DN495" s="422" t="str">
        <v>Radley AC</v>
      </c>
      <c r="DO495" s="444" t="str" cm="1">
        <f t="array" ref="DO495:DQ496">_xlfn.LET(_xlpm.b, _xlfn.VSTACK(_xlfn.ANCHORARRAY(DL495),_xlfn.ANCHORARRAY(DL503)), _xlpm.c, _xlfn.VSTACK(_xlfn.CHOOSECOLS(DK511:DN542,1,3,4), _xlfn.CHOOSECOLS(DK543:DN548,1,3,4)),_xlpm.d, SUM(DN550:DN551),_xlpm.a,_xlfn.IFS(_xlpm.d&lt;15,_xlfn.VSTACK(_xlpm.b,_xlfn.HSTACK(" ","",""),_xlfn.HSTACK(" ","",""),_xlpm.c), _xlpm.d=15,_xlfn.VSTACK(_xlpm.b,_xlfn.HSTACK(" ","",""),_xlpm.c), _xlpm.d&gt;15,_xlfn.VSTACK(_xlpm.b,_xlpm.c)),_xlfn._xlws.FILTER(_xlpm.a,_xlfn.CHOOSECOLS(_xlpm.a,2)&lt;&gt;"Not Declared",""))</f>
        <v xml:space="preserve"> </v>
      </c>
      <c r="DP495" s="477" t="str">
        <v/>
      </c>
      <c r="DQ495" s="478" t="str">
        <v/>
      </c>
      <c r="DR495" s="3" t="s">
        <v>71</v>
      </c>
      <c r="DS495" s="3"/>
      <c r="DT495" s="441" t="str" cm="1">
        <f t="array" ref="DT495:DV502">_xlfn.LET(_xlpm.eventsort, _xlfn.XLOOKUP(DT$494,$D$732:$P$732,$D$734:$P$741), _xlpm.eventdata, $X$495:$X$566,  _xlpm.agedata, $A$495:$C$566, _xlfn.SORTBY(_xlfn._xlws.FILTER(_xlfn.CHOOSECOLS(_xlfn.HSTACK(_xlpm.agedata,_xlpm.eventdata),2,4,1),(_xlfn.CHOOSECOLS(_xlpm.agedata,3)=DR495),""),_xlpm.eventsort))</f>
        <v>N</v>
      </c>
      <c r="DU495" s="422" t="str">
        <v>Not Declared, Not Declared, Not Declared, Not Declared</v>
      </c>
      <c r="DV495" s="422" t="str">
        <v>Banbury Harriers AC</v>
      </c>
      <c r="DW495" s="444" t="str" cm="1">
        <f t="array" ref="DW495:DY496">_xlfn.LET(_xlpm.a,_xlfn.VSTACK(_xlfn.ANCHORARRAY(DT495),_xlfn.HSTACK("","",""),_xlfn.HSTACK("","",""),_xlfn.CHOOSECOLS(DS503:DV510,1,3,4), _xlfn.CHOOSECOLS(DS543:DV543,1,3,4)),_xlfn._xlws.FILTER(_xlpm.a,_xlfn.CHOOSECOLS(_xlpm.a,2)&lt;&gt;"Not Declared, Not Declared, Not Declared, Not Declared",""))</f>
        <v/>
      </c>
      <c r="DX495" s="422" t="str">
        <v/>
      </c>
      <c r="DY495" s="423" t="str">
        <v/>
      </c>
      <c r="DZ495" s="15"/>
      <c r="EA495" s="15"/>
    </row>
    <row r="496" spans="1:131" s="359" customFormat="1" ht="21" customHeight="1">
      <c r="A496" s="358" t="str">
        <f>A495</f>
        <v>Abingdon AC</v>
      </c>
      <c r="B496" s="729" t="str">
        <f>Abingdon!AV$2</f>
        <v>AA</v>
      </c>
      <c r="C496" s="729" t="s">
        <v>65</v>
      </c>
      <c r="D496" s="729" t="str" cm="1">
        <f t="array" ref="D496">_xlfn.LET(_xlpm.x, Abingdon!$AL$43:$AW$43, _xlpm.y, Abingdon!$AL$45:$AW$60, _xlpm.z, Abingdon!$AJ$45:$AJ$60, IF(_xlfn.XLOOKUP($C496,_xlfn.XLOOKUP(D$494,_xlpm.x,_xlpm.y,""),_xlpm.z,"Not Declared")="", "Name not recorded",  _xlfn.XLOOKUP($C496,_xlfn.XLOOKUP(D$494,_xlpm.x,_xlpm.y,""),_xlpm.z,"Not Declared")))</f>
        <v>Not Declared</v>
      </c>
      <c r="E496" s="729" t="str" cm="1">
        <f t="array" ref="E496">_xlfn.LET(_xlpm.x, Abingdon!$AL$43:$AW$43, _xlpm.y, Abingdon!$AL$45:$AW$60, _xlpm.z, Abingdon!$AJ$45:$AJ$60, IF(_xlfn.XLOOKUP($C496,_xlfn.XLOOKUP(E$494,_xlpm.x,_xlpm.y,""),_xlpm.z,"Not Declared")="", "Name not recorded",  _xlfn.XLOOKUP($C496,_xlfn.XLOOKUP(E$494,_xlpm.x,_xlpm.y,""),_xlpm.z,"Not Declared")))</f>
        <v>Not Declared</v>
      </c>
      <c r="F496" s="729" t="str" cm="1">
        <f t="array" ref="F496">_xlfn.LET(_xlpm.x, Abingdon!$AL$43:$AW$43, _xlpm.y, Abingdon!$AL$45:$AW$60, _xlpm.z, Abingdon!$AJ$45:$AJ$60, IF(_xlfn.XLOOKUP($C496,_xlfn.XLOOKUP(F$494,_xlpm.x,_xlpm.y,""),_xlpm.z,"Not Declared")="", "Name not recorded",  _xlfn.XLOOKUP($C496,_xlfn.XLOOKUP(F$494,_xlpm.x,_xlpm.y,""),_xlpm.z,"Not Declared")))</f>
        <v>Not Declared</v>
      </c>
      <c r="G496" s="729" t="str" cm="1">
        <f t="array" ref="G496">_xlfn.LET(_xlpm.x, Abingdon!$AL$43:$AW$43, _xlpm.y, Abingdon!$AL$45:$AW$60, _xlpm.z, Abingdon!$AJ$45:$AJ$60, IF(_xlfn.XLOOKUP($C496,_xlfn.XLOOKUP(G$494,_xlpm.x,_xlpm.y,""),_xlpm.z,"Not Declared")="", "Name not recorded",  _xlfn.XLOOKUP($C496,_xlfn.XLOOKUP(G$494,_xlpm.x,_xlpm.y,""),_xlpm.z,"Not Declared")))</f>
        <v>Not Declared</v>
      </c>
      <c r="H496" s="729" t="str" cm="1">
        <f t="array" ref="H496">_xlfn.LET(_xlpm.x, Abingdon!$AL$43:$AW$43, _xlpm.y, Abingdon!$AL$45:$AW$60, _xlpm.z, Abingdon!$AJ$45:$AJ$60, IF(_xlfn.XLOOKUP($C496,_xlfn.XLOOKUP(H$494,_xlpm.x,_xlpm.y,""),_xlpm.z,"Not Declared")="", "Name not recorded",  _xlfn.XLOOKUP($C496,_xlfn.XLOOKUP(H$494,_xlpm.x,_xlpm.y,""),_xlpm.z,"Not Declared")))</f>
        <v>Not Declared</v>
      </c>
      <c r="I496" s="729" t="str" cm="1">
        <f t="array" ref="I496">_xlfn.LET(_xlpm.x, Abingdon!$AL$43:$AW$43, _xlpm.y, Abingdon!$AL$45:$AW$60, _xlpm.z, Abingdon!$AJ$45:$AJ$60, IF(_xlfn.XLOOKUP($C496,_xlfn.XLOOKUP(I$494,_xlpm.x,_xlpm.y,""),_xlpm.z,"Not Declared")="", "Name not recorded",  _xlfn.XLOOKUP($C496,_xlfn.XLOOKUP(I$494,_xlpm.x,_xlpm.y,""),_xlpm.z,"Not Declared")))</f>
        <v>Not Declared</v>
      </c>
      <c r="J496" s="729" t="str" cm="1">
        <f t="array" ref="J496">_xlfn.LET(_xlpm.x, Abingdon!$AL$43:$AW$43, _xlpm.y, Abingdon!$AL$45:$AW$60, _xlpm.z, Abingdon!$AJ$45:$AJ$60, IF(_xlfn.XLOOKUP($C496,_xlfn.XLOOKUP(J$494,_xlpm.x,_xlpm.y,""),_xlpm.z,"Not Declared")="", "Name not recorded",  _xlfn.XLOOKUP($C496,_xlfn.XLOOKUP(J$494,_xlpm.x,_xlpm.y,""),_xlpm.z,"Not Declared")))</f>
        <v>Not Declared</v>
      </c>
      <c r="K496" s="729" t="str" cm="1">
        <f t="array" ref="K496">_xlfn.LET(_xlpm.x, Abingdon!$AL$43:$AW$43, _xlpm.y, Abingdon!$AL$45:$AW$60, _xlpm.z, Abingdon!$AJ$45:$AJ$60, IF(_xlfn.XLOOKUP($C496,_xlfn.XLOOKUP(K$494,_xlpm.x,_xlpm.y,""),_xlpm.z,"Not Declared")="", "Name not recorded",  _xlfn.XLOOKUP($C496,_xlfn.XLOOKUP(K$494,_xlpm.x,_xlpm.y,""),_xlpm.z,"Not Declared")))</f>
        <v>Not Declared</v>
      </c>
      <c r="L496" s="729" t="str" cm="1">
        <f t="array" ref="L496">_xlfn.LET(_xlpm.x, Abingdon!$AL$43:$AW$43, _xlpm.y, Abingdon!$AL$45:$AW$60, _xlpm.z, Abingdon!$AJ$45:$AJ$60, IF(_xlfn.XLOOKUP($C496,_xlfn.XLOOKUP(L$494,_xlpm.x,_xlpm.y,""),_xlpm.z,"Not Declared")="", "Name not recorded",  _xlfn.XLOOKUP($C496,_xlfn.XLOOKUP(L$494,_xlpm.x,_xlpm.y,""),_xlpm.z,"Not Declared")))</f>
        <v>Not Declared</v>
      </c>
      <c r="M496" s="729" t="str" cm="1">
        <f t="array" ref="M496">_xlfn.LET(_xlpm.x, Abingdon!$AL$43:$AW$43, _xlpm.y, Abingdon!$AL$45:$AW$60, _xlpm.z, Abingdon!$AJ$45:$AJ$60, IF(_xlfn.XLOOKUP($C496,_xlfn.XLOOKUP(M$494,_xlpm.x,_xlpm.y,""),_xlpm.z,"Not Declared")="", "Name not recorded",  _xlfn.XLOOKUP($C496,_xlfn.XLOOKUP(M$494,_xlpm.x,_xlpm.y,""),_xlpm.z,"Not Declared")))</f>
        <v>Not Declared</v>
      </c>
      <c r="N496" s="729" t="str" cm="1">
        <f t="array" ref="N496">_xlfn.LET(_xlpm.x, Abingdon!$AL$43:$AW$43, _xlpm.y, Abingdon!$AL$45:$AW$60, _xlpm.z, Abingdon!$AJ$45:$AJ$60, IF(_xlfn.XLOOKUP($C496,_xlfn.XLOOKUP(N$494,_xlpm.x,_xlpm.y,""),_xlpm.z,"Not Declared")="", "Name not recorded",  _xlfn.XLOOKUP($C496,_xlfn.XLOOKUP(N$494,_xlpm.x,_xlpm.y,""),_xlpm.z,"Not Declared")))</f>
        <v>Not Declared</v>
      </c>
      <c r="O496" s="729" t="str" cm="1">
        <f t="array" ref="O496">_xlfn.LET(_xlpm.x, Abingdon!$AL$43:$AW$43, _xlpm.y, Abingdon!$AL$45:$AW$60, _xlpm.z, Abingdon!$AJ$45:$AJ$60, IF(_xlfn.XLOOKUP($C496,_xlfn.XLOOKUP(O$494,_xlpm.x,_xlpm.y,""),_xlpm.z,"Not Declared")="", "Name not recorded",  _xlfn.XLOOKUP($C496,_xlfn.XLOOKUP(O$494,_xlpm.x,_xlpm.y,""),_xlpm.z,"Not Declared")))</f>
        <v>Not Declared</v>
      </c>
      <c r="P496" s="732"/>
      <c r="Q496" s="732"/>
      <c r="R496" s="732"/>
      <c r="S496" s="732"/>
      <c r="T496" s="732"/>
      <c r="U496" s="732"/>
      <c r="V496" s="732"/>
      <c r="W496" s="732"/>
      <c r="X496" s="732"/>
      <c r="Z496" s="3"/>
      <c r="AA496" s="3"/>
      <c r="AB496" s="747" t="str">
        <v>W</v>
      </c>
      <c r="AC496" s="12" t="str">
        <v>Not Declared</v>
      </c>
      <c r="AD496" s="12" t="str">
        <v>Witney Road Runners</v>
      </c>
      <c r="AE496" s="747"/>
      <c r="AF496" s="12"/>
      <c r="AG496" s="425"/>
      <c r="AH496" s="3"/>
      <c r="AI496" s="3"/>
      <c r="AJ496" s="747" t="str">
        <v>W</v>
      </c>
      <c r="AK496" s="12" t="str">
        <v>Not Declared</v>
      </c>
      <c r="AL496" s="12" t="str">
        <v>Witney Road Runners</v>
      </c>
      <c r="AM496" s="747"/>
      <c r="AN496" s="12"/>
      <c r="AO496" s="425"/>
      <c r="AP496" s="3"/>
      <c r="AQ496" s="3"/>
      <c r="AR496" s="747" t="str">
        <v>A</v>
      </c>
      <c r="AS496" s="12" t="str">
        <v>Not Declared</v>
      </c>
      <c r="AT496" s="12" t="str">
        <v>Abingdon AC</v>
      </c>
      <c r="AU496" s="747"/>
      <c r="AV496" s="12"/>
      <c r="AW496" s="425"/>
      <c r="AX496" s="3"/>
      <c r="AY496" s="3"/>
      <c r="AZ496" s="747" t="str">
        <v>X</v>
      </c>
      <c r="BA496" s="12" t="str">
        <v>Not Declared</v>
      </c>
      <c r="BB496" s="12" t="str">
        <v>Team Kennet</v>
      </c>
      <c r="BC496" s="747"/>
      <c r="BD496" s="12"/>
      <c r="BE496" s="425"/>
      <c r="BF496" s="3"/>
      <c r="BG496" s="3"/>
      <c r="BH496" s="747" t="str">
        <v>H</v>
      </c>
      <c r="BI496" s="12" t="str">
        <v>Not Declared</v>
      </c>
      <c r="BJ496" s="12" t="str">
        <v>White Horse Harriers</v>
      </c>
      <c r="BK496" s="747"/>
      <c r="BL496" s="12"/>
      <c r="BM496" s="425"/>
      <c r="BN496" s="3"/>
      <c r="BO496" s="3"/>
      <c r="BP496" s="747" t="str">
        <v>X</v>
      </c>
      <c r="BQ496" s="12" t="str">
        <v>Not Declared</v>
      </c>
      <c r="BR496" s="12" t="str">
        <v>Team Kennet</v>
      </c>
      <c r="BS496" s="747"/>
      <c r="BT496" s="12"/>
      <c r="BU496" s="425"/>
      <c r="BV496" s="3"/>
      <c r="BW496" s="3"/>
      <c r="BX496" s="747" t="str">
        <v>W</v>
      </c>
      <c r="BY496" s="12" t="str">
        <v>Not Declared</v>
      </c>
      <c r="BZ496" s="12" t="str">
        <v>Witney Road Runners</v>
      </c>
      <c r="CA496" s="479" t="str">
        <v xml:space="preserve"> </v>
      </c>
      <c r="CB496" s="480" t="str">
        <v/>
      </c>
      <c r="CC496" s="481" t="str">
        <v/>
      </c>
      <c r="CD496" s="3"/>
      <c r="CE496" s="3"/>
      <c r="CF496" s="747" t="str">
        <v>O</v>
      </c>
      <c r="CG496" s="12" t="str">
        <v>Not Declared</v>
      </c>
      <c r="CH496" s="12" t="str">
        <v>Oxford City AC</v>
      </c>
      <c r="CI496" s="479" t="str">
        <v xml:space="preserve"> </v>
      </c>
      <c r="CJ496" s="480" t="str">
        <v/>
      </c>
      <c r="CK496" s="481" t="str">
        <v/>
      </c>
      <c r="CL496" s="3"/>
      <c r="CM496" s="3"/>
      <c r="CN496" s="747" t="str">
        <v>O</v>
      </c>
      <c r="CO496" s="12" t="str">
        <v>Not Declared</v>
      </c>
      <c r="CP496" s="12" t="str">
        <v>Oxford City AC</v>
      </c>
      <c r="CQ496" s="479" t="str">
        <v xml:space="preserve"> </v>
      </c>
      <c r="CR496" s="480" t="str">
        <v/>
      </c>
      <c r="CS496" s="481" t="str">
        <v/>
      </c>
      <c r="CT496" s="3"/>
      <c r="CU496" s="3"/>
      <c r="CV496" s="747" t="str">
        <v>X</v>
      </c>
      <c r="CW496" s="12" t="str">
        <v>Not Declared</v>
      </c>
      <c r="CX496" s="12" t="str">
        <v>Team Kennet</v>
      </c>
      <c r="CY496" s="479" t="str">
        <v xml:space="preserve"> </v>
      </c>
      <c r="CZ496" s="480" t="str">
        <v/>
      </c>
      <c r="DA496" s="481" t="str">
        <v/>
      </c>
      <c r="DB496" s="3"/>
      <c r="DC496" s="3"/>
      <c r="DD496" s="747" t="str">
        <v>N</v>
      </c>
      <c r="DE496" s="12" t="str">
        <v>Not Declared</v>
      </c>
      <c r="DF496" s="12" t="str">
        <v>Banbury Harriers AC</v>
      </c>
      <c r="DG496" s="479" t="str">
        <v xml:space="preserve"> </v>
      </c>
      <c r="DH496" s="480" t="str">
        <v/>
      </c>
      <c r="DI496" s="481" t="str">
        <v/>
      </c>
      <c r="DJ496" s="3"/>
      <c r="DK496" s="3"/>
      <c r="DL496" s="747" t="str">
        <v>H</v>
      </c>
      <c r="DM496" s="12" t="str">
        <v>Not Declared</v>
      </c>
      <c r="DN496" s="12" t="str">
        <v>White Horse Harriers</v>
      </c>
      <c r="DO496" s="479" t="str">
        <v xml:space="preserve"> </v>
      </c>
      <c r="DP496" s="480" t="str">
        <v/>
      </c>
      <c r="DQ496" s="481" t="str">
        <v/>
      </c>
      <c r="DR496" s="3"/>
      <c r="DS496" s="3"/>
      <c r="DT496" s="747" t="str">
        <v>W</v>
      </c>
      <c r="DU496" s="12" t="str">
        <v>Not Declared, Not Declared, Not Declared, Not Declared</v>
      </c>
      <c r="DV496" s="12" t="str">
        <v>Witney Road Runners</v>
      </c>
      <c r="DW496" s="747" t="str">
        <v/>
      </c>
      <c r="DX496" s="12" t="str">
        <v/>
      </c>
      <c r="DY496" s="425" t="str">
        <v/>
      </c>
      <c r="DZ496" s="15"/>
      <c r="EA496" s="15"/>
    </row>
    <row r="497" spans="1:131" s="359" customFormat="1" ht="21" customHeight="1">
      <c r="A497" s="358" t="str">
        <f>A495</f>
        <v>Abingdon AC</v>
      </c>
      <c r="B497" s="729"/>
      <c r="C497" s="729" t="s">
        <v>517</v>
      </c>
      <c r="D497" s="729" t="str" cm="1">
        <f t="array" ref="D497">_xlfn.LET(_xlpm.x, Abingdon!$AL$43:$AW$43, _xlpm.y, Abingdon!$AL$45:$AW$60, _xlpm.z, Abingdon!$AJ$45:$AJ$60, IF(_xlfn.XLOOKUP($C497,_xlfn.XLOOKUP(D$494,_xlpm.x,_xlpm.y,""),_xlpm.z,"Not Declared")="", "Name not recorded",  _xlfn.XLOOKUP($C497,_xlfn.XLOOKUP(D$494,_xlpm.x,_xlpm.y,""),_xlpm.z,"Not Declared")))</f>
        <v>Not Declared</v>
      </c>
      <c r="E497" s="729" t="str" cm="1">
        <f t="array" ref="E497">_xlfn.LET(_xlpm.x, Abingdon!$AL$43:$AW$43, _xlpm.y, Abingdon!$AL$45:$AW$60, _xlpm.z, Abingdon!$AJ$45:$AJ$60, IF(_xlfn.XLOOKUP($C497,_xlfn.XLOOKUP(E$494,_xlpm.x,_xlpm.y,""),_xlpm.z,"Not Declared")="", "Name not recorded",  _xlfn.XLOOKUP($C497,_xlfn.XLOOKUP(E$494,_xlpm.x,_xlpm.y,""),_xlpm.z,"Not Declared")))</f>
        <v>Not Declared</v>
      </c>
      <c r="F497" s="729" t="str" cm="1">
        <f t="array" ref="F497">_xlfn.LET(_xlpm.x, Abingdon!$AL$43:$AW$43, _xlpm.y, Abingdon!$AL$45:$AW$60, _xlpm.z, Abingdon!$AJ$45:$AJ$60, IF(_xlfn.XLOOKUP($C497,_xlfn.XLOOKUP(F$494,_xlpm.x,_xlpm.y,""),_xlpm.z,"Not Declared")="", "Name not recorded",  _xlfn.XLOOKUP($C497,_xlfn.XLOOKUP(F$494,_xlpm.x,_xlpm.y,""),_xlpm.z,"Not Declared")))</f>
        <v>Not Declared</v>
      </c>
      <c r="G497" s="729" t="str" cm="1">
        <f t="array" ref="G497">_xlfn.LET(_xlpm.x, Abingdon!$AL$43:$AW$43, _xlpm.y, Abingdon!$AL$45:$AW$60, _xlpm.z, Abingdon!$AJ$45:$AJ$60, IF(_xlfn.XLOOKUP($C497,_xlfn.XLOOKUP(G$494,_xlpm.x,_xlpm.y,""),_xlpm.z,"Not Declared")="", "Name not recorded",  _xlfn.XLOOKUP($C497,_xlfn.XLOOKUP(G$494,_xlpm.x,_xlpm.y,""),_xlpm.z,"Not Declared")))</f>
        <v>Not Declared</v>
      </c>
      <c r="H497" s="729" t="str" cm="1">
        <f t="array" ref="H497">_xlfn.LET(_xlpm.x, Abingdon!$AL$43:$AW$43, _xlpm.y, Abingdon!$AL$45:$AW$60, _xlpm.z, Abingdon!$AJ$45:$AJ$60, IF(_xlfn.XLOOKUP($C497,_xlfn.XLOOKUP(H$494,_xlpm.x,_xlpm.y,""),_xlpm.z,"Not Declared")="", "Name not recorded",  _xlfn.XLOOKUP($C497,_xlfn.XLOOKUP(H$494,_xlpm.x,_xlpm.y,""),_xlpm.z,"Not Declared")))</f>
        <v>Not Declared</v>
      </c>
      <c r="I497" s="729" t="str" cm="1">
        <f t="array" ref="I497">_xlfn.LET(_xlpm.x, Abingdon!$AL$43:$AW$43, _xlpm.y, Abingdon!$AL$45:$AW$60, _xlpm.z, Abingdon!$AJ$45:$AJ$60, IF(_xlfn.XLOOKUP($C497,_xlfn.XLOOKUP(I$494,_xlpm.x,_xlpm.y,""),_xlpm.z,"Not Declared")="", "Name not recorded",  _xlfn.XLOOKUP($C497,_xlfn.XLOOKUP(I$494,_xlpm.x,_xlpm.y,""),_xlpm.z,"Not Declared")))</f>
        <v>Not Declared</v>
      </c>
      <c r="J497" s="729" t="str" cm="1">
        <f t="array" ref="J497">_xlfn.LET(_xlpm.x, Abingdon!$AL$43:$AW$43, _xlpm.y, Abingdon!$AL$45:$AW$60, _xlpm.z, Abingdon!$AJ$45:$AJ$60, IF(_xlfn.XLOOKUP($C497,_xlfn.XLOOKUP(J$494,_xlpm.x,_xlpm.y,""),_xlpm.z,"Not Declared")="", "Name not recorded",  _xlfn.XLOOKUP($C497,_xlfn.XLOOKUP(J$494,_xlpm.x,_xlpm.y,""),_xlpm.z,"Not Declared")))</f>
        <v>Not Declared</v>
      </c>
      <c r="K497" s="729" t="str" cm="1">
        <f t="array" ref="K497">_xlfn.LET(_xlpm.x, Abingdon!$AL$43:$AW$43, _xlpm.y, Abingdon!$AL$45:$AW$60, _xlpm.z, Abingdon!$AJ$45:$AJ$60, IF(_xlfn.XLOOKUP($C497,_xlfn.XLOOKUP(K$494,_xlpm.x,_xlpm.y,""),_xlpm.z,"Not Declared")="", "Name not recorded",  _xlfn.XLOOKUP($C497,_xlfn.XLOOKUP(K$494,_xlpm.x,_xlpm.y,""),_xlpm.z,"Not Declared")))</f>
        <v>Not Declared</v>
      </c>
      <c r="L497" s="729" t="str" cm="1">
        <f t="array" ref="L497">_xlfn.LET(_xlpm.x, Abingdon!$AL$43:$AW$43, _xlpm.y, Abingdon!$AL$45:$AW$60, _xlpm.z, Abingdon!$AJ$45:$AJ$60, IF(_xlfn.XLOOKUP($C497,_xlfn.XLOOKUP(L$494,_xlpm.x,_xlpm.y,""),_xlpm.z,"Not Declared")="", "Name not recorded",  _xlfn.XLOOKUP($C497,_xlfn.XLOOKUP(L$494,_xlpm.x,_xlpm.y,""),_xlpm.z,"Not Declared")))</f>
        <v>Not Declared</v>
      </c>
      <c r="M497" s="729" t="str" cm="1">
        <f t="array" ref="M497">_xlfn.LET(_xlpm.x, Abingdon!$AL$43:$AW$43, _xlpm.y, Abingdon!$AL$45:$AW$60, _xlpm.z, Abingdon!$AJ$45:$AJ$60, IF(_xlfn.XLOOKUP($C497,_xlfn.XLOOKUP(M$494,_xlpm.x,_xlpm.y,""),_xlpm.z,"Not Declared")="", "Name not recorded",  _xlfn.XLOOKUP($C497,_xlfn.XLOOKUP(M$494,_xlpm.x,_xlpm.y,""),_xlpm.z,"Not Declared")))</f>
        <v>Not Declared</v>
      </c>
      <c r="N497" s="729" t="str" cm="1">
        <f t="array" ref="N497">_xlfn.LET(_xlpm.x, Abingdon!$AL$43:$AW$43, _xlpm.y, Abingdon!$AL$45:$AW$60, _xlpm.z, Abingdon!$AJ$45:$AJ$60, IF(_xlfn.XLOOKUP($C497,_xlfn.XLOOKUP(N$494,_xlpm.x,_xlpm.y,""),_xlpm.z,"Not Declared")="", "Name not recorded",  _xlfn.XLOOKUP($C497,_xlfn.XLOOKUP(N$494,_xlpm.x,_xlpm.y,""),_xlpm.z,"Not Declared")))</f>
        <v>Not Declared</v>
      </c>
      <c r="O497" s="729" t="str" cm="1">
        <f t="array" ref="O497">_xlfn.LET(_xlpm.x, Abingdon!$AL$43:$AW$43, _xlpm.y, Abingdon!$AL$45:$AW$60, _xlpm.z, Abingdon!$AJ$45:$AJ$60, IF(_xlfn.XLOOKUP($C497,_xlfn.XLOOKUP(O$494,_xlpm.x,_xlpm.y,""),_xlpm.z,"Not Declared")="", "Name not recorded",  _xlfn.XLOOKUP($C497,_xlfn.XLOOKUP(O$494,_xlpm.x,_xlpm.y,""),_xlpm.z,"Not Declared")))</f>
        <v>Not Declared</v>
      </c>
      <c r="P497" s="79" t="s">
        <v>517</v>
      </c>
      <c r="Q497" s="729" t="s">
        <v>319</v>
      </c>
      <c r="R497" s="729" t="s">
        <v>320</v>
      </c>
      <c r="S497" s="729" t="s">
        <v>321</v>
      </c>
      <c r="T497" s="729" t="str" cm="1">
        <f t="array" ref="T497">_xlfn.LET(_xlpm.x,Abingdon!$AL$43:$AX$43, _xlpm.y, Abingdon!$AL$45:$AX$60, _xlpm.z, Abingdon!$AJ$45:$AJ$60, IF(_xlfn.XLOOKUP(P497,_xlfn.XLOOKUP(T$494,_xlpm.x,_xlpm.y,""),_xlpm.z,"Not Declared")="", "Name not recorded",  _xlfn.XLOOKUP(P497,_xlfn.XLOOKUP(T$494,_xlpm.x,_xlpm.y,""),_xlpm.z,"Not Declared")))</f>
        <v>Not Declared</v>
      </c>
      <c r="U497" s="729" t="str" cm="1">
        <f t="array" ref="U497">_xlfn.LET(_xlpm.x,Abingdon!$AL$43:$AX$43, _xlpm.y, Abingdon!$AL$45:$AX$60, _xlpm.z, Abingdon!$AJ$45:$AJ$60, IF(_xlfn.XLOOKUP(Q497,_xlfn.XLOOKUP(U$494,_xlpm.x,_xlpm.y,""),_xlpm.z,"Not Declared")="", "Name not recorded",  _xlfn.XLOOKUP(Q497,_xlfn.XLOOKUP(U$494,_xlpm.x,_xlpm.y,""),_xlpm.z,"Not Declared")))</f>
        <v>Not Declared</v>
      </c>
      <c r="V497" s="729" t="str" cm="1">
        <f t="array" ref="V497">_xlfn.LET(_xlpm.x,Abingdon!$AL$43:$AX$43, _xlpm.y, Abingdon!$AL$45:$AX$60, _xlpm.z, Abingdon!$AJ$45:$AJ$60, IF(_xlfn.XLOOKUP(R497,_xlfn.XLOOKUP(V$494,_xlpm.x,_xlpm.y,""),_xlpm.z,"Not Declared")="", "Name not recorded",  _xlfn.XLOOKUP(R497,_xlfn.XLOOKUP(V$494,_xlpm.x,_xlpm.y,""),_xlpm.z,"Not Declared")))</f>
        <v>Not Declared</v>
      </c>
      <c r="W497" s="729" t="str" cm="1">
        <f t="array" ref="W497">_xlfn.LET(_xlpm.x,Abingdon!$AL$43:$AX$43, _xlpm.y, Abingdon!$AL$45:$AX$60, _xlpm.z, Abingdon!$AJ$45:$AJ$60, IF(_xlfn.XLOOKUP(S497,_xlfn.XLOOKUP(W$494,_xlpm.x,_xlpm.y,""),_xlpm.z,"Not Declared")="", "Name not recorded",  _xlfn.XLOOKUP(S497,_xlfn.XLOOKUP(W$494,_xlpm.x,_xlpm.y,""),_xlpm.z,"Not Declared")))</f>
        <v>Not Declared</v>
      </c>
      <c r="X497" s="358" t="str">
        <f>_xlfn.TEXTJOIN(", ",,T497:W497)</f>
        <v>Not Declared, Not Declared, Not Declared, Not Declared</v>
      </c>
      <c r="Z497" s="3"/>
      <c r="AA497" s="3"/>
      <c r="AB497" s="747" t="str">
        <v>X</v>
      </c>
      <c r="AC497" s="12" t="str">
        <v>Not Declared</v>
      </c>
      <c r="AD497" s="12" t="str">
        <v>Team Kennet</v>
      </c>
      <c r="AE497" s="747"/>
      <c r="AF497" s="12"/>
      <c r="AG497" s="425"/>
      <c r="AH497" s="3"/>
      <c r="AI497" s="3"/>
      <c r="AJ497" s="747" t="str">
        <v>N</v>
      </c>
      <c r="AK497" s="12" t="str">
        <v>Not Declared</v>
      </c>
      <c r="AL497" s="12" t="str">
        <v>Banbury Harriers AC</v>
      </c>
      <c r="AM497" s="747"/>
      <c r="AN497" s="12"/>
      <c r="AO497" s="425"/>
      <c r="AP497" s="3"/>
      <c r="AQ497" s="3"/>
      <c r="AR497" s="747" t="str">
        <v>W</v>
      </c>
      <c r="AS497" s="12" t="str">
        <v>Not Declared</v>
      </c>
      <c r="AT497" s="12" t="str">
        <v>Witney Road Runners</v>
      </c>
      <c r="AU497" s="747"/>
      <c r="AV497" s="12"/>
      <c r="AW497" s="425"/>
      <c r="AX497" s="3"/>
      <c r="AY497" s="3"/>
      <c r="AZ497" s="747" t="str">
        <v>O</v>
      </c>
      <c r="BA497" s="12" t="str">
        <v>Not Declared</v>
      </c>
      <c r="BB497" s="12" t="str">
        <v>Oxford City AC</v>
      </c>
      <c r="BC497" s="747"/>
      <c r="BD497" s="12"/>
      <c r="BE497" s="425"/>
      <c r="BF497" s="3"/>
      <c r="BG497" s="3"/>
      <c r="BH497" s="747" t="str">
        <v>R</v>
      </c>
      <c r="BI497" s="12" t="str">
        <v>Not Declared</v>
      </c>
      <c r="BJ497" s="12" t="str">
        <v>Radley AC</v>
      </c>
      <c r="BK497" s="747"/>
      <c r="BL497" s="12"/>
      <c r="BM497" s="425"/>
      <c r="BN497" s="3"/>
      <c r="BO497" s="3"/>
      <c r="BP497" s="747" t="str">
        <v>B</v>
      </c>
      <c r="BQ497" s="12" t="str">
        <v>Not Declared</v>
      </c>
      <c r="BR497" s="12" t="str">
        <v>Bicester AC</v>
      </c>
      <c r="BS497" s="747"/>
      <c r="BT497" s="12"/>
      <c r="BU497" s="425"/>
      <c r="BV497" s="3"/>
      <c r="BW497" s="3"/>
      <c r="BX497" s="747" t="str">
        <v>R</v>
      </c>
      <c r="BY497" s="12" t="str">
        <v>Not Declared</v>
      </c>
      <c r="BZ497" s="12" t="str">
        <v>Radley AC</v>
      </c>
      <c r="CA497" s="479"/>
      <c r="CB497" s="480"/>
      <c r="CC497" s="481"/>
      <c r="CD497" s="3"/>
      <c r="CE497" s="3"/>
      <c r="CF497" s="747" t="str">
        <v>X</v>
      </c>
      <c r="CG497" s="12" t="str">
        <v>Not Declared</v>
      </c>
      <c r="CH497" s="12" t="str">
        <v>Team Kennet</v>
      </c>
      <c r="CI497" s="479"/>
      <c r="CJ497" s="480"/>
      <c r="CK497" s="481"/>
      <c r="CL497" s="3"/>
      <c r="CM497" s="3"/>
      <c r="CN497" s="747" t="str">
        <v>N</v>
      </c>
      <c r="CO497" s="12" t="str">
        <v>Not Declared</v>
      </c>
      <c r="CP497" s="12" t="str">
        <v>Banbury Harriers AC</v>
      </c>
      <c r="CQ497" s="479"/>
      <c r="CR497" s="480"/>
      <c r="CS497" s="481"/>
      <c r="CT497" s="3"/>
      <c r="CU497" s="3"/>
      <c r="CV497" s="747" t="str">
        <v>H</v>
      </c>
      <c r="CW497" s="12" t="str">
        <v>Not Declared</v>
      </c>
      <c r="CX497" s="12" t="str">
        <v>White Horse Harriers</v>
      </c>
      <c r="CY497" s="479"/>
      <c r="CZ497" s="480"/>
      <c r="DA497" s="481"/>
      <c r="DB497" s="3"/>
      <c r="DC497" s="3"/>
      <c r="DD497" s="747" t="str">
        <v>A</v>
      </c>
      <c r="DE497" s="12" t="str">
        <v>Not Declared</v>
      </c>
      <c r="DF497" s="12" t="str">
        <v>Abingdon AC</v>
      </c>
      <c r="DG497" s="479"/>
      <c r="DH497" s="480"/>
      <c r="DI497" s="481"/>
      <c r="DJ497" s="3"/>
      <c r="DK497" s="3"/>
      <c r="DL497" s="747" t="str">
        <v>N</v>
      </c>
      <c r="DM497" s="12" t="str">
        <v>Not Declared</v>
      </c>
      <c r="DN497" s="12" t="str">
        <v>Banbury Harriers AC</v>
      </c>
      <c r="DO497" s="479"/>
      <c r="DP497" s="480"/>
      <c r="DQ497" s="481"/>
      <c r="DR497" s="3"/>
      <c r="DS497" s="3"/>
      <c r="DT497" s="747" t="str">
        <v>X</v>
      </c>
      <c r="DU497" s="12" t="str">
        <v>Not Declared, Not Declared, Not Declared, Not Declared</v>
      </c>
      <c r="DV497" s="12" t="str">
        <v>Team Kennet</v>
      </c>
      <c r="DW497" s="747"/>
      <c r="DX497" s="12"/>
      <c r="DY497" s="425"/>
      <c r="DZ497" s="15"/>
      <c r="EA497" s="15"/>
    </row>
    <row r="498" spans="1:131" s="359" customFormat="1" ht="21" customHeight="1">
      <c r="A498" s="358" t="str">
        <f t="shared" ref="A498:A502" si="54">A496</f>
        <v>Abingdon AC</v>
      </c>
      <c r="B498" s="729"/>
      <c r="C498" s="729" t="s">
        <v>319</v>
      </c>
      <c r="D498" s="729" t="str" cm="1">
        <f t="array" ref="D498">_xlfn.LET(_xlpm.x, Abingdon!$AL$43:$AW$43, _xlpm.y, Abingdon!$AL$45:$AW$60, _xlpm.z, Abingdon!$AJ$45:$AJ$60, IF(_xlfn.XLOOKUP($C498,_xlfn.XLOOKUP(D$494,_xlpm.x,_xlpm.y,""),_xlpm.z,"Not Declared")="", "Name not recorded",  _xlfn.XLOOKUP($C498,_xlfn.XLOOKUP(D$494,_xlpm.x,_xlpm.y,""),_xlpm.z,"Not Declared")))</f>
        <v>Not Declared</v>
      </c>
      <c r="E498" s="729" t="str" cm="1">
        <f t="array" ref="E498">_xlfn.LET(_xlpm.x, Abingdon!$AL$43:$AW$43, _xlpm.y, Abingdon!$AL$45:$AW$60, _xlpm.z, Abingdon!$AJ$45:$AJ$60, IF(_xlfn.XLOOKUP($C498,_xlfn.XLOOKUP(E$494,_xlpm.x,_xlpm.y,""),_xlpm.z,"Not Declared")="", "Name not recorded",  _xlfn.XLOOKUP($C498,_xlfn.XLOOKUP(E$494,_xlpm.x,_xlpm.y,""),_xlpm.z,"Not Declared")))</f>
        <v>Not Declared</v>
      </c>
      <c r="F498" s="729" t="str" cm="1">
        <f t="array" ref="F498">_xlfn.LET(_xlpm.x, Abingdon!$AL$43:$AW$43, _xlpm.y, Abingdon!$AL$45:$AW$60, _xlpm.z, Abingdon!$AJ$45:$AJ$60, IF(_xlfn.XLOOKUP($C498,_xlfn.XLOOKUP(F$494,_xlpm.x,_xlpm.y,""),_xlpm.z,"Not Declared")="", "Name not recorded",  _xlfn.XLOOKUP($C498,_xlfn.XLOOKUP(F$494,_xlpm.x,_xlpm.y,""),_xlpm.z,"Not Declared")))</f>
        <v>Not Declared</v>
      </c>
      <c r="G498" s="729" t="str" cm="1">
        <f t="array" ref="G498">_xlfn.LET(_xlpm.x, Abingdon!$AL$43:$AW$43, _xlpm.y, Abingdon!$AL$45:$AW$60, _xlpm.z, Abingdon!$AJ$45:$AJ$60, IF(_xlfn.XLOOKUP($C498,_xlfn.XLOOKUP(G$494,_xlpm.x,_xlpm.y,""),_xlpm.z,"Not Declared")="", "Name not recorded",  _xlfn.XLOOKUP($C498,_xlfn.XLOOKUP(G$494,_xlpm.x,_xlpm.y,""),_xlpm.z,"Not Declared")))</f>
        <v>Not Declared</v>
      </c>
      <c r="H498" s="729" t="str" cm="1">
        <f t="array" ref="H498">_xlfn.LET(_xlpm.x, Abingdon!$AL$43:$AW$43, _xlpm.y, Abingdon!$AL$45:$AW$60, _xlpm.z, Abingdon!$AJ$45:$AJ$60, IF(_xlfn.XLOOKUP($C498,_xlfn.XLOOKUP(H$494,_xlpm.x,_xlpm.y,""),_xlpm.z,"Not Declared")="", "Name not recorded",  _xlfn.XLOOKUP($C498,_xlfn.XLOOKUP(H$494,_xlpm.x,_xlpm.y,""),_xlpm.z,"Not Declared")))</f>
        <v>Not Declared</v>
      </c>
      <c r="I498" s="729" t="str" cm="1">
        <f t="array" ref="I498">_xlfn.LET(_xlpm.x, Abingdon!$AL$43:$AW$43, _xlpm.y, Abingdon!$AL$45:$AW$60, _xlpm.z, Abingdon!$AJ$45:$AJ$60, IF(_xlfn.XLOOKUP($C498,_xlfn.XLOOKUP(I$494,_xlpm.x,_xlpm.y,""),_xlpm.z,"Not Declared")="", "Name not recorded",  _xlfn.XLOOKUP($C498,_xlfn.XLOOKUP(I$494,_xlpm.x,_xlpm.y,""),_xlpm.z,"Not Declared")))</f>
        <v>Not Declared</v>
      </c>
      <c r="J498" s="729" t="str" cm="1">
        <f t="array" ref="J498">_xlfn.LET(_xlpm.x, Abingdon!$AL$43:$AW$43, _xlpm.y, Abingdon!$AL$45:$AW$60, _xlpm.z, Abingdon!$AJ$45:$AJ$60, IF(_xlfn.XLOOKUP($C498,_xlfn.XLOOKUP(J$494,_xlpm.x,_xlpm.y,""),_xlpm.z,"Not Declared")="", "Name not recorded",  _xlfn.XLOOKUP($C498,_xlfn.XLOOKUP(J$494,_xlpm.x,_xlpm.y,""),_xlpm.z,"Not Declared")))</f>
        <v>Not Declared</v>
      </c>
      <c r="K498" s="729" t="str" cm="1">
        <f t="array" ref="K498">_xlfn.LET(_xlpm.x, Abingdon!$AL$43:$AW$43, _xlpm.y, Abingdon!$AL$45:$AW$60, _xlpm.z, Abingdon!$AJ$45:$AJ$60, IF(_xlfn.XLOOKUP($C498,_xlfn.XLOOKUP(K$494,_xlpm.x,_xlpm.y,""),_xlpm.z,"Not Declared")="", "Name not recorded",  _xlfn.XLOOKUP($C498,_xlfn.XLOOKUP(K$494,_xlpm.x,_xlpm.y,""),_xlpm.z,"Not Declared")))</f>
        <v>Not Declared</v>
      </c>
      <c r="L498" s="729" t="str" cm="1">
        <f t="array" ref="L498">_xlfn.LET(_xlpm.x, Abingdon!$AL$43:$AW$43, _xlpm.y, Abingdon!$AL$45:$AW$60, _xlpm.z, Abingdon!$AJ$45:$AJ$60, IF(_xlfn.XLOOKUP($C498,_xlfn.XLOOKUP(L$494,_xlpm.x,_xlpm.y,""),_xlpm.z,"Not Declared")="", "Name not recorded",  _xlfn.XLOOKUP($C498,_xlfn.XLOOKUP(L$494,_xlpm.x,_xlpm.y,""),_xlpm.z,"Not Declared")))</f>
        <v>Not Declared</v>
      </c>
      <c r="M498" s="729" t="str" cm="1">
        <f t="array" ref="M498">_xlfn.LET(_xlpm.x, Abingdon!$AL$43:$AW$43, _xlpm.y, Abingdon!$AL$45:$AW$60, _xlpm.z, Abingdon!$AJ$45:$AJ$60, IF(_xlfn.XLOOKUP($C498,_xlfn.XLOOKUP(M$494,_xlpm.x,_xlpm.y,""),_xlpm.z,"Not Declared")="", "Name not recorded",  _xlfn.XLOOKUP($C498,_xlfn.XLOOKUP(M$494,_xlpm.x,_xlpm.y,""),_xlpm.z,"Not Declared")))</f>
        <v>Not Declared</v>
      </c>
      <c r="N498" s="729" t="str" cm="1">
        <f t="array" ref="N498">_xlfn.LET(_xlpm.x, Abingdon!$AL$43:$AW$43, _xlpm.y, Abingdon!$AL$45:$AW$60, _xlpm.z, Abingdon!$AJ$45:$AJ$60, IF(_xlfn.XLOOKUP($C498,_xlfn.XLOOKUP(N$494,_xlpm.x,_xlpm.y,""),_xlpm.z,"Not Declared")="", "Name not recorded",  _xlfn.XLOOKUP($C498,_xlfn.XLOOKUP(N$494,_xlpm.x,_xlpm.y,""),_xlpm.z,"Not Declared")))</f>
        <v>Not Declared</v>
      </c>
      <c r="O498" s="729" t="str" cm="1">
        <f t="array" ref="O498">_xlfn.LET(_xlpm.x, Abingdon!$AL$43:$AW$43, _xlpm.y, Abingdon!$AL$45:$AW$60, _xlpm.z, Abingdon!$AJ$45:$AJ$60, IF(_xlfn.XLOOKUP($C498,_xlfn.XLOOKUP(O$494,_xlpm.x,_xlpm.y,""),_xlpm.z,"Not Declared")="", "Name not recorded",  _xlfn.XLOOKUP($C498,_xlfn.XLOOKUP(O$494,_xlpm.x,_xlpm.y,""),_xlpm.z,"Not Declared")))</f>
        <v>Not Declared</v>
      </c>
      <c r="P498" s="3"/>
      <c r="Q498" s="3"/>
      <c r="R498" s="3"/>
      <c r="S498" s="3"/>
      <c r="T498" s="3"/>
      <c r="U498" s="3"/>
      <c r="V498" s="3"/>
      <c r="W498" s="3"/>
      <c r="X498" s="12"/>
      <c r="Z498" s="3"/>
      <c r="AA498" s="3"/>
      <c r="AB498" s="747" t="str">
        <v>N</v>
      </c>
      <c r="AC498" s="12" t="str">
        <v>Not Declared</v>
      </c>
      <c r="AD498" s="12" t="str">
        <v>Banbury Harriers AC</v>
      </c>
      <c r="AE498" s="747"/>
      <c r="AF498" s="12"/>
      <c r="AG498" s="425"/>
      <c r="AH498" s="3"/>
      <c r="AI498" s="3"/>
      <c r="AJ498" s="747" t="str">
        <v>X</v>
      </c>
      <c r="AK498" s="12" t="str">
        <v>Not Declared</v>
      </c>
      <c r="AL498" s="12" t="str">
        <v>Team Kennet</v>
      </c>
      <c r="AM498" s="747"/>
      <c r="AN498" s="12"/>
      <c r="AO498" s="425"/>
      <c r="AP498" s="3"/>
      <c r="AQ498" s="3"/>
      <c r="AR498" s="747" t="str">
        <v>R</v>
      </c>
      <c r="AS498" s="12" t="str">
        <v>Not Declared</v>
      </c>
      <c r="AT498" s="12" t="str">
        <v>Radley AC</v>
      </c>
      <c r="AU498" s="747"/>
      <c r="AV498" s="12"/>
      <c r="AW498" s="425"/>
      <c r="AX498" s="3"/>
      <c r="AY498" s="3"/>
      <c r="AZ498" s="747" t="str">
        <v>W</v>
      </c>
      <c r="BA498" s="12" t="str">
        <v>Not Declared</v>
      </c>
      <c r="BB498" s="12" t="str">
        <v>Witney Road Runners</v>
      </c>
      <c r="BC498" s="747"/>
      <c r="BD498" s="12"/>
      <c r="BE498" s="425"/>
      <c r="BF498" s="3"/>
      <c r="BG498" s="3"/>
      <c r="BH498" s="747" t="str">
        <v>A</v>
      </c>
      <c r="BI498" s="12" t="str">
        <v>Not Declared</v>
      </c>
      <c r="BJ498" s="12" t="str">
        <v>Abingdon AC</v>
      </c>
      <c r="BK498" s="747"/>
      <c r="BL498" s="12"/>
      <c r="BM498" s="425"/>
      <c r="BN498" s="3"/>
      <c r="BO498" s="3"/>
      <c r="BP498" s="747" t="str">
        <v>O</v>
      </c>
      <c r="BQ498" s="12" t="str">
        <v>Not Declared</v>
      </c>
      <c r="BR498" s="12" t="str">
        <v>Oxford City AC</v>
      </c>
      <c r="BS498" s="747"/>
      <c r="BT498" s="12"/>
      <c r="BU498" s="425"/>
      <c r="BV498" s="3"/>
      <c r="BW498" s="3"/>
      <c r="BX498" s="747" t="str">
        <v>A</v>
      </c>
      <c r="BY498" s="12" t="str">
        <v>Not Declared</v>
      </c>
      <c r="BZ498" s="12" t="str">
        <v>Abingdon AC</v>
      </c>
      <c r="CA498" s="479"/>
      <c r="CB498" s="480"/>
      <c r="CC498" s="481"/>
      <c r="CD498" s="3"/>
      <c r="CE498" s="3"/>
      <c r="CF498" s="747" t="str">
        <v>B</v>
      </c>
      <c r="CG498" s="12" t="str">
        <v>Not Declared</v>
      </c>
      <c r="CH498" s="12" t="str">
        <v>Bicester AC</v>
      </c>
      <c r="CI498" s="479"/>
      <c r="CJ498" s="480"/>
      <c r="CK498" s="481"/>
      <c r="CL498" s="3"/>
      <c r="CM498" s="3"/>
      <c r="CN498" s="747" t="str">
        <v>X</v>
      </c>
      <c r="CO498" s="12" t="str">
        <v>Not Declared</v>
      </c>
      <c r="CP498" s="12" t="str">
        <v>Team Kennet</v>
      </c>
      <c r="CQ498" s="479"/>
      <c r="CR498" s="480"/>
      <c r="CS498" s="481"/>
      <c r="CT498" s="3"/>
      <c r="CU498" s="3"/>
      <c r="CV498" s="747" t="str">
        <v>W</v>
      </c>
      <c r="CW498" s="12" t="str">
        <v>Not Declared</v>
      </c>
      <c r="CX498" s="12" t="str">
        <v>Witney Road Runners</v>
      </c>
      <c r="CY498" s="479"/>
      <c r="CZ498" s="480"/>
      <c r="DA498" s="481"/>
      <c r="DB498" s="3"/>
      <c r="DC498" s="3"/>
      <c r="DD498" s="747" t="str">
        <v>B</v>
      </c>
      <c r="DE498" s="12" t="str">
        <v>Not Declared</v>
      </c>
      <c r="DF498" s="12" t="str">
        <v>Bicester AC</v>
      </c>
      <c r="DG498" s="479"/>
      <c r="DH498" s="480"/>
      <c r="DI498" s="481"/>
      <c r="DJ498" s="3"/>
      <c r="DK498" s="3"/>
      <c r="DL498" s="747" t="str">
        <v>A</v>
      </c>
      <c r="DM498" s="12" t="str">
        <v>Not Declared</v>
      </c>
      <c r="DN498" s="12" t="str">
        <v>Abingdon AC</v>
      </c>
      <c r="DO498" s="479"/>
      <c r="DP498" s="480"/>
      <c r="DQ498" s="481"/>
      <c r="DR498" s="3"/>
      <c r="DS498" s="3"/>
      <c r="DT498" s="747" t="str">
        <v>R</v>
      </c>
      <c r="DU498" s="12" t="str">
        <v>Not Declared, Not Declared, Not Declared, Not Declared</v>
      </c>
      <c r="DV498" s="12" t="str">
        <v>Radley AC</v>
      </c>
      <c r="DW498" s="747"/>
      <c r="DX498" s="12"/>
      <c r="DY498" s="425"/>
      <c r="DZ498" s="15"/>
      <c r="EA498" s="15"/>
    </row>
    <row r="499" spans="1:131" s="359" customFormat="1" ht="21" customHeight="1">
      <c r="A499" s="358" t="str">
        <f t="shared" si="54"/>
        <v>Abingdon AC</v>
      </c>
      <c r="B499" s="729"/>
      <c r="C499" s="729" t="s">
        <v>320</v>
      </c>
      <c r="D499" s="729" t="str" cm="1">
        <f t="array" ref="D499">_xlfn.LET(_xlpm.x, Abingdon!$AL$43:$AW$43, _xlpm.y, Abingdon!$AL$45:$AW$60, _xlpm.z, Abingdon!$AJ$45:$AJ$60, IF(_xlfn.XLOOKUP($C499,_xlfn.XLOOKUP(D$494,_xlpm.x,_xlpm.y,""),_xlpm.z,"Not Declared")="", "Name not recorded",  _xlfn.XLOOKUP($C499,_xlfn.XLOOKUP(D$494,_xlpm.x,_xlpm.y,""),_xlpm.z,"Not Declared")))</f>
        <v>Not Declared</v>
      </c>
      <c r="E499" s="729" t="str" cm="1">
        <f t="array" ref="E499">_xlfn.LET(_xlpm.x, Abingdon!$AL$43:$AW$43, _xlpm.y, Abingdon!$AL$45:$AW$60, _xlpm.z, Abingdon!$AJ$45:$AJ$60, IF(_xlfn.XLOOKUP($C499,_xlfn.XLOOKUP(E$494,_xlpm.x,_xlpm.y,""),_xlpm.z,"Not Declared")="", "Name not recorded",  _xlfn.XLOOKUP($C499,_xlfn.XLOOKUP(E$494,_xlpm.x,_xlpm.y,""),_xlpm.z,"Not Declared")))</f>
        <v>Not Declared</v>
      </c>
      <c r="F499" s="729" t="str" cm="1">
        <f t="array" ref="F499">_xlfn.LET(_xlpm.x, Abingdon!$AL$43:$AW$43, _xlpm.y, Abingdon!$AL$45:$AW$60, _xlpm.z, Abingdon!$AJ$45:$AJ$60, IF(_xlfn.XLOOKUP($C499,_xlfn.XLOOKUP(F$494,_xlpm.x,_xlpm.y,""),_xlpm.z,"Not Declared")="", "Name not recorded",  _xlfn.XLOOKUP($C499,_xlfn.XLOOKUP(F$494,_xlpm.x,_xlpm.y,""),_xlpm.z,"Not Declared")))</f>
        <v>Not Declared</v>
      </c>
      <c r="G499" s="729" t="str" cm="1">
        <f t="array" ref="G499">_xlfn.LET(_xlpm.x, Abingdon!$AL$43:$AW$43, _xlpm.y, Abingdon!$AL$45:$AW$60, _xlpm.z, Abingdon!$AJ$45:$AJ$60, IF(_xlfn.XLOOKUP($C499,_xlfn.XLOOKUP(G$494,_xlpm.x,_xlpm.y,""),_xlpm.z,"Not Declared")="", "Name not recorded",  _xlfn.XLOOKUP($C499,_xlfn.XLOOKUP(G$494,_xlpm.x,_xlpm.y,""),_xlpm.z,"Not Declared")))</f>
        <v>Not Declared</v>
      </c>
      <c r="H499" s="729" t="str" cm="1">
        <f t="array" ref="H499">_xlfn.LET(_xlpm.x, Abingdon!$AL$43:$AW$43, _xlpm.y, Abingdon!$AL$45:$AW$60, _xlpm.z, Abingdon!$AJ$45:$AJ$60, IF(_xlfn.XLOOKUP($C499,_xlfn.XLOOKUP(H$494,_xlpm.x,_xlpm.y,""),_xlpm.z,"Not Declared")="", "Name not recorded",  _xlfn.XLOOKUP($C499,_xlfn.XLOOKUP(H$494,_xlpm.x,_xlpm.y,""),_xlpm.z,"Not Declared")))</f>
        <v>Not Declared</v>
      </c>
      <c r="I499" s="729" t="str" cm="1">
        <f t="array" ref="I499">_xlfn.LET(_xlpm.x, Abingdon!$AL$43:$AW$43, _xlpm.y, Abingdon!$AL$45:$AW$60, _xlpm.z, Abingdon!$AJ$45:$AJ$60, IF(_xlfn.XLOOKUP($C499,_xlfn.XLOOKUP(I$494,_xlpm.x,_xlpm.y,""),_xlpm.z,"Not Declared")="", "Name not recorded",  _xlfn.XLOOKUP($C499,_xlfn.XLOOKUP(I$494,_xlpm.x,_xlpm.y,""),_xlpm.z,"Not Declared")))</f>
        <v>Not Declared</v>
      </c>
      <c r="J499" s="729" t="str" cm="1">
        <f t="array" ref="J499">_xlfn.LET(_xlpm.x, Abingdon!$AL$43:$AW$43, _xlpm.y, Abingdon!$AL$45:$AW$60, _xlpm.z, Abingdon!$AJ$45:$AJ$60, IF(_xlfn.XLOOKUP($C499,_xlfn.XLOOKUP(J$494,_xlpm.x,_xlpm.y,""),_xlpm.z,"Not Declared")="", "Name not recorded",  _xlfn.XLOOKUP($C499,_xlfn.XLOOKUP(J$494,_xlpm.x,_xlpm.y,""),_xlpm.z,"Not Declared")))</f>
        <v>Not Declared</v>
      </c>
      <c r="K499" s="729" t="str" cm="1">
        <f t="array" ref="K499">_xlfn.LET(_xlpm.x, Abingdon!$AL$43:$AW$43, _xlpm.y, Abingdon!$AL$45:$AW$60, _xlpm.z, Abingdon!$AJ$45:$AJ$60, IF(_xlfn.XLOOKUP($C499,_xlfn.XLOOKUP(K$494,_xlpm.x,_xlpm.y,""),_xlpm.z,"Not Declared")="", "Name not recorded",  _xlfn.XLOOKUP($C499,_xlfn.XLOOKUP(K$494,_xlpm.x,_xlpm.y,""),_xlpm.z,"Not Declared")))</f>
        <v>Not Declared</v>
      </c>
      <c r="L499" s="729" t="str" cm="1">
        <f t="array" ref="L499">_xlfn.LET(_xlpm.x, Abingdon!$AL$43:$AW$43, _xlpm.y, Abingdon!$AL$45:$AW$60, _xlpm.z, Abingdon!$AJ$45:$AJ$60, IF(_xlfn.XLOOKUP($C499,_xlfn.XLOOKUP(L$494,_xlpm.x,_xlpm.y,""),_xlpm.z,"Not Declared")="", "Name not recorded",  _xlfn.XLOOKUP($C499,_xlfn.XLOOKUP(L$494,_xlpm.x,_xlpm.y,""),_xlpm.z,"Not Declared")))</f>
        <v>Not Declared</v>
      </c>
      <c r="M499" s="729" t="str" cm="1">
        <f t="array" ref="M499">_xlfn.LET(_xlpm.x, Abingdon!$AL$43:$AW$43, _xlpm.y, Abingdon!$AL$45:$AW$60, _xlpm.z, Abingdon!$AJ$45:$AJ$60, IF(_xlfn.XLOOKUP($C499,_xlfn.XLOOKUP(M$494,_xlpm.x,_xlpm.y,""),_xlpm.z,"Not Declared")="", "Name not recorded",  _xlfn.XLOOKUP($C499,_xlfn.XLOOKUP(M$494,_xlpm.x,_xlpm.y,""),_xlpm.z,"Not Declared")))</f>
        <v>Not Declared</v>
      </c>
      <c r="N499" s="729" t="str" cm="1">
        <f t="array" ref="N499">_xlfn.LET(_xlpm.x, Abingdon!$AL$43:$AW$43, _xlpm.y, Abingdon!$AL$45:$AW$60, _xlpm.z, Abingdon!$AJ$45:$AJ$60, IF(_xlfn.XLOOKUP($C499,_xlfn.XLOOKUP(N$494,_xlpm.x,_xlpm.y,""),_xlpm.z,"Not Declared")="", "Name not recorded",  _xlfn.XLOOKUP($C499,_xlfn.XLOOKUP(N$494,_xlpm.x,_xlpm.y,""),_xlpm.z,"Not Declared")))</f>
        <v>Not Declared</v>
      </c>
      <c r="O499" s="729" t="str" cm="1">
        <f t="array" ref="O499">_xlfn.LET(_xlpm.x, Abingdon!$AL$43:$AW$43, _xlpm.y, Abingdon!$AL$45:$AW$60, _xlpm.z, Abingdon!$AJ$45:$AJ$60, IF(_xlfn.XLOOKUP($C499,_xlfn.XLOOKUP(O$494,_xlpm.x,_xlpm.y,""),_xlpm.z,"Not Declared")="", "Name not recorded",  _xlfn.XLOOKUP($C499,_xlfn.XLOOKUP(O$494,_xlpm.x,_xlpm.y,""),_xlpm.z,"Not Declared")))</f>
        <v>Not Declared</v>
      </c>
      <c r="P499" s="3"/>
      <c r="Q499" s="3"/>
      <c r="R499" s="3"/>
      <c r="S499" s="3"/>
      <c r="T499" s="3"/>
      <c r="U499" s="3"/>
      <c r="V499" s="3"/>
      <c r="W499" s="3"/>
      <c r="X499" s="3"/>
      <c r="Z499" s="3"/>
      <c r="AA499" s="3"/>
      <c r="AB499" s="747" t="str">
        <v>O</v>
      </c>
      <c r="AC499" s="12" t="str">
        <v>Not Declared</v>
      </c>
      <c r="AD499" s="12" t="str">
        <v>Oxford City AC</v>
      </c>
      <c r="AE499" s="747"/>
      <c r="AF499" s="12"/>
      <c r="AG499" s="425"/>
      <c r="AH499" s="3"/>
      <c r="AI499" s="3"/>
      <c r="AJ499" s="747" t="str">
        <v>A</v>
      </c>
      <c r="AK499" s="12" t="str">
        <v>Not Declared</v>
      </c>
      <c r="AL499" s="12" t="str">
        <v>Abingdon AC</v>
      </c>
      <c r="AM499" s="747"/>
      <c r="AN499" s="12"/>
      <c r="AO499" s="425"/>
      <c r="AP499" s="3"/>
      <c r="AQ499" s="3"/>
      <c r="AR499" s="747" t="str">
        <v>N</v>
      </c>
      <c r="AS499" s="12" t="str">
        <v>Not Declared</v>
      </c>
      <c r="AT499" s="12" t="str">
        <v>Banbury Harriers AC</v>
      </c>
      <c r="AU499" s="747"/>
      <c r="AV499" s="12"/>
      <c r="AW499" s="425"/>
      <c r="AX499" s="3"/>
      <c r="AY499" s="3"/>
      <c r="AZ499" s="747" t="str">
        <v>R</v>
      </c>
      <c r="BA499" s="12" t="str">
        <v>Not Declared</v>
      </c>
      <c r="BB499" s="12" t="str">
        <v>Radley AC</v>
      </c>
      <c r="BC499" s="747"/>
      <c r="BD499" s="12"/>
      <c r="BE499" s="425"/>
      <c r="BF499" s="3"/>
      <c r="BG499" s="3"/>
      <c r="BH499" s="747" t="str">
        <v>W</v>
      </c>
      <c r="BI499" s="12" t="str">
        <v>Not Declared</v>
      </c>
      <c r="BJ499" s="12" t="str">
        <v>Witney Road Runners</v>
      </c>
      <c r="BK499" s="747"/>
      <c r="BL499" s="12"/>
      <c r="BM499" s="425"/>
      <c r="BN499" s="3"/>
      <c r="BO499" s="3"/>
      <c r="BP499" s="747" t="str">
        <v>W</v>
      </c>
      <c r="BQ499" s="12" t="str">
        <v>Not Declared</v>
      </c>
      <c r="BR499" s="12" t="str">
        <v>Witney Road Runners</v>
      </c>
      <c r="BS499" s="747"/>
      <c r="BT499" s="12"/>
      <c r="BU499" s="425"/>
      <c r="BV499" s="3"/>
      <c r="BW499" s="3"/>
      <c r="BX499" s="747" t="str">
        <v>X</v>
      </c>
      <c r="BY499" s="12" t="str">
        <v>Not Declared</v>
      </c>
      <c r="BZ499" s="12" t="str">
        <v>Team Kennet</v>
      </c>
      <c r="CA499" s="479"/>
      <c r="CB499" s="480"/>
      <c r="CC499" s="481"/>
      <c r="CD499" s="3"/>
      <c r="CE499" s="3"/>
      <c r="CF499" s="747" t="str">
        <v>A</v>
      </c>
      <c r="CG499" s="12" t="str">
        <v>Not Declared</v>
      </c>
      <c r="CH499" s="12" t="str">
        <v>Abingdon AC</v>
      </c>
      <c r="CI499" s="479"/>
      <c r="CJ499" s="480"/>
      <c r="CK499" s="481"/>
      <c r="CL499" s="3"/>
      <c r="CM499" s="3"/>
      <c r="CN499" s="747" t="str">
        <v>H</v>
      </c>
      <c r="CO499" s="12" t="str">
        <v>Not Declared</v>
      </c>
      <c r="CP499" s="12" t="str">
        <v>White Horse Harriers</v>
      </c>
      <c r="CQ499" s="479"/>
      <c r="CR499" s="480"/>
      <c r="CS499" s="481"/>
      <c r="CT499" s="3"/>
      <c r="CU499" s="3"/>
      <c r="CV499" s="747" t="str">
        <v>N</v>
      </c>
      <c r="CW499" s="12" t="str">
        <v>Not Declared</v>
      </c>
      <c r="CX499" s="12" t="str">
        <v>Banbury Harriers AC</v>
      </c>
      <c r="CY499" s="479"/>
      <c r="CZ499" s="480"/>
      <c r="DA499" s="481"/>
      <c r="DB499" s="3"/>
      <c r="DC499" s="3"/>
      <c r="DD499" s="747" t="str">
        <v>H</v>
      </c>
      <c r="DE499" s="12" t="str">
        <v>Not Declared</v>
      </c>
      <c r="DF499" s="12" t="str">
        <v>White Horse Harriers</v>
      </c>
      <c r="DG499" s="479"/>
      <c r="DH499" s="480"/>
      <c r="DI499" s="481"/>
      <c r="DJ499" s="3"/>
      <c r="DK499" s="3"/>
      <c r="DL499" s="747" t="str">
        <v>O</v>
      </c>
      <c r="DM499" s="12" t="str">
        <v>Not Declared</v>
      </c>
      <c r="DN499" s="12" t="str">
        <v>Oxford City AC</v>
      </c>
      <c r="DO499" s="479"/>
      <c r="DP499" s="480"/>
      <c r="DQ499" s="481"/>
      <c r="DR499" s="3"/>
      <c r="DS499" s="3"/>
      <c r="DT499" s="747" t="str">
        <v>B</v>
      </c>
      <c r="DU499" s="12" t="str">
        <v>Not Declared, Not Declared, Not Declared, Not Declared</v>
      </c>
      <c r="DV499" s="12" t="str">
        <v>Bicester AC</v>
      </c>
      <c r="DW499" s="747"/>
      <c r="DX499" s="12"/>
      <c r="DY499" s="425"/>
      <c r="DZ499" s="15"/>
      <c r="EA499" s="15"/>
    </row>
    <row r="500" spans="1:131" s="359" customFormat="1" ht="21" customHeight="1">
      <c r="A500" s="358" t="str">
        <f t="shared" si="54"/>
        <v>Abingdon AC</v>
      </c>
      <c r="B500" s="729"/>
      <c r="C500" s="729" t="s">
        <v>321</v>
      </c>
      <c r="D500" s="729" t="str" cm="1">
        <f t="array" ref="D500">_xlfn.LET(_xlpm.x, Abingdon!$AL$43:$AW$43, _xlpm.y, Abingdon!$AL$45:$AW$60, _xlpm.z, Abingdon!$AJ$45:$AJ$60, IF(_xlfn.XLOOKUP($C500,_xlfn.XLOOKUP(D$494,_xlpm.x,_xlpm.y,""),_xlpm.z,"Not Declared")="", "Name not recorded",  _xlfn.XLOOKUP($C500,_xlfn.XLOOKUP(D$494,_xlpm.x,_xlpm.y,""),_xlpm.z,"Not Declared")))</f>
        <v>Not Declared</v>
      </c>
      <c r="E500" s="729" t="str" cm="1">
        <f t="array" ref="E500">_xlfn.LET(_xlpm.x, Abingdon!$AL$43:$AW$43, _xlpm.y, Abingdon!$AL$45:$AW$60, _xlpm.z, Abingdon!$AJ$45:$AJ$60, IF(_xlfn.XLOOKUP($C500,_xlfn.XLOOKUP(E$494,_xlpm.x,_xlpm.y,""),_xlpm.z,"Not Declared")="", "Name not recorded",  _xlfn.XLOOKUP($C500,_xlfn.XLOOKUP(E$494,_xlpm.x,_xlpm.y,""),_xlpm.z,"Not Declared")))</f>
        <v>Not Declared</v>
      </c>
      <c r="F500" s="729" t="str" cm="1">
        <f t="array" ref="F500">_xlfn.LET(_xlpm.x, Abingdon!$AL$43:$AW$43, _xlpm.y, Abingdon!$AL$45:$AW$60, _xlpm.z, Abingdon!$AJ$45:$AJ$60, IF(_xlfn.XLOOKUP($C500,_xlfn.XLOOKUP(F$494,_xlpm.x,_xlpm.y,""),_xlpm.z,"Not Declared")="", "Name not recorded",  _xlfn.XLOOKUP($C500,_xlfn.XLOOKUP(F$494,_xlpm.x,_xlpm.y,""),_xlpm.z,"Not Declared")))</f>
        <v>Not Declared</v>
      </c>
      <c r="G500" s="729" t="str" cm="1">
        <f t="array" ref="G500">_xlfn.LET(_xlpm.x, Abingdon!$AL$43:$AW$43, _xlpm.y, Abingdon!$AL$45:$AW$60, _xlpm.z, Abingdon!$AJ$45:$AJ$60, IF(_xlfn.XLOOKUP($C500,_xlfn.XLOOKUP(G$494,_xlpm.x,_xlpm.y,""),_xlpm.z,"Not Declared")="", "Name not recorded",  _xlfn.XLOOKUP($C500,_xlfn.XLOOKUP(G$494,_xlpm.x,_xlpm.y,""),_xlpm.z,"Not Declared")))</f>
        <v>Not Declared</v>
      </c>
      <c r="H500" s="729" t="str" cm="1">
        <f t="array" ref="H500">_xlfn.LET(_xlpm.x, Abingdon!$AL$43:$AW$43, _xlpm.y, Abingdon!$AL$45:$AW$60, _xlpm.z, Abingdon!$AJ$45:$AJ$60, IF(_xlfn.XLOOKUP($C500,_xlfn.XLOOKUP(H$494,_xlpm.x,_xlpm.y,""),_xlpm.z,"Not Declared")="", "Name not recorded",  _xlfn.XLOOKUP($C500,_xlfn.XLOOKUP(H$494,_xlpm.x,_xlpm.y,""),_xlpm.z,"Not Declared")))</f>
        <v>Not Declared</v>
      </c>
      <c r="I500" s="729" t="str" cm="1">
        <f t="array" ref="I500">_xlfn.LET(_xlpm.x, Abingdon!$AL$43:$AW$43, _xlpm.y, Abingdon!$AL$45:$AW$60, _xlpm.z, Abingdon!$AJ$45:$AJ$60, IF(_xlfn.XLOOKUP($C500,_xlfn.XLOOKUP(I$494,_xlpm.x,_xlpm.y,""),_xlpm.z,"Not Declared")="", "Name not recorded",  _xlfn.XLOOKUP($C500,_xlfn.XLOOKUP(I$494,_xlpm.x,_xlpm.y,""),_xlpm.z,"Not Declared")))</f>
        <v>Not Declared</v>
      </c>
      <c r="J500" s="729" t="str" cm="1">
        <f t="array" ref="J500">_xlfn.LET(_xlpm.x, Abingdon!$AL$43:$AW$43, _xlpm.y, Abingdon!$AL$45:$AW$60, _xlpm.z, Abingdon!$AJ$45:$AJ$60, IF(_xlfn.XLOOKUP($C500,_xlfn.XLOOKUP(J$494,_xlpm.x,_xlpm.y,""),_xlpm.z,"Not Declared")="", "Name not recorded",  _xlfn.XLOOKUP($C500,_xlfn.XLOOKUP(J$494,_xlpm.x,_xlpm.y,""),_xlpm.z,"Not Declared")))</f>
        <v>Not Declared</v>
      </c>
      <c r="K500" s="729" t="str" cm="1">
        <f t="array" ref="K500">_xlfn.LET(_xlpm.x, Abingdon!$AL$43:$AW$43, _xlpm.y, Abingdon!$AL$45:$AW$60, _xlpm.z, Abingdon!$AJ$45:$AJ$60, IF(_xlfn.XLOOKUP($C500,_xlfn.XLOOKUP(K$494,_xlpm.x,_xlpm.y,""),_xlpm.z,"Not Declared")="", "Name not recorded",  _xlfn.XLOOKUP($C500,_xlfn.XLOOKUP(K$494,_xlpm.x,_xlpm.y,""),_xlpm.z,"Not Declared")))</f>
        <v>Not Declared</v>
      </c>
      <c r="L500" s="729" t="str" cm="1">
        <f t="array" ref="L500">_xlfn.LET(_xlpm.x, Abingdon!$AL$43:$AW$43, _xlpm.y, Abingdon!$AL$45:$AW$60, _xlpm.z, Abingdon!$AJ$45:$AJ$60, IF(_xlfn.XLOOKUP($C500,_xlfn.XLOOKUP(L$494,_xlpm.x,_xlpm.y,""),_xlpm.z,"Not Declared")="", "Name not recorded",  _xlfn.XLOOKUP($C500,_xlfn.XLOOKUP(L$494,_xlpm.x,_xlpm.y,""),_xlpm.z,"Not Declared")))</f>
        <v>Not Declared</v>
      </c>
      <c r="M500" s="729" t="str" cm="1">
        <f t="array" ref="M500">_xlfn.LET(_xlpm.x, Abingdon!$AL$43:$AW$43, _xlpm.y, Abingdon!$AL$45:$AW$60, _xlpm.z, Abingdon!$AJ$45:$AJ$60, IF(_xlfn.XLOOKUP($C500,_xlfn.XLOOKUP(M$494,_xlpm.x,_xlpm.y,""),_xlpm.z,"Not Declared")="", "Name not recorded",  _xlfn.XLOOKUP($C500,_xlfn.XLOOKUP(M$494,_xlpm.x,_xlpm.y,""),_xlpm.z,"Not Declared")))</f>
        <v>Not Declared</v>
      </c>
      <c r="N500" s="729" t="str" cm="1">
        <f t="array" ref="N500">_xlfn.LET(_xlpm.x, Abingdon!$AL$43:$AW$43, _xlpm.y, Abingdon!$AL$45:$AW$60, _xlpm.z, Abingdon!$AJ$45:$AJ$60, IF(_xlfn.XLOOKUP($C500,_xlfn.XLOOKUP(N$494,_xlpm.x,_xlpm.y,""),_xlpm.z,"Not Declared")="", "Name not recorded",  _xlfn.XLOOKUP($C500,_xlfn.XLOOKUP(N$494,_xlpm.x,_xlpm.y,""),_xlpm.z,"Not Declared")))</f>
        <v>Not Declared</v>
      </c>
      <c r="O500" s="729" t="str" cm="1">
        <f t="array" ref="O500">_xlfn.LET(_xlpm.x, Abingdon!$AL$43:$AW$43, _xlpm.y, Abingdon!$AL$45:$AW$60, _xlpm.z, Abingdon!$AJ$45:$AJ$60, IF(_xlfn.XLOOKUP($C500,_xlfn.XLOOKUP(O$494,_xlpm.x,_xlpm.y,""),_xlpm.z,"Not Declared")="", "Name not recorded",  _xlfn.XLOOKUP($C500,_xlfn.XLOOKUP(O$494,_xlpm.x,_xlpm.y,""),_xlpm.z,"Not Declared")))</f>
        <v>Not Declared</v>
      </c>
      <c r="P500" s="3"/>
      <c r="Q500" s="3"/>
      <c r="R500" s="3"/>
      <c r="S500" s="3"/>
      <c r="T500" s="3"/>
      <c r="U500" s="3"/>
      <c r="V500" s="3"/>
      <c r="W500" s="3"/>
      <c r="X500" s="12"/>
      <c r="Z500" s="3"/>
      <c r="AA500" s="3"/>
      <c r="AB500" s="747" t="str">
        <v>A</v>
      </c>
      <c r="AC500" s="12" t="str">
        <v>Not Declared</v>
      </c>
      <c r="AD500" s="12" t="str">
        <v>Abingdon AC</v>
      </c>
      <c r="AE500" s="747"/>
      <c r="AF500" s="12"/>
      <c r="AG500" s="425"/>
      <c r="AH500" s="3"/>
      <c r="AI500" s="3"/>
      <c r="AJ500" s="747" t="str">
        <v>B</v>
      </c>
      <c r="AK500" s="12" t="str">
        <v>Not Declared</v>
      </c>
      <c r="AL500" s="12" t="str">
        <v>Bicester AC</v>
      </c>
      <c r="AM500" s="747"/>
      <c r="AN500" s="12"/>
      <c r="AO500" s="425"/>
      <c r="AP500" s="3"/>
      <c r="AQ500" s="3"/>
      <c r="AR500" s="747" t="str">
        <v>B</v>
      </c>
      <c r="AS500" s="12" t="str">
        <v>Not Declared</v>
      </c>
      <c r="AT500" s="12" t="str">
        <v>Bicester AC</v>
      </c>
      <c r="AU500" s="747"/>
      <c r="AV500" s="12"/>
      <c r="AW500" s="425"/>
      <c r="AX500" s="3"/>
      <c r="AY500" s="3"/>
      <c r="AZ500" s="747" t="str">
        <v>H</v>
      </c>
      <c r="BA500" s="12" t="str">
        <v>Not Declared</v>
      </c>
      <c r="BB500" s="12" t="str">
        <v>White Horse Harriers</v>
      </c>
      <c r="BC500" s="747"/>
      <c r="BD500" s="12"/>
      <c r="BE500" s="425"/>
      <c r="BF500" s="3"/>
      <c r="BG500" s="3"/>
      <c r="BH500" s="747" t="str">
        <v>O</v>
      </c>
      <c r="BI500" s="12" t="str">
        <v>Not Declared</v>
      </c>
      <c r="BJ500" s="12" t="str">
        <v>Oxford City AC</v>
      </c>
      <c r="BK500" s="747"/>
      <c r="BL500" s="12"/>
      <c r="BM500" s="425"/>
      <c r="BN500" s="3"/>
      <c r="BO500" s="3"/>
      <c r="BP500" s="747" t="str">
        <v>R</v>
      </c>
      <c r="BQ500" s="12" t="str">
        <v>Not Declared</v>
      </c>
      <c r="BR500" s="12" t="str">
        <v>Radley AC</v>
      </c>
      <c r="BS500" s="747"/>
      <c r="BT500" s="12"/>
      <c r="BU500" s="425"/>
      <c r="BV500" s="3"/>
      <c r="BW500" s="3"/>
      <c r="BX500" s="747" t="str">
        <v>O</v>
      </c>
      <c r="BY500" s="12" t="str">
        <v>Not Declared</v>
      </c>
      <c r="BZ500" s="12" t="str">
        <v>Oxford City AC</v>
      </c>
      <c r="CA500" s="479"/>
      <c r="CB500" s="480"/>
      <c r="CC500" s="481"/>
      <c r="CD500" s="3"/>
      <c r="CE500" s="3"/>
      <c r="CF500" s="747" t="str">
        <v>H</v>
      </c>
      <c r="CG500" s="12" t="str">
        <v>Not Declared</v>
      </c>
      <c r="CH500" s="12" t="str">
        <v>White Horse Harriers</v>
      </c>
      <c r="CI500" s="479"/>
      <c r="CJ500" s="480"/>
      <c r="CK500" s="481"/>
      <c r="CL500" s="3"/>
      <c r="CM500" s="3"/>
      <c r="CN500" s="747" t="str">
        <v>W</v>
      </c>
      <c r="CO500" s="12" t="str">
        <v>Not Declared</v>
      </c>
      <c r="CP500" s="12" t="str">
        <v>Witney Road Runners</v>
      </c>
      <c r="CQ500" s="479"/>
      <c r="CR500" s="480"/>
      <c r="CS500" s="481"/>
      <c r="CT500" s="3"/>
      <c r="CU500" s="3"/>
      <c r="CV500" s="747" t="str">
        <v>R</v>
      </c>
      <c r="CW500" s="12" t="str">
        <v>Not Declared</v>
      </c>
      <c r="CX500" s="12" t="str">
        <v>Radley AC</v>
      </c>
      <c r="CY500" s="479"/>
      <c r="CZ500" s="480"/>
      <c r="DA500" s="481"/>
      <c r="DB500" s="3"/>
      <c r="DC500" s="3"/>
      <c r="DD500" s="747" t="str">
        <v>W</v>
      </c>
      <c r="DE500" s="12" t="str">
        <v>Not Declared</v>
      </c>
      <c r="DF500" s="12" t="str">
        <v>Witney Road Runners</v>
      </c>
      <c r="DG500" s="479"/>
      <c r="DH500" s="480"/>
      <c r="DI500" s="481"/>
      <c r="DJ500" s="3"/>
      <c r="DK500" s="3"/>
      <c r="DL500" s="747" t="str">
        <v>W</v>
      </c>
      <c r="DM500" s="12" t="str">
        <v>Not Declared</v>
      </c>
      <c r="DN500" s="12" t="str">
        <v>Witney Road Runners</v>
      </c>
      <c r="DO500" s="479"/>
      <c r="DP500" s="480"/>
      <c r="DQ500" s="481"/>
      <c r="DR500" s="3"/>
      <c r="DS500" s="3"/>
      <c r="DT500" s="747" t="str">
        <v>H</v>
      </c>
      <c r="DU500" s="12" t="str">
        <v>Not Declared, Not Declared, Not Declared, Not Declared</v>
      </c>
      <c r="DV500" s="12" t="str">
        <v>White Horse Harriers</v>
      </c>
      <c r="DW500" s="747"/>
      <c r="DX500" s="12"/>
      <c r="DY500" s="425"/>
      <c r="DZ500" s="15"/>
      <c r="EA500" s="15"/>
    </row>
    <row r="501" spans="1:131" s="359" customFormat="1" ht="21" customHeight="1">
      <c r="A501" s="358" t="str">
        <f t="shared" si="54"/>
        <v>Abingdon AC</v>
      </c>
      <c r="B501" s="729"/>
      <c r="C501" s="729" t="s">
        <v>322</v>
      </c>
      <c r="D501" s="729" t="str" cm="1">
        <f t="array" ref="D501">_xlfn.LET(_xlpm.x, Abingdon!$AL$43:$AW$43, _xlpm.y, Abingdon!$AL$45:$AW$60, _xlpm.z, Abingdon!$AJ$45:$AJ$60, IF(_xlfn.XLOOKUP($C501,_xlfn.XLOOKUP(D$494,_xlpm.x,_xlpm.y,""),_xlpm.z,"Not Declared")="", "Name not recorded",  _xlfn.XLOOKUP($C501,_xlfn.XLOOKUP(D$494,_xlpm.x,_xlpm.y,""),_xlpm.z,"Not Declared")))</f>
        <v>Not Declared</v>
      </c>
      <c r="E501" s="729" t="str" cm="1">
        <f t="array" ref="E501">_xlfn.LET(_xlpm.x, Abingdon!$AL$43:$AW$43, _xlpm.y, Abingdon!$AL$45:$AW$60, _xlpm.z, Abingdon!$AJ$45:$AJ$60, IF(_xlfn.XLOOKUP($C501,_xlfn.XLOOKUP(E$494,_xlpm.x,_xlpm.y,""),_xlpm.z,"Not Declared")="", "Name not recorded",  _xlfn.XLOOKUP($C501,_xlfn.XLOOKUP(E$494,_xlpm.x,_xlpm.y,""),_xlpm.z,"Not Declared")))</f>
        <v>Not Declared</v>
      </c>
      <c r="F501" s="729" t="str" cm="1">
        <f t="array" ref="F501">_xlfn.LET(_xlpm.x, Abingdon!$AL$43:$AW$43, _xlpm.y, Abingdon!$AL$45:$AW$60, _xlpm.z, Abingdon!$AJ$45:$AJ$60, IF(_xlfn.XLOOKUP($C501,_xlfn.XLOOKUP(F$494,_xlpm.x,_xlpm.y,""),_xlpm.z,"Not Declared")="", "Name not recorded",  _xlfn.XLOOKUP($C501,_xlfn.XLOOKUP(F$494,_xlpm.x,_xlpm.y,""),_xlpm.z,"Not Declared")))</f>
        <v>Not Declared</v>
      </c>
      <c r="G501" s="729" t="str" cm="1">
        <f t="array" ref="G501">_xlfn.LET(_xlpm.x, Abingdon!$AL$43:$AW$43, _xlpm.y, Abingdon!$AL$45:$AW$60, _xlpm.z, Abingdon!$AJ$45:$AJ$60, IF(_xlfn.XLOOKUP($C501,_xlfn.XLOOKUP(G$494,_xlpm.x,_xlpm.y,""),_xlpm.z,"Not Declared")="", "Name not recorded",  _xlfn.XLOOKUP($C501,_xlfn.XLOOKUP(G$494,_xlpm.x,_xlpm.y,""),_xlpm.z,"Not Declared")))</f>
        <v>Not Declared</v>
      </c>
      <c r="H501" s="729" t="str" cm="1">
        <f t="array" ref="H501">_xlfn.LET(_xlpm.x, Abingdon!$AL$43:$AW$43, _xlpm.y, Abingdon!$AL$45:$AW$60, _xlpm.z, Abingdon!$AJ$45:$AJ$60, IF(_xlfn.XLOOKUP($C501,_xlfn.XLOOKUP(H$494,_xlpm.x,_xlpm.y,""),_xlpm.z,"Not Declared")="", "Name not recorded",  _xlfn.XLOOKUP($C501,_xlfn.XLOOKUP(H$494,_xlpm.x,_xlpm.y,""),_xlpm.z,"Not Declared")))</f>
        <v>Not Declared</v>
      </c>
      <c r="I501" s="729" t="str" cm="1">
        <f t="array" ref="I501">_xlfn.LET(_xlpm.x, Abingdon!$AL$43:$AW$43, _xlpm.y, Abingdon!$AL$45:$AW$60, _xlpm.z, Abingdon!$AJ$45:$AJ$60, IF(_xlfn.XLOOKUP($C501,_xlfn.XLOOKUP(I$494,_xlpm.x,_xlpm.y,""),_xlpm.z,"Not Declared")="", "Name not recorded",  _xlfn.XLOOKUP($C501,_xlfn.XLOOKUP(I$494,_xlpm.x,_xlpm.y,""),_xlpm.z,"Not Declared")))</f>
        <v>Not Declared</v>
      </c>
      <c r="J501" s="729" t="str" cm="1">
        <f t="array" ref="J501">_xlfn.LET(_xlpm.x, Abingdon!$AL$43:$AW$43, _xlpm.y, Abingdon!$AL$45:$AW$60, _xlpm.z, Abingdon!$AJ$45:$AJ$60, IF(_xlfn.XLOOKUP($C501,_xlfn.XLOOKUP(J$494,_xlpm.x,_xlpm.y,""),_xlpm.z,"Not Declared")="", "Name not recorded",  _xlfn.XLOOKUP($C501,_xlfn.XLOOKUP(J$494,_xlpm.x,_xlpm.y,""),_xlpm.z,"Not Declared")))</f>
        <v>Not Declared</v>
      </c>
      <c r="K501" s="729" t="str" cm="1">
        <f t="array" ref="K501">_xlfn.LET(_xlpm.x, Abingdon!$AL$43:$AW$43, _xlpm.y, Abingdon!$AL$45:$AW$60, _xlpm.z, Abingdon!$AJ$45:$AJ$60, IF(_xlfn.XLOOKUP($C501,_xlfn.XLOOKUP(K$494,_xlpm.x,_xlpm.y,""),_xlpm.z,"Not Declared")="", "Name not recorded",  _xlfn.XLOOKUP($C501,_xlfn.XLOOKUP(K$494,_xlpm.x,_xlpm.y,""),_xlpm.z,"Not Declared")))</f>
        <v>Not Declared</v>
      </c>
      <c r="L501" s="729" t="str" cm="1">
        <f t="array" ref="L501">_xlfn.LET(_xlpm.x, Abingdon!$AL$43:$AW$43, _xlpm.y, Abingdon!$AL$45:$AW$60, _xlpm.z, Abingdon!$AJ$45:$AJ$60, IF(_xlfn.XLOOKUP($C501,_xlfn.XLOOKUP(L$494,_xlpm.x,_xlpm.y,""),_xlpm.z,"Not Declared")="", "Name not recorded",  _xlfn.XLOOKUP($C501,_xlfn.XLOOKUP(L$494,_xlpm.x,_xlpm.y,""),_xlpm.z,"Not Declared")))</f>
        <v>Not Declared</v>
      </c>
      <c r="M501" s="729" t="str" cm="1">
        <f t="array" ref="M501">_xlfn.LET(_xlpm.x, Abingdon!$AL$43:$AW$43, _xlpm.y, Abingdon!$AL$45:$AW$60, _xlpm.z, Abingdon!$AJ$45:$AJ$60, IF(_xlfn.XLOOKUP($C501,_xlfn.XLOOKUP(M$494,_xlpm.x,_xlpm.y,""),_xlpm.z,"Not Declared")="", "Name not recorded",  _xlfn.XLOOKUP($C501,_xlfn.XLOOKUP(M$494,_xlpm.x,_xlpm.y,""),_xlpm.z,"Not Declared")))</f>
        <v>Not Declared</v>
      </c>
      <c r="N501" s="729" t="str" cm="1">
        <f t="array" ref="N501">_xlfn.LET(_xlpm.x, Abingdon!$AL$43:$AW$43, _xlpm.y, Abingdon!$AL$45:$AW$60, _xlpm.z, Abingdon!$AJ$45:$AJ$60, IF(_xlfn.XLOOKUP($C501,_xlfn.XLOOKUP(N$494,_xlpm.x,_xlpm.y,""),_xlpm.z,"Not Declared")="", "Name not recorded",  _xlfn.XLOOKUP($C501,_xlfn.XLOOKUP(N$494,_xlpm.x,_xlpm.y,""),_xlpm.z,"Not Declared")))</f>
        <v>Not Declared</v>
      </c>
      <c r="O501" s="729" t="str" cm="1">
        <f t="array" ref="O501">_xlfn.LET(_xlpm.x, Abingdon!$AL$43:$AW$43, _xlpm.y, Abingdon!$AL$45:$AW$60, _xlpm.z, Abingdon!$AJ$45:$AJ$60, IF(_xlfn.XLOOKUP($C501,_xlfn.XLOOKUP(O$494,_xlpm.x,_xlpm.y,""),_xlpm.z,"Not Declared")="", "Name not recorded",  _xlfn.XLOOKUP($C501,_xlfn.XLOOKUP(O$494,_xlpm.x,_xlpm.y,""),_xlpm.z,"Not Declared")))</f>
        <v>Not Declared</v>
      </c>
      <c r="P501" s="3"/>
      <c r="Q501" s="3"/>
      <c r="R501" s="3"/>
      <c r="S501" s="3"/>
      <c r="T501" s="3"/>
      <c r="U501" s="3"/>
      <c r="V501" s="3"/>
      <c r="W501" s="3"/>
      <c r="X501" s="12"/>
      <c r="Z501" s="3"/>
      <c r="AA501" s="3"/>
      <c r="AB501" s="747" t="str">
        <v>B</v>
      </c>
      <c r="AC501" s="12" t="str">
        <v>Not Declared</v>
      </c>
      <c r="AD501" s="12" t="str">
        <v>Bicester AC</v>
      </c>
      <c r="AE501" s="747"/>
      <c r="AF501" s="12"/>
      <c r="AG501" s="425"/>
      <c r="AH501" s="3"/>
      <c r="AI501" s="3"/>
      <c r="AJ501" s="747" t="str">
        <v>O</v>
      </c>
      <c r="AK501" s="12" t="str">
        <v>Not Declared</v>
      </c>
      <c r="AL501" s="12" t="str">
        <v>Oxford City AC</v>
      </c>
      <c r="AM501" s="747"/>
      <c r="AN501" s="12"/>
      <c r="AO501" s="425"/>
      <c r="AP501" s="3"/>
      <c r="AQ501" s="3"/>
      <c r="AR501" s="747" t="str">
        <v>X</v>
      </c>
      <c r="AS501" s="12" t="str">
        <v>Not Declared</v>
      </c>
      <c r="AT501" s="12" t="str">
        <v>Team Kennet</v>
      </c>
      <c r="AU501" s="747"/>
      <c r="AV501" s="12"/>
      <c r="AW501" s="425"/>
      <c r="AX501" s="3"/>
      <c r="AY501" s="3"/>
      <c r="AZ501" s="747" t="str">
        <v>B</v>
      </c>
      <c r="BA501" s="12" t="str">
        <v>Not Declared</v>
      </c>
      <c r="BB501" s="12" t="str">
        <v>Bicester AC</v>
      </c>
      <c r="BC501" s="747"/>
      <c r="BD501" s="12"/>
      <c r="BE501" s="425"/>
      <c r="BF501" s="3"/>
      <c r="BG501" s="3"/>
      <c r="BH501" s="747" t="str">
        <v>B</v>
      </c>
      <c r="BI501" s="12" t="str">
        <v>Not Declared</v>
      </c>
      <c r="BJ501" s="12" t="str">
        <v>Bicester AC</v>
      </c>
      <c r="BK501" s="747"/>
      <c r="BL501" s="12"/>
      <c r="BM501" s="425"/>
      <c r="BN501" s="3"/>
      <c r="BO501" s="3"/>
      <c r="BP501" s="747" t="str">
        <v>N</v>
      </c>
      <c r="BQ501" s="12" t="str">
        <v>Not Declared</v>
      </c>
      <c r="BR501" s="12" t="str">
        <v>Banbury Harriers AC</v>
      </c>
      <c r="BS501" s="747"/>
      <c r="BT501" s="12"/>
      <c r="BU501" s="425"/>
      <c r="BV501" s="3"/>
      <c r="BW501" s="3"/>
      <c r="BX501" s="747" t="str">
        <v>B</v>
      </c>
      <c r="BY501" s="12" t="str">
        <v>Not Declared</v>
      </c>
      <c r="BZ501" s="12" t="str">
        <v>Bicester AC</v>
      </c>
      <c r="CA501" s="479"/>
      <c r="CB501" s="480"/>
      <c r="CC501" s="481"/>
      <c r="CD501" s="3"/>
      <c r="CE501" s="3"/>
      <c r="CF501" s="747" t="str">
        <v>W</v>
      </c>
      <c r="CG501" s="12" t="str">
        <v>Not Declared</v>
      </c>
      <c r="CH501" s="12" t="str">
        <v>Witney Road Runners</v>
      </c>
      <c r="CI501" s="479"/>
      <c r="CJ501" s="480"/>
      <c r="CK501" s="481"/>
      <c r="CL501" s="3"/>
      <c r="CM501" s="3"/>
      <c r="CN501" s="747" t="str">
        <v>R</v>
      </c>
      <c r="CO501" s="12" t="str">
        <v>Not Declared</v>
      </c>
      <c r="CP501" s="12" t="str">
        <v>Radley AC</v>
      </c>
      <c r="CQ501" s="479"/>
      <c r="CR501" s="480"/>
      <c r="CS501" s="481"/>
      <c r="CT501" s="3"/>
      <c r="CU501" s="3"/>
      <c r="CV501" s="747" t="str">
        <v>O</v>
      </c>
      <c r="CW501" s="12" t="str">
        <v>Not Declared</v>
      </c>
      <c r="CX501" s="12" t="str">
        <v>Oxford City AC</v>
      </c>
      <c r="CY501" s="479"/>
      <c r="CZ501" s="480"/>
      <c r="DA501" s="481"/>
      <c r="DB501" s="3"/>
      <c r="DC501" s="3"/>
      <c r="DD501" s="747" t="str">
        <v>O</v>
      </c>
      <c r="DE501" s="12" t="str">
        <v>Not Declared</v>
      </c>
      <c r="DF501" s="12" t="str">
        <v>Oxford City AC</v>
      </c>
      <c r="DG501" s="479"/>
      <c r="DH501" s="480"/>
      <c r="DI501" s="481"/>
      <c r="DJ501" s="3"/>
      <c r="DK501" s="3"/>
      <c r="DL501" s="747" t="str">
        <v>B</v>
      </c>
      <c r="DM501" s="12" t="str">
        <v>Not Declared</v>
      </c>
      <c r="DN501" s="12" t="str">
        <v>Bicester AC</v>
      </c>
      <c r="DO501" s="479"/>
      <c r="DP501" s="480"/>
      <c r="DQ501" s="481"/>
      <c r="DR501" s="3"/>
      <c r="DS501" s="3"/>
      <c r="DT501" s="747" t="str">
        <v>O</v>
      </c>
      <c r="DU501" s="12" t="str">
        <v>Not Declared, Not Declared, Not Declared, Not Declared</v>
      </c>
      <c r="DV501" s="12" t="str">
        <v>Oxford City AC</v>
      </c>
      <c r="DW501" s="747"/>
      <c r="DX501" s="12"/>
      <c r="DY501" s="425"/>
      <c r="DZ501" s="15"/>
      <c r="EA501" s="15"/>
    </row>
    <row r="502" spans="1:131" s="359" customFormat="1" ht="21" customHeight="1">
      <c r="A502" s="358" t="str">
        <f t="shared" si="54"/>
        <v>Abingdon AC</v>
      </c>
      <c r="B502" s="729"/>
      <c r="C502" s="729" t="s">
        <v>323</v>
      </c>
      <c r="D502" s="729" t="str" cm="1">
        <f t="array" ref="D502">_xlfn.LET(_xlpm.x, Abingdon!$AL$43:$AW$43, _xlpm.y, Abingdon!$AL$45:$AW$60, _xlpm.z, Abingdon!$AJ$45:$AJ$60, IF(_xlfn.XLOOKUP($C502,_xlfn.XLOOKUP(D$494,_xlpm.x,_xlpm.y,""),_xlpm.z,"Not Declared")="", "Name not recorded",  _xlfn.XLOOKUP($C502,_xlfn.XLOOKUP(D$494,_xlpm.x,_xlpm.y,""),_xlpm.z,"Not Declared")))</f>
        <v>Not Declared</v>
      </c>
      <c r="E502" s="729" t="str" cm="1">
        <f t="array" ref="E502">_xlfn.LET(_xlpm.x, Abingdon!$AL$43:$AW$43, _xlpm.y, Abingdon!$AL$45:$AW$60, _xlpm.z, Abingdon!$AJ$45:$AJ$60, IF(_xlfn.XLOOKUP($C502,_xlfn.XLOOKUP(E$494,_xlpm.x,_xlpm.y,""),_xlpm.z,"Not Declared")="", "Name not recorded",  _xlfn.XLOOKUP($C502,_xlfn.XLOOKUP(E$494,_xlpm.x,_xlpm.y,""),_xlpm.z,"Not Declared")))</f>
        <v>Not Declared</v>
      </c>
      <c r="F502" s="729" t="str" cm="1">
        <f t="array" ref="F502">_xlfn.LET(_xlpm.x, Abingdon!$AL$43:$AW$43, _xlpm.y, Abingdon!$AL$45:$AW$60, _xlpm.z, Abingdon!$AJ$45:$AJ$60, IF(_xlfn.XLOOKUP($C502,_xlfn.XLOOKUP(F$494,_xlpm.x,_xlpm.y,""),_xlpm.z,"Not Declared")="", "Name not recorded",  _xlfn.XLOOKUP($C502,_xlfn.XLOOKUP(F$494,_xlpm.x,_xlpm.y,""),_xlpm.z,"Not Declared")))</f>
        <v>Not Declared</v>
      </c>
      <c r="G502" s="729" t="str" cm="1">
        <f t="array" ref="G502">_xlfn.LET(_xlpm.x, Abingdon!$AL$43:$AW$43, _xlpm.y, Abingdon!$AL$45:$AW$60, _xlpm.z, Abingdon!$AJ$45:$AJ$60, IF(_xlfn.XLOOKUP($C502,_xlfn.XLOOKUP(G$494,_xlpm.x,_xlpm.y,""),_xlpm.z,"Not Declared")="", "Name not recorded",  _xlfn.XLOOKUP($C502,_xlfn.XLOOKUP(G$494,_xlpm.x,_xlpm.y,""),_xlpm.z,"Not Declared")))</f>
        <v>Not Declared</v>
      </c>
      <c r="H502" s="729" t="str" cm="1">
        <f t="array" ref="H502">_xlfn.LET(_xlpm.x, Abingdon!$AL$43:$AW$43, _xlpm.y, Abingdon!$AL$45:$AW$60, _xlpm.z, Abingdon!$AJ$45:$AJ$60, IF(_xlfn.XLOOKUP($C502,_xlfn.XLOOKUP(H$494,_xlpm.x,_xlpm.y,""),_xlpm.z,"Not Declared")="", "Name not recorded",  _xlfn.XLOOKUP($C502,_xlfn.XLOOKUP(H$494,_xlpm.x,_xlpm.y,""),_xlpm.z,"Not Declared")))</f>
        <v>Not Declared</v>
      </c>
      <c r="I502" s="729" t="str" cm="1">
        <f t="array" ref="I502">_xlfn.LET(_xlpm.x, Abingdon!$AL$43:$AW$43, _xlpm.y, Abingdon!$AL$45:$AW$60, _xlpm.z, Abingdon!$AJ$45:$AJ$60, IF(_xlfn.XLOOKUP($C502,_xlfn.XLOOKUP(I$494,_xlpm.x,_xlpm.y,""),_xlpm.z,"Not Declared")="", "Name not recorded",  _xlfn.XLOOKUP($C502,_xlfn.XLOOKUP(I$494,_xlpm.x,_xlpm.y,""),_xlpm.z,"Not Declared")))</f>
        <v>Not Declared</v>
      </c>
      <c r="J502" s="729" t="str" cm="1">
        <f t="array" ref="J502">_xlfn.LET(_xlpm.x, Abingdon!$AL$43:$AW$43, _xlpm.y, Abingdon!$AL$45:$AW$60, _xlpm.z, Abingdon!$AJ$45:$AJ$60, IF(_xlfn.XLOOKUP($C502,_xlfn.XLOOKUP(J$494,_xlpm.x,_xlpm.y,""),_xlpm.z,"Not Declared")="", "Name not recorded",  _xlfn.XLOOKUP($C502,_xlfn.XLOOKUP(J$494,_xlpm.x,_xlpm.y,""),_xlpm.z,"Not Declared")))</f>
        <v>Not Declared</v>
      </c>
      <c r="K502" s="729" t="str" cm="1">
        <f t="array" ref="K502">_xlfn.LET(_xlpm.x, Abingdon!$AL$43:$AW$43, _xlpm.y, Abingdon!$AL$45:$AW$60, _xlpm.z, Abingdon!$AJ$45:$AJ$60, IF(_xlfn.XLOOKUP($C502,_xlfn.XLOOKUP(K$494,_xlpm.x,_xlpm.y,""),_xlpm.z,"Not Declared")="", "Name not recorded",  _xlfn.XLOOKUP($C502,_xlfn.XLOOKUP(K$494,_xlpm.x,_xlpm.y,""),_xlpm.z,"Not Declared")))</f>
        <v>Not Declared</v>
      </c>
      <c r="L502" s="729" t="str" cm="1">
        <f t="array" ref="L502">_xlfn.LET(_xlpm.x, Abingdon!$AL$43:$AW$43, _xlpm.y, Abingdon!$AL$45:$AW$60, _xlpm.z, Abingdon!$AJ$45:$AJ$60, IF(_xlfn.XLOOKUP($C502,_xlfn.XLOOKUP(L$494,_xlpm.x,_xlpm.y,""),_xlpm.z,"Not Declared")="", "Name not recorded",  _xlfn.XLOOKUP($C502,_xlfn.XLOOKUP(L$494,_xlpm.x,_xlpm.y,""),_xlpm.z,"Not Declared")))</f>
        <v>Not Declared</v>
      </c>
      <c r="M502" s="729" t="str" cm="1">
        <f t="array" ref="M502">_xlfn.LET(_xlpm.x, Abingdon!$AL$43:$AW$43, _xlpm.y, Abingdon!$AL$45:$AW$60, _xlpm.z, Abingdon!$AJ$45:$AJ$60, IF(_xlfn.XLOOKUP($C502,_xlfn.XLOOKUP(M$494,_xlpm.x,_xlpm.y,""),_xlpm.z,"Not Declared")="", "Name not recorded",  _xlfn.XLOOKUP($C502,_xlfn.XLOOKUP(M$494,_xlpm.x,_xlpm.y,""),_xlpm.z,"Not Declared")))</f>
        <v>Not Declared</v>
      </c>
      <c r="N502" s="729" t="str" cm="1">
        <f t="array" ref="N502">_xlfn.LET(_xlpm.x, Abingdon!$AL$43:$AW$43, _xlpm.y, Abingdon!$AL$45:$AW$60, _xlpm.z, Abingdon!$AJ$45:$AJ$60, IF(_xlfn.XLOOKUP($C502,_xlfn.XLOOKUP(N$494,_xlpm.x,_xlpm.y,""),_xlpm.z,"Not Declared")="", "Name not recorded",  _xlfn.XLOOKUP($C502,_xlfn.XLOOKUP(N$494,_xlpm.x,_xlpm.y,""),_xlpm.z,"Not Declared")))</f>
        <v>Not Declared</v>
      </c>
      <c r="O502" s="729" t="str" cm="1">
        <f t="array" ref="O502">_xlfn.LET(_xlpm.x, Abingdon!$AL$43:$AW$43, _xlpm.y, Abingdon!$AL$45:$AW$60, _xlpm.z, Abingdon!$AJ$45:$AJ$60, IF(_xlfn.XLOOKUP($C502,_xlfn.XLOOKUP(O$494,_xlpm.x,_xlpm.y,""),_xlpm.z,"Not Declared")="", "Name not recorded",  _xlfn.XLOOKUP($C502,_xlfn.XLOOKUP(O$494,_xlpm.x,_xlpm.y,""),_xlpm.z,"Not Declared")))</f>
        <v>Not Declared</v>
      </c>
      <c r="P502" s="3"/>
      <c r="Q502" s="3"/>
      <c r="R502" s="3"/>
      <c r="S502" s="3"/>
      <c r="T502" s="3"/>
      <c r="U502" s="3"/>
      <c r="V502" s="3"/>
      <c r="W502" s="3"/>
      <c r="X502" s="12"/>
      <c r="Z502" s="3"/>
      <c r="AA502" s="3"/>
      <c r="AB502" s="749" t="str">
        <v>H</v>
      </c>
      <c r="AC502" s="427" t="str">
        <v>Not Declared</v>
      </c>
      <c r="AD502" s="427" t="str">
        <v>White Horse Harriers</v>
      </c>
      <c r="AE502" s="747"/>
      <c r="AF502" s="12"/>
      <c r="AG502" s="425"/>
      <c r="AH502" s="3"/>
      <c r="AI502" s="3"/>
      <c r="AJ502" s="749" t="str">
        <v>H</v>
      </c>
      <c r="AK502" s="427" t="str">
        <v>Not Declared</v>
      </c>
      <c r="AL502" s="427" t="str">
        <v>White Horse Harriers</v>
      </c>
      <c r="AM502" s="747"/>
      <c r="AN502" s="12"/>
      <c r="AO502" s="425"/>
      <c r="AP502" s="3"/>
      <c r="AQ502" s="3"/>
      <c r="AR502" s="749" t="str">
        <v>H</v>
      </c>
      <c r="AS502" s="427" t="str">
        <v>Not Declared</v>
      </c>
      <c r="AT502" s="427" t="str">
        <v>White Horse Harriers</v>
      </c>
      <c r="AU502" s="747"/>
      <c r="AV502" s="12"/>
      <c r="AW502" s="425"/>
      <c r="AX502" s="3"/>
      <c r="AY502" s="3"/>
      <c r="AZ502" s="749" t="str">
        <v>N</v>
      </c>
      <c r="BA502" s="427" t="str">
        <v>Not Declared</v>
      </c>
      <c r="BB502" s="427" t="str">
        <v>Banbury Harriers AC</v>
      </c>
      <c r="BC502" s="747"/>
      <c r="BD502" s="12"/>
      <c r="BE502" s="425"/>
      <c r="BF502" s="3"/>
      <c r="BG502" s="3"/>
      <c r="BH502" s="749" t="str">
        <v>X</v>
      </c>
      <c r="BI502" s="427" t="str">
        <v>Not Declared</v>
      </c>
      <c r="BJ502" s="427" t="str">
        <v>Team Kennet</v>
      </c>
      <c r="BK502" s="747"/>
      <c r="BL502" s="12"/>
      <c r="BM502" s="425"/>
      <c r="BN502" s="3"/>
      <c r="BO502" s="3"/>
      <c r="BP502" s="749" t="str">
        <v>H</v>
      </c>
      <c r="BQ502" s="427" t="str">
        <v>Not Declared</v>
      </c>
      <c r="BR502" s="427" t="str">
        <v>White Horse Harriers</v>
      </c>
      <c r="BS502" s="747"/>
      <c r="BT502" s="12"/>
      <c r="BU502" s="425"/>
      <c r="BV502" s="3"/>
      <c r="BW502" s="3"/>
      <c r="BX502" s="749" t="str">
        <v>H</v>
      </c>
      <c r="BY502" s="427" t="str">
        <v>Not Declared</v>
      </c>
      <c r="BZ502" s="427" t="str">
        <v>White Horse Harriers</v>
      </c>
      <c r="CA502" s="479"/>
      <c r="CB502" s="480"/>
      <c r="CC502" s="481"/>
      <c r="CD502" s="3"/>
      <c r="CE502" s="3"/>
      <c r="CF502" s="749" t="str">
        <v>R</v>
      </c>
      <c r="CG502" s="427" t="str">
        <v>Not Declared</v>
      </c>
      <c r="CH502" s="427" t="str">
        <v>Radley AC</v>
      </c>
      <c r="CI502" s="479"/>
      <c r="CJ502" s="480"/>
      <c r="CK502" s="481"/>
      <c r="CL502" s="3"/>
      <c r="CM502" s="3"/>
      <c r="CN502" s="749" t="str">
        <v>B</v>
      </c>
      <c r="CO502" s="427" t="str">
        <v>Not Declared</v>
      </c>
      <c r="CP502" s="427" t="str">
        <v>Bicester AC</v>
      </c>
      <c r="CQ502" s="479"/>
      <c r="CR502" s="480"/>
      <c r="CS502" s="481"/>
      <c r="CT502" s="3"/>
      <c r="CU502" s="3"/>
      <c r="CV502" s="749" t="str">
        <v>A</v>
      </c>
      <c r="CW502" s="427" t="str">
        <v>Not Declared</v>
      </c>
      <c r="CX502" s="427" t="str">
        <v>Abingdon AC</v>
      </c>
      <c r="CY502" s="479"/>
      <c r="CZ502" s="480"/>
      <c r="DA502" s="481"/>
      <c r="DB502" s="3"/>
      <c r="DC502" s="3"/>
      <c r="DD502" s="749" t="str">
        <v>R</v>
      </c>
      <c r="DE502" s="427" t="str">
        <v>Not Declared</v>
      </c>
      <c r="DF502" s="427" t="str">
        <v>Radley AC</v>
      </c>
      <c r="DG502" s="479"/>
      <c r="DH502" s="480"/>
      <c r="DI502" s="481"/>
      <c r="DJ502" s="3"/>
      <c r="DK502" s="3"/>
      <c r="DL502" s="749" t="str">
        <v>X</v>
      </c>
      <c r="DM502" s="427" t="str">
        <v>Not Declared</v>
      </c>
      <c r="DN502" s="427" t="str">
        <v>Team Kennet</v>
      </c>
      <c r="DO502" s="479"/>
      <c r="DP502" s="480"/>
      <c r="DQ502" s="481"/>
      <c r="DR502" s="3"/>
      <c r="DS502" s="3"/>
      <c r="DT502" s="749" t="str">
        <v>A</v>
      </c>
      <c r="DU502" s="427" t="str">
        <v>Not Declared, Not Declared, Not Declared, Not Declared</v>
      </c>
      <c r="DV502" s="427" t="str">
        <v>Abingdon AC</v>
      </c>
      <c r="DW502" s="747"/>
      <c r="DX502" s="12"/>
      <c r="DY502" s="425"/>
      <c r="DZ502" s="15"/>
      <c r="EA502" s="15"/>
    </row>
    <row r="503" spans="1:131" s="359" customFormat="1" ht="21" customHeight="1">
      <c r="A503" s="358"/>
      <c r="B503" s="729"/>
      <c r="C503" s="729"/>
      <c r="D503" s="729"/>
      <c r="E503" s="729"/>
      <c r="F503" s="729"/>
      <c r="G503" s="729"/>
      <c r="H503" s="729"/>
      <c r="I503" s="729"/>
      <c r="J503" s="729"/>
      <c r="K503" s="729"/>
      <c r="L503" s="729"/>
      <c r="M503" s="729"/>
      <c r="N503" s="729"/>
      <c r="O503" s="729"/>
      <c r="P503" s="3"/>
      <c r="Q503" s="3"/>
      <c r="R503" s="3"/>
      <c r="S503" s="3"/>
      <c r="T503" s="3"/>
      <c r="U503" s="3"/>
      <c r="V503" s="3"/>
      <c r="W503" s="3"/>
      <c r="X503" s="12"/>
      <c r="Z503" s="3" t="s">
        <v>65</v>
      </c>
      <c r="AA503" s="3"/>
      <c r="AB503" s="432" t="str" cm="1">
        <f t="array" ref="AB503:AD510">_xlfn.LET(_xlpm.eventsort, _xlfn.XLOOKUP(AB$494,$D$732:$P$732,$D$734:$P$741), _xlpm.eventdata, _xlfn.XLOOKUP(AB$494,$D$494:$O$494,$D$495:$O$565), _xlpm.agedata, $A$495:$C$565, _xlfn.SORTBY(_xlfn._xlws.FILTER(_xlfn.CHOOSECOLS(_xlfn.HSTACK(_xlpm.agedata,_xlpm.eventdata),2,4,1),(_xlfn.CHOOSECOLS(_xlpm.agedata,3)=Z503),""),_xlpm.eventsort))</f>
        <v>RR</v>
      </c>
      <c r="AC503" s="422" t="str">
        <v>Not Declared</v>
      </c>
      <c r="AD503" s="422" t="str">
        <v>Radley AC</v>
      </c>
      <c r="AE503" s="747"/>
      <c r="AF503" s="12"/>
      <c r="AG503" s="425"/>
      <c r="AH503" s="3" t="s">
        <v>65</v>
      </c>
      <c r="AI503" s="3"/>
      <c r="AJ503" s="432" t="str" cm="1">
        <f t="array" ref="AJ503:AL510">_xlfn.LET(_xlpm.eventsort, _xlfn.XLOOKUP(AJ$494,$D$732:$P$732,$D$734:$P$741), _xlpm.eventdata, _xlfn.XLOOKUP(AJ$494,$D$494:$O$494,$D$495:$O$565), _xlpm.agedata, $A$495:$C$565, _xlfn.SORTBY(_xlfn._xlws.FILTER(_xlfn.CHOOSECOLS(_xlfn.HSTACK(_xlpm.agedata,_xlpm.eventdata),2,4,1),(_xlfn.CHOOSECOLS(_xlpm.agedata,3)=AH503),""),_xlpm.eventsort))</f>
        <v>RR</v>
      </c>
      <c r="AK503" s="422" t="str">
        <v>Not Declared</v>
      </c>
      <c r="AL503" s="422" t="str">
        <v>Radley AC</v>
      </c>
      <c r="AM503" s="747"/>
      <c r="AN503" s="12"/>
      <c r="AO503" s="425"/>
      <c r="AP503" s="3" t="s">
        <v>65</v>
      </c>
      <c r="AQ503" s="3"/>
      <c r="AR503" s="432" t="str" cm="1">
        <f t="array" ref="AR503:AT510">_xlfn.LET(_xlpm.eventsort, _xlfn.XLOOKUP(AR$494,$D$732:$P$732,$D$734:$P$741), _xlpm.eventdata, _xlfn.XLOOKUP(AR$494,$D$494:$O$494,$D$495:$O$565), _xlpm.agedata, $A$495:$C$565, _xlfn.SORTBY(_xlfn._xlws.FILTER(_xlfn.CHOOSECOLS(_xlfn.HSTACK(_xlpm.agedata,_xlpm.eventdata),2,4,1),(_xlfn.CHOOSECOLS(_xlpm.agedata,3)=AP503),""),_xlpm.eventsort))</f>
        <v>OO</v>
      </c>
      <c r="AS503" s="422" t="str">
        <v>Not Declared</v>
      </c>
      <c r="AT503" s="422" t="str">
        <v>Oxford City AC</v>
      </c>
      <c r="AU503" s="747"/>
      <c r="AV503" s="12"/>
      <c r="AW503" s="425"/>
      <c r="AX503" s="3" t="s">
        <v>65</v>
      </c>
      <c r="AY503" s="3"/>
      <c r="AZ503" s="432" t="str" cm="1">
        <f t="array" ref="AZ503:BB510">_xlfn.LET(_xlpm.eventsort, _xlfn.XLOOKUP(AZ$494,$D$732:$P$732,$D$734:$P$741), _xlpm.eventdata, _xlfn.XLOOKUP(AZ$494,$D$494:$O$494,$D$495:$O$565), _xlpm.agedata, $A$495:$C$565, _xlfn.SORTBY(_xlfn._xlws.FILTER(_xlfn.CHOOSECOLS(_xlfn.HSTACK(_xlpm.agedata,_xlpm.eventdata),2,4,1),(_xlfn.CHOOSECOLS(_xlpm.agedata,3)=AX503),""),_xlpm.eventsort))</f>
        <v>AA</v>
      </c>
      <c r="BA503" s="422" t="str">
        <v>Not Declared</v>
      </c>
      <c r="BB503" s="422" t="str">
        <v>Abingdon AC</v>
      </c>
      <c r="BC503" s="747"/>
      <c r="BD503" s="12"/>
      <c r="BE503" s="425"/>
      <c r="BF503" s="3" t="s">
        <v>65</v>
      </c>
      <c r="BG503" s="3"/>
      <c r="BH503" s="432" t="str" cm="1">
        <f t="array" ref="BH503:BJ510">_xlfn.LET(_xlpm.eventsort, _xlfn.XLOOKUP(BH$494,$D$732:$P$732,$D$734:$P$741), _xlpm.eventdata, _xlfn.XLOOKUP(BH$494,$D$494:$O$494,$D$495:$O$565), _xlpm.agedata, $A$495:$C$565, _xlfn.SORTBY(_xlfn._xlws.FILTER(_xlfn.CHOOSECOLS(_xlfn.HSTACK(_xlpm.agedata,_xlpm.eventdata),2,4,1),(_xlfn.CHOOSECOLS(_xlpm.agedata,3)=BF503),""),_xlpm.eventsort))</f>
        <v>NN</v>
      </c>
      <c r="BI503" s="422" t="str">
        <v>Not Declared</v>
      </c>
      <c r="BJ503" s="422" t="str">
        <v>Banbury Harriers AC</v>
      </c>
      <c r="BK503" s="747"/>
      <c r="BL503" s="12"/>
      <c r="BM503" s="425"/>
      <c r="BN503" s="3" t="s">
        <v>65</v>
      </c>
      <c r="BO503" s="3"/>
      <c r="BP503" s="432" t="str" cm="1">
        <f t="array" ref="BP503:BR510">_xlfn.LET(_xlpm.eventsort, _xlfn.XLOOKUP(BP$494,$D$732:$P$732,$D$734:$P$741), _xlpm.eventdata, _xlfn.XLOOKUP(BP$494,$D$494:$O$494,$D$495:$O$565), _xlpm.agedata, $A$495:$C$565, _xlfn.SORTBY(_xlfn._xlws.FILTER(_xlfn.CHOOSECOLS(_xlfn.HSTACK(_xlpm.agedata,_xlpm.eventdata),2,4,1),(_xlfn.CHOOSECOLS(_xlpm.agedata,3)=BN503),""),_xlpm.eventsort))</f>
        <v>AA</v>
      </c>
      <c r="BQ503" s="422" t="str">
        <v>Not Declared</v>
      </c>
      <c r="BR503" s="422" t="str">
        <v>Abingdon AC</v>
      </c>
      <c r="BS503" s="747"/>
      <c r="BT503" s="12"/>
      <c r="BU503" s="425"/>
      <c r="BV503" s="3" t="s">
        <v>65</v>
      </c>
      <c r="BW503" s="3"/>
      <c r="BX503" s="432" t="str" cm="1">
        <f t="array" ref="BX503:BZ510">_xlfn.LET(_xlpm.eventsort, _xlfn.XLOOKUP(BX$494,$D$732:$P$732,$D$734:$P$741), _xlpm.eventdata, _xlfn.XLOOKUP(BX$494,$D$494:$O$494,$D$495:$O$565), _xlpm.agedata, $A$495:$C$565, _xlfn.SORTBY(_xlfn._xlws.FILTER(_xlfn.CHOOSECOLS(_xlfn.HSTACK(_xlpm.agedata,_xlpm.eventdata),2,4,1),(_xlfn.CHOOSECOLS(_xlpm.agedata,3)=BV503),""),_xlpm.eventsort))</f>
        <v>NN</v>
      </c>
      <c r="BY503" s="422" t="str">
        <v>Not Declared</v>
      </c>
      <c r="BZ503" s="422" t="str">
        <v>Banbury Harriers AC</v>
      </c>
      <c r="CA503" s="479"/>
      <c r="CB503" s="480"/>
      <c r="CC503" s="481"/>
      <c r="CD503" s="3" t="s">
        <v>65</v>
      </c>
      <c r="CE503" s="3"/>
      <c r="CF503" s="432" t="str" cm="1">
        <f t="array" ref="CF503:CH510">_xlfn.LET(_xlpm.eventsort, _xlfn.XLOOKUP(CF$494,$D$732:$P$732,$D$734:$P$741), _xlpm.eventdata, _xlfn.XLOOKUP(CF$494,$D$494:$O$494,$D$495:$O$565), _xlpm.agedata, $A$495:$C$565, _xlfn.SORTBY(_xlfn._xlws.FILTER(_xlfn.CHOOSECOLS(_xlfn.HSTACK(_xlpm.agedata,_xlpm.eventdata),2,4,1),(_xlfn.CHOOSECOLS(_xlpm.agedata,3)=CD503),""),_xlpm.eventsort))</f>
        <v>NN</v>
      </c>
      <c r="CG503" s="422" t="str">
        <v>Not Declared</v>
      </c>
      <c r="CH503" s="422" t="str">
        <v>Banbury Harriers AC</v>
      </c>
      <c r="CI503" s="479"/>
      <c r="CJ503" s="480"/>
      <c r="CK503" s="481"/>
      <c r="CL503" s="3" t="s">
        <v>65</v>
      </c>
      <c r="CM503" s="3"/>
      <c r="CN503" s="432" t="str" cm="1">
        <f t="array" ref="CN503:CP510">_xlfn.LET(_xlpm.eventsort, _xlfn.XLOOKUP(CN$494,$D$732:$P$732,$D$734:$P$741), _xlpm.eventdata, _xlfn.XLOOKUP(CN$494,$D$494:$O$494,$D$495:$O$565), _xlpm.agedata, $A$495:$C$565, _xlfn.SORTBY(_xlfn._xlws.FILTER(_xlfn.CHOOSECOLS(_xlfn.HSTACK(_xlpm.agedata,_xlpm.eventdata),2,4,1),(_xlfn.CHOOSECOLS(_xlpm.agedata,3)=CL503),""),_xlpm.eventsort))</f>
        <v>AA</v>
      </c>
      <c r="CO503" s="422" t="str">
        <v>Not Declared</v>
      </c>
      <c r="CP503" s="422" t="str">
        <v>Abingdon AC</v>
      </c>
      <c r="CQ503" s="479"/>
      <c r="CR503" s="480"/>
      <c r="CS503" s="481"/>
      <c r="CT503" s="3" t="s">
        <v>65</v>
      </c>
      <c r="CU503" s="3"/>
      <c r="CV503" s="432" t="str" cm="1">
        <f t="array" ref="CV503:CX510">_xlfn.LET(_xlpm.eventsort, _xlfn.XLOOKUP(CV$494,$D$732:$P$732,$D$734:$P$741), _xlpm.eventdata, _xlfn.XLOOKUP(CV$494,$D$494:$O$494,$D$495:$O$565), _xlpm.agedata, $A$495:$C$565, _xlfn.SORTBY(_xlfn._xlws.FILTER(_xlfn.CHOOSECOLS(_xlfn.HSTACK(_xlpm.agedata,_xlpm.eventdata),2,4,1),(_xlfn.CHOOSECOLS(_xlpm.agedata,3)=CT503),""),_xlpm.eventsort))</f>
        <v>BB</v>
      </c>
      <c r="CW503" s="422" t="str">
        <v>Not Declared</v>
      </c>
      <c r="CX503" s="422" t="str">
        <v>Bicester AC</v>
      </c>
      <c r="CY503" s="479"/>
      <c r="CZ503" s="480"/>
      <c r="DA503" s="481"/>
      <c r="DB503" s="3" t="s">
        <v>65</v>
      </c>
      <c r="DC503" s="3"/>
      <c r="DD503" s="432" t="str" cm="1">
        <f t="array" ref="DD503:DF510">_xlfn.LET(_xlpm.eventsort, _xlfn.XLOOKUP(DD$494,$D$732:$P$732,$D$734:$P$741), _xlpm.eventdata, _xlfn.XLOOKUP(DD$494,$D$494:$O$494,$D$495:$O$565), _xlpm.agedata, $A$495:$C$565, _xlfn.SORTBY(_xlfn._xlws.FILTER(_xlfn.CHOOSECOLS(_xlfn.HSTACK(_xlpm.agedata,_xlpm.eventdata),2,4,1),(_xlfn.CHOOSECOLS(_xlpm.agedata,3)=DB503),""),_xlpm.eventsort))</f>
        <v>XX</v>
      </c>
      <c r="DE503" s="422" t="str">
        <v>Not Declared</v>
      </c>
      <c r="DF503" s="422" t="str">
        <v>Team Kennet</v>
      </c>
      <c r="DG503" s="479"/>
      <c r="DH503" s="480"/>
      <c r="DI503" s="481"/>
      <c r="DJ503" s="3" t="s">
        <v>65</v>
      </c>
      <c r="DK503" s="3"/>
      <c r="DL503" s="432" t="str" cm="1">
        <f t="array" ref="DL503:DN510">_xlfn.LET(_xlpm.eventsort, _xlfn.XLOOKUP(DL$494,$D$732:$P$732,$D$734:$P$741), _xlpm.eventdata, _xlfn.XLOOKUP(DL$494,$D$494:$O$494,$D$495:$O$565), _xlpm.agedata, $A$495:$C$565, _xlfn.SORTBY(_xlfn._xlws.FILTER(_xlfn.CHOOSECOLS(_xlfn.HSTACK(_xlpm.agedata,_xlpm.eventdata),2,4,1),(_xlfn.CHOOSECOLS(_xlpm.agedata,3)=DJ503),""),_xlpm.eventsort))</f>
        <v>RR</v>
      </c>
      <c r="DM503" s="422" t="str">
        <v>Not Declared</v>
      </c>
      <c r="DN503" s="422" t="str">
        <v>Radley AC</v>
      </c>
      <c r="DO503" s="479"/>
      <c r="DP503" s="480"/>
      <c r="DQ503" s="481"/>
      <c r="DR503" s="3" t="s">
        <v>517</v>
      </c>
      <c r="DS503" s="744" t="str" cm="1">
        <f t="array" ref="DS503">_xlfn.LET(_xlpm.a,_xlfn.XLOOKUP(1,('Number Allocation'!$C$6:$C$1483=DU503)*('Number Allocation'!$D$6:$D$1483=DV503),'Number Allocation'!$A$6:$A$1483,"..."),IF(_xlpm.a="","...",_xlpm.a))</f>
        <v>...</v>
      </c>
      <c r="DT503" s="441" cm="1">
        <f t="array" ref="DT503:DV510">_xlfn.LET(_xlpm.eventsort, _xlfn.XLOOKUP(DT$494,$D$732:$P$732,$D$734:$P$741), _xlpm.eventdata, $X$495:$X$566,  _xlpm.agedata, $A$495:$C$566, _xlfn.SORTBY(_xlfn._xlws.FILTER(_xlfn.CHOOSECOLS(_xlfn.HSTACK(_xlpm.agedata,_xlpm.eventdata),2,4,1),(_xlfn.CHOOSECOLS(_xlpm.agedata,3)=DR503),""),_xlpm.eventsort))</f>
        <v>0</v>
      </c>
      <c r="DU503" s="422" t="str">
        <v>Not Declared, Not Declared, Not Declared, Not Declared</v>
      </c>
      <c r="DV503" s="422" t="str">
        <v>Banbury Harriers AC</v>
      </c>
      <c r="DW503" s="747"/>
      <c r="DX503" s="12"/>
      <c r="DY503" s="425"/>
      <c r="DZ503" s="15"/>
      <c r="EA503" s="15"/>
    </row>
    <row r="504" spans="1:131" s="359" customFormat="1" ht="21" customHeight="1">
      <c r="A504" s="358" t="str">
        <f>Banbury!AJ$2</f>
        <v>Banbury Harriers AC</v>
      </c>
      <c r="B504" s="729" t="str">
        <f>Banbury!AV$1</f>
        <v>N</v>
      </c>
      <c r="C504" s="729" t="s">
        <v>71</v>
      </c>
      <c r="D504" s="729" t="str" cm="1">
        <f t="array" ref="D504">_xlfn.LET(_xlpm.x, Banbury!$AL$43:$AW$43, _xlpm.y, Banbury!$AL$45:$AW$60, _xlpm.z, Banbury!$AJ$45:$AJ$60, IF(_xlfn.XLOOKUP($C504,_xlfn.XLOOKUP(D$494,_xlpm.x,_xlpm.y,""),_xlpm.z,"Not Declared")="", "Name not recorded",  _xlfn.XLOOKUP($C504,_xlfn.XLOOKUP(D$494,_xlpm.x,_xlpm.y,""),_xlpm.z,"Not Declared")))</f>
        <v>Not Declared</v>
      </c>
      <c r="E504" s="729" t="str" cm="1">
        <f t="array" ref="E504">_xlfn.LET(_xlpm.x, Banbury!$AL$43:$AW$43, _xlpm.y, Banbury!$AL$45:$AW$60, _xlpm.z, Banbury!$AJ$45:$AJ$60, IF(_xlfn.XLOOKUP($C504,_xlfn.XLOOKUP(E$494,_xlpm.x,_xlpm.y,""),_xlpm.z,"Not Declared")="", "Name not recorded",  _xlfn.XLOOKUP($C504,_xlfn.XLOOKUP(E$494,_xlpm.x,_xlpm.y,""),_xlpm.z,"Not Declared")))</f>
        <v>Not Declared</v>
      </c>
      <c r="F504" s="729" t="str" cm="1">
        <f t="array" ref="F504">_xlfn.LET(_xlpm.x, Banbury!$AL$43:$AW$43, _xlpm.y, Banbury!$AL$45:$AW$60, _xlpm.z, Banbury!$AJ$45:$AJ$60, IF(_xlfn.XLOOKUP($C504,_xlfn.XLOOKUP(F$494,_xlpm.x,_xlpm.y,""),_xlpm.z,"Not Declared")="", "Name not recorded",  _xlfn.XLOOKUP($C504,_xlfn.XLOOKUP(F$494,_xlpm.x,_xlpm.y,""),_xlpm.z,"Not Declared")))</f>
        <v>Not Declared</v>
      </c>
      <c r="G504" s="729" t="str" cm="1">
        <f t="array" ref="G504">_xlfn.LET(_xlpm.x, Banbury!$AL$43:$AW$43, _xlpm.y, Banbury!$AL$45:$AW$60, _xlpm.z, Banbury!$AJ$45:$AJ$60, IF(_xlfn.XLOOKUP($C504,_xlfn.XLOOKUP(G$494,_xlpm.x,_xlpm.y,""),_xlpm.z,"Not Declared")="", "Name not recorded",  _xlfn.XLOOKUP($C504,_xlfn.XLOOKUP(G$494,_xlpm.x,_xlpm.y,""),_xlpm.z,"Not Declared")))</f>
        <v>Not Declared</v>
      </c>
      <c r="H504" s="729" t="str" cm="1">
        <f t="array" ref="H504">_xlfn.LET(_xlpm.x, Banbury!$AL$43:$AW$43, _xlpm.y, Banbury!$AL$45:$AW$60, _xlpm.z, Banbury!$AJ$45:$AJ$60, IF(_xlfn.XLOOKUP($C504,_xlfn.XLOOKUP(H$494,_xlpm.x,_xlpm.y,""),_xlpm.z,"Not Declared")="", "Name not recorded",  _xlfn.XLOOKUP($C504,_xlfn.XLOOKUP(H$494,_xlpm.x,_xlpm.y,""),_xlpm.z,"Not Declared")))</f>
        <v>Not Declared</v>
      </c>
      <c r="I504" s="729" t="str" cm="1">
        <f t="array" ref="I504">_xlfn.LET(_xlpm.x, Banbury!$AL$43:$AW$43, _xlpm.y, Banbury!$AL$45:$AW$60, _xlpm.z, Banbury!$AJ$45:$AJ$60, IF(_xlfn.XLOOKUP($C504,_xlfn.XLOOKUP(I$494,_xlpm.x,_xlpm.y,""),_xlpm.z,"Not Declared")="", "Name not recorded",  _xlfn.XLOOKUP($C504,_xlfn.XLOOKUP(I$494,_xlpm.x,_xlpm.y,""),_xlpm.z,"Not Declared")))</f>
        <v>Not Declared</v>
      </c>
      <c r="J504" s="729" t="str" cm="1">
        <f t="array" ref="J504">_xlfn.LET(_xlpm.x, Banbury!$AL$43:$AW$43, _xlpm.y, Banbury!$AL$45:$AW$60, _xlpm.z, Banbury!$AJ$45:$AJ$60, IF(_xlfn.XLOOKUP($C504,_xlfn.XLOOKUP(J$494,_xlpm.x,_xlpm.y,""),_xlpm.z,"Not Declared")="", "Name not recorded",  _xlfn.XLOOKUP($C504,_xlfn.XLOOKUP(J$494,_xlpm.x,_xlpm.y,""),_xlpm.z,"Not Declared")))</f>
        <v>Not Declared</v>
      </c>
      <c r="K504" s="729" t="str" cm="1">
        <f t="array" ref="K504">_xlfn.LET(_xlpm.x, Banbury!$AL$43:$AW$43, _xlpm.y, Banbury!$AL$45:$AW$60, _xlpm.z, Banbury!$AJ$45:$AJ$60, IF(_xlfn.XLOOKUP($C504,_xlfn.XLOOKUP(K$494,_xlpm.x,_xlpm.y,""),_xlpm.z,"Not Declared")="", "Name not recorded",  _xlfn.XLOOKUP($C504,_xlfn.XLOOKUP(K$494,_xlpm.x,_xlpm.y,""),_xlpm.z,"Not Declared")))</f>
        <v>Not Declared</v>
      </c>
      <c r="L504" s="729" t="str" cm="1">
        <f t="array" ref="L504">_xlfn.LET(_xlpm.x, Banbury!$AL$43:$AW$43, _xlpm.y, Banbury!$AL$45:$AW$60, _xlpm.z, Banbury!$AJ$45:$AJ$60, IF(_xlfn.XLOOKUP($C504,_xlfn.XLOOKUP(L$494,_xlpm.x,_xlpm.y,""),_xlpm.z,"Not Declared")="", "Name not recorded",  _xlfn.XLOOKUP($C504,_xlfn.XLOOKUP(L$494,_xlpm.x,_xlpm.y,""),_xlpm.z,"Not Declared")))</f>
        <v>Not Declared</v>
      </c>
      <c r="M504" s="729" t="str" cm="1">
        <f t="array" ref="M504">_xlfn.LET(_xlpm.x, Banbury!$AL$43:$AW$43, _xlpm.y, Banbury!$AL$45:$AW$60, _xlpm.z, Banbury!$AJ$45:$AJ$60, IF(_xlfn.XLOOKUP($C504,_xlfn.XLOOKUP(M$494,_xlpm.x,_xlpm.y,""),_xlpm.z,"Not Declared")="", "Name not recorded",  _xlfn.XLOOKUP($C504,_xlfn.XLOOKUP(M$494,_xlpm.x,_xlpm.y,""),_xlpm.z,"Not Declared")))</f>
        <v>Not Declared</v>
      </c>
      <c r="N504" s="729" t="str" cm="1">
        <f t="array" ref="N504">_xlfn.LET(_xlpm.x, Banbury!$AL$43:$AW$43, _xlpm.y, Banbury!$AL$45:$AW$60, _xlpm.z, Banbury!$AJ$45:$AJ$60, IF(_xlfn.XLOOKUP($C504,_xlfn.XLOOKUP(N$494,_xlpm.x,_xlpm.y,""),_xlpm.z,"Not Declared")="", "Name not recorded",  _xlfn.XLOOKUP($C504,_xlfn.XLOOKUP(N$494,_xlpm.x,_xlpm.y,""),_xlpm.z,"Not Declared")))</f>
        <v>Not Declared</v>
      </c>
      <c r="O504" s="729" t="str" cm="1">
        <f t="array" ref="O504">_xlfn.LET(_xlpm.x, Banbury!$AL$43:$AW$43, _xlpm.y, Banbury!$AL$45:$AW$60, _xlpm.z, Banbury!$AJ$45:$AJ$60, IF(_xlfn.XLOOKUP($C504,_xlfn.XLOOKUP(O$494,_xlpm.x,_xlpm.y,""),_xlpm.z,"Not Declared")="", "Name not recorded",  _xlfn.XLOOKUP($C504,_xlfn.XLOOKUP(O$494,_xlpm.x,_xlpm.y,""),_xlpm.z,"Not Declared")))</f>
        <v>Not Declared</v>
      </c>
      <c r="P504" s="729">
        <v>1</v>
      </c>
      <c r="Q504" s="729">
        <v>2</v>
      </c>
      <c r="R504" s="729">
        <v>3</v>
      </c>
      <c r="S504" s="729">
        <v>4</v>
      </c>
      <c r="T504" s="729" t="str" cm="1">
        <f t="array" ref="T504">_xlfn.LET(_xlpm.x,Banbury!$AL$43:$AX$43, _xlpm.y, Banbury!$AL$45:$AX$60, _xlpm.z, Banbury!$AJ$45:$AJ$60, IF(_xlfn.XLOOKUP(P504,_xlfn.XLOOKUP(T$494,_xlpm.x,_xlpm.y,""),_xlpm.z,"Not Declared")="", "Name not recorded",  _xlfn.XLOOKUP(P504,_xlfn.XLOOKUP(T$494,_xlpm.x,_xlpm.y,""),_xlpm.z,"Not Declared")))</f>
        <v>Not Declared</v>
      </c>
      <c r="U504" s="729" t="str" cm="1">
        <f t="array" ref="U504">_xlfn.LET(_xlpm.x,Banbury!$AL$43:$AX$43, _xlpm.y, Banbury!$AL$45:$AX$60, _xlpm.z, Banbury!$AJ$45:$AJ$60, IF(_xlfn.XLOOKUP(Q504,_xlfn.XLOOKUP(U$494,_xlpm.x,_xlpm.y,""),_xlpm.z,"Not Declared")="", "Name not recorded",  _xlfn.XLOOKUP(Q504,_xlfn.XLOOKUP(U$494,_xlpm.x,_xlpm.y,""),_xlpm.z,"Not Declared")))</f>
        <v>Not Declared</v>
      </c>
      <c r="V504" s="729" t="str" cm="1">
        <f t="array" ref="V504">_xlfn.LET(_xlpm.x,Banbury!$AL$43:$AX$43, _xlpm.y, Banbury!$AL$45:$AX$60, _xlpm.z, Banbury!$AJ$45:$AJ$60, IF(_xlfn.XLOOKUP(R504,_xlfn.XLOOKUP(V$494,_xlpm.x,_xlpm.y,""),_xlpm.z,"Not Declared")="", "Name not recorded",  _xlfn.XLOOKUP(R504,_xlfn.XLOOKUP(V$494,_xlpm.x,_xlpm.y,""),_xlpm.z,"Not Declared")))</f>
        <v>Not Declared</v>
      </c>
      <c r="W504" s="729" t="str" cm="1">
        <f t="array" ref="W504">_xlfn.LET(_xlpm.x,Banbury!$AL$43:$AX$43, _xlpm.y, Banbury!$AL$45:$AX$60, _xlpm.z, Banbury!$AJ$45:$AJ$60, IF(_xlfn.XLOOKUP(S504,_xlfn.XLOOKUP(W$494,_xlpm.x,_xlpm.y,""),_xlpm.z,"Not Declared")="", "Name not recorded",  _xlfn.XLOOKUP(S504,_xlfn.XLOOKUP(W$494,_xlpm.x,_xlpm.y,""),_xlpm.z,"Not Declared")))</f>
        <v>Not Declared</v>
      </c>
      <c r="X504" s="358" t="str">
        <f>_xlfn.TEXTJOIN(", ",,T504:W504)</f>
        <v>Not Declared, Not Declared, Not Declared, Not Declared</v>
      </c>
      <c r="Z504" s="3"/>
      <c r="AA504" s="3"/>
      <c r="AB504" s="747" t="str">
        <v>WW</v>
      </c>
      <c r="AC504" s="12" t="str">
        <v>Not Declared</v>
      </c>
      <c r="AD504" s="12" t="str">
        <v>Witney Road Runners</v>
      </c>
      <c r="AE504" s="747"/>
      <c r="AF504" s="12"/>
      <c r="AG504" s="425"/>
      <c r="AH504" s="3"/>
      <c r="AI504" s="3"/>
      <c r="AJ504" s="747" t="str">
        <v>WW</v>
      </c>
      <c r="AK504" s="12" t="str">
        <v>Not Declared</v>
      </c>
      <c r="AL504" s="12" t="str">
        <v>Witney Road Runners</v>
      </c>
      <c r="AM504" s="747"/>
      <c r="AN504" s="12"/>
      <c r="AO504" s="425"/>
      <c r="AP504" s="3"/>
      <c r="AQ504" s="3"/>
      <c r="AR504" s="747" t="str">
        <v>AA</v>
      </c>
      <c r="AS504" s="12" t="str">
        <v>Not Declared</v>
      </c>
      <c r="AT504" s="12" t="str">
        <v>Abingdon AC</v>
      </c>
      <c r="AU504" s="747"/>
      <c r="AV504" s="12"/>
      <c r="AW504" s="425"/>
      <c r="AX504" s="3"/>
      <c r="AY504" s="3"/>
      <c r="AZ504" s="747" t="str">
        <v>XX</v>
      </c>
      <c r="BA504" s="12" t="str">
        <v>Not Declared</v>
      </c>
      <c r="BB504" s="12" t="str">
        <v>Team Kennet</v>
      </c>
      <c r="BC504" s="747"/>
      <c r="BD504" s="12"/>
      <c r="BE504" s="425"/>
      <c r="BF504" s="3"/>
      <c r="BG504" s="3"/>
      <c r="BH504" s="747" t="str">
        <v>HH</v>
      </c>
      <c r="BI504" s="12" t="str">
        <v>Not Declared</v>
      </c>
      <c r="BJ504" s="12" t="str">
        <v>White Horse Harriers</v>
      </c>
      <c r="BK504" s="747"/>
      <c r="BL504" s="12"/>
      <c r="BM504" s="425"/>
      <c r="BN504" s="3"/>
      <c r="BO504" s="3"/>
      <c r="BP504" s="747" t="str">
        <v>XX</v>
      </c>
      <c r="BQ504" s="12" t="str">
        <v>Not Declared</v>
      </c>
      <c r="BR504" s="12" t="str">
        <v>Team Kennet</v>
      </c>
      <c r="BS504" s="747"/>
      <c r="BT504" s="12"/>
      <c r="BU504" s="425"/>
      <c r="BV504" s="3"/>
      <c r="BW504" s="3"/>
      <c r="BX504" s="747" t="str">
        <v>WW</v>
      </c>
      <c r="BY504" s="12" t="str">
        <v>Not Declared</v>
      </c>
      <c r="BZ504" s="12" t="str">
        <v>Witney Road Runners</v>
      </c>
      <c r="CA504" s="479"/>
      <c r="CB504" s="480"/>
      <c r="CC504" s="481"/>
      <c r="CD504" s="3"/>
      <c r="CE504" s="3"/>
      <c r="CF504" s="747" t="str">
        <v>OO</v>
      </c>
      <c r="CG504" s="12" t="str">
        <v>Not Declared</v>
      </c>
      <c r="CH504" s="12" t="str">
        <v>Oxford City AC</v>
      </c>
      <c r="CI504" s="479"/>
      <c r="CJ504" s="480"/>
      <c r="CK504" s="481"/>
      <c r="CL504" s="3"/>
      <c r="CM504" s="3"/>
      <c r="CN504" s="747" t="str">
        <v>OO</v>
      </c>
      <c r="CO504" s="12" t="str">
        <v>Not Declared</v>
      </c>
      <c r="CP504" s="12" t="str">
        <v>Oxford City AC</v>
      </c>
      <c r="CQ504" s="479"/>
      <c r="CR504" s="480"/>
      <c r="CS504" s="481"/>
      <c r="CT504" s="3"/>
      <c r="CU504" s="3"/>
      <c r="CV504" s="747" t="str">
        <v>XX</v>
      </c>
      <c r="CW504" s="12" t="str">
        <v>Not Declared</v>
      </c>
      <c r="CX504" s="12" t="str">
        <v>Team Kennet</v>
      </c>
      <c r="CY504" s="479"/>
      <c r="CZ504" s="480"/>
      <c r="DA504" s="481"/>
      <c r="DB504" s="3"/>
      <c r="DC504" s="3"/>
      <c r="DD504" s="747" t="str">
        <v>NN</v>
      </c>
      <c r="DE504" s="12" t="str">
        <v>Not Declared</v>
      </c>
      <c r="DF504" s="12" t="str">
        <v>Banbury Harriers AC</v>
      </c>
      <c r="DG504" s="479"/>
      <c r="DH504" s="480"/>
      <c r="DI504" s="481"/>
      <c r="DJ504" s="3"/>
      <c r="DK504" s="3"/>
      <c r="DL504" s="747" t="str">
        <v>HH</v>
      </c>
      <c r="DM504" s="12" t="str">
        <v>Not Declared</v>
      </c>
      <c r="DN504" s="12" t="str">
        <v>White Horse Harriers</v>
      </c>
      <c r="DO504" s="479"/>
      <c r="DP504" s="480"/>
      <c r="DQ504" s="481"/>
      <c r="DR504" s="433"/>
      <c r="DS504" s="747" t="str" cm="1">
        <f t="array" ref="DS504">_xlfn.LET(_xlpm.a,_xlfn.XLOOKUP(1,('Number Allocation'!$C$6:$C$1483=DU504)*('Number Allocation'!$D$6:$D$1483=DV504),'Number Allocation'!$A$6:$A$1483,"..."),IF(_xlpm.a="","...",_xlpm.a))</f>
        <v>...</v>
      </c>
      <c r="DT504" s="747">
        <v>0</v>
      </c>
      <c r="DU504" s="12" t="str">
        <v>Not Declared, Not Declared, Not Declared, Not Declared</v>
      </c>
      <c r="DV504" s="12" t="str">
        <v>Witney Road Runners</v>
      </c>
      <c r="DW504" s="747"/>
      <c r="DX504" s="12"/>
      <c r="DY504" s="425"/>
      <c r="DZ504" s="15"/>
      <c r="EA504" s="15"/>
    </row>
    <row r="505" spans="1:131" s="359" customFormat="1" ht="21" customHeight="1">
      <c r="A505" s="358" t="str">
        <f>A504</f>
        <v>Banbury Harriers AC</v>
      </c>
      <c r="B505" s="729" t="str">
        <f>Banbury!AV$2</f>
        <v>NN</v>
      </c>
      <c r="C505" s="729" t="s">
        <v>65</v>
      </c>
      <c r="D505" s="729" t="str" cm="1">
        <f t="array" ref="D505">_xlfn.LET(_xlpm.x, Banbury!$AL$43:$AW$43, _xlpm.y, Banbury!$AL$45:$AW$60, _xlpm.z, Banbury!$AJ$45:$AJ$60, IF(_xlfn.XLOOKUP($C505,_xlfn.XLOOKUP(D$494,_xlpm.x,_xlpm.y,""),_xlpm.z,"Not Declared")="", "Name not recorded",  _xlfn.XLOOKUP($C505,_xlfn.XLOOKUP(D$494,_xlpm.x,_xlpm.y,""),_xlpm.z,"Not Declared")))</f>
        <v>Not Declared</v>
      </c>
      <c r="E505" s="729" t="str" cm="1">
        <f t="array" ref="E505">_xlfn.LET(_xlpm.x, Banbury!$AL$43:$AW$43, _xlpm.y, Banbury!$AL$45:$AW$60, _xlpm.z, Banbury!$AJ$45:$AJ$60, IF(_xlfn.XLOOKUP($C505,_xlfn.XLOOKUP(E$494,_xlpm.x,_xlpm.y,""),_xlpm.z,"Not Declared")="", "Name not recorded",  _xlfn.XLOOKUP($C505,_xlfn.XLOOKUP(E$494,_xlpm.x,_xlpm.y,""),_xlpm.z,"Not Declared")))</f>
        <v>Not Declared</v>
      </c>
      <c r="F505" s="729" t="str" cm="1">
        <f t="array" ref="F505">_xlfn.LET(_xlpm.x, Banbury!$AL$43:$AW$43, _xlpm.y, Banbury!$AL$45:$AW$60, _xlpm.z, Banbury!$AJ$45:$AJ$60, IF(_xlfn.XLOOKUP($C505,_xlfn.XLOOKUP(F$494,_xlpm.x,_xlpm.y,""),_xlpm.z,"Not Declared")="", "Name not recorded",  _xlfn.XLOOKUP($C505,_xlfn.XLOOKUP(F$494,_xlpm.x,_xlpm.y,""),_xlpm.z,"Not Declared")))</f>
        <v>Not Declared</v>
      </c>
      <c r="G505" s="729" t="str" cm="1">
        <f t="array" ref="G505">_xlfn.LET(_xlpm.x, Banbury!$AL$43:$AW$43, _xlpm.y, Banbury!$AL$45:$AW$60, _xlpm.z, Banbury!$AJ$45:$AJ$60, IF(_xlfn.XLOOKUP($C505,_xlfn.XLOOKUP(G$494,_xlpm.x,_xlpm.y,""),_xlpm.z,"Not Declared")="", "Name not recorded",  _xlfn.XLOOKUP($C505,_xlfn.XLOOKUP(G$494,_xlpm.x,_xlpm.y,""),_xlpm.z,"Not Declared")))</f>
        <v>Not Declared</v>
      </c>
      <c r="H505" s="729" t="str" cm="1">
        <f t="array" ref="H505">_xlfn.LET(_xlpm.x, Banbury!$AL$43:$AW$43, _xlpm.y, Banbury!$AL$45:$AW$60, _xlpm.z, Banbury!$AJ$45:$AJ$60, IF(_xlfn.XLOOKUP($C505,_xlfn.XLOOKUP(H$494,_xlpm.x,_xlpm.y,""),_xlpm.z,"Not Declared")="", "Name not recorded",  _xlfn.XLOOKUP($C505,_xlfn.XLOOKUP(H$494,_xlpm.x,_xlpm.y,""),_xlpm.z,"Not Declared")))</f>
        <v>Not Declared</v>
      </c>
      <c r="I505" s="729" t="str" cm="1">
        <f t="array" ref="I505">_xlfn.LET(_xlpm.x, Banbury!$AL$43:$AW$43, _xlpm.y, Banbury!$AL$45:$AW$60, _xlpm.z, Banbury!$AJ$45:$AJ$60, IF(_xlfn.XLOOKUP($C505,_xlfn.XLOOKUP(I$494,_xlpm.x,_xlpm.y,""),_xlpm.z,"Not Declared")="", "Name not recorded",  _xlfn.XLOOKUP($C505,_xlfn.XLOOKUP(I$494,_xlpm.x,_xlpm.y,""),_xlpm.z,"Not Declared")))</f>
        <v>Not Declared</v>
      </c>
      <c r="J505" s="729" t="str" cm="1">
        <f t="array" ref="J505">_xlfn.LET(_xlpm.x, Banbury!$AL$43:$AW$43, _xlpm.y, Banbury!$AL$45:$AW$60, _xlpm.z, Banbury!$AJ$45:$AJ$60, IF(_xlfn.XLOOKUP($C505,_xlfn.XLOOKUP(J$494,_xlpm.x,_xlpm.y,""),_xlpm.z,"Not Declared")="", "Name not recorded",  _xlfn.XLOOKUP($C505,_xlfn.XLOOKUP(J$494,_xlpm.x,_xlpm.y,""),_xlpm.z,"Not Declared")))</f>
        <v>Not Declared</v>
      </c>
      <c r="K505" s="729" t="str" cm="1">
        <f t="array" ref="K505">_xlfn.LET(_xlpm.x, Banbury!$AL$43:$AW$43, _xlpm.y, Banbury!$AL$45:$AW$60, _xlpm.z, Banbury!$AJ$45:$AJ$60, IF(_xlfn.XLOOKUP($C505,_xlfn.XLOOKUP(K$494,_xlpm.x,_xlpm.y,""),_xlpm.z,"Not Declared")="", "Name not recorded",  _xlfn.XLOOKUP($C505,_xlfn.XLOOKUP(K$494,_xlpm.x,_xlpm.y,""),_xlpm.z,"Not Declared")))</f>
        <v>Not Declared</v>
      </c>
      <c r="L505" s="729" t="str" cm="1">
        <f t="array" ref="L505">_xlfn.LET(_xlpm.x, Banbury!$AL$43:$AW$43, _xlpm.y, Banbury!$AL$45:$AW$60, _xlpm.z, Banbury!$AJ$45:$AJ$60, IF(_xlfn.XLOOKUP($C505,_xlfn.XLOOKUP(L$494,_xlpm.x,_xlpm.y,""),_xlpm.z,"Not Declared")="", "Name not recorded",  _xlfn.XLOOKUP($C505,_xlfn.XLOOKUP(L$494,_xlpm.x,_xlpm.y,""),_xlpm.z,"Not Declared")))</f>
        <v>Not Declared</v>
      </c>
      <c r="M505" s="729" t="str" cm="1">
        <f t="array" ref="M505">_xlfn.LET(_xlpm.x, Banbury!$AL$43:$AW$43, _xlpm.y, Banbury!$AL$45:$AW$60, _xlpm.z, Banbury!$AJ$45:$AJ$60, IF(_xlfn.XLOOKUP($C505,_xlfn.XLOOKUP(M$494,_xlpm.x,_xlpm.y,""),_xlpm.z,"Not Declared")="", "Name not recorded",  _xlfn.XLOOKUP($C505,_xlfn.XLOOKUP(M$494,_xlpm.x,_xlpm.y,""),_xlpm.z,"Not Declared")))</f>
        <v>Not Declared</v>
      </c>
      <c r="N505" s="729" t="str" cm="1">
        <f t="array" ref="N505">_xlfn.LET(_xlpm.x, Banbury!$AL$43:$AW$43, _xlpm.y, Banbury!$AL$45:$AW$60, _xlpm.z, Banbury!$AJ$45:$AJ$60, IF(_xlfn.XLOOKUP($C505,_xlfn.XLOOKUP(N$494,_xlpm.x,_xlpm.y,""),_xlpm.z,"Not Declared")="", "Name not recorded",  _xlfn.XLOOKUP($C505,_xlfn.XLOOKUP(N$494,_xlpm.x,_xlpm.y,""),_xlpm.z,"Not Declared")))</f>
        <v>Not Declared</v>
      </c>
      <c r="O505" s="729" t="str" cm="1">
        <f t="array" ref="O505">_xlfn.LET(_xlpm.x, Banbury!$AL$43:$AW$43, _xlpm.y, Banbury!$AL$45:$AW$60, _xlpm.z, Banbury!$AJ$45:$AJ$60, IF(_xlfn.XLOOKUP($C505,_xlfn.XLOOKUP(O$494,_xlpm.x,_xlpm.y,""),_xlpm.z,"Not Declared")="", "Name not recorded",  _xlfn.XLOOKUP($C505,_xlfn.XLOOKUP(O$494,_xlpm.x,_xlpm.y,""),_xlpm.z,"Not Declared")))</f>
        <v>Not Declared</v>
      </c>
      <c r="P505" s="732"/>
      <c r="Q505" s="732"/>
      <c r="R505" s="732"/>
      <c r="S505" s="732"/>
      <c r="T505" s="732"/>
      <c r="U505" s="732"/>
      <c r="V505" s="732"/>
      <c r="W505" s="732"/>
      <c r="X505" s="732"/>
      <c r="Z505" s="3"/>
      <c r="AA505" s="3"/>
      <c r="AB505" s="747" t="str">
        <v>XX</v>
      </c>
      <c r="AC505" s="12" t="str">
        <v>Not Declared</v>
      </c>
      <c r="AD505" s="12" t="str">
        <v>Team Kennet</v>
      </c>
      <c r="AE505" s="747"/>
      <c r="AF505" s="12"/>
      <c r="AG505" s="425"/>
      <c r="AH505" s="3"/>
      <c r="AI505" s="3"/>
      <c r="AJ505" s="747" t="str">
        <v>NN</v>
      </c>
      <c r="AK505" s="12" t="str">
        <v>Not Declared</v>
      </c>
      <c r="AL505" s="12" t="str">
        <v>Banbury Harriers AC</v>
      </c>
      <c r="AM505" s="747"/>
      <c r="AN505" s="12"/>
      <c r="AO505" s="425"/>
      <c r="AP505" s="3"/>
      <c r="AQ505" s="3"/>
      <c r="AR505" s="747" t="str">
        <v>WW</v>
      </c>
      <c r="AS505" s="12" t="str">
        <v>Not Declared</v>
      </c>
      <c r="AT505" s="12" t="str">
        <v>Witney Road Runners</v>
      </c>
      <c r="AU505" s="747"/>
      <c r="AV505" s="12"/>
      <c r="AW505" s="425"/>
      <c r="AX505" s="3"/>
      <c r="AY505" s="3"/>
      <c r="AZ505" s="747" t="str">
        <v>OO</v>
      </c>
      <c r="BA505" s="12" t="str">
        <v>Not Declared</v>
      </c>
      <c r="BB505" s="12" t="str">
        <v>Oxford City AC</v>
      </c>
      <c r="BC505" s="747"/>
      <c r="BD505" s="12"/>
      <c r="BE505" s="425"/>
      <c r="BF505" s="3"/>
      <c r="BG505" s="3"/>
      <c r="BH505" s="747" t="str">
        <v>RR</v>
      </c>
      <c r="BI505" s="12" t="str">
        <v>Not Declared</v>
      </c>
      <c r="BJ505" s="12" t="str">
        <v>Radley AC</v>
      </c>
      <c r="BK505" s="747"/>
      <c r="BL505" s="12"/>
      <c r="BM505" s="425"/>
      <c r="BN505" s="3"/>
      <c r="BO505" s="3"/>
      <c r="BP505" s="747" t="str">
        <v>BB</v>
      </c>
      <c r="BQ505" s="12" t="str">
        <v>Not Declared</v>
      </c>
      <c r="BR505" s="12" t="str">
        <v>Bicester AC</v>
      </c>
      <c r="BS505" s="747"/>
      <c r="BT505" s="12"/>
      <c r="BU505" s="425"/>
      <c r="BV505" s="3"/>
      <c r="BW505" s="3"/>
      <c r="BX505" s="747" t="str">
        <v>RR</v>
      </c>
      <c r="BY505" s="12" t="str">
        <v>Not Declared</v>
      </c>
      <c r="BZ505" s="12" t="str">
        <v>Radley AC</v>
      </c>
      <c r="CA505" s="479"/>
      <c r="CB505" s="480"/>
      <c r="CC505" s="481"/>
      <c r="CD505" s="3"/>
      <c r="CE505" s="3"/>
      <c r="CF505" s="747" t="str">
        <v>XX</v>
      </c>
      <c r="CG505" s="12" t="str">
        <v>Not Declared</v>
      </c>
      <c r="CH505" s="12" t="str">
        <v>Team Kennet</v>
      </c>
      <c r="CI505" s="479"/>
      <c r="CJ505" s="480"/>
      <c r="CK505" s="481"/>
      <c r="CL505" s="3"/>
      <c r="CM505" s="3"/>
      <c r="CN505" s="747" t="str">
        <v>NN</v>
      </c>
      <c r="CO505" s="12" t="str">
        <v>Not Declared</v>
      </c>
      <c r="CP505" s="12" t="str">
        <v>Banbury Harriers AC</v>
      </c>
      <c r="CQ505" s="479"/>
      <c r="CR505" s="480"/>
      <c r="CS505" s="481"/>
      <c r="CT505" s="3"/>
      <c r="CU505" s="3"/>
      <c r="CV505" s="747" t="str">
        <v>HH</v>
      </c>
      <c r="CW505" s="12" t="str">
        <v>Not Declared</v>
      </c>
      <c r="CX505" s="12" t="str">
        <v>White Horse Harriers</v>
      </c>
      <c r="CY505" s="479"/>
      <c r="CZ505" s="480"/>
      <c r="DA505" s="481"/>
      <c r="DB505" s="3"/>
      <c r="DC505" s="3"/>
      <c r="DD505" s="747" t="str">
        <v>AA</v>
      </c>
      <c r="DE505" s="12" t="str">
        <v>Not Declared</v>
      </c>
      <c r="DF505" s="12" t="str">
        <v>Abingdon AC</v>
      </c>
      <c r="DG505" s="479"/>
      <c r="DH505" s="480"/>
      <c r="DI505" s="481"/>
      <c r="DJ505" s="3"/>
      <c r="DK505" s="3"/>
      <c r="DL505" s="747" t="str">
        <v>NN</v>
      </c>
      <c r="DM505" s="12" t="str">
        <v>Not Declared</v>
      </c>
      <c r="DN505" s="12" t="str">
        <v>Banbury Harriers AC</v>
      </c>
      <c r="DO505" s="479"/>
      <c r="DP505" s="480"/>
      <c r="DQ505" s="481"/>
      <c r="DR505" s="433"/>
      <c r="DS505" s="747" t="str" cm="1">
        <f t="array" ref="DS505">_xlfn.LET(_xlpm.a,_xlfn.XLOOKUP(1,('Number Allocation'!$C$6:$C$1483=DU505)*('Number Allocation'!$D$6:$D$1483=DV505),'Number Allocation'!$A$6:$A$1483,"..."),IF(_xlpm.a="","...",_xlpm.a))</f>
        <v>...</v>
      </c>
      <c r="DT505" s="747">
        <v>0</v>
      </c>
      <c r="DU505" s="12" t="str">
        <v>Not Declared, Not Declared, Not Declared, Not Declared</v>
      </c>
      <c r="DV505" s="12" t="str">
        <v>Team Kennet</v>
      </c>
      <c r="DW505" s="747"/>
      <c r="DX505" s="12"/>
      <c r="DY505" s="425"/>
      <c r="DZ505" s="15"/>
      <c r="EA505" s="15"/>
    </row>
    <row r="506" spans="1:131" s="359" customFormat="1" ht="21" customHeight="1">
      <c r="A506" s="358" t="str">
        <f>A504</f>
        <v>Banbury Harriers AC</v>
      </c>
      <c r="B506" s="729"/>
      <c r="C506" s="729" t="s">
        <v>517</v>
      </c>
      <c r="D506" s="729" t="str" cm="1">
        <f t="array" ref="D506">_xlfn.LET(_xlpm.x, Banbury!$AL$43:$AW$43, _xlpm.y, Banbury!$AL$45:$AW$60, _xlpm.z, Banbury!$AJ$45:$AJ$60, IF(_xlfn.XLOOKUP($C506,_xlfn.XLOOKUP(D$494,_xlpm.x,_xlpm.y,""),_xlpm.z,"Not Declared")="", "Name not recorded",  _xlfn.XLOOKUP($C506,_xlfn.XLOOKUP(D$494,_xlpm.x,_xlpm.y,""),_xlpm.z,"Not Declared")))</f>
        <v>Not Declared</v>
      </c>
      <c r="E506" s="729" t="str" cm="1">
        <f t="array" ref="E506">_xlfn.LET(_xlpm.x, Banbury!$AL$43:$AW$43, _xlpm.y, Banbury!$AL$45:$AW$60, _xlpm.z, Banbury!$AJ$45:$AJ$60, IF(_xlfn.XLOOKUP($C506,_xlfn.XLOOKUP(E$494,_xlpm.x,_xlpm.y,""),_xlpm.z,"Not Declared")="", "Name not recorded",  _xlfn.XLOOKUP($C506,_xlfn.XLOOKUP(E$494,_xlpm.x,_xlpm.y,""),_xlpm.z,"Not Declared")))</f>
        <v>Not Declared</v>
      </c>
      <c r="F506" s="729" t="str" cm="1">
        <f t="array" ref="F506">_xlfn.LET(_xlpm.x, Banbury!$AL$43:$AW$43, _xlpm.y, Banbury!$AL$45:$AW$60, _xlpm.z, Banbury!$AJ$45:$AJ$60, IF(_xlfn.XLOOKUP($C506,_xlfn.XLOOKUP(F$494,_xlpm.x,_xlpm.y,""),_xlpm.z,"Not Declared")="", "Name not recorded",  _xlfn.XLOOKUP($C506,_xlfn.XLOOKUP(F$494,_xlpm.x,_xlpm.y,""),_xlpm.z,"Not Declared")))</f>
        <v>Not Declared</v>
      </c>
      <c r="G506" s="729" t="str" cm="1">
        <f t="array" ref="G506">_xlfn.LET(_xlpm.x, Banbury!$AL$43:$AW$43, _xlpm.y, Banbury!$AL$45:$AW$60, _xlpm.z, Banbury!$AJ$45:$AJ$60, IF(_xlfn.XLOOKUP($C506,_xlfn.XLOOKUP(G$494,_xlpm.x,_xlpm.y,""),_xlpm.z,"Not Declared")="", "Name not recorded",  _xlfn.XLOOKUP($C506,_xlfn.XLOOKUP(G$494,_xlpm.x,_xlpm.y,""),_xlpm.z,"Not Declared")))</f>
        <v>Not Declared</v>
      </c>
      <c r="H506" s="729" t="str" cm="1">
        <f t="array" ref="H506">_xlfn.LET(_xlpm.x, Banbury!$AL$43:$AW$43, _xlpm.y, Banbury!$AL$45:$AW$60, _xlpm.z, Banbury!$AJ$45:$AJ$60, IF(_xlfn.XLOOKUP($C506,_xlfn.XLOOKUP(H$494,_xlpm.x,_xlpm.y,""),_xlpm.z,"Not Declared")="", "Name not recorded",  _xlfn.XLOOKUP($C506,_xlfn.XLOOKUP(H$494,_xlpm.x,_xlpm.y,""),_xlpm.z,"Not Declared")))</f>
        <v>Not Declared</v>
      </c>
      <c r="I506" s="729" t="str" cm="1">
        <f t="array" ref="I506">_xlfn.LET(_xlpm.x, Banbury!$AL$43:$AW$43, _xlpm.y, Banbury!$AL$45:$AW$60, _xlpm.z, Banbury!$AJ$45:$AJ$60, IF(_xlfn.XLOOKUP($C506,_xlfn.XLOOKUP(I$494,_xlpm.x,_xlpm.y,""),_xlpm.z,"Not Declared")="", "Name not recorded",  _xlfn.XLOOKUP($C506,_xlfn.XLOOKUP(I$494,_xlpm.x,_xlpm.y,""),_xlpm.z,"Not Declared")))</f>
        <v>Not Declared</v>
      </c>
      <c r="J506" s="729" t="str" cm="1">
        <f t="array" ref="J506">_xlfn.LET(_xlpm.x, Banbury!$AL$43:$AW$43, _xlpm.y, Banbury!$AL$45:$AW$60, _xlpm.z, Banbury!$AJ$45:$AJ$60, IF(_xlfn.XLOOKUP($C506,_xlfn.XLOOKUP(J$494,_xlpm.x,_xlpm.y,""),_xlpm.z,"Not Declared")="", "Name not recorded",  _xlfn.XLOOKUP($C506,_xlfn.XLOOKUP(J$494,_xlpm.x,_xlpm.y,""),_xlpm.z,"Not Declared")))</f>
        <v>Not Declared</v>
      </c>
      <c r="K506" s="729" t="str" cm="1">
        <f t="array" ref="K506">_xlfn.LET(_xlpm.x, Banbury!$AL$43:$AW$43, _xlpm.y, Banbury!$AL$45:$AW$60, _xlpm.z, Banbury!$AJ$45:$AJ$60, IF(_xlfn.XLOOKUP($C506,_xlfn.XLOOKUP(K$494,_xlpm.x,_xlpm.y,""),_xlpm.z,"Not Declared")="", "Name not recorded",  _xlfn.XLOOKUP($C506,_xlfn.XLOOKUP(K$494,_xlpm.x,_xlpm.y,""),_xlpm.z,"Not Declared")))</f>
        <v>Not Declared</v>
      </c>
      <c r="L506" s="729" t="str" cm="1">
        <f t="array" ref="L506">_xlfn.LET(_xlpm.x, Banbury!$AL$43:$AW$43, _xlpm.y, Banbury!$AL$45:$AW$60, _xlpm.z, Banbury!$AJ$45:$AJ$60, IF(_xlfn.XLOOKUP($C506,_xlfn.XLOOKUP(L$494,_xlpm.x,_xlpm.y,""),_xlpm.z,"Not Declared")="", "Name not recorded",  _xlfn.XLOOKUP($C506,_xlfn.XLOOKUP(L$494,_xlpm.x,_xlpm.y,""),_xlpm.z,"Not Declared")))</f>
        <v>Not Declared</v>
      </c>
      <c r="M506" s="729" t="str" cm="1">
        <f t="array" ref="M506">_xlfn.LET(_xlpm.x, Banbury!$AL$43:$AW$43, _xlpm.y, Banbury!$AL$45:$AW$60, _xlpm.z, Banbury!$AJ$45:$AJ$60, IF(_xlfn.XLOOKUP($C506,_xlfn.XLOOKUP(M$494,_xlpm.x,_xlpm.y,""),_xlpm.z,"Not Declared")="", "Name not recorded",  _xlfn.XLOOKUP($C506,_xlfn.XLOOKUP(M$494,_xlpm.x,_xlpm.y,""),_xlpm.z,"Not Declared")))</f>
        <v>Not Declared</v>
      </c>
      <c r="N506" s="729" t="str" cm="1">
        <f t="array" ref="N506">_xlfn.LET(_xlpm.x, Banbury!$AL$43:$AW$43, _xlpm.y, Banbury!$AL$45:$AW$60, _xlpm.z, Banbury!$AJ$45:$AJ$60, IF(_xlfn.XLOOKUP($C506,_xlfn.XLOOKUP(N$494,_xlpm.x,_xlpm.y,""),_xlpm.z,"Not Declared")="", "Name not recorded",  _xlfn.XLOOKUP($C506,_xlfn.XLOOKUP(N$494,_xlpm.x,_xlpm.y,""),_xlpm.z,"Not Declared")))</f>
        <v>Not Declared</v>
      </c>
      <c r="O506" s="729" t="str" cm="1">
        <f t="array" ref="O506">_xlfn.LET(_xlpm.x, Banbury!$AL$43:$AW$43, _xlpm.y, Banbury!$AL$45:$AW$60, _xlpm.z, Banbury!$AJ$45:$AJ$60, IF(_xlfn.XLOOKUP($C506,_xlfn.XLOOKUP(O$494,_xlpm.x,_xlpm.y,""),_xlpm.z,"Not Declared")="", "Name not recorded",  _xlfn.XLOOKUP($C506,_xlfn.XLOOKUP(O$494,_xlpm.x,_xlpm.y,""),_xlpm.z,"Not Declared")))</f>
        <v>Not Declared</v>
      </c>
      <c r="P506" s="79" t="s">
        <v>517</v>
      </c>
      <c r="Q506" s="729" t="s">
        <v>319</v>
      </c>
      <c r="R506" s="729" t="s">
        <v>320</v>
      </c>
      <c r="S506" s="729" t="s">
        <v>321</v>
      </c>
      <c r="T506" s="729" t="str" cm="1">
        <f t="array" ref="T506">_xlfn.LET(_xlpm.x,Banbury!$AL$43:$AX$43, _xlpm.y, Banbury!$AL$45:$AX$60, _xlpm.z, Banbury!$AJ$45:$AJ$60, IF(_xlfn.XLOOKUP(P506,_xlfn.XLOOKUP(T$494,_xlpm.x,_xlpm.y,""),_xlpm.z,"Not Declared")="", "Name not recorded",  _xlfn.XLOOKUP(P506,_xlfn.XLOOKUP(T$494,_xlpm.x,_xlpm.y,""),_xlpm.z,"Not Declared")))</f>
        <v>Not Declared</v>
      </c>
      <c r="U506" s="729" t="str" cm="1">
        <f t="array" ref="U506">_xlfn.LET(_xlpm.x,Banbury!$AL$43:$AX$43, _xlpm.y, Banbury!$AL$45:$AX$60, _xlpm.z, Banbury!$AJ$45:$AJ$60, IF(_xlfn.XLOOKUP(Q506,_xlfn.XLOOKUP(U$494,_xlpm.x,_xlpm.y,""),_xlpm.z,"Not Declared")="", "Name not recorded",  _xlfn.XLOOKUP(Q506,_xlfn.XLOOKUP(U$494,_xlpm.x,_xlpm.y,""),_xlpm.z,"Not Declared")))</f>
        <v>Not Declared</v>
      </c>
      <c r="V506" s="729" t="str" cm="1">
        <f t="array" ref="V506">_xlfn.LET(_xlpm.x,Banbury!$AL$43:$AX$43, _xlpm.y, Banbury!$AL$45:$AX$60, _xlpm.z, Banbury!$AJ$45:$AJ$60, IF(_xlfn.XLOOKUP(R506,_xlfn.XLOOKUP(V$494,_xlpm.x,_xlpm.y,""),_xlpm.z,"Not Declared")="", "Name not recorded",  _xlfn.XLOOKUP(R506,_xlfn.XLOOKUP(V$494,_xlpm.x,_xlpm.y,""),_xlpm.z,"Not Declared")))</f>
        <v>Not Declared</v>
      </c>
      <c r="W506" s="729" t="str" cm="1">
        <f t="array" ref="W506">_xlfn.LET(_xlpm.x,Banbury!$AL$43:$AX$43, _xlpm.y, Banbury!$AL$45:$AX$60, _xlpm.z, Banbury!$AJ$45:$AJ$60, IF(_xlfn.XLOOKUP(S506,_xlfn.XLOOKUP(W$494,_xlpm.x,_xlpm.y,""),_xlpm.z,"Not Declared")="", "Name not recorded",  _xlfn.XLOOKUP(S506,_xlfn.XLOOKUP(W$494,_xlpm.x,_xlpm.y,""),_xlpm.z,"Not Declared")))</f>
        <v>Not Declared</v>
      </c>
      <c r="X506" s="358" t="str">
        <f>_xlfn.TEXTJOIN(", ",,T506:W506)</f>
        <v>Not Declared, Not Declared, Not Declared, Not Declared</v>
      </c>
      <c r="Y506" s="89"/>
      <c r="Z506" s="3"/>
      <c r="AA506" s="3"/>
      <c r="AB506" s="747" t="str">
        <v>NN</v>
      </c>
      <c r="AC506" s="12" t="str">
        <v>Not Declared</v>
      </c>
      <c r="AD506" s="12" t="str">
        <v>Banbury Harriers AC</v>
      </c>
      <c r="AE506" s="747"/>
      <c r="AF506" s="12"/>
      <c r="AG506" s="425"/>
      <c r="AH506" s="3"/>
      <c r="AI506" s="3"/>
      <c r="AJ506" s="747" t="str">
        <v>XX</v>
      </c>
      <c r="AK506" s="12" t="str">
        <v>Not Declared</v>
      </c>
      <c r="AL506" s="12" t="str">
        <v>Team Kennet</v>
      </c>
      <c r="AM506" s="747"/>
      <c r="AN506" s="12"/>
      <c r="AO506" s="425"/>
      <c r="AP506" s="3"/>
      <c r="AQ506" s="3"/>
      <c r="AR506" s="747" t="str">
        <v>RR</v>
      </c>
      <c r="AS506" s="12" t="str">
        <v>Not Declared</v>
      </c>
      <c r="AT506" s="12" t="str">
        <v>Radley AC</v>
      </c>
      <c r="AU506" s="747"/>
      <c r="AV506" s="12"/>
      <c r="AW506" s="425"/>
      <c r="AX506" s="3"/>
      <c r="AY506" s="3"/>
      <c r="AZ506" s="747" t="str">
        <v>WW</v>
      </c>
      <c r="BA506" s="12" t="str">
        <v>Not Declared</v>
      </c>
      <c r="BB506" s="12" t="str">
        <v>Witney Road Runners</v>
      </c>
      <c r="BC506" s="747"/>
      <c r="BD506" s="12"/>
      <c r="BE506" s="425"/>
      <c r="BF506" s="3"/>
      <c r="BG506" s="3"/>
      <c r="BH506" s="747" t="str">
        <v>AA</v>
      </c>
      <c r="BI506" s="12" t="str">
        <v>Not Declared</v>
      </c>
      <c r="BJ506" s="12" t="str">
        <v>Abingdon AC</v>
      </c>
      <c r="BK506" s="747"/>
      <c r="BL506" s="12"/>
      <c r="BM506" s="425"/>
      <c r="BN506" s="3"/>
      <c r="BO506" s="3"/>
      <c r="BP506" s="747" t="str">
        <v>OO</v>
      </c>
      <c r="BQ506" s="12" t="str">
        <v>Not Declared</v>
      </c>
      <c r="BR506" s="12" t="str">
        <v>Oxford City AC</v>
      </c>
      <c r="BS506" s="747"/>
      <c r="BT506" s="12"/>
      <c r="BU506" s="425"/>
      <c r="BV506" s="3"/>
      <c r="BW506" s="3"/>
      <c r="BX506" s="747" t="str">
        <v>AA</v>
      </c>
      <c r="BY506" s="12" t="str">
        <v>Not Declared</v>
      </c>
      <c r="BZ506" s="12" t="str">
        <v>Abingdon AC</v>
      </c>
      <c r="CA506" s="479"/>
      <c r="CB506" s="480"/>
      <c r="CC506" s="481"/>
      <c r="CD506" s="3"/>
      <c r="CE506" s="3"/>
      <c r="CF506" s="747" t="str">
        <v>BB</v>
      </c>
      <c r="CG506" s="12" t="str">
        <v>Not Declared</v>
      </c>
      <c r="CH506" s="12" t="str">
        <v>Bicester AC</v>
      </c>
      <c r="CI506" s="479"/>
      <c r="CJ506" s="480"/>
      <c r="CK506" s="481"/>
      <c r="CL506" s="3"/>
      <c r="CM506" s="3"/>
      <c r="CN506" s="747" t="str">
        <v>XX</v>
      </c>
      <c r="CO506" s="12" t="str">
        <v>Not Declared</v>
      </c>
      <c r="CP506" s="12" t="str">
        <v>Team Kennet</v>
      </c>
      <c r="CQ506" s="479"/>
      <c r="CR506" s="480"/>
      <c r="CS506" s="481"/>
      <c r="CT506" s="3"/>
      <c r="CU506" s="3"/>
      <c r="CV506" s="747" t="str">
        <v>WW</v>
      </c>
      <c r="CW506" s="12" t="str">
        <v>Not Declared</v>
      </c>
      <c r="CX506" s="12" t="str">
        <v>Witney Road Runners</v>
      </c>
      <c r="CY506" s="479"/>
      <c r="CZ506" s="480"/>
      <c r="DA506" s="481"/>
      <c r="DB506" s="3"/>
      <c r="DC506" s="3"/>
      <c r="DD506" s="747" t="str">
        <v>BB</v>
      </c>
      <c r="DE506" s="12" t="str">
        <v>Not Declared</v>
      </c>
      <c r="DF506" s="12" t="str">
        <v>Bicester AC</v>
      </c>
      <c r="DG506" s="479"/>
      <c r="DH506" s="480"/>
      <c r="DI506" s="481"/>
      <c r="DJ506" s="3"/>
      <c r="DK506" s="3"/>
      <c r="DL506" s="747" t="str">
        <v>AA</v>
      </c>
      <c r="DM506" s="12" t="str">
        <v>Not Declared</v>
      </c>
      <c r="DN506" s="12" t="str">
        <v>Abingdon AC</v>
      </c>
      <c r="DO506" s="479"/>
      <c r="DP506" s="480"/>
      <c r="DQ506" s="481"/>
      <c r="DR506" s="433"/>
      <c r="DS506" s="747" t="str" cm="1">
        <f t="array" ref="DS506">_xlfn.LET(_xlpm.a,_xlfn.XLOOKUP(1,('Number Allocation'!$C$6:$C$1483=DU506)*('Number Allocation'!$D$6:$D$1483=DV506),'Number Allocation'!$A$6:$A$1483,"..."),IF(_xlpm.a="","...",_xlpm.a))</f>
        <v>...</v>
      </c>
      <c r="DT506" s="747">
        <v>0</v>
      </c>
      <c r="DU506" s="12" t="str">
        <v>Not Declared, Not Declared, Not Declared, Not Declared</v>
      </c>
      <c r="DV506" s="12" t="str">
        <v>Radley AC</v>
      </c>
      <c r="DW506" s="424"/>
      <c r="DX506" s="12"/>
      <c r="DY506" s="425"/>
      <c r="DZ506" s="15"/>
      <c r="EA506" s="15"/>
    </row>
    <row r="507" spans="1:131" s="359" customFormat="1" ht="21" customHeight="1">
      <c r="A507" s="358" t="str">
        <f t="shared" ref="A507:A511" si="55">A505</f>
        <v>Banbury Harriers AC</v>
      </c>
      <c r="B507" s="729"/>
      <c r="C507" s="729" t="s">
        <v>319</v>
      </c>
      <c r="D507" s="729" t="str" cm="1">
        <f t="array" ref="D507">_xlfn.LET(_xlpm.x, Banbury!$AL$43:$AW$43, _xlpm.y, Banbury!$AL$45:$AW$60, _xlpm.z, Banbury!$AJ$45:$AJ$60, IF(_xlfn.XLOOKUP($C507,_xlfn.XLOOKUP(D$494,_xlpm.x,_xlpm.y,""),_xlpm.z,"Not Declared")="", "Name not recorded",  _xlfn.XLOOKUP($C507,_xlfn.XLOOKUP(D$494,_xlpm.x,_xlpm.y,""),_xlpm.z,"Not Declared")))</f>
        <v>Not Declared</v>
      </c>
      <c r="E507" s="729" t="str" cm="1">
        <f t="array" ref="E507">_xlfn.LET(_xlpm.x, Banbury!$AL$43:$AW$43, _xlpm.y, Banbury!$AL$45:$AW$60, _xlpm.z, Banbury!$AJ$45:$AJ$60, IF(_xlfn.XLOOKUP($C507,_xlfn.XLOOKUP(E$494,_xlpm.x,_xlpm.y,""),_xlpm.z,"Not Declared")="", "Name not recorded",  _xlfn.XLOOKUP($C507,_xlfn.XLOOKUP(E$494,_xlpm.x,_xlpm.y,""),_xlpm.z,"Not Declared")))</f>
        <v>Not Declared</v>
      </c>
      <c r="F507" s="729" t="str" cm="1">
        <f t="array" ref="F507">_xlfn.LET(_xlpm.x, Banbury!$AL$43:$AW$43, _xlpm.y, Banbury!$AL$45:$AW$60, _xlpm.z, Banbury!$AJ$45:$AJ$60, IF(_xlfn.XLOOKUP($C507,_xlfn.XLOOKUP(F$494,_xlpm.x,_xlpm.y,""),_xlpm.z,"Not Declared")="", "Name not recorded",  _xlfn.XLOOKUP($C507,_xlfn.XLOOKUP(F$494,_xlpm.x,_xlpm.y,""),_xlpm.z,"Not Declared")))</f>
        <v>Not Declared</v>
      </c>
      <c r="G507" s="729" t="str" cm="1">
        <f t="array" ref="G507">_xlfn.LET(_xlpm.x, Banbury!$AL$43:$AW$43, _xlpm.y, Banbury!$AL$45:$AW$60, _xlpm.z, Banbury!$AJ$45:$AJ$60, IF(_xlfn.XLOOKUP($C507,_xlfn.XLOOKUP(G$494,_xlpm.x,_xlpm.y,""),_xlpm.z,"Not Declared")="", "Name not recorded",  _xlfn.XLOOKUP($C507,_xlfn.XLOOKUP(G$494,_xlpm.x,_xlpm.y,""),_xlpm.z,"Not Declared")))</f>
        <v>Not Declared</v>
      </c>
      <c r="H507" s="729" t="str" cm="1">
        <f t="array" ref="H507">_xlfn.LET(_xlpm.x, Banbury!$AL$43:$AW$43, _xlpm.y, Banbury!$AL$45:$AW$60, _xlpm.z, Banbury!$AJ$45:$AJ$60, IF(_xlfn.XLOOKUP($C507,_xlfn.XLOOKUP(H$494,_xlpm.x,_xlpm.y,""),_xlpm.z,"Not Declared")="", "Name not recorded",  _xlfn.XLOOKUP($C507,_xlfn.XLOOKUP(H$494,_xlpm.x,_xlpm.y,""),_xlpm.z,"Not Declared")))</f>
        <v>Not Declared</v>
      </c>
      <c r="I507" s="729" t="str" cm="1">
        <f t="array" ref="I507">_xlfn.LET(_xlpm.x, Banbury!$AL$43:$AW$43, _xlpm.y, Banbury!$AL$45:$AW$60, _xlpm.z, Banbury!$AJ$45:$AJ$60, IF(_xlfn.XLOOKUP($C507,_xlfn.XLOOKUP(I$494,_xlpm.x,_xlpm.y,""),_xlpm.z,"Not Declared")="", "Name not recorded",  _xlfn.XLOOKUP($C507,_xlfn.XLOOKUP(I$494,_xlpm.x,_xlpm.y,""),_xlpm.z,"Not Declared")))</f>
        <v>Not Declared</v>
      </c>
      <c r="J507" s="729" t="str" cm="1">
        <f t="array" ref="J507">_xlfn.LET(_xlpm.x, Banbury!$AL$43:$AW$43, _xlpm.y, Banbury!$AL$45:$AW$60, _xlpm.z, Banbury!$AJ$45:$AJ$60, IF(_xlfn.XLOOKUP($C507,_xlfn.XLOOKUP(J$494,_xlpm.x,_xlpm.y,""),_xlpm.z,"Not Declared")="", "Name not recorded",  _xlfn.XLOOKUP($C507,_xlfn.XLOOKUP(J$494,_xlpm.x,_xlpm.y,""),_xlpm.z,"Not Declared")))</f>
        <v>Not Declared</v>
      </c>
      <c r="K507" s="729" t="str" cm="1">
        <f t="array" ref="K507">_xlfn.LET(_xlpm.x, Banbury!$AL$43:$AW$43, _xlpm.y, Banbury!$AL$45:$AW$60, _xlpm.z, Banbury!$AJ$45:$AJ$60, IF(_xlfn.XLOOKUP($C507,_xlfn.XLOOKUP(K$494,_xlpm.x,_xlpm.y,""),_xlpm.z,"Not Declared")="", "Name not recorded",  _xlfn.XLOOKUP($C507,_xlfn.XLOOKUP(K$494,_xlpm.x,_xlpm.y,""),_xlpm.z,"Not Declared")))</f>
        <v>Not Declared</v>
      </c>
      <c r="L507" s="729" t="str" cm="1">
        <f t="array" ref="L507">_xlfn.LET(_xlpm.x, Banbury!$AL$43:$AW$43, _xlpm.y, Banbury!$AL$45:$AW$60, _xlpm.z, Banbury!$AJ$45:$AJ$60, IF(_xlfn.XLOOKUP($C507,_xlfn.XLOOKUP(L$494,_xlpm.x,_xlpm.y,""),_xlpm.z,"Not Declared")="", "Name not recorded",  _xlfn.XLOOKUP($C507,_xlfn.XLOOKUP(L$494,_xlpm.x,_xlpm.y,""),_xlpm.z,"Not Declared")))</f>
        <v>Not Declared</v>
      </c>
      <c r="M507" s="729" t="str" cm="1">
        <f t="array" ref="M507">_xlfn.LET(_xlpm.x, Banbury!$AL$43:$AW$43, _xlpm.y, Banbury!$AL$45:$AW$60, _xlpm.z, Banbury!$AJ$45:$AJ$60, IF(_xlfn.XLOOKUP($C507,_xlfn.XLOOKUP(M$494,_xlpm.x,_xlpm.y,""),_xlpm.z,"Not Declared")="", "Name not recorded",  _xlfn.XLOOKUP($C507,_xlfn.XLOOKUP(M$494,_xlpm.x,_xlpm.y,""),_xlpm.z,"Not Declared")))</f>
        <v>Not Declared</v>
      </c>
      <c r="N507" s="729" t="str" cm="1">
        <f t="array" ref="N507">_xlfn.LET(_xlpm.x, Banbury!$AL$43:$AW$43, _xlpm.y, Banbury!$AL$45:$AW$60, _xlpm.z, Banbury!$AJ$45:$AJ$60, IF(_xlfn.XLOOKUP($C507,_xlfn.XLOOKUP(N$494,_xlpm.x,_xlpm.y,""),_xlpm.z,"Not Declared")="", "Name not recorded",  _xlfn.XLOOKUP($C507,_xlfn.XLOOKUP(N$494,_xlpm.x,_xlpm.y,""),_xlpm.z,"Not Declared")))</f>
        <v>Not Declared</v>
      </c>
      <c r="O507" s="729" t="str" cm="1">
        <f t="array" ref="O507">_xlfn.LET(_xlpm.x, Banbury!$AL$43:$AW$43, _xlpm.y, Banbury!$AL$45:$AW$60, _xlpm.z, Banbury!$AJ$45:$AJ$60, IF(_xlfn.XLOOKUP($C507,_xlfn.XLOOKUP(O$494,_xlpm.x,_xlpm.y,""),_xlpm.z,"Not Declared")="", "Name not recorded",  _xlfn.XLOOKUP($C507,_xlfn.XLOOKUP(O$494,_xlpm.x,_xlpm.y,""),_xlpm.z,"Not Declared")))</f>
        <v>Not Declared</v>
      </c>
      <c r="P507" s="3"/>
      <c r="Q507" s="3"/>
      <c r="R507" s="3"/>
      <c r="S507" s="3"/>
      <c r="T507" s="3"/>
      <c r="U507" s="3"/>
      <c r="V507" s="3"/>
      <c r="W507" s="3"/>
      <c r="X507" s="3"/>
      <c r="Y507" s="89"/>
      <c r="Z507" s="3"/>
      <c r="AA507" s="3"/>
      <c r="AB507" s="747" t="str">
        <v>OO</v>
      </c>
      <c r="AC507" s="12" t="str">
        <v>Not Declared</v>
      </c>
      <c r="AD507" s="12" t="str">
        <v>Oxford City AC</v>
      </c>
      <c r="AE507" s="747"/>
      <c r="AF507" s="12"/>
      <c r="AG507" s="425"/>
      <c r="AH507" s="3"/>
      <c r="AI507" s="3"/>
      <c r="AJ507" s="747" t="str">
        <v>AA</v>
      </c>
      <c r="AK507" s="12" t="str">
        <v>Not Declared</v>
      </c>
      <c r="AL507" s="12" t="str">
        <v>Abingdon AC</v>
      </c>
      <c r="AM507" s="747"/>
      <c r="AN507" s="12"/>
      <c r="AO507" s="425"/>
      <c r="AP507" s="3"/>
      <c r="AQ507" s="3"/>
      <c r="AR507" s="747" t="str">
        <v>NN</v>
      </c>
      <c r="AS507" s="12" t="str">
        <v>Not Declared</v>
      </c>
      <c r="AT507" s="12" t="str">
        <v>Banbury Harriers AC</v>
      </c>
      <c r="AU507" s="747"/>
      <c r="AV507" s="12"/>
      <c r="AW507" s="425"/>
      <c r="AX507" s="3"/>
      <c r="AY507" s="3"/>
      <c r="AZ507" s="747" t="str">
        <v>RR</v>
      </c>
      <c r="BA507" s="12" t="str">
        <v>Not Declared</v>
      </c>
      <c r="BB507" s="12" t="str">
        <v>Radley AC</v>
      </c>
      <c r="BC507" s="747"/>
      <c r="BD507" s="12"/>
      <c r="BE507" s="425"/>
      <c r="BF507" s="3"/>
      <c r="BG507" s="3"/>
      <c r="BH507" s="747" t="str">
        <v>WW</v>
      </c>
      <c r="BI507" s="12" t="str">
        <v>Not Declared</v>
      </c>
      <c r="BJ507" s="12" t="str">
        <v>Witney Road Runners</v>
      </c>
      <c r="BK507" s="747"/>
      <c r="BL507" s="12"/>
      <c r="BM507" s="425"/>
      <c r="BN507" s="3"/>
      <c r="BO507" s="3"/>
      <c r="BP507" s="747" t="str">
        <v>WW</v>
      </c>
      <c r="BQ507" s="12" t="str">
        <v>Not Declared</v>
      </c>
      <c r="BR507" s="12" t="str">
        <v>Witney Road Runners</v>
      </c>
      <c r="BS507" s="747"/>
      <c r="BT507" s="12"/>
      <c r="BU507" s="425"/>
      <c r="BV507" s="3"/>
      <c r="BW507" s="3"/>
      <c r="BX507" s="747" t="str">
        <v>XX</v>
      </c>
      <c r="BY507" s="12" t="str">
        <v>Not Declared</v>
      </c>
      <c r="BZ507" s="12" t="str">
        <v>Team Kennet</v>
      </c>
      <c r="CA507" s="479"/>
      <c r="CB507" s="480"/>
      <c r="CC507" s="481"/>
      <c r="CD507" s="3"/>
      <c r="CE507" s="3"/>
      <c r="CF507" s="747" t="str">
        <v>AA</v>
      </c>
      <c r="CG507" s="12" t="str">
        <v>Not Declared</v>
      </c>
      <c r="CH507" s="12" t="str">
        <v>Abingdon AC</v>
      </c>
      <c r="CI507" s="479"/>
      <c r="CJ507" s="480"/>
      <c r="CK507" s="481"/>
      <c r="CL507" s="3"/>
      <c r="CM507" s="3"/>
      <c r="CN507" s="747" t="str">
        <v>HH</v>
      </c>
      <c r="CO507" s="12" t="str">
        <v>Not Declared</v>
      </c>
      <c r="CP507" s="12" t="str">
        <v>White Horse Harriers</v>
      </c>
      <c r="CQ507" s="479"/>
      <c r="CR507" s="480"/>
      <c r="CS507" s="481"/>
      <c r="CT507" s="3"/>
      <c r="CU507" s="3"/>
      <c r="CV507" s="747" t="str">
        <v>NN</v>
      </c>
      <c r="CW507" s="12" t="str">
        <v>Not Declared</v>
      </c>
      <c r="CX507" s="12" t="str">
        <v>Banbury Harriers AC</v>
      </c>
      <c r="CY507" s="479"/>
      <c r="CZ507" s="480"/>
      <c r="DA507" s="481"/>
      <c r="DB507" s="3"/>
      <c r="DC507" s="3"/>
      <c r="DD507" s="747" t="str">
        <v>HH</v>
      </c>
      <c r="DE507" s="12" t="str">
        <v>Not Declared</v>
      </c>
      <c r="DF507" s="12" t="str">
        <v>White Horse Harriers</v>
      </c>
      <c r="DG507" s="479"/>
      <c r="DH507" s="480"/>
      <c r="DI507" s="481"/>
      <c r="DJ507" s="3"/>
      <c r="DK507" s="3"/>
      <c r="DL507" s="747" t="str">
        <v>OO</v>
      </c>
      <c r="DM507" s="12" t="str">
        <v>Not Declared</v>
      </c>
      <c r="DN507" s="12" t="str">
        <v>Oxford City AC</v>
      </c>
      <c r="DO507" s="479"/>
      <c r="DP507" s="480"/>
      <c r="DQ507" s="481"/>
      <c r="DR507" s="433"/>
      <c r="DS507" s="747" t="str" cm="1">
        <f t="array" ref="DS507">_xlfn.LET(_xlpm.a,_xlfn.XLOOKUP(1,('Number Allocation'!$C$6:$C$1483=DU507)*('Number Allocation'!$D$6:$D$1483=DV507),'Number Allocation'!$A$6:$A$1483,"..."),IF(_xlpm.a="","...",_xlpm.a))</f>
        <v>...</v>
      </c>
      <c r="DT507" s="747">
        <v>0</v>
      </c>
      <c r="DU507" s="12" t="str">
        <v>Not Declared, Not Declared, Not Declared, Not Declared</v>
      </c>
      <c r="DV507" s="12" t="str">
        <v>Bicester AC</v>
      </c>
      <c r="DW507" s="424"/>
      <c r="DX507" s="12"/>
      <c r="DY507" s="425"/>
      <c r="DZ507" s="15"/>
      <c r="EA507" s="15"/>
    </row>
    <row r="508" spans="1:131" s="359" customFormat="1" ht="21" customHeight="1">
      <c r="A508" s="358" t="str">
        <f t="shared" si="55"/>
        <v>Banbury Harriers AC</v>
      </c>
      <c r="B508" s="729"/>
      <c r="C508" s="729" t="s">
        <v>320</v>
      </c>
      <c r="D508" s="729" t="str" cm="1">
        <f t="array" ref="D508">_xlfn.LET(_xlpm.x, Banbury!$AL$43:$AW$43, _xlpm.y, Banbury!$AL$45:$AW$60, _xlpm.z, Banbury!$AJ$45:$AJ$60, IF(_xlfn.XLOOKUP($C508,_xlfn.XLOOKUP(D$494,_xlpm.x,_xlpm.y,""),_xlpm.z,"Not Declared")="", "Name not recorded",  _xlfn.XLOOKUP($C508,_xlfn.XLOOKUP(D$494,_xlpm.x,_xlpm.y,""),_xlpm.z,"Not Declared")))</f>
        <v>Not Declared</v>
      </c>
      <c r="E508" s="729" t="str" cm="1">
        <f t="array" ref="E508">_xlfn.LET(_xlpm.x, Banbury!$AL$43:$AW$43, _xlpm.y, Banbury!$AL$45:$AW$60, _xlpm.z, Banbury!$AJ$45:$AJ$60, IF(_xlfn.XLOOKUP($C508,_xlfn.XLOOKUP(E$494,_xlpm.x,_xlpm.y,""),_xlpm.z,"Not Declared")="", "Name not recorded",  _xlfn.XLOOKUP($C508,_xlfn.XLOOKUP(E$494,_xlpm.x,_xlpm.y,""),_xlpm.z,"Not Declared")))</f>
        <v>Not Declared</v>
      </c>
      <c r="F508" s="729" t="str" cm="1">
        <f t="array" ref="F508">_xlfn.LET(_xlpm.x, Banbury!$AL$43:$AW$43, _xlpm.y, Banbury!$AL$45:$AW$60, _xlpm.z, Banbury!$AJ$45:$AJ$60, IF(_xlfn.XLOOKUP($C508,_xlfn.XLOOKUP(F$494,_xlpm.x,_xlpm.y,""),_xlpm.z,"Not Declared")="", "Name not recorded",  _xlfn.XLOOKUP($C508,_xlfn.XLOOKUP(F$494,_xlpm.x,_xlpm.y,""),_xlpm.z,"Not Declared")))</f>
        <v>Not Declared</v>
      </c>
      <c r="G508" s="729" t="str" cm="1">
        <f t="array" ref="G508">_xlfn.LET(_xlpm.x, Banbury!$AL$43:$AW$43, _xlpm.y, Banbury!$AL$45:$AW$60, _xlpm.z, Banbury!$AJ$45:$AJ$60, IF(_xlfn.XLOOKUP($C508,_xlfn.XLOOKUP(G$494,_xlpm.x,_xlpm.y,""),_xlpm.z,"Not Declared")="", "Name not recorded",  _xlfn.XLOOKUP($C508,_xlfn.XLOOKUP(G$494,_xlpm.x,_xlpm.y,""),_xlpm.z,"Not Declared")))</f>
        <v>Not Declared</v>
      </c>
      <c r="H508" s="729" t="str" cm="1">
        <f t="array" ref="H508">_xlfn.LET(_xlpm.x, Banbury!$AL$43:$AW$43, _xlpm.y, Banbury!$AL$45:$AW$60, _xlpm.z, Banbury!$AJ$45:$AJ$60, IF(_xlfn.XLOOKUP($C508,_xlfn.XLOOKUP(H$494,_xlpm.x,_xlpm.y,""),_xlpm.z,"Not Declared")="", "Name not recorded",  _xlfn.XLOOKUP($C508,_xlfn.XLOOKUP(H$494,_xlpm.x,_xlpm.y,""),_xlpm.z,"Not Declared")))</f>
        <v>Not Declared</v>
      </c>
      <c r="I508" s="729" t="str" cm="1">
        <f t="array" ref="I508">_xlfn.LET(_xlpm.x, Banbury!$AL$43:$AW$43, _xlpm.y, Banbury!$AL$45:$AW$60, _xlpm.z, Banbury!$AJ$45:$AJ$60, IF(_xlfn.XLOOKUP($C508,_xlfn.XLOOKUP(I$494,_xlpm.x,_xlpm.y,""),_xlpm.z,"Not Declared")="", "Name not recorded",  _xlfn.XLOOKUP($C508,_xlfn.XLOOKUP(I$494,_xlpm.x,_xlpm.y,""),_xlpm.z,"Not Declared")))</f>
        <v>Not Declared</v>
      </c>
      <c r="J508" s="729" t="str" cm="1">
        <f t="array" ref="J508">_xlfn.LET(_xlpm.x, Banbury!$AL$43:$AW$43, _xlpm.y, Banbury!$AL$45:$AW$60, _xlpm.z, Banbury!$AJ$45:$AJ$60, IF(_xlfn.XLOOKUP($C508,_xlfn.XLOOKUP(J$494,_xlpm.x,_xlpm.y,""),_xlpm.z,"Not Declared")="", "Name not recorded",  _xlfn.XLOOKUP($C508,_xlfn.XLOOKUP(J$494,_xlpm.x,_xlpm.y,""),_xlpm.z,"Not Declared")))</f>
        <v>Not Declared</v>
      </c>
      <c r="K508" s="729" t="str" cm="1">
        <f t="array" ref="K508">_xlfn.LET(_xlpm.x, Banbury!$AL$43:$AW$43, _xlpm.y, Banbury!$AL$45:$AW$60, _xlpm.z, Banbury!$AJ$45:$AJ$60, IF(_xlfn.XLOOKUP($C508,_xlfn.XLOOKUP(K$494,_xlpm.x,_xlpm.y,""),_xlpm.z,"Not Declared")="", "Name not recorded",  _xlfn.XLOOKUP($C508,_xlfn.XLOOKUP(K$494,_xlpm.x,_xlpm.y,""),_xlpm.z,"Not Declared")))</f>
        <v>Not Declared</v>
      </c>
      <c r="L508" s="729" t="str" cm="1">
        <f t="array" ref="L508">_xlfn.LET(_xlpm.x, Banbury!$AL$43:$AW$43, _xlpm.y, Banbury!$AL$45:$AW$60, _xlpm.z, Banbury!$AJ$45:$AJ$60, IF(_xlfn.XLOOKUP($C508,_xlfn.XLOOKUP(L$494,_xlpm.x,_xlpm.y,""),_xlpm.z,"Not Declared")="", "Name not recorded",  _xlfn.XLOOKUP($C508,_xlfn.XLOOKUP(L$494,_xlpm.x,_xlpm.y,""),_xlpm.z,"Not Declared")))</f>
        <v>Not Declared</v>
      </c>
      <c r="M508" s="729" t="str" cm="1">
        <f t="array" ref="M508">_xlfn.LET(_xlpm.x, Banbury!$AL$43:$AW$43, _xlpm.y, Banbury!$AL$45:$AW$60, _xlpm.z, Banbury!$AJ$45:$AJ$60, IF(_xlfn.XLOOKUP($C508,_xlfn.XLOOKUP(M$494,_xlpm.x,_xlpm.y,""),_xlpm.z,"Not Declared")="", "Name not recorded",  _xlfn.XLOOKUP($C508,_xlfn.XLOOKUP(M$494,_xlpm.x,_xlpm.y,""),_xlpm.z,"Not Declared")))</f>
        <v>Not Declared</v>
      </c>
      <c r="N508" s="729" t="str" cm="1">
        <f t="array" ref="N508">_xlfn.LET(_xlpm.x, Banbury!$AL$43:$AW$43, _xlpm.y, Banbury!$AL$45:$AW$60, _xlpm.z, Banbury!$AJ$45:$AJ$60, IF(_xlfn.XLOOKUP($C508,_xlfn.XLOOKUP(N$494,_xlpm.x,_xlpm.y,""),_xlpm.z,"Not Declared")="", "Name not recorded",  _xlfn.XLOOKUP($C508,_xlfn.XLOOKUP(N$494,_xlpm.x,_xlpm.y,""),_xlpm.z,"Not Declared")))</f>
        <v>Not Declared</v>
      </c>
      <c r="O508" s="729" t="str" cm="1">
        <f t="array" ref="O508">_xlfn.LET(_xlpm.x, Banbury!$AL$43:$AW$43, _xlpm.y, Banbury!$AL$45:$AW$60, _xlpm.z, Banbury!$AJ$45:$AJ$60, IF(_xlfn.XLOOKUP($C508,_xlfn.XLOOKUP(O$494,_xlpm.x,_xlpm.y,""),_xlpm.z,"Not Declared")="", "Name not recorded",  _xlfn.XLOOKUP($C508,_xlfn.XLOOKUP(O$494,_xlpm.x,_xlpm.y,""),_xlpm.z,"Not Declared")))</f>
        <v>Not Declared</v>
      </c>
      <c r="P508" s="3"/>
      <c r="Q508" s="3"/>
      <c r="R508" s="3"/>
      <c r="S508" s="3"/>
      <c r="T508" s="3"/>
      <c r="U508" s="3"/>
      <c r="V508" s="3"/>
      <c r="W508" s="3"/>
      <c r="X508" s="12"/>
      <c r="Z508" s="3"/>
      <c r="AA508" s="3"/>
      <c r="AB508" s="747" t="str">
        <v>AA</v>
      </c>
      <c r="AC508" s="12" t="str">
        <v>Not Declared</v>
      </c>
      <c r="AD508" s="12" t="str">
        <v>Abingdon AC</v>
      </c>
      <c r="AE508" s="747"/>
      <c r="AF508" s="12"/>
      <c r="AG508" s="425"/>
      <c r="AH508" s="3"/>
      <c r="AI508" s="3"/>
      <c r="AJ508" s="747" t="str">
        <v>BB</v>
      </c>
      <c r="AK508" s="12" t="str">
        <v>Not Declared</v>
      </c>
      <c r="AL508" s="12" t="str">
        <v>Bicester AC</v>
      </c>
      <c r="AM508" s="747"/>
      <c r="AN508" s="12"/>
      <c r="AO508" s="425"/>
      <c r="AP508" s="3"/>
      <c r="AQ508" s="3"/>
      <c r="AR508" s="747" t="str">
        <v>BB</v>
      </c>
      <c r="AS508" s="12" t="str">
        <v>Not Declared</v>
      </c>
      <c r="AT508" s="12" t="str">
        <v>Bicester AC</v>
      </c>
      <c r="AU508" s="747"/>
      <c r="AV508" s="12"/>
      <c r="AW508" s="425"/>
      <c r="AX508" s="3"/>
      <c r="AY508" s="3"/>
      <c r="AZ508" s="747" t="str">
        <v>HH</v>
      </c>
      <c r="BA508" s="12" t="str">
        <v>Not Declared</v>
      </c>
      <c r="BB508" s="12" t="str">
        <v>White Horse Harriers</v>
      </c>
      <c r="BC508" s="747"/>
      <c r="BD508" s="12"/>
      <c r="BE508" s="425"/>
      <c r="BF508" s="3"/>
      <c r="BG508" s="3"/>
      <c r="BH508" s="747" t="str">
        <v>OO</v>
      </c>
      <c r="BI508" s="12" t="str">
        <v>Not Declared</v>
      </c>
      <c r="BJ508" s="12" t="str">
        <v>Oxford City AC</v>
      </c>
      <c r="BK508" s="747"/>
      <c r="BL508" s="12"/>
      <c r="BM508" s="425"/>
      <c r="BN508" s="3"/>
      <c r="BO508" s="3"/>
      <c r="BP508" s="747" t="str">
        <v>RR</v>
      </c>
      <c r="BQ508" s="12" t="str">
        <v>Not Declared</v>
      </c>
      <c r="BR508" s="12" t="str">
        <v>Radley AC</v>
      </c>
      <c r="BS508" s="747"/>
      <c r="BT508" s="12"/>
      <c r="BU508" s="425"/>
      <c r="BV508" s="3"/>
      <c r="BW508" s="3"/>
      <c r="BX508" s="747" t="str">
        <v>OO</v>
      </c>
      <c r="BY508" s="12" t="str">
        <v>Not Declared</v>
      </c>
      <c r="BZ508" s="12" t="str">
        <v>Oxford City AC</v>
      </c>
      <c r="CA508" s="479"/>
      <c r="CB508" s="480"/>
      <c r="CC508" s="481"/>
      <c r="CD508" s="3"/>
      <c r="CE508" s="3"/>
      <c r="CF508" s="747" t="str">
        <v>HH</v>
      </c>
      <c r="CG508" s="12" t="str">
        <v>Not Declared</v>
      </c>
      <c r="CH508" s="12" t="str">
        <v>White Horse Harriers</v>
      </c>
      <c r="CI508" s="479"/>
      <c r="CJ508" s="480"/>
      <c r="CK508" s="481"/>
      <c r="CL508" s="3"/>
      <c r="CM508" s="3"/>
      <c r="CN508" s="747" t="str">
        <v>WW</v>
      </c>
      <c r="CO508" s="12" t="str">
        <v>Not Declared</v>
      </c>
      <c r="CP508" s="12" t="str">
        <v>Witney Road Runners</v>
      </c>
      <c r="CQ508" s="479"/>
      <c r="CR508" s="480"/>
      <c r="CS508" s="481"/>
      <c r="CT508" s="3"/>
      <c r="CU508" s="3"/>
      <c r="CV508" s="747" t="str">
        <v>RR</v>
      </c>
      <c r="CW508" s="12" t="str">
        <v>Not Declared</v>
      </c>
      <c r="CX508" s="12" t="str">
        <v>Radley AC</v>
      </c>
      <c r="CY508" s="479"/>
      <c r="CZ508" s="480"/>
      <c r="DA508" s="481"/>
      <c r="DB508" s="3"/>
      <c r="DC508" s="3"/>
      <c r="DD508" s="747" t="str">
        <v>WW</v>
      </c>
      <c r="DE508" s="12" t="str">
        <v>Not Declared</v>
      </c>
      <c r="DF508" s="12" t="str">
        <v>Witney Road Runners</v>
      </c>
      <c r="DG508" s="479"/>
      <c r="DH508" s="480"/>
      <c r="DI508" s="481"/>
      <c r="DJ508" s="3"/>
      <c r="DK508" s="3"/>
      <c r="DL508" s="747" t="str">
        <v>WW</v>
      </c>
      <c r="DM508" s="12" t="str">
        <v>Not Declared</v>
      </c>
      <c r="DN508" s="12" t="str">
        <v>Witney Road Runners</v>
      </c>
      <c r="DO508" s="479"/>
      <c r="DP508" s="480"/>
      <c r="DQ508" s="481"/>
      <c r="DR508" s="433"/>
      <c r="DS508" s="747" t="str" cm="1">
        <f t="array" ref="DS508">_xlfn.LET(_xlpm.a,_xlfn.XLOOKUP(1,('Number Allocation'!$C$6:$C$1483=DU508)*('Number Allocation'!$D$6:$D$1483=DV508),'Number Allocation'!$A$6:$A$1483,"..."),IF(_xlpm.a="","...",_xlpm.a))</f>
        <v>...</v>
      </c>
      <c r="DT508" s="747">
        <v>0</v>
      </c>
      <c r="DU508" s="12" t="str">
        <v>Not Declared, Not Declared, Not Declared, Not Declared</v>
      </c>
      <c r="DV508" s="12" t="str">
        <v>White Horse Harriers</v>
      </c>
      <c r="DW508" s="424"/>
      <c r="DX508" s="12"/>
      <c r="DY508" s="425"/>
      <c r="DZ508" s="15"/>
      <c r="EA508" s="15"/>
    </row>
    <row r="509" spans="1:131" s="359" customFormat="1" ht="21" customHeight="1">
      <c r="A509" s="358" t="str">
        <f t="shared" si="55"/>
        <v>Banbury Harriers AC</v>
      </c>
      <c r="B509" s="729"/>
      <c r="C509" s="729" t="s">
        <v>321</v>
      </c>
      <c r="D509" s="729" t="str" cm="1">
        <f t="array" ref="D509">_xlfn.LET(_xlpm.x, Banbury!$AL$43:$AW$43, _xlpm.y, Banbury!$AL$45:$AW$60, _xlpm.z, Banbury!$AJ$45:$AJ$60, IF(_xlfn.XLOOKUP($C509,_xlfn.XLOOKUP(D$494,_xlpm.x,_xlpm.y,""),_xlpm.z,"Not Declared")="", "Name not recorded",  _xlfn.XLOOKUP($C509,_xlfn.XLOOKUP(D$494,_xlpm.x,_xlpm.y,""),_xlpm.z,"Not Declared")))</f>
        <v>Not Declared</v>
      </c>
      <c r="E509" s="729" t="str" cm="1">
        <f t="array" ref="E509">_xlfn.LET(_xlpm.x, Banbury!$AL$43:$AW$43, _xlpm.y, Banbury!$AL$45:$AW$60, _xlpm.z, Banbury!$AJ$45:$AJ$60, IF(_xlfn.XLOOKUP($C509,_xlfn.XLOOKUP(E$494,_xlpm.x,_xlpm.y,""),_xlpm.z,"Not Declared")="", "Name not recorded",  _xlfn.XLOOKUP($C509,_xlfn.XLOOKUP(E$494,_xlpm.x,_xlpm.y,""),_xlpm.z,"Not Declared")))</f>
        <v>Not Declared</v>
      </c>
      <c r="F509" s="729" t="str" cm="1">
        <f t="array" ref="F509">_xlfn.LET(_xlpm.x, Banbury!$AL$43:$AW$43, _xlpm.y, Banbury!$AL$45:$AW$60, _xlpm.z, Banbury!$AJ$45:$AJ$60, IF(_xlfn.XLOOKUP($C509,_xlfn.XLOOKUP(F$494,_xlpm.x,_xlpm.y,""),_xlpm.z,"Not Declared")="", "Name not recorded",  _xlfn.XLOOKUP($C509,_xlfn.XLOOKUP(F$494,_xlpm.x,_xlpm.y,""),_xlpm.z,"Not Declared")))</f>
        <v>Not Declared</v>
      </c>
      <c r="G509" s="729" t="str" cm="1">
        <f t="array" ref="G509">_xlfn.LET(_xlpm.x, Banbury!$AL$43:$AW$43, _xlpm.y, Banbury!$AL$45:$AW$60, _xlpm.z, Banbury!$AJ$45:$AJ$60, IF(_xlfn.XLOOKUP($C509,_xlfn.XLOOKUP(G$494,_xlpm.x,_xlpm.y,""),_xlpm.z,"Not Declared")="", "Name not recorded",  _xlfn.XLOOKUP($C509,_xlfn.XLOOKUP(G$494,_xlpm.x,_xlpm.y,""),_xlpm.z,"Not Declared")))</f>
        <v>Not Declared</v>
      </c>
      <c r="H509" s="729" t="str" cm="1">
        <f t="array" ref="H509">_xlfn.LET(_xlpm.x, Banbury!$AL$43:$AW$43, _xlpm.y, Banbury!$AL$45:$AW$60, _xlpm.z, Banbury!$AJ$45:$AJ$60, IF(_xlfn.XLOOKUP($C509,_xlfn.XLOOKUP(H$494,_xlpm.x,_xlpm.y,""),_xlpm.z,"Not Declared")="", "Name not recorded",  _xlfn.XLOOKUP($C509,_xlfn.XLOOKUP(H$494,_xlpm.x,_xlpm.y,""),_xlpm.z,"Not Declared")))</f>
        <v>Not Declared</v>
      </c>
      <c r="I509" s="729" t="str" cm="1">
        <f t="array" ref="I509">_xlfn.LET(_xlpm.x, Banbury!$AL$43:$AW$43, _xlpm.y, Banbury!$AL$45:$AW$60, _xlpm.z, Banbury!$AJ$45:$AJ$60, IF(_xlfn.XLOOKUP($C509,_xlfn.XLOOKUP(I$494,_xlpm.x,_xlpm.y,""),_xlpm.z,"Not Declared")="", "Name not recorded",  _xlfn.XLOOKUP($C509,_xlfn.XLOOKUP(I$494,_xlpm.x,_xlpm.y,""),_xlpm.z,"Not Declared")))</f>
        <v>Not Declared</v>
      </c>
      <c r="J509" s="729" t="str" cm="1">
        <f t="array" ref="J509">_xlfn.LET(_xlpm.x, Banbury!$AL$43:$AW$43, _xlpm.y, Banbury!$AL$45:$AW$60, _xlpm.z, Banbury!$AJ$45:$AJ$60, IF(_xlfn.XLOOKUP($C509,_xlfn.XLOOKUP(J$494,_xlpm.x,_xlpm.y,""),_xlpm.z,"Not Declared")="", "Name not recorded",  _xlfn.XLOOKUP($C509,_xlfn.XLOOKUP(J$494,_xlpm.x,_xlpm.y,""),_xlpm.z,"Not Declared")))</f>
        <v>Not Declared</v>
      </c>
      <c r="K509" s="729" t="str" cm="1">
        <f t="array" ref="K509">_xlfn.LET(_xlpm.x, Banbury!$AL$43:$AW$43, _xlpm.y, Banbury!$AL$45:$AW$60, _xlpm.z, Banbury!$AJ$45:$AJ$60, IF(_xlfn.XLOOKUP($C509,_xlfn.XLOOKUP(K$494,_xlpm.x,_xlpm.y,""),_xlpm.z,"Not Declared")="", "Name not recorded",  _xlfn.XLOOKUP($C509,_xlfn.XLOOKUP(K$494,_xlpm.x,_xlpm.y,""),_xlpm.z,"Not Declared")))</f>
        <v>Not Declared</v>
      </c>
      <c r="L509" s="729" t="str" cm="1">
        <f t="array" ref="L509">_xlfn.LET(_xlpm.x, Banbury!$AL$43:$AW$43, _xlpm.y, Banbury!$AL$45:$AW$60, _xlpm.z, Banbury!$AJ$45:$AJ$60, IF(_xlfn.XLOOKUP($C509,_xlfn.XLOOKUP(L$494,_xlpm.x,_xlpm.y,""),_xlpm.z,"Not Declared")="", "Name not recorded",  _xlfn.XLOOKUP($C509,_xlfn.XLOOKUP(L$494,_xlpm.x,_xlpm.y,""),_xlpm.z,"Not Declared")))</f>
        <v>Not Declared</v>
      </c>
      <c r="M509" s="729" t="str" cm="1">
        <f t="array" ref="M509">_xlfn.LET(_xlpm.x, Banbury!$AL$43:$AW$43, _xlpm.y, Banbury!$AL$45:$AW$60, _xlpm.z, Banbury!$AJ$45:$AJ$60, IF(_xlfn.XLOOKUP($C509,_xlfn.XLOOKUP(M$494,_xlpm.x,_xlpm.y,""),_xlpm.z,"Not Declared")="", "Name not recorded",  _xlfn.XLOOKUP($C509,_xlfn.XLOOKUP(M$494,_xlpm.x,_xlpm.y,""),_xlpm.z,"Not Declared")))</f>
        <v>Not Declared</v>
      </c>
      <c r="N509" s="729" t="str" cm="1">
        <f t="array" ref="N509">_xlfn.LET(_xlpm.x, Banbury!$AL$43:$AW$43, _xlpm.y, Banbury!$AL$45:$AW$60, _xlpm.z, Banbury!$AJ$45:$AJ$60, IF(_xlfn.XLOOKUP($C509,_xlfn.XLOOKUP(N$494,_xlpm.x,_xlpm.y,""),_xlpm.z,"Not Declared")="", "Name not recorded",  _xlfn.XLOOKUP($C509,_xlfn.XLOOKUP(N$494,_xlpm.x,_xlpm.y,""),_xlpm.z,"Not Declared")))</f>
        <v>Not Declared</v>
      </c>
      <c r="O509" s="729" t="str" cm="1">
        <f t="array" ref="O509">_xlfn.LET(_xlpm.x, Banbury!$AL$43:$AW$43, _xlpm.y, Banbury!$AL$45:$AW$60, _xlpm.z, Banbury!$AJ$45:$AJ$60, IF(_xlfn.XLOOKUP($C509,_xlfn.XLOOKUP(O$494,_xlpm.x,_xlpm.y,""),_xlpm.z,"Not Declared")="", "Name not recorded",  _xlfn.XLOOKUP($C509,_xlfn.XLOOKUP(O$494,_xlpm.x,_xlpm.y,""),_xlpm.z,"Not Declared")))</f>
        <v>Not Declared</v>
      </c>
      <c r="P509" s="3"/>
      <c r="Q509" s="3"/>
      <c r="R509" s="3"/>
      <c r="S509" s="3"/>
      <c r="T509" s="3"/>
      <c r="U509" s="3"/>
      <c r="V509" s="3"/>
      <c r="W509" s="3"/>
      <c r="X509" s="12"/>
      <c r="Y509" s="89"/>
      <c r="Z509" s="3"/>
      <c r="AA509" s="3"/>
      <c r="AB509" s="747" t="str">
        <v>BB</v>
      </c>
      <c r="AC509" s="12" t="str">
        <v>Not Declared</v>
      </c>
      <c r="AD509" s="12" t="str">
        <v>Bicester AC</v>
      </c>
      <c r="AE509" s="747"/>
      <c r="AF509" s="12"/>
      <c r="AG509" s="425"/>
      <c r="AH509" s="3"/>
      <c r="AI509" s="3"/>
      <c r="AJ509" s="747" t="str">
        <v>OO</v>
      </c>
      <c r="AK509" s="12" t="str">
        <v>Not Declared</v>
      </c>
      <c r="AL509" s="12" t="str">
        <v>Oxford City AC</v>
      </c>
      <c r="AM509" s="747"/>
      <c r="AN509" s="12"/>
      <c r="AO509" s="425"/>
      <c r="AP509" s="3"/>
      <c r="AQ509" s="3"/>
      <c r="AR509" s="747" t="str">
        <v>XX</v>
      </c>
      <c r="AS509" s="12" t="str">
        <v>Not Declared</v>
      </c>
      <c r="AT509" s="12" t="str">
        <v>Team Kennet</v>
      </c>
      <c r="AU509" s="747"/>
      <c r="AV509" s="12"/>
      <c r="AW509" s="425"/>
      <c r="AX509" s="3"/>
      <c r="AY509" s="3"/>
      <c r="AZ509" s="747" t="str">
        <v>BB</v>
      </c>
      <c r="BA509" s="12" t="str">
        <v>Not Declared</v>
      </c>
      <c r="BB509" s="12" t="str">
        <v>Bicester AC</v>
      </c>
      <c r="BC509" s="747"/>
      <c r="BD509" s="12"/>
      <c r="BE509" s="425"/>
      <c r="BF509" s="3"/>
      <c r="BG509" s="3"/>
      <c r="BH509" s="747" t="str">
        <v>BB</v>
      </c>
      <c r="BI509" s="12" t="str">
        <v>Not Declared</v>
      </c>
      <c r="BJ509" s="12" t="str">
        <v>Bicester AC</v>
      </c>
      <c r="BK509" s="747"/>
      <c r="BL509" s="12"/>
      <c r="BM509" s="425"/>
      <c r="BN509" s="3"/>
      <c r="BO509" s="3"/>
      <c r="BP509" s="747" t="str">
        <v>NN</v>
      </c>
      <c r="BQ509" s="12" t="str">
        <v>Not Declared</v>
      </c>
      <c r="BR509" s="12" t="str">
        <v>Banbury Harriers AC</v>
      </c>
      <c r="BS509" s="747"/>
      <c r="BT509" s="12"/>
      <c r="BU509" s="425"/>
      <c r="BV509" s="3"/>
      <c r="BW509" s="3"/>
      <c r="BX509" s="747" t="str">
        <v>BB</v>
      </c>
      <c r="BY509" s="12" t="str">
        <v>Not Declared</v>
      </c>
      <c r="BZ509" s="12" t="str">
        <v>Bicester AC</v>
      </c>
      <c r="CA509" s="479"/>
      <c r="CB509" s="480"/>
      <c r="CC509" s="481"/>
      <c r="CD509" s="3"/>
      <c r="CE509" s="3"/>
      <c r="CF509" s="747" t="str">
        <v>WW</v>
      </c>
      <c r="CG509" s="12" t="str">
        <v>Not Declared</v>
      </c>
      <c r="CH509" s="12" t="str">
        <v>Witney Road Runners</v>
      </c>
      <c r="CI509" s="479"/>
      <c r="CJ509" s="480"/>
      <c r="CK509" s="481"/>
      <c r="CL509" s="3"/>
      <c r="CM509" s="3"/>
      <c r="CN509" s="747" t="str">
        <v>RR</v>
      </c>
      <c r="CO509" s="12" t="str">
        <v>Not Declared</v>
      </c>
      <c r="CP509" s="12" t="str">
        <v>Radley AC</v>
      </c>
      <c r="CQ509" s="479"/>
      <c r="CR509" s="480"/>
      <c r="CS509" s="481"/>
      <c r="CT509" s="3"/>
      <c r="CU509" s="3"/>
      <c r="CV509" s="747" t="str">
        <v>OO</v>
      </c>
      <c r="CW509" s="12" t="str">
        <v>Not Declared</v>
      </c>
      <c r="CX509" s="12" t="str">
        <v>Oxford City AC</v>
      </c>
      <c r="CY509" s="479"/>
      <c r="CZ509" s="480"/>
      <c r="DA509" s="481"/>
      <c r="DB509" s="3"/>
      <c r="DC509" s="3"/>
      <c r="DD509" s="747" t="str">
        <v>OO</v>
      </c>
      <c r="DE509" s="12" t="str">
        <v>Not Declared</v>
      </c>
      <c r="DF509" s="12" t="str">
        <v>Oxford City AC</v>
      </c>
      <c r="DG509" s="479"/>
      <c r="DH509" s="480"/>
      <c r="DI509" s="481"/>
      <c r="DJ509" s="3"/>
      <c r="DK509" s="3"/>
      <c r="DL509" s="747" t="str">
        <v>BB</v>
      </c>
      <c r="DM509" s="12" t="str">
        <v>Not Declared</v>
      </c>
      <c r="DN509" s="12" t="str">
        <v>Bicester AC</v>
      </c>
      <c r="DO509" s="479"/>
      <c r="DP509" s="480"/>
      <c r="DQ509" s="481"/>
      <c r="DR509" s="433"/>
      <c r="DS509" s="747" t="str" cm="1">
        <f t="array" ref="DS509">_xlfn.LET(_xlpm.a,_xlfn.XLOOKUP(1,('Number Allocation'!$C$6:$C$1483=DU509)*('Number Allocation'!$D$6:$D$1483=DV509),'Number Allocation'!$A$6:$A$1483,"..."),IF(_xlpm.a="","...",_xlpm.a))</f>
        <v>...</v>
      </c>
      <c r="DT509" s="747">
        <v>0</v>
      </c>
      <c r="DU509" s="12" t="str">
        <v>Not Declared, Not Declared, Not Declared, Not Declared</v>
      </c>
      <c r="DV509" s="12" t="str">
        <v>Oxford City AC</v>
      </c>
      <c r="DW509" s="424"/>
      <c r="DX509" s="12"/>
      <c r="DY509" s="425"/>
      <c r="DZ509" s="15"/>
      <c r="EA509" s="15"/>
    </row>
    <row r="510" spans="1:131" s="359" customFormat="1" ht="21" customHeight="1">
      <c r="A510" s="358" t="str">
        <f t="shared" si="55"/>
        <v>Banbury Harriers AC</v>
      </c>
      <c r="B510" s="729"/>
      <c r="C510" s="729" t="s">
        <v>322</v>
      </c>
      <c r="D510" s="729" t="str" cm="1">
        <f t="array" ref="D510">_xlfn.LET(_xlpm.x, Banbury!$AL$43:$AW$43, _xlpm.y, Banbury!$AL$45:$AW$60, _xlpm.z, Banbury!$AJ$45:$AJ$60, IF(_xlfn.XLOOKUP($C510,_xlfn.XLOOKUP(D$494,_xlpm.x,_xlpm.y,""),_xlpm.z,"Not Declared")="", "Name not recorded",  _xlfn.XLOOKUP($C510,_xlfn.XLOOKUP(D$494,_xlpm.x,_xlpm.y,""),_xlpm.z,"Not Declared")))</f>
        <v>Not Declared</v>
      </c>
      <c r="E510" s="729" t="str" cm="1">
        <f t="array" ref="E510">_xlfn.LET(_xlpm.x, Banbury!$AL$43:$AW$43, _xlpm.y, Banbury!$AL$45:$AW$60, _xlpm.z, Banbury!$AJ$45:$AJ$60, IF(_xlfn.XLOOKUP($C510,_xlfn.XLOOKUP(E$494,_xlpm.x,_xlpm.y,""),_xlpm.z,"Not Declared")="", "Name not recorded",  _xlfn.XLOOKUP($C510,_xlfn.XLOOKUP(E$494,_xlpm.x,_xlpm.y,""),_xlpm.z,"Not Declared")))</f>
        <v>Not Declared</v>
      </c>
      <c r="F510" s="729" t="str" cm="1">
        <f t="array" ref="F510">_xlfn.LET(_xlpm.x, Banbury!$AL$43:$AW$43, _xlpm.y, Banbury!$AL$45:$AW$60, _xlpm.z, Banbury!$AJ$45:$AJ$60, IF(_xlfn.XLOOKUP($C510,_xlfn.XLOOKUP(F$494,_xlpm.x,_xlpm.y,""),_xlpm.z,"Not Declared")="", "Name not recorded",  _xlfn.XLOOKUP($C510,_xlfn.XLOOKUP(F$494,_xlpm.x,_xlpm.y,""),_xlpm.z,"Not Declared")))</f>
        <v>Not Declared</v>
      </c>
      <c r="G510" s="729" t="str" cm="1">
        <f t="array" ref="G510">_xlfn.LET(_xlpm.x, Banbury!$AL$43:$AW$43, _xlpm.y, Banbury!$AL$45:$AW$60, _xlpm.z, Banbury!$AJ$45:$AJ$60, IF(_xlfn.XLOOKUP($C510,_xlfn.XLOOKUP(G$494,_xlpm.x,_xlpm.y,""),_xlpm.z,"Not Declared")="", "Name not recorded",  _xlfn.XLOOKUP($C510,_xlfn.XLOOKUP(G$494,_xlpm.x,_xlpm.y,""),_xlpm.z,"Not Declared")))</f>
        <v>Not Declared</v>
      </c>
      <c r="H510" s="729" t="str" cm="1">
        <f t="array" ref="H510">_xlfn.LET(_xlpm.x, Banbury!$AL$43:$AW$43, _xlpm.y, Banbury!$AL$45:$AW$60, _xlpm.z, Banbury!$AJ$45:$AJ$60, IF(_xlfn.XLOOKUP($C510,_xlfn.XLOOKUP(H$494,_xlpm.x,_xlpm.y,""),_xlpm.z,"Not Declared")="", "Name not recorded",  _xlfn.XLOOKUP($C510,_xlfn.XLOOKUP(H$494,_xlpm.x,_xlpm.y,""),_xlpm.z,"Not Declared")))</f>
        <v>Not Declared</v>
      </c>
      <c r="I510" s="729" t="str" cm="1">
        <f t="array" ref="I510">_xlfn.LET(_xlpm.x, Banbury!$AL$43:$AW$43, _xlpm.y, Banbury!$AL$45:$AW$60, _xlpm.z, Banbury!$AJ$45:$AJ$60, IF(_xlfn.XLOOKUP($C510,_xlfn.XLOOKUP(I$494,_xlpm.x,_xlpm.y,""),_xlpm.z,"Not Declared")="", "Name not recorded",  _xlfn.XLOOKUP($C510,_xlfn.XLOOKUP(I$494,_xlpm.x,_xlpm.y,""),_xlpm.z,"Not Declared")))</f>
        <v>Not Declared</v>
      </c>
      <c r="J510" s="729" t="str" cm="1">
        <f t="array" ref="J510">_xlfn.LET(_xlpm.x, Banbury!$AL$43:$AW$43, _xlpm.y, Banbury!$AL$45:$AW$60, _xlpm.z, Banbury!$AJ$45:$AJ$60, IF(_xlfn.XLOOKUP($C510,_xlfn.XLOOKUP(J$494,_xlpm.x,_xlpm.y,""),_xlpm.z,"Not Declared")="", "Name not recorded",  _xlfn.XLOOKUP($C510,_xlfn.XLOOKUP(J$494,_xlpm.x,_xlpm.y,""),_xlpm.z,"Not Declared")))</f>
        <v>Not Declared</v>
      </c>
      <c r="K510" s="729" t="str" cm="1">
        <f t="array" ref="K510">_xlfn.LET(_xlpm.x, Banbury!$AL$43:$AW$43, _xlpm.y, Banbury!$AL$45:$AW$60, _xlpm.z, Banbury!$AJ$45:$AJ$60, IF(_xlfn.XLOOKUP($C510,_xlfn.XLOOKUP(K$494,_xlpm.x,_xlpm.y,""),_xlpm.z,"Not Declared")="", "Name not recorded",  _xlfn.XLOOKUP($C510,_xlfn.XLOOKUP(K$494,_xlpm.x,_xlpm.y,""),_xlpm.z,"Not Declared")))</f>
        <v>Not Declared</v>
      </c>
      <c r="L510" s="729" t="str" cm="1">
        <f t="array" ref="L510">_xlfn.LET(_xlpm.x, Banbury!$AL$43:$AW$43, _xlpm.y, Banbury!$AL$45:$AW$60, _xlpm.z, Banbury!$AJ$45:$AJ$60, IF(_xlfn.XLOOKUP($C510,_xlfn.XLOOKUP(L$494,_xlpm.x,_xlpm.y,""),_xlpm.z,"Not Declared")="", "Name not recorded",  _xlfn.XLOOKUP($C510,_xlfn.XLOOKUP(L$494,_xlpm.x,_xlpm.y,""),_xlpm.z,"Not Declared")))</f>
        <v>Not Declared</v>
      </c>
      <c r="M510" s="729" t="str" cm="1">
        <f t="array" ref="M510">_xlfn.LET(_xlpm.x, Banbury!$AL$43:$AW$43, _xlpm.y, Banbury!$AL$45:$AW$60, _xlpm.z, Banbury!$AJ$45:$AJ$60, IF(_xlfn.XLOOKUP($C510,_xlfn.XLOOKUP(M$494,_xlpm.x,_xlpm.y,""),_xlpm.z,"Not Declared")="", "Name not recorded",  _xlfn.XLOOKUP($C510,_xlfn.XLOOKUP(M$494,_xlpm.x,_xlpm.y,""),_xlpm.z,"Not Declared")))</f>
        <v>Not Declared</v>
      </c>
      <c r="N510" s="729" t="str" cm="1">
        <f t="array" ref="N510">_xlfn.LET(_xlpm.x, Banbury!$AL$43:$AW$43, _xlpm.y, Banbury!$AL$45:$AW$60, _xlpm.z, Banbury!$AJ$45:$AJ$60, IF(_xlfn.XLOOKUP($C510,_xlfn.XLOOKUP(N$494,_xlpm.x,_xlpm.y,""),_xlpm.z,"Not Declared")="", "Name not recorded",  _xlfn.XLOOKUP($C510,_xlfn.XLOOKUP(N$494,_xlpm.x,_xlpm.y,""),_xlpm.z,"Not Declared")))</f>
        <v>Not Declared</v>
      </c>
      <c r="O510" s="729" t="str" cm="1">
        <f t="array" ref="O510">_xlfn.LET(_xlpm.x, Banbury!$AL$43:$AW$43, _xlpm.y, Banbury!$AL$45:$AW$60, _xlpm.z, Banbury!$AJ$45:$AJ$60, IF(_xlfn.XLOOKUP($C510,_xlfn.XLOOKUP(O$494,_xlpm.x,_xlpm.y,""),_xlpm.z,"Not Declared")="", "Name not recorded",  _xlfn.XLOOKUP($C510,_xlfn.XLOOKUP(O$494,_xlpm.x,_xlpm.y,""),_xlpm.z,"Not Declared")))</f>
        <v>Not Declared</v>
      </c>
      <c r="P510" s="3"/>
      <c r="Q510" s="3"/>
      <c r="R510" s="3"/>
      <c r="S510" s="3"/>
      <c r="T510" s="3"/>
      <c r="U510" s="3"/>
      <c r="V510" s="3"/>
      <c r="W510" s="3"/>
      <c r="X510" s="3"/>
      <c r="Y510" s="89"/>
      <c r="Z510" s="3"/>
      <c r="AA510" s="3"/>
      <c r="AB510" s="747" t="str">
        <v>HH</v>
      </c>
      <c r="AC510" s="12" t="str">
        <v>Not Declared</v>
      </c>
      <c r="AD510" s="12" t="str">
        <v>White Horse Harriers</v>
      </c>
      <c r="AE510" s="747"/>
      <c r="AF510" s="12"/>
      <c r="AG510" s="425"/>
      <c r="AH510" s="3"/>
      <c r="AI510" s="3"/>
      <c r="AJ510" s="747" t="str">
        <v>HH</v>
      </c>
      <c r="AK510" s="12" t="str">
        <v>Not Declared</v>
      </c>
      <c r="AL510" s="12" t="str">
        <v>White Horse Harriers</v>
      </c>
      <c r="AM510" s="747"/>
      <c r="AN510" s="12"/>
      <c r="AO510" s="425"/>
      <c r="AP510" s="3"/>
      <c r="AQ510" s="3"/>
      <c r="AR510" s="747" t="str">
        <v>HH</v>
      </c>
      <c r="AS510" s="12" t="str">
        <v>Not Declared</v>
      </c>
      <c r="AT510" s="12" t="str">
        <v>White Horse Harriers</v>
      </c>
      <c r="AU510" s="747"/>
      <c r="AV510" s="12"/>
      <c r="AW510" s="425"/>
      <c r="AX510" s="3"/>
      <c r="AY510" s="3"/>
      <c r="AZ510" s="747" t="str">
        <v>NN</v>
      </c>
      <c r="BA510" s="12" t="str">
        <v>Not Declared</v>
      </c>
      <c r="BB510" s="12" t="str">
        <v>Banbury Harriers AC</v>
      </c>
      <c r="BC510" s="747"/>
      <c r="BD510" s="12"/>
      <c r="BE510" s="425"/>
      <c r="BF510" s="3"/>
      <c r="BG510" s="3"/>
      <c r="BH510" s="747" t="str">
        <v>XX</v>
      </c>
      <c r="BI510" s="12" t="str">
        <v>Not Declared</v>
      </c>
      <c r="BJ510" s="12" t="str">
        <v>Team Kennet</v>
      </c>
      <c r="BK510" s="747"/>
      <c r="BL510" s="12"/>
      <c r="BM510" s="425"/>
      <c r="BN510" s="3"/>
      <c r="BO510" s="3"/>
      <c r="BP510" s="747" t="str">
        <v>HH</v>
      </c>
      <c r="BQ510" s="12" t="str">
        <v>Not Declared</v>
      </c>
      <c r="BR510" s="12" t="str">
        <v>White Horse Harriers</v>
      </c>
      <c r="BS510" s="747"/>
      <c r="BT510" s="12"/>
      <c r="BU510" s="425"/>
      <c r="BV510" s="3"/>
      <c r="BW510" s="3"/>
      <c r="BX510" s="747" t="str">
        <v>HH</v>
      </c>
      <c r="BY510" s="12" t="str">
        <v>Not Declared</v>
      </c>
      <c r="BZ510" s="12" t="str">
        <v>White Horse Harriers</v>
      </c>
      <c r="CA510" s="479"/>
      <c r="CB510" s="480"/>
      <c r="CC510" s="481"/>
      <c r="CD510" s="3"/>
      <c r="CE510" s="3"/>
      <c r="CF510" s="747" t="str">
        <v>RR</v>
      </c>
      <c r="CG510" s="12" t="str">
        <v>Not Declared</v>
      </c>
      <c r="CH510" s="12" t="str">
        <v>Radley AC</v>
      </c>
      <c r="CI510" s="479"/>
      <c r="CJ510" s="480"/>
      <c r="CK510" s="481"/>
      <c r="CL510" s="3"/>
      <c r="CM510" s="3"/>
      <c r="CN510" s="747" t="str">
        <v>BB</v>
      </c>
      <c r="CO510" s="12" t="str">
        <v>Not Declared</v>
      </c>
      <c r="CP510" s="12" t="str">
        <v>Bicester AC</v>
      </c>
      <c r="CQ510" s="479"/>
      <c r="CR510" s="480"/>
      <c r="CS510" s="481"/>
      <c r="CT510" s="3"/>
      <c r="CU510" s="3"/>
      <c r="CV510" s="747" t="str">
        <v>AA</v>
      </c>
      <c r="CW510" s="12" t="str">
        <v>Not Declared</v>
      </c>
      <c r="CX510" s="12" t="str">
        <v>Abingdon AC</v>
      </c>
      <c r="CY510" s="479"/>
      <c r="CZ510" s="480"/>
      <c r="DA510" s="481"/>
      <c r="DB510" s="3"/>
      <c r="DC510" s="3"/>
      <c r="DD510" s="747" t="str">
        <v>RR</v>
      </c>
      <c r="DE510" s="12" t="str">
        <v>Not Declared</v>
      </c>
      <c r="DF510" s="12" t="str">
        <v>Radley AC</v>
      </c>
      <c r="DG510" s="479"/>
      <c r="DH510" s="480"/>
      <c r="DI510" s="481"/>
      <c r="DJ510" s="3"/>
      <c r="DK510" s="3"/>
      <c r="DL510" s="747" t="str">
        <v>XX</v>
      </c>
      <c r="DM510" s="12" t="str">
        <v>Not Declared</v>
      </c>
      <c r="DN510" s="12" t="str">
        <v>Team Kennet</v>
      </c>
      <c r="DO510" s="479"/>
      <c r="DP510" s="480"/>
      <c r="DQ510" s="481"/>
      <c r="DR510" s="433"/>
      <c r="DS510" s="749" t="str" cm="1">
        <f t="array" ref="DS510">_xlfn.LET(_xlpm.a,_xlfn.XLOOKUP(1,('Number Allocation'!$C$6:$C$1483=DU510)*('Number Allocation'!$D$6:$D$1483=DV510),'Number Allocation'!$A$6:$A$1483,"..."),IF(_xlpm.a="","...",_xlpm.a))</f>
        <v>...</v>
      </c>
      <c r="DT510" s="749">
        <v>0</v>
      </c>
      <c r="DU510" s="427" t="str">
        <v>Not Declared, Not Declared, Not Declared, Not Declared</v>
      </c>
      <c r="DV510" s="427" t="str">
        <v>Abingdon AC</v>
      </c>
      <c r="DW510" s="424"/>
      <c r="DX510" s="12"/>
      <c r="DY510" s="425"/>
      <c r="DZ510" s="15"/>
      <c r="EA510" s="15"/>
    </row>
    <row r="511" spans="1:131" s="359" customFormat="1" ht="21" customHeight="1">
      <c r="A511" s="358" t="str">
        <f t="shared" si="55"/>
        <v>Banbury Harriers AC</v>
      </c>
      <c r="B511" s="729"/>
      <c r="C511" s="729" t="s">
        <v>323</v>
      </c>
      <c r="D511" s="729" t="str" cm="1">
        <f t="array" ref="D511">_xlfn.LET(_xlpm.x, Banbury!$AL$43:$AW$43, _xlpm.y, Banbury!$AL$45:$AW$60, _xlpm.z, Banbury!$AJ$45:$AJ$60, IF(_xlfn.XLOOKUP($C511,_xlfn.XLOOKUP(D$494,_xlpm.x,_xlpm.y,""),_xlpm.z,"Not Declared")="", "Name not recorded",  _xlfn.XLOOKUP($C511,_xlfn.XLOOKUP(D$494,_xlpm.x,_xlpm.y,""),_xlpm.z,"Not Declared")))</f>
        <v>Not Declared</v>
      </c>
      <c r="E511" s="729" t="str" cm="1">
        <f t="array" ref="E511">_xlfn.LET(_xlpm.x, Banbury!$AL$43:$AW$43, _xlpm.y, Banbury!$AL$45:$AW$60, _xlpm.z, Banbury!$AJ$45:$AJ$60, IF(_xlfn.XLOOKUP($C511,_xlfn.XLOOKUP(E$494,_xlpm.x,_xlpm.y,""),_xlpm.z,"Not Declared")="", "Name not recorded",  _xlfn.XLOOKUP($C511,_xlfn.XLOOKUP(E$494,_xlpm.x,_xlpm.y,""),_xlpm.z,"Not Declared")))</f>
        <v>Not Declared</v>
      </c>
      <c r="F511" s="729" t="str" cm="1">
        <f t="array" ref="F511">_xlfn.LET(_xlpm.x, Banbury!$AL$43:$AW$43, _xlpm.y, Banbury!$AL$45:$AW$60, _xlpm.z, Banbury!$AJ$45:$AJ$60, IF(_xlfn.XLOOKUP($C511,_xlfn.XLOOKUP(F$494,_xlpm.x,_xlpm.y,""),_xlpm.z,"Not Declared")="", "Name not recorded",  _xlfn.XLOOKUP($C511,_xlfn.XLOOKUP(F$494,_xlpm.x,_xlpm.y,""),_xlpm.z,"Not Declared")))</f>
        <v>Not Declared</v>
      </c>
      <c r="G511" s="729" t="str" cm="1">
        <f t="array" ref="G511">_xlfn.LET(_xlpm.x, Banbury!$AL$43:$AW$43, _xlpm.y, Banbury!$AL$45:$AW$60, _xlpm.z, Banbury!$AJ$45:$AJ$60, IF(_xlfn.XLOOKUP($C511,_xlfn.XLOOKUP(G$494,_xlpm.x,_xlpm.y,""),_xlpm.z,"Not Declared")="", "Name not recorded",  _xlfn.XLOOKUP($C511,_xlfn.XLOOKUP(G$494,_xlpm.x,_xlpm.y,""),_xlpm.z,"Not Declared")))</f>
        <v>Not Declared</v>
      </c>
      <c r="H511" s="729" t="str" cm="1">
        <f t="array" ref="H511">_xlfn.LET(_xlpm.x, Banbury!$AL$43:$AW$43, _xlpm.y, Banbury!$AL$45:$AW$60, _xlpm.z, Banbury!$AJ$45:$AJ$60, IF(_xlfn.XLOOKUP($C511,_xlfn.XLOOKUP(H$494,_xlpm.x,_xlpm.y,""),_xlpm.z,"Not Declared")="", "Name not recorded",  _xlfn.XLOOKUP($C511,_xlfn.XLOOKUP(H$494,_xlpm.x,_xlpm.y,""),_xlpm.z,"Not Declared")))</f>
        <v>Not Declared</v>
      </c>
      <c r="I511" s="729" t="str" cm="1">
        <f t="array" ref="I511">_xlfn.LET(_xlpm.x, Banbury!$AL$43:$AW$43, _xlpm.y, Banbury!$AL$45:$AW$60, _xlpm.z, Banbury!$AJ$45:$AJ$60, IF(_xlfn.XLOOKUP($C511,_xlfn.XLOOKUP(I$494,_xlpm.x,_xlpm.y,""),_xlpm.z,"Not Declared")="", "Name not recorded",  _xlfn.XLOOKUP($C511,_xlfn.XLOOKUP(I$494,_xlpm.x,_xlpm.y,""),_xlpm.z,"Not Declared")))</f>
        <v>Not Declared</v>
      </c>
      <c r="J511" s="729" t="str" cm="1">
        <f t="array" ref="J511">_xlfn.LET(_xlpm.x, Banbury!$AL$43:$AW$43, _xlpm.y, Banbury!$AL$45:$AW$60, _xlpm.z, Banbury!$AJ$45:$AJ$60, IF(_xlfn.XLOOKUP($C511,_xlfn.XLOOKUP(J$494,_xlpm.x,_xlpm.y,""),_xlpm.z,"Not Declared")="", "Name not recorded",  _xlfn.XLOOKUP($C511,_xlfn.XLOOKUP(J$494,_xlpm.x,_xlpm.y,""),_xlpm.z,"Not Declared")))</f>
        <v>Not Declared</v>
      </c>
      <c r="K511" s="729" t="str" cm="1">
        <f t="array" ref="K511">_xlfn.LET(_xlpm.x, Banbury!$AL$43:$AW$43, _xlpm.y, Banbury!$AL$45:$AW$60, _xlpm.z, Banbury!$AJ$45:$AJ$60, IF(_xlfn.XLOOKUP($C511,_xlfn.XLOOKUP(K$494,_xlpm.x,_xlpm.y,""),_xlpm.z,"Not Declared")="", "Name not recorded",  _xlfn.XLOOKUP($C511,_xlfn.XLOOKUP(K$494,_xlpm.x,_xlpm.y,""),_xlpm.z,"Not Declared")))</f>
        <v>Not Declared</v>
      </c>
      <c r="L511" s="729" t="str" cm="1">
        <f t="array" ref="L511">_xlfn.LET(_xlpm.x, Banbury!$AL$43:$AW$43, _xlpm.y, Banbury!$AL$45:$AW$60, _xlpm.z, Banbury!$AJ$45:$AJ$60, IF(_xlfn.XLOOKUP($C511,_xlfn.XLOOKUP(L$494,_xlpm.x,_xlpm.y,""),_xlpm.z,"Not Declared")="", "Name not recorded",  _xlfn.XLOOKUP($C511,_xlfn.XLOOKUP(L$494,_xlpm.x,_xlpm.y,""),_xlpm.z,"Not Declared")))</f>
        <v>Not Declared</v>
      </c>
      <c r="M511" s="729" t="str" cm="1">
        <f t="array" ref="M511">_xlfn.LET(_xlpm.x, Banbury!$AL$43:$AW$43, _xlpm.y, Banbury!$AL$45:$AW$60, _xlpm.z, Banbury!$AJ$45:$AJ$60, IF(_xlfn.XLOOKUP($C511,_xlfn.XLOOKUP(M$494,_xlpm.x,_xlpm.y,""),_xlpm.z,"Not Declared")="", "Name not recorded",  _xlfn.XLOOKUP($C511,_xlfn.XLOOKUP(M$494,_xlpm.x,_xlpm.y,""),_xlpm.z,"Not Declared")))</f>
        <v>Not Declared</v>
      </c>
      <c r="N511" s="729" t="str" cm="1">
        <f t="array" ref="N511">_xlfn.LET(_xlpm.x, Banbury!$AL$43:$AW$43, _xlpm.y, Banbury!$AL$45:$AW$60, _xlpm.z, Banbury!$AJ$45:$AJ$60, IF(_xlfn.XLOOKUP($C511,_xlfn.XLOOKUP(N$494,_xlpm.x,_xlpm.y,""),_xlpm.z,"Not Declared")="", "Name not recorded",  _xlfn.XLOOKUP($C511,_xlfn.XLOOKUP(N$494,_xlpm.x,_xlpm.y,""),_xlpm.z,"Not Declared")))</f>
        <v>Not Declared</v>
      </c>
      <c r="O511" s="729" t="str" cm="1">
        <f t="array" ref="O511">_xlfn.LET(_xlpm.x, Banbury!$AL$43:$AW$43, _xlpm.y, Banbury!$AL$45:$AW$60, _xlpm.z, Banbury!$AJ$45:$AJ$60, IF(_xlfn.XLOOKUP($C511,_xlfn.XLOOKUP(O$494,_xlpm.x,_xlpm.y,""),_xlpm.z,"Not Declared")="", "Name not recorded",  _xlfn.XLOOKUP($C511,_xlfn.XLOOKUP(O$494,_xlpm.x,_xlpm.y,""),_xlpm.z,"Not Declared")))</f>
        <v>Not Declared</v>
      </c>
      <c r="P511" s="3"/>
      <c r="Q511" s="3"/>
      <c r="R511" s="3"/>
      <c r="S511" s="3"/>
      <c r="T511" s="3"/>
      <c r="U511" s="3"/>
      <c r="V511" s="3"/>
      <c r="W511" s="3"/>
      <c r="X511" s="3"/>
      <c r="Y511" s="89"/>
      <c r="Z511" s="3" t="s">
        <v>517</v>
      </c>
      <c r="AA511" s="744" t="str" cm="1">
        <f t="array" ref="AA511">_xlfn.LET(_xlpm.a,_xlfn.XLOOKUP(1,('Number Allocation'!$C$6:$C$1483=AC511)*('Number Allocation'!$D$6:$D$1483=AD511),'Number Allocation'!$A$6:$A$1483,"..."),IF(_xlpm.a="","...",_xlpm.a))</f>
        <v>...</v>
      </c>
      <c r="AB511" s="432" cm="1">
        <f t="array" ref="AB511:AD518">_xlfn.LET(_xlpm.eventsort, _xlfn.XLOOKUP(AB$494,$D$732:$P$732,$D$734:$P$741), _xlpm.eventdata, _xlfn.XLOOKUP(AB$494,$D$494:$O$494,$D$495:$O$565), _xlpm.agedata, $A$495:$C$565, _xlfn.SORTBY(_xlfn._xlws.FILTER(_xlfn.CHOOSECOLS(_xlfn.HSTACK(_xlpm.agedata,_xlpm.eventdata),2,4,1),(_xlfn.CHOOSECOLS(_xlpm.agedata,3)=Z511),""),_xlpm.eventsort))</f>
        <v>0</v>
      </c>
      <c r="AC511" s="422" t="str">
        <v>Not Declared</v>
      </c>
      <c r="AD511" s="422" t="str">
        <v>Radley AC</v>
      </c>
      <c r="AE511" s="747"/>
      <c r="AF511" s="12"/>
      <c r="AG511" s="425"/>
      <c r="AH511" s="3" t="s">
        <v>517</v>
      </c>
      <c r="AI511" s="744" t="str" cm="1">
        <f t="array" ref="AI511">_xlfn.LET(_xlpm.a,_xlfn.XLOOKUP(1,('Number Allocation'!$C$6:$C$1483=AK511)*('Number Allocation'!$D$6:$D$1483=AL511),'Number Allocation'!$A$6:$A$1483,"..."),IF(_xlpm.a="","...",_xlpm.a))</f>
        <v>...</v>
      </c>
      <c r="AJ511" s="432" cm="1">
        <f t="array" ref="AJ511:AL518">_xlfn.LET(_xlpm.eventsort, _xlfn.XLOOKUP(AJ$494,$D$732:$P$732,$D$734:$P$741), _xlpm.eventdata, _xlfn.XLOOKUP(AJ$494,$D$494:$O$494,$D$495:$O$565), _xlpm.agedata, $A$495:$C$565, _xlfn.SORTBY(_xlfn._xlws.FILTER(_xlfn.CHOOSECOLS(_xlfn.HSTACK(_xlpm.agedata,_xlpm.eventdata),2,4,1),(_xlfn.CHOOSECOLS(_xlpm.agedata,3)=AH511),""),_xlpm.eventsort))</f>
        <v>0</v>
      </c>
      <c r="AK511" s="422" t="str">
        <v>Not Declared</v>
      </c>
      <c r="AL511" s="422" t="str">
        <v>Radley AC</v>
      </c>
      <c r="AM511" s="747"/>
      <c r="AN511" s="12"/>
      <c r="AO511" s="425"/>
      <c r="AP511" s="3" t="s">
        <v>517</v>
      </c>
      <c r="AQ511" s="744" t="str" cm="1">
        <f t="array" ref="AQ511">_xlfn.LET(_xlpm.a,_xlfn.XLOOKUP(1,('Number Allocation'!$C$6:$C$1483=AS511)*('Number Allocation'!$D$6:$D$1483=AT511),'Number Allocation'!$A$6:$A$1483,"..."),IF(_xlpm.a="","...",_xlpm.a))</f>
        <v>...</v>
      </c>
      <c r="AR511" s="432" cm="1">
        <f t="array" ref="AR511:AT518">_xlfn.LET(_xlpm.eventsort, _xlfn.XLOOKUP(AR$494,$D$732:$P$732,$D$734:$P$741), _xlpm.eventdata, _xlfn.XLOOKUP(AR$494,$D$494:$O$494,$D$495:$O$565), _xlpm.agedata, $A$495:$C$565, _xlfn.SORTBY(_xlfn._xlws.FILTER(_xlfn.CHOOSECOLS(_xlfn.HSTACK(_xlpm.agedata,_xlpm.eventdata),2,4,1),(_xlfn.CHOOSECOLS(_xlpm.agedata,3)=AP511),""),_xlpm.eventsort))</f>
        <v>0</v>
      </c>
      <c r="AS511" s="422" t="str">
        <v>Not Declared</v>
      </c>
      <c r="AT511" s="422" t="str">
        <v>Oxford City AC</v>
      </c>
      <c r="AU511" s="747"/>
      <c r="AV511" s="12"/>
      <c r="AW511" s="425"/>
      <c r="AX511" s="3" t="s">
        <v>517</v>
      </c>
      <c r="AY511" s="744" t="str" cm="1">
        <f t="array" ref="AY511">_xlfn.LET(_xlpm.a,_xlfn.XLOOKUP(1,('Number Allocation'!$C$6:$C$1483=BA511)*('Number Allocation'!$D$6:$D$1483=BB511),'Number Allocation'!$A$6:$A$1483,"..."),IF(_xlpm.a="","...",_xlpm.a))</f>
        <v>...</v>
      </c>
      <c r="AZ511" s="432" cm="1">
        <f t="array" ref="AZ511:BB518">_xlfn.LET(_xlpm.eventsort, _xlfn.XLOOKUP(AZ$494,$D$732:$P$732,$D$734:$P$741), _xlpm.eventdata, _xlfn.XLOOKUP(AZ$494,$D$494:$O$494,$D$495:$O$565), _xlpm.agedata, $A$495:$C$565, _xlfn.SORTBY(_xlfn._xlws.FILTER(_xlfn.CHOOSECOLS(_xlfn.HSTACK(_xlpm.agedata,_xlpm.eventdata),2,4,1),(_xlfn.CHOOSECOLS(_xlpm.agedata,3)=AX511),""),_xlpm.eventsort))</f>
        <v>0</v>
      </c>
      <c r="BA511" s="422" t="str">
        <v>Not Declared</v>
      </c>
      <c r="BB511" s="422" t="str">
        <v>Abingdon AC</v>
      </c>
      <c r="BC511" s="747"/>
      <c r="BD511" s="12"/>
      <c r="BE511" s="425"/>
      <c r="BF511" s="3" t="s">
        <v>517</v>
      </c>
      <c r="BG511" s="744" t="str" cm="1">
        <f t="array" ref="BG511">_xlfn.LET(_xlpm.a,_xlfn.XLOOKUP(1,('Number Allocation'!$C$6:$C$1483=BI511)*('Number Allocation'!$D$6:$D$1483=BJ511),'Number Allocation'!$A$6:$A$1483,"..."),IF(_xlpm.a="","...",_xlpm.a))</f>
        <v>...</v>
      </c>
      <c r="BH511" s="432" cm="1">
        <f t="array" ref="BH511:BJ518">_xlfn.LET(_xlpm.eventsort, _xlfn.XLOOKUP(BH$494,$D$732:$P$732,$D$734:$P$741), _xlpm.eventdata, _xlfn.XLOOKUP(BH$494,$D$494:$O$494,$D$495:$O$565), _xlpm.agedata, $A$495:$C$565, _xlfn.SORTBY(_xlfn._xlws.FILTER(_xlfn.CHOOSECOLS(_xlfn.HSTACK(_xlpm.agedata,_xlpm.eventdata),2,4,1),(_xlfn.CHOOSECOLS(_xlpm.agedata,3)=BF511),""),_xlpm.eventsort))</f>
        <v>0</v>
      </c>
      <c r="BI511" s="422" t="str">
        <v>Not Declared</v>
      </c>
      <c r="BJ511" s="422" t="str">
        <v>Banbury Harriers AC</v>
      </c>
      <c r="BK511" s="747"/>
      <c r="BL511" s="12"/>
      <c r="BM511" s="425"/>
      <c r="BN511" s="3" t="s">
        <v>517</v>
      </c>
      <c r="BO511" s="744" t="str" cm="1">
        <f t="array" ref="BO511">_xlfn.LET(_xlpm.a,_xlfn.XLOOKUP(1,('Number Allocation'!$C$6:$C$1483=BQ511)*('Number Allocation'!$D$6:$D$1483=BR511),'Number Allocation'!$A$6:$A$1483,"..."),IF(_xlpm.a="","...",_xlpm.a))</f>
        <v>...</v>
      </c>
      <c r="BP511" s="432" cm="1">
        <f t="array" ref="BP511:BR518">_xlfn.LET(_xlpm.eventsort, _xlfn.XLOOKUP(BP$494,$D$732:$P$732,$D$734:$P$741), _xlpm.eventdata, _xlfn.XLOOKUP(BP$494,$D$494:$O$494,$D$495:$O$565), _xlpm.agedata, $A$495:$C$565, _xlfn.SORTBY(_xlfn._xlws.FILTER(_xlfn.CHOOSECOLS(_xlfn.HSTACK(_xlpm.agedata,_xlpm.eventdata),2,4,1),(_xlfn.CHOOSECOLS(_xlpm.agedata,3)=BN511),""),_xlpm.eventsort))</f>
        <v>0</v>
      </c>
      <c r="BQ511" s="422" t="str">
        <v>Not Declared</v>
      </c>
      <c r="BR511" s="422" t="str">
        <v>Abingdon AC</v>
      </c>
      <c r="BS511" s="747"/>
      <c r="BT511" s="12"/>
      <c r="BU511" s="425"/>
      <c r="BV511" s="3" t="s">
        <v>517</v>
      </c>
      <c r="BW511" s="744" t="str" cm="1">
        <f t="array" ref="BW511">_xlfn.LET(_xlpm.a,_xlfn.XLOOKUP(1,('Number Allocation'!$C$6:$C$1483=BY511)*('Number Allocation'!$D$6:$D$1483=BZ511),'Number Allocation'!$A$6:$A$1483,"..."),IF(_xlpm.a="","...",_xlpm.a))</f>
        <v>...</v>
      </c>
      <c r="BX511" s="432" cm="1">
        <f t="array" ref="BX511:BZ518">_xlfn.LET(_xlpm.eventsort, _xlfn.XLOOKUP(BX$494,$D$732:$P$732,$D$734:$P$741), _xlpm.eventdata, _xlfn.XLOOKUP(BX$494,$D$494:$O$494,$D$495:$O$565), _xlpm.agedata, $A$495:$C$565, _xlfn.SORTBY(_xlfn._xlws.FILTER(_xlfn.CHOOSECOLS(_xlfn.HSTACK(_xlpm.agedata,_xlpm.eventdata),2,4,1),(_xlfn.CHOOSECOLS(_xlpm.agedata,3)=BV511),""),_xlpm.eventsort))</f>
        <v>0</v>
      </c>
      <c r="BY511" s="422" t="str">
        <v>Not Declared</v>
      </c>
      <c r="BZ511" s="422" t="str">
        <v>Banbury Harriers AC</v>
      </c>
      <c r="CA511" s="479"/>
      <c r="CB511" s="480"/>
      <c r="CC511" s="481"/>
      <c r="CD511" s="3" t="s">
        <v>517</v>
      </c>
      <c r="CE511" s="744" t="str" cm="1">
        <f t="array" ref="CE511">_xlfn.LET(_xlpm.a,_xlfn.XLOOKUP(1,('Number Allocation'!$C$6:$C$1483=CG511)*('Number Allocation'!$D$6:$D$1483=CH511),'Number Allocation'!$A$6:$A$1483,"..."),IF(_xlpm.a="","...",_xlpm.a))</f>
        <v>...</v>
      </c>
      <c r="CF511" s="432" cm="1">
        <f t="array" ref="CF511:CH518">_xlfn.LET(_xlpm.eventsort, _xlfn.XLOOKUP(CF$494,$D$732:$P$732,$D$734:$P$741), _xlpm.eventdata, _xlfn.XLOOKUP(CF$494,$D$494:$O$494,$D$495:$O$565), _xlpm.agedata, $A$495:$C$565, _xlfn.SORTBY(_xlfn._xlws.FILTER(_xlfn.CHOOSECOLS(_xlfn.HSTACK(_xlpm.agedata,_xlpm.eventdata),2,4,1),(_xlfn.CHOOSECOLS(_xlpm.agedata,3)=CD511),""),_xlpm.eventsort))</f>
        <v>0</v>
      </c>
      <c r="CG511" s="422" t="str">
        <v>Not Declared</v>
      </c>
      <c r="CH511" s="422" t="str">
        <v>Banbury Harriers AC</v>
      </c>
      <c r="CI511" s="479"/>
      <c r="CJ511" s="480"/>
      <c r="CK511" s="481"/>
      <c r="CL511" s="3" t="s">
        <v>517</v>
      </c>
      <c r="CM511" s="744" t="str" cm="1">
        <f t="array" ref="CM511">_xlfn.LET(_xlpm.a,_xlfn.XLOOKUP(1,('Number Allocation'!$C$6:$C$1483=CO511)*('Number Allocation'!$D$6:$D$1483=CP511),'Number Allocation'!$A$6:$A$1483,"..."),IF(_xlpm.a="","...",_xlpm.a))</f>
        <v>...</v>
      </c>
      <c r="CN511" s="432" cm="1">
        <f t="array" ref="CN511:CP518">_xlfn.LET(_xlpm.eventsort, _xlfn.XLOOKUP(CN$494,$D$732:$P$732,$D$734:$P$741), _xlpm.eventdata, _xlfn.XLOOKUP(CN$494,$D$494:$O$494,$D$495:$O$565), _xlpm.agedata, $A$495:$C$565, _xlfn.SORTBY(_xlfn._xlws.FILTER(_xlfn.CHOOSECOLS(_xlfn.HSTACK(_xlpm.agedata,_xlpm.eventdata),2,4,1),(_xlfn.CHOOSECOLS(_xlpm.agedata,3)=CL511),""),_xlpm.eventsort))</f>
        <v>0</v>
      </c>
      <c r="CO511" s="422" t="str">
        <v>Not Declared</v>
      </c>
      <c r="CP511" s="422" t="str">
        <v>Abingdon AC</v>
      </c>
      <c r="CQ511" s="479"/>
      <c r="CR511" s="480"/>
      <c r="CS511" s="481"/>
      <c r="CT511" s="3" t="s">
        <v>517</v>
      </c>
      <c r="CU511" s="744" t="str" cm="1">
        <f t="array" ref="CU511">_xlfn.LET(_xlpm.a,_xlfn.XLOOKUP(1,('Number Allocation'!$C$6:$C$1483=CW511)*('Number Allocation'!$D$6:$D$1483=CX511),'Number Allocation'!$A$6:$A$1483,"..."),IF(_xlpm.a="","...",_xlpm.a))</f>
        <v>...</v>
      </c>
      <c r="CV511" s="432" cm="1">
        <f t="array" ref="CV511:CX518">_xlfn.LET(_xlpm.eventsort, _xlfn.XLOOKUP(CV$494,$D$732:$P$732,$D$734:$P$741), _xlpm.eventdata, _xlfn.XLOOKUP(CV$494,$D$494:$O$494,$D$495:$O$565), _xlpm.agedata, $A$495:$C$565, _xlfn.SORTBY(_xlfn._xlws.FILTER(_xlfn.CHOOSECOLS(_xlfn.HSTACK(_xlpm.agedata,_xlpm.eventdata),2,4,1),(_xlfn.CHOOSECOLS(_xlpm.agedata,3)=CT511),""),_xlpm.eventsort))</f>
        <v>0</v>
      </c>
      <c r="CW511" s="422" t="str">
        <v>Not Declared</v>
      </c>
      <c r="CX511" s="422" t="str">
        <v>Bicester AC</v>
      </c>
      <c r="CY511" s="479"/>
      <c r="CZ511" s="480"/>
      <c r="DA511" s="481"/>
      <c r="DB511" s="3" t="s">
        <v>517</v>
      </c>
      <c r="DC511" s="744" t="str" cm="1">
        <f t="array" ref="DC511">_xlfn.LET(_xlpm.a,_xlfn.XLOOKUP(1,('Number Allocation'!$C$6:$C$1483=DE511)*('Number Allocation'!$D$6:$D$1483=DF511),'Number Allocation'!$A$6:$A$1483,"..."),IF(_xlpm.a="","...",_xlpm.a))</f>
        <v>...</v>
      </c>
      <c r="DD511" s="432" cm="1">
        <f t="array" ref="DD511:DF518">_xlfn.LET(_xlpm.eventsort, _xlfn.XLOOKUP(DD$494,$D$732:$P$732,$D$734:$P$741), _xlpm.eventdata, _xlfn.XLOOKUP(DD$494,$D$494:$O$494,$D$495:$O$565), _xlpm.agedata, $A$495:$C$565, _xlfn.SORTBY(_xlfn._xlws.FILTER(_xlfn.CHOOSECOLS(_xlfn.HSTACK(_xlpm.agedata,_xlpm.eventdata),2,4,1),(_xlfn.CHOOSECOLS(_xlpm.agedata,3)=DB511),""),_xlpm.eventsort))</f>
        <v>0</v>
      </c>
      <c r="DE511" s="422" t="str">
        <v>Not Declared</v>
      </c>
      <c r="DF511" s="422" t="str">
        <v>Team Kennet</v>
      </c>
      <c r="DG511" s="479"/>
      <c r="DH511" s="480"/>
      <c r="DI511" s="481"/>
      <c r="DJ511" s="3" t="s">
        <v>517</v>
      </c>
      <c r="DK511" s="744" t="str" cm="1">
        <f t="array" ref="DK511">_xlfn.LET(_xlpm.a,_xlfn.XLOOKUP(1,('Number Allocation'!$C$6:$C$1483=DM511)*('Number Allocation'!$D$6:$D$1483=DN511),'Number Allocation'!$A$6:$A$1483,"..."),IF(_xlpm.a="","...",_xlpm.a))</f>
        <v>...</v>
      </c>
      <c r="DL511" s="432" cm="1">
        <f t="array" ref="DL511:DN518">_xlfn.LET(_xlpm.eventsort, _xlfn.XLOOKUP(DL$494,$D$732:$P$732,$D$734:$P$741), _xlpm.eventdata, _xlfn.XLOOKUP(DL$494,$D$494:$O$494,$D$495:$O$565), _xlpm.agedata, $A$495:$C$565, _xlfn.SORTBY(_xlfn._xlws.FILTER(_xlfn.CHOOSECOLS(_xlfn.HSTACK(_xlpm.agedata,_xlpm.eventdata),2,4,1),(_xlfn.CHOOSECOLS(_xlpm.agedata,3)=DJ511),""),_xlpm.eventsort))</f>
        <v>0</v>
      </c>
      <c r="DM511" s="422" t="str">
        <v>Not Declared</v>
      </c>
      <c r="DN511" s="422" t="str">
        <v>Radley AC</v>
      </c>
      <c r="DO511" s="479"/>
      <c r="DP511" s="480"/>
      <c r="DQ511" s="481"/>
      <c r="DR511" s="434"/>
      <c r="DW511" s="424"/>
      <c r="DX511" s="12"/>
      <c r="DY511" s="425"/>
      <c r="DZ511" s="15"/>
      <c r="EA511" s="15"/>
    </row>
    <row r="512" spans="1:131" s="359" customFormat="1" ht="21" customHeight="1">
      <c r="A512" s="358"/>
      <c r="B512" s="729"/>
      <c r="C512" s="729"/>
      <c r="D512" s="729"/>
      <c r="E512" s="729"/>
      <c r="F512" s="729"/>
      <c r="G512" s="729"/>
      <c r="H512" s="729"/>
      <c r="I512" s="729"/>
      <c r="J512" s="729"/>
      <c r="K512" s="729"/>
      <c r="L512" s="729"/>
      <c r="M512" s="729"/>
      <c r="N512" s="729"/>
      <c r="O512" s="729"/>
      <c r="P512" s="3"/>
      <c r="Q512" s="3"/>
      <c r="R512" s="3"/>
      <c r="S512" s="3"/>
      <c r="T512" s="3"/>
      <c r="U512" s="3"/>
      <c r="V512" s="3"/>
      <c r="W512" s="3"/>
      <c r="X512" s="3"/>
      <c r="Y512" s="89"/>
      <c r="Z512" s="433"/>
      <c r="AA512" s="747" t="str" cm="1">
        <f t="array" ref="AA512">_xlfn.LET(_xlpm.a,_xlfn.XLOOKUP(1,('Number Allocation'!$C$6:$C$1483=AC512)*('Number Allocation'!$D$6:$D$1483=AD512),'Number Allocation'!$A$6:$A$1483,"..."),IF(_xlpm.a="","...",_xlpm.a))</f>
        <v>...</v>
      </c>
      <c r="AB512" s="747">
        <v>0</v>
      </c>
      <c r="AC512" s="12" t="str">
        <v>Not Declared</v>
      </c>
      <c r="AD512" s="12" t="str">
        <v>Witney Road Runners</v>
      </c>
      <c r="AE512" s="747"/>
      <c r="AF512" s="12"/>
      <c r="AG512" s="425"/>
      <c r="AH512" s="433"/>
      <c r="AI512" s="747" t="str" cm="1">
        <f t="array" ref="AI512">_xlfn.LET(_xlpm.a,_xlfn.XLOOKUP(1,('Number Allocation'!$C$6:$C$1483=AK512)*('Number Allocation'!$D$6:$D$1483=AL512),'Number Allocation'!$A$6:$A$1483,"..."),IF(_xlpm.a="","...",_xlpm.a))</f>
        <v>...</v>
      </c>
      <c r="AJ512" s="747">
        <v>0</v>
      </c>
      <c r="AK512" s="12" t="str">
        <v>Not Declared</v>
      </c>
      <c r="AL512" s="12" t="str">
        <v>Witney Road Runners</v>
      </c>
      <c r="AM512" s="747"/>
      <c r="AN512" s="12"/>
      <c r="AO512" s="425"/>
      <c r="AP512" s="433"/>
      <c r="AQ512" s="747" t="str" cm="1">
        <f t="array" ref="AQ512">_xlfn.LET(_xlpm.a,_xlfn.XLOOKUP(1,('Number Allocation'!$C$6:$C$1483=AS512)*('Number Allocation'!$D$6:$D$1483=AT512),'Number Allocation'!$A$6:$A$1483,"..."),IF(_xlpm.a="","...",_xlpm.a))</f>
        <v>...</v>
      </c>
      <c r="AR512" s="747">
        <v>0</v>
      </c>
      <c r="AS512" s="12" t="str">
        <v>Not Declared</v>
      </c>
      <c r="AT512" s="12" t="str">
        <v>Abingdon AC</v>
      </c>
      <c r="AU512" s="747"/>
      <c r="AV512" s="12"/>
      <c r="AW512" s="425"/>
      <c r="AX512" s="433"/>
      <c r="AY512" s="747" t="str" cm="1">
        <f t="array" ref="AY512">_xlfn.LET(_xlpm.a,_xlfn.XLOOKUP(1,('Number Allocation'!$C$6:$C$1483=BA512)*('Number Allocation'!$D$6:$D$1483=BB512),'Number Allocation'!$A$6:$A$1483,"..."),IF(_xlpm.a="","...",_xlpm.a))</f>
        <v>...</v>
      </c>
      <c r="AZ512" s="747">
        <v>0</v>
      </c>
      <c r="BA512" s="12" t="str">
        <v>Not Declared</v>
      </c>
      <c r="BB512" s="12" t="str">
        <v>Team Kennet</v>
      </c>
      <c r="BC512" s="747"/>
      <c r="BD512" s="12"/>
      <c r="BE512" s="425"/>
      <c r="BF512" s="433"/>
      <c r="BG512" s="747" t="str" cm="1">
        <f t="array" ref="BG512">_xlfn.LET(_xlpm.a,_xlfn.XLOOKUP(1,('Number Allocation'!$C$6:$C$1483=BI512)*('Number Allocation'!$D$6:$D$1483=BJ512),'Number Allocation'!$A$6:$A$1483,"..."),IF(_xlpm.a="","...",_xlpm.a))</f>
        <v>...</v>
      </c>
      <c r="BH512" s="747">
        <v>0</v>
      </c>
      <c r="BI512" s="12" t="str">
        <v>Not Declared</v>
      </c>
      <c r="BJ512" s="12" t="str">
        <v>White Horse Harriers</v>
      </c>
      <c r="BK512" s="747"/>
      <c r="BL512" s="12"/>
      <c r="BM512" s="425"/>
      <c r="BN512" s="433"/>
      <c r="BO512" s="747" t="str" cm="1">
        <f t="array" ref="BO512">_xlfn.LET(_xlpm.a,_xlfn.XLOOKUP(1,('Number Allocation'!$C$6:$C$1483=BQ512)*('Number Allocation'!$D$6:$D$1483=BR512),'Number Allocation'!$A$6:$A$1483,"..."),IF(_xlpm.a="","...",_xlpm.a))</f>
        <v>...</v>
      </c>
      <c r="BP512" s="747">
        <v>0</v>
      </c>
      <c r="BQ512" s="12" t="str">
        <v>Not Declared</v>
      </c>
      <c r="BR512" s="12" t="str">
        <v>Team Kennet</v>
      </c>
      <c r="BS512" s="747"/>
      <c r="BT512" s="12"/>
      <c r="BU512" s="425"/>
      <c r="BV512" s="433"/>
      <c r="BW512" s="747" t="str" cm="1">
        <f t="array" ref="BW512">_xlfn.LET(_xlpm.a,_xlfn.XLOOKUP(1,('Number Allocation'!$C$6:$C$1483=BY512)*('Number Allocation'!$D$6:$D$1483=BZ512),'Number Allocation'!$A$6:$A$1483,"..."),IF(_xlpm.a="","...",_xlpm.a))</f>
        <v>...</v>
      </c>
      <c r="BX512" s="747">
        <v>0</v>
      </c>
      <c r="BY512" s="12" t="str">
        <v>Not Declared</v>
      </c>
      <c r="BZ512" s="12" t="str">
        <v>Witney Road Runners</v>
      </c>
      <c r="CA512" s="479"/>
      <c r="CB512" s="480"/>
      <c r="CC512" s="481"/>
      <c r="CD512" s="433"/>
      <c r="CE512" s="747" t="str" cm="1">
        <f t="array" ref="CE512">_xlfn.LET(_xlpm.a,_xlfn.XLOOKUP(1,('Number Allocation'!$C$6:$C$1483=CG512)*('Number Allocation'!$D$6:$D$1483=CH512),'Number Allocation'!$A$6:$A$1483,"..."),IF(_xlpm.a="","...",_xlpm.a))</f>
        <v>...</v>
      </c>
      <c r="CF512" s="747">
        <v>0</v>
      </c>
      <c r="CG512" s="12" t="str">
        <v>Not Declared</v>
      </c>
      <c r="CH512" s="12" t="str">
        <v>Oxford City AC</v>
      </c>
      <c r="CI512" s="479"/>
      <c r="CJ512" s="480"/>
      <c r="CK512" s="481"/>
      <c r="CL512" s="433"/>
      <c r="CM512" s="747" t="str" cm="1">
        <f t="array" ref="CM512">_xlfn.LET(_xlpm.a,_xlfn.XLOOKUP(1,('Number Allocation'!$C$6:$C$1483=CO512)*('Number Allocation'!$D$6:$D$1483=CP512),'Number Allocation'!$A$6:$A$1483,"..."),IF(_xlpm.a="","...",_xlpm.a))</f>
        <v>...</v>
      </c>
      <c r="CN512" s="747">
        <v>0</v>
      </c>
      <c r="CO512" s="12" t="str">
        <v>Not Declared</v>
      </c>
      <c r="CP512" s="12" t="str">
        <v>Oxford City AC</v>
      </c>
      <c r="CQ512" s="479"/>
      <c r="CR512" s="480"/>
      <c r="CS512" s="481"/>
      <c r="CT512" s="433"/>
      <c r="CU512" s="747" t="str" cm="1">
        <f t="array" ref="CU512">_xlfn.LET(_xlpm.a,_xlfn.XLOOKUP(1,('Number Allocation'!$C$6:$C$1483=CW512)*('Number Allocation'!$D$6:$D$1483=CX512),'Number Allocation'!$A$6:$A$1483,"..."),IF(_xlpm.a="","...",_xlpm.a))</f>
        <v>...</v>
      </c>
      <c r="CV512" s="747">
        <v>0</v>
      </c>
      <c r="CW512" s="12" t="str">
        <v>Not Declared</v>
      </c>
      <c r="CX512" s="12" t="str">
        <v>Team Kennet</v>
      </c>
      <c r="CY512" s="479"/>
      <c r="CZ512" s="480"/>
      <c r="DA512" s="481"/>
      <c r="DB512" s="433"/>
      <c r="DC512" s="747" t="str" cm="1">
        <f t="array" ref="DC512">_xlfn.LET(_xlpm.a,_xlfn.XLOOKUP(1,('Number Allocation'!$C$6:$C$1483=DE512)*('Number Allocation'!$D$6:$D$1483=DF512),'Number Allocation'!$A$6:$A$1483,"..."),IF(_xlpm.a="","...",_xlpm.a))</f>
        <v>...</v>
      </c>
      <c r="DD512" s="747">
        <v>0</v>
      </c>
      <c r="DE512" s="12" t="str">
        <v>Not Declared</v>
      </c>
      <c r="DF512" s="12" t="str">
        <v>Banbury Harriers AC</v>
      </c>
      <c r="DG512" s="479"/>
      <c r="DH512" s="480"/>
      <c r="DI512" s="481"/>
      <c r="DJ512" s="433"/>
      <c r="DK512" s="747" t="str" cm="1">
        <f t="array" ref="DK512">_xlfn.LET(_xlpm.a,_xlfn.XLOOKUP(1,('Number Allocation'!$C$6:$C$1483=DM512)*('Number Allocation'!$D$6:$D$1483=DN512),'Number Allocation'!$A$6:$A$1483,"..."),IF(_xlpm.a="","...",_xlpm.a))</f>
        <v>...</v>
      </c>
      <c r="DL512" s="747">
        <v>0</v>
      </c>
      <c r="DM512" s="12" t="str">
        <v>Not Declared</v>
      </c>
      <c r="DN512" s="12" t="str">
        <v>White Horse Harriers</v>
      </c>
      <c r="DO512" s="479"/>
      <c r="DP512" s="480"/>
      <c r="DQ512" s="481"/>
      <c r="DW512" s="424"/>
      <c r="DX512" s="12"/>
      <c r="DY512" s="425"/>
      <c r="DZ512" s="15"/>
      <c r="EA512" s="15"/>
    </row>
    <row r="513" spans="1:131" s="359" customFormat="1" ht="21" customHeight="1">
      <c r="A513" s="358" t="str">
        <f>Bicester!AJ$2</f>
        <v>Bicester AC</v>
      </c>
      <c r="B513" s="729" t="str">
        <f>Bicester!AV$1</f>
        <v>B</v>
      </c>
      <c r="C513" s="729" t="s">
        <v>71</v>
      </c>
      <c r="D513" s="729" t="str" cm="1">
        <f t="array" ref="D513">_xlfn.LET(_xlpm.x, Bicester!$AL$43:$AW$43, _xlpm.y, Bicester!$AL$45:$AW$60, _xlpm.z, Bicester!$AJ$45:$AJ$60, IF(_xlfn.XLOOKUP($C513,_xlfn.XLOOKUP(D$494,_xlpm.x,_xlpm.y,""),_xlpm.z,"Not Declared")="", "Name not recorded",  _xlfn.XLOOKUP($C513,_xlfn.XLOOKUP(D$494,_xlpm.x,_xlpm.y,""),_xlpm.z,"Not Declared")))</f>
        <v>Not Declared</v>
      </c>
      <c r="E513" s="729" t="str" cm="1">
        <f t="array" ref="E513">_xlfn.LET(_xlpm.x, Bicester!$AL$43:$AW$43, _xlpm.y, Bicester!$AL$45:$AW$60, _xlpm.z, Bicester!$AJ$45:$AJ$60, IF(_xlfn.XLOOKUP($C513,_xlfn.XLOOKUP(E$494,_xlpm.x,_xlpm.y,""),_xlpm.z,"Not Declared")="", "Name not recorded",  _xlfn.XLOOKUP($C513,_xlfn.XLOOKUP(E$494,_xlpm.x,_xlpm.y,""),_xlpm.z,"Not Declared")))</f>
        <v>Not Declared</v>
      </c>
      <c r="F513" s="729" t="str" cm="1">
        <f t="array" ref="F513">_xlfn.LET(_xlpm.x, Bicester!$AL$43:$AW$43, _xlpm.y, Bicester!$AL$45:$AW$60, _xlpm.z, Bicester!$AJ$45:$AJ$60, IF(_xlfn.XLOOKUP($C513,_xlfn.XLOOKUP(F$494,_xlpm.x,_xlpm.y,""),_xlpm.z,"Not Declared")="", "Name not recorded",  _xlfn.XLOOKUP($C513,_xlfn.XLOOKUP(F$494,_xlpm.x,_xlpm.y,""),_xlpm.z,"Not Declared")))</f>
        <v>Not Declared</v>
      </c>
      <c r="G513" s="729" t="str" cm="1">
        <f t="array" ref="G513">_xlfn.LET(_xlpm.x, Bicester!$AL$43:$AW$43, _xlpm.y, Bicester!$AL$45:$AW$60, _xlpm.z, Bicester!$AJ$45:$AJ$60, IF(_xlfn.XLOOKUP($C513,_xlfn.XLOOKUP(G$494,_xlpm.x,_xlpm.y,""),_xlpm.z,"Not Declared")="", "Name not recorded",  _xlfn.XLOOKUP($C513,_xlfn.XLOOKUP(G$494,_xlpm.x,_xlpm.y,""),_xlpm.z,"Not Declared")))</f>
        <v>Not Declared</v>
      </c>
      <c r="H513" s="729" t="str" cm="1">
        <f t="array" ref="H513">_xlfn.LET(_xlpm.x, Bicester!$AL$43:$AW$43, _xlpm.y, Bicester!$AL$45:$AW$60, _xlpm.z, Bicester!$AJ$45:$AJ$60, IF(_xlfn.XLOOKUP($C513,_xlfn.XLOOKUP(H$494,_xlpm.x,_xlpm.y,""),_xlpm.z,"Not Declared")="", "Name not recorded",  _xlfn.XLOOKUP($C513,_xlfn.XLOOKUP(H$494,_xlpm.x,_xlpm.y,""),_xlpm.z,"Not Declared")))</f>
        <v>Not Declared</v>
      </c>
      <c r="I513" s="729" t="str" cm="1">
        <f t="array" ref="I513">_xlfn.LET(_xlpm.x, Bicester!$AL$43:$AW$43, _xlpm.y, Bicester!$AL$45:$AW$60, _xlpm.z, Bicester!$AJ$45:$AJ$60, IF(_xlfn.XLOOKUP($C513,_xlfn.XLOOKUP(I$494,_xlpm.x,_xlpm.y,""),_xlpm.z,"Not Declared")="", "Name not recorded",  _xlfn.XLOOKUP($C513,_xlfn.XLOOKUP(I$494,_xlpm.x,_xlpm.y,""),_xlpm.z,"Not Declared")))</f>
        <v>Not Declared</v>
      </c>
      <c r="J513" s="729" t="str" cm="1">
        <f t="array" ref="J513">_xlfn.LET(_xlpm.x, Bicester!$AL$43:$AW$43, _xlpm.y, Bicester!$AL$45:$AW$60, _xlpm.z, Bicester!$AJ$45:$AJ$60, IF(_xlfn.XLOOKUP($C513,_xlfn.XLOOKUP(J$494,_xlpm.x,_xlpm.y,""),_xlpm.z,"Not Declared")="", "Name not recorded",  _xlfn.XLOOKUP($C513,_xlfn.XLOOKUP(J$494,_xlpm.x,_xlpm.y,""),_xlpm.z,"Not Declared")))</f>
        <v>Not Declared</v>
      </c>
      <c r="K513" s="729" t="str" cm="1">
        <f t="array" ref="K513">_xlfn.LET(_xlpm.x, Bicester!$AL$43:$AW$43, _xlpm.y, Bicester!$AL$45:$AW$60, _xlpm.z, Bicester!$AJ$45:$AJ$60, IF(_xlfn.XLOOKUP($C513,_xlfn.XLOOKUP(K$494,_xlpm.x,_xlpm.y,""),_xlpm.z,"Not Declared")="", "Name not recorded",  _xlfn.XLOOKUP($C513,_xlfn.XLOOKUP(K$494,_xlpm.x,_xlpm.y,""),_xlpm.z,"Not Declared")))</f>
        <v>Not Declared</v>
      </c>
      <c r="L513" s="729" t="str" cm="1">
        <f t="array" ref="L513">_xlfn.LET(_xlpm.x, Bicester!$AL$43:$AW$43, _xlpm.y, Bicester!$AL$45:$AW$60, _xlpm.z, Bicester!$AJ$45:$AJ$60, IF(_xlfn.XLOOKUP($C513,_xlfn.XLOOKUP(L$494,_xlpm.x,_xlpm.y,""),_xlpm.z,"Not Declared")="", "Name not recorded",  _xlfn.XLOOKUP($C513,_xlfn.XLOOKUP(L$494,_xlpm.x,_xlpm.y,""),_xlpm.z,"Not Declared")))</f>
        <v>Not Declared</v>
      </c>
      <c r="M513" s="729" t="str" cm="1">
        <f t="array" ref="M513">_xlfn.LET(_xlpm.x, Bicester!$AL$43:$AW$43, _xlpm.y, Bicester!$AL$45:$AW$60, _xlpm.z, Bicester!$AJ$45:$AJ$60, IF(_xlfn.XLOOKUP($C513,_xlfn.XLOOKUP(M$494,_xlpm.x,_xlpm.y,""),_xlpm.z,"Not Declared")="", "Name not recorded",  _xlfn.XLOOKUP($C513,_xlfn.XLOOKUP(M$494,_xlpm.x,_xlpm.y,""),_xlpm.z,"Not Declared")))</f>
        <v>Not Declared</v>
      </c>
      <c r="N513" s="729" t="str" cm="1">
        <f t="array" ref="N513">_xlfn.LET(_xlpm.x, Bicester!$AL$43:$AW$43, _xlpm.y, Bicester!$AL$45:$AW$60, _xlpm.z, Bicester!$AJ$45:$AJ$60, IF(_xlfn.XLOOKUP($C513,_xlfn.XLOOKUP(N$494,_xlpm.x,_xlpm.y,""),_xlpm.z,"Not Declared")="", "Name not recorded",  _xlfn.XLOOKUP($C513,_xlfn.XLOOKUP(N$494,_xlpm.x,_xlpm.y,""),_xlpm.z,"Not Declared")))</f>
        <v>Not Declared</v>
      </c>
      <c r="O513" s="729" t="str" cm="1">
        <f t="array" ref="O513">_xlfn.LET(_xlpm.x, Bicester!$AL$43:$AW$43, _xlpm.y, Bicester!$AL$45:$AW$60, _xlpm.z, Bicester!$AJ$45:$AJ$60, IF(_xlfn.XLOOKUP($C513,_xlfn.XLOOKUP(O$494,_xlpm.x,_xlpm.y,""),_xlpm.z,"Not Declared")="", "Name not recorded",  _xlfn.XLOOKUP($C513,_xlfn.XLOOKUP(O$494,_xlpm.x,_xlpm.y,""),_xlpm.z,"Not Declared")))</f>
        <v>Not Declared</v>
      </c>
      <c r="P513" s="729">
        <v>1</v>
      </c>
      <c r="Q513" s="729">
        <v>2</v>
      </c>
      <c r="R513" s="729">
        <v>3</v>
      </c>
      <c r="S513" s="729">
        <v>4</v>
      </c>
      <c r="T513" s="729" t="str" cm="1">
        <f t="array" ref="T513">_xlfn.LET(_xlpm.x,Bicester!$AL$43:$AX$43, _xlpm.y, Bicester!$AL$45:$AX$60, _xlpm.z, Bicester!$AJ$45:$AJ$60, IF(_xlfn.XLOOKUP(P513,_xlfn.XLOOKUP(T$494,_xlpm.x,_xlpm.y,""),_xlpm.z,"Not Declared")="", "Name not recorded",  _xlfn.XLOOKUP(P513,_xlfn.XLOOKUP(T$494,_xlpm.x,_xlpm.y,""),_xlpm.z,"Not Declared")))</f>
        <v>Not Declared</v>
      </c>
      <c r="U513" s="729" t="str" cm="1">
        <f t="array" ref="U513">_xlfn.LET(_xlpm.x,Bicester!$AL$43:$AX$43, _xlpm.y, Bicester!$AL$45:$AX$60, _xlpm.z, Bicester!$AJ$45:$AJ$60, IF(_xlfn.XLOOKUP(Q513,_xlfn.XLOOKUP(U$494,_xlpm.x,_xlpm.y,""),_xlpm.z,"Not Declared")="", "Name not recorded",  _xlfn.XLOOKUP(Q513,_xlfn.XLOOKUP(U$494,_xlpm.x,_xlpm.y,""),_xlpm.z,"Not Declared")))</f>
        <v>Not Declared</v>
      </c>
      <c r="V513" s="729" t="str" cm="1">
        <f t="array" ref="V513">_xlfn.LET(_xlpm.x,Bicester!$AL$43:$AX$43, _xlpm.y, Bicester!$AL$45:$AX$60, _xlpm.z, Bicester!$AJ$45:$AJ$60, IF(_xlfn.XLOOKUP(R513,_xlfn.XLOOKUP(V$494,_xlpm.x,_xlpm.y,""),_xlpm.z,"Not Declared")="", "Name not recorded",  _xlfn.XLOOKUP(R513,_xlfn.XLOOKUP(V$494,_xlpm.x,_xlpm.y,""),_xlpm.z,"Not Declared")))</f>
        <v>Not Declared</v>
      </c>
      <c r="W513" s="729" t="str" cm="1">
        <f t="array" ref="W513">_xlfn.LET(_xlpm.x,Bicester!$AL$43:$AX$43, _xlpm.y, Bicester!$AL$45:$AX$60, _xlpm.z, Bicester!$AJ$45:$AJ$60, IF(_xlfn.XLOOKUP(S513,_xlfn.XLOOKUP(W$494,_xlpm.x,_xlpm.y,""),_xlpm.z,"Not Declared")="", "Name not recorded",  _xlfn.XLOOKUP(S513,_xlfn.XLOOKUP(W$494,_xlpm.x,_xlpm.y,""),_xlpm.z,"Not Declared")))</f>
        <v>Not Declared</v>
      </c>
      <c r="X513" s="358" t="str">
        <f>_xlfn.TEXTJOIN(", ",,T513:W513)</f>
        <v>Not Declared, Not Declared, Not Declared, Not Declared</v>
      </c>
      <c r="Y513" s="89"/>
      <c r="Z513" s="433"/>
      <c r="AA513" s="747" t="str" cm="1">
        <f t="array" ref="AA513">_xlfn.LET(_xlpm.a,_xlfn.XLOOKUP(1,('Number Allocation'!$C$6:$C$1483=AC513)*('Number Allocation'!$D$6:$D$1483=AD513),'Number Allocation'!$A$6:$A$1483,"..."),IF(_xlpm.a="","...",_xlpm.a))</f>
        <v>...</v>
      </c>
      <c r="AB513" s="747">
        <v>0</v>
      </c>
      <c r="AC513" s="12" t="str">
        <v>Not Declared</v>
      </c>
      <c r="AD513" s="12" t="str">
        <v>Team Kennet</v>
      </c>
      <c r="AE513" s="747"/>
      <c r="AF513" s="12"/>
      <c r="AG513" s="425"/>
      <c r="AH513" s="433"/>
      <c r="AI513" s="747" t="str" cm="1">
        <f t="array" ref="AI513">_xlfn.LET(_xlpm.a,_xlfn.XLOOKUP(1,('Number Allocation'!$C$6:$C$1483=AK513)*('Number Allocation'!$D$6:$D$1483=AL513),'Number Allocation'!$A$6:$A$1483,"..."),IF(_xlpm.a="","...",_xlpm.a))</f>
        <v>...</v>
      </c>
      <c r="AJ513" s="747">
        <v>0</v>
      </c>
      <c r="AK513" s="12" t="str">
        <v>Not Declared</v>
      </c>
      <c r="AL513" s="12" t="str">
        <v>Banbury Harriers AC</v>
      </c>
      <c r="AM513" s="747"/>
      <c r="AN513" s="12"/>
      <c r="AO513" s="425"/>
      <c r="AP513" s="433"/>
      <c r="AQ513" s="747" t="str" cm="1">
        <f t="array" ref="AQ513">_xlfn.LET(_xlpm.a,_xlfn.XLOOKUP(1,('Number Allocation'!$C$6:$C$1483=AS513)*('Number Allocation'!$D$6:$D$1483=AT513),'Number Allocation'!$A$6:$A$1483,"..."),IF(_xlpm.a="","...",_xlpm.a))</f>
        <v>...</v>
      </c>
      <c r="AR513" s="747">
        <v>0</v>
      </c>
      <c r="AS513" s="12" t="str">
        <v>Not Declared</v>
      </c>
      <c r="AT513" s="12" t="str">
        <v>Witney Road Runners</v>
      </c>
      <c r="AU513" s="747"/>
      <c r="AV513" s="12"/>
      <c r="AW513" s="425"/>
      <c r="AX513" s="433"/>
      <c r="AY513" s="747" t="str" cm="1">
        <f t="array" ref="AY513">_xlfn.LET(_xlpm.a,_xlfn.XLOOKUP(1,('Number Allocation'!$C$6:$C$1483=BA513)*('Number Allocation'!$D$6:$D$1483=BB513),'Number Allocation'!$A$6:$A$1483,"..."),IF(_xlpm.a="","...",_xlpm.a))</f>
        <v>...</v>
      </c>
      <c r="AZ513" s="747">
        <v>0</v>
      </c>
      <c r="BA513" s="12" t="str">
        <v>Not Declared</v>
      </c>
      <c r="BB513" s="12" t="str">
        <v>Oxford City AC</v>
      </c>
      <c r="BC513" s="747"/>
      <c r="BD513" s="12"/>
      <c r="BE513" s="425"/>
      <c r="BF513" s="433"/>
      <c r="BG513" s="747" t="str" cm="1">
        <f t="array" ref="BG513">_xlfn.LET(_xlpm.a,_xlfn.XLOOKUP(1,('Number Allocation'!$C$6:$C$1483=BI513)*('Number Allocation'!$D$6:$D$1483=BJ513),'Number Allocation'!$A$6:$A$1483,"..."),IF(_xlpm.a="","...",_xlpm.a))</f>
        <v>...</v>
      </c>
      <c r="BH513" s="747">
        <v>0</v>
      </c>
      <c r="BI513" s="12" t="str">
        <v>Not Declared</v>
      </c>
      <c r="BJ513" s="12" t="str">
        <v>Radley AC</v>
      </c>
      <c r="BK513" s="747"/>
      <c r="BL513" s="12"/>
      <c r="BM513" s="425"/>
      <c r="BN513" s="433"/>
      <c r="BO513" s="747" t="str" cm="1">
        <f t="array" ref="BO513">_xlfn.LET(_xlpm.a,_xlfn.XLOOKUP(1,('Number Allocation'!$C$6:$C$1483=BQ513)*('Number Allocation'!$D$6:$D$1483=BR513),'Number Allocation'!$A$6:$A$1483,"..."),IF(_xlpm.a="","...",_xlpm.a))</f>
        <v>...</v>
      </c>
      <c r="BP513" s="747">
        <v>0</v>
      </c>
      <c r="BQ513" s="12" t="str">
        <v>Not Declared</v>
      </c>
      <c r="BR513" s="12" t="str">
        <v>Bicester AC</v>
      </c>
      <c r="BS513" s="747"/>
      <c r="BT513" s="12"/>
      <c r="BU513" s="425"/>
      <c r="BV513" s="433"/>
      <c r="BW513" s="747" t="str" cm="1">
        <f t="array" ref="BW513">_xlfn.LET(_xlpm.a,_xlfn.XLOOKUP(1,('Number Allocation'!$C$6:$C$1483=BY513)*('Number Allocation'!$D$6:$D$1483=BZ513),'Number Allocation'!$A$6:$A$1483,"..."),IF(_xlpm.a="","...",_xlpm.a))</f>
        <v>...</v>
      </c>
      <c r="BX513" s="747">
        <v>0</v>
      </c>
      <c r="BY513" s="12" t="str">
        <v>Not Declared</v>
      </c>
      <c r="BZ513" s="12" t="str">
        <v>Radley AC</v>
      </c>
      <c r="CA513" s="479"/>
      <c r="CB513" s="480"/>
      <c r="CC513" s="481"/>
      <c r="CD513" s="433"/>
      <c r="CE513" s="747" t="str" cm="1">
        <f t="array" ref="CE513">_xlfn.LET(_xlpm.a,_xlfn.XLOOKUP(1,('Number Allocation'!$C$6:$C$1483=CG513)*('Number Allocation'!$D$6:$D$1483=CH513),'Number Allocation'!$A$6:$A$1483,"..."),IF(_xlpm.a="","...",_xlpm.a))</f>
        <v>...</v>
      </c>
      <c r="CF513" s="747">
        <v>0</v>
      </c>
      <c r="CG513" s="12" t="str">
        <v>Not Declared</v>
      </c>
      <c r="CH513" s="12" t="str">
        <v>Team Kennet</v>
      </c>
      <c r="CI513" s="479"/>
      <c r="CJ513" s="480"/>
      <c r="CK513" s="481"/>
      <c r="CL513" s="433"/>
      <c r="CM513" s="747" t="str" cm="1">
        <f t="array" ref="CM513">_xlfn.LET(_xlpm.a,_xlfn.XLOOKUP(1,('Number Allocation'!$C$6:$C$1483=CO513)*('Number Allocation'!$D$6:$D$1483=CP513),'Number Allocation'!$A$6:$A$1483,"..."),IF(_xlpm.a="","...",_xlpm.a))</f>
        <v>...</v>
      </c>
      <c r="CN513" s="747">
        <v>0</v>
      </c>
      <c r="CO513" s="12" t="str">
        <v>Not Declared</v>
      </c>
      <c r="CP513" s="12" t="str">
        <v>Banbury Harriers AC</v>
      </c>
      <c r="CQ513" s="479"/>
      <c r="CR513" s="480"/>
      <c r="CS513" s="481"/>
      <c r="CT513" s="433"/>
      <c r="CU513" s="747" t="str" cm="1">
        <f t="array" ref="CU513">_xlfn.LET(_xlpm.a,_xlfn.XLOOKUP(1,('Number Allocation'!$C$6:$C$1483=CW513)*('Number Allocation'!$D$6:$D$1483=CX513),'Number Allocation'!$A$6:$A$1483,"..."),IF(_xlpm.a="","...",_xlpm.a))</f>
        <v>...</v>
      </c>
      <c r="CV513" s="747">
        <v>0</v>
      </c>
      <c r="CW513" s="12" t="str">
        <v>Not Declared</v>
      </c>
      <c r="CX513" s="12" t="str">
        <v>White Horse Harriers</v>
      </c>
      <c r="CY513" s="479"/>
      <c r="CZ513" s="480"/>
      <c r="DA513" s="481"/>
      <c r="DB513" s="433"/>
      <c r="DC513" s="747" t="str" cm="1">
        <f t="array" ref="DC513">_xlfn.LET(_xlpm.a,_xlfn.XLOOKUP(1,('Number Allocation'!$C$6:$C$1483=DE513)*('Number Allocation'!$D$6:$D$1483=DF513),'Number Allocation'!$A$6:$A$1483,"..."),IF(_xlpm.a="","...",_xlpm.a))</f>
        <v>...</v>
      </c>
      <c r="DD513" s="747">
        <v>0</v>
      </c>
      <c r="DE513" s="12" t="str">
        <v>Not Declared</v>
      </c>
      <c r="DF513" s="12" t="str">
        <v>Abingdon AC</v>
      </c>
      <c r="DG513" s="479"/>
      <c r="DH513" s="480"/>
      <c r="DI513" s="481"/>
      <c r="DJ513" s="433"/>
      <c r="DK513" s="747" t="str" cm="1">
        <f t="array" ref="DK513">_xlfn.LET(_xlpm.a,_xlfn.XLOOKUP(1,('Number Allocation'!$C$6:$C$1483=DM513)*('Number Allocation'!$D$6:$D$1483=DN513),'Number Allocation'!$A$6:$A$1483,"..."),IF(_xlpm.a="","...",_xlpm.a))</f>
        <v>...</v>
      </c>
      <c r="DL513" s="747">
        <v>0</v>
      </c>
      <c r="DM513" s="12" t="str">
        <v>Not Declared</v>
      </c>
      <c r="DN513" s="12" t="str">
        <v>Banbury Harriers AC</v>
      </c>
      <c r="DO513" s="479"/>
      <c r="DP513" s="480"/>
      <c r="DQ513" s="481"/>
      <c r="DW513" s="426"/>
      <c r="DX513" s="427"/>
      <c r="DY513" s="428"/>
      <c r="DZ513" s="15"/>
      <c r="EA513" s="15"/>
    </row>
    <row r="514" spans="1:131" s="359" customFormat="1" ht="21" customHeight="1">
      <c r="A514" s="358" t="str">
        <f>A513</f>
        <v>Bicester AC</v>
      </c>
      <c r="B514" s="729" t="str">
        <f>Bicester!AV$2</f>
        <v>BB</v>
      </c>
      <c r="C514" s="729" t="s">
        <v>65</v>
      </c>
      <c r="D514" s="729" t="str" cm="1">
        <f t="array" ref="D514">_xlfn.LET(_xlpm.x, Bicester!$AL$43:$AW$43, _xlpm.y, Bicester!$AL$45:$AW$60, _xlpm.z, Bicester!$AJ$45:$AJ$60, IF(_xlfn.XLOOKUP($C514,_xlfn.XLOOKUP(D$494,_xlpm.x,_xlpm.y,""),_xlpm.z,"Not Declared")="", "Name not recorded",  _xlfn.XLOOKUP($C514,_xlfn.XLOOKUP(D$494,_xlpm.x,_xlpm.y,""),_xlpm.z,"Not Declared")))</f>
        <v>Not Declared</v>
      </c>
      <c r="E514" s="729" t="str" cm="1">
        <f t="array" ref="E514">_xlfn.LET(_xlpm.x, Bicester!$AL$43:$AW$43, _xlpm.y, Bicester!$AL$45:$AW$60, _xlpm.z, Bicester!$AJ$45:$AJ$60, IF(_xlfn.XLOOKUP($C514,_xlfn.XLOOKUP(E$494,_xlpm.x,_xlpm.y,""),_xlpm.z,"Not Declared")="", "Name not recorded",  _xlfn.XLOOKUP($C514,_xlfn.XLOOKUP(E$494,_xlpm.x,_xlpm.y,""),_xlpm.z,"Not Declared")))</f>
        <v>Not Declared</v>
      </c>
      <c r="F514" s="729" t="str" cm="1">
        <f t="array" ref="F514">_xlfn.LET(_xlpm.x, Bicester!$AL$43:$AW$43, _xlpm.y, Bicester!$AL$45:$AW$60, _xlpm.z, Bicester!$AJ$45:$AJ$60, IF(_xlfn.XLOOKUP($C514,_xlfn.XLOOKUP(F$494,_xlpm.x,_xlpm.y,""),_xlpm.z,"Not Declared")="", "Name not recorded",  _xlfn.XLOOKUP($C514,_xlfn.XLOOKUP(F$494,_xlpm.x,_xlpm.y,""),_xlpm.z,"Not Declared")))</f>
        <v>Not Declared</v>
      </c>
      <c r="G514" s="729" t="str" cm="1">
        <f t="array" ref="G514">_xlfn.LET(_xlpm.x, Bicester!$AL$43:$AW$43, _xlpm.y, Bicester!$AL$45:$AW$60, _xlpm.z, Bicester!$AJ$45:$AJ$60, IF(_xlfn.XLOOKUP($C514,_xlfn.XLOOKUP(G$494,_xlpm.x,_xlpm.y,""),_xlpm.z,"Not Declared")="", "Name not recorded",  _xlfn.XLOOKUP($C514,_xlfn.XLOOKUP(G$494,_xlpm.x,_xlpm.y,""),_xlpm.z,"Not Declared")))</f>
        <v>Not Declared</v>
      </c>
      <c r="H514" s="729" t="str" cm="1">
        <f t="array" ref="H514">_xlfn.LET(_xlpm.x, Bicester!$AL$43:$AW$43, _xlpm.y, Bicester!$AL$45:$AW$60, _xlpm.z, Bicester!$AJ$45:$AJ$60, IF(_xlfn.XLOOKUP($C514,_xlfn.XLOOKUP(H$494,_xlpm.x,_xlpm.y,""),_xlpm.z,"Not Declared")="", "Name not recorded",  _xlfn.XLOOKUP($C514,_xlfn.XLOOKUP(H$494,_xlpm.x,_xlpm.y,""),_xlpm.z,"Not Declared")))</f>
        <v>Not Declared</v>
      </c>
      <c r="I514" s="729" t="str" cm="1">
        <f t="array" ref="I514">_xlfn.LET(_xlpm.x, Bicester!$AL$43:$AW$43, _xlpm.y, Bicester!$AL$45:$AW$60, _xlpm.z, Bicester!$AJ$45:$AJ$60, IF(_xlfn.XLOOKUP($C514,_xlfn.XLOOKUP(I$494,_xlpm.x,_xlpm.y,""),_xlpm.z,"Not Declared")="", "Name not recorded",  _xlfn.XLOOKUP($C514,_xlfn.XLOOKUP(I$494,_xlpm.x,_xlpm.y,""),_xlpm.z,"Not Declared")))</f>
        <v>Not Declared</v>
      </c>
      <c r="J514" s="729" t="str" cm="1">
        <f t="array" ref="J514">_xlfn.LET(_xlpm.x, Bicester!$AL$43:$AW$43, _xlpm.y, Bicester!$AL$45:$AW$60, _xlpm.z, Bicester!$AJ$45:$AJ$60, IF(_xlfn.XLOOKUP($C514,_xlfn.XLOOKUP(J$494,_xlpm.x,_xlpm.y,""),_xlpm.z,"Not Declared")="", "Name not recorded",  _xlfn.XLOOKUP($C514,_xlfn.XLOOKUP(J$494,_xlpm.x,_xlpm.y,""),_xlpm.z,"Not Declared")))</f>
        <v>Not Declared</v>
      </c>
      <c r="K514" s="729" t="str" cm="1">
        <f t="array" ref="K514">_xlfn.LET(_xlpm.x, Bicester!$AL$43:$AW$43, _xlpm.y, Bicester!$AL$45:$AW$60, _xlpm.z, Bicester!$AJ$45:$AJ$60, IF(_xlfn.XLOOKUP($C514,_xlfn.XLOOKUP(K$494,_xlpm.x,_xlpm.y,""),_xlpm.z,"Not Declared")="", "Name not recorded",  _xlfn.XLOOKUP($C514,_xlfn.XLOOKUP(K$494,_xlpm.x,_xlpm.y,""),_xlpm.z,"Not Declared")))</f>
        <v>Not Declared</v>
      </c>
      <c r="L514" s="729" t="str" cm="1">
        <f t="array" ref="L514">_xlfn.LET(_xlpm.x, Bicester!$AL$43:$AW$43, _xlpm.y, Bicester!$AL$45:$AW$60, _xlpm.z, Bicester!$AJ$45:$AJ$60, IF(_xlfn.XLOOKUP($C514,_xlfn.XLOOKUP(L$494,_xlpm.x,_xlpm.y,""),_xlpm.z,"Not Declared")="", "Name not recorded",  _xlfn.XLOOKUP($C514,_xlfn.XLOOKUP(L$494,_xlpm.x,_xlpm.y,""),_xlpm.z,"Not Declared")))</f>
        <v>Not Declared</v>
      </c>
      <c r="M514" s="729" t="str" cm="1">
        <f t="array" ref="M514">_xlfn.LET(_xlpm.x, Bicester!$AL$43:$AW$43, _xlpm.y, Bicester!$AL$45:$AW$60, _xlpm.z, Bicester!$AJ$45:$AJ$60, IF(_xlfn.XLOOKUP($C514,_xlfn.XLOOKUP(M$494,_xlpm.x,_xlpm.y,""),_xlpm.z,"Not Declared")="", "Name not recorded",  _xlfn.XLOOKUP($C514,_xlfn.XLOOKUP(M$494,_xlpm.x,_xlpm.y,""),_xlpm.z,"Not Declared")))</f>
        <v>Not Declared</v>
      </c>
      <c r="N514" s="729" t="str" cm="1">
        <f t="array" ref="N514">_xlfn.LET(_xlpm.x, Bicester!$AL$43:$AW$43, _xlpm.y, Bicester!$AL$45:$AW$60, _xlpm.z, Bicester!$AJ$45:$AJ$60, IF(_xlfn.XLOOKUP($C514,_xlfn.XLOOKUP(N$494,_xlpm.x,_xlpm.y,""),_xlpm.z,"Not Declared")="", "Name not recorded",  _xlfn.XLOOKUP($C514,_xlfn.XLOOKUP(N$494,_xlpm.x,_xlpm.y,""),_xlpm.z,"Not Declared")))</f>
        <v>Not Declared</v>
      </c>
      <c r="O514" s="729" t="str" cm="1">
        <f t="array" ref="O514">_xlfn.LET(_xlpm.x, Bicester!$AL$43:$AW$43, _xlpm.y, Bicester!$AL$45:$AW$60, _xlpm.z, Bicester!$AJ$45:$AJ$60, IF(_xlfn.XLOOKUP($C514,_xlfn.XLOOKUP(O$494,_xlpm.x,_xlpm.y,""),_xlpm.z,"Not Declared")="", "Name not recorded",  _xlfn.XLOOKUP($C514,_xlfn.XLOOKUP(O$494,_xlpm.x,_xlpm.y,""),_xlpm.z,"Not Declared")))</f>
        <v>Not Declared</v>
      </c>
      <c r="P514" s="732"/>
      <c r="Q514" s="732"/>
      <c r="R514" s="732"/>
      <c r="S514" s="732"/>
      <c r="T514" s="732"/>
      <c r="U514" s="732"/>
      <c r="V514" s="732"/>
      <c r="W514" s="732"/>
      <c r="X514" s="732"/>
      <c r="Y514" s="89"/>
      <c r="Z514" s="433"/>
      <c r="AA514" s="747" t="str" cm="1">
        <f t="array" ref="AA514">_xlfn.LET(_xlpm.a,_xlfn.XLOOKUP(1,('Number Allocation'!$C$6:$C$1483=AC514)*('Number Allocation'!$D$6:$D$1483=AD514),'Number Allocation'!$A$6:$A$1483,"..."),IF(_xlpm.a="","...",_xlpm.a))</f>
        <v>...</v>
      </c>
      <c r="AB514" s="747">
        <v>0</v>
      </c>
      <c r="AC514" s="12" t="str">
        <v>Not Declared</v>
      </c>
      <c r="AD514" s="12" t="str">
        <v>Banbury Harriers AC</v>
      </c>
      <c r="AE514" s="747"/>
      <c r="AF514" s="12"/>
      <c r="AG514" s="425"/>
      <c r="AH514" s="433"/>
      <c r="AI514" s="747" t="str" cm="1">
        <f t="array" ref="AI514">_xlfn.LET(_xlpm.a,_xlfn.XLOOKUP(1,('Number Allocation'!$C$6:$C$1483=AK514)*('Number Allocation'!$D$6:$D$1483=AL514),'Number Allocation'!$A$6:$A$1483,"..."),IF(_xlpm.a="","...",_xlpm.a))</f>
        <v>...</v>
      </c>
      <c r="AJ514" s="747">
        <v>0</v>
      </c>
      <c r="AK514" s="12" t="str">
        <v>Not Declared</v>
      </c>
      <c r="AL514" s="12" t="str">
        <v>Team Kennet</v>
      </c>
      <c r="AM514" s="747"/>
      <c r="AN514" s="12"/>
      <c r="AO514" s="425"/>
      <c r="AP514" s="433"/>
      <c r="AQ514" s="747" t="str" cm="1">
        <f t="array" ref="AQ514">_xlfn.LET(_xlpm.a,_xlfn.XLOOKUP(1,('Number Allocation'!$C$6:$C$1483=AS514)*('Number Allocation'!$D$6:$D$1483=AT514),'Number Allocation'!$A$6:$A$1483,"..."),IF(_xlpm.a="","...",_xlpm.a))</f>
        <v>...</v>
      </c>
      <c r="AR514" s="747">
        <v>0</v>
      </c>
      <c r="AS514" s="12" t="str">
        <v>Not Declared</v>
      </c>
      <c r="AT514" s="12" t="str">
        <v>Radley AC</v>
      </c>
      <c r="AU514" s="747"/>
      <c r="AV514" s="12"/>
      <c r="AW514" s="425"/>
      <c r="AX514" s="433"/>
      <c r="AY514" s="747" t="str" cm="1">
        <f t="array" ref="AY514">_xlfn.LET(_xlpm.a,_xlfn.XLOOKUP(1,('Number Allocation'!$C$6:$C$1483=BA514)*('Number Allocation'!$D$6:$D$1483=BB514),'Number Allocation'!$A$6:$A$1483,"..."),IF(_xlpm.a="","...",_xlpm.a))</f>
        <v>...</v>
      </c>
      <c r="AZ514" s="747">
        <v>0</v>
      </c>
      <c r="BA514" s="12" t="str">
        <v>Not Declared</v>
      </c>
      <c r="BB514" s="12" t="str">
        <v>Witney Road Runners</v>
      </c>
      <c r="BC514" s="747"/>
      <c r="BD514" s="12"/>
      <c r="BE514" s="425"/>
      <c r="BF514" s="433"/>
      <c r="BG514" s="747" t="str" cm="1">
        <f t="array" ref="BG514">_xlfn.LET(_xlpm.a,_xlfn.XLOOKUP(1,('Number Allocation'!$C$6:$C$1483=BI514)*('Number Allocation'!$D$6:$D$1483=BJ514),'Number Allocation'!$A$6:$A$1483,"..."),IF(_xlpm.a="","...",_xlpm.a))</f>
        <v>...</v>
      </c>
      <c r="BH514" s="747">
        <v>0</v>
      </c>
      <c r="BI514" s="12" t="str">
        <v>Not Declared</v>
      </c>
      <c r="BJ514" s="12" t="str">
        <v>Abingdon AC</v>
      </c>
      <c r="BK514" s="747"/>
      <c r="BL514" s="12"/>
      <c r="BM514" s="425"/>
      <c r="BN514" s="433"/>
      <c r="BO514" s="747" t="str" cm="1">
        <f t="array" ref="BO514">_xlfn.LET(_xlpm.a,_xlfn.XLOOKUP(1,('Number Allocation'!$C$6:$C$1483=BQ514)*('Number Allocation'!$D$6:$D$1483=BR514),'Number Allocation'!$A$6:$A$1483,"..."),IF(_xlpm.a="","...",_xlpm.a))</f>
        <v>...</v>
      </c>
      <c r="BP514" s="747">
        <v>0</v>
      </c>
      <c r="BQ514" s="12" t="str">
        <v>Not Declared</v>
      </c>
      <c r="BR514" s="12" t="str">
        <v>Oxford City AC</v>
      </c>
      <c r="BS514" s="747"/>
      <c r="BT514" s="12"/>
      <c r="BU514" s="425"/>
      <c r="BV514" s="433"/>
      <c r="BW514" s="747" t="str" cm="1">
        <f t="array" ref="BW514">_xlfn.LET(_xlpm.a,_xlfn.XLOOKUP(1,('Number Allocation'!$C$6:$C$1483=BY514)*('Number Allocation'!$D$6:$D$1483=BZ514),'Number Allocation'!$A$6:$A$1483,"..."),IF(_xlpm.a="","...",_xlpm.a))</f>
        <v>...</v>
      </c>
      <c r="BX514" s="747">
        <v>0</v>
      </c>
      <c r="BY514" s="12" t="str">
        <v>Not Declared</v>
      </c>
      <c r="BZ514" s="12" t="str">
        <v>Abingdon AC</v>
      </c>
      <c r="CA514" s="479"/>
      <c r="CB514" s="480"/>
      <c r="CC514" s="481"/>
      <c r="CD514" s="433"/>
      <c r="CE514" s="747" t="str" cm="1">
        <f t="array" ref="CE514">_xlfn.LET(_xlpm.a,_xlfn.XLOOKUP(1,('Number Allocation'!$C$6:$C$1483=CG514)*('Number Allocation'!$D$6:$D$1483=CH514),'Number Allocation'!$A$6:$A$1483,"..."),IF(_xlpm.a="","...",_xlpm.a))</f>
        <v>...</v>
      </c>
      <c r="CF514" s="747">
        <v>0</v>
      </c>
      <c r="CG514" s="12" t="str">
        <v>Not Declared</v>
      </c>
      <c r="CH514" s="12" t="str">
        <v>Bicester AC</v>
      </c>
      <c r="CI514" s="479"/>
      <c r="CJ514" s="480"/>
      <c r="CK514" s="481"/>
      <c r="CL514" s="433"/>
      <c r="CM514" s="747" t="str" cm="1">
        <f t="array" ref="CM514">_xlfn.LET(_xlpm.a,_xlfn.XLOOKUP(1,('Number Allocation'!$C$6:$C$1483=CO514)*('Number Allocation'!$D$6:$D$1483=CP514),'Number Allocation'!$A$6:$A$1483,"..."),IF(_xlpm.a="","...",_xlpm.a))</f>
        <v>...</v>
      </c>
      <c r="CN514" s="747">
        <v>0</v>
      </c>
      <c r="CO514" s="12" t="str">
        <v>Not Declared</v>
      </c>
      <c r="CP514" s="12" t="str">
        <v>Team Kennet</v>
      </c>
      <c r="CQ514" s="479"/>
      <c r="CR514" s="480"/>
      <c r="CS514" s="481"/>
      <c r="CT514" s="433"/>
      <c r="CU514" s="747" t="str" cm="1">
        <f t="array" ref="CU514">_xlfn.LET(_xlpm.a,_xlfn.XLOOKUP(1,('Number Allocation'!$C$6:$C$1483=CW514)*('Number Allocation'!$D$6:$D$1483=CX514),'Number Allocation'!$A$6:$A$1483,"..."),IF(_xlpm.a="","...",_xlpm.a))</f>
        <v>...</v>
      </c>
      <c r="CV514" s="747">
        <v>0</v>
      </c>
      <c r="CW514" s="12" t="str">
        <v>Not Declared</v>
      </c>
      <c r="CX514" s="12" t="str">
        <v>Witney Road Runners</v>
      </c>
      <c r="CY514" s="479"/>
      <c r="CZ514" s="480"/>
      <c r="DA514" s="481"/>
      <c r="DB514" s="433"/>
      <c r="DC514" s="747" t="str" cm="1">
        <f t="array" ref="DC514">_xlfn.LET(_xlpm.a,_xlfn.XLOOKUP(1,('Number Allocation'!$C$6:$C$1483=DE514)*('Number Allocation'!$D$6:$D$1483=DF514),'Number Allocation'!$A$6:$A$1483,"..."),IF(_xlpm.a="","...",_xlpm.a))</f>
        <v>...</v>
      </c>
      <c r="DD514" s="747">
        <v>0</v>
      </c>
      <c r="DE514" s="12" t="str">
        <v>Not Declared</v>
      </c>
      <c r="DF514" s="12" t="str">
        <v>Bicester AC</v>
      </c>
      <c r="DG514" s="479"/>
      <c r="DH514" s="480"/>
      <c r="DI514" s="481"/>
      <c r="DJ514" s="433"/>
      <c r="DK514" s="747" t="str" cm="1">
        <f t="array" ref="DK514">_xlfn.LET(_xlpm.a,_xlfn.XLOOKUP(1,('Number Allocation'!$C$6:$C$1483=DM514)*('Number Allocation'!$D$6:$D$1483=DN514),'Number Allocation'!$A$6:$A$1483,"..."),IF(_xlpm.a="","...",_xlpm.a))</f>
        <v>...</v>
      </c>
      <c r="DL514" s="747">
        <v>0</v>
      </c>
      <c r="DM514" s="12" t="str">
        <v>Not Declared</v>
      </c>
      <c r="DN514" s="12" t="str">
        <v>Abingdon AC</v>
      </c>
      <c r="DO514" s="479"/>
      <c r="DP514" s="480"/>
      <c r="DQ514" s="481"/>
      <c r="DW514" s="12"/>
      <c r="DX514" s="12"/>
      <c r="DY514" s="12"/>
      <c r="DZ514" s="15"/>
      <c r="EA514" s="15"/>
    </row>
    <row r="515" spans="1:131" s="359" customFormat="1" ht="21" customHeight="1">
      <c r="A515" s="358" t="str">
        <f>A513</f>
        <v>Bicester AC</v>
      </c>
      <c r="B515" s="729"/>
      <c r="C515" s="729" t="s">
        <v>517</v>
      </c>
      <c r="D515" s="729" t="str" cm="1">
        <f t="array" ref="D515">_xlfn.LET(_xlpm.x, Bicester!$AL$43:$AW$43, _xlpm.y, Bicester!$AL$45:$AW$60, _xlpm.z, Bicester!$AJ$45:$AJ$60, IF(_xlfn.XLOOKUP($C515,_xlfn.XLOOKUP(D$494,_xlpm.x,_xlpm.y,""),_xlpm.z,"Not Declared")="", "Name not recorded",  _xlfn.XLOOKUP($C515,_xlfn.XLOOKUP(D$494,_xlpm.x,_xlpm.y,""),_xlpm.z,"Not Declared")))</f>
        <v>Not Declared</v>
      </c>
      <c r="E515" s="729" t="str" cm="1">
        <f t="array" ref="E515">_xlfn.LET(_xlpm.x, Bicester!$AL$43:$AW$43, _xlpm.y, Bicester!$AL$45:$AW$60, _xlpm.z, Bicester!$AJ$45:$AJ$60, IF(_xlfn.XLOOKUP($C515,_xlfn.XLOOKUP(E$494,_xlpm.x,_xlpm.y,""),_xlpm.z,"Not Declared")="", "Name not recorded",  _xlfn.XLOOKUP($C515,_xlfn.XLOOKUP(E$494,_xlpm.x,_xlpm.y,""),_xlpm.z,"Not Declared")))</f>
        <v>Not Declared</v>
      </c>
      <c r="F515" s="729" t="str" cm="1">
        <f t="array" ref="F515">_xlfn.LET(_xlpm.x, Bicester!$AL$43:$AW$43, _xlpm.y, Bicester!$AL$45:$AW$60, _xlpm.z, Bicester!$AJ$45:$AJ$60, IF(_xlfn.XLOOKUP($C515,_xlfn.XLOOKUP(F$494,_xlpm.x,_xlpm.y,""),_xlpm.z,"Not Declared")="", "Name not recorded",  _xlfn.XLOOKUP($C515,_xlfn.XLOOKUP(F$494,_xlpm.x,_xlpm.y,""),_xlpm.z,"Not Declared")))</f>
        <v>Not Declared</v>
      </c>
      <c r="G515" s="729" t="str" cm="1">
        <f t="array" ref="G515">_xlfn.LET(_xlpm.x, Bicester!$AL$43:$AW$43, _xlpm.y, Bicester!$AL$45:$AW$60, _xlpm.z, Bicester!$AJ$45:$AJ$60, IF(_xlfn.XLOOKUP($C515,_xlfn.XLOOKUP(G$494,_xlpm.x,_xlpm.y,""),_xlpm.z,"Not Declared")="", "Name not recorded",  _xlfn.XLOOKUP($C515,_xlfn.XLOOKUP(G$494,_xlpm.x,_xlpm.y,""),_xlpm.z,"Not Declared")))</f>
        <v>Not Declared</v>
      </c>
      <c r="H515" s="729" t="str" cm="1">
        <f t="array" ref="H515">_xlfn.LET(_xlpm.x, Bicester!$AL$43:$AW$43, _xlpm.y, Bicester!$AL$45:$AW$60, _xlpm.z, Bicester!$AJ$45:$AJ$60, IF(_xlfn.XLOOKUP($C515,_xlfn.XLOOKUP(H$494,_xlpm.x,_xlpm.y,""),_xlpm.z,"Not Declared")="", "Name not recorded",  _xlfn.XLOOKUP($C515,_xlfn.XLOOKUP(H$494,_xlpm.x,_xlpm.y,""),_xlpm.z,"Not Declared")))</f>
        <v>Not Declared</v>
      </c>
      <c r="I515" s="729" t="str" cm="1">
        <f t="array" ref="I515">_xlfn.LET(_xlpm.x, Bicester!$AL$43:$AW$43, _xlpm.y, Bicester!$AL$45:$AW$60, _xlpm.z, Bicester!$AJ$45:$AJ$60, IF(_xlfn.XLOOKUP($C515,_xlfn.XLOOKUP(I$494,_xlpm.x,_xlpm.y,""),_xlpm.z,"Not Declared")="", "Name not recorded",  _xlfn.XLOOKUP($C515,_xlfn.XLOOKUP(I$494,_xlpm.x,_xlpm.y,""),_xlpm.z,"Not Declared")))</f>
        <v>Not Declared</v>
      </c>
      <c r="J515" s="729" t="str" cm="1">
        <f t="array" ref="J515">_xlfn.LET(_xlpm.x, Bicester!$AL$43:$AW$43, _xlpm.y, Bicester!$AL$45:$AW$60, _xlpm.z, Bicester!$AJ$45:$AJ$60, IF(_xlfn.XLOOKUP($C515,_xlfn.XLOOKUP(J$494,_xlpm.x,_xlpm.y,""),_xlpm.z,"Not Declared")="", "Name not recorded",  _xlfn.XLOOKUP($C515,_xlfn.XLOOKUP(J$494,_xlpm.x,_xlpm.y,""),_xlpm.z,"Not Declared")))</f>
        <v>Not Declared</v>
      </c>
      <c r="K515" s="729" t="str" cm="1">
        <f t="array" ref="K515">_xlfn.LET(_xlpm.x, Bicester!$AL$43:$AW$43, _xlpm.y, Bicester!$AL$45:$AW$60, _xlpm.z, Bicester!$AJ$45:$AJ$60, IF(_xlfn.XLOOKUP($C515,_xlfn.XLOOKUP(K$494,_xlpm.x,_xlpm.y,""),_xlpm.z,"Not Declared")="", "Name not recorded",  _xlfn.XLOOKUP($C515,_xlfn.XLOOKUP(K$494,_xlpm.x,_xlpm.y,""),_xlpm.z,"Not Declared")))</f>
        <v>Not Declared</v>
      </c>
      <c r="L515" s="729" t="str" cm="1">
        <f t="array" ref="L515">_xlfn.LET(_xlpm.x, Bicester!$AL$43:$AW$43, _xlpm.y, Bicester!$AL$45:$AW$60, _xlpm.z, Bicester!$AJ$45:$AJ$60, IF(_xlfn.XLOOKUP($C515,_xlfn.XLOOKUP(L$494,_xlpm.x,_xlpm.y,""),_xlpm.z,"Not Declared")="", "Name not recorded",  _xlfn.XLOOKUP($C515,_xlfn.XLOOKUP(L$494,_xlpm.x,_xlpm.y,""),_xlpm.z,"Not Declared")))</f>
        <v>Not Declared</v>
      </c>
      <c r="M515" s="729" t="str" cm="1">
        <f t="array" ref="M515">_xlfn.LET(_xlpm.x, Bicester!$AL$43:$AW$43, _xlpm.y, Bicester!$AL$45:$AW$60, _xlpm.z, Bicester!$AJ$45:$AJ$60, IF(_xlfn.XLOOKUP($C515,_xlfn.XLOOKUP(M$494,_xlpm.x,_xlpm.y,""),_xlpm.z,"Not Declared")="", "Name not recorded",  _xlfn.XLOOKUP($C515,_xlfn.XLOOKUP(M$494,_xlpm.x,_xlpm.y,""),_xlpm.z,"Not Declared")))</f>
        <v>Not Declared</v>
      </c>
      <c r="N515" s="729" t="str" cm="1">
        <f t="array" ref="N515">_xlfn.LET(_xlpm.x, Bicester!$AL$43:$AW$43, _xlpm.y, Bicester!$AL$45:$AW$60, _xlpm.z, Bicester!$AJ$45:$AJ$60, IF(_xlfn.XLOOKUP($C515,_xlfn.XLOOKUP(N$494,_xlpm.x,_xlpm.y,""),_xlpm.z,"Not Declared")="", "Name not recorded",  _xlfn.XLOOKUP($C515,_xlfn.XLOOKUP(N$494,_xlpm.x,_xlpm.y,""),_xlpm.z,"Not Declared")))</f>
        <v>Not Declared</v>
      </c>
      <c r="O515" s="729" t="str" cm="1">
        <f t="array" ref="O515">_xlfn.LET(_xlpm.x, Bicester!$AL$43:$AW$43, _xlpm.y, Bicester!$AL$45:$AW$60, _xlpm.z, Bicester!$AJ$45:$AJ$60, IF(_xlfn.XLOOKUP($C515,_xlfn.XLOOKUP(O$494,_xlpm.x,_xlpm.y,""),_xlpm.z,"Not Declared")="", "Name not recorded",  _xlfn.XLOOKUP($C515,_xlfn.XLOOKUP(O$494,_xlpm.x,_xlpm.y,""),_xlpm.z,"Not Declared")))</f>
        <v>Not Declared</v>
      </c>
      <c r="P515" s="79" t="s">
        <v>517</v>
      </c>
      <c r="Q515" s="729" t="s">
        <v>319</v>
      </c>
      <c r="R515" s="729" t="s">
        <v>320</v>
      </c>
      <c r="S515" s="729" t="s">
        <v>321</v>
      </c>
      <c r="T515" s="729" t="str" cm="1">
        <f t="array" ref="T515">_xlfn.LET(_xlpm.x,Bicester!$AL$43:$AX$43, _xlpm.y, Bicester!$AL$45:$AX$60, _xlpm.z, Bicester!$AJ$45:$AJ$60, IF(_xlfn.XLOOKUP(P515,_xlfn.XLOOKUP(T$494,_xlpm.x,_xlpm.y,""),_xlpm.z,"Not Declared")="", "Name not recorded",  _xlfn.XLOOKUP(P515,_xlfn.XLOOKUP(T$494,_xlpm.x,_xlpm.y,""),_xlpm.z,"Not Declared")))</f>
        <v>Not Declared</v>
      </c>
      <c r="U515" s="729" t="str" cm="1">
        <f t="array" ref="U515">_xlfn.LET(_xlpm.x,Bicester!$AL$43:$AX$43, _xlpm.y, Bicester!$AL$45:$AX$60, _xlpm.z, Bicester!$AJ$45:$AJ$60, IF(_xlfn.XLOOKUP(Q515,_xlfn.XLOOKUP(U$494,_xlpm.x,_xlpm.y,""),_xlpm.z,"Not Declared")="", "Name not recorded",  _xlfn.XLOOKUP(Q515,_xlfn.XLOOKUP(U$494,_xlpm.x,_xlpm.y,""),_xlpm.z,"Not Declared")))</f>
        <v>Not Declared</v>
      </c>
      <c r="V515" s="729" t="str" cm="1">
        <f t="array" ref="V515">_xlfn.LET(_xlpm.x,Bicester!$AL$43:$AX$43, _xlpm.y, Bicester!$AL$45:$AX$60, _xlpm.z, Bicester!$AJ$45:$AJ$60, IF(_xlfn.XLOOKUP(R515,_xlfn.XLOOKUP(V$494,_xlpm.x,_xlpm.y,""),_xlpm.z,"Not Declared")="", "Name not recorded",  _xlfn.XLOOKUP(R515,_xlfn.XLOOKUP(V$494,_xlpm.x,_xlpm.y,""),_xlpm.z,"Not Declared")))</f>
        <v>Not Declared</v>
      </c>
      <c r="W515" s="729" t="str" cm="1">
        <f t="array" ref="W515">_xlfn.LET(_xlpm.x,Bicester!$AL$43:$AX$43, _xlpm.y, Bicester!$AL$45:$AX$60, _xlpm.z, Bicester!$AJ$45:$AJ$60, IF(_xlfn.XLOOKUP(S515,_xlfn.XLOOKUP(W$494,_xlpm.x,_xlpm.y,""),_xlpm.z,"Not Declared")="", "Name not recorded",  _xlfn.XLOOKUP(S515,_xlfn.XLOOKUP(W$494,_xlpm.x,_xlpm.y,""),_xlpm.z,"Not Declared")))</f>
        <v>Not Declared</v>
      </c>
      <c r="X515" s="358" t="str">
        <f>_xlfn.TEXTJOIN(", ",,T515:W515)</f>
        <v>Not Declared, Not Declared, Not Declared, Not Declared</v>
      </c>
      <c r="Y515" s="89"/>
      <c r="Z515" s="433"/>
      <c r="AA515" s="747" t="str" cm="1">
        <f t="array" ref="AA515">_xlfn.LET(_xlpm.a,_xlfn.XLOOKUP(1,('Number Allocation'!$C$6:$C$1483=AC515)*('Number Allocation'!$D$6:$D$1483=AD515),'Number Allocation'!$A$6:$A$1483,"..."),IF(_xlpm.a="","...",_xlpm.a))</f>
        <v>...</v>
      </c>
      <c r="AB515" s="747">
        <v>0</v>
      </c>
      <c r="AC515" s="12" t="str">
        <v>Not Declared</v>
      </c>
      <c r="AD515" s="12" t="str">
        <v>Oxford City AC</v>
      </c>
      <c r="AE515" s="747"/>
      <c r="AF515" s="12"/>
      <c r="AG515" s="425"/>
      <c r="AH515" s="433"/>
      <c r="AI515" s="747" t="str" cm="1">
        <f t="array" ref="AI515">_xlfn.LET(_xlpm.a,_xlfn.XLOOKUP(1,('Number Allocation'!$C$6:$C$1483=AK515)*('Number Allocation'!$D$6:$D$1483=AL515),'Number Allocation'!$A$6:$A$1483,"..."),IF(_xlpm.a="","...",_xlpm.a))</f>
        <v>...</v>
      </c>
      <c r="AJ515" s="747">
        <v>0</v>
      </c>
      <c r="AK515" s="12" t="str">
        <v>Not Declared</v>
      </c>
      <c r="AL515" s="12" t="str">
        <v>Abingdon AC</v>
      </c>
      <c r="AM515" s="747"/>
      <c r="AN515" s="12"/>
      <c r="AO515" s="425"/>
      <c r="AP515" s="433"/>
      <c r="AQ515" s="747" t="str" cm="1">
        <f t="array" ref="AQ515">_xlfn.LET(_xlpm.a,_xlfn.XLOOKUP(1,('Number Allocation'!$C$6:$C$1483=AS515)*('Number Allocation'!$D$6:$D$1483=AT515),'Number Allocation'!$A$6:$A$1483,"..."),IF(_xlpm.a="","...",_xlpm.a))</f>
        <v>...</v>
      </c>
      <c r="AR515" s="747">
        <v>0</v>
      </c>
      <c r="AS515" s="12" t="str">
        <v>Not Declared</v>
      </c>
      <c r="AT515" s="12" t="str">
        <v>Banbury Harriers AC</v>
      </c>
      <c r="AU515" s="747"/>
      <c r="AV515" s="12"/>
      <c r="AW515" s="425"/>
      <c r="AX515" s="433"/>
      <c r="AY515" s="747" t="str" cm="1">
        <f t="array" ref="AY515">_xlfn.LET(_xlpm.a,_xlfn.XLOOKUP(1,('Number Allocation'!$C$6:$C$1483=BA515)*('Number Allocation'!$D$6:$D$1483=BB515),'Number Allocation'!$A$6:$A$1483,"..."),IF(_xlpm.a="","...",_xlpm.a))</f>
        <v>...</v>
      </c>
      <c r="AZ515" s="747">
        <v>0</v>
      </c>
      <c r="BA515" s="12" t="str">
        <v>Not Declared</v>
      </c>
      <c r="BB515" s="12" t="str">
        <v>Radley AC</v>
      </c>
      <c r="BC515" s="747"/>
      <c r="BD515" s="12"/>
      <c r="BE515" s="425"/>
      <c r="BF515" s="433"/>
      <c r="BG515" s="747" t="str" cm="1">
        <f t="array" ref="BG515">_xlfn.LET(_xlpm.a,_xlfn.XLOOKUP(1,('Number Allocation'!$C$6:$C$1483=BI515)*('Number Allocation'!$D$6:$D$1483=BJ515),'Number Allocation'!$A$6:$A$1483,"..."),IF(_xlpm.a="","...",_xlpm.a))</f>
        <v>...</v>
      </c>
      <c r="BH515" s="747">
        <v>0</v>
      </c>
      <c r="BI515" s="12" t="str">
        <v>Not Declared</v>
      </c>
      <c r="BJ515" s="12" t="str">
        <v>Witney Road Runners</v>
      </c>
      <c r="BK515" s="747"/>
      <c r="BL515" s="12"/>
      <c r="BM515" s="425"/>
      <c r="BN515" s="433"/>
      <c r="BO515" s="747" t="str" cm="1">
        <f t="array" ref="BO515">_xlfn.LET(_xlpm.a,_xlfn.XLOOKUP(1,('Number Allocation'!$C$6:$C$1483=BQ515)*('Number Allocation'!$D$6:$D$1483=BR515),'Number Allocation'!$A$6:$A$1483,"..."),IF(_xlpm.a="","...",_xlpm.a))</f>
        <v>...</v>
      </c>
      <c r="BP515" s="747">
        <v>0</v>
      </c>
      <c r="BQ515" s="12" t="str">
        <v>Not Declared</v>
      </c>
      <c r="BR515" s="12" t="str">
        <v>Witney Road Runners</v>
      </c>
      <c r="BS515" s="747"/>
      <c r="BT515" s="12"/>
      <c r="BU515" s="425"/>
      <c r="BV515" s="433"/>
      <c r="BW515" s="747" t="str" cm="1">
        <f t="array" ref="BW515">_xlfn.LET(_xlpm.a,_xlfn.XLOOKUP(1,('Number Allocation'!$C$6:$C$1483=BY515)*('Number Allocation'!$D$6:$D$1483=BZ515),'Number Allocation'!$A$6:$A$1483,"..."),IF(_xlpm.a="","...",_xlpm.a))</f>
        <v>...</v>
      </c>
      <c r="BX515" s="747">
        <v>0</v>
      </c>
      <c r="BY515" s="12" t="str">
        <v>Not Declared</v>
      </c>
      <c r="BZ515" s="12" t="str">
        <v>Team Kennet</v>
      </c>
      <c r="CA515" s="479"/>
      <c r="CB515" s="480"/>
      <c r="CC515" s="481"/>
      <c r="CD515" s="433"/>
      <c r="CE515" s="747" t="str" cm="1">
        <f t="array" ref="CE515">_xlfn.LET(_xlpm.a,_xlfn.XLOOKUP(1,('Number Allocation'!$C$6:$C$1483=CG515)*('Number Allocation'!$D$6:$D$1483=CH515),'Number Allocation'!$A$6:$A$1483,"..."),IF(_xlpm.a="","...",_xlpm.a))</f>
        <v>...</v>
      </c>
      <c r="CF515" s="747">
        <v>0</v>
      </c>
      <c r="CG515" s="12" t="str">
        <v>Not Declared</v>
      </c>
      <c r="CH515" s="12" t="str">
        <v>Abingdon AC</v>
      </c>
      <c r="CI515" s="479"/>
      <c r="CJ515" s="480"/>
      <c r="CK515" s="481"/>
      <c r="CL515" s="433"/>
      <c r="CM515" s="747" t="str" cm="1">
        <f t="array" ref="CM515">_xlfn.LET(_xlpm.a,_xlfn.XLOOKUP(1,('Number Allocation'!$C$6:$C$1483=CO515)*('Number Allocation'!$D$6:$D$1483=CP515),'Number Allocation'!$A$6:$A$1483,"..."),IF(_xlpm.a="","...",_xlpm.a))</f>
        <v>...</v>
      </c>
      <c r="CN515" s="747">
        <v>0</v>
      </c>
      <c r="CO515" s="12" t="str">
        <v>Not Declared</v>
      </c>
      <c r="CP515" s="12" t="str">
        <v>White Horse Harriers</v>
      </c>
      <c r="CQ515" s="479"/>
      <c r="CR515" s="480"/>
      <c r="CS515" s="481"/>
      <c r="CT515" s="433"/>
      <c r="CU515" s="747" t="str" cm="1">
        <f t="array" ref="CU515">_xlfn.LET(_xlpm.a,_xlfn.XLOOKUP(1,('Number Allocation'!$C$6:$C$1483=CW515)*('Number Allocation'!$D$6:$D$1483=CX515),'Number Allocation'!$A$6:$A$1483,"..."),IF(_xlpm.a="","...",_xlpm.a))</f>
        <v>...</v>
      </c>
      <c r="CV515" s="747">
        <v>0</v>
      </c>
      <c r="CW515" s="12" t="str">
        <v>Not Declared</v>
      </c>
      <c r="CX515" s="12" t="str">
        <v>Banbury Harriers AC</v>
      </c>
      <c r="CY515" s="479"/>
      <c r="CZ515" s="480"/>
      <c r="DA515" s="481"/>
      <c r="DB515" s="433"/>
      <c r="DC515" s="747" t="str" cm="1">
        <f t="array" ref="DC515">_xlfn.LET(_xlpm.a,_xlfn.XLOOKUP(1,('Number Allocation'!$C$6:$C$1483=DE515)*('Number Allocation'!$D$6:$D$1483=DF515),'Number Allocation'!$A$6:$A$1483,"..."),IF(_xlpm.a="","...",_xlpm.a))</f>
        <v>...</v>
      </c>
      <c r="DD515" s="747">
        <v>0</v>
      </c>
      <c r="DE515" s="12" t="str">
        <v>Not Declared</v>
      </c>
      <c r="DF515" s="12" t="str">
        <v>White Horse Harriers</v>
      </c>
      <c r="DG515" s="479"/>
      <c r="DH515" s="480"/>
      <c r="DI515" s="481"/>
      <c r="DJ515" s="433"/>
      <c r="DK515" s="747" t="str" cm="1">
        <f t="array" ref="DK515">_xlfn.LET(_xlpm.a,_xlfn.XLOOKUP(1,('Number Allocation'!$C$6:$C$1483=DM515)*('Number Allocation'!$D$6:$D$1483=DN515),'Number Allocation'!$A$6:$A$1483,"..."),IF(_xlpm.a="","...",_xlpm.a))</f>
        <v>...</v>
      </c>
      <c r="DL515" s="747">
        <v>0</v>
      </c>
      <c r="DM515" s="12" t="str">
        <v>Not Declared</v>
      </c>
      <c r="DN515" s="12" t="str">
        <v>Oxford City AC</v>
      </c>
      <c r="DO515" s="479"/>
      <c r="DP515" s="480"/>
      <c r="DQ515" s="481"/>
      <c r="DW515" s="12"/>
      <c r="DX515" s="12"/>
      <c r="DY515" s="12"/>
      <c r="DZ515" s="15"/>
      <c r="EA515" s="15"/>
    </row>
    <row r="516" spans="1:131" s="359" customFormat="1" ht="21" customHeight="1">
      <c r="A516" s="358" t="str">
        <f t="shared" ref="A516:A520" si="56">A514</f>
        <v>Bicester AC</v>
      </c>
      <c r="B516" s="729"/>
      <c r="C516" s="729" t="s">
        <v>319</v>
      </c>
      <c r="D516" s="729" t="str" cm="1">
        <f t="array" ref="D516">_xlfn.LET(_xlpm.x, Bicester!$AL$43:$AW$43, _xlpm.y, Bicester!$AL$45:$AW$60, _xlpm.z, Bicester!$AJ$45:$AJ$60, IF(_xlfn.XLOOKUP($C516,_xlfn.XLOOKUP(D$494,_xlpm.x,_xlpm.y,""),_xlpm.z,"Not Declared")="", "Name not recorded",  _xlfn.XLOOKUP($C516,_xlfn.XLOOKUP(D$494,_xlpm.x,_xlpm.y,""),_xlpm.z,"Not Declared")))</f>
        <v>Not Declared</v>
      </c>
      <c r="E516" s="729" t="str" cm="1">
        <f t="array" ref="E516">_xlfn.LET(_xlpm.x, Bicester!$AL$43:$AW$43, _xlpm.y, Bicester!$AL$45:$AW$60, _xlpm.z, Bicester!$AJ$45:$AJ$60, IF(_xlfn.XLOOKUP($C516,_xlfn.XLOOKUP(E$494,_xlpm.x,_xlpm.y,""),_xlpm.z,"Not Declared")="", "Name not recorded",  _xlfn.XLOOKUP($C516,_xlfn.XLOOKUP(E$494,_xlpm.x,_xlpm.y,""),_xlpm.z,"Not Declared")))</f>
        <v>Not Declared</v>
      </c>
      <c r="F516" s="729" t="str" cm="1">
        <f t="array" ref="F516">_xlfn.LET(_xlpm.x, Bicester!$AL$43:$AW$43, _xlpm.y, Bicester!$AL$45:$AW$60, _xlpm.z, Bicester!$AJ$45:$AJ$60, IF(_xlfn.XLOOKUP($C516,_xlfn.XLOOKUP(F$494,_xlpm.x,_xlpm.y,""),_xlpm.z,"Not Declared")="", "Name not recorded",  _xlfn.XLOOKUP($C516,_xlfn.XLOOKUP(F$494,_xlpm.x,_xlpm.y,""),_xlpm.z,"Not Declared")))</f>
        <v>Not Declared</v>
      </c>
      <c r="G516" s="729" t="str" cm="1">
        <f t="array" ref="G516">_xlfn.LET(_xlpm.x, Bicester!$AL$43:$AW$43, _xlpm.y, Bicester!$AL$45:$AW$60, _xlpm.z, Bicester!$AJ$45:$AJ$60, IF(_xlfn.XLOOKUP($C516,_xlfn.XLOOKUP(G$494,_xlpm.x,_xlpm.y,""),_xlpm.z,"Not Declared")="", "Name not recorded",  _xlfn.XLOOKUP($C516,_xlfn.XLOOKUP(G$494,_xlpm.x,_xlpm.y,""),_xlpm.z,"Not Declared")))</f>
        <v>Not Declared</v>
      </c>
      <c r="H516" s="729" t="str" cm="1">
        <f t="array" ref="H516">_xlfn.LET(_xlpm.x, Bicester!$AL$43:$AW$43, _xlpm.y, Bicester!$AL$45:$AW$60, _xlpm.z, Bicester!$AJ$45:$AJ$60, IF(_xlfn.XLOOKUP($C516,_xlfn.XLOOKUP(H$494,_xlpm.x,_xlpm.y,""),_xlpm.z,"Not Declared")="", "Name not recorded",  _xlfn.XLOOKUP($C516,_xlfn.XLOOKUP(H$494,_xlpm.x,_xlpm.y,""),_xlpm.z,"Not Declared")))</f>
        <v>Not Declared</v>
      </c>
      <c r="I516" s="729" t="str" cm="1">
        <f t="array" ref="I516">_xlfn.LET(_xlpm.x, Bicester!$AL$43:$AW$43, _xlpm.y, Bicester!$AL$45:$AW$60, _xlpm.z, Bicester!$AJ$45:$AJ$60, IF(_xlfn.XLOOKUP($C516,_xlfn.XLOOKUP(I$494,_xlpm.x,_xlpm.y,""),_xlpm.z,"Not Declared")="", "Name not recorded",  _xlfn.XLOOKUP($C516,_xlfn.XLOOKUP(I$494,_xlpm.x,_xlpm.y,""),_xlpm.z,"Not Declared")))</f>
        <v>Not Declared</v>
      </c>
      <c r="J516" s="729" t="str" cm="1">
        <f t="array" ref="J516">_xlfn.LET(_xlpm.x, Bicester!$AL$43:$AW$43, _xlpm.y, Bicester!$AL$45:$AW$60, _xlpm.z, Bicester!$AJ$45:$AJ$60, IF(_xlfn.XLOOKUP($C516,_xlfn.XLOOKUP(J$494,_xlpm.x,_xlpm.y,""),_xlpm.z,"Not Declared")="", "Name not recorded",  _xlfn.XLOOKUP($C516,_xlfn.XLOOKUP(J$494,_xlpm.x,_xlpm.y,""),_xlpm.z,"Not Declared")))</f>
        <v>Not Declared</v>
      </c>
      <c r="K516" s="729" t="str" cm="1">
        <f t="array" ref="K516">_xlfn.LET(_xlpm.x, Bicester!$AL$43:$AW$43, _xlpm.y, Bicester!$AL$45:$AW$60, _xlpm.z, Bicester!$AJ$45:$AJ$60, IF(_xlfn.XLOOKUP($C516,_xlfn.XLOOKUP(K$494,_xlpm.x,_xlpm.y,""),_xlpm.z,"Not Declared")="", "Name not recorded",  _xlfn.XLOOKUP($C516,_xlfn.XLOOKUP(K$494,_xlpm.x,_xlpm.y,""),_xlpm.z,"Not Declared")))</f>
        <v>Not Declared</v>
      </c>
      <c r="L516" s="729" t="str" cm="1">
        <f t="array" ref="L516">_xlfn.LET(_xlpm.x, Bicester!$AL$43:$AW$43, _xlpm.y, Bicester!$AL$45:$AW$60, _xlpm.z, Bicester!$AJ$45:$AJ$60, IF(_xlfn.XLOOKUP($C516,_xlfn.XLOOKUP(L$494,_xlpm.x,_xlpm.y,""),_xlpm.z,"Not Declared")="", "Name not recorded",  _xlfn.XLOOKUP($C516,_xlfn.XLOOKUP(L$494,_xlpm.x,_xlpm.y,""),_xlpm.z,"Not Declared")))</f>
        <v>Not Declared</v>
      </c>
      <c r="M516" s="729" t="str" cm="1">
        <f t="array" ref="M516">_xlfn.LET(_xlpm.x, Bicester!$AL$43:$AW$43, _xlpm.y, Bicester!$AL$45:$AW$60, _xlpm.z, Bicester!$AJ$45:$AJ$60, IF(_xlfn.XLOOKUP($C516,_xlfn.XLOOKUP(M$494,_xlpm.x,_xlpm.y,""),_xlpm.z,"Not Declared")="", "Name not recorded",  _xlfn.XLOOKUP($C516,_xlfn.XLOOKUP(M$494,_xlpm.x,_xlpm.y,""),_xlpm.z,"Not Declared")))</f>
        <v>Not Declared</v>
      </c>
      <c r="N516" s="729" t="str" cm="1">
        <f t="array" ref="N516">_xlfn.LET(_xlpm.x, Bicester!$AL$43:$AW$43, _xlpm.y, Bicester!$AL$45:$AW$60, _xlpm.z, Bicester!$AJ$45:$AJ$60, IF(_xlfn.XLOOKUP($C516,_xlfn.XLOOKUP(N$494,_xlpm.x,_xlpm.y,""),_xlpm.z,"Not Declared")="", "Name not recorded",  _xlfn.XLOOKUP($C516,_xlfn.XLOOKUP(N$494,_xlpm.x,_xlpm.y,""),_xlpm.z,"Not Declared")))</f>
        <v>Not Declared</v>
      </c>
      <c r="O516" s="729" t="str" cm="1">
        <f t="array" ref="O516">_xlfn.LET(_xlpm.x, Bicester!$AL$43:$AW$43, _xlpm.y, Bicester!$AL$45:$AW$60, _xlpm.z, Bicester!$AJ$45:$AJ$60, IF(_xlfn.XLOOKUP($C516,_xlfn.XLOOKUP(O$494,_xlpm.x,_xlpm.y,""),_xlpm.z,"Not Declared")="", "Name not recorded",  _xlfn.XLOOKUP($C516,_xlfn.XLOOKUP(O$494,_xlpm.x,_xlpm.y,""),_xlpm.z,"Not Declared")))</f>
        <v>Not Declared</v>
      </c>
      <c r="P516" s="3"/>
      <c r="Q516" s="3"/>
      <c r="R516" s="3"/>
      <c r="S516" s="3"/>
      <c r="T516" s="3"/>
      <c r="U516" s="3"/>
      <c r="V516" s="3"/>
      <c r="W516" s="3"/>
      <c r="X516" s="12"/>
      <c r="Y516" s="89"/>
      <c r="Z516" s="433"/>
      <c r="AA516" s="747" t="str" cm="1">
        <f t="array" ref="AA516">_xlfn.LET(_xlpm.a,_xlfn.XLOOKUP(1,('Number Allocation'!$C$6:$C$1483=AC516)*('Number Allocation'!$D$6:$D$1483=AD516),'Number Allocation'!$A$6:$A$1483,"..."),IF(_xlpm.a="","...",_xlpm.a))</f>
        <v>...</v>
      </c>
      <c r="AB516" s="747">
        <v>0</v>
      </c>
      <c r="AC516" s="12" t="str">
        <v>Not Declared</v>
      </c>
      <c r="AD516" s="12" t="str">
        <v>Abingdon AC</v>
      </c>
      <c r="AE516" s="747"/>
      <c r="AF516" s="12"/>
      <c r="AG516" s="425"/>
      <c r="AH516" s="433"/>
      <c r="AI516" s="747" t="str" cm="1">
        <f t="array" ref="AI516">_xlfn.LET(_xlpm.a,_xlfn.XLOOKUP(1,('Number Allocation'!$C$6:$C$1483=AK516)*('Number Allocation'!$D$6:$D$1483=AL516),'Number Allocation'!$A$6:$A$1483,"..."),IF(_xlpm.a="","...",_xlpm.a))</f>
        <v>...</v>
      </c>
      <c r="AJ516" s="747">
        <v>0</v>
      </c>
      <c r="AK516" s="12" t="str">
        <v>Not Declared</v>
      </c>
      <c r="AL516" s="12" t="str">
        <v>Bicester AC</v>
      </c>
      <c r="AM516" s="747"/>
      <c r="AN516" s="12"/>
      <c r="AO516" s="425"/>
      <c r="AP516" s="433"/>
      <c r="AQ516" s="747" t="str" cm="1">
        <f t="array" ref="AQ516">_xlfn.LET(_xlpm.a,_xlfn.XLOOKUP(1,('Number Allocation'!$C$6:$C$1483=AS516)*('Number Allocation'!$D$6:$D$1483=AT516),'Number Allocation'!$A$6:$A$1483,"..."),IF(_xlpm.a="","...",_xlpm.a))</f>
        <v>...</v>
      </c>
      <c r="AR516" s="747">
        <v>0</v>
      </c>
      <c r="AS516" s="12" t="str">
        <v>Not Declared</v>
      </c>
      <c r="AT516" s="12" t="str">
        <v>Bicester AC</v>
      </c>
      <c r="AU516" s="747"/>
      <c r="AV516" s="12"/>
      <c r="AW516" s="425"/>
      <c r="AX516" s="433"/>
      <c r="AY516" s="747" t="str" cm="1">
        <f t="array" ref="AY516">_xlfn.LET(_xlpm.a,_xlfn.XLOOKUP(1,('Number Allocation'!$C$6:$C$1483=BA516)*('Number Allocation'!$D$6:$D$1483=BB516),'Number Allocation'!$A$6:$A$1483,"..."),IF(_xlpm.a="","...",_xlpm.a))</f>
        <v>...</v>
      </c>
      <c r="AZ516" s="747">
        <v>0</v>
      </c>
      <c r="BA516" s="12" t="str">
        <v>Not Declared</v>
      </c>
      <c r="BB516" s="12" t="str">
        <v>White Horse Harriers</v>
      </c>
      <c r="BC516" s="747"/>
      <c r="BD516" s="12"/>
      <c r="BE516" s="425"/>
      <c r="BF516" s="433"/>
      <c r="BG516" s="747" t="str" cm="1">
        <f t="array" ref="BG516">_xlfn.LET(_xlpm.a,_xlfn.XLOOKUP(1,('Number Allocation'!$C$6:$C$1483=BI516)*('Number Allocation'!$D$6:$D$1483=BJ516),'Number Allocation'!$A$6:$A$1483,"..."),IF(_xlpm.a="","...",_xlpm.a))</f>
        <v>...</v>
      </c>
      <c r="BH516" s="747">
        <v>0</v>
      </c>
      <c r="BI516" s="12" t="str">
        <v>Not Declared</v>
      </c>
      <c r="BJ516" s="12" t="str">
        <v>Oxford City AC</v>
      </c>
      <c r="BK516" s="747"/>
      <c r="BL516" s="12"/>
      <c r="BM516" s="425"/>
      <c r="BN516" s="433"/>
      <c r="BO516" s="747" t="str" cm="1">
        <f t="array" ref="BO516">_xlfn.LET(_xlpm.a,_xlfn.XLOOKUP(1,('Number Allocation'!$C$6:$C$1483=BQ516)*('Number Allocation'!$D$6:$D$1483=BR516),'Number Allocation'!$A$6:$A$1483,"..."),IF(_xlpm.a="","...",_xlpm.a))</f>
        <v>...</v>
      </c>
      <c r="BP516" s="747">
        <v>0</v>
      </c>
      <c r="BQ516" s="12" t="str">
        <v>Not Declared</v>
      </c>
      <c r="BR516" s="12" t="str">
        <v>Radley AC</v>
      </c>
      <c r="BS516" s="747"/>
      <c r="BT516" s="12"/>
      <c r="BU516" s="425"/>
      <c r="BV516" s="433"/>
      <c r="BW516" s="747" t="str" cm="1">
        <f t="array" ref="BW516">_xlfn.LET(_xlpm.a,_xlfn.XLOOKUP(1,('Number Allocation'!$C$6:$C$1483=BY516)*('Number Allocation'!$D$6:$D$1483=BZ516),'Number Allocation'!$A$6:$A$1483,"..."),IF(_xlpm.a="","...",_xlpm.a))</f>
        <v>...</v>
      </c>
      <c r="BX516" s="747">
        <v>0</v>
      </c>
      <c r="BY516" s="12" t="str">
        <v>Not Declared</v>
      </c>
      <c r="BZ516" s="12" t="str">
        <v>Oxford City AC</v>
      </c>
      <c r="CA516" s="479"/>
      <c r="CB516" s="480"/>
      <c r="CC516" s="481"/>
      <c r="CD516" s="433"/>
      <c r="CE516" s="747" t="str" cm="1">
        <f t="array" ref="CE516">_xlfn.LET(_xlpm.a,_xlfn.XLOOKUP(1,('Number Allocation'!$C$6:$C$1483=CG516)*('Number Allocation'!$D$6:$D$1483=CH516),'Number Allocation'!$A$6:$A$1483,"..."),IF(_xlpm.a="","...",_xlpm.a))</f>
        <v>...</v>
      </c>
      <c r="CF516" s="747">
        <v>0</v>
      </c>
      <c r="CG516" s="12" t="str">
        <v>Not Declared</v>
      </c>
      <c r="CH516" s="12" t="str">
        <v>White Horse Harriers</v>
      </c>
      <c r="CI516" s="479"/>
      <c r="CJ516" s="480"/>
      <c r="CK516" s="481"/>
      <c r="CL516" s="433"/>
      <c r="CM516" s="747" t="str" cm="1">
        <f t="array" ref="CM516">_xlfn.LET(_xlpm.a,_xlfn.XLOOKUP(1,('Number Allocation'!$C$6:$C$1483=CO516)*('Number Allocation'!$D$6:$D$1483=CP516),'Number Allocation'!$A$6:$A$1483,"..."),IF(_xlpm.a="","...",_xlpm.a))</f>
        <v>...</v>
      </c>
      <c r="CN516" s="747">
        <v>0</v>
      </c>
      <c r="CO516" s="12" t="str">
        <v>Not Declared</v>
      </c>
      <c r="CP516" s="12" t="str">
        <v>Witney Road Runners</v>
      </c>
      <c r="CQ516" s="479"/>
      <c r="CR516" s="480"/>
      <c r="CS516" s="481"/>
      <c r="CT516" s="433"/>
      <c r="CU516" s="747" t="str" cm="1">
        <f t="array" ref="CU516">_xlfn.LET(_xlpm.a,_xlfn.XLOOKUP(1,('Number Allocation'!$C$6:$C$1483=CW516)*('Number Allocation'!$D$6:$D$1483=CX516),'Number Allocation'!$A$6:$A$1483,"..."),IF(_xlpm.a="","...",_xlpm.a))</f>
        <v>...</v>
      </c>
      <c r="CV516" s="747">
        <v>0</v>
      </c>
      <c r="CW516" s="12" t="str">
        <v>Not Declared</v>
      </c>
      <c r="CX516" s="12" t="str">
        <v>Radley AC</v>
      </c>
      <c r="CY516" s="479"/>
      <c r="CZ516" s="480"/>
      <c r="DA516" s="481"/>
      <c r="DB516" s="433"/>
      <c r="DC516" s="747" t="str" cm="1">
        <f t="array" ref="DC516">_xlfn.LET(_xlpm.a,_xlfn.XLOOKUP(1,('Number Allocation'!$C$6:$C$1483=DE516)*('Number Allocation'!$D$6:$D$1483=DF516),'Number Allocation'!$A$6:$A$1483,"..."),IF(_xlpm.a="","...",_xlpm.a))</f>
        <v>...</v>
      </c>
      <c r="DD516" s="747">
        <v>0</v>
      </c>
      <c r="DE516" s="12" t="str">
        <v>Not Declared</v>
      </c>
      <c r="DF516" s="12" t="str">
        <v>Witney Road Runners</v>
      </c>
      <c r="DG516" s="479"/>
      <c r="DH516" s="480"/>
      <c r="DI516" s="481"/>
      <c r="DJ516" s="433"/>
      <c r="DK516" s="747" t="str" cm="1">
        <f t="array" ref="DK516">_xlfn.LET(_xlpm.a,_xlfn.XLOOKUP(1,('Number Allocation'!$C$6:$C$1483=DM516)*('Number Allocation'!$D$6:$D$1483=DN516),'Number Allocation'!$A$6:$A$1483,"..."),IF(_xlpm.a="","...",_xlpm.a))</f>
        <v>...</v>
      </c>
      <c r="DL516" s="747">
        <v>0</v>
      </c>
      <c r="DM516" s="12" t="str">
        <v>Not Declared</v>
      </c>
      <c r="DN516" s="12" t="str">
        <v>Witney Road Runners</v>
      </c>
      <c r="DO516" s="479"/>
      <c r="DP516" s="480"/>
      <c r="DQ516" s="481"/>
      <c r="DW516" s="12"/>
      <c r="DX516" s="12"/>
      <c r="DY516" s="12"/>
      <c r="DZ516" s="15"/>
      <c r="EA516" s="15"/>
    </row>
    <row r="517" spans="1:131" s="359" customFormat="1" ht="21" customHeight="1">
      <c r="A517" s="358" t="str">
        <f t="shared" si="56"/>
        <v>Bicester AC</v>
      </c>
      <c r="B517" s="729"/>
      <c r="C517" s="729" t="s">
        <v>320</v>
      </c>
      <c r="D517" s="729" t="str" cm="1">
        <f t="array" ref="D517">_xlfn.LET(_xlpm.x, Bicester!$AL$43:$AW$43, _xlpm.y, Bicester!$AL$45:$AW$60, _xlpm.z, Bicester!$AJ$45:$AJ$60, IF(_xlfn.XLOOKUP($C517,_xlfn.XLOOKUP(D$494,_xlpm.x,_xlpm.y,""),_xlpm.z,"Not Declared")="", "Name not recorded",  _xlfn.XLOOKUP($C517,_xlfn.XLOOKUP(D$494,_xlpm.x,_xlpm.y,""),_xlpm.z,"Not Declared")))</f>
        <v>Not Declared</v>
      </c>
      <c r="E517" s="729" t="str" cm="1">
        <f t="array" ref="E517">_xlfn.LET(_xlpm.x, Bicester!$AL$43:$AW$43, _xlpm.y, Bicester!$AL$45:$AW$60, _xlpm.z, Bicester!$AJ$45:$AJ$60, IF(_xlfn.XLOOKUP($C517,_xlfn.XLOOKUP(E$494,_xlpm.x,_xlpm.y,""),_xlpm.z,"Not Declared")="", "Name not recorded",  _xlfn.XLOOKUP($C517,_xlfn.XLOOKUP(E$494,_xlpm.x,_xlpm.y,""),_xlpm.z,"Not Declared")))</f>
        <v>Not Declared</v>
      </c>
      <c r="F517" s="729" t="str" cm="1">
        <f t="array" ref="F517">_xlfn.LET(_xlpm.x, Bicester!$AL$43:$AW$43, _xlpm.y, Bicester!$AL$45:$AW$60, _xlpm.z, Bicester!$AJ$45:$AJ$60, IF(_xlfn.XLOOKUP($C517,_xlfn.XLOOKUP(F$494,_xlpm.x,_xlpm.y,""),_xlpm.z,"Not Declared")="", "Name not recorded",  _xlfn.XLOOKUP($C517,_xlfn.XLOOKUP(F$494,_xlpm.x,_xlpm.y,""),_xlpm.z,"Not Declared")))</f>
        <v>Not Declared</v>
      </c>
      <c r="G517" s="729" t="str" cm="1">
        <f t="array" ref="G517">_xlfn.LET(_xlpm.x, Bicester!$AL$43:$AW$43, _xlpm.y, Bicester!$AL$45:$AW$60, _xlpm.z, Bicester!$AJ$45:$AJ$60, IF(_xlfn.XLOOKUP($C517,_xlfn.XLOOKUP(G$494,_xlpm.x,_xlpm.y,""),_xlpm.z,"Not Declared")="", "Name not recorded",  _xlfn.XLOOKUP($C517,_xlfn.XLOOKUP(G$494,_xlpm.x,_xlpm.y,""),_xlpm.z,"Not Declared")))</f>
        <v>Not Declared</v>
      </c>
      <c r="H517" s="729" t="str" cm="1">
        <f t="array" ref="H517">_xlfn.LET(_xlpm.x, Bicester!$AL$43:$AW$43, _xlpm.y, Bicester!$AL$45:$AW$60, _xlpm.z, Bicester!$AJ$45:$AJ$60, IF(_xlfn.XLOOKUP($C517,_xlfn.XLOOKUP(H$494,_xlpm.x,_xlpm.y,""),_xlpm.z,"Not Declared")="", "Name not recorded",  _xlfn.XLOOKUP($C517,_xlfn.XLOOKUP(H$494,_xlpm.x,_xlpm.y,""),_xlpm.z,"Not Declared")))</f>
        <v>Not Declared</v>
      </c>
      <c r="I517" s="729" t="str" cm="1">
        <f t="array" ref="I517">_xlfn.LET(_xlpm.x, Bicester!$AL$43:$AW$43, _xlpm.y, Bicester!$AL$45:$AW$60, _xlpm.z, Bicester!$AJ$45:$AJ$60, IF(_xlfn.XLOOKUP($C517,_xlfn.XLOOKUP(I$494,_xlpm.x,_xlpm.y,""),_xlpm.z,"Not Declared")="", "Name not recorded",  _xlfn.XLOOKUP($C517,_xlfn.XLOOKUP(I$494,_xlpm.x,_xlpm.y,""),_xlpm.z,"Not Declared")))</f>
        <v>Not Declared</v>
      </c>
      <c r="J517" s="729" t="str" cm="1">
        <f t="array" ref="J517">_xlfn.LET(_xlpm.x, Bicester!$AL$43:$AW$43, _xlpm.y, Bicester!$AL$45:$AW$60, _xlpm.z, Bicester!$AJ$45:$AJ$60, IF(_xlfn.XLOOKUP($C517,_xlfn.XLOOKUP(J$494,_xlpm.x,_xlpm.y,""),_xlpm.z,"Not Declared")="", "Name not recorded",  _xlfn.XLOOKUP($C517,_xlfn.XLOOKUP(J$494,_xlpm.x,_xlpm.y,""),_xlpm.z,"Not Declared")))</f>
        <v>Not Declared</v>
      </c>
      <c r="K517" s="729" t="str" cm="1">
        <f t="array" ref="K517">_xlfn.LET(_xlpm.x, Bicester!$AL$43:$AW$43, _xlpm.y, Bicester!$AL$45:$AW$60, _xlpm.z, Bicester!$AJ$45:$AJ$60, IF(_xlfn.XLOOKUP($C517,_xlfn.XLOOKUP(K$494,_xlpm.x,_xlpm.y,""),_xlpm.z,"Not Declared")="", "Name not recorded",  _xlfn.XLOOKUP($C517,_xlfn.XLOOKUP(K$494,_xlpm.x,_xlpm.y,""),_xlpm.z,"Not Declared")))</f>
        <v>Not Declared</v>
      </c>
      <c r="L517" s="729" t="str" cm="1">
        <f t="array" ref="L517">_xlfn.LET(_xlpm.x, Bicester!$AL$43:$AW$43, _xlpm.y, Bicester!$AL$45:$AW$60, _xlpm.z, Bicester!$AJ$45:$AJ$60, IF(_xlfn.XLOOKUP($C517,_xlfn.XLOOKUP(L$494,_xlpm.x,_xlpm.y,""),_xlpm.z,"Not Declared")="", "Name not recorded",  _xlfn.XLOOKUP($C517,_xlfn.XLOOKUP(L$494,_xlpm.x,_xlpm.y,""),_xlpm.z,"Not Declared")))</f>
        <v>Not Declared</v>
      </c>
      <c r="M517" s="729" t="str" cm="1">
        <f t="array" ref="M517">_xlfn.LET(_xlpm.x, Bicester!$AL$43:$AW$43, _xlpm.y, Bicester!$AL$45:$AW$60, _xlpm.z, Bicester!$AJ$45:$AJ$60, IF(_xlfn.XLOOKUP($C517,_xlfn.XLOOKUP(M$494,_xlpm.x,_xlpm.y,""),_xlpm.z,"Not Declared")="", "Name not recorded",  _xlfn.XLOOKUP($C517,_xlfn.XLOOKUP(M$494,_xlpm.x,_xlpm.y,""),_xlpm.z,"Not Declared")))</f>
        <v>Not Declared</v>
      </c>
      <c r="N517" s="729" t="str" cm="1">
        <f t="array" ref="N517">_xlfn.LET(_xlpm.x, Bicester!$AL$43:$AW$43, _xlpm.y, Bicester!$AL$45:$AW$60, _xlpm.z, Bicester!$AJ$45:$AJ$60, IF(_xlfn.XLOOKUP($C517,_xlfn.XLOOKUP(N$494,_xlpm.x,_xlpm.y,""),_xlpm.z,"Not Declared")="", "Name not recorded",  _xlfn.XLOOKUP($C517,_xlfn.XLOOKUP(N$494,_xlpm.x,_xlpm.y,""),_xlpm.z,"Not Declared")))</f>
        <v>Not Declared</v>
      </c>
      <c r="O517" s="729" t="str" cm="1">
        <f t="array" ref="O517">_xlfn.LET(_xlpm.x, Bicester!$AL$43:$AW$43, _xlpm.y, Bicester!$AL$45:$AW$60, _xlpm.z, Bicester!$AJ$45:$AJ$60, IF(_xlfn.XLOOKUP($C517,_xlfn.XLOOKUP(O$494,_xlpm.x,_xlpm.y,""),_xlpm.z,"Not Declared")="", "Name not recorded",  _xlfn.XLOOKUP($C517,_xlfn.XLOOKUP(O$494,_xlpm.x,_xlpm.y,""),_xlpm.z,"Not Declared")))</f>
        <v>Not Declared</v>
      </c>
      <c r="P517" s="3"/>
      <c r="Q517" s="3"/>
      <c r="R517" s="3"/>
      <c r="S517" s="3"/>
      <c r="T517" s="3"/>
      <c r="U517" s="3"/>
      <c r="V517" s="3"/>
      <c r="W517" s="3"/>
      <c r="X517" s="12"/>
      <c r="Y517" s="89"/>
      <c r="Z517" s="433"/>
      <c r="AA517" s="747" t="str" cm="1">
        <f t="array" ref="AA517">_xlfn.LET(_xlpm.a,_xlfn.XLOOKUP(1,('Number Allocation'!$C$6:$C$1483=AC517)*('Number Allocation'!$D$6:$D$1483=AD517),'Number Allocation'!$A$6:$A$1483,"..."),IF(_xlpm.a="","...",_xlpm.a))</f>
        <v>...</v>
      </c>
      <c r="AB517" s="747">
        <v>0</v>
      </c>
      <c r="AC517" s="12" t="str">
        <v>Not Declared</v>
      </c>
      <c r="AD517" s="12" t="str">
        <v>Bicester AC</v>
      </c>
      <c r="AE517" s="747"/>
      <c r="AF517" s="12"/>
      <c r="AG517" s="425"/>
      <c r="AH517" s="433"/>
      <c r="AI517" s="747" t="str" cm="1">
        <f t="array" ref="AI517">_xlfn.LET(_xlpm.a,_xlfn.XLOOKUP(1,('Number Allocation'!$C$6:$C$1483=AK517)*('Number Allocation'!$D$6:$D$1483=AL517),'Number Allocation'!$A$6:$A$1483,"..."),IF(_xlpm.a="","...",_xlpm.a))</f>
        <v>...</v>
      </c>
      <c r="AJ517" s="747">
        <v>0</v>
      </c>
      <c r="AK517" s="12" t="str">
        <v>Not Declared</v>
      </c>
      <c r="AL517" s="12" t="str">
        <v>Oxford City AC</v>
      </c>
      <c r="AM517" s="747"/>
      <c r="AN517" s="12"/>
      <c r="AO517" s="425"/>
      <c r="AP517" s="433"/>
      <c r="AQ517" s="747" t="str" cm="1">
        <f t="array" ref="AQ517">_xlfn.LET(_xlpm.a,_xlfn.XLOOKUP(1,('Number Allocation'!$C$6:$C$1483=AS517)*('Number Allocation'!$D$6:$D$1483=AT517),'Number Allocation'!$A$6:$A$1483,"..."),IF(_xlpm.a="","...",_xlpm.a))</f>
        <v>...</v>
      </c>
      <c r="AR517" s="747">
        <v>0</v>
      </c>
      <c r="AS517" s="12" t="str">
        <v>Not Declared</v>
      </c>
      <c r="AT517" s="12" t="str">
        <v>Team Kennet</v>
      </c>
      <c r="AU517" s="747"/>
      <c r="AV517" s="12"/>
      <c r="AW517" s="425"/>
      <c r="AX517" s="433"/>
      <c r="AY517" s="747" t="str" cm="1">
        <f t="array" ref="AY517">_xlfn.LET(_xlpm.a,_xlfn.XLOOKUP(1,('Number Allocation'!$C$6:$C$1483=BA517)*('Number Allocation'!$D$6:$D$1483=BB517),'Number Allocation'!$A$6:$A$1483,"..."),IF(_xlpm.a="","...",_xlpm.a))</f>
        <v>...</v>
      </c>
      <c r="AZ517" s="747">
        <v>0</v>
      </c>
      <c r="BA517" s="12" t="str">
        <v>Not Declared</v>
      </c>
      <c r="BB517" s="12" t="str">
        <v>Bicester AC</v>
      </c>
      <c r="BC517" s="747"/>
      <c r="BD517" s="12"/>
      <c r="BE517" s="425"/>
      <c r="BF517" s="433"/>
      <c r="BG517" s="747" t="str" cm="1">
        <f t="array" ref="BG517">_xlfn.LET(_xlpm.a,_xlfn.XLOOKUP(1,('Number Allocation'!$C$6:$C$1483=BI517)*('Number Allocation'!$D$6:$D$1483=BJ517),'Number Allocation'!$A$6:$A$1483,"..."),IF(_xlpm.a="","...",_xlpm.a))</f>
        <v>...</v>
      </c>
      <c r="BH517" s="747">
        <v>0</v>
      </c>
      <c r="BI517" s="12" t="str">
        <v>Not Declared</v>
      </c>
      <c r="BJ517" s="12" t="str">
        <v>Bicester AC</v>
      </c>
      <c r="BK517" s="747"/>
      <c r="BL517" s="12"/>
      <c r="BM517" s="425"/>
      <c r="BN517" s="433"/>
      <c r="BO517" s="747" t="str" cm="1">
        <f t="array" ref="BO517">_xlfn.LET(_xlpm.a,_xlfn.XLOOKUP(1,('Number Allocation'!$C$6:$C$1483=BQ517)*('Number Allocation'!$D$6:$D$1483=BR517),'Number Allocation'!$A$6:$A$1483,"..."),IF(_xlpm.a="","...",_xlpm.a))</f>
        <v>...</v>
      </c>
      <c r="BP517" s="747">
        <v>0</v>
      </c>
      <c r="BQ517" s="12" t="str">
        <v>Not Declared</v>
      </c>
      <c r="BR517" s="12" t="str">
        <v>Banbury Harriers AC</v>
      </c>
      <c r="BS517" s="747"/>
      <c r="BT517" s="12"/>
      <c r="BU517" s="425"/>
      <c r="BV517" s="433"/>
      <c r="BW517" s="747" t="str" cm="1">
        <f t="array" ref="BW517">_xlfn.LET(_xlpm.a,_xlfn.XLOOKUP(1,('Number Allocation'!$C$6:$C$1483=BY517)*('Number Allocation'!$D$6:$D$1483=BZ517),'Number Allocation'!$A$6:$A$1483,"..."),IF(_xlpm.a="","...",_xlpm.a))</f>
        <v>...</v>
      </c>
      <c r="BX517" s="747">
        <v>0</v>
      </c>
      <c r="BY517" s="12" t="str">
        <v>Not Declared</v>
      </c>
      <c r="BZ517" s="12" t="str">
        <v>Bicester AC</v>
      </c>
      <c r="CA517" s="479"/>
      <c r="CB517" s="480"/>
      <c r="CC517" s="481"/>
      <c r="CD517" s="433"/>
      <c r="CE517" s="747" t="str" cm="1">
        <f t="array" ref="CE517">_xlfn.LET(_xlpm.a,_xlfn.XLOOKUP(1,('Number Allocation'!$C$6:$C$1483=CG517)*('Number Allocation'!$D$6:$D$1483=CH517),'Number Allocation'!$A$6:$A$1483,"..."),IF(_xlpm.a="","...",_xlpm.a))</f>
        <v>...</v>
      </c>
      <c r="CF517" s="747">
        <v>0</v>
      </c>
      <c r="CG517" s="12" t="str">
        <v>Not Declared</v>
      </c>
      <c r="CH517" s="12" t="str">
        <v>Witney Road Runners</v>
      </c>
      <c r="CI517" s="479"/>
      <c r="CJ517" s="480"/>
      <c r="CK517" s="481"/>
      <c r="CL517" s="433"/>
      <c r="CM517" s="747" t="str" cm="1">
        <f t="array" ref="CM517">_xlfn.LET(_xlpm.a,_xlfn.XLOOKUP(1,('Number Allocation'!$C$6:$C$1483=CO517)*('Number Allocation'!$D$6:$D$1483=CP517),'Number Allocation'!$A$6:$A$1483,"..."),IF(_xlpm.a="","...",_xlpm.a))</f>
        <v>...</v>
      </c>
      <c r="CN517" s="747">
        <v>0</v>
      </c>
      <c r="CO517" s="12" t="str">
        <v>Not Declared</v>
      </c>
      <c r="CP517" s="12" t="str">
        <v>Radley AC</v>
      </c>
      <c r="CQ517" s="479"/>
      <c r="CR517" s="480"/>
      <c r="CS517" s="481"/>
      <c r="CT517" s="433"/>
      <c r="CU517" s="747" t="str" cm="1">
        <f t="array" ref="CU517">_xlfn.LET(_xlpm.a,_xlfn.XLOOKUP(1,('Number Allocation'!$C$6:$C$1483=CW517)*('Number Allocation'!$D$6:$D$1483=CX517),'Number Allocation'!$A$6:$A$1483,"..."),IF(_xlpm.a="","...",_xlpm.a))</f>
        <v>...</v>
      </c>
      <c r="CV517" s="747">
        <v>0</v>
      </c>
      <c r="CW517" s="12" t="str">
        <v>Not Declared</v>
      </c>
      <c r="CX517" s="12" t="str">
        <v>Oxford City AC</v>
      </c>
      <c r="CY517" s="479"/>
      <c r="CZ517" s="480"/>
      <c r="DA517" s="481"/>
      <c r="DB517" s="433"/>
      <c r="DC517" s="747" t="str" cm="1">
        <f t="array" ref="DC517">_xlfn.LET(_xlpm.a,_xlfn.XLOOKUP(1,('Number Allocation'!$C$6:$C$1483=DE517)*('Number Allocation'!$D$6:$D$1483=DF517),'Number Allocation'!$A$6:$A$1483,"..."),IF(_xlpm.a="","...",_xlpm.a))</f>
        <v>...</v>
      </c>
      <c r="DD517" s="747">
        <v>0</v>
      </c>
      <c r="DE517" s="12" t="str">
        <v>Not Declared</v>
      </c>
      <c r="DF517" s="12" t="str">
        <v>Oxford City AC</v>
      </c>
      <c r="DG517" s="479"/>
      <c r="DH517" s="480"/>
      <c r="DI517" s="481"/>
      <c r="DJ517" s="433"/>
      <c r="DK517" s="747" t="str" cm="1">
        <f t="array" ref="DK517">_xlfn.LET(_xlpm.a,_xlfn.XLOOKUP(1,('Number Allocation'!$C$6:$C$1483=DM517)*('Number Allocation'!$D$6:$D$1483=DN517),'Number Allocation'!$A$6:$A$1483,"..."),IF(_xlpm.a="","...",_xlpm.a))</f>
        <v>...</v>
      </c>
      <c r="DL517" s="747">
        <v>0</v>
      </c>
      <c r="DM517" s="12" t="str">
        <v>Not Declared</v>
      </c>
      <c r="DN517" s="12" t="str">
        <v>Bicester AC</v>
      </c>
      <c r="DO517" s="479"/>
      <c r="DP517" s="480"/>
      <c r="DQ517" s="481"/>
      <c r="DV517" s="88"/>
      <c r="DW517" s="12"/>
      <c r="DX517" s="12"/>
      <c r="DY517" s="12"/>
      <c r="DZ517" s="15"/>
      <c r="EA517" s="15"/>
    </row>
    <row r="518" spans="1:131" s="359" customFormat="1" ht="21" customHeight="1">
      <c r="A518" s="358" t="str">
        <f t="shared" si="56"/>
        <v>Bicester AC</v>
      </c>
      <c r="B518" s="729"/>
      <c r="C518" s="729" t="s">
        <v>321</v>
      </c>
      <c r="D518" s="729" t="str" cm="1">
        <f t="array" ref="D518">_xlfn.LET(_xlpm.x, Bicester!$AL$43:$AW$43, _xlpm.y, Bicester!$AL$45:$AW$60, _xlpm.z, Bicester!$AJ$45:$AJ$60, IF(_xlfn.XLOOKUP($C518,_xlfn.XLOOKUP(D$494,_xlpm.x,_xlpm.y,""),_xlpm.z,"Not Declared")="", "Name not recorded",  _xlfn.XLOOKUP($C518,_xlfn.XLOOKUP(D$494,_xlpm.x,_xlpm.y,""),_xlpm.z,"Not Declared")))</f>
        <v>Not Declared</v>
      </c>
      <c r="E518" s="729" t="str" cm="1">
        <f t="array" ref="E518">_xlfn.LET(_xlpm.x, Bicester!$AL$43:$AW$43, _xlpm.y, Bicester!$AL$45:$AW$60, _xlpm.z, Bicester!$AJ$45:$AJ$60, IF(_xlfn.XLOOKUP($C518,_xlfn.XLOOKUP(E$494,_xlpm.x,_xlpm.y,""),_xlpm.z,"Not Declared")="", "Name not recorded",  _xlfn.XLOOKUP($C518,_xlfn.XLOOKUP(E$494,_xlpm.x,_xlpm.y,""),_xlpm.z,"Not Declared")))</f>
        <v>Not Declared</v>
      </c>
      <c r="F518" s="729" t="str" cm="1">
        <f t="array" ref="F518">_xlfn.LET(_xlpm.x, Bicester!$AL$43:$AW$43, _xlpm.y, Bicester!$AL$45:$AW$60, _xlpm.z, Bicester!$AJ$45:$AJ$60, IF(_xlfn.XLOOKUP($C518,_xlfn.XLOOKUP(F$494,_xlpm.x,_xlpm.y,""),_xlpm.z,"Not Declared")="", "Name not recorded",  _xlfn.XLOOKUP($C518,_xlfn.XLOOKUP(F$494,_xlpm.x,_xlpm.y,""),_xlpm.z,"Not Declared")))</f>
        <v>Not Declared</v>
      </c>
      <c r="G518" s="729" t="str" cm="1">
        <f t="array" ref="G518">_xlfn.LET(_xlpm.x, Bicester!$AL$43:$AW$43, _xlpm.y, Bicester!$AL$45:$AW$60, _xlpm.z, Bicester!$AJ$45:$AJ$60, IF(_xlfn.XLOOKUP($C518,_xlfn.XLOOKUP(G$494,_xlpm.x,_xlpm.y,""),_xlpm.z,"Not Declared")="", "Name not recorded",  _xlfn.XLOOKUP($C518,_xlfn.XLOOKUP(G$494,_xlpm.x,_xlpm.y,""),_xlpm.z,"Not Declared")))</f>
        <v>Not Declared</v>
      </c>
      <c r="H518" s="729" t="str" cm="1">
        <f t="array" ref="H518">_xlfn.LET(_xlpm.x, Bicester!$AL$43:$AW$43, _xlpm.y, Bicester!$AL$45:$AW$60, _xlpm.z, Bicester!$AJ$45:$AJ$60, IF(_xlfn.XLOOKUP($C518,_xlfn.XLOOKUP(H$494,_xlpm.x,_xlpm.y,""),_xlpm.z,"Not Declared")="", "Name not recorded",  _xlfn.XLOOKUP($C518,_xlfn.XLOOKUP(H$494,_xlpm.x,_xlpm.y,""),_xlpm.z,"Not Declared")))</f>
        <v>Not Declared</v>
      </c>
      <c r="I518" s="729" t="str" cm="1">
        <f t="array" ref="I518">_xlfn.LET(_xlpm.x, Bicester!$AL$43:$AW$43, _xlpm.y, Bicester!$AL$45:$AW$60, _xlpm.z, Bicester!$AJ$45:$AJ$60, IF(_xlfn.XLOOKUP($C518,_xlfn.XLOOKUP(I$494,_xlpm.x,_xlpm.y,""),_xlpm.z,"Not Declared")="", "Name not recorded",  _xlfn.XLOOKUP($C518,_xlfn.XLOOKUP(I$494,_xlpm.x,_xlpm.y,""),_xlpm.z,"Not Declared")))</f>
        <v>Not Declared</v>
      </c>
      <c r="J518" s="729" t="str" cm="1">
        <f t="array" ref="J518">_xlfn.LET(_xlpm.x, Bicester!$AL$43:$AW$43, _xlpm.y, Bicester!$AL$45:$AW$60, _xlpm.z, Bicester!$AJ$45:$AJ$60, IF(_xlfn.XLOOKUP($C518,_xlfn.XLOOKUP(J$494,_xlpm.x,_xlpm.y,""),_xlpm.z,"Not Declared")="", "Name not recorded",  _xlfn.XLOOKUP($C518,_xlfn.XLOOKUP(J$494,_xlpm.x,_xlpm.y,""),_xlpm.z,"Not Declared")))</f>
        <v>Not Declared</v>
      </c>
      <c r="K518" s="729" t="str" cm="1">
        <f t="array" ref="K518">_xlfn.LET(_xlpm.x, Bicester!$AL$43:$AW$43, _xlpm.y, Bicester!$AL$45:$AW$60, _xlpm.z, Bicester!$AJ$45:$AJ$60, IF(_xlfn.XLOOKUP($C518,_xlfn.XLOOKUP(K$494,_xlpm.x,_xlpm.y,""),_xlpm.z,"Not Declared")="", "Name not recorded",  _xlfn.XLOOKUP($C518,_xlfn.XLOOKUP(K$494,_xlpm.x,_xlpm.y,""),_xlpm.z,"Not Declared")))</f>
        <v>Not Declared</v>
      </c>
      <c r="L518" s="729" t="str" cm="1">
        <f t="array" ref="L518">_xlfn.LET(_xlpm.x, Bicester!$AL$43:$AW$43, _xlpm.y, Bicester!$AL$45:$AW$60, _xlpm.z, Bicester!$AJ$45:$AJ$60, IF(_xlfn.XLOOKUP($C518,_xlfn.XLOOKUP(L$494,_xlpm.x,_xlpm.y,""),_xlpm.z,"Not Declared")="", "Name not recorded",  _xlfn.XLOOKUP($C518,_xlfn.XLOOKUP(L$494,_xlpm.x,_xlpm.y,""),_xlpm.z,"Not Declared")))</f>
        <v>Not Declared</v>
      </c>
      <c r="M518" s="729" t="str" cm="1">
        <f t="array" ref="M518">_xlfn.LET(_xlpm.x, Bicester!$AL$43:$AW$43, _xlpm.y, Bicester!$AL$45:$AW$60, _xlpm.z, Bicester!$AJ$45:$AJ$60, IF(_xlfn.XLOOKUP($C518,_xlfn.XLOOKUP(M$494,_xlpm.x,_xlpm.y,""),_xlpm.z,"Not Declared")="", "Name not recorded",  _xlfn.XLOOKUP($C518,_xlfn.XLOOKUP(M$494,_xlpm.x,_xlpm.y,""),_xlpm.z,"Not Declared")))</f>
        <v>Not Declared</v>
      </c>
      <c r="N518" s="729" t="str" cm="1">
        <f t="array" ref="N518">_xlfn.LET(_xlpm.x, Bicester!$AL$43:$AW$43, _xlpm.y, Bicester!$AL$45:$AW$60, _xlpm.z, Bicester!$AJ$45:$AJ$60, IF(_xlfn.XLOOKUP($C518,_xlfn.XLOOKUP(N$494,_xlpm.x,_xlpm.y,""),_xlpm.z,"Not Declared")="", "Name not recorded",  _xlfn.XLOOKUP($C518,_xlfn.XLOOKUP(N$494,_xlpm.x,_xlpm.y,""),_xlpm.z,"Not Declared")))</f>
        <v>Not Declared</v>
      </c>
      <c r="O518" s="729" t="str" cm="1">
        <f t="array" ref="O518">_xlfn.LET(_xlpm.x, Bicester!$AL$43:$AW$43, _xlpm.y, Bicester!$AL$45:$AW$60, _xlpm.z, Bicester!$AJ$45:$AJ$60, IF(_xlfn.XLOOKUP($C518,_xlfn.XLOOKUP(O$494,_xlpm.x,_xlpm.y,""),_xlpm.z,"Not Declared")="", "Name not recorded",  _xlfn.XLOOKUP($C518,_xlfn.XLOOKUP(O$494,_xlpm.x,_xlpm.y,""),_xlpm.z,"Not Declared")))</f>
        <v>Not Declared</v>
      </c>
      <c r="P518" s="3"/>
      <c r="Q518" s="3"/>
      <c r="R518" s="3"/>
      <c r="S518" s="3"/>
      <c r="T518" s="3"/>
      <c r="U518" s="3"/>
      <c r="V518" s="3"/>
      <c r="W518" s="3"/>
      <c r="X518" s="3"/>
      <c r="Y518" s="89"/>
      <c r="Z518" s="433"/>
      <c r="AA518" s="749" t="str" cm="1">
        <f t="array" ref="AA518">_xlfn.LET(_xlpm.a,_xlfn.XLOOKUP(1,('Number Allocation'!$C$6:$C$1483=AC518)*('Number Allocation'!$D$6:$D$1483=AD518),'Number Allocation'!$A$6:$A$1483,"..."),IF(_xlpm.a="","...",_xlpm.a))</f>
        <v>...</v>
      </c>
      <c r="AB518" s="749">
        <v>0</v>
      </c>
      <c r="AC518" s="427" t="str">
        <v>Not Declared</v>
      </c>
      <c r="AD518" s="427" t="str">
        <v>White Horse Harriers</v>
      </c>
      <c r="AE518" s="747"/>
      <c r="AF518" s="12"/>
      <c r="AG518" s="425"/>
      <c r="AH518" s="433"/>
      <c r="AI518" s="749" t="str" cm="1">
        <f t="array" ref="AI518">_xlfn.LET(_xlpm.a,_xlfn.XLOOKUP(1,('Number Allocation'!$C$6:$C$1483=AK518)*('Number Allocation'!$D$6:$D$1483=AL518),'Number Allocation'!$A$6:$A$1483,"..."),IF(_xlpm.a="","...",_xlpm.a))</f>
        <v>...</v>
      </c>
      <c r="AJ518" s="749">
        <v>0</v>
      </c>
      <c r="AK518" s="427" t="str">
        <v>Not Declared</v>
      </c>
      <c r="AL518" s="427" t="str">
        <v>White Horse Harriers</v>
      </c>
      <c r="AM518" s="747"/>
      <c r="AN518" s="12"/>
      <c r="AO518" s="425"/>
      <c r="AP518" s="433"/>
      <c r="AQ518" s="749" t="str" cm="1">
        <f t="array" ref="AQ518">_xlfn.LET(_xlpm.a,_xlfn.XLOOKUP(1,('Number Allocation'!$C$6:$C$1483=AS518)*('Number Allocation'!$D$6:$D$1483=AT518),'Number Allocation'!$A$6:$A$1483,"..."),IF(_xlpm.a="","...",_xlpm.a))</f>
        <v>...</v>
      </c>
      <c r="AR518" s="749">
        <v>0</v>
      </c>
      <c r="AS518" s="427" t="str">
        <v>Not Declared</v>
      </c>
      <c r="AT518" s="427" t="str">
        <v>White Horse Harriers</v>
      </c>
      <c r="AU518" s="747"/>
      <c r="AV518" s="12"/>
      <c r="AW518" s="425"/>
      <c r="AX518" s="433"/>
      <c r="AY518" s="749" t="str" cm="1">
        <f t="array" ref="AY518">_xlfn.LET(_xlpm.a,_xlfn.XLOOKUP(1,('Number Allocation'!$C$6:$C$1483=BA518)*('Number Allocation'!$D$6:$D$1483=BB518),'Number Allocation'!$A$6:$A$1483,"..."),IF(_xlpm.a="","...",_xlpm.a))</f>
        <v>...</v>
      </c>
      <c r="AZ518" s="749">
        <v>0</v>
      </c>
      <c r="BA518" s="427" t="str">
        <v>Not Declared</v>
      </c>
      <c r="BB518" s="427" t="str">
        <v>Banbury Harriers AC</v>
      </c>
      <c r="BC518" s="747"/>
      <c r="BD518" s="12"/>
      <c r="BE518" s="425"/>
      <c r="BF518" s="433"/>
      <c r="BG518" s="749" t="str" cm="1">
        <f t="array" ref="BG518">_xlfn.LET(_xlpm.a,_xlfn.XLOOKUP(1,('Number Allocation'!$C$6:$C$1483=BI518)*('Number Allocation'!$D$6:$D$1483=BJ518),'Number Allocation'!$A$6:$A$1483,"..."),IF(_xlpm.a="","...",_xlpm.a))</f>
        <v>...</v>
      </c>
      <c r="BH518" s="749">
        <v>0</v>
      </c>
      <c r="BI518" s="427" t="str">
        <v>Not Declared</v>
      </c>
      <c r="BJ518" s="427" t="str">
        <v>Team Kennet</v>
      </c>
      <c r="BK518" s="747"/>
      <c r="BL518" s="12"/>
      <c r="BM518" s="425"/>
      <c r="BN518" s="433"/>
      <c r="BO518" s="749" t="str" cm="1">
        <f t="array" ref="BO518">_xlfn.LET(_xlpm.a,_xlfn.XLOOKUP(1,('Number Allocation'!$C$6:$C$1483=BQ518)*('Number Allocation'!$D$6:$D$1483=BR518),'Number Allocation'!$A$6:$A$1483,"..."),IF(_xlpm.a="","...",_xlpm.a))</f>
        <v>...</v>
      </c>
      <c r="BP518" s="749">
        <v>0</v>
      </c>
      <c r="BQ518" s="427" t="str">
        <v>Not Declared</v>
      </c>
      <c r="BR518" s="427" t="str">
        <v>White Horse Harriers</v>
      </c>
      <c r="BS518" s="747"/>
      <c r="BT518" s="12"/>
      <c r="BU518" s="425"/>
      <c r="BV518" s="433"/>
      <c r="BW518" s="749" t="str" cm="1">
        <f t="array" ref="BW518">_xlfn.LET(_xlpm.a,_xlfn.XLOOKUP(1,('Number Allocation'!$C$6:$C$1483=BY518)*('Number Allocation'!$D$6:$D$1483=BZ518),'Number Allocation'!$A$6:$A$1483,"..."),IF(_xlpm.a="","...",_xlpm.a))</f>
        <v>...</v>
      </c>
      <c r="BX518" s="749">
        <v>0</v>
      </c>
      <c r="BY518" s="427" t="str">
        <v>Not Declared</v>
      </c>
      <c r="BZ518" s="427" t="str">
        <v>White Horse Harriers</v>
      </c>
      <c r="CA518" s="479"/>
      <c r="CB518" s="480"/>
      <c r="CC518" s="481"/>
      <c r="CD518" s="433"/>
      <c r="CE518" s="749" t="str" cm="1">
        <f t="array" ref="CE518">_xlfn.LET(_xlpm.a,_xlfn.XLOOKUP(1,('Number Allocation'!$C$6:$C$1483=CG518)*('Number Allocation'!$D$6:$D$1483=CH518),'Number Allocation'!$A$6:$A$1483,"..."),IF(_xlpm.a="","...",_xlpm.a))</f>
        <v>...</v>
      </c>
      <c r="CF518" s="749">
        <v>0</v>
      </c>
      <c r="CG518" s="427" t="str">
        <v>Not Declared</v>
      </c>
      <c r="CH518" s="427" t="str">
        <v>Radley AC</v>
      </c>
      <c r="CI518" s="479"/>
      <c r="CJ518" s="480"/>
      <c r="CK518" s="481"/>
      <c r="CL518" s="433"/>
      <c r="CM518" s="749" t="str" cm="1">
        <f t="array" ref="CM518">_xlfn.LET(_xlpm.a,_xlfn.XLOOKUP(1,('Number Allocation'!$C$6:$C$1483=CO518)*('Number Allocation'!$D$6:$D$1483=CP518),'Number Allocation'!$A$6:$A$1483,"..."),IF(_xlpm.a="","...",_xlpm.a))</f>
        <v>...</v>
      </c>
      <c r="CN518" s="749">
        <v>0</v>
      </c>
      <c r="CO518" s="427" t="str">
        <v>Not Declared</v>
      </c>
      <c r="CP518" s="427" t="str">
        <v>Bicester AC</v>
      </c>
      <c r="CQ518" s="479"/>
      <c r="CR518" s="480"/>
      <c r="CS518" s="481"/>
      <c r="CT518" s="433"/>
      <c r="CU518" s="749" t="str" cm="1">
        <f t="array" ref="CU518">_xlfn.LET(_xlpm.a,_xlfn.XLOOKUP(1,('Number Allocation'!$C$6:$C$1483=CW518)*('Number Allocation'!$D$6:$D$1483=CX518),'Number Allocation'!$A$6:$A$1483,"..."),IF(_xlpm.a="","...",_xlpm.a))</f>
        <v>...</v>
      </c>
      <c r="CV518" s="749">
        <v>0</v>
      </c>
      <c r="CW518" s="427" t="str">
        <v>Not Declared</v>
      </c>
      <c r="CX518" s="427" t="str">
        <v>Abingdon AC</v>
      </c>
      <c r="CY518" s="479"/>
      <c r="CZ518" s="480"/>
      <c r="DA518" s="481"/>
      <c r="DB518" s="433"/>
      <c r="DC518" s="749" t="str" cm="1">
        <f t="array" ref="DC518">_xlfn.LET(_xlpm.a,_xlfn.XLOOKUP(1,('Number Allocation'!$C$6:$C$1483=DE518)*('Number Allocation'!$D$6:$D$1483=DF518),'Number Allocation'!$A$6:$A$1483,"..."),IF(_xlpm.a="","...",_xlpm.a))</f>
        <v>...</v>
      </c>
      <c r="DD518" s="749">
        <v>0</v>
      </c>
      <c r="DE518" s="427" t="str">
        <v>Not Declared</v>
      </c>
      <c r="DF518" s="427" t="str">
        <v>Radley AC</v>
      </c>
      <c r="DG518" s="479"/>
      <c r="DH518" s="480"/>
      <c r="DI518" s="481"/>
      <c r="DJ518" s="433"/>
      <c r="DK518" s="749" t="str" cm="1">
        <f t="array" ref="DK518">_xlfn.LET(_xlpm.a,_xlfn.XLOOKUP(1,('Number Allocation'!$C$6:$C$1483=DM518)*('Number Allocation'!$D$6:$D$1483=DN518),'Number Allocation'!$A$6:$A$1483,"..."),IF(_xlpm.a="","...",_xlpm.a))</f>
        <v>...</v>
      </c>
      <c r="DL518" s="749">
        <v>0</v>
      </c>
      <c r="DM518" s="427" t="str">
        <v>Not Declared</v>
      </c>
      <c r="DN518" s="427" t="str">
        <v>Team Kennet</v>
      </c>
      <c r="DO518" s="479"/>
      <c r="DP518" s="480"/>
      <c r="DQ518" s="481"/>
      <c r="DW518" s="12"/>
      <c r="DX518" s="12"/>
      <c r="DY518" s="12"/>
      <c r="DZ518" s="15"/>
      <c r="EA518" s="15"/>
    </row>
    <row r="519" spans="1:131" s="359" customFormat="1" ht="21" customHeight="1">
      <c r="A519" s="358" t="str">
        <f t="shared" si="56"/>
        <v>Bicester AC</v>
      </c>
      <c r="B519" s="729"/>
      <c r="C519" s="729" t="s">
        <v>322</v>
      </c>
      <c r="D519" s="729" t="str" cm="1">
        <f t="array" ref="D519">_xlfn.LET(_xlpm.x, Bicester!$AL$43:$AW$43, _xlpm.y, Bicester!$AL$45:$AW$60, _xlpm.z, Bicester!$AJ$45:$AJ$60, IF(_xlfn.XLOOKUP($C519,_xlfn.XLOOKUP(D$494,_xlpm.x,_xlpm.y,""),_xlpm.z,"Not Declared")="", "Name not recorded",  _xlfn.XLOOKUP($C519,_xlfn.XLOOKUP(D$494,_xlpm.x,_xlpm.y,""),_xlpm.z,"Not Declared")))</f>
        <v>Not Declared</v>
      </c>
      <c r="E519" s="729" t="str" cm="1">
        <f t="array" ref="E519">_xlfn.LET(_xlpm.x, Bicester!$AL$43:$AW$43, _xlpm.y, Bicester!$AL$45:$AW$60, _xlpm.z, Bicester!$AJ$45:$AJ$60, IF(_xlfn.XLOOKUP($C519,_xlfn.XLOOKUP(E$494,_xlpm.x,_xlpm.y,""),_xlpm.z,"Not Declared")="", "Name not recorded",  _xlfn.XLOOKUP($C519,_xlfn.XLOOKUP(E$494,_xlpm.x,_xlpm.y,""),_xlpm.z,"Not Declared")))</f>
        <v>Not Declared</v>
      </c>
      <c r="F519" s="729" t="str" cm="1">
        <f t="array" ref="F519">_xlfn.LET(_xlpm.x, Bicester!$AL$43:$AW$43, _xlpm.y, Bicester!$AL$45:$AW$60, _xlpm.z, Bicester!$AJ$45:$AJ$60, IF(_xlfn.XLOOKUP($C519,_xlfn.XLOOKUP(F$494,_xlpm.x,_xlpm.y,""),_xlpm.z,"Not Declared")="", "Name not recorded",  _xlfn.XLOOKUP($C519,_xlfn.XLOOKUP(F$494,_xlpm.x,_xlpm.y,""),_xlpm.z,"Not Declared")))</f>
        <v>Not Declared</v>
      </c>
      <c r="G519" s="729" t="str" cm="1">
        <f t="array" ref="G519">_xlfn.LET(_xlpm.x, Bicester!$AL$43:$AW$43, _xlpm.y, Bicester!$AL$45:$AW$60, _xlpm.z, Bicester!$AJ$45:$AJ$60, IF(_xlfn.XLOOKUP($C519,_xlfn.XLOOKUP(G$494,_xlpm.x,_xlpm.y,""),_xlpm.z,"Not Declared")="", "Name not recorded",  _xlfn.XLOOKUP($C519,_xlfn.XLOOKUP(G$494,_xlpm.x,_xlpm.y,""),_xlpm.z,"Not Declared")))</f>
        <v>Not Declared</v>
      </c>
      <c r="H519" s="729" t="str" cm="1">
        <f t="array" ref="H519">_xlfn.LET(_xlpm.x, Bicester!$AL$43:$AW$43, _xlpm.y, Bicester!$AL$45:$AW$60, _xlpm.z, Bicester!$AJ$45:$AJ$60, IF(_xlfn.XLOOKUP($C519,_xlfn.XLOOKUP(H$494,_xlpm.x,_xlpm.y,""),_xlpm.z,"Not Declared")="", "Name not recorded",  _xlfn.XLOOKUP($C519,_xlfn.XLOOKUP(H$494,_xlpm.x,_xlpm.y,""),_xlpm.z,"Not Declared")))</f>
        <v>Not Declared</v>
      </c>
      <c r="I519" s="729" t="str" cm="1">
        <f t="array" ref="I519">_xlfn.LET(_xlpm.x, Bicester!$AL$43:$AW$43, _xlpm.y, Bicester!$AL$45:$AW$60, _xlpm.z, Bicester!$AJ$45:$AJ$60, IF(_xlfn.XLOOKUP($C519,_xlfn.XLOOKUP(I$494,_xlpm.x,_xlpm.y,""),_xlpm.z,"Not Declared")="", "Name not recorded",  _xlfn.XLOOKUP($C519,_xlfn.XLOOKUP(I$494,_xlpm.x,_xlpm.y,""),_xlpm.z,"Not Declared")))</f>
        <v>Not Declared</v>
      </c>
      <c r="J519" s="729" t="str" cm="1">
        <f t="array" ref="J519">_xlfn.LET(_xlpm.x, Bicester!$AL$43:$AW$43, _xlpm.y, Bicester!$AL$45:$AW$60, _xlpm.z, Bicester!$AJ$45:$AJ$60, IF(_xlfn.XLOOKUP($C519,_xlfn.XLOOKUP(J$494,_xlpm.x,_xlpm.y,""),_xlpm.z,"Not Declared")="", "Name not recorded",  _xlfn.XLOOKUP($C519,_xlfn.XLOOKUP(J$494,_xlpm.x,_xlpm.y,""),_xlpm.z,"Not Declared")))</f>
        <v>Not Declared</v>
      </c>
      <c r="K519" s="729" t="str" cm="1">
        <f t="array" ref="K519">_xlfn.LET(_xlpm.x, Bicester!$AL$43:$AW$43, _xlpm.y, Bicester!$AL$45:$AW$60, _xlpm.z, Bicester!$AJ$45:$AJ$60, IF(_xlfn.XLOOKUP($C519,_xlfn.XLOOKUP(K$494,_xlpm.x,_xlpm.y,""),_xlpm.z,"Not Declared")="", "Name not recorded",  _xlfn.XLOOKUP($C519,_xlfn.XLOOKUP(K$494,_xlpm.x,_xlpm.y,""),_xlpm.z,"Not Declared")))</f>
        <v>Not Declared</v>
      </c>
      <c r="L519" s="729" t="str" cm="1">
        <f t="array" ref="L519">_xlfn.LET(_xlpm.x, Bicester!$AL$43:$AW$43, _xlpm.y, Bicester!$AL$45:$AW$60, _xlpm.z, Bicester!$AJ$45:$AJ$60, IF(_xlfn.XLOOKUP($C519,_xlfn.XLOOKUP(L$494,_xlpm.x,_xlpm.y,""),_xlpm.z,"Not Declared")="", "Name not recorded",  _xlfn.XLOOKUP($C519,_xlfn.XLOOKUP(L$494,_xlpm.x,_xlpm.y,""),_xlpm.z,"Not Declared")))</f>
        <v>Not Declared</v>
      </c>
      <c r="M519" s="729" t="str" cm="1">
        <f t="array" ref="M519">_xlfn.LET(_xlpm.x, Bicester!$AL$43:$AW$43, _xlpm.y, Bicester!$AL$45:$AW$60, _xlpm.z, Bicester!$AJ$45:$AJ$60, IF(_xlfn.XLOOKUP($C519,_xlfn.XLOOKUP(M$494,_xlpm.x,_xlpm.y,""),_xlpm.z,"Not Declared")="", "Name not recorded",  _xlfn.XLOOKUP($C519,_xlfn.XLOOKUP(M$494,_xlpm.x,_xlpm.y,""),_xlpm.z,"Not Declared")))</f>
        <v>Not Declared</v>
      </c>
      <c r="N519" s="729" t="str" cm="1">
        <f t="array" ref="N519">_xlfn.LET(_xlpm.x, Bicester!$AL$43:$AW$43, _xlpm.y, Bicester!$AL$45:$AW$60, _xlpm.z, Bicester!$AJ$45:$AJ$60, IF(_xlfn.XLOOKUP($C519,_xlfn.XLOOKUP(N$494,_xlpm.x,_xlpm.y,""),_xlpm.z,"Not Declared")="", "Name not recorded",  _xlfn.XLOOKUP($C519,_xlfn.XLOOKUP(N$494,_xlpm.x,_xlpm.y,""),_xlpm.z,"Not Declared")))</f>
        <v>Not Declared</v>
      </c>
      <c r="O519" s="729" t="str" cm="1">
        <f t="array" ref="O519">_xlfn.LET(_xlpm.x, Bicester!$AL$43:$AW$43, _xlpm.y, Bicester!$AL$45:$AW$60, _xlpm.z, Bicester!$AJ$45:$AJ$60, IF(_xlfn.XLOOKUP($C519,_xlfn.XLOOKUP(O$494,_xlpm.x,_xlpm.y,""),_xlpm.z,"Not Declared")="", "Name not recorded",  _xlfn.XLOOKUP($C519,_xlfn.XLOOKUP(O$494,_xlpm.x,_xlpm.y,""),_xlpm.z,"Not Declared")))</f>
        <v>Not Declared</v>
      </c>
      <c r="P519" s="3"/>
      <c r="Q519" s="3"/>
      <c r="R519" s="3"/>
      <c r="S519" s="3"/>
      <c r="T519" s="3"/>
      <c r="U519" s="3"/>
      <c r="V519" s="3"/>
      <c r="W519" s="3"/>
      <c r="X519" s="12"/>
      <c r="Y519" s="89"/>
      <c r="Z519" s="3" t="s">
        <v>319</v>
      </c>
      <c r="AA519" s="744" t="str" cm="1">
        <f t="array" ref="AA519">_xlfn.LET(_xlpm.a,_xlfn.XLOOKUP(1,('Number Allocation'!$C$6:$C$1483=AC519)*('Number Allocation'!$D$6:$D$1483=AD519),'Number Allocation'!$A$6:$A$1483,"..."),IF(_xlpm.a="","...",_xlpm.a))</f>
        <v>...</v>
      </c>
      <c r="AB519" s="432" cm="1">
        <f t="array" ref="AB519:AD526">_xlfn.LET(_xlpm.eventsort, _xlfn.XLOOKUP(AB$494,$D$732:$P$732,$D$734:$P$741), _xlpm.eventdata, _xlfn.XLOOKUP(AB$494,$D$494:$O$494,$D$495:$O$565), _xlpm.agedata, $A$495:$C$565, _xlfn.SORTBY(_xlfn._xlws.FILTER(_xlfn.CHOOSECOLS(_xlfn.HSTACK(_xlpm.agedata,_xlpm.eventdata),2,4,1),(_xlfn.CHOOSECOLS(_xlpm.agedata,3)=Z519),""),_xlpm.eventsort))</f>
        <v>0</v>
      </c>
      <c r="AC519" s="422" t="str">
        <v>Not Declared</v>
      </c>
      <c r="AD519" s="422" t="str">
        <v>Radley AC</v>
      </c>
      <c r="AE519" s="747"/>
      <c r="AF519" s="12"/>
      <c r="AG519" s="425"/>
      <c r="AH519" s="3" t="s">
        <v>319</v>
      </c>
      <c r="AI519" s="744" t="str" cm="1">
        <f t="array" ref="AI519">_xlfn.LET(_xlpm.a,_xlfn.XLOOKUP(1,('Number Allocation'!$C$6:$C$1483=AK519)*('Number Allocation'!$D$6:$D$1483=AL519),'Number Allocation'!$A$6:$A$1483,"..."),IF(_xlpm.a="","...",_xlpm.a))</f>
        <v>...</v>
      </c>
      <c r="AJ519" s="432" cm="1">
        <f t="array" ref="AJ519:AL526">_xlfn.LET(_xlpm.eventsort, _xlfn.XLOOKUP(AJ$494,$D$732:$P$732,$D$734:$P$741), _xlpm.eventdata, _xlfn.XLOOKUP(AJ$494,$D$494:$O$494,$D$495:$O$565), _xlpm.agedata, $A$495:$C$565, _xlfn.SORTBY(_xlfn._xlws.FILTER(_xlfn.CHOOSECOLS(_xlfn.HSTACK(_xlpm.agedata,_xlpm.eventdata),2,4,1),(_xlfn.CHOOSECOLS(_xlpm.agedata,3)=AH519),""),_xlpm.eventsort))</f>
        <v>0</v>
      </c>
      <c r="AK519" s="422" t="str">
        <v>Not Declared</v>
      </c>
      <c r="AL519" s="422" t="str">
        <v>Radley AC</v>
      </c>
      <c r="AM519" s="747"/>
      <c r="AN519" s="12"/>
      <c r="AO519" s="425"/>
      <c r="AP519" s="3" t="s">
        <v>319</v>
      </c>
      <c r="AQ519" s="744" t="str" cm="1">
        <f t="array" ref="AQ519">_xlfn.LET(_xlpm.a,_xlfn.XLOOKUP(1,('Number Allocation'!$C$6:$C$1483=AS519)*('Number Allocation'!$D$6:$D$1483=AT519),'Number Allocation'!$A$6:$A$1483,"..."),IF(_xlpm.a="","...",_xlpm.a))</f>
        <v>...</v>
      </c>
      <c r="AR519" s="432" cm="1">
        <f t="array" ref="AR519:AT526">_xlfn.LET(_xlpm.eventsort, _xlfn.XLOOKUP(AR$494,$D$732:$P$732,$D$734:$P$741), _xlpm.eventdata, _xlfn.XLOOKUP(AR$494,$D$494:$O$494,$D$495:$O$565), _xlpm.agedata, $A$495:$C$565, _xlfn.SORTBY(_xlfn._xlws.FILTER(_xlfn.CHOOSECOLS(_xlfn.HSTACK(_xlpm.agedata,_xlpm.eventdata),2,4,1),(_xlfn.CHOOSECOLS(_xlpm.agedata,3)=AP519),""),_xlpm.eventsort))</f>
        <v>0</v>
      </c>
      <c r="AS519" s="422" t="str">
        <v>Not Declared</v>
      </c>
      <c r="AT519" s="422" t="str">
        <v>Oxford City AC</v>
      </c>
      <c r="AU519" s="747"/>
      <c r="AV519" s="12"/>
      <c r="AW519" s="425"/>
      <c r="AX519" s="3" t="s">
        <v>319</v>
      </c>
      <c r="AY519" s="744" t="str" cm="1">
        <f t="array" ref="AY519">_xlfn.LET(_xlpm.a,_xlfn.XLOOKUP(1,('Number Allocation'!$C$6:$C$1483=BA519)*('Number Allocation'!$D$6:$D$1483=BB519),'Number Allocation'!$A$6:$A$1483,"..."),IF(_xlpm.a="","...",_xlpm.a))</f>
        <v>...</v>
      </c>
      <c r="AZ519" s="432" cm="1">
        <f t="array" ref="AZ519:BB526">_xlfn.LET(_xlpm.eventsort, _xlfn.XLOOKUP(AZ$494,$D$732:$P$732,$D$734:$P$741), _xlpm.eventdata, _xlfn.XLOOKUP(AZ$494,$D$494:$O$494,$D$495:$O$565), _xlpm.agedata, $A$495:$C$565, _xlfn.SORTBY(_xlfn._xlws.FILTER(_xlfn.CHOOSECOLS(_xlfn.HSTACK(_xlpm.agedata,_xlpm.eventdata),2,4,1),(_xlfn.CHOOSECOLS(_xlpm.agedata,3)=AX519),""),_xlpm.eventsort))</f>
        <v>0</v>
      </c>
      <c r="BA519" s="422" t="str">
        <v>Not Declared</v>
      </c>
      <c r="BB519" s="422" t="str">
        <v>Abingdon AC</v>
      </c>
      <c r="BC519" s="747"/>
      <c r="BD519" s="12"/>
      <c r="BE519" s="425"/>
      <c r="BF519" s="3" t="s">
        <v>319</v>
      </c>
      <c r="BG519" s="744" t="str" cm="1">
        <f t="array" ref="BG519">_xlfn.LET(_xlpm.a,_xlfn.XLOOKUP(1,('Number Allocation'!$C$6:$C$1483=BI519)*('Number Allocation'!$D$6:$D$1483=BJ519),'Number Allocation'!$A$6:$A$1483,"..."),IF(_xlpm.a="","...",_xlpm.a))</f>
        <v>...</v>
      </c>
      <c r="BH519" s="432" cm="1">
        <f t="array" ref="BH519:BJ526">_xlfn.LET(_xlpm.eventsort, _xlfn.XLOOKUP(BH$494,$D$732:$P$732,$D$734:$P$741), _xlpm.eventdata, _xlfn.XLOOKUP(BH$494,$D$494:$O$494,$D$495:$O$565), _xlpm.agedata, $A$495:$C$565, _xlfn.SORTBY(_xlfn._xlws.FILTER(_xlfn.CHOOSECOLS(_xlfn.HSTACK(_xlpm.agedata,_xlpm.eventdata),2,4,1),(_xlfn.CHOOSECOLS(_xlpm.agedata,3)=BF519),""),_xlpm.eventsort))</f>
        <v>0</v>
      </c>
      <c r="BI519" s="422" t="str">
        <v>Not Declared</v>
      </c>
      <c r="BJ519" s="422" t="str">
        <v>Banbury Harriers AC</v>
      </c>
      <c r="BK519" s="747"/>
      <c r="BL519" s="12"/>
      <c r="BM519" s="425"/>
      <c r="BN519" s="3" t="s">
        <v>319</v>
      </c>
      <c r="BO519" s="744" t="str" cm="1">
        <f t="array" ref="BO519">_xlfn.LET(_xlpm.a,_xlfn.XLOOKUP(1,('Number Allocation'!$C$6:$C$1483=BQ519)*('Number Allocation'!$D$6:$D$1483=BR519),'Number Allocation'!$A$6:$A$1483,"..."),IF(_xlpm.a="","...",_xlpm.a))</f>
        <v>...</v>
      </c>
      <c r="BP519" s="432" cm="1">
        <f t="array" ref="BP519:BR526">_xlfn.LET(_xlpm.eventsort, _xlfn.XLOOKUP(BP$494,$D$732:$P$732,$D$734:$P$741), _xlpm.eventdata, _xlfn.XLOOKUP(BP$494,$D$494:$O$494,$D$495:$O$565), _xlpm.agedata, $A$495:$C$565, _xlfn.SORTBY(_xlfn._xlws.FILTER(_xlfn.CHOOSECOLS(_xlfn.HSTACK(_xlpm.agedata,_xlpm.eventdata),2,4,1),(_xlfn.CHOOSECOLS(_xlpm.agedata,3)=BN519),""),_xlpm.eventsort))</f>
        <v>0</v>
      </c>
      <c r="BQ519" s="422" t="str">
        <v>Not Declared</v>
      </c>
      <c r="BR519" s="422" t="str">
        <v>Abingdon AC</v>
      </c>
      <c r="BS519" s="747"/>
      <c r="BT519" s="12"/>
      <c r="BU519" s="425"/>
      <c r="BV519" s="3" t="s">
        <v>319</v>
      </c>
      <c r="BW519" s="744" t="str" cm="1">
        <f t="array" ref="BW519">_xlfn.LET(_xlpm.a,_xlfn.XLOOKUP(1,('Number Allocation'!$C$6:$C$1483=BY519)*('Number Allocation'!$D$6:$D$1483=BZ519),'Number Allocation'!$A$6:$A$1483,"..."),IF(_xlpm.a="","...",_xlpm.a))</f>
        <v>...</v>
      </c>
      <c r="BX519" s="432" cm="1">
        <f t="array" ref="BX519:BZ526">_xlfn.LET(_xlpm.eventsort, _xlfn.XLOOKUP(BX$494,$D$732:$P$732,$D$734:$P$741), _xlpm.eventdata, _xlfn.XLOOKUP(BX$494,$D$494:$O$494,$D$495:$O$565), _xlpm.agedata, $A$495:$C$565, _xlfn.SORTBY(_xlfn._xlws.FILTER(_xlfn.CHOOSECOLS(_xlfn.HSTACK(_xlpm.agedata,_xlpm.eventdata),2,4,1),(_xlfn.CHOOSECOLS(_xlpm.agedata,3)=BV519),""),_xlpm.eventsort))</f>
        <v>0</v>
      </c>
      <c r="BY519" s="422" t="str">
        <v>Not Declared</v>
      </c>
      <c r="BZ519" s="422" t="str">
        <v>Banbury Harriers AC</v>
      </c>
      <c r="CA519" s="484"/>
      <c r="CB519" s="482"/>
      <c r="CC519" s="483"/>
      <c r="CD519" s="3" t="s">
        <v>319</v>
      </c>
      <c r="CE519" s="744" t="str" cm="1">
        <f t="array" ref="CE519">_xlfn.LET(_xlpm.a,_xlfn.XLOOKUP(1,('Number Allocation'!$C$6:$C$1483=CG519)*('Number Allocation'!$D$6:$D$1483=CH519),'Number Allocation'!$A$6:$A$1483,"..."),IF(_xlpm.a="","...",_xlpm.a))</f>
        <v>...</v>
      </c>
      <c r="CF519" s="432" cm="1">
        <f t="array" ref="CF519:CH526">_xlfn.LET(_xlpm.eventsort, _xlfn.XLOOKUP(CF$494,$D$732:$P$732,$D$734:$P$741), _xlpm.eventdata, _xlfn.XLOOKUP(CF$494,$D$494:$O$494,$D$495:$O$565), _xlpm.agedata, $A$495:$C$565, _xlfn.SORTBY(_xlfn._xlws.FILTER(_xlfn.CHOOSECOLS(_xlfn.HSTACK(_xlpm.agedata,_xlpm.eventdata),2,4,1),(_xlfn.CHOOSECOLS(_xlpm.agedata,3)=CD519),""),_xlpm.eventsort))</f>
        <v>0</v>
      </c>
      <c r="CG519" s="422" t="str">
        <v>Not Declared</v>
      </c>
      <c r="CH519" s="422" t="str">
        <v>Banbury Harriers AC</v>
      </c>
      <c r="CI519" s="484"/>
      <c r="CJ519" s="482"/>
      <c r="CK519" s="483"/>
      <c r="CL519" s="3" t="s">
        <v>319</v>
      </c>
      <c r="CM519" s="744" t="str" cm="1">
        <f t="array" ref="CM519">_xlfn.LET(_xlpm.a,_xlfn.XLOOKUP(1,('Number Allocation'!$C$6:$C$1483=CO519)*('Number Allocation'!$D$6:$D$1483=CP519),'Number Allocation'!$A$6:$A$1483,"..."),IF(_xlpm.a="","...",_xlpm.a))</f>
        <v>...</v>
      </c>
      <c r="CN519" s="432" cm="1">
        <f t="array" ref="CN519:CP526">_xlfn.LET(_xlpm.eventsort, _xlfn.XLOOKUP(CN$494,$D$732:$P$732,$D$734:$P$741), _xlpm.eventdata, _xlfn.XLOOKUP(CN$494,$D$494:$O$494,$D$495:$O$565), _xlpm.agedata, $A$495:$C$565, _xlfn.SORTBY(_xlfn._xlws.FILTER(_xlfn.CHOOSECOLS(_xlfn.HSTACK(_xlpm.agedata,_xlpm.eventdata),2,4,1),(_xlfn.CHOOSECOLS(_xlpm.agedata,3)=CL519),""),_xlpm.eventsort))</f>
        <v>0</v>
      </c>
      <c r="CO519" s="422" t="str">
        <v>Not Declared</v>
      </c>
      <c r="CP519" s="422" t="str">
        <v>Abingdon AC</v>
      </c>
      <c r="CQ519" s="484"/>
      <c r="CR519" s="482"/>
      <c r="CS519" s="483"/>
      <c r="CT519" s="3" t="s">
        <v>319</v>
      </c>
      <c r="CU519" s="744" t="str" cm="1">
        <f t="array" ref="CU519">_xlfn.LET(_xlpm.a,_xlfn.XLOOKUP(1,('Number Allocation'!$C$6:$C$1483=CW519)*('Number Allocation'!$D$6:$D$1483=CX519),'Number Allocation'!$A$6:$A$1483,"..."),IF(_xlpm.a="","...",_xlpm.a))</f>
        <v>...</v>
      </c>
      <c r="CV519" s="432" cm="1">
        <f t="array" ref="CV519:CX526">_xlfn.LET(_xlpm.eventsort, _xlfn.XLOOKUP(CV$494,$D$732:$P$732,$D$734:$P$741), _xlpm.eventdata, _xlfn.XLOOKUP(CV$494,$D$494:$O$494,$D$495:$O$565), _xlpm.agedata, $A$495:$C$565, _xlfn.SORTBY(_xlfn._xlws.FILTER(_xlfn.CHOOSECOLS(_xlfn.HSTACK(_xlpm.agedata,_xlpm.eventdata),2,4,1),(_xlfn.CHOOSECOLS(_xlpm.agedata,3)=CT519),""),_xlpm.eventsort))</f>
        <v>0</v>
      </c>
      <c r="CW519" s="422" t="str">
        <v>Not Declared</v>
      </c>
      <c r="CX519" s="422" t="str">
        <v>Bicester AC</v>
      </c>
      <c r="CY519" s="484"/>
      <c r="CZ519" s="482"/>
      <c r="DA519" s="483"/>
      <c r="DB519" s="3" t="s">
        <v>319</v>
      </c>
      <c r="DC519" s="744" t="str" cm="1">
        <f t="array" ref="DC519">_xlfn.LET(_xlpm.a,_xlfn.XLOOKUP(1,('Number Allocation'!$C$6:$C$1483=DE519)*('Number Allocation'!$D$6:$D$1483=DF519),'Number Allocation'!$A$6:$A$1483,"..."),IF(_xlpm.a="","...",_xlpm.a))</f>
        <v>...</v>
      </c>
      <c r="DD519" s="432" cm="1">
        <f t="array" ref="DD519:DF526">_xlfn.LET(_xlpm.eventsort, _xlfn.XLOOKUP(DD$494,$D$732:$P$732,$D$734:$P$741), _xlpm.eventdata, _xlfn.XLOOKUP(DD$494,$D$494:$O$494,$D$495:$O$565), _xlpm.agedata, $A$495:$C$565, _xlfn.SORTBY(_xlfn._xlws.FILTER(_xlfn.CHOOSECOLS(_xlfn.HSTACK(_xlpm.agedata,_xlpm.eventdata),2,4,1),(_xlfn.CHOOSECOLS(_xlpm.agedata,3)=DB519),""),_xlpm.eventsort))</f>
        <v>0</v>
      </c>
      <c r="DE519" s="422" t="str">
        <v>Not Declared</v>
      </c>
      <c r="DF519" s="422" t="str">
        <v>Team Kennet</v>
      </c>
      <c r="DG519" s="484"/>
      <c r="DH519" s="482"/>
      <c r="DI519" s="483"/>
      <c r="DJ519" s="3" t="s">
        <v>319</v>
      </c>
      <c r="DK519" s="744" t="str" cm="1">
        <f t="array" ref="DK519">_xlfn.LET(_xlpm.a,_xlfn.XLOOKUP(1,('Number Allocation'!$C$6:$C$1483=DM519)*('Number Allocation'!$D$6:$D$1483=DN519),'Number Allocation'!$A$6:$A$1483,"..."),IF(_xlpm.a="","...",_xlpm.a))</f>
        <v>...</v>
      </c>
      <c r="DL519" s="432" cm="1">
        <f t="array" ref="DL519:DN526">_xlfn.LET(_xlpm.eventsort, _xlfn.XLOOKUP(DL$494,$D$732:$P$732,$D$734:$P$741), _xlpm.eventdata, _xlfn.XLOOKUP(DL$494,$D$494:$O$494,$D$495:$O$565), _xlpm.agedata, $A$495:$C$565, _xlfn.SORTBY(_xlfn._xlws.FILTER(_xlfn.CHOOSECOLS(_xlfn.HSTACK(_xlpm.agedata,_xlpm.eventdata),2,4,1),(_xlfn.CHOOSECOLS(_xlpm.agedata,3)=DJ519),""),_xlpm.eventsort))</f>
        <v>0</v>
      </c>
      <c r="DM519" s="422" t="str">
        <v>Not Declared</v>
      </c>
      <c r="DN519" s="422" t="str">
        <v>Radley AC</v>
      </c>
      <c r="DO519" s="484"/>
      <c r="DP519" s="482"/>
      <c r="DQ519" s="483"/>
      <c r="DZ519" s="15"/>
      <c r="EA519" s="15"/>
    </row>
    <row r="520" spans="1:131" s="359" customFormat="1" ht="21" customHeight="1">
      <c r="A520" s="358" t="str">
        <f t="shared" si="56"/>
        <v>Bicester AC</v>
      </c>
      <c r="B520" s="729"/>
      <c r="C520" s="729" t="s">
        <v>323</v>
      </c>
      <c r="D520" s="729" t="str" cm="1">
        <f t="array" ref="D520">_xlfn.LET(_xlpm.x, Bicester!$AL$43:$AW$43, _xlpm.y, Bicester!$AL$45:$AW$60, _xlpm.z, Bicester!$AJ$45:$AJ$60, IF(_xlfn.XLOOKUP($C520,_xlfn.XLOOKUP(D$494,_xlpm.x,_xlpm.y,""),_xlpm.z,"Not Declared")="", "Name not recorded",  _xlfn.XLOOKUP($C520,_xlfn.XLOOKUP(D$494,_xlpm.x,_xlpm.y,""),_xlpm.z,"Not Declared")))</f>
        <v>Not Declared</v>
      </c>
      <c r="E520" s="729" t="str" cm="1">
        <f t="array" ref="E520">_xlfn.LET(_xlpm.x, Bicester!$AL$43:$AW$43, _xlpm.y, Bicester!$AL$45:$AW$60, _xlpm.z, Bicester!$AJ$45:$AJ$60, IF(_xlfn.XLOOKUP($C520,_xlfn.XLOOKUP(E$494,_xlpm.x,_xlpm.y,""),_xlpm.z,"Not Declared")="", "Name not recorded",  _xlfn.XLOOKUP($C520,_xlfn.XLOOKUP(E$494,_xlpm.x,_xlpm.y,""),_xlpm.z,"Not Declared")))</f>
        <v>Not Declared</v>
      </c>
      <c r="F520" s="729" t="str" cm="1">
        <f t="array" ref="F520">_xlfn.LET(_xlpm.x, Bicester!$AL$43:$AW$43, _xlpm.y, Bicester!$AL$45:$AW$60, _xlpm.z, Bicester!$AJ$45:$AJ$60, IF(_xlfn.XLOOKUP($C520,_xlfn.XLOOKUP(F$494,_xlpm.x,_xlpm.y,""),_xlpm.z,"Not Declared")="", "Name not recorded",  _xlfn.XLOOKUP($C520,_xlfn.XLOOKUP(F$494,_xlpm.x,_xlpm.y,""),_xlpm.z,"Not Declared")))</f>
        <v>Not Declared</v>
      </c>
      <c r="G520" s="729" t="str" cm="1">
        <f t="array" ref="G520">_xlfn.LET(_xlpm.x, Bicester!$AL$43:$AW$43, _xlpm.y, Bicester!$AL$45:$AW$60, _xlpm.z, Bicester!$AJ$45:$AJ$60, IF(_xlfn.XLOOKUP($C520,_xlfn.XLOOKUP(G$494,_xlpm.x,_xlpm.y,""),_xlpm.z,"Not Declared")="", "Name not recorded",  _xlfn.XLOOKUP($C520,_xlfn.XLOOKUP(G$494,_xlpm.x,_xlpm.y,""),_xlpm.z,"Not Declared")))</f>
        <v>Not Declared</v>
      </c>
      <c r="H520" s="729" t="str" cm="1">
        <f t="array" ref="H520">_xlfn.LET(_xlpm.x, Bicester!$AL$43:$AW$43, _xlpm.y, Bicester!$AL$45:$AW$60, _xlpm.z, Bicester!$AJ$45:$AJ$60, IF(_xlfn.XLOOKUP($C520,_xlfn.XLOOKUP(H$494,_xlpm.x,_xlpm.y,""),_xlpm.z,"Not Declared")="", "Name not recorded",  _xlfn.XLOOKUP($C520,_xlfn.XLOOKUP(H$494,_xlpm.x,_xlpm.y,""),_xlpm.z,"Not Declared")))</f>
        <v>Not Declared</v>
      </c>
      <c r="I520" s="729" t="str" cm="1">
        <f t="array" ref="I520">_xlfn.LET(_xlpm.x, Bicester!$AL$43:$AW$43, _xlpm.y, Bicester!$AL$45:$AW$60, _xlpm.z, Bicester!$AJ$45:$AJ$60, IF(_xlfn.XLOOKUP($C520,_xlfn.XLOOKUP(I$494,_xlpm.x,_xlpm.y,""),_xlpm.z,"Not Declared")="", "Name not recorded",  _xlfn.XLOOKUP($C520,_xlfn.XLOOKUP(I$494,_xlpm.x,_xlpm.y,""),_xlpm.z,"Not Declared")))</f>
        <v>Not Declared</v>
      </c>
      <c r="J520" s="729" t="str" cm="1">
        <f t="array" ref="J520">_xlfn.LET(_xlpm.x, Bicester!$AL$43:$AW$43, _xlpm.y, Bicester!$AL$45:$AW$60, _xlpm.z, Bicester!$AJ$45:$AJ$60, IF(_xlfn.XLOOKUP($C520,_xlfn.XLOOKUP(J$494,_xlpm.x,_xlpm.y,""),_xlpm.z,"Not Declared")="", "Name not recorded",  _xlfn.XLOOKUP($C520,_xlfn.XLOOKUP(J$494,_xlpm.x,_xlpm.y,""),_xlpm.z,"Not Declared")))</f>
        <v>Not Declared</v>
      </c>
      <c r="K520" s="729" t="str" cm="1">
        <f t="array" ref="K520">_xlfn.LET(_xlpm.x, Bicester!$AL$43:$AW$43, _xlpm.y, Bicester!$AL$45:$AW$60, _xlpm.z, Bicester!$AJ$45:$AJ$60, IF(_xlfn.XLOOKUP($C520,_xlfn.XLOOKUP(K$494,_xlpm.x,_xlpm.y,""),_xlpm.z,"Not Declared")="", "Name not recorded",  _xlfn.XLOOKUP($C520,_xlfn.XLOOKUP(K$494,_xlpm.x,_xlpm.y,""),_xlpm.z,"Not Declared")))</f>
        <v>Not Declared</v>
      </c>
      <c r="L520" s="729" t="str" cm="1">
        <f t="array" ref="L520">_xlfn.LET(_xlpm.x, Bicester!$AL$43:$AW$43, _xlpm.y, Bicester!$AL$45:$AW$60, _xlpm.z, Bicester!$AJ$45:$AJ$60, IF(_xlfn.XLOOKUP($C520,_xlfn.XLOOKUP(L$494,_xlpm.x,_xlpm.y,""),_xlpm.z,"Not Declared")="", "Name not recorded",  _xlfn.XLOOKUP($C520,_xlfn.XLOOKUP(L$494,_xlpm.x,_xlpm.y,""),_xlpm.z,"Not Declared")))</f>
        <v>Not Declared</v>
      </c>
      <c r="M520" s="729" t="str" cm="1">
        <f t="array" ref="M520">_xlfn.LET(_xlpm.x, Bicester!$AL$43:$AW$43, _xlpm.y, Bicester!$AL$45:$AW$60, _xlpm.z, Bicester!$AJ$45:$AJ$60, IF(_xlfn.XLOOKUP($C520,_xlfn.XLOOKUP(M$494,_xlpm.x,_xlpm.y,""),_xlpm.z,"Not Declared")="", "Name not recorded",  _xlfn.XLOOKUP($C520,_xlfn.XLOOKUP(M$494,_xlpm.x,_xlpm.y,""),_xlpm.z,"Not Declared")))</f>
        <v>Not Declared</v>
      </c>
      <c r="N520" s="729" t="str" cm="1">
        <f t="array" ref="N520">_xlfn.LET(_xlpm.x, Bicester!$AL$43:$AW$43, _xlpm.y, Bicester!$AL$45:$AW$60, _xlpm.z, Bicester!$AJ$45:$AJ$60, IF(_xlfn.XLOOKUP($C520,_xlfn.XLOOKUP(N$494,_xlpm.x,_xlpm.y,""),_xlpm.z,"Not Declared")="", "Name not recorded",  _xlfn.XLOOKUP($C520,_xlfn.XLOOKUP(N$494,_xlpm.x,_xlpm.y,""),_xlpm.z,"Not Declared")))</f>
        <v>Not Declared</v>
      </c>
      <c r="O520" s="729" t="str" cm="1">
        <f t="array" ref="O520">_xlfn.LET(_xlpm.x, Bicester!$AL$43:$AW$43, _xlpm.y, Bicester!$AL$45:$AW$60, _xlpm.z, Bicester!$AJ$45:$AJ$60, IF(_xlfn.XLOOKUP($C520,_xlfn.XLOOKUP(O$494,_xlpm.x,_xlpm.y,""),_xlpm.z,"Not Declared")="", "Name not recorded",  _xlfn.XLOOKUP($C520,_xlfn.XLOOKUP(O$494,_xlpm.x,_xlpm.y,""),_xlpm.z,"Not Declared")))</f>
        <v>Not Declared</v>
      </c>
      <c r="P520" s="3"/>
      <c r="Q520" s="3"/>
      <c r="R520" s="3"/>
      <c r="S520" s="3"/>
      <c r="T520" s="3"/>
      <c r="U520" s="3"/>
      <c r="V520" s="3"/>
      <c r="W520" s="3"/>
      <c r="X520" s="12"/>
      <c r="Y520" s="89"/>
      <c r="Z520" s="433"/>
      <c r="AA520" s="747" t="str" cm="1">
        <f t="array" ref="AA520">_xlfn.LET(_xlpm.a,_xlfn.XLOOKUP(1,('Number Allocation'!$C$6:$C$1483=AC520)*('Number Allocation'!$D$6:$D$1483=AD520),'Number Allocation'!$A$6:$A$1483,"..."),IF(_xlpm.a="","...",_xlpm.a))</f>
        <v>...</v>
      </c>
      <c r="AB520" s="747">
        <v>0</v>
      </c>
      <c r="AC520" s="12" t="str">
        <v>Not Declared</v>
      </c>
      <c r="AD520" s="12" t="str">
        <v>Witney Road Runners</v>
      </c>
      <c r="AE520" s="747"/>
      <c r="AF520" s="12"/>
      <c r="AG520" s="425"/>
      <c r="AH520" s="433"/>
      <c r="AI520" s="747" t="str" cm="1">
        <f t="array" ref="AI520">_xlfn.LET(_xlpm.a,_xlfn.XLOOKUP(1,('Number Allocation'!$C$6:$C$1483=AK520)*('Number Allocation'!$D$6:$D$1483=AL520),'Number Allocation'!$A$6:$A$1483,"..."),IF(_xlpm.a="","...",_xlpm.a))</f>
        <v>...</v>
      </c>
      <c r="AJ520" s="747">
        <v>0</v>
      </c>
      <c r="AK520" s="12" t="str">
        <v>Not Declared</v>
      </c>
      <c r="AL520" s="12" t="str">
        <v>Witney Road Runners</v>
      </c>
      <c r="AM520" s="747"/>
      <c r="AN520" s="12"/>
      <c r="AO520" s="425"/>
      <c r="AP520" s="433"/>
      <c r="AQ520" s="747" t="str" cm="1">
        <f t="array" ref="AQ520">_xlfn.LET(_xlpm.a,_xlfn.XLOOKUP(1,('Number Allocation'!$C$6:$C$1483=AS520)*('Number Allocation'!$D$6:$D$1483=AT520),'Number Allocation'!$A$6:$A$1483,"..."),IF(_xlpm.a="","...",_xlpm.a))</f>
        <v>...</v>
      </c>
      <c r="AR520" s="747">
        <v>0</v>
      </c>
      <c r="AS520" s="12" t="str">
        <v>Not Declared</v>
      </c>
      <c r="AT520" s="12" t="str">
        <v>Abingdon AC</v>
      </c>
      <c r="AU520" s="747"/>
      <c r="AV520" s="12"/>
      <c r="AW520" s="425"/>
      <c r="AX520" s="433"/>
      <c r="AY520" s="747" t="str" cm="1">
        <f t="array" ref="AY520">_xlfn.LET(_xlpm.a,_xlfn.XLOOKUP(1,('Number Allocation'!$C$6:$C$1483=BA520)*('Number Allocation'!$D$6:$D$1483=BB520),'Number Allocation'!$A$6:$A$1483,"..."),IF(_xlpm.a="","...",_xlpm.a))</f>
        <v>...</v>
      </c>
      <c r="AZ520" s="747">
        <v>0</v>
      </c>
      <c r="BA520" s="12" t="str">
        <v>Not Declared</v>
      </c>
      <c r="BB520" s="12" t="str">
        <v>Team Kennet</v>
      </c>
      <c r="BC520" s="747"/>
      <c r="BD520" s="12"/>
      <c r="BE520" s="425"/>
      <c r="BF520" s="433"/>
      <c r="BG520" s="747" t="str" cm="1">
        <f t="array" ref="BG520">_xlfn.LET(_xlpm.a,_xlfn.XLOOKUP(1,('Number Allocation'!$C$6:$C$1483=BI520)*('Number Allocation'!$D$6:$D$1483=BJ520),'Number Allocation'!$A$6:$A$1483,"..."),IF(_xlpm.a="","...",_xlpm.a))</f>
        <v>...</v>
      </c>
      <c r="BH520" s="747">
        <v>0</v>
      </c>
      <c r="BI520" s="12" t="str">
        <v>Not Declared</v>
      </c>
      <c r="BJ520" s="12" t="str">
        <v>White Horse Harriers</v>
      </c>
      <c r="BK520" s="747"/>
      <c r="BL520" s="12"/>
      <c r="BM520" s="425"/>
      <c r="BN520" s="433"/>
      <c r="BO520" s="747" t="str" cm="1">
        <f t="array" ref="BO520">_xlfn.LET(_xlpm.a,_xlfn.XLOOKUP(1,('Number Allocation'!$C$6:$C$1483=BQ520)*('Number Allocation'!$D$6:$D$1483=BR520),'Number Allocation'!$A$6:$A$1483,"..."),IF(_xlpm.a="","...",_xlpm.a))</f>
        <v>...</v>
      </c>
      <c r="BP520" s="747">
        <v>0</v>
      </c>
      <c r="BQ520" s="12" t="str">
        <v>Not Declared</v>
      </c>
      <c r="BR520" s="12" t="str">
        <v>Team Kennet</v>
      </c>
      <c r="BS520" s="747"/>
      <c r="BT520" s="12"/>
      <c r="BU520" s="425"/>
      <c r="BV520" s="433"/>
      <c r="BW520" s="747" t="str" cm="1">
        <f t="array" ref="BW520">_xlfn.LET(_xlpm.a,_xlfn.XLOOKUP(1,('Number Allocation'!$C$6:$C$1483=BY520)*('Number Allocation'!$D$6:$D$1483=BZ520),'Number Allocation'!$A$6:$A$1483,"..."),IF(_xlpm.a="","...",_xlpm.a))</f>
        <v>...</v>
      </c>
      <c r="BX520" s="747">
        <v>0</v>
      </c>
      <c r="BY520" s="12" t="str">
        <v>Not Declared</v>
      </c>
      <c r="BZ520" s="12" t="str">
        <v>Witney Road Runners</v>
      </c>
      <c r="CA520" s="488"/>
      <c r="CB520" s="15"/>
      <c r="CC520" s="15"/>
      <c r="CD520" s="433"/>
      <c r="CE520" s="747" t="str" cm="1">
        <f t="array" ref="CE520">_xlfn.LET(_xlpm.a,_xlfn.XLOOKUP(1,('Number Allocation'!$C$6:$C$1483=CG520)*('Number Allocation'!$D$6:$D$1483=CH520),'Number Allocation'!$A$6:$A$1483,"..."),IF(_xlpm.a="","...",_xlpm.a))</f>
        <v>...</v>
      </c>
      <c r="CF520" s="747">
        <v>0</v>
      </c>
      <c r="CG520" s="12" t="str">
        <v>Not Declared</v>
      </c>
      <c r="CH520" s="12" t="str">
        <v>Oxford City AC</v>
      </c>
      <c r="CI520" s="488"/>
      <c r="CJ520" s="15"/>
      <c r="CK520" s="15"/>
      <c r="CL520" s="433"/>
      <c r="CM520" s="747" t="str" cm="1">
        <f t="array" ref="CM520">_xlfn.LET(_xlpm.a,_xlfn.XLOOKUP(1,('Number Allocation'!$C$6:$C$1483=CO520)*('Number Allocation'!$D$6:$D$1483=CP520),'Number Allocation'!$A$6:$A$1483,"..."),IF(_xlpm.a="","...",_xlpm.a))</f>
        <v>...</v>
      </c>
      <c r="CN520" s="747">
        <v>0</v>
      </c>
      <c r="CO520" s="12" t="str">
        <v>Not Declared</v>
      </c>
      <c r="CP520" s="12" t="str">
        <v>Oxford City AC</v>
      </c>
      <c r="CQ520" s="488"/>
      <c r="CR520" s="15"/>
      <c r="CS520" s="15"/>
      <c r="CT520" s="433"/>
      <c r="CU520" s="747" t="str" cm="1">
        <f t="array" ref="CU520">_xlfn.LET(_xlpm.a,_xlfn.XLOOKUP(1,('Number Allocation'!$C$6:$C$1483=CW520)*('Number Allocation'!$D$6:$D$1483=CX520),'Number Allocation'!$A$6:$A$1483,"..."),IF(_xlpm.a="","...",_xlpm.a))</f>
        <v>...</v>
      </c>
      <c r="CV520" s="747">
        <v>0</v>
      </c>
      <c r="CW520" s="12" t="str">
        <v>Not Declared</v>
      </c>
      <c r="CX520" s="12" t="str">
        <v>Team Kennet</v>
      </c>
      <c r="CY520" s="488"/>
      <c r="CZ520" s="15"/>
      <c r="DA520" s="15"/>
      <c r="DB520" s="433"/>
      <c r="DC520" s="747" t="str" cm="1">
        <f t="array" ref="DC520">_xlfn.LET(_xlpm.a,_xlfn.XLOOKUP(1,('Number Allocation'!$C$6:$C$1483=DE520)*('Number Allocation'!$D$6:$D$1483=DF520),'Number Allocation'!$A$6:$A$1483,"..."),IF(_xlpm.a="","...",_xlpm.a))</f>
        <v>...</v>
      </c>
      <c r="DD520" s="747">
        <v>0</v>
      </c>
      <c r="DE520" s="12" t="str">
        <v>Not Declared</v>
      </c>
      <c r="DF520" s="12" t="str">
        <v>Banbury Harriers AC</v>
      </c>
      <c r="DG520" s="488"/>
      <c r="DH520" s="15"/>
      <c r="DI520" s="15"/>
      <c r="DJ520" s="433"/>
      <c r="DK520" s="747" t="str" cm="1">
        <f t="array" ref="DK520">_xlfn.LET(_xlpm.a,_xlfn.XLOOKUP(1,('Number Allocation'!$C$6:$C$1483=DM520)*('Number Allocation'!$D$6:$D$1483=DN520),'Number Allocation'!$A$6:$A$1483,"..."),IF(_xlpm.a="","...",_xlpm.a))</f>
        <v>...</v>
      </c>
      <c r="DL520" s="747">
        <v>0</v>
      </c>
      <c r="DM520" s="12" t="str">
        <v>Not Declared</v>
      </c>
      <c r="DN520" s="12" t="str">
        <v>White Horse Harriers</v>
      </c>
      <c r="DO520" s="488"/>
      <c r="DP520" s="15"/>
      <c r="DQ520" s="15"/>
      <c r="DZ520" s="15"/>
      <c r="EA520" s="15"/>
    </row>
    <row r="521" spans="1:131" s="359" customFormat="1" ht="21" customHeight="1">
      <c r="A521" s="358"/>
      <c r="B521" s="729"/>
      <c r="C521" s="729"/>
      <c r="D521" s="729"/>
      <c r="E521" s="729"/>
      <c r="F521" s="729"/>
      <c r="G521" s="729"/>
      <c r="H521" s="729"/>
      <c r="I521" s="729"/>
      <c r="J521" s="729"/>
      <c r="K521" s="729"/>
      <c r="L521" s="729"/>
      <c r="M521" s="729"/>
      <c r="N521" s="729"/>
      <c r="O521" s="729"/>
      <c r="P521" s="3"/>
      <c r="Q521" s="3"/>
      <c r="R521" s="3"/>
      <c r="S521" s="3"/>
      <c r="T521" s="3"/>
      <c r="U521" s="3"/>
      <c r="V521" s="3"/>
      <c r="W521" s="3"/>
      <c r="X521" s="12"/>
      <c r="Y521" s="89"/>
      <c r="Z521" s="433"/>
      <c r="AA521" s="747" t="str" cm="1">
        <f t="array" ref="AA521">_xlfn.LET(_xlpm.a,_xlfn.XLOOKUP(1,('Number Allocation'!$C$6:$C$1483=AC521)*('Number Allocation'!$D$6:$D$1483=AD521),'Number Allocation'!$A$6:$A$1483,"..."),IF(_xlpm.a="","...",_xlpm.a))</f>
        <v>...</v>
      </c>
      <c r="AB521" s="747">
        <v>0</v>
      </c>
      <c r="AC521" s="12" t="str">
        <v>Not Declared</v>
      </c>
      <c r="AD521" s="12" t="str">
        <v>Team Kennet</v>
      </c>
      <c r="AE521" s="747"/>
      <c r="AF521" s="12"/>
      <c r="AG521" s="425"/>
      <c r="AH521" s="433"/>
      <c r="AI521" s="747" t="str" cm="1">
        <f t="array" ref="AI521">_xlfn.LET(_xlpm.a,_xlfn.XLOOKUP(1,('Number Allocation'!$C$6:$C$1483=AK521)*('Number Allocation'!$D$6:$D$1483=AL521),'Number Allocation'!$A$6:$A$1483,"..."),IF(_xlpm.a="","...",_xlpm.a))</f>
        <v>...</v>
      </c>
      <c r="AJ521" s="747">
        <v>0</v>
      </c>
      <c r="AK521" s="12" t="str">
        <v>Not Declared</v>
      </c>
      <c r="AL521" s="12" t="str">
        <v>Banbury Harriers AC</v>
      </c>
      <c r="AM521" s="747"/>
      <c r="AN521" s="12"/>
      <c r="AO521" s="425"/>
      <c r="AP521" s="433"/>
      <c r="AQ521" s="747" t="str" cm="1">
        <f t="array" ref="AQ521">_xlfn.LET(_xlpm.a,_xlfn.XLOOKUP(1,('Number Allocation'!$C$6:$C$1483=AS521)*('Number Allocation'!$D$6:$D$1483=AT521),'Number Allocation'!$A$6:$A$1483,"..."),IF(_xlpm.a="","...",_xlpm.a))</f>
        <v>...</v>
      </c>
      <c r="AR521" s="747">
        <v>0</v>
      </c>
      <c r="AS521" s="12" t="str">
        <v>Not Declared</v>
      </c>
      <c r="AT521" s="12" t="str">
        <v>Witney Road Runners</v>
      </c>
      <c r="AU521" s="747"/>
      <c r="AV521" s="12"/>
      <c r="AW521" s="425"/>
      <c r="AX521" s="433"/>
      <c r="AY521" s="747" t="str" cm="1">
        <f t="array" ref="AY521">_xlfn.LET(_xlpm.a,_xlfn.XLOOKUP(1,('Number Allocation'!$C$6:$C$1483=BA521)*('Number Allocation'!$D$6:$D$1483=BB521),'Number Allocation'!$A$6:$A$1483,"..."),IF(_xlpm.a="","...",_xlpm.a))</f>
        <v>...</v>
      </c>
      <c r="AZ521" s="747">
        <v>0</v>
      </c>
      <c r="BA521" s="12" t="str">
        <v>Not Declared</v>
      </c>
      <c r="BB521" s="12" t="str">
        <v>Oxford City AC</v>
      </c>
      <c r="BC521" s="747"/>
      <c r="BD521" s="12"/>
      <c r="BE521" s="425"/>
      <c r="BF521" s="433"/>
      <c r="BG521" s="747" t="str" cm="1">
        <f t="array" ref="BG521">_xlfn.LET(_xlpm.a,_xlfn.XLOOKUP(1,('Number Allocation'!$C$6:$C$1483=BI521)*('Number Allocation'!$D$6:$D$1483=BJ521),'Number Allocation'!$A$6:$A$1483,"..."),IF(_xlpm.a="","...",_xlpm.a))</f>
        <v>...</v>
      </c>
      <c r="BH521" s="747">
        <v>0</v>
      </c>
      <c r="BI521" s="12" t="str">
        <v>Not Declared</v>
      </c>
      <c r="BJ521" s="12" t="str">
        <v>Radley AC</v>
      </c>
      <c r="BK521" s="747"/>
      <c r="BL521" s="12"/>
      <c r="BM521" s="425"/>
      <c r="BN521" s="433"/>
      <c r="BO521" s="747" t="str" cm="1">
        <f t="array" ref="BO521">_xlfn.LET(_xlpm.a,_xlfn.XLOOKUP(1,('Number Allocation'!$C$6:$C$1483=BQ521)*('Number Allocation'!$D$6:$D$1483=BR521),'Number Allocation'!$A$6:$A$1483,"..."),IF(_xlpm.a="","...",_xlpm.a))</f>
        <v>...</v>
      </c>
      <c r="BP521" s="747">
        <v>0</v>
      </c>
      <c r="BQ521" s="12" t="str">
        <v>Not Declared</v>
      </c>
      <c r="BR521" s="12" t="str">
        <v>Bicester AC</v>
      </c>
      <c r="BS521" s="747"/>
      <c r="BT521" s="12"/>
      <c r="BU521" s="425"/>
      <c r="BV521" s="433"/>
      <c r="BW521" s="747" t="str" cm="1">
        <f t="array" ref="BW521">_xlfn.LET(_xlpm.a,_xlfn.XLOOKUP(1,('Number Allocation'!$C$6:$C$1483=BY521)*('Number Allocation'!$D$6:$D$1483=BZ521),'Number Allocation'!$A$6:$A$1483,"..."),IF(_xlpm.a="","...",_xlpm.a))</f>
        <v>...</v>
      </c>
      <c r="BX521" s="747">
        <v>0</v>
      </c>
      <c r="BY521" s="12" t="str">
        <v>Not Declared</v>
      </c>
      <c r="BZ521" s="12" t="str">
        <v>Radley AC</v>
      </c>
      <c r="CA521" s="488"/>
      <c r="CB521" s="15"/>
      <c r="CC521" s="15"/>
      <c r="CD521" s="433"/>
      <c r="CE521" s="747" t="str" cm="1">
        <f t="array" ref="CE521">_xlfn.LET(_xlpm.a,_xlfn.XLOOKUP(1,('Number Allocation'!$C$6:$C$1483=CG521)*('Number Allocation'!$D$6:$D$1483=CH521),'Number Allocation'!$A$6:$A$1483,"..."),IF(_xlpm.a="","...",_xlpm.a))</f>
        <v>...</v>
      </c>
      <c r="CF521" s="747">
        <v>0</v>
      </c>
      <c r="CG521" s="12" t="str">
        <v>Not Declared</v>
      </c>
      <c r="CH521" s="12" t="str">
        <v>Team Kennet</v>
      </c>
      <c r="CI521" s="488"/>
      <c r="CJ521" s="15"/>
      <c r="CK521" s="15"/>
      <c r="CL521" s="433"/>
      <c r="CM521" s="747" t="str" cm="1">
        <f t="array" ref="CM521">_xlfn.LET(_xlpm.a,_xlfn.XLOOKUP(1,('Number Allocation'!$C$6:$C$1483=CO521)*('Number Allocation'!$D$6:$D$1483=CP521),'Number Allocation'!$A$6:$A$1483,"..."),IF(_xlpm.a="","...",_xlpm.a))</f>
        <v>...</v>
      </c>
      <c r="CN521" s="747">
        <v>0</v>
      </c>
      <c r="CO521" s="12" t="str">
        <v>Not Declared</v>
      </c>
      <c r="CP521" s="12" t="str">
        <v>Banbury Harriers AC</v>
      </c>
      <c r="CQ521" s="488"/>
      <c r="CR521" s="15"/>
      <c r="CS521" s="15"/>
      <c r="CT521" s="433"/>
      <c r="CU521" s="747" t="str" cm="1">
        <f t="array" ref="CU521">_xlfn.LET(_xlpm.a,_xlfn.XLOOKUP(1,('Number Allocation'!$C$6:$C$1483=CW521)*('Number Allocation'!$D$6:$D$1483=CX521),'Number Allocation'!$A$6:$A$1483,"..."),IF(_xlpm.a="","...",_xlpm.a))</f>
        <v>...</v>
      </c>
      <c r="CV521" s="747">
        <v>0</v>
      </c>
      <c r="CW521" s="12" t="str">
        <v>Not Declared</v>
      </c>
      <c r="CX521" s="12" t="str">
        <v>White Horse Harriers</v>
      </c>
      <c r="CY521" s="488"/>
      <c r="CZ521" s="15"/>
      <c r="DA521" s="15"/>
      <c r="DB521" s="433"/>
      <c r="DC521" s="747" t="str" cm="1">
        <f t="array" ref="DC521">_xlfn.LET(_xlpm.a,_xlfn.XLOOKUP(1,('Number Allocation'!$C$6:$C$1483=DE521)*('Number Allocation'!$D$6:$D$1483=DF521),'Number Allocation'!$A$6:$A$1483,"..."),IF(_xlpm.a="","...",_xlpm.a))</f>
        <v>...</v>
      </c>
      <c r="DD521" s="747">
        <v>0</v>
      </c>
      <c r="DE521" s="12" t="str">
        <v>Not Declared</v>
      </c>
      <c r="DF521" s="12" t="str">
        <v>Abingdon AC</v>
      </c>
      <c r="DG521" s="488"/>
      <c r="DH521" s="15"/>
      <c r="DI521" s="15"/>
      <c r="DJ521" s="433"/>
      <c r="DK521" s="747" t="str" cm="1">
        <f t="array" ref="DK521">_xlfn.LET(_xlpm.a,_xlfn.XLOOKUP(1,('Number Allocation'!$C$6:$C$1483=DM521)*('Number Allocation'!$D$6:$D$1483=DN521),'Number Allocation'!$A$6:$A$1483,"..."),IF(_xlpm.a="","...",_xlpm.a))</f>
        <v>...</v>
      </c>
      <c r="DL521" s="747">
        <v>0</v>
      </c>
      <c r="DM521" s="12" t="str">
        <v>Not Declared</v>
      </c>
      <c r="DN521" s="12" t="str">
        <v>Banbury Harriers AC</v>
      </c>
      <c r="DO521" s="488"/>
      <c r="DP521" s="15"/>
      <c r="DQ521" s="15"/>
      <c r="DZ521" s="15"/>
      <c r="EA521" s="15"/>
    </row>
    <row r="522" spans="1:131" s="359" customFormat="1" ht="21" customHeight="1">
      <c r="A522" s="358" t="str">
        <f>'Oxford City'!AJ$2</f>
        <v>Oxford City AC</v>
      </c>
      <c r="B522" s="729" t="str">
        <f>'Oxford City'!AV$1</f>
        <v>O</v>
      </c>
      <c r="C522" s="729" t="s">
        <v>71</v>
      </c>
      <c r="D522" s="729" t="str" cm="1">
        <f t="array" ref="D522">_xlfn.LET(_xlpm.x, 'Oxford City'!$AL$43:$AW$43, _xlpm.y, 'Oxford City'!$AL$45:$AW$60, _xlpm.z, 'Oxford City'!$AJ$45:$AJ$60, IF(_xlfn.XLOOKUP($C522,_xlfn.XLOOKUP(D$494,_xlpm.x,_xlpm.y,""),_xlpm.z,"Not Declared")="", "Name not recorded",  _xlfn.XLOOKUP($C522,_xlfn.XLOOKUP(D$494,_xlpm.x,_xlpm.y,""),_xlpm.z,"Not Declared")))</f>
        <v>Not Declared</v>
      </c>
      <c r="E522" s="729" t="str" cm="1">
        <f t="array" ref="E522">_xlfn.LET(_xlpm.x, 'Oxford City'!$AL$43:$AW$43, _xlpm.y, 'Oxford City'!$AL$45:$AW$60, _xlpm.z, 'Oxford City'!$AJ$45:$AJ$60, IF(_xlfn.XLOOKUP($C522,_xlfn.XLOOKUP(E$494,_xlpm.x,_xlpm.y,""),_xlpm.z,"Not Declared")="", "Name not recorded",  _xlfn.XLOOKUP($C522,_xlfn.XLOOKUP(E$494,_xlpm.x,_xlpm.y,""),_xlpm.z,"Not Declared")))</f>
        <v>Not Declared</v>
      </c>
      <c r="F522" s="729" t="str" cm="1">
        <f t="array" ref="F522">_xlfn.LET(_xlpm.x, 'Oxford City'!$AL$43:$AW$43, _xlpm.y, 'Oxford City'!$AL$45:$AW$60, _xlpm.z, 'Oxford City'!$AJ$45:$AJ$60, IF(_xlfn.XLOOKUP($C522,_xlfn.XLOOKUP(F$494,_xlpm.x,_xlpm.y,""),_xlpm.z,"Not Declared")="", "Name not recorded",  _xlfn.XLOOKUP($C522,_xlfn.XLOOKUP(F$494,_xlpm.x,_xlpm.y,""),_xlpm.z,"Not Declared")))</f>
        <v>Not Declared</v>
      </c>
      <c r="G522" s="729" t="str" cm="1">
        <f t="array" ref="G522">_xlfn.LET(_xlpm.x, 'Oxford City'!$AL$43:$AW$43, _xlpm.y, 'Oxford City'!$AL$45:$AW$60, _xlpm.z, 'Oxford City'!$AJ$45:$AJ$60, IF(_xlfn.XLOOKUP($C522,_xlfn.XLOOKUP(G$494,_xlpm.x,_xlpm.y,""),_xlpm.z,"Not Declared")="", "Name not recorded",  _xlfn.XLOOKUP($C522,_xlfn.XLOOKUP(G$494,_xlpm.x,_xlpm.y,""),_xlpm.z,"Not Declared")))</f>
        <v>Not Declared</v>
      </c>
      <c r="H522" s="729" t="str" cm="1">
        <f t="array" ref="H522">_xlfn.LET(_xlpm.x, 'Oxford City'!$AL$43:$AW$43, _xlpm.y, 'Oxford City'!$AL$45:$AW$60, _xlpm.z, 'Oxford City'!$AJ$45:$AJ$60, IF(_xlfn.XLOOKUP($C522,_xlfn.XLOOKUP(H$494,_xlpm.x,_xlpm.y,""),_xlpm.z,"Not Declared")="", "Name not recorded",  _xlfn.XLOOKUP($C522,_xlfn.XLOOKUP(H$494,_xlpm.x,_xlpm.y,""),_xlpm.z,"Not Declared")))</f>
        <v>Not Declared</v>
      </c>
      <c r="I522" s="729" t="str" cm="1">
        <f t="array" ref="I522">_xlfn.LET(_xlpm.x, 'Oxford City'!$AL$43:$AW$43, _xlpm.y, 'Oxford City'!$AL$45:$AW$60, _xlpm.z, 'Oxford City'!$AJ$45:$AJ$60, IF(_xlfn.XLOOKUP($C522,_xlfn.XLOOKUP(I$494,_xlpm.x,_xlpm.y,""),_xlpm.z,"Not Declared")="", "Name not recorded",  _xlfn.XLOOKUP($C522,_xlfn.XLOOKUP(I$494,_xlpm.x,_xlpm.y,""),_xlpm.z,"Not Declared")))</f>
        <v>Not Declared</v>
      </c>
      <c r="J522" s="729" t="str" cm="1">
        <f t="array" ref="J522">_xlfn.LET(_xlpm.x, 'Oxford City'!$AL$43:$AW$43, _xlpm.y, 'Oxford City'!$AL$45:$AW$60, _xlpm.z, 'Oxford City'!$AJ$45:$AJ$60, IF(_xlfn.XLOOKUP($C522,_xlfn.XLOOKUP(J$494,_xlpm.x,_xlpm.y,""),_xlpm.z,"Not Declared")="", "Name not recorded",  _xlfn.XLOOKUP($C522,_xlfn.XLOOKUP(J$494,_xlpm.x,_xlpm.y,""),_xlpm.z,"Not Declared")))</f>
        <v>Not Declared</v>
      </c>
      <c r="K522" s="729" t="str" cm="1">
        <f t="array" ref="K522">_xlfn.LET(_xlpm.x, 'Oxford City'!$AL$43:$AW$43, _xlpm.y, 'Oxford City'!$AL$45:$AW$60, _xlpm.z, 'Oxford City'!$AJ$45:$AJ$60, IF(_xlfn.XLOOKUP($C522,_xlfn.XLOOKUP(K$494,_xlpm.x,_xlpm.y,""),_xlpm.z,"Not Declared")="", "Name not recorded",  _xlfn.XLOOKUP($C522,_xlfn.XLOOKUP(K$494,_xlpm.x,_xlpm.y,""),_xlpm.z,"Not Declared")))</f>
        <v>Not Declared</v>
      </c>
      <c r="L522" s="729" t="str" cm="1">
        <f t="array" ref="L522">_xlfn.LET(_xlpm.x, 'Oxford City'!$AL$43:$AW$43, _xlpm.y, 'Oxford City'!$AL$45:$AW$60, _xlpm.z, 'Oxford City'!$AJ$45:$AJ$60, IF(_xlfn.XLOOKUP($C522,_xlfn.XLOOKUP(L$494,_xlpm.x,_xlpm.y,""),_xlpm.z,"Not Declared")="", "Name not recorded",  _xlfn.XLOOKUP($C522,_xlfn.XLOOKUP(L$494,_xlpm.x,_xlpm.y,""),_xlpm.z,"Not Declared")))</f>
        <v>Not Declared</v>
      </c>
      <c r="M522" s="729" t="str" cm="1">
        <f t="array" ref="M522">_xlfn.LET(_xlpm.x, 'Oxford City'!$AL$43:$AW$43, _xlpm.y, 'Oxford City'!$AL$45:$AW$60, _xlpm.z, 'Oxford City'!$AJ$45:$AJ$60, IF(_xlfn.XLOOKUP($C522,_xlfn.XLOOKUP(M$494,_xlpm.x,_xlpm.y,""),_xlpm.z,"Not Declared")="", "Name not recorded",  _xlfn.XLOOKUP($C522,_xlfn.XLOOKUP(M$494,_xlpm.x,_xlpm.y,""),_xlpm.z,"Not Declared")))</f>
        <v>Not Declared</v>
      </c>
      <c r="N522" s="729" t="str" cm="1">
        <f t="array" ref="N522">_xlfn.LET(_xlpm.x, 'Oxford City'!$AL$43:$AW$43, _xlpm.y, 'Oxford City'!$AL$45:$AW$60, _xlpm.z, 'Oxford City'!$AJ$45:$AJ$60, IF(_xlfn.XLOOKUP($C522,_xlfn.XLOOKUP(N$494,_xlpm.x,_xlpm.y,""),_xlpm.z,"Not Declared")="", "Name not recorded",  _xlfn.XLOOKUP($C522,_xlfn.XLOOKUP(N$494,_xlpm.x,_xlpm.y,""),_xlpm.z,"Not Declared")))</f>
        <v>Not Declared</v>
      </c>
      <c r="O522" s="729" t="str" cm="1">
        <f t="array" ref="O522">_xlfn.LET(_xlpm.x, 'Oxford City'!$AL$43:$AW$43, _xlpm.y, 'Oxford City'!$AL$45:$AW$60, _xlpm.z, 'Oxford City'!$AJ$45:$AJ$60, IF(_xlfn.XLOOKUP($C522,_xlfn.XLOOKUP(O$494,_xlpm.x,_xlpm.y,""),_xlpm.z,"Not Declared")="", "Name not recorded",  _xlfn.XLOOKUP($C522,_xlfn.XLOOKUP(O$494,_xlpm.x,_xlpm.y,""),_xlpm.z,"Not Declared")))</f>
        <v>Not Declared</v>
      </c>
      <c r="P522" s="729">
        <v>1</v>
      </c>
      <c r="Q522" s="729">
        <v>2</v>
      </c>
      <c r="R522" s="729">
        <v>3</v>
      </c>
      <c r="S522" s="729">
        <v>4</v>
      </c>
      <c r="T522" s="729" t="str" cm="1">
        <f t="array" ref="T522">_xlfn.LET(_xlpm.x,'Oxford City'!$AL$43:$AX$43, _xlpm.y, 'Oxford City'!$AL$45:$AX$60, _xlpm.z, 'Oxford City'!$AJ$45:$AJ$60, IF(_xlfn.XLOOKUP(P522,_xlfn.XLOOKUP(T$494,_xlpm.x,_xlpm.y,""),_xlpm.z,"Not Declared")="", "Name not recorded",  _xlfn.XLOOKUP(P522,_xlfn.XLOOKUP(T$494,_xlpm.x,_xlpm.y,""),_xlpm.z,"Not Declared")))</f>
        <v>Not Declared</v>
      </c>
      <c r="U522" s="729" t="str" cm="1">
        <f t="array" ref="U522">_xlfn.LET(_xlpm.x,'Oxford City'!$AL$43:$AX$43, _xlpm.y, 'Oxford City'!$AL$45:$AX$60, _xlpm.z, 'Oxford City'!$AJ$45:$AJ$60, IF(_xlfn.XLOOKUP(Q522,_xlfn.XLOOKUP(U$494,_xlpm.x,_xlpm.y,""),_xlpm.z,"Not Declared")="", "Name not recorded",  _xlfn.XLOOKUP(Q522,_xlfn.XLOOKUP(U$494,_xlpm.x,_xlpm.y,""),_xlpm.z,"Not Declared")))</f>
        <v>Not Declared</v>
      </c>
      <c r="V522" s="729" t="str" cm="1">
        <f t="array" ref="V522">_xlfn.LET(_xlpm.x,'Oxford City'!$AL$43:$AX$43, _xlpm.y, 'Oxford City'!$AL$45:$AX$60, _xlpm.z, 'Oxford City'!$AJ$45:$AJ$60, IF(_xlfn.XLOOKUP(R522,_xlfn.XLOOKUP(V$494,_xlpm.x,_xlpm.y,""),_xlpm.z,"Not Declared")="", "Name not recorded",  _xlfn.XLOOKUP(R522,_xlfn.XLOOKUP(V$494,_xlpm.x,_xlpm.y,""),_xlpm.z,"Not Declared")))</f>
        <v>Not Declared</v>
      </c>
      <c r="W522" s="729" t="str" cm="1">
        <f t="array" ref="W522">_xlfn.LET(_xlpm.x,'Oxford City'!$AL$43:$AX$43, _xlpm.y, 'Oxford City'!$AL$45:$AX$60, _xlpm.z, 'Oxford City'!$AJ$45:$AJ$60, IF(_xlfn.XLOOKUP(S522,_xlfn.XLOOKUP(W$494,_xlpm.x,_xlpm.y,""),_xlpm.z,"Not Declared")="", "Name not recorded",  _xlfn.XLOOKUP(S522,_xlfn.XLOOKUP(W$494,_xlpm.x,_xlpm.y,""),_xlpm.z,"Not Declared")))</f>
        <v>Not Declared</v>
      </c>
      <c r="X522" s="358" t="str">
        <f>_xlfn.TEXTJOIN(", ",,T522:W522)</f>
        <v>Not Declared, Not Declared, Not Declared, Not Declared</v>
      </c>
      <c r="Y522" s="89"/>
      <c r="Z522" s="433"/>
      <c r="AA522" s="747" t="str" cm="1">
        <f t="array" ref="AA522">_xlfn.LET(_xlpm.a,_xlfn.XLOOKUP(1,('Number Allocation'!$C$6:$C$1483=AC522)*('Number Allocation'!$D$6:$D$1483=AD522),'Number Allocation'!$A$6:$A$1483,"..."),IF(_xlpm.a="","...",_xlpm.a))</f>
        <v>...</v>
      </c>
      <c r="AB522" s="747">
        <v>0</v>
      </c>
      <c r="AC522" s="12" t="str">
        <v>Not Declared</v>
      </c>
      <c r="AD522" s="12" t="str">
        <v>Banbury Harriers AC</v>
      </c>
      <c r="AE522" s="436"/>
      <c r="AG522" s="365"/>
      <c r="AH522" s="433"/>
      <c r="AI522" s="747" t="str" cm="1">
        <f t="array" ref="AI522">_xlfn.LET(_xlpm.a,_xlfn.XLOOKUP(1,('Number Allocation'!$C$6:$C$1483=AK522)*('Number Allocation'!$D$6:$D$1483=AL522),'Number Allocation'!$A$6:$A$1483,"..."),IF(_xlpm.a="","...",_xlpm.a))</f>
        <v>...</v>
      </c>
      <c r="AJ522" s="747">
        <v>0</v>
      </c>
      <c r="AK522" s="12" t="str">
        <v>Not Declared</v>
      </c>
      <c r="AL522" s="12" t="str">
        <v>Team Kennet</v>
      </c>
      <c r="AM522" s="436"/>
      <c r="AO522" s="365"/>
      <c r="AP522" s="433"/>
      <c r="AQ522" s="747" t="str" cm="1">
        <f t="array" ref="AQ522">_xlfn.LET(_xlpm.a,_xlfn.XLOOKUP(1,('Number Allocation'!$C$6:$C$1483=AS522)*('Number Allocation'!$D$6:$D$1483=AT522),'Number Allocation'!$A$6:$A$1483,"..."),IF(_xlpm.a="","...",_xlpm.a))</f>
        <v>...</v>
      </c>
      <c r="AR522" s="747">
        <v>0</v>
      </c>
      <c r="AS522" s="12" t="str">
        <v>Not Declared</v>
      </c>
      <c r="AT522" s="12" t="str">
        <v>Radley AC</v>
      </c>
      <c r="AU522" s="436"/>
      <c r="AW522" s="365"/>
      <c r="AX522" s="433"/>
      <c r="AY522" s="747" t="str" cm="1">
        <f t="array" ref="AY522">_xlfn.LET(_xlpm.a,_xlfn.XLOOKUP(1,('Number Allocation'!$C$6:$C$1483=BA522)*('Number Allocation'!$D$6:$D$1483=BB522),'Number Allocation'!$A$6:$A$1483,"..."),IF(_xlpm.a="","...",_xlpm.a))</f>
        <v>...</v>
      </c>
      <c r="AZ522" s="747">
        <v>0</v>
      </c>
      <c r="BA522" s="12" t="str">
        <v>Not Declared</v>
      </c>
      <c r="BB522" s="12" t="str">
        <v>Witney Road Runners</v>
      </c>
      <c r="BC522" s="436"/>
      <c r="BE522" s="365"/>
      <c r="BF522" s="433"/>
      <c r="BG522" s="747" t="str" cm="1">
        <f t="array" ref="BG522">_xlfn.LET(_xlpm.a,_xlfn.XLOOKUP(1,('Number Allocation'!$C$6:$C$1483=BI522)*('Number Allocation'!$D$6:$D$1483=BJ522),'Number Allocation'!$A$6:$A$1483,"..."),IF(_xlpm.a="","...",_xlpm.a))</f>
        <v>...</v>
      </c>
      <c r="BH522" s="747">
        <v>0</v>
      </c>
      <c r="BI522" s="12" t="str">
        <v>Not Declared</v>
      </c>
      <c r="BJ522" s="12" t="str">
        <v>Abingdon AC</v>
      </c>
      <c r="BK522" s="436"/>
      <c r="BM522" s="365"/>
      <c r="BN522" s="433"/>
      <c r="BO522" s="747" t="str" cm="1">
        <f t="array" ref="BO522">_xlfn.LET(_xlpm.a,_xlfn.XLOOKUP(1,('Number Allocation'!$C$6:$C$1483=BQ522)*('Number Allocation'!$D$6:$D$1483=BR522),'Number Allocation'!$A$6:$A$1483,"..."),IF(_xlpm.a="","...",_xlpm.a))</f>
        <v>...</v>
      </c>
      <c r="BP522" s="747">
        <v>0</v>
      </c>
      <c r="BQ522" s="12" t="str">
        <v>Not Declared</v>
      </c>
      <c r="BR522" s="12" t="str">
        <v>Oxford City AC</v>
      </c>
      <c r="BS522" s="436"/>
      <c r="BU522" s="365"/>
      <c r="BV522" s="433"/>
      <c r="BW522" s="747" t="str" cm="1">
        <f t="array" ref="BW522">_xlfn.LET(_xlpm.a,_xlfn.XLOOKUP(1,('Number Allocation'!$C$6:$C$1483=BY522)*('Number Allocation'!$D$6:$D$1483=BZ522),'Number Allocation'!$A$6:$A$1483,"..."),IF(_xlpm.a="","...",_xlpm.a))</f>
        <v>...</v>
      </c>
      <c r="BX522" s="747">
        <v>0</v>
      </c>
      <c r="BY522" s="12" t="str">
        <v>Not Declared</v>
      </c>
      <c r="BZ522" s="12" t="str">
        <v>Abingdon AC</v>
      </c>
      <c r="CA522" s="488"/>
      <c r="CB522" s="15"/>
      <c r="CC522" s="15"/>
      <c r="CD522" s="433"/>
      <c r="CE522" s="747" t="str" cm="1">
        <f t="array" ref="CE522">_xlfn.LET(_xlpm.a,_xlfn.XLOOKUP(1,('Number Allocation'!$C$6:$C$1483=CG522)*('Number Allocation'!$D$6:$D$1483=CH522),'Number Allocation'!$A$6:$A$1483,"..."),IF(_xlpm.a="","...",_xlpm.a))</f>
        <v>...</v>
      </c>
      <c r="CF522" s="747">
        <v>0</v>
      </c>
      <c r="CG522" s="12" t="str">
        <v>Not Declared</v>
      </c>
      <c r="CH522" s="12" t="str">
        <v>Bicester AC</v>
      </c>
      <c r="CI522" s="488"/>
      <c r="CJ522" s="15"/>
      <c r="CK522" s="15"/>
      <c r="CL522" s="433"/>
      <c r="CM522" s="747" t="str" cm="1">
        <f t="array" ref="CM522">_xlfn.LET(_xlpm.a,_xlfn.XLOOKUP(1,('Number Allocation'!$C$6:$C$1483=CO522)*('Number Allocation'!$D$6:$D$1483=CP522),'Number Allocation'!$A$6:$A$1483,"..."),IF(_xlpm.a="","...",_xlpm.a))</f>
        <v>...</v>
      </c>
      <c r="CN522" s="747">
        <v>0</v>
      </c>
      <c r="CO522" s="12" t="str">
        <v>Not Declared</v>
      </c>
      <c r="CP522" s="12" t="str">
        <v>Team Kennet</v>
      </c>
      <c r="CQ522" s="488"/>
      <c r="CR522" s="15"/>
      <c r="CS522" s="15"/>
      <c r="CT522" s="433"/>
      <c r="CU522" s="747" t="str" cm="1">
        <f t="array" ref="CU522">_xlfn.LET(_xlpm.a,_xlfn.XLOOKUP(1,('Number Allocation'!$C$6:$C$1483=CW522)*('Number Allocation'!$D$6:$D$1483=CX522),'Number Allocation'!$A$6:$A$1483,"..."),IF(_xlpm.a="","...",_xlpm.a))</f>
        <v>...</v>
      </c>
      <c r="CV522" s="747">
        <v>0</v>
      </c>
      <c r="CW522" s="12" t="str">
        <v>Not Declared</v>
      </c>
      <c r="CX522" s="12" t="str">
        <v>Witney Road Runners</v>
      </c>
      <c r="CY522" s="488"/>
      <c r="CZ522" s="15"/>
      <c r="DA522" s="15"/>
      <c r="DB522" s="433"/>
      <c r="DC522" s="747" t="str" cm="1">
        <f t="array" ref="DC522">_xlfn.LET(_xlpm.a,_xlfn.XLOOKUP(1,('Number Allocation'!$C$6:$C$1483=DE522)*('Number Allocation'!$D$6:$D$1483=DF522),'Number Allocation'!$A$6:$A$1483,"..."),IF(_xlpm.a="","...",_xlpm.a))</f>
        <v>...</v>
      </c>
      <c r="DD522" s="747">
        <v>0</v>
      </c>
      <c r="DE522" s="12" t="str">
        <v>Not Declared</v>
      </c>
      <c r="DF522" s="12" t="str">
        <v>Bicester AC</v>
      </c>
      <c r="DG522" s="488"/>
      <c r="DH522" s="15"/>
      <c r="DI522" s="15"/>
      <c r="DJ522" s="433"/>
      <c r="DK522" s="747" t="str" cm="1">
        <f t="array" ref="DK522">_xlfn.LET(_xlpm.a,_xlfn.XLOOKUP(1,('Number Allocation'!$C$6:$C$1483=DM522)*('Number Allocation'!$D$6:$D$1483=DN522),'Number Allocation'!$A$6:$A$1483,"..."),IF(_xlpm.a="","...",_xlpm.a))</f>
        <v>...</v>
      </c>
      <c r="DL522" s="747">
        <v>0</v>
      </c>
      <c r="DM522" s="12" t="str">
        <v>Not Declared</v>
      </c>
      <c r="DN522" s="12" t="str">
        <v>Abingdon AC</v>
      </c>
      <c r="DO522" s="488"/>
      <c r="DP522" s="15"/>
      <c r="DQ522" s="15"/>
      <c r="DZ522" s="15"/>
      <c r="EA522" s="15"/>
    </row>
    <row r="523" spans="1:131" s="359" customFormat="1" ht="21" customHeight="1">
      <c r="A523" s="358" t="str">
        <f>A522</f>
        <v>Oxford City AC</v>
      </c>
      <c r="B523" s="729" t="str">
        <f>'Oxford City'!AV$2</f>
        <v>OO</v>
      </c>
      <c r="C523" s="729" t="s">
        <v>65</v>
      </c>
      <c r="D523" s="729" t="str" cm="1">
        <f t="array" ref="D523">_xlfn.LET(_xlpm.x, 'Oxford City'!$AL$43:$AW$43, _xlpm.y, 'Oxford City'!$AL$45:$AW$60, _xlpm.z, 'Oxford City'!$AJ$45:$AJ$60, IF(_xlfn.XLOOKUP($C523,_xlfn.XLOOKUP(D$494,_xlpm.x,_xlpm.y,""),_xlpm.z,"Not Declared")="", "Name not recorded",  _xlfn.XLOOKUP($C523,_xlfn.XLOOKUP(D$494,_xlpm.x,_xlpm.y,""),_xlpm.z,"Not Declared")))</f>
        <v>Not Declared</v>
      </c>
      <c r="E523" s="729" t="str" cm="1">
        <f t="array" ref="E523">_xlfn.LET(_xlpm.x, 'Oxford City'!$AL$43:$AW$43, _xlpm.y, 'Oxford City'!$AL$45:$AW$60, _xlpm.z, 'Oxford City'!$AJ$45:$AJ$60, IF(_xlfn.XLOOKUP($C523,_xlfn.XLOOKUP(E$494,_xlpm.x,_xlpm.y,""),_xlpm.z,"Not Declared")="", "Name not recorded",  _xlfn.XLOOKUP($C523,_xlfn.XLOOKUP(E$494,_xlpm.x,_xlpm.y,""),_xlpm.z,"Not Declared")))</f>
        <v>Not Declared</v>
      </c>
      <c r="F523" s="729" t="str" cm="1">
        <f t="array" ref="F523">_xlfn.LET(_xlpm.x, 'Oxford City'!$AL$43:$AW$43, _xlpm.y, 'Oxford City'!$AL$45:$AW$60, _xlpm.z, 'Oxford City'!$AJ$45:$AJ$60, IF(_xlfn.XLOOKUP($C523,_xlfn.XLOOKUP(F$494,_xlpm.x,_xlpm.y,""),_xlpm.z,"Not Declared")="", "Name not recorded",  _xlfn.XLOOKUP($C523,_xlfn.XLOOKUP(F$494,_xlpm.x,_xlpm.y,""),_xlpm.z,"Not Declared")))</f>
        <v>Not Declared</v>
      </c>
      <c r="G523" s="729" t="str" cm="1">
        <f t="array" ref="G523">_xlfn.LET(_xlpm.x, 'Oxford City'!$AL$43:$AW$43, _xlpm.y, 'Oxford City'!$AL$45:$AW$60, _xlpm.z, 'Oxford City'!$AJ$45:$AJ$60, IF(_xlfn.XLOOKUP($C523,_xlfn.XLOOKUP(G$494,_xlpm.x,_xlpm.y,""),_xlpm.z,"Not Declared")="", "Name not recorded",  _xlfn.XLOOKUP($C523,_xlfn.XLOOKUP(G$494,_xlpm.x,_xlpm.y,""),_xlpm.z,"Not Declared")))</f>
        <v>Not Declared</v>
      </c>
      <c r="H523" s="729" t="str" cm="1">
        <f t="array" ref="H523">_xlfn.LET(_xlpm.x, 'Oxford City'!$AL$43:$AW$43, _xlpm.y, 'Oxford City'!$AL$45:$AW$60, _xlpm.z, 'Oxford City'!$AJ$45:$AJ$60, IF(_xlfn.XLOOKUP($C523,_xlfn.XLOOKUP(H$494,_xlpm.x,_xlpm.y,""),_xlpm.z,"Not Declared")="", "Name not recorded",  _xlfn.XLOOKUP($C523,_xlfn.XLOOKUP(H$494,_xlpm.x,_xlpm.y,""),_xlpm.z,"Not Declared")))</f>
        <v>Not Declared</v>
      </c>
      <c r="I523" s="729" t="str" cm="1">
        <f t="array" ref="I523">_xlfn.LET(_xlpm.x, 'Oxford City'!$AL$43:$AW$43, _xlpm.y, 'Oxford City'!$AL$45:$AW$60, _xlpm.z, 'Oxford City'!$AJ$45:$AJ$60, IF(_xlfn.XLOOKUP($C523,_xlfn.XLOOKUP(I$494,_xlpm.x,_xlpm.y,""),_xlpm.z,"Not Declared")="", "Name not recorded",  _xlfn.XLOOKUP($C523,_xlfn.XLOOKUP(I$494,_xlpm.x,_xlpm.y,""),_xlpm.z,"Not Declared")))</f>
        <v>Not Declared</v>
      </c>
      <c r="J523" s="729" t="str" cm="1">
        <f t="array" ref="J523">_xlfn.LET(_xlpm.x, 'Oxford City'!$AL$43:$AW$43, _xlpm.y, 'Oxford City'!$AL$45:$AW$60, _xlpm.z, 'Oxford City'!$AJ$45:$AJ$60, IF(_xlfn.XLOOKUP($C523,_xlfn.XLOOKUP(J$494,_xlpm.x,_xlpm.y,""),_xlpm.z,"Not Declared")="", "Name not recorded",  _xlfn.XLOOKUP($C523,_xlfn.XLOOKUP(J$494,_xlpm.x,_xlpm.y,""),_xlpm.z,"Not Declared")))</f>
        <v>Not Declared</v>
      </c>
      <c r="K523" s="729" t="str" cm="1">
        <f t="array" ref="K523">_xlfn.LET(_xlpm.x, 'Oxford City'!$AL$43:$AW$43, _xlpm.y, 'Oxford City'!$AL$45:$AW$60, _xlpm.z, 'Oxford City'!$AJ$45:$AJ$60, IF(_xlfn.XLOOKUP($C523,_xlfn.XLOOKUP(K$494,_xlpm.x,_xlpm.y,""),_xlpm.z,"Not Declared")="", "Name not recorded",  _xlfn.XLOOKUP($C523,_xlfn.XLOOKUP(K$494,_xlpm.x,_xlpm.y,""),_xlpm.z,"Not Declared")))</f>
        <v>Not Declared</v>
      </c>
      <c r="L523" s="729" t="str" cm="1">
        <f t="array" ref="L523">_xlfn.LET(_xlpm.x, 'Oxford City'!$AL$43:$AW$43, _xlpm.y, 'Oxford City'!$AL$45:$AW$60, _xlpm.z, 'Oxford City'!$AJ$45:$AJ$60, IF(_xlfn.XLOOKUP($C523,_xlfn.XLOOKUP(L$494,_xlpm.x,_xlpm.y,""),_xlpm.z,"Not Declared")="", "Name not recorded",  _xlfn.XLOOKUP($C523,_xlfn.XLOOKUP(L$494,_xlpm.x,_xlpm.y,""),_xlpm.z,"Not Declared")))</f>
        <v>Not Declared</v>
      </c>
      <c r="M523" s="729" t="str" cm="1">
        <f t="array" ref="M523">_xlfn.LET(_xlpm.x, 'Oxford City'!$AL$43:$AW$43, _xlpm.y, 'Oxford City'!$AL$45:$AW$60, _xlpm.z, 'Oxford City'!$AJ$45:$AJ$60, IF(_xlfn.XLOOKUP($C523,_xlfn.XLOOKUP(M$494,_xlpm.x,_xlpm.y,""),_xlpm.z,"Not Declared")="", "Name not recorded",  _xlfn.XLOOKUP($C523,_xlfn.XLOOKUP(M$494,_xlpm.x,_xlpm.y,""),_xlpm.z,"Not Declared")))</f>
        <v>Not Declared</v>
      </c>
      <c r="N523" s="729" t="str" cm="1">
        <f t="array" ref="N523">_xlfn.LET(_xlpm.x, 'Oxford City'!$AL$43:$AW$43, _xlpm.y, 'Oxford City'!$AL$45:$AW$60, _xlpm.z, 'Oxford City'!$AJ$45:$AJ$60, IF(_xlfn.XLOOKUP($C523,_xlfn.XLOOKUP(N$494,_xlpm.x,_xlpm.y,""),_xlpm.z,"Not Declared")="", "Name not recorded",  _xlfn.XLOOKUP($C523,_xlfn.XLOOKUP(N$494,_xlpm.x,_xlpm.y,""),_xlpm.z,"Not Declared")))</f>
        <v>Not Declared</v>
      </c>
      <c r="O523" s="729" t="str" cm="1">
        <f t="array" ref="O523">_xlfn.LET(_xlpm.x, 'Oxford City'!$AL$43:$AW$43, _xlpm.y, 'Oxford City'!$AL$45:$AW$60, _xlpm.z, 'Oxford City'!$AJ$45:$AJ$60, IF(_xlfn.XLOOKUP($C523,_xlfn.XLOOKUP(O$494,_xlpm.x,_xlpm.y,""),_xlpm.z,"Not Declared")="", "Name not recorded",  _xlfn.XLOOKUP($C523,_xlfn.XLOOKUP(O$494,_xlpm.x,_xlpm.y,""),_xlpm.z,"Not Declared")))</f>
        <v>Not Declared</v>
      </c>
      <c r="P523" s="732"/>
      <c r="Q523" s="732"/>
      <c r="R523" s="732"/>
      <c r="S523" s="732"/>
      <c r="T523" s="732"/>
      <c r="U523" s="732"/>
      <c r="V523" s="732"/>
      <c r="W523" s="732"/>
      <c r="X523" s="732"/>
      <c r="Y523" s="89"/>
      <c r="Z523" s="433"/>
      <c r="AA523" s="747" t="str" cm="1">
        <f t="array" ref="AA523">_xlfn.LET(_xlpm.a,_xlfn.XLOOKUP(1,('Number Allocation'!$C$6:$C$1483=AC523)*('Number Allocation'!$D$6:$D$1483=AD523),'Number Allocation'!$A$6:$A$1483,"..."),IF(_xlpm.a="","...",_xlpm.a))</f>
        <v>...</v>
      </c>
      <c r="AB523" s="747">
        <v>0</v>
      </c>
      <c r="AC523" s="12" t="str">
        <v>Not Declared</v>
      </c>
      <c r="AD523" s="12" t="str">
        <v>Oxford City AC</v>
      </c>
      <c r="AE523" s="436"/>
      <c r="AG523" s="365"/>
      <c r="AH523" s="433"/>
      <c r="AI523" s="747" t="str" cm="1">
        <f t="array" ref="AI523">_xlfn.LET(_xlpm.a,_xlfn.XLOOKUP(1,('Number Allocation'!$C$6:$C$1483=AK523)*('Number Allocation'!$D$6:$D$1483=AL523),'Number Allocation'!$A$6:$A$1483,"..."),IF(_xlpm.a="","...",_xlpm.a))</f>
        <v>...</v>
      </c>
      <c r="AJ523" s="747">
        <v>0</v>
      </c>
      <c r="AK523" s="12" t="str">
        <v>Not Declared</v>
      </c>
      <c r="AL523" s="12" t="str">
        <v>Abingdon AC</v>
      </c>
      <c r="AM523" s="436"/>
      <c r="AO523" s="365"/>
      <c r="AP523" s="433"/>
      <c r="AQ523" s="747" t="str" cm="1">
        <f t="array" ref="AQ523">_xlfn.LET(_xlpm.a,_xlfn.XLOOKUP(1,('Number Allocation'!$C$6:$C$1483=AS523)*('Number Allocation'!$D$6:$D$1483=AT523),'Number Allocation'!$A$6:$A$1483,"..."),IF(_xlpm.a="","...",_xlpm.a))</f>
        <v>...</v>
      </c>
      <c r="AR523" s="747">
        <v>0</v>
      </c>
      <c r="AS523" s="12" t="str">
        <v>Not Declared</v>
      </c>
      <c r="AT523" s="12" t="str">
        <v>Banbury Harriers AC</v>
      </c>
      <c r="AU523" s="436"/>
      <c r="AW523" s="365"/>
      <c r="AX523" s="433"/>
      <c r="AY523" s="747" t="str" cm="1">
        <f t="array" ref="AY523">_xlfn.LET(_xlpm.a,_xlfn.XLOOKUP(1,('Number Allocation'!$C$6:$C$1483=BA523)*('Number Allocation'!$D$6:$D$1483=BB523),'Number Allocation'!$A$6:$A$1483,"..."),IF(_xlpm.a="","...",_xlpm.a))</f>
        <v>...</v>
      </c>
      <c r="AZ523" s="747">
        <v>0</v>
      </c>
      <c r="BA523" s="12" t="str">
        <v>Not Declared</v>
      </c>
      <c r="BB523" s="12" t="str">
        <v>Radley AC</v>
      </c>
      <c r="BC523" s="436"/>
      <c r="BE523" s="365"/>
      <c r="BF523" s="433"/>
      <c r="BG523" s="747" t="str" cm="1">
        <f t="array" ref="BG523">_xlfn.LET(_xlpm.a,_xlfn.XLOOKUP(1,('Number Allocation'!$C$6:$C$1483=BI523)*('Number Allocation'!$D$6:$D$1483=BJ523),'Number Allocation'!$A$6:$A$1483,"..."),IF(_xlpm.a="","...",_xlpm.a))</f>
        <v>...</v>
      </c>
      <c r="BH523" s="747">
        <v>0</v>
      </c>
      <c r="BI523" s="12" t="str">
        <v>Not Declared</v>
      </c>
      <c r="BJ523" s="12" t="str">
        <v>Witney Road Runners</v>
      </c>
      <c r="BK523" s="436"/>
      <c r="BM523" s="365"/>
      <c r="BN523" s="433"/>
      <c r="BO523" s="747" t="str" cm="1">
        <f t="array" ref="BO523">_xlfn.LET(_xlpm.a,_xlfn.XLOOKUP(1,('Number Allocation'!$C$6:$C$1483=BQ523)*('Number Allocation'!$D$6:$D$1483=BR523),'Number Allocation'!$A$6:$A$1483,"..."),IF(_xlpm.a="","...",_xlpm.a))</f>
        <v>...</v>
      </c>
      <c r="BP523" s="747">
        <v>0</v>
      </c>
      <c r="BQ523" s="12" t="str">
        <v>Not Declared</v>
      </c>
      <c r="BR523" s="12" t="str">
        <v>Witney Road Runners</v>
      </c>
      <c r="BS523" s="436"/>
      <c r="BU523" s="365"/>
      <c r="BV523" s="433"/>
      <c r="BW523" s="747" t="str" cm="1">
        <f t="array" ref="BW523">_xlfn.LET(_xlpm.a,_xlfn.XLOOKUP(1,('Number Allocation'!$C$6:$C$1483=BY523)*('Number Allocation'!$D$6:$D$1483=BZ523),'Number Allocation'!$A$6:$A$1483,"..."),IF(_xlpm.a="","...",_xlpm.a))</f>
        <v>...</v>
      </c>
      <c r="BX523" s="747">
        <v>0</v>
      </c>
      <c r="BY523" s="12" t="str">
        <v>Not Declared</v>
      </c>
      <c r="BZ523" s="12" t="str">
        <v>Team Kennet</v>
      </c>
      <c r="CA523" s="488"/>
      <c r="CB523" s="15"/>
      <c r="CC523" s="15"/>
      <c r="CD523" s="433"/>
      <c r="CE523" s="747" t="str" cm="1">
        <f t="array" ref="CE523">_xlfn.LET(_xlpm.a,_xlfn.XLOOKUP(1,('Number Allocation'!$C$6:$C$1483=CG523)*('Number Allocation'!$D$6:$D$1483=CH523),'Number Allocation'!$A$6:$A$1483,"..."),IF(_xlpm.a="","...",_xlpm.a))</f>
        <v>...</v>
      </c>
      <c r="CF523" s="747">
        <v>0</v>
      </c>
      <c r="CG523" s="12" t="str">
        <v>Not Declared</v>
      </c>
      <c r="CH523" s="12" t="str">
        <v>Abingdon AC</v>
      </c>
      <c r="CI523" s="488"/>
      <c r="CJ523" s="15"/>
      <c r="CK523" s="15"/>
      <c r="CL523" s="433"/>
      <c r="CM523" s="747" t="str" cm="1">
        <f t="array" ref="CM523">_xlfn.LET(_xlpm.a,_xlfn.XLOOKUP(1,('Number Allocation'!$C$6:$C$1483=CO523)*('Number Allocation'!$D$6:$D$1483=CP523),'Number Allocation'!$A$6:$A$1483,"..."),IF(_xlpm.a="","...",_xlpm.a))</f>
        <v>...</v>
      </c>
      <c r="CN523" s="747">
        <v>0</v>
      </c>
      <c r="CO523" s="12" t="str">
        <v>Not Declared</v>
      </c>
      <c r="CP523" s="12" t="str">
        <v>White Horse Harriers</v>
      </c>
      <c r="CQ523" s="488"/>
      <c r="CR523" s="15"/>
      <c r="CS523" s="15"/>
      <c r="CT523" s="433"/>
      <c r="CU523" s="747" t="str" cm="1">
        <f t="array" ref="CU523">_xlfn.LET(_xlpm.a,_xlfn.XLOOKUP(1,('Number Allocation'!$C$6:$C$1483=CW523)*('Number Allocation'!$D$6:$D$1483=CX523),'Number Allocation'!$A$6:$A$1483,"..."),IF(_xlpm.a="","...",_xlpm.a))</f>
        <v>...</v>
      </c>
      <c r="CV523" s="747">
        <v>0</v>
      </c>
      <c r="CW523" s="12" t="str">
        <v>Not Declared</v>
      </c>
      <c r="CX523" s="12" t="str">
        <v>Banbury Harriers AC</v>
      </c>
      <c r="CY523" s="488"/>
      <c r="CZ523" s="15"/>
      <c r="DA523" s="15"/>
      <c r="DB523" s="433"/>
      <c r="DC523" s="747" t="str" cm="1">
        <f t="array" ref="DC523">_xlfn.LET(_xlpm.a,_xlfn.XLOOKUP(1,('Number Allocation'!$C$6:$C$1483=DE523)*('Number Allocation'!$D$6:$D$1483=DF523),'Number Allocation'!$A$6:$A$1483,"..."),IF(_xlpm.a="","...",_xlpm.a))</f>
        <v>...</v>
      </c>
      <c r="DD523" s="747">
        <v>0</v>
      </c>
      <c r="DE523" s="12" t="str">
        <v>Not Declared</v>
      </c>
      <c r="DF523" s="12" t="str">
        <v>White Horse Harriers</v>
      </c>
      <c r="DG523" s="488"/>
      <c r="DH523" s="15"/>
      <c r="DI523" s="15"/>
      <c r="DJ523" s="433"/>
      <c r="DK523" s="747" t="str" cm="1">
        <f t="array" ref="DK523">_xlfn.LET(_xlpm.a,_xlfn.XLOOKUP(1,('Number Allocation'!$C$6:$C$1483=DM523)*('Number Allocation'!$D$6:$D$1483=DN523),'Number Allocation'!$A$6:$A$1483,"..."),IF(_xlpm.a="","...",_xlpm.a))</f>
        <v>...</v>
      </c>
      <c r="DL523" s="747">
        <v>0</v>
      </c>
      <c r="DM523" s="12" t="str">
        <v>Not Declared</v>
      </c>
      <c r="DN523" s="12" t="str">
        <v>Oxford City AC</v>
      </c>
      <c r="DO523" s="488"/>
      <c r="DP523" s="15"/>
      <c r="DQ523" s="15"/>
      <c r="DZ523" s="15"/>
      <c r="EA523" s="15"/>
    </row>
    <row r="524" spans="1:131" s="359" customFormat="1" ht="21" customHeight="1">
      <c r="A524" s="358" t="str">
        <f>A522</f>
        <v>Oxford City AC</v>
      </c>
      <c r="B524" s="729"/>
      <c r="C524" s="729" t="s">
        <v>517</v>
      </c>
      <c r="D524" s="729" t="str" cm="1">
        <f t="array" ref="D524">_xlfn.LET(_xlpm.x, 'Oxford City'!$AL$43:$AW$43, _xlpm.y, 'Oxford City'!$AL$45:$AW$60, _xlpm.z, 'Oxford City'!$AJ$45:$AJ$60, IF(_xlfn.XLOOKUP($C524,_xlfn.XLOOKUP(D$494,_xlpm.x,_xlpm.y,""),_xlpm.z,"Not Declared")="", "Name not recorded",  _xlfn.XLOOKUP($C524,_xlfn.XLOOKUP(D$494,_xlpm.x,_xlpm.y,""),_xlpm.z,"Not Declared")))</f>
        <v>Not Declared</v>
      </c>
      <c r="E524" s="729" t="str" cm="1">
        <f t="array" ref="E524">_xlfn.LET(_xlpm.x, 'Oxford City'!$AL$43:$AW$43, _xlpm.y, 'Oxford City'!$AL$45:$AW$60, _xlpm.z, 'Oxford City'!$AJ$45:$AJ$60, IF(_xlfn.XLOOKUP($C524,_xlfn.XLOOKUP(E$494,_xlpm.x,_xlpm.y,""),_xlpm.z,"Not Declared")="", "Name not recorded",  _xlfn.XLOOKUP($C524,_xlfn.XLOOKUP(E$494,_xlpm.x,_xlpm.y,""),_xlpm.z,"Not Declared")))</f>
        <v>Not Declared</v>
      </c>
      <c r="F524" s="729" t="str" cm="1">
        <f t="array" ref="F524">_xlfn.LET(_xlpm.x, 'Oxford City'!$AL$43:$AW$43, _xlpm.y, 'Oxford City'!$AL$45:$AW$60, _xlpm.z, 'Oxford City'!$AJ$45:$AJ$60, IF(_xlfn.XLOOKUP($C524,_xlfn.XLOOKUP(F$494,_xlpm.x,_xlpm.y,""),_xlpm.z,"Not Declared")="", "Name not recorded",  _xlfn.XLOOKUP($C524,_xlfn.XLOOKUP(F$494,_xlpm.x,_xlpm.y,""),_xlpm.z,"Not Declared")))</f>
        <v>Not Declared</v>
      </c>
      <c r="G524" s="729" t="str" cm="1">
        <f t="array" ref="G524">_xlfn.LET(_xlpm.x, 'Oxford City'!$AL$43:$AW$43, _xlpm.y, 'Oxford City'!$AL$45:$AW$60, _xlpm.z, 'Oxford City'!$AJ$45:$AJ$60, IF(_xlfn.XLOOKUP($C524,_xlfn.XLOOKUP(G$494,_xlpm.x,_xlpm.y,""),_xlpm.z,"Not Declared")="", "Name not recorded",  _xlfn.XLOOKUP($C524,_xlfn.XLOOKUP(G$494,_xlpm.x,_xlpm.y,""),_xlpm.z,"Not Declared")))</f>
        <v>Not Declared</v>
      </c>
      <c r="H524" s="729" t="str" cm="1">
        <f t="array" ref="H524">_xlfn.LET(_xlpm.x, 'Oxford City'!$AL$43:$AW$43, _xlpm.y, 'Oxford City'!$AL$45:$AW$60, _xlpm.z, 'Oxford City'!$AJ$45:$AJ$60, IF(_xlfn.XLOOKUP($C524,_xlfn.XLOOKUP(H$494,_xlpm.x,_xlpm.y,""),_xlpm.z,"Not Declared")="", "Name not recorded",  _xlfn.XLOOKUP($C524,_xlfn.XLOOKUP(H$494,_xlpm.x,_xlpm.y,""),_xlpm.z,"Not Declared")))</f>
        <v>Not Declared</v>
      </c>
      <c r="I524" s="729" t="str" cm="1">
        <f t="array" ref="I524">_xlfn.LET(_xlpm.x, 'Oxford City'!$AL$43:$AW$43, _xlpm.y, 'Oxford City'!$AL$45:$AW$60, _xlpm.z, 'Oxford City'!$AJ$45:$AJ$60, IF(_xlfn.XLOOKUP($C524,_xlfn.XLOOKUP(I$494,_xlpm.x,_xlpm.y,""),_xlpm.z,"Not Declared")="", "Name not recorded",  _xlfn.XLOOKUP($C524,_xlfn.XLOOKUP(I$494,_xlpm.x,_xlpm.y,""),_xlpm.z,"Not Declared")))</f>
        <v>Not Declared</v>
      </c>
      <c r="J524" s="729" t="str" cm="1">
        <f t="array" ref="J524">_xlfn.LET(_xlpm.x, 'Oxford City'!$AL$43:$AW$43, _xlpm.y, 'Oxford City'!$AL$45:$AW$60, _xlpm.z, 'Oxford City'!$AJ$45:$AJ$60, IF(_xlfn.XLOOKUP($C524,_xlfn.XLOOKUP(J$494,_xlpm.x,_xlpm.y,""),_xlpm.z,"Not Declared")="", "Name not recorded",  _xlfn.XLOOKUP($C524,_xlfn.XLOOKUP(J$494,_xlpm.x,_xlpm.y,""),_xlpm.z,"Not Declared")))</f>
        <v>Not Declared</v>
      </c>
      <c r="K524" s="729" t="str" cm="1">
        <f t="array" ref="K524">_xlfn.LET(_xlpm.x, 'Oxford City'!$AL$43:$AW$43, _xlpm.y, 'Oxford City'!$AL$45:$AW$60, _xlpm.z, 'Oxford City'!$AJ$45:$AJ$60, IF(_xlfn.XLOOKUP($C524,_xlfn.XLOOKUP(K$494,_xlpm.x,_xlpm.y,""),_xlpm.z,"Not Declared")="", "Name not recorded",  _xlfn.XLOOKUP($C524,_xlfn.XLOOKUP(K$494,_xlpm.x,_xlpm.y,""),_xlpm.z,"Not Declared")))</f>
        <v>Not Declared</v>
      </c>
      <c r="L524" s="729" t="str" cm="1">
        <f t="array" ref="L524">_xlfn.LET(_xlpm.x, 'Oxford City'!$AL$43:$AW$43, _xlpm.y, 'Oxford City'!$AL$45:$AW$60, _xlpm.z, 'Oxford City'!$AJ$45:$AJ$60, IF(_xlfn.XLOOKUP($C524,_xlfn.XLOOKUP(L$494,_xlpm.x,_xlpm.y,""),_xlpm.z,"Not Declared")="", "Name not recorded",  _xlfn.XLOOKUP($C524,_xlfn.XLOOKUP(L$494,_xlpm.x,_xlpm.y,""),_xlpm.z,"Not Declared")))</f>
        <v>Not Declared</v>
      </c>
      <c r="M524" s="729" t="str" cm="1">
        <f t="array" ref="M524">_xlfn.LET(_xlpm.x, 'Oxford City'!$AL$43:$AW$43, _xlpm.y, 'Oxford City'!$AL$45:$AW$60, _xlpm.z, 'Oxford City'!$AJ$45:$AJ$60, IF(_xlfn.XLOOKUP($C524,_xlfn.XLOOKUP(M$494,_xlpm.x,_xlpm.y,""),_xlpm.z,"Not Declared")="", "Name not recorded",  _xlfn.XLOOKUP($C524,_xlfn.XLOOKUP(M$494,_xlpm.x,_xlpm.y,""),_xlpm.z,"Not Declared")))</f>
        <v>Not Declared</v>
      </c>
      <c r="N524" s="729" t="str" cm="1">
        <f t="array" ref="N524">_xlfn.LET(_xlpm.x, 'Oxford City'!$AL$43:$AW$43, _xlpm.y, 'Oxford City'!$AL$45:$AW$60, _xlpm.z, 'Oxford City'!$AJ$45:$AJ$60, IF(_xlfn.XLOOKUP($C524,_xlfn.XLOOKUP(N$494,_xlpm.x,_xlpm.y,""),_xlpm.z,"Not Declared")="", "Name not recorded",  _xlfn.XLOOKUP($C524,_xlfn.XLOOKUP(N$494,_xlpm.x,_xlpm.y,""),_xlpm.z,"Not Declared")))</f>
        <v>Not Declared</v>
      </c>
      <c r="O524" s="729" t="str" cm="1">
        <f t="array" ref="O524">_xlfn.LET(_xlpm.x, 'Oxford City'!$AL$43:$AW$43, _xlpm.y, 'Oxford City'!$AL$45:$AW$60, _xlpm.z, 'Oxford City'!$AJ$45:$AJ$60, IF(_xlfn.XLOOKUP($C524,_xlfn.XLOOKUP(O$494,_xlpm.x,_xlpm.y,""),_xlpm.z,"Not Declared")="", "Name not recorded",  _xlfn.XLOOKUP($C524,_xlfn.XLOOKUP(O$494,_xlpm.x,_xlpm.y,""),_xlpm.z,"Not Declared")))</f>
        <v>Not Declared</v>
      </c>
      <c r="P524" s="79" t="s">
        <v>517</v>
      </c>
      <c r="Q524" s="729" t="s">
        <v>319</v>
      </c>
      <c r="R524" s="729" t="s">
        <v>320</v>
      </c>
      <c r="S524" s="729" t="s">
        <v>321</v>
      </c>
      <c r="T524" s="729" t="str" cm="1">
        <f t="array" ref="T524">_xlfn.LET(_xlpm.x,'Oxford City'!$AL$43:$AX$43, _xlpm.y, 'Oxford City'!$AL$45:$AX$60, _xlpm.z, 'Oxford City'!$AJ$45:$AJ$60, IF(_xlfn.XLOOKUP(P524,_xlfn.XLOOKUP(T$494,_xlpm.x,_xlpm.y,""),_xlpm.z,"Not Declared")="", "Name not recorded",  _xlfn.XLOOKUP(P524,_xlfn.XLOOKUP(T$494,_xlpm.x,_xlpm.y,""),_xlpm.z,"Not Declared")))</f>
        <v>Not Declared</v>
      </c>
      <c r="U524" s="729" t="str" cm="1">
        <f t="array" ref="U524">_xlfn.LET(_xlpm.x,'Oxford City'!$AL$43:$AX$43, _xlpm.y, 'Oxford City'!$AL$45:$AX$60, _xlpm.z, 'Oxford City'!$AJ$45:$AJ$60, IF(_xlfn.XLOOKUP(Q524,_xlfn.XLOOKUP(U$494,_xlpm.x,_xlpm.y,""),_xlpm.z,"Not Declared")="", "Name not recorded",  _xlfn.XLOOKUP(Q524,_xlfn.XLOOKUP(U$494,_xlpm.x,_xlpm.y,""),_xlpm.z,"Not Declared")))</f>
        <v>Not Declared</v>
      </c>
      <c r="V524" s="729" t="str" cm="1">
        <f t="array" ref="V524">_xlfn.LET(_xlpm.x,'Oxford City'!$AL$43:$AX$43, _xlpm.y, 'Oxford City'!$AL$45:$AX$60, _xlpm.z, 'Oxford City'!$AJ$45:$AJ$60, IF(_xlfn.XLOOKUP(R524,_xlfn.XLOOKUP(V$494,_xlpm.x,_xlpm.y,""),_xlpm.z,"Not Declared")="", "Name not recorded",  _xlfn.XLOOKUP(R524,_xlfn.XLOOKUP(V$494,_xlpm.x,_xlpm.y,""),_xlpm.z,"Not Declared")))</f>
        <v>Not Declared</v>
      </c>
      <c r="W524" s="729" t="str" cm="1">
        <f t="array" ref="W524">_xlfn.LET(_xlpm.x,'Oxford City'!$AL$43:$AX$43, _xlpm.y, 'Oxford City'!$AL$45:$AX$60, _xlpm.z, 'Oxford City'!$AJ$45:$AJ$60, IF(_xlfn.XLOOKUP(S524,_xlfn.XLOOKUP(W$494,_xlpm.x,_xlpm.y,""),_xlpm.z,"Not Declared")="", "Name not recorded",  _xlfn.XLOOKUP(S524,_xlfn.XLOOKUP(W$494,_xlpm.x,_xlpm.y,""),_xlpm.z,"Not Declared")))</f>
        <v>Not Declared</v>
      </c>
      <c r="X524" s="358" t="str">
        <f>_xlfn.TEXTJOIN(", ",,T524:W524)</f>
        <v>Not Declared, Not Declared, Not Declared, Not Declared</v>
      </c>
      <c r="Y524" s="89"/>
      <c r="Z524" s="433"/>
      <c r="AA524" s="747" t="str" cm="1">
        <f t="array" ref="AA524">_xlfn.LET(_xlpm.a,_xlfn.XLOOKUP(1,('Number Allocation'!$C$6:$C$1483=AC524)*('Number Allocation'!$D$6:$D$1483=AD524),'Number Allocation'!$A$6:$A$1483,"..."),IF(_xlpm.a="","...",_xlpm.a))</f>
        <v>...</v>
      </c>
      <c r="AB524" s="747">
        <v>0</v>
      </c>
      <c r="AC524" s="12" t="str">
        <v>Not Declared</v>
      </c>
      <c r="AD524" s="12" t="str">
        <v>Abingdon AC</v>
      </c>
      <c r="AE524" s="436"/>
      <c r="AG524" s="365"/>
      <c r="AH524" s="433"/>
      <c r="AI524" s="747" t="str" cm="1">
        <f t="array" ref="AI524">_xlfn.LET(_xlpm.a,_xlfn.XLOOKUP(1,('Number Allocation'!$C$6:$C$1483=AK524)*('Number Allocation'!$D$6:$D$1483=AL524),'Number Allocation'!$A$6:$A$1483,"..."),IF(_xlpm.a="","...",_xlpm.a))</f>
        <v>...</v>
      </c>
      <c r="AJ524" s="747">
        <v>0</v>
      </c>
      <c r="AK524" s="12" t="str">
        <v>Not Declared</v>
      </c>
      <c r="AL524" s="12" t="str">
        <v>Bicester AC</v>
      </c>
      <c r="AM524" s="436"/>
      <c r="AO524" s="365"/>
      <c r="AP524" s="433"/>
      <c r="AQ524" s="747" t="str" cm="1">
        <f t="array" ref="AQ524">_xlfn.LET(_xlpm.a,_xlfn.XLOOKUP(1,('Number Allocation'!$C$6:$C$1483=AS524)*('Number Allocation'!$D$6:$D$1483=AT524),'Number Allocation'!$A$6:$A$1483,"..."),IF(_xlpm.a="","...",_xlpm.a))</f>
        <v>...</v>
      </c>
      <c r="AR524" s="747">
        <v>0</v>
      </c>
      <c r="AS524" s="12" t="str">
        <v>Not Declared</v>
      </c>
      <c r="AT524" s="12" t="str">
        <v>Bicester AC</v>
      </c>
      <c r="AU524" s="436"/>
      <c r="AW524" s="365"/>
      <c r="AX524" s="433"/>
      <c r="AY524" s="747" t="str" cm="1">
        <f t="array" ref="AY524">_xlfn.LET(_xlpm.a,_xlfn.XLOOKUP(1,('Number Allocation'!$C$6:$C$1483=BA524)*('Number Allocation'!$D$6:$D$1483=BB524),'Number Allocation'!$A$6:$A$1483,"..."),IF(_xlpm.a="","...",_xlpm.a))</f>
        <v>...</v>
      </c>
      <c r="AZ524" s="747">
        <v>0</v>
      </c>
      <c r="BA524" s="12" t="str">
        <v>Not Declared</v>
      </c>
      <c r="BB524" s="12" t="str">
        <v>White Horse Harriers</v>
      </c>
      <c r="BC524" s="436"/>
      <c r="BE524" s="365"/>
      <c r="BF524" s="433"/>
      <c r="BG524" s="747" t="str" cm="1">
        <f t="array" ref="BG524">_xlfn.LET(_xlpm.a,_xlfn.XLOOKUP(1,('Number Allocation'!$C$6:$C$1483=BI524)*('Number Allocation'!$D$6:$D$1483=BJ524),'Number Allocation'!$A$6:$A$1483,"..."),IF(_xlpm.a="","...",_xlpm.a))</f>
        <v>...</v>
      </c>
      <c r="BH524" s="747">
        <v>0</v>
      </c>
      <c r="BI524" s="12" t="str">
        <v>Not Declared</v>
      </c>
      <c r="BJ524" s="12" t="str">
        <v>Oxford City AC</v>
      </c>
      <c r="BK524" s="436"/>
      <c r="BM524" s="365"/>
      <c r="BN524" s="433"/>
      <c r="BO524" s="747" t="str" cm="1">
        <f t="array" ref="BO524">_xlfn.LET(_xlpm.a,_xlfn.XLOOKUP(1,('Number Allocation'!$C$6:$C$1483=BQ524)*('Number Allocation'!$D$6:$D$1483=BR524),'Number Allocation'!$A$6:$A$1483,"..."),IF(_xlpm.a="","...",_xlpm.a))</f>
        <v>...</v>
      </c>
      <c r="BP524" s="747">
        <v>0</v>
      </c>
      <c r="BQ524" s="12" t="str">
        <v>Not Declared</v>
      </c>
      <c r="BR524" s="12" t="str">
        <v>Radley AC</v>
      </c>
      <c r="BS524" s="436"/>
      <c r="BU524" s="365"/>
      <c r="BV524" s="433"/>
      <c r="BW524" s="747" t="str" cm="1">
        <f t="array" ref="BW524">_xlfn.LET(_xlpm.a,_xlfn.XLOOKUP(1,('Number Allocation'!$C$6:$C$1483=BY524)*('Number Allocation'!$D$6:$D$1483=BZ524),'Number Allocation'!$A$6:$A$1483,"..."),IF(_xlpm.a="","...",_xlpm.a))</f>
        <v>...</v>
      </c>
      <c r="BX524" s="747">
        <v>0</v>
      </c>
      <c r="BY524" s="12" t="str">
        <v>Not Declared</v>
      </c>
      <c r="BZ524" s="12" t="str">
        <v>Oxford City AC</v>
      </c>
      <c r="CA524" s="488"/>
      <c r="CB524" s="15"/>
      <c r="CC524" s="15"/>
      <c r="CD524" s="433"/>
      <c r="CE524" s="747" t="str" cm="1">
        <f t="array" ref="CE524">_xlfn.LET(_xlpm.a,_xlfn.XLOOKUP(1,('Number Allocation'!$C$6:$C$1483=CG524)*('Number Allocation'!$D$6:$D$1483=CH524),'Number Allocation'!$A$6:$A$1483,"..."),IF(_xlpm.a="","...",_xlpm.a))</f>
        <v>...</v>
      </c>
      <c r="CF524" s="747">
        <v>0</v>
      </c>
      <c r="CG524" s="12" t="str">
        <v>Not Declared</v>
      </c>
      <c r="CH524" s="12" t="str">
        <v>White Horse Harriers</v>
      </c>
      <c r="CI524" s="488"/>
      <c r="CJ524" s="15"/>
      <c r="CK524" s="15"/>
      <c r="CL524" s="433"/>
      <c r="CM524" s="747" t="str" cm="1">
        <f t="array" ref="CM524">_xlfn.LET(_xlpm.a,_xlfn.XLOOKUP(1,('Number Allocation'!$C$6:$C$1483=CO524)*('Number Allocation'!$D$6:$D$1483=CP524),'Number Allocation'!$A$6:$A$1483,"..."),IF(_xlpm.a="","...",_xlpm.a))</f>
        <v>...</v>
      </c>
      <c r="CN524" s="747">
        <v>0</v>
      </c>
      <c r="CO524" s="12" t="str">
        <v>Not Declared</v>
      </c>
      <c r="CP524" s="12" t="str">
        <v>Witney Road Runners</v>
      </c>
      <c r="CQ524" s="488"/>
      <c r="CR524" s="15"/>
      <c r="CS524" s="15"/>
      <c r="CT524" s="433"/>
      <c r="CU524" s="747" t="str" cm="1">
        <f t="array" ref="CU524">_xlfn.LET(_xlpm.a,_xlfn.XLOOKUP(1,('Number Allocation'!$C$6:$C$1483=CW524)*('Number Allocation'!$D$6:$D$1483=CX524),'Number Allocation'!$A$6:$A$1483,"..."),IF(_xlpm.a="","...",_xlpm.a))</f>
        <v>...</v>
      </c>
      <c r="CV524" s="747">
        <v>0</v>
      </c>
      <c r="CW524" s="12" t="str">
        <v>Not Declared</v>
      </c>
      <c r="CX524" s="12" t="str">
        <v>Radley AC</v>
      </c>
      <c r="CY524" s="488"/>
      <c r="CZ524" s="15"/>
      <c r="DA524" s="15"/>
      <c r="DB524" s="433"/>
      <c r="DC524" s="747" t="str" cm="1">
        <f t="array" ref="DC524">_xlfn.LET(_xlpm.a,_xlfn.XLOOKUP(1,('Number Allocation'!$C$6:$C$1483=DE524)*('Number Allocation'!$D$6:$D$1483=DF524),'Number Allocation'!$A$6:$A$1483,"..."),IF(_xlpm.a="","...",_xlpm.a))</f>
        <v>...</v>
      </c>
      <c r="DD524" s="747">
        <v>0</v>
      </c>
      <c r="DE524" s="12" t="str">
        <v>Not Declared</v>
      </c>
      <c r="DF524" s="12" t="str">
        <v>Witney Road Runners</v>
      </c>
      <c r="DG524" s="488"/>
      <c r="DH524" s="15"/>
      <c r="DI524" s="15"/>
      <c r="DJ524" s="433"/>
      <c r="DK524" s="747" t="str" cm="1">
        <f t="array" ref="DK524">_xlfn.LET(_xlpm.a,_xlfn.XLOOKUP(1,('Number Allocation'!$C$6:$C$1483=DM524)*('Number Allocation'!$D$6:$D$1483=DN524),'Number Allocation'!$A$6:$A$1483,"..."),IF(_xlpm.a="","...",_xlpm.a))</f>
        <v>...</v>
      </c>
      <c r="DL524" s="747">
        <v>0</v>
      </c>
      <c r="DM524" s="12" t="str">
        <v>Not Declared</v>
      </c>
      <c r="DN524" s="12" t="str">
        <v>Witney Road Runners</v>
      </c>
      <c r="DO524" s="488"/>
      <c r="DP524" s="15"/>
      <c r="DQ524" s="15"/>
      <c r="DZ524" s="15"/>
      <c r="EA524" s="15"/>
    </row>
    <row r="525" spans="1:131" s="359" customFormat="1" ht="21" customHeight="1">
      <c r="A525" s="358" t="str">
        <f t="shared" ref="A525:A529" si="57">A523</f>
        <v>Oxford City AC</v>
      </c>
      <c r="B525" s="729"/>
      <c r="C525" s="729" t="s">
        <v>319</v>
      </c>
      <c r="D525" s="729" t="str" cm="1">
        <f t="array" ref="D525">_xlfn.LET(_xlpm.x, 'Oxford City'!$AL$43:$AW$43, _xlpm.y, 'Oxford City'!$AL$45:$AW$60, _xlpm.z, 'Oxford City'!$AJ$45:$AJ$60, IF(_xlfn.XLOOKUP($C525,_xlfn.XLOOKUP(D$494,_xlpm.x,_xlpm.y,""),_xlpm.z,"Not Declared")="", "Name not recorded",  _xlfn.XLOOKUP($C525,_xlfn.XLOOKUP(D$494,_xlpm.x,_xlpm.y,""),_xlpm.z,"Not Declared")))</f>
        <v>Not Declared</v>
      </c>
      <c r="E525" s="729" t="str" cm="1">
        <f t="array" ref="E525">_xlfn.LET(_xlpm.x, 'Oxford City'!$AL$43:$AW$43, _xlpm.y, 'Oxford City'!$AL$45:$AW$60, _xlpm.z, 'Oxford City'!$AJ$45:$AJ$60, IF(_xlfn.XLOOKUP($C525,_xlfn.XLOOKUP(E$494,_xlpm.x,_xlpm.y,""),_xlpm.z,"Not Declared")="", "Name not recorded",  _xlfn.XLOOKUP($C525,_xlfn.XLOOKUP(E$494,_xlpm.x,_xlpm.y,""),_xlpm.z,"Not Declared")))</f>
        <v>Not Declared</v>
      </c>
      <c r="F525" s="729" t="str" cm="1">
        <f t="array" ref="F525">_xlfn.LET(_xlpm.x, 'Oxford City'!$AL$43:$AW$43, _xlpm.y, 'Oxford City'!$AL$45:$AW$60, _xlpm.z, 'Oxford City'!$AJ$45:$AJ$60, IF(_xlfn.XLOOKUP($C525,_xlfn.XLOOKUP(F$494,_xlpm.x,_xlpm.y,""),_xlpm.z,"Not Declared")="", "Name not recorded",  _xlfn.XLOOKUP($C525,_xlfn.XLOOKUP(F$494,_xlpm.x,_xlpm.y,""),_xlpm.z,"Not Declared")))</f>
        <v>Not Declared</v>
      </c>
      <c r="G525" s="729" t="str" cm="1">
        <f t="array" ref="G525">_xlfn.LET(_xlpm.x, 'Oxford City'!$AL$43:$AW$43, _xlpm.y, 'Oxford City'!$AL$45:$AW$60, _xlpm.z, 'Oxford City'!$AJ$45:$AJ$60, IF(_xlfn.XLOOKUP($C525,_xlfn.XLOOKUP(G$494,_xlpm.x,_xlpm.y,""),_xlpm.z,"Not Declared")="", "Name not recorded",  _xlfn.XLOOKUP($C525,_xlfn.XLOOKUP(G$494,_xlpm.x,_xlpm.y,""),_xlpm.z,"Not Declared")))</f>
        <v>Not Declared</v>
      </c>
      <c r="H525" s="729" t="str" cm="1">
        <f t="array" ref="H525">_xlfn.LET(_xlpm.x, 'Oxford City'!$AL$43:$AW$43, _xlpm.y, 'Oxford City'!$AL$45:$AW$60, _xlpm.z, 'Oxford City'!$AJ$45:$AJ$60, IF(_xlfn.XLOOKUP($C525,_xlfn.XLOOKUP(H$494,_xlpm.x,_xlpm.y,""),_xlpm.z,"Not Declared")="", "Name not recorded",  _xlfn.XLOOKUP($C525,_xlfn.XLOOKUP(H$494,_xlpm.x,_xlpm.y,""),_xlpm.z,"Not Declared")))</f>
        <v>Not Declared</v>
      </c>
      <c r="I525" s="729" t="str" cm="1">
        <f t="array" ref="I525">_xlfn.LET(_xlpm.x, 'Oxford City'!$AL$43:$AW$43, _xlpm.y, 'Oxford City'!$AL$45:$AW$60, _xlpm.z, 'Oxford City'!$AJ$45:$AJ$60, IF(_xlfn.XLOOKUP($C525,_xlfn.XLOOKUP(I$494,_xlpm.x,_xlpm.y,""),_xlpm.z,"Not Declared")="", "Name not recorded",  _xlfn.XLOOKUP($C525,_xlfn.XLOOKUP(I$494,_xlpm.x,_xlpm.y,""),_xlpm.z,"Not Declared")))</f>
        <v>Not Declared</v>
      </c>
      <c r="J525" s="729" t="str" cm="1">
        <f t="array" ref="J525">_xlfn.LET(_xlpm.x, 'Oxford City'!$AL$43:$AW$43, _xlpm.y, 'Oxford City'!$AL$45:$AW$60, _xlpm.z, 'Oxford City'!$AJ$45:$AJ$60, IF(_xlfn.XLOOKUP($C525,_xlfn.XLOOKUP(J$494,_xlpm.x,_xlpm.y,""),_xlpm.z,"Not Declared")="", "Name not recorded",  _xlfn.XLOOKUP($C525,_xlfn.XLOOKUP(J$494,_xlpm.x,_xlpm.y,""),_xlpm.z,"Not Declared")))</f>
        <v>Not Declared</v>
      </c>
      <c r="K525" s="729" t="str" cm="1">
        <f t="array" ref="K525">_xlfn.LET(_xlpm.x, 'Oxford City'!$AL$43:$AW$43, _xlpm.y, 'Oxford City'!$AL$45:$AW$60, _xlpm.z, 'Oxford City'!$AJ$45:$AJ$60, IF(_xlfn.XLOOKUP($C525,_xlfn.XLOOKUP(K$494,_xlpm.x,_xlpm.y,""),_xlpm.z,"Not Declared")="", "Name not recorded",  _xlfn.XLOOKUP($C525,_xlfn.XLOOKUP(K$494,_xlpm.x,_xlpm.y,""),_xlpm.z,"Not Declared")))</f>
        <v>Not Declared</v>
      </c>
      <c r="L525" s="729" t="str" cm="1">
        <f t="array" ref="L525">_xlfn.LET(_xlpm.x, 'Oxford City'!$AL$43:$AW$43, _xlpm.y, 'Oxford City'!$AL$45:$AW$60, _xlpm.z, 'Oxford City'!$AJ$45:$AJ$60, IF(_xlfn.XLOOKUP($C525,_xlfn.XLOOKUP(L$494,_xlpm.x,_xlpm.y,""),_xlpm.z,"Not Declared")="", "Name not recorded",  _xlfn.XLOOKUP($C525,_xlfn.XLOOKUP(L$494,_xlpm.x,_xlpm.y,""),_xlpm.z,"Not Declared")))</f>
        <v>Not Declared</v>
      </c>
      <c r="M525" s="729" t="str" cm="1">
        <f t="array" ref="M525">_xlfn.LET(_xlpm.x, 'Oxford City'!$AL$43:$AW$43, _xlpm.y, 'Oxford City'!$AL$45:$AW$60, _xlpm.z, 'Oxford City'!$AJ$45:$AJ$60, IF(_xlfn.XLOOKUP($C525,_xlfn.XLOOKUP(M$494,_xlpm.x,_xlpm.y,""),_xlpm.z,"Not Declared")="", "Name not recorded",  _xlfn.XLOOKUP($C525,_xlfn.XLOOKUP(M$494,_xlpm.x,_xlpm.y,""),_xlpm.z,"Not Declared")))</f>
        <v>Not Declared</v>
      </c>
      <c r="N525" s="729" t="str" cm="1">
        <f t="array" ref="N525">_xlfn.LET(_xlpm.x, 'Oxford City'!$AL$43:$AW$43, _xlpm.y, 'Oxford City'!$AL$45:$AW$60, _xlpm.z, 'Oxford City'!$AJ$45:$AJ$60, IF(_xlfn.XLOOKUP($C525,_xlfn.XLOOKUP(N$494,_xlpm.x,_xlpm.y,""),_xlpm.z,"Not Declared")="", "Name not recorded",  _xlfn.XLOOKUP($C525,_xlfn.XLOOKUP(N$494,_xlpm.x,_xlpm.y,""),_xlpm.z,"Not Declared")))</f>
        <v>Not Declared</v>
      </c>
      <c r="O525" s="729" t="str" cm="1">
        <f t="array" ref="O525">_xlfn.LET(_xlpm.x, 'Oxford City'!$AL$43:$AW$43, _xlpm.y, 'Oxford City'!$AL$45:$AW$60, _xlpm.z, 'Oxford City'!$AJ$45:$AJ$60, IF(_xlfn.XLOOKUP($C525,_xlfn.XLOOKUP(O$494,_xlpm.x,_xlpm.y,""),_xlpm.z,"Not Declared")="", "Name not recorded",  _xlfn.XLOOKUP($C525,_xlfn.XLOOKUP(O$494,_xlpm.x,_xlpm.y,""),_xlpm.z,"Not Declared")))</f>
        <v>Not Declared</v>
      </c>
      <c r="P525" s="3"/>
      <c r="Q525" s="3"/>
      <c r="R525" s="3"/>
      <c r="S525" s="3"/>
      <c r="T525" s="3"/>
      <c r="U525" s="3"/>
      <c r="V525" s="3"/>
      <c r="W525" s="3"/>
      <c r="X525" s="12"/>
      <c r="Y525" s="89"/>
      <c r="Z525" s="433"/>
      <c r="AA525" s="747" t="str" cm="1">
        <f t="array" ref="AA525">_xlfn.LET(_xlpm.a,_xlfn.XLOOKUP(1,('Number Allocation'!$C$6:$C$1483=AC525)*('Number Allocation'!$D$6:$D$1483=AD525),'Number Allocation'!$A$6:$A$1483,"..."),IF(_xlpm.a="","...",_xlpm.a))</f>
        <v>...</v>
      </c>
      <c r="AB525" s="747">
        <v>0</v>
      </c>
      <c r="AC525" s="12" t="str">
        <v>Not Declared</v>
      </c>
      <c r="AD525" s="12" t="str">
        <v>Bicester AC</v>
      </c>
      <c r="AE525" s="747"/>
      <c r="AG525" s="365"/>
      <c r="AH525" s="433"/>
      <c r="AI525" s="747" t="str" cm="1">
        <f t="array" ref="AI525">_xlfn.LET(_xlpm.a,_xlfn.XLOOKUP(1,('Number Allocation'!$C$6:$C$1483=AK525)*('Number Allocation'!$D$6:$D$1483=AL525),'Number Allocation'!$A$6:$A$1483,"..."),IF(_xlpm.a="","...",_xlpm.a))</f>
        <v>...</v>
      </c>
      <c r="AJ525" s="747">
        <v>0</v>
      </c>
      <c r="AK525" s="12" t="str">
        <v>Not Declared</v>
      </c>
      <c r="AL525" s="12" t="str">
        <v>Oxford City AC</v>
      </c>
      <c r="AM525" s="747"/>
      <c r="AO525" s="365"/>
      <c r="AP525" s="433"/>
      <c r="AQ525" s="747" t="str" cm="1">
        <f t="array" ref="AQ525">_xlfn.LET(_xlpm.a,_xlfn.XLOOKUP(1,('Number Allocation'!$C$6:$C$1483=AS525)*('Number Allocation'!$D$6:$D$1483=AT525),'Number Allocation'!$A$6:$A$1483,"..."),IF(_xlpm.a="","...",_xlpm.a))</f>
        <v>...</v>
      </c>
      <c r="AR525" s="747">
        <v>0</v>
      </c>
      <c r="AS525" s="12" t="str">
        <v>Not Declared</v>
      </c>
      <c r="AT525" s="12" t="str">
        <v>Team Kennet</v>
      </c>
      <c r="AU525" s="747"/>
      <c r="AW525" s="365"/>
      <c r="AX525" s="433"/>
      <c r="AY525" s="747" t="str" cm="1">
        <f t="array" ref="AY525">_xlfn.LET(_xlpm.a,_xlfn.XLOOKUP(1,('Number Allocation'!$C$6:$C$1483=BA525)*('Number Allocation'!$D$6:$D$1483=BB525),'Number Allocation'!$A$6:$A$1483,"..."),IF(_xlpm.a="","...",_xlpm.a))</f>
        <v>...</v>
      </c>
      <c r="AZ525" s="747">
        <v>0</v>
      </c>
      <c r="BA525" s="12" t="str">
        <v>Not Declared</v>
      </c>
      <c r="BB525" s="12" t="str">
        <v>Bicester AC</v>
      </c>
      <c r="BC525" s="747"/>
      <c r="BE525" s="365"/>
      <c r="BF525" s="433"/>
      <c r="BG525" s="747" t="str" cm="1">
        <f t="array" ref="BG525">_xlfn.LET(_xlpm.a,_xlfn.XLOOKUP(1,('Number Allocation'!$C$6:$C$1483=BI525)*('Number Allocation'!$D$6:$D$1483=BJ525),'Number Allocation'!$A$6:$A$1483,"..."),IF(_xlpm.a="","...",_xlpm.a))</f>
        <v>...</v>
      </c>
      <c r="BH525" s="747">
        <v>0</v>
      </c>
      <c r="BI525" s="12" t="str">
        <v>Not Declared</v>
      </c>
      <c r="BJ525" s="12" t="str">
        <v>Bicester AC</v>
      </c>
      <c r="BK525" s="747"/>
      <c r="BM525" s="365"/>
      <c r="BN525" s="433"/>
      <c r="BO525" s="747" t="str" cm="1">
        <f t="array" ref="BO525">_xlfn.LET(_xlpm.a,_xlfn.XLOOKUP(1,('Number Allocation'!$C$6:$C$1483=BQ525)*('Number Allocation'!$D$6:$D$1483=BR525),'Number Allocation'!$A$6:$A$1483,"..."),IF(_xlpm.a="","...",_xlpm.a))</f>
        <v>...</v>
      </c>
      <c r="BP525" s="747">
        <v>0</v>
      </c>
      <c r="BQ525" s="12" t="str">
        <v>Not Declared</v>
      </c>
      <c r="BR525" s="12" t="str">
        <v>Banbury Harriers AC</v>
      </c>
      <c r="BS525" s="747"/>
      <c r="BU525" s="365"/>
      <c r="BV525" s="433"/>
      <c r="BW525" s="747" t="str" cm="1">
        <f t="array" ref="BW525">_xlfn.LET(_xlpm.a,_xlfn.XLOOKUP(1,('Number Allocation'!$C$6:$C$1483=BY525)*('Number Allocation'!$D$6:$D$1483=BZ525),'Number Allocation'!$A$6:$A$1483,"..."),IF(_xlpm.a="","...",_xlpm.a))</f>
        <v>...</v>
      </c>
      <c r="BX525" s="747">
        <v>0</v>
      </c>
      <c r="BY525" s="12" t="str">
        <v>Not Declared</v>
      </c>
      <c r="BZ525" s="12" t="str">
        <v>Bicester AC</v>
      </c>
      <c r="CA525" s="747"/>
      <c r="CB525" s="15"/>
      <c r="CC525" s="15"/>
      <c r="CD525" s="433"/>
      <c r="CE525" s="747" t="str" cm="1">
        <f t="array" ref="CE525">_xlfn.LET(_xlpm.a,_xlfn.XLOOKUP(1,('Number Allocation'!$C$6:$C$1483=CG525)*('Number Allocation'!$D$6:$D$1483=CH525),'Number Allocation'!$A$6:$A$1483,"..."),IF(_xlpm.a="","...",_xlpm.a))</f>
        <v>...</v>
      </c>
      <c r="CF525" s="747">
        <v>0</v>
      </c>
      <c r="CG525" s="12" t="str">
        <v>Not Declared</v>
      </c>
      <c r="CH525" s="12" t="str">
        <v>Witney Road Runners</v>
      </c>
      <c r="CI525" s="747"/>
      <c r="CJ525" s="15"/>
      <c r="CK525" s="15"/>
      <c r="CL525" s="433"/>
      <c r="CM525" s="747" t="str" cm="1">
        <f t="array" ref="CM525">_xlfn.LET(_xlpm.a,_xlfn.XLOOKUP(1,('Number Allocation'!$C$6:$C$1483=CO525)*('Number Allocation'!$D$6:$D$1483=CP525),'Number Allocation'!$A$6:$A$1483,"..."),IF(_xlpm.a="","...",_xlpm.a))</f>
        <v>...</v>
      </c>
      <c r="CN525" s="747">
        <v>0</v>
      </c>
      <c r="CO525" s="12" t="str">
        <v>Not Declared</v>
      </c>
      <c r="CP525" s="12" t="str">
        <v>Radley AC</v>
      </c>
      <c r="CQ525" s="747"/>
      <c r="CR525" s="15"/>
      <c r="CS525" s="15"/>
      <c r="CT525" s="433"/>
      <c r="CU525" s="747" t="str" cm="1">
        <f t="array" ref="CU525">_xlfn.LET(_xlpm.a,_xlfn.XLOOKUP(1,('Number Allocation'!$C$6:$C$1483=CW525)*('Number Allocation'!$D$6:$D$1483=CX525),'Number Allocation'!$A$6:$A$1483,"..."),IF(_xlpm.a="","...",_xlpm.a))</f>
        <v>...</v>
      </c>
      <c r="CV525" s="747">
        <v>0</v>
      </c>
      <c r="CW525" s="12" t="str">
        <v>Not Declared</v>
      </c>
      <c r="CX525" s="12" t="str">
        <v>Oxford City AC</v>
      </c>
      <c r="CY525" s="747"/>
      <c r="CZ525" s="15"/>
      <c r="DA525" s="15"/>
      <c r="DB525" s="433"/>
      <c r="DC525" s="747" t="str" cm="1">
        <f t="array" ref="DC525">_xlfn.LET(_xlpm.a,_xlfn.XLOOKUP(1,('Number Allocation'!$C$6:$C$1483=DE525)*('Number Allocation'!$D$6:$D$1483=DF525),'Number Allocation'!$A$6:$A$1483,"..."),IF(_xlpm.a="","...",_xlpm.a))</f>
        <v>...</v>
      </c>
      <c r="DD525" s="747">
        <v>0</v>
      </c>
      <c r="DE525" s="12" t="str">
        <v>Not Declared</v>
      </c>
      <c r="DF525" s="12" t="str">
        <v>Oxford City AC</v>
      </c>
      <c r="DG525" s="747"/>
      <c r="DH525" s="15"/>
      <c r="DI525" s="15"/>
      <c r="DJ525" s="433"/>
      <c r="DK525" s="747" t="str" cm="1">
        <f t="array" ref="DK525">_xlfn.LET(_xlpm.a,_xlfn.XLOOKUP(1,('Number Allocation'!$C$6:$C$1483=DM525)*('Number Allocation'!$D$6:$D$1483=DN525),'Number Allocation'!$A$6:$A$1483,"..."),IF(_xlpm.a="","...",_xlpm.a))</f>
        <v>...</v>
      </c>
      <c r="DL525" s="747">
        <v>0</v>
      </c>
      <c r="DM525" s="12" t="str">
        <v>Not Declared</v>
      </c>
      <c r="DN525" s="12" t="str">
        <v>Bicester AC</v>
      </c>
      <c r="DO525" s="747"/>
      <c r="DP525" s="15"/>
      <c r="DQ525" s="15"/>
      <c r="DX525" s="88"/>
      <c r="DZ525" s="15"/>
      <c r="EA525" s="15"/>
    </row>
    <row r="526" spans="1:131" s="359" customFormat="1" ht="21" customHeight="1">
      <c r="A526" s="358" t="str">
        <f t="shared" si="57"/>
        <v>Oxford City AC</v>
      </c>
      <c r="B526" s="729"/>
      <c r="C526" s="729" t="s">
        <v>320</v>
      </c>
      <c r="D526" s="729" t="str" cm="1">
        <f t="array" ref="D526">_xlfn.LET(_xlpm.x, 'Oxford City'!$AL$43:$AW$43, _xlpm.y, 'Oxford City'!$AL$45:$AW$60, _xlpm.z, 'Oxford City'!$AJ$45:$AJ$60, IF(_xlfn.XLOOKUP($C526,_xlfn.XLOOKUP(D$494,_xlpm.x,_xlpm.y,""),_xlpm.z,"Not Declared")="", "Name not recorded",  _xlfn.XLOOKUP($C526,_xlfn.XLOOKUP(D$494,_xlpm.x,_xlpm.y,""),_xlpm.z,"Not Declared")))</f>
        <v>Not Declared</v>
      </c>
      <c r="E526" s="729" t="str" cm="1">
        <f t="array" ref="E526">_xlfn.LET(_xlpm.x, 'Oxford City'!$AL$43:$AW$43, _xlpm.y, 'Oxford City'!$AL$45:$AW$60, _xlpm.z, 'Oxford City'!$AJ$45:$AJ$60, IF(_xlfn.XLOOKUP($C526,_xlfn.XLOOKUP(E$494,_xlpm.x,_xlpm.y,""),_xlpm.z,"Not Declared")="", "Name not recorded",  _xlfn.XLOOKUP($C526,_xlfn.XLOOKUP(E$494,_xlpm.x,_xlpm.y,""),_xlpm.z,"Not Declared")))</f>
        <v>Not Declared</v>
      </c>
      <c r="F526" s="729" t="str" cm="1">
        <f t="array" ref="F526">_xlfn.LET(_xlpm.x, 'Oxford City'!$AL$43:$AW$43, _xlpm.y, 'Oxford City'!$AL$45:$AW$60, _xlpm.z, 'Oxford City'!$AJ$45:$AJ$60, IF(_xlfn.XLOOKUP($C526,_xlfn.XLOOKUP(F$494,_xlpm.x,_xlpm.y,""),_xlpm.z,"Not Declared")="", "Name not recorded",  _xlfn.XLOOKUP($C526,_xlfn.XLOOKUP(F$494,_xlpm.x,_xlpm.y,""),_xlpm.z,"Not Declared")))</f>
        <v>Not Declared</v>
      </c>
      <c r="G526" s="729" t="str" cm="1">
        <f t="array" ref="G526">_xlfn.LET(_xlpm.x, 'Oxford City'!$AL$43:$AW$43, _xlpm.y, 'Oxford City'!$AL$45:$AW$60, _xlpm.z, 'Oxford City'!$AJ$45:$AJ$60, IF(_xlfn.XLOOKUP($C526,_xlfn.XLOOKUP(G$494,_xlpm.x,_xlpm.y,""),_xlpm.z,"Not Declared")="", "Name not recorded",  _xlfn.XLOOKUP($C526,_xlfn.XLOOKUP(G$494,_xlpm.x,_xlpm.y,""),_xlpm.z,"Not Declared")))</f>
        <v>Not Declared</v>
      </c>
      <c r="H526" s="729" t="str" cm="1">
        <f t="array" ref="H526">_xlfn.LET(_xlpm.x, 'Oxford City'!$AL$43:$AW$43, _xlpm.y, 'Oxford City'!$AL$45:$AW$60, _xlpm.z, 'Oxford City'!$AJ$45:$AJ$60, IF(_xlfn.XLOOKUP($C526,_xlfn.XLOOKUP(H$494,_xlpm.x,_xlpm.y,""),_xlpm.z,"Not Declared")="", "Name not recorded",  _xlfn.XLOOKUP($C526,_xlfn.XLOOKUP(H$494,_xlpm.x,_xlpm.y,""),_xlpm.z,"Not Declared")))</f>
        <v>Not Declared</v>
      </c>
      <c r="I526" s="729" t="str" cm="1">
        <f t="array" ref="I526">_xlfn.LET(_xlpm.x, 'Oxford City'!$AL$43:$AW$43, _xlpm.y, 'Oxford City'!$AL$45:$AW$60, _xlpm.z, 'Oxford City'!$AJ$45:$AJ$60, IF(_xlfn.XLOOKUP($C526,_xlfn.XLOOKUP(I$494,_xlpm.x,_xlpm.y,""),_xlpm.z,"Not Declared")="", "Name not recorded",  _xlfn.XLOOKUP($C526,_xlfn.XLOOKUP(I$494,_xlpm.x,_xlpm.y,""),_xlpm.z,"Not Declared")))</f>
        <v>Not Declared</v>
      </c>
      <c r="J526" s="729" t="str" cm="1">
        <f t="array" ref="J526">_xlfn.LET(_xlpm.x, 'Oxford City'!$AL$43:$AW$43, _xlpm.y, 'Oxford City'!$AL$45:$AW$60, _xlpm.z, 'Oxford City'!$AJ$45:$AJ$60, IF(_xlfn.XLOOKUP($C526,_xlfn.XLOOKUP(J$494,_xlpm.x,_xlpm.y,""),_xlpm.z,"Not Declared")="", "Name not recorded",  _xlfn.XLOOKUP($C526,_xlfn.XLOOKUP(J$494,_xlpm.x,_xlpm.y,""),_xlpm.z,"Not Declared")))</f>
        <v>Not Declared</v>
      </c>
      <c r="K526" s="729" t="str" cm="1">
        <f t="array" ref="K526">_xlfn.LET(_xlpm.x, 'Oxford City'!$AL$43:$AW$43, _xlpm.y, 'Oxford City'!$AL$45:$AW$60, _xlpm.z, 'Oxford City'!$AJ$45:$AJ$60, IF(_xlfn.XLOOKUP($C526,_xlfn.XLOOKUP(K$494,_xlpm.x,_xlpm.y,""),_xlpm.z,"Not Declared")="", "Name not recorded",  _xlfn.XLOOKUP($C526,_xlfn.XLOOKUP(K$494,_xlpm.x,_xlpm.y,""),_xlpm.z,"Not Declared")))</f>
        <v>Not Declared</v>
      </c>
      <c r="L526" s="729" t="str" cm="1">
        <f t="array" ref="L526">_xlfn.LET(_xlpm.x, 'Oxford City'!$AL$43:$AW$43, _xlpm.y, 'Oxford City'!$AL$45:$AW$60, _xlpm.z, 'Oxford City'!$AJ$45:$AJ$60, IF(_xlfn.XLOOKUP($C526,_xlfn.XLOOKUP(L$494,_xlpm.x,_xlpm.y,""),_xlpm.z,"Not Declared")="", "Name not recorded",  _xlfn.XLOOKUP($C526,_xlfn.XLOOKUP(L$494,_xlpm.x,_xlpm.y,""),_xlpm.z,"Not Declared")))</f>
        <v>Not Declared</v>
      </c>
      <c r="M526" s="729" t="str" cm="1">
        <f t="array" ref="M526">_xlfn.LET(_xlpm.x, 'Oxford City'!$AL$43:$AW$43, _xlpm.y, 'Oxford City'!$AL$45:$AW$60, _xlpm.z, 'Oxford City'!$AJ$45:$AJ$60, IF(_xlfn.XLOOKUP($C526,_xlfn.XLOOKUP(M$494,_xlpm.x,_xlpm.y,""),_xlpm.z,"Not Declared")="", "Name not recorded",  _xlfn.XLOOKUP($C526,_xlfn.XLOOKUP(M$494,_xlpm.x,_xlpm.y,""),_xlpm.z,"Not Declared")))</f>
        <v>Not Declared</v>
      </c>
      <c r="N526" s="729" t="str" cm="1">
        <f t="array" ref="N526">_xlfn.LET(_xlpm.x, 'Oxford City'!$AL$43:$AW$43, _xlpm.y, 'Oxford City'!$AL$45:$AW$60, _xlpm.z, 'Oxford City'!$AJ$45:$AJ$60, IF(_xlfn.XLOOKUP($C526,_xlfn.XLOOKUP(N$494,_xlpm.x,_xlpm.y,""),_xlpm.z,"Not Declared")="", "Name not recorded",  _xlfn.XLOOKUP($C526,_xlfn.XLOOKUP(N$494,_xlpm.x,_xlpm.y,""),_xlpm.z,"Not Declared")))</f>
        <v>Not Declared</v>
      </c>
      <c r="O526" s="729" t="str" cm="1">
        <f t="array" ref="O526">_xlfn.LET(_xlpm.x, 'Oxford City'!$AL$43:$AW$43, _xlpm.y, 'Oxford City'!$AL$45:$AW$60, _xlpm.z, 'Oxford City'!$AJ$45:$AJ$60, IF(_xlfn.XLOOKUP($C526,_xlfn.XLOOKUP(O$494,_xlpm.x,_xlpm.y,""),_xlpm.z,"Not Declared")="", "Name not recorded",  _xlfn.XLOOKUP($C526,_xlfn.XLOOKUP(O$494,_xlpm.x,_xlpm.y,""),_xlpm.z,"Not Declared")))</f>
        <v>Not Declared</v>
      </c>
      <c r="P526" s="3"/>
      <c r="Q526" s="3"/>
      <c r="R526" s="3"/>
      <c r="S526" s="3"/>
      <c r="T526" s="3"/>
      <c r="U526" s="3"/>
      <c r="V526" s="3"/>
      <c r="W526" s="3"/>
      <c r="X526" s="3"/>
      <c r="Y526" s="89"/>
      <c r="Z526" s="433"/>
      <c r="AA526" s="749" t="str" cm="1">
        <f t="array" ref="AA526">_xlfn.LET(_xlpm.a,_xlfn.XLOOKUP(1,('Number Allocation'!$C$6:$C$1483=AC526)*('Number Allocation'!$D$6:$D$1483=AD526),'Number Allocation'!$A$6:$A$1483,"..."),IF(_xlpm.a="","...",_xlpm.a))</f>
        <v>...</v>
      </c>
      <c r="AB526" s="749">
        <v>0</v>
      </c>
      <c r="AC526" s="427" t="str">
        <v>Not Declared</v>
      </c>
      <c r="AD526" s="427" t="str">
        <v>White Horse Harriers</v>
      </c>
      <c r="AE526" s="436"/>
      <c r="AG526" s="365"/>
      <c r="AH526" s="433"/>
      <c r="AI526" s="749" t="str" cm="1">
        <f t="array" ref="AI526">_xlfn.LET(_xlpm.a,_xlfn.XLOOKUP(1,('Number Allocation'!$C$6:$C$1483=AK526)*('Number Allocation'!$D$6:$D$1483=AL526),'Number Allocation'!$A$6:$A$1483,"..."),IF(_xlpm.a="","...",_xlpm.a))</f>
        <v>...</v>
      </c>
      <c r="AJ526" s="749">
        <v>0</v>
      </c>
      <c r="AK526" s="427" t="str">
        <v>Not Declared</v>
      </c>
      <c r="AL526" s="427" t="str">
        <v>White Horse Harriers</v>
      </c>
      <c r="AM526" s="436"/>
      <c r="AO526" s="365"/>
      <c r="AP526" s="433"/>
      <c r="AQ526" s="749" t="str" cm="1">
        <f t="array" ref="AQ526">_xlfn.LET(_xlpm.a,_xlfn.XLOOKUP(1,('Number Allocation'!$C$6:$C$1483=AS526)*('Number Allocation'!$D$6:$D$1483=AT526),'Number Allocation'!$A$6:$A$1483,"..."),IF(_xlpm.a="","...",_xlpm.a))</f>
        <v>...</v>
      </c>
      <c r="AR526" s="749">
        <v>0</v>
      </c>
      <c r="AS526" s="427" t="str">
        <v>Not Declared</v>
      </c>
      <c r="AT526" s="427" t="str">
        <v>White Horse Harriers</v>
      </c>
      <c r="AU526" s="436"/>
      <c r="AW526" s="365"/>
      <c r="AX526" s="433"/>
      <c r="AY526" s="749" t="str" cm="1">
        <f t="array" ref="AY526">_xlfn.LET(_xlpm.a,_xlfn.XLOOKUP(1,('Number Allocation'!$C$6:$C$1483=BA526)*('Number Allocation'!$D$6:$D$1483=BB526),'Number Allocation'!$A$6:$A$1483,"..."),IF(_xlpm.a="","...",_xlpm.a))</f>
        <v>...</v>
      </c>
      <c r="AZ526" s="749">
        <v>0</v>
      </c>
      <c r="BA526" s="427" t="str">
        <v>Not Declared</v>
      </c>
      <c r="BB526" s="427" t="str">
        <v>Banbury Harriers AC</v>
      </c>
      <c r="BC526" s="436"/>
      <c r="BE526" s="365"/>
      <c r="BF526" s="433"/>
      <c r="BG526" s="749" t="str" cm="1">
        <f t="array" ref="BG526">_xlfn.LET(_xlpm.a,_xlfn.XLOOKUP(1,('Number Allocation'!$C$6:$C$1483=BI526)*('Number Allocation'!$D$6:$D$1483=BJ526),'Number Allocation'!$A$6:$A$1483,"..."),IF(_xlpm.a="","...",_xlpm.a))</f>
        <v>...</v>
      </c>
      <c r="BH526" s="749">
        <v>0</v>
      </c>
      <c r="BI526" s="427" t="str">
        <v>Not Declared</v>
      </c>
      <c r="BJ526" s="427" t="str">
        <v>Team Kennet</v>
      </c>
      <c r="BK526" s="436"/>
      <c r="BM526" s="365"/>
      <c r="BN526" s="433"/>
      <c r="BO526" s="749" t="str" cm="1">
        <f t="array" ref="BO526">_xlfn.LET(_xlpm.a,_xlfn.XLOOKUP(1,('Number Allocation'!$C$6:$C$1483=BQ526)*('Number Allocation'!$D$6:$D$1483=BR526),'Number Allocation'!$A$6:$A$1483,"..."),IF(_xlpm.a="","...",_xlpm.a))</f>
        <v>...</v>
      </c>
      <c r="BP526" s="749">
        <v>0</v>
      </c>
      <c r="BQ526" s="427" t="str">
        <v>Not Declared</v>
      </c>
      <c r="BR526" s="427" t="str">
        <v>White Horse Harriers</v>
      </c>
      <c r="BS526" s="436"/>
      <c r="BU526" s="365"/>
      <c r="BV526" s="433"/>
      <c r="BW526" s="749" t="str" cm="1">
        <f t="array" ref="BW526">_xlfn.LET(_xlpm.a,_xlfn.XLOOKUP(1,('Number Allocation'!$C$6:$C$1483=BY526)*('Number Allocation'!$D$6:$D$1483=BZ526),'Number Allocation'!$A$6:$A$1483,"..."),IF(_xlpm.a="","...",_xlpm.a))</f>
        <v>...</v>
      </c>
      <c r="BX526" s="749">
        <v>0</v>
      </c>
      <c r="BY526" s="427" t="str">
        <v>Not Declared</v>
      </c>
      <c r="BZ526" s="427" t="str">
        <v>White Horse Harriers</v>
      </c>
      <c r="CA526" s="747"/>
      <c r="CB526" s="15"/>
      <c r="CC526" s="15"/>
      <c r="CD526" s="433"/>
      <c r="CE526" s="749" t="str" cm="1">
        <f t="array" ref="CE526">_xlfn.LET(_xlpm.a,_xlfn.XLOOKUP(1,('Number Allocation'!$C$6:$C$1483=CG526)*('Number Allocation'!$D$6:$D$1483=CH526),'Number Allocation'!$A$6:$A$1483,"..."),IF(_xlpm.a="","...",_xlpm.a))</f>
        <v>...</v>
      </c>
      <c r="CF526" s="749">
        <v>0</v>
      </c>
      <c r="CG526" s="427" t="str">
        <v>Not Declared</v>
      </c>
      <c r="CH526" s="427" t="str">
        <v>Radley AC</v>
      </c>
      <c r="CI526" s="747"/>
      <c r="CJ526" s="15"/>
      <c r="CK526" s="15"/>
      <c r="CL526" s="433"/>
      <c r="CM526" s="749" t="str" cm="1">
        <f t="array" ref="CM526">_xlfn.LET(_xlpm.a,_xlfn.XLOOKUP(1,('Number Allocation'!$C$6:$C$1483=CO526)*('Number Allocation'!$D$6:$D$1483=CP526),'Number Allocation'!$A$6:$A$1483,"..."),IF(_xlpm.a="","...",_xlpm.a))</f>
        <v>...</v>
      </c>
      <c r="CN526" s="749">
        <v>0</v>
      </c>
      <c r="CO526" s="427" t="str">
        <v>Not Declared</v>
      </c>
      <c r="CP526" s="427" t="str">
        <v>Bicester AC</v>
      </c>
      <c r="CQ526" s="747"/>
      <c r="CR526" s="15"/>
      <c r="CS526" s="15"/>
      <c r="CT526" s="433"/>
      <c r="CU526" s="749" t="str" cm="1">
        <f t="array" ref="CU526">_xlfn.LET(_xlpm.a,_xlfn.XLOOKUP(1,('Number Allocation'!$C$6:$C$1483=CW526)*('Number Allocation'!$D$6:$D$1483=CX526),'Number Allocation'!$A$6:$A$1483,"..."),IF(_xlpm.a="","...",_xlpm.a))</f>
        <v>...</v>
      </c>
      <c r="CV526" s="749">
        <v>0</v>
      </c>
      <c r="CW526" s="427" t="str">
        <v>Not Declared</v>
      </c>
      <c r="CX526" s="427" t="str">
        <v>Abingdon AC</v>
      </c>
      <c r="CY526" s="747"/>
      <c r="CZ526" s="15"/>
      <c r="DA526" s="15"/>
      <c r="DB526" s="433"/>
      <c r="DC526" s="749" t="str" cm="1">
        <f t="array" ref="DC526">_xlfn.LET(_xlpm.a,_xlfn.XLOOKUP(1,('Number Allocation'!$C$6:$C$1483=DE526)*('Number Allocation'!$D$6:$D$1483=DF526),'Number Allocation'!$A$6:$A$1483,"..."),IF(_xlpm.a="","...",_xlpm.a))</f>
        <v>...</v>
      </c>
      <c r="DD526" s="749">
        <v>0</v>
      </c>
      <c r="DE526" s="427" t="str">
        <v>Not Declared</v>
      </c>
      <c r="DF526" s="427" t="str">
        <v>Radley AC</v>
      </c>
      <c r="DG526" s="747"/>
      <c r="DH526" s="15"/>
      <c r="DI526" s="15"/>
      <c r="DJ526" s="433"/>
      <c r="DK526" s="749" t="str" cm="1">
        <f t="array" ref="DK526">_xlfn.LET(_xlpm.a,_xlfn.XLOOKUP(1,('Number Allocation'!$C$6:$C$1483=DM526)*('Number Allocation'!$D$6:$D$1483=DN526),'Number Allocation'!$A$6:$A$1483,"..."),IF(_xlpm.a="","...",_xlpm.a))</f>
        <v>...</v>
      </c>
      <c r="DL526" s="749">
        <v>0</v>
      </c>
      <c r="DM526" s="427" t="str">
        <v>Not Declared</v>
      </c>
      <c r="DN526" s="427" t="str">
        <v>Team Kennet</v>
      </c>
      <c r="DO526" s="747"/>
      <c r="DP526" s="15"/>
      <c r="DQ526" s="15"/>
      <c r="DZ526" s="15"/>
      <c r="EA526" s="15"/>
    </row>
    <row r="527" spans="1:131" s="359" customFormat="1" ht="21" customHeight="1">
      <c r="A527" s="358" t="str">
        <f t="shared" si="57"/>
        <v>Oxford City AC</v>
      </c>
      <c r="B527" s="729"/>
      <c r="C527" s="729" t="s">
        <v>321</v>
      </c>
      <c r="D527" s="729" t="str" cm="1">
        <f t="array" ref="D527">_xlfn.LET(_xlpm.x, 'Oxford City'!$AL$43:$AW$43, _xlpm.y, 'Oxford City'!$AL$45:$AW$60, _xlpm.z, 'Oxford City'!$AJ$45:$AJ$60, IF(_xlfn.XLOOKUP($C527,_xlfn.XLOOKUP(D$494,_xlpm.x,_xlpm.y,""),_xlpm.z,"Not Declared")="", "Name not recorded",  _xlfn.XLOOKUP($C527,_xlfn.XLOOKUP(D$494,_xlpm.x,_xlpm.y,""),_xlpm.z,"Not Declared")))</f>
        <v>Not Declared</v>
      </c>
      <c r="E527" s="729" t="str" cm="1">
        <f t="array" ref="E527">_xlfn.LET(_xlpm.x, 'Oxford City'!$AL$43:$AW$43, _xlpm.y, 'Oxford City'!$AL$45:$AW$60, _xlpm.z, 'Oxford City'!$AJ$45:$AJ$60, IF(_xlfn.XLOOKUP($C527,_xlfn.XLOOKUP(E$494,_xlpm.x,_xlpm.y,""),_xlpm.z,"Not Declared")="", "Name not recorded",  _xlfn.XLOOKUP($C527,_xlfn.XLOOKUP(E$494,_xlpm.x,_xlpm.y,""),_xlpm.z,"Not Declared")))</f>
        <v>Not Declared</v>
      </c>
      <c r="F527" s="729" t="str" cm="1">
        <f t="array" ref="F527">_xlfn.LET(_xlpm.x, 'Oxford City'!$AL$43:$AW$43, _xlpm.y, 'Oxford City'!$AL$45:$AW$60, _xlpm.z, 'Oxford City'!$AJ$45:$AJ$60, IF(_xlfn.XLOOKUP($C527,_xlfn.XLOOKUP(F$494,_xlpm.x,_xlpm.y,""),_xlpm.z,"Not Declared")="", "Name not recorded",  _xlfn.XLOOKUP($C527,_xlfn.XLOOKUP(F$494,_xlpm.x,_xlpm.y,""),_xlpm.z,"Not Declared")))</f>
        <v>Not Declared</v>
      </c>
      <c r="G527" s="729" t="str" cm="1">
        <f t="array" ref="G527">_xlfn.LET(_xlpm.x, 'Oxford City'!$AL$43:$AW$43, _xlpm.y, 'Oxford City'!$AL$45:$AW$60, _xlpm.z, 'Oxford City'!$AJ$45:$AJ$60, IF(_xlfn.XLOOKUP($C527,_xlfn.XLOOKUP(G$494,_xlpm.x,_xlpm.y,""),_xlpm.z,"Not Declared")="", "Name not recorded",  _xlfn.XLOOKUP($C527,_xlfn.XLOOKUP(G$494,_xlpm.x,_xlpm.y,""),_xlpm.z,"Not Declared")))</f>
        <v>Not Declared</v>
      </c>
      <c r="H527" s="729" t="str" cm="1">
        <f t="array" ref="H527">_xlfn.LET(_xlpm.x, 'Oxford City'!$AL$43:$AW$43, _xlpm.y, 'Oxford City'!$AL$45:$AW$60, _xlpm.z, 'Oxford City'!$AJ$45:$AJ$60, IF(_xlfn.XLOOKUP($C527,_xlfn.XLOOKUP(H$494,_xlpm.x,_xlpm.y,""),_xlpm.z,"Not Declared")="", "Name not recorded",  _xlfn.XLOOKUP($C527,_xlfn.XLOOKUP(H$494,_xlpm.x,_xlpm.y,""),_xlpm.z,"Not Declared")))</f>
        <v>Not Declared</v>
      </c>
      <c r="I527" s="729" t="str" cm="1">
        <f t="array" ref="I527">_xlfn.LET(_xlpm.x, 'Oxford City'!$AL$43:$AW$43, _xlpm.y, 'Oxford City'!$AL$45:$AW$60, _xlpm.z, 'Oxford City'!$AJ$45:$AJ$60, IF(_xlfn.XLOOKUP($C527,_xlfn.XLOOKUP(I$494,_xlpm.x,_xlpm.y,""),_xlpm.z,"Not Declared")="", "Name not recorded",  _xlfn.XLOOKUP($C527,_xlfn.XLOOKUP(I$494,_xlpm.x,_xlpm.y,""),_xlpm.z,"Not Declared")))</f>
        <v>Not Declared</v>
      </c>
      <c r="J527" s="729" t="str" cm="1">
        <f t="array" ref="J527">_xlfn.LET(_xlpm.x, 'Oxford City'!$AL$43:$AW$43, _xlpm.y, 'Oxford City'!$AL$45:$AW$60, _xlpm.z, 'Oxford City'!$AJ$45:$AJ$60, IF(_xlfn.XLOOKUP($C527,_xlfn.XLOOKUP(J$494,_xlpm.x,_xlpm.y,""),_xlpm.z,"Not Declared")="", "Name not recorded",  _xlfn.XLOOKUP($C527,_xlfn.XLOOKUP(J$494,_xlpm.x,_xlpm.y,""),_xlpm.z,"Not Declared")))</f>
        <v>Not Declared</v>
      </c>
      <c r="K527" s="729" t="str" cm="1">
        <f t="array" ref="K527">_xlfn.LET(_xlpm.x, 'Oxford City'!$AL$43:$AW$43, _xlpm.y, 'Oxford City'!$AL$45:$AW$60, _xlpm.z, 'Oxford City'!$AJ$45:$AJ$60, IF(_xlfn.XLOOKUP($C527,_xlfn.XLOOKUP(K$494,_xlpm.x,_xlpm.y,""),_xlpm.z,"Not Declared")="", "Name not recorded",  _xlfn.XLOOKUP($C527,_xlfn.XLOOKUP(K$494,_xlpm.x,_xlpm.y,""),_xlpm.z,"Not Declared")))</f>
        <v>Not Declared</v>
      </c>
      <c r="L527" s="729" t="str" cm="1">
        <f t="array" ref="L527">_xlfn.LET(_xlpm.x, 'Oxford City'!$AL$43:$AW$43, _xlpm.y, 'Oxford City'!$AL$45:$AW$60, _xlpm.z, 'Oxford City'!$AJ$45:$AJ$60, IF(_xlfn.XLOOKUP($C527,_xlfn.XLOOKUP(L$494,_xlpm.x,_xlpm.y,""),_xlpm.z,"Not Declared")="", "Name not recorded",  _xlfn.XLOOKUP($C527,_xlfn.XLOOKUP(L$494,_xlpm.x,_xlpm.y,""),_xlpm.z,"Not Declared")))</f>
        <v>Not Declared</v>
      </c>
      <c r="M527" s="729" t="str" cm="1">
        <f t="array" ref="M527">_xlfn.LET(_xlpm.x, 'Oxford City'!$AL$43:$AW$43, _xlpm.y, 'Oxford City'!$AL$45:$AW$60, _xlpm.z, 'Oxford City'!$AJ$45:$AJ$60, IF(_xlfn.XLOOKUP($C527,_xlfn.XLOOKUP(M$494,_xlpm.x,_xlpm.y,""),_xlpm.z,"Not Declared")="", "Name not recorded",  _xlfn.XLOOKUP($C527,_xlfn.XLOOKUP(M$494,_xlpm.x,_xlpm.y,""),_xlpm.z,"Not Declared")))</f>
        <v>Not Declared</v>
      </c>
      <c r="N527" s="729" t="str" cm="1">
        <f t="array" ref="N527">_xlfn.LET(_xlpm.x, 'Oxford City'!$AL$43:$AW$43, _xlpm.y, 'Oxford City'!$AL$45:$AW$60, _xlpm.z, 'Oxford City'!$AJ$45:$AJ$60, IF(_xlfn.XLOOKUP($C527,_xlfn.XLOOKUP(N$494,_xlpm.x,_xlpm.y,""),_xlpm.z,"Not Declared")="", "Name not recorded",  _xlfn.XLOOKUP($C527,_xlfn.XLOOKUP(N$494,_xlpm.x,_xlpm.y,""),_xlpm.z,"Not Declared")))</f>
        <v>Not Declared</v>
      </c>
      <c r="O527" s="729" t="str" cm="1">
        <f t="array" ref="O527">_xlfn.LET(_xlpm.x, 'Oxford City'!$AL$43:$AW$43, _xlpm.y, 'Oxford City'!$AL$45:$AW$60, _xlpm.z, 'Oxford City'!$AJ$45:$AJ$60, IF(_xlfn.XLOOKUP($C527,_xlfn.XLOOKUP(O$494,_xlpm.x,_xlpm.y,""),_xlpm.z,"Not Declared")="", "Name not recorded",  _xlfn.XLOOKUP($C527,_xlfn.XLOOKUP(O$494,_xlpm.x,_xlpm.y,""),_xlpm.z,"Not Declared")))</f>
        <v>Not Declared</v>
      </c>
      <c r="P527" s="3"/>
      <c r="Q527" s="3"/>
      <c r="R527" s="3"/>
      <c r="S527" s="3"/>
      <c r="T527" s="3"/>
      <c r="U527" s="3"/>
      <c r="V527" s="3"/>
      <c r="W527" s="3"/>
      <c r="X527" s="12"/>
      <c r="Y527" s="89"/>
      <c r="Z527" s="3" t="s">
        <v>320</v>
      </c>
      <c r="AA527" s="744" t="str" cm="1">
        <f t="array" ref="AA527">_xlfn.LET(_xlpm.a,_xlfn.XLOOKUP(1,('Number Allocation'!$C$6:$C$1483=AC527)*('Number Allocation'!$D$6:$D$1483=AD527),'Number Allocation'!$A$6:$A$1483,"..."),IF(_xlpm.a="","...",_xlpm.a))</f>
        <v>...</v>
      </c>
      <c r="AB527" s="432" cm="1">
        <f t="array" ref="AB527:AD534">_xlfn.LET(_xlpm.eventsort, _xlfn.XLOOKUP(AB$494,$D$732:$P$732,$D$734:$P$741), _xlpm.eventdata, _xlfn.XLOOKUP(AB$494,$D$494:$O$494,$D$495:$O$565), _xlpm.agedata, $A$495:$C$565, _xlfn.SORTBY(_xlfn._xlws.FILTER(_xlfn.CHOOSECOLS(_xlfn.HSTACK(_xlpm.agedata,_xlpm.eventdata),2,4,1),(_xlfn.CHOOSECOLS(_xlpm.agedata,3)=Z527),""),_xlpm.eventsort))</f>
        <v>0</v>
      </c>
      <c r="AC527" s="422" t="str">
        <v>Not Declared</v>
      </c>
      <c r="AD527" s="422" t="str">
        <v>Radley AC</v>
      </c>
      <c r="AE527" s="436"/>
      <c r="AG527" s="365"/>
      <c r="AH527" s="3" t="s">
        <v>320</v>
      </c>
      <c r="AI527" s="744" t="str" cm="1">
        <f t="array" ref="AI527">_xlfn.LET(_xlpm.a,_xlfn.XLOOKUP(1,('Number Allocation'!$C$6:$C$1483=AK527)*('Number Allocation'!$D$6:$D$1483=AL527),'Number Allocation'!$A$6:$A$1483,"..."),IF(_xlpm.a="","...",_xlpm.a))</f>
        <v>...</v>
      </c>
      <c r="AJ527" s="432" cm="1">
        <f t="array" ref="AJ527:AL534">_xlfn.LET(_xlpm.eventsort, _xlfn.XLOOKUP(AJ$494,$D$732:$P$732,$D$734:$P$741), _xlpm.eventdata, _xlfn.XLOOKUP(AJ$494,$D$494:$O$494,$D$495:$O$565), _xlpm.agedata, $A$495:$C$565, _xlfn.SORTBY(_xlfn._xlws.FILTER(_xlfn.CHOOSECOLS(_xlfn.HSTACK(_xlpm.agedata,_xlpm.eventdata),2,4,1),(_xlfn.CHOOSECOLS(_xlpm.agedata,3)=AH527),""),_xlpm.eventsort))</f>
        <v>0</v>
      </c>
      <c r="AK527" s="422" t="str">
        <v>Not Declared</v>
      </c>
      <c r="AL527" s="422" t="str">
        <v>Radley AC</v>
      </c>
      <c r="AM527" s="436"/>
      <c r="AO527" s="365"/>
      <c r="AP527" s="3" t="s">
        <v>320</v>
      </c>
      <c r="AQ527" s="744" t="str" cm="1">
        <f t="array" ref="AQ527">_xlfn.LET(_xlpm.a,_xlfn.XLOOKUP(1,('Number Allocation'!$C$6:$C$1483=AS527)*('Number Allocation'!$D$6:$D$1483=AT527),'Number Allocation'!$A$6:$A$1483,"..."),IF(_xlpm.a="","...",_xlpm.a))</f>
        <v>...</v>
      </c>
      <c r="AR527" s="432" cm="1">
        <f t="array" ref="AR527:AT534">_xlfn.LET(_xlpm.eventsort, _xlfn.XLOOKUP(AR$494,$D$732:$P$732,$D$734:$P$741), _xlpm.eventdata, _xlfn.XLOOKUP(AR$494,$D$494:$O$494,$D$495:$O$565), _xlpm.agedata, $A$495:$C$565, _xlfn.SORTBY(_xlfn._xlws.FILTER(_xlfn.CHOOSECOLS(_xlfn.HSTACK(_xlpm.agedata,_xlpm.eventdata),2,4,1),(_xlfn.CHOOSECOLS(_xlpm.agedata,3)=AP527),""),_xlpm.eventsort))</f>
        <v>0</v>
      </c>
      <c r="AS527" s="422" t="str">
        <v>Not Declared</v>
      </c>
      <c r="AT527" s="422" t="str">
        <v>Oxford City AC</v>
      </c>
      <c r="AU527" s="436"/>
      <c r="AW527" s="365"/>
      <c r="AX527" s="3" t="s">
        <v>320</v>
      </c>
      <c r="AY527" s="744" t="str" cm="1">
        <f t="array" ref="AY527">_xlfn.LET(_xlpm.a,_xlfn.XLOOKUP(1,('Number Allocation'!$C$6:$C$1483=BA527)*('Number Allocation'!$D$6:$D$1483=BB527),'Number Allocation'!$A$6:$A$1483,"..."),IF(_xlpm.a="","...",_xlpm.a))</f>
        <v>...</v>
      </c>
      <c r="AZ527" s="432" cm="1">
        <f t="array" ref="AZ527:BB534">_xlfn.LET(_xlpm.eventsort, _xlfn.XLOOKUP(AZ$494,$D$732:$P$732,$D$734:$P$741), _xlpm.eventdata, _xlfn.XLOOKUP(AZ$494,$D$494:$O$494,$D$495:$O$565), _xlpm.agedata, $A$495:$C$565, _xlfn.SORTBY(_xlfn._xlws.FILTER(_xlfn.CHOOSECOLS(_xlfn.HSTACK(_xlpm.agedata,_xlpm.eventdata),2,4,1),(_xlfn.CHOOSECOLS(_xlpm.agedata,3)=AX527),""),_xlpm.eventsort))</f>
        <v>0</v>
      </c>
      <c r="BA527" s="422" t="str">
        <v>Not Declared</v>
      </c>
      <c r="BB527" s="422" t="str">
        <v>Abingdon AC</v>
      </c>
      <c r="BC527" s="436"/>
      <c r="BE527" s="365"/>
      <c r="BF527" s="3" t="s">
        <v>320</v>
      </c>
      <c r="BG527" s="744" t="str" cm="1">
        <f t="array" ref="BG527">_xlfn.LET(_xlpm.a,_xlfn.XLOOKUP(1,('Number Allocation'!$C$6:$C$1483=BI527)*('Number Allocation'!$D$6:$D$1483=BJ527),'Number Allocation'!$A$6:$A$1483,"..."),IF(_xlpm.a="","...",_xlpm.a))</f>
        <v>...</v>
      </c>
      <c r="BH527" s="432" cm="1">
        <f t="array" ref="BH527:BJ534">_xlfn.LET(_xlpm.eventsort, _xlfn.XLOOKUP(BH$494,$D$732:$P$732,$D$734:$P$741), _xlpm.eventdata, _xlfn.XLOOKUP(BH$494,$D$494:$O$494,$D$495:$O$565), _xlpm.agedata, $A$495:$C$565, _xlfn.SORTBY(_xlfn._xlws.FILTER(_xlfn.CHOOSECOLS(_xlfn.HSTACK(_xlpm.agedata,_xlpm.eventdata),2,4,1),(_xlfn.CHOOSECOLS(_xlpm.agedata,3)=BF527),""),_xlpm.eventsort))</f>
        <v>0</v>
      </c>
      <c r="BI527" s="422" t="str">
        <v>Not Declared</v>
      </c>
      <c r="BJ527" s="422" t="str">
        <v>Banbury Harriers AC</v>
      </c>
      <c r="BK527" s="436"/>
      <c r="BM527" s="365"/>
      <c r="BN527" s="3" t="s">
        <v>320</v>
      </c>
      <c r="BO527" s="744" t="str" cm="1">
        <f t="array" ref="BO527">_xlfn.LET(_xlpm.a,_xlfn.XLOOKUP(1,('Number Allocation'!$C$6:$C$1483=BQ527)*('Number Allocation'!$D$6:$D$1483=BR527),'Number Allocation'!$A$6:$A$1483,"..."),IF(_xlpm.a="","...",_xlpm.a))</f>
        <v>...</v>
      </c>
      <c r="BP527" s="432" cm="1">
        <f t="array" ref="BP527:BR534">_xlfn.LET(_xlpm.eventsort, _xlfn.XLOOKUP(BP$494,$D$732:$P$732,$D$734:$P$741), _xlpm.eventdata, _xlfn.XLOOKUP(BP$494,$D$494:$O$494,$D$495:$O$565), _xlpm.agedata, $A$495:$C$565, _xlfn.SORTBY(_xlfn._xlws.FILTER(_xlfn.CHOOSECOLS(_xlfn.HSTACK(_xlpm.agedata,_xlpm.eventdata),2,4,1),(_xlfn.CHOOSECOLS(_xlpm.agedata,3)=BN527),""),_xlpm.eventsort))</f>
        <v>0</v>
      </c>
      <c r="BQ527" s="422" t="str">
        <v>Not Declared</v>
      </c>
      <c r="BR527" s="422" t="str">
        <v>Abingdon AC</v>
      </c>
      <c r="BS527" s="436"/>
      <c r="BU527" s="365"/>
      <c r="BV527" s="3" t="s">
        <v>320</v>
      </c>
      <c r="BW527" s="744" t="str" cm="1">
        <f t="array" ref="BW527">_xlfn.LET(_xlpm.a,_xlfn.XLOOKUP(1,('Number Allocation'!$C$6:$C$1483=BY527)*('Number Allocation'!$D$6:$D$1483=BZ527),'Number Allocation'!$A$6:$A$1483,"..."),IF(_xlpm.a="","...",_xlpm.a))</f>
        <v>...</v>
      </c>
      <c r="BX527" s="432" cm="1">
        <f t="array" ref="BX527:BZ534">_xlfn.LET(_xlpm.eventsort, _xlfn.XLOOKUP(BX$494,$D$732:$P$732,$D$734:$P$741), _xlpm.eventdata, _xlfn.XLOOKUP(BX$494,$D$494:$O$494,$D$495:$O$565), _xlpm.agedata, $A$495:$C$565, _xlfn.SORTBY(_xlfn._xlws.FILTER(_xlfn.CHOOSECOLS(_xlfn.HSTACK(_xlpm.agedata,_xlpm.eventdata),2,4,1),(_xlfn.CHOOSECOLS(_xlpm.agedata,3)=BV527),""),_xlpm.eventsort))</f>
        <v>0</v>
      </c>
      <c r="BY527" s="422" t="str">
        <v>Not Declared</v>
      </c>
      <c r="BZ527" s="422" t="str">
        <v>Banbury Harriers AC</v>
      </c>
      <c r="CA527" s="747"/>
      <c r="CB527" s="15"/>
      <c r="CC527" s="15"/>
      <c r="CD527" s="3" t="s">
        <v>320</v>
      </c>
      <c r="CE527" s="744" t="str" cm="1">
        <f t="array" ref="CE527">_xlfn.LET(_xlpm.a,_xlfn.XLOOKUP(1,('Number Allocation'!$C$6:$C$1483=CG527)*('Number Allocation'!$D$6:$D$1483=CH527),'Number Allocation'!$A$6:$A$1483,"..."),IF(_xlpm.a="","...",_xlpm.a))</f>
        <v>...</v>
      </c>
      <c r="CF527" s="432" cm="1">
        <f t="array" ref="CF527:CH534">_xlfn.LET(_xlpm.eventsort, _xlfn.XLOOKUP(CF$494,$D$732:$P$732,$D$734:$P$741), _xlpm.eventdata, _xlfn.XLOOKUP(CF$494,$D$494:$O$494,$D$495:$O$565), _xlpm.agedata, $A$495:$C$565, _xlfn.SORTBY(_xlfn._xlws.FILTER(_xlfn.CHOOSECOLS(_xlfn.HSTACK(_xlpm.agedata,_xlpm.eventdata),2,4,1),(_xlfn.CHOOSECOLS(_xlpm.agedata,3)=CD527),""),_xlpm.eventsort))</f>
        <v>0</v>
      </c>
      <c r="CG527" s="422" t="str">
        <v>Not Declared</v>
      </c>
      <c r="CH527" s="422" t="str">
        <v>Banbury Harriers AC</v>
      </c>
      <c r="CI527" s="747"/>
      <c r="CJ527" s="15"/>
      <c r="CK527" s="15"/>
      <c r="CL527" s="3" t="s">
        <v>320</v>
      </c>
      <c r="CM527" s="744" t="str" cm="1">
        <f t="array" ref="CM527">_xlfn.LET(_xlpm.a,_xlfn.XLOOKUP(1,('Number Allocation'!$C$6:$C$1483=CO527)*('Number Allocation'!$D$6:$D$1483=CP527),'Number Allocation'!$A$6:$A$1483,"..."),IF(_xlpm.a="","...",_xlpm.a))</f>
        <v>...</v>
      </c>
      <c r="CN527" s="432" cm="1">
        <f t="array" ref="CN527:CP534">_xlfn.LET(_xlpm.eventsort, _xlfn.XLOOKUP(CN$494,$D$732:$P$732,$D$734:$P$741), _xlpm.eventdata, _xlfn.XLOOKUP(CN$494,$D$494:$O$494,$D$495:$O$565), _xlpm.agedata, $A$495:$C$565, _xlfn.SORTBY(_xlfn._xlws.FILTER(_xlfn.CHOOSECOLS(_xlfn.HSTACK(_xlpm.agedata,_xlpm.eventdata),2,4,1),(_xlfn.CHOOSECOLS(_xlpm.agedata,3)=CL527),""),_xlpm.eventsort))</f>
        <v>0</v>
      </c>
      <c r="CO527" s="422" t="str">
        <v>Not Declared</v>
      </c>
      <c r="CP527" s="422" t="str">
        <v>Abingdon AC</v>
      </c>
      <c r="CQ527" s="747"/>
      <c r="CR527" s="15"/>
      <c r="CS527" s="15"/>
      <c r="CT527" s="3" t="s">
        <v>320</v>
      </c>
      <c r="CU527" s="744" t="str" cm="1">
        <f t="array" ref="CU527">_xlfn.LET(_xlpm.a,_xlfn.XLOOKUP(1,('Number Allocation'!$C$6:$C$1483=CW527)*('Number Allocation'!$D$6:$D$1483=CX527),'Number Allocation'!$A$6:$A$1483,"..."),IF(_xlpm.a="","...",_xlpm.a))</f>
        <v>...</v>
      </c>
      <c r="CV527" s="432" cm="1">
        <f t="array" ref="CV527:CX534">_xlfn.LET(_xlpm.eventsort, _xlfn.XLOOKUP(CV$494,$D$732:$P$732,$D$734:$P$741), _xlpm.eventdata, _xlfn.XLOOKUP(CV$494,$D$494:$O$494,$D$495:$O$565), _xlpm.agedata, $A$495:$C$565, _xlfn.SORTBY(_xlfn._xlws.FILTER(_xlfn.CHOOSECOLS(_xlfn.HSTACK(_xlpm.agedata,_xlpm.eventdata),2,4,1),(_xlfn.CHOOSECOLS(_xlpm.agedata,3)=CT527),""),_xlpm.eventsort))</f>
        <v>0</v>
      </c>
      <c r="CW527" s="422" t="str">
        <v>Not Declared</v>
      </c>
      <c r="CX527" s="422" t="str">
        <v>Bicester AC</v>
      </c>
      <c r="CY527" s="747"/>
      <c r="CZ527" s="15"/>
      <c r="DA527" s="15"/>
      <c r="DB527" s="3" t="s">
        <v>320</v>
      </c>
      <c r="DC527" s="744" t="str" cm="1">
        <f t="array" ref="DC527">_xlfn.LET(_xlpm.a,_xlfn.XLOOKUP(1,('Number Allocation'!$C$6:$C$1483=DE527)*('Number Allocation'!$D$6:$D$1483=DF527),'Number Allocation'!$A$6:$A$1483,"..."),IF(_xlpm.a="","...",_xlpm.a))</f>
        <v>...</v>
      </c>
      <c r="DD527" s="432" cm="1">
        <f t="array" ref="DD527:DF534">_xlfn.LET(_xlpm.eventsort, _xlfn.XLOOKUP(DD$494,$D$732:$P$732,$D$734:$P$741), _xlpm.eventdata, _xlfn.XLOOKUP(DD$494,$D$494:$O$494,$D$495:$O$565), _xlpm.agedata, $A$495:$C$565, _xlfn.SORTBY(_xlfn._xlws.FILTER(_xlfn.CHOOSECOLS(_xlfn.HSTACK(_xlpm.agedata,_xlpm.eventdata),2,4,1),(_xlfn.CHOOSECOLS(_xlpm.agedata,3)=DB527),""),_xlpm.eventsort))</f>
        <v>0</v>
      </c>
      <c r="DE527" s="422" t="str">
        <v>Not Declared</v>
      </c>
      <c r="DF527" s="422" t="str">
        <v>Team Kennet</v>
      </c>
      <c r="DG527" s="747"/>
      <c r="DH527" s="15"/>
      <c r="DI527" s="15"/>
      <c r="DJ527" s="3" t="s">
        <v>320</v>
      </c>
      <c r="DK527" s="744" t="str" cm="1">
        <f t="array" ref="DK527">_xlfn.LET(_xlpm.a,_xlfn.XLOOKUP(1,('Number Allocation'!$C$6:$C$1483=DM527)*('Number Allocation'!$D$6:$D$1483=DN527),'Number Allocation'!$A$6:$A$1483,"..."),IF(_xlpm.a="","...",_xlpm.a))</f>
        <v>...</v>
      </c>
      <c r="DL527" s="432" cm="1">
        <f t="array" ref="DL527:DN534">_xlfn.LET(_xlpm.eventsort, _xlfn.XLOOKUP(DL$494,$D$732:$P$732,$D$734:$P$741), _xlpm.eventdata, _xlfn.XLOOKUP(DL$494,$D$494:$O$494,$D$495:$O$565), _xlpm.agedata, $A$495:$C$565, _xlfn.SORTBY(_xlfn._xlws.FILTER(_xlfn.CHOOSECOLS(_xlfn.HSTACK(_xlpm.agedata,_xlpm.eventdata),2,4,1),(_xlfn.CHOOSECOLS(_xlpm.agedata,3)=DJ527),""),_xlpm.eventsort))</f>
        <v>0</v>
      </c>
      <c r="DM527" s="422" t="str">
        <v>Not Declared</v>
      </c>
      <c r="DN527" s="422" t="str">
        <v>Radley AC</v>
      </c>
      <c r="DO527" s="747"/>
      <c r="DP527" s="15"/>
      <c r="DQ527" s="15"/>
      <c r="DZ527" s="15"/>
      <c r="EA527" s="15"/>
    </row>
    <row r="528" spans="1:131" s="359" customFormat="1" ht="21" customHeight="1">
      <c r="A528" s="358" t="str">
        <f t="shared" si="57"/>
        <v>Oxford City AC</v>
      </c>
      <c r="B528" s="729"/>
      <c r="C528" s="729" t="s">
        <v>322</v>
      </c>
      <c r="D528" s="729" t="str" cm="1">
        <f t="array" ref="D528">_xlfn.LET(_xlpm.x, 'Oxford City'!$AL$43:$AW$43, _xlpm.y, 'Oxford City'!$AL$45:$AW$60, _xlpm.z, 'Oxford City'!$AJ$45:$AJ$60, IF(_xlfn.XLOOKUP($C528,_xlfn.XLOOKUP(D$494,_xlpm.x,_xlpm.y,""),_xlpm.z,"Not Declared")="", "Name not recorded",  _xlfn.XLOOKUP($C528,_xlfn.XLOOKUP(D$494,_xlpm.x,_xlpm.y,""),_xlpm.z,"Not Declared")))</f>
        <v>Not Declared</v>
      </c>
      <c r="E528" s="729" t="str" cm="1">
        <f t="array" ref="E528">_xlfn.LET(_xlpm.x, 'Oxford City'!$AL$43:$AW$43, _xlpm.y, 'Oxford City'!$AL$45:$AW$60, _xlpm.z, 'Oxford City'!$AJ$45:$AJ$60, IF(_xlfn.XLOOKUP($C528,_xlfn.XLOOKUP(E$494,_xlpm.x,_xlpm.y,""),_xlpm.z,"Not Declared")="", "Name not recorded",  _xlfn.XLOOKUP($C528,_xlfn.XLOOKUP(E$494,_xlpm.x,_xlpm.y,""),_xlpm.z,"Not Declared")))</f>
        <v>Not Declared</v>
      </c>
      <c r="F528" s="729" t="str" cm="1">
        <f t="array" ref="F528">_xlfn.LET(_xlpm.x, 'Oxford City'!$AL$43:$AW$43, _xlpm.y, 'Oxford City'!$AL$45:$AW$60, _xlpm.z, 'Oxford City'!$AJ$45:$AJ$60, IF(_xlfn.XLOOKUP($C528,_xlfn.XLOOKUP(F$494,_xlpm.x,_xlpm.y,""),_xlpm.z,"Not Declared")="", "Name not recorded",  _xlfn.XLOOKUP($C528,_xlfn.XLOOKUP(F$494,_xlpm.x,_xlpm.y,""),_xlpm.z,"Not Declared")))</f>
        <v>Not Declared</v>
      </c>
      <c r="G528" s="729" t="str" cm="1">
        <f t="array" ref="G528">_xlfn.LET(_xlpm.x, 'Oxford City'!$AL$43:$AW$43, _xlpm.y, 'Oxford City'!$AL$45:$AW$60, _xlpm.z, 'Oxford City'!$AJ$45:$AJ$60, IF(_xlfn.XLOOKUP($C528,_xlfn.XLOOKUP(G$494,_xlpm.x,_xlpm.y,""),_xlpm.z,"Not Declared")="", "Name not recorded",  _xlfn.XLOOKUP($C528,_xlfn.XLOOKUP(G$494,_xlpm.x,_xlpm.y,""),_xlpm.z,"Not Declared")))</f>
        <v>Not Declared</v>
      </c>
      <c r="H528" s="729" t="str" cm="1">
        <f t="array" ref="H528">_xlfn.LET(_xlpm.x, 'Oxford City'!$AL$43:$AW$43, _xlpm.y, 'Oxford City'!$AL$45:$AW$60, _xlpm.z, 'Oxford City'!$AJ$45:$AJ$60, IF(_xlfn.XLOOKUP($C528,_xlfn.XLOOKUP(H$494,_xlpm.x,_xlpm.y,""),_xlpm.z,"Not Declared")="", "Name not recorded",  _xlfn.XLOOKUP($C528,_xlfn.XLOOKUP(H$494,_xlpm.x,_xlpm.y,""),_xlpm.z,"Not Declared")))</f>
        <v>Not Declared</v>
      </c>
      <c r="I528" s="729" t="str" cm="1">
        <f t="array" ref="I528">_xlfn.LET(_xlpm.x, 'Oxford City'!$AL$43:$AW$43, _xlpm.y, 'Oxford City'!$AL$45:$AW$60, _xlpm.z, 'Oxford City'!$AJ$45:$AJ$60, IF(_xlfn.XLOOKUP($C528,_xlfn.XLOOKUP(I$494,_xlpm.x,_xlpm.y,""),_xlpm.z,"Not Declared")="", "Name not recorded",  _xlfn.XLOOKUP($C528,_xlfn.XLOOKUP(I$494,_xlpm.x,_xlpm.y,""),_xlpm.z,"Not Declared")))</f>
        <v>Not Declared</v>
      </c>
      <c r="J528" s="729" t="str" cm="1">
        <f t="array" ref="J528">_xlfn.LET(_xlpm.x, 'Oxford City'!$AL$43:$AW$43, _xlpm.y, 'Oxford City'!$AL$45:$AW$60, _xlpm.z, 'Oxford City'!$AJ$45:$AJ$60, IF(_xlfn.XLOOKUP($C528,_xlfn.XLOOKUP(J$494,_xlpm.x,_xlpm.y,""),_xlpm.z,"Not Declared")="", "Name not recorded",  _xlfn.XLOOKUP($C528,_xlfn.XLOOKUP(J$494,_xlpm.x,_xlpm.y,""),_xlpm.z,"Not Declared")))</f>
        <v>Not Declared</v>
      </c>
      <c r="K528" s="729" t="str" cm="1">
        <f t="array" ref="K528">_xlfn.LET(_xlpm.x, 'Oxford City'!$AL$43:$AW$43, _xlpm.y, 'Oxford City'!$AL$45:$AW$60, _xlpm.z, 'Oxford City'!$AJ$45:$AJ$60, IF(_xlfn.XLOOKUP($C528,_xlfn.XLOOKUP(K$494,_xlpm.x,_xlpm.y,""),_xlpm.z,"Not Declared")="", "Name not recorded",  _xlfn.XLOOKUP($C528,_xlfn.XLOOKUP(K$494,_xlpm.x,_xlpm.y,""),_xlpm.z,"Not Declared")))</f>
        <v>Not Declared</v>
      </c>
      <c r="L528" s="729" t="str" cm="1">
        <f t="array" ref="L528">_xlfn.LET(_xlpm.x, 'Oxford City'!$AL$43:$AW$43, _xlpm.y, 'Oxford City'!$AL$45:$AW$60, _xlpm.z, 'Oxford City'!$AJ$45:$AJ$60, IF(_xlfn.XLOOKUP($C528,_xlfn.XLOOKUP(L$494,_xlpm.x,_xlpm.y,""),_xlpm.z,"Not Declared")="", "Name not recorded",  _xlfn.XLOOKUP($C528,_xlfn.XLOOKUP(L$494,_xlpm.x,_xlpm.y,""),_xlpm.z,"Not Declared")))</f>
        <v>Not Declared</v>
      </c>
      <c r="M528" s="729" t="str" cm="1">
        <f t="array" ref="M528">_xlfn.LET(_xlpm.x, 'Oxford City'!$AL$43:$AW$43, _xlpm.y, 'Oxford City'!$AL$45:$AW$60, _xlpm.z, 'Oxford City'!$AJ$45:$AJ$60, IF(_xlfn.XLOOKUP($C528,_xlfn.XLOOKUP(M$494,_xlpm.x,_xlpm.y,""),_xlpm.z,"Not Declared")="", "Name not recorded",  _xlfn.XLOOKUP($C528,_xlfn.XLOOKUP(M$494,_xlpm.x,_xlpm.y,""),_xlpm.z,"Not Declared")))</f>
        <v>Not Declared</v>
      </c>
      <c r="N528" s="729" t="str" cm="1">
        <f t="array" ref="N528">_xlfn.LET(_xlpm.x, 'Oxford City'!$AL$43:$AW$43, _xlpm.y, 'Oxford City'!$AL$45:$AW$60, _xlpm.z, 'Oxford City'!$AJ$45:$AJ$60, IF(_xlfn.XLOOKUP($C528,_xlfn.XLOOKUP(N$494,_xlpm.x,_xlpm.y,""),_xlpm.z,"Not Declared")="", "Name not recorded",  _xlfn.XLOOKUP($C528,_xlfn.XLOOKUP(N$494,_xlpm.x,_xlpm.y,""),_xlpm.z,"Not Declared")))</f>
        <v>Not Declared</v>
      </c>
      <c r="O528" s="729" t="str" cm="1">
        <f t="array" ref="O528">_xlfn.LET(_xlpm.x, 'Oxford City'!$AL$43:$AW$43, _xlpm.y, 'Oxford City'!$AL$45:$AW$60, _xlpm.z, 'Oxford City'!$AJ$45:$AJ$60, IF(_xlfn.XLOOKUP($C528,_xlfn.XLOOKUP(O$494,_xlpm.x,_xlpm.y,""),_xlpm.z,"Not Declared")="", "Name not recorded",  _xlfn.XLOOKUP($C528,_xlfn.XLOOKUP(O$494,_xlpm.x,_xlpm.y,""),_xlpm.z,"Not Declared")))</f>
        <v>Not Declared</v>
      </c>
      <c r="P528" s="15"/>
      <c r="Q528" s="15"/>
      <c r="R528" s="15"/>
      <c r="S528" s="15"/>
      <c r="T528" s="3"/>
      <c r="U528" s="3"/>
      <c r="V528" s="3"/>
      <c r="W528" s="3"/>
      <c r="X528" s="15"/>
      <c r="Z528" s="433"/>
      <c r="AA528" s="747" t="str" cm="1">
        <f t="array" ref="AA528">_xlfn.LET(_xlpm.a,_xlfn.XLOOKUP(1,('Number Allocation'!$C$6:$C$1483=AC528)*('Number Allocation'!$D$6:$D$1483=AD528),'Number Allocation'!$A$6:$A$1483,"..."),IF(_xlpm.a="","...",_xlpm.a))</f>
        <v>...</v>
      </c>
      <c r="AB528" s="747">
        <v>0</v>
      </c>
      <c r="AC528" s="12" t="str">
        <v>Not Declared</v>
      </c>
      <c r="AD528" s="12" t="str">
        <v>Witney Road Runners</v>
      </c>
      <c r="AE528" s="436"/>
      <c r="AG528" s="365"/>
      <c r="AH528" s="433"/>
      <c r="AI528" s="747" t="str" cm="1">
        <f t="array" ref="AI528">_xlfn.LET(_xlpm.a,_xlfn.XLOOKUP(1,('Number Allocation'!$C$6:$C$1483=AK528)*('Number Allocation'!$D$6:$D$1483=AL528),'Number Allocation'!$A$6:$A$1483,"..."),IF(_xlpm.a="","...",_xlpm.a))</f>
        <v>...</v>
      </c>
      <c r="AJ528" s="747">
        <v>0</v>
      </c>
      <c r="AK528" s="12" t="str">
        <v>Not Declared</v>
      </c>
      <c r="AL528" s="12" t="str">
        <v>Witney Road Runners</v>
      </c>
      <c r="AM528" s="436"/>
      <c r="AO528" s="365"/>
      <c r="AP528" s="433"/>
      <c r="AQ528" s="747" t="str" cm="1">
        <f t="array" ref="AQ528">_xlfn.LET(_xlpm.a,_xlfn.XLOOKUP(1,('Number Allocation'!$C$6:$C$1483=AS528)*('Number Allocation'!$D$6:$D$1483=AT528),'Number Allocation'!$A$6:$A$1483,"..."),IF(_xlpm.a="","...",_xlpm.a))</f>
        <v>...</v>
      </c>
      <c r="AR528" s="747">
        <v>0</v>
      </c>
      <c r="AS528" s="12" t="str">
        <v>Not Declared</v>
      </c>
      <c r="AT528" s="12" t="str">
        <v>Abingdon AC</v>
      </c>
      <c r="AU528" s="436"/>
      <c r="AW528" s="365"/>
      <c r="AX528" s="433"/>
      <c r="AY528" s="747" t="str" cm="1">
        <f t="array" ref="AY528">_xlfn.LET(_xlpm.a,_xlfn.XLOOKUP(1,('Number Allocation'!$C$6:$C$1483=BA528)*('Number Allocation'!$D$6:$D$1483=BB528),'Number Allocation'!$A$6:$A$1483,"..."),IF(_xlpm.a="","...",_xlpm.a))</f>
        <v>...</v>
      </c>
      <c r="AZ528" s="747">
        <v>0</v>
      </c>
      <c r="BA528" s="12" t="str">
        <v>Not Declared</v>
      </c>
      <c r="BB528" s="12" t="str">
        <v>Team Kennet</v>
      </c>
      <c r="BC528" s="436"/>
      <c r="BE528" s="365"/>
      <c r="BF528" s="433"/>
      <c r="BG528" s="747" t="str" cm="1">
        <f t="array" ref="BG528">_xlfn.LET(_xlpm.a,_xlfn.XLOOKUP(1,('Number Allocation'!$C$6:$C$1483=BI528)*('Number Allocation'!$D$6:$D$1483=BJ528),'Number Allocation'!$A$6:$A$1483,"..."),IF(_xlpm.a="","...",_xlpm.a))</f>
        <v>...</v>
      </c>
      <c r="BH528" s="747">
        <v>0</v>
      </c>
      <c r="BI528" s="12" t="str">
        <v>Not Declared</v>
      </c>
      <c r="BJ528" s="12" t="str">
        <v>White Horse Harriers</v>
      </c>
      <c r="BK528" s="436"/>
      <c r="BM528" s="365"/>
      <c r="BN528" s="433"/>
      <c r="BO528" s="747" t="str" cm="1">
        <f t="array" ref="BO528">_xlfn.LET(_xlpm.a,_xlfn.XLOOKUP(1,('Number Allocation'!$C$6:$C$1483=BQ528)*('Number Allocation'!$D$6:$D$1483=BR528),'Number Allocation'!$A$6:$A$1483,"..."),IF(_xlpm.a="","...",_xlpm.a))</f>
        <v>...</v>
      </c>
      <c r="BP528" s="747">
        <v>0</v>
      </c>
      <c r="BQ528" s="12" t="str">
        <v>Not Declared</v>
      </c>
      <c r="BR528" s="12" t="str">
        <v>Team Kennet</v>
      </c>
      <c r="BS528" s="436"/>
      <c r="BU528" s="365"/>
      <c r="BV528" s="433"/>
      <c r="BW528" s="747" t="str" cm="1">
        <f t="array" ref="BW528">_xlfn.LET(_xlpm.a,_xlfn.XLOOKUP(1,('Number Allocation'!$C$6:$C$1483=BY528)*('Number Allocation'!$D$6:$D$1483=BZ528),'Number Allocation'!$A$6:$A$1483,"..."),IF(_xlpm.a="","...",_xlpm.a))</f>
        <v>...</v>
      </c>
      <c r="BX528" s="747">
        <v>0</v>
      </c>
      <c r="BY528" s="12" t="str">
        <v>Not Declared</v>
      </c>
      <c r="BZ528" s="12" t="str">
        <v>Witney Road Runners</v>
      </c>
      <c r="CA528" s="747"/>
      <c r="CB528" s="12"/>
      <c r="CC528" s="15"/>
      <c r="CD528" s="433"/>
      <c r="CE528" s="747" t="str" cm="1">
        <f t="array" ref="CE528">_xlfn.LET(_xlpm.a,_xlfn.XLOOKUP(1,('Number Allocation'!$C$6:$C$1483=CG528)*('Number Allocation'!$D$6:$D$1483=CH528),'Number Allocation'!$A$6:$A$1483,"..."),IF(_xlpm.a="","...",_xlpm.a))</f>
        <v>...</v>
      </c>
      <c r="CF528" s="747">
        <v>0</v>
      </c>
      <c r="CG528" s="12" t="str">
        <v>Not Declared</v>
      </c>
      <c r="CH528" s="12" t="str">
        <v>Oxford City AC</v>
      </c>
      <c r="CI528" s="747"/>
      <c r="CJ528" s="12"/>
      <c r="CK528" s="15"/>
      <c r="CL528" s="433"/>
      <c r="CM528" s="747" t="str" cm="1">
        <f t="array" ref="CM528">_xlfn.LET(_xlpm.a,_xlfn.XLOOKUP(1,('Number Allocation'!$C$6:$C$1483=CO528)*('Number Allocation'!$D$6:$D$1483=CP528),'Number Allocation'!$A$6:$A$1483,"..."),IF(_xlpm.a="","...",_xlpm.a))</f>
        <v>...</v>
      </c>
      <c r="CN528" s="747">
        <v>0</v>
      </c>
      <c r="CO528" s="12" t="str">
        <v>Not Declared</v>
      </c>
      <c r="CP528" s="12" t="str">
        <v>Oxford City AC</v>
      </c>
      <c r="CQ528" s="747"/>
      <c r="CR528" s="12"/>
      <c r="CS528" s="15"/>
      <c r="CT528" s="433"/>
      <c r="CU528" s="747" t="str" cm="1">
        <f t="array" ref="CU528">_xlfn.LET(_xlpm.a,_xlfn.XLOOKUP(1,('Number Allocation'!$C$6:$C$1483=CW528)*('Number Allocation'!$D$6:$D$1483=CX528),'Number Allocation'!$A$6:$A$1483,"..."),IF(_xlpm.a="","...",_xlpm.a))</f>
        <v>...</v>
      </c>
      <c r="CV528" s="747">
        <v>0</v>
      </c>
      <c r="CW528" s="12" t="str">
        <v>Not Declared</v>
      </c>
      <c r="CX528" s="12" t="str">
        <v>Team Kennet</v>
      </c>
      <c r="CY528" s="747"/>
      <c r="CZ528" s="12"/>
      <c r="DA528" s="15"/>
      <c r="DB528" s="433"/>
      <c r="DC528" s="747" t="str" cm="1">
        <f t="array" ref="DC528">_xlfn.LET(_xlpm.a,_xlfn.XLOOKUP(1,('Number Allocation'!$C$6:$C$1483=DE528)*('Number Allocation'!$D$6:$D$1483=DF528),'Number Allocation'!$A$6:$A$1483,"..."),IF(_xlpm.a="","...",_xlpm.a))</f>
        <v>...</v>
      </c>
      <c r="DD528" s="747">
        <v>0</v>
      </c>
      <c r="DE528" s="12" t="str">
        <v>Not Declared</v>
      </c>
      <c r="DF528" s="12" t="str">
        <v>Banbury Harriers AC</v>
      </c>
      <c r="DG528" s="747"/>
      <c r="DH528" s="12"/>
      <c r="DI528" s="15"/>
      <c r="DJ528" s="433"/>
      <c r="DK528" s="747" t="str" cm="1">
        <f t="array" ref="DK528">_xlfn.LET(_xlpm.a,_xlfn.XLOOKUP(1,('Number Allocation'!$C$6:$C$1483=DM528)*('Number Allocation'!$D$6:$D$1483=DN528),'Number Allocation'!$A$6:$A$1483,"..."),IF(_xlpm.a="","...",_xlpm.a))</f>
        <v>...</v>
      </c>
      <c r="DL528" s="747">
        <v>0</v>
      </c>
      <c r="DM528" s="12" t="str">
        <v>Not Declared</v>
      </c>
      <c r="DN528" s="12" t="str">
        <v>White Horse Harriers</v>
      </c>
      <c r="DO528" s="747"/>
      <c r="DP528" s="12"/>
      <c r="DQ528" s="15"/>
      <c r="DZ528" s="15"/>
      <c r="EA528" s="15"/>
    </row>
    <row r="529" spans="1:131" s="359" customFormat="1" ht="21" customHeight="1">
      <c r="A529" s="358" t="str">
        <f t="shared" si="57"/>
        <v>Oxford City AC</v>
      </c>
      <c r="B529" s="729"/>
      <c r="C529" s="729" t="s">
        <v>323</v>
      </c>
      <c r="D529" s="729" t="str" cm="1">
        <f t="array" ref="D529">_xlfn.LET(_xlpm.x, 'Oxford City'!$AL$43:$AW$43, _xlpm.y, 'Oxford City'!$AL$45:$AW$60, _xlpm.z, 'Oxford City'!$AJ$45:$AJ$60, IF(_xlfn.XLOOKUP($C529,_xlfn.XLOOKUP(D$494,_xlpm.x,_xlpm.y,""),_xlpm.z,"Not Declared")="", "Name not recorded",  _xlfn.XLOOKUP($C529,_xlfn.XLOOKUP(D$494,_xlpm.x,_xlpm.y,""),_xlpm.z,"Not Declared")))</f>
        <v>Not Declared</v>
      </c>
      <c r="E529" s="729" t="str" cm="1">
        <f t="array" ref="E529">_xlfn.LET(_xlpm.x, 'Oxford City'!$AL$43:$AW$43, _xlpm.y, 'Oxford City'!$AL$45:$AW$60, _xlpm.z, 'Oxford City'!$AJ$45:$AJ$60, IF(_xlfn.XLOOKUP($C529,_xlfn.XLOOKUP(E$494,_xlpm.x,_xlpm.y,""),_xlpm.z,"Not Declared")="", "Name not recorded",  _xlfn.XLOOKUP($C529,_xlfn.XLOOKUP(E$494,_xlpm.x,_xlpm.y,""),_xlpm.z,"Not Declared")))</f>
        <v>Not Declared</v>
      </c>
      <c r="F529" s="729" t="str" cm="1">
        <f t="array" ref="F529">_xlfn.LET(_xlpm.x, 'Oxford City'!$AL$43:$AW$43, _xlpm.y, 'Oxford City'!$AL$45:$AW$60, _xlpm.z, 'Oxford City'!$AJ$45:$AJ$60, IF(_xlfn.XLOOKUP($C529,_xlfn.XLOOKUP(F$494,_xlpm.x,_xlpm.y,""),_xlpm.z,"Not Declared")="", "Name not recorded",  _xlfn.XLOOKUP($C529,_xlfn.XLOOKUP(F$494,_xlpm.x,_xlpm.y,""),_xlpm.z,"Not Declared")))</f>
        <v>Not Declared</v>
      </c>
      <c r="G529" s="729" t="str" cm="1">
        <f t="array" ref="G529">_xlfn.LET(_xlpm.x, 'Oxford City'!$AL$43:$AW$43, _xlpm.y, 'Oxford City'!$AL$45:$AW$60, _xlpm.z, 'Oxford City'!$AJ$45:$AJ$60, IF(_xlfn.XLOOKUP($C529,_xlfn.XLOOKUP(G$494,_xlpm.x,_xlpm.y,""),_xlpm.z,"Not Declared")="", "Name not recorded",  _xlfn.XLOOKUP($C529,_xlfn.XLOOKUP(G$494,_xlpm.x,_xlpm.y,""),_xlpm.z,"Not Declared")))</f>
        <v>Not Declared</v>
      </c>
      <c r="H529" s="729" t="str" cm="1">
        <f t="array" ref="H529">_xlfn.LET(_xlpm.x, 'Oxford City'!$AL$43:$AW$43, _xlpm.y, 'Oxford City'!$AL$45:$AW$60, _xlpm.z, 'Oxford City'!$AJ$45:$AJ$60, IF(_xlfn.XLOOKUP($C529,_xlfn.XLOOKUP(H$494,_xlpm.x,_xlpm.y,""),_xlpm.z,"Not Declared")="", "Name not recorded",  _xlfn.XLOOKUP($C529,_xlfn.XLOOKUP(H$494,_xlpm.x,_xlpm.y,""),_xlpm.z,"Not Declared")))</f>
        <v>Not Declared</v>
      </c>
      <c r="I529" s="729" t="str" cm="1">
        <f t="array" ref="I529">_xlfn.LET(_xlpm.x, 'Oxford City'!$AL$43:$AW$43, _xlpm.y, 'Oxford City'!$AL$45:$AW$60, _xlpm.z, 'Oxford City'!$AJ$45:$AJ$60, IF(_xlfn.XLOOKUP($C529,_xlfn.XLOOKUP(I$494,_xlpm.x,_xlpm.y,""),_xlpm.z,"Not Declared")="", "Name not recorded",  _xlfn.XLOOKUP($C529,_xlfn.XLOOKUP(I$494,_xlpm.x,_xlpm.y,""),_xlpm.z,"Not Declared")))</f>
        <v>Not Declared</v>
      </c>
      <c r="J529" s="729" t="str" cm="1">
        <f t="array" ref="J529">_xlfn.LET(_xlpm.x, 'Oxford City'!$AL$43:$AW$43, _xlpm.y, 'Oxford City'!$AL$45:$AW$60, _xlpm.z, 'Oxford City'!$AJ$45:$AJ$60, IF(_xlfn.XLOOKUP($C529,_xlfn.XLOOKUP(J$494,_xlpm.x,_xlpm.y,""),_xlpm.z,"Not Declared")="", "Name not recorded",  _xlfn.XLOOKUP($C529,_xlfn.XLOOKUP(J$494,_xlpm.x,_xlpm.y,""),_xlpm.z,"Not Declared")))</f>
        <v>Not Declared</v>
      </c>
      <c r="K529" s="729" t="str" cm="1">
        <f t="array" ref="K529">_xlfn.LET(_xlpm.x, 'Oxford City'!$AL$43:$AW$43, _xlpm.y, 'Oxford City'!$AL$45:$AW$60, _xlpm.z, 'Oxford City'!$AJ$45:$AJ$60, IF(_xlfn.XLOOKUP($C529,_xlfn.XLOOKUP(K$494,_xlpm.x,_xlpm.y,""),_xlpm.z,"Not Declared")="", "Name not recorded",  _xlfn.XLOOKUP($C529,_xlfn.XLOOKUP(K$494,_xlpm.x,_xlpm.y,""),_xlpm.z,"Not Declared")))</f>
        <v>Not Declared</v>
      </c>
      <c r="L529" s="729" t="str" cm="1">
        <f t="array" ref="L529">_xlfn.LET(_xlpm.x, 'Oxford City'!$AL$43:$AW$43, _xlpm.y, 'Oxford City'!$AL$45:$AW$60, _xlpm.z, 'Oxford City'!$AJ$45:$AJ$60, IF(_xlfn.XLOOKUP($C529,_xlfn.XLOOKUP(L$494,_xlpm.x,_xlpm.y,""),_xlpm.z,"Not Declared")="", "Name not recorded",  _xlfn.XLOOKUP($C529,_xlfn.XLOOKUP(L$494,_xlpm.x,_xlpm.y,""),_xlpm.z,"Not Declared")))</f>
        <v>Not Declared</v>
      </c>
      <c r="M529" s="729" t="str" cm="1">
        <f t="array" ref="M529">_xlfn.LET(_xlpm.x, 'Oxford City'!$AL$43:$AW$43, _xlpm.y, 'Oxford City'!$AL$45:$AW$60, _xlpm.z, 'Oxford City'!$AJ$45:$AJ$60, IF(_xlfn.XLOOKUP($C529,_xlfn.XLOOKUP(M$494,_xlpm.x,_xlpm.y,""),_xlpm.z,"Not Declared")="", "Name not recorded",  _xlfn.XLOOKUP($C529,_xlfn.XLOOKUP(M$494,_xlpm.x,_xlpm.y,""),_xlpm.z,"Not Declared")))</f>
        <v>Not Declared</v>
      </c>
      <c r="N529" s="729" t="str" cm="1">
        <f t="array" ref="N529">_xlfn.LET(_xlpm.x, 'Oxford City'!$AL$43:$AW$43, _xlpm.y, 'Oxford City'!$AL$45:$AW$60, _xlpm.z, 'Oxford City'!$AJ$45:$AJ$60, IF(_xlfn.XLOOKUP($C529,_xlfn.XLOOKUP(N$494,_xlpm.x,_xlpm.y,""),_xlpm.z,"Not Declared")="", "Name not recorded",  _xlfn.XLOOKUP($C529,_xlfn.XLOOKUP(N$494,_xlpm.x,_xlpm.y,""),_xlpm.z,"Not Declared")))</f>
        <v>Not Declared</v>
      </c>
      <c r="O529" s="729" t="str" cm="1">
        <f t="array" ref="O529">_xlfn.LET(_xlpm.x, 'Oxford City'!$AL$43:$AW$43, _xlpm.y, 'Oxford City'!$AL$45:$AW$60, _xlpm.z, 'Oxford City'!$AJ$45:$AJ$60, IF(_xlfn.XLOOKUP($C529,_xlfn.XLOOKUP(O$494,_xlpm.x,_xlpm.y,""),_xlpm.z,"Not Declared")="", "Name not recorded",  _xlfn.XLOOKUP($C529,_xlfn.XLOOKUP(O$494,_xlpm.x,_xlpm.y,""),_xlpm.z,"Not Declared")))</f>
        <v>Not Declared</v>
      </c>
      <c r="P529" s="15"/>
      <c r="Q529" s="15"/>
      <c r="R529" s="15"/>
      <c r="S529" s="15"/>
      <c r="T529" s="3"/>
      <c r="U529" s="3"/>
      <c r="V529" s="3"/>
      <c r="W529" s="3"/>
      <c r="X529" s="15"/>
      <c r="Z529" s="433"/>
      <c r="AA529" s="747" t="str" cm="1">
        <f t="array" ref="AA529">_xlfn.LET(_xlpm.a,_xlfn.XLOOKUP(1,('Number Allocation'!$C$6:$C$1483=AC529)*('Number Allocation'!$D$6:$D$1483=AD529),'Number Allocation'!$A$6:$A$1483,"..."),IF(_xlpm.a="","...",_xlpm.a))</f>
        <v>...</v>
      </c>
      <c r="AB529" s="747">
        <v>0</v>
      </c>
      <c r="AC529" s="12" t="str">
        <v>Not Declared</v>
      </c>
      <c r="AD529" s="12" t="str">
        <v>Team Kennet</v>
      </c>
      <c r="AE529" s="436"/>
      <c r="AG529" s="365"/>
      <c r="AH529" s="433"/>
      <c r="AI529" s="747" t="str" cm="1">
        <f t="array" ref="AI529">_xlfn.LET(_xlpm.a,_xlfn.XLOOKUP(1,('Number Allocation'!$C$6:$C$1483=AK529)*('Number Allocation'!$D$6:$D$1483=AL529),'Number Allocation'!$A$6:$A$1483,"..."),IF(_xlpm.a="","...",_xlpm.a))</f>
        <v>...</v>
      </c>
      <c r="AJ529" s="747">
        <v>0</v>
      </c>
      <c r="AK529" s="12" t="str">
        <v>Not Declared</v>
      </c>
      <c r="AL529" s="12" t="str">
        <v>Banbury Harriers AC</v>
      </c>
      <c r="AM529" s="436"/>
      <c r="AO529" s="365"/>
      <c r="AP529" s="433"/>
      <c r="AQ529" s="747" t="str" cm="1">
        <f t="array" ref="AQ529">_xlfn.LET(_xlpm.a,_xlfn.XLOOKUP(1,('Number Allocation'!$C$6:$C$1483=AS529)*('Number Allocation'!$D$6:$D$1483=AT529),'Number Allocation'!$A$6:$A$1483,"..."),IF(_xlpm.a="","...",_xlpm.a))</f>
        <v>...</v>
      </c>
      <c r="AR529" s="747">
        <v>0</v>
      </c>
      <c r="AS529" s="12" t="str">
        <v>Not Declared</v>
      </c>
      <c r="AT529" s="12" t="str">
        <v>Witney Road Runners</v>
      </c>
      <c r="AU529" s="436"/>
      <c r="AW529" s="365"/>
      <c r="AX529" s="433"/>
      <c r="AY529" s="747" t="str" cm="1">
        <f t="array" ref="AY529">_xlfn.LET(_xlpm.a,_xlfn.XLOOKUP(1,('Number Allocation'!$C$6:$C$1483=BA529)*('Number Allocation'!$D$6:$D$1483=BB529),'Number Allocation'!$A$6:$A$1483,"..."),IF(_xlpm.a="","...",_xlpm.a))</f>
        <v>...</v>
      </c>
      <c r="AZ529" s="747">
        <v>0</v>
      </c>
      <c r="BA529" s="12" t="str">
        <v>Not Declared</v>
      </c>
      <c r="BB529" s="12" t="str">
        <v>Oxford City AC</v>
      </c>
      <c r="BC529" s="436"/>
      <c r="BE529" s="365"/>
      <c r="BF529" s="433"/>
      <c r="BG529" s="747" t="str" cm="1">
        <f t="array" ref="BG529">_xlfn.LET(_xlpm.a,_xlfn.XLOOKUP(1,('Number Allocation'!$C$6:$C$1483=BI529)*('Number Allocation'!$D$6:$D$1483=BJ529),'Number Allocation'!$A$6:$A$1483,"..."),IF(_xlpm.a="","...",_xlpm.a))</f>
        <v>...</v>
      </c>
      <c r="BH529" s="747">
        <v>0</v>
      </c>
      <c r="BI529" s="12" t="str">
        <v>Not Declared</v>
      </c>
      <c r="BJ529" s="12" t="str">
        <v>Radley AC</v>
      </c>
      <c r="BK529" s="436"/>
      <c r="BM529" s="365"/>
      <c r="BN529" s="433"/>
      <c r="BO529" s="747" t="str" cm="1">
        <f t="array" ref="BO529">_xlfn.LET(_xlpm.a,_xlfn.XLOOKUP(1,('Number Allocation'!$C$6:$C$1483=BQ529)*('Number Allocation'!$D$6:$D$1483=BR529),'Number Allocation'!$A$6:$A$1483,"..."),IF(_xlpm.a="","...",_xlpm.a))</f>
        <v>...</v>
      </c>
      <c r="BP529" s="747">
        <v>0</v>
      </c>
      <c r="BQ529" s="12" t="str">
        <v>Not Declared</v>
      </c>
      <c r="BR529" s="12" t="str">
        <v>Bicester AC</v>
      </c>
      <c r="BS529" s="436"/>
      <c r="BU529" s="365"/>
      <c r="BV529" s="433"/>
      <c r="BW529" s="747" t="str" cm="1">
        <f t="array" ref="BW529">_xlfn.LET(_xlpm.a,_xlfn.XLOOKUP(1,('Number Allocation'!$C$6:$C$1483=BY529)*('Number Allocation'!$D$6:$D$1483=BZ529),'Number Allocation'!$A$6:$A$1483,"..."),IF(_xlpm.a="","...",_xlpm.a))</f>
        <v>...</v>
      </c>
      <c r="BX529" s="747">
        <v>0</v>
      </c>
      <c r="BY529" s="12" t="str">
        <v>Not Declared</v>
      </c>
      <c r="BZ529" s="12" t="str">
        <v>Radley AC</v>
      </c>
      <c r="CA529" s="747"/>
      <c r="CB529" s="12"/>
      <c r="CC529" s="15"/>
      <c r="CD529" s="433"/>
      <c r="CE529" s="747" t="str" cm="1">
        <f t="array" ref="CE529">_xlfn.LET(_xlpm.a,_xlfn.XLOOKUP(1,('Number Allocation'!$C$6:$C$1483=CG529)*('Number Allocation'!$D$6:$D$1483=CH529),'Number Allocation'!$A$6:$A$1483,"..."),IF(_xlpm.a="","...",_xlpm.a))</f>
        <v>...</v>
      </c>
      <c r="CF529" s="747">
        <v>0</v>
      </c>
      <c r="CG529" s="12" t="str">
        <v>Not Declared</v>
      </c>
      <c r="CH529" s="12" t="str">
        <v>Team Kennet</v>
      </c>
      <c r="CI529" s="747"/>
      <c r="CJ529" s="12"/>
      <c r="CK529" s="15"/>
      <c r="CL529" s="433"/>
      <c r="CM529" s="747" t="str" cm="1">
        <f t="array" ref="CM529">_xlfn.LET(_xlpm.a,_xlfn.XLOOKUP(1,('Number Allocation'!$C$6:$C$1483=CO529)*('Number Allocation'!$D$6:$D$1483=CP529),'Number Allocation'!$A$6:$A$1483,"..."),IF(_xlpm.a="","...",_xlpm.a))</f>
        <v>...</v>
      </c>
      <c r="CN529" s="747">
        <v>0</v>
      </c>
      <c r="CO529" s="12" t="str">
        <v>Not Declared</v>
      </c>
      <c r="CP529" s="12" t="str">
        <v>Banbury Harriers AC</v>
      </c>
      <c r="CQ529" s="747"/>
      <c r="CR529" s="12"/>
      <c r="CS529" s="15"/>
      <c r="CT529" s="433"/>
      <c r="CU529" s="747" t="str" cm="1">
        <f t="array" ref="CU529">_xlfn.LET(_xlpm.a,_xlfn.XLOOKUP(1,('Number Allocation'!$C$6:$C$1483=CW529)*('Number Allocation'!$D$6:$D$1483=CX529),'Number Allocation'!$A$6:$A$1483,"..."),IF(_xlpm.a="","...",_xlpm.a))</f>
        <v>...</v>
      </c>
      <c r="CV529" s="747">
        <v>0</v>
      </c>
      <c r="CW529" s="12" t="str">
        <v>Not Declared</v>
      </c>
      <c r="CX529" s="12" t="str">
        <v>White Horse Harriers</v>
      </c>
      <c r="CY529" s="747"/>
      <c r="CZ529" s="12"/>
      <c r="DA529" s="15"/>
      <c r="DB529" s="433"/>
      <c r="DC529" s="747" t="str" cm="1">
        <f t="array" ref="DC529">_xlfn.LET(_xlpm.a,_xlfn.XLOOKUP(1,('Number Allocation'!$C$6:$C$1483=DE529)*('Number Allocation'!$D$6:$D$1483=DF529),'Number Allocation'!$A$6:$A$1483,"..."),IF(_xlpm.a="","...",_xlpm.a))</f>
        <v>...</v>
      </c>
      <c r="DD529" s="747">
        <v>0</v>
      </c>
      <c r="DE529" s="12" t="str">
        <v>Not Declared</v>
      </c>
      <c r="DF529" s="12" t="str">
        <v>Abingdon AC</v>
      </c>
      <c r="DG529" s="747"/>
      <c r="DH529" s="12"/>
      <c r="DI529" s="15"/>
      <c r="DJ529" s="433"/>
      <c r="DK529" s="747" t="str" cm="1">
        <f t="array" ref="DK529">_xlfn.LET(_xlpm.a,_xlfn.XLOOKUP(1,('Number Allocation'!$C$6:$C$1483=DM529)*('Number Allocation'!$D$6:$D$1483=DN529),'Number Allocation'!$A$6:$A$1483,"..."),IF(_xlpm.a="","...",_xlpm.a))</f>
        <v>...</v>
      </c>
      <c r="DL529" s="747">
        <v>0</v>
      </c>
      <c r="DM529" s="12" t="str">
        <v>Not Declared</v>
      </c>
      <c r="DN529" s="12" t="str">
        <v>Banbury Harriers AC</v>
      </c>
      <c r="DO529" s="747"/>
      <c r="DP529" s="12"/>
      <c r="DQ529" s="15"/>
      <c r="DV529" s="89"/>
      <c r="DW529" s="89"/>
      <c r="DX529" s="89"/>
      <c r="DY529" s="89"/>
      <c r="DZ529" s="15"/>
      <c r="EA529" s="15"/>
    </row>
    <row r="530" spans="1:131" s="359" customFormat="1" ht="21" customHeight="1">
      <c r="A530" s="358"/>
      <c r="B530" s="729"/>
      <c r="C530" s="729"/>
      <c r="D530" s="729"/>
      <c r="E530" s="729"/>
      <c r="F530" s="729"/>
      <c r="G530" s="729"/>
      <c r="H530" s="729"/>
      <c r="I530" s="729"/>
      <c r="J530" s="729"/>
      <c r="K530" s="729"/>
      <c r="L530" s="729"/>
      <c r="M530" s="729"/>
      <c r="N530" s="729"/>
      <c r="O530" s="729"/>
      <c r="P530" s="15"/>
      <c r="Q530" s="15"/>
      <c r="R530" s="15"/>
      <c r="S530" s="15"/>
      <c r="T530" s="3"/>
      <c r="U530" s="3"/>
      <c r="V530" s="3"/>
      <c r="W530" s="3"/>
      <c r="X530" s="15"/>
      <c r="Z530" s="433"/>
      <c r="AA530" s="747" t="str" cm="1">
        <f t="array" ref="AA530">_xlfn.LET(_xlpm.a,_xlfn.XLOOKUP(1,('Number Allocation'!$C$6:$C$1483=AC530)*('Number Allocation'!$D$6:$D$1483=AD530),'Number Allocation'!$A$6:$A$1483,"..."),IF(_xlpm.a="","...",_xlpm.a))</f>
        <v>...</v>
      </c>
      <c r="AB530" s="747">
        <v>0</v>
      </c>
      <c r="AC530" s="12" t="str">
        <v>Not Declared</v>
      </c>
      <c r="AD530" s="12" t="str">
        <v>Banbury Harriers AC</v>
      </c>
      <c r="AE530" s="436"/>
      <c r="AG530" s="365"/>
      <c r="AH530" s="433"/>
      <c r="AI530" s="747" t="str" cm="1">
        <f t="array" ref="AI530">_xlfn.LET(_xlpm.a,_xlfn.XLOOKUP(1,('Number Allocation'!$C$6:$C$1483=AK530)*('Number Allocation'!$D$6:$D$1483=AL530),'Number Allocation'!$A$6:$A$1483,"..."),IF(_xlpm.a="","...",_xlpm.a))</f>
        <v>...</v>
      </c>
      <c r="AJ530" s="747">
        <v>0</v>
      </c>
      <c r="AK530" s="12" t="str">
        <v>Not Declared</v>
      </c>
      <c r="AL530" s="12" t="str">
        <v>Team Kennet</v>
      </c>
      <c r="AM530" s="436"/>
      <c r="AO530" s="365"/>
      <c r="AP530" s="433"/>
      <c r="AQ530" s="747" t="str" cm="1">
        <f t="array" ref="AQ530">_xlfn.LET(_xlpm.a,_xlfn.XLOOKUP(1,('Number Allocation'!$C$6:$C$1483=AS530)*('Number Allocation'!$D$6:$D$1483=AT530),'Number Allocation'!$A$6:$A$1483,"..."),IF(_xlpm.a="","...",_xlpm.a))</f>
        <v>...</v>
      </c>
      <c r="AR530" s="747">
        <v>0</v>
      </c>
      <c r="AS530" s="12" t="str">
        <v>Not Declared</v>
      </c>
      <c r="AT530" s="12" t="str">
        <v>Radley AC</v>
      </c>
      <c r="AU530" s="436"/>
      <c r="AW530" s="365"/>
      <c r="AX530" s="433"/>
      <c r="AY530" s="747" t="str" cm="1">
        <f t="array" ref="AY530">_xlfn.LET(_xlpm.a,_xlfn.XLOOKUP(1,('Number Allocation'!$C$6:$C$1483=BA530)*('Number Allocation'!$D$6:$D$1483=BB530),'Number Allocation'!$A$6:$A$1483,"..."),IF(_xlpm.a="","...",_xlpm.a))</f>
        <v>...</v>
      </c>
      <c r="AZ530" s="747">
        <v>0</v>
      </c>
      <c r="BA530" s="12" t="str">
        <v>Not Declared</v>
      </c>
      <c r="BB530" s="12" t="str">
        <v>Witney Road Runners</v>
      </c>
      <c r="BC530" s="436"/>
      <c r="BE530" s="365"/>
      <c r="BF530" s="433"/>
      <c r="BG530" s="747" t="str" cm="1">
        <f t="array" ref="BG530">_xlfn.LET(_xlpm.a,_xlfn.XLOOKUP(1,('Number Allocation'!$C$6:$C$1483=BI530)*('Number Allocation'!$D$6:$D$1483=BJ530),'Number Allocation'!$A$6:$A$1483,"..."),IF(_xlpm.a="","...",_xlpm.a))</f>
        <v>...</v>
      </c>
      <c r="BH530" s="747">
        <v>0</v>
      </c>
      <c r="BI530" s="12" t="str">
        <v>Not Declared</v>
      </c>
      <c r="BJ530" s="12" t="str">
        <v>Abingdon AC</v>
      </c>
      <c r="BK530" s="436"/>
      <c r="BM530" s="365"/>
      <c r="BN530" s="433"/>
      <c r="BO530" s="747" t="str" cm="1">
        <f t="array" ref="BO530">_xlfn.LET(_xlpm.a,_xlfn.XLOOKUP(1,('Number Allocation'!$C$6:$C$1483=BQ530)*('Number Allocation'!$D$6:$D$1483=BR530),'Number Allocation'!$A$6:$A$1483,"..."),IF(_xlpm.a="","...",_xlpm.a))</f>
        <v>...</v>
      </c>
      <c r="BP530" s="747">
        <v>0</v>
      </c>
      <c r="BQ530" s="12" t="str">
        <v>Not Declared</v>
      </c>
      <c r="BR530" s="12" t="str">
        <v>Oxford City AC</v>
      </c>
      <c r="BS530" s="436"/>
      <c r="BU530" s="365"/>
      <c r="BV530" s="433"/>
      <c r="BW530" s="747" t="str" cm="1">
        <f t="array" ref="BW530">_xlfn.LET(_xlpm.a,_xlfn.XLOOKUP(1,('Number Allocation'!$C$6:$C$1483=BY530)*('Number Allocation'!$D$6:$D$1483=BZ530),'Number Allocation'!$A$6:$A$1483,"..."),IF(_xlpm.a="","...",_xlpm.a))</f>
        <v>...</v>
      </c>
      <c r="BX530" s="747">
        <v>0</v>
      </c>
      <c r="BY530" s="12" t="str">
        <v>Not Declared</v>
      </c>
      <c r="BZ530" s="12" t="str">
        <v>Abingdon AC</v>
      </c>
      <c r="CA530" s="747"/>
      <c r="CB530" s="12"/>
      <c r="CC530" s="12"/>
      <c r="CD530" s="433"/>
      <c r="CE530" s="747" t="str" cm="1">
        <f t="array" ref="CE530">_xlfn.LET(_xlpm.a,_xlfn.XLOOKUP(1,('Number Allocation'!$C$6:$C$1483=CG530)*('Number Allocation'!$D$6:$D$1483=CH530),'Number Allocation'!$A$6:$A$1483,"..."),IF(_xlpm.a="","...",_xlpm.a))</f>
        <v>...</v>
      </c>
      <c r="CF530" s="747">
        <v>0</v>
      </c>
      <c r="CG530" s="12" t="str">
        <v>Not Declared</v>
      </c>
      <c r="CH530" s="12" t="str">
        <v>Bicester AC</v>
      </c>
      <c r="CI530" s="747"/>
      <c r="CJ530" s="12"/>
      <c r="CK530" s="12"/>
      <c r="CL530" s="433"/>
      <c r="CM530" s="747" t="str" cm="1">
        <f t="array" ref="CM530">_xlfn.LET(_xlpm.a,_xlfn.XLOOKUP(1,('Number Allocation'!$C$6:$C$1483=CO530)*('Number Allocation'!$D$6:$D$1483=CP530),'Number Allocation'!$A$6:$A$1483,"..."),IF(_xlpm.a="","...",_xlpm.a))</f>
        <v>...</v>
      </c>
      <c r="CN530" s="747">
        <v>0</v>
      </c>
      <c r="CO530" s="12" t="str">
        <v>Not Declared</v>
      </c>
      <c r="CP530" s="12" t="str">
        <v>Team Kennet</v>
      </c>
      <c r="CQ530" s="747"/>
      <c r="CR530" s="12"/>
      <c r="CS530" s="12"/>
      <c r="CT530" s="433"/>
      <c r="CU530" s="747" t="str" cm="1">
        <f t="array" ref="CU530">_xlfn.LET(_xlpm.a,_xlfn.XLOOKUP(1,('Number Allocation'!$C$6:$C$1483=CW530)*('Number Allocation'!$D$6:$D$1483=CX530),'Number Allocation'!$A$6:$A$1483,"..."),IF(_xlpm.a="","...",_xlpm.a))</f>
        <v>...</v>
      </c>
      <c r="CV530" s="747">
        <v>0</v>
      </c>
      <c r="CW530" s="12" t="str">
        <v>Not Declared</v>
      </c>
      <c r="CX530" s="12" t="str">
        <v>Witney Road Runners</v>
      </c>
      <c r="CY530" s="747"/>
      <c r="CZ530" s="12"/>
      <c r="DA530" s="12"/>
      <c r="DB530" s="433"/>
      <c r="DC530" s="747" t="str" cm="1">
        <f t="array" ref="DC530">_xlfn.LET(_xlpm.a,_xlfn.XLOOKUP(1,('Number Allocation'!$C$6:$C$1483=DE530)*('Number Allocation'!$D$6:$D$1483=DF530),'Number Allocation'!$A$6:$A$1483,"..."),IF(_xlpm.a="","...",_xlpm.a))</f>
        <v>...</v>
      </c>
      <c r="DD530" s="747">
        <v>0</v>
      </c>
      <c r="DE530" s="12" t="str">
        <v>Not Declared</v>
      </c>
      <c r="DF530" s="12" t="str">
        <v>Bicester AC</v>
      </c>
      <c r="DG530" s="747"/>
      <c r="DH530" s="12"/>
      <c r="DI530" s="12"/>
      <c r="DJ530" s="433"/>
      <c r="DK530" s="747" t="str" cm="1">
        <f t="array" ref="DK530">_xlfn.LET(_xlpm.a,_xlfn.XLOOKUP(1,('Number Allocation'!$C$6:$C$1483=DM530)*('Number Allocation'!$D$6:$D$1483=DN530),'Number Allocation'!$A$6:$A$1483,"..."),IF(_xlpm.a="","...",_xlpm.a))</f>
        <v>...</v>
      </c>
      <c r="DL530" s="747">
        <v>0</v>
      </c>
      <c r="DM530" s="12" t="str">
        <v>Not Declared</v>
      </c>
      <c r="DN530" s="12" t="str">
        <v>Abingdon AC</v>
      </c>
      <c r="DO530" s="747"/>
      <c r="DP530" s="12"/>
      <c r="DQ530" s="12"/>
      <c r="DR530" s="89"/>
      <c r="DZ530" s="15"/>
      <c r="EA530" s="15"/>
    </row>
    <row r="531" spans="1:131" s="359" customFormat="1" ht="21" customHeight="1">
      <c r="A531" s="358" t="str">
        <f>Radley!AJ$2</f>
        <v>Radley AC</v>
      </c>
      <c r="B531" s="729" t="str">
        <f>Radley!AV$1</f>
        <v>R</v>
      </c>
      <c r="C531" s="729" t="s">
        <v>71</v>
      </c>
      <c r="D531" s="729" t="str" cm="1">
        <f t="array" ref="D531">_xlfn.LET(_xlpm.x, Radley!$AL$43:$AW$43, _xlpm.y, Radley!$AL$45:$AW$60, _xlpm.z, Radley!$AJ$45:$AJ$60, IF(_xlfn.XLOOKUP($C531,_xlfn.XLOOKUP(D$494,_xlpm.x,_xlpm.y,""),_xlpm.z,"Not Declared")="", "Name not recorded",  _xlfn.XLOOKUP($C531,_xlfn.XLOOKUP(D$494,_xlpm.x,_xlpm.y,""),_xlpm.z,"Not Declared")))</f>
        <v>Not Declared</v>
      </c>
      <c r="E531" s="729" t="str" cm="1">
        <f t="array" ref="E531">_xlfn.LET(_xlpm.x, Radley!$AL$43:$AW$43, _xlpm.y, Radley!$AL$45:$AW$60, _xlpm.z, Radley!$AJ$45:$AJ$60, IF(_xlfn.XLOOKUP($C531,_xlfn.XLOOKUP(E$494,_xlpm.x,_xlpm.y,""),_xlpm.z,"Not Declared")="", "Name not recorded",  _xlfn.XLOOKUP($C531,_xlfn.XLOOKUP(E$494,_xlpm.x,_xlpm.y,""),_xlpm.z,"Not Declared")))</f>
        <v>Not Declared</v>
      </c>
      <c r="F531" s="729" t="str" cm="1">
        <f t="array" ref="F531">_xlfn.LET(_xlpm.x, Radley!$AL$43:$AW$43, _xlpm.y, Radley!$AL$45:$AW$60, _xlpm.z, Radley!$AJ$45:$AJ$60, IF(_xlfn.XLOOKUP($C531,_xlfn.XLOOKUP(F$494,_xlpm.x,_xlpm.y,""),_xlpm.z,"Not Declared")="", "Name not recorded",  _xlfn.XLOOKUP($C531,_xlfn.XLOOKUP(F$494,_xlpm.x,_xlpm.y,""),_xlpm.z,"Not Declared")))</f>
        <v>Not Declared</v>
      </c>
      <c r="G531" s="729" t="str" cm="1">
        <f t="array" ref="G531">_xlfn.LET(_xlpm.x, Radley!$AL$43:$AW$43, _xlpm.y, Radley!$AL$45:$AW$60, _xlpm.z, Radley!$AJ$45:$AJ$60, IF(_xlfn.XLOOKUP($C531,_xlfn.XLOOKUP(G$494,_xlpm.x,_xlpm.y,""),_xlpm.z,"Not Declared")="", "Name not recorded",  _xlfn.XLOOKUP($C531,_xlfn.XLOOKUP(G$494,_xlpm.x,_xlpm.y,""),_xlpm.z,"Not Declared")))</f>
        <v>Not Declared</v>
      </c>
      <c r="H531" s="729" t="str" cm="1">
        <f t="array" ref="H531">_xlfn.LET(_xlpm.x, Radley!$AL$43:$AW$43, _xlpm.y, Radley!$AL$45:$AW$60, _xlpm.z, Radley!$AJ$45:$AJ$60, IF(_xlfn.XLOOKUP($C531,_xlfn.XLOOKUP(H$494,_xlpm.x,_xlpm.y,""),_xlpm.z,"Not Declared")="", "Name not recorded",  _xlfn.XLOOKUP($C531,_xlfn.XLOOKUP(H$494,_xlpm.x,_xlpm.y,""),_xlpm.z,"Not Declared")))</f>
        <v>Not Declared</v>
      </c>
      <c r="I531" s="729" t="str" cm="1">
        <f t="array" ref="I531">_xlfn.LET(_xlpm.x, Radley!$AL$43:$AW$43, _xlpm.y, Radley!$AL$45:$AW$60, _xlpm.z, Radley!$AJ$45:$AJ$60, IF(_xlfn.XLOOKUP($C531,_xlfn.XLOOKUP(I$494,_xlpm.x,_xlpm.y,""),_xlpm.z,"Not Declared")="", "Name not recorded",  _xlfn.XLOOKUP($C531,_xlfn.XLOOKUP(I$494,_xlpm.x,_xlpm.y,""),_xlpm.z,"Not Declared")))</f>
        <v>Not Declared</v>
      </c>
      <c r="J531" s="729" t="str" cm="1">
        <f t="array" ref="J531">_xlfn.LET(_xlpm.x, Radley!$AL$43:$AW$43, _xlpm.y, Radley!$AL$45:$AW$60, _xlpm.z, Radley!$AJ$45:$AJ$60, IF(_xlfn.XLOOKUP($C531,_xlfn.XLOOKUP(J$494,_xlpm.x,_xlpm.y,""),_xlpm.z,"Not Declared")="", "Name not recorded",  _xlfn.XLOOKUP($C531,_xlfn.XLOOKUP(J$494,_xlpm.x,_xlpm.y,""),_xlpm.z,"Not Declared")))</f>
        <v>Not Declared</v>
      </c>
      <c r="K531" s="729" t="str" cm="1">
        <f t="array" ref="K531">_xlfn.LET(_xlpm.x, Radley!$AL$43:$AW$43, _xlpm.y, Radley!$AL$45:$AW$60, _xlpm.z, Radley!$AJ$45:$AJ$60, IF(_xlfn.XLOOKUP($C531,_xlfn.XLOOKUP(K$494,_xlpm.x,_xlpm.y,""),_xlpm.z,"Not Declared")="", "Name not recorded",  _xlfn.XLOOKUP($C531,_xlfn.XLOOKUP(K$494,_xlpm.x,_xlpm.y,""),_xlpm.z,"Not Declared")))</f>
        <v>Not Declared</v>
      </c>
      <c r="L531" s="729" t="str" cm="1">
        <f t="array" ref="L531">_xlfn.LET(_xlpm.x, Radley!$AL$43:$AW$43, _xlpm.y, Radley!$AL$45:$AW$60, _xlpm.z, Radley!$AJ$45:$AJ$60, IF(_xlfn.XLOOKUP($C531,_xlfn.XLOOKUP(L$494,_xlpm.x,_xlpm.y,""),_xlpm.z,"Not Declared")="", "Name not recorded",  _xlfn.XLOOKUP($C531,_xlfn.XLOOKUP(L$494,_xlpm.x,_xlpm.y,""),_xlpm.z,"Not Declared")))</f>
        <v>Not Declared</v>
      </c>
      <c r="M531" s="729" t="str" cm="1">
        <f t="array" ref="M531">_xlfn.LET(_xlpm.x, Radley!$AL$43:$AW$43, _xlpm.y, Radley!$AL$45:$AW$60, _xlpm.z, Radley!$AJ$45:$AJ$60, IF(_xlfn.XLOOKUP($C531,_xlfn.XLOOKUP(M$494,_xlpm.x,_xlpm.y,""),_xlpm.z,"Not Declared")="", "Name not recorded",  _xlfn.XLOOKUP($C531,_xlfn.XLOOKUP(M$494,_xlpm.x,_xlpm.y,""),_xlpm.z,"Not Declared")))</f>
        <v>Not Declared</v>
      </c>
      <c r="N531" s="729" t="str" cm="1">
        <f t="array" ref="N531">_xlfn.LET(_xlpm.x, Radley!$AL$43:$AW$43, _xlpm.y, Radley!$AL$45:$AW$60, _xlpm.z, Radley!$AJ$45:$AJ$60, IF(_xlfn.XLOOKUP($C531,_xlfn.XLOOKUP(N$494,_xlpm.x,_xlpm.y,""),_xlpm.z,"Not Declared")="", "Name not recorded",  _xlfn.XLOOKUP($C531,_xlfn.XLOOKUP(N$494,_xlpm.x,_xlpm.y,""),_xlpm.z,"Not Declared")))</f>
        <v>Not Declared</v>
      </c>
      <c r="O531" s="729" t="str" cm="1">
        <f t="array" ref="O531">_xlfn.LET(_xlpm.x, Radley!$AL$43:$AW$43, _xlpm.y, Radley!$AL$45:$AW$60, _xlpm.z, Radley!$AJ$45:$AJ$60, IF(_xlfn.XLOOKUP($C531,_xlfn.XLOOKUP(O$494,_xlpm.x,_xlpm.y,""),_xlpm.z,"Not Declared")="", "Name not recorded",  _xlfn.XLOOKUP($C531,_xlfn.XLOOKUP(O$494,_xlpm.x,_xlpm.y,""),_xlpm.z,"Not Declared")))</f>
        <v>Not Declared</v>
      </c>
      <c r="P531" s="729">
        <v>1</v>
      </c>
      <c r="Q531" s="729">
        <v>2</v>
      </c>
      <c r="R531" s="729">
        <v>3</v>
      </c>
      <c r="S531" s="729">
        <v>4</v>
      </c>
      <c r="T531" s="729" t="str" cm="1">
        <f t="array" ref="T531">_xlfn.LET(_xlpm.x,Radley!$AL$43:$AX$43, _xlpm.y, Radley!$AL$45:$AX$60, _xlpm.z, Radley!$AJ$45:$AJ$60, IF(_xlfn.XLOOKUP(P531,_xlfn.XLOOKUP(T$494,_xlpm.x,_xlpm.y,""),_xlpm.z,"Not Declared")="", "Name not recorded",  _xlfn.XLOOKUP(P531,_xlfn.XLOOKUP(T$494,_xlpm.x,_xlpm.y,""),_xlpm.z,"Not Declared")))</f>
        <v>Not Declared</v>
      </c>
      <c r="U531" s="729" t="str" cm="1">
        <f t="array" ref="U531">_xlfn.LET(_xlpm.x,Radley!$AL$43:$AX$43, _xlpm.y, Radley!$AL$45:$AX$60, _xlpm.z, Radley!$AJ$45:$AJ$60, IF(_xlfn.XLOOKUP(Q531,_xlfn.XLOOKUP(U$494,_xlpm.x,_xlpm.y,""),_xlpm.z,"Not Declared")="", "Name not recorded",  _xlfn.XLOOKUP(Q531,_xlfn.XLOOKUP(U$494,_xlpm.x,_xlpm.y,""),_xlpm.z,"Not Declared")))</f>
        <v>Not Declared</v>
      </c>
      <c r="V531" s="729" t="str" cm="1">
        <f t="array" ref="V531">_xlfn.LET(_xlpm.x,Radley!$AL$43:$AX$43, _xlpm.y, Radley!$AL$45:$AX$60, _xlpm.z, Radley!$AJ$45:$AJ$60, IF(_xlfn.XLOOKUP(R531,_xlfn.XLOOKUP(V$494,_xlpm.x,_xlpm.y,""),_xlpm.z,"Not Declared")="", "Name not recorded",  _xlfn.XLOOKUP(R531,_xlfn.XLOOKUP(V$494,_xlpm.x,_xlpm.y,""),_xlpm.z,"Not Declared")))</f>
        <v>Not Declared</v>
      </c>
      <c r="W531" s="729" t="str" cm="1">
        <f t="array" ref="W531">_xlfn.LET(_xlpm.x,Radley!$AL$43:$AX$43, _xlpm.y, Radley!$AL$45:$AX$60, _xlpm.z, Radley!$AJ$45:$AJ$60, IF(_xlfn.XLOOKUP(S531,_xlfn.XLOOKUP(W$494,_xlpm.x,_xlpm.y,""),_xlpm.z,"Not Declared")="", "Name not recorded",  _xlfn.XLOOKUP(S531,_xlfn.XLOOKUP(W$494,_xlpm.x,_xlpm.y,""),_xlpm.z,"Not Declared")))</f>
        <v>Not Declared</v>
      </c>
      <c r="X531" s="358" t="str">
        <f>_xlfn.TEXTJOIN(", ",,T531:W531)</f>
        <v>Not Declared, Not Declared, Not Declared, Not Declared</v>
      </c>
      <c r="Z531" s="433"/>
      <c r="AA531" s="747" t="str" cm="1">
        <f t="array" ref="AA531">_xlfn.LET(_xlpm.a,_xlfn.XLOOKUP(1,('Number Allocation'!$C$6:$C$1483=AC531)*('Number Allocation'!$D$6:$D$1483=AD531),'Number Allocation'!$A$6:$A$1483,"..."),IF(_xlpm.a="","...",_xlpm.a))</f>
        <v>...</v>
      </c>
      <c r="AB531" s="747">
        <v>0</v>
      </c>
      <c r="AC531" s="12" t="str">
        <v>Not Declared</v>
      </c>
      <c r="AD531" s="12" t="str">
        <v>Oxford City AC</v>
      </c>
      <c r="AE531" s="436"/>
      <c r="AG531" s="365"/>
      <c r="AH531" s="433"/>
      <c r="AI531" s="747" t="str" cm="1">
        <f t="array" ref="AI531">_xlfn.LET(_xlpm.a,_xlfn.XLOOKUP(1,('Number Allocation'!$C$6:$C$1483=AK531)*('Number Allocation'!$D$6:$D$1483=AL531),'Number Allocation'!$A$6:$A$1483,"..."),IF(_xlpm.a="","...",_xlpm.a))</f>
        <v>...</v>
      </c>
      <c r="AJ531" s="747">
        <v>0</v>
      </c>
      <c r="AK531" s="12" t="str">
        <v>Not Declared</v>
      </c>
      <c r="AL531" s="12" t="str">
        <v>Abingdon AC</v>
      </c>
      <c r="AM531" s="436"/>
      <c r="AO531" s="365"/>
      <c r="AP531" s="433"/>
      <c r="AQ531" s="747" t="str" cm="1">
        <f t="array" ref="AQ531">_xlfn.LET(_xlpm.a,_xlfn.XLOOKUP(1,('Number Allocation'!$C$6:$C$1483=AS531)*('Number Allocation'!$D$6:$D$1483=AT531),'Number Allocation'!$A$6:$A$1483,"..."),IF(_xlpm.a="","...",_xlpm.a))</f>
        <v>...</v>
      </c>
      <c r="AR531" s="747">
        <v>0</v>
      </c>
      <c r="AS531" s="12" t="str">
        <v>Not Declared</v>
      </c>
      <c r="AT531" s="12" t="str">
        <v>Banbury Harriers AC</v>
      </c>
      <c r="AU531" s="436"/>
      <c r="AW531" s="365"/>
      <c r="AX531" s="433"/>
      <c r="AY531" s="747" t="str" cm="1">
        <f t="array" ref="AY531">_xlfn.LET(_xlpm.a,_xlfn.XLOOKUP(1,('Number Allocation'!$C$6:$C$1483=BA531)*('Number Allocation'!$D$6:$D$1483=BB531),'Number Allocation'!$A$6:$A$1483,"..."),IF(_xlpm.a="","...",_xlpm.a))</f>
        <v>...</v>
      </c>
      <c r="AZ531" s="747">
        <v>0</v>
      </c>
      <c r="BA531" s="12" t="str">
        <v>Not Declared</v>
      </c>
      <c r="BB531" s="12" t="str">
        <v>Radley AC</v>
      </c>
      <c r="BC531" s="436"/>
      <c r="BE531" s="365"/>
      <c r="BF531" s="433"/>
      <c r="BG531" s="747" t="str" cm="1">
        <f t="array" ref="BG531">_xlfn.LET(_xlpm.a,_xlfn.XLOOKUP(1,('Number Allocation'!$C$6:$C$1483=BI531)*('Number Allocation'!$D$6:$D$1483=BJ531),'Number Allocation'!$A$6:$A$1483,"..."),IF(_xlpm.a="","...",_xlpm.a))</f>
        <v>...</v>
      </c>
      <c r="BH531" s="747">
        <v>0</v>
      </c>
      <c r="BI531" s="12" t="str">
        <v>Not Declared</v>
      </c>
      <c r="BJ531" s="12" t="str">
        <v>Witney Road Runners</v>
      </c>
      <c r="BK531" s="436"/>
      <c r="BM531" s="365"/>
      <c r="BN531" s="433"/>
      <c r="BO531" s="747" t="str" cm="1">
        <f t="array" ref="BO531">_xlfn.LET(_xlpm.a,_xlfn.XLOOKUP(1,('Number Allocation'!$C$6:$C$1483=BQ531)*('Number Allocation'!$D$6:$D$1483=BR531),'Number Allocation'!$A$6:$A$1483,"..."),IF(_xlpm.a="","...",_xlpm.a))</f>
        <v>...</v>
      </c>
      <c r="BP531" s="747">
        <v>0</v>
      </c>
      <c r="BQ531" s="12" t="str">
        <v>Not Declared</v>
      </c>
      <c r="BR531" s="12" t="str">
        <v>Witney Road Runners</v>
      </c>
      <c r="BS531" s="436"/>
      <c r="BU531" s="365"/>
      <c r="BV531" s="433"/>
      <c r="BW531" s="747" t="str" cm="1">
        <f t="array" ref="BW531">_xlfn.LET(_xlpm.a,_xlfn.XLOOKUP(1,('Number Allocation'!$C$6:$C$1483=BY531)*('Number Allocation'!$D$6:$D$1483=BZ531),'Number Allocation'!$A$6:$A$1483,"..."),IF(_xlpm.a="","...",_xlpm.a))</f>
        <v>...</v>
      </c>
      <c r="BX531" s="747">
        <v>0</v>
      </c>
      <c r="BY531" s="12" t="str">
        <v>Not Declared</v>
      </c>
      <c r="BZ531" s="12" t="str">
        <v>Team Kennet</v>
      </c>
      <c r="CA531" s="747"/>
      <c r="CB531" s="12"/>
      <c r="CC531" s="12"/>
      <c r="CD531" s="433"/>
      <c r="CE531" s="747" t="str" cm="1">
        <f t="array" ref="CE531">_xlfn.LET(_xlpm.a,_xlfn.XLOOKUP(1,('Number Allocation'!$C$6:$C$1483=CG531)*('Number Allocation'!$D$6:$D$1483=CH531),'Number Allocation'!$A$6:$A$1483,"..."),IF(_xlpm.a="","...",_xlpm.a))</f>
        <v>...</v>
      </c>
      <c r="CF531" s="747">
        <v>0</v>
      </c>
      <c r="CG531" s="12" t="str">
        <v>Not Declared</v>
      </c>
      <c r="CH531" s="12" t="str">
        <v>Abingdon AC</v>
      </c>
      <c r="CI531" s="747"/>
      <c r="CJ531" s="12"/>
      <c r="CK531" s="12"/>
      <c r="CL531" s="433"/>
      <c r="CM531" s="747" t="str" cm="1">
        <f t="array" ref="CM531">_xlfn.LET(_xlpm.a,_xlfn.XLOOKUP(1,('Number Allocation'!$C$6:$C$1483=CO531)*('Number Allocation'!$D$6:$D$1483=CP531),'Number Allocation'!$A$6:$A$1483,"..."),IF(_xlpm.a="","...",_xlpm.a))</f>
        <v>...</v>
      </c>
      <c r="CN531" s="747">
        <v>0</v>
      </c>
      <c r="CO531" s="12" t="str">
        <v>Not Declared</v>
      </c>
      <c r="CP531" s="12" t="str">
        <v>White Horse Harriers</v>
      </c>
      <c r="CQ531" s="747"/>
      <c r="CR531" s="12"/>
      <c r="CS531" s="12"/>
      <c r="CT531" s="433"/>
      <c r="CU531" s="747" t="str" cm="1">
        <f t="array" ref="CU531">_xlfn.LET(_xlpm.a,_xlfn.XLOOKUP(1,('Number Allocation'!$C$6:$C$1483=CW531)*('Number Allocation'!$D$6:$D$1483=CX531),'Number Allocation'!$A$6:$A$1483,"..."),IF(_xlpm.a="","...",_xlpm.a))</f>
        <v>...</v>
      </c>
      <c r="CV531" s="747">
        <v>0</v>
      </c>
      <c r="CW531" s="12" t="str">
        <v>Not Declared</v>
      </c>
      <c r="CX531" s="12" t="str">
        <v>Banbury Harriers AC</v>
      </c>
      <c r="CY531" s="747"/>
      <c r="CZ531" s="12"/>
      <c r="DA531" s="12"/>
      <c r="DB531" s="433"/>
      <c r="DC531" s="747" t="str" cm="1">
        <f t="array" ref="DC531">_xlfn.LET(_xlpm.a,_xlfn.XLOOKUP(1,('Number Allocation'!$C$6:$C$1483=DE531)*('Number Allocation'!$D$6:$D$1483=DF531),'Number Allocation'!$A$6:$A$1483,"..."),IF(_xlpm.a="","...",_xlpm.a))</f>
        <v>...</v>
      </c>
      <c r="DD531" s="747">
        <v>0</v>
      </c>
      <c r="DE531" s="12" t="str">
        <v>Not Declared</v>
      </c>
      <c r="DF531" s="12" t="str">
        <v>White Horse Harriers</v>
      </c>
      <c r="DG531" s="747"/>
      <c r="DH531" s="12"/>
      <c r="DI531" s="12"/>
      <c r="DJ531" s="433"/>
      <c r="DK531" s="747" t="str" cm="1">
        <f t="array" ref="DK531">_xlfn.LET(_xlpm.a,_xlfn.XLOOKUP(1,('Number Allocation'!$C$6:$C$1483=DM531)*('Number Allocation'!$D$6:$D$1483=DN531),'Number Allocation'!$A$6:$A$1483,"..."),IF(_xlpm.a="","...",_xlpm.a))</f>
        <v>...</v>
      </c>
      <c r="DL531" s="747">
        <v>0</v>
      </c>
      <c r="DM531" s="12" t="str">
        <v>Not Declared</v>
      </c>
      <c r="DN531" s="12" t="str">
        <v>Oxford City AC</v>
      </c>
      <c r="DO531" s="747"/>
      <c r="DP531" s="12"/>
      <c r="DQ531" s="12"/>
      <c r="DT531" s="89"/>
      <c r="DU531" s="89"/>
      <c r="DZ531" s="15"/>
      <c r="EA531" s="15"/>
    </row>
    <row r="532" spans="1:131" s="359" customFormat="1" ht="21" customHeight="1">
      <c r="A532" s="358" t="str">
        <f>A531</f>
        <v>Radley AC</v>
      </c>
      <c r="B532" s="729" t="str">
        <f>Radley!AV$2</f>
        <v>RR</v>
      </c>
      <c r="C532" s="729" t="s">
        <v>65</v>
      </c>
      <c r="D532" s="729" t="str" cm="1">
        <f t="array" ref="D532">_xlfn.LET(_xlpm.x, Radley!$AL$43:$AW$43, _xlpm.y, Radley!$AL$45:$AW$60, _xlpm.z, Radley!$AJ$45:$AJ$60, IF(_xlfn.XLOOKUP($C532,_xlfn.XLOOKUP(D$494,_xlpm.x,_xlpm.y,""),_xlpm.z,"Not Declared")="", "Name not recorded",  _xlfn.XLOOKUP($C532,_xlfn.XLOOKUP(D$494,_xlpm.x,_xlpm.y,""),_xlpm.z,"Not Declared")))</f>
        <v>Not Declared</v>
      </c>
      <c r="E532" s="729" t="str" cm="1">
        <f t="array" ref="E532">_xlfn.LET(_xlpm.x, Radley!$AL$43:$AW$43, _xlpm.y, Radley!$AL$45:$AW$60, _xlpm.z, Radley!$AJ$45:$AJ$60, IF(_xlfn.XLOOKUP($C532,_xlfn.XLOOKUP(E$494,_xlpm.x,_xlpm.y,""),_xlpm.z,"Not Declared")="", "Name not recorded",  _xlfn.XLOOKUP($C532,_xlfn.XLOOKUP(E$494,_xlpm.x,_xlpm.y,""),_xlpm.z,"Not Declared")))</f>
        <v>Not Declared</v>
      </c>
      <c r="F532" s="729" t="str" cm="1">
        <f t="array" ref="F532">_xlfn.LET(_xlpm.x, Radley!$AL$43:$AW$43, _xlpm.y, Radley!$AL$45:$AW$60, _xlpm.z, Radley!$AJ$45:$AJ$60, IF(_xlfn.XLOOKUP($C532,_xlfn.XLOOKUP(F$494,_xlpm.x,_xlpm.y,""),_xlpm.z,"Not Declared")="", "Name not recorded",  _xlfn.XLOOKUP($C532,_xlfn.XLOOKUP(F$494,_xlpm.x,_xlpm.y,""),_xlpm.z,"Not Declared")))</f>
        <v>Not Declared</v>
      </c>
      <c r="G532" s="729" t="str" cm="1">
        <f t="array" ref="G532">_xlfn.LET(_xlpm.x, Radley!$AL$43:$AW$43, _xlpm.y, Radley!$AL$45:$AW$60, _xlpm.z, Radley!$AJ$45:$AJ$60, IF(_xlfn.XLOOKUP($C532,_xlfn.XLOOKUP(G$494,_xlpm.x,_xlpm.y,""),_xlpm.z,"Not Declared")="", "Name not recorded",  _xlfn.XLOOKUP($C532,_xlfn.XLOOKUP(G$494,_xlpm.x,_xlpm.y,""),_xlpm.z,"Not Declared")))</f>
        <v>Not Declared</v>
      </c>
      <c r="H532" s="729" t="str" cm="1">
        <f t="array" ref="H532">_xlfn.LET(_xlpm.x, Radley!$AL$43:$AW$43, _xlpm.y, Radley!$AL$45:$AW$60, _xlpm.z, Radley!$AJ$45:$AJ$60, IF(_xlfn.XLOOKUP($C532,_xlfn.XLOOKUP(H$494,_xlpm.x,_xlpm.y,""),_xlpm.z,"Not Declared")="", "Name not recorded",  _xlfn.XLOOKUP($C532,_xlfn.XLOOKUP(H$494,_xlpm.x,_xlpm.y,""),_xlpm.z,"Not Declared")))</f>
        <v>Not Declared</v>
      </c>
      <c r="I532" s="729" t="str" cm="1">
        <f t="array" ref="I532">_xlfn.LET(_xlpm.x, Radley!$AL$43:$AW$43, _xlpm.y, Radley!$AL$45:$AW$60, _xlpm.z, Radley!$AJ$45:$AJ$60, IF(_xlfn.XLOOKUP($C532,_xlfn.XLOOKUP(I$494,_xlpm.x,_xlpm.y,""),_xlpm.z,"Not Declared")="", "Name not recorded",  _xlfn.XLOOKUP($C532,_xlfn.XLOOKUP(I$494,_xlpm.x,_xlpm.y,""),_xlpm.z,"Not Declared")))</f>
        <v>Not Declared</v>
      </c>
      <c r="J532" s="729" t="str" cm="1">
        <f t="array" ref="J532">_xlfn.LET(_xlpm.x, Radley!$AL$43:$AW$43, _xlpm.y, Radley!$AL$45:$AW$60, _xlpm.z, Radley!$AJ$45:$AJ$60, IF(_xlfn.XLOOKUP($C532,_xlfn.XLOOKUP(J$494,_xlpm.x,_xlpm.y,""),_xlpm.z,"Not Declared")="", "Name not recorded",  _xlfn.XLOOKUP($C532,_xlfn.XLOOKUP(J$494,_xlpm.x,_xlpm.y,""),_xlpm.z,"Not Declared")))</f>
        <v>Not Declared</v>
      </c>
      <c r="K532" s="729" t="str" cm="1">
        <f t="array" ref="K532">_xlfn.LET(_xlpm.x, Radley!$AL$43:$AW$43, _xlpm.y, Radley!$AL$45:$AW$60, _xlpm.z, Radley!$AJ$45:$AJ$60, IF(_xlfn.XLOOKUP($C532,_xlfn.XLOOKUP(K$494,_xlpm.x,_xlpm.y,""),_xlpm.z,"Not Declared")="", "Name not recorded",  _xlfn.XLOOKUP($C532,_xlfn.XLOOKUP(K$494,_xlpm.x,_xlpm.y,""),_xlpm.z,"Not Declared")))</f>
        <v>Not Declared</v>
      </c>
      <c r="L532" s="729" t="str" cm="1">
        <f t="array" ref="L532">_xlfn.LET(_xlpm.x, Radley!$AL$43:$AW$43, _xlpm.y, Radley!$AL$45:$AW$60, _xlpm.z, Radley!$AJ$45:$AJ$60, IF(_xlfn.XLOOKUP($C532,_xlfn.XLOOKUP(L$494,_xlpm.x,_xlpm.y,""),_xlpm.z,"Not Declared")="", "Name not recorded",  _xlfn.XLOOKUP($C532,_xlfn.XLOOKUP(L$494,_xlpm.x,_xlpm.y,""),_xlpm.z,"Not Declared")))</f>
        <v>Not Declared</v>
      </c>
      <c r="M532" s="729" t="str" cm="1">
        <f t="array" ref="M532">_xlfn.LET(_xlpm.x, Radley!$AL$43:$AW$43, _xlpm.y, Radley!$AL$45:$AW$60, _xlpm.z, Radley!$AJ$45:$AJ$60, IF(_xlfn.XLOOKUP($C532,_xlfn.XLOOKUP(M$494,_xlpm.x,_xlpm.y,""),_xlpm.z,"Not Declared")="", "Name not recorded",  _xlfn.XLOOKUP($C532,_xlfn.XLOOKUP(M$494,_xlpm.x,_xlpm.y,""),_xlpm.z,"Not Declared")))</f>
        <v>Not Declared</v>
      </c>
      <c r="N532" s="729" t="str" cm="1">
        <f t="array" ref="N532">_xlfn.LET(_xlpm.x, Radley!$AL$43:$AW$43, _xlpm.y, Radley!$AL$45:$AW$60, _xlpm.z, Radley!$AJ$45:$AJ$60, IF(_xlfn.XLOOKUP($C532,_xlfn.XLOOKUP(N$494,_xlpm.x,_xlpm.y,""),_xlpm.z,"Not Declared")="", "Name not recorded",  _xlfn.XLOOKUP($C532,_xlfn.XLOOKUP(N$494,_xlpm.x,_xlpm.y,""),_xlpm.z,"Not Declared")))</f>
        <v>Not Declared</v>
      </c>
      <c r="O532" s="729" t="str" cm="1">
        <f t="array" ref="O532">_xlfn.LET(_xlpm.x, Radley!$AL$43:$AW$43, _xlpm.y, Radley!$AL$45:$AW$60, _xlpm.z, Radley!$AJ$45:$AJ$60, IF(_xlfn.XLOOKUP($C532,_xlfn.XLOOKUP(O$494,_xlpm.x,_xlpm.y,""),_xlpm.z,"Not Declared")="", "Name not recorded",  _xlfn.XLOOKUP($C532,_xlfn.XLOOKUP(O$494,_xlpm.x,_xlpm.y,""),_xlpm.z,"Not Declared")))</f>
        <v>Not Declared</v>
      </c>
      <c r="P532" s="732"/>
      <c r="Q532" s="732"/>
      <c r="R532" s="732"/>
      <c r="S532" s="732"/>
      <c r="T532" s="732"/>
      <c r="U532" s="732"/>
      <c r="V532" s="732"/>
      <c r="W532" s="732"/>
      <c r="X532" s="732"/>
      <c r="Z532" s="433"/>
      <c r="AA532" s="747" t="str" cm="1">
        <f t="array" ref="AA532">_xlfn.LET(_xlpm.a,_xlfn.XLOOKUP(1,('Number Allocation'!$C$6:$C$1483=AC532)*('Number Allocation'!$D$6:$D$1483=AD532),'Number Allocation'!$A$6:$A$1483,"..."),IF(_xlpm.a="","...",_xlpm.a))</f>
        <v>...</v>
      </c>
      <c r="AB532" s="747">
        <v>0</v>
      </c>
      <c r="AC532" s="12" t="str">
        <v>Not Declared</v>
      </c>
      <c r="AD532" s="12" t="str">
        <v>Abingdon AC</v>
      </c>
      <c r="AE532" s="436"/>
      <c r="AG532" s="365"/>
      <c r="AH532" s="433"/>
      <c r="AI532" s="747" t="str" cm="1">
        <f t="array" ref="AI532">_xlfn.LET(_xlpm.a,_xlfn.XLOOKUP(1,('Number Allocation'!$C$6:$C$1483=AK532)*('Number Allocation'!$D$6:$D$1483=AL532),'Number Allocation'!$A$6:$A$1483,"..."),IF(_xlpm.a="","...",_xlpm.a))</f>
        <v>...</v>
      </c>
      <c r="AJ532" s="747">
        <v>0</v>
      </c>
      <c r="AK532" s="12" t="str">
        <v>Not Declared</v>
      </c>
      <c r="AL532" s="12" t="str">
        <v>Bicester AC</v>
      </c>
      <c r="AM532" s="436"/>
      <c r="AO532" s="365"/>
      <c r="AP532" s="433"/>
      <c r="AQ532" s="747" t="str" cm="1">
        <f t="array" ref="AQ532">_xlfn.LET(_xlpm.a,_xlfn.XLOOKUP(1,('Number Allocation'!$C$6:$C$1483=AS532)*('Number Allocation'!$D$6:$D$1483=AT532),'Number Allocation'!$A$6:$A$1483,"..."),IF(_xlpm.a="","...",_xlpm.a))</f>
        <v>...</v>
      </c>
      <c r="AR532" s="747">
        <v>0</v>
      </c>
      <c r="AS532" s="12" t="str">
        <v>Not Declared</v>
      </c>
      <c r="AT532" s="12" t="str">
        <v>Bicester AC</v>
      </c>
      <c r="AU532" s="436"/>
      <c r="AW532" s="365"/>
      <c r="AX532" s="433"/>
      <c r="AY532" s="747" t="str" cm="1">
        <f t="array" ref="AY532">_xlfn.LET(_xlpm.a,_xlfn.XLOOKUP(1,('Number Allocation'!$C$6:$C$1483=BA532)*('Number Allocation'!$D$6:$D$1483=BB532),'Number Allocation'!$A$6:$A$1483,"..."),IF(_xlpm.a="","...",_xlpm.a))</f>
        <v>...</v>
      </c>
      <c r="AZ532" s="747">
        <v>0</v>
      </c>
      <c r="BA532" s="12" t="str">
        <v>Not Declared</v>
      </c>
      <c r="BB532" s="12" t="str">
        <v>White Horse Harriers</v>
      </c>
      <c r="BC532" s="436"/>
      <c r="BE532" s="365"/>
      <c r="BF532" s="433"/>
      <c r="BG532" s="747" t="str" cm="1">
        <f t="array" ref="BG532">_xlfn.LET(_xlpm.a,_xlfn.XLOOKUP(1,('Number Allocation'!$C$6:$C$1483=BI532)*('Number Allocation'!$D$6:$D$1483=BJ532),'Number Allocation'!$A$6:$A$1483,"..."),IF(_xlpm.a="","...",_xlpm.a))</f>
        <v>...</v>
      </c>
      <c r="BH532" s="747">
        <v>0</v>
      </c>
      <c r="BI532" s="12" t="str">
        <v>Not Declared</v>
      </c>
      <c r="BJ532" s="12" t="str">
        <v>Oxford City AC</v>
      </c>
      <c r="BK532" s="436"/>
      <c r="BM532" s="365"/>
      <c r="BN532" s="433"/>
      <c r="BO532" s="747" t="str" cm="1">
        <f t="array" ref="BO532">_xlfn.LET(_xlpm.a,_xlfn.XLOOKUP(1,('Number Allocation'!$C$6:$C$1483=BQ532)*('Number Allocation'!$D$6:$D$1483=BR532),'Number Allocation'!$A$6:$A$1483,"..."),IF(_xlpm.a="","...",_xlpm.a))</f>
        <v>...</v>
      </c>
      <c r="BP532" s="747">
        <v>0</v>
      </c>
      <c r="BQ532" s="12" t="str">
        <v>Not Declared</v>
      </c>
      <c r="BR532" s="12" t="str">
        <v>Radley AC</v>
      </c>
      <c r="BS532" s="436"/>
      <c r="BU532" s="365"/>
      <c r="BV532" s="433"/>
      <c r="BW532" s="747" t="str" cm="1">
        <f t="array" ref="BW532">_xlfn.LET(_xlpm.a,_xlfn.XLOOKUP(1,('Number Allocation'!$C$6:$C$1483=BY532)*('Number Allocation'!$D$6:$D$1483=BZ532),'Number Allocation'!$A$6:$A$1483,"..."),IF(_xlpm.a="","...",_xlpm.a))</f>
        <v>...</v>
      </c>
      <c r="BX532" s="747">
        <v>0</v>
      </c>
      <c r="BY532" s="12" t="str">
        <v>Not Declared</v>
      </c>
      <c r="BZ532" s="12" t="str">
        <v>Oxford City AC</v>
      </c>
      <c r="CA532" s="747"/>
      <c r="CB532" s="3"/>
      <c r="CC532" s="3"/>
      <c r="CD532" s="433"/>
      <c r="CE532" s="747" t="str" cm="1">
        <f t="array" ref="CE532">_xlfn.LET(_xlpm.a,_xlfn.XLOOKUP(1,('Number Allocation'!$C$6:$C$1483=CG532)*('Number Allocation'!$D$6:$D$1483=CH532),'Number Allocation'!$A$6:$A$1483,"..."),IF(_xlpm.a="","...",_xlpm.a))</f>
        <v>...</v>
      </c>
      <c r="CF532" s="747">
        <v>0</v>
      </c>
      <c r="CG532" s="12" t="str">
        <v>Not Declared</v>
      </c>
      <c r="CH532" s="12" t="str">
        <v>White Horse Harriers</v>
      </c>
      <c r="CI532" s="747"/>
      <c r="CJ532" s="3"/>
      <c r="CK532" s="3"/>
      <c r="CL532" s="433"/>
      <c r="CM532" s="747" t="str" cm="1">
        <f t="array" ref="CM532">_xlfn.LET(_xlpm.a,_xlfn.XLOOKUP(1,('Number Allocation'!$C$6:$C$1483=CO532)*('Number Allocation'!$D$6:$D$1483=CP532),'Number Allocation'!$A$6:$A$1483,"..."),IF(_xlpm.a="","...",_xlpm.a))</f>
        <v>...</v>
      </c>
      <c r="CN532" s="747">
        <v>0</v>
      </c>
      <c r="CO532" s="12" t="str">
        <v>Not Declared</v>
      </c>
      <c r="CP532" s="12" t="str">
        <v>Witney Road Runners</v>
      </c>
      <c r="CQ532" s="747"/>
      <c r="CR532" s="3"/>
      <c r="CS532" s="3"/>
      <c r="CT532" s="433"/>
      <c r="CU532" s="747" t="str" cm="1">
        <f t="array" ref="CU532">_xlfn.LET(_xlpm.a,_xlfn.XLOOKUP(1,('Number Allocation'!$C$6:$C$1483=CW532)*('Number Allocation'!$D$6:$D$1483=CX532),'Number Allocation'!$A$6:$A$1483,"..."),IF(_xlpm.a="","...",_xlpm.a))</f>
        <v>...</v>
      </c>
      <c r="CV532" s="747">
        <v>0</v>
      </c>
      <c r="CW532" s="12" t="str">
        <v>Not Declared</v>
      </c>
      <c r="CX532" s="12" t="str">
        <v>Radley AC</v>
      </c>
      <c r="CY532" s="747"/>
      <c r="CZ532" s="3"/>
      <c r="DA532" s="3"/>
      <c r="DB532" s="433"/>
      <c r="DC532" s="747" t="str" cm="1">
        <f t="array" ref="DC532">_xlfn.LET(_xlpm.a,_xlfn.XLOOKUP(1,('Number Allocation'!$C$6:$C$1483=DE532)*('Number Allocation'!$D$6:$D$1483=DF532),'Number Allocation'!$A$6:$A$1483,"..."),IF(_xlpm.a="","...",_xlpm.a))</f>
        <v>...</v>
      </c>
      <c r="DD532" s="747">
        <v>0</v>
      </c>
      <c r="DE532" s="12" t="str">
        <v>Not Declared</v>
      </c>
      <c r="DF532" s="12" t="str">
        <v>Witney Road Runners</v>
      </c>
      <c r="DG532" s="747"/>
      <c r="DH532" s="3"/>
      <c r="DI532" s="3"/>
      <c r="DJ532" s="433"/>
      <c r="DK532" s="747" t="str" cm="1">
        <f t="array" ref="DK532">_xlfn.LET(_xlpm.a,_xlfn.XLOOKUP(1,('Number Allocation'!$C$6:$C$1483=DM532)*('Number Allocation'!$D$6:$D$1483=DN532),'Number Allocation'!$A$6:$A$1483,"..."),IF(_xlpm.a="","...",_xlpm.a))</f>
        <v>...</v>
      </c>
      <c r="DL532" s="747">
        <v>0</v>
      </c>
      <c r="DM532" s="12" t="str">
        <v>Not Declared</v>
      </c>
      <c r="DN532" s="12" t="str">
        <v>Witney Road Runners</v>
      </c>
      <c r="DO532" s="747"/>
      <c r="DP532" s="3"/>
      <c r="DQ532" s="3"/>
      <c r="DR532" s="88"/>
      <c r="DS532" s="88"/>
      <c r="DT532" s="88"/>
      <c r="DZ532" s="15"/>
      <c r="EA532" s="15"/>
    </row>
    <row r="533" spans="1:131" s="359" customFormat="1" ht="21" customHeight="1">
      <c r="A533" s="358" t="str">
        <f>A531</f>
        <v>Radley AC</v>
      </c>
      <c r="B533" s="729"/>
      <c r="C533" s="729" t="s">
        <v>517</v>
      </c>
      <c r="D533" s="729" t="str" cm="1">
        <f t="array" ref="D533">_xlfn.LET(_xlpm.x, Radley!$AL$43:$AW$43, _xlpm.y, Radley!$AL$45:$AW$60, _xlpm.z, Radley!$AJ$45:$AJ$60, IF(_xlfn.XLOOKUP($C533,_xlfn.XLOOKUP(D$494,_xlpm.x,_xlpm.y,""),_xlpm.z,"Not Declared")="", "Name not recorded",  _xlfn.XLOOKUP($C533,_xlfn.XLOOKUP(D$494,_xlpm.x,_xlpm.y,""),_xlpm.z,"Not Declared")))</f>
        <v>Not Declared</v>
      </c>
      <c r="E533" s="729" t="str" cm="1">
        <f t="array" ref="E533">_xlfn.LET(_xlpm.x, Radley!$AL$43:$AW$43, _xlpm.y, Radley!$AL$45:$AW$60, _xlpm.z, Radley!$AJ$45:$AJ$60, IF(_xlfn.XLOOKUP($C533,_xlfn.XLOOKUP(E$494,_xlpm.x,_xlpm.y,""),_xlpm.z,"Not Declared")="", "Name not recorded",  _xlfn.XLOOKUP($C533,_xlfn.XLOOKUP(E$494,_xlpm.x,_xlpm.y,""),_xlpm.z,"Not Declared")))</f>
        <v>Not Declared</v>
      </c>
      <c r="F533" s="729" t="str" cm="1">
        <f t="array" ref="F533">_xlfn.LET(_xlpm.x, Radley!$AL$43:$AW$43, _xlpm.y, Radley!$AL$45:$AW$60, _xlpm.z, Radley!$AJ$45:$AJ$60, IF(_xlfn.XLOOKUP($C533,_xlfn.XLOOKUP(F$494,_xlpm.x,_xlpm.y,""),_xlpm.z,"Not Declared")="", "Name not recorded",  _xlfn.XLOOKUP($C533,_xlfn.XLOOKUP(F$494,_xlpm.x,_xlpm.y,""),_xlpm.z,"Not Declared")))</f>
        <v>Not Declared</v>
      </c>
      <c r="G533" s="729" t="str" cm="1">
        <f t="array" ref="G533">_xlfn.LET(_xlpm.x, Radley!$AL$43:$AW$43, _xlpm.y, Radley!$AL$45:$AW$60, _xlpm.z, Radley!$AJ$45:$AJ$60, IF(_xlfn.XLOOKUP($C533,_xlfn.XLOOKUP(G$494,_xlpm.x,_xlpm.y,""),_xlpm.z,"Not Declared")="", "Name not recorded",  _xlfn.XLOOKUP($C533,_xlfn.XLOOKUP(G$494,_xlpm.x,_xlpm.y,""),_xlpm.z,"Not Declared")))</f>
        <v>Not Declared</v>
      </c>
      <c r="H533" s="729" t="str" cm="1">
        <f t="array" ref="H533">_xlfn.LET(_xlpm.x, Radley!$AL$43:$AW$43, _xlpm.y, Radley!$AL$45:$AW$60, _xlpm.z, Radley!$AJ$45:$AJ$60, IF(_xlfn.XLOOKUP($C533,_xlfn.XLOOKUP(H$494,_xlpm.x,_xlpm.y,""),_xlpm.z,"Not Declared")="", "Name not recorded",  _xlfn.XLOOKUP($C533,_xlfn.XLOOKUP(H$494,_xlpm.x,_xlpm.y,""),_xlpm.z,"Not Declared")))</f>
        <v>Not Declared</v>
      </c>
      <c r="I533" s="729" t="str" cm="1">
        <f t="array" ref="I533">_xlfn.LET(_xlpm.x, Radley!$AL$43:$AW$43, _xlpm.y, Radley!$AL$45:$AW$60, _xlpm.z, Radley!$AJ$45:$AJ$60, IF(_xlfn.XLOOKUP($C533,_xlfn.XLOOKUP(I$494,_xlpm.x,_xlpm.y,""),_xlpm.z,"Not Declared")="", "Name not recorded",  _xlfn.XLOOKUP($C533,_xlfn.XLOOKUP(I$494,_xlpm.x,_xlpm.y,""),_xlpm.z,"Not Declared")))</f>
        <v>Not Declared</v>
      </c>
      <c r="J533" s="729" t="str" cm="1">
        <f t="array" ref="J533">_xlfn.LET(_xlpm.x, Radley!$AL$43:$AW$43, _xlpm.y, Radley!$AL$45:$AW$60, _xlpm.z, Radley!$AJ$45:$AJ$60, IF(_xlfn.XLOOKUP($C533,_xlfn.XLOOKUP(J$494,_xlpm.x,_xlpm.y,""),_xlpm.z,"Not Declared")="", "Name not recorded",  _xlfn.XLOOKUP($C533,_xlfn.XLOOKUP(J$494,_xlpm.x,_xlpm.y,""),_xlpm.z,"Not Declared")))</f>
        <v>Not Declared</v>
      </c>
      <c r="K533" s="729" t="str" cm="1">
        <f t="array" ref="K533">_xlfn.LET(_xlpm.x, Radley!$AL$43:$AW$43, _xlpm.y, Radley!$AL$45:$AW$60, _xlpm.z, Radley!$AJ$45:$AJ$60, IF(_xlfn.XLOOKUP($C533,_xlfn.XLOOKUP(K$494,_xlpm.x,_xlpm.y,""),_xlpm.z,"Not Declared")="", "Name not recorded",  _xlfn.XLOOKUP($C533,_xlfn.XLOOKUP(K$494,_xlpm.x,_xlpm.y,""),_xlpm.z,"Not Declared")))</f>
        <v>Not Declared</v>
      </c>
      <c r="L533" s="729" t="str" cm="1">
        <f t="array" ref="L533">_xlfn.LET(_xlpm.x, Radley!$AL$43:$AW$43, _xlpm.y, Radley!$AL$45:$AW$60, _xlpm.z, Radley!$AJ$45:$AJ$60, IF(_xlfn.XLOOKUP($C533,_xlfn.XLOOKUP(L$494,_xlpm.x,_xlpm.y,""),_xlpm.z,"Not Declared")="", "Name not recorded",  _xlfn.XLOOKUP($C533,_xlfn.XLOOKUP(L$494,_xlpm.x,_xlpm.y,""),_xlpm.z,"Not Declared")))</f>
        <v>Not Declared</v>
      </c>
      <c r="M533" s="729" t="str" cm="1">
        <f t="array" ref="M533">_xlfn.LET(_xlpm.x, Radley!$AL$43:$AW$43, _xlpm.y, Radley!$AL$45:$AW$60, _xlpm.z, Radley!$AJ$45:$AJ$60, IF(_xlfn.XLOOKUP($C533,_xlfn.XLOOKUP(M$494,_xlpm.x,_xlpm.y,""),_xlpm.z,"Not Declared")="", "Name not recorded",  _xlfn.XLOOKUP($C533,_xlfn.XLOOKUP(M$494,_xlpm.x,_xlpm.y,""),_xlpm.z,"Not Declared")))</f>
        <v>Not Declared</v>
      </c>
      <c r="N533" s="729" t="str" cm="1">
        <f t="array" ref="N533">_xlfn.LET(_xlpm.x, Radley!$AL$43:$AW$43, _xlpm.y, Radley!$AL$45:$AW$60, _xlpm.z, Radley!$AJ$45:$AJ$60, IF(_xlfn.XLOOKUP($C533,_xlfn.XLOOKUP(N$494,_xlpm.x,_xlpm.y,""),_xlpm.z,"Not Declared")="", "Name not recorded",  _xlfn.XLOOKUP($C533,_xlfn.XLOOKUP(N$494,_xlpm.x,_xlpm.y,""),_xlpm.z,"Not Declared")))</f>
        <v>Not Declared</v>
      </c>
      <c r="O533" s="729" t="str" cm="1">
        <f t="array" ref="O533">_xlfn.LET(_xlpm.x, Radley!$AL$43:$AW$43, _xlpm.y, Radley!$AL$45:$AW$60, _xlpm.z, Radley!$AJ$45:$AJ$60, IF(_xlfn.XLOOKUP($C533,_xlfn.XLOOKUP(O$494,_xlpm.x,_xlpm.y,""),_xlpm.z,"Not Declared")="", "Name not recorded",  _xlfn.XLOOKUP($C533,_xlfn.XLOOKUP(O$494,_xlpm.x,_xlpm.y,""),_xlpm.z,"Not Declared")))</f>
        <v>Not Declared</v>
      </c>
      <c r="P533" s="79" t="s">
        <v>517</v>
      </c>
      <c r="Q533" s="729" t="s">
        <v>319</v>
      </c>
      <c r="R533" s="729" t="s">
        <v>320</v>
      </c>
      <c r="S533" s="729" t="s">
        <v>321</v>
      </c>
      <c r="T533" s="729" t="str" cm="1">
        <f t="array" ref="T533">_xlfn.LET(_xlpm.x,Radley!$AL$43:$AX$43, _xlpm.y, Radley!$AL$45:$AX$60, _xlpm.z, Radley!$AJ$45:$AJ$60, IF(_xlfn.XLOOKUP(P533,_xlfn.XLOOKUP(T$494,_xlpm.x,_xlpm.y,""),_xlpm.z,"Not Declared")="", "Name not recorded",  _xlfn.XLOOKUP(P533,_xlfn.XLOOKUP(T$494,_xlpm.x,_xlpm.y,""),_xlpm.z,"Not Declared")))</f>
        <v>Not Declared</v>
      </c>
      <c r="U533" s="729" t="str" cm="1">
        <f t="array" ref="U533">_xlfn.LET(_xlpm.x,Radley!$AL$43:$AX$43, _xlpm.y, Radley!$AL$45:$AX$60, _xlpm.z, Radley!$AJ$45:$AJ$60, IF(_xlfn.XLOOKUP(Q533,_xlfn.XLOOKUP(U$494,_xlpm.x,_xlpm.y,""),_xlpm.z,"Not Declared")="", "Name not recorded",  _xlfn.XLOOKUP(Q533,_xlfn.XLOOKUP(U$494,_xlpm.x,_xlpm.y,""),_xlpm.z,"Not Declared")))</f>
        <v>Not Declared</v>
      </c>
      <c r="V533" s="729" t="str" cm="1">
        <f t="array" ref="V533">_xlfn.LET(_xlpm.x,Radley!$AL$43:$AX$43, _xlpm.y, Radley!$AL$45:$AX$60, _xlpm.z, Radley!$AJ$45:$AJ$60, IF(_xlfn.XLOOKUP(R533,_xlfn.XLOOKUP(V$494,_xlpm.x,_xlpm.y,""),_xlpm.z,"Not Declared")="", "Name not recorded",  _xlfn.XLOOKUP(R533,_xlfn.XLOOKUP(V$494,_xlpm.x,_xlpm.y,""),_xlpm.z,"Not Declared")))</f>
        <v>Not Declared</v>
      </c>
      <c r="W533" s="729" t="str" cm="1">
        <f t="array" ref="W533">_xlfn.LET(_xlpm.x,Radley!$AL$43:$AX$43, _xlpm.y, Radley!$AL$45:$AX$60, _xlpm.z, Radley!$AJ$45:$AJ$60, IF(_xlfn.XLOOKUP(S533,_xlfn.XLOOKUP(W$494,_xlpm.x,_xlpm.y,""),_xlpm.z,"Not Declared")="", "Name not recorded",  _xlfn.XLOOKUP(S533,_xlfn.XLOOKUP(W$494,_xlpm.x,_xlpm.y,""),_xlpm.z,"Not Declared")))</f>
        <v>Not Declared</v>
      </c>
      <c r="X533" s="358" t="str">
        <f>_xlfn.TEXTJOIN(", ",,T533:W533)</f>
        <v>Not Declared, Not Declared, Not Declared, Not Declared</v>
      </c>
      <c r="Z533" s="433"/>
      <c r="AA533" s="747" t="str" cm="1">
        <f t="array" ref="AA533">_xlfn.LET(_xlpm.a,_xlfn.XLOOKUP(1,('Number Allocation'!$C$6:$C$1483=AC533)*('Number Allocation'!$D$6:$D$1483=AD533),'Number Allocation'!$A$6:$A$1483,"..."),IF(_xlpm.a="","...",_xlpm.a))</f>
        <v>...</v>
      </c>
      <c r="AB533" s="747">
        <v>0</v>
      </c>
      <c r="AC533" s="12" t="str">
        <v>Not Declared</v>
      </c>
      <c r="AD533" s="12" t="str">
        <v>Bicester AC</v>
      </c>
      <c r="AE533" s="436"/>
      <c r="AG533" s="365"/>
      <c r="AH533" s="433"/>
      <c r="AI533" s="747" t="str" cm="1">
        <f t="array" ref="AI533">_xlfn.LET(_xlpm.a,_xlfn.XLOOKUP(1,('Number Allocation'!$C$6:$C$1483=AK533)*('Number Allocation'!$D$6:$D$1483=AL533),'Number Allocation'!$A$6:$A$1483,"..."),IF(_xlpm.a="","...",_xlpm.a))</f>
        <v>...</v>
      </c>
      <c r="AJ533" s="747">
        <v>0</v>
      </c>
      <c r="AK533" s="12" t="str">
        <v>Not Declared</v>
      </c>
      <c r="AL533" s="12" t="str">
        <v>Oxford City AC</v>
      </c>
      <c r="AM533" s="436"/>
      <c r="AO533" s="365"/>
      <c r="AP533" s="433"/>
      <c r="AQ533" s="747" t="str" cm="1">
        <f t="array" ref="AQ533">_xlfn.LET(_xlpm.a,_xlfn.XLOOKUP(1,('Number Allocation'!$C$6:$C$1483=AS533)*('Number Allocation'!$D$6:$D$1483=AT533),'Number Allocation'!$A$6:$A$1483,"..."),IF(_xlpm.a="","...",_xlpm.a))</f>
        <v>...</v>
      </c>
      <c r="AR533" s="747">
        <v>0</v>
      </c>
      <c r="AS533" s="12" t="str">
        <v>Not Declared</v>
      </c>
      <c r="AT533" s="12" t="str">
        <v>Team Kennet</v>
      </c>
      <c r="AU533" s="436"/>
      <c r="AW533" s="365"/>
      <c r="AX533" s="433"/>
      <c r="AY533" s="747" t="str" cm="1">
        <f t="array" ref="AY533">_xlfn.LET(_xlpm.a,_xlfn.XLOOKUP(1,('Number Allocation'!$C$6:$C$1483=BA533)*('Number Allocation'!$D$6:$D$1483=BB533),'Number Allocation'!$A$6:$A$1483,"..."),IF(_xlpm.a="","...",_xlpm.a))</f>
        <v>...</v>
      </c>
      <c r="AZ533" s="747">
        <v>0</v>
      </c>
      <c r="BA533" s="12" t="str">
        <v>Not Declared</v>
      </c>
      <c r="BB533" s="12" t="str">
        <v>Bicester AC</v>
      </c>
      <c r="BC533" s="436"/>
      <c r="BE533" s="365"/>
      <c r="BF533" s="433"/>
      <c r="BG533" s="747" t="str" cm="1">
        <f t="array" ref="BG533">_xlfn.LET(_xlpm.a,_xlfn.XLOOKUP(1,('Number Allocation'!$C$6:$C$1483=BI533)*('Number Allocation'!$D$6:$D$1483=BJ533),'Number Allocation'!$A$6:$A$1483,"..."),IF(_xlpm.a="","...",_xlpm.a))</f>
        <v>...</v>
      </c>
      <c r="BH533" s="747">
        <v>0</v>
      </c>
      <c r="BI533" s="12" t="str">
        <v>Not Declared</v>
      </c>
      <c r="BJ533" s="12" t="str">
        <v>Bicester AC</v>
      </c>
      <c r="BK533" s="436"/>
      <c r="BM533" s="365"/>
      <c r="BN533" s="433"/>
      <c r="BO533" s="747" t="str" cm="1">
        <f t="array" ref="BO533">_xlfn.LET(_xlpm.a,_xlfn.XLOOKUP(1,('Number Allocation'!$C$6:$C$1483=BQ533)*('Number Allocation'!$D$6:$D$1483=BR533),'Number Allocation'!$A$6:$A$1483,"..."),IF(_xlpm.a="","...",_xlpm.a))</f>
        <v>...</v>
      </c>
      <c r="BP533" s="747">
        <v>0</v>
      </c>
      <c r="BQ533" s="12" t="str">
        <v>Not Declared</v>
      </c>
      <c r="BR533" s="12" t="str">
        <v>Banbury Harriers AC</v>
      </c>
      <c r="BS533" s="436"/>
      <c r="BU533" s="365"/>
      <c r="BV533" s="433"/>
      <c r="BW533" s="747" t="str" cm="1">
        <f t="array" ref="BW533">_xlfn.LET(_xlpm.a,_xlfn.XLOOKUP(1,('Number Allocation'!$C$6:$C$1483=BY533)*('Number Allocation'!$D$6:$D$1483=BZ533),'Number Allocation'!$A$6:$A$1483,"..."),IF(_xlpm.a="","...",_xlpm.a))</f>
        <v>...</v>
      </c>
      <c r="BX533" s="747">
        <v>0</v>
      </c>
      <c r="BY533" s="12" t="str">
        <v>Not Declared</v>
      </c>
      <c r="BZ533" s="12" t="str">
        <v>Bicester AC</v>
      </c>
      <c r="CA533" s="747"/>
      <c r="CB533" s="3"/>
      <c r="CC533" s="3"/>
      <c r="CD533" s="433"/>
      <c r="CE533" s="747" t="str" cm="1">
        <f t="array" ref="CE533">_xlfn.LET(_xlpm.a,_xlfn.XLOOKUP(1,('Number Allocation'!$C$6:$C$1483=CG533)*('Number Allocation'!$D$6:$D$1483=CH533),'Number Allocation'!$A$6:$A$1483,"..."),IF(_xlpm.a="","...",_xlpm.a))</f>
        <v>...</v>
      </c>
      <c r="CF533" s="747">
        <v>0</v>
      </c>
      <c r="CG533" s="12" t="str">
        <v>Not Declared</v>
      </c>
      <c r="CH533" s="12" t="str">
        <v>Witney Road Runners</v>
      </c>
      <c r="CI533" s="747"/>
      <c r="CJ533" s="3"/>
      <c r="CK533" s="3"/>
      <c r="CL533" s="433"/>
      <c r="CM533" s="747" t="str" cm="1">
        <f t="array" ref="CM533">_xlfn.LET(_xlpm.a,_xlfn.XLOOKUP(1,('Number Allocation'!$C$6:$C$1483=CO533)*('Number Allocation'!$D$6:$D$1483=CP533),'Number Allocation'!$A$6:$A$1483,"..."),IF(_xlpm.a="","...",_xlpm.a))</f>
        <v>...</v>
      </c>
      <c r="CN533" s="747">
        <v>0</v>
      </c>
      <c r="CO533" s="12" t="str">
        <v>Not Declared</v>
      </c>
      <c r="CP533" s="12" t="str">
        <v>Radley AC</v>
      </c>
      <c r="CQ533" s="747"/>
      <c r="CR533" s="3"/>
      <c r="CS533" s="3"/>
      <c r="CT533" s="433"/>
      <c r="CU533" s="747" t="str" cm="1">
        <f t="array" ref="CU533">_xlfn.LET(_xlpm.a,_xlfn.XLOOKUP(1,('Number Allocation'!$C$6:$C$1483=CW533)*('Number Allocation'!$D$6:$D$1483=CX533),'Number Allocation'!$A$6:$A$1483,"..."),IF(_xlpm.a="","...",_xlpm.a))</f>
        <v>...</v>
      </c>
      <c r="CV533" s="747">
        <v>0</v>
      </c>
      <c r="CW533" s="12" t="str">
        <v>Not Declared</v>
      </c>
      <c r="CX533" s="12" t="str">
        <v>Oxford City AC</v>
      </c>
      <c r="CY533" s="747"/>
      <c r="CZ533" s="3"/>
      <c r="DA533" s="3"/>
      <c r="DB533" s="433"/>
      <c r="DC533" s="747" t="str" cm="1">
        <f t="array" ref="DC533">_xlfn.LET(_xlpm.a,_xlfn.XLOOKUP(1,('Number Allocation'!$C$6:$C$1483=DE533)*('Number Allocation'!$D$6:$D$1483=DF533),'Number Allocation'!$A$6:$A$1483,"..."),IF(_xlpm.a="","...",_xlpm.a))</f>
        <v>...</v>
      </c>
      <c r="DD533" s="747">
        <v>0</v>
      </c>
      <c r="DE533" s="12" t="str">
        <v>Not Declared</v>
      </c>
      <c r="DF533" s="12" t="str">
        <v>Oxford City AC</v>
      </c>
      <c r="DG533" s="747"/>
      <c r="DH533" s="3"/>
      <c r="DI533" s="3"/>
      <c r="DJ533" s="433"/>
      <c r="DK533" s="747" t="str" cm="1">
        <f t="array" ref="DK533">_xlfn.LET(_xlpm.a,_xlfn.XLOOKUP(1,('Number Allocation'!$C$6:$C$1483=DM533)*('Number Allocation'!$D$6:$D$1483=DN533),'Number Allocation'!$A$6:$A$1483,"..."),IF(_xlpm.a="","...",_xlpm.a))</f>
        <v>...</v>
      </c>
      <c r="DL533" s="747">
        <v>0</v>
      </c>
      <c r="DM533" s="12" t="str">
        <v>Not Declared</v>
      </c>
      <c r="DN533" s="12" t="str">
        <v>Bicester AC</v>
      </c>
      <c r="DO533" s="747"/>
      <c r="DP533" s="3"/>
      <c r="DQ533" s="3"/>
      <c r="DR533" s="88"/>
      <c r="DS533" s="88"/>
      <c r="DT533" s="88"/>
      <c r="DZ533" s="15"/>
      <c r="EA533" s="15"/>
    </row>
    <row r="534" spans="1:131" s="359" customFormat="1" ht="21" customHeight="1">
      <c r="A534" s="358" t="str">
        <f t="shared" ref="A534:A538" si="58">A532</f>
        <v>Radley AC</v>
      </c>
      <c r="B534" s="729"/>
      <c r="C534" s="729" t="s">
        <v>319</v>
      </c>
      <c r="D534" s="729" t="str" cm="1">
        <f t="array" ref="D534">_xlfn.LET(_xlpm.x, Radley!$AL$43:$AW$43, _xlpm.y, Radley!$AL$45:$AW$60, _xlpm.z, Radley!$AJ$45:$AJ$60, IF(_xlfn.XLOOKUP($C534,_xlfn.XLOOKUP(D$494,_xlpm.x,_xlpm.y,""),_xlpm.z,"Not Declared")="", "Name not recorded",  _xlfn.XLOOKUP($C534,_xlfn.XLOOKUP(D$494,_xlpm.x,_xlpm.y,""),_xlpm.z,"Not Declared")))</f>
        <v>Not Declared</v>
      </c>
      <c r="E534" s="729" t="str" cm="1">
        <f t="array" ref="E534">_xlfn.LET(_xlpm.x, Radley!$AL$43:$AW$43, _xlpm.y, Radley!$AL$45:$AW$60, _xlpm.z, Radley!$AJ$45:$AJ$60, IF(_xlfn.XLOOKUP($C534,_xlfn.XLOOKUP(E$494,_xlpm.x,_xlpm.y,""),_xlpm.z,"Not Declared")="", "Name not recorded",  _xlfn.XLOOKUP($C534,_xlfn.XLOOKUP(E$494,_xlpm.x,_xlpm.y,""),_xlpm.z,"Not Declared")))</f>
        <v>Not Declared</v>
      </c>
      <c r="F534" s="729" t="str" cm="1">
        <f t="array" ref="F534">_xlfn.LET(_xlpm.x, Radley!$AL$43:$AW$43, _xlpm.y, Radley!$AL$45:$AW$60, _xlpm.z, Radley!$AJ$45:$AJ$60, IF(_xlfn.XLOOKUP($C534,_xlfn.XLOOKUP(F$494,_xlpm.x,_xlpm.y,""),_xlpm.z,"Not Declared")="", "Name not recorded",  _xlfn.XLOOKUP($C534,_xlfn.XLOOKUP(F$494,_xlpm.x,_xlpm.y,""),_xlpm.z,"Not Declared")))</f>
        <v>Not Declared</v>
      </c>
      <c r="G534" s="729" t="str" cm="1">
        <f t="array" ref="G534">_xlfn.LET(_xlpm.x, Radley!$AL$43:$AW$43, _xlpm.y, Radley!$AL$45:$AW$60, _xlpm.z, Radley!$AJ$45:$AJ$60, IF(_xlfn.XLOOKUP($C534,_xlfn.XLOOKUP(G$494,_xlpm.x,_xlpm.y,""),_xlpm.z,"Not Declared")="", "Name not recorded",  _xlfn.XLOOKUP($C534,_xlfn.XLOOKUP(G$494,_xlpm.x,_xlpm.y,""),_xlpm.z,"Not Declared")))</f>
        <v>Not Declared</v>
      </c>
      <c r="H534" s="729" t="str" cm="1">
        <f t="array" ref="H534">_xlfn.LET(_xlpm.x, Radley!$AL$43:$AW$43, _xlpm.y, Radley!$AL$45:$AW$60, _xlpm.z, Radley!$AJ$45:$AJ$60, IF(_xlfn.XLOOKUP($C534,_xlfn.XLOOKUP(H$494,_xlpm.x,_xlpm.y,""),_xlpm.z,"Not Declared")="", "Name not recorded",  _xlfn.XLOOKUP($C534,_xlfn.XLOOKUP(H$494,_xlpm.x,_xlpm.y,""),_xlpm.z,"Not Declared")))</f>
        <v>Not Declared</v>
      </c>
      <c r="I534" s="729" t="str" cm="1">
        <f t="array" ref="I534">_xlfn.LET(_xlpm.x, Radley!$AL$43:$AW$43, _xlpm.y, Radley!$AL$45:$AW$60, _xlpm.z, Radley!$AJ$45:$AJ$60, IF(_xlfn.XLOOKUP($C534,_xlfn.XLOOKUP(I$494,_xlpm.x,_xlpm.y,""),_xlpm.z,"Not Declared")="", "Name not recorded",  _xlfn.XLOOKUP($C534,_xlfn.XLOOKUP(I$494,_xlpm.x,_xlpm.y,""),_xlpm.z,"Not Declared")))</f>
        <v>Not Declared</v>
      </c>
      <c r="J534" s="729" t="str" cm="1">
        <f t="array" ref="J534">_xlfn.LET(_xlpm.x, Radley!$AL$43:$AW$43, _xlpm.y, Radley!$AL$45:$AW$60, _xlpm.z, Radley!$AJ$45:$AJ$60, IF(_xlfn.XLOOKUP($C534,_xlfn.XLOOKUP(J$494,_xlpm.x,_xlpm.y,""),_xlpm.z,"Not Declared")="", "Name not recorded",  _xlfn.XLOOKUP($C534,_xlfn.XLOOKUP(J$494,_xlpm.x,_xlpm.y,""),_xlpm.z,"Not Declared")))</f>
        <v>Not Declared</v>
      </c>
      <c r="K534" s="729" t="str" cm="1">
        <f t="array" ref="K534">_xlfn.LET(_xlpm.x, Radley!$AL$43:$AW$43, _xlpm.y, Radley!$AL$45:$AW$60, _xlpm.z, Radley!$AJ$45:$AJ$60, IF(_xlfn.XLOOKUP($C534,_xlfn.XLOOKUP(K$494,_xlpm.x,_xlpm.y,""),_xlpm.z,"Not Declared")="", "Name not recorded",  _xlfn.XLOOKUP($C534,_xlfn.XLOOKUP(K$494,_xlpm.x,_xlpm.y,""),_xlpm.z,"Not Declared")))</f>
        <v>Not Declared</v>
      </c>
      <c r="L534" s="729" t="str" cm="1">
        <f t="array" ref="L534">_xlfn.LET(_xlpm.x, Radley!$AL$43:$AW$43, _xlpm.y, Radley!$AL$45:$AW$60, _xlpm.z, Radley!$AJ$45:$AJ$60, IF(_xlfn.XLOOKUP($C534,_xlfn.XLOOKUP(L$494,_xlpm.x,_xlpm.y,""),_xlpm.z,"Not Declared")="", "Name not recorded",  _xlfn.XLOOKUP($C534,_xlfn.XLOOKUP(L$494,_xlpm.x,_xlpm.y,""),_xlpm.z,"Not Declared")))</f>
        <v>Not Declared</v>
      </c>
      <c r="M534" s="729" t="str" cm="1">
        <f t="array" ref="M534">_xlfn.LET(_xlpm.x, Radley!$AL$43:$AW$43, _xlpm.y, Radley!$AL$45:$AW$60, _xlpm.z, Radley!$AJ$45:$AJ$60, IF(_xlfn.XLOOKUP($C534,_xlfn.XLOOKUP(M$494,_xlpm.x,_xlpm.y,""),_xlpm.z,"Not Declared")="", "Name not recorded",  _xlfn.XLOOKUP($C534,_xlfn.XLOOKUP(M$494,_xlpm.x,_xlpm.y,""),_xlpm.z,"Not Declared")))</f>
        <v>Not Declared</v>
      </c>
      <c r="N534" s="729" t="str" cm="1">
        <f t="array" ref="N534">_xlfn.LET(_xlpm.x, Radley!$AL$43:$AW$43, _xlpm.y, Radley!$AL$45:$AW$60, _xlpm.z, Radley!$AJ$45:$AJ$60, IF(_xlfn.XLOOKUP($C534,_xlfn.XLOOKUP(N$494,_xlpm.x,_xlpm.y,""),_xlpm.z,"Not Declared")="", "Name not recorded",  _xlfn.XLOOKUP($C534,_xlfn.XLOOKUP(N$494,_xlpm.x,_xlpm.y,""),_xlpm.z,"Not Declared")))</f>
        <v>Not Declared</v>
      </c>
      <c r="O534" s="729" t="str" cm="1">
        <f t="array" ref="O534">_xlfn.LET(_xlpm.x, Radley!$AL$43:$AW$43, _xlpm.y, Radley!$AL$45:$AW$60, _xlpm.z, Radley!$AJ$45:$AJ$60, IF(_xlfn.XLOOKUP($C534,_xlfn.XLOOKUP(O$494,_xlpm.x,_xlpm.y,""),_xlpm.z,"Not Declared")="", "Name not recorded",  _xlfn.XLOOKUP($C534,_xlfn.XLOOKUP(O$494,_xlpm.x,_xlpm.y,""),_xlpm.z,"Not Declared")))</f>
        <v>Not Declared</v>
      </c>
      <c r="P534" s="3"/>
      <c r="Q534" s="3"/>
      <c r="R534" s="3"/>
      <c r="S534" s="3"/>
      <c r="T534" s="3"/>
      <c r="U534" s="3"/>
      <c r="V534" s="3"/>
      <c r="W534" s="3"/>
      <c r="X534" s="3"/>
      <c r="Z534" s="433"/>
      <c r="AA534" s="749" t="str" cm="1">
        <f t="array" ref="AA534">_xlfn.LET(_xlpm.a,_xlfn.XLOOKUP(1,('Number Allocation'!$C$6:$C$1483=AC534)*('Number Allocation'!$D$6:$D$1483=AD534),'Number Allocation'!$A$6:$A$1483,"..."),IF(_xlpm.a="","...",_xlpm.a))</f>
        <v>...</v>
      </c>
      <c r="AB534" s="749">
        <v>0</v>
      </c>
      <c r="AC534" s="427" t="str">
        <v>Not Declared</v>
      </c>
      <c r="AD534" s="427" t="str">
        <v>White Horse Harriers</v>
      </c>
      <c r="AE534" s="436"/>
      <c r="AG534" s="365"/>
      <c r="AH534" s="433"/>
      <c r="AI534" s="749" t="str" cm="1">
        <f t="array" ref="AI534">_xlfn.LET(_xlpm.a,_xlfn.XLOOKUP(1,('Number Allocation'!$C$6:$C$1483=AK534)*('Number Allocation'!$D$6:$D$1483=AL534),'Number Allocation'!$A$6:$A$1483,"..."),IF(_xlpm.a="","...",_xlpm.a))</f>
        <v>...</v>
      </c>
      <c r="AJ534" s="749">
        <v>0</v>
      </c>
      <c r="AK534" s="427" t="str">
        <v>Not Declared</v>
      </c>
      <c r="AL534" s="427" t="str">
        <v>White Horse Harriers</v>
      </c>
      <c r="AM534" s="436"/>
      <c r="AO534" s="365"/>
      <c r="AP534" s="433"/>
      <c r="AQ534" s="749" t="str" cm="1">
        <f t="array" ref="AQ534">_xlfn.LET(_xlpm.a,_xlfn.XLOOKUP(1,('Number Allocation'!$C$6:$C$1483=AS534)*('Number Allocation'!$D$6:$D$1483=AT534),'Number Allocation'!$A$6:$A$1483,"..."),IF(_xlpm.a="","...",_xlpm.a))</f>
        <v>...</v>
      </c>
      <c r="AR534" s="749">
        <v>0</v>
      </c>
      <c r="AS534" s="427" t="str">
        <v>Not Declared</v>
      </c>
      <c r="AT534" s="427" t="str">
        <v>White Horse Harriers</v>
      </c>
      <c r="AU534" s="436"/>
      <c r="AW534" s="365"/>
      <c r="AX534" s="433"/>
      <c r="AY534" s="749" t="str" cm="1">
        <f t="array" ref="AY534">_xlfn.LET(_xlpm.a,_xlfn.XLOOKUP(1,('Number Allocation'!$C$6:$C$1483=BA534)*('Number Allocation'!$D$6:$D$1483=BB534),'Number Allocation'!$A$6:$A$1483,"..."),IF(_xlpm.a="","...",_xlpm.a))</f>
        <v>...</v>
      </c>
      <c r="AZ534" s="749">
        <v>0</v>
      </c>
      <c r="BA534" s="427" t="str">
        <v>Not Declared</v>
      </c>
      <c r="BB534" s="427" t="str">
        <v>Banbury Harriers AC</v>
      </c>
      <c r="BC534" s="436"/>
      <c r="BE534" s="365"/>
      <c r="BF534" s="433"/>
      <c r="BG534" s="749" t="str" cm="1">
        <f t="array" ref="BG534">_xlfn.LET(_xlpm.a,_xlfn.XLOOKUP(1,('Number Allocation'!$C$6:$C$1483=BI534)*('Number Allocation'!$D$6:$D$1483=BJ534),'Number Allocation'!$A$6:$A$1483,"..."),IF(_xlpm.a="","...",_xlpm.a))</f>
        <v>...</v>
      </c>
      <c r="BH534" s="749">
        <v>0</v>
      </c>
      <c r="BI534" s="427" t="str">
        <v>Not Declared</v>
      </c>
      <c r="BJ534" s="427" t="str">
        <v>Team Kennet</v>
      </c>
      <c r="BK534" s="436"/>
      <c r="BM534" s="365"/>
      <c r="BN534" s="433"/>
      <c r="BO534" s="749" t="str" cm="1">
        <f t="array" ref="BO534">_xlfn.LET(_xlpm.a,_xlfn.XLOOKUP(1,('Number Allocation'!$C$6:$C$1483=BQ534)*('Number Allocation'!$D$6:$D$1483=BR534),'Number Allocation'!$A$6:$A$1483,"..."),IF(_xlpm.a="","...",_xlpm.a))</f>
        <v>...</v>
      </c>
      <c r="BP534" s="749">
        <v>0</v>
      </c>
      <c r="BQ534" s="427" t="str">
        <v>Not Declared</v>
      </c>
      <c r="BR534" s="427" t="str">
        <v>White Horse Harriers</v>
      </c>
      <c r="BS534" s="436"/>
      <c r="BU534" s="365"/>
      <c r="BV534" s="433"/>
      <c r="BW534" s="749" t="str" cm="1">
        <f t="array" ref="BW534">_xlfn.LET(_xlpm.a,_xlfn.XLOOKUP(1,('Number Allocation'!$C$6:$C$1483=BY534)*('Number Allocation'!$D$6:$D$1483=BZ534),'Number Allocation'!$A$6:$A$1483,"..."),IF(_xlpm.a="","...",_xlpm.a))</f>
        <v>...</v>
      </c>
      <c r="BX534" s="749">
        <v>0</v>
      </c>
      <c r="BY534" s="427" t="str">
        <v>Not Declared</v>
      </c>
      <c r="BZ534" s="427" t="str">
        <v>White Horse Harriers</v>
      </c>
      <c r="CA534" s="747"/>
      <c r="CB534" s="3"/>
      <c r="CC534" s="3"/>
      <c r="CD534" s="433"/>
      <c r="CE534" s="749" t="str" cm="1">
        <f t="array" ref="CE534">_xlfn.LET(_xlpm.a,_xlfn.XLOOKUP(1,('Number Allocation'!$C$6:$C$1483=CG534)*('Number Allocation'!$D$6:$D$1483=CH534),'Number Allocation'!$A$6:$A$1483,"..."),IF(_xlpm.a="","...",_xlpm.a))</f>
        <v>...</v>
      </c>
      <c r="CF534" s="749">
        <v>0</v>
      </c>
      <c r="CG534" s="427" t="str">
        <v>Not Declared</v>
      </c>
      <c r="CH534" s="427" t="str">
        <v>Radley AC</v>
      </c>
      <c r="CI534" s="747"/>
      <c r="CJ534" s="3"/>
      <c r="CK534" s="3"/>
      <c r="CL534" s="433"/>
      <c r="CM534" s="749" t="str" cm="1">
        <f t="array" ref="CM534">_xlfn.LET(_xlpm.a,_xlfn.XLOOKUP(1,('Number Allocation'!$C$6:$C$1483=CO534)*('Number Allocation'!$D$6:$D$1483=CP534),'Number Allocation'!$A$6:$A$1483,"..."),IF(_xlpm.a="","...",_xlpm.a))</f>
        <v>...</v>
      </c>
      <c r="CN534" s="749">
        <v>0</v>
      </c>
      <c r="CO534" s="427" t="str">
        <v>Not Declared</v>
      </c>
      <c r="CP534" s="427" t="str">
        <v>Bicester AC</v>
      </c>
      <c r="CQ534" s="747"/>
      <c r="CR534" s="3"/>
      <c r="CS534" s="3"/>
      <c r="CT534" s="433"/>
      <c r="CU534" s="749" t="str" cm="1">
        <f t="array" ref="CU534">_xlfn.LET(_xlpm.a,_xlfn.XLOOKUP(1,('Number Allocation'!$C$6:$C$1483=CW534)*('Number Allocation'!$D$6:$D$1483=CX534),'Number Allocation'!$A$6:$A$1483,"..."),IF(_xlpm.a="","...",_xlpm.a))</f>
        <v>...</v>
      </c>
      <c r="CV534" s="749">
        <v>0</v>
      </c>
      <c r="CW534" s="427" t="str">
        <v>Not Declared</v>
      </c>
      <c r="CX534" s="427" t="str">
        <v>Abingdon AC</v>
      </c>
      <c r="CY534" s="747"/>
      <c r="CZ534" s="3"/>
      <c r="DA534" s="3"/>
      <c r="DB534" s="433"/>
      <c r="DC534" s="749" t="str" cm="1">
        <f t="array" ref="DC534">_xlfn.LET(_xlpm.a,_xlfn.XLOOKUP(1,('Number Allocation'!$C$6:$C$1483=DE534)*('Number Allocation'!$D$6:$D$1483=DF534),'Number Allocation'!$A$6:$A$1483,"..."),IF(_xlpm.a="","...",_xlpm.a))</f>
        <v>...</v>
      </c>
      <c r="DD534" s="749">
        <v>0</v>
      </c>
      <c r="DE534" s="427" t="str">
        <v>Not Declared</v>
      </c>
      <c r="DF534" s="427" t="str">
        <v>Radley AC</v>
      </c>
      <c r="DG534" s="747"/>
      <c r="DH534" s="3"/>
      <c r="DI534" s="3"/>
      <c r="DJ534" s="433"/>
      <c r="DK534" s="749" t="str" cm="1">
        <f t="array" ref="DK534">_xlfn.LET(_xlpm.a,_xlfn.XLOOKUP(1,('Number Allocation'!$C$6:$C$1483=DM534)*('Number Allocation'!$D$6:$D$1483=DN534),'Number Allocation'!$A$6:$A$1483,"..."),IF(_xlpm.a="","...",_xlpm.a))</f>
        <v>...</v>
      </c>
      <c r="DL534" s="749">
        <v>0</v>
      </c>
      <c r="DM534" s="427" t="str">
        <v>Not Declared</v>
      </c>
      <c r="DN534" s="427" t="str">
        <v>Team Kennet</v>
      </c>
      <c r="DO534" s="747"/>
      <c r="DP534" s="3"/>
      <c r="DQ534" s="3"/>
      <c r="DR534" s="88"/>
      <c r="DS534" s="88"/>
      <c r="DT534" s="88"/>
      <c r="DZ534" s="15"/>
      <c r="EA534" s="15"/>
    </row>
    <row r="535" spans="1:131" s="359" customFormat="1" ht="21" customHeight="1">
      <c r="A535" s="358" t="str">
        <f t="shared" si="58"/>
        <v>Radley AC</v>
      </c>
      <c r="B535" s="729"/>
      <c r="C535" s="729" t="s">
        <v>320</v>
      </c>
      <c r="D535" s="729" t="str" cm="1">
        <f t="array" ref="D535">_xlfn.LET(_xlpm.x, Radley!$AL$43:$AW$43, _xlpm.y, Radley!$AL$45:$AW$60, _xlpm.z, Radley!$AJ$45:$AJ$60, IF(_xlfn.XLOOKUP($C535,_xlfn.XLOOKUP(D$494,_xlpm.x,_xlpm.y,""),_xlpm.z,"Not Declared")="", "Name not recorded",  _xlfn.XLOOKUP($C535,_xlfn.XLOOKUP(D$494,_xlpm.x,_xlpm.y,""),_xlpm.z,"Not Declared")))</f>
        <v>Not Declared</v>
      </c>
      <c r="E535" s="729" t="str" cm="1">
        <f t="array" ref="E535">_xlfn.LET(_xlpm.x, Radley!$AL$43:$AW$43, _xlpm.y, Radley!$AL$45:$AW$60, _xlpm.z, Radley!$AJ$45:$AJ$60, IF(_xlfn.XLOOKUP($C535,_xlfn.XLOOKUP(E$494,_xlpm.x,_xlpm.y,""),_xlpm.z,"Not Declared")="", "Name not recorded",  _xlfn.XLOOKUP($C535,_xlfn.XLOOKUP(E$494,_xlpm.x,_xlpm.y,""),_xlpm.z,"Not Declared")))</f>
        <v>Not Declared</v>
      </c>
      <c r="F535" s="729" t="str" cm="1">
        <f t="array" ref="F535">_xlfn.LET(_xlpm.x, Radley!$AL$43:$AW$43, _xlpm.y, Radley!$AL$45:$AW$60, _xlpm.z, Radley!$AJ$45:$AJ$60, IF(_xlfn.XLOOKUP($C535,_xlfn.XLOOKUP(F$494,_xlpm.x,_xlpm.y,""),_xlpm.z,"Not Declared")="", "Name not recorded",  _xlfn.XLOOKUP($C535,_xlfn.XLOOKUP(F$494,_xlpm.x,_xlpm.y,""),_xlpm.z,"Not Declared")))</f>
        <v>Not Declared</v>
      </c>
      <c r="G535" s="729" t="str" cm="1">
        <f t="array" ref="G535">_xlfn.LET(_xlpm.x, Radley!$AL$43:$AW$43, _xlpm.y, Radley!$AL$45:$AW$60, _xlpm.z, Radley!$AJ$45:$AJ$60, IF(_xlfn.XLOOKUP($C535,_xlfn.XLOOKUP(G$494,_xlpm.x,_xlpm.y,""),_xlpm.z,"Not Declared")="", "Name not recorded",  _xlfn.XLOOKUP($C535,_xlfn.XLOOKUP(G$494,_xlpm.x,_xlpm.y,""),_xlpm.z,"Not Declared")))</f>
        <v>Not Declared</v>
      </c>
      <c r="H535" s="729" t="str" cm="1">
        <f t="array" ref="H535">_xlfn.LET(_xlpm.x, Radley!$AL$43:$AW$43, _xlpm.y, Radley!$AL$45:$AW$60, _xlpm.z, Radley!$AJ$45:$AJ$60, IF(_xlfn.XLOOKUP($C535,_xlfn.XLOOKUP(H$494,_xlpm.x,_xlpm.y,""),_xlpm.z,"Not Declared")="", "Name not recorded",  _xlfn.XLOOKUP($C535,_xlfn.XLOOKUP(H$494,_xlpm.x,_xlpm.y,""),_xlpm.z,"Not Declared")))</f>
        <v>Not Declared</v>
      </c>
      <c r="I535" s="729" t="str" cm="1">
        <f t="array" ref="I535">_xlfn.LET(_xlpm.x, Radley!$AL$43:$AW$43, _xlpm.y, Radley!$AL$45:$AW$60, _xlpm.z, Radley!$AJ$45:$AJ$60, IF(_xlfn.XLOOKUP($C535,_xlfn.XLOOKUP(I$494,_xlpm.x,_xlpm.y,""),_xlpm.z,"Not Declared")="", "Name not recorded",  _xlfn.XLOOKUP($C535,_xlfn.XLOOKUP(I$494,_xlpm.x,_xlpm.y,""),_xlpm.z,"Not Declared")))</f>
        <v>Not Declared</v>
      </c>
      <c r="J535" s="729" t="str" cm="1">
        <f t="array" ref="J535">_xlfn.LET(_xlpm.x, Radley!$AL$43:$AW$43, _xlpm.y, Radley!$AL$45:$AW$60, _xlpm.z, Radley!$AJ$45:$AJ$60, IF(_xlfn.XLOOKUP($C535,_xlfn.XLOOKUP(J$494,_xlpm.x,_xlpm.y,""),_xlpm.z,"Not Declared")="", "Name not recorded",  _xlfn.XLOOKUP($C535,_xlfn.XLOOKUP(J$494,_xlpm.x,_xlpm.y,""),_xlpm.z,"Not Declared")))</f>
        <v>Not Declared</v>
      </c>
      <c r="K535" s="729" t="str" cm="1">
        <f t="array" ref="K535">_xlfn.LET(_xlpm.x, Radley!$AL$43:$AW$43, _xlpm.y, Radley!$AL$45:$AW$60, _xlpm.z, Radley!$AJ$45:$AJ$60, IF(_xlfn.XLOOKUP($C535,_xlfn.XLOOKUP(K$494,_xlpm.x,_xlpm.y,""),_xlpm.z,"Not Declared")="", "Name not recorded",  _xlfn.XLOOKUP($C535,_xlfn.XLOOKUP(K$494,_xlpm.x,_xlpm.y,""),_xlpm.z,"Not Declared")))</f>
        <v>Not Declared</v>
      </c>
      <c r="L535" s="729" t="str" cm="1">
        <f t="array" ref="L535">_xlfn.LET(_xlpm.x, Radley!$AL$43:$AW$43, _xlpm.y, Radley!$AL$45:$AW$60, _xlpm.z, Radley!$AJ$45:$AJ$60, IF(_xlfn.XLOOKUP($C535,_xlfn.XLOOKUP(L$494,_xlpm.x,_xlpm.y,""),_xlpm.z,"Not Declared")="", "Name not recorded",  _xlfn.XLOOKUP($C535,_xlfn.XLOOKUP(L$494,_xlpm.x,_xlpm.y,""),_xlpm.z,"Not Declared")))</f>
        <v>Not Declared</v>
      </c>
      <c r="M535" s="729" t="str" cm="1">
        <f t="array" ref="M535">_xlfn.LET(_xlpm.x, Radley!$AL$43:$AW$43, _xlpm.y, Radley!$AL$45:$AW$60, _xlpm.z, Radley!$AJ$45:$AJ$60, IF(_xlfn.XLOOKUP($C535,_xlfn.XLOOKUP(M$494,_xlpm.x,_xlpm.y,""),_xlpm.z,"Not Declared")="", "Name not recorded",  _xlfn.XLOOKUP($C535,_xlfn.XLOOKUP(M$494,_xlpm.x,_xlpm.y,""),_xlpm.z,"Not Declared")))</f>
        <v>Not Declared</v>
      </c>
      <c r="N535" s="729" t="str" cm="1">
        <f t="array" ref="N535">_xlfn.LET(_xlpm.x, Radley!$AL$43:$AW$43, _xlpm.y, Radley!$AL$45:$AW$60, _xlpm.z, Radley!$AJ$45:$AJ$60, IF(_xlfn.XLOOKUP($C535,_xlfn.XLOOKUP(N$494,_xlpm.x,_xlpm.y,""),_xlpm.z,"Not Declared")="", "Name not recorded",  _xlfn.XLOOKUP($C535,_xlfn.XLOOKUP(N$494,_xlpm.x,_xlpm.y,""),_xlpm.z,"Not Declared")))</f>
        <v>Not Declared</v>
      </c>
      <c r="O535" s="729" t="str" cm="1">
        <f t="array" ref="O535">_xlfn.LET(_xlpm.x, Radley!$AL$43:$AW$43, _xlpm.y, Radley!$AL$45:$AW$60, _xlpm.z, Radley!$AJ$45:$AJ$60, IF(_xlfn.XLOOKUP($C535,_xlfn.XLOOKUP(O$494,_xlpm.x,_xlpm.y,""),_xlpm.z,"Not Declared")="", "Name not recorded",  _xlfn.XLOOKUP($C535,_xlfn.XLOOKUP(O$494,_xlpm.x,_xlpm.y,""),_xlpm.z,"Not Declared")))</f>
        <v>Not Declared</v>
      </c>
      <c r="P535" s="3"/>
      <c r="Q535" s="3"/>
      <c r="R535" s="3"/>
      <c r="S535" s="3"/>
      <c r="T535" s="3"/>
      <c r="U535" s="3"/>
      <c r="V535" s="3"/>
      <c r="W535" s="3"/>
      <c r="X535" s="12"/>
      <c r="Z535" s="3" t="s">
        <v>321</v>
      </c>
      <c r="AA535" s="744" t="str" cm="1">
        <f t="array" ref="AA535">_xlfn.LET(_xlpm.a,_xlfn.XLOOKUP(1,('Number Allocation'!$C$6:$C$1483=AC535)*('Number Allocation'!$D$6:$D$1483=AD535),'Number Allocation'!$A$6:$A$1483,"..."),IF(_xlpm.a="","...",_xlpm.a))</f>
        <v>...</v>
      </c>
      <c r="AB535" s="432" cm="1">
        <f t="array" ref="AB535:AD542">_xlfn.LET(_xlpm.eventsort, _xlfn.XLOOKUP(AB$494,$D$732:$P$732,$D$734:$P$741), _xlpm.eventdata, _xlfn.XLOOKUP(AB$494,$D$494:$O$494,$D$495:$O$565), _xlpm.agedata, $A$495:$C$565, _xlfn.SORTBY(_xlfn._xlws.FILTER(_xlfn.CHOOSECOLS(_xlfn.HSTACK(_xlpm.agedata,_xlpm.eventdata),2,4,1),(_xlfn.CHOOSECOLS(_xlpm.agedata,3)=Z535),""),_xlpm.eventsort))</f>
        <v>0</v>
      </c>
      <c r="AC535" s="422" t="str">
        <v>Not Declared</v>
      </c>
      <c r="AD535" s="422" t="str">
        <v>Radley AC</v>
      </c>
      <c r="AE535" s="436"/>
      <c r="AG535" s="365"/>
      <c r="AH535" s="3" t="s">
        <v>321</v>
      </c>
      <c r="AI535" s="744" t="str" cm="1">
        <f t="array" ref="AI535">_xlfn.LET(_xlpm.a,_xlfn.XLOOKUP(1,('Number Allocation'!$C$6:$C$1483=AK535)*('Number Allocation'!$D$6:$D$1483=AL535),'Number Allocation'!$A$6:$A$1483,"..."),IF(_xlpm.a="","...",_xlpm.a))</f>
        <v>...</v>
      </c>
      <c r="AJ535" s="432" cm="1">
        <f t="array" ref="AJ535:AL542">_xlfn.LET(_xlpm.eventsort, _xlfn.XLOOKUP(AJ$494,$D$732:$P$732,$D$734:$P$741), _xlpm.eventdata, _xlfn.XLOOKUP(AJ$494,$D$494:$O$494,$D$495:$O$565), _xlpm.agedata, $A$495:$C$565, _xlfn.SORTBY(_xlfn._xlws.FILTER(_xlfn.CHOOSECOLS(_xlfn.HSTACK(_xlpm.agedata,_xlpm.eventdata),2,4,1),(_xlfn.CHOOSECOLS(_xlpm.agedata,3)=AH535),""),_xlpm.eventsort))</f>
        <v>0</v>
      </c>
      <c r="AK535" s="422" t="str">
        <v>Not Declared</v>
      </c>
      <c r="AL535" s="422" t="str">
        <v>Radley AC</v>
      </c>
      <c r="AM535" s="436"/>
      <c r="AO535" s="365"/>
      <c r="AP535" s="3" t="s">
        <v>321</v>
      </c>
      <c r="AQ535" s="744" t="str" cm="1">
        <f t="array" ref="AQ535">_xlfn.LET(_xlpm.a,_xlfn.XLOOKUP(1,('Number Allocation'!$C$6:$C$1483=AS535)*('Number Allocation'!$D$6:$D$1483=AT535),'Number Allocation'!$A$6:$A$1483,"..."),IF(_xlpm.a="","...",_xlpm.a))</f>
        <v>...</v>
      </c>
      <c r="AR535" s="432" cm="1">
        <f t="array" ref="AR535:AT542">_xlfn.LET(_xlpm.eventsort, _xlfn.XLOOKUP(AR$494,$D$732:$P$732,$D$734:$P$741), _xlpm.eventdata, _xlfn.XLOOKUP(AR$494,$D$494:$O$494,$D$495:$O$565), _xlpm.agedata, $A$495:$C$565, _xlfn.SORTBY(_xlfn._xlws.FILTER(_xlfn.CHOOSECOLS(_xlfn.HSTACK(_xlpm.agedata,_xlpm.eventdata),2,4,1),(_xlfn.CHOOSECOLS(_xlpm.agedata,3)=AP535),""),_xlpm.eventsort))</f>
        <v>0</v>
      </c>
      <c r="AS535" s="422" t="str">
        <v>Not Declared</v>
      </c>
      <c r="AT535" s="422" t="str">
        <v>Oxford City AC</v>
      </c>
      <c r="AU535" s="436"/>
      <c r="AW535" s="365"/>
      <c r="AX535" s="3" t="s">
        <v>321</v>
      </c>
      <c r="AY535" s="744" t="str" cm="1">
        <f t="array" ref="AY535">_xlfn.LET(_xlpm.a,_xlfn.XLOOKUP(1,('Number Allocation'!$C$6:$C$1483=BA535)*('Number Allocation'!$D$6:$D$1483=BB535),'Number Allocation'!$A$6:$A$1483,"..."),IF(_xlpm.a="","...",_xlpm.a))</f>
        <v>...</v>
      </c>
      <c r="AZ535" s="432" cm="1">
        <f t="array" ref="AZ535:BB542">_xlfn.LET(_xlpm.eventsort, _xlfn.XLOOKUP(AZ$494,$D$732:$P$732,$D$734:$P$741), _xlpm.eventdata, _xlfn.XLOOKUP(AZ$494,$D$494:$O$494,$D$495:$O$565), _xlpm.agedata, $A$495:$C$565, _xlfn.SORTBY(_xlfn._xlws.FILTER(_xlfn.CHOOSECOLS(_xlfn.HSTACK(_xlpm.agedata,_xlpm.eventdata),2,4,1),(_xlfn.CHOOSECOLS(_xlpm.agedata,3)=AX535),""),_xlpm.eventsort))</f>
        <v>0</v>
      </c>
      <c r="BA535" s="422" t="str">
        <v>Not Declared</v>
      </c>
      <c r="BB535" s="422" t="str">
        <v>Abingdon AC</v>
      </c>
      <c r="BC535" s="436"/>
      <c r="BE535" s="365"/>
      <c r="BF535" s="3" t="s">
        <v>321</v>
      </c>
      <c r="BG535" s="744" t="str" cm="1">
        <f t="array" ref="BG535">_xlfn.LET(_xlpm.a,_xlfn.XLOOKUP(1,('Number Allocation'!$C$6:$C$1483=BI535)*('Number Allocation'!$D$6:$D$1483=BJ535),'Number Allocation'!$A$6:$A$1483,"..."),IF(_xlpm.a="","...",_xlpm.a))</f>
        <v>...</v>
      </c>
      <c r="BH535" s="432" cm="1">
        <f t="array" ref="BH535:BJ542">_xlfn.LET(_xlpm.eventsort, _xlfn.XLOOKUP(BH$494,$D$732:$P$732,$D$734:$P$741), _xlpm.eventdata, _xlfn.XLOOKUP(BH$494,$D$494:$O$494,$D$495:$O$565), _xlpm.agedata, $A$495:$C$565, _xlfn.SORTBY(_xlfn._xlws.FILTER(_xlfn.CHOOSECOLS(_xlfn.HSTACK(_xlpm.agedata,_xlpm.eventdata),2,4,1),(_xlfn.CHOOSECOLS(_xlpm.agedata,3)=BF535),""),_xlpm.eventsort))</f>
        <v>0</v>
      </c>
      <c r="BI535" s="422" t="str">
        <v>Not Declared</v>
      </c>
      <c r="BJ535" s="422" t="str">
        <v>Banbury Harriers AC</v>
      </c>
      <c r="BK535" s="436"/>
      <c r="BM535" s="365"/>
      <c r="BN535" s="3" t="s">
        <v>321</v>
      </c>
      <c r="BO535" s="744" t="str" cm="1">
        <f t="array" ref="BO535">_xlfn.LET(_xlpm.a,_xlfn.XLOOKUP(1,('Number Allocation'!$C$6:$C$1483=BQ535)*('Number Allocation'!$D$6:$D$1483=BR535),'Number Allocation'!$A$6:$A$1483,"..."),IF(_xlpm.a="","...",_xlpm.a))</f>
        <v>...</v>
      </c>
      <c r="BP535" s="432" cm="1">
        <f t="array" ref="BP535:BR542">_xlfn.LET(_xlpm.eventsort, _xlfn.XLOOKUP(BP$494,$D$732:$P$732,$D$734:$P$741), _xlpm.eventdata, _xlfn.XLOOKUP(BP$494,$D$494:$O$494,$D$495:$O$565), _xlpm.agedata, $A$495:$C$565, _xlfn.SORTBY(_xlfn._xlws.FILTER(_xlfn.CHOOSECOLS(_xlfn.HSTACK(_xlpm.agedata,_xlpm.eventdata),2,4,1),(_xlfn.CHOOSECOLS(_xlpm.agedata,3)=BN535),""),_xlpm.eventsort))</f>
        <v>0</v>
      </c>
      <c r="BQ535" s="422" t="str">
        <v>Not Declared</v>
      </c>
      <c r="BR535" s="422" t="str">
        <v>Abingdon AC</v>
      </c>
      <c r="BS535" s="436"/>
      <c r="BU535" s="365"/>
      <c r="BV535" s="3" t="s">
        <v>321</v>
      </c>
      <c r="BW535" s="744" t="str" cm="1">
        <f t="array" ref="BW535">_xlfn.LET(_xlpm.a,_xlfn.XLOOKUP(1,('Number Allocation'!$C$6:$C$1483=BY535)*('Number Allocation'!$D$6:$D$1483=BZ535),'Number Allocation'!$A$6:$A$1483,"..."),IF(_xlpm.a="","...",_xlpm.a))</f>
        <v>...</v>
      </c>
      <c r="BX535" s="432" cm="1">
        <f t="array" ref="BX535:BZ542">_xlfn.LET(_xlpm.eventsort, _xlfn.XLOOKUP(BX$494,$D$732:$P$732,$D$734:$P$741), _xlpm.eventdata, _xlfn.XLOOKUP(BX$494,$D$494:$O$494,$D$495:$O$565), _xlpm.agedata, $A$495:$C$565, _xlfn.SORTBY(_xlfn._xlws.FILTER(_xlfn.CHOOSECOLS(_xlfn.HSTACK(_xlpm.agedata,_xlpm.eventdata),2,4,1),(_xlfn.CHOOSECOLS(_xlpm.agedata,3)=BV535),""),_xlpm.eventsort))</f>
        <v>0</v>
      </c>
      <c r="BY535" s="422" t="str">
        <v>Not Declared</v>
      </c>
      <c r="BZ535" s="422" t="str">
        <v>Banbury Harriers AC</v>
      </c>
      <c r="CA535" s="747"/>
      <c r="CB535" s="3"/>
      <c r="CC535" s="3"/>
      <c r="CD535" s="3" t="s">
        <v>321</v>
      </c>
      <c r="CE535" s="744" t="str" cm="1">
        <f t="array" ref="CE535">_xlfn.LET(_xlpm.a,_xlfn.XLOOKUP(1,('Number Allocation'!$C$6:$C$1483=CG535)*('Number Allocation'!$D$6:$D$1483=CH535),'Number Allocation'!$A$6:$A$1483,"..."),IF(_xlpm.a="","...",_xlpm.a))</f>
        <v>...</v>
      </c>
      <c r="CF535" s="432" cm="1">
        <f t="array" ref="CF535:CH542">_xlfn.LET(_xlpm.eventsort, _xlfn.XLOOKUP(CF$494,$D$732:$P$732,$D$734:$P$741), _xlpm.eventdata, _xlfn.XLOOKUP(CF$494,$D$494:$O$494,$D$495:$O$565), _xlpm.agedata, $A$495:$C$565, _xlfn.SORTBY(_xlfn._xlws.FILTER(_xlfn.CHOOSECOLS(_xlfn.HSTACK(_xlpm.agedata,_xlpm.eventdata),2,4,1),(_xlfn.CHOOSECOLS(_xlpm.agedata,3)=CD535),""),_xlpm.eventsort))</f>
        <v>0</v>
      </c>
      <c r="CG535" s="422" t="str">
        <v>Not Declared</v>
      </c>
      <c r="CH535" s="422" t="str">
        <v>Banbury Harriers AC</v>
      </c>
      <c r="CI535" s="747"/>
      <c r="CJ535" s="3"/>
      <c r="CK535" s="3"/>
      <c r="CL535" s="3" t="s">
        <v>321</v>
      </c>
      <c r="CM535" s="744" t="str" cm="1">
        <f t="array" ref="CM535">_xlfn.LET(_xlpm.a,_xlfn.XLOOKUP(1,('Number Allocation'!$C$6:$C$1483=CO535)*('Number Allocation'!$D$6:$D$1483=CP535),'Number Allocation'!$A$6:$A$1483,"..."),IF(_xlpm.a="","...",_xlpm.a))</f>
        <v>...</v>
      </c>
      <c r="CN535" s="432" cm="1">
        <f t="array" ref="CN535:CP542">_xlfn.LET(_xlpm.eventsort, _xlfn.XLOOKUP(CN$494,$D$732:$P$732,$D$734:$P$741), _xlpm.eventdata, _xlfn.XLOOKUP(CN$494,$D$494:$O$494,$D$495:$O$565), _xlpm.agedata, $A$495:$C$565, _xlfn.SORTBY(_xlfn._xlws.FILTER(_xlfn.CHOOSECOLS(_xlfn.HSTACK(_xlpm.agedata,_xlpm.eventdata),2,4,1),(_xlfn.CHOOSECOLS(_xlpm.agedata,3)=CL535),""),_xlpm.eventsort))</f>
        <v>0</v>
      </c>
      <c r="CO535" s="422" t="str">
        <v>Not Declared</v>
      </c>
      <c r="CP535" s="422" t="str">
        <v>Abingdon AC</v>
      </c>
      <c r="CQ535" s="747"/>
      <c r="CR535" s="3"/>
      <c r="CS535" s="3"/>
      <c r="CT535" s="3" t="s">
        <v>321</v>
      </c>
      <c r="CU535" s="744" t="str" cm="1">
        <f t="array" ref="CU535">_xlfn.LET(_xlpm.a,_xlfn.XLOOKUP(1,('Number Allocation'!$C$6:$C$1483=CW535)*('Number Allocation'!$D$6:$D$1483=CX535),'Number Allocation'!$A$6:$A$1483,"..."),IF(_xlpm.a="","...",_xlpm.a))</f>
        <v>...</v>
      </c>
      <c r="CV535" s="432" cm="1">
        <f t="array" ref="CV535:CX542">_xlfn.LET(_xlpm.eventsort, _xlfn.XLOOKUP(CV$494,$D$732:$P$732,$D$734:$P$741), _xlpm.eventdata, _xlfn.XLOOKUP(CV$494,$D$494:$O$494,$D$495:$O$565), _xlpm.agedata, $A$495:$C$565, _xlfn.SORTBY(_xlfn._xlws.FILTER(_xlfn.CHOOSECOLS(_xlfn.HSTACK(_xlpm.agedata,_xlpm.eventdata),2,4,1),(_xlfn.CHOOSECOLS(_xlpm.agedata,3)=CT535),""),_xlpm.eventsort))</f>
        <v>0</v>
      </c>
      <c r="CW535" s="422" t="str">
        <v>Not Declared</v>
      </c>
      <c r="CX535" s="422" t="str">
        <v>Bicester AC</v>
      </c>
      <c r="CY535" s="747"/>
      <c r="CZ535" s="3"/>
      <c r="DA535" s="3"/>
      <c r="DB535" s="3" t="s">
        <v>321</v>
      </c>
      <c r="DC535" s="744" t="str" cm="1">
        <f t="array" ref="DC535">_xlfn.LET(_xlpm.a,_xlfn.XLOOKUP(1,('Number Allocation'!$C$6:$C$1483=DE535)*('Number Allocation'!$D$6:$D$1483=DF535),'Number Allocation'!$A$6:$A$1483,"..."),IF(_xlpm.a="","...",_xlpm.a))</f>
        <v>...</v>
      </c>
      <c r="DD535" s="432" cm="1">
        <f t="array" ref="DD535:DF542">_xlfn.LET(_xlpm.eventsort, _xlfn.XLOOKUP(DD$494,$D$732:$P$732,$D$734:$P$741), _xlpm.eventdata, _xlfn.XLOOKUP(DD$494,$D$494:$O$494,$D$495:$O$565), _xlpm.agedata, $A$495:$C$565, _xlfn.SORTBY(_xlfn._xlws.FILTER(_xlfn.CHOOSECOLS(_xlfn.HSTACK(_xlpm.agedata,_xlpm.eventdata),2,4,1),(_xlfn.CHOOSECOLS(_xlpm.agedata,3)=DB535),""),_xlpm.eventsort))</f>
        <v>0</v>
      </c>
      <c r="DE535" s="422" t="str">
        <v>Not Declared</v>
      </c>
      <c r="DF535" s="422" t="str">
        <v>Team Kennet</v>
      </c>
      <c r="DG535" s="747"/>
      <c r="DH535" s="3"/>
      <c r="DI535" s="3"/>
      <c r="DJ535" s="3" t="s">
        <v>321</v>
      </c>
      <c r="DK535" s="744" t="str" cm="1">
        <f t="array" ref="DK535">_xlfn.LET(_xlpm.a,_xlfn.XLOOKUP(1,('Number Allocation'!$C$6:$C$1483=DM535)*('Number Allocation'!$D$6:$D$1483=DN535),'Number Allocation'!$A$6:$A$1483,"..."),IF(_xlpm.a="","...",_xlpm.a))</f>
        <v>...</v>
      </c>
      <c r="DL535" s="432" cm="1">
        <f t="array" ref="DL535:DN542">_xlfn.LET(_xlpm.eventsort, _xlfn.XLOOKUP(DL$494,$D$732:$P$732,$D$734:$P$741), _xlpm.eventdata, _xlfn.XLOOKUP(DL$494,$D$494:$O$494,$D$495:$O$565), _xlpm.agedata, $A$495:$C$565, _xlfn.SORTBY(_xlfn._xlws.FILTER(_xlfn.CHOOSECOLS(_xlfn.HSTACK(_xlpm.agedata,_xlpm.eventdata),2,4,1),(_xlfn.CHOOSECOLS(_xlpm.agedata,3)=DJ535),""),_xlpm.eventsort))</f>
        <v>0</v>
      </c>
      <c r="DM535" s="422" t="str">
        <v>Not Declared</v>
      </c>
      <c r="DN535" s="422" t="str">
        <v>Radley AC</v>
      </c>
      <c r="DO535" s="747"/>
      <c r="DP535" s="3"/>
      <c r="DQ535" s="3"/>
      <c r="DR535" s="88"/>
      <c r="DS535" s="88"/>
      <c r="DT535" s="88"/>
      <c r="DZ535" s="15"/>
      <c r="EA535" s="15"/>
    </row>
    <row r="536" spans="1:131" s="359" customFormat="1" ht="21" customHeight="1">
      <c r="A536" s="358" t="str">
        <f t="shared" si="58"/>
        <v>Radley AC</v>
      </c>
      <c r="B536" s="729"/>
      <c r="C536" s="729" t="s">
        <v>321</v>
      </c>
      <c r="D536" s="729" t="str" cm="1">
        <f t="array" ref="D536">_xlfn.LET(_xlpm.x, Radley!$AL$43:$AW$43, _xlpm.y, Radley!$AL$45:$AW$60, _xlpm.z, Radley!$AJ$45:$AJ$60, IF(_xlfn.XLOOKUP($C536,_xlfn.XLOOKUP(D$494,_xlpm.x,_xlpm.y,""),_xlpm.z,"Not Declared")="", "Name not recorded",  _xlfn.XLOOKUP($C536,_xlfn.XLOOKUP(D$494,_xlpm.x,_xlpm.y,""),_xlpm.z,"Not Declared")))</f>
        <v>Not Declared</v>
      </c>
      <c r="E536" s="729" t="str" cm="1">
        <f t="array" ref="E536">_xlfn.LET(_xlpm.x, Radley!$AL$43:$AW$43, _xlpm.y, Radley!$AL$45:$AW$60, _xlpm.z, Radley!$AJ$45:$AJ$60, IF(_xlfn.XLOOKUP($C536,_xlfn.XLOOKUP(E$494,_xlpm.x,_xlpm.y,""),_xlpm.z,"Not Declared")="", "Name not recorded",  _xlfn.XLOOKUP($C536,_xlfn.XLOOKUP(E$494,_xlpm.x,_xlpm.y,""),_xlpm.z,"Not Declared")))</f>
        <v>Not Declared</v>
      </c>
      <c r="F536" s="729" t="str" cm="1">
        <f t="array" ref="F536">_xlfn.LET(_xlpm.x, Radley!$AL$43:$AW$43, _xlpm.y, Radley!$AL$45:$AW$60, _xlpm.z, Radley!$AJ$45:$AJ$60, IF(_xlfn.XLOOKUP($C536,_xlfn.XLOOKUP(F$494,_xlpm.x,_xlpm.y,""),_xlpm.z,"Not Declared")="", "Name not recorded",  _xlfn.XLOOKUP($C536,_xlfn.XLOOKUP(F$494,_xlpm.x,_xlpm.y,""),_xlpm.z,"Not Declared")))</f>
        <v>Not Declared</v>
      </c>
      <c r="G536" s="729" t="str" cm="1">
        <f t="array" ref="G536">_xlfn.LET(_xlpm.x, Radley!$AL$43:$AW$43, _xlpm.y, Radley!$AL$45:$AW$60, _xlpm.z, Radley!$AJ$45:$AJ$60, IF(_xlfn.XLOOKUP($C536,_xlfn.XLOOKUP(G$494,_xlpm.x,_xlpm.y,""),_xlpm.z,"Not Declared")="", "Name not recorded",  _xlfn.XLOOKUP($C536,_xlfn.XLOOKUP(G$494,_xlpm.x,_xlpm.y,""),_xlpm.z,"Not Declared")))</f>
        <v>Not Declared</v>
      </c>
      <c r="H536" s="729" t="str" cm="1">
        <f t="array" ref="H536">_xlfn.LET(_xlpm.x, Radley!$AL$43:$AW$43, _xlpm.y, Radley!$AL$45:$AW$60, _xlpm.z, Radley!$AJ$45:$AJ$60, IF(_xlfn.XLOOKUP($C536,_xlfn.XLOOKUP(H$494,_xlpm.x,_xlpm.y,""),_xlpm.z,"Not Declared")="", "Name not recorded",  _xlfn.XLOOKUP($C536,_xlfn.XLOOKUP(H$494,_xlpm.x,_xlpm.y,""),_xlpm.z,"Not Declared")))</f>
        <v>Not Declared</v>
      </c>
      <c r="I536" s="729" t="str" cm="1">
        <f t="array" ref="I536">_xlfn.LET(_xlpm.x, Radley!$AL$43:$AW$43, _xlpm.y, Radley!$AL$45:$AW$60, _xlpm.z, Radley!$AJ$45:$AJ$60, IF(_xlfn.XLOOKUP($C536,_xlfn.XLOOKUP(I$494,_xlpm.x,_xlpm.y,""),_xlpm.z,"Not Declared")="", "Name not recorded",  _xlfn.XLOOKUP($C536,_xlfn.XLOOKUP(I$494,_xlpm.x,_xlpm.y,""),_xlpm.z,"Not Declared")))</f>
        <v>Not Declared</v>
      </c>
      <c r="J536" s="729" t="str" cm="1">
        <f t="array" ref="J536">_xlfn.LET(_xlpm.x, Radley!$AL$43:$AW$43, _xlpm.y, Radley!$AL$45:$AW$60, _xlpm.z, Radley!$AJ$45:$AJ$60, IF(_xlfn.XLOOKUP($C536,_xlfn.XLOOKUP(J$494,_xlpm.x,_xlpm.y,""),_xlpm.z,"Not Declared")="", "Name not recorded",  _xlfn.XLOOKUP($C536,_xlfn.XLOOKUP(J$494,_xlpm.x,_xlpm.y,""),_xlpm.z,"Not Declared")))</f>
        <v>Not Declared</v>
      </c>
      <c r="K536" s="729" t="str" cm="1">
        <f t="array" ref="K536">_xlfn.LET(_xlpm.x, Radley!$AL$43:$AW$43, _xlpm.y, Radley!$AL$45:$AW$60, _xlpm.z, Radley!$AJ$45:$AJ$60, IF(_xlfn.XLOOKUP($C536,_xlfn.XLOOKUP(K$494,_xlpm.x,_xlpm.y,""),_xlpm.z,"Not Declared")="", "Name not recorded",  _xlfn.XLOOKUP($C536,_xlfn.XLOOKUP(K$494,_xlpm.x,_xlpm.y,""),_xlpm.z,"Not Declared")))</f>
        <v>Not Declared</v>
      </c>
      <c r="L536" s="729" t="str" cm="1">
        <f t="array" ref="L536">_xlfn.LET(_xlpm.x, Radley!$AL$43:$AW$43, _xlpm.y, Radley!$AL$45:$AW$60, _xlpm.z, Radley!$AJ$45:$AJ$60, IF(_xlfn.XLOOKUP($C536,_xlfn.XLOOKUP(L$494,_xlpm.x,_xlpm.y,""),_xlpm.z,"Not Declared")="", "Name not recorded",  _xlfn.XLOOKUP($C536,_xlfn.XLOOKUP(L$494,_xlpm.x,_xlpm.y,""),_xlpm.z,"Not Declared")))</f>
        <v>Not Declared</v>
      </c>
      <c r="M536" s="729" t="str" cm="1">
        <f t="array" ref="M536">_xlfn.LET(_xlpm.x, Radley!$AL$43:$AW$43, _xlpm.y, Radley!$AL$45:$AW$60, _xlpm.z, Radley!$AJ$45:$AJ$60, IF(_xlfn.XLOOKUP($C536,_xlfn.XLOOKUP(M$494,_xlpm.x,_xlpm.y,""),_xlpm.z,"Not Declared")="", "Name not recorded",  _xlfn.XLOOKUP($C536,_xlfn.XLOOKUP(M$494,_xlpm.x,_xlpm.y,""),_xlpm.z,"Not Declared")))</f>
        <v>Not Declared</v>
      </c>
      <c r="N536" s="729" t="str" cm="1">
        <f t="array" ref="N536">_xlfn.LET(_xlpm.x, Radley!$AL$43:$AW$43, _xlpm.y, Radley!$AL$45:$AW$60, _xlpm.z, Radley!$AJ$45:$AJ$60, IF(_xlfn.XLOOKUP($C536,_xlfn.XLOOKUP(N$494,_xlpm.x,_xlpm.y,""),_xlpm.z,"Not Declared")="", "Name not recorded",  _xlfn.XLOOKUP($C536,_xlfn.XLOOKUP(N$494,_xlpm.x,_xlpm.y,""),_xlpm.z,"Not Declared")))</f>
        <v>Not Declared</v>
      </c>
      <c r="O536" s="729" t="str" cm="1">
        <f t="array" ref="O536">_xlfn.LET(_xlpm.x, Radley!$AL$43:$AW$43, _xlpm.y, Radley!$AL$45:$AW$60, _xlpm.z, Radley!$AJ$45:$AJ$60, IF(_xlfn.XLOOKUP($C536,_xlfn.XLOOKUP(O$494,_xlpm.x,_xlpm.y,""),_xlpm.z,"Not Declared")="", "Name not recorded",  _xlfn.XLOOKUP($C536,_xlfn.XLOOKUP(O$494,_xlpm.x,_xlpm.y,""),_xlpm.z,"Not Declared")))</f>
        <v>Not Declared</v>
      </c>
      <c r="P536" s="3"/>
      <c r="Q536" s="3"/>
      <c r="R536" s="3"/>
      <c r="S536" s="3"/>
      <c r="T536" s="3"/>
      <c r="U536" s="3"/>
      <c r="V536" s="3"/>
      <c r="W536" s="3"/>
      <c r="X536" s="12"/>
      <c r="Z536" s="433"/>
      <c r="AA536" s="747" t="str" cm="1">
        <f t="array" ref="AA536">_xlfn.LET(_xlpm.a,_xlfn.XLOOKUP(1,('Number Allocation'!$C$6:$C$1483=AC536)*('Number Allocation'!$D$6:$D$1483=AD536),'Number Allocation'!$A$6:$A$1483,"..."),IF(_xlpm.a="","...",_xlpm.a))</f>
        <v>...</v>
      </c>
      <c r="AB536" s="747">
        <v>0</v>
      </c>
      <c r="AC536" s="12" t="str">
        <v>Not Declared</v>
      </c>
      <c r="AD536" s="12" t="str">
        <v>Witney Road Runners</v>
      </c>
      <c r="AE536" s="436"/>
      <c r="AG536" s="365"/>
      <c r="AH536" s="433"/>
      <c r="AI536" s="747" t="str" cm="1">
        <f t="array" ref="AI536">_xlfn.LET(_xlpm.a,_xlfn.XLOOKUP(1,('Number Allocation'!$C$6:$C$1483=AK536)*('Number Allocation'!$D$6:$D$1483=AL536),'Number Allocation'!$A$6:$A$1483,"..."),IF(_xlpm.a="","...",_xlpm.a))</f>
        <v>...</v>
      </c>
      <c r="AJ536" s="747">
        <v>0</v>
      </c>
      <c r="AK536" s="12" t="str">
        <v>Not Declared</v>
      </c>
      <c r="AL536" s="12" t="str">
        <v>Witney Road Runners</v>
      </c>
      <c r="AM536" s="436"/>
      <c r="AO536" s="365"/>
      <c r="AP536" s="433"/>
      <c r="AQ536" s="747" t="str" cm="1">
        <f t="array" ref="AQ536">_xlfn.LET(_xlpm.a,_xlfn.XLOOKUP(1,('Number Allocation'!$C$6:$C$1483=AS536)*('Number Allocation'!$D$6:$D$1483=AT536),'Number Allocation'!$A$6:$A$1483,"..."),IF(_xlpm.a="","...",_xlpm.a))</f>
        <v>...</v>
      </c>
      <c r="AR536" s="747">
        <v>0</v>
      </c>
      <c r="AS536" s="12" t="str">
        <v>Not Declared</v>
      </c>
      <c r="AT536" s="12" t="str">
        <v>Abingdon AC</v>
      </c>
      <c r="AU536" s="436"/>
      <c r="AW536" s="365"/>
      <c r="AX536" s="433"/>
      <c r="AY536" s="747" t="str" cm="1">
        <f t="array" ref="AY536">_xlfn.LET(_xlpm.a,_xlfn.XLOOKUP(1,('Number Allocation'!$C$6:$C$1483=BA536)*('Number Allocation'!$D$6:$D$1483=BB536),'Number Allocation'!$A$6:$A$1483,"..."),IF(_xlpm.a="","...",_xlpm.a))</f>
        <v>...</v>
      </c>
      <c r="AZ536" s="747">
        <v>0</v>
      </c>
      <c r="BA536" s="12" t="str">
        <v>Not Declared</v>
      </c>
      <c r="BB536" s="12" t="str">
        <v>Team Kennet</v>
      </c>
      <c r="BC536" s="436"/>
      <c r="BE536" s="365"/>
      <c r="BF536" s="433"/>
      <c r="BG536" s="747" t="str" cm="1">
        <f t="array" ref="BG536">_xlfn.LET(_xlpm.a,_xlfn.XLOOKUP(1,('Number Allocation'!$C$6:$C$1483=BI536)*('Number Allocation'!$D$6:$D$1483=BJ536),'Number Allocation'!$A$6:$A$1483,"..."),IF(_xlpm.a="","...",_xlpm.a))</f>
        <v>...</v>
      </c>
      <c r="BH536" s="747">
        <v>0</v>
      </c>
      <c r="BI536" s="12" t="str">
        <v>Not Declared</v>
      </c>
      <c r="BJ536" s="12" t="str">
        <v>White Horse Harriers</v>
      </c>
      <c r="BK536" s="436"/>
      <c r="BM536" s="365"/>
      <c r="BN536" s="433"/>
      <c r="BO536" s="747" t="str" cm="1">
        <f t="array" ref="BO536">_xlfn.LET(_xlpm.a,_xlfn.XLOOKUP(1,('Number Allocation'!$C$6:$C$1483=BQ536)*('Number Allocation'!$D$6:$D$1483=BR536),'Number Allocation'!$A$6:$A$1483,"..."),IF(_xlpm.a="","...",_xlpm.a))</f>
        <v>...</v>
      </c>
      <c r="BP536" s="747">
        <v>0</v>
      </c>
      <c r="BQ536" s="12" t="str">
        <v>Not Declared</v>
      </c>
      <c r="BR536" s="12" t="str">
        <v>Team Kennet</v>
      </c>
      <c r="BS536" s="436"/>
      <c r="BU536" s="365"/>
      <c r="BV536" s="433"/>
      <c r="BW536" s="747" t="str" cm="1">
        <f t="array" ref="BW536">_xlfn.LET(_xlpm.a,_xlfn.XLOOKUP(1,('Number Allocation'!$C$6:$C$1483=BY536)*('Number Allocation'!$D$6:$D$1483=BZ536),'Number Allocation'!$A$6:$A$1483,"..."),IF(_xlpm.a="","...",_xlpm.a))</f>
        <v>...</v>
      </c>
      <c r="BX536" s="747">
        <v>0</v>
      </c>
      <c r="BY536" s="12" t="str">
        <v>Not Declared</v>
      </c>
      <c r="BZ536" s="12" t="str">
        <v>Witney Road Runners</v>
      </c>
      <c r="CA536" s="488"/>
      <c r="CB536" s="15"/>
      <c r="CC536" s="15"/>
      <c r="CD536" s="433"/>
      <c r="CE536" s="747" t="str" cm="1">
        <f t="array" ref="CE536">_xlfn.LET(_xlpm.a,_xlfn.XLOOKUP(1,('Number Allocation'!$C$6:$C$1483=CG536)*('Number Allocation'!$D$6:$D$1483=CH536),'Number Allocation'!$A$6:$A$1483,"..."),IF(_xlpm.a="","...",_xlpm.a))</f>
        <v>...</v>
      </c>
      <c r="CF536" s="747">
        <v>0</v>
      </c>
      <c r="CG536" s="12" t="str">
        <v>Not Declared</v>
      </c>
      <c r="CH536" s="12" t="str">
        <v>Oxford City AC</v>
      </c>
      <c r="CI536" s="488"/>
      <c r="CJ536" s="15"/>
      <c r="CK536" s="15"/>
      <c r="CL536" s="433"/>
      <c r="CM536" s="747" t="str" cm="1">
        <f t="array" ref="CM536">_xlfn.LET(_xlpm.a,_xlfn.XLOOKUP(1,('Number Allocation'!$C$6:$C$1483=CO536)*('Number Allocation'!$D$6:$D$1483=CP536),'Number Allocation'!$A$6:$A$1483,"..."),IF(_xlpm.a="","...",_xlpm.a))</f>
        <v>...</v>
      </c>
      <c r="CN536" s="747">
        <v>0</v>
      </c>
      <c r="CO536" s="12" t="str">
        <v>Not Declared</v>
      </c>
      <c r="CP536" s="12" t="str">
        <v>Oxford City AC</v>
      </c>
      <c r="CQ536" s="488"/>
      <c r="CR536" s="15"/>
      <c r="CS536" s="15"/>
      <c r="CT536" s="433"/>
      <c r="CU536" s="747" t="str" cm="1">
        <f t="array" ref="CU536">_xlfn.LET(_xlpm.a,_xlfn.XLOOKUP(1,('Number Allocation'!$C$6:$C$1483=CW536)*('Number Allocation'!$D$6:$D$1483=CX536),'Number Allocation'!$A$6:$A$1483,"..."),IF(_xlpm.a="","...",_xlpm.a))</f>
        <v>...</v>
      </c>
      <c r="CV536" s="747">
        <v>0</v>
      </c>
      <c r="CW536" s="12" t="str">
        <v>Not Declared</v>
      </c>
      <c r="CX536" s="12" t="str">
        <v>Team Kennet</v>
      </c>
      <c r="CY536" s="488"/>
      <c r="CZ536" s="15"/>
      <c r="DA536" s="15"/>
      <c r="DB536" s="433"/>
      <c r="DC536" s="747" t="str" cm="1">
        <f t="array" ref="DC536">_xlfn.LET(_xlpm.a,_xlfn.XLOOKUP(1,('Number Allocation'!$C$6:$C$1483=DE536)*('Number Allocation'!$D$6:$D$1483=DF536),'Number Allocation'!$A$6:$A$1483,"..."),IF(_xlpm.a="","...",_xlpm.a))</f>
        <v>...</v>
      </c>
      <c r="DD536" s="747">
        <v>0</v>
      </c>
      <c r="DE536" s="12" t="str">
        <v>Not Declared</v>
      </c>
      <c r="DF536" s="12" t="str">
        <v>Banbury Harriers AC</v>
      </c>
      <c r="DG536" s="488"/>
      <c r="DH536" s="15"/>
      <c r="DI536" s="15"/>
      <c r="DJ536" s="433"/>
      <c r="DK536" s="747" t="str" cm="1">
        <f t="array" ref="DK536">_xlfn.LET(_xlpm.a,_xlfn.XLOOKUP(1,('Number Allocation'!$C$6:$C$1483=DM536)*('Number Allocation'!$D$6:$D$1483=DN536),'Number Allocation'!$A$6:$A$1483,"..."),IF(_xlpm.a="","...",_xlpm.a))</f>
        <v>...</v>
      </c>
      <c r="DL536" s="747">
        <v>0</v>
      </c>
      <c r="DM536" s="12" t="str">
        <v>Not Declared</v>
      </c>
      <c r="DN536" s="12" t="str">
        <v>White Horse Harriers</v>
      </c>
      <c r="DO536" s="488"/>
      <c r="DP536" s="15"/>
      <c r="DQ536" s="15"/>
      <c r="DZ536" s="15"/>
      <c r="EA536" s="15"/>
    </row>
    <row r="537" spans="1:131" s="359" customFormat="1" ht="21" customHeight="1">
      <c r="A537" s="358" t="str">
        <f t="shared" si="58"/>
        <v>Radley AC</v>
      </c>
      <c r="B537" s="729"/>
      <c r="C537" s="729" t="s">
        <v>322</v>
      </c>
      <c r="D537" s="729" t="str" cm="1">
        <f t="array" ref="D537">_xlfn.LET(_xlpm.x, Radley!$AL$43:$AW$43, _xlpm.y, Radley!$AL$45:$AW$60, _xlpm.z, Radley!$AJ$45:$AJ$60, IF(_xlfn.XLOOKUP($C537,_xlfn.XLOOKUP(D$494,_xlpm.x,_xlpm.y,""),_xlpm.z,"Not Declared")="", "Name not recorded",  _xlfn.XLOOKUP($C537,_xlfn.XLOOKUP(D$494,_xlpm.x,_xlpm.y,""),_xlpm.z,"Not Declared")))</f>
        <v>Not Declared</v>
      </c>
      <c r="E537" s="729" t="str" cm="1">
        <f t="array" ref="E537">_xlfn.LET(_xlpm.x, Radley!$AL$43:$AW$43, _xlpm.y, Radley!$AL$45:$AW$60, _xlpm.z, Radley!$AJ$45:$AJ$60, IF(_xlfn.XLOOKUP($C537,_xlfn.XLOOKUP(E$494,_xlpm.x,_xlpm.y,""),_xlpm.z,"Not Declared")="", "Name not recorded",  _xlfn.XLOOKUP($C537,_xlfn.XLOOKUP(E$494,_xlpm.x,_xlpm.y,""),_xlpm.z,"Not Declared")))</f>
        <v>Not Declared</v>
      </c>
      <c r="F537" s="729" t="str" cm="1">
        <f t="array" ref="F537">_xlfn.LET(_xlpm.x, Radley!$AL$43:$AW$43, _xlpm.y, Radley!$AL$45:$AW$60, _xlpm.z, Radley!$AJ$45:$AJ$60, IF(_xlfn.XLOOKUP($C537,_xlfn.XLOOKUP(F$494,_xlpm.x,_xlpm.y,""),_xlpm.z,"Not Declared")="", "Name not recorded",  _xlfn.XLOOKUP($C537,_xlfn.XLOOKUP(F$494,_xlpm.x,_xlpm.y,""),_xlpm.z,"Not Declared")))</f>
        <v>Not Declared</v>
      </c>
      <c r="G537" s="729" t="str" cm="1">
        <f t="array" ref="G537">_xlfn.LET(_xlpm.x, Radley!$AL$43:$AW$43, _xlpm.y, Radley!$AL$45:$AW$60, _xlpm.z, Radley!$AJ$45:$AJ$60, IF(_xlfn.XLOOKUP($C537,_xlfn.XLOOKUP(G$494,_xlpm.x,_xlpm.y,""),_xlpm.z,"Not Declared")="", "Name not recorded",  _xlfn.XLOOKUP($C537,_xlfn.XLOOKUP(G$494,_xlpm.x,_xlpm.y,""),_xlpm.z,"Not Declared")))</f>
        <v>Not Declared</v>
      </c>
      <c r="H537" s="729" t="str" cm="1">
        <f t="array" ref="H537">_xlfn.LET(_xlpm.x, Radley!$AL$43:$AW$43, _xlpm.y, Radley!$AL$45:$AW$60, _xlpm.z, Radley!$AJ$45:$AJ$60, IF(_xlfn.XLOOKUP($C537,_xlfn.XLOOKUP(H$494,_xlpm.x,_xlpm.y,""),_xlpm.z,"Not Declared")="", "Name not recorded",  _xlfn.XLOOKUP($C537,_xlfn.XLOOKUP(H$494,_xlpm.x,_xlpm.y,""),_xlpm.z,"Not Declared")))</f>
        <v>Not Declared</v>
      </c>
      <c r="I537" s="729" t="str" cm="1">
        <f t="array" ref="I537">_xlfn.LET(_xlpm.x, Radley!$AL$43:$AW$43, _xlpm.y, Radley!$AL$45:$AW$60, _xlpm.z, Radley!$AJ$45:$AJ$60, IF(_xlfn.XLOOKUP($C537,_xlfn.XLOOKUP(I$494,_xlpm.x,_xlpm.y,""),_xlpm.z,"Not Declared")="", "Name not recorded",  _xlfn.XLOOKUP($C537,_xlfn.XLOOKUP(I$494,_xlpm.x,_xlpm.y,""),_xlpm.z,"Not Declared")))</f>
        <v>Not Declared</v>
      </c>
      <c r="J537" s="729" t="str" cm="1">
        <f t="array" ref="J537">_xlfn.LET(_xlpm.x, Radley!$AL$43:$AW$43, _xlpm.y, Radley!$AL$45:$AW$60, _xlpm.z, Radley!$AJ$45:$AJ$60, IF(_xlfn.XLOOKUP($C537,_xlfn.XLOOKUP(J$494,_xlpm.x,_xlpm.y,""),_xlpm.z,"Not Declared")="", "Name not recorded",  _xlfn.XLOOKUP($C537,_xlfn.XLOOKUP(J$494,_xlpm.x,_xlpm.y,""),_xlpm.z,"Not Declared")))</f>
        <v>Not Declared</v>
      </c>
      <c r="K537" s="729" t="str" cm="1">
        <f t="array" ref="K537">_xlfn.LET(_xlpm.x, Radley!$AL$43:$AW$43, _xlpm.y, Radley!$AL$45:$AW$60, _xlpm.z, Radley!$AJ$45:$AJ$60, IF(_xlfn.XLOOKUP($C537,_xlfn.XLOOKUP(K$494,_xlpm.x,_xlpm.y,""),_xlpm.z,"Not Declared")="", "Name not recorded",  _xlfn.XLOOKUP($C537,_xlfn.XLOOKUP(K$494,_xlpm.x,_xlpm.y,""),_xlpm.z,"Not Declared")))</f>
        <v>Not Declared</v>
      </c>
      <c r="L537" s="729" t="str" cm="1">
        <f t="array" ref="L537">_xlfn.LET(_xlpm.x, Radley!$AL$43:$AW$43, _xlpm.y, Radley!$AL$45:$AW$60, _xlpm.z, Radley!$AJ$45:$AJ$60, IF(_xlfn.XLOOKUP($C537,_xlfn.XLOOKUP(L$494,_xlpm.x,_xlpm.y,""),_xlpm.z,"Not Declared")="", "Name not recorded",  _xlfn.XLOOKUP($C537,_xlfn.XLOOKUP(L$494,_xlpm.x,_xlpm.y,""),_xlpm.z,"Not Declared")))</f>
        <v>Not Declared</v>
      </c>
      <c r="M537" s="729" t="str" cm="1">
        <f t="array" ref="M537">_xlfn.LET(_xlpm.x, Radley!$AL$43:$AW$43, _xlpm.y, Radley!$AL$45:$AW$60, _xlpm.z, Radley!$AJ$45:$AJ$60, IF(_xlfn.XLOOKUP($C537,_xlfn.XLOOKUP(M$494,_xlpm.x,_xlpm.y,""),_xlpm.z,"Not Declared")="", "Name not recorded",  _xlfn.XLOOKUP($C537,_xlfn.XLOOKUP(M$494,_xlpm.x,_xlpm.y,""),_xlpm.z,"Not Declared")))</f>
        <v>Not Declared</v>
      </c>
      <c r="N537" s="729" t="str" cm="1">
        <f t="array" ref="N537">_xlfn.LET(_xlpm.x, Radley!$AL$43:$AW$43, _xlpm.y, Radley!$AL$45:$AW$60, _xlpm.z, Radley!$AJ$45:$AJ$60, IF(_xlfn.XLOOKUP($C537,_xlfn.XLOOKUP(N$494,_xlpm.x,_xlpm.y,""),_xlpm.z,"Not Declared")="", "Name not recorded",  _xlfn.XLOOKUP($C537,_xlfn.XLOOKUP(N$494,_xlpm.x,_xlpm.y,""),_xlpm.z,"Not Declared")))</f>
        <v>Not Declared</v>
      </c>
      <c r="O537" s="729" t="str" cm="1">
        <f t="array" ref="O537">_xlfn.LET(_xlpm.x, Radley!$AL$43:$AW$43, _xlpm.y, Radley!$AL$45:$AW$60, _xlpm.z, Radley!$AJ$45:$AJ$60, IF(_xlfn.XLOOKUP($C537,_xlfn.XLOOKUP(O$494,_xlpm.x,_xlpm.y,""),_xlpm.z,"Not Declared")="", "Name not recorded",  _xlfn.XLOOKUP($C537,_xlfn.XLOOKUP(O$494,_xlpm.x,_xlpm.y,""),_xlpm.z,"Not Declared")))</f>
        <v>Not Declared</v>
      </c>
      <c r="P537" s="3"/>
      <c r="Q537" s="3"/>
      <c r="R537" s="3"/>
      <c r="S537" s="3"/>
      <c r="T537" s="15"/>
      <c r="U537" s="15"/>
      <c r="V537" s="15"/>
      <c r="W537" s="15"/>
      <c r="X537" s="3"/>
      <c r="Z537" s="433"/>
      <c r="AA537" s="747" t="str" cm="1">
        <f t="array" ref="AA537">_xlfn.LET(_xlpm.a,_xlfn.XLOOKUP(1,('Number Allocation'!$C$6:$C$1483=AC537)*('Number Allocation'!$D$6:$D$1483=AD537),'Number Allocation'!$A$6:$A$1483,"..."),IF(_xlpm.a="","...",_xlpm.a))</f>
        <v>...</v>
      </c>
      <c r="AB537" s="747">
        <v>0</v>
      </c>
      <c r="AC537" s="12" t="str">
        <v>Not Declared</v>
      </c>
      <c r="AD537" s="12" t="str">
        <v>Team Kennet</v>
      </c>
      <c r="AE537" s="436"/>
      <c r="AG537" s="365"/>
      <c r="AH537" s="433"/>
      <c r="AI537" s="747" t="str" cm="1">
        <f t="array" ref="AI537">_xlfn.LET(_xlpm.a,_xlfn.XLOOKUP(1,('Number Allocation'!$C$6:$C$1483=AK537)*('Number Allocation'!$D$6:$D$1483=AL537),'Number Allocation'!$A$6:$A$1483,"..."),IF(_xlpm.a="","...",_xlpm.a))</f>
        <v>...</v>
      </c>
      <c r="AJ537" s="747">
        <v>0</v>
      </c>
      <c r="AK537" s="12" t="str">
        <v>Not Declared</v>
      </c>
      <c r="AL537" s="12" t="str">
        <v>Banbury Harriers AC</v>
      </c>
      <c r="AM537" s="436"/>
      <c r="AO537" s="365"/>
      <c r="AP537" s="433"/>
      <c r="AQ537" s="747" t="str" cm="1">
        <f t="array" ref="AQ537">_xlfn.LET(_xlpm.a,_xlfn.XLOOKUP(1,('Number Allocation'!$C$6:$C$1483=AS537)*('Number Allocation'!$D$6:$D$1483=AT537),'Number Allocation'!$A$6:$A$1483,"..."),IF(_xlpm.a="","...",_xlpm.a))</f>
        <v>...</v>
      </c>
      <c r="AR537" s="747">
        <v>0</v>
      </c>
      <c r="AS537" s="12" t="str">
        <v>Not Declared</v>
      </c>
      <c r="AT537" s="12" t="str">
        <v>Witney Road Runners</v>
      </c>
      <c r="AU537" s="436"/>
      <c r="AW537" s="365"/>
      <c r="AX537" s="433"/>
      <c r="AY537" s="747" t="str" cm="1">
        <f t="array" ref="AY537">_xlfn.LET(_xlpm.a,_xlfn.XLOOKUP(1,('Number Allocation'!$C$6:$C$1483=BA537)*('Number Allocation'!$D$6:$D$1483=BB537),'Number Allocation'!$A$6:$A$1483,"..."),IF(_xlpm.a="","...",_xlpm.a))</f>
        <v>...</v>
      </c>
      <c r="AZ537" s="747">
        <v>0</v>
      </c>
      <c r="BA537" s="12" t="str">
        <v>Not Declared</v>
      </c>
      <c r="BB537" s="12" t="str">
        <v>Oxford City AC</v>
      </c>
      <c r="BC537" s="436"/>
      <c r="BE537" s="365"/>
      <c r="BF537" s="433"/>
      <c r="BG537" s="747" t="str" cm="1">
        <f t="array" ref="BG537">_xlfn.LET(_xlpm.a,_xlfn.XLOOKUP(1,('Number Allocation'!$C$6:$C$1483=BI537)*('Number Allocation'!$D$6:$D$1483=BJ537),'Number Allocation'!$A$6:$A$1483,"..."),IF(_xlpm.a="","...",_xlpm.a))</f>
        <v>...</v>
      </c>
      <c r="BH537" s="747">
        <v>0</v>
      </c>
      <c r="BI537" s="12" t="str">
        <v>Not Declared</v>
      </c>
      <c r="BJ537" s="12" t="str">
        <v>Radley AC</v>
      </c>
      <c r="BK537" s="436"/>
      <c r="BM537" s="365"/>
      <c r="BN537" s="433"/>
      <c r="BO537" s="747" t="str" cm="1">
        <f t="array" ref="BO537">_xlfn.LET(_xlpm.a,_xlfn.XLOOKUP(1,('Number Allocation'!$C$6:$C$1483=BQ537)*('Number Allocation'!$D$6:$D$1483=BR537),'Number Allocation'!$A$6:$A$1483,"..."),IF(_xlpm.a="","...",_xlpm.a))</f>
        <v>...</v>
      </c>
      <c r="BP537" s="747">
        <v>0</v>
      </c>
      <c r="BQ537" s="12" t="str">
        <v>Not Declared</v>
      </c>
      <c r="BR537" s="12" t="str">
        <v>Bicester AC</v>
      </c>
      <c r="BS537" s="436"/>
      <c r="BU537" s="365"/>
      <c r="BV537" s="433"/>
      <c r="BW537" s="747" t="str" cm="1">
        <f t="array" ref="BW537">_xlfn.LET(_xlpm.a,_xlfn.XLOOKUP(1,('Number Allocation'!$C$6:$C$1483=BY537)*('Number Allocation'!$D$6:$D$1483=BZ537),'Number Allocation'!$A$6:$A$1483,"..."),IF(_xlpm.a="","...",_xlpm.a))</f>
        <v>...</v>
      </c>
      <c r="BX537" s="747">
        <v>0</v>
      </c>
      <c r="BY537" s="12" t="str">
        <v>Not Declared</v>
      </c>
      <c r="BZ537" s="12" t="str">
        <v>Radley AC</v>
      </c>
      <c r="CA537" s="488"/>
      <c r="CB537" s="15"/>
      <c r="CC537" s="15"/>
      <c r="CD537" s="433"/>
      <c r="CE537" s="747" t="str" cm="1">
        <f t="array" ref="CE537">_xlfn.LET(_xlpm.a,_xlfn.XLOOKUP(1,('Number Allocation'!$C$6:$C$1483=CG537)*('Number Allocation'!$D$6:$D$1483=CH537),'Number Allocation'!$A$6:$A$1483,"..."),IF(_xlpm.a="","...",_xlpm.a))</f>
        <v>...</v>
      </c>
      <c r="CF537" s="747">
        <v>0</v>
      </c>
      <c r="CG537" s="12" t="str">
        <v>Not Declared</v>
      </c>
      <c r="CH537" s="12" t="str">
        <v>Team Kennet</v>
      </c>
      <c r="CI537" s="488"/>
      <c r="CJ537" s="15"/>
      <c r="CK537" s="15"/>
      <c r="CL537" s="433"/>
      <c r="CM537" s="747" t="str" cm="1">
        <f t="array" ref="CM537">_xlfn.LET(_xlpm.a,_xlfn.XLOOKUP(1,('Number Allocation'!$C$6:$C$1483=CO537)*('Number Allocation'!$D$6:$D$1483=CP537),'Number Allocation'!$A$6:$A$1483,"..."),IF(_xlpm.a="","...",_xlpm.a))</f>
        <v>...</v>
      </c>
      <c r="CN537" s="747">
        <v>0</v>
      </c>
      <c r="CO537" s="12" t="str">
        <v>Not Declared</v>
      </c>
      <c r="CP537" s="12" t="str">
        <v>Banbury Harriers AC</v>
      </c>
      <c r="CQ537" s="488"/>
      <c r="CR537" s="15"/>
      <c r="CS537" s="15"/>
      <c r="CT537" s="433"/>
      <c r="CU537" s="747" t="str" cm="1">
        <f t="array" ref="CU537">_xlfn.LET(_xlpm.a,_xlfn.XLOOKUP(1,('Number Allocation'!$C$6:$C$1483=CW537)*('Number Allocation'!$D$6:$D$1483=CX537),'Number Allocation'!$A$6:$A$1483,"..."),IF(_xlpm.a="","...",_xlpm.a))</f>
        <v>...</v>
      </c>
      <c r="CV537" s="747">
        <v>0</v>
      </c>
      <c r="CW537" s="12" t="str">
        <v>Not Declared</v>
      </c>
      <c r="CX537" s="12" t="str">
        <v>White Horse Harriers</v>
      </c>
      <c r="CY537" s="488"/>
      <c r="CZ537" s="15"/>
      <c r="DA537" s="15"/>
      <c r="DB537" s="433"/>
      <c r="DC537" s="747" t="str" cm="1">
        <f t="array" ref="DC537">_xlfn.LET(_xlpm.a,_xlfn.XLOOKUP(1,('Number Allocation'!$C$6:$C$1483=DE537)*('Number Allocation'!$D$6:$D$1483=DF537),'Number Allocation'!$A$6:$A$1483,"..."),IF(_xlpm.a="","...",_xlpm.a))</f>
        <v>...</v>
      </c>
      <c r="DD537" s="747">
        <v>0</v>
      </c>
      <c r="DE537" s="12" t="str">
        <v>Not Declared</v>
      </c>
      <c r="DF537" s="12" t="str">
        <v>Abingdon AC</v>
      </c>
      <c r="DG537" s="488"/>
      <c r="DH537" s="15"/>
      <c r="DI537" s="15"/>
      <c r="DJ537" s="433"/>
      <c r="DK537" s="747" t="str" cm="1">
        <f t="array" ref="DK537">_xlfn.LET(_xlpm.a,_xlfn.XLOOKUP(1,('Number Allocation'!$C$6:$C$1483=DM537)*('Number Allocation'!$D$6:$D$1483=DN537),'Number Allocation'!$A$6:$A$1483,"..."),IF(_xlpm.a="","...",_xlpm.a))</f>
        <v>...</v>
      </c>
      <c r="DL537" s="747">
        <v>0</v>
      </c>
      <c r="DM537" s="12" t="str">
        <v>Not Declared</v>
      </c>
      <c r="DN537" s="12" t="str">
        <v>Banbury Harriers AC</v>
      </c>
      <c r="DO537" s="488"/>
      <c r="DP537" s="15"/>
      <c r="DQ537" s="15"/>
      <c r="DZ537" s="15"/>
      <c r="EA537" s="15"/>
    </row>
    <row r="538" spans="1:131" s="359" customFormat="1" ht="21" customHeight="1">
      <c r="A538" s="358" t="str">
        <f t="shared" si="58"/>
        <v>Radley AC</v>
      </c>
      <c r="B538" s="729"/>
      <c r="C538" s="729" t="s">
        <v>323</v>
      </c>
      <c r="D538" s="729" t="str" cm="1">
        <f t="array" ref="D538">_xlfn.LET(_xlpm.x, Radley!$AL$43:$AW$43, _xlpm.y, Radley!$AL$45:$AW$60, _xlpm.z, Radley!$AJ$45:$AJ$60, IF(_xlfn.XLOOKUP($C538,_xlfn.XLOOKUP(D$494,_xlpm.x,_xlpm.y,""),_xlpm.z,"Not Declared")="", "Name not recorded",  _xlfn.XLOOKUP($C538,_xlfn.XLOOKUP(D$494,_xlpm.x,_xlpm.y,""),_xlpm.z,"Not Declared")))</f>
        <v>Not Declared</v>
      </c>
      <c r="E538" s="729" t="str" cm="1">
        <f t="array" ref="E538">_xlfn.LET(_xlpm.x, Radley!$AL$43:$AW$43, _xlpm.y, Radley!$AL$45:$AW$60, _xlpm.z, Radley!$AJ$45:$AJ$60, IF(_xlfn.XLOOKUP($C538,_xlfn.XLOOKUP(E$494,_xlpm.x,_xlpm.y,""),_xlpm.z,"Not Declared")="", "Name not recorded",  _xlfn.XLOOKUP($C538,_xlfn.XLOOKUP(E$494,_xlpm.x,_xlpm.y,""),_xlpm.z,"Not Declared")))</f>
        <v>Not Declared</v>
      </c>
      <c r="F538" s="729" t="str" cm="1">
        <f t="array" ref="F538">_xlfn.LET(_xlpm.x, Radley!$AL$43:$AW$43, _xlpm.y, Radley!$AL$45:$AW$60, _xlpm.z, Radley!$AJ$45:$AJ$60, IF(_xlfn.XLOOKUP($C538,_xlfn.XLOOKUP(F$494,_xlpm.x,_xlpm.y,""),_xlpm.z,"Not Declared")="", "Name not recorded",  _xlfn.XLOOKUP($C538,_xlfn.XLOOKUP(F$494,_xlpm.x,_xlpm.y,""),_xlpm.z,"Not Declared")))</f>
        <v>Not Declared</v>
      </c>
      <c r="G538" s="729" t="str" cm="1">
        <f t="array" ref="G538">_xlfn.LET(_xlpm.x, Radley!$AL$43:$AW$43, _xlpm.y, Radley!$AL$45:$AW$60, _xlpm.z, Radley!$AJ$45:$AJ$60, IF(_xlfn.XLOOKUP($C538,_xlfn.XLOOKUP(G$494,_xlpm.x,_xlpm.y,""),_xlpm.z,"Not Declared")="", "Name not recorded",  _xlfn.XLOOKUP($C538,_xlfn.XLOOKUP(G$494,_xlpm.x,_xlpm.y,""),_xlpm.z,"Not Declared")))</f>
        <v>Not Declared</v>
      </c>
      <c r="H538" s="729" t="str" cm="1">
        <f t="array" ref="H538">_xlfn.LET(_xlpm.x, Radley!$AL$43:$AW$43, _xlpm.y, Radley!$AL$45:$AW$60, _xlpm.z, Radley!$AJ$45:$AJ$60, IF(_xlfn.XLOOKUP($C538,_xlfn.XLOOKUP(H$494,_xlpm.x,_xlpm.y,""),_xlpm.z,"Not Declared")="", "Name not recorded",  _xlfn.XLOOKUP($C538,_xlfn.XLOOKUP(H$494,_xlpm.x,_xlpm.y,""),_xlpm.z,"Not Declared")))</f>
        <v>Not Declared</v>
      </c>
      <c r="I538" s="729" t="str" cm="1">
        <f t="array" ref="I538">_xlfn.LET(_xlpm.x, Radley!$AL$43:$AW$43, _xlpm.y, Radley!$AL$45:$AW$60, _xlpm.z, Radley!$AJ$45:$AJ$60, IF(_xlfn.XLOOKUP($C538,_xlfn.XLOOKUP(I$494,_xlpm.x,_xlpm.y,""),_xlpm.z,"Not Declared")="", "Name not recorded",  _xlfn.XLOOKUP($C538,_xlfn.XLOOKUP(I$494,_xlpm.x,_xlpm.y,""),_xlpm.z,"Not Declared")))</f>
        <v>Not Declared</v>
      </c>
      <c r="J538" s="729" t="str" cm="1">
        <f t="array" ref="J538">_xlfn.LET(_xlpm.x, Radley!$AL$43:$AW$43, _xlpm.y, Radley!$AL$45:$AW$60, _xlpm.z, Radley!$AJ$45:$AJ$60, IF(_xlfn.XLOOKUP($C538,_xlfn.XLOOKUP(J$494,_xlpm.x,_xlpm.y,""),_xlpm.z,"Not Declared")="", "Name not recorded",  _xlfn.XLOOKUP($C538,_xlfn.XLOOKUP(J$494,_xlpm.x,_xlpm.y,""),_xlpm.z,"Not Declared")))</f>
        <v>Not Declared</v>
      </c>
      <c r="K538" s="729" t="str" cm="1">
        <f t="array" ref="K538">_xlfn.LET(_xlpm.x, Radley!$AL$43:$AW$43, _xlpm.y, Radley!$AL$45:$AW$60, _xlpm.z, Radley!$AJ$45:$AJ$60, IF(_xlfn.XLOOKUP($C538,_xlfn.XLOOKUP(K$494,_xlpm.x,_xlpm.y,""),_xlpm.z,"Not Declared")="", "Name not recorded",  _xlfn.XLOOKUP($C538,_xlfn.XLOOKUP(K$494,_xlpm.x,_xlpm.y,""),_xlpm.z,"Not Declared")))</f>
        <v>Not Declared</v>
      </c>
      <c r="L538" s="729" t="str" cm="1">
        <f t="array" ref="L538">_xlfn.LET(_xlpm.x, Radley!$AL$43:$AW$43, _xlpm.y, Radley!$AL$45:$AW$60, _xlpm.z, Radley!$AJ$45:$AJ$60, IF(_xlfn.XLOOKUP($C538,_xlfn.XLOOKUP(L$494,_xlpm.x,_xlpm.y,""),_xlpm.z,"Not Declared")="", "Name not recorded",  _xlfn.XLOOKUP($C538,_xlfn.XLOOKUP(L$494,_xlpm.x,_xlpm.y,""),_xlpm.z,"Not Declared")))</f>
        <v>Not Declared</v>
      </c>
      <c r="M538" s="729" t="str" cm="1">
        <f t="array" ref="M538">_xlfn.LET(_xlpm.x, Radley!$AL$43:$AW$43, _xlpm.y, Radley!$AL$45:$AW$60, _xlpm.z, Radley!$AJ$45:$AJ$60, IF(_xlfn.XLOOKUP($C538,_xlfn.XLOOKUP(M$494,_xlpm.x,_xlpm.y,""),_xlpm.z,"Not Declared")="", "Name not recorded",  _xlfn.XLOOKUP($C538,_xlfn.XLOOKUP(M$494,_xlpm.x,_xlpm.y,""),_xlpm.z,"Not Declared")))</f>
        <v>Not Declared</v>
      </c>
      <c r="N538" s="729" t="str" cm="1">
        <f t="array" ref="N538">_xlfn.LET(_xlpm.x, Radley!$AL$43:$AW$43, _xlpm.y, Radley!$AL$45:$AW$60, _xlpm.z, Radley!$AJ$45:$AJ$60, IF(_xlfn.XLOOKUP($C538,_xlfn.XLOOKUP(N$494,_xlpm.x,_xlpm.y,""),_xlpm.z,"Not Declared")="", "Name not recorded",  _xlfn.XLOOKUP($C538,_xlfn.XLOOKUP(N$494,_xlpm.x,_xlpm.y,""),_xlpm.z,"Not Declared")))</f>
        <v>Not Declared</v>
      </c>
      <c r="O538" s="729" t="str" cm="1">
        <f t="array" ref="O538">_xlfn.LET(_xlpm.x, Radley!$AL$43:$AW$43, _xlpm.y, Radley!$AL$45:$AW$60, _xlpm.z, Radley!$AJ$45:$AJ$60, IF(_xlfn.XLOOKUP($C538,_xlfn.XLOOKUP(O$494,_xlpm.x,_xlpm.y,""),_xlpm.z,"Not Declared")="", "Name not recorded",  _xlfn.XLOOKUP($C538,_xlfn.XLOOKUP(O$494,_xlpm.x,_xlpm.y,""),_xlpm.z,"Not Declared")))</f>
        <v>Not Declared</v>
      </c>
      <c r="P538" s="3"/>
      <c r="Q538" s="3"/>
      <c r="R538" s="3"/>
      <c r="S538" s="3"/>
      <c r="T538" s="15"/>
      <c r="U538" s="15"/>
      <c r="V538" s="15"/>
      <c r="W538" s="15"/>
      <c r="X538" s="3"/>
      <c r="Z538" s="433"/>
      <c r="AA538" s="747" t="str" cm="1">
        <f t="array" ref="AA538">_xlfn.LET(_xlpm.a,_xlfn.XLOOKUP(1,('Number Allocation'!$C$6:$C$1483=AC538)*('Number Allocation'!$D$6:$D$1483=AD538),'Number Allocation'!$A$6:$A$1483,"..."),IF(_xlpm.a="","...",_xlpm.a))</f>
        <v>...</v>
      </c>
      <c r="AB538" s="747">
        <v>0</v>
      </c>
      <c r="AC538" s="12" t="str">
        <v>Not Declared</v>
      </c>
      <c r="AD538" s="12" t="str">
        <v>Banbury Harriers AC</v>
      </c>
      <c r="AE538" s="436"/>
      <c r="AG538" s="365"/>
      <c r="AH538" s="433"/>
      <c r="AI538" s="747" t="str" cm="1">
        <f t="array" ref="AI538">_xlfn.LET(_xlpm.a,_xlfn.XLOOKUP(1,('Number Allocation'!$C$6:$C$1483=AK538)*('Number Allocation'!$D$6:$D$1483=AL538),'Number Allocation'!$A$6:$A$1483,"..."),IF(_xlpm.a="","...",_xlpm.a))</f>
        <v>...</v>
      </c>
      <c r="AJ538" s="747">
        <v>0</v>
      </c>
      <c r="AK538" s="12" t="str">
        <v>Not Declared</v>
      </c>
      <c r="AL538" s="12" t="str">
        <v>Team Kennet</v>
      </c>
      <c r="AM538" s="436"/>
      <c r="AO538" s="365"/>
      <c r="AP538" s="433"/>
      <c r="AQ538" s="747" t="str" cm="1">
        <f t="array" ref="AQ538">_xlfn.LET(_xlpm.a,_xlfn.XLOOKUP(1,('Number Allocation'!$C$6:$C$1483=AS538)*('Number Allocation'!$D$6:$D$1483=AT538),'Number Allocation'!$A$6:$A$1483,"..."),IF(_xlpm.a="","...",_xlpm.a))</f>
        <v>...</v>
      </c>
      <c r="AR538" s="747">
        <v>0</v>
      </c>
      <c r="AS538" s="12" t="str">
        <v>Not Declared</v>
      </c>
      <c r="AT538" s="12" t="str">
        <v>Radley AC</v>
      </c>
      <c r="AU538" s="436"/>
      <c r="AW538" s="365"/>
      <c r="AX538" s="433"/>
      <c r="AY538" s="747" t="str" cm="1">
        <f t="array" ref="AY538">_xlfn.LET(_xlpm.a,_xlfn.XLOOKUP(1,('Number Allocation'!$C$6:$C$1483=BA538)*('Number Allocation'!$D$6:$D$1483=BB538),'Number Allocation'!$A$6:$A$1483,"..."),IF(_xlpm.a="","...",_xlpm.a))</f>
        <v>...</v>
      </c>
      <c r="AZ538" s="747">
        <v>0</v>
      </c>
      <c r="BA538" s="12" t="str">
        <v>Not Declared</v>
      </c>
      <c r="BB538" s="12" t="str">
        <v>Witney Road Runners</v>
      </c>
      <c r="BC538" s="436"/>
      <c r="BE538" s="365"/>
      <c r="BF538" s="433"/>
      <c r="BG538" s="747" t="str" cm="1">
        <f t="array" ref="BG538">_xlfn.LET(_xlpm.a,_xlfn.XLOOKUP(1,('Number Allocation'!$C$6:$C$1483=BI538)*('Number Allocation'!$D$6:$D$1483=BJ538),'Number Allocation'!$A$6:$A$1483,"..."),IF(_xlpm.a="","...",_xlpm.a))</f>
        <v>...</v>
      </c>
      <c r="BH538" s="747">
        <v>0</v>
      </c>
      <c r="BI538" s="12" t="str">
        <v>Not Declared</v>
      </c>
      <c r="BJ538" s="12" t="str">
        <v>Abingdon AC</v>
      </c>
      <c r="BK538" s="436"/>
      <c r="BM538" s="365"/>
      <c r="BN538" s="433"/>
      <c r="BO538" s="747" t="str" cm="1">
        <f t="array" ref="BO538">_xlfn.LET(_xlpm.a,_xlfn.XLOOKUP(1,('Number Allocation'!$C$6:$C$1483=BQ538)*('Number Allocation'!$D$6:$D$1483=BR538),'Number Allocation'!$A$6:$A$1483,"..."),IF(_xlpm.a="","...",_xlpm.a))</f>
        <v>...</v>
      </c>
      <c r="BP538" s="747">
        <v>0</v>
      </c>
      <c r="BQ538" s="12" t="str">
        <v>Not Declared</v>
      </c>
      <c r="BR538" s="12" t="str">
        <v>Oxford City AC</v>
      </c>
      <c r="BS538" s="436"/>
      <c r="BU538" s="365"/>
      <c r="BV538" s="433"/>
      <c r="BW538" s="747" t="str" cm="1">
        <f t="array" ref="BW538">_xlfn.LET(_xlpm.a,_xlfn.XLOOKUP(1,('Number Allocation'!$C$6:$C$1483=BY538)*('Number Allocation'!$D$6:$D$1483=BZ538),'Number Allocation'!$A$6:$A$1483,"..."),IF(_xlpm.a="","...",_xlpm.a))</f>
        <v>...</v>
      </c>
      <c r="BX538" s="747">
        <v>0</v>
      </c>
      <c r="BY538" s="12" t="str">
        <v>Not Declared</v>
      </c>
      <c r="BZ538" s="12" t="str">
        <v>Abingdon AC</v>
      </c>
      <c r="CA538" s="488"/>
      <c r="CB538" s="15"/>
      <c r="CC538" s="15"/>
      <c r="CD538" s="433"/>
      <c r="CE538" s="747" t="str" cm="1">
        <f t="array" ref="CE538">_xlfn.LET(_xlpm.a,_xlfn.XLOOKUP(1,('Number Allocation'!$C$6:$C$1483=CG538)*('Number Allocation'!$D$6:$D$1483=CH538),'Number Allocation'!$A$6:$A$1483,"..."),IF(_xlpm.a="","...",_xlpm.a))</f>
        <v>...</v>
      </c>
      <c r="CF538" s="747">
        <v>0</v>
      </c>
      <c r="CG538" s="12" t="str">
        <v>Not Declared</v>
      </c>
      <c r="CH538" s="12" t="str">
        <v>Bicester AC</v>
      </c>
      <c r="CI538" s="488"/>
      <c r="CJ538" s="15"/>
      <c r="CK538" s="15"/>
      <c r="CL538" s="433"/>
      <c r="CM538" s="747" t="str" cm="1">
        <f t="array" ref="CM538">_xlfn.LET(_xlpm.a,_xlfn.XLOOKUP(1,('Number Allocation'!$C$6:$C$1483=CO538)*('Number Allocation'!$D$6:$D$1483=CP538),'Number Allocation'!$A$6:$A$1483,"..."),IF(_xlpm.a="","...",_xlpm.a))</f>
        <v>...</v>
      </c>
      <c r="CN538" s="747">
        <v>0</v>
      </c>
      <c r="CO538" s="12" t="str">
        <v>Not Declared</v>
      </c>
      <c r="CP538" s="12" t="str">
        <v>Team Kennet</v>
      </c>
      <c r="CQ538" s="488"/>
      <c r="CR538" s="15"/>
      <c r="CS538" s="15"/>
      <c r="CT538" s="433"/>
      <c r="CU538" s="747" t="str" cm="1">
        <f t="array" ref="CU538">_xlfn.LET(_xlpm.a,_xlfn.XLOOKUP(1,('Number Allocation'!$C$6:$C$1483=CW538)*('Number Allocation'!$D$6:$D$1483=CX538),'Number Allocation'!$A$6:$A$1483,"..."),IF(_xlpm.a="","...",_xlpm.a))</f>
        <v>...</v>
      </c>
      <c r="CV538" s="747">
        <v>0</v>
      </c>
      <c r="CW538" s="12" t="str">
        <v>Not Declared</v>
      </c>
      <c r="CX538" s="12" t="str">
        <v>Witney Road Runners</v>
      </c>
      <c r="CY538" s="488"/>
      <c r="CZ538" s="15"/>
      <c r="DA538" s="15"/>
      <c r="DB538" s="433"/>
      <c r="DC538" s="747" t="str" cm="1">
        <f t="array" ref="DC538">_xlfn.LET(_xlpm.a,_xlfn.XLOOKUP(1,('Number Allocation'!$C$6:$C$1483=DE538)*('Number Allocation'!$D$6:$D$1483=DF538),'Number Allocation'!$A$6:$A$1483,"..."),IF(_xlpm.a="","...",_xlpm.a))</f>
        <v>...</v>
      </c>
      <c r="DD538" s="747">
        <v>0</v>
      </c>
      <c r="DE538" s="12" t="str">
        <v>Not Declared</v>
      </c>
      <c r="DF538" s="12" t="str">
        <v>Bicester AC</v>
      </c>
      <c r="DG538" s="488"/>
      <c r="DH538" s="15"/>
      <c r="DI538" s="15"/>
      <c r="DJ538" s="433"/>
      <c r="DK538" s="747" t="str" cm="1">
        <f t="array" ref="DK538">_xlfn.LET(_xlpm.a,_xlfn.XLOOKUP(1,('Number Allocation'!$C$6:$C$1483=DM538)*('Number Allocation'!$D$6:$D$1483=DN538),'Number Allocation'!$A$6:$A$1483,"..."),IF(_xlpm.a="","...",_xlpm.a))</f>
        <v>...</v>
      </c>
      <c r="DL538" s="747">
        <v>0</v>
      </c>
      <c r="DM538" s="12" t="str">
        <v>Not Declared</v>
      </c>
      <c r="DN538" s="12" t="str">
        <v>Abingdon AC</v>
      </c>
      <c r="DO538" s="488"/>
      <c r="DP538" s="15"/>
      <c r="DQ538" s="15"/>
      <c r="DZ538" s="15"/>
      <c r="EA538" s="15"/>
    </row>
    <row r="539" spans="1:131" s="359" customFormat="1" ht="21" customHeight="1">
      <c r="A539" s="358"/>
      <c r="B539" s="729"/>
      <c r="C539" s="729"/>
      <c r="D539" s="729"/>
      <c r="E539" s="729"/>
      <c r="F539" s="729"/>
      <c r="G539" s="729"/>
      <c r="H539" s="729"/>
      <c r="I539" s="729"/>
      <c r="J539" s="729"/>
      <c r="K539" s="729"/>
      <c r="L539" s="729"/>
      <c r="M539" s="729"/>
      <c r="N539" s="729"/>
      <c r="O539" s="729"/>
      <c r="P539" s="3"/>
      <c r="Q539" s="3"/>
      <c r="R539" s="3"/>
      <c r="S539" s="3"/>
      <c r="T539" s="15"/>
      <c r="U539" s="15"/>
      <c r="V539" s="15"/>
      <c r="W539" s="15"/>
      <c r="X539" s="3"/>
      <c r="Z539" s="433"/>
      <c r="AA539" s="747" t="str" cm="1">
        <f t="array" ref="AA539">_xlfn.LET(_xlpm.a,_xlfn.XLOOKUP(1,('Number Allocation'!$C$6:$C$1483=AC539)*('Number Allocation'!$D$6:$D$1483=AD539),'Number Allocation'!$A$6:$A$1483,"..."),IF(_xlpm.a="","...",_xlpm.a))</f>
        <v>...</v>
      </c>
      <c r="AB539" s="747">
        <v>0</v>
      </c>
      <c r="AC539" s="12" t="str">
        <v>Not Declared</v>
      </c>
      <c r="AD539" s="12" t="str">
        <v>Oxford City AC</v>
      </c>
      <c r="AE539" s="436"/>
      <c r="AG539" s="365"/>
      <c r="AH539" s="433"/>
      <c r="AI539" s="747" t="str" cm="1">
        <f t="array" ref="AI539">_xlfn.LET(_xlpm.a,_xlfn.XLOOKUP(1,('Number Allocation'!$C$6:$C$1483=AK539)*('Number Allocation'!$D$6:$D$1483=AL539),'Number Allocation'!$A$6:$A$1483,"..."),IF(_xlpm.a="","...",_xlpm.a))</f>
        <v>...</v>
      </c>
      <c r="AJ539" s="747">
        <v>0</v>
      </c>
      <c r="AK539" s="12" t="str">
        <v>Not Declared</v>
      </c>
      <c r="AL539" s="12" t="str">
        <v>Abingdon AC</v>
      </c>
      <c r="AM539" s="436"/>
      <c r="AO539" s="365"/>
      <c r="AP539" s="433"/>
      <c r="AQ539" s="747" t="str" cm="1">
        <f t="array" ref="AQ539">_xlfn.LET(_xlpm.a,_xlfn.XLOOKUP(1,('Number Allocation'!$C$6:$C$1483=AS539)*('Number Allocation'!$D$6:$D$1483=AT539),'Number Allocation'!$A$6:$A$1483,"..."),IF(_xlpm.a="","...",_xlpm.a))</f>
        <v>...</v>
      </c>
      <c r="AR539" s="747">
        <v>0</v>
      </c>
      <c r="AS539" s="12" t="str">
        <v>Not Declared</v>
      </c>
      <c r="AT539" s="12" t="str">
        <v>Banbury Harriers AC</v>
      </c>
      <c r="AU539" s="436"/>
      <c r="AW539" s="365"/>
      <c r="AX539" s="433"/>
      <c r="AY539" s="747" t="str" cm="1">
        <f t="array" ref="AY539">_xlfn.LET(_xlpm.a,_xlfn.XLOOKUP(1,('Number Allocation'!$C$6:$C$1483=BA539)*('Number Allocation'!$D$6:$D$1483=BB539),'Number Allocation'!$A$6:$A$1483,"..."),IF(_xlpm.a="","...",_xlpm.a))</f>
        <v>...</v>
      </c>
      <c r="AZ539" s="747">
        <v>0</v>
      </c>
      <c r="BA539" s="12" t="str">
        <v>Not Declared</v>
      </c>
      <c r="BB539" s="12" t="str">
        <v>Radley AC</v>
      </c>
      <c r="BC539" s="436"/>
      <c r="BE539" s="365"/>
      <c r="BF539" s="433"/>
      <c r="BG539" s="747" t="str" cm="1">
        <f t="array" ref="BG539">_xlfn.LET(_xlpm.a,_xlfn.XLOOKUP(1,('Number Allocation'!$C$6:$C$1483=BI539)*('Number Allocation'!$D$6:$D$1483=BJ539),'Number Allocation'!$A$6:$A$1483,"..."),IF(_xlpm.a="","...",_xlpm.a))</f>
        <v>...</v>
      </c>
      <c r="BH539" s="747">
        <v>0</v>
      </c>
      <c r="BI539" s="12" t="str">
        <v>Not Declared</v>
      </c>
      <c r="BJ539" s="12" t="str">
        <v>Witney Road Runners</v>
      </c>
      <c r="BK539" s="436"/>
      <c r="BM539" s="365"/>
      <c r="BN539" s="433"/>
      <c r="BO539" s="747" t="str" cm="1">
        <f t="array" ref="BO539">_xlfn.LET(_xlpm.a,_xlfn.XLOOKUP(1,('Number Allocation'!$C$6:$C$1483=BQ539)*('Number Allocation'!$D$6:$D$1483=BR539),'Number Allocation'!$A$6:$A$1483,"..."),IF(_xlpm.a="","...",_xlpm.a))</f>
        <v>...</v>
      </c>
      <c r="BP539" s="747">
        <v>0</v>
      </c>
      <c r="BQ539" s="12" t="str">
        <v>Not Declared</v>
      </c>
      <c r="BR539" s="12" t="str">
        <v>Witney Road Runners</v>
      </c>
      <c r="BS539" s="436"/>
      <c r="BU539" s="365"/>
      <c r="BV539" s="433"/>
      <c r="BW539" s="747" t="str" cm="1">
        <f t="array" ref="BW539">_xlfn.LET(_xlpm.a,_xlfn.XLOOKUP(1,('Number Allocation'!$C$6:$C$1483=BY539)*('Number Allocation'!$D$6:$D$1483=BZ539),'Number Allocation'!$A$6:$A$1483,"..."),IF(_xlpm.a="","...",_xlpm.a))</f>
        <v>...</v>
      </c>
      <c r="BX539" s="747">
        <v>0</v>
      </c>
      <c r="BY539" s="12" t="str">
        <v>Not Declared</v>
      </c>
      <c r="BZ539" s="12" t="str">
        <v>Team Kennet</v>
      </c>
      <c r="CA539" s="488"/>
      <c r="CB539" s="15"/>
      <c r="CC539" s="15"/>
      <c r="CD539" s="433"/>
      <c r="CE539" s="747" t="str" cm="1">
        <f t="array" ref="CE539">_xlfn.LET(_xlpm.a,_xlfn.XLOOKUP(1,('Number Allocation'!$C$6:$C$1483=CG539)*('Number Allocation'!$D$6:$D$1483=CH539),'Number Allocation'!$A$6:$A$1483,"..."),IF(_xlpm.a="","...",_xlpm.a))</f>
        <v>...</v>
      </c>
      <c r="CF539" s="747">
        <v>0</v>
      </c>
      <c r="CG539" s="12" t="str">
        <v>Not Declared</v>
      </c>
      <c r="CH539" s="12" t="str">
        <v>Abingdon AC</v>
      </c>
      <c r="CI539" s="488"/>
      <c r="CJ539" s="15"/>
      <c r="CK539" s="15"/>
      <c r="CL539" s="433"/>
      <c r="CM539" s="747" t="str" cm="1">
        <f t="array" ref="CM539">_xlfn.LET(_xlpm.a,_xlfn.XLOOKUP(1,('Number Allocation'!$C$6:$C$1483=CO539)*('Number Allocation'!$D$6:$D$1483=CP539),'Number Allocation'!$A$6:$A$1483,"..."),IF(_xlpm.a="","...",_xlpm.a))</f>
        <v>...</v>
      </c>
      <c r="CN539" s="747">
        <v>0</v>
      </c>
      <c r="CO539" s="12" t="str">
        <v>Not Declared</v>
      </c>
      <c r="CP539" s="12" t="str">
        <v>White Horse Harriers</v>
      </c>
      <c r="CQ539" s="488"/>
      <c r="CR539" s="15"/>
      <c r="CS539" s="15"/>
      <c r="CT539" s="433"/>
      <c r="CU539" s="747" t="str" cm="1">
        <f t="array" ref="CU539">_xlfn.LET(_xlpm.a,_xlfn.XLOOKUP(1,('Number Allocation'!$C$6:$C$1483=CW539)*('Number Allocation'!$D$6:$D$1483=CX539),'Number Allocation'!$A$6:$A$1483,"..."),IF(_xlpm.a="","...",_xlpm.a))</f>
        <v>...</v>
      </c>
      <c r="CV539" s="747">
        <v>0</v>
      </c>
      <c r="CW539" s="12" t="str">
        <v>Not Declared</v>
      </c>
      <c r="CX539" s="12" t="str">
        <v>Banbury Harriers AC</v>
      </c>
      <c r="CY539" s="488"/>
      <c r="CZ539" s="15"/>
      <c r="DA539" s="15"/>
      <c r="DB539" s="433"/>
      <c r="DC539" s="747" t="str" cm="1">
        <f t="array" ref="DC539">_xlfn.LET(_xlpm.a,_xlfn.XLOOKUP(1,('Number Allocation'!$C$6:$C$1483=DE539)*('Number Allocation'!$D$6:$D$1483=DF539),'Number Allocation'!$A$6:$A$1483,"..."),IF(_xlpm.a="","...",_xlpm.a))</f>
        <v>...</v>
      </c>
      <c r="DD539" s="747">
        <v>0</v>
      </c>
      <c r="DE539" s="12" t="str">
        <v>Not Declared</v>
      </c>
      <c r="DF539" s="12" t="str">
        <v>White Horse Harriers</v>
      </c>
      <c r="DG539" s="488"/>
      <c r="DH539" s="15"/>
      <c r="DI539" s="15"/>
      <c r="DJ539" s="433"/>
      <c r="DK539" s="747" t="str" cm="1">
        <f t="array" ref="DK539">_xlfn.LET(_xlpm.a,_xlfn.XLOOKUP(1,('Number Allocation'!$C$6:$C$1483=DM539)*('Number Allocation'!$D$6:$D$1483=DN539),'Number Allocation'!$A$6:$A$1483,"..."),IF(_xlpm.a="","...",_xlpm.a))</f>
        <v>...</v>
      </c>
      <c r="DL539" s="747">
        <v>0</v>
      </c>
      <c r="DM539" s="12" t="str">
        <v>Not Declared</v>
      </c>
      <c r="DN539" s="12" t="str">
        <v>Oxford City AC</v>
      </c>
      <c r="DO539" s="488"/>
      <c r="DP539" s="15"/>
      <c r="DQ539" s="15"/>
      <c r="DZ539" s="15"/>
      <c r="EA539" s="15"/>
    </row>
    <row r="540" spans="1:131" s="359" customFormat="1" ht="21" customHeight="1">
      <c r="A540" s="358" t="str">
        <f>'Team Kennet'!AJ$2</f>
        <v>Team Kennet</v>
      </c>
      <c r="B540" s="729" t="str">
        <f>'Team Kennet'!AV$1</f>
        <v>X</v>
      </c>
      <c r="C540" s="729" t="s">
        <v>71</v>
      </c>
      <c r="D540" s="729" t="str" cm="1">
        <f t="array" ref="D540">_xlfn.LET(_xlpm.x, 'Team Kennet'!$AL$43:$AW$43, _xlpm.y, 'Team Kennet'!$AL$45:$AW$60, _xlpm.z, 'Team Kennet'!$AJ$45:$AJ$60, IF(_xlfn.XLOOKUP($C540,_xlfn.XLOOKUP(D$494,_xlpm.x,_xlpm.y,""),_xlpm.z,"Not Declared")="", "Name not recorded",  _xlfn.XLOOKUP($C540,_xlfn.XLOOKUP(D$494,_xlpm.x,_xlpm.y,""),_xlpm.z,"Not Declared")))</f>
        <v>Not Declared</v>
      </c>
      <c r="E540" s="729" t="str" cm="1">
        <f t="array" ref="E540">_xlfn.LET(_xlpm.x, 'Team Kennet'!$AL$43:$AW$43, _xlpm.y, 'Team Kennet'!$AL$45:$AW$60, _xlpm.z, 'Team Kennet'!$AJ$45:$AJ$60, IF(_xlfn.XLOOKUP($C540,_xlfn.XLOOKUP(E$494,_xlpm.x,_xlpm.y,""),_xlpm.z,"Not Declared")="", "Name not recorded",  _xlfn.XLOOKUP($C540,_xlfn.XLOOKUP(E$494,_xlpm.x,_xlpm.y,""),_xlpm.z,"Not Declared")))</f>
        <v>Not Declared</v>
      </c>
      <c r="F540" s="729" t="str" cm="1">
        <f t="array" ref="F540">_xlfn.LET(_xlpm.x, 'Team Kennet'!$AL$43:$AW$43, _xlpm.y, 'Team Kennet'!$AL$45:$AW$60, _xlpm.z, 'Team Kennet'!$AJ$45:$AJ$60, IF(_xlfn.XLOOKUP($C540,_xlfn.XLOOKUP(F$494,_xlpm.x,_xlpm.y,""),_xlpm.z,"Not Declared")="", "Name not recorded",  _xlfn.XLOOKUP($C540,_xlfn.XLOOKUP(F$494,_xlpm.x,_xlpm.y,""),_xlpm.z,"Not Declared")))</f>
        <v>Not Declared</v>
      </c>
      <c r="G540" s="729" t="str" cm="1">
        <f t="array" ref="G540">_xlfn.LET(_xlpm.x, 'Team Kennet'!$AL$43:$AW$43, _xlpm.y, 'Team Kennet'!$AL$45:$AW$60, _xlpm.z, 'Team Kennet'!$AJ$45:$AJ$60, IF(_xlfn.XLOOKUP($C540,_xlfn.XLOOKUP(G$494,_xlpm.x,_xlpm.y,""),_xlpm.z,"Not Declared")="", "Name not recorded",  _xlfn.XLOOKUP($C540,_xlfn.XLOOKUP(G$494,_xlpm.x,_xlpm.y,""),_xlpm.z,"Not Declared")))</f>
        <v>Not Declared</v>
      </c>
      <c r="H540" s="729" t="str" cm="1">
        <f t="array" ref="H540">_xlfn.LET(_xlpm.x, 'Team Kennet'!$AL$43:$AW$43, _xlpm.y, 'Team Kennet'!$AL$45:$AW$60, _xlpm.z, 'Team Kennet'!$AJ$45:$AJ$60, IF(_xlfn.XLOOKUP($C540,_xlfn.XLOOKUP(H$494,_xlpm.x,_xlpm.y,""),_xlpm.z,"Not Declared")="", "Name not recorded",  _xlfn.XLOOKUP($C540,_xlfn.XLOOKUP(H$494,_xlpm.x,_xlpm.y,""),_xlpm.z,"Not Declared")))</f>
        <v>Not Declared</v>
      </c>
      <c r="I540" s="729" t="str" cm="1">
        <f t="array" ref="I540">_xlfn.LET(_xlpm.x, 'Team Kennet'!$AL$43:$AW$43, _xlpm.y, 'Team Kennet'!$AL$45:$AW$60, _xlpm.z, 'Team Kennet'!$AJ$45:$AJ$60, IF(_xlfn.XLOOKUP($C540,_xlfn.XLOOKUP(I$494,_xlpm.x,_xlpm.y,""),_xlpm.z,"Not Declared")="", "Name not recorded",  _xlfn.XLOOKUP($C540,_xlfn.XLOOKUP(I$494,_xlpm.x,_xlpm.y,""),_xlpm.z,"Not Declared")))</f>
        <v>Not Declared</v>
      </c>
      <c r="J540" s="729" t="str" cm="1">
        <f t="array" ref="J540">_xlfn.LET(_xlpm.x, 'Team Kennet'!$AL$43:$AW$43, _xlpm.y, 'Team Kennet'!$AL$45:$AW$60, _xlpm.z, 'Team Kennet'!$AJ$45:$AJ$60, IF(_xlfn.XLOOKUP($C540,_xlfn.XLOOKUP(J$494,_xlpm.x,_xlpm.y,""),_xlpm.z,"Not Declared")="", "Name not recorded",  _xlfn.XLOOKUP($C540,_xlfn.XLOOKUP(J$494,_xlpm.x,_xlpm.y,""),_xlpm.z,"Not Declared")))</f>
        <v>Not Declared</v>
      </c>
      <c r="K540" s="729" t="str" cm="1">
        <f t="array" ref="K540">_xlfn.LET(_xlpm.x, 'Team Kennet'!$AL$43:$AW$43, _xlpm.y, 'Team Kennet'!$AL$45:$AW$60, _xlpm.z, 'Team Kennet'!$AJ$45:$AJ$60, IF(_xlfn.XLOOKUP($C540,_xlfn.XLOOKUP(K$494,_xlpm.x,_xlpm.y,""),_xlpm.z,"Not Declared")="", "Name not recorded",  _xlfn.XLOOKUP($C540,_xlfn.XLOOKUP(K$494,_xlpm.x,_xlpm.y,""),_xlpm.z,"Not Declared")))</f>
        <v>Not Declared</v>
      </c>
      <c r="L540" s="729" t="str" cm="1">
        <f t="array" ref="L540">_xlfn.LET(_xlpm.x, 'Team Kennet'!$AL$43:$AW$43, _xlpm.y, 'Team Kennet'!$AL$45:$AW$60, _xlpm.z, 'Team Kennet'!$AJ$45:$AJ$60, IF(_xlfn.XLOOKUP($C540,_xlfn.XLOOKUP(L$494,_xlpm.x,_xlpm.y,""),_xlpm.z,"Not Declared")="", "Name not recorded",  _xlfn.XLOOKUP($C540,_xlfn.XLOOKUP(L$494,_xlpm.x,_xlpm.y,""),_xlpm.z,"Not Declared")))</f>
        <v>Not Declared</v>
      </c>
      <c r="M540" s="729" t="str" cm="1">
        <f t="array" ref="M540">_xlfn.LET(_xlpm.x, 'Team Kennet'!$AL$43:$AW$43, _xlpm.y, 'Team Kennet'!$AL$45:$AW$60, _xlpm.z, 'Team Kennet'!$AJ$45:$AJ$60, IF(_xlfn.XLOOKUP($C540,_xlfn.XLOOKUP(M$494,_xlpm.x,_xlpm.y,""),_xlpm.z,"Not Declared")="", "Name not recorded",  _xlfn.XLOOKUP($C540,_xlfn.XLOOKUP(M$494,_xlpm.x,_xlpm.y,""),_xlpm.z,"Not Declared")))</f>
        <v>Not Declared</v>
      </c>
      <c r="N540" s="729" t="str" cm="1">
        <f t="array" ref="N540">_xlfn.LET(_xlpm.x, 'Team Kennet'!$AL$43:$AW$43, _xlpm.y, 'Team Kennet'!$AL$45:$AW$60, _xlpm.z, 'Team Kennet'!$AJ$45:$AJ$60, IF(_xlfn.XLOOKUP($C540,_xlfn.XLOOKUP(N$494,_xlpm.x,_xlpm.y,""),_xlpm.z,"Not Declared")="", "Name not recorded",  _xlfn.XLOOKUP($C540,_xlfn.XLOOKUP(N$494,_xlpm.x,_xlpm.y,""),_xlpm.z,"Not Declared")))</f>
        <v>Not Declared</v>
      </c>
      <c r="O540" s="729" t="str" cm="1">
        <f t="array" ref="O540">_xlfn.LET(_xlpm.x, 'Team Kennet'!$AL$43:$AW$43, _xlpm.y, 'Team Kennet'!$AL$45:$AW$60, _xlpm.z, 'Team Kennet'!$AJ$45:$AJ$60, IF(_xlfn.XLOOKUP($C540,_xlfn.XLOOKUP(O$494,_xlpm.x,_xlpm.y,""),_xlpm.z,"Not Declared")="", "Name not recorded",  _xlfn.XLOOKUP($C540,_xlfn.XLOOKUP(O$494,_xlpm.x,_xlpm.y,""),_xlpm.z,"Not Declared")))</f>
        <v>Not Declared</v>
      </c>
      <c r="P540" s="729">
        <v>1</v>
      </c>
      <c r="Q540" s="729">
        <v>2</v>
      </c>
      <c r="R540" s="729">
        <v>3</v>
      </c>
      <c r="S540" s="729">
        <v>4</v>
      </c>
      <c r="T540" s="729" t="str" cm="1">
        <f t="array" ref="T540">_xlfn.LET(_xlpm.x,'Team Kennet'!$AL$43:$AX$43, _xlpm.y, 'Team Kennet'!$AL$45:$AX$60, _xlpm.z, 'Team Kennet'!$AJ$45:$AJ$60, IF(_xlfn.XLOOKUP(P540,_xlfn.XLOOKUP(T$494,_xlpm.x,_xlpm.y,""),_xlpm.z,"Not Declared")="", "Name not recorded",  _xlfn.XLOOKUP(P540,_xlfn.XLOOKUP(T$494,_xlpm.x,_xlpm.y,""),_xlpm.z,"Not Declared")))</f>
        <v>Not Declared</v>
      </c>
      <c r="U540" s="729" t="str" cm="1">
        <f t="array" ref="U540">_xlfn.LET(_xlpm.x,'Team Kennet'!$AL$43:$AX$43, _xlpm.y, 'Team Kennet'!$AL$45:$AX$60, _xlpm.z, 'Team Kennet'!$AJ$45:$AJ$60, IF(_xlfn.XLOOKUP(Q540,_xlfn.XLOOKUP(U$494,_xlpm.x,_xlpm.y,""),_xlpm.z,"Not Declared")="", "Name not recorded",  _xlfn.XLOOKUP(Q540,_xlfn.XLOOKUP(U$494,_xlpm.x,_xlpm.y,""),_xlpm.z,"Not Declared")))</f>
        <v>Not Declared</v>
      </c>
      <c r="V540" s="729" t="str" cm="1">
        <f t="array" ref="V540">_xlfn.LET(_xlpm.x,'Team Kennet'!$AL$43:$AX$43, _xlpm.y, 'Team Kennet'!$AL$45:$AX$60, _xlpm.z, 'Team Kennet'!$AJ$45:$AJ$60, IF(_xlfn.XLOOKUP(R540,_xlfn.XLOOKUP(V$494,_xlpm.x,_xlpm.y,""),_xlpm.z,"Not Declared")="", "Name not recorded",  _xlfn.XLOOKUP(R540,_xlfn.XLOOKUP(V$494,_xlpm.x,_xlpm.y,""),_xlpm.z,"Not Declared")))</f>
        <v>Not Declared</v>
      </c>
      <c r="W540" s="729" t="str" cm="1">
        <f t="array" ref="W540">_xlfn.LET(_xlpm.x,'Team Kennet'!$AL$43:$AX$43, _xlpm.y, 'Team Kennet'!$AL$45:$AX$60, _xlpm.z, 'Team Kennet'!$AJ$45:$AJ$60, IF(_xlfn.XLOOKUP(S540,_xlfn.XLOOKUP(W$494,_xlpm.x,_xlpm.y,""),_xlpm.z,"Not Declared")="", "Name not recorded",  _xlfn.XLOOKUP(S540,_xlfn.XLOOKUP(W$494,_xlpm.x,_xlpm.y,""),_xlpm.z,"Not Declared")))</f>
        <v>Not Declared</v>
      </c>
      <c r="X540" s="358" t="str">
        <f>_xlfn.TEXTJOIN(", ",,T540:W540)</f>
        <v>Not Declared, Not Declared, Not Declared, Not Declared</v>
      </c>
      <c r="Z540" s="433"/>
      <c r="AA540" s="747" t="str" cm="1">
        <f t="array" ref="AA540">_xlfn.LET(_xlpm.a,_xlfn.XLOOKUP(1,('Number Allocation'!$C$6:$C$1483=AC540)*('Number Allocation'!$D$6:$D$1483=AD540),'Number Allocation'!$A$6:$A$1483,"..."),IF(_xlpm.a="","...",_xlpm.a))</f>
        <v>...</v>
      </c>
      <c r="AB540" s="747">
        <v>0</v>
      </c>
      <c r="AC540" s="12" t="str">
        <v>Not Declared</v>
      </c>
      <c r="AD540" s="12" t="str">
        <v>Abingdon AC</v>
      </c>
      <c r="AE540" s="436"/>
      <c r="AG540" s="365"/>
      <c r="AH540" s="433"/>
      <c r="AI540" s="747" t="str" cm="1">
        <f t="array" ref="AI540">_xlfn.LET(_xlpm.a,_xlfn.XLOOKUP(1,('Number Allocation'!$C$6:$C$1483=AK540)*('Number Allocation'!$D$6:$D$1483=AL540),'Number Allocation'!$A$6:$A$1483,"..."),IF(_xlpm.a="","...",_xlpm.a))</f>
        <v>...</v>
      </c>
      <c r="AJ540" s="747">
        <v>0</v>
      </c>
      <c r="AK540" s="12" t="str">
        <v>Not Declared</v>
      </c>
      <c r="AL540" s="12" t="str">
        <v>Bicester AC</v>
      </c>
      <c r="AM540" s="436"/>
      <c r="AO540" s="365"/>
      <c r="AP540" s="433"/>
      <c r="AQ540" s="747" t="str" cm="1">
        <f t="array" ref="AQ540">_xlfn.LET(_xlpm.a,_xlfn.XLOOKUP(1,('Number Allocation'!$C$6:$C$1483=AS540)*('Number Allocation'!$D$6:$D$1483=AT540),'Number Allocation'!$A$6:$A$1483,"..."),IF(_xlpm.a="","...",_xlpm.a))</f>
        <v>...</v>
      </c>
      <c r="AR540" s="747">
        <v>0</v>
      </c>
      <c r="AS540" s="12" t="str">
        <v>Not Declared</v>
      </c>
      <c r="AT540" s="12" t="str">
        <v>Bicester AC</v>
      </c>
      <c r="AU540" s="436"/>
      <c r="AW540" s="365"/>
      <c r="AX540" s="433"/>
      <c r="AY540" s="747" t="str" cm="1">
        <f t="array" ref="AY540">_xlfn.LET(_xlpm.a,_xlfn.XLOOKUP(1,('Number Allocation'!$C$6:$C$1483=BA540)*('Number Allocation'!$D$6:$D$1483=BB540),'Number Allocation'!$A$6:$A$1483,"..."),IF(_xlpm.a="","...",_xlpm.a))</f>
        <v>...</v>
      </c>
      <c r="AZ540" s="747">
        <v>0</v>
      </c>
      <c r="BA540" s="12" t="str">
        <v>Not Declared</v>
      </c>
      <c r="BB540" s="12" t="str">
        <v>White Horse Harriers</v>
      </c>
      <c r="BC540" s="436"/>
      <c r="BE540" s="365"/>
      <c r="BF540" s="433"/>
      <c r="BG540" s="747" t="str" cm="1">
        <f t="array" ref="BG540">_xlfn.LET(_xlpm.a,_xlfn.XLOOKUP(1,('Number Allocation'!$C$6:$C$1483=BI540)*('Number Allocation'!$D$6:$D$1483=BJ540),'Number Allocation'!$A$6:$A$1483,"..."),IF(_xlpm.a="","...",_xlpm.a))</f>
        <v>...</v>
      </c>
      <c r="BH540" s="747">
        <v>0</v>
      </c>
      <c r="BI540" s="12" t="str">
        <v>Not Declared</v>
      </c>
      <c r="BJ540" s="12" t="str">
        <v>Oxford City AC</v>
      </c>
      <c r="BK540" s="436"/>
      <c r="BM540" s="365"/>
      <c r="BN540" s="433"/>
      <c r="BO540" s="747" t="str" cm="1">
        <f t="array" ref="BO540">_xlfn.LET(_xlpm.a,_xlfn.XLOOKUP(1,('Number Allocation'!$C$6:$C$1483=BQ540)*('Number Allocation'!$D$6:$D$1483=BR540),'Number Allocation'!$A$6:$A$1483,"..."),IF(_xlpm.a="","...",_xlpm.a))</f>
        <v>...</v>
      </c>
      <c r="BP540" s="747">
        <v>0</v>
      </c>
      <c r="BQ540" s="12" t="str">
        <v>Not Declared</v>
      </c>
      <c r="BR540" s="12" t="str">
        <v>Radley AC</v>
      </c>
      <c r="BS540" s="436"/>
      <c r="BU540" s="365"/>
      <c r="BV540" s="433"/>
      <c r="BW540" s="747" t="str" cm="1">
        <f t="array" ref="BW540">_xlfn.LET(_xlpm.a,_xlfn.XLOOKUP(1,('Number Allocation'!$C$6:$C$1483=BY540)*('Number Allocation'!$D$6:$D$1483=BZ540),'Number Allocation'!$A$6:$A$1483,"..."),IF(_xlpm.a="","...",_xlpm.a))</f>
        <v>...</v>
      </c>
      <c r="BX540" s="747">
        <v>0</v>
      </c>
      <c r="BY540" s="12" t="str">
        <v>Not Declared</v>
      </c>
      <c r="BZ540" s="12" t="str">
        <v>Oxford City AC</v>
      </c>
      <c r="CA540" s="488"/>
      <c r="CB540" s="15"/>
      <c r="CC540" s="15"/>
      <c r="CD540" s="433"/>
      <c r="CE540" s="747" t="str" cm="1">
        <f t="array" ref="CE540">_xlfn.LET(_xlpm.a,_xlfn.XLOOKUP(1,('Number Allocation'!$C$6:$C$1483=CG540)*('Number Allocation'!$D$6:$D$1483=CH540),'Number Allocation'!$A$6:$A$1483,"..."),IF(_xlpm.a="","...",_xlpm.a))</f>
        <v>...</v>
      </c>
      <c r="CF540" s="747">
        <v>0</v>
      </c>
      <c r="CG540" s="12" t="str">
        <v>Not Declared</v>
      </c>
      <c r="CH540" s="12" t="str">
        <v>White Horse Harriers</v>
      </c>
      <c r="CI540" s="488"/>
      <c r="CJ540" s="15"/>
      <c r="CK540" s="15"/>
      <c r="CL540" s="433"/>
      <c r="CM540" s="747" t="str" cm="1">
        <f t="array" ref="CM540">_xlfn.LET(_xlpm.a,_xlfn.XLOOKUP(1,('Number Allocation'!$C$6:$C$1483=CO540)*('Number Allocation'!$D$6:$D$1483=CP540),'Number Allocation'!$A$6:$A$1483,"..."),IF(_xlpm.a="","...",_xlpm.a))</f>
        <v>...</v>
      </c>
      <c r="CN540" s="747">
        <v>0</v>
      </c>
      <c r="CO540" s="12" t="str">
        <v>Not Declared</v>
      </c>
      <c r="CP540" s="12" t="str">
        <v>Witney Road Runners</v>
      </c>
      <c r="CQ540" s="488"/>
      <c r="CR540" s="15"/>
      <c r="CS540" s="15"/>
      <c r="CT540" s="433"/>
      <c r="CU540" s="747" t="str" cm="1">
        <f t="array" ref="CU540">_xlfn.LET(_xlpm.a,_xlfn.XLOOKUP(1,('Number Allocation'!$C$6:$C$1483=CW540)*('Number Allocation'!$D$6:$D$1483=CX540),'Number Allocation'!$A$6:$A$1483,"..."),IF(_xlpm.a="","...",_xlpm.a))</f>
        <v>...</v>
      </c>
      <c r="CV540" s="747">
        <v>0</v>
      </c>
      <c r="CW540" s="12" t="str">
        <v>Not Declared</v>
      </c>
      <c r="CX540" s="12" t="str">
        <v>Radley AC</v>
      </c>
      <c r="CY540" s="488"/>
      <c r="CZ540" s="15"/>
      <c r="DA540" s="15"/>
      <c r="DB540" s="433"/>
      <c r="DC540" s="747" t="str" cm="1">
        <f t="array" ref="DC540">_xlfn.LET(_xlpm.a,_xlfn.XLOOKUP(1,('Number Allocation'!$C$6:$C$1483=DE540)*('Number Allocation'!$D$6:$D$1483=DF540),'Number Allocation'!$A$6:$A$1483,"..."),IF(_xlpm.a="","...",_xlpm.a))</f>
        <v>...</v>
      </c>
      <c r="DD540" s="747">
        <v>0</v>
      </c>
      <c r="DE540" s="12" t="str">
        <v>Not Declared</v>
      </c>
      <c r="DF540" s="12" t="str">
        <v>Witney Road Runners</v>
      </c>
      <c r="DG540" s="488"/>
      <c r="DH540" s="15"/>
      <c r="DI540" s="15"/>
      <c r="DJ540" s="433"/>
      <c r="DK540" s="747" t="str" cm="1">
        <f t="array" ref="DK540">_xlfn.LET(_xlpm.a,_xlfn.XLOOKUP(1,('Number Allocation'!$C$6:$C$1483=DM540)*('Number Allocation'!$D$6:$D$1483=DN540),'Number Allocation'!$A$6:$A$1483,"..."),IF(_xlpm.a="","...",_xlpm.a))</f>
        <v>...</v>
      </c>
      <c r="DL540" s="747">
        <v>0</v>
      </c>
      <c r="DM540" s="12" t="str">
        <v>Not Declared</v>
      </c>
      <c r="DN540" s="12" t="str">
        <v>Witney Road Runners</v>
      </c>
      <c r="DO540" s="488"/>
      <c r="DP540" s="15"/>
      <c r="DQ540" s="15"/>
      <c r="DZ540" s="15"/>
      <c r="EA540" s="15"/>
    </row>
    <row r="541" spans="1:131" s="359" customFormat="1" ht="21" customHeight="1">
      <c r="A541" s="358" t="str">
        <f>A540</f>
        <v>Team Kennet</v>
      </c>
      <c r="B541" s="729" t="str">
        <f>'Team Kennet'!AV$2</f>
        <v>XX</v>
      </c>
      <c r="C541" s="729" t="s">
        <v>65</v>
      </c>
      <c r="D541" s="729" t="str" cm="1">
        <f t="array" ref="D541">_xlfn.LET(_xlpm.x, 'Team Kennet'!$AL$43:$AW$43, _xlpm.y, 'Team Kennet'!$AL$45:$AW$60, _xlpm.z, 'Team Kennet'!$AJ$45:$AJ$60, IF(_xlfn.XLOOKUP($C541,_xlfn.XLOOKUP(D$494,_xlpm.x,_xlpm.y,""),_xlpm.z,"Not Declared")="", "Name not recorded",  _xlfn.XLOOKUP($C541,_xlfn.XLOOKUP(D$494,_xlpm.x,_xlpm.y,""),_xlpm.z,"Not Declared")))</f>
        <v>Not Declared</v>
      </c>
      <c r="E541" s="729" t="str" cm="1">
        <f t="array" ref="E541">_xlfn.LET(_xlpm.x, 'Team Kennet'!$AL$43:$AW$43, _xlpm.y, 'Team Kennet'!$AL$45:$AW$60, _xlpm.z, 'Team Kennet'!$AJ$45:$AJ$60, IF(_xlfn.XLOOKUP($C541,_xlfn.XLOOKUP(E$494,_xlpm.x,_xlpm.y,""),_xlpm.z,"Not Declared")="", "Name not recorded",  _xlfn.XLOOKUP($C541,_xlfn.XLOOKUP(E$494,_xlpm.x,_xlpm.y,""),_xlpm.z,"Not Declared")))</f>
        <v>Not Declared</v>
      </c>
      <c r="F541" s="729" t="str" cm="1">
        <f t="array" ref="F541">_xlfn.LET(_xlpm.x, 'Team Kennet'!$AL$43:$AW$43, _xlpm.y, 'Team Kennet'!$AL$45:$AW$60, _xlpm.z, 'Team Kennet'!$AJ$45:$AJ$60, IF(_xlfn.XLOOKUP($C541,_xlfn.XLOOKUP(F$494,_xlpm.x,_xlpm.y,""),_xlpm.z,"Not Declared")="", "Name not recorded",  _xlfn.XLOOKUP($C541,_xlfn.XLOOKUP(F$494,_xlpm.x,_xlpm.y,""),_xlpm.z,"Not Declared")))</f>
        <v>Not Declared</v>
      </c>
      <c r="G541" s="729" t="str" cm="1">
        <f t="array" ref="G541">_xlfn.LET(_xlpm.x, 'Team Kennet'!$AL$43:$AW$43, _xlpm.y, 'Team Kennet'!$AL$45:$AW$60, _xlpm.z, 'Team Kennet'!$AJ$45:$AJ$60, IF(_xlfn.XLOOKUP($C541,_xlfn.XLOOKUP(G$494,_xlpm.x,_xlpm.y,""),_xlpm.z,"Not Declared")="", "Name not recorded",  _xlfn.XLOOKUP($C541,_xlfn.XLOOKUP(G$494,_xlpm.x,_xlpm.y,""),_xlpm.z,"Not Declared")))</f>
        <v>Not Declared</v>
      </c>
      <c r="H541" s="729" t="str" cm="1">
        <f t="array" ref="H541">_xlfn.LET(_xlpm.x, 'Team Kennet'!$AL$43:$AW$43, _xlpm.y, 'Team Kennet'!$AL$45:$AW$60, _xlpm.z, 'Team Kennet'!$AJ$45:$AJ$60, IF(_xlfn.XLOOKUP($C541,_xlfn.XLOOKUP(H$494,_xlpm.x,_xlpm.y,""),_xlpm.z,"Not Declared")="", "Name not recorded",  _xlfn.XLOOKUP($C541,_xlfn.XLOOKUP(H$494,_xlpm.x,_xlpm.y,""),_xlpm.z,"Not Declared")))</f>
        <v>Not Declared</v>
      </c>
      <c r="I541" s="729" t="str" cm="1">
        <f t="array" ref="I541">_xlfn.LET(_xlpm.x, 'Team Kennet'!$AL$43:$AW$43, _xlpm.y, 'Team Kennet'!$AL$45:$AW$60, _xlpm.z, 'Team Kennet'!$AJ$45:$AJ$60, IF(_xlfn.XLOOKUP($C541,_xlfn.XLOOKUP(I$494,_xlpm.x,_xlpm.y,""),_xlpm.z,"Not Declared")="", "Name not recorded",  _xlfn.XLOOKUP($C541,_xlfn.XLOOKUP(I$494,_xlpm.x,_xlpm.y,""),_xlpm.z,"Not Declared")))</f>
        <v>Not Declared</v>
      </c>
      <c r="J541" s="729" t="str" cm="1">
        <f t="array" ref="J541">_xlfn.LET(_xlpm.x, 'Team Kennet'!$AL$43:$AW$43, _xlpm.y, 'Team Kennet'!$AL$45:$AW$60, _xlpm.z, 'Team Kennet'!$AJ$45:$AJ$60, IF(_xlfn.XLOOKUP($C541,_xlfn.XLOOKUP(J$494,_xlpm.x,_xlpm.y,""),_xlpm.z,"Not Declared")="", "Name not recorded",  _xlfn.XLOOKUP($C541,_xlfn.XLOOKUP(J$494,_xlpm.x,_xlpm.y,""),_xlpm.z,"Not Declared")))</f>
        <v>Not Declared</v>
      </c>
      <c r="K541" s="729" t="str" cm="1">
        <f t="array" ref="K541">_xlfn.LET(_xlpm.x, 'Team Kennet'!$AL$43:$AW$43, _xlpm.y, 'Team Kennet'!$AL$45:$AW$60, _xlpm.z, 'Team Kennet'!$AJ$45:$AJ$60, IF(_xlfn.XLOOKUP($C541,_xlfn.XLOOKUP(K$494,_xlpm.x,_xlpm.y,""),_xlpm.z,"Not Declared")="", "Name not recorded",  _xlfn.XLOOKUP($C541,_xlfn.XLOOKUP(K$494,_xlpm.x,_xlpm.y,""),_xlpm.z,"Not Declared")))</f>
        <v>Not Declared</v>
      </c>
      <c r="L541" s="729" t="str" cm="1">
        <f t="array" ref="L541">_xlfn.LET(_xlpm.x, 'Team Kennet'!$AL$43:$AW$43, _xlpm.y, 'Team Kennet'!$AL$45:$AW$60, _xlpm.z, 'Team Kennet'!$AJ$45:$AJ$60, IF(_xlfn.XLOOKUP($C541,_xlfn.XLOOKUP(L$494,_xlpm.x,_xlpm.y,""),_xlpm.z,"Not Declared")="", "Name not recorded",  _xlfn.XLOOKUP($C541,_xlfn.XLOOKUP(L$494,_xlpm.x,_xlpm.y,""),_xlpm.z,"Not Declared")))</f>
        <v>Not Declared</v>
      </c>
      <c r="M541" s="729" t="str" cm="1">
        <f t="array" ref="M541">_xlfn.LET(_xlpm.x, 'Team Kennet'!$AL$43:$AW$43, _xlpm.y, 'Team Kennet'!$AL$45:$AW$60, _xlpm.z, 'Team Kennet'!$AJ$45:$AJ$60, IF(_xlfn.XLOOKUP($C541,_xlfn.XLOOKUP(M$494,_xlpm.x,_xlpm.y,""),_xlpm.z,"Not Declared")="", "Name not recorded",  _xlfn.XLOOKUP($C541,_xlfn.XLOOKUP(M$494,_xlpm.x,_xlpm.y,""),_xlpm.z,"Not Declared")))</f>
        <v>Not Declared</v>
      </c>
      <c r="N541" s="729" t="str" cm="1">
        <f t="array" ref="N541">_xlfn.LET(_xlpm.x, 'Team Kennet'!$AL$43:$AW$43, _xlpm.y, 'Team Kennet'!$AL$45:$AW$60, _xlpm.z, 'Team Kennet'!$AJ$45:$AJ$60, IF(_xlfn.XLOOKUP($C541,_xlfn.XLOOKUP(N$494,_xlpm.x,_xlpm.y,""),_xlpm.z,"Not Declared")="", "Name not recorded",  _xlfn.XLOOKUP($C541,_xlfn.XLOOKUP(N$494,_xlpm.x,_xlpm.y,""),_xlpm.z,"Not Declared")))</f>
        <v>Not Declared</v>
      </c>
      <c r="O541" s="729" t="str" cm="1">
        <f t="array" ref="O541">_xlfn.LET(_xlpm.x, 'Team Kennet'!$AL$43:$AW$43, _xlpm.y, 'Team Kennet'!$AL$45:$AW$60, _xlpm.z, 'Team Kennet'!$AJ$45:$AJ$60, IF(_xlfn.XLOOKUP($C541,_xlfn.XLOOKUP(O$494,_xlpm.x,_xlpm.y,""),_xlpm.z,"Not Declared")="", "Name not recorded",  _xlfn.XLOOKUP($C541,_xlfn.XLOOKUP(O$494,_xlpm.x,_xlpm.y,""),_xlpm.z,"Not Declared")))</f>
        <v>Not Declared</v>
      </c>
      <c r="P541" s="732"/>
      <c r="Q541" s="732"/>
      <c r="R541" s="732"/>
      <c r="S541" s="732"/>
      <c r="T541" s="732"/>
      <c r="U541" s="732"/>
      <c r="V541" s="732"/>
      <c r="W541" s="732"/>
      <c r="X541" s="732"/>
      <c r="Z541" s="433"/>
      <c r="AA541" s="747" t="str" cm="1">
        <f t="array" ref="AA541">_xlfn.LET(_xlpm.a,_xlfn.XLOOKUP(1,('Number Allocation'!$C$6:$C$1483=AC541)*('Number Allocation'!$D$6:$D$1483=AD541),'Number Allocation'!$A$6:$A$1483,"..."),IF(_xlpm.a="","...",_xlpm.a))</f>
        <v>...</v>
      </c>
      <c r="AB541" s="747">
        <v>0</v>
      </c>
      <c r="AC541" s="12" t="str">
        <v>Not Declared</v>
      </c>
      <c r="AD541" s="12" t="str">
        <v>Bicester AC</v>
      </c>
      <c r="AE541" s="436"/>
      <c r="AG541" s="365"/>
      <c r="AH541" s="433"/>
      <c r="AI541" s="747" t="str" cm="1">
        <f t="array" ref="AI541">_xlfn.LET(_xlpm.a,_xlfn.XLOOKUP(1,('Number Allocation'!$C$6:$C$1483=AK541)*('Number Allocation'!$D$6:$D$1483=AL541),'Number Allocation'!$A$6:$A$1483,"..."),IF(_xlpm.a="","...",_xlpm.a))</f>
        <v>...</v>
      </c>
      <c r="AJ541" s="747">
        <v>0</v>
      </c>
      <c r="AK541" s="12" t="str">
        <v>Not Declared</v>
      </c>
      <c r="AL541" s="12" t="str">
        <v>Oxford City AC</v>
      </c>
      <c r="AM541" s="436"/>
      <c r="AO541" s="365"/>
      <c r="AP541" s="433"/>
      <c r="AQ541" s="747" t="str" cm="1">
        <f t="array" ref="AQ541">_xlfn.LET(_xlpm.a,_xlfn.XLOOKUP(1,('Number Allocation'!$C$6:$C$1483=AS541)*('Number Allocation'!$D$6:$D$1483=AT541),'Number Allocation'!$A$6:$A$1483,"..."),IF(_xlpm.a="","...",_xlpm.a))</f>
        <v>...</v>
      </c>
      <c r="AR541" s="747">
        <v>0</v>
      </c>
      <c r="AS541" s="12" t="str">
        <v>Not Declared</v>
      </c>
      <c r="AT541" s="12" t="str">
        <v>Team Kennet</v>
      </c>
      <c r="AU541" s="436"/>
      <c r="AW541" s="365"/>
      <c r="AX541" s="433"/>
      <c r="AY541" s="747" t="str" cm="1">
        <f t="array" ref="AY541">_xlfn.LET(_xlpm.a,_xlfn.XLOOKUP(1,('Number Allocation'!$C$6:$C$1483=BA541)*('Number Allocation'!$D$6:$D$1483=BB541),'Number Allocation'!$A$6:$A$1483,"..."),IF(_xlpm.a="","...",_xlpm.a))</f>
        <v>...</v>
      </c>
      <c r="AZ541" s="747">
        <v>0</v>
      </c>
      <c r="BA541" s="12" t="str">
        <v>Not Declared</v>
      </c>
      <c r="BB541" s="12" t="str">
        <v>Bicester AC</v>
      </c>
      <c r="BC541" s="436"/>
      <c r="BE541" s="365"/>
      <c r="BF541" s="433"/>
      <c r="BG541" s="747" t="str" cm="1">
        <f t="array" ref="BG541">_xlfn.LET(_xlpm.a,_xlfn.XLOOKUP(1,('Number Allocation'!$C$6:$C$1483=BI541)*('Number Allocation'!$D$6:$D$1483=BJ541),'Number Allocation'!$A$6:$A$1483,"..."),IF(_xlpm.a="","...",_xlpm.a))</f>
        <v>...</v>
      </c>
      <c r="BH541" s="747">
        <v>0</v>
      </c>
      <c r="BI541" s="12" t="str">
        <v>Not Declared</v>
      </c>
      <c r="BJ541" s="12" t="str">
        <v>Bicester AC</v>
      </c>
      <c r="BK541" s="436"/>
      <c r="BM541" s="365"/>
      <c r="BN541" s="433"/>
      <c r="BO541" s="747" t="str" cm="1">
        <f t="array" ref="BO541">_xlfn.LET(_xlpm.a,_xlfn.XLOOKUP(1,('Number Allocation'!$C$6:$C$1483=BQ541)*('Number Allocation'!$D$6:$D$1483=BR541),'Number Allocation'!$A$6:$A$1483,"..."),IF(_xlpm.a="","...",_xlpm.a))</f>
        <v>...</v>
      </c>
      <c r="BP541" s="747">
        <v>0</v>
      </c>
      <c r="BQ541" s="12" t="str">
        <v>Not Declared</v>
      </c>
      <c r="BR541" s="12" t="str">
        <v>Banbury Harriers AC</v>
      </c>
      <c r="BS541" s="436"/>
      <c r="BU541" s="365"/>
      <c r="BV541" s="433"/>
      <c r="BW541" s="747" t="str" cm="1">
        <f t="array" ref="BW541">_xlfn.LET(_xlpm.a,_xlfn.XLOOKUP(1,('Number Allocation'!$C$6:$C$1483=BY541)*('Number Allocation'!$D$6:$D$1483=BZ541),'Number Allocation'!$A$6:$A$1483,"..."),IF(_xlpm.a="","...",_xlpm.a))</f>
        <v>...</v>
      </c>
      <c r="BX541" s="747">
        <v>0</v>
      </c>
      <c r="BY541" s="12" t="str">
        <v>Not Declared</v>
      </c>
      <c r="BZ541" s="12" t="str">
        <v>Bicester AC</v>
      </c>
      <c r="CA541" s="488"/>
      <c r="CB541" s="15"/>
      <c r="CC541" s="15"/>
      <c r="CD541" s="433"/>
      <c r="CE541" s="747" t="str" cm="1">
        <f t="array" ref="CE541">_xlfn.LET(_xlpm.a,_xlfn.XLOOKUP(1,('Number Allocation'!$C$6:$C$1483=CG541)*('Number Allocation'!$D$6:$D$1483=CH541),'Number Allocation'!$A$6:$A$1483,"..."),IF(_xlpm.a="","...",_xlpm.a))</f>
        <v>...</v>
      </c>
      <c r="CF541" s="747">
        <v>0</v>
      </c>
      <c r="CG541" s="12" t="str">
        <v>Not Declared</v>
      </c>
      <c r="CH541" s="12" t="str">
        <v>Witney Road Runners</v>
      </c>
      <c r="CI541" s="488"/>
      <c r="CJ541" s="15"/>
      <c r="CK541" s="15"/>
      <c r="CL541" s="433"/>
      <c r="CM541" s="747" t="str" cm="1">
        <f t="array" ref="CM541">_xlfn.LET(_xlpm.a,_xlfn.XLOOKUP(1,('Number Allocation'!$C$6:$C$1483=CO541)*('Number Allocation'!$D$6:$D$1483=CP541),'Number Allocation'!$A$6:$A$1483,"..."),IF(_xlpm.a="","...",_xlpm.a))</f>
        <v>...</v>
      </c>
      <c r="CN541" s="747">
        <v>0</v>
      </c>
      <c r="CO541" s="12" t="str">
        <v>Not Declared</v>
      </c>
      <c r="CP541" s="12" t="str">
        <v>Radley AC</v>
      </c>
      <c r="CQ541" s="488"/>
      <c r="CR541" s="15"/>
      <c r="CS541" s="15"/>
      <c r="CT541" s="433"/>
      <c r="CU541" s="747" t="str" cm="1">
        <f t="array" ref="CU541">_xlfn.LET(_xlpm.a,_xlfn.XLOOKUP(1,('Number Allocation'!$C$6:$C$1483=CW541)*('Number Allocation'!$D$6:$D$1483=CX541),'Number Allocation'!$A$6:$A$1483,"..."),IF(_xlpm.a="","...",_xlpm.a))</f>
        <v>...</v>
      </c>
      <c r="CV541" s="747">
        <v>0</v>
      </c>
      <c r="CW541" s="12" t="str">
        <v>Not Declared</v>
      </c>
      <c r="CX541" s="12" t="str">
        <v>Oxford City AC</v>
      </c>
      <c r="CY541" s="488"/>
      <c r="CZ541" s="15"/>
      <c r="DA541" s="15"/>
      <c r="DB541" s="433"/>
      <c r="DC541" s="747" t="str" cm="1">
        <f t="array" ref="DC541">_xlfn.LET(_xlpm.a,_xlfn.XLOOKUP(1,('Number Allocation'!$C$6:$C$1483=DE541)*('Number Allocation'!$D$6:$D$1483=DF541),'Number Allocation'!$A$6:$A$1483,"..."),IF(_xlpm.a="","...",_xlpm.a))</f>
        <v>...</v>
      </c>
      <c r="DD541" s="747">
        <v>0</v>
      </c>
      <c r="DE541" s="12" t="str">
        <v>Not Declared</v>
      </c>
      <c r="DF541" s="12" t="str">
        <v>Oxford City AC</v>
      </c>
      <c r="DG541" s="488"/>
      <c r="DH541" s="15"/>
      <c r="DI541" s="15"/>
      <c r="DJ541" s="433"/>
      <c r="DK541" s="747" t="str" cm="1">
        <f t="array" ref="DK541">_xlfn.LET(_xlpm.a,_xlfn.XLOOKUP(1,('Number Allocation'!$C$6:$C$1483=DM541)*('Number Allocation'!$D$6:$D$1483=DN541),'Number Allocation'!$A$6:$A$1483,"..."),IF(_xlpm.a="","...",_xlpm.a))</f>
        <v>...</v>
      </c>
      <c r="DL541" s="747">
        <v>0</v>
      </c>
      <c r="DM541" s="12" t="str">
        <v>Not Declared</v>
      </c>
      <c r="DN541" s="12" t="str">
        <v>Bicester AC</v>
      </c>
      <c r="DO541" s="488"/>
      <c r="DP541" s="15"/>
      <c r="DQ541" s="15"/>
      <c r="DZ541" s="15"/>
      <c r="EA541" s="15"/>
    </row>
    <row r="542" spans="1:131" s="359" customFormat="1" ht="21" customHeight="1">
      <c r="A542" s="358" t="str">
        <f>A540</f>
        <v>Team Kennet</v>
      </c>
      <c r="B542" s="729"/>
      <c r="C542" s="729" t="s">
        <v>517</v>
      </c>
      <c r="D542" s="729" t="str" cm="1">
        <f t="array" ref="D542">_xlfn.LET(_xlpm.x, 'Team Kennet'!$AL$43:$AW$43, _xlpm.y, 'Team Kennet'!$AL$45:$AW$60, _xlpm.z, 'Team Kennet'!$AJ$45:$AJ$60, IF(_xlfn.XLOOKUP($C542,_xlfn.XLOOKUP(D$494,_xlpm.x,_xlpm.y,""),_xlpm.z,"Not Declared")="", "Name not recorded",  _xlfn.XLOOKUP($C542,_xlfn.XLOOKUP(D$494,_xlpm.x,_xlpm.y,""),_xlpm.z,"Not Declared")))</f>
        <v>Not Declared</v>
      </c>
      <c r="E542" s="729" t="str" cm="1">
        <f t="array" ref="E542">_xlfn.LET(_xlpm.x, 'Team Kennet'!$AL$43:$AW$43, _xlpm.y, 'Team Kennet'!$AL$45:$AW$60, _xlpm.z, 'Team Kennet'!$AJ$45:$AJ$60, IF(_xlfn.XLOOKUP($C542,_xlfn.XLOOKUP(E$494,_xlpm.x,_xlpm.y,""),_xlpm.z,"Not Declared")="", "Name not recorded",  _xlfn.XLOOKUP($C542,_xlfn.XLOOKUP(E$494,_xlpm.x,_xlpm.y,""),_xlpm.z,"Not Declared")))</f>
        <v>Not Declared</v>
      </c>
      <c r="F542" s="729" t="str" cm="1">
        <f t="array" ref="F542">_xlfn.LET(_xlpm.x, 'Team Kennet'!$AL$43:$AW$43, _xlpm.y, 'Team Kennet'!$AL$45:$AW$60, _xlpm.z, 'Team Kennet'!$AJ$45:$AJ$60, IF(_xlfn.XLOOKUP($C542,_xlfn.XLOOKUP(F$494,_xlpm.x,_xlpm.y,""),_xlpm.z,"Not Declared")="", "Name not recorded",  _xlfn.XLOOKUP($C542,_xlfn.XLOOKUP(F$494,_xlpm.x,_xlpm.y,""),_xlpm.z,"Not Declared")))</f>
        <v>Not Declared</v>
      </c>
      <c r="G542" s="729" t="str" cm="1">
        <f t="array" ref="G542">_xlfn.LET(_xlpm.x, 'Team Kennet'!$AL$43:$AW$43, _xlpm.y, 'Team Kennet'!$AL$45:$AW$60, _xlpm.z, 'Team Kennet'!$AJ$45:$AJ$60, IF(_xlfn.XLOOKUP($C542,_xlfn.XLOOKUP(G$494,_xlpm.x,_xlpm.y,""),_xlpm.z,"Not Declared")="", "Name not recorded",  _xlfn.XLOOKUP($C542,_xlfn.XLOOKUP(G$494,_xlpm.x,_xlpm.y,""),_xlpm.z,"Not Declared")))</f>
        <v>Not Declared</v>
      </c>
      <c r="H542" s="729" t="str" cm="1">
        <f t="array" ref="H542">_xlfn.LET(_xlpm.x, 'Team Kennet'!$AL$43:$AW$43, _xlpm.y, 'Team Kennet'!$AL$45:$AW$60, _xlpm.z, 'Team Kennet'!$AJ$45:$AJ$60, IF(_xlfn.XLOOKUP($C542,_xlfn.XLOOKUP(H$494,_xlpm.x,_xlpm.y,""),_xlpm.z,"Not Declared")="", "Name not recorded",  _xlfn.XLOOKUP($C542,_xlfn.XLOOKUP(H$494,_xlpm.x,_xlpm.y,""),_xlpm.z,"Not Declared")))</f>
        <v>Not Declared</v>
      </c>
      <c r="I542" s="729" t="str" cm="1">
        <f t="array" ref="I542">_xlfn.LET(_xlpm.x, 'Team Kennet'!$AL$43:$AW$43, _xlpm.y, 'Team Kennet'!$AL$45:$AW$60, _xlpm.z, 'Team Kennet'!$AJ$45:$AJ$60, IF(_xlfn.XLOOKUP($C542,_xlfn.XLOOKUP(I$494,_xlpm.x,_xlpm.y,""),_xlpm.z,"Not Declared")="", "Name not recorded",  _xlfn.XLOOKUP($C542,_xlfn.XLOOKUP(I$494,_xlpm.x,_xlpm.y,""),_xlpm.z,"Not Declared")))</f>
        <v>Not Declared</v>
      </c>
      <c r="J542" s="729" t="str" cm="1">
        <f t="array" ref="J542">_xlfn.LET(_xlpm.x, 'Team Kennet'!$AL$43:$AW$43, _xlpm.y, 'Team Kennet'!$AL$45:$AW$60, _xlpm.z, 'Team Kennet'!$AJ$45:$AJ$60, IF(_xlfn.XLOOKUP($C542,_xlfn.XLOOKUP(J$494,_xlpm.x,_xlpm.y,""),_xlpm.z,"Not Declared")="", "Name not recorded",  _xlfn.XLOOKUP($C542,_xlfn.XLOOKUP(J$494,_xlpm.x,_xlpm.y,""),_xlpm.z,"Not Declared")))</f>
        <v>Not Declared</v>
      </c>
      <c r="K542" s="729" t="str" cm="1">
        <f t="array" ref="K542">_xlfn.LET(_xlpm.x, 'Team Kennet'!$AL$43:$AW$43, _xlpm.y, 'Team Kennet'!$AL$45:$AW$60, _xlpm.z, 'Team Kennet'!$AJ$45:$AJ$60, IF(_xlfn.XLOOKUP($C542,_xlfn.XLOOKUP(K$494,_xlpm.x,_xlpm.y,""),_xlpm.z,"Not Declared")="", "Name not recorded",  _xlfn.XLOOKUP($C542,_xlfn.XLOOKUP(K$494,_xlpm.x,_xlpm.y,""),_xlpm.z,"Not Declared")))</f>
        <v>Not Declared</v>
      </c>
      <c r="L542" s="729" t="str" cm="1">
        <f t="array" ref="L542">_xlfn.LET(_xlpm.x, 'Team Kennet'!$AL$43:$AW$43, _xlpm.y, 'Team Kennet'!$AL$45:$AW$60, _xlpm.z, 'Team Kennet'!$AJ$45:$AJ$60, IF(_xlfn.XLOOKUP($C542,_xlfn.XLOOKUP(L$494,_xlpm.x,_xlpm.y,""),_xlpm.z,"Not Declared")="", "Name not recorded",  _xlfn.XLOOKUP($C542,_xlfn.XLOOKUP(L$494,_xlpm.x,_xlpm.y,""),_xlpm.z,"Not Declared")))</f>
        <v>Not Declared</v>
      </c>
      <c r="M542" s="729" t="str" cm="1">
        <f t="array" ref="M542">_xlfn.LET(_xlpm.x, 'Team Kennet'!$AL$43:$AW$43, _xlpm.y, 'Team Kennet'!$AL$45:$AW$60, _xlpm.z, 'Team Kennet'!$AJ$45:$AJ$60, IF(_xlfn.XLOOKUP($C542,_xlfn.XLOOKUP(M$494,_xlpm.x,_xlpm.y,""),_xlpm.z,"Not Declared")="", "Name not recorded",  _xlfn.XLOOKUP($C542,_xlfn.XLOOKUP(M$494,_xlpm.x,_xlpm.y,""),_xlpm.z,"Not Declared")))</f>
        <v>Not Declared</v>
      </c>
      <c r="N542" s="729" t="str" cm="1">
        <f t="array" ref="N542">_xlfn.LET(_xlpm.x, 'Team Kennet'!$AL$43:$AW$43, _xlpm.y, 'Team Kennet'!$AL$45:$AW$60, _xlpm.z, 'Team Kennet'!$AJ$45:$AJ$60, IF(_xlfn.XLOOKUP($C542,_xlfn.XLOOKUP(N$494,_xlpm.x,_xlpm.y,""),_xlpm.z,"Not Declared")="", "Name not recorded",  _xlfn.XLOOKUP($C542,_xlfn.XLOOKUP(N$494,_xlpm.x,_xlpm.y,""),_xlpm.z,"Not Declared")))</f>
        <v>Not Declared</v>
      </c>
      <c r="O542" s="729" t="str" cm="1">
        <f t="array" ref="O542">_xlfn.LET(_xlpm.x, 'Team Kennet'!$AL$43:$AW$43, _xlpm.y, 'Team Kennet'!$AL$45:$AW$60, _xlpm.z, 'Team Kennet'!$AJ$45:$AJ$60, IF(_xlfn.XLOOKUP($C542,_xlfn.XLOOKUP(O$494,_xlpm.x,_xlpm.y,""),_xlpm.z,"Not Declared")="", "Name not recorded",  _xlfn.XLOOKUP($C542,_xlfn.XLOOKUP(O$494,_xlpm.x,_xlpm.y,""),_xlpm.z,"Not Declared")))</f>
        <v>Not Declared</v>
      </c>
      <c r="P542" s="79" t="s">
        <v>517</v>
      </c>
      <c r="Q542" s="729" t="s">
        <v>319</v>
      </c>
      <c r="R542" s="729" t="s">
        <v>320</v>
      </c>
      <c r="S542" s="729" t="s">
        <v>321</v>
      </c>
      <c r="T542" s="729" t="str" cm="1">
        <f t="array" ref="T542">_xlfn.LET(_xlpm.x,'Team Kennet'!$AL$43:$AX$43, _xlpm.y, 'Team Kennet'!$AL$45:$AX$60, _xlpm.z, 'Team Kennet'!$AJ$45:$AJ$60, IF(_xlfn.XLOOKUP(P542,_xlfn.XLOOKUP(T$494,_xlpm.x,_xlpm.y,""),_xlpm.z,"Not Declared")="", "Name not recorded",  _xlfn.XLOOKUP(P542,_xlfn.XLOOKUP(T$494,_xlpm.x,_xlpm.y,""),_xlpm.z,"Not Declared")))</f>
        <v>Not Declared</v>
      </c>
      <c r="U542" s="729" t="str" cm="1">
        <f t="array" ref="U542">_xlfn.LET(_xlpm.x,'Team Kennet'!$AL$43:$AX$43, _xlpm.y, 'Team Kennet'!$AL$45:$AX$60, _xlpm.z, 'Team Kennet'!$AJ$45:$AJ$60, IF(_xlfn.XLOOKUP(Q542,_xlfn.XLOOKUP(U$494,_xlpm.x,_xlpm.y,""),_xlpm.z,"Not Declared")="", "Name not recorded",  _xlfn.XLOOKUP(Q542,_xlfn.XLOOKUP(U$494,_xlpm.x,_xlpm.y,""),_xlpm.z,"Not Declared")))</f>
        <v>Not Declared</v>
      </c>
      <c r="V542" s="729" t="str" cm="1">
        <f t="array" ref="V542">_xlfn.LET(_xlpm.x,'Team Kennet'!$AL$43:$AX$43, _xlpm.y, 'Team Kennet'!$AL$45:$AX$60, _xlpm.z, 'Team Kennet'!$AJ$45:$AJ$60, IF(_xlfn.XLOOKUP(R542,_xlfn.XLOOKUP(V$494,_xlpm.x,_xlpm.y,""),_xlpm.z,"Not Declared")="", "Name not recorded",  _xlfn.XLOOKUP(R542,_xlfn.XLOOKUP(V$494,_xlpm.x,_xlpm.y,""),_xlpm.z,"Not Declared")))</f>
        <v>Not Declared</v>
      </c>
      <c r="W542" s="729" t="str" cm="1">
        <f t="array" ref="W542">_xlfn.LET(_xlpm.x,'Team Kennet'!$AL$43:$AX$43, _xlpm.y, 'Team Kennet'!$AL$45:$AX$60, _xlpm.z, 'Team Kennet'!$AJ$45:$AJ$60, IF(_xlfn.XLOOKUP(S542,_xlfn.XLOOKUP(W$494,_xlpm.x,_xlpm.y,""),_xlpm.z,"Not Declared")="", "Name not recorded",  _xlfn.XLOOKUP(S542,_xlfn.XLOOKUP(W$494,_xlpm.x,_xlpm.y,""),_xlpm.z,"Not Declared")))</f>
        <v>Not Declared</v>
      </c>
      <c r="X542" s="358" t="str">
        <f>_xlfn.TEXTJOIN(", ",,T542:W542)</f>
        <v>Not Declared, Not Declared, Not Declared, Not Declared</v>
      </c>
      <c r="Z542" s="433"/>
      <c r="AA542" s="747" t="str" cm="1">
        <f t="array" ref="AA542">_xlfn.LET(_xlpm.a,_xlfn.XLOOKUP(1,('Number Allocation'!$C$6:$C$1483=AC542)*('Number Allocation'!$D$6:$D$1483=AD542),'Number Allocation'!$A$6:$A$1483,"..."),IF(_xlpm.a="","...",_xlpm.a))</f>
        <v>...</v>
      </c>
      <c r="AB542" s="747">
        <v>0</v>
      </c>
      <c r="AC542" s="12" t="str">
        <v>Not Declared</v>
      </c>
      <c r="AD542" s="12" t="str">
        <v>White Horse Harriers</v>
      </c>
      <c r="AE542" s="436"/>
      <c r="AG542" s="365"/>
      <c r="AH542" s="433"/>
      <c r="AI542" s="747" t="str" cm="1">
        <f t="array" ref="AI542">_xlfn.LET(_xlpm.a,_xlfn.XLOOKUP(1,('Number Allocation'!$C$6:$C$1483=AK542)*('Number Allocation'!$D$6:$D$1483=AL542),'Number Allocation'!$A$6:$A$1483,"..."),IF(_xlpm.a="","...",_xlpm.a))</f>
        <v>...</v>
      </c>
      <c r="AJ542" s="747">
        <v>0</v>
      </c>
      <c r="AK542" s="12" t="str">
        <v>Not Declared</v>
      </c>
      <c r="AL542" s="12" t="str">
        <v>White Horse Harriers</v>
      </c>
      <c r="AM542" s="436"/>
      <c r="AO542" s="365"/>
      <c r="AP542" s="433"/>
      <c r="AQ542" s="747" t="str" cm="1">
        <f t="array" ref="AQ542">_xlfn.LET(_xlpm.a,_xlfn.XLOOKUP(1,('Number Allocation'!$C$6:$C$1483=AS542)*('Number Allocation'!$D$6:$D$1483=AT542),'Number Allocation'!$A$6:$A$1483,"..."),IF(_xlpm.a="","...",_xlpm.a))</f>
        <v>...</v>
      </c>
      <c r="AR542" s="747">
        <v>0</v>
      </c>
      <c r="AS542" s="12" t="str">
        <v>Not Declared</v>
      </c>
      <c r="AT542" s="12" t="str">
        <v>White Horse Harriers</v>
      </c>
      <c r="AU542" s="436"/>
      <c r="AW542" s="365"/>
      <c r="AX542" s="433"/>
      <c r="AY542" s="747" t="str" cm="1">
        <f t="array" ref="AY542">_xlfn.LET(_xlpm.a,_xlfn.XLOOKUP(1,('Number Allocation'!$C$6:$C$1483=BA542)*('Number Allocation'!$D$6:$D$1483=BB542),'Number Allocation'!$A$6:$A$1483,"..."),IF(_xlpm.a="","...",_xlpm.a))</f>
        <v>...</v>
      </c>
      <c r="AZ542" s="747">
        <v>0</v>
      </c>
      <c r="BA542" s="12" t="str">
        <v>Not Declared</v>
      </c>
      <c r="BB542" s="12" t="str">
        <v>Banbury Harriers AC</v>
      </c>
      <c r="BC542" s="436"/>
      <c r="BE542" s="365"/>
      <c r="BF542" s="433"/>
      <c r="BG542" s="747" t="str" cm="1">
        <f t="array" ref="BG542">_xlfn.LET(_xlpm.a,_xlfn.XLOOKUP(1,('Number Allocation'!$C$6:$C$1483=BI542)*('Number Allocation'!$D$6:$D$1483=BJ542),'Number Allocation'!$A$6:$A$1483,"..."),IF(_xlpm.a="","...",_xlpm.a))</f>
        <v>...</v>
      </c>
      <c r="BH542" s="747">
        <v>0</v>
      </c>
      <c r="BI542" s="12" t="str">
        <v>Not Declared</v>
      </c>
      <c r="BJ542" s="12" t="str">
        <v>Team Kennet</v>
      </c>
      <c r="BK542" s="436"/>
      <c r="BM542" s="365"/>
      <c r="BN542" s="433"/>
      <c r="BO542" s="747" t="str" cm="1">
        <f t="array" ref="BO542">_xlfn.LET(_xlpm.a,_xlfn.XLOOKUP(1,('Number Allocation'!$C$6:$C$1483=BQ542)*('Number Allocation'!$D$6:$D$1483=BR542),'Number Allocation'!$A$6:$A$1483,"..."),IF(_xlpm.a="","...",_xlpm.a))</f>
        <v>...</v>
      </c>
      <c r="BP542" s="747">
        <v>0</v>
      </c>
      <c r="BQ542" s="12" t="str">
        <v>Not Declared</v>
      </c>
      <c r="BR542" s="12" t="str">
        <v>White Horse Harriers</v>
      </c>
      <c r="BS542" s="436"/>
      <c r="BU542" s="365"/>
      <c r="BV542" s="433"/>
      <c r="BW542" s="747" t="str" cm="1">
        <f t="array" ref="BW542">_xlfn.LET(_xlpm.a,_xlfn.XLOOKUP(1,('Number Allocation'!$C$6:$C$1483=BY542)*('Number Allocation'!$D$6:$D$1483=BZ542),'Number Allocation'!$A$6:$A$1483,"..."),IF(_xlpm.a="","...",_xlpm.a))</f>
        <v>...</v>
      </c>
      <c r="BX542" s="747">
        <v>0</v>
      </c>
      <c r="BY542" s="12" t="str">
        <v>Not Declared</v>
      </c>
      <c r="BZ542" s="12" t="str">
        <v>White Horse Harriers</v>
      </c>
      <c r="CA542" s="488"/>
      <c r="CB542" s="15"/>
      <c r="CC542" s="15"/>
      <c r="CD542" s="433"/>
      <c r="CE542" s="747" t="str" cm="1">
        <f t="array" ref="CE542">_xlfn.LET(_xlpm.a,_xlfn.XLOOKUP(1,('Number Allocation'!$C$6:$C$1483=CG542)*('Number Allocation'!$D$6:$D$1483=CH542),'Number Allocation'!$A$6:$A$1483,"..."),IF(_xlpm.a="","...",_xlpm.a))</f>
        <v>...</v>
      </c>
      <c r="CF542" s="747">
        <v>0</v>
      </c>
      <c r="CG542" s="12" t="str">
        <v>Not Declared</v>
      </c>
      <c r="CH542" s="12" t="str">
        <v>Radley AC</v>
      </c>
      <c r="CI542" s="488"/>
      <c r="CJ542" s="15"/>
      <c r="CK542" s="15"/>
      <c r="CL542" s="433"/>
      <c r="CM542" s="747" t="str" cm="1">
        <f t="array" ref="CM542">_xlfn.LET(_xlpm.a,_xlfn.XLOOKUP(1,('Number Allocation'!$C$6:$C$1483=CO542)*('Number Allocation'!$D$6:$D$1483=CP542),'Number Allocation'!$A$6:$A$1483,"..."),IF(_xlpm.a="","...",_xlpm.a))</f>
        <v>...</v>
      </c>
      <c r="CN542" s="747">
        <v>0</v>
      </c>
      <c r="CO542" s="12" t="str">
        <v>Not Declared</v>
      </c>
      <c r="CP542" s="12" t="str">
        <v>Bicester AC</v>
      </c>
      <c r="CQ542" s="488"/>
      <c r="CR542" s="15"/>
      <c r="CS542" s="15"/>
      <c r="CT542" s="433"/>
      <c r="CU542" s="747" t="str" cm="1">
        <f t="array" ref="CU542">_xlfn.LET(_xlpm.a,_xlfn.XLOOKUP(1,('Number Allocation'!$C$6:$C$1483=CW542)*('Number Allocation'!$D$6:$D$1483=CX542),'Number Allocation'!$A$6:$A$1483,"..."),IF(_xlpm.a="","...",_xlpm.a))</f>
        <v>...</v>
      </c>
      <c r="CV542" s="747">
        <v>0</v>
      </c>
      <c r="CW542" s="12" t="str">
        <v>Not Declared</v>
      </c>
      <c r="CX542" s="12" t="str">
        <v>Abingdon AC</v>
      </c>
      <c r="CY542" s="488"/>
      <c r="CZ542" s="15"/>
      <c r="DA542" s="15"/>
      <c r="DB542" s="433"/>
      <c r="DC542" s="747" t="str" cm="1">
        <f t="array" ref="DC542">_xlfn.LET(_xlpm.a,_xlfn.XLOOKUP(1,('Number Allocation'!$C$6:$C$1483=DE542)*('Number Allocation'!$D$6:$D$1483=DF542),'Number Allocation'!$A$6:$A$1483,"..."),IF(_xlpm.a="","...",_xlpm.a))</f>
        <v>...</v>
      </c>
      <c r="DD542" s="747">
        <v>0</v>
      </c>
      <c r="DE542" s="12" t="str">
        <v>Not Declared</v>
      </c>
      <c r="DF542" s="12" t="str">
        <v>Radley AC</v>
      </c>
      <c r="DG542" s="488"/>
      <c r="DH542" s="15"/>
      <c r="DI542" s="15"/>
      <c r="DJ542" s="433"/>
      <c r="DK542" s="747" t="str" cm="1">
        <f t="array" ref="DK542">_xlfn.LET(_xlpm.a,_xlfn.XLOOKUP(1,('Number Allocation'!$C$6:$C$1483=DM542)*('Number Allocation'!$D$6:$D$1483=DN542),'Number Allocation'!$A$6:$A$1483,"..."),IF(_xlpm.a="","...",_xlpm.a))</f>
        <v>...</v>
      </c>
      <c r="DL542" s="747">
        <v>0</v>
      </c>
      <c r="DM542" s="12" t="str">
        <v>Not Declared</v>
      </c>
      <c r="DN542" s="12" t="str">
        <v>Team Kennet</v>
      </c>
      <c r="DO542" s="488"/>
      <c r="DP542" s="15"/>
      <c r="DQ542" s="15"/>
      <c r="DZ542" s="15"/>
      <c r="EA542" s="15"/>
    </row>
    <row r="543" spans="1:131" s="359" customFormat="1" ht="21" customHeight="1">
      <c r="A543" s="358" t="str">
        <f t="shared" ref="A543:A546" si="59">A541</f>
        <v>Team Kennet</v>
      </c>
      <c r="B543" s="729"/>
      <c r="C543" s="729" t="s">
        <v>319</v>
      </c>
      <c r="D543" s="729" t="str" cm="1">
        <f t="array" ref="D543">_xlfn.LET(_xlpm.x, 'Team Kennet'!$AL$43:$AW$43, _xlpm.y, 'Team Kennet'!$AL$45:$AW$60, _xlpm.z, 'Team Kennet'!$AJ$45:$AJ$60, IF(_xlfn.XLOOKUP($C543,_xlfn.XLOOKUP(D$494,_xlpm.x,_xlpm.y,""),_xlpm.z,"Not Declared")="", "Name not recorded",  _xlfn.XLOOKUP($C543,_xlfn.XLOOKUP(D$494,_xlpm.x,_xlpm.y,""),_xlpm.z,"Not Declared")))</f>
        <v>Not Declared</v>
      </c>
      <c r="E543" s="729" t="str" cm="1">
        <f t="array" ref="E543">_xlfn.LET(_xlpm.x, 'Team Kennet'!$AL$43:$AW$43, _xlpm.y, 'Team Kennet'!$AL$45:$AW$60, _xlpm.z, 'Team Kennet'!$AJ$45:$AJ$60, IF(_xlfn.XLOOKUP($C543,_xlfn.XLOOKUP(E$494,_xlpm.x,_xlpm.y,""),_xlpm.z,"Not Declared")="", "Name not recorded",  _xlfn.XLOOKUP($C543,_xlfn.XLOOKUP(E$494,_xlpm.x,_xlpm.y,""),_xlpm.z,"Not Declared")))</f>
        <v>Not Declared</v>
      </c>
      <c r="F543" s="729" t="str" cm="1">
        <f t="array" ref="F543">_xlfn.LET(_xlpm.x, 'Team Kennet'!$AL$43:$AW$43, _xlpm.y, 'Team Kennet'!$AL$45:$AW$60, _xlpm.z, 'Team Kennet'!$AJ$45:$AJ$60, IF(_xlfn.XLOOKUP($C543,_xlfn.XLOOKUP(F$494,_xlpm.x,_xlpm.y,""),_xlpm.z,"Not Declared")="", "Name not recorded",  _xlfn.XLOOKUP($C543,_xlfn.XLOOKUP(F$494,_xlpm.x,_xlpm.y,""),_xlpm.z,"Not Declared")))</f>
        <v>Not Declared</v>
      </c>
      <c r="G543" s="729" t="str" cm="1">
        <f t="array" ref="G543">_xlfn.LET(_xlpm.x, 'Team Kennet'!$AL$43:$AW$43, _xlpm.y, 'Team Kennet'!$AL$45:$AW$60, _xlpm.z, 'Team Kennet'!$AJ$45:$AJ$60, IF(_xlfn.XLOOKUP($C543,_xlfn.XLOOKUP(G$494,_xlpm.x,_xlpm.y,""),_xlpm.z,"Not Declared")="", "Name not recorded",  _xlfn.XLOOKUP($C543,_xlfn.XLOOKUP(G$494,_xlpm.x,_xlpm.y,""),_xlpm.z,"Not Declared")))</f>
        <v>Not Declared</v>
      </c>
      <c r="H543" s="729" t="str" cm="1">
        <f t="array" ref="H543">_xlfn.LET(_xlpm.x, 'Team Kennet'!$AL$43:$AW$43, _xlpm.y, 'Team Kennet'!$AL$45:$AW$60, _xlpm.z, 'Team Kennet'!$AJ$45:$AJ$60, IF(_xlfn.XLOOKUP($C543,_xlfn.XLOOKUP(H$494,_xlpm.x,_xlpm.y,""),_xlpm.z,"Not Declared")="", "Name not recorded",  _xlfn.XLOOKUP($C543,_xlfn.XLOOKUP(H$494,_xlpm.x,_xlpm.y,""),_xlpm.z,"Not Declared")))</f>
        <v>Not Declared</v>
      </c>
      <c r="I543" s="729" t="str" cm="1">
        <f t="array" ref="I543">_xlfn.LET(_xlpm.x, 'Team Kennet'!$AL$43:$AW$43, _xlpm.y, 'Team Kennet'!$AL$45:$AW$60, _xlpm.z, 'Team Kennet'!$AJ$45:$AJ$60, IF(_xlfn.XLOOKUP($C543,_xlfn.XLOOKUP(I$494,_xlpm.x,_xlpm.y,""),_xlpm.z,"Not Declared")="", "Name not recorded",  _xlfn.XLOOKUP($C543,_xlfn.XLOOKUP(I$494,_xlpm.x,_xlpm.y,""),_xlpm.z,"Not Declared")))</f>
        <v>Not Declared</v>
      </c>
      <c r="J543" s="729" t="str" cm="1">
        <f t="array" ref="J543">_xlfn.LET(_xlpm.x, 'Team Kennet'!$AL$43:$AW$43, _xlpm.y, 'Team Kennet'!$AL$45:$AW$60, _xlpm.z, 'Team Kennet'!$AJ$45:$AJ$60, IF(_xlfn.XLOOKUP($C543,_xlfn.XLOOKUP(J$494,_xlpm.x,_xlpm.y,""),_xlpm.z,"Not Declared")="", "Name not recorded",  _xlfn.XLOOKUP($C543,_xlfn.XLOOKUP(J$494,_xlpm.x,_xlpm.y,""),_xlpm.z,"Not Declared")))</f>
        <v>Not Declared</v>
      </c>
      <c r="K543" s="729" t="str" cm="1">
        <f t="array" ref="K543">_xlfn.LET(_xlpm.x, 'Team Kennet'!$AL$43:$AW$43, _xlpm.y, 'Team Kennet'!$AL$45:$AW$60, _xlpm.z, 'Team Kennet'!$AJ$45:$AJ$60, IF(_xlfn.XLOOKUP($C543,_xlfn.XLOOKUP(K$494,_xlpm.x,_xlpm.y,""),_xlpm.z,"Not Declared")="", "Name not recorded",  _xlfn.XLOOKUP($C543,_xlfn.XLOOKUP(K$494,_xlpm.x,_xlpm.y,""),_xlpm.z,"Not Declared")))</f>
        <v>Not Declared</v>
      </c>
      <c r="L543" s="729" t="str" cm="1">
        <f t="array" ref="L543">_xlfn.LET(_xlpm.x, 'Team Kennet'!$AL$43:$AW$43, _xlpm.y, 'Team Kennet'!$AL$45:$AW$60, _xlpm.z, 'Team Kennet'!$AJ$45:$AJ$60, IF(_xlfn.XLOOKUP($C543,_xlfn.XLOOKUP(L$494,_xlpm.x,_xlpm.y,""),_xlpm.z,"Not Declared")="", "Name not recorded",  _xlfn.XLOOKUP($C543,_xlfn.XLOOKUP(L$494,_xlpm.x,_xlpm.y,""),_xlpm.z,"Not Declared")))</f>
        <v>Not Declared</v>
      </c>
      <c r="M543" s="729" t="str" cm="1">
        <f t="array" ref="M543">_xlfn.LET(_xlpm.x, 'Team Kennet'!$AL$43:$AW$43, _xlpm.y, 'Team Kennet'!$AL$45:$AW$60, _xlpm.z, 'Team Kennet'!$AJ$45:$AJ$60, IF(_xlfn.XLOOKUP($C543,_xlfn.XLOOKUP(M$494,_xlpm.x,_xlpm.y,""),_xlpm.z,"Not Declared")="", "Name not recorded",  _xlfn.XLOOKUP($C543,_xlfn.XLOOKUP(M$494,_xlpm.x,_xlpm.y,""),_xlpm.z,"Not Declared")))</f>
        <v>Not Declared</v>
      </c>
      <c r="N543" s="729" t="str" cm="1">
        <f t="array" ref="N543">_xlfn.LET(_xlpm.x, 'Team Kennet'!$AL$43:$AW$43, _xlpm.y, 'Team Kennet'!$AL$45:$AW$60, _xlpm.z, 'Team Kennet'!$AJ$45:$AJ$60, IF(_xlfn.XLOOKUP($C543,_xlfn.XLOOKUP(N$494,_xlpm.x,_xlpm.y,""),_xlpm.z,"Not Declared")="", "Name not recorded",  _xlfn.XLOOKUP($C543,_xlfn.XLOOKUP(N$494,_xlpm.x,_xlpm.y,""),_xlpm.z,"Not Declared")))</f>
        <v>Not Declared</v>
      </c>
      <c r="O543" s="729" t="str" cm="1">
        <f t="array" ref="O543">_xlfn.LET(_xlpm.x, 'Team Kennet'!$AL$43:$AW$43, _xlpm.y, 'Team Kennet'!$AL$45:$AW$60, _xlpm.z, 'Team Kennet'!$AJ$45:$AJ$60, IF(_xlfn.XLOOKUP($C543,_xlfn.XLOOKUP(O$494,_xlpm.x,_xlpm.y,""),_xlpm.z,"Not Declared")="", "Name not recorded",  _xlfn.XLOOKUP($C543,_xlfn.XLOOKUP(O$494,_xlpm.x,_xlpm.y,""),_xlpm.z,"Not Declared")))</f>
        <v>Not Declared</v>
      </c>
      <c r="P543" s="3"/>
      <c r="Q543" s="3"/>
      <c r="R543" s="3"/>
      <c r="S543" s="3"/>
      <c r="T543" s="3"/>
      <c r="U543" s="3"/>
      <c r="V543" s="3"/>
      <c r="W543" s="3"/>
      <c r="X543" s="12"/>
      <c r="Z543" s="434" t="s">
        <v>518</v>
      </c>
      <c r="AA543" s="744" t="str" cm="1">
        <f t="array" ref="AA543">_xlfn.LET(_xlpm.a,_xlfn.XLOOKUP(1,('Number Allocation'!$C$6:$C$1483=AC543)*('Number Allocation'!$D$6:$D$1483=AD543),'Number Allocation'!$A$6:$A$1483,"..."),IF(_xlpm.a="","...",_xlpm.a))</f>
        <v>...</v>
      </c>
      <c r="AB543" s="442" t="str" cm="1">
        <f t="array" ref="AB543:AD548">_xlfn.LET(_xlpm.eventdata, _xlfn.XLOOKUP(AB$494,$D$494:$O$494,$D$569:$O$574), _xlpm.agedata, $A$569:$A$574,CHOOSE({1,2,3},"0",_xlpm.eventdata,_xlpm.agedata))</f>
        <v>0</v>
      </c>
      <c r="AC543" s="422" t="str">
        <v>Not Declared</v>
      </c>
      <c r="AD543" s="423" t="str">
        <v>Great Milton AC</v>
      </c>
      <c r="AE543" s="436"/>
      <c r="AG543" s="365"/>
      <c r="AH543" s="434" t="s">
        <v>518</v>
      </c>
      <c r="AI543" s="744" t="str" cm="1">
        <f t="array" ref="AI543">_xlfn.LET(_xlpm.a,_xlfn.XLOOKUP(1,('Number Allocation'!$C$6:$C$1483=AK543)*('Number Allocation'!$D$6:$D$1483=AL543),'Number Allocation'!$A$6:$A$1483,"..."),IF(_xlpm.a="","...",_xlpm.a))</f>
        <v>...</v>
      </c>
      <c r="AJ543" s="442" t="str" cm="1">
        <f t="array" ref="AJ543:AL548">_xlfn.LET(_xlpm.eventdata, _xlfn.XLOOKUP(AJ$494,$D$494:$O$494,$D$569:$O$574), _xlpm.agedata, $A$569:$A$574,CHOOSE({1,2,3},"0",_xlpm.eventdata,_xlpm.agedata))</f>
        <v>0</v>
      </c>
      <c r="AK543" s="422" t="str">
        <v>Not Declared</v>
      </c>
      <c r="AL543" s="423" t="str">
        <v>Great Milton AC</v>
      </c>
      <c r="AM543" s="436"/>
      <c r="AO543" s="365"/>
      <c r="AP543" s="434" t="s">
        <v>518</v>
      </c>
      <c r="AQ543" s="744" t="str" cm="1">
        <f t="array" ref="AQ543">_xlfn.LET(_xlpm.a,_xlfn.XLOOKUP(1,('Number Allocation'!$C$6:$C$1483=AS543)*('Number Allocation'!$D$6:$D$1483=AT543),'Number Allocation'!$A$6:$A$1483,"..."),IF(_xlpm.a="","...",_xlpm.a))</f>
        <v>...</v>
      </c>
      <c r="AR543" s="442" t="str" cm="1">
        <f t="array" ref="AR543:AT548">_xlfn.LET(_xlpm.eventdata, _xlfn.XLOOKUP(AR$494,$D$494:$O$494,$D$569:$O$574), _xlpm.agedata, $A$569:$A$574,CHOOSE({1,2,3},"0",_xlpm.eventdata,_xlpm.agedata))</f>
        <v>0</v>
      </c>
      <c r="AS543" s="422" t="str">
        <v>Not Declared</v>
      </c>
      <c r="AT543" s="423" t="str">
        <v>Great Milton AC</v>
      </c>
      <c r="AU543" s="436"/>
      <c r="AW543" s="365"/>
      <c r="AX543" s="434" t="s">
        <v>518</v>
      </c>
      <c r="AY543" s="744" t="str" cm="1">
        <f t="array" ref="AY543">_xlfn.LET(_xlpm.a,_xlfn.XLOOKUP(1,('Number Allocation'!$C$6:$C$1483=BA543)*('Number Allocation'!$D$6:$D$1483=BB543),'Number Allocation'!$A$6:$A$1483,"..."),IF(_xlpm.a="","...",_xlpm.a))</f>
        <v>...</v>
      </c>
      <c r="AZ543" s="442" t="str" cm="1">
        <f t="array" ref="AZ543:BB548">_xlfn.LET(_xlpm.eventdata, _xlfn.XLOOKUP(AZ$494,$D$494:$O$494,$D$569:$O$574), _xlpm.agedata, $A$569:$A$574,CHOOSE({1,2,3},"0",_xlpm.eventdata,_xlpm.agedata))</f>
        <v>0</v>
      </c>
      <c r="BA543" s="422" t="str">
        <v>Not Declared</v>
      </c>
      <c r="BB543" s="423" t="str">
        <v>Great Milton AC</v>
      </c>
      <c r="BC543" s="436"/>
      <c r="BE543" s="365"/>
      <c r="BF543" s="434" t="s">
        <v>518</v>
      </c>
      <c r="BG543" s="744" t="str" cm="1">
        <f t="array" ref="BG543">_xlfn.LET(_xlpm.a,_xlfn.XLOOKUP(1,('Number Allocation'!$C$6:$C$1483=BI543)*('Number Allocation'!$D$6:$D$1483=BJ543),'Number Allocation'!$A$6:$A$1483,"..."),IF(_xlpm.a="","...",_xlpm.a))</f>
        <v>...</v>
      </c>
      <c r="BH543" s="442" t="str" cm="1">
        <f t="array" ref="BH543:BJ548">_xlfn.LET(_xlpm.eventdata, _xlfn.XLOOKUP(BH$494,$D$494:$O$494,$D$569:$O$574), _xlpm.agedata, $A$569:$A$574,CHOOSE({1,2,3},"0",_xlpm.eventdata,_xlpm.agedata))</f>
        <v>0</v>
      </c>
      <c r="BI543" s="422" t="str">
        <v>Not Declared</v>
      </c>
      <c r="BJ543" s="423" t="str">
        <v>Great Milton AC</v>
      </c>
      <c r="BK543" s="436"/>
      <c r="BM543" s="365"/>
      <c r="BN543" s="434" t="s">
        <v>518</v>
      </c>
      <c r="BO543" s="744" t="str" cm="1">
        <f t="array" ref="BO543">_xlfn.LET(_xlpm.a,_xlfn.XLOOKUP(1,('Number Allocation'!$C$6:$C$1483=BQ543)*('Number Allocation'!$D$6:$D$1483=BR543),'Number Allocation'!$A$6:$A$1483,"..."),IF(_xlpm.a="","...",_xlpm.a))</f>
        <v>...</v>
      </c>
      <c r="BP543" s="442" t="str" cm="1">
        <f t="array" ref="BP543:BR548">_xlfn.LET(_xlpm.eventdata, _xlfn.XLOOKUP(BP$494,$D$494:$O$494,$D$569:$O$574), _xlpm.agedata, $A$569:$A$574,CHOOSE({1,2,3},"0",_xlpm.eventdata,_xlpm.agedata))</f>
        <v>0</v>
      </c>
      <c r="BQ543" s="422" t="str">
        <v>Not Declared</v>
      </c>
      <c r="BR543" s="423" t="str">
        <v>Great Milton AC</v>
      </c>
      <c r="BS543" s="436"/>
      <c r="BU543" s="365"/>
      <c r="BV543" s="434" t="s">
        <v>518</v>
      </c>
      <c r="BW543" s="744" t="str" cm="1">
        <f t="array" ref="BW543">_xlfn.LET(_xlpm.a,_xlfn.XLOOKUP(1,('Number Allocation'!$C$6:$C$1483=BY543)*('Number Allocation'!$D$6:$D$1483=BZ543),'Number Allocation'!$A$6:$A$1483,"..."),IF(_xlpm.a="","...",_xlpm.a))</f>
        <v>...</v>
      </c>
      <c r="BX543" s="442" t="str" cm="1">
        <f t="array" ref="BX543:BZ548">_xlfn.LET(_xlpm.eventdata, _xlfn.XLOOKUP(BX$494,$D$494:$O$494,$D$569:$O$574), _xlpm.agedata, $A$569:$A$574,CHOOSE({1,2,3},"0",_xlpm.eventdata,_xlpm.agedata))</f>
        <v>0</v>
      </c>
      <c r="BY543" s="422" t="str">
        <v>Not Declared</v>
      </c>
      <c r="BZ543" s="423" t="str">
        <v>Great Milton AC</v>
      </c>
      <c r="CA543" s="747"/>
      <c r="CB543" s="12"/>
      <c r="CC543" s="12"/>
      <c r="CD543" s="434" t="s">
        <v>518</v>
      </c>
      <c r="CE543" s="744" t="str" cm="1">
        <f t="array" ref="CE543">_xlfn.LET(_xlpm.a,_xlfn.XLOOKUP(1,('Number Allocation'!$C$6:$C$1483=CG543)*('Number Allocation'!$D$6:$D$1483=CH543),'Number Allocation'!$A$6:$A$1483,"..."),IF(_xlpm.a="","...",_xlpm.a))</f>
        <v>...</v>
      </c>
      <c r="CF543" s="442" t="str" cm="1">
        <f t="array" ref="CF543:CH548">_xlfn.LET(_xlpm.eventdata, _xlfn.XLOOKUP(CF$494,$D$494:$O$494,$D$569:$O$574), _xlpm.agedata, $A$569:$A$574,CHOOSE({1,2,3},"0",_xlpm.eventdata,_xlpm.agedata))</f>
        <v>0</v>
      </c>
      <c r="CG543" s="422" t="str">
        <v>Not Declared</v>
      </c>
      <c r="CH543" s="423" t="str">
        <v>Great Milton AC</v>
      </c>
      <c r="CI543" s="747"/>
      <c r="CJ543" s="12"/>
      <c r="CK543" s="12"/>
      <c r="CL543" s="434" t="s">
        <v>518</v>
      </c>
      <c r="CM543" s="744" t="str" cm="1">
        <f t="array" ref="CM543">_xlfn.LET(_xlpm.a,_xlfn.XLOOKUP(1,('Number Allocation'!$C$6:$C$1483=CO543)*('Number Allocation'!$D$6:$D$1483=CP543),'Number Allocation'!$A$6:$A$1483,"..."),IF(_xlpm.a="","...",_xlpm.a))</f>
        <v>...</v>
      </c>
      <c r="CN543" s="442" t="str" cm="1">
        <f t="array" ref="CN543:CP548">_xlfn.LET(_xlpm.eventdata, _xlfn.XLOOKUP(CN$494,$D$494:$O$494,$D$569:$O$574), _xlpm.agedata, $A$569:$A$574,CHOOSE({1,2,3},"0",_xlpm.eventdata,_xlpm.agedata))</f>
        <v>0</v>
      </c>
      <c r="CO543" s="422" t="str">
        <v>Not Declared</v>
      </c>
      <c r="CP543" s="423" t="str">
        <v>Great Milton AC</v>
      </c>
      <c r="CQ543" s="747"/>
      <c r="CR543" s="12"/>
      <c r="CS543" s="12"/>
      <c r="CT543" s="434" t="s">
        <v>518</v>
      </c>
      <c r="CU543" s="744" t="str" cm="1">
        <f t="array" ref="CU543">_xlfn.LET(_xlpm.a,_xlfn.XLOOKUP(1,('Number Allocation'!$C$6:$C$1483=CW543)*('Number Allocation'!$D$6:$D$1483=CX543),'Number Allocation'!$A$6:$A$1483,"..."),IF(_xlpm.a="","...",_xlpm.a))</f>
        <v>...</v>
      </c>
      <c r="CV543" s="442" t="str" cm="1">
        <f t="array" ref="CV543:CX548">_xlfn.LET(_xlpm.eventdata, _xlfn.XLOOKUP(CV$494,$D$494:$O$494,$D$569:$O$574), _xlpm.agedata, $A$569:$A$574,CHOOSE({1,2,3},"0",_xlpm.eventdata,_xlpm.agedata))</f>
        <v>0</v>
      </c>
      <c r="CW543" s="422" t="str">
        <v>Not Declared</v>
      </c>
      <c r="CX543" s="423" t="str">
        <v>Great Milton AC</v>
      </c>
      <c r="CY543" s="747"/>
      <c r="CZ543" s="12"/>
      <c r="DA543" s="12"/>
      <c r="DB543" s="434" t="s">
        <v>518</v>
      </c>
      <c r="DC543" s="744" t="str" cm="1">
        <f t="array" ref="DC543">_xlfn.LET(_xlpm.a,_xlfn.XLOOKUP(1,('Number Allocation'!$C$6:$C$1483=DE543)*('Number Allocation'!$D$6:$D$1483=DF543),'Number Allocation'!$A$6:$A$1483,"..."),IF(_xlpm.a="","...",_xlpm.a))</f>
        <v>...</v>
      </c>
      <c r="DD543" s="442" t="str" cm="1">
        <f t="array" ref="DD543:DF548">_xlfn.LET(_xlpm.eventdata, _xlfn.XLOOKUP(DD$494,$D$494:$O$494,$D$569:$O$574), _xlpm.agedata, $A$569:$A$574,CHOOSE({1,2,3},"0",_xlpm.eventdata,_xlpm.agedata))</f>
        <v>0</v>
      </c>
      <c r="DE543" s="422" t="str">
        <v>Not Declared</v>
      </c>
      <c r="DF543" s="423" t="str">
        <v>Great Milton AC</v>
      </c>
      <c r="DG543" s="747"/>
      <c r="DH543" s="12"/>
      <c r="DI543" s="12"/>
      <c r="DJ543" s="434" t="s">
        <v>518</v>
      </c>
      <c r="DK543" s="744" t="str" cm="1">
        <f t="array" ref="DK543">_xlfn.LET(_xlpm.a,_xlfn.XLOOKUP(1,('Number Allocation'!$C$6:$C$1483=DM543)*('Number Allocation'!$D$6:$D$1483=DN543),'Number Allocation'!$A$6:$A$1483,"..."),IF(_xlpm.a="","...",_xlpm.a))</f>
        <v>...</v>
      </c>
      <c r="DL543" s="442" t="str" cm="1">
        <f t="array" ref="DL543:DN548">_xlfn.LET(_xlpm.eventdata, _xlfn.XLOOKUP(DL$494,$D$494:$O$494,$D$569:$O$574), _xlpm.agedata, $A$569:$A$574,CHOOSE({1,2,3},"0",_xlpm.eventdata,_xlpm.agedata))</f>
        <v>0</v>
      </c>
      <c r="DM543" s="422" t="str">
        <v>Not Declared</v>
      </c>
      <c r="DN543" s="423" t="str">
        <v>Great Milton AC</v>
      </c>
      <c r="DO543" s="747"/>
      <c r="DP543" s="12"/>
      <c r="DQ543" s="12"/>
      <c r="DR543" s="448" t="s">
        <v>518</v>
      </c>
      <c r="DS543" s="352" t="str" cm="1">
        <f t="array" ref="DS543">_xlfn.LET(_xlpm.a,_xlfn.XLOOKUP(1,('Number Allocation'!$C$6:$C$1483=DU543)*('Number Allocation'!$D$6:$D$1483=DV543),'Number Allocation'!$A$6:$A$1483,"..."),IF(_xlpm.a="","...",_xlpm.a))</f>
        <v>...</v>
      </c>
      <c r="DT543" s="443" t="str" cm="1">
        <f t="array" ref="DT543:DV543">_xlfn.LET(_xlpm.eventdata,$X$569,CHOOSE({1,2,3},"0",_xlpm.eventdata,$A$569))</f>
        <v>0</v>
      </c>
      <c r="DU543" s="430" t="str">
        <v>Not Declared, Not Declared, Not Declared, Not Declared</v>
      </c>
      <c r="DV543" s="429" t="str">
        <v>Great Milton AC</v>
      </c>
      <c r="DW543" s="12"/>
      <c r="DX543" s="12"/>
      <c r="DY543" s="12"/>
      <c r="DZ543" s="15"/>
      <c r="EA543" s="15"/>
    </row>
    <row r="544" spans="1:131" s="359" customFormat="1" ht="21" customHeight="1">
      <c r="A544" s="358" t="str">
        <f t="shared" si="59"/>
        <v>Team Kennet</v>
      </c>
      <c r="B544" s="729"/>
      <c r="C544" s="729" t="s">
        <v>320</v>
      </c>
      <c r="D544" s="729" t="str" cm="1">
        <f t="array" ref="D544">_xlfn.LET(_xlpm.x, 'Team Kennet'!$AL$43:$AW$43, _xlpm.y, 'Team Kennet'!$AL$45:$AW$60, _xlpm.z, 'Team Kennet'!$AJ$45:$AJ$60, IF(_xlfn.XLOOKUP($C544,_xlfn.XLOOKUP(D$494,_xlpm.x,_xlpm.y,""),_xlpm.z,"Not Declared")="", "Name not recorded",  _xlfn.XLOOKUP($C544,_xlfn.XLOOKUP(D$494,_xlpm.x,_xlpm.y,""),_xlpm.z,"Not Declared")))</f>
        <v>Not Declared</v>
      </c>
      <c r="E544" s="729" t="str" cm="1">
        <f t="array" ref="E544">_xlfn.LET(_xlpm.x, 'Team Kennet'!$AL$43:$AW$43, _xlpm.y, 'Team Kennet'!$AL$45:$AW$60, _xlpm.z, 'Team Kennet'!$AJ$45:$AJ$60, IF(_xlfn.XLOOKUP($C544,_xlfn.XLOOKUP(E$494,_xlpm.x,_xlpm.y,""),_xlpm.z,"Not Declared")="", "Name not recorded",  _xlfn.XLOOKUP($C544,_xlfn.XLOOKUP(E$494,_xlpm.x,_xlpm.y,""),_xlpm.z,"Not Declared")))</f>
        <v>Not Declared</v>
      </c>
      <c r="F544" s="729" t="str" cm="1">
        <f t="array" ref="F544">_xlfn.LET(_xlpm.x, 'Team Kennet'!$AL$43:$AW$43, _xlpm.y, 'Team Kennet'!$AL$45:$AW$60, _xlpm.z, 'Team Kennet'!$AJ$45:$AJ$60, IF(_xlfn.XLOOKUP($C544,_xlfn.XLOOKUP(F$494,_xlpm.x,_xlpm.y,""),_xlpm.z,"Not Declared")="", "Name not recorded",  _xlfn.XLOOKUP($C544,_xlfn.XLOOKUP(F$494,_xlpm.x,_xlpm.y,""),_xlpm.z,"Not Declared")))</f>
        <v>Not Declared</v>
      </c>
      <c r="G544" s="729" t="str" cm="1">
        <f t="array" ref="G544">_xlfn.LET(_xlpm.x, 'Team Kennet'!$AL$43:$AW$43, _xlpm.y, 'Team Kennet'!$AL$45:$AW$60, _xlpm.z, 'Team Kennet'!$AJ$45:$AJ$60, IF(_xlfn.XLOOKUP($C544,_xlfn.XLOOKUP(G$494,_xlpm.x,_xlpm.y,""),_xlpm.z,"Not Declared")="", "Name not recorded",  _xlfn.XLOOKUP($C544,_xlfn.XLOOKUP(G$494,_xlpm.x,_xlpm.y,""),_xlpm.z,"Not Declared")))</f>
        <v>Not Declared</v>
      </c>
      <c r="H544" s="729" t="str" cm="1">
        <f t="array" ref="H544">_xlfn.LET(_xlpm.x, 'Team Kennet'!$AL$43:$AW$43, _xlpm.y, 'Team Kennet'!$AL$45:$AW$60, _xlpm.z, 'Team Kennet'!$AJ$45:$AJ$60, IF(_xlfn.XLOOKUP($C544,_xlfn.XLOOKUP(H$494,_xlpm.x,_xlpm.y,""),_xlpm.z,"Not Declared")="", "Name not recorded",  _xlfn.XLOOKUP($C544,_xlfn.XLOOKUP(H$494,_xlpm.x,_xlpm.y,""),_xlpm.z,"Not Declared")))</f>
        <v>Not Declared</v>
      </c>
      <c r="I544" s="729" t="str" cm="1">
        <f t="array" ref="I544">_xlfn.LET(_xlpm.x, 'Team Kennet'!$AL$43:$AW$43, _xlpm.y, 'Team Kennet'!$AL$45:$AW$60, _xlpm.z, 'Team Kennet'!$AJ$45:$AJ$60, IF(_xlfn.XLOOKUP($C544,_xlfn.XLOOKUP(I$494,_xlpm.x,_xlpm.y,""),_xlpm.z,"Not Declared")="", "Name not recorded",  _xlfn.XLOOKUP($C544,_xlfn.XLOOKUP(I$494,_xlpm.x,_xlpm.y,""),_xlpm.z,"Not Declared")))</f>
        <v>Not Declared</v>
      </c>
      <c r="J544" s="729" t="str" cm="1">
        <f t="array" ref="J544">_xlfn.LET(_xlpm.x, 'Team Kennet'!$AL$43:$AW$43, _xlpm.y, 'Team Kennet'!$AL$45:$AW$60, _xlpm.z, 'Team Kennet'!$AJ$45:$AJ$60, IF(_xlfn.XLOOKUP($C544,_xlfn.XLOOKUP(J$494,_xlpm.x,_xlpm.y,""),_xlpm.z,"Not Declared")="", "Name not recorded",  _xlfn.XLOOKUP($C544,_xlfn.XLOOKUP(J$494,_xlpm.x,_xlpm.y,""),_xlpm.z,"Not Declared")))</f>
        <v>Not Declared</v>
      </c>
      <c r="K544" s="729" t="str" cm="1">
        <f t="array" ref="K544">_xlfn.LET(_xlpm.x, 'Team Kennet'!$AL$43:$AW$43, _xlpm.y, 'Team Kennet'!$AL$45:$AW$60, _xlpm.z, 'Team Kennet'!$AJ$45:$AJ$60, IF(_xlfn.XLOOKUP($C544,_xlfn.XLOOKUP(K$494,_xlpm.x,_xlpm.y,""),_xlpm.z,"Not Declared")="", "Name not recorded",  _xlfn.XLOOKUP($C544,_xlfn.XLOOKUP(K$494,_xlpm.x,_xlpm.y,""),_xlpm.z,"Not Declared")))</f>
        <v>Not Declared</v>
      </c>
      <c r="L544" s="729" t="str" cm="1">
        <f t="array" ref="L544">_xlfn.LET(_xlpm.x, 'Team Kennet'!$AL$43:$AW$43, _xlpm.y, 'Team Kennet'!$AL$45:$AW$60, _xlpm.z, 'Team Kennet'!$AJ$45:$AJ$60, IF(_xlfn.XLOOKUP($C544,_xlfn.XLOOKUP(L$494,_xlpm.x,_xlpm.y,""),_xlpm.z,"Not Declared")="", "Name not recorded",  _xlfn.XLOOKUP($C544,_xlfn.XLOOKUP(L$494,_xlpm.x,_xlpm.y,""),_xlpm.z,"Not Declared")))</f>
        <v>Not Declared</v>
      </c>
      <c r="M544" s="729" t="str" cm="1">
        <f t="array" ref="M544">_xlfn.LET(_xlpm.x, 'Team Kennet'!$AL$43:$AW$43, _xlpm.y, 'Team Kennet'!$AL$45:$AW$60, _xlpm.z, 'Team Kennet'!$AJ$45:$AJ$60, IF(_xlfn.XLOOKUP($C544,_xlfn.XLOOKUP(M$494,_xlpm.x,_xlpm.y,""),_xlpm.z,"Not Declared")="", "Name not recorded",  _xlfn.XLOOKUP($C544,_xlfn.XLOOKUP(M$494,_xlpm.x,_xlpm.y,""),_xlpm.z,"Not Declared")))</f>
        <v>Not Declared</v>
      </c>
      <c r="N544" s="729" t="str" cm="1">
        <f t="array" ref="N544">_xlfn.LET(_xlpm.x, 'Team Kennet'!$AL$43:$AW$43, _xlpm.y, 'Team Kennet'!$AL$45:$AW$60, _xlpm.z, 'Team Kennet'!$AJ$45:$AJ$60, IF(_xlfn.XLOOKUP($C544,_xlfn.XLOOKUP(N$494,_xlpm.x,_xlpm.y,""),_xlpm.z,"Not Declared")="", "Name not recorded",  _xlfn.XLOOKUP($C544,_xlfn.XLOOKUP(N$494,_xlpm.x,_xlpm.y,""),_xlpm.z,"Not Declared")))</f>
        <v>Not Declared</v>
      </c>
      <c r="O544" s="729" t="str" cm="1">
        <f t="array" ref="O544">_xlfn.LET(_xlpm.x, 'Team Kennet'!$AL$43:$AW$43, _xlpm.y, 'Team Kennet'!$AL$45:$AW$60, _xlpm.z, 'Team Kennet'!$AJ$45:$AJ$60, IF(_xlfn.XLOOKUP($C544,_xlfn.XLOOKUP(O$494,_xlpm.x,_xlpm.y,""),_xlpm.z,"Not Declared")="", "Name not recorded",  _xlfn.XLOOKUP($C544,_xlfn.XLOOKUP(O$494,_xlpm.x,_xlpm.y,""),_xlpm.z,"Not Declared")))</f>
        <v>Not Declared</v>
      </c>
      <c r="P544" s="3"/>
      <c r="Q544" s="3"/>
      <c r="R544" s="3"/>
      <c r="S544" s="3"/>
      <c r="T544" s="3"/>
      <c r="U544" s="3"/>
      <c r="V544" s="3"/>
      <c r="W544" s="3"/>
      <c r="X544" s="12"/>
      <c r="AA544" s="747" t="str" cm="1">
        <f t="array" ref="AA544">_xlfn.LET(_xlpm.a,_xlfn.XLOOKUP(1,('Number Allocation'!$C$6:$C$1483=AC544)*('Number Allocation'!$D$6:$D$1483=AD544),'Number Allocation'!$A$6:$A$1483,"..."),IF(_xlpm.a="","...",_xlpm.a))</f>
        <v>...</v>
      </c>
      <c r="AB544" s="747" t="str">
        <v>0</v>
      </c>
      <c r="AC544" s="12" t="str">
        <v>Not Declared</v>
      </c>
      <c r="AD544" s="425" t="str">
        <v>Great Milton AC</v>
      </c>
      <c r="AE544" s="436"/>
      <c r="AG544" s="365"/>
      <c r="AI544" s="747" t="str" cm="1">
        <f t="array" ref="AI544">_xlfn.LET(_xlpm.a,_xlfn.XLOOKUP(1,('Number Allocation'!$C$6:$C$1483=AK544)*('Number Allocation'!$D$6:$D$1483=AL544),'Number Allocation'!$A$6:$A$1483,"..."),IF(_xlpm.a="","...",_xlpm.a))</f>
        <v>...</v>
      </c>
      <c r="AJ544" s="747" t="str">
        <v>0</v>
      </c>
      <c r="AK544" s="12" t="str">
        <v>Not Declared</v>
      </c>
      <c r="AL544" s="425" t="str">
        <v>Great Milton AC</v>
      </c>
      <c r="AM544" s="436"/>
      <c r="AO544" s="365"/>
      <c r="AQ544" s="747" t="str" cm="1">
        <f t="array" ref="AQ544">_xlfn.LET(_xlpm.a,_xlfn.XLOOKUP(1,('Number Allocation'!$C$6:$C$1483=AS544)*('Number Allocation'!$D$6:$D$1483=AT544),'Number Allocation'!$A$6:$A$1483,"..."),IF(_xlpm.a="","...",_xlpm.a))</f>
        <v>...</v>
      </c>
      <c r="AR544" s="747" t="str">
        <v>0</v>
      </c>
      <c r="AS544" s="12" t="str">
        <v>Not Declared</v>
      </c>
      <c r="AT544" s="425" t="str">
        <v>Great Milton AC</v>
      </c>
      <c r="AU544" s="436"/>
      <c r="AW544" s="365"/>
      <c r="AY544" s="747" t="str" cm="1">
        <f t="array" ref="AY544">_xlfn.LET(_xlpm.a,_xlfn.XLOOKUP(1,('Number Allocation'!$C$6:$C$1483=BA544)*('Number Allocation'!$D$6:$D$1483=BB544),'Number Allocation'!$A$6:$A$1483,"..."),IF(_xlpm.a="","...",_xlpm.a))</f>
        <v>...</v>
      </c>
      <c r="AZ544" s="747" t="str">
        <v>0</v>
      </c>
      <c r="BA544" s="12" t="str">
        <v>Not Declared</v>
      </c>
      <c r="BB544" s="425" t="str">
        <v>Great Milton AC</v>
      </c>
      <c r="BC544" s="436"/>
      <c r="BE544" s="365"/>
      <c r="BG544" s="747" t="str" cm="1">
        <f t="array" ref="BG544">_xlfn.LET(_xlpm.a,_xlfn.XLOOKUP(1,('Number Allocation'!$C$6:$C$1483=BI544)*('Number Allocation'!$D$6:$D$1483=BJ544),'Number Allocation'!$A$6:$A$1483,"..."),IF(_xlpm.a="","...",_xlpm.a))</f>
        <v>...</v>
      </c>
      <c r="BH544" s="747" t="str">
        <v>0</v>
      </c>
      <c r="BI544" s="12" t="str">
        <v>Not Declared</v>
      </c>
      <c r="BJ544" s="425" t="str">
        <v>Great Milton AC</v>
      </c>
      <c r="BK544" s="436"/>
      <c r="BM544" s="365"/>
      <c r="BO544" s="747" t="str" cm="1">
        <f t="array" ref="BO544">_xlfn.LET(_xlpm.a,_xlfn.XLOOKUP(1,('Number Allocation'!$C$6:$C$1483=BQ544)*('Number Allocation'!$D$6:$D$1483=BR544),'Number Allocation'!$A$6:$A$1483,"..."),IF(_xlpm.a="","...",_xlpm.a))</f>
        <v>...</v>
      </c>
      <c r="BP544" s="747" t="str">
        <v>0</v>
      </c>
      <c r="BQ544" s="12" t="str">
        <v>Not Declared</v>
      </c>
      <c r="BR544" s="425" t="str">
        <v>Great Milton AC</v>
      </c>
      <c r="BS544" s="436"/>
      <c r="BU544" s="365"/>
      <c r="BW544" s="747" t="str" cm="1">
        <f t="array" ref="BW544">_xlfn.LET(_xlpm.a,_xlfn.XLOOKUP(1,('Number Allocation'!$C$6:$C$1483=BY544)*('Number Allocation'!$D$6:$D$1483=BZ544),'Number Allocation'!$A$6:$A$1483,"..."),IF(_xlpm.a="","...",_xlpm.a))</f>
        <v>...</v>
      </c>
      <c r="BX544" s="747" t="str">
        <v>0</v>
      </c>
      <c r="BY544" s="12" t="str">
        <v>Not Declared</v>
      </c>
      <c r="BZ544" s="425" t="str">
        <v>Great Milton AC</v>
      </c>
      <c r="CA544" s="747"/>
      <c r="CB544" s="12"/>
      <c r="CC544" s="12"/>
      <c r="CE544" s="747" t="str" cm="1">
        <f t="array" ref="CE544">_xlfn.LET(_xlpm.a,_xlfn.XLOOKUP(1,('Number Allocation'!$C$6:$C$1483=CG544)*('Number Allocation'!$D$6:$D$1483=CH544),'Number Allocation'!$A$6:$A$1483,"..."),IF(_xlpm.a="","...",_xlpm.a))</f>
        <v>...</v>
      </c>
      <c r="CF544" s="747" t="str">
        <v>0</v>
      </c>
      <c r="CG544" s="12" t="str">
        <v>Not Declared</v>
      </c>
      <c r="CH544" s="425" t="str">
        <v>Great Milton AC</v>
      </c>
      <c r="CI544" s="747"/>
      <c r="CJ544" s="12"/>
      <c r="CK544" s="12"/>
      <c r="CM544" s="747" t="str" cm="1">
        <f t="array" ref="CM544">_xlfn.LET(_xlpm.a,_xlfn.XLOOKUP(1,('Number Allocation'!$C$6:$C$1483=CO544)*('Number Allocation'!$D$6:$D$1483=CP544),'Number Allocation'!$A$6:$A$1483,"..."),IF(_xlpm.a="","...",_xlpm.a))</f>
        <v>...</v>
      </c>
      <c r="CN544" s="747" t="str">
        <v>0</v>
      </c>
      <c r="CO544" s="12" t="str">
        <v>Not Declared</v>
      </c>
      <c r="CP544" s="425" t="str">
        <v>Great Milton AC</v>
      </c>
      <c r="CQ544" s="747"/>
      <c r="CR544" s="12"/>
      <c r="CS544" s="12"/>
      <c r="CU544" s="747" t="str" cm="1">
        <f t="array" ref="CU544">_xlfn.LET(_xlpm.a,_xlfn.XLOOKUP(1,('Number Allocation'!$C$6:$C$1483=CW544)*('Number Allocation'!$D$6:$D$1483=CX544),'Number Allocation'!$A$6:$A$1483,"..."),IF(_xlpm.a="","...",_xlpm.a))</f>
        <v>...</v>
      </c>
      <c r="CV544" s="747" t="str">
        <v>0</v>
      </c>
      <c r="CW544" s="12" t="str">
        <v>Not Declared</v>
      </c>
      <c r="CX544" s="425" t="str">
        <v>Great Milton AC</v>
      </c>
      <c r="CY544" s="747"/>
      <c r="CZ544" s="12"/>
      <c r="DA544" s="12"/>
      <c r="DC544" s="747" t="str" cm="1">
        <f t="array" ref="DC544">_xlfn.LET(_xlpm.a,_xlfn.XLOOKUP(1,('Number Allocation'!$C$6:$C$1483=DE544)*('Number Allocation'!$D$6:$D$1483=DF544),'Number Allocation'!$A$6:$A$1483,"..."),IF(_xlpm.a="","...",_xlpm.a))</f>
        <v>...</v>
      </c>
      <c r="DD544" s="747" t="str">
        <v>0</v>
      </c>
      <c r="DE544" s="12" t="str">
        <v>Not Declared</v>
      </c>
      <c r="DF544" s="425" t="str">
        <v>Great Milton AC</v>
      </c>
      <c r="DG544" s="747"/>
      <c r="DH544" s="12"/>
      <c r="DI544" s="12"/>
      <c r="DK544" s="747" t="str" cm="1">
        <f t="array" ref="DK544">_xlfn.LET(_xlpm.a,_xlfn.XLOOKUP(1,('Number Allocation'!$C$6:$C$1483=DM544)*('Number Allocation'!$D$6:$D$1483=DN544),'Number Allocation'!$A$6:$A$1483,"..."),IF(_xlpm.a="","...",_xlpm.a))</f>
        <v>...</v>
      </c>
      <c r="DL544" s="747" t="str">
        <v>0</v>
      </c>
      <c r="DM544" s="12" t="str">
        <v>Not Declared</v>
      </c>
      <c r="DN544" s="425" t="str">
        <v>Great Milton AC</v>
      </c>
      <c r="DO544" s="747"/>
      <c r="DP544" s="12"/>
      <c r="DQ544" s="12"/>
      <c r="DR544" s="434"/>
      <c r="DW544" s="12"/>
      <c r="DX544" s="12"/>
      <c r="DY544" s="12"/>
      <c r="DZ544" s="15"/>
      <c r="EA544" s="15"/>
    </row>
    <row r="545" spans="1:131" s="359" customFormat="1" ht="21" customHeight="1">
      <c r="A545" s="358" t="str">
        <f t="shared" si="59"/>
        <v>Team Kennet</v>
      </c>
      <c r="B545" s="729"/>
      <c r="C545" s="729" t="s">
        <v>321</v>
      </c>
      <c r="D545" s="729" t="str" cm="1">
        <f t="array" ref="D545">_xlfn.LET(_xlpm.x, 'Team Kennet'!$AL$43:$AW$43, _xlpm.y, 'Team Kennet'!$AL$45:$AW$60, _xlpm.z, 'Team Kennet'!$AJ$45:$AJ$60, IF(_xlfn.XLOOKUP($C545,_xlfn.XLOOKUP(D$494,_xlpm.x,_xlpm.y,""),_xlpm.z,"Not Declared")="", "Name not recorded",  _xlfn.XLOOKUP($C545,_xlfn.XLOOKUP(D$494,_xlpm.x,_xlpm.y,""),_xlpm.z,"Not Declared")))</f>
        <v>Not Declared</v>
      </c>
      <c r="E545" s="729" t="str" cm="1">
        <f t="array" ref="E545">_xlfn.LET(_xlpm.x, 'Team Kennet'!$AL$43:$AW$43, _xlpm.y, 'Team Kennet'!$AL$45:$AW$60, _xlpm.z, 'Team Kennet'!$AJ$45:$AJ$60, IF(_xlfn.XLOOKUP($C545,_xlfn.XLOOKUP(E$494,_xlpm.x,_xlpm.y,""),_xlpm.z,"Not Declared")="", "Name not recorded",  _xlfn.XLOOKUP($C545,_xlfn.XLOOKUP(E$494,_xlpm.x,_xlpm.y,""),_xlpm.z,"Not Declared")))</f>
        <v>Not Declared</v>
      </c>
      <c r="F545" s="729" t="str" cm="1">
        <f t="array" ref="F545">_xlfn.LET(_xlpm.x, 'Team Kennet'!$AL$43:$AW$43, _xlpm.y, 'Team Kennet'!$AL$45:$AW$60, _xlpm.z, 'Team Kennet'!$AJ$45:$AJ$60, IF(_xlfn.XLOOKUP($C545,_xlfn.XLOOKUP(F$494,_xlpm.x,_xlpm.y,""),_xlpm.z,"Not Declared")="", "Name not recorded",  _xlfn.XLOOKUP($C545,_xlfn.XLOOKUP(F$494,_xlpm.x,_xlpm.y,""),_xlpm.z,"Not Declared")))</f>
        <v>Not Declared</v>
      </c>
      <c r="G545" s="729" t="str" cm="1">
        <f t="array" ref="G545">_xlfn.LET(_xlpm.x, 'Team Kennet'!$AL$43:$AW$43, _xlpm.y, 'Team Kennet'!$AL$45:$AW$60, _xlpm.z, 'Team Kennet'!$AJ$45:$AJ$60, IF(_xlfn.XLOOKUP($C545,_xlfn.XLOOKUP(G$494,_xlpm.x,_xlpm.y,""),_xlpm.z,"Not Declared")="", "Name not recorded",  _xlfn.XLOOKUP($C545,_xlfn.XLOOKUP(G$494,_xlpm.x,_xlpm.y,""),_xlpm.z,"Not Declared")))</f>
        <v>Not Declared</v>
      </c>
      <c r="H545" s="729" t="str" cm="1">
        <f t="array" ref="H545">_xlfn.LET(_xlpm.x, 'Team Kennet'!$AL$43:$AW$43, _xlpm.y, 'Team Kennet'!$AL$45:$AW$60, _xlpm.z, 'Team Kennet'!$AJ$45:$AJ$60, IF(_xlfn.XLOOKUP($C545,_xlfn.XLOOKUP(H$494,_xlpm.x,_xlpm.y,""),_xlpm.z,"Not Declared")="", "Name not recorded",  _xlfn.XLOOKUP($C545,_xlfn.XLOOKUP(H$494,_xlpm.x,_xlpm.y,""),_xlpm.z,"Not Declared")))</f>
        <v>Not Declared</v>
      </c>
      <c r="I545" s="729" t="str" cm="1">
        <f t="array" ref="I545">_xlfn.LET(_xlpm.x, 'Team Kennet'!$AL$43:$AW$43, _xlpm.y, 'Team Kennet'!$AL$45:$AW$60, _xlpm.z, 'Team Kennet'!$AJ$45:$AJ$60, IF(_xlfn.XLOOKUP($C545,_xlfn.XLOOKUP(I$494,_xlpm.x,_xlpm.y,""),_xlpm.z,"Not Declared")="", "Name not recorded",  _xlfn.XLOOKUP($C545,_xlfn.XLOOKUP(I$494,_xlpm.x,_xlpm.y,""),_xlpm.z,"Not Declared")))</f>
        <v>Not Declared</v>
      </c>
      <c r="J545" s="729" t="str" cm="1">
        <f t="array" ref="J545">_xlfn.LET(_xlpm.x, 'Team Kennet'!$AL$43:$AW$43, _xlpm.y, 'Team Kennet'!$AL$45:$AW$60, _xlpm.z, 'Team Kennet'!$AJ$45:$AJ$60, IF(_xlfn.XLOOKUP($C545,_xlfn.XLOOKUP(J$494,_xlpm.x,_xlpm.y,""),_xlpm.z,"Not Declared")="", "Name not recorded",  _xlfn.XLOOKUP($C545,_xlfn.XLOOKUP(J$494,_xlpm.x,_xlpm.y,""),_xlpm.z,"Not Declared")))</f>
        <v>Not Declared</v>
      </c>
      <c r="K545" s="729" t="str" cm="1">
        <f t="array" ref="K545">_xlfn.LET(_xlpm.x, 'Team Kennet'!$AL$43:$AW$43, _xlpm.y, 'Team Kennet'!$AL$45:$AW$60, _xlpm.z, 'Team Kennet'!$AJ$45:$AJ$60, IF(_xlfn.XLOOKUP($C545,_xlfn.XLOOKUP(K$494,_xlpm.x,_xlpm.y,""),_xlpm.z,"Not Declared")="", "Name not recorded",  _xlfn.XLOOKUP($C545,_xlfn.XLOOKUP(K$494,_xlpm.x,_xlpm.y,""),_xlpm.z,"Not Declared")))</f>
        <v>Not Declared</v>
      </c>
      <c r="L545" s="729" t="str" cm="1">
        <f t="array" ref="L545">_xlfn.LET(_xlpm.x, 'Team Kennet'!$AL$43:$AW$43, _xlpm.y, 'Team Kennet'!$AL$45:$AW$60, _xlpm.z, 'Team Kennet'!$AJ$45:$AJ$60, IF(_xlfn.XLOOKUP($C545,_xlfn.XLOOKUP(L$494,_xlpm.x,_xlpm.y,""),_xlpm.z,"Not Declared")="", "Name not recorded",  _xlfn.XLOOKUP($C545,_xlfn.XLOOKUP(L$494,_xlpm.x,_xlpm.y,""),_xlpm.z,"Not Declared")))</f>
        <v>Not Declared</v>
      </c>
      <c r="M545" s="729" t="str" cm="1">
        <f t="array" ref="M545">_xlfn.LET(_xlpm.x, 'Team Kennet'!$AL$43:$AW$43, _xlpm.y, 'Team Kennet'!$AL$45:$AW$60, _xlpm.z, 'Team Kennet'!$AJ$45:$AJ$60, IF(_xlfn.XLOOKUP($C545,_xlfn.XLOOKUP(M$494,_xlpm.x,_xlpm.y,""),_xlpm.z,"Not Declared")="", "Name not recorded",  _xlfn.XLOOKUP($C545,_xlfn.XLOOKUP(M$494,_xlpm.x,_xlpm.y,""),_xlpm.z,"Not Declared")))</f>
        <v>Not Declared</v>
      </c>
      <c r="N545" s="729" t="str" cm="1">
        <f t="array" ref="N545">_xlfn.LET(_xlpm.x, 'Team Kennet'!$AL$43:$AW$43, _xlpm.y, 'Team Kennet'!$AL$45:$AW$60, _xlpm.z, 'Team Kennet'!$AJ$45:$AJ$60, IF(_xlfn.XLOOKUP($C545,_xlfn.XLOOKUP(N$494,_xlpm.x,_xlpm.y,""),_xlpm.z,"Not Declared")="", "Name not recorded",  _xlfn.XLOOKUP($C545,_xlfn.XLOOKUP(N$494,_xlpm.x,_xlpm.y,""),_xlpm.z,"Not Declared")))</f>
        <v>Not Declared</v>
      </c>
      <c r="O545" s="729" t="str" cm="1">
        <f t="array" ref="O545">_xlfn.LET(_xlpm.x, 'Team Kennet'!$AL$43:$AW$43, _xlpm.y, 'Team Kennet'!$AL$45:$AW$60, _xlpm.z, 'Team Kennet'!$AJ$45:$AJ$60, IF(_xlfn.XLOOKUP($C545,_xlfn.XLOOKUP(O$494,_xlpm.x,_xlpm.y,""),_xlpm.z,"Not Declared")="", "Name not recorded",  _xlfn.XLOOKUP($C545,_xlfn.XLOOKUP(O$494,_xlpm.x,_xlpm.y,""),_xlpm.z,"Not Declared")))</f>
        <v>Not Declared</v>
      </c>
      <c r="P545" s="3"/>
      <c r="Q545" s="3"/>
      <c r="R545" s="3"/>
      <c r="S545" s="3"/>
      <c r="T545" s="15"/>
      <c r="U545" s="15"/>
      <c r="V545" s="15"/>
      <c r="W545" s="15"/>
      <c r="X545" s="3"/>
      <c r="AA545" s="747" t="str" cm="1">
        <f t="array" ref="AA545">_xlfn.LET(_xlpm.a,_xlfn.XLOOKUP(1,('Number Allocation'!$C$6:$C$1483=AC545)*('Number Allocation'!$D$6:$D$1483=AD545),'Number Allocation'!$A$6:$A$1483,"..."),IF(_xlpm.a="","...",_xlpm.a))</f>
        <v>...</v>
      </c>
      <c r="AB545" s="747" t="str">
        <v>0</v>
      </c>
      <c r="AC545" s="12" t="str">
        <v>Not Declared</v>
      </c>
      <c r="AD545" s="425" t="str">
        <v>Great Milton AC</v>
      </c>
      <c r="AE545" s="436"/>
      <c r="AG545" s="365"/>
      <c r="AI545" s="747" t="str" cm="1">
        <f t="array" ref="AI545">_xlfn.LET(_xlpm.a,_xlfn.XLOOKUP(1,('Number Allocation'!$C$6:$C$1483=AK545)*('Number Allocation'!$D$6:$D$1483=AL545),'Number Allocation'!$A$6:$A$1483,"..."),IF(_xlpm.a="","...",_xlpm.a))</f>
        <v>...</v>
      </c>
      <c r="AJ545" s="747" t="str">
        <v>0</v>
      </c>
      <c r="AK545" s="12" t="str">
        <v>Not Declared</v>
      </c>
      <c r="AL545" s="425" t="str">
        <v>Great Milton AC</v>
      </c>
      <c r="AM545" s="436"/>
      <c r="AO545" s="365"/>
      <c r="AQ545" s="747" t="str" cm="1">
        <f t="array" ref="AQ545">_xlfn.LET(_xlpm.a,_xlfn.XLOOKUP(1,('Number Allocation'!$C$6:$C$1483=AS545)*('Number Allocation'!$D$6:$D$1483=AT545),'Number Allocation'!$A$6:$A$1483,"..."),IF(_xlpm.a="","...",_xlpm.a))</f>
        <v>...</v>
      </c>
      <c r="AR545" s="747" t="str">
        <v>0</v>
      </c>
      <c r="AS545" s="12" t="str">
        <v>Not Declared</v>
      </c>
      <c r="AT545" s="425" t="str">
        <v>Great Milton AC</v>
      </c>
      <c r="AU545" s="436"/>
      <c r="AW545" s="365"/>
      <c r="AY545" s="747" t="str" cm="1">
        <f t="array" ref="AY545">_xlfn.LET(_xlpm.a,_xlfn.XLOOKUP(1,('Number Allocation'!$C$6:$C$1483=BA545)*('Number Allocation'!$D$6:$D$1483=BB545),'Number Allocation'!$A$6:$A$1483,"..."),IF(_xlpm.a="","...",_xlpm.a))</f>
        <v>...</v>
      </c>
      <c r="AZ545" s="747" t="str">
        <v>0</v>
      </c>
      <c r="BA545" s="12" t="str">
        <v>Not Declared</v>
      </c>
      <c r="BB545" s="425" t="str">
        <v>Great Milton AC</v>
      </c>
      <c r="BC545" s="436"/>
      <c r="BE545" s="365"/>
      <c r="BG545" s="747" t="str" cm="1">
        <f t="array" ref="BG545">_xlfn.LET(_xlpm.a,_xlfn.XLOOKUP(1,('Number Allocation'!$C$6:$C$1483=BI545)*('Number Allocation'!$D$6:$D$1483=BJ545),'Number Allocation'!$A$6:$A$1483,"..."),IF(_xlpm.a="","...",_xlpm.a))</f>
        <v>...</v>
      </c>
      <c r="BH545" s="747" t="str">
        <v>0</v>
      </c>
      <c r="BI545" s="12" t="str">
        <v>Not Declared</v>
      </c>
      <c r="BJ545" s="425" t="str">
        <v>Great Milton AC</v>
      </c>
      <c r="BK545" s="436"/>
      <c r="BM545" s="365"/>
      <c r="BO545" s="747" t="str" cm="1">
        <f t="array" ref="BO545">_xlfn.LET(_xlpm.a,_xlfn.XLOOKUP(1,('Number Allocation'!$C$6:$C$1483=BQ545)*('Number Allocation'!$D$6:$D$1483=BR545),'Number Allocation'!$A$6:$A$1483,"..."),IF(_xlpm.a="","...",_xlpm.a))</f>
        <v>...</v>
      </c>
      <c r="BP545" s="747" t="str">
        <v>0</v>
      </c>
      <c r="BQ545" s="12" t="str">
        <v>Not Declared</v>
      </c>
      <c r="BR545" s="425" t="str">
        <v>Great Milton AC</v>
      </c>
      <c r="BS545" s="436"/>
      <c r="BU545" s="365"/>
      <c r="BW545" s="747" t="str" cm="1">
        <f t="array" ref="BW545">_xlfn.LET(_xlpm.a,_xlfn.XLOOKUP(1,('Number Allocation'!$C$6:$C$1483=BY545)*('Number Allocation'!$D$6:$D$1483=BZ545),'Number Allocation'!$A$6:$A$1483,"..."),IF(_xlpm.a="","...",_xlpm.a))</f>
        <v>...</v>
      </c>
      <c r="BX545" s="747" t="str">
        <v>0</v>
      </c>
      <c r="BY545" s="12" t="str">
        <v>Not Declared</v>
      </c>
      <c r="BZ545" s="425" t="str">
        <v>Great Milton AC</v>
      </c>
      <c r="CA545" s="436"/>
      <c r="CE545" s="747" t="str" cm="1">
        <f t="array" ref="CE545">_xlfn.LET(_xlpm.a,_xlfn.XLOOKUP(1,('Number Allocation'!$C$6:$C$1483=CG545)*('Number Allocation'!$D$6:$D$1483=CH545),'Number Allocation'!$A$6:$A$1483,"..."),IF(_xlpm.a="","...",_xlpm.a))</f>
        <v>...</v>
      </c>
      <c r="CF545" s="747" t="str">
        <v>0</v>
      </c>
      <c r="CG545" s="12" t="str">
        <v>Not Declared</v>
      </c>
      <c r="CH545" s="425" t="str">
        <v>Great Milton AC</v>
      </c>
      <c r="CI545" s="436"/>
      <c r="CM545" s="747" t="str" cm="1">
        <f t="array" ref="CM545">_xlfn.LET(_xlpm.a,_xlfn.XLOOKUP(1,('Number Allocation'!$C$6:$C$1483=CO545)*('Number Allocation'!$D$6:$D$1483=CP545),'Number Allocation'!$A$6:$A$1483,"..."),IF(_xlpm.a="","...",_xlpm.a))</f>
        <v>...</v>
      </c>
      <c r="CN545" s="747" t="str">
        <v>0</v>
      </c>
      <c r="CO545" s="12" t="str">
        <v>Not Declared</v>
      </c>
      <c r="CP545" s="425" t="str">
        <v>Great Milton AC</v>
      </c>
      <c r="CQ545" s="436"/>
      <c r="CU545" s="747" t="str" cm="1">
        <f t="array" ref="CU545">_xlfn.LET(_xlpm.a,_xlfn.XLOOKUP(1,('Number Allocation'!$C$6:$C$1483=CW545)*('Number Allocation'!$D$6:$D$1483=CX545),'Number Allocation'!$A$6:$A$1483,"..."),IF(_xlpm.a="","...",_xlpm.a))</f>
        <v>...</v>
      </c>
      <c r="CV545" s="747" t="str">
        <v>0</v>
      </c>
      <c r="CW545" s="12" t="str">
        <v>Not Declared</v>
      </c>
      <c r="CX545" s="425" t="str">
        <v>Great Milton AC</v>
      </c>
      <c r="CY545" s="436"/>
      <c r="DC545" s="747" t="str" cm="1">
        <f t="array" ref="DC545">_xlfn.LET(_xlpm.a,_xlfn.XLOOKUP(1,('Number Allocation'!$C$6:$C$1483=DE545)*('Number Allocation'!$D$6:$D$1483=DF545),'Number Allocation'!$A$6:$A$1483,"..."),IF(_xlpm.a="","...",_xlpm.a))</f>
        <v>...</v>
      </c>
      <c r="DD545" s="747" t="str">
        <v>0</v>
      </c>
      <c r="DE545" s="12" t="str">
        <v>Not Declared</v>
      </c>
      <c r="DF545" s="425" t="str">
        <v>Great Milton AC</v>
      </c>
      <c r="DG545" s="436"/>
      <c r="DK545" s="747" t="str" cm="1">
        <f t="array" ref="DK545">_xlfn.LET(_xlpm.a,_xlfn.XLOOKUP(1,('Number Allocation'!$C$6:$C$1483=DM545)*('Number Allocation'!$D$6:$D$1483=DN545),'Number Allocation'!$A$6:$A$1483,"..."),IF(_xlpm.a="","...",_xlpm.a))</f>
        <v>...</v>
      </c>
      <c r="DL545" s="747" t="str">
        <v>0</v>
      </c>
      <c r="DM545" s="12" t="str">
        <v>Not Declared</v>
      </c>
      <c r="DN545" s="425" t="str">
        <v>Great Milton AC</v>
      </c>
      <c r="DO545" s="436"/>
      <c r="DR545" s="434"/>
      <c r="DW545" s="12"/>
      <c r="DX545" s="12"/>
      <c r="DY545" s="12"/>
      <c r="DZ545" s="15"/>
      <c r="EA545" s="15"/>
    </row>
    <row r="546" spans="1:131" s="359" customFormat="1" ht="21" customHeight="1">
      <c r="A546" s="358" t="str">
        <f t="shared" si="59"/>
        <v>Team Kennet</v>
      </c>
      <c r="B546" s="729"/>
      <c r="C546" s="729" t="s">
        <v>322</v>
      </c>
      <c r="D546" s="729" t="str" cm="1">
        <f t="array" ref="D546">_xlfn.LET(_xlpm.x, 'Team Kennet'!$AL$43:$AW$43, _xlpm.y, 'Team Kennet'!$AL$45:$AW$60, _xlpm.z, 'Team Kennet'!$AJ$45:$AJ$60, IF(_xlfn.XLOOKUP($C546,_xlfn.XLOOKUP(D$494,_xlpm.x,_xlpm.y,""),_xlpm.z,"Not Declared")="", "Name not recorded",  _xlfn.XLOOKUP($C546,_xlfn.XLOOKUP(D$494,_xlpm.x,_xlpm.y,""),_xlpm.z,"Not Declared")))</f>
        <v>Not Declared</v>
      </c>
      <c r="E546" s="729" t="str" cm="1">
        <f t="array" ref="E546">_xlfn.LET(_xlpm.x, 'Team Kennet'!$AL$43:$AW$43, _xlpm.y, 'Team Kennet'!$AL$45:$AW$60, _xlpm.z, 'Team Kennet'!$AJ$45:$AJ$60, IF(_xlfn.XLOOKUP($C546,_xlfn.XLOOKUP(E$494,_xlpm.x,_xlpm.y,""),_xlpm.z,"Not Declared")="", "Name not recorded",  _xlfn.XLOOKUP($C546,_xlfn.XLOOKUP(E$494,_xlpm.x,_xlpm.y,""),_xlpm.z,"Not Declared")))</f>
        <v>Not Declared</v>
      </c>
      <c r="F546" s="729" t="str" cm="1">
        <f t="array" ref="F546">_xlfn.LET(_xlpm.x, 'Team Kennet'!$AL$43:$AW$43, _xlpm.y, 'Team Kennet'!$AL$45:$AW$60, _xlpm.z, 'Team Kennet'!$AJ$45:$AJ$60, IF(_xlfn.XLOOKUP($C546,_xlfn.XLOOKUP(F$494,_xlpm.x,_xlpm.y,""),_xlpm.z,"Not Declared")="", "Name not recorded",  _xlfn.XLOOKUP($C546,_xlfn.XLOOKUP(F$494,_xlpm.x,_xlpm.y,""),_xlpm.z,"Not Declared")))</f>
        <v>Not Declared</v>
      </c>
      <c r="G546" s="729" t="str" cm="1">
        <f t="array" ref="G546">_xlfn.LET(_xlpm.x, 'Team Kennet'!$AL$43:$AW$43, _xlpm.y, 'Team Kennet'!$AL$45:$AW$60, _xlpm.z, 'Team Kennet'!$AJ$45:$AJ$60, IF(_xlfn.XLOOKUP($C546,_xlfn.XLOOKUP(G$494,_xlpm.x,_xlpm.y,""),_xlpm.z,"Not Declared")="", "Name not recorded",  _xlfn.XLOOKUP($C546,_xlfn.XLOOKUP(G$494,_xlpm.x,_xlpm.y,""),_xlpm.z,"Not Declared")))</f>
        <v>Not Declared</v>
      </c>
      <c r="H546" s="729" t="str" cm="1">
        <f t="array" ref="H546">_xlfn.LET(_xlpm.x, 'Team Kennet'!$AL$43:$AW$43, _xlpm.y, 'Team Kennet'!$AL$45:$AW$60, _xlpm.z, 'Team Kennet'!$AJ$45:$AJ$60, IF(_xlfn.XLOOKUP($C546,_xlfn.XLOOKUP(H$494,_xlpm.x,_xlpm.y,""),_xlpm.z,"Not Declared")="", "Name not recorded",  _xlfn.XLOOKUP($C546,_xlfn.XLOOKUP(H$494,_xlpm.x,_xlpm.y,""),_xlpm.z,"Not Declared")))</f>
        <v>Not Declared</v>
      </c>
      <c r="I546" s="729" t="str" cm="1">
        <f t="array" ref="I546">_xlfn.LET(_xlpm.x, 'Team Kennet'!$AL$43:$AW$43, _xlpm.y, 'Team Kennet'!$AL$45:$AW$60, _xlpm.z, 'Team Kennet'!$AJ$45:$AJ$60, IF(_xlfn.XLOOKUP($C546,_xlfn.XLOOKUP(I$494,_xlpm.x,_xlpm.y,""),_xlpm.z,"Not Declared")="", "Name not recorded",  _xlfn.XLOOKUP($C546,_xlfn.XLOOKUP(I$494,_xlpm.x,_xlpm.y,""),_xlpm.z,"Not Declared")))</f>
        <v>Not Declared</v>
      </c>
      <c r="J546" s="729" t="str" cm="1">
        <f t="array" ref="J546">_xlfn.LET(_xlpm.x, 'Team Kennet'!$AL$43:$AW$43, _xlpm.y, 'Team Kennet'!$AL$45:$AW$60, _xlpm.z, 'Team Kennet'!$AJ$45:$AJ$60, IF(_xlfn.XLOOKUP($C546,_xlfn.XLOOKUP(J$494,_xlpm.x,_xlpm.y,""),_xlpm.z,"Not Declared")="", "Name not recorded",  _xlfn.XLOOKUP($C546,_xlfn.XLOOKUP(J$494,_xlpm.x,_xlpm.y,""),_xlpm.z,"Not Declared")))</f>
        <v>Not Declared</v>
      </c>
      <c r="K546" s="729" t="str" cm="1">
        <f t="array" ref="K546">_xlfn.LET(_xlpm.x, 'Team Kennet'!$AL$43:$AW$43, _xlpm.y, 'Team Kennet'!$AL$45:$AW$60, _xlpm.z, 'Team Kennet'!$AJ$45:$AJ$60, IF(_xlfn.XLOOKUP($C546,_xlfn.XLOOKUP(K$494,_xlpm.x,_xlpm.y,""),_xlpm.z,"Not Declared")="", "Name not recorded",  _xlfn.XLOOKUP($C546,_xlfn.XLOOKUP(K$494,_xlpm.x,_xlpm.y,""),_xlpm.z,"Not Declared")))</f>
        <v>Not Declared</v>
      </c>
      <c r="L546" s="729" t="str" cm="1">
        <f t="array" ref="L546">_xlfn.LET(_xlpm.x, 'Team Kennet'!$AL$43:$AW$43, _xlpm.y, 'Team Kennet'!$AL$45:$AW$60, _xlpm.z, 'Team Kennet'!$AJ$45:$AJ$60, IF(_xlfn.XLOOKUP($C546,_xlfn.XLOOKUP(L$494,_xlpm.x,_xlpm.y,""),_xlpm.z,"Not Declared")="", "Name not recorded",  _xlfn.XLOOKUP($C546,_xlfn.XLOOKUP(L$494,_xlpm.x,_xlpm.y,""),_xlpm.z,"Not Declared")))</f>
        <v>Not Declared</v>
      </c>
      <c r="M546" s="729" t="str" cm="1">
        <f t="array" ref="M546">_xlfn.LET(_xlpm.x, 'Team Kennet'!$AL$43:$AW$43, _xlpm.y, 'Team Kennet'!$AL$45:$AW$60, _xlpm.z, 'Team Kennet'!$AJ$45:$AJ$60, IF(_xlfn.XLOOKUP($C546,_xlfn.XLOOKUP(M$494,_xlpm.x,_xlpm.y,""),_xlpm.z,"Not Declared")="", "Name not recorded",  _xlfn.XLOOKUP($C546,_xlfn.XLOOKUP(M$494,_xlpm.x,_xlpm.y,""),_xlpm.z,"Not Declared")))</f>
        <v>Not Declared</v>
      </c>
      <c r="N546" s="729" t="str" cm="1">
        <f t="array" ref="N546">_xlfn.LET(_xlpm.x, 'Team Kennet'!$AL$43:$AW$43, _xlpm.y, 'Team Kennet'!$AL$45:$AW$60, _xlpm.z, 'Team Kennet'!$AJ$45:$AJ$60, IF(_xlfn.XLOOKUP($C546,_xlfn.XLOOKUP(N$494,_xlpm.x,_xlpm.y,""),_xlpm.z,"Not Declared")="", "Name not recorded",  _xlfn.XLOOKUP($C546,_xlfn.XLOOKUP(N$494,_xlpm.x,_xlpm.y,""),_xlpm.z,"Not Declared")))</f>
        <v>Not Declared</v>
      </c>
      <c r="O546" s="729" t="str" cm="1">
        <f t="array" ref="O546">_xlfn.LET(_xlpm.x, 'Team Kennet'!$AL$43:$AW$43, _xlpm.y, 'Team Kennet'!$AL$45:$AW$60, _xlpm.z, 'Team Kennet'!$AJ$45:$AJ$60, IF(_xlfn.XLOOKUP($C546,_xlfn.XLOOKUP(O$494,_xlpm.x,_xlpm.y,""),_xlpm.z,"Not Declared")="", "Name not recorded",  _xlfn.XLOOKUP($C546,_xlfn.XLOOKUP(O$494,_xlpm.x,_xlpm.y,""),_xlpm.z,"Not Declared")))</f>
        <v>Not Declared</v>
      </c>
      <c r="P546" s="3"/>
      <c r="Q546" s="3"/>
      <c r="R546" s="3"/>
      <c r="S546" s="3"/>
      <c r="T546" s="3"/>
      <c r="U546" s="3"/>
      <c r="V546" s="3"/>
      <c r="W546" s="3"/>
      <c r="X546" s="12"/>
      <c r="AA546" s="747" t="str" cm="1">
        <f t="array" ref="AA546">_xlfn.LET(_xlpm.a,_xlfn.XLOOKUP(1,('Number Allocation'!$C$6:$C$1483=AC546)*('Number Allocation'!$D$6:$D$1483=AD546),'Number Allocation'!$A$6:$A$1483,"..."),IF(_xlpm.a="","...",_xlpm.a))</f>
        <v>...</v>
      </c>
      <c r="AB546" s="747" t="str">
        <v>0</v>
      </c>
      <c r="AC546" s="12" t="str">
        <v>Not Declared</v>
      </c>
      <c r="AD546" s="425" t="str">
        <v>Great Milton AC</v>
      </c>
      <c r="AE546" s="436"/>
      <c r="AG546" s="365"/>
      <c r="AI546" s="747" t="str" cm="1">
        <f t="array" ref="AI546">_xlfn.LET(_xlpm.a,_xlfn.XLOOKUP(1,('Number Allocation'!$C$6:$C$1483=AK546)*('Number Allocation'!$D$6:$D$1483=AL546),'Number Allocation'!$A$6:$A$1483,"..."),IF(_xlpm.a="","...",_xlpm.a))</f>
        <v>...</v>
      </c>
      <c r="AJ546" s="747" t="str">
        <v>0</v>
      </c>
      <c r="AK546" s="12" t="str">
        <v>Not Declared</v>
      </c>
      <c r="AL546" s="425" t="str">
        <v>Great Milton AC</v>
      </c>
      <c r="AM546" s="436"/>
      <c r="AO546" s="365"/>
      <c r="AQ546" s="747" t="str" cm="1">
        <f t="array" ref="AQ546">_xlfn.LET(_xlpm.a,_xlfn.XLOOKUP(1,('Number Allocation'!$C$6:$C$1483=AS546)*('Number Allocation'!$D$6:$D$1483=AT546),'Number Allocation'!$A$6:$A$1483,"..."),IF(_xlpm.a="","...",_xlpm.a))</f>
        <v>...</v>
      </c>
      <c r="AR546" s="747" t="str">
        <v>0</v>
      </c>
      <c r="AS546" s="12" t="str">
        <v>Not Declared</v>
      </c>
      <c r="AT546" s="425" t="str">
        <v>Great Milton AC</v>
      </c>
      <c r="AU546" s="436"/>
      <c r="AW546" s="365"/>
      <c r="AY546" s="747" t="str" cm="1">
        <f t="array" ref="AY546">_xlfn.LET(_xlpm.a,_xlfn.XLOOKUP(1,('Number Allocation'!$C$6:$C$1483=BA546)*('Number Allocation'!$D$6:$D$1483=BB546),'Number Allocation'!$A$6:$A$1483,"..."),IF(_xlpm.a="","...",_xlpm.a))</f>
        <v>...</v>
      </c>
      <c r="AZ546" s="747" t="str">
        <v>0</v>
      </c>
      <c r="BA546" s="12" t="str">
        <v>Not Declared</v>
      </c>
      <c r="BB546" s="425" t="str">
        <v>Great Milton AC</v>
      </c>
      <c r="BC546" s="436"/>
      <c r="BE546" s="365"/>
      <c r="BG546" s="747" t="str" cm="1">
        <f t="array" ref="BG546">_xlfn.LET(_xlpm.a,_xlfn.XLOOKUP(1,('Number Allocation'!$C$6:$C$1483=BI546)*('Number Allocation'!$D$6:$D$1483=BJ546),'Number Allocation'!$A$6:$A$1483,"..."),IF(_xlpm.a="","...",_xlpm.a))</f>
        <v>...</v>
      </c>
      <c r="BH546" s="747" t="str">
        <v>0</v>
      </c>
      <c r="BI546" s="12" t="str">
        <v>Not Declared</v>
      </c>
      <c r="BJ546" s="425" t="str">
        <v>Great Milton AC</v>
      </c>
      <c r="BK546" s="436"/>
      <c r="BM546" s="365"/>
      <c r="BO546" s="747" t="str" cm="1">
        <f t="array" ref="BO546">_xlfn.LET(_xlpm.a,_xlfn.XLOOKUP(1,('Number Allocation'!$C$6:$C$1483=BQ546)*('Number Allocation'!$D$6:$D$1483=BR546),'Number Allocation'!$A$6:$A$1483,"..."),IF(_xlpm.a="","...",_xlpm.a))</f>
        <v>...</v>
      </c>
      <c r="BP546" s="747" t="str">
        <v>0</v>
      </c>
      <c r="BQ546" s="12" t="str">
        <v>Not Declared</v>
      </c>
      <c r="BR546" s="425" t="str">
        <v>Great Milton AC</v>
      </c>
      <c r="BS546" s="436"/>
      <c r="BU546" s="365"/>
      <c r="BW546" s="747" t="str" cm="1">
        <f t="array" ref="BW546">_xlfn.LET(_xlpm.a,_xlfn.XLOOKUP(1,('Number Allocation'!$C$6:$C$1483=BY546)*('Number Allocation'!$D$6:$D$1483=BZ546),'Number Allocation'!$A$6:$A$1483,"..."),IF(_xlpm.a="","...",_xlpm.a))</f>
        <v>...</v>
      </c>
      <c r="BX546" s="747" t="str">
        <v>0</v>
      </c>
      <c r="BY546" s="12" t="str">
        <v>Not Declared</v>
      </c>
      <c r="BZ546" s="425" t="str">
        <v>Great Milton AC</v>
      </c>
      <c r="CA546" s="436"/>
      <c r="CE546" s="747" t="str" cm="1">
        <f t="array" ref="CE546">_xlfn.LET(_xlpm.a,_xlfn.XLOOKUP(1,('Number Allocation'!$C$6:$C$1483=CG546)*('Number Allocation'!$D$6:$D$1483=CH546),'Number Allocation'!$A$6:$A$1483,"..."),IF(_xlpm.a="","...",_xlpm.a))</f>
        <v>...</v>
      </c>
      <c r="CF546" s="747" t="str">
        <v>0</v>
      </c>
      <c r="CG546" s="12" t="str">
        <v>Not Declared</v>
      </c>
      <c r="CH546" s="425" t="str">
        <v>Great Milton AC</v>
      </c>
      <c r="CI546" s="436"/>
      <c r="CM546" s="747" t="str" cm="1">
        <f t="array" ref="CM546">_xlfn.LET(_xlpm.a,_xlfn.XLOOKUP(1,('Number Allocation'!$C$6:$C$1483=CO546)*('Number Allocation'!$D$6:$D$1483=CP546),'Number Allocation'!$A$6:$A$1483,"..."),IF(_xlpm.a="","...",_xlpm.a))</f>
        <v>...</v>
      </c>
      <c r="CN546" s="747" t="str">
        <v>0</v>
      </c>
      <c r="CO546" s="12" t="str">
        <v>Not Declared</v>
      </c>
      <c r="CP546" s="425" t="str">
        <v>Great Milton AC</v>
      </c>
      <c r="CQ546" s="436"/>
      <c r="CU546" s="747" t="str" cm="1">
        <f t="array" ref="CU546">_xlfn.LET(_xlpm.a,_xlfn.XLOOKUP(1,('Number Allocation'!$C$6:$C$1483=CW546)*('Number Allocation'!$D$6:$D$1483=CX546),'Number Allocation'!$A$6:$A$1483,"..."),IF(_xlpm.a="","...",_xlpm.a))</f>
        <v>...</v>
      </c>
      <c r="CV546" s="747" t="str">
        <v>0</v>
      </c>
      <c r="CW546" s="12" t="str">
        <v>Not Declared</v>
      </c>
      <c r="CX546" s="425" t="str">
        <v>Great Milton AC</v>
      </c>
      <c r="CY546" s="436"/>
      <c r="DC546" s="747" t="str" cm="1">
        <f t="array" ref="DC546">_xlfn.LET(_xlpm.a,_xlfn.XLOOKUP(1,('Number Allocation'!$C$6:$C$1483=DE546)*('Number Allocation'!$D$6:$D$1483=DF546),'Number Allocation'!$A$6:$A$1483,"..."),IF(_xlpm.a="","...",_xlpm.a))</f>
        <v>...</v>
      </c>
      <c r="DD546" s="747" t="str">
        <v>0</v>
      </c>
      <c r="DE546" s="12" t="str">
        <v>Not Declared</v>
      </c>
      <c r="DF546" s="425" t="str">
        <v>Great Milton AC</v>
      </c>
      <c r="DG546" s="436"/>
      <c r="DK546" s="747" t="str" cm="1">
        <f t="array" ref="DK546">_xlfn.LET(_xlpm.a,_xlfn.XLOOKUP(1,('Number Allocation'!$C$6:$C$1483=DM546)*('Number Allocation'!$D$6:$D$1483=DN546),'Number Allocation'!$A$6:$A$1483,"..."),IF(_xlpm.a="","...",_xlpm.a))</f>
        <v>...</v>
      </c>
      <c r="DL546" s="747" t="str">
        <v>0</v>
      </c>
      <c r="DM546" s="12" t="str">
        <v>Not Declared</v>
      </c>
      <c r="DN546" s="425" t="str">
        <v>Great Milton AC</v>
      </c>
      <c r="DO546" s="436"/>
      <c r="DZ546" s="15"/>
      <c r="EA546" s="15"/>
    </row>
    <row r="547" spans="1:131" s="359" customFormat="1" ht="21" customHeight="1">
      <c r="A547" s="358"/>
      <c r="B547" s="729"/>
      <c r="C547" s="729" t="s">
        <v>323</v>
      </c>
      <c r="D547" s="729" t="str" cm="1">
        <f t="array" ref="D547">_xlfn.LET(_xlpm.x, 'Team Kennet'!$AL$43:$AW$43, _xlpm.y, 'Team Kennet'!$AL$45:$AW$60, _xlpm.z, 'Team Kennet'!$AJ$45:$AJ$60, IF(_xlfn.XLOOKUP($C547,_xlfn.XLOOKUP(D$494,_xlpm.x,_xlpm.y,""),_xlpm.z,"Not Declared")="", "Name not recorded",  _xlfn.XLOOKUP($C547,_xlfn.XLOOKUP(D$494,_xlpm.x,_xlpm.y,""),_xlpm.z,"Not Declared")))</f>
        <v>Not Declared</v>
      </c>
      <c r="E547" s="729" t="str" cm="1">
        <f t="array" ref="E547">_xlfn.LET(_xlpm.x, 'Team Kennet'!$AL$43:$AW$43, _xlpm.y, 'Team Kennet'!$AL$45:$AW$60, _xlpm.z, 'Team Kennet'!$AJ$45:$AJ$60, IF(_xlfn.XLOOKUP($C547,_xlfn.XLOOKUP(E$494,_xlpm.x,_xlpm.y,""),_xlpm.z,"Not Declared")="", "Name not recorded",  _xlfn.XLOOKUP($C547,_xlfn.XLOOKUP(E$494,_xlpm.x,_xlpm.y,""),_xlpm.z,"Not Declared")))</f>
        <v>Not Declared</v>
      </c>
      <c r="F547" s="729" t="str" cm="1">
        <f t="array" ref="F547">_xlfn.LET(_xlpm.x, 'Team Kennet'!$AL$43:$AW$43, _xlpm.y, 'Team Kennet'!$AL$45:$AW$60, _xlpm.z, 'Team Kennet'!$AJ$45:$AJ$60, IF(_xlfn.XLOOKUP($C547,_xlfn.XLOOKUP(F$494,_xlpm.x,_xlpm.y,""),_xlpm.z,"Not Declared")="", "Name not recorded",  _xlfn.XLOOKUP($C547,_xlfn.XLOOKUP(F$494,_xlpm.x,_xlpm.y,""),_xlpm.z,"Not Declared")))</f>
        <v>Not Declared</v>
      </c>
      <c r="G547" s="729" t="str" cm="1">
        <f t="array" ref="G547">_xlfn.LET(_xlpm.x, 'Team Kennet'!$AL$43:$AW$43, _xlpm.y, 'Team Kennet'!$AL$45:$AW$60, _xlpm.z, 'Team Kennet'!$AJ$45:$AJ$60, IF(_xlfn.XLOOKUP($C547,_xlfn.XLOOKUP(G$494,_xlpm.x,_xlpm.y,""),_xlpm.z,"Not Declared")="", "Name not recorded",  _xlfn.XLOOKUP($C547,_xlfn.XLOOKUP(G$494,_xlpm.x,_xlpm.y,""),_xlpm.z,"Not Declared")))</f>
        <v>Not Declared</v>
      </c>
      <c r="H547" s="729" t="str" cm="1">
        <f t="array" ref="H547">_xlfn.LET(_xlpm.x, 'Team Kennet'!$AL$43:$AW$43, _xlpm.y, 'Team Kennet'!$AL$45:$AW$60, _xlpm.z, 'Team Kennet'!$AJ$45:$AJ$60, IF(_xlfn.XLOOKUP($C547,_xlfn.XLOOKUP(H$494,_xlpm.x,_xlpm.y,""),_xlpm.z,"Not Declared")="", "Name not recorded",  _xlfn.XLOOKUP($C547,_xlfn.XLOOKUP(H$494,_xlpm.x,_xlpm.y,""),_xlpm.z,"Not Declared")))</f>
        <v>Not Declared</v>
      </c>
      <c r="I547" s="729" t="str" cm="1">
        <f t="array" ref="I547">_xlfn.LET(_xlpm.x, 'Team Kennet'!$AL$43:$AW$43, _xlpm.y, 'Team Kennet'!$AL$45:$AW$60, _xlpm.z, 'Team Kennet'!$AJ$45:$AJ$60, IF(_xlfn.XLOOKUP($C547,_xlfn.XLOOKUP(I$494,_xlpm.x,_xlpm.y,""),_xlpm.z,"Not Declared")="", "Name not recorded",  _xlfn.XLOOKUP($C547,_xlfn.XLOOKUP(I$494,_xlpm.x,_xlpm.y,""),_xlpm.z,"Not Declared")))</f>
        <v>Not Declared</v>
      </c>
      <c r="J547" s="729" t="str" cm="1">
        <f t="array" ref="J547">_xlfn.LET(_xlpm.x, 'Team Kennet'!$AL$43:$AW$43, _xlpm.y, 'Team Kennet'!$AL$45:$AW$60, _xlpm.z, 'Team Kennet'!$AJ$45:$AJ$60, IF(_xlfn.XLOOKUP($C547,_xlfn.XLOOKUP(J$494,_xlpm.x,_xlpm.y,""),_xlpm.z,"Not Declared")="", "Name not recorded",  _xlfn.XLOOKUP($C547,_xlfn.XLOOKUP(J$494,_xlpm.x,_xlpm.y,""),_xlpm.z,"Not Declared")))</f>
        <v>Not Declared</v>
      </c>
      <c r="K547" s="729" t="str" cm="1">
        <f t="array" ref="K547">_xlfn.LET(_xlpm.x, 'Team Kennet'!$AL$43:$AW$43, _xlpm.y, 'Team Kennet'!$AL$45:$AW$60, _xlpm.z, 'Team Kennet'!$AJ$45:$AJ$60, IF(_xlfn.XLOOKUP($C547,_xlfn.XLOOKUP(K$494,_xlpm.x,_xlpm.y,""),_xlpm.z,"Not Declared")="", "Name not recorded",  _xlfn.XLOOKUP($C547,_xlfn.XLOOKUP(K$494,_xlpm.x,_xlpm.y,""),_xlpm.z,"Not Declared")))</f>
        <v>Not Declared</v>
      </c>
      <c r="L547" s="729" t="str" cm="1">
        <f t="array" ref="L547">_xlfn.LET(_xlpm.x, 'Team Kennet'!$AL$43:$AW$43, _xlpm.y, 'Team Kennet'!$AL$45:$AW$60, _xlpm.z, 'Team Kennet'!$AJ$45:$AJ$60, IF(_xlfn.XLOOKUP($C547,_xlfn.XLOOKUP(L$494,_xlpm.x,_xlpm.y,""),_xlpm.z,"Not Declared")="", "Name not recorded",  _xlfn.XLOOKUP($C547,_xlfn.XLOOKUP(L$494,_xlpm.x,_xlpm.y,""),_xlpm.z,"Not Declared")))</f>
        <v>Not Declared</v>
      </c>
      <c r="M547" s="729" t="str" cm="1">
        <f t="array" ref="M547">_xlfn.LET(_xlpm.x, 'Team Kennet'!$AL$43:$AW$43, _xlpm.y, 'Team Kennet'!$AL$45:$AW$60, _xlpm.z, 'Team Kennet'!$AJ$45:$AJ$60, IF(_xlfn.XLOOKUP($C547,_xlfn.XLOOKUP(M$494,_xlpm.x,_xlpm.y,""),_xlpm.z,"Not Declared")="", "Name not recorded",  _xlfn.XLOOKUP($C547,_xlfn.XLOOKUP(M$494,_xlpm.x,_xlpm.y,""),_xlpm.z,"Not Declared")))</f>
        <v>Not Declared</v>
      </c>
      <c r="N547" s="729" t="str" cm="1">
        <f t="array" ref="N547">_xlfn.LET(_xlpm.x, 'Team Kennet'!$AL$43:$AW$43, _xlpm.y, 'Team Kennet'!$AL$45:$AW$60, _xlpm.z, 'Team Kennet'!$AJ$45:$AJ$60, IF(_xlfn.XLOOKUP($C547,_xlfn.XLOOKUP(N$494,_xlpm.x,_xlpm.y,""),_xlpm.z,"Not Declared")="", "Name not recorded",  _xlfn.XLOOKUP($C547,_xlfn.XLOOKUP(N$494,_xlpm.x,_xlpm.y,""),_xlpm.z,"Not Declared")))</f>
        <v>Not Declared</v>
      </c>
      <c r="O547" s="729" t="str" cm="1">
        <f t="array" ref="O547">_xlfn.LET(_xlpm.x, 'Team Kennet'!$AL$43:$AW$43, _xlpm.y, 'Team Kennet'!$AL$45:$AW$60, _xlpm.z, 'Team Kennet'!$AJ$45:$AJ$60, IF(_xlfn.XLOOKUP($C547,_xlfn.XLOOKUP(O$494,_xlpm.x,_xlpm.y,""),_xlpm.z,"Not Declared")="", "Name not recorded",  _xlfn.XLOOKUP($C547,_xlfn.XLOOKUP(O$494,_xlpm.x,_xlpm.y,""),_xlpm.z,"Not Declared")))</f>
        <v>Not Declared</v>
      </c>
      <c r="P547" s="3"/>
      <c r="Q547" s="3"/>
      <c r="R547" s="3"/>
      <c r="S547" s="3"/>
      <c r="T547" s="3"/>
      <c r="U547" s="3"/>
      <c r="V547" s="3"/>
      <c r="W547" s="3"/>
      <c r="X547" s="12"/>
      <c r="AA547" s="747" t="str" cm="1">
        <f t="array" ref="AA547">_xlfn.LET(_xlpm.a,_xlfn.XLOOKUP(1,('Number Allocation'!$C$6:$C$1483=AC547)*('Number Allocation'!$D$6:$D$1483=AD547),'Number Allocation'!$A$6:$A$1483,"..."),IF(_xlpm.a="","...",_xlpm.a))</f>
        <v>...</v>
      </c>
      <c r="AB547" s="747" t="str">
        <v>0</v>
      </c>
      <c r="AC547" s="12" t="str">
        <v>Not Declared</v>
      </c>
      <c r="AD547" s="425" t="str">
        <v>Great Milton AC</v>
      </c>
      <c r="AE547" s="436"/>
      <c r="AG547" s="365"/>
      <c r="AI547" s="747" t="str" cm="1">
        <f t="array" ref="AI547">_xlfn.LET(_xlpm.a,_xlfn.XLOOKUP(1,('Number Allocation'!$C$6:$C$1483=AK547)*('Number Allocation'!$D$6:$D$1483=AL547),'Number Allocation'!$A$6:$A$1483,"..."),IF(_xlpm.a="","...",_xlpm.a))</f>
        <v>...</v>
      </c>
      <c r="AJ547" s="747" t="str">
        <v>0</v>
      </c>
      <c r="AK547" s="12" t="str">
        <v>Not Declared</v>
      </c>
      <c r="AL547" s="425" t="str">
        <v>Great Milton AC</v>
      </c>
      <c r="AM547" s="436"/>
      <c r="AO547" s="365"/>
      <c r="AQ547" s="747" t="str" cm="1">
        <f t="array" ref="AQ547">_xlfn.LET(_xlpm.a,_xlfn.XLOOKUP(1,('Number Allocation'!$C$6:$C$1483=AS547)*('Number Allocation'!$D$6:$D$1483=AT547),'Number Allocation'!$A$6:$A$1483,"..."),IF(_xlpm.a="","...",_xlpm.a))</f>
        <v>...</v>
      </c>
      <c r="AR547" s="747" t="str">
        <v>0</v>
      </c>
      <c r="AS547" s="12" t="str">
        <v>Not Declared</v>
      </c>
      <c r="AT547" s="425" t="str">
        <v>Great Milton AC</v>
      </c>
      <c r="AU547" s="436"/>
      <c r="AW547" s="365"/>
      <c r="AY547" s="747" t="str" cm="1">
        <f t="array" ref="AY547">_xlfn.LET(_xlpm.a,_xlfn.XLOOKUP(1,('Number Allocation'!$C$6:$C$1483=BA547)*('Number Allocation'!$D$6:$D$1483=BB547),'Number Allocation'!$A$6:$A$1483,"..."),IF(_xlpm.a="","...",_xlpm.a))</f>
        <v>...</v>
      </c>
      <c r="AZ547" s="747" t="str">
        <v>0</v>
      </c>
      <c r="BA547" s="12" t="str">
        <v>Not Declared</v>
      </c>
      <c r="BB547" s="425" t="str">
        <v>Great Milton AC</v>
      </c>
      <c r="BC547" s="436"/>
      <c r="BE547" s="365"/>
      <c r="BG547" s="747" t="str" cm="1">
        <f t="array" ref="BG547">_xlfn.LET(_xlpm.a,_xlfn.XLOOKUP(1,('Number Allocation'!$C$6:$C$1483=BI547)*('Number Allocation'!$D$6:$D$1483=BJ547),'Number Allocation'!$A$6:$A$1483,"..."),IF(_xlpm.a="","...",_xlpm.a))</f>
        <v>...</v>
      </c>
      <c r="BH547" s="747" t="str">
        <v>0</v>
      </c>
      <c r="BI547" s="12" t="str">
        <v>Not Declared</v>
      </c>
      <c r="BJ547" s="425" t="str">
        <v>Great Milton AC</v>
      </c>
      <c r="BK547" s="436"/>
      <c r="BM547" s="365"/>
      <c r="BO547" s="747" t="str" cm="1">
        <f t="array" ref="BO547">_xlfn.LET(_xlpm.a,_xlfn.XLOOKUP(1,('Number Allocation'!$C$6:$C$1483=BQ547)*('Number Allocation'!$D$6:$D$1483=BR547),'Number Allocation'!$A$6:$A$1483,"..."),IF(_xlpm.a="","...",_xlpm.a))</f>
        <v>...</v>
      </c>
      <c r="BP547" s="747" t="str">
        <v>0</v>
      </c>
      <c r="BQ547" s="12" t="str">
        <v>Not Declared</v>
      </c>
      <c r="BR547" s="425" t="str">
        <v>Great Milton AC</v>
      </c>
      <c r="BS547" s="436"/>
      <c r="BU547" s="365"/>
      <c r="BW547" s="747" t="str" cm="1">
        <f t="array" ref="BW547">_xlfn.LET(_xlpm.a,_xlfn.XLOOKUP(1,('Number Allocation'!$C$6:$C$1483=BY547)*('Number Allocation'!$D$6:$D$1483=BZ547),'Number Allocation'!$A$6:$A$1483,"..."),IF(_xlpm.a="","...",_xlpm.a))</f>
        <v>...</v>
      </c>
      <c r="BX547" s="747" t="str">
        <v>0</v>
      </c>
      <c r="BY547" s="12" t="str">
        <v>Not Declared</v>
      </c>
      <c r="BZ547" s="425" t="str">
        <v>Great Milton AC</v>
      </c>
      <c r="CA547" s="436"/>
      <c r="CE547" s="747" t="str" cm="1">
        <f t="array" ref="CE547">_xlfn.LET(_xlpm.a,_xlfn.XLOOKUP(1,('Number Allocation'!$C$6:$C$1483=CG547)*('Number Allocation'!$D$6:$D$1483=CH547),'Number Allocation'!$A$6:$A$1483,"..."),IF(_xlpm.a="","...",_xlpm.a))</f>
        <v>...</v>
      </c>
      <c r="CF547" s="747" t="str">
        <v>0</v>
      </c>
      <c r="CG547" s="12" t="str">
        <v>Not Declared</v>
      </c>
      <c r="CH547" s="425" t="str">
        <v>Great Milton AC</v>
      </c>
      <c r="CI547" s="436"/>
      <c r="CM547" s="747" t="str" cm="1">
        <f t="array" ref="CM547">_xlfn.LET(_xlpm.a,_xlfn.XLOOKUP(1,('Number Allocation'!$C$6:$C$1483=CO547)*('Number Allocation'!$D$6:$D$1483=CP547),'Number Allocation'!$A$6:$A$1483,"..."),IF(_xlpm.a="","...",_xlpm.a))</f>
        <v>...</v>
      </c>
      <c r="CN547" s="747" t="str">
        <v>0</v>
      </c>
      <c r="CO547" s="12" t="str">
        <v>Not Declared</v>
      </c>
      <c r="CP547" s="425" t="str">
        <v>Great Milton AC</v>
      </c>
      <c r="CQ547" s="436"/>
      <c r="CU547" s="747" t="str" cm="1">
        <f t="array" ref="CU547">_xlfn.LET(_xlpm.a,_xlfn.XLOOKUP(1,('Number Allocation'!$C$6:$C$1483=CW547)*('Number Allocation'!$D$6:$D$1483=CX547),'Number Allocation'!$A$6:$A$1483,"..."),IF(_xlpm.a="","...",_xlpm.a))</f>
        <v>...</v>
      </c>
      <c r="CV547" s="747" t="str">
        <v>0</v>
      </c>
      <c r="CW547" s="12" t="str">
        <v>Not Declared</v>
      </c>
      <c r="CX547" s="425" t="str">
        <v>Great Milton AC</v>
      </c>
      <c r="CY547" s="436"/>
      <c r="DC547" s="747" t="str" cm="1">
        <f t="array" ref="DC547">_xlfn.LET(_xlpm.a,_xlfn.XLOOKUP(1,('Number Allocation'!$C$6:$C$1483=DE547)*('Number Allocation'!$D$6:$D$1483=DF547),'Number Allocation'!$A$6:$A$1483,"..."),IF(_xlpm.a="","...",_xlpm.a))</f>
        <v>...</v>
      </c>
      <c r="DD547" s="747" t="str">
        <v>0</v>
      </c>
      <c r="DE547" s="12" t="str">
        <v>Not Declared</v>
      </c>
      <c r="DF547" s="425" t="str">
        <v>Great Milton AC</v>
      </c>
      <c r="DG547" s="436"/>
      <c r="DK547" s="747" t="str" cm="1">
        <f t="array" ref="DK547">_xlfn.LET(_xlpm.a,_xlfn.XLOOKUP(1,('Number Allocation'!$C$6:$C$1483=DM547)*('Number Allocation'!$D$6:$D$1483=DN547),'Number Allocation'!$A$6:$A$1483,"..."),IF(_xlpm.a="","...",_xlpm.a))</f>
        <v>...</v>
      </c>
      <c r="DL547" s="747" t="str">
        <v>0</v>
      </c>
      <c r="DM547" s="12" t="str">
        <v>Not Declared</v>
      </c>
      <c r="DN547" s="425" t="str">
        <v>Great Milton AC</v>
      </c>
      <c r="DO547" s="436"/>
      <c r="DX547" s="88"/>
      <c r="DZ547" s="15"/>
      <c r="EA547" s="15"/>
    </row>
    <row r="548" spans="1:131" s="359" customFormat="1" ht="21" customHeight="1">
      <c r="A548" s="358"/>
      <c r="B548" s="729"/>
      <c r="C548" s="729"/>
      <c r="D548" s="729"/>
      <c r="E548" s="729"/>
      <c r="F548" s="729"/>
      <c r="G548" s="729"/>
      <c r="H548" s="729"/>
      <c r="I548" s="729"/>
      <c r="J548" s="729"/>
      <c r="K548" s="729"/>
      <c r="L548" s="729"/>
      <c r="M548" s="729"/>
      <c r="N548" s="729"/>
      <c r="O548" s="729"/>
      <c r="P548" s="3"/>
      <c r="Q548" s="3"/>
      <c r="R548" s="3"/>
      <c r="S548" s="3"/>
      <c r="T548" s="3"/>
      <c r="U548" s="3"/>
      <c r="V548" s="3"/>
      <c r="W548" s="3"/>
      <c r="X548" s="12"/>
      <c r="AA548" s="749" t="str" cm="1">
        <f t="array" ref="AA548">_xlfn.LET(_xlpm.a,_xlfn.XLOOKUP(1,('Number Allocation'!$C$6:$C$1483=AC548)*('Number Allocation'!$D$6:$D$1483=AD548),'Number Allocation'!$A$6:$A$1483,"..."),IF(_xlpm.a="","...",_xlpm.a))</f>
        <v>...</v>
      </c>
      <c r="AB548" s="749" t="str">
        <v>0</v>
      </c>
      <c r="AC548" s="427" t="str">
        <v>Not Declared</v>
      </c>
      <c r="AD548" s="428" t="str">
        <v>Great Milton AC</v>
      </c>
      <c r="AE548" s="437"/>
      <c r="AF548" s="366"/>
      <c r="AG548" s="367"/>
      <c r="AI548" s="749" t="str" cm="1">
        <f t="array" ref="AI548">_xlfn.LET(_xlpm.a,_xlfn.XLOOKUP(1,('Number Allocation'!$C$6:$C$1483=AK548)*('Number Allocation'!$D$6:$D$1483=AL548),'Number Allocation'!$A$6:$A$1483,"..."),IF(_xlpm.a="","...",_xlpm.a))</f>
        <v>...</v>
      </c>
      <c r="AJ548" s="749" t="str">
        <v>0</v>
      </c>
      <c r="AK548" s="427" t="str">
        <v>Not Declared</v>
      </c>
      <c r="AL548" s="428" t="str">
        <v>Great Milton AC</v>
      </c>
      <c r="AM548" s="437"/>
      <c r="AN548" s="366"/>
      <c r="AO548" s="367"/>
      <c r="AQ548" s="749" t="str" cm="1">
        <f t="array" ref="AQ548">_xlfn.LET(_xlpm.a,_xlfn.XLOOKUP(1,('Number Allocation'!$C$6:$C$1483=AS548)*('Number Allocation'!$D$6:$D$1483=AT548),'Number Allocation'!$A$6:$A$1483,"..."),IF(_xlpm.a="","...",_xlpm.a))</f>
        <v>...</v>
      </c>
      <c r="AR548" s="749" t="str">
        <v>0</v>
      </c>
      <c r="AS548" s="427" t="str">
        <v>Not Declared</v>
      </c>
      <c r="AT548" s="428" t="str">
        <v>Great Milton AC</v>
      </c>
      <c r="AU548" s="437"/>
      <c r="AV548" s="366"/>
      <c r="AW548" s="367"/>
      <c r="AY548" s="749" t="str" cm="1">
        <f t="array" ref="AY548">_xlfn.LET(_xlpm.a,_xlfn.XLOOKUP(1,('Number Allocation'!$C$6:$C$1483=BA548)*('Number Allocation'!$D$6:$D$1483=BB548),'Number Allocation'!$A$6:$A$1483,"..."),IF(_xlpm.a="","...",_xlpm.a))</f>
        <v>...</v>
      </c>
      <c r="AZ548" s="749" t="str">
        <v>0</v>
      </c>
      <c r="BA548" s="427" t="str">
        <v>Not Declared</v>
      </c>
      <c r="BB548" s="428" t="str">
        <v>Great Milton AC</v>
      </c>
      <c r="BC548" s="437"/>
      <c r="BD548" s="366"/>
      <c r="BE548" s="367"/>
      <c r="BG548" s="749" t="str" cm="1">
        <f t="array" ref="BG548">_xlfn.LET(_xlpm.a,_xlfn.XLOOKUP(1,('Number Allocation'!$C$6:$C$1483=BI548)*('Number Allocation'!$D$6:$D$1483=BJ548),'Number Allocation'!$A$6:$A$1483,"..."),IF(_xlpm.a="","...",_xlpm.a))</f>
        <v>...</v>
      </c>
      <c r="BH548" s="749" t="str">
        <v>0</v>
      </c>
      <c r="BI548" s="427" t="str">
        <v>Not Declared</v>
      </c>
      <c r="BJ548" s="428" t="str">
        <v>Great Milton AC</v>
      </c>
      <c r="BK548" s="437"/>
      <c r="BL548" s="366"/>
      <c r="BM548" s="367"/>
      <c r="BO548" s="749" t="str" cm="1">
        <f t="array" ref="BO548">_xlfn.LET(_xlpm.a,_xlfn.XLOOKUP(1,('Number Allocation'!$C$6:$C$1483=BQ548)*('Number Allocation'!$D$6:$D$1483=BR548),'Number Allocation'!$A$6:$A$1483,"..."),IF(_xlpm.a="","...",_xlpm.a))</f>
        <v>...</v>
      </c>
      <c r="BP548" s="749" t="str">
        <v>0</v>
      </c>
      <c r="BQ548" s="427" t="str">
        <v>Not Declared</v>
      </c>
      <c r="BR548" s="428" t="str">
        <v>Great Milton AC</v>
      </c>
      <c r="BS548" s="437"/>
      <c r="BT548" s="366"/>
      <c r="BU548" s="367"/>
      <c r="BW548" s="749" t="str" cm="1">
        <f t="array" ref="BW548">_xlfn.LET(_xlpm.a,_xlfn.XLOOKUP(1,('Number Allocation'!$C$6:$C$1483=BY548)*('Number Allocation'!$D$6:$D$1483=BZ548),'Number Allocation'!$A$6:$A$1483,"..."),IF(_xlpm.a="","...",_xlpm.a))</f>
        <v>...</v>
      </c>
      <c r="BX548" s="749" t="str">
        <v>0</v>
      </c>
      <c r="BY548" s="427" t="str">
        <v>Not Declared</v>
      </c>
      <c r="BZ548" s="428" t="str">
        <v>Great Milton AC</v>
      </c>
      <c r="CA548" s="436"/>
      <c r="CE548" s="749" t="str" cm="1">
        <f t="array" ref="CE548">_xlfn.LET(_xlpm.a,_xlfn.XLOOKUP(1,('Number Allocation'!$C$6:$C$1483=CG548)*('Number Allocation'!$D$6:$D$1483=CH548),'Number Allocation'!$A$6:$A$1483,"..."),IF(_xlpm.a="","...",_xlpm.a))</f>
        <v>...</v>
      </c>
      <c r="CF548" s="749" t="str">
        <v>0</v>
      </c>
      <c r="CG548" s="427" t="str">
        <v>Not Declared</v>
      </c>
      <c r="CH548" s="428" t="str">
        <v>Great Milton AC</v>
      </c>
      <c r="CI548" s="436"/>
      <c r="CM548" s="749" t="str" cm="1">
        <f t="array" ref="CM548">_xlfn.LET(_xlpm.a,_xlfn.XLOOKUP(1,('Number Allocation'!$C$6:$C$1483=CO548)*('Number Allocation'!$D$6:$D$1483=CP548),'Number Allocation'!$A$6:$A$1483,"..."),IF(_xlpm.a="","...",_xlpm.a))</f>
        <v>...</v>
      </c>
      <c r="CN548" s="749" t="str">
        <v>0</v>
      </c>
      <c r="CO548" s="427" t="str">
        <v>Not Declared</v>
      </c>
      <c r="CP548" s="428" t="str">
        <v>Great Milton AC</v>
      </c>
      <c r="CQ548" s="436"/>
      <c r="CU548" s="749" t="str" cm="1">
        <f t="array" ref="CU548">_xlfn.LET(_xlpm.a,_xlfn.XLOOKUP(1,('Number Allocation'!$C$6:$C$1483=CW548)*('Number Allocation'!$D$6:$D$1483=CX548),'Number Allocation'!$A$6:$A$1483,"..."),IF(_xlpm.a="","...",_xlpm.a))</f>
        <v>...</v>
      </c>
      <c r="CV548" s="749" t="str">
        <v>0</v>
      </c>
      <c r="CW548" s="427" t="str">
        <v>Not Declared</v>
      </c>
      <c r="CX548" s="428" t="str">
        <v>Great Milton AC</v>
      </c>
      <c r="CY548" s="436"/>
      <c r="DC548" s="749" t="str" cm="1">
        <f t="array" ref="DC548">_xlfn.LET(_xlpm.a,_xlfn.XLOOKUP(1,('Number Allocation'!$C$6:$C$1483=DE548)*('Number Allocation'!$D$6:$D$1483=DF548),'Number Allocation'!$A$6:$A$1483,"..."),IF(_xlpm.a="","...",_xlpm.a))</f>
        <v>...</v>
      </c>
      <c r="DD548" s="749" t="str">
        <v>0</v>
      </c>
      <c r="DE548" s="427" t="str">
        <v>Not Declared</v>
      </c>
      <c r="DF548" s="428" t="str">
        <v>Great Milton AC</v>
      </c>
      <c r="DG548" s="436"/>
      <c r="DK548" s="749" t="str" cm="1">
        <f t="array" ref="DK548">_xlfn.LET(_xlpm.a,_xlfn.XLOOKUP(1,('Number Allocation'!$C$6:$C$1483=DM548)*('Number Allocation'!$D$6:$D$1483=DN548),'Number Allocation'!$A$6:$A$1483,"..."),IF(_xlpm.a="","...",_xlpm.a))</f>
        <v>...</v>
      </c>
      <c r="DL548" s="749" t="str">
        <v>0</v>
      </c>
      <c r="DM548" s="427" t="str">
        <v>Not Declared</v>
      </c>
      <c r="DN548" s="428" t="str">
        <v>Great Milton AC</v>
      </c>
      <c r="DO548" s="436"/>
      <c r="DZ548" s="15"/>
      <c r="EA548" s="15"/>
    </row>
    <row r="549" spans="1:131" s="359" customFormat="1" ht="21" customHeight="1">
      <c r="A549" s="358" t="str">
        <f>'White Horse'!AJ$2</f>
        <v>White Horse Harriers</v>
      </c>
      <c r="B549" s="729" t="str">
        <f>'White Horse'!AV$1</f>
        <v>H</v>
      </c>
      <c r="C549" s="729" t="s">
        <v>71</v>
      </c>
      <c r="D549" s="729" t="str" cm="1">
        <f t="array" ref="D549">_xlfn.LET(_xlpm.x, 'White Horse'!$AL$43:$AW$43, _xlpm.y, 'White Horse'!$AL$45:$AW$60, _xlpm.z, 'White Horse'!$AJ$45:$AJ$60, IF(_xlfn.XLOOKUP($C549,_xlfn.XLOOKUP(D$494,_xlpm.x,_xlpm.y,""),_xlpm.z,"Not Declared")="", "Name not recorded",  _xlfn.XLOOKUP($C549,_xlfn.XLOOKUP(D$494,_xlpm.x,_xlpm.y,""),_xlpm.z,"Not Declared")))</f>
        <v>Not Declared</v>
      </c>
      <c r="E549" s="729" t="str" cm="1">
        <f t="array" ref="E549">_xlfn.LET(_xlpm.x, 'White Horse'!$AL$43:$AW$43, _xlpm.y, 'White Horse'!$AL$45:$AW$60, _xlpm.z, 'White Horse'!$AJ$45:$AJ$60, IF(_xlfn.XLOOKUP($C549,_xlfn.XLOOKUP(E$494,_xlpm.x,_xlpm.y,""),_xlpm.z,"Not Declared")="", "Name not recorded",  _xlfn.XLOOKUP($C549,_xlfn.XLOOKUP(E$494,_xlpm.x,_xlpm.y,""),_xlpm.z,"Not Declared")))</f>
        <v>Not Declared</v>
      </c>
      <c r="F549" s="729" t="str" cm="1">
        <f t="array" ref="F549">_xlfn.LET(_xlpm.x, 'White Horse'!$AL$43:$AW$43, _xlpm.y, 'White Horse'!$AL$45:$AW$60, _xlpm.z, 'White Horse'!$AJ$45:$AJ$60, IF(_xlfn.XLOOKUP($C549,_xlfn.XLOOKUP(F$494,_xlpm.x,_xlpm.y,""),_xlpm.z,"Not Declared")="", "Name not recorded",  _xlfn.XLOOKUP($C549,_xlfn.XLOOKUP(F$494,_xlpm.x,_xlpm.y,""),_xlpm.z,"Not Declared")))</f>
        <v>Not Declared</v>
      </c>
      <c r="G549" s="729" t="str" cm="1">
        <f t="array" ref="G549">_xlfn.LET(_xlpm.x, 'White Horse'!$AL$43:$AW$43, _xlpm.y, 'White Horse'!$AL$45:$AW$60, _xlpm.z, 'White Horse'!$AJ$45:$AJ$60, IF(_xlfn.XLOOKUP($C549,_xlfn.XLOOKUP(G$494,_xlpm.x,_xlpm.y,""),_xlpm.z,"Not Declared")="", "Name not recorded",  _xlfn.XLOOKUP($C549,_xlfn.XLOOKUP(G$494,_xlpm.x,_xlpm.y,""),_xlpm.z,"Not Declared")))</f>
        <v>Not Declared</v>
      </c>
      <c r="H549" s="729" t="str" cm="1">
        <f t="array" ref="H549">_xlfn.LET(_xlpm.x, 'White Horse'!$AL$43:$AW$43, _xlpm.y, 'White Horse'!$AL$45:$AW$60, _xlpm.z, 'White Horse'!$AJ$45:$AJ$60, IF(_xlfn.XLOOKUP($C549,_xlfn.XLOOKUP(H$494,_xlpm.x,_xlpm.y,""),_xlpm.z,"Not Declared")="", "Name not recorded",  _xlfn.XLOOKUP($C549,_xlfn.XLOOKUP(H$494,_xlpm.x,_xlpm.y,""),_xlpm.z,"Not Declared")))</f>
        <v>Not Declared</v>
      </c>
      <c r="I549" s="729" t="str" cm="1">
        <f t="array" ref="I549">_xlfn.LET(_xlpm.x, 'White Horse'!$AL$43:$AW$43, _xlpm.y, 'White Horse'!$AL$45:$AW$60, _xlpm.z, 'White Horse'!$AJ$45:$AJ$60, IF(_xlfn.XLOOKUP($C549,_xlfn.XLOOKUP(I$494,_xlpm.x,_xlpm.y,""),_xlpm.z,"Not Declared")="", "Name not recorded",  _xlfn.XLOOKUP($C549,_xlfn.XLOOKUP(I$494,_xlpm.x,_xlpm.y,""),_xlpm.z,"Not Declared")))</f>
        <v>Not Declared</v>
      </c>
      <c r="J549" s="729" t="str" cm="1">
        <f t="array" ref="J549">_xlfn.LET(_xlpm.x, 'White Horse'!$AL$43:$AW$43, _xlpm.y, 'White Horse'!$AL$45:$AW$60, _xlpm.z, 'White Horse'!$AJ$45:$AJ$60, IF(_xlfn.XLOOKUP($C549,_xlfn.XLOOKUP(J$494,_xlpm.x,_xlpm.y,""),_xlpm.z,"Not Declared")="", "Name not recorded",  _xlfn.XLOOKUP($C549,_xlfn.XLOOKUP(J$494,_xlpm.x,_xlpm.y,""),_xlpm.z,"Not Declared")))</f>
        <v>Not Declared</v>
      </c>
      <c r="K549" s="729" t="str" cm="1">
        <f t="array" ref="K549">_xlfn.LET(_xlpm.x, 'White Horse'!$AL$43:$AW$43, _xlpm.y, 'White Horse'!$AL$45:$AW$60, _xlpm.z, 'White Horse'!$AJ$45:$AJ$60, IF(_xlfn.XLOOKUP($C549,_xlfn.XLOOKUP(K$494,_xlpm.x,_xlpm.y,""),_xlpm.z,"Not Declared")="", "Name not recorded",  _xlfn.XLOOKUP($C549,_xlfn.XLOOKUP(K$494,_xlpm.x,_xlpm.y,""),_xlpm.z,"Not Declared")))</f>
        <v>Not Declared</v>
      </c>
      <c r="L549" s="729" t="str" cm="1">
        <f t="array" ref="L549">_xlfn.LET(_xlpm.x, 'White Horse'!$AL$43:$AW$43, _xlpm.y, 'White Horse'!$AL$45:$AW$60, _xlpm.z, 'White Horse'!$AJ$45:$AJ$60, IF(_xlfn.XLOOKUP($C549,_xlfn.XLOOKUP(L$494,_xlpm.x,_xlpm.y,""),_xlpm.z,"Not Declared")="", "Name not recorded",  _xlfn.XLOOKUP($C549,_xlfn.XLOOKUP(L$494,_xlpm.x,_xlpm.y,""),_xlpm.z,"Not Declared")))</f>
        <v>Not Declared</v>
      </c>
      <c r="M549" s="729" t="str" cm="1">
        <f t="array" ref="M549">_xlfn.LET(_xlpm.x, 'White Horse'!$AL$43:$AW$43, _xlpm.y, 'White Horse'!$AL$45:$AW$60, _xlpm.z, 'White Horse'!$AJ$45:$AJ$60, IF(_xlfn.XLOOKUP($C549,_xlfn.XLOOKUP(M$494,_xlpm.x,_xlpm.y,""),_xlpm.z,"Not Declared")="", "Name not recorded",  _xlfn.XLOOKUP($C549,_xlfn.XLOOKUP(M$494,_xlpm.x,_xlpm.y,""),_xlpm.z,"Not Declared")))</f>
        <v>Not Declared</v>
      </c>
      <c r="N549" s="729" t="str" cm="1">
        <f t="array" ref="N549">_xlfn.LET(_xlpm.x, 'White Horse'!$AL$43:$AW$43, _xlpm.y, 'White Horse'!$AL$45:$AW$60, _xlpm.z, 'White Horse'!$AJ$45:$AJ$60, IF(_xlfn.XLOOKUP($C549,_xlfn.XLOOKUP(N$494,_xlpm.x,_xlpm.y,""),_xlpm.z,"Not Declared")="", "Name not recorded",  _xlfn.XLOOKUP($C549,_xlfn.XLOOKUP(N$494,_xlpm.x,_xlpm.y,""),_xlpm.z,"Not Declared")))</f>
        <v>Not Declared</v>
      </c>
      <c r="O549" s="729" t="str" cm="1">
        <f t="array" ref="O549">_xlfn.LET(_xlpm.x, 'White Horse'!$AL$43:$AW$43, _xlpm.y, 'White Horse'!$AL$45:$AW$60, _xlpm.z, 'White Horse'!$AJ$45:$AJ$60, IF(_xlfn.XLOOKUP($C549,_xlfn.XLOOKUP(O$494,_xlpm.x,_xlpm.y,""),_xlpm.z,"Not Declared")="", "Name not recorded",  _xlfn.XLOOKUP($C549,_xlfn.XLOOKUP(O$494,_xlpm.x,_xlpm.y,""),_xlpm.z,"Not Declared")))</f>
        <v>Not Declared</v>
      </c>
      <c r="P549" s="729">
        <v>1</v>
      </c>
      <c r="Q549" s="729">
        <v>2</v>
      </c>
      <c r="R549" s="729">
        <v>3</v>
      </c>
      <c r="S549" s="729">
        <v>4</v>
      </c>
      <c r="T549" s="729" t="str" cm="1">
        <f t="array" ref="T549">_xlfn.LET(_xlpm.x,'White Horse'!$AL$43:$AX$43, _xlpm.y, 'White Horse'!$AL$45:$AX$60, _xlpm.z, 'White Horse'!$AJ$45:$AJ$60, IF(_xlfn.XLOOKUP(P549,_xlfn.XLOOKUP(T$494,_xlpm.x,_xlpm.y,""),_xlpm.z,"Not Declared")="", "Name not recorded",  _xlfn.XLOOKUP(P549,_xlfn.XLOOKUP(T$494,_xlpm.x,_xlpm.y,""),_xlpm.z,"Not Declared")))</f>
        <v>Not Declared</v>
      </c>
      <c r="U549" s="729" t="str" cm="1">
        <f t="array" ref="U549">_xlfn.LET(_xlpm.x,'White Horse'!$AL$43:$AX$43, _xlpm.y, 'White Horse'!$AL$45:$AX$60, _xlpm.z, 'White Horse'!$AJ$45:$AJ$60, IF(_xlfn.XLOOKUP(Q549,_xlfn.XLOOKUP(U$494,_xlpm.x,_xlpm.y,""),_xlpm.z,"Not Declared")="", "Name not recorded",  _xlfn.XLOOKUP(Q549,_xlfn.XLOOKUP(U$494,_xlpm.x,_xlpm.y,""),_xlpm.z,"Not Declared")))</f>
        <v>Not Declared</v>
      </c>
      <c r="V549" s="729" t="str" cm="1">
        <f t="array" ref="V549">_xlfn.LET(_xlpm.x,'White Horse'!$AL$43:$AX$43, _xlpm.y, 'White Horse'!$AL$45:$AX$60, _xlpm.z, 'White Horse'!$AJ$45:$AJ$60, IF(_xlfn.XLOOKUP(R549,_xlfn.XLOOKUP(V$494,_xlpm.x,_xlpm.y,""),_xlpm.z,"Not Declared")="", "Name not recorded",  _xlfn.XLOOKUP(R549,_xlfn.XLOOKUP(V$494,_xlpm.x,_xlpm.y,""),_xlpm.z,"Not Declared")))</f>
        <v>Not Declared</v>
      </c>
      <c r="W549" s="729" t="str" cm="1">
        <f t="array" ref="W549">_xlfn.LET(_xlpm.x,'White Horse'!$AL$43:$AX$43, _xlpm.y, 'White Horse'!$AL$45:$AX$60, _xlpm.z, 'White Horse'!$AJ$45:$AJ$60, IF(_xlfn.XLOOKUP(S549,_xlfn.XLOOKUP(W$494,_xlpm.x,_xlpm.y,""),_xlpm.z,"Not Declared")="", "Name not recorded",  _xlfn.XLOOKUP(S549,_xlfn.XLOOKUP(W$494,_xlpm.x,_xlpm.y,""),_xlpm.z,"Not Declared")))</f>
        <v>Not Declared</v>
      </c>
      <c r="X549" s="358" t="str">
        <f>_xlfn.TEXTJOIN(", ",,T549:W549)</f>
        <v>Not Declared, Not Declared, Not Declared, Not Declared</v>
      </c>
      <c r="AE549" s="370"/>
      <c r="AM549" s="370"/>
      <c r="AU549" s="370"/>
      <c r="BC549" s="370"/>
      <c r="BK549" s="370"/>
      <c r="BS549" s="370"/>
      <c r="CA549" s="370"/>
      <c r="CI549" s="370"/>
      <c r="CQ549" s="370"/>
      <c r="CY549" s="370"/>
      <c r="DG549" s="370"/>
      <c r="DO549" s="370"/>
      <c r="DZ549" s="15"/>
      <c r="EA549" s="15"/>
    </row>
    <row r="550" spans="1:131" s="359" customFormat="1" ht="21" customHeight="1">
      <c r="A550" s="358" t="str">
        <f>A549</f>
        <v>White Horse Harriers</v>
      </c>
      <c r="B550" s="729" t="str">
        <f>'White Horse'!AV$2</f>
        <v>HH</v>
      </c>
      <c r="C550" s="729" t="s">
        <v>65</v>
      </c>
      <c r="D550" s="729" t="str" cm="1">
        <f t="array" ref="D550">_xlfn.LET(_xlpm.x, 'White Horse'!$AL$43:$AW$43, _xlpm.y, 'White Horse'!$AL$45:$AW$60, _xlpm.z, 'White Horse'!$AJ$45:$AJ$60, IF(_xlfn.XLOOKUP($C550,_xlfn.XLOOKUP(D$494,_xlpm.x,_xlpm.y,""),_xlpm.z,"Not Declared")="", "Name not recorded",  _xlfn.XLOOKUP($C550,_xlfn.XLOOKUP(D$494,_xlpm.x,_xlpm.y,""),_xlpm.z,"Not Declared")))</f>
        <v>Not Declared</v>
      </c>
      <c r="E550" s="729" t="str" cm="1">
        <f t="array" ref="E550">_xlfn.LET(_xlpm.x, 'White Horse'!$AL$43:$AW$43, _xlpm.y, 'White Horse'!$AL$45:$AW$60, _xlpm.z, 'White Horse'!$AJ$45:$AJ$60, IF(_xlfn.XLOOKUP($C550,_xlfn.XLOOKUP(E$494,_xlpm.x,_xlpm.y,""),_xlpm.z,"Not Declared")="", "Name not recorded",  _xlfn.XLOOKUP($C550,_xlfn.XLOOKUP(E$494,_xlpm.x,_xlpm.y,""),_xlpm.z,"Not Declared")))</f>
        <v>Not Declared</v>
      </c>
      <c r="F550" s="729" t="str" cm="1">
        <f t="array" ref="F550">_xlfn.LET(_xlpm.x, 'White Horse'!$AL$43:$AW$43, _xlpm.y, 'White Horse'!$AL$45:$AW$60, _xlpm.z, 'White Horse'!$AJ$45:$AJ$60, IF(_xlfn.XLOOKUP($C550,_xlfn.XLOOKUP(F$494,_xlpm.x,_xlpm.y,""),_xlpm.z,"Not Declared")="", "Name not recorded",  _xlfn.XLOOKUP($C550,_xlfn.XLOOKUP(F$494,_xlpm.x,_xlpm.y,""),_xlpm.z,"Not Declared")))</f>
        <v>Not Declared</v>
      </c>
      <c r="G550" s="729" t="str" cm="1">
        <f t="array" ref="G550">_xlfn.LET(_xlpm.x, 'White Horse'!$AL$43:$AW$43, _xlpm.y, 'White Horse'!$AL$45:$AW$60, _xlpm.z, 'White Horse'!$AJ$45:$AJ$60, IF(_xlfn.XLOOKUP($C550,_xlfn.XLOOKUP(G$494,_xlpm.x,_xlpm.y,""),_xlpm.z,"Not Declared")="", "Name not recorded",  _xlfn.XLOOKUP($C550,_xlfn.XLOOKUP(G$494,_xlpm.x,_xlpm.y,""),_xlpm.z,"Not Declared")))</f>
        <v>Not Declared</v>
      </c>
      <c r="H550" s="729" t="str" cm="1">
        <f t="array" ref="H550">_xlfn.LET(_xlpm.x, 'White Horse'!$AL$43:$AW$43, _xlpm.y, 'White Horse'!$AL$45:$AW$60, _xlpm.z, 'White Horse'!$AJ$45:$AJ$60, IF(_xlfn.XLOOKUP($C550,_xlfn.XLOOKUP(H$494,_xlpm.x,_xlpm.y,""),_xlpm.z,"Not Declared")="", "Name not recorded",  _xlfn.XLOOKUP($C550,_xlfn.XLOOKUP(H$494,_xlpm.x,_xlpm.y,""),_xlpm.z,"Not Declared")))</f>
        <v>Not Declared</v>
      </c>
      <c r="I550" s="729" t="str" cm="1">
        <f t="array" ref="I550">_xlfn.LET(_xlpm.x, 'White Horse'!$AL$43:$AW$43, _xlpm.y, 'White Horse'!$AL$45:$AW$60, _xlpm.z, 'White Horse'!$AJ$45:$AJ$60, IF(_xlfn.XLOOKUP($C550,_xlfn.XLOOKUP(I$494,_xlpm.x,_xlpm.y,""),_xlpm.z,"Not Declared")="", "Name not recorded",  _xlfn.XLOOKUP($C550,_xlfn.XLOOKUP(I$494,_xlpm.x,_xlpm.y,""),_xlpm.z,"Not Declared")))</f>
        <v>Not Declared</v>
      </c>
      <c r="J550" s="729" t="str" cm="1">
        <f t="array" ref="J550">_xlfn.LET(_xlpm.x, 'White Horse'!$AL$43:$AW$43, _xlpm.y, 'White Horse'!$AL$45:$AW$60, _xlpm.z, 'White Horse'!$AJ$45:$AJ$60, IF(_xlfn.XLOOKUP($C550,_xlfn.XLOOKUP(J$494,_xlpm.x,_xlpm.y,""),_xlpm.z,"Not Declared")="", "Name not recorded",  _xlfn.XLOOKUP($C550,_xlfn.XLOOKUP(J$494,_xlpm.x,_xlpm.y,""),_xlpm.z,"Not Declared")))</f>
        <v>Not Declared</v>
      </c>
      <c r="K550" s="729" t="str" cm="1">
        <f t="array" ref="K550">_xlfn.LET(_xlpm.x, 'White Horse'!$AL$43:$AW$43, _xlpm.y, 'White Horse'!$AL$45:$AW$60, _xlpm.z, 'White Horse'!$AJ$45:$AJ$60, IF(_xlfn.XLOOKUP($C550,_xlfn.XLOOKUP(K$494,_xlpm.x,_xlpm.y,""),_xlpm.z,"Not Declared")="", "Name not recorded",  _xlfn.XLOOKUP($C550,_xlfn.XLOOKUP(K$494,_xlpm.x,_xlpm.y,""),_xlpm.z,"Not Declared")))</f>
        <v>Not Declared</v>
      </c>
      <c r="L550" s="729" t="str" cm="1">
        <f t="array" ref="L550">_xlfn.LET(_xlpm.x, 'White Horse'!$AL$43:$AW$43, _xlpm.y, 'White Horse'!$AL$45:$AW$60, _xlpm.z, 'White Horse'!$AJ$45:$AJ$60, IF(_xlfn.XLOOKUP($C550,_xlfn.XLOOKUP(L$494,_xlpm.x,_xlpm.y,""),_xlpm.z,"Not Declared")="", "Name not recorded",  _xlfn.XLOOKUP($C550,_xlfn.XLOOKUP(L$494,_xlpm.x,_xlpm.y,""),_xlpm.z,"Not Declared")))</f>
        <v>Not Declared</v>
      </c>
      <c r="M550" s="729" t="str" cm="1">
        <f t="array" ref="M550">_xlfn.LET(_xlpm.x, 'White Horse'!$AL$43:$AW$43, _xlpm.y, 'White Horse'!$AL$45:$AW$60, _xlpm.z, 'White Horse'!$AJ$45:$AJ$60, IF(_xlfn.XLOOKUP($C550,_xlfn.XLOOKUP(M$494,_xlpm.x,_xlpm.y,""),_xlpm.z,"Not Declared")="", "Name not recorded",  _xlfn.XLOOKUP($C550,_xlfn.XLOOKUP(M$494,_xlpm.x,_xlpm.y,""),_xlpm.z,"Not Declared")))</f>
        <v>Not Declared</v>
      </c>
      <c r="N550" s="729" t="str" cm="1">
        <f t="array" ref="N550">_xlfn.LET(_xlpm.x, 'White Horse'!$AL$43:$AW$43, _xlpm.y, 'White Horse'!$AL$45:$AW$60, _xlpm.z, 'White Horse'!$AJ$45:$AJ$60, IF(_xlfn.XLOOKUP($C550,_xlfn.XLOOKUP(N$494,_xlpm.x,_xlpm.y,""),_xlpm.z,"Not Declared")="", "Name not recorded",  _xlfn.XLOOKUP($C550,_xlfn.XLOOKUP(N$494,_xlpm.x,_xlpm.y,""),_xlpm.z,"Not Declared")))</f>
        <v>Not Declared</v>
      </c>
      <c r="O550" s="729" t="str" cm="1">
        <f t="array" ref="O550">_xlfn.LET(_xlpm.x, 'White Horse'!$AL$43:$AW$43, _xlpm.y, 'White Horse'!$AL$45:$AW$60, _xlpm.z, 'White Horse'!$AJ$45:$AJ$60, IF(_xlfn.XLOOKUP($C550,_xlfn.XLOOKUP(O$494,_xlpm.x,_xlpm.y,""),_xlpm.z,"Not Declared")="", "Name not recorded",  _xlfn.XLOOKUP($C550,_xlfn.XLOOKUP(O$494,_xlpm.x,_xlpm.y,""),_xlpm.z,"Not Declared")))</f>
        <v>Not Declared</v>
      </c>
      <c r="P550" s="732"/>
      <c r="Q550" s="732"/>
      <c r="R550" s="732"/>
      <c r="S550" s="732"/>
      <c r="T550" s="732"/>
      <c r="U550" s="732"/>
      <c r="V550" s="732"/>
      <c r="W550" s="732"/>
      <c r="X550" s="732"/>
      <c r="AC550" s="729" t="s">
        <v>71</v>
      </c>
      <c r="AD550" s="729">
        <f>COUNTIFS(AC495:AC502,"&lt;&gt;Not Declared",AC495:AC502,"&lt;&gt;")</f>
        <v>0</v>
      </c>
      <c r="AE550" s="436"/>
      <c r="AK550" s="729" t="s">
        <v>71</v>
      </c>
      <c r="AL550" s="729">
        <f>COUNTIFS(AK495:AK502,"&lt;&gt;Not Declared",AK495:AK502,"&lt;&gt;")</f>
        <v>0</v>
      </c>
      <c r="AM550" s="436"/>
      <c r="AS550" s="729" t="s">
        <v>71</v>
      </c>
      <c r="AT550" s="729">
        <f>COUNTIFS(AS495:AS502,"&lt;&gt;Not Declared",AS495:AS502,"&lt;&gt;")</f>
        <v>0</v>
      </c>
      <c r="AU550" s="436"/>
      <c r="BA550" s="729" t="s">
        <v>71</v>
      </c>
      <c r="BB550" s="729">
        <f>COUNTIFS(BA495:BA502,"&lt;&gt;Not Declared",BA495:BA502,"&lt;&gt;")</f>
        <v>0</v>
      </c>
      <c r="BC550" s="436"/>
      <c r="BI550" s="729" t="s">
        <v>71</v>
      </c>
      <c r="BJ550" s="729">
        <f>COUNTIFS(BI495:BI502,"&lt;&gt;Not Declared",BI495:BI502,"&lt;&gt;")</f>
        <v>0</v>
      </c>
      <c r="BK550" s="436"/>
      <c r="BQ550" s="729" t="s">
        <v>71</v>
      </c>
      <c r="BR550" s="729">
        <f>COUNTIFS(BQ495:BQ502,"&lt;&gt;Not Declared",BQ495:BQ502,"&lt;&gt;")</f>
        <v>0</v>
      </c>
      <c r="BS550" s="436"/>
      <c r="BY550" s="729" t="s">
        <v>71</v>
      </c>
      <c r="BZ550" s="729">
        <f>COUNTIFS(BY495:BY502,"&lt;&gt;Not Declared",BY495:BY502,"&lt;&gt;")</f>
        <v>0</v>
      </c>
      <c r="CA550" s="747"/>
      <c r="CB550" s="12"/>
      <c r="CC550" s="12"/>
      <c r="CG550" s="729" t="s">
        <v>71</v>
      </c>
      <c r="CH550" s="729">
        <f>COUNTIFS(CG495:CG502,"&lt;&gt;Not Declared",CG495:CG502,"&lt;&gt;")</f>
        <v>0</v>
      </c>
      <c r="CI550" s="747"/>
      <c r="CJ550" s="12"/>
      <c r="CK550" s="12"/>
      <c r="CO550" s="729" t="s">
        <v>71</v>
      </c>
      <c r="CP550" s="729">
        <f>COUNTIFS(CO495:CO502,"&lt;&gt;Not Declared",CO495:CO502,"&lt;&gt;")</f>
        <v>0</v>
      </c>
      <c r="CQ550" s="747"/>
      <c r="CR550" s="12"/>
      <c r="CS550" s="12"/>
      <c r="CW550" s="729" t="s">
        <v>71</v>
      </c>
      <c r="CX550" s="729">
        <f>COUNTIFS(CW495:CW502,"&lt;&gt;Not Declared",CW495:CW502,"&lt;&gt;")</f>
        <v>0</v>
      </c>
      <c r="CY550" s="747"/>
      <c r="CZ550" s="12"/>
      <c r="DA550" s="12"/>
      <c r="DE550" s="729" t="s">
        <v>71</v>
      </c>
      <c r="DF550" s="729">
        <f>COUNTIFS(DE495:DE502,"&lt;&gt;Not Declared",DE495:DE502,"&lt;&gt;")</f>
        <v>0</v>
      </c>
      <c r="DG550" s="747"/>
      <c r="DH550" s="12"/>
      <c r="DI550" s="12"/>
      <c r="DM550" s="729" t="s">
        <v>71</v>
      </c>
      <c r="DN550" s="729">
        <f>COUNTIFS(DM495:DM502,"&lt;&gt;Not Declared",DM495:DM502,"&lt;&gt;")</f>
        <v>0</v>
      </c>
      <c r="DO550" s="747"/>
      <c r="DP550" s="12"/>
      <c r="DQ550" s="12"/>
      <c r="DU550" s="729" t="s">
        <v>71</v>
      </c>
      <c r="DV550" s="729">
        <f>COUNTIFS(DU495:DU502,"&lt;&gt;Not Declared, Not Declared, Not Declared, Not Declared",DU495:DU502,"&lt;&gt;")</f>
        <v>0</v>
      </c>
      <c r="DZ550" s="15"/>
      <c r="EA550" s="15"/>
    </row>
    <row r="551" spans="1:131" s="359" customFormat="1" ht="21" customHeight="1">
      <c r="A551" s="358" t="str">
        <f t="shared" ref="A551:A556" si="60">A550</f>
        <v>White Horse Harriers</v>
      </c>
      <c r="B551" s="729"/>
      <c r="C551" s="729" t="s">
        <v>517</v>
      </c>
      <c r="D551" s="729" t="str" cm="1">
        <f t="array" ref="D551">_xlfn.LET(_xlpm.x, 'White Horse'!$AL$43:$AW$43, _xlpm.y, 'White Horse'!$AL$45:$AW$60, _xlpm.z, 'White Horse'!$AJ$45:$AJ$60, IF(_xlfn.XLOOKUP($C551,_xlfn.XLOOKUP(D$494,_xlpm.x,_xlpm.y,""),_xlpm.z,"Not Declared")="", "Name not recorded",  _xlfn.XLOOKUP($C551,_xlfn.XLOOKUP(D$494,_xlpm.x,_xlpm.y,""),_xlpm.z,"Not Declared")))</f>
        <v>Not Declared</v>
      </c>
      <c r="E551" s="729" t="str" cm="1">
        <f t="array" ref="E551">_xlfn.LET(_xlpm.x, 'White Horse'!$AL$43:$AW$43, _xlpm.y, 'White Horse'!$AL$45:$AW$60, _xlpm.z, 'White Horse'!$AJ$45:$AJ$60, IF(_xlfn.XLOOKUP($C551,_xlfn.XLOOKUP(E$494,_xlpm.x,_xlpm.y,""),_xlpm.z,"Not Declared")="", "Name not recorded",  _xlfn.XLOOKUP($C551,_xlfn.XLOOKUP(E$494,_xlpm.x,_xlpm.y,""),_xlpm.z,"Not Declared")))</f>
        <v>Not Declared</v>
      </c>
      <c r="F551" s="729" t="str" cm="1">
        <f t="array" ref="F551">_xlfn.LET(_xlpm.x, 'White Horse'!$AL$43:$AW$43, _xlpm.y, 'White Horse'!$AL$45:$AW$60, _xlpm.z, 'White Horse'!$AJ$45:$AJ$60, IF(_xlfn.XLOOKUP($C551,_xlfn.XLOOKUP(F$494,_xlpm.x,_xlpm.y,""),_xlpm.z,"Not Declared")="", "Name not recorded",  _xlfn.XLOOKUP($C551,_xlfn.XLOOKUP(F$494,_xlpm.x,_xlpm.y,""),_xlpm.z,"Not Declared")))</f>
        <v>Not Declared</v>
      </c>
      <c r="G551" s="729" t="str" cm="1">
        <f t="array" ref="G551">_xlfn.LET(_xlpm.x, 'White Horse'!$AL$43:$AW$43, _xlpm.y, 'White Horse'!$AL$45:$AW$60, _xlpm.z, 'White Horse'!$AJ$45:$AJ$60, IF(_xlfn.XLOOKUP($C551,_xlfn.XLOOKUP(G$494,_xlpm.x,_xlpm.y,""),_xlpm.z,"Not Declared")="", "Name not recorded",  _xlfn.XLOOKUP($C551,_xlfn.XLOOKUP(G$494,_xlpm.x,_xlpm.y,""),_xlpm.z,"Not Declared")))</f>
        <v>Not Declared</v>
      </c>
      <c r="H551" s="729" t="str" cm="1">
        <f t="array" ref="H551">_xlfn.LET(_xlpm.x, 'White Horse'!$AL$43:$AW$43, _xlpm.y, 'White Horse'!$AL$45:$AW$60, _xlpm.z, 'White Horse'!$AJ$45:$AJ$60, IF(_xlfn.XLOOKUP($C551,_xlfn.XLOOKUP(H$494,_xlpm.x,_xlpm.y,""),_xlpm.z,"Not Declared")="", "Name not recorded",  _xlfn.XLOOKUP($C551,_xlfn.XLOOKUP(H$494,_xlpm.x,_xlpm.y,""),_xlpm.z,"Not Declared")))</f>
        <v>Not Declared</v>
      </c>
      <c r="I551" s="729" t="str" cm="1">
        <f t="array" ref="I551">_xlfn.LET(_xlpm.x, 'White Horse'!$AL$43:$AW$43, _xlpm.y, 'White Horse'!$AL$45:$AW$60, _xlpm.z, 'White Horse'!$AJ$45:$AJ$60, IF(_xlfn.XLOOKUP($C551,_xlfn.XLOOKUP(I$494,_xlpm.x,_xlpm.y,""),_xlpm.z,"Not Declared")="", "Name not recorded",  _xlfn.XLOOKUP($C551,_xlfn.XLOOKUP(I$494,_xlpm.x,_xlpm.y,""),_xlpm.z,"Not Declared")))</f>
        <v>Not Declared</v>
      </c>
      <c r="J551" s="729" t="str" cm="1">
        <f t="array" ref="J551">_xlfn.LET(_xlpm.x, 'White Horse'!$AL$43:$AW$43, _xlpm.y, 'White Horse'!$AL$45:$AW$60, _xlpm.z, 'White Horse'!$AJ$45:$AJ$60, IF(_xlfn.XLOOKUP($C551,_xlfn.XLOOKUP(J$494,_xlpm.x,_xlpm.y,""),_xlpm.z,"Not Declared")="", "Name not recorded",  _xlfn.XLOOKUP($C551,_xlfn.XLOOKUP(J$494,_xlpm.x,_xlpm.y,""),_xlpm.z,"Not Declared")))</f>
        <v>Not Declared</v>
      </c>
      <c r="K551" s="729" t="str" cm="1">
        <f t="array" ref="K551">_xlfn.LET(_xlpm.x, 'White Horse'!$AL$43:$AW$43, _xlpm.y, 'White Horse'!$AL$45:$AW$60, _xlpm.z, 'White Horse'!$AJ$45:$AJ$60, IF(_xlfn.XLOOKUP($C551,_xlfn.XLOOKUP(K$494,_xlpm.x,_xlpm.y,""),_xlpm.z,"Not Declared")="", "Name not recorded",  _xlfn.XLOOKUP($C551,_xlfn.XLOOKUP(K$494,_xlpm.x,_xlpm.y,""),_xlpm.z,"Not Declared")))</f>
        <v>Not Declared</v>
      </c>
      <c r="L551" s="729" t="str" cm="1">
        <f t="array" ref="L551">_xlfn.LET(_xlpm.x, 'White Horse'!$AL$43:$AW$43, _xlpm.y, 'White Horse'!$AL$45:$AW$60, _xlpm.z, 'White Horse'!$AJ$45:$AJ$60, IF(_xlfn.XLOOKUP($C551,_xlfn.XLOOKUP(L$494,_xlpm.x,_xlpm.y,""),_xlpm.z,"Not Declared")="", "Name not recorded",  _xlfn.XLOOKUP($C551,_xlfn.XLOOKUP(L$494,_xlpm.x,_xlpm.y,""),_xlpm.z,"Not Declared")))</f>
        <v>Not Declared</v>
      </c>
      <c r="M551" s="729" t="str" cm="1">
        <f t="array" ref="M551">_xlfn.LET(_xlpm.x, 'White Horse'!$AL$43:$AW$43, _xlpm.y, 'White Horse'!$AL$45:$AW$60, _xlpm.z, 'White Horse'!$AJ$45:$AJ$60, IF(_xlfn.XLOOKUP($C551,_xlfn.XLOOKUP(M$494,_xlpm.x,_xlpm.y,""),_xlpm.z,"Not Declared")="", "Name not recorded",  _xlfn.XLOOKUP($C551,_xlfn.XLOOKUP(M$494,_xlpm.x,_xlpm.y,""),_xlpm.z,"Not Declared")))</f>
        <v>Not Declared</v>
      </c>
      <c r="N551" s="729" t="str" cm="1">
        <f t="array" ref="N551">_xlfn.LET(_xlpm.x, 'White Horse'!$AL$43:$AW$43, _xlpm.y, 'White Horse'!$AL$45:$AW$60, _xlpm.z, 'White Horse'!$AJ$45:$AJ$60, IF(_xlfn.XLOOKUP($C551,_xlfn.XLOOKUP(N$494,_xlpm.x,_xlpm.y,""),_xlpm.z,"Not Declared")="", "Name not recorded",  _xlfn.XLOOKUP($C551,_xlfn.XLOOKUP(N$494,_xlpm.x,_xlpm.y,""),_xlpm.z,"Not Declared")))</f>
        <v>Not Declared</v>
      </c>
      <c r="O551" s="729" t="str" cm="1">
        <f t="array" ref="O551">_xlfn.LET(_xlpm.x, 'White Horse'!$AL$43:$AW$43, _xlpm.y, 'White Horse'!$AL$45:$AW$60, _xlpm.z, 'White Horse'!$AJ$45:$AJ$60, IF(_xlfn.XLOOKUP($C551,_xlfn.XLOOKUP(O$494,_xlpm.x,_xlpm.y,""),_xlpm.z,"Not Declared")="", "Name not recorded",  _xlfn.XLOOKUP($C551,_xlfn.XLOOKUP(O$494,_xlpm.x,_xlpm.y,""),_xlpm.z,"Not Declared")))</f>
        <v>Not Declared</v>
      </c>
      <c r="P551" s="79" t="s">
        <v>517</v>
      </c>
      <c r="Q551" s="729" t="s">
        <v>319</v>
      </c>
      <c r="R551" s="729" t="s">
        <v>320</v>
      </c>
      <c r="S551" s="729" t="s">
        <v>321</v>
      </c>
      <c r="T551" s="729" t="str" cm="1">
        <f t="array" ref="T551">_xlfn.LET(_xlpm.x,'White Horse'!$AL$43:$AX$43, _xlpm.y, 'White Horse'!$AL$45:$AX$60, _xlpm.z, 'White Horse'!$AJ$45:$AJ$60, IF(_xlfn.XLOOKUP(P551,_xlfn.XLOOKUP(T$494,_xlpm.x,_xlpm.y,""),_xlpm.z,"Not Declared")="", "Name not recorded",  _xlfn.XLOOKUP(P551,_xlfn.XLOOKUP(T$494,_xlpm.x,_xlpm.y,""),_xlpm.z,"Not Declared")))</f>
        <v>Not Declared</v>
      </c>
      <c r="U551" s="729" t="str" cm="1">
        <f t="array" ref="U551">_xlfn.LET(_xlpm.x,'White Horse'!$AL$43:$AX$43, _xlpm.y, 'White Horse'!$AL$45:$AX$60, _xlpm.z, 'White Horse'!$AJ$45:$AJ$60, IF(_xlfn.XLOOKUP(Q551,_xlfn.XLOOKUP(U$494,_xlpm.x,_xlpm.y,""),_xlpm.z,"Not Declared")="", "Name not recorded",  _xlfn.XLOOKUP(Q551,_xlfn.XLOOKUP(U$494,_xlpm.x,_xlpm.y,""),_xlpm.z,"Not Declared")))</f>
        <v>Not Declared</v>
      </c>
      <c r="V551" s="729" t="str" cm="1">
        <f t="array" ref="V551">_xlfn.LET(_xlpm.x,'White Horse'!$AL$43:$AX$43, _xlpm.y, 'White Horse'!$AL$45:$AX$60, _xlpm.z, 'White Horse'!$AJ$45:$AJ$60, IF(_xlfn.XLOOKUP(R551,_xlfn.XLOOKUP(V$494,_xlpm.x,_xlpm.y,""),_xlpm.z,"Not Declared")="", "Name not recorded",  _xlfn.XLOOKUP(R551,_xlfn.XLOOKUP(V$494,_xlpm.x,_xlpm.y,""),_xlpm.z,"Not Declared")))</f>
        <v>Not Declared</v>
      </c>
      <c r="W551" s="729" t="str" cm="1">
        <f t="array" ref="W551">_xlfn.LET(_xlpm.x,'White Horse'!$AL$43:$AX$43, _xlpm.y, 'White Horse'!$AL$45:$AX$60, _xlpm.z, 'White Horse'!$AJ$45:$AJ$60, IF(_xlfn.XLOOKUP(S551,_xlfn.XLOOKUP(W$494,_xlpm.x,_xlpm.y,""),_xlpm.z,"Not Declared")="", "Name not recorded",  _xlfn.XLOOKUP(S551,_xlfn.XLOOKUP(W$494,_xlpm.x,_xlpm.y,""),_xlpm.z,"Not Declared")))</f>
        <v>Not Declared</v>
      </c>
      <c r="X551" s="358" t="str">
        <f>_xlfn.TEXTJOIN(", ",,T551:W551)</f>
        <v>Not Declared, Not Declared, Not Declared, Not Declared</v>
      </c>
      <c r="AC551" s="729" t="s">
        <v>65</v>
      </c>
      <c r="AD551" s="729">
        <f>COUNTIFS(AC503:AC510,"&lt;&gt;Not Declared",AC503:AC510,"&lt;&gt;")</f>
        <v>0</v>
      </c>
      <c r="AE551" s="436"/>
      <c r="AK551" s="729" t="s">
        <v>65</v>
      </c>
      <c r="AL551" s="729">
        <f>COUNTIFS(AK503:AK510,"&lt;&gt;Not Declared",AK503:AK510,"&lt;&gt;")</f>
        <v>0</v>
      </c>
      <c r="AM551" s="436"/>
      <c r="AS551" s="729" t="s">
        <v>65</v>
      </c>
      <c r="AT551" s="729">
        <f>COUNTIFS(AS503:AS510,"&lt;&gt;Not Declared",AS503:AS510,"&lt;&gt;")</f>
        <v>0</v>
      </c>
      <c r="AU551" s="436"/>
      <c r="BA551" s="729" t="s">
        <v>65</v>
      </c>
      <c r="BB551" s="729">
        <f>COUNTIFS(BA503:BA510,"&lt;&gt;Not Declared",BA503:BA510,"&lt;&gt;")</f>
        <v>0</v>
      </c>
      <c r="BC551" s="436"/>
      <c r="BI551" s="729" t="s">
        <v>65</v>
      </c>
      <c r="BJ551" s="729">
        <f>COUNTIFS(BI503:BI510,"&lt;&gt;Not Declared",BI503:BI510,"&lt;&gt;")</f>
        <v>0</v>
      </c>
      <c r="BK551" s="436"/>
      <c r="BQ551" s="729" t="s">
        <v>65</v>
      </c>
      <c r="BR551" s="729">
        <f>COUNTIFS(BQ503:BQ510,"&lt;&gt;Not Declared",BQ503:BQ510,"&lt;&gt;")</f>
        <v>0</v>
      </c>
      <c r="BS551" s="436"/>
      <c r="BY551" s="729" t="s">
        <v>65</v>
      </c>
      <c r="BZ551" s="729">
        <f>COUNTIFS(BY503:BY510,"&lt;&gt;Not Declared",BY503:BY510,"&lt;&gt;")</f>
        <v>0</v>
      </c>
      <c r="CA551" s="88"/>
      <c r="CB551" s="89"/>
      <c r="CC551" s="89"/>
      <c r="CG551" s="729" t="s">
        <v>65</v>
      </c>
      <c r="CH551" s="729">
        <f>COUNTIFS(CG503:CG510,"&lt;&gt;Not Declared",CG503:CG510,"&lt;&gt;")</f>
        <v>0</v>
      </c>
      <c r="CI551" s="88"/>
      <c r="CJ551" s="89"/>
      <c r="CK551" s="89"/>
      <c r="CO551" s="729" t="s">
        <v>65</v>
      </c>
      <c r="CP551" s="729">
        <f>COUNTIFS(CO503:CO510,"&lt;&gt;Not Declared",CO503:CO510,"&lt;&gt;")</f>
        <v>0</v>
      </c>
      <c r="CQ551" s="88"/>
      <c r="CR551" s="89"/>
      <c r="CS551" s="89"/>
      <c r="CW551" s="729" t="s">
        <v>65</v>
      </c>
      <c r="CX551" s="729">
        <f>COUNTIFS(CW503:CW510,"&lt;&gt;Not Declared",CW503:CW510,"&lt;&gt;")</f>
        <v>0</v>
      </c>
      <c r="CY551" s="88"/>
      <c r="CZ551" s="89"/>
      <c r="DA551" s="89"/>
      <c r="DE551" s="729" t="s">
        <v>65</v>
      </c>
      <c r="DF551" s="729">
        <f>COUNTIFS(DE503:DE510,"&lt;&gt;Not Declared",DE503:DE510,"&lt;&gt;")</f>
        <v>0</v>
      </c>
      <c r="DG551" s="88"/>
      <c r="DH551" s="89"/>
      <c r="DI551" s="89"/>
      <c r="DM551" s="729" t="s">
        <v>65</v>
      </c>
      <c r="DN551" s="729">
        <f>COUNTIFS(DM503:DM510,"&lt;&gt;Not Declared",DM503:DM510,"&lt;&gt;")</f>
        <v>0</v>
      </c>
      <c r="DO551" s="88"/>
      <c r="DP551" s="89"/>
      <c r="DQ551" s="89"/>
      <c r="DZ551" s="15"/>
      <c r="EA551" s="15"/>
    </row>
    <row r="552" spans="1:131" s="359" customFormat="1" ht="21" customHeight="1">
      <c r="A552" s="358" t="str">
        <f t="shared" si="60"/>
        <v>White Horse Harriers</v>
      </c>
      <c r="B552" s="729"/>
      <c r="C552" s="729" t="s">
        <v>319</v>
      </c>
      <c r="D552" s="729" t="str" cm="1">
        <f t="array" ref="D552">_xlfn.LET(_xlpm.x, 'White Horse'!$AL$43:$AW$43, _xlpm.y, 'White Horse'!$AL$45:$AW$60, _xlpm.z, 'White Horse'!$AJ$45:$AJ$60, IF(_xlfn.XLOOKUP($C552,_xlfn.XLOOKUP(D$494,_xlpm.x,_xlpm.y,""),_xlpm.z,"Not Declared")="", "Name not recorded",  _xlfn.XLOOKUP($C552,_xlfn.XLOOKUP(D$494,_xlpm.x,_xlpm.y,""),_xlpm.z,"Not Declared")))</f>
        <v>Not Declared</v>
      </c>
      <c r="E552" s="729" t="str" cm="1">
        <f t="array" ref="E552">_xlfn.LET(_xlpm.x, 'White Horse'!$AL$43:$AW$43, _xlpm.y, 'White Horse'!$AL$45:$AW$60, _xlpm.z, 'White Horse'!$AJ$45:$AJ$60, IF(_xlfn.XLOOKUP($C552,_xlfn.XLOOKUP(E$494,_xlpm.x,_xlpm.y,""),_xlpm.z,"Not Declared")="", "Name not recorded",  _xlfn.XLOOKUP($C552,_xlfn.XLOOKUP(E$494,_xlpm.x,_xlpm.y,""),_xlpm.z,"Not Declared")))</f>
        <v>Not Declared</v>
      </c>
      <c r="F552" s="729" t="str" cm="1">
        <f t="array" ref="F552">_xlfn.LET(_xlpm.x, 'White Horse'!$AL$43:$AW$43, _xlpm.y, 'White Horse'!$AL$45:$AW$60, _xlpm.z, 'White Horse'!$AJ$45:$AJ$60, IF(_xlfn.XLOOKUP($C552,_xlfn.XLOOKUP(F$494,_xlpm.x,_xlpm.y,""),_xlpm.z,"Not Declared")="", "Name not recorded",  _xlfn.XLOOKUP($C552,_xlfn.XLOOKUP(F$494,_xlpm.x,_xlpm.y,""),_xlpm.z,"Not Declared")))</f>
        <v>Not Declared</v>
      </c>
      <c r="G552" s="729" t="str" cm="1">
        <f t="array" ref="G552">_xlfn.LET(_xlpm.x, 'White Horse'!$AL$43:$AW$43, _xlpm.y, 'White Horse'!$AL$45:$AW$60, _xlpm.z, 'White Horse'!$AJ$45:$AJ$60, IF(_xlfn.XLOOKUP($C552,_xlfn.XLOOKUP(G$494,_xlpm.x,_xlpm.y,""),_xlpm.z,"Not Declared")="", "Name not recorded",  _xlfn.XLOOKUP($C552,_xlfn.XLOOKUP(G$494,_xlpm.x,_xlpm.y,""),_xlpm.z,"Not Declared")))</f>
        <v>Not Declared</v>
      </c>
      <c r="H552" s="729" t="str" cm="1">
        <f t="array" ref="H552">_xlfn.LET(_xlpm.x, 'White Horse'!$AL$43:$AW$43, _xlpm.y, 'White Horse'!$AL$45:$AW$60, _xlpm.z, 'White Horse'!$AJ$45:$AJ$60, IF(_xlfn.XLOOKUP($C552,_xlfn.XLOOKUP(H$494,_xlpm.x,_xlpm.y,""),_xlpm.z,"Not Declared")="", "Name not recorded",  _xlfn.XLOOKUP($C552,_xlfn.XLOOKUP(H$494,_xlpm.x,_xlpm.y,""),_xlpm.z,"Not Declared")))</f>
        <v>Not Declared</v>
      </c>
      <c r="I552" s="729" t="str" cm="1">
        <f t="array" ref="I552">_xlfn.LET(_xlpm.x, 'White Horse'!$AL$43:$AW$43, _xlpm.y, 'White Horse'!$AL$45:$AW$60, _xlpm.z, 'White Horse'!$AJ$45:$AJ$60, IF(_xlfn.XLOOKUP($C552,_xlfn.XLOOKUP(I$494,_xlpm.x,_xlpm.y,""),_xlpm.z,"Not Declared")="", "Name not recorded",  _xlfn.XLOOKUP($C552,_xlfn.XLOOKUP(I$494,_xlpm.x,_xlpm.y,""),_xlpm.z,"Not Declared")))</f>
        <v>Not Declared</v>
      </c>
      <c r="J552" s="729" t="str" cm="1">
        <f t="array" ref="J552">_xlfn.LET(_xlpm.x, 'White Horse'!$AL$43:$AW$43, _xlpm.y, 'White Horse'!$AL$45:$AW$60, _xlpm.z, 'White Horse'!$AJ$45:$AJ$60, IF(_xlfn.XLOOKUP($C552,_xlfn.XLOOKUP(J$494,_xlpm.x,_xlpm.y,""),_xlpm.z,"Not Declared")="", "Name not recorded",  _xlfn.XLOOKUP($C552,_xlfn.XLOOKUP(J$494,_xlpm.x,_xlpm.y,""),_xlpm.z,"Not Declared")))</f>
        <v>Not Declared</v>
      </c>
      <c r="K552" s="729" t="str" cm="1">
        <f t="array" ref="K552">_xlfn.LET(_xlpm.x, 'White Horse'!$AL$43:$AW$43, _xlpm.y, 'White Horse'!$AL$45:$AW$60, _xlpm.z, 'White Horse'!$AJ$45:$AJ$60, IF(_xlfn.XLOOKUP($C552,_xlfn.XLOOKUP(K$494,_xlpm.x,_xlpm.y,""),_xlpm.z,"Not Declared")="", "Name not recorded",  _xlfn.XLOOKUP($C552,_xlfn.XLOOKUP(K$494,_xlpm.x,_xlpm.y,""),_xlpm.z,"Not Declared")))</f>
        <v>Not Declared</v>
      </c>
      <c r="L552" s="729" t="str" cm="1">
        <f t="array" ref="L552">_xlfn.LET(_xlpm.x, 'White Horse'!$AL$43:$AW$43, _xlpm.y, 'White Horse'!$AL$45:$AW$60, _xlpm.z, 'White Horse'!$AJ$45:$AJ$60, IF(_xlfn.XLOOKUP($C552,_xlfn.XLOOKUP(L$494,_xlpm.x,_xlpm.y,""),_xlpm.z,"Not Declared")="", "Name not recorded",  _xlfn.XLOOKUP($C552,_xlfn.XLOOKUP(L$494,_xlpm.x,_xlpm.y,""),_xlpm.z,"Not Declared")))</f>
        <v>Not Declared</v>
      </c>
      <c r="M552" s="729" t="str" cm="1">
        <f t="array" ref="M552">_xlfn.LET(_xlpm.x, 'White Horse'!$AL$43:$AW$43, _xlpm.y, 'White Horse'!$AL$45:$AW$60, _xlpm.z, 'White Horse'!$AJ$45:$AJ$60, IF(_xlfn.XLOOKUP($C552,_xlfn.XLOOKUP(M$494,_xlpm.x,_xlpm.y,""),_xlpm.z,"Not Declared")="", "Name not recorded",  _xlfn.XLOOKUP($C552,_xlfn.XLOOKUP(M$494,_xlpm.x,_xlpm.y,""),_xlpm.z,"Not Declared")))</f>
        <v>Not Declared</v>
      </c>
      <c r="N552" s="729" t="str" cm="1">
        <f t="array" ref="N552">_xlfn.LET(_xlpm.x, 'White Horse'!$AL$43:$AW$43, _xlpm.y, 'White Horse'!$AL$45:$AW$60, _xlpm.z, 'White Horse'!$AJ$45:$AJ$60, IF(_xlfn.XLOOKUP($C552,_xlfn.XLOOKUP(N$494,_xlpm.x,_xlpm.y,""),_xlpm.z,"Not Declared")="", "Name not recorded",  _xlfn.XLOOKUP($C552,_xlfn.XLOOKUP(N$494,_xlpm.x,_xlpm.y,""),_xlpm.z,"Not Declared")))</f>
        <v>Not Declared</v>
      </c>
      <c r="O552" s="729" t="str" cm="1">
        <f t="array" ref="O552">_xlfn.LET(_xlpm.x, 'White Horse'!$AL$43:$AW$43, _xlpm.y, 'White Horse'!$AL$45:$AW$60, _xlpm.z, 'White Horse'!$AJ$45:$AJ$60, IF(_xlfn.XLOOKUP($C552,_xlfn.XLOOKUP(O$494,_xlpm.x,_xlpm.y,""),_xlpm.z,"Not Declared")="", "Name not recorded",  _xlfn.XLOOKUP($C552,_xlfn.XLOOKUP(O$494,_xlpm.x,_xlpm.y,""),_xlpm.z,"Not Declared")))</f>
        <v>Not Declared</v>
      </c>
      <c r="P552" s="3"/>
      <c r="Q552" s="3"/>
      <c r="R552" s="3"/>
      <c r="S552" s="3"/>
      <c r="T552" s="3"/>
      <c r="U552" s="3"/>
      <c r="V552" s="3"/>
      <c r="W552" s="3"/>
      <c r="X552" s="12"/>
      <c r="AC552" s="729" t="s">
        <v>519</v>
      </c>
      <c r="AD552" s="729">
        <f>COUNTIFS(AC511:AC548,"&lt;&gt;Not Declared",AC511:AC548,"&lt;&gt;",AC511:AC548,"&lt;&gt;#N/A")</f>
        <v>0</v>
      </c>
      <c r="AE552" s="436"/>
      <c r="AK552" s="729" t="s">
        <v>519</v>
      </c>
      <c r="AL552" s="729">
        <f>COUNTIFS(AK511:AK548,"&lt;&gt;Not Declared",AK511:AK548,"&lt;&gt;",AK511:AK548,"&lt;&gt;#N/A")</f>
        <v>0</v>
      </c>
      <c r="AM552" s="436"/>
      <c r="AS552" s="729" t="s">
        <v>519</v>
      </c>
      <c r="AT552" s="729">
        <f>COUNTIFS(AS511:AS548,"&lt;&gt;Not Declared",AS511:AS548,"&lt;&gt;",AS511:AS548,"&lt;&gt;#N/A")</f>
        <v>0</v>
      </c>
      <c r="AU552" s="436"/>
      <c r="BA552" s="729" t="s">
        <v>519</v>
      </c>
      <c r="BB552" s="729">
        <f>COUNTIFS(BA511:BA548,"&lt;&gt;Not Declared",BA511:BA548,"&lt;&gt;",BA511:BA548,"&lt;&gt;#N/A")</f>
        <v>0</v>
      </c>
      <c r="BC552" s="436"/>
      <c r="BI552" s="729" t="s">
        <v>519</v>
      </c>
      <c r="BJ552" s="729">
        <f>COUNTIFS(BI511:BI548,"&lt;&gt;Not Declared",BI511:BI548,"&lt;&gt;",BI511:BI548,"&lt;&gt;#N/A")</f>
        <v>0</v>
      </c>
      <c r="BK552" s="436"/>
      <c r="BQ552" s="729" t="s">
        <v>519</v>
      </c>
      <c r="BR552" s="729">
        <f>COUNTIFS(BQ511:BQ548,"&lt;&gt;Not Declared",BQ511:BQ548,"&lt;&gt;",BQ511:BQ548,"&lt;&gt;#N/A")</f>
        <v>0</v>
      </c>
      <c r="BS552" s="436"/>
      <c r="BY552" s="729" t="s">
        <v>519</v>
      </c>
      <c r="BZ552" s="729">
        <f>COUNTIFS(BY511:BY548,"&lt;&gt;Not Declared",BY511:BY548,"&lt;&gt;",BY511:BY548,"&lt;&gt;#N/A")</f>
        <v>0</v>
      </c>
      <c r="CA552" s="88"/>
      <c r="CB552" s="89"/>
      <c r="CG552" s="729" t="s">
        <v>519</v>
      </c>
      <c r="CH552" s="729">
        <f>COUNTIFS(CG511:CG548,"&lt;&gt;Not Declared",CG511:CG548,"&lt;&gt;",CG511:CG548,"&lt;&gt;#N/A")</f>
        <v>0</v>
      </c>
      <c r="CI552" s="88"/>
      <c r="CJ552" s="89"/>
      <c r="CO552" s="729" t="s">
        <v>519</v>
      </c>
      <c r="CP552" s="729">
        <f>COUNTIFS(CO511:CO548,"&lt;&gt;Not Declared",CO511:CO548,"&lt;&gt;",CO511:CO548,"&lt;&gt;#N/A")</f>
        <v>0</v>
      </c>
      <c r="CQ552" s="88"/>
      <c r="CR552" s="89"/>
      <c r="CW552" s="729" t="s">
        <v>519</v>
      </c>
      <c r="CX552" s="729">
        <f>COUNTIFS(CW511:CW548,"&lt;&gt;Not Declared",CW511:CW548,"&lt;&gt;",CW511:CW548,"&lt;&gt;#N/A")</f>
        <v>0</v>
      </c>
      <c r="CY552" s="88"/>
      <c r="CZ552" s="89"/>
      <c r="DE552" s="729" t="s">
        <v>519</v>
      </c>
      <c r="DF552" s="729">
        <f>COUNTIFS(DE511:DE548,"&lt;&gt;Not Declared",DE511:DE548,"&lt;&gt;",DE511:DE548,"&lt;&gt;#N/A")</f>
        <v>0</v>
      </c>
      <c r="DG552" s="88"/>
      <c r="DH552" s="89"/>
      <c r="DM552" s="729" t="s">
        <v>519</v>
      </c>
      <c r="DN552" s="729">
        <f>COUNTIFS(DM511:DM548,"&lt;&gt;Not Declared",DM511:DM548,"&lt;&gt;",DM511:DM548,"&lt;&gt;#N/A")</f>
        <v>0</v>
      </c>
      <c r="DO552" s="88"/>
      <c r="DP552" s="89"/>
      <c r="DU552" s="729" t="s">
        <v>519</v>
      </c>
      <c r="DV552" s="729">
        <f>COUNTIFS(DU503:DU543,"&lt;&gt;Not Declared, Not Declared, Not Declared, Not Declared",DU503:DU543,"&lt;&gt;", DU503:DU543,"&lt;&gt;#N/A")</f>
        <v>0</v>
      </c>
      <c r="DZ552" s="15"/>
      <c r="EA552" s="15"/>
    </row>
    <row r="553" spans="1:131" s="359" customFormat="1" ht="21" customHeight="1">
      <c r="A553" s="358" t="str">
        <f t="shared" si="60"/>
        <v>White Horse Harriers</v>
      </c>
      <c r="B553" s="729"/>
      <c r="C553" s="729" t="s">
        <v>320</v>
      </c>
      <c r="D553" s="729" t="str" cm="1">
        <f t="array" ref="D553">_xlfn.LET(_xlpm.x, 'White Horse'!$AL$43:$AW$43, _xlpm.y, 'White Horse'!$AL$45:$AW$60, _xlpm.z, 'White Horse'!$AJ$45:$AJ$60, IF(_xlfn.XLOOKUP($C553,_xlfn.XLOOKUP(D$494,_xlpm.x,_xlpm.y,""),_xlpm.z,"Not Declared")="", "Name not recorded",  _xlfn.XLOOKUP($C553,_xlfn.XLOOKUP(D$494,_xlpm.x,_xlpm.y,""),_xlpm.z,"Not Declared")))</f>
        <v>Not Declared</v>
      </c>
      <c r="E553" s="729" t="str" cm="1">
        <f t="array" ref="E553">_xlfn.LET(_xlpm.x, 'White Horse'!$AL$43:$AW$43, _xlpm.y, 'White Horse'!$AL$45:$AW$60, _xlpm.z, 'White Horse'!$AJ$45:$AJ$60, IF(_xlfn.XLOOKUP($C553,_xlfn.XLOOKUP(E$494,_xlpm.x,_xlpm.y,""),_xlpm.z,"Not Declared")="", "Name not recorded",  _xlfn.XLOOKUP($C553,_xlfn.XLOOKUP(E$494,_xlpm.x,_xlpm.y,""),_xlpm.z,"Not Declared")))</f>
        <v>Not Declared</v>
      </c>
      <c r="F553" s="729" t="str" cm="1">
        <f t="array" ref="F553">_xlfn.LET(_xlpm.x, 'White Horse'!$AL$43:$AW$43, _xlpm.y, 'White Horse'!$AL$45:$AW$60, _xlpm.z, 'White Horse'!$AJ$45:$AJ$60, IF(_xlfn.XLOOKUP($C553,_xlfn.XLOOKUP(F$494,_xlpm.x,_xlpm.y,""),_xlpm.z,"Not Declared")="", "Name not recorded",  _xlfn.XLOOKUP($C553,_xlfn.XLOOKUP(F$494,_xlpm.x,_xlpm.y,""),_xlpm.z,"Not Declared")))</f>
        <v>Not Declared</v>
      </c>
      <c r="G553" s="729" t="str" cm="1">
        <f t="array" ref="G553">_xlfn.LET(_xlpm.x, 'White Horse'!$AL$43:$AW$43, _xlpm.y, 'White Horse'!$AL$45:$AW$60, _xlpm.z, 'White Horse'!$AJ$45:$AJ$60, IF(_xlfn.XLOOKUP($C553,_xlfn.XLOOKUP(G$494,_xlpm.x,_xlpm.y,""),_xlpm.z,"Not Declared")="", "Name not recorded",  _xlfn.XLOOKUP($C553,_xlfn.XLOOKUP(G$494,_xlpm.x,_xlpm.y,""),_xlpm.z,"Not Declared")))</f>
        <v>Not Declared</v>
      </c>
      <c r="H553" s="729" t="str" cm="1">
        <f t="array" ref="H553">_xlfn.LET(_xlpm.x, 'White Horse'!$AL$43:$AW$43, _xlpm.y, 'White Horse'!$AL$45:$AW$60, _xlpm.z, 'White Horse'!$AJ$45:$AJ$60, IF(_xlfn.XLOOKUP($C553,_xlfn.XLOOKUP(H$494,_xlpm.x,_xlpm.y,""),_xlpm.z,"Not Declared")="", "Name not recorded",  _xlfn.XLOOKUP($C553,_xlfn.XLOOKUP(H$494,_xlpm.x,_xlpm.y,""),_xlpm.z,"Not Declared")))</f>
        <v>Not Declared</v>
      </c>
      <c r="I553" s="729" t="str" cm="1">
        <f t="array" ref="I553">_xlfn.LET(_xlpm.x, 'White Horse'!$AL$43:$AW$43, _xlpm.y, 'White Horse'!$AL$45:$AW$60, _xlpm.z, 'White Horse'!$AJ$45:$AJ$60, IF(_xlfn.XLOOKUP($C553,_xlfn.XLOOKUP(I$494,_xlpm.x,_xlpm.y,""),_xlpm.z,"Not Declared")="", "Name not recorded",  _xlfn.XLOOKUP($C553,_xlfn.XLOOKUP(I$494,_xlpm.x,_xlpm.y,""),_xlpm.z,"Not Declared")))</f>
        <v>Not Declared</v>
      </c>
      <c r="J553" s="729" t="str" cm="1">
        <f t="array" ref="J553">_xlfn.LET(_xlpm.x, 'White Horse'!$AL$43:$AW$43, _xlpm.y, 'White Horse'!$AL$45:$AW$60, _xlpm.z, 'White Horse'!$AJ$45:$AJ$60, IF(_xlfn.XLOOKUP($C553,_xlfn.XLOOKUP(J$494,_xlpm.x,_xlpm.y,""),_xlpm.z,"Not Declared")="", "Name not recorded",  _xlfn.XLOOKUP($C553,_xlfn.XLOOKUP(J$494,_xlpm.x,_xlpm.y,""),_xlpm.z,"Not Declared")))</f>
        <v>Not Declared</v>
      </c>
      <c r="K553" s="729" t="str" cm="1">
        <f t="array" ref="K553">_xlfn.LET(_xlpm.x, 'White Horse'!$AL$43:$AW$43, _xlpm.y, 'White Horse'!$AL$45:$AW$60, _xlpm.z, 'White Horse'!$AJ$45:$AJ$60, IF(_xlfn.XLOOKUP($C553,_xlfn.XLOOKUP(K$494,_xlpm.x,_xlpm.y,""),_xlpm.z,"Not Declared")="", "Name not recorded",  _xlfn.XLOOKUP($C553,_xlfn.XLOOKUP(K$494,_xlpm.x,_xlpm.y,""),_xlpm.z,"Not Declared")))</f>
        <v>Not Declared</v>
      </c>
      <c r="L553" s="729" t="str" cm="1">
        <f t="array" ref="L553">_xlfn.LET(_xlpm.x, 'White Horse'!$AL$43:$AW$43, _xlpm.y, 'White Horse'!$AL$45:$AW$60, _xlpm.z, 'White Horse'!$AJ$45:$AJ$60, IF(_xlfn.XLOOKUP($C553,_xlfn.XLOOKUP(L$494,_xlpm.x,_xlpm.y,""),_xlpm.z,"Not Declared")="", "Name not recorded",  _xlfn.XLOOKUP($C553,_xlfn.XLOOKUP(L$494,_xlpm.x,_xlpm.y,""),_xlpm.z,"Not Declared")))</f>
        <v>Not Declared</v>
      </c>
      <c r="M553" s="729" t="str" cm="1">
        <f t="array" ref="M553">_xlfn.LET(_xlpm.x, 'White Horse'!$AL$43:$AW$43, _xlpm.y, 'White Horse'!$AL$45:$AW$60, _xlpm.z, 'White Horse'!$AJ$45:$AJ$60, IF(_xlfn.XLOOKUP($C553,_xlfn.XLOOKUP(M$494,_xlpm.x,_xlpm.y,""),_xlpm.z,"Not Declared")="", "Name not recorded",  _xlfn.XLOOKUP($C553,_xlfn.XLOOKUP(M$494,_xlpm.x,_xlpm.y,""),_xlpm.z,"Not Declared")))</f>
        <v>Not Declared</v>
      </c>
      <c r="N553" s="729" t="str" cm="1">
        <f t="array" ref="N553">_xlfn.LET(_xlpm.x, 'White Horse'!$AL$43:$AW$43, _xlpm.y, 'White Horse'!$AL$45:$AW$60, _xlpm.z, 'White Horse'!$AJ$45:$AJ$60, IF(_xlfn.XLOOKUP($C553,_xlfn.XLOOKUP(N$494,_xlpm.x,_xlpm.y,""),_xlpm.z,"Not Declared")="", "Name not recorded",  _xlfn.XLOOKUP($C553,_xlfn.XLOOKUP(N$494,_xlpm.x,_xlpm.y,""),_xlpm.z,"Not Declared")))</f>
        <v>Not Declared</v>
      </c>
      <c r="O553" s="729" t="str" cm="1">
        <f t="array" ref="O553">_xlfn.LET(_xlpm.x, 'White Horse'!$AL$43:$AW$43, _xlpm.y, 'White Horse'!$AL$45:$AW$60, _xlpm.z, 'White Horse'!$AJ$45:$AJ$60, IF(_xlfn.XLOOKUP($C553,_xlfn.XLOOKUP(O$494,_xlpm.x,_xlpm.y,""),_xlpm.z,"Not Declared")="", "Name not recorded",  _xlfn.XLOOKUP($C553,_xlfn.XLOOKUP(O$494,_xlpm.x,_xlpm.y,""),_xlpm.z,"Not Declared")))</f>
        <v>Not Declared</v>
      </c>
      <c r="P553" s="3"/>
      <c r="Q553" s="3"/>
      <c r="R553" s="3"/>
      <c r="S553" s="3"/>
      <c r="T553" s="3"/>
      <c r="U553" s="3"/>
      <c r="V553" s="3"/>
      <c r="W553" s="3"/>
      <c r="X553" s="12"/>
      <c r="AC553" s="729" t="s">
        <v>520</v>
      </c>
      <c r="AD553" s="729" t="str">
        <f>_xlfn.TEXTJOIN("/",,AD550:AD552)</f>
        <v>0/0/0</v>
      </c>
      <c r="AE553" s="436"/>
      <c r="AK553" s="729" t="s">
        <v>520</v>
      </c>
      <c r="AL553" s="729" t="str">
        <f>_xlfn.TEXTJOIN("/",,AL550:AL552)</f>
        <v>0/0/0</v>
      </c>
      <c r="AM553" s="436"/>
      <c r="AS553" s="729" t="s">
        <v>520</v>
      </c>
      <c r="AT553" s="729" t="str">
        <f>_xlfn.TEXTJOIN("/",,AT550:AT552)</f>
        <v>0/0/0</v>
      </c>
      <c r="AU553" s="436"/>
      <c r="BA553" s="729" t="s">
        <v>520</v>
      </c>
      <c r="BB553" s="729" t="str">
        <f>_xlfn.TEXTJOIN("/",,BB550:BB552)</f>
        <v>0/0/0</v>
      </c>
      <c r="BC553" s="436"/>
      <c r="BI553" s="729" t="s">
        <v>520</v>
      </c>
      <c r="BJ553" s="729" t="str">
        <f>_xlfn.TEXTJOIN("/",,BJ550:BJ552)</f>
        <v>0/0/0</v>
      </c>
      <c r="BK553" s="436"/>
      <c r="BQ553" s="729" t="s">
        <v>520</v>
      </c>
      <c r="BR553" s="729" t="str">
        <f>_xlfn.TEXTJOIN("/",,BR550:BR552)</f>
        <v>0/0/0</v>
      </c>
      <c r="BS553" s="436"/>
      <c r="BY553" s="729" t="s">
        <v>520</v>
      </c>
      <c r="BZ553" s="729" t="str">
        <f>_xlfn.TEXTJOIN("/",,BZ550:BZ552)</f>
        <v>0/0/0</v>
      </c>
      <c r="CA553" s="436"/>
      <c r="CG553" s="729" t="s">
        <v>520</v>
      </c>
      <c r="CH553" s="729" t="str">
        <f>_xlfn.TEXTJOIN("/",,CH550:CH552)</f>
        <v>0/0/0</v>
      </c>
      <c r="CI553" s="436"/>
      <c r="CO553" s="729" t="s">
        <v>520</v>
      </c>
      <c r="CP553" s="729" t="str">
        <f>_xlfn.TEXTJOIN("/",,CP550:CP552)</f>
        <v>0/0/0</v>
      </c>
      <c r="CQ553" s="436"/>
      <c r="CW553" s="729" t="s">
        <v>520</v>
      </c>
      <c r="CX553" s="729" t="str">
        <f>_xlfn.TEXTJOIN("/",,CX550:CX552)</f>
        <v>0/0/0</v>
      </c>
      <c r="CY553" s="436"/>
      <c r="DE553" s="729" t="s">
        <v>520</v>
      </c>
      <c r="DF553" s="729" t="str">
        <f>_xlfn.TEXTJOIN("/",,DF550:DF552)</f>
        <v>0/0/0</v>
      </c>
      <c r="DG553" s="436"/>
      <c r="DM553" s="729" t="s">
        <v>520</v>
      </c>
      <c r="DN553" s="729" t="str">
        <f>_xlfn.TEXTJOIN("/",,DN550:DN552)</f>
        <v>0/0/0</v>
      </c>
      <c r="DO553" s="436"/>
      <c r="DU553" s="729" t="s">
        <v>520</v>
      </c>
      <c r="DV553" s="729" t="str">
        <f>_xlfn.TEXTJOIN("/",,DV550:DV552)</f>
        <v>0/0</v>
      </c>
      <c r="DZ553" s="15"/>
      <c r="EA553" s="15"/>
    </row>
    <row r="554" spans="1:131" s="359" customFormat="1" ht="21" customHeight="1">
      <c r="A554" s="358" t="str">
        <f t="shared" si="60"/>
        <v>White Horse Harriers</v>
      </c>
      <c r="B554" s="729"/>
      <c r="C554" s="729" t="s">
        <v>321</v>
      </c>
      <c r="D554" s="729" t="str" cm="1">
        <f t="array" ref="D554">_xlfn.LET(_xlpm.x, 'White Horse'!$AL$43:$AW$43, _xlpm.y, 'White Horse'!$AL$45:$AW$60, _xlpm.z, 'White Horse'!$AJ$45:$AJ$60, IF(_xlfn.XLOOKUP($C554,_xlfn.XLOOKUP(D$494,_xlpm.x,_xlpm.y,""),_xlpm.z,"Not Declared")="", "Name not recorded",  _xlfn.XLOOKUP($C554,_xlfn.XLOOKUP(D$494,_xlpm.x,_xlpm.y,""),_xlpm.z,"Not Declared")))</f>
        <v>Not Declared</v>
      </c>
      <c r="E554" s="729" t="str" cm="1">
        <f t="array" ref="E554">_xlfn.LET(_xlpm.x, 'White Horse'!$AL$43:$AW$43, _xlpm.y, 'White Horse'!$AL$45:$AW$60, _xlpm.z, 'White Horse'!$AJ$45:$AJ$60, IF(_xlfn.XLOOKUP($C554,_xlfn.XLOOKUP(E$494,_xlpm.x,_xlpm.y,""),_xlpm.z,"Not Declared")="", "Name not recorded",  _xlfn.XLOOKUP($C554,_xlfn.XLOOKUP(E$494,_xlpm.x,_xlpm.y,""),_xlpm.z,"Not Declared")))</f>
        <v>Not Declared</v>
      </c>
      <c r="F554" s="729" t="str" cm="1">
        <f t="array" ref="F554">_xlfn.LET(_xlpm.x, 'White Horse'!$AL$43:$AW$43, _xlpm.y, 'White Horse'!$AL$45:$AW$60, _xlpm.z, 'White Horse'!$AJ$45:$AJ$60, IF(_xlfn.XLOOKUP($C554,_xlfn.XLOOKUP(F$494,_xlpm.x,_xlpm.y,""),_xlpm.z,"Not Declared")="", "Name not recorded",  _xlfn.XLOOKUP($C554,_xlfn.XLOOKUP(F$494,_xlpm.x,_xlpm.y,""),_xlpm.z,"Not Declared")))</f>
        <v>Not Declared</v>
      </c>
      <c r="G554" s="729" t="str" cm="1">
        <f t="array" ref="G554">_xlfn.LET(_xlpm.x, 'White Horse'!$AL$43:$AW$43, _xlpm.y, 'White Horse'!$AL$45:$AW$60, _xlpm.z, 'White Horse'!$AJ$45:$AJ$60, IF(_xlfn.XLOOKUP($C554,_xlfn.XLOOKUP(G$494,_xlpm.x,_xlpm.y,""),_xlpm.z,"Not Declared")="", "Name not recorded",  _xlfn.XLOOKUP($C554,_xlfn.XLOOKUP(G$494,_xlpm.x,_xlpm.y,""),_xlpm.z,"Not Declared")))</f>
        <v>Not Declared</v>
      </c>
      <c r="H554" s="729" t="str" cm="1">
        <f t="array" ref="H554">_xlfn.LET(_xlpm.x, 'White Horse'!$AL$43:$AW$43, _xlpm.y, 'White Horse'!$AL$45:$AW$60, _xlpm.z, 'White Horse'!$AJ$45:$AJ$60, IF(_xlfn.XLOOKUP($C554,_xlfn.XLOOKUP(H$494,_xlpm.x,_xlpm.y,""),_xlpm.z,"Not Declared")="", "Name not recorded",  _xlfn.XLOOKUP($C554,_xlfn.XLOOKUP(H$494,_xlpm.x,_xlpm.y,""),_xlpm.z,"Not Declared")))</f>
        <v>Not Declared</v>
      </c>
      <c r="I554" s="729" t="str" cm="1">
        <f t="array" ref="I554">_xlfn.LET(_xlpm.x, 'White Horse'!$AL$43:$AW$43, _xlpm.y, 'White Horse'!$AL$45:$AW$60, _xlpm.z, 'White Horse'!$AJ$45:$AJ$60, IF(_xlfn.XLOOKUP($C554,_xlfn.XLOOKUP(I$494,_xlpm.x,_xlpm.y,""),_xlpm.z,"Not Declared")="", "Name not recorded",  _xlfn.XLOOKUP($C554,_xlfn.XLOOKUP(I$494,_xlpm.x,_xlpm.y,""),_xlpm.z,"Not Declared")))</f>
        <v>Not Declared</v>
      </c>
      <c r="J554" s="729" t="str" cm="1">
        <f t="array" ref="J554">_xlfn.LET(_xlpm.x, 'White Horse'!$AL$43:$AW$43, _xlpm.y, 'White Horse'!$AL$45:$AW$60, _xlpm.z, 'White Horse'!$AJ$45:$AJ$60, IF(_xlfn.XLOOKUP($C554,_xlfn.XLOOKUP(J$494,_xlpm.x,_xlpm.y,""),_xlpm.z,"Not Declared")="", "Name not recorded",  _xlfn.XLOOKUP($C554,_xlfn.XLOOKUP(J$494,_xlpm.x,_xlpm.y,""),_xlpm.z,"Not Declared")))</f>
        <v>Not Declared</v>
      </c>
      <c r="K554" s="729" t="str" cm="1">
        <f t="array" ref="K554">_xlfn.LET(_xlpm.x, 'White Horse'!$AL$43:$AW$43, _xlpm.y, 'White Horse'!$AL$45:$AW$60, _xlpm.z, 'White Horse'!$AJ$45:$AJ$60, IF(_xlfn.XLOOKUP($C554,_xlfn.XLOOKUP(K$494,_xlpm.x,_xlpm.y,""),_xlpm.z,"Not Declared")="", "Name not recorded",  _xlfn.XLOOKUP($C554,_xlfn.XLOOKUP(K$494,_xlpm.x,_xlpm.y,""),_xlpm.z,"Not Declared")))</f>
        <v>Not Declared</v>
      </c>
      <c r="L554" s="729" t="str" cm="1">
        <f t="array" ref="L554">_xlfn.LET(_xlpm.x, 'White Horse'!$AL$43:$AW$43, _xlpm.y, 'White Horse'!$AL$45:$AW$60, _xlpm.z, 'White Horse'!$AJ$45:$AJ$60, IF(_xlfn.XLOOKUP($C554,_xlfn.XLOOKUP(L$494,_xlpm.x,_xlpm.y,""),_xlpm.z,"Not Declared")="", "Name not recorded",  _xlfn.XLOOKUP($C554,_xlfn.XLOOKUP(L$494,_xlpm.x,_xlpm.y,""),_xlpm.z,"Not Declared")))</f>
        <v>Not Declared</v>
      </c>
      <c r="M554" s="729" t="str" cm="1">
        <f t="array" ref="M554">_xlfn.LET(_xlpm.x, 'White Horse'!$AL$43:$AW$43, _xlpm.y, 'White Horse'!$AL$45:$AW$60, _xlpm.z, 'White Horse'!$AJ$45:$AJ$60, IF(_xlfn.XLOOKUP($C554,_xlfn.XLOOKUP(M$494,_xlpm.x,_xlpm.y,""),_xlpm.z,"Not Declared")="", "Name not recorded",  _xlfn.XLOOKUP($C554,_xlfn.XLOOKUP(M$494,_xlpm.x,_xlpm.y,""),_xlpm.z,"Not Declared")))</f>
        <v>Not Declared</v>
      </c>
      <c r="N554" s="729" t="str" cm="1">
        <f t="array" ref="N554">_xlfn.LET(_xlpm.x, 'White Horse'!$AL$43:$AW$43, _xlpm.y, 'White Horse'!$AL$45:$AW$60, _xlpm.z, 'White Horse'!$AJ$45:$AJ$60, IF(_xlfn.XLOOKUP($C554,_xlfn.XLOOKUP(N$494,_xlpm.x,_xlpm.y,""),_xlpm.z,"Not Declared")="", "Name not recorded",  _xlfn.XLOOKUP($C554,_xlfn.XLOOKUP(N$494,_xlpm.x,_xlpm.y,""),_xlpm.z,"Not Declared")))</f>
        <v>Not Declared</v>
      </c>
      <c r="O554" s="729" t="str" cm="1">
        <f t="array" ref="O554">_xlfn.LET(_xlpm.x, 'White Horse'!$AL$43:$AW$43, _xlpm.y, 'White Horse'!$AL$45:$AW$60, _xlpm.z, 'White Horse'!$AJ$45:$AJ$60, IF(_xlfn.XLOOKUP($C554,_xlfn.XLOOKUP(O$494,_xlpm.x,_xlpm.y,""),_xlpm.z,"Not Declared")="", "Name not recorded",  _xlfn.XLOOKUP($C554,_xlfn.XLOOKUP(O$494,_xlpm.x,_xlpm.y,""),_xlpm.z,"Not Declared")))</f>
        <v>Not Declared</v>
      </c>
      <c r="P554" s="3"/>
      <c r="Q554" s="3"/>
      <c r="R554" s="3"/>
      <c r="S554" s="3"/>
      <c r="T554" s="3"/>
      <c r="U554" s="3"/>
      <c r="V554" s="3"/>
      <c r="W554" s="3"/>
      <c r="X554" s="12"/>
      <c r="AE554" s="370"/>
      <c r="AL554" s="88"/>
      <c r="AM554" s="370"/>
      <c r="CI554" s="370"/>
      <c r="DH554" s="435"/>
      <c r="DJ554" s="435"/>
      <c r="DQ554" s="435"/>
    </row>
    <row r="555" spans="1:131" s="359" customFormat="1" ht="21" customHeight="1">
      <c r="A555" s="358" t="str">
        <f t="shared" si="60"/>
        <v>White Horse Harriers</v>
      </c>
      <c r="B555" s="729"/>
      <c r="C555" s="729" t="s">
        <v>322</v>
      </c>
      <c r="D555" s="729" t="str" cm="1">
        <f t="array" ref="D555">_xlfn.LET(_xlpm.x, 'White Horse'!$AL$43:$AW$43, _xlpm.y, 'White Horse'!$AL$45:$AW$60, _xlpm.z, 'White Horse'!$AJ$45:$AJ$60, IF(_xlfn.XLOOKUP($C555,_xlfn.XLOOKUP(D$494,_xlpm.x,_xlpm.y,""),_xlpm.z,"Not Declared")="", "Name not recorded",  _xlfn.XLOOKUP($C555,_xlfn.XLOOKUP(D$494,_xlpm.x,_xlpm.y,""),_xlpm.z,"Not Declared")))</f>
        <v>Not Declared</v>
      </c>
      <c r="E555" s="729" t="str" cm="1">
        <f t="array" ref="E555">_xlfn.LET(_xlpm.x, 'White Horse'!$AL$43:$AW$43, _xlpm.y, 'White Horse'!$AL$45:$AW$60, _xlpm.z, 'White Horse'!$AJ$45:$AJ$60, IF(_xlfn.XLOOKUP($C555,_xlfn.XLOOKUP(E$494,_xlpm.x,_xlpm.y,""),_xlpm.z,"Not Declared")="", "Name not recorded",  _xlfn.XLOOKUP($C555,_xlfn.XLOOKUP(E$494,_xlpm.x,_xlpm.y,""),_xlpm.z,"Not Declared")))</f>
        <v>Not Declared</v>
      </c>
      <c r="F555" s="729" t="str" cm="1">
        <f t="array" ref="F555">_xlfn.LET(_xlpm.x, 'White Horse'!$AL$43:$AW$43, _xlpm.y, 'White Horse'!$AL$45:$AW$60, _xlpm.z, 'White Horse'!$AJ$45:$AJ$60, IF(_xlfn.XLOOKUP($C555,_xlfn.XLOOKUP(F$494,_xlpm.x,_xlpm.y,""),_xlpm.z,"Not Declared")="", "Name not recorded",  _xlfn.XLOOKUP($C555,_xlfn.XLOOKUP(F$494,_xlpm.x,_xlpm.y,""),_xlpm.z,"Not Declared")))</f>
        <v>Not Declared</v>
      </c>
      <c r="G555" s="729" t="str" cm="1">
        <f t="array" ref="G555">_xlfn.LET(_xlpm.x, 'White Horse'!$AL$43:$AW$43, _xlpm.y, 'White Horse'!$AL$45:$AW$60, _xlpm.z, 'White Horse'!$AJ$45:$AJ$60, IF(_xlfn.XLOOKUP($C555,_xlfn.XLOOKUP(G$494,_xlpm.x,_xlpm.y,""),_xlpm.z,"Not Declared")="", "Name not recorded",  _xlfn.XLOOKUP($C555,_xlfn.XLOOKUP(G$494,_xlpm.x,_xlpm.y,""),_xlpm.z,"Not Declared")))</f>
        <v>Not Declared</v>
      </c>
      <c r="H555" s="729" t="str" cm="1">
        <f t="array" ref="H555">_xlfn.LET(_xlpm.x, 'White Horse'!$AL$43:$AW$43, _xlpm.y, 'White Horse'!$AL$45:$AW$60, _xlpm.z, 'White Horse'!$AJ$45:$AJ$60, IF(_xlfn.XLOOKUP($C555,_xlfn.XLOOKUP(H$494,_xlpm.x,_xlpm.y,""),_xlpm.z,"Not Declared")="", "Name not recorded",  _xlfn.XLOOKUP($C555,_xlfn.XLOOKUP(H$494,_xlpm.x,_xlpm.y,""),_xlpm.z,"Not Declared")))</f>
        <v>Not Declared</v>
      </c>
      <c r="I555" s="729" t="str" cm="1">
        <f t="array" ref="I555">_xlfn.LET(_xlpm.x, 'White Horse'!$AL$43:$AW$43, _xlpm.y, 'White Horse'!$AL$45:$AW$60, _xlpm.z, 'White Horse'!$AJ$45:$AJ$60, IF(_xlfn.XLOOKUP($C555,_xlfn.XLOOKUP(I$494,_xlpm.x,_xlpm.y,""),_xlpm.z,"Not Declared")="", "Name not recorded",  _xlfn.XLOOKUP($C555,_xlfn.XLOOKUP(I$494,_xlpm.x,_xlpm.y,""),_xlpm.z,"Not Declared")))</f>
        <v>Not Declared</v>
      </c>
      <c r="J555" s="729" t="str" cm="1">
        <f t="array" ref="J555">_xlfn.LET(_xlpm.x, 'White Horse'!$AL$43:$AW$43, _xlpm.y, 'White Horse'!$AL$45:$AW$60, _xlpm.z, 'White Horse'!$AJ$45:$AJ$60, IF(_xlfn.XLOOKUP($C555,_xlfn.XLOOKUP(J$494,_xlpm.x,_xlpm.y,""),_xlpm.z,"Not Declared")="", "Name not recorded",  _xlfn.XLOOKUP($C555,_xlfn.XLOOKUP(J$494,_xlpm.x,_xlpm.y,""),_xlpm.z,"Not Declared")))</f>
        <v>Not Declared</v>
      </c>
      <c r="K555" s="729" t="str" cm="1">
        <f t="array" ref="K555">_xlfn.LET(_xlpm.x, 'White Horse'!$AL$43:$AW$43, _xlpm.y, 'White Horse'!$AL$45:$AW$60, _xlpm.z, 'White Horse'!$AJ$45:$AJ$60, IF(_xlfn.XLOOKUP($C555,_xlfn.XLOOKUP(K$494,_xlpm.x,_xlpm.y,""),_xlpm.z,"Not Declared")="", "Name not recorded",  _xlfn.XLOOKUP($C555,_xlfn.XLOOKUP(K$494,_xlpm.x,_xlpm.y,""),_xlpm.z,"Not Declared")))</f>
        <v>Not Declared</v>
      </c>
      <c r="L555" s="729" t="str" cm="1">
        <f t="array" ref="L555">_xlfn.LET(_xlpm.x, 'White Horse'!$AL$43:$AW$43, _xlpm.y, 'White Horse'!$AL$45:$AW$60, _xlpm.z, 'White Horse'!$AJ$45:$AJ$60, IF(_xlfn.XLOOKUP($C555,_xlfn.XLOOKUP(L$494,_xlpm.x,_xlpm.y,""),_xlpm.z,"Not Declared")="", "Name not recorded",  _xlfn.XLOOKUP($C555,_xlfn.XLOOKUP(L$494,_xlpm.x,_xlpm.y,""),_xlpm.z,"Not Declared")))</f>
        <v>Not Declared</v>
      </c>
      <c r="M555" s="729" t="str" cm="1">
        <f t="array" ref="M555">_xlfn.LET(_xlpm.x, 'White Horse'!$AL$43:$AW$43, _xlpm.y, 'White Horse'!$AL$45:$AW$60, _xlpm.z, 'White Horse'!$AJ$45:$AJ$60, IF(_xlfn.XLOOKUP($C555,_xlfn.XLOOKUP(M$494,_xlpm.x,_xlpm.y,""),_xlpm.z,"Not Declared")="", "Name not recorded",  _xlfn.XLOOKUP($C555,_xlfn.XLOOKUP(M$494,_xlpm.x,_xlpm.y,""),_xlpm.z,"Not Declared")))</f>
        <v>Not Declared</v>
      </c>
      <c r="N555" s="729" t="str" cm="1">
        <f t="array" ref="N555">_xlfn.LET(_xlpm.x, 'White Horse'!$AL$43:$AW$43, _xlpm.y, 'White Horse'!$AL$45:$AW$60, _xlpm.z, 'White Horse'!$AJ$45:$AJ$60, IF(_xlfn.XLOOKUP($C555,_xlfn.XLOOKUP(N$494,_xlpm.x,_xlpm.y,""),_xlpm.z,"Not Declared")="", "Name not recorded",  _xlfn.XLOOKUP($C555,_xlfn.XLOOKUP(N$494,_xlpm.x,_xlpm.y,""),_xlpm.z,"Not Declared")))</f>
        <v>Not Declared</v>
      </c>
      <c r="O555" s="729" t="str" cm="1">
        <f t="array" ref="O555">_xlfn.LET(_xlpm.x, 'White Horse'!$AL$43:$AW$43, _xlpm.y, 'White Horse'!$AL$45:$AW$60, _xlpm.z, 'White Horse'!$AJ$45:$AJ$60, IF(_xlfn.XLOOKUP($C555,_xlfn.XLOOKUP(O$494,_xlpm.x,_xlpm.y,""),_xlpm.z,"Not Declared")="", "Name not recorded",  _xlfn.XLOOKUP($C555,_xlfn.XLOOKUP(O$494,_xlpm.x,_xlpm.y,""),_xlpm.z,"Not Declared")))</f>
        <v>Not Declared</v>
      </c>
      <c r="P555" s="3"/>
      <c r="Q555" s="3"/>
      <c r="R555" s="3"/>
      <c r="S555" s="3"/>
      <c r="T555" s="3"/>
      <c r="U555" s="3"/>
      <c r="V555" s="3"/>
      <c r="W555" s="3"/>
      <c r="X555" s="12"/>
      <c r="Z555" s="89"/>
      <c r="AA555" s="89"/>
      <c r="AC555" s="89"/>
      <c r="AD555" s="89"/>
      <c r="AE555" s="88"/>
      <c r="AF555" s="89"/>
      <c r="AG555" s="89"/>
      <c r="AH555" s="89"/>
      <c r="AI555" s="89"/>
      <c r="AK555" s="89"/>
      <c r="AL555" s="89"/>
      <c r="AM555" s="89"/>
      <c r="AN555" s="89"/>
      <c r="AO555" s="89"/>
      <c r="AP555" s="89"/>
      <c r="AQ555" s="89"/>
      <c r="AS555" s="89"/>
      <c r="AT555" s="89"/>
      <c r="AU555" s="89"/>
      <c r="AV555" s="89"/>
      <c r="AW555" s="89"/>
      <c r="AX555" s="89"/>
      <c r="AY555" s="89"/>
      <c r="AZ555" s="89"/>
      <c r="BA555" s="89"/>
      <c r="BB555" s="89"/>
      <c r="BC555" s="89"/>
      <c r="BD555" s="89"/>
      <c r="BE555" s="89"/>
      <c r="BF555" s="89"/>
      <c r="BG555" s="89"/>
      <c r="BI555" s="89"/>
      <c r="BJ555" s="89"/>
      <c r="BK555" s="89"/>
      <c r="BL555" s="89"/>
      <c r="BM555" s="89"/>
      <c r="BN555" s="89"/>
      <c r="BO555" s="89"/>
      <c r="BQ555" s="89"/>
      <c r="BR555" s="89"/>
      <c r="BS555" s="89"/>
      <c r="BT555" s="89"/>
      <c r="BU555" s="89"/>
      <c r="BV555" s="89"/>
      <c r="BW555" s="89"/>
      <c r="BX555" s="89"/>
      <c r="BY555" s="89"/>
      <c r="BZ555" s="89"/>
      <c r="CA555" s="89"/>
      <c r="CB555" s="89"/>
      <c r="CC555" s="89"/>
      <c r="CD555" s="89"/>
      <c r="CE555" s="89"/>
      <c r="CF555" s="89"/>
      <c r="CG555" s="89"/>
      <c r="CH555" s="89"/>
      <c r="CI555" s="88"/>
      <c r="CJ555" s="89"/>
      <c r="CK555" s="89"/>
      <c r="CL555" s="89"/>
      <c r="CM555" s="89"/>
      <c r="CN555" s="89"/>
      <c r="CO555" s="88"/>
      <c r="CP555" s="89"/>
      <c r="CQ555" s="89"/>
      <c r="CR555" s="89"/>
      <c r="CS555" s="89"/>
      <c r="CT555" s="89"/>
      <c r="CU555" s="89"/>
      <c r="CV555" s="88"/>
      <c r="CW555" s="89"/>
      <c r="CX555" s="89"/>
      <c r="CY555" s="89"/>
      <c r="CZ555" s="89"/>
      <c r="DA555" s="89"/>
      <c r="DB555" s="89"/>
      <c r="DD555" s="89"/>
      <c r="DE555" s="89"/>
      <c r="DF555" s="89"/>
      <c r="DG555" s="89"/>
      <c r="DH555" s="433"/>
      <c r="DI555" s="89"/>
      <c r="DJ555" s="435"/>
      <c r="DK555" s="89"/>
      <c r="DL555" s="89"/>
      <c r="DM555" s="89"/>
      <c r="DN555" s="89"/>
      <c r="DO555" s="89"/>
      <c r="DP555" s="89"/>
      <c r="DQ555" s="433"/>
      <c r="DR555" s="89"/>
      <c r="DS555" s="89"/>
      <c r="DU555" s="89"/>
      <c r="DV555" s="89"/>
      <c r="DW555" s="89"/>
      <c r="DX555" s="89"/>
      <c r="DY555" s="89"/>
    </row>
    <row r="556" spans="1:131" s="359" customFormat="1" ht="21" customHeight="1">
      <c r="A556" s="358" t="str">
        <f t="shared" si="60"/>
        <v>White Horse Harriers</v>
      </c>
      <c r="B556" s="729"/>
      <c r="C556" s="729" t="s">
        <v>323</v>
      </c>
      <c r="D556" s="729" t="str" cm="1">
        <f t="array" ref="D556">_xlfn.LET(_xlpm.x, 'White Horse'!$AL$43:$AW$43, _xlpm.y, 'White Horse'!$AL$45:$AW$60, _xlpm.z, 'White Horse'!$AJ$45:$AJ$60, IF(_xlfn.XLOOKUP($C556,_xlfn.XLOOKUP(D$494,_xlpm.x,_xlpm.y,""),_xlpm.z,"Not Declared")="", "Name not recorded",  _xlfn.XLOOKUP($C556,_xlfn.XLOOKUP(D$494,_xlpm.x,_xlpm.y,""),_xlpm.z,"Not Declared")))</f>
        <v>Not Declared</v>
      </c>
      <c r="E556" s="729" t="str" cm="1">
        <f t="array" ref="E556">_xlfn.LET(_xlpm.x, 'White Horse'!$AL$43:$AW$43, _xlpm.y, 'White Horse'!$AL$45:$AW$60, _xlpm.z, 'White Horse'!$AJ$45:$AJ$60, IF(_xlfn.XLOOKUP($C556,_xlfn.XLOOKUP(E$494,_xlpm.x,_xlpm.y,""),_xlpm.z,"Not Declared")="", "Name not recorded",  _xlfn.XLOOKUP($C556,_xlfn.XLOOKUP(E$494,_xlpm.x,_xlpm.y,""),_xlpm.z,"Not Declared")))</f>
        <v>Not Declared</v>
      </c>
      <c r="F556" s="729" t="str" cm="1">
        <f t="array" ref="F556">_xlfn.LET(_xlpm.x, 'White Horse'!$AL$43:$AW$43, _xlpm.y, 'White Horse'!$AL$45:$AW$60, _xlpm.z, 'White Horse'!$AJ$45:$AJ$60, IF(_xlfn.XLOOKUP($C556,_xlfn.XLOOKUP(F$494,_xlpm.x,_xlpm.y,""),_xlpm.z,"Not Declared")="", "Name not recorded",  _xlfn.XLOOKUP($C556,_xlfn.XLOOKUP(F$494,_xlpm.x,_xlpm.y,""),_xlpm.z,"Not Declared")))</f>
        <v>Not Declared</v>
      </c>
      <c r="G556" s="729" t="str" cm="1">
        <f t="array" ref="G556">_xlfn.LET(_xlpm.x, 'White Horse'!$AL$43:$AW$43, _xlpm.y, 'White Horse'!$AL$45:$AW$60, _xlpm.z, 'White Horse'!$AJ$45:$AJ$60, IF(_xlfn.XLOOKUP($C556,_xlfn.XLOOKUP(G$494,_xlpm.x,_xlpm.y,""),_xlpm.z,"Not Declared")="", "Name not recorded",  _xlfn.XLOOKUP($C556,_xlfn.XLOOKUP(G$494,_xlpm.x,_xlpm.y,""),_xlpm.z,"Not Declared")))</f>
        <v>Not Declared</v>
      </c>
      <c r="H556" s="729" t="str" cm="1">
        <f t="array" ref="H556">_xlfn.LET(_xlpm.x, 'White Horse'!$AL$43:$AW$43, _xlpm.y, 'White Horse'!$AL$45:$AW$60, _xlpm.z, 'White Horse'!$AJ$45:$AJ$60, IF(_xlfn.XLOOKUP($C556,_xlfn.XLOOKUP(H$494,_xlpm.x,_xlpm.y,""),_xlpm.z,"Not Declared")="", "Name not recorded",  _xlfn.XLOOKUP($C556,_xlfn.XLOOKUP(H$494,_xlpm.x,_xlpm.y,""),_xlpm.z,"Not Declared")))</f>
        <v>Not Declared</v>
      </c>
      <c r="I556" s="729" t="str" cm="1">
        <f t="array" ref="I556">_xlfn.LET(_xlpm.x, 'White Horse'!$AL$43:$AW$43, _xlpm.y, 'White Horse'!$AL$45:$AW$60, _xlpm.z, 'White Horse'!$AJ$45:$AJ$60, IF(_xlfn.XLOOKUP($C556,_xlfn.XLOOKUP(I$494,_xlpm.x,_xlpm.y,""),_xlpm.z,"Not Declared")="", "Name not recorded",  _xlfn.XLOOKUP($C556,_xlfn.XLOOKUP(I$494,_xlpm.x,_xlpm.y,""),_xlpm.z,"Not Declared")))</f>
        <v>Not Declared</v>
      </c>
      <c r="J556" s="729" t="str" cm="1">
        <f t="array" ref="J556">_xlfn.LET(_xlpm.x, 'White Horse'!$AL$43:$AW$43, _xlpm.y, 'White Horse'!$AL$45:$AW$60, _xlpm.z, 'White Horse'!$AJ$45:$AJ$60, IF(_xlfn.XLOOKUP($C556,_xlfn.XLOOKUP(J$494,_xlpm.x,_xlpm.y,""),_xlpm.z,"Not Declared")="", "Name not recorded",  _xlfn.XLOOKUP($C556,_xlfn.XLOOKUP(J$494,_xlpm.x,_xlpm.y,""),_xlpm.z,"Not Declared")))</f>
        <v>Not Declared</v>
      </c>
      <c r="K556" s="729" t="str" cm="1">
        <f t="array" ref="K556">_xlfn.LET(_xlpm.x, 'White Horse'!$AL$43:$AW$43, _xlpm.y, 'White Horse'!$AL$45:$AW$60, _xlpm.z, 'White Horse'!$AJ$45:$AJ$60, IF(_xlfn.XLOOKUP($C556,_xlfn.XLOOKUP(K$494,_xlpm.x,_xlpm.y,""),_xlpm.z,"Not Declared")="", "Name not recorded",  _xlfn.XLOOKUP($C556,_xlfn.XLOOKUP(K$494,_xlpm.x,_xlpm.y,""),_xlpm.z,"Not Declared")))</f>
        <v>Not Declared</v>
      </c>
      <c r="L556" s="729" t="str" cm="1">
        <f t="array" ref="L556">_xlfn.LET(_xlpm.x, 'White Horse'!$AL$43:$AW$43, _xlpm.y, 'White Horse'!$AL$45:$AW$60, _xlpm.z, 'White Horse'!$AJ$45:$AJ$60, IF(_xlfn.XLOOKUP($C556,_xlfn.XLOOKUP(L$494,_xlpm.x,_xlpm.y,""),_xlpm.z,"Not Declared")="", "Name not recorded",  _xlfn.XLOOKUP($C556,_xlfn.XLOOKUP(L$494,_xlpm.x,_xlpm.y,""),_xlpm.z,"Not Declared")))</f>
        <v>Not Declared</v>
      </c>
      <c r="M556" s="729" t="str" cm="1">
        <f t="array" ref="M556">_xlfn.LET(_xlpm.x, 'White Horse'!$AL$43:$AW$43, _xlpm.y, 'White Horse'!$AL$45:$AW$60, _xlpm.z, 'White Horse'!$AJ$45:$AJ$60, IF(_xlfn.XLOOKUP($C556,_xlfn.XLOOKUP(M$494,_xlpm.x,_xlpm.y,""),_xlpm.z,"Not Declared")="", "Name not recorded",  _xlfn.XLOOKUP($C556,_xlfn.XLOOKUP(M$494,_xlpm.x,_xlpm.y,""),_xlpm.z,"Not Declared")))</f>
        <v>Not Declared</v>
      </c>
      <c r="N556" s="729" t="str" cm="1">
        <f t="array" ref="N556">_xlfn.LET(_xlpm.x, 'White Horse'!$AL$43:$AW$43, _xlpm.y, 'White Horse'!$AL$45:$AW$60, _xlpm.z, 'White Horse'!$AJ$45:$AJ$60, IF(_xlfn.XLOOKUP($C556,_xlfn.XLOOKUP(N$494,_xlpm.x,_xlpm.y,""),_xlpm.z,"Not Declared")="", "Name not recorded",  _xlfn.XLOOKUP($C556,_xlfn.XLOOKUP(N$494,_xlpm.x,_xlpm.y,""),_xlpm.z,"Not Declared")))</f>
        <v>Not Declared</v>
      </c>
      <c r="O556" s="729" t="str" cm="1">
        <f t="array" ref="O556">_xlfn.LET(_xlpm.x, 'White Horse'!$AL$43:$AW$43, _xlpm.y, 'White Horse'!$AL$45:$AW$60, _xlpm.z, 'White Horse'!$AJ$45:$AJ$60, IF(_xlfn.XLOOKUP($C556,_xlfn.XLOOKUP(O$494,_xlpm.x,_xlpm.y,""),_xlpm.z,"Not Declared")="", "Name not recorded",  _xlfn.XLOOKUP($C556,_xlfn.XLOOKUP(O$494,_xlpm.x,_xlpm.y,""),_xlpm.z,"Not Declared")))</f>
        <v>Not Declared</v>
      </c>
      <c r="P556" s="3"/>
      <c r="Q556" s="3"/>
      <c r="R556" s="3"/>
      <c r="S556" s="3"/>
      <c r="T556" s="3"/>
      <c r="U556" s="3"/>
      <c r="V556" s="3"/>
      <c r="W556" s="3"/>
      <c r="X556" s="12"/>
      <c r="Z556" s="89"/>
      <c r="AA556" s="89"/>
      <c r="AC556" s="89"/>
      <c r="AD556" s="89"/>
      <c r="AE556" s="88"/>
      <c r="AF556" s="89"/>
      <c r="AG556" s="89"/>
      <c r="AH556" s="89"/>
      <c r="AI556" s="89"/>
      <c r="AK556" s="89"/>
      <c r="AL556" s="89"/>
      <c r="AM556" s="89"/>
      <c r="AN556" s="89"/>
      <c r="AO556" s="89"/>
      <c r="AP556" s="89"/>
      <c r="AQ556" s="89"/>
      <c r="AS556" s="89"/>
      <c r="AT556" s="89"/>
      <c r="AU556" s="89"/>
      <c r="AV556" s="89"/>
      <c r="AW556" s="89"/>
      <c r="AX556" s="89"/>
      <c r="AY556" s="89"/>
      <c r="AZ556" s="89"/>
      <c r="BA556" s="89"/>
      <c r="BB556" s="89"/>
      <c r="BC556" s="89"/>
      <c r="BD556" s="89"/>
      <c r="BE556" s="89"/>
      <c r="BF556" s="89"/>
      <c r="BG556" s="89"/>
      <c r="BI556" s="89"/>
      <c r="BJ556" s="89"/>
      <c r="BK556" s="89"/>
      <c r="BL556" s="89"/>
      <c r="BM556" s="89"/>
      <c r="BN556" s="89"/>
      <c r="BO556" s="89"/>
      <c r="BQ556" s="89"/>
      <c r="BR556" s="89"/>
      <c r="BS556" s="89"/>
      <c r="BT556" s="89"/>
      <c r="BU556" s="89"/>
      <c r="BV556" s="89"/>
      <c r="BW556" s="89"/>
      <c r="BX556" s="89"/>
      <c r="BY556" s="89"/>
      <c r="BZ556" s="89"/>
      <c r="CA556" s="89"/>
      <c r="CB556" s="89"/>
      <c r="CC556" s="89"/>
      <c r="CD556" s="89"/>
      <c r="CE556" s="89"/>
      <c r="CF556" s="89"/>
      <c r="CG556" s="89"/>
      <c r="CH556" s="89"/>
      <c r="CI556" s="88"/>
      <c r="CJ556" s="89"/>
      <c r="CK556" s="89"/>
      <c r="CL556" s="89"/>
      <c r="CM556" s="89"/>
      <c r="CN556" s="89"/>
      <c r="CO556" s="88"/>
      <c r="CP556" s="89"/>
      <c r="CQ556" s="89"/>
      <c r="CR556" s="89"/>
      <c r="CS556" s="89"/>
      <c r="CT556" s="89"/>
      <c r="CU556" s="89"/>
      <c r="CV556" s="88"/>
      <c r="CW556" s="89"/>
      <c r="CX556" s="89"/>
      <c r="CY556" s="89"/>
      <c r="CZ556" s="89"/>
      <c r="DA556" s="89"/>
      <c r="DB556" s="89"/>
      <c r="DD556" s="89"/>
      <c r="DE556" s="89"/>
      <c r="DF556" s="89"/>
      <c r="DG556" s="89"/>
      <c r="DH556" s="433"/>
      <c r="DI556" s="89"/>
      <c r="DJ556" s="435"/>
      <c r="DK556" s="89"/>
      <c r="DL556" s="89"/>
      <c r="DM556" s="89"/>
      <c r="DN556" s="89"/>
      <c r="DO556" s="89"/>
      <c r="DP556" s="89"/>
      <c r="DQ556" s="433"/>
      <c r="DR556" s="89"/>
      <c r="DS556" s="89"/>
      <c r="DU556" s="89"/>
      <c r="DV556" s="89"/>
      <c r="DW556" s="89"/>
      <c r="DX556" s="89"/>
      <c r="DY556" s="89"/>
    </row>
    <row r="557" spans="1:131" s="359" customFormat="1" ht="21" customHeight="1">
      <c r="A557" s="358"/>
      <c r="B557" s="729"/>
      <c r="C557" s="729"/>
      <c r="D557" s="729"/>
      <c r="E557" s="729"/>
      <c r="F557" s="729"/>
      <c r="G557" s="729"/>
      <c r="H557" s="729"/>
      <c r="I557" s="729"/>
      <c r="J557" s="729"/>
      <c r="K557" s="729"/>
      <c r="L557" s="729"/>
      <c r="M557" s="729"/>
      <c r="N557" s="729"/>
      <c r="O557" s="729"/>
      <c r="P557" s="3"/>
      <c r="Q557" s="3"/>
      <c r="R557" s="3"/>
      <c r="S557" s="3"/>
      <c r="T557" s="3"/>
      <c r="U557" s="3"/>
      <c r="V557" s="3"/>
      <c r="W557" s="3"/>
      <c r="X557" s="12"/>
      <c r="Z557" s="89"/>
      <c r="AA557" s="89"/>
      <c r="AC557" s="89"/>
      <c r="AD557" s="89"/>
      <c r="AE557" s="88"/>
      <c r="AF557" s="89"/>
      <c r="AG557" s="89"/>
      <c r="AH557" s="89"/>
      <c r="AI557" s="89"/>
      <c r="AK557" s="89"/>
      <c r="AL557" s="89"/>
      <c r="AM557" s="89"/>
      <c r="AN557" s="89"/>
      <c r="AO557" s="89"/>
      <c r="AP557" s="89"/>
      <c r="AQ557" s="89"/>
      <c r="AS557" s="89"/>
      <c r="AT557" s="89"/>
      <c r="AU557" s="89"/>
      <c r="AV557" s="89"/>
      <c r="AW557" s="89"/>
      <c r="AX557" s="89"/>
      <c r="AY557" s="89"/>
      <c r="AZ557" s="89"/>
      <c r="BA557" s="89"/>
      <c r="BB557" s="89"/>
      <c r="BC557" s="89"/>
      <c r="BD557" s="89"/>
      <c r="BE557" s="89"/>
      <c r="BF557" s="89"/>
      <c r="BG557" s="89"/>
      <c r="BI557" s="89"/>
      <c r="BJ557" s="89"/>
      <c r="BK557" s="89"/>
      <c r="BL557" s="89"/>
      <c r="BM557" s="89"/>
      <c r="BN557" s="89"/>
      <c r="BO557" s="89"/>
      <c r="BQ557" s="89"/>
      <c r="BR557" s="89"/>
      <c r="BS557" s="89"/>
      <c r="BT557" s="89"/>
      <c r="BU557" s="89"/>
      <c r="BV557" s="89"/>
      <c r="BW557" s="89"/>
      <c r="BX557" s="89"/>
      <c r="BY557" s="89"/>
      <c r="BZ557" s="89"/>
      <c r="CA557" s="89"/>
      <c r="CB557" s="89"/>
      <c r="CC557" s="89"/>
      <c r="CD557" s="89"/>
      <c r="CE557" s="89"/>
      <c r="CF557" s="89"/>
      <c r="CG557" s="89"/>
      <c r="CH557" s="89"/>
      <c r="CI557" s="88"/>
      <c r="CJ557" s="89"/>
      <c r="CK557" s="89"/>
      <c r="CL557" s="89"/>
      <c r="CM557" s="89"/>
      <c r="CN557" s="89"/>
      <c r="CO557" s="88"/>
      <c r="CP557" s="89"/>
      <c r="CQ557" s="89"/>
      <c r="CR557" s="89"/>
      <c r="CS557" s="89"/>
      <c r="CT557" s="89"/>
      <c r="CU557" s="89"/>
      <c r="CV557" s="88"/>
      <c r="CW557" s="89"/>
      <c r="CX557" s="89"/>
      <c r="CY557" s="89"/>
      <c r="CZ557" s="89"/>
      <c r="DA557" s="89"/>
      <c r="DB557" s="89"/>
      <c r="DD557" s="89"/>
      <c r="DE557" s="89"/>
      <c r="DF557" s="89"/>
      <c r="DG557" s="89"/>
      <c r="DH557" s="433"/>
      <c r="DI557" s="89"/>
      <c r="DJ557" s="435"/>
      <c r="DK557" s="89"/>
      <c r="DL557" s="89"/>
      <c r="DM557" s="89"/>
      <c r="DN557" s="89"/>
      <c r="DO557" s="89"/>
      <c r="DP557" s="89"/>
      <c r="DQ557" s="433"/>
      <c r="DR557" s="89"/>
      <c r="DS557" s="89"/>
      <c r="DU557" s="89"/>
      <c r="DV557" s="89"/>
      <c r="DW557" s="89"/>
      <c r="DX557" s="89"/>
      <c r="DY557" s="89"/>
    </row>
    <row r="558" spans="1:131" s="359" customFormat="1" ht="21" customHeight="1">
      <c r="A558" s="358" t="str">
        <f>Witney!AJ$2</f>
        <v>Witney Road Runners</v>
      </c>
      <c r="B558" s="729" t="str">
        <f>Witney!AV$1</f>
        <v>W</v>
      </c>
      <c r="C558" s="729" t="s">
        <v>71</v>
      </c>
      <c r="D558" s="729" t="str" cm="1">
        <f t="array" ref="D558">_xlfn.LET(_xlpm.x, Witney!$AL$43:$AW$43, _xlpm.y, Witney!$AL$45:$AW$60, _xlpm.z, Witney!$AJ$45:$AJ$60, IF(_xlfn.XLOOKUP($C558,_xlfn.XLOOKUP(D$494,_xlpm.x,_xlpm.y,""),_xlpm.z,"Not Declared")="", "Name not recorded",  _xlfn.XLOOKUP($C558,_xlfn.XLOOKUP(D$494,_xlpm.x,_xlpm.y,""),_xlpm.z,"Not Declared")))</f>
        <v>Not Declared</v>
      </c>
      <c r="E558" s="729" t="str" cm="1">
        <f t="array" ref="E558">_xlfn.LET(_xlpm.x, Witney!$AL$43:$AW$43, _xlpm.y, Witney!$AL$45:$AW$60, _xlpm.z, Witney!$AJ$45:$AJ$60, IF(_xlfn.XLOOKUP($C558,_xlfn.XLOOKUP(E$494,_xlpm.x,_xlpm.y,""),_xlpm.z,"Not Declared")="", "Name not recorded",  _xlfn.XLOOKUP($C558,_xlfn.XLOOKUP(E$494,_xlpm.x,_xlpm.y,""),_xlpm.z,"Not Declared")))</f>
        <v>Not Declared</v>
      </c>
      <c r="F558" s="729" t="str" cm="1">
        <f t="array" ref="F558">_xlfn.LET(_xlpm.x, Witney!$AL$43:$AW$43, _xlpm.y, Witney!$AL$45:$AW$60, _xlpm.z, Witney!$AJ$45:$AJ$60, IF(_xlfn.XLOOKUP($C558,_xlfn.XLOOKUP(F$494,_xlpm.x,_xlpm.y,""),_xlpm.z,"Not Declared")="", "Name not recorded",  _xlfn.XLOOKUP($C558,_xlfn.XLOOKUP(F$494,_xlpm.x,_xlpm.y,""),_xlpm.z,"Not Declared")))</f>
        <v>Not Declared</v>
      </c>
      <c r="G558" s="729" t="str" cm="1">
        <f t="array" ref="G558">_xlfn.LET(_xlpm.x, Witney!$AL$43:$AW$43, _xlpm.y, Witney!$AL$45:$AW$60, _xlpm.z, Witney!$AJ$45:$AJ$60, IF(_xlfn.XLOOKUP($C558,_xlfn.XLOOKUP(G$494,_xlpm.x,_xlpm.y,""),_xlpm.z,"Not Declared")="", "Name not recorded",  _xlfn.XLOOKUP($C558,_xlfn.XLOOKUP(G$494,_xlpm.x,_xlpm.y,""),_xlpm.z,"Not Declared")))</f>
        <v>Not Declared</v>
      </c>
      <c r="H558" s="729" t="str" cm="1">
        <f t="array" ref="H558">_xlfn.LET(_xlpm.x, Witney!$AL$43:$AW$43, _xlpm.y, Witney!$AL$45:$AW$60, _xlpm.z, Witney!$AJ$45:$AJ$60, IF(_xlfn.XLOOKUP($C558,_xlfn.XLOOKUP(H$494,_xlpm.x,_xlpm.y,""),_xlpm.z,"Not Declared")="", "Name not recorded",  _xlfn.XLOOKUP($C558,_xlfn.XLOOKUP(H$494,_xlpm.x,_xlpm.y,""),_xlpm.z,"Not Declared")))</f>
        <v>Not Declared</v>
      </c>
      <c r="I558" s="729" t="str" cm="1">
        <f t="array" ref="I558">_xlfn.LET(_xlpm.x, Witney!$AL$43:$AW$43, _xlpm.y, Witney!$AL$45:$AW$60, _xlpm.z, Witney!$AJ$45:$AJ$60, IF(_xlfn.XLOOKUP($C558,_xlfn.XLOOKUP(I$494,_xlpm.x,_xlpm.y,""),_xlpm.z,"Not Declared")="", "Name not recorded",  _xlfn.XLOOKUP($C558,_xlfn.XLOOKUP(I$494,_xlpm.x,_xlpm.y,""),_xlpm.z,"Not Declared")))</f>
        <v>Not Declared</v>
      </c>
      <c r="J558" s="729" t="str" cm="1">
        <f t="array" ref="J558">_xlfn.LET(_xlpm.x, Witney!$AL$43:$AW$43, _xlpm.y, Witney!$AL$45:$AW$60, _xlpm.z, Witney!$AJ$45:$AJ$60, IF(_xlfn.XLOOKUP($C558,_xlfn.XLOOKUP(J$494,_xlpm.x,_xlpm.y,""),_xlpm.z,"Not Declared")="", "Name not recorded",  _xlfn.XLOOKUP($C558,_xlfn.XLOOKUP(J$494,_xlpm.x,_xlpm.y,""),_xlpm.z,"Not Declared")))</f>
        <v>Not Declared</v>
      </c>
      <c r="K558" s="729" t="str" cm="1">
        <f t="array" ref="K558">_xlfn.LET(_xlpm.x, Witney!$AL$43:$AW$43, _xlpm.y, Witney!$AL$45:$AW$60, _xlpm.z, Witney!$AJ$45:$AJ$60, IF(_xlfn.XLOOKUP($C558,_xlfn.XLOOKUP(K$494,_xlpm.x,_xlpm.y,""),_xlpm.z,"Not Declared")="", "Name not recorded",  _xlfn.XLOOKUP($C558,_xlfn.XLOOKUP(K$494,_xlpm.x,_xlpm.y,""),_xlpm.z,"Not Declared")))</f>
        <v>Not Declared</v>
      </c>
      <c r="L558" s="729" t="str" cm="1">
        <f t="array" ref="L558">_xlfn.LET(_xlpm.x, Witney!$AL$43:$AW$43, _xlpm.y, Witney!$AL$45:$AW$60, _xlpm.z, Witney!$AJ$45:$AJ$60, IF(_xlfn.XLOOKUP($C558,_xlfn.XLOOKUP(L$494,_xlpm.x,_xlpm.y,""),_xlpm.z,"Not Declared")="", "Name not recorded",  _xlfn.XLOOKUP($C558,_xlfn.XLOOKUP(L$494,_xlpm.x,_xlpm.y,""),_xlpm.z,"Not Declared")))</f>
        <v>Not Declared</v>
      </c>
      <c r="M558" s="729" t="str" cm="1">
        <f t="array" ref="M558">_xlfn.LET(_xlpm.x, Witney!$AL$43:$AW$43, _xlpm.y, Witney!$AL$45:$AW$60, _xlpm.z, Witney!$AJ$45:$AJ$60, IF(_xlfn.XLOOKUP($C558,_xlfn.XLOOKUP(M$494,_xlpm.x,_xlpm.y,""),_xlpm.z,"Not Declared")="", "Name not recorded",  _xlfn.XLOOKUP($C558,_xlfn.XLOOKUP(M$494,_xlpm.x,_xlpm.y,""),_xlpm.z,"Not Declared")))</f>
        <v>Not Declared</v>
      </c>
      <c r="N558" s="729" t="str" cm="1">
        <f t="array" ref="N558">_xlfn.LET(_xlpm.x, Witney!$AL$43:$AW$43, _xlpm.y, Witney!$AL$45:$AW$60, _xlpm.z, Witney!$AJ$45:$AJ$60, IF(_xlfn.XLOOKUP($C558,_xlfn.XLOOKUP(N$494,_xlpm.x,_xlpm.y,""),_xlpm.z,"Not Declared")="", "Name not recorded",  _xlfn.XLOOKUP($C558,_xlfn.XLOOKUP(N$494,_xlpm.x,_xlpm.y,""),_xlpm.z,"Not Declared")))</f>
        <v>Not Declared</v>
      </c>
      <c r="O558" s="729" t="str" cm="1">
        <f t="array" ref="O558">_xlfn.LET(_xlpm.x, Witney!$AL$43:$AW$43, _xlpm.y, Witney!$AL$45:$AW$60, _xlpm.z, Witney!$AJ$45:$AJ$60, IF(_xlfn.XLOOKUP($C558,_xlfn.XLOOKUP(O$494,_xlpm.x,_xlpm.y,""),_xlpm.z,"Not Declared")="", "Name not recorded",  _xlfn.XLOOKUP($C558,_xlfn.XLOOKUP(O$494,_xlpm.x,_xlpm.y,""),_xlpm.z,"Not Declared")))</f>
        <v>Not Declared</v>
      </c>
      <c r="P558" s="729">
        <v>1</v>
      </c>
      <c r="Q558" s="729">
        <v>2</v>
      </c>
      <c r="R558" s="729">
        <v>3</v>
      </c>
      <c r="S558" s="729">
        <v>4</v>
      </c>
      <c r="T558" s="729" t="str" cm="1">
        <f t="array" ref="T558">_xlfn.LET(_xlpm.x,Witney!$AL$43:$AX$43, _xlpm.y, Witney!$AL$45:$AX$60, _xlpm.z, Witney!$AJ$45:$AJ$60, IF(_xlfn.XLOOKUP(P558,_xlfn.XLOOKUP(T$494,_xlpm.x,_xlpm.y,""),_xlpm.z,"Not Declared")="", "Name not recorded",  _xlfn.XLOOKUP(P558,_xlfn.XLOOKUP(T$494,_xlpm.x,_xlpm.y,""),_xlpm.z,"Not Declared")))</f>
        <v>Not Declared</v>
      </c>
      <c r="U558" s="729" t="str" cm="1">
        <f t="array" ref="U558">_xlfn.LET(_xlpm.x,Witney!$AL$43:$AX$43, _xlpm.y, Witney!$AL$45:$AX$60, _xlpm.z, Witney!$AJ$45:$AJ$60, IF(_xlfn.XLOOKUP(Q558,_xlfn.XLOOKUP(U$494,_xlpm.x,_xlpm.y,""),_xlpm.z,"Not Declared")="", "Name not recorded",  _xlfn.XLOOKUP(Q558,_xlfn.XLOOKUP(U$494,_xlpm.x,_xlpm.y,""),_xlpm.z,"Not Declared")))</f>
        <v>Not Declared</v>
      </c>
      <c r="V558" s="729" t="str" cm="1">
        <f t="array" ref="V558">_xlfn.LET(_xlpm.x,Witney!$AL$43:$AX$43, _xlpm.y, Witney!$AL$45:$AX$60, _xlpm.z, Witney!$AJ$45:$AJ$60, IF(_xlfn.XLOOKUP(R558,_xlfn.XLOOKUP(V$494,_xlpm.x,_xlpm.y,""),_xlpm.z,"Not Declared")="", "Name not recorded",  _xlfn.XLOOKUP(R558,_xlfn.XLOOKUP(V$494,_xlpm.x,_xlpm.y,""),_xlpm.z,"Not Declared")))</f>
        <v>Not Declared</v>
      </c>
      <c r="W558" s="729" t="str" cm="1">
        <f t="array" ref="W558">_xlfn.LET(_xlpm.x,Witney!$AL$43:$AX$43, _xlpm.y, Witney!$AL$45:$AX$60, _xlpm.z, Witney!$AJ$45:$AJ$60, IF(_xlfn.XLOOKUP(S558,_xlfn.XLOOKUP(W$494,_xlpm.x,_xlpm.y,""),_xlpm.z,"Not Declared")="", "Name not recorded",  _xlfn.XLOOKUP(S558,_xlfn.XLOOKUP(W$494,_xlpm.x,_xlpm.y,""),_xlpm.z,"Not Declared")))</f>
        <v>Not Declared</v>
      </c>
      <c r="X558" s="358" t="str">
        <f>_xlfn.TEXTJOIN(", ",,T558:W558)</f>
        <v>Not Declared, Not Declared, Not Declared, Not Declared</v>
      </c>
      <c r="Z558" s="89"/>
      <c r="AA558" s="89"/>
      <c r="AC558" s="89"/>
      <c r="AD558" s="89"/>
      <c r="AE558" s="88"/>
      <c r="AF558" s="89"/>
      <c r="AG558" s="89"/>
      <c r="AH558" s="89"/>
      <c r="AI558" s="89"/>
      <c r="AK558" s="89"/>
      <c r="AL558" s="89"/>
      <c r="AM558" s="89"/>
      <c r="AN558" s="89"/>
      <c r="AO558" s="89"/>
      <c r="AP558" s="89"/>
      <c r="AQ558" s="89"/>
      <c r="AS558" s="89"/>
      <c r="AT558" s="89"/>
      <c r="AU558" s="89"/>
      <c r="AV558" s="89"/>
      <c r="AW558" s="89"/>
      <c r="AX558" s="89"/>
      <c r="AY558" s="89"/>
      <c r="AZ558" s="89"/>
      <c r="BA558" s="89"/>
      <c r="BB558" s="89"/>
      <c r="BC558" s="89"/>
      <c r="BD558" s="89"/>
      <c r="BE558" s="89"/>
      <c r="BF558" s="89"/>
      <c r="BG558" s="89"/>
      <c r="BI558" s="89"/>
      <c r="BJ558" s="89"/>
      <c r="BK558" s="89"/>
      <c r="BL558" s="89"/>
      <c r="BM558" s="89"/>
      <c r="BN558" s="89"/>
      <c r="BO558" s="89"/>
      <c r="BQ558" s="89"/>
      <c r="BR558" s="89"/>
      <c r="BS558" s="89"/>
      <c r="BT558" s="89"/>
      <c r="BU558" s="89"/>
      <c r="BV558" s="89"/>
      <c r="BW558" s="89"/>
      <c r="BX558" s="89"/>
      <c r="BY558" s="89"/>
      <c r="BZ558" s="89"/>
      <c r="CA558" s="89"/>
      <c r="CB558" s="89"/>
      <c r="CC558" s="89"/>
      <c r="CD558" s="89"/>
      <c r="CE558" s="89"/>
      <c r="CF558" s="89"/>
      <c r="CG558" s="89"/>
      <c r="CH558" s="89"/>
      <c r="CI558" s="88"/>
      <c r="CJ558" s="89"/>
      <c r="CK558" s="89"/>
      <c r="CL558" s="89"/>
      <c r="CM558" s="89"/>
      <c r="CN558" s="89"/>
      <c r="CO558" s="88"/>
      <c r="CP558" s="89"/>
      <c r="CQ558" s="89"/>
      <c r="CR558" s="89"/>
      <c r="CS558" s="89"/>
      <c r="CT558" s="89"/>
      <c r="CU558" s="89"/>
      <c r="CV558" s="88"/>
      <c r="CW558" s="89"/>
      <c r="CX558" s="89"/>
      <c r="CY558" s="89"/>
      <c r="CZ558" s="89"/>
      <c r="DA558" s="89"/>
      <c r="DB558" s="89"/>
      <c r="DD558" s="89"/>
      <c r="DE558" s="89"/>
      <c r="DF558" s="89"/>
      <c r="DG558" s="89"/>
      <c r="DH558" s="433"/>
      <c r="DI558" s="89"/>
      <c r="DJ558" s="435"/>
      <c r="DK558" s="89"/>
      <c r="DL558" s="89"/>
      <c r="DM558" s="89"/>
      <c r="DN558" s="89"/>
      <c r="DO558" s="89"/>
      <c r="DP558" s="89"/>
      <c r="DQ558" s="433"/>
      <c r="DR558" s="89"/>
      <c r="DS558" s="89"/>
      <c r="DU558" s="89"/>
      <c r="DV558" s="89"/>
      <c r="DW558" s="89"/>
      <c r="DX558" s="89"/>
      <c r="DY558" s="89"/>
    </row>
    <row r="559" spans="1:131" s="359" customFormat="1" ht="21" customHeight="1">
      <c r="A559" s="358" t="str">
        <f>A558</f>
        <v>Witney Road Runners</v>
      </c>
      <c r="B559" s="729" t="str">
        <f>Witney!AV$2</f>
        <v>WW</v>
      </c>
      <c r="C559" s="729" t="s">
        <v>65</v>
      </c>
      <c r="D559" s="729" t="str" cm="1">
        <f t="array" ref="D559">_xlfn.LET(_xlpm.x, Witney!$AL$43:$AW$43, _xlpm.y, Witney!$AL$45:$AW$60, _xlpm.z, Witney!$AJ$45:$AJ$60, IF(_xlfn.XLOOKUP($C559,_xlfn.XLOOKUP(D$494,_xlpm.x,_xlpm.y,""),_xlpm.z,"Not Declared")="", "Name not recorded",  _xlfn.XLOOKUP($C559,_xlfn.XLOOKUP(D$494,_xlpm.x,_xlpm.y,""),_xlpm.z,"Not Declared")))</f>
        <v>Not Declared</v>
      </c>
      <c r="E559" s="729" t="str" cm="1">
        <f t="array" ref="E559">_xlfn.LET(_xlpm.x, Witney!$AL$43:$AW$43, _xlpm.y, Witney!$AL$45:$AW$60, _xlpm.z, Witney!$AJ$45:$AJ$60, IF(_xlfn.XLOOKUP($C559,_xlfn.XLOOKUP(E$494,_xlpm.x,_xlpm.y,""),_xlpm.z,"Not Declared")="", "Name not recorded",  _xlfn.XLOOKUP($C559,_xlfn.XLOOKUP(E$494,_xlpm.x,_xlpm.y,""),_xlpm.z,"Not Declared")))</f>
        <v>Not Declared</v>
      </c>
      <c r="F559" s="729" t="str" cm="1">
        <f t="array" ref="F559">_xlfn.LET(_xlpm.x, Witney!$AL$43:$AW$43, _xlpm.y, Witney!$AL$45:$AW$60, _xlpm.z, Witney!$AJ$45:$AJ$60, IF(_xlfn.XLOOKUP($C559,_xlfn.XLOOKUP(F$494,_xlpm.x,_xlpm.y,""),_xlpm.z,"Not Declared")="", "Name not recorded",  _xlfn.XLOOKUP($C559,_xlfn.XLOOKUP(F$494,_xlpm.x,_xlpm.y,""),_xlpm.z,"Not Declared")))</f>
        <v>Not Declared</v>
      </c>
      <c r="G559" s="729" t="str" cm="1">
        <f t="array" ref="G559">_xlfn.LET(_xlpm.x, Witney!$AL$43:$AW$43, _xlpm.y, Witney!$AL$45:$AW$60, _xlpm.z, Witney!$AJ$45:$AJ$60, IF(_xlfn.XLOOKUP($C559,_xlfn.XLOOKUP(G$494,_xlpm.x,_xlpm.y,""),_xlpm.z,"Not Declared")="", "Name not recorded",  _xlfn.XLOOKUP($C559,_xlfn.XLOOKUP(G$494,_xlpm.x,_xlpm.y,""),_xlpm.z,"Not Declared")))</f>
        <v>Not Declared</v>
      </c>
      <c r="H559" s="729" t="str" cm="1">
        <f t="array" ref="H559">_xlfn.LET(_xlpm.x, Witney!$AL$43:$AW$43, _xlpm.y, Witney!$AL$45:$AW$60, _xlpm.z, Witney!$AJ$45:$AJ$60, IF(_xlfn.XLOOKUP($C559,_xlfn.XLOOKUP(H$494,_xlpm.x,_xlpm.y,""),_xlpm.z,"Not Declared")="", "Name not recorded",  _xlfn.XLOOKUP($C559,_xlfn.XLOOKUP(H$494,_xlpm.x,_xlpm.y,""),_xlpm.z,"Not Declared")))</f>
        <v>Not Declared</v>
      </c>
      <c r="I559" s="729" t="str" cm="1">
        <f t="array" ref="I559">_xlfn.LET(_xlpm.x, Witney!$AL$43:$AW$43, _xlpm.y, Witney!$AL$45:$AW$60, _xlpm.z, Witney!$AJ$45:$AJ$60, IF(_xlfn.XLOOKUP($C559,_xlfn.XLOOKUP(I$494,_xlpm.x,_xlpm.y,""),_xlpm.z,"Not Declared")="", "Name not recorded",  _xlfn.XLOOKUP($C559,_xlfn.XLOOKUP(I$494,_xlpm.x,_xlpm.y,""),_xlpm.z,"Not Declared")))</f>
        <v>Not Declared</v>
      </c>
      <c r="J559" s="729" t="str" cm="1">
        <f t="array" ref="J559">_xlfn.LET(_xlpm.x, Witney!$AL$43:$AW$43, _xlpm.y, Witney!$AL$45:$AW$60, _xlpm.z, Witney!$AJ$45:$AJ$60, IF(_xlfn.XLOOKUP($C559,_xlfn.XLOOKUP(J$494,_xlpm.x,_xlpm.y,""),_xlpm.z,"Not Declared")="", "Name not recorded",  _xlfn.XLOOKUP($C559,_xlfn.XLOOKUP(J$494,_xlpm.x,_xlpm.y,""),_xlpm.z,"Not Declared")))</f>
        <v>Not Declared</v>
      </c>
      <c r="K559" s="729" t="str" cm="1">
        <f t="array" ref="K559">_xlfn.LET(_xlpm.x, Witney!$AL$43:$AW$43, _xlpm.y, Witney!$AL$45:$AW$60, _xlpm.z, Witney!$AJ$45:$AJ$60, IF(_xlfn.XLOOKUP($C559,_xlfn.XLOOKUP(K$494,_xlpm.x,_xlpm.y,""),_xlpm.z,"Not Declared")="", "Name not recorded",  _xlfn.XLOOKUP($C559,_xlfn.XLOOKUP(K$494,_xlpm.x,_xlpm.y,""),_xlpm.z,"Not Declared")))</f>
        <v>Not Declared</v>
      </c>
      <c r="L559" s="729" t="str" cm="1">
        <f t="array" ref="L559">_xlfn.LET(_xlpm.x, Witney!$AL$43:$AW$43, _xlpm.y, Witney!$AL$45:$AW$60, _xlpm.z, Witney!$AJ$45:$AJ$60, IF(_xlfn.XLOOKUP($C559,_xlfn.XLOOKUP(L$494,_xlpm.x,_xlpm.y,""),_xlpm.z,"Not Declared")="", "Name not recorded",  _xlfn.XLOOKUP($C559,_xlfn.XLOOKUP(L$494,_xlpm.x,_xlpm.y,""),_xlpm.z,"Not Declared")))</f>
        <v>Not Declared</v>
      </c>
      <c r="M559" s="729" t="str" cm="1">
        <f t="array" ref="M559">_xlfn.LET(_xlpm.x, Witney!$AL$43:$AW$43, _xlpm.y, Witney!$AL$45:$AW$60, _xlpm.z, Witney!$AJ$45:$AJ$60, IF(_xlfn.XLOOKUP($C559,_xlfn.XLOOKUP(M$494,_xlpm.x,_xlpm.y,""),_xlpm.z,"Not Declared")="", "Name not recorded",  _xlfn.XLOOKUP($C559,_xlfn.XLOOKUP(M$494,_xlpm.x,_xlpm.y,""),_xlpm.z,"Not Declared")))</f>
        <v>Not Declared</v>
      </c>
      <c r="N559" s="729" t="str" cm="1">
        <f t="array" ref="N559">_xlfn.LET(_xlpm.x, Witney!$AL$43:$AW$43, _xlpm.y, Witney!$AL$45:$AW$60, _xlpm.z, Witney!$AJ$45:$AJ$60, IF(_xlfn.XLOOKUP($C559,_xlfn.XLOOKUP(N$494,_xlpm.x,_xlpm.y,""),_xlpm.z,"Not Declared")="", "Name not recorded",  _xlfn.XLOOKUP($C559,_xlfn.XLOOKUP(N$494,_xlpm.x,_xlpm.y,""),_xlpm.z,"Not Declared")))</f>
        <v>Not Declared</v>
      </c>
      <c r="O559" s="729" t="str" cm="1">
        <f t="array" ref="O559">_xlfn.LET(_xlpm.x, Witney!$AL$43:$AW$43, _xlpm.y, Witney!$AL$45:$AW$60, _xlpm.z, Witney!$AJ$45:$AJ$60, IF(_xlfn.XLOOKUP($C559,_xlfn.XLOOKUP(O$494,_xlpm.x,_xlpm.y,""),_xlpm.z,"Not Declared")="", "Name not recorded",  _xlfn.XLOOKUP($C559,_xlfn.XLOOKUP(O$494,_xlpm.x,_xlpm.y,""),_xlpm.z,"Not Declared")))</f>
        <v>Not Declared</v>
      </c>
      <c r="P559" s="732"/>
      <c r="Q559" s="732"/>
      <c r="R559" s="732"/>
      <c r="S559" s="732"/>
      <c r="T559" s="732"/>
      <c r="U559" s="732"/>
      <c r="V559" s="732"/>
      <c r="W559" s="732"/>
      <c r="X559" s="732"/>
      <c r="Z559" s="89"/>
      <c r="AA559" s="89"/>
      <c r="AC559" s="89"/>
      <c r="AD559" s="89"/>
      <c r="AE559" s="88"/>
      <c r="AF559" s="89"/>
      <c r="AG559" s="89"/>
      <c r="AH559" s="89"/>
      <c r="AI559" s="89"/>
      <c r="AK559" s="89"/>
      <c r="AL559" s="89"/>
      <c r="AM559" s="89"/>
      <c r="AN559" s="89"/>
      <c r="AO559" s="89"/>
      <c r="AP559" s="89"/>
      <c r="AQ559" s="89"/>
      <c r="AS559" s="89"/>
      <c r="AT559" s="89"/>
      <c r="AU559" s="89"/>
      <c r="AV559" s="89"/>
      <c r="AW559" s="89"/>
      <c r="AX559" s="89"/>
      <c r="AY559" s="89"/>
      <c r="AZ559" s="89"/>
      <c r="BA559" s="89"/>
      <c r="BB559" s="89"/>
      <c r="BC559" s="89"/>
      <c r="BD559" s="89"/>
      <c r="BE559" s="89"/>
      <c r="BF559" s="89"/>
      <c r="BG559" s="89"/>
      <c r="BI559" s="89"/>
      <c r="BJ559" s="89"/>
      <c r="BK559" s="89"/>
      <c r="BL559" s="89"/>
      <c r="BM559" s="89"/>
      <c r="BN559" s="89"/>
      <c r="BO559" s="89"/>
      <c r="BQ559" s="89"/>
      <c r="BR559" s="89"/>
      <c r="BS559" s="89"/>
      <c r="BT559" s="89"/>
      <c r="BU559" s="89"/>
      <c r="BV559" s="89"/>
      <c r="BW559" s="89"/>
      <c r="BX559" s="89"/>
      <c r="BY559" s="89"/>
      <c r="BZ559" s="89"/>
      <c r="CA559" s="89"/>
      <c r="CB559" s="89"/>
      <c r="CC559" s="89"/>
      <c r="CD559" s="89"/>
      <c r="CE559" s="89"/>
      <c r="CF559" s="89"/>
      <c r="CG559" s="89"/>
      <c r="CH559" s="89"/>
      <c r="CI559" s="88"/>
      <c r="CJ559" s="89"/>
      <c r="CK559" s="89"/>
      <c r="CL559" s="89"/>
      <c r="CM559" s="89"/>
      <c r="CN559" s="89"/>
      <c r="CO559" s="88"/>
      <c r="CP559" s="89"/>
      <c r="CQ559" s="89"/>
      <c r="CR559" s="89"/>
      <c r="CS559" s="89"/>
      <c r="CT559" s="89"/>
      <c r="CU559" s="89"/>
      <c r="CV559" s="88"/>
      <c r="CW559" s="89"/>
      <c r="CX559" s="89"/>
      <c r="CY559" s="89"/>
      <c r="CZ559" s="89"/>
      <c r="DA559" s="89"/>
      <c r="DB559" s="89"/>
      <c r="DD559" s="89"/>
      <c r="DE559" s="89"/>
      <c r="DF559" s="89"/>
      <c r="DG559" s="89"/>
      <c r="DH559" s="433"/>
      <c r="DI559" s="89"/>
      <c r="DJ559" s="435"/>
      <c r="DK559" s="89"/>
      <c r="DL559" s="89"/>
      <c r="DM559" s="89"/>
      <c r="DN559" s="89"/>
      <c r="DO559" s="89"/>
      <c r="DP559" s="89"/>
      <c r="DQ559" s="433"/>
      <c r="DR559" s="89"/>
      <c r="DS559" s="89"/>
      <c r="DU559" s="89"/>
      <c r="DV559" s="89"/>
      <c r="DW559" s="89"/>
      <c r="DX559" s="89"/>
      <c r="DY559" s="89"/>
    </row>
    <row r="560" spans="1:131" s="359" customFormat="1" ht="21" customHeight="1">
      <c r="A560" s="358" t="str">
        <f t="shared" ref="A560:A565" si="61">A559</f>
        <v>Witney Road Runners</v>
      </c>
      <c r="B560" s="729"/>
      <c r="C560" s="729" t="s">
        <v>517</v>
      </c>
      <c r="D560" s="729" t="str" cm="1">
        <f t="array" ref="D560">_xlfn.LET(_xlpm.x, Witney!$AL$43:$AW$43, _xlpm.y, Witney!$AL$45:$AW$60, _xlpm.z, Witney!$AJ$45:$AJ$60, IF(_xlfn.XLOOKUP($C560,_xlfn.XLOOKUP(D$494,_xlpm.x,_xlpm.y,""),_xlpm.z,"Not Declared")="", "Name not recorded",  _xlfn.XLOOKUP($C560,_xlfn.XLOOKUP(D$494,_xlpm.x,_xlpm.y,""),_xlpm.z,"Not Declared")))</f>
        <v>Not Declared</v>
      </c>
      <c r="E560" s="729" t="str" cm="1">
        <f t="array" ref="E560">_xlfn.LET(_xlpm.x, Witney!$AL$43:$AW$43, _xlpm.y, Witney!$AL$45:$AW$60, _xlpm.z, Witney!$AJ$45:$AJ$60, IF(_xlfn.XLOOKUP($C560,_xlfn.XLOOKUP(E$494,_xlpm.x,_xlpm.y,""),_xlpm.z,"Not Declared")="", "Name not recorded",  _xlfn.XLOOKUP($C560,_xlfn.XLOOKUP(E$494,_xlpm.x,_xlpm.y,""),_xlpm.z,"Not Declared")))</f>
        <v>Not Declared</v>
      </c>
      <c r="F560" s="729" t="str" cm="1">
        <f t="array" ref="F560">_xlfn.LET(_xlpm.x, Witney!$AL$43:$AW$43, _xlpm.y, Witney!$AL$45:$AW$60, _xlpm.z, Witney!$AJ$45:$AJ$60, IF(_xlfn.XLOOKUP($C560,_xlfn.XLOOKUP(F$494,_xlpm.x,_xlpm.y,""),_xlpm.z,"Not Declared")="", "Name not recorded",  _xlfn.XLOOKUP($C560,_xlfn.XLOOKUP(F$494,_xlpm.x,_xlpm.y,""),_xlpm.z,"Not Declared")))</f>
        <v>Not Declared</v>
      </c>
      <c r="G560" s="729" t="str" cm="1">
        <f t="array" ref="G560">_xlfn.LET(_xlpm.x, Witney!$AL$43:$AW$43, _xlpm.y, Witney!$AL$45:$AW$60, _xlpm.z, Witney!$AJ$45:$AJ$60, IF(_xlfn.XLOOKUP($C560,_xlfn.XLOOKUP(G$494,_xlpm.x,_xlpm.y,""),_xlpm.z,"Not Declared")="", "Name not recorded",  _xlfn.XLOOKUP($C560,_xlfn.XLOOKUP(G$494,_xlpm.x,_xlpm.y,""),_xlpm.z,"Not Declared")))</f>
        <v>Not Declared</v>
      </c>
      <c r="H560" s="729" t="str" cm="1">
        <f t="array" ref="H560">_xlfn.LET(_xlpm.x, Witney!$AL$43:$AW$43, _xlpm.y, Witney!$AL$45:$AW$60, _xlpm.z, Witney!$AJ$45:$AJ$60, IF(_xlfn.XLOOKUP($C560,_xlfn.XLOOKUP(H$494,_xlpm.x,_xlpm.y,""),_xlpm.z,"Not Declared")="", "Name not recorded",  _xlfn.XLOOKUP($C560,_xlfn.XLOOKUP(H$494,_xlpm.x,_xlpm.y,""),_xlpm.z,"Not Declared")))</f>
        <v>Not Declared</v>
      </c>
      <c r="I560" s="729" t="str" cm="1">
        <f t="array" ref="I560">_xlfn.LET(_xlpm.x, Witney!$AL$43:$AW$43, _xlpm.y, Witney!$AL$45:$AW$60, _xlpm.z, Witney!$AJ$45:$AJ$60, IF(_xlfn.XLOOKUP($C560,_xlfn.XLOOKUP(I$494,_xlpm.x,_xlpm.y,""),_xlpm.z,"Not Declared")="", "Name not recorded",  _xlfn.XLOOKUP($C560,_xlfn.XLOOKUP(I$494,_xlpm.x,_xlpm.y,""),_xlpm.z,"Not Declared")))</f>
        <v>Not Declared</v>
      </c>
      <c r="J560" s="729" t="str" cm="1">
        <f t="array" ref="J560">_xlfn.LET(_xlpm.x, Witney!$AL$43:$AW$43, _xlpm.y, Witney!$AL$45:$AW$60, _xlpm.z, Witney!$AJ$45:$AJ$60, IF(_xlfn.XLOOKUP($C560,_xlfn.XLOOKUP(J$494,_xlpm.x,_xlpm.y,""),_xlpm.z,"Not Declared")="", "Name not recorded",  _xlfn.XLOOKUP($C560,_xlfn.XLOOKUP(J$494,_xlpm.x,_xlpm.y,""),_xlpm.z,"Not Declared")))</f>
        <v>Not Declared</v>
      </c>
      <c r="K560" s="729" t="str" cm="1">
        <f t="array" ref="K560">_xlfn.LET(_xlpm.x, Witney!$AL$43:$AW$43, _xlpm.y, Witney!$AL$45:$AW$60, _xlpm.z, Witney!$AJ$45:$AJ$60, IF(_xlfn.XLOOKUP($C560,_xlfn.XLOOKUP(K$494,_xlpm.x,_xlpm.y,""),_xlpm.z,"Not Declared")="", "Name not recorded",  _xlfn.XLOOKUP($C560,_xlfn.XLOOKUP(K$494,_xlpm.x,_xlpm.y,""),_xlpm.z,"Not Declared")))</f>
        <v>Not Declared</v>
      </c>
      <c r="L560" s="729" t="str" cm="1">
        <f t="array" ref="L560">_xlfn.LET(_xlpm.x, Witney!$AL$43:$AW$43, _xlpm.y, Witney!$AL$45:$AW$60, _xlpm.z, Witney!$AJ$45:$AJ$60, IF(_xlfn.XLOOKUP($C560,_xlfn.XLOOKUP(L$494,_xlpm.x,_xlpm.y,""),_xlpm.z,"Not Declared")="", "Name not recorded",  _xlfn.XLOOKUP($C560,_xlfn.XLOOKUP(L$494,_xlpm.x,_xlpm.y,""),_xlpm.z,"Not Declared")))</f>
        <v>Not Declared</v>
      </c>
      <c r="M560" s="729" t="str" cm="1">
        <f t="array" ref="M560">_xlfn.LET(_xlpm.x, Witney!$AL$43:$AW$43, _xlpm.y, Witney!$AL$45:$AW$60, _xlpm.z, Witney!$AJ$45:$AJ$60, IF(_xlfn.XLOOKUP($C560,_xlfn.XLOOKUP(M$494,_xlpm.x,_xlpm.y,""),_xlpm.z,"Not Declared")="", "Name not recorded",  _xlfn.XLOOKUP($C560,_xlfn.XLOOKUP(M$494,_xlpm.x,_xlpm.y,""),_xlpm.z,"Not Declared")))</f>
        <v>Not Declared</v>
      </c>
      <c r="N560" s="729" t="str" cm="1">
        <f t="array" ref="N560">_xlfn.LET(_xlpm.x, Witney!$AL$43:$AW$43, _xlpm.y, Witney!$AL$45:$AW$60, _xlpm.z, Witney!$AJ$45:$AJ$60, IF(_xlfn.XLOOKUP($C560,_xlfn.XLOOKUP(N$494,_xlpm.x,_xlpm.y,""),_xlpm.z,"Not Declared")="", "Name not recorded",  _xlfn.XLOOKUP($C560,_xlfn.XLOOKUP(N$494,_xlpm.x,_xlpm.y,""),_xlpm.z,"Not Declared")))</f>
        <v>Not Declared</v>
      </c>
      <c r="O560" s="729" t="str" cm="1">
        <f t="array" ref="O560">_xlfn.LET(_xlpm.x, Witney!$AL$43:$AW$43, _xlpm.y, Witney!$AL$45:$AW$60, _xlpm.z, Witney!$AJ$45:$AJ$60, IF(_xlfn.XLOOKUP($C560,_xlfn.XLOOKUP(O$494,_xlpm.x,_xlpm.y,""),_xlpm.z,"Not Declared")="", "Name not recorded",  _xlfn.XLOOKUP($C560,_xlfn.XLOOKUP(O$494,_xlpm.x,_xlpm.y,""),_xlpm.z,"Not Declared")))</f>
        <v>Not Declared</v>
      </c>
      <c r="P560" s="79" t="s">
        <v>517</v>
      </c>
      <c r="Q560" s="729" t="s">
        <v>319</v>
      </c>
      <c r="R560" s="729" t="s">
        <v>320</v>
      </c>
      <c r="S560" s="729" t="s">
        <v>321</v>
      </c>
      <c r="T560" s="729" t="str" cm="1">
        <f t="array" ref="T560">_xlfn.LET(_xlpm.x,Witney!$AL$43:$AX$43, _xlpm.y, Witney!$AL$45:$AX$60, _xlpm.z, Witney!$AJ$45:$AJ$60, IF(_xlfn.XLOOKUP(P560,_xlfn.XLOOKUP(T$494,_xlpm.x,_xlpm.y,""),_xlpm.z,"Not Declared")="", "Name not recorded",  _xlfn.XLOOKUP(P560,_xlfn.XLOOKUP(T$494,_xlpm.x,_xlpm.y,""),_xlpm.z,"Not Declared")))</f>
        <v>Not Declared</v>
      </c>
      <c r="U560" s="729" t="str" cm="1">
        <f t="array" ref="U560">_xlfn.LET(_xlpm.x,Witney!$AL$43:$AX$43, _xlpm.y, Witney!$AL$45:$AX$60, _xlpm.z, Witney!$AJ$45:$AJ$60, IF(_xlfn.XLOOKUP(Q560,_xlfn.XLOOKUP(U$494,_xlpm.x,_xlpm.y,""),_xlpm.z,"Not Declared")="", "Name not recorded",  _xlfn.XLOOKUP(Q560,_xlfn.XLOOKUP(U$494,_xlpm.x,_xlpm.y,""),_xlpm.z,"Not Declared")))</f>
        <v>Not Declared</v>
      </c>
      <c r="V560" s="729" t="str" cm="1">
        <f t="array" ref="V560">_xlfn.LET(_xlpm.x,Witney!$AL$43:$AX$43, _xlpm.y, Witney!$AL$45:$AX$60, _xlpm.z, Witney!$AJ$45:$AJ$60, IF(_xlfn.XLOOKUP(R560,_xlfn.XLOOKUP(V$494,_xlpm.x,_xlpm.y,""),_xlpm.z,"Not Declared")="", "Name not recorded",  _xlfn.XLOOKUP(R560,_xlfn.XLOOKUP(V$494,_xlpm.x,_xlpm.y,""),_xlpm.z,"Not Declared")))</f>
        <v>Not Declared</v>
      </c>
      <c r="W560" s="729" t="str" cm="1">
        <f t="array" ref="W560">_xlfn.LET(_xlpm.x,Witney!$AL$43:$AX$43, _xlpm.y, Witney!$AL$45:$AX$60, _xlpm.z, Witney!$AJ$45:$AJ$60, IF(_xlfn.XLOOKUP(S560,_xlfn.XLOOKUP(W$494,_xlpm.x,_xlpm.y,""),_xlpm.z,"Not Declared")="", "Name not recorded",  _xlfn.XLOOKUP(S560,_xlfn.XLOOKUP(W$494,_xlpm.x,_xlpm.y,""),_xlpm.z,"Not Declared")))</f>
        <v>Not Declared</v>
      </c>
      <c r="X560" s="358" t="str">
        <f>_xlfn.TEXTJOIN(", ",,T560:W560)</f>
        <v>Not Declared, Not Declared, Not Declared, Not Declared</v>
      </c>
      <c r="Z560" s="89"/>
      <c r="AA560" s="89"/>
      <c r="AC560" s="89"/>
      <c r="AD560" s="89"/>
      <c r="AE560" s="88"/>
      <c r="AF560" s="89"/>
      <c r="AG560" s="89"/>
      <c r="AH560" s="89"/>
      <c r="AI560" s="89"/>
      <c r="AK560" s="89"/>
      <c r="AL560" s="89"/>
      <c r="AM560" s="89"/>
      <c r="AN560" s="89"/>
      <c r="AO560" s="89"/>
      <c r="AP560" s="89"/>
      <c r="AQ560" s="89"/>
      <c r="AS560" s="89"/>
      <c r="AT560" s="89"/>
      <c r="AU560" s="89"/>
      <c r="AV560" s="89"/>
      <c r="AW560" s="89"/>
      <c r="AX560" s="89"/>
      <c r="AY560" s="89"/>
      <c r="AZ560" s="89"/>
      <c r="BA560" s="89"/>
      <c r="BB560" s="89"/>
      <c r="BC560" s="89"/>
      <c r="BD560" s="89"/>
      <c r="BE560" s="89"/>
      <c r="BF560" s="89"/>
      <c r="BG560" s="89"/>
      <c r="BI560" s="89"/>
      <c r="BJ560" s="89"/>
      <c r="BK560" s="89"/>
      <c r="BL560" s="89"/>
      <c r="BM560" s="89"/>
      <c r="BN560" s="89"/>
      <c r="BO560" s="89"/>
      <c r="BQ560" s="89"/>
      <c r="BR560" s="89"/>
      <c r="BS560" s="89"/>
      <c r="BT560" s="89"/>
      <c r="BU560" s="89"/>
      <c r="BV560" s="89"/>
      <c r="BW560" s="89"/>
      <c r="BX560" s="89"/>
      <c r="BY560" s="89"/>
      <c r="BZ560" s="89"/>
      <c r="CA560" s="89"/>
      <c r="CB560" s="89"/>
      <c r="CC560" s="89"/>
      <c r="CD560" s="89"/>
      <c r="CE560" s="89"/>
      <c r="CF560" s="89"/>
      <c r="CG560" s="89"/>
      <c r="CH560" s="89"/>
      <c r="CI560" s="88"/>
      <c r="CJ560" s="89"/>
      <c r="CK560" s="89"/>
      <c r="CL560" s="89"/>
      <c r="CM560" s="89"/>
      <c r="CN560" s="89"/>
      <c r="CO560" s="88"/>
      <c r="CP560" s="89"/>
      <c r="CQ560" s="89"/>
      <c r="CR560" s="89"/>
      <c r="CS560" s="89"/>
      <c r="CT560" s="89"/>
      <c r="CU560" s="89"/>
      <c r="CV560" s="88"/>
      <c r="CW560" s="89"/>
      <c r="CX560" s="89"/>
      <c r="CY560" s="89"/>
      <c r="CZ560" s="89"/>
      <c r="DA560" s="89"/>
      <c r="DB560" s="89"/>
      <c r="DD560" s="89"/>
      <c r="DE560" s="89"/>
      <c r="DF560" s="89"/>
      <c r="DG560" s="89"/>
      <c r="DH560" s="433"/>
      <c r="DI560" s="89"/>
      <c r="DJ560" s="435"/>
      <c r="DK560" s="89"/>
      <c r="DL560" s="89"/>
      <c r="DM560" s="89"/>
      <c r="DN560" s="89"/>
      <c r="DO560" s="89"/>
      <c r="DP560" s="89"/>
      <c r="DQ560" s="433"/>
      <c r="DR560" s="89"/>
      <c r="DS560" s="89"/>
      <c r="DU560" s="89"/>
      <c r="DV560" s="89"/>
      <c r="DW560" s="89"/>
      <c r="DX560" s="89"/>
      <c r="DY560" s="89"/>
    </row>
    <row r="561" spans="1:131" s="359" customFormat="1" ht="21" customHeight="1">
      <c r="A561" s="358" t="str">
        <f t="shared" si="61"/>
        <v>Witney Road Runners</v>
      </c>
      <c r="B561" s="729"/>
      <c r="C561" s="729" t="s">
        <v>319</v>
      </c>
      <c r="D561" s="729" t="str" cm="1">
        <f t="array" ref="D561">_xlfn.LET(_xlpm.x, Witney!$AL$43:$AW$43, _xlpm.y, Witney!$AL$45:$AW$60, _xlpm.z, Witney!$AJ$45:$AJ$60, IF(_xlfn.XLOOKUP($C561,_xlfn.XLOOKUP(D$494,_xlpm.x,_xlpm.y,""),_xlpm.z,"Not Declared")="", "Name not recorded",  _xlfn.XLOOKUP($C561,_xlfn.XLOOKUP(D$494,_xlpm.x,_xlpm.y,""),_xlpm.z,"Not Declared")))</f>
        <v>Not Declared</v>
      </c>
      <c r="E561" s="729" t="str" cm="1">
        <f t="array" ref="E561">_xlfn.LET(_xlpm.x, Witney!$AL$43:$AW$43, _xlpm.y, Witney!$AL$45:$AW$60, _xlpm.z, Witney!$AJ$45:$AJ$60, IF(_xlfn.XLOOKUP($C561,_xlfn.XLOOKUP(E$494,_xlpm.x,_xlpm.y,""),_xlpm.z,"Not Declared")="", "Name not recorded",  _xlfn.XLOOKUP($C561,_xlfn.XLOOKUP(E$494,_xlpm.x,_xlpm.y,""),_xlpm.z,"Not Declared")))</f>
        <v>Not Declared</v>
      </c>
      <c r="F561" s="729" t="str" cm="1">
        <f t="array" ref="F561">_xlfn.LET(_xlpm.x, Witney!$AL$43:$AW$43, _xlpm.y, Witney!$AL$45:$AW$60, _xlpm.z, Witney!$AJ$45:$AJ$60, IF(_xlfn.XLOOKUP($C561,_xlfn.XLOOKUP(F$494,_xlpm.x,_xlpm.y,""),_xlpm.z,"Not Declared")="", "Name not recorded",  _xlfn.XLOOKUP($C561,_xlfn.XLOOKUP(F$494,_xlpm.x,_xlpm.y,""),_xlpm.z,"Not Declared")))</f>
        <v>Not Declared</v>
      </c>
      <c r="G561" s="729" t="str" cm="1">
        <f t="array" ref="G561">_xlfn.LET(_xlpm.x, Witney!$AL$43:$AW$43, _xlpm.y, Witney!$AL$45:$AW$60, _xlpm.z, Witney!$AJ$45:$AJ$60, IF(_xlfn.XLOOKUP($C561,_xlfn.XLOOKUP(G$494,_xlpm.x,_xlpm.y,""),_xlpm.z,"Not Declared")="", "Name not recorded",  _xlfn.XLOOKUP($C561,_xlfn.XLOOKUP(G$494,_xlpm.x,_xlpm.y,""),_xlpm.z,"Not Declared")))</f>
        <v>Not Declared</v>
      </c>
      <c r="H561" s="729" t="str" cm="1">
        <f t="array" ref="H561">_xlfn.LET(_xlpm.x, Witney!$AL$43:$AW$43, _xlpm.y, Witney!$AL$45:$AW$60, _xlpm.z, Witney!$AJ$45:$AJ$60, IF(_xlfn.XLOOKUP($C561,_xlfn.XLOOKUP(H$494,_xlpm.x,_xlpm.y,""),_xlpm.z,"Not Declared")="", "Name not recorded",  _xlfn.XLOOKUP($C561,_xlfn.XLOOKUP(H$494,_xlpm.x,_xlpm.y,""),_xlpm.z,"Not Declared")))</f>
        <v>Not Declared</v>
      </c>
      <c r="I561" s="729" t="str" cm="1">
        <f t="array" ref="I561">_xlfn.LET(_xlpm.x, Witney!$AL$43:$AW$43, _xlpm.y, Witney!$AL$45:$AW$60, _xlpm.z, Witney!$AJ$45:$AJ$60, IF(_xlfn.XLOOKUP($C561,_xlfn.XLOOKUP(I$494,_xlpm.x,_xlpm.y,""),_xlpm.z,"Not Declared")="", "Name not recorded",  _xlfn.XLOOKUP($C561,_xlfn.XLOOKUP(I$494,_xlpm.x,_xlpm.y,""),_xlpm.z,"Not Declared")))</f>
        <v>Not Declared</v>
      </c>
      <c r="J561" s="729" t="str" cm="1">
        <f t="array" ref="J561">_xlfn.LET(_xlpm.x, Witney!$AL$43:$AW$43, _xlpm.y, Witney!$AL$45:$AW$60, _xlpm.z, Witney!$AJ$45:$AJ$60, IF(_xlfn.XLOOKUP($C561,_xlfn.XLOOKUP(J$494,_xlpm.x,_xlpm.y,""),_xlpm.z,"Not Declared")="", "Name not recorded",  _xlfn.XLOOKUP($C561,_xlfn.XLOOKUP(J$494,_xlpm.x,_xlpm.y,""),_xlpm.z,"Not Declared")))</f>
        <v>Not Declared</v>
      </c>
      <c r="K561" s="729" t="str" cm="1">
        <f t="array" ref="K561">_xlfn.LET(_xlpm.x, Witney!$AL$43:$AW$43, _xlpm.y, Witney!$AL$45:$AW$60, _xlpm.z, Witney!$AJ$45:$AJ$60, IF(_xlfn.XLOOKUP($C561,_xlfn.XLOOKUP(K$494,_xlpm.x,_xlpm.y,""),_xlpm.z,"Not Declared")="", "Name not recorded",  _xlfn.XLOOKUP($C561,_xlfn.XLOOKUP(K$494,_xlpm.x,_xlpm.y,""),_xlpm.z,"Not Declared")))</f>
        <v>Not Declared</v>
      </c>
      <c r="L561" s="729" t="str" cm="1">
        <f t="array" ref="L561">_xlfn.LET(_xlpm.x, Witney!$AL$43:$AW$43, _xlpm.y, Witney!$AL$45:$AW$60, _xlpm.z, Witney!$AJ$45:$AJ$60, IF(_xlfn.XLOOKUP($C561,_xlfn.XLOOKUP(L$494,_xlpm.x,_xlpm.y,""),_xlpm.z,"Not Declared")="", "Name not recorded",  _xlfn.XLOOKUP($C561,_xlfn.XLOOKUP(L$494,_xlpm.x,_xlpm.y,""),_xlpm.z,"Not Declared")))</f>
        <v>Not Declared</v>
      </c>
      <c r="M561" s="729" t="str" cm="1">
        <f t="array" ref="M561">_xlfn.LET(_xlpm.x, Witney!$AL$43:$AW$43, _xlpm.y, Witney!$AL$45:$AW$60, _xlpm.z, Witney!$AJ$45:$AJ$60, IF(_xlfn.XLOOKUP($C561,_xlfn.XLOOKUP(M$494,_xlpm.x,_xlpm.y,""),_xlpm.z,"Not Declared")="", "Name not recorded",  _xlfn.XLOOKUP($C561,_xlfn.XLOOKUP(M$494,_xlpm.x,_xlpm.y,""),_xlpm.z,"Not Declared")))</f>
        <v>Not Declared</v>
      </c>
      <c r="N561" s="729" t="str" cm="1">
        <f t="array" ref="N561">_xlfn.LET(_xlpm.x, Witney!$AL$43:$AW$43, _xlpm.y, Witney!$AL$45:$AW$60, _xlpm.z, Witney!$AJ$45:$AJ$60, IF(_xlfn.XLOOKUP($C561,_xlfn.XLOOKUP(N$494,_xlpm.x,_xlpm.y,""),_xlpm.z,"Not Declared")="", "Name not recorded",  _xlfn.XLOOKUP($C561,_xlfn.XLOOKUP(N$494,_xlpm.x,_xlpm.y,""),_xlpm.z,"Not Declared")))</f>
        <v>Not Declared</v>
      </c>
      <c r="O561" s="729" t="str" cm="1">
        <f t="array" ref="O561">_xlfn.LET(_xlpm.x, Witney!$AL$43:$AW$43, _xlpm.y, Witney!$AL$45:$AW$60, _xlpm.z, Witney!$AJ$45:$AJ$60, IF(_xlfn.XLOOKUP($C561,_xlfn.XLOOKUP(O$494,_xlpm.x,_xlpm.y,""),_xlpm.z,"Not Declared")="", "Name not recorded",  _xlfn.XLOOKUP($C561,_xlfn.XLOOKUP(O$494,_xlpm.x,_xlpm.y,""),_xlpm.z,"Not Declared")))</f>
        <v>Not Declared</v>
      </c>
      <c r="P561" s="3"/>
      <c r="Q561" s="3"/>
      <c r="R561" s="3"/>
      <c r="S561" s="3"/>
      <c r="T561" s="3"/>
      <c r="U561" s="3"/>
      <c r="V561" s="3"/>
      <c r="W561" s="3"/>
      <c r="X561" s="12"/>
      <c r="Z561" s="89"/>
      <c r="AA561" s="89"/>
      <c r="AC561" s="89"/>
      <c r="AD561" s="89"/>
      <c r="AE561" s="88"/>
      <c r="AF561" s="89"/>
      <c r="AG561" s="89"/>
      <c r="AH561" s="89"/>
      <c r="AI561" s="89"/>
      <c r="AK561" s="89"/>
      <c r="AL561" s="89"/>
      <c r="AM561" s="89"/>
      <c r="AN561" s="89"/>
      <c r="AO561" s="89"/>
      <c r="AP561" s="89"/>
      <c r="AQ561" s="89"/>
      <c r="AS561" s="89"/>
      <c r="AT561" s="89"/>
      <c r="AU561" s="89"/>
      <c r="AV561" s="89"/>
      <c r="AW561" s="89"/>
      <c r="AX561" s="89"/>
      <c r="AY561" s="89"/>
      <c r="AZ561" s="89"/>
      <c r="BA561" s="89"/>
      <c r="BB561" s="89"/>
      <c r="BC561" s="89"/>
      <c r="BD561" s="89"/>
      <c r="BE561" s="89"/>
      <c r="BF561" s="89"/>
      <c r="BG561" s="89"/>
      <c r="BI561" s="89"/>
      <c r="BJ561" s="89"/>
      <c r="BK561" s="89"/>
      <c r="BL561" s="89"/>
      <c r="BM561" s="89"/>
      <c r="BN561" s="89"/>
      <c r="BO561" s="89"/>
      <c r="BQ561" s="89"/>
      <c r="BR561" s="89"/>
      <c r="BS561" s="89"/>
      <c r="BT561" s="89"/>
      <c r="BU561" s="89"/>
      <c r="BV561" s="89"/>
      <c r="BW561" s="89"/>
      <c r="BX561" s="89"/>
      <c r="BY561" s="89"/>
      <c r="BZ561" s="89"/>
      <c r="CA561" s="89"/>
      <c r="CB561" s="89"/>
      <c r="CC561" s="89"/>
      <c r="CD561" s="89"/>
      <c r="CE561" s="89"/>
      <c r="CF561" s="89"/>
      <c r="CG561" s="89"/>
      <c r="CH561" s="89"/>
      <c r="CI561" s="88"/>
      <c r="CJ561" s="89"/>
      <c r="CK561" s="89"/>
      <c r="CL561" s="89"/>
      <c r="CM561" s="89"/>
      <c r="CN561" s="89"/>
      <c r="CO561" s="88"/>
      <c r="CP561" s="89"/>
      <c r="CQ561" s="89"/>
      <c r="CR561" s="89"/>
      <c r="CS561" s="89"/>
      <c r="CT561" s="89"/>
      <c r="CU561" s="89"/>
      <c r="CV561" s="88"/>
      <c r="CW561" s="89"/>
      <c r="CX561" s="89"/>
      <c r="CY561" s="89"/>
      <c r="CZ561" s="89"/>
      <c r="DA561" s="89"/>
      <c r="DB561" s="89"/>
      <c r="DD561" s="89"/>
      <c r="DE561" s="89"/>
      <c r="DF561" s="89"/>
      <c r="DG561" s="89"/>
      <c r="DH561" s="433"/>
      <c r="DI561" s="89"/>
      <c r="DJ561" s="435"/>
      <c r="DK561" s="89"/>
      <c r="DL561" s="89"/>
      <c r="DM561" s="89"/>
      <c r="DN561" s="89"/>
      <c r="DO561" s="89"/>
      <c r="DP561" s="89"/>
      <c r="DQ561" s="433"/>
      <c r="DR561" s="89"/>
      <c r="DS561" s="89"/>
      <c r="DU561" s="89"/>
      <c r="DV561" s="89"/>
      <c r="DW561" s="89"/>
      <c r="DX561" s="89"/>
      <c r="DY561" s="89"/>
    </row>
    <row r="562" spans="1:131" s="359" customFormat="1" ht="21" customHeight="1">
      <c r="A562" s="358" t="str">
        <f t="shared" si="61"/>
        <v>Witney Road Runners</v>
      </c>
      <c r="B562" s="729"/>
      <c r="C562" s="729" t="s">
        <v>320</v>
      </c>
      <c r="D562" s="729" t="str" cm="1">
        <f t="array" ref="D562">_xlfn.LET(_xlpm.x, Witney!$AL$43:$AW$43, _xlpm.y, Witney!$AL$45:$AW$60, _xlpm.z, Witney!$AJ$45:$AJ$60, IF(_xlfn.XLOOKUP($C562,_xlfn.XLOOKUP(D$494,_xlpm.x,_xlpm.y,""),_xlpm.z,"Not Declared")="", "Name not recorded",  _xlfn.XLOOKUP($C562,_xlfn.XLOOKUP(D$494,_xlpm.x,_xlpm.y,""),_xlpm.z,"Not Declared")))</f>
        <v>Not Declared</v>
      </c>
      <c r="E562" s="729" t="str" cm="1">
        <f t="array" ref="E562">_xlfn.LET(_xlpm.x, Witney!$AL$43:$AW$43, _xlpm.y, Witney!$AL$45:$AW$60, _xlpm.z, Witney!$AJ$45:$AJ$60, IF(_xlfn.XLOOKUP($C562,_xlfn.XLOOKUP(E$494,_xlpm.x,_xlpm.y,""),_xlpm.z,"Not Declared")="", "Name not recorded",  _xlfn.XLOOKUP($C562,_xlfn.XLOOKUP(E$494,_xlpm.x,_xlpm.y,""),_xlpm.z,"Not Declared")))</f>
        <v>Not Declared</v>
      </c>
      <c r="F562" s="729" t="str" cm="1">
        <f t="array" ref="F562">_xlfn.LET(_xlpm.x, Witney!$AL$43:$AW$43, _xlpm.y, Witney!$AL$45:$AW$60, _xlpm.z, Witney!$AJ$45:$AJ$60, IF(_xlfn.XLOOKUP($C562,_xlfn.XLOOKUP(F$494,_xlpm.x,_xlpm.y,""),_xlpm.z,"Not Declared")="", "Name not recorded",  _xlfn.XLOOKUP($C562,_xlfn.XLOOKUP(F$494,_xlpm.x,_xlpm.y,""),_xlpm.z,"Not Declared")))</f>
        <v>Not Declared</v>
      </c>
      <c r="G562" s="729" t="str" cm="1">
        <f t="array" ref="G562">_xlfn.LET(_xlpm.x, Witney!$AL$43:$AW$43, _xlpm.y, Witney!$AL$45:$AW$60, _xlpm.z, Witney!$AJ$45:$AJ$60, IF(_xlfn.XLOOKUP($C562,_xlfn.XLOOKUP(G$494,_xlpm.x,_xlpm.y,""),_xlpm.z,"Not Declared")="", "Name not recorded",  _xlfn.XLOOKUP($C562,_xlfn.XLOOKUP(G$494,_xlpm.x,_xlpm.y,""),_xlpm.z,"Not Declared")))</f>
        <v>Not Declared</v>
      </c>
      <c r="H562" s="729" t="str" cm="1">
        <f t="array" ref="H562">_xlfn.LET(_xlpm.x, Witney!$AL$43:$AW$43, _xlpm.y, Witney!$AL$45:$AW$60, _xlpm.z, Witney!$AJ$45:$AJ$60, IF(_xlfn.XLOOKUP($C562,_xlfn.XLOOKUP(H$494,_xlpm.x,_xlpm.y,""),_xlpm.z,"Not Declared")="", "Name not recorded",  _xlfn.XLOOKUP($C562,_xlfn.XLOOKUP(H$494,_xlpm.x,_xlpm.y,""),_xlpm.z,"Not Declared")))</f>
        <v>Not Declared</v>
      </c>
      <c r="I562" s="729" t="str" cm="1">
        <f t="array" ref="I562">_xlfn.LET(_xlpm.x, Witney!$AL$43:$AW$43, _xlpm.y, Witney!$AL$45:$AW$60, _xlpm.z, Witney!$AJ$45:$AJ$60, IF(_xlfn.XLOOKUP($C562,_xlfn.XLOOKUP(I$494,_xlpm.x,_xlpm.y,""),_xlpm.z,"Not Declared")="", "Name not recorded",  _xlfn.XLOOKUP($C562,_xlfn.XLOOKUP(I$494,_xlpm.x,_xlpm.y,""),_xlpm.z,"Not Declared")))</f>
        <v>Not Declared</v>
      </c>
      <c r="J562" s="729" t="str" cm="1">
        <f t="array" ref="J562">_xlfn.LET(_xlpm.x, Witney!$AL$43:$AW$43, _xlpm.y, Witney!$AL$45:$AW$60, _xlpm.z, Witney!$AJ$45:$AJ$60, IF(_xlfn.XLOOKUP($C562,_xlfn.XLOOKUP(J$494,_xlpm.x,_xlpm.y,""),_xlpm.z,"Not Declared")="", "Name not recorded",  _xlfn.XLOOKUP($C562,_xlfn.XLOOKUP(J$494,_xlpm.x,_xlpm.y,""),_xlpm.z,"Not Declared")))</f>
        <v>Not Declared</v>
      </c>
      <c r="K562" s="729" t="str" cm="1">
        <f t="array" ref="K562">_xlfn.LET(_xlpm.x, Witney!$AL$43:$AW$43, _xlpm.y, Witney!$AL$45:$AW$60, _xlpm.z, Witney!$AJ$45:$AJ$60, IF(_xlfn.XLOOKUP($C562,_xlfn.XLOOKUP(K$494,_xlpm.x,_xlpm.y,""),_xlpm.z,"Not Declared")="", "Name not recorded",  _xlfn.XLOOKUP($C562,_xlfn.XLOOKUP(K$494,_xlpm.x,_xlpm.y,""),_xlpm.z,"Not Declared")))</f>
        <v>Not Declared</v>
      </c>
      <c r="L562" s="729" t="str" cm="1">
        <f t="array" ref="L562">_xlfn.LET(_xlpm.x, Witney!$AL$43:$AW$43, _xlpm.y, Witney!$AL$45:$AW$60, _xlpm.z, Witney!$AJ$45:$AJ$60, IF(_xlfn.XLOOKUP($C562,_xlfn.XLOOKUP(L$494,_xlpm.x,_xlpm.y,""),_xlpm.z,"Not Declared")="", "Name not recorded",  _xlfn.XLOOKUP($C562,_xlfn.XLOOKUP(L$494,_xlpm.x,_xlpm.y,""),_xlpm.z,"Not Declared")))</f>
        <v>Not Declared</v>
      </c>
      <c r="M562" s="729" t="str" cm="1">
        <f t="array" ref="M562">_xlfn.LET(_xlpm.x, Witney!$AL$43:$AW$43, _xlpm.y, Witney!$AL$45:$AW$60, _xlpm.z, Witney!$AJ$45:$AJ$60, IF(_xlfn.XLOOKUP($C562,_xlfn.XLOOKUP(M$494,_xlpm.x,_xlpm.y,""),_xlpm.z,"Not Declared")="", "Name not recorded",  _xlfn.XLOOKUP($C562,_xlfn.XLOOKUP(M$494,_xlpm.x,_xlpm.y,""),_xlpm.z,"Not Declared")))</f>
        <v>Not Declared</v>
      </c>
      <c r="N562" s="729" t="str" cm="1">
        <f t="array" ref="N562">_xlfn.LET(_xlpm.x, Witney!$AL$43:$AW$43, _xlpm.y, Witney!$AL$45:$AW$60, _xlpm.z, Witney!$AJ$45:$AJ$60, IF(_xlfn.XLOOKUP($C562,_xlfn.XLOOKUP(N$494,_xlpm.x,_xlpm.y,""),_xlpm.z,"Not Declared")="", "Name not recorded",  _xlfn.XLOOKUP($C562,_xlfn.XLOOKUP(N$494,_xlpm.x,_xlpm.y,""),_xlpm.z,"Not Declared")))</f>
        <v>Not Declared</v>
      </c>
      <c r="O562" s="729" t="str" cm="1">
        <f t="array" ref="O562">_xlfn.LET(_xlpm.x, Witney!$AL$43:$AW$43, _xlpm.y, Witney!$AL$45:$AW$60, _xlpm.z, Witney!$AJ$45:$AJ$60, IF(_xlfn.XLOOKUP($C562,_xlfn.XLOOKUP(O$494,_xlpm.x,_xlpm.y,""),_xlpm.z,"Not Declared")="", "Name not recorded",  _xlfn.XLOOKUP($C562,_xlfn.XLOOKUP(O$494,_xlpm.x,_xlpm.y,""),_xlpm.z,"Not Declared")))</f>
        <v>Not Declared</v>
      </c>
      <c r="P562" s="3"/>
      <c r="Q562" s="3"/>
      <c r="R562" s="3"/>
      <c r="S562" s="3"/>
      <c r="T562" s="3"/>
      <c r="U562" s="3"/>
      <c r="V562" s="3"/>
      <c r="W562" s="3"/>
      <c r="X562" s="12"/>
      <c r="Z562" s="89"/>
      <c r="AA562" s="89"/>
      <c r="AC562" s="89"/>
      <c r="AD562" s="89"/>
      <c r="AE562" s="88"/>
      <c r="AF562" s="89"/>
      <c r="AG562" s="89"/>
      <c r="AH562" s="89"/>
      <c r="AI562" s="89"/>
      <c r="AK562" s="89"/>
      <c r="AL562" s="89"/>
      <c r="AM562" s="89"/>
      <c r="AN562" s="89"/>
      <c r="AO562" s="89"/>
      <c r="AP562" s="89"/>
      <c r="AQ562" s="89"/>
      <c r="AS562" s="89"/>
      <c r="AT562" s="89"/>
      <c r="AU562" s="89"/>
      <c r="AV562" s="89"/>
      <c r="AW562" s="89"/>
      <c r="AX562" s="89"/>
      <c r="AY562" s="89"/>
      <c r="AZ562" s="89"/>
      <c r="BA562" s="89"/>
      <c r="BB562" s="89"/>
      <c r="BC562" s="89"/>
      <c r="BD562" s="89"/>
      <c r="BE562" s="89"/>
      <c r="BF562" s="89"/>
      <c r="BG562" s="89"/>
      <c r="BI562" s="89"/>
      <c r="BJ562" s="89"/>
      <c r="BK562" s="89"/>
      <c r="BL562" s="89"/>
      <c r="BM562" s="89"/>
      <c r="BN562" s="89"/>
      <c r="BO562" s="89"/>
      <c r="BQ562" s="89"/>
      <c r="BR562" s="89"/>
      <c r="BS562" s="89"/>
      <c r="BT562" s="89"/>
      <c r="BU562" s="89"/>
      <c r="BV562" s="89"/>
      <c r="BW562" s="89"/>
      <c r="BX562" s="89"/>
      <c r="BY562" s="89"/>
      <c r="BZ562" s="89"/>
      <c r="CA562" s="89"/>
      <c r="CB562" s="89"/>
      <c r="CC562" s="89"/>
      <c r="CD562" s="89"/>
      <c r="CE562" s="89"/>
      <c r="CF562" s="89"/>
      <c r="CG562" s="89"/>
      <c r="CH562" s="89"/>
      <c r="CI562" s="88"/>
      <c r="CJ562" s="89"/>
      <c r="CK562" s="89"/>
      <c r="CL562" s="89"/>
      <c r="CM562" s="89"/>
      <c r="CN562" s="89"/>
      <c r="CO562" s="88"/>
      <c r="CP562" s="89"/>
      <c r="CQ562" s="89"/>
      <c r="CR562" s="89"/>
      <c r="CS562" s="89"/>
      <c r="CT562" s="89"/>
      <c r="CU562" s="89"/>
      <c r="CV562" s="88"/>
      <c r="CW562" s="89"/>
      <c r="CX562" s="89"/>
      <c r="CY562" s="89"/>
      <c r="CZ562" s="89"/>
      <c r="DA562" s="89"/>
      <c r="DB562" s="89"/>
      <c r="DD562" s="89"/>
      <c r="DE562" s="89"/>
      <c r="DF562" s="89"/>
      <c r="DG562" s="89"/>
      <c r="DH562" s="433"/>
      <c r="DI562" s="89"/>
      <c r="DJ562" s="435"/>
      <c r="DK562" s="89"/>
      <c r="DL562" s="89"/>
      <c r="DM562" s="89"/>
      <c r="DN562" s="89"/>
      <c r="DO562" s="89"/>
      <c r="DP562" s="89"/>
      <c r="DQ562" s="433"/>
      <c r="DR562" s="89"/>
      <c r="DS562" s="89"/>
      <c r="DU562" s="89"/>
      <c r="DV562" s="89"/>
      <c r="DW562" s="89"/>
      <c r="DX562" s="89"/>
      <c r="DY562" s="89"/>
    </row>
    <row r="563" spans="1:131" s="359" customFormat="1" ht="21" customHeight="1">
      <c r="A563" s="358" t="str">
        <f t="shared" si="61"/>
        <v>Witney Road Runners</v>
      </c>
      <c r="B563" s="729"/>
      <c r="C563" s="729" t="s">
        <v>321</v>
      </c>
      <c r="D563" s="729" t="str" cm="1">
        <f t="array" ref="D563">_xlfn.LET(_xlpm.x, Witney!$AL$43:$AW$43, _xlpm.y, Witney!$AL$45:$AW$60, _xlpm.z, Witney!$AJ$45:$AJ$60, IF(_xlfn.XLOOKUP($C563,_xlfn.XLOOKUP(D$494,_xlpm.x,_xlpm.y,""),_xlpm.z,"Not Declared")="", "Name not recorded",  _xlfn.XLOOKUP($C563,_xlfn.XLOOKUP(D$494,_xlpm.x,_xlpm.y,""),_xlpm.z,"Not Declared")))</f>
        <v>Not Declared</v>
      </c>
      <c r="E563" s="729" t="str" cm="1">
        <f t="array" ref="E563">_xlfn.LET(_xlpm.x, Witney!$AL$43:$AW$43, _xlpm.y, Witney!$AL$45:$AW$60, _xlpm.z, Witney!$AJ$45:$AJ$60, IF(_xlfn.XLOOKUP($C563,_xlfn.XLOOKUP(E$494,_xlpm.x,_xlpm.y,""),_xlpm.z,"Not Declared")="", "Name not recorded",  _xlfn.XLOOKUP($C563,_xlfn.XLOOKUP(E$494,_xlpm.x,_xlpm.y,""),_xlpm.z,"Not Declared")))</f>
        <v>Not Declared</v>
      </c>
      <c r="F563" s="729" t="str" cm="1">
        <f t="array" ref="F563">_xlfn.LET(_xlpm.x, Witney!$AL$43:$AW$43, _xlpm.y, Witney!$AL$45:$AW$60, _xlpm.z, Witney!$AJ$45:$AJ$60, IF(_xlfn.XLOOKUP($C563,_xlfn.XLOOKUP(F$494,_xlpm.x,_xlpm.y,""),_xlpm.z,"Not Declared")="", "Name not recorded",  _xlfn.XLOOKUP($C563,_xlfn.XLOOKUP(F$494,_xlpm.x,_xlpm.y,""),_xlpm.z,"Not Declared")))</f>
        <v>Not Declared</v>
      </c>
      <c r="G563" s="729" t="str" cm="1">
        <f t="array" ref="G563">_xlfn.LET(_xlpm.x, Witney!$AL$43:$AW$43, _xlpm.y, Witney!$AL$45:$AW$60, _xlpm.z, Witney!$AJ$45:$AJ$60, IF(_xlfn.XLOOKUP($C563,_xlfn.XLOOKUP(G$494,_xlpm.x,_xlpm.y,""),_xlpm.z,"Not Declared")="", "Name not recorded",  _xlfn.XLOOKUP($C563,_xlfn.XLOOKUP(G$494,_xlpm.x,_xlpm.y,""),_xlpm.z,"Not Declared")))</f>
        <v>Not Declared</v>
      </c>
      <c r="H563" s="729" t="str" cm="1">
        <f t="array" ref="H563">_xlfn.LET(_xlpm.x, Witney!$AL$43:$AW$43, _xlpm.y, Witney!$AL$45:$AW$60, _xlpm.z, Witney!$AJ$45:$AJ$60, IF(_xlfn.XLOOKUP($C563,_xlfn.XLOOKUP(H$494,_xlpm.x,_xlpm.y,""),_xlpm.z,"Not Declared")="", "Name not recorded",  _xlfn.XLOOKUP($C563,_xlfn.XLOOKUP(H$494,_xlpm.x,_xlpm.y,""),_xlpm.z,"Not Declared")))</f>
        <v>Not Declared</v>
      </c>
      <c r="I563" s="729" t="str" cm="1">
        <f t="array" ref="I563">_xlfn.LET(_xlpm.x, Witney!$AL$43:$AW$43, _xlpm.y, Witney!$AL$45:$AW$60, _xlpm.z, Witney!$AJ$45:$AJ$60, IF(_xlfn.XLOOKUP($C563,_xlfn.XLOOKUP(I$494,_xlpm.x,_xlpm.y,""),_xlpm.z,"Not Declared")="", "Name not recorded",  _xlfn.XLOOKUP($C563,_xlfn.XLOOKUP(I$494,_xlpm.x,_xlpm.y,""),_xlpm.z,"Not Declared")))</f>
        <v>Not Declared</v>
      </c>
      <c r="J563" s="729" t="str" cm="1">
        <f t="array" ref="J563">_xlfn.LET(_xlpm.x, Witney!$AL$43:$AW$43, _xlpm.y, Witney!$AL$45:$AW$60, _xlpm.z, Witney!$AJ$45:$AJ$60, IF(_xlfn.XLOOKUP($C563,_xlfn.XLOOKUP(J$494,_xlpm.x,_xlpm.y,""),_xlpm.z,"Not Declared")="", "Name not recorded",  _xlfn.XLOOKUP($C563,_xlfn.XLOOKUP(J$494,_xlpm.x,_xlpm.y,""),_xlpm.z,"Not Declared")))</f>
        <v>Not Declared</v>
      </c>
      <c r="K563" s="729" t="str" cm="1">
        <f t="array" ref="K563">_xlfn.LET(_xlpm.x, Witney!$AL$43:$AW$43, _xlpm.y, Witney!$AL$45:$AW$60, _xlpm.z, Witney!$AJ$45:$AJ$60, IF(_xlfn.XLOOKUP($C563,_xlfn.XLOOKUP(K$494,_xlpm.x,_xlpm.y,""),_xlpm.z,"Not Declared")="", "Name not recorded",  _xlfn.XLOOKUP($C563,_xlfn.XLOOKUP(K$494,_xlpm.x,_xlpm.y,""),_xlpm.z,"Not Declared")))</f>
        <v>Not Declared</v>
      </c>
      <c r="L563" s="729" t="str" cm="1">
        <f t="array" ref="L563">_xlfn.LET(_xlpm.x, Witney!$AL$43:$AW$43, _xlpm.y, Witney!$AL$45:$AW$60, _xlpm.z, Witney!$AJ$45:$AJ$60, IF(_xlfn.XLOOKUP($C563,_xlfn.XLOOKUP(L$494,_xlpm.x,_xlpm.y,""),_xlpm.z,"Not Declared")="", "Name not recorded",  _xlfn.XLOOKUP($C563,_xlfn.XLOOKUP(L$494,_xlpm.x,_xlpm.y,""),_xlpm.z,"Not Declared")))</f>
        <v>Not Declared</v>
      </c>
      <c r="M563" s="729" t="str" cm="1">
        <f t="array" ref="M563">_xlfn.LET(_xlpm.x, Witney!$AL$43:$AW$43, _xlpm.y, Witney!$AL$45:$AW$60, _xlpm.z, Witney!$AJ$45:$AJ$60, IF(_xlfn.XLOOKUP($C563,_xlfn.XLOOKUP(M$494,_xlpm.x,_xlpm.y,""),_xlpm.z,"Not Declared")="", "Name not recorded",  _xlfn.XLOOKUP($C563,_xlfn.XLOOKUP(M$494,_xlpm.x,_xlpm.y,""),_xlpm.z,"Not Declared")))</f>
        <v>Not Declared</v>
      </c>
      <c r="N563" s="729" t="str" cm="1">
        <f t="array" ref="N563">_xlfn.LET(_xlpm.x, Witney!$AL$43:$AW$43, _xlpm.y, Witney!$AL$45:$AW$60, _xlpm.z, Witney!$AJ$45:$AJ$60, IF(_xlfn.XLOOKUP($C563,_xlfn.XLOOKUP(N$494,_xlpm.x,_xlpm.y,""),_xlpm.z,"Not Declared")="", "Name not recorded",  _xlfn.XLOOKUP($C563,_xlfn.XLOOKUP(N$494,_xlpm.x,_xlpm.y,""),_xlpm.z,"Not Declared")))</f>
        <v>Not Declared</v>
      </c>
      <c r="O563" s="729" t="str" cm="1">
        <f t="array" ref="O563">_xlfn.LET(_xlpm.x, Witney!$AL$43:$AW$43, _xlpm.y, Witney!$AL$45:$AW$60, _xlpm.z, Witney!$AJ$45:$AJ$60, IF(_xlfn.XLOOKUP($C563,_xlfn.XLOOKUP(O$494,_xlpm.x,_xlpm.y,""),_xlpm.z,"Not Declared")="", "Name not recorded",  _xlfn.XLOOKUP($C563,_xlfn.XLOOKUP(O$494,_xlpm.x,_xlpm.y,""),_xlpm.z,"Not Declared")))</f>
        <v>Not Declared</v>
      </c>
      <c r="P563" s="3"/>
      <c r="Q563" s="3"/>
      <c r="R563" s="3"/>
      <c r="S563" s="3"/>
      <c r="T563" s="3"/>
      <c r="U563" s="3"/>
      <c r="V563" s="3"/>
      <c r="W563" s="3"/>
      <c r="X563" s="12"/>
      <c r="Z563" s="89"/>
      <c r="AA563" s="89"/>
      <c r="AC563" s="89"/>
      <c r="AD563" s="89"/>
      <c r="AE563" s="88"/>
      <c r="AF563" s="89"/>
      <c r="AG563" s="89"/>
      <c r="AH563" s="89"/>
      <c r="AI563" s="89"/>
      <c r="AK563" s="89"/>
      <c r="AL563" s="89"/>
      <c r="AM563" s="89"/>
      <c r="AN563" s="89"/>
      <c r="AO563" s="89"/>
      <c r="AP563" s="89"/>
      <c r="AQ563" s="89"/>
      <c r="AS563" s="89"/>
      <c r="AT563" s="89"/>
      <c r="AU563" s="89"/>
      <c r="AV563" s="89"/>
      <c r="AW563" s="89"/>
      <c r="AX563" s="89"/>
      <c r="AY563" s="89"/>
      <c r="AZ563" s="89"/>
      <c r="BA563" s="89"/>
      <c r="BB563" s="89"/>
      <c r="BC563" s="89"/>
      <c r="BD563" s="89"/>
      <c r="BE563" s="89"/>
      <c r="BF563" s="89"/>
      <c r="BG563" s="89"/>
      <c r="BI563" s="89"/>
      <c r="BJ563" s="89"/>
      <c r="BK563" s="89"/>
      <c r="BL563" s="89"/>
      <c r="BM563" s="89"/>
      <c r="BN563" s="89"/>
      <c r="BO563" s="89"/>
      <c r="BQ563" s="89"/>
      <c r="BR563" s="89"/>
      <c r="BS563" s="89"/>
      <c r="BT563" s="89"/>
      <c r="BU563" s="89"/>
      <c r="BV563" s="89"/>
      <c r="BW563" s="89"/>
      <c r="BX563" s="89"/>
      <c r="BY563" s="89"/>
      <c r="BZ563" s="89"/>
      <c r="CA563" s="89"/>
      <c r="CB563" s="89"/>
      <c r="CC563" s="89"/>
      <c r="CD563" s="89"/>
      <c r="CE563" s="89"/>
      <c r="CF563" s="89"/>
      <c r="CG563" s="89"/>
      <c r="CH563" s="89"/>
      <c r="CI563" s="88"/>
      <c r="CJ563" s="89"/>
      <c r="CK563" s="89"/>
      <c r="CL563" s="89"/>
      <c r="CM563" s="89"/>
      <c r="CN563" s="89"/>
      <c r="CO563" s="88"/>
      <c r="CP563" s="89"/>
      <c r="CQ563" s="89"/>
      <c r="CR563" s="89"/>
      <c r="CS563" s="89"/>
      <c r="CT563" s="89"/>
      <c r="CU563" s="89"/>
      <c r="CV563" s="88"/>
      <c r="CW563" s="89"/>
      <c r="CX563" s="89"/>
      <c r="CY563" s="89"/>
      <c r="CZ563" s="89"/>
      <c r="DA563" s="89"/>
      <c r="DB563" s="89"/>
      <c r="DD563" s="89"/>
      <c r="DE563" s="89"/>
      <c r="DF563" s="89"/>
      <c r="DG563" s="89"/>
      <c r="DH563" s="433"/>
      <c r="DI563" s="89"/>
      <c r="DJ563" s="435"/>
      <c r="DK563" s="89"/>
      <c r="DL563" s="89"/>
      <c r="DM563" s="89"/>
      <c r="DN563" s="89"/>
      <c r="DO563" s="89"/>
      <c r="DP563" s="89"/>
      <c r="DQ563" s="433"/>
      <c r="DR563" s="89"/>
      <c r="DS563" s="89"/>
      <c r="DU563" s="89"/>
      <c r="DV563" s="89"/>
      <c r="DW563" s="89"/>
      <c r="DX563" s="89"/>
      <c r="DY563" s="89"/>
    </row>
    <row r="564" spans="1:131" s="359" customFormat="1" ht="21" customHeight="1">
      <c r="A564" s="358" t="str">
        <f t="shared" si="61"/>
        <v>Witney Road Runners</v>
      </c>
      <c r="B564" s="729"/>
      <c r="C564" s="729" t="s">
        <v>322</v>
      </c>
      <c r="D564" s="729" t="str" cm="1">
        <f t="array" ref="D564">_xlfn.LET(_xlpm.x, Witney!$AL$43:$AW$43, _xlpm.y, Witney!$AL$45:$AW$60, _xlpm.z, Witney!$AJ$45:$AJ$60, IF(_xlfn.XLOOKUP($C564,_xlfn.XLOOKUP(D$494,_xlpm.x,_xlpm.y,""),_xlpm.z,"Not Declared")="", "Name not recorded",  _xlfn.XLOOKUP($C564,_xlfn.XLOOKUP(D$494,_xlpm.x,_xlpm.y,""),_xlpm.z,"Not Declared")))</f>
        <v>Not Declared</v>
      </c>
      <c r="E564" s="729" t="str" cm="1">
        <f t="array" ref="E564">_xlfn.LET(_xlpm.x, Witney!$AL$43:$AW$43, _xlpm.y, Witney!$AL$45:$AW$60, _xlpm.z, Witney!$AJ$45:$AJ$60, IF(_xlfn.XLOOKUP($C564,_xlfn.XLOOKUP(E$494,_xlpm.x,_xlpm.y,""),_xlpm.z,"Not Declared")="", "Name not recorded",  _xlfn.XLOOKUP($C564,_xlfn.XLOOKUP(E$494,_xlpm.x,_xlpm.y,""),_xlpm.z,"Not Declared")))</f>
        <v>Not Declared</v>
      </c>
      <c r="F564" s="729" t="str" cm="1">
        <f t="array" ref="F564">_xlfn.LET(_xlpm.x, Witney!$AL$43:$AW$43, _xlpm.y, Witney!$AL$45:$AW$60, _xlpm.z, Witney!$AJ$45:$AJ$60, IF(_xlfn.XLOOKUP($C564,_xlfn.XLOOKUP(F$494,_xlpm.x,_xlpm.y,""),_xlpm.z,"Not Declared")="", "Name not recorded",  _xlfn.XLOOKUP($C564,_xlfn.XLOOKUP(F$494,_xlpm.x,_xlpm.y,""),_xlpm.z,"Not Declared")))</f>
        <v>Not Declared</v>
      </c>
      <c r="G564" s="729" t="str" cm="1">
        <f t="array" ref="G564">_xlfn.LET(_xlpm.x, Witney!$AL$43:$AW$43, _xlpm.y, Witney!$AL$45:$AW$60, _xlpm.z, Witney!$AJ$45:$AJ$60, IF(_xlfn.XLOOKUP($C564,_xlfn.XLOOKUP(G$494,_xlpm.x,_xlpm.y,""),_xlpm.z,"Not Declared")="", "Name not recorded",  _xlfn.XLOOKUP($C564,_xlfn.XLOOKUP(G$494,_xlpm.x,_xlpm.y,""),_xlpm.z,"Not Declared")))</f>
        <v>Not Declared</v>
      </c>
      <c r="H564" s="729" t="str" cm="1">
        <f t="array" ref="H564">_xlfn.LET(_xlpm.x, Witney!$AL$43:$AW$43, _xlpm.y, Witney!$AL$45:$AW$60, _xlpm.z, Witney!$AJ$45:$AJ$60, IF(_xlfn.XLOOKUP($C564,_xlfn.XLOOKUP(H$494,_xlpm.x,_xlpm.y,""),_xlpm.z,"Not Declared")="", "Name not recorded",  _xlfn.XLOOKUP($C564,_xlfn.XLOOKUP(H$494,_xlpm.x,_xlpm.y,""),_xlpm.z,"Not Declared")))</f>
        <v>Not Declared</v>
      </c>
      <c r="I564" s="729" t="str" cm="1">
        <f t="array" ref="I564">_xlfn.LET(_xlpm.x, Witney!$AL$43:$AW$43, _xlpm.y, Witney!$AL$45:$AW$60, _xlpm.z, Witney!$AJ$45:$AJ$60, IF(_xlfn.XLOOKUP($C564,_xlfn.XLOOKUP(I$494,_xlpm.x,_xlpm.y,""),_xlpm.z,"Not Declared")="", "Name not recorded",  _xlfn.XLOOKUP($C564,_xlfn.XLOOKUP(I$494,_xlpm.x,_xlpm.y,""),_xlpm.z,"Not Declared")))</f>
        <v>Not Declared</v>
      </c>
      <c r="J564" s="729" t="str" cm="1">
        <f t="array" ref="J564">_xlfn.LET(_xlpm.x, Witney!$AL$43:$AW$43, _xlpm.y, Witney!$AL$45:$AW$60, _xlpm.z, Witney!$AJ$45:$AJ$60, IF(_xlfn.XLOOKUP($C564,_xlfn.XLOOKUP(J$494,_xlpm.x,_xlpm.y,""),_xlpm.z,"Not Declared")="", "Name not recorded",  _xlfn.XLOOKUP($C564,_xlfn.XLOOKUP(J$494,_xlpm.x,_xlpm.y,""),_xlpm.z,"Not Declared")))</f>
        <v>Not Declared</v>
      </c>
      <c r="K564" s="729" t="str" cm="1">
        <f t="array" ref="K564">_xlfn.LET(_xlpm.x, Witney!$AL$43:$AW$43, _xlpm.y, Witney!$AL$45:$AW$60, _xlpm.z, Witney!$AJ$45:$AJ$60, IF(_xlfn.XLOOKUP($C564,_xlfn.XLOOKUP(K$494,_xlpm.x,_xlpm.y,""),_xlpm.z,"Not Declared")="", "Name not recorded",  _xlfn.XLOOKUP($C564,_xlfn.XLOOKUP(K$494,_xlpm.x,_xlpm.y,""),_xlpm.z,"Not Declared")))</f>
        <v>Not Declared</v>
      </c>
      <c r="L564" s="729" t="str" cm="1">
        <f t="array" ref="L564">_xlfn.LET(_xlpm.x, Witney!$AL$43:$AW$43, _xlpm.y, Witney!$AL$45:$AW$60, _xlpm.z, Witney!$AJ$45:$AJ$60, IF(_xlfn.XLOOKUP($C564,_xlfn.XLOOKUP(L$494,_xlpm.x,_xlpm.y,""),_xlpm.z,"Not Declared")="", "Name not recorded",  _xlfn.XLOOKUP($C564,_xlfn.XLOOKUP(L$494,_xlpm.x,_xlpm.y,""),_xlpm.z,"Not Declared")))</f>
        <v>Not Declared</v>
      </c>
      <c r="M564" s="729" t="str" cm="1">
        <f t="array" ref="M564">_xlfn.LET(_xlpm.x, Witney!$AL$43:$AW$43, _xlpm.y, Witney!$AL$45:$AW$60, _xlpm.z, Witney!$AJ$45:$AJ$60, IF(_xlfn.XLOOKUP($C564,_xlfn.XLOOKUP(M$494,_xlpm.x,_xlpm.y,""),_xlpm.z,"Not Declared")="", "Name not recorded",  _xlfn.XLOOKUP($C564,_xlfn.XLOOKUP(M$494,_xlpm.x,_xlpm.y,""),_xlpm.z,"Not Declared")))</f>
        <v>Not Declared</v>
      </c>
      <c r="N564" s="729" t="str" cm="1">
        <f t="array" ref="N564">_xlfn.LET(_xlpm.x, Witney!$AL$43:$AW$43, _xlpm.y, Witney!$AL$45:$AW$60, _xlpm.z, Witney!$AJ$45:$AJ$60, IF(_xlfn.XLOOKUP($C564,_xlfn.XLOOKUP(N$494,_xlpm.x,_xlpm.y,""),_xlpm.z,"Not Declared")="", "Name not recorded",  _xlfn.XLOOKUP($C564,_xlfn.XLOOKUP(N$494,_xlpm.x,_xlpm.y,""),_xlpm.z,"Not Declared")))</f>
        <v>Not Declared</v>
      </c>
      <c r="O564" s="729" t="str" cm="1">
        <f t="array" ref="O564">_xlfn.LET(_xlpm.x, Witney!$AL$43:$AW$43, _xlpm.y, Witney!$AL$45:$AW$60, _xlpm.z, Witney!$AJ$45:$AJ$60, IF(_xlfn.XLOOKUP($C564,_xlfn.XLOOKUP(O$494,_xlpm.x,_xlpm.y,""),_xlpm.z,"Not Declared")="", "Name not recorded",  _xlfn.XLOOKUP($C564,_xlfn.XLOOKUP(O$494,_xlpm.x,_xlpm.y,""),_xlpm.z,"Not Declared")))</f>
        <v>Not Declared</v>
      </c>
      <c r="P564" s="3"/>
      <c r="Q564" s="3"/>
      <c r="R564" s="3"/>
      <c r="S564" s="3"/>
      <c r="T564" s="3"/>
      <c r="U564" s="3"/>
      <c r="V564" s="3"/>
      <c r="W564" s="3"/>
      <c r="X564" s="12"/>
      <c r="Z564" s="89"/>
      <c r="AA564" s="89"/>
      <c r="AC564" s="89"/>
      <c r="AD564" s="89"/>
      <c r="AE564" s="88"/>
      <c r="AF564" s="89"/>
      <c r="AG564" s="89"/>
      <c r="AH564" s="89"/>
      <c r="AI564" s="89"/>
      <c r="AK564" s="89"/>
      <c r="AL564" s="89"/>
      <c r="AM564" s="89"/>
      <c r="AN564" s="89"/>
      <c r="AO564" s="89"/>
      <c r="AP564" s="89"/>
      <c r="AQ564" s="89"/>
      <c r="AS564" s="89"/>
      <c r="AT564" s="89"/>
      <c r="AU564" s="89"/>
      <c r="AV564" s="89"/>
      <c r="AW564" s="89"/>
      <c r="AX564" s="89"/>
      <c r="AY564" s="89"/>
      <c r="AZ564" s="89"/>
      <c r="BA564" s="89"/>
      <c r="BB564" s="89"/>
      <c r="BC564" s="89"/>
      <c r="BD564" s="89"/>
      <c r="BE564" s="89"/>
      <c r="BF564" s="89"/>
      <c r="BG564" s="89"/>
      <c r="BI564" s="89"/>
      <c r="BJ564" s="89"/>
      <c r="BK564" s="89"/>
      <c r="BL564" s="89"/>
      <c r="BM564" s="89"/>
      <c r="BN564" s="89"/>
      <c r="BO564" s="89"/>
      <c r="BQ564" s="89"/>
      <c r="BR564" s="89"/>
      <c r="BS564" s="89"/>
      <c r="BT564" s="89"/>
      <c r="BU564" s="89"/>
      <c r="BV564" s="89"/>
      <c r="BW564" s="89"/>
      <c r="BX564" s="89"/>
      <c r="BY564" s="89"/>
      <c r="BZ564" s="89"/>
      <c r="CA564" s="89"/>
      <c r="CB564" s="89"/>
      <c r="CC564" s="89"/>
      <c r="CD564" s="89"/>
      <c r="CE564" s="89"/>
      <c r="CF564" s="89"/>
      <c r="CG564" s="89"/>
      <c r="CH564" s="89"/>
      <c r="CI564" s="88"/>
      <c r="CJ564" s="89"/>
      <c r="CK564" s="89"/>
      <c r="CL564" s="89"/>
      <c r="CM564" s="89"/>
      <c r="CN564" s="89"/>
      <c r="CO564" s="88"/>
      <c r="CP564" s="89"/>
      <c r="CQ564" s="89"/>
      <c r="CR564" s="89"/>
      <c r="CS564" s="89"/>
      <c r="CT564" s="89"/>
      <c r="CU564" s="89"/>
      <c r="CV564" s="88"/>
      <c r="CW564" s="89"/>
      <c r="CX564" s="89"/>
      <c r="CY564" s="89"/>
      <c r="CZ564" s="89"/>
      <c r="DA564" s="89"/>
      <c r="DB564" s="89"/>
      <c r="DD564" s="89"/>
      <c r="DE564" s="89"/>
      <c r="DF564" s="89"/>
      <c r="DG564" s="89"/>
      <c r="DH564" s="433"/>
      <c r="DI564" s="89"/>
      <c r="DJ564" s="435"/>
      <c r="DK564" s="89"/>
      <c r="DL564" s="89"/>
      <c r="DM564" s="89"/>
      <c r="DN564" s="89"/>
      <c r="DO564" s="89"/>
      <c r="DP564" s="89"/>
      <c r="DQ564" s="433"/>
      <c r="DR564" s="89"/>
      <c r="DS564" s="89"/>
      <c r="DU564" s="89"/>
      <c r="DV564" s="89"/>
      <c r="DW564" s="89"/>
      <c r="DX564" s="89"/>
      <c r="DY564" s="89"/>
    </row>
    <row r="565" spans="1:131" s="359" customFormat="1" ht="21" customHeight="1">
      <c r="A565" s="358" t="str">
        <f t="shared" si="61"/>
        <v>Witney Road Runners</v>
      </c>
      <c r="B565" s="729"/>
      <c r="C565" s="729" t="s">
        <v>323</v>
      </c>
      <c r="D565" s="729" t="str" cm="1">
        <f t="array" ref="D565">_xlfn.LET(_xlpm.x, Witney!$AL$43:$AW$43, _xlpm.y, Witney!$AL$45:$AW$60, _xlpm.z, Witney!$AJ$45:$AJ$60, IF(_xlfn.XLOOKUP($C565,_xlfn.XLOOKUP(D$494,_xlpm.x,_xlpm.y,""),_xlpm.z,"Not Declared")="", "Name not recorded",  _xlfn.XLOOKUP($C565,_xlfn.XLOOKUP(D$494,_xlpm.x,_xlpm.y,""),_xlpm.z,"Not Declared")))</f>
        <v>Not Declared</v>
      </c>
      <c r="E565" s="729" t="str" cm="1">
        <f t="array" ref="E565">_xlfn.LET(_xlpm.x, Witney!$AL$43:$AW$43, _xlpm.y, Witney!$AL$45:$AW$60, _xlpm.z, Witney!$AJ$45:$AJ$60, IF(_xlfn.XLOOKUP($C565,_xlfn.XLOOKUP(E$494,_xlpm.x,_xlpm.y,""),_xlpm.z,"Not Declared")="", "Name not recorded",  _xlfn.XLOOKUP($C565,_xlfn.XLOOKUP(E$494,_xlpm.x,_xlpm.y,""),_xlpm.z,"Not Declared")))</f>
        <v>Not Declared</v>
      </c>
      <c r="F565" s="729" t="str" cm="1">
        <f t="array" ref="F565">_xlfn.LET(_xlpm.x, Witney!$AL$43:$AW$43, _xlpm.y, Witney!$AL$45:$AW$60, _xlpm.z, Witney!$AJ$45:$AJ$60, IF(_xlfn.XLOOKUP($C565,_xlfn.XLOOKUP(F$494,_xlpm.x,_xlpm.y,""),_xlpm.z,"Not Declared")="", "Name not recorded",  _xlfn.XLOOKUP($C565,_xlfn.XLOOKUP(F$494,_xlpm.x,_xlpm.y,""),_xlpm.z,"Not Declared")))</f>
        <v>Not Declared</v>
      </c>
      <c r="G565" s="729" t="str" cm="1">
        <f t="array" ref="G565">_xlfn.LET(_xlpm.x, Witney!$AL$43:$AW$43, _xlpm.y, Witney!$AL$45:$AW$60, _xlpm.z, Witney!$AJ$45:$AJ$60, IF(_xlfn.XLOOKUP($C565,_xlfn.XLOOKUP(G$494,_xlpm.x,_xlpm.y,""),_xlpm.z,"Not Declared")="", "Name not recorded",  _xlfn.XLOOKUP($C565,_xlfn.XLOOKUP(G$494,_xlpm.x,_xlpm.y,""),_xlpm.z,"Not Declared")))</f>
        <v>Not Declared</v>
      </c>
      <c r="H565" s="729" t="str" cm="1">
        <f t="array" ref="H565">_xlfn.LET(_xlpm.x, Witney!$AL$43:$AW$43, _xlpm.y, Witney!$AL$45:$AW$60, _xlpm.z, Witney!$AJ$45:$AJ$60, IF(_xlfn.XLOOKUP($C565,_xlfn.XLOOKUP(H$494,_xlpm.x,_xlpm.y,""),_xlpm.z,"Not Declared")="", "Name not recorded",  _xlfn.XLOOKUP($C565,_xlfn.XLOOKUP(H$494,_xlpm.x,_xlpm.y,""),_xlpm.z,"Not Declared")))</f>
        <v>Not Declared</v>
      </c>
      <c r="I565" s="729" t="str" cm="1">
        <f t="array" ref="I565">_xlfn.LET(_xlpm.x, Witney!$AL$43:$AW$43, _xlpm.y, Witney!$AL$45:$AW$60, _xlpm.z, Witney!$AJ$45:$AJ$60, IF(_xlfn.XLOOKUP($C565,_xlfn.XLOOKUP(I$494,_xlpm.x,_xlpm.y,""),_xlpm.z,"Not Declared")="", "Name not recorded",  _xlfn.XLOOKUP($C565,_xlfn.XLOOKUP(I$494,_xlpm.x,_xlpm.y,""),_xlpm.z,"Not Declared")))</f>
        <v>Not Declared</v>
      </c>
      <c r="J565" s="729" t="str" cm="1">
        <f t="array" ref="J565">_xlfn.LET(_xlpm.x, Witney!$AL$43:$AW$43, _xlpm.y, Witney!$AL$45:$AW$60, _xlpm.z, Witney!$AJ$45:$AJ$60, IF(_xlfn.XLOOKUP($C565,_xlfn.XLOOKUP(J$494,_xlpm.x,_xlpm.y,""),_xlpm.z,"Not Declared")="", "Name not recorded",  _xlfn.XLOOKUP($C565,_xlfn.XLOOKUP(J$494,_xlpm.x,_xlpm.y,""),_xlpm.z,"Not Declared")))</f>
        <v>Not Declared</v>
      </c>
      <c r="K565" s="729" t="str" cm="1">
        <f t="array" ref="K565">_xlfn.LET(_xlpm.x, Witney!$AL$43:$AW$43, _xlpm.y, Witney!$AL$45:$AW$60, _xlpm.z, Witney!$AJ$45:$AJ$60, IF(_xlfn.XLOOKUP($C565,_xlfn.XLOOKUP(K$494,_xlpm.x,_xlpm.y,""),_xlpm.z,"Not Declared")="", "Name not recorded",  _xlfn.XLOOKUP($C565,_xlfn.XLOOKUP(K$494,_xlpm.x,_xlpm.y,""),_xlpm.z,"Not Declared")))</f>
        <v>Not Declared</v>
      </c>
      <c r="L565" s="729" t="str" cm="1">
        <f t="array" ref="L565">_xlfn.LET(_xlpm.x, Witney!$AL$43:$AW$43, _xlpm.y, Witney!$AL$45:$AW$60, _xlpm.z, Witney!$AJ$45:$AJ$60, IF(_xlfn.XLOOKUP($C565,_xlfn.XLOOKUP(L$494,_xlpm.x,_xlpm.y,""),_xlpm.z,"Not Declared")="", "Name not recorded",  _xlfn.XLOOKUP($C565,_xlfn.XLOOKUP(L$494,_xlpm.x,_xlpm.y,""),_xlpm.z,"Not Declared")))</f>
        <v>Not Declared</v>
      </c>
      <c r="M565" s="729" t="str" cm="1">
        <f t="array" ref="M565">_xlfn.LET(_xlpm.x, Witney!$AL$43:$AW$43, _xlpm.y, Witney!$AL$45:$AW$60, _xlpm.z, Witney!$AJ$45:$AJ$60, IF(_xlfn.XLOOKUP($C565,_xlfn.XLOOKUP(M$494,_xlpm.x,_xlpm.y,""),_xlpm.z,"Not Declared")="", "Name not recorded",  _xlfn.XLOOKUP($C565,_xlfn.XLOOKUP(M$494,_xlpm.x,_xlpm.y,""),_xlpm.z,"Not Declared")))</f>
        <v>Not Declared</v>
      </c>
      <c r="N565" s="729" t="str" cm="1">
        <f t="array" ref="N565">_xlfn.LET(_xlpm.x, Witney!$AL$43:$AW$43, _xlpm.y, Witney!$AL$45:$AW$60, _xlpm.z, Witney!$AJ$45:$AJ$60, IF(_xlfn.XLOOKUP($C565,_xlfn.XLOOKUP(N$494,_xlpm.x,_xlpm.y,""),_xlpm.z,"Not Declared")="", "Name not recorded",  _xlfn.XLOOKUP($C565,_xlfn.XLOOKUP(N$494,_xlpm.x,_xlpm.y,""),_xlpm.z,"Not Declared")))</f>
        <v>Not Declared</v>
      </c>
      <c r="O565" s="729" t="str" cm="1">
        <f t="array" ref="O565">_xlfn.LET(_xlpm.x, Witney!$AL$43:$AW$43, _xlpm.y, Witney!$AL$45:$AW$60, _xlpm.z, Witney!$AJ$45:$AJ$60, IF(_xlfn.XLOOKUP($C565,_xlfn.XLOOKUP(O$494,_xlpm.x,_xlpm.y,""),_xlpm.z,"Not Declared")="", "Name not recorded",  _xlfn.XLOOKUP($C565,_xlfn.XLOOKUP(O$494,_xlpm.x,_xlpm.y,""),_xlpm.z,"Not Declared")))</f>
        <v>Not Declared</v>
      </c>
      <c r="P565" s="3"/>
      <c r="Q565" s="3"/>
      <c r="R565" s="3"/>
      <c r="S565" s="3"/>
      <c r="T565" s="3"/>
      <c r="U565" s="3"/>
      <c r="V565" s="3"/>
      <c r="W565" s="3"/>
      <c r="X565" s="12"/>
      <c r="Z565" s="89"/>
      <c r="AA565" s="89"/>
      <c r="AC565" s="89"/>
      <c r="AD565" s="89"/>
      <c r="AE565" s="88"/>
      <c r="AF565" s="89"/>
      <c r="AG565" s="89"/>
      <c r="AH565" s="89"/>
      <c r="AI565" s="89"/>
      <c r="AK565" s="89"/>
      <c r="AL565" s="89"/>
      <c r="AM565" s="89"/>
      <c r="AN565" s="89"/>
      <c r="AO565" s="89"/>
      <c r="AP565" s="89"/>
      <c r="AQ565" s="89"/>
      <c r="AS565" s="89"/>
      <c r="AT565" s="89"/>
      <c r="AU565" s="89"/>
      <c r="AV565" s="89"/>
      <c r="AW565" s="89"/>
      <c r="AX565" s="89"/>
      <c r="AY565" s="89"/>
      <c r="AZ565" s="89"/>
      <c r="BA565" s="89"/>
      <c r="BB565" s="89"/>
      <c r="BC565" s="89"/>
      <c r="BD565" s="89"/>
      <c r="BE565" s="89"/>
      <c r="BF565" s="89"/>
      <c r="BG565" s="89"/>
      <c r="BI565" s="89"/>
      <c r="BJ565" s="89"/>
      <c r="BK565" s="89"/>
      <c r="BL565" s="89"/>
      <c r="BM565" s="89"/>
      <c r="BN565" s="89"/>
      <c r="BO565" s="89"/>
      <c r="BQ565" s="89"/>
      <c r="BR565" s="89"/>
      <c r="BS565" s="89"/>
      <c r="BT565" s="89"/>
      <c r="BU565" s="89"/>
      <c r="BV565" s="89"/>
      <c r="BW565" s="89"/>
      <c r="BX565" s="89"/>
      <c r="BY565" s="89"/>
      <c r="BZ565" s="89"/>
      <c r="CA565" s="89"/>
      <c r="CB565" s="89"/>
      <c r="CC565" s="89"/>
      <c r="CD565" s="89"/>
      <c r="CE565" s="89"/>
      <c r="CF565" s="89"/>
      <c r="CG565" s="89"/>
      <c r="CH565" s="89"/>
      <c r="CI565" s="88"/>
      <c r="CJ565" s="89"/>
      <c r="CK565" s="89"/>
      <c r="CL565" s="89"/>
      <c r="CM565" s="89"/>
      <c r="CN565" s="89"/>
      <c r="CO565" s="88"/>
      <c r="CP565" s="89"/>
      <c r="CQ565" s="89"/>
      <c r="CR565" s="89"/>
      <c r="CS565" s="89"/>
      <c r="CT565" s="89"/>
      <c r="CU565" s="89"/>
      <c r="CV565" s="88"/>
      <c r="CW565" s="89"/>
      <c r="CX565" s="89"/>
      <c r="CY565" s="89"/>
      <c r="CZ565" s="89"/>
      <c r="DA565" s="89"/>
      <c r="DB565" s="89"/>
      <c r="DD565" s="89"/>
      <c r="DE565" s="89"/>
      <c r="DF565" s="89"/>
      <c r="DG565" s="89"/>
      <c r="DH565" s="433"/>
      <c r="DI565" s="89"/>
      <c r="DJ565" s="435"/>
      <c r="DK565" s="89"/>
      <c r="DL565" s="89"/>
      <c r="DM565" s="89"/>
      <c r="DN565" s="89"/>
      <c r="DO565" s="89"/>
      <c r="DP565" s="89"/>
      <c r="DQ565" s="433"/>
      <c r="DR565" s="89"/>
      <c r="DS565" s="89"/>
      <c r="DU565" s="89"/>
      <c r="DV565" s="89"/>
      <c r="DW565" s="89"/>
      <c r="DX565" s="89"/>
      <c r="DY565" s="89"/>
    </row>
    <row r="566" spans="1:131" s="359" customFormat="1" ht="21" customHeight="1">
      <c r="A566" s="358"/>
      <c r="B566" s="729"/>
      <c r="C566" s="729"/>
      <c r="D566" s="729"/>
      <c r="E566" s="729"/>
      <c r="F566" s="729"/>
      <c r="G566" s="729"/>
      <c r="H566" s="729"/>
      <c r="I566" s="729"/>
      <c r="J566" s="729"/>
      <c r="K566" s="729"/>
      <c r="L566" s="729"/>
      <c r="M566" s="729"/>
      <c r="N566" s="729"/>
      <c r="O566" s="729"/>
      <c r="P566" s="3"/>
      <c r="Q566" s="3"/>
      <c r="R566" s="3"/>
      <c r="S566" s="3"/>
      <c r="T566" s="3"/>
      <c r="U566" s="3"/>
      <c r="V566" s="3"/>
      <c r="W566" s="3"/>
      <c r="X566" s="12"/>
      <c r="Z566" s="89"/>
      <c r="AA566" s="89"/>
      <c r="AC566" s="89"/>
      <c r="AD566" s="89"/>
      <c r="AE566" s="88"/>
      <c r="AF566" s="89"/>
      <c r="AG566" s="89"/>
      <c r="AH566" s="89"/>
      <c r="AI566" s="89"/>
      <c r="AK566" s="89"/>
      <c r="AL566" s="89"/>
      <c r="AM566" s="89"/>
      <c r="AN566" s="89"/>
      <c r="AO566" s="89"/>
      <c r="AP566" s="89"/>
      <c r="AQ566" s="89"/>
      <c r="AS566" s="89"/>
      <c r="AT566" s="89"/>
      <c r="AU566" s="89"/>
      <c r="AV566" s="89"/>
      <c r="AW566" s="89"/>
      <c r="AX566" s="89"/>
      <c r="AY566" s="89"/>
      <c r="AZ566" s="89"/>
      <c r="BA566" s="89"/>
      <c r="BB566" s="89"/>
      <c r="BC566" s="89"/>
      <c r="BD566" s="89"/>
      <c r="BE566" s="89"/>
      <c r="BF566" s="89"/>
      <c r="BG566" s="89"/>
      <c r="BI566" s="89"/>
      <c r="BJ566" s="89"/>
      <c r="BK566" s="89"/>
      <c r="BL566" s="89"/>
      <c r="BM566" s="89"/>
      <c r="BN566" s="89"/>
      <c r="BO566" s="89"/>
      <c r="BQ566" s="89"/>
      <c r="BR566" s="89"/>
      <c r="BS566" s="89"/>
      <c r="BT566" s="89"/>
      <c r="BU566" s="89"/>
      <c r="BV566" s="89"/>
      <c r="BW566" s="89"/>
      <c r="BX566" s="89"/>
      <c r="BY566" s="89"/>
      <c r="BZ566" s="89"/>
      <c r="CA566" s="89"/>
      <c r="CB566" s="89"/>
      <c r="CC566" s="89"/>
      <c r="CD566" s="89"/>
      <c r="CE566" s="89"/>
      <c r="CF566" s="89"/>
      <c r="CG566" s="89"/>
      <c r="CH566" s="89"/>
      <c r="CI566" s="88"/>
      <c r="CJ566" s="89"/>
      <c r="CK566" s="89"/>
      <c r="CL566" s="89"/>
      <c r="CM566" s="89"/>
      <c r="CN566" s="89"/>
      <c r="CO566" s="88"/>
      <c r="CP566" s="89"/>
      <c r="CQ566" s="89"/>
      <c r="CR566" s="89"/>
      <c r="CS566" s="89"/>
      <c r="CT566" s="89"/>
      <c r="CU566" s="89"/>
      <c r="CV566" s="88"/>
      <c r="CW566" s="89"/>
      <c r="CX566" s="89"/>
      <c r="CY566" s="89"/>
      <c r="CZ566" s="89"/>
      <c r="DA566" s="89"/>
      <c r="DB566" s="89"/>
      <c r="DD566" s="89"/>
      <c r="DE566" s="89"/>
      <c r="DF566" s="89"/>
      <c r="DG566" s="89"/>
      <c r="DH566" s="433"/>
      <c r="DI566" s="89"/>
      <c r="DJ566" s="435"/>
      <c r="DK566" s="89"/>
      <c r="DL566" s="89"/>
      <c r="DM566" s="89"/>
      <c r="DN566" s="89"/>
      <c r="DO566" s="89"/>
      <c r="DP566" s="89"/>
      <c r="DQ566" s="433"/>
      <c r="DR566" s="89"/>
      <c r="DS566" s="89"/>
      <c r="DU566" s="89"/>
      <c r="DV566" s="89"/>
      <c r="DW566" s="89"/>
      <c r="DX566" s="89"/>
      <c r="DY566" s="89"/>
    </row>
    <row r="567" spans="1:131" s="359" customFormat="1" ht="21" customHeight="1">
      <c r="A567" s="358" t="str">
        <f>'Great Milton'!AJ$2</f>
        <v>Great Milton AC</v>
      </c>
      <c r="B567" s="729" t="str">
        <f>'Great Milton'!AV$1</f>
        <v>!</v>
      </c>
      <c r="C567" s="729" t="s">
        <v>71</v>
      </c>
      <c r="D567" s="729" t="str" cm="1">
        <f t="array" ref="D567">_xlfn.LET(_xlpm.x, 'Great Milton'!$AL$43:$AW$43, _xlpm.y, 'Great Milton'!$AL$45:$AW$60, _xlpm.z, 'Great Milton'!$AJ$45:$AJ$60, IF(_xlfn.XLOOKUP($C567,_xlfn.XLOOKUP(D$494,_xlpm.x,_xlpm.y,""),_xlpm.z,"Not Declared")="", "Name not recorded",  _xlfn.XLOOKUP($C567,_xlfn.XLOOKUP(D$494,_xlpm.x,_xlpm.y,""),_xlpm.z,"Not Declared")))</f>
        <v>Not Declared</v>
      </c>
      <c r="E567" s="729" t="str" cm="1">
        <f t="array" ref="E567">_xlfn.LET(_xlpm.x, 'Great Milton'!$AL$43:$AW$43, _xlpm.y, 'Great Milton'!$AL$45:$AW$60, _xlpm.z, 'Great Milton'!$AJ$45:$AJ$60, IF(_xlfn.XLOOKUP($C567,_xlfn.XLOOKUP(E$494,_xlpm.x,_xlpm.y,""),_xlpm.z,"Not Declared")="", "Name not recorded",  _xlfn.XLOOKUP($C567,_xlfn.XLOOKUP(E$494,_xlpm.x,_xlpm.y,""),_xlpm.z,"Not Declared")))</f>
        <v>Not Declared</v>
      </c>
      <c r="F567" s="729" t="str" cm="1">
        <f t="array" ref="F567">_xlfn.LET(_xlpm.x, 'Great Milton'!$AL$43:$AW$43, _xlpm.y, 'Great Milton'!$AL$45:$AW$60, _xlpm.z, 'Great Milton'!$AJ$45:$AJ$60, IF(_xlfn.XLOOKUP($C567,_xlfn.XLOOKUP(F$494,_xlpm.x,_xlpm.y,""),_xlpm.z,"Not Declared")="", "Name not recorded",  _xlfn.XLOOKUP($C567,_xlfn.XLOOKUP(F$494,_xlpm.x,_xlpm.y,""),_xlpm.z,"Not Declared")))</f>
        <v>Not Declared</v>
      </c>
      <c r="G567" s="729" t="str" cm="1">
        <f t="array" ref="G567">_xlfn.LET(_xlpm.x, 'Great Milton'!$AL$43:$AW$43, _xlpm.y, 'Great Milton'!$AL$45:$AW$60, _xlpm.z, 'Great Milton'!$AJ$45:$AJ$60, IF(_xlfn.XLOOKUP($C567,_xlfn.XLOOKUP(G$494,_xlpm.x,_xlpm.y,""),_xlpm.z,"Not Declared")="", "Name not recorded",  _xlfn.XLOOKUP($C567,_xlfn.XLOOKUP(G$494,_xlpm.x,_xlpm.y,""),_xlpm.z,"Not Declared")))</f>
        <v>Not Declared</v>
      </c>
      <c r="H567" s="729" t="str" cm="1">
        <f t="array" ref="H567">_xlfn.LET(_xlpm.x, 'Great Milton'!$AL$43:$AW$43, _xlpm.y, 'Great Milton'!$AL$45:$AW$60, _xlpm.z, 'Great Milton'!$AJ$45:$AJ$60, IF(_xlfn.XLOOKUP($C567,_xlfn.XLOOKUP(H$494,_xlpm.x,_xlpm.y,""),_xlpm.z,"Not Declared")="", "Name not recorded",  _xlfn.XLOOKUP($C567,_xlfn.XLOOKUP(H$494,_xlpm.x,_xlpm.y,""),_xlpm.z,"Not Declared")))</f>
        <v>Not Declared</v>
      </c>
      <c r="I567" s="729" t="str" cm="1">
        <f t="array" ref="I567">_xlfn.LET(_xlpm.x, 'Great Milton'!$AL$43:$AW$43, _xlpm.y, 'Great Milton'!$AL$45:$AW$60, _xlpm.z, 'Great Milton'!$AJ$45:$AJ$60, IF(_xlfn.XLOOKUP($C567,_xlfn.XLOOKUP(I$494,_xlpm.x,_xlpm.y,""),_xlpm.z,"Not Declared")="", "Name not recorded",  _xlfn.XLOOKUP($C567,_xlfn.XLOOKUP(I$494,_xlpm.x,_xlpm.y,""),_xlpm.z,"Not Declared")))</f>
        <v>Not Declared</v>
      </c>
      <c r="J567" s="729" t="str" cm="1">
        <f t="array" ref="J567">_xlfn.LET(_xlpm.x, 'Great Milton'!$AL$43:$AW$43, _xlpm.y, 'Great Milton'!$AL$45:$AW$60, _xlpm.z, 'Great Milton'!$AJ$45:$AJ$60, IF(_xlfn.XLOOKUP($C567,_xlfn.XLOOKUP(J$494,_xlpm.x,_xlpm.y,""),_xlpm.z,"Not Declared")="", "Name not recorded",  _xlfn.XLOOKUP($C567,_xlfn.XLOOKUP(J$494,_xlpm.x,_xlpm.y,""),_xlpm.z,"Not Declared")))</f>
        <v>Not Declared</v>
      </c>
      <c r="K567" s="729" t="str" cm="1">
        <f t="array" ref="K567">_xlfn.LET(_xlpm.x, 'Great Milton'!$AL$43:$AW$43, _xlpm.y, 'Great Milton'!$AL$45:$AW$60, _xlpm.z, 'Great Milton'!$AJ$45:$AJ$60, IF(_xlfn.XLOOKUP($C567,_xlfn.XLOOKUP(K$494,_xlpm.x,_xlpm.y,""),_xlpm.z,"Not Declared")="", "Name not recorded",  _xlfn.XLOOKUP($C567,_xlfn.XLOOKUP(K$494,_xlpm.x,_xlpm.y,""),_xlpm.z,"Not Declared")))</f>
        <v>Not Declared</v>
      </c>
      <c r="L567" s="729" t="str" cm="1">
        <f t="array" ref="L567">_xlfn.LET(_xlpm.x, 'Great Milton'!$AL$43:$AW$43, _xlpm.y, 'Great Milton'!$AL$45:$AW$60, _xlpm.z, 'Great Milton'!$AJ$45:$AJ$60, IF(_xlfn.XLOOKUP($C567,_xlfn.XLOOKUP(L$494,_xlpm.x,_xlpm.y,""),_xlpm.z,"Not Declared")="", "Name not recorded",  _xlfn.XLOOKUP($C567,_xlfn.XLOOKUP(L$494,_xlpm.x,_xlpm.y,""),_xlpm.z,"Not Declared")))</f>
        <v>Not Declared</v>
      </c>
      <c r="M567" s="729" t="str" cm="1">
        <f t="array" ref="M567">_xlfn.LET(_xlpm.x, 'Great Milton'!$AL$43:$AW$43, _xlpm.y, 'Great Milton'!$AL$45:$AW$60, _xlpm.z, 'Great Milton'!$AJ$45:$AJ$60, IF(_xlfn.XLOOKUP($C567,_xlfn.XLOOKUP(M$494,_xlpm.x,_xlpm.y,""),_xlpm.z,"Not Declared")="", "Name not recorded",  _xlfn.XLOOKUP($C567,_xlfn.XLOOKUP(M$494,_xlpm.x,_xlpm.y,""),_xlpm.z,"Not Declared")))</f>
        <v>Not Declared</v>
      </c>
      <c r="N567" s="729" t="str" cm="1">
        <f t="array" ref="N567">_xlfn.LET(_xlpm.x, 'Great Milton'!$AL$43:$AW$43, _xlpm.y, 'Great Milton'!$AL$45:$AW$60, _xlpm.z, 'Great Milton'!$AJ$45:$AJ$60, IF(_xlfn.XLOOKUP($C567,_xlfn.XLOOKUP(N$494,_xlpm.x,_xlpm.y,""),_xlpm.z,"Not Declared")="", "Name not recorded",  _xlfn.XLOOKUP($C567,_xlfn.XLOOKUP(N$494,_xlpm.x,_xlpm.y,""),_xlpm.z,"Not Declared")))</f>
        <v>Not Declared</v>
      </c>
      <c r="O567" s="729" t="str" cm="1">
        <f t="array" ref="O567">_xlfn.LET(_xlpm.x, 'Great Milton'!$AL$43:$AW$43, _xlpm.y, 'Great Milton'!$AL$45:$AW$60, _xlpm.z, 'Great Milton'!$AJ$45:$AJ$60, IF(_xlfn.XLOOKUP($C567,_xlfn.XLOOKUP(O$494,_xlpm.x,_xlpm.y,""),_xlpm.z,"Not Declared")="", "Name not recorded",  _xlfn.XLOOKUP($C567,_xlfn.XLOOKUP(O$494,_xlpm.x,_xlpm.y,""),_xlpm.z,"Not Declared")))</f>
        <v>Not Declared</v>
      </c>
      <c r="P567" s="732"/>
      <c r="Q567" s="732"/>
      <c r="R567" s="732"/>
      <c r="S567" s="732"/>
      <c r="T567" s="732"/>
      <c r="U567" s="732"/>
      <c r="V567" s="732"/>
      <c r="W567" s="732"/>
      <c r="X567" s="732"/>
      <c r="Z567" s="89"/>
      <c r="AA567" s="89"/>
      <c r="AC567" s="89"/>
      <c r="AD567" s="89"/>
      <c r="AE567" s="88"/>
      <c r="AF567" s="89"/>
      <c r="AG567" s="89"/>
      <c r="AH567" s="89"/>
      <c r="AI567" s="89"/>
      <c r="AK567" s="89"/>
      <c r="AL567" s="89"/>
      <c r="AM567" s="89"/>
      <c r="AN567" s="89"/>
      <c r="AO567" s="89"/>
      <c r="AP567" s="89"/>
      <c r="AQ567" s="89"/>
      <c r="AS567" s="89"/>
      <c r="AT567" s="89"/>
      <c r="AU567" s="89"/>
      <c r="AV567" s="89"/>
      <c r="AW567" s="89"/>
      <c r="AX567" s="89"/>
      <c r="AY567" s="89"/>
      <c r="AZ567" s="89"/>
      <c r="BA567" s="89"/>
      <c r="BB567" s="89"/>
      <c r="BC567" s="89"/>
      <c r="BD567" s="89"/>
      <c r="BE567" s="89"/>
      <c r="BF567" s="89"/>
      <c r="BG567" s="89"/>
      <c r="BI567" s="89"/>
      <c r="BJ567" s="89"/>
      <c r="BK567" s="89"/>
      <c r="BL567" s="89"/>
      <c r="BM567" s="89"/>
      <c r="BN567" s="89"/>
      <c r="BO567" s="89"/>
      <c r="BQ567" s="89"/>
      <c r="BR567" s="89"/>
      <c r="BS567" s="89"/>
      <c r="BT567" s="89"/>
      <c r="BU567" s="89"/>
      <c r="BV567" s="89"/>
      <c r="BW567" s="89"/>
      <c r="BX567" s="89"/>
      <c r="BY567" s="89"/>
      <c r="BZ567" s="89"/>
      <c r="CA567" s="89"/>
      <c r="CB567" s="89"/>
      <c r="CC567" s="89"/>
      <c r="CD567" s="89"/>
      <c r="CE567" s="89"/>
      <c r="CF567" s="89"/>
      <c r="CG567" s="89"/>
      <c r="CH567" s="89"/>
      <c r="CI567" s="88"/>
      <c r="CJ567" s="89"/>
      <c r="CK567" s="89"/>
      <c r="CL567" s="89"/>
      <c r="CM567" s="89"/>
      <c r="CN567" s="89"/>
      <c r="CO567" s="88"/>
      <c r="CP567" s="89"/>
      <c r="CQ567" s="89"/>
      <c r="CR567" s="89"/>
      <c r="CS567" s="89"/>
      <c r="CT567" s="89"/>
      <c r="CU567" s="89"/>
      <c r="CV567" s="88"/>
      <c r="CW567" s="89"/>
      <c r="CX567" s="89"/>
      <c r="CY567" s="89"/>
      <c r="CZ567" s="89"/>
      <c r="DA567" s="89"/>
      <c r="DB567" s="89"/>
      <c r="DD567" s="89"/>
      <c r="DE567" s="89"/>
      <c r="DF567" s="89"/>
      <c r="DG567" s="89"/>
      <c r="DH567" s="433"/>
      <c r="DI567" s="89"/>
      <c r="DJ567" s="435"/>
      <c r="DK567" s="89"/>
      <c r="DL567" s="89"/>
      <c r="DM567" s="89"/>
      <c r="DN567" s="89"/>
      <c r="DO567" s="89"/>
      <c r="DP567" s="89"/>
      <c r="DQ567" s="433"/>
      <c r="DR567" s="89"/>
      <c r="DS567" s="89"/>
      <c r="DU567" s="89"/>
      <c r="DV567" s="89"/>
      <c r="DW567" s="89"/>
      <c r="DX567" s="89"/>
      <c r="DY567" s="89"/>
    </row>
    <row r="568" spans="1:131" s="359" customFormat="1" ht="21" customHeight="1">
      <c r="A568" s="358" t="str">
        <f>A567</f>
        <v>Great Milton AC</v>
      </c>
      <c r="B568" s="729" t="str">
        <f>'Team Kennet'!AV$2</f>
        <v>XX</v>
      </c>
      <c r="C568" s="729" t="s">
        <v>65</v>
      </c>
      <c r="D568" s="729" t="str" cm="1">
        <f t="array" ref="D568">_xlfn.LET(_xlpm.x, 'Great Milton'!$AL$43:$AW$43, _xlpm.y, 'Great Milton'!$AL$45:$AW$60, _xlpm.z, 'Great Milton'!$AJ$45:$AJ$60, IF(_xlfn.XLOOKUP($C568,_xlfn.XLOOKUP(D$494,_xlpm.x,_xlpm.y,""),_xlpm.z,"Not Declared")="", "Name not recorded",  _xlfn.XLOOKUP($C568,_xlfn.XLOOKUP(D$494,_xlpm.x,_xlpm.y,""),_xlpm.z,"Not Declared")))</f>
        <v>Not Declared</v>
      </c>
      <c r="E568" s="729" t="str" cm="1">
        <f t="array" ref="E568">_xlfn.LET(_xlpm.x, 'Great Milton'!$AL$43:$AW$43, _xlpm.y, 'Great Milton'!$AL$45:$AW$60, _xlpm.z, 'Great Milton'!$AJ$45:$AJ$60, IF(_xlfn.XLOOKUP($C568,_xlfn.XLOOKUP(E$494,_xlpm.x,_xlpm.y,""),_xlpm.z,"Not Declared")="", "Name not recorded",  _xlfn.XLOOKUP($C568,_xlfn.XLOOKUP(E$494,_xlpm.x,_xlpm.y,""),_xlpm.z,"Not Declared")))</f>
        <v>Not Declared</v>
      </c>
      <c r="F568" s="729" t="str" cm="1">
        <f t="array" ref="F568">_xlfn.LET(_xlpm.x, 'Great Milton'!$AL$43:$AW$43, _xlpm.y, 'Great Milton'!$AL$45:$AW$60, _xlpm.z, 'Great Milton'!$AJ$45:$AJ$60, IF(_xlfn.XLOOKUP($C568,_xlfn.XLOOKUP(F$494,_xlpm.x,_xlpm.y,""),_xlpm.z,"Not Declared")="", "Name not recorded",  _xlfn.XLOOKUP($C568,_xlfn.XLOOKUP(F$494,_xlpm.x,_xlpm.y,""),_xlpm.z,"Not Declared")))</f>
        <v>Not Declared</v>
      </c>
      <c r="G568" s="729" t="str" cm="1">
        <f t="array" ref="G568">_xlfn.LET(_xlpm.x, 'Great Milton'!$AL$43:$AW$43, _xlpm.y, 'Great Milton'!$AL$45:$AW$60, _xlpm.z, 'Great Milton'!$AJ$45:$AJ$60, IF(_xlfn.XLOOKUP($C568,_xlfn.XLOOKUP(G$494,_xlpm.x,_xlpm.y,""),_xlpm.z,"Not Declared")="", "Name not recorded",  _xlfn.XLOOKUP($C568,_xlfn.XLOOKUP(G$494,_xlpm.x,_xlpm.y,""),_xlpm.z,"Not Declared")))</f>
        <v>Not Declared</v>
      </c>
      <c r="H568" s="729" t="str" cm="1">
        <f t="array" ref="H568">_xlfn.LET(_xlpm.x, 'Great Milton'!$AL$43:$AW$43, _xlpm.y, 'Great Milton'!$AL$45:$AW$60, _xlpm.z, 'Great Milton'!$AJ$45:$AJ$60, IF(_xlfn.XLOOKUP($C568,_xlfn.XLOOKUP(H$494,_xlpm.x,_xlpm.y,""),_xlpm.z,"Not Declared")="", "Name not recorded",  _xlfn.XLOOKUP($C568,_xlfn.XLOOKUP(H$494,_xlpm.x,_xlpm.y,""),_xlpm.z,"Not Declared")))</f>
        <v>Not Declared</v>
      </c>
      <c r="I568" s="729" t="str" cm="1">
        <f t="array" ref="I568">_xlfn.LET(_xlpm.x, 'Great Milton'!$AL$43:$AW$43, _xlpm.y, 'Great Milton'!$AL$45:$AW$60, _xlpm.z, 'Great Milton'!$AJ$45:$AJ$60, IF(_xlfn.XLOOKUP($C568,_xlfn.XLOOKUP(I$494,_xlpm.x,_xlpm.y,""),_xlpm.z,"Not Declared")="", "Name not recorded",  _xlfn.XLOOKUP($C568,_xlfn.XLOOKUP(I$494,_xlpm.x,_xlpm.y,""),_xlpm.z,"Not Declared")))</f>
        <v>Not Declared</v>
      </c>
      <c r="J568" s="729" t="str" cm="1">
        <f t="array" ref="J568">_xlfn.LET(_xlpm.x, 'Great Milton'!$AL$43:$AW$43, _xlpm.y, 'Great Milton'!$AL$45:$AW$60, _xlpm.z, 'Great Milton'!$AJ$45:$AJ$60, IF(_xlfn.XLOOKUP($C568,_xlfn.XLOOKUP(J$494,_xlpm.x,_xlpm.y,""),_xlpm.z,"Not Declared")="", "Name not recorded",  _xlfn.XLOOKUP($C568,_xlfn.XLOOKUP(J$494,_xlpm.x,_xlpm.y,""),_xlpm.z,"Not Declared")))</f>
        <v>Not Declared</v>
      </c>
      <c r="K568" s="729" t="str" cm="1">
        <f t="array" ref="K568">_xlfn.LET(_xlpm.x, 'Great Milton'!$AL$43:$AW$43, _xlpm.y, 'Great Milton'!$AL$45:$AW$60, _xlpm.z, 'Great Milton'!$AJ$45:$AJ$60, IF(_xlfn.XLOOKUP($C568,_xlfn.XLOOKUP(K$494,_xlpm.x,_xlpm.y,""),_xlpm.z,"Not Declared")="", "Name not recorded",  _xlfn.XLOOKUP($C568,_xlfn.XLOOKUP(K$494,_xlpm.x,_xlpm.y,""),_xlpm.z,"Not Declared")))</f>
        <v>Not Declared</v>
      </c>
      <c r="L568" s="729" t="str" cm="1">
        <f t="array" ref="L568">_xlfn.LET(_xlpm.x, 'Great Milton'!$AL$43:$AW$43, _xlpm.y, 'Great Milton'!$AL$45:$AW$60, _xlpm.z, 'Great Milton'!$AJ$45:$AJ$60, IF(_xlfn.XLOOKUP($C568,_xlfn.XLOOKUP(L$494,_xlpm.x,_xlpm.y,""),_xlpm.z,"Not Declared")="", "Name not recorded",  _xlfn.XLOOKUP($C568,_xlfn.XLOOKUP(L$494,_xlpm.x,_xlpm.y,""),_xlpm.z,"Not Declared")))</f>
        <v>Not Declared</v>
      </c>
      <c r="M568" s="729" t="str" cm="1">
        <f t="array" ref="M568">_xlfn.LET(_xlpm.x, 'Great Milton'!$AL$43:$AW$43, _xlpm.y, 'Great Milton'!$AL$45:$AW$60, _xlpm.z, 'Great Milton'!$AJ$45:$AJ$60, IF(_xlfn.XLOOKUP($C568,_xlfn.XLOOKUP(M$494,_xlpm.x,_xlpm.y,""),_xlpm.z,"Not Declared")="", "Name not recorded",  _xlfn.XLOOKUP($C568,_xlfn.XLOOKUP(M$494,_xlpm.x,_xlpm.y,""),_xlpm.z,"Not Declared")))</f>
        <v>Not Declared</v>
      </c>
      <c r="N568" s="729" t="str" cm="1">
        <f t="array" ref="N568">_xlfn.LET(_xlpm.x, 'Great Milton'!$AL$43:$AW$43, _xlpm.y, 'Great Milton'!$AL$45:$AW$60, _xlpm.z, 'Great Milton'!$AJ$45:$AJ$60, IF(_xlfn.XLOOKUP($C568,_xlfn.XLOOKUP(N$494,_xlpm.x,_xlpm.y,""),_xlpm.z,"Not Declared")="", "Name not recorded",  _xlfn.XLOOKUP($C568,_xlfn.XLOOKUP(N$494,_xlpm.x,_xlpm.y,""),_xlpm.z,"Not Declared")))</f>
        <v>Not Declared</v>
      </c>
      <c r="O568" s="729" t="str" cm="1">
        <f t="array" ref="O568">_xlfn.LET(_xlpm.x, 'Great Milton'!$AL$43:$AW$43, _xlpm.y, 'Great Milton'!$AL$45:$AW$60, _xlpm.z, 'Great Milton'!$AJ$45:$AJ$60, IF(_xlfn.XLOOKUP($C568,_xlfn.XLOOKUP(O$494,_xlpm.x,_xlpm.y,""),_xlpm.z,"Not Declared")="", "Name not recorded",  _xlfn.XLOOKUP($C568,_xlfn.XLOOKUP(O$494,_xlpm.x,_xlpm.y,""),_xlpm.z,"Not Declared")))</f>
        <v>Not Declared</v>
      </c>
      <c r="P568" s="732"/>
      <c r="Q568" s="732"/>
      <c r="R568" s="732"/>
      <c r="S568" s="732"/>
      <c r="T568" s="732"/>
      <c r="U568" s="732"/>
      <c r="V568" s="732"/>
      <c r="W568" s="732"/>
      <c r="X568" s="732"/>
      <c r="Z568" s="89"/>
      <c r="AA568" s="89"/>
      <c r="AC568" s="89"/>
      <c r="AD568" s="89"/>
      <c r="AE568" s="88"/>
      <c r="AF568" s="89"/>
      <c r="AG568" s="89"/>
      <c r="AH568" s="89"/>
      <c r="AI568" s="89"/>
      <c r="AK568" s="89"/>
      <c r="AL568" s="89"/>
      <c r="AM568" s="89"/>
      <c r="AN568" s="89"/>
      <c r="AO568" s="89"/>
      <c r="AP568" s="89"/>
      <c r="AQ568" s="89"/>
      <c r="AS568" s="89"/>
      <c r="AT568" s="89"/>
      <c r="AU568" s="89"/>
      <c r="AV568" s="89"/>
      <c r="AW568" s="89"/>
      <c r="AX568" s="89"/>
      <c r="AY568" s="89"/>
      <c r="AZ568" s="89"/>
      <c r="BA568" s="89"/>
      <c r="BB568" s="89"/>
      <c r="BC568" s="89"/>
      <c r="BD568" s="89"/>
      <c r="BE568" s="89"/>
      <c r="BF568" s="89"/>
      <c r="BG568" s="89"/>
      <c r="BI568" s="89"/>
      <c r="BJ568" s="89"/>
      <c r="BK568" s="89"/>
      <c r="BL568" s="89"/>
      <c r="BM568" s="89"/>
      <c r="BN568" s="89"/>
      <c r="BO568" s="89"/>
      <c r="BQ568" s="89"/>
      <c r="BR568" s="89"/>
      <c r="BS568" s="89"/>
      <c r="BT568" s="89"/>
      <c r="BU568" s="89"/>
      <c r="BV568" s="89"/>
      <c r="BW568" s="89"/>
      <c r="BX568" s="89"/>
      <c r="BY568" s="89"/>
      <c r="BZ568" s="89"/>
      <c r="CA568" s="89"/>
      <c r="CB568" s="89"/>
      <c r="CC568" s="89"/>
      <c r="CD568" s="89"/>
      <c r="CE568" s="89"/>
      <c r="CF568" s="89"/>
      <c r="CG568" s="89"/>
      <c r="CH568" s="89"/>
      <c r="CI568" s="88"/>
      <c r="CJ568" s="89"/>
      <c r="CK568" s="89"/>
      <c r="CL568" s="89"/>
      <c r="CM568" s="89"/>
      <c r="CN568" s="89"/>
      <c r="CO568" s="88"/>
      <c r="CP568" s="89"/>
      <c r="CQ568" s="89"/>
      <c r="CR568" s="89"/>
      <c r="CS568" s="89"/>
      <c r="CT568" s="89"/>
      <c r="CU568" s="89"/>
      <c r="CV568" s="88"/>
      <c r="CW568" s="89"/>
      <c r="CX568" s="89"/>
      <c r="CY568" s="89"/>
      <c r="CZ568" s="89"/>
      <c r="DA568" s="89"/>
      <c r="DB568" s="89"/>
      <c r="DD568" s="89"/>
      <c r="DE568" s="89"/>
      <c r="DF568" s="89"/>
      <c r="DG568" s="89"/>
      <c r="DH568" s="433"/>
      <c r="DI568" s="89"/>
      <c r="DJ568" s="435"/>
      <c r="DK568" s="89"/>
      <c r="DL568" s="89"/>
      <c r="DM568" s="89"/>
      <c r="DN568" s="89"/>
      <c r="DO568" s="89"/>
      <c r="DP568" s="89"/>
      <c r="DQ568" s="433"/>
      <c r="DR568" s="89"/>
      <c r="DS568" s="89"/>
      <c r="DU568" s="89"/>
      <c r="DV568" s="89"/>
      <c r="DW568" s="89"/>
      <c r="DX568" s="89"/>
      <c r="DY568" s="89"/>
    </row>
    <row r="569" spans="1:131" s="359" customFormat="1" ht="21" customHeight="1">
      <c r="A569" s="358" t="str">
        <f t="shared" ref="A569:A574" si="62">A568</f>
        <v>Great Milton AC</v>
      </c>
      <c r="B569" s="729"/>
      <c r="C569" s="729" t="s">
        <v>517</v>
      </c>
      <c r="D569" s="729" t="str" cm="1">
        <f t="array" ref="D569">_xlfn.LET(_xlpm.x, 'Great Milton'!$AL$43:$AW$43, _xlpm.y, 'Great Milton'!$AL$45:$AW$60, _xlpm.z, 'Great Milton'!$AJ$45:$AJ$60, IF(_xlfn.XLOOKUP($C569,_xlfn.XLOOKUP(D$494,_xlpm.x,_xlpm.y,""),_xlpm.z,"Not Declared")="", "Name not recorded",  _xlfn.XLOOKUP($C569,_xlfn.XLOOKUP(D$494,_xlpm.x,_xlpm.y,""),_xlpm.z,"Not Declared")))</f>
        <v>Not Declared</v>
      </c>
      <c r="E569" s="729" t="str" cm="1">
        <f t="array" ref="E569">_xlfn.LET(_xlpm.x, 'Great Milton'!$AL$43:$AW$43, _xlpm.y, 'Great Milton'!$AL$45:$AW$60, _xlpm.z, 'Great Milton'!$AJ$45:$AJ$60, IF(_xlfn.XLOOKUP($C569,_xlfn.XLOOKUP(E$494,_xlpm.x,_xlpm.y,""),_xlpm.z,"Not Declared")="", "Name not recorded",  _xlfn.XLOOKUP($C569,_xlfn.XLOOKUP(E$494,_xlpm.x,_xlpm.y,""),_xlpm.z,"Not Declared")))</f>
        <v>Not Declared</v>
      </c>
      <c r="F569" s="729" t="str" cm="1">
        <f t="array" ref="F569">_xlfn.LET(_xlpm.x, 'Great Milton'!$AL$43:$AW$43, _xlpm.y, 'Great Milton'!$AL$45:$AW$60, _xlpm.z, 'Great Milton'!$AJ$45:$AJ$60, IF(_xlfn.XLOOKUP($C569,_xlfn.XLOOKUP(F$494,_xlpm.x,_xlpm.y,""),_xlpm.z,"Not Declared")="", "Name not recorded",  _xlfn.XLOOKUP($C569,_xlfn.XLOOKUP(F$494,_xlpm.x,_xlpm.y,""),_xlpm.z,"Not Declared")))</f>
        <v>Not Declared</v>
      </c>
      <c r="G569" s="729" t="str" cm="1">
        <f t="array" ref="G569">_xlfn.LET(_xlpm.x, 'Great Milton'!$AL$43:$AW$43, _xlpm.y, 'Great Milton'!$AL$45:$AW$60, _xlpm.z, 'Great Milton'!$AJ$45:$AJ$60, IF(_xlfn.XLOOKUP($C569,_xlfn.XLOOKUP(G$494,_xlpm.x,_xlpm.y,""),_xlpm.z,"Not Declared")="", "Name not recorded",  _xlfn.XLOOKUP($C569,_xlfn.XLOOKUP(G$494,_xlpm.x,_xlpm.y,""),_xlpm.z,"Not Declared")))</f>
        <v>Not Declared</v>
      </c>
      <c r="H569" s="729" t="str" cm="1">
        <f t="array" ref="H569">_xlfn.LET(_xlpm.x, 'Great Milton'!$AL$43:$AW$43, _xlpm.y, 'Great Milton'!$AL$45:$AW$60, _xlpm.z, 'Great Milton'!$AJ$45:$AJ$60, IF(_xlfn.XLOOKUP($C569,_xlfn.XLOOKUP(H$494,_xlpm.x,_xlpm.y,""),_xlpm.z,"Not Declared")="", "Name not recorded",  _xlfn.XLOOKUP($C569,_xlfn.XLOOKUP(H$494,_xlpm.x,_xlpm.y,""),_xlpm.z,"Not Declared")))</f>
        <v>Not Declared</v>
      </c>
      <c r="I569" s="729" t="str" cm="1">
        <f t="array" ref="I569">_xlfn.LET(_xlpm.x, 'Great Milton'!$AL$43:$AW$43, _xlpm.y, 'Great Milton'!$AL$45:$AW$60, _xlpm.z, 'Great Milton'!$AJ$45:$AJ$60, IF(_xlfn.XLOOKUP($C569,_xlfn.XLOOKUP(I$494,_xlpm.x,_xlpm.y,""),_xlpm.z,"Not Declared")="", "Name not recorded",  _xlfn.XLOOKUP($C569,_xlfn.XLOOKUP(I$494,_xlpm.x,_xlpm.y,""),_xlpm.z,"Not Declared")))</f>
        <v>Not Declared</v>
      </c>
      <c r="J569" s="729" t="str" cm="1">
        <f t="array" ref="J569">_xlfn.LET(_xlpm.x, 'Great Milton'!$AL$43:$AW$43, _xlpm.y, 'Great Milton'!$AL$45:$AW$60, _xlpm.z, 'Great Milton'!$AJ$45:$AJ$60, IF(_xlfn.XLOOKUP($C569,_xlfn.XLOOKUP(J$494,_xlpm.x,_xlpm.y,""),_xlpm.z,"Not Declared")="", "Name not recorded",  _xlfn.XLOOKUP($C569,_xlfn.XLOOKUP(J$494,_xlpm.x,_xlpm.y,""),_xlpm.z,"Not Declared")))</f>
        <v>Not Declared</v>
      </c>
      <c r="K569" s="729" t="str" cm="1">
        <f t="array" ref="K569">_xlfn.LET(_xlpm.x, 'Great Milton'!$AL$43:$AW$43, _xlpm.y, 'Great Milton'!$AL$45:$AW$60, _xlpm.z, 'Great Milton'!$AJ$45:$AJ$60, IF(_xlfn.XLOOKUP($C569,_xlfn.XLOOKUP(K$494,_xlpm.x,_xlpm.y,""),_xlpm.z,"Not Declared")="", "Name not recorded",  _xlfn.XLOOKUP($C569,_xlfn.XLOOKUP(K$494,_xlpm.x,_xlpm.y,""),_xlpm.z,"Not Declared")))</f>
        <v>Not Declared</v>
      </c>
      <c r="L569" s="729" t="str" cm="1">
        <f t="array" ref="L569">_xlfn.LET(_xlpm.x, 'Great Milton'!$AL$43:$AW$43, _xlpm.y, 'Great Milton'!$AL$45:$AW$60, _xlpm.z, 'Great Milton'!$AJ$45:$AJ$60, IF(_xlfn.XLOOKUP($C569,_xlfn.XLOOKUP(L$494,_xlpm.x,_xlpm.y,""),_xlpm.z,"Not Declared")="", "Name not recorded",  _xlfn.XLOOKUP($C569,_xlfn.XLOOKUP(L$494,_xlpm.x,_xlpm.y,""),_xlpm.z,"Not Declared")))</f>
        <v>Not Declared</v>
      </c>
      <c r="M569" s="729" t="str" cm="1">
        <f t="array" ref="M569">_xlfn.LET(_xlpm.x, 'Great Milton'!$AL$43:$AW$43, _xlpm.y, 'Great Milton'!$AL$45:$AW$60, _xlpm.z, 'Great Milton'!$AJ$45:$AJ$60, IF(_xlfn.XLOOKUP($C569,_xlfn.XLOOKUP(M$494,_xlpm.x,_xlpm.y,""),_xlpm.z,"Not Declared")="", "Name not recorded",  _xlfn.XLOOKUP($C569,_xlfn.XLOOKUP(M$494,_xlpm.x,_xlpm.y,""),_xlpm.z,"Not Declared")))</f>
        <v>Not Declared</v>
      </c>
      <c r="N569" s="729" t="str" cm="1">
        <f t="array" ref="N569">_xlfn.LET(_xlpm.x, 'Great Milton'!$AL$43:$AW$43, _xlpm.y, 'Great Milton'!$AL$45:$AW$60, _xlpm.z, 'Great Milton'!$AJ$45:$AJ$60, IF(_xlfn.XLOOKUP($C569,_xlfn.XLOOKUP(N$494,_xlpm.x,_xlpm.y,""),_xlpm.z,"Not Declared")="", "Name not recorded",  _xlfn.XLOOKUP($C569,_xlfn.XLOOKUP(N$494,_xlpm.x,_xlpm.y,""),_xlpm.z,"Not Declared")))</f>
        <v>Not Declared</v>
      </c>
      <c r="O569" s="729" t="str" cm="1">
        <f t="array" ref="O569">_xlfn.LET(_xlpm.x, 'Great Milton'!$AL$43:$AW$43, _xlpm.y, 'Great Milton'!$AL$45:$AW$60, _xlpm.z, 'Great Milton'!$AJ$45:$AJ$60, IF(_xlfn.XLOOKUP($C569,_xlfn.XLOOKUP(O$494,_xlpm.x,_xlpm.y,""),_xlpm.z,"Not Declared")="", "Name not recorded",  _xlfn.XLOOKUP($C569,_xlfn.XLOOKUP(O$494,_xlpm.x,_xlpm.y,""),_xlpm.z,"Not Declared")))</f>
        <v>Not Declared</v>
      </c>
      <c r="P569" s="79" t="s">
        <v>517</v>
      </c>
      <c r="Q569" s="729" t="s">
        <v>319</v>
      </c>
      <c r="R569" s="729" t="s">
        <v>320</v>
      </c>
      <c r="S569" s="729" t="s">
        <v>321</v>
      </c>
      <c r="T569" s="729" t="str" cm="1">
        <f t="array" ref="T569">_xlfn.LET(_xlpm.x,'Great Milton'!$AL$43:$AX$43, _xlpm.y, 'Great Milton'!$AL$45:$AX$60, _xlpm.z, 'Great Milton'!$AJ$45:$AJ$60, IF(_xlfn.XLOOKUP(P569,_xlfn.XLOOKUP(T$494,_xlpm.x,_xlpm.y,""),_xlpm.z,"Not Declared")="", "Name not recorded",  _xlfn.XLOOKUP(P569,_xlfn.XLOOKUP(T$494,_xlpm.x,_xlpm.y,""),_xlpm.z,"Not Declared")))</f>
        <v>Not Declared</v>
      </c>
      <c r="U569" s="729" t="str" cm="1">
        <f t="array" ref="U569">_xlfn.LET(_xlpm.x,'Great Milton'!$AL$43:$AX$43, _xlpm.y, 'Great Milton'!$AL$45:$AX$60, _xlpm.z, 'Great Milton'!$AJ$45:$AJ$60, IF(_xlfn.XLOOKUP(Q569,_xlfn.XLOOKUP(U$494,_xlpm.x,_xlpm.y,""),_xlpm.z,"Not Declared")="", "Name not recorded",  _xlfn.XLOOKUP(Q569,_xlfn.XLOOKUP(U$494,_xlpm.x,_xlpm.y,""),_xlpm.z,"Not Declared")))</f>
        <v>Not Declared</v>
      </c>
      <c r="V569" s="729" t="str" cm="1">
        <f t="array" ref="V569">_xlfn.LET(_xlpm.x,'Great Milton'!$AL$43:$AX$43, _xlpm.y, 'Great Milton'!$AL$45:$AX$60, _xlpm.z, 'Great Milton'!$AJ$45:$AJ$60, IF(_xlfn.XLOOKUP(R569,_xlfn.XLOOKUP(V$494,_xlpm.x,_xlpm.y,""),_xlpm.z,"Not Declared")="", "Name not recorded",  _xlfn.XLOOKUP(R569,_xlfn.XLOOKUP(V$494,_xlpm.x,_xlpm.y,""),_xlpm.z,"Not Declared")))</f>
        <v>Not Declared</v>
      </c>
      <c r="W569" s="729" t="str" cm="1">
        <f t="array" ref="W569">_xlfn.LET(_xlpm.x,'Great Milton'!$AL$43:$AX$43, _xlpm.y, 'Great Milton'!$AL$45:$AX$60, _xlpm.z, 'Great Milton'!$AJ$45:$AJ$60, IF(_xlfn.XLOOKUP(S569,_xlfn.XLOOKUP(W$494,_xlpm.x,_xlpm.y,""),_xlpm.z,"Not Declared")="", "Name not recorded",  _xlfn.XLOOKUP(S569,_xlfn.XLOOKUP(W$494,_xlpm.x,_xlpm.y,""),_xlpm.z,"Not Declared")))</f>
        <v>Not Declared</v>
      </c>
      <c r="X569" s="358" t="str">
        <f>_xlfn.TEXTJOIN(", ",,T569:W569)</f>
        <v>Not Declared, Not Declared, Not Declared, Not Declared</v>
      </c>
      <c r="Z569" s="89"/>
      <c r="AA569" s="89"/>
      <c r="AC569" s="89"/>
      <c r="AD569" s="89"/>
      <c r="AE569" s="88"/>
      <c r="AF569" s="89"/>
      <c r="AG569" s="89"/>
      <c r="AH569" s="89"/>
      <c r="AI569" s="89"/>
      <c r="AK569" s="89"/>
      <c r="AL569" s="89"/>
      <c r="AM569" s="89"/>
      <c r="AN569" s="89"/>
      <c r="AO569" s="89"/>
      <c r="AP569" s="89"/>
      <c r="AQ569" s="89"/>
      <c r="AS569" s="89"/>
      <c r="AT569" s="89"/>
      <c r="AU569" s="89"/>
      <c r="AV569" s="89"/>
      <c r="AW569" s="89"/>
      <c r="AX569" s="89"/>
      <c r="AY569" s="89"/>
      <c r="AZ569" s="89"/>
      <c r="BA569" s="89"/>
      <c r="BB569" s="89"/>
      <c r="BC569" s="89"/>
      <c r="BD569" s="89"/>
      <c r="BE569" s="89"/>
      <c r="BF569" s="89"/>
      <c r="BG569" s="89"/>
      <c r="BI569" s="89"/>
      <c r="BJ569" s="89"/>
      <c r="BK569" s="89"/>
      <c r="BL569" s="89"/>
      <c r="BM569" s="89"/>
      <c r="BN569" s="89"/>
      <c r="BO569" s="89"/>
      <c r="BQ569" s="89"/>
      <c r="BR569" s="89"/>
      <c r="BS569" s="89"/>
      <c r="BT569" s="89"/>
      <c r="BU569" s="89"/>
      <c r="BV569" s="89"/>
      <c r="BW569" s="89"/>
      <c r="BX569" s="89"/>
      <c r="BY569" s="89"/>
      <c r="BZ569" s="89"/>
      <c r="CA569" s="89"/>
      <c r="CB569" s="89"/>
      <c r="CC569" s="89"/>
      <c r="CD569" s="89"/>
      <c r="CE569" s="89"/>
      <c r="CF569" s="89"/>
      <c r="CG569" s="89"/>
      <c r="CH569" s="89"/>
      <c r="CI569" s="88"/>
      <c r="CJ569" s="89"/>
      <c r="CK569" s="89"/>
      <c r="CL569" s="89"/>
      <c r="CM569" s="89"/>
      <c r="CN569" s="89"/>
      <c r="CO569" s="88"/>
      <c r="CP569" s="89"/>
      <c r="CQ569" s="89"/>
      <c r="CR569" s="89"/>
      <c r="CS569" s="89"/>
      <c r="CT569" s="89"/>
      <c r="CU569" s="89"/>
      <c r="CV569" s="88"/>
      <c r="CW569" s="89"/>
      <c r="CX569" s="89"/>
      <c r="CY569" s="89"/>
      <c r="CZ569" s="89"/>
      <c r="DA569" s="89"/>
      <c r="DB569" s="89"/>
      <c r="DD569" s="89"/>
      <c r="DE569" s="89"/>
      <c r="DF569" s="89"/>
      <c r="DG569" s="89"/>
      <c r="DH569" s="433"/>
      <c r="DI569" s="89"/>
      <c r="DJ569" s="435"/>
      <c r="DL569" s="89"/>
      <c r="DM569" s="89"/>
      <c r="DN569" s="89"/>
      <c r="DO569" s="89"/>
      <c r="DP569" s="89"/>
      <c r="DQ569" s="433"/>
      <c r="DR569" s="89"/>
      <c r="DS569" s="89"/>
      <c r="DU569" s="89"/>
      <c r="DV569" s="89"/>
      <c r="DW569" s="89"/>
      <c r="DX569" s="89"/>
      <c r="DY569" s="89"/>
    </row>
    <row r="570" spans="1:131" s="359" customFormat="1" ht="21" customHeight="1">
      <c r="A570" s="358" t="str">
        <f t="shared" si="62"/>
        <v>Great Milton AC</v>
      </c>
      <c r="B570" s="729"/>
      <c r="C570" s="729" t="s">
        <v>319</v>
      </c>
      <c r="D570" s="729" t="str" cm="1">
        <f t="array" ref="D570">_xlfn.LET(_xlpm.x, 'Great Milton'!$AL$43:$AW$43, _xlpm.y, 'Great Milton'!$AL$45:$AW$60, _xlpm.z, 'Great Milton'!$AJ$45:$AJ$60, IF(_xlfn.XLOOKUP($C570,_xlfn.XLOOKUP(D$494,_xlpm.x,_xlpm.y,""),_xlpm.z,"Not Declared")="", "Name not recorded",  _xlfn.XLOOKUP($C570,_xlfn.XLOOKUP(D$494,_xlpm.x,_xlpm.y,""),_xlpm.z,"Not Declared")))</f>
        <v>Not Declared</v>
      </c>
      <c r="E570" s="729" t="str" cm="1">
        <f t="array" ref="E570">_xlfn.LET(_xlpm.x, 'Great Milton'!$AL$43:$AW$43, _xlpm.y, 'Great Milton'!$AL$45:$AW$60, _xlpm.z, 'Great Milton'!$AJ$45:$AJ$60, IF(_xlfn.XLOOKUP($C570,_xlfn.XLOOKUP(E$494,_xlpm.x,_xlpm.y,""),_xlpm.z,"Not Declared")="", "Name not recorded",  _xlfn.XLOOKUP($C570,_xlfn.XLOOKUP(E$494,_xlpm.x,_xlpm.y,""),_xlpm.z,"Not Declared")))</f>
        <v>Not Declared</v>
      </c>
      <c r="F570" s="729" t="str" cm="1">
        <f t="array" ref="F570">_xlfn.LET(_xlpm.x, 'Great Milton'!$AL$43:$AW$43, _xlpm.y, 'Great Milton'!$AL$45:$AW$60, _xlpm.z, 'Great Milton'!$AJ$45:$AJ$60, IF(_xlfn.XLOOKUP($C570,_xlfn.XLOOKUP(F$494,_xlpm.x,_xlpm.y,""),_xlpm.z,"Not Declared")="", "Name not recorded",  _xlfn.XLOOKUP($C570,_xlfn.XLOOKUP(F$494,_xlpm.x,_xlpm.y,""),_xlpm.z,"Not Declared")))</f>
        <v>Not Declared</v>
      </c>
      <c r="G570" s="729" t="str" cm="1">
        <f t="array" ref="G570">_xlfn.LET(_xlpm.x, 'Great Milton'!$AL$43:$AW$43, _xlpm.y, 'Great Milton'!$AL$45:$AW$60, _xlpm.z, 'Great Milton'!$AJ$45:$AJ$60, IF(_xlfn.XLOOKUP($C570,_xlfn.XLOOKUP(G$494,_xlpm.x,_xlpm.y,""),_xlpm.z,"Not Declared")="", "Name not recorded",  _xlfn.XLOOKUP($C570,_xlfn.XLOOKUP(G$494,_xlpm.x,_xlpm.y,""),_xlpm.z,"Not Declared")))</f>
        <v>Not Declared</v>
      </c>
      <c r="H570" s="729" t="str" cm="1">
        <f t="array" ref="H570">_xlfn.LET(_xlpm.x, 'Great Milton'!$AL$43:$AW$43, _xlpm.y, 'Great Milton'!$AL$45:$AW$60, _xlpm.z, 'Great Milton'!$AJ$45:$AJ$60, IF(_xlfn.XLOOKUP($C570,_xlfn.XLOOKUP(H$494,_xlpm.x,_xlpm.y,""),_xlpm.z,"Not Declared")="", "Name not recorded",  _xlfn.XLOOKUP($C570,_xlfn.XLOOKUP(H$494,_xlpm.x,_xlpm.y,""),_xlpm.z,"Not Declared")))</f>
        <v>Not Declared</v>
      </c>
      <c r="I570" s="729" t="str" cm="1">
        <f t="array" ref="I570">_xlfn.LET(_xlpm.x, 'Great Milton'!$AL$43:$AW$43, _xlpm.y, 'Great Milton'!$AL$45:$AW$60, _xlpm.z, 'Great Milton'!$AJ$45:$AJ$60, IF(_xlfn.XLOOKUP($C570,_xlfn.XLOOKUP(I$494,_xlpm.x,_xlpm.y,""),_xlpm.z,"Not Declared")="", "Name not recorded",  _xlfn.XLOOKUP($C570,_xlfn.XLOOKUP(I$494,_xlpm.x,_xlpm.y,""),_xlpm.z,"Not Declared")))</f>
        <v>Not Declared</v>
      </c>
      <c r="J570" s="729" t="str" cm="1">
        <f t="array" ref="J570">_xlfn.LET(_xlpm.x, 'Great Milton'!$AL$43:$AW$43, _xlpm.y, 'Great Milton'!$AL$45:$AW$60, _xlpm.z, 'Great Milton'!$AJ$45:$AJ$60, IF(_xlfn.XLOOKUP($C570,_xlfn.XLOOKUP(J$494,_xlpm.x,_xlpm.y,""),_xlpm.z,"Not Declared")="", "Name not recorded",  _xlfn.XLOOKUP($C570,_xlfn.XLOOKUP(J$494,_xlpm.x,_xlpm.y,""),_xlpm.z,"Not Declared")))</f>
        <v>Not Declared</v>
      </c>
      <c r="K570" s="729" t="str" cm="1">
        <f t="array" ref="K570">_xlfn.LET(_xlpm.x, 'Great Milton'!$AL$43:$AW$43, _xlpm.y, 'Great Milton'!$AL$45:$AW$60, _xlpm.z, 'Great Milton'!$AJ$45:$AJ$60, IF(_xlfn.XLOOKUP($C570,_xlfn.XLOOKUP(K$494,_xlpm.x,_xlpm.y,""),_xlpm.z,"Not Declared")="", "Name not recorded",  _xlfn.XLOOKUP($C570,_xlfn.XLOOKUP(K$494,_xlpm.x,_xlpm.y,""),_xlpm.z,"Not Declared")))</f>
        <v>Not Declared</v>
      </c>
      <c r="L570" s="729" t="str" cm="1">
        <f t="array" ref="L570">_xlfn.LET(_xlpm.x, 'Great Milton'!$AL$43:$AW$43, _xlpm.y, 'Great Milton'!$AL$45:$AW$60, _xlpm.z, 'Great Milton'!$AJ$45:$AJ$60, IF(_xlfn.XLOOKUP($C570,_xlfn.XLOOKUP(L$494,_xlpm.x,_xlpm.y,""),_xlpm.z,"Not Declared")="", "Name not recorded",  _xlfn.XLOOKUP($C570,_xlfn.XLOOKUP(L$494,_xlpm.x,_xlpm.y,""),_xlpm.z,"Not Declared")))</f>
        <v>Not Declared</v>
      </c>
      <c r="M570" s="729" t="str" cm="1">
        <f t="array" ref="M570">_xlfn.LET(_xlpm.x, 'Great Milton'!$AL$43:$AW$43, _xlpm.y, 'Great Milton'!$AL$45:$AW$60, _xlpm.z, 'Great Milton'!$AJ$45:$AJ$60, IF(_xlfn.XLOOKUP($C570,_xlfn.XLOOKUP(M$494,_xlpm.x,_xlpm.y,""),_xlpm.z,"Not Declared")="", "Name not recorded",  _xlfn.XLOOKUP($C570,_xlfn.XLOOKUP(M$494,_xlpm.x,_xlpm.y,""),_xlpm.z,"Not Declared")))</f>
        <v>Not Declared</v>
      </c>
      <c r="N570" s="729" t="str" cm="1">
        <f t="array" ref="N570">_xlfn.LET(_xlpm.x, 'Great Milton'!$AL$43:$AW$43, _xlpm.y, 'Great Milton'!$AL$45:$AW$60, _xlpm.z, 'Great Milton'!$AJ$45:$AJ$60, IF(_xlfn.XLOOKUP($C570,_xlfn.XLOOKUP(N$494,_xlpm.x,_xlpm.y,""),_xlpm.z,"Not Declared")="", "Name not recorded",  _xlfn.XLOOKUP($C570,_xlfn.XLOOKUP(N$494,_xlpm.x,_xlpm.y,""),_xlpm.z,"Not Declared")))</f>
        <v>Not Declared</v>
      </c>
      <c r="O570" s="729" t="str" cm="1">
        <f t="array" ref="O570">_xlfn.LET(_xlpm.x, 'Great Milton'!$AL$43:$AW$43, _xlpm.y, 'Great Milton'!$AL$45:$AW$60, _xlpm.z, 'Great Milton'!$AJ$45:$AJ$60, IF(_xlfn.XLOOKUP($C570,_xlfn.XLOOKUP(O$494,_xlpm.x,_xlpm.y,""),_xlpm.z,"Not Declared")="", "Name not recorded",  _xlfn.XLOOKUP($C570,_xlfn.XLOOKUP(O$494,_xlpm.x,_xlpm.y,""),_xlpm.z,"Not Declared")))</f>
        <v>Not Declared</v>
      </c>
      <c r="P570" s="3"/>
      <c r="Q570" s="3"/>
      <c r="R570" s="3"/>
      <c r="S570" s="3"/>
      <c r="T570" s="3"/>
      <c r="U570" s="3"/>
      <c r="V570" s="3"/>
      <c r="W570" s="3"/>
      <c r="X570" s="12"/>
      <c r="Z570" s="89"/>
      <c r="AA570" s="89"/>
      <c r="AC570" s="89"/>
      <c r="AD570" s="89"/>
      <c r="AE570" s="88"/>
      <c r="AF570" s="89"/>
      <c r="AG570" s="89"/>
      <c r="AH570" s="89"/>
      <c r="AI570" s="89"/>
      <c r="AK570" s="89"/>
      <c r="AL570" s="89"/>
      <c r="AM570" s="89"/>
      <c r="AN570" s="89"/>
      <c r="AO570" s="89"/>
      <c r="AP570" s="89"/>
      <c r="AQ570" s="89"/>
      <c r="AS570" s="89"/>
      <c r="AT570" s="89"/>
      <c r="AU570" s="89"/>
      <c r="AV570" s="89"/>
      <c r="AW570" s="89"/>
      <c r="AX570" s="89"/>
      <c r="AY570" s="89"/>
      <c r="AZ570" s="89"/>
      <c r="BA570" s="89"/>
      <c r="BB570" s="89"/>
      <c r="BC570" s="89"/>
      <c r="BD570" s="89"/>
      <c r="BE570" s="89"/>
      <c r="BF570" s="89"/>
      <c r="BG570" s="89"/>
      <c r="BI570" s="89"/>
      <c r="BJ570" s="89"/>
      <c r="BK570" s="89"/>
      <c r="BL570" s="89"/>
      <c r="BM570" s="89"/>
      <c r="BN570" s="89"/>
      <c r="BO570" s="89"/>
      <c r="BQ570" s="89"/>
      <c r="BR570" s="89"/>
      <c r="BS570" s="89"/>
      <c r="BT570" s="89"/>
      <c r="BU570" s="89"/>
      <c r="BV570" s="89"/>
      <c r="BW570" s="89"/>
      <c r="BX570" s="89"/>
      <c r="BY570" s="89"/>
      <c r="BZ570" s="89"/>
      <c r="CA570" s="89"/>
      <c r="CB570" s="89"/>
      <c r="CC570" s="89"/>
      <c r="CD570" s="89"/>
      <c r="CE570" s="89"/>
      <c r="CF570" s="89"/>
      <c r="CG570" s="89"/>
      <c r="CH570" s="89"/>
      <c r="CI570" s="88"/>
      <c r="CJ570" s="89"/>
      <c r="CK570" s="89"/>
      <c r="CL570" s="89"/>
      <c r="CM570" s="89"/>
      <c r="CN570" s="89"/>
      <c r="CO570" s="88"/>
      <c r="CP570" s="89"/>
      <c r="CQ570" s="89"/>
      <c r="CR570" s="89"/>
      <c r="CS570" s="89"/>
      <c r="CT570" s="89"/>
      <c r="CU570" s="89"/>
      <c r="CV570" s="88"/>
      <c r="CW570" s="89"/>
      <c r="CX570" s="89"/>
      <c r="CY570" s="89"/>
      <c r="CZ570" s="89"/>
      <c r="DA570" s="89"/>
      <c r="DB570" s="89"/>
      <c r="DD570" s="89"/>
      <c r="DE570" s="89"/>
      <c r="DF570" s="89"/>
      <c r="DG570" s="89"/>
      <c r="DH570" s="433"/>
      <c r="DI570" s="89"/>
      <c r="DJ570" s="435"/>
      <c r="DL570" s="89"/>
      <c r="DM570" s="89"/>
      <c r="DN570" s="89"/>
      <c r="DO570" s="89"/>
      <c r="DP570" s="89"/>
      <c r="DQ570" s="433"/>
      <c r="DR570" s="89"/>
      <c r="DS570" s="89"/>
      <c r="DU570" s="89"/>
      <c r="DV570" s="89"/>
      <c r="DW570" s="89"/>
      <c r="DX570" s="89"/>
      <c r="DY570" s="89"/>
    </row>
    <row r="571" spans="1:131" s="359" customFormat="1" ht="21" customHeight="1">
      <c r="A571" s="358" t="str">
        <f t="shared" si="62"/>
        <v>Great Milton AC</v>
      </c>
      <c r="B571" s="729"/>
      <c r="C571" s="729" t="s">
        <v>320</v>
      </c>
      <c r="D571" s="729" t="str" cm="1">
        <f t="array" ref="D571">_xlfn.LET(_xlpm.x, 'Great Milton'!$AL$43:$AW$43, _xlpm.y, 'Great Milton'!$AL$45:$AW$60, _xlpm.z, 'Great Milton'!$AJ$45:$AJ$60, IF(_xlfn.XLOOKUP($C571,_xlfn.XLOOKUP(D$494,_xlpm.x,_xlpm.y,""),_xlpm.z,"Not Declared")="", "Name not recorded",  _xlfn.XLOOKUP($C571,_xlfn.XLOOKUP(D$494,_xlpm.x,_xlpm.y,""),_xlpm.z,"Not Declared")))</f>
        <v>Not Declared</v>
      </c>
      <c r="E571" s="729" t="str" cm="1">
        <f t="array" ref="E571">_xlfn.LET(_xlpm.x, 'Great Milton'!$AL$43:$AW$43, _xlpm.y, 'Great Milton'!$AL$45:$AW$60, _xlpm.z, 'Great Milton'!$AJ$45:$AJ$60, IF(_xlfn.XLOOKUP($C571,_xlfn.XLOOKUP(E$494,_xlpm.x,_xlpm.y,""),_xlpm.z,"Not Declared")="", "Name not recorded",  _xlfn.XLOOKUP($C571,_xlfn.XLOOKUP(E$494,_xlpm.x,_xlpm.y,""),_xlpm.z,"Not Declared")))</f>
        <v>Not Declared</v>
      </c>
      <c r="F571" s="729" t="str" cm="1">
        <f t="array" ref="F571">_xlfn.LET(_xlpm.x, 'Great Milton'!$AL$43:$AW$43, _xlpm.y, 'Great Milton'!$AL$45:$AW$60, _xlpm.z, 'Great Milton'!$AJ$45:$AJ$60, IF(_xlfn.XLOOKUP($C571,_xlfn.XLOOKUP(F$494,_xlpm.x,_xlpm.y,""),_xlpm.z,"Not Declared")="", "Name not recorded",  _xlfn.XLOOKUP($C571,_xlfn.XLOOKUP(F$494,_xlpm.x,_xlpm.y,""),_xlpm.z,"Not Declared")))</f>
        <v>Not Declared</v>
      </c>
      <c r="G571" s="729" t="str" cm="1">
        <f t="array" ref="G571">_xlfn.LET(_xlpm.x, 'Great Milton'!$AL$43:$AW$43, _xlpm.y, 'Great Milton'!$AL$45:$AW$60, _xlpm.z, 'Great Milton'!$AJ$45:$AJ$60, IF(_xlfn.XLOOKUP($C571,_xlfn.XLOOKUP(G$494,_xlpm.x,_xlpm.y,""),_xlpm.z,"Not Declared")="", "Name not recorded",  _xlfn.XLOOKUP($C571,_xlfn.XLOOKUP(G$494,_xlpm.x,_xlpm.y,""),_xlpm.z,"Not Declared")))</f>
        <v>Not Declared</v>
      </c>
      <c r="H571" s="729" t="str" cm="1">
        <f t="array" ref="H571">_xlfn.LET(_xlpm.x, 'Great Milton'!$AL$43:$AW$43, _xlpm.y, 'Great Milton'!$AL$45:$AW$60, _xlpm.z, 'Great Milton'!$AJ$45:$AJ$60, IF(_xlfn.XLOOKUP($C571,_xlfn.XLOOKUP(H$494,_xlpm.x,_xlpm.y,""),_xlpm.z,"Not Declared")="", "Name not recorded",  _xlfn.XLOOKUP($C571,_xlfn.XLOOKUP(H$494,_xlpm.x,_xlpm.y,""),_xlpm.z,"Not Declared")))</f>
        <v>Not Declared</v>
      </c>
      <c r="I571" s="729" t="str" cm="1">
        <f t="array" ref="I571">_xlfn.LET(_xlpm.x, 'Great Milton'!$AL$43:$AW$43, _xlpm.y, 'Great Milton'!$AL$45:$AW$60, _xlpm.z, 'Great Milton'!$AJ$45:$AJ$60, IF(_xlfn.XLOOKUP($C571,_xlfn.XLOOKUP(I$494,_xlpm.x,_xlpm.y,""),_xlpm.z,"Not Declared")="", "Name not recorded",  _xlfn.XLOOKUP($C571,_xlfn.XLOOKUP(I$494,_xlpm.x,_xlpm.y,""),_xlpm.z,"Not Declared")))</f>
        <v>Not Declared</v>
      </c>
      <c r="J571" s="729" t="str" cm="1">
        <f t="array" ref="J571">_xlfn.LET(_xlpm.x, 'Great Milton'!$AL$43:$AW$43, _xlpm.y, 'Great Milton'!$AL$45:$AW$60, _xlpm.z, 'Great Milton'!$AJ$45:$AJ$60, IF(_xlfn.XLOOKUP($C571,_xlfn.XLOOKUP(J$494,_xlpm.x,_xlpm.y,""),_xlpm.z,"Not Declared")="", "Name not recorded",  _xlfn.XLOOKUP($C571,_xlfn.XLOOKUP(J$494,_xlpm.x,_xlpm.y,""),_xlpm.z,"Not Declared")))</f>
        <v>Not Declared</v>
      </c>
      <c r="K571" s="729" t="str" cm="1">
        <f t="array" ref="K571">_xlfn.LET(_xlpm.x, 'Great Milton'!$AL$43:$AW$43, _xlpm.y, 'Great Milton'!$AL$45:$AW$60, _xlpm.z, 'Great Milton'!$AJ$45:$AJ$60, IF(_xlfn.XLOOKUP($C571,_xlfn.XLOOKUP(K$494,_xlpm.x,_xlpm.y,""),_xlpm.z,"Not Declared")="", "Name not recorded",  _xlfn.XLOOKUP($C571,_xlfn.XLOOKUP(K$494,_xlpm.x,_xlpm.y,""),_xlpm.z,"Not Declared")))</f>
        <v>Not Declared</v>
      </c>
      <c r="L571" s="729" t="str" cm="1">
        <f t="array" ref="L571">_xlfn.LET(_xlpm.x, 'Great Milton'!$AL$43:$AW$43, _xlpm.y, 'Great Milton'!$AL$45:$AW$60, _xlpm.z, 'Great Milton'!$AJ$45:$AJ$60, IF(_xlfn.XLOOKUP($C571,_xlfn.XLOOKUP(L$494,_xlpm.x,_xlpm.y,""),_xlpm.z,"Not Declared")="", "Name not recorded",  _xlfn.XLOOKUP($C571,_xlfn.XLOOKUP(L$494,_xlpm.x,_xlpm.y,""),_xlpm.z,"Not Declared")))</f>
        <v>Not Declared</v>
      </c>
      <c r="M571" s="729" t="str" cm="1">
        <f t="array" ref="M571">_xlfn.LET(_xlpm.x, 'Great Milton'!$AL$43:$AW$43, _xlpm.y, 'Great Milton'!$AL$45:$AW$60, _xlpm.z, 'Great Milton'!$AJ$45:$AJ$60, IF(_xlfn.XLOOKUP($C571,_xlfn.XLOOKUP(M$494,_xlpm.x,_xlpm.y,""),_xlpm.z,"Not Declared")="", "Name not recorded",  _xlfn.XLOOKUP($C571,_xlfn.XLOOKUP(M$494,_xlpm.x,_xlpm.y,""),_xlpm.z,"Not Declared")))</f>
        <v>Not Declared</v>
      </c>
      <c r="N571" s="729" t="str" cm="1">
        <f t="array" ref="N571">_xlfn.LET(_xlpm.x, 'Great Milton'!$AL$43:$AW$43, _xlpm.y, 'Great Milton'!$AL$45:$AW$60, _xlpm.z, 'Great Milton'!$AJ$45:$AJ$60, IF(_xlfn.XLOOKUP($C571,_xlfn.XLOOKUP(N$494,_xlpm.x,_xlpm.y,""),_xlpm.z,"Not Declared")="", "Name not recorded",  _xlfn.XLOOKUP($C571,_xlfn.XLOOKUP(N$494,_xlpm.x,_xlpm.y,""),_xlpm.z,"Not Declared")))</f>
        <v>Not Declared</v>
      </c>
      <c r="O571" s="729" t="str" cm="1">
        <f t="array" ref="O571">_xlfn.LET(_xlpm.x, 'Great Milton'!$AL$43:$AW$43, _xlpm.y, 'Great Milton'!$AL$45:$AW$60, _xlpm.z, 'Great Milton'!$AJ$45:$AJ$60, IF(_xlfn.XLOOKUP($C571,_xlfn.XLOOKUP(O$494,_xlpm.x,_xlpm.y,""),_xlpm.z,"Not Declared")="", "Name not recorded",  _xlfn.XLOOKUP($C571,_xlfn.XLOOKUP(O$494,_xlpm.x,_xlpm.y,""),_xlpm.z,"Not Declared")))</f>
        <v>Not Declared</v>
      </c>
      <c r="P571" s="3"/>
      <c r="Q571" s="3"/>
      <c r="R571" s="3"/>
      <c r="S571" s="3"/>
      <c r="T571" s="15"/>
      <c r="U571" s="15"/>
      <c r="V571" s="15"/>
      <c r="W571" s="15"/>
      <c r="X571" s="3"/>
      <c r="Z571" s="89"/>
      <c r="AA571" s="89"/>
      <c r="AC571" s="89"/>
      <c r="AD571" s="89"/>
      <c r="AE571" s="88"/>
      <c r="AF571" s="89"/>
      <c r="AG571" s="89"/>
      <c r="AH571" s="89"/>
      <c r="AI571" s="89"/>
      <c r="AK571" s="89"/>
      <c r="AL571" s="89"/>
      <c r="AM571" s="89"/>
      <c r="AN571" s="89"/>
      <c r="AO571" s="89"/>
      <c r="AP571" s="89"/>
      <c r="AQ571" s="89"/>
      <c r="AS571" s="89"/>
      <c r="AT571" s="89"/>
      <c r="AU571" s="89"/>
      <c r="AV571" s="89"/>
      <c r="AW571" s="89"/>
      <c r="AX571" s="89"/>
      <c r="AY571" s="89"/>
      <c r="AZ571" s="89"/>
      <c r="BA571" s="89"/>
      <c r="BB571" s="89"/>
      <c r="BC571" s="89"/>
      <c r="BD571" s="89"/>
      <c r="BE571" s="89"/>
      <c r="BF571" s="89"/>
      <c r="BG571" s="89"/>
      <c r="BI571" s="89"/>
      <c r="BJ571" s="89"/>
      <c r="BK571" s="89"/>
      <c r="BL571" s="89"/>
      <c r="BM571" s="89"/>
      <c r="BN571" s="89"/>
      <c r="BO571" s="89"/>
      <c r="BQ571" s="89"/>
      <c r="BR571" s="89"/>
      <c r="BS571" s="89"/>
      <c r="BT571" s="89"/>
      <c r="BU571" s="89"/>
      <c r="BV571" s="89"/>
      <c r="BW571" s="89"/>
      <c r="BX571" s="89"/>
      <c r="BY571" s="89"/>
      <c r="BZ571" s="89"/>
      <c r="CA571" s="89"/>
      <c r="CB571" s="89"/>
      <c r="CC571" s="89"/>
      <c r="CD571" s="89"/>
      <c r="CE571" s="89"/>
      <c r="CF571" s="89"/>
      <c r="CG571" s="89"/>
      <c r="CH571" s="89"/>
      <c r="CI571" s="88"/>
      <c r="CJ571" s="89"/>
      <c r="CK571" s="89"/>
      <c r="CL571" s="89"/>
      <c r="CM571" s="89"/>
      <c r="CN571" s="89"/>
      <c r="CO571" s="88"/>
      <c r="CP571" s="89"/>
      <c r="CQ571" s="89"/>
      <c r="CR571" s="89"/>
      <c r="CS571" s="89"/>
      <c r="CT571" s="89"/>
      <c r="CU571" s="89"/>
      <c r="CV571" s="88"/>
      <c r="CW571" s="89"/>
      <c r="CX571" s="89"/>
      <c r="CY571" s="89"/>
      <c r="CZ571" s="89"/>
      <c r="DA571" s="89"/>
      <c r="DB571" s="89"/>
      <c r="DC571" s="364"/>
      <c r="DD571" s="89"/>
      <c r="DE571" s="89"/>
      <c r="DF571" s="89"/>
      <c r="DG571" s="89"/>
      <c r="DH571" s="433"/>
      <c r="DI571" s="89"/>
      <c r="DJ571" s="435"/>
      <c r="DK571" s="89"/>
      <c r="DL571" s="89"/>
      <c r="DM571" s="89"/>
      <c r="DN571" s="89"/>
      <c r="DO571" s="89"/>
      <c r="DP571" s="89"/>
      <c r="DQ571" s="433"/>
      <c r="DR571" s="89"/>
      <c r="DS571" s="89"/>
      <c r="DU571" s="89"/>
      <c r="DV571" s="89"/>
      <c r="DW571" s="89"/>
      <c r="DX571" s="89"/>
      <c r="DY571" s="89"/>
    </row>
    <row r="572" spans="1:131" s="359" customFormat="1" ht="21" customHeight="1">
      <c r="A572" s="358" t="str">
        <f t="shared" si="62"/>
        <v>Great Milton AC</v>
      </c>
      <c r="B572" s="729"/>
      <c r="C572" s="729" t="s">
        <v>321</v>
      </c>
      <c r="D572" s="729" t="str" cm="1">
        <f t="array" ref="D572">_xlfn.LET(_xlpm.x, 'Great Milton'!$AL$43:$AW$43, _xlpm.y, 'Great Milton'!$AL$45:$AW$60, _xlpm.z, 'Great Milton'!$AJ$45:$AJ$60, IF(_xlfn.XLOOKUP($C572,_xlfn.XLOOKUP(D$494,_xlpm.x,_xlpm.y,""),_xlpm.z,"Not Declared")="", "Name not recorded",  _xlfn.XLOOKUP($C572,_xlfn.XLOOKUP(D$494,_xlpm.x,_xlpm.y,""),_xlpm.z,"Not Declared")))</f>
        <v>Not Declared</v>
      </c>
      <c r="E572" s="729" t="str" cm="1">
        <f t="array" ref="E572">_xlfn.LET(_xlpm.x, 'Great Milton'!$AL$43:$AW$43, _xlpm.y, 'Great Milton'!$AL$45:$AW$60, _xlpm.z, 'Great Milton'!$AJ$45:$AJ$60, IF(_xlfn.XLOOKUP($C572,_xlfn.XLOOKUP(E$494,_xlpm.x,_xlpm.y,""),_xlpm.z,"Not Declared")="", "Name not recorded",  _xlfn.XLOOKUP($C572,_xlfn.XLOOKUP(E$494,_xlpm.x,_xlpm.y,""),_xlpm.z,"Not Declared")))</f>
        <v>Not Declared</v>
      </c>
      <c r="F572" s="729" t="str" cm="1">
        <f t="array" ref="F572">_xlfn.LET(_xlpm.x, 'Great Milton'!$AL$43:$AW$43, _xlpm.y, 'Great Milton'!$AL$45:$AW$60, _xlpm.z, 'Great Milton'!$AJ$45:$AJ$60, IF(_xlfn.XLOOKUP($C572,_xlfn.XLOOKUP(F$494,_xlpm.x,_xlpm.y,""),_xlpm.z,"Not Declared")="", "Name not recorded",  _xlfn.XLOOKUP($C572,_xlfn.XLOOKUP(F$494,_xlpm.x,_xlpm.y,""),_xlpm.z,"Not Declared")))</f>
        <v>Not Declared</v>
      </c>
      <c r="G572" s="729" t="str" cm="1">
        <f t="array" ref="G572">_xlfn.LET(_xlpm.x, 'Great Milton'!$AL$43:$AW$43, _xlpm.y, 'Great Milton'!$AL$45:$AW$60, _xlpm.z, 'Great Milton'!$AJ$45:$AJ$60, IF(_xlfn.XLOOKUP($C572,_xlfn.XLOOKUP(G$494,_xlpm.x,_xlpm.y,""),_xlpm.z,"Not Declared")="", "Name not recorded",  _xlfn.XLOOKUP($C572,_xlfn.XLOOKUP(G$494,_xlpm.x,_xlpm.y,""),_xlpm.z,"Not Declared")))</f>
        <v>Not Declared</v>
      </c>
      <c r="H572" s="729" t="str" cm="1">
        <f t="array" ref="H572">_xlfn.LET(_xlpm.x, 'Great Milton'!$AL$43:$AW$43, _xlpm.y, 'Great Milton'!$AL$45:$AW$60, _xlpm.z, 'Great Milton'!$AJ$45:$AJ$60, IF(_xlfn.XLOOKUP($C572,_xlfn.XLOOKUP(H$494,_xlpm.x,_xlpm.y,""),_xlpm.z,"Not Declared")="", "Name not recorded",  _xlfn.XLOOKUP($C572,_xlfn.XLOOKUP(H$494,_xlpm.x,_xlpm.y,""),_xlpm.z,"Not Declared")))</f>
        <v>Not Declared</v>
      </c>
      <c r="I572" s="729" t="str" cm="1">
        <f t="array" ref="I572">_xlfn.LET(_xlpm.x, 'Great Milton'!$AL$43:$AW$43, _xlpm.y, 'Great Milton'!$AL$45:$AW$60, _xlpm.z, 'Great Milton'!$AJ$45:$AJ$60, IF(_xlfn.XLOOKUP($C572,_xlfn.XLOOKUP(I$494,_xlpm.x,_xlpm.y,""),_xlpm.z,"Not Declared")="", "Name not recorded",  _xlfn.XLOOKUP($C572,_xlfn.XLOOKUP(I$494,_xlpm.x,_xlpm.y,""),_xlpm.z,"Not Declared")))</f>
        <v>Not Declared</v>
      </c>
      <c r="J572" s="729" t="str" cm="1">
        <f t="array" ref="J572">_xlfn.LET(_xlpm.x, 'Great Milton'!$AL$43:$AW$43, _xlpm.y, 'Great Milton'!$AL$45:$AW$60, _xlpm.z, 'Great Milton'!$AJ$45:$AJ$60, IF(_xlfn.XLOOKUP($C572,_xlfn.XLOOKUP(J$494,_xlpm.x,_xlpm.y,""),_xlpm.z,"Not Declared")="", "Name not recorded",  _xlfn.XLOOKUP($C572,_xlfn.XLOOKUP(J$494,_xlpm.x,_xlpm.y,""),_xlpm.z,"Not Declared")))</f>
        <v>Not Declared</v>
      </c>
      <c r="K572" s="729" t="str" cm="1">
        <f t="array" ref="K572">_xlfn.LET(_xlpm.x, 'Great Milton'!$AL$43:$AW$43, _xlpm.y, 'Great Milton'!$AL$45:$AW$60, _xlpm.z, 'Great Milton'!$AJ$45:$AJ$60, IF(_xlfn.XLOOKUP($C572,_xlfn.XLOOKUP(K$494,_xlpm.x,_xlpm.y,""),_xlpm.z,"Not Declared")="", "Name not recorded",  _xlfn.XLOOKUP($C572,_xlfn.XLOOKUP(K$494,_xlpm.x,_xlpm.y,""),_xlpm.z,"Not Declared")))</f>
        <v>Not Declared</v>
      </c>
      <c r="L572" s="729" t="str" cm="1">
        <f t="array" ref="L572">_xlfn.LET(_xlpm.x, 'Great Milton'!$AL$43:$AW$43, _xlpm.y, 'Great Milton'!$AL$45:$AW$60, _xlpm.z, 'Great Milton'!$AJ$45:$AJ$60, IF(_xlfn.XLOOKUP($C572,_xlfn.XLOOKUP(L$494,_xlpm.x,_xlpm.y,""),_xlpm.z,"Not Declared")="", "Name not recorded",  _xlfn.XLOOKUP($C572,_xlfn.XLOOKUP(L$494,_xlpm.x,_xlpm.y,""),_xlpm.z,"Not Declared")))</f>
        <v>Not Declared</v>
      </c>
      <c r="M572" s="729" t="str" cm="1">
        <f t="array" ref="M572">_xlfn.LET(_xlpm.x, 'Great Milton'!$AL$43:$AW$43, _xlpm.y, 'Great Milton'!$AL$45:$AW$60, _xlpm.z, 'Great Milton'!$AJ$45:$AJ$60, IF(_xlfn.XLOOKUP($C572,_xlfn.XLOOKUP(M$494,_xlpm.x,_xlpm.y,""),_xlpm.z,"Not Declared")="", "Name not recorded",  _xlfn.XLOOKUP($C572,_xlfn.XLOOKUP(M$494,_xlpm.x,_xlpm.y,""),_xlpm.z,"Not Declared")))</f>
        <v>Not Declared</v>
      </c>
      <c r="N572" s="729" t="str" cm="1">
        <f t="array" ref="N572">_xlfn.LET(_xlpm.x, 'Great Milton'!$AL$43:$AW$43, _xlpm.y, 'Great Milton'!$AL$45:$AW$60, _xlpm.z, 'Great Milton'!$AJ$45:$AJ$60, IF(_xlfn.XLOOKUP($C572,_xlfn.XLOOKUP(N$494,_xlpm.x,_xlpm.y,""),_xlpm.z,"Not Declared")="", "Name not recorded",  _xlfn.XLOOKUP($C572,_xlfn.XLOOKUP(N$494,_xlpm.x,_xlpm.y,""),_xlpm.z,"Not Declared")))</f>
        <v>Not Declared</v>
      </c>
      <c r="O572" s="729" t="str" cm="1">
        <f t="array" ref="O572">_xlfn.LET(_xlpm.x, 'Great Milton'!$AL$43:$AW$43, _xlpm.y, 'Great Milton'!$AL$45:$AW$60, _xlpm.z, 'Great Milton'!$AJ$45:$AJ$60, IF(_xlfn.XLOOKUP($C572,_xlfn.XLOOKUP(O$494,_xlpm.x,_xlpm.y,""),_xlpm.z,"Not Declared")="", "Name not recorded",  _xlfn.XLOOKUP($C572,_xlfn.XLOOKUP(O$494,_xlpm.x,_xlpm.y,""),_xlpm.z,"Not Declared")))</f>
        <v>Not Declared</v>
      </c>
      <c r="P572" s="3"/>
      <c r="Q572" s="3"/>
      <c r="R572" s="3"/>
      <c r="S572" s="3"/>
      <c r="T572" s="3"/>
      <c r="U572" s="3"/>
      <c r="V572" s="3"/>
      <c r="W572" s="3"/>
      <c r="X572" s="12"/>
      <c r="Z572" s="89"/>
      <c r="AA572" s="89"/>
      <c r="AC572" s="89"/>
      <c r="AE572" s="370"/>
      <c r="AH572" s="89"/>
      <c r="AI572" s="89"/>
      <c r="AK572" s="89"/>
      <c r="AP572" s="89"/>
      <c r="AQ572" s="89"/>
      <c r="AS572" s="89"/>
      <c r="BF572" s="89"/>
      <c r="BG572" s="89"/>
      <c r="BI572" s="89"/>
      <c r="BN572" s="89"/>
      <c r="BO572" s="89"/>
      <c r="BQ572" s="89"/>
      <c r="CD572" s="89"/>
      <c r="CE572" s="89"/>
      <c r="CF572" s="89"/>
      <c r="CG572" s="89"/>
      <c r="CH572" s="89"/>
      <c r="CI572" s="88"/>
      <c r="CJ572" s="89"/>
      <c r="CK572" s="89"/>
      <c r="CL572" s="89"/>
      <c r="CM572" s="89"/>
      <c r="CN572" s="89"/>
      <c r="CO572" s="88"/>
      <c r="CP572" s="89"/>
      <c r="CQ572" s="89"/>
      <c r="CR572" s="89"/>
      <c r="CS572" s="89"/>
      <c r="CT572" s="89"/>
      <c r="CU572" s="89"/>
      <c r="CV572" s="88"/>
      <c r="CW572" s="89"/>
      <c r="CX572" s="89"/>
      <c r="CY572" s="89"/>
      <c r="CZ572" s="89"/>
      <c r="DA572" s="89"/>
      <c r="DB572" s="89"/>
      <c r="DC572" s="364"/>
      <c r="DD572" s="89"/>
      <c r="DE572" s="89"/>
      <c r="DF572" s="89"/>
      <c r="DG572" s="89"/>
      <c r="DH572" s="433"/>
      <c r="DI572" s="89"/>
      <c r="DJ572" s="435"/>
      <c r="DL572" s="89"/>
      <c r="DM572" s="89"/>
      <c r="DN572" s="89"/>
      <c r="DO572" s="89"/>
      <c r="DP572" s="89"/>
      <c r="DQ572" s="433"/>
      <c r="DR572" s="89"/>
      <c r="DS572" s="89"/>
      <c r="DU572" s="89"/>
    </row>
    <row r="573" spans="1:131" s="359" customFormat="1" ht="21" customHeight="1">
      <c r="A573" s="358" t="str">
        <f t="shared" si="62"/>
        <v>Great Milton AC</v>
      </c>
      <c r="B573" s="729"/>
      <c r="C573" s="729" t="s">
        <v>322</v>
      </c>
      <c r="D573" s="729" t="str" cm="1">
        <f t="array" ref="D573">_xlfn.LET(_xlpm.x, 'Great Milton'!$AL$43:$AW$43, _xlpm.y, 'Great Milton'!$AL$45:$AW$60, _xlpm.z, 'Great Milton'!$AJ$45:$AJ$60, IF(_xlfn.XLOOKUP($C573,_xlfn.XLOOKUP(D$494,_xlpm.x,_xlpm.y,""),_xlpm.z,"Not Declared")="", "Name not recorded",  _xlfn.XLOOKUP($C573,_xlfn.XLOOKUP(D$494,_xlpm.x,_xlpm.y,""),_xlpm.z,"Not Declared")))</f>
        <v>Not Declared</v>
      </c>
      <c r="E573" s="729" t="str" cm="1">
        <f t="array" ref="E573">_xlfn.LET(_xlpm.x, 'Great Milton'!$AL$43:$AW$43, _xlpm.y, 'Great Milton'!$AL$45:$AW$60, _xlpm.z, 'Great Milton'!$AJ$45:$AJ$60, IF(_xlfn.XLOOKUP($C573,_xlfn.XLOOKUP(E$494,_xlpm.x,_xlpm.y,""),_xlpm.z,"Not Declared")="", "Name not recorded",  _xlfn.XLOOKUP($C573,_xlfn.XLOOKUP(E$494,_xlpm.x,_xlpm.y,""),_xlpm.z,"Not Declared")))</f>
        <v>Not Declared</v>
      </c>
      <c r="F573" s="729" t="str" cm="1">
        <f t="array" ref="F573">_xlfn.LET(_xlpm.x, 'Great Milton'!$AL$43:$AW$43, _xlpm.y, 'Great Milton'!$AL$45:$AW$60, _xlpm.z, 'Great Milton'!$AJ$45:$AJ$60, IF(_xlfn.XLOOKUP($C573,_xlfn.XLOOKUP(F$494,_xlpm.x,_xlpm.y,""),_xlpm.z,"Not Declared")="", "Name not recorded",  _xlfn.XLOOKUP($C573,_xlfn.XLOOKUP(F$494,_xlpm.x,_xlpm.y,""),_xlpm.z,"Not Declared")))</f>
        <v>Not Declared</v>
      </c>
      <c r="G573" s="729" t="str" cm="1">
        <f t="array" ref="G573">_xlfn.LET(_xlpm.x, 'Great Milton'!$AL$43:$AW$43, _xlpm.y, 'Great Milton'!$AL$45:$AW$60, _xlpm.z, 'Great Milton'!$AJ$45:$AJ$60, IF(_xlfn.XLOOKUP($C573,_xlfn.XLOOKUP(G$494,_xlpm.x,_xlpm.y,""),_xlpm.z,"Not Declared")="", "Name not recorded",  _xlfn.XLOOKUP($C573,_xlfn.XLOOKUP(G$494,_xlpm.x,_xlpm.y,""),_xlpm.z,"Not Declared")))</f>
        <v>Not Declared</v>
      </c>
      <c r="H573" s="729" t="str" cm="1">
        <f t="array" ref="H573">_xlfn.LET(_xlpm.x, 'Great Milton'!$AL$43:$AW$43, _xlpm.y, 'Great Milton'!$AL$45:$AW$60, _xlpm.z, 'Great Milton'!$AJ$45:$AJ$60, IF(_xlfn.XLOOKUP($C573,_xlfn.XLOOKUP(H$494,_xlpm.x,_xlpm.y,""),_xlpm.z,"Not Declared")="", "Name not recorded",  _xlfn.XLOOKUP($C573,_xlfn.XLOOKUP(H$494,_xlpm.x,_xlpm.y,""),_xlpm.z,"Not Declared")))</f>
        <v>Not Declared</v>
      </c>
      <c r="I573" s="729" t="str" cm="1">
        <f t="array" ref="I573">_xlfn.LET(_xlpm.x, 'Great Milton'!$AL$43:$AW$43, _xlpm.y, 'Great Milton'!$AL$45:$AW$60, _xlpm.z, 'Great Milton'!$AJ$45:$AJ$60, IF(_xlfn.XLOOKUP($C573,_xlfn.XLOOKUP(I$494,_xlpm.x,_xlpm.y,""),_xlpm.z,"Not Declared")="", "Name not recorded",  _xlfn.XLOOKUP($C573,_xlfn.XLOOKUP(I$494,_xlpm.x,_xlpm.y,""),_xlpm.z,"Not Declared")))</f>
        <v>Not Declared</v>
      </c>
      <c r="J573" s="729" t="str" cm="1">
        <f t="array" ref="J573">_xlfn.LET(_xlpm.x, 'Great Milton'!$AL$43:$AW$43, _xlpm.y, 'Great Milton'!$AL$45:$AW$60, _xlpm.z, 'Great Milton'!$AJ$45:$AJ$60, IF(_xlfn.XLOOKUP($C573,_xlfn.XLOOKUP(J$494,_xlpm.x,_xlpm.y,""),_xlpm.z,"Not Declared")="", "Name not recorded",  _xlfn.XLOOKUP($C573,_xlfn.XLOOKUP(J$494,_xlpm.x,_xlpm.y,""),_xlpm.z,"Not Declared")))</f>
        <v>Not Declared</v>
      </c>
      <c r="K573" s="729" t="str" cm="1">
        <f t="array" ref="K573">_xlfn.LET(_xlpm.x, 'Great Milton'!$AL$43:$AW$43, _xlpm.y, 'Great Milton'!$AL$45:$AW$60, _xlpm.z, 'Great Milton'!$AJ$45:$AJ$60, IF(_xlfn.XLOOKUP($C573,_xlfn.XLOOKUP(K$494,_xlpm.x,_xlpm.y,""),_xlpm.z,"Not Declared")="", "Name not recorded",  _xlfn.XLOOKUP($C573,_xlfn.XLOOKUP(K$494,_xlpm.x,_xlpm.y,""),_xlpm.z,"Not Declared")))</f>
        <v>Not Declared</v>
      </c>
      <c r="L573" s="729" t="str" cm="1">
        <f t="array" ref="L573">_xlfn.LET(_xlpm.x, 'Great Milton'!$AL$43:$AW$43, _xlpm.y, 'Great Milton'!$AL$45:$AW$60, _xlpm.z, 'Great Milton'!$AJ$45:$AJ$60, IF(_xlfn.XLOOKUP($C573,_xlfn.XLOOKUP(L$494,_xlpm.x,_xlpm.y,""),_xlpm.z,"Not Declared")="", "Name not recorded",  _xlfn.XLOOKUP($C573,_xlfn.XLOOKUP(L$494,_xlpm.x,_xlpm.y,""),_xlpm.z,"Not Declared")))</f>
        <v>Not Declared</v>
      </c>
      <c r="M573" s="729" t="str" cm="1">
        <f t="array" ref="M573">_xlfn.LET(_xlpm.x, 'Great Milton'!$AL$43:$AW$43, _xlpm.y, 'Great Milton'!$AL$45:$AW$60, _xlpm.z, 'Great Milton'!$AJ$45:$AJ$60, IF(_xlfn.XLOOKUP($C573,_xlfn.XLOOKUP(M$494,_xlpm.x,_xlpm.y,""),_xlpm.z,"Not Declared")="", "Name not recorded",  _xlfn.XLOOKUP($C573,_xlfn.XLOOKUP(M$494,_xlpm.x,_xlpm.y,""),_xlpm.z,"Not Declared")))</f>
        <v>Not Declared</v>
      </c>
      <c r="N573" s="729" t="str" cm="1">
        <f t="array" ref="N573">_xlfn.LET(_xlpm.x, 'Great Milton'!$AL$43:$AW$43, _xlpm.y, 'Great Milton'!$AL$45:$AW$60, _xlpm.z, 'Great Milton'!$AJ$45:$AJ$60, IF(_xlfn.XLOOKUP($C573,_xlfn.XLOOKUP(N$494,_xlpm.x,_xlpm.y,""),_xlpm.z,"Not Declared")="", "Name not recorded",  _xlfn.XLOOKUP($C573,_xlfn.XLOOKUP(N$494,_xlpm.x,_xlpm.y,""),_xlpm.z,"Not Declared")))</f>
        <v>Not Declared</v>
      </c>
      <c r="O573" s="729" t="str" cm="1">
        <f t="array" ref="O573">_xlfn.LET(_xlpm.x, 'Great Milton'!$AL$43:$AW$43, _xlpm.y, 'Great Milton'!$AL$45:$AW$60, _xlpm.z, 'Great Milton'!$AJ$45:$AJ$60, IF(_xlfn.XLOOKUP($C573,_xlfn.XLOOKUP(O$494,_xlpm.x,_xlpm.y,""),_xlpm.z,"Not Declared")="", "Name not recorded",  _xlfn.XLOOKUP($C573,_xlfn.XLOOKUP(O$494,_xlpm.x,_xlpm.y,""),_xlpm.z,"Not Declared")))</f>
        <v>Not Declared</v>
      </c>
      <c r="P573" s="3"/>
      <c r="Q573" s="3"/>
      <c r="R573" s="3"/>
      <c r="S573" s="3"/>
      <c r="T573" s="3"/>
      <c r="U573" s="3"/>
      <c r="V573" s="3"/>
      <c r="W573" s="3"/>
      <c r="X573" s="12"/>
      <c r="Z573" s="89"/>
      <c r="AA573" s="89"/>
      <c r="AC573" s="89"/>
      <c r="AE573" s="370"/>
      <c r="AH573" s="89"/>
      <c r="AI573" s="89"/>
      <c r="AK573" s="89"/>
      <c r="AP573" s="89"/>
      <c r="AQ573" s="89"/>
      <c r="AS573" s="89"/>
      <c r="BF573" s="89"/>
      <c r="BG573" s="89"/>
      <c r="BI573" s="89"/>
      <c r="BN573" s="89"/>
      <c r="BO573" s="89"/>
      <c r="BQ573" s="89"/>
      <c r="CD573" s="89"/>
      <c r="CE573" s="89"/>
      <c r="CF573" s="89"/>
      <c r="CG573" s="89"/>
      <c r="CH573" s="89"/>
      <c r="CI573" s="88"/>
      <c r="CJ573" s="89"/>
      <c r="CK573" s="89"/>
      <c r="CL573" s="89"/>
      <c r="CM573" s="89"/>
      <c r="CN573" s="89"/>
      <c r="CO573" s="88"/>
      <c r="CP573" s="89"/>
      <c r="CQ573" s="89"/>
      <c r="CR573" s="89"/>
      <c r="CS573" s="89"/>
      <c r="CT573" s="89"/>
      <c r="CU573" s="89"/>
      <c r="CV573" s="88"/>
      <c r="CW573" s="89"/>
      <c r="CX573" s="89"/>
      <c r="CY573" s="89"/>
      <c r="CZ573" s="89"/>
      <c r="DA573" s="89"/>
      <c r="DB573" s="89"/>
      <c r="DC573" s="364"/>
      <c r="DD573" s="89"/>
      <c r="DE573" s="89"/>
      <c r="DF573" s="89"/>
      <c r="DG573" s="89"/>
      <c r="DH573" s="433"/>
      <c r="DI573" s="89"/>
      <c r="DJ573" s="435"/>
      <c r="DL573" s="89"/>
      <c r="DM573" s="89"/>
      <c r="DN573" s="89"/>
      <c r="DO573" s="89"/>
      <c r="DP573" s="89"/>
      <c r="DQ573" s="433"/>
      <c r="DR573" s="89"/>
      <c r="DS573" s="89"/>
      <c r="DU573" s="89"/>
    </row>
    <row r="574" spans="1:131" s="359" customFormat="1" ht="21" customHeight="1">
      <c r="A574" s="358" t="str">
        <f t="shared" si="62"/>
        <v>Great Milton AC</v>
      </c>
      <c r="B574" s="729"/>
      <c r="C574" s="729" t="s">
        <v>323</v>
      </c>
      <c r="D574" s="729" t="str" cm="1">
        <f t="array" ref="D574">_xlfn.LET(_xlpm.x, 'Great Milton'!$AL$43:$AW$43, _xlpm.y, 'Great Milton'!$AL$45:$AW$60, _xlpm.z, 'Great Milton'!$AJ$45:$AJ$60, IF(_xlfn.XLOOKUP($C574,_xlfn.XLOOKUP(D$494,_xlpm.x,_xlpm.y,""),_xlpm.z,"Not Declared")="", "Name not recorded",  _xlfn.XLOOKUP($C574,_xlfn.XLOOKUP(D$494,_xlpm.x,_xlpm.y,""),_xlpm.z,"Not Declared")))</f>
        <v>Not Declared</v>
      </c>
      <c r="E574" s="729" t="str" cm="1">
        <f t="array" ref="E574">_xlfn.LET(_xlpm.x, 'Great Milton'!$AL$43:$AW$43, _xlpm.y, 'Great Milton'!$AL$45:$AW$60, _xlpm.z, 'Great Milton'!$AJ$45:$AJ$60, IF(_xlfn.XLOOKUP($C574,_xlfn.XLOOKUP(E$494,_xlpm.x,_xlpm.y,""),_xlpm.z,"Not Declared")="", "Name not recorded",  _xlfn.XLOOKUP($C574,_xlfn.XLOOKUP(E$494,_xlpm.x,_xlpm.y,""),_xlpm.z,"Not Declared")))</f>
        <v>Not Declared</v>
      </c>
      <c r="F574" s="729" t="str" cm="1">
        <f t="array" ref="F574">_xlfn.LET(_xlpm.x, 'Great Milton'!$AL$43:$AW$43, _xlpm.y, 'Great Milton'!$AL$45:$AW$60, _xlpm.z, 'Great Milton'!$AJ$45:$AJ$60, IF(_xlfn.XLOOKUP($C574,_xlfn.XLOOKUP(F$494,_xlpm.x,_xlpm.y,""),_xlpm.z,"Not Declared")="", "Name not recorded",  _xlfn.XLOOKUP($C574,_xlfn.XLOOKUP(F$494,_xlpm.x,_xlpm.y,""),_xlpm.z,"Not Declared")))</f>
        <v>Not Declared</v>
      </c>
      <c r="G574" s="729" t="str" cm="1">
        <f t="array" ref="G574">_xlfn.LET(_xlpm.x, 'Great Milton'!$AL$43:$AW$43, _xlpm.y, 'Great Milton'!$AL$45:$AW$60, _xlpm.z, 'Great Milton'!$AJ$45:$AJ$60, IF(_xlfn.XLOOKUP($C574,_xlfn.XLOOKUP(G$494,_xlpm.x,_xlpm.y,""),_xlpm.z,"Not Declared")="", "Name not recorded",  _xlfn.XLOOKUP($C574,_xlfn.XLOOKUP(G$494,_xlpm.x,_xlpm.y,""),_xlpm.z,"Not Declared")))</f>
        <v>Not Declared</v>
      </c>
      <c r="H574" s="729" t="str" cm="1">
        <f t="array" ref="H574">_xlfn.LET(_xlpm.x, 'Great Milton'!$AL$43:$AW$43, _xlpm.y, 'Great Milton'!$AL$45:$AW$60, _xlpm.z, 'Great Milton'!$AJ$45:$AJ$60, IF(_xlfn.XLOOKUP($C574,_xlfn.XLOOKUP(H$494,_xlpm.x,_xlpm.y,""),_xlpm.z,"Not Declared")="", "Name not recorded",  _xlfn.XLOOKUP($C574,_xlfn.XLOOKUP(H$494,_xlpm.x,_xlpm.y,""),_xlpm.z,"Not Declared")))</f>
        <v>Not Declared</v>
      </c>
      <c r="I574" s="729" t="str" cm="1">
        <f t="array" ref="I574">_xlfn.LET(_xlpm.x, 'Great Milton'!$AL$43:$AW$43, _xlpm.y, 'Great Milton'!$AL$45:$AW$60, _xlpm.z, 'Great Milton'!$AJ$45:$AJ$60, IF(_xlfn.XLOOKUP($C574,_xlfn.XLOOKUP(I$494,_xlpm.x,_xlpm.y,""),_xlpm.z,"Not Declared")="", "Name not recorded",  _xlfn.XLOOKUP($C574,_xlfn.XLOOKUP(I$494,_xlpm.x,_xlpm.y,""),_xlpm.z,"Not Declared")))</f>
        <v>Not Declared</v>
      </c>
      <c r="J574" s="729" t="str" cm="1">
        <f t="array" ref="J574">_xlfn.LET(_xlpm.x, 'Great Milton'!$AL$43:$AW$43, _xlpm.y, 'Great Milton'!$AL$45:$AW$60, _xlpm.z, 'Great Milton'!$AJ$45:$AJ$60, IF(_xlfn.XLOOKUP($C574,_xlfn.XLOOKUP(J$494,_xlpm.x,_xlpm.y,""),_xlpm.z,"Not Declared")="", "Name not recorded",  _xlfn.XLOOKUP($C574,_xlfn.XLOOKUP(J$494,_xlpm.x,_xlpm.y,""),_xlpm.z,"Not Declared")))</f>
        <v>Not Declared</v>
      </c>
      <c r="K574" s="729" t="str" cm="1">
        <f t="array" ref="K574">_xlfn.LET(_xlpm.x, 'Great Milton'!$AL$43:$AW$43, _xlpm.y, 'Great Milton'!$AL$45:$AW$60, _xlpm.z, 'Great Milton'!$AJ$45:$AJ$60, IF(_xlfn.XLOOKUP($C574,_xlfn.XLOOKUP(K$494,_xlpm.x,_xlpm.y,""),_xlpm.z,"Not Declared")="", "Name not recorded",  _xlfn.XLOOKUP($C574,_xlfn.XLOOKUP(K$494,_xlpm.x,_xlpm.y,""),_xlpm.z,"Not Declared")))</f>
        <v>Not Declared</v>
      </c>
      <c r="L574" s="729" t="str" cm="1">
        <f t="array" ref="L574">_xlfn.LET(_xlpm.x, 'Great Milton'!$AL$43:$AW$43, _xlpm.y, 'Great Milton'!$AL$45:$AW$60, _xlpm.z, 'Great Milton'!$AJ$45:$AJ$60, IF(_xlfn.XLOOKUP($C574,_xlfn.XLOOKUP(L$494,_xlpm.x,_xlpm.y,""),_xlpm.z,"Not Declared")="", "Name not recorded",  _xlfn.XLOOKUP($C574,_xlfn.XLOOKUP(L$494,_xlpm.x,_xlpm.y,""),_xlpm.z,"Not Declared")))</f>
        <v>Not Declared</v>
      </c>
      <c r="M574" s="729" t="str" cm="1">
        <f t="array" ref="M574">_xlfn.LET(_xlpm.x, 'Great Milton'!$AL$43:$AW$43, _xlpm.y, 'Great Milton'!$AL$45:$AW$60, _xlpm.z, 'Great Milton'!$AJ$45:$AJ$60, IF(_xlfn.XLOOKUP($C574,_xlfn.XLOOKUP(M$494,_xlpm.x,_xlpm.y,""),_xlpm.z,"Not Declared")="", "Name not recorded",  _xlfn.XLOOKUP($C574,_xlfn.XLOOKUP(M$494,_xlpm.x,_xlpm.y,""),_xlpm.z,"Not Declared")))</f>
        <v>Not Declared</v>
      </c>
      <c r="N574" s="729" t="str" cm="1">
        <f t="array" ref="N574">_xlfn.LET(_xlpm.x, 'Great Milton'!$AL$43:$AW$43, _xlpm.y, 'Great Milton'!$AL$45:$AW$60, _xlpm.z, 'Great Milton'!$AJ$45:$AJ$60, IF(_xlfn.XLOOKUP($C574,_xlfn.XLOOKUP(N$494,_xlpm.x,_xlpm.y,""),_xlpm.z,"Not Declared")="", "Name not recorded",  _xlfn.XLOOKUP($C574,_xlfn.XLOOKUP(N$494,_xlpm.x,_xlpm.y,""),_xlpm.z,"Not Declared")))</f>
        <v>Not Declared</v>
      </c>
      <c r="O574" s="729" t="str" cm="1">
        <f t="array" ref="O574">_xlfn.LET(_xlpm.x, 'Great Milton'!$AL$43:$AW$43, _xlpm.y, 'Great Milton'!$AL$45:$AW$60, _xlpm.z, 'Great Milton'!$AJ$45:$AJ$60, IF(_xlfn.XLOOKUP($C574,_xlfn.XLOOKUP(O$494,_xlpm.x,_xlpm.y,""),_xlpm.z,"Not Declared")="", "Name not recorded",  _xlfn.XLOOKUP($C574,_xlfn.XLOOKUP(O$494,_xlpm.x,_xlpm.y,""),_xlpm.z,"Not Declared")))</f>
        <v>Not Declared</v>
      </c>
      <c r="P574" s="3"/>
      <c r="Q574" s="3"/>
      <c r="R574" s="3"/>
      <c r="S574" s="3"/>
      <c r="T574" s="3"/>
      <c r="U574" s="3"/>
      <c r="V574" s="3"/>
      <c r="W574" s="3"/>
      <c r="X574" s="12"/>
      <c r="Z574" s="89"/>
      <c r="AA574" s="89"/>
      <c r="AC574" s="89"/>
      <c r="AE574" s="370"/>
      <c r="AH574" s="89"/>
      <c r="AI574" s="89"/>
      <c r="AK574" s="89"/>
      <c r="AP574" s="89"/>
      <c r="AQ574" s="89"/>
      <c r="AS574" s="89"/>
      <c r="BF574" s="89"/>
      <c r="BG574" s="89"/>
      <c r="BI574" s="89"/>
      <c r="BN574" s="89"/>
      <c r="BO574" s="89"/>
      <c r="BQ574" s="89"/>
      <c r="CD574" s="89"/>
      <c r="CE574" s="89"/>
      <c r="CF574" s="89"/>
      <c r="CG574" s="89"/>
      <c r="CH574" s="89"/>
      <c r="CI574" s="88"/>
      <c r="CJ574" s="89"/>
      <c r="CK574" s="89"/>
      <c r="CL574" s="89"/>
      <c r="CM574" s="89"/>
      <c r="CN574" s="89"/>
      <c r="CO574" s="88"/>
      <c r="CP574" s="89"/>
      <c r="CQ574" s="89"/>
      <c r="CR574" s="89"/>
      <c r="CS574" s="89"/>
      <c r="CT574" s="89"/>
      <c r="CU574" s="89"/>
      <c r="CV574" s="88"/>
      <c r="CW574" s="89"/>
      <c r="CX574" s="89"/>
      <c r="CY574" s="89"/>
      <c r="CZ574" s="89"/>
      <c r="DA574" s="89"/>
      <c r="DB574" s="89"/>
      <c r="DC574" s="364"/>
      <c r="DD574" s="89"/>
      <c r="DE574" s="89"/>
      <c r="DF574" s="89"/>
      <c r="DG574" s="89"/>
      <c r="DH574" s="433"/>
      <c r="DI574" s="89"/>
      <c r="DJ574" s="435"/>
      <c r="DL574" s="89"/>
      <c r="DM574" s="89"/>
      <c r="DN574" s="89"/>
      <c r="DO574" s="89"/>
      <c r="DP574" s="89"/>
      <c r="DQ574" s="433"/>
      <c r="DR574" s="89"/>
      <c r="DS574" s="89"/>
      <c r="DU574" s="89"/>
    </row>
    <row r="575" spans="1:131" s="359" customFormat="1" ht="21" customHeight="1">
      <c r="A575" s="358"/>
      <c r="B575" s="729"/>
      <c r="C575" s="729"/>
      <c r="D575" s="729"/>
      <c r="E575" s="729"/>
      <c r="F575" s="729"/>
      <c r="G575" s="729"/>
      <c r="H575" s="729"/>
      <c r="I575" s="729"/>
      <c r="J575" s="729"/>
      <c r="K575" s="729"/>
      <c r="L575" s="729"/>
      <c r="M575" s="729"/>
      <c r="N575" s="729"/>
      <c r="O575" s="749"/>
      <c r="P575" s="3"/>
      <c r="Q575" s="3"/>
      <c r="R575" s="3"/>
      <c r="S575" s="3"/>
      <c r="T575" s="3"/>
      <c r="U575" s="3"/>
      <c r="V575" s="3"/>
      <c r="W575" s="3"/>
      <c r="X575" s="12"/>
      <c r="Z575" s="89"/>
      <c r="AA575" s="89"/>
      <c r="AC575" s="89"/>
      <c r="AE575" s="370"/>
      <c r="AH575" s="89"/>
      <c r="AI575" s="89"/>
      <c r="AK575" s="89"/>
      <c r="AP575" s="89"/>
      <c r="AQ575" s="89"/>
      <c r="AS575" s="89"/>
      <c r="BF575" s="89"/>
      <c r="BG575" s="89"/>
      <c r="BI575" s="89"/>
      <c r="BN575" s="89"/>
      <c r="BO575" s="89"/>
      <c r="BQ575" s="89"/>
      <c r="CD575" s="89"/>
      <c r="CE575" s="89"/>
      <c r="CF575" s="89"/>
      <c r="CG575" s="89"/>
      <c r="CH575" s="89"/>
      <c r="CI575" s="88"/>
      <c r="CJ575" s="89"/>
      <c r="CK575" s="89"/>
      <c r="CL575" s="89"/>
      <c r="CM575" s="89"/>
      <c r="CN575" s="89"/>
      <c r="CO575" s="88"/>
      <c r="CP575" s="89"/>
      <c r="CQ575" s="89"/>
      <c r="CR575" s="89"/>
      <c r="CS575" s="89"/>
      <c r="CT575" s="89"/>
      <c r="CU575" s="89"/>
      <c r="CV575" s="88"/>
      <c r="CW575" s="89"/>
      <c r="CX575" s="89"/>
      <c r="CY575" s="89"/>
      <c r="CZ575" s="89"/>
      <c r="DA575" s="89"/>
      <c r="DB575" s="89"/>
      <c r="DC575" s="364"/>
      <c r="DD575" s="89"/>
      <c r="DE575" s="89"/>
      <c r="DF575" s="89"/>
      <c r="DG575" s="89"/>
      <c r="DH575" s="433"/>
      <c r="DI575" s="89"/>
      <c r="DJ575" s="435"/>
      <c r="DL575" s="89"/>
      <c r="DM575" s="89"/>
      <c r="DN575" s="89"/>
      <c r="DO575" s="89"/>
      <c r="DP575" s="89"/>
      <c r="DQ575" s="433"/>
      <c r="DR575" s="89"/>
      <c r="DS575" s="89"/>
      <c r="DU575" s="89"/>
    </row>
    <row r="576" spans="1:131" s="359" customFormat="1" ht="21" customHeight="1">
      <c r="A576" s="39" t="s">
        <v>527</v>
      </c>
      <c r="B576" s="752" t="s">
        <v>52</v>
      </c>
      <c r="C576" s="752" t="s">
        <v>514</v>
      </c>
      <c r="D576" s="752" t="str">
        <f>Abingdon!AL64</f>
        <v>TRIPLE JUMP</v>
      </c>
      <c r="E576" s="752" t="str">
        <f>Abingdon!AM64</f>
        <v>HIGH JUMP</v>
      </c>
      <c r="F576" s="752" t="str">
        <f>Abingdon!AN64</f>
        <v>No Hurdles</v>
      </c>
      <c r="G576" s="752" t="str">
        <f>Abingdon!AO64</f>
        <v>1500m</v>
      </c>
      <c r="H576" s="752" t="str">
        <f>Abingdon!AP64</f>
        <v>DISCUS</v>
      </c>
      <c r="I576" s="752" t="str">
        <f>Abingdon!AQ64</f>
        <v>SHOT</v>
      </c>
      <c r="J576" s="752" t="str">
        <f>Abingdon!AR64</f>
        <v>100m</v>
      </c>
      <c r="K576" s="752" t="str">
        <f>Abingdon!AS64</f>
        <v>400m</v>
      </c>
      <c r="L576" s="752" t="str">
        <f>Abingdon!AT64</f>
        <v>JAVELIN</v>
      </c>
      <c r="M576" s="752" t="str">
        <f>Abingdon!AU64</f>
        <v>LONG JUMP</v>
      </c>
      <c r="N576" s="752" t="str">
        <f>Abingdon!AV64</f>
        <v>200m</v>
      </c>
      <c r="O576" s="752" t="str">
        <f>Abingdon!AW64</f>
        <v>800m</v>
      </c>
      <c r="P576" s="752" t="s">
        <v>515</v>
      </c>
      <c r="Q576" s="752" t="s">
        <v>515</v>
      </c>
      <c r="R576" s="752" t="s">
        <v>515</v>
      </c>
      <c r="S576" s="752" t="s">
        <v>515</v>
      </c>
      <c r="T576" s="752" t="s">
        <v>309</v>
      </c>
      <c r="U576" s="752" t="s">
        <v>309</v>
      </c>
      <c r="V576" s="752" t="s">
        <v>309</v>
      </c>
      <c r="W576" s="752" t="s">
        <v>309</v>
      </c>
      <c r="X576" s="752" t="s">
        <v>309</v>
      </c>
      <c r="Z576" s="433"/>
      <c r="AA576" s="433"/>
      <c r="AB576" s="445" t="s">
        <v>158</v>
      </c>
      <c r="AC576" s="446"/>
      <c r="AD576" s="445"/>
      <c r="AE576" s="445"/>
      <c r="AF576" s="445"/>
      <c r="AG576" s="445"/>
      <c r="AH576" s="433"/>
      <c r="AI576" s="433"/>
      <c r="AJ576" s="445" t="s">
        <v>127</v>
      </c>
      <c r="AK576" s="446"/>
      <c r="AL576" s="445"/>
      <c r="AM576" s="445"/>
      <c r="AN576" s="445"/>
      <c r="AO576" s="445"/>
      <c r="AP576" s="433"/>
      <c r="AQ576" s="433"/>
      <c r="AR576" s="445" t="s">
        <v>130</v>
      </c>
      <c r="AS576" s="446"/>
      <c r="AT576" s="445"/>
      <c r="AU576" s="445"/>
      <c r="AV576" s="445"/>
      <c r="AW576" s="445"/>
      <c r="AX576" s="12"/>
      <c r="AY576" s="12"/>
      <c r="AZ576" s="445" t="s">
        <v>191</v>
      </c>
      <c r="BA576" s="445"/>
      <c r="BB576" s="445"/>
      <c r="BC576" s="445"/>
      <c r="BD576" s="445"/>
      <c r="BE576" s="445"/>
      <c r="BF576" s="433"/>
      <c r="BG576" s="433"/>
      <c r="BH576" s="445" t="s">
        <v>133</v>
      </c>
      <c r="BI576" s="446"/>
      <c r="BJ576" s="445"/>
      <c r="BK576" s="445"/>
      <c r="BL576" s="445"/>
      <c r="BM576" s="445"/>
      <c r="BN576" s="433"/>
      <c r="BO576" s="433"/>
      <c r="BP576" s="1072" t="s">
        <v>136</v>
      </c>
      <c r="BQ576" s="1072"/>
      <c r="BR576" s="1072"/>
      <c r="BS576" s="1072"/>
      <c r="BT576" s="1072"/>
      <c r="BU576" s="1072"/>
      <c r="BV576" s="12"/>
      <c r="BW576" s="12"/>
      <c r="BX576" s="445" t="s">
        <v>375</v>
      </c>
      <c r="BY576" s="445"/>
      <c r="BZ576" s="445"/>
      <c r="CA576" s="445"/>
      <c r="CB576" s="445"/>
      <c r="CC576" s="445"/>
      <c r="CD576" s="433"/>
      <c r="CE576" s="433"/>
      <c r="CF576" s="445" t="s">
        <v>374</v>
      </c>
      <c r="CG576" s="446"/>
      <c r="CH576" s="445"/>
      <c r="CI576" s="486"/>
      <c r="CJ576" s="445"/>
      <c r="CK576" s="445"/>
      <c r="CL576" s="433"/>
      <c r="CM576" s="433"/>
      <c r="CN576" s="445" t="s">
        <v>373</v>
      </c>
      <c r="CO576" s="446"/>
      <c r="CP576" s="445"/>
      <c r="CQ576" s="445"/>
      <c r="CR576" s="445"/>
      <c r="CS576" s="445"/>
      <c r="CT576" s="433"/>
      <c r="CU576" s="433"/>
      <c r="CV576" s="445" t="s">
        <v>148</v>
      </c>
      <c r="CW576" s="446"/>
      <c r="CX576" s="445"/>
      <c r="CY576" s="445"/>
      <c r="CZ576" s="445"/>
      <c r="DA576" s="445"/>
      <c r="DB576" s="433"/>
      <c r="DC576" s="433"/>
      <c r="DD576" s="445" t="s">
        <v>307</v>
      </c>
      <c r="DE576" s="446"/>
      <c r="DF576" s="445"/>
      <c r="DG576" s="445"/>
      <c r="DH576" s="445"/>
      <c r="DI576" s="445"/>
      <c r="DJ576" s="433"/>
      <c r="DK576" s="433"/>
      <c r="DL576" s="445" t="s">
        <v>306</v>
      </c>
      <c r="DM576" s="446"/>
      <c r="DN576" s="445"/>
      <c r="DO576" s="445"/>
      <c r="DP576" s="445"/>
      <c r="DQ576" s="445"/>
      <c r="DR576" s="433"/>
      <c r="DS576" s="433"/>
      <c r="DT576" s="445" t="s">
        <v>414</v>
      </c>
      <c r="DU576" s="446"/>
      <c r="DV576" s="445"/>
      <c r="DW576" s="445"/>
      <c r="DX576" s="445"/>
      <c r="DY576" s="445"/>
      <c r="DZ576" s="15"/>
      <c r="EA576" s="15"/>
    </row>
    <row r="577" spans="1:131" s="359" customFormat="1" ht="21" customHeight="1">
      <c r="A577" s="358" t="str">
        <f>Abingdon!AJ$2</f>
        <v>Abingdon AC</v>
      </c>
      <c r="B577" s="729" t="str">
        <f>Abingdon!AV$1</f>
        <v>A</v>
      </c>
      <c r="C577" s="729" t="s">
        <v>71</v>
      </c>
      <c r="D577" s="729" t="str" cm="1">
        <f t="array" ref="D577">_xlfn.LET(_xlpm.x, Abingdon!$AL$64:$AW$64, _xlpm.y, Abingdon!$AL$70:$AW$78, _xlpm.z, Abingdon!$AJ$70:$AJ$78, IF(_xlfn.XLOOKUP($C577,_xlfn.XLOOKUP(D$576,_xlpm.x,_xlpm.y,""),_xlpm.z,"Not Declared")="", "Name not recorded",  _xlfn.XLOOKUP($C577,_xlfn.XLOOKUP(D$576,_xlpm.x,_xlpm.y,""),_xlpm.z,"Not Declared")))</f>
        <v>Not Declared</v>
      </c>
      <c r="E577" s="729" t="str" cm="1">
        <f t="array" ref="E577">_xlfn.LET(_xlpm.x, Abingdon!$AL$64:$AW$64, _xlpm.y, Abingdon!$AL$70:$AW$78, _xlpm.z, Abingdon!$AJ$70:$AJ$78, IF(_xlfn.XLOOKUP($C577,_xlfn.XLOOKUP(E$576,_xlpm.x,_xlpm.y,""),_xlpm.z,"Not Declared")="", "Name not recorded",  _xlfn.XLOOKUP($C577,_xlfn.XLOOKUP(E$576,_xlpm.x,_xlpm.y,""),_xlpm.z,"Not Declared")))</f>
        <v>Not Declared</v>
      </c>
      <c r="F577" s="732" t="str" cm="1">
        <f t="array" ref="F577">_xlfn.LET(_xlpm.x, Abingdon!$AL$64:$AW$64, _xlpm.y, Abingdon!$AL$70:$AW$78, _xlpm.z, Abingdon!$AJ$70:$AJ$78, IF(_xlfn.XLOOKUP($C577,_xlfn.XLOOKUP(F$576,_xlpm.x,_xlpm.y,""),_xlpm.z,"Not Declared")="", "Name not recorded",  _xlfn.XLOOKUP($C577,_xlfn.XLOOKUP(F$576,_xlpm.x,_xlpm.y,""),_xlpm.z,"Not Declared")))</f>
        <v>Not Declared</v>
      </c>
      <c r="G577" s="729" t="str" cm="1">
        <f t="array" ref="G577">_xlfn.LET(_xlpm.x, Abingdon!$AL$64:$AW$64, _xlpm.y, Abingdon!$AL$70:$AW$78, _xlpm.z, Abingdon!$AJ$70:$AJ$78, IF(_xlfn.XLOOKUP($C577,_xlfn.XLOOKUP(G$576,_xlpm.x,_xlpm.y,""),_xlpm.z,"Not Declared")="", "Name not recorded",  _xlfn.XLOOKUP($C577,_xlfn.XLOOKUP(G$576,_xlpm.x,_xlpm.y,""),_xlpm.z,"Not Declared")))</f>
        <v>Not Declared</v>
      </c>
      <c r="H577" s="729" t="str" cm="1">
        <f t="array" ref="H577">_xlfn.LET(_xlpm.x, Abingdon!$AL$64:$AW$64, _xlpm.y, Abingdon!$AL$70:$AW$78, _xlpm.z, Abingdon!$AJ$70:$AJ$78, IF(_xlfn.XLOOKUP($C577,_xlfn.XLOOKUP(H$576,_xlpm.x,_xlpm.y,""),_xlpm.z,"Not Declared")="", "Name not recorded",  _xlfn.XLOOKUP($C577,_xlfn.XLOOKUP(H$576,_xlpm.x,_xlpm.y,""),_xlpm.z,"Not Declared")))</f>
        <v>Not Declared</v>
      </c>
      <c r="I577" s="729" t="str" cm="1">
        <f t="array" ref="I577">_xlfn.LET(_xlpm.x, Abingdon!$AL$64:$AW$64, _xlpm.y, Abingdon!$AL$70:$AW$78, _xlpm.z, Abingdon!$AJ$70:$AJ$78, IF(_xlfn.XLOOKUP($C577,_xlfn.XLOOKUP(I$576,_xlpm.x,_xlpm.y,""),_xlpm.z,"Not Declared")="", "Name not recorded",  _xlfn.XLOOKUP($C577,_xlfn.XLOOKUP(I$576,_xlpm.x,_xlpm.y,""),_xlpm.z,"Not Declared")))</f>
        <v>Not Declared</v>
      </c>
      <c r="J577" s="729" t="str" cm="1">
        <f t="array" ref="J577">_xlfn.LET(_xlpm.x, Abingdon!$AL$64:$AW$64, _xlpm.y, Abingdon!$AL$70:$AW$78, _xlpm.z, Abingdon!$AJ$70:$AJ$78, IF(_xlfn.XLOOKUP($C577,_xlfn.XLOOKUP(J$576,_xlpm.x,_xlpm.y,""),_xlpm.z,"Not Declared")="", "Name not recorded",  _xlfn.XLOOKUP($C577,_xlfn.XLOOKUP(J$576,_xlpm.x,_xlpm.y,""),_xlpm.z,"Not Declared")))</f>
        <v>Not Declared</v>
      </c>
      <c r="K577" s="729" t="str" cm="1">
        <f t="array" ref="K577">_xlfn.LET(_xlpm.x, Abingdon!$AL$64:$AW$64, _xlpm.y, Abingdon!$AL$70:$AW$78, _xlpm.z, Abingdon!$AJ$70:$AJ$78, IF(_xlfn.XLOOKUP($C577,_xlfn.XLOOKUP(K$576,_xlpm.x,_xlpm.y,""),_xlpm.z,"Not Declared")="", "Name not recorded",  _xlfn.XLOOKUP($C577,_xlfn.XLOOKUP(K$576,_xlpm.x,_xlpm.y,""),_xlpm.z,"Not Declared")))</f>
        <v>Not Declared</v>
      </c>
      <c r="L577" s="729" t="str" cm="1">
        <f t="array" ref="L577">_xlfn.LET(_xlpm.x, Abingdon!$AL$64:$AW$64, _xlpm.y, Abingdon!$AL$70:$AW$78, _xlpm.z, Abingdon!$AJ$70:$AJ$78, IF(_xlfn.XLOOKUP($C577,_xlfn.XLOOKUP(L$576,_xlpm.x,_xlpm.y,""),_xlpm.z,"Not Declared")="", "Name not recorded",  _xlfn.XLOOKUP($C577,_xlfn.XLOOKUP(L$576,_xlpm.x,_xlpm.y,""),_xlpm.z,"Not Declared")))</f>
        <v>Not Declared</v>
      </c>
      <c r="M577" s="729" t="str" cm="1">
        <f t="array" ref="M577">_xlfn.LET(_xlpm.x, Abingdon!$AL$64:$AW$64, _xlpm.y, Abingdon!$AL$70:$AW$78, _xlpm.z, Abingdon!$AJ$70:$AJ$78, IF(_xlfn.XLOOKUP($C577,_xlfn.XLOOKUP(M$576,_xlpm.x,_xlpm.y,""),_xlpm.z,"Not Declared")="", "Name not recorded",  _xlfn.XLOOKUP($C577,_xlfn.XLOOKUP(M$576,_xlpm.x,_xlpm.y,""),_xlpm.z,"Not Declared")))</f>
        <v>Not Declared</v>
      </c>
      <c r="N577" s="729" t="str" cm="1">
        <f t="array" ref="N577">_xlfn.LET(_xlpm.x, Abingdon!$AL$64:$AW$64, _xlpm.y, Abingdon!$AL$70:$AW$78, _xlpm.z, Abingdon!$AJ$70:$AJ$78, IF(_xlfn.XLOOKUP($C577,_xlfn.XLOOKUP(N$576,_xlpm.x,_xlpm.y,""),_xlpm.z,"Not Declared")="", "Name not recorded",  _xlfn.XLOOKUP($C577,_xlfn.XLOOKUP(N$576,_xlpm.x,_xlpm.y,""),_xlpm.z,"Not Declared")))</f>
        <v>Not Declared</v>
      </c>
      <c r="O577" s="729" t="str" cm="1">
        <f t="array" ref="O577">_xlfn.LET(_xlpm.x, Abingdon!$AL$64:$AW$64, _xlpm.y, Abingdon!$AL$70:$AW$78, _xlpm.z, Abingdon!$AJ$70:$AJ$78, IF(_xlfn.XLOOKUP($C577,_xlfn.XLOOKUP(O$576,_xlpm.x,_xlpm.y,""),_xlpm.z,"Not Declared")="", "Name not recorded",  _xlfn.XLOOKUP($C577,_xlfn.XLOOKUP(O$576,_xlpm.x,_xlpm.y,""),_xlpm.z,"Not Declared")))</f>
        <v>Not Declared</v>
      </c>
      <c r="P577" s="732"/>
      <c r="Q577" s="732"/>
      <c r="R577" s="732"/>
      <c r="S577" s="732"/>
      <c r="T577" s="732"/>
      <c r="U577" s="732"/>
      <c r="V577" s="732"/>
      <c r="W577" s="732"/>
      <c r="X577" s="439" t="s">
        <v>524</v>
      </c>
      <c r="Y577" s="89"/>
      <c r="Z577" s="3" t="s">
        <v>71</v>
      </c>
      <c r="AA577" s="3"/>
      <c r="AB577" s="432" t="e" cm="1">
        <f t="array" ref="AB577">_xlfn.LET(_xlpm.eventsort, _xlfn.XLOOKUP(AB$576,$D$743:$P$743,$D$745:$P$752), _xlpm.eventdata, _xlfn.XLOOKUP(AB$576,$D$576:$O$576,$D$577:$O$647), _xlpm.agedata, $A$577:$C$647, _xlfn.SORTBY(_xlfn._xlws.FILTER(_xlfn.CHOOSECOLS(_xlfn.HSTACK(_xlpm.agedata,_xlpm.eventdata),2,4,1),(_xlfn.CHOOSECOLS(_xlpm.agedata,3)=Z577),""),_xlpm.eventsort))</f>
        <v>#N/A</v>
      </c>
      <c r="AC577" s="422"/>
      <c r="AD577" s="422"/>
      <c r="AE577" s="444" t="e" cm="1">
        <f t="array" ref="AE577">_xlfn.LET(_xlpm.a,_xlfn.VSTACK(_xlfn.ANCHORARRAY(AB577),_xlfn.ANCHORARRAY(AB585),_xlfn.CHOOSECOLS(AA593:AD640,1,3,4), _xlfn.CHOOSECOLS(AA641:AD646,1,3,4)),_xlfn._xlws.FILTER(_xlpm.a,_xlfn.CHOOSECOLS(_xlpm.a,2)&lt;&gt;"Not Declared",""))</f>
        <v>#N/A</v>
      </c>
      <c r="AF577" s="422"/>
      <c r="AG577" s="423"/>
      <c r="AH577" s="3" t="s">
        <v>71</v>
      </c>
      <c r="AI577" s="3"/>
      <c r="AJ577" s="432" t="str" cm="1">
        <f t="array" ref="AJ577:AL584">_xlfn.LET(_xlpm.eventsort, _xlfn.XLOOKUP(AJ$576,$D$743:$P$743,$D$745:$P$752), _xlpm.eventdata, _xlfn.XLOOKUP(AJ$576,$D$576:$O$576,$D$577:$O$647), _xlpm.agedata, $A$577:$C$647, _xlfn.SORTBY(_xlfn._xlws.FILTER(_xlfn.CHOOSECOLS(_xlfn.HSTACK(_xlpm.agedata,_xlpm.eventdata),2,4,1),(_xlfn.CHOOSECOLS(_xlpm.agedata,3)=AH577),""),_xlpm.eventsort))</f>
        <v>W</v>
      </c>
      <c r="AK577" s="422" t="str">
        <v>Not Declared</v>
      </c>
      <c r="AL577" s="422" t="str">
        <v>Witney Road Runners</v>
      </c>
      <c r="AM577" s="444" t="str" cm="1">
        <f t="array" ref="AM577">_xlfn.LET(_xlpm.a,_xlfn.VSTACK(_xlfn.ANCHORARRAY(AJ577),_xlfn.ANCHORARRAY(AJ585),_xlfn.CHOOSECOLS(AI593:AL640,1,3,4), _xlfn.CHOOSECOLS(AI641:AL646,1,3,4)),_xlfn._xlws.FILTER(_xlpm.a,_xlfn.CHOOSECOLS(_xlpm.a,2)&lt;&gt;"Not Declared",""))</f>
        <v/>
      </c>
      <c r="AN577" s="422"/>
      <c r="AO577" s="423"/>
      <c r="AP577" s="3" t="s">
        <v>71</v>
      </c>
      <c r="AQ577" s="3"/>
      <c r="AR577" s="432" t="str" cm="1">
        <f t="array" ref="AR577:AT584">_xlfn.LET(_xlpm.eventsort, _xlfn.XLOOKUP(AR$576,$D$743:$P$743,$D$745:$P$752), _xlpm.eventdata, _xlfn.XLOOKUP(AR$576,$D$576:$O$576,$D$577:$O$647), _xlpm.agedata, $A$577:$C$647, _xlfn.SORTBY(_xlfn._xlws.FILTER(_xlfn.CHOOSECOLS(_xlfn.HSTACK(_xlpm.agedata,_xlpm.eventdata),2,4,1),(_xlfn.CHOOSECOLS(_xlpm.agedata,3)=AP577),""),_xlpm.eventsort))</f>
        <v>H</v>
      </c>
      <c r="AS577" s="422" t="str">
        <v>Not Declared</v>
      </c>
      <c r="AT577" s="422" t="str">
        <v>White Horse Harriers</v>
      </c>
      <c r="AU577" s="444" t="str" cm="1">
        <f t="array" ref="AU577">_xlfn.LET(_xlpm.a,_xlfn.VSTACK(_xlfn.ANCHORARRAY(AR577),_xlfn.ANCHORARRAY(AR585),_xlfn.CHOOSECOLS(AQ593:AT640,1,3,4), _xlfn.CHOOSECOLS(AQ641:AT646,1,3,4)),_xlfn._xlws.FILTER(_xlpm.a,_xlfn.CHOOSECOLS(_xlpm.a,2)&lt;&gt;"Not Declared",""))</f>
        <v/>
      </c>
      <c r="AV577" s="422"/>
      <c r="AW577" s="423"/>
      <c r="AX577" s="3" t="s">
        <v>71</v>
      </c>
      <c r="AY577" s="3"/>
      <c r="AZ577" s="432" t="str" cm="1">
        <f t="array" ref="AZ577:BB584">_xlfn.LET(_xlpm.eventsort, _xlfn.XLOOKUP(AZ$576,$D$743:$P$743,$D$745:$P$752), _xlpm.eventdata, _xlfn.XLOOKUP(AZ$576,$D$576:$O$576,$D$577:$O$647), _xlpm.agedata, $A$577:$C$647, _xlfn.SORTBY(_xlfn._xlws.FILTER(_xlfn.CHOOSECOLS(_xlfn.HSTACK(_xlpm.agedata,_xlpm.eventdata),2,4,1),(_xlfn.CHOOSECOLS(_xlpm.agedata,3)=AX577),""),_xlpm.eventsort))</f>
        <v>B</v>
      </c>
      <c r="BA577" s="422" t="str">
        <v>Not Declared</v>
      </c>
      <c r="BB577" s="422" t="str">
        <v>Bicester AC</v>
      </c>
      <c r="BC577" s="444" t="str" cm="1">
        <f t="array" ref="BC577">_xlfn.LET(_xlpm.a,_xlfn.VSTACK(_xlfn.ANCHORARRAY(AZ577),_xlfn.ANCHORARRAY(AZ585),_xlfn.CHOOSECOLS(AY593:BB640,1,3,4), _xlfn.CHOOSECOLS(AY641:BB646,1,3,4)),_xlfn._xlws.FILTER(_xlpm.a,_xlfn.CHOOSECOLS(_xlpm.a,2)&lt;&gt;"Not Declared",""))</f>
        <v/>
      </c>
      <c r="BD577" s="422"/>
      <c r="BE577" s="423"/>
      <c r="BF577" s="3" t="s">
        <v>71</v>
      </c>
      <c r="BG577" s="3"/>
      <c r="BH577" s="432" t="str" cm="1">
        <f t="array" ref="BH577:BJ584">_xlfn.LET(_xlpm.eventsort, _xlfn.XLOOKUP(BH$576,$D$743:$P$743,$D$745:$P$752), _xlpm.eventdata, _xlfn.XLOOKUP(BH$576,$D$576:$O$576,$D$577:$O$647), _xlpm.agedata, $A$577:$C$647, _xlfn.SORTBY(_xlfn._xlws.FILTER(_xlfn.CHOOSECOLS(_xlfn.HSTACK(_xlpm.agedata,_xlpm.eventdata),2,4,1),(_xlfn.CHOOSECOLS(_xlpm.agedata,3)=BF577),""),_xlpm.eventsort))</f>
        <v>H</v>
      </c>
      <c r="BI577" s="422" t="str">
        <v>Not Declared</v>
      </c>
      <c r="BJ577" s="422" t="str">
        <v>White Horse Harriers</v>
      </c>
      <c r="BK577" s="444" t="str" cm="1">
        <f t="array" ref="BK577">_xlfn.LET(_xlpm.a,_xlfn.VSTACK(_xlfn.ANCHORARRAY(BH577),_xlfn.ANCHORARRAY(BH585),_xlfn.CHOOSECOLS(BG593:BJ640,1,3,4), _xlfn.CHOOSECOLS(BG641:BJ646,1,3,4)),_xlfn._xlws.FILTER(_xlpm.a,_xlfn.CHOOSECOLS(_xlpm.a,2)&lt;&gt;"Not Declared",""))</f>
        <v/>
      </c>
      <c r="BL577" s="422"/>
      <c r="BM577" s="423"/>
      <c r="BN577" s="3" t="s">
        <v>71</v>
      </c>
      <c r="BO577" s="3"/>
      <c r="BP577" s="432" t="str" cm="1">
        <f t="array" ref="BP577:BR584">_xlfn.LET(_xlpm.eventsort, _xlfn.XLOOKUP(BP$576,$D$743:$P$743,$D$745:$P$752), _xlpm.eventdata, _xlfn.XLOOKUP(BP$576,$D$576:$O$576,$D$577:$O$647), _xlpm.agedata, $A$577:$C$647, _xlfn.SORTBY(_xlfn._xlws.FILTER(_xlfn.CHOOSECOLS(_xlfn.HSTACK(_xlpm.agedata,_xlpm.eventdata),2,4,1),(_xlfn.CHOOSECOLS(_xlpm.agedata,3)=BN577),""),_xlpm.eventsort))</f>
        <v>H</v>
      </c>
      <c r="BQ577" s="422" t="str">
        <v>Not Declared</v>
      </c>
      <c r="BR577" s="422" t="str">
        <v>White Horse Harriers</v>
      </c>
      <c r="BS577" s="444" t="str" cm="1">
        <f t="array" ref="BS577">_xlfn.LET(_xlpm.a,_xlfn.VSTACK(_xlfn.ANCHORARRAY(BP577),_xlfn.ANCHORARRAY(BP585),_xlfn.CHOOSECOLS(BO593:BR640,1,3,4), _xlfn.CHOOSECOLS(BO641:BR646,1,3,4)),_xlfn._xlws.FILTER(_xlpm.a,_xlfn.CHOOSECOLS(_xlpm.a,2)&lt;&gt;"Not Declared",""))</f>
        <v/>
      </c>
      <c r="BT577" s="422"/>
      <c r="BU577" s="423"/>
      <c r="BV577" s="3" t="s">
        <v>71</v>
      </c>
      <c r="BW577" s="3"/>
      <c r="BX577" s="432" t="str" cm="1">
        <f t="array" ref="BX577:BZ584">_xlfn.LET(_xlpm.eventsort, _xlfn.XLOOKUP(BX$576,$D$743:$P$743,$D$745:$P$752), _xlpm.eventdata, _xlfn.XLOOKUP(BX$576,$D$576:$O$576,$D$577:$O$647), _xlpm.agedata, $A$577:$C$647, _xlfn.SORTBY(_xlfn._xlws.FILTER(_xlfn.CHOOSECOLS(_xlfn.HSTACK(_xlpm.agedata,_xlpm.eventdata),2,4,1),(_xlfn.CHOOSECOLS(_xlpm.agedata,3)=BV577),""),_xlpm.eventsort))</f>
        <v>W</v>
      </c>
      <c r="BY577" s="422" t="str">
        <v>Not Declared</v>
      </c>
      <c r="BZ577" s="422" t="str">
        <v>Witney Road Runners</v>
      </c>
      <c r="CA577" s="444" t="str" cm="1">
        <f t="array" ref="CA577">_xlfn.LET(_xlpm.b, _xlfn.VSTACK(_xlfn.ANCHORARRAY(BX577),_xlfn.ANCHORARRAY(BX585)), _xlpm.c, _xlfn.VSTACK(_xlfn.CHOOSECOLS(BW593:BZ624,1,3,4), _xlfn.CHOOSECOLS(BW641:BZ646,1,3,4)),_xlpm.d, SUM(BZ648:BZ649),_xlpm.a, _xlfn.VSTACK(_xlpm.b,_xlpm.c),_xlfn._xlws.FILTER(_xlpm.a,_xlfn.CHOOSECOLS(_xlpm.a,2)&lt;&gt;"Not Declared",""))</f>
        <v/>
      </c>
      <c r="CB577" s="477"/>
      <c r="CC577" s="478"/>
      <c r="CD577" s="3" t="s">
        <v>71</v>
      </c>
      <c r="CE577" s="3"/>
      <c r="CF577" s="432" t="str" cm="1">
        <f t="array" ref="CF577:CH584">_xlfn.LET(_xlpm.eventsort, _xlfn.XLOOKUP(CF$576,$D$743:$P$743,$D$745:$P$752), _xlpm.eventdata, _xlfn.XLOOKUP(CF$576,$D$576:$O$576,$D$577:$O$647), _xlpm.agedata, $A$577:$C$647, _xlfn.SORTBY(_xlfn._xlws.FILTER(_xlfn.CHOOSECOLS(_xlfn.HSTACK(_xlpm.agedata,_xlpm.eventdata),2,4,1),(_xlfn.CHOOSECOLS(_xlpm.agedata,3)=CD577),""),_xlpm.eventsort))</f>
        <v>X</v>
      </c>
      <c r="CG577" s="422" t="str">
        <v>Not Declared</v>
      </c>
      <c r="CH577" s="422" t="str">
        <v>Team Kennet</v>
      </c>
      <c r="CI577" s="444" t="str" cm="1">
        <f t="array" ref="CI577">_xlfn.LET(_xlpm.b, _xlfn.VSTACK(_xlfn.ANCHORARRAY(CF577),_xlfn.ANCHORARRAY(CF585)), _xlpm.c, _xlfn.VSTACK(_xlfn.CHOOSECOLS(CE593:CH624,1,3,4), _xlfn.CHOOSECOLS(CE641:CH646,1,3,4)),_xlpm.d, SUM(CH648:CH649),_xlpm.a, _xlfn.VSTACK(_xlpm.b,_xlpm.c),_xlfn._xlws.FILTER(_xlpm.a,_xlfn.CHOOSECOLS(_xlpm.a,2)&lt;&gt;"Not Declared",""))</f>
        <v/>
      </c>
      <c r="CJ577" s="477"/>
      <c r="CK577" s="478"/>
      <c r="CL577" s="3" t="s">
        <v>71</v>
      </c>
      <c r="CM577" s="3"/>
      <c r="CN577" s="432" t="str" cm="1">
        <f t="array" ref="CN577:CP584">_xlfn.LET(_xlpm.eventsort, _xlfn.XLOOKUP(CN$576,$D$743:$P$743,$D$745:$P$752), _xlpm.eventdata, _xlfn.XLOOKUP(CN$576,$D$576:$O$576,$D$577:$O$647), _xlpm.agedata, $A$577:$C$647, _xlfn.SORTBY(_xlfn._xlws.FILTER(_xlfn.CHOOSECOLS(_xlfn.HSTACK(_xlpm.agedata,_xlpm.eventdata),2,4,1),(_xlfn.CHOOSECOLS(_xlpm.agedata,3)=CL577),""),_xlpm.eventsort))</f>
        <v>R</v>
      </c>
      <c r="CO577" s="422" t="str">
        <v>Not Declared</v>
      </c>
      <c r="CP577" s="422" t="str">
        <v>Radley AC</v>
      </c>
      <c r="CQ577" s="444" t="str" cm="1">
        <f t="array" ref="CQ577">_xlfn.LET(_xlpm.b, _xlfn.VSTACK(_xlfn.ANCHORARRAY(CN577),_xlfn.ANCHORARRAY(CN585)), _xlpm.c, _xlfn.VSTACK(_xlfn.CHOOSECOLS(CM593:CP624,1,3,4), _xlfn.CHOOSECOLS(CM641:CP646,1,3,4)),_xlpm.d, SUM(CP648:CP649),_xlpm.a, _xlfn.VSTACK(_xlpm.b,_xlpm.c),_xlfn._xlws.FILTER(_xlpm.a,_xlfn.CHOOSECOLS(_xlpm.a,2)&lt;&gt;"Not Declared",""))</f>
        <v/>
      </c>
      <c r="CR577" s="477"/>
      <c r="CS577" s="478"/>
      <c r="CT577" s="3" t="s">
        <v>71</v>
      </c>
      <c r="CU577" s="3"/>
      <c r="CV577" s="432" t="str" cm="1">
        <f t="array" ref="CV577:CX584">_xlfn.LET(_xlpm.eventsort, _xlfn.XLOOKUP(CV$576,$D$743:$P$743,$D$745:$P$752), _xlpm.eventdata, _xlfn.XLOOKUP(CV$576,$D$576:$O$576,$D$577:$O$647), _xlpm.agedata, $A$577:$C$647, _xlfn.SORTBY(_xlfn._xlws.FILTER(_xlfn.CHOOSECOLS(_xlfn.HSTACK(_xlpm.agedata,_xlpm.eventdata),2,4,1),(_xlfn.CHOOSECOLS(_xlpm.agedata,3)=CT577),""),_xlpm.eventsort))</f>
        <v>H</v>
      </c>
      <c r="CW577" s="422" t="str">
        <v>Not Declared</v>
      </c>
      <c r="CX577" s="422" t="str">
        <v>White Horse Harriers</v>
      </c>
      <c r="CY577" s="444" t="str" cm="1">
        <f t="array" ref="CY577">_xlfn.LET(_xlpm.b, _xlfn.VSTACK(_xlfn.ANCHORARRAY(CV577),_xlfn.ANCHORARRAY(CV585)), _xlpm.c, _xlfn.VSTACK(_xlfn.CHOOSECOLS(CU593:CX624,1,3,4), _xlfn.CHOOSECOLS(CU641:CX646,1,3,4)),_xlpm.d, SUM(CX648:CX649),_xlpm.a, _xlfn.VSTACK(_xlpm.b,_xlpm.c),_xlfn._xlws.FILTER(_xlpm.a,_xlfn.CHOOSECOLS(_xlpm.a,2)&lt;&gt;"Not Declared",""))</f>
        <v/>
      </c>
      <c r="CZ577" s="477"/>
      <c r="DA577" s="478"/>
      <c r="DB577" s="3" t="s">
        <v>71</v>
      </c>
      <c r="DC577" s="3"/>
      <c r="DD577" s="432" t="str" cm="1">
        <f t="array" ref="DD577:DF584">_xlfn.LET(_xlpm.eventsort, _xlfn.XLOOKUP(DD$576,$D$743:$P$743,$D$745:$P$752), _xlpm.eventdata, _xlfn.XLOOKUP(DD$576,$D$576:$O$576,$D$577:$O$647), _xlpm.agedata, $A$577:$C$647, _xlfn.SORTBY(_xlfn._xlws.FILTER(_xlfn.CHOOSECOLS(_xlfn.HSTACK(_xlpm.agedata,_xlpm.eventdata),2,4,1),(_xlfn.CHOOSECOLS(_xlpm.agedata,3)=DB577),""),_xlpm.eventsort))</f>
        <v>A</v>
      </c>
      <c r="DE577" s="422" t="str">
        <v>Not Declared</v>
      </c>
      <c r="DF577" s="422" t="str">
        <v>Abingdon AC</v>
      </c>
      <c r="DG577" s="444" t="str" cm="1">
        <f t="array" ref="DG577">_xlfn.LET(_xlpm.b, _xlfn.VSTACK(_xlfn.ANCHORARRAY(DD577),_xlfn.ANCHORARRAY(DD585)), _xlpm.c, _xlfn.VSTACK(_xlfn.CHOOSECOLS(DC593:DF624,1,3,4), _xlfn.CHOOSECOLS(DC641:DF646,1,3,4)),_xlpm.d, SUM(DF648:DF649),_xlpm.a, _xlfn.VSTACK(_xlpm.b,_xlpm.c),_xlfn._xlws.FILTER(_xlpm.a,_xlfn.CHOOSECOLS(_xlpm.a,2)&lt;&gt;"Not Declared",""))</f>
        <v/>
      </c>
      <c r="DH577" s="477"/>
      <c r="DI577" s="478"/>
      <c r="DJ577" s="3" t="s">
        <v>71</v>
      </c>
      <c r="DK577" s="3"/>
      <c r="DL577" s="432" t="str" cm="1">
        <f t="array" ref="DL577:DN584">_xlfn.LET(_xlpm.eventsort, _xlfn.XLOOKUP(DL$576,$D$743:$P$743,$D$745:$P$752), _xlpm.eventdata, _xlfn.XLOOKUP(DL$576,$D$576:$O$576,$D$577:$O$647), _xlpm.agedata, $A$577:$C$647, _xlfn.SORTBY(_xlfn._xlws.FILTER(_xlfn.CHOOSECOLS(_xlfn.HSTACK(_xlpm.agedata,_xlpm.eventdata),2,4,1),(_xlfn.CHOOSECOLS(_xlpm.agedata,3)=DJ577),""),_xlpm.eventsort))</f>
        <v>B</v>
      </c>
      <c r="DM577" s="422" t="str">
        <v>Not Declared</v>
      </c>
      <c r="DN577" s="422" t="str">
        <v>Bicester AC</v>
      </c>
      <c r="DO577" s="444" t="str" cm="1">
        <f t="array" ref="DO577">_xlfn.LET(_xlpm.b, _xlfn.VSTACK(_xlfn.ANCHORARRAY(DL577),_xlfn.ANCHORARRAY(DL585)), _xlpm.c, _xlfn.VSTACK(_xlfn.CHOOSECOLS(DK593:DN624,1,3,4), _xlfn.CHOOSECOLS(DK641:DN646,1,3,4)),_xlpm.d, SUM(DN648:DN649),_xlpm.a, _xlfn.VSTACK(_xlpm.b,_xlpm.c),_xlfn._xlws.FILTER(_xlpm.a,_xlfn.CHOOSECOLS(_xlpm.a,2)&lt;&gt;"Not Declared",""))</f>
        <v/>
      </c>
      <c r="DP577" s="477"/>
      <c r="DQ577" s="478"/>
      <c r="DR577" s="3" t="s">
        <v>71</v>
      </c>
      <c r="DS577" s="3"/>
      <c r="DT577" s="441" t="str" cm="1">
        <f t="array" ref="DT577:DV584">_xlfn.LET(_xlpm.eventsort, _xlfn.XLOOKUP(DT$576,$D$743:$P$743,$D$745:$P$752), _xlpm.eventdata, $X$577:$X$648,  _xlpm.agedata, $A$577:$C$648, _xlfn.SORTBY(_xlfn._xlws.FILTER(_xlfn.CHOOSECOLS(_xlfn.HSTACK(_xlpm.agedata,_xlpm.eventdata),2,4,1),(_xlfn.CHOOSECOLS(_xlpm.agedata,3)=DR577),""),_xlpm.eventsort))</f>
        <v>A</v>
      </c>
      <c r="DU577" s="422" t="str">
        <v>Not Declared, Not Declared, Not Declared, Not Declared</v>
      </c>
      <c r="DV577" s="422" t="str">
        <v>Abingdon AC</v>
      </c>
      <c r="DW577" s="444" t="str" cm="1">
        <f t="array" ref="DW577:DY578">_xlfn.LET(_xlpm.a,_xlfn.VSTACK(_xlfn.ANCHORARRAY(DT577),_xlfn.HSTACK("","",""),_xlfn.HSTACK("","",""),_xlfn.CHOOSECOLS(DS585:DV592,1,3,4), _xlfn.CHOOSECOLS(DS641:DV641,1,3,4)),_xlfn._xlws.FILTER(_xlpm.a,_xlfn.CHOOSECOLS(_xlpm.a,2)&lt;&gt;"Not Declared, Not Declared, Not Declared, Not Declared",""))</f>
        <v/>
      </c>
      <c r="DX577" s="422" t="str">
        <v/>
      </c>
      <c r="DY577" s="423" t="str">
        <v/>
      </c>
      <c r="DZ577" s="15"/>
      <c r="EA577" s="15"/>
    </row>
    <row r="578" spans="1:131" s="359" customFormat="1" ht="21" customHeight="1">
      <c r="A578" s="358" t="str">
        <f>A577</f>
        <v>Abingdon AC</v>
      </c>
      <c r="B578" s="729" t="str">
        <f>Abingdon!AV$2</f>
        <v>AA</v>
      </c>
      <c r="C578" s="729" t="s">
        <v>65</v>
      </c>
      <c r="D578" s="729" t="str" cm="1">
        <f t="array" ref="D578">_xlfn.LET(_xlpm.x, Abingdon!$AL$64:$AW$64, _xlpm.y, Abingdon!$AL$70:$AW$78, _xlpm.z, Abingdon!$AJ$70:$AJ$78, IF(_xlfn.XLOOKUP($C578,_xlfn.XLOOKUP(D$576,_xlpm.x,_xlpm.y,""),_xlpm.z,"Not Declared")="", "Name not recorded",  _xlfn.XLOOKUP($C578,_xlfn.XLOOKUP(D$576,_xlpm.x,_xlpm.y,""),_xlpm.z,"Not Declared")))</f>
        <v>Not Declared</v>
      </c>
      <c r="E578" s="729" t="str" cm="1">
        <f t="array" ref="E578">_xlfn.LET(_xlpm.x, Abingdon!$AL$64:$AW$64, _xlpm.y, Abingdon!$AL$70:$AW$78, _xlpm.z, Abingdon!$AJ$70:$AJ$78, IF(_xlfn.XLOOKUP($C578,_xlfn.XLOOKUP(E$576,_xlpm.x,_xlpm.y,""),_xlpm.z,"Not Declared")="", "Name not recorded",  _xlfn.XLOOKUP($C578,_xlfn.XLOOKUP(E$576,_xlpm.x,_xlpm.y,""),_xlpm.z,"Not Declared")))</f>
        <v>Not Declared</v>
      </c>
      <c r="F578" s="732" t="str" cm="1">
        <f t="array" ref="F578">_xlfn.LET(_xlpm.x, Abingdon!$AL$64:$AW$64, _xlpm.y, Abingdon!$AL$70:$AW$78, _xlpm.z, Abingdon!$AJ$70:$AJ$78, IF(_xlfn.XLOOKUP($C578,_xlfn.XLOOKUP(F$576,_xlpm.x,_xlpm.y,""),_xlpm.z,"Not Declared")="", "Name not recorded",  _xlfn.XLOOKUP($C578,_xlfn.XLOOKUP(F$576,_xlpm.x,_xlpm.y,""),_xlpm.z,"Not Declared")))</f>
        <v>Not Declared</v>
      </c>
      <c r="G578" s="729" t="str" cm="1">
        <f t="array" ref="G578">_xlfn.LET(_xlpm.x, Abingdon!$AL$64:$AW$64, _xlpm.y, Abingdon!$AL$70:$AW$78, _xlpm.z, Abingdon!$AJ$70:$AJ$78, IF(_xlfn.XLOOKUP($C578,_xlfn.XLOOKUP(G$576,_xlpm.x,_xlpm.y,""),_xlpm.z,"Not Declared")="", "Name not recorded",  _xlfn.XLOOKUP($C578,_xlfn.XLOOKUP(G$576,_xlpm.x,_xlpm.y,""),_xlpm.z,"Not Declared")))</f>
        <v>Not Declared</v>
      </c>
      <c r="H578" s="729" t="str" cm="1">
        <f t="array" ref="H578">_xlfn.LET(_xlpm.x, Abingdon!$AL$64:$AW$64, _xlpm.y, Abingdon!$AL$70:$AW$78, _xlpm.z, Abingdon!$AJ$70:$AJ$78, IF(_xlfn.XLOOKUP($C578,_xlfn.XLOOKUP(H$576,_xlpm.x,_xlpm.y,""),_xlpm.z,"Not Declared")="", "Name not recorded",  _xlfn.XLOOKUP($C578,_xlfn.XLOOKUP(H$576,_xlpm.x,_xlpm.y,""),_xlpm.z,"Not Declared")))</f>
        <v>Not Declared</v>
      </c>
      <c r="I578" s="729" t="str" cm="1">
        <f t="array" ref="I578">_xlfn.LET(_xlpm.x, Abingdon!$AL$64:$AW$64, _xlpm.y, Abingdon!$AL$70:$AW$78, _xlpm.z, Abingdon!$AJ$70:$AJ$78, IF(_xlfn.XLOOKUP($C578,_xlfn.XLOOKUP(I$576,_xlpm.x,_xlpm.y,""),_xlpm.z,"Not Declared")="", "Name not recorded",  _xlfn.XLOOKUP($C578,_xlfn.XLOOKUP(I$576,_xlpm.x,_xlpm.y,""),_xlpm.z,"Not Declared")))</f>
        <v>Not Declared</v>
      </c>
      <c r="J578" s="729" t="str" cm="1">
        <f t="array" ref="J578">_xlfn.LET(_xlpm.x, Abingdon!$AL$64:$AW$64, _xlpm.y, Abingdon!$AL$70:$AW$78, _xlpm.z, Abingdon!$AJ$70:$AJ$78, IF(_xlfn.XLOOKUP($C578,_xlfn.XLOOKUP(J$576,_xlpm.x,_xlpm.y,""),_xlpm.z,"Not Declared")="", "Name not recorded",  _xlfn.XLOOKUP($C578,_xlfn.XLOOKUP(J$576,_xlpm.x,_xlpm.y,""),_xlpm.z,"Not Declared")))</f>
        <v>Not Declared</v>
      </c>
      <c r="K578" s="729" t="str" cm="1">
        <f t="array" ref="K578">_xlfn.LET(_xlpm.x, Abingdon!$AL$64:$AW$64, _xlpm.y, Abingdon!$AL$70:$AW$78, _xlpm.z, Abingdon!$AJ$70:$AJ$78, IF(_xlfn.XLOOKUP($C578,_xlfn.XLOOKUP(K$576,_xlpm.x,_xlpm.y,""),_xlpm.z,"Not Declared")="", "Name not recorded",  _xlfn.XLOOKUP($C578,_xlfn.XLOOKUP(K$576,_xlpm.x,_xlpm.y,""),_xlpm.z,"Not Declared")))</f>
        <v>Not Declared</v>
      </c>
      <c r="L578" s="729" t="str" cm="1">
        <f t="array" ref="L578">_xlfn.LET(_xlpm.x, Abingdon!$AL$64:$AW$64, _xlpm.y, Abingdon!$AL$70:$AW$78, _xlpm.z, Abingdon!$AJ$70:$AJ$78, IF(_xlfn.XLOOKUP($C578,_xlfn.XLOOKUP(L$576,_xlpm.x,_xlpm.y,""),_xlpm.z,"Not Declared")="", "Name not recorded",  _xlfn.XLOOKUP($C578,_xlfn.XLOOKUP(L$576,_xlpm.x,_xlpm.y,""),_xlpm.z,"Not Declared")))</f>
        <v>Not Declared</v>
      </c>
      <c r="M578" s="729" t="str" cm="1">
        <f t="array" ref="M578">_xlfn.LET(_xlpm.x, Abingdon!$AL$64:$AW$64, _xlpm.y, Abingdon!$AL$70:$AW$78, _xlpm.z, Abingdon!$AJ$70:$AJ$78, IF(_xlfn.XLOOKUP($C578,_xlfn.XLOOKUP(M$576,_xlpm.x,_xlpm.y,""),_xlpm.z,"Not Declared")="", "Name not recorded",  _xlfn.XLOOKUP($C578,_xlfn.XLOOKUP(M$576,_xlpm.x,_xlpm.y,""),_xlpm.z,"Not Declared")))</f>
        <v>Not Declared</v>
      </c>
      <c r="N578" s="729" t="str" cm="1">
        <f t="array" ref="N578">_xlfn.LET(_xlpm.x, Abingdon!$AL$64:$AW$64, _xlpm.y, Abingdon!$AL$70:$AW$78, _xlpm.z, Abingdon!$AJ$70:$AJ$78, IF(_xlfn.XLOOKUP($C578,_xlfn.XLOOKUP(N$576,_xlpm.x,_xlpm.y,""),_xlpm.z,"Not Declared")="", "Name not recorded",  _xlfn.XLOOKUP($C578,_xlfn.XLOOKUP(N$576,_xlpm.x,_xlpm.y,""),_xlpm.z,"Not Declared")))</f>
        <v>Not Declared</v>
      </c>
      <c r="O578" s="729" t="str" cm="1">
        <f t="array" ref="O578">_xlfn.LET(_xlpm.x, Abingdon!$AL$64:$AW$64, _xlpm.y, Abingdon!$AL$70:$AW$78, _xlpm.z, Abingdon!$AJ$70:$AJ$78, IF(_xlfn.XLOOKUP($C578,_xlfn.XLOOKUP(O$576,_xlpm.x,_xlpm.y,""),_xlpm.z,"Not Declared")="", "Name not recorded",  _xlfn.XLOOKUP($C578,_xlfn.XLOOKUP(O$576,_xlpm.x,_xlpm.y,""),_xlpm.z,"Not Declared")))</f>
        <v>Not Declared</v>
      </c>
      <c r="P578" s="732"/>
      <c r="Q578" s="732"/>
      <c r="R578" s="732"/>
      <c r="S578" s="732"/>
      <c r="T578" s="732"/>
      <c r="U578" s="732"/>
      <c r="V578" s="732"/>
      <c r="W578" s="732"/>
      <c r="X578" s="732"/>
      <c r="Z578" s="3"/>
      <c r="AA578" s="3"/>
      <c r="AB578" s="747"/>
      <c r="AC578" s="12"/>
      <c r="AD578" s="12"/>
      <c r="AE578" s="747"/>
      <c r="AF578" s="12"/>
      <c r="AG578" s="425"/>
      <c r="AH578" s="3"/>
      <c r="AI578" s="3"/>
      <c r="AJ578" s="747" t="str">
        <v>N</v>
      </c>
      <c r="AK578" s="12" t="str">
        <v>Not Declared</v>
      </c>
      <c r="AL578" s="12" t="str">
        <v>Banbury Harriers AC</v>
      </c>
      <c r="AM578" s="747"/>
      <c r="AN578" s="12"/>
      <c r="AO578" s="425"/>
      <c r="AP578" s="3"/>
      <c r="AQ578" s="3"/>
      <c r="AR578" s="747" t="str">
        <v>N</v>
      </c>
      <c r="AS578" s="12" t="str">
        <v>Not Declared</v>
      </c>
      <c r="AT578" s="12" t="str">
        <v>Banbury Harriers AC</v>
      </c>
      <c r="AU578" s="747"/>
      <c r="AV578" s="12"/>
      <c r="AW578" s="425"/>
      <c r="AX578" s="3"/>
      <c r="AY578" s="3"/>
      <c r="AZ578" s="747" t="str">
        <v>H</v>
      </c>
      <c r="BA578" s="12" t="str">
        <v>Not Declared</v>
      </c>
      <c r="BB578" s="12" t="str">
        <v>White Horse Harriers</v>
      </c>
      <c r="BC578" s="747"/>
      <c r="BD578" s="12"/>
      <c r="BE578" s="425"/>
      <c r="BF578" s="3"/>
      <c r="BG578" s="3"/>
      <c r="BH578" s="747" t="str">
        <v>X</v>
      </c>
      <c r="BI578" s="12" t="str">
        <v>Not Declared</v>
      </c>
      <c r="BJ578" s="12" t="str">
        <v>Team Kennet</v>
      </c>
      <c r="BK578" s="747"/>
      <c r="BL578" s="12"/>
      <c r="BM578" s="425"/>
      <c r="BN578" s="3"/>
      <c r="BO578" s="3"/>
      <c r="BP578" s="747" t="str">
        <v>W</v>
      </c>
      <c r="BQ578" s="12" t="str">
        <v>Not Declared</v>
      </c>
      <c r="BR578" s="12" t="str">
        <v>Witney Road Runners</v>
      </c>
      <c r="BS578" s="747"/>
      <c r="BT578" s="12"/>
      <c r="BU578" s="425"/>
      <c r="BV578" s="3"/>
      <c r="BW578" s="3"/>
      <c r="BX578" s="747" t="str">
        <v>X</v>
      </c>
      <c r="BY578" s="12" t="str">
        <v>Not Declared</v>
      </c>
      <c r="BZ578" s="12" t="str">
        <v>Team Kennet</v>
      </c>
      <c r="CA578" s="479"/>
      <c r="CB578" s="480"/>
      <c r="CC578" s="481"/>
      <c r="CD578" s="3"/>
      <c r="CE578" s="3"/>
      <c r="CF578" s="747" t="str">
        <v>R</v>
      </c>
      <c r="CG578" s="12" t="str">
        <v>Not Declared</v>
      </c>
      <c r="CH578" s="12" t="str">
        <v>Radley AC</v>
      </c>
      <c r="CI578" s="479"/>
      <c r="CJ578" s="480"/>
      <c r="CK578" s="481"/>
      <c r="CL578" s="3"/>
      <c r="CM578" s="3"/>
      <c r="CN578" s="747" t="str">
        <v>B</v>
      </c>
      <c r="CO578" s="12" t="str">
        <v>Not Declared</v>
      </c>
      <c r="CP578" s="12" t="str">
        <v>Bicester AC</v>
      </c>
      <c r="CQ578" s="479"/>
      <c r="CR578" s="480"/>
      <c r="CS578" s="481"/>
      <c r="CT578" s="3"/>
      <c r="CU578" s="3"/>
      <c r="CV578" s="747" t="str">
        <v>B</v>
      </c>
      <c r="CW578" s="12" t="str">
        <v>Not Declared</v>
      </c>
      <c r="CX578" s="12" t="str">
        <v>Bicester AC</v>
      </c>
      <c r="CY578" s="479"/>
      <c r="CZ578" s="480"/>
      <c r="DA578" s="481"/>
      <c r="DB578" s="3"/>
      <c r="DC578" s="3"/>
      <c r="DD578" s="747" t="str">
        <v>X</v>
      </c>
      <c r="DE578" s="12" t="str">
        <v>Not Declared</v>
      </c>
      <c r="DF578" s="12" t="str">
        <v>Team Kennet</v>
      </c>
      <c r="DG578" s="479"/>
      <c r="DH578" s="480"/>
      <c r="DI578" s="481"/>
      <c r="DJ578" s="3"/>
      <c r="DK578" s="3"/>
      <c r="DL578" s="747" t="str">
        <v>A</v>
      </c>
      <c r="DM578" s="12" t="str">
        <v>Not Declared</v>
      </c>
      <c r="DN578" s="12" t="str">
        <v>Abingdon AC</v>
      </c>
      <c r="DO578" s="479"/>
      <c r="DP578" s="480"/>
      <c r="DQ578" s="481"/>
      <c r="DR578" s="3"/>
      <c r="DS578" s="3"/>
      <c r="DT578" s="747" t="str">
        <v>B</v>
      </c>
      <c r="DU578" s="12" t="str">
        <v>Not Declared, Not Declared, Not Declared, Not Declared</v>
      </c>
      <c r="DV578" s="12" t="str">
        <v>Bicester AC</v>
      </c>
      <c r="DW578" s="747" t="str">
        <v/>
      </c>
      <c r="DX578" s="12" t="str">
        <v/>
      </c>
      <c r="DY578" s="425" t="str">
        <v/>
      </c>
      <c r="DZ578" s="15"/>
      <c r="EA578" s="15"/>
    </row>
    <row r="579" spans="1:131" s="359" customFormat="1" ht="21" customHeight="1">
      <c r="A579" s="358" t="str">
        <f>A577</f>
        <v>Abingdon AC</v>
      </c>
      <c r="B579" s="729"/>
      <c r="C579" s="729" t="s">
        <v>517</v>
      </c>
      <c r="D579" s="729" t="str" cm="1">
        <f t="array" ref="D579">_xlfn.LET(_xlpm.x, Abingdon!$AL$64:$AW$64, _xlpm.y, Abingdon!$AL$70:$AW$78, _xlpm.z, Abingdon!$AJ$70:$AJ$78, IF(_xlfn.XLOOKUP($C579,_xlfn.XLOOKUP(D$576,_xlpm.x,_xlpm.y,""),_xlpm.z,"Not Declared")="", "Name not recorded",  _xlfn.XLOOKUP($C579,_xlfn.XLOOKUP(D$576,_xlpm.x,_xlpm.y,""),_xlpm.z,"Not Declared")))</f>
        <v>Not Declared</v>
      </c>
      <c r="E579" s="729" t="str" cm="1">
        <f t="array" ref="E579">_xlfn.LET(_xlpm.x, Abingdon!$AL$64:$AW$64, _xlpm.y, Abingdon!$AL$70:$AW$78, _xlpm.z, Abingdon!$AJ$70:$AJ$78, IF(_xlfn.XLOOKUP($C579,_xlfn.XLOOKUP(E$576,_xlpm.x,_xlpm.y,""),_xlpm.z,"Not Declared")="", "Name not recorded",  _xlfn.XLOOKUP($C579,_xlfn.XLOOKUP(E$576,_xlpm.x,_xlpm.y,""),_xlpm.z,"Not Declared")))</f>
        <v>Not Declared</v>
      </c>
      <c r="F579" s="732" t="str" cm="1">
        <f t="array" ref="F579">_xlfn.LET(_xlpm.x, Abingdon!$AL$64:$AW$64, _xlpm.y, Abingdon!$AL$70:$AW$78, _xlpm.z, Abingdon!$AJ$70:$AJ$78, IF(_xlfn.XLOOKUP($C579,_xlfn.XLOOKUP(F$576,_xlpm.x,_xlpm.y,""),_xlpm.z,"Not Declared")="", "Name not recorded",  _xlfn.XLOOKUP($C579,_xlfn.XLOOKUP(F$576,_xlpm.x,_xlpm.y,""),_xlpm.z,"Not Declared")))</f>
        <v>Not Declared</v>
      </c>
      <c r="G579" s="729" t="str" cm="1">
        <f t="array" ref="G579">_xlfn.LET(_xlpm.x, Abingdon!$AL$64:$AW$64, _xlpm.y, Abingdon!$AL$70:$AW$78, _xlpm.z, Abingdon!$AJ$70:$AJ$78, IF(_xlfn.XLOOKUP($C579,_xlfn.XLOOKUP(G$576,_xlpm.x,_xlpm.y,""),_xlpm.z,"Not Declared")="", "Name not recorded",  _xlfn.XLOOKUP($C579,_xlfn.XLOOKUP(G$576,_xlpm.x,_xlpm.y,""),_xlpm.z,"Not Declared")))</f>
        <v>Not Declared</v>
      </c>
      <c r="H579" s="729" t="str" cm="1">
        <f t="array" ref="H579">_xlfn.LET(_xlpm.x, Abingdon!$AL$64:$AW$64, _xlpm.y, Abingdon!$AL$70:$AW$78, _xlpm.z, Abingdon!$AJ$70:$AJ$78, IF(_xlfn.XLOOKUP($C579,_xlfn.XLOOKUP(H$576,_xlpm.x,_xlpm.y,""),_xlpm.z,"Not Declared")="", "Name not recorded",  _xlfn.XLOOKUP($C579,_xlfn.XLOOKUP(H$576,_xlpm.x,_xlpm.y,""),_xlpm.z,"Not Declared")))</f>
        <v>Not Declared</v>
      </c>
      <c r="I579" s="729" t="str" cm="1">
        <f t="array" ref="I579">_xlfn.LET(_xlpm.x, Abingdon!$AL$64:$AW$64, _xlpm.y, Abingdon!$AL$70:$AW$78, _xlpm.z, Abingdon!$AJ$70:$AJ$78, IF(_xlfn.XLOOKUP($C579,_xlfn.XLOOKUP(I$576,_xlpm.x,_xlpm.y,""),_xlpm.z,"Not Declared")="", "Name not recorded",  _xlfn.XLOOKUP($C579,_xlfn.XLOOKUP(I$576,_xlpm.x,_xlpm.y,""),_xlpm.z,"Not Declared")))</f>
        <v>Not Declared</v>
      </c>
      <c r="J579" s="729" t="str" cm="1">
        <f t="array" ref="J579">_xlfn.LET(_xlpm.x, Abingdon!$AL$64:$AW$64, _xlpm.y, Abingdon!$AL$70:$AW$78, _xlpm.z, Abingdon!$AJ$70:$AJ$78, IF(_xlfn.XLOOKUP($C579,_xlfn.XLOOKUP(J$576,_xlpm.x,_xlpm.y,""),_xlpm.z,"Not Declared")="", "Name not recorded",  _xlfn.XLOOKUP($C579,_xlfn.XLOOKUP(J$576,_xlpm.x,_xlpm.y,""),_xlpm.z,"Not Declared")))</f>
        <v>Not Declared</v>
      </c>
      <c r="K579" s="729" t="str" cm="1">
        <f t="array" ref="K579">_xlfn.LET(_xlpm.x, Abingdon!$AL$64:$AW$64, _xlpm.y, Abingdon!$AL$70:$AW$78, _xlpm.z, Abingdon!$AJ$70:$AJ$78, IF(_xlfn.XLOOKUP($C579,_xlfn.XLOOKUP(K$576,_xlpm.x,_xlpm.y,""),_xlpm.z,"Not Declared")="", "Name not recorded",  _xlfn.XLOOKUP($C579,_xlfn.XLOOKUP(K$576,_xlpm.x,_xlpm.y,""),_xlpm.z,"Not Declared")))</f>
        <v>Not Declared</v>
      </c>
      <c r="L579" s="729" t="str" cm="1">
        <f t="array" ref="L579">_xlfn.LET(_xlpm.x, Abingdon!$AL$64:$AW$64, _xlpm.y, Abingdon!$AL$70:$AW$78, _xlpm.z, Abingdon!$AJ$70:$AJ$78, IF(_xlfn.XLOOKUP($C579,_xlfn.XLOOKUP(L$576,_xlpm.x,_xlpm.y,""),_xlpm.z,"Not Declared")="", "Name not recorded",  _xlfn.XLOOKUP($C579,_xlfn.XLOOKUP(L$576,_xlpm.x,_xlpm.y,""),_xlpm.z,"Not Declared")))</f>
        <v>Not Declared</v>
      </c>
      <c r="M579" s="729" t="str" cm="1">
        <f t="array" ref="M579">_xlfn.LET(_xlpm.x, Abingdon!$AL$64:$AW$64, _xlpm.y, Abingdon!$AL$70:$AW$78, _xlpm.z, Abingdon!$AJ$70:$AJ$78, IF(_xlfn.XLOOKUP($C579,_xlfn.XLOOKUP(M$576,_xlpm.x,_xlpm.y,""),_xlpm.z,"Not Declared")="", "Name not recorded",  _xlfn.XLOOKUP($C579,_xlfn.XLOOKUP(M$576,_xlpm.x,_xlpm.y,""),_xlpm.z,"Not Declared")))</f>
        <v>Not Declared</v>
      </c>
      <c r="N579" s="729" t="str" cm="1">
        <f t="array" ref="N579">_xlfn.LET(_xlpm.x, Abingdon!$AL$64:$AW$64, _xlpm.y, Abingdon!$AL$70:$AW$78, _xlpm.z, Abingdon!$AJ$70:$AJ$78, IF(_xlfn.XLOOKUP($C579,_xlfn.XLOOKUP(N$576,_xlpm.x,_xlpm.y,""),_xlpm.z,"Not Declared")="", "Name not recorded",  _xlfn.XLOOKUP($C579,_xlfn.XLOOKUP(N$576,_xlpm.x,_xlpm.y,""),_xlpm.z,"Not Declared")))</f>
        <v>Not Declared</v>
      </c>
      <c r="O579" s="729" t="str" cm="1">
        <f t="array" ref="O579">_xlfn.LET(_xlpm.x, Abingdon!$AL$64:$AW$64, _xlpm.y, Abingdon!$AL$70:$AW$78, _xlpm.z, Abingdon!$AJ$70:$AJ$78, IF(_xlfn.XLOOKUP($C579,_xlfn.XLOOKUP(O$576,_xlpm.x,_xlpm.y,""),_xlpm.z,"Not Declared")="", "Name not recorded",  _xlfn.XLOOKUP($C579,_xlfn.XLOOKUP(O$576,_xlpm.x,_xlpm.y,""),_xlpm.z,"Not Declared")))</f>
        <v>Not Declared</v>
      </c>
      <c r="P579" s="79" t="s">
        <v>517</v>
      </c>
      <c r="Q579" s="729" t="s">
        <v>319</v>
      </c>
      <c r="R579" s="729" t="s">
        <v>320</v>
      </c>
      <c r="S579" s="729" t="s">
        <v>321</v>
      </c>
      <c r="T579" s="729" t="str" cm="1">
        <f t="array" ref="T579">_xlfn.LET(_xlpm.x,Abingdon!$AL$64:$AX$64, _xlpm.y, Abingdon!$AL$70:$AX$78, _xlpm.z, Abingdon!$AJ$70:$AJ$78, IF(_xlfn.XLOOKUP(P579,_xlfn.XLOOKUP(T$576,_xlpm.x,_xlpm.y,""),_xlpm.z,"Not Declared")="", "Name not recorded",  _xlfn.XLOOKUP(P579,_xlfn.XLOOKUP(T$576,_xlpm.x,_xlpm.y,""),_xlpm.z,"Not Declared")))</f>
        <v>Not Declared</v>
      </c>
      <c r="U579" s="729" t="str" cm="1">
        <f t="array" ref="U579">_xlfn.LET(_xlpm.x,Abingdon!$AL$64:$AX$64, _xlpm.y, Abingdon!$AL$70:$AX$78, _xlpm.z, Abingdon!$AJ$70:$AJ$78, IF(_xlfn.XLOOKUP(Q579,_xlfn.XLOOKUP(U$576,_xlpm.x,_xlpm.y,""),_xlpm.z,"Not Declared")="", "Name not recorded",  _xlfn.XLOOKUP(Q579,_xlfn.XLOOKUP(U$576,_xlpm.x,_xlpm.y,""),_xlpm.z,"Not Declared")))</f>
        <v>Not Declared</v>
      </c>
      <c r="V579" s="729" t="str" cm="1">
        <f t="array" ref="V579">_xlfn.LET(_xlpm.x,Abingdon!$AL$64:$AX$64, _xlpm.y, Abingdon!$AL$70:$AX$78, _xlpm.z, Abingdon!$AJ$70:$AJ$78, IF(_xlfn.XLOOKUP(R579,_xlfn.XLOOKUP(V$576,_xlpm.x,_xlpm.y,""),_xlpm.z,"Not Declared")="", "Name not recorded",  _xlfn.XLOOKUP(R579,_xlfn.XLOOKUP(V$576,_xlpm.x,_xlpm.y,""),_xlpm.z,"Not Declared")))</f>
        <v>Not Declared</v>
      </c>
      <c r="W579" s="729" t="str" cm="1">
        <f t="array" ref="W579">_xlfn.LET(_xlpm.x,Abingdon!$AL$64:$AX$64, _xlpm.y, Abingdon!$AL$70:$AX$78, _xlpm.z, Abingdon!$AJ$70:$AJ$78, IF(_xlfn.XLOOKUP(S579,_xlfn.XLOOKUP(W$576,_xlpm.x,_xlpm.y,""),_xlpm.z,"Not Declared")="", "Name not recorded",  _xlfn.XLOOKUP(S579,_xlfn.XLOOKUP(W$576,_xlpm.x,_xlpm.y,""),_xlpm.z,"Not Declared")))</f>
        <v>Not Declared</v>
      </c>
      <c r="X579" s="358" t="str">
        <f>_xlfn.TEXTJOIN(", ",,T579:W579)</f>
        <v>Not Declared, Not Declared, Not Declared, Not Declared</v>
      </c>
      <c r="Z579" s="3"/>
      <c r="AA579" s="3"/>
      <c r="AB579" s="747"/>
      <c r="AC579" s="12"/>
      <c r="AD579" s="12"/>
      <c r="AE579" s="747"/>
      <c r="AF579" s="12"/>
      <c r="AG579" s="425"/>
      <c r="AH579" s="3"/>
      <c r="AI579" s="3"/>
      <c r="AJ579" s="747" t="str">
        <v>R</v>
      </c>
      <c r="AK579" s="12" t="str">
        <v>Not Declared</v>
      </c>
      <c r="AL579" s="12" t="str">
        <v>Radley AC</v>
      </c>
      <c r="AM579" s="747"/>
      <c r="AN579" s="12"/>
      <c r="AO579" s="425"/>
      <c r="AP579" s="3"/>
      <c r="AQ579" s="3"/>
      <c r="AR579" s="747" t="str">
        <v>W</v>
      </c>
      <c r="AS579" s="12" t="str">
        <v>Not Declared</v>
      </c>
      <c r="AT579" s="12" t="str">
        <v>Witney Road Runners</v>
      </c>
      <c r="AU579" s="747"/>
      <c r="AV579" s="12"/>
      <c r="AW579" s="425"/>
      <c r="AX579" s="3"/>
      <c r="AY579" s="3"/>
      <c r="AZ579" s="747" t="str">
        <v>W</v>
      </c>
      <c r="BA579" s="12" t="str">
        <v>Not Declared</v>
      </c>
      <c r="BB579" s="12" t="str">
        <v>Witney Road Runners</v>
      </c>
      <c r="BC579" s="747"/>
      <c r="BD579" s="12"/>
      <c r="BE579" s="425"/>
      <c r="BF579" s="3"/>
      <c r="BG579" s="3"/>
      <c r="BH579" s="747" t="str">
        <v>W</v>
      </c>
      <c r="BI579" s="12" t="str">
        <v>Not Declared</v>
      </c>
      <c r="BJ579" s="12" t="str">
        <v>Witney Road Runners</v>
      </c>
      <c r="BK579" s="747"/>
      <c r="BL579" s="12"/>
      <c r="BM579" s="425"/>
      <c r="BN579" s="3"/>
      <c r="BO579" s="3"/>
      <c r="BP579" s="747" t="str">
        <v>A</v>
      </c>
      <c r="BQ579" s="12" t="str">
        <v>Not Declared</v>
      </c>
      <c r="BR579" s="12" t="str">
        <v>Abingdon AC</v>
      </c>
      <c r="BS579" s="747"/>
      <c r="BT579" s="12"/>
      <c r="BU579" s="425"/>
      <c r="BV579" s="3"/>
      <c r="BW579" s="3"/>
      <c r="BX579" s="747" t="str">
        <v>O</v>
      </c>
      <c r="BY579" s="12" t="str">
        <v>Not Declared</v>
      </c>
      <c r="BZ579" s="12" t="str">
        <v>Oxford City AC</v>
      </c>
      <c r="CA579" s="479"/>
      <c r="CB579" s="480"/>
      <c r="CC579" s="481"/>
      <c r="CD579" s="3"/>
      <c r="CE579" s="3"/>
      <c r="CF579" s="747" t="str">
        <v>N</v>
      </c>
      <c r="CG579" s="12" t="str">
        <v>Not Declared</v>
      </c>
      <c r="CH579" s="12" t="str">
        <v>Banbury Harriers AC</v>
      </c>
      <c r="CI579" s="479"/>
      <c r="CJ579" s="480"/>
      <c r="CK579" s="481"/>
      <c r="CL579" s="3"/>
      <c r="CM579" s="3"/>
      <c r="CN579" s="747" t="str">
        <v>A</v>
      </c>
      <c r="CO579" s="12" t="str">
        <v>Not Declared</v>
      </c>
      <c r="CP579" s="12" t="str">
        <v>Abingdon AC</v>
      </c>
      <c r="CQ579" s="479"/>
      <c r="CR579" s="480"/>
      <c r="CS579" s="481"/>
      <c r="CT579" s="3"/>
      <c r="CU579" s="3"/>
      <c r="CV579" s="747" t="str">
        <v>A</v>
      </c>
      <c r="CW579" s="12" t="str">
        <v>Not Declared</v>
      </c>
      <c r="CX579" s="12" t="str">
        <v>Abingdon AC</v>
      </c>
      <c r="CY579" s="479"/>
      <c r="CZ579" s="480"/>
      <c r="DA579" s="481"/>
      <c r="DB579" s="3"/>
      <c r="DC579" s="3"/>
      <c r="DD579" s="747" t="str">
        <v>O</v>
      </c>
      <c r="DE579" s="12" t="str">
        <v>Not Declared</v>
      </c>
      <c r="DF579" s="12" t="str">
        <v>Oxford City AC</v>
      </c>
      <c r="DG579" s="479"/>
      <c r="DH579" s="480"/>
      <c r="DI579" s="481"/>
      <c r="DJ579" s="3"/>
      <c r="DK579" s="3"/>
      <c r="DL579" s="747" t="str">
        <v>N</v>
      </c>
      <c r="DM579" s="12" t="str">
        <v>Not Declared</v>
      </c>
      <c r="DN579" s="12" t="str">
        <v>Banbury Harriers AC</v>
      </c>
      <c r="DO579" s="479"/>
      <c r="DP579" s="480"/>
      <c r="DQ579" s="481"/>
      <c r="DR579" s="3"/>
      <c r="DS579" s="3"/>
      <c r="DT579" s="747" t="str">
        <v>H</v>
      </c>
      <c r="DU579" s="12" t="str">
        <v>Not Declared, Not Declared, Not Declared, Not Declared</v>
      </c>
      <c r="DV579" s="12" t="str">
        <v>White Horse Harriers</v>
      </c>
      <c r="DW579" s="747"/>
      <c r="DX579" s="12"/>
      <c r="DY579" s="425"/>
      <c r="DZ579" s="15"/>
      <c r="EA579" s="15"/>
    </row>
    <row r="580" spans="1:131" s="359" customFormat="1" ht="21" customHeight="1">
      <c r="A580" s="358" t="str">
        <f t="shared" ref="A580:A584" si="63">A578</f>
        <v>Abingdon AC</v>
      </c>
      <c r="B580" s="729"/>
      <c r="C580" s="729" t="s">
        <v>319</v>
      </c>
      <c r="D580" s="729" t="str" cm="1">
        <f t="array" ref="D580">_xlfn.LET(_xlpm.x, Abingdon!$AL$64:$AW$64, _xlpm.y, Abingdon!$AL$70:$AW$78, _xlpm.z, Abingdon!$AJ$70:$AJ$78, IF(_xlfn.XLOOKUP($C580,_xlfn.XLOOKUP(D$576,_xlpm.x,_xlpm.y,""),_xlpm.z,"Not Declared")="", "Name not recorded",  _xlfn.XLOOKUP($C580,_xlfn.XLOOKUP(D$576,_xlpm.x,_xlpm.y,""),_xlpm.z,"Not Declared")))</f>
        <v>Not Declared</v>
      </c>
      <c r="E580" s="729" t="str" cm="1">
        <f t="array" ref="E580">_xlfn.LET(_xlpm.x, Abingdon!$AL$64:$AW$64, _xlpm.y, Abingdon!$AL$70:$AW$78, _xlpm.z, Abingdon!$AJ$70:$AJ$78, IF(_xlfn.XLOOKUP($C580,_xlfn.XLOOKUP(E$576,_xlpm.x,_xlpm.y,""),_xlpm.z,"Not Declared")="", "Name not recorded",  _xlfn.XLOOKUP($C580,_xlfn.XLOOKUP(E$576,_xlpm.x,_xlpm.y,""),_xlpm.z,"Not Declared")))</f>
        <v>Not Declared</v>
      </c>
      <c r="F580" s="732" t="str" cm="1">
        <f t="array" ref="F580">_xlfn.LET(_xlpm.x, Abingdon!$AL$64:$AW$64, _xlpm.y, Abingdon!$AL$70:$AW$78, _xlpm.z, Abingdon!$AJ$70:$AJ$78, IF(_xlfn.XLOOKUP($C580,_xlfn.XLOOKUP(F$576,_xlpm.x,_xlpm.y,""),_xlpm.z,"Not Declared")="", "Name not recorded",  _xlfn.XLOOKUP($C580,_xlfn.XLOOKUP(F$576,_xlpm.x,_xlpm.y,""),_xlpm.z,"Not Declared")))</f>
        <v>Not Declared</v>
      </c>
      <c r="G580" s="729" t="str" cm="1">
        <f t="array" ref="G580">_xlfn.LET(_xlpm.x, Abingdon!$AL$64:$AW$64, _xlpm.y, Abingdon!$AL$70:$AW$78, _xlpm.z, Abingdon!$AJ$70:$AJ$78, IF(_xlfn.XLOOKUP($C580,_xlfn.XLOOKUP(G$576,_xlpm.x,_xlpm.y,""),_xlpm.z,"Not Declared")="", "Name not recorded",  _xlfn.XLOOKUP($C580,_xlfn.XLOOKUP(G$576,_xlpm.x,_xlpm.y,""),_xlpm.z,"Not Declared")))</f>
        <v>Not Declared</v>
      </c>
      <c r="H580" s="729" t="str" cm="1">
        <f t="array" ref="H580">_xlfn.LET(_xlpm.x, Abingdon!$AL$64:$AW$64, _xlpm.y, Abingdon!$AL$70:$AW$78, _xlpm.z, Abingdon!$AJ$70:$AJ$78, IF(_xlfn.XLOOKUP($C580,_xlfn.XLOOKUP(H$576,_xlpm.x,_xlpm.y,""),_xlpm.z,"Not Declared")="", "Name not recorded",  _xlfn.XLOOKUP($C580,_xlfn.XLOOKUP(H$576,_xlpm.x,_xlpm.y,""),_xlpm.z,"Not Declared")))</f>
        <v>Not Declared</v>
      </c>
      <c r="I580" s="729" t="str" cm="1">
        <f t="array" ref="I580">_xlfn.LET(_xlpm.x, Abingdon!$AL$64:$AW$64, _xlpm.y, Abingdon!$AL$70:$AW$78, _xlpm.z, Abingdon!$AJ$70:$AJ$78, IF(_xlfn.XLOOKUP($C580,_xlfn.XLOOKUP(I$576,_xlpm.x,_xlpm.y,""),_xlpm.z,"Not Declared")="", "Name not recorded",  _xlfn.XLOOKUP($C580,_xlfn.XLOOKUP(I$576,_xlpm.x,_xlpm.y,""),_xlpm.z,"Not Declared")))</f>
        <v>Not Declared</v>
      </c>
      <c r="J580" s="729" t="str" cm="1">
        <f t="array" ref="J580">_xlfn.LET(_xlpm.x, Abingdon!$AL$64:$AW$64, _xlpm.y, Abingdon!$AL$70:$AW$78, _xlpm.z, Abingdon!$AJ$70:$AJ$78, IF(_xlfn.XLOOKUP($C580,_xlfn.XLOOKUP(J$576,_xlpm.x,_xlpm.y,""),_xlpm.z,"Not Declared")="", "Name not recorded",  _xlfn.XLOOKUP($C580,_xlfn.XLOOKUP(J$576,_xlpm.x,_xlpm.y,""),_xlpm.z,"Not Declared")))</f>
        <v>Not Declared</v>
      </c>
      <c r="K580" s="729" t="str" cm="1">
        <f t="array" ref="K580">_xlfn.LET(_xlpm.x, Abingdon!$AL$64:$AW$64, _xlpm.y, Abingdon!$AL$70:$AW$78, _xlpm.z, Abingdon!$AJ$70:$AJ$78, IF(_xlfn.XLOOKUP($C580,_xlfn.XLOOKUP(K$576,_xlpm.x,_xlpm.y,""),_xlpm.z,"Not Declared")="", "Name not recorded",  _xlfn.XLOOKUP($C580,_xlfn.XLOOKUP(K$576,_xlpm.x,_xlpm.y,""),_xlpm.z,"Not Declared")))</f>
        <v>Not Declared</v>
      </c>
      <c r="L580" s="729" t="str" cm="1">
        <f t="array" ref="L580">_xlfn.LET(_xlpm.x, Abingdon!$AL$64:$AW$64, _xlpm.y, Abingdon!$AL$70:$AW$78, _xlpm.z, Abingdon!$AJ$70:$AJ$78, IF(_xlfn.XLOOKUP($C580,_xlfn.XLOOKUP(L$576,_xlpm.x,_xlpm.y,""),_xlpm.z,"Not Declared")="", "Name not recorded",  _xlfn.XLOOKUP($C580,_xlfn.XLOOKUP(L$576,_xlpm.x,_xlpm.y,""),_xlpm.z,"Not Declared")))</f>
        <v>Not Declared</v>
      </c>
      <c r="M580" s="729" t="str" cm="1">
        <f t="array" ref="M580">_xlfn.LET(_xlpm.x, Abingdon!$AL$64:$AW$64, _xlpm.y, Abingdon!$AL$70:$AW$78, _xlpm.z, Abingdon!$AJ$70:$AJ$78, IF(_xlfn.XLOOKUP($C580,_xlfn.XLOOKUP(M$576,_xlpm.x,_xlpm.y,""),_xlpm.z,"Not Declared")="", "Name not recorded",  _xlfn.XLOOKUP($C580,_xlfn.XLOOKUP(M$576,_xlpm.x,_xlpm.y,""),_xlpm.z,"Not Declared")))</f>
        <v>Not Declared</v>
      </c>
      <c r="N580" s="729" t="str" cm="1">
        <f t="array" ref="N580">_xlfn.LET(_xlpm.x, Abingdon!$AL$64:$AW$64, _xlpm.y, Abingdon!$AL$70:$AW$78, _xlpm.z, Abingdon!$AJ$70:$AJ$78, IF(_xlfn.XLOOKUP($C580,_xlfn.XLOOKUP(N$576,_xlpm.x,_xlpm.y,""),_xlpm.z,"Not Declared")="", "Name not recorded",  _xlfn.XLOOKUP($C580,_xlfn.XLOOKUP(N$576,_xlpm.x,_xlpm.y,""),_xlpm.z,"Not Declared")))</f>
        <v>Not Declared</v>
      </c>
      <c r="O580" s="729" t="str" cm="1">
        <f t="array" ref="O580">_xlfn.LET(_xlpm.x, Abingdon!$AL$64:$AW$64, _xlpm.y, Abingdon!$AL$70:$AW$78, _xlpm.z, Abingdon!$AJ$70:$AJ$78, IF(_xlfn.XLOOKUP($C580,_xlfn.XLOOKUP(O$576,_xlpm.x,_xlpm.y,""),_xlpm.z,"Not Declared")="", "Name not recorded",  _xlfn.XLOOKUP($C580,_xlfn.XLOOKUP(O$576,_xlpm.x,_xlpm.y,""),_xlpm.z,"Not Declared")))</f>
        <v>Not Declared</v>
      </c>
      <c r="P580" s="3"/>
      <c r="Q580" s="3"/>
      <c r="R580" s="3"/>
      <c r="S580" s="3"/>
      <c r="T580" s="3"/>
      <c r="U580" s="3"/>
      <c r="V580" s="3"/>
      <c r="W580" s="3"/>
      <c r="X580" s="12"/>
      <c r="Z580" s="3"/>
      <c r="AA580" s="3"/>
      <c r="AB580" s="747"/>
      <c r="AC580" s="12"/>
      <c r="AD580" s="12"/>
      <c r="AE580" s="747"/>
      <c r="AF580" s="12"/>
      <c r="AG580" s="425"/>
      <c r="AH580" s="3"/>
      <c r="AI580" s="3"/>
      <c r="AJ580" s="747" t="str">
        <v>B</v>
      </c>
      <c r="AK580" s="12" t="str">
        <v>Not Declared</v>
      </c>
      <c r="AL580" s="12" t="str">
        <v>Bicester AC</v>
      </c>
      <c r="AM580" s="747"/>
      <c r="AN580" s="12"/>
      <c r="AO580" s="425"/>
      <c r="AP580" s="3"/>
      <c r="AQ580" s="3"/>
      <c r="AR580" s="747" t="str">
        <v>A</v>
      </c>
      <c r="AS580" s="12" t="str">
        <v>Not Declared</v>
      </c>
      <c r="AT580" s="12" t="str">
        <v>Abingdon AC</v>
      </c>
      <c r="AU580" s="747"/>
      <c r="AV580" s="12"/>
      <c r="AW580" s="425"/>
      <c r="AX580" s="3"/>
      <c r="AY580" s="3"/>
      <c r="AZ580" s="747" t="str">
        <v>O</v>
      </c>
      <c r="BA580" s="12" t="str">
        <v>Not Declared</v>
      </c>
      <c r="BB580" s="12" t="str">
        <v>Oxford City AC</v>
      </c>
      <c r="BC580" s="747"/>
      <c r="BD580" s="12"/>
      <c r="BE580" s="425"/>
      <c r="BF580" s="3"/>
      <c r="BG580" s="3"/>
      <c r="BH580" s="747" t="str">
        <v>O</v>
      </c>
      <c r="BI580" s="12" t="str">
        <v>Not Declared</v>
      </c>
      <c r="BJ580" s="12" t="str">
        <v>Oxford City AC</v>
      </c>
      <c r="BK580" s="747"/>
      <c r="BL580" s="12"/>
      <c r="BM580" s="425"/>
      <c r="BN580" s="3"/>
      <c r="BO580" s="3"/>
      <c r="BP580" s="747" t="str">
        <v>O</v>
      </c>
      <c r="BQ580" s="12" t="str">
        <v>Not Declared</v>
      </c>
      <c r="BR580" s="12" t="str">
        <v>Oxford City AC</v>
      </c>
      <c r="BS580" s="747"/>
      <c r="BT580" s="12"/>
      <c r="BU580" s="425"/>
      <c r="BV580" s="3"/>
      <c r="BW580" s="3"/>
      <c r="BX580" s="747" t="str">
        <v>N</v>
      </c>
      <c r="BY580" s="12" t="str">
        <v>Not Declared</v>
      </c>
      <c r="BZ580" s="12" t="str">
        <v>Banbury Harriers AC</v>
      </c>
      <c r="CA580" s="479"/>
      <c r="CB580" s="480"/>
      <c r="CC580" s="481"/>
      <c r="CD580" s="3"/>
      <c r="CE580" s="3"/>
      <c r="CF580" s="747" t="str">
        <v>O</v>
      </c>
      <c r="CG580" s="12" t="str">
        <v>Not Declared</v>
      </c>
      <c r="CH580" s="12" t="str">
        <v>Oxford City AC</v>
      </c>
      <c r="CI580" s="479"/>
      <c r="CJ580" s="480"/>
      <c r="CK580" s="481"/>
      <c r="CL580" s="3"/>
      <c r="CM580" s="3"/>
      <c r="CN580" s="747" t="str">
        <v>W</v>
      </c>
      <c r="CO580" s="12" t="str">
        <v>Not Declared</v>
      </c>
      <c r="CP580" s="12" t="str">
        <v>Witney Road Runners</v>
      </c>
      <c r="CQ580" s="479"/>
      <c r="CR580" s="480"/>
      <c r="CS580" s="481"/>
      <c r="CT580" s="3"/>
      <c r="CU580" s="3"/>
      <c r="CV580" s="747" t="str">
        <v>R</v>
      </c>
      <c r="CW580" s="12" t="str">
        <v>Not Declared</v>
      </c>
      <c r="CX580" s="12" t="str">
        <v>Radley AC</v>
      </c>
      <c r="CY580" s="479"/>
      <c r="CZ580" s="480"/>
      <c r="DA580" s="481"/>
      <c r="DB580" s="3"/>
      <c r="DC580" s="3"/>
      <c r="DD580" s="747" t="str">
        <v>B</v>
      </c>
      <c r="DE580" s="12" t="str">
        <v>Not Declared</v>
      </c>
      <c r="DF580" s="12" t="str">
        <v>Bicester AC</v>
      </c>
      <c r="DG580" s="479"/>
      <c r="DH580" s="480"/>
      <c r="DI580" s="481"/>
      <c r="DJ580" s="3"/>
      <c r="DK580" s="3"/>
      <c r="DL580" s="747" t="str">
        <v>H</v>
      </c>
      <c r="DM580" s="12" t="str">
        <v>Not Declared</v>
      </c>
      <c r="DN580" s="12" t="str">
        <v>White Horse Harriers</v>
      </c>
      <c r="DO580" s="479"/>
      <c r="DP580" s="480"/>
      <c r="DQ580" s="481"/>
      <c r="DR580" s="3"/>
      <c r="DS580" s="3"/>
      <c r="DT580" s="747" t="str">
        <v>O</v>
      </c>
      <c r="DU580" s="12" t="str">
        <v>Not Declared, Not Declared, Not Declared, Not Declared</v>
      </c>
      <c r="DV580" s="12" t="str">
        <v>Oxford City AC</v>
      </c>
      <c r="DW580" s="747"/>
      <c r="DX580" s="12"/>
      <c r="DY580" s="425"/>
      <c r="DZ580" s="15"/>
      <c r="EA580" s="15"/>
    </row>
    <row r="581" spans="1:131" s="359" customFormat="1" ht="21" customHeight="1">
      <c r="A581" s="358" t="str">
        <f t="shared" si="63"/>
        <v>Abingdon AC</v>
      </c>
      <c r="B581" s="729"/>
      <c r="C581" s="729" t="s">
        <v>320</v>
      </c>
      <c r="D581" s="729" t="str" cm="1">
        <f t="array" ref="D581">_xlfn.LET(_xlpm.x, Abingdon!$AL$64:$AW$64, _xlpm.y, Abingdon!$AL$70:$AW$78, _xlpm.z, Abingdon!$AJ$70:$AJ$78, IF(_xlfn.XLOOKUP($C581,_xlfn.XLOOKUP(D$576,_xlpm.x,_xlpm.y,""),_xlpm.z,"Not Declared")="", "Name not recorded",  _xlfn.XLOOKUP($C581,_xlfn.XLOOKUP(D$576,_xlpm.x,_xlpm.y,""),_xlpm.z,"Not Declared")))</f>
        <v>Not Declared</v>
      </c>
      <c r="E581" s="729" t="str" cm="1">
        <f t="array" ref="E581">_xlfn.LET(_xlpm.x, Abingdon!$AL$64:$AW$64, _xlpm.y, Abingdon!$AL$70:$AW$78, _xlpm.z, Abingdon!$AJ$70:$AJ$78, IF(_xlfn.XLOOKUP($C581,_xlfn.XLOOKUP(E$576,_xlpm.x,_xlpm.y,""),_xlpm.z,"Not Declared")="", "Name not recorded",  _xlfn.XLOOKUP($C581,_xlfn.XLOOKUP(E$576,_xlpm.x,_xlpm.y,""),_xlpm.z,"Not Declared")))</f>
        <v>Not Declared</v>
      </c>
      <c r="F581" s="732" t="str" cm="1">
        <f t="array" ref="F581">_xlfn.LET(_xlpm.x, Abingdon!$AL$64:$AW$64, _xlpm.y, Abingdon!$AL$70:$AW$78, _xlpm.z, Abingdon!$AJ$70:$AJ$78, IF(_xlfn.XLOOKUP($C581,_xlfn.XLOOKUP(F$576,_xlpm.x,_xlpm.y,""),_xlpm.z,"Not Declared")="", "Name not recorded",  _xlfn.XLOOKUP($C581,_xlfn.XLOOKUP(F$576,_xlpm.x,_xlpm.y,""),_xlpm.z,"Not Declared")))</f>
        <v>Not Declared</v>
      </c>
      <c r="G581" s="729" t="str" cm="1">
        <f t="array" ref="G581">_xlfn.LET(_xlpm.x, Abingdon!$AL$64:$AW$64, _xlpm.y, Abingdon!$AL$70:$AW$78, _xlpm.z, Abingdon!$AJ$70:$AJ$78, IF(_xlfn.XLOOKUP($C581,_xlfn.XLOOKUP(G$576,_xlpm.x,_xlpm.y,""),_xlpm.z,"Not Declared")="", "Name not recorded",  _xlfn.XLOOKUP($C581,_xlfn.XLOOKUP(G$576,_xlpm.x,_xlpm.y,""),_xlpm.z,"Not Declared")))</f>
        <v>Not Declared</v>
      </c>
      <c r="H581" s="729" t="str" cm="1">
        <f t="array" ref="H581">_xlfn.LET(_xlpm.x, Abingdon!$AL$64:$AW$64, _xlpm.y, Abingdon!$AL$70:$AW$78, _xlpm.z, Abingdon!$AJ$70:$AJ$78, IF(_xlfn.XLOOKUP($C581,_xlfn.XLOOKUP(H$576,_xlpm.x,_xlpm.y,""),_xlpm.z,"Not Declared")="", "Name not recorded",  _xlfn.XLOOKUP($C581,_xlfn.XLOOKUP(H$576,_xlpm.x,_xlpm.y,""),_xlpm.z,"Not Declared")))</f>
        <v>Not Declared</v>
      </c>
      <c r="I581" s="729" t="str" cm="1">
        <f t="array" ref="I581">_xlfn.LET(_xlpm.x, Abingdon!$AL$64:$AW$64, _xlpm.y, Abingdon!$AL$70:$AW$78, _xlpm.z, Abingdon!$AJ$70:$AJ$78, IF(_xlfn.XLOOKUP($C581,_xlfn.XLOOKUP(I$576,_xlpm.x,_xlpm.y,""),_xlpm.z,"Not Declared")="", "Name not recorded",  _xlfn.XLOOKUP($C581,_xlfn.XLOOKUP(I$576,_xlpm.x,_xlpm.y,""),_xlpm.z,"Not Declared")))</f>
        <v>Not Declared</v>
      </c>
      <c r="J581" s="729" t="str" cm="1">
        <f t="array" ref="J581">_xlfn.LET(_xlpm.x, Abingdon!$AL$64:$AW$64, _xlpm.y, Abingdon!$AL$70:$AW$78, _xlpm.z, Abingdon!$AJ$70:$AJ$78, IF(_xlfn.XLOOKUP($C581,_xlfn.XLOOKUP(J$576,_xlpm.x,_xlpm.y,""),_xlpm.z,"Not Declared")="", "Name not recorded",  _xlfn.XLOOKUP($C581,_xlfn.XLOOKUP(J$576,_xlpm.x,_xlpm.y,""),_xlpm.z,"Not Declared")))</f>
        <v>Not Declared</v>
      </c>
      <c r="K581" s="729" t="str" cm="1">
        <f t="array" ref="K581">_xlfn.LET(_xlpm.x, Abingdon!$AL$64:$AW$64, _xlpm.y, Abingdon!$AL$70:$AW$78, _xlpm.z, Abingdon!$AJ$70:$AJ$78, IF(_xlfn.XLOOKUP($C581,_xlfn.XLOOKUP(K$576,_xlpm.x,_xlpm.y,""),_xlpm.z,"Not Declared")="", "Name not recorded",  _xlfn.XLOOKUP($C581,_xlfn.XLOOKUP(K$576,_xlpm.x,_xlpm.y,""),_xlpm.z,"Not Declared")))</f>
        <v>Not Declared</v>
      </c>
      <c r="L581" s="729" t="str" cm="1">
        <f t="array" ref="L581">_xlfn.LET(_xlpm.x, Abingdon!$AL$64:$AW$64, _xlpm.y, Abingdon!$AL$70:$AW$78, _xlpm.z, Abingdon!$AJ$70:$AJ$78, IF(_xlfn.XLOOKUP($C581,_xlfn.XLOOKUP(L$576,_xlpm.x,_xlpm.y,""),_xlpm.z,"Not Declared")="", "Name not recorded",  _xlfn.XLOOKUP($C581,_xlfn.XLOOKUP(L$576,_xlpm.x,_xlpm.y,""),_xlpm.z,"Not Declared")))</f>
        <v>Not Declared</v>
      </c>
      <c r="M581" s="729" t="str" cm="1">
        <f t="array" ref="M581">_xlfn.LET(_xlpm.x, Abingdon!$AL$64:$AW$64, _xlpm.y, Abingdon!$AL$70:$AW$78, _xlpm.z, Abingdon!$AJ$70:$AJ$78, IF(_xlfn.XLOOKUP($C581,_xlfn.XLOOKUP(M$576,_xlpm.x,_xlpm.y,""),_xlpm.z,"Not Declared")="", "Name not recorded",  _xlfn.XLOOKUP($C581,_xlfn.XLOOKUP(M$576,_xlpm.x,_xlpm.y,""),_xlpm.z,"Not Declared")))</f>
        <v>Not Declared</v>
      </c>
      <c r="N581" s="729" t="str" cm="1">
        <f t="array" ref="N581">_xlfn.LET(_xlpm.x, Abingdon!$AL$64:$AW$64, _xlpm.y, Abingdon!$AL$70:$AW$78, _xlpm.z, Abingdon!$AJ$70:$AJ$78, IF(_xlfn.XLOOKUP($C581,_xlfn.XLOOKUP(N$576,_xlpm.x,_xlpm.y,""),_xlpm.z,"Not Declared")="", "Name not recorded",  _xlfn.XLOOKUP($C581,_xlfn.XLOOKUP(N$576,_xlpm.x,_xlpm.y,""),_xlpm.z,"Not Declared")))</f>
        <v>Not Declared</v>
      </c>
      <c r="O581" s="729" t="str" cm="1">
        <f t="array" ref="O581">_xlfn.LET(_xlpm.x, Abingdon!$AL$64:$AW$64, _xlpm.y, Abingdon!$AL$70:$AW$78, _xlpm.z, Abingdon!$AJ$70:$AJ$78, IF(_xlfn.XLOOKUP($C581,_xlfn.XLOOKUP(O$576,_xlpm.x,_xlpm.y,""),_xlpm.z,"Not Declared")="", "Name not recorded",  _xlfn.XLOOKUP($C581,_xlfn.XLOOKUP(O$576,_xlpm.x,_xlpm.y,""),_xlpm.z,"Not Declared")))</f>
        <v>Not Declared</v>
      </c>
      <c r="P581" s="3"/>
      <c r="Q581" s="3"/>
      <c r="R581" s="3"/>
      <c r="S581" s="3"/>
      <c r="T581" s="3"/>
      <c r="U581" s="3"/>
      <c r="V581" s="3"/>
      <c r="W581" s="3"/>
      <c r="X581" s="3"/>
      <c r="Z581" s="3"/>
      <c r="AA581" s="3"/>
      <c r="AB581" s="747"/>
      <c r="AC581" s="12"/>
      <c r="AD581" s="12"/>
      <c r="AE581" s="747"/>
      <c r="AF581" s="12"/>
      <c r="AG581" s="425"/>
      <c r="AH581" s="3"/>
      <c r="AI581" s="3"/>
      <c r="AJ581" s="747" t="str">
        <v>A</v>
      </c>
      <c r="AK581" s="12" t="str">
        <v>Not Declared</v>
      </c>
      <c r="AL581" s="12" t="str">
        <v>Abingdon AC</v>
      </c>
      <c r="AM581" s="747"/>
      <c r="AN581" s="12"/>
      <c r="AO581" s="425"/>
      <c r="AP581" s="3"/>
      <c r="AQ581" s="3"/>
      <c r="AR581" s="747" t="str">
        <v>R</v>
      </c>
      <c r="AS581" s="12" t="str">
        <v>Not Declared</v>
      </c>
      <c r="AT581" s="12" t="str">
        <v>Radley AC</v>
      </c>
      <c r="AU581" s="747"/>
      <c r="AV581" s="12"/>
      <c r="AW581" s="425"/>
      <c r="AX581" s="3"/>
      <c r="AY581" s="3"/>
      <c r="AZ581" s="747" t="str">
        <v>R</v>
      </c>
      <c r="BA581" s="12" t="str">
        <v>Not Declared</v>
      </c>
      <c r="BB581" s="12" t="str">
        <v>Radley AC</v>
      </c>
      <c r="BC581" s="747"/>
      <c r="BD581" s="12"/>
      <c r="BE581" s="425"/>
      <c r="BF581" s="3"/>
      <c r="BG581" s="3"/>
      <c r="BH581" s="747" t="str">
        <v>A</v>
      </c>
      <c r="BI581" s="12" t="str">
        <v>Not Declared</v>
      </c>
      <c r="BJ581" s="12" t="str">
        <v>Abingdon AC</v>
      </c>
      <c r="BK581" s="747"/>
      <c r="BL581" s="12"/>
      <c r="BM581" s="425"/>
      <c r="BN581" s="3"/>
      <c r="BO581" s="3"/>
      <c r="BP581" s="747" t="str">
        <v>N</v>
      </c>
      <c r="BQ581" s="12" t="str">
        <v>Not Declared</v>
      </c>
      <c r="BR581" s="12" t="str">
        <v>Banbury Harriers AC</v>
      </c>
      <c r="BS581" s="747"/>
      <c r="BT581" s="12"/>
      <c r="BU581" s="425"/>
      <c r="BV581" s="3"/>
      <c r="BW581" s="3"/>
      <c r="BX581" s="747" t="str">
        <v>R</v>
      </c>
      <c r="BY581" s="12" t="str">
        <v>Not Declared</v>
      </c>
      <c r="BZ581" s="12" t="str">
        <v>Radley AC</v>
      </c>
      <c r="CA581" s="479"/>
      <c r="CB581" s="480"/>
      <c r="CC581" s="481"/>
      <c r="CD581" s="3"/>
      <c r="CE581" s="3"/>
      <c r="CF581" s="747" t="str">
        <v>A</v>
      </c>
      <c r="CG581" s="12" t="str">
        <v>Not Declared</v>
      </c>
      <c r="CH581" s="12" t="str">
        <v>Abingdon AC</v>
      </c>
      <c r="CI581" s="479"/>
      <c r="CJ581" s="480"/>
      <c r="CK581" s="481"/>
      <c r="CL581" s="3"/>
      <c r="CM581" s="3"/>
      <c r="CN581" s="747" t="str">
        <v>X</v>
      </c>
      <c r="CO581" s="12" t="str">
        <v>Not Declared</v>
      </c>
      <c r="CP581" s="12" t="str">
        <v>Team Kennet</v>
      </c>
      <c r="CQ581" s="479"/>
      <c r="CR581" s="480"/>
      <c r="CS581" s="481"/>
      <c r="CT581" s="3"/>
      <c r="CU581" s="3"/>
      <c r="CV581" s="747" t="str">
        <v>X</v>
      </c>
      <c r="CW581" s="12" t="str">
        <v>Not Declared</v>
      </c>
      <c r="CX581" s="12" t="str">
        <v>Team Kennet</v>
      </c>
      <c r="CY581" s="479"/>
      <c r="CZ581" s="480"/>
      <c r="DA581" s="481"/>
      <c r="DB581" s="3"/>
      <c r="DC581" s="3"/>
      <c r="DD581" s="747" t="str">
        <v>W</v>
      </c>
      <c r="DE581" s="12" t="str">
        <v>Not Declared</v>
      </c>
      <c r="DF581" s="12" t="str">
        <v>Witney Road Runners</v>
      </c>
      <c r="DG581" s="479"/>
      <c r="DH581" s="480"/>
      <c r="DI581" s="481"/>
      <c r="DJ581" s="3"/>
      <c r="DK581" s="3"/>
      <c r="DL581" s="747" t="str">
        <v>O</v>
      </c>
      <c r="DM581" s="12" t="str">
        <v>Not Declared</v>
      </c>
      <c r="DN581" s="12" t="str">
        <v>Oxford City AC</v>
      </c>
      <c r="DO581" s="479"/>
      <c r="DP581" s="480"/>
      <c r="DQ581" s="481"/>
      <c r="DR581" s="3"/>
      <c r="DS581" s="3"/>
      <c r="DT581" s="747" t="str">
        <v>R</v>
      </c>
      <c r="DU581" s="12" t="str">
        <v>Not Declared, Not Declared, Not Declared, Not Declared</v>
      </c>
      <c r="DV581" s="12" t="str">
        <v>Radley AC</v>
      </c>
      <c r="DW581" s="747"/>
      <c r="DX581" s="12"/>
      <c r="DY581" s="425"/>
      <c r="DZ581" s="15"/>
      <c r="EA581" s="15"/>
    </row>
    <row r="582" spans="1:131" s="359" customFormat="1" ht="21" customHeight="1">
      <c r="A582" s="358" t="str">
        <f t="shared" si="63"/>
        <v>Abingdon AC</v>
      </c>
      <c r="B582" s="729"/>
      <c r="C582" s="729" t="s">
        <v>321</v>
      </c>
      <c r="D582" s="729" t="str" cm="1">
        <f t="array" ref="D582">_xlfn.LET(_xlpm.x, Abingdon!$AL$64:$AW$64, _xlpm.y, Abingdon!$AL$70:$AW$78, _xlpm.z, Abingdon!$AJ$70:$AJ$78, IF(_xlfn.XLOOKUP($C582,_xlfn.XLOOKUP(D$576,_xlpm.x,_xlpm.y,""),_xlpm.z,"Not Declared")="", "Name not recorded",  _xlfn.XLOOKUP($C582,_xlfn.XLOOKUP(D$576,_xlpm.x,_xlpm.y,""),_xlpm.z,"Not Declared")))</f>
        <v>Not Declared</v>
      </c>
      <c r="E582" s="729" t="str" cm="1">
        <f t="array" ref="E582">_xlfn.LET(_xlpm.x, Abingdon!$AL$64:$AW$64, _xlpm.y, Abingdon!$AL$70:$AW$78, _xlpm.z, Abingdon!$AJ$70:$AJ$78, IF(_xlfn.XLOOKUP($C582,_xlfn.XLOOKUP(E$576,_xlpm.x,_xlpm.y,""),_xlpm.z,"Not Declared")="", "Name not recorded",  _xlfn.XLOOKUP($C582,_xlfn.XLOOKUP(E$576,_xlpm.x,_xlpm.y,""),_xlpm.z,"Not Declared")))</f>
        <v>Not Declared</v>
      </c>
      <c r="F582" s="732" t="str" cm="1">
        <f t="array" ref="F582">_xlfn.LET(_xlpm.x, Abingdon!$AL$64:$AW$64, _xlpm.y, Abingdon!$AL$70:$AW$78, _xlpm.z, Abingdon!$AJ$70:$AJ$78, IF(_xlfn.XLOOKUP($C582,_xlfn.XLOOKUP(F$576,_xlpm.x,_xlpm.y,""),_xlpm.z,"Not Declared")="", "Name not recorded",  _xlfn.XLOOKUP($C582,_xlfn.XLOOKUP(F$576,_xlpm.x,_xlpm.y,""),_xlpm.z,"Not Declared")))</f>
        <v>Not Declared</v>
      </c>
      <c r="G582" s="729" t="str" cm="1">
        <f t="array" ref="G582">_xlfn.LET(_xlpm.x, Abingdon!$AL$64:$AW$64, _xlpm.y, Abingdon!$AL$70:$AW$78, _xlpm.z, Abingdon!$AJ$70:$AJ$78, IF(_xlfn.XLOOKUP($C582,_xlfn.XLOOKUP(G$576,_xlpm.x,_xlpm.y,""),_xlpm.z,"Not Declared")="", "Name not recorded",  _xlfn.XLOOKUP($C582,_xlfn.XLOOKUP(G$576,_xlpm.x,_xlpm.y,""),_xlpm.z,"Not Declared")))</f>
        <v>Not Declared</v>
      </c>
      <c r="H582" s="729" t="str" cm="1">
        <f t="array" ref="H582">_xlfn.LET(_xlpm.x, Abingdon!$AL$64:$AW$64, _xlpm.y, Abingdon!$AL$70:$AW$78, _xlpm.z, Abingdon!$AJ$70:$AJ$78, IF(_xlfn.XLOOKUP($C582,_xlfn.XLOOKUP(H$576,_xlpm.x,_xlpm.y,""),_xlpm.z,"Not Declared")="", "Name not recorded",  _xlfn.XLOOKUP($C582,_xlfn.XLOOKUP(H$576,_xlpm.x,_xlpm.y,""),_xlpm.z,"Not Declared")))</f>
        <v>Not Declared</v>
      </c>
      <c r="I582" s="729" t="str" cm="1">
        <f t="array" ref="I582">_xlfn.LET(_xlpm.x, Abingdon!$AL$64:$AW$64, _xlpm.y, Abingdon!$AL$70:$AW$78, _xlpm.z, Abingdon!$AJ$70:$AJ$78, IF(_xlfn.XLOOKUP($C582,_xlfn.XLOOKUP(I$576,_xlpm.x,_xlpm.y,""),_xlpm.z,"Not Declared")="", "Name not recorded",  _xlfn.XLOOKUP($C582,_xlfn.XLOOKUP(I$576,_xlpm.x,_xlpm.y,""),_xlpm.z,"Not Declared")))</f>
        <v>Not Declared</v>
      </c>
      <c r="J582" s="729" t="str" cm="1">
        <f t="array" ref="J582">_xlfn.LET(_xlpm.x, Abingdon!$AL$64:$AW$64, _xlpm.y, Abingdon!$AL$70:$AW$78, _xlpm.z, Abingdon!$AJ$70:$AJ$78, IF(_xlfn.XLOOKUP($C582,_xlfn.XLOOKUP(J$576,_xlpm.x,_xlpm.y,""),_xlpm.z,"Not Declared")="", "Name not recorded",  _xlfn.XLOOKUP($C582,_xlfn.XLOOKUP(J$576,_xlpm.x,_xlpm.y,""),_xlpm.z,"Not Declared")))</f>
        <v>Not Declared</v>
      </c>
      <c r="K582" s="729" t="str" cm="1">
        <f t="array" ref="K582">_xlfn.LET(_xlpm.x, Abingdon!$AL$64:$AW$64, _xlpm.y, Abingdon!$AL$70:$AW$78, _xlpm.z, Abingdon!$AJ$70:$AJ$78, IF(_xlfn.XLOOKUP($C582,_xlfn.XLOOKUP(K$576,_xlpm.x,_xlpm.y,""),_xlpm.z,"Not Declared")="", "Name not recorded",  _xlfn.XLOOKUP($C582,_xlfn.XLOOKUP(K$576,_xlpm.x,_xlpm.y,""),_xlpm.z,"Not Declared")))</f>
        <v>Not Declared</v>
      </c>
      <c r="L582" s="729" t="str" cm="1">
        <f t="array" ref="L582">_xlfn.LET(_xlpm.x, Abingdon!$AL$64:$AW$64, _xlpm.y, Abingdon!$AL$70:$AW$78, _xlpm.z, Abingdon!$AJ$70:$AJ$78, IF(_xlfn.XLOOKUP($C582,_xlfn.XLOOKUP(L$576,_xlpm.x,_xlpm.y,""),_xlpm.z,"Not Declared")="", "Name not recorded",  _xlfn.XLOOKUP($C582,_xlfn.XLOOKUP(L$576,_xlpm.x,_xlpm.y,""),_xlpm.z,"Not Declared")))</f>
        <v>Not Declared</v>
      </c>
      <c r="M582" s="729" t="str" cm="1">
        <f t="array" ref="M582">_xlfn.LET(_xlpm.x, Abingdon!$AL$64:$AW$64, _xlpm.y, Abingdon!$AL$70:$AW$78, _xlpm.z, Abingdon!$AJ$70:$AJ$78, IF(_xlfn.XLOOKUP($C582,_xlfn.XLOOKUP(M$576,_xlpm.x,_xlpm.y,""),_xlpm.z,"Not Declared")="", "Name not recorded",  _xlfn.XLOOKUP($C582,_xlfn.XLOOKUP(M$576,_xlpm.x,_xlpm.y,""),_xlpm.z,"Not Declared")))</f>
        <v>Not Declared</v>
      </c>
      <c r="N582" s="729" t="str" cm="1">
        <f t="array" ref="N582">_xlfn.LET(_xlpm.x, Abingdon!$AL$64:$AW$64, _xlpm.y, Abingdon!$AL$70:$AW$78, _xlpm.z, Abingdon!$AJ$70:$AJ$78, IF(_xlfn.XLOOKUP($C582,_xlfn.XLOOKUP(N$576,_xlpm.x,_xlpm.y,""),_xlpm.z,"Not Declared")="", "Name not recorded",  _xlfn.XLOOKUP($C582,_xlfn.XLOOKUP(N$576,_xlpm.x,_xlpm.y,""),_xlpm.z,"Not Declared")))</f>
        <v>Not Declared</v>
      </c>
      <c r="O582" s="729" t="str" cm="1">
        <f t="array" ref="O582">_xlfn.LET(_xlpm.x, Abingdon!$AL$64:$AW$64, _xlpm.y, Abingdon!$AL$70:$AW$78, _xlpm.z, Abingdon!$AJ$70:$AJ$78, IF(_xlfn.XLOOKUP($C582,_xlfn.XLOOKUP(O$576,_xlpm.x,_xlpm.y,""),_xlpm.z,"Not Declared")="", "Name not recorded",  _xlfn.XLOOKUP($C582,_xlfn.XLOOKUP(O$576,_xlpm.x,_xlpm.y,""),_xlpm.z,"Not Declared")))</f>
        <v>Not Declared</v>
      </c>
      <c r="P582" s="3"/>
      <c r="Q582" s="3"/>
      <c r="R582" s="3"/>
      <c r="S582" s="3"/>
      <c r="T582" s="3"/>
      <c r="U582" s="3"/>
      <c r="V582" s="3"/>
      <c r="W582" s="3"/>
      <c r="X582" s="12"/>
      <c r="Z582" s="3"/>
      <c r="AA582" s="3"/>
      <c r="AB582" s="747"/>
      <c r="AC582" s="12"/>
      <c r="AD582" s="12"/>
      <c r="AE582" s="747"/>
      <c r="AF582" s="12"/>
      <c r="AG582" s="425"/>
      <c r="AH582" s="3"/>
      <c r="AI582" s="3"/>
      <c r="AJ582" s="747" t="str">
        <v>X</v>
      </c>
      <c r="AK582" s="12" t="str">
        <v>Not Declared</v>
      </c>
      <c r="AL582" s="12" t="str">
        <v>Team Kennet</v>
      </c>
      <c r="AM582" s="747"/>
      <c r="AN582" s="12"/>
      <c r="AO582" s="425"/>
      <c r="AP582" s="3"/>
      <c r="AQ582" s="3"/>
      <c r="AR582" s="747" t="str">
        <v>B</v>
      </c>
      <c r="AS582" s="12" t="str">
        <v>Not Declared</v>
      </c>
      <c r="AT582" s="12" t="str">
        <v>Bicester AC</v>
      </c>
      <c r="AU582" s="747"/>
      <c r="AV582" s="12"/>
      <c r="AW582" s="425"/>
      <c r="AX582" s="3"/>
      <c r="AY582" s="3"/>
      <c r="AZ582" s="747" t="str">
        <v>X</v>
      </c>
      <c r="BA582" s="12" t="str">
        <v>Not Declared</v>
      </c>
      <c r="BB582" s="12" t="str">
        <v>Team Kennet</v>
      </c>
      <c r="BC582" s="747"/>
      <c r="BD582" s="12"/>
      <c r="BE582" s="425"/>
      <c r="BF582" s="3"/>
      <c r="BG582" s="3"/>
      <c r="BH582" s="747" t="str">
        <v>B</v>
      </c>
      <c r="BI582" s="12" t="str">
        <v>Not Declared</v>
      </c>
      <c r="BJ582" s="12" t="str">
        <v>Bicester AC</v>
      </c>
      <c r="BK582" s="747"/>
      <c r="BL582" s="12"/>
      <c r="BM582" s="425"/>
      <c r="BN582" s="3"/>
      <c r="BO582" s="3"/>
      <c r="BP582" s="747" t="str">
        <v>B</v>
      </c>
      <c r="BQ582" s="12" t="str">
        <v>Not Declared</v>
      </c>
      <c r="BR582" s="12" t="str">
        <v>Bicester AC</v>
      </c>
      <c r="BS582" s="747"/>
      <c r="BT582" s="12"/>
      <c r="BU582" s="425"/>
      <c r="BV582" s="3"/>
      <c r="BW582" s="3"/>
      <c r="BX582" s="747" t="str">
        <v>H</v>
      </c>
      <c r="BY582" s="12" t="str">
        <v>Not Declared</v>
      </c>
      <c r="BZ582" s="12" t="str">
        <v>White Horse Harriers</v>
      </c>
      <c r="CA582" s="479"/>
      <c r="CB582" s="480"/>
      <c r="CC582" s="481"/>
      <c r="CD582" s="3"/>
      <c r="CE582" s="3"/>
      <c r="CF582" s="747" t="str">
        <v>B</v>
      </c>
      <c r="CG582" s="12" t="str">
        <v>Not Declared</v>
      </c>
      <c r="CH582" s="12" t="str">
        <v>Bicester AC</v>
      </c>
      <c r="CI582" s="479"/>
      <c r="CJ582" s="480"/>
      <c r="CK582" s="481"/>
      <c r="CL582" s="3"/>
      <c r="CM582" s="3"/>
      <c r="CN582" s="747" t="str">
        <v>N</v>
      </c>
      <c r="CO582" s="12" t="str">
        <v>Not Declared</v>
      </c>
      <c r="CP582" s="12" t="str">
        <v>Banbury Harriers AC</v>
      </c>
      <c r="CQ582" s="479"/>
      <c r="CR582" s="480"/>
      <c r="CS582" s="481"/>
      <c r="CT582" s="3"/>
      <c r="CU582" s="3"/>
      <c r="CV582" s="747" t="str">
        <v>W</v>
      </c>
      <c r="CW582" s="12" t="str">
        <v>Not Declared</v>
      </c>
      <c r="CX582" s="12" t="str">
        <v>Witney Road Runners</v>
      </c>
      <c r="CY582" s="479"/>
      <c r="CZ582" s="480"/>
      <c r="DA582" s="481"/>
      <c r="DB582" s="3"/>
      <c r="DC582" s="3"/>
      <c r="DD582" s="747" t="str">
        <v>R</v>
      </c>
      <c r="DE582" s="12" t="str">
        <v>Not Declared</v>
      </c>
      <c r="DF582" s="12" t="str">
        <v>Radley AC</v>
      </c>
      <c r="DG582" s="479"/>
      <c r="DH582" s="480"/>
      <c r="DI582" s="481"/>
      <c r="DJ582" s="3"/>
      <c r="DK582" s="3"/>
      <c r="DL582" s="747" t="str">
        <v>W</v>
      </c>
      <c r="DM582" s="12" t="str">
        <v>Not Declared</v>
      </c>
      <c r="DN582" s="12" t="str">
        <v>Witney Road Runners</v>
      </c>
      <c r="DO582" s="479"/>
      <c r="DP582" s="480"/>
      <c r="DQ582" s="481"/>
      <c r="DR582" s="3"/>
      <c r="DS582" s="3"/>
      <c r="DT582" s="747" t="str">
        <v>N</v>
      </c>
      <c r="DU582" s="12" t="str">
        <v>Not Declared, Not Declared, Not Declared, Not Declared</v>
      </c>
      <c r="DV582" s="12" t="str">
        <v>Banbury Harriers AC</v>
      </c>
      <c r="DW582" s="747"/>
      <c r="DX582" s="12"/>
      <c r="DY582" s="425"/>
      <c r="DZ582" s="15"/>
      <c r="EA582" s="15"/>
    </row>
    <row r="583" spans="1:131" s="359" customFormat="1" ht="21" customHeight="1">
      <c r="A583" s="358" t="str">
        <f t="shared" si="63"/>
        <v>Abingdon AC</v>
      </c>
      <c r="B583" s="729"/>
      <c r="C583" s="729" t="s">
        <v>322</v>
      </c>
      <c r="D583" s="729" t="str" cm="1">
        <f t="array" ref="D583">_xlfn.LET(_xlpm.x, Abingdon!$AL$64:$AW$64, _xlpm.y, Abingdon!$AL$70:$AW$78, _xlpm.z, Abingdon!$AJ$70:$AJ$78, IF(_xlfn.XLOOKUP($C583,_xlfn.XLOOKUP(D$576,_xlpm.x,_xlpm.y,""),_xlpm.z,"Not Declared")="", "Name not recorded",  _xlfn.XLOOKUP($C583,_xlfn.XLOOKUP(D$576,_xlpm.x,_xlpm.y,""),_xlpm.z,"Not Declared")))</f>
        <v>Not Declared</v>
      </c>
      <c r="E583" s="729" t="str" cm="1">
        <f t="array" ref="E583">_xlfn.LET(_xlpm.x, Abingdon!$AL$64:$AW$64, _xlpm.y, Abingdon!$AL$70:$AW$78, _xlpm.z, Abingdon!$AJ$70:$AJ$78, IF(_xlfn.XLOOKUP($C583,_xlfn.XLOOKUP(E$576,_xlpm.x,_xlpm.y,""),_xlpm.z,"Not Declared")="", "Name not recorded",  _xlfn.XLOOKUP($C583,_xlfn.XLOOKUP(E$576,_xlpm.x,_xlpm.y,""),_xlpm.z,"Not Declared")))</f>
        <v>Not Declared</v>
      </c>
      <c r="F583" s="732" t="str" cm="1">
        <f t="array" ref="F583">_xlfn.LET(_xlpm.x, Abingdon!$AL$64:$AW$64, _xlpm.y, Abingdon!$AL$70:$AW$78, _xlpm.z, Abingdon!$AJ$70:$AJ$78, IF(_xlfn.XLOOKUP($C583,_xlfn.XLOOKUP(F$576,_xlpm.x,_xlpm.y,""),_xlpm.z,"Not Declared")="", "Name not recorded",  _xlfn.XLOOKUP($C583,_xlfn.XLOOKUP(F$576,_xlpm.x,_xlpm.y,""),_xlpm.z,"Not Declared")))</f>
        <v>Not Declared</v>
      </c>
      <c r="G583" s="729" t="str" cm="1">
        <f t="array" ref="G583">_xlfn.LET(_xlpm.x, Abingdon!$AL$64:$AW$64, _xlpm.y, Abingdon!$AL$70:$AW$78, _xlpm.z, Abingdon!$AJ$70:$AJ$78, IF(_xlfn.XLOOKUP($C583,_xlfn.XLOOKUP(G$576,_xlpm.x,_xlpm.y,""),_xlpm.z,"Not Declared")="", "Name not recorded",  _xlfn.XLOOKUP($C583,_xlfn.XLOOKUP(G$576,_xlpm.x,_xlpm.y,""),_xlpm.z,"Not Declared")))</f>
        <v>Not Declared</v>
      </c>
      <c r="H583" s="729" t="str" cm="1">
        <f t="array" ref="H583">_xlfn.LET(_xlpm.x, Abingdon!$AL$64:$AW$64, _xlpm.y, Abingdon!$AL$70:$AW$78, _xlpm.z, Abingdon!$AJ$70:$AJ$78, IF(_xlfn.XLOOKUP($C583,_xlfn.XLOOKUP(H$576,_xlpm.x,_xlpm.y,""),_xlpm.z,"Not Declared")="", "Name not recorded",  _xlfn.XLOOKUP($C583,_xlfn.XLOOKUP(H$576,_xlpm.x,_xlpm.y,""),_xlpm.z,"Not Declared")))</f>
        <v>Not Declared</v>
      </c>
      <c r="I583" s="729" t="str" cm="1">
        <f t="array" ref="I583">_xlfn.LET(_xlpm.x, Abingdon!$AL$64:$AW$64, _xlpm.y, Abingdon!$AL$70:$AW$78, _xlpm.z, Abingdon!$AJ$70:$AJ$78, IF(_xlfn.XLOOKUP($C583,_xlfn.XLOOKUP(I$576,_xlpm.x,_xlpm.y,""),_xlpm.z,"Not Declared")="", "Name not recorded",  _xlfn.XLOOKUP($C583,_xlfn.XLOOKUP(I$576,_xlpm.x,_xlpm.y,""),_xlpm.z,"Not Declared")))</f>
        <v>Not Declared</v>
      </c>
      <c r="J583" s="729" t="str" cm="1">
        <f t="array" ref="J583">_xlfn.LET(_xlpm.x, Abingdon!$AL$64:$AW$64, _xlpm.y, Abingdon!$AL$70:$AW$78, _xlpm.z, Abingdon!$AJ$70:$AJ$78, IF(_xlfn.XLOOKUP($C583,_xlfn.XLOOKUP(J$576,_xlpm.x,_xlpm.y,""),_xlpm.z,"Not Declared")="", "Name not recorded",  _xlfn.XLOOKUP($C583,_xlfn.XLOOKUP(J$576,_xlpm.x,_xlpm.y,""),_xlpm.z,"Not Declared")))</f>
        <v>Not Declared</v>
      </c>
      <c r="K583" s="729" t="str" cm="1">
        <f t="array" ref="K583">_xlfn.LET(_xlpm.x, Abingdon!$AL$64:$AW$64, _xlpm.y, Abingdon!$AL$70:$AW$78, _xlpm.z, Abingdon!$AJ$70:$AJ$78, IF(_xlfn.XLOOKUP($C583,_xlfn.XLOOKUP(K$576,_xlpm.x,_xlpm.y,""),_xlpm.z,"Not Declared")="", "Name not recorded",  _xlfn.XLOOKUP($C583,_xlfn.XLOOKUP(K$576,_xlpm.x,_xlpm.y,""),_xlpm.z,"Not Declared")))</f>
        <v>Not Declared</v>
      </c>
      <c r="L583" s="729" t="str" cm="1">
        <f t="array" ref="L583">_xlfn.LET(_xlpm.x, Abingdon!$AL$64:$AW$64, _xlpm.y, Abingdon!$AL$70:$AW$78, _xlpm.z, Abingdon!$AJ$70:$AJ$78, IF(_xlfn.XLOOKUP($C583,_xlfn.XLOOKUP(L$576,_xlpm.x,_xlpm.y,""),_xlpm.z,"Not Declared")="", "Name not recorded",  _xlfn.XLOOKUP($C583,_xlfn.XLOOKUP(L$576,_xlpm.x,_xlpm.y,""),_xlpm.z,"Not Declared")))</f>
        <v>Not Declared</v>
      </c>
      <c r="M583" s="729" t="str" cm="1">
        <f t="array" ref="M583">_xlfn.LET(_xlpm.x, Abingdon!$AL$64:$AW$64, _xlpm.y, Abingdon!$AL$70:$AW$78, _xlpm.z, Abingdon!$AJ$70:$AJ$78, IF(_xlfn.XLOOKUP($C583,_xlfn.XLOOKUP(M$576,_xlpm.x,_xlpm.y,""),_xlpm.z,"Not Declared")="", "Name not recorded",  _xlfn.XLOOKUP($C583,_xlfn.XLOOKUP(M$576,_xlpm.x,_xlpm.y,""),_xlpm.z,"Not Declared")))</f>
        <v>Not Declared</v>
      </c>
      <c r="N583" s="729" t="str" cm="1">
        <f t="array" ref="N583">_xlfn.LET(_xlpm.x, Abingdon!$AL$64:$AW$64, _xlpm.y, Abingdon!$AL$70:$AW$78, _xlpm.z, Abingdon!$AJ$70:$AJ$78, IF(_xlfn.XLOOKUP($C583,_xlfn.XLOOKUP(N$576,_xlpm.x,_xlpm.y,""),_xlpm.z,"Not Declared")="", "Name not recorded",  _xlfn.XLOOKUP($C583,_xlfn.XLOOKUP(N$576,_xlpm.x,_xlpm.y,""),_xlpm.z,"Not Declared")))</f>
        <v>Not Declared</v>
      </c>
      <c r="O583" s="729" t="str" cm="1">
        <f t="array" ref="O583">_xlfn.LET(_xlpm.x, Abingdon!$AL$64:$AW$64, _xlpm.y, Abingdon!$AL$70:$AW$78, _xlpm.z, Abingdon!$AJ$70:$AJ$78, IF(_xlfn.XLOOKUP($C583,_xlfn.XLOOKUP(O$576,_xlpm.x,_xlpm.y,""),_xlpm.z,"Not Declared")="", "Name not recorded",  _xlfn.XLOOKUP($C583,_xlfn.XLOOKUP(O$576,_xlpm.x,_xlpm.y,""),_xlpm.z,"Not Declared")))</f>
        <v>Not Declared</v>
      </c>
      <c r="P583" s="3"/>
      <c r="Q583" s="3"/>
      <c r="R583" s="3"/>
      <c r="S583" s="3"/>
      <c r="T583" s="3"/>
      <c r="U583" s="3"/>
      <c r="V583" s="3"/>
      <c r="W583" s="3"/>
      <c r="X583" s="12"/>
      <c r="Z583" s="3"/>
      <c r="AA583" s="3"/>
      <c r="AB583" s="747"/>
      <c r="AC583" s="12"/>
      <c r="AD583" s="12"/>
      <c r="AE583" s="747"/>
      <c r="AF583" s="12"/>
      <c r="AG583" s="425"/>
      <c r="AH583" s="3"/>
      <c r="AI583" s="3"/>
      <c r="AJ583" s="747" t="str">
        <v>O</v>
      </c>
      <c r="AK583" s="12" t="str">
        <v>Not Declared</v>
      </c>
      <c r="AL583" s="12" t="str">
        <v>Oxford City AC</v>
      </c>
      <c r="AM583" s="747"/>
      <c r="AN583" s="12"/>
      <c r="AO583" s="425"/>
      <c r="AP583" s="3"/>
      <c r="AQ583" s="3"/>
      <c r="AR583" s="747" t="str">
        <v>O</v>
      </c>
      <c r="AS583" s="12" t="str">
        <v>Not Declared</v>
      </c>
      <c r="AT583" s="12" t="str">
        <v>Oxford City AC</v>
      </c>
      <c r="AU583" s="747"/>
      <c r="AV583" s="12"/>
      <c r="AW583" s="425"/>
      <c r="AX583" s="3"/>
      <c r="AY583" s="3"/>
      <c r="AZ583" s="747" t="str">
        <v>N</v>
      </c>
      <c r="BA583" s="12" t="str">
        <v>Not Declared</v>
      </c>
      <c r="BB583" s="12" t="str">
        <v>Banbury Harriers AC</v>
      </c>
      <c r="BC583" s="747"/>
      <c r="BD583" s="12"/>
      <c r="BE583" s="425"/>
      <c r="BF583" s="3"/>
      <c r="BG583" s="3"/>
      <c r="BH583" s="747" t="str">
        <v>N</v>
      </c>
      <c r="BI583" s="12" t="str">
        <v>Not Declared</v>
      </c>
      <c r="BJ583" s="12" t="str">
        <v>Banbury Harriers AC</v>
      </c>
      <c r="BK583" s="747"/>
      <c r="BL583" s="12"/>
      <c r="BM583" s="425"/>
      <c r="BN583" s="3"/>
      <c r="BO583" s="3"/>
      <c r="BP583" s="747" t="str">
        <v>R</v>
      </c>
      <c r="BQ583" s="12" t="str">
        <v>Not Declared</v>
      </c>
      <c r="BR583" s="12" t="str">
        <v>Radley AC</v>
      </c>
      <c r="BS583" s="747"/>
      <c r="BT583" s="12"/>
      <c r="BU583" s="425"/>
      <c r="BV583" s="3"/>
      <c r="BW583" s="3"/>
      <c r="BX583" s="747" t="str">
        <v>A</v>
      </c>
      <c r="BY583" s="12" t="str">
        <v>Not Declared</v>
      </c>
      <c r="BZ583" s="12" t="str">
        <v>Abingdon AC</v>
      </c>
      <c r="CA583" s="479"/>
      <c r="CB583" s="480"/>
      <c r="CC583" s="481"/>
      <c r="CD583" s="3"/>
      <c r="CE583" s="3"/>
      <c r="CF583" s="747" t="str">
        <v>W</v>
      </c>
      <c r="CG583" s="12" t="str">
        <v>Not Declared</v>
      </c>
      <c r="CH583" s="12" t="str">
        <v>Witney Road Runners</v>
      </c>
      <c r="CI583" s="479"/>
      <c r="CJ583" s="480"/>
      <c r="CK583" s="481"/>
      <c r="CL583" s="3"/>
      <c r="CM583" s="3"/>
      <c r="CN583" s="747" t="str">
        <v>O</v>
      </c>
      <c r="CO583" s="12" t="str">
        <v>Not Declared</v>
      </c>
      <c r="CP583" s="12" t="str">
        <v>Oxford City AC</v>
      </c>
      <c r="CQ583" s="479"/>
      <c r="CR583" s="480"/>
      <c r="CS583" s="481"/>
      <c r="CT583" s="3"/>
      <c r="CU583" s="3"/>
      <c r="CV583" s="747" t="str">
        <v>O</v>
      </c>
      <c r="CW583" s="12" t="str">
        <v>Not Declared</v>
      </c>
      <c r="CX583" s="12" t="str">
        <v>Oxford City AC</v>
      </c>
      <c r="CY583" s="479"/>
      <c r="CZ583" s="480"/>
      <c r="DA583" s="481"/>
      <c r="DB583" s="3"/>
      <c r="DC583" s="3"/>
      <c r="DD583" s="747" t="str">
        <v>H</v>
      </c>
      <c r="DE583" s="12" t="str">
        <v>Not Declared</v>
      </c>
      <c r="DF583" s="12" t="str">
        <v>White Horse Harriers</v>
      </c>
      <c r="DG583" s="479"/>
      <c r="DH583" s="480"/>
      <c r="DI583" s="481"/>
      <c r="DJ583" s="3"/>
      <c r="DK583" s="3"/>
      <c r="DL583" s="747" t="str">
        <v>X</v>
      </c>
      <c r="DM583" s="12" t="str">
        <v>Not Declared</v>
      </c>
      <c r="DN583" s="12" t="str">
        <v>Team Kennet</v>
      </c>
      <c r="DO583" s="479"/>
      <c r="DP583" s="480"/>
      <c r="DQ583" s="481"/>
      <c r="DR583" s="3"/>
      <c r="DS583" s="3"/>
      <c r="DT583" s="747" t="str">
        <v>W</v>
      </c>
      <c r="DU583" s="12" t="str">
        <v>Not Declared, Not Declared, Not Declared, Not Declared</v>
      </c>
      <c r="DV583" s="12" t="str">
        <v>Witney Road Runners</v>
      </c>
      <c r="DW583" s="747"/>
      <c r="DX583" s="12"/>
      <c r="DY583" s="425"/>
      <c r="DZ583" s="15"/>
      <c r="EA583" s="15"/>
    </row>
    <row r="584" spans="1:131" s="359" customFormat="1" ht="21" customHeight="1">
      <c r="A584" s="358" t="str">
        <f t="shared" si="63"/>
        <v>Abingdon AC</v>
      </c>
      <c r="B584" s="729"/>
      <c r="C584" s="729" t="s">
        <v>323</v>
      </c>
      <c r="D584" s="729" t="str" cm="1">
        <f t="array" ref="D584">_xlfn.LET(_xlpm.x, Abingdon!$AL$64:$AW$64, _xlpm.y, Abingdon!$AL$70:$AW$78, _xlpm.z, Abingdon!$AJ$70:$AJ$78, IF(_xlfn.XLOOKUP($C584,_xlfn.XLOOKUP(D$576,_xlpm.x,_xlpm.y,""),_xlpm.z,"Not Declared")="", "Name not recorded",  _xlfn.XLOOKUP($C584,_xlfn.XLOOKUP(D$576,_xlpm.x,_xlpm.y,""),_xlpm.z,"Not Declared")))</f>
        <v>Not Declared</v>
      </c>
      <c r="E584" s="729" t="str" cm="1">
        <f t="array" ref="E584">_xlfn.LET(_xlpm.x, Abingdon!$AL$64:$AW$64, _xlpm.y, Abingdon!$AL$70:$AW$78, _xlpm.z, Abingdon!$AJ$70:$AJ$78, IF(_xlfn.XLOOKUP($C584,_xlfn.XLOOKUP(E$576,_xlpm.x,_xlpm.y,""),_xlpm.z,"Not Declared")="", "Name not recorded",  _xlfn.XLOOKUP($C584,_xlfn.XLOOKUP(E$576,_xlpm.x,_xlpm.y,""),_xlpm.z,"Not Declared")))</f>
        <v>Not Declared</v>
      </c>
      <c r="F584" s="732" t="str" cm="1">
        <f t="array" ref="F584">_xlfn.LET(_xlpm.x, Abingdon!$AL$64:$AW$64, _xlpm.y, Abingdon!$AL$70:$AW$78, _xlpm.z, Abingdon!$AJ$70:$AJ$78, IF(_xlfn.XLOOKUP($C584,_xlfn.XLOOKUP(F$576,_xlpm.x,_xlpm.y,""),_xlpm.z,"Not Declared")="", "Name not recorded",  _xlfn.XLOOKUP($C584,_xlfn.XLOOKUP(F$576,_xlpm.x,_xlpm.y,""),_xlpm.z,"Not Declared")))</f>
        <v>Not Declared</v>
      </c>
      <c r="G584" s="729" t="str" cm="1">
        <f t="array" ref="G584">_xlfn.LET(_xlpm.x, Abingdon!$AL$64:$AW$64, _xlpm.y, Abingdon!$AL$70:$AW$78, _xlpm.z, Abingdon!$AJ$70:$AJ$78, IF(_xlfn.XLOOKUP($C584,_xlfn.XLOOKUP(G$576,_xlpm.x,_xlpm.y,""),_xlpm.z,"Not Declared")="", "Name not recorded",  _xlfn.XLOOKUP($C584,_xlfn.XLOOKUP(G$576,_xlpm.x,_xlpm.y,""),_xlpm.z,"Not Declared")))</f>
        <v>Not Declared</v>
      </c>
      <c r="H584" s="729" t="str" cm="1">
        <f t="array" ref="H584">_xlfn.LET(_xlpm.x, Abingdon!$AL$64:$AW$64, _xlpm.y, Abingdon!$AL$70:$AW$78, _xlpm.z, Abingdon!$AJ$70:$AJ$78, IF(_xlfn.XLOOKUP($C584,_xlfn.XLOOKUP(H$576,_xlpm.x,_xlpm.y,""),_xlpm.z,"Not Declared")="", "Name not recorded",  _xlfn.XLOOKUP($C584,_xlfn.XLOOKUP(H$576,_xlpm.x,_xlpm.y,""),_xlpm.z,"Not Declared")))</f>
        <v>Not Declared</v>
      </c>
      <c r="I584" s="729" t="str" cm="1">
        <f t="array" ref="I584">_xlfn.LET(_xlpm.x, Abingdon!$AL$64:$AW$64, _xlpm.y, Abingdon!$AL$70:$AW$78, _xlpm.z, Abingdon!$AJ$70:$AJ$78, IF(_xlfn.XLOOKUP($C584,_xlfn.XLOOKUP(I$576,_xlpm.x,_xlpm.y,""),_xlpm.z,"Not Declared")="", "Name not recorded",  _xlfn.XLOOKUP($C584,_xlfn.XLOOKUP(I$576,_xlpm.x,_xlpm.y,""),_xlpm.z,"Not Declared")))</f>
        <v>Not Declared</v>
      </c>
      <c r="J584" s="729" t="str" cm="1">
        <f t="array" ref="J584">_xlfn.LET(_xlpm.x, Abingdon!$AL$64:$AW$64, _xlpm.y, Abingdon!$AL$70:$AW$78, _xlpm.z, Abingdon!$AJ$70:$AJ$78, IF(_xlfn.XLOOKUP($C584,_xlfn.XLOOKUP(J$576,_xlpm.x,_xlpm.y,""),_xlpm.z,"Not Declared")="", "Name not recorded",  _xlfn.XLOOKUP($C584,_xlfn.XLOOKUP(J$576,_xlpm.x,_xlpm.y,""),_xlpm.z,"Not Declared")))</f>
        <v>Not Declared</v>
      </c>
      <c r="K584" s="729" t="str" cm="1">
        <f t="array" ref="K584">_xlfn.LET(_xlpm.x, Abingdon!$AL$64:$AW$64, _xlpm.y, Abingdon!$AL$70:$AW$78, _xlpm.z, Abingdon!$AJ$70:$AJ$78, IF(_xlfn.XLOOKUP($C584,_xlfn.XLOOKUP(K$576,_xlpm.x,_xlpm.y,""),_xlpm.z,"Not Declared")="", "Name not recorded",  _xlfn.XLOOKUP($C584,_xlfn.XLOOKUP(K$576,_xlpm.x,_xlpm.y,""),_xlpm.z,"Not Declared")))</f>
        <v>Not Declared</v>
      </c>
      <c r="L584" s="729" t="str" cm="1">
        <f t="array" ref="L584">_xlfn.LET(_xlpm.x, Abingdon!$AL$64:$AW$64, _xlpm.y, Abingdon!$AL$70:$AW$78, _xlpm.z, Abingdon!$AJ$70:$AJ$78, IF(_xlfn.XLOOKUP($C584,_xlfn.XLOOKUP(L$576,_xlpm.x,_xlpm.y,""),_xlpm.z,"Not Declared")="", "Name not recorded",  _xlfn.XLOOKUP($C584,_xlfn.XLOOKUP(L$576,_xlpm.x,_xlpm.y,""),_xlpm.z,"Not Declared")))</f>
        <v>Not Declared</v>
      </c>
      <c r="M584" s="729" t="str" cm="1">
        <f t="array" ref="M584">_xlfn.LET(_xlpm.x, Abingdon!$AL$64:$AW$64, _xlpm.y, Abingdon!$AL$70:$AW$78, _xlpm.z, Abingdon!$AJ$70:$AJ$78, IF(_xlfn.XLOOKUP($C584,_xlfn.XLOOKUP(M$576,_xlpm.x,_xlpm.y,""),_xlpm.z,"Not Declared")="", "Name not recorded",  _xlfn.XLOOKUP($C584,_xlfn.XLOOKUP(M$576,_xlpm.x,_xlpm.y,""),_xlpm.z,"Not Declared")))</f>
        <v>Not Declared</v>
      </c>
      <c r="N584" s="729" t="str" cm="1">
        <f t="array" ref="N584">_xlfn.LET(_xlpm.x, Abingdon!$AL$64:$AW$64, _xlpm.y, Abingdon!$AL$70:$AW$78, _xlpm.z, Abingdon!$AJ$70:$AJ$78, IF(_xlfn.XLOOKUP($C584,_xlfn.XLOOKUP(N$576,_xlpm.x,_xlpm.y,""),_xlpm.z,"Not Declared")="", "Name not recorded",  _xlfn.XLOOKUP($C584,_xlfn.XLOOKUP(N$576,_xlpm.x,_xlpm.y,""),_xlpm.z,"Not Declared")))</f>
        <v>Not Declared</v>
      </c>
      <c r="O584" s="729" t="str" cm="1">
        <f t="array" ref="O584">_xlfn.LET(_xlpm.x, Abingdon!$AL$64:$AW$64, _xlpm.y, Abingdon!$AL$70:$AW$78, _xlpm.z, Abingdon!$AJ$70:$AJ$78, IF(_xlfn.XLOOKUP($C584,_xlfn.XLOOKUP(O$576,_xlpm.x,_xlpm.y,""),_xlpm.z,"Not Declared")="", "Name not recorded",  _xlfn.XLOOKUP($C584,_xlfn.XLOOKUP(O$576,_xlpm.x,_xlpm.y,""),_xlpm.z,"Not Declared")))</f>
        <v>Not Declared</v>
      </c>
      <c r="P584" s="3"/>
      <c r="Q584" s="3"/>
      <c r="R584" s="3"/>
      <c r="S584" s="3"/>
      <c r="T584" s="3"/>
      <c r="U584" s="3"/>
      <c r="V584" s="3"/>
      <c r="W584" s="3"/>
      <c r="X584" s="12"/>
      <c r="Z584" s="3"/>
      <c r="AA584" s="3"/>
      <c r="AB584" s="749"/>
      <c r="AC584" s="427"/>
      <c r="AD584" s="427"/>
      <c r="AE584" s="747"/>
      <c r="AF584" s="12"/>
      <c r="AG584" s="425"/>
      <c r="AH584" s="3"/>
      <c r="AI584" s="3"/>
      <c r="AJ584" s="749" t="str">
        <v>H</v>
      </c>
      <c r="AK584" s="427" t="str">
        <v>Not Declared</v>
      </c>
      <c r="AL584" s="427" t="str">
        <v>White Horse Harriers</v>
      </c>
      <c r="AM584" s="747"/>
      <c r="AN584" s="12"/>
      <c r="AO584" s="425"/>
      <c r="AP584" s="3"/>
      <c r="AQ584" s="3"/>
      <c r="AR584" s="749" t="str">
        <v>X</v>
      </c>
      <c r="AS584" s="427" t="str">
        <v>Not Declared</v>
      </c>
      <c r="AT584" s="427" t="str">
        <v>Team Kennet</v>
      </c>
      <c r="AU584" s="747"/>
      <c r="AV584" s="12"/>
      <c r="AW584" s="425"/>
      <c r="AX584" s="3"/>
      <c r="AY584" s="3"/>
      <c r="AZ584" s="749" t="str">
        <v>A</v>
      </c>
      <c r="BA584" s="427" t="str">
        <v>Not Declared</v>
      </c>
      <c r="BB584" s="427" t="str">
        <v>Abingdon AC</v>
      </c>
      <c r="BC584" s="747"/>
      <c r="BD584" s="12"/>
      <c r="BE584" s="425"/>
      <c r="BF584" s="3"/>
      <c r="BG584" s="3"/>
      <c r="BH584" s="749" t="str">
        <v>R</v>
      </c>
      <c r="BI584" s="427" t="str">
        <v>Not Declared</v>
      </c>
      <c r="BJ584" s="427" t="str">
        <v>Radley AC</v>
      </c>
      <c r="BK584" s="747"/>
      <c r="BL584" s="12"/>
      <c r="BM584" s="425"/>
      <c r="BN584" s="3"/>
      <c r="BO584" s="3"/>
      <c r="BP584" s="749" t="str">
        <v>X</v>
      </c>
      <c r="BQ584" s="427" t="str">
        <v>Not Declared</v>
      </c>
      <c r="BR584" s="427" t="str">
        <v>Team Kennet</v>
      </c>
      <c r="BS584" s="747"/>
      <c r="BT584" s="12"/>
      <c r="BU584" s="425"/>
      <c r="BV584" s="3"/>
      <c r="BW584" s="3"/>
      <c r="BX584" s="749" t="str">
        <v>B</v>
      </c>
      <c r="BY584" s="427" t="str">
        <v>Not Declared</v>
      </c>
      <c r="BZ584" s="427" t="str">
        <v>Bicester AC</v>
      </c>
      <c r="CA584" s="479"/>
      <c r="CB584" s="480"/>
      <c r="CC584" s="481"/>
      <c r="CD584" s="3"/>
      <c r="CE584" s="3"/>
      <c r="CF584" s="749" t="str">
        <v>H</v>
      </c>
      <c r="CG584" s="427" t="str">
        <v>Not Declared</v>
      </c>
      <c r="CH584" s="427" t="str">
        <v>White Horse Harriers</v>
      </c>
      <c r="CI584" s="479"/>
      <c r="CJ584" s="480"/>
      <c r="CK584" s="481"/>
      <c r="CL584" s="3"/>
      <c r="CM584" s="3"/>
      <c r="CN584" s="749" t="str">
        <v>H</v>
      </c>
      <c r="CO584" s="427" t="str">
        <v>Not Declared</v>
      </c>
      <c r="CP584" s="427" t="str">
        <v>White Horse Harriers</v>
      </c>
      <c r="CQ584" s="479"/>
      <c r="CR584" s="480"/>
      <c r="CS584" s="481"/>
      <c r="CT584" s="3"/>
      <c r="CU584" s="3"/>
      <c r="CV584" s="749" t="str">
        <v>N</v>
      </c>
      <c r="CW584" s="427" t="str">
        <v>Not Declared</v>
      </c>
      <c r="CX584" s="427" t="str">
        <v>Banbury Harriers AC</v>
      </c>
      <c r="CY584" s="479"/>
      <c r="CZ584" s="480"/>
      <c r="DA584" s="481"/>
      <c r="DB584" s="3"/>
      <c r="DC584" s="3"/>
      <c r="DD584" s="749" t="str">
        <v>N</v>
      </c>
      <c r="DE584" s="427" t="str">
        <v>Not Declared</v>
      </c>
      <c r="DF584" s="427" t="str">
        <v>Banbury Harriers AC</v>
      </c>
      <c r="DG584" s="479"/>
      <c r="DH584" s="480"/>
      <c r="DI584" s="481"/>
      <c r="DJ584" s="3"/>
      <c r="DK584" s="3"/>
      <c r="DL584" s="749" t="str">
        <v>R</v>
      </c>
      <c r="DM584" s="427" t="str">
        <v>Not Declared</v>
      </c>
      <c r="DN584" s="427" t="str">
        <v>Radley AC</v>
      </c>
      <c r="DO584" s="479"/>
      <c r="DP584" s="480"/>
      <c r="DQ584" s="481"/>
      <c r="DR584" s="3"/>
      <c r="DS584" s="3"/>
      <c r="DT584" s="749" t="str">
        <v>X</v>
      </c>
      <c r="DU584" s="427" t="str">
        <v>Not Declared, Not Declared, Not Declared, Not Declared</v>
      </c>
      <c r="DV584" s="427" t="str">
        <v>Team Kennet</v>
      </c>
      <c r="DW584" s="747"/>
      <c r="DX584" s="12"/>
      <c r="DY584" s="425"/>
      <c r="DZ584" s="15"/>
      <c r="EA584" s="15"/>
    </row>
    <row r="585" spans="1:131" s="359" customFormat="1" ht="21" customHeight="1">
      <c r="A585" s="358"/>
      <c r="B585" s="729"/>
      <c r="C585" s="729"/>
      <c r="D585" s="729"/>
      <c r="E585" s="729"/>
      <c r="F585" s="729"/>
      <c r="G585" s="729"/>
      <c r="H585" s="729"/>
      <c r="I585" s="729"/>
      <c r="J585" s="729"/>
      <c r="K585" s="729"/>
      <c r="L585" s="729"/>
      <c r="M585" s="729"/>
      <c r="N585" s="729"/>
      <c r="O585" s="729"/>
      <c r="P585" s="3"/>
      <c r="Q585" s="3"/>
      <c r="R585" s="3"/>
      <c r="S585" s="3"/>
      <c r="T585" s="3"/>
      <c r="U585" s="3"/>
      <c r="V585" s="3"/>
      <c r="W585" s="3"/>
      <c r="X585" s="12"/>
      <c r="Z585" s="3" t="s">
        <v>65</v>
      </c>
      <c r="AA585" s="3"/>
      <c r="AB585" s="432" t="e" cm="1">
        <f t="array" ref="AB585">_xlfn.LET(_xlpm.eventsort, _xlfn.XLOOKUP(AB$576,$D$743:$P$743,$D$745:$P$752), _xlpm.eventdata, _xlfn.XLOOKUP(AB$576,$D$576:$O$576,$D$577:$O$647), _xlpm.agedata, $A$577:$C$647, _xlfn.SORTBY(_xlfn._xlws.FILTER(_xlfn.CHOOSECOLS(_xlfn.HSTACK(_xlpm.agedata,_xlpm.eventdata),2,4,1),(_xlfn.CHOOSECOLS(_xlpm.agedata,3)=Z585),""),_xlpm.eventsort))</f>
        <v>#N/A</v>
      </c>
      <c r="AC585" s="422"/>
      <c r="AD585" s="422"/>
      <c r="AE585" s="747"/>
      <c r="AF585" s="12"/>
      <c r="AG585" s="425"/>
      <c r="AH585" s="3" t="s">
        <v>65</v>
      </c>
      <c r="AI585" s="3"/>
      <c r="AJ585" s="432" t="str" cm="1">
        <f t="array" ref="AJ585:AL592">_xlfn.LET(_xlpm.eventsort, _xlfn.XLOOKUP(AJ$576,$D$743:$P$743,$D$745:$P$752), _xlpm.eventdata, _xlfn.XLOOKUP(AJ$576,$D$576:$O$576,$D$577:$O$647), _xlpm.agedata, $A$577:$C$647, _xlfn.SORTBY(_xlfn._xlws.FILTER(_xlfn.CHOOSECOLS(_xlfn.HSTACK(_xlpm.agedata,_xlpm.eventdata),2,4,1),(_xlfn.CHOOSECOLS(_xlpm.agedata,3)=AH585),""),_xlpm.eventsort))</f>
        <v>WW</v>
      </c>
      <c r="AK585" s="422" t="str">
        <v>Not Declared</v>
      </c>
      <c r="AL585" s="422" t="str">
        <v>Witney Road Runners</v>
      </c>
      <c r="AM585" s="747"/>
      <c r="AN585" s="12"/>
      <c r="AO585" s="425"/>
      <c r="AP585" s="3" t="s">
        <v>65</v>
      </c>
      <c r="AQ585" s="3"/>
      <c r="AR585" s="432" t="str" cm="1">
        <f t="array" ref="AR585:AT592">_xlfn.LET(_xlpm.eventsort, _xlfn.XLOOKUP(AR$576,$D$743:$P$743,$D$745:$P$752), _xlpm.eventdata, _xlfn.XLOOKUP(AR$576,$D$576:$O$576,$D$577:$O$647), _xlpm.agedata, $A$577:$C$647, _xlfn.SORTBY(_xlfn._xlws.FILTER(_xlfn.CHOOSECOLS(_xlfn.HSTACK(_xlpm.agedata,_xlpm.eventdata),2,4,1),(_xlfn.CHOOSECOLS(_xlpm.agedata,3)=AP585),""),_xlpm.eventsort))</f>
        <v>HH</v>
      </c>
      <c r="AS585" s="422" t="str">
        <v>Not Declared</v>
      </c>
      <c r="AT585" s="422" t="str">
        <v>White Horse Harriers</v>
      </c>
      <c r="AU585" s="747"/>
      <c r="AV585" s="12"/>
      <c r="AW585" s="425"/>
      <c r="AX585" s="3" t="s">
        <v>65</v>
      </c>
      <c r="AY585" s="3"/>
      <c r="AZ585" s="432" t="str" cm="1">
        <f t="array" ref="AZ585:BB592">_xlfn.LET(_xlpm.eventsort, _xlfn.XLOOKUP(AZ$576,$D$743:$P$743,$D$745:$P$752), _xlpm.eventdata, _xlfn.XLOOKUP(AZ$576,$D$576:$O$576,$D$577:$O$647), _xlpm.agedata, $A$577:$C$647, _xlfn.SORTBY(_xlfn._xlws.FILTER(_xlfn.CHOOSECOLS(_xlfn.HSTACK(_xlpm.agedata,_xlpm.eventdata),2,4,1),(_xlfn.CHOOSECOLS(_xlpm.agedata,3)=AX585),""),_xlpm.eventsort))</f>
        <v>BB</v>
      </c>
      <c r="BA585" s="422" t="str">
        <v>Not Declared</v>
      </c>
      <c r="BB585" s="422" t="str">
        <v>Bicester AC</v>
      </c>
      <c r="BC585" s="747"/>
      <c r="BD585" s="12"/>
      <c r="BE585" s="425"/>
      <c r="BF585" s="3" t="s">
        <v>65</v>
      </c>
      <c r="BG585" s="3"/>
      <c r="BH585" s="432" t="str" cm="1">
        <f t="array" ref="BH585:BJ592">_xlfn.LET(_xlpm.eventsort, _xlfn.XLOOKUP(BH$576,$D$743:$P$743,$D$745:$P$752), _xlpm.eventdata, _xlfn.XLOOKUP(BH$576,$D$576:$O$576,$D$577:$O$647), _xlpm.agedata, $A$577:$C$647, _xlfn.SORTBY(_xlfn._xlws.FILTER(_xlfn.CHOOSECOLS(_xlfn.HSTACK(_xlpm.agedata,_xlpm.eventdata),2,4,1),(_xlfn.CHOOSECOLS(_xlpm.agedata,3)=BF585),""),_xlpm.eventsort))</f>
        <v>HH</v>
      </c>
      <c r="BI585" s="422" t="str">
        <v>Not Declared</v>
      </c>
      <c r="BJ585" s="422" t="str">
        <v>White Horse Harriers</v>
      </c>
      <c r="BK585" s="747"/>
      <c r="BL585" s="12"/>
      <c r="BM585" s="425"/>
      <c r="BN585" s="3" t="s">
        <v>65</v>
      </c>
      <c r="BO585" s="3"/>
      <c r="BP585" s="432" t="str" cm="1">
        <f t="array" ref="BP585:BR592">_xlfn.LET(_xlpm.eventsort, _xlfn.XLOOKUP(BP$576,$D$743:$P$743,$D$745:$P$752), _xlpm.eventdata, _xlfn.XLOOKUP(BP$576,$D$576:$O$576,$D$577:$O$647), _xlpm.agedata, $A$577:$C$647, _xlfn.SORTBY(_xlfn._xlws.FILTER(_xlfn.CHOOSECOLS(_xlfn.HSTACK(_xlpm.agedata,_xlpm.eventdata),2,4,1),(_xlfn.CHOOSECOLS(_xlpm.agedata,3)=BN585),""),_xlpm.eventsort))</f>
        <v>HH</v>
      </c>
      <c r="BQ585" s="422" t="str">
        <v>Not Declared</v>
      </c>
      <c r="BR585" s="422" t="str">
        <v>White Horse Harriers</v>
      </c>
      <c r="BS585" s="747"/>
      <c r="BT585" s="12"/>
      <c r="BU585" s="425"/>
      <c r="BV585" s="3" t="s">
        <v>65</v>
      </c>
      <c r="BW585" s="3"/>
      <c r="BX585" s="432" t="str" cm="1">
        <f t="array" ref="BX585:BZ592">_xlfn.LET(_xlpm.eventsort, _xlfn.XLOOKUP(BX$576,$D$743:$P$743,$D$745:$P$752), _xlpm.eventdata, _xlfn.XLOOKUP(BX$576,$D$576:$O$576,$D$577:$O$647), _xlpm.agedata, $A$577:$C$647, _xlfn.SORTBY(_xlfn._xlws.FILTER(_xlfn.CHOOSECOLS(_xlfn.HSTACK(_xlpm.agedata,_xlpm.eventdata),2,4,1),(_xlfn.CHOOSECOLS(_xlpm.agedata,3)=BV585),""),_xlpm.eventsort))</f>
        <v>WW</v>
      </c>
      <c r="BY585" s="422" t="str">
        <v>Not Declared</v>
      </c>
      <c r="BZ585" s="422" t="str">
        <v>Witney Road Runners</v>
      </c>
      <c r="CA585" s="479"/>
      <c r="CB585" s="480"/>
      <c r="CC585" s="481"/>
      <c r="CD585" s="3" t="s">
        <v>65</v>
      </c>
      <c r="CE585" s="3"/>
      <c r="CF585" s="432" t="str" cm="1">
        <f t="array" ref="CF585:CH592">_xlfn.LET(_xlpm.eventsort, _xlfn.XLOOKUP(CF$576,$D$743:$P$743,$D$745:$P$752), _xlpm.eventdata, _xlfn.XLOOKUP(CF$576,$D$576:$O$576,$D$577:$O$647), _xlpm.agedata, $A$577:$C$647, _xlfn.SORTBY(_xlfn._xlws.FILTER(_xlfn.CHOOSECOLS(_xlfn.HSTACK(_xlpm.agedata,_xlpm.eventdata),2,4,1),(_xlfn.CHOOSECOLS(_xlpm.agedata,3)=CD585),""),_xlpm.eventsort))</f>
        <v>XX</v>
      </c>
      <c r="CG585" s="422" t="str">
        <v>Not Declared</v>
      </c>
      <c r="CH585" s="422" t="str">
        <v>Team Kennet</v>
      </c>
      <c r="CI585" s="479"/>
      <c r="CJ585" s="480"/>
      <c r="CK585" s="481"/>
      <c r="CL585" s="3" t="s">
        <v>65</v>
      </c>
      <c r="CM585" s="3"/>
      <c r="CN585" s="432" t="str" cm="1">
        <f t="array" ref="CN585:CP592">_xlfn.LET(_xlpm.eventsort, _xlfn.XLOOKUP(CN$576,$D$743:$P$743,$D$745:$P$752), _xlpm.eventdata, _xlfn.XLOOKUP(CN$576,$D$576:$O$576,$D$577:$O$647), _xlpm.agedata, $A$577:$C$647, _xlfn.SORTBY(_xlfn._xlws.FILTER(_xlfn.CHOOSECOLS(_xlfn.HSTACK(_xlpm.agedata,_xlpm.eventdata),2,4,1),(_xlfn.CHOOSECOLS(_xlpm.agedata,3)=CL585),""),_xlpm.eventsort))</f>
        <v>RR</v>
      </c>
      <c r="CO585" s="422" t="str">
        <v>Not Declared</v>
      </c>
      <c r="CP585" s="422" t="str">
        <v>Radley AC</v>
      </c>
      <c r="CQ585" s="479"/>
      <c r="CR585" s="480"/>
      <c r="CS585" s="481"/>
      <c r="CT585" s="3" t="s">
        <v>65</v>
      </c>
      <c r="CU585" s="3"/>
      <c r="CV585" s="432" t="str" cm="1">
        <f t="array" ref="CV585:CX592">_xlfn.LET(_xlpm.eventsort, _xlfn.XLOOKUP(CV$576,$D$743:$P$743,$D$745:$P$752), _xlpm.eventdata, _xlfn.XLOOKUP(CV$576,$D$576:$O$576,$D$577:$O$647), _xlpm.agedata, $A$577:$C$647, _xlfn.SORTBY(_xlfn._xlws.FILTER(_xlfn.CHOOSECOLS(_xlfn.HSTACK(_xlpm.agedata,_xlpm.eventdata),2,4,1),(_xlfn.CHOOSECOLS(_xlpm.agedata,3)=CT585),""),_xlpm.eventsort))</f>
        <v>HH</v>
      </c>
      <c r="CW585" s="422" t="str">
        <v>Not Declared</v>
      </c>
      <c r="CX585" s="422" t="str">
        <v>White Horse Harriers</v>
      </c>
      <c r="CY585" s="479"/>
      <c r="CZ585" s="480"/>
      <c r="DA585" s="481"/>
      <c r="DB585" s="3" t="s">
        <v>65</v>
      </c>
      <c r="DC585" s="3"/>
      <c r="DD585" s="432" t="str" cm="1">
        <f t="array" ref="DD585:DF592">_xlfn.LET(_xlpm.eventsort, _xlfn.XLOOKUP(DD$576,$D$743:$P$743,$D$745:$P$752), _xlpm.eventdata, _xlfn.XLOOKUP(DD$576,$D$576:$O$576,$D$577:$O$647), _xlpm.agedata, $A$577:$C$647, _xlfn.SORTBY(_xlfn._xlws.FILTER(_xlfn.CHOOSECOLS(_xlfn.HSTACK(_xlpm.agedata,_xlpm.eventdata),2,4,1),(_xlfn.CHOOSECOLS(_xlpm.agedata,3)=DB585),""),_xlpm.eventsort))</f>
        <v>AA</v>
      </c>
      <c r="DE585" s="422" t="str">
        <v>Not Declared</v>
      </c>
      <c r="DF585" s="422" t="str">
        <v>Abingdon AC</v>
      </c>
      <c r="DG585" s="479"/>
      <c r="DH585" s="480"/>
      <c r="DI585" s="481"/>
      <c r="DJ585" s="3" t="s">
        <v>65</v>
      </c>
      <c r="DK585" s="3"/>
      <c r="DL585" s="432" t="str" cm="1">
        <f t="array" ref="DL585:DN592">_xlfn.LET(_xlpm.eventsort, _xlfn.XLOOKUP(DL$576,$D$743:$P$743,$D$745:$P$752), _xlpm.eventdata, _xlfn.XLOOKUP(DL$576,$D$576:$O$576,$D$577:$O$647), _xlpm.agedata, $A$577:$C$647, _xlfn.SORTBY(_xlfn._xlws.FILTER(_xlfn.CHOOSECOLS(_xlfn.HSTACK(_xlpm.agedata,_xlpm.eventdata),2,4,1),(_xlfn.CHOOSECOLS(_xlpm.agedata,3)=DJ585),""),_xlpm.eventsort))</f>
        <v>BB</v>
      </c>
      <c r="DM585" s="422" t="str">
        <v>Not Declared</v>
      </c>
      <c r="DN585" s="422" t="str">
        <v>Bicester AC</v>
      </c>
      <c r="DO585" s="479"/>
      <c r="DP585" s="480"/>
      <c r="DQ585" s="481"/>
      <c r="DR585" s="3" t="s">
        <v>517</v>
      </c>
      <c r="DS585" s="744" t="str" cm="1">
        <f t="array" ref="DS585">_xlfn.LET(_xlpm.a,_xlfn.XLOOKUP(1,('Number Allocation'!$C$6:$C$1483=DU585)*('Number Allocation'!$D$6:$D$1483=DV585),'Number Allocation'!$A$6:$A$1483,"..."),IF(_xlpm.a="","...",_xlpm.a))</f>
        <v>...</v>
      </c>
      <c r="DT585" s="441" cm="1">
        <f t="array" ref="DT585:DV592">_xlfn.LET(_xlpm.eventsort, _xlfn.XLOOKUP(DT$576,$D$743:$P$743,$D$745:$P$752), _xlpm.eventdata, $X$577:$X$648,  _xlpm.agedata, $A$577:$C$648, _xlfn.SORTBY(_xlfn._xlws.FILTER(_xlfn.CHOOSECOLS(_xlfn.HSTACK(_xlpm.agedata,_xlpm.eventdata),2,4,1),(_xlfn.CHOOSECOLS(_xlpm.agedata,3)=DR585),""),_xlpm.eventsort))</f>
        <v>0</v>
      </c>
      <c r="DU585" s="422" t="str">
        <v>Not Declared, Not Declared, Not Declared, Not Declared</v>
      </c>
      <c r="DV585" s="422" t="str">
        <v>Abingdon AC</v>
      </c>
      <c r="DW585" s="747"/>
      <c r="DX585" s="12"/>
      <c r="DY585" s="425"/>
      <c r="DZ585" s="15"/>
      <c r="EA585" s="15"/>
    </row>
    <row r="586" spans="1:131" s="359" customFormat="1" ht="21" customHeight="1">
      <c r="A586" s="358" t="str">
        <f>Banbury!AJ$2</f>
        <v>Banbury Harriers AC</v>
      </c>
      <c r="B586" s="729" t="str">
        <f>Banbury!AV$1</f>
        <v>N</v>
      </c>
      <c r="C586" s="729" t="s">
        <v>71</v>
      </c>
      <c r="D586" s="729" t="str" cm="1">
        <f t="array" ref="D586">_xlfn.LET(_xlpm.x, Banbury!$AL$64:$AW$64, _xlpm.y, Banbury!$AL$70:$AW$78, _xlpm.z, Banbury!$AJ$70:$AJ$78, IF(_xlfn.XLOOKUP($C586,_xlfn.XLOOKUP(D$576,_xlpm.x,_xlpm.y,""),_xlpm.z,"Not Declared")="", "Name not recorded",  _xlfn.XLOOKUP($C586,_xlfn.XLOOKUP(D$576,_xlpm.x,_xlpm.y,""),_xlpm.z,"Not Declared")))</f>
        <v>Not Declared</v>
      </c>
      <c r="E586" s="729" t="str" cm="1">
        <f t="array" ref="E586">_xlfn.LET(_xlpm.x, Banbury!$AL$64:$AW$64, _xlpm.y, Banbury!$AL$70:$AW$78, _xlpm.z, Banbury!$AJ$70:$AJ$78, IF(_xlfn.XLOOKUP($C586,_xlfn.XLOOKUP(E$576,_xlpm.x,_xlpm.y,""),_xlpm.z,"Not Declared")="", "Name not recorded",  _xlfn.XLOOKUP($C586,_xlfn.XLOOKUP(E$576,_xlpm.x,_xlpm.y,""),_xlpm.z,"Not Declared")))</f>
        <v>Not Declared</v>
      </c>
      <c r="F586" s="732" t="str" cm="1">
        <f t="array" ref="F586">_xlfn.LET(_xlpm.x, Banbury!$AL$64:$AW$64, _xlpm.y, Banbury!$AL$70:$AW$78, _xlpm.z, Banbury!$AJ$70:$AJ$78, IF(_xlfn.XLOOKUP($C586,_xlfn.XLOOKUP(F$576,_xlpm.x,_xlpm.y,""),_xlpm.z,"Not Declared")="", "Name not recorded",  _xlfn.XLOOKUP($C586,_xlfn.XLOOKUP(F$576,_xlpm.x,_xlpm.y,""),_xlpm.z,"Not Declared")))</f>
        <v>Not Declared</v>
      </c>
      <c r="G586" s="729" t="str" cm="1">
        <f t="array" ref="G586">_xlfn.LET(_xlpm.x, Banbury!$AL$64:$AW$64, _xlpm.y, Banbury!$AL$70:$AW$78, _xlpm.z, Banbury!$AJ$70:$AJ$78, IF(_xlfn.XLOOKUP($C586,_xlfn.XLOOKUP(G$576,_xlpm.x,_xlpm.y,""),_xlpm.z,"Not Declared")="", "Name not recorded",  _xlfn.XLOOKUP($C586,_xlfn.XLOOKUP(G$576,_xlpm.x,_xlpm.y,""),_xlpm.z,"Not Declared")))</f>
        <v>Not Declared</v>
      </c>
      <c r="H586" s="729" t="str" cm="1">
        <f t="array" ref="H586">_xlfn.LET(_xlpm.x, Banbury!$AL$64:$AW$64, _xlpm.y, Banbury!$AL$70:$AW$78, _xlpm.z, Banbury!$AJ$70:$AJ$78, IF(_xlfn.XLOOKUP($C586,_xlfn.XLOOKUP(H$576,_xlpm.x,_xlpm.y,""),_xlpm.z,"Not Declared")="", "Name not recorded",  _xlfn.XLOOKUP($C586,_xlfn.XLOOKUP(H$576,_xlpm.x,_xlpm.y,""),_xlpm.z,"Not Declared")))</f>
        <v>Not Declared</v>
      </c>
      <c r="I586" s="729" t="str" cm="1">
        <f t="array" ref="I586">_xlfn.LET(_xlpm.x, Banbury!$AL$64:$AW$64, _xlpm.y, Banbury!$AL$70:$AW$78, _xlpm.z, Banbury!$AJ$70:$AJ$78, IF(_xlfn.XLOOKUP($C586,_xlfn.XLOOKUP(I$576,_xlpm.x,_xlpm.y,""),_xlpm.z,"Not Declared")="", "Name not recorded",  _xlfn.XLOOKUP($C586,_xlfn.XLOOKUP(I$576,_xlpm.x,_xlpm.y,""),_xlpm.z,"Not Declared")))</f>
        <v>Not Declared</v>
      </c>
      <c r="J586" s="729" t="str" cm="1">
        <f t="array" ref="J586">_xlfn.LET(_xlpm.x, Banbury!$AL$64:$AW$64, _xlpm.y, Banbury!$AL$70:$AW$78, _xlpm.z, Banbury!$AJ$70:$AJ$78, IF(_xlfn.XLOOKUP($C586,_xlfn.XLOOKUP(J$576,_xlpm.x,_xlpm.y,""),_xlpm.z,"Not Declared")="", "Name not recorded",  _xlfn.XLOOKUP($C586,_xlfn.XLOOKUP(J$576,_xlpm.x,_xlpm.y,""),_xlpm.z,"Not Declared")))</f>
        <v>Not Declared</v>
      </c>
      <c r="K586" s="729" t="str" cm="1">
        <f t="array" ref="K586">_xlfn.LET(_xlpm.x, Banbury!$AL$64:$AW$64, _xlpm.y, Banbury!$AL$70:$AW$78, _xlpm.z, Banbury!$AJ$70:$AJ$78, IF(_xlfn.XLOOKUP($C586,_xlfn.XLOOKUP(K$576,_xlpm.x,_xlpm.y,""),_xlpm.z,"Not Declared")="", "Name not recorded",  _xlfn.XLOOKUP($C586,_xlfn.XLOOKUP(K$576,_xlpm.x,_xlpm.y,""),_xlpm.z,"Not Declared")))</f>
        <v>Not Declared</v>
      </c>
      <c r="L586" s="729" t="str" cm="1">
        <f t="array" ref="L586">_xlfn.LET(_xlpm.x, Banbury!$AL$64:$AW$64, _xlpm.y, Banbury!$AL$70:$AW$78, _xlpm.z, Banbury!$AJ$70:$AJ$78, IF(_xlfn.XLOOKUP($C586,_xlfn.XLOOKUP(L$576,_xlpm.x,_xlpm.y,""),_xlpm.z,"Not Declared")="", "Name not recorded",  _xlfn.XLOOKUP($C586,_xlfn.XLOOKUP(L$576,_xlpm.x,_xlpm.y,""),_xlpm.z,"Not Declared")))</f>
        <v>Not Declared</v>
      </c>
      <c r="M586" s="729" t="str" cm="1">
        <f t="array" ref="M586">_xlfn.LET(_xlpm.x, Banbury!$AL$64:$AW$64, _xlpm.y, Banbury!$AL$70:$AW$78, _xlpm.z, Banbury!$AJ$70:$AJ$78, IF(_xlfn.XLOOKUP($C586,_xlfn.XLOOKUP(M$576,_xlpm.x,_xlpm.y,""),_xlpm.z,"Not Declared")="", "Name not recorded",  _xlfn.XLOOKUP($C586,_xlfn.XLOOKUP(M$576,_xlpm.x,_xlpm.y,""),_xlpm.z,"Not Declared")))</f>
        <v>Not Declared</v>
      </c>
      <c r="N586" s="729" t="str" cm="1">
        <f t="array" ref="N586">_xlfn.LET(_xlpm.x, Banbury!$AL$64:$AW$64, _xlpm.y, Banbury!$AL$70:$AW$78, _xlpm.z, Banbury!$AJ$70:$AJ$78, IF(_xlfn.XLOOKUP($C586,_xlfn.XLOOKUP(N$576,_xlpm.x,_xlpm.y,""),_xlpm.z,"Not Declared")="", "Name not recorded",  _xlfn.XLOOKUP($C586,_xlfn.XLOOKUP(N$576,_xlpm.x,_xlpm.y,""),_xlpm.z,"Not Declared")))</f>
        <v>Not Declared</v>
      </c>
      <c r="O586" s="729" t="str" cm="1">
        <f t="array" ref="O586">_xlfn.LET(_xlpm.x, Banbury!$AL$64:$AW$64, _xlpm.y, Banbury!$AL$70:$AW$78, _xlpm.z, Banbury!$AJ$70:$AJ$78, IF(_xlfn.XLOOKUP($C586,_xlfn.XLOOKUP(O$576,_xlpm.x,_xlpm.y,""),_xlpm.z,"Not Declared")="", "Name not recorded",  _xlfn.XLOOKUP($C586,_xlfn.XLOOKUP(O$576,_xlpm.x,_xlpm.y,""),_xlpm.z,"Not Declared")))</f>
        <v>Not Declared</v>
      </c>
      <c r="P586" s="732"/>
      <c r="Q586" s="732"/>
      <c r="R586" s="732"/>
      <c r="S586" s="732"/>
      <c r="T586" s="732"/>
      <c r="U586" s="732"/>
      <c r="V586" s="732"/>
      <c r="W586" s="732"/>
      <c r="X586" s="439" t="s">
        <v>524</v>
      </c>
      <c r="Z586" s="3"/>
      <c r="AA586" s="3"/>
      <c r="AB586" s="747"/>
      <c r="AC586" s="12"/>
      <c r="AD586" s="12"/>
      <c r="AE586" s="747"/>
      <c r="AF586" s="12"/>
      <c r="AG586" s="425"/>
      <c r="AH586" s="3"/>
      <c r="AI586" s="3"/>
      <c r="AJ586" s="747" t="str">
        <v>NN</v>
      </c>
      <c r="AK586" s="12" t="str">
        <v>Not Declared</v>
      </c>
      <c r="AL586" s="12" t="str">
        <v>Banbury Harriers AC</v>
      </c>
      <c r="AM586" s="747"/>
      <c r="AN586" s="12"/>
      <c r="AO586" s="425"/>
      <c r="AP586" s="3"/>
      <c r="AQ586" s="3"/>
      <c r="AR586" s="747" t="str">
        <v>NN</v>
      </c>
      <c r="AS586" s="12" t="str">
        <v>Not Declared</v>
      </c>
      <c r="AT586" s="12" t="str">
        <v>Banbury Harriers AC</v>
      </c>
      <c r="AU586" s="747"/>
      <c r="AV586" s="12"/>
      <c r="AW586" s="425"/>
      <c r="AX586" s="3"/>
      <c r="AY586" s="3"/>
      <c r="AZ586" s="747" t="str">
        <v>HH</v>
      </c>
      <c r="BA586" s="12" t="str">
        <v>Not Declared</v>
      </c>
      <c r="BB586" s="12" t="str">
        <v>White Horse Harriers</v>
      </c>
      <c r="BC586" s="747"/>
      <c r="BD586" s="12"/>
      <c r="BE586" s="425"/>
      <c r="BF586" s="3"/>
      <c r="BG586" s="3"/>
      <c r="BH586" s="747" t="str">
        <v>XX</v>
      </c>
      <c r="BI586" s="12" t="str">
        <v>Not Declared</v>
      </c>
      <c r="BJ586" s="12" t="str">
        <v>Team Kennet</v>
      </c>
      <c r="BK586" s="747"/>
      <c r="BL586" s="12"/>
      <c r="BM586" s="425"/>
      <c r="BN586" s="3"/>
      <c r="BO586" s="3"/>
      <c r="BP586" s="747" t="str">
        <v>WW</v>
      </c>
      <c r="BQ586" s="12" t="str">
        <v>Not Declared</v>
      </c>
      <c r="BR586" s="12" t="str">
        <v>Witney Road Runners</v>
      </c>
      <c r="BS586" s="747"/>
      <c r="BT586" s="12"/>
      <c r="BU586" s="425"/>
      <c r="BV586" s="3"/>
      <c r="BW586" s="3"/>
      <c r="BX586" s="747" t="str">
        <v>XX</v>
      </c>
      <c r="BY586" s="12" t="str">
        <v>Not Declared</v>
      </c>
      <c r="BZ586" s="12" t="str">
        <v>Team Kennet</v>
      </c>
      <c r="CA586" s="479"/>
      <c r="CB586" s="480"/>
      <c r="CC586" s="481"/>
      <c r="CD586" s="3"/>
      <c r="CE586" s="3"/>
      <c r="CF586" s="747" t="str">
        <v>RR</v>
      </c>
      <c r="CG586" s="12" t="str">
        <v>Not Declared</v>
      </c>
      <c r="CH586" s="12" t="str">
        <v>Radley AC</v>
      </c>
      <c r="CI586" s="479"/>
      <c r="CJ586" s="480"/>
      <c r="CK586" s="481"/>
      <c r="CL586" s="3"/>
      <c r="CM586" s="3"/>
      <c r="CN586" s="747" t="str">
        <v>BB</v>
      </c>
      <c r="CO586" s="12" t="str">
        <v>Not Declared</v>
      </c>
      <c r="CP586" s="12" t="str">
        <v>Bicester AC</v>
      </c>
      <c r="CQ586" s="479"/>
      <c r="CR586" s="480"/>
      <c r="CS586" s="481"/>
      <c r="CT586" s="3"/>
      <c r="CU586" s="3"/>
      <c r="CV586" s="747" t="str">
        <v>BB</v>
      </c>
      <c r="CW586" s="12" t="str">
        <v>Not Declared</v>
      </c>
      <c r="CX586" s="12" t="str">
        <v>Bicester AC</v>
      </c>
      <c r="CY586" s="479"/>
      <c r="CZ586" s="480"/>
      <c r="DA586" s="481"/>
      <c r="DB586" s="3"/>
      <c r="DC586" s="3"/>
      <c r="DD586" s="747" t="str">
        <v>XX</v>
      </c>
      <c r="DE586" s="12" t="str">
        <v>Not Declared</v>
      </c>
      <c r="DF586" s="12" t="str">
        <v>Team Kennet</v>
      </c>
      <c r="DG586" s="479"/>
      <c r="DH586" s="480"/>
      <c r="DI586" s="481"/>
      <c r="DJ586" s="3"/>
      <c r="DK586" s="3"/>
      <c r="DL586" s="747" t="str">
        <v>AA</v>
      </c>
      <c r="DM586" s="12" t="str">
        <v>Not Declared</v>
      </c>
      <c r="DN586" s="12" t="str">
        <v>Abingdon AC</v>
      </c>
      <c r="DO586" s="479"/>
      <c r="DP586" s="480"/>
      <c r="DQ586" s="481"/>
      <c r="DR586" s="433"/>
      <c r="DS586" s="747" t="str" cm="1">
        <f t="array" ref="DS586">_xlfn.LET(_xlpm.a,_xlfn.XLOOKUP(1,('Number Allocation'!$C$6:$C$1483=DU586)*('Number Allocation'!$D$6:$D$1483=DV586),'Number Allocation'!$A$6:$A$1483,"..."),IF(_xlpm.a="","...",_xlpm.a))</f>
        <v>...</v>
      </c>
      <c r="DT586" s="747">
        <v>0</v>
      </c>
      <c r="DU586" s="12" t="str">
        <v>Not Declared, Not Declared, Not Declared, Not Declared</v>
      </c>
      <c r="DV586" s="12" t="str">
        <v>Bicester AC</v>
      </c>
      <c r="DW586" s="747"/>
      <c r="DX586" s="12"/>
      <c r="DY586" s="425"/>
      <c r="DZ586" s="15"/>
      <c r="EA586" s="15"/>
    </row>
    <row r="587" spans="1:131" s="359" customFormat="1" ht="21" customHeight="1">
      <c r="A587" s="358" t="str">
        <f>A586</f>
        <v>Banbury Harriers AC</v>
      </c>
      <c r="B587" s="729" t="str">
        <f>Banbury!AV$2</f>
        <v>NN</v>
      </c>
      <c r="C587" s="729" t="s">
        <v>65</v>
      </c>
      <c r="D587" s="729" t="str" cm="1">
        <f t="array" ref="D587">_xlfn.LET(_xlpm.x, Banbury!$AL$64:$AW$64, _xlpm.y, Banbury!$AL$70:$AW$78, _xlpm.z, Banbury!$AJ$70:$AJ$78, IF(_xlfn.XLOOKUP($C587,_xlfn.XLOOKUP(D$576,_xlpm.x,_xlpm.y,""),_xlpm.z,"Not Declared")="", "Name not recorded",  _xlfn.XLOOKUP($C587,_xlfn.XLOOKUP(D$576,_xlpm.x,_xlpm.y,""),_xlpm.z,"Not Declared")))</f>
        <v>Not Declared</v>
      </c>
      <c r="E587" s="729" t="str" cm="1">
        <f t="array" ref="E587">_xlfn.LET(_xlpm.x, Banbury!$AL$64:$AW$64, _xlpm.y, Banbury!$AL$70:$AW$78, _xlpm.z, Banbury!$AJ$70:$AJ$78, IF(_xlfn.XLOOKUP($C587,_xlfn.XLOOKUP(E$576,_xlpm.x,_xlpm.y,""),_xlpm.z,"Not Declared")="", "Name not recorded",  _xlfn.XLOOKUP($C587,_xlfn.XLOOKUP(E$576,_xlpm.x,_xlpm.y,""),_xlpm.z,"Not Declared")))</f>
        <v>Not Declared</v>
      </c>
      <c r="F587" s="732" t="str" cm="1">
        <f t="array" ref="F587">_xlfn.LET(_xlpm.x, Banbury!$AL$64:$AW$64, _xlpm.y, Banbury!$AL$70:$AW$78, _xlpm.z, Banbury!$AJ$70:$AJ$78, IF(_xlfn.XLOOKUP($C587,_xlfn.XLOOKUP(F$576,_xlpm.x,_xlpm.y,""),_xlpm.z,"Not Declared")="", "Name not recorded",  _xlfn.XLOOKUP($C587,_xlfn.XLOOKUP(F$576,_xlpm.x,_xlpm.y,""),_xlpm.z,"Not Declared")))</f>
        <v>Not Declared</v>
      </c>
      <c r="G587" s="729" t="str" cm="1">
        <f t="array" ref="G587">_xlfn.LET(_xlpm.x, Banbury!$AL$64:$AW$64, _xlpm.y, Banbury!$AL$70:$AW$78, _xlpm.z, Banbury!$AJ$70:$AJ$78, IF(_xlfn.XLOOKUP($C587,_xlfn.XLOOKUP(G$576,_xlpm.x,_xlpm.y,""),_xlpm.z,"Not Declared")="", "Name not recorded",  _xlfn.XLOOKUP($C587,_xlfn.XLOOKUP(G$576,_xlpm.x,_xlpm.y,""),_xlpm.z,"Not Declared")))</f>
        <v>Not Declared</v>
      </c>
      <c r="H587" s="729" t="str" cm="1">
        <f t="array" ref="H587">_xlfn.LET(_xlpm.x, Banbury!$AL$64:$AW$64, _xlpm.y, Banbury!$AL$70:$AW$78, _xlpm.z, Banbury!$AJ$70:$AJ$78, IF(_xlfn.XLOOKUP($C587,_xlfn.XLOOKUP(H$576,_xlpm.x,_xlpm.y,""),_xlpm.z,"Not Declared")="", "Name not recorded",  _xlfn.XLOOKUP($C587,_xlfn.XLOOKUP(H$576,_xlpm.x,_xlpm.y,""),_xlpm.z,"Not Declared")))</f>
        <v>Not Declared</v>
      </c>
      <c r="I587" s="729" t="str" cm="1">
        <f t="array" ref="I587">_xlfn.LET(_xlpm.x, Banbury!$AL$64:$AW$64, _xlpm.y, Banbury!$AL$70:$AW$78, _xlpm.z, Banbury!$AJ$70:$AJ$78, IF(_xlfn.XLOOKUP($C587,_xlfn.XLOOKUP(I$576,_xlpm.x,_xlpm.y,""),_xlpm.z,"Not Declared")="", "Name not recorded",  _xlfn.XLOOKUP($C587,_xlfn.XLOOKUP(I$576,_xlpm.x,_xlpm.y,""),_xlpm.z,"Not Declared")))</f>
        <v>Not Declared</v>
      </c>
      <c r="J587" s="729" t="str" cm="1">
        <f t="array" ref="J587">_xlfn.LET(_xlpm.x, Banbury!$AL$64:$AW$64, _xlpm.y, Banbury!$AL$70:$AW$78, _xlpm.z, Banbury!$AJ$70:$AJ$78, IF(_xlfn.XLOOKUP($C587,_xlfn.XLOOKUP(J$576,_xlpm.x,_xlpm.y,""),_xlpm.z,"Not Declared")="", "Name not recorded",  _xlfn.XLOOKUP($C587,_xlfn.XLOOKUP(J$576,_xlpm.x,_xlpm.y,""),_xlpm.z,"Not Declared")))</f>
        <v>Not Declared</v>
      </c>
      <c r="K587" s="729" t="str" cm="1">
        <f t="array" ref="K587">_xlfn.LET(_xlpm.x, Banbury!$AL$64:$AW$64, _xlpm.y, Banbury!$AL$70:$AW$78, _xlpm.z, Banbury!$AJ$70:$AJ$78, IF(_xlfn.XLOOKUP($C587,_xlfn.XLOOKUP(K$576,_xlpm.x,_xlpm.y,""),_xlpm.z,"Not Declared")="", "Name not recorded",  _xlfn.XLOOKUP($C587,_xlfn.XLOOKUP(K$576,_xlpm.x,_xlpm.y,""),_xlpm.z,"Not Declared")))</f>
        <v>Not Declared</v>
      </c>
      <c r="L587" s="729" t="str" cm="1">
        <f t="array" ref="L587">_xlfn.LET(_xlpm.x, Banbury!$AL$64:$AW$64, _xlpm.y, Banbury!$AL$70:$AW$78, _xlpm.z, Banbury!$AJ$70:$AJ$78, IF(_xlfn.XLOOKUP($C587,_xlfn.XLOOKUP(L$576,_xlpm.x,_xlpm.y,""),_xlpm.z,"Not Declared")="", "Name not recorded",  _xlfn.XLOOKUP($C587,_xlfn.XLOOKUP(L$576,_xlpm.x,_xlpm.y,""),_xlpm.z,"Not Declared")))</f>
        <v>Not Declared</v>
      </c>
      <c r="M587" s="729" t="str" cm="1">
        <f t="array" ref="M587">_xlfn.LET(_xlpm.x, Banbury!$AL$64:$AW$64, _xlpm.y, Banbury!$AL$70:$AW$78, _xlpm.z, Banbury!$AJ$70:$AJ$78, IF(_xlfn.XLOOKUP($C587,_xlfn.XLOOKUP(M$576,_xlpm.x,_xlpm.y,""),_xlpm.z,"Not Declared")="", "Name not recorded",  _xlfn.XLOOKUP($C587,_xlfn.XLOOKUP(M$576,_xlpm.x,_xlpm.y,""),_xlpm.z,"Not Declared")))</f>
        <v>Not Declared</v>
      </c>
      <c r="N587" s="729" t="str" cm="1">
        <f t="array" ref="N587">_xlfn.LET(_xlpm.x, Banbury!$AL$64:$AW$64, _xlpm.y, Banbury!$AL$70:$AW$78, _xlpm.z, Banbury!$AJ$70:$AJ$78, IF(_xlfn.XLOOKUP($C587,_xlfn.XLOOKUP(N$576,_xlpm.x,_xlpm.y,""),_xlpm.z,"Not Declared")="", "Name not recorded",  _xlfn.XLOOKUP($C587,_xlfn.XLOOKUP(N$576,_xlpm.x,_xlpm.y,""),_xlpm.z,"Not Declared")))</f>
        <v>Not Declared</v>
      </c>
      <c r="O587" s="729" t="str" cm="1">
        <f t="array" ref="O587">_xlfn.LET(_xlpm.x, Banbury!$AL$64:$AW$64, _xlpm.y, Banbury!$AL$70:$AW$78, _xlpm.z, Banbury!$AJ$70:$AJ$78, IF(_xlfn.XLOOKUP($C587,_xlfn.XLOOKUP(O$576,_xlpm.x,_xlpm.y,""),_xlpm.z,"Not Declared")="", "Name not recorded",  _xlfn.XLOOKUP($C587,_xlfn.XLOOKUP(O$576,_xlpm.x,_xlpm.y,""),_xlpm.z,"Not Declared")))</f>
        <v>Not Declared</v>
      </c>
      <c r="P587" s="732"/>
      <c r="Q587" s="732"/>
      <c r="R587" s="732"/>
      <c r="S587" s="732"/>
      <c r="T587" s="732"/>
      <c r="U587" s="732"/>
      <c r="V587" s="732"/>
      <c r="W587" s="732"/>
      <c r="X587" s="732"/>
      <c r="Z587" s="3"/>
      <c r="AA587" s="3"/>
      <c r="AB587" s="747"/>
      <c r="AC587" s="12"/>
      <c r="AD587" s="12"/>
      <c r="AE587" s="747"/>
      <c r="AF587" s="12"/>
      <c r="AG587" s="425"/>
      <c r="AH587" s="3"/>
      <c r="AI587" s="3"/>
      <c r="AJ587" s="747" t="str">
        <v>RR</v>
      </c>
      <c r="AK587" s="12" t="str">
        <v>Not Declared</v>
      </c>
      <c r="AL587" s="12" t="str">
        <v>Radley AC</v>
      </c>
      <c r="AM587" s="747"/>
      <c r="AN587" s="12"/>
      <c r="AO587" s="425"/>
      <c r="AP587" s="3"/>
      <c r="AQ587" s="3"/>
      <c r="AR587" s="747" t="str">
        <v>WW</v>
      </c>
      <c r="AS587" s="12" t="str">
        <v>Not Declared</v>
      </c>
      <c r="AT587" s="12" t="str">
        <v>Witney Road Runners</v>
      </c>
      <c r="AU587" s="747"/>
      <c r="AV587" s="12"/>
      <c r="AW587" s="425"/>
      <c r="AX587" s="3"/>
      <c r="AY587" s="3"/>
      <c r="AZ587" s="747" t="str">
        <v>WW</v>
      </c>
      <c r="BA587" s="12" t="str">
        <v>Not Declared</v>
      </c>
      <c r="BB587" s="12" t="str">
        <v>Witney Road Runners</v>
      </c>
      <c r="BC587" s="747"/>
      <c r="BD587" s="12"/>
      <c r="BE587" s="425"/>
      <c r="BF587" s="3"/>
      <c r="BG587" s="3"/>
      <c r="BH587" s="747" t="str">
        <v>WW</v>
      </c>
      <c r="BI587" s="12" t="str">
        <v>Not Declared</v>
      </c>
      <c r="BJ587" s="12" t="str">
        <v>Witney Road Runners</v>
      </c>
      <c r="BK587" s="747"/>
      <c r="BL587" s="12"/>
      <c r="BM587" s="425"/>
      <c r="BN587" s="3"/>
      <c r="BO587" s="3"/>
      <c r="BP587" s="747" t="str">
        <v>AA</v>
      </c>
      <c r="BQ587" s="12" t="str">
        <v>Not Declared</v>
      </c>
      <c r="BR587" s="12" t="str">
        <v>Abingdon AC</v>
      </c>
      <c r="BS587" s="747"/>
      <c r="BT587" s="12"/>
      <c r="BU587" s="425"/>
      <c r="BV587" s="3"/>
      <c r="BW587" s="3"/>
      <c r="BX587" s="747" t="str">
        <v>OO</v>
      </c>
      <c r="BY587" s="12" t="str">
        <v>Not Declared</v>
      </c>
      <c r="BZ587" s="12" t="str">
        <v>Oxford City AC</v>
      </c>
      <c r="CA587" s="479"/>
      <c r="CB587" s="480"/>
      <c r="CC587" s="481"/>
      <c r="CD587" s="3"/>
      <c r="CE587" s="3"/>
      <c r="CF587" s="747" t="str">
        <v>NN</v>
      </c>
      <c r="CG587" s="12" t="str">
        <v>Not Declared</v>
      </c>
      <c r="CH587" s="12" t="str">
        <v>Banbury Harriers AC</v>
      </c>
      <c r="CI587" s="479"/>
      <c r="CJ587" s="480"/>
      <c r="CK587" s="481"/>
      <c r="CL587" s="3"/>
      <c r="CM587" s="3"/>
      <c r="CN587" s="747" t="str">
        <v>AA</v>
      </c>
      <c r="CO587" s="12" t="str">
        <v>Not Declared</v>
      </c>
      <c r="CP587" s="12" t="str">
        <v>Abingdon AC</v>
      </c>
      <c r="CQ587" s="479"/>
      <c r="CR587" s="480"/>
      <c r="CS587" s="481"/>
      <c r="CT587" s="3"/>
      <c r="CU587" s="3"/>
      <c r="CV587" s="747" t="str">
        <v>AA</v>
      </c>
      <c r="CW587" s="12" t="str">
        <v>Not Declared</v>
      </c>
      <c r="CX587" s="12" t="str">
        <v>Abingdon AC</v>
      </c>
      <c r="CY587" s="479"/>
      <c r="CZ587" s="480"/>
      <c r="DA587" s="481"/>
      <c r="DB587" s="3"/>
      <c r="DC587" s="3"/>
      <c r="DD587" s="747" t="str">
        <v>OO</v>
      </c>
      <c r="DE587" s="12" t="str">
        <v>Not Declared</v>
      </c>
      <c r="DF587" s="12" t="str">
        <v>Oxford City AC</v>
      </c>
      <c r="DG587" s="479"/>
      <c r="DH587" s="480"/>
      <c r="DI587" s="481"/>
      <c r="DJ587" s="3"/>
      <c r="DK587" s="3"/>
      <c r="DL587" s="747" t="str">
        <v>NN</v>
      </c>
      <c r="DM587" s="12" t="str">
        <v>Not Declared</v>
      </c>
      <c r="DN587" s="12" t="str">
        <v>Banbury Harriers AC</v>
      </c>
      <c r="DO587" s="479"/>
      <c r="DP587" s="480"/>
      <c r="DQ587" s="481"/>
      <c r="DR587" s="433"/>
      <c r="DS587" s="747" t="str" cm="1">
        <f t="array" ref="DS587">_xlfn.LET(_xlpm.a,_xlfn.XLOOKUP(1,('Number Allocation'!$C$6:$C$1483=DU587)*('Number Allocation'!$D$6:$D$1483=DV587),'Number Allocation'!$A$6:$A$1483,"..."),IF(_xlpm.a="","...",_xlpm.a))</f>
        <v>...</v>
      </c>
      <c r="DT587" s="747">
        <v>0</v>
      </c>
      <c r="DU587" s="12" t="str">
        <v>Not Declared, Not Declared, Not Declared, Not Declared</v>
      </c>
      <c r="DV587" s="12" t="str">
        <v>White Horse Harriers</v>
      </c>
      <c r="DW587" s="747"/>
      <c r="DX587" s="12"/>
      <c r="DY587" s="425"/>
      <c r="DZ587" s="15"/>
      <c r="EA587" s="15"/>
    </row>
    <row r="588" spans="1:131" s="359" customFormat="1" ht="21" customHeight="1">
      <c r="A588" s="358" t="str">
        <f>A586</f>
        <v>Banbury Harriers AC</v>
      </c>
      <c r="B588" s="729"/>
      <c r="C588" s="729" t="s">
        <v>517</v>
      </c>
      <c r="D588" s="729" t="str" cm="1">
        <f t="array" ref="D588">_xlfn.LET(_xlpm.x, Banbury!$AL$64:$AW$64, _xlpm.y, Banbury!$AL$70:$AW$78, _xlpm.z, Banbury!$AJ$70:$AJ$78, IF(_xlfn.XLOOKUP($C588,_xlfn.XLOOKUP(D$576,_xlpm.x,_xlpm.y,""),_xlpm.z,"Not Declared")="", "Name not recorded",  _xlfn.XLOOKUP($C588,_xlfn.XLOOKUP(D$576,_xlpm.x,_xlpm.y,""),_xlpm.z,"Not Declared")))</f>
        <v>Not Declared</v>
      </c>
      <c r="E588" s="729" t="str" cm="1">
        <f t="array" ref="E588">_xlfn.LET(_xlpm.x, Banbury!$AL$64:$AW$64, _xlpm.y, Banbury!$AL$70:$AW$78, _xlpm.z, Banbury!$AJ$70:$AJ$78, IF(_xlfn.XLOOKUP($C588,_xlfn.XLOOKUP(E$576,_xlpm.x,_xlpm.y,""),_xlpm.z,"Not Declared")="", "Name not recorded",  _xlfn.XLOOKUP($C588,_xlfn.XLOOKUP(E$576,_xlpm.x,_xlpm.y,""),_xlpm.z,"Not Declared")))</f>
        <v>Not Declared</v>
      </c>
      <c r="F588" s="732" t="str" cm="1">
        <f t="array" ref="F588">_xlfn.LET(_xlpm.x, Banbury!$AL$64:$AW$64, _xlpm.y, Banbury!$AL$70:$AW$78, _xlpm.z, Banbury!$AJ$70:$AJ$78, IF(_xlfn.XLOOKUP($C588,_xlfn.XLOOKUP(F$576,_xlpm.x,_xlpm.y,""),_xlpm.z,"Not Declared")="", "Name not recorded",  _xlfn.XLOOKUP($C588,_xlfn.XLOOKUP(F$576,_xlpm.x,_xlpm.y,""),_xlpm.z,"Not Declared")))</f>
        <v>Not Declared</v>
      </c>
      <c r="G588" s="729" t="str" cm="1">
        <f t="array" ref="G588">_xlfn.LET(_xlpm.x, Banbury!$AL$64:$AW$64, _xlpm.y, Banbury!$AL$70:$AW$78, _xlpm.z, Banbury!$AJ$70:$AJ$78, IF(_xlfn.XLOOKUP($C588,_xlfn.XLOOKUP(G$576,_xlpm.x,_xlpm.y,""),_xlpm.z,"Not Declared")="", "Name not recorded",  _xlfn.XLOOKUP($C588,_xlfn.XLOOKUP(G$576,_xlpm.x,_xlpm.y,""),_xlpm.z,"Not Declared")))</f>
        <v>Not Declared</v>
      </c>
      <c r="H588" s="729" t="str" cm="1">
        <f t="array" ref="H588">_xlfn.LET(_xlpm.x, Banbury!$AL$64:$AW$64, _xlpm.y, Banbury!$AL$70:$AW$78, _xlpm.z, Banbury!$AJ$70:$AJ$78, IF(_xlfn.XLOOKUP($C588,_xlfn.XLOOKUP(H$576,_xlpm.x,_xlpm.y,""),_xlpm.z,"Not Declared")="", "Name not recorded",  _xlfn.XLOOKUP($C588,_xlfn.XLOOKUP(H$576,_xlpm.x,_xlpm.y,""),_xlpm.z,"Not Declared")))</f>
        <v>Not Declared</v>
      </c>
      <c r="I588" s="729" t="str" cm="1">
        <f t="array" ref="I588">_xlfn.LET(_xlpm.x, Banbury!$AL$64:$AW$64, _xlpm.y, Banbury!$AL$70:$AW$78, _xlpm.z, Banbury!$AJ$70:$AJ$78, IF(_xlfn.XLOOKUP($C588,_xlfn.XLOOKUP(I$576,_xlpm.x,_xlpm.y,""),_xlpm.z,"Not Declared")="", "Name not recorded",  _xlfn.XLOOKUP($C588,_xlfn.XLOOKUP(I$576,_xlpm.x,_xlpm.y,""),_xlpm.z,"Not Declared")))</f>
        <v>Not Declared</v>
      </c>
      <c r="J588" s="729" t="str" cm="1">
        <f t="array" ref="J588">_xlfn.LET(_xlpm.x, Banbury!$AL$64:$AW$64, _xlpm.y, Banbury!$AL$70:$AW$78, _xlpm.z, Banbury!$AJ$70:$AJ$78, IF(_xlfn.XLOOKUP($C588,_xlfn.XLOOKUP(J$576,_xlpm.x,_xlpm.y,""),_xlpm.z,"Not Declared")="", "Name not recorded",  _xlfn.XLOOKUP($C588,_xlfn.XLOOKUP(J$576,_xlpm.x,_xlpm.y,""),_xlpm.z,"Not Declared")))</f>
        <v>Not Declared</v>
      </c>
      <c r="K588" s="729" t="str" cm="1">
        <f t="array" ref="K588">_xlfn.LET(_xlpm.x, Banbury!$AL$64:$AW$64, _xlpm.y, Banbury!$AL$70:$AW$78, _xlpm.z, Banbury!$AJ$70:$AJ$78, IF(_xlfn.XLOOKUP($C588,_xlfn.XLOOKUP(K$576,_xlpm.x,_xlpm.y,""),_xlpm.z,"Not Declared")="", "Name not recorded",  _xlfn.XLOOKUP($C588,_xlfn.XLOOKUP(K$576,_xlpm.x,_xlpm.y,""),_xlpm.z,"Not Declared")))</f>
        <v>Not Declared</v>
      </c>
      <c r="L588" s="729" t="str" cm="1">
        <f t="array" ref="L588">_xlfn.LET(_xlpm.x, Banbury!$AL$64:$AW$64, _xlpm.y, Banbury!$AL$70:$AW$78, _xlpm.z, Banbury!$AJ$70:$AJ$78, IF(_xlfn.XLOOKUP($C588,_xlfn.XLOOKUP(L$576,_xlpm.x,_xlpm.y,""),_xlpm.z,"Not Declared")="", "Name not recorded",  _xlfn.XLOOKUP($C588,_xlfn.XLOOKUP(L$576,_xlpm.x,_xlpm.y,""),_xlpm.z,"Not Declared")))</f>
        <v>Not Declared</v>
      </c>
      <c r="M588" s="729" t="str" cm="1">
        <f t="array" ref="M588">_xlfn.LET(_xlpm.x, Banbury!$AL$64:$AW$64, _xlpm.y, Banbury!$AL$70:$AW$78, _xlpm.z, Banbury!$AJ$70:$AJ$78, IF(_xlfn.XLOOKUP($C588,_xlfn.XLOOKUP(M$576,_xlpm.x,_xlpm.y,""),_xlpm.z,"Not Declared")="", "Name not recorded",  _xlfn.XLOOKUP($C588,_xlfn.XLOOKUP(M$576,_xlpm.x,_xlpm.y,""),_xlpm.z,"Not Declared")))</f>
        <v>Not Declared</v>
      </c>
      <c r="N588" s="729" t="str" cm="1">
        <f t="array" ref="N588">_xlfn.LET(_xlpm.x, Banbury!$AL$64:$AW$64, _xlpm.y, Banbury!$AL$70:$AW$78, _xlpm.z, Banbury!$AJ$70:$AJ$78, IF(_xlfn.XLOOKUP($C588,_xlfn.XLOOKUP(N$576,_xlpm.x,_xlpm.y,""),_xlpm.z,"Not Declared")="", "Name not recorded",  _xlfn.XLOOKUP($C588,_xlfn.XLOOKUP(N$576,_xlpm.x,_xlpm.y,""),_xlpm.z,"Not Declared")))</f>
        <v>Not Declared</v>
      </c>
      <c r="O588" s="729" t="str" cm="1">
        <f t="array" ref="O588">_xlfn.LET(_xlpm.x, Banbury!$AL$64:$AW$64, _xlpm.y, Banbury!$AL$70:$AW$78, _xlpm.z, Banbury!$AJ$70:$AJ$78, IF(_xlfn.XLOOKUP($C588,_xlfn.XLOOKUP(O$576,_xlpm.x,_xlpm.y,""),_xlpm.z,"Not Declared")="", "Name not recorded",  _xlfn.XLOOKUP($C588,_xlfn.XLOOKUP(O$576,_xlpm.x,_xlpm.y,""),_xlpm.z,"Not Declared")))</f>
        <v>Not Declared</v>
      </c>
      <c r="P588" s="79" t="s">
        <v>517</v>
      </c>
      <c r="Q588" s="729" t="s">
        <v>319</v>
      </c>
      <c r="R588" s="729" t="s">
        <v>320</v>
      </c>
      <c r="S588" s="729" t="s">
        <v>321</v>
      </c>
      <c r="T588" s="729" t="str" cm="1">
        <f t="array" ref="T588">_xlfn.LET(_xlpm.x,Banbury!$AL$64:$AX$64, _xlpm.y, Banbury!$AL$70:$AX$78, _xlpm.z, Banbury!$AJ$70:$AJ$78, IF(_xlfn.XLOOKUP(P588,_xlfn.XLOOKUP(T$576,_xlpm.x,_xlpm.y,""),_xlpm.z,"Not Declared")="", "Name not recorded",  _xlfn.XLOOKUP(P588,_xlfn.XLOOKUP(T$576,_xlpm.x,_xlpm.y,""),_xlpm.z,"Not Declared")))</f>
        <v>Not Declared</v>
      </c>
      <c r="U588" s="729" t="str" cm="1">
        <f t="array" ref="U588">_xlfn.LET(_xlpm.x,Banbury!$AL$64:$AX$64, _xlpm.y, Banbury!$AL$70:$AX$78, _xlpm.z, Banbury!$AJ$70:$AJ$78, IF(_xlfn.XLOOKUP(Q588,_xlfn.XLOOKUP(U$576,_xlpm.x,_xlpm.y,""),_xlpm.z,"Not Declared")="", "Name not recorded",  _xlfn.XLOOKUP(Q588,_xlfn.XLOOKUP(U$576,_xlpm.x,_xlpm.y,""),_xlpm.z,"Not Declared")))</f>
        <v>Not Declared</v>
      </c>
      <c r="V588" s="729" t="str" cm="1">
        <f t="array" ref="V588">_xlfn.LET(_xlpm.x,Banbury!$AL$64:$AX$64, _xlpm.y, Banbury!$AL$70:$AX$78, _xlpm.z, Banbury!$AJ$70:$AJ$78, IF(_xlfn.XLOOKUP(R588,_xlfn.XLOOKUP(V$576,_xlpm.x,_xlpm.y,""),_xlpm.z,"Not Declared")="", "Name not recorded",  _xlfn.XLOOKUP(R588,_xlfn.XLOOKUP(V$576,_xlpm.x,_xlpm.y,""),_xlpm.z,"Not Declared")))</f>
        <v>Not Declared</v>
      </c>
      <c r="W588" s="729" t="str" cm="1">
        <f t="array" ref="W588">_xlfn.LET(_xlpm.x,Banbury!$AL$64:$AX$64, _xlpm.y, Banbury!$AL$70:$AX$78, _xlpm.z, Banbury!$AJ$70:$AJ$78, IF(_xlfn.XLOOKUP(S588,_xlfn.XLOOKUP(W$576,_xlpm.x,_xlpm.y,""),_xlpm.z,"Not Declared")="", "Name not recorded",  _xlfn.XLOOKUP(S588,_xlfn.XLOOKUP(W$576,_xlpm.x,_xlpm.y,""),_xlpm.z,"Not Declared")))</f>
        <v>Not Declared</v>
      </c>
      <c r="X588" s="358" t="str">
        <f>_xlfn.TEXTJOIN(", ",,T588:W588)</f>
        <v>Not Declared, Not Declared, Not Declared, Not Declared</v>
      </c>
      <c r="Y588" s="89"/>
      <c r="Z588" s="3"/>
      <c r="AA588" s="3"/>
      <c r="AB588" s="747"/>
      <c r="AC588" s="12"/>
      <c r="AD588" s="12"/>
      <c r="AE588" s="747"/>
      <c r="AF588" s="12"/>
      <c r="AG588" s="425"/>
      <c r="AH588" s="3"/>
      <c r="AI588" s="3"/>
      <c r="AJ588" s="747" t="str">
        <v>BB</v>
      </c>
      <c r="AK588" s="12" t="str">
        <v>Not Declared</v>
      </c>
      <c r="AL588" s="12" t="str">
        <v>Bicester AC</v>
      </c>
      <c r="AM588" s="747"/>
      <c r="AN588" s="12"/>
      <c r="AO588" s="425"/>
      <c r="AP588" s="3"/>
      <c r="AQ588" s="3"/>
      <c r="AR588" s="747" t="str">
        <v>AA</v>
      </c>
      <c r="AS588" s="12" t="str">
        <v>Not Declared</v>
      </c>
      <c r="AT588" s="12" t="str">
        <v>Abingdon AC</v>
      </c>
      <c r="AU588" s="747"/>
      <c r="AV588" s="12"/>
      <c r="AW588" s="425"/>
      <c r="AX588" s="3"/>
      <c r="AY588" s="3"/>
      <c r="AZ588" s="747" t="str">
        <v>OO</v>
      </c>
      <c r="BA588" s="12" t="str">
        <v>Not Declared</v>
      </c>
      <c r="BB588" s="12" t="str">
        <v>Oxford City AC</v>
      </c>
      <c r="BC588" s="747"/>
      <c r="BD588" s="12"/>
      <c r="BE588" s="425"/>
      <c r="BF588" s="3"/>
      <c r="BG588" s="3"/>
      <c r="BH588" s="747" t="str">
        <v>OO</v>
      </c>
      <c r="BI588" s="12" t="str">
        <v>Not Declared</v>
      </c>
      <c r="BJ588" s="12" t="str">
        <v>Oxford City AC</v>
      </c>
      <c r="BK588" s="747"/>
      <c r="BL588" s="12"/>
      <c r="BM588" s="425"/>
      <c r="BN588" s="3"/>
      <c r="BO588" s="3"/>
      <c r="BP588" s="747" t="str">
        <v>OO</v>
      </c>
      <c r="BQ588" s="12" t="str">
        <v>Not Declared</v>
      </c>
      <c r="BR588" s="12" t="str">
        <v>Oxford City AC</v>
      </c>
      <c r="BS588" s="747"/>
      <c r="BT588" s="12"/>
      <c r="BU588" s="425"/>
      <c r="BV588" s="3"/>
      <c r="BW588" s="3"/>
      <c r="BX588" s="747" t="str">
        <v>NN</v>
      </c>
      <c r="BY588" s="12" t="str">
        <v>Not Declared</v>
      </c>
      <c r="BZ588" s="12" t="str">
        <v>Banbury Harriers AC</v>
      </c>
      <c r="CA588" s="479"/>
      <c r="CB588" s="480"/>
      <c r="CC588" s="481"/>
      <c r="CD588" s="3"/>
      <c r="CE588" s="3"/>
      <c r="CF588" s="747" t="str">
        <v>OO</v>
      </c>
      <c r="CG588" s="12" t="str">
        <v>Not Declared</v>
      </c>
      <c r="CH588" s="12" t="str">
        <v>Oxford City AC</v>
      </c>
      <c r="CI588" s="479"/>
      <c r="CJ588" s="480"/>
      <c r="CK588" s="481"/>
      <c r="CL588" s="3"/>
      <c r="CM588" s="3"/>
      <c r="CN588" s="747" t="str">
        <v>WW</v>
      </c>
      <c r="CO588" s="12" t="str">
        <v>Not Declared</v>
      </c>
      <c r="CP588" s="12" t="str">
        <v>Witney Road Runners</v>
      </c>
      <c r="CQ588" s="479"/>
      <c r="CR588" s="480"/>
      <c r="CS588" s="481"/>
      <c r="CT588" s="3"/>
      <c r="CU588" s="3"/>
      <c r="CV588" s="747" t="str">
        <v>RR</v>
      </c>
      <c r="CW588" s="12" t="str">
        <v>Not Declared</v>
      </c>
      <c r="CX588" s="12" t="str">
        <v>Radley AC</v>
      </c>
      <c r="CY588" s="479"/>
      <c r="CZ588" s="480"/>
      <c r="DA588" s="481"/>
      <c r="DB588" s="3"/>
      <c r="DC588" s="3"/>
      <c r="DD588" s="747" t="str">
        <v>BB</v>
      </c>
      <c r="DE588" s="12" t="str">
        <v>Not Declared</v>
      </c>
      <c r="DF588" s="12" t="str">
        <v>Bicester AC</v>
      </c>
      <c r="DG588" s="479"/>
      <c r="DH588" s="480"/>
      <c r="DI588" s="481"/>
      <c r="DJ588" s="3"/>
      <c r="DK588" s="3"/>
      <c r="DL588" s="747" t="str">
        <v>HH</v>
      </c>
      <c r="DM588" s="12" t="str">
        <v>Not Declared</v>
      </c>
      <c r="DN588" s="12" t="str">
        <v>White Horse Harriers</v>
      </c>
      <c r="DO588" s="479"/>
      <c r="DP588" s="480"/>
      <c r="DQ588" s="481"/>
      <c r="DR588" s="433"/>
      <c r="DS588" s="747" t="str" cm="1">
        <f t="array" ref="DS588">_xlfn.LET(_xlpm.a,_xlfn.XLOOKUP(1,('Number Allocation'!$C$6:$C$1483=DU588)*('Number Allocation'!$D$6:$D$1483=DV588),'Number Allocation'!$A$6:$A$1483,"..."),IF(_xlpm.a="","...",_xlpm.a))</f>
        <v>...</v>
      </c>
      <c r="DT588" s="747">
        <v>0</v>
      </c>
      <c r="DU588" s="12" t="str">
        <v>Not Declared, Not Declared, Not Declared, Not Declared</v>
      </c>
      <c r="DV588" s="12" t="str">
        <v>Oxford City AC</v>
      </c>
      <c r="DW588" s="424"/>
      <c r="DX588" s="12"/>
      <c r="DY588" s="425"/>
      <c r="DZ588" s="15"/>
      <c r="EA588" s="15"/>
    </row>
    <row r="589" spans="1:131" s="359" customFormat="1" ht="21" customHeight="1">
      <c r="A589" s="358" t="str">
        <f t="shared" ref="A589:A593" si="64">A587</f>
        <v>Banbury Harriers AC</v>
      </c>
      <c r="B589" s="729"/>
      <c r="C589" s="729" t="s">
        <v>319</v>
      </c>
      <c r="D589" s="729" t="str" cm="1">
        <f t="array" ref="D589">_xlfn.LET(_xlpm.x, Banbury!$AL$64:$AW$64, _xlpm.y, Banbury!$AL$70:$AW$78, _xlpm.z, Banbury!$AJ$70:$AJ$78, IF(_xlfn.XLOOKUP($C589,_xlfn.XLOOKUP(D$576,_xlpm.x,_xlpm.y,""),_xlpm.z,"Not Declared")="", "Name not recorded",  _xlfn.XLOOKUP($C589,_xlfn.XLOOKUP(D$576,_xlpm.x,_xlpm.y,""),_xlpm.z,"Not Declared")))</f>
        <v>Not Declared</v>
      </c>
      <c r="E589" s="729" t="str" cm="1">
        <f t="array" ref="E589">_xlfn.LET(_xlpm.x, Banbury!$AL$64:$AW$64, _xlpm.y, Banbury!$AL$70:$AW$78, _xlpm.z, Banbury!$AJ$70:$AJ$78, IF(_xlfn.XLOOKUP($C589,_xlfn.XLOOKUP(E$576,_xlpm.x,_xlpm.y,""),_xlpm.z,"Not Declared")="", "Name not recorded",  _xlfn.XLOOKUP($C589,_xlfn.XLOOKUP(E$576,_xlpm.x,_xlpm.y,""),_xlpm.z,"Not Declared")))</f>
        <v>Not Declared</v>
      </c>
      <c r="F589" s="732" t="str" cm="1">
        <f t="array" ref="F589">_xlfn.LET(_xlpm.x, Banbury!$AL$64:$AW$64, _xlpm.y, Banbury!$AL$70:$AW$78, _xlpm.z, Banbury!$AJ$70:$AJ$78, IF(_xlfn.XLOOKUP($C589,_xlfn.XLOOKUP(F$576,_xlpm.x,_xlpm.y,""),_xlpm.z,"Not Declared")="", "Name not recorded",  _xlfn.XLOOKUP($C589,_xlfn.XLOOKUP(F$576,_xlpm.x,_xlpm.y,""),_xlpm.z,"Not Declared")))</f>
        <v>Not Declared</v>
      </c>
      <c r="G589" s="729" t="str" cm="1">
        <f t="array" ref="G589">_xlfn.LET(_xlpm.x, Banbury!$AL$64:$AW$64, _xlpm.y, Banbury!$AL$70:$AW$78, _xlpm.z, Banbury!$AJ$70:$AJ$78, IF(_xlfn.XLOOKUP($C589,_xlfn.XLOOKUP(G$576,_xlpm.x,_xlpm.y,""),_xlpm.z,"Not Declared")="", "Name not recorded",  _xlfn.XLOOKUP($C589,_xlfn.XLOOKUP(G$576,_xlpm.x,_xlpm.y,""),_xlpm.z,"Not Declared")))</f>
        <v>Not Declared</v>
      </c>
      <c r="H589" s="729" t="str" cm="1">
        <f t="array" ref="H589">_xlfn.LET(_xlpm.x, Banbury!$AL$64:$AW$64, _xlpm.y, Banbury!$AL$70:$AW$78, _xlpm.z, Banbury!$AJ$70:$AJ$78, IF(_xlfn.XLOOKUP($C589,_xlfn.XLOOKUP(H$576,_xlpm.x,_xlpm.y,""),_xlpm.z,"Not Declared")="", "Name not recorded",  _xlfn.XLOOKUP($C589,_xlfn.XLOOKUP(H$576,_xlpm.x,_xlpm.y,""),_xlpm.z,"Not Declared")))</f>
        <v>Not Declared</v>
      </c>
      <c r="I589" s="729" t="str" cm="1">
        <f t="array" ref="I589">_xlfn.LET(_xlpm.x, Banbury!$AL$64:$AW$64, _xlpm.y, Banbury!$AL$70:$AW$78, _xlpm.z, Banbury!$AJ$70:$AJ$78, IF(_xlfn.XLOOKUP($C589,_xlfn.XLOOKUP(I$576,_xlpm.x,_xlpm.y,""),_xlpm.z,"Not Declared")="", "Name not recorded",  _xlfn.XLOOKUP($C589,_xlfn.XLOOKUP(I$576,_xlpm.x,_xlpm.y,""),_xlpm.z,"Not Declared")))</f>
        <v>Not Declared</v>
      </c>
      <c r="J589" s="729" t="str" cm="1">
        <f t="array" ref="J589">_xlfn.LET(_xlpm.x, Banbury!$AL$64:$AW$64, _xlpm.y, Banbury!$AL$70:$AW$78, _xlpm.z, Banbury!$AJ$70:$AJ$78, IF(_xlfn.XLOOKUP($C589,_xlfn.XLOOKUP(J$576,_xlpm.x,_xlpm.y,""),_xlpm.z,"Not Declared")="", "Name not recorded",  _xlfn.XLOOKUP($C589,_xlfn.XLOOKUP(J$576,_xlpm.x,_xlpm.y,""),_xlpm.z,"Not Declared")))</f>
        <v>Not Declared</v>
      </c>
      <c r="K589" s="729" t="str" cm="1">
        <f t="array" ref="K589">_xlfn.LET(_xlpm.x, Banbury!$AL$64:$AW$64, _xlpm.y, Banbury!$AL$70:$AW$78, _xlpm.z, Banbury!$AJ$70:$AJ$78, IF(_xlfn.XLOOKUP($C589,_xlfn.XLOOKUP(K$576,_xlpm.x,_xlpm.y,""),_xlpm.z,"Not Declared")="", "Name not recorded",  _xlfn.XLOOKUP($C589,_xlfn.XLOOKUP(K$576,_xlpm.x,_xlpm.y,""),_xlpm.z,"Not Declared")))</f>
        <v>Not Declared</v>
      </c>
      <c r="L589" s="729" t="str" cm="1">
        <f t="array" ref="L589">_xlfn.LET(_xlpm.x, Banbury!$AL$64:$AW$64, _xlpm.y, Banbury!$AL$70:$AW$78, _xlpm.z, Banbury!$AJ$70:$AJ$78, IF(_xlfn.XLOOKUP($C589,_xlfn.XLOOKUP(L$576,_xlpm.x,_xlpm.y,""),_xlpm.z,"Not Declared")="", "Name not recorded",  _xlfn.XLOOKUP($C589,_xlfn.XLOOKUP(L$576,_xlpm.x,_xlpm.y,""),_xlpm.z,"Not Declared")))</f>
        <v>Not Declared</v>
      </c>
      <c r="M589" s="729" t="str" cm="1">
        <f t="array" ref="M589">_xlfn.LET(_xlpm.x, Banbury!$AL$64:$AW$64, _xlpm.y, Banbury!$AL$70:$AW$78, _xlpm.z, Banbury!$AJ$70:$AJ$78, IF(_xlfn.XLOOKUP($C589,_xlfn.XLOOKUP(M$576,_xlpm.x,_xlpm.y,""),_xlpm.z,"Not Declared")="", "Name not recorded",  _xlfn.XLOOKUP($C589,_xlfn.XLOOKUP(M$576,_xlpm.x,_xlpm.y,""),_xlpm.z,"Not Declared")))</f>
        <v>Not Declared</v>
      </c>
      <c r="N589" s="729" t="str" cm="1">
        <f t="array" ref="N589">_xlfn.LET(_xlpm.x, Banbury!$AL$64:$AW$64, _xlpm.y, Banbury!$AL$70:$AW$78, _xlpm.z, Banbury!$AJ$70:$AJ$78, IF(_xlfn.XLOOKUP($C589,_xlfn.XLOOKUP(N$576,_xlpm.x,_xlpm.y,""),_xlpm.z,"Not Declared")="", "Name not recorded",  _xlfn.XLOOKUP($C589,_xlfn.XLOOKUP(N$576,_xlpm.x,_xlpm.y,""),_xlpm.z,"Not Declared")))</f>
        <v>Not Declared</v>
      </c>
      <c r="O589" s="729" t="str" cm="1">
        <f t="array" ref="O589">_xlfn.LET(_xlpm.x, Banbury!$AL$64:$AW$64, _xlpm.y, Banbury!$AL$70:$AW$78, _xlpm.z, Banbury!$AJ$70:$AJ$78, IF(_xlfn.XLOOKUP($C589,_xlfn.XLOOKUP(O$576,_xlpm.x,_xlpm.y,""),_xlpm.z,"Not Declared")="", "Name not recorded",  _xlfn.XLOOKUP($C589,_xlfn.XLOOKUP(O$576,_xlpm.x,_xlpm.y,""),_xlpm.z,"Not Declared")))</f>
        <v>Not Declared</v>
      </c>
      <c r="P589" s="3"/>
      <c r="Q589" s="3"/>
      <c r="R589" s="3"/>
      <c r="S589" s="3"/>
      <c r="T589" s="3"/>
      <c r="U589" s="3"/>
      <c r="V589" s="3"/>
      <c r="W589" s="3"/>
      <c r="X589" s="3"/>
      <c r="Y589" s="89"/>
      <c r="Z589" s="3"/>
      <c r="AA589" s="3"/>
      <c r="AB589" s="747"/>
      <c r="AC589" s="12"/>
      <c r="AD589" s="12"/>
      <c r="AE589" s="747"/>
      <c r="AF589" s="12"/>
      <c r="AG589" s="425"/>
      <c r="AH589" s="3"/>
      <c r="AI589" s="3"/>
      <c r="AJ589" s="747" t="str">
        <v>AA</v>
      </c>
      <c r="AK589" s="12" t="str">
        <v>Not Declared</v>
      </c>
      <c r="AL589" s="12" t="str">
        <v>Abingdon AC</v>
      </c>
      <c r="AM589" s="747"/>
      <c r="AN589" s="12"/>
      <c r="AO589" s="425"/>
      <c r="AP589" s="3"/>
      <c r="AQ589" s="3"/>
      <c r="AR589" s="747" t="str">
        <v>RR</v>
      </c>
      <c r="AS589" s="12" t="str">
        <v>Not Declared</v>
      </c>
      <c r="AT589" s="12" t="str">
        <v>Radley AC</v>
      </c>
      <c r="AU589" s="747"/>
      <c r="AV589" s="12"/>
      <c r="AW589" s="425"/>
      <c r="AX589" s="3"/>
      <c r="AY589" s="3"/>
      <c r="AZ589" s="747" t="str">
        <v>RR</v>
      </c>
      <c r="BA589" s="12" t="str">
        <v>Not Declared</v>
      </c>
      <c r="BB589" s="12" t="str">
        <v>Radley AC</v>
      </c>
      <c r="BC589" s="747"/>
      <c r="BD589" s="12"/>
      <c r="BE589" s="425"/>
      <c r="BF589" s="3"/>
      <c r="BG589" s="3"/>
      <c r="BH589" s="747" t="str">
        <v>AA</v>
      </c>
      <c r="BI589" s="12" t="str">
        <v>Not Declared</v>
      </c>
      <c r="BJ589" s="12" t="str">
        <v>Abingdon AC</v>
      </c>
      <c r="BK589" s="747"/>
      <c r="BL589" s="12"/>
      <c r="BM589" s="425"/>
      <c r="BN589" s="3"/>
      <c r="BO589" s="3"/>
      <c r="BP589" s="747" t="str">
        <v>NN</v>
      </c>
      <c r="BQ589" s="12" t="str">
        <v>Not Declared</v>
      </c>
      <c r="BR589" s="12" t="str">
        <v>Banbury Harriers AC</v>
      </c>
      <c r="BS589" s="747"/>
      <c r="BT589" s="12"/>
      <c r="BU589" s="425"/>
      <c r="BV589" s="3"/>
      <c r="BW589" s="3"/>
      <c r="BX589" s="747" t="str">
        <v>RR</v>
      </c>
      <c r="BY589" s="12" t="str">
        <v>Not Declared</v>
      </c>
      <c r="BZ589" s="12" t="str">
        <v>Radley AC</v>
      </c>
      <c r="CA589" s="479"/>
      <c r="CB589" s="480"/>
      <c r="CC589" s="481"/>
      <c r="CD589" s="3"/>
      <c r="CE589" s="3"/>
      <c r="CF589" s="747" t="str">
        <v>AA</v>
      </c>
      <c r="CG589" s="12" t="str">
        <v>Not Declared</v>
      </c>
      <c r="CH589" s="12" t="str">
        <v>Abingdon AC</v>
      </c>
      <c r="CI589" s="479"/>
      <c r="CJ589" s="480"/>
      <c r="CK589" s="481"/>
      <c r="CL589" s="3"/>
      <c r="CM589" s="3"/>
      <c r="CN589" s="747" t="str">
        <v>XX</v>
      </c>
      <c r="CO589" s="12" t="str">
        <v>Not Declared</v>
      </c>
      <c r="CP589" s="12" t="str">
        <v>Team Kennet</v>
      </c>
      <c r="CQ589" s="479"/>
      <c r="CR589" s="480"/>
      <c r="CS589" s="481"/>
      <c r="CT589" s="3"/>
      <c r="CU589" s="3"/>
      <c r="CV589" s="747" t="str">
        <v>XX</v>
      </c>
      <c r="CW589" s="12" t="str">
        <v>Not Declared</v>
      </c>
      <c r="CX589" s="12" t="str">
        <v>Team Kennet</v>
      </c>
      <c r="CY589" s="479"/>
      <c r="CZ589" s="480"/>
      <c r="DA589" s="481"/>
      <c r="DB589" s="3"/>
      <c r="DC589" s="3"/>
      <c r="DD589" s="747" t="str">
        <v>WW</v>
      </c>
      <c r="DE589" s="12" t="str">
        <v>Not Declared</v>
      </c>
      <c r="DF589" s="12" t="str">
        <v>Witney Road Runners</v>
      </c>
      <c r="DG589" s="479"/>
      <c r="DH589" s="480"/>
      <c r="DI589" s="481"/>
      <c r="DJ589" s="3"/>
      <c r="DK589" s="3"/>
      <c r="DL589" s="747" t="str">
        <v>OO</v>
      </c>
      <c r="DM589" s="12" t="str">
        <v>Not Declared</v>
      </c>
      <c r="DN589" s="12" t="str">
        <v>Oxford City AC</v>
      </c>
      <c r="DO589" s="479"/>
      <c r="DP589" s="480"/>
      <c r="DQ589" s="481"/>
      <c r="DR589" s="433"/>
      <c r="DS589" s="747" t="str" cm="1">
        <f t="array" ref="DS589">_xlfn.LET(_xlpm.a,_xlfn.XLOOKUP(1,('Number Allocation'!$C$6:$C$1483=DU589)*('Number Allocation'!$D$6:$D$1483=DV589),'Number Allocation'!$A$6:$A$1483,"..."),IF(_xlpm.a="","...",_xlpm.a))</f>
        <v>...</v>
      </c>
      <c r="DT589" s="747">
        <v>0</v>
      </c>
      <c r="DU589" s="12" t="str">
        <v>Not Declared, Not Declared, Not Declared, Not Declared</v>
      </c>
      <c r="DV589" s="12" t="str">
        <v>Radley AC</v>
      </c>
      <c r="DW589" s="424"/>
      <c r="DX589" s="12"/>
      <c r="DY589" s="425"/>
      <c r="DZ589" s="15"/>
      <c r="EA589" s="15"/>
    </row>
    <row r="590" spans="1:131" s="359" customFormat="1" ht="21" customHeight="1">
      <c r="A590" s="358" t="str">
        <f t="shared" si="64"/>
        <v>Banbury Harriers AC</v>
      </c>
      <c r="B590" s="729"/>
      <c r="C590" s="729" t="s">
        <v>320</v>
      </c>
      <c r="D590" s="729" t="str" cm="1">
        <f t="array" ref="D590">_xlfn.LET(_xlpm.x, Banbury!$AL$64:$AW$64, _xlpm.y, Banbury!$AL$70:$AW$78, _xlpm.z, Banbury!$AJ$70:$AJ$78, IF(_xlfn.XLOOKUP($C590,_xlfn.XLOOKUP(D$576,_xlpm.x,_xlpm.y,""),_xlpm.z,"Not Declared")="", "Name not recorded",  _xlfn.XLOOKUP($C590,_xlfn.XLOOKUP(D$576,_xlpm.x,_xlpm.y,""),_xlpm.z,"Not Declared")))</f>
        <v>Not Declared</v>
      </c>
      <c r="E590" s="729" t="str" cm="1">
        <f t="array" ref="E590">_xlfn.LET(_xlpm.x, Banbury!$AL$64:$AW$64, _xlpm.y, Banbury!$AL$70:$AW$78, _xlpm.z, Banbury!$AJ$70:$AJ$78, IF(_xlfn.XLOOKUP($C590,_xlfn.XLOOKUP(E$576,_xlpm.x,_xlpm.y,""),_xlpm.z,"Not Declared")="", "Name not recorded",  _xlfn.XLOOKUP($C590,_xlfn.XLOOKUP(E$576,_xlpm.x,_xlpm.y,""),_xlpm.z,"Not Declared")))</f>
        <v>Not Declared</v>
      </c>
      <c r="F590" s="732" t="str" cm="1">
        <f t="array" ref="F590">_xlfn.LET(_xlpm.x, Banbury!$AL$64:$AW$64, _xlpm.y, Banbury!$AL$70:$AW$78, _xlpm.z, Banbury!$AJ$70:$AJ$78, IF(_xlfn.XLOOKUP($C590,_xlfn.XLOOKUP(F$576,_xlpm.x,_xlpm.y,""),_xlpm.z,"Not Declared")="", "Name not recorded",  _xlfn.XLOOKUP($C590,_xlfn.XLOOKUP(F$576,_xlpm.x,_xlpm.y,""),_xlpm.z,"Not Declared")))</f>
        <v>Not Declared</v>
      </c>
      <c r="G590" s="729" t="str" cm="1">
        <f t="array" ref="G590">_xlfn.LET(_xlpm.x, Banbury!$AL$64:$AW$64, _xlpm.y, Banbury!$AL$70:$AW$78, _xlpm.z, Banbury!$AJ$70:$AJ$78, IF(_xlfn.XLOOKUP($C590,_xlfn.XLOOKUP(G$576,_xlpm.x,_xlpm.y,""),_xlpm.z,"Not Declared")="", "Name not recorded",  _xlfn.XLOOKUP($C590,_xlfn.XLOOKUP(G$576,_xlpm.x,_xlpm.y,""),_xlpm.z,"Not Declared")))</f>
        <v>Not Declared</v>
      </c>
      <c r="H590" s="729" t="str" cm="1">
        <f t="array" ref="H590">_xlfn.LET(_xlpm.x, Banbury!$AL$64:$AW$64, _xlpm.y, Banbury!$AL$70:$AW$78, _xlpm.z, Banbury!$AJ$70:$AJ$78, IF(_xlfn.XLOOKUP($C590,_xlfn.XLOOKUP(H$576,_xlpm.x,_xlpm.y,""),_xlpm.z,"Not Declared")="", "Name not recorded",  _xlfn.XLOOKUP($C590,_xlfn.XLOOKUP(H$576,_xlpm.x,_xlpm.y,""),_xlpm.z,"Not Declared")))</f>
        <v>Not Declared</v>
      </c>
      <c r="I590" s="729" t="str" cm="1">
        <f t="array" ref="I590">_xlfn.LET(_xlpm.x, Banbury!$AL$64:$AW$64, _xlpm.y, Banbury!$AL$70:$AW$78, _xlpm.z, Banbury!$AJ$70:$AJ$78, IF(_xlfn.XLOOKUP($C590,_xlfn.XLOOKUP(I$576,_xlpm.x,_xlpm.y,""),_xlpm.z,"Not Declared")="", "Name not recorded",  _xlfn.XLOOKUP($C590,_xlfn.XLOOKUP(I$576,_xlpm.x,_xlpm.y,""),_xlpm.z,"Not Declared")))</f>
        <v>Not Declared</v>
      </c>
      <c r="J590" s="729" t="str" cm="1">
        <f t="array" ref="J590">_xlfn.LET(_xlpm.x, Banbury!$AL$64:$AW$64, _xlpm.y, Banbury!$AL$70:$AW$78, _xlpm.z, Banbury!$AJ$70:$AJ$78, IF(_xlfn.XLOOKUP($C590,_xlfn.XLOOKUP(J$576,_xlpm.x,_xlpm.y,""),_xlpm.z,"Not Declared")="", "Name not recorded",  _xlfn.XLOOKUP($C590,_xlfn.XLOOKUP(J$576,_xlpm.x,_xlpm.y,""),_xlpm.z,"Not Declared")))</f>
        <v>Not Declared</v>
      </c>
      <c r="K590" s="729" t="str" cm="1">
        <f t="array" ref="K590">_xlfn.LET(_xlpm.x, Banbury!$AL$64:$AW$64, _xlpm.y, Banbury!$AL$70:$AW$78, _xlpm.z, Banbury!$AJ$70:$AJ$78, IF(_xlfn.XLOOKUP($C590,_xlfn.XLOOKUP(K$576,_xlpm.x,_xlpm.y,""),_xlpm.z,"Not Declared")="", "Name not recorded",  _xlfn.XLOOKUP($C590,_xlfn.XLOOKUP(K$576,_xlpm.x,_xlpm.y,""),_xlpm.z,"Not Declared")))</f>
        <v>Not Declared</v>
      </c>
      <c r="L590" s="729" t="str" cm="1">
        <f t="array" ref="L590">_xlfn.LET(_xlpm.x, Banbury!$AL$64:$AW$64, _xlpm.y, Banbury!$AL$70:$AW$78, _xlpm.z, Banbury!$AJ$70:$AJ$78, IF(_xlfn.XLOOKUP($C590,_xlfn.XLOOKUP(L$576,_xlpm.x,_xlpm.y,""),_xlpm.z,"Not Declared")="", "Name not recorded",  _xlfn.XLOOKUP($C590,_xlfn.XLOOKUP(L$576,_xlpm.x,_xlpm.y,""),_xlpm.z,"Not Declared")))</f>
        <v>Not Declared</v>
      </c>
      <c r="M590" s="729" t="str" cm="1">
        <f t="array" ref="M590">_xlfn.LET(_xlpm.x, Banbury!$AL$64:$AW$64, _xlpm.y, Banbury!$AL$70:$AW$78, _xlpm.z, Banbury!$AJ$70:$AJ$78, IF(_xlfn.XLOOKUP($C590,_xlfn.XLOOKUP(M$576,_xlpm.x,_xlpm.y,""),_xlpm.z,"Not Declared")="", "Name not recorded",  _xlfn.XLOOKUP($C590,_xlfn.XLOOKUP(M$576,_xlpm.x,_xlpm.y,""),_xlpm.z,"Not Declared")))</f>
        <v>Not Declared</v>
      </c>
      <c r="N590" s="729" t="str" cm="1">
        <f t="array" ref="N590">_xlfn.LET(_xlpm.x, Banbury!$AL$64:$AW$64, _xlpm.y, Banbury!$AL$70:$AW$78, _xlpm.z, Banbury!$AJ$70:$AJ$78, IF(_xlfn.XLOOKUP($C590,_xlfn.XLOOKUP(N$576,_xlpm.x,_xlpm.y,""),_xlpm.z,"Not Declared")="", "Name not recorded",  _xlfn.XLOOKUP($C590,_xlfn.XLOOKUP(N$576,_xlpm.x,_xlpm.y,""),_xlpm.z,"Not Declared")))</f>
        <v>Not Declared</v>
      </c>
      <c r="O590" s="729" t="str" cm="1">
        <f t="array" ref="O590">_xlfn.LET(_xlpm.x, Banbury!$AL$64:$AW$64, _xlpm.y, Banbury!$AL$70:$AW$78, _xlpm.z, Banbury!$AJ$70:$AJ$78, IF(_xlfn.XLOOKUP($C590,_xlfn.XLOOKUP(O$576,_xlpm.x,_xlpm.y,""),_xlpm.z,"Not Declared")="", "Name not recorded",  _xlfn.XLOOKUP($C590,_xlfn.XLOOKUP(O$576,_xlpm.x,_xlpm.y,""),_xlpm.z,"Not Declared")))</f>
        <v>Not Declared</v>
      </c>
      <c r="P590" s="3"/>
      <c r="Q590" s="3"/>
      <c r="R590" s="3"/>
      <c r="S590" s="3"/>
      <c r="T590" s="3"/>
      <c r="U590" s="3"/>
      <c r="V590" s="3"/>
      <c r="W590" s="3"/>
      <c r="X590" s="12"/>
      <c r="Z590" s="3"/>
      <c r="AA590" s="3"/>
      <c r="AB590" s="747"/>
      <c r="AC590" s="12"/>
      <c r="AD590" s="12"/>
      <c r="AE590" s="747"/>
      <c r="AF590" s="12"/>
      <c r="AG590" s="425"/>
      <c r="AH590" s="3"/>
      <c r="AI590" s="3"/>
      <c r="AJ590" s="747" t="str">
        <v>XX</v>
      </c>
      <c r="AK590" s="12" t="str">
        <v>Not Declared</v>
      </c>
      <c r="AL590" s="12" t="str">
        <v>Team Kennet</v>
      </c>
      <c r="AM590" s="747"/>
      <c r="AN590" s="12"/>
      <c r="AO590" s="425"/>
      <c r="AP590" s="3"/>
      <c r="AQ590" s="3"/>
      <c r="AR590" s="747" t="str">
        <v>BB</v>
      </c>
      <c r="AS590" s="12" t="str">
        <v>Not Declared</v>
      </c>
      <c r="AT590" s="12" t="str">
        <v>Bicester AC</v>
      </c>
      <c r="AU590" s="747"/>
      <c r="AV590" s="12"/>
      <c r="AW590" s="425"/>
      <c r="AX590" s="3"/>
      <c r="AY590" s="3"/>
      <c r="AZ590" s="747" t="str">
        <v>XX</v>
      </c>
      <c r="BA590" s="12" t="str">
        <v>Not Declared</v>
      </c>
      <c r="BB590" s="12" t="str">
        <v>Team Kennet</v>
      </c>
      <c r="BC590" s="747"/>
      <c r="BD590" s="12"/>
      <c r="BE590" s="425"/>
      <c r="BF590" s="3"/>
      <c r="BG590" s="3"/>
      <c r="BH590" s="747" t="str">
        <v>BB</v>
      </c>
      <c r="BI590" s="12" t="str">
        <v>Not Declared</v>
      </c>
      <c r="BJ590" s="12" t="str">
        <v>Bicester AC</v>
      </c>
      <c r="BK590" s="747"/>
      <c r="BL590" s="12"/>
      <c r="BM590" s="425"/>
      <c r="BN590" s="3"/>
      <c r="BO590" s="3"/>
      <c r="BP590" s="747" t="str">
        <v>BB</v>
      </c>
      <c r="BQ590" s="12" t="str">
        <v>Not Declared</v>
      </c>
      <c r="BR590" s="12" t="str">
        <v>Bicester AC</v>
      </c>
      <c r="BS590" s="747"/>
      <c r="BT590" s="12"/>
      <c r="BU590" s="425"/>
      <c r="BV590" s="3"/>
      <c r="BW590" s="3"/>
      <c r="BX590" s="747" t="str">
        <v>HH</v>
      </c>
      <c r="BY590" s="12" t="str">
        <v>Not Declared</v>
      </c>
      <c r="BZ590" s="12" t="str">
        <v>White Horse Harriers</v>
      </c>
      <c r="CA590" s="479"/>
      <c r="CB590" s="480"/>
      <c r="CC590" s="481"/>
      <c r="CD590" s="3"/>
      <c r="CE590" s="3"/>
      <c r="CF590" s="747" t="str">
        <v>BB</v>
      </c>
      <c r="CG590" s="12" t="str">
        <v>Not Declared</v>
      </c>
      <c r="CH590" s="12" t="str">
        <v>Bicester AC</v>
      </c>
      <c r="CI590" s="479"/>
      <c r="CJ590" s="480"/>
      <c r="CK590" s="481"/>
      <c r="CL590" s="3"/>
      <c r="CM590" s="3"/>
      <c r="CN590" s="747" t="str">
        <v>NN</v>
      </c>
      <c r="CO590" s="12" t="str">
        <v>Not Declared</v>
      </c>
      <c r="CP590" s="12" t="str">
        <v>Banbury Harriers AC</v>
      </c>
      <c r="CQ590" s="479"/>
      <c r="CR590" s="480"/>
      <c r="CS590" s="481"/>
      <c r="CT590" s="3"/>
      <c r="CU590" s="3"/>
      <c r="CV590" s="747" t="str">
        <v>WW</v>
      </c>
      <c r="CW590" s="12" t="str">
        <v>Not Declared</v>
      </c>
      <c r="CX590" s="12" t="str">
        <v>Witney Road Runners</v>
      </c>
      <c r="CY590" s="479"/>
      <c r="CZ590" s="480"/>
      <c r="DA590" s="481"/>
      <c r="DB590" s="3"/>
      <c r="DC590" s="3"/>
      <c r="DD590" s="747" t="str">
        <v>RR</v>
      </c>
      <c r="DE590" s="12" t="str">
        <v>Not Declared</v>
      </c>
      <c r="DF590" s="12" t="str">
        <v>Radley AC</v>
      </c>
      <c r="DG590" s="479"/>
      <c r="DH590" s="480"/>
      <c r="DI590" s="481"/>
      <c r="DJ590" s="3"/>
      <c r="DK590" s="3"/>
      <c r="DL590" s="747" t="str">
        <v>WW</v>
      </c>
      <c r="DM590" s="12" t="str">
        <v>Not Declared</v>
      </c>
      <c r="DN590" s="12" t="str">
        <v>Witney Road Runners</v>
      </c>
      <c r="DO590" s="479"/>
      <c r="DP590" s="480"/>
      <c r="DQ590" s="481"/>
      <c r="DR590" s="433"/>
      <c r="DS590" s="747" t="str" cm="1">
        <f t="array" ref="DS590">_xlfn.LET(_xlpm.a,_xlfn.XLOOKUP(1,('Number Allocation'!$C$6:$C$1483=DU590)*('Number Allocation'!$D$6:$D$1483=DV590),'Number Allocation'!$A$6:$A$1483,"..."),IF(_xlpm.a="","...",_xlpm.a))</f>
        <v>...</v>
      </c>
      <c r="DT590" s="747">
        <v>0</v>
      </c>
      <c r="DU590" s="12" t="str">
        <v>Not Declared, Not Declared, Not Declared, Not Declared</v>
      </c>
      <c r="DV590" s="12" t="str">
        <v>Banbury Harriers AC</v>
      </c>
      <c r="DW590" s="424"/>
      <c r="DX590" s="12"/>
      <c r="DY590" s="425"/>
      <c r="DZ590" s="15"/>
      <c r="EA590" s="15"/>
    </row>
    <row r="591" spans="1:131" s="359" customFormat="1" ht="21" customHeight="1">
      <c r="A591" s="358" t="str">
        <f t="shared" si="64"/>
        <v>Banbury Harriers AC</v>
      </c>
      <c r="B591" s="729"/>
      <c r="C591" s="729" t="s">
        <v>321</v>
      </c>
      <c r="D591" s="729" t="str" cm="1">
        <f t="array" ref="D591">_xlfn.LET(_xlpm.x, Banbury!$AL$64:$AW$64, _xlpm.y, Banbury!$AL$70:$AW$78, _xlpm.z, Banbury!$AJ$70:$AJ$78, IF(_xlfn.XLOOKUP($C591,_xlfn.XLOOKUP(D$576,_xlpm.x,_xlpm.y,""),_xlpm.z,"Not Declared")="", "Name not recorded",  _xlfn.XLOOKUP($C591,_xlfn.XLOOKUP(D$576,_xlpm.x,_xlpm.y,""),_xlpm.z,"Not Declared")))</f>
        <v>Not Declared</v>
      </c>
      <c r="E591" s="729" t="str" cm="1">
        <f t="array" ref="E591">_xlfn.LET(_xlpm.x, Banbury!$AL$64:$AW$64, _xlpm.y, Banbury!$AL$70:$AW$78, _xlpm.z, Banbury!$AJ$70:$AJ$78, IF(_xlfn.XLOOKUP($C591,_xlfn.XLOOKUP(E$576,_xlpm.x,_xlpm.y,""),_xlpm.z,"Not Declared")="", "Name not recorded",  _xlfn.XLOOKUP($C591,_xlfn.XLOOKUP(E$576,_xlpm.x,_xlpm.y,""),_xlpm.z,"Not Declared")))</f>
        <v>Not Declared</v>
      </c>
      <c r="F591" s="732" t="str" cm="1">
        <f t="array" ref="F591">_xlfn.LET(_xlpm.x, Banbury!$AL$64:$AW$64, _xlpm.y, Banbury!$AL$70:$AW$78, _xlpm.z, Banbury!$AJ$70:$AJ$78, IF(_xlfn.XLOOKUP($C591,_xlfn.XLOOKUP(F$576,_xlpm.x,_xlpm.y,""),_xlpm.z,"Not Declared")="", "Name not recorded",  _xlfn.XLOOKUP($C591,_xlfn.XLOOKUP(F$576,_xlpm.x,_xlpm.y,""),_xlpm.z,"Not Declared")))</f>
        <v>Not Declared</v>
      </c>
      <c r="G591" s="729" t="str" cm="1">
        <f t="array" ref="G591">_xlfn.LET(_xlpm.x, Banbury!$AL$64:$AW$64, _xlpm.y, Banbury!$AL$70:$AW$78, _xlpm.z, Banbury!$AJ$70:$AJ$78, IF(_xlfn.XLOOKUP($C591,_xlfn.XLOOKUP(G$576,_xlpm.x,_xlpm.y,""),_xlpm.z,"Not Declared")="", "Name not recorded",  _xlfn.XLOOKUP($C591,_xlfn.XLOOKUP(G$576,_xlpm.x,_xlpm.y,""),_xlpm.z,"Not Declared")))</f>
        <v>Not Declared</v>
      </c>
      <c r="H591" s="729" t="str" cm="1">
        <f t="array" ref="H591">_xlfn.LET(_xlpm.x, Banbury!$AL$64:$AW$64, _xlpm.y, Banbury!$AL$70:$AW$78, _xlpm.z, Banbury!$AJ$70:$AJ$78, IF(_xlfn.XLOOKUP($C591,_xlfn.XLOOKUP(H$576,_xlpm.x,_xlpm.y,""),_xlpm.z,"Not Declared")="", "Name not recorded",  _xlfn.XLOOKUP($C591,_xlfn.XLOOKUP(H$576,_xlpm.x,_xlpm.y,""),_xlpm.z,"Not Declared")))</f>
        <v>Not Declared</v>
      </c>
      <c r="I591" s="729" t="str" cm="1">
        <f t="array" ref="I591">_xlfn.LET(_xlpm.x, Banbury!$AL$64:$AW$64, _xlpm.y, Banbury!$AL$70:$AW$78, _xlpm.z, Banbury!$AJ$70:$AJ$78, IF(_xlfn.XLOOKUP($C591,_xlfn.XLOOKUP(I$576,_xlpm.x,_xlpm.y,""),_xlpm.z,"Not Declared")="", "Name not recorded",  _xlfn.XLOOKUP($C591,_xlfn.XLOOKUP(I$576,_xlpm.x,_xlpm.y,""),_xlpm.z,"Not Declared")))</f>
        <v>Not Declared</v>
      </c>
      <c r="J591" s="729" t="str" cm="1">
        <f t="array" ref="J591">_xlfn.LET(_xlpm.x, Banbury!$AL$64:$AW$64, _xlpm.y, Banbury!$AL$70:$AW$78, _xlpm.z, Banbury!$AJ$70:$AJ$78, IF(_xlfn.XLOOKUP($C591,_xlfn.XLOOKUP(J$576,_xlpm.x,_xlpm.y,""),_xlpm.z,"Not Declared")="", "Name not recorded",  _xlfn.XLOOKUP($C591,_xlfn.XLOOKUP(J$576,_xlpm.x,_xlpm.y,""),_xlpm.z,"Not Declared")))</f>
        <v>Not Declared</v>
      </c>
      <c r="K591" s="729" t="str" cm="1">
        <f t="array" ref="K591">_xlfn.LET(_xlpm.x, Banbury!$AL$64:$AW$64, _xlpm.y, Banbury!$AL$70:$AW$78, _xlpm.z, Banbury!$AJ$70:$AJ$78, IF(_xlfn.XLOOKUP($C591,_xlfn.XLOOKUP(K$576,_xlpm.x,_xlpm.y,""),_xlpm.z,"Not Declared")="", "Name not recorded",  _xlfn.XLOOKUP($C591,_xlfn.XLOOKUP(K$576,_xlpm.x,_xlpm.y,""),_xlpm.z,"Not Declared")))</f>
        <v>Not Declared</v>
      </c>
      <c r="L591" s="729" t="str" cm="1">
        <f t="array" ref="L591">_xlfn.LET(_xlpm.x, Banbury!$AL$64:$AW$64, _xlpm.y, Banbury!$AL$70:$AW$78, _xlpm.z, Banbury!$AJ$70:$AJ$78, IF(_xlfn.XLOOKUP($C591,_xlfn.XLOOKUP(L$576,_xlpm.x,_xlpm.y,""),_xlpm.z,"Not Declared")="", "Name not recorded",  _xlfn.XLOOKUP($C591,_xlfn.XLOOKUP(L$576,_xlpm.x,_xlpm.y,""),_xlpm.z,"Not Declared")))</f>
        <v>Not Declared</v>
      </c>
      <c r="M591" s="729" t="str" cm="1">
        <f t="array" ref="M591">_xlfn.LET(_xlpm.x, Banbury!$AL$64:$AW$64, _xlpm.y, Banbury!$AL$70:$AW$78, _xlpm.z, Banbury!$AJ$70:$AJ$78, IF(_xlfn.XLOOKUP($C591,_xlfn.XLOOKUP(M$576,_xlpm.x,_xlpm.y,""),_xlpm.z,"Not Declared")="", "Name not recorded",  _xlfn.XLOOKUP($C591,_xlfn.XLOOKUP(M$576,_xlpm.x,_xlpm.y,""),_xlpm.z,"Not Declared")))</f>
        <v>Not Declared</v>
      </c>
      <c r="N591" s="729" t="str" cm="1">
        <f t="array" ref="N591">_xlfn.LET(_xlpm.x, Banbury!$AL$64:$AW$64, _xlpm.y, Banbury!$AL$70:$AW$78, _xlpm.z, Banbury!$AJ$70:$AJ$78, IF(_xlfn.XLOOKUP($C591,_xlfn.XLOOKUP(N$576,_xlpm.x,_xlpm.y,""),_xlpm.z,"Not Declared")="", "Name not recorded",  _xlfn.XLOOKUP($C591,_xlfn.XLOOKUP(N$576,_xlpm.x,_xlpm.y,""),_xlpm.z,"Not Declared")))</f>
        <v>Not Declared</v>
      </c>
      <c r="O591" s="729" t="str" cm="1">
        <f t="array" ref="O591">_xlfn.LET(_xlpm.x, Banbury!$AL$64:$AW$64, _xlpm.y, Banbury!$AL$70:$AW$78, _xlpm.z, Banbury!$AJ$70:$AJ$78, IF(_xlfn.XLOOKUP($C591,_xlfn.XLOOKUP(O$576,_xlpm.x,_xlpm.y,""),_xlpm.z,"Not Declared")="", "Name not recorded",  _xlfn.XLOOKUP($C591,_xlfn.XLOOKUP(O$576,_xlpm.x,_xlpm.y,""),_xlpm.z,"Not Declared")))</f>
        <v>Not Declared</v>
      </c>
      <c r="P591" s="3"/>
      <c r="Q591" s="3"/>
      <c r="R591" s="3"/>
      <c r="S591" s="3"/>
      <c r="T591" s="3"/>
      <c r="U591" s="3"/>
      <c r="V591" s="3"/>
      <c r="W591" s="3"/>
      <c r="X591" s="12"/>
      <c r="Y591" s="89"/>
      <c r="Z591" s="3"/>
      <c r="AA591" s="3"/>
      <c r="AB591" s="747"/>
      <c r="AC591" s="12"/>
      <c r="AD591" s="12"/>
      <c r="AE591" s="747"/>
      <c r="AF591" s="12"/>
      <c r="AG591" s="425"/>
      <c r="AH591" s="3"/>
      <c r="AI591" s="3"/>
      <c r="AJ591" s="747" t="str">
        <v>OO</v>
      </c>
      <c r="AK591" s="12" t="str">
        <v>Not Declared</v>
      </c>
      <c r="AL591" s="12" t="str">
        <v>Oxford City AC</v>
      </c>
      <c r="AM591" s="747"/>
      <c r="AN591" s="12"/>
      <c r="AO591" s="425"/>
      <c r="AP591" s="3"/>
      <c r="AQ591" s="3"/>
      <c r="AR591" s="747" t="str">
        <v>OO</v>
      </c>
      <c r="AS591" s="12" t="str">
        <v>Not Declared</v>
      </c>
      <c r="AT591" s="12" t="str">
        <v>Oxford City AC</v>
      </c>
      <c r="AU591" s="747"/>
      <c r="AV591" s="12"/>
      <c r="AW591" s="425"/>
      <c r="AX591" s="3"/>
      <c r="AY591" s="3"/>
      <c r="AZ591" s="747" t="str">
        <v>NN</v>
      </c>
      <c r="BA591" s="12" t="str">
        <v>Not Declared</v>
      </c>
      <c r="BB591" s="12" t="str">
        <v>Banbury Harriers AC</v>
      </c>
      <c r="BC591" s="747"/>
      <c r="BD591" s="12"/>
      <c r="BE591" s="425"/>
      <c r="BF591" s="3"/>
      <c r="BG591" s="3"/>
      <c r="BH591" s="747" t="str">
        <v>NN</v>
      </c>
      <c r="BI591" s="12" t="str">
        <v>Not Declared</v>
      </c>
      <c r="BJ591" s="12" t="str">
        <v>Banbury Harriers AC</v>
      </c>
      <c r="BK591" s="747"/>
      <c r="BL591" s="12"/>
      <c r="BM591" s="425"/>
      <c r="BN591" s="3"/>
      <c r="BO591" s="3"/>
      <c r="BP591" s="747" t="str">
        <v>RR</v>
      </c>
      <c r="BQ591" s="12" t="str">
        <v>Not Declared</v>
      </c>
      <c r="BR591" s="12" t="str">
        <v>Radley AC</v>
      </c>
      <c r="BS591" s="747"/>
      <c r="BT591" s="12"/>
      <c r="BU591" s="425"/>
      <c r="BV591" s="3"/>
      <c r="BW591" s="3"/>
      <c r="BX591" s="747" t="str">
        <v>AA</v>
      </c>
      <c r="BY591" s="12" t="str">
        <v>Not Declared</v>
      </c>
      <c r="BZ591" s="12" t="str">
        <v>Abingdon AC</v>
      </c>
      <c r="CA591" s="479"/>
      <c r="CB591" s="480"/>
      <c r="CC591" s="481"/>
      <c r="CD591" s="3"/>
      <c r="CE591" s="3"/>
      <c r="CF591" s="747" t="str">
        <v>WW</v>
      </c>
      <c r="CG591" s="12" t="str">
        <v>Not Declared</v>
      </c>
      <c r="CH591" s="12" t="str">
        <v>Witney Road Runners</v>
      </c>
      <c r="CI591" s="479"/>
      <c r="CJ591" s="480"/>
      <c r="CK591" s="481"/>
      <c r="CL591" s="3"/>
      <c r="CM591" s="3"/>
      <c r="CN591" s="747" t="str">
        <v>OO</v>
      </c>
      <c r="CO591" s="12" t="str">
        <v>Not Declared</v>
      </c>
      <c r="CP591" s="12" t="str">
        <v>Oxford City AC</v>
      </c>
      <c r="CQ591" s="479"/>
      <c r="CR591" s="480"/>
      <c r="CS591" s="481"/>
      <c r="CT591" s="3"/>
      <c r="CU591" s="3"/>
      <c r="CV591" s="747" t="str">
        <v>OO</v>
      </c>
      <c r="CW591" s="12" t="str">
        <v>Not Declared</v>
      </c>
      <c r="CX591" s="12" t="str">
        <v>Oxford City AC</v>
      </c>
      <c r="CY591" s="479"/>
      <c r="CZ591" s="480"/>
      <c r="DA591" s="481"/>
      <c r="DB591" s="3"/>
      <c r="DC591" s="3"/>
      <c r="DD591" s="747" t="str">
        <v>HH</v>
      </c>
      <c r="DE591" s="12" t="str">
        <v>Not Declared</v>
      </c>
      <c r="DF591" s="12" t="str">
        <v>White Horse Harriers</v>
      </c>
      <c r="DG591" s="479"/>
      <c r="DH591" s="480"/>
      <c r="DI591" s="481"/>
      <c r="DJ591" s="3"/>
      <c r="DK591" s="3"/>
      <c r="DL591" s="747" t="str">
        <v>XX</v>
      </c>
      <c r="DM591" s="12" t="str">
        <v>Not Declared</v>
      </c>
      <c r="DN591" s="12" t="str">
        <v>Team Kennet</v>
      </c>
      <c r="DO591" s="479"/>
      <c r="DP591" s="480"/>
      <c r="DQ591" s="481"/>
      <c r="DR591" s="433"/>
      <c r="DS591" s="747" t="str" cm="1">
        <f t="array" ref="DS591">_xlfn.LET(_xlpm.a,_xlfn.XLOOKUP(1,('Number Allocation'!$C$6:$C$1483=DU591)*('Number Allocation'!$D$6:$D$1483=DV591),'Number Allocation'!$A$6:$A$1483,"..."),IF(_xlpm.a="","...",_xlpm.a))</f>
        <v>...</v>
      </c>
      <c r="DT591" s="747">
        <v>0</v>
      </c>
      <c r="DU591" s="12" t="str">
        <v>Not Declared, Not Declared, Not Declared, Not Declared</v>
      </c>
      <c r="DV591" s="12" t="str">
        <v>Witney Road Runners</v>
      </c>
      <c r="DW591" s="424"/>
      <c r="DX591" s="12"/>
      <c r="DY591" s="425"/>
      <c r="DZ591" s="15"/>
      <c r="EA591" s="15"/>
    </row>
    <row r="592" spans="1:131" s="359" customFormat="1" ht="21" customHeight="1">
      <c r="A592" s="358" t="str">
        <f t="shared" si="64"/>
        <v>Banbury Harriers AC</v>
      </c>
      <c r="B592" s="729"/>
      <c r="C592" s="729" t="s">
        <v>322</v>
      </c>
      <c r="D592" s="729" t="str" cm="1">
        <f t="array" ref="D592">_xlfn.LET(_xlpm.x, Banbury!$AL$64:$AW$64, _xlpm.y, Banbury!$AL$70:$AW$78, _xlpm.z, Banbury!$AJ$70:$AJ$78, IF(_xlfn.XLOOKUP($C592,_xlfn.XLOOKUP(D$576,_xlpm.x,_xlpm.y,""),_xlpm.z,"Not Declared")="", "Name not recorded",  _xlfn.XLOOKUP($C592,_xlfn.XLOOKUP(D$576,_xlpm.x,_xlpm.y,""),_xlpm.z,"Not Declared")))</f>
        <v>Not Declared</v>
      </c>
      <c r="E592" s="729" t="str" cm="1">
        <f t="array" ref="E592">_xlfn.LET(_xlpm.x, Banbury!$AL$64:$AW$64, _xlpm.y, Banbury!$AL$70:$AW$78, _xlpm.z, Banbury!$AJ$70:$AJ$78, IF(_xlfn.XLOOKUP($C592,_xlfn.XLOOKUP(E$576,_xlpm.x,_xlpm.y,""),_xlpm.z,"Not Declared")="", "Name not recorded",  _xlfn.XLOOKUP($C592,_xlfn.XLOOKUP(E$576,_xlpm.x,_xlpm.y,""),_xlpm.z,"Not Declared")))</f>
        <v>Not Declared</v>
      </c>
      <c r="F592" s="732" t="str" cm="1">
        <f t="array" ref="F592">_xlfn.LET(_xlpm.x, Banbury!$AL$64:$AW$64, _xlpm.y, Banbury!$AL$70:$AW$78, _xlpm.z, Banbury!$AJ$70:$AJ$78, IF(_xlfn.XLOOKUP($C592,_xlfn.XLOOKUP(F$576,_xlpm.x,_xlpm.y,""),_xlpm.z,"Not Declared")="", "Name not recorded",  _xlfn.XLOOKUP($C592,_xlfn.XLOOKUP(F$576,_xlpm.x,_xlpm.y,""),_xlpm.z,"Not Declared")))</f>
        <v>Not Declared</v>
      </c>
      <c r="G592" s="729" t="str" cm="1">
        <f t="array" ref="G592">_xlfn.LET(_xlpm.x, Banbury!$AL$64:$AW$64, _xlpm.y, Banbury!$AL$70:$AW$78, _xlpm.z, Banbury!$AJ$70:$AJ$78, IF(_xlfn.XLOOKUP($C592,_xlfn.XLOOKUP(G$576,_xlpm.x,_xlpm.y,""),_xlpm.z,"Not Declared")="", "Name not recorded",  _xlfn.XLOOKUP($C592,_xlfn.XLOOKUP(G$576,_xlpm.x,_xlpm.y,""),_xlpm.z,"Not Declared")))</f>
        <v>Not Declared</v>
      </c>
      <c r="H592" s="729" t="str" cm="1">
        <f t="array" ref="H592">_xlfn.LET(_xlpm.x, Banbury!$AL$64:$AW$64, _xlpm.y, Banbury!$AL$70:$AW$78, _xlpm.z, Banbury!$AJ$70:$AJ$78, IF(_xlfn.XLOOKUP($C592,_xlfn.XLOOKUP(H$576,_xlpm.x,_xlpm.y,""),_xlpm.z,"Not Declared")="", "Name not recorded",  _xlfn.XLOOKUP($C592,_xlfn.XLOOKUP(H$576,_xlpm.x,_xlpm.y,""),_xlpm.z,"Not Declared")))</f>
        <v>Not Declared</v>
      </c>
      <c r="I592" s="729" t="str" cm="1">
        <f t="array" ref="I592">_xlfn.LET(_xlpm.x, Banbury!$AL$64:$AW$64, _xlpm.y, Banbury!$AL$70:$AW$78, _xlpm.z, Banbury!$AJ$70:$AJ$78, IF(_xlfn.XLOOKUP($C592,_xlfn.XLOOKUP(I$576,_xlpm.x,_xlpm.y,""),_xlpm.z,"Not Declared")="", "Name not recorded",  _xlfn.XLOOKUP($C592,_xlfn.XLOOKUP(I$576,_xlpm.x,_xlpm.y,""),_xlpm.z,"Not Declared")))</f>
        <v>Not Declared</v>
      </c>
      <c r="J592" s="729" t="str" cm="1">
        <f t="array" ref="J592">_xlfn.LET(_xlpm.x, Banbury!$AL$64:$AW$64, _xlpm.y, Banbury!$AL$70:$AW$78, _xlpm.z, Banbury!$AJ$70:$AJ$78, IF(_xlfn.XLOOKUP($C592,_xlfn.XLOOKUP(J$576,_xlpm.x,_xlpm.y,""),_xlpm.z,"Not Declared")="", "Name not recorded",  _xlfn.XLOOKUP($C592,_xlfn.XLOOKUP(J$576,_xlpm.x,_xlpm.y,""),_xlpm.z,"Not Declared")))</f>
        <v>Not Declared</v>
      </c>
      <c r="K592" s="729" t="str" cm="1">
        <f t="array" ref="K592">_xlfn.LET(_xlpm.x, Banbury!$AL$64:$AW$64, _xlpm.y, Banbury!$AL$70:$AW$78, _xlpm.z, Banbury!$AJ$70:$AJ$78, IF(_xlfn.XLOOKUP($C592,_xlfn.XLOOKUP(K$576,_xlpm.x,_xlpm.y,""),_xlpm.z,"Not Declared")="", "Name not recorded",  _xlfn.XLOOKUP($C592,_xlfn.XLOOKUP(K$576,_xlpm.x,_xlpm.y,""),_xlpm.z,"Not Declared")))</f>
        <v>Not Declared</v>
      </c>
      <c r="L592" s="729" t="str" cm="1">
        <f t="array" ref="L592">_xlfn.LET(_xlpm.x, Banbury!$AL$64:$AW$64, _xlpm.y, Banbury!$AL$70:$AW$78, _xlpm.z, Banbury!$AJ$70:$AJ$78, IF(_xlfn.XLOOKUP($C592,_xlfn.XLOOKUP(L$576,_xlpm.x,_xlpm.y,""),_xlpm.z,"Not Declared")="", "Name not recorded",  _xlfn.XLOOKUP($C592,_xlfn.XLOOKUP(L$576,_xlpm.x,_xlpm.y,""),_xlpm.z,"Not Declared")))</f>
        <v>Not Declared</v>
      </c>
      <c r="M592" s="729" t="str" cm="1">
        <f t="array" ref="M592">_xlfn.LET(_xlpm.x, Banbury!$AL$64:$AW$64, _xlpm.y, Banbury!$AL$70:$AW$78, _xlpm.z, Banbury!$AJ$70:$AJ$78, IF(_xlfn.XLOOKUP($C592,_xlfn.XLOOKUP(M$576,_xlpm.x,_xlpm.y,""),_xlpm.z,"Not Declared")="", "Name not recorded",  _xlfn.XLOOKUP($C592,_xlfn.XLOOKUP(M$576,_xlpm.x,_xlpm.y,""),_xlpm.z,"Not Declared")))</f>
        <v>Not Declared</v>
      </c>
      <c r="N592" s="729" t="str" cm="1">
        <f t="array" ref="N592">_xlfn.LET(_xlpm.x, Banbury!$AL$64:$AW$64, _xlpm.y, Banbury!$AL$70:$AW$78, _xlpm.z, Banbury!$AJ$70:$AJ$78, IF(_xlfn.XLOOKUP($C592,_xlfn.XLOOKUP(N$576,_xlpm.x,_xlpm.y,""),_xlpm.z,"Not Declared")="", "Name not recorded",  _xlfn.XLOOKUP($C592,_xlfn.XLOOKUP(N$576,_xlpm.x,_xlpm.y,""),_xlpm.z,"Not Declared")))</f>
        <v>Not Declared</v>
      </c>
      <c r="O592" s="729" t="str" cm="1">
        <f t="array" ref="O592">_xlfn.LET(_xlpm.x, Banbury!$AL$64:$AW$64, _xlpm.y, Banbury!$AL$70:$AW$78, _xlpm.z, Banbury!$AJ$70:$AJ$78, IF(_xlfn.XLOOKUP($C592,_xlfn.XLOOKUP(O$576,_xlpm.x,_xlpm.y,""),_xlpm.z,"Not Declared")="", "Name not recorded",  _xlfn.XLOOKUP($C592,_xlfn.XLOOKUP(O$576,_xlpm.x,_xlpm.y,""),_xlpm.z,"Not Declared")))</f>
        <v>Not Declared</v>
      </c>
      <c r="P592" s="3"/>
      <c r="Q592" s="3"/>
      <c r="R592" s="3"/>
      <c r="S592" s="3"/>
      <c r="T592" s="3"/>
      <c r="U592" s="3"/>
      <c r="V592" s="3"/>
      <c r="W592" s="3"/>
      <c r="X592" s="3"/>
      <c r="Y592" s="89"/>
      <c r="Z592" s="3"/>
      <c r="AA592" s="3"/>
      <c r="AB592" s="747"/>
      <c r="AC592" s="12"/>
      <c r="AD592" s="12"/>
      <c r="AE592" s="747"/>
      <c r="AF592" s="12"/>
      <c r="AG592" s="425"/>
      <c r="AH592" s="3"/>
      <c r="AI592" s="3"/>
      <c r="AJ592" s="747" t="str">
        <v>HH</v>
      </c>
      <c r="AK592" s="12" t="str">
        <v>Not Declared</v>
      </c>
      <c r="AL592" s="12" t="str">
        <v>White Horse Harriers</v>
      </c>
      <c r="AM592" s="747"/>
      <c r="AN592" s="12"/>
      <c r="AO592" s="425"/>
      <c r="AP592" s="3"/>
      <c r="AQ592" s="3"/>
      <c r="AR592" s="747" t="str">
        <v>XX</v>
      </c>
      <c r="AS592" s="12" t="str">
        <v>Not Declared</v>
      </c>
      <c r="AT592" s="12" t="str">
        <v>Team Kennet</v>
      </c>
      <c r="AU592" s="747"/>
      <c r="AV592" s="12"/>
      <c r="AW592" s="425"/>
      <c r="AX592" s="3"/>
      <c r="AY592" s="3"/>
      <c r="AZ592" s="747" t="str">
        <v>AA</v>
      </c>
      <c r="BA592" s="12" t="str">
        <v>Not Declared</v>
      </c>
      <c r="BB592" s="12" t="str">
        <v>Abingdon AC</v>
      </c>
      <c r="BC592" s="747"/>
      <c r="BD592" s="12"/>
      <c r="BE592" s="425"/>
      <c r="BF592" s="3"/>
      <c r="BG592" s="3"/>
      <c r="BH592" s="747" t="str">
        <v>RR</v>
      </c>
      <c r="BI592" s="12" t="str">
        <v>Not Declared</v>
      </c>
      <c r="BJ592" s="12" t="str">
        <v>Radley AC</v>
      </c>
      <c r="BK592" s="747"/>
      <c r="BL592" s="12"/>
      <c r="BM592" s="425"/>
      <c r="BN592" s="3"/>
      <c r="BO592" s="3"/>
      <c r="BP592" s="747" t="str">
        <v>XX</v>
      </c>
      <c r="BQ592" s="12" t="str">
        <v>Not Declared</v>
      </c>
      <c r="BR592" s="12" t="str">
        <v>Team Kennet</v>
      </c>
      <c r="BS592" s="747"/>
      <c r="BT592" s="12"/>
      <c r="BU592" s="425"/>
      <c r="BV592" s="3"/>
      <c r="BW592" s="3"/>
      <c r="BX592" s="747" t="str">
        <v>BB</v>
      </c>
      <c r="BY592" s="12" t="str">
        <v>Not Declared</v>
      </c>
      <c r="BZ592" s="12" t="str">
        <v>Bicester AC</v>
      </c>
      <c r="CA592" s="479"/>
      <c r="CB592" s="480"/>
      <c r="CC592" s="481"/>
      <c r="CD592" s="3"/>
      <c r="CE592" s="3"/>
      <c r="CF592" s="747" t="str">
        <v>HH</v>
      </c>
      <c r="CG592" s="12" t="str">
        <v>Not Declared</v>
      </c>
      <c r="CH592" s="12" t="str">
        <v>White Horse Harriers</v>
      </c>
      <c r="CI592" s="479"/>
      <c r="CJ592" s="480"/>
      <c r="CK592" s="481"/>
      <c r="CL592" s="3"/>
      <c r="CM592" s="3"/>
      <c r="CN592" s="747" t="str">
        <v>HH</v>
      </c>
      <c r="CO592" s="12" t="str">
        <v>Not Declared</v>
      </c>
      <c r="CP592" s="12" t="str">
        <v>White Horse Harriers</v>
      </c>
      <c r="CQ592" s="479"/>
      <c r="CR592" s="480"/>
      <c r="CS592" s="481"/>
      <c r="CT592" s="3"/>
      <c r="CU592" s="3"/>
      <c r="CV592" s="747" t="str">
        <v>NN</v>
      </c>
      <c r="CW592" s="12" t="str">
        <v>Not Declared</v>
      </c>
      <c r="CX592" s="12" t="str">
        <v>Banbury Harriers AC</v>
      </c>
      <c r="CY592" s="479"/>
      <c r="CZ592" s="480"/>
      <c r="DA592" s="481"/>
      <c r="DB592" s="3"/>
      <c r="DC592" s="3"/>
      <c r="DD592" s="747" t="str">
        <v>NN</v>
      </c>
      <c r="DE592" s="12" t="str">
        <v>Not Declared</v>
      </c>
      <c r="DF592" s="12" t="str">
        <v>Banbury Harriers AC</v>
      </c>
      <c r="DG592" s="479"/>
      <c r="DH592" s="480"/>
      <c r="DI592" s="481"/>
      <c r="DJ592" s="3"/>
      <c r="DK592" s="3"/>
      <c r="DL592" s="747" t="str">
        <v>RR</v>
      </c>
      <c r="DM592" s="12" t="str">
        <v>Not Declared</v>
      </c>
      <c r="DN592" s="12" t="str">
        <v>Radley AC</v>
      </c>
      <c r="DO592" s="479"/>
      <c r="DP592" s="480"/>
      <c r="DQ592" s="481"/>
      <c r="DR592" s="433"/>
      <c r="DS592" s="749" t="str" cm="1">
        <f t="array" ref="DS592">_xlfn.LET(_xlpm.a,_xlfn.XLOOKUP(1,('Number Allocation'!$C$6:$C$1483=DU592)*('Number Allocation'!$D$6:$D$1483=DV592),'Number Allocation'!$A$6:$A$1483,"..."),IF(_xlpm.a="","...",_xlpm.a))</f>
        <v>...</v>
      </c>
      <c r="DT592" s="749">
        <v>0</v>
      </c>
      <c r="DU592" s="427" t="str">
        <v>Not Declared, Not Declared, Not Declared, Not Declared</v>
      </c>
      <c r="DV592" s="427" t="str">
        <v>Team Kennet</v>
      </c>
      <c r="DW592" s="424"/>
      <c r="DX592" s="12"/>
      <c r="DY592" s="425"/>
      <c r="DZ592" s="15"/>
      <c r="EA592" s="15"/>
    </row>
    <row r="593" spans="1:131" s="359" customFormat="1" ht="21" customHeight="1">
      <c r="A593" s="358" t="str">
        <f t="shared" si="64"/>
        <v>Banbury Harriers AC</v>
      </c>
      <c r="B593" s="729"/>
      <c r="C593" s="729" t="s">
        <v>323</v>
      </c>
      <c r="D593" s="729" t="str" cm="1">
        <f t="array" ref="D593">_xlfn.LET(_xlpm.x, Banbury!$AL$64:$AW$64, _xlpm.y, Banbury!$AL$70:$AW$78, _xlpm.z, Banbury!$AJ$70:$AJ$78, IF(_xlfn.XLOOKUP($C593,_xlfn.XLOOKUP(D$576,_xlpm.x,_xlpm.y,""),_xlpm.z,"Not Declared")="", "Name not recorded",  _xlfn.XLOOKUP($C593,_xlfn.XLOOKUP(D$576,_xlpm.x,_xlpm.y,""),_xlpm.z,"Not Declared")))</f>
        <v>Not Declared</v>
      </c>
      <c r="E593" s="729" t="str" cm="1">
        <f t="array" ref="E593">_xlfn.LET(_xlpm.x, Banbury!$AL$64:$AW$64, _xlpm.y, Banbury!$AL$70:$AW$78, _xlpm.z, Banbury!$AJ$70:$AJ$78, IF(_xlfn.XLOOKUP($C593,_xlfn.XLOOKUP(E$576,_xlpm.x,_xlpm.y,""),_xlpm.z,"Not Declared")="", "Name not recorded",  _xlfn.XLOOKUP($C593,_xlfn.XLOOKUP(E$576,_xlpm.x,_xlpm.y,""),_xlpm.z,"Not Declared")))</f>
        <v>Not Declared</v>
      </c>
      <c r="F593" s="732" t="str" cm="1">
        <f t="array" ref="F593">_xlfn.LET(_xlpm.x, Banbury!$AL$64:$AW$64, _xlpm.y, Banbury!$AL$70:$AW$78, _xlpm.z, Banbury!$AJ$70:$AJ$78, IF(_xlfn.XLOOKUP($C593,_xlfn.XLOOKUP(F$576,_xlpm.x,_xlpm.y,""),_xlpm.z,"Not Declared")="", "Name not recorded",  _xlfn.XLOOKUP($C593,_xlfn.XLOOKUP(F$576,_xlpm.x,_xlpm.y,""),_xlpm.z,"Not Declared")))</f>
        <v>Not Declared</v>
      </c>
      <c r="G593" s="729" t="str" cm="1">
        <f t="array" ref="G593">_xlfn.LET(_xlpm.x, Banbury!$AL$64:$AW$64, _xlpm.y, Banbury!$AL$70:$AW$78, _xlpm.z, Banbury!$AJ$70:$AJ$78, IF(_xlfn.XLOOKUP($C593,_xlfn.XLOOKUP(G$576,_xlpm.x,_xlpm.y,""),_xlpm.z,"Not Declared")="", "Name not recorded",  _xlfn.XLOOKUP($C593,_xlfn.XLOOKUP(G$576,_xlpm.x,_xlpm.y,""),_xlpm.z,"Not Declared")))</f>
        <v>Not Declared</v>
      </c>
      <c r="H593" s="729" t="str" cm="1">
        <f t="array" ref="H593">_xlfn.LET(_xlpm.x, Banbury!$AL$64:$AW$64, _xlpm.y, Banbury!$AL$70:$AW$78, _xlpm.z, Banbury!$AJ$70:$AJ$78, IF(_xlfn.XLOOKUP($C593,_xlfn.XLOOKUP(H$576,_xlpm.x,_xlpm.y,""),_xlpm.z,"Not Declared")="", "Name not recorded",  _xlfn.XLOOKUP($C593,_xlfn.XLOOKUP(H$576,_xlpm.x,_xlpm.y,""),_xlpm.z,"Not Declared")))</f>
        <v>Not Declared</v>
      </c>
      <c r="I593" s="729" t="str" cm="1">
        <f t="array" ref="I593">_xlfn.LET(_xlpm.x, Banbury!$AL$64:$AW$64, _xlpm.y, Banbury!$AL$70:$AW$78, _xlpm.z, Banbury!$AJ$70:$AJ$78, IF(_xlfn.XLOOKUP($C593,_xlfn.XLOOKUP(I$576,_xlpm.x,_xlpm.y,""),_xlpm.z,"Not Declared")="", "Name not recorded",  _xlfn.XLOOKUP($C593,_xlfn.XLOOKUP(I$576,_xlpm.x,_xlpm.y,""),_xlpm.z,"Not Declared")))</f>
        <v>Not Declared</v>
      </c>
      <c r="J593" s="729" t="str" cm="1">
        <f t="array" ref="J593">_xlfn.LET(_xlpm.x, Banbury!$AL$64:$AW$64, _xlpm.y, Banbury!$AL$70:$AW$78, _xlpm.z, Banbury!$AJ$70:$AJ$78, IF(_xlfn.XLOOKUP($C593,_xlfn.XLOOKUP(J$576,_xlpm.x,_xlpm.y,""),_xlpm.z,"Not Declared")="", "Name not recorded",  _xlfn.XLOOKUP($C593,_xlfn.XLOOKUP(J$576,_xlpm.x,_xlpm.y,""),_xlpm.z,"Not Declared")))</f>
        <v>Not Declared</v>
      </c>
      <c r="K593" s="729" t="str" cm="1">
        <f t="array" ref="K593">_xlfn.LET(_xlpm.x, Banbury!$AL$64:$AW$64, _xlpm.y, Banbury!$AL$70:$AW$78, _xlpm.z, Banbury!$AJ$70:$AJ$78, IF(_xlfn.XLOOKUP($C593,_xlfn.XLOOKUP(K$576,_xlpm.x,_xlpm.y,""),_xlpm.z,"Not Declared")="", "Name not recorded",  _xlfn.XLOOKUP($C593,_xlfn.XLOOKUP(K$576,_xlpm.x,_xlpm.y,""),_xlpm.z,"Not Declared")))</f>
        <v>Not Declared</v>
      </c>
      <c r="L593" s="729" t="str" cm="1">
        <f t="array" ref="L593">_xlfn.LET(_xlpm.x, Banbury!$AL$64:$AW$64, _xlpm.y, Banbury!$AL$70:$AW$78, _xlpm.z, Banbury!$AJ$70:$AJ$78, IF(_xlfn.XLOOKUP($C593,_xlfn.XLOOKUP(L$576,_xlpm.x,_xlpm.y,""),_xlpm.z,"Not Declared")="", "Name not recorded",  _xlfn.XLOOKUP($C593,_xlfn.XLOOKUP(L$576,_xlpm.x,_xlpm.y,""),_xlpm.z,"Not Declared")))</f>
        <v>Not Declared</v>
      </c>
      <c r="M593" s="729" t="str" cm="1">
        <f t="array" ref="M593">_xlfn.LET(_xlpm.x, Banbury!$AL$64:$AW$64, _xlpm.y, Banbury!$AL$70:$AW$78, _xlpm.z, Banbury!$AJ$70:$AJ$78, IF(_xlfn.XLOOKUP($C593,_xlfn.XLOOKUP(M$576,_xlpm.x,_xlpm.y,""),_xlpm.z,"Not Declared")="", "Name not recorded",  _xlfn.XLOOKUP($C593,_xlfn.XLOOKUP(M$576,_xlpm.x,_xlpm.y,""),_xlpm.z,"Not Declared")))</f>
        <v>Not Declared</v>
      </c>
      <c r="N593" s="729" t="str" cm="1">
        <f t="array" ref="N593">_xlfn.LET(_xlpm.x, Banbury!$AL$64:$AW$64, _xlpm.y, Banbury!$AL$70:$AW$78, _xlpm.z, Banbury!$AJ$70:$AJ$78, IF(_xlfn.XLOOKUP($C593,_xlfn.XLOOKUP(N$576,_xlpm.x,_xlpm.y,""),_xlpm.z,"Not Declared")="", "Name not recorded",  _xlfn.XLOOKUP($C593,_xlfn.XLOOKUP(N$576,_xlpm.x,_xlpm.y,""),_xlpm.z,"Not Declared")))</f>
        <v>Not Declared</v>
      </c>
      <c r="O593" s="729" t="str" cm="1">
        <f t="array" ref="O593">_xlfn.LET(_xlpm.x, Banbury!$AL$64:$AW$64, _xlpm.y, Banbury!$AL$70:$AW$78, _xlpm.z, Banbury!$AJ$70:$AJ$78, IF(_xlfn.XLOOKUP($C593,_xlfn.XLOOKUP(O$576,_xlpm.x,_xlpm.y,""),_xlpm.z,"Not Declared")="", "Name not recorded",  _xlfn.XLOOKUP($C593,_xlfn.XLOOKUP(O$576,_xlpm.x,_xlpm.y,""),_xlpm.z,"Not Declared")))</f>
        <v>Not Declared</v>
      </c>
      <c r="P593" s="3"/>
      <c r="Q593" s="3"/>
      <c r="R593" s="3"/>
      <c r="S593" s="3"/>
      <c r="T593" s="3"/>
      <c r="U593" s="3"/>
      <c r="V593" s="3"/>
      <c r="W593" s="3"/>
      <c r="X593" s="3"/>
      <c r="Y593" s="89"/>
      <c r="Z593" s="3" t="s">
        <v>517</v>
      </c>
      <c r="AA593" s="744" t="str" cm="1">
        <f t="array" ref="AA593">_xlfn.LET(_xlpm.a,_xlfn.XLOOKUP(1,('Number Allocation'!$C$6:$C$1483=AC593)*('Number Allocation'!$D$6:$D$1483=AD593),'Number Allocation'!$A$6:$A$1483,"..."),IF(_xlpm.a="","...",_xlpm.a))</f>
        <v>...</v>
      </c>
      <c r="AB593" s="432" t="e" cm="1">
        <f t="array" ref="AB593">_xlfn.LET(_xlpm.eventsort, _xlfn.XLOOKUP(AB$576,$D$743:$P$743,$D$745:$P$752), _xlpm.eventdata, _xlfn.XLOOKUP(AB$576,$D$576:$O$576,$D$577:$O$647), _xlpm.agedata, $A$577:$C$647, _xlfn.SORTBY(_xlfn._xlws.FILTER(_xlfn.CHOOSECOLS(_xlfn.HSTACK(_xlpm.agedata,_xlpm.eventdata),2,4,1),(_xlfn.CHOOSECOLS(_xlpm.agedata,3)=Z593),""),_xlpm.eventsort))</f>
        <v>#N/A</v>
      </c>
      <c r="AC593" s="422"/>
      <c r="AD593" s="422"/>
      <c r="AE593" s="747"/>
      <c r="AF593" s="12"/>
      <c r="AG593" s="425"/>
      <c r="AH593" s="3" t="s">
        <v>517</v>
      </c>
      <c r="AI593" s="744" t="str" cm="1">
        <f t="array" ref="AI593">_xlfn.LET(_xlpm.a,_xlfn.XLOOKUP(1,('Number Allocation'!$C$6:$C$1483=AK593)*('Number Allocation'!$D$6:$D$1483=AL593),'Number Allocation'!$A$6:$A$1483,"..."),IF(_xlpm.a="","...",_xlpm.a))</f>
        <v>...</v>
      </c>
      <c r="AJ593" s="432" cm="1">
        <f t="array" ref="AJ593:AL600">_xlfn.LET(_xlpm.eventsort, _xlfn.XLOOKUP(AJ$576,$D$743:$P$743,$D$745:$P$752), _xlpm.eventdata, _xlfn.XLOOKUP(AJ$576,$D$576:$O$576,$D$577:$O$647), _xlpm.agedata, $A$577:$C$647, _xlfn.SORTBY(_xlfn._xlws.FILTER(_xlfn.CHOOSECOLS(_xlfn.HSTACK(_xlpm.agedata,_xlpm.eventdata),2,4,1),(_xlfn.CHOOSECOLS(_xlpm.agedata,3)=AH593),""),_xlpm.eventsort))</f>
        <v>0</v>
      </c>
      <c r="AK593" s="422" t="str">
        <v>Not Declared</v>
      </c>
      <c r="AL593" s="422" t="str">
        <v>Witney Road Runners</v>
      </c>
      <c r="AM593" s="747"/>
      <c r="AN593" s="12"/>
      <c r="AO593" s="425"/>
      <c r="AP593" s="3" t="s">
        <v>517</v>
      </c>
      <c r="AQ593" s="744" t="str" cm="1">
        <f t="array" ref="AQ593">_xlfn.LET(_xlpm.a,_xlfn.XLOOKUP(1,('Number Allocation'!$C$6:$C$1483=AS593)*('Number Allocation'!$D$6:$D$1483=AT593),'Number Allocation'!$A$6:$A$1483,"..."),IF(_xlpm.a="","...",_xlpm.a))</f>
        <v>...</v>
      </c>
      <c r="AR593" s="432" cm="1">
        <f t="array" ref="AR593:AT600">_xlfn.LET(_xlpm.eventsort, _xlfn.XLOOKUP(AR$576,$D$743:$P$743,$D$745:$P$752), _xlpm.eventdata, _xlfn.XLOOKUP(AR$576,$D$576:$O$576,$D$577:$O$647), _xlpm.agedata, $A$577:$C$647, _xlfn.SORTBY(_xlfn._xlws.FILTER(_xlfn.CHOOSECOLS(_xlfn.HSTACK(_xlpm.agedata,_xlpm.eventdata),2,4,1),(_xlfn.CHOOSECOLS(_xlpm.agedata,3)=AP593),""),_xlpm.eventsort))</f>
        <v>0</v>
      </c>
      <c r="AS593" s="422" t="str">
        <v>Not Declared</v>
      </c>
      <c r="AT593" s="422" t="str">
        <v>White Horse Harriers</v>
      </c>
      <c r="AU593" s="747"/>
      <c r="AV593" s="12"/>
      <c r="AW593" s="425"/>
      <c r="AX593" s="3" t="s">
        <v>517</v>
      </c>
      <c r="AY593" s="744" t="str" cm="1">
        <f t="array" ref="AY593">_xlfn.LET(_xlpm.a,_xlfn.XLOOKUP(1,('Number Allocation'!$C$6:$C$1483=BA593)*('Number Allocation'!$D$6:$D$1483=BB593),'Number Allocation'!$A$6:$A$1483,"..."),IF(_xlpm.a="","...",_xlpm.a))</f>
        <v>...</v>
      </c>
      <c r="AZ593" s="432" cm="1">
        <f t="array" ref="AZ593:BB600">_xlfn.LET(_xlpm.eventsort, _xlfn.XLOOKUP(AZ$576,$D$743:$P$743,$D$745:$P$752), _xlpm.eventdata, _xlfn.XLOOKUP(AZ$576,$D$576:$O$576,$D$577:$O$647), _xlpm.agedata, $A$577:$C$647, _xlfn.SORTBY(_xlfn._xlws.FILTER(_xlfn.CHOOSECOLS(_xlfn.HSTACK(_xlpm.agedata,_xlpm.eventdata),2,4,1),(_xlfn.CHOOSECOLS(_xlpm.agedata,3)=AX593),""),_xlpm.eventsort))</f>
        <v>0</v>
      </c>
      <c r="BA593" s="422" t="str">
        <v>Not Declared</v>
      </c>
      <c r="BB593" s="422" t="str">
        <v>Bicester AC</v>
      </c>
      <c r="BC593" s="747"/>
      <c r="BD593" s="12"/>
      <c r="BE593" s="425"/>
      <c r="BF593" s="3" t="s">
        <v>517</v>
      </c>
      <c r="BG593" s="744" t="str" cm="1">
        <f t="array" ref="BG593">_xlfn.LET(_xlpm.a,_xlfn.XLOOKUP(1,('Number Allocation'!$C$6:$C$1483=BI593)*('Number Allocation'!$D$6:$D$1483=BJ593),'Number Allocation'!$A$6:$A$1483,"..."),IF(_xlpm.a="","...",_xlpm.a))</f>
        <v>...</v>
      </c>
      <c r="BH593" s="432" cm="1">
        <f t="array" ref="BH593:BJ600">_xlfn.LET(_xlpm.eventsort, _xlfn.XLOOKUP(BH$576,$D$743:$P$743,$D$745:$P$752), _xlpm.eventdata, _xlfn.XLOOKUP(BH$576,$D$576:$O$576,$D$577:$O$647), _xlpm.agedata, $A$577:$C$647, _xlfn.SORTBY(_xlfn._xlws.FILTER(_xlfn.CHOOSECOLS(_xlfn.HSTACK(_xlpm.agedata,_xlpm.eventdata),2,4,1),(_xlfn.CHOOSECOLS(_xlpm.agedata,3)=BF593),""),_xlpm.eventsort))</f>
        <v>0</v>
      </c>
      <c r="BI593" s="422" t="str">
        <v>Not Declared</v>
      </c>
      <c r="BJ593" s="422" t="str">
        <v>White Horse Harriers</v>
      </c>
      <c r="BK593" s="747"/>
      <c r="BL593" s="12"/>
      <c r="BM593" s="425"/>
      <c r="BN593" s="3" t="s">
        <v>517</v>
      </c>
      <c r="BO593" s="744" t="str" cm="1">
        <f t="array" ref="BO593">_xlfn.LET(_xlpm.a,_xlfn.XLOOKUP(1,('Number Allocation'!$C$6:$C$1483=BQ593)*('Number Allocation'!$D$6:$D$1483=BR593),'Number Allocation'!$A$6:$A$1483,"..."),IF(_xlpm.a="","...",_xlpm.a))</f>
        <v>...</v>
      </c>
      <c r="BP593" s="432" cm="1">
        <f t="array" ref="BP593:BR600">_xlfn.LET(_xlpm.eventsort, _xlfn.XLOOKUP(BP$576,$D$743:$P$743,$D$745:$P$752), _xlpm.eventdata, _xlfn.XLOOKUP(BP$576,$D$576:$O$576,$D$577:$O$647), _xlpm.agedata, $A$577:$C$647, _xlfn.SORTBY(_xlfn._xlws.FILTER(_xlfn.CHOOSECOLS(_xlfn.HSTACK(_xlpm.agedata,_xlpm.eventdata),2,4,1),(_xlfn.CHOOSECOLS(_xlpm.agedata,3)=BN593),""),_xlpm.eventsort))</f>
        <v>0</v>
      </c>
      <c r="BQ593" s="422" t="str">
        <v>Not Declared</v>
      </c>
      <c r="BR593" s="422" t="str">
        <v>White Horse Harriers</v>
      </c>
      <c r="BS593" s="747"/>
      <c r="BT593" s="12"/>
      <c r="BU593" s="425"/>
      <c r="BV593" s="3" t="s">
        <v>517</v>
      </c>
      <c r="BW593" s="744" t="str" cm="1">
        <f t="array" ref="BW593">_xlfn.LET(_xlpm.a,_xlfn.XLOOKUP(1,('Number Allocation'!$C$6:$C$1483=BY593)*('Number Allocation'!$D$6:$D$1483=BZ593),'Number Allocation'!$A$6:$A$1483,"..."),IF(_xlpm.a="","...",_xlpm.a))</f>
        <v>...</v>
      </c>
      <c r="BX593" s="432" cm="1">
        <f t="array" ref="BX593:BZ600">_xlfn.LET(_xlpm.eventsort, _xlfn.XLOOKUP(BX$576,$D$743:$P$743,$D$745:$P$752), _xlpm.eventdata, _xlfn.XLOOKUP(BX$576,$D$576:$O$576,$D$577:$O$647), _xlpm.agedata, $A$577:$C$647, _xlfn.SORTBY(_xlfn._xlws.FILTER(_xlfn.CHOOSECOLS(_xlfn.HSTACK(_xlpm.agedata,_xlpm.eventdata),2,4,1),(_xlfn.CHOOSECOLS(_xlpm.agedata,3)=BV593),""),_xlpm.eventsort))</f>
        <v>0</v>
      </c>
      <c r="BY593" s="422" t="str">
        <v>Not Declared</v>
      </c>
      <c r="BZ593" s="422" t="str">
        <v>Witney Road Runners</v>
      </c>
      <c r="CA593" s="479"/>
      <c r="CB593" s="480"/>
      <c r="CC593" s="481"/>
      <c r="CD593" s="3" t="s">
        <v>517</v>
      </c>
      <c r="CE593" s="744" t="str" cm="1">
        <f t="array" ref="CE593">_xlfn.LET(_xlpm.a,_xlfn.XLOOKUP(1,('Number Allocation'!$C$6:$C$1483=CG593)*('Number Allocation'!$D$6:$D$1483=CH593),'Number Allocation'!$A$6:$A$1483,"..."),IF(_xlpm.a="","...",_xlpm.a))</f>
        <v>...</v>
      </c>
      <c r="CF593" s="432" cm="1">
        <f t="array" ref="CF593:CH600">_xlfn.LET(_xlpm.eventsort, _xlfn.XLOOKUP(CF$576,$D$743:$P$743,$D$745:$P$752), _xlpm.eventdata, _xlfn.XLOOKUP(CF$576,$D$576:$O$576,$D$577:$O$647), _xlpm.agedata, $A$577:$C$647, _xlfn.SORTBY(_xlfn._xlws.FILTER(_xlfn.CHOOSECOLS(_xlfn.HSTACK(_xlpm.agedata,_xlpm.eventdata),2,4,1),(_xlfn.CHOOSECOLS(_xlpm.agedata,3)=CD593),""),_xlpm.eventsort))</f>
        <v>0</v>
      </c>
      <c r="CG593" s="422" t="str">
        <v>Not Declared</v>
      </c>
      <c r="CH593" s="422" t="str">
        <v>Team Kennet</v>
      </c>
      <c r="CI593" s="479"/>
      <c r="CJ593" s="480"/>
      <c r="CK593" s="481"/>
      <c r="CL593" s="3" t="s">
        <v>517</v>
      </c>
      <c r="CM593" s="744" t="str" cm="1">
        <f t="array" ref="CM593">_xlfn.LET(_xlpm.a,_xlfn.XLOOKUP(1,('Number Allocation'!$C$6:$C$1483=CO593)*('Number Allocation'!$D$6:$D$1483=CP593),'Number Allocation'!$A$6:$A$1483,"..."),IF(_xlpm.a="","...",_xlpm.a))</f>
        <v>...</v>
      </c>
      <c r="CN593" s="432" cm="1">
        <f t="array" ref="CN593:CP600">_xlfn.LET(_xlpm.eventsort, _xlfn.XLOOKUP(CN$576,$D$743:$P$743,$D$745:$P$752), _xlpm.eventdata, _xlfn.XLOOKUP(CN$576,$D$576:$O$576,$D$577:$O$647), _xlpm.agedata, $A$577:$C$647, _xlfn.SORTBY(_xlfn._xlws.FILTER(_xlfn.CHOOSECOLS(_xlfn.HSTACK(_xlpm.agedata,_xlpm.eventdata),2,4,1),(_xlfn.CHOOSECOLS(_xlpm.agedata,3)=CL593),""),_xlpm.eventsort))</f>
        <v>0</v>
      </c>
      <c r="CO593" s="422" t="str">
        <v>Not Declared</v>
      </c>
      <c r="CP593" s="422" t="str">
        <v>Radley AC</v>
      </c>
      <c r="CQ593" s="479"/>
      <c r="CR593" s="480"/>
      <c r="CS593" s="481"/>
      <c r="CT593" s="3" t="s">
        <v>517</v>
      </c>
      <c r="CU593" s="744" t="str" cm="1">
        <f t="array" ref="CU593">_xlfn.LET(_xlpm.a,_xlfn.XLOOKUP(1,('Number Allocation'!$C$6:$C$1483=CW593)*('Number Allocation'!$D$6:$D$1483=CX593),'Number Allocation'!$A$6:$A$1483,"..."),IF(_xlpm.a="","...",_xlpm.a))</f>
        <v>...</v>
      </c>
      <c r="CV593" s="432" cm="1">
        <f t="array" ref="CV593:CX600">_xlfn.LET(_xlpm.eventsort, _xlfn.XLOOKUP(CV$576,$D$743:$P$743,$D$745:$P$752), _xlpm.eventdata, _xlfn.XLOOKUP(CV$576,$D$576:$O$576,$D$577:$O$647), _xlpm.agedata, $A$577:$C$647, _xlfn.SORTBY(_xlfn._xlws.FILTER(_xlfn.CHOOSECOLS(_xlfn.HSTACK(_xlpm.agedata,_xlpm.eventdata),2,4,1),(_xlfn.CHOOSECOLS(_xlpm.agedata,3)=CT593),""),_xlpm.eventsort))</f>
        <v>0</v>
      </c>
      <c r="CW593" s="422" t="str">
        <v>Not Declared</v>
      </c>
      <c r="CX593" s="422" t="str">
        <v>White Horse Harriers</v>
      </c>
      <c r="CY593" s="479"/>
      <c r="CZ593" s="480"/>
      <c r="DA593" s="481"/>
      <c r="DB593" s="3" t="s">
        <v>517</v>
      </c>
      <c r="DC593" s="744" t="str" cm="1">
        <f t="array" ref="DC593">_xlfn.LET(_xlpm.a,_xlfn.XLOOKUP(1,('Number Allocation'!$C$6:$C$1483=DE593)*('Number Allocation'!$D$6:$D$1483=DF593),'Number Allocation'!$A$6:$A$1483,"..."),IF(_xlpm.a="","...",_xlpm.a))</f>
        <v>...</v>
      </c>
      <c r="DD593" s="432" cm="1">
        <f t="array" ref="DD593:DF600">_xlfn.LET(_xlpm.eventsort, _xlfn.XLOOKUP(DD$576,$D$743:$P$743,$D$745:$P$752), _xlpm.eventdata, _xlfn.XLOOKUP(DD$576,$D$576:$O$576,$D$577:$O$647), _xlpm.agedata, $A$577:$C$647, _xlfn.SORTBY(_xlfn._xlws.FILTER(_xlfn.CHOOSECOLS(_xlfn.HSTACK(_xlpm.agedata,_xlpm.eventdata),2,4,1),(_xlfn.CHOOSECOLS(_xlpm.agedata,3)=DB593),""),_xlpm.eventsort))</f>
        <v>0</v>
      </c>
      <c r="DE593" s="422" t="str">
        <v>Not Declared</v>
      </c>
      <c r="DF593" s="422" t="str">
        <v>Abingdon AC</v>
      </c>
      <c r="DG593" s="479"/>
      <c r="DH593" s="480"/>
      <c r="DI593" s="481"/>
      <c r="DJ593" s="3" t="s">
        <v>517</v>
      </c>
      <c r="DK593" s="744" t="str" cm="1">
        <f t="array" ref="DK593">_xlfn.LET(_xlpm.a,_xlfn.XLOOKUP(1,('Number Allocation'!$C$6:$C$1483=DM593)*('Number Allocation'!$D$6:$D$1483=DN593),'Number Allocation'!$A$6:$A$1483,"..."),IF(_xlpm.a="","...",_xlpm.a))</f>
        <v>...</v>
      </c>
      <c r="DL593" s="432" cm="1">
        <f t="array" ref="DL593:DN600">_xlfn.LET(_xlpm.eventsort, _xlfn.XLOOKUP(DL$576,$D$743:$P$743,$D$745:$P$752), _xlpm.eventdata, _xlfn.XLOOKUP(DL$576,$D$576:$O$576,$D$577:$O$647), _xlpm.agedata, $A$577:$C$647, _xlfn.SORTBY(_xlfn._xlws.FILTER(_xlfn.CHOOSECOLS(_xlfn.HSTACK(_xlpm.agedata,_xlpm.eventdata),2,4,1),(_xlfn.CHOOSECOLS(_xlpm.agedata,3)=DJ593),""),_xlpm.eventsort))</f>
        <v>0</v>
      </c>
      <c r="DM593" s="422" t="str">
        <v>Not Declared</v>
      </c>
      <c r="DN593" s="422" t="str">
        <v>Bicester AC</v>
      </c>
      <c r="DO593" s="479"/>
      <c r="DP593" s="480"/>
      <c r="DQ593" s="481"/>
      <c r="DR593" s="434"/>
      <c r="DW593" s="424"/>
      <c r="DX593" s="12"/>
      <c r="DY593" s="425"/>
      <c r="DZ593" s="15"/>
      <c r="EA593" s="15"/>
    </row>
    <row r="594" spans="1:131" s="359" customFormat="1" ht="21" customHeight="1">
      <c r="A594" s="358"/>
      <c r="B594" s="729"/>
      <c r="C594" s="729"/>
      <c r="D594" s="729"/>
      <c r="E594" s="729"/>
      <c r="F594" s="729"/>
      <c r="G594" s="729"/>
      <c r="H594" s="729"/>
      <c r="I594" s="729"/>
      <c r="J594" s="729"/>
      <c r="K594" s="729"/>
      <c r="L594" s="729"/>
      <c r="M594" s="729"/>
      <c r="N594" s="729"/>
      <c r="O594" s="729"/>
      <c r="P594" s="3"/>
      <c r="Q594" s="3"/>
      <c r="R594" s="3"/>
      <c r="S594" s="3"/>
      <c r="T594" s="3"/>
      <c r="U594" s="3"/>
      <c r="V594" s="3"/>
      <c r="W594" s="3"/>
      <c r="X594" s="3"/>
      <c r="Y594" s="89"/>
      <c r="Z594" s="433"/>
      <c r="AA594" s="747" t="str" cm="1">
        <f t="array" ref="AA594">_xlfn.LET(_xlpm.a,_xlfn.XLOOKUP(1,('Number Allocation'!$C$6:$C$1483=AC594)*('Number Allocation'!$D$6:$D$1483=AD594),'Number Allocation'!$A$6:$A$1483,"..."),IF(_xlpm.a="","...",_xlpm.a))</f>
        <v>...</v>
      </c>
      <c r="AB594" s="747"/>
      <c r="AC594" s="12"/>
      <c r="AD594" s="12"/>
      <c r="AE594" s="747"/>
      <c r="AF594" s="12"/>
      <c r="AG594" s="425"/>
      <c r="AH594" s="433"/>
      <c r="AI594" s="747" t="str" cm="1">
        <f t="array" ref="AI594">_xlfn.LET(_xlpm.a,_xlfn.XLOOKUP(1,('Number Allocation'!$C$6:$C$1483=AK594)*('Number Allocation'!$D$6:$D$1483=AL594),'Number Allocation'!$A$6:$A$1483,"..."),IF(_xlpm.a="","...",_xlpm.a))</f>
        <v>...</v>
      </c>
      <c r="AJ594" s="747">
        <v>0</v>
      </c>
      <c r="AK594" s="12" t="str">
        <v>Not Declared</v>
      </c>
      <c r="AL594" s="12" t="str">
        <v>Banbury Harriers AC</v>
      </c>
      <c r="AM594" s="747"/>
      <c r="AN594" s="12"/>
      <c r="AO594" s="425"/>
      <c r="AP594" s="433"/>
      <c r="AQ594" s="747" t="str" cm="1">
        <f t="array" ref="AQ594">_xlfn.LET(_xlpm.a,_xlfn.XLOOKUP(1,('Number Allocation'!$C$6:$C$1483=AS594)*('Number Allocation'!$D$6:$D$1483=AT594),'Number Allocation'!$A$6:$A$1483,"..."),IF(_xlpm.a="","...",_xlpm.a))</f>
        <v>...</v>
      </c>
      <c r="AR594" s="747">
        <v>0</v>
      </c>
      <c r="AS594" s="12" t="str">
        <v>Not Declared</v>
      </c>
      <c r="AT594" s="12" t="str">
        <v>Banbury Harriers AC</v>
      </c>
      <c r="AU594" s="747"/>
      <c r="AV594" s="12"/>
      <c r="AW594" s="425"/>
      <c r="AX594" s="433"/>
      <c r="AY594" s="747" t="str" cm="1">
        <f t="array" ref="AY594">_xlfn.LET(_xlpm.a,_xlfn.XLOOKUP(1,('Number Allocation'!$C$6:$C$1483=BA594)*('Number Allocation'!$D$6:$D$1483=BB594),'Number Allocation'!$A$6:$A$1483,"..."),IF(_xlpm.a="","...",_xlpm.a))</f>
        <v>...</v>
      </c>
      <c r="AZ594" s="747">
        <v>0</v>
      </c>
      <c r="BA594" s="12" t="str">
        <v>Not Declared</v>
      </c>
      <c r="BB594" s="12" t="str">
        <v>White Horse Harriers</v>
      </c>
      <c r="BC594" s="747"/>
      <c r="BD594" s="12"/>
      <c r="BE594" s="425"/>
      <c r="BF594" s="433"/>
      <c r="BG594" s="747" t="str" cm="1">
        <f t="array" ref="BG594">_xlfn.LET(_xlpm.a,_xlfn.XLOOKUP(1,('Number Allocation'!$C$6:$C$1483=BI594)*('Number Allocation'!$D$6:$D$1483=BJ594),'Number Allocation'!$A$6:$A$1483,"..."),IF(_xlpm.a="","...",_xlpm.a))</f>
        <v>...</v>
      </c>
      <c r="BH594" s="747">
        <v>0</v>
      </c>
      <c r="BI594" s="12" t="str">
        <v>Not Declared</v>
      </c>
      <c r="BJ594" s="12" t="str">
        <v>Team Kennet</v>
      </c>
      <c r="BK594" s="747"/>
      <c r="BL594" s="12"/>
      <c r="BM594" s="425"/>
      <c r="BN594" s="433"/>
      <c r="BO594" s="747" t="str" cm="1">
        <f t="array" ref="BO594">_xlfn.LET(_xlpm.a,_xlfn.XLOOKUP(1,('Number Allocation'!$C$6:$C$1483=BQ594)*('Number Allocation'!$D$6:$D$1483=BR594),'Number Allocation'!$A$6:$A$1483,"..."),IF(_xlpm.a="","...",_xlpm.a))</f>
        <v>...</v>
      </c>
      <c r="BP594" s="747">
        <v>0</v>
      </c>
      <c r="BQ594" s="12" t="str">
        <v>Not Declared</v>
      </c>
      <c r="BR594" s="12" t="str">
        <v>Witney Road Runners</v>
      </c>
      <c r="BS594" s="747"/>
      <c r="BT594" s="12"/>
      <c r="BU594" s="425"/>
      <c r="BV594" s="433"/>
      <c r="BW594" s="747" t="str" cm="1">
        <f t="array" ref="BW594">_xlfn.LET(_xlpm.a,_xlfn.XLOOKUP(1,('Number Allocation'!$C$6:$C$1483=BY594)*('Number Allocation'!$D$6:$D$1483=BZ594),'Number Allocation'!$A$6:$A$1483,"..."),IF(_xlpm.a="","...",_xlpm.a))</f>
        <v>...</v>
      </c>
      <c r="BX594" s="747">
        <v>0</v>
      </c>
      <c r="BY594" s="12" t="str">
        <v>Not Declared</v>
      </c>
      <c r="BZ594" s="12" t="str">
        <v>Team Kennet</v>
      </c>
      <c r="CA594" s="479"/>
      <c r="CB594" s="480"/>
      <c r="CC594" s="481"/>
      <c r="CD594" s="433"/>
      <c r="CE594" s="747" t="str" cm="1">
        <f t="array" ref="CE594">_xlfn.LET(_xlpm.a,_xlfn.XLOOKUP(1,('Number Allocation'!$C$6:$C$1483=CG594)*('Number Allocation'!$D$6:$D$1483=CH594),'Number Allocation'!$A$6:$A$1483,"..."),IF(_xlpm.a="","...",_xlpm.a))</f>
        <v>...</v>
      </c>
      <c r="CF594" s="747">
        <v>0</v>
      </c>
      <c r="CG594" s="12" t="str">
        <v>Not Declared</v>
      </c>
      <c r="CH594" s="12" t="str">
        <v>Radley AC</v>
      </c>
      <c r="CI594" s="479"/>
      <c r="CJ594" s="480"/>
      <c r="CK594" s="481"/>
      <c r="CL594" s="433"/>
      <c r="CM594" s="747" t="str" cm="1">
        <f t="array" ref="CM594">_xlfn.LET(_xlpm.a,_xlfn.XLOOKUP(1,('Number Allocation'!$C$6:$C$1483=CO594)*('Number Allocation'!$D$6:$D$1483=CP594),'Number Allocation'!$A$6:$A$1483,"..."),IF(_xlpm.a="","...",_xlpm.a))</f>
        <v>...</v>
      </c>
      <c r="CN594" s="747">
        <v>0</v>
      </c>
      <c r="CO594" s="12" t="str">
        <v>Not Declared</v>
      </c>
      <c r="CP594" s="12" t="str">
        <v>Bicester AC</v>
      </c>
      <c r="CQ594" s="479"/>
      <c r="CR594" s="480"/>
      <c r="CS594" s="481"/>
      <c r="CT594" s="433"/>
      <c r="CU594" s="747" t="str" cm="1">
        <f t="array" ref="CU594">_xlfn.LET(_xlpm.a,_xlfn.XLOOKUP(1,('Number Allocation'!$C$6:$C$1483=CW594)*('Number Allocation'!$D$6:$D$1483=CX594),'Number Allocation'!$A$6:$A$1483,"..."),IF(_xlpm.a="","...",_xlpm.a))</f>
        <v>...</v>
      </c>
      <c r="CV594" s="747">
        <v>0</v>
      </c>
      <c r="CW594" s="12" t="str">
        <v>Not Declared</v>
      </c>
      <c r="CX594" s="12" t="str">
        <v>Bicester AC</v>
      </c>
      <c r="CY594" s="479"/>
      <c r="CZ594" s="480"/>
      <c r="DA594" s="481"/>
      <c r="DB594" s="433"/>
      <c r="DC594" s="747" t="str" cm="1">
        <f t="array" ref="DC594">_xlfn.LET(_xlpm.a,_xlfn.XLOOKUP(1,('Number Allocation'!$C$6:$C$1483=DE594)*('Number Allocation'!$D$6:$D$1483=DF594),'Number Allocation'!$A$6:$A$1483,"..."),IF(_xlpm.a="","...",_xlpm.a))</f>
        <v>...</v>
      </c>
      <c r="DD594" s="747">
        <v>0</v>
      </c>
      <c r="DE594" s="12" t="str">
        <v>Not Declared</v>
      </c>
      <c r="DF594" s="12" t="str">
        <v>Team Kennet</v>
      </c>
      <c r="DG594" s="479"/>
      <c r="DH594" s="480"/>
      <c r="DI594" s="481"/>
      <c r="DJ594" s="433"/>
      <c r="DK594" s="747" t="str" cm="1">
        <f t="array" ref="DK594">_xlfn.LET(_xlpm.a,_xlfn.XLOOKUP(1,('Number Allocation'!$C$6:$C$1483=DM594)*('Number Allocation'!$D$6:$D$1483=DN594),'Number Allocation'!$A$6:$A$1483,"..."),IF(_xlpm.a="","...",_xlpm.a))</f>
        <v>...</v>
      </c>
      <c r="DL594" s="747">
        <v>0</v>
      </c>
      <c r="DM594" s="12" t="str">
        <v>Not Declared</v>
      </c>
      <c r="DN594" s="12" t="str">
        <v>Abingdon AC</v>
      </c>
      <c r="DO594" s="479"/>
      <c r="DP594" s="480"/>
      <c r="DQ594" s="481"/>
      <c r="DW594" s="424"/>
      <c r="DX594" s="12"/>
      <c r="DY594" s="425"/>
      <c r="DZ594" s="15"/>
      <c r="EA594" s="15"/>
    </row>
    <row r="595" spans="1:131" s="359" customFormat="1" ht="21" customHeight="1">
      <c r="A595" s="358" t="str">
        <f>Bicester!AJ$2</f>
        <v>Bicester AC</v>
      </c>
      <c r="B595" s="729" t="str">
        <f>Bicester!AV$1</f>
        <v>B</v>
      </c>
      <c r="C595" s="729" t="s">
        <v>71</v>
      </c>
      <c r="D595" s="729" t="str" cm="1">
        <f t="array" ref="D595">_xlfn.LET(_xlpm.x, Bicester!$AL$64:$AW$64, _xlpm.y, Bicester!$AL$70:$AW$78, _xlpm.z, Bicester!$AJ$70:$AJ$78, IF(_xlfn.XLOOKUP($C595,_xlfn.XLOOKUP(D$576,_xlpm.x,_xlpm.y,""),_xlpm.z,"Not Declared")="", "Name not recorded",  _xlfn.XLOOKUP($C595,_xlfn.XLOOKUP(D$576,_xlpm.x,_xlpm.y,""),_xlpm.z,"Not Declared")))</f>
        <v>Not Declared</v>
      </c>
      <c r="E595" s="729" t="str" cm="1">
        <f t="array" ref="E595">_xlfn.LET(_xlpm.x, Bicester!$AL$64:$AW$64, _xlpm.y, Bicester!$AL$70:$AW$78, _xlpm.z, Bicester!$AJ$70:$AJ$78, IF(_xlfn.XLOOKUP($C595,_xlfn.XLOOKUP(E$576,_xlpm.x,_xlpm.y,""),_xlpm.z,"Not Declared")="", "Name not recorded",  _xlfn.XLOOKUP($C595,_xlfn.XLOOKUP(E$576,_xlpm.x,_xlpm.y,""),_xlpm.z,"Not Declared")))</f>
        <v>Not Declared</v>
      </c>
      <c r="F595" s="732" t="str" cm="1">
        <f t="array" ref="F595">_xlfn.LET(_xlpm.x, Bicester!$AL$64:$AW$64, _xlpm.y, Bicester!$AL$70:$AW$78, _xlpm.z, Bicester!$AJ$70:$AJ$78, IF(_xlfn.XLOOKUP($C595,_xlfn.XLOOKUP(F$576,_xlpm.x,_xlpm.y,""),_xlpm.z,"Not Declared")="", "Name not recorded",  _xlfn.XLOOKUP($C595,_xlfn.XLOOKUP(F$576,_xlpm.x,_xlpm.y,""),_xlpm.z,"Not Declared")))</f>
        <v>Not Declared</v>
      </c>
      <c r="G595" s="729" t="str" cm="1">
        <f t="array" ref="G595">_xlfn.LET(_xlpm.x, Bicester!$AL$64:$AW$64, _xlpm.y, Bicester!$AL$70:$AW$78, _xlpm.z, Bicester!$AJ$70:$AJ$78, IF(_xlfn.XLOOKUP($C595,_xlfn.XLOOKUP(G$576,_xlpm.x,_xlpm.y,""),_xlpm.z,"Not Declared")="", "Name not recorded",  _xlfn.XLOOKUP($C595,_xlfn.XLOOKUP(G$576,_xlpm.x,_xlpm.y,""),_xlpm.z,"Not Declared")))</f>
        <v>Not Declared</v>
      </c>
      <c r="H595" s="729" t="str" cm="1">
        <f t="array" ref="H595">_xlfn.LET(_xlpm.x, Bicester!$AL$64:$AW$64, _xlpm.y, Bicester!$AL$70:$AW$78, _xlpm.z, Bicester!$AJ$70:$AJ$78, IF(_xlfn.XLOOKUP($C595,_xlfn.XLOOKUP(H$576,_xlpm.x,_xlpm.y,""),_xlpm.z,"Not Declared")="", "Name not recorded",  _xlfn.XLOOKUP($C595,_xlfn.XLOOKUP(H$576,_xlpm.x,_xlpm.y,""),_xlpm.z,"Not Declared")))</f>
        <v>Not Declared</v>
      </c>
      <c r="I595" s="729" t="str" cm="1">
        <f t="array" ref="I595">_xlfn.LET(_xlpm.x, Bicester!$AL$64:$AW$64, _xlpm.y, Bicester!$AL$70:$AW$78, _xlpm.z, Bicester!$AJ$70:$AJ$78, IF(_xlfn.XLOOKUP($C595,_xlfn.XLOOKUP(I$576,_xlpm.x,_xlpm.y,""),_xlpm.z,"Not Declared")="", "Name not recorded",  _xlfn.XLOOKUP($C595,_xlfn.XLOOKUP(I$576,_xlpm.x,_xlpm.y,""),_xlpm.z,"Not Declared")))</f>
        <v>Not Declared</v>
      </c>
      <c r="J595" s="729" t="str" cm="1">
        <f t="array" ref="J595">_xlfn.LET(_xlpm.x, Bicester!$AL$64:$AW$64, _xlpm.y, Bicester!$AL$70:$AW$78, _xlpm.z, Bicester!$AJ$70:$AJ$78, IF(_xlfn.XLOOKUP($C595,_xlfn.XLOOKUP(J$576,_xlpm.x,_xlpm.y,""),_xlpm.z,"Not Declared")="", "Name not recorded",  _xlfn.XLOOKUP($C595,_xlfn.XLOOKUP(J$576,_xlpm.x,_xlpm.y,""),_xlpm.z,"Not Declared")))</f>
        <v>Not Declared</v>
      </c>
      <c r="K595" s="729" t="str" cm="1">
        <f t="array" ref="K595">_xlfn.LET(_xlpm.x, Bicester!$AL$64:$AW$64, _xlpm.y, Bicester!$AL$70:$AW$78, _xlpm.z, Bicester!$AJ$70:$AJ$78, IF(_xlfn.XLOOKUP($C595,_xlfn.XLOOKUP(K$576,_xlpm.x,_xlpm.y,""),_xlpm.z,"Not Declared")="", "Name not recorded",  _xlfn.XLOOKUP($C595,_xlfn.XLOOKUP(K$576,_xlpm.x,_xlpm.y,""),_xlpm.z,"Not Declared")))</f>
        <v>Not Declared</v>
      </c>
      <c r="L595" s="729" t="str" cm="1">
        <f t="array" ref="L595">_xlfn.LET(_xlpm.x, Bicester!$AL$64:$AW$64, _xlpm.y, Bicester!$AL$70:$AW$78, _xlpm.z, Bicester!$AJ$70:$AJ$78, IF(_xlfn.XLOOKUP($C595,_xlfn.XLOOKUP(L$576,_xlpm.x,_xlpm.y,""),_xlpm.z,"Not Declared")="", "Name not recorded",  _xlfn.XLOOKUP($C595,_xlfn.XLOOKUP(L$576,_xlpm.x,_xlpm.y,""),_xlpm.z,"Not Declared")))</f>
        <v>Not Declared</v>
      </c>
      <c r="M595" s="729" t="str" cm="1">
        <f t="array" ref="M595">_xlfn.LET(_xlpm.x, Bicester!$AL$64:$AW$64, _xlpm.y, Bicester!$AL$70:$AW$78, _xlpm.z, Bicester!$AJ$70:$AJ$78, IF(_xlfn.XLOOKUP($C595,_xlfn.XLOOKUP(M$576,_xlpm.x,_xlpm.y,""),_xlpm.z,"Not Declared")="", "Name not recorded",  _xlfn.XLOOKUP($C595,_xlfn.XLOOKUP(M$576,_xlpm.x,_xlpm.y,""),_xlpm.z,"Not Declared")))</f>
        <v>Not Declared</v>
      </c>
      <c r="N595" s="729" t="str" cm="1">
        <f t="array" ref="N595">_xlfn.LET(_xlpm.x, Bicester!$AL$64:$AW$64, _xlpm.y, Bicester!$AL$70:$AW$78, _xlpm.z, Bicester!$AJ$70:$AJ$78, IF(_xlfn.XLOOKUP($C595,_xlfn.XLOOKUP(N$576,_xlpm.x,_xlpm.y,""),_xlpm.z,"Not Declared")="", "Name not recorded",  _xlfn.XLOOKUP($C595,_xlfn.XLOOKUP(N$576,_xlpm.x,_xlpm.y,""),_xlpm.z,"Not Declared")))</f>
        <v>Not Declared</v>
      </c>
      <c r="O595" s="729" t="str" cm="1">
        <f t="array" ref="O595">_xlfn.LET(_xlpm.x, Bicester!$AL$64:$AW$64, _xlpm.y, Bicester!$AL$70:$AW$78, _xlpm.z, Bicester!$AJ$70:$AJ$78, IF(_xlfn.XLOOKUP($C595,_xlfn.XLOOKUP(O$576,_xlpm.x,_xlpm.y,""),_xlpm.z,"Not Declared")="", "Name not recorded",  _xlfn.XLOOKUP($C595,_xlfn.XLOOKUP(O$576,_xlpm.x,_xlpm.y,""),_xlpm.z,"Not Declared")))</f>
        <v>Not Declared</v>
      </c>
      <c r="P595" s="732"/>
      <c r="Q595" s="732"/>
      <c r="R595" s="732"/>
      <c r="S595" s="732"/>
      <c r="T595" s="732"/>
      <c r="U595" s="732"/>
      <c r="V595" s="732"/>
      <c r="W595" s="732"/>
      <c r="X595" s="439" t="s">
        <v>524</v>
      </c>
      <c r="Y595" s="89"/>
      <c r="Z595" s="433"/>
      <c r="AA595" s="747" t="str" cm="1">
        <f t="array" ref="AA595">_xlfn.LET(_xlpm.a,_xlfn.XLOOKUP(1,('Number Allocation'!$C$6:$C$1483=AC595)*('Number Allocation'!$D$6:$D$1483=AD595),'Number Allocation'!$A$6:$A$1483,"..."),IF(_xlpm.a="","...",_xlpm.a))</f>
        <v>...</v>
      </c>
      <c r="AB595" s="747"/>
      <c r="AC595" s="12"/>
      <c r="AD595" s="12"/>
      <c r="AE595" s="747"/>
      <c r="AF595" s="12"/>
      <c r="AG595" s="425"/>
      <c r="AH595" s="433"/>
      <c r="AI595" s="747" t="str" cm="1">
        <f t="array" ref="AI595">_xlfn.LET(_xlpm.a,_xlfn.XLOOKUP(1,('Number Allocation'!$C$6:$C$1483=AK595)*('Number Allocation'!$D$6:$D$1483=AL595),'Number Allocation'!$A$6:$A$1483,"..."),IF(_xlpm.a="","...",_xlpm.a))</f>
        <v>...</v>
      </c>
      <c r="AJ595" s="747">
        <v>0</v>
      </c>
      <c r="AK595" s="12" t="str">
        <v>Not Declared</v>
      </c>
      <c r="AL595" s="12" t="str">
        <v>Radley AC</v>
      </c>
      <c r="AM595" s="747"/>
      <c r="AN595" s="12"/>
      <c r="AO595" s="425"/>
      <c r="AP595" s="433"/>
      <c r="AQ595" s="747" t="str" cm="1">
        <f t="array" ref="AQ595">_xlfn.LET(_xlpm.a,_xlfn.XLOOKUP(1,('Number Allocation'!$C$6:$C$1483=AS595)*('Number Allocation'!$D$6:$D$1483=AT595),'Number Allocation'!$A$6:$A$1483,"..."),IF(_xlpm.a="","...",_xlpm.a))</f>
        <v>...</v>
      </c>
      <c r="AR595" s="747">
        <v>0</v>
      </c>
      <c r="AS595" s="12" t="str">
        <v>Not Declared</v>
      </c>
      <c r="AT595" s="12" t="str">
        <v>Witney Road Runners</v>
      </c>
      <c r="AU595" s="747"/>
      <c r="AV595" s="12"/>
      <c r="AW595" s="425"/>
      <c r="AX595" s="433"/>
      <c r="AY595" s="747" t="str" cm="1">
        <f t="array" ref="AY595">_xlfn.LET(_xlpm.a,_xlfn.XLOOKUP(1,('Number Allocation'!$C$6:$C$1483=BA595)*('Number Allocation'!$D$6:$D$1483=BB595),'Number Allocation'!$A$6:$A$1483,"..."),IF(_xlpm.a="","...",_xlpm.a))</f>
        <v>...</v>
      </c>
      <c r="AZ595" s="747">
        <v>0</v>
      </c>
      <c r="BA595" s="12" t="str">
        <v>Not Declared</v>
      </c>
      <c r="BB595" s="12" t="str">
        <v>Witney Road Runners</v>
      </c>
      <c r="BC595" s="747"/>
      <c r="BD595" s="12"/>
      <c r="BE595" s="425"/>
      <c r="BF595" s="433"/>
      <c r="BG595" s="747" t="str" cm="1">
        <f t="array" ref="BG595">_xlfn.LET(_xlpm.a,_xlfn.XLOOKUP(1,('Number Allocation'!$C$6:$C$1483=BI595)*('Number Allocation'!$D$6:$D$1483=BJ595),'Number Allocation'!$A$6:$A$1483,"..."),IF(_xlpm.a="","...",_xlpm.a))</f>
        <v>...</v>
      </c>
      <c r="BH595" s="747">
        <v>0</v>
      </c>
      <c r="BI595" s="12" t="str">
        <v>Not Declared</v>
      </c>
      <c r="BJ595" s="12" t="str">
        <v>Witney Road Runners</v>
      </c>
      <c r="BK595" s="747"/>
      <c r="BL595" s="12"/>
      <c r="BM595" s="425"/>
      <c r="BN595" s="433"/>
      <c r="BO595" s="747" t="str" cm="1">
        <f t="array" ref="BO595">_xlfn.LET(_xlpm.a,_xlfn.XLOOKUP(1,('Number Allocation'!$C$6:$C$1483=BQ595)*('Number Allocation'!$D$6:$D$1483=BR595),'Number Allocation'!$A$6:$A$1483,"..."),IF(_xlpm.a="","...",_xlpm.a))</f>
        <v>...</v>
      </c>
      <c r="BP595" s="747">
        <v>0</v>
      </c>
      <c r="BQ595" s="12" t="str">
        <v>Not Declared</v>
      </c>
      <c r="BR595" s="12" t="str">
        <v>Abingdon AC</v>
      </c>
      <c r="BS595" s="747"/>
      <c r="BT595" s="12"/>
      <c r="BU595" s="425"/>
      <c r="BV595" s="433"/>
      <c r="BW595" s="747" t="str" cm="1">
        <f t="array" ref="BW595">_xlfn.LET(_xlpm.a,_xlfn.XLOOKUP(1,('Number Allocation'!$C$6:$C$1483=BY595)*('Number Allocation'!$D$6:$D$1483=BZ595),'Number Allocation'!$A$6:$A$1483,"..."),IF(_xlpm.a="","...",_xlpm.a))</f>
        <v>...</v>
      </c>
      <c r="BX595" s="747">
        <v>0</v>
      </c>
      <c r="BY595" s="12" t="str">
        <v>Not Declared</v>
      </c>
      <c r="BZ595" s="12" t="str">
        <v>Oxford City AC</v>
      </c>
      <c r="CA595" s="479"/>
      <c r="CB595" s="480"/>
      <c r="CC595" s="481"/>
      <c r="CD595" s="433"/>
      <c r="CE595" s="747" t="str" cm="1">
        <f t="array" ref="CE595">_xlfn.LET(_xlpm.a,_xlfn.XLOOKUP(1,('Number Allocation'!$C$6:$C$1483=CG595)*('Number Allocation'!$D$6:$D$1483=CH595),'Number Allocation'!$A$6:$A$1483,"..."),IF(_xlpm.a="","...",_xlpm.a))</f>
        <v>...</v>
      </c>
      <c r="CF595" s="747">
        <v>0</v>
      </c>
      <c r="CG595" s="12" t="str">
        <v>Not Declared</v>
      </c>
      <c r="CH595" s="12" t="str">
        <v>Banbury Harriers AC</v>
      </c>
      <c r="CI595" s="479"/>
      <c r="CJ595" s="480"/>
      <c r="CK595" s="481"/>
      <c r="CL595" s="433"/>
      <c r="CM595" s="747" t="str" cm="1">
        <f t="array" ref="CM595">_xlfn.LET(_xlpm.a,_xlfn.XLOOKUP(1,('Number Allocation'!$C$6:$C$1483=CO595)*('Number Allocation'!$D$6:$D$1483=CP595),'Number Allocation'!$A$6:$A$1483,"..."),IF(_xlpm.a="","...",_xlpm.a))</f>
        <v>...</v>
      </c>
      <c r="CN595" s="747">
        <v>0</v>
      </c>
      <c r="CO595" s="12" t="str">
        <v>Not Declared</v>
      </c>
      <c r="CP595" s="12" t="str">
        <v>Abingdon AC</v>
      </c>
      <c r="CQ595" s="479"/>
      <c r="CR595" s="480"/>
      <c r="CS595" s="481"/>
      <c r="CT595" s="433"/>
      <c r="CU595" s="747" t="str" cm="1">
        <f t="array" ref="CU595">_xlfn.LET(_xlpm.a,_xlfn.XLOOKUP(1,('Number Allocation'!$C$6:$C$1483=CW595)*('Number Allocation'!$D$6:$D$1483=CX595),'Number Allocation'!$A$6:$A$1483,"..."),IF(_xlpm.a="","...",_xlpm.a))</f>
        <v>...</v>
      </c>
      <c r="CV595" s="747">
        <v>0</v>
      </c>
      <c r="CW595" s="12" t="str">
        <v>Not Declared</v>
      </c>
      <c r="CX595" s="12" t="str">
        <v>Abingdon AC</v>
      </c>
      <c r="CY595" s="479"/>
      <c r="CZ595" s="480"/>
      <c r="DA595" s="481"/>
      <c r="DB595" s="433"/>
      <c r="DC595" s="747" t="str" cm="1">
        <f t="array" ref="DC595">_xlfn.LET(_xlpm.a,_xlfn.XLOOKUP(1,('Number Allocation'!$C$6:$C$1483=DE595)*('Number Allocation'!$D$6:$D$1483=DF595),'Number Allocation'!$A$6:$A$1483,"..."),IF(_xlpm.a="","...",_xlpm.a))</f>
        <v>...</v>
      </c>
      <c r="DD595" s="747">
        <v>0</v>
      </c>
      <c r="DE595" s="12" t="str">
        <v>Not Declared</v>
      </c>
      <c r="DF595" s="12" t="str">
        <v>Oxford City AC</v>
      </c>
      <c r="DG595" s="479"/>
      <c r="DH595" s="480"/>
      <c r="DI595" s="481"/>
      <c r="DJ595" s="433"/>
      <c r="DK595" s="747" t="str" cm="1">
        <f t="array" ref="DK595">_xlfn.LET(_xlpm.a,_xlfn.XLOOKUP(1,('Number Allocation'!$C$6:$C$1483=DM595)*('Number Allocation'!$D$6:$D$1483=DN595),'Number Allocation'!$A$6:$A$1483,"..."),IF(_xlpm.a="","...",_xlpm.a))</f>
        <v>...</v>
      </c>
      <c r="DL595" s="747">
        <v>0</v>
      </c>
      <c r="DM595" s="12" t="str">
        <v>Not Declared</v>
      </c>
      <c r="DN595" s="12" t="str">
        <v>Banbury Harriers AC</v>
      </c>
      <c r="DO595" s="479"/>
      <c r="DP595" s="480"/>
      <c r="DQ595" s="481"/>
      <c r="DW595" s="426"/>
      <c r="DX595" s="427"/>
      <c r="DY595" s="428"/>
      <c r="DZ595" s="15"/>
      <c r="EA595" s="15"/>
    </row>
    <row r="596" spans="1:131" s="359" customFormat="1" ht="21" customHeight="1">
      <c r="A596" s="358" t="str">
        <f>A595</f>
        <v>Bicester AC</v>
      </c>
      <c r="B596" s="729" t="str">
        <f>Bicester!AV$2</f>
        <v>BB</v>
      </c>
      <c r="C596" s="729" t="s">
        <v>65</v>
      </c>
      <c r="D596" s="729" t="str" cm="1">
        <f t="array" ref="D596">_xlfn.LET(_xlpm.x, Bicester!$AL$64:$AW$64, _xlpm.y, Bicester!$AL$70:$AW$78, _xlpm.z, Bicester!$AJ$70:$AJ$78, IF(_xlfn.XLOOKUP($C596,_xlfn.XLOOKUP(D$576,_xlpm.x,_xlpm.y,""),_xlpm.z,"Not Declared")="", "Name not recorded",  _xlfn.XLOOKUP($C596,_xlfn.XLOOKUP(D$576,_xlpm.x,_xlpm.y,""),_xlpm.z,"Not Declared")))</f>
        <v>Not Declared</v>
      </c>
      <c r="E596" s="729" t="str" cm="1">
        <f t="array" ref="E596">_xlfn.LET(_xlpm.x, Bicester!$AL$64:$AW$64, _xlpm.y, Bicester!$AL$70:$AW$78, _xlpm.z, Bicester!$AJ$70:$AJ$78, IF(_xlfn.XLOOKUP($C596,_xlfn.XLOOKUP(E$576,_xlpm.x,_xlpm.y,""),_xlpm.z,"Not Declared")="", "Name not recorded",  _xlfn.XLOOKUP($C596,_xlfn.XLOOKUP(E$576,_xlpm.x,_xlpm.y,""),_xlpm.z,"Not Declared")))</f>
        <v>Not Declared</v>
      </c>
      <c r="F596" s="732" t="str" cm="1">
        <f t="array" ref="F596">_xlfn.LET(_xlpm.x, Bicester!$AL$64:$AW$64, _xlpm.y, Bicester!$AL$70:$AW$78, _xlpm.z, Bicester!$AJ$70:$AJ$78, IF(_xlfn.XLOOKUP($C596,_xlfn.XLOOKUP(F$576,_xlpm.x,_xlpm.y,""),_xlpm.z,"Not Declared")="", "Name not recorded",  _xlfn.XLOOKUP($C596,_xlfn.XLOOKUP(F$576,_xlpm.x,_xlpm.y,""),_xlpm.z,"Not Declared")))</f>
        <v>Not Declared</v>
      </c>
      <c r="G596" s="729" t="str" cm="1">
        <f t="array" ref="G596">_xlfn.LET(_xlpm.x, Bicester!$AL$64:$AW$64, _xlpm.y, Bicester!$AL$70:$AW$78, _xlpm.z, Bicester!$AJ$70:$AJ$78, IF(_xlfn.XLOOKUP($C596,_xlfn.XLOOKUP(G$576,_xlpm.x,_xlpm.y,""),_xlpm.z,"Not Declared")="", "Name not recorded",  _xlfn.XLOOKUP($C596,_xlfn.XLOOKUP(G$576,_xlpm.x,_xlpm.y,""),_xlpm.z,"Not Declared")))</f>
        <v>Not Declared</v>
      </c>
      <c r="H596" s="729" t="str" cm="1">
        <f t="array" ref="H596">_xlfn.LET(_xlpm.x, Bicester!$AL$64:$AW$64, _xlpm.y, Bicester!$AL$70:$AW$78, _xlpm.z, Bicester!$AJ$70:$AJ$78, IF(_xlfn.XLOOKUP($C596,_xlfn.XLOOKUP(H$576,_xlpm.x,_xlpm.y,""),_xlpm.z,"Not Declared")="", "Name not recorded",  _xlfn.XLOOKUP($C596,_xlfn.XLOOKUP(H$576,_xlpm.x,_xlpm.y,""),_xlpm.z,"Not Declared")))</f>
        <v>Not Declared</v>
      </c>
      <c r="I596" s="729" t="str" cm="1">
        <f t="array" ref="I596">_xlfn.LET(_xlpm.x, Bicester!$AL$64:$AW$64, _xlpm.y, Bicester!$AL$70:$AW$78, _xlpm.z, Bicester!$AJ$70:$AJ$78, IF(_xlfn.XLOOKUP($C596,_xlfn.XLOOKUP(I$576,_xlpm.x,_xlpm.y,""),_xlpm.z,"Not Declared")="", "Name not recorded",  _xlfn.XLOOKUP($C596,_xlfn.XLOOKUP(I$576,_xlpm.x,_xlpm.y,""),_xlpm.z,"Not Declared")))</f>
        <v>Not Declared</v>
      </c>
      <c r="J596" s="729" t="str" cm="1">
        <f t="array" ref="J596">_xlfn.LET(_xlpm.x, Bicester!$AL$64:$AW$64, _xlpm.y, Bicester!$AL$70:$AW$78, _xlpm.z, Bicester!$AJ$70:$AJ$78, IF(_xlfn.XLOOKUP($C596,_xlfn.XLOOKUP(J$576,_xlpm.x,_xlpm.y,""),_xlpm.z,"Not Declared")="", "Name not recorded",  _xlfn.XLOOKUP($C596,_xlfn.XLOOKUP(J$576,_xlpm.x,_xlpm.y,""),_xlpm.z,"Not Declared")))</f>
        <v>Not Declared</v>
      </c>
      <c r="K596" s="729" t="str" cm="1">
        <f t="array" ref="K596">_xlfn.LET(_xlpm.x, Bicester!$AL$64:$AW$64, _xlpm.y, Bicester!$AL$70:$AW$78, _xlpm.z, Bicester!$AJ$70:$AJ$78, IF(_xlfn.XLOOKUP($C596,_xlfn.XLOOKUP(K$576,_xlpm.x,_xlpm.y,""),_xlpm.z,"Not Declared")="", "Name not recorded",  _xlfn.XLOOKUP($C596,_xlfn.XLOOKUP(K$576,_xlpm.x,_xlpm.y,""),_xlpm.z,"Not Declared")))</f>
        <v>Not Declared</v>
      </c>
      <c r="L596" s="729" t="str" cm="1">
        <f t="array" ref="L596">_xlfn.LET(_xlpm.x, Bicester!$AL$64:$AW$64, _xlpm.y, Bicester!$AL$70:$AW$78, _xlpm.z, Bicester!$AJ$70:$AJ$78, IF(_xlfn.XLOOKUP($C596,_xlfn.XLOOKUP(L$576,_xlpm.x,_xlpm.y,""),_xlpm.z,"Not Declared")="", "Name not recorded",  _xlfn.XLOOKUP($C596,_xlfn.XLOOKUP(L$576,_xlpm.x,_xlpm.y,""),_xlpm.z,"Not Declared")))</f>
        <v>Not Declared</v>
      </c>
      <c r="M596" s="729" t="str" cm="1">
        <f t="array" ref="M596">_xlfn.LET(_xlpm.x, Bicester!$AL$64:$AW$64, _xlpm.y, Bicester!$AL$70:$AW$78, _xlpm.z, Bicester!$AJ$70:$AJ$78, IF(_xlfn.XLOOKUP($C596,_xlfn.XLOOKUP(M$576,_xlpm.x,_xlpm.y,""),_xlpm.z,"Not Declared")="", "Name not recorded",  _xlfn.XLOOKUP($C596,_xlfn.XLOOKUP(M$576,_xlpm.x,_xlpm.y,""),_xlpm.z,"Not Declared")))</f>
        <v>Not Declared</v>
      </c>
      <c r="N596" s="729" t="str" cm="1">
        <f t="array" ref="N596">_xlfn.LET(_xlpm.x, Bicester!$AL$64:$AW$64, _xlpm.y, Bicester!$AL$70:$AW$78, _xlpm.z, Bicester!$AJ$70:$AJ$78, IF(_xlfn.XLOOKUP($C596,_xlfn.XLOOKUP(N$576,_xlpm.x,_xlpm.y,""),_xlpm.z,"Not Declared")="", "Name not recorded",  _xlfn.XLOOKUP($C596,_xlfn.XLOOKUP(N$576,_xlpm.x,_xlpm.y,""),_xlpm.z,"Not Declared")))</f>
        <v>Not Declared</v>
      </c>
      <c r="O596" s="729" t="str" cm="1">
        <f t="array" ref="O596">_xlfn.LET(_xlpm.x, Bicester!$AL$64:$AW$64, _xlpm.y, Bicester!$AL$70:$AW$78, _xlpm.z, Bicester!$AJ$70:$AJ$78, IF(_xlfn.XLOOKUP($C596,_xlfn.XLOOKUP(O$576,_xlpm.x,_xlpm.y,""),_xlpm.z,"Not Declared")="", "Name not recorded",  _xlfn.XLOOKUP($C596,_xlfn.XLOOKUP(O$576,_xlpm.x,_xlpm.y,""),_xlpm.z,"Not Declared")))</f>
        <v>Not Declared</v>
      </c>
      <c r="P596" s="732"/>
      <c r="Q596" s="732"/>
      <c r="R596" s="732"/>
      <c r="S596" s="732"/>
      <c r="T596" s="732"/>
      <c r="U596" s="732"/>
      <c r="V596" s="732"/>
      <c r="W596" s="732"/>
      <c r="X596" s="732"/>
      <c r="Y596" s="89"/>
      <c r="Z596" s="433"/>
      <c r="AA596" s="747" t="str" cm="1">
        <f t="array" ref="AA596">_xlfn.LET(_xlpm.a,_xlfn.XLOOKUP(1,('Number Allocation'!$C$6:$C$1483=AC596)*('Number Allocation'!$D$6:$D$1483=AD596),'Number Allocation'!$A$6:$A$1483,"..."),IF(_xlpm.a="","...",_xlpm.a))</f>
        <v>...</v>
      </c>
      <c r="AB596" s="747"/>
      <c r="AC596" s="12"/>
      <c r="AD596" s="12"/>
      <c r="AE596" s="747"/>
      <c r="AF596" s="12"/>
      <c r="AG596" s="425"/>
      <c r="AH596" s="433"/>
      <c r="AI596" s="747" t="str" cm="1">
        <f t="array" ref="AI596">_xlfn.LET(_xlpm.a,_xlfn.XLOOKUP(1,('Number Allocation'!$C$6:$C$1483=AK596)*('Number Allocation'!$D$6:$D$1483=AL596),'Number Allocation'!$A$6:$A$1483,"..."),IF(_xlpm.a="","...",_xlpm.a))</f>
        <v>...</v>
      </c>
      <c r="AJ596" s="747">
        <v>0</v>
      </c>
      <c r="AK596" s="12" t="str">
        <v>Not Declared</v>
      </c>
      <c r="AL596" s="12" t="str">
        <v>Bicester AC</v>
      </c>
      <c r="AM596" s="747"/>
      <c r="AN596" s="12"/>
      <c r="AO596" s="425"/>
      <c r="AP596" s="433"/>
      <c r="AQ596" s="747" t="str" cm="1">
        <f t="array" ref="AQ596">_xlfn.LET(_xlpm.a,_xlfn.XLOOKUP(1,('Number Allocation'!$C$6:$C$1483=AS596)*('Number Allocation'!$D$6:$D$1483=AT596),'Number Allocation'!$A$6:$A$1483,"..."),IF(_xlpm.a="","...",_xlpm.a))</f>
        <v>...</v>
      </c>
      <c r="AR596" s="747">
        <v>0</v>
      </c>
      <c r="AS596" s="12" t="str">
        <v>Not Declared</v>
      </c>
      <c r="AT596" s="12" t="str">
        <v>Abingdon AC</v>
      </c>
      <c r="AU596" s="747"/>
      <c r="AV596" s="12"/>
      <c r="AW596" s="425"/>
      <c r="AX596" s="433"/>
      <c r="AY596" s="747" t="str" cm="1">
        <f t="array" ref="AY596">_xlfn.LET(_xlpm.a,_xlfn.XLOOKUP(1,('Number Allocation'!$C$6:$C$1483=BA596)*('Number Allocation'!$D$6:$D$1483=BB596),'Number Allocation'!$A$6:$A$1483,"..."),IF(_xlpm.a="","...",_xlpm.a))</f>
        <v>...</v>
      </c>
      <c r="AZ596" s="747">
        <v>0</v>
      </c>
      <c r="BA596" s="12" t="str">
        <v>Not Declared</v>
      </c>
      <c r="BB596" s="12" t="str">
        <v>Oxford City AC</v>
      </c>
      <c r="BC596" s="747"/>
      <c r="BD596" s="12"/>
      <c r="BE596" s="425"/>
      <c r="BF596" s="433"/>
      <c r="BG596" s="747" t="str" cm="1">
        <f t="array" ref="BG596">_xlfn.LET(_xlpm.a,_xlfn.XLOOKUP(1,('Number Allocation'!$C$6:$C$1483=BI596)*('Number Allocation'!$D$6:$D$1483=BJ596),'Number Allocation'!$A$6:$A$1483,"..."),IF(_xlpm.a="","...",_xlpm.a))</f>
        <v>...</v>
      </c>
      <c r="BH596" s="747">
        <v>0</v>
      </c>
      <c r="BI596" s="12" t="str">
        <v>Not Declared</v>
      </c>
      <c r="BJ596" s="12" t="str">
        <v>Oxford City AC</v>
      </c>
      <c r="BK596" s="747"/>
      <c r="BL596" s="12"/>
      <c r="BM596" s="425"/>
      <c r="BN596" s="433"/>
      <c r="BO596" s="747" t="str" cm="1">
        <f t="array" ref="BO596">_xlfn.LET(_xlpm.a,_xlfn.XLOOKUP(1,('Number Allocation'!$C$6:$C$1483=BQ596)*('Number Allocation'!$D$6:$D$1483=BR596),'Number Allocation'!$A$6:$A$1483,"..."),IF(_xlpm.a="","...",_xlpm.a))</f>
        <v>...</v>
      </c>
      <c r="BP596" s="747">
        <v>0</v>
      </c>
      <c r="BQ596" s="12" t="str">
        <v>Not Declared</v>
      </c>
      <c r="BR596" s="12" t="str">
        <v>Oxford City AC</v>
      </c>
      <c r="BS596" s="747"/>
      <c r="BT596" s="12"/>
      <c r="BU596" s="425"/>
      <c r="BV596" s="433"/>
      <c r="BW596" s="747" t="str" cm="1">
        <f t="array" ref="BW596">_xlfn.LET(_xlpm.a,_xlfn.XLOOKUP(1,('Number Allocation'!$C$6:$C$1483=BY596)*('Number Allocation'!$D$6:$D$1483=BZ596),'Number Allocation'!$A$6:$A$1483,"..."),IF(_xlpm.a="","...",_xlpm.a))</f>
        <v>...</v>
      </c>
      <c r="BX596" s="747">
        <v>0</v>
      </c>
      <c r="BY596" s="12" t="str">
        <v>Not Declared</v>
      </c>
      <c r="BZ596" s="12" t="str">
        <v>Banbury Harriers AC</v>
      </c>
      <c r="CA596" s="479"/>
      <c r="CB596" s="480"/>
      <c r="CC596" s="481"/>
      <c r="CD596" s="433"/>
      <c r="CE596" s="747" t="str" cm="1">
        <f t="array" ref="CE596">_xlfn.LET(_xlpm.a,_xlfn.XLOOKUP(1,('Number Allocation'!$C$6:$C$1483=CG596)*('Number Allocation'!$D$6:$D$1483=CH596),'Number Allocation'!$A$6:$A$1483,"..."),IF(_xlpm.a="","...",_xlpm.a))</f>
        <v>...</v>
      </c>
      <c r="CF596" s="747">
        <v>0</v>
      </c>
      <c r="CG596" s="12" t="str">
        <v>Not Declared</v>
      </c>
      <c r="CH596" s="12" t="str">
        <v>Oxford City AC</v>
      </c>
      <c r="CI596" s="479"/>
      <c r="CJ596" s="480"/>
      <c r="CK596" s="481"/>
      <c r="CL596" s="433"/>
      <c r="CM596" s="747" t="str" cm="1">
        <f t="array" ref="CM596">_xlfn.LET(_xlpm.a,_xlfn.XLOOKUP(1,('Number Allocation'!$C$6:$C$1483=CO596)*('Number Allocation'!$D$6:$D$1483=CP596),'Number Allocation'!$A$6:$A$1483,"..."),IF(_xlpm.a="","...",_xlpm.a))</f>
        <v>...</v>
      </c>
      <c r="CN596" s="747">
        <v>0</v>
      </c>
      <c r="CO596" s="12" t="str">
        <v>Not Declared</v>
      </c>
      <c r="CP596" s="12" t="str">
        <v>Witney Road Runners</v>
      </c>
      <c r="CQ596" s="479"/>
      <c r="CR596" s="480"/>
      <c r="CS596" s="481"/>
      <c r="CT596" s="433"/>
      <c r="CU596" s="747" t="str" cm="1">
        <f t="array" ref="CU596">_xlfn.LET(_xlpm.a,_xlfn.XLOOKUP(1,('Number Allocation'!$C$6:$C$1483=CW596)*('Number Allocation'!$D$6:$D$1483=CX596),'Number Allocation'!$A$6:$A$1483,"..."),IF(_xlpm.a="","...",_xlpm.a))</f>
        <v>...</v>
      </c>
      <c r="CV596" s="747">
        <v>0</v>
      </c>
      <c r="CW596" s="12" t="str">
        <v>Not Declared</v>
      </c>
      <c r="CX596" s="12" t="str">
        <v>Radley AC</v>
      </c>
      <c r="CY596" s="479"/>
      <c r="CZ596" s="480"/>
      <c r="DA596" s="481"/>
      <c r="DB596" s="433"/>
      <c r="DC596" s="747" t="str" cm="1">
        <f t="array" ref="DC596">_xlfn.LET(_xlpm.a,_xlfn.XLOOKUP(1,('Number Allocation'!$C$6:$C$1483=DE596)*('Number Allocation'!$D$6:$D$1483=DF596),'Number Allocation'!$A$6:$A$1483,"..."),IF(_xlpm.a="","...",_xlpm.a))</f>
        <v>...</v>
      </c>
      <c r="DD596" s="747">
        <v>0</v>
      </c>
      <c r="DE596" s="12" t="str">
        <v>Not Declared</v>
      </c>
      <c r="DF596" s="12" t="str">
        <v>Bicester AC</v>
      </c>
      <c r="DG596" s="479"/>
      <c r="DH596" s="480"/>
      <c r="DI596" s="481"/>
      <c r="DJ596" s="433"/>
      <c r="DK596" s="747" t="str" cm="1">
        <f t="array" ref="DK596">_xlfn.LET(_xlpm.a,_xlfn.XLOOKUP(1,('Number Allocation'!$C$6:$C$1483=DM596)*('Number Allocation'!$D$6:$D$1483=DN596),'Number Allocation'!$A$6:$A$1483,"..."),IF(_xlpm.a="","...",_xlpm.a))</f>
        <v>...</v>
      </c>
      <c r="DL596" s="747">
        <v>0</v>
      </c>
      <c r="DM596" s="12" t="str">
        <v>Not Declared</v>
      </c>
      <c r="DN596" s="12" t="str">
        <v>White Horse Harriers</v>
      </c>
      <c r="DO596" s="479"/>
      <c r="DP596" s="480"/>
      <c r="DQ596" s="481"/>
      <c r="DW596" s="12"/>
      <c r="DX596" s="12"/>
      <c r="DY596" s="12"/>
      <c r="DZ596" s="15"/>
      <c r="EA596" s="15"/>
    </row>
    <row r="597" spans="1:131" s="359" customFormat="1" ht="21" customHeight="1">
      <c r="A597" s="358" t="str">
        <f>A595</f>
        <v>Bicester AC</v>
      </c>
      <c r="B597" s="729"/>
      <c r="C597" s="729" t="s">
        <v>517</v>
      </c>
      <c r="D597" s="729" t="str" cm="1">
        <f t="array" ref="D597">_xlfn.LET(_xlpm.x, Bicester!$AL$64:$AW$64, _xlpm.y, Bicester!$AL$70:$AW$78, _xlpm.z, Bicester!$AJ$70:$AJ$78, IF(_xlfn.XLOOKUP($C597,_xlfn.XLOOKUP(D$576,_xlpm.x,_xlpm.y,""),_xlpm.z,"Not Declared")="", "Name not recorded",  _xlfn.XLOOKUP($C597,_xlfn.XLOOKUP(D$576,_xlpm.x,_xlpm.y,""),_xlpm.z,"Not Declared")))</f>
        <v>Not Declared</v>
      </c>
      <c r="E597" s="729" t="str" cm="1">
        <f t="array" ref="E597">_xlfn.LET(_xlpm.x, Bicester!$AL$64:$AW$64, _xlpm.y, Bicester!$AL$70:$AW$78, _xlpm.z, Bicester!$AJ$70:$AJ$78, IF(_xlfn.XLOOKUP($C597,_xlfn.XLOOKUP(E$576,_xlpm.x,_xlpm.y,""),_xlpm.z,"Not Declared")="", "Name not recorded",  _xlfn.XLOOKUP($C597,_xlfn.XLOOKUP(E$576,_xlpm.x,_xlpm.y,""),_xlpm.z,"Not Declared")))</f>
        <v>Not Declared</v>
      </c>
      <c r="F597" s="732" t="str" cm="1">
        <f t="array" ref="F597">_xlfn.LET(_xlpm.x, Bicester!$AL$64:$AW$64, _xlpm.y, Bicester!$AL$70:$AW$78, _xlpm.z, Bicester!$AJ$70:$AJ$78, IF(_xlfn.XLOOKUP($C597,_xlfn.XLOOKUP(F$576,_xlpm.x,_xlpm.y,""),_xlpm.z,"Not Declared")="", "Name not recorded",  _xlfn.XLOOKUP($C597,_xlfn.XLOOKUP(F$576,_xlpm.x,_xlpm.y,""),_xlpm.z,"Not Declared")))</f>
        <v>Not Declared</v>
      </c>
      <c r="G597" s="729" t="str" cm="1">
        <f t="array" ref="G597">_xlfn.LET(_xlpm.x, Bicester!$AL$64:$AW$64, _xlpm.y, Bicester!$AL$70:$AW$78, _xlpm.z, Bicester!$AJ$70:$AJ$78, IF(_xlfn.XLOOKUP($C597,_xlfn.XLOOKUP(G$576,_xlpm.x,_xlpm.y,""),_xlpm.z,"Not Declared")="", "Name not recorded",  _xlfn.XLOOKUP($C597,_xlfn.XLOOKUP(G$576,_xlpm.x,_xlpm.y,""),_xlpm.z,"Not Declared")))</f>
        <v>Not Declared</v>
      </c>
      <c r="H597" s="729" t="str" cm="1">
        <f t="array" ref="H597">_xlfn.LET(_xlpm.x, Bicester!$AL$64:$AW$64, _xlpm.y, Bicester!$AL$70:$AW$78, _xlpm.z, Bicester!$AJ$70:$AJ$78, IF(_xlfn.XLOOKUP($C597,_xlfn.XLOOKUP(H$576,_xlpm.x,_xlpm.y,""),_xlpm.z,"Not Declared")="", "Name not recorded",  _xlfn.XLOOKUP($C597,_xlfn.XLOOKUP(H$576,_xlpm.x,_xlpm.y,""),_xlpm.z,"Not Declared")))</f>
        <v>Not Declared</v>
      </c>
      <c r="I597" s="729" t="str" cm="1">
        <f t="array" ref="I597">_xlfn.LET(_xlpm.x, Bicester!$AL$64:$AW$64, _xlpm.y, Bicester!$AL$70:$AW$78, _xlpm.z, Bicester!$AJ$70:$AJ$78, IF(_xlfn.XLOOKUP($C597,_xlfn.XLOOKUP(I$576,_xlpm.x,_xlpm.y,""),_xlpm.z,"Not Declared")="", "Name not recorded",  _xlfn.XLOOKUP($C597,_xlfn.XLOOKUP(I$576,_xlpm.x,_xlpm.y,""),_xlpm.z,"Not Declared")))</f>
        <v>Not Declared</v>
      </c>
      <c r="J597" s="729" t="str" cm="1">
        <f t="array" ref="J597">_xlfn.LET(_xlpm.x, Bicester!$AL$64:$AW$64, _xlpm.y, Bicester!$AL$70:$AW$78, _xlpm.z, Bicester!$AJ$70:$AJ$78, IF(_xlfn.XLOOKUP($C597,_xlfn.XLOOKUP(J$576,_xlpm.x,_xlpm.y,""),_xlpm.z,"Not Declared")="", "Name not recorded",  _xlfn.XLOOKUP($C597,_xlfn.XLOOKUP(J$576,_xlpm.x,_xlpm.y,""),_xlpm.z,"Not Declared")))</f>
        <v>Not Declared</v>
      </c>
      <c r="K597" s="729" t="str" cm="1">
        <f t="array" ref="K597">_xlfn.LET(_xlpm.x, Bicester!$AL$64:$AW$64, _xlpm.y, Bicester!$AL$70:$AW$78, _xlpm.z, Bicester!$AJ$70:$AJ$78, IF(_xlfn.XLOOKUP($C597,_xlfn.XLOOKUP(K$576,_xlpm.x,_xlpm.y,""),_xlpm.z,"Not Declared")="", "Name not recorded",  _xlfn.XLOOKUP($C597,_xlfn.XLOOKUP(K$576,_xlpm.x,_xlpm.y,""),_xlpm.z,"Not Declared")))</f>
        <v>Not Declared</v>
      </c>
      <c r="L597" s="729" t="str" cm="1">
        <f t="array" ref="L597">_xlfn.LET(_xlpm.x, Bicester!$AL$64:$AW$64, _xlpm.y, Bicester!$AL$70:$AW$78, _xlpm.z, Bicester!$AJ$70:$AJ$78, IF(_xlfn.XLOOKUP($C597,_xlfn.XLOOKUP(L$576,_xlpm.x,_xlpm.y,""),_xlpm.z,"Not Declared")="", "Name not recorded",  _xlfn.XLOOKUP($C597,_xlfn.XLOOKUP(L$576,_xlpm.x,_xlpm.y,""),_xlpm.z,"Not Declared")))</f>
        <v>Not Declared</v>
      </c>
      <c r="M597" s="729" t="str" cm="1">
        <f t="array" ref="M597">_xlfn.LET(_xlpm.x, Bicester!$AL$64:$AW$64, _xlpm.y, Bicester!$AL$70:$AW$78, _xlpm.z, Bicester!$AJ$70:$AJ$78, IF(_xlfn.XLOOKUP($C597,_xlfn.XLOOKUP(M$576,_xlpm.x,_xlpm.y,""),_xlpm.z,"Not Declared")="", "Name not recorded",  _xlfn.XLOOKUP($C597,_xlfn.XLOOKUP(M$576,_xlpm.x,_xlpm.y,""),_xlpm.z,"Not Declared")))</f>
        <v>Not Declared</v>
      </c>
      <c r="N597" s="729" t="str" cm="1">
        <f t="array" ref="N597">_xlfn.LET(_xlpm.x, Bicester!$AL$64:$AW$64, _xlpm.y, Bicester!$AL$70:$AW$78, _xlpm.z, Bicester!$AJ$70:$AJ$78, IF(_xlfn.XLOOKUP($C597,_xlfn.XLOOKUP(N$576,_xlpm.x,_xlpm.y,""),_xlpm.z,"Not Declared")="", "Name not recorded",  _xlfn.XLOOKUP($C597,_xlfn.XLOOKUP(N$576,_xlpm.x,_xlpm.y,""),_xlpm.z,"Not Declared")))</f>
        <v>Not Declared</v>
      </c>
      <c r="O597" s="729" t="str" cm="1">
        <f t="array" ref="O597">_xlfn.LET(_xlpm.x, Bicester!$AL$64:$AW$64, _xlpm.y, Bicester!$AL$70:$AW$78, _xlpm.z, Bicester!$AJ$70:$AJ$78, IF(_xlfn.XLOOKUP($C597,_xlfn.XLOOKUP(O$576,_xlpm.x,_xlpm.y,""),_xlpm.z,"Not Declared")="", "Name not recorded",  _xlfn.XLOOKUP($C597,_xlfn.XLOOKUP(O$576,_xlpm.x,_xlpm.y,""),_xlpm.z,"Not Declared")))</f>
        <v>Not Declared</v>
      </c>
      <c r="P597" s="79" t="s">
        <v>517</v>
      </c>
      <c r="Q597" s="729" t="s">
        <v>319</v>
      </c>
      <c r="R597" s="729" t="s">
        <v>320</v>
      </c>
      <c r="S597" s="729" t="s">
        <v>321</v>
      </c>
      <c r="T597" s="729" t="str" cm="1">
        <f t="array" ref="T597">_xlfn.LET(_xlpm.x,Bicester!$AL$64:$AX$64, _xlpm.y, Bicester!$AL$70:$AX$78, _xlpm.z, Bicester!$AJ$70:$AJ$78, IF(_xlfn.XLOOKUP(P597,_xlfn.XLOOKUP(T$576,_xlpm.x,_xlpm.y,""),_xlpm.z,"Not Declared")="", "Name not recorded",  _xlfn.XLOOKUP(P597,_xlfn.XLOOKUP(T$576,_xlpm.x,_xlpm.y,""),_xlpm.z,"Not Declared")))</f>
        <v>Not Declared</v>
      </c>
      <c r="U597" s="729" t="str" cm="1">
        <f t="array" ref="U597">_xlfn.LET(_xlpm.x,Bicester!$AL$64:$AX$64, _xlpm.y, Bicester!$AL$70:$AX$78, _xlpm.z, Bicester!$AJ$70:$AJ$78, IF(_xlfn.XLOOKUP(Q597,_xlfn.XLOOKUP(U$576,_xlpm.x,_xlpm.y,""),_xlpm.z,"Not Declared")="", "Name not recorded",  _xlfn.XLOOKUP(Q597,_xlfn.XLOOKUP(U$576,_xlpm.x,_xlpm.y,""),_xlpm.z,"Not Declared")))</f>
        <v>Not Declared</v>
      </c>
      <c r="V597" s="729" t="str" cm="1">
        <f t="array" ref="V597">_xlfn.LET(_xlpm.x,Bicester!$AL$64:$AX$64, _xlpm.y, Bicester!$AL$70:$AX$78, _xlpm.z, Bicester!$AJ$70:$AJ$78, IF(_xlfn.XLOOKUP(R597,_xlfn.XLOOKUP(V$576,_xlpm.x,_xlpm.y,""),_xlpm.z,"Not Declared")="", "Name not recorded",  _xlfn.XLOOKUP(R597,_xlfn.XLOOKUP(V$576,_xlpm.x,_xlpm.y,""),_xlpm.z,"Not Declared")))</f>
        <v>Not Declared</v>
      </c>
      <c r="W597" s="729" t="str" cm="1">
        <f t="array" ref="W597">_xlfn.LET(_xlpm.x,Bicester!$AL$64:$AX$64, _xlpm.y, Bicester!$AL$70:$AX$78, _xlpm.z, Bicester!$AJ$70:$AJ$78, IF(_xlfn.XLOOKUP(S597,_xlfn.XLOOKUP(W$576,_xlpm.x,_xlpm.y,""),_xlpm.z,"Not Declared")="", "Name not recorded",  _xlfn.XLOOKUP(S597,_xlfn.XLOOKUP(W$576,_xlpm.x,_xlpm.y,""),_xlpm.z,"Not Declared")))</f>
        <v>Not Declared</v>
      </c>
      <c r="X597" s="358" t="str">
        <f>_xlfn.TEXTJOIN(", ",,T597:W597)</f>
        <v>Not Declared, Not Declared, Not Declared, Not Declared</v>
      </c>
      <c r="Y597" s="89"/>
      <c r="Z597" s="433"/>
      <c r="AA597" s="747" t="str" cm="1">
        <f t="array" ref="AA597">_xlfn.LET(_xlpm.a,_xlfn.XLOOKUP(1,('Number Allocation'!$C$6:$C$1483=AC597)*('Number Allocation'!$D$6:$D$1483=AD597),'Number Allocation'!$A$6:$A$1483,"..."),IF(_xlpm.a="","...",_xlpm.a))</f>
        <v>...</v>
      </c>
      <c r="AB597" s="747"/>
      <c r="AC597" s="12"/>
      <c r="AD597" s="12"/>
      <c r="AE597" s="747"/>
      <c r="AF597" s="12"/>
      <c r="AG597" s="425"/>
      <c r="AH597" s="433"/>
      <c r="AI597" s="747" t="str" cm="1">
        <f t="array" ref="AI597">_xlfn.LET(_xlpm.a,_xlfn.XLOOKUP(1,('Number Allocation'!$C$6:$C$1483=AK597)*('Number Allocation'!$D$6:$D$1483=AL597),'Number Allocation'!$A$6:$A$1483,"..."),IF(_xlpm.a="","...",_xlpm.a))</f>
        <v>...</v>
      </c>
      <c r="AJ597" s="747">
        <v>0</v>
      </c>
      <c r="AK597" s="12" t="str">
        <v>Not Declared</v>
      </c>
      <c r="AL597" s="12" t="str">
        <v>Abingdon AC</v>
      </c>
      <c r="AM597" s="747"/>
      <c r="AN597" s="12"/>
      <c r="AO597" s="425"/>
      <c r="AP597" s="433"/>
      <c r="AQ597" s="747" t="str" cm="1">
        <f t="array" ref="AQ597">_xlfn.LET(_xlpm.a,_xlfn.XLOOKUP(1,('Number Allocation'!$C$6:$C$1483=AS597)*('Number Allocation'!$D$6:$D$1483=AT597),'Number Allocation'!$A$6:$A$1483,"..."),IF(_xlpm.a="","...",_xlpm.a))</f>
        <v>...</v>
      </c>
      <c r="AR597" s="747">
        <v>0</v>
      </c>
      <c r="AS597" s="12" t="str">
        <v>Not Declared</v>
      </c>
      <c r="AT597" s="12" t="str">
        <v>Radley AC</v>
      </c>
      <c r="AU597" s="747"/>
      <c r="AV597" s="12"/>
      <c r="AW597" s="425"/>
      <c r="AX597" s="433"/>
      <c r="AY597" s="747" t="str" cm="1">
        <f t="array" ref="AY597">_xlfn.LET(_xlpm.a,_xlfn.XLOOKUP(1,('Number Allocation'!$C$6:$C$1483=BA597)*('Number Allocation'!$D$6:$D$1483=BB597),'Number Allocation'!$A$6:$A$1483,"..."),IF(_xlpm.a="","...",_xlpm.a))</f>
        <v>...</v>
      </c>
      <c r="AZ597" s="747">
        <v>0</v>
      </c>
      <c r="BA597" s="12" t="str">
        <v>Not Declared</v>
      </c>
      <c r="BB597" s="12" t="str">
        <v>Radley AC</v>
      </c>
      <c r="BC597" s="747"/>
      <c r="BD597" s="12"/>
      <c r="BE597" s="425"/>
      <c r="BF597" s="433"/>
      <c r="BG597" s="747" t="str" cm="1">
        <f t="array" ref="BG597">_xlfn.LET(_xlpm.a,_xlfn.XLOOKUP(1,('Number Allocation'!$C$6:$C$1483=BI597)*('Number Allocation'!$D$6:$D$1483=BJ597),'Number Allocation'!$A$6:$A$1483,"..."),IF(_xlpm.a="","...",_xlpm.a))</f>
        <v>...</v>
      </c>
      <c r="BH597" s="747">
        <v>0</v>
      </c>
      <c r="BI597" s="12" t="str">
        <v>Not Declared</v>
      </c>
      <c r="BJ597" s="12" t="str">
        <v>Abingdon AC</v>
      </c>
      <c r="BK597" s="747"/>
      <c r="BL597" s="12"/>
      <c r="BM597" s="425"/>
      <c r="BN597" s="433"/>
      <c r="BO597" s="747" t="str" cm="1">
        <f t="array" ref="BO597">_xlfn.LET(_xlpm.a,_xlfn.XLOOKUP(1,('Number Allocation'!$C$6:$C$1483=BQ597)*('Number Allocation'!$D$6:$D$1483=BR597),'Number Allocation'!$A$6:$A$1483,"..."),IF(_xlpm.a="","...",_xlpm.a))</f>
        <v>...</v>
      </c>
      <c r="BP597" s="747">
        <v>0</v>
      </c>
      <c r="BQ597" s="12" t="str">
        <v>Not Declared</v>
      </c>
      <c r="BR597" s="12" t="str">
        <v>Banbury Harriers AC</v>
      </c>
      <c r="BS597" s="747"/>
      <c r="BT597" s="12"/>
      <c r="BU597" s="425"/>
      <c r="BV597" s="433"/>
      <c r="BW597" s="747" t="str" cm="1">
        <f t="array" ref="BW597">_xlfn.LET(_xlpm.a,_xlfn.XLOOKUP(1,('Number Allocation'!$C$6:$C$1483=BY597)*('Number Allocation'!$D$6:$D$1483=BZ597),'Number Allocation'!$A$6:$A$1483,"..."),IF(_xlpm.a="","...",_xlpm.a))</f>
        <v>...</v>
      </c>
      <c r="BX597" s="747">
        <v>0</v>
      </c>
      <c r="BY597" s="12" t="str">
        <v>Not Declared</v>
      </c>
      <c r="BZ597" s="12" t="str">
        <v>Radley AC</v>
      </c>
      <c r="CA597" s="479"/>
      <c r="CB597" s="480"/>
      <c r="CC597" s="481"/>
      <c r="CD597" s="433"/>
      <c r="CE597" s="747" t="str" cm="1">
        <f t="array" ref="CE597">_xlfn.LET(_xlpm.a,_xlfn.XLOOKUP(1,('Number Allocation'!$C$6:$C$1483=CG597)*('Number Allocation'!$D$6:$D$1483=CH597),'Number Allocation'!$A$6:$A$1483,"..."),IF(_xlpm.a="","...",_xlpm.a))</f>
        <v>...</v>
      </c>
      <c r="CF597" s="747">
        <v>0</v>
      </c>
      <c r="CG597" s="12" t="str">
        <v>Not Declared</v>
      </c>
      <c r="CH597" s="12" t="str">
        <v>Abingdon AC</v>
      </c>
      <c r="CI597" s="479"/>
      <c r="CJ597" s="480"/>
      <c r="CK597" s="481"/>
      <c r="CL597" s="433"/>
      <c r="CM597" s="747" t="str" cm="1">
        <f t="array" ref="CM597">_xlfn.LET(_xlpm.a,_xlfn.XLOOKUP(1,('Number Allocation'!$C$6:$C$1483=CO597)*('Number Allocation'!$D$6:$D$1483=CP597),'Number Allocation'!$A$6:$A$1483,"..."),IF(_xlpm.a="","...",_xlpm.a))</f>
        <v>...</v>
      </c>
      <c r="CN597" s="747">
        <v>0</v>
      </c>
      <c r="CO597" s="12" t="str">
        <v>Not Declared</v>
      </c>
      <c r="CP597" s="12" t="str">
        <v>Team Kennet</v>
      </c>
      <c r="CQ597" s="479"/>
      <c r="CR597" s="480"/>
      <c r="CS597" s="481"/>
      <c r="CT597" s="433"/>
      <c r="CU597" s="747" t="str" cm="1">
        <f t="array" ref="CU597">_xlfn.LET(_xlpm.a,_xlfn.XLOOKUP(1,('Number Allocation'!$C$6:$C$1483=CW597)*('Number Allocation'!$D$6:$D$1483=CX597),'Number Allocation'!$A$6:$A$1483,"..."),IF(_xlpm.a="","...",_xlpm.a))</f>
        <v>...</v>
      </c>
      <c r="CV597" s="747">
        <v>0</v>
      </c>
      <c r="CW597" s="12" t="str">
        <v>Not Declared</v>
      </c>
      <c r="CX597" s="12" t="str">
        <v>Team Kennet</v>
      </c>
      <c r="CY597" s="479"/>
      <c r="CZ597" s="480"/>
      <c r="DA597" s="481"/>
      <c r="DB597" s="433"/>
      <c r="DC597" s="747" t="str" cm="1">
        <f t="array" ref="DC597">_xlfn.LET(_xlpm.a,_xlfn.XLOOKUP(1,('Number Allocation'!$C$6:$C$1483=DE597)*('Number Allocation'!$D$6:$D$1483=DF597),'Number Allocation'!$A$6:$A$1483,"..."),IF(_xlpm.a="","...",_xlpm.a))</f>
        <v>...</v>
      </c>
      <c r="DD597" s="747">
        <v>0</v>
      </c>
      <c r="DE597" s="12" t="str">
        <v>Not Declared</v>
      </c>
      <c r="DF597" s="12" t="str">
        <v>Witney Road Runners</v>
      </c>
      <c r="DG597" s="479"/>
      <c r="DH597" s="480"/>
      <c r="DI597" s="481"/>
      <c r="DJ597" s="433"/>
      <c r="DK597" s="747" t="str" cm="1">
        <f t="array" ref="DK597">_xlfn.LET(_xlpm.a,_xlfn.XLOOKUP(1,('Number Allocation'!$C$6:$C$1483=DM597)*('Number Allocation'!$D$6:$D$1483=DN597),'Number Allocation'!$A$6:$A$1483,"..."),IF(_xlpm.a="","...",_xlpm.a))</f>
        <v>...</v>
      </c>
      <c r="DL597" s="747">
        <v>0</v>
      </c>
      <c r="DM597" s="12" t="str">
        <v>Not Declared</v>
      </c>
      <c r="DN597" s="12" t="str">
        <v>Oxford City AC</v>
      </c>
      <c r="DO597" s="479"/>
      <c r="DP597" s="480"/>
      <c r="DQ597" s="481"/>
      <c r="DW597" s="12"/>
      <c r="DX597" s="12"/>
      <c r="DY597" s="12"/>
      <c r="DZ597" s="15"/>
      <c r="EA597" s="15"/>
    </row>
    <row r="598" spans="1:131" s="359" customFormat="1" ht="21" customHeight="1">
      <c r="A598" s="358" t="str">
        <f t="shared" ref="A598:A602" si="65">A596</f>
        <v>Bicester AC</v>
      </c>
      <c r="B598" s="729"/>
      <c r="C598" s="729" t="s">
        <v>319</v>
      </c>
      <c r="D598" s="729" t="str" cm="1">
        <f t="array" ref="D598">_xlfn.LET(_xlpm.x, Bicester!$AL$64:$AW$64, _xlpm.y, Bicester!$AL$70:$AW$78, _xlpm.z, Bicester!$AJ$70:$AJ$78, IF(_xlfn.XLOOKUP($C598,_xlfn.XLOOKUP(D$576,_xlpm.x,_xlpm.y,""),_xlpm.z,"Not Declared")="", "Name not recorded",  _xlfn.XLOOKUP($C598,_xlfn.XLOOKUP(D$576,_xlpm.x,_xlpm.y,""),_xlpm.z,"Not Declared")))</f>
        <v>Not Declared</v>
      </c>
      <c r="E598" s="729" t="str" cm="1">
        <f t="array" ref="E598">_xlfn.LET(_xlpm.x, Bicester!$AL$64:$AW$64, _xlpm.y, Bicester!$AL$70:$AW$78, _xlpm.z, Bicester!$AJ$70:$AJ$78, IF(_xlfn.XLOOKUP($C598,_xlfn.XLOOKUP(E$576,_xlpm.x,_xlpm.y,""),_xlpm.z,"Not Declared")="", "Name not recorded",  _xlfn.XLOOKUP($C598,_xlfn.XLOOKUP(E$576,_xlpm.x,_xlpm.y,""),_xlpm.z,"Not Declared")))</f>
        <v>Not Declared</v>
      </c>
      <c r="F598" s="732" t="str" cm="1">
        <f t="array" ref="F598">_xlfn.LET(_xlpm.x, Bicester!$AL$64:$AW$64, _xlpm.y, Bicester!$AL$70:$AW$78, _xlpm.z, Bicester!$AJ$70:$AJ$78, IF(_xlfn.XLOOKUP($C598,_xlfn.XLOOKUP(F$576,_xlpm.x,_xlpm.y,""),_xlpm.z,"Not Declared")="", "Name not recorded",  _xlfn.XLOOKUP($C598,_xlfn.XLOOKUP(F$576,_xlpm.x,_xlpm.y,""),_xlpm.z,"Not Declared")))</f>
        <v>Not Declared</v>
      </c>
      <c r="G598" s="729" t="str" cm="1">
        <f t="array" ref="G598">_xlfn.LET(_xlpm.x, Bicester!$AL$64:$AW$64, _xlpm.y, Bicester!$AL$70:$AW$78, _xlpm.z, Bicester!$AJ$70:$AJ$78, IF(_xlfn.XLOOKUP($C598,_xlfn.XLOOKUP(G$576,_xlpm.x,_xlpm.y,""),_xlpm.z,"Not Declared")="", "Name not recorded",  _xlfn.XLOOKUP($C598,_xlfn.XLOOKUP(G$576,_xlpm.x,_xlpm.y,""),_xlpm.z,"Not Declared")))</f>
        <v>Not Declared</v>
      </c>
      <c r="H598" s="729" t="str" cm="1">
        <f t="array" ref="H598">_xlfn.LET(_xlpm.x, Bicester!$AL$64:$AW$64, _xlpm.y, Bicester!$AL$70:$AW$78, _xlpm.z, Bicester!$AJ$70:$AJ$78, IF(_xlfn.XLOOKUP($C598,_xlfn.XLOOKUP(H$576,_xlpm.x,_xlpm.y,""),_xlpm.z,"Not Declared")="", "Name not recorded",  _xlfn.XLOOKUP($C598,_xlfn.XLOOKUP(H$576,_xlpm.x,_xlpm.y,""),_xlpm.z,"Not Declared")))</f>
        <v>Not Declared</v>
      </c>
      <c r="I598" s="729" t="str" cm="1">
        <f t="array" ref="I598">_xlfn.LET(_xlpm.x, Bicester!$AL$64:$AW$64, _xlpm.y, Bicester!$AL$70:$AW$78, _xlpm.z, Bicester!$AJ$70:$AJ$78, IF(_xlfn.XLOOKUP($C598,_xlfn.XLOOKUP(I$576,_xlpm.x,_xlpm.y,""),_xlpm.z,"Not Declared")="", "Name not recorded",  _xlfn.XLOOKUP($C598,_xlfn.XLOOKUP(I$576,_xlpm.x,_xlpm.y,""),_xlpm.z,"Not Declared")))</f>
        <v>Not Declared</v>
      </c>
      <c r="J598" s="729" t="str" cm="1">
        <f t="array" ref="J598">_xlfn.LET(_xlpm.x, Bicester!$AL$64:$AW$64, _xlpm.y, Bicester!$AL$70:$AW$78, _xlpm.z, Bicester!$AJ$70:$AJ$78, IF(_xlfn.XLOOKUP($C598,_xlfn.XLOOKUP(J$576,_xlpm.x,_xlpm.y,""),_xlpm.z,"Not Declared")="", "Name not recorded",  _xlfn.XLOOKUP($C598,_xlfn.XLOOKUP(J$576,_xlpm.x,_xlpm.y,""),_xlpm.z,"Not Declared")))</f>
        <v>Not Declared</v>
      </c>
      <c r="K598" s="729" t="str" cm="1">
        <f t="array" ref="K598">_xlfn.LET(_xlpm.x, Bicester!$AL$64:$AW$64, _xlpm.y, Bicester!$AL$70:$AW$78, _xlpm.z, Bicester!$AJ$70:$AJ$78, IF(_xlfn.XLOOKUP($C598,_xlfn.XLOOKUP(K$576,_xlpm.x,_xlpm.y,""),_xlpm.z,"Not Declared")="", "Name not recorded",  _xlfn.XLOOKUP($C598,_xlfn.XLOOKUP(K$576,_xlpm.x,_xlpm.y,""),_xlpm.z,"Not Declared")))</f>
        <v>Not Declared</v>
      </c>
      <c r="L598" s="729" t="str" cm="1">
        <f t="array" ref="L598">_xlfn.LET(_xlpm.x, Bicester!$AL$64:$AW$64, _xlpm.y, Bicester!$AL$70:$AW$78, _xlpm.z, Bicester!$AJ$70:$AJ$78, IF(_xlfn.XLOOKUP($C598,_xlfn.XLOOKUP(L$576,_xlpm.x,_xlpm.y,""),_xlpm.z,"Not Declared")="", "Name not recorded",  _xlfn.XLOOKUP($C598,_xlfn.XLOOKUP(L$576,_xlpm.x,_xlpm.y,""),_xlpm.z,"Not Declared")))</f>
        <v>Not Declared</v>
      </c>
      <c r="M598" s="729" t="str" cm="1">
        <f t="array" ref="M598">_xlfn.LET(_xlpm.x, Bicester!$AL$64:$AW$64, _xlpm.y, Bicester!$AL$70:$AW$78, _xlpm.z, Bicester!$AJ$70:$AJ$78, IF(_xlfn.XLOOKUP($C598,_xlfn.XLOOKUP(M$576,_xlpm.x,_xlpm.y,""),_xlpm.z,"Not Declared")="", "Name not recorded",  _xlfn.XLOOKUP($C598,_xlfn.XLOOKUP(M$576,_xlpm.x,_xlpm.y,""),_xlpm.z,"Not Declared")))</f>
        <v>Not Declared</v>
      </c>
      <c r="N598" s="729" t="str" cm="1">
        <f t="array" ref="N598">_xlfn.LET(_xlpm.x, Bicester!$AL$64:$AW$64, _xlpm.y, Bicester!$AL$70:$AW$78, _xlpm.z, Bicester!$AJ$70:$AJ$78, IF(_xlfn.XLOOKUP($C598,_xlfn.XLOOKUP(N$576,_xlpm.x,_xlpm.y,""),_xlpm.z,"Not Declared")="", "Name not recorded",  _xlfn.XLOOKUP($C598,_xlfn.XLOOKUP(N$576,_xlpm.x,_xlpm.y,""),_xlpm.z,"Not Declared")))</f>
        <v>Not Declared</v>
      </c>
      <c r="O598" s="729" t="str" cm="1">
        <f t="array" ref="O598">_xlfn.LET(_xlpm.x, Bicester!$AL$64:$AW$64, _xlpm.y, Bicester!$AL$70:$AW$78, _xlpm.z, Bicester!$AJ$70:$AJ$78, IF(_xlfn.XLOOKUP($C598,_xlfn.XLOOKUP(O$576,_xlpm.x,_xlpm.y,""),_xlpm.z,"Not Declared")="", "Name not recorded",  _xlfn.XLOOKUP($C598,_xlfn.XLOOKUP(O$576,_xlpm.x,_xlpm.y,""),_xlpm.z,"Not Declared")))</f>
        <v>Not Declared</v>
      </c>
      <c r="P598" s="3"/>
      <c r="Q598" s="3"/>
      <c r="R598" s="3"/>
      <c r="S598" s="3"/>
      <c r="T598" s="3"/>
      <c r="U598" s="3"/>
      <c r="V598" s="3"/>
      <c r="W598" s="3"/>
      <c r="X598" s="12"/>
      <c r="Y598" s="89"/>
      <c r="Z598" s="433"/>
      <c r="AA598" s="747" t="str" cm="1">
        <f t="array" ref="AA598">_xlfn.LET(_xlpm.a,_xlfn.XLOOKUP(1,('Number Allocation'!$C$6:$C$1483=AC598)*('Number Allocation'!$D$6:$D$1483=AD598),'Number Allocation'!$A$6:$A$1483,"..."),IF(_xlpm.a="","...",_xlpm.a))</f>
        <v>...</v>
      </c>
      <c r="AB598" s="747"/>
      <c r="AC598" s="12"/>
      <c r="AD598" s="12"/>
      <c r="AE598" s="747"/>
      <c r="AF598" s="12"/>
      <c r="AG598" s="425"/>
      <c r="AH598" s="433"/>
      <c r="AI598" s="747" t="str" cm="1">
        <f t="array" ref="AI598">_xlfn.LET(_xlpm.a,_xlfn.XLOOKUP(1,('Number Allocation'!$C$6:$C$1483=AK598)*('Number Allocation'!$D$6:$D$1483=AL598),'Number Allocation'!$A$6:$A$1483,"..."),IF(_xlpm.a="","...",_xlpm.a))</f>
        <v>...</v>
      </c>
      <c r="AJ598" s="747">
        <v>0</v>
      </c>
      <c r="AK598" s="12" t="str">
        <v>Not Declared</v>
      </c>
      <c r="AL598" s="12" t="str">
        <v>Team Kennet</v>
      </c>
      <c r="AM598" s="747"/>
      <c r="AN598" s="12"/>
      <c r="AO598" s="425"/>
      <c r="AP598" s="433"/>
      <c r="AQ598" s="747" t="str" cm="1">
        <f t="array" ref="AQ598">_xlfn.LET(_xlpm.a,_xlfn.XLOOKUP(1,('Number Allocation'!$C$6:$C$1483=AS598)*('Number Allocation'!$D$6:$D$1483=AT598),'Number Allocation'!$A$6:$A$1483,"..."),IF(_xlpm.a="","...",_xlpm.a))</f>
        <v>...</v>
      </c>
      <c r="AR598" s="747">
        <v>0</v>
      </c>
      <c r="AS598" s="12" t="str">
        <v>Not Declared</v>
      </c>
      <c r="AT598" s="12" t="str">
        <v>Bicester AC</v>
      </c>
      <c r="AU598" s="747"/>
      <c r="AV598" s="12"/>
      <c r="AW598" s="425"/>
      <c r="AX598" s="433"/>
      <c r="AY598" s="747" t="str" cm="1">
        <f t="array" ref="AY598">_xlfn.LET(_xlpm.a,_xlfn.XLOOKUP(1,('Number Allocation'!$C$6:$C$1483=BA598)*('Number Allocation'!$D$6:$D$1483=BB598),'Number Allocation'!$A$6:$A$1483,"..."),IF(_xlpm.a="","...",_xlpm.a))</f>
        <v>...</v>
      </c>
      <c r="AZ598" s="747">
        <v>0</v>
      </c>
      <c r="BA598" s="12" t="str">
        <v>Not Declared</v>
      </c>
      <c r="BB598" s="12" t="str">
        <v>Team Kennet</v>
      </c>
      <c r="BC598" s="747"/>
      <c r="BD598" s="12"/>
      <c r="BE598" s="425"/>
      <c r="BF598" s="433"/>
      <c r="BG598" s="747" t="str" cm="1">
        <f t="array" ref="BG598">_xlfn.LET(_xlpm.a,_xlfn.XLOOKUP(1,('Number Allocation'!$C$6:$C$1483=BI598)*('Number Allocation'!$D$6:$D$1483=BJ598),'Number Allocation'!$A$6:$A$1483,"..."),IF(_xlpm.a="","...",_xlpm.a))</f>
        <v>...</v>
      </c>
      <c r="BH598" s="747">
        <v>0</v>
      </c>
      <c r="BI598" s="12" t="str">
        <v>Not Declared</v>
      </c>
      <c r="BJ598" s="12" t="str">
        <v>Bicester AC</v>
      </c>
      <c r="BK598" s="747"/>
      <c r="BL598" s="12"/>
      <c r="BM598" s="425"/>
      <c r="BN598" s="433"/>
      <c r="BO598" s="747" t="str" cm="1">
        <f t="array" ref="BO598">_xlfn.LET(_xlpm.a,_xlfn.XLOOKUP(1,('Number Allocation'!$C$6:$C$1483=BQ598)*('Number Allocation'!$D$6:$D$1483=BR598),'Number Allocation'!$A$6:$A$1483,"..."),IF(_xlpm.a="","...",_xlpm.a))</f>
        <v>...</v>
      </c>
      <c r="BP598" s="747">
        <v>0</v>
      </c>
      <c r="BQ598" s="12" t="str">
        <v>Not Declared</v>
      </c>
      <c r="BR598" s="12" t="str">
        <v>Bicester AC</v>
      </c>
      <c r="BS598" s="747"/>
      <c r="BT598" s="12"/>
      <c r="BU598" s="425"/>
      <c r="BV598" s="433"/>
      <c r="BW598" s="747" t="str" cm="1">
        <f t="array" ref="BW598">_xlfn.LET(_xlpm.a,_xlfn.XLOOKUP(1,('Number Allocation'!$C$6:$C$1483=BY598)*('Number Allocation'!$D$6:$D$1483=BZ598),'Number Allocation'!$A$6:$A$1483,"..."),IF(_xlpm.a="","...",_xlpm.a))</f>
        <v>...</v>
      </c>
      <c r="BX598" s="747">
        <v>0</v>
      </c>
      <c r="BY598" s="12" t="str">
        <v>Not Declared</v>
      </c>
      <c r="BZ598" s="12" t="str">
        <v>White Horse Harriers</v>
      </c>
      <c r="CA598" s="479"/>
      <c r="CB598" s="480"/>
      <c r="CC598" s="481"/>
      <c r="CD598" s="433"/>
      <c r="CE598" s="747" t="str" cm="1">
        <f t="array" ref="CE598">_xlfn.LET(_xlpm.a,_xlfn.XLOOKUP(1,('Number Allocation'!$C$6:$C$1483=CG598)*('Number Allocation'!$D$6:$D$1483=CH598),'Number Allocation'!$A$6:$A$1483,"..."),IF(_xlpm.a="","...",_xlpm.a))</f>
        <v>...</v>
      </c>
      <c r="CF598" s="747">
        <v>0</v>
      </c>
      <c r="CG598" s="12" t="str">
        <v>Not Declared</v>
      </c>
      <c r="CH598" s="12" t="str">
        <v>Bicester AC</v>
      </c>
      <c r="CI598" s="479"/>
      <c r="CJ598" s="480"/>
      <c r="CK598" s="481"/>
      <c r="CL598" s="433"/>
      <c r="CM598" s="747" t="str" cm="1">
        <f t="array" ref="CM598">_xlfn.LET(_xlpm.a,_xlfn.XLOOKUP(1,('Number Allocation'!$C$6:$C$1483=CO598)*('Number Allocation'!$D$6:$D$1483=CP598),'Number Allocation'!$A$6:$A$1483,"..."),IF(_xlpm.a="","...",_xlpm.a))</f>
        <v>...</v>
      </c>
      <c r="CN598" s="747">
        <v>0</v>
      </c>
      <c r="CO598" s="12" t="str">
        <v>Not Declared</v>
      </c>
      <c r="CP598" s="12" t="str">
        <v>Banbury Harriers AC</v>
      </c>
      <c r="CQ598" s="479"/>
      <c r="CR598" s="480"/>
      <c r="CS598" s="481"/>
      <c r="CT598" s="433"/>
      <c r="CU598" s="747" t="str" cm="1">
        <f t="array" ref="CU598">_xlfn.LET(_xlpm.a,_xlfn.XLOOKUP(1,('Number Allocation'!$C$6:$C$1483=CW598)*('Number Allocation'!$D$6:$D$1483=CX598),'Number Allocation'!$A$6:$A$1483,"..."),IF(_xlpm.a="","...",_xlpm.a))</f>
        <v>...</v>
      </c>
      <c r="CV598" s="747">
        <v>0</v>
      </c>
      <c r="CW598" s="12" t="str">
        <v>Not Declared</v>
      </c>
      <c r="CX598" s="12" t="str">
        <v>Witney Road Runners</v>
      </c>
      <c r="CY598" s="479"/>
      <c r="CZ598" s="480"/>
      <c r="DA598" s="481"/>
      <c r="DB598" s="433"/>
      <c r="DC598" s="747" t="str" cm="1">
        <f t="array" ref="DC598">_xlfn.LET(_xlpm.a,_xlfn.XLOOKUP(1,('Number Allocation'!$C$6:$C$1483=DE598)*('Number Allocation'!$D$6:$D$1483=DF598),'Number Allocation'!$A$6:$A$1483,"..."),IF(_xlpm.a="","...",_xlpm.a))</f>
        <v>...</v>
      </c>
      <c r="DD598" s="747">
        <v>0</v>
      </c>
      <c r="DE598" s="12" t="str">
        <v>Not Declared</v>
      </c>
      <c r="DF598" s="12" t="str">
        <v>Radley AC</v>
      </c>
      <c r="DG598" s="479"/>
      <c r="DH598" s="480"/>
      <c r="DI598" s="481"/>
      <c r="DJ598" s="433"/>
      <c r="DK598" s="747" t="str" cm="1">
        <f t="array" ref="DK598">_xlfn.LET(_xlpm.a,_xlfn.XLOOKUP(1,('Number Allocation'!$C$6:$C$1483=DM598)*('Number Allocation'!$D$6:$D$1483=DN598),'Number Allocation'!$A$6:$A$1483,"..."),IF(_xlpm.a="","...",_xlpm.a))</f>
        <v>...</v>
      </c>
      <c r="DL598" s="747">
        <v>0</v>
      </c>
      <c r="DM598" s="12" t="str">
        <v>Not Declared</v>
      </c>
      <c r="DN598" s="12" t="str">
        <v>Witney Road Runners</v>
      </c>
      <c r="DO598" s="479"/>
      <c r="DP598" s="480"/>
      <c r="DQ598" s="481"/>
      <c r="DW598" s="12"/>
      <c r="DX598" s="12"/>
      <c r="DY598" s="12"/>
      <c r="DZ598" s="15"/>
      <c r="EA598" s="15"/>
    </row>
    <row r="599" spans="1:131" s="359" customFormat="1" ht="21" customHeight="1">
      <c r="A599" s="358" t="str">
        <f t="shared" si="65"/>
        <v>Bicester AC</v>
      </c>
      <c r="B599" s="729"/>
      <c r="C599" s="729" t="s">
        <v>320</v>
      </c>
      <c r="D599" s="729" t="str" cm="1">
        <f t="array" ref="D599">_xlfn.LET(_xlpm.x, Bicester!$AL$64:$AW$64, _xlpm.y, Bicester!$AL$70:$AW$78, _xlpm.z, Bicester!$AJ$70:$AJ$78, IF(_xlfn.XLOOKUP($C599,_xlfn.XLOOKUP(D$576,_xlpm.x,_xlpm.y,""),_xlpm.z,"Not Declared")="", "Name not recorded",  _xlfn.XLOOKUP($C599,_xlfn.XLOOKUP(D$576,_xlpm.x,_xlpm.y,""),_xlpm.z,"Not Declared")))</f>
        <v>Not Declared</v>
      </c>
      <c r="E599" s="729" t="str" cm="1">
        <f t="array" ref="E599">_xlfn.LET(_xlpm.x, Bicester!$AL$64:$AW$64, _xlpm.y, Bicester!$AL$70:$AW$78, _xlpm.z, Bicester!$AJ$70:$AJ$78, IF(_xlfn.XLOOKUP($C599,_xlfn.XLOOKUP(E$576,_xlpm.x,_xlpm.y,""),_xlpm.z,"Not Declared")="", "Name not recorded",  _xlfn.XLOOKUP($C599,_xlfn.XLOOKUP(E$576,_xlpm.x,_xlpm.y,""),_xlpm.z,"Not Declared")))</f>
        <v>Not Declared</v>
      </c>
      <c r="F599" s="732" t="str" cm="1">
        <f t="array" ref="F599">_xlfn.LET(_xlpm.x, Bicester!$AL$64:$AW$64, _xlpm.y, Bicester!$AL$70:$AW$78, _xlpm.z, Bicester!$AJ$70:$AJ$78, IF(_xlfn.XLOOKUP($C599,_xlfn.XLOOKUP(F$576,_xlpm.x,_xlpm.y,""),_xlpm.z,"Not Declared")="", "Name not recorded",  _xlfn.XLOOKUP($C599,_xlfn.XLOOKUP(F$576,_xlpm.x,_xlpm.y,""),_xlpm.z,"Not Declared")))</f>
        <v>Not Declared</v>
      </c>
      <c r="G599" s="729" t="str" cm="1">
        <f t="array" ref="G599">_xlfn.LET(_xlpm.x, Bicester!$AL$64:$AW$64, _xlpm.y, Bicester!$AL$70:$AW$78, _xlpm.z, Bicester!$AJ$70:$AJ$78, IF(_xlfn.XLOOKUP($C599,_xlfn.XLOOKUP(G$576,_xlpm.x,_xlpm.y,""),_xlpm.z,"Not Declared")="", "Name not recorded",  _xlfn.XLOOKUP($C599,_xlfn.XLOOKUP(G$576,_xlpm.x,_xlpm.y,""),_xlpm.z,"Not Declared")))</f>
        <v>Not Declared</v>
      </c>
      <c r="H599" s="729" t="str" cm="1">
        <f t="array" ref="H599">_xlfn.LET(_xlpm.x, Bicester!$AL$64:$AW$64, _xlpm.y, Bicester!$AL$70:$AW$78, _xlpm.z, Bicester!$AJ$70:$AJ$78, IF(_xlfn.XLOOKUP($C599,_xlfn.XLOOKUP(H$576,_xlpm.x,_xlpm.y,""),_xlpm.z,"Not Declared")="", "Name not recorded",  _xlfn.XLOOKUP($C599,_xlfn.XLOOKUP(H$576,_xlpm.x,_xlpm.y,""),_xlpm.z,"Not Declared")))</f>
        <v>Not Declared</v>
      </c>
      <c r="I599" s="729" t="str" cm="1">
        <f t="array" ref="I599">_xlfn.LET(_xlpm.x, Bicester!$AL$64:$AW$64, _xlpm.y, Bicester!$AL$70:$AW$78, _xlpm.z, Bicester!$AJ$70:$AJ$78, IF(_xlfn.XLOOKUP($C599,_xlfn.XLOOKUP(I$576,_xlpm.x,_xlpm.y,""),_xlpm.z,"Not Declared")="", "Name not recorded",  _xlfn.XLOOKUP($C599,_xlfn.XLOOKUP(I$576,_xlpm.x,_xlpm.y,""),_xlpm.z,"Not Declared")))</f>
        <v>Not Declared</v>
      </c>
      <c r="J599" s="729" t="str" cm="1">
        <f t="array" ref="J599">_xlfn.LET(_xlpm.x, Bicester!$AL$64:$AW$64, _xlpm.y, Bicester!$AL$70:$AW$78, _xlpm.z, Bicester!$AJ$70:$AJ$78, IF(_xlfn.XLOOKUP($C599,_xlfn.XLOOKUP(J$576,_xlpm.x,_xlpm.y,""),_xlpm.z,"Not Declared")="", "Name not recorded",  _xlfn.XLOOKUP($C599,_xlfn.XLOOKUP(J$576,_xlpm.x,_xlpm.y,""),_xlpm.z,"Not Declared")))</f>
        <v>Not Declared</v>
      </c>
      <c r="K599" s="729" t="str" cm="1">
        <f t="array" ref="K599">_xlfn.LET(_xlpm.x, Bicester!$AL$64:$AW$64, _xlpm.y, Bicester!$AL$70:$AW$78, _xlpm.z, Bicester!$AJ$70:$AJ$78, IF(_xlfn.XLOOKUP($C599,_xlfn.XLOOKUP(K$576,_xlpm.x,_xlpm.y,""),_xlpm.z,"Not Declared")="", "Name not recorded",  _xlfn.XLOOKUP($C599,_xlfn.XLOOKUP(K$576,_xlpm.x,_xlpm.y,""),_xlpm.z,"Not Declared")))</f>
        <v>Not Declared</v>
      </c>
      <c r="L599" s="729" t="str" cm="1">
        <f t="array" ref="L599">_xlfn.LET(_xlpm.x, Bicester!$AL$64:$AW$64, _xlpm.y, Bicester!$AL$70:$AW$78, _xlpm.z, Bicester!$AJ$70:$AJ$78, IF(_xlfn.XLOOKUP($C599,_xlfn.XLOOKUP(L$576,_xlpm.x,_xlpm.y,""),_xlpm.z,"Not Declared")="", "Name not recorded",  _xlfn.XLOOKUP($C599,_xlfn.XLOOKUP(L$576,_xlpm.x,_xlpm.y,""),_xlpm.z,"Not Declared")))</f>
        <v>Not Declared</v>
      </c>
      <c r="M599" s="729" t="str" cm="1">
        <f t="array" ref="M599">_xlfn.LET(_xlpm.x, Bicester!$AL$64:$AW$64, _xlpm.y, Bicester!$AL$70:$AW$78, _xlpm.z, Bicester!$AJ$70:$AJ$78, IF(_xlfn.XLOOKUP($C599,_xlfn.XLOOKUP(M$576,_xlpm.x,_xlpm.y,""),_xlpm.z,"Not Declared")="", "Name not recorded",  _xlfn.XLOOKUP($C599,_xlfn.XLOOKUP(M$576,_xlpm.x,_xlpm.y,""),_xlpm.z,"Not Declared")))</f>
        <v>Not Declared</v>
      </c>
      <c r="N599" s="729" t="str" cm="1">
        <f t="array" ref="N599">_xlfn.LET(_xlpm.x, Bicester!$AL$64:$AW$64, _xlpm.y, Bicester!$AL$70:$AW$78, _xlpm.z, Bicester!$AJ$70:$AJ$78, IF(_xlfn.XLOOKUP($C599,_xlfn.XLOOKUP(N$576,_xlpm.x,_xlpm.y,""),_xlpm.z,"Not Declared")="", "Name not recorded",  _xlfn.XLOOKUP($C599,_xlfn.XLOOKUP(N$576,_xlpm.x,_xlpm.y,""),_xlpm.z,"Not Declared")))</f>
        <v>Not Declared</v>
      </c>
      <c r="O599" s="729" t="str" cm="1">
        <f t="array" ref="O599">_xlfn.LET(_xlpm.x, Bicester!$AL$64:$AW$64, _xlpm.y, Bicester!$AL$70:$AW$78, _xlpm.z, Bicester!$AJ$70:$AJ$78, IF(_xlfn.XLOOKUP($C599,_xlfn.XLOOKUP(O$576,_xlpm.x,_xlpm.y,""),_xlpm.z,"Not Declared")="", "Name not recorded",  _xlfn.XLOOKUP($C599,_xlfn.XLOOKUP(O$576,_xlpm.x,_xlpm.y,""),_xlpm.z,"Not Declared")))</f>
        <v>Not Declared</v>
      </c>
      <c r="P599" s="3"/>
      <c r="Q599" s="3"/>
      <c r="R599" s="3"/>
      <c r="S599" s="3"/>
      <c r="T599" s="3"/>
      <c r="U599" s="3"/>
      <c r="V599" s="3"/>
      <c r="W599" s="3"/>
      <c r="X599" s="12"/>
      <c r="Y599" s="89"/>
      <c r="Z599" s="433"/>
      <c r="AA599" s="747" t="str" cm="1">
        <f t="array" ref="AA599">_xlfn.LET(_xlpm.a,_xlfn.XLOOKUP(1,('Number Allocation'!$C$6:$C$1483=AC599)*('Number Allocation'!$D$6:$D$1483=AD599),'Number Allocation'!$A$6:$A$1483,"..."),IF(_xlpm.a="","...",_xlpm.a))</f>
        <v>...</v>
      </c>
      <c r="AB599" s="747"/>
      <c r="AC599" s="12"/>
      <c r="AD599" s="12"/>
      <c r="AE599" s="747"/>
      <c r="AF599" s="12"/>
      <c r="AG599" s="425"/>
      <c r="AH599" s="433"/>
      <c r="AI599" s="747" t="str" cm="1">
        <f t="array" ref="AI599">_xlfn.LET(_xlpm.a,_xlfn.XLOOKUP(1,('Number Allocation'!$C$6:$C$1483=AK599)*('Number Allocation'!$D$6:$D$1483=AL599),'Number Allocation'!$A$6:$A$1483,"..."),IF(_xlpm.a="","...",_xlpm.a))</f>
        <v>...</v>
      </c>
      <c r="AJ599" s="747">
        <v>0</v>
      </c>
      <c r="AK599" s="12" t="str">
        <v>Not Declared</v>
      </c>
      <c r="AL599" s="12" t="str">
        <v>Oxford City AC</v>
      </c>
      <c r="AM599" s="747"/>
      <c r="AN599" s="12"/>
      <c r="AO599" s="425"/>
      <c r="AP599" s="433"/>
      <c r="AQ599" s="747" t="str" cm="1">
        <f t="array" ref="AQ599">_xlfn.LET(_xlpm.a,_xlfn.XLOOKUP(1,('Number Allocation'!$C$6:$C$1483=AS599)*('Number Allocation'!$D$6:$D$1483=AT599),'Number Allocation'!$A$6:$A$1483,"..."),IF(_xlpm.a="","...",_xlpm.a))</f>
        <v>...</v>
      </c>
      <c r="AR599" s="747">
        <v>0</v>
      </c>
      <c r="AS599" s="12" t="str">
        <v>Not Declared</v>
      </c>
      <c r="AT599" s="12" t="str">
        <v>Oxford City AC</v>
      </c>
      <c r="AU599" s="747"/>
      <c r="AV599" s="12"/>
      <c r="AW599" s="425"/>
      <c r="AX599" s="433"/>
      <c r="AY599" s="747" t="str" cm="1">
        <f t="array" ref="AY599">_xlfn.LET(_xlpm.a,_xlfn.XLOOKUP(1,('Number Allocation'!$C$6:$C$1483=BA599)*('Number Allocation'!$D$6:$D$1483=BB599),'Number Allocation'!$A$6:$A$1483,"..."),IF(_xlpm.a="","...",_xlpm.a))</f>
        <v>...</v>
      </c>
      <c r="AZ599" s="747">
        <v>0</v>
      </c>
      <c r="BA599" s="12" t="str">
        <v>Not Declared</v>
      </c>
      <c r="BB599" s="12" t="str">
        <v>Banbury Harriers AC</v>
      </c>
      <c r="BC599" s="747"/>
      <c r="BD599" s="12"/>
      <c r="BE599" s="425"/>
      <c r="BF599" s="433"/>
      <c r="BG599" s="747" t="str" cm="1">
        <f t="array" ref="BG599">_xlfn.LET(_xlpm.a,_xlfn.XLOOKUP(1,('Number Allocation'!$C$6:$C$1483=BI599)*('Number Allocation'!$D$6:$D$1483=BJ599),'Number Allocation'!$A$6:$A$1483,"..."),IF(_xlpm.a="","...",_xlpm.a))</f>
        <v>...</v>
      </c>
      <c r="BH599" s="747">
        <v>0</v>
      </c>
      <c r="BI599" s="12" t="str">
        <v>Not Declared</v>
      </c>
      <c r="BJ599" s="12" t="str">
        <v>Banbury Harriers AC</v>
      </c>
      <c r="BK599" s="747"/>
      <c r="BL599" s="12"/>
      <c r="BM599" s="425"/>
      <c r="BN599" s="433"/>
      <c r="BO599" s="747" t="str" cm="1">
        <f t="array" ref="BO599">_xlfn.LET(_xlpm.a,_xlfn.XLOOKUP(1,('Number Allocation'!$C$6:$C$1483=BQ599)*('Number Allocation'!$D$6:$D$1483=BR599),'Number Allocation'!$A$6:$A$1483,"..."),IF(_xlpm.a="","...",_xlpm.a))</f>
        <v>...</v>
      </c>
      <c r="BP599" s="747">
        <v>0</v>
      </c>
      <c r="BQ599" s="12" t="str">
        <v>Not Declared</v>
      </c>
      <c r="BR599" s="12" t="str">
        <v>Radley AC</v>
      </c>
      <c r="BS599" s="747"/>
      <c r="BT599" s="12"/>
      <c r="BU599" s="425"/>
      <c r="BV599" s="433"/>
      <c r="BW599" s="747" t="str" cm="1">
        <f t="array" ref="BW599">_xlfn.LET(_xlpm.a,_xlfn.XLOOKUP(1,('Number Allocation'!$C$6:$C$1483=BY599)*('Number Allocation'!$D$6:$D$1483=BZ599),'Number Allocation'!$A$6:$A$1483,"..."),IF(_xlpm.a="","...",_xlpm.a))</f>
        <v>...</v>
      </c>
      <c r="BX599" s="747">
        <v>0</v>
      </c>
      <c r="BY599" s="12" t="str">
        <v>Not Declared</v>
      </c>
      <c r="BZ599" s="12" t="str">
        <v>Abingdon AC</v>
      </c>
      <c r="CA599" s="479"/>
      <c r="CB599" s="480"/>
      <c r="CC599" s="481"/>
      <c r="CD599" s="433"/>
      <c r="CE599" s="747" t="str" cm="1">
        <f t="array" ref="CE599">_xlfn.LET(_xlpm.a,_xlfn.XLOOKUP(1,('Number Allocation'!$C$6:$C$1483=CG599)*('Number Allocation'!$D$6:$D$1483=CH599),'Number Allocation'!$A$6:$A$1483,"..."),IF(_xlpm.a="","...",_xlpm.a))</f>
        <v>...</v>
      </c>
      <c r="CF599" s="747">
        <v>0</v>
      </c>
      <c r="CG599" s="12" t="str">
        <v>Not Declared</v>
      </c>
      <c r="CH599" s="12" t="str">
        <v>Witney Road Runners</v>
      </c>
      <c r="CI599" s="479"/>
      <c r="CJ599" s="480"/>
      <c r="CK599" s="481"/>
      <c r="CL599" s="433"/>
      <c r="CM599" s="747" t="str" cm="1">
        <f t="array" ref="CM599">_xlfn.LET(_xlpm.a,_xlfn.XLOOKUP(1,('Number Allocation'!$C$6:$C$1483=CO599)*('Number Allocation'!$D$6:$D$1483=CP599),'Number Allocation'!$A$6:$A$1483,"..."),IF(_xlpm.a="","...",_xlpm.a))</f>
        <v>...</v>
      </c>
      <c r="CN599" s="747">
        <v>0</v>
      </c>
      <c r="CO599" s="12" t="str">
        <v>Not Declared</v>
      </c>
      <c r="CP599" s="12" t="str">
        <v>Oxford City AC</v>
      </c>
      <c r="CQ599" s="479"/>
      <c r="CR599" s="480"/>
      <c r="CS599" s="481"/>
      <c r="CT599" s="433"/>
      <c r="CU599" s="747" t="str" cm="1">
        <f t="array" ref="CU599">_xlfn.LET(_xlpm.a,_xlfn.XLOOKUP(1,('Number Allocation'!$C$6:$C$1483=CW599)*('Number Allocation'!$D$6:$D$1483=CX599),'Number Allocation'!$A$6:$A$1483,"..."),IF(_xlpm.a="","...",_xlpm.a))</f>
        <v>...</v>
      </c>
      <c r="CV599" s="747">
        <v>0</v>
      </c>
      <c r="CW599" s="12" t="str">
        <v>Not Declared</v>
      </c>
      <c r="CX599" s="12" t="str">
        <v>Oxford City AC</v>
      </c>
      <c r="CY599" s="479"/>
      <c r="CZ599" s="480"/>
      <c r="DA599" s="481"/>
      <c r="DB599" s="433"/>
      <c r="DC599" s="747" t="str" cm="1">
        <f t="array" ref="DC599">_xlfn.LET(_xlpm.a,_xlfn.XLOOKUP(1,('Number Allocation'!$C$6:$C$1483=DE599)*('Number Allocation'!$D$6:$D$1483=DF599),'Number Allocation'!$A$6:$A$1483,"..."),IF(_xlpm.a="","...",_xlpm.a))</f>
        <v>...</v>
      </c>
      <c r="DD599" s="747">
        <v>0</v>
      </c>
      <c r="DE599" s="12" t="str">
        <v>Not Declared</v>
      </c>
      <c r="DF599" s="12" t="str">
        <v>White Horse Harriers</v>
      </c>
      <c r="DG599" s="479"/>
      <c r="DH599" s="480"/>
      <c r="DI599" s="481"/>
      <c r="DJ599" s="433"/>
      <c r="DK599" s="747" t="str" cm="1">
        <f t="array" ref="DK599">_xlfn.LET(_xlpm.a,_xlfn.XLOOKUP(1,('Number Allocation'!$C$6:$C$1483=DM599)*('Number Allocation'!$D$6:$D$1483=DN599),'Number Allocation'!$A$6:$A$1483,"..."),IF(_xlpm.a="","...",_xlpm.a))</f>
        <v>...</v>
      </c>
      <c r="DL599" s="747">
        <v>0</v>
      </c>
      <c r="DM599" s="12" t="str">
        <v>Not Declared</v>
      </c>
      <c r="DN599" s="12" t="str">
        <v>Team Kennet</v>
      </c>
      <c r="DO599" s="479"/>
      <c r="DP599" s="480"/>
      <c r="DQ599" s="481"/>
      <c r="DV599" s="88"/>
      <c r="DW599" s="12"/>
      <c r="DX599" s="12"/>
      <c r="DY599" s="12"/>
      <c r="DZ599" s="15"/>
      <c r="EA599" s="15"/>
    </row>
    <row r="600" spans="1:131" s="359" customFormat="1" ht="21" customHeight="1">
      <c r="A600" s="358" t="str">
        <f t="shared" si="65"/>
        <v>Bicester AC</v>
      </c>
      <c r="B600" s="729"/>
      <c r="C600" s="729" t="s">
        <v>321</v>
      </c>
      <c r="D600" s="729" t="str" cm="1">
        <f t="array" ref="D600">_xlfn.LET(_xlpm.x, Bicester!$AL$64:$AW$64, _xlpm.y, Bicester!$AL$70:$AW$78, _xlpm.z, Bicester!$AJ$70:$AJ$78, IF(_xlfn.XLOOKUP($C600,_xlfn.XLOOKUP(D$576,_xlpm.x,_xlpm.y,""),_xlpm.z,"Not Declared")="", "Name not recorded",  _xlfn.XLOOKUP($C600,_xlfn.XLOOKUP(D$576,_xlpm.x,_xlpm.y,""),_xlpm.z,"Not Declared")))</f>
        <v>Not Declared</v>
      </c>
      <c r="E600" s="729" t="str" cm="1">
        <f t="array" ref="E600">_xlfn.LET(_xlpm.x, Bicester!$AL$64:$AW$64, _xlpm.y, Bicester!$AL$70:$AW$78, _xlpm.z, Bicester!$AJ$70:$AJ$78, IF(_xlfn.XLOOKUP($C600,_xlfn.XLOOKUP(E$576,_xlpm.x,_xlpm.y,""),_xlpm.z,"Not Declared")="", "Name not recorded",  _xlfn.XLOOKUP($C600,_xlfn.XLOOKUP(E$576,_xlpm.x,_xlpm.y,""),_xlpm.z,"Not Declared")))</f>
        <v>Not Declared</v>
      </c>
      <c r="F600" s="732" t="str" cm="1">
        <f t="array" ref="F600">_xlfn.LET(_xlpm.x, Bicester!$AL$64:$AW$64, _xlpm.y, Bicester!$AL$70:$AW$78, _xlpm.z, Bicester!$AJ$70:$AJ$78, IF(_xlfn.XLOOKUP($C600,_xlfn.XLOOKUP(F$576,_xlpm.x,_xlpm.y,""),_xlpm.z,"Not Declared")="", "Name not recorded",  _xlfn.XLOOKUP($C600,_xlfn.XLOOKUP(F$576,_xlpm.x,_xlpm.y,""),_xlpm.z,"Not Declared")))</f>
        <v>Not Declared</v>
      </c>
      <c r="G600" s="729" t="str" cm="1">
        <f t="array" ref="G600">_xlfn.LET(_xlpm.x, Bicester!$AL$64:$AW$64, _xlpm.y, Bicester!$AL$70:$AW$78, _xlpm.z, Bicester!$AJ$70:$AJ$78, IF(_xlfn.XLOOKUP($C600,_xlfn.XLOOKUP(G$576,_xlpm.x,_xlpm.y,""),_xlpm.z,"Not Declared")="", "Name not recorded",  _xlfn.XLOOKUP($C600,_xlfn.XLOOKUP(G$576,_xlpm.x,_xlpm.y,""),_xlpm.z,"Not Declared")))</f>
        <v>Not Declared</v>
      </c>
      <c r="H600" s="729" t="str" cm="1">
        <f t="array" ref="H600">_xlfn.LET(_xlpm.x, Bicester!$AL$64:$AW$64, _xlpm.y, Bicester!$AL$70:$AW$78, _xlpm.z, Bicester!$AJ$70:$AJ$78, IF(_xlfn.XLOOKUP($C600,_xlfn.XLOOKUP(H$576,_xlpm.x,_xlpm.y,""),_xlpm.z,"Not Declared")="", "Name not recorded",  _xlfn.XLOOKUP($C600,_xlfn.XLOOKUP(H$576,_xlpm.x,_xlpm.y,""),_xlpm.z,"Not Declared")))</f>
        <v>Not Declared</v>
      </c>
      <c r="I600" s="729" t="str" cm="1">
        <f t="array" ref="I600">_xlfn.LET(_xlpm.x, Bicester!$AL$64:$AW$64, _xlpm.y, Bicester!$AL$70:$AW$78, _xlpm.z, Bicester!$AJ$70:$AJ$78, IF(_xlfn.XLOOKUP($C600,_xlfn.XLOOKUP(I$576,_xlpm.x,_xlpm.y,""),_xlpm.z,"Not Declared")="", "Name not recorded",  _xlfn.XLOOKUP($C600,_xlfn.XLOOKUP(I$576,_xlpm.x,_xlpm.y,""),_xlpm.z,"Not Declared")))</f>
        <v>Not Declared</v>
      </c>
      <c r="J600" s="729" t="str" cm="1">
        <f t="array" ref="J600">_xlfn.LET(_xlpm.x, Bicester!$AL$64:$AW$64, _xlpm.y, Bicester!$AL$70:$AW$78, _xlpm.z, Bicester!$AJ$70:$AJ$78, IF(_xlfn.XLOOKUP($C600,_xlfn.XLOOKUP(J$576,_xlpm.x,_xlpm.y,""),_xlpm.z,"Not Declared")="", "Name not recorded",  _xlfn.XLOOKUP($C600,_xlfn.XLOOKUP(J$576,_xlpm.x,_xlpm.y,""),_xlpm.z,"Not Declared")))</f>
        <v>Not Declared</v>
      </c>
      <c r="K600" s="729" t="str" cm="1">
        <f t="array" ref="K600">_xlfn.LET(_xlpm.x, Bicester!$AL$64:$AW$64, _xlpm.y, Bicester!$AL$70:$AW$78, _xlpm.z, Bicester!$AJ$70:$AJ$78, IF(_xlfn.XLOOKUP($C600,_xlfn.XLOOKUP(K$576,_xlpm.x,_xlpm.y,""),_xlpm.z,"Not Declared")="", "Name not recorded",  _xlfn.XLOOKUP($C600,_xlfn.XLOOKUP(K$576,_xlpm.x,_xlpm.y,""),_xlpm.z,"Not Declared")))</f>
        <v>Not Declared</v>
      </c>
      <c r="L600" s="729" t="str" cm="1">
        <f t="array" ref="L600">_xlfn.LET(_xlpm.x, Bicester!$AL$64:$AW$64, _xlpm.y, Bicester!$AL$70:$AW$78, _xlpm.z, Bicester!$AJ$70:$AJ$78, IF(_xlfn.XLOOKUP($C600,_xlfn.XLOOKUP(L$576,_xlpm.x,_xlpm.y,""),_xlpm.z,"Not Declared")="", "Name not recorded",  _xlfn.XLOOKUP($C600,_xlfn.XLOOKUP(L$576,_xlpm.x,_xlpm.y,""),_xlpm.z,"Not Declared")))</f>
        <v>Not Declared</v>
      </c>
      <c r="M600" s="729" t="str" cm="1">
        <f t="array" ref="M600">_xlfn.LET(_xlpm.x, Bicester!$AL$64:$AW$64, _xlpm.y, Bicester!$AL$70:$AW$78, _xlpm.z, Bicester!$AJ$70:$AJ$78, IF(_xlfn.XLOOKUP($C600,_xlfn.XLOOKUP(M$576,_xlpm.x,_xlpm.y,""),_xlpm.z,"Not Declared")="", "Name not recorded",  _xlfn.XLOOKUP($C600,_xlfn.XLOOKUP(M$576,_xlpm.x,_xlpm.y,""),_xlpm.z,"Not Declared")))</f>
        <v>Not Declared</v>
      </c>
      <c r="N600" s="729" t="str" cm="1">
        <f t="array" ref="N600">_xlfn.LET(_xlpm.x, Bicester!$AL$64:$AW$64, _xlpm.y, Bicester!$AL$70:$AW$78, _xlpm.z, Bicester!$AJ$70:$AJ$78, IF(_xlfn.XLOOKUP($C600,_xlfn.XLOOKUP(N$576,_xlpm.x,_xlpm.y,""),_xlpm.z,"Not Declared")="", "Name not recorded",  _xlfn.XLOOKUP($C600,_xlfn.XLOOKUP(N$576,_xlpm.x,_xlpm.y,""),_xlpm.z,"Not Declared")))</f>
        <v>Not Declared</v>
      </c>
      <c r="O600" s="729" t="str" cm="1">
        <f t="array" ref="O600">_xlfn.LET(_xlpm.x, Bicester!$AL$64:$AW$64, _xlpm.y, Bicester!$AL$70:$AW$78, _xlpm.z, Bicester!$AJ$70:$AJ$78, IF(_xlfn.XLOOKUP($C600,_xlfn.XLOOKUP(O$576,_xlpm.x,_xlpm.y,""),_xlpm.z,"Not Declared")="", "Name not recorded",  _xlfn.XLOOKUP($C600,_xlfn.XLOOKUP(O$576,_xlpm.x,_xlpm.y,""),_xlpm.z,"Not Declared")))</f>
        <v>Not Declared</v>
      </c>
      <c r="P600" s="3"/>
      <c r="Q600" s="3"/>
      <c r="R600" s="3"/>
      <c r="S600" s="3"/>
      <c r="T600" s="3"/>
      <c r="U600" s="3"/>
      <c r="V600" s="3"/>
      <c r="W600" s="3"/>
      <c r="X600" s="3"/>
      <c r="Y600" s="89"/>
      <c r="Z600" s="433"/>
      <c r="AA600" s="749" t="str" cm="1">
        <f t="array" ref="AA600">_xlfn.LET(_xlpm.a,_xlfn.XLOOKUP(1,('Number Allocation'!$C$6:$C$1483=AC600)*('Number Allocation'!$D$6:$D$1483=AD600),'Number Allocation'!$A$6:$A$1483,"..."),IF(_xlpm.a="","...",_xlpm.a))</f>
        <v>...</v>
      </c>
      <c r="AB600" s="749"/>
      <c r="AC600" s="427"/>
      <c r="AD600" s="427"/>
      <c r="AE600" s="747"/>
      <c r="AF600" s="12"/>
      <c r="AG600" s="425"/>
      <c r="AH600" s="433"/>
      <c r="AI600" s="749" t="str" cm="1">
        <f t="array" ref="AI600">_xlfn.LET(_xlpm.a,_xlfn.XLOOKUP(1,('Number Allocation'!$C$6:$C$1483=AK600)*('Number Allocation'!$D$6:$D$1483=AL600),'Number Allocation'!$A$6:$A$1483,"..."),IF(_xlpm.a="","...",_xlpm.a))</f>
        <v>...</v>
      </c>
      <c r="AJ600" s="749">
        <v>0</v>
      </c>
      <c r="AK600" s="427" t="str">
        <v>Not Declared</v>
      </c>
      <c r="AL600" s="427" t="str">
        <v>White Horse Harriers</v>
      </c>
      <c r="AM600" s="747"/>
      <c r="AN600" s="12"/>
      <c r="AO600" s="425"/>
      <c r="AP600" s="433"/>
      <c r="AQ600" s="749" t="str" cm="1">
        <f t="array" ref="AQ600">_xlfn.LET(_xlpm.a,_xlfn.XLOOKUP(1,('Number Allocation'!$C$6:$C$1483=AS600)*('Number Allocation'!$D$6:$D$1483=AT600),'Number Allocation'!$A$6:$A$1483,"..."),IF(_xlpm.a="","...",_xlpm.a))</f>
        <v>...</v>
      </c>
      <c r="AR600" s="749">
        <v>0</v>
      </c>
      <c r="AS600" s="427" t="str">
        <v>Not Declared</v>
      </c>
      <c r="AT600" s="427" t="str">
        <v>Team Kennet</v>
      </c>
      <c r="AU600" s="747"/>
      <c r="AV600" s="12"/>
      <c r="AW600" s="425"/>
      <c r="AX600" s="433"/>
      <c r="AY600" s="749" t="str" cm="1">
        <f t="array" ref="AY600">_xlfn.LET(_xlpm.a,_xlfn.XLOOKUP(1,('Number Allocation'!$C$6:$C$1483=BA600)*('Number Allocation'!$D$6:$D$1483=BB600),'Number Allocation'!$A$6:$A$1483,"..."),IF(_xlpm.a="","...",_xlpm.a))</f>
        <v>...</v>
      </c>
      <c r="AZ600" s="749">
        <v>0</v>
      </c>
      <c r="BA600" s="427" t="str">
        <v>Not Declared</v>
      </c>
      <c r="BB600" s="427" t="str">
        <v>Abingdon AC</v>
      </c>
      <c r="BC600" s="747"/>
      <c r="BD600" s="12"/>
      <c r="BE600" s="425"/>
      <c r="BF600" s="433"/>
      <c r="BG600" s="749" t="str" cm="1">
        <f t="array" ref="BG600">_xlfn.LET(_xlpm.a,_xlfn.XLOOKUP(1,('Number Allocation'!$C$6:$C$1483=BI600)*('Number Allocation'!$D$6:$D$1483=BJ600),'Number Allocation'!$A$6:$A$1483,"..."),IF(_xlpm.a="","...",_xlpm.a))</f>
        <v>...</v>
      </c>
      <c r="BH600" s="749">
        <v>0</v>
      </c>
      <c r="BI600" s="427" t="str">
        <v>Not Declared</v>
      </c>
      <c r="BJ600" s="427" t="str">
        <v>Radley AC</v>
      </c>
      <c r="BK600" s="747"/>
      <c r="BL600" s="12"/>
      <c r="BM600" s="425"/>
      <c r="BN600" s="433"/>
      <c r="BO600" s="749" t="str" cm="1">
        <f t="array" ref="BO600">_xlfn.LET(_xlpm.a,_xlfn.XLOOKUP(1,('Number Allocation'!$C$6:$C$1483=BQ600)*('Number Allocation'!$D$6:$D$1483=BR600),'Number Allocation'!$A$6:$A$1483,"..."),IF(_xlpm.a="","...",_xlpm.a))</f>
        <v>...</v>
      </c>
      <c r="BP600" s="749">
        <v>0</v>
      </c>
      <c r="BQ600" s="427" t="str">
        <v>Not Declared</v>
      </c>
      <c r="BR600" s="427" t="str">
        <v>Team Kennet</v>
      </c>
      <c r="BS600" s="747"/>
      <c r="BT600" s="12"/>
      <c r="BU600" s="425"/>
      <c r="BV600" s="433"/>
      <c r="BW600" s="749" t="str" cm="1">
        <f t="array" ref="BW600">_xlfn.LET(_xlpm.a,_xlfn.XLOOKUP(1,('Number Allocation'!$C$6:$C$1483=BY600)*('Number Allocation'!$D$6:$D$1483=BZ600),'Number Allocation'!$A$6:$A$1483,"..."),IF(_xlpm.a="","...",_xlpm.a))</f>
        <v>...</v>
      </c>
      <c r="BX600" s="749">
        <v>0</v>
      </c>
      <c r="BY600" s="427" t="str">
        <v>Not Declared</v>
      </c>
      <c r="BZ600" s="427" t="str">
        <v>Bicester AC</v>
      </c>
      <c r="CA600" s="479"/>
      <c r="CB600" s="480"/>
      <c r="CC600" s="481"/>
      <c r="CD600" s="433"/>
      <c r="CE600" s="749" t="str" cm="1">
        <f t="array" ref="CE600">_xlfn.LET(_xlpm.a,_xlfn.XLOOKUP(1,('Number Allocation'!$C$6:$C$1483=CG600)*('Number Allocation'!$D$6:$D$1483=CH600),'Number Allocation'!$A$6:$A$1483,"..."),IF(_xlpm.a="","...",_xlpm.a))</f>
        <v>...</v>
      </c>
      <c r="CF600" s="749">
        <v>0</v>
      </c>
      <c r="CG600" s="427" t="str">
        <v>Not Declared</v>
      </c>
      <c r="CH600" s="427" t="str">
        <v>White Horse Harriers</v>
      </c>
      <c r="CI600" s="479"/>
      <c r="CJ600" s="480"/>
      <c r="CK600" s="481"/>
      <c r="CL600" s="433"/>
      <c r="CM600" s="749" t="str" cm="1">
        <f t="array" ref="CM600">_xlfn.LET(_xlpm.a,_xlfn.XLOOKUP(1,('Number Allocation'!$C$6:$C$1483=CO600)*('Number Allocation'!$D$6:$D$1483=CP600),'Number Allocation'!$A$6:$A$1483,"..."),IF(_xlpm.a="","...",_xlpm.a))</f>
        <v>...</v>
      </c>
      <c r="CN600" s="749">
        <v>0</v>
      </c>
      <c r="CO600" s="427" t="str">
        <v>Not Declared</v>
      </c>
      <c r="CP600" s="427" t="str">
        <v>White Horse Harriers</v>
      </c>
      <c r="CQ600" s="479"/>
      <c r="CR600" s="480"/>
      <c r="CS600" s="481"/>
      <c r="CT600" s="433"/>
      <c r="CU600" s="749" t="str" cm="1">
        <f t="array" ref="CU600">_xlfn.LET(_xlpm.a,_xlfn.XLOOKUP(1,('Number Allocation'!$C$6:$C$1483=CW600)*('Number Allocation'!$D$6:$D$1483=CX600),'Number Allocation'!$A$6:$A$1483,"..."),IF(_xlpm.a="","...",_xlpm.a))</f>
        <v>...</v>
      </c>
      <c r="CV600" s="749">
        <v>0</v>
      </c>
      <c r="CW600" s="427" t="str">
        <v>Not Declared</v>
      </c>
      <c r="CX600" s="427" t="str">
        <v>Banbury Harriers AC</v>
      </c>
      <c r="CY600" s="479"/>
      <c r="CZ600" s="480"/>
      <c r="DA600" s="481"/>
      <c r="DB600" s="433"/>
      <c r="DC600" s="749" t="str" cm="1">
        <f t="array" ref="DC600">_xlfn.LET(_xlpm.a,_xlfn.XLOOKUP(1,('Number Allocation'!$C$6:$C$1483=DE600)*('Number Allocation'!$D$6:$D$1483=DF600),'Number Allocation'!$A$6:$A$1483,"..."),IF(_xlpm.a="","...",_xlpm.a))</f>
        <v>...</v>
      </c>
      <c r="DD600" s="749">
        <v>0</v>
      </c>
      <c r="DE600" s="427" t="str">
        <v>Not Declared</v>
      </c>
      <c r="DF600" s="427" t="str">
        <v>Banbury Harriers AC</v>
      </c>
      <c r="DG600" s="479"/>
      <c r="DH600" s="480"/>
      <c r="DI600" s="481"/>
      <c r="DJ600" s="433"/>
      <c r="DK600" s="749" t="str" cm="1">
        <f t="array" ref="DK600">_xlfn.LET(_xlpm.a,_xlfn.XLOOKUP(1,('Number Allocation'!$C$6:$C$1483=DM600)*('Number Allocation'!$D$6:$D$1483=DN600),'Number Allocation'!$A$6:$A$1483,"..."),IF(_xlpm.a="","...",_xlpm.a))</f>
        <v>...</v>
      </c>
      <c r="DL600" s="749">
        <v>0</v>
      </c>
      <c r="DM600" s="427" t="str">
        <v>Not Declared</v>
      </c>
      <c r="DN600" s="427" t="str">
        <v>Radley AC</v>
      </c>
      <c r="DO600" s="479"/>
      <c r="DP600" s="480"/>
      <c r="DQ600" s="481"/>
      <c r="DW600" s="12"/>
      <c r="DX600" s="12"/>
      <c r="DY600" s="12"/>
      <c r="DZ600" s="15"/>
      <c r="EA600" s="15"/>
    </row>
    <row r="601" spans="1:131" s="359" customFormat="1" ht="21" customHeight="1">
      <c r="A601" s="358" t="str">
        <f t="shared" si="65"/>
        <v>Bicester AC</v>
      </c>
      <c r="B601" s="729"/>
      <c r="C601" s="729" t="s">
        <v>322</v>
      </c>
      <c r="D601" s="729" t="str" cm="1">
        <f t="array" ref="D601">_xlfn.LET(_xlpm.x, Bicester!$AL$64:$AW$64, _xlpm.y, Bicester!$AL$70:$AW$78, _xlpm.z, Bicester!$AJ$70:$AJ$78, IF(_xlfn.XLOOKUP($C601,_xlfn.XLOOKUP(D$576,_xlpm.x,_xlpm.y,""),_xlpm.z,"Not Declared")="", "Name not recorded",  _xlfn.XLOOKUP($C601,_xlfn.XLOOKUP(D$576,_xlpm.x,_xlpm.y,""),_xlpm.z,"Not Declared")))</f>
        <v>Not Declared</v>
      </c>
      <c r="E601" s="729" t="str" cm="1">
        <f t="array" ref="E601">_xlfn.LET(_xlpm.x, Bicester!$AL$64:$AW$64, _xlpm.y, Bicester!$AL$70:$AW$78, _xlpm.z, Bicester!$AJ$70:$AJ$78, IF(_xlfn.XLOOKUP($C601,_xlfn.XLOOKUP(E$576,_xlpm.x,_xlpm.y,""),_xlpm.z,"Not Declared")="", "Name not recorded",  _xlfn.XLOOKUP($C601,_xlfn.XLOOKUP(E$576,_xlpm.x,_xlpm.y,""),_xlpm.z,"Not Declared")))</f>
        <v>Not Declared</v>
      </c>
      <c r="F601" s="732" t="str" cm="1">
        <f t="array" ref="F601">_xlfn.LET(_xlpm.x, Bicester!$AL$64:$AW$64, _xlpm.y, Bicester!$AL$70:$AW$78, _xlpm.z, Bicester!$AJ$70:$AJ$78, IF(_xlfn.XLOOKUP($C601,_xlfn.XLOOKUP(F$576,_xlpm.x,_xlpm.y,""),_xlpm.z,"Not Declared")="", "Name not recorded",  _xlfn.XLOOKUP($C601,_xlfn.XLOOKUP(F$576,_xlpm.x,_xlpm.y,""),_xlpm.z,"Not Declared")))</f>
        <v>Not Declared</v>
      </c>
      <c r="G601" s="729" t="str" cm="1">
        <f t="array" ref="G601">_xlfn.LET(_xlpm.x, Bicester!$AL$64:$AW$64, _xlpm.y, Bicester!$AL$70:$AW$78, _xlpm.z, Bicester!$AJ$70:$AJ$78, IF(_xlfn.XLOOKUP($C601,_xlfn.XLOOKUP(G$576,_xlpm.x,_xlpm.y,""),_xlpm.z,"Not Declared")="", "Name not recorded",  _xlfn.XLOOKUP($C601,_xlfn.XLOOKUP(G$576,_xlpm.x,_xlpm.y,""),_xlpm.z,"Not Declared")))</f>
        <v>Not Declared</v>
      </c>
      <c r="H601" s="729" t="str" cm="1">
        <f t="array" ref="H601">_xlfn.LET(_xlpm.x, Bicester!$AL$64:$AW$64, _xlpm.y, Bicester!$AL$70:$AW$78, _xlpm.z, Bicester!$AJ$70:$AJ$78, IF(_xlfn.XLOOKUP($C601,_xlfn.XLOOKUP(H$576,_xlpm.x,_xlpm.y,""),_xlpm.z,"Not Declared")="", "Name not recorded",  _xlfn.XLOOKUP($C601,_xlfn.XLOOKUP(H$576,_xlpm.x,_xlpm.y,""),_xlpm.z,"Not Declared")))</f>
        <v>Not Declared</v>
      </c>
      <c r="I601" s="729" t="str" cm="1">
        <f t="array" ref="I601">_xlfn.LET(_xlpm.x, Bicester!$AL$64:$AW$64, _xlpm.y, Bicester!$AL$70:$AW$78, _xlpm.z, Bicester!$AJ$70:$AJ$78, IF(_xlfn.XLOOKUP($C601,_xlfn.XLOOKUP(I$576,_xlpm.x,_xlpm.y,""),_xlpm.z,"Not Declared")="", "Name not recorded",  _xlfn.XLOOKUP($C601,_xlfn.XLOOKUP(I$576,_xlpm.x,_xlpm.y,""),_xlpm.z,"Not Declared")))</f>
        <v>Not Declared</v>
      </c>
      <c r="J601" s="729" t="str" cm="1">
        <f t="array" ref="J601">_xlfn.LET(_xlpm.x, Bicester!$AL$64:$AW$64, _xlpm.y, Bicester!$AL$70:$AW$78, _xlpm.z, Bicester!$AJ$70:$AJ$78, IF(_xlfn.XLOOKUP($C601,_xlfn.XLOOKUP(J$576,_xlpm.x,_xlpm.y,""),_xlpm.z,"Not Declared")="", "Name not recorded",  _xlfn.XLOOKUP($C601,_xlfn.XLOOKUP(J$576,_xlpm.x,_xlpm.y,""),_xlpm.z,"Not Declared")))</f>
        <v>Not Declared</v>
      </c>
      <c r="K601" s="729" t="str" cm="1">
        <f t="array" ref="K601">_xlfn.LET(_xlpm.x, Bicester!$AL$64:$AW$64, _xlpm.y, Bicester!$AL$70:$AW$78, _xlpm.z, Bicester!$AJ$70:$AJ$78, IF(_xlfn.XLOOKUP($C601,_xlfn.XLOOKUP(K$576,_xlpm.x,_xlpm.y,""),_xlpm.z,"Not Declared")="", "Name not recorded",  _xlfn.XLOOKUP($C601,_xlfn.XLOOKUP(K$576,_xlpm.x,_xlpm.y,""),_xlpm.z,"Not Declared")))</f>
        <v>Not Declared</v>
      </c>
      <c r="L601" s="729" t="str" cm="1">
        <f t="array" ref="L601">_xlfn.LET(_xlpm.x, Bicester!$AL$64:$AW$64, _xlpm.y, Bicester!$AL$70:$AW$78, _xlpm.z, Bicester!$AJ$70:$AJ$78, IF(_xlfn.XLOOKUP($C601,_xlfn.XLOOKUP(L$576,_xlpm.x,_xlpm.y,""),_xlpm.z,"Not Declared")="", "Name not recorded",  _xlfn.XLOOKUP($C601,_xlfn.XLOOKUP(L$576,_xlpm.x,_xlpm.y,""),_xlpm.z,"Not Declared")))</f>
        <v>Not Declared</v>
      </c>
      <c r="M601" s="729" t="str" cm="1">
        <f t="array" ref="M601">_xlfn.LET(_xlpm.x, Bicester!$AL$64:$AW$64, _xlpm.y, Bicester!$AL$70:$AW$78, _xlpm.z, Bicester!$AJ$70:$AJ$78, IF(_xlfn.XLOOKUP($C601,_xlfn.XLOOKUP(M$576,_xlpm.x,_xlpm.y,""),_xlpm.z,"Not Declared")="", "Name not recorded",  _xlfn.XLOOKUP($C601,_xlfn.XLOOKUP(M$576,_xlpm.x,_xlpm.y,""),_xlpm.z,"Not Declared")))</f>
        <v>Not Declared</v>
      </c>
      <c r="N601" s="729" t="str" cm="1">
        <f t="array" ref="N601">_xlfn.LET(_xlpm.x, Bicester!$AL$64:$AW$64, _xlpm.y, Bicester!$AL$70:$AW$78, _xlpm.z, Bicester!$AJ$70:$AJ$78, IF(_xlfn.XLOOKUP($C601,_xlfn.XLOOKUP(N$576,_xlpm.x,_xlpm.y,""),_xlpm.z,"Not Declared")="", "Name not recorded",  _xlfn.XLOOKUP($C601,_xlfn.XLOOKUP(N$576,_xlpm.x,_xlpm.y,""),_xlpm.z,"Not Declared")))</f>
        <v>Not Declared</v>
      </c>
      <c r="O601" s="729" t="str" cm="1">
        <f t="array" ref="O601">_xlfn.LET(_xlpm.x, Bicester!$AL$64:$AW$64, _xlpm.y, Bicester!$AL$70:$AW$78, _xlpm.z, Bicester!$AJ$70:$AJ$78, IF(_xlfn.XLOOKUP($C601,_xlfn.XLOOKUP(O$576,_xlpm.x,_xlpm.y,""),_xlpm.z,"Not Declared")="", "Name not recorded",  _xlfn.XLOOKUP($C601,_xlfn.XLOOKUP(O$576,_xlpm.x,_xlpm.y,""),_xlpm.z,"Not Declared")))</f>
        <v>Not Declared</v>
      </c>
      <c r="P601" s="3"/>
      <c r="Q601" s="3"/>
      <c r="R601" s="3"/>
      <c r="S601" s="3"/>
      <c r="T601" s="3"/>
      <c r="U601" s="3"/>
      <c r="V601" s="3"/>
      <c r="W601" s="3"/>
      <c r="X601" s="12"/>
      <c r="Y601" s="89"/>
      <c r="Z601" s="3" t="s">
        <v>319</v>
      </c>
      <c r="AA601" s="744" t="str" cm="1">
        <f t="array" ref="AA601">_xlfn.LET(_xlpm.a,_xlfn.XLOOKUP(1,('Number Allocation'!$C$6:$C$1483=AC601)*('Number Allocation'!$D$6:$D$1483=AD601),'Number Allocation'!$A$6:$A$1483,"..."),IF(_xlpm.a="","...",_xlpm.a))</f>
        <v>...</v>
      </c>
      <c r="AB601" s="432" t="e" cm="1">
        <f t="array" ref="AB601">_xlfn.LET(_xlpm.eventsort, _xlfn.XLOOKUP(AB$576,$D$743:$P$743,$D$745:$P$752), _xlpm.eventdata, _xlfn.XLOOKUP(AB$576,$D$576:$O$576,$D$577:$O$647), _xlpm.agedata, $A$577:$C$647, _xlfn.SORTBY(_xlfn._xlws.FILTER(_xlfn.CHOOSECOLS(_xlfn.HSTACK(_xlpm.agedata,_xlpm.eventdata),2,4,1),(_xlfn.CHOOSECOLS(_xlpm.agedata,3)=Z601),""),_xlpm.eventsort))</f>
        <v>#N/A</v>
      </c>
      <c r="AC601" s="422"/>
      <c r="AD601" s="422"/>
      <c r="AE601" s="747"/>
      <c r="AF601" s="12"/>
      <c r="AG601" s="425"/>
      <c r="AH601" s="3" t="s">
        <v>319</v>
      </c>
      <c r="AI601" s="744" t="str" cm="1">
        <f t="array" ref="AI601">_xlfn.LET(_xlpm.a,_xlfn.XLOOKUP(1,('Number Allocation'!$C$6:$C$1483=AK601)*('Number Allocation'!$D$6:$D$1483=AL601),'Number Allocation'!$A$6:$A$1483,"..."),IF(_xlpm.a="","...",_xlpm.a))</f>
        <v>...</v>
      </c>
      <c r="AJ601" s="432" cm="1">
        <f t="array" ref="AJ601:AL608">_xlfn.LET(_xlpm.eventsort, _xlfn.XLOOKUP(AJ$576,$D$743:$P$743,$D$745:$P$752), _xlpm.eventdata, _xlfn.XLOOKUP(AJ$576,$D$576:$O$576,$D$577:$O$647), _xlpm.agedata, $A$577:$C$647, _xlfn.SORTBY(_xlfn._xlws.FILTER(_xlfn.CHOOSECOLS(_xlfn.HSTACK(_xlpm.agedata,_xlpm.eventdata),2,4,1),(_xlfn.CHOOSECOLS(_xlpm.agedata,3)=AH601),""),_xlpm.eventsort))</f>
        <v>0</v>
      </c>
      <c r="AK601" s="422" t="str">
        <v>Not Declared</v>
      </c>
      <c r="AL601" s="422" t="str">
        <v>Witney Road Runners</v>
      </c>
      <c r="AM601" s="747"/>
      <c r="AN601" s="12"/>
      <c r="AO601" s="425"/>
      <c r="AP601" s="3" t="s">
        <v>319</v>
      </c>
      <c r="AQ601" s="744" t="str" cm="1">
        <f t="array" ref="AQ601">_xlfn.LET(_xlpm.a,_xlfn.XLOOKUP(1,('Number Allocation'!$C$6:$C$1483=AS601)*('Number Allocation'!$D$6:$D$1483=AT601),'Number Allocation'!$A$6:$A$1483,"..."),IF(_xlpm.a="","...",_xlpm.a))</f>
        <v>...</v>
      </c>
      <c r="AR601" s="432" cm="1">
        <f t="array" ref="AR601:AT608">_xlfn.LET(_xlpm.eventsort, _xlfn.XLOOKUP(AR$576,$D$743:$P$743,$D$745:$P$752), _xlpm.eventdata, _xlfn.XLOOKUP(AR$576,$D$576:$O$576,$D$577:$O$647), _xlpm.agedata, $A$577:$C$647, _xlfn.SORTBY(_xlfn._xlws.FILTER(_xlfn.CHOOSECOLS(_xlfn.HSTACK(_xlpm.agedata,_xlpm.eventdata),2,4,1),(_xlfn.CHOOSECOLS(_xlpm.agedata,3)=AP601),""),_xlpm.eventsort))</f>
        <v>0</v>
      </c>
      <c r="AS601" s="422" t="str">
        <v>Not Declared</v>
      </c>
      <c r="AT601" s="422" t="str">
        <v>White Horse Harriers</v>
      </c>
      <c r="AU601" s="747"/>
      <c r="AV601" s="12"/>
      <c r="AW601" s="425"/>
      <c r="AX601" s="3" t="s">
        <v>319</v>
      </c>
      <c r="AY601" s="744" t="str" cm="1">
        <f t="array" ref="AY601">_xlfn.LET(_xlpm.a,_xlfn.XLOOKUP(1,('Number Allocation'!$C$6:$C$1483=BA601)*('Number Allocation'!$D$6:$D$1483=BB601),'Number Allocation'!$A$6:$A$1483,"..."),IF(_xlpm.a="","...",_xlpm.a))</f>
        <v>...</v>
      </c>
      <c r="AZ601" s="432" cm="1">
        <f t="array" ref="AZ601:BB608">_xlfn.LET(_xlpm.eventsort, _xlfn.XLOOKUP(AZ$576,$D$743:$P$743,$D$745:$P$752), _xlpm.eventdata, _xlfn.XLOOKUP(AZ$576,$D$576:$O$576,$D$577:$O$647), _xlpm.agedata, $A$577:$C$647, _xlfn.SORTBY(_xlfn._xlws.FILTER(_xlfn.CHOOSECOLS(_xlfn.HSTACK(_xlpm.agedata,_xlpm.eventdata),2,4,1),(_xlfn.CHOOSECOLS(_xlpm.agedata,3)=AX601),""),_xlpm.eventsort))</f>
        <v>0</v>
      </c>
      <c r="BA601" s="422" t="str">
        <v>Not Declared</v>
      </c>
      <c r="BB601" s="422" t="str">
        <v>Bicester AC</v>
      </c>
      <c r="BC601" s="747"/>
      <c r="BD601" s="12"/>
      <c r="BE601" s="425"/>
      <c r="BF601" s="3" t="s">
        <v>319</v>
      </c>
      <c r="BG601" s="744" t="str" cm="1">
        <f t="array" ref="BG601">_xlfn.LET(_xlpm.a,_xlfn.XLOOKUP(1,('Number Allocation'!$C$6:$C$1483=BI601)*('Number Allocation'!$D$6:$D$1483=BJ601),'Number Allocation'!$A$6:$A$1483,"..."),IF(_xlpm.a="","...",_xlpm.a))</f>
        <v>...</v>
      </c>
      <c r="BH601" s="432" cm="1">
        <f t="array" ref="BH601:BJ608">_xlfn.LET(_xlpm.eventsort, _xlfn.XLOOKUP(BH$576,$D$743:$P$743,$D$745:$P$752), _xlpm.eventdata, _xlfn.XLOOKUP(BH$576,$D$576:$O$576,$D$577:$O$647), _xlpm.agedata, $A$577:$C$647, _xlfn.SORTBY(_xlfn._xlws.FILTER(_xlfn.CHOOSECOLS(_xlfn.HSTACK(_xlpm.agedata,_xlpm.eventdata),2,4,1),(_xlfn.CHOOSECOLS(_xlpm.agedata,3)=BF601),""),_xlpm.eventsort))</f>
        <v>0</v>
      </c>
      <c r="BI601" s="422" t="str">
        <v>Not Declared</v>
      </c>
      <c r="BJ601" s="422" t="str">
        <v>White Horse Harriers</v>
      </c>
      <c r="BK601" s="747"/>
      <c r="BL601" s="12"/>
      <c r="BM601" s="425"/>
      <c r="BN601" s="3" t="s">
        <v>319</v>
      </c>
      <c r="BO601" s="744" t="str" cm="1">
        <f t="array" ref="BO601">_xlfn.LET(_xlpm.a,_xlfn.XLOOKUP(1,('Number Allocation'!$C$6:$C$1483=BQ601)*('Number Allocation'!$D$6:$D$1483=BR601),'Number Allocation'!$A$6:$A$1483,"..."),IF(_xlpm.a="","...",_xlpm.a))</f>
        <v>...</v>
      </c>
      <c r="BP601" s="432" cm="1">
        <f t="array" ref="BP601:BR608">_xlfn.LET(_xlpm.eventsort, _xlfn.XLOOKUP(BP$576,$D$743:$P$743,$D$745:$P$752), _xlpm.eventdata, _xlfn.XLOOKUP(BP$576,$D$576:$O$576,$D$577:$O$647), _xlpm.agedata, $A$577:$C$647, _xlfn.SORTBY(_xlfn._xlws.FILTER(_xlfn.CHOOSECOLS(_xlfn.HSTACK(_xlpm.agedata,_xlpm.eventdata),2,4,1),(_xlfn.CHOOSECOLS(_xlpm.agedata,3)=BN601),""),_xlpm.eventsort))</f>
        <v>0</v>
      </c>
      <c r="BQ601" s="422" t="str">
        <v>Not Declared</v>
      </c>
      <c r="BR601" s="422" t="str">
        <v>White Horse Harriers</v>
      </c>
      <c r="BS601" s="747"/>
      <c r="BT601" s="12"/>
      <c r="BU601" s="425"/>
      <c r="BV601" s="3" t="s">
        <v>319</v>
      </c>
      <c r="BW601" s="744" t="str" cm="1">
        <f t="array" ref="BW601">_xlfn.LET(_xlpm.a,_xlfn.XLOOKUP(1,('Number Allocation'!$C$6:$C$1483=BY601)*('Number Allocation'!$D$6:$D$1483=BZ601),'Number Allocation'!$A$6:$A$1483,"..."),IF(_xlpm.a="","...",_xlpm.a))</f>
        <v>...</v>
      </c>
      <c r="BX601" s="432" cm="1">
        <f t="array" ref="BX601:BZ608">_xlfn.LET(_xlpm.eventsort, _xlfn.XLOOKUP(BX$576,$D$743:$P$743,$D$745:$P$752), _xlpm.eventdata, _xlfn.XLOOKUP(BX$576,$D$576:$O$576,$D$577:$O$647), _xlpm.agedata, $A$577:$C$647, _xlfn.SORTBY(_xlfn._xlws.FILTER(_xlfn.CHOOSECOLS(_xlfn.HSTACK(_xlpm.agedata,_xlpm.eventdata),2,4,1),(_xlfn.CHOOSECOLS(_xlpm.agedata,3)=BV601),""),_xlpm.eventsort))</f>
        <v>0</v>
      </c>
      <c r="BY601" s="422" t="str">
        <v>Not Declared</v>
      </c>
      <c r="BZ601" s="422" t="str">
        <v>Witney Road Runners</v>
      </c>
      <c r="CA601" s="484"/>
      <c r="CB601" s="482"/>
      <c r="CC601" s="483"/>
      <c r="CD601" s="3" t="s">
        <v>319</v>
      </c>
      <c r="CE601" s="744" t="str" cm="1">
        <f t="array" ref="CE601">_xlfn.LET(_xlpm.a,_xlfn.XLOOKUP(1,('Number Allocation'!$C$6:$C$1483=CG601)*('Number Allocation'!$D$6:$D$1483=CH601),'Number Allocation'!$A$6:$A$1483,"..."),IF(_xlpm.a="","...",_xlpm.a))</f>
        <v>...</v>
      </c>
      <c r="CF601" s="432" cm="1">
        <f t="array" ref="CF601:CH608">_xlfn.LET(_xlpm.eventsort, _xlfn.XLOOKUP(CF$576,$D$743:$P$743,$D$745:$P$752), _xlpm.eventdata, _xlfn.XLOOKUP(CF$576,$D$576:$O$576,$D$577:$O$647), _xlpm.agedata, $A$577:$C$647, _xlfn.SORTBY(_xlfn._xlws.FILTER(_xlfn.CHOOSECOLS(_xlfn.HSTACK(_xlpm.agedata,_xlpm.eventdata),2,4,1),(_xlfn.CHOOSECOLS(_xlpm.agedata,3)=CD601),""),_xlpm.eventsort))</f>
        <v>0</v>
      </c>
      <c r="CG601" s="422" t="str">
        <v>Not Declared</v>
      </c>
      <c r="CH601" s="422" t="str">
        <v>Team Kennet</v>
      </c>
      <c r="CI601" s="484"/>
      <c r="CJ601" s="482"/>
      <c r="CK601" s="483"/>
      <c r="CL601" s="3" t="s">
        <v>319</v>
      </c>
      <c r="CM601" s="744" t="str" cm="1">
        <f t="array" ref="CM601">_xlfn.LET(_xlpm.a,_xlfn.XLOOKUP(1,('Number Allocation'!$C$6:$C$1483=CO601)*('Number Allocation'!$D$6:$D$1483=CP601),'Number Allocation'!$A$6:$A$1483,"..."),IF(_xlpm.a="","...",_xlpm.a))</f>
        <v>...</v>
      </c>
      <c r="CN601" s="432" cm="1">
        <f t="array" ref="CN601:CP608">_xlfn.LET(_xlpm.eventsort, _xlfn.XLOOKUP(CN$576,$D$743:$P$743,$D$745:$P$752), _xlpm.eventdata, _xlfn.XLOOKUP(CN$576,$D$576:$O$576,$D$577:$O$647), _xlpm.agedata, $A$577:$C$647, _xlfn.SORTBY(_xlfn._xlws.FILTER(_xlfn.CHOOSECOLS(_xlfn.HSTACK(_xlpm.agedata,_xlpm.eventdata),2,4,1),(_xlfn.CHOOSECOLS(_xlpm.agedata,3)=CL601),""),_xlpm.eventsort))</f>
        <v>0</v>
      </c>
      <c r="CO601" s="422" t="str">
        <v>Not Declared</v>
      </c>
      <c r="CP601" s="422" t="str">
        <v>Radley AC</v>
      </c>
      <c r="CQ601" s="484"/>
      <c r="CR601" s="482"/>
      <c r="CS601" s="483"/>
      <c r="CT601" s="3" t="s">
        <v>319</v>
      </c>
      <c r="CU601" s="744" t="str" cm="1">
        <f t="array" ref="CU601">_xlfn.LET(_xlpm.a,_xlfn.XLOOKUP(1,('Number Allocation'!$C$6:$C$1483=CW601)*('Number Allocation'!$D$6:$D$1483=CX601),'Number Allocation'!$A$6:$A$1483,"..."),IF(_xlpm.a="","...",_xlpm.a))</f>
        <v>...</v>
      </c>
      <c r="CV601" s="432" cm="1">
        <f t="array" ref="CV601:CX608">_xlfn.LET(_xlpm.eventsort, _xlfn.XLOOKUP(CV$576,$D$743:$P$743,$D$745:$P$752), _xlpm.eventdata, _xlfn.XLOOKUP(CV$576,$D$576:$O$576,$D$577:$O$647), _xlpm.agedata, $A$577:$C$647, _xlfn.SORTBY(_xlfn._xlws.FILTER(_xlfn.CHOOSECOLS(_xlfn.HSTACK(_xlpm.agedata,_xlpm.eventdata),2,4,1),(_xlfn.CHOOSECOLS(_xlpm.agedata,3)=CT601),""),_xlpm.eventsort))</f>
        <v>0</v>
      </c>
      <c r="CW601" s="422" t="str">
        <v>Not Declared</v>
      </c>
      <c r="CX601" s="422" t="str">
        <v>White Horse Harriers</v>
      </c>
      <c r="CY601" s="484"/>
      <c r="CZ601" s="482"/>
      <c r="DA601" s="483"/>
      <c r="DB601" s="3" t="s">
        <v>319</v>
      </c>
      <c r="DC601" s="744" t="str" cm="1">
        <f t="array" ref="DC601">_xlfn.LET(_xlpm.a,_xlfn.XLOOKUP(1,('Number Allocation'!$C$6:$C$1483=DE601)*('Number Allocation'!$D$6:$D$1483=DF601),'Number Allocation'!$A$6:$A$1483,"..."),IF(_xlpm.a="","...",_xlpm.a))</f>
        <v>...</v>
      </c>
      <c r="DD601" s="432" cm="1">
        <f t="array" ref="DD601:DF608">_xlfn.LET(_xlpm.eventsort, _xlfn.XLOOKUP(DD$576,$D$743:$P$743,$D$745:$P$752), _xlpm.eventdata, _xlfn.XLOOKUP(DD$576,$D$576:$O$576,$D$577:$O$647), _xlpm.agedata, $A$577:$C$647, _xlfn.SORTBY(_xlfn._xlws.FILTER(_xlfn.CHOOSECOLS(_xlfn.HSTACK(_xlpm.agedata,_xlpm.eventdata),2,4,1),(_xlfn.CHOOSECOLS(_xlpm.agedata,3)=DB601),""),_xlpm.eventsort))</f>
        <v>0</v>
      </c>
      <c r="DE601" s="422" t="str">
        <v>Not Declared</v>
      </c>
      <c r="DF601" s="422" t="str">
        <v>Abingdon AC</v>
      </c>
      <c r="DG601" s="484"/>
      <c r="DH601" s="482"/>
      <c r="DI601" s="483"/>
      <c r="DJ601" s="3" t="s">
        <v>319</v>
      </c>
      <c r="DK601" s="744" t="str" cm="1">
        <f t="array" ref="DK601">_xlfn.LET(_xlpm.a,_xlfn.XLOOKUP(1,('Number Allocation'!$C$6:$C$1483=DM601)*('Number Allocation'!$D$6:$D$1483=DN601),'Number Allocation'!$A$6:$A$1483,"..."),IF(_xlpm.a="","...",_xlpm.a))</f>
        <v>...</v>
      </c>
      <c r="DL601" s="432" cm="1">
        <f t="array" ref="DL601:DN608">_xlfn.LET(_xlpm.eventsort, _xlfn.XLOOKUP(DL$576,$D$743:$P$743,$D$745:$P$752), _xlpm.eventdata, _xlfn.XLOOKUP(DL$576,$D$576:$O$576,$D$577:$O$647), _xlpm.agedata, $A$577:$C$647, _xlfn.SORTBY(_xlfn._xlws.FILTER(_xlfn.CHOOSECOLS(_xlfn.HSTACK(_xlpm.agedata,_xlpm.eventdata),2,4,1),(_xlfn.CHOOSECOLS(_xlpm.agedata,3)=DJ601),""),_xlpm.eventsort))</f>
        <v>0</v>
      </c>
      <c r="DM601" s="422" t="str">
        <v>Not Declared</v>
      </c>
      <c r="DN601" s="422" t="str">
        <v>Bicester AC</v>
      </c>
      <c r="DO601" s="484"/>
      <c r="DP601" s="482"/>
      <c r="DQ601" s="483"/>
      <c r="DZ601" s="15"/>
      <c r="EA601" s="15"/>
    </row>
    <row r="602" spans="1:131" s="359" customFormat="1" ht="21" customHeight="1">
      <c r="A602" s="358" t="str">
        <f t="shared" si="65"/>
        <v>Bicester AC</v>
      </c>
      <c r="B602" s="729"/>
      <c r="C602" s="729" t="s">
        <v>323</v>
      </c>
      <c r="D602" s="729" t="str" cm="1">
        <f t="array" ref="D602">_xlfn.LET(_xlpm.x, Bicester!$AL$64:$AW$64, _xlpm.y, Bicester!$AL$70:$AW$78, _xlpm.z, Bicester!$AJ$70:$AJ$78, IF(_xlfn.XLOOKUP($C602,_xlfn.XLOOKUP(D$576,_xlpm.x,_xlpm.y,""),_xlpm.z,"Not Declared")="", "Name not recorded",  _xlfn.XLOOKUP($C602,_xlfn.XLOOKUP(D$576,_xlpm.x,_xlpm.y,""),_xlpm.z,"Not Declared")))</f>
        <v>Not Declared</v>
      </c>
      <c r="E602" s="729" t="str" cm="1">
        <f t="array" ref="E602">_xlfn.LET(_xlpm.x, Bicester!$AL$64:$AW$64, _xlpm.y, Bicester!$AL$70:$AW$78, _xlpm.z, Bicester!$AJ$70:$AJ$78, IF(_xlfn.XLOOKUP($C602,_xlfn.XLOOKUP(E$576,_xlpm.x,_xlpm.y,""),_xlpm.z,"Not Declared")="", "Name not recorded",  _xlfn.XLOOKUP($C602,_xlfn.XLOOKUP(E$576,_xlpm.x,_xlpm.y,""),_xlpm.z,"Not Declared")))</f>
        <v>Not Declared</v>
      </c>
      <c r="F602" s="732" t="str" cm="1">
        <f t="array" ref="F602">_xlfn.LET(_xlpm.x, Bicester!$AL$64:$AW$64, _xlpm.y, Bicester!$AL$70:$AW$78, _xlpm.z, Bicester!$AJ$70:$AJ$78, IF(_xlfn.XLOOKUP($C602,_xlfn.XLOOKUP(F$576,_xlpm.x,_xlpm.y,""),_xlpm.z,"Not Declared")="", "Name not recorded",  _xlfn.XLOOKUP($C602,_xlfn.XLOOKUP(F$576,_xlpm.x,_xlpm.y,""),_xlpm.z,"Not Declared")))</f>
        <v>Not Declared</v>
      </c>
      <c r="G602" s="729" t="str" cm="1">
        <f t="array" ref="G602">_xlfn.LET(_xlpm.x, Bicester!$AL$64:$AW$64, _xlpm.y, Bicester!$AL$70:$AW$78, _xlpm.z, Bicester!$AJ$70:$AJ$78, IF(_xlfn.XLOOKUP($C602,_xlfn.XLOOKUP(G$576,_xlpm.x,_xlpm.y,""),_xlpm.z,"Not Declared")="", "Name not recorded",  _xlfn.XLOOKUP($C602,_xlfn.XLOOKUP(G$576,_xlpm.x,_xlpm.y,""),_xlpm.z,"Not Declared")))</f>
        <v>Not Declared</v>
      </c>
      <c r="H602" s="729" t="str" cm="1">
        <f t="array" ref="H602">_xlfn.LET(_xlpm.x, Bicester!$AL$64:$AW$64, _xlpm.y, Bicester!$AL$70:$AW$78, _xlpm.z, Bicester!$AJ$70:$AJ$78, IF(_xlfn.XLOOKUP($C602,_xlfn.XLOOKUP(H$576,_xlpm.x,_xlpm.y,""),_xlpm.z,"Not Declared")="", "Name not recorded",  _xlfn.XLOOKUP($C602,_xlfn.XLOOKUP(H$576,_xlpm.x,_xlpm.y,""),_xlpm.z,"Not Declared")))</f>
        <v>Not Declared</v>
      </c>
      <c r="I602" s="729" t="str" cm="1">
        <f t="array" ref="I602">_xlfn.LET(_xlpm.x, Bicester!$AL$64:$AW$64, _xlpm.y, Bicester!$AL$70:$AW$78, _xlpm.z, Bicester!$AJ$70:$AJ$78, IF(_xlfn.XLOOKUP($C602,_xlfn.XLOOKUP(I$576,_xlpm.x,_xlpm.y,""),_xlpm.z,"Not Declared")="", "Name not recorded",  _xlfn.XLOOKUP($C602,_xlfn.XLOOKUP(I$576,_xlpm.x,_xlpm.y,""),_xlpm.z,"Not Declared")))</f>
        <v>Not Declared</v>
      </c>
      <c r="J602" s="729" t="str" cm="1">
        <f t="array" ref="J602">_xlfn.LET(_xlpm.x, Bicester!$AL$64:$AW$64, _xlpm.y, Bicester!$AL$70:$AW$78, _xlpm.z, Bicester!$AJ$70:$AJ$78, IF(_xlfn.XLOOKUP($C602,_xlfn.XLOOKUP(J$576,_xlpm.x,_xlpm.y,""),_xlpm.z,"Not Declared")="", "Name not recorded",  _xlfn.XLOOKUP($C602,_xlfn.XLOOKUP(J$576,_xlpm.x,_xlpm.y,""),_xlpm.z,"Not Declared")))</f>
        <v>Not Declared</v>
      </c>
      <c r="K602" s="729" t="str" cm="1">
        <f t="array" ref="K602">_xlfn.LET(_xlpm.x, Bicester!$AL$64:$AW$64, _xlpm.y, Bicester!$AL$70:$AW$78, _xlpm.z, Bicester!$AJ$70:$AJ$78, IF(_xlfn.XLOOKUP($C602,_xlfn.XLOOKUP(K$576,_xlpm.x,_xlpm.y,""),_xlpm.z,"Not Declared")="", "Name not recorded",  _xlfn.XLOOKUP($C602,_xlfn.XLOOKUP(K$576,_xlpm.x,_xlpm.y,""),_xlpm.z,"Not Declared")))</f>
        <v>Not Declared</v>
      </c>
      <c r="L602" s="729" t="str" cm="1">
        <f t="array" ref="L602">_xlfn.LET(_xlpm.x, Bicester!$AL$64:$AW$64, _xlpm.y, Bicester!$AL$70:$AW$78, _xlpm.z, Bicester!$AJ$70:$AJ$78, IF(_xlfn.XLOOKUP($C602,_xlfn.XLOOKUP(L$576,_xlpm.x,_xlpm.y,""),_xlpm.z,"Not Declared")="", "Name not recorded",  _xlfn.XLOOKUP($C602,_xlfn.XLOOKUP(L$576,_xlpm.x,_xlpm.y,""),_xlpm.z,"Not Declared")))</f>
        <v>Not Declared</v>
      </c>
      <c r="M602" s="729" t="str" cm="1">
        <f t="array" ref="M602">_xlfn.LET(_xlpm.x, Bicester!$AL$64:$AW$64, _xlpm.y, Bicester!$AL$70:$AW$78, _xlpm.z, Bicester!$AJ$70:$AJ$78, IF(_xlfn.XLOOKUP($C602,_xlfn.XLOOKUP(M$576,_xlpm.x,_xlpm.y,""),_xlpm.z,"Not Declared")="", "Name not recorded",  _xlfn.XLOOKUP($C602,_xlfn.XLOOKUP(M$576,_xlpm.x,_xlpm.y,""),_xlpm.z,"Not Declared")))</f>
        <v>Not Declared</v>
      </c>
      <c r="N602" s="729" t="str" cm="1">
        <f t="array" ref="N602">_xlfn.LET(_xlpm.x, Bicester!$AL$64:$AW$64, _xlpm.y, Bicester!$AL$70:$AW$78, _xlpm.z, Bicester!$AJ$70:$AJ$78, IF(_xlfn.XLOOKUP($C602,_xlfn.XLOOKUP(N$576,_xlpm.x,_xlpm.y,""),_xlpm.z,"Not Declared")="", "Name not recorded",  _xlfn.XLOOKUP($C602,_xlfn.XLOOKUP(N$576,_xlpm.x,_xlpm.y,""),_xlpm.z,"Not Declared")))</f>
        <v>Not Declared</v>
      </c>
      <c r="O602" s="729" t="str" cm="1">
        <f t="array" ref="O602">_xlfn.LET(_xlpm.x, Bicester!$AL$64:$AW$64, _xlpm.y, Bicester!$AL$70:$AW$78, _xlpm.z, Bicester!$AJ$70:$AJ$78, IF(_xlfn.XLOOKUP($C602,_xlfn.XLOOKUP(O$576,_xlpm.x,_xlpm.y,""),_xlpm.z,"Not Declared")="", "Name not recorded",  _xlfn.XLOOKUP($C602,_xlfn.XLOOKUP(O$576,_xlpm.x,_xlpm.y,""),_xlpm.z,"Not Declared")))</f>
        <v>Not Declared</v>
      </c>
      <c r="P602" s="3"/>
      <c r="Q602" s="3"/>
      <c r="R602" s="3"/>
      <c r="S602" s="3"/>
      <c r="T602" s="3"/>
      <c r="U602" s="3"/>
      <c r="V602" s="3"/>
      <c r="W602" s="3"/>
      <c r="X602" s="12"/>
      <c r="Y602" s="89"/>
      <c r="Z602" s="433"/>
      <c r="AA602" s="747" t="str" cm="1">
        <f t="array" ref="AA602">_xlfn.LET(_xlpm.a,_xlfn.XLOOKUP(1,('Number Allocation'!$C$6:$C$1483=AC602)*('Number Allocation'!$D$6:$D$1483=AD602),'Number Allocation'!$A$6:$A$1483,"..."),IF(_xlpm.a="","...",_xlpm.a))</f>
        <v>...</v>
      </c>
      <c r="AB602" s="747"/>
      <c r="AC602" s="12"/>
      <c r="AD602" s="12"/>
      <c r="AE602" s="747"/>
      <c r="AF602" s="12"/>
      <c r="AG602" s="425"/>
      <c r="AH602" s="433"/>
      <c r="AI602" s="747" t="str" cm="1">
        <f t="array" ref="AI602">_xlfn.LET(_xlpm.a,_xlfn.XLOOKUP(1,('Number Allocation'!$C$6:$C$1483=AK602)*('Number Allocation'!$D$6:$D$1483=AL602),'Number Allocation'!$A$6:$A$1483,"..."),IF(_xlpm.a="","...",_xlpm.a))</f>
        <v>...</v>
      </c>
      <c r="AJ602" s="747">
        <v>0</v>
      </c>
      <c r="AK602" s="12" t="str">
        <v>Not Declared</v>
      </c>
      <c r="AL602" s="12" t="str">
        <v>Banbury Harriers AC</v>
      </c>
      <c r="AM602" s="747"/>
      <c r="AN602" s="12"/>
      <c r="AO602" s="425"/>
      <c r="AP602" s="433"/>
      <c r="AQ602" s="747" t="str" cm="1">
        <f t="array" ref="AQ602">_xlfn.LET(_xlpm.a,_xlfn.XLOOKUP(1,('Number Allocation'!$C$6:$C$1483=AS602)*('Number Allocation'!$D$6:$D$1483=AT602),'Number Allocation'!$A$6:$A$1483,"..."),IF(_xlpm.a="","...",_xlpm.a))</f>
        <v>...</v>
      </c>
      <c r="AR602" s="747">
        <v>0</v>
      </c>
      <c r="AS602" s="12" t="str">
        <v>Not Declared</v>
      </c>
      <c r="AT602" s="12" t="str">
        <v>Banbury Harriers AC</v>
      </c>
      <c r="AU602" s="747"/>
      <c r="AV602" s="12"/>
      <c r="AW602" s="425"/>
      <c r="AX602" s="433"/>
      <c r="AY602" s="747" t="str" cm="1">
        <f t="array" ref="AY602">_xlfn.LET(_xlpm.a,_xlfn.XLOOKUP(1,('Number Allocation'!$C$6:$C$1483=BA602)*('Number Allocation'!$D$6:$D$1483=BB602),'Number Allocation'!$A$6:$A$1483,"..."),IF(_xlpm.a="","...",_xlpm.a))</f>
        <v>...</v>
      </c>
      <c r="AZ602" s="747">
        <v>0</v>
      </c>
      <c r="BA602" s="12" t="str">
        <v>Not Declared</v>
      </c>
      <c r="BB602" s="12" t="str">
        <v>White Horse Harriers</v>
      </c>
      <c r="BC602" s="747"/>
      <c r="BD602" s="12"/>
      <c r="BE602" s="425"/>
      <c r="BF602" s="433"/>
      <c r="BG602" s="747" t="str" cm="1">
        <f t="array" ref="BG602">_xlfn.LET(_xlpm.a,_xlfn.XLOOKUP(1,('Number Allocation'!$C$6:$C$1483=BI602)*('Number Allocation'!$D$6:$D$1483=BJ602),'Number Allocation'!$A$6:$A$1483,"..."),IF(_xlpm.a="","...",_xlpm.a))</f>
        <v>...</v>
      </c>
      <c r="BH602" s="747">
        <v>0</v>
      </c>
      <c r="BI602" s="12" t="str">
        <v>Not Declared</v>
      </c>
      <c r="BJ602" s="12" t="str">
        <v>Team Kennet</v>
      </c>
      <c r="BK602" s="747"/>
      <c r="BL602" s="12"/>
      <c r="BM602" s="425"/>
      <c r="BN602" s="433"/>
      <c r="BO602" s="747" t="str" cm="1">
        <f t="array" ref="BO602">_xlfn.LET(_xlpm.a,_xlfn.XLOOKUP(1,('Number Allocation'!$C$6:$C$1483=BQ602)*('Number Allocation'!$D$6:$D$1483=BR602),'Number Allocation'!$A$6:$A$1483,"..."),IF(_xlpm.a="","...",_xlpm.a))</f>
        <v>...</v>
      </c>
      <c r="BP602" s="747">
        <v>0</v>
      </c>
      <c r="BQ602" s="12" t="str">
        <v>Not Declared</v>
      </c>
      <c r="BR602" s="12" t="str">
        <v>Witney Road Runners</v>
      </c>
      <c r="BS602" s="747"/>
      <c r="BT602" s="12"/>
      <c r="BU602" s="425"/>
      <c r="BV602" s="433"/>
      <c r="BW602" s="747" t="str" cm="1">
        <f t="array" ref="BW602">_xlfn.LET(_xlpm.a,_xlfn.XLOOKUP(1,('Number Allocation'!$C$6:$C$1483=BY602)*('Number Allocation'!$D$6:$D$1483=BZ602),'Number Allocation'!$A$6:$A$1483,"..."),IF(_xlpm.a="","...",_xlpm.a))</f>
        <v>...</v>
      </c>
      <c r="BX602" s="747">
        <v>0</v>
      </c>
      <c r="BY602" s="12" t="str">
        <v>Not Declared</v>
      </c>
      <c r="BZ602" s="12" t="str">
        <v>Team Kennet</v>
      </c>
      <c r="CA602" s="488"/>
      <c r="CB602" s="15"/>
      <c r="CC602" s="15"/>
      <c r="CD602" s="433"/>
      <c r="CE602" s="747" t="str" cm="1">
        <f t="array" ref="CE602">_xlfn.LET(_xlpm.a,_xlfn.XLOOKUP(1,('Number Allocation'!$C$6:$C$1483=CG602)*('Number Allocation'!$D$6:$D$1483=CH602),'Number Allocation'!$A$6:$A$1483,"..."),IF(_xlpm.a="","...",_xlpm.a))</f>
        <v>...</v>
      </c>
      <c r="CF602" s="747">
        <v>0</v>
      </c>
      <c r="CG602" s="12" t="str">
        <v>Not Declared</v>
      </c>
      <c r="CH602" s="12" t="str">
        <v>Radley AC</v>
      </c>
      <c r="CI602" s="488"/>
      <c r="CJ602" s="15"/>
      <c r="CK602" s="15"/>
      <c r="CL602" s="433"/>
      <c r="CM602" s="747" t="str" cm="1">
        <f t="array" ref="CM602">_xlfn.LET(_xlpm.a,_xlfn.XLOOKUP(1,('Number Allocation'!$C$6:$C$1483=CO602)*('Number Allocation'!$D$6:$D$1483=CP602),'Number Allocation'!$A$6:$A$1483,"..."),IF(_xlpm.a="","...",_xlpm.a))</f>
        <v>...</v>
      </c>
      <c r="CN602" s="747">
        <v>0</v>
      </c>
      <c r="CO602" s="12" t="str">
        <v>Not Declared</v>
      </c>
      <c r="CP602" s="12" t="str">
        <v>Bicester AC</v>
      </c>
      <c r="CQ602" s="488"/>
      <c r="CR602" s="15"/>
      <c r="CS602" s="15"/>
      <c r="CT602" s="433"/>
      <c r="CU602" s="747" t="str" cm="1">
        <f t="array" ref="CU602">_xlfn.LET(_xlpm.a,_xlfn.XLOOKUP(1,('Number Allocation'!$C$6:$C$1483=CW602)*('Number Allocation'!$D$6:$D$1483=CX602),'Number Allocation'!$A$6:$A$1483,"..."),IF(_xlpm.a="","...",_xlpm.a))</f>
        <v>...</v>
      </c>
      <c r="CV602" s="747">
        <v>0</v>
      </c>
      <c r="CW602" s="12" t="str">
        <v>Not Declared</v>
      </c>
      <c r="CX602" s="12" t="str">
        <v>Bicester AC</v>
      </c>
      <c r="CY602" s="488"/>
      <c r="CZ602" s="15"/>
      <c r="DA602" s="15"/>
      <c r="DB602" s="433"/>
      <c r="DC602" s="747" t="str" cm="1">
        <f t="array" ref="DC602">_xlfn.LET(_xlpm.a,_xlfn.XLOOKUP(1,('Number Allocation'!$C$6:$C$1483=DE602)*('Number Allocation'!$D$6:$D$1483=DF602),'Number Allocation'!$A$6:$A$1483,"..."),IF(_xlpm.a="","...",_xlpm.a))</f>
        <v>...</v>
      </c>
      <c r="DD602" s="747">
        <v>0</v>
      </c>
      <c r="DE602" s="12" t="str">
        <v>Not Declared</v>
      </c>
      <c r="DF602" s="12" t="str">
        <v>Team Kennet</v>
      </c>
      <c r="DG602" s="488"/>
      <c r="DH602" s="15"/>
      <c r="DI602" s="15"/>
      <c r="DJ602" s="433"/>
      <c r="DK602" s="747" t="str" cm="1">
        <f t="array" ref="DK602">_xlfn.LET(_xlpm.a,_xlfn.XLOOKUP(1,('Number Allocation'!$C$6:$C$1483=DM602)*('Number Allocation'!$D$6:$D$1483=DN602),'Number Allocation'!$A$6:$A$1483,"..."),IF(_xlpm.a="","...",_xlpm.a))</f>
        <v>...</v>
      </c>
      <c r="DL602" s="747">
        <v>0</v>
      </c>
      <c r="DM602" s="12" t="str">
        <v>Not Declared</v>
      </c>
      <c r="DN602" s="12" t="str">
        <v>Abingdon AC</v>
      </c>
      <c r="DO602" s="488"/>
      <c r="DP602" s="15"/>
      <c r="DQ602" s="15"/>
      <c r="DZ602" s="15"/>
      <c r="EA602" s="15"/>
    </row>
    <row r="603" spans="1:131" s="359" customFormat="1" ht="21" customHeight="1">
      <c r="A603" s="358"/>
      <c r="B603" s="729"/>
      <c r="C603" s="729"/>
      <c r="D603" s="729"/>
      <c r="E603" s="729"/>
      <c r="F603" s="729"/>
      <c r="G603" s="729"/>
      <c r="H603" s="729"/>
      <c r="I603" s="729"/>
      <c r="J603" s="729"/>
      <c r="K603" s="729"/>
      <c r="L603" s="729"/>
      <c r="M603" s="729"/>
      <c r="N603" s="729"/>
      <c r="O603" s="729"/>
      <c r="P603" s="3"/>
      <c r="Q603" s="3"/>
      <c r="R603" s="3"/>
      <c r="S603" s="3"/>
      <c r="T603" s="3"/>
      <c r="U603" s="3"/>
      <c r="V603" s="3"/>
      <c r="W603" s="3"/>
      <c r="X603" s="12"/>
      <c r="Y603" s="89"/>
      <c r="Z603" s="433"/>
      <c r="AA603" s="747" t="str" cm="1">
        <f t="array" ref="AA603">_xlfn.LET(_xlpm.a,_xlfn.XLOOKUP(1,('Number Allocation'!$C$6:$C$1483=AC603)*('Number Allocation'!$D$6:$D$1483=AD603),'Number Allocation'!$A$6:$A$1483,"..."),IF(_xlpm.a="","...",_xlpm.a))</f>
        <v>...</v>
      </c>
      <c r="AB603" s="747"/>
      <c r="AC603" s="12"/>
      <c r="AD603" s="12"/>
      <c r="AE603" s="747"/>
      <c r="AF603" s="12"/>
      <c r="AG603" s="425"/>
      <c r="AH603" s="433"/>
      <c r="AI603" s="747" t="str" cm="1">
        <f t="array" ref="AI603">_xlfn.LET(_xlpm.a,_xlfn.XLOOKUP(1,('Number Allocation'!$C$6:$C$1483=AK603)*('Number Allocation'!$D$6:$D$1483=AL603),'Number Allocation'!$A$6:$A$1483,"..."),IF(_xlpm.a="","...",_xlpm.a))</f>
        <v>...</v>
      </c>
      <c r="AJ603" s="747">
        <v>0</v>
      </c>
      <c r="AK603" s="12" t="str">
        <v>Not Declared</v>
      </c>
      <c r="AL603" s="12" t="str">
        <v>Radley AC</v>
      </c>
      <c r="AM603" s="747"/>
      <c r="AN603" s="12"/>
      <c r="AO603" s="425"/>
      <c r="AP603" s="433"/>
      <c r="AQ603" s="747" t="str" cm="1">
        <f t="array" ref="AQ603">_xlfn.LET(_xlpm.a,_xlfn.XLOOKUP(1,('Number Allocation'!$C$6:$C$1483=AS603)*('Number Allocation'!$D$6:$D$1483=AT603),'Number Allocation'!$A$6:$A$1483,"..."),IF(_xlpm.a="","...",_xlpm.a))</f>
        <v>...</v>
      </c>
      <c r="AR603" s="747">
        <v>0</v>
      </c>
      <c r="AS603" s="12" t="str">
        <v>Not Declared</v>
      </c>
      <c r="AT603" s="12" t="str">
        <v>Witney Road Runners</v>
      </c>
      <c r="AU603" s="747"/>
      <c r="AV603" s="12"/>
      <c r="AW603" s="425"/>
      <c r="AX603" s="433"/>
      <c r="AY603" s="747" t="str" cm="1">
        <f t="array" ref="AY603">_xlfn.LET(_xlpm.a,_xlfn.XLOOKUP(1,('Number Allocation'!$C$6:$C$1483=BA603)*('Number Allocation'!$D$6:$D$1483=BB603),'Number Allocation'!$A$6:$A$1483,"..."),IF(_xlpm.a="","...",_xlpm.a))</f>
        <v>...</v>
      </c>
      <c r="AZ603" s="747">
        <v>0</v>
      </c>
      <c r="BA603" s="12" t="str">
        <v>Not Declared</v>
      </c>
      <c r="BB603" s="12" t="str">
        <v>Witney Road Runners</v>
      </c>
      <c r="BC603" s="747"/>
      <c r="BD603" s="12"/>
      <c r="BE603" s="425"/>
      <c r="BF603" s="433"/>
      <c r="BG603" s="747" t="str" cm="1">
        <f t="array" ref="BG603">_xlfn.LET(_xlpm.a,_xlfn.XLOOKUP(1,('Number Allocation'!$C$6:$C$1483=BI603)*('Number Allocation'!$D$6:$D$1483=BJ603),'Number Allocation'!$A$6:$A$1483,"..."),IF(_xlpm.a="","...",_xlpm.a))</f>
        <v>...</v>
      </c>
      <c r="BH603" s="747">
        <v>0</v>
      </c>
      <c r="BI603" s="12" t="str">
        <v>Not Declared</v>
      </c>
      <c r="BJ603" s="12" t="str">
        <v>Witney Road Runners</v>
      </c>
      <c r="BK603" s="747"/>
      <c r="BL603" s="12"/>
      <c r="BM603" s="425"/>
      <c r="BN603" s="433"/>
      <c r="BO603" s="747" t="str" cm="1">
        <f t="array" ref="BO603">_xlfn.LET(_xlpm.a,_xlfn.XLOOKUP(1,('Number Allocation'!$C$6:$C$1483=BQ603)*('Number Allocation'!$D$6:$D$1483=BR603),'Number Allocation'!$A$6:$A$1483,"..."),IF(_xlpm.a="","...",_xlpm.a))</f>
        <v>...</v>
      </c>
      <c r="BP603" s="747">
        <v>0</v>
      </c>
      <c r="BQ603" s="12" t="str">
        <v>Not Declared</v>
      </c>
      <c r="BR603" s="12" t="str">
        <v>Abingdon AC</v>
      </c>
      <c r="BS603" s="747"/>
      <c r="BT603" s="12"/>
      <c r="BU603" s="425"/>
      <c r="BV603" s="433"/>
      <c r="BW603" s="747" t="str" cm="1">
        <f t="array" ref="BW603">_xlfn.LET(_xlpm.a,_xlfn.XLOOKUP(1,('Number Allocation'!$C$6:$C$1483=BY603)*('Number Allocation'!$D$6:$D$1483=BZ603),'Number Allocation'!$A$6:$A$1483,"..."),IF(_xlpm.a="","...",_xlpm.a))</f>
        <v>...</v>
      </c>
      <c r="BX603" s="747">
        <v>0</v>
      </c>
      <c r="BY603" s="12" t="str">
        <v>Not Declared</v>
      </c>
      <c r="BZ603" s="12" t="str">
        <v>Oxford City AC</v>
      </c>
      <c r="CA603" s="488"/>
      <c r="CB603" s="15"/>
      <c r="CC603" s="15"/>
      <c r="CD603" s="433"/>
      <c r="CE603" s="747" t="str" cm="1">
        <f t="array" ref="CE603">_xlfn.LET(_xlpm.a,_xlfn.XLOOKUP(1,('Number Allocation'!$C$6:$C$1483=CG603)*('Number Allocation'!$D$6:$D$1483=CH603),'Number Allocation'!$A$6:$A$1483,"..."),IF(_xlpm.a="","...",_xlpm.a))</f>
        <v>...</v>
      </c>
      <c r="CF603" s="747">
        <v>0</v>
      </c>
      <c r="CG603" s="12" t="str">
        <v>Not Declared</v>
      </c>
      <c r="CH603" s="12" t="str">
        <v>Banbury Harriers AC</v>
      </c>
      <c r="CI603" s="488"/>
      <c r="CJ603" s="15"/>
      <c r="CK603" s="15"/>
      <c r="CL603" s="433"/>
      <c r="CM603" s="747" t="str" cm="1">
        <f t="array" ref="CM603">_xlfn.LET(_xlpm.a,_xlfn.XLOOKUP(1,('Number Allocation'!$C$6:$C$1483=CO603)*('Number Allocation'!$D$6:$D$1483=CP603),'Number Allocation'!$A$6:$A$1483,"..."),IF(_xlpm.a="","...",_xlpm.a))</f>
        <v>...</v>
      </c>
      <c r="CN603" s="747">
        <v>0</v>
      </c>
      <c r="CO603" s="12" t="str">
        <v>Not Declared</v>
      </c>
      <c r="CP603" s="12" t="str">
        <v>Abingdon AC</v>
      </c>
      <c r="CQ603" s="488"/>
      <c r="CR603" s="15"/>
      <c r="CS603" s="15"/>
      <c r="CT603" s="433"/>
      <c r="CU603" s="747" t="str" cm="1">
        <f t="array" ref="CU603">_xlfn.LET(_xlpm.a,_xlfn.XLOOKUP(1,('Number Allocation'!$C$6:$C$1483=CW603)*('Number Allocation'!$D$6:$D$1483=CX603),'Number Allocation'!$A$6:$A$1483,"..."),IF(_xlpm.a="","...",_xlpm.a))</f>
        <v>...</v>
      </c>
      <c r="CV603" s="747">
        <v>0</v>
      </c>
      <c r="CW603" s="12" t="str">
        <v>Not Declared</v>
      </c>
      <c r="CX603" s="12" t="str">
        <v>Abingdon AC</v>
      </c>
      <c r="CY603" s="488"/>
      <c r="CZ603" s="15"/>
      <c r="DA603" s="15"/>
      <c r="DB603" s="433"/>
      <c r="DC603" s="747" t="str" cm="1">
        <f t="array" ref="DC603">_xlfn.LET(_xlpm.a,_xlfn.XLOOKUP(1,('Number Allocation'!$C$6:$C$1483=DE603)*('Number Allocation'!$D$6:$D$1483=DF603),'Number Allocation'!$A$6:$A$1483,"..."),IF(_xlpm.a="","...",_xlpm.a))</f>
        <v>...</v>
      </c>
      <c r="DD603" s="747">
        <v>0</v>
      </c>
      <c r="DE603" s="12" t="str">
        <v>Not Declared</v>
      </c>
      <c r="DF603" s="12" t="str">
        <v>Oxford City AC</v>
      </c>
      <c r="DG603" s="488"/>
      <c r="DH603" s="15"/>
      <c r="DI603" s="15"/>
      <c r="DJ603" s="433"/>
      <c r="DK603" s="747" t="str" cm="1">
        <f t="array" ref="DK603">_xlfn.LET(_xlpm.a,_xlfn.XLOOKUP(1,('Number Allocation'!$C$6:$C$1483=DM603)*('Number Allocation'!$D$6:$D$1483=DN603),'Number Allocation'!$A$6:$A$1483,"..."),IF(_xlpm.a="","...",_xlpm.a))</f>
        <v>...</v>
      </c>
      <c r="DL603" s="747">
        <v>0</v>
      </c>
      <c r="DM603" s="12" t="str">
        <v>Not Declared</v>
      </c>
      <c r="DN603" s="12" t="str">
        <v>Banbury Harriers AC</v>
      </c>
      <c r="DO603" s="488"/>
      <c r="DP603" s="15"/>
      <c r="DQ603" s="15"/>
      <c r="DZ603" s="15"/>
      <c r="EA603" s="15"/>
    </row>
    <row r="604" spans="1:131" s="359" customFormat="1" ht="21" customHeight="1">
      <c r="A604" s="358" t="str">
        <f>'Oxford City'!AJ$2</f>
        <v>Oxford City AC</v>
      </c>
      <c r="B604" s="729" t="str">
        <f>'Oxford City'!AV$1</f>
        <v>O</v>
      </c>
      <c r="C604" s="729" t="s">
        <v>71</v>
      </c>
      <c r="D604" s="729" t="str" cm="1">
        <f t="array" ref="D604">_xlfn.LET(_xlpm.x, 'Oxford City'!$AL$64:$AW$64, _xlpm.y, 'Oxford City'!$AL$70:$AW$78, _xlpm.z, 'Oxford City'!$AJ$70:$AJ$78, IF(_xlfn.XLOOKUP($C604,_xlfn.XLOOKUP(D$576,_xlpm.x,_xlpm.y,""),_xlpm.z,"Not Declared")="", "Name not recorded",  _xlfn.XLOOKUP($C604,_xlfn.XLOOKUP(D$576,_xlpm.x,_xlpm.y,""),_xlpm.z,"Not Declared")))</f>
        <v>Not Declared</v>
      </c>
      <c r="E604" s="729" t="str" cm="1">
        <f t="array" ref="E604">_xlfn.LET(_xlpm.x, 'Oxford City'!$AL$64:$AW$64, _xlpm.y, 'Oxford City'!$AL$70:$AW$78, _xlpm.z, 'Oxford City'!$AJ$70:$AJ$78, IF(_xlfn.XLOOKUP($C604,_xlfn.XLOOKUP(E$576,_xlpm.x,_xlpm.y,""),_xlpm.z,"Not Declared")="", "Name not recorded",  _xlfn.XLOOKUP($C604,_xlfn.XLOOKUP(E$576,_xlpm.x,_xlpm.y,""),_xlpm.z,"Not Declared")))</f>
        <v>Not Declared</v>
      </c>
      <c r="F604" s="732" t="str" cm="1">
        <f t="array" ref="F604">_xlfn.LET(_xlpm.x, 'Oxford City'!$AL$64:$AW$64, _xlpm.y, 'Oxford City'!$AL$70:$AW$78, _xlpm.z, 'Oxford City'!$AJ$70:$AJ$78, IF(_xlfn.XLOOKUP($C604,_xlfn.XLOOKUP(F$576,_xlpm.x,_xlpm.y,""),_xlpm.z,"Not Declared")="", "Name not recorded",  _xlfn.XLOOKUP($C604,_xlfn.XLOOKUP(F$576,_xlpm.x,_xlpm.y,""),_xlpm.z,"Not Declared")))</f>
        <v>Not Declared</v>
      </c>
      <c r="G604" s="729" t="str" cm="1">
        <f t="array" ref="G604">_xlfn.LET(_xlpm.x, 'Oxford City'!$AL$64:$AW$64, _xlpm.y, 'Oxford City'!$AL$70:$AW$78, _xlpm.z, 'Oxford City'!$AJ$70:$AJ$78, IF(_xlfn.XLOOKUP($C604,_xlfn.XLOOKUP(G$576,_xlpm.x,_xlpm.y,""),_xlpm.z,"Not Declared")="", "Name not recorded",  _xlfn.XLOOKUP($C604,_xlfn.XLOOKUP(G$576,_xlpm.x,_xlpm.y,""),_xlpm.z,"Not Declared")))</f>
        <v>Not Declared</v>
      </c>
      <c r="H604" s="729" t="str" cm="1">
        <f t="array" ref="H604">_xlfn.LET(_xlpm.x, 'Oxford City'!$AL$64:$AW$64, _xlpm.y, 'Oxford City'!$AL$70:$AW$78, _xlpm.z, 'Oxford City'!$AJ$70:$AJ$78, IF(_xlfn.XLOOKUP($C604,_xlfn.XLOOKUP(H$576,_xlpm.x,_xlpm.y,""),_xlpm.z,"Not Declared")="", "Name not recorded",  _xlfn.XLOOKUP($C604,_xlfn.XLOOKUP(H$576,_xlpm.x,_xlpm.y,""),_xlpm.z,"Not Declared")))</f>
        <v>Not Declared</v>
      </c>
      <c r="I604" s="729" t="str" cm="1">
        <f t="array" ref="I604">_xlfn.LET(_xlpm.x, 'Oxford City'!$AL$64:$AW$64, _xlpm.y, 'Oxford City'!$AL$70:$AW$78, _xlpm.z, 'Oxford City'!$AJ$70:$AJ$78, IF(_xlfn.XLOOKUP($C604,_xlfn.XLOOKUP(I$576,_xlpm.x,_xlpm.y,""),_xlpm.z,"Not Declared")="", "Name not recorded",  _xlfn.XLOOKUP($C604,_xlfn.XLOOKUP(I$576,_xlpm.x,_xlpm.y,""),_xlpm.z,"Not Declared")))</f>
        <v>Not Declared</v>
      </c>
      <c r="J604" s="729" t="str" cm="1">
        <f t="array" ref="J604">_xlfn.LET(_xlpm.x, 'Oxford City'!$AL$64:$AW$64, _xlpm.y, 'Oxford City'!$AL$70:$AW$78, _xlpm.z, 'Oxford City'!$AJ$70:$AJ$78, IF(_xlfn.XLOOKUP($C604,_xlfn.XLOOKUP(J$576,_xlpm.x,_xlpm.y,""),_xlpm.z,"Not Declared")="", "Name not recorded",  _xlfn.XLOOKUP($C604,_xlfn.XLOOKUP(J$576,_xlpm.x,_xlpm.y,""),_xlpm.z,"Not Declared")))</f>
        <v>Not Declared</v>
      </c>
      <c r="K604" s="729" t="str" cm="1">
        <f t="array" ref="K604">_xlfn.LET(_xlpm.x, 'Oxford City'!$AL$64:$AW$64, _xlpm.y, 'Oxford City'!$AL$70:$AW$78, _xlpm.z, 'Oxford City'!$AJ$70:$AJ$78, IF(_xlfn.XLOOKUP($C604,_xlfn.XLOOKUP(K$576,_xlpm.x,_xlpm.y,""),_xlpm.z,"Not Declared")="", "Name not recorded",  _xlfn.XLOOKUP($C604,_xlfn.XLOOKUP(K$576,_xlpm.x,_xlpm.y,""),_xlpm.z,"Not Declared")))</f>
        <v>Not Declared</v>
      </c>
      <c r="L604" s="729" t="str" cm="1">
        <f t="array" ref="L604">_xlfn.LET(_xlpm.x, 'Oxford City'!$AL$64:$AW$64, _xlpm.y, 'Oxford City'!$AL$70:$AW$78, _xlpm.z, 'Oxford City'!$AJ$70:$AJ$78, IF(_xlfn.XLOOKUP($C604,_xlfn.XLOOKUP(L$576,_xlpm.x,_xlpm.y,""),_xlpm.z,"Not Declared")="", "Name not recorded",  _xlfn.XLOOKUP($C604,_xlfn.XLOOKUP(L$576,_xlpm.x,_xlpm.y,""),_xlpm.z,"Not Declared")))</f>
        <v>Not Declared</v>
      </c>
      <c r="M604" s="729" t="str" cm="1">
        <f t="array" ref="M604">_xlfn.LET(_xlpm.x, 'Oxford City'!$AL$64:$AW$64, _xlpm.y, 'Oxford City'!$AL$70:$AW$78, _xlpm.z, 'Oxford City'!$AJ$70:$AJ$78, IF(_xlfn.XLOOKUP($C604,_xlfn.XLOOKUP(M$576,_xlpm.x,_xlpm.y,""),_xlpm.z,"Not Declared")="", "Name not recorded",  _xlfn.XLOOKUP($C604,_xlfn.XLOOKUP(M$576,_xlpm.x,_xlpm.y,""),_xlpm.z,"Not Declared")))</f>
        <v>Not Declared</v>
      </c>
      <c r="N604" s="729" t="str" cm="1">
        <f t="array" ref="N604">_xlfn.LET(_xlpm.x, 'Oxford City'!$AL$64:$AW$64, _xlpm.y, 'Oxford City'!$AL$70:$AW$78, _xlpm.z, 'Oxford City'!$AJ$70:$AJ$78, IF(_xlfn.XLOOKUP($C604,_xlfn.XLOOKUP(N$576,_xlpm.x,_xlpm.y,""),_xlpm.z,"Not Declared")="", "Name not recorded",  _xlfn.XLOOKUP($C604,_xlfn.XLOOKUP(N$576,_xlpm.x,_xlpm.y,""),_xlpm.z,"Not Declared")))</f>
        <v>Not Declared</v>
      </c>
      <c r="O604" s="729" t="str" cm="1">
        <f t="array" ref="O604">_xlfn.LET(_xlpm.x, 'Oxford City'!$AL$64:$AW$64, _xlpm.y, 'Oxford City'!$AL$70:$AW$78, _xlpm.z, 'Oxford City'!$AJ$70:$AJ$78, IF(_xlfn.XLOOKUP($C604,_xlfn.XLOOKUP(O$576,_xlpm.x,_xlpm.y,""),_xlpm.z,"Not Declared")="", "Name not recorded",  _xlfn.XLOOKUP($C604,_xlfn.XLOOKUP(O$576,_xlpm.x,_xlpm.y,""),_xlpm.z,"Not Declared")))</f>
        <v>Not Declared</v>
      </c>
      <c r="P604" s="732"/>
      <c r="Q604" s="732"/>
      <c r="R604" s="732"/>
      <c r="S604" s="732"/>
      <c r="T604" s="732"/>
      <c r="U604" s="732"/>
      <c r="V604" s="732"/>
      <c r="W604" s="732"/>
      <c r="X604" s="439" t="s">
        <v>524</v>
      </c>
      <c r="Y604" s="89"/>
      <c r="Z604" s="433"/>
      <c r="AA604" s="747" t="str" cm="1">
        <f t="array" ref="AA604">_xlfn.LET(_xlpm.a,_xlfn.XLOOKUP(1,('Number Allocation'!$C$6:$C$1483=AC604)*('Number Allocation'!$D$6:$D$1483=AD604),'Number Allocation'!$A$6:$A$1483,"..."),IF(_xlpm.a="","...",_xlpm.a))</f>
        <v>...</v>
      </c>
      <c r="AB604" s="747"/>
      <c r="AC604" s="12"/>
      <c r="AD604" s="12"/>
      <c r="AE604" s="436"/>
      <c r="AG604" s="365"/>
      <c r="AH604" s="433"/>
      <c r="AI604" s="747" t="str" cm="1">
        <f t="array" ref="AI604">_xlfn.LET(_xlpm.a,_xlfn.XLOOKUP(1,('Number Allocation'!$C$6:$C$1483=AK604)*('Number Allocation'!$D$6:$D$1483=AL604),'Number Allocation'!$A$6:$A$1483,"..."),IF(_xlpm.a="","...",_xlpm.a))</f>
        <v>...</v>
      </c>
      <c r="AJ604" s="747">
        <v>0</v>
      </c>
      <c r="AK604" s="12" t="str">
        <v>Not Declared</v>
      </c>
      <c r="AL604" s="12" t="str">
        <v>Bicester AC</v>
      </c>
      <c r="AM604" s="436"/>
      <c r="AO604" s="365"/>
      <c r="AP604" s="433"/>
      <c r="AQ604" s="747" t="str" cm="1">
        <f t="array" ref="AQ604">_xlfn.LET(_xlpm.a,_xlfn.XLOOKUP(1,('Number Allocation'!$C$6:$C$1483=AS604)*('Number Allocation'!$D$6:$D$1483=AT604),'Number Allocation'!$A$6:$A$1483,"..."),IF(_xlpm.a="","...",_xlpm.a))</f>
        <v>...</v>
      </c>
      <c r="AR604" s="747">
        <v>0</v>
      </c>
      <c r="AS604" s="12" t="str">
        <v>Not Declared</v>
      </c>
      <c r="AT604" s="12" t="str">
        <v>Abingdon AC</v>
      </c>
      <c r="AU604" s="436"/>
      <c r="AW604" s="365"/>
      <c r="AX604" s="433"/>
      <c r="AY604" s="747" t="str" cm="1">
        <f t="array" ref="AY604">_xlfn.LET(_xlpm.a,_xlfn.XLOOKUP(1,('Number Allocation'!$C$6:$C$1483=BA604)*('Number Allocation'!$D$6:$D$1483=BB604),'Number Allocation'!$A$6:$A$1483,"..."),IF(_xlpm.a="","...",_xlpm.a))</f>
        <v>...</v>
      </c>
      <c r="AZ604" s="747">
        <v>0</v>
      </c>
      <c r="BA604" s="12" t="str">
        <v>Not Declared</v>
      </c>
      <c r="BB604" s="12" t="str">
        <v>Oxford City AC</v>
      </c>
      <c r="BC604" s="436"/>
      <c r="BE604" s="365"/>
      <c r="BF604" s="433"/>
      <c r="BG604" s="747" t="str" cm="1">
        <f t="array" ref="BG604">_xlfn.LET(_xlpm.a,_xlfn.XLOOKUP(1,('Number Allocation'!$C$6:$C$1483=BI604)*('Number Allocation'!$D$6:$D$1483=BJ604),'Number Allocation'!$A$6:$A$1483,"..."),IF(_xlpm.a="","...",_xlpm.a))</f>
        <v>...</v>
      </c>
      <c r="BH604" s="747">
        <v>0</v>
      </c>
      <c r="BI604" s="12" t="str">
        <v>Not Declared</v>
      </c>
      <c r="BJ604" s="12" t="str">
        <v>Oxford City AC</v>
      </c>
      <c r="BK604" s="436"/>
      <c r="BM604" s="365"/>
      <c r="BN604" s="433"/>
      <c r="BO604" s="747" t="str" cm="1">
        <f t="array" ref="BO604">_xlfn.LET(_xlpm.a,_xlfn.XLOOKUP(1,('Number Allocation'!$C$6:$C$1483=BQ604)*('Number Allocation'!$D$6:$D$1483=BR604),'Number Allocation'!$A$6:$A$1483,"..."),IF(_xlpm.a="","...",_xlpm.a))</f>
        <v>...</v>
      </c>
      <c r="BP604" s="747">
        <v>0</v>
      </c>
      <c r="BQ604" s="12" t="str">
        <v>Not Declared</v>
      </c>
      <c r="BR604" s="12" t="str">
        <v>Oxford City AC</v>
      </c>
      <c r="BS604" s="488"/>
      <c r="BT604" s="15"/>
      <c r="BU604" s="537"/>
      <c r="BV604" s="433"/>
      <c r="BW604" s="747" t="str" cm="1">
        <f t="array" ref="BW604">_xlfn.LET(_xlpm.a,_xlfn.XLOOKUP(1,('Number Allocation'!$C$6:$C$1483=BY604)*('Number Allocation'!$D$6:$D$1483=BZ604),'Number Allocation'!$A$6:$A$1483,"..."),IF(_xlpm.a="","...",_xlpm.a))</f>
        <v>...</v>
      </c>
      <c r="BX604" s="747">
        <v>0</v>
      </c>
      <c r="BY604" s="12" t="str">
        <v>Not Declared</v>
      </c>
      <c r="BZ604" s="12" t="str">
        <v>Banbury Harriers AC</v>
      </c>
      <c r="CA604" s="488"/>
      <c r="CB604" s="15"/>
      <c r="CC604" s="15"/>
      <c r="CD604" s="433"/>
      <c r="CE604" s="747" t="str" cm="1">
        <f t="array" ref="CE604">_xlfn.LET(_xlpm.a,_xlfn.XLOOKUP(1,('Number Allocation'!$C$6:$C$1483=CG604)*('Number Allocation'!$D$6:$D$1483=CH604),'Number Allocation'!$A$6:$A$1483,"..."),IF(_xlpm.a="","...",_xlpm.a))</f>
        <v>...</v>
      </c>
      <c r="CF604" s="747">
        <v>0</v>
      </c>
      <c r="CG604" s="12" t="str">
        <v>Not Declared</v>
      </c>
      <c r="CH604" s="12" t="str">
        <v>Oxford City AC</v>
      </c>
      <c r="CI604" s="488"/>
      <c r="CJ604" s="15"/>
      <c r="CK604" s="15"/>
      <c r="CL604" s="433"/>
      <c r="CM604" s="747" t="str" cm="1">
        <f t="array" ref="CM604">_xlfn.LET(_xlpm.a,_xlfn.XLOOKUP(1,('Number Allocation'!$C$6:$C$1483=CO604)*('Number Allocation'!$D$6:$D$1483=CP604),'Number Allocation'!$A$6:$A$1483,"..."),IF(_xlpm.a="","...",_xlpm.a))</f>
        <v>...</v>
      </c>
      <c r="CN604" s="747">
        <v>0</v>
      </c>
      <c r="CO604" s="12" t="str">
        <v>Not Declared</v>
      </c>
      <c r="CP604" s="12" t="str">
        <v>Witney Road Runners</v>
      </c>
      <c r="CQ604" s="488"/>
      <c r="CR604" s="15"/>
      <c r="CS604" s="15"/>
      <c r="CT604" s="433"/>
      <c r="CU604" s="747" t="str" cm="1">
        <f t="array" ref="CU604">_xlfn.LET(_xlpm.a,_xlfn.XLOOKUP(1,('Number Allocation'!$C$6:$C$1483=CW604)*('Number Allocation'!$D$6:$D$1483=CX604),'Number Allocation'!$A$6:$A$1483,"..."),IF(_xlpm.a="","...",_xlpm.a))</f>
        <v>...</v>
      </c>
      <c r="CV604" s="747">
        <v>0</v>
      </c>
      <c r="CW604" s="12" t="str">
        <v>Not Declared</v>
      </c>
      <c r="CX604" s="12" t="str">
        <v>Radley AC</v>
      </c>
      <c r="CY604" s="488"/>
      <c r="CZ604" s="15"/>
      <c r="DA604" s="15"/>
      <c r="DB604" s="433"/>
      <c r="DC604" s="747" t="str" cm="1">
        <f t="array" ref="DC604">_xlfn.LET(_xlpm.a,_xlfn.XLOOKUP(1,('Number Allocation'!$C$6:$C$1483=DE604)*('Number Allocation'!$D$6:$D$1483=DF604),'Number Allocation'!$A$6:$A$1483,"..."),IF(_xlpm.a="","...",_xlpm.a))</f>
        <v>...</v>
      </c>
      <c r="DD604" s="747">
        <v>0</v>
      </c>
      <c r="DE604" s="12" t="str">
        <v>Not Declared</v>
      </c>
      <c r="DF604" s="12" t="str">
        <v>Bicester AC</v>
      </c>
      <c r="DG604" s="488"/>
      <c r="DH604" s="15"/>
      <c r="DI604" s="15"/>
      <c r="DJ604" s="433"/>
      <c r="DK604" s="747" t="str" cm="1">
        <f t="array" ref="DK604">_xlfn.LET(_xlpm.a,_xlfn.XLOOKUP(1,('Number Allocation'!$C$6:$C$1483=DM604)*('Number Allocation'!$D$6:$D$1483=DN604),'Number Allocation'!$A$6:$A$1483,"..."),IF(_xlpm.a="","...",_xlpm.a))</f>
        <v>...</v>
      </c>
      <c r="DL604" s="747">
        <v>0</v>
      </c>
      <c r="DM604" s="12" t="str">
        <v>Not Declared</v>
      </c>
      <c r="DN604" s="12" t="str">
        <v>White Horse Harriers</v>
      </c>
      <c r="DO604" s="488"/>
      <c r="DP604" s="15"/>
      <c r="DQ604" s="15"/>
      <c r="DZ604" s="15"/>
      <c r="EA604" s="15"/>
    </row>
    <row r="605" spans="1:131" s="359" customFormat="1" ht="21" customHeight="1">
      <c r="A605" s="358" t="str">
        <f>A604</f>
        <v>Oxford City AC</v>
      </c>
      <c r="B605" s="729" t="str">
        <f>'Oxford City'!AV$2</f>
        <v>OO</v>
      </c>
      <c r="C605" s="729" t="s">
        <v>65</v>
      </c>
      <c r="D605" s="729" t="str" cm="1">
        <f t="array" ref="D605">_xlfn.LET(_xlpm.x, 'Oxford City'!$AL$64:$AW$64, _xlpm.y, 'Oxford City'!$AL$70:$AW$78, _xlpm.z, 'Oxford City'!$AJ$70:$AJ$78, IF(_xlfn.XLOOKUP($C605,_xlfn.XLOOKUP(D$576,_xlpm.x,_xlpm.y,""),_xlpm.z,"Not Declared")="", "Name not recorded",  _xlfn.XLOOKUP($C605,_xlfn.XLOOKUP(D$576,_xlpm.x,_xlpm.y,""),_xlpm.z,"Not Declared")))</f>
        <v>Not Declared</v>
      </c>
      <c r="E605" s="729" t="str" cm="1">
        <f t="array" ref="E605">_xlfn.LET(_xlpm.x, 'Oxford City'!$AL$64:$AW$64, _xlpm.y, 'Oxford City'!$AL$70:$AW$78, _xlpm.z, 'Oxford City'!$AJ$70:$AJ$78, IF(_xlfn.XLOOKUP($C605,_xlfn.XLOOKUP(E$576,_xlpm.x,_xlpm.y,""),_xlpm.z,"Not Declared")="", "Name not recorded",  _xlfn.XLOOKUP($C605,_xlfn.XLOOKUP(E$576,_xlpm.x,_xlpm.y,""),_xlpm.z,"Not Declared")))</f>
        <v>Not Declared</v>
      </c>
      <c r="F605" s="732" t="str" cm="1">
        <f t="array" ref="F605">_xlfn.LET(_xlpm.x, 'Oxford City'!$AL$64:$AW$64, _xlpm.y, 'Oxford City'!$AL$70:$AW$78, _xlpm.z, 'Oxford City'!$AJ$70:$AJ$78, IF(_xlfn.XLOOKUP($C605,_xlfn.XLOOKUP(F$576,_xlpm.x,_xlpm.y,""),_xlpm.z,"Not Declared")="", "Name not recorded",  _xlfn.XLOOKUP($C605,_xlfn.XLOOKUP(F$576,_xlpm.x,_xlpm.y,""),_xlpm.z,"Not Declared")))</f>
        <v>Not Declared</v>
      </c>
      <c r="G605" s="729" t="str" cm="1">
        <f t="array" ref="G605">_xlfn.LET(_xlpm.x, 'Oxford City'!$AL$64:$AW$64, _xlpm.y, 'Oxford City'!$AL$70:$AW$78, _xlpm.z, 'Oxford City'!$AJ$70:$AJ$78, IF(_xlfn.XLOOKUP($C605,_xlfn.XLOOKUP(G$576,_xlpm.x,_xlpm.y,""),_xlpm.z,"Not Declared")="", "Name not recorded",  _xlfn.XLOOKUP($C605,_xlfn.XLOOKUP(G$576,_xlpm.x,_xlpm.y,""),_xlpm.z,"Not Declared")))</f>
        <v>Not Declared</v>
      </c>
      <c r="H605" s="729" t="str" cm="1">
        <f t="array" ref="H605">_xlfn.LET(_xlpm.x, 'Oxford City'!$AL$64:$AW$64, _xlpm.y, 'Oxford City'!$AL$70:$AW$78, _xlpm.z, 'Oxford City'!$AJ$70:$AJ$78, IF(_xlfn.XLOOKUP($C605,_xlfn.XLOOKUP(H$576,_xlpm.x,_xlpm.y,""),_xlpm.z,"Not Declared")="", "Name not recorded",  _xlfn.XLOOKUP($C605,_xlfn.XLOOKUP(H$576,_xlpm.x,_xlpm.y,""),_xlpm.z,"Not Declared")))</f>
        <v>Not Declared</v>
      </c>
      <c r="I605" s="729" t="str" cm="1">
        <f t="array" ref="I605">_xlfn.LET(_xlpm.x, 'Oxford City'!$AL$64:$AW$64, _xlpm.y, 'Oxford City'!$AL$70:$AW$78, _xlpm.z, 'Oxford City'!$AJ$70:$AJ$78, IF(_xlfn.XLOOKUP($C605,_xlfn.XLOOKUP(I$576,_xlpm.x,_xlpm.y,""),_xlpm.z,"Not Declared")="", "Name not recorded",  _xlfn.XLOOKUP($C605,_xlfn.XLOOKUP(I$576,_xlpm.x,_xlpm.y,""),_xlpm.z,"Not Declared")))</f>
        <v>Not Declared</v>
      </c>
      <c r="J605" s="729" t="str" cm="1">
        <f t="array" ref="J605">_xlfn.LET(_xlpm.x, 'Oxford City'!$AL$64:$AW$64, _xlpm.y, 'Oxford City'!$AL$70:$AW$78, _xlpm.z, 'Oxford City'!$AJ$70:$AJ$78, IF(_xlfn.XLOOKUP($C605,_xlfn.XLOOKUP(J$576,_xlpm.x,_xlpm.y,""),_xlpm.z,"Not Declared")="", "Name not recorded",  _xlfn.XLOOKUP($C605,_xlfn.XLOOKUP(J$576,_xlpm.x,_xlpm.y,""),_xlpm.z,"Not Declared")))</f>
        <v>Not Declared</v>
      </c>
      <c r="K605" s="729" t="str" cm="1">
        <f t="array" ref="K605">_xlfn.LET(_xlpm.x, 'Oxford City'!$AL$64:$AW$64, _xlpm.y, 'Oxford City'!$AL$70:$AW$78, _xlpm.z, 'Oxford City'!$AJ$70:$AJ$78, IF(_xlfn.XLOOKUP($C605,_xlfn.XLOOKUP(K$576,_xlpm.x,_xlpm.y,""),_xlpm.z,"Not Declared")="", "Name not recorded",  _xlfn.XLOOKUP($C605,_xlfn.XLOOKUP(K$576,_xlpm.x,_xlpm.y,""),_xlpm.z,"Not Declared")))</f>
        <v>Not Declared</v>
      </c>
      <c r="L605" s="729" t="str" cm="1">
        <f t="array" ref="L605">_xlfn.LET(_xlpm.x, 'Oxford City'!$AL$64:$AW$64, _xlpm.y, 'Oxford City'!$AL$70:$AW$78, _xlpm.z, 'Oxford City'!$AJ$70:$AJ$78, IF(_xlfn.XLOOKUP($C605,_xlfn.XLOOKUP(L$576,_xlpm.x,_xlpm.y,""),_xlpm.z,"Not Declared")="", "Name not recorded",  _xlfn.XLOOKUP($C605,_xlfn.XLOOKUP(L$576,_xlpm.x,_xlpm.y,""),_xlpm.z,"Not Declared")))</f>
        <v>Not Declared</v>
      </c>
      <c r="M605" s="729" t="str" cm="1">
        <f t="array" ref="M605">_xlfn.LET(_xlpm.x, 'Oxford City'!$AL$64:$AW$64, _xlpm.y, 'Oxford City'!$AL$70:$AW$78, _xlpm.z, 'Oxford City'!$AJ$70:$AJ$78, IF(_xlfn.XLOOKUP($C605,_xlfn.XLOOKUP(M$576,_xlpm.x,_xlpm.y,""),_xlpm.z,"Not Declared")="", "Name not recorded",  _xlfn.XLOOKUP($C605,_xlfn.XLOOKUP(M$576,_xlpm.x,_xlpm.y,""),_xlpm.z,"Not Declared")))</f>
        <v>Not Declared</v>
      </c>
      <c r="N605" s="729" t="str" cm="1">
        <f t="array" ref="N605">_xlfn.LET(_xlpm.x, 'Oxford City'!$AL$64:$AW$64, _xlpm.y, 'Oxford City'!$AL$70:$AW$78, _xlpm.z, 'Oxford City'!$AJ$70:$AJ$78, IF(_xlfn.XLOOKUP($C605,_xlfn.XLOOKUP(N$576,_xlpm.x,_xlpm.y,""),_xlpm.z,"Not Declared")="", "Name not recorded",  _xlfn.XLOOKUP($C605,_xlfn.XLOOKUP(N$576,_xlpm.x,_xlpm.y,""),_xlpm.z,"Not Declared")))</f>
        <v>Not Declared</v>
      </c>
      <c r="O605" s="729" t="str" cm="1">
        <f t="array" ref="O605">_xlfn.LET(_xlpm.x, 'Oxford City'!$AL$64:$AW$64, _xlpm.y, 'Oxford City'!$AL$70:$AW$78, _xlpm.z, 'Oxford City'!$AJ$70:$AJ$78, IF(_xlfn.XLOOKUP($C605,_xlfn.XLOOKUP(O$576,_xlpm.x,_xlpm.y,""),_xlpm.z,"Not Declared")="", "Name not recorded",  _xlfn.XLOOKUP($C605,_xlfn.XLOOKUP(O$576,_xlpm.x,_xlpm.y,""),_xlpm.z,"Not Declared")))</f>
        <v>Not Declared</v>
      </c>
      <c r="P605" s="732"/>
      <c r="Q605" s="732"/>
      <c r="R605" s="732"/>
      <c r="S605" s="732"/>
      <c r="T605" s="732"/>
      <c r="U605" s="732"/>
      <c r="V605" s="732"/>
      <c r="W605" s="732"/>
      <c r="X605" s="732"/>
      <c r="Y605" s="89"/>
      <c r="Z605" s="433"/>
      <c r="AA605" s="747" t="str" cm="1">
        <f t="array" ref="AA605">_xlfn.LET(_xlpm.a,_xlfn.XLOOKUP(1,('Number Allocation'!$C$6:$C$1483=AC605)*('Number Allocation'!$D$6:$D$1483=AD605),'Number Allocation'!$A$6:$A$1483,"..."),IF(_xlpm.a="","...",_xlpm.a))</f>
        <v>...</v>
      </c>
      <c r="AB605" s="747"/>
      <c r="AC605" s="12"/>
      <c r="AD605" s="12"/>
      <c r="AE605" s="436"/>
      <c r="AG605" s="365"/>
      <c r="AH605" s="433"/>
      <c r="AI605" s="747" t="str" cm="1">
        <f t="array" ref="AI605">_xlfn.LET(_xlpm.a,_xlfn.XLOOKUP(1,('Number Allocation'!$C$6:$C$1483=AK605)*('Number Allocation'!$D$6:$D$1483=AL605),'Number Allocation'!$A$6:$A$1483,"..."),IF(_xlpm.a="","...",_xlpm.a))</f>
        <v>...</v>
      </c>
      <c r="AJ605" s="747">
        <v>0</v>
      </c>
      <c r="AK605" s="12" t="str">
        <v>Not Declared</v>
      </c>
      <c r="AL605" s="12" t="str">
        <v>Abingdon AC</v>
      </c>
      <c r="AM605" s="436"/>
      <c r="AO605" s="365"/>
      <c r="AP605" s="433"/>
      <c r="AQ605" s="747" t="str" cm="1">
        <f t="array" ref="AQ605">_xlfn.LET(_xlpm.a,_xlfn.XLOOKUP(1,('Number Allocation'!$C$6:$C$1483=AS605)*('Number Allocation'!$D$6:$D$1483=AT605),'Number Allocation'!$A$6:$A$1483,"..."),IF(_xlpm.a="","...",_xlpm.a))</f>
        <v>...</v>
      </c>
      <c r="AR605" s="747">
        <v>0</v>
      </c>
      <c r="AS605" s="12" t="str">
        <v>Not Declared</v>
      </c>
      <c r="AT605" s="12" t="str">
        <v>Radley AC</v>
      </c>
      <c r="AU605" s="436"/>
      <c r="AW605" s="365"/>
      <c r="AX605" s="433"/>
      <c r="AY605" s="747" t="str" cm="1">
        <f t="array" ref="AY605">_xlfn.LET(_xlpm.a,_xlfn.XLOOKUP(1,('Number Allocation'!$C$6:$C$1483=BA605)*('Number Allocation'!$D$6:$D$1483=BB605),'Number Allocation'!$A$6:$A$1483,"..."),IF(_xlpm.a="","...",_xlpm.a))</f>
        <v>...</v>
      </c>
      <c r="AZ605" s="747">
        <v>0</v>
      </c>
      <c r="BA605" s="12" t="str">
        <v>Not Declared</v>
      </c>
      <c r="BB605" s="12" t="str">
        <v>Radley AC</v>
      </c>
      <c r="BC605" s="436"/>
      <c r="BE605" s="365"/>
      <c r="BF605" s="433"/>
      <c r="BG605" s="747" t="str" cm="1">
        <f t="array" ref="BG605">_xlfn.LET(_xlpm.a,_xlfn.XLOOKUP(1,('Number Allocation'!$C$6:$C$1483=BI605)*('Number Allocation'!$D$6:$D$1483=BJ605),'Number Allocation'!$A$6:$A$1483,"..."),IF(_xlpm.a="","...",_xlpm.a))</f>
        <v>...</v>
      </c>
      <c r="BH605" s="747">
        <v>0</v>
      </c>
      <c r="BI605" s="12" t="str">
        <v>Not Declared</v>
      </c>
      <c r="BJ605" s="12" t="str">
        <v>Abingdon AC</v>
      </c>
      <c r="BK605" s="436"/>
      <c r="BM605" s="365"/>
      <c r="BN605" s="433"/>
      <c r="BO605" s="747" t="str" cm="1">
        <f t="array" ref="BO605">_xlfn.LET(_xlpm.a,_xlfn.XLOOKUP(1,('Number Allocation'!$C$6:$C$1483=BQ605)*('Number Allocation'!$D$6:$D$1483=BR605),'Number Allocation'!$A$6:$A$1483,"..."),IF(_xlpm.a="","...",_xlpm.a))</f>
        <v>...</v>
      </c>
      <c r="BP605" s="747">
        <v>0</v>
      </c>
      <c r="BQ605" s="12" t="str">
        <v>Not Declared</v>
      </c>
      <c r="BR605" s="12" t="str">
        <v>Banbury Harriers AC</v>
      </c>
      <c r="BS605" s="488"/>
      <c r="BT605" s="15"/>
      <c r="BU605" s="537"/>
      <c r="BV605" s="433"/>
      <c r="BW605" s="747" t="str" cm="1">
        <f t="array" ref="BW605">_xlfn.LET(_xlpm.a,_xlfn.XLOOKUP(1,('Number Allocation'!$C$6:$C$1483=BY605)*('Number Allocation'!$D$6:$D$1483=BZ605),'Number Allocation'!$A$6:$A$1483,"..."),IF(_xlpm.a="","...",_xlpm.a))</f>
        <v>...</v>
      </c>
      <c r="BX605" s="747">
        <v>0</v>
      </c>
      <c r="BY605" s="12" t="str">
        <v>Not Declared</v>
      </c>
      <c r="BZ605" s="12" t="str">
        <v>Radley AC</v>
      </c>
      <c r="CA605" s="488"/>
      <c r="CB605" s="15"/>
      <c r="CC605" s="15"/>
      <c r="CD605" s="433"/>
      <c r="CE605" s="747" t="str" cm="1">
        <f t="array" ref="CE605">_xlfn.LET(_xlpm.a,_xlfn.XLOOKUP(1,('Number Allocation'!$C$6:$C$1483=CG605)*('Number Allocation'!$D$6:$D$1483=CH605),'Number Allocation'!$A$6:$A$1483,"..."),IF(_xlpm.a="","...",_xlpm.a))</f>
        <v>...</v>
      </c>
      <c r="CF605" s="747">
        <v>0</v>
      </c>
      <c r="CG605" s="12" t="str">
        <v>Not Declared</v>
      </c>
      <c r="CH605" s="12" t="str">
        <v>Abingdon AC</v>
      </c>
      <c r="CI605" s="488"/>
      <c r="CJ605" s="15"/>
      <c r="CK605" s="15"/>
      <c r="CL605" s="433"/>
      <c r="CM605" s="747" t="str" cm="1">
        <f t="array" ref="CM605">_xlfn.LET(_xlpm.a,_xlfn.XLOOKUP(1,('Number Allocation'!$C$6:$C$1483=CO605)*('Number Allocation'!$D$6:$D$1483=CP605),'Number Allocation'!$A$6:$A$1483,"..."),IF(_xlpm.a="","...",_xlpm.a))</f>
        <v>...</v>
      </c>
      <c r="CN605" s="747">
        <v>0</v>
      </c>
      <c r="CO605" s="12" t="str">
        <v>Not Declared</v>
      </c>
      <c r="CP605" s="12" t="str">
        <v>Team Kennet</v>
      </c>
      <c r="CQ605" s="488"/>
      <c r="CR605" s="15"/>
      <c r="CS605" s="15"/>
      <c r="CT605" s="433"/>
      <c r="CU605" s="747" t="str" cm="1">
        <f t="array" ref="CU605">_xlfn.LET(_xlpm.a,_xlfn.XLOOKUP(1,('Number Allocation'!$C$6:$C$1483=CW605)*('Number Allocation'!$D$6:$D$1483=CX605),'Number Allocation'!$A$6:$A$1483,"..."),IF(_xlpm.a="","...",_xlpm.a))</f>
        <v>...</v>
      </c>
      <c r="CV605" s="747">
        <v>0</v>
      </c>
      <c r="CW605" s="12" t="str">
        <v>Not Declared</v>
      </c>
      <c r="CX605" s="12" t="str">
        <v>Team Kennet</v>
      </c>
      <c r="CY605" s="488"/>
      <c r="CZ605" s="15"/>
      <c r="DA605" s="15"/>
      <c r="DB605" s="433"/>
      <c r="DC605" s="747" t="str" cm="1">
        <f t="array" ref="DC605">_xlfn.LET(_xlpm.a,_xlfn.XLOOKUP(1,('Number Allocation'!$C$6:$C$1483=DE605)*('Number Allocation'!$D$6:$D$1483=DF605),'Number Allocation'!$A$6:$A$1483,"..."),IF(_xlpm.a="","...",_xlpm.a))</f>
        <v>...</v>
      </c>
      <c r="DD605" s="747">
        <v>0</v>
      </c>
      <c r="DE605" s="12" t="str">
        <v>Not Declared</v>
      </c>
      <c r="DF605" s="12" t="str">
        <v>Witney Road Runners</v>
      </c>
      <c r="DG605" s="488"/>
      <c r="DH605" s="15"/>
      <c r="DI605" s="15"/>
      <c r="DJ605" s="433"/>
      <c r="DK605" s="747" t="str" cm="1">
        <f t="array" ref="DK605">_xlfn.LET(_xlpm.a,_xlfn.XLOOKUP(1,('Number Allocation'!$C$6:$C$1483=DM605)*('Number Allocation'!$D$6:$D$1483=DN605),'Number Allocation'!$A$6:$A$1483,"..."),IF(_xlpm.a="","...",_xlpm.a))</f>
        <v>...</v>
      </c>
      <c r="DL605" s="747">
        <v>0</v>
      </c>
      <c r="DM605" s="12" t="str">
        <v>Not Declared</v>
      </c>
      <c r="DN605" s="12" t="str">
        <v>Oxford City AC</v>
      </c>
      <c r="DO605" s="488"/>
      <c r="DP605" s="15"/>
      <c r="DQ605" s="15"/>
      <c r="DZ605" s="15"/>
      <c r="EA605" s="15"/>
    </row>
    <row r="606" spans="1:131" s="359" customFormat="1" ht="21" customHeight="1">
      <c r="A606" s="358" t="str">
        <f>A604</f>
        <v>Oxford City AC</v>
      </c>
      <c r="B606" s="729"/>
      <c r="C606" s="729" t="s">
        <v>517</v>
      </c>
      <c r="D606" s="729" t="str" cm="1">
        <f t="array" ref="D606">_xlfn.LET(_xlpm.x, 'Oxford City'!$AL$64:$AW$64, _xlpm.y, 'Oxford City'!$AL$70:$AW$78, _xlpm.z, 'Oxford City'!$AJ$70:$AJ$78, IF(_xlfn.XLOOKUP($C606,_xlfn.XLOOKUP(D$576,_xlpm.x,_xlpm.y,""),_xlpm.z,"Not Declared")="", "Name not recorded",  _xlfn.XLOOKUP($C606,_xlfn.XLOOKUP(D$576,_xlpm.x,_xlpm.y,""),_xlpm.z,"Not Declared")))</f>
        <v>Not Declared</v>
      </c>
      <c r="E606" s="729" t="str" cm="1">
        <f t="array" ref="E606">_xlfn.LET(_xlpm.x, 'Oxford City'!$AL$64:$AW$64, _xlpm.y, 'Oxford City'!$AL$70:$AW$78, _xlpm.z, 'Oxford City'!$AJ$70:$AJ$78, IF(_xlfn.XLOOKUP($C606,_xlfn.XLOOKUP(E$576,_xlpm.x,_xlpm.y,""),_xlpm.z,"Not Declared")="", "Name not recorded",  _xlfn.XLOOKUP($C606,_xlfn.XLOOKUP(E$576,_xlpm.x,_xlpm.y,""),_xlpm.z,"Not Declared")))</f>
        <v>Not Declared</v>
      </c>
      <c r="F606" s="732" t="str" cm="1">
        <f t="array" ref="F606">_xlfn.LET(_xlpm.x, 'Oxford City'!$AL$64:$AW$64, _xlpm.y, 'Oxford City'!$AL$70:$AW$78, _xlpm.z, 'Oxford City'!$AJ$70:$AJ$78, IF(_xlfn.XLOOKUP($C606,_xlfn.XLOOKUP(F$576,_xlpm.x,_xlpm.y,""),_xlpm.z,"Not Declared")="", "Name not recorded",  _xlfn.XLOOKUP($C606,_xlfn.XLOOKUP(F$576,_xlpm.x,_xlpm.y,""),_xlpm.z,"Not Declared")))</f>
        <v>Not Declared</v>
      </c>
      <c r="G606" s="729" t="str" cm="1">
        <f t="array" ref="G606">_xlfn.LET(_xlpm.x, 'Oxford City'!$AL$64:$AW$64, _xlpm.y, 'Oxford City'!$AL$70:$AW$78, _xlpm.z, 'Oxford City'!$AJ$70:$AJ$78, IF(_xlfn.XLOOKUP($C606,_xlfn.XLOOKUP(G$576,_xlpm.x,_xlpm.y,""),_xlpm.z,"Not Declared")="", "Name not recorded",  _xlfn.XLOOKUP($C606,_xlfn.XLOOKUP(G$576,_xlpm.x,_xlpm.y,""),_xlpm.z,"Not Declared")))</f>
        <v>Not Declared</v>
      </c>
      <c r="H606" s="729" t="str" cm="1">
        <f t="array" ref="H606">_xlfn.LET(_xlpm.x, 'Oxford City'!$AL$64:$AW$64, _xlpm.y, 'Oxford City'!$AL$70:$AW$78, _xlpm.z, 'Oxford City'!$AJ$70:$AJ$78, IF(_xlfn.XLOOKUP($C606,_xlfn.XLOOKUP(H$576,_xlpm.x,_xlpm.y,""),_xlpm.z,"Not Declared")="", "Name not recorded",  _xlfn.XLOOKUP($C606,_xlfn.XLOOKUP(H$576,_xlpm.x,_xlpm.y,""),_xlpm.z,"Not Declared")))</f>
        <v>Not Declared</v>
      </c>
      <c r="I606" s="729" t="str" cm="1">
        <f t="array" ref="I606">_xlfn.LET(_xlpm.x, 'Oxford City'!$AL$64:$AW$64, _xlpm.y, 'Oxford City'!$AL$70:$AW$78, _xlpm.z, 'Oxford City'!$AJ$70:$AJ$78, IF(_xlfn.XLOOKUP($C606,_xlfn.XLOOKUP(I$576,_xlpm.x,_xlpm.y,""),_xlpm.z,"Not Declared")="", "Name not recorded",  _xlfn.XLOOKUP($C606,_xlfn.XLOOKUP(I$576,_xlpm.x,_xlpm.y,""),_xlpm.z,"Not Declared")))</f>
        <v>Not Declared</v>
      </c>
      <c r="J606" s="729" t="str" cm="1">
        <f t="array" ref="J606">_xlfn.LET(_xlpm.x, 'Oxford City'!$AL$64:$AW$64, _xlpm.y, 'Oxford City'!$AL$70:$AW$78, _xlpm.z, 'Oxford City'!$AJ$70:$AJ$78, IF(_xlfn.XLOOKUP($C606,_xlfn.XLOOKUP(J$576,_xlpm.x,_xlpm.y,""),_xlpm.z,"Not Declared")="", "Name not recorded",  _xlfn.XLOOKUP($C606,_xlfn.XLOOKUP(J$576,_xlpm.x,_xlpm.y,""),_xlpm.z,"Not Declared")))</f>
        <v>Not Declared</v>
      </c>
      <c r="K606" s="729" t="str" cm="1">
        <f t="array" ref="K606">_xlfn.LET(_xlpm.x, 'Oxford City'!$AL$64:$AW$64, _xlpm.y, 'Oxford City'!$AL$70:$AW$78, _xlpm.z, 'Oxford City'!$AJ$70:$AJ$78, IF(_xlfn.XLOOKUP($C606,_xlfn.XLOOKUP(K$576,_xlpm.x,_xlpm.y,""),_xlpm.z,"Not Declared")="", "Name not recorded",  _xlfn.XLOOKUP($C606,_xlfn.XLOOKUP(K$576,_xlpm.x,_xlpm.y,""),_xlpm.z,"Not Declared")))</f>
        <v>Not Declared</v>
      </c>
      <c r="L606" s="729" t="str" cm="1">
        <f t="array" ref="L606">_xlfn.LET(_xlpm.x, 'Oxford City'!$AL$64:$AW$64, _xlpm.y, 'Oxford City'!$AL$70:$AW$78, _xlpm.z, 'Oxford City'!$AJ$70:$AJ$78, IF(_xlfn.XLOOKUP($C606,_xlfn.XLOOKUP(L$576,_xlpm.x,_xlpm.y,""),_xlpm.z,"Not Declared")="", "Name not recorded",  _xlfn.XLOOKUP($C606,_xlfn.XLOOKUP(L$576,_xlpm.x,_xlpm.y,""),_xlpm.z,"Not Declared")))</f>
        <v>Not Declared</v>
      </c>
      <c r="M606" s="729" t="str" cm="1">
        <f t="array" ref="M606">_xlfn.LET(_xlpm.x, 'Oxford City'!$AL$64:$AW$64, _xlpm.y, 'Oxford City'!$AL$70:$AW$78, _xlpm.z, 'Oxford City'!$AJ$70:$AJ$78, IF(_xlfn.XLOOKUP($C606,_xlfn.XLOOKUP(M$576,_xlpm.x,_xlpm.y,""),_xlpm.z,"Not Declared")="", "Name not recorded",  _xlfn.XLOOKUP($C606,_xlfn.XLOOKUP(M$576,_xlpm.x,_xlpm.y,""),_xlpm.z,"Not Declared")))</f>
        <v>Not Declared</v>
      </c>
      <c r="N606" s="729" t="str" cm="1">
        <f t="array" ref="N606">_xlfn.LET(_xlpm.x, 'Oxford City'!$AL$64:$AW$64, _xlpm.y, 'Oxford City'!$AL$70:$AW$78, _xlpm.z, 'Oxford City'!$AJ$70:$AJ$78, IF(_xlfn.XLOOKUP($C606,_xlfn.XLOOKUP(N$576,_xlpm.x,_xlpm.y,""),_xlpm.z,"Not Declared")="", "Name not recorded",  _xlfn.XLOOKUP($C606,_xlfn.XLOOKUP(N$576,_xlpm.x,_xlpm.y,""),_xlpm.z,"Not Declared")))</f>
        <v>Not Declared</v>
      </c>
      <c r="O606" s="729" t="str" cm="1">
        <f t="array" ref="O606">_xlfn.LET(_xlpm.x, 'Oxford City'!$AL$64:$AW$64, _xlpm.y, 'Oxford City'!$AL$70:$AW$78, _xlpm.z, 'Oxford City'!$AJ$70:$AJ$78, IF(_xlfn.XLOOKUP($C606,_xlfn.XLOOKUP(O$576,_xlpm.x,_xlpm.y,""),_xlpm.z,"Not Declared")="", "Name not recorded",  _xlfn.XLOOKUP($C606,_xlfn.XLOOKUP(O$576,_xlpm.x,_xlpm.y,""),_xlpm.z,"Not Declared")))</f>
        <v>Not Declared</v>
      </c>
      <c r="P606" s="79" t="s">
        <v>517</v>
      </c>
      <c r="Q606" s="729" t="s">
        <v>319</v>
      </c>
      <c r="R606" s="729" t="s">
        <v>320</v>
      </c>
      <c r="S606" s="729" t="s">
        <v>321</v>
      </c>
      <c r="T606" s="729" t="str" cm="1">
        <f t="array" ref="T606">_xlfn.LET(_xlpm.x,'Oxford City'!$AL$64:$AX$64, _xlpm.y, 'Oxford City'!$AL$70:$AX$78, _xlpm.z, 'Oxford City'!$AJ$70:$AJ$78, IF(_xlfn.XLOOKUP(P606,_xlfn.XLOOKUP(T$576,_xlpm.x,_xlpm.y,""),_xlpm.z,"Not Declared")="", "Name not recorded",  _xlfn.XLOOKUP(P606,_xlfn.XLOOKUP(T$576,_xlpm.x,_xlpm.y,""),_xlpm.z,"Not Declared")))</f>
        <v>Not Declared</v>
      </c>
      <c r="U606" s="729" t="str" cm="1">
        <f t="array" ref="U606">_xlfn.LET(_xlpm.x,'Oxford City'!$AL$64:$AX$64, _xlpm.y, 'Oxford City'!$AL$70:$AX$78, _xlpm.z, 'Oxford City'!$AJ$70:$AJ$78, IF(_xlfn.XLOOKUP(Q606,_xlfn.XLOOKUP(U$576,_xlpm.x,_xlpm.y,""),_xlpm.z,"Not Declared")="", "Name not recorded",  _xlfn.XLOOKUP(Q606,_xlfn.XLOOKUP(U$576,_xlpm.x,_xlpm.y,""),_xlpm.z,"Not Declared")))</f>
        <v>Not Declared</v>
      </c>
      <c r="V606" s="729" t="str" cm="1">
        <f t="array" ref="V606">_xlfn.LET(_xlpm.x,'Oxford City'!$AL$64:$AX$64, _xlpm.y, 'Oxford City'!$AL$70:$AX$78, _xlpm.z, 'Oxford City'!$AJ$70:$AJ$78, IF(_xlfn.XLOOKUP(R606,_xlfn.XLOOKUP(V$576,_xlpm.x,_xlpm.y,""),_xlpm.z,"Not Declared")="", "Name not recorded",  _xlfn.XLOOKUP(R606,_xlfn.XLOOKUP(V$576,_xlpm.x,_xlpm.y,""),_xlpm.z,"Not Declared")))</f>
        <v>Not Declared</v>
      </c>
      <c r="W606" s="729" t="str" cm="1">
        <f t="array" ref="W606">_xlfn.LET(_xlpm.x,'Oxford City'!$AL$64:$AX$64, _xlpm.y, 'Oxford City'!$AL$70:$AX$78, _xlpm.z, 'Oxford City'!$AJ$70:$AJ$78, IF(_xlfn.XLOOKUP(S606,_xlfn.XLOOKUP(W$576,_xlpm.x,_xlpm.y,""),_xlpm.z,"Not Declared")="", "Name not recorded",  _xlfn.XLOOKUP(S606,_xlfn.XLOOKUP(W$576,_xlpm.x,_xlpm.y,""),_xlpm.z,"Not Declared")))</f>
        <v>Not Declared</v>
      </c>
      <c r="X606" s="358" t="str">
        <f>_xlfn.TEXTJOIN(", ",,T606:W606)</f>
        <v>Not Declared, Not Declared, Not Declared, Not Declared</v>
      </c>
      <c r="Y606" s="89"/>
      <c r="Z606" s="433"/>
      <c r="AA606" s="747" t="str" cm="1">
        <f t="array" ref="AA606">_xlfn.LET(_xlpm.a,_xlfn.XLOOKUP(1,('Number Allocation'!$C$6:$C$1483=AC606)*('Number Allocation'!$D$6:$D$1483=AD606),'Number Allocation'!$A$6:$A$1483,"..."),IF(_xlpm.a="","...",_xlpm.a))</f>
        <v>...</v>
      </c>
      <c r="AB606" s="747"/>
      <c r="AC606" s="12"/>
      <c r="AD606" s="12"/>
      <c r="AE606" s="436"/>
      <c r="AG606" s="365"/>
      <c r="AH606" s="433"/>
      <c r="AI606" s="747" t="str" cm="1">
        <f t="array" ref="AI606">_xlfn.LET(_xlpm.a,_xlfn.XLOOKUP(1,('Number Allocation'!$C$6:$C$1483=AK606)*('Number Allocation'!$D$6:$D$1483=AL606),'Number Allocation'!$A$6:$A$1483,"..."),IF(_xlpm.a="","...",_xlpm.a))</f>
        <v>...</v>
      </c>
      <c r="AJ606" s="747">
        <v>0</v>
      </c>
      <c r="AK606" s="12" t="str">
        <v>Not Declared</v>
      </c>
      <c r="AL606" s="12" t="str">
        <v>Team Kennet</v>
      </c>
      <c r="AM606" s="436"/>
      <c r="AO606" s="365"/>
      <c r="AP606" s="433"/>
      <c r="AQ606" s="747" t="str" cm="1">
        <f t="array" ref="AQ606">_xlfn.LET(_xlpm.a,_xlfn.XLOOKUP(1,('Number Allocation'!$C$6:$C$1483=AS606)*('Number Allocation'!$D$6:$D$1483=AT606),'Number Allocation'!$A$6:$A$1483,"..."),IF(_xlpm.a="","...",_xlpm.a))</f>
        <v>...</v>
      </c>
      <c r="AR606" s="747">
        <v>0</v>
      </c>
      <c r="AS606" s="12" t="str">
        <v>Not Declared</v>
      </c>
      <c r="AT606" s="12" t="str">
        <v>Bicester AC</v>
      </c>
      <c r="AU606" s="436"/>
      <c r="AW606" s="365"/>
      <c r="AX606" s="433"/>
      <c r="AY606" s="747" t="str" cm="1">
        <f t="array" ref="AY606">_xlfn.LET(_xlpm.a,_xlfn.XLOOKUP(1,('Number Allocation'!$C$6:$C$1483=BA606)*('Number Allocation'!$D$6:$D$1483=BB606),'Number Allocation'!$A$6:$A$1483,"..."),IF(_xlpm.a="","...",_xlpm.a))</f>
        <v>...</v>
      </c>
      <c r="AZ606" s="747">
        <v>0</v>
      </c>
      <c r="BA606" s="12" t="str">
        <v>Not Declared</v>
      </c>
      <c r="BB606" s="12" t="str">
        <v>Team Kennet</v>
      </c>
      <c r="BC606" s="436"/>
      <c r="BE606" s="365"/>
      <c r="BF606" s="433"/>
      <c r="BG606" s="747" t="str" cm="1">
        <f t="array" ref="BG606">_xlfn.LET(_xlpm.a,_xlfn.XLOOKUP(1,('Number Allocation'!$C$6:$C$1483=BI606)*('Number Allocation'!$D$6:$D$1483=BJ606),'Number Allocation'!$A$6:$A$1483,"..."),IF(_xlpm.a="","...",_xlpm.a))</f>
        <v>...</v>
      </c>
      <c r="BH606" s="747">
        <v>0</v>
      </c>
      <c r="BI606" s="12" t="str">
        <v>Not Declared</v>
      </c>
      <c r="BJ606" s="12" t="str">
        <v>Bicester AC</v>
      </c>
      <c r="BK606" s="436"/>
      <c r="BM606" s="365"/>
      <c r="BN606" s="433"/>
      <c r="BO606" s="747" t="str" cm="1">
        <f t="array" ref="BO606">_xlfn.LET(_xlpm.a,_xlfn.XLOOKUP(1,('Number Allocation'!$C$6:$C$1483=BQ606)*('Number Allocation'!$D$6:$D$1483=BR606),'Number Allocation'!$A$6:$A$1483,"..."),IF(_xlpm.a="","...",_xlpm.a))</f>
        <v>...</v>
      </c>
      <c r="BP606" s="747">
        <v>0</v>
      </c>
      <c r="BQ606" s="12" t="str">
        <v>Not Declared</v>
      </c>
      <c r="BR606" s="12" t="str">
        <v>Bicester AC</v>
      </c>
      <c r="BS606" s="488"/>
      <c r="BT606" s="15"/>
      <c r="BU606" s="537"/>
      <c r="BV606" s="433"/>
      <c r="BW606" s="747" t="str" cm="1">
        <f t="array" ref="BW606">_xlfn.LET(_xlpm.a,_xlfn.XLOOKUP(1,('Number Allocation'!$C$6:$C$1483=BY606)*('Number Allocation'!$D$6:$D$1483=BZ606),'Number Allocation'!$A$6:$A$1483,"..."),IF(_xlpm.a="","...",_xlpm.a))</f>
        <v>...</v>
      </c>
      <c r="BX606" s="747">
        <v>0</v>
      </c>
      <c r="BY606" s="12" t="str">
        <v>Not Declared</v>
      </c>
      <c r="BZ606" s="12" t="str">
        <v>White Horse Harriers</v>
      </c>
      <c r="CA606" s="488"/>
      <c r="CB606" s="15"/>
      <c r="CC606" s="15"/>
      <c r="CD606" s="433"/>
      <c r="CE606" s="747" t="str" cm="1">
        <f t="array" ref="CE606">_xlfn.LET(_xlpm.a,_xlfn.XLOOKUP(1,('Number Allocation'!$C$6:$C$1483=CG606)*('Number Allocation'!$D$6:$D$1483=CH606),'Number Allocation'!$A$6:$A$1483,"..."),IF(_xlpm.a="","...",_xlpm.a))</f>
        <v>...</v>
      </c>
      <c r="CF606" s="747">
        <v>0</v>
      </c>
      <c r="CG606" s="12" t="str">
        <v>Not Declared</v>
      </c>
      <c r="CH606" s="12" t="str">
        <v>Bicester AC</v>
      </c>
      <c r="CI606" s="488"/>
      <c r="CJ606" s="15"/>
      <c r="CK606" s="15"/>
      <c r="CL606" s="433"/>
      <c r="CM606" s="747" t="str" cm="1">
        <f t="array" ref="CM606">_xlfn.LET(_xlpm.a,_xlfn.XLOOKUP(1,('Number Allocation'!$C$6:$C$1483=CO606)*('Number Allocation'!$D$6:$D$1483=CP606),'Number Allocation'!$A$6:$A$1483,"..."),IF(_xlpm.a="","...",_xlpm.a))</f>
        <v>...</v>
      </c>
      <c r="CN606" s="747">
        <v>0</v>
      </c>
      <c r="CO606" s="12" t="str">
        <v>Not Declared</v>
      </c>
      <c r="CP606" s="12" t="str">
        <v>Banbury Harriers AC</v>
      </c>
      <c r="CQ606" s="488"/>
      <c r="CR606" s="15"/>
      <c r="CS606" s="15"/>
      <c r="CT606" s="433"/>
      <c r="CU606" s="747" t="str" cm="1">
        <f t="array" ref="CU606">_xlfn.LET(_xlpm.a,_xlfn.XLOOKUP(1,('Number Allocation'!$C$6:$C$1483=CW606)*('Number Allocation'!$D$6:$D$1483=CX606),'Number Allocation'!$A$6:$A$1483,"..."),IF(_xlpm.a="","...",_xlpm.a))</f>
        <v>...</v>
      </c>
      <c r="CV606" s="747">
        <v>0</v>
      </c>
      <c r="CW606" s="12" t="str">
        <v>Not Declared</v>
      </c>
      <c r="CX606" s="12" t="str">
        <v>Witney Road Runners</v>
      </c>
      <c r="CY606" s="488"/>
      <c r="CZ606" s="15"/>
      <c r="DA606" s="15"/>
      <c r="DB606" s="433"/>
      <c r="DC606" s="747" t="str" cm="1">
        <f t="array" ref="DC606">_xlfn.LET(_xlpm.a,_xlfn.XLOOKUP(1,('Number Allocation'!$C$6:$C$1483=DE606)*('Number Allocation'!$D$6:$D$1483=DF606),'Number Allocation'!$A$6:$A$1483,"..."),IF(_xlpm.a="","...",_xlpm.a))</f>
        <v>...</v>
      </c>
      <c r="DD606" s="747">
        <v>0</v>
      </c>
      <c r="DE606" s="12" t="str">
        <v>Not Declared</v>
      </c>
      <c r="DF606" s="12" t="str">
        <v>Radley AC</v>
      </c>
      <c r="DG606" s="488"/>
      <c r="DH606" s="15"/>
      <c r="DI606" s="15"/>
      <c r="DJ606" s="433"/>
      <c r="DK606" s="747" t="str" cm="1">
        <f t="array" ref="DK606">_xlfn.LET(_xlpm.a,_xlfn.XLOOKUP(1,('Number Allocation'!$C$6:$C$1483=DM606)*('Number Allocation'!$D$6:$D$1483=DN606),'Number Allocation'!$A$6:$A$1483,"..."),IF(_xlpm.a="","...",_xlpm.a))</f>
        <v>...</v>
      </c>
      <c r="DL606" s="747">
        <v>0</v>
      </c>
      <c r="DM606" s="12" t="str">
        <v>Not Declared</v>
      </c>
      <c r="DN606" s="12" t="str">
        <v>Witney Road Runners</v>
      </c>
      <c r="DO606" s="488"/>
      <c r="DP606" s="15"/>
      <c r="DQ606" s="15"/>
      <c r="DZ606" s="15"/>
      <c r="EA606" s="15"/>
    </row>
    <row r="607" spans="1:131" s="359" customFormat="1" ht="21" customHeight="1">
      <c r="A607" s="358" t="str">
        <f t="shared" ref="A607:A611" si="66">A605</f>
        <v>Oxford City AC</v>
      </c>
      <c r="B607" s="729"/>
      <c r="C607" s="729" t="s">
        <v>319</v>
      </c>
      <c r="D607" s="729" t="str" cm="1">
        <f t="array" ref="D607">_xlfn.LET(_xlpm.x, 'Oxford City'!$AL$64:$AW$64, _xlpm.y, 'Oxford City'!$AL$70:$AW$78, _xlpm.z, 'Oxford City'!$AJ$70:$AJ$78, IF(_xlfn.XLOOKUP($C607,_xlfn.XLOOKUP(D$576,_xlpm.x,_xlpm.y,""),_xlpm.z,"Not Declared")="", "Name not recorded",  _xlfn.XLOOKUP($C607,_xlfn.XLOOKUP(D$576,_xlpm.x,_xlpm.y,""),_xlpm.z,"Not Declared")))</f>
        <v>Not Declared</v>
      </c>
      <c r="E607" s="729" t="str" cm="1">
        <f t="array" ref="E607">_xlfn.LET(_xlpm.x, 'Oxford City'!$AL$64:$AW$64, _xlpm.y, 'Oxford City'!$AL$70:$AW$78, _xlpm.z, 'Oxford City'!$AJ$70:$AJ$78, IF(_xlfn.XLOOKUP($C607,_xlfn.XLOOKUP(E$576,_xlpm.x,_xlpm.y,""),_xlpm.z,"Not Declared")="", "Name not recorded",  _xlfn.XLOOKUP($C607,_xlfn.XLOOKUP(E$576,_xlpm.x,_xlpm.y,""),_xlpm.z,"Not Declared")))</f>
        <v>Not Declared</v>
      </c>
      <c r="F607" s="732" t="str" cm="1">
        <f t="array" ref="F607">_xlfn.LET(_xlpm.x, 'Oxford City'!$AL$64:$AW$64, _xlpm.y, 'Oxford City'!$AL$70:$AW$78, _xlpm.z, 'Oxford City'!$AJ$70:$AJ$78, IF(_xlfn.XLOOKUP($C607,_xlfn.XLOOKUP(F$576,_xlpm.x,_xlpm.y,""),_xlpm.z,"Not Declared")="", "Name not recorded",  _xlfn.XLOOKUP($C607,_xlfn.XLOOKUP(F$576,_xlpm.x,_xlpm.y,""),_xlpm.z,"Not Declared")))</f>
        <v>Not Declared</v>
      </c>
      <c r="G607" s="729" t="str" cm="1">
        <f t="array" ref="G607">_xlfn.LET(_xlpm.x, 'Oxford City'!$AL$64:$AW$64, _xlpm.y, 'Oxford City'!$AL$70:$AW$78, _xlpm.z, 'Oxford City'!$AJ$70:$AJ$78, IF(_xlfn.XLOOKUP($C607,_xlfn.XLOOKUP(G$576,_xlpm.x,_xlpm.y,""),_xlpm.z,"Not Declared")="", "Name not recorded",  _xlfn.XLOOKUP($C607,_xlfn.XLOOKUP(G$576,_xlpm.x,_xlpm.y,""),_xlpm.z,"Not Declared")))</f>
        <v>Not Declared</v>
      </c>
      <c r="H607" s="729" t="str" cm="1">
        <f t="array" ref="H607">_xlfn.LET(_xlpm.x, 'Oxford City'!$AL$64:$AW$64, _xlpm.y, 'Oxford City'!$AL$70:$AW$78, _xlpm.z, 'Oxford City'!$AJ$70:$AJ$78, IF(_xlfn.XLOOKUP($C607,_xlfn.XLOOKUP(H$576,_xlpm.x,_xlpm.y,""),_xlpm.z,"Not Declared")="", "Name not recorded",  _xlfn.XLOOKUP($C607,_xlfn.XLOOKUP(H$576,_xlpm.x,_xlpm.y,""),_xlpm.z,"Not Declared")))</f>
        <v>Not Declared</v>
      </c>
      <c r="I607" s="729" t="str" cm="1">
        <f t="array" ref="I607">_xlfn.LET(_xlpm.x, 'Oxford City'!$AL$64:$AW$64, _xlpm.y, 'Oxford City'!$AL$70:$AW$78, _xlpm.z, 'Oxford City'!$AJ$70:$AJ$78, IF(_xlfn.XLOOKUP($C607,_xlfn.XLOOKUP(I$576,_xlpm.x,_xlpm.y,""),_xlpm.z,"Not Declared")="", "Name not recorded",  _xlfn.XLOOKUP($C607,_xlfn.XLOOKUP(I$576,_xlpm.x,_xlpm.y,""),_xlpm.z,"Not Declared")))</f>
        <v>Not Declared</v>
      </c>
      <c r="J607" s="729" t="str" cm="1">
        <f t="array" ref="J607">_xlfn.LET(_xlpm.x, 'Oxford City'!$AL$64:$AW$64, _xlpm.y, 'Oxford City'!$AL$70:$AW$78, _xlpm.z, 'Oxford City'!$AJ$70:$AJ$78, IF(_xlfn.XLOOKUP($C607,_xlfn.XLOOKUP(J$576,_xlpm.x,_xlpm.y,""),_xlpm.z,"Not Declared")="", "Name not recorded",  _xlfn.XLOOKUP($C607,_xlfn.XLOOKUP(J$576,_xlpm.x,_xlpm.y,""),_xlpm.z,"Not Declared")))</f>
        <v>Not Declared</v>
      </c>
      <c r="K607" s="729" t="str" cm="1">
        <f t="array" ref="K607">_xlfn.LET(_xlpm.x, 'Oxford City'!$AL$64:$AW$64, _xlpm.y, 'Oxford City'!$AL$70:$AW$78, _xlpm.z, 'Oxford City'!$AJ$70:$AJ$78, IF(_xlfn.XLOOKUP($C607,_xlfn.XLOOKUP(K$576,_xlpm.x,_xlpm.y,""),_xlpm.z,"Not Declared")="", "Name not recorded",  _xlfn.XLOOKUP($C607,_xlfn.XLOOKUP(K$576,_xlpm.x,_xlpm.y,""),_xlpm.z,"Not Declared")))</f>
        <v>Not Declared</v>
      </c>
      <c r="L607" s="729" t="str" cm="1">
        <f t="array" ref="L607">_xlfn.LET(_xlpm.x, 'Oxford City'!$AL$64:$AW$64, _xlpm.y, 'Oxford City'!$AL$70:$AW$78, _xlpm.z, 'Oxford City'!$AJ$70:$AJ$78, IF(_xlfn.XLOOKUP($C607,_xlfn.XLOOKUP(L$576,_xlpm.x,_xlpm.y,""),_xlpm.z,"Not Declared")="", "Name not recorded",  _xlfn.XLOOKUP($C607,_xlfn.XLOOKUP(L$576,_xlpm.x,_xlpm.y,""),_xlpm.z,"Not Declared")))</f>
        <v>Not Declared</v>
      </c>
      <c r="M607" s="729" t="str" cm="1">
        <f t="array" ref="M607">_xlfn.LET(_xlpm.x, 'Oxford City'!$AL$64:$AW$64, _xlpm.y, 'Oxford City'!$AL$70:$AW$78, _xlpm.z, 'Oxford City'!$AJ$70:$AJ$78, IF(_xlfn.XLOOKUP($C607,_xlfn.XLOOKUP(M$576,_xlpm.x,_xlpm.y,""),_xlpm.z,"Not Declared")="", "Name not recorded",  _xlfn.XLOOKUP($C607,_xlfn.XLOOKUP(M$576,_xlpm.x,_xlpm.y,""),_xlpm.z,"Not Declared")))</f>
        <v>Not Declared</v>
      </c>
      <c r="N607" s="729" t="str" cm="1">
        <f t="array" ref="N607">_xlfn.LET(_xlpm.x, 'Oxford City'!$AL$64:$AW$64, _xlpm.y, 'Oxford City'!$AL$70:$AW$78, _xlpm.z, 'Oxford City'!$AJ$70:$AJ$78, IF(_xlfn.XLOOKUP($C607,_xlfn.XLOOKUP(N$576,_xlpm.x,_xlpm.y,""),_xlpm.z,"Not Declared")="", "Name not recorded",  _xlfn.XLOOKUP($C607,_xlfn.XLOOKUP(N$576,_xlpm.x,_xlpm.y,""),_xlpm.z,"Not Declared")))</f>
        <v>Not Declared</v>
      </c>
      <c r="O607" s="729" t="str" cm="1">
        <f t="array" ref="O607">_xlfn.LET(_xlpm.x, 'Oxford City'!$AL$64:$AW$64, _xlpm.y, 'Oxford City'!$AL$70:$AW$78, _xlpm.z, 'Oxford City'!$AJ$70:$AJ$78, IF(_xlfn.XLOOKUP($C607,_xlfn.XLOOKUP(O$576,_xlpm.x,_xlpm.y,""),_xlpm.z,"Not Declared")="", "Name not recorded",  _xlfn.XLOOKUP($C607,_xlfn.XLOOKUP(O$576,_xlpm.x,_xlpm.y,""),_xlpm.z,"Not Declared")))</f>
        <v>Not Declared</v>
      </c>
      <c r="P607" s="3"/>
      <c r="Q607" s="3"/>
      <c r="R607" s="3"/>
      <c r="S607" s="3"/>
      <c r="T607" s="3"/>
      <c r="U607" s="3"/>
      <c r="V607" s="3"/>
      <c r="W607" s="3"/>
      <c r="X607" s="12"/>
      <c r="Y607" s="89"/>
      <c r="Z607" s="433"/>
      <c r="AA607" s="747" t="str" cm="1">
        <f t="array" ref="AA607">_xlfn.LET(_xlpm.a,_xlfn.XLOOKUP(1,('Number Allocation'!$C$6:$C$1483=AC607)*('Number Allocation'!$D$6:$D$1483=AD607),'Number Allocation'!$A$6:$A$1483,"..."),IF(_xlpm.a="","...",_xlpm.a))</f>
        <v>...</v>
      </c>
      <c r="AB607" s="747"/>
      <c r="AC607" s="12"/>
      <c r="AD607" s="12"/>
      <c r="AE607" s="747"/>
      <c r="AG607" s="365"/>
      <c r="AH607" s="433"/>
      <c r="AI607" s="747" t="str" cm="1">
        <f t="array" ref="AI607">_xlfn.LET(_xlpm.a,_xlfn.XLOOKUP(1,('Number Allocation'!$C$6:$C$1483=AK607)*('Number Allocation'!$D$6:$D$1483=AL607),'Number Allocation'!$A$6:$A$1483,"..."),IF(_xlpm.a="","...",_xlpm.a))</f>
        <v>...</v>
      </c>
      <c r="AJ607" s="747">
        <v>0</v>
      </c>
      <c r="AK607" s="12" t="str">
        <v>Not Declared</v>
      </c>
      <c r="AL607" s="12" t="str">
        <v>Oxford City AC</v>
      </c>
      <c r="AM607" s="747"/>
      <c r="AO607" s="365"/>
      <c r="AP607" s="433"/>
      <c r="AQ607" s="747" t="str" cm="1">
        <f t="array" ref="AQ607">_xlfn.LET(_xlpm.a,_xlfn.XLOOKUP(1,('Number Allocation'!$C$6:$C$1483=AS607)*('Number Allocation'!$D$6:$D$1483=AT607),'Number Allocation'!$A$6:$A$1483,"..."),IF(_xlpm.a="","...",_xlpm.a))</f>
        <v>...</v>
      </c>
      <c r="AR607" s="747">
        <v>0</v>
      </c>
      <c r="AS607" s="12" t="str">
        <v>Not Declared</v>
      </c>
      <c r="AT607" s="12" t="str">
        <v>Oxford City AC</v>
      </c>
      <c r="AU607" s="747"/>
      <c r="AW607" s="365"/>
      <c r="AX607" s="433"/>
      <c r="AY607" s="747" t="str" cm="1">
        <f t="array" ref="AY607">_xlfn.LET(_xlpm.a,_xlfn.XLOOKUP(1,('Number Allocation'!$C$6:$C$1483=BA607)*('Number Allocation'!$D$6:$D$1483=BB607),'Number Allocation'!$A$6:$A$1483,"..."),IF(_xlpm.a="","...",_xlpm.a))</f>
        <v>...</v>
      </c>
      <c r="AZ607" s="747">
        <v>0</v>
      </c>
      <c r="BA607" s="12" t="str">
        <v>Not Declared</v>
      </c>
      <c r="BB607" s="12" t="str">
        <v>Banbury Harriers AC</v>
      </c>
      <c r="BC607" s="747"/>
      <c r="BE607" s="365"/>
      <c r="BF607" s="433"/>
      <c r="BG607" s="747" t="str" cm="1">
        <f t="array" ref="BG607">_xlfn.LET(_xlpm.a,_xlfn.XLOOKUP(1,('Number Allocation'!$C$6:$C$1483=BI607)*('Number Allocation'!$D$6:$D$1483=BJ607),'Number Allocation'!$A$6:$A$1483,"..."),IF(_xlpm.a="","...",_xlpm.a))</f>
        <v>...</v>
      </c>
      <c r="BH607" s="747">
        <v>0</v>
      </c>
      <c r="BI607" s="12" t="str">
        <v>Not Declared</v>
      </c>
      <c r="BJ607" s="12" t="str">
        <v>Banbury Harriers AC</v>
      </c>
      <c r="BK607" s="747"/>
      <c r="BM607" s="365"/>
      <c r="BN607" s="433"/>
      <c r="BO607" s="747" t="str" cm="1">
        <f t="array" ref="BO607">_xlfn.LET(_xlpm.a,_xlfn.XLOOKUP(1,('Number Allocation'!$C$6:$C$1483=BQ607)*('Number Allocation'!$D$6:$D$1483=BR607),'Number Allocation'!$A$6:$A$1483,"..."),IF(_xlpm.a="","...",_xlpm.a))</f>
        <v>...</v>
      </c>
      <c r="BP607" s="747">
        <v>0</v>
      </c>
      <c r="BQ607" s="12" t="str">
        <v>Not Declared</v>
      </c>
      <c r="BR607" s="12" t="str">
        <v>Radley AC</v>
      </c>
      <c r="BS607" s="747"/>
      <c r="BT607" s="15"/>
      <c r="BU607" s="537"/>
      <c r="BV607" s="433"/>
      <c r="BW607" s="747" t="str" cm="1">
        <f t="array" ref="BW607">_xlfn.LET(_xlpm.a,_xlfn.XLOOKUP(1,('Number Allocation'!$C$6:$C$1483=BY607)*('Number Allocation'!$D$6:$D$1483=BZ607),'Number Allocation'!$A$6:$A$1483,"..."),IF(_xlpm.a="","...",_xlpm.a))</f>
        <v>...</v>
      </c>
      <c r="BX607" s="747">
        <v>0</v>
      </c>
      <c r="BY607" s="12" t="str">
        <v>Not Declared</v>
      </c>
      <c r="BZ607" s="12" t="str">
        <v>Abingdon AC</v>
      </c>
      <c r="CA607" s="747"/>
      <c r="CB607" s="15"/>
      <c r="CC607" s="15"/>
      <c r="CD607" s="433"/>
      <c r="CE607" s="747" t="str" cm="1">
        <f t="array" ref="CE607">_xlfn.LET(_xlpm.a,_xlfn.XLOOKUP(1,('Number Allocation'!$C$6:$C$1483=CG607)*('Number Allocation'!$D$6:$D$1483=CH607),'Number Allocation'!$A$6:$A$1483,"..."),IF(_xlpm.a="","...",_xlpm.a))</f>
        <v>...</v>
      </c>
      <c r="CF607" s="747">
        <v>0</v>
      </c>
      <c r="CG607" s="12" t="str">
        <v>Not Declared</v>
      </c>
      <c r="CH607" s="12" t="str">
        <v>Witney Road Runners</v>
      </c>
      <c r="CI607" s="747"/>
      <c r="CJ607" s="15"/>
      <c r="CK607" s="15"/>
      <c r="CL607" s="433"/>
      <c r="CM607" s="747" t="str" cm="1">
        <f t="array" ref="CM607">_xlfn.LET(_xlpm.a,_xlfn.XLOOKUP(1,('Number Allocation'!$C$6:$C$1483=CO607)*('Number Allocation'!$D$6:$D$1483=CP607),'Number Allocation'!$A$6:$A$1483,"..."),IF(_xlpm.a="","...",_xlpm.a))</f>
        <v>...</v>
      </c>
      <c r="CN607" s="747">
        <v>0</v>
      </c>
      <c r="CO607" s="12" t="str">
        <v>Not Declared</v>
      </c>
      <c r="CP607" s="12" t="str">
        <v>Oxford City AC</v>
      </c>
      <c r="CQ607" s="747"/>
      <c r="CR607" s="15"/>
      <c r="CS607" s="15"/>
      <c r="CT607" s="433"/>
      <c r="CU607" s="747" t="str" cm="1">
        <f t="array" ref="CU607">_xlfn.LET(_xlpm.a,_xlfn.XLOOKUP(1,('Number Allocation'!$C$6:$C$1483=CW607)*('Number Allocation'!$D$6:$D$1483=CX607),'Number Allocation'!$A$6:$A$1483,"..."),IF(_xlpm.a="","...",_xlpm.a))</f>
        <v>...</v>
      </c>
      <c r="CV607" s="747">
        <v>0</v>
      </c>
      <c r="CW607" s="12" t="str">
        <v>Not Declared</v>
      </c>
      <c r="CX607" s="12" t="str">
        <v>Oxford City AC</v>
      </c>
      <c r="CY607" s="747"/>
      <c r="CZ607" s="15"/>
      <c r="DA607" s="15"/>
      <c r="DB607" s="433"/>
      <c r="DC607" s="747" t="str" cm="1">
        <f t="array" ref="DC607">_xlfn.LET(_xlpm.a,_xlfn.XLOOKUP(1,('Number Allocation'!$C$6:$C$1483=DE607)*('Number Allocation'!$D$6:$D$1483=DF607),'Number Allocation'!$A$6:$A$1483,"..."),IF(_xlpm.a="","...",_xlpm.a))</f>
        <v>...</v>
      </c>
      <c r="DD607" s="747">
        <v>0</v>
      </c>
      <c r="DE607" s="12" t="str">
        <v>Not Declared</v>
      </c>
      <c r="DF607" s="12" t="str">
        <v>White Horse Harriers</v>
      </c>
      <c r="DG607" s="747"/>
      <c r="DH607" s="15"/>
      <c r="DI607" s="15"/>
      <c r="DJ607" s="433"/>
      <c r="DK607" s="747" t="str" cm="1">
        <f t="array" ref="DK607">_xlfn.LET(_xlpm.a,_xlfn.XLOOKUP(1,('Number Allocation'!$C$6:$C$1483=DM607)*('Number Allocation'!$D$6:$D$1483=DN607),'Number Allocation'!$A$6:$A$1483,"..."),IF(_xlpm.a="","...",_xlpm.a))</f>
        <v>...</v>
      </c>
      <c r="DL607" s="747">
        <v>0</v>
      </c>
      <c r="DM607" s="12" t="str">
        <v>Not Declared</v>
      </c>
      <c r="DN607" s="12" t="str">
        <v>Team Kennet</v>
      </c>
      <c r="DO607" s="747"/>
      <c r="DP607" s="15"/>
      <c r="DQ607" s="15"/>
      <c r="DX607" s="88"/>
      <c r="DZ607" s="15"/>
      <c r="EA607" s="15"/>
    </row>
    <row r="608" spans="1:131" s="359" customFormat="1" ht="21" customHeight="1">
      <c r="A608" s="358" t="str">
        <f t="shared" si="66"/>
        <v>Oxford City AC</v>
      </c>
      <c r="B608" s="729"/>
      <c r="C608" s="729" t="s">
        <v>320</v>
      </c>
      <c r="D608" s="729" t="str" cm="1">
        <f t="array" ref="D608">_xlfn.LET(_xlpm.x, 'Oxford City'!$AL$64:$AW$64, _xlpm.y, 'Oxford City'!$AL$70:$AW$78, _xlpm.z, 'Oxford City'!$AJ$70:$AJ$78, IF(_xlfn.XLOOKUP($C608,_xlfn.XLOOKUP(D$576,_xlpm.x,_xlpm.y,""),_xlpm.z,"Not Declared")="", "Name not recorded",  _xlfn.XLOOKUP($C608,_xlfn.XLOOKUP(D$576,_xlpm.x,_xlpm.y,""),_xlpm.z,"Not Declared")))</f>
        <v>Not Declared</v>
      </c>
      <c r="E608" s="729" t="str" cm="1">
        <f t="array" ref="E608">_xlfn.LET(_xlpm.x, 'Oxford City'!$AL$64:$AW$64, _xlpm.y, 'Oxford City'!$AL$70:$AW$78, _xlpm.z, 'Oxford City'!$AJ$70:$AJ$78, IF(_xlfn.XLOOKUP($C608,_xlfn.XLOOKUP(E$576,_xlpm.x,_xlpm.y,""),_xlpm.z,"Not Declared")="", "Name not recorded",  _xlfn.XLOOKUP($C608,_xlfn.XLOOKUP(E$576,_xlpm.x,_xlpm.y,""),_xlpm.z,"Not Declared")))</f>
        <v>Not Declared</v>
      </c>
      <c r="F608" s="732" t="str" cm="1">
        <f t="array" ref="F608">_xlfn.LET(_xlpm.x, 'Oxford City'!$AL$64:$AW$64, _xlpm.y, 'Oxford City'!$AL$70:$AW$78, _xlpm.z, 'Oxford City'!$AJ$70:$AJ$78, IF(_xlfn.XLOOKUP($C608,_xlfn.XLOOKUP(F$576,_xlpm.x,_xlpm.y,""),_xlpm.z,"Not Declared")="", "Name not recorded",  _xlfn.XLOOKUP($C608,_xlfn.XLOOKUP(F$576,_xlpm.x,_xlpm.y,""),_xlpm.z,"Not Declared")))</f>
        <v>Not Declared</v>
      </c>
      <c r="G608" s="729" t="str" cm="1">
        <f t="array" ref="G608">_xlfn.LET(_xlpm.x, 'Oxford City'!$AL$64:$AW$64, _xlpm.y, 'Oxford City'!$AL$70:$AW$78, _xlpm.z, 'Oxford City'!$AJ$70:$AJ$78, IF(_xlfn.XLOOKUP($C608,_xlfn.XLOOKUP(G$576,_xlpm.x,_xlpm.y,""),_xlpm.z,"Not Declared")="", "Name not recorded",  _xlfn.XLOOKUP($C608,_xlfn.XLOOKUP(G$576,_xlpm.x,_xlpm.y,""),_xlpm.z,"Not Declared")))</f>
        <v>Not Declared</v>
      </c>
      <c r="H608" s="729" t="str" cm="1">
        <f t="array" ref="H608">_xlfn.LET(_xlpm.x, 'Oxford City'!$AL$64:$AW$64, _xlpm.y, 'Oxford City'!$AL$70:$AW$78, _xlpm.z, 'Oxford City'!$AJ$70:$AJ$78, IF(_xlfn.XLOOKUP($C608,_xlfn.XLOOKUP(H$576,_xlpm.x,_xlpm.y,""),_xlpm.z,"Not Declared")="", "Name not recorded",  _xlfn.XLOOKUP($C608,_xlfn.XLOOKUP(H$576,_xlpm.x,_xlpm.y,""),_xlpm.z,"Not Declared")))</f>
        <v>Not Declared</v>
      </c>
      <c r="I608" s="729" t="str" cm="1">
        <f t="array" ref="I608">_xlfn.LET(_xlpm.x, 'Oxford City'!$AL$64:$AW$64, _xlpm.y, 'Oxford City'!$AL$70:$AW$78, _xlpm.z, 'Oxford City'!$AJ$70:$AJ$78, IF(_xlfn.XLOOKUP($C608,_xlfn.XLOOKUP(I$576,_xlpm.x,_xlpm.y,""),_xlpm.z,"Not Declared")="", "Name not recorded",  _xlfn.XLOOKUP($C608,_xlfn.XLOOKUP(I$576,_xlpm.x,_xlpm.y,""),_xlpm.z,"Not Declared")))</f>
        <v>Not Declared</v>
      </c>
      <c r="J608" s="729" t="str" cm="1">
        <f t="array" ref="J608">_xlfn.LET(_xlpm.x, 'Oxford City'!$AL$64:$AW$64, _xlpm.y, 'Oxford City'!$AL$70:$AW$78, _xlpm.z, 'Oxford City'!$AJ$70:$AJ$78, IF(_xlfn.XLOOKUP($C608,_xlfn.XLOOKUP(J$576,_xlpm.x,_xlpm.y,""),_xlpm.z,"Not Declared")="", "Name not recorded",  _xlfn.XLOOKUP($C608,_xlfn.XLOOKUP(J$576,_xlpm.x,_xlpm.y,""),_xlpm.z,"Not Declared")))</f>
        <v>Not Declared</v>
      </c>
      <c r="K608" s="729" t="str" cm="1">
        <f t="array" ref="K608">_xlfn.LET(_xlpm.x, 'Oxford City'!$AL$64:$AW$64, _xlpm.y, 'Oxford City'!$AL$70:$AW$78, _xlpm.z, 'Oxford City'!$AJ$70:$AJ$78, IF(_xlfn.XLOOKUP($C608,_xlfn.XLOOKUP(K$576,_xlpm.x,_xlpm.y,""),_xlpm.z,"Not Declared")="", "Name not recorded",  _xlfn.XLOOKUP($C608,_xlfn.XLOOKUP(K$576,_xlpm.x,_xlpm.y,""),_xlpm.z,"Not Declared")))</f>
        <v>Not Declared</v>
      </c>
      <c r="L608" s="729" t="str" cm="1">
        <f t="array" ref="L608">_xlfn.LET(_xlpm.x, 'Oxford City'!$AL$64:$AW$64, _xlpm.y, 'Oxford City'!$AL$70:$AW$78, _xlpm.z, 'Oxford City'!$AJ$70:$AJ$78, IF(_xlfn.XLOOKUP($C608,_xlfn.XLOOKUP(L$576,_xlpm.x,_xlpm.y,""),_xlpm.z,"Not Declared")="", "Name not recorded",  _xlfn.XLOOKUP($C608,_xlfn.XLOOKUP(L$576,_xlpm.x,_xlpm.y,""),_xlpm.z,"Not Declared")))</f>
        <v>Not Declared</v>
      </c>
      <c r="M608" s="729" t="str" cm="1">
        <f t="array" ref="M608">_xlfn.LET(_xlpm.x, 'Oxford City'!$AL$64:$AW$64, _xlpm.y, 'Oxford City'!$AL$70:$AW$78, _xlpm.z, 'Oxford City'!$AJ$70:$AJ$78, IF(_xlfn.XLOOKUP($C608,_xlfn.XLOOKUP(M$576,_xlpm.x,_xlpm.y,""),_xlpm.z,"Not Declared")="", "Name not recorded",  _xlfn.XLOOKUP($C608,_xlfn.XLOOKUP(M$576,_xlpm.x,_xlpm.y,""),_xlpm.z,"Not Declared")))</f>
        <v>Not Declared</v>
      </c>
      <c r="N608" s="729" t="str" cm="1">
        <f t="array" ref="N608">_xlfn.LET(_xlpm.x, 'Oxford City'!$AL$64:$AW$64, _xlpm.y, 'Oxford City'!$AL$70:$AW$78, _xlpm.z, 'Oxford City'!$AJ$70:$AJ$78, IF(_xlfn.XLOOKUP($C608,_xlfn.XLOOKUP(N$576,_xlpm.x,_xlpm.y,""),_xlpm.z,"Not Declared")="", "Name not recorded",  _xlfn.XLOOKUP($C608,_xlfn.XLOOKUP(N$576,_xlpm.x,_xlpm.y,""),_xlpm.z,"Not Declared")))</f>
        <v>Not Declared</v>
      </c>
      <c r="O608" s="729" t="str" cm="1">
        <f t="array" ref="O608">_xlfn.LET(_xlpm.x, 'Oxford City'!$AL$64:$AW$64, _xlpm.y, 'Oxford City'!$AL$70:$AW$78, _xlpm.z, 'Oxford City'!$AJ$70:$AJ$78, IF(_xlfn.XLOOKUP($C608,_xlfn.XLOOKUP(O$576,_xlpm.x,_xlpm.y,""),_xlpm.z,"Not Declared")="", "Name not recorded",  _xlfn.XLOOKUP($C608,_xlfn.XLOOKUP(O$576,_xlpm.x,_xlpm.y,""),_xlpm.z,"Not Declared")))</f>
        <v>Not Declared</v>
      </c>
      <c r="P608" s="3"/>
      <c r="Q608" s="3"/>
      <c r="R608" s="3"/>
      <c r="S608" s="3"/>
      <c r="T608" s="3"/>
      <c r="U608" s="3"/>
      <c r="V608" s="3"/>
      <c r="W608" s="3"/>
      <c r="X608" s="3"/>
      <c r="Y608" s="89"/>
      <c r="Z608" s="433"/>
      <c r="AA608" s="749" t="str" cm="1">
        <f t="array" ref="AA608">_xlfn.LET(_xlpm.a,_xlfn.XLOOKUP(1,('Number Allocation'!$C$6:$C$1483=AC608)*('Number Allocation'!$D$6:$D$1483=AD608),'Number Allocation'!$A$6:$A$1483,"..."),IF(_xlpm.a="","...",_xlpm.a))</f>
        <v>...</v>
      </c>
      <c r="AB608" s="749"/>
      <c r="AC608" s="427"/>
      <c r="AD608" s="427"/>
      <c r="AE608" s="436"/>
      <c r="AG608" s="365"/>
      <c r="AH608" s="433"/>
      <c r="AI608" s="749" t="str" cm="1">
        <f t="array" ref="AI608">_xlfn.LET(_xlpm.a,_xlfn.XLOOKUP(1,('Number Allocation'!$C$6:$C$1483=AK608)*('Number Allocation'!$D$6:$D$1483=AL608),'Number Allocation'!$A$6:$A$1483,"..."),IF(_xlpm.a="","...",_xlpm.a))</f>
        <v>...</v>
      </c>
      <c r="AJ608" s="749">
        <v>0</v>
      </c>
      <c r="AK608" s="427" t="str">
        <v>Not Declared</v>
      </c>
      <c r="AL608" s="427" t="str">
        <v>White Horse Harriers</v>
      </c>
      <c r="AM608" s="436"/>
      <c r="AO608" s="365"/>
      <c r="AP608" s="433"/>
      <c r="AQ608" s="749" t="str" cm="1">
        <f t="array" ref="AQ608">_xlfn.LET(_xlpm.a,_xlfn.XLOOKUP(1,('Number Allocation'!$C$6:$C$1483=AS608)*('Number Allocation'!$D$6:$D$1483=AT608),'Number Allocation'!$A$6:$A$1483,"..."),IF(_xlpm.a="","...",_xlpm.a))</f>
        <v>...</v>
      </c>
      <c r="AR608" s="749">
        <v>0</v>
      </c>
      <c r="AS608" s="427" t="str">
        <v>Not Declared</v>
      </c>
      <c r="AT608" s="427" t="str">
        <v>Team Kennet</v>
      </c>
      <c r="AU608" s="436"/>
      <c r="AW608" s="365"/>
      <c r="AX608" s="433"/>
      <c r="AY608" s="749" t="str" cm="1">
        <f t="array" ref="AY608">_xlfn.LET(_xlpm.a,_xlfn.XLOOKUP(1,('Number Allocation'!$C$6:$C$1483=BA608)*('Number Allocation'!$D$6:$D$1483=BB608),'Number Allocation'!$A$6:$A$1483,"..."),IF(_xlpm.a="","...",_xlpm.a))</f>
        <v>...</v>
      </c>
      <c r="AZ608" s="749">
        <v>0</v>
      </c>
      <c r="BA608" s="427" t="str">
        <v>Not Declared</v>
      </c>
      <c r="BB608" s="427" t="str">
        <v>Abingdon AC</v>
      </c>
      <c r="BC608" s="436"/>
      <c r="BE608" s="365"/>
      <c r="BF608" s="433"/>
      <c r="BG608" s="749" t="str" cm="1">
        <f t="array" ref="BG608">_xlfn.LET(_xlpm.a,_xlfn.XLOOKUP(1,('Number Allocation'!$C$6:$C$1483=BI608)*('Number Allocation'!$D$6:$D$1483=BJ608),'Number Allocation'!$A$6:$A$1483,"..."),IF(_xlpm.a="","...",_xlpm.a))</f>
        <v>...</v>
      </c>
      <c r="BH608" s="749">
        <v>0</v>
      </c>
      <c r="BI608" s="427" t="str">
        <v>Not Declared</v>
      </c>
      <c r="BJ608" s="427" t="str">
        <v>Radley AC</v>
      </c>
      <c r="BK608" s="436"/>
      <c r="BM608" s="365"/>
      <c r="BN608" s="433"/>
      <c r="BO608" s="749" t="str" cm="1">
        <f t="array" ref="BO608">_xlfn.LET(_xlpm.a,_xlfn.XLOOKUP(1,('Number Allocation'!$C$6:$C$1483=BQ608)*('Number Allocation'!$D$6:$D$1483=BR608),'Number Allocation'!$A$6:$A$1483,"..."),IF(_xlpm.a="","...",_xlpm.a))</f>
        <v>...</v>
      </c>
      <c r="BP608" s="749">
        <v>0</v>
      </c>
      <c r="BQ608" s="427" t="str">
        <v>Not Declared</v>
      </c>
      <c r="BR608" s="427" t="str">
        <v>Team Kennet</v>
      </c>
      <c r="BS608" s="488"/>
      <c r="BT608" s="15"/>
      <c r="BU608" s="537"/>
      <c r="BV608" s="433"/>
      <c r="BW608" s="749" t="str" cm="1">
        <f t="array" ref="BW608">_xlfn.LET(_xlpm.a,_xlfn.XLOOKUP(1,('Number Allocation'!$C$6:$C$1483=BY608)*('Number Allocation'!$D$6:$D$1483=BZ608),'Number Allocation'!$A$6:$A$1483,"..."),IF(_xlpm.a="","...",_xlpm.a))</f>
        <v>...</v>
      </c>
      <c r="BX608" s="749">
        <v>0</v>
      </c>
      <c r="BY608" s="427" t="str">
        <v>Not Declared</v>
      </c>
      <c r="BZ608" s="427" t="str">
        <v>Bicester AC</v>
      </c>
      <c r="CA608" s="747"/>
      <c r="CB608" s="15"/>
      <c r="CC608" s="15"/>
      <c r="CD608" s="433"/>
      <c r="CE608" s="749" t="str" cm="1">
        <f t="array" ref="CE608">_xlfn.LET(_xlpm.a,_xlfn.XLOOKUP(1,('Number Allocation'!$C$6:$C$1483=CG608)*('Number Allocation'!$D$6:$D$1483=CH608),'Number Allocation'!$A$6:$A$1483,"..."),IF(_xlpm.a="","...",_xlpm.a))</f>
        <v>...</v>
      </c>
      <c r="CF608" s="749">
        <v>0</v>
      </c>
      <c r="CG608" s="427" t="str">
        <v>Not Declared</v>
      </c>
      <c r="CH608" s="427" t="str">
        <v>White Horse Harriers</v>
      </c>
      <c r="CI608" s="747"/>
      <c r="CJ608" s="15"/>
      <c r="CK608" s="15"/>
      <c r="CL608" s="433"/>
      <c r="CM608" s="749" t="str" cm="1">
        <f t="array" ref="CM608">_xlfn.LET(_xlpm.a,_xlfn.XLOOKUP(1,('Number Allocation'!$C$6:$C$1483=CO608)*('Number Allocation'!$D$6:$D$1483=CP608),'Number Allocation'!$A$6:$A$1483,"..."),IF(_xlpm.a="","...",_xlpm.a))</f>
        <v>...</v>
      </c>
      <c r="CN608" s="749">
        <v>0</v>
      </c>
      <c r="CO608" s="427" t="str">
        <v>Not Declared</v>
      </c>
      <c r="CP608" s="427" t="str">
        <v>White Horse Harriers</v>
      </c>
      <c r="CQ608" s="747"/>
      <c r="CR608" s="15"/>
      <c r="CS608" s="15"/>
      <c r="CT608" s="433"/>
      <c r="CU608" s="749" t="str" cm="1">
        <f t="array" ref="CU608">_xlfn.LET(_xlpm.a,_xlfn.XLOOKUP(1,('Number Allocation'!$C$6:$C$1483=CW608)*('Number Allocation'!$D$6:$D$1483=CX608),'Number Allocation'!$A$6:$A$1483,"..."),IF(_xlpm.a="","...",_xlpm.a))</f>
        <v>...</v>
      </c>
      <c r="CV608" s="749">
        <v>0</v>
      </c>
      <c r="CW608" s="427" t="str">
        <v>Not Declared</v>
      </c>
      <c r="CX608" s="427" t="str">
        <v>Banbury Harriers AC</v>
      </c>
      <c r="CY608" s="747"/>
      <c r="CZ608" s="15"/>
      <c r="DA608" s="15"/>
      <c r="DB608" s="433"/>
      <c r="DC608" s="749" t="str" cm="1">
        <f t="array" ref="DC608">_xlfn.LET(_xlpm.a,_xlfn.XLOOKUP(1,('Number Allocation'!$C$6:$C$1483=DE608)*('Number Allocation'!$D$6:$D$1483=DF608),'Number Allocation'!$A$6:$A$1483,"..."),IF(_xlpm.a="","...",_xlpm.a))</f>
        <v>...</v>
      </c>
      <c r="DD608" s="749">
        <v>0</v>
      </c>
      <c r="DE608" s="427" t="str">
        <v>Not Declared</v>
      </c>
      <c r="DF608" s="427" t="str">
        <v>Banbury Harriers AC</v>
      </c>
      <c r="DG608" s="747"/>
      <c r="DH608" s="15"/>
      <c r="DI608" s="15"/>
      <c r="DJ608" s="433"/>
      <c r="DK608" s="749" t="str" cm="1">
        <f t="array" ref="DK608">_xlfn.LET(_xlpm.a,_xlfn.XLOOKUP(1,('Number Allocation'!$C$6:$C$1483=DM608)*('Number Allocation'!$D$6:$D$1483=DN608),'Number Allocation'!$A$6:$A$1483,"..."),IF(_xlpm.a="","...",_xlpm.a))</f>
        <v>...</v>
      </c>
      <c r="DL608" s="749">
        <v>0</v>
      </c>
      <c r="DM608" s="427" t="str">
        <v>Not Declared</v>
      </c>
      <c r="DN608" s="427" t="str">
        <v>Radley AC</v>
      </c>
      <c r="DO608" s="747"/>
      <c r="DP608" s="15"/>
      <c r="DQ608" s="15"/>
      <c r="DZ608" s="15"/>
      <c r="EA608" s="15"/>
    </row>
    <row r="609" spans="1:131" s="359" customFormat="1" ht="21" customHeight="1">
      <c r="A609" s="358" t="str">
        <f t="shared" si="66"/>
        <v>Oxford City AC</v>
      </c>
      <c r="B609" s="729"/>
      <c r="C609" s="729" t="s">
        <v>321</v>
      </c>
      <c r="D609" s="729" t="str" cm="1">
        <f t="array" ref="D609">_xlfn.LET(_xlpm.x, 'Oxford City'!$AL$64:$AW$64, _xlpm.y, 'Oxford City'!$AL$70:$AW$78, _xlpm.z, 'Oxford City'!$AJ$70:$AJ$78, IF(_xlfn.XLOOKUP($C609,_xlfn.XLOOKUP(D$576,_xlpm.x,_xlpm.y,""),_xlpm.z,"Not Declared")="", "Name not recorded",  _xlfn.XLOOKUP($C609,_xlfn.XLOOKUP(D$576,_xlpm.x,_xlpm.y,""),_xlpm.z,"Not Declared")))</f>
        <v>Not Declared</v>
      </c>
      <c r="E609" s="729" t="str" cm="1">
        <f t="array" ref="E609">_xlfn.LET(_xlpm.x, 'Oxford City'!$AL$64:$AW$64, _xlpm.y, 'Oxford City'!$AL$70:$AW$78, _xlpm.z, 'Oxford City'!$AJ$70:$AJ$78, IF(_xlfn.XLOOKUP($C609,_xlfn.XLOOKUP(E$576,_xlpm.x,_xlpm.y,""),_xlpm.z,"Not Declared")="", "Name not recorded",  _xlfn.XLOOKUP($C609,_xlfn.XLOOKUP(E$576,_xlpm.x,_xlpm.y,""),_xlpm.z,"Not Declared")))</f>
        <v>Not Declared</v>
      </c>
      <c r="F609" s="732" t="str" cm="1">
        <f t="array" ref="F609">_xlfn.LET(_xlpm.x, 'Oxford City'!$AL$64:$AW$64, _xlpm.y, 'Oxford City'!$AL$70:$AW$78, _xlpm.z, 'Oxford City'!$AJ$70:$AJ$78, IF(_xlfn.XLOOKUP($C609,_xlfn.XLOOKUP(F$576,_xlpm.x,_xlpm.y,""),_xlpm.z,"Not Declared")="", "Name not recorded",  _xlfn.XLOOKUP($C609,_xlfn.XLOOKUP(F$576,_xlpm.x,_xlpm.y,""),_xlpm.z,"Not Declared")))</f>
        <v>Not Declared</v>
      </c>
      <c r="G609" s="729" t="str" cm="1">
        <f t="array" ref="G609">_xlfn.LET(_xlpm.x, 'Oxford City'!$AL$64:$AW$64, _xlpm.y, 'Oxford City'!$AL$70:$AW$78, _xlpm.z, 'Oxford City'!$AJ$70:$AJ$78, IF(_xlfn.XLOOKUP($C609,_xlfn.XLOOKUP(G$576,_xlpm.x,_xlpm.y,""),_xlpm.z,"Not Declared")="", "Name not recorded",  _xlfn.XLOOKUP($C609,_xlfn.XLOOKUP(G$576,_xlpm.x,_xlpm.y,""),_xlpm.z,"Not Declared")))</f>
        <v>Not Declared</v>
      </c>
      <c r="H609" s="729" t="str" cm="1">
        <f t="array" ref="H609">_xlfn.LET(_xlpm.x, 'Oxford City'!$AL$64:$AW$64, _xlpm.y, 'Oxford City'!$AL$70:$AW$78, _xlpm.z, 'Oxford City'!$AJ$70:$AJ$78, IF(_xlfn.XLOOKUP($C609,_xlfn.XLOOKUP(H$576,_xlpm.x,_xlpm.y,""),_xlpm.z,"Not Declared")="", "Name not recorded",  _xlfn.XLOOKUP($C609,_xlfn.XLOOKUP(H$576,_xlpm.x,_xlpm.y,""),_xlpm.z,"Not Declared")))</f>
        <v>Not Declared</v>
      </c>
      <c r="I609" s="729" t="str" cm="1">
        <f t="array" ref="I609">_xlfn.LET(_xlpm.x, 'Oxford City'!$AL$64:$AW$64, _xlpm.y, 'Oxford City'!$AL$70:$AW$78, _xlpm.z, 'Oxford City'!$AJ$70:$AJ$78, IF(_xlfn.XLOOKUP($C609,_xlfn.XLOOKUP(I$576,_xlpm.x,_xlpm.y,""),_xlpm.z,"Not Declared")="", "Name not recorded",  _xlfn.XLOOKUP($C609,_xlfn.XLOOKUP(I$576,_xlpm.x,_xlpm.y,""),_xlpm.z,"Not Declared")))</f>
        <v>Not Declared</v>
      </c>
      <c r="J609" s="729" t="str" cm="1">
        <f t="array" ref="J609">_xlfn.LET(_xlpm.x, 'Oxford City'!$AL$64:$AW$64, _xlpm.y, 'Oxford City'!$AL$70:$AW$78, _xlpm.z, 'Oxford City'!$AJ$70:$AJ$78, IF(_xlfn.XLOOKUP($C609,_xlfn.XLOOKUP(J$576,_xlpm.x,_xlpm.y,""),_xlpm.z,"Not Declared")="", "Name not recorded",  _xlfn.XLOOKUP($C609,_xlfn.XLOOKUP(J$576,_xlpm.x,_xlpm.y,""),_xlpm.z,"Not Declared")))</f>
        <v>Not Declared</v>
      </c>
      <c r="K609" s="729" t="str" cm="1">
        <f t="array" ref="K609">_xlfn.LET(_xlpm.x, 'Oxford City'!$AL$64:$AW$64, _xlpm.y, 'Oxford City'!$AL$70:$AW$78, _xlpm.z, 'Oxford City'!$AJ$70:$AJ$78, IF(_xlfn.XLOOKUP($C609,_xlfn.XLOOKUP(K$576,_xlpm.x,_xlpm.y,""),_xlpm.z,"Not Declared")="", "Name not recorded",  _xlfn.XLOOKUP($C609,_xlfn.XLOOKUP(K$576,_xlpm.x,_xlpm.y,""),_xlpm.z,"Not Declared")))</f>
        <v>Not Declared</v>
      </c>
      <c r="L609" s="729" t="str" cm="1">
        <f t="array" ref="L609">_xlfn.LET(_xlpm.x, 'Oxford City'!$AL$64:$AW$64, _xlpm.y, 'Oxford City'!$AL$70:$AW$78, _xlpm.z, 'Oxford City'!$AJ$70:$AJ$78, IF(_xlfn.XLOOKUP($C609,_xlfn.XLOOKUP(L$576,_xlpm.x,_xlpm.y,""),_xlpm.z,"Not Declared")="", "Name not recorded",  _xlfn.XLOOKUP($C609,_xlfn.XLOOKUP(L$576,_xlpm.x,_xlpm.y,""),_xlpm.z,"Not Declared")))</f>
        <v>Not Declared</v>
      </c>
      <c r="M609" s="729" t="str" cm="1">
        <f t="array" ref="M609">_xlfn.LET(_xlpm.x, 'Oxford City'!$AL$64:$AW$64, _xlpm.y, 'Oxford City'!$AL$70:$AW$78, _xlpm.z, 'Oxford City'!$AJ$70:$AJ$78, IF(_xlfn.XLOOKUP($C609,_xlfn.XLOOKUP(M$576,_xlpm.x,_xlpm.y,""),_xlpm.z,"Not Declared")="", "Name not recorded",  _xlfn.XLOOKUP($C609,_xlfn.XLOOKUP(M$576,_xlpm.x,_xlpm.y,""),_xlpm.z,"Not Declared")))</f>
        <v>Not Declared</v>
      </c>
      <c r="N609" s="729" t="str" cm="1">
        <f t="array" ref="N609">_xlfn.LET(_xlpm.x, 'Oxford City'!$AL$64:$AW$64, _xlpm.y, 'Oxford City'!$AL$70:$AW$78, _xlpm.z, 'Oxford City'!$AJ$70:$AJ$78, IF(_xlfn.XLOOKUP($C609,_xlfn.XLOOKUP(N$576,_xlpm.x,_xlpm.y,""),_xlpm.z,"Not Declared")="", "Name not recorded",  _xlfn.XLOOKUP($C609,_xlfn.XLOOKUP(N$576,_xlpm.x,_xlpm.y,""),_xlpm.z,"Not Declared")))</f>
        <v>Not Declared</v>
      </c>
      <c r="O609" s="729" t="str" cm="1">
        <f t="array" ref="O609">_xlfn.LET(_xlpm.x, 'Oxford City'!$AL$64:$AW$64, _xlpm.y, 'Oxford City'!$AL$70:$AW$78, _xlpm.z, 'Oxford City'!$AJ$70:$AJ$78, IF(_xlfn.XLOOKUP($C609,_xlfn.XLOOKUP(O$576,_xlpm.x,_xlpm.y,""),_xlpm.z,"Not Declared")="", "Name not recorded",  _xlfn.XLOOKUP($C609,_xlfn.XLOOKUP(O$576,_xlpm.x,_xlpm.y,""),_xlpm.z,"Not Declared")))</f>
        <v>Not Declared</v>
      </c>
      <c r="P609" s="3"/>
      <c r="Q609" s="3"/>
      <c r="R609" s="3"/>
      <c r="S609" s="3"/>
      <c r="T609" s="3"/>
      <c r="U609" s="3"/>
      <c r="V609" s="3"/>
      <c r="W609" s="3"/>
      <c r="X609" s="12"/>
      <c r="Y609" s="89"/>
      <c r="Z609" s="3" t="s">
        <v>320</v>
      </c>
      <c r="AA609" s="744" t="str" cm="1">
        <f t="array" ref="AA609">_xlfn.LET(_xlpm.a,_xlfn.XLOOKUP(1,('Number Allocation'!$C$6:$C$1483=AC609)*('Number Allocation'!$D$6:$D$1483=AD609),'Number Allocation'!$A$6:$A$1483,"..."),IF(_xlpm.a="","...",_xlpm.a))</f>
        <v>...</v>
      </c>
      <c r="AB609" s="432" t="e" cm="1">
        <f t="array" ref="AB609">_xlfn.LET(_xlpm.eventsort, _xlfn.XLOOKUP(AB$576,$D$743:$P$743,$D$745:$P$752), _xlpm.eventdata, _xlfn.XLOOKUP(AB$576,$D$576:$O$576,$D$577:$O$647), _xlpm.agedata, $A$577:$C$647, _xlfn.SORTBY(_xlfn._xlws.FILTER(_xlfn.CHOOSECOLS(_xlfn.HSTACK(_xlpm.agedata,_xlpm.eventdata),2,4,1),(_xlfn.CHOOSECOLS(_xlpm.agedata,3)=Z609),""),_xlpm.eventsort))</f>
        <v>#N/A</v>
      </c>
      <c r="AC609" s="422"/>
      <c r="AD609" s="422"/>
      <c r="AE609" s="436"/>
      <c r="AG609" s="365"/>
      <c r="AH609" s="3" t="s">
        <v>320</v>
      </c>
      <c r="AI609" s="744" t="str" cm="1">
        <f t="array" ref="AI609">_xlfn.LET(_xlpm.a,_xlfn.XLOOKUP(1,('Number Allocation'!$C$6:$C$1483=AK609)*('Number Allocation'!$D$6:$D$1483=AL609),'Number Allocation'!$A$6:$A$1483,"..."),IF(_xlpm.a="","...",_xlpm.a))</f>
        <v>...</v>
      </c>
      <c r="AJ609" s="432" cm="1">
        <f t="array" ref="AJ609:AL616">_xlfn.LET(_xlpm.eventsort, _xlfn.XLOOKUP(AJ$576,$D$743:$P$743,$D$745:$P$752), _xlpm.eventdata, _xlfn.XLOOKUP(AJ$576,$D$576:$O$576,$D$577:$O$647), _xlpm.agedata, $A$577:$C$647, _xlfn.SORTBY(_xlfn._xlws.FILTER(_xlfn.CHOOSECOLS(_xlfn.HSTACK(_xlpm.agedata,_xlpm.eventdata),2,4,1),(_xlfn.CHOOSECOLS(_xlpm.agedata,3)=AH609),""),_xlpm.eventsort))</f>
        <v>0</v>
      </c>
      <c r="AK609" s="422" t="str">
        <v>Not Declared</v>
      </c>
      <c r="AL609" s="422" t="str">
        <v>Witney Road Runners</v>
      </c>
      <c r="AM609" s="436"/>
      <c r="AO609" s="365"/>
      <c r="AP609" s="3" t="s">
        <v>320</v>
      </c>
      <c r="AQ609" s="744" t="str" cm="1">
        <f t="array" ref="AQ609">_xlfn.LET(_xlpm.a,_xlfn.XLOOKUP(1,('Number Allocation'!$C$6:$C$1483=AS609)*('Number Allocation'!$D$6:$D$1483=AT609),'Number Allocation'!$A$6:$A$1483,"..."),IF(_xlpm.a="","...",_xlpm.a))</f>
        <v>...</v>
      </c>
      <c r="AR609" s="432" cm="1">
        <f t="array" ref="AR609:AT616">_xlfn.LET(_xlpm.eventsort, _xlfn.XLOOKUP(AR$576,$D$743:$P$743,$D$745:$P$752), _xlpm.eventdata, _xlfn.XLOOKUP(AR$576,$D$576:$O$576,$D$577:$O$647), _xlpm.agedata, $A$577:$C$647, _xlfn.SORTBY(_xlfn._xlws.FILTER(_xlfn.CHOOSECOLS(_xlfn.HSTACK(_xlpm.agedata,_xlpm.eventdata),2,4,1),(_xlfn.CHOOSECOLS(_xlpm.agedata,3)=AP609),""),_xlpm.eventsort))</f>
        <v>0</v>
      </c>
      <c r="AS609" s="422" t="str">
        <v>Not Declared</v>
      </c>
      <c r="AT609" s="422" t="str">
        <v>White Horse Harriers</v>
      </c>
      <c r="AU609" s="436"/>
      <c r="AW609" s="365"/>
      <c r="AX609" s="3" t="s">
        <v>320</v>
      </c>
      <c r="AY609" s="744" t="str" cm="1">
        <f t="array" ref="AY609">_xlfn.LET(_xlpm.a,_xlfn.XLOOKUP(1,('Number Allocation'!$C$6:$C$1483=BA609)*('Number Allocation'!$D$6:$D$1483=BB609),'Number Allocation'!$A$6:$A$1483,"..."),IF(_xlpm.a="","...",_xlpm.a))</f>
        <v>...</v>
      </c>
      <c r="AZ609" s="432" cm="1">
        <f t="array" ref="AZ609:BB616">_xlfn.LET(_xlpm.eventsort, _xlfn.XLOOKUP(AZ$576,$D$743:$P$743,$D$745:$P$752), _xlpm.eventdata, _xlfn.XLOOKUP(AZ$576,$D$576:$O$576,$D$577:$O$647), _xlpm.agedata, $A$577:$C$647, _xlfn.SORTBY(_xlfn._xlws.FILTER(_xlfn.CHOOSECOLS(_xlfn.HSTACK(_xlpm.agedata,_xlpm.eventdata),2,4,1),(_xlfn.CHOOSECOLS(_xlpm.agedata,3)=AX609),""),_xlpm.eventsort))</f>
        <v>0</v>
      </c>
      <c r="BA609" s="422" t="str">
        <v>Not Declared</v>
      </c>
      <c r="BB609" s="422" t="str">
        <v>Bicester AC</v>
      </c>
      <c r="BC609" s="436"/>
      <c r="BE609" s="365"/>
      <c r="BF609" s="3" t="s">
        <v>320</v>
      </c>
      <c r="BG609" s="744" t="str" cm="1">
        <f t="array" ref="BG609">_xlfn.LET(_xlpm.a,_xlfn.XLOOKUP(1,('Number Allocation'!$C$6:$C$1483=BI609)*('Number Allocation'!$D$6:$D$1483=BJ609),'Number Allocation'!$A$6:$A$1483,"..."),IF(_xlpm.a="","...",_xlpm.a))</f>
        <v>...</v>
      </c>
      <c r="BH609" s="432" cm="1">
        <f t="array" ref="BH609:BJ616">_xlfn.LET(_xlpm.eventsort, _xlfn.XLOOKUP(BH$576,$D$743:$P$743,$D$745:$P$752), _xlpm.eventdata, _xlfn.XLOOKUP(BH$576,$D$576:$O$576,$D$577:$O$647), _xlpm.agedata, $A$577:$C$647, _xlfn.SORTBY(_xlfn._xlws.FILTER(_xlfn.CHOOSECOLS(_xlfn.HSTACK(_xlpm.agedata,_xlpm.eventdata),2,4,1),(_xlfn.CHOOSECOLS(_xlpm.agedata,3)=BF609),""),_xlpm.eventsort))</f>
        <v>0</v>
      </c>
      <c r="BI609" s="422" t="str">
        <v>Not Declared</v>
      </c>
      <c r="BJ609" s="422" t="str">
        <v>White Horse Harriers</v>
      </c>
      <c r="BK609" s="436"/>
      <c r="BM609" s="365"/>
      <c r="BN609" s="3" t="s">
        <v>320</v>
      </c>
      <c r="BO609" s="744" t="str" cm="1">
        <f t="array" ref="BO609">_xlfn.LET(_xlpm.a,_xlfn.XLOOKUP(1,('Number Allocation'!$C$6:$C$1483=BQ609)*('Number Allocation'!$D$6:$D$1483=BR609),'Number Allocation'!$A$6:$A$1483,"..."),IF(_xlpm.a="","...",_xlpm.a))</f>
        <v>...</v>
      </c>
      <c r="BP609" s="432" cm="1">
        <f t="array" ref="BP609:BR616">_xlfn.LET(_xlpm.eventsort, _xlfn.XLOOKUP(BP$576,$D$743:$P$743,$D$745:$P$752), _xlpm.eventdata, _xlfn.XLOOKUP(BP$576,$D$576:$O$576,$D$577:$O$647), _xlpm.agedata, $A$577:$C$647, _xlfn.SORTBY(_xlfn._xlws.FILTER(_xlfn.CHOOSECOLS(_xlfn.HSTACK(_xlpm.agedata,_xlpm.eventdata),2,4,1),(_xlfn.CHOOSECOLS(_xlpm.agedata,3)=BN609),""),_xlpm.eventsort))</f>
        <v>0</v>
      </c>
      <c r="BQ609" s="422" t="str">
        <v>Not Declared</v>
      </c>
      <c r="BR609" s="422" t="str">
        <v>White Horse Harriers</v>
      </c>
      <c r="BS609" s="488"/>
      <c r="BT609" s="15"/>
      <c r="BU609" s="537"/>
      <c r="BV609" s="3" t="s">
        <v>320</v>
      </c>
      <c r="BW609" s="744" t="str" cm="1">
        <f t="array" ref="BW609">_xlfn.LET(_xlpm.a,_xlfn.XLOOKUP(1,('Number Allocation'!$C$6:$C$1483=BY609)*('Number Allocation'!$D$6:$D$1483=BZ609),'Number Allocation'!$A$6:$A$1483,"..."),IF(_xlpm.a="","...",_xlpm.a))</f>
        <v>...</v>
      </c>
      <c r="BX609" s="432" cm="1">
        <f t="array" ref="BX609:BZ616">_xlfn.LET(_xlpm.eventsort, _xlfn.XLOOKUP(BX$576,$D$743:$P$743,$D$745:$P$752), _xlpm.eventdata, _xlfn.XLOOKUP(BX$576,$D$576:$O$576,$D$577:$O$647), _xlpm.agedata, $A$577:$C$647, _xlfn.SORTBY(_xlfn._xlws.FILTER(_xlfn.CHOOSECOLS(_xlfn.HSTACK(_xlpm.agedata,_xlpm.eventdata),2,4,1),(_xlfn.CHOOSECOLS(_xlpm.agedata,3)=BV609),""),_xlpm.eventsort))</f>
        <v>0</v>
      </c>
      <c r="BY609" s="422" t="str">
        <v>Not Declared</v>
      </c>
      <c r="BZ609" s="422" t="str">
        <v>Witney Road Runners</v>
      </c>
      <c r="CA609" s="747"/>
      <c r="CB609" s="15"/>
      <c r="CC609" s="15"/>
      <c r="CD609" s="3" t="s">
        <v>320</v>
      </c>
      <c r="CE609" s="744" t="str" cm="1">
        <f t="array" ref="CE609">_xlfn.LET(_xlpm.a,_xlfn.XLOOKUP(1,('Number Allocation'!$C$6:$C$1483=CG609)*('Number Allocation'!$D$6:$D$1483=CH609),'Number Allocation'!$A$6:$A$1483,"..."),IF(_xlpm.a="","...",_xlpm.a))</f>
        <v>...</v>
      </c>
      <c r="CF609" s="432" cm="1">
        <f t="array" ref="CF609:CH616">_xlfn.LET(_xlpm.eventsort, _xlfn.XLOOKUP(CF$576,$D$743:$P$743,$D$745:$P$752), _xlpm.eventdata, _xlfn.XLOOKUP(CF$576,$D$576:$O$576,$D$577:$O$647), _xlpm.agedata, $A$577:$C$647, _xlfn.SORTBY(_xlfn._xlws.FILTER(_xlfn.CHOOSECOLS(_xlfn.HSTACK(_xlpm.agedata,_xlpm.eventdata),2,4,1),(_xlfn.CHOOSECOLS(_xlpm.agedata,3)=CD609),""),_xlpm.eventsort))</f>
        <v>0</v>
      </c>
      <c r="CG609" s="422" t="str">
        <v>Not Declared</v>
      </c>
      <c r="CH609" s="422" t="str">
        <v>Team Kennet</v>
      </c>
      <c r="CI609" s="747"/>
      <c r="CJ609" s="15"/>
      <c r="CK609" s="15"/>
      <c r="CL609" s="3" t="s">
        <v>320</v>
      </c>
      <c r="CM609" s="744" t="str" cm="1">
        <f t="array" ref="CM609">_xlfn.LET(_xlpm.a,_xlfn.XLOOKUP(1,('Number Allocation'!$C$6:$C$1483=CO609)*('Number Allocation'!$D$6:$D$1483=CP609),'Number Allocation'!$A$6:$A$1483,"..."),IF(_xlpm.a="","...",_xlpm.a))</f>
        <v>...</v>
      </c>
      <c r="CN609" s="432" cm="1">
        <f t="array" ref="CN609:CP616">_xlfn.LET(_xlpm.eventsort, _xlfn.XLOOKUP(CN$576,$D$743:$P$743,$D$745:$P$752), _xlpm.eventdata, _xlfn.XLOOKUP(CN$576,$D$576:$O$576,$D$577:$O$647), _xlpm.agedata, $A$577:$C$647, _xlfn.SORTBY(_xlfn._xlws.FILTER(_xlfn.CHOOSECOLS(_xlfn.HSTACK(_xlpm.agedata,_xlpm.eventdata),2,4,1),(_xlfn.CHOOSECOLS(_xlpm.agedata,3)=CL609),""),_xlpm.eventsort))</f>
        <v>0</v>
      </c>
      <c r="CO609" s="422" t="str">
        <v>Not Declared</v>
      </c>
      <c r="CP609" s="422" t="str">
        <v>Radley AC</v>
      </c>
      <c r="CQ609" s="747"/>
      <c r="CR609" s="15"/>
      <c r="CS609" s="15"/>
      <c r="CT609" s="3" t="s">
        <v>320</v>
      </c>
      <c r="CU609" s="744" t="str" cm="1">
        <f t="array" ref="CU609">_xlfn.LET(_xlpm.a,_xlfn.XLOOKUP(1,('Number Allocation'!$C$6:$C$1483=CW609)*('Number Allocation'!$D$6:$D$1483=CX609),'Number Allocation'!$A$6:$A$1483,"..."),IF(_xlpm.a="","...",_xlpm.a))</f>
        <v>...</v>
      </c>
      <c r="CV609" s="432" cm="1">
        <f t="array" ref="CV609:CX616">_xlfn.LET(_xlpm.eventsort, _xlfn.XLOOKUP(CV$576,$D$743:$P$743,$D$745:$P$752), _xlpm.eventdata, _xlfn.XLOOKUP(CV$576,$D$576:$O$576,$D$577:$O$647), _xlpm.agedata, $A$577:$C$647, _xlfn.SORTBY(_xlfn._xlws.FILTER(_xlfn.CHOOSECOLS(_xlfn.HSTACK(_xlpm.agedata,_xlpm.eventdata),2,4,1),(_xlfn.CHOOSECOLS(_xlpm.agedata,3)=CT609),""),_xlpm.eventsort))</f>
        <v>0</v>
      </c>
      <c r="CW609" s="422" t="str">
        <v>Not Declared</v>
      </c>
      <c r="CX609" s="422" t="str">
        <v>White Horse Harriers</v>
      </c>
      <c r="CY609" s="747"/>
      <c r="CZ609" s="15"/>
      <c r="DA609" s="15"/>
      <c r="DB609" s="3" t="s">
        <v>320</v>
      </c>
      <c r="DC609" s="744" t="str" cm="1">
        <f t="array" ref="DC609">_xlfn.LET(_xlpm.a,_xlfn.XLOOKUP(1,('Number Allocation'!$C$6:$C$1483=DE609)*('Number Allocation'!$D$6:$D$1483=DF609),'Number Allocation'!$A$6:$A$1483,"..."),IF(_xlpm.a="","...",_xlpm.a))</f>
        <v>...</v>
      </c>
      <c r="DD609" s="432" cm="1">
        <f t="array" ref="DD609:DF616">_xlfn.LET(_xlpm.eventsort, _xlfn.XLOOKUP(DD$576,$D$743:$P$743,$D$745:$P$752), _xlpm.eventdata, _xlfn.XLOOKUP(DD$576,$D$576:$O$576,$D$577:$O$647), _xlpm.agedata, $A$577:$C$647, _xlfn.SORTBY(_xlfn._xlws.FILTER(_xlfn.CHOOSECOLS(_xlfn.HSTACK(_xlpm.agedata,_xlpm.eventdata),2,4,1),(_xlfn.CHOOSECOLS(_xlpm.agedata,3)=DB609),""),_xlpm.eventsort))</f>
        <v>0</v>
      </c>
      <c r="DE609" s="422" t="str">
        <v>Not Declared</v>
      </c>
      <c r="DF609" s="422" t="str">
        <v>Abingdon AC</v>
      </c>
      <c r="DG609" s="747"/>
      <c r="DH609" s="15"/>
      <c r="DI609" s="15"/>
      <c r="DJ609" s="3" t="s">
        <v>320</v>
      </c>
      <c r="DK609" s="744" t="str" cm="1">
        <f t="array" ref="DK609">_xlfn.LET(_xlpm.a,_xlfn.XLOOKUP(1,('Number Allocation'!$C$6:$C$1483=DM609)*('Number Allocation'!$D$6:$D$1483=DN609),'Number Allocation'!$A$6:$A$1483,"..."),IF(_xlpm.a="","...",_xlpm.a))</f>
        <v>...</v>
      </c>
      <c r="DL609" s="432" cm="1">
        <f t="array" ref="DL609:DN616">_xlfn.LET(_xlpm.eventsort, _xlfn.XLOOKUP(DL$576,$D$743:$P$743,$D$745:$P$752), _xlpm.eventdata, _xlfn.XLOOKUP(DL$576,$D$576:$O$576,$D$577:$O$647), _xlpm.agedata, $A$577:$C$647, _xlfn.SORTBY(_xlfn._xlws.FILTER(_xlfn.CHOOSECOLS(_xlfn.HSTACK(_xlpm.agedata,_xlpm.eventdata),2,4,1),(_xlfn.CHOOSECOLS(_xlpm.agedata,3)=DJ609),""),_xlpm.eventsort))</f>
        <v>0</v>
      </c>
      <c r="DM609" s="422" t="str">
        <v>Not Declared</v>
      </c>
      <c r="DN609" s="422" t="str">
        <v>Bicester AC</v>
      </c>
      <c r="DO609" s="747"/>
      <c r="DP609" s="15"/>
      <c r="DQ609" s="15"/>
      <c r="DZ609" s="15"/>
      <c r="EA609" s="15"/>
    </row>
    <row r="610" spans="1:131" s="359" customFormat="1" ht="21" customHeight="1">
      <c r="A610" s="358" t="str">
        <f t="shared" si="66"/>
        <v>Oxford City AC</v>
      </c>
      <c r="B610" s="729"/>
      <c r="C610" s="729" t="s">
        <v>322</v>
      </c>
      <c r="D610" s="729" t="str" cm="1">
        <f t="array" ref="D610">_xlfn.LET(_xlpm.x, 'Oxford City'!$AL$64:$AW$64, _xlpm.y, 'Oxford City'!$AL$70:$AW$78, _xlpm.z, 'Oxford City'!$AJ$70:$AJ$78, IF(_xlfn.XLOOKUP($C610,_xlfn.XLOOKUP(D$576,_xlpm.x,_xlpm.y,""),_xlpm.z,"Not Declared")="", "Name not recorded",  _xlfn.XLOOKUP($C610,_xlfn.XLOOKUP(D$576,_xlpm.x,_xlpm.y,""),_xlpm.z,"Not Declared")))</f>
        <v>Not Declared</v>
      </c>
      <c r="E610" s="729" t="str" cm="1">
        <f t="array" ref="E610">_xlfn.LET(_xlpm.x, 'Oxford City'!$AL$64:$AW$64, _xlpm.y, 'Oxford City'!$AL$70:$AW$78, _xlpm.z, 'Oxford City'!$AJ$70:$AJ$78, IF(_xlfn.XLOOKUP($C610,_xlfn.XLOOKUP(E$576,_xlpm.x,_xlpm.y,""),_xlpm.z,"Not Declared")="", "Name not recorded",  _xlfn.XLOOKUP($C610,_xlfn.XLOOKUP(E$576,_xlpm.x,_xlpm.y,""),_xlpm.z,"Not Declared")))</f>
        <v>Not Declared</v>
      </c>
      <c r="F610" s="732" t="str" cm="1">
        <f t="array" ref="F610">_xlfn.LET(_xlpm.x, 'Oxford City'!$AL$64:$AW$64, _xlpm.y, 'Oxford City'!$AL$70:$AW$78, _xlpm.z, 'Oxford City'!$AJ$70:$AJ$78, IF(_xlfn.XLOOKUP($C610,_xlfn.XLOOKUP(F$576,_xlpm.x,_xlpm.y,""),_xlpm.z,"Not Declared")="", "Name not recorded",  _xlfn.XLOOKUP($C610,_xlfn.XLOOKUP(F$576,_xlpm.x,_xlpm.y,""),_xlpm.z,"Not Declared")))</f>
        <v>Not Declared</v>
      </c>
      <c r="G610" s="729" t="str" cm="1">
        <f t="array" ref="G610">_xlfn.LET(_xlpm.x, 'Oxford City'!$AL$64:$AW$64, _xlpm.y, 'Oxford City'!$AL$70:$AW$78, _xlpm.z, 'Oxford City'!$AJ$70:$AJ$78, IF(_xlfn.XLOOKUP($C610,_xlfn.XLOOKUP(G$576,_xlpm.x,_xlpm.y,""),_xlpm.z,"Not Declared")="", "Name not recorded",  _xlfn.XLOOKUP($C610,_xlfn.XLOOKUP(G$576,_xlpm.x,_xlpm.y,""),_xlpm.z,"Not Declared")))</f>
        <v>Not Declared</v>
      </c>
      <c r="H610" s="729" t="str" cm="1">
        <f t="array" ref="H610">_xlfn.LET(_xlpm.x, 'Oxford City'!$AL$64:$AW$64, _xlpm.y, 'Oxford City'!$AL$70:$AW$78, _xlpm.z, 'Oxford City'!$AJ$70:$AJ$78, IF(_xlfn.XLOOKUP($C610,_xlfn.XLOOKUP(H$576,_xlpm.x,_xlpm.y,""),_xlpm.z,"Not Declared")="", "Name not recorded",  _xlfn.XLOOKUP($C610,_xlfn.XLOOKUP(H$576,_xlpm.x,_xlpm.y,""),_xlpm.z,"Not Declared")))</f>
        <v>Not Declared</v>
      </c>
      <c r="I610" s="729" t="str" cm="1">
        <f t="array" ref="I610">_xlfn.LET(_xlpm.x, 'Oxford City'!$AL$64:$AW$64, _xlpm.y, 'Oxford City'!$AL$70:$AW$78, _xlpm.z, 'Oxford City'!$AJ$70:$AJ$78, IF(_xlfn.XLOOKUP($C610,_xlfn.XLOOKUP(I$576,_xlpm.x,_xlpm.y,""),_xlpm.z,"Not Declared")="", "Name not recorded",  _xlfn.XLOOKUP($C610,_xlfn.XLOOKUP(I$576,_xlpm.x,_xlpm.y,""),_xlpm.z,"Not Declared")))</f>
        <v>Not Declared</v>
      </c>
      <c r="J610" s="729" t="str" cm="1">
        <f t="array" ref="J610">_xlfn.LET(_xlpm.x, 'Oxford City'!$AL$64:$AW$64, _xlpm.y, 'Oxford City'!$AL$70:$AW$78, _xlpm.z, 'Oxford City'!$AJ$70:$AJ$78, IF(_xlfn.XLOOKUP($C610,_xlfn.XLOOKUP(J$576,_xlpm.x,_xlpm.y,""),_xlpm.z,"Not Declared")="", "Name not recorded",  _xlfn.XLOOKUP($C610,_xlfn.XLOOKUP(J$576,_xlpm.x,_xlpm.y,""),_xlpm.z,"Not Declared")))</f>
        <v>Not Declared</v>
      </c>
      <c r="K610" s="729" t="str" cm="1">
        <f t="array" ref="K610">_xlfn.LET(_xlpm.x, 'Oxford City'!$AL$64:$AW$64, _xlpm.y, 'Oxford City'!$AL$70:$AW$78, _xlpm.z, 'Oxford City'!$AJ$70:$AJ$78, IF(_xlfn.XLOOKUP($C610,_xlfn.XLOOKUP(K$576,_xlpm.x,_xlpm.y,""),_xlpm.z,"Not Declared")="", "Name not recorded",  _xlfn.XLOOKUP($C610,_xlfn.XLOOKUP(K$576,_xlpm.x,_xlpm.y,""),_xlpm.z,"Not Declared")))</f>
        <v>Not Declared</v>
      </c>
      <c r="L610" s="729" t="str" cm="1">
        <f t="array" ref="L610">_xlfn.LET(_xlpm.x, 'Oxford City'!$AL$64:$AW$64, _xlpm.y, 'Oxford City'!$AL$70:$AW$78, _xlpm.z, 'Oxford City'!$AJ$70:$AJ$78, IF(_xlfn.XLOOKUP($C610,_xlfn.XLOOKUP(L$576,_xlpm.x,_xlpm.y,""),_xlpm.z,"Not Declared")="", "Name not recorded",  _xlfn.XLOOKUP($C610,_xlfn.XLOOKUP(L$576,_xlpm.x,_xlpm.y,""),_xlpm.z,"Not Declared")))</f>
        <v>Not Declared</v>
      </c>
      <c r="M610" s="729" t="str" cm="1">
        <f t="array" ref="M610">_xlfn.LET(_xlpm.x, 'Oxford City'!$AL$64:$AW$64, _xlpm.y, 'Oxford City'!$AL$70:$AW$78, _xlpm.z, 'Oxford City'!$AJ$70:$AJ$78, IF(_xlfn.XLOOKUP($C610,_xlfn.XLOOKUP(M$576,_xlpm.x,_xlpm.y,""),_xlpm.z,"Not Declared")="", "Name not recorded",  _xlfn.XLOOKUP($C610,_xlfn.XLOOKUP(M$576,_xlpm.x,_xlpm.y,""),_xlpm.z,"Not Declared")))</f>
        <v>Not Declared</v>
      </c>
      <c r="N610" s="729" t="str" cm="1">
        <f t="array" ref="N610">_xlfn.LET(_xlpm.x, 'Oxford City'!$AL$64:$AW$64, _xlpm.y, 'Oxford City'!$AL$70:$AW$78, _xlpm.z, 'Oxford City'!$AJ$70:$AJ$78, IF(_xlfn.XLOOKUP($C610,_xlfn.XLOOKUP(N$576,_xlpm.x,_xlpm.y,""),_xlpm.z,"Not Declared")="", "Name not recorded",  _xlfn.XLOOKUP($C610,_xlfn.XLOOKUP(N$576,_xlpm.x,_xlpm.y,""),_xlpm.z,"Not Declared")))</f>
        <v>Not Declared</v>
      </c>
      <c r="O610" s="729" t="str" cm="1">
        <f t="array" ref="O610">_xlfn.LET(_xlpm.x, 'Oxford City'!$AL$64:$AW$64, _xlpm.y, 'Oxford City'!$AL$70:$AW$78, _xlpm.z, 'Oxford City'!$AJ$70:$AJ$78, IF(_xlfn.XLOOKUP($C610,_xlfn.XLOOKUP(O$576,_xlpm.x,_xlpm.y,""),_xlpm.z,"Not Declared")="", "Name not recorded",  _xlfn.XLOOKUP($C610,_xlfn.XLOOKUP(O$576,_xlpm.x,_xlpm.y,""),_xlpm.z,"Not Declared")))</f>
        <v>Not Declared</v>
      </c>
      <c r="P610" s="15"/>
      <c r="Q610" s="15"/>
      <c r="R610" s="15"/>
      <c r="S610" s="15"/>
      <c r="T610" s="3"/>
      <c r="U610" s="3"/>
      <c r="V610" s="3"/>
      <c r="W610" s="3"/>
      <c r="X610" s="15"/>
      <c r="Z610" s="433"/>
      <c r="AA610" s="747" t="str" cm="1">
        <f t="array" ref="AA610">_xlfn.LET(_xlpm.a,_xlfn.XLOOKUP(1,('Number Allocation'!$C$6:$C$1483=AC610)*('Number Allocation'!$D$6:$D$1483=AD610),'Number Allocation'!$A$6:$A$1483,"..."),IF(_xlpm.a="","...",_xlpm.a))</f>
        <v>...</v>
      </c>
      <c r="AB610" s="747"/>
      <c r="AC610" s="12"/>
      <c r="AD610" s="12"/>
      <c r="AE610" s="436"/>
      <c r="AG610" s="365"/>
      <c r="AH610" s="433"/>
      <c r="AI610" s="747" t="str" cm="1">
        <f t="array" ref="AI610">_xlfn.LET(_xlpm.a,_xlfn.XLOOKUP(1,('Number Allocation'!$C$6:$C$1483=AK610)*('Number Allocation'!$D$6:$D$1483=AL610),'Number Allocation'!$A$6:$A$1483,"..."),IF(_xlpm.a="","...",_xlpm.a))</f>
        <v>...</v>
      </c>
      <c r="AJ610" s="747">
        <v>0</v>
      </c>
      <c r="AK610" s="12" t="str">
        <v>Not Declared</v>
      </c>
      <c r="AL610" s="12" t="str">
        <v>Banbury Harriers AC</v>
      </c>
      <c r="AM610" s="436"/>
      <c r="AO610" s="365"/>
      <c r="AP610" s="433"/>
      <c r="AQ610" s="747" t="str" cm="1">
        <f t="array" ref="AQ610">_xlfn.LET(_xlpm.a,_xlfn.XLOOKUP(1,('Number Allocation'!$C$6:$C$1483=AS610)*('Number Allocation'!$D$6:$D$1483=AT610),'Number Allocation'!$A$6:$A$1483,"..."),IF(_xlpm.a="","...",_xlpm.a))</f>
        <v>...</v>
      </c>
      <c r="AR610" s="747">
        <v>0</v>
      </c>
      <c r="AS610" s="12" t="str">
        <v>Not Declared</v>
      </c>
      <c r="AT610" s="12" t="str">
        <v>Banbury Harriers AC</v>
      </c>
      <c r="AU610" s="436"/>
      <c r="AW610" s="365"/>
      <c r="AX610" s="433"/>
      <c r="AY610" s="747" t="str" cm="1">
        <f t="array" ref="AY610">_xlfn.LET(_xlpm.a,_xlfn.XLOOKUP(1,('Number Allocation'!$C$6:$C$1483=BA610)*('Number Allocation'!$D$6:$D$1483=BB610),'Number Allocation'!$A$6:$A$1483,"..."),IF(_xlpm.a="","...",_xlpm.a))</f>
        <v>...</v>
      </c>
      <c r="AZ610" s="747">
        <v>0</v>
      </c>
      <c r="BA610" s="12" t="str">
        <v>Not Declared</v>
      </c>
      <c r="BB610" s="12" t="str">
        <v>White Horse Harriers</v>
      </c>
      <c r="BC610" s="436"/>
      <c r="BE610" s="365"/>
      <c r="BF610" s="433"/>
      <c r="BG610" s="747" t="str" cm="1">
        <f t="array" ref="BG610">_xlfn.LET(_xlpm.a,_xlfn.XLOOKUP(1,('Number Allocation'!$C$6:$C$1483=BI610)*('Number Allocation'!$D$6:$D$1483=BJ610),'Number Allocation'!$A$6:$A$1483,"..."),IF(_xlpm.a="","...",_xlpm.a))</f>
        <v>...</v>
      </c>
      <c r="BH610" s="747">
        <v>0</v>
      </c>
      <c r="BI610" s="12" t="str">
        <v>Not Declared</v>
      </c>
      <c r="BJ610" s="12" t="str">
        <v>Team Kennet</v>
      </c>
      <c r="BK610" s="436"/>
      <c r="BM610" s="365"/>
      <c r="BN610" s="433"/>
      <c r="BO610" s="747" t="str" cm="1">
        <f t="array" ref="BO610">_xlfn.LET(_xlpm.a,_xlfn.XLOOKUP(1,('Number Allocation'!$C$6:$C$1483=BQ610)*('Number Allocation'!$D$6:$D$1483=BR610),'Number Allocation'!$A$6:$A$1483,"..."),IF(_xlpm.a="","...",_xlpm.a))</f>
        <v>...</v>
      </c>
      <c r="BP610" s="747">
        <v>0</v>
      </c>
      <c r="BQ610" s="12" t="str">
        <v>Not Declared</v>
      </c>
      <c r="BR610" s="12" t="str">
        <v>Witney Road Runners</v>
      </c>
      <c r="BS610" s="488"/>
      <c r="BT610" s="15"/>
      <c r="BU610" s="537"/>
      <c r="BV610" s="433"/>
      <c r="BW610" s="747" t="str" cm="1">
        <f t="array" ref="BW610">_xlfn.LET(_xlpm.a,_xlfn.XLOOKUP(1,('Number Allocation'!$C$6:$C$1483=BY610)*('Number Allocation'!$D$6:$D$1483=BZ610),'Number Allocation'!$A$6:$A$1483,"..."),IF(_xlpm.a="","...",_xlpm.a))</f>
        <v>...</v>
      </c>
      <c r="BX610" s="747">
        <v>0</v>
      </c>
      <c r="BY610" s="12" t="str">
        <v>Not Declared</v>
      </c>
      <c r="BZ610" s="12" t="str">
        <v>Team Kennet</v>
      </c>
      <c r="CA610" s="747"/>
      <c r="CB610" s="12"/>
      <c r="CC610" s="15"/>
      <c r="CD610" s="433"/>
      <c r="CE610" s="747" t="str" cm="1">
        <f t="array" ref="CE610">_xlfn.LET(_xlpm.a,_xlfn.XLOOKUP(1,('Number Allocation'!$C$6:$C$1483=CG610)*('Number Allocation'!$D$6:$D$1483=CH610),'Number Allocation'!$A$6:$A$1483,"..."),IF(_xlpm.a="","...",_xlpm.a))</f>
        <v>...</v>
      </c>
      <c r="CF610" s="747">
        <v>0</v>
      </c>
      <c r="CG610" s="12" t="str">
        <v>Not Declared</v>
      </c>
      <c r="CH610" s="12" t="str">
        <v>Radley AC</v>
      </c>
      <c r="CI610" s="747"/>
      <c r="CJ610" s="12"/>
      <c r="CK610" s="15"/>
      <c r="CL610" s="433"/>
      <c r="CM610" s="747" t="str" cm="1">
        <f t="array" ref="CM610">_xlfn.LET(_xlpm.a,_xlfn.XLOOKUP(1,('Number Allocation'!$C$6:$C$1483=CO610)*('Number Allocation'!$D$6:$D$1483=CP610),'Number Allocation'!$A$6:$A$1483,"..."),IF(_xlpm.a="","...",_xlpm.a))</f>
        <v>...</v>
      </c>
      <c r="CN610" s="747">
        <v>0</v>
      </c>
      <c r="CO610" s="12" t="str">
        <v>Not Declared</v>
      </c>
      <c r="CP610" s="12" t="str">
        <v>Bicester AC</v>
      </c>
      <c r="CQ610" s="747"/>
      <c r="CR610" s="12"/>
      <c r="CS610" s="15"/>
      <c r="CT610" s="433"/>
      <c r="CU610" s="747" t="str" cm="1">
        <f t="array" ref="CU610">_xlfn.LET(_xlpm.a,_xlfn.XLOOKUP(1,('Number Allocation'!$C$6:$C$1483=CW610)*('Number Allocation'!$D$6:$D$1483=CX610),'Number Allocation'!$A$6:$A$1483,"..."),IF(_xlpm.a="","...",_xlpm.a))</f>
        <v>...</v>
      </c>
      <c r="CV610" s="747">
        <v>0</v>
      </c>
      <c r="CW610" s="12" t="str">
        <v>Not Declared</v>
      </c>
      <c r="CX610" s="12" t="str">
        <v>Bicester AC</v>
      </c>
      <c r="CY610" s="747"/>
      <c r="CZ610" s="12"/>
      <c r="DA610" s="15"/>
      <c r="DB610" s="433"/>
      <c r="DC610" s="747" t="str" cm="1">
        <f t="array" ref="DC610">_xlfn.LET(_xlpm.a,_xlfn.XLOOKUP(1,('Number Allocation'!$C$6:$C$1483=DE610)*('Number Allocation'!$D$6:$D$1483=DF610),'Number Allocation'!$A$6:$A$1483,"..."),IF(_xlpm.a="","...",_xlpm.a))</f>
        <v>...</v>
      </c>
      <c r="DD610" s="747">
        <v>0</v>
      </c>
      <c r="DE610" s="12" t="str">
        <v>Not Declared</v>
      </c>
      <c r="DF610" s="12" t="str">
        <v>Team Kennet</v>
      </c>
      <c r="DG610" s="747"/>
      <c r="DH610" s="12"/>
      <c r="DI610" s="15"/>
      <c r="DJ610" s="433"/>
      <c r="DK610" s="747" t="str" cm="1">
        <f t="array" ref="DK610">_xlfn.LET(_xlpm.a,_xlfn.XLOOKUP(1,('Number Allocation'!$C$6:$C$1483=DM610)*('Number Allocation'!$D$6:$D$1483=DN610),'Number Allocation'!$A$6:$A$1483,"..."),IF(_xlpm.a="","...",_xlpm.a))</f>
        <v>...</v>
      </c>
      <c r="DL610" s="747">
        <v>0</v>
      </c>
      <c r="DM610" s="12" t="str">
        <v>Not Declared</v>
      </c>
      <c r="DN610" s="12" t="str">
        <v>Abingdon AC</v>
      </c>
      <c r="DO610" s="747"/>
      <c r="DP610" s="12"/>
      <c r="DQ610" s="15"/>
      <c r="DZ610" s="15"/>
      <c r="EA610" s="15"/>
    </row>
    <row r="611" spans="1:131" s="359" customFormat="1" ht="21" customHeight="1">
      <c r="A611" s="358" t="str">
        <f t="shared" si="66"/>
        <v>Oxford City AC</v>
      </c>
      <c r="B611" s="729"/>
      <c r="C611" s="729" t="s">
        <v>323</v>
      </c>
      <c r="D611" s="729" t="str" cm="1">
        <f t="array" ref="D611">_xlfn.LET(_xlpm.x, 'Oxford City'!$AL$64:$AW$64, _xlpm.y, 'Oxford City'!$AL$70:$AW$78, _xlpm.z, 'Oxford City'!$AJ$70:$AJ$78, IF(_xlfn.XLOOKUP($C611,_xlfn.XLOOKUP(D$576,_xlpm.x,_xlpm.y,""),_xlpm.z,"Not Declared")="", "Name not recorded",  _xlfn.XLOOKUP($C611,_xlfn.XLOOKUP(D$576,_xlpm.x,_xlpm.y,""),_xlpm.z,"Not Declared")))</f>
        <v>Not Declared</v>
      </c>
      <c r="E611" s="729" t="str" cm="1">
        <f t="array" ref="E611">_xlfn.LET(_xlpm.x, 'Oxford City'!$AL$64:$AW$64, _xlpm.y, 'Oxford City'!$AL$70:$AW$78, _xlpm.z, 'Oxford City'!$AJ$70:$AJ$78, IF(_xlfn.XLOOKUP($C611,_xlfn.XLOOKUP(E$576,_xlpm.x,_xlpm.y,""),_xlpm.z,"Not Declared")="", "Name not recorded",  _xlfn.XLOOKUP($C611,_xlfn.XLOOKUP(E$576,_xlpm.x,_xlpm.y,""),_xlpm.z,"Not Declared")))</f>
        <v>Not Declared</v>
      </c>
      <c r="F611" s="732" t="str" cm="1">
        <f t="array" ref="F611">_xlfn.LET(_xlpm.x, 'Oxford City'!$AL$64:$AW$64, _xlpm.y, 'Oxford City'!$AL$70:$AW$78, _xlpm.z, 'Oxford City'!$AJ$70:$AJ$78, IF(_xlfn.XLOOKUP($C611,_xlfn.XLOOKUP(F$576,_xlpm.x,_xlpm.y,""),_xlpm.z,"Not Declared")="", "Name not recorded",  _xlfn.XLOOKUP($C611,_xlfn.XLOOKUP(F$576,_xlpm.x,_xlpm.y,""),_xlpm.z,"Not Declared")))</f>
        <v>Not Declared</v>
      </c>
      <c r="G611" s="729" t="str" cm="1">
        <f t="array" ref="G611">_xlfn.LET(_xlpm.x, 'Oxford City'!$AL$64:$AW$64, _xlpm.y, 'Oxford City'!$AL$70:$AW$78, _xlpm.z, 'Oxford City'!$AJ$70:$AJ$78, IF(_xlfn.XLOOKUP($C611,_xlfn.XLOOKUP(G$576,_xlpm.x,_xlpm.y,""),_xlpm.z,"Not Declared")="", "Name not recorded",  _xlfn.XLOOKUP($C611,_xlfn.XLOOKUP(G$576,_xlpm.x,_xlpm.y,""),_xlpm.z,"Not Declared")))</f>
        <v>Not Declared</v>
      </c>
      <c r="H611" s="729" t="str" cm="1">
        <f t="array" ref="H611">_xlfn.LET(_xlpm.x, 'Oxford City'!$AL$64:$AW$64, _xlpm.y, 'Oxford City'!$AL$70:$AW$78, _xlpm.z, 'Oxford City'!$AJ$70:$AJ$78, IF(_xlfn.XLOOKUP($C611,_xlfn.XLOOKUP(H$576,_xlpm.x,_xlpm.y,""),_xlpm.z,"Not Declared")="", "Name not recorded",  _xlfn.XLOOKUP($C611,_xlfn.XLOOKUP(H$576,_xlpm.x,_xlpm.y,""),_xlpm.z,"Not Declared")))</f>
        <v>Not Declared</v>
      </c>
      <c r="I611" s="729" t="str" cm="1">
        <f t="array" ref="I611">_xlfn.LET(_xlpm.x, 'Oxford City'!$AL$64:$AW$64, _xlpm.y, 'Oxford City'!$AL$70:$AW$78, _xlpm.z, 'Oxford City'!$AJ$70:$AJ$78, IF(_xlfn.XLOOKUP($C611,_xlfn.XLOOKUP(I$576,_xlpm.x,_xlpm.y,""),_xlpm.z,"Not Declared")="", "Name not recorded",  _xlfn.XLOOKUP($C611,_xlfn.XLOOKUP(I$576,_xlpm.x,_xlpm.y,""),_xlpm.z,"Not Declared")))</f>
        <v>Not Declared</v>
      </c>
      <c r="J611" s="729" t="str" cm="1">
        <f t="array" ref="J611">_xlfn.LET(_xlpm.x, 'Oxford City'!$AL$64:$AW$64, _xlpm.y, 'Oxford City'!$AL$70:$AW$78, _xlpm.z, 'Oxford City'!$AJ$70:$AJ$78, IF(_xlfn.XLOOKUP($C611,_xlfn.XLOOKUP(J$576,_xlpm.x,_xlpm.y,""),_xlpm.z,"Not Declared")="", "Name not recorded",  _xlfn.XLOOKUP($C611,_xlfn.XLOOKUP(J$576,_xlpm.x,_xlpm.y,""),_xlpm.z,"Not Declared")))</f>
        <v>Not Declared</v>
      </c>
      <c r="K611" s="729" t="str" cm="1">
        <f t="array" ref="K611">_xlfn.LET(_xlpm.x, 'Oxford City'!$AL$64:$AW$64, _xlpm.y, 'Oxford City'!$AL$70:$AW$78, _xlpm.z, 'Oxford City'!$AJ$70:$AJ$78, IF(_xlfn.XLOOKUP($C611,_xlfn.XLOOKUP(K$576,_xlpm.x,_xlpm.y,""),_xlpm.z,"Not Declared")="", "Name not recorded",  _xlfn.XLOOKUP($C611,_xlfn.XLOOKUP(K$576,_xlpm.x,_xlpm.y,""),_xlpm.z,"Not Declared")))</f>
        <v>Not Declared</v>
      </c>
      <c r="L611" s="729" t="str" cm="1">
        <f t="array" ref="L611">_xlfn.LET(_xlpm.x, 'Oxford City'!$AL$64:$AW$64, _xlpm.y, 'Oxford City'!$AL$70:$AW$78, _xlpm.z, 'Oxford City'!$AJ$70:$AJ$78, IF(_xlfn.XLOOKUP($C611,_xlfn.XLOOKUP(L$576,_xlpm.x,_xlpm.y,""),_xlpm.z,"Not Declared")="", "Name not recorded",  _xlfn.XLOOKUP($C611,_xlfn.XLOOKUP(L$576,_xlpm.x,_xlpm.y,""),_xlpm.z,"Not Declared")))</f>
        <v>Not Declared</v>
      </c>
      <c r="M611" s="729" t="str" cm="1">
        <f t="array" ref="M611">_xlfn.LET(_xlpm.x, 'Oxford City'!$AL$64:$AW$64, _xlpm.y, 'Oxford City'!$AL$70:$AW$78, _xlpm.z, 'Oxford City'!$AJ$70:$AJ$78, IF(_xlfn.XLOOKUP($C611,_xlfn.XLOOKUP(M$576,_xlpm.x,_xlpm.y,""),_xlpm.z,"Not Declared")="", "Name not recorded",  _xlfn.XLOOKUP($C611,_xlfn.XLOOKUP(M$576,_xlpm.x,_xlpm.y,""),_xlpm.z,"Not Declared")))</f>
        <v>Not Declared</v>
      </c>
      <c r="N611" s="729" t="str" cm="1">
        <f t="array" ref="N611">_xlfn.LET(_xlpm.x, 'Oxford City'!$AL$64:$AW$64, _xlpm.y, 'Oxford City'!$AL$70:$AW$78, _xlpm.z, 'Oxford City'!$AJ$70:$AJ$78, IF(_xlfn.XLOOKUP($C611,_xlfn.XLOOKUP(N$576,_xlpm.x,_xlpm.y,""),_xlpm.z,"Not Declared")="", "Name not recorded",  _xlfn.XLOOKUP($C611,_xlfn.XLOOKUP(N$576,_xlpm.x,_xlpm.y,""),_xlpm.z,"Not Declared")))</f>
        <v>Not Declared</v>
      </c>
      <c r="O611" s="729" t="str" cm="1">
        <f t="array" ref="O611">_xlfn.LET(_xlpm.x, 'Oxford City'!$AL$64:$AW$64, _xlpm.y, 'Oxford City'!$AL$70:$AW$78, _xlpm.z, 'Oxford City'!$AJ$70:$AJ$78, IF(_xlfn.XLOOKUP($C611,_xlfn.XLOOKUP(O$576,_xlpm.x,_xlpm.y,""),_xlpm.z,"Not Declared")="", "Name not recorded",  _xlfn.XLOOKUP($C611,_xlfn.XLOOKUP(O$576,_xlpm.x,_xlpm.y,""),_xlpm.z,"Not Declared")))</f>
        <v>Not Declared</v>
      </c>
      <c r="P611" s="15"/>
      <c r="Q611" s="15"/>
      <c r="R611" s="15"/>
      <c r="S611" s="15"/>
      <c r="T611" s="3"/>
      <c r="U611" s="3"/>
      <c r="V611" s="3"/>
      <c r="W611" s="3"/>
      <c r="X611" s="15"/>
      <c r="Z611" s="433"/>
      <c r="AA611" s="747" t="str" cm="1">
        <f t="array" ref="AA611">_xlfn.LET(_xlpm.a,_xlfn.XLOOKUP(1,('Number Allocation'!$C$6:$C$1483=AC611)*('Number Allocation'!$D$6:$D$1483=AD611),'Number Allocation'!$A$6:$A$1483,"..."),IF(_xlpm.a="","...",_xlpm.a))</f>
        <v>...</v>
      </c>
      <c r="AB611" s="747"/>
      <c r="AC611" s="12"/>
      <c r="AD611" s="12"/>
      <c r="AE611" s="436"/>
      <c r="AG611" s="365"/>
      <c r="AH611" s="433"/>
      <c r="AI611" s="747" t="str" cm="1">
        <f t="array" ref="AI611">_xlfn.LET(_xlpm.a,_xlfn.XLOOKUP(1,('Number Allocation'!$C$6:$C$1483=AK611)*('Number Allocation'!$D$6:$D$1483=AL611),'Number Allocation'!$A$6:$A$1483,"..."),IF(_xlpm.a="","...",_xlpm.a))</f>
        <v>...</v>
      </c>
      <c r="AJ611" s="747">
        <v>0</v>
      </c>
      <c r="AK611" s="12" t="str">
        <v>Not Declared</v>
      </c>
      <c r="AL611" s="12" t="str">
        <v>Radley AC</v>
      </c>
      <c r="AM611" s="436"/>
      <c r="AO611" s="365"/>
      <c r="AP611" s="433"/>
      <c r="AQ611" s="747" t="str" cm="1">
        <f t="array" ref="AQ611">_xlfn.LET(_xlpm.a,_xlfn.XLOOKUP(1,('Number Allocation'!$C$6:$C$1483=AS611)*('Number Allocation'!$D$6:$D$1483=AT611),'Number Allocation'!$A$6:$A$1483,"..."),IF(_xlpm.a="","...",_xlpm.a))</f>
        <v>...</v>
      </c>
      <c r="AR611" s="747">
        <v>0</v>
      </c>
      <c r="AS611" s="12" t="str">
        <v>Not Declared</v>
      </c>
      <c r="AT611" s="12" t="str">
        <v>Witney Road Runners</v>
      </c>
      <c r="AU611" s="436"/>
      <c r="AW611" s="365"/>
      <c r="AX611" s="433"/>
      <c r="AY611" s="747" t="str" cm="1">
        <f t="array" ref="AY611">_xlfn.LET(_xlpm.a,_xlfn.XLOOKUP(1,('Number Allocation'!$C$6:$C$1483=BA611)*('Number Allocation'!$D$6:$D$1483=BB611),'Number Allocation'!$A$6:$A$1483,"..."),IF(_xlpm.a="","...",_xlpm.a))</f>
        <v>...</v>
      </c>
      <c r="AZ611" s="747">
        <v>0</v>
      </c>
      <c r="BA611" s="12" t="str">
        <v>Not Declared</v>
      </c>
      <c r="BB611" s="12" t="str">
        <v>Witney Road Runners</v>
      </c>
      <c r="BC611" s="436"/>
      <c r="BE611" s="365"/>
      <c r="BF611" s="433"/>
      <c r="BG611" s="747" t="str" cm="1">
        <f t="array" ref="BG611">_xlfn.LET(_xlpm.a,_xlfn.XLOOKUP(1,('Number Allocation'!$C$6:$C$1483=BI611)*('Number Allocation'!$D$6:$D$1483=BJ611),'Number Allocation'!$A$6:$A$1483,"..."),IF(_xlpm.a="","...",_xlpm.a))</f>
        <v>...</v>
      </c>
      <c r="BH611" s="747">
        <v>0</v>
      </c>
      <c r="BI611" s="12" t="str">
        <v>Not Declared</v>
      </c>
      <c r="BJ611" s="12" t="str">
        <v>Witney Road Runners</v>
      </c>
      <c r="BK611" s="436"/>
      <c r="BM611" s="365"/>
      <c r="BN611" s="433"/>
      <c r="BO611" s="747" t="str" cm="1">
        <f t="array" ref="BO611">_xlfn.LET(_xlpm.a,_xlfn.XLOOKUP(1,('Number Allocation'!$C$6:$C$1483=BQ611)*('Number Allocation'!$D$6:$D$1483=BR611),'Number Allocation'!$A$6:$A$1483,"..."),IF(_xlpm.a="","...",_xlpm.a))</f>
        <v>...</v>
      </c>
      <c r="BP611" s="747">
        <v>0</v>
      </c>
      <c r="BQ611" s="12" t="str">
        <v>Not Declared</v>
      </c>
      <c r="BR611" s="12" t="str">
        <v>Abingdon AC</v>
      </c>
      <c r="BS611" s="488"/>
      <c r="BT611" s="15"/>
      <c r="BU611" s="537"/>
      <c r="BV611" s="433"/>
      <c r="BW611" s="747" t="str" cm="1">
        <f t="array" ref="BW611">_xlfn.LET(_xlpm.a,_xlfn.XLOOKUP(1,('Number Allocation'!$C$6:$C$1483=BY611)*('Number Allocation'!$D$6:$D$1483=BZ611),'Number Allocation'!$A$6:$A$1483,"..."),IF(_xlpm.a="","...",_xlpm.a))</f>
        <v>...</v>
      </c>
      <c r="BX611" s="747">
        <v>0</v>
      </c>
      <c r="BY611" s="12" t="str">
        <v>Not Declared</v>
      </c>
      <c r="BZ611" s="12" t="str">
        <v>Oxford City AC</v>
      </c>
      <c r="CA611" s="747"/>
      <c r="CB611" s="12"/>
      <c r="CC611" s="15"/>
      <c r="CD611" s="433"/>
      <c r="CE611" s="747" t="str" cm="1">
        <f t="array" ref="CE611">_xlfn.LET(_xlpm.a,_xlfn.XLOOKUP(1,('Number Allocation'!$C$6:$C$1483=CG611)*('Number Allocation'!$D$6:$D$1483=CH611),'Number Allocation'!$A$6:$A$1483,"..."),IF(_xlpm.a="","...",_xlpm.a))</f>
        <v>...</v>
      </c>
      <c r="CF611" s="747">
        <v>0</v>
      </c>
      <c r="CG611" s="12" t="str">
        <v>Not Declared</v>
      </c>
      <c r="CH611" s="12" t="str">
        <v>Banbury Harriers AC</v>
      </c>
      <c r="CI611" s="747"/>
      <c r="CJ611" s="12"/>
      <c r="CK611" s="15"/>
      <c r="CL611" s="433"/>
      <c r="CM611" s="747" t="str" cm="1">
        <f t="array" ref="CM611">_xlfn.LET(_xlpm.a,_xlfn.XLOOKUP(1,('Number Allocation'!$C$6:$C$1483=CO611)*('Number Allocation'!$D$6:$D$1483=CP611),'Number Allocation'!$A$6:$A$1483,"..."),IF(_xlpm.a="","...",_xlpm.a))</f>
        <v>...</v>
      </c>
      <c r="CN611" s="747">
        <v>0</v>
      </c>
      <c r="CO611" s="12" t="str">
        <v>Not Declared</v>
      </c>
      <c r="CP611" s="12" t="str">
        <v>Abingdon AC</v>
      </c>
      <c r="CQ611" s="747"/>
      <c r="CR611" s="12"/>
      <c r="CS611" s="15"/>
      <c r="CT611" s="433"/>
      <c r="CU611" s="747" t="str" cm="1">
        <f t="array" ref="CU611">_xlfn.LET(_xlpm.a,_xlfn.XLOOKUP(1,('Number Allocation'!$C$6:$C$1483=CW611)*('Number Allocation'!$D$6:$D$1483=CX611),'Number Allocation'!$A$6:$A$1483,"..."),IF(_xlpm.a="","...",_xlpm.a))</f>
        <v>...</v>
      </c>
      <c r="CV611" s="747">
        <v>0</v>
      </c>
      <c r="CW611" s="12" t="str">
        <v>Not Declared</v>
      </c>
      <c r="CX611" s="12" t="str">
        <v>Abingdon AC</v>
      </c>
      <c r="CY611" s="747"/>
      <c r="CZ611" s="12"/>
      <c r="DA611" s="15"/>
      <c r="DB611" s="433"/>
      <c r="DC611" s="747" t="str" cm="1">
        <f t="array" ref="DC611">_xlfn.LET(_xlpm.a,_xlfn.XLOOKUP(1,('Number Allocation'!$C$6:$C$1483=DE611)*('Number Allocation'!$D$6:$D$1483=DF611),'Number Allocation'!$A$6:$A$1483,"..."),IF(_xlpm.a="","...",_xlpm.a))</f>
        <v>...</v>
      </c>
      <c r="DD611" s="747">
        <v>0</v>
      </c>
      <c r="DE611" s="12" t="str">
        <v>Not Declared</v>
      </c>
      <c r="DF611" s="12" t="str">
        <v>Oxford City AC</v>
      </c>
      <c r="DG611" s="747"/>
      <c r="DH611" s="12"/>
      <c r="DI611" s="15"/>
      <c r="DJ611" s="433"/>
      <c r="DK611" s="747" t="str" cm="1">
        <f t="array" ref="DK611">_xlfn.LET(_xlpm.a,_xlfn.XLOOKUP(1,('Number Allocation'!$C$6:$C$1483=DM611)*('Number Allocation'!$D$6:$D$1483=DN611),'Number Allocation'!$A$6:$A$1483,"..."),IF(_xlpm.a="","...",_xlpm.a))</f>
        <v>...</v>
      </c>
      <c r="DL611" s="747">
        <v>0</v>
      </c>
      <c r="DM611" s="12" t="str">
        <v>Not Declared</v>
      </c>
      <c r="DN611" s="12" t="str">
        <v>Banbury Harriers AC</v>
      </c>
      <c r="DO611" s="747"/>
      <c r="DP611" s="12"/>
      <c r="DQ611" s="15"/>
      <c r="DV611" s="89"/>
      <c r="DW611" s="89"/>
      <c r="DX611" s="89"/>
      <c r="DY611" s="89"/>
      <c r="DZ611" s="15"/>
      <c r="EA611" s="15"/>
    </row>
    <row r="612" spans="1:131" s="359" customFormat="1" ht="21" customHeight="1">
      <c r="A612" s="358"/>
      <c r="B612" s="729"/>
      <c r="C612" s="729"/>
      <c r="D612" s="729"/>
      <c r="E612" s="729"/>
      <c r="F612" s="729"/>
      <c r="G612" s="729"/>
      <c r="H612" s="729"/>
      <c r="I612" s="729"/>
      <c r="J612" s="729"/>
      <c r="K612" s="729"/>
      <c r="L612" s="729"/>
      <c r="M612" s="729"/>
      <c r="N612" s="729"/>
      <c r="O612" s="729"/>
      <c r="P612" s="15"/>
      <c r="Q612" s="15"/>
      <c r="R612" s="15"/>
      <c r="S612" s="15"/>
      <c r="T612" s="3"/>
      <c r="U612" s="3"/>
      <c r="V612" s="3"/>
      <c r="W612" s="3"/>
      <c r="X612" s="15"/>
      <c r="Z612" s="433"/>
      <c r="AA612" s="747" t="str" cm="1">
        <f t="array" ref="AA612">_xlfn.LET(_xlpm.a,_xlfn.XLOOKUP(1,('Number Allocation'!$C$6:$C$1483=AC612)*('Number Allocation'!$D$6:$D$1483=AD612),'Number Allocation'!$A$6:$A$1483,"..."),IF(_xlpm.a="","...",_xlpm.a))</f>
        <v>...</v>
      </c>
      <c r="AB612" s="747"/>
      <c r="AC612" s="12"/>
      <c r="AD612" s="12"/>
      <c r="AE612" s="436"/>
      <c r="AG612" s="365"/>
      <c r="AH612" s="433"/>
      <c r="AI612" s="747" t="str" cm="1">
        <f t="array" ref="AI612">_xlfn.LET(_xlpm.a,_xlfn.XLOOKUP(1,('Number Allocation'!$C$6:$C$1483=AK612)*('Number Allocation'!$D$6:$D$1483=AL612),'Number Allocation'!$A$6:$A$1483,"..."),IF(_xlpm.a="","...",_xlpm.a))</f>
        <v>...</v>
      </c>
      <c r="AJ612" s="747">
        <v>0</v>
      </c>
      <c r="AK612" s="12" t="str">
        <v>Not Declared</v>
      </c>
      <c r="AL612" s="12" t="str">
        <v>Bicester AC</v>
      </c>
      <c r="AM612" s="436"/>
      <c r="AO612" s="365"/>
      <c r="AP612" s="433"/>
      <c r="AQ612" s="747" t="str" cm="1">
        <f t="array" ref="AQ612">_xlfn.LET(_xlpm.a,_xlfn.XLOOKUP(1,('Number Allocation'!$C$6:$C$1483=AS612)*('Number Allocation'!$D$6:$D$1483=AT612),'Number Allocation'!$A$6:$A$1483,"..."),IF(_xlpm.a="","...",_xlpm.a))</f>
        <v>...</v>
      </c>
      <c r="AR612" s="747">
        <v>0</v>
      </c>
      <c r="AS612" s="12" t="str">
        <v>Not Declared</v>
      </c>
      <c r="AT612" s="12" t="str">
        <v>Abingdon AC</v>
      </c>
      <c r="AU612" s="436"/>
      <c r="AW612" s="365"/>
      <c r="AX612" s="433"/>
      <c r="AY612" s="747" t="str" cm="1">
        <f t="array" ref="AY612">_xlfn.LET(_xlpm.a,_xlfn.XLOOKUP(1,('Number Allocation'!$C$6:$C$1483=BA612)*('Number Allocation'!$D$6:$D$1483=BB612),'Number Allocation'!$A$6:$A$1483,"..."),IF(_xlpm.a="","...",_xlpm.a))</f>
        <v>...</v>
      </c>
      <c r="AZ612" s="747">
        <v>0</v>
      </c>
      <c r="BA612" s="12" t="str">
        <v>Not Declared</v>
      </c>
      <c r="BB612" s="12" t="str">
        <v>Oxford City AC</v>
      </c>
      <c r="BC612" s="436"/>
      <c r="BE612" s="365"/>
      <c r="BF612" s="433"/>
      <c r="BG612" s="747" t="str" cm="1">
        <f t="array" ref="BG612">_xlfn.LET(_xlpm.a,_xlfn.XLOOKUP(1,('Number Allocation'!$C$6:$C$1483=BI612)*('Number Allocation'!$D$6:$D$1483=BJ612),'Number Allocation'!$A$6:$A$1483,"..."),IF(_xlpm.a="","...",_xlpm.a))</f>
        <v>...</v>
      </c>
      <c r="BH612" s="747">
        <v>0</v>
      </c>
      <c r="BI612" s="12" t="str">
        <v>Not Declared</v>
      </c>
      <c r="BJ612" s="12" t="str">
        <v>Oxford City AC</v>
      </c>
      <c r="BK612" s="436"/>
      <c r="BM612" s="365"/>
      <c r="BN612" s="433"/>
      <c r="BO612" s="747" t="str" cm="1">
        <f t="array" ref="BO612">_xlfn.LET(_xlpm.a,_xlfn.XLOOKUP(1,('Number Allocation'!$C$6:$C$1483=BQ612)*('Number Allocation'!$D$6:$D$1483=BR612),'Number Allocation'!$A$6:$A$1483,"..."),IF(_xlpm.a="","...",_xlpm.a))</f>
        <v>...</v>
      </c>
      <c r="BP612" s="747">
        <v>0</v>
      </c>
      <c r="BQ612" s="12" t="str">
        <v>Not Declared</v>
      </c>
      <c r="BR612" s="12" t="str">
        <v>Oxford City AC</v>
      </c>
      <c r="BS612" s="488"/>
      <c r="BT612" s="15"/>
      <c r="BU612" s="537"/>
      <c r="BV612" s="433"/>
      <c r="BW612" s="747" t="str" cm="1">
        <f t="array" ref="BW612">_xlfn.LET(_xlpm.a,_xlfn.XLOOKUP(1,('Number Allocation'!$C$6:$C$1483=BY612)*('Number Allocation'!$D$6:$D$1483=BZ612),'Number Allocation'!$A$6:$A$1483,"..."),IF(_xlpm.a="","...",_xlpm.a))</f>
        <v>...</v>
      </c>
      <c r="BX612" s="747">
        <v>0</v>
      </c>
      <c r="BY612" s="12" t="str">
        <v>Not Declared</v>
      </c>
      <c r="BZ612" s="12" t="str">
        <v>Banbury Harriers AC</v>
      </c>
      <c r="CA612" s="747"/>
      <c r="CB612" s="12"/>
      <c r="CC612" s="12"/>
      <c r="CD612" s="433"/>
      <c r="CE612" s="747" t="str" cm="1">
        <f t="array" ref="CE612">_xlfn.LET(_xlpm.a,_xlfn.XLOOKUP(1,('Number Allocation'!$C$6:$C$1483=CG612)*('Number Allocation'!$D$6:$D$1483=CH612),'Number Allocation'!$A$6:$A$1483,"..."),IF(_xlpm.a="","...",_xlpm.a))</f>
        <v>...</v>
      </c>
      <c r="CF612" s="747">
        <v>0</v>
      </c>
      <c r="CG612" s="12" t="str">
        <v>Not Declared</v>
      </c>
      <c r="CH612" s="12" t="str">
        <v>Oxford City AC</v>
      </c>
      <c r="CI612" s="747"/>
      <c r="CJ612" s="12"/>
      <c r="CK612" s="12"/>
      <c r="CL612" s="433"/>
      <c r="CM612" s="747" t="str" cm="1">
        <f t="array" ref="CM612">_xlfn.LET(_xlpm.a,_xlfn.XLOOKUP(1,('Number Allocation'!$C$6:$C$1483=CO612)*('Number Allocation'!$D$6:$D$1483=CP612),'Number Allocation'!$A$6:$A$1483,"..."),IF(_xlpm.a="","...",_xlpm.a))</f>
        <v>...</v>
      </c>
      <c r="CN612" s="747">
        <v>0</v>
      </c>
      <c r="CO612" s="12" t="str">
        <v>Not Declared</v>
      </c>
      <c r="CP612" s="12" t="str">
        <v>Witney Road Runners</v>
      </c>
      <c r="CQ612" s="747"/>
      <c r="CR612" s="12"/>
      <c r="CS612" s="12"/>
      <c r="CT612" s="433"/>
      <c r="CU612" s="747" t="str" cm="1">
        <f t="array" ref="CU612">_xlfn.LET(_xlpm.a,_xlfn.XLOOKUP(1,('Number Allocation'!$C$6:$C$1483=CW612)*('Number Allocation'!$D$6:$D$1483=CX612),'Number Allocation'!$A$6:$A$1483,"..."),IF(_xlpm.a="","...",_xlpm.a))</f>
        <v>...</v>
      </c>
      <c r="CV612" s="747">
        <v>0</v>
      </c>
      <c r="CW612" s="12" t="str">
        <v>Not Declared</v>
      </c>
      <c r="CX612" s="12" t="str">
        <v>Radley AC</v>
      </c>
      <c r="CY612" s="747"/>
      <c r="CZ612" s="12"/>
      <c r="DA612" s="12"/>
      <c r="DB612" s="433"/>
      <c r="DC612" s="747" t="str" cm="1">
        <f t="array" ref="DC612">_xlfn.LET(_xlpm.a,_xlfn.XLOOKUP(1,('Number Allocation'!$C$6:$C$1483=DE612)*('Number Allocation'!$D$6:$D$1483=DF612),'Number Allocation'!$A$6:$A$1483,"..."),IF(_xlpm.a="","...",_xlpm.a))</f>
        <v>...</v>
      </c>
      <c r="DD612" s="747">
        <v>0</v>
      </c>
      <c r="DE612" s="12" t="str">
        <v>Not Declared</v>
      </c>
      <c r="DF612" s="12" t="str">
        <v>Bicester AC</v>
      </c>
      <c r="DG612" s="747"/>
      <c r="DH612" s="12"/>
      <c r="DI612" s="12"/>
      <c r="DJ612" s="433"/>
      <c r="DK612" s="747" t="str" cm="1">
        <f t="array" ref="DK612">_xlfn.LET(_xlpm.a,_xlfn.XLOOKUP(1,('Number Allocation'!$C$6:$C$1483=DM612)*('Number Allocation'!$D$6:$D$1483=DN612),'Number Allocation'!$A$6:$A$1483,"..."),IF(_xlpm.a="","...",_xlpm.a))</f>
        <v>...</v>
      </c>
      <c r="DL612" s="747">
        <v>0</v>
      </c>
      <c r="DM612" s="12" t="str">
        <v>Not Declared</v>
      </c>
      <c r="DN612" s="12" t="str">
        <v>White Horse Harriers</v>
      </c>
      <c r="DO612" s="747"/>
      <c r="DP612" s="12"/>
      <c r="DQ612" s="12"/>
      <c r="DR612" s="89"/>
      <c r="DZ612" s="15"/>
      <c r="EA612" s="15"/>
    </row>
    <row r="613" spans="1:131" s="359" customFormat="1" ht="21" customHeight="1">
      <c r="A613" s="358" t="str">
        <f>Radley!AJ$2</f>
        <v>Radley AC</v>
      </c>
      <c r="B613" s="729" t="str">
        <f>Radley!AV$1</f>
        <v>R</v>
      </c>
      <c r="C613" s="729" t="s">
        <v>71</v>
      </c>
      <c r="D613" s="729" t="str" cm="1">
        <f t="array" ref="D613">_xlfn.LET(_xlpm.x, Radley!$AL$64:$AW$64, _xlpm.y, Radley!$AL$70:$AW$78, _xlpm.z, Radley!$AJ$70:$AJ$78, IF(_xlfn.XLOOKUP($C613,_xlfn.XLOOKUP(D$576,_xlpm.x,_xlpm.y,""),_xlpm.z,"Not Declared")="", "Name not recorded",  _xlfn.XLOOKUP($C613,_xlfn.XLOOKUP(D$576,_xlpm.x,_xlpm.y,""),_xlpm.z,"Not Declared")))</f>
        <v>Not Declared</v>
      </c>
      <c r="E613" s="729" t="str" cm="1">
        <f t="array" ref="E613">_xlfn.LET(_xlpm.x, Radley!$AL$64:$AW$64, _xlpm.y, Radley!$AL$70:$AW$78, _xlpm.z, Radley!$AJ$70:$AJ$78, IF(_xlfn.XLOOKUP($C613,_xlfn.XLOOKUP(E$576,_xlpm.x,_xlpm.y,""),_xlpm.z,"Not Declared")="", "Name not recorded",  _xlfn.XLOOKUP($C613,_xlfn.XLOOKUP(E$576,_xlpm.x,_xlpm.y,""),_xlpm.z,"Not Declared")))</f>
        <v>Not Declared</v>
      </c>
      <c r="F613" s="732" t="str" cm="1">
        <f t="array" ref="F613">_xlfn.LET(_xlpm.x, Radley!$AL$64:$AW$64, _xlpm.y, Radley!$AL$70:$AW$78, _xlpm.z, Radley!$AJ$70:$AJ$78, IF(_xlfn.XLOOKUP($C613,_xlfn.XLOOKUP(F$576,_xlpm.x,_xlpm.y,""),_xlpm.z,"Not Declared")="", "Name not recorded",  _xlfn.XLOOKUP($C613,_xlfn.XLOOKUP(F$576,_xlpm.x,_xlpm.y,""),_xlpm.z,"Not Declared")))</f>
        <v>Not Declared</v>
      </c>
      <c r="G613" s="729" t="str" cm="1">
        <f t="array" ref="G613">_xlfn.LET(_xlpm.x, Radley!$AL$64:$AW$64, _xlpm.y, Radley!$AL$70:$AW$78, _xlpm.z, Radley!$AJ$70:$AJ$78, IF(_xlfn.XLOOKUP($C613,_xlfn.XLOOKUP(G$576,_xlpm.x,_xlpm.y,""),_xlpm.z,"Not Declared")="", "Name not recorded",  _xlfn.XLOOKUP($C613,_xlfn.XLOOKUP(G$576,_xlpm.x,_xlpm.y,""),_xlpm.z,"Not Declared")))</f>
        <v>Not Declared</v>
      </c>
      <c r="H613" s="729" t="str" cm="1">
        <f t="array" ref="H613">_xlfn.LET(_xlpm.x, Radley!$AL$64:$AW$64, _xlpm.y, Radley!$AL$70:$AW$78, _xlpm.z, Radley!$AJ$70:$AJ$78, IF(_xlfn.XLOOKUP($C613,_xlfn.XLOOKUP(H$576,_xlpm.x,_xlpm.y,""),_xlpm.z,"Not Declared")="", "Name not recorded",  _xlfn.XLOOKUP($C613,_xlfn.XLOOKUP(H$576,_xlpm.x,_xlpm.y,""),_xlpm.z,"Not Declared")))</f>
        <v>Not Declared</v>
      </c>
      <c r="I613" s="729" t="str" cm="1">
        <f t="array" ref="I613">_xlfn.LET(_xlpm.x, Radley!$AL$64:$AW$64, _xlpm.y, Radley!$AL$70:$AW$78, _xlpm.z, Radley!$AJ$70:$AJ$78, IF(_xlfn.XLOOKUP($C613,_xlfn.XLOOKUP(I$576,_xlpm.x,_xlpm.y,""),_xlpm.z,"Not Declared")="", "Name not recorded",  _xlfn.XLOOKUP($C613,_xlfn.XLOOKUP(I$576,_xlpm.x,_xlpm.y,""),_xlpm.z,"Not Declared")))</f>
        <v>Not Declared</v>
      </c>
      <c r="J613" s="729" t="str" cm="1">
        <f t="array" ref="J613">_xlfn.LET(_xlpm.x, Radley!$AL$64:$AW$64, _xlpm.y, Radley!$AL$70:$AW$78, _xlpm.z, Radley!$AJ$70:$AJ$78, IF(_xlfn.XLOOKUP($C613,_xlfn.XLOOKUP(J$576,_xlpm.x,_xlpm.y,""),_xlpm.z,"Not Declared")="", "Name not recorded",  _xlfn.XLOOKUP($C613,_xlfn.XLOOKUP(J$576,_xlpm.x,_xlpm.y,""),_xlpm.z,"Not Declared")))</f>
        <v>Not Declared</v>
      </c>
      <c r="K613" s="729" t="str" cm="1">
        <f t="array" ref="K613">_xlfn.LET(_xlpm.x, Radley!$AL$64:$AW$64, _xlpm.y, Radley!$AL$70:$AW$78, _xlpm.z, Radley!$AJ$70:$AJ$78, IF(_xlfn.XLOOKUP($C613,_xlfn.XLOOKUP(K$576,_xlpm.x,_xlpm.y,""),_xlpm.z,"Not Declared")="", "Name not recorded",  _xlfn.XLOOKUP($C613,_xlfn.XLOOKUP(K$576,_xlpm.x,_xlpm.y,""),_xlpm.z,"Not Declared")))</f>
        <v>Not Declared</v>
      </c>
      <c r="L613" s="729" t="str" cm="1">
        <f t="array" ref="L613">_xlfn.LET(_xlpm.x, Radley!$AL$64:$AW$64, _xlpm.y, Radley!$AL$70:$AW$78, _xlpm.z, Radley!$AJ$70:$AJ$78, IF(_xlfn.XLOOKUP($C613,_xlfn.XLOOKUP(L$576,_xlpm.x,_xlpm.y,""),_xlpm.z,"Not Declared")="", "Name not recorded",  _xlfn.XLOOKUP($C613,_xlfn.XLOOKUP(L$576,_xlpm.x,_xlpm.y,""),_xlpm.z,"Not Declared")))</f>
        <v>Not Declared</v>
      </c>
      <c r="M613" s="729" t="str" cm="1">
        <f t="array" ref="M613">_xlfn.LET(_xlpm.x, Radley!$AL$64:$AW$64, _xlpm.y, Radley!$AL$70:$AW$78, _xlpm.z, Radley!$AJ$70:$AJ$78, IF(_xlfn.XLOOKUP($C613,_xlfn.XLOOKUP(M$576,_xlpm.x,_xlpm.y,""),_xlpm.z,"Not Declared")="", "Name not recorded",  _xlfn.XLOOKUP($C613,_xlfn.XLOOKUP(M$576,_xlpm.x,_xlpm.y,""),_xlpm.z,"Not Declared")))</f>
        <v>Not Declared</v>
      </c>
      <c r="N613" s="729" t="str" cm="1">
        <f t="array" ref="N613">_xlfn.LET(_xlpm.x, Radley!$AL$64:$AW$64, _xlpm.y, Radley!$AL$70:$AW$78, _xlpm.z, Radley!$AJ$70:$AJ$78, IF(_xlfn.XLOOKUP($C613,_xlfn.XLOOKUP(N$576,_xlpm.x,_xlpm.y,""),_xlpm.z,"Not Declared")="", "Name not recorded",  _xlfn.XLOOKUP($C613,_xlfn.XLOOKUP(N$576,_xlpm.x,_xlpm.y,""),_xlpm.z,"Not Declared")))</f>
        <v>Not Declared</v>
      </c>
      <c r="O613" s="729" t="str" cm="1">
        <f t="array" ref="O613">_xlfn.LET(_xlpm.x, Radley!$AL$64:$AW$64, _xlpm.y, Radley!$AL$70:$AW$78, _xlpm.z, Radley!$AJ$70:$AJ$78, IF(_xlfn.XLOOKUP($C613,_xlfn.XLOOKUP(O$576,_xlpm.x,_xlpm.y,""),_xlpm.z,"Not Declared")="", "Name not recorded",  _xlfn.XLOOKUP($C613,_xlfn.XLOOKUP(O$576,_xlpm.x,_xlpm.y,""),_xlpm.z,"Not Declared")))</f>
        <v>Not Declared</v>
      </c>
      <c r="P613" s="732"/>
      <c r="Q613" s="732"/>
      <c r="R613" s="732"/>
      <c r="S613" s="732"/>
      <c r="T613" s="732"/>
      <c r="U613" s="732"/>
      <c r="V613" s="732"/>
      <c r="W613" s="732"/>
      <c r="X613" s="439" t="s">
        <v>524</v>
      </c>
      <c r="Z613" s="433"/>
      <c r="AA613" s="747" t="str" cm="1">
        <f t="array" ref="AA613">_xlfn.LET(_xlpm.a,_xlfn.XLOOKUP(1,('Number Allocation'!$C$6:$C$1483=AC613)*('Number Allocation'!$D$6:$D$1483=AD613),'Number Allocation'!$A$6:$A$1483,"..."),IF(_xlpm.a="","...",_xlpm.a))</f>
        <v>...</v>
      </c>
      <c r="AB613" s="747"/>
      <c r="AC613" s="12"/>
      <c r="AD613" s="12"/>
      <c r="AE613" s="436"/>
      <c r="AG613" s="365"/>
      <c r="AH613" s="433"/>
      <c r="AI613" s="747" t="str" cm="1">
        <f t="array" ref="AI613">_xlfn.LET(_xlpm.a,_xlfn.XLOOKUP(1,('Number Allocation'!$C$6:$C$1483=AK613)*('Number Allocation'!$D$6:$D$1483=AL613),'Number Allocation'!$A$6:$A$1483,"..."),IF(_xlpm.a="","...",_xlpm.a))</f>
        <v>...</v>
      </c>
      <c r="AJ613" s="747">
        <v>0</v>
      </c>
      <c r="AK613" s="12" t="str">
        <v>Not Declared</v>
      </c>
      <c r="AL613" s="12" t="str">
        <v>Abingdon AC</v>
      </c>
      <c r="AM613" s="436"/>
      <c r="AO613" s="365"/>
      <c r="AP613" s="433"/>
      <c r="AQ613" s="747" t="str" cm="1">
        <f t="array" ref="AQ613">_xlfn.LET(_xlpm.a,_xlfn.XLOOKUP(1,('Number Allocation'!$C$6:$C$1483=AS613)*('Number Allocation'!$D$6:$D$1483=AT613),'Number Allocation'!$A$6:$A$1483,"..."),IF(_xlpm.a="","...",_xlpm.a))</f>
        <v>...</v>
      </c>
      <c r="AR613" s="747">
        <v>0</v>
      </c>
      <c r="AS613" s="12" t="str">
        <v>Not Declared</v>
      </c>
      <c r="AT613" s="12" t="str">
        <v>Radley AC</v>
      </c>
      <c r="AU613" s="436"/>
      <c r="AW613" s="365"/>
      <c r="AX613" s="433"/>
      <c r="AY613" s="747" t="str" cm="1">
        <f t="array" ref="AY613">_xlfn.LET(_xlpm.a,_xlfn.XLOOKUP(1,('Number Allocation'!$C$6:$C$1483=BA613)*('Number Allocation'!$D$6:$D$1483=BB613),'Number Allocation'!$A$6:$A$1483,"..."),IF(_xlpm.a="","...",_xlpm.a))</f>
        <v>...</v>
      </c>
      <c r="AZ613" s="747">
        <v>0</v>
      </c>
      <c r="BA613" s="12" t="str">
        <v>Not Declared</v>
      </c>
      <c r="BB613" s="12" t="str">
        <v>Radley AC</v>
      </c>
      <c r="BC613" s="436"/>
      <c r="BE613" s="365"/>
      <c r="BF613" s="433"/>
      <c r="BG613" s="747" t="str" cm="1">
        <f t="array" ref="BG613">_xlfn.LET(_xlpm.a,_xlfn.XLOOKUP(1,('Number Allocation'!$C$6:$C$1483=BI613)*('Number Allocation'!$D$6:$D$1483=BJ613),'Number Allocation'!$A$6:$A$1483,"..."),IF(_xlpm.a="","...",_xlpm.a))</f>
        <v>...</v>
      </c>
      <c r="BH613" s="747">
        <v>0</v>
      </c>
      <c r="BI613" s="12" t="str">
        <v>Not Declared</v>
      </c>
      <c r="BJ613" s="12" t="str">
        <v>Abingdon AC</v>
      </c>
      <c r="BK613" s="436"/>
      <c r="BM613" s="365"/>
      <c r="BN613" s="433"/>
      <c r="BO613" s="747" t="str" cm="1">
        <f t="array" ref="BO613">_xlfn.LET(_xlpm.a,_xlfn.XLOOKUP(1,('Number Allocation'!$C$6:$C$1483=BQ613)*('Number Allocation'!$D$6:$D$1483=BR613),'Number Allocation'!$A$6:$A$1483,"..."),IF(_xlpm.a="","...",_xlpm.a))</f>
        <v>...</v>
      </c>
      <c r="BP613" s="747">
        <v>0</v>
      </c>
      <c r="BQ613" s="12" t="str">
        <v>Not Declared</v>
      </c>
      <c r="BR613" s="12" t="str">
        <v>Banbury Harriers AC</v>
      </c>
      <c r="BS613" s="488"/>
      <c r="BT613" s="15"/>
      <c r="BU613" s="537"/>
      <c r="BV613" s="433"/>
      <c r="BW613" s="747" t="str" cm="1">
        <f t="array" ref="BW613">_xlfn.LET(_xlpm.a,_xlfn.XLOOKUP(1,('Number Allocation'!$C$6:$C$1483=BY613)*('Number Allocation'!$D$6:$D$1483=BZ613),'Number Allocation'!$A$6:$A$1483,"..."),IF(_xlpm.a="","...",_xlpm.a))</f>
        <v>...</v>
      </c>
      <c r="BX613" s="747">
        <v>0</v>
      </c>
      <c r="BY613" s="12" t="str">
        <v>Not Declared</v>
      </c>
      <c r="BZ613" s="12" t="str">
        <v>Radley AC</v>
      </c>
      <c r="CA613" s="747"/>
      <c r="CB613" s="12"/>
      <c r="CC613" s="12"/>
      <c r="CD613" s="433"/>
      <c r="CE613" s="747" t="str" cm="1">
        <f t="array" ref="CE613">_xlfn.LET(_xlpm.a,_xlfn.XLOOKUP(1,('Number Allocation'!$C$6:$C$1483=CG613)*('Number Allocation'!$D$6:$D$1483=CH613),'Number Allocation'!$A$6:$A$1483,"..."),IF(_xlpm.a="","...",_xlpm.a))</f>
        <v>...</v>
      </c>
      <c r="CF613" s="747">
        <v>0</v>
      </c>
      <c r="CG613" s="12" t="str">
        <v>Not Declared</v>
      </c>
      <c r="CH613" s="12" t="str">
        <v>Abingdon AC</v>
      </c>
      <c r="CI613" s="747"/>
      <c r="CJ613" s="12"/>
      <c r="CK613" s="12"/>
      <c r="CL613" s="433"/>
      <c r="CM613" s="747" t="str" cm="1">
        <f t="array" ref="CM613">_xlfn.LET(_xlpm.a,_xlfn.XLOOKUP(1,('Number Allocation'!$C$6:$C$1483=CO613)*('Number Allocation'!$D$6:$D$1483=CP613),'Number Allocation'!$A$6:$A$1483,"..."),IF(_xlpm.a="","...",_xlpm.a))</f>
        <v>...</v>
      </c>
      <c r="CN613" s="747">
        <v>0</v>
      </c>
      <c r="CO613" s="12" t="str">
        <v>Not Declared</v>
      </c>
      <c r="CP613" s="12" t="str">
        <v>Team Kennet</v>
      </c>
      <c r="CQ613" s="747"/>
      <c r="CR613" s="12"/>
      <c r="CS613" s="12"/>
      <c r="CT613" s="433"/>
      <c r="CU613" s="747" t="str" cm="1">
        <f t="array" ref="CU613">_xlfn.LET(_xlpm.a,_xlfn.XLOOKUP(1,('Number Allocation'!$C$6:$C$1483=CW613)*('Number Allocation'!$D$6:$D$1483=CX613),'Number Allocation'!$A$6:$A$1483,"..."),IF(_xlpm.a="","...",_xlpm.a))</f>
        <v>...</v>
      </c>
      <c r="CV613" s="747">
        <v>0</v>
      </c>
      <c r="CW613" s="12" t="str">
        <v>Not Declared</v>
      </c>
      <c r="CX613" s="12" t="str">
        <v>Team Kennet</v>
      </c>
      <c r="CY613" s="747"/>
      <c r="CZ613" s="12"/>
      <c r="DA613" s="12"/>
      <c r="DB613" s="433"/>
      <c r="DC613" s="747" t="str" cm="1">
        <f t="array" ref="DC613">_xlfn.LET(_xlpm.a,_xlfn.XLOOKUP(1,('Number Allocation'!$C$6:$C$1483=DE613)*('Number Allocation'!$D$6:$D$1483=DF613),'Number Allocation'!$A$6:$A$1483,"..."),IF(_xlpm.a="","...",_xlpm.a))</f>
        <v>...</v>
      </c>
      <c r="DD613" s="747">
        <v>0</v>
      </c>
      <c r="DE613" s="12" t="str">
        <v>Not Declared</v>
      </c>
      <c r="DF613" s="12" t="str">
        <v>Witney Road Runners</v>
      </c>
      <c r="DG613" s="747"/>
      <c r="DH613" s="12"/>
      <c r="DI613" s="12"/>
      <c r="DJ613" s="433"/>
      <c r="DK613" s="747" t="str" cm="1">
        <f t="array" ref="DK613">_xlfn.LET(_xlpm.a,_xlfn.XLOOKUP(1,('Number Allocation'!$C$6:$C$1483=DM613)*('Number Allocation'!$D$6:$D$1483=DN613),'Number Allocation'!$A$6:$A$1483,"..."),IF(_xlpm.a="","...",_xlpm.a))</f>
        <v>...</v>
      </c>
      <c r="DL613" s="747">
        <v>0</v>
      </c>
      <c r="DM613" s="12" t="str">
        <v>Not Declared</v>
      </c>
      <c r="DN613" s="12" t="str">
        <v>Oxford City AC</v>
      </c>
      <c r="DO613" s="747"/>
      <c r="DP613" s="12"/>
      <c r="DQ613" s="12"/>
      <c r="DT613" s="89"/>
      <c r="DU613" s="89"/>
      <c r="DZ613" s="15"/>
      <c r="EA613" s="15"/>
    </row>
    <row r="614" spans="1:131" s="359" customFormat="1" ht="21" customHeight="1">
      <c r="A614" s="358" t="str">
        <f>A613</f>
        <v>Radley AC</v>
      </c>
      <c r="B614" s="729" t="str">
        <f>Radley!AV$2</f>
        <v>RR</v>
      </c>
      <c r="C614" s="729" t="s">
        <v>65</v>
      </c>
      <c r="D614" s="729" t="str" cm="1">
        <f t="array" ref="D614">_xlfn.LET(_xlpm.x, Radley!$AL$64:$AW$64, _xlpm.y, Radley!$AL$70:$AW$78, _xlpm.z, Radley!$AJ$70:$AJ$78, IF(_xlfn.XLOOKUP($C614,_xlfn.XLOOKUP(D$576,_xlpm.x,_xlpm.y,""),_xlpm.z,"Not Declared")="", "Name not recorded",  _xlfn.XLOOKUP($C614,_xlfn.XLOOKUP(D$576,_xlpm.x,_xlpm.y,""),_xlpm.z,"Not Declared")))</f>
        <v>Not Declared</v>
      </c>
      <c r="E614" s="729" t="str" cm="1">
        <f t="array" ref="E614">_xlfn.LET(_xlpm.x, Radley!$AL$64:$AW$64, _xlpm.y, Radley!$AL$70:$AW$78, _xlpm.z, Radley!$AJ$70:$AJ$78, IF(_xlfn.XLOOKUP($C614,_xlfn.XLOOKUP(E$576,_xlpm.x,_xlpm.y,""),_xlpm.z,"Not Declared")="", "Name not recorded",  _xlfn.XLOOKUP($C614,_xlfn.XLOOKUP(E$576,_xlpm.x,_xlpm.y,""),_xlpm.z,"Not Declared")))</f>
        <v>Not Declared</v>
      </c>
      <c r="F614" s="732" t="str" cm="1">
        <f t="array" ref="F614">_xlfn.LET(_xlpm.x, Radley!$AL$64:$AW$64, _xlpm.y, Radley!$AL$70:$AW$78, _xlpm.z, Radley!$AJ$70:$AJ$78, IF(_xlfn.XLOOKUP($C614,_xlfn.XLOOKUP(F$576,_xlpm.x,_xlpm.y,""),_xlpm.z,"Not Declared")="", "Name not recorded",  _xlfn.XLOOKUP($C614,_xlfn.XLOOKUP(F$576,_xlpm.x,_xlpm.y,""),_xlpm.z,"Not Declared")))</f>
        <v>Not Declared</v>
      </c>
      <c r="G614" s="729" t="str" cm="1">
        <f t="array" ref="G614">_xlfn.LET(_xlpm.x, Radley!$AL$64:$AW$64, _xlpm.y, Radley!$AL$70:$AW$78, _xlpm.z, Radley!$AJ$70:$AJ$78, IF(_xlfn.XLOOKUP($C614,_xlfn.XLOOKUP(G$576,_xlpm.x,_xlpm.y,""),_xlpm.z,"Not Declared")="", "Name not recorded",  _xlfn.XLOOKUP($C614,_xlfn.XLOOKUP(G$576,_xlpm.x,_xlpm.y,""),_xlpm.z,"Not Declared")))</f>
        <v>Not Declared</v>
      </c>
      <c r="H614" s="729" t="str" cm="1">
        <f t="array" ref="H614">_xlfn.LET(_xlpm.x, Radley!$AL$64:$AW$64, _xlpm.y, Radley!$AL$70:$AW$78, _xlpm.z, Radley!$AJ$70:$AJ$78, IF(_xlfn.XLOOKUP($C614,_xlfn.XLOOKUP(H$576,_xlpm.x,_xlpm.y,""),_xlpm.z,"Not Declared")="", "Name not recorded",  _xlfn.XLOOKUP($C614,_xlfn.XLOOKUP(H$576,_xlpm.x,_xlpm.y,""),_xlpm.z,"Not Declared")))</f>
        <v>Not Declared</v>
      </c>
      <c r="I614" s="729" t="str" cm="1">
        <f t="array" ref="I614">_xlfn.LET(_xlpm.x, Radley!$AL$64:$AW$64, _xlpm.y, Radley!$AL$70:$AW$78, _xlpm.z, Radley!$AJ$70:$AJ$78, IF(_xlfn.XLOOKUP($C614,_xlfn.XLOOKUP(I$576,_xlpm.x,_xlpm.y,""),_xlpm.z,"Not Declared")="", "Name not recorded",  _xlfn.XLOOKUP($C614,_xlfn.XLOOKUP(I$576,_xlpm.x,_xlpm.y,""),_xlpm.z,"Not Declared")))</f>
        <v>Not Declared</v>
      </c>
      <c r="J614" s="729" t="str" cm="1">
        <f t="array" ref="J614">_xlfn.LET(_xlpm.x, Radley!$AL$64:$AW$64, _xlpm.y, Radley!$AL$70:$AW$78, _xlpm.z, Radley!$AJ$70:$AJ$78, IF(_xlfn.XLOOKUP($C614,_xlfn.XLOOKUP(J$576,_xlpm.x,_xlpm.y,""),_xlpm.z,"Not Declared")="", "Name not recorded",  _xlfn.XLOOKUP($C614,_xlfn.XLOOKUP(J$576,_xlpm.x,_xlpm.y,""),_xlpm.z,"Not Declared")))</f>
        <v>Not Declared</v>
      </c>
      <c r="K614" s="729" t="str" cm="1">
        <f t="array" ref="K614">_xlfn.LET(_xlpm.x, Radley!$AL$64:$AW$64, _xlpm.y, Radley!$AL$70:$AW$78, _xlpm.z, Radley!$AJ$70:$AJ$78, IF(_xlfn.XLOOKUP($C614,_xlfn.XLOOKUP(K$576,_xlpm.x,_xlpm.y,""),_xlpm.z,"Not Declared")="", "Name not recorded",  _xlfn.XLOOKUP($C614,_xlfn.XLOOKUP(K$576,_xlpm.x,_xlpm.y,""),_xlpm.z,"Not Declared")))</f>
        <v>Not Declared</v>
      </c>
      <c r="L614" s="729" t="str" cm="1">
        <f t="array" ref="L614">_xlfn.LET(_xlpm.x, Radley!$AL$64:$AW$64, _xlpm.y, Radley!$AL$70:$AW$78, _xlpm.z, Radley!$AJ$70:$AJ$78, IF(_xlfn.XLOOKUP($C614,_xlfn.XLOOKUP(L$576,_xlpm.x,_xlpm.y,""),_xlpm.z,"Not Declared")="", "Name not recorded",  _xlfn.XLOOKUP($C614,_xlfn.XLOOKUP(L$576,_xlpm.x,_xlpm.y,""),_xlpm.z,"Not Declared")))</f>
        <v>Not Declared</v>
      </c>
      <c r="M614" s="729" t="str" cm="1">
        <f t="array" ref="M614">_xlfn.LET(_xlpm.x, Radley!$AL$64:$AW$64, _xlpm.y, Radley!$AL$70:$AW$78, _xlpm.z, Radley!$AJ$70:$AJ$78, IF(_xlfn.XLOOKUP($C614,_xlfn.XLOOKUP(M$576,_xlpm.x,_xlpm.y,""),_xlpm.z,"Not Declared")="", "Name not recorded",  _xlfn.XLOOKUP($C614,_xlfn.XLOOKUP(M$576,_xlpm.x,_xlpm.y,""),_xlpm.z,"Not Declared")))</f>
        <v>Not Declared</v>
      </c>
      <c r="N614" s="729" t="str" cm="1">
        <f t="array" ref="N614">_xlfn.LET(_xlpm.x, Radley!$AL$64:$AW$64, _xlpm.y, Radley!$AL$70:$AW$78, _xlpm.z, Radley!$AJ$70:$AJ$78, IF(_xlfn.XLOOKUP($C614,_xlfn.XLOOKUP(N$576,_xlpm.x,_xlpm.y,""),_xlpm.z,"Not Declared")="", "Name not recorded",  _xlfn.XLOOKUP($C614,_xlfn.XLOOKUP(N$576,_xlpm.x,_xlpm.y,""),_xlpm.z,"Not Declared")))</f>
        <v>Not Declared</v>
      </c>
      <c r="O614" s="729" t="str" cm="1">
        <f t="array" ref="O614">_xlfn.LET(_xlpm.x, Radley!$AL$64:$AW$64, _xlpm.y, Radley!$AL$70:$AW$78, _xlpm.z, Radley!$AJ$70:$AJ$78, IF(_xlfn.XLOOKUP($C614,_xlfn.XLOOKUP(O$576,_xlpm.x,_xlpm.y,""),_xlpm.z,"Not Declared")="", "Name not recorded",  _xlfn.XLOOKUP($C614,_xlfn.XLOOKUP(O$576,_xlpm.x,_xlpm.y,""),_xlpm.z,"Not Declared")))</f>
        <v>Not Declared</v>
      </c>
      <c r="P614" s="732"/>
      <c r="Q614" s="732"/>
      <c r="R614" s="732"/>
      <c r="S614" s="732"/>
      <c r="T614" s="732"/>
      <c r="U614" s="732"/>
      <c r="V614" s="732"/>
      <c r="W614" s="732"/>
      <c r="X614" s="732"/>
      <c r="Z614" s="433"/>
      <c r="AA614" s="747" t="str" cm="1">
        <f t="array" ref="AA614">_xlfn.LET(_xlpm.a,_xlfn.XLOOKUP(1,('Number Allocation'!$C$6:$C$1483=AC614)*('Number Allocation'!$D$6:$D$1483=AD614),'Number Allocation'!$A$6:$A$1483,"..."),IF(_xlpm.a="","...",_xlpm.a))</f>
        <v>...</v>
      </c>
      <c r="AB614" s="747"/>
      <c r="AC614" s="12"/>
      <c r="AD614" s="12"/>
      <c r="AE614" s="436"/>
      <c r="AG614" s="365"/>
      <c r="AH614" s="433"/>
      <c r="AI614" s="747" t="str" cm="1">
        <f t="array" ref="AI614">_xlfn.LET(_xlpm.a,_xlfn.XLOOKUP(1,('Number Allocation'!$C$6:$C$1483=AK614)*('Number Allocation'!$D$6:$D$1483=AL614),'Number Allocation'!$A$6:$A$1483,"..."),IF(_xlpm.a="","...",_xlpm.a))</f>
        <v>...</v>
      </c>
      <c r="AJ614" s="747">
        <v>0</v>
      </c>
      <c r="AK614" s="12" t="str">
        <v>Not Declared</v>
      </c>
      <c r="AL614" s="12" t="str">
        <v>Team Kennet</v>
      </c>
      <c r="AM614" s="436"/>
      <c r="AO614" s="365"/>
      <c r="AP614" s="433"/>
      <c r="AQ614" s="747" t="str" cm="1">
        <f t="array" ref="AQ614">_xlfn.LET(_xlpm.a,_xlfn.XLOOKUP(1,('Number Allocation'!$C$6:$C$1483=AS614)*('Number Allocation'!$D$6:$D$1483=AT614),'Number Allocation'!$A$6:$A$1483,"..."),IF(_xlpm.a="","...",_xlpm.a))</f>
        <v>...</v>
      </c>
      <c r="AR614" s="747">
        <v>0</v>
      </c>
      <c r="AS614" s="12" t="str">
        <v>Not Declared</v>
      </c>
      <c r="AT614" s="12" t="str">
        <v>Bicester AC</v>
      </c>
      <c r="AU614" s="436"/>
      <c r="AW614" s="365"/>
      <c r="AX614" s="433"/>
      <c r="AY614" s="747" t="str" cm="1">
        <f t="array" ref="AY614">_xlfn.LET(_xlpm.a,_xlfn.XLOOKUP(1,('Number Allocation'!$C$6:$C$1483=BA614)*('Number Allocation'!$D$6:$D$1483=BB614),'Number Allocation'!$A$6:$A$1483,"..."),IF(_xlpm.a="","...",_xlpm.a))</f>
        <v>...</v>
      </c>
      <c r="AZ614" s="747">
        <v>0</v>
      </c>
      <c r="BA614" s="12" t="str">
        <v>Not Declared</v>
      </c>
      <c r="BB614" s="12" t="str">
        <v>Team Kennet</v>
      </c>
      <c r="BC614" s="436"/>
      <c r="BE614" s="365"/>
      <c r="BF614" s="433"/>
      <c r="BG614" s="747" t="str" cm="1">
        <f t="array" ref="BG614">_xlfn.LET(_xlpm.a,_xlfn.XLOOKUP(1,('Number Allocation'!$C$6:$C$1483=BI614)*('Number Allocation'!$D$6:$D$1483=BJ614),'Number Allocation'!$A$6:$A$1483,"..."),IF(_xlpm.a="","...",_xlpm.a))</f>
        <v>...</v>
      </c>
      <c r="BH614" s="747">
        <v>0</v>
      </c>
      <c r="BI614" s="12" t="str">
        <v>Not Declared</v>
      </c>
      <c r="BJ614" s="12" t="str">
        <v>Bicester AC</v>
      </c>
      <c r="BK614" s="436"/>
      <c r="BM614" s="365"/>
      <c r="BN614" s="433"/>
      <c r="BO614" s="747" t="str" cm="1">
        <f t="array" ref="BO614">_xlfn.LET(_xlpm.a,_xlfn.XLOOKUP(1,('Number Allocation'!$C$6:$C$1483=BQ614)*('Number Allocation'!$D$6:$D$1483=BR614),'Number Allocation'!$A$6:$A$1483,"..."),IF(_xlpm.a="","...",_xlpm.a))</f>
        <v>...</v>
      </c>
      <c r="BP614" s="747">
        <v>0</v>
      </c>
      <c r="BQ614" s="12" t="str">
        <v>Not Declared</v>
      </c>
      <c r="BR614" s="12" t="str">
        <v>Bicester AC</v>
      </c>
      <c r="BS614" s="488"/>
      <c r="BT614" s="15"/>
      <c r="BU614" s="537"/>
      <c r="BV614" s="433"/>
      <c r="BW614" s="747" t="str" cm="1">
        <f t="array" ref="BW614">_xlfn.LET(_xlpm.a,_xlfn.XLOOKUP(1,('Number Allocation'!$C$6:$C$1483=BY614)*('Number Allocation'!$D$6:$D$1483=BZ614),'Number Allocation'!$A$6:$A$1483,"..."),IF(_xlpm.a="","...",_xlpm.a))</f>
        <v>...</v>
      </c>
      <c r="BX614" s="747">
        <v>0</v>
      </c>
      <c r="BY614" s="12" t="str">
        <v>Not Declared</v>
      </c>
      <c r="BZ614" s="12" t="str">
        <v>White Horse Harriers</v>
      </c>
      <c r="CA614" s="747"/>
      <c r="CB614" s="3"/>
      <c r="CC614" s="3"/>
      <c r="CD614" s="433"/>
      <c r="CE614" s="747" t="str" cm="1">
        <f t="array" ref="CE614">_xlfn.LET(_xlpm.a,_xlfn.XLOOKUP(1,('Number Allocation'!$C$6:$C$1483=CG614)*('Number Allocation'!$D$6:$D$1483=CH614),'Number Allocation'!$A$6:$A$1483,"..."),IF(_xlpm.a="","...",_xlpm.a))</f>
        <v>...</v>
      </c>
      <c r="CF614" s="747">
        <v>0</v>
      </c>
      <c r="CG614" s="12" t="str">
        <v>Not Declared</v>
      </c>
      <c r="CH614" s="12" t="str">
        <v>Bicester AC</v>
      </c>
      <c r="CI614" s="747"/>
      <c r="CJ614" s="3"/>
      <c r="CK614" s="3"/>
      <c r="CL614" s="433"/>
      <c r="CM614" s="747" t="str" cm="1">
        <f t="array" ref="CM614">_xlfn.LET(_xlpm.a,_xlfn.XLOOKUP(1,('Number Allocation'!$C$6:$C$1483=CO614)*('Number Allocation'!$D$6:$D$1483=CP614),'Number Allocation'!$A$6:$A$1483,"..."),IF(_xlpm.a="","...",_xlpm.a))</f>
        <v>...</v>
      </c>
      <c r="CN614" s="747">
        <v>0</v>
      </c>
      <c r="CO614" s="12" t="str">
        <v>Not Declared</v>
      </c>
      <c r="CP614" s="12" t="str">
        <v>Banbury Harriers AC</v>
      </c>
      <c r="CQ614" s="747"/>
      <c r="CR614" s="3"/>
      <c r="CS614" s="3"/>
      <c r="CT614" s="433"/>
      <c r="CU614" s="747" t="str" cm="1">
        <f t="array" ref="CU614">_xlfn.LET(_xlpm.a,_xlfn.XLOOKUP(1,('Number Allocation'!$C$6:$C$1483=CW614)*('Number Allocation'!$D$6:$D$1483=CX614),'Number Allocation'!$A$6:$A$1483,"..."),IF(_xlpm.a="","...",_xlpm.a))</f>
        <v>...</v>
      </c>
      <c r="CV614" s="747">
        <v>0</v>
      </c>
      <c r="CW614" s="12" t="str">
        <v>Not Declared</v>
      </c>
      <c r="CX614" s="12" t="str">
        <v>Witney Road Runners</v>
      </c>
      <c r="CY614" s="747"/>
      <c r="CZ614" s="3"/>
      <c r="DA614" s="3"/>
      <c r="DB614" s="433"/>
      <c r="DC614" s="747" t="str" cm="1">
        <f t="array" ref="DC614">_xlfn.LET(_xlpm.a,_xlfn.XLOOKUP(1,('Number Allocation'!$C$6:$C$1483=DE614)*('Number Allocation'!$D$6:$D$1483=DF614),'Number Allocation'!$A$6:$A$1483,"..."),IF(_xlpm.a="","...",_xlpm.a))</f>
        <v>...</v>
      </c>
      <c r="DD614" s="747">
        <v>0</v>
      </c>
      <c r="DE614" s="12" t="str">
        <v>Not Declared</v>
      </c>
      <c r="DF614" s="12" t="str">
        <v>Radley AC</v>
      </c>
      <c r="DG614" s="747"/>
      <c r="DH614" s="3"/>
      <c r="DI614" s="3"/>
      <c r="DJ614" s="433"/>
      <c r="DK614" s="747" t="str" cm="1">
        <f t="array" ref="DK614">_xlfn.LET(_xlpm.a,_xlfn.XLOOKUP(1,('Number Allocation'!$C$6:$C$1483=DM614)*('Number Allocation'!$D$6:$D$1483=DN614),'Number Allocation'!$A$6:$A$1483,"..."),IF(_xlpm.a="","...",_xlpm.a))</f>
        <v>...</v>
      </c>
      <c r="DL614" s="747">
        <v>0</v>
      </c>
      <c r="DM614" s="12" t="str">
        <v>Not Declared</v>
      </c>
      <c r="DN614" s="12" t="str">
        <v>Witney Road Runners</v>
      </c>
      <c r="DO614" s="747"/>
      <c r="DP614" s="3"/>
      <c r="DQ614" s="3"/>
      <c r="DR614" s="88"/>
      <c r="DS614" s="88"/>
      <c r="DT614" s="88"/>
      <c r="DZ614" s="15"/>
      <c r="EA614" s="15"/>
    </row>
    <row r="615" spans="1:131" s="359" customFormat="1" ht="21" customHeight="1">
      <c r="A615" s="358" t="str">
        <f>A613</f>
        <v>Radley AC</v>
      </c>
      <c r="B615" s="729"/>
      <c r="C615" s="729" t="s">
        <v>517</v>
      </c>
      <c r="D615" s="729" t="str" cm="1">
        <f t="array" ref="D615">_xlfn.LET(_xlpm.x, Radley!$AL$64:$AW$64, _xlpm.y, Radley!$AL$70:$AW$78, _xlpm.z, Radley!$AJ$70:$AJ$78, IF(_xlfn.XLOOKUP($C615,_xlfn.XLOOKUP(D$576,_xlpm.x,_xlpm.y,""),_xlpm.z,"Not Declared")="", "Name not recorded",  _xlfn.XLOOKUP($C615,_xlfn.XLOOKUP(D$576,_xlpm.x,_xlpm.y,""),_xlpm.z,"Not Declared")))</f>
        <v>Not Declared</v>
      </c>
      <c r="E615" s="729" t="str" cm="1">
        <f t="array" ref="E615">_xlfn.LET(_xlpm.x, Radley!$AL$64:$AW$64, _xlpm.y, Radley!$AL$70:$AW$78, _xlpm.z, Radley!$AJ$70:$AJ$78, IF(_xlfn.XLOOKUP($C615,_xlfn.XLOOKUP(E$576,_xlpm.x,_xlpm.y,""),_xlpm.z,"Not Declared")="", "Name not recorded",  _xlfn.XLOOKUP($C615,_xlfn.XLOOKUP(E$576,_xlpm.x,_xlpm.y,""),_xlpm.z,"Not Declared")))</f>
        <v>Not Declared</v>
      </c>
      <c r="F615" s="732" t="str" cm="1">
        <f t="array" ref="F615">_xlfn.LET(_xlpm.x, Radley!$AL$64:$AW$64, _xlpm.y, Radley!$AL$70:$AW$78, _xlpm.z, Radley!$AJ$70:$AJ$78, IF(_xlfn.XLOOKUP($C615,_xlfn.XLOOKUP(F$576,_xlpm.x,_xlpm.y,""),_xlpm.z,"Not Declared")="", "Name not recorded",  _xlfn.XLOOKUP($C615,_xlfn.XLOOKUP(F$576,_xlpm.x,_xlpm.y,""),_xlpm.z,"Not Declared")))</f>
        <v>Not Declared</v>
      </c>
      <c r="G615" s="729" t="str" cm="1">
        <f t="array" ref="G615">_xlfn.LET(_xlpm.x, Radley!$AL$64:$AW$64, _xlpm.y, Radley!$AL$70:$AW$78, _xlpm.z, Radley!$AJ$70:$AJ$78, IF(_xlfn.XLOOKUP($C615,_xlfn.XLOOKUP(G$576,_xlpm.x,_xlpm.y,""),_xlpm.z,"Not Declared")="", "Name not recorded",  _xlfn.XLOOKUP($C615,_xlfn.XLOOKUP(G$576,_xlpm.x,_xlpm.y,""),_xlpm.z,"Not Declared")))</f>
        <v>Not Declared</v>
      </c>
      <c r="H615" s="729" t="str" cm="1">
        <f t="array" ref="H615">_xlfn.LET(_xlpm.x, Radley!$AL$64:$AW$64, _xlpm.y, Radley!$AL$70:$AW$78, _xlpm.z, Radley!$AJ$70:$AJ$78, IF(_xlfn.XLOOKUP($C615,_xlfn.XLOOKUP(H$576,_xlpm.x,_xlpm.y,""),_xlpm.z,"Not Declared")="", "Name not recorded",  _xlfn.XLOOKUP($C615,_xlfn.XLOOKUP(H$576,_xlpm.x,_xlpm.y,""),_xlpm.z,"Not Declared")))</f>
        <v>Not Declared</v>
      </c>
      <c r="I615" s="729" t="str" cm="1">
        <f t="array" ref="I615">_xlfn.LET(_xlpm.x, Radley!$AL$64:$AW$64, _xlpm.y, Radley!$AL$70:$AW$78, _xlpm.z, Radley!$AJ$70:$AJ$78, IF(_xlfn.XLOOKUP($C615,_xlfn.XLOOKUP(I$576,_xlpm.x,_xlpm.y,""),_xlpm.z,"Not Declared")="", "Name not recorded",  _xlfn.XLOOKUP($C615,_xlfn.XLOOKUP(I$576,_xlpm.x,_xlpm.y,""),_xlpm.z,"Not Declared")))</f>
        <v>Not Declared</v>
      </c>
      <c r="J615" s="729" t="str" cm="1">
        <f t="array" ref="J615">_xlfn.LET(_xlpm.x, Radley!$AL$64:$AW$64, _xlpm.y, Radley!$AL$70:$AW$78, _xlpm.z, Radley!$AJ$70:$AJ$78, IF(_xlfn.XLOOKUP($C615,_xlfn.XLOOKUP(J$576,_xlpm.x,_xlpm.y,""),_xlpm.z,"Not Declared")="", "Name not recorded",  _xlfn.XLOOKUP($C615,_xlfn.XLOOKUP(J$576,_xlpm.x,_xlpm.y,""),_xlpm.z,"Not Declared")))</f>
        <v>Not Declared</v>
      </c>
      <c r="K615" s="729" t="str" cm="1">
        <f t="array" ref="K615">_xlfn.LET(_xlpm.x, Radley!$AL$64:$AW$64, _xlpm.y, Radley!$AL$70:$AW$78, _xlpm.z, Radley!$AJ$70:$AJ$78, IF(_xlfn.XLOOKUP($C615,_xlfn.XLOOKUP(K$576,_xlpm.x,_xlpm.y,""),_xlpm.z,"Not Declared")="", "Name not recorded",  _xlfn.XLOOKUP($C615,_xlfn.XLOOKUP(K$576,_xlpm.x,_xlpm.y,""),_xlpm.z,"Not Declared")))</f>
        <v>Not Declared</v>
      </c>
      <c r="L615" s="729" t="str" cm="1">
        <f t="array" ref="L615">_xlfn.LET(_xlpm.x, Radley!$AL$64:$AW$64, _xlpm.y, Radley!$AL$70:$AW$78, _xlpm.z, Radley!$AJ$70:$AJ$78, IF(_xlfn.XLOOKUP($C615,_xlfn.XLOOKUP(L$576,_xlpm.x,_xlpm.y,""),_xlpm.z,"Not Declared")="", "Name not recorded",  _xlfn.XLOOKUP($C615,_xlfn.XLOOKUP(L$576,_xlpm.x,_xlpm.y,""),_xlpm.z,"Not Declared")))</f>
        <v>Not Declared</v>
      </c>
      <c r="M615" s="729" t="str" cm="1">
        <f t="array" ref="M615">_xlfn.LET(_xlpm.x, Radley!$AL$64:$AW$64, _xlpm.y, Radley!$AL$70:$AW$78, _xlpm.z, Radley!$AJ$70:$AJ$78, IF(_xlfn.XLOOKUP($C615,_xlfn.XLOOKUP(M$576,_xlpm.x,_xlpm.y,""),_xlpm.z,"Not Declared")="", "Name not recorded",  _xlfn.XLOOKUP($C615,_xlfn.XLOOKUP(M$576,_xlpm.x,_xlpm.y,""),_xlpm.z,"Not Declared")))</f>
        <v>Not Declared</v>
      </c>
      <c r="N615" s="729" t="str" cm="1">
        <f t="array" ref="N615">_xlfn.LET(_xlpm.x, Radley!$AL$64:$AW$64, _xlpm.y, Radley!$AL$70:$AW$78, _xlpm.z, Radley!$AJ$70:$AJ$78, IF(_xlfn.XLOOKUP($C615,_xlfn.XLOOKUP(N$576,_xlpm.x,_xlpm.y,""),_xlpm.z,"Not Declared")="", "Name not recorded",  _xlfn.XLOOKUP($C615,_xlfn.XLOOKUP(N$576,_xlpm.x,_xlpm.y,""),_xlpm.z,"Not Declared")))</f>
        <v>Not Declared</v>
      </c>
      <c r="O615" s="729" t="str" cm="1">
        <f t="array" ref="O615">_xlfn.LET(_xlpm.x, Radley!$AL$64:$AW$64, _xlpm.y, Radley!$AL$70:$AW$78, _xlpm.z, Radley!$AJ$70:$AJ$78, IF(_xlfn.XLOOKUP($C615,_xlfn.XLOOKUP(O$576,_xlpm.x,_xlpm.y,""),_xlpm.z,"Not Declared")="", "Name not recorded",  _xlfn.XLOOKUP($C615,_xlfn.XLOOKUP(O$576,_xlpm.x,_xlpm.y,""),_xlpm.z,"Not Declared")))</f>
        <v>Not Declared</v>
      </c>
      <c r="P615" s="79" t="s">
        <v>517</v>
      </c>
      <c r="Q615" s="729" t="s">
        <v>319</v>
      </c>
      <c r="R615" s="729" t="s">
        <v>320</v>
      </c>
      <c r="S615" s="729" t="s">
        <v>321</v>
      </c>
      <c r="T615" s="729" t="str" cm="1">
        <f t="array" ref="T615">_xlfn.LET(_xlpm.x,Radley!$AL$64:$AX$64, _xlpm.y, Radley!$AL$70:$AX$78, _xlpm.z, Radley!$AJ$70:$AJ$78, IF(_xlfn.XLOOKUP(P615,_xlfn.XLOOKUP(T$576,_xlpm.x,_xlpm.y,""),_xlpm.z,"Not Declared")="", "Name not recorded",  _xlfn.XLOOKUP(P615,_xlfn.XLOOKUP(T$576,_xlpm.x,_xlpm.y,""),_xlpm.z,"Not Declared")))</f>
        <v>Not Declared</v>
      </c>
      <c r="U615" s="729" t="str" cm="1">
        <f t="array" ref="U615">_xlfn.LET(_xlpm.x,Radley!$AL$64:$AX$64, _xlpm.y, Radley!$AL$70:$AX$78, _xlpm.z, Radley!$AJ$70:$AJ$78, IF(_xlfn.XLOOKUP(Q615,_xlfn.XLOOKUP(U$576,_xlpm.x,_xlpm.y,""),_xlpm.z,"Not Declared")="", "Name not recorded",  _xlfn.XLOOKUP(Q615,_xlfn.XLOOKUP(U$576,_xlpm.x,_xlpm.y,""),_xlpm.z,"Not Declared")))</f>
        <v>Not Declared</v>
      </c>
      <c r="V615" s="729" t="str" cm="1">
        <f t="array" ref="V615">_xlfn.LET(_xlpm.x,Radley!$AL$64:$AX$64, _xlpm.y, Radley!$AL$70:$AX$78, _xlpm.z, Radley!$AJ$70:$AJ$78, IF(_xlfn.XLOOKUP(R615,_xlfn.XLOOKUP(V$576,_xlpm.x,_xlpm.y,""),_xlpm.z,"Not Declared")="", "Name not recorded",  _xlfn.XLOOKUP(R615,_xlfn.XLOOKUP(V$576,_xlpm.x,_xlpm.y,""),_xlpm.z,"Not Declared")))</f>
        <v>Not Declared</v>
      </c>
      <c r="W615" s="729" t="str" cm="1">
        <f t="array" ref="W615">_xlfn.LET(_xlpm.x,Radley!$AL$64:$AX$64, _xlpm.y, Radley!$AL$70:$AX$78, _xlpm.z, Radley!$AJ$70:$AJ$78, IF(_xlfn.XLOOKUP(S615,_xlfn.XLOOKUP(W$576,_xlpm.x,_xlpm.y,""),_xlpm.z,"Not Declared")="", "Name not recorded",  _xlfn.XLOOKUP(S615,_xlfn.XLOOKUP(W$576,_xlpm.x,_xlpm.y,""),_xlpm.z,"Not Declared")))</f>
        <v>Not Declared</v>
      </c>
      <c r="X615" s="358" t="str">
        <f>_xlfn.TEXTJOIN(", ",,T615:W615)</f>
        <v>Not Declared, Not Declared, Not Declared, Not Declared</v>
      </c>
      <c r="Z615" s="433"/>
      <c r="AA615" s="747" t="str" cm="1">
        <f t="array" ref="AA615">_xlfn.LET(_xlpm.a,_xlfn.XLOOKUP(1,('Number Allocation'!$C$6:$C$1483=AC615)*('Number Allocation'!$D$6:$D$1483=AD615),'Number Allocation'!$A$6:$A$1483,"..."),IF(_xlpm.a="","...",_xlpm.a))</f>
        <v>...</v>
      </c>
      <c r="AB615" s="747"/>
      <c r="AC615" s="12"/>
      <c r="AD615" s="12"/>
      <c r="AE615" s="436"/>
      <c r="AG615" s="365"/>
      <c r="AH615" s="433"/>
      <c r="AI615" s="747" t="str" cm="1">
        <f t="array" ref="AI615">_xlfn.LET(_xlpm.a,_xlfn.XLOOKUP(1,('Number Allocation'!$C$6:$C$1483=AK615)*('Number Allocation'!$D$6:$D$1483=AL615),'Number Allocation'!$A$6:$A$1483,"..."),IF(_xlpm.a="","...",_xlpm.a))</f>
        <v>...</v>
      </c>
      <c r="AJ615" s="747">
        <v>0</v>
      </c>
      <c r="AK615" s="12" t="str">
        <v>Not Declared</v>
      </c>
      <c r="AL615" s="12" t="str">
        <v>Oxford City AC</v>
      </c>
      <c r="AM615" s="436"/>
      <c r="AO615" s="365"/>
      <c r="AP615" s="433"/>
      <c r="AQ615" s="747" t="str" cm="1">
        <f t="array" ref="AQ615">_xlfn.LET(_xlpm.a,_xlfn.XLOOKUP(1,('Number Allocation'!$C$6:$C$1483=AS615)*('Number Allocation'!$D$6:$D$1483=AT615),'Number Allocation'!$A$6:$A$1483,"..."),IF(_xlpm.a="","...",_xlpm.a))</f>
        <v>...</v>
      </c>
      <c r="AR615" s="747">
        <v>0</v>
      </c>
      <c r="AS615" s="12" t="str">
        <v>Not Declared</v>
      </c>
      <c r="AT615" s="12" t="str">
        <v>Oxford City AC</v>
      </c>
      <c r="AU615" s="436"/>
      <c r="AW615" s="365"/>
      <c r="AX615" s="433"/>
      <c r="AY615" s="747" t="str" cm="1">
        <f t="array" ref="AY615">_xlfn.LET(_xlpm.a,_xlfn.XLOOKUP(1,('Number Allocation'!$C$6:$C$1483=BA615)*('Number Allocation'!$D$6:$D$1483=BB615),'Number Allocation'!$A$6:$A$1483,"..."),IF(_xlpm.a="","...",_xlpm.a))</f>
        <v>...</v>
      </c>
      <c r="AZ615" s="747">
        <v>0</v>
      </c>
      <c r="BA615" s="12" t="str">
        <v>Not Declared</v>
      </c>
      <c r="BB615" s="12" t="str">
        <v>Banbury Harriers AC</v>
      </c>
      <c r="BC615" s="436"/>
      <c r="BE615" s="365"/>
      <c r="BF615" s="433"/>
      <c r="BG615" s="747" t="str" cm="1">
        <f t="array" ref="BG615">_xlfn.LET(_xlpm.a,_xlfn.XLOOKUP(1,('Number Allocation'!$C$6:$C$1483=BI615)*('Number Allocation'!$D$6:$D$1483=BJ615),'Number Allocation'!$A$6:$A$1483,"..."),IF(_xlpm.a="","...",_xlpm.a))</f>
        <v>...</v>
      </c>
      <c r="BH615" s="747">
        <v>0</v>
      </c>
      <c r="BI615" s="12" t="str">
        <v>Not Declared</v>
      </c>
      <c r="BJ615" s="12" t="str">
        <v>Banbury Harriers AC</v>
      </c>
      <c r="BK615" s="436"/>
      <c r="BM615" s="365"/>
      <c r="BN615" s="433"/>
      <c r="BO615" s="747" t="str" cm="1">
        <f t="array" ref="BO615">_xlfn.LET(_xlpm.a,_xlfn.XLOOKUP(1,('Number Allocation'!$C$6:$C$1483=BQ615)*('Number Allocation'!$D$6:$D$1483=BR615),'Number Allocation'!$A$6:$A$1483,"..."),IF(_xlpm.a="","...",_xlpm.a))</f>
        <v>...</v>
      </c>
      <c r="BP615" s="747">
        <v>0</v>
      </c>
      <c r="BQ615" s="12" t="str">
        <v>Not Declared</v>
      </c>
      <c r="BR615" s="12" t="str">
        <v>Radley AC</v>
      </c>
      <c r="BS615" s="488"/>
      <c r="BT615" s="15"/>
      <c r="BU615" s="537"/>
      <c r="BV615" s="433"/>
      <c r="BW615" s="747" t="str" cm="1">
        <f t="array" ref="BW615">_xlfn.LET(_xlpm.a,_xlfn.XLOOKUP(1,('Number Allocation'!$C$6:$C$1483=BY615)*('Number Allocation'!$D$6:$D$1483=BZ615),'Number Allocation'!$A$6:$A$1483,"..."),IF(_xlpm.a="","...",_xlpm.a))</f>
        <v>...</v>
      </c>
      <c r="BX615" s="747">
        <v>0</v>
      </c>
      <c r="BY615" s="12" t="str">
        <v>Not Declared</v>
      </c>
      <c r="BZ615" s="12" t="str">
        <v>Abingdon AC</v>
      </c>
      <c r="CA615" s="747"/>
      <c r="CB615" s="3"/>
      <c r="CC615" s="3"/>
      <c r="CD615" s="433"/>
      <c r="CE615" s="747" t="str" cm="1">
        <f t="array" ref="CE615">_xlfn.LET(_xlpm.a,_xlfn.XLOOKUP(1,('Number Allocation'!$C$6:$C$1483=CG615)*('Number Allocation'!$D$6:$D$1483=CH615),'Number Allocation'!$A$6:$A$1483,"..."),IF(_xlpm.a="","...",_xlpm.a))</f>
        <v>...</v>
      </c>
      <c r="CF615" s="747">
        <v>0</v>
      </c>
      <c r="CG615" s="12" t="str">
        <v>Not Declared</v>
      </c>
      <c r="CH615" s="12" t="str">
        <v>Witney Road Runners</v>
      </c>
      <c r="CI615" s="747"/>
      <c r="CJ615" s="3"/>
      <c r="CK615" s="3"/>
      <c r="CL615" s="433"/>
      <c r="CM615" s="747" t="str" cm="1">
        <f t="array" ref="CM615">_xlfn.LET(_xlpm.a,_xlfn.XLOOKUP(1,('Number Allocation'!$C$6:$C$1483=CO615)*('Number Allocation'!$D$6:$D$1483=CP615),'Number Allocation'!$A$6:$A$1483,"..."),IF(_xlpm.a="","...",_xlpm.a))</f>
        <v>...</v>
      </c>
      <c r="CN615" s="747">
        <v>0</v>
      </c>
      <c r="CO615" s="12" t="str">
        <v>Not Declared</v>
      </c>
      <c r="CP615" s="12" t="str">
        <v>Oxford City AC</v>
      </c>
      <c r="CQ615" s="747"/>
      <c r="CR615" s="3"/>
      <c r="CS615" s="3"/>
      <c r="CT615" s="433"/>
      <c r="CU615" s="747" t="str" cm="1">
        <f t="array" ref="CU615">_xlfn.LET(_xlpm.a,_xlfn.XLOOKUP(1,('Number Allocation'!$C$6:$C$1483=CW615)*('Number Allocation'!$D$6:$D$1483=CX615),'Number Allocation'!$A$6:$A$1483,"..."),IF(_xlpm.a="","...",_xlpm.a))</f>
        <v>...</v>
      </c>
      <c r="CV615" s="747">
        <v>0</v>
      </c>
      <c r="CW615" s="12" t="str">
        <v>Not Declared</v>
      </c>
      <c r="CX615" s="12" t="str">
        <v>Oxford City AC</v>
      </c>
      <c r="CY615" s="747"/>
      <c r="CZ615" s="3"/>
      <c r="DA615" s="3"/>
      <c r="DB615" s="433"/>
      <c r="DC615" s="747" t="str" cm="1">
        <f t="array" ref="DC615">_xlfn.LET(_xlpm.a,_xlfn.XLOOKUP(1,('Number Allocation'!$C$6:$C$1483=DE615)*('Number Allocation'!$D$6:$D$1483=DF615),'Number Allocation'!$A$6:$A$1483,"..."),IF(_xlpm.a="","...",_xlpm.a))</f>
        <v>...</v>
      </c>
      <c r="DD615" s="747">
        <v>0</v>
      </c>
      <c r="DE615" s="12" t="str">
        <v>Not Declared</v>
      </c>
      <c r="DF615" s="12" t="str">
        <v>White Horse Harriers</v>
      </c>
      <c r="DG615" s="747"/>
      <c r="DH615" s="3"/>
      <c r="DI615" s="3"/>
      <c r="DJ615" s="433"/>
      <c r="DK615" s="747" t="str" cm="1">
        <f t="array" ref="DK615">_xlfn.LET(_xlpm.a,_xlfn.XLOOKUP(1,('Number Allocation'!$C$6:$C$1483=DM615)*('Number Allocation'!$D$6:$D$1483=DN615),'Number Allocation'!$A$6:$A$1483,"..."),IF(_xlpm.a="","...",_xlpm.a))</f>
        <v>...</v>
      </c>
      <c r="DL615" s="747">
        <v>0</v>
      </c>
      <c r="DM615" s="12" t="str">
        <v>Not Declared</v>
      </c>
      <c r="DN615" s="12" t="str">
        <v>Team Kennet</v>
      </c>
      <c r="DO615" s="747"/>
      <c r="DP615" s="3"/>
      <c r="DQ615" s="3"/>
      <c r="DR615" s="88"/>
      <c r="DS615" s="88"/>
      <c r="DT615" s="88"/>
      <c r="DZ615" s="15"/>
      <c r="EA615" s="15"/>
    </row>
    <row r="616" spans="1:131" s="359" customFormat="1" ht="21" customHeight="1">
      <c r="A616" s="358" t="str">
        <f t="shared" ref="A616:A620" si="67">A614</f>
        <v>Radley AC</v>
      </c>
      <c r="B616" s="729"/>
      <c r="C616" s="729" t="s">
        <v>319</v>
      </c>
      <c r="D616" s="729" t="str" cm="1">
        <f t="array" ref="D616">_xlfn.LET(_xlpm.x, Radley!$AL$64:$AW$64, _xlpm.y, Radley!$AL$70:$AW$78, _xlpm.z, Radley!$AJ$70:$AJ$78, IF(_xlfn.XLOOKUP($C616,_xlfn.XLOOKUP(D$576,_xlpm.x,_xlpm.y,""),_xlpm.z,"Not Declared")="", "Name not recorded",  _xlfn.XLOOKUP($C616,_xlfn.XLOOKUP(D$576,_xlpm.x,_xlpm.y,""),_xlpm.z,"Not Declared")))</f>
        <v>Not Declared</v>
      </c>
      <c r="E616" s="729" t="str" cm="1">
        <f t="array" ref="E616">_xlfn.LET(_xlpm.x, Radley!$AL$64:$AW$64, _xlpm.y, Radley!$AL$70:$AW$78, _xlpm.z, Radley!$AJ$70:$AJ$78, IF(_xlfn.XLOOKUP($C616,_xlfn.XLOOKUP(E$576,_xlpm.x,_xlpm.y,""),_xlpm.z,"Not Declared")="", "Name not recorded",  _xlfn.XLOOKUP($C616,_xlfn.XLOOKUP(E$576,_xlpm.x,_xlpm.y,""),_xlpm.z,"Not Declared")))</f>
        <v>Not Declared</v>
      </c>
      <c r="F616" s="732" t="str" cm="1">
        <f t="array" ref="F616">_xlfn.LET(_xlpm.x, Radley!$AL$64:$AW$64, _xlpm.y, Radley!$AL$70:$AW$78, _xlpm.z, Radley!$AJ$70:$AJ$78, IF(_xlfn.XLOOKUP($C616,_xlfn.XLOOKUP(F$576,_xlpm.x,_xlpm.y,""),_xlpm.z,"Not Declared")="", "Name not recorded",  _xlfn.XLOOKUP($C616,_xlfn.XLOOKUP(F$576,_xlpm.x,_xlpm.y,""),_xlpm.z,"Not Declared")))</f>
        <v>Not Declared</v>
      </c>
      <c r="G616" s="729" t="str" cm="1">
        <f t="array" ref="G616">_xlfn.LET(_xlpm.x, Radley!$AL$64:$AW$64, _xlpm.y, Radley!$AL$70:$AW$78, _xlpm.z, Radley!$AJ$70:$AJ$78, IF(_xlfn.XLOOKUP($C616,_xlfn.XLOOKUP(G$576,_xlpm.x,_xlpm.y,""),_xlpm.z,"Not Declared")="", "Name not recorded",  _xlfn.XLOOKUP($C616,_xlfn.XLOOKUP(G$576,_xlpm.x,_xlpm.y,""),_xlpm.z,"Not Declared")))</f>
        <v>Not Declared</v>
      </c>
      <c r="H616" s="729" t="str" cm="1">
        <f t="array" ref="H616">_xlfn.LET(_xlpm.x, Radley!$AL$64:$AW$64, _xlpm.y, Radley!$AL$70:$AW$78, _xlpm.z, Radley!$AJ$70:$AJ$78, IF(_xlfn.XLOOKUP($C616,_xlfn.XLOOKUP(H$576,_xlpm.x,_xlpm.y,""),_xlpm.z,"Not Declared")="", "Name not recorded",  _xlfn.XLOOKUP($C616,_xlfn.XLOOKUP(H$576,_xlpm.x,_xlpm.y,""),_xlpm.z,"Not Declared")))</f>
        <v>Not Declared</v>
      </c>
      <c r="I616" s="729" t="str" cm="1">
        <f t="array" ref="I616">_xlfn.LET(_xlpm.x, Radley!$AL$64:$AW$64, _xlpm.y, Radley!$AL$70:$AW$78, _xlpm.z, Radley!$AJ$70:$AJ$78, IF(_xlfn.XLOOKUP($C616,_xlfn.XLOOKUP(I$576,_xlpm.x,_xlpm.y,""),_xlpm.z,"Not Declared")="", "Name not recorded",  _xlfn.XLOOKUP($C616,_xlfn.XLOOKUP(I$576,_xlpm.x,_xlpm.y,""),_xlpm.z,"Not Declared")))</f>
        <v>Not Declared</v>
      </c>
      <c r="J616" s="729" t="str" cm="1">
        <f t="array" ref="J616">_xlfn.LET(_xlpm.x, Radley!$AL$64:$AW$64, _xlpm.y, Radley!$AL$70:$AW$78, _xlpm.z, Radley!$AJ$70:$AJ$78, IF(_xlfn.XLOOKUP($C616,_xlfn.XLOOKUP(J$576,_xlpm.x,_xlpm.y,""),_xlpm.z,"Not Declared")="", "Name not recorded",  _xlfn.XLOOKUP($C616,_xlfn.XLOOKUP(J$576,_xlpm.x,_xlpm.y,""),_xlpm.z,"Not Declared")))</f>
        <v>Not Declared</v>
      </c>
      <c r="K616" s="729" t="str" cm="1">
        <f t="array" ref="K616">_xlfn.LET(_xlpm.x, Radley!$AL$64:$AW$64, _xlpm.y, Radley!$AL$70:$AW$78, _xlpm.z, Radley!$AJ$70:$AJ$78, IF(_xlfn.XLOOKUP($C616,_xlfn.XLOOKUP(K$576,_xlpm.x,_xlpm.y,""),_xlpm.z,"Not Declared")="", "Name not recorded",  _xlfn.XLOOKUP($C616,_xlfn.XLOOKUP(K$576,_xlpm.x,_xlpm.y,""),_xlpm.z,"Not Declared")))</f>
        <v>Not Declared</v>
      </c>
      <c r="L616" s="729" t="str" cm="1">
        <f t="array" ref="L616">_xlfn.LET(_xlpm.x, Radley!$AL$64:$AW$64, _xlpm.y, Radley!$AL$70:$AW$78, _xlpm.z, Radley!$AJ$70:$AJ$78, IF(_xlfn.XLOOKUP($C616,_xlfn.XLOOKUP(L$576,_xlpm.x,_xlpm.y,""),_xlpm.z,"Not Declared")="", "Name not recorded",  _xlfn.XLOOKUP($C616,_xlfn.XLOOKUP(L$576,_xlpm.x,_xlpm.y,""),_xlpm.z,"Not Declared")))</f>
        <v>Not Declared</v>
      </c>
      <c r="M616" s="729" t="str" cm="1">
        <f t="array" ref="M616">_xlfn.LET(_xlpm.x, Radley!$AL$64:$AW$64, _xlpm.y, Radley!$AL$70:$AW$78, _xlpm.z, Radley!$AJ$70:$AJ$78, IF(_xlfn.XLOOKUP($C616,_xlfn.XLOOKUP(M$576,_xlpm.x,_xlpm.y,""),_xlpm.z,"Not Declared")="", "Name not recorded",  _xlfn.XLOOKUP($C616,_xlfn.XLOOKUP(M$576,_xlpm.x,_xlpm.y,""),_xlpm.z,"Not Declared")))</f>
        <v>Not Declared</v>
      </c>
      <c r="N616" s="729" t="str" cm="1">
        <f t="array" ref="N616">_xlfn.LET(_xlpm.x, Radley!$AL$64:$AW$64, _xlpm.y, Radley!$AL$70:$AW$78, _xlpm.z, Radley!$AJ$70:$AJ$78, IF(_xlfn.XLOOKUP($C616,_xlfn.XLOOKUP(N$576,_xlpm.x,_xlpm.y,""),_xlpm.z,"Not Declared")="", "Name not recorded",  _xlfn.XLOOKUP($C616,_xlfn.XLOOKUP(N$576,_xlpm.x,_xlpm.y,""),_xlpm.z,"Not Declared")))</f>
        <v>Not Declared</v>
      </c>
      <c r="O616" s="729" t="str" cm="1">
        <f t="array" ref="O616">_xlfn.LET(_xlpm.x, Radley!$AL$64:$AW$64, _xlpm.y, Radley!$AL$70:$AW$78, _xlpm.z, Radley!$AJ$70:$AJ$78, IF(_xlfn.XLOOKUP($C616,_xlfn.XLOOKUP(O$576,_xlpm.x,_xlpm.y,""),_xlpm.z,"Not Declared")="", "Name not recorded",  _xlfn.XLOOKUP($C616,_xlfn.XLOOKUP(O$576,_xlpm.x,_xlpm.y,""),_xlpm.z,"Not Declared")))</f>
        <v>Not Declared</v>
      </c>
      <c r="P616" s="3"/>
      <c r="Q616" s="3"/>
      <c r="R616" s="3"/>
      <c r="S616" s="3"/>
      <c r="T616" s="3"/>
      <c r="U616" s="3"/>
      <c r="V616" s="3"/>
      <c r="W616" s="3"/>
      <c r="X616" s="3"/>
      <c r="Z616" s="433"/>
      <c r="AA616" s="749" t="str" cm="1">
        <f t="array" ref="AA616">_xlfn.LET(_xlpm.a,_xlfn.XLOOKUP(1,('Number Allocation'!$C$6:$C$1483=AC616)*('Number Allocation'!$D$6:$D$1483=AD616),'Number Allocation'!$A$6:$A$1483,"..."),IF(_xlpm.a="","...",_xlpm.a))</f>
        <v>...</v>
      </c>
      <c r="AB616" s="749"/>
      <c r="AC616" s="427"/>
      <c r="AD616" s="427"/>
      <c r="AE616" s="436"/>
      <c r="AG616" s="365"/>
      <c r="AH616" s="433"/>
      <c r="AI616" s="749" t="str" cm="1">
        <f t="array" ref="AI616">_xlfn.LET(_xlpm.a,_xlfn.XLOOKUP(1,('Number Allocation'!$C$6:$C$1483=AK616)*('Number Allocation'!$D$6:$D$1483=AL616),'Number Allocation'!$A$6:$A$1483,"..."),IF(_xlpm.a="","...",_xlpm.a))</f>
        <v>...</v>
      </c>
      <c r="AJ616" s="749">
        <v>0</v>
      </c>
      <c r="AK616" s="427" t="str">
        <v>Not Declared</v>
      </c>
      <c r="AL616" s="427" t="str">
        <v>White Horse Harriers</v>
      </c>
      <c r="AM616" s="436"/>
      <c r="AO616" s="365"/>
      <c r="AP616" s="433"/>
      <c r="AQ616" s="749" t="str" cm="1">
        <f t="array" ref="AQ616">_xlfn.LET(_xlpm.a,_xlfn.XLOOKUP(1,('Number Allocation'!$C$6:$C$1483=AS616)*('Number Allocation'!$D$6:$D$1483=AT616),'Number Allocation'!$A$6:$A$1483,"..."),IF(_xlpm.a="","...",_xlpm.a))</f>
        <v>...</v>
      </c>
      <c r="AR616" s="749">
        <v>0</v>
      </c>
      <c r="AS616" s="427" t="str">
        <v>Not Declared</v>
      </c>
      <c r="AT616" s="427" t="str">
        <v>Team Kennet</v>
      </c>
      <c r="AU616" s="436"/>
      <c r="AW616" s="365"/>
      <c r="AX616" s="433"/>
      <c r="AY616" s="749" t="str" cm="1">
        <f t="array" ref="AY616">_xlfn.LET(_xlpm.a,_xlfn.XLOOKUP(1,('Number Allocation'!$C$6:$C$1483=BA616)*('Number Allocation'!$D$6:$D$1483=BB616),'Number Allocation'!$A$6:$A$1483,"..."),IF(_xlpm.a="","...",_xlpm.a))</f>
        <v>...</v>
      </c>
      <c r="AZ616" s="749">
        <v>0</v>
      </c>
      <c r="BA616" s="427" t="str">
        <v>Not Declared</v>
      </c>
      <c r="BB616" s="427" t="str">
        <v>Abingdon AC</v>
      </c>
      <c r="BC616" s="436"/>
      <c r="BE616" s="365"/>
      <c r="BF616" s="433"/>
      <c r="BG616" s="749" t="str" cm="1">
        <f t="array" ref="BG616">_xlfn.LET(_xlpm.a,_xlfn.XLOOKUP(1,('Number Allocation'!$C$6:$C$1483=BI616)*('Number Allocation'!$D$6:$D$1483=BJ616),'Number Allocation'!$A$6:$A$1483,"..."),IF(_xlpm.a="","...",_xlpm.a))</f>
        <v>...</v>
      </c>
      <c r="BH616" s="749">
        <v>0</v>
      </c>
      <c r="BI616" s="427" t="str">
        <v>Not Declared</v>
      </c>
      <c r="BJ616" s="427" t="str">
        <v>Radley AC</v>
      </c>
      <c r="BK616" s="436"/>
      <c r="BM616" s="365"/>
      <c r="BN616" s="433"/>
      <c r="BO616" s="749" t="str" cm="1">
        <f t="array" ref="BO616">_xlfn.LET(_xlpm.a,_xlfn.XLOOKUP(1,('Number Allocation'!$C$6:$C$1483=BQ616)*('Number Allocation'!$D$6:$D$1483=BR616),'Number Allocation'!$A$6:$A$1483,"..."),IF(_xlpm.a="","...",_xlpm.a))</f>
        <v>...</v>
      </c>
      <c r="BP616" s="749">
        <v>0</v>
      </c>
      <c r="BQ616" s="427" t="str">
        <v>Not Declared</v>
      </c>
      <c r="BR616" s="427" t="str">
        <v>Team Kennet</v>
      </c>
      <c r="BS616" s="488"/>
      <c r="BT616" s="15"/>
      <c r="BU616" s="537"/>
      <c r="BV616" s="433"/>
      <c r="BW616" s="749" t="str" cm="1">
        <f t="array" ref="BW616">_xlfn.LET(_xlpm.a,_xlfn.XLOOKUP(1,('Number Allocation'!$C$6:$C$1483=BY616)*('Number Allocation'!$D$6:$D$1483=BZ616),'Number Allocation'!$A$6:$A$1483,"..."),IF(_xlpm.a="","...",_xlpm.a))</f>
        <v>...</v>
      </c>
      <c r="BX616" s="749">
        <v>0</v>
      </c>
      <c r="BY616" s="427" t="str">
        <v>Not Declared</v>
      </c>
      <c r="BZ616" s="427" t="str">
        <v>Bicester AC</v>
      </c>
      <c r="CA616" s="747"/>
      <c r="CB616" s="3"/>
      <c r="CC616" s="3"/>
      <c r="CD616" s="433"/>
      <c r="CE616" s="749" t="str" cm="1">
        <f t="array" ref="CE616">_xlfn.LET(_xlpm.a,_xlfn.XLOOKUP(1,('Number Allocation'!$C$6:$C$1483=CG616)*('Number Allocation'!$D$6:$D$1483=CH616),'Number Allocation'!$A$6:$A$1483,"..."),IF(_xlpm.a="","...",_xlpm.a))</f>
        <v>...</v>
      </c>
      <c r="CF616" s="749">
        <v>0</v>
      </c>
      <c r="CG616" s="427" t="str">
        <v>Not Declared</v>
      </c>
      <c r="CH616" s="427" t="str">
        <v>White Horse Harriers</v>
      </c>
      <c r="CI616" s="747"/>
      <c r="CJ616" s="3"/>
      <c r="CK616" s="3"/>
      <c r="CL616" s="433"/>
      <c r="CM616" s="749" t="str" cm="1">
        <f t="array" ref="CM616">_xlfn.LET(_xlpm.a,_xlfn.XLOOKUP(1,('Number Allocation'!$C$6:$C$1483=CO616)*('Number Allocation'!$D$6:$D$1483=CP616),'Number Allocation'!$A$6:$A$1483,"..."),IF(_xlpm.a="","...",_xlpm.a))</f>
        <v>...</v>
      </c>
      <c r="CN616" s="749">
        <v>0</v>
      </c>
      <c r="CO616" s="427" t="str">
        <v>Not Declared</v>
      </c>
      <c r="CP616" s="427" t="str">
        <v>White Horse Harriers</v>
      </c>
      <c r="CQ616" s="747"/>
      <c r="CR616" s="3"/>
      <c r="CS616" s="3"/>
      <c r="CT616" s="433"/>
      <c r="CU616" s="749" t="str" cm="1">
        <f t="array" ref="CU616">_xlfn.LET(_xlpm.a,_xlfn.XLOOKUP(1,('Number Allocation'!$C$6:$C$1483=CW616)*('Number Allocation'!$D$6:$D$1483=CX616),'Number Allocation'!$A$6:$A$1483,"..."),IF(_xlpm.a="","...",_xlpm.a))</f>
        <v>...</v>
      </c>
      <c r="CV616" s="749">
        <v>0</v>
      </c>
      <c r="CW616" s="427" t="str">
        <v>Not Declared</v>
      </c>
      <c r="CX616" s="427" t="str">
        <v>Banbury Harriers AC</v>
      </c>
      <c r="CY616" s="747"/>
      <c r="CZ616" s="3"/>
      <c r="DA616" s="3"/>
      <c r="DB616" s="433"/>
      <c r="DC616" s="749" t="str" cm="1">
        <f t="array" ref="DC616">_xlfn.LET(_xlpm.a,_xlfn.XLOOKUP(1,('Number Allocation'!$C$6:$C$1483=DE616)*('Number Allocation'!$D$6:$D$1483=DF616),'Number Allocation'!$A$6:$A$1483,"..."),IF(_xlpm.a="","...",_xlpm.a))</f>
        <v>...</v>
      </c>
      <c r="DD616" s="749">
        <v>0</v>
      </c>
      <c r="DE616" s="427" t="str">
        <v>Not Declared</v>
      </c>
      <c r="DF616" s="427" t="str">
        <v>Banbury Harriers AC</v>
      </c>
      <c r="DG616" s="747"/>
      <c r="DH616" s="3"/>
      <c r="DI616" s="3"/>
      <c r="DJ616" s="433"/>
      <c r="DK616" s="749" t="str" cm="1">
        <f t="array" ref="DK616">_xlfn.LET(_xlpm.a,_xlfn.XLOOKUP(1,('Number Allocation'!$C$6:$C$1483=DM616)*('Number Allocation'!$D$6:$D$1483=DN616),'Number Allocation'!$A$6:$A$1483,"..."),IF(_xlpm.a="","...",_xlpm.a))</f>
        <v>...</v>
      </c>
      <c r="DL616" s="749">
        <v>0</v>
      </c>
      <c r="DM616" s="427" t="str">
        <v>Not Declared</v>
      </c>
      <c r="DN616" s="427" t="str">
        <v>Radley AC</v>
      </c>
      <c r="DO616" s="747"/>
      <c r="DP616" s="3"/>
      <c r="DQ616" s="3"/>
      <c r="DR616" s="88"/>
      <c r="DS616" s="88"/>
      <c r="DT616" s="88"/>
      <c r="DZ616" s="15"/>
      <c r="EA616" s="15"/>
    </row>
    <row r="617" spans="1:131" s="359" customFormat="1" ht="21" customHeight="1">
      <c r="A617" s="358" t="str">
        <f t="shared" si="67"/>
        <v>Radley AC</v>
      </c>
      <c r="B617" s="729"/>
      <c r="C617" s="729" t="s">
        <v>320</v>
      </c>
      <c r="D617" s="729" t="str" cm="1">
        <f t="array" ref="D617">_xlfn.LET(_xlpm.x, Radley!$AL$64:$AW$64, _xlpm.y, Radley!$AL$70:$AW$78, _xlpm.z, Radley!$AJ$70:$AJ$78, IF(_xlfn.XLOOKUP($C617,_xlfn.XLOOKUP(D$576,_xlpm.x,_xlpm.y,""),_xlpm.z,"Not Declared")="", "Name not recorded",  _xlfn.XLOOKUP($C617,_xlfn.XLOOKUP(D$576,_xlpm.x,_xlpm.y,""),_xlpm.z,"Not Declared")))</f>
        <v>Not Declared</v>
      </c>
      <c r="E617" s="729" t="str" cm="1">
        <f t="array" ref="E617">_xlfn.LET(_xlpm.x, Radley!$AL$64:$AW$64, _xlpm.y, Radley!$AL$70:$AW$78, _xlpm.z, Radley!$AJ$70:$AJ$78, IF(_xlfn.XLOOKUP($C617,_xlfn.XLOOKUP(E$576,_xlpm.x,_xlpm.y,""),_xlpm.z,"Not Declared")="", "Name not recorded",  _xlfn.XLOOKUP($C617,_xlfn.XLOOKUP(E$576,_xlpm.x,_xlpm.y,""),_xlpm.z,"Not Declared")))</f>
        <v>Not Declared</v>
      </c>
      <c r="F617" s="732" t="str" cm="1">
        <f t="array" ref="F617">_xlfn.LET(_xlpm.x, Radley!$AL$64:$AW$64, _xlpm.y, Radley!$AL$70:$AW$78, _xlpm.z, Radley!$AJ$70:$AJ$78, IF(_xlfn.XLOOKUP($C617,_xlfn.XLOOKUP(F$576,_xlpm.x,_xlpm.y,""),_xlpm.z,"Not Declared")="", "Name not recorded",  _xlfn.XLOOKUP($C617,_xlfn.XLOOKUP(F$576,_xlpm.x,_xlpm.y,""),_xlpm.z,"Not Declared")))</f>
        <v>Not Declared</v>
      </c>
      <c r="G617" s="729" t="str" cm="1">
        <f t="array" ref="G617">_xlfn.LET(_xlpm.x, Radley!$AL$64:$AW$64, _xlpm.y, Radley!$AL$70:$AW$78, _xlpm.z, Radley!$AJ$70:$AJ$78, IF(_xlfn.XLOOKUP($C617,_xlfn.XLOOKUP(G$576,_xlpm.x,_xlpm.y,""),_xlpm.z,"Not Declared")="", "Name not recorded",  _xlfn.XLOOKUP($C617,_xlfn.XLOOKUP(G$576,_xlpm.x,_xlpm.y,""),_xlpm.z,"Not Declared")))</f>
        <v>Not Declared</v>
      </c>
      <c r="H617" s="729" t="str" cm="1">
        <f t="array" ref="H617">_xlfn.LET(_xlpm.x, Radley!$AL$64:$AW$64, _xlpm.y, Radley!$AL$70:$AW$78, _xlpm.z, Radley!$AJ$70:$AJ$78, IF(_xlfn.XLOOKUP($C617,_xlfn.XLOOKUP(H$576,_xlpm.x,_xlpm.y,""),_xlpm.z,"Not Declared")="", "Name not recorded",  _xlfn.XLOOKUP($C617,_xlfn.XLOOKUP(H$576,_xlpm.x,_xlpm.y,""),_xlpm.z,"Not Declared")))</f>
        <v>Not Declared</v>
      </c>
      <c r="I617" s="729" t="str" cm="1">
        <f t="array" ref="I617">_xlfn.LET(_xlpm.x, Radley!$AL$64:$AW$64, _xlpm.y, Radley!$AL$70:$AW$78, _xlpm.z, Radley!$AJ$70:$AJ$78, IF(_xlfn.XLOOKUP($C617,_xlfn.XLOOKUP(I$576,_xlpm.x,_xlpm.y,""),_xlpm.z,"Not Declared")="", "Name not recorded",  _xlfn.XLOOKUP($C617,_xlfn.XLOOKUP(I$576,_xlpm.x,_xlpm.y,""),_xlpm.z,"Not Declared")))</f>
        <v>Not Declared</v>
      </c>
      <c r="J617" s="729" t="str" cm="1">
        <f t="array" ref="J617">_xlfn.LET(_xlpm.x, Radley!$AL$64:$AW$64, _xlpm.y, Radley!$AL$70:$AW$78, _xlpm.z, Radley!$AJ$70:$AJ$78, IF(_xlfn.XLOOKUP($C617,_xlfn.XLOOKUP(J$576,_xlpm.x,_xlpm.y,""),_xlpm.z,"Not Declared")="", "Name not recorded",  _xlfn.XLOOKUP($C617,_xlfn.XLOOKUP(J$576,_xlpm.x,_xlpm.y,""),_xlpm.z,"Not Declared")))</f>
        <v>Not Declared</v>
      </c>
      <c r="K617" s="729" t="str" cm="1">
        <f t="array" ref="K617">_xlfn.LET(_xlpm.x, Radley!$AL$64:$AW$64, _xlpm.y, Radley!$AL$70:$AW$78, _xlpm.z, Radley!$AJ$70:$AJ$78, IF(_xlfn.XLOOKUP($C617,_xlfn.XLOOKUP(K$576,_xlpm.x,_xlpm.y,""),_xlpm.z,"Not Declared")="", "Name not recorded",  _xlfn.XLOOKUP($C617,_xlfn.XLOOKUP(K$576,_xlpm.x,_xlpm.y,""),_xlpm.z,"Not Declared")))</f>
        <v>Not Declared</v>
      </c>
      <c r="L617" s="729" t="str" cm="1">
        <f t="array" ref="L617">_xlfn.LET(_xlpm.x, Radley!$AL$64:$AW$64, _xlpm.y, Radley!$AL$70:$AW$78, _xlpm.z, Radley!$AJ$70:$AJ$78, IF(_xlfn.XLOOKUP($C617,_xlfn.XLOOKUP(L$576,_xlpm.x,_xlpm.y,""),_xlpm.z,"Not Declared")="", "Name not recorded",  _xlfn.XLOOKUP($C617,_xlfn.XLOOKUP(L$576,_xlpm.x,_xlpm.y,""),_xlpm.z,"Not Declared")))</f>
        <v>Not Declared</v>
      </c>
      <c r="M617" s="729" t="str" cm="1">
        <f t="array" ref="M617">_xlfn.LET(_xlpm.x, Radley!$AL$64:$AW$64, _xlpm.y, Radley!$AL$70:$AW$78, _xlpm.z, Radley!$AJ$70:$AJ$78, IF(_xlfn.XLOOKUP($C617,_xlfn.XLOOKUP(M$576,_xlpm.x,_xlpm.y,""),_xlpm.z,"Not Declared")="", "Name not recorded",  _xlfn.XLOOKUP($C617,_xlfn.XLOOKUP(M$576,_xlpm.x,_xlpm.y,""),_xlpm.z,"Not Declared")))</f>
        <v>Not Declared</v>
      </c>
      <c r="N617" s="729" t="str" cm="1">
        <f t="array" ref="N617">_xlfn.LET(_xlpm.x, Radley!$AL$64:$AW$64, _xlpm.y, Radley!$AL$70:$AW$78, _xlpm.z, Radley!$AJ$70:$AJ$78, IF(_xlfn.XLOOKUP($C617,_xlfn.XLOOKUP(N$576,_xlpm.x,_xlpm.y,""),_xlpm.z,"Not Declared")="", "Name not recorded",  _xlfn.XLOOKUP($C617,_xlfn.XLOOKUP(N$576,_xlpm.x,_xlpm.y,""),_xlpm.z,"Not Declared")))</f>
        <v>Not Declared</v>
      </c>
      <c r="O617" s="729" t="str" cm="1">
        <f t="array" ref="O617">_xlfn.LET(_xlpm.x, Radley!$AL$64:$AW$64, _xlpm.y, Radley!$AL$70:$AW$78, _xlpm.z, Radley!$AJ$70:$AJ$78, IF(_xlfn.XLOOKUP($C617,_xlfn.XLOOKUP(O$576,_xlpm.x,_xlpm.y,""),_xlpm.z,"Not Declared")="", "Name not recorded",  _xlfn.XLOOKUP($C617,_xlfn.XLOOKUP(O$576,_xlpm.x,_xlpm.y,""),_xlpm.z,"Not Declared")))</f>
        <v>Not Declared</v>
      </c>
      <c r="P617" s="3"/>
      <c r="Q617" s="3"/>
      <c r="R617" s="3"/>
      <c r="S617" s="3"/>
      <c r="T617" s="3"/>
      <c r="U617" s="3"/>
      <c r="V617" s="3"/>
      <c r="W617" s="3"/>
      <c r="X617" s="12"/>
      <c r="Z617" s="3" t="s">
        <v>321</v>
      </c>
      <c r="AA617" s="744" t="str" cm="1">
        <f t="array" ref="AA617">_xlfn.LET(_xlpm.a,_xlfn.XLOOKUP(1,('Number Allocation'!$C$6:$C$1483=AC617)*('Number Allocation'!$D$6:$D$1483=AD617),'Number Allocation'!$A$6:$A$1483,"..."),IF(_xlpm.a="","...",_xlpm.a))</f>
        <v>...</v>
      </c>
      <c r="AB617" s="432" t="e" cm="1">
        <f t="array" ref="AB617">_xlfn.LET(_xlpm.eventsort, _xlfn.XLOOKUP(AB$576,$D$743:$P$743,$D$745:$P$752), _xlpm.eventdata, _xlfn.XLOOKUP(AB$576,$D$576:$O$576,$D$577:$O$647), _xlpm.agedata, $A$577:$C$647, _xlfn.SORTBY(_xlfn._xlws.FILTER(_xlfn.CHOOSECOLS(_xlfn.HSTACK(_xlpm.agedata,_xlpm.eventdata),2,4,1),(_xlfn.CHOOSECOLS(_xlpm.agedata,3)=Z617),""),_xlpm.eventsort))</f>
        <v>#N/A</v>
      </c>
      <c r="AC617" s="422"/>
      <c r="AD617" s="422"/>
      <c r="AE617" s="436"/>
      <c r="AG617" s="365"/>
      <c r="AH617" s="3" t="s">
        <v>321</v>
      </c>
      <c r="AI617" s="744" t="str" cm="1">
        <f t="array" ref="AI617">_xlfn.LET(_xlpm.a,_xlfn.XLOOKUP(1,('Number Allocation'!$C$6:$C$1483=AK617)*('Number Allocation'!$D$6:$D$1483=AL617),'Number Allocation'!$A$6:$A$1483,"..."),IF(_xlpm.a="","...",_xlpm.a))</f>
        <v>...</v>
      </c>
      <c r="AJ617" s="432" cm="1">
        <f t="array" ref="AJ617:AL624">_xlfn.LET(_xlpm.eventsort, _xlfn.XLOOKUP(AJ$576,$D$743:$P$743,$D$745:$P$752), _xlpm.eventdata, _xlfn.XLOOKUP(AJ$576,$D$576:$O$576,$D$577:$O$647), _xlpm.agedata, $A$577:$C$647, _xlfn.SORTBY(_xlfn._xlws.FILTER(_xlfn.CHOOSECOLS(_xlfn.HSTACK(_xlpm.agedata,_xlpm.eventdata),2,4,1),(_xlfn.CHOOSECOLS(_xlpm.agedata,3)=AH617),""),_xlpm.eventsort))</f>
        <v>0</v>
      </c>
      <c r="AK617" s="422" t="str">
        <v>Not Declared</v>
      </c>
      <c r="AL617" s="422" t="str">
        <v>Witney Road Runners</v>
      </c>
      <c r="AM617" s="436"/>
      <c r="AO617" s="365"/>
      <c r="AP617" s="3" t="s">
        <v>321</v>
      </c>
      <c r="AQ617" s="744" t="str" cm="1">
        <f t="array" ref="AQ617">_xlfn.LET(_xlpm.a,_xlfn.XLOOKUP(1,('Number Allocation'!$C$6:$C$1483=AS617)*('Number Allocation'!$D$6:$D$1483=AT617),'Number Allocation'!$A$6:$A$1483,"..."),IF(_xlpm.a="","...",_xlpm.a))</f>
        <v>...</v>
      </c>
      <c r="AR617" s="432" cm="1">
        <f t="array" ref="AR617:AT624">_xlfn.LET(_xlpm.eventsort, _xlfn.XLOOKUP(AR$576,$D$743:$P$743,$D$745:$P$752), _xlpm.eventdata, _xlfn.XLOOKUP(AR$576,$D$576:$O$576,$D$577:$O$647), _xlpm.agedata, $A$577:$C$647, _xlfn.SORTBY(_xlfn._xlws.FILTER(_xlfn.CHOOSECOLS(_xlfn.HSTACK(_xlpm.agedata,_xlpm.eventdata),2,4,1),(_xlfn.CHOOSECOLS(_xlpm.agedata,3)=AP617),""),_xlpm.eventsort))</f>
        <v>0</v>
      </c>
      <c r="AS617" s="422" t="str">
        <v>Not Declared</v>
      </c>
      <c r="AT617" s="422" t="str">
        <v>White Horse Harriers</v>
      </c>
      <c r="AU617" s="436"/>
      <c r="AW617" s="365"/>
      <c r="AX617" s="3" t="s">
        <v>321</v>
      </c>
      <c r="AY617" s="744" t="str" cm="1">
        <f t="array" ref="AY617">_xlfn.LET(_xlpm.a,_xlfn.XLOOKUP(1,('Number Allocation'!$C$6:$C$1483=BA617)*('Number Allocation'!$D$6:$D$1483=BB617),'Number Allocation'!$A$6:$A$1483,"..."),IF(_xlpm.a="","...",_xlpm.a))</f>
        <v>...</v>
      </c>
      <c r="AZ617" s="432" cm="1">
        <f t="array" ref="AZ617:BB624">_xlfn.LET(_xlpm.eventsort, _xlfn.XLOOKUP(AZ$576,$D$743:$P$743,$D$745:$P$752), _xlpm.eventdata, _xlfn.XLOOKUP(AZ$576,$D$576:$O$576,$D$577:$O$647), _xlpm.agedata, $A$577:$C$647, _xlfn.SORTBY(_xlfn._xlws.FILTER(_xlfn.CHOOSECOLS(_xlfn.HSTACK(_xlpm.agedata,_xlpm.eventdata),2,4,1),(_xlfn.CHOOSECOLS(_xlpm.agedata,3)=AX617),""),_xlpm.eventsort))</f>
        <v>0</v>
      </c>
      <c r="BA617" s="422" t="str">
        <v>Not Declared</v>
      </c>
      <c r="BB617" s="422" t="str">
        <v>Bicester AC</v>
      </c>
      <c r="BC617" s="436"/>
      <c r="BE617" s="365"/>
      <c r="BF617" s="3" t="s">
        <v>321</v>
      </c>
      <c r="BG617" s="744" t="str" cm="1">
        <f t="array" ref="BG617">_xlfn.LET(_xlpm.a,_xlfn.XLOOKUP(1,('Number Allocation'!$C$6:$C$1483=BI617)*('Number Allocation'!$D$6:$D$1483=BJ617),'Number Allocation'!$A$6:$A$1483,"..."),IF(_xlpm.a="","...",_xlpm.a))</f>
        <v>...</v>
      </c>
      <c r="BH617" s="432" cm="1">
        <f t="array" ref="BH617:BJ624">_xlfn.LET(_xlpm.eventsort, _xlfn.XLOOKUP(BH$576,$D$743:$P$743,$D$745:$P$752), _xlpm.eventdata, _xlfn.XLOOKUP(BH$576,$D$576:$O$576,$D$577:$O$647), _xlpm.agedata, $A$577:$C$647, _xlfn.SORTBY(_xlfn._xlws.FILTER(_xlfn.CHOOSECOLS(_xlfn.HSTACK(_xlpm.agedata,_xlpm.eventdata),2,4,1),(_xlfn.CHOOSECOLS(_xlpm.agedata,3)=BF617),""),_xlpm.eventsort))</f>
        <v>0</v>
      </c>
      <c r="BI617" s="422" t="str">
        <v>Not Declared</v>
      </c>
      <c r="BJ617" s="422" t="str">
        <v>White Horse Harriers</v>
      </c>
      <c r="BK617" s="436"/>
      <c r="BM617" s="365"/>
      <c r="BN617" s="3" t="s">
        <v>321</v>
      </c>
      <c r="BO617" s="744" t="str" cm="1">
        <f t="array" ref="BO617">_xlfn.LET(_xlpm.a,_xlfn.XLOOKUP(1,('Number Allocation'!$C$6:$C$1483=BQ617)*('Number Allocation'!$D$6:$D$1483=BR617),'Number Allocation'!$A$6:$A$1483,"..."),IF(_xlpm.a="","...",_xlpm.a))</f>
        <v>...</v>
      </c>
      <c r="BP617" s="432" cm="1">
        <f t="array" ref="BP617:BR624">_xlfn.LET(_xlpm.eventsort, _xlfn.XLOOKUP(BP$576,$D$743:$P$743,$D$745:$P$752), _xlpm.eventdata, _xlfn.XLOOKUP(BP$576,$D$576:$O$576,$D$577:$O$647), _xlpm.agedata, $A$577:$C$647, _xlfn.SORTBY(_xlfn._xlws.FILTER(_xlfn.CHOOSECOLS(_xlfn.HSTACK(_xlpm.agedata,_xlpm.eventdata),2,4,1),(_xlfn.CHOOSECOLS(_xlpm.agedata,3)=BN617),""),_xlpm.eventsort))</f>
        <v>0</v>
      </c>
      <c r="BQ617" s="422" t="str">
        <v>Not Declared</v>
      </c>
      <c r="BR617" s="422" t="str">
        <v>White Horse Harriers</v>
      </c>
      <c r="BS617" s="488"/>
      <c r="BT617" s="15"/>
      <c r="BU617" s="537"/>
      <c r="BV617" s="3" t="s">
        <v>321</v>
      </c>
      <c r="BW617" s="744" t="str" cm="1">
        <f t="array" ref="BW617">_xlfn.LET(_xlpm.a,_xlfn.XLOOKUP(1,('Number Allocation'!$C$6:$C$1483=BY617)*('Number Allocation'!$D$6:$D$1483=BZ617),'Number Allocation'!$A$6:$A$1483,"..."),IF(_xlpm.a="","...",_xlpm.a))</f>
        <v>...</v>
      </c>
      <c r="BX617" s="432" cm="1">
        <f t="array" ref="BX617:BZ624">_xlfn.LET(_xlpm.eventsort, _xlfn.XLOOKUP(BX$576,$D$743:$P$743,$D$745:$P$752), _xlpm.eventdata, _xlfn.XLOOKUP(BX$576,$D$576:$O$576,$D$577:$O$647), _xlpm.agedata, $A$577:$C$647, _xlfn.SORTBY(_xlfn._xlws.FILTER(_xlfn.CHOOSECOLS(_xlfn.HSTACK(_xlpm.agedata,_xlpm.eventdata),2,4,1),(_xlfn.CHOOSECOLS(_xlpm.agedata,3)=BV617),""),_xlpm.eventsort))</f>
        <v>0</v>
      </c>
      <c r="BY617" s="422" t="str">
        <v>Not Declared</v>
      </c>
      <c r="BZ617" s="422" t="str">
        <v>Witney Road Runners</v>
      </c>
      <c r="CA617" s="747"/>
      <c r="CB617" s="3"/>
      <c r="CC617" s="3"/>
      <c r="CD617" s="3" t="s">
        <v>321</v>
      </c>
      <c r="CE617" s="744" t="str" cm="1">
        <f t="array" ref="CE617">_xlfn.LET(_xlpm.a,_xlfn.XLOOKUP(1,('Number Allocation'!$C$6:$C$1483=CG617)*('Number Allocation'!$D$6:$D$1483=CH617),'Number Allocation'!$A$6:$A$1483,"..."),IF(_xlpm.a="","...",_xlpm.a))</f>
        <v>...</v>
      </c>
      <c r="CF617" s="432" cm="1">
        <f t="array" ref="CF617:CH624">_xlfn.LET(_xlpm.eventsort, _xlfn.XLOOKUP(CF$576,$D$743:$P$743,$D$745:$P$752), _xlpm.eventdata, _xlfn.XLOOKUP(CF$576,$D$576:$O$576,$D$577:$O$647), _xlpm.agedata, $A$577:$C$647, _xlfn.SORTBY(_xlfn._xlws.FILTER(_xlfn.CHOOSECOLS(_xlfn.HSTACK(_xlpm.agedata,_xlpm.eventdata),2,4,1),(_xlfn.CHOOSECOLS(_xlpm.agedata,3)=CD617),""),_xlpm.eventsort))</f>
        <v>0</v>
      </c>
      <c r="CG617" s="422" t="str">
        <v>Not Declared</v>
      </c>
      <c r="CH617" s="422" t="str">
        <v>Team Kennet</v>
      </c>
      <c r="CI617" s="747"/>
      <c r="CJ617" s="3"/>
      <c r="CK617" s="3"/>
      <c r="CL617" s="3" t="s">
        <v>321</v>
      </c>
      <c r="CM617" s="744" t="str" cm="1">
        <f t="array" ref="CM617">_xlfn.LET(_xlpm.a,_xlfn.XLOOKUP(1,('Number Allocation'!$C$6:$C$1483=CO617)*('Number Allocation'!$D$6:$D$1483=CP617),'Number Allocation'!$A$6:$A$1483,"..."),IF(_xlpm.a="","...",_xlpm.a))</f>
        <v>...</v>
      </c>
      <c r="CN617" s="432" cm="1">
        <f t="array" ref="CN617:CP624">_xlfn.LET(_xlpm.eventsort, _xlfn.XLOOKUP(CN$576,$D$743:$P$743,$D$745:$P$752), _xlpm.eventdata, _xlfn.XLOOKUP(CN$576,$D$576:$O$576,$D$577:$O$647), _xlpm.agedata, $A$577:$C$647, _xlfn.SORTBY(_xlfn._xlws.FILTER(_xlfn.CHOOSECOLS(_xlfn.HSTACK(_xlpm.agedata,_xlpm.eventdata),2,4,1),(_xlfn.CHOOSECOLS(_xlpm.agedata,3)=CL617),""),_xlpm.eventsort))</f>
        <v>0</v>
      </c>
      <c r="CO617" s="422" t="str">
        <v>Not Declared</v>
      </c>
      <c r="CP617" s="422" t="str">
        <v>Radley AC</v>
      </c>
      <c r="CQ617" s="747"/>
      <c r="CR617" s="3"/>
      <c r="CS617" s="3"/>
      <c r="CT617" s="3" t="s">
        <v>321</v>
      </c>
      <c r="CU617" s="744" t="str" cm="1">
        <f t="array" ref="CU617">_xlfn.LET(_xlpm.a,_xlfn.XLOOKUP(1,('Number Allocation'!$C$6:$C$1483=CW617)*('Number Allocation'!$D$6:$D$1483=CX617),'Number Allocation'!$A$6:$A$1483,"..."),IF(_xlpm.a="","...",_xlpm.a))</f>
        <v>...</v>
      </c>
      <c r="CV617" s="432" cm="1">
        <f t="array" ref="CV617:CX624">_xlfn.LET(_xlpm.eventsort, _xlfn.XLOOKUP(CV$576,$D$743:$P$743,$D$745:$P$752), _xlpm.eventdata, _xlfn.XLOOKUP(CV$576,$D$576:$O$576,$D$577:$O$647), _xlpm.agedata, $A$577:$C$647, _xlfn.SORTBY(_xlfn._xlws.FILTER(_xlfn.CHOOSECOLS(_xlfn.HSTACK(_xlpm.agedata,_xlpm.eventdata),2,4,1),(_xlfn.CHOOSECOLS(_xlpm.agedata,3)=CT617),""),_xlpm.eventsort))</f>
        <v>0</v>
      </c>
      <c r="CW617" s="422" t="str">
        <v>Not Declared</v>
      </c>
      <c r="CX617" s="422" t="str">
        <v>White Horse Harriers</v>
      </c>
      <c r="CY617" s="747"/>
      <c r="CZ617" s="3"/>
      <c r="DA617" s="3"/>
      <c r="DB617" s="3" t="s">
        <v>321</v>
      </c>
      <c r="DC617" s="744" t="str" cm="1">
        <f t="array" ref="DC617">_xlfn.LET(_xlpm.a,_xlfn.XLOOKUP(1,('Number Allocation'!$C$6:$C$1483=DE617)*('Number Allocation'!$D$6:$D$1483=DF617),'Number Allocation'!$A$6:$A$1483,"..."),IF(_xlpm.a="","...",_xlpm.a))</f>
        <v>...</v>
      </c>
      <c r="DD617" s="432" cm="1">
        <f t="array" ref="DD617:DF624">_xlfn.LET(_xlpm.eventsort, _xlfn.XLOOKUP(DD$576,$D$743:$P$743,$D$745:$P$752), _xlpm.eventdata, _xlfn.XLOOKUP(DD$576,$D$576:$O$576,$D$577:$O$647), _xlpm.agedata, $A$577:$C$647, _xlfn.SORTBY(_xlfn._xlws.FILTER(_xlfn.CHOOSECOLS(_xlfn.HSTACK(_xlpm.agedata,_xlpm.eventdata),2,4,1),(_xlfn.CHOOSECOLS(_xlpm.agedata,3)=DB617),""),_xlpm.eventsort))</f>
        <v>0</v>
      </c>
      <c r="DE617" s="422" t="str">
        <v>Not Declared</v>
      </c>
      <c r="DF617" s="422" t="str">
        <v>Abingdon AC</v>
      </c>
      <c r="DG617" s="747"/>
      <c r="DH617" s="3"/>
      <c r="DI617" s="3"/>
      <c r="DJ617" s="3" t="s">
        <v>321</v>
      </c>
      <c r="DK617" s="744" t="str" cm="1">
        <f t="array" ref="DK617">_xlfn.LET(_xlpm.a,_xlfn.XLOOKUP(1,('Number Allocation'!$C$6:$C$1483=DM617)*('Number Allocation'!$D$6:$D$1483=DN617),'Number Allocation'!$A$6:$A$1483,"..."),IF(_xlpm.a="","...",_xlpm.a))</f>
        <v>...</v>
      </c>
      <c r="DL617" s="432" cm="1">
        <f t="array" ref="DL617:DN624">_xlfn.LET(_xlpm.eventsort, _xlfn.XLOOKUP(DL$576,$D$743:$P$743,$D$745:$P$752), _xlpm.eventdata, _xlfn.XLOOKUP(DL$576,$D$576:$O$576,$D$577:$O$647), _xlpm.agedata, $A$577:$C$647, _xlfn.SORTBY(_xlfn._xlws.FILTER(_xlfn.CHOOSECOLS(_xlfn.HSTACK(_xlpm.agedata,_xlpm.eventdata),2,4,1),(_xlfn.CHOOSECOLS(_xlpm.agedata,3)=DJ617),""),_xlpm.eventsort))</f>
        <v>0</v>
      </c>
      <c r="DM617" s="422" t="str">
        <v>Not Declared</v>
      </c>
      <c r="DN617" s="422" t="str">
        <v>Bicester AC</v>
      </c>
      <c r="DO617" s="747"/>
      <c r="DP617" s="3"/>
      <c r="DQ617" s="3"/>
      <c r="DR617" s="88"/>
      <c r="DS617" s="88"/>
      <c r="DT617" s="88"/>
      <c r="DZ617" s="15"/>
      <c r="EA617" s="15"/>
    </row>
    <row r="618" spans="1:131" s="359" customFormat="1" ht="21" customHeight="1">
      <c r="A618" s="358" t="str">
        <f t="shared" si="67"/>
        <v>Radley AC</v>
      </c>
      <c r="B618" s="729"/>
      <c r="C618" s="729" t="s">
        <v>321</v>
      </c>
      <c r="D618" s="729" t="str" cm="1">
        <f t="array" ref="D618">_xlfn.LET(_xlpm.x, Radley!$AL$64:$AW$64, _xlpm.y, Radley!$AL$70:$AW$78, _xlpm.z, Radley!$AJ$70:$AJ$78, IF(_xlfn.XLOOKUP($C618,_xlfn.XLOOKUP(D$576,_xlpm.x,_xlpm.y,""),_xlpm.z,"Not Declared")="", "Name not recorded",  _xlfn.XLOOKUP($C618,_xlfn.XLOOKUP(D$576,_xlpm.x,_xlpm.y,""),_xlpm.z,"Not Declared")))</f>
        <v>Not Declared</v>
      </c>
      <c r="E618" s="729" t="str" cm="1">
        <f t="array" ref="E618">_xlfn.LET(_xlpm.x, Radley!$AL$64:$AW$64, _xlpm.y, Radley!$AL$70:$AW$78, _xlpm.z, Radley!$AJ$70:$AJ$78, IF(_xlfn.XLOOKUP($C618,_xlfn.XLOOKUP(E$576,_xlpm.x,_xlpm.y,""),_xlpm.z,"Not Declared")="", "Name not recorded",  _xlfn.XLOOKUP($C618,_xlfn.XLOOKUP(E$576,_xlpm.x,_xlpm.y,""),_xlpm.z,"Not Declared")))</f>
        <v>Not Declared</v>
      </c>
      <c r="F618" s="732" t="str" cm="1">
        <f t="array" ref="F618">_xlfn.LET(_xlpm.x, Radley!$AL$64:$AW$64, _xlpm.y, Radley!$AL$70:$AW$78, _xlpm.z, Radley!$AJ$70:$AJ$78, IF(_xlfn.XLOOKUP($C618,_xlfn.XLOOKUP(F$576,_xlpm.x,_xlpm.y,""),_xlpm.z,"Not Declared")="", "Name not recorded",  _xlfn.XLOOKUP($C618,_xlfn.XLOOKUP(F$576,_xlpm.x,_xlpm.y,""),_xlpm.z,"Not Declared")))</f>
        <v>Not Declared</v>
      </c>
      <c r="G618" s="729" t="str" cm="1">
        <f t="array" ref="G618">_xlfn.LET(_xlpm.x, Radley!$AL$64:$AW$64, _xlpm.y, Radley!$AL$70:$AW$78, _xlpm.z, Radley!$AJ$70:$AJ$78, IF(_xlfn.XLOOKUP($C618,_xlfn.XLOOKUP(G$576,_xlpm.x,_xlpm.y,""),_xlpm.z,"Not Declared")="", "Name not recorded",  _xlfn.XLOOKUP($C618,_xlfn.XLOOKUP(G$576,_xlpm.x,_xlpm.y,""),_xlpm.z,"Not Declared")))</f>
        <v>Not Declared</v>
      </c>
      <c r="H618" s="729" t="str" cm="1">
        <f t="array" ref="H618">_xlfn.LET(_xlpm.x, Radley!$AL$64:$AW$64, _xlpm.y, Radley!$AL$70:$AW$78, _xlpm.z, Radley!$AJ$70:$AJ$78, IF(_xlfn.XLOOKUP($C618,_xlfn.XLOOKUP(H$576,_xlpm.x,_xlpm.y,""),_xlpm.z,"Not Declared")="", "Name not recorded",  _xlfn.XLOOKUP($C618,_xlfn.XLOOKUP(H$576,_xlpm.x,_xlpm.y,""),_xlpm.z,"Not Declared")))</f>
        <v>Not Declared</v>
      </c>
      <c r="I618" s="729" t="str" cm="1">
        <f t="array" ref="I618">_xlfn.LET(_xlpm.x, Radley!$AL$64:$AW$64, _xlpm.y, Radley!$AL$70:$AW$78, _xlpm.z, Radley!$AJ$70:$AJ$78, IF(_xlfn.XLOOKUP($C618,_xlfn.XLOOKUP(I$576,_xlpm.x,_xlpm.y,""),_xlpm.z,"Not Declared")="", "Name not recorded",  _xlfn.XLOOKUP($C618,_xlfn.XLOOKUP(I$576,_xlpm.x,_xlpm.y,""),_xlpm.z,"Not Declared")))</f>
        <v>Not Declared</v>
      </c>
      <c r="J618" s="729" t="str" cm="1">
        <f t="array" ref="J618">_xlfn.LET(_xlpm.x, Radley!$AL$64:$AW$64, _xlpm.y, Radley!$AL$70:$AW$78, _xlpm.z, Radley!$AJ$70:$AJ$78, IF(_xlfn.XLOOKUP($C618,_xlfn.XLOOKUP(J$576,_xlpm.x,_xlpm.y,""),_xlpm.z,"Not Declared")="", "Name not recorded",  _xlfn.XLOOKUP($C618,_xlfn.XLOOKUP(J$576,_xlpm.x,_xlpm.y,""),_xlpm.z,"Not Declared")))</f>
        <v>Not Declared</v>
      </c>
      <c r="K618" s="729" t="str" cm="1">
        <f t="array" ref="K618">_xlfn.LET(_xlpm.x, Radley!$AL$64:$AW$64, _xlpm.y, Radley!$AL$70:$AW$78, _xlpm.z, Radley!$AJ$70:$AJ$78, IF(_xlfn.XLOOKUP($C618,_xlfn.XLOOKUP(K$576,_xlpm.x,_xlpm.y,""),_xlpm.z,"Not Declared")="", "Name not recorded",  _xlfn.XLOOKUP($C618,_xlfn.XLOOKUP(K$576,_xlpm.x,_xlpm.y,""),_xlpm.z,"Not Declared")))</f>
        <v>Not Declared</v>
      </c>
      <c r="L618" s="729" t="str" cm="1">
        <f t="array" ref="L618">_xlfn.LET(_xlpm.x, Radley!$AL$64:$AW$64, _xlpm.y, Radley!$AL$70:$AW$78, _xlpm.z, Radley!$AJ$70:$AJ$78, IF(_xlfn.XLOOKUP($C618,_xlfn.XLOOKUP(L$576,_xlpm.x,_xlpm.y,""),_xlpm.z,"Not Declared")="", "Name not recorded",  _xlfn.XLOOKUP($C618,_xlfn.XLOOKUP(L$576,_xlpm.x,_xlpm.y,""),_xlpm.z,"Not Declared")))</f>
        <v>Not Declared</v>
      </c>
      <c r="M618" s="729" t="str" cm="1">
        <f t="array" ref="M618">_xlfn.LET(_xlpm.x, Radley!$AL$64:$AW$64, _xlpm.y, Radley!$AL$70:$AW$78, _xlpm.z, Radley!$AJ$70:$AJ$78, IF(_xlfn.XLOOKUP($C618,_xlfn.XLOOKUP(M$576,_xlpm.x,_xlpm.y,""),_xlpm.z,"Not Declared")="", "Name not recorded",  _xlfn.XLOOKUP($C618,_xlfn.XLOOKUP(M$576,_xlpm.x,_xlpm.y,""),_xlpm.z,"Not Declared")))</f>
        <v>Not Declared</v>
      </c>
      <c r="N618" s="729" t="str" cm="1">
        <f t="array" ref="N618">_xlfn.LET(_xlpm.x, Radley!$AL$64:$AW$64, _xlpm.y, Radley!$AL$70:$AW$78, _xlpm.z, Radley!$AJ$70:$AJ$78, IF(_xlfn.XLOOKUP($C618,_xlfn.XLOOKUP(N$576,_xlpm.x,_xlpm.y,""),_xlpm.z,"Not Declared")="", "Name not recorded",  _xlfn.XLOOKUP($C618,_xlfn.XLOOKUP(N$576,_xlpm.x,_xlpm.y,""),_xlpm.z,"Not Declared")))</f>
        <v>Not Declared</v>
      </c>
      <c r="O618" s="729" t="str" cm="1">
        <f t="array" ref="O618">_xlfn.LET(_xlpm.x, Radley!$AL$64:$AW$64, _xlpm.y, Radley!$AL$70:$AW$78, _xlpm.z, Radley!$AJ$70:$AJ$78, IF(_xlfn.XLOOKUP($C618,_xlfn.XLOOKUP(O$576,_xlpm.x,_xlpm.y,""),_xlpm.z,"Not Declared")="", "Name not recorded",  _xlfn.XLOOKUP($C618,_xlfn.XLOOKUP(O$576,_xlpm.x,_xlpm.y,""),_xlpm.z,"Not Declared")))</f>
        <v>Not Declared</v>
      </c>
      <c r="P618" s="3"/>
      <c r="Q618" s="3"/>
      <c r="R618" s="3"/>
      <c r="S618" s="3"/>
      <c r="T618" s="3"/>
      <c r="U618" s="3"/>
      <c r="V618" s="3"/>
      <c r="W618" s="3"/>
      <c r="X618" s="12"/>
      <c r="Z618" s="433"/>
      <c r="AA618" s="747" t="str" cm="1">
        <f t="array" ref="AA618">_xlfn.LET(_xlpm.a,_xlfn.XLOOKUP(1,('Number Allocation'!$C$6:$C$1483=AC618)*('Number Allocation'!$D$6:$D$1483=AD618),'Number Allocation'!$A$6:$A$1483,"..."),IF(_xlpm.a="","...",_xlpm.a))</f>
        <v>...</v>
      </c>
      <c r="AB618" s="747"/>
      <c r="AC618" s="12"/>
      <c r="AD618" s="12"/>
      <c r="AE618" s="436"/>
      <c r="AG618" s="365"/>
      <c r="AH618" s="433"/>
      <c r="AI618" s="747" t="str" cm="1">
        <f t="array" ref="AI618">_xlfn.LET(_xlpm.a,_xlfn.XLOOKUP(1,('Number Allocation'!$C$6:$C$1483=AK618)*('Number Allocation'!$D$6:$D$1483=AL618),'Number Allocation'!$A$6:$A$1483,"..."),IF(_xlpm.a="","...",_xlpm.a))</f>
        <v>...</v>
      </c>
      <c r="AJ618" s="747">
        <v>0</v>
      </c>
      <c r="AK618" s="12" t="str">
        <v>Not Declared</v>
      </c>
      <c r="AL618" s="12" t="str">
        <v>Banbury Harriers AC</v>
      </c>
      <c r="AM618" s="436"/>
      <c r="AO618" s="365"/>
      <c r="AP618" s="433"/>
      <c r="AQ618" s="747" t="str" cm="1">
        <f t="array" ref="AQ618">_xlfn.LET(_xlpm.a,_xlfn.XLOOKUP(1,('Number Allocation'!$C$6:$C$1483=AS618)*('Number Allocation'!$D$6:$D$1483=AT618),'Number Allocation'!$A$6:$A$1483,"..."),IF(_xlpm.a="","...",_xlpm.a))</f>
        <v>...</v>
      </c>
      <c r="AR618" s="747">
        <v>0</v>
      </c>
      <c r="AS618" s="12" t="str">
        <v>Not Declared</v>
      </c>
      <c r="AT618" s="12" t="str">
        <v>Banbury Harriers AC</v>
      </c>
      <c r="AU618" s="436"/>
      <c r="AW618" s="365"/>
      <c r="AX618" s="433"/>
      <c r="AY618" s="747" t="str" cm="1">
        <f t="array" ref="AY618">_xlfn.LET(_xlpm.a,_xlfn.XLOOKUP(1,('Number Allocation'!$C$6:$C$1483=BA618)*('Number Allocation'!$D$6:$D$1483=BB618),'Number Allocation'!$A$6:$A$1483,"..."),IF(_xlpm.a="","...",_xlpm.a))</f>
        <v>...</v>
      </c>
      <c r="AZ618" s="747">
        <v>0</v>
      </c>
      <c r="BA618" s="12" t="str">
        <v>Not Declared</v>
      </c>
      <c r="BB618" s="12" t="str">
        <v>White Horse Harriers</v>
      </c>
      <c r="BC618" s="436"/>
      <c r="BE618" s="365"/>
      <c r="BF618" s="433"/>
      <c r="BG618" s="747" t="str" cm="1">
        <f t="array" ref="BG618">_xlfn.LET(_xlpm.a,_xlfn.XLOOKUP(1,('Number Allocation'!$C$6:$C$1483=BI618)*('Number Allocation'!$D$6:$D$1483=BJ618),'Number Allocation'!$A$6:$A$1483,"..."),IF(_xlpm.a="","...",_xlpm.a))</f>
        <v>...</v>
      </c>
      <c r="BH618" s="747">
        <v>0</v>
      </c>
      <c r="BI618" s="12" t="str">
        <v>Not Declared</v>
      </c>
      <c r="BJ618" s="12" t="str">
        <v>Team Kennet</v>
      </c>
      <c r="BK618" s="436"/>
      <c r="BM618" s="365"/>
      <c r="BN618" s="433"/>
      <c r="BO618" s="747" t="str" cm="1">
        <f t="array" ref="BO618">_xlfn.LET(_xlpm.a,_xlfn.XLOOKUP(1,('Number Allocation'!$C$6:$C$1483=BQ618)*('Number Allocation'!$D$6:$D$1483=BR618),'Number Allocation'!$A$6:$A$1483,"..."),IF(_xlpm.a="","...",_xlpm.a))</f>
        <v>...</v>
      </c>
      <c r="BP618" s="747">
        <v>0</v>
      </c>
      <c r="BQ618" s="12" t="str">
        <v>Not Declared</v>
      </c>
      <c r="BR618" s="12" t="str">
        <v>Witney Road Runners</v>
      </c>
      <c r="BS618" s="488"/>
      <c r="BT618" s="15"/>
      <c r="BU618" s="537"/>
      <c r="BV618" s="433"/>
      <c r="BW618" s="747" t="str" cm="1">
        <f t="array" ref="BW618">_xlfn.LET(_xlpm.a,_xlfn.XLOOKUP(1,('Number Allocation'!$C$6:$C$1483=BY618)*('Number Allocation'!$D$6:$D$1483=BZ618),'Number Allocation'!$A$6:$A$1483,"..."),IF(_xlpm.a="","...",_xlpm.a))</f>
        <v>...</v>
      </c>
      <c r="BX618" s="747">
        <v>0</v>
      </c>
      <c r="BY618" s="12" t="str">
        <v>Not Declared</v>
      </c>
      <c r="BZ618" s="12" t="str">
        <v>Team Kennet</v>
      </c>
      <c r="CA618" s="488"/>
      <c r="CB618" s="15"/>
      <c r="CC618" s="15"/>
      <c r="CD618" s="433"/>
      <c r="CE618" s="747" t="str" cm="1">
        <f t="array" ref="CE618">_xlfn.LET(_xlpm.a,_xlfn.XLOOKUP(1,('Number Allocation'!$C$6:$C$1483=CG618)*('Number Allocation'!$D$6:$D$1483=CH618),'Number Allocation'!$A$6:$A$1483,"..."),IF(_xlpm.a="","...",_xlpm.a))</f>
        <v>...</v>
      </c>
      <c r="CF618" s="747">
        <v>0</v>
      </c>
      <c r="CG618" s="12" t="str">
        <v>Not Declared</v>
      </c>
      <c r="CH618" s="12" t="str">
        <v>Radley AC</v>
      </c>
      <c r="CI618" s="488"/>
      <c r="CJ618" s="15"/>
      <c r="CK618" s="15"/>
      <c r="CL618" s="433"/>
      <c r="CM618" s="747" t="str" cm="1">
        <f t="array" ref="CM618">_xlfn.LET(_xlpm.a,_xlfn.XLOOKUP(1,('Number Allocation'!$C$6:$C$1483=CO618)*('Number Allocation'!$D$6:$D$1483=CP618),'Number Allocation'!$A$6:$A$1483,"..."),IF(_xlpm.a="","...",_xlpm.a))</f>
        <v>...</v>
      </c>
      <c r="CN618" s="747">
        <v>0</v>
      </c>
      <c r="CO618" s="12" t="str">
        <v>Not Declared</v>
      </c>
      <c r="CP618" s="12" t="str">
        <v>Bicester AC</v>
      </c>
      <c r="CQ618" s="488"/>
      <c r="CR618" s="15"/>
      <c r="CS618" s="15"/>
      <c r="CT618" s="433"/>
      <c r="CU618" s="747" t="str" cm="1">
        <f t="array" ref="CU618">_xlfn.LET(_xlpm.a,_xlfn.XLOOKUP(1,('Number Allocation'!$C$6:$C$1483=CW618)*('Number Allocation'!$D$6:$D$1483=CX618),'Number Allocation'!$A$6:$A$1483,"..."),IF(_xlpm.a="","...",_xlpm.a))</f>
        <v>...</v>
      </c>
      <c r="CV618" s="747">
        <v>0</v>
      </c>
      <c r="CW618" s="12" t="str">
        <v>Not Declared</v>
      </c>
      <c r="CX618" s="12" t="str">
        <v>Bicester AC</v>
      </c>
      <c r="CY618" s="488"/>
      <c r="CZ618" s="15"/>
      <c r="DA618" s="15"/>
      <c r="DB618" s="433"/>
      <c r="DC618" s="747" t="str" cm="1">
        <f t="array" ref="DC618">_xlfn.LET(_xlpm.a,_xlfn.XLOOKUP(1,('Number Allocation'!$C$6:$C$1483=DE618)*('Number Allocation'!$D$6:$D$1483=DF618),'Number Allocation'!$A$6:$A$1483,"..."),IF(_xlpm.a="","...",_xlpm.a))</f>
        <v>...</v>
      </c>
      <c r="DD618" s="747">
        <v>0</v>
      </c>
      <c r="DE618" s="12" t="str">
        <v>Not Declared</v>
      </c>
      <c r="DF618" s="12" t="str">
        <v>Team Kennet</v>
      </c>
      <c r="DG618" s="488"/>
      <c r="DH618" s="15"/>
      <c r="DI618" s="15"/>
      <c r="DJ618" s="433"/>
      <c r="DK618" s="747" t="str" cm="1">
        <f t="array" ref="DK618">_xlfn.LET(_xlpm.a,_xlfn.XLOOKUP(1,('Number Allocation'!$C$6:$C$1483=DM618)*('Number Allocation'!$D$6:$D$1483=DN618),'Number Allocation'!$A$6:$A$1483,"..."),IF(_xlpm.a="","...",_xlpm.a))</f>
        <v>...</v>
      </c>
      <c r="DL618" s="747">
        <v>0</v>
      </c>
      <c r="DM618" s="12" t="str">
        <v>Not Declared</v>
      </c>
      <c r="DN618" s="12" t="str">
        <v>Abingdon AC</v>
      </c>
      <c r="DO618" s="488"/>
      <c r="DP618" s="15"/>
      <c r="DQ618" s="15"/>
      <c r="DZ618" s="15"/>
      <c r="EA618" s="15"/>
    </row>
    <row r="619" spans="1:131" s="359" customFormat="1" ht="21" customHeight="1">
      <c r="A619" s="358" t="str">
        <f t="shared" si="67"/>
        <v>Radley AC</v>
      </c>
      <c r="B619" s="729"/>
      <c r="C619" s="729" t="s">
        <v>322</v>
      </c>
      <c r="D619" s="729" t="str" cm="1">
        <f t="array" ref="D619">_xlfn.LET(_xlpm.x, Radley!$AL$64:$AW$64, _xlpm.y, Radley!$AL$70:$AW$78, _xlpm.z, Radley!$AJ$70:$AJ$78, IF(_xlfn.XLOOKUP($C619,_xlfn.XLOOKUP(D$576,_xlpm.x,_xlpm.y,""),_xlpm.z,"Not Declared")="", "Name not recorded",  _xlfn.XLOOKUP($C619,_xlfn.XLOOKUP(D$576,_xlpm.x,_xlpm.y,""),_xlpm.z,"Not Declared")))</f>
        <v>Not Declared</v>
      </c>
      <c r="E619" s="729" t="str" cm="1">
        <f t="array" ref="E619">_xlfn.LET(_xlpm.x, Radley!$AL$64:$AW$64, _xlpm.y, Radley!$AL$70:$AW$78, _xlpm.z, Radley!$AJ$70:$AJ$78, IF(_xlfn.XLOOKUP($C619,_xlfn.XLOOKUP(E$576,_xlpm.x,_xlpm.y,""),_xlpm.z,"Not Declared")="", "Name not recorded",  _xlfn.XLOOKUP($C619,_xlfn.XLOOKUP(E$576,_xlpm.x,_xlpm.y,""),_xlpm.z,"Not Declared")))</f>
        <v>Not Declared</v>
      </c>
      <c r="F619" s="732" t="str" cm="1">
        <f t="array" ref="F619">_xlfn.LET(_xlpm.x, Radley!$AL$64:$AW$64, _xlpm.y, Radley!$AL$70:$AW$78, _xlpm.z, Radley!$AJ$70:$AJ$78, IF(_xlfn.XLOOKUP($C619,_xlfn.XLOOKUP(F$576,_xlpm.x,_xlpm.y,""),_xlpm.z,"Not Declared")="", "Name not recorded",  _xlfn.XLOOKUP($C619,_xlfn.XLOOKUP(F$576,_xlpm.x,_xlpm.y,""),_xlpm.z,"Not Declared")))</f>
        <v>Not Declared</v>
      </c>
      <c r="G619" s="729" t="str" cm="1">
        <f t="array" ref="G619">_xlfn.LET(_xlpm.x, Radley!$AL$64:$AW$64, _xlpm.y, Radley!$AL$70:$AW$78, _xlpm.z, Radley!$AJ$70:$AJ$78, IF(_xlfn.XLOOKUP($C619,_xlfn.XLOOKUP(G$576,_xlpm.x,_xlpm.y,""),_xlpm.z,"Not Declared")="", "Name not recorded",  _xlfn.XLOOKUP($C619,_xlfn.XLOOKUP(G$576,_xlpm.x,_xlpm.y,""),_xlpm.z,"Not Declared")))</f>
        <v>Not Declared</v>
      </c>
      <c r="H619" s="729" t="str" cm="1">
        <f t="array" ref="H619">_xlfn.LET(_xlpm.x, Radley!$AL$64:$AW$64, _xlpm.y, Radley!$AL$70:$AW$78, _xlpm.z, Radley!$AJ$70:$AJ$78, IF(_xlfn.XLOOKUP($C619,_xlfn.XLOOKUP(H$576,_xlpm.x,_xlpm.y,""),_xlpm.z,"Not Declared")="", "Name not recorded",  _xlfn.XLOOKUP($C619,_xlfn.XLOOKUP(H$576,_xlpm.x,_xlpm.y,""),_xlpm.z,"Not Declared")))</f>
        <v>Not Declared</v>
      </c>
      <c r="I619" s="729" t="str" cm="1">
        <f t="array" ref="I619">_xlfn.LET(_xlpm.x, Radley!$AL$64:$AW$64, _xlpm.y, Radley!$AL$70:$AW$78, _xlpm.z, Radley!$AJ$70:$AJ$78, IF(_xlfn.XLOOKUP($C619,_xlfn.XLOOKUP(I$576,_xlpm.x,_xlpm.y,""),_xlpm.z,"Not Declared")="", "Name not recorded",  _xlfn.XLOOKUP($C619,_xlfn.XLOOKUP(I$576,_xlpm.x,_xlpm.y,""),_xlpm.z,"Not Declared")))</f>
        <v>Not Declared</v>
      </c>
      <c r="J619" s="729" t="str" cm="1">
        <f t="array" ref="J619">_xlfn.LET(_xlpm.x, Radley!$AL$64:$AW$64, _xlpm.y, Radley!$AL$70:$AW$78, _xlpm.z, Radley!$AJ$70:$AJ$78, IF(_xlfn.XLOOKUP($C619,_xlfn.XLOOKUP(J$576,_xlpm.x,_xlpm.y,""),_xlpm.z,"Not Declared")="", "Name not recorded",  _xlfn.XLOOKUP($C619,_xlfn.XLOOKUP(J$576,_xlpm.x,_xlpm.y,""),_xlpm.z,"Not Declared")))</f>
        <v>Not Declared</v>
      </c>
      <c r="K619" s="729" t="str" cm="1">
        <f t="array" ref="K619">_xlfn.LET(_xlpm.x, Radley!$AL$64:$AW$64, _xlpm.y, Radley!$AL$70:$AW$78, _xlpm.z, Radley!$AJ$70:$AJ$78, IF(_xlfn.XLOOKUP($C619,_xlfn.XLOOKUP(K$576,_xlpm.x,_xlpm.y,""),_xlpm.z,"Not Declared")="", "Name not recorded",  _xlfn.XLOOKUP($C619,_xlfn.XLOOKUP(K$576,_xlpm.x,_xlpm.y,""),_xlpm.z,"Not Declared")))</f>
        <v>Not Declared</v>
      </c>
      <c r="L619" s="729" t="str" cm="1">
        <f t="array" ref="L619">_xlfn.LET(_xlpm.x, Radley!$AL$64:$AW$64, _xlpm.y, Radley!$AL$70:$AW$78, _xlpm.z, Radley!$AJ$70:$AJ$78, IF(_xlfn.XLOOKUP($C619,_xlfn.XLOOKUP(L$576,_xlpm.x,_xlpm.y,""),_xlpm.z,"Not Declared")="", "Name not recorded",  _xlfn.XLOOKUP($C619,_xlfn.XLOOKUP(L$576,_xlpm.x,_xlpm.y,""),_xlpm.z,"Not Declared")))</f>
        <v>Not Declared</v>
      </c>
      <c r="M619" s="729" t="str" cm="1">
        <f t="array" ref="M619">_xlfn.LET(_xlpm.x, Radley!$AL$64:$AW$64, _xlpm.y, Radley!$AL$70:$AW$78, _xlpm.z, Radley!$AJ$70:$AJ$78, IF(_xlfn.XLOOKUP($C619,_xlfn.XLOOKUP(M$576,_xlpm.x,_xlpm.y,""),_xlpm.z,"Not Declared")="", "Name not recorded",  _xlfn.XLOOKUP($C619,_xlfn.XLOOKUP(M$576,_xlpm.x,_xlpm.y,""),_xlpm.z,"Not Declared")))</f>
        <v>Not Declared</v>
      </c>
      <c r="N619" s="729" t="str" cm="1">
        <f t="array" ref="N619">_xlfn.LET(_xlpm.x, Radley!$AL$64:$AW$64, _xlpm.y, Radley!$AL$70:$AW$78, _xlpm.z, Radley!$AJ$70:$AJ$78, IF(_xlfn.XLOOKUP($C619,_xlfn.XLOOKUP(N$576,_xlpm.x,_xlpm.y,""),_xlpm.z,"Not Declared")="", "Name not recorded",  _xlfn.XLOOKUP($C619,_xlfn.XLOOKUP(N$576,_xlpm.x,_xlpm.y,""),_xlpm.z,"Not Declared")))</f>
        <v>Not Declared</v>
      </c>
      <c r="O619" s="729" t="str" cm="1">
        <f t="array" ref="O619">_xlfn.LET(_xlpm.x, Radley!$AL$64:$AW$64, _xlpm.y, Radley!$AL$70:$AW$78, _xlpm.z, Radley!$AJ$70:$AJ$78, IF(_xlfn.XLOOKUP($C619,_xlfn.XLOOKUP(O$576,_xlpm.x,_xlpm.y,""),_xlpm.z,"Not Declared")="", "Name not recorded",  _xlfn.XLOOKUP($C619,_xlfn.XLOOKUP(O$576,_xlpm.x,_xlpm.y,""),_xlpm.z,"Not Declared")))</f>
        <v>Not Declared</v>
      </c>
      <c r="P619" s="3"/>
      <c r="Q619" s="3"/>
      <c r="R619" s="3"/>
      <c r="S619" s="3"/>
      <c r="T619" s="15"/>
      <c r="U619" s="15"/>
      <c r="V619" s="15"/>
      <c r="W619" s="15"/>
      <c r="X619" s="3"/>
      <c r="Z619" s="433"/>
      <c r="AA619" s="747" t="str" cm="1">
        <f t="array" ref="AA619">_xlfn.LET(_xlpm.a,_xlfn.XLOOKUP(1,('Number Allocation'!$C$6:$C$1483=AC619)*('Number Allocation'!$D$6:$D$1483=AD619),'Number Allocation'!$A$6:$A$1483,"..."),IF(_xlpm.a="","...",_xlpm.a))</f>
        <v>...</v>
      </c>
      <c r="AB619" s="747"/>
      <c r="AC619" s="12"/>
      <c r="AD619" s="12"/>
      <c r="AE619" s="436"/>
      <c r="AG619" s="365"/>
      <c r="AH619" s="433"/>
      <c r="AI619" s="747" t="str" cm="1">
        <f t="array" ref="AI619">_xlfn.LET(_xlpm.a,_xlfn.XLOOKUP(1,('Number Allocation'!$C$6:$C$1483=AK619)*('Number Allocation'!$D$6:$D$1483=AL619),'Number Allocation'!$A$6:$A$1483,"..."),IF(_xlpm.a="","...",_xlpm.a))</f>
        <v>...</v>
      </c>
      <c r="AJ619" s="747">
        <v>0</v>
      </c>
      <c r="AK619" s="12" t="str">
        <v>Not Declared</v>
      </c>
      <c r="AL619" s="12" t="str">
        <v>Radley AC</v>
      </c>
      <c r="AM619" s="436"/>
      <c r="AO619" s="365"/>
      <c r="AP619" s="433"/>
      <c r="AQ619" s="747" t="str" cm="1">
        <f t="array" ref="AQ619">_xlfn.LET(_xlpm.a,_xlfn.XLOOKUP(1,('Number Allocation'!$C$6:$C$1483=AS619)*('Number Allocation'!$D$6:$D$1483=AT619),'Number Allocation'!$A$6:$A$1483,"..."),IF(_xlpm.a="","...",_xlpm.a))</f>
        <v>...</v>
      </c>
      <c r="AR619" s="747">
        <v>0</v>
      </c>
      <c r="AS619" s="12" t="str">
        <v>Not Declared</v>
      </c>
      <c r="AT619" s="12" t="str">
        <v>Witney Road Runners</v>
      </c>
      <c r="AU619" s="436"/>
      <c r="AW619" s="365"/>
      <c r="AX619" s="433"/>
      <c r="AY619" s="747" t="str" cm="1">
        <f t="array" ref="AY619">_xlfn.LET(_xlpm.a,_xlfn.XLOOKUP(1,('Number Allocation'!$C$6:$C$1483=BA619)*('Number Allocation'!$D$6:$D$1483=BB619),'Number Allocation'!$A$6:$A$1483,"..."),IF(_xlpm.a="","...",_xlpm.a))</f>
        <v>...</v>
      </c>
      <c r="AZ619" s="747">
        <v>0</v>
      </c>
      <c r="BA619" s="12" t="str">
        <v>Not Declared</v>
      </c>
      <c r="BB619" s="12" t="str">
        <v>Witney Road Runners</v>
      </c>
      <c r="BC619" s="436"/>
      <c r="BE619" s="365"/>
      <c r="BF619" s="433"/>
      <c r="BG619" s="747" t="str" cm="1">
        <f t="array" ref="BG619">_xlfn.LET(_xlpm.a,_xlfn.XLOOKUP(1,('Number Allocation'!$C$6:$C$1483=BI619)*('Number Allocation'!$D$6:$D$1483=BJ619),'Number Allocation'!$A$6:$A$1483,"..."),IF(_xlpm.a="","...",_xlpm.a))</f>
        <v>...</v>
      </c>
      <c r="BH619" s="747">
        <v>0</v>
      </c>
      <c r="BI619" s="12" t="str">
        <v>Not Declared</v>
      </c>
      <c r="BJ619" s="12" t="str">
        <v>Witney Road Runners</v>
      </c>
      <c r="BK619" s="436"/>
      <c r="BM619" s="365"/>
      <c r="BN619" s="433"/>
      <c r="BO619" s="747" t="str" cm="1">
        <f t="array" ref="BO619">_xlfn.LET(_xlpm.a,_xlfn.XLOOKUP(1,('Number Allocation'!$C$6:$C$1483=BQ619)*('Number Allocation'!$D$6:$D$1483=BR619),'Number Allocation'!$A$6:$A$1483,"..."),IF(_xlpm.a="","...",_xlpm.a))</f>
        <v>...</v>
      </c>
      <c r="BP619" s="747">
        <v>0</v>
      </c>
      <c r="BQ619" s="12" t="str">
        <v>Not Declared</v>
      </c>
      <c r="BR619" s="12" t="str">
        <v>Abingdon AC</v>
      </c>
      <c r="BS619" s="488"/>
      <c r="BT619" s="15"/>
      <c r="BU619" s="537"/>
      <c r="BV619" s="433"/>
      <c r="BW619" s="747" t="str" cm="1">
        <f t="array" ref="BW619">_xlfn.LET(_xlpm.a,_xlfn.XLOOKUP(1,('Number Allocation'!$C$6:$C$1483=BY619)*('Number Allocation'!$D$6:$D$1483=BZ619),'Number Allocation'!$A$6:$A$1483,"..."),IF(_xlpm.a="","...",_xlpm.a))</f>
        <v>...</v>
      </c>
      <c r="BX619" s="747">
        <v>0</v>
      </c>
      <c r="BY619" s="12" t="str">
        <v>Not Declared</v>
      </c>
      <c r="BZ619" s="12" t="str">
        <v>Oxford City AC</v>
      </c>
      <c r="CA619" s="488"/>
      <c r="CB619" s="15"/>
      <c r="CC619" s="15"/>
      <c r="CD619" s="433"/>
      <c r="CE619" s="747" t="str" cm="1">
        <f t="array" ref="CE619">_xlfn.LET(_xlpm.a,_xlfn.XLOOKUP(1,('Number Allocation'!$C$6:$C$1483=CG619)*('Number Allocation'!$D$6:$D$1483=CH619),'Number Allocation'!$A$6:$A$1483,"..."),IF(_xlpm.a="","...",_xlpm.a))</f>
        <v>...</v>
      </c>
      <c r="CF619" s="747">
        <v>0</v>
      </c>
      <c r="CG619" s="12" t="str">
        <v>Not Declared</v>
      </c>
      <c r="CH619" s="12" t="str">
        <v>Banbury Harriers AC</v>
      </c>
      <c r="CI619" s="488"/>
      <c r="CJ619" s="15"/>
      <c r="CK619" s="15"/>
      <c r="CL619" s="433"/>
      <c r="CM619" s="747" t="str" cm="1">
        <f t="array" ref="CM619">_xlfn.LET(_xlpm.a,_xlfn.XLOOKUP(1,('Number Allocation'!$C$6:$C$1483=CO619)*('Number Allocation'!$D$6:$D$1483=CP619),'Number Allocation'!$A$6:$A$1483,"..."),IF(_xlpm.a="","...",_xlpm.a))</f>
        <v>...</v>
      </c>
      <c r="CN619" s="747">
        <v>0</v>
      </c>
      <c r="CO619" s="12" t="str">
        <v>Not Declared</v>
      </c>
      <c r="CP619" s="12" t="str">
        <v>Abingdon AC</v>
      </c>
      <c r="CQ619" s="488"/>
      <c r="CR619" s="15"/>
      <c r="CS619" s="15"/>
      <c r="CT619" s="433"/>
      <c r="CU619" s="747" t="str" cm="1">
        <f t="array" ref="CU619">_xlfn.LET(_xlpm.a,_xlfn.XLOOKUP(1,('Number Allocation'!$C$6:$C$1483=CW619)*('Number Allocation'!$D$6:$D$1483=CX619),'Number Allocation'!$A$6:$A$1483,"..."),IF(_xlpm.a="","...",_xlpm.a))</f>
        <v>...</v>
      </c>
      <c r="CV619" s="747">
        <v>0</v>
      </c>
      <c r="CW619" s="12" t="str">
        <v>Not Declared</v>
      </c>
      <c r="CX619" s="12" t="str">
        <v>Abingdon AC</v>
      </c>
      <c r="CY619" s="488"/>
      <c r="CZ619" s="15"/>
      <c r="DA619" s="15"/>
      <c r="DB619" s="433"/>
      <c r="DC619" s="747" t="str" cm="1">
        <f t="array" ref="DC619">_xlfn.LET(_xlpm.a,_xlfn.XLOOKUP(1,('Number Allocation'!$C$6:$C$1483=DE619)*('Number Allocation'!$D$6:$D$1483=DF619),'Number Allocation'!$A$6:$A$1483,"..."),IF(_xlpm.a="","...",_xlpm.a))</f>
        <v>...</v>
      </c>
      <c r="DD619" s="747">
        <v>0</v>
      </c>
      <c r="DE619" s="12" t="str">
        <v>Not Declared</v>
      </c>
      <c r="DF619" s="12" t="str">
        <v>Oxford City AC</v>
      </c>
      <c r="DG619" s="488"/>
      <c r="DH619" s="15"/>
      <c r="DI619" s="15"/>
      <c r="DJ619" s="433"/>
      <c r="DK619" s="747" t="str" cm="1">
        <f t="array" ref="DK619">_xlfn.LET(_xlpm.a,_xlfn.XLOOKUP(1,('Number Allocation'!$C$6:$C$1483=DM619)*('Number Allocation'!$D$6:$D$1483=DN619),'Number Allocation'!$A$6:$A$1483,"..."),IF(_xlpm.a="","...",_xlpm.a))</f>
        <v>...</v>
      </c>
      <c r="DL619" s="747">
        <v>0</v>
      </c>
      <c r="DM619" s="12" t="str">
        <v>Not Declared</v>
      </c>
      <c r="DN619" s="12" t="str">
        <v>Banbury Harriers AC</v>
      </c>
      <c r="DO619" s="488"/>
      <c r="DP619" s="15"/>
      <c r="DQ619" s="15"/>
      <c r="DZ619" s="15"/>
      <c r="EA619" s="15"/>
    </row>
    <row r="620" spans="1:131" s="359" customFormat="1" ht="21" customHeight="1">
      <c r="A620" s="358" t="str">
        <f t="shared" si="67"/>
        <v>Radley AC</v>
      </c>
      <c r="B620" s="729"/>
      <c r="C620" s="729" t="s">
        <v>323</v>
      </c>
      <c r="D620" s="729" t="str" cm="1">
        <f t="array" ref="D620">_xlfn.LET(_xlpm.x, Radley!$AL$64:$AW$64, _xlpm.y, Radley!$AL$70:$AW$78, _xlpm.z, Radley!$AJ$70:$AJ$78, IF(_xlfn.XLOOKUP($C620,_xlfn.XLOOKUP(D$576,_xlpm.x,_xlpm.y,""),_xlpm.z,"Not Declared")="", "Name not recorded",  _xlfn.XLOOKUP($C620,_xlfn.XLOOKUP(D$576,_xlpm.x,_xlpm.y,""),_xlpm.z,"Not Declared")))</f>
        <v>Not Declared</v>
      </c>
      <c r="E620" s="729" t="str" cm="1">
        <f t="array" ref="E620">_xlfn.LET(_xlpm.x, Radley!$AL$64:$AW$64, _xlpm.y, Radley!$AL$70:$AW$78, _xlpm.z, Radley!$AJ$70:$AJ$78, IF(_xlfn.XLOOKUP($C620,_xlfn.XLOOKUP(E$576,_xlpm.x,_xlpm.y,""),_xlpm.z,"Not Declared")="", "Name not recorded",  _xlfn.XLOOKUP($C620,_xlfn.XLOOKUP(E$576,_xlpm.x,_xlpm.y,""),_xlpm.z,"Not Declared")))</f>
        <v>Not Declared</v>
      </c>
      <c r="F620" s="732" t="str" cm="1">
        <f t="array" ref="F620">_xlfn.LET(_xlpm.x, Radley!$AL$64:$AW$64, _xlpm.y, Radley!$AL$70:$AW$78, _xlpm.z, Radley!$AJ$70:$AJ$78, IF(_xlfn.XLOOKUP($C620,_xlfn.XLOOKUP(F$576,_xlpm.x,_xlpm.y,""),_xlpm.z,"Not Declared")="", "Name not recorded",  _xlfn.XLOOKUP($C620,_xlfn.XLOOKUP(F$576,_xlpm.x,_xlpm.y,""),_xlpm.z,"Not Declared")))</f>
        <v>Not Declared</v>
      </c>
      <c r="G620" s="729" t="str" cm="1">
        <f t="array" ref="G620">_xlfn.LET(_xlpm.x, Radley!$AL$64:$AW$64, _xlpm.y, Radley!$AL$70:$AW$78, _xlpm.z, Radley!$AJ$70:$AJ$78, IF(_xlfn.XLOOKUP($C620,_xlfn.XLOOKUP(G$576,_xlpm.x,_xlpm.y,""),_xlpm.z,"Not Declared")="", "Name not recorded",  _xlfn.XLOOKUP($C620,_xlfn.XLOOKUP(G$576,_xlpm.x,_xlpm.y,""),_xlpm.z,"Not Declared")))</f>
        <v>Not Declared</v>
      </c>
      <c r="H620" s="729" t="str" cm="1">
        <f t="array" ref="H620">_xlfn.LET(_xlpm.x, Radley!$AL$64:$AW$64, _xlpm.y, Radley!$AL$70:$AW$78, _xlpm.z, Radley!$AJ$70:$AJ$78, IF(_xlfn.XLOOKUP($C620,_xlfn.XLOOKUP(H$576,_xlpm.x,_xlpm.y,""),_xlpm.z,"Not Declared")="", "Name not recorded",  _xlfn.XLOOKUP($C620,_xlfn.XLOOKUP(H$576,_xlpm.x,_xlpm.y,""),_xlpm.z,"Not Declared")))</f>
        <v>Not Declared</v>
      </c>
      <c r="I620" s="729" t="str" cm="1">
        <f t="array" ref="I620">_xlfn.LET(_xlpm.x, Radley!$AL$64:$AW$64, _xlpm.y, Radley!$AL$70:$AW$78, _xlpm.z, Radley!$AJ$70:$AJ$78, IF(_xlfn.XLOOKUP($C620,_xlfn.XLOOKUP(I$576,_xlpm.x,_xlpm.y,""),_xlpm.z,"Not Declared")="", "Name not recorded",  _xlfn.XLOOKUP($C620,_xlfn.XLOOKUP(I$576,_xlpm.x,_xlpm.y,""),_xlpm.z,"Not Declared")))</f>
        <v>Not Declared</v>
      </c>
      <c r="J620" s="729" t="str" cm="1">
        <f t="array" ref="J620">_xlfn.LET(_xlpm.x, Radley!$AL$64:$AW$64, _xlpm.y, Radley!$AL$70:$AW$78, _xlpm.z, Radley!$AJ$70:$AJ$78, IF(_xlfn.XLOOKUP($C620,_xlfn.XLOOKUP(J$576,_xlpm.x,_xlpm.y,""),_xlpm.z,"Not Declared")="", "Name not recorded",  _xlfn.XLOOKUP($C620,_xlfn.XLOOKUP(J$576,_xlpm.x,_xlpm.y,""),_xlpm.z,"Not Declared")))</f>
        <v>Not Declared</v>
      </c>
      <c r="K620" s="729" t="str" cm="1">
        <f t="array" ref="K620">_xlfn.LET(_xlpm.x, Radley!$AL$64:$AW$64, _xlpm.y, Radley!$AL$70:$AW$78, _xlpm.z, Radley!$AJ$70:$AJ$78, IF(_xlfn.XLOOKUP($C620,_xlfn.XLOOKUP(K$576,_xlpm.x,_xlpm.y,""),_xlpm.z,"Not Declared")="", "Name not recorded",  _xlfn.XLOOKUP($C620,_xlfn.XLOOKUP(K$576,_xlpm.x,_xlpm.y,""),_xlpm.z,"Not Declared")))</f>
        <v>Not Declared</v>
      </c>
      <c r="L620" s="729" t="str" cm="1">
        <f t="array" ref="L620">_xlfn.LET(_xlpm.x, Radley!$AL$64:$AW$64, _xlpm.y, Radley!$AL$70:$AW$78, _xlpm.z, Radley!$AJ$70:$AJ$78, IF(_xlfn.XLOOKUP($C620,_xlfn.XLOOKUP(L$576,_xlpm.x,_xlpm.y,""),_xlpm.z,"Not Declared")="", "Name not recorded",  _xlfn.XLOOKUP($C620,_xlfn.XLOOKUP(L$576,_xlpm.x,_xlpm.y,""),_xlpm.z,"Not Declared")))</f>
        <v>Not Declared</v>
      </c>
      <c r="M620" s="729" t="str" cm="1">
        <f t="array" ref="M620">_xlfn.LET(_xlpm.x, Radley!$AL$64:$AW$64, _xlpm.y, Radley!$AL$70:$AW$78, _xlpm.z, Radley!$AJ$70:$AJ$78, IF(_xlfn.XLOOKUP($C620,_xlfn.XLOOKUP(M$576,_xlpm.x,_xlpm.y,""),_xlpm.z,"Not Declared")="", "Name not recorded",  _xlfn.XLOOKUP($C620,_xlfn.XLOOKUP(M$576,_xlpm.x,_xlpm.y,""),_xlpm.z,"Not Declared")))</f>
        <v>Not Declared</v>
      </c>
      <c r="N620" s="729" t="str" cm="1">
        <f t="array" ref="N620">_xlfn.LET(_xlpm.x, Radley!$AL$64:$AW$64, _xlpm.y, Radley!$AL$70:$AW$78, _xlpm.z, Radley!$AJ$70:$AJ$78, IF(_xlfn.XLOOKUP($C620,_xlfn.XLOOKUP(N$576,_xlpm.x,_xlpm.y,""),_xlpm.z,"Not Declared")="", "Name not recorded",  _xlfn.XLOOKUP($C620,_xlfn.XLOOKUP(N$576,_xlpm.x,_xlpm.y,""),_xlpm.z,"Not Declared")))</f>
        <v>Not Declared</v>
      </c>
      <c r="O620" s="729" t="str" cm="1">
        <f t="array" ref="O620">_xlfn.LET(_xlpm.x, Radley!$AL$64:$AW$64, _xlpm.y, Radley!$AL$70:$AW$78, _xlpm.z, Radley!$AJ$70:$AJ$78, IF(_xlfn.XLOOKUP($C620,_xlfn.XLOOKUP(O$576,_xlpm.x,_xlpm.y,""),_xlpm.z,"Not Declared")="", "Name not recorded",  _xlfn.XLOOKUP($C620,_xlfn.XLOOKUP(O$576,_xlpm.x,_xlpm.y,""),_xlpm.z,"Not Declared")))</f>
        <v>Not Declared</v>
      </c>
      <c r="P620" s="3"/>
      <c r="Q620" s="3"/>
      <c r="R620" s="3"/>
      <c r="S620" s="3"/>
      <c r="T620" s="15"/>
      <c r="U620" s="15"/>
      <c r="V620" s="15"/>
      <c r="W620" s="15"/>
      <c r="X620" s="3"/>
      <c r="Z620" s="433"/>
      <c r="AA620" s="747" t="str" cm="1">
        <f t="array" ref="AA620">_xlfn.LET(_xlpm.a,_xlfn.XLOOKUP(1,('Number Allocation'!$C$6:$C$1483=AC620)*('Number Allocation'!$D$6:$D$1483=AD620),'Number Allocation'!$A$6:$A$1483,"..."),IF(_xlpm.a="","...",_xlpm.a))</f>
        <v>...</v>
      </c>
      <c r="AB620" s="747"/>
      <c r="AC620" s="12"/>
      <c r="AD620" s="12"/>
      <c r="AE620" s="436"/>
      <c r="AG620" s="365"/>
      <c r="AH620" s="433"/>
      <c r="AI620" s="747" t="str" cm="1">
        <f t="array" ref="AI620">_xlfn.LET(_xlpm.a,_xlfn.XLOOKUP(1,('Number Allocation'!$C$6:$C$1483=AK620)*('Number Allocation'!$D$6:$D$1483=AL620),'Number Allocation'!$A$6:$A$1483,"..."),IF(_xlpm.a="","...",_xlpm.a))</f>
        <v>...</v>
      </c>
      <c r="AJ620" s="747">
        <v>0</v>
      </c>
      <c r="AK620" s="12" t="str">
        <v>Not Declared</v>
      </c>
      <c r="AL620" s="12" t="str">
        <v>Bicester AC</v>
      </c>
      <c r="AM620" s="436"/>
      <c r="AO620" s="365"/>
      <c r="AP620" s="433"/>
      <c r="AQ620" s="747" t="str" cm="1">
        <f t="array" ref="AQ620">_xlfn.LET(_xlpm.a,_xlfn.XLOOKUP(1,('Number Allocation'!$C$6:$C$1483=AS620)*('Number Allocation'!$D$6:$D$1483=AT620),'Number Allocation'!$A$6:$A$1483,"..."),IF(_xlpm.a="","...",_xlpm.a))</f>
        <v>...</v>
      </c>
      <c r="AR620" s="747">
        <v>0</v>
      </c>
      <c r="AS620" s="12" t="str">
        <v>Not Declared</v>
      </c>
      <c r="AT620" s="12" t="str">
        <v>Abingdon AC</v>
      </c>
      <c r="AU620" s="436"/>
      <c r="AW620" s="365"/>
      <c r="AX620" s="433"/>
      <c r="AY620" s="747" t="str" cm="1">
        <f t="array" ref="AY620">_xlfn.LET(_xlpm.a,_xlfn.XLOOKUP(1,('Number Allocation'!$C$6:$C$1483=BA620)*('Number Allocation'!$D$6:$D$1483=BB620),'Number Allocation'!$A$6:$A$1483,"..."),IF(_xlpm.a="","...",_xlpm.a))</f>
        <v>...</v>
      </c>
      <c r="AZ620" s="747">
        <v>0</v>
      </c>
      <c r="BA620" s="12" t="str">
        <v>Not Declared</v>
      </c>
      <c r="BB620" s="12" t="str">
        <v>Oxford City AC</v>
      </c>
      <c r="BC620" s="436"/>
      <c r="BE620" s="365"/>
      <c r="BF620" s="433"/>
      <c r="BG620" s="747" t="str" cm="1">
        <f t="array" ref="BG620">_xlfn.LET(_xlpm.a,_xlfn.XLOOKUP(1,('Number Allocation'!$C$6:$C$1483=BI620)*('Number Allocation'!$D$6:$D$1483=BJ620),'Number Allocation'!$A$6:$A$1483,"..."),IF(_xlpm.a="","...",_xlpm.a))</f>
        <v>...</v>
      </c>
      <c r="BH620" s="747">
        <v>0</v>
      </c>
      <c r="BI620" s="12" t="str">
        <v>Not Declared</v>
      </c>
      <c r="BJ620" s="12" t="str">
        <v>Oxford City AC</v>
      </c>
      <c r="BK620" s="436"/>
      <c r="BM620" s="365"/>
      <c r="BN620" s="433"/>
      <c r="BO620" s="747" t="str" cm="1">
        <f t="array" ref="BO620">_xlfn.LET(_xlpm.a,_xlfn.XLOOKUP(1,('Number Allocation'!$C$6:$C$1483=BQ620)*('Number Allocation'!$D$6:$D$1483=BR620),'Number Allocation'!$A$6:$A$1483,"..."),IF(_xlpm.a="","...",_xlpm.a))</f>
        <v>...</v>
      </c>
      <c r="BP620" s="747">
        <v>0</v>
      </c>
      <c r="BQ620" s="12" t="str">
        <v>Not Declared</v>
      </c>
      <c r="BR620" s="12" t="str">
        <v>Oxford City AC</v>
      </c>
      <c r="BS620" s="488"/>
      <c r="BT620" s="15"/>
      <c r="BU620" s="537"/>
      <c r="BV620" s="433"/>
      <c r="BW620" s="747" t="str" cm="1">
        <f t="array" ref="BW620">_xlfn.LET(_xlpm.a,_xlfn.XLOOKUP(1,('Number Allocation'!$C$6:$C$1483=BY620)*('Number Allocation'!$D$6:$D$1483=BZ620),'Number Allocation'!$A$6:$A$1483,"..."),IF(_xlpm.a="","...",_xlpm.a))</f>
        <v>...</v>
      </c>
      <c r="BX620" s="747">
        <v>0</v>
      </c>
      <c r="BY620" s="12" t="str">
        <v>Not Declared</v>
      </c>
      <c r="BZ620" s="12" t="str">
        <v>Banbury Harriers AC</v>
      </c>
      <c r="CA620" s="488"/>
      <c r="CB620" s="15"/>
      <c r="CC620" s="15"/>
      <c r="CD620" s="433"/>
      <c r="CE620" s="747" t="str" cm="1">
        <f t="array" ref="CE620">_xlfn.LET(_xlpm.a,_xlfn.XLOOKUP(1,('Number Allocation'!$C$6:$C$1483=CG620)*('Number Allocation'!$D$6:$D$1483=CH620),'Number Allocation'!$A$6:$A$1483,"..."),IF(_xlpm.a="","...",_xlpm.a))</f>
        <v>...</v>
      </c>
      <c r="CF620" s="747">
        <v>0</v>
      </c>
      <c r="CG620" s="12" t="str">
        <v>Not Declared</v>
      </c>
      <c r="CH620" s="12" t="str">
        <v>Oxford City AC</v>
      </c>
      <c r="CI620" s="488"/>
      <c r="CJ620" s="15"/>
      <c r="CK620" s="15"/>
      <c r="CL620" s="433"/>
      <c r="CM620" s="747" t="str" cm="1">
        <f t="array" ref="CM620">_xlfn.LET(_xlpm.a,_xlfn.XLOOKUP(1,('Number Allocation'!$C$6:$C$1483=CO620)*('Number Allocation'!$D$6:$D$1483=CP620),'Number Allocation'!$A$6:$A$1483,"..."),IF(_xlpm.a="","...",_xlpm.a))</f>
        <v>...</v>
      </c>
      <c r="CN620" s="747">
        <v>0</v>
      </c>
      <c r="CO620" s="12" t="str">
        <v>Not Declared</v>
      </c>
      <c r="CP620" s="12" t="str">
        <v>Witney Road Runners</v>
      </c>
      <c r="CQ620" s="488"/>
      <c r="CR620" s="15"/>
      <c r="CS620" s="15"/>
      <c r="CT620" s="433"/>
      <c r="CU620" s="747" t="str" cm="1">
        <f t="array" ref="CU620">_xlfn.LET(_xlpm.a,_xlfn.XLOOKUP(1,('Number Allocation'!$C$6:$C$1483=CW620)*('Number Allocation'!$D$6:$D$1483=CX620),'Number Allocation'!$A$6:$A$1483,"..."),IF(_xlpm.a="","...",_xlpm.a))</f>
        <v>...</v>
      </c>
      <c r="CV620" s="747">
        <v>0</v>
      </c>
      <c r="CW620" s="12" t="str">
        <v>Not Declared</v>
      </c>
      <c r="CX620" s="12" t="str">
        <v>Radley AC</v>
      </c>
      <c r="CY620" s="488"/>
      <c r="CZ620" s="15"/>
      <c r="DA620" s="15"/>
      <c r="DB620" s="433"/>
      <c r="DC620" s="747" t="str" cm="1">
        <f t="array" ref="DC620">_xlfn.LET(_xlpm.a,_xlfn.XLOOKUP(1,('Number Allocation'!$C$6:$C$1483=DE620)*('Number Allocation'!$D$6:$D$1483=DF620),'Number Allocation'!$A$6:$A$1483,"..."),IF(_xlpm.a="","...",_xlpm.a))</f>
        <v>...</v>
      </c>
      <c r="DD620" s="747">
        <v>0</v>
      </c>
      <c r="DE620" s="12" t="str">
        <v>Not Declared</v>
      </c>
      <c r="DF620" s="12" t="str">
        <v>Bicester AC</v>
      </c>
      <c r="DG620" s="488"/>
      <c r="DH620" s="15"/>
      <c r="DI620" s="15"/>
      <c r="DJ620" s="433"/>
      <c r="DK620" s="747" t="str" cm="1">
        <f t="array" ref="DK620">_xlfn.LET(_xlpm.a,_xlfn.XLOOKUP(1,('Number Allocation'!$C$6:$C$1483=DM620)*('Number Allocation'!$D$6:$D$1483=DN620),'Number Allocation'!$A$6:$A$1483,"..."),IF(_xlpm.a="","...",_xlpm.a))</f>
        <v>...</v>
      </c>
      <c r="DL620" s="747">
        <v>0</v>
      </c>
      <c r="DM620" s="12" t="str">
        <v>Not Declared</v>
      </c>
      <c r="DN620" s="12" t="str">
        <v>White Horse Harriers</v>
      </c>
      <c r="DO620" s="488"/>
      <c r="DP620" s="15"/>
      <c r="DQ620" s="15"/>
      <c r="DZ620" s="15"/>
      <c r="EA620" s="15"/>
    </row>
    <row r="621" spans="1:131" s="359" customFormat="1" ht="21" customHeight="1">
      <c r="A621" s="358"/>
      <c r="B621" s="729"/>
      <c r="C621" s="729"/>
      <c r="D621" s="729"/>
      <c r="E621" s="729"/>
      <c r="F621" s="729"/>
      <c r="G621" s="729"/>
      <c r="H621" s="729"/>
      <c r="I621" s="729"/>
      <c r="J621" s="729"/>
      <c r="K621" s="729"/>
      <c r="L621" s="729"/>
      <c r="M621" s="729"/>
      <c r="N621" s="729"/>
      <c r="O621" s="729"/>
      <c r="P621" s="3"/>
      <c r="Q621" s="3"/>
      <c r="R621" s="3"/>
      <c r="S621" s="3"/>
      <c r="T621" s="15"/>
      <c r="U621" s="15"/>
      <c r="V621" s="15"/>
      <c r="W621" s="15"/>
      <c r="X621" s="3"/>
      <c r="Z621" s="433"/>
      <c r="AA621" s="747" t="str" cm="1">
        <f t="array" ref="AA621">_xlfn.LET(_xlpm.a,_xlfn.XLOOKUP(1,('Number Allocation'!$C$6:$C$1483=AC621)*('Number Allocation'!$D$6:$D$1483=AD621),'Number Allocation'!$A$6:$A$1483,"..."),IF(_xlpm.a="","...",_xlpm.a))</f>
        <v>...</v>
      </c>
      <c r="AB621" s="747"/>
      <c r="AC621" s="12"/>
      <c r="AD621" s="12"/>
      <c r="AE621" s="436"/>
      <c r="AG621" s="365"/>
      <c r="AH621" s="433"/>
      <c r="AI621" s="747" t="str" cm="1">
        <f t="array" ref="AI621">_xlfn.LET(_xlpm.a,_xlfn.XLOOKUP(1,('Number Allocation'!$C$6:$C$1483=AK621)*('Number Allocation'!$D$6:$D$1483=AL621),'Number Allocation'!$A$6:$A$1483,"..."),IF(_xlpm.a="","...",_xlpm.a))</f>
        <v>...</v>
      </c>
      <c r="AJ621" s="747">
        <v>0</v>
      </c>
      <c r="AK621" s="12" t="str">
        <v>Not Declared</v>
      </c>
      <c r="AL621" s="12" t="str">
        <v>Abingdon AC</v>
      </c>
      <c r="AM621" s="436"/>
      <c r="AO621" s="365"/>
      <c r="AP621" s="433"/>
      <c r="AQ621" s="747" t="str" cm="1">
        <f t="array" ref="AQ621">_xlfn.LET(_xlpm.a,_xlfn.XLOOKUP(1,('Number Allocation'!$C$6:$C$1483=AS621)*('Number Allocation'!$D$6:$D$1483=AT621),'Number Allocation'!$A$6:$A$1483,"..."),IF(_xlpm.a="","...",_xlpm.a))</f>
        <v>...</v>
      </c>
      <c r="AR621" s="747">
        <v>0</v>
      </c>
      <c r="AS621" s="12" t="str">
        <v>Not Declared</v>
      </c>
      <c r="AT621" s="12" t="str">
        <v>Radley AC</v>
      </c>
      <c r="AU621" s="436"/>
      <c r="AW621" s="365"/>
      <c r="AX621" s="433"/>
      <c r="AY621" s="747" t="str" cm="1">
        <f t="array" ref="AY621">_xlfn.LET(_xlpm.a,_xlfn.XLOOKUP(1,('Number Allocation'!$C$6:$C$1483=BA621)*('Number Allocation'!$D$6:$D$1483=BB621),'Number Allocation'!$A$6:$A$1483,"..."),IF(_xlpm.a="","...",_xlpm.a))</f>
        <v>...</v>
      </c>
      <c r="AZ621" s="747">
        <v>0</v>
      </c>
      <c r="BA621" s="12" t="str">
        <v>Not Declared</v>
      </c>
      <c r="BB621" s="12" t="str">
        <v>Radley AC</v>
      </c>
      <c r="BC621" s="436"/>
      <c r="BE621" s="365"/>
      <c r="BF621" s="433"/>
      <c r="BG621" s="747" t="str" cm="1">
        <f t="array" ref="BG621">_xlfn.LET(_xlpm.a,_xlfn.XLOOKUP(1,('Number Allocation'!$C$6:$C$1483=BI621)*('Number Allocation'!$D$6:$D$1483=BJ621),'Number Allocation'!$A$6:$A$1483,"..."),IF(_xlpm.a="","...",_xlpm.a))</f>
        <v>...</v>
      </c>
      <c r="BH621" s="747">
        <v>0</v>
      </c>
      <c r="BI621" s="12" t="str">
        <v>Not Declared</v>
      </c>
      <c r="BJ621" s="12" t="str">
        <v>Abingdon AC</v>
      </c>
      <c r="BK621" s="436"/>
      <c r="BM621" s="365"/>
      <c r="BN621" s="433"/>
      <c r="BO621" s="747" t="str" cm="1">
        <f t="array" ref="BO621">_xlfn.LET(_xlpm.a,_xlfn.XLOOKUP(1,('Number Allocation'!$C$6:$C$1483=BQ621)*('Number Allocation'!$D$6:$D$1483=BR621),'Number Allocation'!$A$6:$A$1483,"..."),IF(_xlpm.a="","...",_xlpm.a))</f>
        <v>...</v>
      </c>
      <c r="BP621" s="747">
        <v>0</v>
      </c>
      <c r="BQ621" s="12" t="str">
        <v>Not Declared</v>
      </c>
      <c r="BR621" s="12" t="str">
        <v>Banbury Harriers AC</v>
      </c>
      <c r="BS621" s="488"/>
      <c r="BT621" s="15"/>
      <c r="BU621" s="537"/>
      <c r="BV621" s="433"/>
      <c r="BW621" s="747" t="str" cm="1">
        <f t="array" ref="BW621">_xlfn.LET(_xlpm.a,_xlfn.XLOOKUP(1,('Number Allocation'!$C$6:$C$1483=BY621)*('Number Allocation'!$D$6:$D$1483=BZ621),'Number Allocation'!$A$6:$A$1483,"..."),IF(_xlpm.a="","...",_xlpm.a))</f>
        <v>...</v>
      </c>
      <c r="BX621" s="747">
        <v>0</v>
      </c>
      <c r="BY621" s="12" t="str">
        <v>Not Declared</v>
      </c>
      <c r="BZ621" s="12" t="str">
        <v>Radley AC</v>
      </c>
      <c r="CA621" s="488"/>
      <c r="CB621" s="15"/>
      <c r="CC621" s="15"/>
      <c r="CD621" s="433"/>
      <c r="CE621" s="747" t="str" cm="1">
        <f t="array" ref="CE621">_xlfn.LET(_xlpm.a,_xlfn.XLOOKUP(1,('Number Allocation'!$C$6:$C$1483=CG621)*('Number Allocation'!$D$6:$D$1483=CH621),'Number Allocation'!$A$6:$A$1483,"..."),IF(_xlpm.a="","...",_xlpm.a))</f>
        <v>...</v>
      </c>
      <c r="CF621" s="747">
        <v>0</v>
      </c>
      <c r="CG621" s="12" t="str">
        <v>Not Declared</v>
      </c>
      <c r="CH621" s="12" t="str">
        <v>Abingdon AC</v>
      </c>
      <c r="CI621" s="488"/>
      <c r="CJ621" s="15"/>
      <c r="CK621" s="15"/>
      <c r="CL621" s="433"/>
      <c r="CM621" s="747" t="str" cm="1">
        <f t="array" ref="CM621">_xlfn.LET(_xlpm.a,_xlfn.XLOOKUP(1,('Number Allocation'!$C$6:$C$1483=CO621)*('Number Allocation'!$D$6:$D$1483=CP621),'Number Allocation'!$A$6:$A$1483,"..."),IF(_xlpm.a="","...",_xlpm.a))</f>
        <v>...</v>
      </c>
      <c r="CN621" s="747">
        <v>0</v>
      </c>
      <c r="CO621" s="12" t="str">
        <v>Not Declared</v>
      </c>
      <c r="CP621" s="12" t="str">
        <v>Team Kennet</v>
      </c>
      <c r="CQ621" s="488"/>
      <c r="CR621" s="15"/>
      <c r="CS621" s="15"/>
      <c r="CT621" s="433"/>
      <c r="CU621" s="747" t="str" cm="1">
        <f t="array" ref="CU621">_xlfn.LET(_xlpm.a,_xlfn.XLOOKUP(1,('Number Allocation'!$C$6:$C$1483=CW621)*('Number Allocation'!$D$6:$D$1483=CX621),'Number Allocation'!$A$6:$A$1483,"..."),IF(_xlpm.a="","...",_xlpm.a))</f>
        <v>...</v>
      </c>
      <c r="CV621" s="747">
        <v>0</v>
      </c>
      <c r="CW621" s="12" t="str">
        <v>Not Declared</v>
      </c>
      <c r="CX621" s="12" t="str">
        <v>Team Kennet</v>
      </c>
      <c r="CY621" s="488"/>
      <c r="CZ621" s="15"/>
      <c r="DA621" s="15"/>
      <c r="DB621" s="433"/>
      <c r="DC621" s="747" t="str" cm="1">
        <f t="array" ref="DC621">_xlfn.LET(_xlpm.a,_xlfn.XLOOKUP(1,('Number Allocation'!$C$6:$C$1483=DE621)*('Number Allocation'!$D$6:$D$1483=DF621),'Number Allocation'!$A$6:$A$1483,"..."),IF(_xlpm.a="","...",_xlpm.a))</f>
        <v>...</v>
      </c>
      <c r="DD621" s="747">
        <v>0</v>
      </c>
      <c r="DE621" s="12" t="str">
        <v>Not Declared</v>
      </c>
      <c r="DF621" s="12" t="str">
        <v>Witney Road Runners</v>
      </c>
      <c r="DG621" s="488"/>
      <c r="DH621" s="15"/>
      <c r="DI621" s="15"/>
      <c r="DJ621" s="433"/>
      <c r="DK621" s="747" t="str" cm="1">
        <f t="array" ref="DK621">_xlfn.LET(_xlpm.a,_xlfn.XLOOKUP(1,('Number Allocation'!$C$6:$C$1483=DM621)*('Number Allocation'!$D$6:$D$1483=DN621),'Number Allocation'!$A$6:$A$1483,"..."),IF(_xlpm.a="","...",_xlpm.a))</f>
        <v>...</v>
      </c>
      <c r="DL621" s="747">
        <v>0</v>
      </c>
      <c r="DM621" s="12" t="str">
        <v>Not Declared</v>
      </c>
      <c r="DN621" s="12" t="str">
        <v>Oxford City AC</v>
      </c>
      <c r="DO621" s="488"/>
      <c r="DP621" s="15"/>
      <c r="DQ621" s="15"/>
      <c r="DZ621" s="15"/>
      <c r="EA621" s="15"/>
    </row>
    <row r="622" spans="1:131" s="359" customFormat="1" ht="21" customHeight="1">
      <c r="A622" s="358" t="str">
        <f>'Team Kennet'!AJ$2</f>
        <v>Team Kennet</v>
      </c>
      <c r="B622" s="729" t="str">
        <f>'Team Kennet'!AV$1</f>
        <v>X</v>
      </c>
      <c r="C622" s="729" t="s">
        <v>71</v>
      </c>
      <c r="D622" s="729" t="str" cm="1">
        <f t="array" ref="D622">_xlfn.LET(_xlpm.x, 'Team Kennet'!$AL$64:$AW$64, _xlpm.y, 'Team Kennet'!$AL$70:$AW$78, _xlpm.z, 'Team Kennet'!$AJ$70:$AJ$78, IF(_xlfn.XLOOKUP($C622,_xlfn.XLOOKUP(D$576,_xlpm.x,_xlpm.y,""),_xlpm.z,"Not Declared")="", "Name not recorded",  _xlfn.XLOOKUP($C622,_xlfn.XLOOKUP(D$576,_xlpm.x,_xlpm.y,""),_xlpm.z,"Not Declared")))</f>
        <v>Not Declared</v>
      </c>
      <c r="E622" s="729" t="str" cm="1">
        <f t="array" ref="E622">_xlfn.LET(_xlpm.x, 'Team Kennet'!$AL$64:$AW$64, _xlpm.y, 'Team Kennet'!$AL$70:$AW$78, _xlpm.z, 'Team Kennet'!$AJ$70:$AJ$78, IF(_xlfn.XLOOKUP($C622,_xlfn.XLOOKUP(E$576,_xlpm.x,_xlpm.y,""),_xlpm.z,"Not Declared")="", "Name not recorded",  _xlfn.XLOOKUP($C622,_xlfn.XLOOKUP(E$576,_xlpm.x,_xlpm.y,""),_xlpm.z,"Not Declared")))</f>
        <v>Not Declared</v>
      </c>
      <c r="F622" s="732" t="str" cm="1">
        <f t="array" ref="F622">_xlfn.LET(_xlpm.x, 'Team Kennet'!$AL$64:$AW$64, _xlpm.y, 'Team Kennet'!$AL$70:$AW$78, _xlpm.z, 'Team Kennet'!$AJ$70:$AJ$78, IF(_xlfn.XLOOKUP($C622,_xlfn.XLOOKUP(F$576,_xlpm.x,_xlpm.y,""),_xlpm.z,"Not Declared")="", "Name not recorded",  _xlfn.XLOOKUP($C622,_xlfn.XLOOKUP(F$576,_xlpm.x,_xlpm.y,""),_xlpm.z,"Not Declared")))</f>
        <v>Not Declared</v>
      </c>
      <c r="G622" s="729" t="str" cm="1">
        <f t="array" ref="G622">_xlfn.LET(_xlpm.x, 'Team Kennet'!$AL$64:$AW$64, _xlpm.y, 'Team Kennet'!$AL$70:$AW$78, _xlpm.z, 'Team Kennet'!$AJ$70:$AJ$78, IF(_xlfn.XLOOKUP($C622,_xlfn.XLOOKUP(G$576,_xlpm.x,_xlpm.y,""),_xlpm.z,"Not Declared")="", "Name not recorded",  _xlfn.XLOOKUP($C622,_xlfn.XLOOKUP(G$576,_xlpm.x,_xlpm.y,""),_xlpm.z,"Not Declared")))</f>
        <v>Not Declared</v>
      </c>
      <c r="H622" s="729" t="str" cm="1">
        <f t="array" ref="H622">_xlfn.LET(_xlpm.x, 'Team Kennet'!$AL$64:$AW$64, _xlpm.y, 'Team Kennet'!$AL$70:$AW$78, _xlpm.z, 'Team Kennet'!$AJ$70:$AJ$78, IF(_xlfn.XLOOKUP($C622,_xlfn.XLOOKUP(H$576,_xlpm.x,_xlpm.y,""),_xlpm.z,"Not Declared")="", "Name not recorded",  _xlfn.XLOOKUP($C622,_xlfn.XLOOKUP(H$576,_xlpm.x,_xlpm.y,""),_xlpm.z,"Not Declared")))</f>
        <v>Not Declared</v>
      </c>
      <c r="I622" s="729" t="str" cm="1">
        <f t="array" ref="I622">_xlfn.LET(_xlpm.x, 'Team Kennet'!$AL$64:$AW$64, _xlpm.y, 'Team Kennet'!$AL$70:$AW$78, _xlpm.z, 'Team Kennet'!$AJ$70:$AJ$78, IF(_xlfn.XLOOKUP($C622,_xlfn.XLOOKUP(I$576,_xlpm.x,_xlpm.y,""),_xlpm.z,"Not Declared")="", "Name not recorded",  _xlfn.XLOOKUP($C622,_xlfn.XLOOKUP(I$576,_xlpm.x,_xlpm.y,""),_xlpm.z,"Not Declared")))</f>
        <v>Not Declared</v>
      </c>
      <c r="J622" s="729" t="str" cm="1">
        <f t="array" ref="J622">_xlfn.LET(_xlpm.x, 'Team Kennet'!$AL$64:$AW$64, _xlpm.y, 'Team Kennet'!$AL$70:$AW$78, _xlpm.z, 'Team Kennet'!$AJ$70:$AJ$78, IF(_xlfn.XLOOKUP($C622,_xlfn.XLOOKUP(J$576,_xlpm.x,_xlpm.y,""),_xlpm.z,"Not Declared")="", "Name not recorded",  _xlfn.XLOOKUP($C622,_xlfn.XLOOKUP(J$576,_xlpm.x,_xlpm.y,""),_xlpm.z,"Not Declared")))</f>
        <v>Not Declared</v>
      </c>
      <c r="K622" s="729" t="str" cm="1">
        <f t="array" ref="K622">_xlfn.LET(_xlpm.x, 'Team Kennet'!$AL$64:$AW$64, _xlpm.y, 'Team Kennet'!$AL$70:$AW$78, _xlpm.z, 'Team Kennet'!$AJ$70:$AJ$78, IF(_xlfn.XLOOKUP($C622,_xlfn.XLOOKUP(K$576,_xlpm.x,_xlpm.y,""),_xlpm.z,"Not Declared")="", "Name not recorded",  _xlfn.XLOOKUP($C622,_xlfn.XLOOKUP(K$576,_xlpm.x,_xlpm.y,""),_xlpm.z,"Not Declared")))</f>
        <v>Not Declared</v>
      </c>
      <c r="L622" s="729" t="str" cm="1">
        <f t="array" ref="L622">_xlfn.LET(_xlpm.x, 'Team Kennet'!$AL$64:$AW$64, _xlpm.y, 'Team Kennet'!$AL$70:$AW$78, _xlpm.z, 'Team Kennet'!$AJ$70:$AJ$78, IF(_xlfn.XLOOKUP($C622,_xlfn.XLOOKUP(L$576,_xlpm.x,_xlpm.y,""),_xlpm.z,"Not Declared")="", "Name not recorded",  _xlfn.XLOOKUP($C622,_xlfn.XLOOKUP(L$576,_xlpm.x,_xlpm.y,""),_xlpm.z,"Not Declared")))</f>
        <v>Not Declared</v>
      </c>
      <c r="M622" s="729" t="str" cm="1">
        <f t="array" ref="M622">_xlfn.LET(_xlpm.x, 'Team Kennet'!$AL$64:$AW$64, _xlpm.y, 'Team Kennet'!$AL$70:$AW$78, _xlpm.z, 'Team Kennet'!$AJ$70:$AJ$78, IF(_xlfn.XLOOKUP($C622,_xlfn.XLOOKUP(M$576,_xlpm.x,_xlpm.y,""),_xlpm.z,"Not Declared")="", "Name not recorded",  _xlfn.XLOOKUP($C622,_xlfn.XLOOKUP(M$576,_xlpm.x,_xlpm.y,""),_xlpm.z,"Not Declared")))</f>
        <v>Not Declared</v>
      </c>
      <c r="N622" s="729" t="str" cm="1">
        <f t="array" ref="N622">_xlfn.LET(_xlpm.x, 'Team Kennet'!$AL$64:$AW$64, _xlpm.y, 'Team Kennet'!$AL$70:$AW$78, _xlpm.z, 'Team Kennet'!$AJ$70:$AJ$78, IF(_xlfn.XLOOKUP($C622,_xlfn.XLOOKUP(N$576,_xlpm.x,_xlpm.y,""),_xlpm.z,"Not Declared")="", "Name not recorded",  _xlfn.XLOOKUP($C622,_xlfn.XLOOKUP(N$576,_xlpm.x,_xlpm.y,""),_xlpm.z,"Not Declared")))</f>
        <v>Not Declared</v>
      </c>
      <c r="O622" s="729" t="str" cm="1">
        <f t="array" ref="O622">_xlfn.LET(_xlpm.x, 'Team Kennet'!$AL$64:$AW$64, _xlpm.y, 'Team Kennet'!$AL$70:$AW$78, _xlpm.z, 'Team Kennet'!$AJ$70:$AJ$78, IF(_xlfn.XLOOKUP($C622,_xlfn.XLOOKUP(O$576,_xlpm.x,_xlpm.y,""),_xlpm.z,"Not Declared")="", "Name not recorded",  _xlfn.XLOOKUP($C622,_xlfn.XLOOKUP(O$576,_xlpm.x,_xlpm.y,""),_xlpm.z,"Not Declared")))</f>
        <v>Not Declared</v>
      </c>
      <c r="P622" s="732"/>
      <c r="Q622" s="732"/>
      <c r="R622" s="732"/>
      <c r="S622" s="732"/>
      <c r="T622" s="732"/>
      <c r="U622" s="732"/>
      <c r="V622" s="732"/>
      <c r="W622" s="732"/>
      <c r="X622" s="439" t="s">
        <v>524</v>
      </c>
      <c r="Z622" s="433"/>
      <c r="AA622" s="747" t="str" cm="1">
        <f t="array" ref="AA622">_xlfn.LET(_xlpm.a,_xlfn.XLOOKUP(1,('Number Allocation'!$C$6:$C$1483=AC622)*('Number Allocation'!$D$6:$D$1483=AD622),'Number Allocation'!$A$6:$A$1483,"..."),IF(_xlpm.a="","...",_xlpm.a))</f>
        <v>...</v>
      </c>
      <c r="AB622" s="747"/>
      <c r="AC622" s="12"/>
      <c r="AD622" s="12"/>
      <c r="AE622" s="436"/>
      <c r="AG622" s="365"/>
      <c r="AH622" s="433"/>
      <c r="AI622" s="747" t="str" cm="1">
        <f t="array" ref="AI622">_xlfn.LET(_xlpm.a,_xlfn.XLOOKUP(1,('Number Allocation'!$C$6:$C$1483=AK622)*('Number Allocation'!$D$6:$D$1483=AL622),'Number Allocation'!$A$6:$A$1483,"..."),IF(_xlpm.a="","...",_xlpm.a))</f>
        <v>...</v>
      </c>
      <c r="AJ622" s="747">
        <v>0</v>
      </c>
      <c r="AK622" s="12" t="str">
        <v>Not Declared</v>
      </c>
      <c r="AL622" s="12" t="str">
        <v>Team Kennet</v>
      </c>
      <c r="AM622" s="436"/>
      <c r="AO622" s="365"/>
      <c r="AP622" s="433"/>
      <c r="AQ622" s="747" t="str" cm="1">
        <f t="array" ref="AQ622">_xlfn.LET(_xlpm.a,_xlfn.XLOOKUP(1,('Number Allocation'!$C$6:$C$1483=AS622)*('Number Allocation'!$D$6:$D$1483=AT622),'Number Allocation'!$A$6:$A$1483,"..."),IF(_xlpm.a="","...",_xlpm.a))</f>
        <v>...</v>
      </c>
      <c r="AR622" s="747">
        <v>0</v>
      </c>
      <c r="AS622" s="12" t="str">
        <v>Not Declared</v>
      </c>
      <c r="AT622" s="12" t="str">
        <v>Bicester AC</v>
      </c>
      <c r="AU622" s="436"/>
      <c r="AW622" s="365"/>
      <c r="AX622" s="433"/>
      <c r="AY622" s="747" t="str" cm="1">
        <f t="array" ref="AY622">_xlfn.LET(_xlpm.a,_xlfn.XLOOKUP(1,('Number Allocation'!$C$6:$C$1483=BA622)*('Number Allocation'!$D$6:$D$1483=BB622),'Number Allocation'!$A$6:$A$1483,"..."),IF(_xlpm.a="","...",_xlpm.a))</f>
        <v>...</v>
      </c>
      <c r="AZ622" s="747">
        <v>0</v>
      </c>
      <c r="BA622" s="12" t="str">
        <v>Not Declared</v>
      </c>
      <c r="BB622" s="12" t="str">
        <v>Team Kennet</v>
      </c>
      <c r="BC622" s="436"/>
      <c r="BE622" s="365"/>
      <c r="BF622" s="433"/>
      <c r="BG622" s="747" t="str" cm="1">
        <f t="array" ref="BG622">_xlfn.LET(_xlpm.a,_xlfn.XLOOKUP(1,('Number Allocation'!$C$6:$C$1483=BI622)*('Number Allocation'!$D$6:$D$1483=BJ622),'Number Allocation'!$A$6:$A$1483,"..."),IF(_xlpm.a="","...",_xlpm.a))</f>
        <v>...</v>
      </c>
      <c r="BH622" s="747">
        <v>0</v>
      </c>
      <c r="BI622" s="12" t="str">
        <v>Not Declared</v>
      </c>
      <c r="BJ622" s="12" t="str">
        <v>Bicester AC</v>
      </c>
      <c r="BK622" s="436"/>
      <c r="BM622" s="365"/>
      <c r="BN622" s="433"/>
      <c r="BO622" s="747" t="str" cm="1">
        <f t="array" ref="BO622">_xlfn.LET(_xlpm.a,_xlfn.XLOOKUP(1,('Number Allocation'!$C$6:$C$1483=BQ622)*('Number Allocation'!$D$6:$D$1483=BR622),'Number Allocation'!$A$6:$A$1483,"..."),IF(_xlpm.a="","...",_xlpm.a))</f>
        <v>...</v>
      </c>
      <c r="BP622" s="747">
        <v>0</v>
      </c>
      <c r="BQ622" s="12" t="str">
        <v>Not Declared</v>
      </c>
      <c r="BR622" s="12" t="str">
        <v>Bicester AC</v>
      </c>
      <c r="BS622" s="488"/>
      <c r="BT622" s="15"/>
      <c r="BU622" s="537"/>
      <c r="BV622" s="433"/>
      <c r="BW622" s="747" t="str" cm="1">
        <f t="array" ref="BW622">_xlfn.LET(_xlpm.a,_xlfn.XLOOKUP(1,('Number Allocation'!$C$6:$C$1483=BY622)*('Number Allocation'!$D$6:$D$1483=BZ622),'Number Allocation'!$A$6:$A$1483,"..."),IF(_xlpm.a="","...",_xlpm.a))</f>
        <v>...</v>
      </c>
      <c r="BX622" s="747">
        <v>0</v>
      </c>
      <c r="BY622" s="12" t="str">
        <v>Not Declared</v>
      </c>
      <c r="BZ622" s="12" t="str">
        <v>White Horse Harriers</v>
      </c>
      <c r="CA622" s="488"/>
      <c r="CB622" s="15"/>
      <c r="CC622" s="15"/>
      <c r="CD622" s="433"/>
      <c r="CE622" s="747" t="str" cm="1">
        <f t="array" ref="CE622">_xlfn.LET(_xlpm.a,_xlfn.XLOOKUP(1,('Number Allocation'!$C$6:$C$1483=CG622)*('Number Allocation'!$D$6:$D$1483=CH622),'Number Allocation'!$A$6:$A$1483,"..."),IF(_xlpm.a="","...",_xlpm.a))</f>
        <v>...</v>
      </c>
      <c r="CF622" s="747">
        <v>0</v>
      </c>
      <c r="CG622" s="12" t="str">
        <v>Not Declared</v>
      </c>
      <c r="CH622" s="12" t="str">
        <v>Bicester AC</v>
      </c>
      <c r="CI622" s="488"/>
      <c r="CJ622" s="15"/>
      <c r="CK622" s="15"/>
      <c r="CL622" s="433"/>
      <c r="CM622" s="747" t="str" cm="1">
        <f t="array" ref="CM622">_xlfn.LET(_xlpm.a,_xlfn.XLOOKUP(1,('Number Allocation'!$C$6:$C$1483=CO622)*('Number Allocation'!$D$6:$D$1483=CP622),'Number Allocation'!$A$6:$A$1483,"..."),IF(_xlpm.a="","...",_xlpm.a))</f>
        <v>...</v>
      </c>
      <c r="CN622" s="747">
        <v>0</v>
      </c>
      <c r="CO622" s="12" t="str">
        <v>Not Declared</v>
      </c>
      <c r="CP622" s="12" t="str">
        <v>Banbury Harriers AC</v>
      </c>
      <c r="CQ622" s="488"/>
      <c r="CR622" s="15"/>
      <c r="CS622" s="15"/>
      <c r="CT622" s="433"/>
      <c r="CU622" s="747" t="str" cm="1">
        <f t="array" ref="CU622">_xlfn.LET(_xlpm.a,_xlfn.XLOOKUP(1,('Number Allocation'!$C$6:$C$1483=CW622)*('Number Allocation'!$D$6:$D$1483=CX622),'Number Allocation'!$A$6:$A$1483,"..."),IF(_xlpm.a="","...",_xlpm.a))</f>
        <v>...</v>
      </c>
      <c r="CV622" s="747">
        <v>0</v>
      </c>
      <c r="CW622" s="12" t="str">
        <v>Not Declared</v>
      </c>
      <c r="CX622" s="12" t="str">
        <v>Witney Road Runners</v>
      </c>
      <c r="CY622" s="488"/>
      <c r="CZ622" s="15"/>
      <c r="DA622" s="15"/>
      <c r="DB622" s="433"/>
      <c r="DC622" s="747" t="str" cm="1">
        <f t="array" ref="DC622">_xlfn.LET(_xlpm.a,_xlfn.XLOOKUP(1,('Number Allocation'!$C$6:$C$1483=DE622)*('Number Allocation'!$D$6:$D$1483=DF622),'Number Allocation'!$A$6:$A$1483,"..."),IF(_xlpm.a="","...",_xlpm.a))</f>
        <v>...</v>
      </c>
      <c r="DD622" s="747">
        <v>0</v>
      </c>
      <c r="DE622" s="12" t="str">
        <v>Not Declared</v>
      </c>
      <c r="DF622" s="12" t="str">
        <v>Radley AC</v>
      </c>
      <c r="DG622" s="488"/>
      <c r="DH622" s="15"/>
      <c r="DI622" s="15"/>
      <c r="DJ622" s="433"/>
      <c r="DK622" s="747" t="str" cm="1">
        <f t="array" ref="DK622">_xlfn.LET(_xlpm.a,_xlfn.XLOOKUP(1,('Number Allocation'!$C$6:$C$1483=DM622)*('Number Allocation'!$D$6:$D$1483=DN622),'Number Allocation'!$A$6:$A$1483,"..."),IF(_xlpm.a="","...",_xlpm.a))</f>
        <v>...</v>
      </c>
      <c r="DL622" s="747">
        <v>0</v>
      </c>
      <c r="DM622" s="12" t="str">
        <v>Not Declared</v>
      </c>
      <c r="DN622" s="12" t="str">
        <v>Witney Road Runners</v>
      </c>
      <c r="DO622" s="488"/>
      <c r="DP622" s="15"/>
      <c r="DQ622" s="15"/>
      <c r="DZ622" s="15"/>
      <c r="EA622" s="15"/>
    </row>
    <row r="623" spans="1:131" s="359" customFormat="1" ht="21" customHeight="1">
      <c r="A623" s="358" t="str">
        <f>A622</f>
        <v>Team Kennet</v>
      </c>
      <c r="B623" s="729" t="str">
        <f>'Team Kennet'!AV$2</f>
        <v>XX</v>
      </c>
      <c r="C623" s="729" t="s">
        <v>65</v>
      </c>
      <c r="D623" s="729" t="str" cm="1">
        <f t="array" ref="D623">_xlfn.LET(_xlpm.x, 'Team Kennet'!$AL$64:$AW$64, _xlpm.y, 'Team Kennet'!$AL$70:$AW$78, _xlpm.z, 'Team Kennet'!$AJ$70:$AJ$78, IF(_xlfn.XLOOKUP($C623,_xlfn.XLOOKUP(D$576,_xlpm.x,_xlpm.y,""),_xlpm.z,"Not Declared")="", "Name not recorded",  _xlfn.XLOOKUP($C623,_xlfn.XLOOKUP(D$576,_xlpm.x,_xlpm.y,""),_xlpm.z,"Not Declared")))</f>
        <v>Not Declared</v>
      </c>
      <c r="E623" s="729" t="str" cm="1">
        <f t="array" ref="E623">_xlfn.LET(_xlpm.x, 'Team Kennet'!$AL$64:$AW$64, _xlpm.y, 'Team Kennet'!$AL$70:$AW$78, _xlpm.z, 'Team Kennet'!$AJ$70:$AJ$78, IF(_xlfn.XLOOKUP($C623,_xlfn.XLOOKUP(E$576,_xlpm.x,_xlpm.y,""),_xlpm.z,"Not Declared")="", "Name not recorded",  _xlfn.XLOOKUP($C623,_xlfn.XLOOKUP(E$576,_xlpm.x,_xlpm.y,""),_xlpm.z,"Not Declared")))</f>
        <v>Not Declared</v>
      </c>
      <c r="F623" s="732" t="str" cm="1">
        <f t="array" ref="F623">_xlfn.LET(_xlpm.x, 'Team Kennet'!$AL$64:$AW$64, _xlpm.y, 'Team Kennet'!$AL$70:$AW$78, _xlpm.z, 'Team Kennet'!$AJ$70:$AJ$78, IF(_xlfn.XLOOKUP($C623,_xlfn.XLOOKUP(F$576,_xlpm.x,_xlpm.y,""),_xlpm.z,"Not Declared")="", "Name not recorded",  _xlfn.XLOOKUP($C623,_xlfn.XLOOKUP(F$576,_xlpm.x,_xlpm.y,""),_xlpm.z,"Not Declared")))</f>
        <v>Not Declared</v>
      </c>
      <c r="G623" s="729" t="str" cm="1">
        <f t="array" ref="G623">_xlfn.LET(_xlpm.x, 'Team Kennet'!$AL$64:$AW$64, _xlpm.y, 'Team Kennet'!$AL$70:$AW$78, _xlpm.z, 'Team Kennet'!$AJ$70:$AJ$78, IF(_xlfn.XLOOKUP($C623,_xlfn.XLOOKUP(G$576,_xlpm.x,_xlpm.y,""),_xlpm.z,"Not Declared")="", "Name not recorded",  _xlfn.XLOOKUP($C623,_xlfn.XLOOKUP(G$576,_xlpm.x,_xlpm.y,""),_xlpm.z,"Not Declared")))</f>
        <v>Not Declared</v>
      </c>
      <c r="H623" s="729" t="str" cm="1">
        <f t="array" ref="H623">_xlfn.LET(_xlpm.x, 'Team Kennet'!$AL$64:$AW$64, _xlpm.y, 'Team Kennet'!$AL$70:$AW$78, _xlpm.z, 'Team Kennet'!$AJ$70:$AJ$78, IF(_xlfn.XLOOKUP($C623,_xlfn.XLOOKUP(H$576,_xlpm.x,_xlpm.y,""),_xlpm.z,"Not Declared")="", "Name not recorded",  _xlfn.XLOOKUP($C623,_xlfn.XLOOKUP(H$576,_xlpm.x,_xlpm.y,""),_xlpm.z,"Not Declared")))</f>
        <v>Not Declared</v>
      </c>
      <c r="I623" s="729" t="str" cm="1">
        <f t="array" ref="I623">_xlfn.LET(_xlpm.x, 'Team Kennet'!$AL$64:$AW$64, _xlpm.y, 'Team Kennet'!$AL$70:$AW$78, _xlpm.z, 'Team Kennet'!$AJ$70:$AJ$78, IF(_xlfn.XLOOKUP($C623,_xlfn.XLOOKUP(I$576,_xlpm.x,_xlpm.y,""),_xlpm.z,"Not Declared")="", "Name not recorded",  _xlfn.XLOOKUP($C623,_xlfn.XLOOKUP(I$576,_xlpm.x,_xlpm.y,""),_xlpm.z,"Not Declared")))</f>
        <v>Not Declared</v>
      </c>
      <c r="J623" s="729" t="str" cm="1">
        <f t="array" ref="J623">_xlfn.LET(_xlpm.x, 'Team Kennet'!$AL$64:$AW$64, _xlpm.y, 'Team Kennet'!$AL$70:$AW$78, _xlpm.z, 'Team Kennet'!$AJ$70:$AJ$78, IF(_xlfn.XLOOKUP($C623,_xlfn.XLOOKUP(J$576,_xlpm.x,_xlpm.y,""),_xlpm.z,"Not Declared")="", "Name not recorded",  _xlfn.XLOOKUP($C623,_xlfn.XLOOKUP(J$576,_xlpm.x,_xlpm.y,""),_xlpm.z,"Not Declared")))</f>
        <v>Not Declared</v>
      </c>
      <c r="K623" s="729" t="str" cm="1">
        <f t="array" ref="K623">_xlfn.LET(_xlpm.x, 'Team Kennet'!$AL$64:$AW$64, _xlpm.y, 'Team Kennet'!$AL$70:$AW$78, _xlpm.z, 'Team Kennet'!$AJ$70:$AJ$78, IF(_xlfn.XLOOKUP($C623,_xlfn.XLOOKUP(K$576,_xlpm.x,_xlpm.y,""),_xlpm.z,"Not Declared")="", "Name not recorded",  _xlfn.XLOOKUP($C623,_xlfn.XLOOKUP(K$576,_xlpm.x,_xlpm.y,""),_xlpm.z,"Not Declared")))</f>
        <v>Not Declared</v>
      </c>
      <c r="L623" s="729" t="str" cm="1">
        <f t="array" ref="L623">_xlfn.LET(_xlpm.x, 'Team Kennet'!$AL$64:$AW$64, _xlpm.y, 'Team Kennet'!$AL$70:$AW$78, _xlpm.z, 'Team Kennet'!$AJ$70:$AJ$78, IF(_xlfn.XLOOKUP($C623,_xlfn.XLOOKUP(L$576,_xlpm.x,_xlpm.y,""),_xlpm.z,"Not Declared")="", "Name not recorded",  _xlfn.XLOOKUP($C623,_xlfn.XLOOKUP(L$576,_xlpm.x,_xlpm.y,""),_xlpm.z,"Not Declared")))</f>
        <v>Not Declared</v>
      </c>
      <c r="M623" s="729" t="str" cm="1">
        <f t="array" ref="M623">_xlfn.LET(_xlpm.x, 'Team Kennet'!$AL$64:$AW$64, _xlpm.y, 'Team Kennet'!$AL$70:$AW$78, _xlpm.z, 'Team Kennet'!$AJ$70:$AJ$78, IF(_xlfn.XLOOKUP($C623,_xlfn.XLOOKUP(M$576,_xlpm.x,_xlpm.y,""),_xlpm.z,"Not Declared")="", "Name not recorded",  _xlfn.XLOOKUP($C623,_xlfn.XLOOKUP(M$576,_xlpm.x,_xlpm.y,""),_xlpm.z,"Not Declared")))</f>
        <v>Not Declared</v>
      </c>
      <c r="N623" s="729" t="str" cm="1">
        <f t="array" ref="N623">_xlfn.LET(_xlpm.x, 'Team Kennet'!$AL$64:$AW$64, _xlpm.y, 'Team Kennet'!$AL$70:$AW$78, _xlpm.z, 'Team Kennet'!$AJ$70:$AJ$78, IF(_xlfn.XLOOKUP($C623,_xlfn.XLOOKUP(N$576,_xlpm.x,_xlpm.y,""),_xlpm.z,"Not Declared")="", "Name not recorded",  _xlfn.XLOOKUP($C623,_xlfn.XLOOKUP(N$576,_xlpm.x,_xlpm.y,""),_xlpm.z,"Not Declared")))</f>
        <v>Not Declared</v>
      </c>
      <c r="O623" s="729" t="str" cm="1">
        <f t="array" ref="O623">_xlfn.LET(_xlpm.x, 'Team Kennet'!$AL$64:$AW$64, _xlpm.y, 'Team Kennet'!$AL$70:$AW$78, _xlpm.z, 'Team Kennet'!$AJ$70:$AJ$78, IF(_xlfn.XLOOKUP($C623,_xlfn.XLOOKUP(O$576,_xlpm.x,_xlpm.y,""),_xlpm.z,"Not Declared")="", "Name not recorded",  _xlfn.XLOOKUP($C623,_xlfn.XLOOKUP(O$576,_xlpm.x,_xlpm.y,""),_xlpm.z,"Not Declared")))</f>
        <v>Not Declared</v>
      </c>
      <c r="P623" s="732"/>
      <c r="Q623" s="732"/>
      <c r="R623" s="732"/>
      <c r="S623" s="732"/>
      <c r="T623" s="732"/>
      <c r="U623" s="732"/>
      <c r="V623" s="732"/>
      <c r="W623" s="732"/>
      <c r="X623" s="732"/>
      <c r="Z623" s="433"/>
      <c r="AA623" s="747" t="str" cm="1">
        <f t="array" ref="AA623">_xlfn.LET(_xlpm.a,_xlfn.XLOOKUP(1,('Number Allocation'!$C$6:$C$1483=AC623)*('Number Allocation'!$D$6:$D$1483=AD623),'Number Allocation'!$A$6:$A$1483,"..."),IF(_xlpm.a="","...",_xlpm.a))</f>
        <v>...</v>
      </c>
      <c r="AB623" s="747"/>
      <c r="AC623" s="12"/>
      <c r="AD623" s="12"/>
      <c r="AE623" s="436"/>
      <c r="AG623" s="365"/>
      <c r="AH623" s="433"/>
      <c r="AI623" s="747" t="str" cm="1">
        <f t="array" ref="AI623">_xlfn.LET(_xlpm.a,_xlfn.XLOOKUP(1,('Number Allocation'!$C$6:$C$1483=AK623)*('Number Allocation'!$D$6:$D$1483=AL623),'Number Allocation'!$A$6:$A$1483,"..."),IF(_xlpm.a="","...",_xlpm.a))</f>
        <v>...</v>
      </c>
      <c r="AJ623" s="747">
        <v>0</v>
      </c>
      <c r="AK623" s="12" t="str">
        <v>Not Declared</v>
      </c>
      <c r="AL623" s="12" t="str">
        <v>Oxford City AC</v>
      </c>
      <c r="AM623" s="436"/>
      <c r="AO623" s="365"/>
      <c r="AP623" s="433"/>
      <c r="AQ623" s="747" t="str" cm="1">
        <f t="array" ref="AQ623">_xlfn.LET(_xlpm.a,_xlfn.XLOOKUP(1,('Number Allocation'!$C$6:$C$1483=AS623)*('Number Allocation'!$D$6:$D$1483=AT623),'Number Allocation'!$A$6:$A$1483,"..."),IF(_xlpm.a="","...",_xlpm.a))</f>
        <v>...</v>
      </c>
      <c r="AR623" s="747">
        <v>0</v>
      </c>
      <c r="AS623" s="12" t="str">
        <v>Not Declared</v>
      </c>
      <c r="AT623" s="12" t="str">
        <v>Oxford City AC</v>
      </c>
      <c r="AU623" s="436"/>
      <c r="AW623" s="365"/>
      <c r="AX623" s="433"/>
      <c r="AY623" s="747" t="str" cm="1">
        <f t="array" ref="AY623">_xlfn.LET(_xlpm.a,_xlfn.XLOOKUP(1,('Number Allocation'!$C$6:$C$1483=BA623)*('Number Allocation'!$D$6:$D$1483=BB623),'Number Allocation'!$A$6:$A$1483,"..."),IF(_xlpm.a="","...",_xlpm.a))</f>
        <v>...</v>
      </c>
      <c r="AZ623" s="747">
        <v>0</v>
      </c>
      <c r="BA623" s="12" t="str">
        <v>Not Declared</v>
      </c>
      <c r="BB623" s="12" t="str">
        <v>Banbury Harriers AC</v>
      </c>
      <c r="BC623" s="436"/>
      <c r="BE623" s="365"/>
      <c r="BF623" s="433"/>
      <c r="BG623" s="747" t="str" cm="1">
        <f t="array" ref="BG623">_xlfn.LET(_xlpm.a,_xlfn.XLOOKUP(1,('Number Allocation'!$C$6:$C$1483=BI623)*('Number Allocation'!$D$6:$D$1483=BJ623),'Number Allocation'!$A$6:$A$1483,"..."),IF(_xlpm.a="","...",_xlpm.a))</f>
        <v>...</v>
      </c>
      <c r="BH623" s="747">
        <v>0</v>
      </c>
      <c r="BI623" s="12" t="str">
        <v>Not Declared</v>
      </c>
      <c r="BJ623" s="12" t="str">
        <v>Banbury Harriers AC</v>
      </c>
      <c r="BK623" s="436"/>
      <c r="BM623" s="365"/>
      <c r="BN623" s="433"/>
      <c r="BO623" s="747" t="str" cm="1">
        <f t="array" ref="BO623">_xlfn.LET(_xlpm.a,_xlfn.XLOOKUP(1,('Number Allocation'!$C$6:$C$1483=BQ623)*('Number Allocation'!$D$6:$D$1483=BR623),'Number Allocation'!$A$6:$A$1483,"..."),IF(_xlpm.a="","...",_xlpm.a))</f>
        <v>...</v>
      </c>
      <c r="BP623" s="747">
        <v>0</v>
      </c>
      <c r="BQ623" s="12" t="str">
        <v>Not Declared</v>
      </c>
      <c r="BR623" s="12" t="str">
        <v>Radley AC</v>
      </c>
      <c r="BS623" s="488"/>
      <c r="BT623" s="15"/>
      <c r="BU623" s="537"/>
      <c r="BV623" s="433"/>
      <c r="BW623" s="747" t="str" cm="1">
        <f t="array" ref="BW623">_xlfn.LET(_xlpm.a,_xlfn.XLOOKUP(1,('Number Allocation'!$C$6:$C$1483=BY623)*('Number Allocation'!$D$6:$D$1483=BZ623),'Number Allocation'!$A$6:$A$1483,"..."),IF(_xlpm.a="","...",_xlpm.a))</f>
        <v>...</v>
      </c>
      <c r="BX623" s="747">
        <v>0</v>
      </c>
      <c r="BY623" s="12" t="str">
        <v>Not Declared</v>
      </c>
      <c r="BZ623" s="12" t="str">
        <v>Abingdon AC</v>
      </c>
      <c r="CA623" s="488"/>
      <c r="CB623" s="15"/>
      <c r="CC623" s="15"/>
      <c r="CD623" s="433"/>
      <c r="CE623" s="747" t="str" cm="1">
        <f t="array" ref="CE623">_xlfn.LET(_xlpm.a,_xlfn.XLOOKUP(1,('Number Allocation'!$C$6:$C$1483=CG623)*('Number Allocation'!$D$6:$D$1483=CH623),'Number Allocation'!$A$6:$A$1483,"..."),IF(_xlpm.a="","...",_xlpm.a))</f>
        <v>...</v>
      </c>
      <c r="CF623" s="747">
        <v>0</v>
      </c>
      <c r="CG623" s="12" t="str">
        <v>Not Declared</v>
      </c>
      <c r="CH623" s="12" t="str">
        <v>Witney Road Runners</v>
      </c>
      <c r="CI623" s="488"/>
      <c r="CJ623" s="15"/>
      <c r="CK623" s="15"/>
      <c r="CL623" s="433"/>
      <c r="CM623" s="747" t="str" cm="1">
        <f t="array" ref="CM623">_xlfn.LET(_xlpm.a,_xlfn.XLOOKUP(1,('Number Allocation'!$C$6:$C$1483=CO623)*('Number Allocation'!$D$6:$D$1483=CP623),'Number Allocation'!$A$6:$A$1483,"..."),IF(_xlpm.a="","...",_xlpm.a))</f>
        <v>...</v>
      </c>
      <c r="CN623" s="747">
        <v>0</v>
      </c>
      <c r="CO623" s="12" t="str">
        <v>Not Declared</v>
      </c>
      <c r="CP623" s="12" t="str">
        <v>Oxford City AC</v>
      </c>
      <c r="CQ623" s="488"/>
      <c r="CR623" s="15"/>
      <c r="CS623" s="15"/>
      <c r="CT623" s="433"/>
      <c r="CU623" s="747" t="str" cm="1">
        <f t="array" ref="CU623">_xlfn.LET(_xlpm.a,_xlfn.XLOOKUP(1,('Number Allocation'!$C$6:$C$1483=CW623)*('Number Allocation'!$D$6:$D$1483=CX623),'Number Allocation'!$A$6:$A$1483,"..."),IF(_xlpm.a="","...",_xlpm.a))</f>
        <v>...</v>
      </c>
      <c r="CV623" s="747">
        <v>0</v>
      </c>
      <c r="CW623" s="12" t="str">
        <v>Not Declared</v>
      </c>
      <c r="CX623" s="12" t="str">
        <v>Oxford City AC</v>
      </c>
      <c r="CY623" s="488"/>
      <c r="CZ623" s="15"/>
      <c r="DA623" s="15"/>
      <c r="DB623" s="433"/>
      <c r="DC623" s="747" t="str" cm="1">
        <f t="array" ref="DC623">_xlfn.LET(_xlpm.a,_xlfn.XLOOKUP(1,('Number Allocation'!$C$6:$C$1483=DE623)*('Number Allocation'!$D$6:$D$1483=DF623),'Number Allocation'!$A$6:$A$1483,"..."),IF(_xlpm.a="","...",_xlpm.a))</f>
        <v>...</v>
      </c>
      <c r="DD623" s="747">
        <v>0</v>
      </c>
      <c r="DE623" s="12" t="str">
        <v>Not Declared</v>
      </c>
      <c r="DF623" s="12" t="str">
        <v>White Horse Harriers</v>
      </c>
      <c r="DG623" s="488"/>
      <c r="DH623" s="15"/>
      <c r="DI623" s="15"/>
      <c r="DJ623" s="433"/>
      <c r="DK623" s="747" t="str" cm="1">
        <f t="array" ref="DK623">_xlfn.LET(_xlpm.a,_xlfn.XLOOKUP(1,('Number Allocation'!$C$6:$C$1483=DM623)*('Number Allocation'!$D$6:$D$1483=DN623),'Number Allocation'!$A$6:$A$1483,"..."),IF(_xlpm.a="","...",_xlpm.a))</f>
        <v>...</v>
      </c>
      <c r="DL623" s="747">
        <v>0</v>
      </c>
      <c r="DM623" s="12" t="str">
        <v>Not Declared</v>
      </c>
      <c r="DN623" s="12" t="str">
        <v>Team Kennet</v>
      </c>
      <c r="DO623" s="488"/>
      <c r="DP623" s="15"/>
      <c r="DQ623" s="15"/>
      <c r="DZ623" s="15"/>
      <c r="EA623" s="15"/>
    </row>
    <row r="624" spans="1:131" s="359" customFormat="1" ht="21" customHeight="1">
      <c r="A624" s="358" t="str">
        <f>A622</f>
        <v>Team Kennet</v>
      </c>
      <c r="B624" s="729"/>
      <c r="C624" s="729" t="s">
        <v>517</v>
      </c>
      <c r="D624" s="729" t="str" cm="1">
        <f t="array" ref="D624">_xlfn.LET(_xlpm.x, 'Team Kennet'!$AL$64:$AW$64, _xlpm.y, 'Team Kennet'!$AL$70:$AW$78, _xlpm.z, 'Team Kennet'!$AJ$70:$AJ$78, IF(_xlfn.XLOOKUP($C624,_xlfn.XLOOKUP(D$576,_xlpm.x,_xlpm.y,""),_xlpm.z,"Not Declared")="", "Name not recorded",  _xlfn.XLOOKUP($C624,_xlfn.XLOOKUP(D$576,_xlpm.x,_xlpm.y,""),_xlpm.z,"Not Declared")))</f>
        <v>Not Declared</v>
      </c>
      <c r="E624" s="729" t="str" cm="1">
        <f t="array" ref="E624">_xlfn.LET(_xlpm.x, 'Team Kennet'!$AL$64:$AW$64, _xlpm.y, 'Team Kennet'!$AL$70:$AW$78, _xlpm.z, 'Team Kennet'!$AJ$70:$AJ$78, IF(_xlfn.XLOOKUP($C624,_xlfn.XLOOKUP(E$576,_xlpm.x,_xlpm.y,""),_xlpm.z,"Not Declared")="", "Name not recorded",  _xlfn.XLOOKUP($C624,_xlfn.XLOOKUP(E$576,_xlpm.x,_xlpm.y,""),_xlpm.z,"Not Declared")))</f>
        <v>Not Declared</v>
      </c>
      <c r="F624" s="732" t="str" cm="1">
        <f t="array" ref="F624">_xlfn.LET(_xlpm.x, 'Team Kennet'!$AL$64:$AW$64, _xlpm.y, 'Team Kennet'!$AL$70:$AW$78, _xlpm.z, 'Team Kennet'!$AJ$70:$AJ$78, IF(_xlfn.XLOOKUP($C624,_xlfn.XLOOKUP(F$576,_xlpm.x,_xlpm.y,""),_xlpm.z,"Not Declared")="", "Name not recorded",  _xlfn.XLOOKUP($C624,_xlfn.XLOOKUP(F$576,_xlpm.x,_xlpm.y,""),_xlpm.z,"Not Declared")))</f>
        <v>Not Declared</v>
      </c>
      <c r="G624" s="729" t="str" cm="1">
        <f t="array" ref="G624">_xlfn.LET(_xlpm.x, 'Team Kennet'!$AL$64:$AW$64, _xlpm.y, 'Team Kennet'!$AL$70:$AW$78, _xlpm.z, 'Team Kennet'!$AJ$70:$AJ$78, IF(_xlfn.XLOOKUP($C624,_xlfn.XLOOKUP(G$576,_xlpm.x,_xlpm.y,""),_xlpm.z,"Not Declared")="", "Name not recorded",  _xlfn.XLOOKUP($C624,_xlfn.XLOOKUP(G$576,_xlpm.x,_xlpm.y,""),_xlpm.z,"Not Declared")))</f>
        <v>Not Declared</v>
      </c>
      <c r="H624" s="729" t="str" cm="1">
        <f t="array" ref="H624">_xlfn.LET(_xlpm.x, 'Team Kennet'!$AL$64:$AW$64, _xlpm.y, 'Team Kennet'!$AL$70:$AW$78, _xlpm.z, 'Team Kennet'!$AJ$70:$AJ$78, IF(_xlfn.XLOOKUP($C624,_xlfn.XLOOKUP(H$576,_xlpm.x,_xlpm.y,""),_xlpm.z,"Not Declared")="", "Name not recorded",  _xlfn.XLOOKUP($C624,_xlfn.XLOOKUP(H$576,_xlpm.x,_xlpm.y,""),_xlpm.z,"Not Declared")))</f>
        <v>Not Declared</v>
      </c>
      <c r="I624" s="729" t="str" cm="1">
        <f t="array" ref="I624">_xlfn.LET(_xlpm.x, 'Team Kennet'!$AL$64:$AW$64, _xlpm.y, 'Team Kennet'!$AL$70:$AW$78, _xlpm.z, 'Team Kennet'!$AJ$70:$AJ$78, IF(_xlfn.XLOOKUP($C624,_xlfn.XLOOKUP(I$576,_xlpm.x,_xlpm.y,""),_xlpm.z,"Not Declared")="", "Name not recorded",  _xlfn.XLOOKUP($C624,_xlfn.XLOOKUP(I$576,_xlpm.x,_xlpm.y,""),_xlpm.z,"Not Declared")))</f>
        <v>Not Declared</v>
      </c>
      <c r="J624" s="729" t="str" cm="1">
        <f t="array" ref="J624">_xlfn.LET(_xlpm.x, 'Team Kennet'!$AL$64:$AW$64, _xlpm.y, 'Team Kennet'!$AL$70:$AW$78, _xlpm.z, 'Team Kennet'!$AJ$70:$AJ$78, IF(_xlfn.XLOOKUP($C624,_xlfn.XLOOKUP(J$576,_xlpm.x,_xlpm.y,""),_xlpm.z,"Not Declared")="", "Name not recorded",  _xlfn.XLOOKUP($C624,_xlfn.XLOOKUP(J$576,_xlpm.x,_xlpm.y,""),_xlpm.z,"Not Declared")))</f>
        <v>Not Declared</v>
      </c>
      <c r="K624" s="729" t="str" cm="1">
        <f t="array" ref="K624">_xlfn.LET(_xlpm.x, 'Team Kennet'!$AL$64:$AW$64, _xlpm.y, 'Team Kennet'!$AL$70:$AW$78, _xlpm.z, 'Team Kennet'!$AJ$70:$AJ$78, IF(_xlfn.XLOOKUP($C624,_xlfn.XLOOKUP(K$576,_xlpm.x,_xlpm.y,""),_xlpm.z,"Not Declared")="", "Name not recorded",  _xlfn.XLOOKUP($C624,_xlfn.XLOOKUP(K$576,_xlpm.x,_xlpm.y,""),_xlpm.z,"Not Declared")))</f>
        <v>Not Declared</v>
      </c>
      <c r="L624" s="729" t="str" cm="1">
        <f t="array" ref="L624">_xlfn.LET(_xlpm.x, 'Team Kennet'!$AL$64:$AW$64, _xlpm.y, 'Team Kennet'!$AL$70:$AW$78, _xlpm.z, 'Team Kennet'!$AJ$70:$AJ$78, IF(_xlfn.XLOOKUP($C624,_xlfn.XLOOKUP(L$576,_xlpm.x,_xlpm.y,""),_xlpm.z,"Not Declared")="", "Name not recorded",  _xlfn.XLOOKUP($C624,_xlfn.XLOOKUP(L$576,_xlpm.x,_xlpm.y,""),_xlpm.z,"Not Declared")))</f>
        <v>Not Declared</v>
      </c>
      <c r="M624" s="729" t="str" cm="1">
        <f t="array" ref="M624">_xlfn.LET(_xlpm.x, 'Team Kennet'!$AL$64:$AW$64, _xlpm.y, 'Team Kennet'!$AL$70:$AW$78, _xlpm.z, 'Team Kennet'!$AJ$70:$AJ$78, IF(_xlfn.XLOOKUP($C624,_xlfn.XLOOKUP(M$576,_xlpm.x,_xlpm.y,""),_xlpm.z,"Not Declared")="", "Name not recorded",  _xlfn.XLOOKUP($C624,_xlfn.XLOOKUP(M$576,_xlpm.x,_xlpm.y,""),_xlpm.z,"Not Declared")))</f>
        <v>Not Declared</v>
      </c>
      <c r="N624" s="729" t="str" cm="1">
        <f t="array" ref="N624">_xlfn.LET(_xlpm.x, 'Team Kennet'!$AL$64:$AW$64, _xlpm.y, 'Team Kennet'!$AL$70:$AW$78, _xlpm.z, 'Team Kennet'!$AJ$70:$AJ$78, IF(_xlfn.XLOOKUP($C624,_xlfn.XLOOKUP(N$576,_xlpm.x,_xlpm.y,""),_xlpm.z,"Not Declared")="", "Name not recorded",  _xlfn.XLOOKUP($C624,_xlfn.XLOOKUP(N$576,_xlpm.x,_xlpm.y,""),_xlpm.z,"Not Declared")))</f>
        <v>Not Declared</v>
      </c>
      <c r="O624" s="729" t="str" cm="1">
        <f t="array" ref="O624">_xlfn.LET(_xlpm.x, 'Team Kennet'!$AL$64:$AW$64, _xlpm.y, 'Team Kennet'!$AL$70:$AW$78, _xlpm.z, 'Team Kennet'!$AJ$70:$AJ$78, IF(_xlfn.XLOOKUP($C624,_xlfn.XLOOKUP(O$576,_xlpm.x,_xlpm.y,""),_xlpm.z,"Not Declared")="", "Name not recorded",  _xlfn.XLOOKUP($C624,_xlfn.XLOOKUP(O$576,_xlpm.x,_xlpm.y,""),_xlpm.z,"Not Declared")))</f>
        <v>Not Declared</v>
      </c>
      <c r="P624" s="79" t="s">
        <v>517</v>
      </c>
      <c r="Q624" s="729" t="s">
        <v>319</v>
      </c>
      <c r="R624" s="729" t="s">
        <v>320</v>
      </c>
      <c r="S624" s="729" t="s">
        <v>321</v>
      </c>
      <c r="T624" s="729" t="str" cm="1">
        <f t="array" ref="T624">_xlfn.LET(_xlpm.x,'Team Kennet'!$AL$64:$AX$64, _xlpm.y, 'Team Kennet'!$AL$70:$AX$78, _xlpm.z, 'Team Kennet'!$AJ$70:$AJ$78, IF(_xlfn.XLOOKUP(P624,_xlfn.XLOOKUP(T$576,_xlpm.x,_xlpm.y,""),_xlpm.z,"Not Declared")="", "Name not recorded",  _xlfn.XLOOKUP(P624,_xlfn.XLOOKUP(T$576,_xlpm.x,_xlpm.y,""),_xlpm.z,"Not Declared")))</f>
        <v>Not Declared</v>
      </c>
      <c r="U624" s="729" t="str" cm="1">
        <f t="array" ref="U624">_xlfn.LET(_xlpm.x,'Team Kennet'!$AL$64:$AX$64, _xlpm.y, 'Team Kennet'!$AL$70:$AX$78, _xlpm.z, 'Team Kennet'!$AJ$70:$AJ$78, IF(_xlfn.XLOOKUP(Q624,_xlfn.XLOOKUP(U$576,_xlpm.x,_xlpm.y,""),_xlpm.z,"Not Declared")="", "Name not recorded",  _xlfn.XLOOKUP(Q624,_xlfn.XLOOKUP(U$576,_xlpm.x,_xlpm.y,""),_xlpm.z,"Not Declared")))</f>
        <v>Not Declared</v>
      </c>
      <c r="V624" s="729" t="str" cm="1">
        <f t="array" ref="V624">_xlfn.LET(_xlpm.x,'Team Kennet'!$AL$64:$AX$64, _xlpm.y, 'Team Kennet'!$AL$70:$AX$78, _xlpm.z, 'Team Kennet'!$AJ$70:$AJ$78, IF(_xlfn.XLOOKUP(R624,_xlfn.XLOOKUP(V$576,_xlpm.x,_xlpm.y,""),_xlpm.z,"Not Declared")="", "Name not recorded",  _xlfn.XLOOKUP(R624,_xlfn.XLOOKUP(V$576,_xlpm.x,_xlpm.y,""),_xlpm.z,"Not Declared")))</f>
        <v>Not Declared</v>
      </c>
      <c r="W624" s="729" t="str" cm="1">
        <f t="array" ref="W624">_xlfn.LET(_xlpm.x,'Team Kennet'!$AL$64:$AX$64, _xlpm.y, 'Team Kennet'!$AL$70:$AX$78, _xlpm.z, 'Team Kennet'!$AJ$70:$AJ$78, IF(_xlfn.XLOOKUP(S624,_xlfn.XLOOKUP(W$576,_xlpm.x,_xlpm.y,""),_xlpm.z,"Not Declared")="", "Name not recorded",  _xlfn.XLOOKUP(S624,_xlfn.XLOOKUP(W$576,_xlpm.x,_xlpm.y,""),_xlpm.z,"Not Declared")))</f>
        <v>Not Declared</v>
      </c>
      <c r="X624" s="358" t="str">
        <f>_xlfn.TEXTJOIN(", ",,T624:W624)</f>
        <v>Not Declared, Not Declared, Not Declared, Not Declared</v>
      </c>
      <c r="Z624" s="433"/>
      <c r="AA624" s="747" t="str" cm="1">
        <f t="array" ref="AA624">_xlfn.LET(_xlpm.a,_xlfn.XLOOKUP(1,('Number Allocation'!$C$6:$C$1483=AC624)*('Number Allocation'!$D$6:$D$1483=AD624),'Number Allocation'!$A$6:$A$1483,"..."),IF(_xlpm.a="","...",_xlpm.a))</f>
        <v>...</v>
      </c>
      <c r="AB624" s="747"/>
      <c r="AC624" s="12"/>
      <c r="AD624" s="12"/>
      <c r="AE624" s="436"/>
      <c r="AG624" s="365"/>
      <c r="AH624" s="433"/>
      <c r="AI624" s="747" t="str" cm="1">
        <f t="array" ref="AI624">_xlfn.LET(_xlpm.a,_xlfn.XLOOKUP(1,('Number Allocation'!$C$6:$C$1483=AK624)*('Number Allocation'!$D$6:$D$1483=AL624),'Number Allocation'!$A$6:$A$1483,"..."),IF(_xlpm.a="","...",_xlpm.a))</f>
        <v>...</v>
      </c>
      <c r="AJ624" s="747">
        <v>0</v>
      </c>
      <c r="AK624" s="12" t="str">
        <v>Not Declared</v>
      </c>
      <c r="AL624" s="12" t="str">
        <v>White Horse Harriers</v>
      </c>
      <c r="AM624" s="436"/>
      <c r="AO624" s="365"/>
      <c r="AP624" s="433"/>
      <c r="AQ624" s="747" t="str" cm="1">
        <f t="array" ref="AQ624">_xlfn.LET(_xlpm.a,_xlfn.XLOOKUP(1,('Number Allocation'!$C$6:$C$1483=AS624)*('Number Allocation'!$D$6:$D$1483=AT624),'Number Allocation'!$A$6:$A$1483,"..."),IF(_xlpm.a="","...",_xlpm.a))</f>
        <v>...</v>
      </c>
      <c r="AR624" s="747">
        <v>0</v>
      </c>
      <c r="AS624" s="12" t="str">
        <v>Not Declared</v>
      </c>
      <c r="AT624" s="12" t="str">
        <v>Team Kennet</v>
      </c>
      <c r="AU624" s="436"/>
      <c r="AW624" s="365"/>
      <c r="AX624" s="433"/>
      <c r="AY624" s="747" t="str" cm="1">
        <f t="array" ref="AY624">_xlfn.LET(_xlpm.a,_xlfn.XLOOKUP(1,('Number Allocation'!$C$6:$C$1483=BA624)*('Number Allocation'!$D$6:$D$1483=BB624),'Number Allocation'!$A$6:$A$1483,"..."),IF(_xlpm.a="","...",_xlpm.a))</f>
        <v>...</v>
      </c>
      <c r="AZ624" s="747">
        <v>0</v>
      </c>
      <c r="BA624" s="12" t="str">
        <v>Not Declared</v>
      </c>
      <c r="BB624" s="12" t="str">
        <v>Abingdon AC</v>
      </c>
      <c r="BC624" s="436"/>
      <c r="BE624" s="365"/>
      <c r="BF624" s="433"/>
      <c r="BG624" s="747" t="str" cm="1">
        <f t="array" ref="BG624">_xlfn.LET(_xlpm.a,_xlfn.XLOOKUP(1,('Number Allocation'!$C$6:$C$1483=BI624)*('Number Allocation'!$D$6:$D$1483=BJ624),'Number Allocation'!$A$6:$A$1483,"..."),IF(_xlpm.a="","...",_xlpm.a))</f>
        <v>...</v>
      </c>
      <c r="BH624" s="747">
        <v>0</v>
      </c>
      <c r="BI624" s="12" t="str">
        <v>Not Declared</v>
      </c>
      <c r="BJ624" s="12" t="str">
        <v>Radley AC</v>
      </c>
      <c r="BK624" s="436"/>
      <c r="BM624" s="365"/>
      <c r="BN624" s="433"/>
      <c r="BO624" s="747" t="str" cm="1">
        <f t="array" ref="BO624">_xlfn.LET(_xlpm.a,_xlfn.XLOOKUP(1,('Number Allocation'!$C$6:$C$1483=BQ624)*('Number Allocation'!$D$6:$D$1483=BR624),'Number Allocation'!$A$6:$A$1483,"..."),IF(_xlpm.a="","...",_xlpm.a))</f>
        <v>...</v>
      </c>
      <c r="BP624" s="747">
        <v>0</v>
      </c>
      <c r="BQ624" s="12" t="str">
        <v>Not Declared</v>
      </c>
      <c r="BR624" s="12" t="str">
        <v>Team Kennet</v>
      </c>
      <c r="BS624" s="488"/>
      <c r="BT624" s="15"/>
      <c r="BU624" s="537"/>
      <c r="BV624" s="433"/>
      <c r="BW624" s="747" t="str" cm="1">
        <f t="array" ref="BW624">_xlfn.LET(_xlpm.a,_xlfn.XLOOKUP(1,('Number Allocation'!$C$6:$C$1483=BY624)*('Number Allocation'!$D$6:$D$1483=BZ624),'Number Allocation'!$A$6:$A$1483,"..."),IF(_xlpm.a="","...",_xlpm.a))</f>
        <v>...</v>
      </c>
      <c r="BX624" s="747">
        <v>0</v>
      </c>
      <c r="BY624" s="12" t="str">
        <v>Not Declared</v>
      </c>
      <c r="BZ624" s="12" t="str">
        <v>Bicester AC</v>
      </c>
      <c r="CA624" s="488"/>
      <c r="CB624" s="15"/>
      <c r="CC624" s="15"/>
      <c r="CD624" s="433"/>
      <c r="CE624" s="747" t="str" cm="1">
        <f t="array" ref="CE624">_xlfn.LET(_xlpm.a,_xlfn.XLOOKUP(1,('Number Allocation'!$C$6:$C$1483=CG624)*('Number Allocation'!$D$6:$D$1483=CH624),'Number Allocation'!$A$6:$A$1483,"..."),IF(_xlpm.a="","...",_xlpm.a))</f>
        <v>...</v>
      </c>
      <c r="CF624" s="747">
        <v>0</v>
      </c>
      <c r="CG624" s="12" t="str">
        <v>Not Declared</v>
      </c>
      <c r="CH624" s="12" t="str">
        <v>White Horse Harriers</v>
      </c>
      <c r="CI624" s="488"/>
      <c r="CJ624" s="15"/>
      <c r="CK624" s="15"/>
      <c r="CL624" s="433"/>
      <c r="CM624" s="747" t="str" cm="1">
        <f t="array" ref="CM624">_xlfn.LET(_xlpm.a,_xlfn.XLOOKUP(1,('Number Allocation'!$C$6:$C$1483=CO624)*('Number Allocation'!$D$6:$D$1483=CP624),'Number Allocation'!$A$6:$A$1483,"..."),IF(_xlpm.a="","...",_xlpm.a))</f>
        <v>...</v>
      </c>
      <c r="CN624" s="747">
        <v>0</v>
      </c>
      <c r="CO624" s="12" t="str">
        <v>Not Declared</v>
      </c>
      <c r="CP624" s="12" t="str">
        <v>White Horse Harriers</v>
      </c>
      <c r="CQ624" s="488"/>
      <c r="CR624" s="15"/>
      <c r="CS624" s="15"/>
      <c r="CT624" s="433"/>
      <c r="CU624" s="747" t="str" cm="1">
        <f t="array" ref="CU624">_xlfn.LET(_xlpm.a,_xlfn.XLOOKUP(1,('Number Allocation'!$C$6:$C$1483=CW624)*('Number Allocation'!$D$6:$D$1483=CX624),'Number Allocation'!$A$6:$A$1483,"..."),IF(_xlpm.a="","...",_xlpm.a))</f>
        <v>...</v>
      </c>
      <c r="CV624" s="747">
        <v>0</v>
      </c>
      <c r="CW624" s="12" t="str">
        <v>Not Declared</v>
      </c>
      <c r="CX624" s="12" t="str">
        <v>Banbury Harriers AC</v>
      </c>
      <c r="CY624" s="488"/>
      <c r="CZ624" s="15"/>
      <c r="DA624" s="15"/>
      <c r="DB624" s="433"/>
      <c r="DC624" s="747" t="str" cm="1">
        <f t="array" ref="DC624">_xlfn.LET(_xlpm.a,_xlfn.XLOOKUP(1,('Number Allocation'!$C$6:$C$1483=DE624)*('Number Allocation'!$D$6:$D$1483=DF624),'Number Allocation'!$A$6:$A$1483,"..."),IF(_xlpm.a="","...",_xlpm.a))</f>
        <v>...</v>
      </c>
      <c r="DD624" s="747">
        <v>0</v>
      </c>
      <c r="DE624" s="12" t="str">
        <v>Not Declared</v>
      </c>
      <c r="DF624" s="12" t="str">
        <v>Banbury Harriers AC</v>
      </c>
      <c r="DG624" s="488"/>
      <c r="DH624" s="15"/>
      <c r="DI624" s="15"/>
      <c r="DJ624" s="433"/>
      <c r="DK624" s="747" t="str" cm="1">
        <f t="array" ref="DK624">_xlfn.LET(_xlpm.a,_xlfn.XLOOKUP(1,('Number Allocation'!$C$6:$C$1483=DM624)*('Number Allocation'!$D$6:$D$1483=DN624),'Number Allocation'!$A$6:$A$1483,"..."),IF(_xlpm.a="","...",_xlpm.a))</f>
        <v>...</v>
      </c>
      <c r="DL624" s="747">
        <v>0</v>
      </c>
      <c r="DM624" s="12" t="str">
        <v>Not Declared</v>
      </c>
      <c r="DN624" s="12" t="str">
        <v>Radley AC</v>
      </c>
      <c r="DO624" s="488"/>
      <c r="DP624" s="15"/>
      <c r="DQ624" s="15"/>
      <c r="DZ624" s="15"/>
      <c r="EA624" s="15"/>
    </row>
    <row r="625" spans="1:131" s="359" customFormat="1" ht="21" customHeight="1">
      <c r="A625" s="358" t="str">
        <f t="shared" ref="A625:A629" si="68">A623</f>
        <v>Team Kennet</v>
      </c>
      <c r="B625" s="729"/>
      <c r="C625" s="729" t="s">
        <v>319</v>
      </c>
      <c r="D625" s="729" t="str" cm="1">
        <f t="array" ref="D625">_xlfn.LET(_xlpm.x, 'Team Kennet'!$AL$64:$AW$64, _xlpm.y, 'Team Kennet'!$AL$70:$AW$78, _xlpm.z, 'Team Kennet'!$AJ$70:$AJ$78, IF(_xlfn.XLOOKUP($C625,_xlfn.XLOOKUP(D$576,_xlpm.x,_xlpm.y,""),_xlpm.z,"Not Declared")="", "Name not recorded",  _xlfn.XLOOKUP($C625,_xlfn.XLOOKUP(D$576,_xlpm.x,_xlpm.y,""),_xlpm.z,"Not Declared")))</f>
        <v>Not Declared</v>
      </c>
      <c r="E625" s="729" t="str" cm="1">
        <f t="array" ref="E625">_xlfn.LET(_xlpm.x, 'Team Kennet'!$AL$64:$AW$64, _xlpm.y, 'Team Kennet'!$AL$70:$AW$78, _xlpm.z, 'Team Kennet'!$AJ$70:$AJ$78, IF(_xlfn.XLOOKUP($C625,_xlfn.XLOOKUP(E$576,_xlpm.x,_xlpm.y,""),_xlpm.z,"Not Declared")="", "Name not recorded",  _xlfn.XLOOKUP($C625,_xlfn.XLOOKUP(E$576,_xlpm.x,_xlpm.y,""),_xlpm.z,"Not Declared")))</f>
        <v>Not Declared</v>
      </c>
      <c r="F625" s="732" t="str" cm="1">
        <f t="array" ref="F625">_xlfn.LET(_xlpm.x, 'Team Kennet'!$AL$64:$AW$64, _xlpm.y, 'Team Kennet'!$AL$70:$AW$78, _xlpm.z, 'Team Kennet'!$AJ$70:$AJ$78, IF(_xlfn.XLOOKUP($C625,_xlfn.XLOOKUP(F$576,_xlpm.x,_xlpm.y,""),_xlpm.z,"Not Declared")="", "Name not recorded",  _xlfn.XLOOKUP($C625,_xlfn.XLOOKUP(F$576,_xlpm.x,_xlpm.y,""),_xlpm.z,"Not Declared")))</f>
        <v>Not Declared</v>
      </c>
      <c r="G625" s="729" t="str" cm="1">
        <f t="array" ref="G625">_xlfn.LET(_xlpm.x, 'Team Kennet'!$AL$64:$AW$64, _xlpm.y, 'Team Kennet'!$AL$70:$AW$78, _xlpm.z, 'Team Kennet'!$AJ$70:$AJ$78, IF(_xlfn.XLOOKUP($C625,_xlfn.XLOOKUP(G$576,_xlpm.x,_xlpm.y,""),_xlpm.z,"Not Declared")="", "Name not recorded",  _xlfn.XLOOKUP($C625,_xlfn.XLOOKUP(G$576,_xlpm.x,_xlpm.y,""),_xlpm.z,"Not Declared")))</f>
        <v>Not Declared</v>
      </c>
      <c r="H625" s="729" t="str" cm="1">
        <f t="array" ref="H625">_xlfn.LET(_xlpm.x, 'Team Kennet'!$AL$64:$AW$64, _xlpm.y, 'Team Kennet'!$AL$70:$AW$78, _xlpm.z, 'Team Kennet'!$AJ$70:$AJ$78, IF(_xlfn.XLOOKUP($C625,_xlfn.XLOOKUP(H$576,_xlpm.x,_xlpm.y,""),_xlpm.z,"Not Declared")="", "Name not recorded",  _xlfn.XLOOKUP($C625,_xlfn.XLOOKUP(H$576,_xlpm.x,_xlpm.y,""),_xlpm.z,"Not Declared")))</f>
        <v>Not Declared</v>
      </c>
      <c r="I625" s="729" t="str" cm="1">
        <f t="array" ref="I625">_xlfn.LET(_xlpm.x, 'Team Kennet'!$AL$64:$AW$64, _xlpm.y, 'Team Kennet'!$AL$70:$AW$78, _xlpm.z, 'Team Kennet'!$AJ$70:$AJ$78, IF(_xlfn.XLOOKUP($C625,_xlfn.XLOOKUP(I$576,_xlpm.x,_xlpm.y,""),_xlpm.z,"Not Declared")="", "Name not recorded",  _xlfn.XLOOKUP($C625,_xlfn.XLOOKUP(I$576,_xlpm.x,_xlpm.y,""),_xlpm.z,"Not Declared")))</f>
        <v>Not Declared</v>
      </c>
      <c r="J625" s="729" t="str" cm="1">
        <f t="array" ref="J625">_xlfn.LET(_xlpm.x, 'Team Kennet'!$AL$64:$AW$64, _xlpm.y, 'Team Kennet'!$AL$70:$AW$78, _xlpm.z, 'Team Kennet'!$AJ$70:$AJ$78, IF(_xlfn.XLOOKUP($C625,_xlfn.XLOOKUP(J$576,_xlpm.x,_xlpm.y,""),_xlpm.z,"Not Declared")="", "Name not recorded",  _xlfn.XLOOKUP($C625,_xlfn.XLOOKUP(J$576,_xlpm.x,_xlpm.y,""),_xlpm.z,"Not Declared")))</f>
        <v>Not Declared</v>
      </c>
      <c r="K625" s="729" t="str" cm="1">
        <f t="array" ref="K625">_xlfn.LET(_xlpm.x, 'Team Kennet'!$AL$64:$AW$64, _xlpm.y, 'Team Kennet'!$AL$70:$AW$78, _xlpm.z, 'Team Kennet'!$AJ$70:$AJ$78, IF(_xlfn.XLOOKUP($C625,_xlfn.XLOOKUP(K$576,_xlpm.x,_xlpm.y,""),_xlpm.z,"Not Declared")="", "Name not recorded",  _xlfn.XLOOKUP($C625,_xlfn.XLOOKUP(K$576,_xlpm.x,_xlpm.y,""),_xlpm.z,"Not Declared")))</f>
        <v>Not Declared</v>
      </c>
      <c r="L625" s="729" t="str" cm="1">
        <f t="array" ref="L625">_xlfn.LET(_xlpm.x, 'Team Kennet'!$AL$64:$AW$64, _xlpm.y, 'Team Kennet'!$AL$70:$AW$78, _xlpm.z, 'Team Kennet'!$AJ$70:$AJ$78, IF(_xlfn.XLOOKUP($C625,_xlfn.XLOOKUP(L$576,_xlpm.x,_xlpm.y,""),_xlpm.z,"Not Declared")="", "Name not recorded",  _xlfn.XLOOKUP($C625,_xlfn.XLOOKUP(L$576,_xlpm.x,_xlpm.y,""),_xlpm.z,"Not Declared")))</f>
        <v>Not Declared</v>
      </c>
      <c r="M625" s="729" t="str" cm="1">
        <f t="array" ref="M625">_xlfn.LET(_xlpm.x, 'Team Kennet'!$AL$64:$AW$64, _xlpm.y, 'Team Kennet'!$AL$70:$AW$78, _xlpm.z, 'Team Kennet'!$AJ$70:$AJ$78, IF(_xlfn.XLOOKUP($C625,_xlfn.XLOOKUP(M$576,_xlpm.x,_xlpm.y,""),_xlpm.z,"Not Declared")="", "Name not recorded",  _xlfn.XLOOKUP($C625,_xlfn.XLOOKUP(M$576,_xlpm.x,_xlpm.y,""),_xlpm.z,"Not Declared")))</f>
        <v>Not Declared</v>
      </c>
      <c r="N625" s="729" t="str" cm="1">
        <f t="array" ref="N625">_xlfn.LET(_xlpm.x, 'Team Kennet'!$AL$64:$AW$64, _xlpm.y, 'Team Kennet'!$AL$70:$AW$78, _xlpm.z, 'Team Kennet'!$AJ$70:$AJ$78, IF(_xlfn.XLOOKUP($C625,_xlfn.XLOOKUP(N$576,_xlpm.x,_xlpm.y,""),_xlpm.z,"Not Declared")="", "Name not recorded",  _xlfn.XLOOKUP($C625,_xlfn.XLOOKUP(N$576,_xlpm.x,_xlpm.y,""),_xlpm.z,"Not Declared")))</f>
        <v>Not Declared</v>
      </c>
      <c r="O625" s="729" t="str" cm="1">
        <f t="array" ref="O625">_xlfn.LET(_xlpm.x, 'Team Kennet'!$AL$64:$AW$64, _xlpm.y, 'Team Kennet'!$AL$70:$AW$78, _xlpm.z, 'Team Kennet'!$AJ$70:$AJ$78, IF(_xlfn.XLOOKUP($C625,_xlfn.XLOOKUP(O$576,_xlpm.x,_xlpm.y,""),_xlpm.z,"Not Declared")="", "Name not recorded",  _xlfn.XLOOKUP($C625,_xlfn.XLOOKUP(O$576,_xlpm.x,_xlpm.y,""),_xlpm.z,"Not Declared")))</f>
        <v>Not Declared</v>
      </c>
      <c r="P625" s="3"/>
      <c r="Q625" s="3"/>
      <c r="R625" s="3"/>
      <c r="S625" s="3"/>
      <c r="T625" s="3"/>
      <c r="U625" s="3"/>
      <c r="V625" s="3"/>
      <c r="W625" s="3"/>
      <c r="X625" s="12"/>
      <c r="Z625" s="3" t="s">
        <v>322</v>
      </c>
      <c r="AA625" s="744" t="str" cm="1">
        <f t="array" ref="AA625">_xlfn.LET(_xlpm.a,_xlfn.XLOOKUP(1,('Number Allocation'!$C$6:$C$1483=AC625)*('Number Allocation'!$D$6:$D$1483=AD625),'Number Allocation'!$A$6:$A$1483,"..."),IF(_xlpm.a="","...",_xlpm.a))</f>
        <v>...</v>
      </c>
      <c r="AB625" s="432" t="e" cm="1">
        <f t="array" ref="AB625">_xlfn.LET(_xlpm.eventsort, _xlfn.XLOOKUP(AB$576,$D$743:$P$743,$D$745:$P$752), _xlpm.eventdata, _xlfn.XLOOKUP(AB$576,$D$576:$O$576,$D$577:$O$647), _xlpm.agedata, $A$577:$C$647, _xlfn.SORTBY(_xlfn._xlws.FILTER(_xlfn.CHOOSECOLS(_xlfn.HSTACK(_xlpm.agedata,_xlpm.eventdata),2,4,1),(_xlfn.CHOOSECOLS(_xlpm.agedata,3)=Z625),""),_xlpm.eventsort))</f>
        <v>#N/A</v>
      </c>
      <c r="AC625" s="422"/>
      <c r="AD625" s="422"/>
      <c r="AE625" s="436"/>
      <c r="AG625" s="365"/>
      <c r="AH625" s="3" t="s">
        <v>322</v>
      </c>
      <c r="AI625" s="744" t="str" cm="1">
        <f t="array" ref="AI625">_xlfn.LET(_xlpm.a,_xlfn.XLOOKUP(1,('Number Allocation'!$C$6:$C$1483=AK625)*('Number Allocation'!$D$6:$D$1483=AL625),'Number Allocation'!$A$6:$A$1483,"..."),IF(_xlpm.a="","...",_xlpm.a))</f>
        <v>...</v>
      </c>
      <c r="AJ625" s="432" cm="1">
        <f t="array" ref="AJ625:AL632">_xlfn.LET(_xlpm.eventsort, _xlfn.XLOOKUP(AJ$576,$D$743:$P$743,$D$745:$P$752), _xlpm.eventdata, _xlfn.XLOOKUP(AJ$576,$D$576:$O$576,$D$577:$O$647), _xlpm.agedata, $A$577:$C$647, _xlfn.SORTBY(_xlfn._xlws.FILTER(_xlfn.CHOOSECOLS(_xlfn.HSTACK(_xlpm.agedata,_xlpm.eventdata),2,4,1),(_xlfn.CHOOSECOLS(_xlpm.agedata,3)=AH625),""),_xlpm.eventsort))</f>
        <v>0</v>
      </c>
      <c r="AK625" s="422" t="str">
        <v>Not Declared</v>
      </c>
      <c r="AL625" s="422" t="str">
        <v>Witney Road Runners</v>
      </c>
      <c r="AM625" s="436"/>
      <c r="AO625" s="365"/>
      <c r="AP625" s="3" t="s">
        <v>322</v>
      </c>
      <c r="AQ625" s="744" t="str" cm="1">
        <f t="array" ref="AQ625">_xlfn.LET(_xlpm.a,_xlfn.XLOOKUP(1,('Number Allocation'!$C$6:$C$1483=AS625)*('Number Allocation'!$D$6:$D$1483=AT625),'Number Allocation'!$A$6:$A$1483,"..."),IF(_xlpm.a="","...",_xlpm.a))</f>
        <v>...</v>
      </c>
      <c r="AR625" s="432" cm="1">
        <f t="array" ref="AR625:AT632">_xlfn.LET(_xlpm.eventsort, _xlfn.XLOOKUP(AR$576,$D$743:$P$743,$D$745:$P$752), _xlpm.eventdata, _xlfn.XLOOKUP(AR$576,$D$576:$O$576,$D$577:$O$647), _xlpm.agedata, $A$577:$C$647, _xlfn.SORTBY(_xlfn._xlws.FILTER(_xlfn.CHOOSECOLS(_xlfn.HSTACK(_xlpm.agedata,_xlpm.eventdata),2,4,1),(_xlfn.CHOOSECOLS(_xlpm.agedata,3)=AP625),""),_xlpm.eventsort))</f>
        <v>0</v>
      </c>
      <c r="AS625" s="422" t="str">
        <v>Not Declared</v>
      </c>
      <c r="AT625" s="422" t="str">
        <v>White Horse Harriers</v>
      </c>
      <c r="AU625" s="436"/>
      <c r="AW625" s="365"/>
      <c r="AX625" s="3" t="s">
        <v>322</v>
      </c>
      <c r="AY625" s="744" t="str" cm="1">
        <f t="array" ref="AY625">_xlfn.LET(_xlpm.a,_xlfn.XLOOKUP(1,('Number Allocation'!$C$6:$C$1483=BA625)*('Number Allocation'!$D$6:$D$1483=BB625),'Number Allocation'!$A$6:$A$1483,"..."),IF(_xlpm.a="","...",_xlpm.a))</f>
        <v>...</v>
      </c>
      <c r="AZ625" s="432" cm="1">
        <f t="array" ref="AZ625:BB632">_xlfn.LET(_xlpm.eventsort, _xlfn.XLOOKUP(AZ$576,$D$743:$P$743,$D$745:$P$752), _xlpm.eventdata, _xlfn.XLOOKUP(AZ$576,$D$576:$O$576,$D$577:$O$647), _xlpm.agedata, $A$577:$C$647, _xlfn.SORTBY(_xlfn._xlws.FILTER(_xlfn.CHOOSECOLS(_xlfn.HSTACK(_xlpm.agedata,_xlpm.eventdata),2,4,1),(_xlfn.CHOOSECOLS(_xlpm.agedata,3)=AX625),""),_xlpm.eventsort))</f>
        <v>0</v>
      </c>
      <c r="BA625" s="422" t="str">
        <v>Not Declared</v>
      </c>
      <c r="BB625" s="422" t="str">
        <v>Bicester AC</v>
      </c>
      <c r="BC625" s="436"/>
      <c r="BE625" s="365"/>
      <c r="BF625" s="3" t="s">
        <v>322</v>
      </c>
      <c r="BG625" s="744" t="str" cm="1">
        <f t="array" ref="BG625">_xlfn.LET(_xlpm.a,_xlfn.XLOOKUP(1,('Number Allocation'!$C$6:$C$1483=BI625)*('Number Allocation'!$D$6:$D$1483=BJ625),'Number Allocation'!$A$6:$A$1483,"..."),IF(_xlpm.a="","...",_xlpm.a))</f>
        <v>...</v>
      </c>
      <c r="BH625" s="432" cm="1">
        <f t="array" ref="BH625:BJ632">_xlfn.LET(_xlpm.eventsort, _xlfn.XLOOKUP(BH$576,$D$743:$P$743,$D$745:$P$752), _xlpm.eventdata, _xlfn.XLOOKUP(BH$576,$D$576:$O$576,$D$577:$O$647), _xlpm.agedata, $A$577:$C$647, _xlfn.SORTBY(_xlfn._xlws.FILTER(_xlfn.CHOOSECOLS(_xlfn.HSTACK(_xlpm.agedata,_xlpm.eventdata),2,4,1),(_xlfn.CHOOSECOLS(_xlpm.agedata,3)=BF625),""),_xlpm.eventsort))</f>
        <v>0</v>
      </c>
      <c r="BI625" s="422" t="str">
        <v>Not Declared</v>
      </c>
      <c r="BJ625" s="422" t="str">
        <v>White Horse Harriers</v>
      </c>
      <c r="BK625" s="436"/>
      <c r="BM625" s="365"/>
      <c r="BN625" s="3" t="s">
        <v>322</v>
      </c>
      <c r="BO625" s="744" t="str" cm="1">
        <f t="array" ref="BO625">_xlfn.LET(_xlpm.a,_xlfn.XLOOKUP(1,('Number Allocation'!$C$6:$C$1483=BQ625)*('Number Allocation'!$D$6:$D$1483=BR625),'Number Allocation'!$A$6:$A$1483,"..."),IF(_xlpm.a="","...",_xlpm.a))</f>
        <v>...</v>
      </c>
      <c r="BP625" s="432" cm="1">
        <f t="array" ref="BP625:BR632">_xlfn.LET(_xlpm.eventsort, _xlfn.XLOOKUP(BP$576,$D$743:$P$743,$D$745:$P$752), _xlpm.eventdata, _xlfn.XLOOKUP(BP$576,$D$576:$O$576,$D$577:$O$647), _xlpm.agedata, $A$577:$C$647, _xlfn.SORTBY(_xlfn._xlws.FILTER(_xlfn.CHOOSECOLS(_xlfn.HSTACK(_xlpm.agedata,_xlpm.eventdata),2,4,1),(_xlfn.CHOOSECOLS(_xlpm.agedata,3)=BN625),""),_xlpm.eventsort))</f>
        <v>0</v>
      </c>
      <c r="BQ625" s="422" t="str">
        <v>Not Declared</v>
      </c>
      <c r="BR625" s="422" t="str">
        <v>White Horse Harriers</v>
      </c>
      <c r="BS625" s="488"/>
      <c r="BT625" s="15"/>
      <c r="BU625" s="537"/>
      <c r="BV625" s="3" t="s">
        <v>322</v>
      </c>
      <c r="BW625" s="744" t="str" cm="1">
        <f t="array" ref="BW625">_xlfn.LET(_xlpm.a,_xlfn.XLOOKUP(1,('Number Allocation'!$C$6:$C$1483=BY625)*('Number Allocation'!$D$6:$D$1483=BZ625),'Number Allocation'!$A$6:$A$1483,"..."),IF(_xlpm.a="","...",_xlpm.a))</f>
        <v>...</v>
      </c>
      <c r="BX625" s="432" cm="1">
        <f t="array" ref="BX625:BZ632">_xlfn.LET(_xlpm.eventsort, _xlfn.XLOOKUP(BX$576,$D$743:$P$743,$D$745:$P$752), _xlpm.eventdata, _xlfn.XLOOKUP(BX$576,$D$576:$O$576,$D$577:$O$647), _xlpm.agedata, $A$577:$C$647, _xlfn.SORTBY(_xlfn._xlws.FILTER(_xlfn.CHOOSECOLS(_xlfn.HSTACK(_xlpm.agedata,_xlpm.eventdata),2,4,1),(_xlfn.CHOOSECOLS(_xlpm.agedata,3)=BV625),""),_xlpm.eventsort))</f>
        <v>0</v>
      </c>
      <c r="BY625" s="422" t="str">
        <v>Not Declared</v>
      </c>
      <c r="BZ625" s="422" t="str">
        <v>Witney Road Runners</v>
      </c>
      <c r="CA625" s="747"/>
      <c r="CB625" s="15"/>
      <c r="CC625" s="15"/>
      <c r="CD625" s="3" t="s">
        <v>322</v>
      </c>
      <c r="CE625" s="744" t="str" cm="1">
        <f t="array" ref="CE625">_xlfn.LET(_xlpm.a,_xlfn.XLOOKUP(1,('Number Allocation'!$C$6:$C$1483=CG625)*('Number Allocation'!$D$6:$D$1483=CH625),'Number Allocation'!$A$6:$A$1483,"..."),IF(_xlpm.a="","...",_xlpm.a))</f>
        <v>...</v>
      </c>
      <c r="CF625" s="432" cm="1">
        <f t="array" ref="CF625:CH632">_xlfn.LET(_xlpm.eventsort, _xlfn.XLOOKUP(CF$576,$D$743:$P$743,$D$745:$P$752), _xlpm.eventdata, _xlfn.XLOOKUP(CF$576,$D$576:$O$576,$D$577:$O$647), _xlpm.agedata, $A$577:$C$647, _xlfn.SORTBY(_xlfn._xlws.FILTER(_xlfn.CHOOSECOLS(_xlfn.HSTACK(_xlpm.agedata,_xlpm.eventdata),2,4,1),(_xlfn.CHOOSECOLS(_xlpm.agedata,3)=CD625),""),_xlpm.eventsort))</f>
        <v>0</v>
      </c>
      <c r="CG625" s="422" t="str">
        <v>Not Declared</v>
      </c>
      <c r="CH625" s="422" t="str">
        <v>Team Kennet</v>
      </c>
      <c r="CI625" s="747"/>
      <c r="CJ625" s="15"/>
      <c r="CK625" s="15"/>
      <c r="CL625" s="3" t="s">
        <v>322</v>
      </c>
      <c r="CM625" s="744" t="str" cm="1">
        <f t="array" ref="CM625">_xlfn.LET(_xlpm.a,_xlfn.XLOOKUP(1,('Number Allocation'!$C$6:$C$1483=CO625)*('Number Allocation'!$D$6:$D$1483=CP625),'Number Allocation'!$A$6:$A$1483,"..."),IF(_xlpm.a="","...",_xlpm.a))</f>
        <v>...</v>
      </c>
      <c r="CN625" s="432" cm="1">
        <f t="array" ref="CN625:CP632">_xlfn.LET(_xlpm.eventsort, _xlfn.XLOOKUP(CN$576,$D$743:$P$743,$D$745:$P$752), _xlpm.eventdata, _xlfn.XLOOKUP(CN$576,$D$576:$O$576,$D$577:$O$647), _xlpm.agedata, $A$577:$C$647, _xlfn.SORTBY(_xlfn._xlws.FILTER(_xlfn.CHOOSECOLS(_xlfn.HSTACK(_xlpm.agedata,_xlpm.eventdata),2,4,1),(_xlfn.CHOOSECOLS(_xlpm.agedata,3)=CL625),""),_xlpm.eventsort))</f>
        <v>0</v>
      </c>
      <c r="CO625" s="422" t="str">
        <v>Not Declared</v>
      </c>
      <c r="CP625" s="422" t="str">
        <v>Radley AC</v>
      </c>
      <c r="CQ625" s="747"/>
      <c r="CR625" s="15"/>
      <c r="CS625" s="15"/>
      <c r="CT625" s="3" t="s">
        <v>322</v>
      </c>
      <c r="CU625" s="744" t="str" cm="1">
        <f t="array" ref="CU625">_xlfn.LET(_xlpm.a,_xlfn.XLOOKUP(1,('Number Allocation'!$C$6:$C$1483=CW625)*('Number Allocation'!$D$6:$D$1483=CX625),'Number Allocation'!$A$6:$A$1483,"..."),IF(_xlpm.a="","...",_xlpm.a))</f>
        <v>...</v>
      </c>
      <c r="CV625" s="432" cm="1">
        <f t="array" ref="CV625:CX632">_xlfn.LET(_xlpm.eventsort, _xlfn.XLOOKUP(CV$576,$D$743:$P$743,$D$745:$P$752), _xlpm.eventdata, _xlfn.XLOOKUP(CV$576,$D$576:$O$576,$D$577:$O$647), _xlpm.agedata, $A$577:$C$647, _xlfn.SORTBY(_xlfn._xlws.FILTER(_xlfn.CHOOSECOLS(_xlfn.HSTACK(_xlpm.agedata,_xlpm.eventdata),2,4,1),(_xlfn.CHOOSECOLS(_xlpm.agedata,3)=CT625),""),_xlpm.eventsort))</f>
        <v>0</v>
      </c>
      <c r="CW625" s="422" t="str">
        <v>Not Declared</v>
      </c>
      <c r="CX625" s="422" t="str">
        <v>White Horse Harriers</v>
      </c>
      <c r="CY625" s="747"/>
      <c r="CZ625" s="15"/>
      <c r="DA625" s="15"/>
      <c r="DB625" s="3" t="s">
        <v>322</v>
      </c>
      <c r="DC625" s="744" t="str" cm="1">
        <f t="array" ref="DC625">_xlfn.LET(_xlpm.a,_xlfn.XLOOKUP(1,('Number Allocation'!$C$6:$C$1483=DE625)*('Number Allocation'!$D$6:$D$1483=DF625),'Number Allocation'!$A$6:$A$1483,"..."),IF(_xlpm.a="","...",_xlpm.a))</f>
        <v>...</v>
      </c>
      <c r="DD625" s="432" cm="1">
        <f t="array" ref="DD625:DF632">_xlfn.LET(_xlpm.eventsort, _xlfn.XLOOKUP(DD$576,$D$743:$P$743,$D$745:$P$752), _xlpm.eventdata, _xlfn.XLOOKUP(DD$576,$D$576:$O$576,$D$577:$O$647), _xlpm.agedata, $A$577:$C$647, _xlfn.SORTBY(_xlfn._xlws.FILTER(_xlfn.CHOOSECOLS(_xlfn.HSTACK(_xlpm.agedata,_xlpm.eventdata),2,4,1),(_xlfn.CHOOSECOLS(_xlpm.agedata,3)=DB625),""),_xlpm.eventsort))</f>
        <v>0</v>
      </c>
      <c r="DE625" s="422" t="str">
        <v>Not Declared</v>
      </c>
      <c r="DF625" s="422" t="str">
        <v>Abingdon AC</v>
      </c>
      <c r="DG625" s="747"/>
      <c r="DH625" s="15"/>
      <c r="DI625" s="15"/>
      <c r="DJ625" s="3" t="s">
        <v>322</v>
      </c>
      <c r="DK625" s="744" t="str" cm="1">
        <f t="array" ref="DK625">_xlfn.LET(_xlpm.a,_xlfn.XLOOKUP(1,('Number Allocation'!$C$6:$C$1483=DM625)*('Number Allocation'!$D$6:$D$1483=DN625),'Number Allocation'!$A$6:$A$1483,"..."),IF(_xlpm.a="","...",_xlpm.a))</f>
        <v>...</v>
      </c>
      <c r="DL625" s="432" cm="1">
        <f t="array" ref="DL625:DN632">_xlfn.LET(_xlpm.eventsort, _xlfn.XLOOKUP(DL$576,$D$743:$P$743,$D$745:$P$752), _xlpm.eventdata, _xlfn.XLOOKUP(DL$576,$D$576:$O$576,$D$577:$O$647), _xlpm.agedata, $A$577:$C$647, _xlfn.SORTBY(_xlfn._xlws.FILTER(_xlfn.CHOOSECOLS(_xlfn.HSTACK(_xlpm.agedata,_xlpm.eventdata),2,4,1),(_xlfn.CHOOSECOLS(_xlpm.agedata,3)=DJ625),""),_xlpm.eventsort))</f>
        <v>0</v>
      </c>
      <c r="DM625" s="422" t="str">
        <v>Not Declared</v>
      </c>
      <c r="DN625" s="422" t="str">
        <v>Bicester AC</v>
      </c>
      <c r="DO625" s="747"/>
      <c r="DP625" s="15"/>
      <c r="DQ625" s="15"/>
      <c r="DZ625" s="15"/>
      <c r="EA625" s="15"/>
    </row>
    <row r="626" spans="1:131" s="359" customFormat="1" ht="21" customHeight="1">
      <c r="A626" s="358" t="str">
        <f t="shared" si="68"/>
        <v>Team Kennet</v>
      </c>
      <c r="B626" s="729"/>
      <c r="C626" s="729" t="s">
        <v>320</v>
      </c>
      <c r="D626" s="729" t="str" cm="1">
        <f t="array" ref="D626">_xlfn.LET(_xlpm.x, 'Team Kennet'!$AL$64:$AW$64, _xlpm.y, 'Team Kennet'!$AL$70:$AW$78, _xlpm.z, 'Team Kennet'!$AJ$70:$AJ$78, IF(_xlfn.XLOOKUP($C626,_xlfn.XLOOKUP(D$576,_xlpm.x,_xlpm.y,""),_xlpm.z,"Not Declared")="", "Name not recorded",  _xlfn.XLOOKUP($C626,_xlfn.XLOOKUP(D$576,_xlpm.x,_xlpm.y,""),_xlpm.z,"Not Declared")))</f>
        <v>Not Declared</v>
      </c>
      <c r="E626" s="729" t="str" cm="1">
        <f t="array" ref="E626">_xlfn.LET(_xlpm.x, 'Team Kennet'!$AL$64:$AW$64, _xlpm.y, 'Team Kennet'!$AL$70:$AW$78, _xlpm.z, 'Team Kennet'!$AJ$70:$AJ$78, IF(_xlfn.XLOOKUP($C626,_xlfn.XLOOKUP(E$576,_xlpm.x,_xlpm.y,""),_xlpm.z,"Not Declared")="", "Name not recorded",  _xlfn.XLOOKUP($C626,_xlfn.XLOOKUP(E$576,_xlpm.x,_xlpm.y,""),_xlpm.z,"Not Declared")))</f>
        <v>Not Declared</v>
      </c>
      <c r="F626" s="732" t="str" cm="1">
        <f t="array" ref="F626">_xlfn.LET(_xlpm.x, 'Team Kennet'!$AL$64:$AW$64, _xlpm.y, 'Team Kennet'!$AL$70:$AW$78, _xlpm.z, 'Team Kennet'!$AJ$70:$AJ$78, IF(_xlfn.XLOOKUP($C626,_xlfn.XLOOKUP(F$576,_xlpm.x,_xlpm.y,""),_xlpm.z,"Not Declared")="", "Name not recorded",  _xlfn.XLOOKUP($C626,_xlfn.XLOOKUP(F$576,_xlpm.x,_xlpm.y,""),_xlpm.z,"Not Declared")))</f>
        <v>Not Declared</v>
      </c>
      <c r="G626" s="729" t="str" cm="1">
        <f t="array" ref="G626">_xlfn.LET(_xlpm.x, 'Team Kennet'!$AL$64:$AW$64, _xlpm.y, 'Team Kennet'!$AL$70:$AW$78, _xlpm.z, 'Team Kennet'!$AJ$70:$AJ$78, IF(_xlfn.XLOOKUP($C626,_xlfn.XLOOKUP(G$576,_xlpm.x,_xlpm.y,""),_xlpm.z,"Not Declared")="", "Name not recorded",  _xlfn.XLOOKUP($C626,_xlfn.XLOOKUP(G$576,_xlpm.x,_xlpm.y,""),_xlpm.z,"Not Declared")))</f>
        <v>Not Declared</v>
      </c>
      <c r="H626" s="729" t="str" cm="1">
        <f t="array" ref="H626">_xlfn.LET(_xlpm.x, 'Team Kennet'!$AL$64:$AW$64, _xlpm.y, 'Team Kennet'!$AL$70:$AW$78, _xlpm.z, 'Team Kennet'!$AJ$70:$AJ$78, IF(_xlfn.XLOOKUP($C626,_xlfn.XLOOKUP(H$576,_xlpm.x,_xlpm.y,""),_xlpm.z,"Not Declared")="", "Name not recorded",  _xlfn.XLOOKUP($C626,_xlfn.XLOOKUP(H$576,_xlpm.x,_xlpm.y,""),_xlpm.z,"Not Declared")))</f>
        <v>Not Declared</v>
      </c>
      <c r="I626" s="729" t="str" cm="1">
        <f t="array" ref="I626">_xlfn.LET(_xlpm.x, 'Team Kennet'!$AL$64:$AW$64, _xlpm.y, 'Team Kennet'!$AL$70:$AW$78, _xlpm.z, 'Team Kennet'!$AJ$70:$AJ$78, IF(_xlfn.XLOOKUP($C626,_xlfn.XLOOKUP(I$576,_xlpm.x,_xlpm.y,""),_xlpm.z,"Not Declared")="", "Name not recorded",  _xlfn.XLOOKUP($C626,_xlfn.XLOOKUP(I$576,_xlpm.x,_xlpm.y,""),_xlpm.z,"Not Declared")))</f>
        <v>Not Declared</v>
      </c>
      <c r="J626" s="729" t="str" cm="1">
        <f t="array" ref="J626">_xlfn.LET(_xlpm.x, 'Team Kennet'!$AL$64:$AW$64, _xlpm.y, 'Team Kennet'!$AL$70:$AW$78, _xlpm.z, 'Team Kennet'!$AJ$70:$AJ$78, IF(_xlfn.XLOOKUP($C626,_xlfn.XLOOKUP(J$576,_xlpm.x,_xlpm.y,""),_xlpm.z,"Not Declared")="", "Name not recorded",  _xlfn.XLOOKUP($C626,_xlfn.XLOOKUP(J$576,_xlpm.x,_xlpm.y,""),_xlpm.z,"Not Declared")))</f>
        <v>Not Declared</v>
      </c>
      <c r="K626" s="729" t="str" cm="1">
        <f t="array" ref="K626">_xlfn.LET(_xlpm.x, 'Team Kennet'!$AL$64:$AW$64, _xlpm.y, 'Team Kennet'!$AL$70:$AW$78, _xlpm.z, 'Team Kennet'!$AJ$70:$AJ$78, IF(_xlfn.XLOOKUP($C626,_xlfn.XLOOKUP(K$576,_xlpm.x,_xlpm.y,""),_xlpm.z,"Not Declared")="", "Name not recorded",  _xlfn.XLOOKUP($C626,_xlfn.XLOOKUP(K$576,_xlpm.x,_xlpm.y,""),_xlpm.z,"Not Declared")))</f>
        <v>Not Declared</v>
      </c>
      <c r="L626" s="729" t="str" cm="1">
        <f t="array" ref="L626">_xlfn.LET(_xlpm.x, 'Team Kennet'!$AL$64:$AW$64, _xlpm.y, 'Team Kennet'!$AL$70:$AW$78, _xlpm.z, 'Team Kennet'!$AJ$70:$AJ$78, IF(_xlfn.XLOOKUP($C626,_xlfn.XLOOKUP(L$576,_xlpm.x,_xlpm.y,""),_xlpm.z,"Not Declared")="", "Name not recorded",  _xlfn.XLOOKUP($C626,_xlfn.XLOOKUP(L$576,_xlpm.x,_xlpm.y,""),_xlpm.z,"Not Declared")))</f>
        <v>Not Declared</v>
      </c>
      <c r="M626" s="729" t="str" cm="1">
        <f t="array" ref="M626">_xlfn.LET(_xlpm.x, 'Team Kennet'!$AL$64:$AW$64, _xlpm.y, 'Team Kennet'!$AL$70:$AW$78, _xlpm.z, 'Team Kennet'!$AJ$70:$AJ$78, IF(_xlfn.XLOOKUP($C626,_xlfn.XLOOKUP(M$576,_xlpm.x,_xlpm.y,""),_xlpm.z,"Not Declared")="", "Name not recorded",  _xlfn.XLOOKUP($C626,_xlfn.XLOOKUP(M$576,_xlpm.x,_xlpm.y,""),_xlpm.z,"Not Declared")))</f>
        <v>Not Declared</v>
      </c>
      <c r="N626" s="729" t="str" cm="1">
        <f t="array" ref="N626">_xlfn.LET(_xlpm.x, 'Team Kennet'!$AL$64:$AW$64, _xlpm.y, 'Team Kennet'!$AL$70:$AW$78, _xlpm.z, 'Team Kennet'!$AJ$70:$AJ$78, IF(_xlfn.XLOOKUP($C626,_xlfn.XLOOKUP(N$576,_xlpm.x,_xlpm.y,""),_xlpm.z,"Not Declared")="", "Name not recorded",  _xlfn.XLOOKUP($C626,_xlfn.XLOOKUP(N$576,_xlpm.x,_xlpm.y,""),_xlpm.z,"Not Declared")))</f>
        <v>Not Declared</v>
      </c>
      <c r="O626" s="729" t="str" cm="1">
        <f t="array" ref="O626">_xlfn.LET(_xlpm.x, 'Team Kennet'!$AL$64:$AW$64, _xlpm.y, 'Team Kennet'!$AL$70:$AW$78, _xlpm.z, 'Team Kennet'!$AJ$70:$AJ$78, IF(_xlfn.XLOOKUP($C626,_xlfn.XLOOKUP(O$576,_xlpm.x,_xlpm.y,""),_xlpm.z,"Not Declared")="", "Name not recorded",  _xlfn.XLOOKUP($C626,_xlfn.XLOOKUP(O$576,_xlpm.x,_xlpm.y,""),_xlpm.z,"Not Declared")))</f>
        <v>Not Declared</v>
      </c>
      <c r="P626" s="3"/>
      <c r="Q626" s="3"/>
      <c r="R626" s="3"/>
      <c r="S626" s="3"/>
      <c r="T626" s="3"/>
      <c r="U626" s="3"/>
      <c r="V626" s="3"/>
      <c r="W626" s="3"/>
      <c r="X626" s="12"/>
      <c r="Z626" s="433"/>
      <c r="AA626" s="747" t="str" cm="1">
        <f t="array" ref="AA626">_xlfn.LET(_xlpm.a,_xlfn.XLOOKUP(1,('Number Allocation'!$C$6:$C$1483=AC626)*('Number Allocation'!$D$6:$D$1483=AD626),'Number Allocation'!$A$6:$A$1483,"..."),IF(_xlpm.a="","...",_xlpm.a))</f>
        <v>...</v>
      </c>
      <c r="AB626" s="747"/>
      <c r="AC626" s="12"/>
      <c r="AD626" s="12"/>
      <c r="AE626" s="436"/>
      <c r="AG626" s="365"/>
      <c r="AH626" s="433"/>
      <c r="AI626" s="747" t="str" cm="1">
        <f t="array" ref="AI626">_xlfn.LET(_xlpm.a,_xlfn.XLOOKUP(1,('Number Allocation'!$C$6:$C$1483=AK626)*('Number Allocation'!$D$6:$D$1483=AL626),'Number Allocation'!$A$6:$A$1483,"..."),IF(_xlpm.a="","...",_xlpm.a))</f>
        <v>...</v>
      </c>
      <c r="AJ626" s="747">
        <v>0</v>
      </c>
      <c r="AK626" s="12" t="str">
        <v>Not Declared</v>
      </c>
      <c r="AL626" s="12" t="str">
        <v>Banbury Harriers AC</v>
      </c>
      <c r="AM626" s="436"/>
      <c r="AO626" s="365"/>
      <c r="AP626" s="433"/>
      <c r="AQ626" s="747" t="str" cm="1">
        <f t="array" ref="AQ626">_xlfn.LET(_xlpm.a,_xlfn.XLOOKUP(1,('Number Allocation'!$C$6:$C$1483=AS626)*('Number Allocation'!$D$6:$D$1483=AT626),'Number Allocation'!$A$6:$A$1483,"..."),IF(_xlpm.a="","...",_xlpm.a))</f>
        <v>...</v>
      </c>
      <c r="AR626" s="747">
        <v>0</v>
      </c>
      <c r="AS626" s="12" t="str">
        <v>Not Declared</v>
      </c>
      <c r="AT626" s="12" t="str">
        <v>Banbury Harriers AC</v>
      </c>
      <c r="AU626" s="436"/>
      <c r="AW626" s="365"/>
      <c r="AX626" s="433"/>
      <c r="AY626" s="747" t="str" cm="1">
        <f t="array" ref="AY626">_xlfn.LET(_xlpm.a,_xlfn.XLOOKUP(1,('Number Allocation'!$C$6:$C$1483=BA626)*('Number Allocation'!$D$6:$D$1483=BB626),'Number Allocation'!$A$6:$A$1483,"..."),IF(_xlpm.a="","...",_xlpm.a))</f>
        <v>...</v>
      </c>
      <c r="AZ626" s="747">
        <v>0</v>
      </c>
      <c r="BA626" s="12" t="str">
        <v>Not Declared</v>
      </c>
      <c r="BB626" s="12" t="str">
        <v>White Horse Harriers</v>
      </c>
      <c r="BC626" s="436"/>
      <c r="BE626" s="365"/>
      <c r="BF626" s="433"/>
      <c r="BG626" s="747" t="str" cm="1">
        <f t="array" ref="BG626">_xlfn.LET(_xlpm.a,_xlfn.XLOOKUP(1,('Number Allocation'!$C$6:$C$1483=BI626)*('Number Allocation'!$D$6:$D$1483=BJ626),'Number Allocation'!$A$6:$A$1483,"..."),IF(_xlpm.a="","...",_xlpm.a))</f>
        <v>...</v>
      </c>
      <c r="BH626" s="747">
        <v>0</v>
      </c>
      <c r="BI626" s="12" t="str">
        <v>Not Declared</v>
      </c>
      <c r="BJ626" s="12" t="str">
        <v>Team Kennet</v>
      </c>
      <c r="BK626" s="436"/>
      <c r="BM626" s="365"/>
      <c r="BN626" s="433"/>
      <c r="BO626" s="747" t="str" cm="1">
        <f t="array" ref="BO626">_xlfn.LET(_xlpm.a,_xlfn.XLOOKUP(1,('Number Allocation'!$C$6:$C$1483=BQ626)*('Number Allocation'!$D$6:$D$1483=BR626),'Number Allocation'!$A$6:$A$1483,"..."),IF(_xlpm.a="","...",_xlpm.a))</f>
        <v>...</v>
      </c>
      <c r="BP626" s="747">
        <v>0</v>
      </c>
      <c r="BQ626" s="12" t="str">
        <v>Not Declared</v>
      </c>
      <c r="BR626" s="12" t="str">
        <v>Witney Road Runners</v>
      </c>
      <c r="BS626" s="488"/>
      <c r="BT626" s="15"/>
      <c r="BU626" s="537"/>
      <c r="BV626" s="433"/>
      <c r="BW626" s="747" t="str" cm="1">
        <f t="array" ref="BW626">_xlfn.LET(_xlpm.a,_xlfn.XLOOKUP(1,('Number Allocation'!$C$6:$C$1483=BY626)*('Number Allocation'!$D$6:$D$1483=BZ626),'Number Allocation'!$A$6:$A$1483,"..."),IF(_xlpm.a="","...",_xlpm.a))</f>
        <v>...</v>
      </c>
      <c r="BX626" s="747">
        <v>0</v>
      </c>
      <c r="BY626" s="12" t="str">
        <v>Not Declared</v>
      </c>
      <c r="BZ626" s="12" t="str">
        <v>Team Kennet</v>
      </c>
      <c r="CA626" s="747"/>
      <c r="CB626" s="12"/>
      <c r="CC626" s="15"/>
      <c r="CD626" s="433"/>
      <c r="CE626" s="747" t="str" cm="1">
        <f t="array" ref="CE626">_xlfn.LET(_xlpm.a,_xlfn.XLOOKUP(1,('Number Allocation'!$C$6:$C$1483=CG626)*('Number Allocation'!$D$6:$D$1483=CH626),'Number Allocation'!$A$6:$A$1483,"..."),IF(_xlpm.a="","...",_xlpm.a))</f>
        <v>...</v>
      </c>
      <c r="CF626" s="747">
        <v>0</v>
      </c>
      <c r="CG626" s="12" t="str">
        <v>Not Declared</v>
      </c>
      <c r="CH626" s="12" t="str">
        <v>Radley AC</v>
      </c>
      <c r="CI626" s="747"/>
      <c r="CJ626" s="12"/>
      <c r="CK626" s="15"/>
      <c r="CL626" s="433"/>
      <c r="CM626" s="747" t="str" cm="1">
        <f t="array" ref="CM626">_xlfn.LET(_xlpm.a,_xlfn.XLOOKUP(1,('Number Allocation'!$C$6:$C$1483=CO626)*('Number Allocation'!$D$6:$D$1483=CP626),'Number Allocation'!$A$6:$A$1483,"..."),IF(_xlpm.a="","...",_xlpm.a))</f>
        <v>...</v>
      </c>
      <c r="CN626" s="747">
        <v>0</v>
      </c>
      <c r="CO626" s="12" t="str">
        <v>Not Declared</v>
      </c>
      <c r="CP626" s="12" t="str">
        <v>Bicester AC</v>
      </c>
      <c r="CQ626" s="747"/>
      <c r="CR626" s="12"/>
      <c r="CS626" s="15"/>
      <c r="CT626" s="433"/>
      <c r="CU626" s="747" t="str" cm="1">
        <f t="array" ref="CU626">_xlfn.LET(_xlpm.a,_xlfn.XLOOKUP(1,('Number Allocation'!$C$6:$C$1483=CW626)*('Number Allocation'!$D$6:$D$1483=CX626),'Number Allocation'!$A$6:$A$1483,"..."),IF(_xlpm.a="","...",_xlpm.a))</f>
        <v>...</v>
      </c>
      <c r="CV626" s="747">
        <v>0</v>
      </c>
      <c r="CW626" s="12" t="str">
        <v>Not Declared</v>
      </c>
      <c r="CX626" s="12" t="str">
        <v>Bicester AC</v>
      </c>
      <c r="CY626" s="747"/>
      <c r="CZ626" s="12"/>
      <c r="DA626" s="15"/>
      <c r="DB626" s="433"/>
      <c r="DC626" s="747" t="str" cm="1">
        <f t="array" ref="DC626">_xlfn.LET(_xlpm.a,_xlfn.XLOOKUP(1,('Number Allocation'!$C$6:$C$1483=DE626)*('Number Allocation'!$D$6:$D$1483=DF626),'Number Allocation'!$A$6:$A$1483,"..."),IF(_xlpm.a="","...",_xlpm.a))</f>
        <v>...</v>
      </c>
      <c r="DD626" s="747">
        <v>0</v>
      </c>
      <c r="DE626" s="12" t="str">
        <v>Not Declared</v>
      </c>
      <c r="DF626" s="12" t="str">
        <v>Team Kennet</v>
      </c>
      <c r="DG626" s="747"/>
      <c r="DH626" s="12"/>
      <c r="DI626" s="15"/>
      <c r="DJ626" s="433"/>
      <c r="DK626" s="747" t="str" cm="1">
        <f t="array" ref="DK626">_xlfn.LET(_xlpm.a,_xlfn.XLOOKUP(1,('Number Allocation'!$C$6:$C$1483=DM626)*('Number Allocation'!$D$6:$D$1483=DN626),'Number Allocation'!$A$6:$A$1483,"..."),IF(_xlpm.a="","...",_xlpm.a))</f>
        <v>...</v>
      </c>
      <c r="DL626" s="747">
        <v>0</v>
      </c>
      <c r="DM626" s="12" t="str">
        <v>Not Declared</v>
      </c>
      <c r="DN626" s="12" t="str">
        <v>Abingdon AC</v>
      </c>
      <c r="DO626" s="747"/>
      <c r="DP626" s="12"/>
      <c r="DQ626" s="15"/>
      <c r="DZ626" s="15"/>
      <c r="EA626" s="15"/>
    </row>
    <row r="627" spans="1:131" s="359" customFormat="1" ht="21" customHeight="1">
      <c r="A627" s="358" t="str">
        <f t="shared" si="68"/>
        <v>Team Kennet</v>
      </c>
      <c r="B627" s="729"/>
      <c r="C627" s="729" t="s">
        <v>321</v>
      </c>
      <c r="D627" s="729" t="str" cm="1">
        <f t="array" ref="D627">_xlfn.LET(_xlpm.x, 'Team Kennet'!$AL$64:$AW$64, _xlpm.y, 'Team Kennet'!$AL$70:$AW$78, _xlpm.z, 'Team Kennet'!$AJ$70:$AJ$78, IF(_xlfn.XLOOKUP($C627,_xlfn.XLOOKUP(D$576,_xlpm.x,_xlpm.y,""),_xlpm.z,"Not Declared")="", "Name not recorded",  _xlfn.XLOOKUP($C627,_xlfn.XLOOKUP(D$576,_xlpm.x,_xlpm.y,""),_xlpm.z,"Not Declared")))</f>
        <v>Not Declared</v>
      </c>
      <c r="E627" s="729" t="str" cm="1">
        <f t="array" ref="E627">_xlfn.LET(_xlpm.x, 'Team Kennet'!$AL$64:$AW$64, _xlpm.y, 'Team Kennet'!$AL$70:$AW$78, _xlpm.z, 'Team Kennet'!$AJ$70:$AJ$78, IF(_xlfn.XLOOKUP($C627,_xlfn.XLOOKUP(E$576,_xlpm.x,_xlpm.y,""),_xlpm.z,"Not Declared")="", "Name not recorded",  _xlfn.XLOOKUP($C627,_xlfn.XLOOKUP(E$576,_xlpm.x,_xlpm.y,""),_xlpm.z,"Not Declared")))</f>
        <v>Not Declared</v>
      </c>
      <c r="F627" s="732" t="str" cm="1">
        <f t="array" ref="F627">_xlfn.LET(_xlpm.x, 'Team Kennet'!$AL$64:$AW$64, _xlpm.y, 'Team Kennet'!$AL$70:$AW$78, _xlpm.z, 'Team Kennet'!$AJ$70:$AJ$78, IF(_xlfn.XLOOKUP($C627,_xlfn.XLOOKUP(F$576,_xlpm.x,_xlpm.y,""),_xlpm.z,"Not Declared")="", "Name not recorded",  _xlfn.XLOOKUP($C627,_xlfn.XLOOKUP(F$576,_xlpm.x,_xlpm.y,""),_xlpm.z,"Not Declared")))</f>
        <v>Not Declared</v>
      </c>
      <c r="G627" s="729" t="str" cm="1">
        <f t="array" ref="G627">_xlfn.LET(_xlpm.x, 'Team Kennet'!$AL$64:$AW$64, _xlpm.y, 'Team Kennet'!$AL$70:$AW$78, _xlpm.z, 'Team Kennet'!$AJ$70:$AJ$78, IF(_xlfn.XLOOKUP($C627,_xlfn.XLOOKUP(G$576,_xlpm.x,_xlpm.y,""),_xlpm.z,"Not Declared")="", "Name not recorded",  _xlfn.XLOOKUP($C627,_xlfn.XLOOKUP(G$576,_xlpm.x,_xlpm.y,""),_xlpm.z,"Not Declared")))</f>
        <v>Not Declared</v>
      </c>
      <c r="H627" s="729" t="str" cm="1">
        <f t="array" ref="H627">_xlfn.LET(_xlpm.x, 'Team Kennet'!$AL$64:$AW$64, _xlpm.y, 'Team Kennet'!$AL$70:$AW$78, _xlpm.z, 'Team Kennet'!$AJ$70:$AJ$78, IF(_xlfn.XLOOKUP($C627,_xlfn.XLOOKUP(H$576,_xlpm.x,_xlpm.y,""),_xlpm.z,"Not Declared")="", "Name not recorded",  _xlfn.XLOOKUP($C627,_xlfn.XLOOKUP(H$576,_xlpm.x,_xlpm.y,""),_xlpm.z,"Not Declared")))</f>
        <v>Not Declared</v>
      </c>
      <c r="I627" s="729" t="str" cm="1">
        <f t="array" ref="I627">_xlfn.LET(_xlpm.x, 'Team Kennet'!$AL$64:$AW$64, _xlpm.y, 'Team Kennet'!$AL$70:$AW$78, _xlpm.z, 'Team Kennet'!$AJ$70:$AJ$78, IF(_xlfn.XLOOKUP($C627,_xlfn.XLOOKUP(I$576,_xlpm.x,_xlpm.y,""),_xlpm.z,"Not Declared")="", "Name not recorded",  _xlfn.XLOOKUP($C627,_xlfn.XLOOKUP(I$576,_xlpm.x,_xlpm.y,""),_xlpm.z,"Not Declared")))</f>
        <v>Not Declared</v>
      </c>
      <c r="J627" s="729" t="str" cm="1">
        <f t="array" ref="J627">_xlfn.LET(_xlpm.x, 'Team Kennet'!$AL$64:$AW$64, _xlpm.y, 'Team Kennet'!$AL$70:$AW$78, _xlpm.z, 'Team Kennet'!$AJ$70:$AJ$78, IF(_xlfn.XLOOKUP($C627,_xlfn.XLOOKUP(J$576,_xlpm.x,_xlpm.y,""),_xlpm.z,"Not Declared")="", "Name not recorded",  _xlfn.XLOOKUP($C627,_xlfn.XLOOKUP(J$576,_xlpm.x,_xlpm.y,""),_xlpm.z,"Not Declared")))</f>
        <v>Not Declared</v>
      </c>
      <c r="K627" s="729" t="str" cm="1">
        <f t="array" ref="K627">_xlfn.LET(_xlpm.x, 'Team Kennet'!$AL$64:$AW$64, _xlpm.y, 'Team Kennet'!$AL$70:$AW$78, _xlpm.z, 'Team Kennet'!$AJ$70:$AJ$78, IF(_xlfn.XLOOKUP($C627,_xlfn.XLOOKUP(K$576,_xlpm.x,_xlpm.y,""),_xlpm.z,"Not Declared")="", "Name not recorded",  _xlfn.XLOOKUP($C627,_xlfn.XLOOKUP(K$576,_xlpm.x,_xlpm.y,""),_xlpm.z,"Not Declared")))</f>
        <v>Not Declared</v>
      </c>
      <c r="L627" s="729" t="str" cm="1">
        <f t="array" ref="L627">_xlfn.LET(_xlpm.x, 'Team Kennet'!$AL$64:$AW$64, _xlpm.y, 'Team Kennet'!$AL$70:$AW$78, _xlpm.z, 'Team Kennet'!$AJ$70:$AJ$78, IF(_xlfn.XLOOKUP($C627,_xlfn.XLOOKUP(L$576,_xlpm.x,_xlpm.y,""),_xlpm.z,"Not Declared")="", "Name not recorded",  _xlfn.XLOOKUP($C627,_xlfn.XLOOKUP(L$576,_xlpm.x,_xlpm.y,""),_xlpm.z,"Not Declared")))</f>
        <v>Not Declared</v>
      </c>
      <c r="M627" s="729" t="str" cm="1">
        <f t="array" ref="M627">_xlfn.LET(_xlpm.x, 'Team Kennet'!$AL$64:$AW$64, _xlpm.y, 'Team Kennet'!$AL$70:$AW$78, _xlpm.z, 'Team Kennet'!$AJ$70:$AJ$78, IF(_xlfn.XLOOKUP($C627,_xlfn.XLOOKUP(M$576,_xlpm.x,_xlpm.y,""),_xlpm.z,"Not Declared")="", "Name not recorded",  _xlfn.XLOOKUP($C627,_xlfn.XLOOKUP(M$576,_xlpm.x,_xlpm.y,""),_xlpm.z,"Not Declared")))</f>
        <v>Not Declared</v>
      </c>
      <c r="N627" s="729" t="str" cm="1">
        <f t="array" ref="N627">_xlfn.LET(_xlpm.x, 'Team Kennet'!$AL$64:$AW$64, _xlpm.y, 'Team Kennet'!$AL$70:$AW$78, _xlpm.z, 'Team Kennet'!$AJ$70:$AJ$78, IF(_xlfn.XLOOKUP($C627,_xlfn.XLOOKUP(N$576,_xlpm.x,_xlpm.y,""),_xlpm.z,"Not Declared")="", "Name not recorded",  _xlfn.XLOOKUP($C627,_xlfn.XLOOKUP(N$576,_xlpm.x,_xlpm.y,""),_xlpm.z,"Not Declared")))</f>
        <v>Not Declared</v>
      </c>
      <c r="O627" s="729" t="str" cm="1">
        <f t="array" ref="O627">_xlfn.LET(_xlpm.x, 'Team Kennet'!$AL$64:$AW$64, _xlpm.y, 'Team Kennet'!$AL$70:$AW$78, _xlpm.z, 'Team Kennet'!$AJ$70:$AJ$78, IF(_xlfn.XLOOKUP($C627,_xlfn.XLOOKUP(O$576,_xlpm.x,_xlpm.y,""),_xlpm.z,"Not Declared")="", "Name not recorded",  _xlfn.XLOOKUP($C627,_xlfn.XLOOKUP(O$576,_xlpm.x,_xlpm.y,""),_xlpm.z,"Not Declared")))</f>
        <v>Not Declared</v>
      </c>
      <c r="P627" s="3"/>
      <c r="Q627" s="3"/>
      <c r="R627" s="3"/>
      <c r="S627" s="3"/>
      <c r="T627" s="15"/>
      <c r="U627" s="15"/>
      <c r="V627" s="15"/>
      <c r="W627" s="15"/>
      <c r="X627" s="3"/>
      <c r="Z627" s="433"/>
      <c r="AA627" s="747" t="str" cm="1">
        <f t="array" ref="AA627">_xlfn.LET(_xlpm.a,_xlfn.XLOOKUP(1,('Number Allocation'!$C$6:$C$1483=AC627)*('Number Allocation'!$D$6:$D$1483=AD627),'Number Allocation'!$A$6:$A$1483,"..."),IF(_xlpm.a="","...",_xlpm.a))</f>
        <v>...</v>
      </c>
      <c r="AB627" s="747"/>
      <c r="AC627" s="12"/>
      <c r="AD627" s="12"/>
      <c r="AE627" s="436"/>
      <c r="AG627" s="365"/>
      <c r="AH627" s="433"/>
      <c r="AI627" s="747" t="str" cm="1">
        <f t="array" ref="AI627">_xlfn.LET(_xlpm.a,_xlfn.XLOOKUP(1,('Number Allocation'!$C$6:$C$1483=AK627)*('Number Allocation'!$D$6:$D$1483=AL627),'Number Allocation'!$A$6:$A$1483,"..."),IF(_xlpm.a="","...",_xlpm.a))</f>
        <v>...</v>
      </c>
      <c r="AJ627" s="747">
        <v>0</v>
      </c>
      <c r="AK627" s="12" t="str">
        <v>Not Declared</v>
      </c>
      <c r="AL627" s="12" t="str">
        <v>Radley AC</v>
      </c>
      <c r="AM627" s="436"/>
      <c r="AO627" s="365"/>
      <c r="AP627" s="433"/>
      <c r="AQ627" s="747" t="str" cm="1">
        <f t="array" ref="AQ627">_xlfn.LET(_xlpm.a,_xlfn.XLOOKUP(1,('Number Allocation'!$C$6:$C$1483=AS627)*('Number Allocation'!$D$6:$D$1483=AT627),'Number Allocation'!$A$6:$A$1483,"..."),IF(_xlpm.a="","...",_xlpm.a))</f>
        <v>...</v>
      </c>
      <c r="AR627" s="747">
        <v>0</v>
      </c>
      <c r="AS627" s="12" t="str">
        <v>Not Declared</v>
      </c>
      <c r="AT627" s="12" t="str">
        <v>Witney Road Runners</v>
      </c>
      <c r="AU627" s="436"/>
      <c r="AW627" s="365"/>
      <c r="AX627" s="433"/>
      <c r="AY627" s="747" t="str" cm="1">
        <f t="array" ref="AY627">_xlfn.LET(_xlpm.a,_xlfn.XLOOKUP(1,('Number Allocation'!$C$6:$C$1483=BA627)*('Number Allocation'!$D$6:$D$1483=BB627),'Number Allocation'!$A$6:$A$1483,"..."),IF(_xlpm.a="","...",_xlpm.a))</f>
        <v>...</v>
      </c>
      <c r="AZ627" s="747">
        <v>0</v>
      </c>
      <c r="BA627" s="12" t="str">
        <v>Not Declared</v>
      </c>
      <c r="BB627" s="12" t="str">
        <v>Witney Road Runners</v>
      </c>
      <c r="BC627" s="436"/>
      <c r="BE627" s="365"/>
      <c r="BF627" s="433"/>
      <c r="BG627" s="747" t="str" cm="1">
        <f t="array" ref="BG627">_xlfn.LET(_xlpm.a,_xlfn.XLOOKUP(1,('Number Allocation'!$C$6:$C$1483=BI627)*('Number Allocation'!$D$6:$D$1483=BJ627),'Number Allocation'!$A$6:$A$1483,"..."),IF(_xlpm.a="","...",_xlpm.a))</f>
        <v>...</v>
      </c>
      <c r="BH627" s="747">
        <v>0</v>
      </c>
      <c r="BI627" s="12" t="str">
        <v>Not Declared</v>
      </c>
      <c r="BJ627" s="12" t="str">
        <v>Witney Road Runners</v>
      </c>
      <c r="BK627" s="436"/>
      <c r="BM627" s="365"/>
      <c r="BN627" s="433"/>
      <c r="BO627" s="747" t="str" cm="1">
        <f t="array" ref="BO627">_xlfn.LET(_xlpm.a,_xlfn.XLOOKUP(1,('Number Allocation'!$C$6:$C$1483=BQ627)*('Number Allocation'!$D$6:$D$1483=BR627),'Number Allocation'!$A$6:$A$1483,"..."),IF(_xlpm.a="","...",_xlpm.a))</f>
        <v>...</v>
      </c>
      <c r="BP627" s="747">
        <v>0</v>
      </c>
      <c r="BQ627" s="12" t="str">
        <v>Not Declared</v>
      </c>
      <c r="BR627" s="12" t="str">
        <v>Abingdon AC</v>
      </c>
      <c r="BS627" s="488"/>
      <c r="BT627" s="15"/>
      <c r="BU627" s="537"/>
      <c r="BV627" s="433"/>
      <c r="BW627" s="747" t="str" cm="1">
        <f t="array" ref="BW627">_xlfn.LET(_xlpm.a,_xlfn.XLOOKUP(1,('Number Allocation'!$C$6:$C$1483=BY627)*('Number Allocation'!$D$6:$D$1483=BZ627),'Number Allocation'!$A$6:$A$1483,"..."),IF(_xlpm.a="","...",_xlpm.a))</f>
        <v>...</v>
      </c>
      <c r="BX627" s="747">
        <v>0</v>
      </c>
      <c r="BY627" s="12" t="str">
        <v>Not Declared</v>
      </c>
      <c r="BZ627" s="12" t="str">
        <v>Oxford City AC</v>
      </c>
      <c r="CA627" s="747"/>
      <c r="CB627" s="12"/>
      <c r="CC627" s="15"/>
      <c r="CD627" s="433"/>
      <c r="CE627" s="747" t="str" cm="1">
        <f t="array" ref="CE627">_xlfn.LET(_xlpm.a,_xlfn.XLOOKUP(1,('Number Allocation'!$C$6:$C$1483=CG627)*('Number Allocation'!$D$6:$D$1483=CH627),'Number Allocation'!$A$6:$A$1483,"..."),IF(_xlpm.a="","...",_xlpm.a))</f>
        <v>...</v>
      </c>
      <c r="CF627" s="747">
        <v>0</v>
      </c>
      <c r="CG627" s="12" t="str">
        <v>Not Declared</v>
      </c>
      <c r="CH627" s="12" t="str">
        <v>Banbury Harriers AC</v>
      </c>
      <c r="CI627" s="747"/>
      <c r="CJ627" s="12"/>
      <c r="CK627" s="15"/>
      <c r="CL627" s="433"/>
      <c r="CM627" s="747" t="str" cm="1">
        <f t="array" ref="CM627">_xlfn.LET(_xlpm.a,_xlfn.XLOOKUP(1,('Number Allocation'!$C$6:$C$1483=CO627)*('Number Allocation'!$D$6:$D$1483=CP627),'Number Allocation'!$A$6:$A$1483,"..."),IF(_xlpm.a="","...",_xlpm.a))</f>
        <v>...</v>
      </c>
      <c r="CN627" s="747">
        <v>0</v>
      </c>
      <c r="CO627" s="12" t="str">
        <v>Not Declared</v>
      </c>
      <c r="CP627" s="12" t="str">
        <v>Abingdon AC</v>
      </c>
      <c r="CQ627" s="747"/>
      <c r="CR627" s="12"/>
      <c r="CS627" s="15"/>
      <c r="CT627" s="433"/>
      <c r="CU627" s="747" t="str" cm="1">
        <f t="array" ref="CU627">_xlfn.LET(_xlpm.a,_xlfn.XLOOKUP(1,('Number Allocation'!$C$6:$C$1483=CW627)*('Number Allocation'!$D$6:$D$1483=CX627),'Number Allocation'!$A$6:$A$1483,"..."),IF(_xlpm.a="","...",_xlpm.a))</f>
        <v>...</v>
      </c>
      <c r="CV627" s="747">
        <v>0</v>
      </c>
      <c r="CW627" s="12" t="str">
        <v>Not Declared</v>
      </c>
      <c r="CX627" s="12" t="str">
        <v>Abingdon AC</v>
      </c>
      <c r="CY627" s="747"/>
      <c r="CZ627" s="12"/>
      <c r="DA627" s="15"/>
      <c r="DB627" s="433"/>
      <c r="DC627" s="747" t="str" cm="1">
        <f t="array" ref="DC627">_xlfn.LET(_xlpm.a,_xlfn.XLOOKUP(1,('Number Allocation'!$C$6:$C$1483=DE627)*('Number Allocation'!$D$6:$D$1483=DF627),'Number Allocation'!$A$6:$A$1483,"..."),IF(_xlpm.a="","...",_xlpm.a))</f>
        <v>...</v>
      </c>
      <c r="DD627" s="747">
        <v>0</v>
      </c>
      <c r="DE627" s="12" t="str">
        <v>Not Declared</v>
      </c>
      <c r="DF627" s="12" t="str">
        <v>Oxford City AC</v>
      </c>
      <c r="DG627" s="747"/>
      <c r="DH627" s="12"/>
      <c r="DI627" s="15"/>
      <c r="DJ627" s="433"/>
      <c r="DK627" s="747" t="str" cm="1">
        <f t="array" ref="DK627">_xlfn.LET(_xlpm.a,_xlfn.XLOOKUP(1,('Number Allocation'!$C$6:$C$1483=DM627)*('Number Allocation'!$D$6:$D$1483=DN627),'Number Allocation'!$A$6:$A$1483,"..."),IF(_xlpm.a="","...",_xlpm.a))</f>
        <v>...</v>
      </c>
      <c r="DL627" s="747">
        <v>0</v>
      </c>
      <c r="DM627" s="12" t="str">
        <v>Not Declared</v>
      </c>
      <c r="DN627" s="12" t="str">
        <v>Banbury Harriers AC</v>
      </c>
      <c r="DO627" s="747"/>
      <c r="DP627" s="12"/>
      <c r="DQ627" s="15"/>
      <c r="DV627" s="89"/>
      <c r="DW627" s="89"/>
      <c r="DX627" s="89"/>
      <c r="DZ627" s="15"/>
      <c r="EA627" s="15"/>
    </row>
    <row r="628" spans="1:131" s="359" customFormat="1" ht="21" customHeight="1">
      <c r="A628" s="358" t="str">
        <f t="shared" si="68"/>
        <v>Team Kennet</v>
      </c>
      <c r="B628" s="729"/>
      <c r="C628" s="729" t="s">
        <v>322</v>
      </c>
      <c r="D628" s="729" t="str" cm="1">
        <f t="array" ref="D628">_xlfn.LET(_xlpm.x, 'Team Kennet'!$AL$64:$AW$64, _xlpm.y, 'Team Kennet'!$AL$70:$AW$78, _xlpm.z, 'Team Kennet'!$AJ$70:$AJ$78, IF(_xlfn.XLOOKUP($C628,_xlfn.XLOOKUP(D$576,_xlpm.x,_xlpm.y,""),_xlpm.z,"Not Declared")="", "Name not recorded",  _xlfn.XLOOKUP($C628,_xlfn.XLOOKUP(D$576,_xlpm.x,_xlpm.y,""),_xlpm.z,"Not Declared")))</f>
        <v>Not Declared</v>
      </c>
      <c r="E628" s="729" t="str" cm="1">
        <f t="array" ref="E628">_xlfn.LET(_xlpm.x, 'Team Kennet'!$AL$64:$AW$64, _xlpm.y, 'Team Kennet'!$AL$70:$AW$78, _xlpm.z, 'Team Kennet'!$AJ$70:$AJ$78, IF(_xlfn.XLOOKUP($C628,_xlfn.XLOOKUP(E$576,_xlpm.x,_xlpm.y,""),_xlpm.z,"Not Declared")="", "Name not recorded",  _xlfn.XLOOKUP($C628,_xlfn.XLOOKUP(E$576,_xlpm.x,_xlpm.y,""),_xlpm.z,"Not Declared")))</f>
        <v>Not Declared</v>
      </c>
      <c r="F628" s="732" t="str" cm="1">
        <f t="array" ref="F628">_xlfn.LET(_xlpm.x, 'Team Kennet'!$AL$64:$AW$64, _xlpm.y, 'Team Kennet'!$AL$70:$AW$78, _xlpm.z, 'Team Kennet'!$AJ$70:$AJ$78, IF(_xlfn.XLOOKUP($C628,_xlfn.XLOOKUP(F$576,_xlpm.x,_xlpm.y,""),_xlpm.z,"Not Declared")="", "Name not recorded",  _xlfn.XLOOKUP($C628,_xlfn.XLOOKUP(F$576,_xlpm.x,_xlpm.y,""),_xlpm.z,"Not Declared")))</f>
        <v>Not Declared</v>
      </c>
      <c r="G628" s="729" t="str" cm="1">
        <f t="array" ref="G628">_xlfn.LET(_xlpm.x, 'Team Kennet'!$AL$64:$AW$64, _xlpm.y, 'Team Kennet'!$AL$70:$AW$78, _xlpm.z, 'Team Kennet'!$AJ$70:$AJ$78, IF(_xlfn.XLOOKUP($C628,_xlfn.XLOOKUP(G$576,_xlpm.x,_xlpm.y,""),_xlpm.z,"Not Declared")="", "Name not recorded",  _xlfn.XLOOKUP($C628,_xlfn.XLOOKUP(G$576,_xlpm.x,_xlpm.y,""),_xlpm.z,"Not Declared")))</f>
        <v>Not Declared</v>
      </c>
      <c r="H628" s="729" t="str" cm="1">
        <f t="array" ref="H628">_xlfn.LET(_xlpm.x, 'Team Kennet'!$AL$64:$AW$64, _xlpm.y, 'Team Kennet'!$AL$70:$AW$78, _xlpm.z, 'Team Kennet'!$AJ$70:$AJ$78, IF(_xlfn.XLOOKUP($C628,_xlfn.XLOOKUP(H$576,_xlpm.x,_xlpm.y,""),_xlpm.z,"Not Declared")="", "Name not recorded",  _xlfn.XLOOKUP($C628,_xlfn.XLOOKUP(H$576,_xlpm.x,_xlpm.y,""),_xlpm.z,"Not Declared")))</f>
        <v>Not Declared</v>
      </c>
      <c r="I628" s="729" t="str" cm="1">
        <f t="array" ref="I628">_xlfn.LET(_xlpm.x, 'Team Kennet'!$AL$64:$AW$64, _xlpm.y, 'Team Kennet'!$AL$70:$AW$78, _xlpm.z, 'Team Kennet'!$AJ$70:$AJ$78, IF(_xlfn.XLOOKUP($C628,_xlfn.XLOOKUP(I$576,_xlpm.x,_xlpm.y,""),_xlpm.z,"Not Declared")="", "Name not recorded",  _xlfn.XLOOKUP($C628,_xlfn.XLOOKUP(I$576,_xlpm.x,_xlpm.y,""),_xlpm.z,"Not Declared")))</f>
        <v>Not Declared</v>
      </c>
      <c r="J628" s="729" t="str" cm="1">
        <f t="array" ref="J628">_xlfn.LET(_xlpm.x, 'Team Kennet'!$AL$64:$AW$64, _xlpm.y, 'Team Kennet'!$AL$70:$AW$78, _xlpm.z, 'Team Kennet'!$AJ$70:$AJ$78, IF(_xlfn.XLOOKUP($C628,_xlfn.XLOOKUP(J$576,_xlpm.x,_xlpm.y,""),_xlpm.z,"Not Declared")="", "Name not recorded",  _xlfn.XLOOKUP($C628,_xlfn.XLOOKUP(J$576,_xlpm.x,_xlpm.y,""),_xlpm.z,"Not Declared")))</f>
        <v>Not Declared</v>
      </c>
      <c r="K628" s="729" t="str" cm="1">
        <f t="array" ref="K628">_xlfn.LET(_xlpm.x, 'Team Kennet'!$AL$64:$AW$64, _xlpm.y, 'Team Kennet'!$AL$70:$AW$78, _xlpm.z, 'Team Kennet'!$AJ$70:$AJ$78, IF(_xlfn.XLOOKUP($C628,_xlfn.XLOOKUP(K$576,_xlpm.x,_xlpm.y,""),_xlpm.z,"Not Declared")="", "Name not recorded",  _xlfn.XLOOKUP($C628,_xlfn.XLOOKUP(K$576,_xlpm.x,_xlpm.y,""),_xlpm.z,"Not Declared")))</f>
        <v>Not Declared</v>
      </c>
      <c r="L628" s="729" t="str" cm="1">
        <f t="array" ref="L628">_xlfn.LET(_xlpm.x, 'Team Kennet'!$AL$64:$AW$64, _xlpm.y, 'Team Kennet'!$AL$70:$AW$78, _xlpm.z, 'Team Kennet'!$AJ$70:$AJ$78, IF(_xlfn.XLOOKUP($C628,_xlfn.XLOOKUP(L$576,_xlpm.x,_xlpm.y,""),_xlpm.z,"Not Declared")="", "Name not recorded",  _xlfn.XLOOKUP($C628,_xlfn.XLOOKUP(L$576,_xlpm.x,_xlpm.y,""),_xlpm.z,"Not Declared")))</f>
        <v>Not Declared</v>
      </c>
      <c r="M628" s="729" t="str" cm="1">
        <f t="array" ref="M628">_xlfn.LET(_xlpm.x, 'Team Kennet'!$AL$64:$AW$64, _xlpm.y, 'Team Kennet'!$AL$70:$AW$78, _xlpm.z, 'Team Kennet'!$AJ$70:$AJ$78, IF(_xlfn.XLOOKUP($C628,_xlfn.XLOOKUP(M$576,_xlpm.x,_xlpm.y,""),_xlpm.z,"Not Declared")="", "Name not recorded",  _xlfn.XLOOKUP($C628,_xlfn.XLOOKUP(M$576,_xlpm.x,_xlpm.y,""),_xlpm.z,"Not Declared")))</f>
        <v>Not Declared</v>
      </c>
      <c r="N628" s="729" t="str" cm="1">
        <f t="array" ref="N628">_xlfn.LET(_xlpm.x, 'Team Kennet'!$AL$64:$AW$64, _xlpm.y, 'Team Kennet'!$AL$70:$AW$78, _xlpm.z, 'Team Kennet'!$AJ$70:$AJ$78, IF(_xlfn.XLOOKUP($C628,_xlfn.XLOOKUP(N$576,_xlpm.x,_xlpm.y,""),_xlpm.z,"Not Declared")="", "Name not recorded",  _xlfn.XLOOKUP($C628,_xlfn.XLOOKUP(N$576,_xlpm.x,_xlpm.y,""),_xlpm.z,"Not Declared")))</f>
        <v>Not Declared</v>
      </c>
      <c r="O628" s="729" t="str" cm="1">
        <f t="array" ref="O628">_xlfn.LET(_xlpm.x, 'Team Kennet'!$AL$64:$AW$64, _xlpm.y, 'Team Kennet'!$AL$70:$AW$78, _xlpm.z, 'Team Kennet'!$AJ$70:$AJ$78, IF(_xlfn.XLOOKUP($C628,_xlfn.XLOOKUP(O$576,_xlpm.x,_xlpm.y,""),_xlpm.z,"Not Declared")="", "Name not recorded",  _xlfn.XLOOKUP($C628,_xlfn.XLOOKUP(O$576,_xlpm.x,_xlpm.y,""),_xlpm.z,"Not Declared")))</f>
        <v>Not Declared</v>
      </c>
      <c r="P628" s="3"/>
      <c r="Q628" s="3"/>
      <c r="R628" s="3"/>
      <c r="S628" s="3"/>
      <c r="T628" s="3"/>
      <c r="U628" s="3"/>
      <c r="V628" s="3"/>
      <c r="W628" s="3"/>
      <c r="X628" s="12"/>
      <c r="Z628" s="433"/>
      <c r="AA628" s="747" t="str" cm="1">
        <f t="array" ref="AA628">_xlfn.LET(_xlpm.a,_xlfn.XLOOKUP(1,('Number Allocation'!$C$6:$C$1483=AC628)*('Number Allocation'!$D$6:$D$1483=AD628),'Number Allocation'!$A$6:$A$1483,"..."),IF(_xlpm.a="","...",_xlpm.a))</f>
        <v>...</v>
      </c>
      <c r="AB628" s="747"/>
      <c r="AC628" s="12"/>
      <c r="AD628" s="12"/>
      <c r="AE628" s="436"/>
      <c r="AG628" s="365"/>
      <c r="AH628" s="433"/>
      <c r="AI628" s="747" t="str" cm="1">
        <f t="array" ref="AI628">_xlfn.LET(_xlpm.a,_xlfn.XLOOKUP(1,('Number Allocation'!$C$6:$C$1483=AK628)*('Number Allocation'!$D$6:$D$1483=AL628),'Number Allocation'!$A$6:$A$1483,"..."),IF(_xlpm.a="","...",_xlpm.a))</f>
        <v>...</v>
      </c>
      <c r="AJ628" s="747">
        <v>0</v>
      </c>
      <c r="AK628" s="12" t="str">
        <v>Not Declared</v>
      </c>
      <c r="AL628" s="12" t="str">
        <v>Bicester AC</v>
      </c>
      <c r="AM628" s="436"/>
      <c r="AO628" s="365"/>
      <c r="AP628" s="433"/>
      <c r="AQ628" s="747" t="str" cm="1">
        <f t="array" ref="AQ628">_xlfn.LET(_xlpm.a,_xlfn.XLOOKUP(1,('Number Allocation'!$C$6:$C$1483=AS628)*('Number Allocation'!$D$6:$D$1483=AT628),'Number Allocation'!$A$6:$A$1483,"..."),IF(_xlpm.a="","...",_xlpm.a))</f>
        <v>...</v>
      </c>
      <c r="AR628" s="747">
        <v>0</v>
      </c>
      <c r="AS628" s="12" t="str">
        <v>Not Declared</v>
      </c>
      <c r="AT628" s="12" t="str">
        <v>Abingdon AC</v>
      </c>
      <c r="AU628" s="436"/>
      <c r="AW628" s="365"/>
      <c r="AX628" s="433"/>
      <c r="AY628" s="747" t="str" cm="1">
        <f t="array" ref="AY628">_xlfn.LET(_xlpm.a,_xlfn.XLOOKUP(1,('Number Allocation'!$C$6:$C$1483=BA628)*('Number Allocation'!$D$6:$D$1483=BB628),'Number Allocation'!$A$6:$A$1483,"..."),IF(_xlpm.a="","...",_xlpm.a))</f>
        <v>...</v>
      </c>
      <c r="AZ628" s="747">
        <v>0</v>
      </c>
      <c r="BA628" s="12" t="str">
        <v>Not Declared</v>
      </c>
      <c r="BB628" s="12" t="str">
        <v>Oxford City AC</v>
      </c>
      <c r="BC628" s="436"/>
      <c r="BE628" s="365"/>
      <c r="BF628" s="433"/>
      <c r="BG628" s="747" t="str" cm="1">
        <f t="array" ref="BG628">_xlfn.LET(_xlpm.a,_xlfn.XLOOKUP(1,('Number Allocation'!$C$6:$C$1483=BI628)*('Number Allocation'!$D$6:$D$1483=BJ628),'Number Allocation'!$A$6:$A$1483,"..."),IF(_xlpm.a="","...",_xlpm.a))</f>
        <v>...</v>
      </c>
      <c r="BH628" s="747">
        <v>0</v>
      </c>
      <c r="BI628" s="12" t="str">
        <v>Not Declared</v>
      </c>
      <c r="BJ628" s="12" t="str">
        <v>Oxford City AC</v>
      </c>
      <c r="BK628" s="436"/>
      <c r="BM628" s="365"/>
      <c r="BN628" s="433"/>
      <c r="BO628" s="747" t="str" cm="1">
        <f t="array" ref="BO628">_xlfn.LET(_xlpm.a,_xlfn.XLOOKUP(1,('Number Allocation'!$C$6:$C$1483=BQ628)*('Number Allocation'!$D$6:$D$1483=BR628),'Number Allocation'!$A$6:$A$1483,"..."),IF(_xlpm.a="","...",_xlpm.a))</f>
        <v>...</v>
      </c>
      <c r="BP628" s="747">
        <v>0</v>
      </c>
      <c r="BQ628" s="12" t="str">
        <v>Not Declared</v>
      </c>
      <c r="BR628" s="12" t="str">
        <v>Oxford City AC</v>
      </c>
      <c r="BS628" s="488"/>
      <c r="BT628" s="15"/>
      <c r="BU628" s="537"/>
      <c r="BV628" s="433"/>
      <c r="BW628" s="747" t="str" cm="1">
        <f t="array" ref="BW628">_xlfn.LET(_xlpm.a,_xlfn.XLOOKUP(1,('Number Allocation'!$C$6:$C$1483=BY628)*('Number Allocation'!$D$6:$D$1483=BZ628),'Number Allocation'!$A$6:$A$1483,"..."),IF(_xlpm.a="","...",_xlpm.a))</f>
        <v>...</v>
      </c>
      <c r="BX628" s="747">
        <v>0</v>
      </c>
      <c r="BY628" s="12" t="str">
        <v>Not Declared</v>
      </c>
      <c r="BZ628" s="12" t="str">
        <v>Banbury Harriers AC</v>
      </c>
      <c r="CA628" s="747"/>
      <c r="CB628" s="12"/>
      <c r="CC628" s="12"/>
      <c r="CD628" s="433"/>
      <c r="CE628" s="747" t="str" cm="1">
        <f t="array" ref="CE628">_xlfn.LET(_xlpm.a,_xlfn.XLOOKUP(1,('Number Allocation'!$C$6:$C$1483=CG628)*('Number Allocation'!$D$6:$D$1483=CH628),'Number Allocation'!$A$6:$A$1483,"..."),IF(_xlpm.a="","...",_xlpm.a))</f>
        <v>...</v>
      </c>
      <c r="CF628" s="747">
        <v>0</v>
      </c>
      <c r="CG628" s="12" t="str">
        <v>Not Declared</v>
      </c>
      <c r="CH628" s="12" t="str">
        <v>Oxford City AC</v>
      </c>
      <c r="CI628" s="747"/>
      <c r="CJ628" s="12"/>
      <c r="CK628" s="12"/>
      <c r="CL628" s="433"/>
      <c r="CM628" s="747" t="str" cm="1">
        <f t="array" ref="CM628">_xlfn.LET(_xlpm.a,_xlfn.XLOOKUP(1,('Number Allocation'!$C$6:$C$1483=CO628)*('Number Allocation'!$D$6:$D$1483=CP628),'Number Allocation'!$A$6:$A$1483,"..."),IF(_xlpm.a="","...",_xlpm.a))</f>
        <v>...</v>
      </c>
      <c r="CN628" s="747">
        <v>0</v>
      </c>
      <c r="CO628" s="12" t="str">
        <v>Not Declared</v>
      </c>
      <c r="CP628" s="12" t="str">
        <v>Witney Road Runners</v>
      </c>
      <c r="CQ628" s="747"/>
      <c r="CR628" s="12"/>
      <c r="CS628" s="12"/>
      <c r="CT628" s="433"/>
      <c r="CU628" s="747" t="str" cm="1">
        <f t="array" ref="CU628">_xlfn.LET(_xlpm.a,_xlfn.XLOOKUP(1,('Number Allocation'!$C$6:$C$1483=CW628)*('Number Allocation'!$D$6:$D$1483=CX628),'Number Allocation'!$A$6:$A$1483,"..."),IF(_xlpm.a="","...",_xlpm.a))</f>
        <v>...</v>
      </c>
      <c r="CV628" s="747">
        <v>0</v>
      </c>
      <c r="CW628" s="12" t="str">
        <v>Not Declared</v>
      </c>
      <c r="CX628" s="12" t="str">
        <v>Radley AC</v>
      </c>
      <c r="CY628" s="747"/>
      <c r="CZ628" s="12"/>
      <c r="DA628" s="12"/>
      <c r="DB628" s="433"/>
      <c r="DC628" s="747" t="str" cm="1">
        <f t="array" ref="DC628">_xlfn.LET(_xlpm.a,_xlfn.XLOOKUP(1,('Number Allocation'!$C$6:$C$1483=DE628)*('Number Allocation'!$D$6:$D$1483=DF628),'Number Allocation'!$A$6:$A$1483,"..."),IF(_xlpm.a="","...",_xlpm.a))</f>
        <v>...</v>
      </c>
      <c r="DD628" s="747">
        <v>0</v>
      </c>
      <c r="DE628" s="12" t="str">
        <v>Not Declared</v>
      </c>
      <c r="DF628" s="12" t="str">
        <v>Bicester AC</v>
      </c>
      <c r="DG628" s="747"/>
      <c r="DH628" s="12"/>
      <c r="DI628" s="12"/>
      <c r="DJ628" s="433"/>
      <c r="DK628" s="747" t="str" cm="1">
        <f t="array" ref="DK628">_xlfn.LET(_xlpm.a,_xlfn.XLOOKUP(1,('Number Allocation'!$C$6:$C$1483=DM628)*('Number Allocation'!$D$6:$D$1483=DN628),'Number Allocation'!$A$6:$A$1483,"..."),IF(_xlpm.a="","...",_xlpm.a))</f>
        <v>...</v>
      </c>
      <c r="DL628" s="747">
        <v>0</v>
      </c>
      <c r="DM628" s="12" t="str">
        <v>Not Declared</v>
      </c>
      <c r="DN628" s="12" t="str">
        <v>White Horse Harriers</v>
      </c>
      <c r="DO628" s="747"/>
      <c r="DP628" s="12"/>
      <c r="DQ628" s="12"/>
      <c r="DR628" s="89"/>
      <c r="DZ628" s="15"/>
      <c r="EA628" s="15"/>
    </row>
    <row r="629" spans="1:131" s="359" customFormat="1" ht="21" customHeight="1">
      <c r="A629" s="358" t="str">
        <f t="shared" si="68"/>
        <v>Team Kennet</v>
      </c>
      <c r="B629" s="729"/>
      <c r="C629" s="729" t="s">
        <v>323</v>
      </c>
      <c r="D629" s="729" t="str" cm="1">
        <f t="array" ref="D629">_xlfn.LET(_xlpm.x, 'Team Kennet'!$AL$64:$AW$64, _xlpm.y, 'Team Kennet'!$AL$70:$AW$78, _xlpm.z, 'Team Kennet'!$AJ$70:$AJ$78, IF(_xlfn.XLOOKUP($C629,_xlfn.XLOOKUP(D$576,_xlpm.x,_xlpm.y,""),_xlpm.z,"Not Declared")="", "Name not recorded",  _xlfn.XLOOKUP($C629,_xlfn.XLOOKUP(D$576,_xlpm.x,_xlpm.y,""),_xlpm.z,"Not Declared")))</f>
        <v>Not Declared</v>
      </c>
      <c r="E629" s="729" t="str" cm="1">
        <f t="array" ref="E629">_xlfn.LET(_xlpm.x, 'Team Kennet'!$AL$64:$AW$64, _xlpm.y, 'Team Kennet'!$AL$70:$AW$78, _xlpm.z, 'Team Kennet'!$AJ$70:$AJ$78, IF(_xlfn.XLOOKUP($C629,_xlfn.XLOOKUP(E$576,_xlpm.x,_xlpm.y,""),_xlpm.z,"Not Declared")="", "Name not recorded",  _xlfn.XLOOKUP($C629,_xlfn.XLOOKUP(E$576,_xlpm.x,_xlpm.y,""),_xlpm.z,"Not Declared")))</f>
        <v>Not Declared</v>
      </c>
      <c r="F629" s="732" t="str" cm="1">
        <f t="array" ref="F629">_xlfn.LET(_xlpm.x, 'Team Kennet'!$AL$64:$AW$64, _xlpm.y, 'Team Kennet'!$AL$70:$AW$78, _xlpm.z, 'Team Kennet'!$AJ$70:$AJ$78, IF(_xlfn.XLOOKUP($C629,_xlfn.XLOOKUP(F$576,_xlpm.x,_xlpm.y,""),_xlpm.z,"Not Declared")="", "Name not recorded",  _xlfn.XLOOKUP($C629,_xlfn.XLOOKUP(F$576,_xlpm.x,_xlpm.y,""),_xlpm.z,"Not Declared")))</f>
        <v>Not Declared</v>
      </c>
      <c r="G629" s="729" t="str" cm="1">
        <f t="array" ref="G629">_xlfn.LET(_xlpm.x, 'Team Kennet'!$AL$64:$AW$64, _xlpm.y, 'Team Kennet'!$AL$70:$AW$78, _xlpm.z, 'Team Kennet'!$AJ$70:$AJ$78, IF(_xlfn.XLOOKUP($C629,_xlfn.XLOOKUP(G$576,_xlpm.x,_xlpm.y,""),_xlpm.z,"Not Declared")="", "Name not recorded",  _xlfn.XLOOKUP($C629,_xlfn.XLOOKUP(G$576,_xlpm.x,_xlpm.y,""),_xlpm.z,"Not Declared")))</f>
        <v>Not Declared</v>
      </c>
      <c r="H629" s="729" t="str" cm="1">
        <f t="array" ref="H629">_xlfn.LET(_xlpm.x, 'Team Kennet'!$AL$64:$AW$64, _xlpm.y, 'Team Kennet'!$AL$70:$AW$78, _xlpm.z, 'Team Kennet'!$AJ$70:$AJ$78, IF(_xlfn.XLOOKUP($C629,_xlfn.XLOOKUP(H$576,_xlpm.x,_xlpm.y,""),_xlpm.z,"Not Declared")="", "Name not recorded",  _xlfn.XLOOKUP($C629,_xlfn.XLOOKUP(H$576,_xlpm.x,_xlpm.y,""),_xlpm.z,"Not Declared")))</f>
        <v>Not Declared</v>
      </c>
      <c r="I629" s="729" t="str" cm="1">
        <f t="array" ref="I629">_xlfn.LET(_xlpm.x, 'Team Kennet'!$AL$64:$AW$64, _xlpm.y, 'Team Kennet'!$AL$70:$AW$78, _xlpm.z, 'Team Kennet'!$AJ$70:$AJ$78, IF(_xlfn.XLOOKUP($C629,_xlfn.XLOOKUP(I$576,_xlpm.x,_xlpm.y,""),_xlpm.z,"Not Declared")="", "Name not recorded",  _xlfn.XLOOKUP($C629,_xlfn.XLOOKUP(I$576,_xlpm.x,_xlpm.y,""),_xlpm.z,"Not Declared")))</f>
        <v>Not Declared</v>
      </c>
      <c r="J629" s="729" t="str" cm="1">
        <f t="array" ref="J629">_xlfn.LET(_xlpm.x, 'Team Kennet'!$AL$64:$AW$64, _xlpm.y, 'Team Kennet'!$AL$70:$AW$78, _xlpm.z, 'Team Kennet'!$AJ$70:$AJ$78, IF(_xlfn.XLOOKUP($C629,_xlfn.XLOOKUP(J$576,_xlpm.x,_xlpm.y,""),_xlpm.z,"Not Declared")="", "Name not recorded",  _xlfn.XLOOKUP($C629,_xlfn.XLOOKUP(J$576,_xlpm.x,_xlpm.y,""),_xlpm.z,"Not Declared")))</f>
        <v>Not Declared</v>
      </c>
      <c r="K629" s="729" t="str" cm="1">
        <f t="array" ref="K629">_xlfn.LET(_xlpm.x, 'Team Kennet'!$AL$64:$AW$64, _xlpm.y, 'Team Kennet'!$AL$70:$AW$78, _xlpm.z, 'Team Kennet'!$AJ$70:$AJ$78, IF(_xlfn.XLOOKUP($C629,_xlfn.XLOOKUP(K$576,_xlpm.x,_xlpm.y,""),_xlpm.z,"Not Declared")="", "Name not recorded",  _xlfn.XLOOKUP($C629,_xlfn.XLOOKUP(K$576,_xlpm.x,_xlpm.y,""),_xlpm.z,"Not Declared")))</f>
        <v>Not Declared</v>
      </c>
      <c r="L629" s="729" t="str" cm="1">
        <f t="array" ref="L629">_xlfn.LET(_xlpm.x, 'Team Kennet'!$AL$64:$AW$64, _xlpm.y, 'Team Kennet'!$AL$70:$AW$78, _xlpm.z, 'Team Kennet'!$AJ$70:$AJ$78, IF(_xlfn.XLOOKUP($C629,_xlfn.XLOOKUP(L$576,_xlpm.x,_xlpm.y,""),_xlpm.z,"Not Declared")="", "Name not recorded",  _xlfn.XLOOKUP($C629,_xlfn.XLOOKUP(L$576,_xlpm.x,_xlpm.y,""),_xlpm.z,"Not Declared")))</f>
        <v>Not Declared</v>
      </c>
      <c r="M629" s="729" t="str" cm="1">
        <f t="array" ref="M629">_xlfn.LET(_xlpm.x, 'Team Kennet'!$AL$64:$AW$64, _xlpm.y, 'Team Kennet'!$AL$70:$AW$78, _xlpm.z, 'Team Kennet'!$AJ$70:$AJ$78, IF(_xlfn.XLOOKUP($C629,_xlfn.XLOOKUP(M$576,_xlpm.x,_xlpm.y,""),_xlpm.z,"Not Declared")="", "Name not recorded",  _xlfn.XLOOKUP($C629,_xlfn.XLOOKUP(M$576,_xlpm.x,_xlpm.y,""),_xlpm.z,"Not Declared")))</f>
        <v>Not Declared</v>
      </c>
      <c r="N629" s="729" t="str" cm="1">
        <f t="array" ref="N629">_xlfn.LET(_xlpm.x, 'Team Kennet'!$AL$64:$AW$64, _xlpm.y, 'Team Kennet'!$AL$70:$AW$78, _xlpm.z, 'Team Kennet'!$AJ$70:$AJ$78, IF(_xlfn.XLOOKUP($C629,_xlfn.XLOOKUP(N$576,_xlpm.x,_xlpm.y,""),_xlpm.z,"Not Declared")="", "Name not recorded",  _xlfn.XLOOKUP($C629,_xlfn.XLOOKUP(N$576,_xlpm.x,_xlpm.y,""),_xlpm.z,"Not Declared")))</f>
        <v>Not Declared</v>
      </c>
      <c r="O629" s="729" t="str" cm="1">
        <f t="array" ref="O629">_xlfn.LET(_xlpm.x, 'Team Kennet'!$AL$64:$AW$64, _xlpm.y, 'Team Kennet'!$AL$70:$AW$78, _xlpm.z, 'Team Kennet'!$AJ$70:$AJ$78, IF(_xlfn.XLOOKUP($C629,_xlfn.XLOOKUP(O$576,_xlpm.x,_xlpm.y,""),_xlpm.z,"Not Declared")="", "Name not recorded",  _xlfn.XLOOKUP($C629,_xlfn.XLOOKUP(O$576,_xlpm.x,_xlpm.y,""),_xlpm.z,"Not Declared")))</f>
        <v>Not Declared</v>
      </c>
      <c r="P629" s="3"/>
      <c r="Q629" s="3"/>
      <c r="R629" s="3"/>
      <c r="S629" s="3"/>
      <c r="T629" s="3"/>
      <c r="U629" s="3"/>
      <c r="V629" s="3"/>
      <c r="W629" s="3"/>
      <c r="X629" s="12"/>
      <c r="Z629" s="433"/>
      <c r="AA629" s="747" t="str" cm="1">
        <f t="array" ref="AA629">_xlfn.LET(_xlpm.a,_xlfn.XLOOKUP(1,('Number Allocation'!$C$6:$C$1483=AC629)*('Number Allocation'!$D$6:$D$1483=AD629),'Number Allocation'!$A$6:$A$1483,"..."),IF(_xlpm.a="","...",_xlpm.a))</f>
        <v>...</v>
      </c>
      <c r="AB629" s="747"/>
      <c r="AC629" s="12"/>
      <c r="AD629" s="12"/>
      <c r="AE629" s="436"/>
      <c r="AG629" s="365"/>
      <c r="AH629" s="433"/>
      <c r="AI629" s="747" t="str" cm="1">
        <f t="array" ref="AI629">_xlfn.LET(_xlpm.a,_xlfn.XLOOKUP(1,('Number Allocation'!$C$6:$C$1483=AK629)*('Number Allocation'!$D$6:$D$1483=AL629),'Number Allocation'!$A$6:$A$1483,"..."),IF(_xlpm.a="","...",_xlpm.a))</f>
        <v>...</v>
      </c>
      <c r="AJ629" s="747">
        <v>0</v>
      </c>
      <c r="AK629" s="12" t="str">
        <v>Not Declared</v>
      </c>
      <c r="AL629" s="12" t="str">
        <v>Abingdon AC</v>
      </c>
      <c r="AM629" s="436"/>
      <c r="AO629" s="365"/>
      <c r="AP629" s="433"/>
      <c r="AQ629" s="747" t="str" cm="1">
        <f t="array" ref="AQ629">_xlfn.LET(_xlpm.a,_xlfn.XLOOKUP(1,('Number Allocation'!$C$6:$C$1483=AS629)*('Number Allocation'!$D$6:$D$1483=AT629),'Number Allocation'!$A$6:$A$1483,"..."),IF(_xlpm.a="","...",_xlpm.a))</f>
        <v>...</v>
      </c>
      <c r="AR629" s="747">
        <v>0</v>
      </c>
      <c r="AS629" s="12" t="str">
        <v>Not Declared</v>
      </c>
      <c r="AT629" s="12" t="str">
        <v>Radley AC</v>
      </c>
      <c r="AU629" s="436"/>
      <c r="AW629" s="365"/>
      <c r="AX629" s="433"/>
      <c r="AY629" s="747" t="str" cm="1">
        <f t="array" ref="AY629">_xlfn.LET(_xlpm.a,_xlfn.XLOOKUP(1,('Number Allocation'!$C$6:$C$1483=BA629)*('Number Allocation'!$D$6:$D$1483=BB629),'Number Allocation'!$A$6:$A$1483,"..."),IF(_xlpm.a="","...",_xlpm.a))</f>
        <v>...</v>
      </c>
      <c r="AZ629" s="747">
        <v>0</v>
      </c>
      <c r="BA629" s="12" t="str">
        <v>Not Declared</v>
      </c>
      <c r="BB629" s="12" t="str">
        <v>Radley AC</v>
      </c>
      <c r="BC629" s="436"/>
      <c r="BE629" s="365"/>
      <c r="BF629" s="433"/>
      <c r="BG629" s="747" t="str" cm="1">
        <f t="array" ref="BG629">_xlfn.LET(_xlpm.a,_xlfn.XLOOKUP(1,('Number Allocation'!$C$6:$C$1483=BI629)*('Number Allocation'!$D$6:$D$1483=BJ629),'Number Allocation'!$A$6:$A$1483,"..."),IF(_xlpm.a="","...",_xlpm.a))</f>
        <v>...</v>
      </c>
      <c r="BH629" s="747">
        <v>0</v>
      </c>
      <c r="BI629" s="12" t="str">
        <v>Not Declared</v>
      </c>
      <c r="BJ629" s="12" t="str">
        <v>Abingdon AC</v>
      </c>
      <c r="BK629" s="436"/>
      <c r="BM629" s="365"/>
      <c r="BN629" s="433"/>
      <c r="BO629" s="747" t="str" cm="1">
        <f t="array" ref="BO629">_xlfn.LET(_xlpm.a,_xlfn.XLOOKUP(1,('Number Allocation'!$C$6:$C$1483=BQ629)*('Number Allocation'!$D$6:$D$1483=BR629),'Number Allocation'!$A$6:$A$1483,"..."),IF(_xlpm.a="","...",_xlpm.a))</f>
        <v>...</v>
      </c>
      <c r="BP629" s="747">
        <v>0</v>
      </c>
      <c r="BQ629" s="12" t="str">
        <v>Not Declared</v>
      </c>
      <c r="BR629" s="12" t="str">
        <v>Banbury Harriers AC</v>
      </c>
      <c r="BS629" s="488"/>
      <c r="BT629" s="15"/>
      <c r="BU629" s="537"/>
      <c r="BV629" s="433"/>
      <c r="BW629" s="747" t="str" cm="1">
        <f t="array" ref="BW629">_xlfn.LET(_xlpm.a,_xlfn.XLOOKUP(1,('Number Allocation'!$C$6:$C$1483=BY629)*('Number Allocation'!$D$6:$D$1483=BZ629),'Number Allocation'!$A$6:$A$1483,"..."),IF(_xlpm.a="","...",_xlpm.a))</f>
        <v>...</v>
      </c>
      <c r="BX629" s="747">
        <v>0</v>
      </c>
      <c r="BY629" s="12" t="str">
        <v>Not Declared</v>
      </c>
      <c r="BZ629" s="12" t="str">
        <v>Radley AC</v>
      </c>
      <c r="CA629" s="747"/>
      <c r="CB629" s="12"/>
      <c r="CC629" s="12"/>
      <c r="CD629" s="433"/>
      <c r="CE629" s="747" t="str" cm="1">
        <f t="array" ref="CE629">_xlfn.LET(_xlpm.a,_xlfn.XLOOKUP(1,('Number Allocation'!$C$6:$C$1483=CG629)*('Number Allocation'!$D$6:$D$1483=CH629),'Number Allocation'!$A$6:$A$1483,"..."),IF(_xlpm.a="","...",_xlpm.a))</f>
        <v>...</v>
      </c>
      <c r="CF629" s="747">
        <v>0</v>
      </c>
      <c r="CG629" s="12" t="str">
        <v>Not Declared</v>
      </c>
      <c r="CH629" s="12" t="str">
        <v>Abingdon AC</v>
      </c>
      <c r="CI629" s="747"/>
      <c r="CJ629" s="12"/>
      <c r="CK629" s="12"/>
      <c r="CL629" s="433"/>
      <c r="CM629" s="747" t="str" cm="1">
        <f t="array" ref="CM629">_xlfn.LET(_xlpm.a,_xlfn.XLOOKUP(1,('Number Allocation'!$C$6:$C$1483=CO629)*('Number Allocation'!$D$6:$D$1483=CP629),'Number Allocation'!$A$6:$A$1483,"..."),IF(_xlpm.a="","...",_xlpm.a))</f>
        <v>...</v>
      </c>
      <c r="CN629" s="747">
        <v>0</v>
      </c>
      <c r="CO629" s="12" t="str">
        <v>Not Declared</v>
      </c>
      <c r="CP629" s="12" t="str">
        <v>Team Kennet</v>
      </c>
      <c r="CQ629" s="747"/>
      <c r="CR629" s="12"/>
      <c r="CS629" s="12"/>
      <c r="CT629" s="433"/>
      <c r="CU629" s="747" t="str" cm="1">
        <f t="array" ref="CU629">_xlfn.LET(_xlpm.a,_xlfn.XLOOKUP(1,('Number Allocation'!$C$6:$C$1483=CW629)*('Number Allocation'!$D$6:$D$1483=CX629),'Number Allocation'!$A$6:$A$1483,"..."),IF(_xlpm.a="","...",_xlpm.a))</f>
        <v>...</v>
      </c>
      <c r="CV629" s="747">
        <v>0</v>
      </c>
      <c r="CW629" s="12" t="str">
        <v>Not Declared</v>
      </c>
      <c r="CX629" s="12" t="str">
        <v>Team Kennet</v>
      </c>
      <c r="CY629" s="747"/>
      <c r="CZ629" s="12"/>
      <c r="DA629" s="12"/>
      <c r="DB629" s="433"/>
      <c r="DC629" s="747" t="str" cm="1">
        <f t="array" ref="DC629">_xlfn.LET(_xlpm.a,_xlfn.XLOOKUP(1,('Number Allocation'!$C$6:$C$1483=DE629)*('Number Allocation'!$D$6:$D$1483=DF629),'Number Allocation'!$A$6:$A$1483,"..."),IF(_xlpm.a="","...",_xlpm.a))</f>
        <v>...</v>
      </c>
      <c r="DD629" s="747">
        <v>0</v>
      </c>
      <c r="DE629" s="12" t="str">
        <v>Not Declared</v>
      </c>
      <c r="DF629" s="12" t="str">
        <v>Witney Road Runners</v>
      </c>
      <c r="DG629" s="747"/>
      <c r="DH629" s="12"/>
      <c r="DI629" s="12"/>
      <c r="DJ629" s="433"/>
      <c r="DK629" s="747" t="str" cm="1">
        <f t="array" ref="DK629">_xlfn.LET(_xlpm.a,_xlfn.XLOOKUP(1,('Number Allocation'!$C$6:$C$1483=DM629)*('Number Allocation'!$D$6:$D$1483=DN629),'Number Allocation'!$A$6:$A$1483,"..."),IF(_xlpm.a="","...",_xlpm.a))</f>
        <v>...</v>
      </c>
      <c r="DL629" s="747">
        <v>0</v>
      </c>
      <c r="DM629" s="12" t="str">
        <v>Not Declared</v>
      </c>
      <c r="DN629" s="12" t="str">
        <v>Oxford City AC</v>
      </c>
      <c r="DO629" s="747"/>
      <c r="DP629" s="12"/>
      <c r="DQ629" s="12"/>
      <c r="DT629" s="89"/>
      <c r="DU629" s="89"/>
      <c r="DZ629" s="15"/>
      <c r="EA629" s="15"/>
    </row>
    <row r="630" spans="1:131" s="359" customFormat="1" ht="21" customHeight="1">
      <c r="A630" s="358"/>
      <c r="B630" s="729"/>
      <c r="C630" s="729"/>
      <c r="D630" s="729"/>
      <c r="E630" s="729"/>
      <c r="F630" s="729"/>
      <c r="G630" s="729"/>
      <c r="H630" s="729"/>
      <c r="I630" s="729"/>
      <c r="J630" s="729"/>
      <c r="K630" s="729"/>
      <c r="L630" s="729"/>
      <c r="M630" s="729"/>
      <c r="N630" s="729"/>
      <c r="O630" s="729"/>
      <c r="P630" s="3"/>
      <c r="Q630" s="3"/>
      <c r="R630" s="3"/>
      <c r="S630" s="3"/>
      <c r="T630" s="3"/>
      <c r="U630" s="3"/>
      <c r="V630" s="3"/>
      <c r="W630" s="3"/>
      <c r="X630" s="12"/>
      <c r="Z630" s="433"/>
      <c r="AA630" s="747" t="str" cm="1">
        <f t="array" ref="AA630">_xlfn.LET(_xlpm.a,_xlfn.XLOOKUP(1,('Number Allocation'!$C$6:$C$1483=AC630)*('Number Allocation'!$D$6:$D$1483=AD630),'Number Allocation'!$A$6:$A$1483,"..."),IF(_xlpm.a="","...",_xlpm.a))</f>
        <v>...</v>
      </c>
      <c r="AB630" s="747"/>
      <c r="AC630" s="12"/>
      <c r="AD630" s="12"/>
      <c r="AE630" s="436"/>
      <c r="AG630" s="365"/>
      <c r="AH630" s="433"/>
      <c r="AI630" s="747" t="str" cm="1">
        <f t="array" ref="AI630">_xlfn.LET(_xlpm.a,_xlfn.XLOOKUP(1,('Number Allocation'!$C$6:$C$1483=AK630)*('Number Allocation'!$D$6:$D$1483=AL630),'Number Allocation'!$A$6:$A$1483,"..."),IF(_xlpm.a="","...",_xlpm.a))</f>
        <v>...</v>
      </c>
      <c r="AJ630" s="747">
        <v>0</v>
      </c>
      <c r="AK630" s="12" t="str">
        <v>Not Declared</v>
      </c>
      <c r="AL630" s="12" t="str">
        <v>Team Kennet</v>
      </c>
      <c r="AM630" s="436"/>
      <c r="AO630" s="365"/>
      <c r="AP630" s="433"/>
      <c r="AQ630" s="747" t="str" cm="1">
        <f t="array" ref="AQ630">_xlfn.LET(_xlpm.a,_xlfn.XLOOKUP(1,('Number Allocation'!$C$6:$C$1483=AS630)*('Number Allocation'!$D$6:$D$1483=AT630),'Number Allocation'!$A$6:$A$1483,"..."),IF(_xlpm.a="","...",_xlpm.a))</f>
        <v>...</v>
      </c>
      <c r="AR630" s="747">
        <v>0</v>
      </c>
      <c r="AS630" s="12" t="str">
        <v>Not Declared</v>
      </c>
      <c r="AT630" s="12" t="str">
        <v>Bicester AC</v>
      </c>
      <c r="AU630" s="436"/>
      <c r="AW630" s="365"/>
      <c r="AX630" s="433"/>
      <c r="AY630" s="747" t="str" cm="1">
        <f t="array" ref="AY630">_xlfn.LET(_xlpm.a,_xlfn.XLOOKUP(1,('Number Allocation'!$C$6:$C$1483=BA630)*('Number Allocation'!$D$6:$D$1483=BB630),'Number Allocation'!$A$6:$A$1483,"..."),IF(_xlpm.a="","...",_xlpm.a))</f>
        <v>...</v>
      </c>
      <c r="AZ630" s="747">
        <v>0</v>
      </c>
      <c r="BA630" s="12" t="str">
        <v>Not Declared</v>
      </c>
      <c r="BB630" s="12" t="str">
        <v>Team Kennet</v>
      </c>
      <c r="BC630" s="436"/>
      <c r="BE630" s="365"/>
      <c r="BF630" s="433"/>
      <c r="BG630" s="747" t="str" cm="1">
        <f t="array" ref="BG630">_xlfn.LET(_xlpm.a,_xlfn.XLOOKUP(1,('Number Allocation'!$C$6:$C$1483=BI630)*('Number Allocation'!$D$6:$D$1483=BJ630),'Number Allocation'!$A$6:$A$1483,"..."),IF(_xlpm.a="","...",_xlpm.a))</f>
        <v>...</v>
      </c>
      <c r="BH630" s="747">
        <v>0</v>
      </c>
      <c r="BI630" s="12" t="str">
        <v>Not Declared</v>
      </c>
      <c r="BJ630" s="12" t="str">
        <v>Bicester AC</v>
      </c>
      <c r="BK630" s="436"/>
      <c r="BM630" s="365"/>
      <c r="BN630" s="433"/>
      <c r="BO630" s="747" t="str" cm="1">
        <f t="array" ref="BO630">_xlfn.LET(_xlpm.a,_xlfn.XLOOKUP(1,('Number Allocation'!$C$6:$C$1483=BQ630)*('Number Allocation'!$D$6:$D$1483=BR630),'Number Allocation'!$A$6:$A$1483,"..."),IF(_xlpm.a="","...",_xlpm.a))</f>
        <v>...</v>
      </c>
      <c r="BP630" s="747">
        <v>0</v>
      </c>
      <c r="BQ630" s="12" t="str">
        <v>Not Declared</v>
      </c>
      <c r="BR630" s="12" t="str">
        <v>Bicester AC</v>
      </c>
      <c r="BS630" s="488"/>
      <c r="BT630" s="15"/>
      <c r="BU630" s="537"/>
      <c r="BV630" s="433"/>
      <c r="BW630" s="747" t="str" cm="1">
        <f t="array" ref="BW630">_xlfn.LET(_xlpm.a,_xlfn.XLOOKUP(1,('Number Allocation'!$C$6:$C$1483=BY630)*('Number Allocation'!$D$6:$D$1483=BZ630),'Number Allocation'!$A$6:$A$1483,"..."),IF(_xlpm.a="","...",_xlpm.a))</f>
        <v>...</v>
      </c>
      <c r="BX630" s="747">
        <v>0</v>
      </c>
      <c r="BY630" s="12" t="str">
        <v>Not Declared</v>
      </c>
      <c r="BZ630" s="12" t="str">
        <v>White Horse Harriers</v>
      </c>
      <c r="CA630" s="747"/>
      <c r="CB630" s="3"/>
      <c r="CC630" s="3"/>
      <c r="CD630" s="433"/>
      <c r="CE630" s="747" t="str" cm="1">
        <f t="array" ref="CE630">_xlfn.LET(_xlpm.a,_xlfn.XLOOKUP(1,('Number Allocation'!$C$6:$C$1483=CG630)*('Number Allocation'!$D$6:$D$1483=CH630),'Number Allocation'!$A$6:$A$1483,"..."),IF(_xlpm.a="","...",_xlpm.a))</f>
        <v>...</v>
      </c>
      <c r="CF630" s="747">
        <v>0</v>
      </c>
      <c r="CG630" s="12" t="str">
        <v>Not Declared</v>
      </c>
      <c r="CH630" s="12" t="str">
        <v>Bicester AC</v>
      </c>
      <c r="CI630" s="747"/>
      <c r="CJ630" s="3"/>
      <c r="CK630" s="3"/>
      <c r="CL630" s="433"/>
      <c r="CM630" s="747" t="str" cm="1">
        <f t="array" ref="CM630">_xlfn.LET(_xlpm.a,_xlfn.XLOOKUP(1,('Number Allocation'!$C$6:$C$1483=CO630)*('Number Allocation'!$D$6:$D$1483=CP630),'Number Allocation'!$A$6:$A$1483,"..."),IF(_xlpm.a="","...",_xlpm.a))</f>
        <v>...</v>
      </c>
      <c r="CN630" s="747">
        <v>0</v>
      </c>
      <c r="CO630" s="12" t="str">
        <v>Not Declared</v>
      </c>
      <c r="CP630" s="12" t="str">
        <v>Banbury Harriers AC</v>
      </c>
      <c r="CQ630" s="747"/>
      <c r="CR630" s="3"/>
      <c r="CS630" s="3"/>
      <c r="CT630" s="433"/>
      <c r="CU630" s="747" t="str" cm="1">
        <f t="array" ref="CU630">_xlfn.LET(_xlpm.a,_xlfn.XLOOKUP(1,('Number Allocation'!$C$6:$C$1483=CW630)*('Number Allocation'!$D$6:$D$1483=CX630),'Number Allocation'!$A$6:$A$1483,"..."),IF(_xlpm.a="","...",_xlpm.a))</f>
        <v>...</v>
      </c>
      <c r="CV630" s="747">
        <v>0</v>
      </c>
      <c r="CW630" s="12" t="str">
        <v>Not Declared</v>
      </c>
      <c r="CX630" s="12" t="str">
        <v>Witney Road Runners</v>
      </c>
      <c r="CY630" s="747"/>
      <c r="CZ630" s="3"/>
      <c r="DA630" s="3"/>
      <c r="DB630" s="433"/>
      <c r="DC630" s="747" t="str" cm="1">
        <f t="array" ref="DC630">_xlfn.LET(_xlpm.a,_xlfn.XLOOKUP(1,('Number Allocation'!$C$6:$C$1483=DE630)*('Number Allocation'!$D$6:$D$1483=DF630),'Number Allocation'!$A$6:$A$1483,"..."),IF(_xlpm.a="","...",_xlpm.a))</f>
        <v>...</v>
      </c>
      <c r="DD630" s="747">
        <v>0</v>
      </c>
      <c r="DE630" s="12" t="str">
        <v>Not Declared</v>
      </c>
      <c r="DF630" s="12" t="str">
        <v>Radley AC</v>
      </c>
      <c r="DG630" s="747"/>
      <c r="DH630" s="3"/>
      <c r="DI630" s="3"/>
      <c r="DJ630" s="433"/>
      <c r="DK630" s="747" t="str" cm="1">
        <f t="array" ref="DK630">_xlfn.LET(_xlpm.a,_xlfn.XLOOKUP(1,('Number Allocation'!$C$6:$C$1483=DM630)*('Number Allocation'!$D$6:$D$1483=DN630),'Number Allocation'!$A$6:$A$1483,"..."),IF(_xlpm.a="","...",_xlpm.a))</f>
        <v>...</v>
      </c>
      <c r="DL630" s="747">
        <v>0</v>
      </c>
      <c r="DM630" s="12" t="str">
        <v>Not Declared</v>
      </c>
      <c r="DN630" s="12" t="str">
        <v>Witney Road Runners</v>
      </c>
      <c r="DO630" s="747"/>
      <c r="DP630" s="3"/>
      <c r="DQ630" s="3"/>
      <c r="DR630" s="88"/>
      <c r="DS630" s="88"/>
      <c r="DT630" s="88"/>
      <c r="DZ630" s="15"/>
      <c r="EA630" s="15"/>
    </row>
    <row r="631" spans="1:131" s="359" customFormat="1" ht="21" customHeight="1">
      <c r="A631" s="358" t="str">
        <f>'White Horse'!AJ$2</f>
        <v>White Horse Harriers</v>
      </c>
      <c r="B631" s="729" t="str">
        <f>'White Horse'!AV$1</f>
        <v>H</v>
      </c>
      <c r="C631" s="729" t="s">
        <v>71</v>
      </c>
      <c r="D631" s="729" t="str" cm="1">
        <f t="array" ref="D631">_xlfn.LET(_xlpm.x, 'White Horse'!$AL$64:$AW$64, _xlpm.y, 'White Horse'!$AL$70:$AW$78, _xlpm.z, 'White Horse'!$AJ$70:$AJ$78, IF(_xlfn.XLOOKUP($C631,_xlfn.XLOOKUP(D$576,_xlpm.x,_xlpm.y,""),_xlpm.z,"Not Declared")="", "Name not recorded",  _xlfn.XLOOKUP($C631,_xlfn.XLOOKUP(D$576,_xlpm.x,_xlpm.y,""),_xlpm.z,"Not Declared")))</f>
        <v>Not Declared</v>
      </c>
      <c r="E631" s="729" t="str" cm="1">
        <f t="array" ref="E631">_xlfn.LET(_xlpm.x, 'White Horse'!$AL$64:$AW$64, _xlpm.y, 'White Horse'!$AL$70:$AW$78, _xlpm.z, 'White Horse'!$AJ$70:$AJ$78, IF(_xlfn.XLOOKUP($C631,_xlfn.XLOOKUP(E$576,_xlpm.x,_xlpm.y,""),_xlpm.z,"Not Declared")="", "Name not recorded",  _xlfn.XLOOKUP($C631,_xlfn.XLOOKUP(E$576,_xlpm.x,_xlpm.y,""),_xlpm.z,"Not Declared")))</f>
        <v>Not Declared</v>
      </c>
      <c r="F631" s="732" t="str" cm="1">
        <f t="array" ref="F631">_xlfn.LET(_xlpm.x, 'White Horse'!$AL$64:$AW$64, _xlpm.y, 'White Horse'!$AL$70:$AW$78, _xlpm.z, 'White Horse'!$AJ$70:$AJ$78, IF(_xlfn.XLOOKUP($C631,_xlfn.XLOOKUP(F$576,_xlpm.x,_xlpm.y,""),_xlpm.z,"Not Declared")="", "Name not recorded",  _xlfn.XLOOKUP($C631,_xlfn.XLOOKUP(F$576,_xlpm.x,_xlpm.y,""),_xlpm.z,"Not Declared")))</f>
        <v>Not Declared</v>
      </c>
      <c r="G631" s="729" t="str" cm="1">
        <f t="array" ref="G631">_xlfn.LET(_xlpm.x, 'White Horse'!$AL$64:$AW$64, _xlpm.y, 'White Horse'!$AL$70:$AW$78, _xlpm.z, 'White Horse'!$AJ$70:$AJ$78, IF(_xlfn.XLOOKUP($C631,_xlfn.XLOOKUP(G$576,_xlpm.x,_xlpm.y,""),_xlpm.z,"Not Declared")="", "Name not recorded",  _xlfn.XLOOKUP($C631,_xlfn.XLOOKUP(G$576,_xlpm.x,_xlpm.y,""),_xlpm.z,"Not Declared")))</f>
        <v>Not Declared</v>
      </c>
      <c r="H631" s="729" t="str" cm="1">
        <f t="array" ref="H631">_xlfn.LET(_xlpm.x, 'White Horse'!$AL$64:$AW$64, _xlpm.y, 'White Horse'!$AL$70:$AW$78, _xlpm.z, 'White Horse'!$AJ$70:$AJ$78, IF(_xlfn.XLOOKUP($C631,_xlfn.XLOOKUP(H$576,_xlpm.x,_xlpm.y,""),_xlpm.z,"Not Declared")="", "Name not recorded",  _xlfn.XLOOKUP($C631,_xlfn.XLOOKUP(H$576,_xlpm.x,_xlpm.y,""),_xlpm.z,"Not Declared")))</f>
        <v>Not Declared</v>
      </c>
      <c r="I631" s="729" t="str" cm="1">
        <f t="array" ref="I631">_xlfn.LET(_xlpm.x, 'White Horse'!$AL$64:$AW$64, _xlpm.y, 'White Horse'!$AL$70:$AW$78, _xlpm.z, 'White Horse'!$AJ$70:$AJ$78, IF(_xlfn.XLOOKUP($C631,_xlfn.XLOOKUP(I$576,_xlpm.x,_xlpm.y,""),_xlpm.z,"Not Declared")="", "Name not recorded",  _xlfn.XLOOKUP($C631,_xlfn.XLOOKUP(I$576,_xlpm.x,_xlpm.y,""),_xlpm.z,"Not Declared")))</f>
        <v>Not Declared</v>
      </c>
      <c r="J631" s="729" t="str" cm="1">
        <f t="array" ref="J631">_xlfn.LET(_xlpm.x, 'White Horse'!$AL$64:$AW$64, _xlpm.y, 'White Horse'!$AL$70:$AW$78, _xlpm.z, 'White Horse'!$AJ$70:$AJ$78, IF(_xlfn.XLOOKUP($C631,_xlfn.XLOOKUP(J$576,_xlpm.x,_xlpm.y,""),_xlpm.z,"Not Declared")="", "Name not recorded",  _xlfn.XLOOKUP($C631,_xlfn.XLOOKUP(J$576,_xlpm.x,_xlpm.y,""),_xlpm.z,"Not Declared")))</f>
        <v>Not Declared</v>
      </c>
      <c r="K631" s="729" t="str" cm="1">
        <f t="array" ref="K631">_xlfn.LET(_xlpm.x, 'White Horse'!$AL$64:$AW$64, _xlpm.y, 'White Horse'!$AL$70:$AW$78, _xlpm.z, 'White Horse'!$AJ$70:$AJ$78, IF(_xlfn.XLOOKUP($C631,_xlfn.XLOOKUP(K$576,_xlpm.x,_xlpm.y,""),_xlpm.z,"Not Declared")="", "Name not recorded",  _xlfn.XLOOKUP($C631,_xlfn.XLOOKUP(K$576,_xlpm.x,_xlpm.y,""),_xlpm.z,"Not Declared")))</f>
        <v>Not Declared</v>
      </c>
      <c r="L631" s="729" t="str" cm="1">
        <f t="array" ref="L631">_xlfn.LET(_xlpm.x, 'White Horse'!$AL$64:$AW$64, _xlpm.y, 'White Horse'!$AL$70:$AW$78, _xlpm.z, 'White Horse'!$AJ$70:$AJ$78, IF(_xlfn.XLOOKUP($C631,_xlfn.XLOOKUP(L$576,_xlpm.x,_xlpm.y,""),_xlpm.z,"Not Declared")="", "Name not recorded",  _xlfn.XLOOKUP($C631,_xlfn.XLOOKUP(L$576,_xlpm.x,_xlpm.y,""),_xlpm.z,"Not Declared")))</f>
        <v>Not Declared</v>
      </c>
      <c r="M631" s="729" t="str" cm="1">
        <f t="array" ref="M631">_xlfn.LET(_xlpm.x, 'White Horse'!$AL$64:$AW$64, _xlpm.y, 'White Horse'!$AL$70:$AW$78, _xlpm.z, 'White Horse'!$AJ$70:$AJ$78, IF(_xlfn.XLOOKUP($C631,_xlfn.XLOOKUP(M$576,_xlpm.x,_xlpm.y,""),_xlpm.z,"Not Declared")="", "Name not recorded",  _xlfn.XLOOKUP($C631,_xlfn.XLOOKUP(M$576,_xlpm.x,_xlpm.y,""),_xlpm.z,"Not Declared")))</f>
        <v>Not Declared</v>
      </c>
      <c r="N631" s="729" t="str" cm="1">
        <f t="array" ref="N631">_xlfn.LET(_xlpm.x, 'White Horse'!$AL$64:$AW$64, _xlpm.y, 'White Horse'!$AL$70:$AW$78, _xlpm.z, 'White Horse'!$AJ$70:$AJ$78, IF(_xlfn.XLOOKUP($C631,_xlfn.XLOOKUP(N$576,_xlpm.x,_xlpm.y,""),_xlpm.z,"Not Declared")="", "Name not recorded",  _xlfn.XLOOKUP($C631,_xlfn.XLOOKUP(N$576,_xlpm.x,_xlpm.y,""),_xlpm.z,"Not Declared")))</f>
        <v>Not Declared</v>
      </c>
      <c r="O631" s="729" t="str" cm="1">
        <f t="array" ref="O631">_xlfn.LET(_xlpm.x, 'White Horse'!$AL$64:$AW$64, _xlpm.y, 'White Horse'!$AL$70:$AW$78, _xlpm.z, 'White Horse'!$AJ$70:$AJ$78, IF(_xlfn.XLOOKUP($C631,_xlfn.XLOOKUP(O$576,_xlpm.x,_xlpm.y,""),_xlpm.z,"Not Declared")="", "Name not recorded",  _xlfn.XLOOKUP($C631,_xlfn.XLOOKUP(O$576,_xlpm.x,_xlpm.y,""),_xlpm.z,"Not Declared")))</f>
        <v>Not Declared</v>
      </c>
      <c r="P631" s="732"/>
      <c r="Q631" s="732"/>
      <c r="R631" s="732"/>
      <c r="S631" s="732"/>
      <c r="T631" s="732"/>
      <c r="U631" s="732"/>
      <c r="V631" s="732"/>
      <c r="W631" s="732"/>
      <c r="X631" s="439" t="s">
        <v>524</v>
      </c>
      <c r="Z631" s="433"/>
      <c r="AA631" s="747" t="str" cm="1">
        <f t="array" ref="AA631">_xlfn.LET(_xlpm.a,_xlfn.XLOOKUP(1,('Number Allocation'!$C$6:$C$1483=AC631)*('Number Allocation'!$D$6:$D$1483=AD631),'Number Allocation'!$A$6:$A$1483,"..."),IF(_xlpm.a="","...",_xlpm.a))</f>
        <v>...</v>
      </c>
      <c r="AB631" s="747"/>
      <c r="AC631" s="12"/>
      <c r="AD631" s="12"/>
      <c r="AE631" s="436"/>
      <c r="AG631" s="365"/>
      <c r="AH631" s="433"/>
      <c r="AI631" s="747" t="str" cm="1">
        <f t="array" ref="AI631">_xlfn.LET(_xlpm.a,_xlfn.XLOOKUP(1,('Number Allocation'!$C$6:$C$1483=AK631)*('Number Allocation'!$D$6:$D$1483=AL631),'Number Allocation'!$A$6:$A$1483,"..."),IF(_xlpm.a="","...",_xlpm.a))</f>
        <v>...</v>
      </c>
      <c r="AJ631" s="747">
        <v>0</v>
      </c>
      <c r="AK631" s="12" t="str">
        <v>Not Declared</v>
      </c>
      <c r="AL631" s="12" t="str">
        <v>Oxford City AC</v>
      </c>
      <c r="AM631" s="436"/>
      <c r="AO631" s="365"/>
      <c r="AP631" s="433"/>
      <c r="AQ631" s="747" t="str" cm="1">
        <f t="array" ref="AQ631">_xlfn.LET(_xlpm.a,_xlfn.XLOOKUP(1,('Number Allocation'!$C$6:$C$1483=AS631)*('Number Allocation'!$D$6:$D$1483=AT631),'Number Allocation'!$A$6:$A$1483,"..."),IF(_xlpm.a="","...",_xlpm.a))</f>
        <v>...</v>
      </c>
      <c r="AR631" s="747">
        <v>0</v>
      </c>
      <c r="AS631" s="12" t="str">
        <v>Not Declared</v>
      </c>
      <c r="AT631" s="12" t="str">
        <v>Oxford City AC</v>
      </c>
      <c r="AU631" s="436"/>
      <c r="AW631" s="365"/>
      <c r="AX631" s="433"/>
      <c r="AY631" s="747" t="str" cm="1">
        <f t="array" ref="AY631">_xlfn.LET(_xlpm.a,_xlfn.XLOOKUP(1,('Number Allocation'!$C$6:$C$1483=BA631)*('Number Allocation'!$D$6:$D$1483=BB631),'Number Allocation'!$A$6:$A$1483,"..."),IF(_xlpm.a="","...",_xlpm.a))</f>
        <v>...</v>
      </c>
      <c r="AZ631" s="747">
        <v>0</v>
      </c>
      <c r="BA631" s="12" t="str">
        <v>Not Declared</v>
      </c>
      <c r="BB631" s="12" t="str">
        <v>Banbury Harriers AC</v>
      </c>
      <c r="BC631" s="436"/>
      <c r="BE631" s="365"/>
      <c r="BF631" s="433"/>
      <c r="BG631" s="747" t="str" cm="1">
        <f t="array" ref="BG631">_xlfn.LET(_xlpm.a,_xlfn.XLOOKUP(1,('Number Allocation'!$C$6:$C$1483=BI631)*('Number Allocation'!$D$6:$D$1483=BJ631),'Number Allocation'!$A$6:$A$1483,"..."),IF(_xlpm.a="","...",_xlpm.a))</f>
        <v>...</v>
      </c>
      <c r="BH631" s="747">
        <v>0</v>
      </c>
      <c r="BI631" s="12" t="str">
        <v>Not Declared</v>
      </c>
      <c r="BJ631" s="12" t="str">
        <v>Banbury Harriers AC</v>
      </c>
      <c r="BK631" s="436"/>
      <c r="BM631" s="365"/>
      <c r="BN631" s="433"/>
      <c r="BO631" s="747" t="str" cm="1">
        <f t="array" ref="BO631">_xlfn.LET(_xlpm.a,_xlfn.XLOOKUP(1,('Number Allocation'!$C$6:$C$1483=BQ631)*('Number Allocation'!$D$6:$D$1483=BR631),'Number Allocation'!$A$6:$A$1483,"..."),IF(_xlpm.a="","...",_xlpm.a))</f>
        <v>...</v>
      </c>
      <c r="BP631" s="747">
        <v>0</v>
      </c>
      <c r="BQ631" s="12" t="str">
        <v>Not Declared</v>
      </c>
      <c r="BR631" s="12" t="str">
        <v>Radley AC</v>
      </c>
      <c r="BS631" s="436"/>
      <c r="BU631" s="365"/>
      <c r="BV631" s="433"/>
      <c r="BW631" s="747" t="str" cm="1">
        <f t="array" ref="BW631">_xlfn.LET(_xlpm.a,_xlfn.XLOOKUP(1,('Number Allocation'!$C$6:$C$1483=BY631)*('Number Allocation'!$D$6:$D$1483=BZ631),'Number Allocation'!$A$6:$A$1483,"..."),IF(_xlpm.a="","...",_xlpm.a))</f>
        <v>...</v>
      </c>
      <c r="BX631" s="747">
        <v>0</v>
      </c>
      <c r="BY631" s="12" t="str">
        <v>Not Declared</v>
      </c>
      <c r="BZ631" s="12" t="str">
        <v>Abingdon AC</v>
      </c>
      <c r="CA631" s="747"/>
      <c r="CB631" s="3"/>
      <c r="CC631" s="3"/>
      <c r="CD631" s="433"/>
      <c r="CE631" s="747" t="str" cm="1">
        <f t="array" ref="CE631">_xlfn.LET(_xlpm.a,_xlfn.XLOOKUP(1,('Number Allocation'!$C$6:$C$1483=CG631)*('Number Allocation'!$D$6:$D$1483=CH631),'Number Allocation'!$A$6:$A$1483,"..."),IF(_xlpm.a="","...",_xlpm.a))</f>
        <v>...</v>
      </c>
      <c r="CF631" s="747">
        <v>0</v>
      </c>
      <c r="CG631" s="12" t="str">
        <v>Not Declared</v>
      </c>
      <c r="CH631" s="12" t="str">
        <v>Witney Road Runners</v>
      </c>
      <c r="CI631" s="747"/>
      <c r="CJ631" s="3"/>
      <c r="CK631" s="3"/>
      <c r="CL631" s="433"/>
      <c r="CM631" s="747" t="str" cm="1">
        <f t="array" ref="CM631">_xlfn.LET(_xlpm.a,_xlfn.XLOOKUP(1,('Number Allocation'!$C$6:$C$1483=CO631)*('Number Allocation'!$D$6:$D$1483=CP631),'Number Allocation'!$A$6:$A$1483,"..."),IF(_xlpm.a="","...",_xlpm.a))</f>
        <v>...</v>
      </c>
      <c r="CN631" s="747">
        <v>0</v>
      </c>
      <c r="CO631" s="12" t="str">
        <v>Not Declared</v>
      </c>
      <c r="CP631" s="12" t="str">
        <v>Oxford City AC</v>
      </c>
      <c r="CQ631" s="747"/>
      <c r="CR631" s="3"/>
      <c r="CS631" s="3"/>
      <c r="CT631" s="433"/>
      <c r="CU631" s="747" t="str" cm="1">
        <f t="array" ref="CU631">_xlfn.LET(_xlpm.a,_xlfn.XLOOKUP(1,('Number Allocation'!$C$6:$C$1483=CW631)*('Number Allocation'!$D$6:$D$1483=CX631),'Number Allocation'!$A$6:$A$1483,"..."),IF(_xlpm.a="","...",_xlpm.a))</f>
        <v>...</v>
      </c>
      <c r="CV631" s="747">
        <v>0</v>
      </c>
      <c r="CW631" s="12" t="str">
        <v>Not Declared</v>
      </c>
      <c r="CX631" s="12" t="str">
        <v>Oxford City AC</v>
      </c>
      <c r="CY631" s="747"/>
      <c r="CZ631" s="3"/>
      <c r="DA631" s="3"/>
      <c r="DB631" s="433"/>
      <c r="DC631" s="747" t="str" cm="1">
        <f t="array" ref="DC631">_xlfn.LET(_xlpm.a,_xlfn.XLOOKUP(1,('Number Allocation'!$C$6:$C$1483=DE631)*('Number Allocation'!$D$6:$D$1483=DF631),'Number Allocation'!$A$6:$A$1483,"..."),IF(_xlpm.a="","...",_xlpm.a))</f>
        <v>...</v>
      </c>
      <c r="DD631" s="747">
        <v>0</v>
      </c>
      <c r="DE631" s="12" t="str">
        <v>Not Declared</v>
      </c>
      <c r="DF631" s="12" t="str">
        <v>White Horse Harriers</v>
      </c>
      <c r="DG631" s="747"/>
      <c r="DH631" s="3"/>
      <c r="DI631" s="3"/>
      <c r="DJ631" s="433"/>
      <c r="DK631" s="747" t="str" cm="1">
        <f t="array" ref="DK631">_xlfn.LET(_xlpm.a,_xlfn.XLOOKUP(1,('Number Allocation'!$C$6:$C$1483=DM631)*('Number Allocation'!$D$6:$D$1483=DN631),'Number Allocation'!$A$6:$A$1483,"..."),IF(_xlpm.a="","...",_xlpm.a))</f>
        <v>...</v>
      </c>
      <c r="DL631" s="747">
        <v>0</v>
      </c>
      <c r="DM631" s="12" t="str">
        <v>Not Declared</v>
      </c>
      <c r="DN631" s="12" t="str">
        <v>Team Kennet</v>
      </c>
      <c r="DO631" s="747"/>
      <c r="DP631" s="3"/>
      <c r="DQ631" s="3"/>
      <c r="DR631" s="88"/>
      <c r="DS631" s="88"/>
      <c r="DT631" s="88"/>
      <c r="DZ631" s="15"/>
      <c r="EA631" s="15"/>
    </row>
    <row r="632" spans="1:131" s="359" customFormat="1" ht="21" customHeight="1">
      <c r="A632" s="358" t="str">
        <f>A631</f>
        <v>White Horse Harriers</v>
      </c>
      <c r="B632" s="729" t="str">
        <f>'White Horse'!AV$2</f>
        <v>HH</v>
      </c>
      <c r="C632" s="729" t="s">
        <v>65</v>
      </c>
      <c r="D632" s="729" t="str" cm="1">
        <f t="array" ref="D632">_xlfn.LET(_xlpm.x, 'White Horse'!$AL$64:$AW$64, _xlpm.y, 'White Horse'!$AL$70:$AW$78, _xlpm.z, 'White Horse'!$AJ$70:$AJ$78, IF(_xlfn.XLOOKUP($C632,_xlfn.XLOOKUP(D$576,_xlpm.x,_xlpm.y,""),_xlpm.z,"Not Declared")="", "Name not recorded",  _xlfn.XLOOKUP($C632,_xlfn.XLOOKUP(D$576,_xlpm.x,_xlpm.y,""),_xlpm.z,"Not Declared")))</f>
        <v>Not Declared</v>
      </c>
      <c r="E632" s="729" t="str" cm="1">
        <f t="array" ref="E632">_xlfn.LET(_xlpm.x, 'White Horse'!$AL$64:$AW$64, _xlpm.y, 'White Horse'!$AL$70:$AW$78, _xlpm.z, 'White Horse'!$AJ$70:$AJ$78, IF(_xlfn.XLOOKUP($C632,_xlfn.XLOOKUP(E$576,_xlpm.x,_xlpm.y,""),_xlpm.z,"Not Declared")="", "Name not recorded",  _xlfn.XLOOKUP($C632,_xlfn.XLOOKUP(E$576,_xlpm.x,_xlpm.y,""),_xlpm.z,"Not Declared")))</f>
        <v>Not Declared</v>
      </c>
      <c r="F632" s="732" t="str" cm="1">
        <f t="array" ref="F632">_xlfn.LET(_xlpm.x, 'White Horse'!$AL$64:$AW$64, _xlpm.y, 'White Horse'!$AL$70:$AW$78, _xlpm.z, 'White Horse'!$AJ$70:$AJ$78, IF(_xlfn.XLOOKUP($C632,_xlfn.XLOOKUP(F$576,_xlpm.x,_xlpm.y,""),_xlpm.z,"Not Declared")="", "Name not recorded",  _xlfn.XLOOKUP($C632,_xlfn.XLOOKUP(F$576,_xlpm.x,_xlpm.y,""),_xlpm.z,"Not Declared")))</f>
        <v>Not Declared</v>
      </c>
      <c r="G632" s="729" t="str" cm="1">
        <f t="array" ref="G632">_xlfn.LET(_xlpm.x, 'White Horse'!$AL$64:$AW$64, _xlpm.y, 'White Horse'!$AL$70:$AW$78, _xlpm.z, 'White Horse'!$AJ$70:$AJ$78, IF(_xlfn.XLOOKUP($C632,_xlfn.XLOOKUP(G$576,_xlpm.x,_xlpm.y,""),_xlpm.z,"Not Declared")="", "Name not recorded",  _xlfn.XLOOKUP($C632,_xlfn.XLOOKUP(G$576,_xlpm.x,_xlpm.y,""),_xlpm.z,"Not Declared")))</f>
        <v>Not Declared</v>
      </c>
      <c r="H632" s="729" t="str" cm="1">
        <f t="array" ref="H632">_xlfn.LET(_xlpm.x, 'White Horse'!$AL$64:$AW$64, _xlpm.y, 'White Horse'!$AL$70:$AW$78, _xlpm.z, 'White Horse'!$AJ$70:$AJ$78, IF(_xlfn.XLOOKUP($C632,_xlfn.XLOOKUP(H$576,_xlpm.x,_xlpm.y,""),_xlpm.z,"Not Declared")="", "Name not recorded",  _xlfn.XLOOKUP($C632,_xlfn.XLOOKUP(H$576,_xlpm.x,_xlpm.y,""),_xlpm.z,"Not Declared")))</f>
        <v>Not Declared</v>
      </c>
      <c r="I632" s="729" t="str" cm="1">
        <f t="array" ref="I632">_xlfn.LET(_xlpm.x, 'White Horse'!$AL$64:$AW$64, _xlpm.y, 'White Horse'!$AL$70:$AW$78, _xlpm.z, 'White Horse'!$AJ$70:$AJ$78, IF(_xlfn.XLOOKUP($C632,_xlfn.XLOOKUP(I$576,_xlpm.x,_xlpm.y,""),_xlpm.z,"Not Declared")="", "Name not recorded",  _xlfn.XLOOKUP($C632,_xlfn.XLOOKUP(I$576,_xlpm.x,_xlpm.y,""),_xlpm.z,"Not Declared")))</f>
        <v>Not Declared</v>
      </c>
      <c r="J632" s="729" t="str" cm="1">
        <f t="array" ref="J632">_xlfn.LET(_xlpm.x, 'White Horse'!$AL$64:$AW$64, _xlpm.y, 'White Horse'!$AL$70:$AW$78, _xlpm.z, 'White Horse'!$AJ$70:$AJ$78, IF(_xlfn.XLOOKUP($C632,_xlfn.XLOOKUP(J$576,_xlpm.x,_xlpm.y,""),_xlpm.z,"Not Declared")="", "Name not recorded",  _xlfn.XLOOKUP($C632,_xlfn.XLOOKUP(J$576,_xlpm.x,_xlpm.y,""),_xlpm.z,"Not Declared")))</f>
        <v>Not Declared</v>
      </c>
      <c r="K632" s="729" t="str" cm="1">
        <f t="array" ref="K632">_xlfn.LET(_xlpm.x, 'White Horse'!$AL$64:$AW$64, _xlpm.y, 'White Horse'!$AL$70:$AW$78, _xlpm.z, 'White Horse'!$AJ$70:$AJ$78, IF(_xlfn.XLOOKUP($C632,_xlfn.XLOOKUP(K$576,_xlpm.x,_xlpm.y,""),_xlpm.z,"Not Declared")="", "Name not recorded",  _xlfn.XLOOKUP($C632,_xlfn.XLOOKUP(K$576,_xlpm.x,_xlpm.y,""),_xlpm.z,"Not Declared")))</f>
        <v>Not Declared</v>
      </c>
      <c r="L632" s="729" t="str" cm="1">
        <f t="array" ref="L632">_xlfn.LET(_xlpm.x, 'White Horse'!$AL$64:$AW$64, _xlpm.y, 'White Horse'!$AL$70:$AW$78, _xlpm.z, 'White Horse'!$AJ$70:$AJ$78, IF(_xlfn.XLOOKUP($C632,_xlfn.XLOOKUP(L$576,_xlpm.x,_xlpm.y,""),_xlpm.z,"Not Declared")="", "Name not recorded",  _xlfn.XLOOKUP($C632,_xlfn.XLOOKUP(L$576,_xlpm.x,_xlpm.y,""),_xlpm.z,"Not Declared")))</f>
        <v>Not Declared</v>
      </c>
      <c r="M632" s="729" t="str" cm="1">
        <f t="array" ref="M632">_xlfn.LET(_xlpm.x, 'White Horse'!$AL$64:$AW$64, _xlpm.y, 'White Horse'!$AL$70:$AW$78, _xlpm.z, 'White Horse'!$AJ$70:$AJ$78, IF(_xlfn.XLOOKUP($C632,_xlfn.XLOOKUP(M$576,_xlpm.x,_xlpm.y,""),_xlpm.z,"Not Declared")="", "Name not recorded",  _xlfn.XLOOKUP($C632,_xlfn.XLOOKUP(M$576,_xlpm.x,_xlpm.y,""),_xlpm.z,"Not Declared")))</f>
        <v>Not Declared</v>
      </c>
      <c r="N632" s="729" t="str" cm="1">
        <f t="array" ref="N632">_xlfn.LET(_xlpm.x, 'White Horse'!$AL$64:$AW$64, _xlpm.y, 'White Horse'!$AL$70:$AW$78, _xlpm.z, 'White Horse'!$AJ$70:$AJ$78, IF(_xlfn.XLOOKUP($C632,_xlfn.XLOOKUP(N$576,_xlpm.x,_xlpm.y,""),_xlpm.z,"Not Declared")="", "Name not recorded",  _xlfn.XLOOKUP($C632,_xlfn.XLOOKUP(N$576,_xlpm.x,_xlpm.y,""),_xlpm.z,"Not Declared")))</f>
        <v>Not Declared</v>
      </c>
      <c r="O632" s="729" t="str" cm="1">
        <f t="array" ref="O632">_xlfn.LET(_xlpm.x, 'White Horse'!$AL$64:$AW$64, _xlpm.y, 'White Horse'!$AL$70:$AW$78, _xlpm.z, 'White Horse'!$AJ$70:$AJ$78, IF(_xlfn.XLOOKUP($C632,_xlfn.XLOOKUP(O$576,_xlpm.x,_xlpm.y,""),_xlpm.z,"Not Declared")="", "Name not recorded",  _xlfn.XLOOKUP($C632,_xlfn.XLOOKUP(O$576,_xlpm.x,_xlpm.y,""),_xlpm.z,"Not Declared")))</f>
        <v>Not Declared</v>
      </c>
      <c r="P632" s="732"/>
      <c r="Q632" s="732"/>
      <c r="R632" s="732"/>
      <c r="S632" s="732"/>
      <c r="T632" s="732"/>
      <c r="U632" s="732"/>
      <c r="V632" s="732"/>
      <c r="W632" s="732"/>
      <c r="X632" s="732"/>
      <c r="Z632" s="433"/>
      <c r="AA632" s="749" t="str" cm="1">
        <f t="array" ref="AA632">_xlfn.LET(_xlpm.a,_xlfn.XLOOKUP(1,('Number Allocation'!$C$6:$C$1483=AC632)*('Number Allocation'!$D$6:$D$1483=AD632),'Number Allocation'!$A$6:$A$1483,"..."),IF(_xlpm.a="","...",_xlpm.a))</f>
        <v>...</v>
      </c>
      <c r="AB632" s="749"/>
      <c r="AC632" s="427"/>
      <c r="AD632" s="427"/>
      <c r="AE632" s="436"/>
      <c r="AG632" s="365"/>
      <c r="AH632" s="433"/>
      <c r="AI632" s="749" t="str" cm="1">
        <f t="array" ref="AI632">_xlfn.LET(_xlpm.a,_xlfn.XLOOKUP(1,('Number Allocation'!$C$6:$C$1483=AK632)*('Number Allocation'!$D$6:$D$1483=AL632),'Number Allocation'!$A$6:$A$1483,"..."),IF(_xlpm.a="","...",_xlpm.a))</f>
        <v>...</v>
      </c>
      <c r="AJ632" s="749">
        <v>0</v>
      </c>
      <c r="AK632" s="427" t="str">
        <v>Not Declared</v>
      </c>
      <c r="AL632" s="427" t="str">
        <v>White Horse Harriers</v>
      </c>
      <c r="AM632" s="436"/>
      <c r="AO632" s="365"/>
      <c r="AP632" s="433"/>
      <c r="AQ632" s="749" t="str" cm="1">
        <f t="array" ref="AQ632">_xlfn.LET(_xlpm.a,_xlfn.XLOOKUP(1,('Number Allocation'!$C$6:$C$1483=AS632)*('Number Allocation'!$D$6:$D$1483=AT632),'Number Allocation'!$A$6:$A$1483,"..."),IF(_xlpm.a="","...",_xlpm.a))</f>
        <v>...</v>
      </c>
      <c r="AR632" s="749">
        <v>0</v>
      </c>
      <c r="AS632" s="427" t="str">
        <v>Not Declared</v>
      </c>
      <c r="AT632" s="427" t="str">
        <v>Team Kennet</v>
      </c>
      <c r="AU632" s="436"/>
      <c r="AW632" s="365"/>
      <c r="AX632" s="433"/>
      <c r="AY632" s="749" t="str" cm="1">
        <f t="array" ref="AY632">_xlfn.LET(_xlpm.a,_xlfn.XLOOKUP(1,('Number Allocation'!$C$6:$C$1483=BA632)*('Number Allocation'!$D$6:$D$1483=BB632),'Number Allocation'!$A$6:$A$1483,"..."),IF(_xlpm.a="","...",_xlpm.a))</f>
        <v>...</v>
      </c>
      <c r="AZ632" s="749">
        <v>0</v>
      </c>
      <c r="BA632" s="427" t="str">
        <v>Not Declared</v>
      </c>
      <c r="BB632" s="427" t="str">
        <v>Abingdon AC</v>
      </c>
      <c r="BC632" s="436"/>
      <c r="BE632" s="365"/>
      <c r="BF632" s="433"/>
      <c r="BG632" s="749" t="str" cm="1">
        <f t="array" ref="BG632">_xlfn.LET(_xlpm.a,_xlfn.XLOOKUP(1,('Number Allocation'!$C$6:$C$1483=BI632)*('Number Allocation'!$D$6:$D$1483=BJ632),'Number Allocation'!$A$6:$A$1483,"..."),IF(_xlpm.a="","...",_xlpm.a))</f>
        <v>...</v>
      </c>
      <c r="BH632" s="749">
        <v>0</v>
      </c>
      <c r="BI632" s="427" t="str">
        <v>Not Declared</v>
      </c>
      <c r="BJ632" s="427" t="str">
        <v>Radley AC</v>
      </c>
      <c r="BK632" s="436"/>
      <c r="BM632" s="365"/>
      <c r="BN632" s="433"/>
      <c r="BO632" s="749" t="str" cm="1">
        <f t="array" ref="BO632">_xlfn.LET(_xlpm.a,_xlfn.XLOOKUP(1,('Number Allocation'!$C$6:$C$1483=BQ632)*('Number Allocation'!$D$6:$D$1483=BR632),'Number Allocation'!$A$6:$A$1483,"..."),IF(_xlpm.a="","...",_xlpm.a))</f>
        <v>...</v>
      </c>
      <c r="BP632" s="749">
        <v>0</v>
      </c>
      <c r="BQ632" s="427" t="str">
        <v>Not Declared</v>
      </c>
      <c r="BR632" s="427" t="str">
        <v>Team Kennet</v>
      </c>
      <c r="BS632" s="436"/>
      <c r="BU632" s="365"/>
      <c r="BV632" s="433"/>
      <c r="BW632" s="749" t="str" cm="1">
        <f t="array" ref="BW632">_xlfn.LET(_xlpm.a,_xlfn.XLOOKUP(1,('Number Allocation'!$C$6:$C$1483=BY632)*('Number Allocation'!$D$6:$D$1483=BZ632),'Number Allocation'!$A$6:$A$1483,"..."),IF(_xlpm.a="","...",_xlpm.a))</f>
        <v>...</v>
      </c>
      <c r="BX632" s="749">
        <v>0</v>
      </c>
      <c r="BY632" s="427" t="str">
        <v>Not Declared</v>
      </c>
      <c r="BZ632" s="427" t="str">
        <v>Bicester AC</v>
      </c>
      <c r="CA632" s="747"/>
      <c r="CB632" s="3"/>
      <c r="CC632" s="3"/>
      <c r="CD632" s="433"/>
      <c r="CE632" s="749" t="str" cm="1">
        <f t="array" ref="CE632">_xlfn.LET(_xlpm.a,_xlfn.XLOOKUP(1,('Number Allocation'!$C$6:$C$1483=CG632)*('Number Allocation'!$D$6:$D$1483=CH632),'Number Allocation'!$A$6:$A$1483,"..."),IF(_xlpm.a="","...",_xlpm.a))</f>
        <v>...</v>
      </c>
      <c r="CF632" s="749">
        <v>0</v>
      </c>
      <c r="CG632" s="427" t="str">
        <v>Not Declared</v>
      </c>
      <c r="CH632" s="427" t="str">
        <v>White Horse Harriers</v>
      </c>
      <c r="CI632" s="747"/>
      <c r="CJ632" s="3"/>
      <c r="CK632" s="3"/>
      <c r="CL632" s="433"/>
      <c r="CM632" s="749" t="str" cm="1">
        <f t="array" ref="CM632">_xlfn.LET(_xlpm.a,_xlfn.XLOOKUP(1,('Number Allocation'!$C$6:$C$1483=CO632)*('Number Allocation'!$D$6:$D$1483=CP632),'Number Allocation'!$A$6:$A$1483,"..."),IF(_xlpm.a="","...",_xlpm.a))</f>
        <v>...</v>
      </c>
      <c r="CN632" s="749">
        <v>0</v>
      </c>
      <c r="CO632" s="427" t="str">
        <v>Not Declared</v>
      </c>
      <c r="CP632" s="427" t="str">
        <v>White Horse Harriers</v>
      </c>
      <c r="CQ632" s="747"/>
      <c r="CR632" s="3"/>
      <c r="CS632" s="3"/>
      <c r="CT632" s="433"/>
      <c r="CU632" s="749" t="str" cm="1">
        <f t="array" ref="CU632">_xlfn.LET(_xlpm.a,_xlfn.XLOOKUP(1,('Number Allocation'!$C$6:$C$1483=CW632)*('Number Allocation'!$D$6:$D$1483=CX632),'Number Allocation'!$A$6:$A$1483,"..."),IF(_xlpm.a="","...",_xlpm.a))</f>
        <v>...</v>
      </c>
      <c r="CV632" s="749">
        <v>0</v>
      </c>
      <c r="CW632" s="427" t="str">
        <v>Not Declared</v>
      </c>
      <c r="CX632" s="427" t="str">
        <v>Banbury Harriers AC</v>
      </c>
      <c r="CY632" s="747"/>
      <c r="CZ632" s="3"/>
      <c r="DA632" s="3"/>
      <c r="DB632" s="433"/>
      <c r="DC632" s="749" t="str" cm="1">
        <f t="array" ref="DC632">_xlfn.LET(_xlpm.a,_xlfn.XLOOKUP(1,('Number Allocation'!$C$6:$C$1483=DE632)*('Number Allocation'!$D$6:$D$1483=DF632),'Number Allocation'!$A$6:$A$1483,"..."),IF(_xlpm.a="","...",_xlpm.a))</f>
        <v>...</v>
      </c>
      <c r="DD632" s="749">
        <v>0</v>
      </c>
      <c r="DE632" s="427" t="str">
        <v>Not Declared</v>
      </c>
      <c r="DF632" s="427" t="str">
        <v>Banbury Harriers AC</v>
      </c>
      <c r="DG632" s="747"/>
      <c r="DH632" s="3"/>
      <c r="DI632" s="3"/>
      <c r="DJ632" s="433"/>
      <c r="DK632" s="749" t="str" cm="1">
        <f t="array" ref="DK632">_xlfn.LET(_xlpm.a,_xlfn.XLOOKUP(1,('Number Allocation'!$C$6:$C$1483=DM632)*('Number Allocation'!$D$6:$D$1483=DN632),'Number Allocation'!$A$6:$A$1483,"..."),IF(_xlpm.a="","...",_xlpm.a))</f>
        <v>...</v>
      </c>
      <c r="DL632" s="749">
        <v>0</v>
      </c>
      <c r="DM632" s="427" t="str">
        <v>Not Declared</v>
      </c>
      <c r="DN632" s="427" t="str">
        <v>Radley AC</v>
      </c>
      <c r="DO632" s="747"/>
      <c r="DP632" s="3"/>
      <c r="DQ632" s="3"/>
      <c r="DR632" s="88"/>
      <c r="DS632" s="88"/>
      <c r="DT632" s="88"/>
      <c r="DZ632" s="15"/>
      <c r="EA632" s="15"/>
    </row>
    <row r="633" spans="1:131" s="359" customFormat="1" ht="21" customHeight="1">
      <c r="A633" s="358" t="str">
        <f t="shared" ref="A633:A638" si="69">A632</f>
        <v>White Horse Harriers</v>
      </c>
      <c r="B633" s="729"/>
      <c r="C633" s="729" t="s">
        <v>517</v>
      </c>
      <c r="D633" s="729" t="str" cm="1">
        <f t="array" ref="D633">_xlfn.LET(_xlpm.x, 'White Horse'!$AL$64:$AW$64, _xlpm.y, 'White Horse'!$AL$70:$AW$78, _xlpm.z, 'White Horse'!$AJ$70:$AJ$78, IF(_xlfn.XLOOKUP($C633,_xlfn.XLOOKUP(D$576,_xlpm.x,_xlpm.y,""),_xlpm.z,"Not Declared")="", "Name not recorded",  _xlfn.XLOOKUP($C633,_xlfn.XLOOKUP(D$576,_xlpm.x,_xlpm.y,""),_xlpm.z,"Not Declared")))</f>
        <v>Not Declared</v>
      </c>
      <c r="E633" s="729" t="str" cm="1">
        <f t="array" ref="E633">_xlfn.LET(_xlpm.x, 'White Horse'!$AL$64:$AW$64, _xlpm.y, 'White Horse'!$AL$70:$AW$78, _xlpm.z, 'White Horse'!$AJ$70:$AJ$78, IF(_xlfn.XLOOKUP($C633,_xlfn.XLOOKUP(E$576,_xlpm.x,_xlpm.y,""),_xlpm.z,"Not Declared")="", "Name not recorded",  _xlfn.XLOOKUP($C633,_xlfn.XLOOKUP(E$576,_xlpm.x,_xlpm.y,""),_xlpm.z,"Not Declared")))</f>
        <v>Not Declared</v>
      </c>
      <c r="F633" s="732" t="str" cm="1">
        <f t="array" ref="F633">_xlfn.LET(_xlpm.x, 'White Horse'!$AL$64:$AW$64, _xlpm.y, 'White Horse'!$AL$70:$AW$78, _xlpm.z, 'White Horse'!$AJ$70:$AJ$78, IF(_xlfn.XLOOKUP($C633,_xlfn.XLOOKUP(F$576,_xlpm.x,_xlpm.y,""),_xlpm.z,"Not Declared")="", "Name not recorded",  _xlfn.XLOOKUP($C633,_xlfn.XLOOKUP(F$576,_xlpm.x,_xlpm.y,""),_xlpm.z,"Not Declared")))</f>
        <v>Not Declared</v>
      </c>
      <c r="G633" s="729" t="str" cm="1">
        <f t="array" ref="G633">_xlfn.LET(_xlpm.x, 'White Horse'!$AL$64:$AW$64, _xlpm.y, 'White Horse'!$AL$70:$AW$78, _xlpm.z, 'White Horse'!$AJ$70:$AJ$78, IF(_xlfn.XLOOKUP($C633,_xlfn.XLOOKUP(G$576,_xlpm.x,_xlpm.y,""),_xlpm.z,"Not Declared")="", "Name not recorded",  _xlfn.XLOOKUP($C633,_xlfn.XLOOKUP(G$576,_xlpm.x,_xlpm.y,""),_xlpm.z,"Not Declared")))</f>
        <v>Not Declared</v>
      </c>
      <c r="H633" s="729" t="str" cm="1">
        <f t="array" ref="H633">_xlfn.LET(_xlpm.x, 'White Horse'!$AL$64:$AW$64, _xlpm.y, 'White Horse'!$AL$70:$AW$78, _xlpm.z, 'White Horse'!$AJ$70:$AJ$78, IF(_xlfn.XLOOKUP($C633,_xlfn.XLOOKUP(H$576,_xlpm.x,_xlpm.y,""),_xlpm.z,"Not Declared")="", "Name not recorded",  _xlfn.XLOOKUP($C633,_xlfn.XLOOKUP(H$576,_xlpm.x,_xlpm.y,""),_xlpm.z,"Not Declared")))</f>
        <v>Not Declared</v>
      </c>
      <c r="I633" s="729" t="str" cm="1">
        <f t="array" ref="I633">_xlfn.LET(_xlpm.x, 'White Horse'!$AL$64:$AW$64, _xlpm.y, 'White Horse'!$AL$70:$AW$78, _xlpm.z, 'White Horse'!$AJ$70:$AJ$78, IF(_xlfn.XLOOKUP($C633,_xlfn.XLOOKUP(I$576,_xlpm.x,_xlpm.y,""),_xlpm.z,"Not Declared")="", "Name not recorded",  _xlfn.XLOOKUP($C633,_xlfn.XLOOKUP(I$576,_xlpm.x,_xlpm.y,""),_xlpm.z,"Not Declared")))</f>
        <v>Not Declared</v>
      </c>
      <c r="J633" s="729" t="str" cm="1">
        <f t="array" ref="J633">_xlfn.LET(_xlpm.x, 'White Horse'!$AL$64:$AW$64, _xlpm.y, 'White Horse'!$AL$70:$AW$78, _xlpm.z, 'White Horse'!$AJ$70:$AJ$78, IF(_xlfn.XLOOKUP($C633,_xlfn.XLOOKUP(J$576,_xlpm.x,_xlpm.y,""),_xlpm.z,"Not Declared")="", "Name not recorded",  _xlfn.XLOOKUP($C633,_xlfn.XLOOKUP(J$576,_xlpm.x,_xlpm.y,""),_xlpm.z,"Not Declared")))</f>
        <v>Not Declared</v>
      </c>
      <c r="K633" s="729" t="str" cm="1">
        <f t="array" ref="K633">_xlfn.LET(_xlpm.x, 'White Horse'!$AL$64:$AW$64, _xlpm.y, 'White Horse'!$AL$70:$AW$78, _xlpm.z, 'White Horse'!$AJ$70:$AJ$78, IF(_xlfn.XLOOKUP($C633,_xlfn.XLOOKUP(K$576,_xlpm.x,_xlpm.y,""),_xlpm.z,"Not Declared")="", "Name not recorded",  _xlfn.XLOOKUP($C633,_xlfn.XLOOKUP(K$576,_xlpm.x,_xlpm.y,""),_xlpm.z,"Not Declared")))</f>
        <v>Not Declared</v>
      </c>
      <c r="L633" s="729" t="str" cm="1">
        <f t="array" ref="L633">_xlfn.LET(_xlpm.x, 'White Horse'!$AL$64:$AW$64, _xlpm.y, 'White Horse'!$AL$70:$AW$78, _xlpm.z, 'White Horse'!$AJ$70:$AJ$78, IF(_xlfn.XLOOKUP($C633,_xlfn.XLOOKUP(L$576,_xlpm.x,_xlpm.y,""),_xlpm.z,"Not Declared")="", "Name not recorded",  _xlfn.XLOOKUP($C633,_xlfn.XLOOKUP(L$576,_xlpm.x,_xlpm.y,""),_xlpm.z,"Not Declared")))</f>
        <v>Not Declared</v>
      </c>
      <c r="M633" s="729" t="str" cm="1">
        <f t="array" ref="M633">_xlfn.LET(_xlpm.x, 'White Horse'!$AL$64:$AW$64, _xlpm.y, 'White Horse'!$AL$70:$AW$78, _xlpm.z, 'White Horse'!$AJ$70:$AJ$78, IF(_xlfn.XLOOKUP($C633,_xlfn.XLOOKUP(M$576,_xlpm.x,_xlpm.y,""),_xlpm.z,"Not Declared")="", "Name not recorded",  _xlfn.XLOOKUP($C633,_xlfn.XLOOKUP(M$576,_xlpm.x,_xlpm.y,""),_xlpm.z,"Not Declared")))</f>
        <v>Not Declared</v>
      </c>
      <c r="N633" s="729" t="str" cm="1">
        <f t="array" ref="N633">_xlfn.LET(_xlpm.x, 'White Horse'!$AL$64:$AW$64, _xlpm.y, 'White Horse'!$AL$70:$AW$78, _xlpm.z, 'White Horse'!$AJ$70:$AJ$78, IF(_xlfn.XLOOKUP($C633,_xlfn.XLOOKUP(N$576,_xlpm.x,_xlpm.y,""),_xlpm.z,"Not Declared")="", "Name not recorded",  _xlfn.XLOOKUP($C633,_xlfn.XLOOKUP(N$576,_xlpm.x,_xlpm.y,""),_xlpm.z,"Not Declared")))</f>
        <v>Not Declared</v>
      </c>
      <c r="O633" s="729" t="str" cm="1">
        <f t="array" ref="O633">_xlfn.LET(_xlpm.x, 'White Horse'!$AL$64:$AW$64, _xlpm.y, 'White Horse'!$AL$70:$AW$78, _xlpm.z, 'White Horse'!$AJ$70:$AJ$78, IF(_xlfn.XLOOKUP($C633,_xlfn.XLOOKUP(O$576,_xlpm.x,_xlpm.y,""),_xlpm.z,"Not Declared")="", "Name not recorded",  _xlfn.XLOOKUP($C633,_xlfn.XLOOKUP(O$576,_xlpm.x,_xlpm.y,""),_xlpm.z,"Not Declared")))</f>
        <v>Not Declared</v>
      </c>
      <c r="P633" s="79" t="s">
        <v>517</v>
      </c>
      <c r="Q633" s="729" t="s">
        <v>319</v>
      </c>
      <c r="R633" s="729" t="s">
        <v>320</v>
      </c>
      <c r="S633" s="729" t="s">
        <v>321</v>
      </c>
      <c r="T633" s="729" t="str" cm="1">
        <f t="array" ref="T633">_xlfn.LET(_xlpm.x,'White Horse'!$AL$64:$AX$64, _xlpm.y, 'White Horse'!$AL$70:$AX$78, _xlpm.z, 'White Horse'!$AJ$70:$AJ$78, IF(_xlfn.XLOOKUP(P633,_xlfn.XLOOKUP(T$576,_xlpm.x,_xlpm.y,""),_xlpm.z,"Not Declared")="", "Name not recorded",  _xlfn.XLOOKUP(P633,_xlfn.XLOOKUP(T$576,_xlpm.x,_xlpm.y,""),_xlpm.z,"Not Declared")))</f>
        <v>Not Declared</v>
      </c>
      <c r="U633" s="729" t="str" cm="1">
        <f t="array" ref="U633">_xlfn.LET(_xlpm.x,'White Horse'!$AL$64:$AX$64, _xlpm.y, 'White Horse'!$AL$70:$AX$78, _xlpm.z, 'White Horse'!$AJ$70:$AJ$78, IF(_xlfn.XLOOKUP(Q633,_xlfn.XLOOKUP(U$576,_xlpm.x,_xlpm.y,""),_xlpm.z,"Not Declared")="", "Name not recorded",  _xlfn.XLOOKUP(Q633,_xlfn.XLOOKUP(U$576,_xlpm.x,_xlpm.y,""),_xlpm.z,"Not Declared")))</f>
        <v>Not Declared</v>
      </c>
      <c r="V633" s="729" t="str" cm="1">
        <f t="array" ref="V633">_xlfn.LET(_xlpm.x,'White Horse'!$AL$64:$AX$64, _xlpm.y, 'White Horse'!$AL$70:$AX$78, _xlpm.z, 'White Horse'!$AJ$70:$AJ$78, IF(_xlfn.XLOOKUP(R633,_xlfn.XLOOKUP(V$576,_xlpm.x,_xlpm.y,""),_xlpm.z,"Not Declared")="", "Name not recorded",  _xlfn.XLOOKUP(R633,_xlfn.XLOOKUP(V$576,_xlpm.x,_xlpm.y,""),_xlpm.z,"Not Declared")))</f>
        <v>Not Declared</v>
      </c>
      <c r="W633" s="729" t="str" cm="1">
        <f t="array" ref="W633">_xlfn.LET(_xlpm.x,'White Horse'!$AL$64:$AX$64, _xlpm.y, 'White Horse'!$AL$70:$AX$78, _xlpm.z, 'White Horse'!$AJ$70:$AJ$78, IF(_xlfn.XLOOKUP(S633,_xlfn.XLOOKUP(W$576,_xlpm.x,_xlpm.y,""),_xlpm.z,"Not Declared")="", "Name not recorded",  _xlfn.XLOOKUP(S633,_xlfn.XLOOKUP(W$576,_xlpm.x,_xlpm.y,""),_xlpm.z,"Not Declared")))</f>
        <v>Not Declared</v>
      </c>
      <c r="X633" s="358" t="str">
        <f>_xlfn.TEXTJOIN(", ",,T633:W633)</f>
        <v>Not Declared, Not Declared, Not Declared, Not Declared</v>
      </c>
      <c r="Z633" s="3" t="s">
        <v>323</v>
      </c>
      <c r="AA633" s="744" t="str" cm="1">
        <f t="array" ref="AA633">_xlfn.LET(_xlpm.a,_xlfn.XLOOKUP(1,('Number Allocation'!$C$6:$C$1483=AC633)*('Number Allocation'!$D$6:$D$1483=AD633),'Number Allocation'!$A$6:$A$1483,"..."),IF(_xlpm.a="","...",_xlpm.a))</f>
        <v>...</v>
      </c>
      <c r="AB633" s="432" t="e" cm="1">
        <f t="array" ref="AB633">_xlfn.LET(_xlpm.eventsort, _xlfn.XLOOKUP(AB$576,$D$743:$P$743,$D$745:$P$752), _xlpm.eventdata, _xlfn.XLOOKUP(AB$576,$D$576:$O$576,$D$577:$O$647), _xlpm.agedata, $A$577:$C$647, _xlfn.SORTBY(_xlfn._xlws.FILTER(_xlfn.CHOOSECOLS(_xlfn.HSTACK(_xlpm.agedata,_xlpm.eventdata),2,4,1),(_xlfn.CHOOSECOLS(_xlpm.agedata,3)=Z633),""),_xlpm.eventsort))</f>
        <v>#N/A</v>
      </c>
      <c r="AC633" s="422"/>
      <c r="AD633" s="422"/>
      <c r="AE633" s="436"/>
      <c r="AG633" s="365"/>
      <c r="AH633" s="3" t="s">
        <v>323</v>
      </c>
      <c r="AI633" s="744" t="str" cm="1">
        <f t="array" ref="AI633">_xlfn.LET(_xlpm.a,_xlfn.XLOOKUP(1,('Number Allocation'!$C$6:$C$1483=AK633)*('Number Allocation'!$D$6:$D$1483=AL633),'Number Allocation'!$A$6:$A$1483,"..."),IF(_xlpm.a="","...",_xlpm.a))</f>
        <v>...</v>
      </c>
      <c r="AJ633" s="432" cm="1">
        <f t="array" ref="AJ633:AL640">_xlfn.LET(_xlpm.eventsort, _xlfn.XLOOKUP(AJ$576,$D$743:$P$743,$D$745:$P$752), _xlpm.eventdata, _xlfn.XLOOKUP(AJ$576,$D$576:$O$576,$D$577:$O$647), _xlpm.agedata, $A$577:$C$647, _xlfn.SORTBY(_xlfn._xlws.FILTER(_xlfn.CHOOSECOLS(_xlfn.HSTACK(_xlpm.agedata,_xlpm.eventdata),2,4,1),(_xlfn.CHOOSECOLS(_xlpm.agedata,3)=AH633),""),_xlpm.eventsort))</f>
        <v>0</v>
      </c>
      <c r="AK633" s="422" t="str">
        <v>Not Declared</v>
      </c>
      <c r="AL633" s="422" t="str">
        <v>Witney Road Runners</v>
      </c>
      <c r="AM633" s="436"/>
      <c r="AO633" s="365"/>
      <c r="AP633" s="3" t="s">
        <v>323</v>
      </c>
      <c r="AQ633" s="744" t="str" cm="1">
        <f t="array" ref="AQ633">_xlfn.LET(_xlpm.a,_xlfn.XLOOKUP(1,('Number Allocation'!$C$6:$C$1483=AS633)*('Number Allocation'!$D$6:$D$1483=AT633),'Number Allocation'!$A$6:$A$1483,"..."),IF(_xlpm.a="","...",_xlpm.a))</f>
        <v>...</v>
      </c>
      <c r="AR633" s="432" cm="1">
        <f t="array" ref="AR633:AT640">_xlfn.LET(_xlpm.eventsort, _xlfn.XLOOKUP(AR$576,$D$743:$P$743,$D$745:$P$752), _xlpm.eventdata, _xlfn.XLOOKUP(AR$576,$D$576:$O$576,$D$577:$O$647), _xlpm.agedata, $A$577:$C$647, _xlfn.SORTBY(_xlfn._xlws.FILTER(_xlfn.CHOOSECOLS(_xlfn.HSTACK(_xlpm.agedata,_xlpm.eventdata),2,4,1),(_xlfn.CHOOSECOLS(_xlpm.agedata,3)=AP633),""),_xlpm.eventsort))</f>
        <v>0</v>
      </c>
      <c r="AS633" s="422" t="str">
        <v>Not Declared</v>
      </c>
      <c r="AT633" s="422" t="str">
        <v>White Horse Harriers</v>
      </c>
      <c r="AU633" s="436"/>
      <c r="AW633" s="365"/>
      <c r="AX633" s="3" t="s">
        <v>323</v>
      </c>
      <c r="AY633" s="744" t="str" cm="1">
        <f t="array" ref="AY633">_xlfn.LET(_xlpm.a,_xlfn.XLOOKUP(1,('Number Allocation'!$C$6:$C$1483=BA633)*('Number Allocation'!$D$6:$D$1483=BB633),'Number Allocation'!$A$6:$A$1483,"..."),IF(_xlpm.a="","...",_xlpm.a))</f>
        <v>...</v>
      </c>
      <c r="AZ633" s="432" cm="1">
        <f t="array" ref="AZ633:BB640">_xlfn.LET(_xlpm.eventsort, _xlfn.XLOOKUP(AZ$576,$D$743:$P$743,$D$745:$P$752), _xlpm.eventdata, _xlfn.XLOOKUP(AZ$576,$D$576:$O$576,$D$577:$O$647), _xlpm.agedata, $A$577:$C$647, _xlfn.SORTBY(_xlfn._xlws.FILTER(_xlfn.CHOOSECOLS(_xlfn.HSTACK(_xlpm.agedata,_xlpm.eventdata),2,4,1),(_xlfn.CHOOSECOLS(_xlpm.agedata,3)=AX633),""),_xlpm.eventsort))</f>
        <v>0</v>
      </c>
      <c r="BA633" s="422" t="str">
        <v>Not Declared</v>
      </c>
      <c r="BB633" s="422" t="str">
        <v>Bicester AC</v>
      </c>
      <c r="BC633" s="436"/>
      <c r="BE633" s="365"/>
      <c r="BF633" s="3" t="s">
        <v>323</v>
      </c>
      <c r="BG633" s="744" t="str" cm="1">
        <f t="array" ref="BG633">_xlfn.LET(_xlpm.a,_xlfn.XLOOKUP(1,('Number Allocation'!$C$6:$C$1483=BI633)*('Number Allocation'!$D$6:$D$1483=BJ633),'Number Allocation'!$A$6:$A$1483,"..."),IF(_xlpm.a="","...",_xlpm.a))</f>
        <v>...</v>
      </c>
      <c r="BH633" s="432" cm="1">
        <f t="array" ref="BH633:BJ640">_xlfn.LET(_xlpm.eventsort, _xlfn.XLOOKUP(BH$576,$D$743:$P$743,$D$745:$P$752), _xlpm.eventdata, _xlfn.XLOOKUP(BH$576,$D$576:$O$576,$D$577:$O$647), _xlpm.agedata, $A$577:$C$647, _xlfn.SORTBY(_xlfn._xlws.FILTER(_xlfn.CHOOSECOLS(_xlfn.HSTACK(_xlpm.agedata,_xlpm.eventdata),2,4,1),(_xlfn.CHOOSECOLS(_xlpm.agedata,3)=BF633),""),_xlpm.eventsort))</f>
        <v>0</v>
      </c>
      <c r="BI633" s="422" t="str">
        <v>Not Declared</v>
      </c>
      <c r="BJ633" s="422" t="str">
        <v>White Horse Harriers</v>
      </c>
      <c r="BK633" s="436"/>
      <c r="BM633" s="365"/>
      <c r="BN633" s="3" t="s">
        <v>323</v>
      </c>
      <c r="BO633" s="744" t="str" cm="1">
        <f t="array" ref="BO633">_xlfn.LET(_xlpm.a,_xlfn.XLOOKUP(1,('Number Allocation'!$C$6:$C$1483=BQ633)*('Number Allocation'!$D$6:$D$1483=BR633),'Number Allocation'!$A$6:$A$1483,"..."),IF(_xlpm.a="","...",_xlpm.a))</f>
        <v>...</v>
      </c>
      <c r="BP633" s="432" cm="1">
        <f t="array" ref="BP633:BR640">_xlfn.LET(_xlpm.eventsort, _xlfn.XLOOKUP(BP$576,$D$743:$P$743,$D$745:$P$752), _xlpm.eventdata, _xlfn.XLOOKUP(BP$576,$D$576:$O$576,$D$577:$O$647), _xlpm.agedata, $A$577:$C$647, _xlfn.SORTBY(_xlfn._xlws.FILTER(_xlfn.CHOOSECOLS(_xlfn.HSTACK(_xlpm.agedata,_xlpm.eventdata),2,4,1),(_xlfn.CHOOSECOLS(_xlpm.agedata,3)=BN633),""),_xlpm.eventsort))</f>
        <v>0</v>
      </c>
      <c r="BQ633" s="422" t="str">
        <v>Not Declared</v>
      </c>
      <c r="BR633" s="422" t="str">
        <v>White Horse Harriers</v>
      </c>
      <c r="BS633" s="436"/>
      <c r="BU633" s="365"/>
      <c r="BV633" s="3" t="s">
        <v>323</v>
      </c>
      <c r="BW633" s="744" t="str" cm="1">
        <f t="array" ref="BW633">_xlfn.LET(_xlpm.a,_xlfn.XLOOKUP(1,('Number Allocation'!$C$6:$C$1483=BY633)*('Number Allocation'!$D$6:$D$1483=BZ633),'Number Allocation'!$A$6:$A$1483,"..."),IF(_xlpm.a="","...",_xlpm.a))</f>
        <v>...</v>
      </c>
      <c r="BX633" s="432" cm="1">
        <f t="array" ref="BX633:BZ640">_xlfn.LET(_xlpm.eventsort, _xlfn.XLOOKUP(BX$576,$D$743:$P$743,$D$745:$P$752), _xlpm.eventdata, _xlfn.XLOOKUP(BX$576,$D$576:$O$576,$D$577:$O$647), _xlpm.agedata, $A$577:$C$647, _xlfn.SORTBY(_xlfn._xlws.FILTER(_xlfn.CHOOSECOLS(_xlfn.HSTACK(_xlpm.agedata,_xlpm.eventdata),2,4,1),(_xlfn.CHOOSECOLS(_xlpm.agedata,3)=BV633),""),_xlpm.eventsort))</f>
        <v>0</v>
      </c>
      <c r="BY633" s="422" t="str">
        <v>Not Declared</v>
      </c>
      <c r="BZ633" s="422" t="str">
        <v>Witney Road Runners</v>
      </c>
      <c r="CA633" s="747"/>
      <c r="CB633" s="3"/>
      <c r="CC633" s="3"/>
      <c r="CD633" s="3" t="s">
        <v>323</v>
      </c>
      <c r="CE633" s="744" t="str" cm="1">
        <f t="array" ref="CE633">_xlfn.LET(_xlpm.a,_xlfn.XLOOKUP(1,('Number Allocation'!$C$6:$C$1483=CG633)*('Number Allocation'!$D$6:$D$1483=CH633),'Number Allocation'!$A$6:$A$1483,"..."),IF(_xlpm.a="","...",_xlpm.a))</f>
        <v>...</v>
      </c>
      <c r="CF633" s="432" cm="1">
        <f t="array" ref="CF633:CH640">_xlfn.LET(_xlpm.eventsort, _xlfn.XLOOKUP(CF$576,$D$743:$P$743,$D$745:$P$752), _xlpm.eventdata, _xlfn.XLOOKUP(CF$576,$D$576:$O$576,$D$577:$O$647), _xlpm.agedata, $A$577:$C$647, _xlfn.SORTBY(_xlfn._xlws.FILTER(_xlfn.CHOOSECOLS(_xlfn.HSTACK(_xlpm.agedata,_xlpm.eventdata),2,4,1),(_xlfn.CHOOSECOLS(_xlpm.agedata,3)=CD633),""),_xlpm.eventsort))</f>
        <v>0</v>
      </c>
      <c r="CG633" s="422" t="str">
        <v>Not Declared</v>
      </c>
      <c r="CH633" s="422" t="str">
        <v>Team Kennet</v>
      </c>
      <c r="CI633" s="747"/>
      <c r="CJ633" s="3"/>
      <c r="CK633" s="3"/>
      <c r="CL633" s="3" t="s">
        <v>323</v>
      </c>
      <c r="CM633" s="744" t="str" cm="1">
        <f t="array" ref="CM633">_xlfn.LET(_xlpm.a,_xlfn.XLOOKUP(1,('Number Allocation'!$C$6:$C$1483=CO633)*('Number Allocation'!$D$6:$D$1483=CP633),'Number Allocation'!$A$6:$A$1483,"..."),IF(_xlpm.a="","...",_xlpm.a))</f>
        <v>...</v>
      </c>
      <c r="CN633" s="432" cm="1">
        <f t="array" ref="CN633:CP640">_xlfn.LET(_xlpm.eventsort, _xlfn.XLOOKUP(CN$576,$D$743:$P$743,$D$745:$P$752), _xlpm.eventdata, _xlfn.XLOOKUP(CN$576,$D$576:$O$576,$D$577:$O$647), _xlpm.agedata, $A$577:$C$647, _xlfn.SORTBY(_xlfn._xlws.FILTER(_xlfn.CHOOSECOLS(_xlfn.HSTACK(_xlpm.agedata,_xlpm.eventdata),2,4,1),(_xlfn.CHOOSECOLS(_xlpm.agedata,3)=CL633),""),_xlpm.eventsort))</f>
        <v>0</v>
      </c>
      <c r="CO633" s="422" t="str">
        <v>Not Declared</v>
      </c>
      <c r="CP633" s="422" t="str">
        <v>Radley AC</v>
      </c>
      <c r="CQ633" s="747"/>
      <c r="CR633" s="3"/>
      <c r="CS633" s="3"/>
      <c r="CT633" s="3" t="s">
        <v>323</v>
      </c>
      <c r="CU633" s="744" t="str" cm="1">
        <f t="array" ref="CU633">_xlfn.LET(_xlpm.a,_xlfn.XLOOKUP(1,('Number Allocation'!$C$6:$C$1483=CW633)*('Number Allocation'!$D$6:$D$1483=CX633),'Number Allocation'!$A$6:$A$1483,"..."),IF(_xlpm.a="","...",_xlpm.a))</f>
        <v>...</v>
      </c>
      <c r="CV633" s="432" cm="1">
        <f t="array" ref="CV633:CX640">_xlfn.LET(_xlpm.eventsort, _xlfn.XLOOKUP(CV$576,$D$743:$P$743,$D$745:$P$752), _xlpm.eventdata, _xlfn.XLOOKUP(CV$576,$D$576:$O$576,$D$577:$O$647), _xlpm.agedata, $A$577:$C$647, _xlfn.SORTBY(_xlfn._xlws.FILTER(_xlfn.CHOOSECOLS(_xlfn.HSTACK(_xlpm.agedata,_xlpm.eventdata),2,4,1),(_xlfn.CHOOSECOLS(_xlpm.agedata,3)=CT633),""),_xlpm.eventsort))</f>
        <v>0</v>
      </c>
      <c r="CW633" s="422" t="str">
        <v>Not Declared</v>
      </c>
      <c r="CX633" s="422" t="str">
        <v>White Horse Harriers</v>
      </c>
      <c r="CY633" s="747"/>
      <c r="CZ633" s="3"/>
      <c r="DA633" s="3"/>
      <c r="DB633" s="3" t="s">
        <v>323</v>
      </c>
      <c r="DC633" s="744" t="str" cm="1">
        <f t="array" ref="DC633">_xlfn.LET(_xlpm.a,_xlfn.XLOOKUP(1,('Number Allocation'!$C$6:$C$1483=DE633)*('Number Allocation'!$D$6:$D$1483=DF633),'Number Allocation'!$A$6:$A$1483,"..."),IF(_xlpm.a="","...",_xlpm.a))</f>
        <v>...</v>
      </c>
      <c r="DD633" s="432" cm="1">
        <f t="array" ref="DD633:DF640">_xlfn.LET(_xlpm.eventsort, _xlfn.XLOOKUP(DD$576,$D$743:$P$743,$D$745:$P$752), _xlpm.eventdata, _xlfn.XLOOKUP(DD$576,$D$576:$O$576,$D$577:$O$647), _xlpm.agedata, $A$577:$C$647, _xlfn.SORTBY(_xlfn._xlws.FILTER(_xlfn.CHOOSECOLS(_xlfn.HSTACK(_xlpm.agedata,_xlpm.eventdata),2,4,1),(_xlfn.CHOOSECOLS(_xlpm.agedata,3)=DB633),""),_xlpm.eventsort))</f>
        <v>0</v>
      </c>
      <c r="DE633" s="422" t="str">
        <v>Not Declared</v>
      </c>
      <c r="DF633" s="422" t="str">
        <v>Abingdon AC</v>
      </c>
      <c r="DG633" s="747"/>
      <c r="DH633" s="3"/>
      <c r="DI633" s="3"/>
      <c r="DJ633" s="3" t="s">
        <v>323</v>
      </c>
      <c r="DK633" s="744" t="str" cm="1">
        <f t="array" ref="DK633">_xlfn.LET(_xlpm.a,_xlfn.XLOOKUP(1,('Number Allocation'!$C$6:$C$1483=DM633)*('Number Allocation'!$D$6:$D$1483=DN633),'Number Allocation'!$A$6:$A$1483,"..."),IF(_xlpm.a="","...",_xlpm.a))</f>
        <v>...</v>
      </c>
      <c r="DL633" s="432" cm="1">
        <f t="array" ref="DL633:DN640">_xlfn.LET(_xlpm.eventsort, _xlfn.XLOOKUP(DL$576,$D$743:$P$743,$D$745:$P$752), _xlpm.eventdata, _xlfn.XLOOKUP(DL$576,$D$576:$O$576,$D$577:$O$647), _xlpm.agedata, $A$577:$C$647, _xlfn.SORTBY(_xlfn._xlws.FILTER(_xlfn.CHOOSECOLS(_xlfn.HSTACK(_xlpm.agedata,_xlpm.eventdata),2,4,1),(_xlfn.CHOOSECOLS(_xlpm.agedata,3)=DJ633),""),_xlpm.eventsort))</f>
        <v>0</v>
      </c>
      <c r="DM633" s="422" t="str">
        <v>Not Declared</v>
      </c>
      <c r="DN633" s="422" t="str">
        <v>Bicester AC</v>
      </c>
      <c r="DO633" s="747"/>
      <c r="DP633" s="3"/>
      <c r="DQ633" s="3"/>
      <c r="DR633" s="88"/>
      <c r="DS633" s="88"/>
      <c r="DT633" s="88"/>
      <c r="DZ633" s="15"/>
      <c r="EA633" s="15"/>
    </row>
    <row r="634" spans="1:131" s="359" customFormat="1" ht="21" customHeight="1">
      <c r="A634" s="358" t="str">
        <f t="shared" si="69"/>
        <v>White Horse Harriers</v>
      </c>
      <c r="B634" s="729"/>
      <c r="C634" s="729" t="s">
        <v>319</v>
      </c>
      <c r="D634" s="729" t="str" cm="1">
        <f t="array" ref="D634">_xlfn.LET(_xlpm.x, 'White Horse'!$AL$64:$AW$64, _xlpm.y, 'White Horse'!$AL$70:$AW$78, _xlpm.z, 'White Horse'!$AJ$70:$AJ$78, IF(_xlfn.XLOOKUP($C634,_xlfn.XLOOKUP(D$576,_xlpm.x,_xlpm.y,""),_xlpm.z,"Not Declared")="", "Name not recorded",  _xlfn.XLOOKUP($C634,_xlfn.XLOOKUP(D$576,_xlpm.x,_xlpm.y,""),_xlpm.z,"Not Declared")))</f>
        <v>Not Declared</v>
      </c>
      <c r="E634" s="729" t="str" cm="1">
        <f t="array" ref="E634">_xlfn.LET(_xlpm.x, 'White Horse'!$AL$64:$AW$64, _xlpm.y, 'White Horse'!$AL$70:$AW$78, _xlpm.z, 'White Horse'!$AJ$70:$AJ$78, IF(_xlfn.XLOOKUP($C634,_xlfn.XLOOKUP(E$576,_xlpm.x,_xlpm.y,""),_xlpm.z,"Not Declared")="", "Name not recorded",  _xlfn.XLOOKUP($C634,_xlfn.XLOOKUP(E$576,_xlpm.x,_xlpm.y,""),_xlpm.z,"Not Declared")))</f>
        <v>Not Declared</v>
      </c>
      <c r="F634" s="732" t="str" cm="1">
        <f t="array" ref="F634">_xlfn.LET(_xlpm.x, 'White Horse'!$AL$64:$AW$64, _xlpm.y, 'White Horse'!$AL$70:$AW$78, _xlpm.z, 'White Horse'!$AJ$70:$AJ$78, IF(_xlfn.XLOOKUP($C634,_xlfn.XLOOKUP(F$576,_xlpm.x,_xlpm.y,""),_xlpm.z,"Not Declared")="", "Name not recorded",  _xlfn.XLOOKUP($C634,_xlfn.XLOOKUP(F$576,_xlpm.x,_xlpm.y,""),_xlpm.z,"Not Declared")))</f>
        <v>Not Declared</v>
      </c>
      <c r="G634" s="729" t="str" cm="1">
        <f t="array" ref="G634">_xlfn.LET(_xlpm.x, 'White Horse'!$AL$64:$AW$64, _xlpm.y, 'White Horse'!$AL$70:$AW$78, _xlpm.z, 'White Horse'!$AJ$70:$AJ$78, IF(_xlfn.XLOOKUP($C634,_xlfn.XLOOKUP(G$576,_xlpm.x,_xlpm.y,""),_xlpm.z,"Not Declared")="", "Name not recorded",  _xlfn.XLOOKUP($C634,_xlfn.XLOOKUP(G$576,_xlpm.x,_xlpm.y,""),_xlpm.z,"Not Declared")))</f>
        <v>Not Declared</v>
      </c>
      <c r="H634" s="729" t="str" cm="1">
        <f t="array" ref="H634">_xlfn.LET(_xlpm.x, 'White Horse'!$AL$64:$AW$64, _xlpm.y, 'White Horse'!$AL$70:$AW$78, _xlpm.z, 'White Horse'!$AJ$70:$AJ$78, IF(_xlfn.XLOOKUP($C634,_xlfn.XLOOKUP(H$576,_xlpm.x,_xlpm.y,""),_xlpm.z,"Not Declared")="", "Name not recorded",  _xlfn.XLOOKUP($C634,_xlfn.XLOOKUP(H$576,_xlpm.x,_xlpm.y,""),_xlpm.z,"Not Declared")))</f>
        <v>Not Declared</v>
      </c>
      <c r="I634" s="729" t="str" cm="1">
        <f t="array" ref="I634">_xlfn.LET(_xlpm.x, 'White Horse'!$AL$64:$AW$64, _xlpm.y, 'White Horse'!$AL$70:$AW$78, _xlpm.z, 'White Horse'!$AJ$70:$AJ$78, IF(_xlfn.XLOOKUP($C634,_xlfn.XLOOKUP(I$576,_xlpm.x,_xlpm.y,""),_xlpm.z,"Not Declared")="", "Name not recorded",  _xlfn.XLOOKUP($C634,_xlfn.XLOOKUP(I$576,_xlpm.x,_xlpm.y,""),_xlpm.z,"Not Declared")))</f>
        <v>Not Declared</v>
      </c>
      <c r="J634" s="729" t="str" cm="1">
        <f t="array" ref="J634">_xlfn.LET(_xlpm.x, 'White Horse'!$AL$64:$AW$64, _xlpm.y, 'White Horse'!$AL$70:$AW$78, _xlpm.z, 'White Horse'!$AJ$70:$AJ$78, IF(_xlfn.XLOOKUP($C634,_xlfn.XLOOKUP(J$576,_xlpm.x,_xlpm.y,""),_xlpm.z,"Not Declared")="", "Name not recorded",  _xlfn.XLOOKUP($C634,_xlfn.XLOOKUP(J$576,_xlpm.x,_xlpm.y,""),_xlpm.z,"Not Declared")))</f>
        <v>Not Declared</v>
      </c>
      <c r="K634" s="729" t="str" cm="1">
        <f t="array" ref="K634">_xlfn.LET(_xlpm.x, 'White Horse'!$AL$64:$AW$64, _xlpm.y, 'White Horse'!$AL$70:$AW$78, _xlpm.z, 'White Horse'!$AJ$70:$AJ$78, IF(_xlfn.XLOOKUP($C634,_xlfn.XLOOKUP(K$576,_xlpm.x,_xlpm.y,""),_xlpm.z,"Not Declared")="", "Name not recorded",  _xlfn.XLOOKUP($C634,_xlfn.XLOOKUP(K$576,_xlpm.x,_xlpm.y,""),_xlpm.z,"Not Declared")))</f>
        <v>Not Declared</v>
      </c>
      <c r="L634" s="729" t="str" cm="1">
        <f t="array" ref="L634">_xlfn.LET(_xlpm.x, 'White Horse'!$AL$64:$AW$64, _xlpm.y, 'White Horse'!$AL$70:$AW$78, _xlpm.z, 'White Horse'!$AJ$70:$AJ$78, IF(_xlfn.XLOOKUP($C634,_xlfn.XLOOKUP(L$576,_xlpm.x,_xlpm.y,""),_xlpm.z,"Not Declared")="", "Name not recorded",  _xlfn.XLOOKUP($C634,_xlfn.XLOOKUP(L$576,_xlpm.x,_xlpm.y,""),_xlpm.z,"Not Declared")))</f>
        <v>Not Declared</v>
      </c>
      <c r="M634" s="729" t="str" cm="1">
        <f t="array" ref="M634">_xlfn.LET(_xlpm.x, 'White Horse'!$AL$64:$AW$64, _xlpm.y, 'White Horse'!$AL$70:$AW$78, _xlpm.z, 'White Horse'!$AJ$70:$AJ$78, IF(_xlfn.XLOOKUP($C634,_xlfn.XLOOKUP(M$576,_xlpm.x,_xlpm.y,""),_xlpm.z,"Not Declared")="", "Name not recorded",  _xlfn.XLOOKUP($C634,_xlfn.XLOOKUP(M$576,_xlpm.x,_xlpm.y,""),_xlpm.z,"Not Declared")))</f>
        <v>Not Declared</v>
      </c>
      <c r="N634" s="729" t="str" cm="1">
        <f t="array" ref="N634">_xlfn.LET(_xlpm.x, 'White Horse'!$AL$64:$AW$64, _xlpm.y, 'White Horse'!$AL$70:$AW$78, _xlpm.z, 'White Horse'!$AJ$70:$AJ$78, IF(_xlfn.XLOOKUP($C634,_xlfn.XLOOKUP(N$576,_xlpm.x,_xlpm.y,""),_xlpm.z,"Not Declared")="", "Name not recorded",  _xlfn.XLOOKUP($C634,_xlfn.XLOOKUP(N$576,_xlpm.x,_xlpm.y,""),_xlpm.z,"Not Declared")))</f>
        <v>Not Declared</v>
      </c>
      <c r="O634" s="729" t="str" cm="1">
        <f t="array" ref="O634">_xlfn.LET(_xlpm.x, 'White Horse'!$AL$64:$AW$64, _xlpm.y, 'White Horse'!$AL$70:$AW$78, _xlpm.z, 'White Horse'!$AJ$70:$AJ$78, IF(_xlfn.XLOOKUP($C634,_xlfn.XLOOKUP(O$576,_xlpm.x,_xlpm.y,""),_xlpm.z,"Not Declared")="", "Name not recorded",  _xlfn.XLOOKUP($C634,_xlfn.XLOOKUP(O$576,_xlpm.x,_xlpm.y,""),_xlpm.z,"Not Declared")))</f>
        <v>Not Declared</v>
      </c>
      <c r="P634" s="3"/>
      <c r="Q634" s="3"/>
      <c r="R634" s="3"/>
      <c r="S634" s="3"/>
      <c r="T634" s="3"/>
      <c r="U634" s="3"/>
      <c r="V634" s="3"/>
      <c r="W634" s="3"/>
      <c r="X634" s="12"/>
      <c r="Z634" s="433"/>
      <c r="AA634" s="747" t="str" cm="1">
        <f t="array" ref="AA634">_xlfn.LET(_xlpm.a,_xlfn.XLOOKUP(1,('Number Allocation'!$C$6:$C$1483=AC634)*('Number Allocation'!$D$6:$D$1483=AD634),'Number Allocation'!$A$6:$A$1483,"..."),IF(_xlpm.a="","...",_xlpm.a))</f>
        <v>...</v>
      </c>
      <c r="AB634" s="747"/>
      <c r="AC634" s="12"/>
      <c r="AD634" s="12"/>
      <c r="AE634" s="436"/>
      <c r="AG634" s="365"/>
      <c r="AH634" s="433"/>
      <c r="AI634" s="747" t="str" cm="1">
        <f t="array" ref="AI634">_xlfn.LET(_xlpm.a,_xlfn.XLOOKUP(1,('Number Allocation'!$C$6:$C$1483=AK634)*('Number Allocation'!$D$6:$D$1483=AL634),'Number Allocation'!$A$6:$A$1483,"..."),IF(_xlpm.a="","...",_xlpm.a))</f>
        <v>...</v>
      </c>
      <c r="AJ634" s="747">
        <v>0</v>
      </c>
      <c r="AK634" s="12" t="str">
        <v>Not Declared</v>
      </c>
      <c r="AL634" s="12" t="str">
        <v>Banbury Harriers AC</v>
      </c>
      <c r="AM634" s="436"/>
      <c r="AO634" s="365"/>
      <c r="AP634" s="433"/>
      <c r="AQ634" s="747" t="str" cm="1">
        <f t="array" ref="AQ634">_xlfn.LET(_xlpm.a,_xlfn.XLOOKUP(1,('Number Allocation'!$C$6:$C$1483=AS634)*('Number Allocation'!$D$6:$D$1483=AT634),'Number Allocation'!$A$6:$A$1483,"..."),IF(_xlpm.a="","...",_xlpm.a))</f>
        <v>...</v>
      </c>
      <c r="AR634" s="747">
        <v>0</v>
      </c>
      <c r="AS634" s="12" t="str">
        <v>Not Declared</v>
      </c>
      <c r="AT634" s="12" t="str">
        <v>Banbury Harriers AC</v>
      </c>
      <c r="AU634" s="436"/>
      <c r="AW634" s="365"/>
      <c r="AX634" s="433"/>
      <c r="AY634" s="747" t="str" cm="1">
        <f t="array" ref="AY634">_xlfn.LET(_xlpm.a,_xlfn.XLOOKUP(1,('Number Allocation'!$C$6:$C$1483=BA634)*('Number Allocation'!$D$6:$D$1483=BB634),'Number Allocation'!$A$6:$A$1483,"..."),IF(_xlpm.a="","...",_xlpm.a))</f>
        <v>...</v>
      </c>
      <c r="AZ634" s="747">
        <v>0</v>
      </c>
      <c r="BA634" s="12" t="str">
        <v>Not Declared</v>
      </c>
      <c r="BB634" s="12" t="str">
        <v>White Horse Harriers</v>
      </c>
      <c r="BC634" s="436"/>
      <c r="BE634" s="365"/>
      <c r="BF634" s="433"/>
      <c r="BG634" s="747" t="str" cm="1">
        <f t="array" ref="BG634">_xlfn.LET(_xlpm.a,_xlfn.XLOOKUP(1,('Number Allocation'!$C$6:$C$1483=BI634)*('Number Allocation'!$D$6:$D$1483=BJ634),'Number Allocation'!$A$6:$A$1483,"..."),IF(_xlpm.a="","...",_xlpm.a))</f>
        <v>...</v>
      </c>
      <c r="BH634" s="747">
        <v>0</v>
      </c>
      <c r="BI634" s="12" t="str">
        <v>Not Declared</v>
      </c>
      <c r="BJ634" s="12" t="str">
        <v>Team Kennet</v>
      </c>
      <c r="BK634" s="436"/>
      <c r="BM634" s="365"/>
      <c r="BN634" s="433"/>
      <c r="BO634" s="747" t="str" cm="1">
        <f t="array" ref="BO634">_xlfn.LET(_xlpm.a,_xlfn.XLOOKUP(1,('Number Allocation'!$C$6:$C$1483=BQ634)*('Number Allocation'!$D$6:$D$1483=BR634),'Number Allocation'!$A$6:$A$1483,"..."),IF(_xlpm.a="","...",_xlpm.a))</f>
        <v>...</v>
      </c>
      <c r="BP634" s="747">
        <v>0</v>
      </c>
      <c r="BQ634" s="12" t="str">
        <v>Not Declared</v>
      </c>
      <c r="BR634" s="12" t="str">
        <v>Witney Road Runners</v>
      </c>
      <c r="BS634" s="436"/>
      <c r="BU634" s="365"/>
      <c r="BV634" s="433"/>
      <c r="BW634" s="747" t="str" cm="1">
        <f t="array" ref="BW634">_xlfn.LET(_xlpm.a,_xlfn.XLOOKUP(1,('Number Allocation'!$C$6:$C$1483=BY634)*('Number Allocation'!$D$6:$D$1483=BZ634),'Number Allocation'!$A$6:$A$1483,"..."),IF(_xlpm.a="","...",_xlpm.a))</f>
        <v>...</v>
      </c>
      <c r="BX634" s="747">
        <v>0</v>
      </c>
      <c r="BY634" s="12" t="str">
        <v>Not Declared</v>
      </c>
      <c r="BZ634" s="12" t="str">
        <v>Team Kennet</v>
      </c>
      <c r="CA634" s="488"/>
      <c r="CB634" s="15"/>
      <c r="CC634" s="15"/>
      <c r="CD634" s="433"/>
      <c r="CE634" s="747" t="str" cm="1">
        <f t="array" ref="CE634">_xlfn.LET(_xlpm.a,_xlfn.XLOOKUP(1,('Number Allocation'!$C$6:$C$1483=CG634)*('Number Allocation'!$D$6:$D$1483=CH634),'Number Allocation'!$A$6:$A$1483,"..."),IF(_xlpm.a="","...",_xlpm.a))</f>
        <v>...</v>
      </c>
      <c r="CF634" s="747">
        <v>0</v>
      </c>
      <c r="CG634" s="12" t="str">
        <v>Not Declared</v>
      </c>
      <c r="CH634" s="12" t="str">
        <v>Radley AC</v>
      </c>
      <c r="CI634" s="488"/>
      <c r="CJ634" s="15"/>
      <c r="CK634" s="15"/>
      <c r="CL634" s="433"/>
      <c r="CM634" s="747" t="str" cm="1">
        <f t="array" ref="CM634">_xlfn.LET(_xlpm.a,_xlfn.XLOOKUP(1,('Number Allocation'!$C$6:$C$1483=CO634)*('Number Allocation'!$D$6:$D$1483=CP634),'Number Allocation'!$A$6:$A$1483,"..."),IF(_xlpm.a="","...",_xlpm.a))</f>
        <v>...</v>
      </c>
      <c r="CN634" s="747">
        <v>0</v>
      </c>
      <c r="CO634" s="12" t="str">
        <v>Not Declared</v>
      </c>
      <c r="CP634" s="12" t="str">
        <v>Bicester AC</v>
      </c>
      <c r="CQ634" s="488"/>
      <c r="CR634" s="15"/>
      <c r="CS634" s="15"/>
      <c r="CT634" s="433"/>
      <c r="CU634" s="747" t="str" cm="1">
        <f t="array" ref="CU634">_xlfn.LET(_xlpm.a,_xlfn.XLOOKUP(1,('Number Allocation'!$C$6:$C$1483=CW634)*('Number Allocation'!$D$6:$D$1483=CX634),'Number Allocation'!$A$6:$A$1483,"..."),IF(_xlpm.a="","...",_xlpm.a))</f>
        <v>...</v>
      </c>
      <c r="CV634" s="747">
        <v>0</v>
      </c>
      <c r="CW634" s="12" t="str">
        <v>Not Declared</v>
      </c>
      <c r="CX634" s="12" t="str">
        <v>Bicester AC</v>
      </c>
      <c r="CY634" s="488"/>
      <c r="CZ634" s="15"/>
      <c r="DA634" s="15"/>
      <c r="DB634" s="433"/>
      <c r="DC634" s="747" t="str" cm="1">
        <f t="array" ref="DC634">_xlfn.LET(_xlpm.a,_xlfn.XLOOKUP(1,('Number Allocation'!$C$6:$C$1483=DE634)*('Number Allocation'!$D$6:$D$1483=DF634),'Number Allocation'!$A$6:$A$1483,"..."),IF(_xlpm.a="","...",_xlpm.a))</f>
        <v>...</v>
      </c>
      <c r="DD634" s="747">
        <v>0</v>
      </c>
      <c r="DE634" s="12" t="str">
        <v>Not Declared</v>
      </c>
      <c r="DF634" s="12" t="str">
        <v>Team Kennet</v>
      </c>
      <c r="DG634" s="488"/>
      <c r="DH634" s="15"/>
      <c r="DI634" s="15"/>
      <c r="DJ634" s="433"/>
      <c r="DK634" s="747" t="str" cm="1">
        <f t="array" ref="DK634">_xlfn.LET(_xlpm.a,_xlfn.XLOOKUP(1,('Number Allocation'!$C$6:$C$1483=DM634)*('Number Allocation'!$D$6:$D$1483=DN634),'Number Allocation'!$A$6:$A$1483,"..."),IF(_xlpm.a="","...",_xlpm.a))</f>
        <v>...</v>
      </c>
      <c r="DL634" s="747">
        <v>0</v>
      </c>
      <c r="DM634" s="12" t="str">
        <v>Not Declared</v>
      </c>
      <c r="DN634" s="12" t="str">
        <v>Abingdon AC</v>
      </c>
      <c r="DO634" s="488"/>
      <c r="DP634" s="15"/>
      <c r="DQ634" s="15"/>
      <c r="DZ634" s="15"/>
      <c r="EA634" s="15"/>
    </row>
    <row r="635" spans="1:131" s="359" customFormat="1" ht="21" customHeight="1">
      <c r="A635" s="358" t="str">
        <f t="shared" si="69"/>
        <v>White Horse Harriers</v>
      </c>
      <c r="B635" s="729"/>
      <c r="C635" s="729" t="s">
        <v>320</v>
      </c>
      <c r="D635" s="729" t="str" cm="1">
        <f t="array" ref="D635">_xlfn.LET(_xlpm.x, 'White Horse'!$AL$64:$AW$64, _xlpm.y, 'White Horse'!$AL$70:$AW$78, _xlpm.z, 'White Horse'!$AJ$70:$AJ$78, IF(_xlfn.XLOOKUP($C635,_xlfn.XLOOKUP(D$576,_xlpm.x,_xlpm.y,""),_xlpm.z,"Not Declared")="", "Name not recorded",  _xlfn.XLOOKUP($C635,_xlfn.XLOOKUP(D$576,_xlpm.x,_xlpm.y,""),_xlpm.z,"Not Declared")))</f>
        <v>Not Declared</v>
      </c>
      <c r="E635" s="729" t="str" cm="1">
        <f t="array" ref="E635">_xlfn.LET(_xlpm.x, 'White Horse'!$AL$64:$AW$64, _xlpm.y, 'White Horse'!$AL$70:$AW$78, _xlpm.z, 'White Horse'!$AJ$70:$AJ$78, IF(_xlfn.XLOOKUP($C635,_xlfn.XLOOKUP(E$576,_xlpm.x,_xlpm.y,""),_xlpm.z,"Not Declared")="", "Name not recorded",  _xlfn.XLOOKUP($C635,_xlfn.XLOOKUP(E$576,_xlpm.x,_xlpm.y,""),_xlpm.z,"Not Declared")))</f>
        <v>Not Declared</v>
      </c>
      <c r="F635" s="732" t="str" cm="1">
        <f t="array" ref="F635">_xlfn.LET(_xlpm.x, 'White Horse'!$AL$64:$AW$64, _xlpm.y, 'White Horse'!$AL$70:$AW$78, _xlpm.z, 'White Horse'!$AJ$70:$AJ$78, IF(_xlfn.XLOOKUP($C635,_xlfn.XLOOKUP(F$576,_xlpm.x,_xlpm.y,""),_xlpm.z,"Not Declared")="", "Name not recorded",  _xlfn.XLOOKUP($C635,_xlfn.XLOOKUP(F$576,_xlpm.x,_xlpm.y,""),_xlpm.z,"Not Declared")))</f>
        <v>Not Declared</v>
      </c>
      <c r="G635" s="729" t="str" cm="1">
        <f t="array" ref="G635">_xlfn.LET(_xlpm.x, 'White Horse'!$AL$64:$AW$64, _xlpm.y, 'White Horse'!$AL$70:$AW$78, _xlpm.z, 'White Horse'!$AJ$70:$AJ$78, IF(_xlfn.XLOOKUP($C635,_xlfn.XLOOKUP(G$576,_xlpm.x,_xlpm.y,""),_xlpm.z,"Not Declared")="", "Name not recorded",  _xlfn.XLOOKUP($C635,_xlfn.XLOOKUP(G$576,_xlpm.x,_xlpm.y,""),_xlpm.z,"Not Declared")))</f>
        <v>Not Declared</v>
      </c>
      <c r="H635" s="729" t="str" cm="1">
        <f t="array" ref="H635">_xlfn.LET(_xlpm.x, 'White Horse'!$AL$64:$AW$64, _xlpm.y, 'White Horse'!$AL$70:$AW$78, _xlpm.z, 'White Horse'!$AJ$70:$AJ$78, IF(_xlfn.XLOOKUP($C635,_xlfn.XLOOKUP(H$576,_xlpm.x,_xlpm.y,""),_xlpm.z,"Not Declared")="", "Name not recorded",  _xlfn.XLOOKUP($C635,_xlfn.XLOOKUP(H$576,_xlpm.x,_xlpm.y,""),_xlpm.z,"Not Declared")))</f>
        <v>Not Declared</v>
      </c>
      <c r="I635" s="729" t="str" cm="1">
        <f t="array" ref="I635">_xlfn.LET(_xlpm.x, 'White Horse'!$AL$64:$AW$64, _xlpm.y, 'White Horse'!$AL$70:$AW$78, _xlpm.z, 'White Horse'!$AJ$70:$AJ$78, IF(_xlfn.XLOOKUP($C635,_xlfn.XLOOKUP(I$576,_xlpm.x,_xlpm.y,""),_xlpm.z,"Not Declared")="", "Name not recorded",  _xlfn.XLOOKUP($C635,_xlfn.XLOOKUP(I$576,_xlpm.x,_xlpm.y,""),_xlpm.z,"Not Declared")))</f>
        <v>Not Declared</v>
      </c>
      <c r="J635" s="729" t="str" cm="1">
        <f t="array" ref="J635">_xlfn.LET(_xlpm.x, 'White Horse'!$AL$64:$AW$64, _xlpm.y, 'White Horse'!$AL$70:$AW$78, _xlpm.z, 'White Horse'!$AJ$70:$AJ$78, IF(_xlfn.XLOOKUP($C635,_xlfn.XLOOKUP(J$576,_xlpm.x,_xlpm.y,""),_xlpm.z,"Not Declared")="", "Name not recorded",  _xlfn.XLOOKUP($C635,_xlfn.XLOOKUP(J$576,_xlpm.x,_xlpm.y,""),_xlpm.z,"Not Declared")))</f>
        <v>Not Declared</v>
      </c>
      <c r="K635" s="729" t="str" cm="1">
        <f t="array" ref="K635">_xlfn.LET(_xlpm.x, 'White Horse'!$AL$64:$AW$64, _xlpm.y, 'White Horse'!$AL$70:$AW$78, _xlpm.z, 'White Horse'!$AJ$70:$AJ$78, IF(_xlfn.XLOOKUP($C635,_xlfn.XLOOKUP(K$576,_xlpm.x,_xlpm.y,""),_xlpm.z,"Not Declared")="", "Name not recorded",  _xlfn.XLOOKUP($C635,_xlfn.XLOOKUP(K$576,_xlpm.x,_xlpm.y,""),_xlpm.z,"Not Declared")))</f>
        <v>Not Declared</v>
      </c>
      <c r="L635" s="729" t="str" cm="1">
        <f t="array" ref="L635">_xlfn.LET(_xlpm.x, 'White Horse'!$AL$64:$AW$64, _xlpm.y, 'White Horse'!$AL$70:$AW$78, _xlpm.z, 'White Horse'!$AJ$70:$AJ$78, IF(_xlfn.XLOOKUP($C635,_xlfn.XLOOKUP(L$576,_xlpm.x,_xlpm.y,""),_xlpm.z,"Not Declared")="", "Name not recorded",  _xlfn.XLOOKUP($C635,_xlfn.XLOOKUP(L$576,_xlpm.x,_xlpm.y,""),_xlpm.z,"Not Declared")))</f>
        <v>Not Declared</v>
      </c>
      <c r="M635" s="729" t="str" cm="1">
        <f t="array" ref="M635">_xlfn.LET(_xlpm.x, 'White Horse'!$AL$64:$AW$64, _xlpm.y, 'White Horse'!$AL$70:$AW$78, _xlpm.z, 'White Horse'!$AJ$70:$AJ$78, IF(_xlfn.XLOOKUP($C635,_xlfn.XLOOKUP(M$576,_xlpm.x,_xlpm.y,""),_xlpm.z,"Not Declared")="", "Name not recorded",  _xlfn.XLOOKUP($C635,_xlfn.XLOOKUP(M$576,_xlpm.x,_xlpm.y,""),_xlpm.z,"Not Declared")))</f>
        <v>Not Declared</v>
      </c>
      <c r="N635" s="729" t="str" cm="1">
        <f t="array" ref="N635">_xlfn.LET(_xlpm.x, 'White Horse'!$AL$64:$AW$64, _xlpm.y, 'White Horse'!$AL$70:$AW$78, _xlpm.z, 'White Horse'!$AJ$70:$AJ$78, IF(_xlfn.XLOOKUP($C635,_xlfn.XLOOKUP(N$576,_xlpm.x,_xlpm.y,""),_xlpm.z,"Not Declared")="", "Name not recorded",  _xlfn.XLOOKUP($C635,_xlfn.XLOOKUP(N$576,_xlpm.x,_xlpm.y,""),_xlpm.z,"Not Declared")))</f>
        <v>Not Declared</v>
      </c>
      <c r="O635" s="729" t="str" cm="1">
        <f t="array" ref="O635">_xlfn.LET(_xlpm.x, 'White Horse'!$AL$64:$AW$64, _xlpm.y, 'White Horse'!$AL$70:$AW$78, _xlpm.z, 'White Horse'!$AJ$70:$AJ$78, IF(_xlfn.XLOOKUP($C635,_xlfn.XLOOKUP(O$576,_xlpm.x,_xlpm.y,""),_xlpm.z,"Not Declared")="", "Name not recorded",  _xlfn.XLOOKUP($C635,_xlfn.XLOOKUP(O$576,_xlpm.x,_xlpm.y,""),_xlpm.z,"Not Declared")))</f>
        <v>Not Declared</v>
      </c>
      <c r="P635" s="3"/>
      <c r="Q635" s="3"/>
      <c r="R635" s="3"/>
      <c r="S635" s="3"/>
      <c r="T635" s="3"/>
      <c r="U635" s="3"/>
      <c r="V635" s="3"/>
      <c r="W635" s="3"/>
      <c r="X635" s="12"/>
      <c r="Z635" s="433"/>
      <c r="AA635" s="747" t="str" cm="1">
        <f t="array" ref="AA635">_xlfn.LET(_xlpm.a,_xlfn.XLOOKUP(1,('Number Allocation'!$C$6:$C$1483=AC635)*('Number Allocation'!$D$6:$D$1483=AD635),'Number Allocation'!$A$6:$A$1483,"..."),IF(_xlpm.a="","...",_xlpm.a))</f>
        <v>...</v>
      </c>
      <c r="AB635" s="747"/>
      <c r="AC635" s="12"/>
      <c r="AD635" s="12"/>
      <c r="AE635" s="436"/>
      <c r="AG635" s="365"/>
      <c r="AH635" s="433"/>
      <c r="AI635" s="747" t="str" cm="1">
        <f t="array" ref="AI635">_xlfn.LET(_xlpm.a,_xlfn.XLOOKUP(1,('Number Allocation'!$C$6:$C$1483=AK635)*('Number Allocation'!$D$6:$D$1483=AL635),'Number Allocation'!$A$6:$A$1483,"..."),IF(_xlpm.a="","...",_xlpm.a))</f>
        <v>...</v>
      </c>
      <c r="AJ635" s="747">
        <v>0</v>
      </c>
      <c r="AK635" s="12" t="str">
        <v>Not Declared</v>
      </c>
      <c r="AL635" s="12" t="str">
        <v>Radley AC</v>
      </c>
      <c r="AM635" s="436"/>
      <c r="AO635" s="365"/>
      <c r="AP635" s="433"/>
      <c r="AQ635" s="747" t="str" cm="1">
        <f t="array" ref="AQ635">_xlfn.LET(_xlpm.a,_xlfn.XLOOKUP(1,('Number Allocation'!$C$6:$C$1483=AS635)*('Number Allocation'!$D$6:$D$1483=AT635),'Number Allocation'!$A$6:$A$1483,"..."),IF(_xlpm.a="","...",_xlpm.a))</f>
        <v>...</v>
      </c>
      <c r="AR635" s="747">
        <v>0</v>
      </c>
      <c r="AS635" s="12" t="str">
        <v>Not Declared</v>
      </c>
      <c r="AT635" s="12" t="str">
        <v>Witney Road Runners</v>
      </c>
      <c r="AU635" s="436"/>
      <c r="AW635" s="365"/>
      <c r="AX635" s="433"/>
      <c r="AY635" s="747" t="str" cm="1">
        <f t="array" ref="AY635">_xlfn.LET(_xlpm.a,_xlfn.XLOOKUP(1,('Number Allocation'!$C$6:$C$1483=BA635)*('Number Allocation'!$D$6:$D$1483=BB635),'Number Allocation'!$A$6:$A$1483,"..."),IF(_xlpm.a="","...",_xlpm.a))</f>
        <v>...</v>
      </c>
      <c r="AZ635" s="747">
        <v>0</v>
      </c>
      <c r="BA635" s="12" t="str">
        <v>Not Declared</v>
      </c>
      <c r="BB635" s="12" t="str">
        <v>Witney Road Runners</v>
      </c>
      <c r="BC635" s="436"/>
      <c r="BE635" s="365"/>
      <c r="BF635" s="433"/>
      <c r="BG635" s="747" t="str" cm="1">
        <f t="array" ref="BG635">_xlfn.LET(_xlpm.a,_xlfn.XLOOKUP(1,('Number Allocation'!$C$6:$C$1483=BI635)*('Number Allocation'!$D$6:$D$1483=BJ635),'Number Allocation'!$A$6:$A$1483,"..."),IF(_xlpm.a="","...",_xlpm.a))</f>
        <v>...</v>
      </c>
      <c r="BH635" s="747">
        <v>0</v>
      </c>
      <c r="BI635" s="12" t="str">
        <v>Not Declared</v>
      </c>
      <c r="BJ635" s="12" t="str">
        <v>Witney Road Runners</v>
      </c>
      <c r="BK635" s="436"/>
      <c r="BM635" s="365"/>
      <c r="BN635" s="433"/>
      <c r="BO635" s="747" t="str" cm="1">
        <f t="array" ref="BO635">_xlfn.LET(_xlpm.a,_xlfn.XLOOKUP(1,('Number Allocation'!$C$6:$C$1483=BQ635)*('Number Allocation'!$D$6:$D$1483=BR635),'Number Allocation'!$A$6:$A$1483,"..."),IF(_xlpm.a="","...",_xlpm.a))</f>
        <v>...</v>
      </c>
      <c r="BP635" s="747">
        <v>0</v>
      </c>
      <c r="BQ635" s="12" t="str">
        <v>Not Declared</v>
      </c>
      <c r="BR635" s="12" t="str">
        <v>Abingdon AC</v>
      </c>
      <c r="BS635" s="436"/>
      <c r="BU635" s="365"/>
      <c r="BV635" s="433"/>
      <c r="BW635" s="747" t="str" cm="1">
        <f t="array" ref="BW635">_xlfn.LET(_xlpm.a,_xlfn.XLOOKUP(1,('Number Allocation'!$C$6:$C$1483=BY635)*('Number Allocation'!$D$6:$D$1483=BZ635),'Number Allocation'!$A$6:$A$1483,"..."),IF(_xlpm.a="","...",_xlpm.a))</f>
        <v>...</v>
      </c>
      <c r="BX635" s="747">
        <v>0</v>
      </c>
      <c r="BY635" s="12" t="str">
        <v>Not Declared</v>
      </c>
      <c r="BZ635" s="12" t="str">
        <v>Oxford City AC</v>
      </c>
      <c r="CA635" s="488"/>
      <c r="CB635" s="15"/>
      <c r="CC635" s="15"/>
      <c r="CD635" s="433"/>
      <c r="CE635" s="747" t="str" cm="1">
        <f t="array" ref="CE635">_xlfn.LET(_xlpm.a,_xlfn.XLOOKUP(1,('Number Allocation'!$C$6:$C$1483=CG635)*('Number Allocation'!$D$6:$D$1483=CH635),'Number Allocation'!$A$6:$A$1483,"..."),IF(_xlpm.a="","...",_xlpm.a))</f>
        <v>...</v>
      </c>
      <c r="CF635" s="747">
        <v>0</v>
      </c>
      <c r="CG635" s="12" t="str">
        <v>Not Declared</v>
      </c>
      <c r="CH635" s="12" t="str">
        <v>Banbury Harriers AC</v>
      </c>
      <c r="CI635" s="488"/>
      <c r="CJ635" s="15"/>
      <c r="CK635" s="15"/>
      <c r="CL635" s="433"/>
      <c r="CM635" s="747" t="str" cm="1">
        <f t="array" ref="CM635">_xlfn.LET(_xlpm.a,_xlfn.XLOOKUP(1,('Number Allocation'!$C$6:$C$1483=CO635)*('Number Allocation'!$D$6:$D$1483=CP635),'Number Allocation'!$A$6:$A$1483,"..."),IF(_xlpm.a="","...",_xlpm.a))</f>
        <v>...</v>
      </c>
      <c r="CN635" s="747">
        <v>0</v>
      </c>
      <c r="CO635" s="12" t="str">
        <v>Not Declared</v>
      </c>
      <c r="CP635" s="12" t="str">
        <v>Abingdon AC</v>
      </c>
      <c r="CQ635" s="488"/>
      <c r="CR635" s="15"/>
      <c r="CS635" s="15"/>
      <c r="CT635" s="433"/>
      <c r="CU635" s="747" t="str" cm="1">
        <f t="array" ref="CU635">_xlfn.LET(_xlpm.a,_xlfn.XLOOKUP(1,('Number Allocation'!$C$6:$C$1483=CW635)*('Number Allocation'!$D$6:$D$1483=CX635),'Number Allocation'!$A$6:$A$1483,"..."),IF(_xlpm.a="","...",_xlpm.a))</f>
        <v>...</v>
      </c>
      <c r="CV635" s="747">
        <v>0</v>
      </c>
      <c r="CW635" s="12" t="str">
        <v>Not Declared</v>
      </c>
      <c r="CX635" s="12" t="str">
        <v>Abingdon AC</v>
      </c>
      <c r="CY635" s="488"/>
      <c r="CZ635" s="15"/>
      <c r="DA635" s="15"/>
      <c r="DB635" s="433"/>
      <c r="DC635" s="747" t="str" cm="1">
        <f t="array" ref="DC635">_xlfn.LET(_xlpm.a,_xlfn.XLOOKUP(1,('Number Allocation'!$C$6:$C$1483=DE635)*('Number Allocation'!$D$6:$D$1483=DF635),'Number Allocation'!$A$6:$A$1483,"..."),IF(_xlpm.a="","...",_xlpm.a))</f>
        <v>...</v>
      </c>
      <c r="DD635" s="747">
        <v>0</v>
      </c>
      <c r="DE635" s="12" t="str">
        <v>Not Declared</v>
      </c>
      <c r="DF635" s="12" t="str">
        <v>Oxford City AC</v>
      </c>
      <c r="DG635" s="488"/>
      <c r="DH635" s="15"/>
      <c r="DI635" s="15"/>
      <c r="DJ635" s="433"/>
      <c r="DK635" s="747" t="str" cm="1">
        <f t="array" ref="DK635">_xlfn.LET(_xlpm.a,_xlfn.XLOOKUP(1,('Number Allocation'!$C$6:$C$1483=DM635)*('Number Allocation'!$D$6:$D$1483=DN635),'Number Allocation'!$A$6:$A$1483,"..."),IF(_xlpm.a="","...",_xlpm.a))</f>
        <v>...</v>
      </c>
      <c r="DL635" s="747">
        <v>0</v>
      </c>
      <c r="DM635" s="12" t="str">
        <v>Not Declared</v>
      </c>
      <c r="DN635" s="12" t="str">
        <v>Banbury Harriers AC</v>
      </c>
      <c r="DO635" s="488"/>
      <c r="DP635" s="15"/>
      <c r="DQ635" s="15"/>
      <c r="DZ635" s="15"/>
      <c r="EA635" s="15"/>
    </row>
    <row r="636" spans="1:131" s="359" customFormat="1" ht="21" customHeight="1">
      <c r="A636" s="358" t="str">
        <f t="shared" si="69"/>
        <v>White Horse Harriers</v>
      </c>
      <c r="B636" s="729"/>
      <c r="C636" s="729" t="s">
        <v>321</v>
      </c>
      <c r="D636" s="729" t="str" cm="1">
        <f t="array" ref="D636">_xlfn.LET(_xlpm.x, 'White Horse'!$AL$64:$AW$64, _xlpm.y, 'White Horse'!$AL$70:$AW$78, _xlpm.z, 'White Horse'!$AJ$70:$AJ$78, IF(_xlfn.XLOOKUP($C636,_xlfn.XLOOKUP(D$576,_xlpm.x,_xlpm.y,""),_xlpm.z,"Not Declared")="", "Name not recorded",  _xlfn.XLOOKUP($C636,_xlfn.XLOOKUP(D$576,_xlpm.x,_xlpm.y,""),_xlpm.z,"Not Declared")))</f>
        <v>Not Declared</v>
      </c>
      <c r="E636" s="729" t="str" cm="1">
        <f t="array" ref="E636">_xlfn.LET(_xlpm.x, 'White Horse'!$AL$64:$AW$64, _xlpm.y, 'White Horse'!$AL$70:$AW$78, _xlpm.z, 'White Horse'!$AJ$70:$AJ$78, IF(_xlfn.XLOOKUP($C636,_xlfn.XLOOKUP(E$576,_xlpm.x,_xlpm.y,""),_xlpm.z,"Not Declared")="", "Name not recorded",  _xlfn.XLOOKUP($C636,_xlfn.XLOOKUP(E$576,_xlpm.x,_xlpm.y,""),_xlpm.z,"Not Declared")))</f>
        <v>Not Declared</v>
      </c>
      <c r="F636" s="732" t="str" cm="1">
        <f t="array" ref="F636">_xlfn.LET(_xlpm.x, 'White Horse'!$AL$64:$AW$64, _xlpm.y, 'White Horse'!$AL$70:$AW$78, _xlpm.z, 'White Horse'!$AJ$70:$AJ$78, IF(_xlfn.XLOOKUP($C636,_xlfn.XLOOKUP(F$576,_xlpm.x,_xlpm.y,""),_xlpm.z,"Not Declared")="", "Name not recorded",  _xlfn.XLOOKUP($C636,_xlfn.XLOOKUP(F$576,_xlpm.x,_xlpm.y,""),_xlpm.z,"Not Declared")))</f>
        <v>Not Declared</v>
      </c>
      <c r="G636" s="729" t="str" cm="1">
        <f t="array" ref="G636">_xlfn.LET(_xlpm.x, 'White Horse'!$AL$64:$AW$64, _xlpm.y, 'White Horse'!$AL$70:$AW$78, _xlpm.z, 'White Horse'!$AJ$70:$AJ$78, IF(_xlfn.XLOOKUP($C636,_xlfn.XLOOKUP(G$576,_xlpm.x,_xlpm.y,""),_xlpm.z,"Not Declared")="", "Name not recorded",  _xlfn.XLOOKUP($C636,_xlfn.XLOOKUP(G$576,_xlpm.x,_xlpm.y,""),_xlpm.z,"Not Declared")))</f>
        <v>Not Declared</v>
      </c>
      <c r="H636" s="729" t="str" cm="1">
        <f t="array" ref="H636">_xlfn.LET(_xlpm.x, 'White Horse'!$AL$64:$AW$64, _xlpm.y, 'White Horse'!$AL$70:$AW$78, _xlpm.z, 'White Horse'!$AJ$70:$AJ$78, IF(_xlfn.XLOOKUP($C636,_xlfn.XLOOKUP(H$576,_xlpm.x,_xlpm.y,""),_xlpm.z,"Not Declared")="", "Name not recorded",  _xlfn.XLOOKUP($C636,_xlfn.XLOOKUP(H$576,_xlpm.x,_xlpm.y,""),_xlpm.z,"Not Declared")))</f>
        <v>Not Declared</v>
      </c>
      <c r="I636" s="729" t="str" cm="1">
        <f t="array" ref="I636">_xlfn.LET(_xlpm.x, 'White Horse'!$AL$64:$AW$64, _xlpm.y, 'White Horse'!$AL$70:$AW$78, _xlpm.z, 'White Horse'!$AJ$70:$AJ$78, IF(_xlfn.XLOOKUP($C636,_xlfn.XLOOKUP(I$576,_xlpm.x,_xlpm.y,""),_xlpm.z,"Not Declared")="", "Name not recorded",  _xlfn.XLOOKUP($C636,_xlfn.XLOOKUP(I$576,_xlpm.x,_xlpm.y,""),_xlpm.z,"Not Declared")))</f>
        <v>Not Declared</v>
      </c>
      <c r="J636" s="729" t="str" cm="1">
        <f t="array" ref="J636">_xlfn.LET(_xlpm.x, 'White Horse'!$AL$64:$AW$64, _xlpm.y, 'White Horse'!$AL$70:$AW$78, _xlpm.z, 'White Horse'!$AJ$70:$AJ$78, IF(_xlfn.XLOOKUP($C636,_xlfn.XLOOKUP(J$576,_xlpm.x,_xlpm.y,""),_xlpm.z,"Not Declared")="", "Name not recorded",  _xlfn.XLOOKUP($C636,_xlfn.XLOOKUP(J$576,_xlpm.x,_xlpm.y,""),_xlpm.z,"Not Declared")))</f>
        <v>Not Declared</v>
      </c>
      <c r="K636" s="729" t="str" cm="1">
        <f t="array" ref="K636">_xlfn.LET(_xlpm.x, 'White Horse'!$AL$64:$AW$64, _xlpm.y, 'White Horse'!$AL$70:$AW$78, _xlpm.z, 'White Horse'!$AJ$70:$AJ$78, IF(_xlfn.XLOOKUP($C636,_xlfn.XLOOKUP(K$576,_xlpm.x,_xlpm.y,""),_xlpm.z,"Not Declared")="", "Name not recorded",  _xlfn.XLOOKUP($C636,_xlfn.XLOOKUP(K$576,_xlpm.x,_xlpm.y,""),_xlpm.z,"Not Declared")))</f>
        <v>Not Declared</v>
      </c>
      <c r="L636" s="729" t="str" cm="1">
        <f t="array" ref="L636">_xlfn.LET(_xlpm.x, 'White Horse'!$AL$64:$AW$64, _xlpm.y, 'White Horse'!$AL$70:$AW$78, _xlpm.z, 'White Horse'!$AJ$70:$AJ$78, IF(_xlfn.XLOOKUP($C636,_xlfn.XLOOKUP(L$576,_xlpm.x,_xlpm.y,""),_xlpm.z,"Not Declared")="", "Name not recorded",  _xlfn.XLOOKUP($C636,_xlfn.XLOOKUP(L$576,_xlpm.x,_xlpm.y,""),_xlpm.z,"Not Declared")))</f>
        <v>Not Declared</v>
      </c>
      <c r="M636" s="729" t="str" cm="1">
        <f t="array" ref="M636">_xlfn.LET(_xlpm.x, 'White Horse'!$AL$64:$AW$64, _xlpm.y, 'White Horse'!$AL$70:$AW$78, _xlpm.z, 'White Horse'!$AJ$70:$AJ$78, IF(_xlfn.XLOOKUP($C636,_xlfn.XLOOKUP(M$576,_xlpm.x,_xlpm.y,""),_xlpm.z,"Not Declared")="", "Name not recorded",  _xlfn.XLOOKUP($C636,_xlfn.XLOOKUP(M$576,_xlpm.x,_xlpm.y,""),_xlpm.z,"Not Declared")))</f>
        <v>Not Declared</v>
      </c>
      <c r="N636" s="729" t="str" cm="1">
        <f t="array" ref="N636">_xlfn.LET(_xlpm.x, 'White Horse'!$AL$64:$AW$64, _xlpm.y, 'White Horse'!$AL$70:$AW$78, _xlpm.z, 'White Horse'!$AJ$70:$AJ$78, IF(_xlfn.XLOOKUP($C636,_xlfn.XLOOKUP(N$576,_xlpm.x,_xlpm.y,""),_xlpm.z,"Not Declared")="", "Name not recorded",  _xlfn.XLOOKUP($C636,_xlfn.XLOOKUP(N$576,_xlpm.x,_xlpm.y,""),_xlpm.z,"Not Declared")))</f>
        <v>Not Declared</v>
      </c>
      <c r="O636" s="729" t="str" cm="1">
        <f t="array" ref="O636">_xlfn.LET(_xlpm.x, 'White Horse'!$AL$64:$AW$64, _xlpm.y, 'White Horse'!$AL$70:$AW$78, _xlpm.z, 'White Horse'!$AJ$70:$AJ$78, IF(_xlfn.XLOOKUP($C636,_xlfn.XLOOKUP(O$576,_xlpm.x,_xlpm.y,""),_xlpm.z,"Not Declared")="", "Name not recorded",  _xlfn.XLOOKUP($C636,_xlfn.XLOOKUP(O$576,_xlpm.x,_xlpm.y,""),_xlpm.z,"Not Declared")))</f>
        <v>Not Declared</v>
      </c>
      <c r="P636" s="3"/>
      <c r="Q636" s="3"/>
      <c r="R636" s="3"/>
      <c r="S636" s="3"/>
      <c r="T636" s="3"/>
      <c r="U636" s="3"/>
      <c r="V636" s="3"/>
      <c r="W636" s="3"/>
      <c r="X636" s="12"/>
      <c r="Z636" s="433"/>
      <c r="AA636" s="747" t="str" cm="1">
        <f t="array" ref="AA636">_xlfn.LET(_xlpm.a,_xlfn.XLOOKUP(1,('Number Allocation'!$C$6:$C$1483=AC636)*('Number Allocation'!$D$6:$D$1483=AD636),'Number Allocation'!$A$6:$A$1483,"..."),IF(_xlpm.a="","...",_xlpm.a))</f>
        <v>...</v>
      </c>
      <c r="AB636" s="747"/>
      <c r="AC636" s="12"/>
      <c r="AD636" s="12"/>
      <c r="AE636" s="436"/>
      <c r="AG636" s="365"/>
      <c r="AH636" s="433"/>
      <c r="AI636" s="747" t="str" cm="1">
        <f t="array" ref="AI636">_xlfn.LET(_xlpm.a,_xlfn.XLOOKUP(1,('Number Allocation'!$C$6:$C$1483=AK636)*('Number Allocation'!$D$6:$D$1483=AL636),'Number Allocation'!$A$6:$A$1483,"..."),IF(_xlpm.a="","...",_xlpm.a))</f>
        <v>...</v>
      </c>
      <c r="AJ636" s="747">
        <v>0</v>
      </c>
      <c r="AK636" s="12" t="str">
        <v>Not Declared</v>
      </c>
      <c r="AL636" s="12" t="str">
        <v>Bicester AC</v>
      </c>
      <c r="AM636" s="436"/>
      <c r="AO636" s="365"/>
      <c r="AP636" s="433"/>
      <c r="AQ636" s="747" t="str" cm="1">
        <f t="array" ref="AQ636">_xlfn.LET(_xlpm.a,_xlfn.XLOOKUP(1,('Number Allocation'!$C$6:$C$1483=AS636)*('Number Allocation'!$D$6:$D$1483=AT636),'Number Allocation'!$A$6:$A$1483,"..."),IF(_xlpm.a="","...",_xlpm.a))</f>
        <v>...</v>
      </c>
      <c r="AR636" s="747">
        <v>0</v>
      </c>
      <c r="AS636" s="12" t="str">
        <v>Not Declared</v>
      </c>
      <c r="AT636" s="12" t="str">
        <v>Abingdon AC</v>
      </c>
      <c r="AU636" s="436"/>
      <c r="AW636" s="365"/>
      <c r="AX636" s="433"/>
      <c r="AY636" s="747" t="str" cm="1">
        <f t="array" ref="AY636">_xlfn.LET(_xlpm.a,_xlfn.XLOOKUP(1,('Number Allocation'!$C$6:$C$1483=BA636)*('Number Allocation'!$D$6:$D$1483=BB636),'Number Allocation'!$A$6:$A$1483,"..."),IF(_xlpm.a="","...",_xlpm.a))</f>
        <v>...</v>
      </c>
      <c r="AZ636" s="747">
        <v>0</v>
      </c>
      <c r="BA636" s="12" t="str">
        <v>Not Declared</v>
      </c>
      <c r="BB636" s="12" t="str">
        <v>Oxford City AC</v>
      </c>
      <c r="BC636" s="436"/>
      <c r="BE636" s="365"/>
      <c r="BF636" s="433"/>
      <c r="BG636" s="747" t="str" cm="1">
        <f t="array" ref="BG636">_xlfn.LET(_xlpm.a,_xlfn.XLOOKUP(1,('Number Allocation'!$C$6:$C$1483=BI636)*('Number Allocation'!$D$6:$D$1483=BJ636),'Number Allocation'!$A$6:$A$1483,"..."),IF(_xlpm.a="","...",_xlpm.a))</f>
        <v>...</v>
      </c>
      <c r="BH636" s="747">
        <v>0</v>
      </c>
      <c r="BI636" s="12" t="str">
        <v>Not Declared</v>
      </c>
      <c r="BJ636" s="12" t="str">
        <v>Oxford City AC</v>
      </c>
      <c r="BK636" s="436"/>
      <c r="BM636" s="365"/>
      <c r="BN636" s="433"/>
      <c r="BO636" s="747" t="str" cm="1">
        <f t="array" ref="BO636">_xlfn.LET(_xlpm.a,_xlfn.XLOOKUP(1,('Number Allocation'!$C$6:$C$1483=BQ636)*('Number Allocation'!$D$6:$D$1483=BR636),'Number Allocation'!$A$6:$A$1483,"..."),IF(_xlpm.a="","...",_xlpm.a))</f>
        <v>...</v>
      </c>
      <c r="BP636" s="747">
        <v>0</v>
      </c>
      <c r="BQ636" s="12" t="str">
        <v>Not Declared</v>
      </c>
      <c r="BR636" s="12" t="str">
        <v>Oxford City AC</v>
      </c>
      <c r="BS636" s="436"/>
      <c r="BU636" s="365"/>
      <c r="BV636" s="433"/>
      <c r="BW636" s="747" t="str" cm="1">
        <f t="array" ref="BW636">_xlfn.LET(_xlpm.a,_xlfn.XLOOKUP(1,('Number Allocation'!$C$6:$C$1483=BY636)*('Number Allocation'!$D$6:$D$1483=BZ636),'Number Allocation'!$A$6:$A$1483,"..."),IF(_xlpm.a="","...",_xlpm.a))</f>
        <v>...</v>
      </c>
      <c r="BX636" s="747">
        <v>0</v>
      </c>
      <c r="BY636" s="12" t="str">
        <v>Not Declared</v>
      </c>
      <c r="BZ636" s="12" t="str">
        <v>Banbury Harriers AC</v>
      </c>
      <c r="CA636" s="488"/>
      <c r="CB636" s="15"/>
      <c r="CC636" s="15"/>
      <c r="CD636" s="433"/>
      <c r="CE636" s="747" t="str" cm="1">
        <f t="array" ref="CE636">_xlfn.LET(_xlpm.a,_xlfn.XLOOKUP(1,('Number Allocation'!$C$6:$C$1483=CG636)*('Number Allocation'!$D$6:$D$1483=CH636),'Number Allocation'!$A$6:$A$1483,"..."),IF(_xlpm.a="","...",_xlpm.a))</f>
        <v>...</v>
      </c>
      <c r="CF636" s="747">
        <v>0</v>
      </c>
      <c r="CG636" s="12" t="str">
        <v>Not Declared</v>
      </c>
      <c r="CH636" s="12" t="str">
        <v>Oxford City AC</v>
      </c>
      <c r="CI636" s="488"/>
      <c r="CJ636" s="15"/>
      <c r="CK636" s="15"/>
      <c r="CL636" s="433"/>
      <c r="CM636" s="747" t="str" cm="1">
        <f t="array" ref="CM636">_xlfn.LET(_xlpm.a,_xlfn.XLOOKUP(1,('Number Allocation'!$C$6:$C$1483=CO636)*('Number Allocation'!$D$6:$D$1483=CP636),'Number Allocation'!$A$6:$A$1483,"..."),IF(_xlpm.a="","...",_xlpm.a))</f>
        <v>...</v>
      </c>
      <c r="CN636" s="747">
        <v>0</v>
      </c>
      <c r="CO636" s="12" t="str">
        <v>Not Declared</v>
      </c>
      <c r="CP636" s="12" t="str">
        <v>Witney Road Runners</v>
      </c>
      <c r="CQ636" s="488"/>
      <c r="CR636" s="15"/>
      <c r="CS636" s="15"/>
      <c r="CT636" s="433"/>
      <c r="CU636" s="747" t="str" cm="1">
        <f t="array" ref="CU636">_xlfn.LET(_xlpm.a,_xlfn.XLOOKUP(1,('Number Allocation'!$C$6:$C$1483=CW636)*('Number Allocation'!$D$6:$D$1483=CX636),'Number Allocation'!$A$6:$A$1483,"..."),IF(_xlpm.a="","...",_xlpm.a))</f>
        <v>...</v>
      </c>
      <c r="CV636" s="747">
        <v>0</v>
      </c>
      <c r="CW636" s="12" t="str">
        <v>Not Declared</v>
      </c>
      <c r="CX636" s="12" t="str">
        <v>Radley AC</v>
      </c>
      <c r="CY636" s="488"/>
      <c r="CZ636" s="15"/>
      <c r="DA636" s="15"/>
      <c r="DB636" s="433"/>
      <c r="DC636" s="747" t="str" cm="1">
        <f t="array" ref="DC636">_xlfn.LET(_xlpm.a,_xlfn.XLOOKUP(1,('Number Allocation'!$C$6:$C$1483=DE636)*('Number Allocation'!$D$6:$D$1483=DF636),'Number Allocation'!$A$6:$A$1483,"..."),IF(_xlpm.a="","...",_xlpm.a))</f>
        <v>...</v>
      </c>
      <c r="DD636" s="747">
        <v>0</v>
      </c>
      <c r="DE636" s="12" t="str">
        <v>Not Declared</v>
      </c>
      <c r="DF636" s="12" t="str">
        <v>Bicester AC</v>
      </c>
      <c r="DG636" s="488"/>
      <c r="DH636" s="15"/>
      <c r="DI636" s="15"/>
      <c r="DJ636" s="433"/>
      <c r="DK636" s="747" t="str" cm="1">
        <f t="array" ref="DK636">_xlfn.LET(_xlpm.a,_xlfn.XLOOKUP(1,('Number Allocation'!$C$6:$C$1483=DM636)*('Number Allocation'!$D$6:$D$1483=DN636),'Number Allocation'!$A$6:$A$1483,"..."),IF(_xlpm.a="","...",_xlpm.a))</f>
        <v>...</v>
      </c>
      <c r="DL636" s="747">
        <v>0</v>
      </c>
      <c r="DM636" s="12" t="str">
        <v>Not Declared</v>
      </c>
      <c r="DN636" s="12" t="str">
        <v>White Horse Harriers</v>
      </c>
      <c r="DO636" s="488"/>
      <c r="DP636" s="15"/>
      <c r="DQ636" s="15"/>
      <c r="DZ636" s="15"/>
      <c r="EA636" s="15"/>
    </row>
    <row r="637" spans="1:131" s="359" customFormat="1" ht="21" customHeight="1">
      <c r="A637" s="358" t="str">
        <f t="shared" si="69"/>
        <v>White Horse Harriers</v>
      </c>
      <c r="B637" s="729"/>
      <c r="C637" s="729" t="s">
        <v>322</v>
      </c>
      <c r="D637" s="729" t="str" cm="1">
        <f t="array" ref="D637">_xlfn.LET(_xlpm.x, 'White Horse'!$AL$64:$AW$64, _xlpm.y, 'White Horse'!$AL$70:$AW$78, _xlpm.z, 'White Horse'!$AJ$70:$AJ$78, IF(_xlfn.XLOOKUP($C637,_xlfn.XLOOKUP(D$576,_xlpm.x,_xlpm.y,""),_xlpm.z,"Not Declared")="", "Name not recorded",  _xlfn.XLOOKUP($C637,_xlfn.XLOOKUP(D$576,_xlpm.x,_xlpm.y,""),_xlpm.z,"Not Declared")))</f>
        <v>Not Declared</v>
      </c>
      <c r="E637" s="729" t="str" cm="1">
        <f t="array" ref="E637">_xlfn.LET(_xlpm.x, 'White Horse'!$AL$64:$AW$64, _xlpm.y, 'White Horse'!$AL$70:$AW$78, _xlpm.z, 'White Horse'!$AJ$70:$AJ$78, IF(_xlfn.XLOOKUP($C637,_xlfn.XLOOKUP(E$576,_xlpm.x,_xlpm.y,""),_xlpm.z,"Not Declared")="", "Name not recorded",  _xlfn.XLOOKUP($C637,_xlfn.XLOOKUP(E$576,_xlpm.x,_xlpm.y,""),_xlpm.z,"Not Declared")))</f>
        <v>Not Declared</v>
      </c>
      <c r="F637" s="732" t="str" cm="1">
        <f t="array" ref="F637">_xlfn.LET(_xlpm.x, 'White Horse'!$AL$64:$AW$64, _xlpm.y, 'White Horse'!$AL$70:$AW$78, _xlpm.z, 'White Horse'!$AJ$70:$AJ$78, IF(_xlfn.XLOOKUP($C637,_xlfn.XLOOKUP(F$576,_xlpm.x,_xlpm.y,""),_xlpm.z,"Not Declared")="", "Name not recorded",  _xlfn.XLOOKUP($C637,_xlfn.XLOOKUP(F$576,_xlpm.x,_xlpm.y,""),_xlpm.z,"Not Declared")))</f>
        <v>Not Declared</v>
      </c>
      <c r="G637" s="729" t="str" cm="1">
        <f t="array" ref="G637">_xlfn.LET(_xlpm.x, 'White Horse'!$AL$64:$AW$64, _xlpm.y, 'White Horse'!$AL$70:$AW$78, _xlpm.z, 'White Horse'!$AJ$70:$AJ$78, IF(_xlfn.XLOOKUP($C637,_xlfn.XLOOKUP(G$576,_xlpm.x,_xlpm.y,""),_xlpm.z,"Not Declared")="", "Name not recorded",  _xlfn.XLOOKUP($C637,_xlfn.XLOOKUP(G$576,_xlpm.x,_xlpm.y,""),_xlpm.z,"Not Declared")))</f>
        <v>Not Declared</v>
      </c>
      <c r="H637" s="729" t="str" cm="1">
        <f t="array" ref="H637">_xlfn.LET(_xlpm.x, 'White Horse'!$AL$64:$AW$64, _xlpm.y, 'White Horse'!$AL$70:$AW$78, _xlpm.z, 'White Horse'!$AJ$70:$AJ$78, IF(_xlfn.XLOOKUP($C637,_xlfn.XLOOKUP(H$576,_xlpm.x,_xlpm.y,""),_xlpm.z,"Not Declared")="", "Name not recorded",  _xlfn.XLOOKUP($C637,_xlfn.XLOOKUP(H$576,_xlpm.x,_xlpm.y,""),_xlpm.z,"Not Declared")))</f>
        <v>Not Declared</v>
      </c>
      <c r="I637" s="729" t="str" cm="1">
        <f t="array" ref="I637">_xlfn.LET(_xlpm.x, 'White Horse'!$AL$64:$AW$64, _xlpm.y, 'White Horse'!$AL$70:$AW$78, _xlpm.z, 'White Horse'!$AJ$70:$AJ$78, IF(_xlfn.XLOOKUP($C637,_xlfn.XLOOKUP(I$576,_xlpm.x,_xlpm.y,""),_xlpm.z,"Not Declared")="", "Name not recorded",  _xlfn.XLOOKUP($C637,_xlfn.XLOOKUP(I$576,_xlpm.x,_xlpm.y,""),_xlpm.z,"Not Declared")))</f>
        <v>Not Declared</v>
      </c>
      <c r="J637" s="729" t="str" cm="1">
        <f t="array" ref="J637">_xlfn.LET(_xlpm.x, 'White Horse'!$AL$64:$AW$64, _xlpm.y, 'White Horse'!$AL$70:$AW$78, _xlpm.z, 'White Horse'!$AJ$70:$AJ$78, IF(_xlfn.XLOOKUP($C637,_xlfn.XLOOKUP(J$576,_xlpm.x,_xlpm.y,""),_xlpm.z,"Not Declared")="", "Name not recorded",  _xlfn.XLOOKUP($C637,_xlfn.XLOOKUP(J$576,_xlpm.x,_xlpm.y,""),_xlpm.z,"Not Declared")))</f>
        <v>Not Declared</v>
      </c>
      <c r="K637" s="729" t="str" cm="1">
        <f t="array" ref="K637">_xlfn.LET(_xlpm.x, 'White Horse'!$AL$64:$AW$64, _xlpm.y, 'White Horse'!$AL$70:$AW$78, _xlpm.z, 'White Horse'!$AJ$70:$AJ$78, IF(_xlfn.XLOOKUP($C637,_xlfn.XLOOKUP(K$576,_xlpm.x,_xlpm.y,""),_xlpm.z,"Not Declared")="", "Name not recorded",  _xlfn.XLOOKUP($C637,_xlfn.XLOOKUP(K$576,_xlpm.x,_xlpm.y,""),_xlpm.z,"Not Declared")))</f>
        <v>Not Declared</v>
      </c>
      <c r="L637" s="729" t="str" cm="1">
        <f t="array" ref="L637">_xlfn.LET(_xlpm.x, 'White Horse'!$AL$64:$AW$64, _xlpm.y, 'White Horse'!$AL$70:$AW$78, _xlpm.z, 'White Horse'!$AJ$70:$AJ$78, IF(_xlfn.XLOOKUP($C637,_xlfn.XLOOKUP(L$576,_xlpm.x,_xlpm.y,""),_xlpm.z,"Not Declared")="", "Name not recorded",  _xlfn.XLOOKUP($C637,_xlfn.XLOOKUP(L$576,_xlpm.x,_xlpm.y,""),_xlpm.z,"Not Declared")))</f>
        <v>Not Declared</v>
      </c>
      <c r="M637" s="729" t="str" cm="1">
        <f t="array" ref="M637">_xlfn.LET(_xlpm.x, 'White Horse'!$AL$64:$AW$64, _xlpm.y, 'White Horse'!$AL$70:$AW$78, _xlpm.z, 'White Horse'!$AJ$70:$AJ$78, IF(_xlfn.XLOOKUP($C637,_xlfn.XLOOKUP(M$576,_xlpm.x,_xlpm.y,""),_xlpm.z,"Not Declared")="", "Name not recorded",  _xlfn.XLOOKUP($C637,_xlfn.XLOOKUP(M$576,_xlpm.x,_xlpm.y,""),_xlpm.z,"Not Declared")))</f>
        <v>Not Declared</v>
      </c>
      <c r="N637" s="729" t="str" cm="1">
        <f t="array" ref="N637">_xlfn.LET(_xlpm.x, 'White Horse'!$AL$64:$AW$64, _xlpm.y, 'White Horse'!$AL$70:$AW$78, _xlpm.z, 'White Horse'!$AJ$70:$AJ$78, IF(_xlfn.XLOOKUP($C637,_xlfn.XLOOKUP(N$576,_xlpm.x,_xlpm.y,""),_xlpm.z,"Not Declared")="", "Name not recorded",  _xlfn.XLOOKUP($C637,_xlfn.XLOOKUP(N$576,_xlpm.x,_xlpm.y,""),_xlpm.z,"Not Declared")))</f>
        <v>Not Declared</v>
      </c>
      <c r="O637" s="729" t="str" cm="1">
        <f t="array" ref="O637">_xlfn.LET(_xlpm.x, 'White Horse'!$AL$64:$AW$64, _xlpm.y, 'White Horse'!$AL$70:$AW$78, _xlpm.z, 'White Horse'!$AJ$70:$AJ$78, IF(_xlfn.XLOOKUP($C637,_xlfn.XLOOKUP(O$576,_xlpm.x,_xlpm.y,""),_xlpm.z,"Not Declared")="", "Name not recorded",  _xlfn.XLOOKUP($C637,_xlfn.XLOOKUP(O$576,_xlpm.x,_xlpm.y,""),_xlpm.z,"Not Declared")))</f>
        <v>Not Declared</v>
      </c>
      <c r="P637" s="3"/>
      <c r="Q637" s="3"/>
      <c r="R637" s="3"/>
      <c r="S637" s="3"/>
      <c r="T637" s="3"/>
      <c r="U637" s="3"/>
      <c r="V637" s="3"/>
      <c r="W637" s="3"/>
      <c r="X637" s="12"/>
      <c r="Z637" s="433"/>
      <c r="AA637" s="747" t="str" cm="1">
        <f t="array" ref="AA637">_xlfn.LET(_xlpm.a,_xlfn.XLOOKUP(1,('Number Allocation'!$C$6:$C$1483=AC637)*('Number Allocation'!$D$6:$D$1483=AD637),'Number Allocation'!$A$6:$A$1483,"..."),IF(_xlpm.a="","...",_xlpm.a))</f>
        <v>...</v>
      </c>
      <c r="AB637" s="747"/>
      <c r="AC637" s="12"/>
      <c r="AD637" s="12"/>
      <c r="AE637" s="436"/>
      <c r="AG637" s="365"/>
      <c r="AH637" s="433"/>
      <c r="AI637" s="747" t="str" cm="1">
        <f t="array" ref="AI637">_xlfn.LET(_xlpm.a,_xlfn.XLOOKUP(1,('Number Allocation'!$C$6:$C$1483=AK637)*('Number Allocation'!$D$6:$D$1483=AL637),'Number Allocation'!$A$6:$A$1483,"..."),IF(_xlpm.a="","...",_xlpm.a))</f>
        <v>...</v>
      </c>
      <c r="AJ637" s="747">
        <v>0</v>
      </c>
      <c r="AK637" s="12" t="str">
        <v>Not Declared</v>
      </c>
      <c r="AL637" s="12" t="str">
        <v>Abingdon AC</v>
      </c>
      <c r="AM637" s="436"/>
      <c r="AO637" s="365"/>
      <c r="AP637" s="433"/>
      <c r="AQ637" s="747" t="str" cm="1">
        <f t="array" ref="AQ637">_xlfn.LET(_xlpm.a,_xlfn.XLOOKUP(1,('Number Allocation'!$C$6:$C$1483=AS637)*('Number Allocation'!$D$6:$D$1483=AT637),'Number Allocation'!$A$6:$A$1483,"..."),IF(_xlpm.a="","...",_xlpm.a))</f>
        <v>...</v>
      </c>
      <c r="AR637" s="747">
        <v>0</v>
      </c>
      <c r="AS637" s="12" t="str">
        <v>Not Declared</v>
      </c>
      <c r="AT637" s="12" t="str">
        <v>Radley AC</v>
      </c>
      <c r="AU637" s="436"/>
      <c r="AW637" s="365"/>
      <c r="AX637" s="433"/>
      <c r="AY637" s="747" t="str" cm="1">
        <f t="array" ref="AY637">_xlfn.LET(_xlpm.a,_xlfn.XLOOKUP(1,('Number Allocation'!$C$6:$C$1483=BA637)*('Number Allocation'!$D$6:$D$1483=BB637),'Number Allocation'!$A$6:$A$1483,"..."),IF(_xlpm.a="","...",_xlpm.a))</f>
        <v>...</v>
      </c>
      <c r="AZ637" s="747">
        <v>0</v>
      </c>
      <c r="BA637" s="12" t="str">
        <v>Not Declared</v>
      </c>
      <c r="BB637" s="12" t="str">
        <v>Radley AC</v>
      </c>
      <c r="BC637" s="436"/>
      <c r="BE637" s="365"/>
      <c r="BF637" s="433"/>
      <c r="BG637" s="747" t="str" cm="1">
        <f t="array" ref="BG637">_xlfn.LET(_xlpm.a,_xlfn.XLOOKUP(1,('Number Allocation'!$C$6:$C$1483=BI637)*('Number Allocation'!$D$6:$D$1483=BJ637),'Number Allocation'!$A$6:$A$1483,"..."),IF(_xlpm.a="","...",_xlpm.a))</f>
        <v>...</v>
      </c>
      <c r="BH637" s="747">
        <v>0</v>
      </c>
      <c r="BI637" s="12" t="str">
        <v>Not Declared</v>
      </c>
      <c r="BJ637" s="12" t="str">
        <v>Abingdon AC</v>
      </c>
      <c r="BK637" s="436"/>
      <c r="BM637" s="365"/>
      <c r="BN637" s="433"/>
      <c r="BO637" s="747" t="str" cm="1">
        <f t="array" ref="BO637">_xlfn.LET(_xlpm.a,_xlfn.XLOOKUP(1,('Number Allocation'!$C$6:$C$1483=BQ637)*('Number Allocation'!$D$6:$D$1483=BR637),'Number Allocation'!$A$6:$A$1483,"..."),IF(_xlpm.a="","...",_xlpm.a))</f>
        <v>...</v>
      </c>
      <c r="BP637" s="747">
        <v>0</v>
      </c>
      <c r="BQ637" s="12" t="str">
        <v>Not Declared</v>
      </c>
      <c r="BR637" s="12" t="str">
        <v>Banbury Harriers AC</v>
      </c>
      <c r="BS637" s="436"/>
      <c r="BU637" s="365"/>
      <c r="BV637" s="433"/>
      <c r="BW637" s="747" t="str" cm="1">
        <f t="array" ref="BW637">_xlfn.LET(_xlpm.a,_xlfn.XLOOKUP(1,('Number Allocation'!$C$6:$C$1483=BY637)*('Number Allocation'!$D$6:$D$1483=BZ637),'Number Allocation'!$A$6:$A$1483,"..."),IF(_xlpm.a="","...",_xlpm.a))</f>
        <v>...</v>
      </c>
      <c r="BX637" s="747">
        <v>0</v>
      </c>
      <c r="BY637" s="12" t="str">
        <v>Not Declared</v>
      </c>
      <c r="BZ637" s="12" t="str">
        <v>Radley AC</v>
      </c>
      <c r="CA637" s="488"/>
      <c r="CB637" s="15"/>
      <c r="CC637" s="15"/>
      <c r="CD637" s="433"/>
      <c r="CE637" s="747" t="str" cm="1">
        <f t="array" ref="CE637">_xlfn.LET(_xlpm.a,_xlfn.XLOOKUP(1,('Number Allocation'!$C$6:$C$1483=CG637)*('Number Allocation'!$D$6:$D$1483=CH637),'Number Allocation'!$A$6:$A$1483,"..."),IF(_xlpm.a="","...",_xlpm.a))</f>
        <v>...</v>
      </c>
      <c r="CF637" s="747">
        <v>0</v>
      </c>
      <c r="CG637" s="12" t="str">
        <v>Not Declared</v>
      </c>
      <c r="CH637" s="12" t="str">
        <v>Abingdon AC</v>
      </c>
      <c r="CI637" s="488"/>
      <c r="CJ637" s="15"/>
      <c r="CK637" s="15"/>
      <c r="CL637" s="433"/>
      <c r="CM637" s="747" t="str" cm="1">
        <f t="array" ref="CM637">_xlfn.LET(_xlpm.a,_xlfn.XLOOKUP(1,('Number Allocation'!$C$6:$C$1483=CO637)*('Number Allocation'!$D$6:$D$1483=CP637),'Number Allocation'!$A$6:$A$1483,"..."),IF(_xlpm.a="","...",_xlpm.a))</f>
        <v>...</v>
      </c>
      <c r="CN637" s="747">
        <v>0</v>
      </c>
      <c r="CO637" s="12" t="str">
        <v>Not Declared</v>
      </c>
      <c r="CP637" s="12" t="str">
        <v>Team Kennet</v>
      </c>
      <c r="CQ637" s="488"/>
      <c r="CR637" s="15"/>
      <c r="CS637" s="15"/>
      <c r="CT637" s="433"/>
      <c r="CU637" s="747" t="str" cm="1">
        <f t="array" ref="CU637">_xlfn.LET(_xlpm.a,_xlfn.XLOOKUP(1,('Number Allocation'!$C$6:$C$1483=CW637)*('Number Allocation'!$D$6:$D$1483=CX637),'Number Allocation'!$A$6:$A$1483,"..."),IF(_xlpm.a="","...",_xlpm.a))</f>
        <v>...</v>
      </c>
      <c r="CV637" s="747">
        <v>0</v>
      </c>
      <c r="CW637" s="12" t="str">
        <v>Not Declared</v>
      </c>
      <c r="CX637" s="12" t="str">
        <v>Team Kennet</v>
      </c>
      <c r="CY637" s="488"/>
      <c r="CZ637" s="15"/>
      <c r="DA637" s="15"/>
      <c r="DB637" s="433"/>
      <c r="DC637" s="747" t="str" cm="1">
        <f t="array" ref="DC637">_xlfn.LET(_xlpm.a,_xlfn.XLOOKUP(1,('Number Allocation'!$C$6:$C$1483=DE637)*('Number Allocation'!$D$6:$D$1483=DF637),'Number Allocation'!$A$6:$A$1483,"..."),IF(_xlpm.a="","...",_xlpm.a))</f>
        <v>...</v>
      </c>
      <c r="DD637" s="747">
        <v>0</v>
      </c>
      <c r="DE637" s="12" t="str">
        <v>Not Declared</v>
      </c>
      <c r="DF637" s="12" t="str">
        <v>Witney Road Runners</v>
      </c>
      <c r="DG637" s="488"/>
      <c r="DH637" s="15"/>
      <c r="DI637" s="15"/>
      <c r="DJ637" s="433"/>
      <c r="DK637" s="747" t="str" cm="1">
        <f t="array" ref="DK637">_xlfn.LET(_xlpm.a,_xlfn.XLOOKUP(1,('Number Allocation'!$C$6:$C$1483=DM637)*('Number Allocation'!$D$6:$D$1483=DN637),'Number Allocation'!$A$6:$A$1483,"..."),IF(_xlpm.a="","...",_xlpm.a))</f>
        <v>...</v>
      </c>
      <c r="DL637" s="747">
        <v>0</v>
      </c>
      <c r="DM637" s="12" t="str">
        <v>Not Declared</v>
      </c>
      <c r="DN637" s="12" t="str">
        <v>Oxford City AC</v>
      </c>
      <c r="DO637" s="488"/>
      <c r="DP637" s="15"/>
      <c r="DQ637" s="15"/>
      <c r="DZ637" s="15"/>
      <c r="EA637" s="15"/>
    </row>
    <row r="638" spans="1:131" s="359" customFormat="1" ht="21" customHeight="1">
      <c r="A638" s="358" t="str">
        <f t="shared" si="69"/>
        <v>White Horse Harriers</v>
      </c>
      <c r="B638" s="729"/>
      <c r="C638" s="729" t="s">
        <v>323</v>
      </c>
      <c r="D638" s="729" t="str" cm="1">
        <f t="array" ref="D638">_xlfn.LET(_xlpm.x, 'White Horse'!$AL$64:$AW$64, _xlpm.y, 'White Horse'!$AL$70:$AW$78, _xlpm.z, 'White Horse'!$AJ$70:$AJ$78, IF(_xlfn.XLOOKUP($C638,_xlfn.XLOOKUP(D$576,_xlpm.x,_xlpm.y,""),_xlpm.z,"Not Declared")="", "Name not recorded",  _xlfn.XLOOKUP($C638,_xlfn.XLOOKUP(D$576,_xlpm.x,_xlpm.y,""),_xlpm.z,"Not Declared")))</f>
        <v>Not Declared</v>
      </c>
      <c r="E638" s="729" t="str" cm="1">
        <f t="array" ref="E638">_xlfn.LET(_xlpm.x, 'White Horse'!$AL$64:$AW$64, _xlpm.y, 'White Horse'!$AL$70:$AW$78, _xlpm.z, 'White Horse'!$AJ$70:$AJ$78, IF(_xlfn.XLOOKUP($C638,_xlfn.XLOOKUP(E$576,_xlpm.x,_xlpm.y,""),_xlpm.z,"Not Declared")="", "Name not recorded",  _xlfn.XLOOKUP($C638,_xlfn.XLOOKUP(E$576,_xlpm.x,_xlpm.y,""),_xlpm.z,"Not Declared")))</f>
        <v>Not Declared</v>
      </c>
      <c r="F638" s="732" t="str" cm="1">
        <f t="array" ref="F638">_xlfn.LET(_xlpm.x, 'White Horse'!$AL$64:$AW$64, _xlpm.y, 'White Horse'!$AL$70:$AW$78, _xlpm.z, 'White Horse'!$AJ$70:$AJ$78, IF(_xlfn.XLOOKUP($C638,_xlfn.XLOOKUP(F$576,_xlpm.x,_xlpm.y,""),_xlpm.z,"Not Declared")="", "Name not recorded",  _xlfn.XLOOKUP($C638,_xlfn.XLOOKUP(F$576,_xlpm.x,_xlpm.y,""),_xlpm.z,"Not Declared")))</f>
        <v>Not Declared</v>
      </c>
      <c r="G638" s="729" t="str" cm="1">
        <f t="array" ref="G638">_xlfn.LET(_xlpm.x, 'White Horse'!$AL$64:$AW$64, _xlpm.y, 'White Horse'!$AL$70:$AW$78, _xlpm.z, 'White Horse'!$AJ$70:$AJ$78, IF(_xlfn.XLOOKUP($C638,_xlfn.XLOOKUP(G$576,_xlpm.x,_xlpm.y,""),_xlpm.z,"Not Declared")="", "Name not recorded",  _xlfn.XLOOKUP($C638,_xlfn.XLOOKUP(G$576,_xlpm.x,_xlpm.y,""),_xlpm.z,"Not Declared")))</f>
        <v>Not Declared</v>
      </c>
      <c r="H638" s="729" t="str" cm="1">
        <f t="array" ref="H638">_xlfn.LET(_xlpm.x, 'White Horse'!$AL$64:$AW$64, _xlpm.y, 'White Horse'!$AL$70:$AW$78, _xlpm.z, 'White Horse'!$AJ$70:$AJ$78, IF(_xlfn.XLOOKUP($C638,_xlfn.XLOOKUP(H$576,_xlpm.x,_xlpm.y,""),_xlpm.z,"Not Declared")="", "Name not recorded",  _xlfn.XLOOKUP($C638,_xlfn.XLOOKUP(H$576,_xlpm.x,_xlpm.y,""),_xlpm.z,"Not Declared")))</f>
        <v>Not Declared</v>
      </c>
      <c r="I638" s="729" t="str" cm="1">
        <f t="array" ref="I638">_xlfn.LET(_xlpm.x, 'White Horse'!$AL$64:$AW$64, _xlpm.y, 'White Horse'!$AL$70:$AW$78, _xlpm.z, 'White Horse'!$AJ$70:$AJ$78, IF(_xlfn.XLOOKUP($C638,_xlfn.XLOOKUP(I$576,_xlpm.x,_xlpm.y,""),_xlpm.z,"Not Declared")="", "Name not recorded",  _xlfn.XLOOKUP($C638,_xlfn.XLOOKUP(I$576,_xlpm.x,_xlpm.y,""),_xlpm.z,"Not Declared")))</f>
        <v>Not Declared</v>
      </c>
      <c r="J638" s="729" t="str" cm="1">
        <f t="array" ref="J638">_xlfn.LET(_xlpm.x, 'White Horse'!$AL$64:$AW$64, _xlpm.y, 'White Horse'!$AL$70:$AW$78, _xlpm.z, 'White Horse'!$AJ$70:$AJ$78, IF(_xlfn.XLOOKUP($C638,_xlfn.XLOOKUP(J$576,_xlpm.x,_xlpm.y,""),_xlpm.z,"Not Declared")="", "Name not recorded",  _xlfn.XLOOKUP($C638,_xlfn.XLOOKUP(J$576,_xlpm.x,_xlpm.y,""),_xlpm.z,"Not Declared")))</f>
        <v>Not Declared</v>
      </c>
      <c r="K638" s="729" t="str" cm="1">
        <f t="array" ref="K638">_xlfn.LET(_xlpm.x, 'White Horse'!$AL$64:$AW$64, _xlpm.y, 'White Horse'!$AL$70:$AW$78, _xlpm.z, 'White Horse'!$AJ$70:$AJ$78, IF(_xlfn.XLOOKUP($C638,_xlfn.XLOOKUP(K$576,_xlpm.x,_xlpm.y,""),_xlpm.z,"Not Declared")="", "Name not recorded",  _xlfn.XLOOKUP($C638,_xlfn.XLOOKUP(K$576,_xlpm.x,_xlpm.y,""),_xlpm.z,"Not Declared")))</f>
        <v>Not Declared</v>
      </c>
      <c r="L638" s="729" t="str" cm="1">
        <f t="array" ref="L638">_xlfn.LET(_xlpm.x, 'White Horse'!$AL$64:$AW$64, _xlpm.y, 'White Horse'!$AL$70:$AW$78, _xlpm.z, 'White Horse'!$AJ$70:$AJ$78, IF(_xlfn.XLOOKUP($C638,_xlfn.XLOOKUP(L$576,_xlpm.x,_xlpm.y,""),_xlpm.z,"Not Declared")="", "Name not recorded",  _xlfn.XLOOKUP($C638,_xlfn.XLOOKUP(L$576,_xlpm.x,_xlpm.y,""),_xlpm.z,"Not Declared")))</f>
        <v>Not Declared</v>
      </c>
      <c r="M638" s="729" t="str" cm="1">
        <f t="array" ref="M638">_xlfn.LET(_xlpm.x, 'White Horse'!$AL$64:$AW$64, _xlpm.y, 'White Horse'!$AL$70:$AW$78, _xlpm.z, 'White Horse'!$AJ$70:$AJ$78, IF(_xlfn.XLOOKUP($C638,_xlfn.XLOOKUP(M$576,_xlpm.x,_xlpm.y,""),_xlpm.z,"Not Declared")="", "Name not recorded",  _xlfn.XLOOKUP($C638,_xlfn.XLOOKUP(M$576,_xlpm.x,_xlpm.y,""),_xlpm.z,"Not Declared")))</f>
        <v>Not Declared</v>
      </c>
      <c r="N638" s="729" t="str" cm="1">
        <f t="array" ref="N638">_xlfn.LET(_xlpm.x, 'White Horse'!$AL$64:$AW$64, _xlpm.y, 'White Horse'!$AL$70:$AW$78, _xlpm.z, 'White Horse'!$AJ$70:$AJ$78, IF(_xlfn.XLOOKUP($C638,_xlfn.XLOOKUP(N$576,_xlpm.x,_xlpm.y,""),_xlpm.z,"Not Declared")="", "Name not recorded",  _xlfn.XLOOKUP($C638,_xlfn.XLOOKUP(N$576,_xlpm.x,_xlpm.y,""),_xlpm.z,"Not Declared")))</f>
        <v>Not Declared</v>
      </c>
      <c r="O638" s="729" t="str" cm="1">
        <f t="array" ref="O638">_xlfn.LET(_xlpm.x, 'White Horse'!$AL$64:$AW$64, _xlpm.y, 'White Horse'!$AL$70:$AW$78, _xlpm.z, 'White Horse'!$AJ$70:$AJ$78, IF(_xlfn.XLOOKUP($C638,_xlfn.XLOOKUP(O$576,_xlpm.x,_xlpm.y,""),_xlpm.z,"Not Declared")="", "Name not recorded",  _xlfn.XLOOKUP($C638,_xlfn.XLOOKUP(O$576,_xlpm.x,_xlpm.y,""),_xlpm.z,"Not Declared")))</f>
        <v>Not Declared</v>
      </c>
      <c r="P638" s="3"/>
      <c r="Q638" s="3"/>
      <c r="R638" s="3"/>
      <c r="S638" s="3"/>
      <c r="T638" s="3"/>
      <c r="U638" s="3"/>
      <c r="V638" s="3"/>
      <c r="W638" s="3"/>
      <c r="X638" s="12"/>
      <c r="Z638" s="433"/>
      <c r="AA638" s="747" t="str" cm="1">
        <f t="array" ref="AA638">_xlfn.LET(_xlpm.a,_xlfn.XLOOKUP(1,('Number Allocation'!$C$6:$C$1483=AC638)*('Number Allocation'!$D$6:$D$1483=AD638),'Number Allocation'!$A$6:$A$1483,"..."),IF(_xlpm.a="","...",_xlpm.a))</f>
        <v>...</v>
      </c>
      <c r="AB638" s="747"/>
      <c r="AC638" s="12"/>
      <c r="AD638" s="12"/>
      <c r="AE638" s="436"/>
      <c r="AG638" s="365"/>
      <c r="AH638" s="433"/>
      <c r="AI638" s="747" t="str" cm="1">
        <f t="array" ref="AI638">_xlfn.LET(_xlpm.a,_xlfn.XLOOKUP(1,('Number Allocation'!$C$6:$C$1483=AK638)*('Number Allocation'!$D$6:$D$1483=AL638),'Number Allocation'!$A$6:$A$1483,"..."),IF(_xlpm.a="","...",_xlpm.a))</f>
        <v>...</v>
      </c>
      <c r="AJ638" s="747">
        <v>0</v>
      </c>
      <c r="AK638" s="12" t="str">
        <v>Not Declared</v>
      </c>
      <c r="AL638" s="12" t="str">
        <v>Team Kennet</v>
      </c>
      <c r="AM638" s="436"/>
      <c r="AO638" s="365"/>
      <c r="AP638" s="433"/>
      <c r="AQ638" s="747" t="str" cm="1">
        <f t="array" ref="AQ638">_xlfn.LET(_xlpm.a,_xlfn.XLOOKUP(1,('Number Allocation'!$C$6:$C$1483=AS638)*('Number Allocation'!$D$6:$D$1483=AT638),'Number Allocation'!$A$6:$A$1483,"..."),IF(_xlpm.a="","...",_xlpm.a))</f>
        <v>...</v>
      </c>
      <c r="AR638" s="747">
        <v>0</v>
      </c>
      <c r="AS638" s="12" t="str">
        <v>Not Declared</v>
      </c>
      <c r="AT638" s="12" t="str">
        <v>Bicester AC</v>
      </c>
      <c r="AU638" s="436"/>
      <c r="AW638" s="365"/>
      <c r="AX638" s="433"/>
      <c r="AY638" s="747" t="str" cm="1">
        <f t="array" ref="AY638">_xlfn.LET(_xlpm.a,_xlfn.XLOOKUP(1,('Number Allocation'!$C$6:$C$1483=BA638)*('Number Allocation'!$D$6:$D$1483=BB638),'Number Allocation'!$A$6:$A$1483,"..."),IF(_xlpm.a="","...",_xlpm.a))</f>
        <v>...</v>
      </c>
      <c r="AZ638" s="747">
        <v>0</v>
      </c>
      <c r="BA638" s="12" t="str">
        <v>Not Declared</v>
      </c>
      <c r="BB638" s="12" t="str">
        <v>Team Kennet</v>
      </c>
      <c r="BC638" s="436"/>
      <c r="BE638" s="365"/>
      <c r="BF638" s="433"/>
      <c r="BG638" s="747" t="str" cm="1">
        <f t="array" ref="BG638">_xlfn.LET(_xlpm.a,_xlfn.XLOOKUP(1,('Number Allocation'!$C$6:$C$1483=BI638)*('Number Allocation'!$D$6:$D$1483=BJ638),'Number Allocation'!$A$6:$A$1483,"..."),IF(_xlpm.a="","...",_xlpm.a))</f>
        <v>...</v>
      </c>
      <c r="BH638" s="747">
        <v>0</v>
      </c>
      <c r="BI638" s="12" t="str">
        <v>Not Declared</v>
      </c>
      <c r="BJ638" s="12" t="str">
        <v>Bicester AC</v>
      </c>
      <c r="BK638" s="436"/>
      <c r="BM638" s="365"/>
      <c r="BN638" s="433"/>
      <c r="BO638" s="747" t="str" cm="1">
        <f t="array" ref="BO638">_xlfn.LET(_xlpm.a,_xlfn.XLOOKUP(1,('Number Allocation'!$C$6:$C$1483=BQ638)*('Number Allocation'!$D$6:$D$1483=BR638),'Number Allocation'!$A$6:$A$1483,"..."),IF(_xlpm.a="","...",_xlpm.a))</f>
        <v>...</v>
      </c>
      <c r="BP638" s="747">
        <v>0</v>
      </c>
      <c r="BQ638" s="12" t="str">
        <v>Not Declared</v>
      </c>
      <c r="BR638" s="12" t="str">
        <v>Bicester AC</v>
      </c>
      <c r="BS638" s="436"/>
      <c r="BU638" s="365"/>
      <c r="BV638" s="433"/>
      <c r="BW638" s="747" t="str" cm="1">
        <f t="array" ref="BW638">_xlfn.LET(_xlpm.a,_xlfn.XLOOKUP(1,('Number Allocation'!$C$6:$C$1483=BY638)*('Number Allocation'!$D$6:$D$1483=BZ638),'Number Allocation'!$A$6:$A$1483,"..."),IF(_xlpm.a="","...",_xlpm.a))</f>
        <v>...</v>
      </c>
      <c r="BX638" s="747">
        <v>0</v>
      </c>
      <c r="BY638" s="12" t="str">
        <v>Not Declared</v>
      </c>
      <c r="BZ638" s="12" t="str">
        <v>White Horse Harriers</v>
      </c>
      <c r="CA638" s="488"/>
      <c r="CB638" s="15"/>
      <c r="CC638" s="15"/>
      <c r="CD638" s="433"/>
      <c r="CE638" s="747" t="str" cm="1">
        <f t="array" ref="CE638">_xlfn.LET(_xlpm.a,_xlfn.XLOOKUP(1,('Number Allocation'!$C$6:$C$1483=CG638)*('Number Allocation'!$D$6:$D$1483=CH638),'Number Allocation'!$A$6:$A$1483,"..."),IF(_xlpm.a="","...",_xlpm.a))</f>
        <v>...</v>
      </c>
      <c r="CF638" s="747">
        <v>0</v>
      </c>
      <c r="CG638" s="12" t="str">
        <v>Not Declared</v>
      </c>
      <c r="CH638" s="12" t="str">
        <v>Bicester AC</v>
      </c>
      <c r="CI638" s="488"/>
      <c r="CJ638" s="15"/>
      <c r="CK638" s="15"/>
      <c r="CL638" s="433"/>
      <c r="CM638" s="747" t="str" cm="1">
        <f t="array" ref="CM638">_xlfn.LET(_xlpm.a,_xlfn.XLOOKUP(1,('Number Allocation'!$C$6:$C$1483=CO638)*('Number Allocation'!$D$6:$D$1483=CP638),'Number Allocation'!$A$6:$A$1483,"..."),IF(_xlpm.a="","...",_xlpm.a))</f>
        <v>...</v>
      </c>
      <c r="CN638" s="747">
        <v>0</v>
      </c>
      <c r="CO638" s="12" t="str">
        <v>Not Declared</v>
      </c>
      <c r="CP638" s="12" t="str">
        <v>Banbury Harriers AC</v>
      </c>
      <c r="CQ638" s="488"/>
      <c r="CR638" s="15"/>
      <c r="CS638" s="15"/>
      <c r="CT638" s="433"/>
      <c r="CU638" s="747" t="str" cm="1">
        <f t="array" ref="CU638">_xlfn.LET(_xlpm.a,_xlfn.XLOOKUP(1,('Number Allocation'!$C$6:$C$1483=CW638)*('Number Allocation'!$D$6:$D$1483=CX638),'Number Allocation'!$A$6:$A$1483,"..."),IF(_xlpm.a="","...",_xlpm.a))</f>
        <v>...</v>
      </c>
      <c r="CV638" s="747">
        <v>0</v>
      </c>
      <c r="CW638" s="12" t="str">
        <v>Not Declared</v>
      </c>
      <c r="CX638" s="12" t="str">
        <v>Witney Road Runners</v>
      </c>
      <c r="CY638" s="488"/>
      <c r="CZ638" s="15"/>
      <c r="DA638" s="15"/>
      <c r="DB638" s="433"/>
      <c r="DC638" s="747" t="str" cm="1">
        <f t="array" ref="DC638">_xlfn.LET(_xlpm.a,_xlfn.XLOOKUP(1,('Number Allocation'!$C$6:$C$1483=DE638)*('Number Allocation'!$D$6:$D$1483=DF638),'Number Allocation'!$A$6:$A$1483,"..."),IF(_xlpm.a="","...",_xlpm.a))</f>
        <v>...</v>
      </c>
      <c r="DD638" s="747">
        <v>0</v>
      </c>
      <c r="DE638" s="12" t="str">
        <v>Not Declared</v>
      </c>
      <c r="DF638" s="12" t="str">
        <v>Radley AC</v>
      </c>
      <c r="DG638" s="488"/>
      <c r="DH638" s="15"/>
      <c r="DI638" s="15"/>
      <c r="DJ638" s="433"/>
      <c r="DK638" s="747" t="str" cm="1">
        <f t="array" ref="DK638">_xlfn.LET(_xlpm.a,_xlfn.XLOOKUP(1,('Number Allocation'!$C$6:$C$1483=DM638)*('Number Allocation'!$D$6:$D$1483=DN638),'Number Allocation'!$A$6:$A$1483,"..."),IF(_xlpm.a="","...",_xlpm.a))</f>
        <v>...</v>
      </c>
      <c r="DL638" s="747">
        <v>0</v>
      </c>
      <c r="DM638" s="12" t="str">
        <v>Not Declared</v>
      </c>
      <c r="DN638" s="12" t="str">
        <v>Witney Road Runners</v>
      </c>
      <c r="DO638" s="488"/>
      <c r="DP638" s="15"/>
      <c r="DQ638" s="15"/>
      <c r="DZ638" s="15"/>
      <c r="EA638" s="15"/>
    </row>
    <row r="639" spans="1:131" s="359" customFormat="1" ht="21" customHeight="1">
      <c r="A639" s="358"/>
      <c r="B639" s="729"/>
      <c r="C639" s="729"/>
      <c r="D639" s="729"/>
      <c r="E639" s="729"/>
      <c r="F639" s="729"/>
      <c r="G639" s="729"/>
      <c r="H639" s="729"/>
      <c r="I639" s="729"/>
      <c r="J639" s="729"/>
      <c r="K639" s="729"/>
      <c r="L639" s="729"/>
      <c r="M639" s="729"/>
      <c r="N639" s="729"/>
      <c r="O639" s="729"/>
      <c r="P639" s="3"/>
      <c r="Q639" s="3"/>
      <c r="R639" s="3"/>
      <c r="S639" s="3"/>
      <c r="T639" s="3"/>
      <c r="U639" s="3"/>
      <c r="V639" s="3"/>
      <c r="W639" s="3"/>
      <c r="X639" s="12"/>
      <c r="Z639" s="433"/>
      <c r="AA639" s="747" t="str" cm="1">
        <f t="array" ref="AA639">_xlfn.LET(_xlpm.a,_xlfn.XLOOKUP(1,('Number Allocation'!$C$6:$C$1483=AC639)*('Number Allocation'!$D$6:$D$1483=AD639),'Number Allocation'!$A$6:$A$1483,"..."),IF(_xlpm.a="","...",_xlpm.a))</f>
        <v>...</v>
      </c>
      <c r="AB639" s="747"/>
      <c r="AC639" s="12"/>
      <c r="AD639" s="12"/>
      <c r="AE639" s="436"/>
      <c r="AG639" s="365"/>
      <c r="AH639" s="433"/>
      <c r="AI639" s="747" t="str" cm="1">
        <f t="array" ref="AI639">_xlfn.LET(_xlpm.a,_xlfn.XLOOKUP(1,('Number Allocation'!$C$6:$C$1483=AK639)*('Number Allocation'!$D$6:$D$1483=AL639),'Number Allocation'!$A$6:$A$1483,"..."),IF(_xlpm.a="","...",_xlpm.a))</f>
        <v>...</v>
      </c>
      <c r="AJ639" s="747">
        <v>0</v>
      </c>
      <c r="AK639" s="12" t="str">
        <v>Not Declared</v>
      </c>
      <c r="AL639" s="12" t="str">
        <v>Oxford City AC</v>
      </c>
      <c r="AM639" s="436"/>
      <c r="AO639" s="365"/>
      <c r="AP639" s="433"/>
      <c r="AQ639" s="747" t="str" cm="1">
        <f t="array" ref="AQ639">_xlfn.LET(_xlpm.a,_xlfn.XLOOKUP(1,('Number Allocation'!$C$6:$C$1483=AS639)*('Number Allocation'!$D$6:$D$1483=AT639),'Number Allocation'!$A$6:$A$1483,"..."),IF(_xlpm.a="","...",_xlpm.a))</f>
        <v>...</v>
      </c>
      <c r="AR639" s="747">
        <v>0</v>
      </c>
      <c r="AS639" s="12" t="str">
        <v>Not Declared</v>
      </c>
      <c r="AT639" s="12" t="str">
        <v>Oxford City AC</v>
      </c>
      <c r="AU639" s="436"/>
      <c r="AW639" s="365"/>
      <c r="AX639" s="433"/>
      <c r="AY639" s="747" t="str" cm="1">
        <f t="array" ref="AY639">_xlfn.LET(_xlpm.a,_xlfn.XLOOKUP(1,('Number Allocation'!$C$6:$C$1483=BA639)*('Number Allocation'!$D$6:$D$1483=BB639),'Number Allocation'!$A$6:$A$1483,"..."),IF(_xlpm.a="","...",_xlpm.a))</f>
        <v>...</v>
      </c>
      <c r="AZ639" s="747">
        <v>0</v>
      </c>
      <c r="BA639" s="12" t="str">
        <v>Not Declared</v>
      </c>
      <c r="BB639" s="12" t="str">
        <v>Banbury Harriers AC</v>
      </c>
      <c r="BC639" s="436"/>
      <c r="BE639" s="365"/>
      <c r="BF639" s="433"/>
      <c r="BG639" s="747" t="str" cm="1">
        <f t="array" ref="BG639">_xlfn.LET(_xlpm.a,_xlfn.XLOOKUP(1,('Number Allocation'!$C$6:$C$1483=BI639)*('Number Allocation'!$D$6:$D$1483=BJ639),'Number Allocation'!$A$6:$A$1483,"..."),IF(_xlpm.a="","...",_xlpm.a))</f>
        <v>...</v>
      </c>
      <c r="BH639" s="747">
        <v>0</v>
      </c>
      <c r="BI639" s="12" t="str">
        <v>Not Declared</v>
      </c>
      <c r="BJ639" s="12" t="str">
        <v>Banbury Harriers AC</v>
      </c>
      <c r="BK639" s="436"/>
      <c r="BM639" s="365"/>
      <c r="BN639" s="433"/>
      <c r="BO639" s="747" t="str" cm="1">
        <f t="array" ref="BO639">_xlfn.LET(_xlpm.a,_xlfn.XLOOKUP(1,('Number Allocation'!$C$6:$C$1483=BQ639)*('Number Allocation'!$D$6:$D$1483=BR639),'Number Allocation'!$A$6:$A$1483,"..."),IF(_xlpm.a="","...",_xlpm.a))</f>
        <v>...</v>
      </c>
      <c r="BP639" s="747">
        <v>0</v>
      </c>
      <c r="BQ639" s="12" t="str">
        <v>Not Declared</v>
      </c>
      <c r="BR639" s="12" t="str">
        <v>Radley AC</v>
      </c>
      <c r="BS639" s="436"/>
      <c r="BU639" s="365"/>
      <c r="BV639" s="433"/>
      <c r="BW639" s="747" t="str" cm="1">
        <f t="array" ref="BW639">_xlfn.LET(_xlpm.a,_xlfn.XLOOKUP(1,('Number Allocation'!$C$6:$C$1483=BY639)*('Number Allocation'!$D$6:$D$1483=BZ639),'Number Allocation'!$A$6:$A$1483,"..."),IF(_xlpm.a="","...",_xlpm.a))</f>
        <v>...</v>
      </c>
      <c r="BX639" s="747">
        <v>0</v>
      </c>
      <c r="BY639" s="12" t="str">
        <v>Not Declared</v>
      </c>
      <c r="BZ639" s="12" t="str">
        <v>Abingdon AC</v>
      </c>
      <c r="CA639" s="488"/>
      <c r="CB639" s="15"/>
      <c r="CC639" s="15"/>
      <c r="CD639" s="433"/>
      <c r="CE639" s="747" t="str" cm="1">
        <f t="array" ref="CE639">_xlfn.LET(_xlpm.a,_xlfn.XLOOKUP(1,('Number Allocation'!$C$6:$C$1483=CG639)*('Number Allocation'!$D$6:$D$1483=CH639),'Number Allocation'!$A$6:$A$1483,"..."),IF(_xlpm.a="","...",_xlpm.a))</f>
        <v>...</v>
      </c>
      <c r="CF639" s="747">
        <v>0</v>
      </c>
      <c r="CG639" s="12" t="str">
        <v>Not Declared</v>
      </c>
      <c r="CH639" s="12" t="str">
        <v>Witney Road Runners</v>
      </c>
      <c r="CI639" s="488"/>
      <c r="CJ639" s="15"/>
      <c r="CK639" s="15"/>
      <c r="CL639" s="433"/>
      <c r="CM639" s="747" t="str" cm="1">
        <f t="array" ref="CM639">_xlfn.LET(_xlpm.a,_xlfn.XLOOKUP(1,('Number Allocation'!$C$6:$C$1483=CO639)*('Number Allocation'!$D$6:$D$1483=CP639),'Number Allocation'!$A$6:$A$1483,"..."),IF(_xlpm.a="","...",_xlpm.a))</f>
        <v>...</v>
      </c>
      <c r="CN639" s="747">
        <v>0</v>
      </c>
      <c r="CO639" s="12" t="str">
        <v>Not Declared</v>
      </c>
      <c r="CP639" s="12" t="str">
        <v>Oxford City AC</v>
      </c>
      <c r="CQ639" s="488"/>
      <c r="CR639" s="15"/>
      <c r="CS639" s="15"/>
      <c r="CT639" s="433"/>
      <c r="CU639" s="747" t="str" cm="1">
        <f t="array" ref="CU639">_xlfn.LET(_xlpm.a,_xlfn.XLOOKUP(1,('Number Allocation'!$C$6:$C$1483=CW639)*('Number Allocation'!$D$6:$D$1483=CX639),'Number Allocation'!$A$6:$A$1483,"..."),IF(_xlpm.a="","...",_xlpm.a))</f>
        <v>...</v>
      </c>
      <c r="CV639" s="747">
        <v>0</v>
      </c>
      <c r="CW639" s="12" t="str">
        <v>Not Declared</v>
      </c>
      <c r="CX639" s="12" t="str">
        <v>Oxford City AC</v>
      </c>
      <c r="CY639" s="488"/>
      <c r="CZ639" s="15"/>
      <c r="DA639" s="15"/>
      <c r="DB639" s="433"/>
      <c r="DC639" s="747" t="str" cm="1">
        <f t="array" ref="DC639">_xlfn.LET(_xlpm.a,_xlfn.XLOOKUP(1,('Number Allocation'!$C$6:$C$1483=DE639)*('Number Allocation'!$D$6:$D$1483=DF639),'Number Allocation'!$A$6:$A$1483,"..."),IF(_xlpm.a="","...",_xlpm.a))</f>
        <v>...</v>
      </c>
      <c r="DD639" s="747">
        <v>0</v>
      </c>
      <c r="DE639" s="12" t="str">
        <v>Not Declared</v>
      </c>
      <c r="DF639" s="12" t="str">
        <v>White Horse Harriers</v>
      </c>
      <c r="DG639" s="488"/>
      <c r="DH639" s="15"/>
      <c r="DI639" s="15"/>
      <c r="DJ639" s="433"/>
      <c r="DK639" s="747" t="str" cm="1">
        <f t="array" ref="DK639">_xlfn.LET(_xlpm.a,_xlfn.XLOOKUP(1,('Number Allocation'!$C$6:$C$1483=DM639)*('Number Allocation'!$D$6:$D$1483=DN639),'Number Allocation'!$A$6:$A$1483,"..."),IF(_xlpm.a="","...",_xlpm.a))</f>
        <v>...</v>
      </c>
      <c r="DL639" s="747">
        <v>0</v>
      </c>
      <c r="DM639" s="12" t="str">
        <v>Not Declared</v>
      </c>
      <c r="DN639" s="12" t="str">
        <v>Team Kennet</v>
      </c>
      <c r="DO639" s="488"/>
      <c r="DP639" s="15"/>
      <c r="DQ639" s="15"/>
      <c r="DZ639" s="15"/>
      <c r="EA639" s="15"/>
    </row>
    <row r="640" spans="1:131" s="359" customFormat="1" ht="21" customHeight="1">
      <c r="A640" s="358" t="str">
        <f>Witney!AJ$2</f>
        <v>Witney Road Runners</v>
      </c>
      <c r="B640" s="729" t="str">
        <f>Witney!AV$1</f>
        <v>W</v>
      </c>
      <c r="C640" s="729" t="s">
        <v>71</v>
      </c>
      <c r="D640" s="729" t="str" cm="1">
        <f t="array" ref="D640">_xlfn.LET(_xlpm.x, Witney!$AL$64:$AW$64, _xlpm.y, Witney!$AL$70:$AW$78, _xlpm.z, Witney!$AJ$70:$AJ$78, IF(_xlfn.XLOOKUP($C640,_xlfn.XLOOKUP(D$576,_xlpm.x,_xlpm.y,""),_xlpm.z,"Not Declared")="", "Name not recorded",  _xlfn.XLOOKUP($C640,_xlfn.XLOOKUP(D$576,_xlpm.x,_xlpm.y,""),_xlpm.z,"Not Declared")))</f>
        <v>Not Declared</v>
      </c>
      <c r="E640" s="729" t="str" cm="1">
        <f t="array" ref="E640">_xlfn.LET(_xlpm.x, Witney!$AL$64:$AW$64, _xlpm.y, Witney!$AL$70:$AW$78, _xlpm.z, Witney!$AJ$70:$AJ$78, IF(_xlfn.XLOOKUP($C640,_xlfn.XLOOKUP(E$576,_xlpm.x,_xlpm.y,""),_xlpm.z,"Not Declared")="", "Name not recorded",  _xlfn.XLOOKUP($C640,_xlfn.XLOOKUP(E$576,_xlpm.x,_xlpm.y,""),_xlpm.z,"Not Declared")))</f>
        <v>Not Declared</v>
      </c>
      <c r="F640" s="732" t="str" cm="1">
        <f t="array" ref="F640">_xlfn.LET(_xlpm.x, Witney!$AL$64:$AW$64, _xlpm.y, Witney!$AL$70:$AW$78, _xlpm.z, Witney!$AJ$70:$AJ$78, IF(_xlfn.XLOOKUP($C640,_xlfn.XLOOKUP(F$576,_xlpm.x,_xlpm.y,""),_xlpm.z,"Not Declared")="", "Name not recorded",  _xlfn.XLOOKUP($C640,_xlfn.XLOOKUP(F$576,_xlpm.x,_xlpm.y,""),_xlpm.z,"Not Declared")))</f>
        <v>Not Declared</v>
      </c>
      <c r="G640" s="729" t="str" cm="1">
        <f t="array" ref="G640">_xlfn.LET(_xlpm.x, Witney!$AL$64:$AW$64, _xlpm.y, Witney!$AL$70:$AW$78, _xlpm.z, Witney!$AJ$70:$AJ$78, IF(_xlfn.XLOOKUP($C640,_xlfn.XLOOKUP(G$576,_xlpm.x,_xlpm.y,""),_xlpm.z,"Not Declared")="", "Name not recorded",  _xlfn.XLOOKUP($C640,_xlfn.XLOOKUP(G$576,_xlpm.x,_xlpm.y,""),_xlpm.z,"Not Declared")))</f>
        <v>Not Declared</v>
      </c>
      <c r="H640" s="729" t="str" cm="1">
        <f t="array" ref="H640">_xlfn.LET(_xlpm.x, Witney!$AL$64:$AW$64, _xlpm.y, Witney!$AL$70:$AW$78, _xlpm.z, Witney!$AJ$70:$AJ$78, IF(_xlfn.XLOOKUP($C640,_xlfn.XLOOKUP(H$576,_xlpm.x,_xlpm.y,""),_xlpm.z,"Not Declared")="", "Name not recorded",  _xlfn.XLOOKUP($C640,_xlfn.XLOOKUP(H$576,_xlpm.x,_xlpm.y,""),_xlpm.z,"Not Declared")))</f>
        <v>Not Declared</v>
      </c>
      <c r="I640" s="729" t="str" cm="1">
        <f t="array" ref="I640">_xlfn.LET(_xlpm.x, Witney!$AL$64:$AW$64, _xlpm.y, Witney!$AL$70:$AW$78, _xlpm.z, Witney!$AJ$70:$AJ$78, IF(_xlfn.XLOOKUP($C640,_xlfn.XLOOKUP(I$576,_xlpm.x,_xlpm.y,""),_xlpm.z,"Not Declared")="", "Name not recorded",  _xlfn.XLOOKUP($C640,_xlfn.XLOOKUP(I$576,_xlpm.x,_xlpm.y,""),_xlpm.z,"Not Declared")))</f>
        <v>Not Declared</v>
      </c>
      <c r="J640" s="729" t="str" cm="1">
        <f t="array" ref="J640">_xlfn.LET(_xlpm.x, Witney!$AL$64:$AW$64, _xlpm.y, Witney!$AL$70:$AW$78, _xlpm.z, Witney!$AJ$70:$AJ$78, IF(_xlfn.XLOOKUP($C640,_xlfn.XLOOKUP(J$576,_xlpm.x,_xlpm.y,""),_xlpm.z,"Not Declared")="", "Name not recorded",  _xlfn.XLOOKUP($C640,_xlfn.XLOOKUP(J$576,_xlpm.x,_xlpm.y,""),_xlpm.z,"Not Declared")))</f>
        <v>Not Declared</v>
      </c>
      <c r="K640" s="729" t="str" cm="1">
        <f t="array" ref="K640">_xlfn.LET(_xlpm.x, Witney!$AL$64:$AW$64, _xlpm.y, Witney!$AL$70:$AW$78, _xlpm.z, Witney!$AJ$70:$AJ$78, IF(_xlfn.XLOOKUP($C640,_xlfn.XLOOKUP(K$576,_xlpm.x,_xlpm.y,""),_xlpm.z,"Not Declared")="", "Name not recorded",  _xlfn.XLOOKUP($C640,_xlfn.XLOOKUP(K$576,_xlpm.x,_xlpm.y,""),_xlpm.z,"Not Declared")))</f>
        <v>Not Declared</v>
      </c>
      <c r="L640" s="729" t="str" cm="1">
        <f t="array" ref="L640">_xlfn.LET(_xlpm.x, Witney!$AL$64:$AW$64, _xlpm.y, Witney!$AL$70:$AW$78, _xlpm.z, Witney!$AJ$70:$AJ$78, IF(_xlfn.XLOOKUP($C640,_xlfn.XLOOKUP(L$576,_xlpm.x,_xlpm.y,""),_xlpm.z,"Not Declared")="", "Name not recorded",  _xlfn.XLOOKUP($C640,_xlfn.XLOOKUP(L$576,_xlpm.x,_xlpm.y,""),_xlpm.z,"Not Declared")))</f>
        <v>Not Declared</v>
      </c>
      <c r="M640" s="729" t="str" cm="1">
        <f t="array" ref="M640">_xlfn.LET(_xlpm.x, Witney!$AL$64:$AW$64, _xlpm.y, Witney!$AL$70:$AW$78, _xlpm.z, Witney!$AJ$70:$AJ$78, IF(_xlfn.XLOOKUP($C640,_xlfn.XLOOKUP(M$576,_xlpm.x,_xlpm.y,""),_xlpm.z,"Not Declared")="", "Name not recorded",  _xlfn.XLOOKUP($C640,_xlfn.XLOOKUP(M$576,_xlpm.x,_xlpm.y,""),_xlpm.z,"Not Declared")))</f>
        <v>Not Declared</v>
      </c>
      <c r="N640" s="729" t="str" cm="1">
        <f t="array" ref="N640">_xlfn.LET(_xlpm.x, Witney!$AL$64:$AW$64, _xlpm.y, Witney!$AL$70:$AW$78, _xlpm.z, Witney!$AJ$70:$AJ$78, IF(_xlfn.XLOOKUP($C640,_xlfn.XLOOKUP(N$576,_xlpm.x,_xlpm.y,""),_xlpm.z,"Not Declared")="", "Name not recorded",  _xlfn.XLOOKUP($C640,_xlfn.XLOOKUP(N$576,_xlpm.x,_xlpm.y,""),_xlpm.z,"Not Declared")))</f>
        <v>Not Declared</v>
      </c>
      <c r="O640" s="729" t="str" cm="1">
        <f t="array" ref="O640">_xlfn.LET(_xlpm.x, Witney!$AL$64:$AW$64, _xlpm.y, Witney!$AL$70:$AW$78, _xlpm.z, Witney!$AJ$70:$AJ$78, IF(_xlfn.XLOOKUP($C640,_xlfn.XLOOKUP(O$576,_xlpm.x,_xlpm.y,""),_xlpm.z,"Not Declared")="", "Name not recorded",  _xlfn.XLOOKUP($C640,_xlfn.XLOOKUP(O$576,_xlpm.x,_xlpm.y,""),_xlpm.z,"Not Declared")))</f>
        <v>Not Declared</v>
      </c>
      <c r="P640" s="732"/>
      <c r="Q640" s="732"/>
      <c r="R640" s="732"/>
      <c r="S640" s="732"/>
      <c r="T640" s="732"/>
      <c r="U640" s="732"/>
      <c r="V640" s="732"/>
      <c r="W640" s="732"/>
      <c r="X640" s="439" t="s">
        <v>524</v>
      </c>
      <c r="Z640" s="433"/>
      <c r="AA640" s="747" t="str" cm="1">
        <f t="array" ref="AA640">_xlfn.LET(_xlpm.a,_xlfn.XLOOKUP(1,('Number Allocation'!$C$6:$C$1483=AC640)*('Number Allocation'!$D$6:$D$1483=AD640),'Number Allocation'!$A$6:$A$1483,"..."),IF(_xlpm.a="","...",_xlpm.a))</f>
        <v>...</v>
      </c>
      <c r="AB640" s="747"/>
      <c r="AC640" s="12"/>
      <c r="AD640" s="12"/>
      <c r="AE640" s="436"/>
      <c r="AG640" s="365"/>
      <c r="AH640" s="433"/>
      <c r="AI640" s="747" t="str" cm="1">
        <f t="array" ref="AI640">_xlfn.LET(_xlpm.a,_xlfn.XLOOKUP(1,('Number Allocation'!$C$6:$C$1483=AK640)*('Number Allocation'!$D$6:$D$1483=AL640),'Number Allocation'!$A$6:$A$1483,"..."),IF(_xlpm.a="","...",_xlpm.a))</f>
        <v>...</v>
      </c>
      <c r="AJ640" s="747">
        <v>0</v>
      </c>
      <c r="AK640" s="12" t="str">
        <v>Not Declared</v>
      </c>
      <c r="AL640" s="12" t="str">
        <v>White Horse Harriers</v>
      </c>
      <c r="AM640" s="436"/>
      <c r="AO640" s="365"/>
      <c r="AP640" s="433"/>
      <c r="AQ640" s="747" t="str" cm="1">
        <f t="array" ref="AQ640">_xlfn.LET(_xlpm.a,_xlfn.XLOOKUP(1,('Number Allocation'!$C$6:$C$1483=AS640)*('Number Allocation'!$D$6:$D$1483=AT640),'Number Allocation'!$A$6:$A$1483,"..."),IF(_xlpm.a="","...",_xlpm.a))</f>
        <v>...</v>
      </c>
      <c r="AR640" s="747">
        <v>0</v>
      </c>
      <c r="AS640" s="12" t="str">
        <v>Not Declared</v>
      </c>
      <c r="AT640" s="12" t="str">
        <v>Team Kennet</v>
      </c>
      <c r="AU640" s="436"/>
      <c r="AW640" s="365"/>
      <c r="AX640" s="433"/>
      <c r="AY640" s="747" t="str" cm="1">
        <f t="array" ref="AY640">_xlfn.LET(_xlpm.a,_xlfn.XLOOKUP(1,('Number Allocation'!$C$6:$C$1483=BA640)*('Number Allocation'!$D$6:$D$1483=BB640),'Number Allocation'!$A$6:$A$1483,"..."),IF(_xlpm.a="","...",_xlpm.a))</f>
        <v>...</v>
      </c>
      <c r="AZ640" s="747">
        <v>0</v>
      </c>
      <c r="BA640" s="12" t="str">
        <v>Not Declared</v>
      </c>
      <c r="BB640" s="12" t="str">
        <v>Abingdon AC</v>
      </c>
      <c r="BC640" s="436"/>
      <c r="BE640" s="365"/>
      <c r="BF640" s="433"/>
      <c r="BG640" s="747" t="str" cm="1">
        <f t="array" ref="BG640">_xlfn.LET(_xlpm.a,_xlfn.XLOOKUP(1,('Number Allocation'!$C$6:$C$1483=BI640)*('Number Allocation'!$D$6:$D$1483=BJ640),'Number Allocation'!$A$6:$A$1483,"..."),IF(_xlpm.a="","...",_xlpm.a))</f>
        <v>...</v>
      </c>
      <c r="BH640" s="747">
        <v>0</v>
      </c>
      <c r="BI640" s="12" t="str">
        <v>Not Declared</v>
      </c>
      <c r="BJ640" s="12" t="str">
        <v>Radley AC</v>
      </c>
      <c r="BK640" s="436"/>
      <c r="BM640" s="365"/>
      <c r="BN640" s="433"/>
      <c r="BO640" s="747" t="str" cm="1">
        <f t="array" ref="BO640">_xlfn.LET(_xlpm.a,_xlfn.XLOOKUP(1,('Number Allocation'!$C$6:$C$1483=BQ640)*('Number Allocation'!$D$6:$D$1483=BR640),'Number Allocation'!$A$6:$A$1483,"..."),IF(_xlpm.a="","...",_xlpm.a))</f>
        <v>...</v>
      </c>
      <c r="BP640" s="747">
        <v>0</v>
      </c>
      <c r="BQ640" s="12" t="str">
        <v>Not Declared</v>
      </c>
      <c r="BR640" s="12" t="str">
        <v>Team Kennet</v>
      </c>
      <c r="BS640" s="436"/>
      <c r="BU640" s="365"/>
      <c r="BV640" s="433"/>
      <c r="BW640" s="747" t="str" cm="1">
        <f t="array" ref="BW640">_xlfn.LET(_xlpm.a,_xlfn.XLOOKUP(1,('Number Allocation'!$C$6:$C$1483=BY640)*('Number Allocation'!$D$6:$D$1483=BZ640),'Number Allocation'!$A$6:$A$1483,"..."),IF(_xlpm.a="","...",_xlpm.a))</f>
        <v>...</v>
      </c>
      <c r="BX640" s="747">
        <v>0</v>
      </c>
      <c r="BY640" s="12" t="str">
        <v>Not Declared</v>
      </c>
      <c r="BZ640" s="12" t="str">
        <v>Bicester AC</v>
      </c>
      <c r="CA640" s="488"/>
      <c r="CB640" s="15"/>
      <c r="CC640" s="15"/>
      <c r="CD640" s="433"/>
      <c r="CE640" s="747" t="str" cm="1">
        <f t="array" ref="CE640">_xlfn.LET(_xlpm.a,_xlfn.XLOOKUP(1,('Number Allocation'!$C$6:$C$1483=CG640)*('Number Allocation'!$D$6:$D$1483=CH640),'Number Allocation'!$A$6:$A$1483,"..."),IF(_xlpm.a="","...",_xlpm.a))</f>
        <v>...</v>
      </c>
      <c r="CF640" s="747">
        <v>0</v>
      </c>
      <c r="CG640" s="12" t="str">
        <v>Not Declared</v>
      </c>
      <c r="CH640" s="12" t="str">
        <v>White Horse Harriers</v>
      </c>
      <c r="CI640" s="488"/>
      <c r="CJ640" s="15"/>
      <c r="CK640" s="15"/>
      <c r="CL640" s="433"/>
      <c r="CM640" s="747" t="str" cm="1">
        <f t="array" ref="CM640">_xlfn.LET(_xlpm.a,_xlfn.XLOOKUP(1,('Number Allocation'!$C$6:$C$1483=CO640)*('Number Allocation'!$D$6:$D$1483=CP640),'Number Allocation'!$A$6:$A$1483,"..."),IF(_xlpm.a="","...",_xlpm.a))</f>
        <v>...</v>
      </c>
      <c r="CN640" s="747">
        <v>0</v>
      </c>
      <c r="CO640" s="12" t="str">
        <v>Not Declared</v>
      </c>
      <c r="CP640" s="12" t="str">
        <v>White Horse Harriers</v>
      </c>
      <c r="CQ640" s="488"/>
      <c r="CR640" s="15"/>
      <c r="CS640" s="15"/>
      <c r="CT640" s="433"/>
      <c r="CU640" s="747" t="str" cm="1">
        <f t="array" ref="CU640">_xlfn.LET(_xlpm.a,_xlfn.XLOOKUP(1,('Number Allocation'!$C$6:$C$1483=CW640)*('Number Allocation'!$D$6:$D$1483=CX640),'Number Allocation'!$A$6:$A$1483,"..."),IF(_xlpm.a="","...",_xlpm.a))</f>
        <v>...</v>
      </c>
      <c r="CV640" s="747">
        <v>0</v>
      </c>
      <c r="CW640" s="12" t="str">
        <v>Not Declared</v>
      </c>
      <c r="CX640" s="12" t="str">
        <v>Banbury Harriers AC</v>
      </c>
      <c r="CY640" s="488"/>
      <c r="CZ640" s="15"/>
      <c r="DA640" s="15"/>
      <c r="DB640" s="433"/>
      <c r="DC640" s="747" t="str" cm="1">
        <f t="array" ref="DC640">_xlfn.LET(_xlpm.a,_xlfn.XLOOKUP(1,('Number Allocation'!$C$6:$C$1483=DE640)*('Number Allocation'!$D$6:$D$1483=DF640),'Number Allocation'!$A$6:$A$1483,"..."),IF(_xlpm.a="","...",_xlpm.a))</f>
        <v>...</v>
      </c>
      <c r="DD640" s="747">
        <v>0</v>
      </c>
      <c r="DE640" s="12" t="str">
        <v>Not Declared</v>
      </c>
      <c r="DF640" s="12" t="str">
        <v>Banbury Harriers AC</v>
      </c>
      <c r="DG640" s="488"/>
      <c r="DH640" s="15"/>
      <c r="DI640" s="15"/>
      <c r="DJ640" s="433"/>
      <c r="DK640" s="747" t="str" cm="1">
        <f t="array" ref="DK640">_xlfn.LET(_xlpm.a,_xlfn.XLOOKUP(1,('Number Allocation'!$C$6:$C$1483=DM640)*('Number Allocation'!$D$6:$D$1483=DN640),'Number Allocation'!$A$6:$A$1483,"..."),IF(_xlpm.a="","...",_xlpm.a))</f>
        <v>...</v>
      </c>
      <c r="DL640" s="747">
        <v>0</v>
      </c>
      <c r="DM640" s="12" t="str">
        <v>Not Declared</v>
      </c>
      <c r="DN640" s="12" t="str">
        <v>Radley AC</v>
      </c>
      <c r="DO640" s="488"/>
      <c r="DP640" s="15"/>
      <c r="DQ640" s="15"/>
      <c r="DZ640" s="15"/>
      <c r="EA640" s="15"/>
    </row>
    <row r="641" spans="1:131" s="359" customFormat="1" ht="21" customHeight="1">
      <c r="A641" s="358" t="str">
        <f>A640</f>
        <v>Witney Road Runners</v>
      </c>
      <c r="B641" s="729" t="str">
        <f>Witney!AV$2</f>
        <v>WW</v>
      </c>
      <c r="C641" s="729" t="s">
        <v>65</v>
      </c>
      <c r="D641" s="729" t="str" cm="1">
        <f t="array" ref="D641">_xlfn.LET(_xlpm.x, Witney!$AL$64:$AW$64, _xlpm.y, Witney!$AL$70:$AW$78, _xlpm.z, Witney!$AJ$70:$AJ$78, IF(_xlfn.XLOOKUP($C641,_xlfn.XLOOKUP(D$576,_xlpm.x,_xlpm.y,""),_xlpm.z,"Not Declared")="", "Name not recorded",  _xlfn.XLOOKUP($C641,_xlfn.XLOOKUP(D$576,_xlpm.x,_xlpm.y,""),_xlpm.z,"Not Declared")))</f>
        <v>Not Declared</v>
      </c>
      <c r="E641" s="729" t="str" cm="1">
        <f t="array" ref="E641">_xlfn.LET(_xlpm.x, Witney!$AL$64:$AW$64, _xlpm.y, Witney!$AL$70:$AW$78, _xlpm.z, Witney!$AJ$70:$AJ$78, IF(_xlfn.XLOOKUP($C641,_xlfn.XLOOKUP(E$576,_xlpm.x,_xlpm.y,""),_xlpm.z,"Not Declared")="", "Name not recorded",  _xlfn.XLOOKUP($C641,_xlfn.XLOOKUP(E$576,_xlpm.x,_xlpm.y,""),_xlpm.z,"Not Declared")))</f>
        <v>Not Declared</v>
      </c>
      <c r="F641" s="732" t="str" cm="1">
        <f t="array" ref="F641">_xlfn.LET(_xlpm.x, Witney!$AL$64:$AW$64, _xlpm.y, Witney!$AL$70:$AW$78, _xlpm.z, Witney!$AJ$70:$AJ$78, IF(_xlfn.XLOOKUP($C641,_xlfn.XLOOKUP(F$576,_xlpm.x,_xlpm.y,""),_xlpm.z,"Not Declared")="", "Name not recorded",  _xlfn.XLOOKUP($C641,_xlfn.XLOOKUP(F$576,_xlpm.x,_xlpm.y,""),_xlpm.z,"Not Declared")))</f>
        <v>Not Declared</v>
      </c>
      <c r="G641" s="729" t="str" cm="1">
        <f t="array" ref="G641">_xlfn.LET(_xlpm.x, Witney!$AL$64:$AW$64, _xlpm.y, Witney!$AL$70:$AW$78, _xlpm.z, Witney!$AJ$70:$AJ$78, IF(_xlfn.XLOOKUP($C641,_xlfn.XLOOKUP(G$576,_xlpm.x,_xlpm.y,""),_xlpm.z,"Not Declared")="", "Name not recorded",  _xlfn.XLOOKUP($C641,_xlfn.XLOOKUP(G$576,_xlpm.x,_xlpm.y,""),_xlpm.z,"Not Declared")))</f>
        <v>Not Declared</v>
      </c>
      <c r="H641" s="729" t="str" cm="1">
        <f t="array" ref="H641">_xlfn.LET(_xlpm.x, Witney!$AL$64:$AW$64, _xlpm.y, Witney!$AL$70:$AW$78, _xlpm.z, Witney!$AJ$70:$AJ$78, IF(_xlfn.XLOOKUP($C641,_xlfn.XLOOKUP(H$576,_xlpm.x,_xlpm.y,""),_xlpm.z,"Not Declared")="", "Name not recorded",  _xlfn.XLOOKUP($C641,_xlfn.XLOOKUP(H$576,_xlpm.x,_xlpm.y,""),_xlpm.z,"Not Declared")))</f>
        <v>Not Declared</v>
      </c>
      <c r="I641" s="729" t="str" cm="1">
        <f t="array" ref="I641">_xlfn.LET(_xlpm.x, Witney!$AL$64:$AW$64, _xlpm.y, Witney!$AL$70:$AW$78, _xlpm.z, Witney!$AJ$70:$AJ$78, IF(_xlfn.XLOOKUP($C641,_xlfn.XLOOKUP(I$576,_xlpm.x,_xlpm.y,""),_xlpm.z,"Not Declared")="", "Name not recorded",  _xlfn.XLOOKUP($C641,_xlfn.XLOOKUP(I$576,_xlpm.x,_xlpm.y,""),_xlpm.z,"Not Declared")))</f>
        <v>Not Declared</v>
      </c>
      <c r="J641" s="729" t="str" cm="1">
        <f t="array" ref="J641">_xlfn.LET(_xlpm.x, Witney!$AL$64:$AW$64, _xlpm.y, Witney!$AL$70:$AW$78, _xlpm.z, Witney!$AJ$70:$AJ$78, IF(_xlfn.XLOOKUP($C641,_xlfn.XLOOKUP(J$576,_xlpm.x,_xlpm.y,""),_xlpm.z,"Not Declared")="", "Name not recorded",  _xlfn.XLOOKUP($C641,_xlfn.XLOOKUP(J$576,_xlpm.x,_xlpm.y,""),_xlpm.z,"Not Declared")))</f>
        <v>Not Declared</v>
      </c>
      <c r="K641" s="729" t="str" cm="1">
        <f t="array" ref="K641">_xlfn.LET(_xlpm.x, Witney!$AL$64:$AW$64, _xlpm.y, Witney!$AL$70:$AW$78, _xlpm.z, Witney!$AJ$70:$AJ$78, IF(_xlfn.XLOOKUP($C641,_xlfn.XLOOKUP(K$576,_xlpm.x,_xlpm.y,""),_xlpm.z,"Not Declared")="", "Name not recorded",  _xlfn.XLOOKUP($C641,_xlfn.XLOOKUP(K$576,_xlpm.x,_xlpm.y,""),_xlpm.z,"Not Declared")))</f>
        <v>Not Declared</v>
      </c>
      <c r="L641" s="729" t="str" cm="1">
        <f t="array" ref="L641">_xlfn.LET(_xlpm.x, Witney!$AL$64:$AW$64, _xlpm.y, Witney!$AL$70:$AW$78, _xlpm.z, Witney!$AJ$70:$AJ$78, IF(_xlfn.XLOOKUP($C641,_xlfn.XLOOKUP(L$576,_xlpm.x,_xlpm.y,""),_xlpm.z,"Not Declared")="", "Name not recorded",  _xlfn.XLOOKUP($C641,_xlfn.XLOOKUP(L$576,_xlpm.x,_xlpm.y,""),_xlpm.z,"Not Declared")))</f>
        <v>Not Declared</v>
      </c>
      <c r="M641" s="729" t="str" cm="1">
        <f t="array" ref="M641">_xlfn.LET(_xlpm.x, Witney!$AL$64:$AW$64, _xlpm.y, Witney!$AL$70:$AW$78, _xlpm.z, Witney!$AJ$70:$AJ$78, IF(_xlfn.XLOOKUP($C641,_xlfn.XLOOKUP(M$576,_xlpm.x,_xlpm.y,""),_xlpm.z,"Not Declared")="", "Name not recorded",  _xlfn.XLOOKUP($C641,_xlfn.XLOOKUP(M$576,_xlpm.x,_xlpm.y,""),_xlpm.z,"Not Declared")))</f>
        <v>Not Declared</v>
      </c>
      <c r="N641" s="729" t="str" cm="1">
        <f t="array" ref="N641">_xlfn.LET(_xlpm.x, Witney!$AL$64:$AW$64, _xlpm.y, Witney!$AL$70:$AW$78, _xlpm.z, Witney!$AJ$70:$AJ$78, IF(_xlfn.XLOOKUP($C641,_xlfn.XLOOKUP(N$576,_xlpm.x,_xlpm.y,""),_xlpm.z,"Not Declared")="", "Name not recorded",  _xlfn.XLOOKUP($C641,_xlfn.XLOOKUP(N$576,_xlpm.x,_xlpm.y,""),_xlpm.z,"Not Declared")))</f>
        <v>Not Declared</v>
      </c>
      <c r="O641" s="729" t="str" cm="1">
        <f t="array" ref="O641">_xlfn.LET(_xlpm.x, Witney!$AL$64:$AW$64, _xlpm.y, Witney!$AL$70:$AW$78, _xlpm.z, Witney!$AJ$70:$AJ$78, IF(_xlfn.XLOOKUP($C641,_xlfn.XLOOKUP(O$576,_xlpm.x,_xlpm.y,""),_xlpm.z,"Not Declared")="", "Name not recorded",  _xlfn.XLOOKUP($C641,_xlfn.XLOOKUP(O$576,_xlpm.x,_xlpm.y,""),_xlpm.z,"Not Declared")))</f>
        <v>Not Declared</v>
      </c>
      <c r="P641" s="732"/>
      <c r="Q641" s="732"/>
      <c r="R641" s="732"/>
      <c r="S641" s="732"/>
      <c r="T641" s="732"/>
      <c r="U641" s="732"/>
      <c r="V641" s="732"/>
      <c r="W641" s="732"/>
      <c r="X641" s="732"/>
      <c r="Z641" s="434" t="s">
        <v>518</v>
      </c>
      <c r="AA641" s="744" t="str" cm="1">
        <f t="array" ref="AA641">_xlfn.LET(_xlpm.a,_xlfn.XLOOKUP(1,('Number Allocation'!$C$6:$C$1483=AC641)*('Number Allocation'!$D$6:$D$1483=AD641),'Number Allocation'!$A$6:$A$1483,"..."),IF(_xlpm.a="","...",_xlpm.a))</f>
        <v>...</v>
      </c>
      <c r="AB641" s="442" t="str" cm="1">
        <f t="array" ref="AB641:AD646">_xlfn.LET(_xlpm.eventdata, _xlfn.XLOOKUP(AB$576,$D$576:$O$576,$D$651:$O$656), _xlpm.agedata, $A$651:$A$656,CHOOSE({1,2,3},"0",_xlpm.eventdata,_xlpm.agedata))</f>
        <v>0</v>
      </c>
      <c r="AC641" s="422" t="e">
        <v>#N/A</v>
      </c>
      <c r="AD641" s="423" t="str">
        <v>Great Milton AC</v>
      </c>
      <c r="AE641" s="436"/>
      <c r="AG641" s="365"/>
      <c r="AH641" s="434" t="s">
        <v>518</v>
      </c>
      <c r="AI641" s="744" t="str" cm="1">
        <f t="array" ref="AI641">_xlfn.LET(_xlpm.a,_xlfn.XLOOKUP(1,('Number Allocation'!$C$6:$C$1483=AK641)*('Number Allocation'!$D$6:$D$1483=AL641),'Number Allocation'!$A$6:$A$1483,"..."),IF(_xlpm.a="","...",_xlpm.a))</f>
        <v>...</v>
      </c>
      <c r="AJ641" s="442" t="str" cm="1">
        <f t="array" ref="AJ641:AL646">_xlfn.LET(_xlpm.eventdata, _xlfn.XLOOKUP(AJ$576,$D$576:$O$576,$D$651:$O$656), _xlpm.agedata, $A$651:$A$656,CHOOSE({1,2,3},"0",_xlpm.eventdata,_xlpm.agedata))</f>
        <v>0</v>
      </c>
      <c r="AK641" s="422" t="str">
        <v>Not Declared</v>
      </c>
      <c r="AL641" s="423" t="str">
        <v>Great Milton AC</v>
      </c>
      <c r="AM641" s="436"/>
      <c r="AO641" s="365"/>
      <c r="AP641" s="434" t="s">
        <v>518</v>
      </c>
      <c r="AQ641" s="744" t="str" cm="1">
        <f t="array" ref="AQ641">_xlfn.LET(_xlpm.a,_xlfn.XLOOKUP(1,('Number Allocation'!$C$6:$C$1483=AS641)*('Number Allocation'!$D$6:$D$1483=AT641),'Number Allocation'!$A$6:$A$1483,"..."),IF(_xlpm.a="","...",_xlpm.a))</f>
        <v>...</v>
      </c>
      <c r="AR641" s="442" t="str" cm="1">
        <f t="array" ref="AR641:AT646">_xlfn.LET(_xlpm.eventdata, _xlfn.XLOOKUP(AR$576,$D$576:$O$576,$D$651:$O$656), _xlpm.agedata, $A$651:$A$656,CHOOSE({1,2,3},"0",_xlpm.eventdata,_xlpm.agedata))</f>
        <v>0</v>
      </c>
      <c r="AS641" s="422" t="str">
        <v>Not Declared</v>
      </c>
      <c r="AT641" s="423" t="str">
        <v>Great Milton AC</v>
      </c>
      <c r="AU641" s="436"/>
      <c r="AW641" s="365"/>
      <c r="AX641" s="434" t="s">
        <v>518</v>
      </c>
      <c r="AY641" s="744" t="str" cm="1">
        <f t="array" ref="AY641">_xlfn.LET(_xlpm.a,_xlfn.XLOOKUP(1,('Number Allocation'!$C$6:$C$1483=BA641)*('Number Allocation'!$D$6:$D$1483=BB641),'Number Allocation'!$A$6:$A$1483,"..."),IF(_xlpm.a="","...",_xlpm.a))</f>
        <v>...</v>
      </c>
      <c r="AZ641" s="442" t="str" cm="1">
        <f t="array" ref="AZ641:BB646">_xlfn.LET(_xlpm.eventdata, _xlfn.XLOOKUP(AZ$576,$D$576:$O$576,$D$651:$O$656), _xlpm.agedata, $A$651:$A$656,CHOOSE({1,2,3},"0",_xlpm.eventdata,_xlpm.agedata))</f>
        <v>0</v>
      </c>
      <c r="BA641" s="422" t="str">
        <v>Not Declared</v>
      </c>
      <c r="BB641" s="423" t="str">
        <v>Great Milton AC</v>
      </c>
      <c r="BC641" s="436"/>
      <c r="BE641" s="365"/>
      <c r="BF641" s="434" t="s">
        <v>518</v>
      </c>
      <c r="BG641" s="744" t="str" cm="1">
        <f t="array" ref="BG641">_xlfn.LET(_xlpm.a,_xlfn.XLOOKUP(1,('Number Allocation'!$C$6:$C$1483=BI641)*('Number Allocation'!$D$6:$D$1483=BJ641),'Number Allocation'!$A$6:$A$1483,"..."),IF(_xlpm.a="","...",_xlpm.a))</f>
        <v>...</v>
      </c>
      <c r="BH641" s="442" t="str" cm="1">
        <f t="array" ref="BH641:BJ646">_xlfn.LET(_xlpm.eventdata, _xlfn.XLOOKUP(BH$576,$D$576:$O$576,$D$651:$O$656), _xlpm.agedata, $A$651:$A$656,CHOOSE({1,2,3},"0",_xlpm.eventdata,_xlpm.agedata))</f>
        <v>0</v>
      </c>
      <c r="BI641" s="422" t="str">
        <v>Not Declared</v>
      </c>
      <c r="BJ641" s="423" t="str">
        <v>Great Milton AC</v>
      </c>
      <c r="BK641" s="436"/>
      <c r="BM641" s="365"/>
      <c r="BN641" s="434" t="s">
        <v>518</v>
      </c>
      <c r="BO641" s="744" t="str" cm="1">
        <f t="array" ref="BO641">_xlfn.LET(_xlpm.a,_xlfn.XLOOKUP(1,('Number Allocation'!$C$6:$C$1483=BQ641)*('Number Allocation'!$D$6:$D$1483=BR641),'Number Allocation'!$A$6:$A$1483,"..."),IF(_xlpm.a="","...",_xlpm.a))</f>
        <v>...</v>
      </c>
      <c r="BP641" s="442" t="str" cm="1">
        <f t="array" ref="BP641:BR646">_xlfn.LET(_xlpm.eventdata, _xlfn.XLOOKUP(BP$576,$D$576:$O$576,$D$651:$O$656), _xlpm.agedata, $A$651:$A$656,CHOOSE({1,2,3},"0",_xlpm.eventdata,_xlpm.agedata))</f>
        <v>0</v>
      </c>
      <c r="BQ641" s="422" t="str">
        <v>Not Declared</v>
      </c>
      <c r="BR641" s="423" t="str">
        <v>Great Milton AC</v>
      </c>
      <c r="BS641" s="436"/>
      <c r="BU641" s="365"/>
      <c r="BV641" s="434" t="s">
        <v>518</v>
      </c>
      <c r="BW641" s="744" t="str" cm="1">
        <f t="array" ref="BW641">_xlfn.LET(_xlpm.a,_xlfn.XLOOKUP(1,('Number Allocation'!$C$6:$C$1483=BY641)*('Number Allocation'!$D$6:$D$1483=BZ641),'Number Allocation'!$A$6:$A$1483,"..."),IF(_xlpm.a="","...",_xlpm.a))</f>
        <v>...</v>
      </c>
      <c r="BX641" s="442" t="str" cm="1">
        <f t="array" ref="BX641:BZ646">_xlfn.LET(_xlpm.eventdata, _xlfn.XLOOKUP(BX$576,$D$576:$O$576,$D$651:$O$656), _xlpm.agedata, $A$651:$A$656,CHOOSE({1,2,3},"0",_xlpm.eventdata,_xlpm.agedata))</f>
        <v>0</v>
      </c>
      <c r="BY641" s="422" t="str">
        <v>Not Declared</v>
      </c>
      <c r="BZ641" s="423" t="str">
        <v>Great Milton AC</v>
      </c>
      <c r="CA641" s="747"/>
      <c r="CB641" s="12"/>
      <c r="CC641" s="12"/>
      <c r="CD641" s="434" t="s">
        <v>518</v>
      </c>
      <c r="CE641" s="744" t="str" cm="1">
        <f t="array" ref="CE641">_xlfn.LET(_xlpm.a,_xlfn.XLOOKUP(1,('Number Allocation'!$C$6:$C$1483=CG641)*('Number Allocation'!$D$6:$D$1483=CH641),'Number Allocation'!$A$6:$A$1483,"..."),IF(_xlpm.a="","...",_xlpm.a))</f>
        <v>...</v>
      </c>
      <c r="CF641" s="442" t="str" cm="1">
        <f t="array" ref="CF641:CH646">_xlfn.LET(_xlpm.eventdata, _xlfn.XLOOKUP(CF$576,$D$576:$O$576,$D$651:$O$656), _xlpm.agedata, $A$651:$A$656,CHOOSE({1,2,3},"0",_xlpm.eventdata,_xlpm.agedata))</f>
        <v>0</v>
      </c>
      <c r="CG641" s="422" t="str">
        <v>Not Declared</v>
      </c>
      <c r="CH641" s="423" t="str">
        <v>Great Milton AC</v>
      </c>
      <c r="CI641" s="747"/>
      <c r="CJ641" s="12"/>
      <c r="CK641" s="12"/>
      <c r="CL641" s="434" t="s">
        <v>518</v>
      </c>
      <c r="CM641" s="744" t="str" cm="1">
        <f t="array" ref="CM641">_xlfn.LET(_xlpm.a,_xlfn.XLOOKUP(1,('Number Allocation'!$C$6:$C$1483=CO641)*('Number Allocation'!$D$6:$D$1483=CP641),'Number Allocation'!$A$6:$A$1483,"..."),IF(_xlpm.a="","...",_xlpm.a))</f>
        <v>...</v>
      </c>
      <c r="CN641" s="442" t="str" cm="1">
        <f t="array" ref="CN641:CP646">_xlfn.LET(_xlpm.eventdata, _xlfn.XLOOKUP(CN$576,$D$576:$O$576,$D$651:$O$656), _xlpm.agedata, $A$651:$A$656,CHOOSE({1,2,3},"0",_xlpm.eventdata,_xlpm.agedata))</f>
        <v>0</v>
      </c>
      <c r="CO641" s="422" t="str">
        <v>Not Declared</v>
      </c>
      <c r="CP641" s="423" t="str">
        <v>Great Milton AC</v>
      </c>
      <c r="CQ641" s="747"/>
      <c r="CR641" s="12"/>
      <c r="CS641" s="12"/>
      <c r="CT641" s="434" t="s">
        <v>518</v>
      </c>
      <c r="CU641" s="744" t="str" cm="1">
        <f t="array" ref="CU641">_xlfn.LET(_xlpm.a,_xlfn.XLOOKUP(1,('Number Allocation'!$C$6:$C$1483=CW641)*('Number Allocation'!$D$6:$D$1483=CX641),'Number Allocation'!$A$6:$A$1483,"..."),IF(_xlpm.a="","...",_xlpm.a))</f>
        <v>...</v>
      </c>
      <c r="CV641" s="442" t="str" cm="1">
        <f t="array" ref="CV641:CX646">_xlfn.LET(_xlpm.eventdata, _xlfn.XLOOKUP(CV$576,$D$576:$O$576,$D$651:$O$656), _xlpm.agedata, $A$651:$A$656,CHOOSE({1,2,3},"0",_xlpm.eventdata,_xlpm.agedata))</f>
        <v>0</v>
      </c>
      <c r="CW641" s="422" t="str">
        <v>Not Declared</v>
      </c>
      <c r="CX641" s="423" t="str">
        <v>Great Milton AC</v>
      </c>
      <c r="CY641" s="747"/>
      <c r="CZ641" s="12"/>
      <c r="DA641" s="12"/>
      <c r="DB641" s="434" t="s">
        <v>518</v>
      </c>
      <c r="DC641" s="744" t="str" cm="1">
        <f t="array" ref="DC641">_xlfn.LET(_xlpm.a,_xlfn.XLOOKUP(1,('Number Allocation'!$C$6:$C$1483=DE641)*('Number Allocation'!$D$6:$D$1483=DF641),'Number Allocation'!$A$6:$A$1483,"..."),IF(_xlpm.a="","...",_xlpm.a))</f>
        <v>...</v>
      </c>
      <c r="DD641" s="442" t="str" cm="1">
        <f t="array" ref="DD641:DF646">_xlfn.LET(_xlpm.eventdata, _xlfn.XLOOKUP(DD$576,$D$576:$O$576,$D$651:$O$656), _xlpm.agedata, $A$651:$A$656,CHOOSE({1,2,3},"0",_xlpm.eventdata,_xlpm.agedata))</f>
        <v>0</v>
      </c>
      <c r="DE641" s="422" t="str">
        <v>Not Declared</v>
      </c>
      <c r="DF641" s="423" t="str">
        <v>Great Milton AC</v>
      </c>
      <c r="DG641" s="747"/>
      <c r="DH641" s="12"/>
      <c r="DI641" s="12"/>
      <c r="DJ641" s="434" t="s">
        <v>518</v>
      </c>
      <c r="DK641" s="744" t="str" cm="1">
        <f t="array" ref="DK641">_xlfn.LET(_xlpm.a,_xlfn.XLOOKUP(1,('Number Allocation'!$C$6:$C$1483=DM641)*('Number Allocation'!$D$6:$D$1483=DN641),'Number Allocation'!$A$6:$A$1483,"..."),IF(_xlpm.a="","...",_xlpm.a))</f>
        <v>...</v>
      </c>
      <c r="DL641" s="442" t="str" cm="1">
        <f t="array" ref="DL641:DN646">_xlfn.LET(_xlpm.eventdata, _xlfn.XLOOKUP(DL$576,$D$576:$O$576,$D$651:$O$656), _xlpm.agedata, $A$651:$A$656,CHOOSE({1,2,3},"0",_xlpm.eventdata,_xlpm.agedata))</f>
        <v>0</v>
      </c>
      <c r="DM641" s="422" t="str">
        <v>Not Declared</v>
      </c>
      <c r="DN641" s="423" t="str">
        <v>Great Milton AC</v>
      </c>
      <c r="DO641" s="747"/>
      <c r="DP641" s="12"/>
      <c r="DQ641" s="12"/>
      <c r="DR641" s="448" t="s">
        <v>518</v>
      </c>
      <c r="DS641" s="352" t="str" cm="1">
        <f t="array" ref="DS641">_xlfn.LET(_xlpm.a,_xlfn.XLOOKUP(1,('Number Allocation'!$C$6:$C$1483=DU641)*('Number Allocation'!$D$6:$D$1483=DV641),'Number Allocation'!$A$6:$A$1483,"..."),IF(_xlpm.a="","...",_xlpm.a))</f>
        <v>...</v>
      </c>
      <c r="DT641" s="443" t="str" cm="1">
        <f t="array" ref="DT641:DV641">_xlfn.LET(_xlpm.eventdata,$X$651,CHOOSE({1,2,3},"0",_xlpm.eventdata,$A$651))</f>
        <v>0</v>
      </c>
      <c r="DU641" s="430" t="str">
        <v>Not Declared, Not Declared, Not Declared, Not Declared</v>
      </c>
      <c r="DV641" s="429" t="str">
        <v>Great Milton AC</v>
      </c>
      <c r="DW641" s="12"/>
      <c r="DX641" s="12"/>
      <c r="DY641" s="12"/>
      <c r="DZ641" s="15"/>
      <c r="EA641" s="15"/>
    </row>
    <row r="642" spans="1:131" s="359" customFormat="1" ht="21" customHeight="1">
      <c r="A642" s="358" t="str">
        <f t="shared" ref="A642:A647" si="70">A641</f>
        <v>Witney Road Runners</v>
      </c>
      <c r="B642" s="729"/>
      <c r="C642" s="729" t="s">
        <v>517</v>
      </c>
      <c r="D642" s="729" t="str" cm="1">
        <f t="array" ref="D642">_xlfn.LET(_xlpm.x, Witney!$AL$64:$AW$64, _xlpm.y, Witney!$AL$70:$AW$78, _xlpm.z, Witney!$AJ$70:$AJ$78, IF(_xlfn.XLOOKUP($C642,_xlfn.XLOOKUP(D$576,_xlpm.x,_xlpm.y,""),_xlpm.z,"Not Declared")="", "Name not recorded",  _xlfn.XLOOKUP($C642,_xlfn.XLOOKUP(D$576,_xlpm.x,_xlpm.y,""),_xlpm.z,"Not Declared")))</f>
        <v>Not Declared</v>
      </c>
      <c r="E642" s="729" t="str" cm="1">
        <f t="array" ref="E642">_xlfn.LET(_xlpm.x, Witney!$AL$64:$AW$64, _xlpm.y, Witney!$AL$70:$AW$78, _xlpm.z, Witney!$AJ$70:$AJ$78, IF(_xlfn.XLOOKUP($C642,_xlfn.XLOOKUP(E$576,_xlpm.x,_xlpm.y,""),_xlpm.z,"Not Declared")="", "Name not recorded",  _xlfn.XLOOKUP($C642,_xlfn.XLOOKUP(E$576,_xlpm.x,_xlpm.y,""),_xlpm.z,"Not Declared")))</f>
        <v>Not Declared</v>
      </c>
      <c r="F642" s="732" t="str" cm="1">
        <f t="array" ref="F642">_xlfn.LET(_xlpm.x, Witney!$AL$64:$AW$64, _xlpm.y, Witney!$AL$70:$AW$78, _xlpm.z, Witney!$AJ$70:$AJ$78, IF(_xlfn.XLOOKUP($C642,_xlfn.XLOOKUP(F$576,_xlpm.x,_xlpm.y,""),_xlpm.z,"Not Declared")="", "Name not recorded",  _xlfn.XLOOKUP($C642,_xlfn.XLOOKUP(F$576,_xlpm.x,_xlpm.y,""),_xlpm.z,"Not Declared")))</f>
        <v>Not Declared</v>
      </c>
      <c r="G642" s="729" t="str" cm="1">
        <f t="array" ref="G642">_xlfn.LET(_xlpm.x, Witney!$AL$64:$AW$64, _xlpm.y, Witney!$AL$70:$AW$78, _xlpm.z, Witney!$AJ$70:$AJ$78, IF(_xlfn.XLOOKUP($C642,_xlfn.XLOOKUP(G$576,_xlpm.x,_xlpm.y,""),_xlpm.z,"Not Declared")="", "Name not recorded",  _xlfn.XLOOKUP($C642,_xlfn.XLOOKUP(G$576,_xlpm.x,_xlpm.y,""),_xlpm.z,"Not Declared")))</f>
        <v>Not Declared</v>
      </c>
      <c r="H642" s="729" t="str" cm="1">
        <f t="array" ref="H642">_xlfn.LET(_xlpm.x, Witney!$AL$64:$AW$64, _xlpm.y, Witney!$AL$70:$AW$78, _xlpm.z, Witney!$AJ$70:$AJ$78, IF(_xlfn.XLOOKUP($C642,_xlfn.XLOOKUP(H$576,_xlpm.x,_xlpm.y,""),_xlpm.z,"Not Declared")="", "Name not recorded",  _xlfn.XLOOKUP($C642,_xlfn.XLOOKUP(H$576,_xlpm.x,_xlpm.y,""),_xlpm.z,"Not Declared")))</f>
        <v>Not Declared</v>
      </c>
      <c r="I642" s="729" t="str" cm="1">
        <f t="array" ref="I642">_xlfn.LET(_xlpm.x, Witney!$AL$64:$AW$64, _xlpm.y, Witney!$AL$70:$AW$78, _xlpm.z, Witney!$AJ$70:$AJ$78, IF(_xlfn.XLOOKUP($C642,_xlfn.XLOOKUP(I$576,_xlpm.x,_xlpm.y,""),_xlpm.z,"Not Declared")="", "Name not recorded",  _xlfn.XLOOKUP($C642,_xlfn.XLOOKUP(I$576,_xlpm.x,_xlpm.y,""),_xlpm.z,"Not Declared")))</f>
        <v>Not Declared</v>
      </c>
      <c r="J642" s="729" t="str" cm="1">
        <f t="array" ref="J642">_xlfn.LET(_xlpm.x, Witney!$AL$64:$AW$64, _xlpm.y, Witney!$AL$70:$AW$78, _xlpm.z, Witney!$AJ$70:$AJ$78, IF(_xlfn.XLOOKUP($C642,_xlfn.XLOOKUP(J$576,_xlpm.x,_xlpm.y,""),_xlpm.z,"Not Declared")="", "Name not recorded",  _xlfn.XLOOKUP($C642,_xlfn.XLOOKUP(J$576,_xlpm.x,_xlpm.y,""),_xlpm.z,"Not Declared")))</f>
        <v>Not Declared</v>
      </c>
      <c r="K642" s="729" t="str" cm="1">
        <f t="array" ref="K642">_xlfn.LET(_xlpm.x, Witney!$AL$64:$AW$64, _xlpm.y, Witney!$AL$70:$AW$78, _xlpm.z, Witney!$AJ$70:$AJ$78, IF(_xlfn.XLOOKUP($C642,_xlfn.XLOOKUP(K$576,_xlpm.x,_xlpm.y,""),_xlpm.z,"Not Declared")="", "Name not recorded",  _xlfn.XLOOKUP($C642,_xlfn.XLOOKUP(K$576,_xlpm.x,_xlpm.y,""),_xlpm.z,"Not Declared")))</f>
        <v>Not Declared</v>
      </c>
      <c r="L642" s="729" t="str" cm="1">
        <f t="array" ref="L642">_xlfn.LET(_xlpm.x, Witney!$AL$64:$AW$64, _xlpm.y, Witney!$AL$70:$AW$78, _xlpm.z, Witney!$AJ$70:$AJ$78, IF(_xlfn.XLOOKUP($C642,_xlfn.XLOOKUP(L$576,_xlpm.x,_xlpm.y,""),_xlpm.z,"Not Declared")="", "Name not recorded",  _xlfn.XLOOKUP($C642,_xlfn.XLOOKUP(L$576,_xlpm.x,_xlpm.y,""),_xlpm.z,"Not Declared")))</f>
        <v>Not Declared</v>
      </c>
      <c r="M642" s="729" t="str" cm="1">
        <f t="array" ref="M642">_xlfn.LET(_xlpm.x, Witney!$AL$64:$AW$64, _xlpm.y, Witney!$AL$70:$AW$78, _xlpm.z, Witney!$AJ$70:$AJ$78, IF(_xlfn.XLOOKUP($C642,_xlfn.XLOOKUP(M$576,_xlpm.x,_xlpm.y,""),_xlpm.z,"Not Declared")="", "Name not recorded",  _xlfn.XLOOKUP($C642,_xlfn.XLOOKUP(M$576,_xlpm.x,_xlpm.y,""),_xlpm.z,"Not Declared")))</f>
        <v>Not Declared</v>
      </c>
      <c r="N642" s="729" t="str" cm="1">
        <f t="array" ref="N642">_xlfn.LET(_xlpm.x, Witney!$AL$64:$AW$64, _xlpm.y, Witney!$AL$70:$AW$78, _xlpm.z, Witney!$AJ$70:$AJ$78, IF(_xlfn.XLOOKUP($C642,_xlfn.XLOOKUP(N$576,_xlpm.x,_xlpm.y,""),_xlpm.z,"Not Declared")="", "Name not recorded",  _xlfn.XLOOKUP($C642,_xlfn.XLOOKUP(N$576,_xlpm.x,_xlpm.y,""),_xlpm.z,"Not Declared")))</f>
        <v>Not Declared</v>
      </c>
      <c r="O642" s="729" t="str" cm="1">
        <f t="array" ref="O642">_xlfn.LET(_xlpm.x, Witney!$AL$64:$AW$64, _xlpm.y, Witney!$AL$70:$AW$78, _xlpm.z, Witney!$AJ$70:$AJ$78, IF(_xlfn.XLOOKUP($C642,_xlfn.XLOOKUP(O$576,_xlpm.x,_xlpm.y,""),_xlpm.z,"Not Declared")="", "Name not recorded",  _xlfn.XLOOKUP($C642,_xlfn.XLOOKUP(O$576,_xlpm.x,_xlpm.y,""),_xlpm.z,"Not Declared")))</f>
        <v>Not Declared</v>
      </c>
      <c r="P642" s="79" t="s">
        <v>517</v>
      </c>
      <c r="Q642" s="729" t="s">
        <v>319</v>
      </c>
      <c r="R642" s="729" t="s">
        <v>320</v>
      </c>
      <c r="S642" s="729" t="s">
        <v>321</v>
      </c>
      <c r="T642" s="729" t="str" cm="1">
        <f t="array" ref="T642">_xlfn.LET(_xlpm.x,Witney!$AL$64:$AX$64, _xlpm.y, Witney!$AL$70:$AX$78, _xlpm.z, Witney!$AJ$70:$AJ$78, IF(_xlfn.XLOOKUP(P642,_xlfn.XLOOKUP(T$576,_xlpm.x,_xlpm.y,""),_xlpm.z,"Not Declared")="", "Name not recorded",  _xlfn.XLOOKUP(P642,_xlfn.XLOOKUP(T$576,_xlpm.x,_xlpm.y,""),_xlpm.z,"Not Declared")))</f>
        <v>Not Declared</v>
      </c>
      <c r="U642" s="729" t="str" cm="1">
        <f t="array" ref="U642">_xlfn.LET(_xlpm.x,Witney!$AL$64:$AX$64, _xlpm.y, Witney!$AL$70:$AX$78, _xlpm.z, Witney!$AJ$70:$AJ$78, IF(_xlfn.XLOOKUP(Q642,_xlfn.XLOOKUP(U$576,_xlpm.x,_xlpm.y,""),_xlpm.z,"Not Declared")="", "Name not recorded",  _xlfn.XLOOKUP(Q642,_xlfn.XLOOKUP(U$576,_xlpm.x,_xlpm.y,""),_xlpm.z,"Not Declared")))</f>
        <v>Not Declared</v>
      </c>
      <c r="V642" s="729" t="str" cm="1">
        <f t="array" ref="V642">_xlfn.LET(_xlpm.x,Witney!$AL$64:$AX$64, _xlpm.y, Witney!$AL$70:$AX$78, _xlpm.z, Witney!$AJ$70:$AJ$78, IF(_xlfn.XLOOKUP(R642,_xlfn.XLOOKUP(V$576,_xlpm.x,_xlpm.y,""),_xlpm.z,"Not Declared")="", "Name not recorded",  _xlfn.XLOOKUP(R642,_xlfn.XLOOKUP(V$576,_xlpm.x,_xlpm.y,""),_xlpm.z,"Not Declared")))</f>
        <v>Not Declared</v>
      </c>
      <c r="W642" s="729" t="str" cm="1">
        <f t="array" ref="W642">_xlfn.LET(_xlpm.x,Witney!$AL$64:$AX$64, _xlpm.y, Witney!$AL$70:$AX$78, _xlpm.z, Witney!$AJ$70:$AJ$78, IF(_xlfn.XLOOKUP(S642,_xlfn.XLOOKUP(W$576,_xlpm.x,_xlpm.y,""),_xlpm.z,"Not Declared")="", "Name not recorded",  _xlfn.XLOOKUP(S642,_xlfn.XLOOKUP(W$576,_xlpm.x,_xlpm.y,""),_xlpm.z,"Not Declared")))</f>
        <v>Not Declared</v>
      </c>
      <c r="X642" s="358" t="str">
        <f>_xlfn.TEXTJOIN(", ",,T642:W642)</f>
        <v>Not Declared, Not Declared, Not Declared, Not Declared</v>
      </c>
      <c r="AA642" s="747" t="str" cm="1">
        <f t="array" ref="AA642">_xlfn.LET(_xlpm.a,_xlfn.XLOOKUP(1,('Number Allocation'!$C$6:$C$1483=AC642)*('Number Allocation'!$D$6:$D$1483=AD642),'Number Allocation'!$A$6:$A$1483,"..."),IF(_xlpm.a="","...",_xlpm.a))</f>
        <v>...</v>
      </c>
      <c r="AB642" s="747" t="str">
        <v>0</v>
      </c>
      <c r="AC642" s="12" t="e">
        <v>#N/A</v>
      </c>
      <c r="AD642" s="425" t="str">
        <v>Great Milton AC</v>
      </c>
      <c r="AE642" s="436"/>
      <c r="AG642" s="365"/>
      <c r="AI642" s="747" t="str" cm="1">
        <f t="array" ref="AI642">_xlfn.LET(_xlpm.a,_xlfn.XLOOKUP(1,('Number Allocation'!$C$6:$C$1483=AK642)*('Number Allocation'!$D$6:$D$1483=AL642),'Number Allocation'!$A$6:$A$1483,"..."),IF(_xlpm.a="","...",_xlpm.a))</f>
        <v>...</v>
      </c>
      <c r="AJ642" s="747" t="str">
        <v>0</v>
      </c>
      <c r="AK642" s="12" t="str">
        <v>Not Declared</v>
      </c>
      <c r="AL642" s="425" t="str">
        <v>Great Milton AC</v>
      </c>
      <c r="AM642" s="436"/>
      <c r="AO642" s="365"/>
      <c r="AQ642" s="747" t="str" cm="1">
        <f t="array" ref="AQ642">_xlfn.LET(_xlpm.a,_xlfn.XLOOKUP(1,('Number Allocation'!$C$6:$C$1483=AS642)*('Number Allocation'!$D$6:$D$1483=AT642),'Number Allocation'!$A$6:$A$1483,"..."),IF(_xlpm.a="","...",_xlpm.a))</f>
        <v>...</v>
      </c>
      <c r="AR642" s="747" t="str">
        <v>0</v>
      </c>
      <c r="AS642" s="12" t="str">
        <v>Not Declared</v>
      </c>
      <c r="AT642" s="425" t="str">
        <v>Great Milton AC</v>
      </c>
      <c r="AU642" s="436"/>
      <c r="AW642" s="365"/>
      <c r="AY642" s="747" t="str" cm="1">
        <f t="array" ref="AY642">_xlfn.LET(_xlpm.a,_xlfn.XLOOKUP(1,('Number Allocation'!$C$6:$C$1483=BA642)*('Number Allocation'!$D$6:$D$1483=BB642),'Number Allocation'!$A$6:$A$1483,"..."),IF(_xlpm.a="","...",_xlpm.a))</f>
        <v>...</v>
      </c>
      <c r="AZ642" s="747" t="str">
        <v>0</v>
      </c>
      <c r="BA642" s="12" t="str">
        <v>Not Declared</v>
      </c>
      <c r="BB642" s="425" t="str">
        <v>Great Milton AC</v>
      </c>
      <c r="BC642" s="436"/>
      <c r="BE642" s="365"/>
      <c r="BG642" s="747" t="str" cm="1">
        <f t="array" ref="BG642">_xlfn.LET(_xlpm.a,_xlfn.XLOOKUP(1,('Number Allocation'!$C$6:$C$1483=BI642)*('Number Allocation'!$D$6:$D$1483=BJ642),'Number Allocation'!$A$6:$A$1483,"..."),IF(_xlpm.a="","...",_xlpm.a))</f>
        <v>...</v>
      </c>
      <c r="BH642" s="747" t="str">
        <v>0</v>
      </c>
      <c r="BI642" s="12" t="str">
        <v>Not Declared</v>
      </c>
      <c r="BJ642" s="425" t="str">
        <v>Great Milton AC</v>
      </c>
      <c r="BK642" s="436"/>
      <c r="BM642" s="365"/>
      <c r="BO642" s="747" t="str" cm="1">
        <f t="array" ref="BO642">_xlfn.LET(_xlpm.a,_xlfn.XLOOKUP(1,('Number Allocation'!$C$6:$C$1483=BQ642)*('Number Allocation'!$D$6:$D$1483=BR642),'Number Allocation'!$A$6:$A$1483,"..."),IF(_xlpm.a="","...",_xlpm.a))</f>
        <v>...</v>
      </c>
      <c r="BP642" s="747" t="str">
        <v>0</v>
      </c>
      <c r="BQ642" s="12" t="str">
        <v>Not Declared</v>
      </c>
      <c r="BR642" s="425" t="str">
        <v>Great Milton AC</v>
      </c>
      <c r="BS642" s="436"/>
      <c r="BU642" s="365"/>
      <c r="BW642" s="747" t="str" cm="1">
        <f t="array" ref="BW642">_xlfn.LET(_xlpm.a,_xlfn.XLOOKUP(1,('Number Allocation'!$C$6:$C$1483=BY642)*('Number Allocation'!$D$6:$D$1483=BZ642),'Number Allocation'!$A$6:$A$1483,"..."),IF(_xlpm.a="","...",_xlpm.a))</f>
        <v>...</v>
      </c>
      <c r="BX642" s="747" t="str">
        <v>0</v>
      </c>
      <c r="BY642" s="12" t="str">
        <v>Not Declared</v>
      </c>
      <c r="BZ642" s="425" t="str">
        <v>Great Milton AC</v>
      </c>
      <c r="CA642" s="747"/>
      <c r="CB642" s="12"/>
      <c r="CC642" s="12"/>
      <c r="CE642" s="747" t="str" cm="1">
        <f t="array" ref="CE642">_xlfn.LET(_xlpm.a,_xlfn.XLOOKUP(1,('Number Allocation'!$C$6:$C$1483=CG642)*('Number Allocation'!$D$6:$D$1483=CH642),'Number Allocation'!$A$6:$A$1483,"..."),IF(_xlpm.a="","...",_xlpm.a))</f>
        <v>...</v>
      </c>
      <c r="CF642" s="747" t="str">
        <v>0</v>
      </c>
      <c r="CG642" s="12" t="str">
        <v>Not Declared</v>
      </c>
      <c r="CH642" s="425" t="str">
        <v>Great Milton AC</v>
      </c>
      <c r="CI642" s="747"/>
      <c r="CJ642" s="12"/>
      <c r="CK642" s="12"/>
      <c r="CM642" s="747" t="str" cm="1">
        <f t="array" ref="CM642">_xlfn.LET(_xlpm.a,_xlfn.XLOOKUP(1,('Number Allocation'!$C$6:$C$1483=CO642)*('Number Allocation'!$D$6:$D$1483=CP642),'Number Allocation'!$A$6:$A$1483,"..."),IF(_xlpm.a="","...",_xlpm.a))</f>
        <v>...</v>
      </c>
      <c r="CN642" s="747" t="str">
        <v>0</v>
      </c>
      <c r="CO642" s="12" t="str">
        <v>Not Declared</v>
      </c>
      <c r="CP642" s="425" t="str">
        <v>Great Milton AC</v>
      </c>
      <c r="CQ642" s="747"/>
      <c r="CR642" s="12"/>
      <c r="CS642" s="12"/>
      <c r="CU642" s="747" t="str" cm="1">
        <f t="array" ref="CU642">_xlfn.LET(_xlpm.a,_xlfn.XLOOKUP(1,('Number Allocation'!$C$6:$C$1483=CW642)*('Number Allocation'!$D$6:$D$1483=CX642),'Number Allocation'!$A$6:$A$1483,"..."),IF(_xlpm.a="","...",_xlpm.a))</f>
        <v>...</v>
      </c>
      <c r="CV642" s="747" t="str">
        <v>0</v>
      </c>
      <c r="CW642" s="12" t="str">
        <v>Not Declared</v>
      </c>
      <c r="CX642" s="425" t="str">
        <v>Great Milton AC</v>
      </c>
      <c r="CY642" s="747"/>
      <c r="CZ642" s="12"/>
      <c r="DA642" s="12"/>
      <c r="DC642" s="747" t="str" cm="1">
        <f t="array" ref="DC642">_xlfn.LET(_xlpm.a,_xlfn.XLOOKUP(1,('Number Allocation'!$C$6:$C$1483=DE642)*('Number Allocation'!$D$6:$D$1483=DF642),'Number Allocation'!$A$6:$A$1483,"..."),IF(_xlpm.a="","...",_xlpm.a))</f>
        <v>...</v>
      </c>
      <c r="DD642" s="747" t="str">
        <v>0</v>
      </c>
      <c r="DE642" s="12" t="str">
        <v>Not Declared</v>
      </c>
      <c r="DF642" s="425" t="str">
        <v>Great Milton AC</v>
      </c>
      <c r="DG642" s="747"/>
      <c r="DH642" s="12"/>
      <c r="DI642" s="12"/>
      <c r="DK642" s="747" t="str" cm="1">
        <f t="array" ref="DK642">_xlfn.LET(_xlpm.a,_xlfn.XLOOKUP(1,('Number Allocation'!$C$6:$C$1483=DM642)*('Number Allocation'!$D$6:$D$1483=DN642),'Number Allocation'!$A$6:$A$1483,"..."),IF(_xlpm.a="","...",_xlpm.a))</f>
        <v>...</v>
      </c>
      <c r="DL642" s="747" t="str">
        <v>0</v>
      </c>
      <c r="DM642" s="12" t="str">
        <v>Not Declared</v>
      </c>
      <c r="DN642" s="425" t="str">
        <v>Great Milton AC</v>
      </c>
      <c r="DO642" s="747"/>
      <c r="DP642" s="12"/>
      <c r="DQ642" s="12"/>
      <c r="DR642" s="434"/>
      <c r="DW642" s="12"/>
      <c r="DX642" s="12"/>
      <c r="DY642" s="12"/>
      <c r="DZ642" s="15"/>
      <c r="EA642" s="15"/>
    </row>
    <row r="643" spans="1:131" s="359" customFormat="1" ht="21" customHeight="1">
      <c r="A643" s="358" t="str">
        <f t="shared" si="70"/>
        <v>Witney Road Runners</v>
      </c>
      <c r="B643" s="729"/>
      <c r="C643" s="729" t="s">
        <v>319</v>
      </c>
      <c r="D643" s="729" t="str" cm="1">
        <f t="array" ref="D643">_xlfn.LET(_xlpm.x, Witney!$AL$64:$AW$64, _xlpm.y, Witney!$AL$70:$AW$78, _xlpm.z, Witney!$AJ$70:$AJ$78, IF(_xlfn.XLOOKUP($C643,_xlfn.XLOOKUP(D$576,_xlpm.x,_xlpm.y,""),_xlpm.z,"Not Declared")="", "Name not recorded",  _xlfn.XLOOKUP($C643,_xlfn.XLOOKUP(D$576,_xlpm.x,_xlpm.y,""),_xlpm.z,"Not Declared")))</f>
        <v>Not Declared</v>
      </c>
      <c r="E643" s="729" t="str" cm="1">
        <f t="array" ref="E643">_xlfn.LET(_xlpm.x, Witney!$AL$64:$AW$64, _xlpm.y, Witney!$AL$70:$AW$78, _xlpm.z, Witney!$AJ$70:$AJ$78, IF(_xlfn.XLOOKUP($C643,_xlfn.XLOOKUP(E$576,_xlpm.x,_xlpm.y,""),_xlpm.z,"Not Declared")="", "Name not recorded",  _xlfn.XLOOKUP($C643,_xlfn.XLOOKUP(E$576,_xlpm.x,_xlpm.y,""),_xlpm.z,"Not Declared")))</f>
        <v>Not Declared</v>
      </c>
      <c r="F643" s="732" t="str" cm="1">
        <f t="array" ref="F643">_xlfn.LET(_xlpm.x, Witney!$AL$64:$AW$64, _xlpm.y, Witney!$AL$70:$AW$78, _xlpm.z, Witney!$AJ$70:$AJ$78, IF(_xlfn.XLOOKUP($C643,_xlfn.XLOOKUP(F$576,_xlpm.x,_xlpm.y,""),_xlpm.z,"Not Declared")="", "Name not recorded",  _xlfn.XLOOKUP($C643,_xlfn.XLOOKUP(F$576,_xlpm.x,_xlpm.y,""),_xlpm.z,"Not Declared")))</f>
        <v>Not Declared</v>
      </c>
      <c r="G643" s="729" t="str" cm="1">
        <f t="array" ref="G643">_xlfn.LET(_xlpm.x, Witney!$AL$64:$AW$64, _xlpm.y, Witney!$AL$70:$AW$78, _xlpm.z, Witney!$AJ$70:$AJ$78, IF(_xlfn.XLOOKUP($C643,_xlfn.XLOOKUP(G$576,_xlpm.x,_xlpm.y,""),_xlpm.z,"Not Declared")="", "Name not recorded",  _xlfn.XLOOKUP($C643,_xlfn.XLOOKUP(G$576,_xlpm.x,_xlpm.y,""),_xlpm.z,"Not Declared")))</f>
        <v>Not Declared</v>
      </c>
      <c r="H643" s="729" t="str" cm="1">
        <f t="array" ref="H643">_xlfn.LET(_xlpm.x, Witney!$AL$64:$AW$64, _xlpm.y, Witney!$AL$70:$AW$78, _xlpm.z, Witney!$AJ$70:$AJ$78, IF(_xlfn.XLOOKUP($C643,_xlfn.XLOOKUP(H$576,_xlpm.x,_xlpm.y,""),_xlpm.z,"Not Declared")="", "Name not recorded",  _xlfn.XLOOKUP($C643,_xlfn.XLOOKUP(H$576,_xlpm.x,_xlpm.y,""),_xlpm.z,"Not Declared")))</f>
        <v>Not Declared</v>
      </c>
      <c r="I643" s="729" t="str" cm="1">
        <f t="array" ref="I643">_xlfn.LET(_xlpm.x, Witney!$AL$64:$AW$64, _xlpm.y, Witney!$AL$70:$AW$78, _xlpm.z, Witney!$AJ$70:$AJ$78, IF(_xlfn.XLOOKUP($C643,_xlfn.XLOOKUP(I$576,_xlpm.x,_xlpm.y,""),_xlpm.z,"Not Declared")="", "Name not recorded",  _xlfn.XLOOKUP($C643,_xlfn.XLOOKUP(I$576,_xlpm.x,_xlpm.y,""),_xlpm.z,"Not Declared")))</f>
        <v>Not Declared</v>
      </c>
      <c r="J643" s="729" t="str" cm="1">
        <f t="array" ref="J643">_xlfn.LET(_xlpm.x, Witney!$AL$64:$AW$64, _xlpm.y, Witney!$AL$70:$AW$78, _xlpm.z, Witney!$AJ$70:$AJ$78, IF(_xlfn.XLOOKUP($C643,_xlfn.XLOOKUP(J$576,_xlpm.x,_xlpm.y,""),_xlpm.z,"Not Declared")="", "Name not recorded",  _xlfn.XLOOKUP($C643,_xlfn.XLOOKUP(J$576,_xlpm.x,_xlpm.y,""),_xlpm.z,"Not Declared")))</f>
        <v>Not Declared</v>
      </c>
      <c r="K643" s="729" t="str" cm="1">
        <f t="array" ref="K643">_xlfn.LET(_xlpm.x, Witney!$AL$64:$AW$64, _xlpm.y, Witney!$AL$70:$AW$78, _xlpm.z, Witney!$AJ$70:$AJ$78, IF(_xlfn.XLOOKUP($C643,_xlfn.XLOOKUP(K$576,_xlpm.x,_xlpm.y,""),_xlpm.z,"Not Declared")="", "Name not recorded",  _xlfn.XLOOKUP($C643,_xlfn.XLOOKUP(K$576,_xlpm.x,_xlpm.y,""),_xlpm.z,"Not Declared")))</f>
        <v>Not Declared</v>
      </c>
      <c r="L643" s="729" t="str" cm="1">
        <f t="array" ref="L643">_xlfn.LET(_xlpm.x, Witney!$AL$64:$AW$64, _xlpm.y, Witney!$AL$70:$AW$78, _xlpm.z, Witney!$AJ$70:$AJ$78, IF(_xlfn.XLOOKUP($C643,_xlfn.XLOOKUP(L$576,_xlpm.x,_xlpm.y,""),_xlpm.z,"Not Declared")="", "Name not recorded",  _xlfn.XLOOKUP($C643,_xlfn.XLOOKUP(L$576,_xlpm.x,_xlpm.y,""),_xlpm.z,"Not Declared")))</f>
        <v>Not Declared</v>
      </c>
      <c r="M643" s="729" t="str" cm="1">
        <f t="array" ref="M643">_xlfn.LET(_xlpm.x, Witney!$AL$64:$AW$64, _xlpm.y, Witney!$AL$70:$AW$78, _xlpm.z, Witney!$AJ$70:$AJ$78, IF(_xlfn.XLOOKUP($C643,_xlfn.XLOOKUP(M$576,_xlpm.x,_xlpm.y,""),_xlpm.z,"Not Declared")="", "Name not recorded",  _xlfn.XLOOKUP($C643,_xlfn.XLOOKUP(M$576,_xlpm.x,_xlpm.y,""),_xlpm.z,"Not Declared")))</f>
        <v>Not Declared</v>
      </c>
      <c r="N643" s="729" t="str" cm="1">
        <f t="array" ref="N643">_xlfn.LET(_xlpm.x, Witney!$AL$64:$AW$64, _xlpm.y, Witney!$AL$70:$AW$78, _xlpm.z, Witney!$AJ$70:$AJ$78, IF(_xlfn.XLOOKUP($C643,_xlfn.XLOOKUP(N$576,_xlpm.x,_xlpm.y,""),_xlpm.z,"Not Declared")="", "Name not recorded",  _xlfn.XLOOKUP($C643,_xlfn.XLOOKUP(N$576,_xlpm.x,_xlpm.y,""),_xlpm.z,"Not Declared")))</f>
        <v>Not Declared</v>
      </c>
      <c r="O643" s="729" t="str" cm="1">
        <f t="array" ref="O643">_xlfn.LET(_xlpm.x, Witney!$AL$64:$AW$64, _xlpm.y, Witney!$AL$70:$AW$78, _xlpm.z, Witney!$AJ$70:$AJ$78, IF(_xlfn.XLOOKUP($C643,_xlfn.XLOOKUP(O$576,_xlpm.x,_xlpm.y,""),_xlpm.z,"Not Declared")="", "Name not recorded",  _xlfn.XLOOKUP($C643,_xlfn.XLOOKUP(O$576,_xlpm.x,_xlpm.y,""),_xlpm.z,"Not Declared")))</f>
        <v>Not Declared</v>
      </c>
      <c r="P643" s="3"/>
      <c r="Q643" s="3"/>
      <c r="R643" s="3"/>
      <c r="S643" s="3"/>
      <c r="T643" s="3"/>
      <c r="U643" s="3"/>
      <c r="V643" s="3"/>
      <c r="W643" s="3"/>
      <c r="X643" s="12"/>
      <c r="AA643" s="747" t="str" cm="1">
        <f t="array" ref="AA643">_xlfn.LET(_xlpm.a,_xlfn.XLOOKUP(1,('Number Allocation'!$C$6:$C$1483=AC643)*('Number Allocation'!$D$6:$D$1483=AD643),'Number Allocation'!$A$6:$A$1483,"..."),IF(_xlpm.a="","...",_xlpm.a))</f>
        <v>...</v>
      </c>
      <c r="AB643" s="747" t="str">
        <v>0</v>
      </c>
      <c r="AC643" s="12" t="e">
        <v>#N/A</v>
      </c>
      <c r="AD643" s="425" t="str">
        <v>Great Milton AC</v>
      </c>
      <c r="AE643" s="436"/>
      <c r="AG643" s="365"/>
      <c r="AI643" s="747" t="str" cm="1">
        <f t="array" ref="AI643">_xlfn.LET(_xlpm.a,_xlfn.XLOOKUP(1,('Number Allocation'!$C$6:$C$1483=AK643)*('Number Allocation'!$D$6:$D$1483=AL643),'Number Allocation'!$A$6:$A$1483,"..."),IF(_xlpm.a="","...",_xlpm.a))</f>
        <v>...</v>
      </c>
      <c r="AJ643" s="747" t="str">
        <v>0</v>
      </c>
      <c r="AK643" s="12" t="str">
        <v>Not Declared</v>
      </c>
      <c r="AL643" s="425" t="str">
        <v>Great Milton AC</v>
      </c>
      <c r="AM643" s="436"/>
      <c r="AO643" s="365"/>
      <c r="AQ643" s="747" t="str" cm="1">
        <f t="array" ref="AQ643">_xlfn.LET(_xlpm.a,_xlfn.XLOOKUP(1,('Number Allocation'!$C$6:$C$1483=AS643)*('Number Allocation'!$D$6:$D$1483=AT643),'Number Allocation'!$A$6:$A$1483,"..."),IF(_xlpm.a="","...",_xlpm.a))</f>
        <v>...</v>
      </c>
      <c r="AR643" s="747" t="str">
        <v>0</v>
      </c>
      <c r="AS643" s="12" t="str">
        <v>Not Declared</v>
      </c>
      <c r="AT643" s="425" t="str">
        <v>Great Milton AC</v>
      </c>
      <c r="AU643" s="436"/>
      <c r="AW643" s="365"/>
      <c r="AY643" s="747" t="str" cm="1">
        <f t="array" ref="AY643">_xlfn.LET(_xlpm.a,_xlfn.XLOOKUP(1,('Number Allocation'!$C$6:$C$1483=BA643)*('Number Allocation'!$D$6:$D$1483=BB643),'Number Allocation'!$A$6:$A$1483,"..."),IF(_xlpm.a="","...",_xlpm.a))</f>
        <v>...</v>
      </c>
      <c r="AZ643" s="747" t="str">
        <v>0</v>
      </c>
      <c r="BA643" s="12" t="str">
        <v>Not Declared</v>
      </c>
      <c r="BB643" s="425" t="str">
        <v>Great Milton AC</v>
      </c>
      <c r="BC643" s="436"/>
      <c r="BE643" s="365"/>
      <c r="BG643" s="747" t="str" cm="1">
        <f t="array" ref="BG643">_xlfn.LET(_xlpm.a,_xlfn.XLOOKUP(1,('Number Allocation'!$C$6:$C$1483=BI643)*('Number Allocation'!$D$6:$D$1483=BJ643),'Number Allocation'!$A$6:$A$1483,"..."),IF(_xlpm.a="","...",_xlpm.a))</f>
        <v>...</v>
      </c>
      <c r="BH643" s="747" t="str">
        <v>0</v>
      </c>
      <c r="BI643" s="12" t="str">
        <v>Not Declared</v>
      </c>
      <c r="BJ643" s="425" t="str">
        <v>Great Milton AC</v>
      </c>
      <c r="BK643" s="436"/>
      <c r="BM643" s="365"/>
      <c r="BO643" s="747" t="str" cm="1">
        <f t="array" ref="BO643">_xlfn.LET(_xlpm.a,_xlfn.XLOOKUP(1,('Number Allocation'!$C$6:$C$1483=BQ643)*('Number Allocation'!$D$6:$D$1483=BR643),'Number Allocation'!$A$6:$A$1483,"..."),IF(_xlpm.a="","...",_xlpm.a))</f>
        <v>...</v>
      </c>
      <c r="BP643" s="747" t="str">
        <v>0</v>
      </c>
      <c r="BQ643" s="12" t="str">
        <v>Not Declared</v>
      </c>
      <c r="BR643" s="425" t="str">
        <v>Great Milton AC</v>
      </c>
      <c r="BS643" s="436"/>
      <c r="BU643" s="365"/>
      <c r="BW643" s="747" t="str" cm="1">
        <f t="array" ref="BW643">_xlfn.LET(_xlpm.a,_xlfn.XLOOKUP(1,('Number Allocation'!$C$6:$C$1483=BY643)*('Number Allocation'!$D$6:$D$1483=BZ643),'Number Allocation'!$A$6:$A$1483,"..."),IF(_xlpm.a="","...",_xlpm.a))</f>
        <v>...</v>
      </c>
      <c r="BX643" s="747" t="str">
        <v>0</v>
      </c>
      <c r="BY643" s="12" t="str">
        <v>Not Declared</v>
      </c>
      <c r="BZ643" s="425" t="str">
        <v>Great Milton AC</v>
      </c>
      <c r="CA643" s="436"/>
      <c r="CE643" s="747" t="str" cm="1">
        <f t="array" ref="CE643">_xlfn.LET(_xlpm.a,_xlfn.XLOOKUP(1,('Number Allocation'!$C$6:$C$1483=CG643)*('Number Allocation'!$D$6:$D$1483=CH643),'Number Allocation'!$A$6:$A$1483,"..."),IF(_xlpm.a="","...",_xlpm.a))</f>
        <v>...</v>
      </c>
      <c r="CF643" s="747" t="str">
        <v>0</v>
      </c>
      <c r="CG643" s="12" t="str">
        <v>Not Declared</v>
      </c>
      <c r="CH643" s="425" t="str">
        <v>Great Milton AC</v>
      </c>
      <c r="CI643" s="436"/>
      <c r="CM643" s="747" t="str" cm="1">
        <f t="array" ref="CM643">_xlfn.LET(_xlpm.a,_xlfn.XLOOKUP(1,('Number Allocation'!$C$6:$C$1483=CO643)*('Number Allocation'!$D$6:$D$1483=CP643),'Number Allocation'!$A$6:$A$1483,"..."),IF(_xlpm.a="","...",_xlpm.a))</f>
        <v>...</v>
      </c>
      <c r="CN643" s="747" t="str">
        <v>0</v>
      </c>
      <c r="CO643" s="12" t="str">
        <v>Not Declared</v>
      </c>
      <c r="CP643" s="425" t="str">
        <v>Great Milton AC</v>
      </c>
      <c r="CQ643" s="436"/>
      <c r="CU643" s="747" t="str" cm="1">
        <f t="array" ref="CU643">_xlfn.LET(_xlpm.a,_xlfn.XLOOKUP(1,('Number Allocation'!$C$6:$C$1483=CW643)*('Number Allocation'!$D$6:$D$1483=CX643),'Number Allocation'!$A$6:$A$1483,"..."),IF(_xlpm.a="","...",_xlpm.a))</f>
        <v>...</v>
      </c>
      <c r="CV643" s="747" t="str">
        <v>0</v>
      </c>
      <c r="CW643" s="12" t="str">
        <v>Not Declared</v>
      </c>
      <c r="CX643" s="425" t="str">
        <v>Great Milton AC</v>
      </c>
      <c r="CY643" s="436"/>
      <c r="DC643" s="747" t="str" cm="1">
        <f t="array" ref="DC643">_xlfn.LET(_xlpm.a,_xlfn.XLOOKUP(1,('Number Allocation'!$C$6:$C$1483=DE643)*('Number Allocation'!$D$6:$D$1483=DF643),'Number Allocation'!$A$6:$A$1483,"..."),IF(_xlpm.a="","...",_xlpm.a))</f>
        <v>...</v>
      </c>
      <c r="DD643" s="747" t="str">
        <v>0</v>
      </c>
      <c r="DE643" s="12" t="str">
        <v>Not Declared</v>
      </c>
      <c r="DF643" s="425" t="str">
        <v>Great Milton AC</v>
      </c>
      <c r="DG643" s="436"/>
      <c r="DK643" s="747" t="str" cm="1">
        <f t="array" ref="DK643">_xlfn.LET(_xlpm.a,_xlfn.XLOOKUP(1,('Number Allocation'!$C$6:$C$1483=DM643)*('Number Allocation'!$D$6:$D$1483=DN643),'Number Allocation'!$A$6:$A$1483,"..."),IF(_xlpm.a="","...",_xlpm.a))</f>
        <v>...</v>
      </c>
      <c r="DL643" s="747" t="str">
        <v>0</v>
      </c>
      <c r="DM643" s="12" t="str">
        <v>Not Declared</v>
      </c>
      <c r="DN643" s="425" t="str">
        <v>Great Milton AC</v>
      </c>
      <c r="DO643" s="436"/>
      <c r="DR643" s="434"/>
      <c r="DW643" s="12"/>
      <c r="DX643" s="12"/>
      <c r="DY643" s="12"/>
      <c r="DZ643" s="15"/>
      <c r="EA643" s="15"/>
    </row>
    <row r="644" spans="1:131" s="359" customFormat="1" ht="21" customHeight="1">
      <c r="A644" s="358" t="str">
        <f t="shared" si="70"/>
        <v>Witney Road Runners</v>
      </c>
      <c r="B644" s="729"/>
      <c r="C644" s="729" t="s">
        <v>320</v>
      </c>
      <c r="D644" s="729" t="str" cm="1">
        <f t="array" ref="D644">_xlfn.LET(_xlpm.x, Witney!$AL$64:$AW$64, _xlpm.y, Witney!$AL$70:$AW$78, _xlpm.z, Witney!$AJ$70:$AJ$78, IF(_xlfn.XLOOKUP($C644,_xlfn.XLOOKUP(D$576,_xlpm.x,_xlpm.y,""),_xlpm.z,"Not Declared")="", "Name not recorded",  _xlfn.XLOOKUP($C644,_xlfn.XLOOKUP(D$576,_xlpm.x,_xlpm.y,""),_xlpm.z,"Not Declared")))</f>
        <v>Not Declared</v>
      </c>
      <c r="E644" s="729" t="str" cm="1">
        <f t="array" ref="E644">_xlfn.LET(_xlpm.x, Witney!$AL$64:$AW$64, _xlpm.y, Witney!$AL$70:$AW$78, _xlpm.z, Witney!$AJ$70:$AJ$78, IF(_xlfn.XLOOKUP($C644,_xlfn.XLOOKUP(E$576,_xlpm.x,_xlpm.y,""),_xlpm.z,"Not Declared")="", "Name not recorded",  _xlfn.XLOOKUP($C644,_xlfn.XLOOKUP(E$576,_xlpm.x,_xlpm.y,""),_xlpm.z,"Not Declared")))</f>
        <v>Not Declared</v>
      </c>
      <c r="F644" s="732" t="str" cm="1">
        <f t="array" ref="F644">_xlfn.LET(_xlpm.x, Witney!$AL$64:$AW$64, _xlpm.y, Witney!$AL$70:$AW$78, _xlpm.z, Witney!$AJ$70:$AJ$78, IF(_xlfn.XLOOKUP($C644,_xlfn.XLOOKUP(F$576,_xlpm.x,_xlpm.y,""),_xlpm.z,"Not Declared")="", "Name not recorded",  _xlfn.XLOOKUP($C644,_xlfn.XLOOKUP(F$576,_xlpm.x,_xlpm.y,""),_xlpm.z,"Not Declared")))</f>
        <v>Not Declared</v>
      </c>
      <c r="G644" s="729" t="str" cm="1">
        <f t="array" ref="G644">_xlfn.LET(_xlpm.x, Witney!$AL$64:$AW$64, _xlpm.y, Witney!$AL$70:$AW$78, _xlpm.z, Witney!$AJ$70:$AJ$78, IF(_xlfn.XLOOKUP($C644,_xlfn.XLOOKUP(G$576,_xlpm.x,_xlpm.y,""),_xlpm.z,"Not Declared")="", "Name not recorded",  _xlfn.XLOOKUP($C644,_xlfn.XLOOKUP(G$576,_xlpm.x,_xlpm.y,""),_xlpm.z,"Not Declared")))</f>
        <v>Not Declared</v>
      </c>
      <c r="H644" s="729" t="str" cm="1">
        <f t="array" ref="H644">_xlfn.LET(_xlpm.x, Witney!$AL$64:$AW$64, _xlpm.y, Witney!$AL$70:$AW$78, _xlpm.z, Witney!$AJ$70:$AJ$78, IF(_xlfn.XLOOKUP($C644,_xlfn.XLOOKUP(H$576,_xlpm.x,_xlpm.y,""),_xlpm.z,"Not Declared")="", "Name not recorded",  _xlfn.XLOOKUP($C644,_xlfn.XLOOKUP(H$576,_xlpm.x,_xlpm.y,""),_xlpm.z,"Not Declared")))</f>
        <v>Not Declared</v>
      </c>
      <c r="I644" s="729" t="str" cm="1">
        <f t="array" ref="I644">_xlfn.LET(_xlpm.x, Witney!$AL$64:$AW$64, _xlpm.y, Witney!$AL$70:$AW$78, _xlpm.z, Witney!$AJ$70:$AJ$78, IF(_xlfn.XLOOKUP($C644,_xlfn.XLOOKUP(I$576,_xlpm.x,_xlpm.y,""),_xlpm.z,"Not Declared")="", "Name not recorded",  _xlfn.XLOOKUP($C644,_xlfn.XLOOKUP(I$576,_xlpm.x,_xlpm.y,""),_xlpm.z,"Not Declared")))</f>
        <v>Not Declared</v>
      </c>
      <c r="J644" s="729" t="str" cm="1">
        <f t="array" ref="J644">_xlfn.LET(_xlpm.x, Witney!$AL$64:$AW$64, _xlpm.y, Witney!$AL$70:$AW$78, _xlpm.z, Witney!$AJ$70:$AJ$78, IF(_xlfn.XLOOKUP($C644,_xlfn.XLOOKUP(J$576,_xlpm.x,_xlpm.y,""),_xlpm.z,"Not Declared")="", "Name not recorded",  _xlfn.XLOOKUP($C644,_xlfn.XLOOKUP(J$576,_xlpm.x,_xlpm.y,""),_xlpm.z,"Not Declared")))</f>
        <v>Not Declared</v>
      </c>
      <c r="K644" s="729" t="str" cm="1">
        <f t="array" ref="K644">_xlfn.LET(_xlpm.x, Witney!$AL$64:$AW$64, _xlpm.y, Witney!$AL$70:$AW$78, _xlpm.z, Witney!$AJ$70:$AJ$78, IF(_xlfn.XLOOKUP($C644,_xlfn.XLOOKUP(K$576,_xlpm.x,_xlpm.y,""),_xlpm.z,"Not Declared")="", "Name not recorded",  _xlfn.XLOOKUP($C644,_xlfn.XLOOKUP(K$576,_xlpm.x,_xlpm.y,""),_xlpm.z,"Not Declared")))</f>
        <v>Not Declared</v>
      </c>
      <c r="L644" s="729" t="str" cm="1">
        <f t="array" ref="L644">_xlfn.LET(_xlpm.x, Witney!$AL$64:$AW$64, _xlpm.y, Witney!$AL$70:$AW$78, _xlpm.z, Witney!$AJ$70:$AJ$78, IF(_xlfn.XLOOKUP($C644,_xlfn.XLOOKUP(L$576,_xlpm.x,_xlpm.y,""),_xlpm.z,"Not Declared")="", "Name not recorded",  _xlfn.XLOOKUP($C644,_xlfn.XLOOKUP(L$576,_xlpm.x,_xlpm.y,""),_xlpm.z,"Not Declared")))</f>
        <v>Not Declared</v>
      </c>
      <c r="M644" s="729" t="str" cm="1">
        <f t="array" ref="M644">_xlfn.LET(_xlpm.x, Witney!$AL$64:$AW$64, _xlpm.y, Witney!$AL$70:$AW$78, _xlpm.z, Witney!$AJ$70:$AJ$78, IF(_xlfn.XLOOKUP($C644,_xlfn.XLOOKUP(M$576,_xlpm.x,_xlpm.y,""),_xlpm.z,"Not Declared")="", "Name not recorded",  _xlfn.XLOOKUP($C644,_xlfn.XLOOKUP(M$576,_xlpm.x,_xlpm.y,""),_xlpm.z,"Not Declared")))</f>
        <v>Not Declared</v>
      </c>
      <c r="N644" s="729" t="str" cm="1">
        <f t="array" ref="N644">_xlfn.LET(_xlpm.x, Witney!$AL$64:$AW$64, _xlpm.y, Witney!$AL$70:$AW$78, _xlpm.z, Witney!$AJ$70:$AJ$78, IF(_xlfn.XLOOKUP($C644,_xlfn.XLOOKUP(N$576,_xlpm.x,_xlpm.y,""),_xlpm.z,"Not Declared")="", "Name not recorded",  _xlfn.XLOOKUP($C644,_xlfn.XLOOKUP(N$576,_xlpm.x,_xlpm.y,""),_xlpm.z,"Not Declared")))</f>
        <v>Not Declared</v>
      </c>
      <c r="O644" s="729" t="str" cm="1">
        <f t="array" ref="O644">_xlfn.LET(_xlpm.x, Witney!$AL$64:$AW$64, _xlpm.y, Witney!$AL$70:$AW$78, _xlpm.z, Witney!$AJ$70:$AJ$78, IF(_xlfn.XLOOKUP($C644,_xlfn.XLOOKUP(O$576,_xlpm.x,_xlpm.y,""),_xlpm.z,"Not Declared")="", "Name not recorded",  _xlfn.XLOOKUP($C644,_xlfn.XLOOKUP(O$576,_xlpm.x,_xlpm.y,""),_xlpm.z,"Not Declared")))</f>
        <v>Not Declared</v>
      </c>
      <c r="P644" s="3"/>
      <c r="Q644" s="3"/>
      <c r="R644" s="3"/>
      <c r="S644" s="3"/>
      <c r="T644" s="3"/>
      <c r="U644" s="3"/>
      <c r="V644" s="3"/>
      <c r="W644" s="3"/>
      <c r="X644" s="12"/>
      <c r="AA644" s="747" t="str" cm="1">
        <f t="array" ref="AA644">_xlfn.LET(_xlpm.a,_xlfn.XLOOKUP(1,('Number Allocation'!$C$6:$C$1483=AC644)*('Number Allocation'!$D$6:$D$1483=AD644),'Number Allocation'!$A$6:$A$1483,"..."),IF(_xlpm.a="","...",_xlpm.a))</f>
        <v>...</v>
      </c>
      <c r="AB644" s="747" t="str">
        <v>0</v>
      </c>
      <c r="AC644" s="12" t="e">
        <v>#N/A</v>
      </c>
      <c r="AD644" s="425" t="str">
        <v>Great Milton AC</v>
      </c>
      <c r="AE644" s="436"/>
      <c r="AG644" s="365"/>
      <c r="AI644" s="747" t="str" cm="1">
        <f t="array" ref="AI644">_xlfn.LET(_xlpm.a,_xlfn.XLOOKUP(1,('Number Allocation'!$C$6:$C$1483=AK644)*('Number Allocation'!$D$6:$D$1483=AL644),'Number Allocation'!$A$6:$A$1483,"..."),IF(_xlpm.a="","...",_xlpm.a))</f>
        <v>...</v>
      </c>
      <c r="AJ644" s="747" t="str">
        <v>0</v>
      </c>
      <c r="AK644" s="12" t="str">
        <v>Not Declared</v>
      </c>
      <c r="AL644" s="425" t="str">
        <v>Great Milton AC</v>
      </c>
      <c r="AM644" s="436"/>
      <c r="AO644" s="365"/>
      <c r="AQ644" s="747" t="str" cm="1">
        <f t="array" ref="AQ644">_xlfn.LET(_xlpm.a,_xlfn.XLOOKUP(1,('Number Allocation'!$C$6:$C$1483=AS644)*('Number Allocation'!$D$6:$D$1483=AT644),'Number Allocation'!$A$6:$A$1483,"..."),IF(_xlpm.a="","...",_xlpm.a))</f>
        <v>...</v>
      </c>
      <c r="AR644" s="747" t="str">
        <v>0</v>
      </c>
      <c r="AS644" s="12" t="str">
        <v>Not Declared</v>
      </c>
      <c r="AT644" s="425" t="str">
        <v>Great Milton AC</v>
      </c>
      <c r="AU644" s="436"/>
      <c r="AW644" s="365"/>
      <c r="AY644" s="747" t="str" cm="1">
        <f t="array" ref="AY644">_xlfn.LET(_xlpm.a,_xlfn.XLOOKUP(1,('Number Allocation'!$C$6:$C$1483=BA644)*('Number Allocation'!$D$6:$D$1483=BB644),'Number Allocation'!$A$6:$A$1483,"..."),IF(_xlpm.a="","...",_xlpm.a))</f>
        <v>...</v>
      </c>
      <c r="AZ644" s="747" t="str">
        <v>0</v>
      </c>
      <c r="BA644" s="12" t="str">
        <v>Not Declared</v>
      </c>
      <c r="BB644" s="425" t="str">
        <v>Great Milton AC</v>
      </c>
      <c r="BC644" s="436"/>
      <c r="BE644" s="365"/>
      <c r="BG644" s="747" t="str" cm="1">
        <f t="array" ref="BG644">_xlfn.LET(_xlpm.a,_xlfn.XLOOKUP(1,('Number Allocation'!$C$6:$C$1483=BI644)*('Number Allocation'!$D$6:$D$1483=BJ644),'Number Allocation'!$A$6:$A$1483,"..."),IF(_xlpm.a="","...",_xlpm.a))</f>
        <v>...</v>
      </c>
      <c r="BH644" s="747" t="str">
        <v>0</v>
      </c>
      <c r="BI644" s="12" t="str">
        <v>Not Declared</v>
      </c>
      <c r="BJ644" s="425" t="str">
        <v>Great Milton AC</v>
      </c>
      <c r="BK644" s="436"/>
      <c r="BM644" s="365"/>
      <c r="BO644" s="747" t="str" cm="1">
        <f t="array" ref="BO644">_xlfn.LET(_xlpm.a,_xlfn.XLOOKUP(1,('Number Allocation'!$C$6:$C$1483=BQ644)*('Number Allocation'!$D$6:$D$1483=BR644),'Number Allocation'!$A$6:$A$1483,"..."),IF(_xlpm.a="","...",_xlpm.a))</f>
        <v>...</v>
      </c>
      <c r="BP644" s="747" t="str">
        <v>0</v>
      </c>
      <c r="BQ644" s="12" t="str">
        <v>Not Declared</v>
      </c>
      <c r="BR644" s="425" t="str">
        <v>Great Milton AC</v>
      </c>
      <c r="BS644" s="436"/>
      <c r="BU644" s="365"/>
      <c r="BW644" s="747" t="str" cm="1">
        <f t="array" ref="BW644">_xlfn.LET(_xlpm.a,_xlfn.XLOOKUP(1,('Number Allocation'!$C$6:$C$1483=BY644)*('Number Allocation'!$D$6:$D$1483=BZ644),'Number Allocation'!$A$6:$A$1483,"..."),IF(_xlpm.a="","...",_xlpm.a))</f>
        <v>...</v>
      </c>
      <c r="BX644" s="747" t="str">
        <v>0</v>
      </c>
      <c r="BY644" s="12" t="str">
        <v>Not Declared</v>
      </c>
      <c r="BZ644" s="425" t="str">
        <v>Great Milton AC</v>
      </c>
      <c r="CA644" s="436"/>
      <c r="CE644" s="747" t="str" cm="1">
        <f t="array" ref="CE644">_xlfn.LET(_xlpm.a,_xlfn.XLOOKUP(1,('Number Allocation'!$C$6:$C$1483=CG644)*('Number Allocation'!$D$6:$D$1483=CH644),'Number Allocation'!$A$6:$A$1483,"..."),IF(_xlpm.a="","...",_xlpm.a))</f>
        <v>...</v>
      </c>
      <c r="CF644" s="747" t="str">
        <v>0</v>
      </c>
      <c r="CG644" s="12" t="str">
        <v>Not Declared</v>
      </c>
      <c r="CH644" s="425" t="str">
        <v>Great Milton AC</v>
      </c>
      <c r="CI644" s="436"/>
      <c r="CM644" s="747" t="str" cm="1">
        <f t="array" ref="CM644">_xlfn.LET(_xlpm.a,_xlfn.XLOOKUP(1,('Number Allocation'!$C$6:$C$1483=CO644)*('Number Allocation'!$D$6:$D$1483=CP644),'Number Allocation'!$A$6:$A$1483,"..."),IF(_xlpm.a="","...",_xlpm.a))</f>
        <v>...</v>
      </c>
      <c r="CN644" s="747" t="str">
        <v>0</v>
      </c>
      <c r="CO644" s="12" t="str">
        <v>Not Declared</v>
      </c>
      <c r="CP644" s="425" t="str">
        <v>Great Milton AC</v>
      </c>
      <c r="CQ644" s="436"/>
      <c r="CU644" s="747" t="str" cm="1">
        <f t="array" ref="CU644">_xlfn.LET(_xlpm.a,_xlfn.XLOOKUP(1,('Number Allocation'!$C$6:$C$1483=CW644)*('Number Allocation'!$D$6:$D$1483=CX644),'Number Allocation'!$A$6:$A$1483,"..."),IF(_xlpm.a="","...",_xlpm.a))</f>
        <v>...</v>
      </c>
      <c r="CV644" s="747" t="str">
        <v>0</v>
      </c>
      <c r="CW644" s="12" t="str">
        <v>Not Declared</v>
      </c>
      <c r="CX644" s="425" t="str">
        <v>Great Milton AC</v>
      </c>
      <c r="CY644" s="436"/>
      <c r="DC644" s="747" t="str" cm="1">
        <f t="array" ref="DC644">_xlfn.LET(_xlpm.a,_xlfn.XLOOKUP(1,('Number Allocation'!$C$6:$C$1483=DE644)*('Number Allocation'!$D$6:$D$1483=DF644),'Number Allocation'!$A$6:$A$1483,"..."),IF(_xlpm.a="","...",_xlpm.a))</f>
        <v>...</v>
      </c>
      <c r="DD644" s="747" t="str">
        <v>0</v>
      </c>
      <c r="DE644" s="12" t="str">
        <v>Not Declared</v>
      </c>
      <c r="DF644" s="425" t="str">
        <v>Great Milton AC</v>
      </c>
      <c r="DG644" s="436"/>
      <c r="DK644" s="747" t="str" cm="1">
        <f t="array" ref="DK644">_xlfn.LET(_xlpm.a,_xlfn.XLOOKUP(1,('Number Allocation'!$C$6:$C$1483=DM644)*('Number Allocation'!$D$6:$D$1483=DN644),'Number Allocation'!$A$6:$A$1483,"..."),IF(_xlpm.a="","...",_xlpm.a))</f>
        <v>...</v>
      </c>
      <c r="DL644" s="747" t="str">
        <v>0</v>
      </c>
      <c r="DM644" s="12" t="str">
        <v>Not Declared</v>
      </c>
      <c r="DN644" s="425" t="str">
        <v>Great Milton AC</v>
      </c>
      <c r="DO644" s="436"/>
      <c r="DZ644" s="15"/>
      <c r="EA644" s="15"/>
    </row>
    <row r="645" spans="1:131" s="359" customFormat="1" ht="21" customHeight="1">
      <c r="A645" s="358" t="str">
        <f t="shared" si="70"/>
        <v>Witney Road Runners</v>
      </c>
      <c r="B645" s="729"/>
      <c r="C645" s="729" t="s">
        <v>321</v>
      </c>
      <c r="D645" s="729" t="str" cm="1">
        <f t="array" ref="D645">_xlfn.LET(_xlpm.x, Witney!$AL$64:$AW$64, _xlpm.y, Witney!$AL$70:$AW$78, _xlpm.z, Witney!$AJ$70:$AJ$78, IF(_xlfn.XLOOKUP($C645,_xlfn.XLOOKUP(D$576,_xlpm.x,_xlpm.y,""),_xlpm.z,"Not Declared")="", "Name not recorded",  _xlfn.XLOOKUP($C645,_xlfn.XLOOKUP(D$576,_xlpm.x,_xlpm.y,""),_xlpm.z,"Not Declared")))</f>
        <v>Not Declared</v>
      </c>
      <c r="E645" s="729" t="str" cm="1">
        <f t="array" ref="E645">_xlfn.LET(_xlpm.x, Witney!$AL$64:$AW$64, _xlpm.y, Witney!$AL$70:$AW$78, _xlpm.z, Witney!$AJ$70:$AJ$78, IF(_xlfn.XLOOKUP($C645,_xlfn.XLOOKUP(E$576,_xlpm.x,_xlpm.y,""),_xlpm.z,"Not Declared")="", "Name not recorded",  _xlfn.XLOOKUP($C645,_xlfn.XLOOKUP(E$576,_xlpm.x,_xlpm.y,""),_xlpm.z,"Not Declared")))</f>
        <v>Not Declared</v>
      </c>
      <c r="F645" s="732" t="str" cm="1">
        <f t="array" ref="F645">_xlfn.LET(_xlpm.x, Witney!$AL$64:$AW$64, _xlpm.y, Witney!$AL$70:$AW$78, _xlpm.z, Witney!$AJ$70:$AJ$78, IF(_xlfn.XLOOKUP($C645,_xlfn.XLOOKUP(F$576,_xlpm.x,_xlpm.y,""),_xlpm.z,"Not Declared")="", "Name not recorded",  _xlfn.XLOOKUP($C645,_xlfn.XLOOKUP(F$576,_xlpm.x,_xlpm.y,""),_xlpm.z,"Not Declared")))</f>
        <v>Not Declared</v>
      </c>
      <c r="G645" s="729" t="str" cm="1">
        <f t="array" ref="G645">_xlfn.LET(_xlpm.x, Witney!$AL$64:$AW$64, _xlpm.y, Witney!$AL$70:$AW$78, _xlpm.z, Witney!$AJ$70:$AJ$78, IF(_xlfn.XLOOKUP($C645,_xlfn.XLOOKUP(G$576,_xlpm.x,_xlpm.y,""),_xlpm.z,"Not Declared")="", "Name not recorded",  _xlfn.XLOOKUP($C645,_xlfn.XLOOKUP(G$576,_xlpm.x,_xlpm.y,""),_xlpm.z,"Not Declared")))</f>
        <v>Not Declared</v>
      </c>
      <c r="H645" s="729" t="str" cm="1">
        <f t="array" ref="H645">_xlfn.LET(_xlpm.x, Witney!$AL$64:$AW$64, _xlpm.y, Witney!$AL$70:$AW$78, _xlpm.z, Witney!$AJ$70:$AJ$78, IF(_xlfn.XLOOKUP($C645,_xlfn.XLOOKUP(H$576,_xlpm.x,_xlpm.y,""),_xlpm.z,"Not Declared")="", "Name not recorded",  _xlfn.XLOOKUP($C645,_xlfn.XLOOKUP(H$576,_xlpm.x,_xlpm.y,""),_xlpm.z,"Not Declared")))</f>
        <v>Not Declared</v>
      </c>
      <c r="I645" s="729" t="str" cm="1">
        <f t="array" ref="I645">_xlfn.LET(_xlpm.x, Witney!$AL$64:$AW$64, _xlpm.y, Witney!$AL$70:$AW$78, _xlpm.z, Witney!$AJ$70:$AJ$78, IF(_xlfn.XLOOKUP($C645,_xlfn.XLOOKUP(I$576,_xlpm.x,_xlpm.y,""),_xlpm.z,"Not Declared")="", "Name not recorded",  _xlfn.XLOOKUP($C645,_xlfn.XLOOKUP(I$576,_xlpm.x,_xlpm.y,""),_xlpm.z,"Not Declared")))</f>
        <v>Not Declared</v>
      </c>
      <c r="J645" s="729" t="str" cm="1">
        <f t="array" ref="J645">_xlfn.LET(_xlpm.x, Witney!$AL$64:$AW$64, _xlpm.y, Witney!$AL$70:$AW$78, _xlpm.z, Witney!$AJ$70:$AJ$78, IF(_xlfn.XLOOKUP($C645,_xlfn.XLOOKUP(J$576,_xlpm.x,_xlpm.y,""),_xlpm.z,"Not Declared")="", "Name not recorded",  _xlfn.XLOOKUP($C645,_xlfn.XLOOKUP(J$576,_xlpm.x,_xlpm.y,""),_xlpm.z,"Not Declared")))</f>
        <v>Not Declared</v>
      </c>
      <c r="K645" s="729" t="str" cm="1">
        <f t="array" ref="K645">_xlfn.LET(_xlpm.x, Witney!$AL$64:$AW$64, _xlpm.y, Witney!$AL$70:$AW$78, _xlpm.z, Witney!$AJ$70:$AJ$78, IF(_xlfn.XLOOKUP($C645,_xlfn.XLOOKUP(K$576,_xlpm.x,_xlpm.y,""),_xlpm.z,"Not Declared")="", "Name not recorded",  _xlfn.XLOOKUP($C645,_xlfn.XLOOKUP(K$576,_xlpm.x,_xlpm.y,""),_xlpm.z,"Not Declared")))</f>
        <v>Not Declared</v>
      </c>
      <c r="L645" s="729" t="str" cm="1">
        <f t="array" ref="L645">_xlfn.LET(_xlpm.x, Witney!$AL$64:$AW$64, _xlpm.y, Witney!$AL$70:$AW$78, _xlpm.z, Witney!$AJ$70:$AJ$78, IF(_xlfn.XLOOKUP($C645,_xlfn.XLOOKUP(L$576,_xlpm.x,_xlpm.y,""),_xlpm.z,"Not Declared")="", "Name not recorded",  _xlfn.XLOOKUP($C645,_xlfn.XLOOKUP(L$576,_xlpm.x,_xlpm.y,""),_xlpm.z,"Not Declared")))</f>
        <v>Not Declared</v>
      </c>
      <c r="M645" s="729" t="str" cm="1">
        <f t="array" ref="M645">_xlfn.LET(_xlpm.x, Witney!$AL$64:$AW$64, _xlpm.y, Witney!$AL$70:$AW$78, _xlpm.z, Witney!$AJ$70:$AJ$78, IF(_xlfn.XLOOKUP($C645,_xlfn.XLOOKUP(M$576,_xlpm.x,_xlpm.y,""),_xlpm.z,"Not Declared")="", "Name not recorded",  _xlfn.XLOOKUP($C645,_xlfn.XLOOKUP(M$576,_xlpm.x,_xlpm.y,""),_xlpm.z,"Not Declared")))</f>
        <v>Not Declared</v>
      </c>
      <c r="N645" s="729" t="str" cm="1">
        <f t="array" ref="N645">_xlfn.LET(_xlpm.x, Witney!$AL$64:$AW$64, _xlpm.y, Witney!$AL$70:$AW$78, _xlpm.z, Witney!$AJ$70:$AJ$78, IF(_xlfn.XLOOKUP($C645,_xlfn.XLOOKUP(N$576,_xlpm.x,_xlpm.y,""),_xlpm.z,"Not Declared")="", "Name not recorded",  _xlfn.XLOOKUP($C645,_xlfn.XLOOKUP(N$576,_xlpm.x,_xlpm.y,""),_xlpm.z,"Not Declared")))</f>
        <v>Not Declared</v>
      </c>
      <c r="O645" s="729" t="str" cm="1">
        <f t="array" ref="O645">_xlfn.LET(_xlpm.x, Witney!$AL$64:$AW$64, _xlpm.y, Witney!$AL$70:$AW$78, _xlpm.z, Witney!$AJ$70:$AJ$78, IF(_xlfn.XLOOKUP($C645,_xlfn.XLOOKUP(O$576,_xlpm.x,_xlpm.y,""),_xlpm.z,"Not Declared")="", "Name not recorded",  _xlfn.XLOOKUP($C645,_xlfn.XLOOKUP(O$576,_xlpm.x,_xlpm.y,""),_xlpm.z,"Not Declared")))</f>
        <v>Not Declared</v>
      </c>
      <c r="P645" s="3"/>
      <c r="Q645" s="3"/>
      <c r="R645" s="3"/>
      <c r="S645" s="3"/>
      <c r="T645" s="3"/>
      <c r="U645" s="3"/>
      <c r="V645" s="3"/>
      <c r="W645" s="3"/>
      <c r="X645" s="12"/>
      <c r="AA645" s="747" t="str" cm="1">
        <f t="array" ref="AA645">_xlfn.LET(_xlpm.a,_xlfn.XLOOKUP(1,('Number Allocation'!$C$6:$C$1483=AC645)*('Number Allocation'!$D$6:$D$1483=AD645),'Number Allocation'!$A$6:$A$1483,"..."),IF(_xlpm.a="","...",_xlpm.a))</f>
        <v>...</v>
      </c>
      <c r="AB645" s="747" t="str">
        <v>0</v>
      </c>
      <c r="AC645" s="12" t="e">
        <v>#N/A</v>
      </c>
      <c r="AD645" s="425" t="str">
        <v>Great Milton AC</v>
      </c>
      <c r="AE645" s="436"/>
      <c r="AG645" s="365"/>
      <c r="AI645" s="747" t="str" cm="1">
        <f t="array" ref="AI645">_xlfn.LET(_xlpm.a,_xlfn.XLOOKUP(1,('Number Allocation'!$C$6:$C$1483=AK645)*('Number Allocation'!$D$6:$D$1483=AL645),'Number Allocation'!$A$6:$A$1483,"..."),IF(_xlpm.a="","...",_xlpm.a))</f>
        <v>...</v>
      </c>
      <c r="AJ645" s="747" t="str">
        <v>0</v>
      </c>
      <c r="AK645" s="12" t="str">
        <v>Not Declared</v>
      </c>
      <c r="AL645" s="425" t="str">
        <v>Great Milton AC</v>
      </c>
      <c r="AM645" s="436"/>
      <c r="AO645" s="365"/>
      <c r="AQ645" s="747" t="str" cm="1">
        <f t="array" ref="AQ645">_xlfn.LET(_xlpm.a,_xlfn.XLOOKUP(1,('Number Allocation'!$C$6:$C$1483=AS645)*('Number Allocation'!$D$6:$D$1483=AT645),'Number Allocation'!$A$6:$A$1483,"..."),IF(_xlpm.a="","...",_xlpm.a))</f>
        <v>...</v>
      </c>
      <c r="AR645" s="747" t="str">
        <v>0</v>
      </c>
      <c r="AS645" s="12" t="str">
        <v>Not Declared</v>
      </c>
      <c r="AT645" s="425" t="str">
        <v>Great Milton AC</v>
      </c>
      <c r="AU645" s="436"/>
      <c r="AW645" s="365"/>
      <c r="AY645" s="747" t="str" cm="1">
        <f t="array" ref="AY645">_xlfn.LET(_xlpm.a,_xlfn.XLOOKUP(1,('Number Allocation'!$C$6:$C$1483=BA645)*('Number Allocation'!$D$6:$D$1483=BB645),'Number Allocation'!$A$6:$A$1483,"..."),IF(_xlpm.a="","...",_xlpm.a))</f>
        <v>...</v>
      </c>
      <c r="AZ645" s="747" t="str">
        <v>0</v>
      </c>
      <c r="BA645" s="12" t="str">
        <v>Not Declared</v>
      </c>
      <c r="BB645" s="425" t="str">
        <v>Great Milton AC</v>
      </c>
      <c r="BC645" s="436"/>
      <c r="BE645" s="365"/>
      <c r="BG645" s="747" t="str" cm="1">
        <f t="array" ref="BG645">_xlfn.LET(_xlpm.a,_xlfn.XLOOKUP(1,('Number Allocation'!$C$6:$C$1483=BI645)*('Number Allocation'!$D$6:$D$1483=BJ645),'Number Allocation'!$A$6:$A$1483,"..."),IF(_xlpm.a="","...",_xlpm.a))</f>
        <v>...</v>
      </c>
      <c r="BH645" s="747" t="str">
        <v>0</v>
      </c>
      <c r="BI645" s="12" t="str">
        <v>Not Declared</v>
      </c>
      <c r="BJ645" s="425" t="str">
        <v>Great Milton AC</v>
      </c>
      <c r="BK645" s="436"/>
      <c r="BM645" s="365"/>
      <c r="BO645" s="747" t="str" cm="1">
        <f t="array" ref="BO645">_xlfn.LET(_xlpm.a,_xlfn.XLOOKUP(1,('Number Allocation'!$C$6:$C$1483=BQ645)*('Number Allocation'!$D$6:$D$1483=BR645),'Number Allocation'!$A$6:$A$1483,"..."),IF(_xlpm.a="","...",_xlpm.a))</f>
        <v>...</v>
      </c>
      <c r="BP645" s="747" t="str">
        <v>0</v>
      </c>
      <c r="BQ645" s="12" t="str">
        <v>Not Declared</v>
      </c>
      <c r="BR645" s="425" t="str">
        <v>Great Milton AC</v>
      </c>
      <c r="BS645" s="436"/>
      <c r="BU645" s="365"/>
      <c r="BW645" s="747" t="str" cm="1">
        <f t="array" ref="BW645">_xlfn.LET(_xlpm.a,_xlfn.XLOOKUP(1,('Number Allocation'!$C$6:$C$1483=BY645)*('Number Allocation'!$D$6:$D$1483=BZ645),'Number Allocation'!$A$6:$A$1483,"..."),IF(_xlpm.a="","...",_xlpm.a))</f>
        <v>...</v>
      </c>
      <c r="BX645" s="747" t="str">
        <v>0</v>
      </c>
      <c r="BY645" s="12" t="str">
        <v>Not Declared</v>
      </c>
      <c r="BZ645" s="425" t="str">
        <v>Great Milton AC</v>
      </c>
      <c r="CA645" s="436"/>
      <c r="CE645" s="747" t="str" cm="1">
        <f t="array" ref="CE645">_xlfn.LET(_xlpm.a,_xlfn.XLOOKUP(1,('Number Allocation'!$C$6:$C$1483=CG645)*('Number Allocation'!$D$6:$D$1483=CH645),'Number Allocation'!$A$6:$A$1483,"..."),IF(_xlpm.a="","...",_xlpm.a))</f>
        <v>...</v>
      </c>
      <c r="CF645" s="747" t="str">
        <v>0</v>
      </c>
      <c r="CG645" s="12" t="str">
        <v>Not Declared</v>
      </c>
      <c r="CH645" s="425" t="str">
        <v>Great Milton AC</v>
      </c>
      <c r="CI645" s="436"/>
      <c r="CM645" s="747" t="str" cm="1">
        <f t="array" ref="CM645">_xlfn.LET(_xlpm.a,_xlfn.XLOOKUP(1,('Number Allocation'!$C$6:$C$1483=CO645)*('Number Allocation'!$D$6:$D$1483=CP645),'Number Allocation'!$A$6:$A$1483,"..."),IF(_xlpm.a="","...",_xlpm.a))</f>
        <v>...</v>
      </c>
      <c r="CN645" s="747" t="str">
        <v>0</v>
      </c>
      <c r="CO645" s="12" t="str">
        <v>Not Declared</v>
      </c>
      <c r="CP645" s="425" t="str">
        <v>Great Milton AC</v>
      </c>
      <c r="CQ645" s="436"/>
      <c r="CU645" s="747" t="str" cm="1">
        <f t="array" ref="CU645">_xlfn.LET(_xlpm.a,_xlfn.XLOOKUP(1,('Number Allocation'!$C$6:$C$1483=CW645)*('Number Allocation'!$D$6:$D$1483=CX645),'Number Allocation'!$A$6:$A$1483,"..."),IF(_xlpm.a="","...",_xlpm.a))</f>
        <v>...</v>
      </c>
      <c r="CV645" s="747" t="str">
        <v>0</v>
      </c>
      <c r="CW645" s="12" t="str">
        <v>Not Declared</v>
      </c>
      <c r="CX645" s="425" t="str">
        <v>Great Milton AC</v>
      </c>
      <c r="CY645" s="436"/>
      <c r="DC645" s="747" t="str" cm="1">
        <f t="array" ref="DC645">_xlfn.LET(_xlpm.a,_xlfn.XLOOKUP(1,('Number Allocation'!$C$6:$C$1483=DE645)*('Number Allocation'!$D$6:$D$1483=DF645),'Number Allocation'!$A$6:$A$1483,"..."),IF(_xlpm.a="","...",_xlpm.a))</f>
        <v>...</v>
      </c>
      <c r="DD645" s="747" t="str">
        <v>0</v>
      </c>
      <c r="DE645" s="12" t="str">
        <v>Not Declared</v>
      </c>
      <c r="DF645" s="425" t="str">
        <v>Great Milton AC</v>
      </c>
      <c r="DG645" s="436"/>
      <c r="DK645" s="747" t="str" cm="1">
        <f t="array" ref="DK645">_xlfn.LET(_xlpm.a,_xlfn.XLOOKUP(1,('Number Allocation'!$C$6:$C$1483=DM645)*('Number Allocation'!$D$6:$D$1483=DN645),'Number Allocation'!$A$6:$A$1483,"..."),IF(_xlpm.a="","...",_xlpm.a))</f>
        <v>...</v>
      </c>
      <c r="DL645" s="747" t="str">
        <v>0</v>
      </c>
      <c r="DM645" s="12" t="str">
        <v>Not Declared</v>
      </c>
      <c r="DN645" s="425" t="str">
        <v>Great Milton AC</v>
      </c>
      <c r="DO645" s="436"/>
      <c r="DX645" s="88"/>
      <c r="DZ645" s="15"/>
      <c r="EA645" s="15"/>
    </row>
    <row r="646" spans="1:131" s="359" customFormat="1" ht="21" customHeight="1">
      <c r="A646" s="358" t="str">
        <f t="shared" si="70"/>
        <v>Witney Road Runners</v>
      </c>
      <c r="B646" s="729"/>
      <c r="C646" s="729" t="s">
        <v>322</v>
      </c>
      <c r="D646" s="729" t="str" cm="1">
        <f t="array" ref="D646">_xlfn.LET(_xlpm.x, Witney!$AL$64:$AW$64, _xlpm.y, Witney!$AL$70:$AW$78, _xlpm.z, Witney!$AJ$70:$AJ$78, IF(_xlfn.XLOOKUP($C646,_xlfn.XLOOKUP(D$576,_xlpm.x,_xlpm.y,""),_xlpm.z,"Not Declared")="", "Name not recorded",  _xlfn.XLOOKUP($C646,_xlfn.XLOOKUP(D$576,_xlpm.x,_xlpm.y,""),_xlpm.z,"Not Declared")))</f>
        <v>Not Declared</v>
      </c>
      <c r="E646" s="729" t="str" cm="1">
        <f t="array" ref="E646">_xlfn.LET(_xlpm.x, Witney!$AL$64:$AW$64, _xlpm.y, Witney!$AL$70:$AW$78, _xlpm.z, Witney!$AJ$70:$AJ$78, IF(_xlfn.XLOOKUP($C646,_xlfn.XLOOKUP(E$576,_xlpm.x,_xlpm.y,""),_xlpm.z,"Not Declared")="", "Name not recorded",  _xlfn.XLOOKUP($C646,_xlfn.XLOOKUP(E$576,_xlpm.x,_xlpm.y,""),_xlpm.z,"Not Declared")))</f>
        <v>Not Declared</v>
      </c>
      <c r="F646" s="732" t="str" cm="1">
        <f t="array" ref="F646">_xlfn.LET(_xlpm.x, Witney!$AL$64:$AW$64, _xlpm.y, Witney!$AL$70:$AW$78, _xlpm.z, Witney!$AJ$70:$AJ$78, IF(_xlfn.XLOOKUP($C646,_xlfn.XLOOKUP(F$576,_xlpm.x,_xlpm.y,""),_xlpm.z,"Not Declared")="", "Name not recorded",  _xlfn.XLOOKUP($C646,_xlfn.XLOOKUP(F$576,_xlpm.x,_xlpm.y,""),_xlpm.z,"Not Declared")))</f>
        <v>Not Declared</v>
      </c>
      <c r="G646" s="729" t="str" cm="1">
        <f t="array" ref="G646">_xlfn.LET(_xlpm.x, Witney!$AL$64:$AW$64, _xlpm.y, Witney!$AL$70:$AW$78, _xlpm.z, Witney!$AJ$70:$AJ$78, IF(_xlfn.XLOOKUP($C646,_xlfn.XLOOKUP(G$576,_xlpm.x,_xlpm.y,""),_xlpm.z,"Not Declared")="", "Name not recorded",  _xlfn.XLOOKUP($C646,_xlfn.XLOOKUP(G$576,_xlpm.x,_xlpm.y,""),_xlpm.z,"Not Declared")))</f>
        <v>Not Declared</v>
      </c>
      <c r="H646" s="729" t="str" cm="1">
        <f t="array" ref="H646">_xlfn.LET(_xlpm.x, Witney!$AL$64:$AW$64, _xlpm.y, Witney!$AL$70:$AW$78, _xlpm.z, Witney!$AJ$70:$AJ$78, IF(_xlfn.XLOOKUP($C646,_xlfn.XLOOKUP(H$576,_xlpm.x,_xlpm.y,""),_xlpm.z,"Not Declared")="", "Name not recorded",  _xlfn.XLOOKUP($C646,_xlfn.XLOOKUP(H$576,_xlpm.x,_xlpm.y,""),_xlpm.z,"Not Declared")))</f>
        <v>Not Declared</v>
      </c>
      <c r="I646" s="729" t="str" cm="1">
        <f t="array" ref="I646">_xlfn.LET(_xlpm.x, Witney!$AL$64:$AW$64, _xlpm.y, Witney!$AL$70:$AW$78, _xlpm.z, Witney!$AJ$70:$AJ$78, IF(_xlfn.XLOOKUP($C646,_xlfn.XLOOKUP(I$576,_xlpm.x,_xlpm.y,""),_xlpm.z,"Not Declared")="", "Name not recorded",  _xlfn.XLOOKUP($C646,_xlfn.XLOOKUP(I$576,_xlpm.x,_xlpm.y,""),_xlpm.z,"Not Declared")))</f>
        <v>Not Declared</v>
      </c>
      <c r="J646" s="729" t="str" cm="1">
        <f t="array" ref="J646">_xlfn.LET(_xlpm.x, Witney!$AL$64:$AW$64, _xlpm.y, Witney!$AL$70:$AW$78, _xlpm.z, Witney!$AJ$70:$AJ$78, IF(_xlfn.XLOOKUP($C646,_xlfn.XLOOKUP(J$576,_xlpm.x,_xlpm.y,""),_xlpm.z,"Not Declared")="", "Name not recorded",  _xlfn.XLOOKUP($C646,_xlfn.XLOOKUP(J$576,_xlpm.x,_xlpm.y,""),_xlpm.z,"Not Declared")))</f>
        <v>Not Declared</v>
      </c>
      <c r="K646" s="729" t="str" cm="1">
        <f t="array" ref="K646">_xlfn.LET(_xlpm.x, Witney!$AL$64:$AW$64, _xlpm.y, Witney!$AL$70:$AW$78, _xlpm.z, Witney!$AJ$70:$AJ$78, IF(_xlfn.XLOOKUP($C646,_xlfn.XLOOKUP(K$576,_xlpm.x,_xlpm.y,""),_xlpm.z,"Not Declared")="", "Name not recorded",  _xlfn.XLOOKUP($C646,_xlfn.XLOOKUP(K$576,_xlpm.x,_xlpm.y,""),_xlpm.z,"Not Declared")))</f>
        <v>Not Declared</v>
      </c>
      <c r="L646" s="729" t="str" cm="1">
        <f t="array" ref="L646">_xlfn.LET(_xlpm.x, Witney!$AL$64:$AW$64, _xlpm.y, Witney!$AL$70:$AW$78, _xlpm.z, Witney!$AJ$70:$AJ$78, IF(_xlfn.XLOOKUP($C646,_xlfn.XLOOKUP(L$576,_xlpm.x,_xlpm.y,""),_xlpm.z,"Not Declared")="", "Name not recorded",  _xlfn.XLOOKUP($C646,_xlfn.XLOOKUP(L$576,_xlpm.x,_xlpm.y,""),_xlpm.z,"Not Declared")))</f>
        <v>Not Declared</v>
      </c>
      <c r="M646" s="729" t="str" cm="1">
        <f t="array" ref="M646">_xlfn.LET(_xlpm.x, Witney!$AL$64:$AW$64, _xlpm.y, Witney!$AL$70:$AW$78, _xlpm.z, Witney!$AJ$70:$AJ$78, IF(_xlfn.XLOOKUP($C646,_xlfn.XLOOKUP(M$576,_xlpm.x,_xlpm.y,""),_xlpm.z,"Not Declared")="", "Name not recorded",  _xlfn.XLOOKUP($C646,_xlfn.XLOOKUP(M$576,_xlpm.x,_xlpm.y,""),_xlpm.z,"Not Declared")))</f>
        <v>Not Declared</v>
      </c>
      <c r="N646" s="729" t="str" cm="1">
        <f t="array" ref="N646">_xlfn.LET(_xlpm.x, Witney!$AL$64:$AW$64, _xlpm.y, Witney!$AL$70:$AW$78, _xlpm.z, Witney!$AJ$70:$AJ$78, IF(_xlfn.XLOOKUP($C646,_xlfn.XLOOKUP(N$576,_xlpm.x,_xlpm.y,""),_xlpm.z,"Not Declared")="", "Name not recorded",  _xlfn.XLOOKUP($C646,_xlfn.XLOOKUP(N$576,_xlpm.x,_xlpm.y,""),_xlpm.z,"Not Declared")))</f>
        <v>Not Declared</v>
      </c>
      <c r="O646" s="729" t="str" cm="1">
        <f t="array" ref="O646">_xlfn.LET(_xlpm.x, Witney!$AL$64:$AW$64, _xlpm.y, Witney!$AL$70:$AW$78, _xlpm.z, Witney!$AJ$70:$AJ$78, IF(_xlfn.XLOOKUP($C646,_xlfn.XLOOKUP(O$576,_xlpm.x,_xlpm.y,""),_xlpm.z,"Not Declared")="", "Name not recorded",  _xlfn.XLOOKUP($C646,_xlfn.XLOOKUP(O$576,_xlpm.x,_xlpm.y,""),_xlpm.z,"Not Declared")))</f>
        <v>Not Declared</v>
      </c>
      <c r="P646" s="3"/>
      <c r="Q646" s="3"/>
      <c r="R646" s="3"/>
      <c r="S646" s="3"/>
      <c r="T646" s="3"/>
      <c r="U646" s="3"/>
      <c r="V646" s="3"/>
      <c r="W646" s="3"/>
      <c r="X646" s="12"/>
      <c r="AA646" s="749" t="str" cm="1">
        <f t="array" ref="AA646">_xlfn.LET(_xlpm.a,_xlfn.XLOOKUP(1,('Number Allocation'!$C$6:$C$1483=AC646)*('Number Allocation'!$D$6:$D$1483=AD646),'Number Allocation'!$A$6:$A$1483,"..."),IF(_xlpm.a="","...",_xlpm.a))</f>
        <v>...</v>
      </c>
      <c r="AB646" s="749" t="str">
        <v>0</v>
      </c>
      <c r="AC646" s="427" t="e">
        <v>#N/A</v>
      </c>
      <c r="AD646" s="428" t="str">
        <v>Great Milton AC</v>
      </c>
      <c r="AE646" s="437"/>
      <c r="AF646" s="366"/>
      <c r="AG646" s="367"/>
      <c r="AI646" s="749" t="str" cm="1">
        <f t="array" ref="AI646">_xlfn.LET(_xlpm.a,_xlfn.XLOOKUP(1,('Number Allocation'!$C$6:$C$1483=AK646)*('Number Allocation'!$D$6:$D$1483=AL646),'Number Allocation'!$A$6:$A$1483,"..."),IF(_xlpm.a="","...",_xlpm.a))</f>
        <v>...</v>
      </c>
      <c r="AJ646" s="749" t="str">
        <v>0</v>
      </c>
      <c r="AK646" s="427" t="str">
        <v>Not Declared</v>
      </c>
      <c r="AL646" s="428" t="str">
        <v>Great Milton AC</v>
      </c>
      <c r="AM646" s="437"/>
      <c r="AN646" s="366"/>
      <c r="AO646" s="367"/>
      <c r="AQ646" s="749" t="str" cm="1">
        <f t="array" ref="AQ646">_xlfn.LET(_xlpm.a,_xlfn.XLOOKUP(1,('Number Allocation'!$C$6:$C$1483=AS646)*('Number Allocation'!$D$6:$D$1483=AT646),'Number Allocation'!$A$6:$A$1483,"..."),IF(_xlpm.a="","...",_xlpm.a))</f>
        <v>...</v>
      </c>
      <c r="AR646" s="749" t="str">
        <v>0</v>
      </c>
      <c r="AS646" s="427" t="str">
        <v>Not Declared</v>
      </c>
      <c r="AT646" s="428" t="str">
        <v>Great Milton AC</v>
      </c>
      <c r="AU646" s="437"/>
      <c r="AV646" s="366"/>
      <c r="AW646" s="367"/>
      <c r="AY646" s="749" t="str" cm="1">
        <f t="array" ref="AY646">_xlfn.LET(_xlpm.a,_xlfn.XLOOKUP(1,('Number Allocation'!$C$6:$C$1483=BA646)*('Number Allocation'!$D$6:$D$1483=BB646),'Number Allocation'!$A$6:$A$1483,"..."),IF(_xlpm.a="","...",_xlpm.a))</f>
        <v>...</v>
      </c>
      <c r="AZ646" s="749" t="str">
        <v>0</v>
      </c>
      <c r="BA646" s="427" t="str">
        <v>Not Declared</v>
      </c>
      <c r="BB646" s="428" t="str">
        <v>Great Milton AC</v>
      </c>
      <c r="BC646" s="437"/>
      <c r="BD646" s="366"/>
      <c r="BE646" s="367"/>
      <c r="BG646" s="749" t="str" cm="1">
        <f t="array" ref="BG646">_xlfn.LET(_xlpm.a,_xlfn.XLOOKUP(1,('Number Allocation'!$C$6:$C$1483=BI646)*('Number Allocation'!$D$6:$D$1483=BJ646),'Number Allocation'!$A$6:$A$1483,"..."),IF(_xlpm.a="","...",_xlpm.a))</f>
        <v>...</v>
      </c>
      <c r="BH646" s="749" t="str">
        <v>0</v>
      </c>
      <c r="BI646" s="427" t="str">
        <v>Not Declared</v>
      </c>
      <c r="BJ646" s="428" t="str">
        <v>Great Milton AC</v>
      </c>
      <c r="BK646" s="437"/>
      <c r="BL646" s="366"/>
      <c r="BM646" s="367"/>
      <c r="BO646" s="749" t="str" cm="1">
        <f t="array" ref="BO646">_xlfn.LET(_xlpm.a,_xlfn.XLOOKUP(1,('Number Allocation'!$C$6:$C$1483=BQ646)*('Number Allocation'!$D$6:$D$1483=BR646),'Number Allocation'!$A$6:$A$1483,"..."),IF(_xlpm.a="","...",_xlpm.a))</f>
        <v>...</v>
      </c>
      <c r="BP646" s="749" t="str">
        <v>0</v>
      </c>
      <c r="BQ646" s="427" t="str">
        <v>Not Declared</v>
      </c>
      <c r="BR646" s="428" t="str">
        <v>Great Milton AC</v>
      </c>
      <c r="BS646" s="437"/>
      <c r="BT646" s="366"/>
      <c r="BU646" s="367"/>
      <c r="BW646" s="749" t="str" cm="1">
        <f t="array" ref="BW646">_xlfn.LET(_xlpm.a,_xlfn.XLOOKUP(1,('Number Allocation'!$C$6:$C$1483=BY646)*('Number Allocation'!$D$6:$D$1483=BZ646),'Number Allocation'!$A$6:$A$1483,"..."),IF(_xlpm.a="","...",_xlpm.a))</f>
        <v>...</v>
      </c>
      <c r="BX646" s="749" t="str">
        <v>0</v>
      </c>
      <c r="BY646" s="427" t="str">
        <v>Not Declared</v>
      </c>
      <c r="BZ646" s="428" t="str">
        <v>Great Milton AC</v>
      </c>
      <c r="CA646" s="436"/>
      <c r="CE646" s="749" t="str" cm="1">
        <f t="array" ref="CE646">_xlfn.LET(_xlpm.a,_xlfn.XLOOKUP(1,('Number Allocation'!$C$6:$C$1483=CG646)*('Number Allocation'!$D$6:$D$1483=CH646),'Number Allocation'!$A$6:$A$1483,"..."),IF(_xlpm.a="","...",_xlpm.a))</f>
        <v>...</v>
      </c>
      <c r="CF646" s="749" t="str">
        <v>0</v>
      </c>
      <c r="CG646" s="427" t="str">
        <v>Not Declared</v>
      </c>
      <c r="CH646" s="428" t="str">
        <v>Great Milton AC</v>
      </c>
      <c r="CI646" s="436"/>
      <c r="CM646" s="749" t="str" cm="1">
        <f t="array" ref="CM646">_xlfn.LET(_xlpm.a,_xlfn.XLOOKUP(1,('Number Allocation'!$C$6:$C$1483=CO646)*('Number Allocation'!$D$6:$D$1483=CP646),'Number Allocation'!$A$6:$A$1483,"..."),IF(_xlpm.a="","...",_xlpm.a))</f>
        <v>...</v>
      </c>
      <c r="CN646" s="749" t="str">
        <v>0</v>
      </c>
      <c r="CO646" s="427" t="str">
        <v>Not Declared</v>
      </c>
      <c r="CP646" s="428" t="str">
        <v>Great Milton AC</v>
      </c>
      <c r="CQ646" s="436"/>
      <c r="CU646" s="749" t="str" cm="1">
        <f t="array" ref="CU646">_xlfn.LET(_xlpm.a,_xlfn.XLOOKUP(1,('Number Allocation'!$C$6:$C$1483=CW646)*('Number Allocation'!$D$6:$D$1483=CX646),'Number Allocation'!$A$6:$A$1483,"..."),IF(_xlpm.a="","...",_xlpm.a))</f>
        <v>...</v>
      </c>
      <c r="CV646" s="749" t="str">
        <v>0</v>
      </c>
      <c r="CW646" s="427" t="str">
        <v>Not Declared</v>
      </c>
      <c r="CX646" s="428" t="str">
        <v>Great Milton AC</v>
      </c>
      <c r="CY646" s="436"/>
      <c r="DC646" s="749" t="str" cm="1">
        <f t="array" ref="DC646">_xlfn.LET(_xlpm.a,_xlfn.XLOOKUP(1,('Number Allocation'!$C$6:$C$1483=DE646)*('Number Allocation'!$D$6:$D$1483=DF646),'Number Allocation'!$A$6:$A$1483,"..."),IF(_xlpm.a="","...",_xlpm.a))</f>
        <v>...</v>
      </c>
      <c r="DD646" s="749" t="str">
        <v>0</v>
      </c>
      <c r="DE646" s="427" t="str">
        <v>Not Declared</v>
      </c>
      <c r="DF646" s="428" t="str">
        <v>Great Milton AC</v>
      </c>
      <c r="DG646" s="436"/>
      <c r="DK646" s="749" t="str" cm="1">
        <f t="array" ref="DK646">_xlfn.LET(_xlpm.a,_xlfn.XLOOKUP(1,('Number Allocation'!$C$6:$C$1483=DM646)*('Number Allocation'!$D$6:$D$1483=DN646),'Number Allocation'!$A$6:$A$1483,"..."),IF(_xlpm.a="","...",_xlpm.a))</f>
        <v>...</v>
      </c>
      <c r="DL646" s="749" t="str">
        <v>0</v>
      </c>
      <c r="DM646" s="427" t="str">
        <v>Not Declared</v>
      </c>
      <c r="DN646" s="428" t="str">
        <v>Great Milton AC</v>
      </c>
      <c r="DO646" s="436"/>
      <c r="DZ646" s="15"/>
      <c r="EA646" s="15"/>
    </row>
    <row r="647" spans="1:131" s="359" customFormat="1" ht="21" customHeight="1">
      <c r="A647" s="358" t="str">
        <f t="shared" si="70"/>
        <v>Witney Road Runners</v>
      </c>
      <c r="B647" s="729"/>
      <c r="C647" s="729" t="s">
        <v>323</v>
      </c>
      <c r="D647" s="729" t="str" cm="1">
        <f t="array" ref="D647">_xlfn.LET(_xlpm.x, Witney!$AL$64:$AW$64, _xlpm.y, Witney!$AL$70:$AW$78, _xlpm.z, Witney!$AJ$70:$AJ$78, IF(_xlfn.XLOOKUP($C647,_xlfn.XLOOKUP(D$576,_xlpm.x,_xlpm.y,""),_xlpm.z,"Not Declared")="", "Name not recorded",  _xlfn.XLOOKUP($C647,_xlfn.XLOOKUP(D$576,_xlpm.x,_xlpm.y,""),_xlpm.z,"Not Declared")))</f>
        <v>Not Declared</v>
      </c>
      <c r="E647" s="729" t="str" cm="1">
        <f t="array" ref="E647">_xlfn.LET(_xlpm.x, Witney!$AL$64:$AW$64, _xlpm.y, Witney!$AL$70:$AW$78, _xlpm.z, Witney!$AJ$70:$AJ$78, IF(_xlfn.XLOOKUP($C647,_xlfn.XLOOKUP(E$576,_xlpm.x,_xlpm.y,""),_xlpm.z,"Not Declared")="", "Name not recorded",  _xlfn.XLOOKUP($C647,_xlfn.XLOOKUP(E$576,_xlpm.x,_xlpm.y,""),_xlpm.z,"Not Declared")))</f>
        <v>Not Declared</v>
      </c>
      <c r="F647" s="732" t="str" cm="1">
        <f t="array" ref="F647">_xlfn.LET(_xlpm.x, Witney!$AL$64:$AW$64, _xlpm.y, Witney!$AL$70:$AW$78, _xlpm.z, Witney!$AJ$70:$AJ$78, IF(_xlfn.XLOOKUP($C647,_xlfn.XLOOKUP(F$576,_xlpm.x,_xlpm.y,""),_xlpm.z,"Not Declared")="", "Name not recorded",  _xlfn.XLOOKUP($C647,_xlfn.XLOOKUP(F$576,_xlpm.x,_xlpm.y,""),_xlpm.z,"Not Declared")))</f>
        <v>Not Declared</v>
      </c>
      <c r="G647" s="729" t="str" cm="1">
        <f t="array" ref="G647">_xlfn.LET(_xlpm.x, Witney!$AL$64:$AW$64, _xlpm.y, Witney!$AL$70:$AW$78, _xlpm.z, Witney!$AJ$70:$AJ$78, IF(_xlfn.XLOOKUP($C647,_xlfn.XLOOKUP(G$576,_xlpm.x,_xlpm.y,""),_xlpm.z,"Not Declared")="", "Name not recorded",  _xlfn.XLOOKUP($C647,_xlfn.XLOOKUP(G$576,_xlpm.x,_xlpm.y,""),_xlpm.z,"Not Declared")))</f>
        <v>Not Declared</v>
      </c>
      <c r="H647" s="729" t="str" cm="1">
        <f t="array" ref="H647">_xlfn.LET(_xlpm.x, Witney!$AL$64:$AW$64, _xlpm.y, Witney!$AL$70:$AW$78, _xlpm.z, Witney!$AJ$70:$AJ$78, IF(_xlfn.XLOOKUP($C647,_xlfn.XLOOKUP(H$576,_xlpm.x,_xlpm.y,""),_xlpm.z,"Not Declared")="", "Name not recorded",  _xlfn.XLOOKUP($C647,_xlfn.XLOOKUP(H$576,_xlpm.x,_xlpm.y,""),_xlpm.z,"Not Declared")))</f>
        <v>Not Declared</v>
      </c>
      <c r="I647" s="729" t="str" cm="1">
        <f t="array" ref="I647">_xlfn.LET(_xlpm.x, Witney!$AL$64:$AW$64, _xlpm.y, Witney!$AL$70:$AW$78, _xlpm.z, Witney!$AJ$70:$AJ$78, IF(_xlfn.XLOOKUP($C647,_xlfn.XLOOKUP(I$576,_xlpm.x,_xlpm.y,""),_xlpm.z,"Not Declared")="", "Name not recorded",  _xlfn.XLOOKUP($C647,_xlfn.XLOOKUP(I$576,_xlpm.x,_xlpm.y,""),_xlpm.z,"Not Declared")))</f>
        <v>Not Declared</v>
      </c>
      <c r="J647" s="729" t="str" cm="1">
        <f t="array" ref="J647">_xlfn.LET(_xlpm.x, Witney!$AL$64:$AW$64, _xlpm.y, Witney!$AL$70:$AW$78, _xlpm.z, Witney!$AJ$70:$AJ$78, IF(_xlfn.XLOOKUP($C647,_xlfn.XLOOKUP(J$576,_xlpm.x,_xlpm.y,""),_xlpm.z,"Not Declared")="", "Name not recorded",  _xlfn.XLOOKUP($C647,_xlfn.XLOOKUP(J$576,_xlpm.x,_xlpm.y,""),_xlpm.z,"Not Declared")))</f>
        <v>Not Declared</v>
      </c>
      <c r="K647" s="729" t="str" cm="1">
        <f t="array" ref="K647">_xlfn.LET(_xlpm.x, Witney!$AL$64:$AW$64, _xlpm.y, Witney!$AL$70:$AW$78, _xlpm.z, Witney!$AJ$70:$AJ$78, IF(_xlfn.XLOOKUP($C647,_xlfn.XLOOKUP(K$576,_xlpm.x,_xlpm.y,""),_xlpm.z,"Not Declared")="", "Name not recorded",  _xlfn.XLOOKUP($C647,_xlfn.XLOOKUP(K$576,_xlpm.x,_xlpm.y,""),_xlpm.z,"Not Declared")))</f>
        <v>Not Declared</v>
      </c>
      <c r="L647" s="729" t="str" cm="1">
        <f t="array" ref="L647">_xlfn.LET(_xlpm.x, Witney!$AL$64:$AW$64, _xlpm.y, Witney!$AL$70:$AW$78, _xlpm.z, Witney!$AJ$70:$AJ$78, IF(_xlfn.XLOOKUP($C647,_xlfn.XLOOKUP(L$576,_xlpm.x,_xlpm.y,""),_xlpm.z,"Not Declared")="", "Name not recorded",  _xlfn.XLOOKUP($C647,_xlfn.XLOOKUP(L$576,_xlpm.x,_xlpm.y,""),_xlpm.z,"Not Declared")))</f>
        <v>Not Declared</v>
      </c>
      <c r="M647" s="729" t="str" cm="1">
        <f t="array" ref="M647">_xlfn.LET(_xlpm.x, Witney!$AL$64:$AW$64, _xlpm.y, Witney!$AL$70:$AW$78, _xlpm.z, Witney!$AJ$70:$AJ$78, IF(_xlfn.XLOOKUP($C647,_xlfn.XLOOKUP(M$576,_xlpm.x,_xlpm.y,""),_xlpm.z,"Not Declared")="", "Name not recorded",  _xlfn.XLOOKUP($C647,_xlfn.XLOOKUP(M$576,_xlpm.x,_xlpm.y,""),_xlpm.z,"Not Declared")))</f>
        <v>Not Declared</v>
      </c>
      <c r="N647" s="729" t="str" cm="1">
        <f t="array" ref="N647">_xlfn.LET(_xlpm.x, Witney!$AL$64:$AW$64, _xlpm.y, Witney!$AL$70:$AW$78, _xlpm.z, Witney!$AJ$70:$AJ$78, IF(_xlfn.XLOOKUP($C647,_xlfn.XLOOKUP(N$576,_xlpm.x,_xlpm.y,""),_xlpm.z,"Not Declared")="", "Name not recorded",  _xlfn.XLOOKUP($C647,_xlfn.XLOOKUP(N$576,_xlpm.x,_xlpm.y,""),_xlpm.z,"Not Declared")))</f>
        <v>Not Declared</v>
      </c>
      <c r="O647" s="729" t="str" cm="1">
        <f t="array" ref="O647">_xlfn.LET(_xlpm.x, Witney!$AL$64:$AW$64, _xlpm.y, Witney!$AL$70:$AW$78, _xlpm.z, Witney!$AJ$70:$AJ$78, IF(_xlfn.XLOOKUP($C647,_xlfn.XLOOKUP(O$576,_xlpm.x,_xlpm.y,""),_xlpm.z,"Not Declared")="", "Name not recorded",  _xlfn.XLOOKUP($C647,_xlfn.XLOOKUP(O$576,_xlpm.x,_xlpm.y,""),_xlpm.z,"Not Declared")))</f>
        <v>Not Declared</v>
      </c>
      <c r="P647" s="3"/>
      <c r="Q647" s="3"/>
      <c r="R647" s="3"/>
      <c r="S647" s="3"/>
      <c r="T647" s="3"/>
      <c r="U647" s="3"/>
      <c r="V647" s="3"/>
      <c r="W647" s="3"/>
      <c r="X647" s="12"/>
      <c r="AE647" s="370"/>
      <c r="AM647" s="370"/>
      <c r="AU647" s="370"/>
      <c r="BC647" s="370"/>
      <c r="BK647" s="370"/>
      <c r="BS647" s="370"/>
      <c r="CA647" s="370"/>
      <c r="CI647" s="370"/>
      <c r="CQ647" s="370"/>
      <c r="CY647" s="370"/>
      <c r="DG647" s="370"/>
      <c r="DO647" s="370"/>
      <c r="DZ647" s="15"/>
      <c r="EA647" s="15"/>
    </row>
    <row r="648" spans="1:131" s="359" customFormat="1" ht="21" customHeight="1">
      <c r="A648" s="358"/>
      <c r="B648" s="729"/>
      <c r="C648" s="729"/>
      <c r="D648" s="729"/>
      <c r="E648" s="729"/>
      <c r="F648" s="729"/>
      <c r="G648" s="729"/>
      <c r="H648" s="729"/>
      <c r="I648" s="729"/>
      <c r="J648" s="729"/>
      <c r="K648" s="729"/>
      <c r="L648" s="729"/>
      <c r="M648" s="729"/>
      <c r="N648" s="729"/>
      <c r="O648" s="729"/>
      <c r="P648" s="3"/>
      <c r="Q648" s="3"/>
      <c r="R648" s="3"/>
      <c r="S648" s="3"/>
      <c r="T648" s="3"/>
      <c r="U648" s="3"/>
      <c r="V648" s="3"/>
      <c r="W648" s="3"/>
      <c r="X648" s="12"/>
      <c r="AC648" s="729" t="s">
        <v>71</v>
      </c>
      <c r="AD648" s="729">
        <f>COUNTIFS(AC577:AC584,"&lt;&gt;Not Declared",AC577:AC584,"&lt;&gt;")</f>
        <v>0</v>
      </c>
      <c r="AE648" s="436"/>
      <c r="AK648" s="729" t="s">
        <v>71</v>
      </c>
      <c r="AL648" s="729">
        <f>COUNTIFS(AK577:AK584,"&lt;&gt;Not Declared",AK577:AK584,"&lt;&gt;")</f>
        <v>0</v>
      </c>
      <c r="AM648" s="436"/>
      <c r="AS648" s="729" t="s">
        <v>71</v>
      </c>
      <c r="AT648" s="729">
        <f>COUNTIFS(AS577:AS584,"&lt;&gt;Not Declared",AS577:AS584,"&lt;&gt;")</f>
        <v>0</v>
      </c>
      <c r="AU648" s="436"/>
      <c r="BA648" s="729" t="s">
        <v>71</v>
      </c>
      <c r="BB648" s="729">
        <f>COUNTIFS(BA577:BA584,"&lt;&gt;Not Declared",BA577:BA584,"&lt;&gt;")</f>
        <v>0</v>
      </c>
      <c r="BC648" s="436"/>
      <c r="BI648" s="729" t="s">
        <v>71</v>
      </c>
      <c r="BJ648" s="729">
        <f>COUNTIFS(BI577:BI584,"&lt;&gt;Not Declared",BI577:BI584,"&lt;&gt;")</f>
        <v>0</v>
      </c>
      <c r="BK648" s="436"/>
      <c r="BQ648" s="729" t="s">
        <v>71</v>
      </c>
      <c r="BR648" s="729">
        <f>COUNTIFS(BQ577:BQ584,"&lt;&gt;Not Declared",BQ577:BQ584,"&lt;&gt;")</f>
        <v>0</v>
      </c>
      <c r="BS648" s="436"/>
      <c r="BY648" s="729" t="s">
        <v>71</v>
      </c>
      <c r="BZ648" s="729">
        <f>COUNTIFS(BY577:BY584,"&lt;&gt;Not Declared",BY577:BY584,"&lt;&gt;")</f>
        <v>0</v>
      </c>
      <c r="CA648" s="747"/>
      <c r="CB648" s="12"/>
      <c r="CC648" s="12"/>
      <c r="CG648" s="729" t="s">
        <v>71</v>
      </c>
      <c r="CH648" s="729">
        <f>COUNTIFS(CG577:CG584,"&lt;&gt;Not Declared",CG577:CG584,"&lt;&gt;")</f>
        <v>0</v>
      </c>
      <c r="CI648" s="747"/>
      <c r="CJ648" s="12"/>
      <c r="CK648" s="12"/>
      <c r="CO648" s="729" t="s">
        <v>71</v>
      </c>
      <c r="CP648" s="729">
        <f>COUNTIFS(CO577:CO584,"&lt;&gt;Not Declared",CO577:CO584,"&lt;&gt;")</f>
        <v>0</v>
      </c>
      <c r="CQ648" s="747"/>
      <c r="CR648" s="12"/>
      <c r="CS648" s="12"/>
      <c r="CW648" s="729" t="s">
        <v>71</v>
      </c>
      <c r="CX648" s="729">
        <f>COUNTIFS(CW577:CW584,"&lt;&gt;Not Declared",CW577:CW584,"&lt;&gt;")</f>
        <v>0</v>
      </c>
      <c r="CY648" s="747"/>
      <c r="CZ648" s="12"/>
      <c r="DA648" s="12"/>
      <c r="DE648" s="729" t="s">
        <v>71</v>
      </c>
      <c r="DF648" s="729">
        <f>COUNTIFS(DE577:DE584,"&lt;&gt;Not Declared",DE577:DE584,"&lt;&gt;")</f>
        <v>0</v>
      </c>
      <c r="DG648" s="747"/>
      <c r="DH648" s="12"/>
      <c r="DI648" s="12"/>
      <c r="DM648" s="729" t="s">
        <v>71</v>
      </c>
      <c r="DN648" s="729">
        <f>COUNTIFS(DM577:DM584,"&lt;&gt;Not Declared",DM577:DM584,"&lt;&gt;")</f>
        <v>0</v>
      </c>
      <c r="DO648" s="747"/>
      <c r="DP648" s="12"/>
      <c r="DQ648" s="12"/>
      <c r="DU648" s="729" t="s">
        <v>71</v>
      </c>
      <c r="DV648" s="729">
        <f>COUNTIFS(DU577:DU584,"&lt;&gt;Not Declared, Not Declared, Not Declared, Not Declared",DU577:DU584,"&lt;&gt;")</f>
        <v>0</v>
      </c>
      <c r="DZ648" s="15"/>
      <c r="EA648" s="15"/>
    </row>
    <row r="649" spans="1:131" s="359" customFormat="1" ht="21" customHeight="1">
      <c r="A649" s="358" t="str">
        <f>'Great Milton'!AJ$2</f>
        <v>Great Milton AC</v>
      </c>
      <c r="B649" s="729" t="str">
        <f>'Great Milton'!AV$1</f>
        <v>!</v>
      </c>
      <c r="C649" s="729" t="s">
        <v>71</v>
      </c>
      <c r="D649" s="729" t="str" cm="1">
        <f t="array" ref="D649">_xlfn.LET(_xlpm.x, 'Great Milton'!$AL$64:$AW$64, _xlpm.y, 'Great Milton'!$AL$70:$AW$78, _xlpm.z, 'Great Milton'!$AJ$70:$AJ$78, IF(_xlfn.XLOOKUP($C649,_xlfn.XLOOKUP(D$576,_xlpm.x,_xlpm.y,""),_xlpm.z,"Not Declared")="", "Name not recorded",  _xlfn.XLOOKUP($C649,_xlfn.XLOOKUP(D$576,_xlpm.x,_xlpm.y,""),_xlpm.z,"Not Declared")))</f>
        <v>Not Declared</v>
      </c>
      <c r="E649" s="729" t="str" cm="1">
        <f t="array" ref="E649">_xlfn.LET(_xlpm.x, 'Great Milton'!$AL$64:$AW$64, _xlpm.y, 'Great Milton'!$AL$70:$AW$78, _xlpm.z, 'Great Milton'!$AJ$70:$AJ$78, IF(_xlfn.XLOOKUP($C649,_xlfn.XLOOKUP(E$576,_xlpm.x,_xlpm.y,""),_xlpm.z,"Not Declared")="", "Name not recorded",  _xlfn.XLOOKUP($C649,_xlfn.XLOOKUP(E$576,_xlpm.x,_xlpm.y,""),_xlpm.z,"Not Declared")))</f>
        <v>Not Declared</v>
      </c>
      <c r="F649" s="732" t="str" cm="1">
        <f t="array" ref="F649">_xlfn.LET(_xlpm.x, 'Great Milton'!$AL$64:$AW$64, _xlpm.y, 'Great Milton'!$AL$70:$AW$78, _xlpm.z, 'Great Milton'!$AJ$70:$AJ$78, IF(_xlfn.XLOOKUP($C649,_xlfn.XLOOKUP(F$576,_xlpm.x,_xlpm.y,""),_xlpm.z,"Not Declared")="", "Name not recorded",  _xlfn.XLOOKUP($C649,_xlfn.XLOOKUP(F$576,_xlpm.x,_xlpm.y,""),_xlpm.z,"Not Declared")))</f>
        <v>Not Declared</v>
      </c>
      <c r="G649" s="729" t="str" cm="1">
        <f t="array" ref="G649">_xlfn.LET(_xlpm.x, 'Great Milton'!$AL$64:$AW$64, _xlpm.y, 'Great Milton'!$AL$70:$AW$78, _xlpm.z, 'Great Milton'!$AJ$70:$AJ$78, IF(_xlfn.XLOOKUP($C649,_xlfn.XLOOKUP(G$576,_xlpm.x,_xlpm.y,""),_xlpm.z,"Not Declared")="", "Name not recorded",  _xlfn.XLOOKUP($C649,_xlfn.XLOOKUP(G$576,_xlpm.x,_xlpm.y,""),_xlpm.z,"Not Declared")))</f>
        <v>Not Declared</v>
      </c>
      <c r="H649" s="729" t="str" cm="1">
        <f t="array" ref="H649">_xlfn.LET(_xlpm.x, 'Great Milton'!$AL$64:$AW$64, _xlpm.y, 'Great Milton'!$AL$70:$AW$78, _xlpm.z, 'Great Milton'!$AJ$70:$AJ$78, IF(_xlfn.XLOOKUP($C649,_xlfn.XLOOKUP(H$576,_xlpm.x,_xlpm.y,""),_xlpm.z,"Not Declared")="", "Name not recorded",  _xlfn.XLOOKUP($C649,_xlfn.XLOOKUP(H$576,_xlpm.x,_xlpm.y,""),_xlpm.z,"Not Declared")))</f>
        <v>Not Declared</v>
      </c>
      <c r="I649" s="729" t="str" cm="1">
        <f t="array" ref="I649">_xlfn.LET(_xlpm.x, 'Great Milton'!$AL$64:$AW$64, _xlpm.y, 'Great Milton'!$AL$70:$AW$78, _xlpm.z, 'Great Milton'!$AJ$70:$AJ$78, IF(_xlfn.XLOOKUP($C649,_xlfn.XLOOKUP(I$576,_xlpm.x,_xlpm.y,""),_xlpm.z,"Not Declared")="", "Name not recorded",  _xlfn.XLOOKUP($C649,_xlfn.XLOOKUP(I$576,_xlpm.x,_xlpm.y,""),_xlpm.z,"Not Declared")))</f>
        <v>Not Declared</v>
      </c>
      <c r="J649" s="729" t="str" cm="1">
        <f t="array" ref="J649">_xlfn.LET(_xlpm.x, 'Great Milton'!$AL$64:$AW$64, _xlpm.y, 'Great Milton'!$AL$70:$AW$78, _xlpm.z, 'Great Milton'!$AJ$70:$AJ$78, IF(_xlfn.XLOOKUP($C649,_xlfn.XLOOKUP(J$576,_xlpm.x,_xlpm.y,""),_xlpm.z,"Not Declared")="", "Name not recorded",  _xlfn.XLOOKUP($C649,_xlfn.XLOOKUP(J$576,_xlpm.x,_xlpm.y,""),_xlpm.z,"Not Declared")))</f>
        <v>Not Declared</v>
      </c>
      <c r="K649" s="729" t="str" cm="1">
        <f t="array" ref="K649">_xlfn.LET(_xlpm.x, 'Great Milton'!$AL$64:$AW$64, _xlpm.y, 'Great Milton'!$AL$70:$AW$78, _xlpm.z, 'Great Milton'!$AJ$70:$AJ$78, IF(_xlfn.XLOOKUP($C649,_xlfn.XLOOKUP(K$576,_xlpm.x,_xlpm.y,""),_xlpm.z,"Not Declared")="", "Name not recorded",  _xlfn.XLOOKUP($C649,_xlfn.XLOOKUP(K$576,_xlpm.x,_xlpm.y,""),_xlpm.z,"Not Declared")))</f>
        <v>Not Declared</v>
      </c>
      <c r="L649" s="729" t="str" cm="1">
        <f t="array" ref="L649">_xlfn.LET(_xlpm.x, 'Great Milton'!$AL$64:$AW$64, _xlpm.y, 'Great Milton'!$AL$70:$AW$78, _xlpm.z, 'Great Milton'!$AJ$70:$AJ$78, IF(_xlfn.XLOOKUP($C649,_xlfn.XLOOKUP(L$576,_xlpm.x,_xlpm.y,""),_xlpm.z,"Not Declared")="", "Name not recorded",  _xlfn.XLOOKUP($C649,_xlfn.XLOOKUP(L$576,_xlpm.x,_xlpm.y,""),_xlpm.z,"Not Declared")))</f>
        <v>Not Declared</v>
      </c>
      <c r="M649" s="729" t="str" cm="1">
        <f t="array" ref="M649">_xlfn.LET(_xlpm.x, 'Great Milton'!$AL$64:$AW$64, _xlpm.y, 'Great Milton'!$AL$70:$AW$78, _xlpm.z, 'Great Milton'!$AJ$70:$AJ$78, IF(_xlfn.XLOOKUP($C649,_xlfn.XLOOKUP(M$576,_xlpm.x,_xlpm.y,""),_xlpm.z,"Not Declared")="", "Name not recorded",  _xlfn.XLOOKUP($C649,_xlfn.XLOOKUP(M$576,_xlpm.x,_xlpm.y,""),_xlpm.z,"Not Declared")))</f>
        <v>Not Declared</v>
      </c>
      <c r="N649" s="729" t="str" cm="1">
        <f t="array" ref="N649">_xlfn.LET(_xlpm.x, 'Great Milton'!$AL$64:$AW$64, _xlpm.y, 'Great Milton'!$AL$70:$AW$78, _xlpm.z, 'Great Milton'!$AJ$70:$AJ$78, IF(_xlfn.XLOOKUP($C649,_xlfn.XLOOKUP(N$576,_xlpm.x,_xlpm.y,""),_xlpm.z,"Not Declared")="", "Name not recorded",  _xlfn.XLOOKUP($C649,_xlfn.XLOOKUP(N$576,_xlpm.x,_xlpm.y,""),_xlpm.z,"Not Declared")))</f>
        <v>Not Declared</v>
      </c>
      <c r="O649" s="729" t="str" cm="1">
        <f t="array" ref="O649">_xlfn.LET(_xlpm.x, 'Great Milton'!$AL$64:$AW$64, _xlpm.y, 'Great Milton'!$AL$70:$AW$78, _xlpm.z, 'Great Milton'!$AJ$70:$AJ$78, IF(_xlfn.XLOOKUP($C649,_xlfn.XLOOKUP(O$576,_xlpm.x,_xlpm.y,""),_xlpm.z,"Not Declared")="", "Name not recorded",  _xlfn.XLOOKUP($C649,_xlfn.XLOOKUP(O$576,_xlpm.x,_xlpm.y,""),_xlpm.z,"Not Declared")))</f>
        <v>Not Declared</v>
      </c>
      <c r="P649" s="732"/>
      <c r="Q649" s="732"/>
      <c r="R649" s="732"/>
      <c r="S649" s="732"/>
      <c r="T649" s="732"/>
      <c r="U649" s="732"/>
      <c r="V649" s="732"/>
      <c r="W649" s="732"/>
      <c r="X649" s="732"/>
      <c r="AC649" s="729" t="s">
        <v>65</v>
      </c>
      <c r="AD649" s="729">
        <f>COUNTIFS(AC585:AC592,"&lt;&gt;Not Declared",AC585:AC592,"&lt;&gt;")</f>
        <v>0</v>
      </c>
      <c r="AE649" s="436"/>
      <c r="AK649" s="729" t="s">
        <v>65</v>
      </c>
      <c r="AL649" s="729">
        <f>COUNTIFS(AK585:AK592,"&lt;&gt;Not Declared",AK585:AK592,"&lt;&gt;")</f>
        <v>0</v>
      </c>
      <c r="AM649" s="436"/>
      <c r="AS649" s="729" t="s">
        <v>65</v>
      </c>
      <c r="AT649" s="729">
        <f>COUNTIFS(AS585:AS592,"&lt;&gt;Not Declared",AS585:AS592,"&lt;&gt;")</f>
        <v>0</v>
      </c>
      <c r="AU649" s="436"/>
      <c r="BA649" s="729" t="s">
        <v>65</v>
      </c>
      <c r="BB649" s="729">
        <f>COUNTIFS(BA585:BA592,"&lt;&gt;Not Declared",BA585:BA592,"&lt;&gt;")</f>
        <v>0</v>
      </c>
      <c r="BC649" s="436"/>
      <c r="BI649" s="729" t="s">
        <v>65</v>
      </c>
      <c r="BJ649" s="729">
        <f>COUNTIFS(BI585:BI592,"&lt;&gt;Not Declared",BI585:BI592,"&lt;&gt;")</f>
        <v>0</v>
      </c>
      <c r="BK649" s="436"/>
      <c r="BQ649" s="729" t="s">
        <v>65</v>
      </c>
      <c r="BR649" s="729">
        <f>COUNTIFS(BQ585:BQ592,"&lt;&gt;Not Declared",BQ585:BQ592,"&lt;&gt;")</f>
        <v>0</v>
      </c>
      <c r="BS649" s="436"/>
      <c r="BY649" s="729" t="s">
        <v>65</v>
      </c>
      <c r="BZ649" s="729">
        <f>COUNTIFS(BY585:BY592,"&lt;&gt;Not Declared",BY585:BY592,"&lt;&gt;")</f>
        <v>0</v>
      </c>
      <c r="CA649" s="88"/>
      <c r="CB649" s="89"/>
      <c r="CC649" s="89"/>
      <c r="CG649" s="729" t="s">
        <v>65</v>
      </c>
      <c r="CH649" s="729">
        <f>COUNTIFS(CG585:CG592,"&lt;&gt;Not Declared",CG585:CG592,"&lt;&gt;")</f>
        <v>0</v>
      </c>
      <c r="CI649" s="88"/>
      <c r="CJ649" s="89"/>
      <c r="CK649" s="89"/>
      <c r="CO649" s="729" t="s">
        <v>65</v>
      </c>
      <c r="CP649" s="729">
        <f>COUNTIFS(CO585:CO592,"&lt;&gt;Not Declared",CO585:CO592,"&lt;&gt;")</f>
        <v>0</v>
      </c>
      <c r="CQ649" s="88"/>
      <c r="CR649" s="89"/>
      <c r="CS649" s="89"/>
      <c r="CW649" s="729" t="s">
        <v>65</v>
      </c>
      <c r="CX649" s="729">
        <f>COUNTIFS(CW585:CW592,"&lt;&gt;Not Declared",CW585:CW592,"&lt;&gt;")</f>
        <v>0</v>
      </c>
      <c r="CY649" s="88"/>
      <c r="CZ649" s="89"/>
      <c r="DA649" s="89"/>
      <c r="DE649" s="729" t="s">
        <v>65</v>
      </c>
      <c r="DF649" s="729">
        <f>COUNTIFS(DE585:DE592,"&lt;&gt;Not Declared",DE585:DE592,"&lt;&gt;")</f>
        <v>0</v>
      </c>
      <c r="DG649" s="88"/>
      <c r="DH649" s="89"/>
      <c r="DI649" s="89"/>
      <c r="DM649" s="729" t="s">
        <v>65</v>
      </c>
      <c r="DN649" s="729">
        <f>COUNTIFS(DM585:DM592,"&lt;&gt;Not Declared",DM585:DM592,"&lt;&gt;")</f>
        <v>0</v>
      </c>
      <c r="DO649" s="88"/>
      <c r="DP649" s="89"/>
      <c r="DQ649" s="89"/>
      <c r="DZ649" s="15"/>
      <c r="EA649" s="15"/>
    </row>
    <row r="650" spans="1:131" s="359" customFormat="1" ht="21" customHeight="1">
      <c r="A650" s="358" t="str">
        <f>A649</f>
        <v>Great Milton AC</v>
      </c>
      <c r="B650" s="729" t="str">
        <f>'Team Kennet'!AV$2</f>
        <v>XX</v>
      </c>
      <c r="C650" s="729" t="s">
        <v>65</v>
      </c>
      <c r="D650" s="729" t="str" cm="1">
        <f t="array" ref="D650">_xlfn.LET(_xlpm.x, 'Great Milton'!$AL$64:$AW$64, _xlpm.y, 'Great Milton'!$AL$70:$AW$78, _xlpm.z, 'Great Milton'!$AJ$70:$AJ$78, IF(_xlfn.XLOOKUP($C650,_xlfn.XLOOKUP(D$576,_xlpm.x,_xlpm.y,""),_xlpm.z,"Not Declared")="", "Name not recorded",  _xlfn.XLOOKUP($C650,_xlfn.XLOOKUP(D$576,_xlpm.x,_xlpm.y,""),_xlpm.z,"Not Declared")))</f>
        <v>Not Declared</v>
      </c>
      <c r="E650" s="729" t="str" cm="1">
        <f t="array" ref="E650">_xlfn.LET(_xlpm.x, 'Great Milton'!$AL$64:$AW$64, _xlpm.y, 'Great Milton'!$AL$70:$AW$78, _xlpm.z, 'Great Milton'!$AJ$70:$AJ$78, IF(_xlfn.XLOOKUP($C650,_xlfn.XLOOKUP(E$576,_xlpm.x,_xlpm.y,""),_xlpm.z,"Not Declared")="", "Name not recorded",  _xlfn.XLOOKUP($C650,_xlfn.XLOOKUP(E$576,_xlpm.x,_xlpm.y,""),_xlpm.z,"Not Declared")))</f>
        <v>Not Declared</v>
      </c>
      <c r="F650" s="732" t="str" cm="1">
        <f t="array" ref="F650">_xlfn.LET(_xlpm.x, 'Great Milton'!$AL$64:$AW$64, _xlpm.y, 'Great Milton'!$AL$70:$AW$78, _xlpm.z, 'Great Milton'!$AJ$70:$AJ$78, IF(_xlfn.XLOOKUP($C650,_xlfn.XLOOKUP(F$576,_xlpm.x,_xlpm.y,""),_xlpm.z,"Not Declared")="", "Name not recorded",  _xlfn.XLOOKUP($C650,_xlfn.XLOOKUP(F$576,_xlpm.x,_xlpm.y,""),_xlpm.z,"Not Declared")))</f>
        <v>Not Declared</v>
      </c>
      <c r="G650" s="729" t="str" cm="1">
        <f t="array" ref="G650">_xlfn.LET(_xlpm.x, 'Great Milton'!$AL$64:$AW$64, _xlpm.y, 'Great Milton'!$AL$70:$AW$78, _xlpm.z, 'Great Milton'!$AJ$70:$AJ$78, IF(_xlfn.XLOOKUP($C650,_xlfn.XLOOKUP(G$576,_xlpm.x,_xlpm.y,""),_xlpm.z,"Not Declared")="", "Name not recorded",  _xlfn.XLOOKUP($C650,_xlfn.XLOOKUP(G$576,_xlpm.x,_xlpm.y,""),_xlpm.z,"Not Declared")))</f>
        <v>Not Declared</v>
      </c>
      <c r="H650" s="729" t="str" cm="1">
        <f t="array" ref="H650">_xlfn.LET(_xlpm.x, 'Great Milton'!$AL$64:$AW$64, _xlpm.y, 'Great Milton'!$AL$70:$AW$78, _xlpm.z, 'Great Milton'!$AJ$70:$AJ$78, IF(_xlfn.XLOOKUP($C650,_xlfn.XLOOKUP(H$576,_xlpm.x,_xlpm.y,""),_xlpm.z,"Not Declared")="", "Name not recorded",  _xlfn.XLOOKUP($C650,_xlfn.XLOOKUP(H$576,_xlpm.x,_xlpm.y,""),_xlpm.z,"Not Declared")))</f>
        <v>Not Declared</v>
      </c>
      <c r="I650" s="729" t="str" cm="1">
        <f t="array" ref="I650">_xlfn.LET(_xlpm.x, 'Great Milton'!$AL$64:$AW$64, _xlpm.y, 'Great Milton'!$AL$70:$AW$78, _xlpm.z, 'Great Milton'!$AJ$70:$AJ$78, IF(_xlfn.XLOOKUP($C650,_xlfn.XLOOKUP(I$576,_xlpm.x,_xlpm.y,""),_xlpm.z,"Not Declared")="", "Name not recorded",  _xlfn.XLOOKUP($C650,_xlfn.XLOOKUP(I$576,_xlpm.x,_xlpm.y,""),_xlpm.z,"Not Declared")))</f>
        <v>Not Declared</v>
      </c>
      <c r="J650" s="729" t="str" cm="1">
        <f t="array" ref="J650">_xlfn.LET(_xlpm.x, 'Great Milton'!$AL$64:$AW$64, _xlpm.y, 'Great Milton'!$AL$70:$AW$78, _xlpm.z, 'Great Milton'!$AJ$70:$AJ$78, IF(_xlfn.XLOOKUP($C650,_xlfn.XLOOKUP(J$576,_xlpm.x,_xlpm.y,""),_xlpm.z,"Not Declared")="", "Name not recorded",  _xlfn.XLOOKUP($C650,_xlfn.XLOOKUP(J$576,_xlpm.x,_xlpm.y,""),_xlpm.z,"Not Declared")))</f>
        <v>Not Declared</v>
      </c>
      <c r="K650" s="729" t="str" cm="1">
        <f t="array" ref="K650">_xlfn.LET(_xlpm.x, 'Great Milton'!$AL$64:$AW$64, _xlpm.y, 'Great Milton'!$AL$70:$AW$78, _xlpm.z, 'Great Milton'!$AJ$70:$AJ$78, IF(_xlfn.XLOOKUP($C650,_xlfn.XLOOKUP(K$576,_xlpm.x,_xlpm.y,""),_xlpm.z,"Not Declared")="", "Name not recorded",  _xlfn.XLOOKUP($C650,_xlfn.XLOOKUP(K$576,_xlpm.x,_xlpm.y,""),_xlpm.z,"Not Declared")))</f>
        <v>Not Declared</v>
      </c>
      <c r="L650" s="729" t="str" cm="1">
        <f t="array" ref="L650">_xlfn.LET(_xlpm.x, 'Great Milton'!$AL$64:$AW$64, _xlpm.y, 'Great Milton'!$AL$70:$AW$78, _xlpm.z, 'Great Milton'!$AJ$70:$AJ$78, IF(_xlfn.XLOOKUP($C650,_xlfn.XLOOKUP(L$576,_xlpm.x,_xlpm.y,""),_xlpm.z,"Not Declared")="", "Name not recorded",  _xlfn.XLOOKUP($C650,_xlfn.XLOOKUP(L$576,_xlpm.x,_xlpm.y,""),_xlpm.z,"Not Declared")))</f>
        <v>Not Declared</v>
      </c>
      <c r="M650" s="729" t="str" cm="1">
        <f t="array" ref="M650">_xlfn.LET(_xlpm.x, 'Great Milton'!$AL$64:$AW$64, _xlpm.y, 'Great Milton'!$AL$70:$AW$78, _xlpm.z, 'Great Milton'!$AJ$70:$AJ$78, IF(_xlfn.XLOOKUP($C650,_xlfn.XLOOKUP(M$576,_xlpm.x,_xlpm.y,""),_xlpm.z,"Not Declared")="", "Name not recorded",  _xlfn.XLOOKUP($C650,_xlfn.XLOOKUP(M$576,_xlpm.x,_xlpm.y,""),_xlpm.z,"Not Declared")))</f>
        <v>Not Declared</v>
      </c>
      <c r="N650" s="729" t="str" cm="1">
        <f t="array" ref="N650">_xlfn.LET(_xlpm.x, 'Great Milton'!$AL$64:$AW$64, _xlpm.y, 'Great Milton'!$AL$70:$AW$78, _xlpm.z, 'Great Milton'!$AJ$70:$AJ$78, IF(_xlfn.XLOOKUP($C650,_xlfn.XLOOKUP(N$576,_xlpm.x,_xlpm.y,""),_xlpm.z,"Not Declared")="", "Name not recorded",  _xlfn.XLOOKUP($C650,_xlfn.XLOOKUP(N$576,_xlpm.x,_xlpm.y,""),_xlpm.z,"Not Declared")))</f>
        <v>Not Declared</v>
      </c>
      <c r="O650" s="729" t="str" cm="1">
        <f t="array" ref="O650">_xlfn.LET(_xlpm.x, 'Great Milton'!$AL$64:$AW$64, _xlpm.y, 'Great Milton'!$AL$70:$AW$78, _xlpm.z, 'Great Milton'!$AJ$70:$AJ$78, IF(_xlfn.XLOOKUP($C650,_xlfn.XLOOKUP(O$576,_xlpm.x,_xlpm.y,""),_xlpm.z,"Not Declared")="", "Name not recorded",  _xlfn.XLOOKUP($C650,_xlfn.XLOOKUP(O$576,_xlpm.x,_xlpm.y,""),_xlpm.z,"Not Declared")))</f>
        <v>Not Declared</v>
      </c>
      <c r="P650" s="732"/>
      <c r="Q650" s="732"/>
      <c r="R650" s="732"/>
      <c r="S650" s="732"/>
      <c r="T650" s="732"/>
      <c r="U650" s="732"/>
      <c r="V650" s="732"/>
      <c r="W650" s="732"/>
      <c r="X650" s="732"/>
      <c r="AC650" s="729" t="s">
        <v>519</v>
      </c>
      <c r="AD650" s="729">
        <f>COUNTIFS(AC593:AC646,"&lt;&gt;Not Declared",AC593:AC646,"&lt;&gt;",AC593:AC646,"&lt;&gt;#N/A")</f>
        <v>0</v>
      </c>
      <c r="AE650" s="436"/>
      <c r="AK650" s="729" t="s">
        <v>519</v>
      </c>
      <c r="AL650" s="729">
        <f>COUNTIFS(AK593:AK646,"&lt;&gt;Not Declared",AK593:AK646,"&lt;&gt;",AK593:AK646,"&lt;&gt;#N/A")</f>
        <v>0</v>
      </c>
      <c r="AM650" s="436"/>
      <c r="AS650" s="729" t="s">
        <v>519</v>
      </c>
      <c r="AT650" s="729">
        <f>COUNTIFS(AS593:AS646,"&lt;&gt;Not Declared",AS593:AS646,"&lt;&gt;",AS593:AS646,"&lt;&gt;#N/A")</f>
        <v>0</v>
      </c>
      <c r="AU650" s="436"/>
      <c r="BA650" s="729" t="s">
        <v>519</v>
      </c>
      <c r="BB650" s="729">
        <f>COUNTIFS(BA593:BA646,"&lt;&gt;Not Declared",BA593:BA646,"&lt;&gt;",BA593:BA646,"&lt;&gt;#N/A")</f>
        <v>0</v>
      </c>
      <c r="BC650" s="436"/>
      <c r="BI650" s="729" t="s">
        <v>519</v>
      </c>
      <c r="BJ650" s="729">
        <f>COUNTIFS(BI593:BI646,"&lt;&gt;Not Declared",BI593:BI646,"&lt;&gt;",BI593:BI646,"&lt;&gt;#N/A")</f>
        <v>0</v>
      </c>
      <c r="BK650" s="436"/>
      <c r="BQ650" s="729" t="s">
        <v>519</v>
      </c>
      <c r="BR650" s="729">
        <f>COUNTIFS(BQ593:BQ646,"&lt;&gt;Not Declared",BQ593:BQ646,"&lt;&gt;",BQ593:BQ646,"&lt;&gt;#N/A")</f>
        <v>0</v>
      </c>
      <c r="BS650" s="436"/>
      <c r="BY650" s="729" t="s">
        <v>519</v>
      </c>
      <c r="BZ650" s="729">
        <f>COUNTIFS(BY593:BY646,"&lt;&gt;Not Declared",BY593:BY646,"&lt;&gt;",BY593:BY646,"&lt;&gt;#N/A")</f>
        <v>0</v>
      </c>
      <c r="CA650" s="88"/>
      <c r="CB650" s="89"/>
      <c r="CG650" s="729" t="s">
        <v>519</v>
      </c>
      <c r="CH650" s="729">
        <f>COUNTIFS(CG593:CG646,"&lt;&gt;Not Declared",CG593:CG646,"&lt;&gt;",CG593:CG646,"&lt;&gt;#N/A")</f>
        <v>0</v>
      </c>
      <c r="CI650" s="88"/>
      <c r="CJ650" s="89"/>
      <c r="CO650" s="729" t="s">
        <v>519</v>
      </c>
      <c r="CP650" s="729">
        <f>COUNTIFS(CO593:CO646,"&lt;&gt;Not Declared",CO593:CO646,"&lt;&gt;",CO593:CO646,"&lt;&gt;#N/A")</f>
        <v>0</v>
      </c>
      <c r="CQ650" s="88"/>
      <c r="CR650" s="89"/>
      <c r="CW650" s="729" t="s">
        <v>519</v>
      </c>
      <c r="CX650" s="729">
        <f>COUNTIFS(CW593:CW646,"&lt;&gt;Not Declared",CW593:CW646,"&lt;&gt;",CW593:CW646,"&lt;&gt;#N/A")</f>
        <v>0</v>
      </c>
      <c r="CY650" s="88"/>
      <c r="CZ650" s="89"/>
      <c r="DE650" s="729" t="s">
        <v>519</v>
      </c>
      <c r="DF650" s="729">
        <f>COUNTIFS(DE593:DE646,"&lt;&gt;Not Declared",DE593:DE646,"&lt;&gt;",DE593:DE646,"&lt;&gt;#N/A")</f>
        <v>0</v>
      </c>
      <c r="DG650" s="88"/>
      <c r="DH650" s="89"/>
      <c r="DM650" s="729" t="s">
        <v>519</v>
      </c>
      <c r="DN650" s="729">
        <f>COUNTIFS(DM593:DM646,"&lt;&gt;Not Declared",DM593:DM646,"&lt;&gt;",DM593:DM646,"&lt;&gt;#N/A")</f>
        <v>0</v>
      </c>
      <c r="DO650" s="88"/>
      <c r="DP650" s="89"/>
      <c r="DU650" s="729" t="s">
        <v>519</v>
      </c>
      <c r="DV650" s="729">
        <f>COUNTIFS(DU585:DU641,"&lt;&gt;Not Declared, Not Declared, Not Declared, Not Declared",DU585:DU641,"&lt;&gt;", DU585:DU641,"&lt;&gt;#N/A")</f>
        <v>0</v>
      </c>
      <c r="DZ650" s="15"/>
      <c r="EA650" s="15"/>
    </row>
    <row r="651" spans="1:131" s="359" customFormat="1" ht="21" customHeight="1">
      <c r="A651" s="358" t="str">
        <f t="shared" ref="A651:A656" si="71">A650</f>
        <v>Great Milton AC</v>
      </c>
      <c r="B651" s="729"/>
      <c r="C651" s="729" t="s">
        <v>517</v>
      </c>
      <c r="D651" s="729" t="str" cm="1">
        <f t="array" ref="D651">_xlfn.LET(_xlpm.x, 'Great Milton'!$AL$64:$AW$64, _xlpm.y, 'Great Milton'!$AL$70:$AW$78, _xlpm.z, 'Great Milton'!$AJ$70:$AJ$78, IF(_xlfn.XLOOKUP($C651,_xlfn.XLOOKUP(D$576,_xlpm.x,_xlpm.y,""),_xlpm.z,"Not Declared")="", "Name not recorded",  _xlfn.XLOOKUP($C651,_xlfn.XLOOKUP(D$576,_xlpm.x,_xlpm.y,""),_xlpm.z,"Not Declared")))</f>
        <v>Not Declared</v>
      </c>
      <c r="E651" s="729" t="str" cm="1">
        <f t="array" ref="E651">_xlfn.LET(_xlpm.x, 'Great Milton'!$AL$64:$AW$64, _xlpm.y, 'Great Milton'!$AL$70:$AW$78, _xlpm.z, 'Great Milton'!$AJ$70:$AJ$78, IF(_xlfn.XLOOKUP($C651,_xlfn.XLOOKUP(E$576,_xlpm.x,_xlpm.y,""),_xlpm.z,"Not Declared")="", "Name not recorded",  _xlfn.XLOOKUP($C651,_xlfn.XLOOKUP(E$576,_xlpm.x,_xlpm.y,""),_xlpm.z,"Not Declared")))</f>
        <v>Not Declared</v>
      </c>
      <c r="F651" s="732" t="str" cm="1">
        <f t="array" ref="F651">_xlfn.LET(_xlpm.x, 'Great Milton'!$AL$64:$AW$64, _xlpm.y, 'Great Milton'!$AL$70:$AW$78, _xlpm.z, 'Great Milton'!$AJ$70:$AJ$78, IF(_xlfn.XLOOKUP($C651,_xlfn.XLOOKUP(F$576,_xlpm.x,_xlpm.y,""),_xlpm.z,"Not Declared")="", "Name not recorded",  _xlfn.XLOOKUP($C651,_xlfn.XLOOKUP(F$576,_xlpm.x,_xlpm.y,""),_xlpm.z,"Not Declared")))</f>
        <v>Not Declared</v>
      </c>
      <c r="G651" s="729" t="str" cm="1">
        <f t="array" ref="G651">_xlfn.LET(_xlpm.x, 'Great Milton'!$AL$64:$AW$64, _xlpm.y, 'Great Milton'!$AL$70:$AW$78, _xlpm.z, 'Great Milton'!$AJ$70:$AJ$78, IF(_xlfn.XLOOKUP($C651,_xlfn.XLOOKUP(G$576,_xlpm.x,_xlpm.y,""),_xlpm.z,"Not Declared")="", "Name not recorded",  _xlfn.XLOOKUP($C651,_xlfn.XLOOKUP(G$576,_xlpm.x,_xlpm.y,""),_xlpm.z,"Not Declared")))</f>
        <v>Not Declared</v>
      </c>
      <c r="H651" s="729" t="str" cm="1">
        <f t="array" ref="H651">_xlfn.LET(_xlpm.x, 'Great Milton'!$AL$64:$AW$64, _xlpm.y, 'Great Milton'!$AL$70:$AW$78, _xlpm.z, 'Great Milton'!$AJ$70:$AJ$78, IF(_xlfn.XLOOKUP($C651,_xlfn.XLOOKUP(H$576,_xlpm.x,_xlpm.y,""),_xlpm.z,"Not Declared")="", "Name not recorded",  _xlfn.XLOOKUP($C651,_xlfn.XLOOKUP(H$576,_xlpm.x,_xlpm.y,""),_xlpm.z,"Not Declared")))</f>
        <v>Not Declared</v>
      </c>
      <c r="I651" s="729" t="str" cm="1">
        <f t="array" ref="I651">_xlfn.LET(_xlpm.x, 'Great Milton'!$AL$64:$AW$64, _xlpm.y, 'Great Milton'!$AL$70:$AW$78, _xlpm.z, 'Great Milton'!$AJ$70:$AJ$78, IF(_xlfn.XLOOKUP($C651,_xlfn.XLOOKUP(I$576,_xlpm.x,_xlpm.y,""),_xlpm.z,"Not Declared")="", "Name not recorded",  _xlfn.XLOOKUP($C651,_xlfn.XLOOKUP(I$576,_xlpm.x,_xlpm.y,""),_xlpm.z,"Not Declared")))</f>
        <v>Not Declared</v>
      </c>
      <c r="J651" s="729" t="str" cm="1">
        <f t="array" ref="J651">_xlfn.LET(_xlpm.x, 'Great Milton'!$AL$64:$AW$64, _xlpm.y, 'Great Milton'!$AL$70:$AW$78, _xlpm.z, 'Great Milton'!$AJ$70:$AJ$78, IF(_xlfn.XLOOKUP($C651,_xlfn.XLOOKUP(J$576,_xlpm.x,_xlpm.y,""),_xlpm.z,"Not Declared")="", "Name not recorded",  _xlfn.XLOOKUP($C651,_xlfn.XLOOKUP(J$576,_xlpm.x,_xlpm.y,""),_xlpm.z,"Not Declared")))</f>
        <v>Not Declared</v>
      </c>
      <c r="K651" s="729" t="str" cm="1">
        <f t="array" ref="K651">_xlfn.LET(_xlpm.x, 'Great Milton'!$AL$64:$AW$64, _xlpm.y, 'Great Milton'!$AL$70:$AW$78, _xlpm.z, 'Great Milton'!$AJ$70:$AJ$78, IF(_xlfn.XLOOKUP($C651,_xlfn.XLOOKUP(K$576,_xlpm.x,_xlpm.y,""),_xlpm.z,"Not Declared")="", "Name not recorded",  _xlfn.XLOOKUP($C651,_xlfn.XLOOKUP(K$576,_xlpm.x,_xlpm.y,""),_xlpm.z,"Not Declared")))</f>
        <v>Not Declared</v>
      </c>
      <c r="L651" s="729" t="str" cm="1">
        <f t="array" ref="L651">_xlfn.LET(_xlpm.x, 'Great Milton'!$AL$64:$AW$64, _xlpm.y, 'Great Milton'!$AL$70:$AW$78, _xlpm.z, 'Great Milton'!$AJ$70:$AJ$78, IF(_xlfn.XLOOKUP($C651,_xlfn.XLOOKUP(L$576,_xlpm.x,_xlpm.y,""),_xlpm.z,"Not Declared")="", "Name not recorded",  _xlfn.XLOOKUP($C651,_xlfn.XLOOKUP(L$576,_xlpm.x,_xlpm.y,""),_xlpm.z,"Not Declared")))</f>
        <v>Not Declared</v>
      </c>
      <c r="M651" s="729" t="str" cm="1">
        <f t="array" ref="M651">_xlfn.LET(_xlpm.x, 'Great Milton'!$AL$64:$AW$64, _xlpm.y, 'Great Milton'!$AL$70:$AW$78, _xlpm.z, 'Great Milton'!$AJ$70:$AJ$78, IF(_xlfn.XLOOKUP($C651,_xlfn.XLOOKUP(M$576,_xlpm.x,_xlpm.y,""),_xlpm.z,"Not Declared")="", "Name not recorded",  _xlfn.XLOOKUP($C651,_xlfn.XLOOKUP(M$576,_xlpm.x,_xlpm.y,""),_xlpm.z,"Not Declared")))</f>
        <v>Not Declared</v>
      </c>
      <c r="N651" s="729" t="str" cm="1">
        <f t="array" ref="N651">_xlfn.LET(_xlpm.x, 'Great Milton'!$AL$64:$AW$64, _xlpm.y, 'Great Milton'!$AL$70:$AW$78, _xlpm.z, 'Great Milton'!$AJ$70:$AJ$78, IF(_xlfn.XLOOKUP($C651,_xlfn.XLOOKUP(N$576,_xlpm.x,_xlpm.y,""),_xlpm.z,"Not Declared")="", "Name not recorded",  _xlfn.XLOOKUP($C651,_xlfn.XLOOKUP(N$576,_xlpm.x,_xlpm.y,""),_xlpm.z,"Not Declared")))</f>
        <v>Not Declared</v>
      </c>
      <c r="O651" s="729" t="str" cm="1">
        <f t="array" ref="O651">_xlfn.LET(_xlpm.x, 'Great Milton'!$AL$64:$AW$64, _xlpm.y, 'Great Milton'!$AL$70:$AW$78, _xlpm.z, 'Great Milton'!$AJ$70:$AJ$78, IF(_xlfn.XLOOKUP($C651,_xlfn.XLOOKUP(O$576,_xlpm.x,_xlpm.y,""),_xlpm.z,"Not Declared")="", "Name not recorded",  _xlfn.XLOOKUP($C651,_xlfn.XLOOKUP(O$576,_xlpm.x,_xlpm.y,""),_xlpm.z,"Not Declared")))</f>
        <v>Not Declared</v>
      </c>
      <c r="P651" s="79" t="s">
        <v>517</v>
      </c>
      <c r="Q651" s="729" t="s">
        <v>319</v>
      </c>
      <c r="R651" s="729" t="s">
        <v>320</v>
      </c>
      <c r="S651" s="729" t="s">
        <v>321</v>
      </c>
      <c r="T651" s="729" t="str" cm="1">
        <f t="array" ref="T651">_xlfn.LET(_xlpm.x,'Great Milton'!$AL$64:$AX$64, _xlpm.y, 'Great Milton'!$AL$70:$AX$78, _xlpm.z, 'Great Milton'!$AJ$70:$AJ$78, IF(_xlfn.XLOOKUP(P651,_xlfn.XLOOKUP(T$576,_xlpm.x,_xlpm.y,""),_xlpm.z,"Not Declared")="", "Name not recorded",  _xlfn.XLOOKUP(P651,_xlfn.XLOOKUP(T$576,_xlpm.x,_xlpm.y,""),_xlpm.z,"Not Declared")))</f>
        <v>Not Declared</v>
      </c>
      <c r="U651" s="729" t="str" cm="1">
        <f t="array" ref="U651">_xlfn.LET(_xlpm.x,'Great Milton'!$AL$64:$AX$64, _xlpm.y, 'Great Milton'!$AL$70:$AX$78, _xlpm.z, 'Great Milton'!$AJ$70:$AJ$78, IF(_xlfn.XLOOKUP(Q651,_xlfn.XLOOKUP(U$576,_xlpm.x,_xlpm.y,""),_xlpm.z,"Not Declared")="", "Name not recorded",  _xlfn.XLOOKUP(Q651,_xlfn.XLOOKUP(U$576,_xlpm.x,_xlpm.y,""),_xlpm.z,"Not Declared")))</f>
        <v>Not Declared</v>
      </c>
      <c r="V651" s="729" t="str" cm="1">
        <f t="array" ref="V651">_xlfn.LET(_xlpm.x,'Great Milton'!$AL$64:$AX$64, _xlpm.y, 'Great Milton'!$AL$70:$AX$78, _xlpm.z, 'Great Milton'!$AJ$70:$AJ$78, IF(_xlfn.XLOOKUP(R651,_xlfn.XLOOKUP(V$576,_xlpm.x,_xlpm.y,""),_xlpm.z,"Not Declared")="", "Name not recorded",  _xlfn.XLOOKUP(R651,_xlfn.XLOOKUP(V$576,_xlpm.x,_xlpm.y,""),_xlpm.z,"Not Declared")))</f>
        <v>Not Declared</v>
      </c>
      <c r="W651" s="729" t="str" cm="1">
        <f t="array" ref="W651">_xlfn.LET(_xlpm.x,'Great Milton'!$AL$64:$AX$64, _xlpm.y, 'Great Milton'!$AL$70:$AX$78, _xlpm.z, 'Great Milton'!$AJ$70:$AJ$78, IF(_xlfn.XLOOKUP(S651,_xlfn.XLOOKUP(W$576,_xlpm.x,_xlpm.y,""),_xlpm.z,"Not Declared")="", "Name not recorded",  _xlfn.XLOOKUP(S651,_xlfn.XLOOKUP(W$576,_xlpm.x,_xlpm.y,""),_xlpm.z,"Not Declared")))</f>
        <v>Not Declared</v>
      </c>
      <c r="X651" s="358" t="str">
        <f>_xlfn.TEXTJOIN(", ",,T651:W651)</f>
        <v>Not Declared, Not Declared, Not Declared, Not Declared</v>
      </c>
      <c r="AC651" s="729" t="s">
        <v>520</v>
      </c>
      <c r="AD651" s="729" t="str">
        <f>_xlfn.TEXTJOIN("/",,AD648:AD650)</f>
        <v>0/0/0</v>
      </c>
      <c r="AE651" s="436"/>
      <c r="AK651" s="729" t="s">
        <v>520</v>
      </c>
      <c r="AL651" s="729" t="str">
        <f>_xlfn.TEXTJOIN("/",,AL648:AL650)</f>
        <v>0/0/0</v>
      </c>
      <c r="AM651" s="436"/>
      <c r="AS651" s="729" t="s">
        <v>520</v>
      </c>
      <c r="AT651" s="729" t="str">
        <f>_xlfn.TEXTJOIN("/",,AT648:AT650)</f>
        <v>0/0/0</v>
      </c>
      <c r="AU651" s="436"/>
      <c r="BA651" s="729" t="s">
        <v>520</v>
      </c>
      <c r="BB651" s="729" t="str">
        <f>_xlfn.TEXTJOIN("/",,BB648:BB650)</f>
        <v>0/0/0</v>
      </c>
      <c r="BC651" s="436"/>
      <c r="BI651" s="729" t="s">
        <v>520</v>
      </c>
      <c r="BJ651" s="729" t="str">
        <f>_xlfn.TEXTJOIN("/",,BJ648:BJ650)</f>
        <v>0/0/0</v>
      </c>
      <c r="BK651" s="436"/>
      <c r="BQ651" s="729" t="s">
        <v>520</v>
      </c>
      <c r="BR651" s="729" t="str">
        <f>_xlfn.TEXTJOIN("/",,BR648:BR650)</f>
        <v>0/0/0</v>
      </c>
      <c r="BS651" s="436"/>
      <c r="BY651" s="729" t="s">
        <v>520</v>
      </c>
      <c r="BZ651" s="729" t="str">
        <f>_xlfn.TEXTJOIN("/",,BZ648:BZ650)</f>
        <v>0/0/0</v>
      </c>
      <c r="CA651" s="436"/>
      <c r="CG651" s="729" t="s">
        <v>520</v>
      </c>
      <c r="CH651" s="729" t="str">
        <f>_xlfn.TEXTJOIN("/",,CH648:CH650)</f>
        <v>0/0/0</v>
      </c>
      <c r="CI651" s="436"/>
      <c r="CO651" s="729" t="s">
        <v>520</v>
      </c>
      <c r="CP651" s="729" t="str">
        <f>_xlfn.TEXTJOIN("/",,CP648:CP650)</f>
        <v>0/0/0</v>
      </c>
      <c r="CQ651" s="436"/>
      <c r="CW651" s="729" t="s">
        <v>520</v>
      </c>
      <c r="CX651" s="729" t="str">
        <f>_xlfn.TEXTJOIN("/",,CX648:CX650)</f>
        <v>0/0/0</v>
      </c>
      <c r="CY651" s="436"/>
      <c r="DE651" s="729" t="s">
        <v>520</v>
      </c>
      <c r="DF651" s="729" t="str">
        <f>_xlfn.TEXTJOIN("/",,DF648:DF650)</f>
        <v>0/0/0</v>
      </c>
      <c r="DG651" s="436"/>
      <c r="DM651" s="729" t="s">
        <v>520</v>
      </c>
      <c r="DN651" s="729" t="str">
        <f>_xlfn.TEXTJOIN("/",,DN648:DN650)</f>
        <v>0/0/0</v>
      </c>
      <c r="DO651" s="436"/>
      <c r="DU651" s="729" t="s">
        <v>520</v>
      </c>
      <c r="DV651" s="729" t="str">
        <f>_xlfn.TEXTJOIN("/",,DV648:DV650)</f>
        <v>0/0</v>
      </c>
      <c r="DZ651" s="15"/>
      <c r="EA651" s="15"/>
    </row>
    <row r="652" spans="1:131" s="359" customFormat="1" ht="21" customHeight="1">
      <c r="A652" s="358" t="str">
        <f t="shared" si="71"/>
        <v>Great Milton AC</v>
      </c>
      <c r="B652" s="729"/>
      <c r="C652" s="729" t="s">
        <v>319</v>
      </c>
      <c r="D652" s="729" t="str" cm="1">
        <f t="array" ref="D652">_xlfn.LET(_xlpm.x, 'Great Milton'!$AL$64:$AW$64, _xlpm.y, 'Great Milton'!$AL$70:$AW$78, _xlpm.z, 'Great Milton'!$AJ$70:$AJ$78, IF(_xlfn.XLOOKUP($C652,_xlfn.XLOOKUP(D$576,_xlpm.x,_xlpm.y,""),_xlpm.z,"Not Declared")="", "Name not recorded",  _xlfn.XLOOKUP($C652,_xlfn.XLOOKUP(D$576,_xlpm.x,_xlpm.y,""),_xlpm.z,"Not Declared")))</f>
        <v>Not Declared</v>
      </c>
      <c r="E652" s="729" t="str" cm="1">
        <f t="array" ref="E652">_xlfn.LET(_xlpm.x, 'Great Milton'!$AL$64:$AW$64, _xlpm.y, 'Great Milton'!$AL$70:$AW$78, _xlpm.z, 'Great Milton'!$AJ$70:$AJ$78, IF(_xlfn.XLOOKUP($C652,_xlfn.XLOOKUP(E$576,_xlpm.x,_xlpm.y,""),_xlpm.z,"Not Declared")="", "Name not recorded",  _xlfn.XLOOKUP($C652,_xlfn.XLOOKUP(E$576,_xlpm.x,_xlpm.y,""),_xlpm.z,"Not Declared")))</f>
        <v>Not Declared</v>
      </c>
      <c r="F652" s="732" t="str" cm="1">
        <f t="array" ref="F652">_xlfn.LET(_xlpm.x, 'Great Milton'!$AL$64:$AW$64, _xlpm.y, 'Great Milton'!$AL$70:$AW$78, _xlpm.z, 'Great Milton'!$AJ$70:$AJ$78, IF(_xlfn.XLOOKUP($C652,_xlfn.XLOOKUP(F$576,_xlpm.x,_xlpm.y,""),_xlpm.z,"Not Declared")="", "Name not recorded",  _xlfn.XLOOKUP($C652,_xlfn.XLOOKUP(F$576,_xlpm.x,_xlpm.y,""),_xlpm.z,"Not Declared")))</f>
        <v>Not Declared</v>
      </c>
      <c r="G652" s="729" t="str" cm="1">
        <f t="array" ref="G652">_xlfn.LET(_xlpm.x, 'Great Milton'!$AL$64:$AW$64, _xlpm.y, 'Great Milton'!$AL$70:$AW$78, _xlpm.z, 'Great Milton'!$AJ$70:$AJ$78, IF(_xlfn.XLOOKUP($C652,_xlfn.XLOOKUP(G$576,_xlpm.x,_xlpm.y,""),_xlpm.z,"Not Declared")="", "Name not recorded",  _xlfn.XLOOKUP($C652,_xlfn.XLOOKUP(G$576,_xlpm.x,_xlpm.y,""),_xlpm.z,"Not Declared")))</f>
        <v>Not Declared</v>
      </c>
      <c r="H652" s="729" t="str" cm="1">
        <f t="array" ref="H652">_xlfn.LET(_xlpm.x, 'Great Milton'!$AL$64:$AW$64, _xlpm.y, 'Great Milton'!$AL$70:$AW$78, _xlpm.z, 'Great Milton'!$AJ$70:$AJ$78, IF(_xlfn.XLOOKUP($C652,_xlfn.XLOOKUP(H$576,_xlpm.x,_xlpm.y,""),_xlpm.z,"Not Declared")="", "Name not recorded",  _xlfn.XLOOKUP($C652,_xlfn.XLOOKUP(H$576,_xlpm.x,_xlpm.y,""),_xlpm.z,"Not Declared")))</f>
        <v>Not Declared</v>
      </c>
      <c r="I652" s="729" t="str" cm="1">
        <f t="array" ref="I652">_xlfn.LET(_xlpm.x, 'Great Milton'!$AL$64:$AW$64, _xlpm.y, 'Great Milton'!$AL$70:$AW$78, _xlpm.z, 'Great Milton'!$AJ$70:$AJ$78, IF(_xlfn.XLOOKUP($C652,_xlfn.XLOOKUP(I$576,_xlpm.x,_xlpm.y,""),_xlpm.z,"Not Declared")="", "Name not recorded",  _xlfn.XLOOKUP($C652,_xlfn.XLOOKUP(I$576,_xlpm.x,_xlpm.y,""),_xlpm.z,"Not Declared")))</f>
        <v>Not Declared</v>
      </c>
      <c r="J652" s="729" t="str" cm="1">
        <f t="array" ref="J652">_xlfn.LET(_xlpm.x, 'Great Milton'!$AL$64:$AW$64, _xlpm.y, 'Great Milton'!$AL$70:$AW$78, _xlpm.z, 'Great Milton'!$AJ$70:$AJ$78, IF(_xlfn.XLOOKUP($C652,_xlfn.XLOOKUP(J$576,_xlpm.x,_xlpm.y,""),_xlpm.z,"Not Declared")="", "Name not recorded",  _xlfn.XLOOKUP($C652,_xlfn.XLOOKUP(J$576,_xlpm.x,_xlpm.y,""),_xlpm.z,"Not Declared")))</f>
        <v>Not Declared</v>
      </c>
      <c r="K652" s="729" t="str" cm="1">
        <f t="array" ref="K652">_xlfn.LET(_xlpm.x, 'Great Milton'!$AL$64:$AW$64, _xlpm.y, 'Great Milton'!$AL$70:$AW$78, _xlpm.z, 'Great Milton'!$AJ$70:$AJ$78, IF(_xlfn.XLOOKUP($C652,_xlfn.XLOOKUP(K$576,_xlpm.x,_xlpm.y,""),_xlpm.z,"Not Declared")="", "Name not recorded",  _xlfn.XLOOKUP($C652,_xlfn.XLOOKUP(K$576,_xlpm.x,_xlpm.y,""),_xlpm.z,"Not Declared")))</f>
        <v>Not Declared</v>
      </c>
      <c r="L652" s="729" t="str" cm="1">
        <f t="array" ref="L652">_xlfn.LET(_xlpm.x, 'Great Milton'!$AL$64:$AW$64, _xlpm.y, 'Great Milton'!$AL$70:$AW$78, _xlpm.z, 'Great Milton'!$AJ$70:$AJ$78, IF(_xlfn.XLOOKUP($C652,_xlfn.XLOOKUP(L$576,_xlpm.x,_xlpm.y,""),_xlpm.z,"Not Declared")="", "Name not recorded",  _xlfn.XLOOKUP($C652,_xlfn.XLOOKUP(L$576,_xlpm.x,_xlpm.y,""),_xlpm.z,"Not Declared")))</f>
        <v>Not Declared</v>
      </c>
      <c r="M652" s="729" t="str" cm="1">
        <f t="array" ref="M652">_xlfn.LET(_xlpm.x, 'Great Milton'!$AL$64:$AW$64, _xlpm.y, 'Great Milton'!$AL$70:$AW$78, _xlpm.z, 'Great Milton'!$AJ$70:$AJ$78, IF(_xlfn.XLOOKUP($C652,_xlfn.XLOOKUP(M$576,_xlpm.x,_xlpm.y,""),_xlpm.z,"Not Declared")="", "Name not recorded",  _xlfn.XLOOKUP($C652,_xlfn.XLOOKUP(M$576,_xlpm.x,_xlpm.y,""),_xlpm.z,"Not Declared")))</f>
        <v>Not Declared</v>
      </c>
      <c r="N652" s="729" t="str" cm="1">
        <f t="array" ref="N652">_xlfn.LET(_xlpm.x, 'Great Milton'!$AL$64:$AW$64, _xlpm.y, 'Great Milton'!$AL$70:$AW$78, _xlpm.z, 'Great Milton'!$AJ$70:$AJ$78, IF(_xlfn.XLOOKUP($C652,_xlfn.XLOOKUP(N$576,_xlpm.x,_xlpm.y,""),_xlpm.z,"Not Declared")="", "Name not recorded",  _xlfn.XLOOKUP($C652,_xlfn.XLOOKUP(N$576,_xlpm.x,_xlpm.y,""),_xlpm.z,"Not Declared")))</f>
        <v>Not Declared</v>
      </c>
      <c r="O652" s="729" t="str" cm="1">
        <f t="array" ref="O652">_xlfn.LET(_xlpm.x, 'Great Milton'!$AL$64:$AW$64, _xlpm.y, 'Great Milton'!$AL$70:$AW$78, _xlpm.z, 'Great Milton'!$AJ$70:$AJ$78, IF(_xlfn.XLOOKUP($C652,_xlfn.XLOOKUP(O$576,_xlpm.x,_xlpm.y,""),_xlpm.z,"Not Declared")="", "Name not recorded",  _xlfn.XLOOKUP($C652,_xlfn.XLOOKUP(O$576,_xlpm.x,_xlpm.y,""),_xlpm.z,"Not Declared")))</f>
        <v>Not Declared</v>
      </c>
      <c r="P652" s="3"/>
      <c r="Q652" s="3"/>
      <c r="R652" s="3"/>
      <c r="S652" s="3"/>
      <c r="T652" s="3"/>
      <c r="U652" s="3"/>
      <c r="V652" s="3"/>
      <c r="W652" s="3"/>
      <c r="X652" s="12"/>
      <c r="AE652" s="370"/>
      <c r="AL652" s="88"/>
      <c r="AM652" s="370"/>
      <c r="CI652" s="370"/>
      <c r="DH652" s="435"/>
      <c r="DJ652" s="435"/>
      <c r="DQ652" s="435"/>
    </row>
    <row r="653" spans="1:131" s="359" customFormat="1" ht="21" customHeight="1">
      <c r="A653" s="358" t="str">
        <f t="shared" si="71"/>
        <v>Great Milton AC</v>
      </c>
      <c r="B653" s="729"/>
      <c r="C653" s="729" t="s">
        <v>320</v>
      </c>
      <c r="D653" s="729" t="str" cm="1">
        <f t="array" ref="D653">_xlfn.LET(_xlpm.x, 'Great Milton'!$AL$64:$AW$64, _xlpm.y, 'Great Milton'!$AL$70:$AW$78, _xlpm.z, 'Great Milton'!$AJ$70:$AJ$78, IF(_xlfn.XLOOKUP($C653,_xlfn.XLOOKUP(D$576,_xlpm.x,_xlpm.y,""),_xlpm.z,"Not Declared")="", "Name not recorded",  _xlfn.XLOOKUP($C653,_xlfn.XLOOKUP(D$576,_xlpm.x,_xlpm.y,""),_xlpm.z,"Not Declared")))</f>
        <v>Not Declared</v>
      </c>
      <c r="E653" s="729" t="str" cm="1">
        <f t="array" ref="E653">_xlfn.LET(_xlpm.x, 'Great Milton'!$AL$64:$AW$64, _xlpm.y, 'Great Milton'!$AL$70:$AW$78, _xlpm.z, 'Great Milton'!$AJ$70:$AJ$78, IF(_xlfn.XLOOKUP($C653,_xlfn.XLOOKUP(E$576,_xlpm.x,_xlpm.y,""),_xlpm.z,"Not Declared")="", "Name not recorded",  _xlfn.XLOOKUP($C653,_xlfn.XLOOKUP(E$576,_xlpm.x,_xlpm.y,""),_xlpm.z,"Not Declared")))</f>
        <v>Not Declared</v>
      </c>
      <c r="F653" s="732" t="str" cm="1">
        <f t="array" ref="F653">_xlfn.LET(_xlpm.x, 'Great Milton'!$AL$64:$AW$64, _xlpm.y, 'Great Milton'!$AL$70:$AW$78, _xlpm.z, 'Great Milton'!$AJ$70:$AJ$78, IF(_xlfn.XLOOKUP($C653,_xlfn.XLOOKUP(F$576,_xlpm.x,_xlpm.y,""),_xlpm.z,"Not Declared")="", "Name not recorded",  _xlfn.XLOOKUP($C653,_xlfn.XLOOKUP(F$576,_xlpm.x,_xlpm.y,""),_xlpm.z,"Not Declared")))</f>
        <v>Not Declared</v>
      </c>
      <c r="G653" s="729" t="str" cm="1">
        <f t="array" ref="G653">_xlfn.LET(_xlpm.x, 'Great Milton'!$AL$64:$AW$64, _xlpm.y, 'Great Milton'!$AL$70:$AW$78, _xlpm.z, 'Great Milton'!$AJ$70:$AJ$78, IF(_xlfn.XLOOKUP($C653,_xlfn.XLOOKUP(G$576,_xlpm.x,_xlpm.y,""),_xlpm.z,"Not Declared")="", "Name not recorded",  _xlfn.XLOOKUP($C653,_xlfn.XLOOKUP(G$576,_xlpm.x,_xlpm.y,""),_xlpm.z,"Not Declared")))</f>
        <v>Not Declared</v>
      </c>
      <c r="H653" s="729" t="str" cm="1">
        <f t="array" ref="H653">_xlfn.LET(_xlpm.x, 'Great Milton'!$AL$64:$AW$64, _xlpm.y, 'Great Milton'!$AL$70:$AW$78, _xlpm.z, 'Great Milton'!$AJ$70:$AJ$78, IF(_xlfn.XLOOKUP($C653,_xlfn.XLOOKUP(H$576,_xlpm.x,_xlpm.y,""),_xlpm.z,"Not Declared")="", "Name not recorded",  _xlfn.XLOOKUP($C653,_xlfn.XLOOKUP(H$576,_xlpm.x,_xlpm.y,""),_xlpm.z,"Not Declared")))</f>
        <v>Not Declared</v>
      </c>
      <c r="I653" s="729" t="str" cm="1">
        <f t="array" ref="I653">_xlfn.LET(_xlpm.x, 'Great Milton'!$AL$64:$AW$64, _xlpm.y, 'Great Milton'!$AL$70:$AW$78, _xlpm.z, 'Great Milton'!$AJ$70:$AJ$78, IF(_xlfn.XLOOKUP($C653,_xlfn.XLOOKUP(I$576,_xlpm.x,_xlpm.y,""),_xlpm.z,"Not Declared")="", "Name not recorded",  _xlfn.XLOOKUP($C653,_xlfn.XLOOKUP(I$576,_xlpm.x,_xlpm.y,""),_xlpm.z,"Not Declared")))</f>
        <v>Not Declared</v>
      </c>
      <c r="J653" s="729" t="str" cm="1">
        <f t="array" ref="J653">_xlfn.LET(_xlpm.x, 'Great Milton'!$AL$64:$AW$64, _xlpm.y, 'Great Milton'!$AL$70:$AW$78, _xlpm.z, 'Great Milton'!$AJ$70:$AJ$78, IF(_xlfn.XLOOKUP($C653,_xlfn.XLOOKUP(J$576,_xlpm.x,_xlpm.y,""),_xlpm.z,"Not Declared")="", "Name not recorded",  _xlfn.XLOOKUP($C653,_xlfn.XLOOKUP(J$576,_xlpm.x,_xlpm.y,""),_xlpm.z,"Not Declared")))</f>
        <v>Not Declared</v>
      </c>
      <c r="K653" s="729" t="str" cm="1">
        <f t="array" ref="K653">_xlfn.LET(_xlpm.x, 'Great Milton'!$AL$64:$AW$64, _xlpm.y, 'Great Milton'!$AL$70:$AW$78, _xlpm.z, 'Great Milton'!$AJ$70:$AJ$78, IF(_xlfn.XLOOKUP($C653,_xlfn.XLOOKUP(K$576,_xlpm.x,_xlpm.y,""),_xlpm.z,"Not Declared")="", "Name not recorded",  _xlfn.XLOOKUP($C653,_xlfn.XLOOKUP(K$576,_xlpm.x,_xlpm.y,""),_xlpm.z,"Not Declared")))</f>
        <v>Not Declared</v>
      </c>
      <c r="L653" s="729" t="str" cm="1">
        <f t="array" ref="L653">_xlfn.LET(_xlpm.x, 'Great Milton'!$AL$64:$AW$64, _xlpm.y, 'Great Milton'!$AL$70:$AW$78, _xlpm.z, 'Great Milton'!$AJ$70:$AJ$78, IF(_xlfn.XLOOKUP($C653,_xlfn.XLOOKUP(L$576,_xlpm.x,_xlpm.y,""),_xlpm.z,"Not Declared")="", "Name not recorded",  _xlfn.XLOOKUP($C653,_xlfn.XLOOKUP(L$576,_xlpm.x,_xlpm.y,""),_xlpm.z,"Not Declared")))</f>
        <v>Not Declared</v>
      </c>
      <c r="M653" s="729" t="str" cm="1">
        <f t="array" ref="M653">_xlfn.LET(_xlpm.x, 'Great Milton'!$AL$64:$AW$64, _xlpm.y, 'Great Milton'!$AL$70:$AW$78, _xlpm.z, 'Great Milton'!$AJ$70:$AJ$78, IF(_xlfn.XLOOKUP($C653,_xlfn.XLOOKUP(M$576,_xlpm.x,_xlpm.y,""),_xlpm.z,"Not Declared")="", "Name not recorded",  _xlfn.XLOOKUP($C653,_xlfn.XLOOKUP(M$576,_xlpm.x,_xlpm.y,""),_xlpm.z,"Not Declared")))</f>
        <v>Not Declared</v>
      </c>
      <c r="N653" s="729" t="str" cm="1">
        <f t="array" ref="N653">_xlfn.LET(_xlpm.x, 'Great Milton'!$AL$64:$AW$64, _xlpm.y, 'Great Milton'!$AL$70:$AW$78, _xlpm.z, 'Great Milton'!$AJ$70:$AJ$78, IF(_xlfn.XLOOKUP($C653,_xlfn.XLOOKUP(N$576,_xlpm.x,_xlpm.y,""),_xlpm.z,"Not Declared")="", "Name not recorded",  _xlfn.XLOOKUP($C653,_xlfn.XLOOKUP(N$576,_xlpm.x,_xlpm.y,""),_xlpm.z,"Not Declared")))</f>
        <v>Not Declared</v>
      </c>
      <c r="O653" s="729" t="str" cm="1">
        <f t="array" ref="O653">_xlfn.LET(_xlpm.x, 'Great Milton'!$AL$64:$AW$64, _xlpm.y, 'Great Milton'!$AL$70:$AW$78, _xlpm.z, 'Great Milton'!$AJ$70:$AJ$78, IF(_xlfn.XLOOKUP($C653,_xlfn.XLOOKUP(O$576,_xlpm.x,_xlpm.y,""),_xlpm.z,"Not Declared")="", "Name not recorded",  _xlfn.XLOOKUP($C653,_xlfn.XLOOKUP(O$576,_xlpm.x,_xlpm.y,""),_xlpm.z,"Not Declared")))</f>
        <v>Not Declared</v>
      </c>
      <c r="P653" s="3"/>
      <c r="Q653" s="3"/>
      <c r="R653" s="3"/>
      <c r="S653" s="3"/>
      <c r="T653" s="15"/>
      <c r="U653" s="15"/>
      <c r="V653" s="15"/>
      <c r="W653" s="15"/>
      <c r="X653" s="3"/>
      <c r="AE653" s="370"/>
      <c r="CI653" s="370"/>
      <c r="DH653" s="435"/>
      <c r="DJ653" s="435"/>
      <c r="DQ653" s="435"/>
    </row>
    <row r="654" spans="1:131" s="359" customFormat="1" ht="21" customHeight="1">
      <c r="A654" s="358" t="str">
        <f t="shared" si="71"/>
        <v>Great Milton AC</v>
      </c>
      <c r="B654" s="729"/>
      <c r="C654" s="729" t="s">
        <v>321</v>
      </c>
      <c r="D654" s="729" t="str" cm="1">
        <f t="array" ref="D654">_xlfn.LET(_xlpm.x, 'Great Milton'!$AL$64:$AW$64, _xlpm.y, 'Great Milton'!$AL$70:$AW$78, _xlpm.z, 'Great Milton'!$AJ$70:$AJ$78, IF(_xlfn.XLOOKUP($C654,_xlfn.XLOOKUP(D$576,_xlpm.x,_xlpm.y,""),_xlpm.z,"Not Declared")="", "Name not recorded",  _xlfn.XLOOKUP($C654,_xlfn.XLOOKUP(D$576,_xlpm.x,_xlpm.y,""),_xlpm.z,"Not Declared")))</f>
        <v>Not Declared</v>
      </c>
      <c r="E654" s="729" t="str" cm="1">
        <f t="array" ref="E654">_xlfn.LET(_xlpm.x, 'Great Milton'!$AL$64:$AW$64, _xlpm.y, 'Great Milton'!$AL$70:$AW$78, _xlpm.z, 'Great Milton'!$AJ$70:$AJ$78, IF(_xlfn.XLOOKUP($C654,_xlfn.XLOOKUP(E$576,_xlpm.x,_xlpm.y,""),_xlpm.z,"Not Declared")="", "Name not recorded",  _xlfn.XLOOKUP($C654,_xlfn.XLOOKUP(E$576,_xlpm.x,_xlpm.y,""),_xlpm.z,"Not Declared")))</f>
        <v>Not Declared</v>
      </c>
      <c r="F654" s="732" t="str" cm="1">
        <f t="array" ref="F654">_xlfn.LET(_xlpm.x, 'Great Milton'!$AL$64:$AW$64, _xlpm.y, 'Great Milton'!$AL$70:$AW$78, _xlpm.z, 'Great Milton'!$AJ$70:$AJ$78, IF(_xlfn.XLOOKUP($C654,_xlfn.XLOOKUP(F$576,_xlpm.x,_xlpm.y,""),_xlpm.z,"Not Declared")="", "Name not recorded",  _xlfn.XLOOKUP($C654,_xlfn.XLOOKUP(F$576,_xlpm.x,_xlpm.y,""),_xlpm.z,"Not Declared")))</f>
        <v>Not Declared</v>
      </c>
      <c r="G654" s="729" t="str" cm="1">
        <f t="array" ref="G654">_xlfn.LET(_xlpm.x, 'Great Milton'!$AL$64:$AW$64, _xlpm.y, 'Great Milton'!$AL$70:$AW$78, _xlpm.z, 'Great Milton'!$AJ$70:$AJ$78, IF(_xlfn.XLOOKUP($C654,_xlfn.XLOOKUP(G$576,_xlpm.x,_xlpm.y,""),_xlpm.z,"Not Declared")="", "Name not recorded",  _xlfn.XLOOKUP($C654,_xlfn.XLOOKUP(G$576,_xlpm.x,_xlpm.y,""),_xlpm.z,"Not Declared")))</f>
        <v>Not Declared</v>
      </c>
      <c r="H654" s="729" t="str" cm="1">
        <f t="array" ref="H654">_xlfn.LET(_xlpm.x, 'Great Milton'!$AL$64:$AW$64, _xlpm.y, 'Great Milton'!$AL$70:$AW$78, _xlpm.z, 'Great Milton'!$AJ$70:$AJ$78, IF(_xlfn.XLOOKUP($C654,_xlfn.XLOOKUP(H$576,_xlpm.x,_xlpm.y,""),_xlpm.z,"Not Declared")="", "Name not recorded",  _xlfn.XLOOKUP($C654,_xlfn.XLOOKUP(H$576,_xlpm.x,_xlpm.y,""),_xlpm.z,"Not Declared")))</f>
        <v>Not Declared</v>
      </c>
      <c r="I654" s="729" t="str" cm="1">
        <f t="array" ref="I654">_xlfn.LET(_xlpm.x, 'Great Milton'!$AL$64:$AW$64, _xlpm.y, 'Great Milton'!$AL$70:$AW$78, _xlpm.z, 'Great Milton'!$AJ$70:$AJ$78, IF(_xlfn.XLOOKUP($C654,_xlfn.XLOOKUP(I$576,_xlpm.x,_xlpm.y,""),_xlpm.z,"Not Declared")="", "Name not recorded",  _xlfn.XLOOKUP($C654,_xlfn.XLOOKUP(I$576,_xlpm.x,_xlpm.y,""),_xlpm.z,"Not Declared")))</f>
        <v>Not Declared</v>
      </c>
      <c r="J654" s="729" t="str" cm="1">
        <f t="array" ref="J654">_xlfn.LET(_xlpm.x, 'Great Milton'!$AL$64:$AW$64, _xlpm.y, 'Great Milton'!$AL$70:$AW$78, _xlpm.z, 'Great Milton'!$AJ$70:$AJ$78, IF(_xlfn.XLOOKUP($C654,_xlfn.XLOOKUP(J$576,_xlpm.x,_xlpm.y,""),_xlpm.z,"Not Declared")="", "Name not recorded",  _xlfn.XLOOKUP($C654,_xlfn.XLOOKUP(J$576,_xlpm.x,_xlpm.y,""),_xlpm.z,"Not Declared")))</f>
        <v>Not Declared</v>
      </c>
      <c r="K654" s="729" t="str" cm="1">
        <f t="array" ref="K654">_xlfn.LET(_xlpm.x, 'Great Milton'!$AL$64:$AW$64, _xlpm.y, 'Great Milton'!$AL$70:$AW$78, _xlpm.z, 'Great Milton'!$AJ$70:$AJ$78, IF(_xlfn.XLOOKUP($C654,_xlfn.XLOOKUP(K$576,_xlpm.x,_xlpm.y,""),_xlpm.z,"Not Declared")="", "Name not recorded",  _xlfn.XLOOKUP($C654,_xlfn.XLOOKUP(K$576,_xlpm.x,_xlpm.y,""),_xlpm.z,"Not Declared")))</f>
        <v>Not Declared</v>
      </c>
      <c r="L654" s="729" t="str" cm="1">
        <f t="array" ref="L654">_xlfn.LET(_xlpm.x, 'Great Milton'!$AL$64:$AW$64, _xlpm.y, 'Great Milton'!$AL$70:$AW$78, _xlpm.z, 'Great Milton'!$AJ$70:$AJ$78, IF(_xlfn.XLOOKUP($C654,_xlfn.XLOOKUP(L$576,_xlpm.x,_xlpm.y,""),_xlpm.z,"Not Declared")="", "Name not recorded",  _xlfn.XLOOKUP($C654,_xlfn.XLOOKUP(L$576,_xlpm.x,_xlpm.y,""),_xlpm.z,"Not Declared")))</f>
        <v>Not Declared</v>
      </c>
      <c r="M654" s="729" t="str" cm="1">
        <f t="array" ref="M654">_xlfn.LET(_xlpm.x, 'Great Milton'!$AL$64:$AW$64, _xlpm.y, 'Great Milton'!$AL$70:$AW$78, _xlpm.z, 'Great Milton'!$AJ$70:$AJ$78, IF(_xlfn.XLOOKUP($C654,_xlfn.XLOOKUP(M$576,_xlpm.x,_xlpm.y,""),_xlpm.z,"Not Declared")="", "Name not recorded",  _xlfn.XLOOKUP($C654,_xlfn.XLOOKUP(M$576,_xlpm.x,_xlpm.y,""),_xlpm.z,"Not Declared")))</f>
        <v>Not Declared</v>
      </c>
      <c r="N654" s="729" t="str" cm="1">
        <f t="array" ref="N654">_xlfn.LET(_xlpm.x, 'Great Milton'!$AL$64:$AW$64, _xlpm.y, 'Great Milton'!$AL$70:$AW$78, _xlpm.z, 'Great Milton'!$AJ$70:$AJ$78, IF(_xlfn.XLOOKUP($C654,_xlfn.XLOOKUP(N$576,_xlpm.x,_xlpm.y,""),_xlpm.z,"Not Declared")="", "Name not recorded",  _xlfn.XLOOKUP($C654,_xlfn.XLOOKUP(N$576,_xlpm.x,_xlpm.y,""),_xlpm.z,"Not Declared")))</f>
        <v>Not Declared</v>
      </c>
      <c r="O654" s="729" t="str" cm="1">
        <f t="array" ref="O654">_xlfn.LET(_xlpm.x, 'Great Milton'!$AL$64:$AW$64, _xlpm.y, 'Great Milton'!$AL$70:$AW$78, _xlpm.z, 'Great Milton'!$AJ$70:$AJ$78, IF(_xlfn.XLOOKUP($C654,_xlfn.XLOOKUP(O$576,_xlpm.x,_xlpm.y,""),_xlpm.z,"Not Declared")="", "Name not recorded",  _xlfn.XLOOKUP($C654,_xlfn.XLOOKUP(O$576,_xlpm.x,_xlpm.y,""),_xlpm.z,"Not Declared")))</f>
        <v>Not Declared</v>
      </c>
      <c r="P654" s="3"/>
      <c r="Q654" s="3"/>
      <c r="R654" s="3"/>
      <c r="S654" s="3"/>
      <c r="T654" s="3"/>
      <c r="U654" s="3"/>
      <c r="V654" s="3"/>
      <c r="W654" s="3"/>
      <c r="X654" s="12"/>
      <c r="AE654" s="370"/>
      <c r="CI654" s="370"/>
      <c r="DH654" s="435"/>
      <c r="DJ654" s="435"/>
      <c r="DQ654" s="435"/>
    </row>
    <row r="655" spans="1:131" s="359" customFormat="1" ht="21" customHeight="1">
      <c r="A655" s="358" t="str">
        <f t="shared" si="71"/>
        <v>Great Milton AC</v>
      </c>
      <c r="B655" s="729"/>
      <c r="C655" s="729" t="s">
        <v>322</v>
      </c>
      <c r="D655" s="729" t="str" cm="1">
        <f t="array" ref="D655">_xlfn.LET(_xlpm.x, 'Great Milton'!$AL$64:$AW$64, _xlpm.y, 'Great Milton'!$AL$70:$AW$78, _xlpm.z, 'Great Milton'!$AJ$70:$AJ$78, IF(_xlfn.XLOOKUP($C655,_xlfn.XLOOKUP(D$576,_xlpm.x,_xlpm.y,""),_xlpm.z,"Not Declared")="", "Name not recorded",  _xlfn.XLOOKUP($C655,_xlfn.XLOOKUP(D$576,_xlpm.x,_xlpm.y,""),_xlpm.z,"Not Declared")))</f>
        <v>Not Declared</v>
      </c>
      <c r="E655" s="729" t="str" cm="1">
        <f t="array" ref="E655">_xlfn.LET(_xlpm.x, 'Great Milton'!$AL$64:$AW$64, _xlpm.y, 'Great Milton'!$AL$70:$AW$78, _xlpm.z, 'Great Milton'!$AJ$70:$AJ$78, IF(_xlfn.XLOOKUP($C655,_xlfn.XLOOKUP(E$576,_xlpm.x,_xlpm.y,""),_xlpm.z,"Not Declared")="", "Name not recorded",  _xlfn.XLOOKUP($C655,_xlfn.XLOOKUP(E$576,_xlpm.x,_xlpm.y,""),_xlpm.z,"Not Declared")))</f>
        <v>Not Declared</v>
      </c>
      <c r="F655" s="732" t="str" cm="1">
        <f t="array" ref="F655">_xlfn.LET(_xlpm.x, 'Great Milton'!$AL$64:$AW$64, _xlpm.y, 'Great Milton'!$AL$70:$AW$78, _xlpm.z, 'Great Milton'!$AJ$70:$AJ$78, IF(_xlfn.XLOOKUP($C655,_xlfn.XLOOKUP(F$576,_xlpm.x,_xlpm.y,""),_xlpm.z,"Not Declared")="", "Name not recorded",  _xlfn.XLOOKUP($C655,_xlfn.XLOOKUP(F$576,_xlpm.x,_xlpm.y,""),_xlpm.z,"Not Declared")))</f>
        <v>Not Declared</v>
      </c>
      <c r="G655" s="729" t="str" cm="1">
        <f t="array" ref="G655">_xlfn.LET(_xlpm.x, 'Great Milton'!$AL$64:$AW$64, _xlpm.y, 'Great Milton'!$AL$70:$AW$78, _xlpm.z, 'Great Milton'!$AJ$70:$AJ$78, IF(_xlfn.XLOOKUP($C655,_xlfn.XLOOKUP(G$576,_xlpm.x,_xlpm.y,""),_xlpm.z,"Not Declared")="", "Name not recorded",  _xlfn.XLOOKUP($C655,_xlfn.XLOOKUP(G$576,_xlpm.x,_xlpm.y,""),_xlpm.z,"Not Declared")))</f>
        <v>Not Declared</v>
      </c>
      <c r="H655" s="729" t="str" cm="1">
        <f t="array" ref="H655">_xlfn.LET(_xlpm.x, 'Great Milton'!$AL$64:$AW$64, _xlpm.y, 'Great Milton'!$AL$70:$AW$78, _xlpm.z, 'Great Milton'!$AJ$70:$AJ$78, IF(_xlfn.XLOOKUP($C655,_xlfn.XLOOKUP(H$576,_xlpm.x,_xlpm.y,""),_xlpm.z,"Not Declared")="", "Name not recorded",  _xlfn.XLOOKUP($C655,_xlfn.XLOOKUP(H$576,_xlpm.x,_xlpm.y,""),_xlpm.z,"Not Declared")))</f>
        <v>Not Declared</v>
      </c>
      <c r="I655" s="729" t="str" cm="1">
        <f t="array" ref="I655">_xlfn.LET(_xlpm.x, 'Great Milton'!$AL$64:$AW$64, _xlpm.y, 'Great Milton'!$AL$70:$AW$78, _xlpm.z, 'Great Milton'!$AJ$70:$AJ$78, IF(_xlfn.XLOOKUP($C655,_xlfn.XLOOKUP(I$576,_xlpm.x,_xlpm.y,""),_xlpm.z,"Not Declared")="", "Name not recorded",  _xlfn.XLOOKUP($C655,_xlfn.XLOOKUP(I$576,_xlpm.x,_xlpm.y,""),_xlpm.z,"Not Declared")))</f>
        <v>Not Declared</v>
      </c>
      <c r="J655" s="729" t="str" cm="1">
        <f t="array" ref="J655">_xlfn.LET(_xlpm.x, 'Great Milton'!$AL$64:$AW$64, _xlpm.y, 'Great Milton'!$AL$70:$AW$78, _xlpm.z, 'Great Milton'!$AJ$70:$AJ$78, IF(_xlfn.XLOOKUP($C655,_xlfn.XLOOKUP(J$576,_xlpm.x,_xlpm.y,""),_xlpm.z,"Not Declared")="", "Name not recorded",  _xlfn.XLOOKUP($C655,_xlfn.XLOOKUP(J$576,_xlpm.x,_xlpm.y,""),_xlpm.z,"Not Declared")))</f>
        <v>Not Declared</v>
      </c>
      <c r="K655" s="729" t="str" cm="1">
        <f t="array" ref="K655">_xlfn.LET(_xlpm.x, 'Great Milton'!$AL$64:$AW$64, _xlpm.y, 'Great Milton'!$AL$70:$AW$78, _xlpm.z, 'Great Milton'!$AJ$70:$AJ$78, IF(_xlfn.XLOOKUP($C655,_xlfn.XLOOKUP(K$576,_xlpm.x,_xlpm.y,""),_xlpm.z,"Not Declared")="", "Name not recorded",  _xlfn.XLOOKUP($C655,_xlfn.XLOOKUP(K$576,_xlpm.x,_xlpm.y,""),_xlpm.z,"Not Declared")))</f>
        <v>Not Declared</v>
      </c>
      <c r="L655" s="729" t="str" cm="1">
        <f t="array" ref="L655">_xlfn.LET(_xlpm.x, 'Great Milton'!$AL$64:$AW$64, _xlpm.y, 'Great Milton'!$AL$70:$AW$78, _xlpm.z, 'Great Milton'!$AJ$70:$AJ$78, IF(_xlfn.XLOOKUP($C655,_xlfn.XLOOKUP(L$576,_xlpm.x,_xlpm.y,""),_xlpm.z,"Not Declared")="", "Name not recorded",  _xlfn.XLOOKUP($C655,_xlfn.XLOOKUP(L$576,_xlpm.x,_xlpm.y,""),_xlpm.z,"Not Declared")))</f>
        <v>Not Declared</v>
      </c>
      <c r="M655" s="729" t="str" cm="1">
        <f t="array" ref="M655">_xlfn.LET(_xlpm.x, 'Great Milton'!$AL$64:$AW$64, _xlpm.y, 'Great Milton'!$AL$70:$AW$78, _xlpm.z, 'Great Milton'!$AJ$70:$AJ$78, IF(_xlfn.XLOOKUP($C655,_xlfn.XLOOKUP(M$576,_xlpm.x,_xlpm.y,""),_xlpm.z,"Not Declared")="", "Name not recorded",  _xlfn.XLOOKUP($C655,_xlfn.XLOOKUP(M$576,_xlpm.x,_xlpm.y,""),_xlpm.z,"Not Declared")))</f>
        <v>Not Declared</v>
      </c>
      <c r="N655" s="729" t="str" cm="1">
        <f t="array" ref="N655">_xlfn.LET(_xlpm.x, 'Great Milton'!$AL$64:$AW$64, _xlpm.y, 'Great Milton'!$AL$70:$AW$78, _xlpm.z, 'Great Milton'!$AJ$70:$AJ$78, IF(_xlfn.XLOOKUP($C655,_xlfn.XLOOKUP(N$576,_xlpm.x,_xlpm.y,""),_xlpm.z,"Not Declared")="", "Name not recorded",  _xlfn.XLOOKUP($C655,_xlfn.XLOOKUP(N$576,_xlpm.x,_xlpm.y,""),_xlpm.z,"Not Declared")))</f>
        <v>Not Declared</v>
      </c>
      <c r="O655" s="729" t="str" cm="1">
        <f t="array" ref="O655">_xlfn.LET(_xlpm.x, 'Great Milton'!$AL$64:$AW$64, _xlpm.y, 'Great Milton'!$AL$70:$AW$78, _xlpm.z, 'Great Milton'!$AJ$70:$AJ$78, IF(_xlfn.XLOOKUP($C655,_xlfn.XLOOKUP(O$576,_xlpm.x,_xlpm.y,""),_xlpm.z,"Not Declared")="", "Name not recorded",  _xlfn.XLOOKUP($C655,_xlfn.XLOOKUP(O$576,_xlpm.x,_xlpm.y,""),_xlpm.z,"Not Declared")))</f>
        <v>Not Declared</v>
      </c>
      <c r="P655" s="3"/>
      <c r="Q655" s="3"/>
      <c r="R655" s="3"/>
      <c r="S655" s="3"/>
      <c r="T655" s="3"/>
      <c r="U655" s="3"/>
      <c r="V655" s="3"/>
      <c r="W655" s="3"/>
      <c r="X655" s="12"/>
      <c r="AE655" s="370"/>
      <c r="CI655" s="370"/>
      <c r="DH655" s="435"/>
      <c r="DJ655" s="435"/>
      <c r="DQ655" s="435"/>
    </row>
    <row r="656" spans="1:131" s="359" customFormat="1" ht="21" customHeight="1">
      <c r="A656" s="358" t="str">
        <f t="shared" si="71"/>
        <v>Great Milton AC</v>
      </c>
      <c r="B656" s="729"/>
      <c r="C656" s="729" t="s">
        <v>323</v>
      </c>
      <c r="D656" s="729" t="str" cm="1">
        <f t="array" ref="D656">_xlfn.LET(_xlpm.x, 'Great Milton'!$AL$64:$AW$64, _xlpm.y, 'Great Milton'!$AL$70:$AW$78, _xlpm.z, 'Great Milton'!$AJ$70:$AJ$78, IF(_xlfn.XLOOKUP($C656,_xlfn.XLOOKUP(D$576,_xlpm.x,_xlpm.y,""),_xlpm.z,"Not Declared")="", "Name not recorded",  _xlfn.XLOOKUP($C656,_xlfn.XLOOKUP(D$576,_xlpm.x,_xlpm.y,""),_xlpm.z,"Not Declared")))</f>
        <v>Not Declared</v>
      </c>
      <c r="E656" s="729" t="str" cm="1">
        <f t="array" ref="E656">_xlfn.LET(_xlpm.x, 'Great Milton'!$AL$64:$AW$64, _xlpm.y, 'Great Milton'!$AL$70:$AW$78, _xlpm.z, 'Great Milton'!$AJ$70:$AJ$78, IF(_xlfn.XLOOKUP($C656,_xlfn.XLOOKUP(E$576,_xlpm.x,_xlpm.y,""),_xlpm.z,"Not Declared")="", "Name not recorded",  _xlfn.XLOOKUP($C656,_xlfn.XLOOKUP(E$576,_xlpm.x,_xlpm.y,""),_xlpm.z,"Not Declared")))</f>
        <v>Not Declared</v>
      </c>
      <c r="F656" s="732" t="str" cm="1">
        <f t="array" ref="F656">_xlfn.LET(_xlpm.x, 'Great Milton'!$AL$64:$AW$64, _xlpm.y, 'Great Milton'!$AL$70:$AW$78, _xlpm.z, 'Great Milton'!$AJ$70:$AJ$78, IF(_xlfn.XLOOKUP($C656,_xlfn.XLOOKUP(F$576,_xlpm.x,_xlpm.y,""),_xlpm.z,"Not Declared")="", "Name not recorded",  _xlfn.XLOOKUP($C656,_xlfn.XLOOKUP(F$576,_xlpm.x,_xlpm.y,""),_xlpm.z,"Not Declared")))</f>
        <v>Not Declared</v>
      </c>
      <c r="G656" s="729" t="str" cm="1">
        <f t="array" ref="G656">_xlfn.LET(_xlpm.x, 'Great Milton'!$AL$64:$AW$64, _xlpm.y, 'Great Milton'!$AL$70:$AW$78, _xlpm.z, 'Great Milton'!$AJ$70:$AJ$78, IF(_xlfn.XLOOKUP($C656,_xlfn.XLOOKUP(G$576,_xlpm.x,_xlpm.y,""),_xlpm.z,"Not Declared")="", "Name not recorded",  _xlfn.XLOOKUP($C656,_xlfn.XLOOKUP(G$576,_xlpm.x,_xlpm.y,""),_xlpm.z,"Not Declared")))</f>
        <v>Not Declared</v>
      </c>
      <c r="H656" s="729" t="str" cm="1">
        <f t="array" ref="H656">_xlfn.LET(_xlpm.x, 'Great Milton'!$AL$64:$AW$64, _xlpm.y, 'Great Milton'!$AL$70:$AW$78, _xlpm.z, 'Great Milton'!$AJ$70:$AJ$78, IF(_xlfn.XLOOKUP($C656,_xlfn.XLOOKUP(H$576,_xlpm.x,_xlpm.y,""),_xlpm.z,"Not Declared")="", "Name not recorded",  _xlfn.XLOOKUP($C656,_xlfn.XLOOKUP(H$576,_xlpm.x,_xlpm.y,""),_xlpm.z,"Not Declared")))</f>
        <v>Not Declared</v>
      </c>
      <c r="I656" s="729" t="str" cm="1">
        <f t="array" ref="I656">_xlfn.LET(_xlpm.x, 'Great Milton'!$AL$64:$AW$64, _xlpm.y, 'Great Milton'!$AL$70:$AW$78, _xlpm.z, 'Great Milton'!$AJ$70:$AJ$78, IF(_xlfn.XLOOKUP($C656,_xlfn.XLOOKUP(I$576,_xlpm.x,_xlpm.y,""),_xlpm.z,"Not Declared")="", "Name not recorded",  _xlfn.XLOOKUP($C656,_xlfn.XLOOKUP(I$576,_xlpm.x,_xlpm.y,""),_xlpm.z,"Not Declared")))</f>
        <v>Not Declared</v>
      </c>
      <c r="J656" s="729" t="str" cm="1">
        <f t="array" ref="J656">_xlfn.LET(_xlpm.x, 'Great Milton'!$AL$64:$AW$64, _xlpm.y, 'Great Milton'!$AL$70:$AW$78, _xlpm.z, 'Great Milton'!$AJ$70:$AJ$78, IF(_xlfn.XLOOKUP($C656,_xlfn.XLOOKUP(J$576,_xlpm.x,_xlpm.y,""),_xlpm.z,"Not Declared")="", "Name not recorded",  _xlfn.XLOOKUP($C656,_xlfn.XLOOKUP(J$576,_xlpm.x,_xlpm.y,""),_xlpm.z,"Not Declared")))</f>
        <v>Not Declared</v>
      </c>
      <c r="K656" s="729" t="str" cm="1">
        <f t="array" ref="K656">_xlfn.LET(_xlpm.x, 'Great Milton'!$AL$64:$AW$64, _xlpm.y, 'Great Milton'!$AL$70:$AW$78, _xlpm.z, 'Great Milton'!$AJ$70:$AJ$78, IF(_xlfn.XLOOKUP($C656,_xlfn.XLOOKUP(K$576,_xlpm.x,_xlpm.y,""),_xlpm.z,"Not Declared")="", "Name not recorded",  _xlfn.XLOOKUP($C656,_xlfn.XLOOKUP(K$576,_xlpm.x,_xlpm.y,""),_xlpm.z,"Not Declared")))</f>
        <v>Not Declared</v>
      </c>
      <c r="L656" s="729" t="str" cm="1">
        <f t="array" ref="L656">_xlfn.LET(_xlpm.x, 'Great Milton'!$AL$64:$AW$64, _xlpm.y, 'Great Milton'!$AL$70:$AW$78, _xlpm.z, 'Great Milton'!$AJ$70:$AJ$78, IF(_xlfn.XLOOKUP($C656,_xlfn.XLOOKUP(L$576,_xlpm.x,_xlpm.y,""),_xlpm.z,"Not Declared")="", "Name not recorded",  _xlfn.XLOOKUP($C656,_xlfn.XLOOKUP(L$576,_xlpm.x,_xlpm.y,""),_xlpm.z,"Not Declared")))</f>
        <v>Not Declared</v>
      </c>
      <c r="M656" s="729" t="str" cm="1">
        <f t="array" ref="M656">_xlfn.LET(_xlpm.x, 'Great Milton'!$AL$64:$AW$64, _xlpm.y, 'Great Milton'!$AL$70:$AW$78, _xlpm.z, 'Great Milton'!$AJ$70:$AJ$78, IF(_xlfn.XLOOKUP($C656,_xlfn.XLOOKUP(M$576,_xlpm.x,_xlpm.y,""),_xlpm.z,"Not Declared")="", "Name not recorded",  _xlfn.XLOOKUP($C656,_xlfn.XLOOKUP(M$576,_xlpm.x,_xlpm.y,""),_xlpm.z,"Not Declared")))</f>
        <v>Not Declared</v>
      </c>
      <c r="N656" s="729" t="str" cm="1">
        <f t="array" ref="N656">_xlfn.LET(_xlpm.x, 'Great Milton'!$AL$64:$AW$64, _xlpm.y, 'Great Milton'!$AL$70:$AW$78, _xlpm.z, 'Great Milton'!$AJ$70:$AJ$78, IF(_xlfn.XLOOKUP($C656,_xlfn.XLOOKUP(N$576,_xlpm.x,_xlpm.y,""),_xlpm.z,"Not Declared")="", "Name not recorded",  _xlfn.XLOOKUP($C656,_xlfn.XLOOKUP(N$576,_xlpm.x,_xlpm.y,""),_xlpm.z,"Not Declared")))</f>
        <v>Not Declared</v>
      </c>
      <c r="O656" s="729" t="str" cm="1">
        <f t="array" ref="O656">_xlfn.LET(_xlpm.x, 'Great Milton'!$AL$64:$AW$64, _xlpm.y, 'Great Milton'!$AL$70:$AW$78, _xlpm.z, 'Great Milton'!$AJ$70:$AJ$78, IF(_xlfn.XLOOKUP($C656,_xlfn.XLOOKUP(O$576,_xlpm.x,_xlpm.y,""),_xlpm.z,"Not Declared")="", "Name not recorded",  _xlfn.XLOOKUP($C656,_xlfn.XLOOKUP(O$576,_xlpm.x,_xlpm.y,""),_xlpm.z,"Not Declared")))</f>
        <v>Not Declared</v>
      </c>
      <c r="P656" s="3"/>
      <c r="Q656" s="3"/>
      <c r="R656" s="3"/>
      <c r="S656" s="3"/>
      <c r="T656" s="3"/>
      <c r="U656" s="3"/>
      <c r="V656" s="3"/>
      <c r="W656" s="3"/>
      <c r="X656" s="12"/>
      <c r="AE656" s="370"/>
      <c r="CI656" s="370"/>
      <c r="DH656" s="435"/>
      <c r="DJ656" s="435"/>
      <c r="DQ656" s="435"/>
    </row>
    <row r="657" spans="1:135" s="359" customFormat="1" ht="21" customHeight="1">
      <c r="A657" s="89"/>
      <c r="B657" s="88"/>
      <c r="C657" s="462"/>
      <c r="D657" s="88"/>
      <c r="E657" s="88"/>
      <c r="F657" s="88"/>
      <c r="G657" s="88"/>
      <c r="H657" s="88"/>
      <c r="I657" s="88"/>
      <c r="J657" s="88"/>
      <c r="K657" s="88"/>
      <c r="L657" s="88"/>
      <c r="M657" s="88"/>
      <c r="N657" s="88"/>
      <c r="O657" s="88"/>
      <c r="P657" s="88"/>
      <c r="Q657" s="88"/>
      <c r="R657" s="88"/>
      <c r="S657" s="88"/>
      <c r="T657" s="88"/>
      <c r="U657" s="88"/>
      <c r="V657" s="88"/>
      <c r="W657" s="88"/>
      <c r="X657" s="89"/>
      <c r="AE657" s="370"/>
      <c r="CI657" s="370"/>
      <c r="DH657" s="435"/>
      <c r="DJ657" s="435"/>
      <c r="DQ657" s="435"/>
    </row>
    <row r="658" spans="1:135" s="359" customFormat="1" ht="21" customHeight="1">
      <c r="A658" s="89"/>
      <c r="B658" s="88"/>
      <c r="C658" s="88"/>
      <c r="D658" s="88"/>
      <c r="E658" s="88"/>
      <c r="F658" s="88"/>
      <c r="G658" s="88"/>
      <c r="H658" s="88"/>
      <c r="I658" s="88"/>
      <c r="J658" s="88"/>
      <c r="K658" s="88"/>
      <c r="L658" s="88"/>
      <c r="M658" s="88"/>
      <c r="N658" s="88"/>
      <c r="O658" s="88"/>
      <c r="P658" s="88"/>
      <c r="Q658" s="88"/>
      <c r="R658" s="88"/>
      <c r="S658" s="88"/>
      <c r="T658" s="88"/>
      <c r="U658" s="88"/>
      <c r="V658" s="88"/>
      <c r="W658" s="88"/>
      <c r="X658" s="89"/>
      <c r="AE658" s="370"/>
      <c r="CI658" s="370"/>
      <c r="DH658" s="435"/>
      <c r="DJ658" s="435"/>
      <c r="DQ658" s="435"/>
    </row>
    <row r="659" spans="1:135" s="359" customFormat="1" ht="21" customHeight="1">
      <c r="A659" s="89"/>
      <c r="B659" s="88"/>
      <c r="C659" s="88"/>
      <c r="D659" s="88"/>
      <c r="E659" s="88"/>
      <c r="F659" s="88"/>
      <c r="G659" s="88"/>
      <c r="H659" s="88"/>
      <c r="I659" s="88"/>
      <c r="J659" s="88"/>
      <c r="K659" s="88"/>
      <c r="L659" s="88"/>
      <c r="M659" s="88"/>
      <c r="N659" s="88"/>
      <c r="O659" s="88"/>
      <c r="P659" s="88"/>
      <c r="Q659" s="88"/>
      <c r="R659" s="88"/>
      <c r="S659" s="88"/>
      <c r="T659" s="88"/>
      <c r="U659" s="88"/>
      <c r="V659" s="88"/>
      <c r="W659" s="88"/>
      <c r="X659" s="89"/>
      <c r="AE659" s="370"/>
      <c r="CI659" s="370"/>
      <c r="DH659" s="435"/>
      <c r="DJ659" s="435"/>
      <c r="DQ659" s="435"/>
    </row>
    <row r="660" spans="1:135" s="359" customFormat="1">
      <c r="AE660" s="370"/>
      <c r="CI660" s="370"/>
      <c r="DH660" s="435"/>
      <c r="DJ660" s="435"/>
      <c r="DQ660" s="435"/>
    </row>
    <row r="661" spans="1:135" s="359" customFormat="1">
      <c r="AE661" s="370"/>
      <c r="CI661" s="370"/>
      <c r="CL661" s="88"/>
      <c r="CM661" s="88"/>
      <c r="CN661" s="88"/>
      <c r="CO661" s="88"/>
      <c r="CT661" s="88"/>
      <c r="CU661" s="88"/>
      <c r="CV661" s="88"/>
      <c r="CW661" s="88"/>
      <c r="CX661" s="88"/>
      <c r="CY661" s="88"/>
      <c r="CZ661" s="88"/>
      <c r="DA661" s="88"/>
      <c r="DH661" s="435"/>
      <c r="DJ661" s="435"/>
      <c r="DM661" s="368"/>
      <c r="DN661" s="368"/>
      <c r="DO661" s="368"/>
      <c r="DQ661" s="435"/>
    </row>
    <row r="662" spans="1:135" s="359" customFormat="1">
      <c r="AE662" s="370"/>
      <c r="CI662" s="370"/>
      <c r="CL662" s="88"/>
      <c r="CM662" s="88"/>
      <c r="CN662" s="88"/>
      <c r="CO662" s="88"/>
      <c r="CT662" s="88"/>
      <c r="CU662" s="88"/>
      <c r="CV662" s="88"/>
      <c r="CW662" s="88"/>
      <c r="CX662" s="88"/>
      <c r="CY662" s="88"/>
      <c r="CZ662" s="88"/>
      <c r="DA662" s="88"/>
      <c r="DH662" s="435"/>
      <c r="DJ662" s="435"/>
      <c r="DM662" s="368"/>
      <c r="DN662" s="368"/>
      <c r="DO662" s="368"/>
      <c r="DQ662" s="435"/>
    </row>
    <row r="663" spans="1:135" s="359" customFormat="1">
      <c r="AD663" s="90"/>
      <c r="AE663" s="88"/>
      <c r="AF663" s="90"/>
      <c r="AG663" s="90"/>
      <c r="AL663" s="90"/>
      <c r="AM663" s="90"/>
      <c r="AN663" s="90"/>
      <c r="AO663" s="90"/>
      <c r="AT663" s="90"/>
      <c r="AU663" s="90"/>
      <c r="AV663" s="90"/>
      <c r="AW663" s="90"/>
      <c r="AX663" s="90"/>
      <c r="AY663" s="90"/>
      <c r="AZ663" s="90"/>
      <c r="BA663" s="90"/>
      <c r="BB663" s="90"/>
      <c r="BC663" s="90"/>
      <c r="BD663" s="90"/>
      <c r="BE663" s="90"/>
      <c r="BJ663" s="90"/>
      <c r="BK663" s="90"/>
      <c r="BL663" s="90"/>
      <c r="BM663" s="90"/>
      <c r="BR663" s="90"/>
      <c r="BS663" s="90"/>
      <c r="BT663" s="90"/>
      <c r="BU663" s="90"/>
      <c r="BV663" s="90"/>
      <c r="BW663" s="90"/>
      <c r="BX663" s="90"/>
      <c r="BY663" s="90"/>
      <c r="BZ663" s="90"/>
      <c r="CA663" s="90"/>
      <c r="CB663" s="90"/>
      <c r="CC663" s="90"/>
      <c r="CI663" s="370"/>
      <c r="CL663" s="88"/>
      <c r="CM663" s="88"/>
      <c r="CN663" s="88"/>
      <c r="CO663" s="88"/>
      <c r="CT663" s="88"/>
      <c r="CU663" s="88"/>
      <c r="CV663" s="88"/>
      <c r="CW663" s="88"/>
      <c r="CX663" s="88"/>
      <c r="CY663" s="88"/>
      <c r="CZ663" s="88"/>
      <c r="DA663" s="88"/>
      <c r="DH663" s="435"/>
      <c r="DJ663" s="435"/>
      <c r="DM663" s="368"/>
      <c r="DN663" s="368"/>
      <c r="DO663" s="368"/>
      <c r="DQ663" s="435"/>
      <c r="DV663" s="90"/>
      <c r="DW663" s="90"/>
      <c r="DX663" s="90"/>
      <c r="DY663" s="90"/>
    </row>
    <row r="664" spans="1:135" s="359" customFormat="1" ht="18">
      <c r="A664" s="551" t="s">
        <v>528</v>
      </c>
      <c r="B664" s="364"/>
      <c r="C664" s="364"/>
      <c r="D664" s="364"/>
      <c r="E664" s="364"/>
      <c r="F664" s="364"/>
      <c r="G664" s="364"/>
      <c r="H664" s="364"/>
      <c r="I664" s="364"/>
      <c r="J664" s="364"/>
      <c r="K664" s="364"/>
      <c r="L664" s="364"/>
      <c r="M664" s="369"/>
      <c r="N664" s="369"/>
      <c r="O664" s="369"/>
      <c r="P664" s="370"/>
      <c r="Q664" s="370"/>
      <c r="R664" s="370"/>
      <c r="S664" s="370"/>
      <c r="T664" s="550" t="s">
        <v>529</v>
      </c>
      <c r="U664" s="226"/>
      <c r="V664" s="226"/>
      <c r="W664" s="226"/>
      <c r="X664" s="226"/>
      <c r="Y664" s="226"/>
      <c r="Z664" s="226"/>
      <c r="AA664" s="226"/>
      <c r="AB664" s="226"/>
      <c r="AC664" s="226"/>
      <c r="AD664" s="226"/>
      <c r="AE664" s="226"/>
      <c r="AF664" s="242"/>
      <c r="AG664" s="242"/>
      <c r="AH664" s="242"/>
      <c r="AI664" s="209"/>
      <c r="AJ664" s="209"/>
      <c r="AL664" s="90"/>
      <c r="AM664" s="90"/>
      <c r="AN664" s="90"/>
      <c r="AO664" s="90"/>
      <c r="AT664" s="90"/>
      <c r="AU664" s="90"/>
      <c r="AV664" s="90"/>
      <c r="AW664" s="90"/>
      <c r="AX664" s="90"/>
      <c r="AY664" s="90"/>
      <c r="AZ664" s="90"/>
      <c r="BA664" s="90"/>
      <c r="BB664" s="90"/>
      <c r="BC664" s="90"/>
      <c r="BD664" s="90"/>
      <c r="BE664" s="90"/>
      <c r="BJ664" s="90"/>
      <c r="BK664" s="90"/>
      <c r="BL664" s="90"/>
      <c r="BM664" s="90"/>
      <c r="BR664" s="90"/>
      <c r="BS664" s="90"/>
      <c r="BT664" s="90"/>
      <c r="BU664" s="90"/>
      <c r="BV664" s="90"/>
      <c r="BW664" s="90"/>
      <c r="BX664" s="90"/>
      <c r="BY664" s="90"/>
      <c r="BZ664" s="90"/>
      <c r="CA664" s="90"/>
      <c r="CB664" s="90"/>
      <c r="CC664" s="90"/>
      <c r="CI664" s="370"/>
      <c r="CL664" s="88"/>
      <c r="CM664" s="88"/>
      <c r="CN664" s="88"/>
      <c r="CO664" s="88"/>
      <c r="CT664" s="88"/>
      <c r="CU664" s="88"/>
      <c r="CV664" s="88"/>
      <c r="CW664" s="88"/>
      <c r="CX664" s="88"/>
      <c r="CY664" s="88"/>
      <c r="CZ664" s="88"/>
      <c r="DA664" s="88"/>
      <c r="DH664" s="435"/>
      <c r="DJ664" s="435"/>
      <c r="DM664" s="368"/>
      <c r="DN664" s="368"/>
      <c r="DO664" s="368"/>
      <c r="DQ664" s="435"/>
      <c r="DV664" s="90"/>
      <c r="DW664" s="90"/>
      <c r="DX664" s="90"/>
      <c r="DY664" s="90"/>
    </row>
    <row r="665" spans="1:135" s="90" customFormat="1" ht="21" customHeight="1">
      <c r="A665" s="1057" t="s">
        <v>513</v>
      </c>
      <c r="B665" s="1057"/>
      <c r="C665" s="1057"/>
      <c r="D665" s="438" t="s">
        <v>124</v>
      </c>
      <c r="E665" s="438" t="s">
        <v>127</v>
      </c>
      <c r="F665" s="438" t="s">
        <v>130</v>
      </c>
      <c r="G665" s="371"/>
      <c r="H665" s="438" t="s">
        <v>133</v>
      </c>
      <c r="I665" s="438" t="s">
        <v>136</v>
      </c>
      <c r="J665" s="438" t="s">
        <v>375</v>
      </c>
      <c r="K665" s="438" t="s">
        <v>374</v>
      </c>
      <c r="L665" s="438" t="s">
        <v>373</v>
      </c>
      <c r="M665" s="438" t="s">
        <v>148</v>
      </c>
      <c r="N665" s="438" t="s">
        <v>151</v>
      </c>
      <c r="O665" s="438" t="s">
        <v>154</v>
      </c>
      <c r="P665" s="438" t="s">
        <v>414</v>
      </c>
      <c r="R665" s="87"/>
      <c r="T665" s="1070" t="s">
        <v>513</v>
      </c>
      <c r="U665" s="1070"/>
      <c r="V665" s="1070"/>
      <c r="W665" s="732" t="s">
        <v>124</v>
      </c>
      <c r="X665" s="732" t="s">
        <v>127</v>
      </c>
      <c r="Y665" s="732" t="s">
        <v>130</v>
      </c>
      <c r="Z665" s="732"/>
      <c r="AA665" s="732" t="s">
        <v>133</v>
      </c>
      <c r="AB665" s="732" t="s">
        <v>136</v>
      </c>
      <c r="AC665" s="732" t="s">
        <v>375</v>
      </c>
      <c r="AD665" s="732" t="s">
        <v>374</v>
      </c>
      <c r="AE665" s="732" t="s">
        <v>373</v>
      </c>
      <c r="AF665" s="732" t="s">
        <v>148</v>
      </c>
      <c r="AG665" s="732" t="s">
        <v>151</v>
      </c>
      <c r="AH665" s="732" t="s">
        <v>154</v>
      </c>
      <c r="AI665" s="732" t="s">
        <v>414</v>
      </c>
      <c r="AJ665" s="552"/>
      <c r="CI665" s="88"/>
      <c r="CL665" s="88"/>
      <c r="CM665" s="88"/>
      <c r="CN665" s="88"/>
      <c r="CO665" s="88"/>
      <c r="CP665" s="88"/>
      <c r="CQ665" s="88"/>
      <c r="CV665" s="88"/>
      <c r="CW665" s="88"/>
      <c r="CX665" s="88"/>
      <c r="CY665" s="88"/>
      <c r="CZ665" s="88"/>
      <c r="DA665" s="88"/>
      <c r="DH665" s="433"/>
      <c r="DJ665" s="435"/>
      <c r="DQ665" s="433"/>
      <c r="EE665" s="359"/>
    </row>
    <row r="666" spans="1:135" s="90" customFormat="1" ht="21" customHeight="1">
      <c r="A666" s="1056" t="s">
        <v>530</v>
      </c>
      <c r="B666" s="1056"/>
      <c r="C666" s="1056"/>
      <c r="D666" s="729" t="str">
        <f>AD60</f>
        <v>0/0/0</v>
      </c>
      <c r="E666" s="729" t="str">
        <f>AL60</f>
        <v>0/0/0</v>
      </c>
      <c r="F666" s="729" t="str">
        <f>AT60</f>
        <v>0/0/0</v>
      </c>
      <c r="G666" s="729" t="str">
        <f>BB60</f>
        <v>0/0/0</v>
      </c>
      <c r="H666" s="729" t="str">
        <f>BJ60</f>
        <v>0/0/0</v>
      </c>
      <c r="I666" s="729" t="str">
        <f>BR60</f>
        <v>0/0/0</v>
      </c>
      <c r="J666" s="729">
        <f>SUM(BZ57:BZ59)</f>
        <v>0</v>
      </c>
      <c r="K666" s="729">
        <f>SUM(CH57:CH59)</f>
        <v>0</v>
      </c>
      <c r="L666" s="729">
        <f>SUM(CP57:CP59)</f>
        <v>0</v>
      </c>
      <c r="M666" s="729">
        <f>SUM(CX57:CX59)</f>
        <v>0</v>
      </c>
      <c r="N666" s="729">
        <f>SUM(DF57:DF59)</f>
        <v>0</v>
      </c>
      <c r="O666" s="729">
        <f>SUM(DN57:DN59)</f>
        <v>0</v>
      </c>
      <c r="P666" s="729" t="str">
        <f>DV60</f>
        <v>0/0</v>
      </c>
      <c r="Q666" s="5" t="s">
        <v>531</v>
      </c>
      <c r="R666" s="87"/>
      <c r="T666" s="1071" t="s">
        <v>530</v>
      </c>
      <c r="U666" s="1071"/>
      <c r="V666" s="1071"/>
      <c r="W666" s="732">
        <f>AW60</f>
        <v>0</v>
      </c>
      <c r="X666" s="732">
        <f>BE60</f>
        <v>0</v>
      </c>
      <c r="Y666" s="732">
        <f>BM60</f>
        <v>0</v>
      </c>
      <c r="Z666" s="732">
        <f>BU60</f>
        <v>0</v>
      </c>
      <c r="AA666" s="732">
        <f>CC60</f>
        <v>0</v>
      </c>
      <c r="AB666" s="732">
        <f>CK60</f>
        <v>0</v>
      </c>
      <c r="AC666" s="732">
        <f>SUM(CS57:CS59)</f>
        <v>0</v>
      </c>
      <c r="AD666" s="732">
        <f>SUM(DA57:DA59)</f>
        <v>0</v>
      </c>
      <c r="AE666" s="732">
        <f>SUM(DI57:DI59)</f>
        <v>0</v>
      </c>
      <c r="AF666" s="732">
        <f>SUM(DQ57:DQ59)</f>
        <v>0</v>
      </c>
      <c r="AG666" s="732">
        <f>SUM(DY57:DY59)</f>
        <v>0</v>
      </c>
      <c r="AH666" s="732">
        <f>SUM(EG57:EG59)</f>
        <v>0</v>
      </c>
      <c r="AI666" s="732">
        <f>EO60</f>
        <v>0</v>
      </c>
      <c r="AJ666" s="552"/>
      <c r="CI666" s="88"/>
      <c r="CL666" s="88"/>
      <c r="CM666" s="88"/>
      <c r="CN666" s="88"/>
      <c r="CO666" s="88"/>
      <c r="CP666" s="88"/>
      <c r="CU666" s="88"/>
      <c r="CV666" s="88"/>
      <c r="CW666" s="88"/>
      <c r="CX666" s="88"/>
      <c r="CY666" s="88"/>
      <c r="CZ666" s="88"/>
      <c r="DA666" s="88"/>
      <c r="DH666" s="433"/>
      <c r="DJ666" s="435"/>
      <c r="DQ666" s="433"/>
      <c r="EE666" s="359"/>
    </row>
    <row r="667" spans="1:135" s="90" customFormat="1" ht="21" customHeight="1">
      <c r="A667" s="1047" t="s">
        <v>532</v>
      </c>
      <c r="B667" s="1048"/>
      <c r="C667" s="1049"/>
      <c r="D667" s="745">
        <v>3</v>
      </c>
      <c r="E667" s="745">
        <v>8</v>
      </c>
      <c r="F667" s="745">
        <v>4</v>
      </c>
      <c r="G667" s="745">
        <v>8</v>
      </c>
      <c r="H667" s="745">
        <v>5</v>
      </c>
      <c r="I667" s="745">
        <v>3</v>
      </c>
      <c r="J667" s="745">
        <v>6</v>
      </c>
      <c r="K667" s="745">
        <v>4</v>
      </c>
      <c r="L667" s="745">
        <v>1</v>
      </c>
      <c r="M667" s="745">
        <v>7</v>
      </c>
      <c r="N667" s="745">
        <v>6</v>
      </c>
      <c r="O667" s="745">
        <v>4</v>
      </c>
      <c r="P667" s="746">
        <v>8</v>
      </c>
      <c r="Q667" s="5">
        <f t="shared" ref="Q667:Q674" si="72">AVERAGE(D667:P667)</f>
        <v>5.1538461538461542</v>
      </c>
      <c r="T667" s="1061" t="s">
        <v>532</v>
      </c>
      <c r="U667" s="1062"/>
      <c r="V667" s="1063"/>
      <c r="W667" s="737">
        <v>1</v>
      </c>
      <c r="X667" s="737">
        <v>1</v>
      </c>
      <c r="Y667" s="737">
        <v>3</v>
      </c>
      <c r="Z667" s="737"/>
      <c r="AA667" s="737">
        <v>5</v>
      </c>
      <c r="AB667" s="737">
        <v>1</v>
      </c>
      <c r="AC667" s="737">
        <v>5</v>
      </c>
      <c r="AD667" s="737">
        <v>6</v>
      </c>
      <c r="AE667" s="737">
        <v>6</v>
      </c>
      <c r="AF667" s="737">
        <v>5</v>
      </c>
      <c r="AG667" s="737">
        <v>1</v>
      </c>
      <c r="AH667" s="737">
        <v>5</v>
      </c>
      <c r="AI667" s="738">
        <v>1</v>
      </c>
      <c r="AJ667" s="552">
        <f t="shared" ref="AJ667:AJ674" si="73">AVERAGE(W667:AI667)</f>
        <v>3.3333333333333335</v>
      </c>
      <c r="CI667" s="88"/>
      <c r="CL667" s="88"/>
      <c r="CM667" s="88"/>
      <c r="CN667" s="88"/>
      <c r="CT667" s="88"/>
      <c r="CU667" s="88"/>
      <c r="CV667" s="88"/>
      <c r="CW667" s="88"/>
      <c r="CX667" s="88"/>
      <c r="CY667" s="88"/>
      <c r="CZ667" s="88"/>
      <c r="DA667" s="88"/>
      <c r="DH667" s="433"/>
      <c r="DI667" s="88"/>
      <c r="DJ667" s="433"/>
      <c r="DQ667" s="433"/>
      <c r="EE667" s="359"/>
    </row>
    <row r="668" spans="1:135" s="90" customFormat="1" ht="21" customHeight="1">
      <c r="A668" s="1050"/>
      <c r="B668" s="1051"/>
      <c r="C668" s="1052"/>
      <c r="D668" s="3">
        <v>8</v>
      </c>
      <c r="E668" s="3">
        <v>6</v>
      </c>
      <c r="F668" s="3">
        <v>5</v>
      </c>
      <c r="G668" s="3">
        <v>2</v>
      </c>
      <c r="H668" s="3">
        <v>6</v>
      </c>
      <c r="I668" s="3">
        <v>6</v>
      </c>
      <c r="J668" s="3">
        <v>4</v>
      </c>
      <c r="K668" s="3">
        <v>1</v>
      </c>
      <c r="L668" s="3">
        <v>8</v>
      </c>
      <c r="M668" s="3">
        <v>6</v>
      </c>
      <c r="N668" s="3">
        <v>4</v>
      </c>
      <c r="O668" s="3">
        <v>2</v>
      </c>
      <c r="P668" s="748">
        <v>1</v>
      </c>
      <c r="Q668" s="5">
        <f t="shared" si="72"/>
        <v>4.5384615384615383</v>
      </c>
      <c r="T668" s="1064"/>
      <c r="U668" s="1065"/>
      <c r="V668" s="1066"/>
      <c r="W668" s="734">
        <v>4</v>
      </c>
      <c r="X668" s="734">
        <v>4</v>
      </c>
      <c r="Y668" s="734">
        <v>5</v>
      </c>
      <c r="Z668" s="734"/>
      <c r="AA668" s="734">
        <v>3</v>
      </c>
      <c r="AB668" s="734">
        <v>4</v>
      </c>
      <c r="AC668" s="734">
        <v>7</v>
      </c>
      <c r="AD668" s="734">
        <v>2</v>
      </c>
      <c r="AE668" s="734">
        <v>2</v>
      </c>
      <c r="AF668" s="734">
        <v>3</v>
      </c>
      <c r="AG668" s="734">
        <v>4</v>
      </c>
      <c r="AH668" s="734">
        <v>3</v>
      </c>
      <c r="AI668" s="740">
        <v>5</v>
      </c>
      <c r="AJ668" s="552">
        <f t="shared" si="73"/>
        <v>3.8333333333333335</v>
      </c>
      <c r="CI668" s="88"/>
      <c r="CL668" s="88"/>
      <c r="CM668" s="88"/>
      <c r="CN668" s="88"/>
      <c r="CT668" s="88"/>
      <c r="CU668" s="88"/>
      <c r="CV668" s="88"/>
      <c r="CW668" s="88"/>
      <c r="CX668" s="88"/>
      <c r="CY668" s="88"/>
      <c r="CZ668" s="88"/>
      <c r="DA668" s="88"/>
      <c r="DH668" s="433"/>
      <c r="DI668" s="88"/>
      <c r="DJ668" s="433"/>
      <c r="DQ668" s="433"/>
      <c r="EE668" s="359"/>
    </row>
    <row r="669" spans="1:135" s="90" customFormat="1" ht="21" customHeight="1">
      <c r="A669" s="1050"/>
      <c r="B669" s="1051"/>
      <c r="C669" s="1052"/>
      <c r="D669" s="3">
        <v>7</v>
      </c>
      <c r="E669" s="3">
        <v>3</v>
      </c>
      <c r="F669" s="3">
        <v>3</v>
      </c>
      <c r="G669" s="3">
        <v>7</v>
      </c>
      <c r="H669" s="3">
        <v>7</v>
      </c>
      <c r="I669" s="3">
        <v>1</v>
      </c>
      <c r="J669" s="3">
        <v>3</v>
      </c>
      <c r="K669" s="3">
        <v>7</v>
      </c>
      <c r="L669" s="3">
        <v>4</v>
      </c>
      <c r="M669" s="3">
        <v>5</v>
      </c>
      <c r="N669" s="3">
        <v>1</v>
      </c>
      <c r="O669" s="3">
        <v>6</v>
      </c>
      <c r="P669" s="748">
        <v>2</v>
      </c>
      <c r="Q669" s="5">
        <f t="shared" si="72"/>
        <v>4.3076923076923075</v>
      </c>
      <c r="T669" s="1064"/>
      <c r="U669" s="1065"/>
      <c r="V669" s="1066"/>
      <c r="W669" s="734">
        <v>5</v>
      </c>
      <c r="X669" s="734">
        <v>2</v>
      </c>
      <c r="Y669" s="734">
        <v>2</v>
      </c>
      <c r="Z669" s="734"/>
      <c r="AA669" s="734">
        <v>2</v>
      </c>
      <c r="AB669" s="734">
        <v>2</v>
      </c>
      <c r="AC669" s="734">
        <v>4</v>
      </c>
      <c r="AD669" s="734">
        <v>1</v>
      </c>
      <c r="AE669" s="734">
        <v>3</v>
      </c>
      <c r="AF669" s="734">
        <v>2</v>
      </c>
      <c r="AG669" s="734">
        <v>5</v>
      </c>
      <c r="AH669" s="734">
        <v>4</v>
      </c>
      <c r="AI669" s="740">
        <v>2</v>
      </c>
      <c r="AJ669" s="552">
        <f t="shared" si="73"/>
        <v>2.8333333333333335</v>
      </c>
      <c r="CI669" s="88"/>
      <c r="CL669" s="88"/>
      <c r="CM669" s="88"/>
      <c r="CN669" s="88"/>
      <c r="CT669" s="88"/>
      <c r="CU669" s="88"/>
      <c r="CV669" s="88"/>
      <c r="CW669" s="88"/>
      <c r="CX669" s="88"/>
      <c r="CY669" s="88"/>
      <c r="CZ669" s="88"/>
      <c r="DA669" s="88"/>
      <c r="DH669" s="433"/>
      <c r="DI669" s="88"/>
      <c r="DJ669" s="433"/>
      <c r="DQ669" s="433"/>
      <c r="EE669" s="359"/>
    </row>
    <row r="670" spans="1:135" s="90" customFormat="1" ht="21" customHeight="1">
      <c r="A670" s="1050"/>
      <c r="B670" s="1051"/>
      <c r="C670" s="1052"/>
      <c r="D670" s="3">
        <v>2</v>
      </c>
      <c r="E670" s="3">
        <v>2</v>
      </c>
      <c r="F670" s="3">
        <v>1</v>
      </c>
      <c r="G670" s="3">
        <v>4</v>
      </c>
      <c r="H670" s="3">
        <v>3</v>
      </c>
      <c r="I670" s="3">
        <v>7</v>
      </c>
      <c r="J670" s="3">
        <v>2</v>
      </c>
      <c r="K670" s="3">
        <v>3</v>
      </c>
      <c r="L670" s="3">
        <v>7</v>
      </c>
      <c r="M670" s="3">
        <v>1</v>
      </c>
      <c r="N670" s="3">
        <v>8</v>
      </c>
      <c r="O670" s="3">
        <v>7</v>
      </c>
      <c r="P670" s="748">
        <v>6</v>
      </c>
      <c r="Q670" s="5">
        <f t="shared" si="72"/>
        <v>4.0769230769230766</v>
      </c>
      <c r="T670" s="1064"/>
      <c r="U670" s="1065"/>
      <c r="V670" s="1066"/>
      <c r="W670" s="734">
        <v>6</v>
      </c>
      <c r="X670" s="734">
        <v>3</v>
      </c>
      <c r="Y670" s="734">
        <v>4</v>
      </c>
      <c r="Z670" s="734"/>
      <c r="AA670" s="734">
        <v>6</v>
      </c>
      <c r="AB670" s="734">
        <v>3</v>
      </c>
      <c r="AC670" s="734">
        <v>3</v>
      </c>
      <c r="AD670" s="734">
        <v>4</v>
      </c>
      <c r="AE670" s="734">
        <v>5</v>
      </c>
      <c r="AF670" s="734">
        <v>6</v>
      </c>
      <c r="AG670" s="734">
        <v>2</v>
      </c>
      <c r="AH670" s="734">
        <v>1</v>
      </c>
      <c r="AI670" s="740">
        <v>3</v>
      </c>
      <c r="AJ670" s="552">
        <f t="shared" si="73"/>
        <v>3.8333333333333335</v>
      </c>
      <c r="CI670" s="88"/>
      <c r="CL670" s="88"/>
      <c r="CM670" s="88"/>
      <c r="CN670" s="88"/>
      <c r="CT670" s="88"/>
      <c r="CU670" s="88"/>
      <c r="CV670" s="88"/>
      <c r="CW670" s="88"/>
      <c r="CX670" s="88"/>
      <c r="CY670" s="88"/>
      <c r="CZ670" s="88"/>
      <c r="DA670" s="88"/>
      <c r="DH670" s="433"/>
      <c r="DI670" s="88"/>
      <c r="DJ670" s="433"/>
      <c r="DQ670" s="433"/>
      <c r="EE670" s="359"/>
    </row>
    <row r="671" spans="1:135" s="90" customFormat="1" ht="21" customHeight="1">
      <c r="A671" s="1050"/>
      <c r="B671" s="1051"/>
      <c r="C671" s="1052"/>
      <c r="D671" s="3">
        <v>5</v>
      </c>
      <c r="E671" s="3">
        <v>7</v>
      </c>
      <c r="F671" s="3">
        <v>6</v>
      </c>
      <c r="G671" s="3">
        <v>6</v>
      </c>
      <c r="H671" s="3">
        <v>1</v>
      </c>
      <c r="I671" s="3">
        <v>8</v>
      </c>
      <c r="J671" s="3">
        <v>8</v>
      </c>
      <c r="K671" s="3">
        <v>6</v>
      </c>
      <c r="L671" s="3">
        <v>6</v>
      </c>
      <c r="M671" s="3">
        <v>8</v>
      </c>
      <c r="N671" s="3">
        <v>5</v>
      </c>
      <c r="O671" s="3">
        <v>5</v>
      </c>
      <c r="P671" s="748">
        <v>4</v>
      </c>
      <c r="Q671" s="5">
        <f t="shared" si="72"/>
        <v>5.7692307692307692</v>
      </c>
      <c r="T671" s="1064"/>
      <c r="U671" s="1065"/>
      <c r="V671" s="1066"/>
      <c r="W671" s="734">
        <v>2</v>
      </c>
      <c r="X671" s="734">
        <v>5</v>
      </c>
      <c r="Y671" s="734">
        <v>1</v>
      </c>
      <c r="Z671" s="734"/>
      <c r="AA671" s="734">
        <v>4</v>
      </c>
      <c r="AB671" s="734">
        <v>5</v>
      </c>
      <c r="AC671" s="734">
        <v>2</v>
      </c>
      <c r="AD671" s="734">
        <v>3</v>
      </c>
      <c r="AE671" s="734">
        <v>1</v>
      </c>
      <c r="AF671" s="734">
        <v>4</v>
      </c>
      <c r="AG671" s="734">
        <v>6</v>
      </c>
      <c r="AH671" s="734">
        <v>2</v>
      </c>
      <c r="AI671" s="740">
        <v>4</v>
      </c>
      <c r="AJ671" s="552">
        <f t="shared" si="73"/>
        <v>3.25</v>
      </c>
      <c r="CI671" s="88"/>
      <c r="CL671" s="88"/>
      <c r="CM671" s="88"/>
      <c r="CN671" s="88"/>
      <c r="CT671" s="88"/>
      <c r="CU671" s="88"/>
      <c r="CV671" s="88"/>
      <c r="CW671" s="88"/>
      <c r="CX671" s="88"/>
      <c r="CY671" s="88"/>
      <c r="CZ671" s="88"/>
      <c r="DA671" s="88"/>
      <c r="DH671" s="433"/>
      <c r="DI671" s="88"/>
      <c r="DJ671" s="433"/>
      <c r="DQ671" s="433"/>
      <c r="EE671" s="359"/>
    </row>
    <row r="672" spans="1:135" s="90" customFormat="1" ht="21" customHeight="1">
      <c r="A672" s="1050"/>
      <c r="B672" s="1051"/>
      <c r="C672" s="1052"/>
      <c r="D672" s="3">
        <v>1</v>
      </c>
      <c r="E672" s="3">
        <v>4</v>
      </c>
      <c r="F672" s="3">
        <v>2</v>
      </c>
      <c r="G672" s="3">
        <v>5</v>
      </c>
      <c r="H672" s="3">
        <v>4</v>
      </c>
      <c r="I672" s="3">
        <v>4</v>
      </c>
      <c r="J672" s="3">
        <v>7</v>
      </c>
      <c r="K672" s="3">
        <v>8</v>
      </c>
      <c r="L672" s="3">
        <v>3</v>
      </c>
      <c r="M672" s="3">
        <v>2</v>
      </c>
      <c r="N672" s="3">
        <v>7</v>
      </c>
      <c r="O672" s="3">
        <v>1</v>
      </c>
      <c r="P672" s="748">
        <v>7</v>
      </c>
      <c r="Q672" s="5">
        <f t="shared" si="72"/>
        <v>4.2307692307692308</v>
      </c>
      <c r="T672" s="1064"/>
      <c r="U672" s="1065"/>
      <c r="V672" s="1066"/>
      <c r="W672" s="734">
        <v>3</v>
      </c>
      <c r="X672" s="734">
        <v>6</v>
      </c>
      <c r="Y672" s="734">
        <v>6</v>
      </c>
      <c r="Z672" s="734"/>
      <c r="AA672" s="734">
        <v>1</v>
      </c>
      <c r="AB672" s="734">
        <v>6</v>
      </c>
      <c r="AC672" s="734">
        <v>6</v>
      </c>
      <c r="AD672" s="734">
        <v>5</v>
      </c>
      <c r="AE672" s="734">
        <v>4</v>
      </c>
      <c r="AF672" s="734">
        <v>1</v>
      </c>
      <c r="AG672" s="734">
        <v>3</v>
      </c>
      <c r="AH672" s="734">
        <v>6</v>
      </c>
      <c r="AI672" s="740">
        <v>6</v>
      </c>
      <c r="AJ672" s="552">
        <f t="shared" si="73"/>
        <v>4.416666666666667</v>
      </c>
      <c r="CI672" s="88"/>
      <c r="CL672" s="88"/>
      <c r="CM672" s="88"/>
      <c r="CN672" s="88"/>
      <c r="CT672" s="88"/>
      <c r="CU672" s="88"/>
      <c r="CV672" s="88"/>
      <c r="CW672" s="88"/>
      <c r="CX672" s="88"/>
      <c r="CY672" s="88"/>
      <c r="CZ672" s="88"/>
      <c r="DA672" s="88"/>
      <c r="DH672" s="433"/>
      <c r="DI672" s="88"/>
      <c r="DJ672" s="433"/>
      <c r="DQ672" s="433"/>
      <c r="EE672" s="359"/>
    </row>
    <row r="673" spans="1:135" s="90" customFormat="1" ht="21" customHeight="1">
      <c r="A673" s="1050"/>
      <c r="B673" s="1051"/>
      <c r="C673" s="1052"/>
      <c r="D673" s="3">
        <v>6</v>
      </c>
      <c r="E673" s="3">
        <v>5</v>
      </c>
      <c r="F673" s="3">
        <v>8</v>
      </c>
      <c r="G673" s="3">
        <v>3</v>
      </c>
      <c r="H673" s="3">
        <v>8</v>
      </c>
      <c r="I673" s="3">
        <v>2</v>
      </c>
      <c r="J673" s="3">
        <v>5</v>
      </c>
      <c r="K673" s="3">
        <v>5</v>
      </c>
      <c r="L673" s="3">
        <v>2</v>
      </c>
      <c r="M673" s="3">
        <v>4</v>
      </c>
      <c r="N673" s="3">
        <v>3</v>
      </c>
      <c r="O673" s="3">
        <v>3</v>
      </c>
      <c r="P673" s="748">
        <v>5</v>
      </c>
      <c r="Q673" s="5">
        <f t="shared" si="72"/>
        <v>4.5384615384615383</v>
      </c>
      <c r="T673" s="1064"/>
      <c r="U673" s="1065"/>
      <c r="V673" s="1066"/>
      <c r="W673" s="734">
        <v>7</v>
      </c>
      <c r="X673" s="734">
        <v>7</v>
      </c>
      <c r="Y673" s="734">
        <v>7</v>
      </c>
      <c r="Z673" s="734"/>
      <c r="AA673" s="734">
        <v>7</v>
      </c>
      <c r="AB673" s="734">
        <v>7</v>
      </c>
      <c r="AC673" s="734">
        <v>8</v>
      </c>
      <c r="AD673" s="734">
        <v>7</v>
      </c>
      <c r="AE673" s="734">
        <v>7</v>
      </c>
      <c r="AF673" s="734">
        <v>7</v>
      </c>
      <c r="AG673" s="734">
        <v>7</v>
      </c>
      <c r="AH673" s="734">
        <v>7</v>
      </c>
      <c r="AI673" s="740">
        <v>7</v>
      </c>
      <c r="AJ673" s="552">
        <f t="shared" si="73"/>
        <v>7.083333333333333</v>
      </c>
      <c r="CI673" s="88"/>
      <c r="CL673" s="88"/>
      <c r="CM673" s="88"/>
      <c r="CN673" s="88"/>
      <c r="CT673" s="88"/>
      <c r="CU673" s="88"/>
      <c r="CV673" s="88"/>
      <c r="CW673" s="88"/>
      <c r="CX673" s="88"/>
      <c r="CY673" s="88"/>
      <c r="CZ673" s="88"/>
      <c r="DA673" s="88"/>
      <c r="DH673" s="433"/>
      <c r="DI673" s="88"/>
      <c r="DJ673" s="433"/>
      <c r="DQ673" s="433"/>
      <c r="EE673" s="359"/>
    </row>
    <row r="674" spans="1:135" s="90" customFormat="1" ht="21" customHeight="1">
      <c r="A674" s="1053"/>
      <c r="B674" s="1054"/>
      <c r="C674" s="1055"/>
      <c r="D674" s="750">
        <v>4</v>
      </c>
      <c r="E674" s="750">
        <v>1</v>
      </c>
      <c r="F674" s="750">
        <v>7</v>
      </c>
      <c r="G674" s="750">
        <v>1</v>
      </c>
      <c r="H674" s="750">
        <v>2</v>
      </c>
      <c r="I674" s="750">
        <v>5</v>
      </c>
      <c r="J674" s="750">
        <v>1</v>
      </c>
      <c r="K674" s="750">
        <v>2</v>
      </c>
      <c r="L674" s="750">
        <v>5</v>
      </c>
      <c r="M674" s="750">
        <v>3</v>
      </c>
      <c r="N674" s="750">
        <v>2</v>
      </c>
      <c r="O674" s="750">
        <v>8</v>
      </c>
      <c r="P674" s="751">
        <v>3</v>
      </c>
      <c r="Q674" s="5">
        <f t="shared" si="72"/>
        <v>3.3846153846153846</v>
      </c>
      <c r="T674" s="1067"/>
      <c r="U674" s="1068"/>
      <c r="V674" s="1069"/>
      <c r="W674" s="742">
        <v>8</v>
      </c>
      <c r="X674" s="742">
        <v>8</v>
      </c>
      <c r="Y674" s="742">
        <v>8</v>
      </c>
      <c r="Z674" s="742"/>
      <c r="AA674" s="742">
        <v>8</v>
      </c>
      <c r="AB674" s="742">
        <v>8</v>
      </c>
      <c r="AC674" s="742">
        <v>1</v>
      </c>
      <c r="AD674" s="742">
        <v>8</v>
      </c>
      <c r="AE674" s="742">
        <v>8</v>
      </c>
      <c r="AF674" s="742">
        <v>8</v>
      </c>
      <c r="AG674" s="742">
        <v>8</v>
      </c>
      <c r="AH674" s="742">
        <v>8</v>
      </c>
      <c r="AI674" s="743">
        <v>8</v>
      </c>
      <c r="AJ674" s="552">
        <f t="shared" si="73"/>
        <v>7.416666666666667</v>
      </c>
      <c r="CI674" s="88"/>
      <c r="CL674" s="88"/>
      <c r="CM674" s="88"/>
      <c r="CN674" s="88"/>
      <c r="CT674" s="88"/>
      <c r="CU674" s="88"/>
      <c r="CV674" s="88"/>
      <c r="CW674" s="88"/>
      <c r="CX674" s="88"/>
      <c r="CY674" s="88"/>
      <c r="CZ674" s="88"/>
      <c r="DA674" s="88"/>
      <c r="DH674" s="433"/>
      <c r="DI674" s="88"/>
      <c r="DJ674" s="433"/>
      <c r="DQ674" s="433"/>
      <c r="EE674" s="359"/>
    </row>
    <row r="675" spans="1:135" s="90" customFormat="1" ht="21" customHeight="1">
      <c r="A675" s="363"/>
      <c r="B675" s="363"/>
      <c r="C675" s="363"/>
      <c r="D675" s="363"/>
      <c r="E675" s="363"/>
      <c r="F675" s="363"/>
      <c r="G675" s="88"/>
      <c r="H675" s="363"/>
      <c r="I675" s="363"/>
      <c r="J675" s="363"/>
      <c r="K675" s="88"/>
      <c r="L675" s="88"/>
      <c r="M675" s="87"/>
      <c r="N675" s="87"/>
      <c r="P675" s="363"/>
      <c r="Q675" s="5"/>
      <c r="T675" s="545"/>
      <c r="U675" s="545"/>
      <c r="V675" s="545"/>
      <c r="W675" s="545"/>
      <c r="X675" s="545"/>
      <c r="Y675" s="545"/>
      <c r="Z675" s="734"/>
      <c r="AA675" s="545"/>
      <c r="AB675" s="545"/>
      <c r="AC675" s="545"/>
      <c r="AD675" s="734"/>
      <c r="AE675" s="734"/>
      <c r="AF675" s="542"/>
      <c r="AG675" s="542"/>
      <c r="AH675" s="552"/>
      <c r="AI675" s="545"/>
      <c r="AJ675" s="552"/>
      <c r="CI675" s="88"/>
      <c r="CL675" s="88"/>
      <c r="CT675" s="88"/>
      <c r="CU675" s="88"/>
      <c r="CV675" s="88"/>
      <c r="CW675" s="88"/>
      <c r="CX675" s="88"/>
      <c r="CY675" s="88"/>
      <c r="CZ675" s="88"/>
      <c r="DA675" s="88"/>
      <c r="DG675" s="88"/>
      <c r="DH675" s="433"/>
      <c r="DI675" s="88"/>
      <c r="DJ675" s="433"/>
      <c r="DQ675" s="433"/>
      <c r="EE675" s="359"/>
    </row>
    <row r="676" spans="1:135" s="90" customFormat="1" ht="21" customHeight="1">
      <c r="A676" s="1057" t="s">
        <v>522</v>
      </c>
      <c r="B676" s="1057"/>
      <c r="C676" s="1057"/>
      <c r="D676" s="438" t="s">
        <v>158</v>
      </c>
      <c r="E676" s="438" t="s">
        <v>127</v>
      </c>
      <c r="F676" s="438" t="s">
        <v>130</v>
      </c>
      <c r="G676" s="438" t="s">
        <v>165</v>
      </c>
      <c r="H676" s="438" t="s">
        <v>133</v>
      </c>
      <c r="I676" s="438" t="s">
        <v>136</v>
      </c>
      <c r="J676" s="438" t="s">
        <v>375</v>
      </c>
      <c r="K676" s="438" t="s">
        <v>374</v>
      </c>
      <c r="L676" s="438" t="s">
        <v>373</v>
      </c>
      <c r="M676" s="438" t="s">
        <v>148</v>
      </c>
      <c r="N676" s="438" t="s">
        <v>151</v>
      </c>
      <c r="O676" s="438" t="s">
        <v>154</v>
      </c>
      <c r="P676" s="438" t="s">
        <v>414</v>
      </c>
      <c r="Q676" s="5"/>
      <c r="R676" s="87"/>
      <c r="T676" s="1070" t="s">
        <v>522</v>
      </c>
      <c r="U676" s="1070"/>
      <c r="V676" s="1070"/>
      <c r="W676" s="732" t="s">
        <v>158</v>
      </c>
      <c r="X676" s="732" t="s">
        <v>127</v>
      </c>
      <c r="Y676" s="732" t="s">
        <v>130</v>
      </c>
      <c r="Z676" s="732" t="s">
        <v>165</v>
      </c>
      <c r="AA676" s="732" t="s">
        <v>133</v>
      </c>
      <c r="AB676" s="732" t="s">
        <v>136</v>
      </c>
      <c r="AC676" s="732" t="s">
        <v>375</v>
      </c>
      <c r="AD676" s="732" t="s">
        <v>374</v>
      </c>
      <c r="AE676" s="732" t="s">
        <v>373</v>
      </c>
      <c r="AF676" s="732" t="s">
        <v>148</v>
      </c>
      <c r="AG676" s="732" t="s">
        <v>151</v>
      </c>
      <c r="AH676" s="732" t="s">
        <v>154</v>
      </c>
      <c r="AI676" s="732" t="s">
        <v>414</v>
      </c>
      <c r="AJ676" s="552"/>
      <c r="CI676" s="88"/>
      <c r="CL676" s="88"/>
      <c r="CM676" s="88"/>
      <c r="CN676" s="88"/>
      <c r="CO676" s="88"/>
      <c r="CT676" s="88"/>
      <c r="CU676" s="88"/>
      <c r="CV676" s="88"/>
      <c r="CW676" s="88"/>
      <c r="CX676" s="88"/>
      <c r="CY676" s="88"/>
      <c r="CZ676" s="88"/>
      <c r="DA676" s="88"/>
      <c r="DH676" s="433"/>
      <c r="DJ676" s="433"/>
      <c r="DQ676" s="433"/>
      <c r="EE676" s="359"/>
    </row>
    <row r="677" spans="1:135" s="90" customFormat="1" ht="21" customHeight="1">
      <c r="A677" s="1056" t="s">
        <v>530</v>
      </c>
      <c r="B677" s="1056"/>
      <c r="C677" s="1056"/>
      <c r="D677" s="729" t="str">
        <f>AD142</f>
        <v>0/0/0</v>
      </c>
      <c r="E677" s="729" t="str">
        <f>AL142</f>
        <v>0/0/0</v>
      </c>
      <c r="F677" s="729" t="str">
        <f>AT142</f>
        <v>0/0/0</v>
      </c>
      <c r="G677" s="729" t="str">
        <f>BB142</f>
        <v>0/0/0</v>
      </c>
      <c r="H677" s="729" t="str">
        <f>BJ142</f>
        <v>0/0/0</v>
      </c>
      <c r="I677" s="729" t="str">
        <f>BR142</f>
        <v>0/0/0</v>
      </c>
      <c r="J677" s="729">
        <f>SUM(BZ139:BZ141)</f>
        <v>0</v>
      </c>
      <c r="K677" s="729">
        <f>SUM(CH139:CH141)</f>
        <v>0</v>
      </c>
      <c r="L677" s="729">
        <f>SUM(CP139:CP141)</f>
        <v>0</v>
      </c>
      <c r="M677" s="729">
        <f>SUM(CX139:CX141)</f>
        <v>0</v>
      </c>
      <c r="N677" s="729">
        <f>SUM(DF139:DF141)</f>
        <v>0</v>
      </c>
      <c r="O677" s="729">
        <f>SUM(DN139:DN141)</f>
        <v>0</v>
      </c>
      <c r="P677" s="729" t="str">
        <f>DV142</f>
        <v>0/0</v>
      </c>
      <c r="Q677" s="5"/>
      <c r="R677" s="87"/>
      <c r="T677" s="1071" t="s">
        <v>530</v>
      </c>
      <c r="U677" s="1071"/>
      <c r="V677" s="1071"/>
      <c r="W677" s="732">
        <f>AW142</f>
        <v>0</v>
      </c>
      <c r="X677" s="732">
        <f>BE142</f>
        <v>0</v>
      </c>
      <c r="Y677" s="732">
        <f>BM142</f>
        <v>0</v>
      </c>
      <c r="Z677" s="732">
        <f>BU142</f>
        <v>0</v>
      </c>
      <c r="AA677" s="732">
        <f>CC142</f>
        <v>0</v>
      </c>
      <c r="AB677" s="732">
        <f>CK142</f>
        <v>0</v>
      </c>
      <c r="AC677" s="732">
        <f>SUM(CS139:CS141)</f>
        <v>0</v>
      </c>
      <c r="AD677" s="732">
        <f>SUM(DA139:DA141)</f>
        <v>0</v>
      </c>
      <c r="AE677" s="732">
        <f>SUM(DI139:DI141)</f>
        <v>0</v>
      </c>
      <c r="AF677" s="732">
        <f>SUM(DQ139:DQ141)</f>
        <v>0</v>
      </c>
      <c r="AG677" s="732">
        <f>SUM(DY139:DY141)</f>
        <v>0</v>
      </c>
      <c r="AH677" s="732">
        <f>SUM(EG139:EG141)</f>
        <v>0</v>
      </c>
      <c r="AI677" s="732">
        <f>EO142</f>
        <v>0</v>
      </c>
      <c r="AJ677" s="552"/>
      <c r="CI677" s="88"/>
      <c r="CL677" s="88"/>
      <c r="CM677" s="88"/>
      <c r="CN677" s="88"/>
      <c r="CO677" s="88"/>
      <c r="CT677" s="88"/>
      <c r="CU677" s="88"/>
      <c r="CV677" s="88"/>
      <c r="CW677" s="88"/>
      <c r="CX677" s="88"/>
      <c r="CY677" s="88"/>
      <c r="CZ677" s="88"/>
      <c r="DA677" s="88"/>
      <c r="DH677" s="433"/>
      <c r="DJ677" s="433"/>
      <c r="DQ677" s="433"/>
      <c r="EE677" s="359"/>
    </row>
    <row r="678" spans="1:135" s="90" customFormat="1" ht="21" customHeight="1">
      <c r="A678" s="1047" t="s">
        <v>532</v>
      </c>
      <c r="B678" s="1048"/>
      <c r="C678" s="1049"/>
      <c r="D678" s="745">
        <v>3</v>
      </c>
      <c r="E678" s="745">
        <v>2</v>
      </c>
      <c r="F678" s="745">
        <v>3</v>
      </c>
      <c r="G678" s="745">
        <v>2</v>
      </c>
      <c r="H678" s="745">
        <v>3</v>
      </c>
      <c r="I678" s="745">
        <v>4</v>
      </c>
      <c r="J678" s="745">
        <v>3</v>
      </c>
      <c r="K678" s="745">
        <v>8</v>
      </c>
      <c r="L678" s="745">
        <v>7</v>
      </c>
      <c r="M678" s="745">
        <v>3</v>
      </c>
      <c r="N678" s="745">
        <v>5</v>
      </c>
      <c r="O678" s="745">
        <v>3</v>
      </c>
      <c r="P678" s="746">
        <v>7</v>
      </c>
      <c r="Q678" s="5">
        <f t="shared" ref="Q678:Q685" si="74">AVERAGE(D678:P678)</f>
        <v>4.0769230769230766</v>
      </c>
      <c r="R678" s="87"/>
      <c r="T678" s="1061" t="s">
        <v>532</v>
      </c>
      <c r="U678" s="1062"/>
      <c r="V678" s="1063"/>
      <c r="W678" s="737">
        <v>5</v>
      </c>
      <c r="X678" s="737">
        <v>3</v>
      </c>
      <c r="Y678" s="737">
        <v>4</v>
      </c>
      <c r="Z678" s="737">
        <v>5</v>
      </c>
      <c r="AA678" s="737">
        <v>3</v>
      </c>
      <c r="AB678" s="737">
        <v>6</v>
      </c>
      <c r="AC678" s="737">
        <v>5</v>
      </c>
      <c r="AD678" s="737">
        <v>5</v>
      </c>
      <c r="AE678" s="737">
        <v>3</v>
      </c>
      <c r="AF678" s="737">
        <v>2</v>
      </c>
      <c r="AG678" s="737">
        <v>6</v>
      </c>
      <c r="AH678" s="737">
        <v>1</v>
      </c>
      <c r="AI678" s="738">
        <v>2</v>
      </c>
      <c r="AJ678" s="552">
        <f t="shared" ref="AJ678:AJ685" si="75">AVERAGE(W678:AI678)</f>
        <v>3.8461538461538463</v>
      </c>
      <c r="CI678" s="88"/>
      <c r="CL678" s="88"/>
      <c r="CM678" s="88"/>
      <c r="CN678" s="88"/>
      <c r="CO678" s="88"/>
      <c r="CT678" s="88"/>
      <c r="CU678" s="88"/>
      <c r="CV678" s="88"/>
      <c r="CW678" s="88"/>
      <c r="CX678" s="88"/>
      <c r="CY678" s="88"/>
      <c r="CZ678" s="88"/>
      <c r="DA678" s="88"/>
      <c r="DH678" s="433"/>
      <c r="DJ678" s="433"/>
      <c r="DQ678" s="433"/>
      <c r="EE678" s="359"/>
    </row>
    <row r="679" spans="1:135" s="90" customFormat="1" ht="21" customHeight="1">
      <c r="A679" s="1050"/>
      <c r="B679" s="1051"/>
      <c r="C679" s="1052"/>
      <c r="D679" s="3">
        <v>8</v>
      </c>
      <c r="E679" s="3">
        <v>4</v>
      </c>
      <c r="F679" s="3">
        <v>2</v>
      </c>
      <c r="G679" s="3">
        <v>3</v>
      </c>
      <c r="H679" s="3">
        <v>6</v>
      </c>
      <c r="I679" s="3">
        <v>5</v>
      </c>
      <c r="J679" s="3">
        <v>7</v>
      </c>
      <c r="K679" s="3">
        <v>5</v>
      </c>
      <c r="L679" s="3">
        <v>5</v>
      </c>
      <c r="M679" s="3">
        <v>5</v>
      </c>
      <c r="N679" s="3">
        <v>4</v>
      </c>
      <c r="O679" s="3">
        <v>1</v>
      </c>
      <c r="P679" s="748">
        <v>4</v>
      </c>
      <c r="Q679" s="5">
        <f t="shared" si="74"/>
        <v>4.5384615384615383</v>
      </c>
      <c r="R679" s="87"/>
      <c r="T679" s="1064"/>
      <c r="U679" s="1065"/>
      <c r="V679" s="1066"/>
      <c r="W679" s="734">
        <v>3</v>
      </c>
      <c r="X679" s="734">
        <v>1</v>
      </c>
      <c r="Y679" s="734">
        <v>3</v>
      </c>
      <c r="Z679" s="734">
        <v>3</v>
      </c>
      <c r="AA679" s="734">
        <v>5</v>
      </c>
      <c r="AB679" s="734">
        <v>2</v>
      </c>
      <c r="AC679" s="734">
        <v>2</v>
      </c>
      <c r="AD679" s="734">
        <v>3</v>
      </c>
      <c r="AE679" s="734">
        <v>2</v>
      </c>
      <c r="AF679" s="734">
        <v>6</v>
      </c>
      <c r="AG679" s="734">
        <v>4</v>
      </c>
      <c r="AH679" s="734">
        <v>5</v>
      </c>
      <c r="AI679" s="740">
        <v>3</v>
      </c>
      <c r="AJ679" s="552">
        <f t="shared" si="75"/>
        <v>3.2307692307692308</v>
      </c>
      <c r="CI679" s="88"/>
      <c r="CL679" s="88"/>
      <c r="CM679" s="88"/>
      <c r="CN679" s="88"/>
      <c r="CO679" s="88"/>
      <c r="CT679" s="88"/>
      <c r="CU679" s="88"/>
      <c r="CV679" s="88"/>
      <c r="CW679" s="88"/>
      <c r="CX679" s="88"/>
      <c r="CY679" s="88"/>
      <c r="CZ679" s="88"/>
      <c r="DA679" s="88"/>
      <c r="DH679" s="433"/>
      <c r="DJ679" s="433"/>
      <c r="DQ679" s="433"/>
      <c r="EE679" s="359"/>
    </row>
    <row r="680" spans="1:135" s="90" customFormat="1" ht="21" customHeight="1">
      <c r="A680" s="1050"/>
      <c r="B680" s="1051"/>
      <c r="C680" s="1052"/>
      <c r="D680" s="3">
        <v>7</v>
      </c>
      <c r="E680" s="3">
        <v>7</v>
      </c>
      <c r="F680" s="3">
        <v>1</v>
      </c>
      <c r="G680" s="3">
        <v>6</v>
      </c>
      <c r="H680" s="3">
        <v>7</v>
      </c>
      <c r="I680" s="3">
        <v>6</v>
      </c>
      <c r="J680" s="3">
        <v>6</v>
      </c>
      <c r="K680" s="3">
        <v>4</v>
      </c>
      <c r="L680" s="3">
        <v>8</v>
      </c>
      <c r="M680" s="3">
        <v>7</v>
      </c>
      <c r="N680" s="3">
        <v>2</v>
      </c>
      <c r="O680" s="3">
        <v>7</v>
      </c>
      <c r="P680" s="748">
        <v>6</v>
      </c>
      <c r="Q680" s="5">
        <f t="shared" si="74"/>
        <v>5.6923076923076925</v>
      </c>
      <c r="R680" s="87"/>
      <c r="T680" s="1064"/>
      <c r="U680" s="1065"/>
      <c r="V680" s="1066"/>
      <c r="W680" s="734">
        <v>2</v>
      </c>
      <c r="X680" s="734">
        <v>4</v>
      </c>
      <c r="Y680" s="734">
        <v>1</v>
      </c>
      <c r="Z680" s="734">
        <v>1</v>
      </c>
      <c r="AA680" s="734">
        <v>4</v>
      </c>
      <c r="AB680" s="734">
        <v>3</v>
      </c>
      <c r="AC680" s="734">
        <v>7</v>
      </c>
      <c r="AD680" s="734">
        <v>2</v>
      </c>
      <c r="AE680" s="734">
        <v>5</v>
      </c>
      <c r="AF680" s="734">
        <v>3</v>
      </c>
      <c r="AG680" s="734">
        <v>3</v>
      </c>
      <c r="AH680" s="734">
        <v>2</v>
      </c>
      <c r="AI680" s="740">
        <v>5</v>
      </c>
      <c r="AJ680" s="552">
        <f t="shared" si="75"/>
        <v>3.2307692307692308</v>
      </c>
      <c r="CI680" s="88"/>
      <c r="CL680" s="88"/>
      <c r="CM680" s="88"/>
      <c r="CN680" s="88"/>
      <c r="CO680" s="88"/>
      <c r="CT680" s="88"/>
      <c r="CU680" s="88"/>
      <c r="CV680" s="88"/>
      <c r="CW680" s="88"/>
      <c r="CX680" s="88"/>
      <c r="CY680" s="88"/>
      <c r="CZ680" s="88"/>
      <c r="DA680" s="88"/>
      <c r="DH680" s="433"/>
      <c r="DJ680" s="433"/>
      <c r="DQ680" s="433"/>
      <c r="EE680" s="359"/>
    </row>
    <row r="681" spans="1:135" s="90" customFormat="1" ht="21" customHeight="1">
      <c r="A681" s="1050"/>
      <c r="B681" s="1051"/>
      <c r="C681" s="1052"/>
      <c r="D681" s="3">
        <v>2</v>
      </c>
      <c r="E681" s="3">
        <v>3</v>
      </c>
      <c r="F681" s="3">
        <v>7</v>
      </c>
      <c r="G681" s="3">
        <v>7</v>
      </c>
      <c r="H681" s="3">
        <v>5</v>
      </c>
      <c r="I681" s="3">
        <v>8</v>
      </c>
      <c r="J681" s="3">
        <v>1</v>
      </c>
      <c r="K681" s="3">
        <v>3</v>
      </c>
      <c r="L681" s="3">
        <v>6</v>
      </c>
      <c r="M681" s="3">
        <v>2</v>
      </c>
      <c r="N681" s="3">
        <v>3</v>
      </c>
      <c r="O681" s="3">
        <v>4</v>
      </c>
      <c r="P681" s="748">
        <v>3</v>
      </c>
      <c r="Q681" s="5">
        <f t="shared" si="74"/>
        <v>4.1538461538461542</v>
      </c>
      <c r="R681" s="87"/>
      <c r="T681" s="1064"/>
      <c r="U681" s="1065"/>
      <c r="V681" s="1066"/>
      <c r="W681" s="734">
        <v>6</v>
      </c>
      <c r="X681" s="734">
        <v>6</v>
      </c>
      <c r="Y681" s="734">
        <v>5</v>
      </c>
      <c r="Z681" s="734">
        <v>6</v>
      </c>
      <c r="AA681" s="734">
        <v>1</v>
      </c>
      <c r="AB681" s="734">
        <v>5</v>
      </c>
      <c r="AC681" s="734">
        <v>4</v>
      </c>
      <c r="AD681" s="734">
        <v>6</v>
      </c>
      <c r="AE681" s="734">
        <v>1</v>
      </c>
      <c r="AF681" s="734">
        <v>4</v>
      </c>
      <c r="AG681" s="734">
        <v>2</v>
      </c>
      <c r="AH681" s="734">
        <v>3</v>
      </c>
      <c r="AI681" s="740">
        <v>4</v>
      </c>
      <c r="AJ681" s="552">
        <f t="shared" si="75"/>
        <v>4.0769230769230766</v>
      </c>
      <c r="CI681" s="88"/>
      <c r="CL681" s="88"/>
      <c r="CM681" s="88"/>
      <c r="CN681" s="88"/>
      <c r="CO681" s="88"/>
      <c r="CT681" s="88"/>
      <c r="CU681" s="88"/>
      <c r="CV681" s="88"/>
      <c r="CW681" s="88"/>
      <c r="CX681" s="88"/>
      <c r="CY681" s="88"/>
      <c r="CZ681" s="88"/>
      <c r="DA681" s="88"/>
      <c r="DH681" s="433"/>
      <c r="DJ681" s="433"/>
      <c r="DQ681" s="433"/>
    </row>
    <row r="682" spans="1:135" s="90" customFormat="1" ht="21" customHeight="1">
      <c r="A682" s="1050"/>
      <c r="B682" s="1051"/>
      <c r="C682" s="1052"/>
      <c r="D682" s="3">
        <v>6</v>
      </c>
      <c r="E682" s="3">
        <v>1</v>
      </c>
      <c r="F682" s="3">
        <v>6</v>
      </c>
      <c r="G682" s="3">
        <v>5</v>
      </c>
      <c r="H682" s="3">
        <v>4</v>
      </c>
      <c r="I682" s="3">
        <v>2</v>
      </c>
      <c r="J682" s="3">
        <v>2</v>
      </c>
      <c r="K682" s="3">
        <v>6</v>
      </c>
      <c r="L682" s="3">
        <v>2</v>
      </c>
      <c r="M682" s="3">
        <v>6</v>
      </c>
      <c r="N682" s="3">
        <v>1</v>
      </c>
      <c r="O682" s="3">
        <v>6</v>
      </c>
      <c r="P682" s="748">
        <v>1</v>
      </c>
      <c r="Q682" s="5">
        <f t="shared" si="74"/>
        <v>3.6923076923076925</v>
      </c>
      <c r="R682" s="87"/>
      <c r="T682" s="1064"/>
      <c r="U682" s="1065"/>
      <c r="V682" s="1066"/>
      <c r="W682" s="734">
        <v>1</v>
      </c>
      <c r="X682" s="734">
        <v>5</v>
      </c>
      <c r="Y682" s="734">
        <v>2</v>
      </c>
      <c r="Z682" s="734">
        <v>2</v>
      </c>
      <c r="AA682" s="734">
        <v>2</v>
      </c>
      <c r="AB682" s="734">
        <v>1</v>
      </c>
      <c r="AC682" s="734">
        <v>8</v>
      </c>
      <c r="AD682" s="734">
        <v>1</v>
      </c>
      <c r="AE682" s="734">
        <v>4</v>
      </c>
      <c r="AF682" s="734">
        <v>5</v>
      </c>
      <c r="AG682" s="734">
        <v>1</v>
      </c>
      <c r="AH682" s="734">
        <v>4</v>
      </c>
      <c r="AI682" s="740">
        <v>1</v>
      </c>
      <c r="AJ682" s="552">
        <f t="shared" si="75"/>
        <v>2.8461538461538463</v>
      </c>
      <c r="CI682" s="88"/>
      <c r="CL682" s="88"/>
      <c r="CM682" s="88"/>
      <c r="CN682" s="88"/>
      <c r="CO682" s="88"/>
      <c r="CT682" s="88"/>
      <c r="CU682" s="88"/>
      <c r="CV682" s="88"/>
      <c r="CW682" s="88"/>
      <c r="CX682" s="88"/>
      <c r="CY682" s="88"/>
      <c r="CZ682" s="88"/>
      <c r="DA682" s="88"/>
      <c r="DH682" s="433"/>
      <c r="DJ682" s="433"/>
      <c r="DQ682" s="433"/>
    </row>
    <row r="683" spans="1:135" s="90" customFormat="1" ht="21" customHeight="1">
      <c r="A683" s="1050"/>
      <c r="B683" s="1051"/>
      <c r="C683" s="1052"/>
      <c r="D683" s="3">
        <v>4</v>
      </c>
      <c r="E683" s="3">
        <v>8</v>
      </c>
      <c r="F683" s="3">
        <v>4</v>
      </c>
      <c r="G683" s="3">
        <v>1</v>
      </c>
      <c r="H683" s="3">
        <v>8</v>
      </c>
      <c r="I683" s="3">
        <v>3</v>
      </c>
      <c r="J683" s="3">
        <v>8</v>
      </c>
      <c r="K683" s="3">
        <v>1</v>
      </c>
      <c r="L683" s="3">
        <v>3</v>
      </c>
      <c r="M683" s="3">
        <v>4</v>
      </c>
      <c r="N683" s="3">
        <v>8</v>
      </c>
      <c r="O683" s="3">
        <v>8</v>
      </c>
      <c r="P683" s="748">
        <v>8</v>
      </c>
      <c r="Q683" s="5">
        <f t="shared" si="74"/>
        <v>5.2307692307692308</v>
      </c>
      <c r="R683" s="87"/>
      <c r="T683" s="1064"/>
      <c r="U683" s="1065"/>
      <c r="V683" s="1066"/>
      <c r="W683" s="734">
        <v>4</v>
      </c>
      <c r="X683" s="734">
        <v>2</v>
      </c>
      <c r="Y683" s="734">
        <v>6</v>
      </c>
      <c r="Z683" s="734">
        <v>4</v>
      </c>
      <c r="AA683" s="734">
        <v>6</v>
      </c>
      <c r="AB683" s="734">
        <v>4</v>
      </c>
      <c r="AC683" s="734">
        <v>1</v>
      </c>
      <c r="AD683" s="734">
        <v>4</v>
      </c>
      <c r="AE683" s="734">
        <v>6</v>
      </c>
      <c r="AF683" s="734">
        <v>1</v>
      </c>
      <c r="AG683" s="734">
        <v>5</v>
      </c>
      <c r="AH683" s="734">
        <v>6</v>
      </c>
      <c r="AI683" s="740">
        <v>6</v>
      </c>
      <c r="AJ683" s="552">
        <f t="shared" si="75"/>
        <v>4.2307692307692308</v>
      </c>
      <c r="CI683" s="88"/>
      <c r="CL683" s="88"/>
      <c r="CM683" s="88"/>
      <c r="CN683" s="88"/>
      <c r="CO683" s="88"/>
      <c r="CT683" s="88"/>
      <c r="CU683" s="88"/>
      <c r="CV683" s="88"/>
      <c r="CW683" s="88"/>
      <c r="CX683" s="88"/>
      <c r="CY683" s="88"/>
      <c r="CZ683" s="88"/>
      <c r="DA683" s="88"/>
      <c r="DH683" s="433"/>
      <c r="DJ683" s="433"/>
      <c r="DQ683" s="433"/>
    </row>
    <row r="684" spans="1:135" s="90" customFormat="1" ht="21" customHeight="1">
      <c r="A684" s="1050"/>
      <c r="B684" s="1051"/>
      <c r="C684" s="1052"/>
      <c r="D684" s="3">
        <v>5</v>
      </c>
      <c r="E684" s="3">
        <v>6</v>
      </c>
      <c r="F684" s="3">
        <v>5</v>
      </c>
      <c r="G684" s="3">
        <v>4</v>
      </c>
      <c r="H684" s="3">
        <v>1</v>
      </c>
      <c r="I684" s="3">
        <v>7</v>
      </c>
      <c r="J684" s="3">
        <v>5</v>
      </c>
      <c r="K684" s="3">
        <v>7</v>
      </c>
      <c r="L684" s="3">
        <v>4</v>
      </c>
      <c r="M684" s="3">
        <v>8</v>
      </c>
      <c r="N684" s="3">
        <v>6</v>
      </c>
      <c r="O684" s="3">
        <v>2</v>
      </c>
      <c r="P684" s="748">
        <v>2</v>
      </c>
      <c r="Q684" s="5">
        <f t="shared" si="74"/>
        <v>4.7692307692307692</v>
      </c>
      <c r="R684" s="87"/>
      <c r="T684" s="1064"/>
      <c r="U684" s="1065"/>
      <c r="V684" s="1066"/>
      <c r="W684" s="734">
        <v>7</v>
      </c>
      <c r="X684" s="734">
        <v>7</v>
      </c>
      <c r="Y684" s="734">
        <v>7</v>
      </c>
      <c r="Z684" s="734">
        <v>7</v>
      </c>
      <c r="AA684" s="734">
        <v>7</v>
      </c>
      <c r="AB684" s="734">
        <v>7</v>
      </c>
      <c r="AC684" s="734">
        <v>6</v>
      </c>
      <c r="AD684" s="734">
        <v>7</v>
      </c>
      <c r="AE684" s="734">
        <v>7</v>
      </c>
      <c r="AF684" s="734">
        <v>7</v>
      </c>
      <c r="AG684" s="734">
        <v>7</v>
      </c>
      <c r="AH684" s="734">
        <v>7</v>
      </c>
      <c r="AI684" s="740">
        <v>7</v>
      </c>
      <c r="AJ684" s="552">
        <f t="shared" si="75"/>
        <v>6.9230769230769234</v>
      </c>
      <c r="CI684" s="88"/>
      <c r="CL684" s="88"/>
      <c r="CM684" s="88"/>
      <c r="CN684" s="88"/>
      <c r="CO684" s="88"/>
      <c r="CT684" s="88"/>
      <c r="CU684" s="88"/>
      <c r="CV684" s="88"/>
      <c r="CW684" s="88"/>
      <c r="CX684" s="88"/>
      <c r="CY684" s="88"/>
      <c r="CZ684" s="88"/>
      <c r="DA684" s="88"/>
      <c r="DH684" s="433"/>
      <c r="DJ684" s="433"/>
      <c r="DQ684" s="433"/>
    </row>
    <row r="685" spans="1:135" s="90" customFormat="1" ht="21" customHeight="1">
      <c r="A685" s="1053"/>
      <c r="B685" s="1054"/>
      <c r="C685" s="1055"/>
      <c r="D685" s="750">
        <v>1</v>
      </c>
      <c r="E685" s="750">
        <v>5</v>
      </c>
      <c r="F685" s="750">
        <v>8</v>
      </c>
      <c r="G685" s="750">
        <v>8</v>
      </c>
      <c r="H685" s="750">
        <v>2</v>
      </c>
      <c r="I685" s="750">
        <v>1</v>
      </c>
      <c r="J685" s="750">
        <v>4</v>
      </c>
      <c r="K685" s="750">
        <v>2</v>
      </c>
      <c r="L685" s="750">
        <v>1</v>
      </c>
      <c r="M685" s="750">
        <v>1</v>
      </c>
      <c r="N685" s="750">
        <v>7</v>
      </c>
      <c r="O685" s="750">
        <v>5</v>
      </c>
      <c r="P685" s="751">
        <v>5</v>
      </c>
      <c r="Q685" s="5">
        <f t="shared" si="74"/>
        <v>3.8461538461538463</v>
      </c>
      <c r="R685" s="87"/>
      <c r="T685" s="1067"/>
      <c r="U685" s="1068"/>
      <c r="V685" s="1069"/>
      <c r="W685" s="742">
        <v>8</v>
      </c>
      <c r="X685" s="742">
        <v>8</v>
      </c>
      <c r="Y685" s="742">
        <v>8</v>
      </c>
      <c r="Z685" s="742">
        <v>8</v>
      </c>
      <c r="AA685" s="742">
        <v>8</v>
      </c>
      <c r="AB685" s="742">
        <v>8</v>
      </c>
      <c r="AC685" s="742">
        <v>3</v>
      </c>
      <c r="AD685" s="742">
        <v>8</v>
      </c>
      <c r="AE685" s="742">
        <v>8</v>
      </c>
      <c r="AF685" s="742">
        <v>8</v>
      </c>
      <c r="AG685" s="742">
        <v>8</v>
      </c>
      <c r="AH685" s="742">
        <v>8</v>
      </c>
      <c r="AI685" s="743">
        <v>8</v>
      </c>
      <c r="AJ685" s="552">
        <f t="shared" si="75"/>
        <v>7.615384615384615</v>
      </c>
      <c r="CI685" s="88"/>
      <c r="CL685" s="88"/>
      <c r="CM685" s="88"/>
      <c r="CN685" s="88"/>
      <c r="CO685" s="88"/>
      <c r="CT685" s="88"/>
      <c r="CU685" s="88"/>
      <c r="CV685" s="88"/>
      <c r="CW685" s="88"/>
      <c r="CX685" s="88"/>
      <c r="CY685" s="88"/>
      <c r="CZ685" s="88"/>
      <c r="DA685" s="88"/>
      <c r="DH685" s="433"/>
      <c r="DJ685" s="433"/>
      <c r="DQ685" s="433"/>
    </row>
    <row r="686" spans="1:135" s="90" customFormat="1" ht="21" customHeight="1">
      <c r="A686" s="87"/>
      <c r="B686" s="87"/>
      <c r="C686" s="87"/>
      <c r="D686" s="87"/>
      <c r="E686" s="87"/>
      <c r="F686" s="87"/>
      <c r="G686" s="87"/>
      <c r="H686" s="87"/>
      <c r="I686" s="87"/>
      <c r="J686" s="7"/>
      <c r="K686" s="87"/>
      <c r="L686" s="87"/>
      <c r="M686" s="87"/>
      <c r="N686" s="87"/>
      <c r="O686" s="87"/>
      <c r="P686" s="87"/>
      <c r="Q686" s="7"/>
      <c r="T686" s="542"/>
      <c r="U686" s="542"/>
      <c r="V686" s="542"/>
      <c r="W686" s="542"/>
      <c r="X686" s="542"/>
      <c r="Y686" s="542"/>
      <c r="Z686" s="542"/>
      <c r="AA686" s="542"/>
      <c r="AB686" s="542"/>
      <c r="AC686" s="542"/>
      <c r="AD686" s="542"/>
      <c r="AE686" s="542"/>
      <c r="AF686" s="542"/>
      <c r="AG686" s="542"/>
      <c r="AH686" s="542"/>
      <c r="AI686" s="542"/>
      <c r="AJ686" s="542"/>
      <c r="CI686" s="88"/>
      <c r="CL686" s="88"/>
      <c r="CM686" s="88"/>
      <c r="CN686" s="88"/>
      <c r="CO686" s="88"/>
      <c r="CT686" s="88"/>
      <c r="CU686" s="88"/>
      <c r="CV686" s="88"/>
      <c r="CW686" s="88"/>
      <c r="CX686" s="88"/>
      <c r="CY686" s="88"/>
      <c r="CZ686" s="88"/>
      <c r="DA686" s="88"/>
      <c r="DH686" s="433"/>
      <c r="DJ686" s="433"/>
      <c r="DQ686" s="433"/>
    </row>
    <row r="687" spans="1:135" s="90" customFormat="1" ht="21" customHeight="1">
      <c r="A687" s="1057" t="s">
        <v>113</v>
      </c>
      <c r="B687" s="1057"/>
      <c r="C687" s="1057"/>
      <c r="D687" s="438" t="s">
        <v>184</v>
      </c>
      <c r="E687" s="438" t="s">
        <v>127</v>
      </c>
      <c r="F687" s="438" t="s">
        <v>130</v>
      </c>
      <c r="G687" s="438" t="s">
        <v>191</v>
      </c>
      <c r="H687" s="438" t="s">
        <v>133</v>
      </c>
      <c r="I687" s="438" t="s">
        <v>136</v>
      </c>
      <c r="J687" s="438" t="s">
        <v>375</v>
      </c>
      <c r="K687" s="438" t="s">
        <v>374</v>
      </c>
      <c r="L687" s="438" t="s">
        <v>373</v>
      </c>
      <c r="M687" s="438" t="s">
        <v>148</v>
      </c>
      <c r="N687" s="438" t="s">
        <v>151</v>
      </c>
      <c r="O687" s="438" t="s">
        <v>154</v>
      </c>
      <c r="P687" s="438" t="s">
        <v>414</v>
      </c>
      <c r="Q687" s="5"/>
      <c r="T687" s="1070" t="s">
        <v>113</v>
      </c>
      <c r="U687" s="1070"/>
      <c r="V687" s="1070"/>
      <c r="W687" s="732" t="s">
        <v>184</v>
      </c>
      <c r="X687" s="732" t="s">
        <v>127</v>
      </c>
      <c r="Y687" s="732" t="s">
        <v>130</v>
      </c>
      <c r="Z687" s="732" t="s">
        <v>191</v>
      </c>
      <c r="AA687" s="732" t="s">
        <v>133</v>
      </c>
      <c r="AB687" s="732" t="s">
        <v>136</v>
      </c>
      <c r="AC687" s="732" t="s">
        <v>375</v>
      </c>
      <c r="AD687" s="732" t="s">
        <v>374</v>
      </c>
      <c r="AE687" s="732" t="s">
        <v>373</v>
      </c>
      <c r="AF687" s="732" t="s">
        <v>148</v>
      </c>
      <c r="AG687" s="732" t="s">
        <v>151</v>
      </c>
      <c r="AH687" s="732" t="s">
        <v>154</v>
      </c>
      <c r="AI687" s="732" t="s">
        <v>414</v>
      </c>
      <c r="AJ687" s="552"/>
      <c r="CI687" s="88"/>
      <c r="CL687" s="88"/>
      <c r="CM687" s="88"/>
      <c r="CN687" s="88"/>
      <c r="CO687" s="88"/>
      <c r="CT687" s="88"/>
      <c r="CU687" s="88"/>
      <c r="CV687" s="88"/>
      <c r="CW687" s="88"/>
      <c r="CX687" s="88"/>
      <c r="CY687" s="88"/>
      <c r="CZ687" s="88"/>
      <c r="DA687" s="88"/>
      <c r="DH687" s="433"/>
      <c r="DJ687" s="433"/>
      <c r="DQ687" s="433"/>
    </row>
    <row r="688" spans="1:135" s="90" customFormat="1" ht="21" customHeight="1">
      <c r="A688" s="1056" t="s">
        <v>530</v>
      </c>
      <c r="B688" s="1056"/>
      <c r="C688" s="1056"/>
      <c r="D688" s="729" t="str">
        <f>AD224</f>
        <v>0/0/0</v>
      </c>
      <c r="E688" s="729" t="str">
        <f>AL224</f>
        <v>0/0/0</v>
      </c>
      <c r="F688" s="729" t="str">
        <f>AT224</f>
        <v>0/0/0</v>
      </c>
      <c r="G688" s="729" t="str">
        <f>BB224</f>
        <v>0/0/0</v>
      </c>
      <c r="H688" s="729" t="str">
        <f>BJ224</f>
        <v>0/0/0</v>
      </c>
      <c r="I688" s="729" t="str">
        <f>BR224</f>
        <v>0/0/0</v>
      </c>
      <c r="J688" s="729">
        <f>SUM(BZ221:BZ223)</f>
        <v>0</v>
      </c>
      <c r="K688" s="729">
        <f>SUM(CH221:CH223)</f>
        <v>0</v>
      </c>
      <c r="L688" s="729">
        <f>SUM(CP221:CP223)</f>
        <v>0</v>
      </c>
      <c r="M688" s="729">
        <f>SUM(CX221:CX223)</f>
        <v>0</v>
      </c>
      <c r="N688" s="729">
        <f>SUM(DF221:DF223)</f>
        <v>0</v>
      </c>
      <c r="O688" s="729">
        <f>SUM(DN221:DN223)</f>
        <v>0</v>
      </c>
      <c r="P688" s="729" t="str">
        <f>DV224</f>
        <v>0/0</v>
      </c>
      <c r="Q688" s="5"/>
      <c r="T688" s="1071" t="s">
        <v>530</v>
      </c>
      <c r="U688" s="1071"/>
      <c r="V688" s="1071"/>
      <c r="W688" s="732">
        <f>AW224</f>
        <v>0</v>
      </c>
      <c r="X688" s="732">
        <f>BE224</f>
        <v>0</v>
      </c>
      <c r="Y688" s="732">
        <f>BM224</f>
        <v>0</v>
      </c>
      <c r="Z688" s="732">
        <f>BU224</f>
        <v>0</v>
      </c>
      <c r="AA688" s="732">
        <f>CC224</f>
        <v>0</v>
      </c>
      <c r="AB688" s="732">
        <f>CK224</f>
        <v>0</v>
      </c>
      <c r="AC688" s="732">
        <f>SUM(CS221:CS223)</f>
        <v>0</v>
      </c>
      <c r="AD688" s="732">
        <f>SUM(DA221:DA223)</f>
        <v>0</v>
      </c>
      <c r="AE688" s="732">
        <f>SUM(DI221:DI223)</f>
        <v>0</v>
      </c>
      <c r="AF688" s="732">
        <f>SUM(DQ221:DQ223)</f>
        <v>0</v>
      </c>
      <c r="AG688" s="732">
        <f>SUM(DY221:DY223)</f>
        <v>0</v>
      </c>
      <c r="AH688" s="732">
        <f>SUM(EG221:EG223)</f>
        <v>0</v>
      </c>
      <c r="AI688" s="732">
        <f>EO224</f>
        <v>0</v>
      </c>
      <c r="AJ688" s="552"/>
      <c r="CI688" s="88"/>
      <c r="CL688" s="88"/>
      <c r="CM688" s="88"/>
      <c r="CN688" s="88"/>
      <c r="CO688" s="88"/>
      <c r="CT688" s="88"/>
      <c r="CU688" s="88"/>
      <c r="CV688" s="88"/>
      <c r="CW688" s="88"/>
      <c r="CX688" s="88"/>
      <c r="CY688" s="88"/>
      <c r="CZ688" s="88"/>
      <c r="DA688" s="88"/>
      <c r="DH688" s="433"/>
      <c r="DJ688" s="433"/>
      <c r="DQ688" s="433"/>
    </row>
    <row r="689" spans="1:127" s="90" customFormat="1" ht="21" customHeight="1">
      <c r="A689" s="1047" t="s">
        <v>532</v>
      </c>
      <c r="B689" s="1048"/>
      <c r="C689" s="1049"/>
      <c r="D689" s="745">
        <v>2</v>
      </c>
      <c r="E689" s="745">
        <v>5</v>
      </c>
      <c r="F689" s="745">
        <v>4</v>
      </c>
      <c r="G689" s="745">
        <v>4</v>
      </c>
      <c r="H689" s="745">
        <v>6</v>
      </c>
      <c r="I689" s="745">
        <v>8</v>
      </c>
      <c r="J689" s="745">
        <v>5</v>
      </c>
      <c r="K689" s="745">
        <v>8</v>
      </c>
      <c r="L689" s="745">
        <v>7</v>
      </c>
      <c r="M689" s="745">
        <v>3</v>
      </c>
      <c r="N689" s="745">
        <v>8</v>
      </c>
      <c r="O689" s="745">
        <v>6</v>
      </c>
      <c r="P689" s="746">
        <v>5</v>
      </c>
      <c r="Q689" s="5">
        <f t="shared" ref="Q689:Q696" si="76">AVERAGE(D689:P689)</f>
        <v>5.4615384615384617</v>
      </c>
      <c r="T689" s="1061" t="s">
        <v>532</v>
      </c>
      <c r="U689" s="1062"/>
      <c r="V689" s="1063"/>
      <c r="W689" s="737">
        <v>3</v>
      </c>
      <c r="X689" s="737">
        <v>1</v>
      </c>
      <c r="Y689" s="737">
        <v>1</v>
      </c>
      <c r="Z689" s="737">
        <v>1</v>
      </c>
      <c r="AA689" s="737">
        <v>3</v>
      </c>
      <c r="AB689" s="737">
        <v>2</v>
      </c>
      <c r="AC689" s="737">
        <v>3</v>
      </c>
      <c r="AD689" s="737">
        <v>3</v>
      </c>
      <c r="AE689" s="737">
        <v>3</v>
      </c>
      <c r="AF689" s="737">
        <v>3</v>
      </c>
      <c r="AG689" s="737">
        <v>1</v>
      </c>
      <c r="AH689" s="737">
        <v>4</v>
      </c>
      <c r="AI689" s="738">
        <v>3</v>
      </c>
      <c r="AJ689" s="552">
        <f t="shared" ref="AJ689:AJ696" si="77">AVERAGE(W689:AI689)</f>
        <v>2.3846153846153846</v>
      </c>
      <c r="CI689" s="88"/>
      <c r="CL689" s="88"/>
      <c r="CM689" s="88"/>
      <c r="CN689" s="88"/>
      <c r="CO689" s="88"/>
      <c r="CT689" s="88"/>
      <c r="CU689" s="88"/>
      <c r="CV689" s="88"/>
      <c r="CW689" s="88"/>
      <c r="CX689" s="88"/>
      <c r="CY689" s="88"/>
      <c r="CZ689" s="88"/>
      <c r="DA689" s="88"/>
      <c r="DH689" s="433"/>
      <c r="DJ689" s="433"/>
      <c r="DQ689" s="433"/>
    </row>
    <row r="690" spans="1:127" s="90" customFormat="1" ht="21" customHeight="1">
      <c r="A690" s="1050"/>
      <c r="B690" s="1051"/>
      <c r="C690" s="1052"/>
      <c r="D690" s="3">
        <v>5</v>
      </c>
      <c r="E690" s="3">
        <v>6</v>
      </c>
      <c r="F690" s="3">
        <v>1</v>
      </c>
      <c r="G690" s="3">
        <v>2</v>
      </c>
      <c r="H690" s="3">
        <v>5</v>
      </c>
      <c r="I690" s="3">
        <v>4</v>
      </c>
      <c r="J690" s="3">
        <v>6</v>
      </c>
      <c r="K690" s="3">
        <v>1</v>
      </c>
      <c r="L690" s="3">
        <v>6</v>
      </c>
      <c r="M690" s="3">
        <v>6</v>
      </c>
      <c r="N690" s="3">
        <v>7</v>
      </c>
      <c r="O690" s="3">
        <v>5</v>
      </c>
      <c r="P690" s="748">
        <v>4</v>
      </c>
      <c r="Q690" s="5">
        <f t="shared" si="76"/>
        <v>4.4615384615384617</v>
      </c>
      <c r="T690" s="1064"/>
      <c r="U690" s="1065"/>
      <c r="V690" s="1066"/>
      <c r="W690" s="734">
        <v>4</v>
      </c>
      <c r="X690" s="734">
        <v>2</v>
      </c>
      <c r="Y690" s="734">
        <v>4</v>
      </c>
      <c r="Z690" s="734">
        <v>5</v>
      </c>
      <c r="AA690" s="734">
        <v>4</v>
      </c>
      <c r="AB690" s="734">
        <v>6</v>
      </c>
      <c r="AC690" s="734">
        <v>7</v>
      </c>
      <c r="AD690" s="734">
        <v>4</v>
      </c>
      <c r="AE690" s="734">
        <v>5</v>
      </c>
      <c r="AF690" s="734">
        <v>5</v>
      </c>
      <c r="AG690" s="734">
        <v>4</v>
      </c>
      <c r="AH690" s="734">
        <v>5</v>
      </c>
      <c r="AI690" s="740">
        <v>1</v>
      </c>
      <c r="AJ690" s="552">
        <f t="shared" si="77"/>
        <v>4.3076923076923075</v>
      </c>
      <c r="CI690" s="88"/>
      <c r="CL690" s="88"/>
      <c r="CM690" s="88"/>
      <c r="CN690" s="88"/>
      <c r="CO690" s="88"/>
      <c r="CT690" s="88"/>
      <c r="CU690" s="88"/>
      <c r="CV690" s="88"/>
      <c r="CW690" s="88"/>
      <c r="CX690" s="88"/>
      <c r="CY690" s="88"/>
      <c r="CZ690" s="88"/>
      <c r="DA690" s="88"/>
      <c r="DH690" s="433"/>
      <c r="DJ690" s="433"/>
      <c r="DQ690" s="433"/>
    </row>
    <row r="691" spans="1:127" s="90" customFormat="1" ht="21" customHeight="1">
      <c r="A691" s="1050"/>
      <c r="B691" s="1051"/>
      <c r="C691" s="1052"/>
      <c r="D691" s="3">
        <v>1</v>
      </c>
      <c r="E691" s="3">
        <v>2</v>
      </c>
      <c r="F691" s="3">
        <v>3</v>
      </c>
      <c r="G691" s="3">
        <v>8</v>
      </c>
      <c r="H691" s="3">
        <v>8</v>
      </c>
      <c r="I691" s="3">
        <v>6</v>
      </c>
      <c r="J691" s="3">
        <v>3</v>
      </c>
      <c r="K691" s="3">
        <v>6</v>
      </c>
      <c r="L691" s="3">
        <v>4</v>
      </c>
      <c r="M691" s="3">
        <v>5</v>
      </c>
      <c r="N691" s="3">
        <v>6</v>
      </c>
      <c r="O691" s="3">
        <v>1</v>
      </c>
      <c r="P691" s="748">
        <v>2</v>
      </c>
      <c r="Q691" s="5">
        <f t="shared" si="76"/>
        <v>4.2307692307692308</v>
      </c>
      <c r="T691" s="1064"/>
      <c r="U691" s="1065"/>
      <c r="V691" s="1066"/>
      <c r="W691" s="734">
        <v>5</v>
      </c>
      <c r="X691" s="734">
        <v>6</v>
      </c>
      <c r="Y691" s="734">
        <v>5</v>
      </c>
      <c r="Z691" s="734">
        <v>6</v>
      </c>
      <c r="AA691" s="734">
        <v>6</v>
      </c>
      <c r="AB691" s="734">
        <v>1</v>
      </c>
      <c r="AC691" s="734">
        <v>8</v>
      </c>
      <c r="AD691" s="734">
        <v>5</v>
      </c>
      <c r="AE691" s="734">
        <v>2</v>
      </c>
      <c r="AF691" s="734">
        <v>4</v>
      </c>
      <c r="AG691" s="734">
        <v>2</v>
      </c>
      <c r="AH691" s="734">
        <v>3</v>
      </c>
      <c r="AI691" s="740">
        <v>2</v>
      </c>
      <c r="AJ691" s="552">
        <f t="shared" si="77"/>
        <v>4.2307692307692308</v>
      </c>
      <c r="CI691" s="88"/>
      <c r="CL691" s="88"/>
      <c r="CM691" s="88"/>
      <c r="CN691" s="88"/>
      <c r="CO691" s="88"/>
      <c r="CT691" s="88"/>
      <c r="CU691" s="88"/>
      <c r="CV691" s="88"/>
      <c r="CW691" s="88"/>
      <c r="CX691" s="88"/>
      <c r="CY691" s="88"/>
      <c r="CZ691" s="88"/>
      <c r="DA691" s="88"/>
      <c r="DH691" s="433"/>
      <c r="DJ691" s="433"/>
      <c r="DQ691" s="433"/>
    </row>
    <row r="692" spans="1:127" s="90" customFormat="1" ht="21" customHeight="1">
      <c r="A692" s="1050"/>
      <c r="B692" s="1051"/>
      <c r="C692" s="1052"/>
      <c r="D692" s="3">
        <v>7</v>
      </c>
      <c r="E692" s="3">
        <v>4</v>
      </c>
      <c r="F692" s="3">
        <v>8</v>
      </c>
      <c r="G692" s="3">
        <v>5</v>
      </c>
      <c r="H692" s="3">
        <v>7</v>
      </c>
      <c r="I692" s="3">
        <v>5</v>
      </c>
      <c r="J692" s="3">
        <v>4</v>
      </c>
      <c r="K692" s="3">
        <v>2</v>
      </c>
      <c r="L692" s="3">
        <v>2</v>
      </c>
      <c r="M692" s="3">
        <v>7</v>
      </c>
      <c r="N692" s="3">
        <v>2</v>
      </c>
      <c r="O692" s="3">
        <v>7</v>
      </c>
      <c r="P692" s="748">
        <v>7</v>
      </c>
      <c r="Q692" s="5">
        <f t="shared" si="76"/>
        <v>5.1538461538461542</v>
      </c>
      <c r="T692" s="1064"/>
      <c r="U692" s="1065"/>
      <c r="V692" s="1066"/>
      <c r="W692" s="734">
        <v>2</v>
      </c>
      <c r="X692" s="734">
        <v>3</v>
      </c>
      <c r="Y692" s="734">
        <v>2</v>
      </c>
      <c r="Z692" s="734">
        <v>3</v>
      </c>
      <c r="AA692" s="734">
        <v>1</v>
      </c>
      <c r="AB692" s="734">
        <v>4</v>
      </c>
      <c r="AC692" s="734">
        <v>5</v>
      </c>
      <c r="AD692" s="734">
        <v>2</v>
      </c>
      <c r="AE692" s="734">
        <v>4</v>
      </c>
      <c r="AF692" s="734">
        <v>1</v>
      </c>
      <c r="AG692" s="734">
        <v>3</v>
      </c>
      <c r="AH692" s="734">
        <v>2</v>
      </c>
      <c r="AI692" s="740">
        <v>5</v>
      </c>
      <c r="AJ692" s="552">
        <f t="shared" si="77"/>
        <v>2.8461538461538463</v>
      </c>
      <c r="CI692" s="88"/>
      <c r="CL692" s="88"/>
      <c r="CM692" s="88"/>
      <c r="CN692" s="88"/>
      <c r="CO692" s="88"/>
      <c r="CT692" s="88"/>
      <c r="CU692" s="88"/>
      <c r="CV692" s="88"/>
      <c r="CW692" s="88"/>
      <c r="CX692" s="88"/>
      <c r="CY692" s="88"/>
      <c r="CZ692" s="88"/>
      <c r="DA692" s="88"/>
      <c r="DH692" s="433"/>
      <c r="DJ692" s="433"/>
      <c r="DQ692" s="433"/>
    </row>
    <row r="693" spans="1:127" s="90" customFormat="1" ht="21" customHeight="1">
      <c r="A693" s="1050"/>
      <c r="B693" s="1051"/>
      <c r="C693" s="1052"/>
      <c r="D693" s="3">
        <v>3</v>
      </c>
      <c r="E693" s="3">
        <v>3</v>
      </c>
      <c r="F693" s="3">
        <v>2</v>
      </c>
      <c r="G693" s="3">
        <v>6</v>
      </c>
      <c r="H693" s="3">
        <v>1</v>
      </c>
      <c r="I693" s="3">
        <v>3</v>
      </c>
      <c r="J693" s="3">
        <v>7</v>
      </c>
      <c r="K693" s="3">
        <v>7</v>
      </c>
      <c r="L693" s="3">
        <v>1</v>
      </c>
      <c r="M693" s="3">
        <v>2</v>
      </c>
      <c r="N693" s="3">
        <v>5</v>
      </c>
      <c r="O693" s="3">
        <v>2</v>
      </c>
      <c r="P693" s="748">
        <v>6</v>
      </c>
      <c r="Q693" s="5">
        <f t="shared" si="76"/>
        <v>3.6923076923076925</v>
      </c>
      <c r="T693" s="1064"/>
      <c r="U693" s="1065"/>
      <c r="V693" s="1066"/>
      <c r="W693" s="734">
        <v>6</v>
      </c>
      <c r="X693" s="734">
        <v>5</v>
      </c>
      <c r="Y693" s="734">
        <v>6</v>
      </c>
      <c r="Z693" s="734">
        <v>4</v>
      </c>
      <c r="AA693" s="734">
        <v>5</v>
      </c>
      <c r="AB693" s="734">
        <v>3</v>
      </c>
      <c r="AC693" s="734">
        <v>1</v>
      </c>
      <c r="AD693" s="734">
        <v>6</v>
      </c>
      <c r="AE693" s="734">
        <v>1</v>
      </c>
      <c r="AF693" s="734">
        <v>2</v>
      </c>
      <c r="AG693" s="734">
        <v>5</v>
      </c>
      <c r="AH693" s="734">
        <v>6</v>
      </c>
      <c r="AI693" s="740">
        <v>6</v>
      </c>
      <c r="AJ693" s="552">
        <f t="shared" si="77"/>
        <v>4.3076923076923075</v>
      </c>
      <c r="CI693" s="88"/>
      <c r="CL693" s="88"/>
      <c r="CM693" s="88"/>
      <c r="CN693" s="88"/>
      <c r="CO693" s="88"/>
      <c r="CT693" s="88"/>
      <c r="CU693" s="88"/>
      <c r="CV693" s="88"/>
      <c r="CW693" s="88"/>
      <c r="CX693" s="88"/>
      <c r="CY693" s="88"/>
      <c r="CZ693" s="88"/>
      <c r="DA693" s="88"/>
      <c r="DH693" s="433"/>
      <c r="DJ693" s="433"/>
      <c r="DQ693" s="433"/>
    </row>
    <row r="694" spans="1:127" s="90" customFormat="1" ht="21" customHeight="1">
      <c r="A694" s="1050"/>
      <c r="B694" s="1051"/>
      <c r="C694" s="1052"/>
      <c r="D694" s="3">
        <v>4</v>
      </c>
      <c r="E694" s="3">
        <v>8</v>
      </c>
      <c r="F694" s="3">
        <v>5</v>
      </c>
      <c r="G694" s="3">
        <v>7</v>
      </c>
      <c r="H694" s="3">
        <v>4</v>
      </c>
      <c r="I694" s="3">
        <v>7</v>
      </c>
      <c r="J694" s="3">
        <v>8</v>
      </c>
      <c r="K694" s="3">
        <v>3</v>
      </c>
      <c r="L694" s="3">
        <v>5</v>
      </c>
      <c r="M694" s="3">
        <v>4</v>
      </c>
      <c r="N694" s="3">
        <v>4</v>
      </c>
      <c r="O694" s="3">
        <v>4</v>
      </c>
      <c r="P694" s="748">
        <v>1</v>
      </c>
      <c r="Q694" s="5">
        <f t="shared" si="76"/>
        <v>4.9230769230769234</v>
      </c>
      <c r="T694" s="1064"/>
      <c r="U694" s="1065"/>
      <c r="V694" s="1066"/>
      <c r="W694" s="734">
        <v>1</v>
      </c>
      <c r="X694" s="734">
        <v>4</v>
      </c>
      <c r="Y694" s="734">
        <v>3</v>
      </c>
      <c r="Z694" s="734">
        <v>2</v>
      </c>
      <c r="AA694" s="734">
        <v>2</v>
      </c>
      <c r="AB694" s="734">
        <v>5</v>
      </c>
      <c r="AC694" s="734">
        <v>4</v>
      </c>
      <c r="AD694" s="734">
        <v>1</v>
      </c>
      <c r="AE694" s="734">
        <v>6</v>
      </c>
      <c r="AF694" s="734">
        <v>6</v>
      </c>
      <c r="AG694" s="734">
        <v>6</v>
      </c>
      <c r="AH694" s="734">
        <v>1</v>
      </c>
      <c r="AI694" s="740">
        <v>4</v>
      </c>
      <c r="AJ694" s="552">
        <f t="shared" si="77"/>
        <v>3.4615384615384617</v>
      </c>
      <c r="CI694" s="88"/>
      <c r="CL694" s="88"/>
      <c r="CM694" s="88"/>
      <c r="CN694" s="88"/>
      <c r="CO694" s="88"/>
      <c r="CT694" s="88"/>
      <c r="CU694" s="88"/>
      <c r="CV694" s="88"/>
      <c r="CW694" s="88"/>
      <c r="CX694" s="88"/>
      <c r="CY694" s="88"/>
      <c r="CZ694" s="88"/>
      <c r="DA694" s="88"/>
      <c r="DH694" s="433"/>
      <c r="DJ694" s="433"/>
      <c r="DQ694" s="433"/>
    </row>
    <row r="695" spans="1:127" s="90" customFormat="1" ht="21" customHeight="1">
      <c r="A695" s="1050"/>
      <c r="B695" s="1051"/>
      <c r="C695" s="1052"/>
      <c r="D695" s="3">
        <v>6</v>
      </c>
      <c r="E695" s="3">
        <v>1</v>
      </c>
      <c r="F695" s="3">
        <v>7</v>
      </c>
      <c r="G695" s="3">
        <v>3</v>
      </c>
      <c r="H695" s="3">
        <v>2</v>
      </c>
      <c r="I695" s="3">
        <v>1</v>
      </c>
      <c r="J695" s="3">
        <v>2</v>
      </c>
      <c r="K695" s="3">
        <v>4</v>
      </c>
      <c r="L695" s="3">
        <v>3</v>
      </c>
      <c r="M695" s="3">
        <v>1</v>
      </c>
      <c r="N695" s="3">
        <v>1</v>
      </c>
      <c r="O695" s="3">
        <v>3</v>
      </c>
      <c r="P695" s="748">
        <v>8</v>
      </c>
      <c r="Q695" s="5">
        <f t="shared" si="76"/>
        <v>3.2307692307692308</v>
      </c>
      <c r="T695" s="1064"/>
      <c r="U695" s="1065"/>
      <c r="V695" s="1066"/>
      <c r="W695" s="734">
        <v>7</v>
      </c>
      <c r="X695" s="734">
        <v>7</v>
      </c>
      <c r="Y695" s="734">
        <v>7</v>
      </c>
      <c r="Z695" s="734">
        <v>7</v>
      </c>
      <c r="AA695" s="734">
        <v>7</v>
      </c>
      <c r="AB695" s="734">
        <v>7</v>
      </c>
      <c r="AC695" s="734">
        <v>6</v>
      </c>
      <c r="AD695" s="734">
        <v>7</v>
      </c>
      <c r="AE695" s="734">
        <v>7</v>
      </c>
      <c r="AF695" s="734">
        <v>7</v>
      </c>
      <c r="AG695" s="734">
        <v>7</v>
      </c>
      <c r="AH695" s="734">
        <v>7</v>
      </c>
      <c r="AI695" s="740">
        <v>7</v>
      </c>
      <c r="AJ695" s="552">
        <f t="shared" si="77"/>
        <v>6.9230769230769234</v>
      </c>
      <c r="CI695" s="88"/>
      <c r="CL695" s="88"/>
      <c r="CM695" s="88"/>
      <c r="CN695" s="88"/>
      <c r="CO695" s="88"/>
      <c r="CT695" s="88"/>
      <c r="CU695" s="88"/>
      <c r="CV695" s="88"/>
      <c r="CW695" s="88"/>
      <c r="CX695" s="88"/>
      <c r="CY695" s="88"/>
      <c r="CZ695" s="88"/>
      <c r="DA695" s="88"/>
      <c r="DH695" s="433"/>
      <c r="DJ695" s="433"/>
      <c r="DQ695" s="433"/>
    </row>
    <row r="696" spans="1:127" s="90" customFormat="1" ht="21" customHeight="1">
      <c r="A696" s="1053"/>
      <c r="B696" s="1054"/>
      <c r="C696" s="1055"/>
      <c r="D696" s="750">
        <v>8</v>
      </c>
      <c r="E696" s="750">
        <v>7</v>
      </c>
      <c r="F696" s="750">
        <v>6</v>
      </c>
      <c r="G696" s="750">
        <v>1</v>
      </c>
      <c r="H696" s="750">
        <v>3</v>
      </c>
      <c r="I696" s="750">
        <v>2</v>
      </c>
      <c r="J696" s="750">
        <v>1</v>
      </c>
      <c r="K696" s="750">
        <v>5</v>
      </c>
      <c r="L696" s="750">
        <v>8</v>
      </c>
      <c r="M696" s="750">
        <v>8</v>
      </c>
      <c r="N696" s="750">
        <v>3</v>
      </c>
      <c r="O696" s="750">
        <v>8</v>
      </c>
      <c r="P696" s="751">
        <v>3</v>
      </c>
      <c r="Q696" s="5">
        <f t="shared" si="76"/>
        <v>4.8461538461538458</v>
      </c>
      <c r="T696" s="1067"/>
      <c r="U696" s="1068"/>
      <c r="V696" s="1069"/>
      <c r="W696" s="742">
        <v>8</v>
      </c>
      <c r="X696" s="742">
        <v>8</v>
      </c>
      <c r="Y696" s="742">
        <v>8</v>
      </c>
      <c r="Z696" s="742">
        <v>8</v>
      </c>
      <c r="AA696" s="742">
        <v>8</v>
      </c>
      <c r="AB696" s="742">
        <v>8</v>
      </c>
      <c r="AC696" s="742">
        <v>2</v>
      </c>
      <c r="AD696" s="742">
        <v>8</v>
      </c>
      <c r="AE696" s="742">
        <v>8</v>
      </c>
      <c r="AF696" s="742">
        <v>8</v>
      </c>
      <c r="AG696" s="742">
        <v>8</v>
      </c>
      <c r="AH696" s="742">
        <v>8</v>
      </c>
      <c r="AI696" s="743">
        <v>8</v>
      </c>
      <c r="AJ696" s="552">
        <f t="shared" si="77"/>
        <v>7.5384615384615383</v>
      </c>
      <c r="CI696" s="88"/>
      <c r="CL696" s="88"/>
      <c r="CT696" s="88"/>
      <c r="CU696" s="88"/>
      <c r="CV696" s="88"/>
      <c r="CW696" s="88"/>
      <c r="CX696" s="88"/>
      <c r="CY696" s="88"/>
      <c r="CZ696" s="88"/>
      <c r="DA696" s="88"/>
      <c r="DE696" s="433"/>
      <c r="DG696" s="88"/>
      <c r="DH696" s="88"/>
      <c r="DI696" s="88"/>
      <c r="DN696" s="433"/>
      <c r="DW696" s="433"/>
    </row>
    <row r="697" spans="1:127" s="90" customFormat="1" ht="21" customHeight="1">
      <c r="A697" s="87"/>
      <c r="B697" s="87"/>
      <c r="C697" s="87"/>
      <c r="D697" s="87"/>
      <c r="E697" s="87"/>
      <c r="F697" s="87"/>
      <c r="G697" s="87"/>
      <c r="H697" s="87"/>
      <c r="I697" s="87"/>
      <c r="J697" s="7"/>
      <c r="K697" s="87"/>
      <c r="L697" s="87"/>
      <c r="M697" s="87"/>
      <c r="N697" s="87"/>
      <c r="O697" s="87"/>
      <c r="P697" s="87"/>
      <c r="Q697" s="7"/>
      <c r="R697" s="87"/>
      <c r="T697" s="542"/>
      <c r="U697" s="542"/>
      <c r="V697" s="542"/>
      <c r="W697" s="542"/>
      <c r="X697" s="542"/>
      <c r="Y697" s="542"/>
      <c r="Z697" s="542"/>
      <c r="AA697" s="542"/>
      <c r="AB697" s="542"/>
      <c r="AC697" s="542"/>
      <c r="AD697" s="542"/>
      <c r="AE697" s="542"/>
      <c r="AF697" s="542"/>
      <c r="AG697" s="542"/>
      <c r="AH697" s="542"/>
      <c r="AI697" s="542"/>
      <c r="AJ697" s="542"/>
      <c r="CI697" s="88"/>
      <c r="CL697" s="88"/>
      <c r="CM697" s="88"/>
      <c r="CT697" s="88"/>
      <c r="CU697" s="88"/>
      <c r="CV697" s="88"/>
      <c r="CW697" s="88"/>
      <c r="CX697" s="88"/>
      <c r="CY697" s="88"/>
      <c r="CZ697" s="88"/>
      <c r="DA697" s="88"/>
      <c r="DE697" s="433"/>
      <c r="DH697" s="88"/>
      <c r="DI697" s="88"/>
      <c r="DN697" s="433"/>
      <c r="DW697" s="433"/>
    </row>
    <row r="698" spans="1:127" s="90" customFormat="1" ht="21" customHeight="1">
      <c r="A698" s="1057" t="s">
        <v>523</v>
      </c>
      <c r="B698" s="1057"/>
      <c r="C698" s="1057"/>
      <c r="D698" s="438" t="s">
        <v>533</v>
      </c>
      <c r="E698" s="438" t="s">
        <v>127</v>
      </c>
      <c r="F698" s="438" t="s">
        <v>130</v>
      </c>
      <c r="G698" s="438" t="s">
        <v>191</v>
      </c>
      <c r="H698" s="438" t="s">
        <v>133</v>
      </c>
      <c r="I698" s="438" t="s">
        <v>136</v>
      </c>
      <c r="J698" s="438" t="s">
        <v>375</v>
      </c>
      <c r="K698" s="438" t="s">
        <v>374</v>
      </c>
      <c r="L698" s="438" t="s">
        <v>373</v>
      </c>
      <c r="M698" s="438" t="s">
        <v>148</v>
      </c>
      <c r="N698" s="438" t="s">
        <v>151</v>
      </c>
      <c r="O698" s="438" t="s">
        <v>154</v>
      </c>
      <c r="P698" s="438" t="s">
        <v>414</v>
      </c>
      <c r="Q698" s="5"/>
      <c r="T698" s="1070" t="s">
        <v>523</v>
      </c>
      <c r="U698" s="1070"/>
      <c r="V698" s="1070"/>
      <c r="W698" s="732" t="s">
        <v>533</v>
      </c>
      <c r="X698" s="732" t="s">
        <v>127</v>
      </c>
      <c r="Y698" s="732" t="s">
        <v>130</v>
      </c>
      <c r="Z698" s="732" t="s">
        <v>191</v>
      </c>
      <c r="AA698" s="732" t="s">
        <v>133</v>
      </c>
      <c r="AB698" s="732" t="s">
        <v>136</v>
      </c>
      <c r="AC698" s="732" t="s">
        <v>375</v>
      </c>
      <c r="AD698" s="732" t="s">
        <v>374</v>
      </c>
      <c r="AE698" s="732" t="s">
        <v>373</v>
      </c>
      <c r="AF698" s="732" t="s">
        <v>148</v>
      </c>
      <c r="AG698" s="732" t="s">
        <v>151</v>
      </c>
      <c r="AH698" s="732" t="s">
        <v>154</v>
      </c>
      <c r="AI698" s="732" t="s">
        <v>414</v>
      </c>
      <c r="AJ698" s="552"/>
      <c r="CI698" s="88"/>
      <c r="CL698" s="88"/>
      <c r="CT698" s="88"/>
      <c r="CU698" s="88"/>
      <c r="CV698" s="88"/>
      <c r="CW698" s="88"/>
      <c r="CX698" s="88"/>
      <c r="CY698" s="88"/>
      <c r="CZ698" s="88"/>
      <c r="DA698" s="88"/>
      <c r="DE698" s="433"/>
      <c r="DG698" s="88"/>
      <c r="DH698" s="88"/>
      <c r="DI698" s="88"/>
      <c r="DN698" s="433"/>
      <c r="DW698" s="433"/>
    </row>
    <row r="699" spans="1:127" s="90" customFormat="1" ht="21" customHeight="1">
      <c r="A699" s="1056" t="s">
        <v>530</v>
      </c>
      <c r="B699" s="1056"/>
      <c r="C699" s="1056"/>
      <c r="D699" s="732" t="str">
        <f>AD322</f>
        <v>0/0/0</v>
      </c>
      <c r="E699" s="729" t="str">
        <f>AL322</f>
        <v>0/0/0</v>
      </c>
      <c r="F699" s="729" t="str">
        <f>AT322</f>
        <v>0/0/0</v>
      </c>
      <c r="G699" s="729" t="str">
        <f>BB322</f>
        <v>0/0/0</v>
      </c>
      <c r="H699" s="729" t="str">
        <f>BJ322</f>
        <v>0/0/0</v>
      </c>
      <c r="I699" s="729" t="str">
        <f>BR322</f>
        <v>0/0/0</v>
      </c>
      <c r="J699" s="729">
        <f>SUM(BZ319:BZ321)</f>
        <v>0</v>
      </c>
      <c r="K699" s="729">
        <f>SUM(CH319:CH321)</f>
        <v>0</v>
      </c>
      <c r="L699" s="729">
        <f>SUM(CP319:CP321)</f>
        <v>0</v>
      </c>
      <c r="M699" s="729">
        <f>SUM(CX319:CX321)</f>
        <v>0</v>
      </c>
      <c r="N699" s="729">
        <f>SUM(DF319:DF321)</f>
        <v>0</v>
      </c>
      <c r="O699" s="729">
        <f>SUM(DN319:DN321)</f>
        <v>0</v>
      </c>
      <c r="P699" s="729" t="str">
        <f>DV322</f>
        <v>0/0</v>
      </c>
      <c r="Q699" s="5"/>
      <c r="T699" s="1071" t="s">
        <v>530</v>
      </c>
      <c r="U699" s="1071"/>
      <c r="V699" s="1071"/>
      <c r="W699" s="732">
        <f>AW322</f>
        <v>0</v>
      </c>
      <c r="X699" s="732">
        <f>BE322</f>
        <v>0</v>
      </c>
      <c r="Y699" s="732">
        <f>BM322</f>
        <v>0</v>
      </c>
      <c r="Z699" s="732">
        <f>BU322</f>
        <v>0</v>
      </c>
      <c r="AA699" s="732">
        <f>CC322</f>
        <v>0</v>
      </c>
      <c r="AB699" s="732">
        <f>CK322</f>
        <v>0</v>
      </c>
      <c r="AC699" s="732">
        <f>SUM(CS319:CS321)</f>
        <v>0</v>
      </c>
      <c r="AD699" s="732">
        <f>SUM(DA319:DA321)</f>
        <v>0</v>
      </c>
      <c r="AE699" s="732">
        <f>SUM(DI319:DI321)</f>
        <v>0</v>
      </c>
      <c r="AF699" s="732">
        <f>SUM(DQ319:DQ321)</f>
        <v>0</v>
      </c>
      <c r="AG699" s="732">
        <f>SUM(DY319:DY321)</f>
        <v>0</v>
      </c>
      <c r="AH699" s="732">
        <f>SUM(EG319:EG321)</f>
        <v>0</v>
      </c>
      <c r="AI699" s="732">
        <f>EO322</f>
        <v>0</v>
      </c>
      <c r="AJ699" s="552"/>
      <c r="CI699" s="88"/>
      <c r="CT699" s="88"/>
      <c r="CU699" s="88"/>
      <c r="CV699" s="88"/>
      <c r="CW699" s="88"/>
      <c r="CX699" s="88"/>
      <c r="CY699" s="88"/>
      <c r="DB699" s="433"/>
      <c r="DD699" s="88"/>
      <c r="DE699" s="88"/>
      <c r="DF699" s="88"/>
      <c r="DG699" s="88"/>
      <c r="DH699" s="88"/>
      <c r="DI699" s="88"/>
      <c r="DK699" s="433"/>
      <c r="DT699" s="433"/>
    </row>
    <row r="700" spans="1:127" s="90" customFormat="1" ht="21" customHeight="1">
      <c r="A700" s="1047" t="s">
        <v>532</v>
      </c>
      <c r="B700" s="1048"/>
      <c r="C700" s="1049"/>
      <c r="D700" s="737"/>
      <c r="E700" s="745">
        <v>7</v>
      </c>
      <c r="F700" s="745">
        <v>1</v>
      </c>
      <c r="G700" s="745">
        <v>6</v>
      </c>
      <c r="H700" s="745">
        <v>8</v>
      </c>
      <c r="I700" s="745">
        <v>6</v>
      </c>
      <c r="J700" s="745">
        <v>5</v>
      </c>
      <c r="K700" s="745">
        <v>7</v>
      </c>
      <c r="L700" s="745">
        <v>6</v>
      </c>
      <c r="M700" s="745">
        <v>2</v>
      </c>
      <c r="N700" s="745">
        <v>3</v>
      </c>
      <c r="O700" s="745">
        <v>5</v>
      </c>
      <c r="P700" s="746">
        <v>2</v>
      </c>
      <c r="Q700" s="5">
        <f t="shared" ref="Q700:Q707" si="78">AVERAGE(D700:P700)</f>
        <v>4.833333333333333</v>
      </c>
      <c r="T700" s="1061" t="s">
        <v>532</v>
      </c>
      <c r="U700" s="1062"/>
      <c r="V700" s="1063"/>
      <c r="W700" s="737"/>
      <c r="X700" s="737">
        <v>1</v>
      </c>
      <c r="Y700" s="737">
        <v>3</v>
      </c>
      <c r="Z700" s="737">
        <v>5</v>
      </c>
      <c r="AA700" s="737">
        <v>2</v>
      </c>
      <c r="AB700" s="737">
        <v>5</v>
      </c>
      <c r="AC700" s="737">
        <v>7</v>
      </c>
      <c r="AD700" s="737">
        <v>4</v>
      </c>
      <c r="AE700" s="737">
        <v>3</v>
      </c>
      <c r="AF700" s="737">
        <v>3</v>
      </c>
      <c r="AG700" s="737">
        <v>5</v>
      </c>
      <c r="AH700" s="737">
        <v>5</v>
      </c>
      <c r="AI700" s="738">
        <v>3</v>
      </c>
      <c r="AJ700" s="552">
        <f t="shared" ref="AJ700:AJ707" si="79">AVERAGE(W700:AI700)</f>
        <v>3.8333333333333335</v>
      </c>
      <c r="CI700" s="88"/>
      <c r="CT700" s="88"/>
      <c r="CU700" s="88"/>
      <c r="CV700" s="88"/>
      <c r="CW700" s="88"/>
      <c r="CX700" s="88"/>
      <c r="CY700" s="88"/>
      <c r="DB700" s="433"/>
      <c r="DD700" s="88"/>
      <c r="DE700" s="88"/>
      <c r="DF700" s="88"/>
      <c r="DG700" s="88"/>
      <c r="DH700" s="88"/>
      <c r="DI700" s="88"/>
      <c r="DK700" s="433"/>
      <c r="DT700" s="433"/>
    </row>
    <row r="701" spans="1:127" s="90" customFormat="1" ht="21" customHeight="1">
      <c r="A701" s="1050"/>
      <c r="B701" s="1051"/>
      <c r="C701" s="1052"/>
      <c r="D701" s="734"/>
      <c r="E701" s="3">
        <v>2</v>
      </c>
      <c r="F701" s="3">
        <v>6</v>
      </c>
      <c r="G701" s="3">
        <v>8</v>
      </c>
      <c r="H701" s="3">
        <v>5</v>
      </c>
      <c r="I701" s="3">
        <v>5</v>
      </c>
      <c r="J701" s="3">
        <v>6</v>
      </c>
      <c r="K701" s="3">
        <v>4</v>
      </c>
      <c r="L701" s="3">
        <v>3</v>
      </c>
      <c r="M701" s="3">
        <v>6</v>
      </c>
      <c r="N701" s="3">
        <v>1</v>
      </c>
      <c r="O701" s="3">
        <v>4</v>
      </c>
      <c r="P701" s="748">
        <v>3</v>
      </c>
      <c r="Q701" s="5">
        <f t="shared" si="78"/>
        <v>4.416666666666667</v>
      </c>
      <c r="T701" s="1064"/>
      <c r="U701" s="1065"/>
      <c r="V701" s="1066"/>
      <c r="W701" s="734"/>
      <c r="X701" s="734">
        <v>6</v>
      </c>
      <c r="Y701" s="734">
        <v>2</v>
      </c>
      <c r="Z701" s="734">
        <v>3</v>
      </c>
      <c r="AA701" s="734">
        <v>3</v>
      </c>
      <c r="AB701" s="734">
        <v>6</v>
      </c>
      <c r="AC701" s="734">
        <v>1</v>
      </c>
      <c r="AD701" s="734">
        <v>6</v>
      </c>
      <c r="AE701" s="734">
        <v>1</v>
      </c>
      <c r="AF701" s="734">
        <v>2</v>
      </c>
      <c r="AG701" s="734">
        <v>6</v>
      </c>
      <c r="AH701" s="734">
        <v>1</v>
      </c>
      <c r="AI701" s="740">
        <v>4</v>
      </c>
      <c r="AJ701" s="552">
        <f t="shared" si="79"/>
        <v>3.4166666666666665</v>
      </c>
      <c r="CI701" s="88"/>
      <c r="CT701" s="88"/>
      <c r="CU701" s="88"/>
      <c r="CV701" s="88"/>
      <c r="CW701" s="88"/>
      <c r="CX701" s="88"/>
      <c r="CY701" s="88"/>
      <c r="DB701" s="433"/>
      <c r="DD701" s="88"/>
      <c r="DE701" s="88"/>
      <c r="DF701" s="88"/>
      <c r="DG701" s="88"/>
      <c r="DH701" s="88"/>
      <c r="DI701" s="88"/>
      <c r="DK701" s="433"/>
      <c r="DT701" s="433"/>
    </row>
    <row r="702" spans="1:127" s="90" customFormat="1" ht="21" customHeight="1">
      <c r="A702" s="1050"/>
      <c r="B702" s="1051"/>
      <c r="C702" s="1052"/>
      <c r="D702" s="734"/>
      <c r="E702" s="3">
        <v>8</v>
      </c>
      <c r="F702" s="3">
        <v>2</v>
      </c>
      <c r="G702" s="3">
        <v>3</v>
      </c>
      <c r="H702" s="3">
        <v>6</v>
      </c>
      <c r="I702" s="3">
        <v>2</v>
      </c>
      <c r="J702" s="3">
        <v>2</v>
      </c>
      <c r="K702" s="3">
        <v>6</v>
      </c>
      <c r="L702" s="3">
        <v>1</v>
      </c>
      <c r="M702" s="3">
        <v>8</v>
      </c>
      <c r="N702" s="3">
        <v>7</v>
      </c>
      <c r="O702" s="3">
        <v>6</v>
      </c>
      <c r="P702" s="748">
        <v>4</v>
      </c>
      <c r="Q702" s="5">
        <f t="shared" si="78"/>
        <v>4.583333333333333</v>
      </c>
      <c r="T702" s="1064"/>
      <c r="U702" s="1065"/>
      <c r="V702" s="1066"/>
      <c r="W702" s="734"/>
      <c r="X702" s="734">
        <v>3</v>
      </c>
      <c r="Y702" s="734">
        <v>5</v>
      </c>
      <c r="Z702" s="734">
        <v>4</v>
      </c>
      <c r="AA702" s="734">
        <v>6</v>
      </c>
      <c r="AB702" s="734">
        <v>1</v>
      </c>
      <c r="AC702" s="734">
        <v>2</v>
      </c>
      <c r="AD702" s="734">
        <v>1</v>
      </c>
      <c r="AE702" s="734">
        <v>2</v>
      </c>
      <c r="AF702" s="734">
        <v>1</v>
      </c>
      <c r="AG702" s="734">
        <v>2</v>
      </c>
      <c r="AH702" s="734">
        <v>6</v>
      </c>
      <c r="AI702" s="740">
        <v>6</v>
      </c>
      <c r="AJ702" s="552">
        <f t="shared" si="79"/>
        <v>3.25</v>
      </c>
      <c r="CI702" s="88"/>
      <c r="CT702" s="88"/>
      <c r="CU702" s="88"/>
      <c r="CV702" s="88"/>
      <c r="CW702" s="88"/>
      <c r="CX702" s="88"/>
      <c r="CY702" s="88"/>
      <c r="DB702" s="433"/>
      <c r="DD702" s="88"/>
      <c r="DE702" s="88"/>
      <c r="DF702" s="88"/>
      <c r="DG702" s="88"/>
      <c r="DH702" s="88"/>
      <c r="DI702" s="88"/>
      <c r="DK702" s="433"/>
      <c r="DT702" s="433"/>
    </row>
    <row r="703" spans="1:127" s="90" customFormat="1" ht="21" customHeight="1">
      <c r="A703" s="1050"/>
      <c r="B703" s="1051"/>
      <c r="C703" s="1052"/>
      <c r="D703" s="734"/>
      <c r="E703" s="3">
        <v>4</v>
      </c>
      <c r="F703" s="3">
        <v>4</v>
      </c>
      <c r="G703" s="3">
        <v>1</v>
      </c>
      <c r="H703" s="3">
        <v>2</v>
      </c>
      <c r="I703" s="3">
        <v>7</v>
      </c>
      <c r="J703" s="3">
        <v>1</v>
      </c>
      <c r="K703" s="3">
        <v>8</v>
      </c>
      <c r="L703" s="3">
        <v>4</v>
      </c>
      <c r="M703" s="3">
        <v>1</v>
      </c>
      <c r="N703" s="3">
        <v>2</v>
      </c>
      <c r="O703" s="3">
        <v>1</v>
      </c>
      <c r="P703" s="748">
        <v>6</v>
      </c>
      <c r="Q703" s="5">
        <f t="shared" si="78"/>
        <v>3.4166666666666665</v>
      </c>
      <c r="T703" s="1064"/>
      <c r="U703" s="1065"/>
      <c r="V703" s="1066"/>
      <c r="W703" s="734"/>
      <c r="X703" s="734">
        <v>4</v>
      </c>
      <c r="Y703" s="734">
        <v>4</v>
      </c>
      <c r="Z703" s="734">
        <v>6</v>
      </c>
      <c r="AA703" s="734">
        <v>4</v>
      </c>
      <c r="AB703" s="734">
        <v>4</v>
      </c>
      <c r="AC703" s="734">
        <v>3</v>
      </c>
      <c r="AD703" s="734">
        <v>3</v>
      </c>
      <c r="AE703" s="734">
        <v>6</v>
      </c>
      <c r="AF703" s="734">
        <v>5</v>
      </c>
      <c r="AG703" s="734">
        <v>1</v>
      </c>
      <c r="AH703" s="734">
        <v>4</v>
      </c>
      <c r="AI703" s="740">
        <v>1</v>
      </c>
      <c r="AJ703" s="552">
        <f t="shared" si="79"/>
        <v>3.75</v>
      </c>
      <c r="CI703" s="88"/>
      <c r="CT703" s="88"/>
      <c r="CU703" s="88"/>
      <c r="CV703" s="88"/>
      <c r="CW703" s="88"/>
      <c r="CX703" s="88"/>
      <c r="CY703" s="88"/>
      <c r="DB703" s="433"/>
      <c r="DD703" s="88"/>
      <c r="DE703" s="88"/>
      <c r="DF703" s="88"/>
      <c r="DG703" s="88"/>
      <c r="DH703" s="88"/>
      <c r="DI703" s="88"/>
      <c r="DK703" s="433"/>
      <c r="DT703" s="433"/>
    </row>
    <row r="704" spans="1:127" s="90" customFormat="1" ht="21" customHeight="1">
      <c r="A704" s="1050"/>
      <c r="B704" s="1051"/>
      <c r="C704" s="1052"/>
      <c r="D704" s="734"/>
      <c r="E704" s="3">
        <v>5</v>
      </c>
      <c r="F704" s="3">
        <v>7</v>
      </c>
      <c r="G704" s="3">
        <v>5</v>
      </c>
      <c r="H704" s="3">
        <v>7</v>
      </c>
      <c r="I704" s="3">
        <v>4</v>
      </c>
      <c r="J704" s="3">
        <v>3</v>
      </c>
      <c r="K704" s="3">
        <v>3</v>
      </c>
      <c r="L704" s="3">
        <v>8</v>
      </c>
      <c r="M704" s="3">
        <v>5</v>
      </c>
      <c r="N704" s="3">
        <v>5</v>
      </c>
      <c r="O704" s="3">
        <v>2</v>
      </c>
      <c r="P704" s="748">
        <v>5</v>
      </c>
      <c r="Q704" s="5">
        <f t="shared" si="78"/>
        <v>4.916666666666667</v>
      </c>
      <c r="T704" s="1064"/>
      <c r="U704" s="1065"/>
      <c r="V704" s="1066"/>
      <c r="W704" s="734"/>
      <c r="X704" s="734">
        <v>2</v>
      </c>
      <c r="Y704" s="734">
        <v>1</v>
      </c>
      <c r="Z704" s="734">
        <v>2</v>
      </c>
      <c r="AA704" s="734">
        <v>1</v>
      </c>
      <c r="AB704" s="734">
        <v>2</v>
      </c>
      <c r="AC704" s="734">
        <v>6</v>
      </c>
      <c r="AD704" s="734">
        <v>5</v>
      </c>
      <c r="AE704" s="734">
        <v>4</v>
      </c>
      <c r="AF704" s="734">
        <v>6</v>
      </c>
      <c r="AG704" s="734">
        <v>4</v>
      </c>
      <c r="AH704" s="734">
        <v>2</v>
      </c>
      <c r="AI704" s="740">
        <v>2</v>
      </c>
      <c r="AJ704" s="552">
        <f t="shared" si="79"/>
        <v>3.0833333333333335</v>
      </c>
      <c r="CI704" s="88"/>
      <c r="CT704" s="88"/>
      <c r="CU704" s="88"/>
      <c r="CV704" s="88"/>
      <c r="CW704" s="88"/>
      <c r="CX704" s="88"/>
      <c r="CY704" s="88"/>
      <c r="DB704" s="433"/>
      <c r="DD704" s="88"/>
      <c r="DE704" s="88"/>
      <c r="DF704" s="88"/>
      <c r="DG704" s="88"/>
      <c r="DH704" s="88"/>
      <c r="DI704" s="88"/>
      <c r="DK704" s="433"/>
      <c r="DT704" s="433"/>
    </row>
    <row r="705" spans="1:127" s="90" customFormat="1" ht="21" customHeight="1">
      <c r="A705" s="1050"/>
      <c r="B705" s="1051"/>
      <c r="C705" s="1052"/>
      <c r="D705" s="734"/>
      <c r="E705" s="3">
        <v>3</v>
      </c>
      <c r="F705" s="3">
        <v>3</v>
      </c>
      <c r="G705" s="3">
        <v>7</v>
      </c>
      <c r="H705" s="3">
        <v>3</v>
      </c>
      <c r="I705" s="3">
        <v>3</v>
      </c>
      <c r="J705" s="3">
        <v>4</v>
      </c>
      <c r="K705" s="3">
        <v>1</v>
      </c>
      <c r="L705" s="3">
        <v>7</v>
      </c>
      <c r="M705" s="3">
        <v>3</v>
      </c>
      <c r="N705" s="3">
        <v>8</v>
      </c>
      <c r="O705" s="3">
        <v>8</v>
      </c>
      <c r="P705" s="748">
        <v>8</v>
      </c>
      <c r="Q705" s="5">
        <f t="shared" si="78"/>
        <v>4.833333333333333</v>
      </c>
      <c r="T705" s="1064"/>
      <c r="U705" s="1065"/>
      <c r="V705" s="1066"/>
      <c r="W705" s="734"/>
      <c r="X705" s="734">
        <v>5</v>
      </c>
      <c r="Y705" s="734">
        <v>6</v>
      </c>
      <c r="Z705" s="734">
        <v>1</v>
      </c>
      <c r="AA705" s="734">
        <v>5</v>
      </c>
      <c r="AB705" s="734">
        <v>3</v>
      </c>
      <c r="AC705" s="734">
        <v>8</v>
      </c>
      <c r="AD705" s="734">
        <v>2</v>
      </c>
      <c r="AE705" s="734">
        <v>5</v>
      </c>
      <c r="AF705" s="734">
        <v>4</v>
      </c>
      <c r="AG705" s="734">
        <v>3</v>
      </c>
      <c r="AH705" s="734">
        <v>3</v>
      </c>
      <c r="AI705" s="740">
        <v>5</v>
      </c>
      <c r="AJ705" s="552">
        <f t="shared" si="79"/>
        <v>4.166666666666667</v>
      </c>
      <c r="CI705" s="88"/>
      <c r="CT705" s="88"/>
      <c r="CU705" s="88"/>
      <c r="CV705" s="88"/>
      <c r="CW705" s="88"/>
      <c r="CX705" s="88"/>
      <c r="CY705" s="88"/>
      <c r="DB705" s="433"/>
      <c r="DD705" s="88"/>
      <c r="DE705" s="88"/>
      <c r="DF705" s="88"/>
      <c r="DG705" s="88"/>
      <c r="DH705" s="88"/>
      <c r="DI705" s="88"/>
      <c r="DK705" s="433"/>
      <c r="DT705" s="433"/>
    </row>
    <row r="706" spans="1:127" s="90" customFormat="1" ht="21" customHeight="1">
      <c r="A706" s="1050"/>
      <c r="B706" s="1051"/>
      <c r="C706" s="1052"/>
      <c r="D706" s="734"/>
      <c r="E706" s="3">
        <v>6</v>
      </c>
      <c r="F706" s="3">
        <v>8</v>
      </c>
      <c r="G706" s="3">
        <v>4</v>
      </c>
      <c r="H706" s="3">
        <v>1</v>
      </c>
      <c r="I706" s="3">
        <v>1</v>
      </c>
      <c r="J706" s="3">
        <v>7</v>
      </c>
      <c r="K706" s="3">
        <v>2</v>
      </c>
      <c r="L706" s="3">
        <v>5</v>
      </c>
      <c r="M706" s="3">
        <v>7</v>
      </c>
      <c r="N706" s="3">
        <v>6</v>
      </c>
      <c r="O706" s="3">
        <v>7</v>
      </c>
      <c r="P706" s="748">
        <v>1</v>
      </c>
      <c r="Q706" s="5">
        <f t="shared" si="78"/>
        <v>4.583333333333333</v>
      </c>
      <c r="T706" s="1064"/>
      <c r="U706" s="1065"/>
      <c r="V706" s="1066"/>
      <c r="W706" s="734"/>
      <c r="X706" s="734">
        <v>7</v>
      </c>
      <c r="Y706" s="734">
        <v>7</v>
      </c>
      <c r="Z706" s="734">
        <v>7</v>
      </c>
      <c r="AA706" s="734">
        <v>7</v>
      </c>
      <c r="AB706" s="734">
        <v>7</v>
      </c>
      <c r="AC706" s="734">
        <v>5</v>
      </c>
      <c r="AD706" s="734">
        <v>7</v>
      </c>
      <c r="AE706" s="734">
        <v>7</v>
      </c>
      <c r="AF706" s="734">
        <v>7</v>
      </c>
      <c r="AG706" s="734">
        <v>7</v>
      </c>
      <c r="AH706" s="734">
        <v>7</v>
      </c>
      <c r="AI706" s="740">
        <v>7</v>
      </c>
      <c r="AJ706" s="552">
        <f t="shared" si="79"/>
        <v>6.833333333333333</v>
      </c>
      <c r="CI706" s="88"/>
      <c r="CT706" s="88"/>
      <c r="CU706" s="88"/>
      <c r="CV706" s="88"/>
      <c r="CW706" s="88"/>
      <c r="CX706" s="88"/>
      <c r="CY706" s="88"/>
      <c r="DB706" s="433"/>
      <c r="DD706" s="88"/>
      <c r="DE706" s="88"/>
      <c r="DF706" s="88"/>
      <c r="DG706" s="88"/>
      <c r="DH706" s="88"/>
      <c r="DI706" s="88"/>
      <c r="DK706" s="433"/>
      <c r="DT706" s="433"/>
    </row>
    <row r="707" spans="1:127" s="90" customFormat="1" ht="21" customHeight="1">
      <c r="A707" s="1053"/>
      <c r="B707" s="1054"/>
      <c r="C707" s="1055"/>
      <c r="D707" s="742"/>
      <c r="E707" s="750">
        <v>1</v>
      </c>
      <c r="F707" s="750">
        <v>5</v>
      </c>
      <c r="G707" s="750">
        <v>2</v>
      </c>
      <c r="H707" s="750">
        <v>4</v>
      </c>
      <c r="I707" s="750">
        <v>8</v>
      </c>
      <c r="J707" s="750">
        <v>8</v>
      </c>
      <c r="K707" s="750">
        <v>5</v>
      </c>
      <c r="L707" s="750">
        <v>2</v>
      </c>
      <c r="M707" s="750">
        <v>4</v>
      </c>
      <c r="N707" s="750">
        <v>4</v>
      </c>
      <c r="O707" s="750">
        <v>3</v>
      </c>
      <c r="P707" s="751">
        <v>7</v>
      </c>
      <c r="Q707" s="5">
        <f t="shared" si="78"/>
        <v>4.416666666666667</v>
      </c>
      <c r="T707" s="1067"/>
      <c r="U707" s="1068"/>
      <c r="V707" s="1069"/>
      <c r="W707" s="742"/>
      <c r="X707" s="742">
        <v>8</v>
      </c>
      <c r="Y707" s="742">
        <v>8</v>
      </c>
      <c r="Z707" s="742">
        <v>8</v>
      </c>
      <c r="AA707" s="742">
        <v>8</v>
      </c>
      <c r="AB707" s="742">
        <v>8</v>
      </c>
      <c r="AC707" s="742">
        <v>4</v>
      </c>
      <c r="AD707" s="742">
        <v>8</v>
      </c>
      <c r="AE707" s="742">
        <v>8</v>
      </c>
      <c r="AF707" s="742">
        <v>8</v>
      </c>
      <c r="AG707" s="742">
        <v>8</v>
      </c>
      <c r="AH707" s="742">
        <v>8</v>
      </c>
      <c r="AI707" s="743">
        <v>8</v>
      </c>
      <c r="AJ707" s="552">
        <f t="shared" si="79"/>
        <v>7.666666666666667</v>
      </c>
      <c r="CI707" s="88"/>
      <c r="CL707" s="88"/>
      <c r="CT707" s="88"/>
      <c r="CU707" s="88"/>
      <c r="CV707" s="88"/>
      <c r="CW707" s="88"/>
      <c r="CX707" s="88"/>
      <c r="CY707" s="88"/>
      <c r="CZ707" s="88"/>
      <c r="DA707" s="88"/>
      <c r="DE707" s="433"/>
      <c r="DG707" s="88"/>
      <c r="DH707" s="88"/>
      <c r="DI707" s="88"/>
      <c r="DN707" s="433"/>
      <c r="DW707" s="433"/>
    </row>
    <row r="708" spans="1:127" s="90" customFormat="1" ht="21" customHeight="1">
      <c r="A708" s="88"/>
      <c r="B708" s="88"/>
      <c r="C708" s="88"/>
      <c r="D708" s="88"/>
      <c r="E708" s="88"/>
      <c r="F708" s="88"/>
      <c r="G708" s="88"/>
      <c r="H708" s="88"/>
      <c r="I708" s="88"/>
      <c r="J708" s="3"/>
      <c r="K708" s="88"/>
      <c r="L708" s="88"/>
      <c r="M708" s="88"/>
      <c r="N708" s="88"/>
      <c r="O708" s="88"/>
      <c r="P708" s="88"/>
      <c r="Q708" s="5"/>
      <c r="T708" s="734"/>
      <c r="U708" s="734"/>
      <c r="V708" s="734"/>
      <c r="W708" s="734"/>
      <c r="X708" s="734"/>
      <c r="Y708" s="734"/>
      <c r="Z708" s="734"/>
      <c r="AA708" s="734"/>
      <c r="AB708" s="734"/>
      <c r="AC708" s="734"/>
      <c r="AD708" s="734"/>
      <c r="AE708" s="734"/>
      <c r="AF708" s="734"/>
      <c r="AG708" s="734"/>
      <c r="AH708" s="734"/>
      <c r="AI708" s="734"/>
      <c r="AJ708" s="552"/>
      <c r="CI708" s="88"/>
      <c r="CL708" s="88"/>
      <c r="CT708" s="88"/>
      <c r="CU708" s="88"/>
      <c r="CV708" s="88"/>
      <c r="CW708" s="88"/>
      <c r="CX708" s="88"/>
      <c r="CY708" s="88"/>
      <c r="CZ708" s="88"/>
      <c r="DA708" s="88"/>
      <c r="DE708" s="433"/>
      <c r="DG708" s="88"/>
      <c r="DH708" s="88"/>
      <c r="DI708" s="88"/>
      <c r="DN708" s="433"/>
      <c r="DW708" s="433"/>
    </row>
    <row r="709" spans="1:127" s="90" customFormat="1" ht="21" customHeight="1">
      <c r="A709" s="88"/>
      <c r="B709" s="88"/>
      <c r="C709" s="88"/>
      <c r="D709" s="226"/>
      <c r="E709" s="226"/>
      <c r="F709" s="226"/>
      <c r="G709" s="226"/>
      <c r="H709" s="226"/>
      <c r="I709" s="226"/>
      <c r="J709" s="226"/>
      <c r="K709" s="226"/>
      <c r="L709" s="226"/>
      <c r="M709" s="242"/>
      <c r="N709" s="242"/>
      <c r="O709" s="242"/>
      <c r="P709" s="88"/>
      <c r="Q709" s="5"/>
      <c r="T709" s="734"/>
      <c r="U709" s="734"/>
      <c r="V709" s="734"/>
      <c r="W709" s="543"/>
      <c r="X709" s="543"/>
      <c r="Y709" s="543"/>
      <c r="Z709" s="543"/>
      <c r="AA709" s="543"/>
      <c r="AB709" s="543"/>
      <c r="AC709" s="543"/>
      <c r="AD709" s="543"/>
      <c r="AE709" s="543"/>
      <c r="AF709" s="544"/>
      <c r="AG709" s="544"/>
      <c r="AH709" s="544"/>
      <c r="AI709" s="734"/>
      <c r="AJ709" s="552"/>
      <c r="CI709" s="88"/>
      <c r="CL709" s="88"/>
      <c r="CT709" s="88"/>
      <c r="CU709" s="88"/>
      <c r="CV709" s="88"/>
      <c r="CW709" s="88"/>
      <c r="CX709" s="88"/>
      <c r="CY709" s="88"/>
      <c r="CZ709" s="88"/>
      <c r="DA709" s="88"/>
      <c r="DE709" s="433"/>
      <c r="DG709" s="88"/>
      <c r="DH709" s="88"/>
      <c r="DI709" s="88"/>
      <c r="DN709" s="433"/>
      <c r="DW709" s="433"/>
    </row>
    <row r="710" spans="1:127" s="90" customFormat="1" ht="21" customHeight="1">
      <c r="A710" s="1058" t="s">
        <v>525</v>
      </c>
      <c r="B710" s="1058"/>
      <c r="C710" s="1058"/>
      <c r="D710" s="463" t="s">
        <v>213</v>
      </c>
      <c r="E710" s="463" t="s">
        <v>127</v>
      </c>
      <c r="F710" s="463" t="s">
        <v>130</v>
      </c>
      <c r="G710" s="463"/>
      <c r="H710" s="463" t="s">
        <v>133</v>
      </c>
      <c r="I710" s="463" t="s">
        <v>136</v>
      </c>
      <c r="J710" s="463" t="s">
        <v>375</v>
      </c>
      <c r="K710" s="463" t="s">
        <v>374</v>
      </c>
      <c r="L710" s="463" t="s">
        <v>373</v>
      </c>
      <c r="M710" s="463" t="s">
        <v>148</v>
      </c>
      <c r="N710" s="463" t="s">
        <v>151</v>
      </c>
      <c r="O710" s="463" t="s">
        <v>154</v>
      </c>
      <c r="P710" s="463" t="s">
        <v>414</v>
      </c>
      <c r="Q710" s="5"/>
      <c r="T710" s="1070" t="s">
        <v>525</v>
      </c>
      <c r="U710" s="1070"/>
      <c r="V710" s="1070"/>
      <c r="W710" s="732" t="s">
        <v>213</v>
      </c>
      <c r="X710" s="732" t="s">
        <v>127</v>
      </c>
      <c r="Y710" s="732" t="s">
        <v>130</v>
      </c>
      <c r="Z710" s="732"/>
      <c r="AA710" s="732" t="s">
        <v>133</v>
      </c>
      <c r="AB710" s="732" t="s">
        <v>136</v>
      </c>
      <c r="AC710" s="732" t="s">
        <v>375</v>
      </c>
      <c r="AD710" s="732" t="s">
        <v>374</v>
      </c>
      <c r="AE710" s="732" t="s">
        <v>373</v>
      </c>
      <c r="AF710" s="732" t="s">
        <v>148</v>
      </c>
      <c r="AG710" s="732" t="s">
        <v>151</v>
      </c>
      <c r="AH710" s="732" t="s">
        <v>154</v>
      </c>
      <c r="AI710" s="732" t="s">
        <v>414</v>
      </c>
      <c r="AJ710" s="552"/>
      <c r="CI710" s="88"/>
      <c r="CL710" s="88"/>
      <c r="CM710" s="88"/>
      <c r="CN710" s="88"/>
      <c r="CO710" s="88"/>
      <c r="CT710" s="88"/>
      <c r="CU710" s="88"/>
      <c r="CV710" s="88"/>
      <c r="CW710" s="88"/>
      <c r="CX710" s="88"/>
      <c r="CY710" s="88"/>
      <c r="CZ710" s="88"/>
      <c r="DA710" s="88"/>
      <c r="DH710" s="433"/>
      <c r="DJ710" s="433"/>
      <c r="DQ710" s="433"/>
    </row>
    <row r="711" spans="1:127" s="90" customFormat="1" ht="21" customHeight="1">
      <c r="A711" s="1056" t="s">
        <v>530</v>
      </c>
      <c r="B711" s="1056"/>
      <c r="C711" s="1056"/>
      <c r="D711" s="729" t="str">
        <f>AD389</f>
        <v>0/0/0</v>
      </c>
      <c r="E711" s="729" t="str">
        <f>AL389</f>
        <v>0/0/0</v>
      </c>
      <c r="F711" s="729" t="str">
        <f>AT389</f>
        <v>0/0/0</v>
      </c>
      <c r="G711" s="729" t="str">
        <f>BB389</f>
        <v>0/0/0</v>
      </c>
      <c r="H711" s="729" t="str">
        <f>BJ389</f>
        <v>0/0/0</v>
      </c>
      <c r="I711" s="729" t="str">
        <f>BR389</f>
        <v>0/0/0</v>
      </c>
      <c r="J711" s="729">
        <f>SUM(BZ386:BZ388)</f>
        <v>0</v>
      </c>
      <c r="K711" s="729">
        <f>SUM(CH386:CH388)</f>
        <v>0</v>
      </c>
      <c r="L711" s="729">
        <f>SUM(CP386:CP388)</f>
        <v>0</v>
      </c>
      <c r="M711" s="729">
        <f>SUM(CX386:CX388)</f>
        <v>0</v>
      </c>
      <c r="N711" s="729">
        <f>SUM(DF386:DF388)</f>
        <v>0</v>
      </c>
      <c r="O711" s="729">
        <f>SUM(DN386:DN388)</f>
        <v>0</v>
      </c>
      <c r="P711" s="729" t="str">
        <f>DV389</f>
        <v>0/0</v>
      </c>
      <c r="Q711" s="5"/>
      <c r="T711" s="1071" t="s">
        <v>530</v>
      </c>
      <c r="U711" s="1071"/>
      <c r="V711" s="1071"/>
      <c r="W711" s="732">
        <f>AW389</f>
        <v>0</v>
      </c>
      <c r="X711" s="732">
        <f>BE389</f>
        <v>0</v>
      </c>
      <c r="Y711" s="732">
        <f>BM389</f>
        <v>0</v>
      </c>
      <c r="Z711" s="732">
        <f>BU389</f>
        <v>0</v>
      </c>
      <c r="AA711" s="732">
        <f>CC389</f>
        <v>0</v>
      </c>
      <c r="AB711" s="732">
        <f>CK389</f>
        <v>0</v>
      </c>
      <c r="AC711" s="732">
        <f>SUM(CS386:CS388)</f>
        <v>0</v>
      </c>
      <c r="AD711" s="732">
        <f>SUM(DA386:DA388)</f>
        <v>0</v>
      </c>
      <c r="AE711" s="732">
        <f>SUM(DI386:DI388)</f>
        <v>0</v>
      </c>
      <c r="AF711" s="732">
        <f>SUM(DQ386:DQ388)</f>
        <v>0</v>
      </c>
      <c r="AG711" s="732">
        <f>SUM(DY386:DY388)</f>
        <v>0</v>
      </c>
      <c r="AH711" s="732">
        <f>SUM(EG386:EG388)</f>
        <v>0</v>
      </c>
      <c r="AI711" s="732">
        <f>EO389</f>
        <v>0</v>
      </c>
      <c r="AJ711" s="552"/>
      <c r="CI711" s="88"/>
      <c r="CL711" s="88"/>
      <c r="CM711" s="88"/>
      <c r="CN711" s="88"/>
      <c r="CO711" s="88"/>
      <c r="CT711" s="88"/>
      <c r="CU711" s="88"/>
      <c r="CV711" s="88"/>
      <c r="CW711" s="88"/>
      <c r="CX711" s="88"/>
      <c r="CY711" s="88"/>
      <c r="CZ711" s="88"/>
      <c r="DA711" s="88"/>
      <c r="DH711" s="433"/>
      <c r="DJ711" s="433"/>
      <c r="DQ711" s="433"/>
    </row>
    <row r="712" spans="1:127" s="90" customFormat="1" ht="21" customHeight="1">
      <c r="A712" s="1047" t="s">
        <v>532</v>
      </c>
      <c r="B712" s="1048"/>
      <c r="C712" s="1049"/>
      <c r="D712" s="3">
        <v>3</v>
      </c>
      <c r="E712" s="3">
        <v>5</v>
      </c>
      <c r="F712" s="3">
        <v>8</v>
      </c>
      <c r="G712" s="3">
        <v>5</v>
      </c>
      <c r="H712" s="3">
        <v>3</v>
      </c>
      <c r="I712" s="3">
        <v>1</v>
      </c>
      <c r="J712" s="3">
        <v>5</v>
      </c>
      <c r="K712" s="3">
        <v>5</v>
      </c>
      <c r="L712" s="3">
        <v>7</v>
      </c>
      <c r="M712" s="3">
        <v>8</v>
      </c>
      <c r="N712" s="3">
        <v>2</v>
      </c>
      <c r="O712" s="3">
        <v>7</v>
      </c>
      <c r="P712" s="748">
        <v>8</v>
      </c>
      <c r="Q712" s="5">
        <f t="shared" ref="Q712:Q719" si="80">AVERAGE(D712:P712)</f>
        <v>5.1538461538461542</v>
      </c>
      <c r="T712" s="1061" t="s">
        <v>532</v>
      </c>
      <c r="U712" s="1062"/>
      <c r="V712" s="1063"/>
      <c r="W712" s="734">
        <v>3</v>
      </c>
      <c r="X712" s="734">
        <v>6</v>
      </c>
      <c r="Y712" s="734">
        <v>3</v>
      </c>
      <c r="Z712" s="734"/>
      <c r="AA712" s="734">
        <v>1</v>
      </c>
      <c r="AB712" s="734">
        <v>2</v>
      </c>
      <c r="AC712" s="734">
        <v>2</v>
      </c>
      <c r="AD712" s="734">
        <v>3</v>
      </c>
      <c r="AE712" s="734">
        <v>2</v>
      </c>
      <c r="AF712" s="734">
        <v>3</v>
      </c>
      <c r="AG712" s="734">
        <v>1</v>
      </c>
      <c r="AH712" s="734">
        <v>4</v>
      </c>
      <c r="AI712" s="740">
        <v>5</v>
      </c>
      <c r="AJ712" s="552">
        <f t="shared" ref="AJ712:AJ719" si="81">AVERAGE(W712:AI712)</f>
        <v>2.9166666666666665</v>
      </c>
      <c r="CI712" s="88"/>
      <c r="CL712" s="88"/>
      <c r="CM712" s="88"/>
      <c r="CN712" s="88"/>
      <c r="CT712" s="88"/>
      <c r="CU712" s="88"/>
      <c r="CV712" s="88"/>
      <c r="CW712" s="88"/>
      <c r="CX712" s="88"/>
      <c r="CY712" s="88"/>
      <c r="CZ712" s="88"/>
      <c r="DA712" s="88"/>
      <c r="DH712" s="433"/>
      <c r="DI712" s="88"/>
      <c r="DJ712" s="433"/>
      <c r="DQ712" s="433"/>
    </row>
    <row r="713" spans="1:127" s="90" customFormat="1" ht="21" customHeight="1">
      <c r="A713" s="1050"/>
      <c r="B713" s="1051"/>
      <c r="C713" s="1052"/>
      <c r="D713" s="3">
        <v>1</v>
      </c>
      <c r="E713" s="3">
        <v>4</v>
      </c>
      <c r="F713" s="3">
        <v>1</v>
      </c>
      <c r="G713" s="3">
        <v>7</v>
      </c>
      <c r="H713" s="3">
        <v>4</v>
      </c>
      <c r="I713" s="3">
        <v>6</v>
      </c>
      <c r="J713" s="3">
        <v>6</v>
      </c>
      <c r="K713" s="3">
        <v>1</v>
      </c>
      <c r="L713" s="3">
        <v>3</v>
      </c>
      <c r="M713" s="3">
        <v>4</v>
      </c>
      <c r="N713" s="3">
        <v>6</v>
      </c>
      <c r="O713" s="3">
        <v>1</v>
      </c>
      <c r="P713" s="748">
        <v>2</v>
      </c>
      <c r="Q713" s="5">
        <f t="shared" si="80"/>
        <v>3.5384615384615383</v>
      </c>
      <c r="T713" s="1064"/>
      <c r="U713" s="1065"/>
      <c r="V713" s="1066"/>
      <c r="W713" s="734">
        <v>6</v>
      </c>
      <c r="X713" s="734">
        <v>4</v>
      </c>
      <c r="Y713" s="734">
        <v>2</v>
      </c>
      <c r="Z713" s="734"/>
      <c r="AA713" s="734">
        <v>2</v>
      </c>
      <c r="AB713" s="734">
        <v>3</v>
      </c>
      <c r="AC713" s="734">
        <v>6</v>
      </c>
      <c r="AD713" s="734">
        <v>6</v>
      </c>
      <c r="AE713" s="734">
        <v>3</v>
      </c>
      <c r="AF713" s="734">
        <v>1</v>
      </c>
      <c r="AG713" s="734">
        <v>4</v>
      </c>
      <c r="AH713" s="734">
        <v>1</v>
      </c>
      <c r="AI713" s="740">
        <v>3</v>
      </c>
      <c r="AJ713" s="552">
        <f t="shared" si="81"/>
        <v>3.4166666666666665</v>
      </c>
      <c r="CI713" s="88"/>
      <c r="CL713" s="88"/>
      <c r="CM713" s="88"/>
      <c r="CN713" s="88"/>
      <c r="CT713" s="88"/>
      <c r="CU713" s="88"/>
      <c r="CV713" s="88"/>
      <c r="CW713" s="88"/>
      <c r="CX713" s="88"/>
      <c r="CY713" s="88"/>
      <c r="CZ713" s="88"/>
      <c r="DA713" s="88"/>
      <c r="DH713" s="433"/>
      <c r="DI713" s="88"/>
      <c r="DJ713" s="433"/>
      <c r="DQ713" s="433"/>
    </row>
    <row r="714" spans="1:127" s="90" customFormat="1" ht="21" customHeight="1">
      <c r="A714" s="1050"/>
      <c r="B714" s="1051"/>
      <c r="C714" s="1052"/>
      <c r="D714" s="3">
        <v>8</v>
      </c>
      <c r="E714" s="3">
        <v>6</v>
      </c>
      <c r="F714" s="3">
        <v>7</v>
      </c>
      <c r="G714" s="3">
        <v>3</v>
      </c>
      <c r="H714" s="3">
        <v>2</v>
      </c>
      <c r="I714" s="3">
        <v>7</v>
      </c>
      <c r="J714" s="3">
        <v>7</v>
      </c>
      <c r="K714" s="3">
        <v>6</v>
      </c>
      <c r="L714" s="3">
        <v>1</v>
      </c>
      <c r="M714" s="3">
        <v>1</v>
      </c>
      <c r="N714" s="3">
        <v>4</v>
      </c>
      <c r="O714" s="3">
        <v>3</v>
      </c>
      <c r="P714" s="748">
        <v>1</v>
      </c>
      <c r="Q714" s="5">
        <f t="shared" si="80"/>
        <v>4.3076923076923075</v>
      </c>
      <c r="T714" s="1064"/>
      <c r="U714" s="1065"/>
      <c r="V714" s="1066"/>
      <c r="W714" s="734">
        <v>4</v>
      </c>
      <c r="X714" s="734">
        <v>3</v>
      </c>
      <c r="Y714" s="734">
        <v>5</v>
      </c>
      <c r="Z714" s="734"/>
      <c r="AA714" s="734">
        <v>6</v>
      </c>
      <c r="AB714" s="734">
        <v>1</v>
      </c>
      <c r="AC714" s="734">
        <v>8</v>
      </c>
      <c r="AD714" s="734">
        <v>4</v>
      </c>
      <c r="AE714" s="734">
        <v>1</v>
      </c>
      <c r="AF714" s="734">
        <v>5</v>
      </c>
      <c r="AG714" s="734">
        <v>6</v>
      </c>
      <c r="AH714" s="734">
        <v>6</v>
      </c>
      <c r="AI714" s="740">
        <v>4</v>
      </c>
      <c r="AJ714" s="552">
        <f t="shared" si="81"/>
        <v>4.416666666666667</v>
      </c>
      <c r="CI714" s="88"/>
      <c r="CL714" s="88"/>
      <c r="CM714" s="88"/>
      <c r="CT714" s="88"/>
      <c r="CU714" s="88"/>
      <c r="CV714" s="88"/>
      <c r="CW714" s="88"/>
      <c r="CX714" s="88"/>
      <c r="CY714" s="88"/>
      <c r="CZ714" s="88"/>
      <c r="DA714" s="88"/>
      <c r="DH714" s="433"/>
      <c r="DI714" s="88"/>
      <c r="DJ714" s="433"/>
      <c r="DQ714" s="433"/>
    </row>
    <row r="715" spans="1:127" s="90" customFormat="1" ht="21" customHeight="1">
      <c r="A715" s="1050"/>
      <c r="B715" s="1051"/>
      <c r="C715" s="1052"/>
      <c r="D715" s="3">
        <v>4</v>
      </c>
      <c r="E715" s="3">
        <v>8</v>
      </c>
      <c r="F715" s="3">
        <v>3</v>
      </c>
      <c r="G715" s="3">
        <v>1</v>
      </c>
      <c r="H715" s="3">
        <v>8</v>
      </c>
      <c r="I715" s="3">
        <v>5</v>
      </c>
      <c r="J715" s="3">
        <v>1</v>
      </c>
      <c r="K715" s="3">
        <v>7</v>
      </c>
      <c r="L715" s="3">
        <v>6</v>
      </c>
      <c r="M715" s="3">
        <v>2</v>
      </c>
      <c r="N715" s="3">
        <v>8</v>
      </c>
      <c r="O715" s="3">
        <v>8</v>
      </c>
      <c r="P715" s="748">
        <v>4</v>
      </c>
      <c r="Q715" s="5">
        <f t="shared" si="80"/>
        <v>5</v>
      </c>
      <c r="T715" s="1064"/>
      <c r="U715" s="1065"/>
      <c r="V715" s="1066"/>
      <c r="W715" s="734">
        <v>1</v>
      </c>
      <c r="X715" s="734">
        <v>2</v>
      </c>
      <c r="Y715" s="734">
        <v>1</v>
      </c>
      <c r="Z715" s="734"/>
      <c r="AA715" s="734">
        <v>3</v>
      </c>
      <c r="AB715" s="734">
        <v>4</v>
      </c>
      <c r="AC715" s="734">
        <v>1</v>
      </c>
      <c r="AD715" s="734">
        <v>1</v>
      </c>
      <c r="AE715" s="734">
        <v>4</v>
      </c>
      <c r="AF715" s="734">
        <v>6</v>
      </c>
      <c r="AG715" s="734">
        <v>2</v>
      </c>
      <c r="AH715" s="734">
        <v>2</v>
      </c>
      <c r="AI715" s="740">
        <v>1</v>
      </c>
      <c r="AJ715" s="552">
        <f t="shared" si="81"/>
        <v>2.3333333333333335</v>
      </c>
      <c r="CI715" s="88"/>
      <c r="CL715" s="88"/>
      <c r="CM715" s="88"/>
      <c r="CT715" s="88"/>
      <c r="CU715" s="88"/>
      <c r="CV715" s="88"/>
      <c r="CW715" s="88"/>
      <c r="CX715" s="88"/>
      <c r="CY715" s="88"/>
      <c r="CZ715" s="88"/>
      <c r="DA715" s="88"/>
      <c r="DH715" s="433"/>
      <c r="DI715" s="88"/>
      <c r="DJ715" s="433"/>
      <c r="DQ715" s="433"/>
    </row>
    <row r="716" spans="1:127" s="90" customFormat="1" ht="21" customHeight="1">
      <c r="A716" s="1050"/>
      <c r="B716" s="1051"/>
      <c r="C716" s="1052"/>
      <c r="D716" s="3">
        <v>5</v>
      </c>
      <c r="E716" s="3">
        <v>1</v>
      </c>
      <c r="F716" s="3">
        <v>6</v>
      </c>
      <c r="G716" s="3">
        <v>8</v>
      </c>
      <c r="H716" s="3">
        <v>5</v>
      </c>
      <c r="I716" s="3">
        <v>2</v>
      </c>
      <c r="J716" s="3">
        <v>8</v>
      </c>
      <c r="K716" s="3">
        <v>4</v>
      </c>
      <c r="L716" s="3">
        <v>4</v>
      </c>
      <c r="M716" s="3">
        <v>7</v>
      </c>
      <c r="N716" s="3">
        <v>1</v>
      </c>
      <c r="O716" s="3">
        <v>6</v>
      </c>
      <c r="P716" s="748">
        <v>7</v>
      </c>
      <c r="Q716" s="5">
        <f t="shared" si="80"/>
        <v>4.9230769230769234</v>
      </c>
      <c r="T716" s="1064"/>
      <c r="U716" s="1065"/>
      <c r="V716" s="1066"/>
      <c r="W716" s="734">
        <v>5</v>
      </c>
      <c r="X716" s="734">
        <v>1</v>
      </c>
      <c r="Y716" s="734">
        <v>4</v>
      </c>
      <c r="Z716" s="734"/>
      <c r="AA716" s="734">
        <v>5</v>
      </c>
      <c r="AB716" s="734">
        <v>6</v>
      </c>
      <c r="AC716" s="734">
        <v>4</v>
      </c>
      <c r="AD716" s="734">
        <v>5</v>
      </c>
      <c r="AE716" s="734">
        <v>6</v>
      </c>
      <c r="AF716" s="734">
        <v>2</v>
      </c>
      <c r="AG716" s="734">
        <v>5</v>
      </c>
      <c r="AH716" s="734">
        <v>5</v>
      </c>
      <c r="AI716" s="740">
        <v>2</v>
      </c>
      <c r="AJ716" s="552">
        <f t="shared" si="81"/>
        <v>4.166666666666667</v>
      </c>
      <c r="CI716" s="88"/>
      <c r="CL716" s="88"/>
      <c r="CM716" s="88"/>
      <c r="CT716" s="88"/>
      <c r="CU716" s="88"/>
      <c r="CV716" s="88"/>
      <c r="CW716" s="88"/>
      <c r="CX716" s="88"/>
      <c r="CY716" s="88"/>
      <c r="CZ716" s="88"/>
      <c r="DA716" s="88"/>
      <c r="DH716" s="433"/>
      <c r="DI716" s="88"/>
      <c r="DJ716" s="433"/>
      <c r="DQ716" s="433"/>
    </row>
    <row r="717" spans="1:127" s="90" customFormat="1" ht="21" customHeight="1">
      <c r="A717" s="1050"/>
      <c r="B717" s="1051"/>
      <c r="C717" s="1052"/>
      <c r="D717" s="3">
        <v>2</v>
      </c>
      <c r="E717" s="3">
        <v>2</v>
      </c>
      <c r="F717" s="3">
        <v>5</v>
      </c>
      <c r="G717" s="3">
        <v>2</v>
      </c>
      <c r="H717" s="3">
        <v>7</v>
      </c>
      <c r="I717" s="3">
        <v>4</v>
      </c>
      <c r="J717" s="3">
        <v>3</v>
      </c>
      <c r="K717" s="3">
        <v>3</v>
      </c>
      <c r="L717" s="3">
        <v>2</v>
      </c>
      <c r="M717" s="3">
        <v>3</v>
      </c>
      <c r="N717" s="3">
        <v>3</v>
      </c>
      <c r="O717" s="3">
        <v>2</v>
      </c>
      <c r="P717" s="748">
        <v>6</v>
      </c>
      <c r="Q717" s="5">
        <f t="shared" si="80"/>
        <v>3.3846153846153846</v>
      </c>
      <c r="T717" s="1064"/>
      <c r="U717" s="1065"/>
      <c r="V717" s="1066"/>
      <c r="W717" s="734">
        <v>2</v>
      </c>
      <c r="X717" s="734">
        <v>5</v>
      </c>
      <c r="Y717" s="734">
        <v>6</v>
      </c>
      <c r="Z717" s="734"/>
      <c r="AA717" s="734">
        <v>4</v>
      </c>
      <c r="AB717" s="734">
        <v>5</v>
      </c>
      <c r="AC717" s="734">
        <v>3</v>
      </c>
      <c r="AD717" s="734">
        <v>2</v>
      </c>
      <c r="AE717" s="734">
        <v>5</v>
      </c>
      <c r="AF717" s="734">
        <v>4</v>
      </c>
      <c r="AG717" s="734">
        <v>3</v>
      </c>
      <c r="AH717" s="734">
        <v>3</v>
      </c>
      <c r="AI717" s="740">
        <v>6</v>
      </c>
      <c r="AJ717" s="552">
        <f t="shared" si="81"/>
        <v>4</v>
      </c>
      <c r="CI717" s="88"/>
      <c r="CL717" s="88"/>
      <c r="CM717" s="88"/>
      <c r="CT717" s="88"/>
      <c r="CU717" s="88"/>
      <c r="CV717" s="88"/>
      <c r="CW717" s="88"/>
      <c r="CX717" s="88"/>
      <c r="CY717" s="88"/>
      <c r="CZ717" s="88"/>
      <c r="DA717" s="88"/>
      <c r="DH717" s="433"/>
      <c r="DI717" s="88"/>
      <c r="DJ717" s="433"/>
      <c r="DQ717" s="433"/>
    </row>
    <row r="718" spans="1:127" s="90" customFormat="1" ht="21" customHeight="1">
      <c r="A718" s="1050"/>
      <c r="B718" s="1051"/>
      <c r="C718" s="1052"/>
      <c r="D718" s="3">
        <v>6</v>
      </c>
      <c r="E718" s="3">
        <v>7</v>
      </c>
      <c r="F718" s="3">
        <v>4</v>
      </c>
      <c r="G718" s="3">
        <v>6</v>
      </c>
      <c r="H718" s="3">
        <v>6</v>
      </c>
      <c r="I718" s="3">
        <v>8</v>
      </c>
      <c r="J718" s="3">
        <v>2</v>
      </c>
      <c r="K718" s="3">
        <v>2</v>
      </c>
      <c r="L718" s="3">
        <v>8</v>
      </c>
      <c r="M718" s="3">
        <v>5</v>
      </c>
      <c r="N718" s="3">
        <v>7</v>
      </c>
      <c r="O718" s="3">
        <v>4</v>
      </c>
      <c r="P718" s="748">
        <v>3</v>
      </c>
      <c r="Q718" s="5">
        <f t="shared" si="80"/>
        <v>5.2307692307692308</v>
      </c>
      <c r="T718" s="1064"/>
      <c r="U718" s="1065"/>
      <c r="V718" s="1066"/>
      <c r="W718" s="734">
        <v>7</v>
      </c>
      <c r="X718" s="734">
        <v>7</v>
      </c>
      <c r="Y718" s="734">
        <v>7</v>
      </c>
      <c r="Z718" s="734"/>
      <c r="AA718" s="734">
        <v>7</v>
      </c>
      <c r="AB718" s="734">
        <v>7</v>
      </c>
      <c r="AC718" s="734">
        <v>5</v>
      </c>
      <c r="AD718" s="734">
        <v>7</v>
      </c>
      <c r="AE718" s="734">
        <v>7</v>
      </c>
      <c r="AF718" s="734">
        <v>7</v>
      </c>
      <c r="AG718" s="734">
        <v>7</v>
      </c>
      <c r="AH718" s="734">
        <v>7</v>
      </c>
      <c r="AI718" s="740">
        <v>7</v>
      </c>
      <c r="AJ718" s="552">
        <f t="shared" si="81"/>
        <v>6.833333333333333</v>
      </c>
      <c r="CI718" s="88"/>
      <c r="CL718" s="88"/>
      <c r="CM718" s="88"/>
      <c r="CT718" s="88"/>
      <c r="CU718" s="88"/>
      <c r="CV718" s="88"/>
      <c r="CW718" s="88"/>
      <c r="CX718" s="88"/>
      <c r="CY718" s="88"/>
      <c r="CZ718" s="88"/>
      <c r="DA718" s="88"/>
      <c r="DH718" s="433"/>
      <c r="DI718" s="88"/>
      <c r="DJ718" s="433"/>
      <c r="DQ718" s="433"/>
    </row>
    <row r="719" spans="1:127" s="90" customFormat="1" ht="21" customHeight="1">
      <c r="A719" s="1053"/>
      <c r="B719" s="1054"/>
      <c r="C719" s="1055"/>
      <c r="D719" s="750">
        <v>7</v>
      </c>
      <c r="E719" s="750">
        <v>3</v>
      </c>
      <c r="F719" s="750">
        <v>2</v>
      </c>
      <c r="G719" s="750">
        <v>4</v>
      </c>
      <c r="H719" s="750">
        <v>1</v>
      </c>
      <c r="I719" s="750">
        <v>3</v>
      </c>
      <c r="J719" s="750">
        <v>4</v>
      </c>
      <c r="K719" s="750">
        <v>8</v>
      </c>
      <c r="L719" s="750">
        <v>5</v>
      </c>
      <c r="M719" s="750">
        <v>6</v>
      </c>
      <c r="N719" s="750">
        <v>5</v>
      </c>
      <c r="O719" s="750">
        <v>5</v>
      </c>
      <c r="P719" s="751">
        <v>5</v>
      </c>
      <c r="Q719" s="5">
        <f t="shared" si="80"/>
        <v>4.4615384615384617</v>
      </c>
      <c r="T719" s="1067"/>
      <c r="U719" s="1068"/>
      <c r="V719" s="1069"/>
      <c r="W719" s="742">
        <v>8</v>
      </c>
      <c r="X719" s="742">
        <v>8</v>
      </c>
      <c r="Y719" s="742">
        <v>8</v>
      </c>
      <c r="Z719" s="742"/>
      <c r="AA719" s="742">
        <v>8</v>
      </c>
      <c r="AB719" s="742">
        <v>8</v>
      </c>
      <c r="AC719" s="742">
        <v>7</v>
      </c>
      <c r="AD719" s="742">
        <v>8</v>
      </c>
      <c r="AE719" s="742">
        <v>8</v>
      </c>
      <c r="AF719" s="742">
        <v>8</v>
      </c>
      <c r="AG719" s="742">
        <v>8</v>
      </c>
      <c r="AH719" s="742">
        <v>8</v>
      </c>
      <c r="AI719" s="743">
        <v>8</v>
      </c>
      <c r="AJ719" s="552">
        <f t="shared" si="81"/>
        <v>7.916666666666667</v>
      </c>
      <c r="CI719" s="88"/>
      <c r="CL719" s="88"/>
      <c r="CM719" s="88"/>
      <c r="CT719" s="88"/>
      <c r="CU719" s="88"/>
      <c r="CV719" s="88"/>
      <c r="CW719" s="88"/>
      <c r="CX719" s="88"/>
      <c r="CY719" s="88"/>
      <c r="CZ719" s="88"/>
      <c r="DA719" s="88"/>
      <c r="DH719" s="433"/>
      <c r="DI719" s="88"/>
      <c r="DJ719" s="433"/>
      <c r="DQ719" s="433"/>
    </row>
    <row r="720" spans="1:127" s="90" customFormat="1" ht="21" customHeight="1">
      <c r="A720" s="32"/>
      <c r="B720" s="32"/>
      <c r="C720" s="32"/>
      <c r="D720" s="32"/>
      <c r="E720" s="32"/>
      <c r="F720" s="32"/>
      <c r="G720" s="32"/>
      <c r="H720" s="32"/>
      <c r="I720" s="32"/>
      <c r="J720" s="32"/>
      <c r="K720" s="3"/>
      <c r="L720" s="3"/>
      <c r="M720" s="3"/>
      <c r="N720" s="3"/>
      <c r="O720" s="3"/>
      <c r="P720" s="32"/>
      <c r="Q720" s="5"/>
      <c r="T720" s="545"/>
      <c r="U720" s="545"/>
      <c r="V720" s="545"/>
      <c r="W720" s="545"/>
      <c r="X720" s="545"/>
      <c r="Y720" s="545"/>
      <c r="Z720" s="545"/>
      <c r="AA720" s="545"/>
      <c r="AB720" s="545"/>
      <c r="AC720" s="545"/>
      <c r="AD720" s="734"/>
      <c r="AE720" s="734"/>
      <c r="AF720" s="734"/>
      <c r="AG720" s="734"/>
      <c r="AH720" s="734"/>
      <c r="AI720" s="545"/>
      <c r="AJ720" s="552"/>
      <c r="CI720" s="88"/>
      <c r="CL720" s="88"/>
      <c r="CM720" s="88"/>
      <c r="CT720" s="88"/>
      <c r="CU720" s="88"/>
      <c r="CV720" s="88"/>
      <c r="CW720" s="88"/>
      <c r="CX720" s="88"/>
      <c r="CY720" s="88"/>
      <c r="CZ720" s="88"/>
      <c r="DA720" s="88"/>
      <c r="DH720" s="433"/>
      <c r="DI720" s="88"/>
      <c r="DJ720" s="433"/>
      <c r="DQ720" s="433"/>
    </row>
    <row r="721" spans="1:121" s="90" customFormat="1" ht="21" customHeight="1">
      <c r="A721" s="1058" t="s">
        <v>526</v>
      </c>
      <c r="B721" s="1058"/>
      <c r="C721" s="1058"/>
      <c r="D721" s="463" t="s">
        <v>124</v>
      </c>
      <c r="E721" s="463" t="s">
        <v>127</v>
      </c>
      <c r="F721" s="463" t="s">
        <v>130</v>
      </c>
      <c r="G721" s="463" t="s">
        <v>165</v>
      </c>
      <c r="H721" s="463" t="s">
        <v>133</v>
      </c>
      <c r="I721" s="463" t="s">
        <v>136</v>
      </c>
      <c r="J721" s="463" t="s">
        <v>375</v>
      </c>
      <c r="K721" s="463" t="s">
        <v>374</v>
      </c>
      <c r="L721" s="463" t="s">
        <v>373</v>
      </c>
      <c r="M721" s="463" t="s">
        <v>148</v>
      </c>
      <c r="N721" s="463" t="s">
        <v>151</v>
      </c>
      <c r="O721" s="463" t="s">
        <v>154</v>
      </c>
      <c r="P721" s="463" t="s">
        <v>414</v>
      </c>
      <c r="Q721" s="5"/>
      <c r="T721" s="1070" t="s">
        <v>526</v>
      </c>
      <c r="U721" s="1070"/>
      <c r="V721" s="1070"/>
      <c r="W721" s="732" t="s">
        <v>124</v>
      </c>
      <c r="X721" s="732" t="s">
        <v>127</v>
      </c>
      <c r="Y721" s="732" t="s">
        <v>130</v>
      </c>
      <c r="Z721" s="732" t="s">
        <v>165</v>
      </c>
      <c r="AA721" s="732" t="s">
        <v>133</v>
      </c>
      <c r="AB721" s="732" t="s">
        <v>136</v>
      </c>
      <c r="AC721" s="732" t="s">
        <v>375</v>
      </c>
      <c r="AD721" s="732" t="s">
        <v>374</v>
      </c>
      <c r="AE721" s="732" t="s">
        <v>373</v>
      </c>
      <c r="AF721" s="732" t="s">
        <v>148</v>
      </c>
      <c r="AG721" s="732" t="s">
        <v>151</v>
      </c>
      <c r="AH721" s="732" t="s">
        <v>154</v>
      </c>
      <c r="AI721" s="732" t="s">
        <v>414</v>
      </c>
      <c r="AJ721" s="552"/>
      <c r="CI721" s="88"/>
      <c r="CL721" s="88"/>
      <c r="CM721" s="88"/>
      <c r="CN721" s="88"/>
      <c r="CT721" s="88"/>
      <c r="CU721" s="88"/>
      <c r="CV721" s="88"/>
      <c r="CW721" s="88"/>
      <c r="CX721" s="88"/>
      <c r="CY721" s="88"/>
      <c r="CZ721" s="88"/>
      <c r="DA721" s="88"/>
      <c r="DH721" s="433"/>
      <c r="DI721" s="88"/>
      <c r="DJ721" s="433"/>
      <c r="DQ721" s="433"/>
    </row>
    <row r="722" spans="1:121" s="90" customFormat="1" ht="21" customHeight="1">
      <c r="A722" s="1056" t="s">
        <v>530</v>
      </c>
      <c r="B722" s="1056"/>
      <c r="C722" s="1056"/>
      <c r="D722" s="729" t="str">
        <f>AD471</f>
        <v>0/0/0</v>
      </c>
      <c r="E722" s="729" t="str">
        <f>AL471</f>
        <v>0/0/0</v>
      </c>
      <c r="F722" s="729" t="str">
        <f>AT471</f>
        <v>0/0/0</v>
      </c>
      <c r="G722" s="729" t="str">
        <f>BB471</f>
        <v>0/0/0</v>
      </c>
      <c r="H722" s="729" t="str">
        <f>BJ471</f>
        <v>0/0/0</v>
      </c>
      <c r="I722" s="729" t="str">
        <f>BR471</f>
        <v>0/0/0</v>
      </c>
      <c r="J722" s="729">
        <f>SUM(BZ468:BZ470)</f>
        <v>0</v>
      </c>
      <c r="K722" s="729">
        <f>SUM(CH468:CH470)</f>
        <v>0</v>
      </c>
      <c r="L722" s="729">
        <f>SUM(CP468:CP470)</f>
        <v>0</v>
      </c>
      <c r="M722" s="729">
        <f>SUM(CX468:CX470)</f>
        <v>0</v>
      </c>
      <c r="N722" s="729">
        <f>SUM(DF468:DF470)</f>
        <v>0</v>
      </c>
      <c r="O722" s="729">
        <f>SUM(DN468:DN470)</f>
        <v>0</v>
      </c>
      <c r="P722" s="729" t="str">
        <f>DV471</f>
        <v>0/0</v>
      </c>
      <c r="Q722" s="5"/>
      <c r="T722" s="1071" t="s">
        <v>530</v>
      </c>
      <c r="U722" s="1071"/>
      <c r="V722" s="1071"/>
      <c r="W722" s="732">
        <f>AW471</f>
        <v>0</v>
      </c>
      <c r="X722" s="732">
        <f>BE471</f>
        <v>0</v>
      </c>
      <c r="Y722" s="732">
        <f>BM471</f>
        <v>0</v>
      </c>
      <c r="Z722" s="732">
        <f>BU471</f>
        <v>0</v>
      </c>
      <c r="AA722" s="732">
        <f>CC471</f>
        <v>0</v>
      </c>
      <c r="AB722" s="732">
        <f>CK471</f>
        <v>0</v>
      </c>
      <c r="AC722" s="732">
        <f>SUM(CS468:CS470)</f>
        <v>0</v>
      </c>
      <c r="AD722" s="732">
        <f>SUM(DA468:DA470)</f>
        <v>0</v>
      </c>
      <c r="AE722" s="732">
        <f>SUM(DI468:DI470)</f>
        <v>0</v>
      </c>
      <c r="AF722" s="732">
        <f>SUM(DQ468:DQ470)</f>
        <v>0</v>
      </c>
      <c r="AG722" s="732">
        <f>SUM(DY468:DY470)</f>
        <v>0</v>
      </c>
      <c r="AH722" s="732">
        <f>SUM(EG468:EG470)</f>
        <v>0</v>
      </c>
      <c r="AI722" s="732">
        <f>EO471</f>
        <v>0</v>
      </c>
      <c r="AJ722" s="552"/>
      <c r="CI722" s="88"/>
      <c r="CL722" s="88"/>
      <c r="CM722" s="88"/>
      <c r="CN722" s="88"/>
      <c r="CT722" s="88"/>
      <c r="CU722" s="88"/>
      <c r="CV722" s="88"/>
      <c r="CW722" s="88"/>
      <c r="CX722" s="88"/>
      <c r="CY722" s="88"/>
      <c r="CZ722" s="88"/>
      <c r="DA722" s="88"/>
      <c r="DH722" s="433"/>
      <c r="DI722" s="88"/>
      <c r="DJ722" s="433"/>
      <c r="DQ722" s="433"/>
    </row>
    <row r="723" spans="1:121" s="90" customFormat="1" ht="21" customHeight="1">
      <c r="A723" s="1047" t="s">
        <v>532</v>
      </c>
      <c r="B723" s="1048"/>
      <c r="C723" s="1049"/>
      <c r="D723" s="3">
        <v>8</v>
      </c>
      <c r="E723" s="3">
        <v>1</v>
      </c>
      <c r="F723" s="3">
        <v>2</v>
      </c>
      <c r="G723" s="3">
        <v>1</v>
      </c>
      <c r="H723" s="3">
        <v>7</v>
      </c>
      <c r="I723" s="3">
        <v>7</v>
      </c>
      <c r="J723" s="3">
        <v>8</v>
      </c>
      <c r="K723" s="3">
        <v>7</v>
      </c>
      <c r="L723" s="3">
        <v>3</v>
      </c>
      <c r="M723" s="3">
        <v>5</v>
      </c>
      <c r="N723" s="3">
        <v>5</v>
      </c>
      <c r="O723" s="3">
        <v>3</v>
      </c>
      <c r="P723" s="748">
        <v>6</v>
      </c>
      <c r="Q723" s="5">
        <f t="shared" ref="Q723:Q730" si="82">AVERAGE(D723:P723)</f>
        <v>4.8461538461538458</v>
      </c>
      <c r="T723" s="1061" t="s">
        <v>532</v>
      </c>
      <c r="U723" s="1062"/>
      <c r="V723" s="1063"/>
      <c r="W723" s="734">
        <v>5</v>
      </c>
      <c r="X723" s="734">
        <v>3</v>
      </c>
      <c r="Y723" s="734">
        <v>1</v>
      </c>
      <c r="Z723" s="734">
        <v>4</v>
      </c>
      <c r="AA723" s="734">
        <v>2</v>
      </c>
      <c r="AB723" s="734">
        <v>5</v>
      </c>
      <c r="AC723" s="734">
        <v>3</v>
      </c>
      <c r="AD723" s="734">
        <v>1</v>
      </c>
      <c r="AE723" s="734">
        <v>1</v>
      </c>
      <c r="AF723" s="734">
        <v>3</v>
      </c>
      <c r="AG723" s="734">
        <v>4</v>
      </c>
      <c r="AH723" s="734">
        <v>5</v>
      </c>
      <c r="AI723" s="740">
        <v>4</v>
      </c>
      <c r="AJ723" s="552">
        <f t="shared" ref="AJ723:AJ730" si="83">AVERAGE(W723:AI723)</f>
        <v>3.1538461538461537</v>
      </c>
      <c r="CI723" s="88"/>
      <c r="CL723" s="88"/>
      <c r="CM723" s="88"/>
      <c r="CN723" s="88"/>
      <c r="CT723" s="88"/>
      <c r="CU723" s="88"/>
      <c r="CV723" s="88"/>
      <c r="CW723" s="88"/>
      <c r="CX723" s="88"/>
      <c r="CY723" s="88"/>
      <c r="CZ723" s="88"/>
      <c r="DA723" s="88"/>
      <c r="DH723" s="433"/>
      <c r="DI723" s="88"/>
      <c r="DJ723" s="433"/>
      <c r="DQ723" s="433"/>
    </row>
    <row r="724" spans="1:121" s="90" customFormat="1" ht="21" customHeight="1">
      <c r="A724" s="1050"/>
      <c r="B724" s="1051"/>
      <c r="C724" s="1052"/>
      <c r="D724" s="3">
        <v>3</v>
      </c>
      <c r="E724" s="3">
        <v>3</v>
      </c>
      <c r="F724" s="3">
        <v>6</v>
      </c>
      <c r="G724" s="3">
        <v>4</v>
      </c>
      <c r="H724" s="3">
        <v>8</v>
      </c>
      <c r="I724" s="3">
        <v>1</v>
      </c>
      <c r="J724" s="3">
        <v>2</v>
      </c>
      <c r="K724" s="3">
        <v>5</v>
      </c>
      <c r="L724" s="3">
        <v>7</v>
      </c>
      <c r="M724" s="3">
        <v>4</v>
      </c>
      <c r="N724" s="3">
        <v>3</v>
      </c>
      <c r="O724" s="3">
        <v>8</v>
      </c>
      <c r="P724" s="748">
        <v>5</v>
      </c>
      <c r="Q724" s="5">
        <f t="shared" si="82"/>
        <v>4.5384615384615383</v>
      </c>
      <c r="T724" s="1064"/>
      <c r="U724" s="1065"/>
      <c r="V724" s="1066"/>
      <c r="W724" s="734">
        <v>1</v>
      </c>
      <c r="X724" s="734">
        <v>1</v>
      </c>
      <c r="Y724" s="734">
        <v>4</v>
      </c>
      <c r="Z724" s="734">
        <v>1</v>
      </c>
      <c r="AA724" s="734">
        <v>6</v>
      </c>
      <c r="AB724" s="734">
        <v>1</v>
      </c>
      <c r="AC724" s="734">
        <v>1</v>
      </c>
      <c r="AD724" s="734">
        <v>4</v>
      </c>
      <c r="AE724" s="734">
        <v>4</v>
      </c>
      <c r="AF724" s="734">
        <v>1</v>
      </c>
      <c r="AG724" s="734">
        <v>3</v>
      </c>
      <c r="AH724" s="734">
        <v>3</v>
      </c>
      <c r="AI724" s="740">
        <v>5</v>
      </c>
      <c r="AJ724" s="552">
        <f t="shared" si="83"/>
        <v>2.6923076923076925</v>
      </c>
      <c r="CI724" s="88"/>
      <c r="CL724" s="88"/>
      <c r="CM724" s="88"/>
      <c r="CN724" s="88"/>
      <c r="CT724" s="88"/>
      <c r="CU724" s="88"/>
      <c r="CV724" s="88"/>
      <c r="CW724" s="88"/>
      <c r="CX724" s="88"/>
      <c r="CY724" s="88"/>
      <c r="CZ724" s="88"/>
      <c r="DA724" s="88"/>
      <c r="DH724" s="433"/>
      <c r="DI724" s="88"/>
      <c r="DJ724" s="433"/>
      <c r="DQ724" s="433"/>
    </row>
    <row r="725" spans="1:121" s="90" customFormat="1" ht="21" customHeight="1">
      <c r="A725" s="1050"/>
      <c r="B725" s="1051"/>
      <c r="C725" s="1052"/>
      <c r="D725" s="3">
        <v>2</v>
      </c>
      <c r="E725" s="3">
        <v>5</v>
      </c>
      <c r="F725" s="3">
        <v>3</v>
      </c>
      <c r="G725" s="3">
        <v>5</v>
      </c>
      <c r="H725" s="3">
        <v>2</v>
      </c>
      <c r="I725" s="3">
        <v>6</v>
      </c>
      <c r="J725" s="3">
        <v>3</v>
      </c>
      <c r="K725" s="3">
        <v>1</v>
      </c>
      <c r="L725" s="3">
        <v>6</v>
      </c>
      <c r="M725" s="3">
        <v>6</v>
      </c>
      <c r="N725" s="3">
        <v>1</v>
      </c>
      <c r="O725" s="3">
        <v>5</v>
      </c>
      <c r="P725" s="748">
        <v>2</v>
      </c>
      <c r="Q725" s="5">
        <f t="shared" si="82"/>
        <v>3.6153846153846154</v>
      </c>
      <c r="T725" s="1064"/>
      <c r="U725" s="1065"/>
      <c r="V725" s="1066"/>
      <c r="W725" s="734">
        <v>4</v>
      </c>
      <c r="X725" s="734">
        <v>5</v>
      </c>
      <c r="Y725" s="734">
        <v>6</v>
      </c>
      <c r="Z725" s="734">
        <v>6</v>
      </c>
      <c r="AA725" s="734">
        <v>3</v>
      </c>
      <c r="AB725" s="734">
        <v>2</v>
      </c>
      <c r="AC725" s="734">
        <v>6</v>
      </c>
      <c r="AD725" s="734">
        <v>5</v>
      </c>
      <c r="AE725" s="734">
        <v>2</v>
      </c>
      <c r="AF725" s="734">
        <v>4</v>
      </c>
      <c r="AG725" s="734">
        <v>1</v>
      </c>
      <c r="AH725" s="734">
        <v>1</v>
      </c>
      <c r="AI725" s="740">
        <v>3</v>
      </c>
      <c r="AJ725" s="552">
        <f t="shared" si="83"/>
        <v>3.6923076923076925</v>
      </c>
      <c r="CI725" s="88"/>
      <c r="CL725" s="88"/>
      <c r="CM725" s="88"/>
      <c r="CN725" s="88"/>
      <c r="CT725" s="88"/>
      <c r="CU725" s="88"/>
      <c r="CV725" s="88"/>
      <c r="CW725" s="88"/>
      <c r="CX725" s="88"/>
      <c r="CY725" s="88"/>
      <c r="CZ725" s="88"/>
      <c r="DA725" s="88"/>
      <c r="DH725" s="433"/>
      <c r="DI725" s="88"/>
      <c r="DJ725" s="433"/>
      <c r="DQ725" s="433"/>
    </row>
    <row r="726" spans="1:121" s="90" customFormat="1" ht="21" customHeight="1">
      <c r="A726" s="1050"/>
      <c r="B726" s="1051"/>
      <c r="C726" s="1052"/>
      <c r="D726" s="3">
        <v>5</v>
      </c>
      <c r="E726" s="3">
        <v>6</v>
      </c>
      <c r="F726" s="3">
        <v>5</v>
      </c>
      <c r="G726" s="3">
        <v>3</v>
      </c>
      <c r="H726" s="3">
        <v>6</v>
      </c>
      <c r="I726" s="3">
        <v>5</v>
      </c>
      <c r="J726" s="3">
        <v>1</v>
      </c>
      <c r="K726" s="3">
        <v>2</v>
      </c>
      <c r="L726" s="3">
        <v>4</v>
      </c>
      <c r="M726" s="3">
        <v>7</v>
      </c>
      <c r="N726" s="3">
        <v>8</v>
      </c>
      <c r="O726" s="3">
        <v>4</v>
      </c>
      <c r="P726" s="748">
        <v>4</v>
      </c>
      <c r="Q726" s="5">
        <f t="shared" si="82"/>
        <v>4.615384615384615</v>
      </c>
      <c r="T726" s="1064"/>
      <c r="U726" s="1065"/>
      <c r="V726" s="1066"/>
      <c r="W726" s="734">
        <v>2</v>
      </c>
      <c r="X726" s="734">
        <v>6</v>
      </c>
      <c r="Y726" s="734">
        <v>2</v>
      </c>
      <c r="Z726" s="734">
        <v>2</v>
      </c>
      <c r="AA726" s="734">
        <v>4</v>
      </c>
      <c r="AB726" s="734">
        <v>4</v>
      </c>
      <c r="AC726" s="734">
        <v>4</v>
      </c>
      <c r="AD726" s="734">
        <v>6</v>
      </c>
      <c r="AE726" s="734">
        <v>3</v>
      </c>
      <c r="AF726" s="734">
        <v>6</v>
      </c>
      <c r="AG726" s="734">
        <v>5</v>
      </c>
      <c r="AH726" s="734">
        <v>6</v>
      </c>
      <c r="AI726" s="740">
        <v>2</v>
      </c>
      <c r="AJ726" s="552">
        <f t="shared" si="83"/>
        <v>4</v>
      </c>
      <c r="CI726" s="88"/>
      <c r="CL726" s="88"/>
      <c r="CM726" s="88"/>
      <c r="CN726" s="88"/>
      <c r="CO726" s="88"/>
      <c r="CP726" s="88"/>
      <c r="CU726" s="88"/>
      <c r="CV726" s="88"/>
      <c r="CW726" s="88"/>
      <c r="CX726" s="88"/>
      <c r="CY726" s="88"/>
      <c r="CZ726" s="88"/>
      <c r="DA726" s="88"/>
      <c r="DH726" s="433"/>
      <c r="DJ726" s="433"/>
      <c r="DQ726" s="433"/>
    </row>
    <row r="727" spans="1:121" s="90" customFormat="1" ht="21" customHeight="1">
      <c r="A727" s="1050"/>
      <c r="B727" s="1051"/>
      <c r="C727" s="1052"/>
      <c r="D727" s="3">
        <v>4</v>
      </c>
      <c r="E727" s="3">
        <v>8</v>
      </c>
      <c r="F727" s="3">
        <v>1</v>
      </c>
      <c r="G727" s="3">
        <v>8</v>
      </c>
      <c r="H727" s="3">
        <v>5</v>
      </c>
      <c r="I727" s="3">
        <v>4</v>
      </c>
      <c r="J727" s="3">
        <v>5</v>
      </c>
      <c r="K727" s="3">
        <v>3</v>
      </c>
      <c r="L727" s="3">
        <v>1</v>
      </c>
      <c r="M727" s="3">
        <v>8</v>
      </c>
      <c r="N727" s="3">
        <v>4</v>
      </c>
      <c r="O727" s="3">
        <v>6</v>
      </c>
      <c r="P727" s="748">
        <v>3</v>
      </c>
      <c r="Q727" s="5">
        <f t="shared" si="82"/>
        <v>4.615384615384615</v>
      </c>
      <c r="T727" s="1064"/>
      <c r="U727" s="1065"/>
      <c r="V727" s="1066"/>
      <c r="W727" s="734">
        <v>6</v>
      </c>
      <c r="X727" s="734">
        <v>2</v>
      </c>
      <c r="Y727" s="734">
        <v>5</v>
      </c>
      <c r="Z727" s="734">
        <v>5</v>
      </c>
      <c r="AA727" s="734">
        <v>5</v>
      </c>
      <c r="AB727" s="734">
        <v>3</v>
      </c>
      <c r="AC727" s="734">
        <v>2</v>
      </c>
      <c r="AD727" s="734">
        <v>2</v>
      </c>
      <c r="AE727" s="734">
        <v>5</v>
      </c>
      <c r="AF727" s="734">
        <v>5</v>
      </c>
      <c r="AG727" s="734">
        <v>2</v>
      </c>
      <c r="AH727" s="734">
        <v>2</v>
      </c>
      <c r="AI727" s="740">
        <v>6</v>
      </c>
      <c r="AJ727" s="552">
        <f t="shared" si="83"/>
        <v>3.8461538461538463</v>
      </c>
      <c r="CI727" s="88"/>
      <c r="CL727" s="88"/>
      <c r="CM727" s="88"/>
      <c r="CN727" s="88"/>
      <c r="CO727" s="88"/>
      <c r="CP727" s="88"/>
      <c r="CU727" s="88"/>
      <c r="CV727" s="88"/>
      <c r="CW727" s="88"/>
      <c r="CX727" s="88"/>
      <c r="CY727" s="88"/>
      <c r="CZ727" s="88"/>
      <c r="DA727" s="88"/>
      <c r="DH727" s="433"/>
      <c r="DJ727" s="433"/>
      <c r="DQ727" s="433"/>
    </row>
    <row r="728" spans="1:121" s="90" customFormat="1" ht="21" customHeight="1">
      <c r="A728" s="1050"/>
      <c r="B728" s="1051"/>
      <c r="C728" s="1052"/>
      <c r="D728" s="3">
        <v>7</v>
      </c>
      <c r="E728" s="3">
        <v>7</v>
      </c>
      <c r="F728" s="3">
        <v>8</v>
      </c>
      <c r="G728" s="3">
        <v>2</v>
      </c>
      <c r="H728" s="3">
        <v>1</v>
      </c>
      <c r="I728" s="3">
        <v>8</v>
      </c>
      <c r="J728" s="3">
        <v>4</v>
      </c>
      <c r="K728" s="3">
        <v>6</v>
      </c>
      <c r="L728" s="3">
        <v>8</v>
      </c>
      <c r="M728" s="3">
        <v>3</v>
      </c>
      <c r="N728" s="3">
        <v>6</v>
      </c>
      <c r="O728" s="3">
        <v>2</v>
      </c>
      <c r="P728" s="748">
        <v>7</v>
      </c>
      <c r="Q728" s="5">
        <f t="shared" si="82"/>
        <v>5.3076923076923075</v>
      </c>
      <c r="T728" s="1064"/>
      <c r="U728" s="1065"/>
      <c r="V728" s="1066"/>
      <c r="W728" s="734">
        <v>3</v>
      </c>
      <c r="X728" s="734">
        <v>4</v>
      </c>
      <c r="Y728" s="734">
        <v>3</v>
      </c>
      <c r="Z728" s="734">
        <v>3</v>
      </c>
      <c r="AA728" s="734">
        <v>1</v>
      </c>
      <c r="AB728" s="734">
        <v>6</v>
      </c>
      <c r="AC728" s="734">
        <v>7</v>
      </c>
      <c r="AD728" s="734">
        <v>3</v>
      </c>
      <c r="AE728" s="734">
        <v>6</v>
      </c>
      <c r="AF728" s="734">
        <v>2</v>
      </c>
      <c r="AG728" s="734">
        <v>6</v>
      </c>
      <c r="AH728" s="734">
        <v>4</v>
      </c>
      <c r="AI728" s="740">
        <v>1</v>
      </c>
      <c r="AJ728" s="552">
        <f t="shared" si="83"/>
        <v>3.7692307692307692</v>
      </c>
      <c r="CI728" s="88"/>
      <c r="CL728" s="88"/>
      <c r="CM728" s="88"/>
      <c r="CN728" s="88"/>
      <c r="CO728" s="88"/>
      <c r="CP728" s="88"/>
      <c r="CU728" s="88"/>
      <c r="CV728" s="88"/>
      <c r="CW728" s="88"/>
      <c r="CX728" s="88"/>
      <c r="CY728" s="88"/>
      <c r="CZ728" s="88"/>
      <c r="DA728" s="88"/>
      <c r="DH728" s="433"/>
      <c r="DJ728" s="433"/>
      <c r="DQ728" s="433"/>
    </row>
    <row r="729" spans="1:121" s="90" customFormat="1" ht="21" customHeight="1">
      <c r="A729" s="1050"/>
      <c r="B729" s="1051"/>
      <c r="C729" s="1052"/>
      <c r="D729" s="3">
        <v>6</v>
      </c>
      <c r="E729" s="3">
        <v>2</v>
      </c>
      <c r="F729" s="3">
        <v>4</v>
      </c>
      <c r="G729" s="3">
        <v>6</v>
      </c>
      <c r="H729" s="3">
        <v>4</v>
      </c>
      <c r="I729" s="3">
        <v>3</v>
      </c>
      <c r="J729" s="3">
        <v>6</v>
      </c>
      <c r="K729" s="3">
        <v>8</v>
      </c>
      <c r="L729" s="3">
        <v>2</v>
      </c>
      <c r="M729" s="3">
        <v>2</v>
      </c>
      <c r="N729" s="3">
        <v>2</v>
      </c>
      <c r="O729" s="3">
        <v>1</v>
      </c>
      <c r="P729" s="748">
        <v>8</v>
      </c>
      <c r="Q729" s="5">
        <f t="shared" si="82"/>
        <v>4.1538461538461542</v>
      </c>
      <c r="T729" s="1064"/>
      <c r="U729" s="1065"/>
      <c r="V729" s="1066"/>
      <c r="W729" s="734">
        <v>7</v>
      </c>
      <c r="X729" s="734">
        <v>7</v>
      </c>
      <c r="Y729" s="734">
        <v>7</v>
      </c>
      <c r="Z729" s="734">
        <v>7</v>
      </c>
      <c r="AA729" s="734">
        <v>7</v>
      </c>
      <c r="AB729" s="734">
        <v>7</v>
      </c>
      <c r="AC729" s="734">
        <v>8</v>
      </c>
      <c r="AD729" s="734">
        <v>7</v>
      </c>
      <c r="AE729" s="734">
        <v>7</v>
      </c>
      <c r="AF729" s="734">
        <v>7</v>
      </c>
      <c r="AG729" s="734">
        <v>7</v>
      </c>
      <c r="AH729" s="734">
        <v>7</v>
      </c>
      <c r="AI729" s="740">
        <v>7</v>
      </c>
      <c r="AJ729" s="552">
        <f t="shared" si="83"/>
        <v>7.0769230769230766</v>
      </c>
      <c r="CI729" s="88"/>
      <c r="CL729" s="88"/>
      <c r="CM729" s="88"/>
      <c r="CN729" s="88"/>
      <c r="CO729" s="88"/>
      <c r="CP729" s="88"/>
      <c r="CU729" s="88"/>
      <c r="CV729" s="88"/>
      <c r="CW729" s="88"/>
      <c r="CX729" s="88"/>
      <c r="CY729" s="88"/>
      <c r="CZ729" s="88"/>
      <c r="DA729" s="88"/>
      <c r="DH729" s="433"/>
      <c r="DJ729" s="433"/>
      <c r="DQ729" s="433"/>
    </row>
    <row r="730" spans="1:121" s="90" customFormat="1" ht="21" customHeight="1">
      <c r="A730" s="1053"/>
      <c r="B730" s="1054"/>
      <c r="C730" s="1055"/>
      <c r="D730" s="750">
        <v>1</v>
      </c>
      <c r="E730" s="750">
        <v>4</v>
      </c>
      <c r="F730" s="750">
        <v>7</v>
      </c>
      <c r="G730" s="750">
        <v>7</v>
      </c>
      <c r="H730" s="750">
        <v>3</v>
      </c>
      <c r="I730" s="750">
        <v>2</v>
      </c>
      <c r="J730" s="750">
        <v>7</v>
      </c>
      <c r="K730" s="750">
        <v>4</v>
      </c>
      <c r="L730" s="750">
        <v>5</v>
      </c>
      <c r="M730" s="750">
        <v>1</v>
      </c>
      <c r="N730" s="750">
        <v>7</v>
      </c>
      <c r="O730" s="750">
        <v>7</v>
      </c>
      <c r="P730" s="751">
        <v>1</v>
      </c>
      <c r="Q730" s="5">
        <f t="shared" si="82"/>
        <v>4.3076923076923075</v>
      </c>
      <c r="T730" s="1067"/>
      <c r="U730" s="1068"/>
      <c r="V730" s="1069"/>
      <c r="W730" s="742">
        <v>8</v>
      </c>
      <c r="X730" s="742">
        <v>8</v>
      </c>
      <c r="Y730" s="742">
        <v>8</v>
      </c>
      <c r="Z730" s="742">
        <v>8</v>
      </c>
      <c r="AA730" s="742">
        <v>8</v>
      </c>
      <c r="AB730" s="742">
        <v>8</v>
      </c>
      <c r="AC730" s="742">
        <v>5</v>
      </c>
      <c r="AD730" s="742">
        <v>8</v>
      </c>
      <c r="AE730" s="742">
        <v>8</v>
      </c>
      <c r="AF730" s="742">
        <v>8</v>
      </c>
      <c r="AG730" s="742">
        <v>8</v>
      </c>
      <c r="AH730" s="742">
        <v>8</v>
      </c>
      <c r="AI730" s="743">
        <v>8</v>
      </c>
      <c r="AJ730" s="552">
        <f t="shared" si="83"/>
        <v>7.7692307692307692</v>
      </c>
      <c r="CI730" s="88"/>
      <c r="CL730" s="88"/>
      <c r="CM730" s="88"/>
      <c r="CN730" s="88"/>
      <c r="CO730" s="88"/>
      <c r="CP730" s="88"/>
      <c r="CU730" s="88"/>
      <c r="CV730" s="88"/>
      <c r="CW730" s="88"/>
      <c r="CX730" s="88"/>
      <c r="CY730" s="88"/>
      <c r="CZ730" s="88"/>
      <c r="DA730" s="88"/>
      <c r="DH730" s="433"/>
      <c r="DJ730" s="433"/>
      <c r="DQ730" s="433"/>
    </row>
    <row r="731" spans="1:121" s="90" customFormat="1" ht="21" customHeight="1">
      <c r="A731" s="7"/>
      <c r="B731" s="7"/>
      <c r="C731" s="7"/>
      <c r="D731" s="7"/>
      <c r="E731" s="7"/>
      <c r="F731" s="7"/>
      <c r="G731" s="7"/>
      <c r="H731" s="7"/>
      <c r="I731" s="7"/>
      <c r="J731" s="7"/>
      <c r="K731" s="7"/>
      <c r="L731" s="7"/>
      <c r="M731" s="7"/>
      <c r="N731" s="7"/>
      <c r="O731" s="7"/>
      <c r="P731" s="7"/>
      <c r="Q731" s="7"/>
      <c r="T731" s="542"/>
      <c r="U731" s="542"/>
      <c r="V731" s="542"/>
      <c r="W731" s="542"/>
      <c r="X731" s="542"/>
      <c r="Y731" s="542"/>
      <c r="Z731" s="542"/>
      <c r="AA731" s="542"/>
      <c r="AB731" s="542"/>
      <c r="AC731" s="542"/>
      <c r="AD731" s="542"/>
      <c r="AE731" s="542"/>
      <c r="AF731" s="542"/>
      <c r="AG731" s="542"/>
      <c r="AH731" s="542"/>
      <c r="AI731" s="542"/>
      <c r="AJ731" s="542"/>
      <c r="CI731" s="88"/>
      <c r="CL731" s="88"/>
      <c r="CM731" s="88"/>
      <c r="CN731" s="88"/>
      <c r="CO731" s="88"/>
      <c r="CP731" s="88"/>
      <c r="CU731" s="88"/>
      <c r="CV731" s="88"/>
      <c r="CW731" s="88"/>
      <c r="CX731" s="88"/>
      <c r="CY731" s="88"/>
      <c r="CZ731" s="88"/>
      <c r="DA731" s="88"/>
      <c r="DH731" s="433"/>
      <c r="DJ731" s="433"/>
      <c r="DQ731" s="433"/>
    </row>
    <row r="732" spans="1:121" s="90" customFormat="1" ht="21" customHeight="1">
      <c r="A732" s="1058" t="s">
        <v>534</v>
      </c>
      <c r="B732" s="1058"/>
      <c r="C732" s="1058"/>
      <c r="D732" s="463" t="s">
        <v>158</v>
      </c>
      <c r="E732" s="463" t="s">
        <v>127</v>
      </c>
      <c r="F732" s="463" t="s">
        <v>130</v>
      </c>
      <c r="G732" s="463" t="s">
        <v>191</v>
      </c>
      <c r="H732" s="463" t="s">
        <v>133</v>
      </c>
      <c r="I732" s="463" t="s">
        <v>136</v>
      </c>
      <c r="J732" s="463" t="s">
        <v>375</v>
      </c>
      <c r="K732" s="463" t="s">
        <v>374</v>
      </c>
      <c r="L732" s="463" t="s">
        <v>373</v>
      </c>
      <c r="M732" s="463" t="s">
        <v>148</v>
      </c>
      <c r="N732" s="463" t="s">
        <v>151</v>
      </c>
      <c r="O732" s="463" t="s">
        <v>154</v>
      </c>
      <c r="P732" s="463" t="s">
        <v>414</v>
      </c>
      <c r="Q732" s="5"/>
      <c r="T732" s="1070" t="s">
        <v>534</v>
      </c>
      <c r="U732" s="1070"/>
      <c r="V732" s="1070"/>
      <c r="W732" s="732" t="s">
        <v>158</v>
      </c>
      <c r="X732" s="732" t="s">
        <v>127</v>
      </c>
      <c r="Y732" s="732" t="s">
        <v>130</v>
      </c>
      <c r="Z732" s="732" t="s">
        <v>191</v>
      </c>
      <c r="AA732" s="732" t="s">
        <v>133</v>
      </c>
      <c r="AB732" s="732" t="s">
        <v>136</v>
      </c>
      <c r="AC732" s="732" t="s">
        <v>375</v>
      </c>
      <c r="AD732" s="732" t="s">
        <v>374</v>
      </c>
      <c r="AE732" s="732" t="s">
        <v>373</v>
      </c>
      <c r="AF732" s="732" t="s">
        <v>148</v>
      </c>
      <c r="AG732" s="732" t="s">
        <v>151</v>
      </c>
      <c r="AH732" s="732" t="s">
        <v>154</v>
      </c>
      <c r="AI732" s="732" t="s">
        <v>414</v>
      </c>
      <c r="AJ732" s="552"/>
      <c r="CI732" s="88"/>
      <c r="CL732" s="88"/>
      <c r="CM732" s="88"/>
      <c r="CN732" s="88"/>
      <c r="CO732" s="88"/>
      <c r="CP732" s="88"/>
      <c r="CU732" s="88"/>
      <c r="CV732" s="88"/>
      <c r="CW732" s="88"/>
      <c r="CX732" s="88"/>
      <c r="CY732" s="88"/>
      <c r="CZ732" s="88"/>
      <c r="DA732" s="88"/>
      <c r="DH732" s="433"/>
      <c r="DJ732" s="433"/>
      <c r="DQ732" s="433"/>
    </row>
    <row r="733" spans="1:121" s="90" customFormat="1" ht="21" customHeight="1">
      <c r="A733" s="1056" t="s">
        <v>530</v>
      </c>
      <c r="B733" s="1056"/>
      <c r="C733" s="1056"/>
      <c r="D733" s="729" t="str">
        <f>AD553</f>
        <v>0/0/0</v>
      </c>
      <c r="E733" s="729" t="str">
        <f>AL553</f>
        <v>0/0/0</v>
      </c>
      <c r="F733" s="729" t="str">
        <f>AT553</f>
        <v>0/0/0</v>
      </c>
      <c r="G733" s="729" t="str">
        <f>BB553</f>
        <v>0/0/0</v>
      </c>
      <c r="H733" s="729" t="str">
        <f>BJ553</f>
        <v>0/0/0</v>
      </c>
      <c r="I733" s="729" t="str">
        <f>BR553</f>
        <v>0/0/0</v>
      </c>
      <c r="J733" s="729">
        <f>SUM(BZ550:BZ552)</f>
        <v>0</v>
      </c>
      <c r="K733" s="729">
        <f>SUM(CH550:CH552)</f>
        <v>0</v>
      </c>
      <c r="L733" s="729">
        <f>SUM(CP550:CP552)</f>
        <v>0</v>
      </c>
      <c r="M733" s="729">
        <f>SUM(CX550:CX552)</f>
        <v>0</v>
      </c>
      <c r="N733" s="729">
        <f>SUM(DF550:DF552)</f>
        <v>0</v>
      </c>
      <c r="O733" s="729">
        <f>SUM(DN550:DN552)</f>
        <v>0</v>
      </c>
      <c r="P733" s="729" t="str">
        <f>DV553</f>
        <v>0/0</v>
      </c>
      <c r="Q733" s="5"/>
      <c r="T733" s="1071" t="s">
        <v>530</v>
      </c>
      <c r="U733" s="1071"/>
      <c r="V733" s="1071"/>
      <c r="W733" s="732">
        <f>AW553</f>
        <v>0</v>
      </c>
      <c r="X733" s="732">
        <f>BE553</f>
        <v>0</v>
      </c>
      <c r="Y733" s="732">
        <f>BM553</f>
        <v>0</v>
      </c>
      <c r="Z733" s="732">
        <f>BU553</f>
        <v>0</v>
      </c>
      <c r="AA733" s="732">
        <f>CC553</f>
        <v>0</v>
      </c>
      <c r="AB733" s="732">
        <f>CK553</f>
        <v>0</v>
      </c>
      <c r="AC733" s="732">
        <f>SUM(CS550:CS552)</f>
        <v>0</v>
      </c>
      <c r="AD733" s="732">
        <f>SUM(DA550:DA552)</f>
        <v>0</v>
      </c>
      <c r="AE733" s="732">
        <f>SUM(DI550:DI552)</f>
        <v>0</v>
      </c>
      <c r="AF733" s="732">
        <f>SUM(DQ550:DQ552)</f>
        <v>0</v>
      </c>
      <c r="AG733" s="732">
        <f>SUM(DY550:DY552)</f>
        <v>0</v>
      </c>
      <c r="AH733" s="732">
        <f>SUM(EG550:EG552)</f>
        <v>0</v>
      </c>
      <c r="AI733" s="732">
        <f>EO553</f>
        <v>0</v>
      </c>
      <c r="AJ733" s="552"/>
      <c r="CI733" s="88"/>
      <c r="CL733" s="88"/>
      <c r="CM733" s="88"/>
      <c r="CN733" s="88"/>
      <c r="CO733" s="88"/>
      <c r="CP733" s="88"/>
      <c r="CU733" s="88"/>
      <c r="CV733" s="88"/>
      <c r="CW733" s="88"/>
      <c r="CX733" s="88"/>
      <c r="CY733" s="88"/>
      <c r="CZ733" s="88"/>
      <c r="DA733" s="88"/>
      <c r="DH733" s="433"/>
      <c r="DJ733" s="433"/>
      <c r="DQ733" s="433"/>
    </row>
    <row r="734" spans="1:121" s="90" customFormat="1" ht="21" customHeight="1">
      <c r="A734" s="1047" t="s">
        <v>532</v>
      </c>
      <c r="B734" s="1048"/>
      <c r="C734" s="1049"/>
      <c r="D734" s="744">
        <v>6</v>
      </c>
      <c r="E734" s="745">
        <v>5</v>
      </c>
      <c r="F734" s="745">
        <v>2</v>
      </c>
      <c r="G734" s="745">
        <v>1</v>
      </c>
      <c r="H734" s="745">
        <v>4</v>
      </c>
      <c r="I734" s="745">
        <v>1</v>
      </c>
      <c r="J734" s="745">
        <v>4</v>
      </c>
      <c r="K734" s="745">
        <v>5</v>
      </c>
      <c r="L734" s="745">
        <v>1</v>
      </c>
      <c r="M734" s="745">
        <v>8</v>
      </c>
      <c r="N734" s="745">
        <v>3</v>
      </c>
      <c r="O734" s="745">
        <v>4</v>
      </c>
      <c r="P734" s="746">
        <v>8</v>
      </c>
      <c r="Q734" s="5">
        <f>AVERAGE(D734:P734)</f>
        <v>4</v>
      </c>
      <c r="T734" s="1061" t="s">
        <v>532</v>
      </c>
      <c r="U734" s="1062"/>
      <c r="V734" s="1063"/>
      <c r="W734" s="734">
        <v>6</v>
      </c>
      <c r="X734" s="734">
        <v>5</v>
      </c>
      <c r="Y734" s="734">
        <v>5</v>
      </c>
      <c r="Z734" s="734">
        <v>4</v>
      </c>
      <c r="AA734" s="734">
        <v>2</v>
      </c>
      <c r="AB734" s="734">
        <v>3</v>
      </c>
      <c r="AC734" s="734">
        <v>7</v>
      </c>
      <c r="AD734" s="734">
        <v>5</v>
      </c>
      <c r="AE734" s="734">
        <v>5</v>
      </c>
      <c r="AF734" s="734">
        <v>1</v>
      </c>
      <c r="AG734" s="734">
        <v>5</v>
      </c>
      <c r="AH734" s="734">
        <v>1</v>
      </c>
      <c r="AI734" s="740">
        <v>3</v>
      </c>
      <c r="AJ734" s="552">
        <f t="shared" ref="AJ734:AJ741" si="84">AVERAGE(W734:AI734)</f>
        <v>4</v>
      </c>
      <c r="CI734" s="88"/>
      <c r="CL734" s="88"/>
      <c r="CM734" s="88"/>
      <c r="CN734" s="88"/>
      <c r="CO734" s="88"/>
      <c r="CP734" s="88"/>
      <c r="CU734" s="88"/>
      <c r="CV734" s="88"/>
      <c r="CW734" s="88"/>
      <c r="CX734" s="88"/>
      <c r="CY734" s="88"/>
      <c r="CZ734" s="88"/>
      <c r="DA734" s="88"/>
      <c r="DH734" s="433"/>
      <c r="DJ734" s="433"/>
      <c r="DQ734" s="433"/>
    </row>
    <row r="735" spans="1:121" s="90" customFormat="1" ht="21" customHeight="1">
      <c r="A735" s="1050"/>
      <c r="B735" s="1051"/>
      <c r="C735" s="1052"/>
      <c r="D735" s="747">
        <v>4</v>
      </c>
      <c r="E735" s="3">
        <v>3</v>
      </c>
      <c r="F735" s="3">
        <v>5</v>
      </c>
      <c r="G735" s="3">
        <v>8</v>
      </c>
      <c r="H735" s="3">
        <v>1</v>
      </c>
      <c r="I735" s="3">
        <v>7</v>
      </c>
      <c r="J735" s="3">
        <v>1</v>
      </c>
      <c r="K735" s="3">
        <v>1</v>
      </c>
      <c r="L735" s="3">
        <v>3</v>
      </c>
      <c r="M735" s="3">
        <v>5</v>
      </c>
      <c r="N735" s="3">
        <v>2</v>
      </c>
      <c r="O735" s="3">
        <v>3</v>
      </c>
      <c r="P735" s="748">
        <v>1</v>
      </c>
      <c r="Q735" s="5">
        <f t="shared" ref="Q735:Q741" si="85">AVERAGE(D735:P735)</f>
        <v>3.3846153846153846</v>
      </c>
      <c r="T735" s="1064"/>
      <c r="U735" s="1065"/>
      <c r="V735" s="1066"/>
      <c r="W735" s="734">
        <v>2</v>
      </c>
      <c r="X735" s="734">
        <v>1</v>
      </c>
      <c r="Y735" s="734">
        <v>6</v>
      </c>
      <c r="Z735" s="734">
        <v>1</v>
      </c>
      <c r="AA735" s="734">
        <v>6</v>
      </c>
      <c r="AB735" s="734">
        <v>6</v>
      </c>
      <c r="AC735" s="734">
        <v>2</v>
      </c>
      <c r="AD735" s="734">
        <v>1</v>
      </c>
      <c r="AE735" s="734">
        <v>1</v>
      </c>
      <c r="AF735" s="734">
        <v>2</v>
      </c>
      <c r="AG735" s="734">
        <v>6</v>
      </c>
      <c r="AH735" s="734">
        <v>5</v>
      </c>
      <c r="AI735" s="740">
        <v>1</v>
      </c>
      <c r="AJ735" s="552">
        <f t="shared" si="84"/>
        <v>3.0769230769230771</v>
      </c>
      <c r="CI735" s="88"/>
      <c r="CL735" s="88"/>
      <c r="CM735" s="88"/>
      <c r="CN735" s="88"/>
      <c r="CO735" s="88"/>
      <c r="CP735" s="88"/>
      <c r="CU735" s="88"/>
      <c r="CV735" s="88"/>
      <c r="CW735" s="88"/>
      <c r="CX735" s="88"/>
      <c r="CY735" s="88"/>
      <c r="CZ735" s="88"/>
      <c r="DA735" s="88"/>
      <c r="DH735" s="433"/>
      <c r="DJ735" s="433"/>
      <c r="DQ735" s="433"/>
    </row>
    <row r="736" spans="1:121" s="90" customFormat="1" ht="21" customHeight="1">
      <c r="A736" s="1050"/>
      <c r="B736" s="1051"/>
      <c r="C736" s="1052"/>
      <c r="D736" s="747">
        <v>7</v>
      </c>
      <c r="E736" s="3">
        <v>6</v>
      </c>
      <c r="F736" s="3">
        <v>6</v>
      </c>
      <c r="G736" s="3">
        <v>7</v>
      </c>
      <c r="H736" s="3">
        <v>7</v>
      </c>
      <c r="I736" s="3">
        <v>3</v>
      </c>
      <c r="J736" s="3">
        <v>7</v>
      </c>
      <c r="K736" s="3">
        <v>4</v>
      </c>
      <c r="L736" s="3">
        <v>8</v>
      </c>
      <c r="M736" s="3">
        <v>1</v>
      </c>
      <c r="N736" s="3">
        <v>4</v>
      </c>
      <c r="O736" s="3">
        <v>7</v>
      </c>
      <c r="P736" s="748">
        <v>5</v>
      </c>
      <c r="Q736" s="5">
        <f t="shared" si="85"/>
        <v>5.5384615384615383</v>
      </c>
      <c r="T736" s="1064"/>
      <c r="U736" s="1065"/>
      <c r="V736" s="1066"/>
      <c r="W736" s="734">
        <v>1</v>
      </c>
      <c r="X736" s="734">
        <v>2</v>
      </c>
      <c r="Y736" s="734">
        <v>4</v>
      </c>
      <c r="Z736" s="734">
        <v>6</v>
      </c>
      <c r="AA736" s="734">
        <v>3</v>
      </c>
      <c r="AB736" s="734">
        <v>4</v>
      </c>
      <c r="AC736" s="734">
        <v>5</v>
      </c>
      <c r="AD736" s="734">
        <v>4</v>
      </c>
      <c r="AE736" s="734">
        <v>2</v>
      </c>
      <c r="AF736" s="734">
        <v>6</v>
      </c>
      <c r="AG736" s="734">
        <v>4</v>
      </c>
      <c r="AH736" s="734">
        <v>6</v>
      </c>
      <c r="AI736" s="740">
        <v>4</v>
      </c>
      <c r="AJ736" s="552">
        <f t="shared" si="84"/>
        <v>3.9230769230769229</v>
      </c>
      <c r="CI736" s="88"/>
      <c r="CL736" s="88"/>
      <c r="CM736" s="88"/>
      <c r="CN736" s="88"/>
      <c r="CO736" s="88"/>
      <c r="CP736" s="88"/>
      <c r="CU736" s="88"/>
      <c r="CV736" s="88"/>
      <c r="CW736" s="88"/>
      <c r="CX736" s="88"/>
      <c r="CY736" s="88"/>
      <c r="CZ736" s="88"/>
      <c r="DA736" s="88"/>
      <c r="DH736" s="433"/>
      <c r="DJ736" s="433"/>
      <c r="DQ736" s="433"/>
    </row>
    <row r="737" spans="1:129" s="90" customFormat="1" ht="21" customHeight="1">
      <c r="A737" s="1050"/>
      <c r="B737" s="1051"/>
      <c r="C737" s="1052"/>
      <c r="D737" s="747">
        <v>5</v>
      </c>
      <c r="E737" s="3">
        <v>7</v>
      </c>
      <c r="F737" s="3">
        <v>1</v>
      </c>
      <c r="G737" s="3">
        <v>3</v>
      </c>
      <c r="H737" s="3">
        <v>6</v>
      </c>
      <c r="I737" s="3">
        <v>4</v>
      </c>
      <c r="J737" s="3">
        <v>6</v>
      </c>
      <c r="K737" s="3">
        <v>2</v>
      </c>
      <c r="L737" s="3">
        <v>2</v>
      </c>
      <c r="M737" s="3">
        <v>7</v>
      </c>
      <c r="N737" s="3">
        <v>7</v>
      </c>
      <c r="O737" s="3">
        <v>5</v>
      </c>
      <c r="P737" s="748">
        <v>7</v>
      </c>
      <c r="Q737" s="5">
        <f t="shared" si="85"/>
        <v>4.7692307692307692</v>
      </c>
      <c r="T737" s="1064"/>
      <c r="U737" s="1065"/>
      <c r="V737" s="1066"/>
      <c r="W737" s="734">
        <v>4</v>
      </c>
      <c r="X737" s="734">
        <v>4</v>
      </c>
      <c r="Y737" s="734">
        <v>3</v>
      </c>
      <c r="Z737" s="734">
        <v>2</v>
      </c>
      <c r="AA737" s="734">
        <v>4</v>
      </c>
      <c r="AB737" s="734">
        <v>7</v>
      </c>
      <c r="AC737" s="734">
        <v>1</v>
      </c>
      <c r="AD737" s="734">
        <v>2</v>
      </c>
      <c r="AE737" s="734">
        <v>4</v>
      </c>
      <c r="AF737" s="734">
        <v>3</v>
      </c>
      <c r="AG737" s="734">
        <v>3</v>
      </c>
      <c r="AH737" s="734">
        <v>3</v>
      </c>
      <c r="AI737" s="740">
        <v>5</v>
      </c>
      <c r="AJ737" s="552">
        <f t="shared" si="84"/>
        <v>3.4615384615384617</v>
      </c>
      <c r="CI737" s="88"/>
      <c r="CL737" s="88"/>
      <c r="CM737" s="88"/>
      <c r="CN737" s="88"/>
      <c r="CO737" s="88"/>
      <c r="CP737" s="88"/>
      <c r="CU737" s="88"/>
      <c r="CV737" s="88"/>
      <c r="CW737" s="88"/>
      <c r="CX737" s="88"/>
      <c r="CY737" s="88"/>
      <c r="CZ737" s="88"/>
      <c r="DA737" s="88"/>
      <c r="DH737" s="433"/>
      <c r="DJ737" s="433"/>
      <c r="DQ737" s="433"/>
    </row>
    <row r="738" spans="1:129" s="90" customFormat="1" ht="21" customHeight="1">
      <c r="A738" s="1050"/>
      <c r="B738" s="1051"/>
      <c r="C738" s="1052"/>
      <c r="D738" s="747">
        <v>1</v>
      </c>
      <c r="E738" s="3">
        <v>1</v>
      </c>
      <c r="F738" s="3">
        <v>4</v>
      </c>
      <c r="G738" s="3">
        <v>5</v>
      </c>
      <c r="H738" s="3">
        <v>3</v>
      </c>
      <c r="I738" s="3">
        <v>6</v>
      </c>
      <c r="J738" s="3">
        <v>3</v>
      </c>
      <c r="K738" s="3">
        <v>8</v>
      </c>
      <c r="L738" s="3">
        <v>7</v>
      </c>
      <c r="M738" s="3">
        <v>6</v>
      </c>
      <c r="N738" s="3">
        <v>8</v>
      </c>
      <c r="O738" s="3">
        <v>1</v>
      </c>
      <c r="P738" s="748">
        <v>4</v>
      </c>
      <c r="Q738" s="5">
        <f t="shared" si="85"/>
        <v>4.384615384615385</v>
      </c>
      <c r="T738" s="1064"/>
      <c r="U738" s="1065"/>
      <c r="V738" s="1066"/>
      <c r="W738" s="734">
        <v>3</v>
      </c>
      <c r="X738" s="734">
        <v>3</v>
      </c>
      <c r="Y738" s="734">
        <v>1</v>
      </c>
      <c r="Z738" s="734">
        <v>5</v>
      </c>
      <c r="AA738" s="734">
        <v>5</v>
      </c>
      <c r="AB738" s="734">
        <v>2</v>
      </c>
      <c r="AC738" s="734">
        <v>6</v>
      </c>
      <c r="AD738" s="734">
        <v>6</v>
      </c>
      <c r="AE738" s="734">
        <v>3</v>
      </c>
      <c r="AF738" s="734">
        <v>5</v>
      </c>
      <c r="AG738" s="734">
        <v>1</v>
      </c>
      <c r="AH738" s="734">
        <v>4</v>
      </c>
      <c r="AI738" s="740">
        <v>6</v>
      </c>
      <c r="AJ738" s="552">
        <f t="shared" si="84"/>
        <v>3.8461538461538463</v>
      </c>
      <c r="CI738" s="88"/>
      <c r="CL738" s="88"/>
      <c r="CM738" s="88"/>
      <c r="CN738" s="88"/>
      <c r="CO738" s="88"/>
      <c r="CP738" s="88"/>
      <c r="CU738" s="88"/>
      <c r="CV738" s="88"/>
      <c r="CW738" s="88"/>
      <c r="CX738" s="88"/>
      <c r="CY738" s="88"/>
      <c r="CZ738" s="88"/>
      <c r="DA738" s="88"/>
      <c r="DH738" s="433"/>
      <c r="DJ738" s="433"/>
      <c r="DQ738" s="433"/>
    </row>
    <row r="739" spans="1:129" s="90" customFormat="1" ht="21" customHeight="1">
      <c r="A739" s="1050"/>
      <c r="B739" s="1051"/>
      <c r="C739" s="1052"/>
      <c r="D739" s="747">
        <v>3</v>
      </c>
      <c r="E739" s="3">
        <v>4</v>
      </c>
      <c r="F739" s="3">
        <v>7</v>
      </c>
      <c r="G739" s="3">
        <v>2</v>
      </c>
      <c r="H739" s="3">
        <v>8</v>
      </c>
      <c r="I739" s="3">
        <v>2</v>
      </c>
      <c r="J739" s="3">
        <v>5</v>
      </c>
      <c r="K739" s="3">
        <v>3</v>
      </c>
      <c r="L739" s="3">
        <v>4</v>
      </c>
      <c r="M739" s="3">
        <v>2</v>
      </c>
      <c r="N739" s="3">
        <v>1</v>
      </c>
      <c r="O739" s="3">
        <v>8</v>
      </c>
      <c r="P739" s="748">
        <v>3</v>
      </c>
      <c r="Q739" s="5">
        <f t="shared" si="85"/>
        <v>4</v>
      </c>
      <c r="T739" s="1064"/>
      <c r="U739" s="1065"/>
      <c r="V739" s="1066"/>
      <c r="W739" s="734">
        <v>5</v>
      </c>
      <c r="X739" s="734">
        <v>6</v>
      </c>
      <c r="Y739" s="734">
        <v>2</v>
      </c>
      <c r="Z739" s="734">
        <v>3</v>
      </c>
      <c r="AA739" s="734">
        <v>1</v>
      </c>
      <c r="AB739" s="734">
        <v>8</v>
      </c>
      <c r="AC739" s="734">
        <v>3</v>
      </c>
      <c r="AD739" s="734">
        <v>3</v>
      </c>
      <c r="AE739" s="734">
        <v>6</v>
      </c>
      <c r="AF739" s="734">
        <v>4</v>
      </c>
      <c r="AG739" s="734">
        <v>2</v>
      </c>
      <c r="AH739" s="734">
        <v>2</v>
      </c>
      <c r="AI739" s="740">
        <v>2</v>
      </c>
      <c r="AJ739" s="552">
        <f t="shared" si="84"/>
        <v>3.6153846153846154</v>
      </c>
      <c r="CI739" s="88"/>
      <c r="CL739" s="88"/>
      <c r="CM739" s="88"/>
      <c r="CN739" s="88"/>
      <c r="CO739" s="88"/>
      <c r="CP739" s="88"/>
      <c r="CU739" s="88"/>
      <c r="CV739" s="88"/>
      <c r="CW739" s="88"/>
      <c r="CX739" s="88"/>
      <c r="CY739" s="88"/>
      <c r="CZ739" s="88"/>
      <c r="DA739" s="88"/>
      <c r="DH739" s="433"/>
      <c r="DJ739" s="433"/>
      <c r="DQ739" s="433"/>
    </row>
    <row r="740" spans="1:129" s="90" customFormat="1" ht="21" customHeight="1">
      <c r="A740" s="1050"/>
      <c r="B740" s="1051"/>
      <c r="C740" s="1052"/>
      <c r="D740" s="747">
        <v>8</v>
      </c>
      <c r="E740" s="3">
        <v>8</v>
      </c>
      <c r="F740" s="3">
        <v>8</v>
      </c>
      <c r="G740" s="3">
        <v>6</v>
      </c>
      <c r="H740" s="3">
        <v>2</v>
      </c>
      <c r="I740" s="3">
        <v>8</v>
      </c>
      <c r="J740" s="3">
        <v>8</v>
      </c>
      <c r="K740" s="3">
        <v>6</v>
      </c>
      <c r="L740" s="3">
        <v>5</v>
      </c>
      <c r="M740" s="3">
        <v>3</v>
      </c>
      <c r="N740" s="3">
        <v>5</v>
      </c>
      <c r="O740" s="3">
        <v>2</v>
      </c>
      <c r="P740" s="748">
        <v>6</v>
      </c>
      <c r="Q740" s="5">
        <f t="shared" si="85"/>
        <v>5.7692307692307692</v>
      </c>
      <c r="T740" s="1064"/>
      <c r="U740" s="1065"/>
      <c r="V740" s="1066"/>
      <c r="W740" s="734">
        <v>7</v>
      </c>
      <c r="X740" s="734">
        <v>7</v>
      </c>
      <c r="Y740" s="734">
        <v>7</v>
      </c>
      <c r="Z740" s="734">
        <v>7</v>
      </c>
      <c r="AA740" s="734">
        <v>7</v>
      </c>
      <c r="AB740" s="734">
        <v>5</v>
      </c>
      <c r="AC740" s="734">
        <v>4</v>
      </c>
      <c r="AD740" s="734">
        <v>7</v>
      </c>
      <c r="AE740" s="734">
        <v>7</v>
      </c>
      <c r="AF740" s="734">
        <v>7</v>
      </c>
      <c r="AG740" s="734">
        <v>7</v>
      </c>
      <c r="AH740" s="734">
        <v>7</v>
      </c>
      <c r="AI740" s="740">
        <v>7</v>
      </c>
      <c r="AJ740" s="552">
        <f t="shared" si="84"/>
        <v>6.615384615384615</v>
      </c>
      <c r="CI740" s="88"/>
      <c r="CL740" s="88"/>
      <c r="CM740" s="88"/>
      <c r="CN740" s="88"/>
      <c r="CO740" s="88"/>
      <c r="CP740" s="88"/>
      <c r="CU740" s="88"/>
      <c r="CV740" s="88"/>
      <c r="CW740" s="88"/>
      <c r="CX740" s="88"/>
      <c r="CY740" s="88"/>
      <c r="CZ740" s="88"/>
      <c r="DA740" s="88"/>
      <c r="DH740" s="433"/>
      <c r="DJ740" s="433"/>
      <c r="DQ740" s="433"/>
    </row>
    <row r="741" spans="1:129" s="90" customFormat="1" ht="21" customHeight="1">
      <c r="A741" s="1053"/>
      <c r="B741" s="1054"/>
      <c r="C741" s="1055"/>
      <c r="D741" s="540">
        <v>2</v>
      </c>
      <c r="E741" s="731">
        <v>2</v>
      </c>
      <c r="F741" s="731">
        <v>3</v>
      </c>
      <c r="G741" s="731">
        <v>4</v>
      </c>
      <c r="H741" s="731">
        <v>5</v>
      </c>
      <c r="I741" s="731">
        <v>5</v>
      </c>
      <c r="J741" s="731">
        <v>2</v>
      </c>
      <c r="K741" s="731">
        <v>7</v>
      </c>
      <c r="L741" s="731">
        <v>6</v>
      </c>
      <c r="M741" s="731">
        <v>4</v>
      </c>
      <c r="N741" s="731">
        <v>6</v>
      </c>
      <c r="O741" s="731">
        <v>6</v>
      </c>
      <c r="P741" s="541">
        <v>2</v>
      </c>
      <c r="Q741" s="5">
        <f t="shared" si="85"/>
        <v>4.1538461538461542</v>
      </c>
      <c r="T741" s="1067"/>
      <c r="U741" s="1068"/>
      <c r="V741" s="1069"/>
      <c r="W741" s="742">
        <v>8</v>
      </c>
      <c r="X741" s="742">
        <v>8</v>
      </c>
      <c r="Y741" s="742">
        <v>8</v>
      </c>
      <c r="Z741" s="742">
        <v>8</v>
      </c>
      <c r="AA741" s="742">
        <v>8</v>
      </c>
      <c r="AB741" s="742">
        <v>1</v>
      </c>
      <c r="AC741" s="742">
        <v>8</v>
      </c>
      <c r="AD741" s="742">
        <v>8</v>
      </c>
      <c r="AE741" s="742">
        <v>8</v>
      </c>
      <c r="AF741" s="742">
        <v>8</v>
      </c>
      <c r="AG741" s="742">
        <v>8</v>
      </c>
      <c r="AH741" s="742">
        <v>8</v>
      </c>
      <c r="AI741" s="743">
        <v>8</v>
      </c>
      <c r="AJ741" s="552">
        <f t="shared" si="84"/>
        <v>7.4615384615384617</v>
      </c>
      <c r="CI741" s="88"/>
      <c r="CL741" s="88"/>
      <c r="CM741" s="88"/>
      <c r="CN741" s="88"/>
      <c r="CO741" s="88"/>
      <c r="CP741" s="88"/>
      <c r="CU741" s="88"/>
      <c r="CV741" s="88"/>
      <c r="CW741" s="88"/>
      <c r="CX741" s="88"/>
      <c r="CY741" s="88"/>
      <c r="CZ741" s="88"/>
      <c r="DA741" s="88"/>
      <c r="DH741" s="433"/>
      <c r="DJ741" s="433"/>
      <c r="DQ741" s="433"/>
    </row>
    <row r="742" spans="1:129" s="90" customFormat="1" ht="21" customHeight="1">
      <c r="A742" s="7"/>
      <c r="B742" s="7"/>
      <c r="C742" s="7"/>
      <c r="D742" s="7"/>
      <c r="E742" s="7"/>
      <c r="F742" s="7"/>
      <c r="G742" s="7"/>
      <c r="H742" s="7"/>
      <c r="I742" s="7"/>
      <c r="J742" s="7"/>
      <c r="K742" s="7"/>
      <c r="L742" s="7"/>
      <c r="M742" s="7"/>
      <c r="N742" s="7"/>
      <c r="O742" s="7"/>
      <c r="P742" s="7"/>
      <c r="Q742" s="7"/>
      <c r="T742" s="542"/>
      <c r="U742" s="542"/>
      <c r="V742" s="542"/>
      <c r="W742" s="542"/>
      <c r="X742" s="542"/>
      <c r="Y742" s="542"/>
      <c r="Z742" s="542"/>
      <c r="AA742" s="542"/>
      <c r="AB742" s="542"/>
      <c r="AC742" s="542"/>
      <c r="AD742" s="542"/>
      <c r="AE742" s="542"/>
      <c r="AF742" s="542"/>
      <c r="AG742" s="542"/>
      <c r="AH742" s="542"/>
      <c r="AI742" s="542"/>
      <c r="AJ742" s="542"/>
      <c r="CI742" s="88"/>
      <c r="CL742" s="88"/>
      <c r="CM742" s="88"/>
      <c r="CN742" s="88"/>
      <c r="CO742" s="88"/>
      <c r="CP742" s="88"/>
      <c r="CU742" s="88"/>
      <c r="CV742" s="88"/>
      <c r="CW742" s="88"/>
      <c r="CX742" s="88"/>
      <c r="CY742" s="88"/>
      <c r="CZ742" s="88"/>
      <c r="DA742" s="88"/>
      <c r="DH742" s="433"/>
      <c r="DJ742" s="433"/>
      <c r="DQ742" s="433"/>
    </row>
    <row r="743" spans="1:129" s="90" customFormat="1" ht="21" customHeight="1">
      <c r="A743" s="1058" t="s">
        <v>535</v>
      </c>
      <c r="B743" s="1058"/>
      <c r="C743" s="1058"/>
      <c r="D743" s="463" t="s">
        <v>533</v>
      </c>
      <c r="E743" s="463" t="s">
        <v>127</v>
      </c>
      <c r="F743" s="463" t="s">
        <v>130</v>
      </c>
      <c r="G743" s="463" t="s">
        <v>191</v>
      </c>
      <c r="H743" s="463" t="s">
        <v>133</v>
      </c>
      <c r="I743" s="463" t="s">
        <v>136</v>
      </c>
      <c r="J743" s="463" t="s">
        <v>375</v>
      </c>
      <c r="K743" s="463" t="s">
        <v>374</v>
      </c>
      <c r="L743" s="463" t="s">
        <v>373</v>
      </c>
      <c r="M743" s="463" t="s">
        <v>148</v>
      </c>
      <c r="N743" s="463" t="s">
        <v>151</v>
      </c>
      <c r="O743" s="463" t="s">
        <v>154</v>
      </c>
      <c r="P743" s="463" t="s">
        <v>414</v>
      </c>
      <c r="Q743" s="5"/>
      <c r="T743" s="1070" t="s">
        <v>535</v>
      </c>
      <c r="U743" s="1070"/>
      <c r="V743" s="1070"/>
      <c r="W743" s="732" t="s">
        <v>533</v>
      </c>
      <c r="X743" s="732" t="s">
        <v>127</v>
      </c>
      <c r="Y743" s="732" t="s">
        <v>130</v>
      </c>
      <c r="Z743" s="732" t="s">
        <v>191</v>
      </c>
      <c r="AA743" s="732" t="s">
        <v>133</v>
      </c>
      <c r="AB743" s="732" t="s">
        <v>136</v>
      </c>
      <c r="AC743" s="732" t="s">
        <v>375</v>
      </c>
      <c r="AD743" s="732" t="s">
        <v>374</v>
      </c>
      <c r="AE743" s="732" t="s">
        <v>373</v>
      </c>
      <c r="AF743" s="732" t="s">
        <v>148</v>
      </c>
      <c r="AG743" s="732" t="s">
        <v>151</v>
      </c>
      <c r="AH743" s="732" t="s">
        <v>154</v>
      </c>
      <c r="AI743" s="732" t="s">
        <v>414</v>
      </c>
      <c r="AJ743" s="552"/>
      <c r="AL743" s="359"/>
      <c r="AM743" s="359"/>
      <c r="AN743" s="359"/>
      <c r="AO743" s="359"/>
      <c r="AT743" s="359"/>
      <c r="AU743" s="359"/>
      <c r="AV743" s="359"/>
      <c r="AW743" s="359"/>
      <c r="AX743" s="359"/>
      <c r="AY743" s="359"/>
      <c r="AZ743" s="359"/>
      <c r="BA743" s="359"/>
      <c r="BB743" s="359"/>
      <c r="BC743" s="359"/>
      <c r="BD743" s="359"/>
      <c r="BE743" s="359"/>
      <c r="BJ743" s="359"/>
      <c r="BK743" s="359"/>
      <c r="BL743" s="359"/>
      <c r="BM743" s="359"/>
      <c r="BR743" s="359"/>
      <c r="BS743" s="359"/>
      <c r="BT743" s="359"/>
      <c r="BU743" s="359"/>
      <c r="BV743" s="359"/>
      <c r="BW743" s="359"/>
      <c r="BX743" s="359"/>
      <c r="BY743" s="359"/>
      <c r="BZ743" s="359"/>
      <c r="CA743" s="359"/>
      <c r="CB743" s="359"/>
      <c r="CC743" s="359"/>
      <c r="CI743" s="88"/>
      <c r="CL743" s="88"/>
      <c r="CM743" s="88"/>
      <c r="CN743" s="88"/>
      <c r="CO743" s="88"/>
      <c r="CP743" s="88"/>
      <c r="CU743" s="88"/>
      <c r="CV743" s="88"/>
      <c r="CW743" s="88"/>
      <c r="CX743" s="88"/>
      <c r="CY743" s="88"/>
      <c r="CZ743" s="88"/>
      <c r="DA743" s="88"/>
      <c r="DH743" s="433"/>
      <c r="DJ743" s="433"/>
      <c r="DQ743" s="433"/>
      <c r="DV743" s="359"/>
      <c r="DW743" s="359"/>
      <c r="DX743" s="359"/>
      <c r="DY743" s="359"/>
    </row>
    <row r="744" spans="1:129" s="90" customFormat="1" ht="21" customHeight="1">
      <c r="A744" s="1056" t="s">
        <v>530</v>
      </c>
      <c r="B744" s="1056"/>
      <c r="C744" s="1056"/>
      <c r="D744" s="732" t="str">
        <f>AD651</f>
        <v>0/0/0</v>
      </c>
      <c r="E744" s="729" t="str">
        <f>AL651</f>
        <v>0/0/0</v>
      </c>
      <c r="F744" s="729" t="str">
        <f>AT651</f>
        <v>0/0/0</v>
      </c>
      <c r="G744" s="539" t="str">
        <f>BB651</f>
        <v>0/0/0</v>
      </c>
      <c r="H744" s="729" t="str">
        <f>BJ651</f>
        <v>0/0/0</v>
      </c>
      <c r="I744" s="729" t="str">
        <f>BR651</f>
        <v>0/0/0</v>
      </c>
      <c r="J744" s="729">
        <f>SUM(BZ648:BZ650)</f>
        <v>0</v>
      </c>
      <c r="K744" s="729">
        <f>SUM(CH648:CH650)</f>
        <v>0</v>
      </c>
      <c r="L744" s="729">
        <f>SUM(CP648:CP650)</f>
        <v>0</v>
      </c>
      <c r="M744" s="729">
        <f>SUM(CX648:CX650)</f>
        <v>0</v>
      </c>
      <c r="N744" s="729">
        <f>SUM(DF648:DF650)</f>
        <v>0</v>
      </c>
      <c r="O744" s="729">
        <f>SUM(DN648:DN650)</f>
        <v>0</v>
      </c>
      <c r="P744" s="729" t="str">
        <f>DV651</f>
        <v>0/0</v>
      </c>
      <c r="Q744" s="5"/>
      <c r="T744" s="1071" t="s">
        <v>530</v>
      </c>
      <c r="U744" s="1071"/>
      <c r="V744" s="1071"/>
      <c r="W744" s="732">
        <f>AW651</f>
        <v>0</v>
      </c>
      <c r="X744" s="732">
        <f>BE651</f>
        <v>0</v>
      </c>
      <c r="Y744" s="732">
        <f>BM651</f>
        <v>0</v>
      </c>
      <c r="Z744" s="732">
        <f>BU651</f>
        <v>0</v>
      </c>
      <c r="AA744" s="732">
        <f>CC651</f>
        <v>0</v>
      </c>
      <c r="AB744" s="732">
        <f>CK651</f>
        <v>0</v>
      </c>
      <c r="AC744" s="732">
        <f>SUM(CS648:CS650)</f>
        <v>0</v>
      </c>
      <c r="AD744" s="732">
        <f>SUM(DA648:DA650)</f>
        <v>0</v>
      </c>
      <c r="AE744" s="732">
        <f>SUM(DI648:DI650)</f>
        <v>0</v>
      </c>
      <c r="AF744" s="732">
        <f>SUM(DQ648:DQ650)</f>
        <v>0</v>
      </c>
      <c r="AG744" s="732">
        <f>SUM(DY648:DY650)</f>
        <v>0</v>
      </c>
      <c r="AH744" s="732">
        <f>SUM(EG648:EG650)</f>
        <v>0</v>
      </c>
      <c r="AI744" s="732">
        <f>EO651</f>
        <v>0</v>
      </c>
      <c r="AJ744" s="552"/>
      <c r="AL744" s="359"/>
      <c r="AM744" s="359"/>
      <c r="AN744" s="359"/>
      <c r="AO744" s="359"/>
      <c r="AT744" s="359"/>
      <c r="AU744" s="359"/>
      <c r="AV744" s="359"/>
      <c r="AW744" s="359"/>
      <c r="AX744" s="359"/>
      <c r="AY744" s="359"/>
      <c r="AZ744" s="359"/>
      <c r="BA744" s="359"/>
      <c r="BB744" s="359"/>
      <c r="BC744" s="359"/>
      <c r="BD744" s="359"/>
      <c r="BE744" s="359"/>
      <c r="BJ744" s="359"/>
      <c r="BK744" s="359"/>
      <c r="BL744" s="359"/>
      <c r="BM744" s="359"/>
      <c r="BR744" s="359"/>
      <c r="BS744" s="359"/>
      <c r="BT744" s="359"/>
      <c r="BU744" s="359"/>
      <c r="BV744" s="359"/>
      <c r="BW744" s="359"/>
      <c r="BX744" s="359"/>
      <c r="BY744" s="359"/>
      <c r="BZ744" s="359"/>
      <c r="CA744" s="359"/>
      <c r="CB744" s="359"/>
      <c r="CC744" s="359"/>
      <c r="CI744" s="88"/>
      <c r="CL744" s="88"/>
      <c r="CM744" s="88"/>
      <c r="CN744" s="88"/>
      <c r="CO744" s="88"/>
      <c r="CP744" s="88"/>
      <c r="CU744" s="88"/>
      <c r="CV744" s="88"/>
      <c r="CW744" s="88"/>
      <c r="CX744" s="88"/>
      <c r="CY744" s="88"/>
      <c r="CZ744" s="88"/>
      <c r="DA744" s="88"/>
      <c r="DH744" s="433"/>
      <c r="DJ744" s="433"/>
      <c r="DQ744" s="433"/>
      <c r="DV744" s="359"/>
      <c r="DW744" s="359"/>
      <c r="DX744" s="359"/>
      <c r="DY744" s="359"/>
    </row>
    <row r="745" spans="1:129" s="90" customFormat="1" ht="21" customHeight="1">
      <c r="A745" s="1047" t="s">
        <v>532</v>
      </c>
      <c r="B745" s="1048"/>
      <c r="C745" s="1049"/>
      <c r="D745" s="739"/>
      <c r="E745" s="745">
        <v>5</v>
      </c>
      <c r="F745" s="745">
        <v>4</v>
      </c>
      <c r="G745" s="745">
        <v>8</v>
      </c>
      <c r="H745" s="745">
        <v>5</v>
      </c>
      <c r="I745" s="745">
        <v>3</v>
      </c>
      <c r="J745" s="3">
        <v>7</v>
      </c>
      <c r="K745" s="745">
        <v>5</v>
      </c>
      <c r="L745" s="3">
        <v>3</v>
      </c>
      <c r="M745" s="3">
        <v>3</v>
      </c>
      <c r="N745" s="3">
        <v>1</v>
      </c>
      <c r="O745" s="3">
        <v>2</v>
      </c>
      <c r="P745" s="748">
        <v>1</v>
      </c>
      <c r="Q745" s="5">
        <f t="shared" ref="Q745:Q752" si="86">AVERAGE(D745:P745)</f>
        <v>3.9166666666666665</v>
      </c>
      <c r="T745" s="1061" t="s">
        <v>532</v>
      </c>
      <c r="U745" s="1062"/>
      <c r="V745" s="1063"/>
      <c r="W745" s="739"/>
      <c r="X745" s="734">
        <v>5</v>
      </c>
      <c r="Y745" s="734">
        <v>5</v>
      </c>
      <c r="Z745" s="734">
        <v>4</v>
      </c>
      <c r="AA745" s="734">
        <v>2</v>
      </c>
      <c r="AB745" s="734">
        <v>5</v>
      </c>
      <c r="AC745" s="734">
        <v>6</v>
      </c>
      <c r="AD745" s="734">
        <v>5</v>
      </c>
      <c r="AE745" s="734">
        <v>5</v>
      </c>
      <c r="AF745" s="734">
        <v>1</v>
      </c>
      <c r="AG745" s="734">
        <v>5</v>
      </c>
      <c r="AH745" s="734">
        <v>1</v>
      </c>
      <c r="AI745" s="740">
        <v>3</v>
      </c>
      <c r="AJ745" s="552">
        <f t="shared" ref="AJ745:AJ752" si="87">AVERAGE(W745:AI745)</f>
        <v>3.9166666666666665</v>
      </c>
      <c r="CI745" s="88"/>
      <c r="CL745" s="88"/>
      <c r="CM745" s="88"/>
      <c r="CN745" s="88"/>
      <c r="CO745" s="88"/>
      <c r="CP745" s="88"/>
      <c r="CU745" s="88"/>
      <c r="CV745" s="88"/>
      <c r="CW745" s="88"/>
      <c r="CX745" s="88"/>
      <c r="CY745" s="88"/>
      <c r="CZ745" s="88"/>
      <c r="DA745" s="88"/>
      <c r="DH745" s="433"/>
      <c r="DJ745" s="433"/>
      <c r="DQ745" s="433"/>
    </row>
    <row r="746" spans="1:129" s="90" customFormat="1" ht="21" customHeight="1">
      <c r="A746" s="1050"/>
      <c r="B746" s="1051"/>
      <c r="C746" s="1052"/>
      <c r="D746" s="739"/>
      <c r="E746" s="3">
        <v>2</v>
      </c>
      <c r="F746" s="3">
        <v>2</v>
      </c>
      <c r="G746" s="3">
        <v>7</v>
      </c>
      <c r="H746" s="3">
        <v>7</v>
      </c>
      <c r="I746" s="3">
        <v>5</v>
      </c>
      <c r="J746" s="3">
        <v>4</v>
      </c>
      <c r="K746" s="3">
        <v>3</v>
      </c>
      <c r="L746" s="3">
        <v>6</v>
      </c>
      <c r="M746" s="3">
        <v>8</v>
      </c>
      <c r="N746" s="3">
        <v>8</v>
      </c>
      <c r="O746" s="3">
        <v>3</v>
      </c>
      <c r="P746" s="748">
        <v>6</v>
      </c>
      <c r="Q746" s="5">
        <f t="shared" si="86"/>
        <v>5.083333333333333</v>
      </c>
      <c r="T746" s="1064"/>
      <c r="U746" s="1065"/>
      <c r="V746" s="1066"/>
      <c r="W746" s="739"/>
      <c r="X746" s="734">
        <v>1</v>
      </c>
      <c r="Y746" s="734">
        <v>6</v>
      </c>
      <c r="Z746" s="734">
        <v>1</v>
      </c>
      <c r="AA746" s="734">
        <v>6</v>
      </c>
      <c r="AB746" s="734">
        <v>1</v>
      </c>
      <c r="AC746" s="734">
        <v>2</v>
      </c>
      <c r="AD746" s="734">
        <v>1</v>
      </c>
      <c r="AE746" s="734">
        <v>1</v>
      </c>
      <c r="AF746" s="734">
        <v>2</v>
      </c>
      <c r="AG746" s="734">
        <v>6</v>
      </c>
      <c r="AH746" s="734">
        <v>5</v>
      </c>
      <c r="AI746" s="740">
        <v>1</v>
      </c>
      <c r="AJ746" s="552">
        <f t="shared" si="87"/>
        <v>2.75</v>
      </c>
      <c r="CI746" s="88"/>
      <c r="CL746" s="88"/>
      <c r="CM746" s="88"/>
      <c r="CN746" s="88"/>
      <c r="CO746" s="88"/>
      <c r="CP746" s="88"/>
      <c r="CU746" s="88"/>
      <c r="CV746" s="88"/>
      <c r="CW746" s="88"/>
      <c r="CX746" s="88"/>
      <c r="CY746" s="88"/>
      <c r="CZ746" s="88"/>
      <c r="DA746" s="88"/>
      <c r="DH746" s="433"/>
      <c r="DJ746" s="433"/>
      <c r="DQ746" s="433"/>
    </row>
    <row r="747" spans="1:129" s="90" customFormat="1" ht="21" customHeight="1">
      <c r="A747" s="1050"/>
      <c r="B747" s="1051"/>
      <c r="C747" s="1052"/>
      <c r="D747" s="739"/>
      <c r="E747" s="3">
        <v>4</v>
      </c>
      <c r="F747" s="3">
        <v>6</v>
      </c>
      <c r="G747" s="3">
        <v>1</v>
      </c>
      <c r="H747" s="3">
        <v>6</v>
      </c>
      <c r="I747" s="3">
        <v>6</v>
      </c>
      <c r="J747" s="3">
        <v>8</v>
      </c>
      <c r="K747" s="3">
        <v>6</v>
      </c>
      <c r="L747" s="3">
        <v>2</v>
      </c>
      <c r="M747" s="3">
        <v>2</v>
      </c>
      <c r="N747" s="3">
        <v>4</v>
      </c>
      <c r="O747" s="3">
        <v>1</v>
      </c>
      <c r="P747" s="748">
        <v>2</v>
      </c>
      <c r="Q747" s="5">
        <f t="shared" si="86"/>
        <v>4</v>
      </c>
      <c r="T747" s="1064"/>
      <c r="U747" s="1065"/>
      <c r="V747" s="1066"/>
      <c r="W747" s="739"/>
      <c r="X747" s="734">
        <v>2</v>
      </c>
      <c r="Y747" s="734">
        <v>4</v>
      </c>
      <c r="Z747" s="734">
        <v>6</v>
      </c>
      <c r="AA747" s="734">
        <v>3</v>
      </c>
      <c r="AB747" s="734">
        <v>2</v>
      </c>
      <c r="AC747" s="734">
        <v>1</v>
      </c>
      <c r="AD747" s="734">
        <v>4</v>
      </c>
      <c r="AE747" s="734">
        <v>2</v>
      </c>
      <c r="AF747" s="734">
        <v>6</v>
      </c>
      <c r="AG747" s="734">
        <v>4</v>
      </c>
      <c r="AH747" s="734">
        <v>6</v>
      </c>
      <c r="AI747" s="740">
        <v>4</v>
      </c>
      <c r="AJ747" s="552">
        <f t="shared" si="87"/>
        <v>3.6666666666666665</v>
      </c>
      <c r="CI747" s="88"/>
      <c r="CL747" s="88"/>
      <c r="CM747" s="88"/>
      <c r="CN747" s="88"/>
      <c r="CO747" s="88"/>
      <c r="CP747" s="88"/>
      <c r="CU747" s="88"/>
      <c r="CV747" s="88"/>
      <c r="CW747" s="88"/>
      <c r="CX747" s="88"/>
      <c r="CY747" s="88"/>
      <c r="CZ747" s="88"/>
      <c r="DA747" s="88"/>
      <c r="DH747" s="433"/>
      <c r="DJ747" s="433"/>
      <c r="DQ747" s="433"/>
    </row>
    <row r="748" spans="1:129" s="90" customFormat="1" ht="21" customHeight="1">
      <c r="A748" s="1050"/>
      <c r="B748" s="1051"/>
      <c r="C748" s="1052"/>
      <c r="D748" s="739"/>
      <c r="E748" s="3">
        <v>7</v>
      </c>
      <c r="F748" s="3">
        <v>7</v>
      </c>
      <c r="G748" s="3">
        <v>4</v>
      </c>
      <c r="H748" s="3">
        <v>4</v>
      </c>
      <c r="I748" s="3">
        <v>4</v>
      </c>
      <c r="J748" s="3">
        <v>3</v>
      </c>
      <c r="K748" s="3">
        <v>4</v>
      </c>
      <c r="L748" s="3">
        <v>7</v>
      </c>
      <c r="M748" s="3">
        <v>7</v>
      </c>
      <c r="N748" s="3">
        <v>3</v>
      </c>
      <c r="O748" s="3">
        <v>5</v>
      </c>
      <c r="P748" s="748">
        <v>4</v>
      </c>
      <c r="Q748" s="5">
        <f t="shared" si="86"/>
        <v>4.916666666666667</v>
      </c>
      <c r="T748" s="1064"/>
      <c r="U748" s="1065"/>
      <c r="V748" s="1066"/>
      <c r="W748" s="739"/>
      <c r="X748" s="734">
        <v>4</v>
      </c>
      <c r="Y748" s="734">
        <v>3</v>
      </c>
      <c r="Z748" s="734">
        <v>2</v>
      </c>
      <c r="AA748" s="734">
        <v>4</v>
      </c>
      <c r="AB748" s="734">
        <v>4</v>
      </c>
      <c r="AC748" s="734">
        <v>7</v>
      </c>
      <c r="AD748" s="734">
        <v>2</v>
      </c>
      <c r="AE748" s="734">
        <v>4</v>
      </c>
      <c r="AF748" s="734">
        <v>3</v>
      </c>
      <c r="AG748" s="734">
        <v>3</v>
      </c>
      <c r="AH748" s="734">
        <v>3</v>
      </c>
      <c r="AI748" s="740">
        <v>5</v>
      </c>
      <c r="AJ748" s="552">
        <f t="shared" si="87"/>
        <v>3.6666666666666665</v>
      </c>
      <c r="CI748" s="88"/>
      <c r="CL748" s="88"/>
      <c r="CM748" s="88"/>
      <c r="CN748" s="88"/>
      <c r="CO748" s="88"/>
      <c r="CP748" s="88"/>
      <c r="CU748" s="88"/>
      <c r="CV748" s="88"/>
      <c r="CW748" s="88"/>
      <c r="CX748" s="88"/>
      <c r="CY748" s="88"/>
      <c r="CZ748" s="88"/>
      <c r="DA748" s="88"/>
      <c r="DH748" s="433"/>
      <c r="DJ748" s="433"/>
      <c r="DQ748" s="433"/>
    </row>
    <row r="749" spans="1:129" s="90" customFormat="1" ht="21" customHeight="1">
      <c r="A749" s="1050"/>
      <c r="B749" s="1051"/>
      <c r="C749" s="1052"/>
      <c r="D749" s="739"/>
      <c r="E749" s="3">
        <v>3</v>
      </c>
      <c r="F749" s="3">
        <v>5</v>
      </c>
      <c r="G749" s="3">
        <v>5</v>
      </c>
      <c r="H749" s="3">
        <v>8</v>
      </c>
      <c r="I749" s="3">
        <v>7</v>
      </c>
      <c r="J749" s="3">
        <v>5</v>
      </c>
      <c r="K749" s="3">
        <v>2</v>
      </c>
      <c r="L749" s="3">
        <v>1</v>
      </c>
      <c r="M749" s="3">
        <v>4</v>
      </c>
      <c r="N749" s="3">
        <v>6</v>
      </c>
      <c r="O749" s="3">
        <v>8</v>
      </c>
      <c r="P749" s="748">
        <v>5</v>
      </c>
      <c r="Q749" s="5">
        <f t="shared" si="86"/>
        <v>4.916666666666667</v>
      </c>
      <c r="T749" s="1064"/>
      <c r="U749" s="1065"/>
      <c r="V749" s="1066"/>
      <c r="W749" s="739"/>
      <c r="X749" s="734">
        <v>3</v>
      </c>
      <c r="Y749" s="734">
        <v>1</v>
      </c>
      <c r="Z749" s="734">
        <v>5</v>
      </c>
      <c r="AA749" s="734">
        <v>5</v>
      </c>
      <c r="AB749" s="734">
        <v>3</v>
      </c>
      <c r="AC749" s="734">
        <v>5</v>
      </c>
      <c r="AD749" s="734">
        <v>6</v>
      </c>
      <c r="AE749" s="734">
        <v>3</v>
      </c>
      <c r="AF749" s="734">
        <v>5</v>
      </c>
      <c r="AG749" s="734">
        <v>1</v>
      </c>
      <c r="AH749" s="734">
        <v>4</v>
      </c>
      <c r="AI749" s="740">
        <v>6</v>
      </c>
      <c r="AJ749" s="552">
        <f t="shared" si="87"/>
        <v>3.9166666666666665</v>
      </c>
      <c r="CI749" s="88"/>
      <c r="CL749" s="88"/>
      <c r="CM749" s="88"/>
      <c r="CN749" s="88"/>
      <c r="CO749" s="88"/>
      <c r="CP749" s="88"/>
      <c r="CU749" s="88"/>
      <c r="CV749" s="88"/>
      <c r="CW749" s="88"/>
      <c r="CX749" s="88"/>
      <c r="CY749" s="88"/>
      <c r="CZ749" s="88"/>
      <c r="DA749" s="88"/>
      <c r="DH749" s="433"/>
      <c r="DJ749" s="433"/>
      <c r="DQ749" s="433"/>
    </row>
    <row r="750" spans="1:129" s="90" customFormat="1" ht="21" customHeight="1">
      <c r="A750" s="1050"/>
      <c r="B750" s="1051"/>
      <c r="C750" s="1052"/>
      <c r="D750" s="739"/>
      <c r="E750" s="3">
        <v>6</v>
      </c>
      <c r="F750" s="3">
        <v>8</v>
      </c>
      <c r="G750" s="3">
        <v>6</v>
      </c>
      <c r="H750" s="3">
        <v>2</v>
      </c>
      <c r="I750" s="3">
        <v>8</v>
      </c>
      <c r="J750" s="3">
        <v>2</v>
      </c>
      <c r="K750" s="3">
        <v>1</v>
      </c>
      <c r="L750" s="3">
        <v>5</v>
      </c>
      <c r="M750" s="3">
        <v>5</v>
      </c>
      <c r="N750" s="3">
        <v>2</v>
      </c>
      <c r="O750" s="3">
        <v>7</v>
      </c>
      <c r="P750" s="748">
        <v>8</v>
      </c>
      <c r="Q750" s="5">
        <f t="shared" si="86"/>
        <v>5</v>
      </c>
      <c r="T750" s="1064"/>
      <c r="U750" s="1065"/>
      <c r="V750" s="1066"/>
      <c r="W750" s="739"/>
      <c r="X750" s="734">
        <v>6</v>
      </c>
      <c r="Y750" s="734">
        <v>2</v>
      </c>
      <c r="Z750" s="734">
        <v>3</v>
      </c>
      <c r="AA750" s="734">
        <v>1</v>
      </c>
      <c r="AB750" s="734">
        <v>6</v>
      </c>
      <c r="AC750" s="734">
        <v>3</v>
      </c>
      <c r="AD750" s="734">
        <v>3</v>
      </c>
      <c r="AE750" s="734">
        <v>6</v>
      </c>
      <c r="AF750" s="734">
        <v>4</v>
      </c>
      <c r="AG750" s="734">
        <v>2</v>
      </c>
      <c r="AH750" s="734">
        <v>2</v>
      </c>
      <c r="AI750" s="740">
        <v>2</v>
      </c>
      <c r="AJ750" s="552">
        <f t="shared" si="87"/>
        <v>3.3333333333333335</v>
      </c>
      <c r="CI750" s="88"/>
      <c r="CL750" s="88"/>
      <c r="CM750" s="88"/>
      <c r="CN750" s="88"/>
      <c r="CO750" s="88"/>
      <c r="CP750" s="88"/>
      <c r="CU750" s="88"/>
      <c r="CV750" s="88"/>
      <c r="CW750" s="88"/>
      <c r="CX750" s="88"/>
      <c r="CY750" s="88"/>
      <c r="CZ750" s="88"/>
      <c r="DA750" s="88"/>
      <c r="DH750" s="433"/>
      <c r="DJ750" s="433"/>
      <c r="DQ750" s="433"/>
    </row>
    <row r="751" spans="1:129" s="90" customFormat="1" ht="21" customHeight="1">
      <c r="A751" s="1050"/>
      <c r="B751" s="1051"/>
      <c r="C751" s="1052"/>
      <c r="D751" s="739"/>
      <c r="E751" s="3">
        <v>8</v>
      </c>
      <c r="F751" s="3">
        <v>1</v>
      </c>
      <c r="G751" s="3">
        <v>2</v>
      </c>
      <c r="H751" s="3">
        <v>1</v>
      </c>
      <c r="I751" s="3">
        <v>1</v>
      </c>
      <c r="J751" s="3">
        <v>6</v>
      </c>
      <c r="K751" s="3">
        <v>8</v>
      </c>
      <c r="L751" s="3">
        <v>8</v>
      </c>
      <c r="M751" s="3">
        <v>1</v>
      </c>
      <c r="N751" s="3">
        <v>7</v>
      </c>
      <c r="O751" s="3">
        <v>4</v>
      </c>
      <c r="P751" s="748">
        <v>3</v>
      </c>
      <c r="Q751" s="5">
        <f t="shared" si="86"/>
        <v>4.166666666666667</v>
      </c>
      <c r="T751" s="1064"/>
      <c r="U751" s="1065"/>
      <c r="V751" s="1066"/>
      <c r="W751" s="739"/>
      <c r="X751" s="734">
        <v>7</v>
      </c>
      <c r="Y751" s="734">
        <v>7</v>
      </c>
      <c r="Z751" s="734">
        <v>7</v>
      </c>
      <c r="AA751" s="734">
        <v>7</v>
      </c>
      <c r="AB751" s="734">
        <v>7</v>
      </c>
      <c r="AC751" s="734">
        <v>4</v>
      </c>
      <c r="AD751" s="734">
        <v>7</v>
      </c>
      <c r="AE751" s="734">
        <v>7</v>
      </c>
      <c r="AF751" s="734">
        <v>7</v>
      </c>
      <c r="AG751" s="734">
        <v>7</v>
      </c>
      <c r="AH751" s="734">
        <v>7</v>
      </c>
      <c r="AI751" s="740">
        <v>7</v>
      </c>
      <c r="AJ751" s="552">
        <f t="shared" si="87"/>
        <v>6.75</v>
      </c>
      <c r="CI751" s="88"/>
      <c r="CL751" s="88"/>
      <c r="CM751" s="88"/>
      <c r="CN751" s="88"/>
      <c r="CO751" s="88"/>
      <c r="CP751" s="88"/>
      <c r="CU751" s="88"/>
      <c r="CV751" s="88"/>
      <c r="CW751" s="88"/>
      <c r="CX751" s="88"/>
      <c r="CY751" s="88"/>
      <c r="CZ751" s="88"/>
      <c r="DA751" s="88"/>
      <c r="DH751" s="433"/>
      <c r="DJ751" s="433"/>
      <c r="DQ751" s="433"/>
    </row>
    <row r="752" spans="1:129" s="90" customFormat="1" ht="21" customHeight="1">
      <c r="A752" s="1053"/>
      <c r="B752" s="1054"/>
      <c r="C752" s="1055"/>
      <c r="D752" s="741"/>
      <c r="E752" s="750">
        <v>1</v>
      </c>
      <c r="F752" s="750">
        <v>3</v>
      </c>
      <c r="G752" s="750">
        <v>3</v>
      </c>
      <c r="H752" s="750">
        <v>3</v>
      </c>
      <c r="I752" s="731">
        <v>2</v>
      </c>
      <c r="J752" s="750">
        <v>1</v>
      </c>
      <c r="K752" s="750">
        <v>7</v>
      </c>
      <c r="L752" s="750">
        <v>4</v>
      </c>
      <c r="M752" s="750">
        <v>6</v>
      </c>
      <c r="N752" s="750">
        <v>5</v>
      </c>
      <c r="O752" s="750">
        <v>6</v>
      </c>
      <c r="P752" s="751">
        <v>7</v>
      </c>
      <c r="Q752" s="5">
        <f t="shared" si="86"/>
        <v>4</v>
      </c>
      <c r="T752" s="1067"/>
      <c r="U752" s="1068"/>
      <c r="V752" s="1069"/>
      <c r="W752" s="741"/>
      <c r="X752" s="742">
        <v>8</v>
      </c>
      <c r="Y752" s="742">
        <v>8</v>
      </c>
      <c r="Z752" s="742">
        <v>8</v>
      </c>
      <c r="AA752" s="742">
        <v>8</v>
      </c>
      <c r="AB752" s="742">
        <v>8</v>
      </c>
      <c r="AC752" s="742">
        <v>8</v>
      </c>
      <c r="AD752" s="742">
        <v>8</v>
      </c>
      <c r="AE752" s="742">
        <v>8</v>
      </c>
      <c r="AF752" s="742">
        <v>8</v>
      </c>
      <c r="AG752" s="742">
        <v>8</v>
      </c>
      <c r="AH752" s="742">
        <v>8</v>
      </c>
      <c r="AI752" s="743">
        <v>8</v>
      </c>
      <c r="AJ752" s="552">
        <f t="shared" si="87"/>
        <v>8</v>
      </c>
      <c r="CI752" s="88"/>
      <c r="CL752" s="88"/>
      <c r="CM752" s="88"/>
      <c r="CN752" s="88"/>
      <c r="CO752" s="88"/>
      <c r="CP752" s="88"/>
      <c r="CU752" s="88"/>
      <c r="CV752" s="88"/>
      <c r="CW752" s="88"/>
      <c r="CX752" s="88"/>
      <c r="CY752" s="88"/>
      <c r="CZ752" s="88"/>
      <c r="DA752" s="88"/>
      <c r="DH752" s="433"/>
      <c r="DJ752" s="433"/>
      <c r="DQ752" s="433"/>
    </row>
    <row r="753" spans="1:135" s="359" customFormat="1" ht="18">
      <c r="A753" s="364"/>
      <c r="B753" s="364"/>
      <c r="C753" s="364"/>
      <c r="D753" s="364"/>
      <c r="E753" s="364"/>
      <c r="F753" s="364"/>
      <c r="G753" s="364"/>
      <c r="H753" s="364"/>
      <c r="I753" s="364"/>
      <c r="J753" s="364"/>
      <c r="K753" s="364"/>
      <c r="L753" s="364"/>
      <c r="M753" s="364"/>
      <c r="N753" s="364"/>
      <c r="O753" s="364"/>
      <c r="P753" s="364"/>
      <c r="Z753" s="90"/>
      <c r="AE753" s="370"/>
      <c r="CI753" s="370"/>
      <c r="CL753" s="88"/>
      <c r="CM753" s="88"/>
      <c r="CN753" s="88"/>
      <c r="CO753" s="88"/>
      <c r="CP753" s="88"/>
      <c r="CU753" s="88"/>
      <c r="CV753" s="88"/>
      <c r="CW753" s="88"/>
      <c r="CX753" s="88"/>
      <c r="CY753" s="88"/>
      <c r="CZ753" s="88"/>
      <c r="DA753" s="88"/>
      <c r="DH753" s="435"/>
      <c r="DJ753" s="433"/>
      <c r="DQ753" s="435"/>
      <c r="EE753" s="90"/>
    </row>
    <row r="754" spans="1:135" s="359" customFormat="1" ht="18">
      <c r="A754" s="364"/>
      <c r="B754" s="364"/>
      <c r="C754" s="364"/>
      <c r="I754" s="364"/>
      <c r="J754" s="364"/>
      <c r="K754" s="364"/>
      <c r="L754" s="364"/>
      <c r="P754" s="364"/>
      <c r="T754" s="1059" t="s">
        <v>536</v>
      </c>
      <c r="U754" s="1059"/>
      <c r="V754" s="1059"/>
      <c r="Z754" s="90"/>
      <c r="AE754" s="370"/>
      <c r="CI754" s="370"/>
      <c r="CL754" s="88"/>
      <c r="CM754" s="88"/>
      <c r="CN754" s="88"/>
      <c r="CO754" s="88"/>
      <c r="CP754" s="88"/>
      <c r="CU754" s="88"/>
      <c r="CV754" s="88"/>
      <c r="CW754" s="88"/>
      <c r="CX754" s="88"/>
      <c r="CY754" s="88"/>
      <c r="CZ754" s="88"/>
      <c r="DA754" s="88"/>
      <c r="DH754" s="435"/>
      <c r="DJ754" s="433"/>
      <c r="DQ754" s="435"/>
      <c r="EE754" s="90"/>
    </row>
    <row r="755" spans="1:135" s="359" customFormat="1" ht="18">
      <c r="A755" s="364"/>
      <c r="B755" s="364"/>
      <c r="C755" s="364"/>
      <c r="I755" s="364"/>
      <c r="J755" s="364"/>
      <c r="K755" s="364"/>
      <c r="L755" s="364"/>
      <c r="T755" s="1059"/>
      <c r="U755" s="1060"/>
      <c r="V755" s="1059"/>
      <c r="Z755" s="90"/>
      <c r="AE755" s="370"/>
      <c r="CI755" s="370"/>
      <c r="CL755" s="88"/>
      <c r="CM755" s="88"/>
      <c r="CN755" s="88"/>
      <c r="CO755" s="88"/>
      <c r="CT755" s="88"/>
      <c r="CU755" s="88"/>
      <c r="CV755" s="88"/>
      <c r="CW755" s="88"/>
      <c r="CX755" s="88"/>
      <c r="CY755" s="88"/>
      <c r="CZ755" s="88"/>
      <c r="DA755" s="88"/>
      <c r="DH755" s="435"/>
      <c r="DJ755" s="435"/>
      <c r="DQ755" s="435"/>
      <c r="EE755" s="90"/>
    </row>
    <row r="756" spans="1:135" s="359" customFormat="1" ht="18">
      <c r="A756" s="364"/>
      <c r="B756" s="364"/>
      <c r="C756" s="364"/>
      <c r="D756" s="744" cm="1">
        <f t="array" aca="1" ref="D756:D763" ca="1">_xlfn.SORTBY($T756:$T763,_xlfn.RANDARRAY(8))</f>
        <v>2</v>
      </c>
      <c r="E756" s="745" cm="1">
        <f t="array" aca="1" ref="E756:E763" ca="1">_xlfn.SORTBY($T756:$T763,_xlfn.RANDARRAY(8))</f>
        <v>8</v>
      </c>
      <c r="F756" s="745" cm="1">
        <f t="array" aca="1" ref="F756:F763" ca="1">_xlfn.SORTBY($T756:$T763,_xlfn.RANDARRAY(8))</f>
        <v>7</v>
      </c>
      <c r="G756" s="745" cm="1">
        <f t="array" aca="1" ref="G756:G763" ca="1">_xlfn.SORTBY($T756:$T763,_xlfn.RANDARRAY(8))</f>
        <v>2</v>
      </c>
      <c r="H756" s="745" cm="1">
        <f t="array" aca="1" ref="H756:H763" ca="1">_xlfn.SORTBY($T756:$T763,_xlfn.RANDARRAY(8))</f>
        <v>5</v>
      </c>
      <c r="I756" s="745" cm="1">
        <f t="array" aca="1" ref="I756:I763" ca="1">_xlfn.SORTBY($T756:$T763,_xlfn.RANDARRAY(8))</f>
        <v>3</v>
      </c>
      <c r="J756" s="745" cm="1">
        <f t="array" aca="1" ref="J756:J763" ca="1">_xlfn.SORTBY($T756:$T763,_xlfn.RANDARRAY(8))</f>
        <v>5</v>
      </c>
      <c r="K756" s="745" cm="1">
        <f t="array" aca="1" ref="K756:K763" ca="1">_xlfn.SORTBY($T756:$T763,_xlfn.RANDARRAY(8))</f>
        <v>2</v>
      </c>
      <c r="L756" s="745" cm="1">
        <f t="array" aca="1" ref="L756:L763" ca="1">_xlfn.SORTBY($T756:$T763,_xlfn.RANDARRAY(8))</f>
        <v>8</v>
      </c>
      <c r="M756" s="745" cm="1">
        <f t="array" aca="1" ref="M756:M763" ca="1">_xlfn.SORTBY($T756:$T763,_xlfn.RANDARRAY(8))</f>
        <v>6</v>
      </c>
      <c r="N756" s="745" cm="1">
        <f t="array" aca="1" ref="N756:N763" ca="1">_xlfn.SORTBY($T756:$T763,_xlfn.RANDARRAY(8))</f>
        <v>3</v>
      </c>
      <c r="O756" s="745" cm="1">
        <f t="array" aca="1" ref="O756:O763" ca="1">_xlfn.SORTBY($T756:$T763,_xlfn.RANDARRAY(8))</f>
        <v>5</v>
      </c>
      <c r="P756" s="746" cm="1">
        <f t="array" aca="1" ref="P756:P763" ca="1">_xlfn.SORTBY($T756:$T763,_xlfn.RANDARRAY(8))</f>
        <v>8</v>
      </c>
      <c r="T756" s="352">
        <v>1</v>
      </c>
      <c r="U756" s="745" cm="1">
        <f t="array" aca="1" ref="U756:U763" ca="1">_xlfn.SORTBY($T756:$T763,_xlfn.RANDARRAY(8))</f>
        <v>8</v>
      </c>
      <c r="V756" s="79" t="str" cm="1">
        <f t="array" aca="1" ref="V756:V763" ca="1">_xlfn.SORTBY(Boys!M6:M13,_xlfn.ANCHORARRAY(U756))</f>
        <v>O</v>
      </c>
      <c r="Z756" s="90"/>
      <c r="AE756" s="370"/>
      <c r="CI756" s="370"/>
      <c r="CL756" s="88"/>
      <c r="CM756" s="88"/>
      <c r="CN756" s="88"/>
      <c r="CO756" s="88"/>
      <c r="CT756" s="88"/>
      <c r="CU756" s="88"/>
      <c r="CV756" s="88"/>
      <c r="CW756" s="88"/>
      <c r="CX756" s="88"/>
      <c r="CY756" s="88"/>
      <c r="CZ756" s="88"/>
      <c r="DA756" s="88"/>
      <c r="DH756" s="435"/>
      <c r="DJ756" s="435"/>
      <c r="DQ756" s="435"/>
      <c r="EE756" s="90"/>
    </row>
    <row r="757" spans="1:135" s="359" customFormat="1" ht="18">
      <c r="A757" s="364"/>
      <c r="B757" s="364"/>
      <c r="C757" s="364"/>
      <c r="D757" s="747">
        <f ca="1"/>
        <v>5</v>
      </c>
      <c r="E757" s="3">
        <f ca="1"/>
        <v>2</v>
      </c>
      <c r="F757" s="3">
        <f ca="1"/>
        <v>5</v>
      </c>
      <c r="G757" s="3">
        <f ca="1"/>
        <v>6</v>
      </c>
      <c r="H757" s="3">
        <f ca="1"/>
        <v>2</v>
      </c>
      <c r="I757" s="3">
        <f ca="1"/>
        <v>6</v>
      </c>
      <c r="J757" s="3">
        <f ca="1"/>
        <v>2</v>
      </c>
      <c r="K757" s="3">
        <f ca="1"/>
        <v>7</v>
      </c>
      <c r="L757" s="3">
        <f ca="1"/>
        <v>4</v>
      </c>
      <c r="M757" s="3">
        <f ca="1"/>
        <v>4</v>
      </c>
      <c r="N757" s="3">
        <f ca="1"/>
        <v>7</v>
      </c>
      <c r="O757" s="3">
        <f ca="1"/>
        <v>4</v>
      </c>
      <c r="P757" s="748">
        <f ca="1"/>
        <v>1</v>
      </c>
      <c r="T757" s="352">
        <v>2</v>
      </c>
      <c r="U757" s="3">
        <f ca="1"/>
        <v>5</v>
      </c>
      <c r="V757" s="79" t="str">
        <f ca="1"/>
        <v>R</v>
      </c>
      <c r="Z757" s="90"/>
      <c r="AE757" s="370"/>
      <c r="CI757" s="370"/>
      <c r="CL757" s="88"/>
      <c r="CM757" s="88"/>
      <c r="CN757" s="88"/>
      <c r="CO757" s="88"/>
      <c r="CT757" s="88"/>
      <c r="CU757" s="88"/>
      <c r="CV757" s="88"/>
      <c r="CW757" s="88"/>
      <c r="CX757" s="88"/>
      <c r="CY757" s="88"/>
      <c r="CZ757" s="88"/>
      <c r="DA757" s="88"/>
      <c r="DH757" s="435"/>
      <c r="DJ757" s="435"/>
      <c r="DQ757" s="435"/>
      <c r="EE757" s="90"/>
    </row>
    <row r="758" spans="1:135" s="359" customFormat="1" ht="18">
      <c r="A758" s="364"/>
      <c r="B758" s="364"/>
      <c r="C758" s="364"/>
      <c r="D758" s="747">
        <f ca="1"/>
        <v>8</v>
      </c>
      <c r="E758" s="3">
        <f ca="1"/>
        <v>3</v>
      </c>
      <c r="F758" s="3">
        <f ca="1"/>
        <v>3</v>
      </c>
      <c r="G758" s="3">
        <f ca="1"/>
        <v>8</v>
      </c>
      <c r="H758" s="3">
        <f ca="1"/>
        <v>6</v>
      </c>
      <c r="I758" s="3">
        <f ca="1"/>
        <v>8</v>
      </c>
      <c r="J758" s="3">
        <f ca="1"/>
        <v>8</v>
      </c>
      <c r="K758" s="3">
        <f ca="1"/>
        <v>3</v>
      </c>
      <c r="L758" s="3">
        <f ca="1"/>
        <v>3</v>
      </c>
      <c r="M758" s="3">
        <f ca="1"/>
        <v>5</v>
      </c>
      <c r="N758" s="3">
        <f ca="1"/>
        <v>4</v>
      </c>
      <c r="O758" s="3">
        <f ca="1"/>
        <v>1</v>
      </c>
      <c r="P758" s="748">
        <f ca="1"/>
        <v>2</v>
      </c>
      <c r="T758" s="352">
        <v>3</v>
      </c>
      <c r="U758" s="3">
        <f ca="1"/>
        <v>6</v>
      </c>
      <c r="V758" s="79" t="str">
        <f ca="1"/>
        <v>X</v>
      </c>
      <c r="Z758" s="90"/>
      <c r="AE758" s="370"/>
      <c r="CI758" s="370"/>
      <c r="CL758" s="88"/>
      <c r="CM758" s="88"/>
      <c r="CN758" s="88"/>
      <c r="CO758" s="88"/>
      <c r="CT758" s="88"/>
      <c r="CU758" s="88"/>
      <c r="CV758" s="88"/>
      <c r="CW758" s="88"/>
      <c r="CX758" s="88"/>
      <c r="CY758" s="88"/>
      <c r="CZ758" s="88"/>
      <c r="DA758" s="88"/>
      <c r="DH758" s="435"/>
      <c r="DJ758" s="435"/>
      <c r="DQ758" s="435"/>
      <c r="EE758" s="90"/>
    </row>
    <row r="759" spans="1:135" s="359" customFormat="1" ht="18">
      <c r="A759" s="364"/>
      <c r="B759" s="364"/>
      <c r="C759" s="364"/>
      <c r="D759" s="747">
        <f ca="1"/>
        <v>1</v>
      </c>
      <c r="E759" s="3">
        <f ca="1"/>
        <v>7</v>
      </c>
      <c r="F759" s="3">
        <f ca="1"/>
        <v>4</v>
      </c>
      <c r="G759" s="3">
        <f ca="1"/>
        <v>1</v>
      </c>
      <c r="H759" s="3">
        <f ca="1"/>
        <v>4</v>
      </c>
      <c r="I759" s="3">
        <f ca="1"/>
        <v>1</v>
      </c>
      <c r="J759" s="3">
        <f ca="1"/>
        <v>7</v>
      </c>
      <c r="K759" s="3">
        <f ca="1"/>
        <v>6</v>
      </c>
      <c r="L759" s="3">
        <f ca="1"/>
        <v>1</v>
      </c>
      <c r="M759" s="3">
        <f ca="1"/>
        <v>8</v>
      </c>
      <c r="N759" s="3">
        <f ca="1"/>
        <v>6</v>
      </c>
      <c r="O759" s="3">
        <f ca="1"/>
        <v>8</v>
      </c>
      <c r="P759" s="748">
        <f ca="1"/>
        <v>3</v>
      </c>
      <c r="T759" s="352">
        <v>4</v>
      </c>
      <c r="U759" s="3">
        <f ca="1"/>
        <v>1</v>
      </c>
      <c r="V759" s="79" t="str">
        <f ca="1"/>
        <v>W</v>
      </c>
      <c r="Z759" s="90"/>
      <c r="AE759" s="370"/>
      <c r="CI759" s="370"/>
      <c r="CL759" s="88"/>
      <c r="CM759" s="88"/>
      <c r="CN759" s="88"/>
      <c r="CO759" s="88"/>
      <c r="CT759" s="88"/>
      <c r="CU759" s="88"/>
      <c r="CV759" s="88"/>
      <c r="CW759" s="88"/>
      <c r="CX759" s="88"/>
      <c r="CY759" s="88"/>
      <c r="CZ759" s="88"/>
      <c r="DA759" s="88"/>
      <c r="DH759" s="435"/>
      <c r="DJ759" s="435"/>
      <c r="DQ759" s="435"/>
      <c r="EE759" s="90"/>
    </row>
    <row r="760" spans="1:135" s="359" customFormat="1" ht="18">
      <c r="A760" s="364"/>
      <c r="B760" s="364"/>
      <c r="C760" s="364"/>
      <c r="D760" s="747">
        <f ca="1"/>
        <v>6</v>
      </c>
      <c r="E760" s="3">
        <f ca="1"/>
        <v>5</v>
      </c>
      <c r="F760" s="3">
        <f ca="1"/>
        <v>6</v>
      </c>
      <c r="G760" s="3">
        <f ca="1"/>
        <v>5</v>
      </c>
      <c r="H760" s="3">
        <f ca="1"/>
        <v>1</v>
      </c>
      <c r="I760" s="3">
        <f ca="1"/>
        <v>4</v>
      </c>
      <c r="J760" s="3">
        <f ca="1"/>
        <v>4</v>
      </c>
      <c r="K760" s="3">
        <f ca="1"/>
        <v>4</v>
      </c>
      <c r="L760" s="3">
        <f ca="1"/>
        <v>5</v>
      </c>
      <c r="M760" s="3">
        <f ca="1"/>
        <v>7</v>
      </c>
      <c r="N760" s="3">
        <f ca="1"/>
        <v>2</v>
      </c>
      <c r="O760" s="3">
        <f ca="1"/>
        <v>3</v>
      </c>
      <c r="P760" s="748">
        <f ca="1"/>
        <v>5</v>
      </c>
      <c r="T760" s="352">
        <v>5</v>
      </c>
      <c r="U760" s="3">
        <f ca="1"/>
        <v>2</v>
      </c>
      <c r="V760" s="79" t="str">
        <f ca="1"/>
        <v>N</v>
      </c>
      <c r="Z760" s="90"/>
      <c r="AE760" s="370"/>
      <c r="CI760" s="370"/>
      <c r="CL760" s="88"/>
      <c r="CM760" s="88"/>
      <c r="CN760" s="88"/>
      <c r="CO760" s="88"/>
      <c r="CT760" s="88"/>
      <c r="CU760" s="88"/>
      <c r="CV760" s="88"/>
      <c r="CW760" s="88"/>
      <c r="CX760" s="88"/>
      <c r="CY760" s="88"/>
      <c r="CZ760" s="88"/>
      <c r="DA760" s="88"/>
      <c r="DH760" s="435"/>
      <c r="DJ760" s="435"/>
      <c r="DQ760" s="435"/>
      <c r="EE760" s="90"/>
    </row>
    <row r="761" spans="1:135" s="359" customFormat="1" ht="18">
      <c r="A761" s="364"/>
      <c r="B761" s="364"/>
      <c r="C761" s="364"/>
      <c r="D761" s="747">
        <f ca="1"/>
        <v>4</v>
      </c>
      <c r="E761" s="3">
        <f ca="1"/>
        <v>4</v>
      </c>
      <c r="F761" s="3">
        <f ca="1"/>
        <v>2</v>
      </c>
      <c r="G761" s="3">
        <f ca="1"/>
        <v>7</v>
      </c>
      <c r="H761" s="3">
        <f ca="1"/>
        <v>7</v>
      </c>
      <c r="I761" s="3">
        <f ca="1"/>
        <v>7</v>
      </c>
      <c r="J761" s="3">
        <f ca="1"/>
        <v>3</v>
      </c>
      <c r="K761" s="3">
        <f ca="1"/>
        <v>1</v>
      </c>
      <c r="L761" s="3">
        <f ca="1"/>
        <v>7</v>
      </c>
      <c r="M761" s="3">
        <f ca="1"/>
        <v>1</v>
      </c>
      <c r="N761" s="3">
        <f ca="1"/>
        <v>5</v>
      </c>
      <c r="O761" s="3">
        <f ca="1"/>
        <v>2</v>
      </c>
      <c r="P761" s="748">
        <f ca="1"/>
        <v>6</v>
      </c>
      <c r="T761" s="352">
        <v>6</v>
      </c>
      <c r="U761" s="3">
        <f ca="1"/>
        <v>3</v>
      </c>
      <c r="V761" s="79" t="str">
        <f ca="1"/>
        <v>B</v>
      </c>
      <c r="Z761" s="90"/>
      <c r="AE761" s="370"/>
      <c r="CI761" s="370"/>
      <c r="CL761" s="88"/>
      <c r="CM761" s="88"/>
      <c r="CN761" s="88"/>
      <c r="CO761" s="88"/>
      <c r="CT761" s="88"/>
      <c r="CU761" s="88"/>
      <c r="CV761" s="88"/>
      <c r="CW761" s="88"/>
      <c r="CX761" s="88"/>
      <c r="CY761" s="88"/>
      <c r="CZ761" s="88"/>
      <c r="DA761" s="88"/>
      <c r="DH761" s="435"/>
      <c r="DJ761" s="435"/>
      <c r="DQ761" s="435"/>
      <c r="EE761" s="90"/>
    </row>
    <row r="762" spans="1:135" s="359" customFormat="1" ht="18">
      <c r="A762" s="364"/>
      <c r="B762" s="364"/>
      <c r="C762" s="364"/>
      <c r="D762" s="747">
        <f ca="1"/>
        <v>3</v>
      </c>
      <c r="E762" s="3">
        <f ca="1"/>
        <v>6</v>
      </c>
      <c r="F762" s="3">
        <f ca="1"/>
        <v>8</v>
      </c>
      <c r="G762" s="3">
        <f ca="1"/>
        <v>4</v>
      </c>
      <c r="H762" s="3">
        <f ca="1"/>
        <v>8</v>
      </c>
      <c r="I762" s="3">
        <f ca="1"/>
        <v>5</v>
      </c>
      <c r="J762" s="3">
        <f ca="1"/>
        <v>1</v>
      </c>
      <c r="K762" s="3">
        <f ca="1"/>
        <v>5</v>
      </c>
      <c r="L762" s="3">
        <f ca="1"/>
        <v>2</v>
      </c>
      <c r="M762" s="3">
        <f ca="1"/>
        <v>2</v>
      </c>
      <c r="N762" s="3">
        <f ca="1"/>
        <v>8</v>
      </c>
      <c r="O762" s="3">
        <f ca="1"/>
        <v>6</v>
      </c>
      <c r="P762" s="748">
        <f ca="1"/>
        <v>7</v>
      </c>
      <c r="T762" s="352">
        <v>7</v>
      </c>
      <c r="U762" s="3">
        <f ca="1"/>
        <v>7</v>
      </c>
      <c r="V762" s="79" t="str">
        <f ca="1"/>
        <v>H</v>
      </c>
      <c r="Z762" s="90"/>
      <c r="AE762" s="370"/>
      <c r="CI762" s="370"/>
      <c r="CL762" s="88"/>
      <c r="CM762" s="88"/>
      <c r="CN762" s="88"/>
      <c r="CO762" s="88"/>
      <c r="CT762" s="88"/>
      <c r="CU762" s="88"/>
      <c r="CV762" s="88"/>
      <c r="CW762" s="88"/>
      <c r="CX762" s="88"/>
      <c r="CY762" s="88"/>
      <c r="CZ762" s="88"/>
      <c r="DA762" s="88"/>
      <c r="DH762" s="435"/>
      <c r="DJ762" s="435"/>
      <c r="DQ762" s="435"/>
      <c r="EE762" s="90"/>
    </row>
    <row r="763" spans="1:135" s="359" customFormat="1" ht="18">
      <c r="A763" s="364"/>
      <c r="B763" s="364"/>
      <c r="C763" s="364"/>
      <c r="D763" s="540">
        <f ca="1"/>
        <v>7</v>
      </c>
      <c r="E763" s="731">
        <f ca="1"/>
        <v>1</v>
      </c>
      <c r="F763" s="731">
        <f ca="1"/>
        <v>1</v>
      </c>
      <c r="G763" s="731">
        <f ca="1"/>
        <v>3</v>
      </c>
      <c r="H763" s="731">
        <f ca="1"/>
        <v>3</v>
      </c>
      <c r="I763" s="731">
        <f ca="1"/>
        <v>2</v>
      </c>
      <c r="J763" s="731">
        <f ca="1"/>
        <v>6</v>
      </c>
      <c r="K763" s="731">
        <f ca="1"/>
        <v>8</v>
      </c>
      <c r="L763" s="731">
        <f ca="1"/>
        <v>6</v>
      </c>
      <c r="M763" s="731">
        <f ca="1"/>
        <v>3</v>
      </c>
      <c r="N763" s="731">
        <f ca="1"/>
        <v>1</v>
      </c>
      <c r="O763" s="731">
        <f ca="1"/>
        <v>7</v>
      </c>
      <c r="P763" s="541">
        <f ca="1"/>
        <v>4</v>
      </c>
      <c r="T763" s="352">
        <v>8</v>
      </c>
      <c r="U763" s="750">
        <f ca="1"/>
        <v>4</v>
      </c>
      <c r="V763" s="79" t="str">
        <f ca="1"/>
        <v>A</v>
      </c>
      <c r="Z763" s="90"/>
      <c r="AE763" s="370"/>
      <c r="CI763" s="370"/>
      <c r="CL763" s="88"/>
      <c r="CM763" s="88"/>
      <c r="CN763" s="88"/>
      <c r="CO763" s="88"/>
      <c r="CT763" s="88"/>
      <c r="CU763" s="88"/>
      <c r="CV763" s="88"/>
      <c r="CW763" s="88"/>
      <c r="CX763" s="88"/>
      <c r="CY763" s="88"/>
      <c r="CZ763" s="88"/>
      <c r="DA763" s="88"/>
      <c r="DH763" s="435"/>
      <c r="DJ763" s="435"/>
      <c r="DQ763" s="435"/>
      <c r="EE763" s="90"/>
    </row>
    <row r="764" spans="1:135" s="359" customFormat="1" ht="18">
      <c r="A764" s="364"/>
      <c r="B764" s="364"/>
      <c r="C764" s="364"/>
      <c r="I764" s="364"/>
      <c r="J764" s="364"/>
      <c r="K764" s="364"/>
      <c r="L764" s="364"/>
      <c r="M764" s="364"/>
      <c r="N764" s="364"/>
      <c r="O764" s="364"/>
      <c r="Z764" s="90"/>
      <c r="AE764" s="370"/>
      <c r="CI764" s="370"/>
      <c r="CL764" s="88"/>
      <c r="CM764" s="88"/>
      <c r="CN764" s="88"/>
      <c r="CO764" s="88"/>
      <c r="CT764" s="88"/>
      <c r="CU764" s="88"/>
      <c r="CV764" s="88"/>
      <c r="CW764" s="88"/>
      <c r="CX764" s="88"/>
      <c r="CY764" s="88"/>
      <c r="CZ764" s="88"/>
      <c r="DA764" s="88"/>
      <c r="DH764" s="435"/>
      <c r="DJ764" s="435"/>
      <c r="DM764" s="368"/>
      <c r="DN764" s="368"/>
      <c r="DO764" s="368"/>
      <c r="DQ764" s="435"/>
      <c r="EE764" s="90"/>
    </row>
    <row r="765" spans="1:135" s="359" customFormat="1" ht="18">
      <c r="A765" s="364"/>
      <c r="B765" s="364"/>
      <c r="C765" s="364"/>
      <c r="I765" s="364"/>
      <c r="J765" s="364"/>
      <c r="K765" s="364"/>
      <c r="L765" s="364"/>
      <c r="M765" s="364"/>
      <c r="N765" s="364"/>
      <c r="O765" s="364"/>
      <c r="Z765" s="90"/>
      <c r="AE765" s="370"/>
      <c r="CI765" s="370"/>
      <c r="CL765" s="88"/>
      <c r="CM765" s="88"/>
      <c r="CN765" s="88"/>
      <c r="CO765" s="88"/>
      <c r="CT765" s="88"/>
      <c r="CU765" s="88"/>
      <c r="CV765" s="88"/>
      <c r="CW765" s="88"/>
      <c r="CX765" s="88"/>
      <c r="CY765" s="88"/>
      <c r="CZ765" s="88"/>
      <c r="DA765" s="88"/>
      <c r="DH765" s="435"/>
      <c r="DJ765" s="435"/>
      <c r="DM765" s="368"/>
      <c r="DN765" s="368"/>
      <c r="DO765" s="368"/>
      <c r="DQ765" s="435"/>
      <c r="EE765" s="90"/>
    </row>
    <row r="766" spans="1:135" s="359" customFormat="1" ht="18">
      <c r="A766" s="364"/>
      <c r="B766" s="364"/>
      <c r="C766" s="364"/>
      <c r="I766" s="364"/>
      <c r="J766" s="364"/>
      <c r="K766" s="364"/>
      <c r="L766" s="364"/>
      <c r="M766" s="364"/>
      <c r="N766" s="364"/>
      <c r="O766" s="364"/>
      <c r="Z766" s="90"/>
      <c r="AE766" s="370"/>
      <c r="CI766" s="370"/>
      <c r="CL766" s="88"/>
      <c r="CM766" s="88"/>
      <c r="CN766" s="88"/>
      <c r="CO766" s="88"/>
      <c r="CT766" s="88"/>
      <c r="CU766" s="88"/>
      <c r="CV766" s="88"/>
      <c r="CW766" s="88"/>
      <c r="CX766" s="88"/>
      <c r="CY766" s="88"/>
      <c r="CZ766" s="88"/>
      <c r="DA766" s="88"/>
      <c r="DH766" s="435"/>
      <c r="DJ766" s="435"/>
      <c r="DM766" s="368"/>
      <c r="DN766" s="368"/>
      <c r="DO766" s="368"/>
      <c r="DQ766" s="435"/>
      <c r="EE766" s="90"/>
    </row>
    <row r="767" spans="1:135" s="359" customFormat="1" ht="18">
      <c r="A767" s="364"/>
      <c r="B767" s="364"/>
      <c r="C767" s="364"/>
      <c r="I767" s="364"/>
      <c r="J767" s="364"/>
      <c r="K767" s="364"/>
      <c r="L767" s="364"/>
      <c r="M767" s="364"/>
      <c r="N767" s="364"/>
      <c r="O767" s="364"/>
      <c r="Z767" s="90"/>
      <c r="AE767" s="370"/>
      <c r="CI767" s="370"/>
      <c r="CL767" s="88"/>
      <c r="CM767" s="88"/>
      <c r="CN767" s="88"/>
      <c r="CO767" s="88"/>
      <c r="CT767" s="88"/>
      <c r="CU767" s="88"/>
      <c r="CV767" s="88"/>
      <c r="CW767" s="88"/>
      <c r="CX767" s="88"/>
      <c r="CY767" s="88"/>
      <c r="CZ767" s="88"/>
      <c r="DA767" s="88"/>
      <c r="DH767" s="435"/>
      <c r="DJ767" s="435"/>
      <c r="DM767" s="368"/>
      <c r="DN767" s="368"/>
      <c r="DO767" s="368"/>
      <c r="DQ767" s="435"/>
      <c r="EE767" s="90"/>
    </row>
    <row r="768" spans="1:135" s="359" customFormat="1" ht="18">
      <c r="A768" s="364"/>
      <c r="B768" s="364"/>
      <c r="C768" s="364"/>
      <c r="I768" s="364"/>
      <c r="J768" s="364"/>
      <c r="K768" s="364"/>
      <c r="L768" s="364"/>
      <c r="M768" s="364"/>
      <c r="N768" s="364"/>
      <c r="O768" s="364"/>
      <c r="Z768" s="90"/>
      <c r="AE768" s="370"/>
      <c r="CI768" s="370"/>
      <c r="CL768" s="88"/>
      <c r="CM768" s="88"/>
      <c r="CN768" s="88"/>
      <c r="CO768" s="88"/>
      <c r="CT768" s="88"/>
      <c r="CU768" s="88"/>
      <c r="CV768" s="88"/>
      <c r="CW768" s="88"/>
      <c r="CX768" s="88"/>
      <c r="CY768" s="88"/>
      <c r="CZ768" s="88"/>
      <c r="DA768" s="88"/>
      <c r="DH768" s="435"/>
      <c r="DJ768" s="435"/>
      <c r="DM768" s="368"/>
      <c r="DN768" s="368"/>
      <c r="DO768" s="368"/>
      <c r="DQ768" s="435"/>
      <c r="EE768" s="90"/>
    </row>
    <row r="769" spans="31:135" s="359" customFormat="1">
      <c r="AE769" s="370"/>
      <c r="CI769" s="370"/>
      <c r="CL769" s="88"/>
      <c r="CM769" s="88"/>
      <c r="CN769" s="88"/>
      <c r="CO769" s="88"/>
      <c r="CT769" s="88"/>
      <c r="CU769" s="88"/>
      <c r="CV769" s="88"/>
      <c r="CW769" s="88"/>
      <c r="CX769" s="88"/>
      <c r="CY769" s="88"/>
      <c r="CZ769" s="88"/>
      <c r="DA769" s="88"/>
      <c r="DH769" s="435"/>
      <c r="DJ769" s="435"/>
      <c r="DM769" s="368"/>
      <c r="DN769" s="368"/>
      <c r="DO769" s="368"/>
      <c r="DQ769" s="435"/>
    </row>
    <row r="770" spans="31:135" s="359" customFormat="1">
      <c r="AE770" s="370"/>
      <c r="CI770" s="370"/>
      <c r="CL770" s="88"/>
      <c r="CM770" s="88"/>
      <c r="CN770" s="88"/>
      <c r="CO770" s="88"/>
      <c r="CT770" s="88"/>
      <c r="CU770" s="88"/>
      <c r="CV770" s="88"/>
      <c r="CW770" s="88"/>
      <c r="CX770" s="88"/>
      <c r="CY770" s="88"/>
      <c r="CZ770" s="88"/>
      <c r="DA770" s="88"/>
      <c r="DH770" s="435"/>
      <c r="DJ770" s="435"/>
      <c r="DM770" s="368"/>
      <c r="DN770" s="368"/>
      <c r="DO770" s="368"/>
      <c r="DQ770" s="435"/>
    </row>
    <row r="771" spans="31:135" s="359" customFormat="1">
      <c r="AE771" s="370"/>
      <c r="CI771" s="370"/>
      <c r="CL771" s="88"/>
      <c r="CM771" s="88"/>
      <c r="CN771" s="88"/>
      <c r="CO771" s="88"/>
      <c r="CT771" s="88"/>
      <c r="CU771" s="88"/>
      <c r="CV771" s="88"/>
      <c r="CW771" s="88"/>
      <c r="CX771" s="88"/>
      <c r="CY771" s="88"/>
      <c r="CZ771" s="88"/>
      <c r="DA771" s="88"/>
      <c r="DH771" s="435"/>
      <c r="DJ771" s="435"/>
      <c r="DM771" s="368"/>
      <c r="DN771" s="368"/>
      <c r="DO771" s="368"/>
      <c r="DQ771" s="435"/>
    </row>
    <row r="772" spans="31:135" s="359" customFormat="1">
      <c r="AE772" s="370"/>
      <c r="CI772" s="370"/>
      <c r="CL772" s="88"/>
      <c r="CM772" s="88"/>
      <c r="CN772" s="88"/>
      <c r="CO772" s="88"/>
      <c r="CT772" s="88"/>
      <c r="CU772" s="88"/>
      <c r="CV772" s="88"/>
      <c r="CW772" s="88"/>
      <c r="CX772" s="88"/>
      <c r="CY772" s="88"/>
      <c r="CZ772" s="88"/>
      <c r="DA772" s="88"/>
      <c r="DH772" s="435"/>
      <c r="DJ772" s="435"/>
      <c r="DM772" s="368"/>
      <c r="DN772" s="368"/>
      <c r="DO772" s="368"/>
      <c r="DQ772" s="435"/>
    </row>
    <row r="773" spans="31:135" s="359" customFormat="1">
      <c r="AE773" s="370"/>
      <c r="CI773" s="370"/>
      <c r="CL773" s="88"/>
      <c r="CM773" s="88"/>
      <c r="CN773" s="88"/>
      <c r="CO773" s="88"/>
      <c r="CT773" s="88"/>
      <c r="CU773" s="88"/>
      <c r="CV773" s="88"/>
      <c r="CW773" s="88"/>
      <c r="CX773" s="88"/>
      <c r="CY773" s="88"/>
      <c r="CZ773" s="88"/>
      <c r="DA773" s="88"/>
      <c r="DH773" s="435"/>
      <c r="DJ773" s="435"/>
      <c r="DM773" s="368"/>
      <c r="DN773" s="368"/>
      <c r="DO773" s="368"/>
      <c r="DQ773" s="435"/>
    </row>
    <row r="774" spans="31:135" s="359" customFormat="1">
      <c r="AE774" s="370"/>
      <c r="CI774" s="370"/>
      <c r="CL774" s="88"/>
      <c r="CM774" s="88"/>
      <c r="CN774" s="88"/>
      <c r="CO774" s="88"/>
      <c r="CT774" s="88"/>
      <c r="CU774" s="88"/>
      <c r="CV774" s="88"/>
      <c r="CW774" s="88"/>
      <c r="CX774" s="88"/>
      <c r="CY774" s="88"/>
      <c r="CZ774" s="88"/>
      <c r="DA774" s="88"/>
      <c r="DH774" s="435"/>
      <c r="DJ774" s="435"/>
      <c r="DM774" s="368"/>
      <c r="DN774" s="368"/>
      <c r="DO774" s="368"/>
      <c r="DQ774" s="435"/>
    </row>
    <row r="775" spans="31:135">
      <c r="EE775" s="359"/>
    </row>
    <row r="776" spans="31:135">
      <c r="EE776" s="359"/>
    </row>
    <row r="777" spans="31:135">
      <c r="EE777" s="359"/>
    </row>
    <row r="778" spans="31:135">
      <c r="EE778" s="359"/>
    </row>
    <row r="779" spans="31:135">
      <c r="EE779" s="359"/>
    </row>
    <row r="780" spans="31:135">
      <c r="EE780" s="359"/>
    </row>
    <row r="781" spans="31:135">
      <c r="EE781" s="359"/>
    </row>
    <row r="782" spans="31:135">
      <c r="EE782" s="359"/>
    </row>
    <row r="783" spans="31:135">
      <c r="EE783" s="359"/>
    </row>
    <row r="784" spans="31:135">
      <c r="EE784" s="359"/>
    </row>
    <row r="785" spans="135:135">
      <c r="EE785" s="359"/>
    </row>
    <row r="786" spans="135:135">
      <c r="EE786" s="359"/>
    </row>
    <row r="787" spans="135:135">
      <c r="EE787" s="359"/>
    </row>
    <row r="788" spans="135:135">
      <c r="EE788" s="359"/>
    </row>
    <row r="789" spans="135:135">
      <c r="EE789" s="359"/>
    </row>
    <row r="790" spans="135:135">
      <c r="EE790" s="359"/>
    </row>
  </sheetData>
  <sheetProtection sheet="1" objects="1" scenarios="1"/>
  <mergeCells count="56">
    <mergeCell ref="T721:V721"/>
    <mergeCell ref="T722:V722"/>
    <mergeCell ref="T723:V730"/>
    <mergeCell ref="T732:V732"/>
    <mergeCell ref="T733:V733"/>
    <mergeCell ref="T699:V699"/>
    <mergeCell ref="T700:V707"/>
    <mergeCell ref="T710:V710"/>
    <mergeCell ref="T711:V711"/>
    <mergeCell ref="T712:V719"/>
    <mergeCell ref="T678:V685"/>
    <mergeCell ref="T687:V687"/>
    <mergeCell ref="T688:V688"/>
    <mergeCell ref="T689:V696"/>
    <mergeCell ref="T698:V698"/>
    <mergeCell ref="T665:V665"/>
    <mergeCell ref="T666:V666"/>
    <mergeCell ref="T667:V674"/>
    <mergeCell ref="T676:V676"/>
    <mergeCell ref="T677:V677"/>
    <mergeCell ref="A667:C674"/>
    <mergeCell ref="A678:C685"/>
    <mergeCell ref="A665:C665"/>
    <mergeCell ref="A666:C666"/>
    <mergeCell ref="A688:C688"/>
    <mergeCell ref="A676:C676"/>
    <mergeCell ref="A677:C677"/>
    <mergeCell ref="BP576:BU576"/>
    <mergeCell ref="BP1:BU1"/>
    <mergeCell ref="BP83:BU83"/>
    <mergeCell ref="BP247:BU247"/>
    <mergeCell ref="BP330:BU330"/>
    <mergeCell ref="BP412:BU412"/>
    <mergeCell ref="BP494:BU494"/>
    <mergeCell ref="T754:V755"/>
    <mergeCell ref="A743:C743"/>
    <mergeCell ref="A744:C744"/>
    <mergeCell ref="A732:C732"/>
    <mergeCell ref="A733:C733"/>
    <mergeCell ref="A745:C752"/>
    <mergeCell ref="A734:C741"/>
    <mergeCell ref="T734:V741"/>
    <mergeCell ref="T743:V743"/>
    <mergeCell ref="T744:V744"/>
    <mergeCell ref="T745:V752"/>
    <mergeCell ref="A723:C730"/>
    <mergeCell ref="A712:C719"/>
    <mergeCell ref="A699:C699"/>
    <mergeCell ref="A687:C687"/>
    <mergeCell ref="A700:C707"/>
    <mergeCell ref="A710:C710"/>
    <mergeCell ref="A711:C711"/>
    <mergeCell ref="A721:C721"/>
    <mergeCell ref="A722:C722"/>
    <mergeCell ref="A698:C698"/>
    <mergeCell ref="A689:C696"/>
  </mergeCells>
  <phoneticPr fontId="6" type="noConversion"/>
  <conditionalFormatting sqref="D2:N9 D10:M10 D11:N18 D19:M19 D20:N27 D28:M28 D29:N36 D37:M37 D38:N45 D46:M46 D47:N54 D55:M55 D56:N63 D64:M64 D65:N72 D73:M81 N74:N81 O84:O91 D84:N92 D93:O100 D101:N101 D110:N110 D119:N119 D128:N128 D137:N137 D146:N146 D155:N155 D166:O173 D174:N174 D175:O182 D183:N183 D184:O191 D192:N192 D193:O200 D201:N201 D202:O209 D210:N210 D211:O218 D219:N219 D220:O227 D228:N228 D229:O236 D237:N237 D238:O245 D248:O255 D256:N256 D257:O264 D265:N265 D266:O273 D274:N274 D275:O282 D283:N283 D284:O291 D292:N292 D293:O300 D301:N301 D302:O309 D310:N310 D311:O318 D319:N319 D320:O327 D331:N338 D339:M339 D340:N347 D348:M348 D349:N356 D357:M357 D358:N365 D366:M366 D367:N374 D375:M375 D376:N383 D384:M384 D385:N392 D393:M393 D394:N401 D402:M402 D403:N410 D413:O420 D421:N421 D422:O429 D430:N430 D431:O438 D439:N439 D440:O447 D448:N448 D449:O456 D457:N457 D458:O465 D466:N466 D467:O474 D475:N475 D476:O483 D484:N484 D485:O492 D495:O502 D503:N503 D504:O511 D512:N512 D513:O520 D521:N521 D522:O529 D530:N530 D531:O538 D539:N539 D540:O547 D548:N548 D549:O556 D557:N557 D558:O565 D566:N566 D567:O574 D577:O584 D585:N585 D586:O593 D594:N594 D595:O602 D603:N603 D604:O611 D612:N612 D613:O620 D621:N621 D622:O629 D630:N630 D631:O638 D639:N639 D640:O647 D648:N648 D649:O656">
    <cfRule type="expression" dxfId="9" priority="9">
      <formula>AND(D2&lt;&gt;"Not Declared", D2&lt;&gt;"")</formula>
    </cfRule>
  </conditionalFormatting>
  <conditionalFormatting sqref="D102:O109">
    <cfRule type="expression" dxfId="8" priority="7">
      <formula>AND(D102&lt;&gt;"Not Declared", D102&lt;&gt;"")</formula>
    </cfRule>
  </conditionalFormatting>
  <conditionalFormatting sqref="D111:O118">
    <cfRule type="expression" dxfId="7" priority="6">
      <formula>AND(D111&lt;&gt;"Not Declared", D111&lt;&gt;"")</formula>
    </cfRule>
  </conditionalFormatting>
  <conditionalFormatting sqref="D120:O127">
    <cfRule type="expression" dxfId="6" priority="5">
      <formula>AND(D120&lt;&gt;"Not Declared", D120&lt;&gt;"")</formula>
    </cfRule>
  </conditionalFormatting>
  <conditionalFormatting sqref="D129:O136">
    <cfRule type="expression" dxfId="5" priority="4">
      <formula>AND(D129&lt;&gt;"Not Declared", D129&lt;&gt;"")</formula>
    </cfRule>
  </conditionalFormatting>
  <conditionalFormatting sqref="D138:O145">
    <cfRule type="expression" dxfId="4" priority="3">
      <formula>AND(D138&lt;&gt;"Not Declared", D138&lt;&gt;"")</formula>
    </cfRule>
  </conditionalFormatting>
  <conditionalFormatting sqref="D147:O154">
    <cfRule type="expression" dxfId="3" priority="2">
      <formula>AND(D147&lt;&gt;"Not Declared", D147&lt;&gt;"")</formula>
    </cfRule>
  </conditionalFormatting>
  <conditionalFormatting sqref="D156:O163">
    <cfRule type="expression" dxfId="2" priority="1">
      <formula>AND(D156&lt;&gt;"Not Declared", D156&lt;&gt;"")</formula>
    </cfRule>
  </conditionalFormatting>
  <conditionalFormatting sqref="X2:X76 X84:X158 X166:X240 X248:X322 X331:X405 X413:X487 X495:X569 X579:X651">
    <cfRule type="expression" dxfId="1" priority="10">
      <formula>AND(X2&lt;&gt;"Not Declared, Not Declared, Not Declared, Not Declared", X2&lt;&gt;"")</formula>
    </cfRule>
  </conditionalFormatting>
  <conditionalFormatting sqref="X577">
    <cfRule type="expression" dxfId="0" priority="8">
      <formula>AND(X577&lt;&gt;"Not Declared, Not Declared, Not Declared, Not Declared", X577&lt;&gt;"")</formula>
    </cfRule>
  </conditionalFormatting>
  <pageMargins left="0.7" right="0.7" top="0.75" bottom="0.75" header="0.3" footer="0.3"/>
  <pageSetup paperSize="9" scale="10" orientation="portrait" horizontalDpi="0" verticalDpi="0"/>
  <legacy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79906-C3FA-47FE-BAE8-243F6A54A411}">
  <sheetPr codeName="Sheet15">
    <tabColor theme="0" tint="-0.249977111117893"/>
  </sheetPr>
  <dimension ref="A1:BI165"/>
  <sheetViews>
    <sheetView tabSelected="1" topLeftCell="B70" zoomScale="75" zoomScaleNormal="70" workbookViewId="0">
      <selection activeCell="N110" sqref="N110"/>
    </sheetView>
  </sheetViews>
  <sheetFormatPr baseColWidth="10" defaultColWidth="8.6640625" defaultRowHeight="13"/>
  <cols>
    <col min="1" max="1" width="21" customWidth="1"/>
    <col min="3" max="4" width="10.33203125" customWidth="1"/>
    <col min="5" max="13" width="10.5" customWidth="1"/>
    <col min="14" max="15" width="16.83203125" bestFit="1" customWidth="1"/>
    <col min="16" max="16" width="6.83203125" customWidth="1"/>
    <col min="17" max="17" width="6.83203125" style="553" customWidth="1"/>
    <col min="18" max="18" width="28.1640625" style="557" bestFit="1" customWidth="1"/>
    <col min="19" max="19" width="18.5" style="557" bestFit="1" customWidth="1"/>
    <col min="20" max="20" width="9.1640625" bestFit="1" customWidth="1"/>
    <col min="21" max="24" width="10.5" customWidth="1"/>
    <col min="29" max="30" width="11.6640625" customWidth="1"/>
    <col min="31" max="31" width="11.6640625" style="252" customWidth="1"/>
    <col min="32" max="37" width="11.6640625" customWidth="1"/>
    <col min="38" max="38" width="18.33203125" customWidth="1"/>
  </cols>
  <sheetData>
    <row r="1" spans="1:61" s="12" customFormat="1" ht="37" customHeight="1">
      <c r="B1" s="206" t="s">
        <v>395</v>
      </c>
      <c r="C1" s="205"/>
      <c r="D1" s="206"/>
      <c r="E1" s="206"/>
      <c r="F1" s="206"/>
      <c r="G1" s="206"/>
      <c r="H1" s="206"/>
      <c r="I1" s="206"/>
      <c r="J1" s="206"/>
      <c r="K1" s="206"/>
      <c r="L1" s="206"/>
      <c r="M1" s="206"/>
      <c r="N1" s="206"/>
      <c r="Q1" s="3"/>
      <c r="R1" s="434"/>
      <c r="S1" s="434"/>
      <c r="U1" s="1090" t="s">
        <v>396</v>
      </c>
      <c r="V1" s="1090"/>
      <c r="W1" s="1090"/>
      <c r="X1" s="1090"/>
      <c r="Y1" s="1090"/>
      <c r="Z1" s="1090"/>
      <c r="AA1" s="1090"/>
      <c r="AB1" s="205"/>
      <c r="AC1" s="1074" t="s">
        <v>397</v>
      </c>
      <c r="AD1" s="1074"/>
      <c r="AE1" s="1074"/>
      <c r="AF1" s="1074"/>
      <c r="AG1" s="1074"/>
      <c r="AH1" s="1074"/>
      <c r="AI1" s="1074"/>
      <c r="AJ1" s="1074"/>
      <c r="AK1" s="1074"/>
      <c r="AL1" s="1074"/>
      <c r="AM1" s="1074"/>
      <c r="AN1" s="1074"/>
      <c r="AO1" s="1074"/>
    </row>
    <row r="2" spans="1:61" s="12" customFormat="1" ht="17.25" customHeight="1">
      <c r="A2" s="89"/>
      <c r="B2" s="671" t="s">
        <v>398</v>
      </c>
      <c r="C2" s="207"/>
      <c r="D2" s="207"/>
      <c r="E2" s="207"/>
      <c r="F2" s="207"/>
      <c r="G2" s="207"/>
      <c r="H2" s="207"/>
      <c r="I2" s="207"/>
      <c r="J2" s="207"/>
      <c r="K2" s="207"/>
      <c r="L2" s="207"/>
      <c r="M2" s="207"/>
      <c r="N2" s="207"/>
      <c r="Q2" s="3"/>
      <c r="R2" s="434"/>
      <c r="S2" s="434"/>
      <c r="U2" s="1065" t="s">
        <v>399</v>
      </c>
      <c r="V2" s="1065"/>
      <c r="W2" s="1065"/>
      <c r="X2" s="1065"/>
      <c r="Y2" s="1065"/>
      <c r="Z2" s="1065"/>
      <c r="AA2" s="1065"/>
      <c r="AB2" s="208"/>
      <c r="AC2" s="1065" t="s">
        <v>400</v>
      </c>
      <c r="AD2" s="1065"/>
      <c r="AE2" s="1065"/>
      <c r="AF2" s="1065"/>
      <c r="AG2" s="1065"/>
      <c r="AH2" s="1065"/>
      <c r="AI2" s="1065"/>
      <c r="AJ2" s="1065"/>
      <c r="AK2" s="1065"/>
      <c r="AL2" s="1065"/>
      <c r="AM2" s="1065"/>
      <c r="AN2" s="1065"/>
      <c r="AO2" s="1065"/>
    </row>
    <row r="3" spans="1:61" s="15" customFormat="1" ht="17.25" customHeight="1" thickBot="1">
      <c r="C3" s="104"/>
      <c r="F3" s="209"/>
      <c r="G3" s="209"/>
      <c r="H3" s="209"/>
      <c r="I3" s="209"/>
      <c r="K3" s="209"/>
      <c r="L3" s="209"/>
      <c r="M3" s="209"/>
      <c r="N3" s="209"/>
      <c r="Q3" s="209"/>
      <c r="R3" s="556"/>
      <c r="S3" s="556"/>
      <c r="AH3" s="210"/>
      <c r="AI3" s="210"/>
      <c r="AJ3" s="210"/>
      <c r="AL3" s="251"/>
      <c r="AU3" s="3"/>
      <c r="AV3" s="3"/>
      <c r="AW3" s="3"/>
      <c r="AX3" s="3"/>
      <c r="AY3" s="3"/>
      <c r="AZ3" s="3"/>
      <c r="BA3" s="3"/>
      <c r="BB3" s="3"/>
      <c r="BC3" s="3"/>
      <c r="BD3" s="3"/>
      <c r="BE3" s="3"/>
      <c r="BF3" s="3"/>
    </row>
    <row r="4" spans="1:61" s="15" customFormat="1" ht="17.25" customHeight="1" thickBot="1">
      <c r="B4" s="1112" t="s">
        <v>401</v>
      </c>
      <c r="C4" s="1113"/>
      <c r="D4" s="1114"/>
      <c r="E4" s="211" t="s">
        <v>402</v>
      </c>
      <c r="F4" s="211" t="s">
        <v>403</v>
      </c>
      <c r="G4" s="211" t="s">
        <v>404</v>
      </c>
      <c r="H4" s="211" t="s">
        <v>405</v>
      </c>
      <c r="I4" s="211" t="s">
        <v>406</v>
      </c>
      <c r="J4" s="211" t="s">
        <v>407</v>
      </c>
      <c r="K4" s="211" t="s">
        <v>408</v>
      </c>
      <c r="L4" s="211" t="s">
        <v>409</v>
      </c>
      <c r="M4" s="212" t="s">
        <v>410</v>
      </c>
      <c r="N4" s="213" t="s">
        <v>59</v>
      </c>
      <c r="Q4" s="209"/>
      <c r="R4" s="556"/>
      <c r="S4" s="556"/>
      <c r="AC4" s="1112" t="s">
        <v>411</v>
      </c>
      <c r="AD4" s="1113"/>
      <c r="AE4" s="1114"/>
      <c r="AF4" s="211" t="s">
        <v>402</v>
      </c>
      <c r="AG4" s="211" t="s">
        <v>403</v>
      </c>
      <c r="AH4" s="211" t="s">
        <v>404</v>
      </c>
      <c r="AI4" s="211" t="s">
        <v>405</v>
      </c>
      <c r="AJ4" s="211" t="s">
        <v>406</v>
      </c>
      <c r="AK4" s="211" t="s">
        <v>407</v>
      </c>
      <c r="AL4" s="211" t="s">
        <v>408</v>
      </c>
      <c r="AM4" s="211" t="s">
        <v>409</v>
      </c>
      <c r="AN4" s="212" t="s">
        <v>410</v>
      </c>
      <c r="AO4" s="80" t="s">
        <v>59</v>
      </c>
      <c r="AX4" s="3"/>
      <c r="AY4" s="3"/>
      <c r="AZ4" s="3"/>
      <c r="BA4" s="3"/>
      <c r="BB4" s="3"/>
      <c r="BC4" s="3"/>
      <c r="BD4" s="3"/>
      <c r="BE4" s="3"/>
      <c r="BF4" s="3"/>
      <c r="BG4" s="3"/>
      <c r="BH4" s="3"/>
      <c r="BI4" s="3"/>
    </row>
    <row r="5" spans="1:61" s="15" customFormat="1" ht="17.25" customHeight="1">
      <c r="B5" s="1153" t="s">
        <v>412</v>
      </c>
      <c r="C5" s="1154"/>
      <c r="D5" s="1155"/>
      <c r="E5" s="214">
        <v>21</v>
      </c>
      <c r="F5" s="215">
        <v>17</v>
      </c>
      <c r="G5" s="215">
        <v>15</v>
      </c>
      <c r="H5" s="215">
        <v>13.5</v>
      </c>
      <c r="I5" s="215">
        <v>12.5</v>
      </c>
      <c r="J5" s="215">
        <v>11.5</v>
      </c>
      <c r="K5" s="215">
        <v>10.7</v>
      </c>
      <c r="L5" s="215">
        <v>10</v>
      </c>
      <c r="M5" s="216">
        <v>9.5</v>
      </c>
      <c r="N5" s="323">
        <v>10.5</v>
      </c>
      <c r="Q5" s="209"/>
      <c r="R5" s="556"/>
      <c r="S5" s="556"/>
      <c r="AC5" s="1150" t="s">
        <v>412</v>
      </c>
      <c r="AD5" s="1151"/>
      <c r="AE5" s="1152"/>
      <c r="AF5" s="253">
        <v>21</v>
      </c>
      <c r="AG5" s="254">
        <v>17</v>
      </c>
      <c r="AH5" s="254">
        <v>15</v>
      </c>
      <c r="AI5" s="254">
        <v>13.5</v>
      </c>
      <c r="AJ5" s="254">
        <v>12.5</v>
      </c>
      <c r="AK5" s="254">
        <v>11.5</v>
      </c>
      <c r="AL5" s="254">
        <v>10.7</v>
      </c>
      <c r="AM5" s="254">
        <v>10</v>
      </c>
      <c r="AN5" s="255">
        <v>9.5</v>
      </c>
      <c r="AO5" s="256">
        <v>10.199999999999999</v>
      </c>
      <c r="AX5" s="3"/>
      <c r="AY5" s="3"/>
      <c r="AZ5" s="3"/>
      <c r="BA5" s="3"/>
      <c r="BB5" s="3"/>
      <c r="BC5" s="3"/>
      <c r="BD5" s="3"/>
      <c r="BE5" s="3"/>
      <c r="BF5" s="3"/>
      <c r="BG5" s="3"/>
      <c r="BH5" s="3"/>
      <c r="BI5" s="3"/>
    </row>
    <row r="6" spans="1:61" s="15" customFormat="1" ht="17.25" customHeight="1">
      <c r="B6" s="1132" t="s">
        <v>413</v>
      </c>
      <c r="C6" s="1133"/>
      <c r="D6" s="1134"/>
      <c r="E6" s="217">
        <v>4.1666666666666666E-3</v>
      </c>
      <c r="F6" s="218">
        <v>3.1250000000000002E-3</v>
      </c>
      <c r="G6" s="218">
        <v>2.3148148148148147E-3</v>
      </c>
      <c r="H6" s="218">
        <v>1.9675925925925924E-3</v>
      </c>
      <c r="I6" s="218">
        <v>1.736111111111111E-3</v>
      </c>
      <c r="J6" s="218">
        <v>1.5625000000000001E-3</v>
      </c>
      <c r="K6" s="218">
        <v>1.4467592592592592E-3</v>
      </c>
      <c r="L6" s="218">
        <v>1.3888888888888889E-3</v>
      </c>
      <c r="M6" s="219">
        <v>1.2731481481481483E-3</v>
      </c>
      <c r="N6" s="324">
        <v>1.238425925925926E-3</v>
      </c>
      <c r="Q6" s="209"/>
      <c r="R6" s="556"/>
      <c r="S6" s="556"/>
      <c r="AC6" s="1091" t="s">
        <v>413</v>
      </c>
      <c r="AD6" s="1092"/>
      <c r="AE6" s="1093"/>
      <c r="AF6" s="257">
        <v>4.1666666666666666E-3</v>
      </c>
      <c r="AG6" s="258">
        <v>3.1250000000000002E-3</v>
      </c>
      <c r="AH6" s="258">
        <v>2.3148148148148147E-3</v>
      </c>
      <c r="AI6" s="258">
        <v>1.9675925925925924E-3</v>
      </c>
      <c r="AJ6" s="258">
        <v>1.736111111111111E-3</v>
      </c>
      <c r="AK6" s="258">
        <v>1.5625000000000001E-3</v>
      </c>
      <c r="AL6" s="258">
        <v>1.4467592592592592E-3</v>
      </c>
      <c r="AM6" s="258">
        <v>1.3888888888888889E-3</v>
      </c>
      <c r="AN6" s="259">
        <v>1.2731481481481483E-3</v>
      </c>
      <c r="AO6" s="260">
        <v>1.1712962962962964E-3</v>
      </c>
      <c r="AX6" s="3"/>
      <c r="AY6" s="3"/>
      <c r="AZ6" s="3"/>
      <c r="BA6" s="3"/>
      <c r="BB6" s="3"/>
      <c r="BC6" s="3"/>
      <c r="BD6" s="3"/>
      <c r="BE6" s="3"/>
      <c r="BF6" s="3"/>
      <c r="BG6" s="3"/>
      <c r="BH6" s="3"/>
      <c r="BI6" s="3"/>
    </row>
    <row r="7" spans="1:61" s="15" customFormat="1" ht="17.25" customHeight="1">
      <c r="B7" s="1135" t="s">
        <v>414</v>
      </c>
      <c r="C7" s="1136"/>
      <c r="D7" s="1137"/>
      <c r="E7" s="220"/>
      <c r="F7" s="732"/>
      <c r="G7" s="732"/>
      <c r="H7" s="732"/>
      <c r="I7" s="732"/>
      <c r="J7" s="732"/>
      <c r="K7" s="732"/>
      <c r="L7" s="732"/>
      <c r="M7" s="221"/>
      <c r="N7" s="199">
        <v>61.6</v>
      </c>
      <c r="Q7" s="209"/>
      <c r="R7" s="556"/>
      <c r="S7" s="556"/>
      <c r="AC7" s="1118" t="s">
        <v>414</v>
      </c>
      <c r="AD7" s="1119"/>
      <c r="AE7" s="1120"/>
      <c r="AF7" s="220"/>
      <c r="AG7" s="732"/>
      <c r="AH7" s="732"/>
      <c r="AI7" s="732"/>
      <c r="AJ7" s="732"/>
      <c r="AK7" s="732"/>
      <c r="AL7" s="732"/>
      <c r="AM7" s="732"/>
      <c r="AN7" s="221"/>
      <c r="AO7" s="261"/>
      <c r="AX7" s="3"/>
      <c r="AY7" s="3"/>
      <c r="AZ7" s="3"/>
      <c r="BA7" s="3"/>
      <c r="BB7" s="3"/>
      <c r="BC7" s="3"/>
      <c r="BD7" s="3"/>
      <c r="BE7" s="3"/>
      <c r="BF7" s="3"/>
      <c r="BG7" s="3"/>
      <c r="BH7" s="3"/>
      <c r="BI7" s="3"/>
    </row>
    <row r="8" spans="1:61" s="15" customFormat="1" ht="17.25" customHeight="1">
      <c r="B8" s="1135" t="s">
        <v>415</v>
      </c>
      <c r="C8" s="1136"/>
      <c r="D8" s="1137"/>
      <c r="E8" s="738"/>
      <c r="F8" s="303"/>
      <c r="G8" s="303"/>
      <c r="H8" s="303"/>
      <c r="I8" s="303"/>
      <c r="J8" s="303"/>
      <c r="K8" s="303"/>
      <c r="L8" s="303"/>
      <c r="M8" s="736"/>
      <c r="N8" s="325"/>
      <c r="Q8" s="209"/>
      <c r="R8" s="556"/>
      <c r="S8" s="556"/>
      <c r="AC8" s="1118" t="s">
        <v>415</v>
      </c>
      <c r="AD8" s="1119"/>
      <c r="AE8" s="1120"/>
      <c r="AF8" s="738"/>
      <c r="AG8" s="303"/>
      <c r="AH8" s="303"/>
      <c r="AI8" s="303"/>
      <c r="AJ8" s="303"/>
      <c r="AK8" s="303"/>
      <c r="AL8" s="303"/>
      <c r="AM8" s="303"/>
      <c r="AN8" s="736"/>
      <c r="AO8" s="304">
        <v>49.9</v>
      </c>
      <c r="AX8" s="3"/>
      <c r="AY8" s="3"/>
      <c r="AZ8" s="3"/>
      <c r="BA8" s="3"/>
      <c r="BB8" s="3"/>
      <c r="BC8" s="3"/>
      <c r="BD8" s="3"/>
      <c r="BE8" s="3"/>
      <c r="BF8" s="3"/>
      <c r="BG8" s="3"/>
      <c r="BH8" s="3"/>
      <c r="BI8" s="3"/>
    </row>
    <row r="9" spans="1:61" s="15" customFormat="1" ht="17.25" customHeight="1" thickBot="1">
      <c r="B9" s="1156" t="s">
        <v>373</v>
      </c>
      <c r="C9" s="1157"/>
      <c r="D9" s="1158"/>
      <c r="E9" s="222">
        <v>1</v>
      </c>
      <c r="F9" s="223">
        <v>1.8</v>
      </c>
      <c r="G9" s="223">
        <v>2.4</v>
      </c>
      <c r="H9" s="223">
        <v>3</v>
      </c>
      <c r="I9" s="223">
        <v>3.5</v>
      </c>
      <c r="J9" s="223">
        <v>4</v>
      </c>
      <c r="K9" s="223">
        <v>4.4000000000000004</v>
      </c>
      <c r="L9" s="223">
        <v>4.7</v>
      </c>
      <c r="M9" s="224">
        <v>5.05</v>
      </c>
      <c r="N9" s="326">
        <v>4.32</v>
      </c>
      <c r="Q9" s="209"/>
      <c r="R9" s="556"/>
      <c r="S9" s="556"/>
      <c r="X9" s="208"/>
      <c r="Y9" s="225"/>
      <c r="Z9" s="225"/>
      <c r="AA9" s="225"/>
      <c r="AC9" s="1094" t="s">
        <v>373</v>
      </c>
      <c r="AD9" s="1095"/>
      <c r="AE9" s="1096"/>
      <c r="AF9" s="262">
        <v>1</v>
      </c>
      <c r="AG9" s="263">
        <v>1.8</v>
      </c>
      <c r="AH9" s="263">
        <v>2.4</v>
      </c>
      <c r="AI9" s="263">
        <v>3</v>
      </c>
      <c r="AJ9" s="263">
        <v>3.5</v>
      </c>
      <c r="AK9" s="263">
        <v>4</v>
      </c>
      <c r="AL9" s="263">
        <v>4.4000000000000004</v>
      </c>
      <c r="AM9" s="263">
        <v>4.7</v>
      </c>
      <c r="AN9" s="264">
        <v>5.05</v>
      </c>
      <c r="AO9" s="265">
        <v>4.43</v>
      </c>
      <c r="AX9" s="3"/>
      <c r="AY9" s="3"/>
      <c r="AZ9" s="3"/>
      <c r="BA9" s="3"/>
      <c r="BB9" s="3"/>
      <c r="BC9" s="3"/>
      <c r="BD9" s="3"/>
      <c r="BE9" s="3"/>
      <c r="BF9" s="3"/>
      <c r="BG9" s="3"/>
      <c r="BH9" s="3"/>
      <c r="BI9" s="3"/>
    </row>
    <row r="10" spans="1:61" s="15" customFormat="1" ht="17.25" customHeight="1" thickBot="1">
      <c r="C10" s="11"/>
      <c r="D10"/>
      <c r="E10"/>
      <c r="F10" s="226"/>
      <c r="G10" s="226"/>
      <c r="H10" s="226"/>
      <c r="I10" s="226"/>
      <c r="J10"/>
      <c r="K10" s="226"/>
      <c r="L10" s="226"/>
      <c r="M10" s="226"/>
      <c r="N10" s="226"/>
      <c r="O10"/>
      <c r="P10"/>
      <c r="Q10" s="553"/>
      <c r="R10" s="557"/>
      <c r="S10" s="557"/>
      <c r="T10"/>
      <c r="V10" s="11"/>
      <c r="W10"/>
      <c r="X10" s="208"/>
      <c r="Y10" s="227"/>
      <c r="Z10" s="227"/>
      <c r="AA10" s="227"/>
      <c r="AB10"/>
      <c r="AD10" s="11"/>
      <c r="AE10"/>
      <c r="AF10"/>
      <c r="AG10" s="226"/>
      <c r="AH10" s="226"/>
      <c r="AI10" s="226"/>
      <c r="AJ10" s="226"/>
      <c r="AK10"/>
      <c r="AL10" s="226"/>
      <c r="AM10" s="226"/>
      <c r="AN10" s="226"/>
      <c r="AO10" s="81"/>
      <c r="AX10" s="3"/>
      <c r="AY10" s="3"/>
      <c r="AZ10" s="3"/>
      <c r="BA10" s="3"/>
      <c r="BB10" s="3"/>
      <c r="BC10" s="3"/>
      <c r="BD10" s="3"/>
      <c r="BE10" s="3"/>
      <c r="BF10" s="3"/>
      <c r="BG10" s="3"/>
      <c r="BH10" s="3"/>
      <c r="BI10" s="3"/>
    </row>
    <row r="11" spans="1:61" s="15" customFormat="1" ht="18" customHeight="1" thickBot="1">
      <c r="B11" s="1112" t="s">
        <v>416</v>
      </c>
      <c r="C11" s="1113"/>
      <c r="D11" s="1114"/>
      <c r="E11" s="618" t="s">
        <v>417</v>
      </c>
      <c r="F11" s="619" t="s">
        <v>418</v>
      </c>
      <c r="G11" s="619" t="s">
        <v>419</v>
      </c>
      <c r="H11" s="619" t="s">
        <v>420</v>
      </c>
      <c r="I11" s="619" t="s">
        <v>421</v>
      </c>
      <c r="J11" s="619" t="s">
        <v>422</v>
      </c>
      <c r="K11" s="619" t="s">
        <v>423</v>
      </c>
      <c r="L11" s="619" t="s">
        <v>424</v>
      </c>
      <c r="M11" s="620" t="s">
        <v>425</v>
      </c>
      <c r="N11" s="80" t="s">
        <v>59</v>
      </c>
      <c r="P11" s="209" t="s">
        <v>426</v>
      </c>
      <c r="Q11" s="209" t="s">
        <v>341</v>
      </c>
      <c r="R11" s="12" t="s">
        <v>427</v>
      </c>
      <c r="S11" s="434" t="s">
        <v>428</v>
      </c>
      <c r="T11" s="230"/>
      <c r="U11" s="1112" t="s">
        <v>429</v>
      </c>
      <c r="V11" s="1113"/>
      <c r="W11" s="1114"/>
      <c r="X11" s="320" t="s">
        <v>430</v>
      </c>
      <c r="Y11" s="321" t="s">
        <v>431</v>
      </c>
      <c r="Z11" s="321" t="s">
        <v>432</v>
      </c>
      <c r="AA11" s="322" t="s">
        <v>433</v>
      </c>
      <c r="AC11" s="1112" t="s">
        <v>429</v>
      </c>
      <c r="AD11" s="1113"/>
      <c r="AE11" s="1114"/>
      <c r="AF11" s="211" t="s">
        <v>417</v>
      </c>
      <c r="AG11" s="228" t="s">
        <v>418</v>
      </c>
      <c r="AH11" s="228" t="s">
        <v>419</v>
      </c>
      <c r="AI11" s="228" t="s">
        <v>420</v>
      </c>
      <c r="AJ11" s="228" t="s">
        <v>421</v>
      </c>
      <c r="AK11" s="228" t="s">
        <v>422</v>
      </c>
      <c r="AL11" s="228" t="s">
        <v>423</v>
      </c>
      <c r="AM11" s="228" t="s">
        <v>424</v>
      </c>
      <c r="AN11" s="229" t="s">
        <v>425</v>
      </c>
      <c r="AO11" s="80" t="s">
        <v>59</v>
      </c>
      <c r="AX11" s="3"/>
      <c r="AY11" s="3"/>
      <c r="AZ11" s="3"/>
      <c r="BA11" s="3"/>
      <c r="BB11" s="3"/>
      <c r="BC11" s="3"/>
      <c r="BD11" s="3"/>
      <c r="BE11" s="3"/>
      <c r="BF11" s="3"/>
      <c r="BG11" s="3"/>
      <c r="BH11" s="3"/>
      <c r="BI11" s="3"/>
    </row>
    <row r="12" spans="1:61" s="15" customFormat="1" ht="17.25" customHeight="1">
      <c r="A12" s="15" t="str">
        <f t="shared" ref="A12:A22" si="0">"U14M "&amp;B12</f>
        <v>U14M 80mH</v>
      </c>
      <c r="B12" s="1159" t="s">
        <v>124</v>
      </c>
      <c r="C12" s="1160"/>
      <c r="D12" s="1161"/>
      <c r="E12" s="621">
        <v>17</v>
      </c>
      <c r="F12" s="622">
        <v>16</v>
      </c>
      <c r="G12" s="622">
        <v>15</v>
      </c>
      <c r="H12" s="622">
        <v>14.5</v>
      </c>
      <c r="I12" s="622">
        <v>14</v>
      </c>
      <c r="J12" s="622">
        <v>13.5</v>
      </c>
      <c r="K12" s="622">
        <v>13.1</v>
      </c>
      <c r="L12" s="622">
        <v>12.8</v>
      </c>
      <c r="M12" s="623">
        <v>12.5</v>
      </c>
      <c r="N12" s="327">
        <v>14.9</v>
      </c>
      <c r="O12" s="15" t="str">
        <f>IF(N12&gt;M12,"Slower than PB9","")</f>
        <v>Slower than PB9</v>
      </c>
      <c r="P12" s="3">
        <f>SUM(DataCalcs!AD57:AD59)</f>
        <v>0</v>
      </c>
      <c r="Q12" s="554">
        <v>0.43055555555555558</v>
      </c>
      <c r="R12" s="434" t="s">
        <v>434</v>
      </c>
      <c r="S12" s="434"/>
      <c r="U12" s="1115" t="s">
        <v>435</v>
      </c>
      <c r="V12" s="1116"/>
      <c r="W12" s="1117"/>
      <c r="X12" s="318">
        <v>12.9</v>
      </c>
      <c r="Y12" s="318">
        <v>13.4</v>
      </c>
      <c r="Z12" s="318">
        <v>14.1</v>
      </c>
      <c r="AA12" s="319">
        <v>15.2</v>
      </c>
      <c r="AC12" s="1115" t="s">
        <v>435</v>
      </c>
      <c r="AD12" s="1116"/>
      <c r="AE12" s="1117"/>
      <c r="AF12" s="253">
        <v>16.5</v>
      </c>
      <c r="AG12" s="254">
        <v>15.5</v>
      </c>
      <c r="AH12" s="254">
        <v>15</v>
      </c>
      <c r="AI12" s="254">
        <v>14.5</v>
      </c>
      <c r="AJ12" s="254">
        <v>14.1</v>
      </c>
      <c r="AK12" s="254">
        <v>13.8</v>
      </c>
      <c r="AL12" s="254">
        <v>13.5</v>
      </c>
      <c r="AM12" s="254">
        <v>13.2</v>
      </c>
      <c r="AN12" s="255">
        <v>12.9</v>
      </c>
      <c r="AO12" s="268">
        <v>12</v>
      </c>
      <c r="AX12" s="3"/>
      <c r="AY12" s="3"/>
      <c r="AZ12" s="3"/>
      <c r="BA12" s="3"/>
      <c r="BB12" s="3"/>
      <c r="BC12" s="3"/>
      <c r="BD12" s="3"/>
      <c r="BE12" s="3"/>
      <c r="BF12" s="3"/>
      <c r="BG12" s="3"/>
      <c r="BH12" s="3"/>
      <c r="BI12" s="3"/>
    </row>
    <row r="13" spans="1:61" s="15" customFormat="1" ht="17.25" customHeight="1">
      <c r="A13" s="15" t="str">
        <f t="shared" si="0"/>
        <v>U14M 100m</v>
      </c>
      <c r="B13" s="1132" t="s">
        <v>127</v>
      </c>
      <c r="C13" s="1133"/>
      <c r="D13" s="1134"/>
      <c r="E13" s="624">
        <v>15.1</v>
      </c>
      <c r="F13" s="625">
        <v>14.65</v>
      </c>
      <c r="G13" s="625">
        <v>14.2</v>
      </c>
      <c r="H13" s="625">
        <v>13.8</v>
      </c>
      <c r="I13" s="625">
        <v>13.45</v>
      </c>
      <c r="J13" s="625">
        <v>13.15</v>
      </c>
      <c r="K13" s="625">
        <v>12.75</v>
      </c>
      <c r="L13" s="625">
        <v>12.45</v>
      </c>
      <c r="M13" s="626">
        <v>12.2</v>
      </c>
      <c r="N13" s="328">
        <v>11.8</v>
      </c>
      <c r="O13" s="15" t="str">
        <f>IF(N13&gt;M13,"Slower than PB9","")</f>
        <v/>
      </c>
      <c r="P13" s="3">
        <f>SUM(DataCalcs!AL57:AL59)</f>
        <v>0</v>
      </c>
      <c r="Q13" s="555">
        <v>0.53819444444444442</v>
      </c>
      <c r="R13" s="434" t="s">
        <v>436</v>
      </c>
      <c r="S13" s="434"/>
      <c r="U13" s="1091" t="s">
        <v>127</v>
      </c>
      <c r="V13" s="1092"/>
      <c r="W13" s="1093"/>
      <c r="X13" s="266">
        <v>12.9</v>
      </c>
      <c r="Y13" s="266">
        <v>13.1</v>
      </c>
      <c r="Z13" s="266">
        <v>13.5</v>
      </c>
      <c r="AA13" s="315">
        <v>13.9</v>
      </c>
      <c r="AC13" s="1091" t="s">
        <v>127</v>
      </c>
      <c r="AD13" s="1092"/>
      <c r="AE13" s="1093"/>
      <c r="AF13" s="269">
        <v>16</v>
      </c>
      <c r="AG13" s="270">
        <v>15.5</v>
      </c>
      <c r="AH13" s="270">
        <v>15</v>
      </c>
      <c r="AI13" s="270">
        <v>14.6</v>
      </c>
      <c r="AJ13" s="270">
        <v>14.2</v>
      </c>
      <c r="AK13" s="270">
        <v>13.8</v>
      </c>
      <c r="AL13" s="270">
        <v>13.4</v>
      </c>
      <c r="AM13" s="270">
        <v>13</v>
      </c>
      <c r="AN13" s="271">
        <v>12.7</v>
      </c>
      <c r="AO13" s="272">
        <v>12.2</v>
      </c>
      <c r="AX13" s="3"/>
      <c r="AY13" s="3"/>
      <c r="AZ13" s="3"/>
      <c r="BA13" s="3"/>
      <c r="BB13" s="3"/>
      <c r="BC13" s="3"/>
      <c r="BD13" s="3"/>
      <c r="BE13" s="3"/>
      <c r="BF13" s="3"/>
      <c r="BG13" s="3"/>
      <c r="BH13" s="3"/>
      <c r="BI13" s="3"/>
    </row>
    <row r="14" spans="1:61" s="15" customFormat="1" ht="17.25" customHeight="1">
      <c r="A14" s="15" t="str">
        <f t="shared" si="0"/>
        <v>U14M 200m</v>
      </c>
      <c r="B14" s="1132" t="s">
        <v>130</v>
      </c>
      <c r="C14" s="1133"/>
      <c r="D14" s="1134"/>
      <c r="E14" s="624">
        <v>31</v>
      </c>
      <c r="F14" s="625">
        <v>30</v>
      </c>
      <c r="G14" s="625">
        <v>29</v>
      </c>
      <c r="H14" s="625">
        <v>28</v>
      </c>
      <c r="I14" s="625">
        <v>27.25</v>
      </c>
      <c r="J14" s="625">
        <v>26.5</v>
      </c>
      <c r="K14" s="625">
        <v>25.8</v>
      </c>
      <c r="L14" s="625">
        <v>25.1</v>
      </c>
      <c r="M14" s="626">
        <v>24.65</v>
      </c>
      <c r="N14" s="328">
        <v>24.3</v>
      </c>
      <c r="O14" s="15" t="str">
        <f>IF(N14&gt;M14,"Slower than PB9","")</f>
        <v/>
      </c>
      <c r="P14" s="3">
        <f>SUM(DataCalcs!AT57:AT59)</f>
        <v>0</v>
      </c>
      <c r="Q14" s="555">
        <v>0.63194444444444442</v>
      </c>
      <c r="R14" s="434"/>
      <c r="S14" s="434"/>
      <c r="U14" s="1091" t="s">
        <v>130</v>
      </c>
      <c r="V14" s="1092"/>
      <c r="W14" s="1093"/>
      <c r="X14" s="266">
        <v>26.7</v>
      </c>
      <c r="Y14" s="266">
        <v>27.3</v>
      </c>
      <c r="Z14" s="266">
        <v>28</v>
      </c>
      <c r="AA14" s="315">
        <v>29</v>
      </c>
      <c r="AC14" s="1091" t="s">
        <v>130</v>
      </c>
      <c r="AD14" s="1092"/>
      <c r="AE14" s="1093"/>
      <c r="AF14" s="269">
        <v>33</v>
      </c>
      <c r="AG14" s="270">
        <v>32</v>
      </c>
      <c r="AH14" s="270">
        <v>31</v>
      </c>
      <c r="AI14" s="270">
        <v>30</v>
      </c>
      <c r="AJ14" s="270">
        <v>29</v>
      </c>
      <c r="AK14" s="270">
        <v>28</v>
      </c>
      <c r="AL14" s="270">
        <v>27</v>
      </c>
      <c r="AM14" s="270">
        <v>26</v>
      </c>
      <c r="AN14" s="271">
        <v>25.5</v>
      </c>
      <c r="AO14" s="272">
        <v>24.8</v>
      </c>
      <c r="AX14" s="3"/>
      <c r="AY14" s="3"/>
      <c r="AZ14" s="3"/>
      <c r="BA14" s="3"/>
      <c r="BB14" s="3"/>
      <c r="BC14" s="3"/>
      <c r="BD14" s="3"/>
      <c r="BE14" s="3"/>
      <c r="BF14" s="3"/>
      <c r="BG14" s="3"/>
      <c r="BH14" s="3"/>
      <c r="BI14" s="3"/>
    </row>
    <row r="15" spans="1:61" s="15" customFormat="1" ht="17.25" customHeight="1">
      <c r="A15" s="15" t="str">
        <f t="shared" si="0"/>
        <v>U14M 800m</v>
      </c>
      <c r="B15" s="1132" t="s">
        <v>133</v>
      </c>
      <c r="C15" s="1133"/>
      <c r="D15" s="1134"/>
      <c r="E15" s="627">
        <v>1.8518518518518519E-3</v>
      </c>
      <c r="F15" s="628">
        <v>1.7939814814814815E-3</v>
      </c>
      <c r="G15" s="628">
        <v>1.7418981481481482E-3</v>
      </c>
      <c r="H15" s="628">
        <v>1.6956018518518518E-3</v>
      </c>
      <c r="I15" s="628">
        <v>1.6493055555555553E-3</v>
      </c>
      <c r="J15" s="628">
        <v>1.6030092592592593E-3</v>
      </c>
      <c r="K15" s="628">
        <v>1.5625000000000001E-3</v>
      </c>
      <c r="L15" s="628">
        <v>1.5335648148148149E-3</v>
      </c>
      <c r="M15" s="629">
        <v>1.5046296296296296E-3</v>
      </c>
      <c r="N15" s="329">
        <v>1.5937499999999999E-3</v>
      </c>
      <c r="O15" s="15" t="str">
        <f>IF(N15&gt;M15,"Slower than PB9","")</f>
        <v>Slower than PB9</v>
      </c>
      <c r="P15" s="3">
        <f>SUM(DataCalcs!BJ57:BJ59)</f>
        <v>0</v>
      </c>
      <c r="Q15" s="555">
        <v>0.67013888888888884</v>
      </c>
      <c r="R15" s="434"/>
      <c r="S15" s="434"/>
      <c r="U15" s="1091" t="s">
        <v>133</v>
      </c>
      <c r="V15" s="1092"/>
      <c r="W15" s="1093"/>
      <c r="X15" s="267">
        <v>1.6377314814814815E-3</v>
      </c>
      <c r="Y15" s="267">
        <v>1.6840277777777776E-3</v>
      </c>
      <c r="Z15" s="267">
        <v>1.7245370370370372E-3</v>
      </c>
      <c r="AA15" s="316">
        <v>1.7824074074074072E-3</v>
      </c>
      <c r="AC15" s="1091" t="s">
        <v>133</v>
      </c>
      <c r="AD15" s="1092"/>
      <c r="AE15" s="1093"/>
      <c r="AF15" s="257">
        <v>1.9675925925925928E-3</v>
      </c>
      <c r="AG15" s="258">
        <v>1.9097222222222222E-3</v>
      </c>
      <c r="AH15" s="258">
        <v>1.8518518518518517E-3</v>
      </c>
      <c r="AI15" s="258">
        <v>1.7939814814814815E-3</v>
      </c>
      <c r="AJ15" s="258">
        <v>1.736111111111111E-3</v>
      </c>
      <c r="AK15" s="258">
        <v>1.6782407407407406E-3</v>
      </c>
      <c r="AL15" s="258">
        <v>1.6319444444444445E-3</v>
      </c>
      <c r="AM15" s="258">
        <v>1.5972222222222221E-3</v>
      </c>
      <c r="AN15" s="259">
        <v>1.5624999999999999E-3</v>
      </c>
      <c r="AO15" s="273">
        <v>1.5076388888888889E-3</v>
      </c>
      <c r="AX15" s="3"/>
      <c r="AY15" s="3"/>
      <c r="AZ15" s="3"/>
      <c r="BA15" s="3"/>
      <c r="BB15" s="3"/>
      <c r="BC15" s="3"/>
      <c r="BD15" s="3"/>
      <c r="BE15" s="3"/>
      <c r="BF15" s="3"/>
      <c r="BG15" s="3"/>
      <c r="BH15" s="3"/>
      <c r="BI15" s="3"/>
    </row>
    <row r="16" spans="1:61" s="15" customFormat="1" ht="17.25" customHeight="1">
      <c r="A16" s="15" t="str">
        <f t="shared" si="0"/>
        <v>U14M 1500m</v>
      </c>
      <c r="B16" s="1132" t="s">
        <v>136</v>
      </c>
      <c r="C16" s="1133"/>
      <c r="D16" s="1134"/>
      <c r="E16" s="627">
        <v>3.9930555555555552E-3</v>
      </c>
      <c r="F16" s="628">
        <v>3.8194444444444448E-3</v>
      </c>
      <c r="G16" s="628">
        <v>3.7037037037037038E-3</v>
      </c>
      <c r="H16" s="628">
        <v>3.5879629629629629E-3</v>
      </c>
      <c r="I16" s="628">
        <v>3.472222222222222E-3</v>
      </c>
      <c r="J16" s="628">
        <v>3.3564814814814811E-3</v>
      </c>
      <c r="K16" s="628">
        <v>3.2407407407407402E-3</v>
      </c>
      <c r="L16" s="628">
        <v>3.153935185185185E-3</v>
      </c>
      <c r="M16" s="629">
        <v>3.0671296296296293E-3</v>
      </c>
      <c r="N16" s="330">
        <v>3.1921296296296298E-3</v>
      </c>
      <c r="O16" s="15" t="str">
        <f>IF(N16&gt;M16,"Slower than PB9","")</f>
        <v>Slower than PB9</v>
      </c>
      <c r="P16" s="3">
        <f>SUM(DataCalcs!BR57:BR59)</f>
        <v>0</v>
      </c>
      <c r="Q16" s="555">
        <v>0.4236111111111111</v>
      </c>
      <c r="R16" s="434"/>
      <c r="S16" s="434"/>
      <c r="U16" s="1091" t="s">
        <v>136</v>
      </c>
      <c r="V16" s="1092"/>
      <c r="W16" s="1093"/>
      <c r="X16" s="267">
        <v>3.3506944444444443E-3</v>
      </c>
      <c r="Y16" s="267">
        <v>3.414351851851852E-3</v>
      </c>
      <c r="Z16" s="267">
        <v>3.5127314814814817E-3</v>
      </c>
      <c r="AA16" s="316">
        <v>3.6574074074074074E-3</v>
      </c>
      <c r="AC16" s="1091" t="s">
        <v>136</v>
      </c>
      <c r="AD16" s="1092"/>
      <c r="AE16" s="1093"/>
      <c r="AF16" s="257">
        <v>4.1666666666666666E-3</v>
      </c>
      <c r="AG16" s="258">
        <v>3.9351851851851857E-3</v>
      </c>
      <c r="AH16" s="258">
        <v>3.8194444444444443E-3</v>
      </c>
      <c r="AI16" s="258">
        <v>3.7037037037037034E-3</v>
      </c>
      <c r="AJ16" s="258">
        <v>3.5879629629629629E-3</v>
      </c>
      <c r="AK16" s="258">
        <v>3.472222222222222E-3</v>
      </c>
      <c r="AL16" s="258">
        <v>3.3564814814814811E-3</v>
      </c>
      <c r="AM16" s="258">
        <v>3.2407407407407406E-3</v>
      </c>
      <c r="AN16" s="259">
        <v>3.1249999999999997E-3</v>
      </c>
      <c r="AO16" s="274">
        <v>3.1331018518518518E-3</v>
      </c>
      <c r="AX16" s="3"/>
      <c r="AY16" s="3"/>
      <c r="AZ16" s="3"/>
      <c r="BA16" s="3"/>
      <c r="BB16" s="3"/>
      <c r="BC16" s="3"/>
      <c r="BD16" s="3"/>
      <c r="BE16" s="3"/>
      <c r="BF16" s="3"/>
      <c r="BG16" s="3"/>
      <c r="BH16" s="3"/>
      <c r="BI16" s="3"/>
    </row>
    <row r="17" spans="1:61" s="15" customFormat="1" ht="17.25" customHeight="1">
      <c r="A17" s="15" t="str">
        <f t="shared" si="0"/>
        <v>U14M 4 X 100m</v>
      </c>
      <c r="B17" s="1135" t="s">
        <v>414</v>
      </c>
      <c r="C17" s="1136"/>
      <c r="D17" s="1137"/>
      <c r="E17" s="630"/>
      <c r="F17" s="631"/>
      <c r="G17" s="631"/>
      <c r="H17" s="631"/>
      <c r="I17" s="631"/>
      <c r="J17" s="631"/>
      <c r="K17" s="631"/>
      <c r="L17" s="631"/>
      <c r="M17" s="632"/>
      <c r="N17" s="328">
        <v>55</v>
      </c>
      <c r="P17" s="3">
        <f>SUM(DataCalcs!DV57:DV59)</f>
        <v>0</v>
      </c>
      <c r="Q17" s="555">
        <v>0.69097222222222221</v>
      </c>
      <c r="R17" s="434"/>
      <c r="S17" s="434"/>
      <c r="U17" s="1118" t="s">
        <v>414</v>
      </c>
      <c r="V17" s="1119"/>
      <c r="W17" s="1120"/>
      <c r="X17" s="732"/>
      <c r="Y17" s="732"/>
      <c r="Z17" s="732"/>
      <c r="AA17" s="733"/>
      <c r="AC17" s="1118" t="s">
        <v>414</v>
      </c>
      <c r="AD17" s="1119"/>
      <c r="AE17" s="1120"/>
      <c r="AF17" s="220"/>
      <c r="AG17" s="732"/>
      <c r="AH17" s="732"/>
      <c r="AI17" s="732"/>
      <c r="AJ17" s="732"/>
      <c r="AK17" s="732"/>
      <c r="AL17" s="732"/>
      <c r="AM17" s="732"/>
      <c r="AN17" s="221"/>
      <c r="AO17" s="272">
        <v>53.2</v>
      </c>
      <c r="AX17" s="3"/>
      <c r="AY17" s="3"/>
      <c r="AZ17" s="3"/>
      <c r="BA17" s="3"/>
      <c r="BB17" s="3"/>
      <c r="BC17" s="3"/>
      <c r="BD17" s="3"/>
      <c r="BE17" s="3"/>
      <c r="BF17" s="3"/>
      <c r="BG17" s="3"/>
      <c r="BH17" s="3"/>
      <c r="BI17" s="3"/>
    </row>
    <row r="18" spans="1:61" s="15" customFormat="1" ht="17.25" customHeight="1">
      <c r="A18" s="15" t="str">
        <f t="shared" si="0"/>
        <v>U14M High Jump</v>
      </c>
      <c r="B18" s="1132" t="s">
        <v>374</v>
      </c>
      <c r="C18" s="1133"/>
      <c r="D18" s="1134"/>
      <c r="E18" s="624">
        <v>1.175</v>
      </c>
      <c r="F18" s="625">
        <v>1.2250000000000001</v>
      </c>
      <c r="G18" s="625">
        <v>1.2749999999999999</v>
      </c>
      <c r="H18" s="625">
        <v>1.325</v>
      </c>
      <c r="I18" s="625">
        <v>1.375</v>
      </c>
      <c r="J18" s="625">
        <v>1.425</v>
      </c>
      <c r="K18" s="625">
        <v>1.4750000000000001</v>
      </c>
      <c r="L18" s="625">
        <v>1.53</v>
      </c>
      <c r="M18" s="626">
        <v>1.585</v>
      </c>
      <c r="N18" s="331">
        <v>1.66</v>
      </c>
      <c r="O18" s="15" t="str">
        <f>IF(N18&lt;M18,"Shorter than PB9","")</f>
        <v/>
      </c>
      <c r="P18" s="3"/>
      <c r="Q18" s="554">
        <v>0.60416666666666663</v>
      </c>
      <c r="R18" s="434"/>
      <c r="S18" s="434"/>
      <c r="U18" s="1091" t="s">
        <v>374</v>
      </c>
      <c r="V18" s="1092"/>
      <c r="W18" s="1093"/>
      <c r="X18" s="266">
        <v>1.46</v>
      </c>
      <c r="Y18" s="266">
        <v>1.41</v>
      </c>
      <c r="Z18" s="266">
        <v>1.35</v>
      </c>
      <c r="AA18" s="315">
        <v>1.3</v>
      </c>
      <c r="AC18" s="1091" t="s">
        <v>374</v>
      </c>
      <c r="AD18" s="1092"/>
      <c r="AE18" s="1093"/>
      <c r="AF18" s="275">
        <v>1.1000000000000001</v>
      </c>
      <c r="AG18" s="276">
        <v>1.1499999999999999</v>
      </c>
      <c r="AH18" s="276">
        <v>1.2</v>
      </c>
      <c r="AI18" s="276">
        <v>1.25</v>
      </c>
      <c r="AJ18" s="276">
        <v>1.3</v>
      </c>
      <c r="AK18" s="276">
        <v>1.35</v>
      </c>
      <c r="AL18" s="276">
        <v>1.4</v>
      </c>
      <c r="AM18" s="276">
        <v>1.45</v>
      </c>
      <c r="AN18" s="277">
        <v>1.5</v>
      </c>
      <c r="AO18" s="278">
        <v>1.62</v>
      </c>
      <c r="AX18" s="3"/>
      <c r="AY18" s="3"/>
      <c r="AZ18" s="3"/>
      <c r="BA18" s="3"/>
      <c r="BB18" s="3"/>
      <c r="BC18" s="3"/>
      <c r="BD18" s="3"/>
      <c r="BE18" s="3"/>
      <c r="BF18" s="3"/>
      <c r="BG18" s="3"/>
      <c r="BH18" s="3"/>
      <c r="BI18" s="3"/>
    </row>
    <row r="19" spans="1:61" s="15" customFormat="1" ht="17.25" customHeight="1">
      <c r="A19" s="15" t="str">
        <f t="shared" si="0"/>
        <v>U14M Long Jump</v>
      </c>
      <c r="B19" s="1132" t="s">
        <v>373</v>
      </c>
      <c r="C19" s="1133"/>
      <c r="D19" s="1134"/>
      <c r="E19" s="624">
        <v>3.375</v>
      </c>
      <c r="F19" s="625">
        <v>3.625</v>
      </c>
      <c r="G19" s="625">
        <v>3.875</v>
      </c>
      <c r="H19" s="625">
        <v>4.125</v>
      </c>
      <c r="I19" s="625">
        <v>4.375</v>
      </c>
      <c r="J19" s="625">
        <v>4.625</v>
      </c>
      <c r="K19" s="625">
        <v>4.875</v>
      </c>
      <c r="L19" s="625">
        <v>5.125</v>
      </c>
      <c r="M19" s="626">
        <v>5.375</v>
      </c>
      <c r="N19" s="331">
        <v>4.9400000000000004</v>
      </c>
      <c r="O19" s="15" t="str">
        <f>IF(N19&lt;M19,"Shorter than PB9","")</f>
        <v>Shorter than PB9</v>
      </c>
      <c r="P19" s="3"/>
      <c r="Q19" s="554">
        <v>0.54166666666666663</v>
      </c>
      <c r="R19" s="434"/>
      <c r="S19" s="434" t="s">
        <v>437</v>
      </c>
      <c r="U19" s="1091" t="s">
        <v>373</v>
      </c>
      <c r="V19" s="1092"/>
      <c r="W19" s="1093"/>
      <c r="X19" s="266">
        <v>4.75</v>
      </c>
      <c r="Y19" s="266">
        <v>4.55</v>
      </c>
      <c r="Z19" s="266">
        <v>4.4000000000000004</v>
      </c>
      <c r="AA19" s="315">
        <v>4.1500000000000004</v>
      </c>
      <c r="AC19" s="1091" t="s">
        <v>373</v>
      </c>
      <c r="AD19" s="1092"/>
      <c r="AE19" s="1093"/>
      <c r="AF19" s="275">
        <v>3</v>
      </c>
      <c r="AG19" s="276">
        <v>3.25</v>
      </c>
      <c r="AH19" s="276">
        <v>3.5</v>
      </c>
      <c r="AI19" s="276">
        <v>3.75</v>
      </c>
      <c r="AJ19" s="276">
        <v>4</v>
      </c>
      <c r="AK19" s="276">
        <v>4.25</v>
      </c>
      <c r="AL19" s="276">
        <v>4.5</v>
      </c>
      <c r="AM19" s="276">
        <v>4.75</v>
      </c>
      <c r="AN19" s="277">
        <v>5</v>
      </c>
      <c r="AO19" s="278">
        <v>5.43</v>
      </c>
      <c r="AX19" s="3"/>
      <c r="AY19" s="3"/>
      <c r="AZ19" s="3"/>
      <c r="BA19" s="3"/>
      <c r="BB19" s="3"/>
      <c r="BC19" s="3"/>
      <c r="BD19" s="3"/>
      <c r="BE19" s="3"/>
      <c r="BF19" s="3"/>
      <c r="BG19" s="3"/>
      <c r="BH19" s="3"/>
      <c r="BI19" s="3"/>
    </row>
    <row r="20" spans="1:61" s="15" customFormat="1" ht="17.25" customHeight="1">
      <c r="A20" s="15" t="str">
        <f t="shared" si="0"/>
        <v>U14M Javelin</v>
      </c>
      <c r="B20" s="1132" t="s">
        <v>148</v>
      </c>
      <c r="C20" s="1133"/>
      <c r="D20" s="1134"/>
      <c r="E20" s="624">
        <v>16</v>
      </c>
      <c r="F20" s="625">
        <v>18.5</v>
      </c>
      <c r="G20" s="625">
        <v>21.5</v>
      </c>
      <c r="H20" s="625">
        <v>24.5</v>
      </c>
      <c r="I20" s="625">
        <v>27.5</v>
      </c>
      <c r="J20" s="625">
        <v>30.5</v>
      </c>
      <c r="K20" s="625">
        <v>33.5</v>
      </c>
      <c r="L20" s="625">
        <v>36.5</v>
      </c>
      <c r="M20" s="626">
        <v>39.5</v>
      </c>
      <c r="N20" s="331">
        <v>44.06</v>
      </c>
      <c r="O20" s="15" t="str">
        <f>IF(N20&lt;M20,"Shorter than PB9","")</f>
        <v/>
      </c>
      <c r="P20" s="3"/>
      <c r="Q20" s="554">
        <v>0.625</v>
      </c>
      <c r="R20" s="558" t="s">
        <v>438</v>
      </c>
      <c r="S20" s="558" t="s">
        <v>439</v>
      </c>
      <c r="U20" s="1091" t="s">
        <v>148</v>
      </c>
      <c r="V20" s="1092"/>
      <c r="W20" s="1093"/>
      <c r="X20" s="266">
        <v>31.15</v>
      </c>
      <c r="Y20" s="266">
        <v>28.35</v>
      </c>
      <c r="Z20" s="266">
        <v>25.1</v>
      </c>
      <c r="AA20" s="315">
        <v>20.95</v>
      </c>
      <c r="AC20" s="1091" t="s">
        <v>148</v>
      </c>
      <c r="AD20" s="1092"/>
      <c r="AE20" s="1093"/>
      <c r="AF20" s="275">
        <v>12</v>
      </c>
      <c r="AG20" s="276">
        <v>14</v>
      </c>
      <c r="AH20" s="276">
        <v>17</v>
      </c>
      <c r="AI20" s="276">
        <v>20</v>
      </c>
      <c r="AJ20" s="276">
        <v>23</v>
      </c>
      <c r="AK20" s="276">
        <v>26</v>
      </c>
      <c r="AL20" s="276">
        <v>29</v>
      </c>
      <c r="AM20" s="276">
        <v>32</v>
      </c>
      <c r="AN20" s="277">
        <v>35</v>
      </c>
      <c r="AO20" s="278">
        <v>43.52</v>
      </c>
      <c r="AX20" s="3"/>
      <c r="AY20" s="3"/>
      <c r="AZ20" s="3"/>
      <c r="BA20" s="3"/>
      <c r="BB20" s="3"/>
      <c r="BC20" s="3"/>
      <c r="BD20" s="3"/>
      <c r="BE20" s="3"/>
      <c r="BF20" s="3"/>
      <c r="BG20" s="3"/>
      <c r="BH20" s="3"/>
      <c r="BI20" s="3"/>
    </row>
    <row r="21" spans="1:61" s="15" customFormat="1" ht="17.25" customHeight="1">
      <c r="A21" s="15" t="str">
        <f t="shared" si="0"/>
        <v>U14M Discus</v>
      </c>
      <c r="B21" s="1132" t="s">
        <v>151</v>
      </c>
      <c r="C21" s="1133"/>
      <c r="D21" s="1134"/>
      <c r="E21" s="624">
        <v>13</v>
      </c>
      <c r="F21" s="625">
        <v>15</v>
      </c>
      <c r="G21" s="625">
        <v>17</v>
      </c>
      <c r="H21" s="625">
        <v>19</v>
      </c>
      <c r="I21" s="625">
        <v>21</v>
      </c>
      <c r="J21" s="625">
        <v>23</v>
      </c>
      <c r="K21" s="625">
        <v>25.5</v>
      </c>
      <c r="L21" s="625">
        <v>28</v>
      </c>
      <c r="M21" s="626">
        <v>30.5</v>
      </c>
      <c r="N21" s="331">
        <v>33.130000000000003</v>
      </c>
      <c r="O21" s="15" t="str">
        <f>IF(N21&lt;M21,"Shorter than PB9","")</f>
        <v/>
      </c>
      <c r="P21" s="3"/>
      <c r="Q21" s="554">
        <v>0.48958333333333331</v>
      </c>
      <c r="R21" s="434" t="s">
        <v>440</v>
      </c>
      <c r="S21" s="434" t="s">
        <v>441</v>
      </c>
      <c r="U21" s="1091" t="s">
        <v>151</v>
      </c>
      <c r="V21" s="1092"/>
      <c r="W21" s="1093"/>
      <c r="X21" s="266">
        <v>23.9</v>
      </c>
      <c r="Y21" s="266">
        <v>21.8</v>
      </c>
      <c r="Z21" s="266">
        <v>19.25</v>
      </c>
      <c r="AA21" s="315">
        <v>16.25</v>
      </c>
      <c r="AC21" s="1091" t="s">
        <v>151</v>
      </c>
      <c r="AD21" s="1092"/>
      <c r="AE21" s="1093"/>
      <c r="AF21" s="275">
        <v>10</v>
      </c>
      <c r="AG21" s="276">
        <v>12</v>
      </c>
      <c r="AH21" s="276">
        <v>14</v>
      </c>
      <c r="AI21" s="276">
        <v>16</v>
      </c>
      <c r="AJ21" s="276">
        <v>18</v>
      </c>
      <c r="AK21" s="276">
        <v>20</v>
      </c>
      <c r="AL21" s="276">
        <v>22</v>
      </c>
      <c r="AM21" s="276">
        <v>24</v>
      </c>
      <c r="AN21" s="277">
        <v>26</v>
      </c>
      <c r="AO21" s="278">
        <v>34.83</v>
      </c>
      <c r="AX21" s="3"/>
      <c r="AY21" s="3"/>
      <c r="AZ21" s="3"/>
      <c r="BA21" s="3"/>
      <c r="BB21" s="3"/>
      <c r="BC21" s="3"/>
      <c r="BD21" s="3"/>
      <c r="BE21" s="3"/>
      <c r="BF21" s="3"/>
      <c r="BG21" s="3"/>
      <c r="BH21" s="3"/>
      <c r="BI21" s="3"/>
    </row>
    <row r="22" spans="1:61" s="15" customFormat="1" ht="17.25" customHeight="1" thickBot="1">
      <c r="A22" s="15" t="str">
        <f t="shared" si="0"/>
        <v>U14M Shot</v>
      </c>
      <c r="B22" s="1156" t="s">
        <v>154</v>
      </c>
      <c r="C22" s="1157"/>
      <c r="D22" s="1158"/>
      <c r="E22" s="633">
        <v>6.8000000000000007</v>
      </c>
      <c r="F22" s="634">
        <v>7.3</v>
      </c>
      <c r="G22" s="634">
        <v>7.8</v>
      </c>
      <c r="H22" s="634">
        <v>8.3000000000000007</v>
      </c>
      <c r="I22" s="634">
        <v>8.9</v>
      </c>
      <c r="J22" s="634">
        <v>9.5</v>
      </c>
      <c r="K22" s="634">
        <v>10.199999999999999</v>
      </c>
      <c r="L22" s="634">
        <v>10.9</v>
      </c>
      <c r="M22" s="635">
        <v>11.600000000000001</v>
      </c>
      <c r="N22" s="332">
        <v>9.11</v>
      </c>
      <c r="O22" s="15" t="str">
        <f>IF(N22&lt;M22,"Shorter than PB9","")</f>
        <v>Shorter than PB9</v>
      </c>
      <c r="P22" s="3"/>
      <c r="Q22" s="554">
        <v>0.45833333333333331</v>
      </c>
      <c r="R22" s="434" t="s">
        <v>442</v>
      </c>
      <c r="S22" s="434" t="s">
        <v>443</v>
      </c>
      <c r="U22" s="1094" t="s">
        <v>154</v>
      </c>
      <c r="V22" s="1095"/>
      <c r="W22" s="1096"/>
      <c r="X22" s="290">
        <v>9.5</v>
      </c>
      <c r="Y22" s="290">
        <v>8.9</v>
      </c>
      <c r="Z22" s="290">
        <v>8.15</v>
      </c>
      <c r="AA22" s="317">
        <v>7.15</v>
      </c>
      <c r="AC22" s="1094" t="s">
        <v>154</v>
      </c>
      <c r="AD22" s="1095"/>
      <c r="AE22" s="1096"/>
      <c r="AF22" s="262">
        <v>6.2</v>
      </c>
      <c r="AG22" s="263">
        <v>6.6</v>
      </c>
      <c r="AH22" s="263">
        <v>7</v>
      </c>
      <c r="AI22" s="263">
        <v>7.4</v>
      </c>
      <c r="AJ22" s="263">
        <v>8</v>
      </c>
      <c r="AK22" s="263">
        <v>8.6</v>
      </c>
      <c r="AL22" s="263">
        <v>9.1999999999999993</v>
      </c>
      <c r="AM22" s="263">
        <v>9.8000000000000007</v>
      </c>
      <c r="AN22" s="264">
        <v>10.4</v>
      </c>
      <c r="AO22" s="279">
        <v>12.55</v>
      </c>
      <c r="AX22" s="3"/>
      <c r="AY22" s="3"/>
      <c r="AZ22" s="3"/>
      <c r="BA22" s="3"/>
      <c r="BB22" s="3"/>
      <c r="BC22" s="3"/>
      <c r="BD22" s="3"/>
      <c r="BE22" s="3"/>
      <c r="BF22" s="3"/>
      <c r="BG22" s="3"/>
      <c r="BH22" s="3"/>
      <c r="BI22" s="3"/>
    </row>
    <row r="23" spans="1:61" s="15" customFormat="1" ht="17.25" customHeight="1" thickBot="1">
      <c r="B23" s="209"/>
      <c r="C23" s="3"/>
      <c r="D23" s="3"/>
      <c r="E23" s="490"/>
      <c r="F23" s="490"/>
      <c r="G23" s="490"/>
      <c r="H23" s="490"/>
      <c r="I23" s="490"/>
      <c r="J23" s="490"/>
      <c r="K23" s="490"/>
      <c r="L23" s="636"/>
      <c r="M23" s="636"/>
      <c r="N23" s="82"/>
      <c r="P23" s="3"/>
      <c r="Q23" s="88"/>
      <c r="R23" s="433"/>
      <c r="S23" s="434"/>
      <c r="U23" s="209"/>
      <c r="V23" s="3"/>
      <c r="W23" s="3"/>
      <c r="X23" s="233"/>
      <c r="Y23" s="233"/>
      <c r="Z23" s="233"/>
      <c r="AA23" s="233"/>
      <c r="AB23" s="233"/>
      <c r="AC23" s="209"/>
      <c r="AD23" s="3"/>
      <c r="AE23" s="3"/>
      <c r="AF23" s="3"/>
      <c r="AG23" s="3"/>
      <c r="AH23" s="3"/>
      <c r="AI23" s="3"/>
      <c r="AJ23" s="3"/>
      <c r="AK23" s="3"/>
      <c r="AL23" s="3"/>
      <c r="AM23" s="231"/>
      <c r="AN23" s="231"/>
      <c r="AO23" s="82"/>
      <c r="AX23" s="3"/>
      <c r="AY23" s="3"/>
      <c r="AZ23" s="3"/>
      <c r="BA23" s="3"/>
      <c r="BB23" s="3"/>
      <c r="BC23" s="3"/>
      <c r="BD23" s="3"/>
      <c r="BE23" s="3"/>
      <c r="BF23" s="3"/>
      <c r="BG23" s="3"/>
      <c r="BH23" s="3"/>
      <c r="BI23" s="3"/>
    </row>
    <row r="24" spans="1:61" s="15" customFormat="1" ht="17.25" customHeight="1" thickBot="1">
      <c r="B24" s="1097" t="s">
        <v>444</v>
      </c>
      <c r="C24" s="1098"/>
      <c r="D24" s="1099"/>
      <c r="E24" s="618" t="s">
        <v>417</v>
      </c>
      <c r="F24" s="619" t="s">
        <v>418</v>
      </c>
      <c r="G24" s="619" t="s">
        <v>419</v>
      </c>
      <c r="H24" s="619" t="s">
        <v>420</v>
      </c>
      <c r="I24" s="619" t="s">
        <v>421</v>
      </c>
      <c r="J24" s="619" t="s">
        <v>422</v>
      </c>
      <c r="K24" s="619" t="s">
        <v>423</v>
      </c>
      <c r="L24" s="619" t="s">
        <v>424</v>
      </c>
      <c r="M24" s="620" t="s">
        <v>425</v>
      </c>
      <c r="N24" s="80" t="s">
        <v>59</v>
      </c>
      <c r="P24" s="3"/>
      <c r="Q24" s="88"/>
      <c r="R24" s="433"/>
      <c r="S24" s="434"/>
      <c r="U24" s="1097" t="s">
        <v>445</v>
      </c>
      <c r="V24" s="1098"/>
      <c r="W24" s="1099"/>
      <c r="X24" s="320" t="s">
        <v>430</v>
      </c>
      <c r="Y24" s="321" t="s">
        <v>431</v>
      </c>
      <c r="Z24" s="321" t="s">
        <v>432</v>
      </c>
      <c r="AA24" s="322" t="s">
        <v>433</v>
      </c>
      <c r="AC24" s="1097" t="s">
        <v>445</v>
      </c>
      <c r="AD24" s="1098"/>
      <c r="AE24" s="1099"/>
      <c r="AF24" s="211" t="s">
        <v>417</v>
      </c>
      <c r="AG24" s="228" t="s">
        <v>418</v>
      </c>
      <c r="AH24" s="228" t="s">
        <v>419</v>
      </c>
      <c r="AI24" s="228" t="s">
        <v>420</v>
      </c>
      <c r="AJ24" s="228" t="s">
        <v>421</v>
      </c>
      <c r="AK24" s="228" t="s">
        <v>422</v>
      </c>
      <c r="AL24" s="228" t="s">
        <v>423</v>
      </c>
      <c r="AM24" s="228" t="s">
        <v>424</v>
      </c>
      <c r="AN24" s="229" t="s">
        <v>425</v>
      </c>
      <c r="AO24" s="80" t="s">
        <v>59</v>
      </c>
      <c r="AX24" s="3"/>
      <c r="AY24" s="3"/>
      <c r="AZ24" s="3"/>
      <c r="BA24" s="3"/>
      <c r="BB24" s="3"/>
      <c r="BC24" s="3"/>
      <c r="BD24" s="3"/>
      <c r="BE24" s="3"/>
      <c r="BF24" s="3"/>
      <c r="BG24" s="3"/>
      <c r="BH24" s="3"/>
      <c r="BI24" s="3"/>
    </row>
    <row r="25" spans="1:61" s="15" customFormat="1" ht="17.25" customHeight="1">
      <c r="A25" s="15" t="str">
        <f t="shared" ref="A25:A37" si="1">"U16M "&amp;B25</f>
        <v>U16M 100mH</v>
      </c>
      <c r="B25" s="1144" t="s">
        <v>158</v>
      </c>
      <c r="C25" s="1145"/>
      <c r="D25" s="1146"/>
      <c r="E25" s="621">
        <v>20</v>
      </c>
      <c r="F25" s="622">
        <v>19</v>
      </c>
      <c r="G25" s="637">
        <v>18</v>
      </c>
      <c r="H25" s="637">
        <v>17</v>
      </c>
      <c r="I25" s="637">
        <v>16</v>
      </c>
      <c r="J25" s="637">
        <v>15.5</v>
      </c>
      <c r="K25" s="622">
        <v>15.1</v>
      </c>
      <c r="L25" s="637">
        <v>14.8</v>
      </c>
      <c r="M25" s="638">
        <v>14.5</v>
      </c>
      <c r="N25" s="327">
        <v>15.5</v>
      </c>
      <c r="O25" s="15" t="str">
        <f t="shared" ref="O25:O30" si="2">IF(N25&gt;M25,"Slower than PB9","")</f>
        <v>Slower than PB9</v>
      </c>
      <c r="P25" s="3">
        <f>SUM(DataCalcs!AD139:AD141)</f>
        <v>0</v>
      </c>
      <c r="Q25" s="554">
        <v>0.44444444444444442</v>
      </c>
      <c r="R25" s="434" t="s">
        <v>446</v>
      </c>
      <c r="S25" s="434"/>
      <c r="U25" s="1100" t="s">
        <v>447</v>
      </c>
      <c r="V25" s="1101"/>
      <c r="W25" s="1102"/>
      <c r="X25" s="318">
        <v>11.9</v>
      </c>
      <c r="Y25" s="318">
        <v>12.3</v>
      </c>
      <c r="Z25" s="318">
        <v>12.7</v>
      </c>
      <c r="AA25" s="319">
        <v>13.3</v>
      </c>
      <c r="AC25" s="1100" t="s">
        <v>447</v>
      </c>
      <c r="AD25" s="1101"/>
      <c r="AE25" s="1102"/>
      <c r="AF25" s="253">
        <v>14.8</v>
      </c>
      <c r="AG25" s="254">
        <v>14.4</v>
      </c>
      <c r="AH25" s="280">
        <v>14</v>
      </c>
      <c r="AI25" s="280">
        <v>13.6</v>
      </c>
      <c r="AJ25" s="280">
        <v>13.2</v>
      </c>
      <c r="AK25" s="280">
        <v>12.8</v>
      </c>
      <c r="AL25" s="254">
        <v>12.5</v>
      </c>
      <c r="AM25" s="280">
        <v>12.2</v>
      </c>
      <c r="AN25" s="281">
        <v>11.9</v>
      </c>
      <c r="AO25" s="268">
        <v>11.3</v>
      </c>
      <c r="AX25" s="3"/>
      <c r="AY25" s="3"/>
      <c r="AZ25" s="3"/>
      <c r="BA25" s="3"/>
      <c r="BB25" s="3"/>
      <c r="BC25" s="3"/>
      <c r="BD25" s="3"/>
      <c r="BE25" s="3"/>
      <c r="BF25" s="3"/>
      <c r="BG25" s="3"/>
      <c r="BH25" s="3"/>
      <c r="BI25" s="3"/>
    </row>
    <row r="26" spans="1:61" s="15" customFormat="1" ht="17.25" customHeight="1">
      <c r="A26" s="15" t="str">
        <f t="shared" si="1"/>
        <v>U16M 100m</v>
      </c>
      <c r="B26" s="1138" t="s">
        <v>127</v>
      </c>
      <c r="C26" s="1139"/>
      <c r="D26" s="1140"/>
      <c r="E26" s="624">
        <v>13.6</v>
      </c>
      <c r="F26" s="625">
        <v>13.25</v>
      </c>
      <c r="G26" s="639">
        <v>12.95</v>
      </c>
      <c r="H26" s="639">
        <v>12.55</v>
      </c>
      <c r="I26" s="639">
        <v>12.3</v>
      </c>
      <c r="J26" s="639">
        <v>12.1</v>
      </c>
      <c r="K26" s="625">
        <v>11.8</v>
      </c>
      <c r="L26" s="639">
        <v>11.600000000000001</v>
      </c>
      <c r="M26" s="640">
        <v>11.45</v>
      </c>
      <c r="N26" s="328">
        <v>11</v>
      </c>
      <c r="O26" s="15" t="str">
        <f t="shared" si="2"/>
        <v/>
      </c>
      <c r="P26" s="3">
        <f>SUM(DataCalcs!AL139:AL141)</f>
        <v>0</v>
      </c>
      <c r="Q26" s="555">
        <v>0.51041666666666663</v>
      </c>
      <c r="R26" s="434"/>
      <c r="S26" s="434"/>
      <c r="U26" s="1106" t="s">
        <v>127</v>
      </c>
      <c r="V26" s="1107"/>
      <c r="W26" s="1108"/>
      <c r="X26" s="266">
        <v>11.7</v>
      </c>
      <c r="Y26" s="266">
        <v>11.9</v>
      </c>
      <c r="Z26" s="266">
        <v>12.1</v>
      </c>
      <c r="AA26" s="315">
        <v>12.5</v>
      </c>
      <c r="AC26" s="1106" t="s">
        <v>127</v>
      </c>
      <c r="AD26" s="1107"/>
      <c r="AE26" s="1108"/>
      <c r="AF26" s="269">
        <v>14.2</v>
      </c>
      <c r="AG26" s="270">
        <v>13.8</v>
      </c>
      <c r="AH26" s="282">
        <v>13.4</v>
      </c>
      <c r="AI26" s="282">
        <v>13</v>
      </c>
      <c r="AJ26" s="282">
        <v>12.7</v>
      </c>
      <c r="AK26" s="282">
        <v>12.5</v>
      </c>
      <c r="AL26" s="270">
        <v>12.1</v>
      </c>
      <c r="AM26" s="282">
        <v>11.9</v>
      </c>
      <c r="AN26" s="283">
        <v>11.7</v>
      </c>
      <c r="AO26" s="272">
        <v>10.8</v>
      </c>
      <c r="AX26" s="3"/>
      <c r="AY26" s="3"/>
      <c r="AZ26" s="3"/>
      <c r="BA26" s="3"/>
      <c r="BB26" s="3"/>
      <c r="BC26" s="3"/>
      <c r="BD26" s="3"/>
      <c r="BE26" s="3"/>
      <c r="BF26" s="3"/>
      <c r="BG26" s="3"/>
      <c r="BH26" s="3"/>
      <c r="BI26" s="3"/>
    </row>
    <row r="27" spans="1:61" s="15" customFormat="1" ht="17.25" customHeight="1">
      <c r="A27" s="15" t="str">
        <f t="shared" si="1"/>
        <v>U16M 200m</v>
      </c>
      <c r="B27" s="1138" t="s">
        <v>130</v>
      </c>
      <c r="C27" s="1139"/>
      <c r="D27" s="1140"/>
      <c r="E27" s="624">
        <v>27.5</v>
      </c>
      <c r="F27" s="625">
        <v>26.75</v>
      </c>
      <c r="G27" s="639">
        <v>26</v>
      </c>
      <c r="H27" s="639">
        <v>25.3</v>
      </c>
      <c r="I27" s="639">
        <v>24.85</v>
      </c>
      <c r="J27" s="639">
        <v>24.4</v>
      </c>
      <c r="K27" s="625">
        <v>24</v>
      </c>
      <c r="L27" s="639">
        <v>23.6</v>
      </c>
      <c r="M27" s="640">
        <v>23.3</v>
      </c>
      <c r="N27" s="328">
        <v>23.3</v>
      </c>
      <c r="O27" s="15" t="str">
        <f t="shared" si="2"/>
        <v/>
      </c>
      <c r="P27" s="3">
        <f>SUM(DataCalcs!AT139:AT141)</f>
        <v>0</v>
      </c>
      <c r="Q27" s="555">
        <v>0.63888888888888884</v>
      </c>
      <c r="R27" s="434"/>
      <c r="S27" s="434"/>
      <c r="U27" s="1106" t="s">
        <v>130</v>
      </c>
      <c r="V27" s="1107"/>
      <c r="W27" s="1108"/>
      <c r="X27" s="266">
        <v>23.8</v>
      </c>
      <c r="Y27" s="266">
        <v>24.2</v>
      </c>
      <c r="Z27" s="266">
        <v>24.8</v>
      </c>
      <c r="AA27" s="315">
        <v>25.6</v>
      </c>
      <c r="AC27" s="1106" t="s">
        <v>130</v>
      </c>
      <c r="AD27" s="1107"/>
      <c r="AE27" s="1108"/>
      <c r="AF27" s="269">
        <v>29</v>
      </c>
      <c r="AG27" s="270">
        <v>28</v>
      </c>
      <c r="AH27" s="282">
        <v>27</v>
      </c>
      <c r="AI27" s="282">
        <v>26</v>
      </c>
      <c r="AJ27" s="282">
        <v>25.5</v>
      </c>
      <c r="AK27" s="282">
        <v>25</v>
      </c>
      <c r="AL27" s="270">
        <v>24.6</v>
      </c>
      <c r="AM27" s="282">
        <v>24.2</v>
      </c>
      <c r="AN27" s="283">
        <v>23.8</v>
      </c>
      <c r="AO27" s="272">
        <v>22.4</v>
      </c>
      <c r="AX27" s="3"/>
      <c r="AY27" s="3"/>
      <c r="AZ27" s="3"/>
      <c r="BA27" s="3"/>
      <c r="BB27" s="3"/>
      <c r="BC27" s="3"/>
      <c r="BD27" s="3"/>
      <c r="BE27" s="3"/>
      <c r="BF27" s="3"/>
      <c r="BG27" s="3"/>
      <c r="BH27" s="3"/>
      <c r="BI27" s="3"/>
    </row>
    <row r="28" spans="1:61" s="15" customFormat="1" ht="17.25" customHeight="1">
      <c r="A28" s="15" t="str">
        <f t="shared" si="1"/>
        <v>U16M 300m</v>
      </c>
      <c r="B28" s="1138" t="s">
        <v>165</v>
      </c>
      <c r="C28" s="1139"/>
      <c r="D28" s="1140"/>
      <c r="E28" s="624">
        <v>48</v>
      </c>
      <c r="F28" s="625">
        <v>46</v>
      </c>
      <c r="G28" s="639">
        <v>44.25</v>
      </c>
      <c r="H28" s="639">
        <v>42.75</v>
      </c>
      <c r="I28" s="639">
        <v>41.25</v>
      </c>
      <c r="J28" s="639">
        <v>40.1</v>
      </c>
      <c r="K28" s="625">
        <v>39.25</v>
      </c>
      <c r="L28" s="639">
        <v>38.4</v>
      </c>
      <c r="M28" s="640">
        <v>37.700000000000003</v>
      </c>
      <c r="N28" s="333">
        <v>37</v>
      </c>
      <c r="O28" s="15" t="str">
        <f t="shared" si="2"/>
        <v/>
      </c>
      <c r="P28" s="3">
        <f>SUM(DataCalcs!BB139:BB141)</f>
        <v>0</v>
      </c>
      <c r="Q28" s="555">
        <v>0.57986111111111116</v>
      </c>
      <c r="R28" s="434"/>
      <c r="S28" s="434"/>
      <c r="U28" s="1106" t="s">
        <v>165</v>
      </c>
      <c r="V28" s="1107"/>
      <c r="W28" s="1108"/>
      <c r="X28" s="266">
        <v>38.700000000000003</v>
      </c>
      <c r="Y28" s="266">
        <v>39.4</v>
      </c>
      <c r="Z28" s="266">
        <v>40.4</v>
      </c>
      <c r="AA28" s="315">
        <v>42.2</v>
      </c>
      <c r="AC28" s="1106" t="s">
        <v>165</v>
      </c>
      <c r="AD28" s="1107"/>
      <c r="AE28" s="1108"/>
      <c r="AF28" s="269">
        <v>51</v>
      </c>
      <c r="AG28" s="270">
        <v>49</v>
      </c>
      <c r="AH28" s="282">
        <v>47</v>
      </c>
      <c r="AI28" s="282">
        <v>45</v>
      </c>
      <c r="AJ28" s="282">
        <v>43</v>
      </c>
      <c r="AK28" s="282">
        <v>41.5</v>
      </c>
      <c r="AL28" s="270">
        <v>40.5</v>
      </c>
      <c r="AM28" s="282">
        <v>39.5</v>
      </c>
      <c r="AN28" s="283">
        <v>38.700000000000003</v>
      </c>
      <c r="AO28" s="284">
        <v>36.909999999999997</v>
      </c>
      <c r="AX28" s="3"/>
      <c r="AY28" s="3"/>
      <c r="AZ28" s="3"/>
      <c r="BA28" s="3"/>
      <c r="BB28" s="3"/>
      <c r="BC28" s="3"/>
      <c r="BD28" s="3"/>
      <c r="BE28" s="3"/>
      <c r="BF28" s="3"/>
      <c r="BG28" s="3"/>
      <c r="BH28" s="3"/>
      <c r="BI28" s="3"/>
    </row>
    <row r="29" spans="1:61" s="15" customFormat="1" ht="17.25" customHeight="1">
      <c r="A29" s="15" t="str">
        <f t="shared" si="1"/>
        <v>U16M 800m</v>
      </c>
      <c r="B29" s="1138" t="s">
        <v>133</v>
      </c>
      <c r="C29" s="1139"/>
      <c r="D29" s="1140"/>
      <c r="E29" s="641">
        <v>1.6666666666666666E-3</v>
      </c>
      <c r="F29" s="642">
        <v>1.6203703703703701E-3</v>
      </c>
      <c r="G29" s="642">
        <v>1.5798611111111113E-3</v>
      </c>
      <c r="H29" s="642">
        <v>1.5451388888888889E-3</v>
      </c>
      <c r="I29" s="642">
        <v>1.5162037037037036E-3</v>
      </c>
      <c r="J29" s="642">
        <v>1.4872685185185186E-3</v>
      </c>
      <c r="K29" s="642">
        <v>1.4583333333333332E-3</v>
      </c>
      <c r="L29" s="642">
        <v>1.4351851851851852E-3</v>
      </c>
      <c r="M29" s="643">
        <v>1.4120370370370372E-3</v>
      </c>
      <c r="N29" s="334">
        <v>1.4664351851851852E-3</v>
      </c>
      <c r="O29" s="15" t="str">
        <f t="shared" si="2"/>
        <v>Slower than PB9</v>
      </c>
      <c r="P29" s="3">
        <f>SUM(DataCalcs!BJ139:BJ141)</f>
        <v>0</v>
      </c>
      <c r="Q29" s="555">
        <v>0.68402777777777779</v>
      </c>
      <c r="R29" s="434"/>
      <c r="S29" s="434"/>
      <c r="U29" s="1106" t="s">
        <v>133</v>
      </c>
      <c r="V29" s="1107"/>
      <c r="W29" s="1108"/>
      <c r="X29" s="267">
        <v>1.4583333333333334E-3</v>
      </c>
      <c r="Y29" s="267">
        <v>1.4930555555555556E-3</v>
      </c>
      <c r="Z29" s="267">
        <v>1.5393518518518519E-3</v>
      </c>
      <c r="AA29" s="316">
        <v>1.5972222222222221E-3</v>
      </c>
      <c r="AC29" s="1106" t="s">
        <v>133</v>
      </c>
      <c r="AD29" s="1107"/>
      <c r="AE29" s="1108"/>
      <c r="AF29" s="285">
        <v>1.736111111111111E-3</v>
      </c>
      <c r="AG29" s="267">
        <v>1.6782407407407406E-3</v>
      </c>
      <c r="AH29" s="267">
        <v>1.6319444444444445E-3</v>
      </c>
      <c r="AI29" s="267">
        <v>1.5972222222222221E-3</v>
      </c>
      <c r="AJ29" s="267">
        <v>1.5624999999999999E-3</v>
      </c>
      <c r="AK29" s="267">
        <v>1.5277777777777779E-3</v>
      </c>
      <c r="AL29" s="267">
        <v>1.4930555555555556E-3</v>
      </c>
      <c r="AM29" s="267">
        <v>1.4699074074074074E-3</v>
      </c>
      <c r="AN29" s="286">
        <v>1.4467592592592594E-3</v>
      </c>
      <c r="AO29" s="287">
        <v>1.4282407407407408E-3</v>
      </c>
      <c r="AX29" s="3"/>
      <c r="AY29" s="3"/>
      <c r="AZ29" s="3"/>
      <c r="BA29" s="3"/>
      <c r="BB29" s="3"/>
      <c r="BC29" s="3"/>
      <c r="BD29" s="3"/>
      <c r="BE29" s="3"/>
      <c r="BF29" s="3"/>
      <c r="BG29" s="3"/>
      <c r="BH29" s="3"/>
      <c r="BI29" s="3"/>
    </row>
    <row r="30" spans="1:61" s="15" customFormat="1" ht="17.25" customHeight="1">
      <c r="A30" s="15" t="str">
        <f t="shared" si="1"/>
        <v>U16M 1500m</v>
      </c>
      <c r="B30" s="1138" t="s">
        <v>136</v>
      </c>
      <c r="C30" s="1139"/>
      <c r="D30" s="1140"/>
      <c r="E30" s="641">
        <v>3.6458333333333334E-3</v>
      </c>
      <c r="F30" s="642">
        <v>3.5300925925925925E-3</v>
      </c>
      <c r="G30" s="642">
        <v>3.4143518518518516E-3</v>
      </c>
      <c r="H30" s="642">
        <v>3.2986111111111107E-3</v>
      </c>
      <c r="I30" s="642">
        <v>3.2118055555555554E-3</v>
      </c>
      <c r="J30" s="642">
        <v>3.1249999999999997E-3</v>
      </c>
      <c r="K30" s="642">
        <v>3.0381944444444441E-3</v>
      </c>
      <c r="L30" s="642">
        <v>2.9803240740740745E-3</v>
      </c>
      <c r="M30" s="643">
        <v>2.9224537037037032E-3</v>
      </c>
      <c r="N30" s="334">
        <v>3.0208333333333333E-3</v>
      </c>
      <c r="O30" s="15" t="str">
        <f t="shared" si="2"/>
        <v>Slower than PB9</v>
      </c>
      <c r="P30" s="3">
        <f>SUM(DataCalcs!BR139:BR141)</f>
        <v>0</v>
      </c>
      <c r="Q30" s="554">
        <v>0.46180555555555558</v>
      </c>
      <c r="R30" s="434"/>
      <c r="S30" s="434"/>
      <c r="U30" s="1106" t="s">
        <v>136</v>
      </c>
      <c r="V30" s="1107"/>
      <c r="W30" s="1108"/>
      <c r="X30" s="267">
        <v>3.0266203703703705E-3</v>
      </c>
      <c r="Y30" s="267">
        <v>3.0844907407407405E-3</v>
      </c>
      <c r="Z30" s="267">
        <v>3.1712962962962958E-3</v>
      </c>
      <c r="AA30" s="316">
        <v>3.3101851851851851E-3</v>
      </c>
      <c r="AC30" s="1106" t="s">
        <v>136</v>
      </c>
      <c r="AD30" s="1107"/>
      <c r="AE30" s="1108"/>
      <c r="AF30" s="285">
        <v>3.8194444444444443E-3</v>
      </c>
      <c r="AG30" s="267">
        <v>3.7037037037037034E-3</v>
      </c>
      <c r="AH30" s="267">
        <v>3.5879629629629629E-3</v>
      </c>
      <c r="AI30" s="267">
        <v>3.472222222222222E-3</v>
      </c>
      <c r="AJ30" s="267">
        <v>3.3564814814814811E-3</v>
      </c>
      <c r="AK30" s="267">
        <v>3.2407407407407406E-3</v>
      </c>
      <c r="AL30" s="267">
        <v>3.1249999999999997E-3</v>
      </c>
      <c r="AM30" s="267">
        <v>3.0671296296296297E-3</v>
      </c>
      <c r="AN30" s="286">
        <v>3.0092592592592588E-3</v>
      </c>
      <c r="AO30" s="287">
        <v>2.9398148148148148E-3</v>
      </c>
      <c r="AX30" s="3"/>
      <c r="AY30" s="3"/>
      <c r="AZ30" s="3"/>
      <c r="BA30" s="3"/>
      <c r="BB30" s="3"/>
      <c r="BC30" s="3"/>
      <c r="BD30" s="3"/>
      <c r="BE30" s="3"/>
      <c r="BF30" s="3"/>
      <c r="BG30" s="3"/>
      <c r="BH30" s="3"/>
      <c r="BI30" s="3"/>
    </row>
    <row r="31" spans="1:61" s="15" customFormat="1" ht="17.25" customHeight="1">
      <c r="A31" s="15" t="str">
        <f t="shared" si="1"/>
        <v>U16M 4 X 100m</v>
      </c>
      <c r="B31" s="1141" t="s">
        <v>414</v>
      </c>
      <c r="C31" s="1142"/>
      <c r="D31" s="1143"/>
      <c r="E31" s="630"/>
      <c r="F31" s="631"/>
      <c r="G31" s="631"/>
      <c r="H31" s="631"/>
      <c r="I31" s="631"/>
      <c r="J31" s="631"/>
      <c r="K31" s="631"/>
      <c r="L31" s="631"/>
      <c r="M31" s="632"/>
      <c r="N31" s="328">
        <v>46.4</v>
      </c>
      <c r="P31" s="3">
        <f>SUM(DataCalcs!DV139:DV141)</f>
        <v>0</v>
      </c>
      <c r="Q31" s="554">
        <v>0.70486111111111116</v>
      </c>
      <c r="R31" s="434"/>
      <c r="S31" s="434"/>
      <c r="U31" s="1109" t="s">
        <v>414</v>
      </c>
      <c r="V31" s="1110"/>
      <c r="W31" s="1111"/>
      <c r="X31" s="266"/>
      <c r="Y31" s="266"/>
      <c r="Z31" s="266"/>
      <c r="AA31" s="315"/>
      <c r="AC31" s="1109" t="s">
        <v>414</v>
      </c>
      <c r="AD31" s="1110"/>
      <c r="AE31" s="1111"/>
      <c r="AF31" s="220"/>
      <c r="AG31" s="732"/>
      <c r="AH31" s="732"/>
      <c r="AI31" s="732"/>
      <c r="AJ31" s="732"/>
      <c r="AK31" s="732"/>
      <c r="AL31" s="732"/>
      <c r="AM31" s="732"/>
      <c r="AN31" s="221"/>
      <c r="AO31" s="272">
        <v>47</v>
      </c>
      <c r="AX31" s="3"/>
      <c r="AY31" s="3"/>
      <c r="AZ31" s="3"/>
      <c r="BA31" s="3"/>
      <c r="BB31" s="3"/>
      <c r="BC31" s="3"/>
      <c r="BD31" s="3"/>
      <c r="BE31" s="3"/>
      <c r="BF31" s="3"/>
      <c r="BG31" s="3"/>
      <c r="BH31" s="3"/>
      <c r="BI31" s="3"/>
    </row>
    <row r="32" spans="1:61" s="15" customFormat="1" ht="17.25" customHeight="1">
      <c r="A32" s="15" t="str">
        <f t="shared" si="1"/>
        <v>U16M High Jump</v>
      </c>
      <c r="B32" s="1132" t="s">
        <v>374</v>
      </c>
      <c r="C32" s="1133"/>
      <c r="D32" s="1134"/>
      <c r="E32" s="624">
        <v>1.325</v>
      </c>
      <c r="F32" s="625">
        <v>1.375</v>
      </c>
      <c r="G32" s="625">
        <v>1.425</v>
      </c>
      <c r="H32" s="625">
        <v>1.4750000000000001</v>
      </c>
      <c r="I32" s="625">
        <v>1.53</v>
      </c>
      <c r="J32" s="625">
        <v>1.585</v>
      </c>
      <c r="K32" s="625">
        <v>1.6400000000000001</v>
      </c>
      <c r="L32" s="625">
        <v>1.7000000000000002</v>
      </c>
      <c r="M32" s="626">
        <v>1.76</v>
      </c>
      <c r="N32" s="331">
        <v>1.75</v>
      </c>
      <c r="O32" s="15" t="str">
        <f t="shared" ref="O32:O37" si="3">IF(N32&lt;M32,"Shorter than PB9","")</f>
        <v>Shorter than PB9</v>
      </c>
      <c r="P32" s="3"/>
      <c r="Q32" s="554">
        <v>0.47916666666666669</v>
      </c>
      <c r="R32" s="434"/>
      <c r="S32" s="434"/>
      <c r="U32" s="1091" t="s">
        <v>374</v>
      </c>
      <c r="V32" s="1092"/>
      <c r="W32" s="1093"/>
      <c r="X32" s="266">
        <v>1.73</v>
      </c>
      <c r="Y32" s="266">
        <v>1.67</v>
      </c>
      <c r="Z32" s="266">
        <v>1.6</v>
      </c>
      <c r="AA32" s="315">
        <v>1.55</v>
      </c>
      <c r="AC32" s="1091" t="s">
        <v>374</v>
      </c>
      <c r="AD32" s="1092"/>
      <c r="AE32" s="1093"/>
      <c r="AF32" s="275">
        <v>1.25</v>
      </c>
      <c r="AG32" s="276">
        <v>1.3</v>
      </c>
      <c r="AH32" s="276">
        <v>1.35</v>
      </c>
      <c r="AI32" s="276">
        <v>1.4</v>
      </c>
      <c r="AJ32" s="276">
        <v>1.45</v>
      </c>
      <c r="AK32" s="276">
        <v>1.5</v>
      </c>
      <c r="AL32" s="276">
        <v>1.55</v>
      </c>
      <c r="AM32" s="276">
        <v>1.61</v>
      </c>
      <c r="AN32" s="277">
        <v>1.67</v>
      </c>
      <c r="AO32" s="278">
        <v>1.95</v>
      </c>
      <c r="AX32" s="3"/>
      <c r="AY32" s="3"/>
      <c r="AZ32" s="3"/>
      <c r="BA32" s="3"/>
      <c r="BB32" s="3"/>
      <c r="BC32" s="3"/>
      <c r="BD32" s="3"/>
      <c r="BE32" s="3"/>
      <c r="BF32" s="3"/>
      <c r="BG32" s="3"/>
      <c r="BH32" s="3"/>
      <c r="BI32" s="3"/>
    </row>
    <row r="33" spans="1:61" s="15" customFormat="1" ht="17.25" customHeight="1">
      <c r="A33" s="15" t="str">
        <f t="shared" si="1"/>
        <v>U16M Long Jump</v>
      </c>
      <c r="B33" s="1132" t="s">
        <v>373</v>
      </c>
      <c r="C33" s="1133"/>
      <c r="D33" s="1134"/>
      <c r="E33" s="624">
        <v>4.125</v>
      </c>
      <c r="F33" s="625">
        <v>4.375</v>
      </c>
      <c r="G33" s="625">
        <v>4.625</v>
      </c>
      <c r="H33" s="625">
        <v>4.875</v>
      </c>
      <c r="I33" s="625">
        <v>5.125</v>
      </c>
      <c r="J33" s="625">
        <v>5.375</v>
      </c>
      <c r="K33" s="625">
        <v>5.625</v>
      </c>
      <c r="L33" s="625">
        <v>5.85</v>
      </c>
      <c r="M33" s="626">
        <v>6.0750000000000002</v>
      </c>
      <c r="N33" s="331">
        <v>6.25</v>
      </c>
      <c r="O33" s="15" t="str">
        <f t="shared" si="3"/>
        <v/>
      </c>
      <c r="P33" s="3"/>
      <c r="Q33" s="554">
        <v>0.58333333333333337</v>
      </c>
      <c r="R33" s="434"/>
      <c r="S33" s="434" t="s">
        <v>448</v>
      </c>
      <c r="U33" s="1091" t="s">
        <v>373</v>
      </c>
      <c r="V33" s="1092"/>
      <c r="W33" s="1093"/>
      <c r="X33" s="266">
        <v>5.75</v>
      </c>
      <c r="Y33" s="266">
        <v>5.55</v>
      </c>
      <c r="Z33" s="266">
        <v>5.35</v>
      </c>
      <c r="AA33" s="315">
        <v>5</v>
      </c>
      <c r="AC33" s="1091" t="s">
        <v>373</v>
      </c>
      <c r="AD33" s="1092"/>
      <c r="AE33" s="1093"/>
      <c r="AF33" s="275">
        <v>3.75</v>
      </c>
      <c r="AG33" s="276">
        <v>4</v>
      </c>
      <c r="AH33" s="276">
        <v>4.25</v>
      </c>
      <c r="AI33" s="276">
        <v>4.5</v>
      </c>
      <c r="AJ33" s="276">
        <v>4.75</v>
      </c>
      <c r="AK33" s="276">
        <v>5</v>
      </c>
      <c r="AL33" s="276">
        <v>5.25</v>
      </c>
      <c r="AM33" s="276">
        <v>5.5</v>
      </c>
      <c r="AN33" s="277">
        <v>5.75</v>
      </c>
      <c r="AO33" s="278">
        <v>6.88</v>
      </c>
      <c r="AX33" s="3"/>
      <c r="AY33" s="3"/>
      <c r="AZ33" s="3"/>
      <c r="BA33" s="3"/>
      <c r="BB33" s="3"/>
      <c r="BC33" s="3"/>
      <c r="BD33" s="3"/>
      <c r="BE33" s="3"/>
      <c r="BF33" s="3"/>
      <c r="BG33" s="3"/>
      <c r="BH33" s="3"/>
      <c r="BI33" s="3"/>
    </row>
    <row r="34" spans="1:61" s="15" customFormat="1" ht="17.25" customHeight="1">
      <c r="A34" s="15" t="str">
        <f t="shared" si="1"/>
        <v>U16M Triple Jump</v>
      </c>
      <c r="B34" s="1132" t="s">
        <v>375</v>
      </c>
      <c r="C34" s="1133"/>
      <c r="D34" s="1134"/>
      <c r="E34" s="644">
        <v>9</v>
      </c>
      <c r="F34" s="625">
        <v>9.25</v>
      </c>
      <c r="G34" s="625">
        <v>9.625</v>
      </c>
      <c r="H34" s="625">
        <v>10.050000000000001</v>
      </c>
      <c r="I34" s="625">
        <v>10.6</v>
      </c>
      <c r="J34" s="625">
        <v>11.2</v>
      </c>
      <c r="K34" s="625">
        <v>11.75</v>
      </c>
      <c r="L34" s="625">
        <v>12.3</v>
      </c>
      <c r="M34" s="626">
        <v>12.8</v>
      </c>
      <c r="N34" s="199">
        <v>11.4</v>
      </c>
      <c r="O34" s="15" t="str">
        <f t="shared" si="3"/>
        <v>Shorter than PB9</v>
      </c>
      <c r="P34" s="3"/>
      <c r="Q34" s="554">
        <v>0.41666666666666669</v>
      </c>
      <c r="R34" s="434"/>
      <c r="S34" s="434"/>
      <c r="U34" s="1091" t="s">
        <v>375</v>
      </c>
      <c r="V34" s="1092"/>
      <c r="W34" s="1093"/>
      <c r="X34" s="266">
        <v>12.15</v>
      </c>
      <c r="Y34" s="266">
        <v>11.7</v>
      </c>
      <c r="Z34" s="266">
        <v>11.25</v>
      </c>
      <c r="AA34" s="315">
        <v>10.5</v>
      </c>
      <c r="AC34" s="1091" t="s">
        <v>375</v>
      </c>
      <c r="AD34" s="1092"/>
      <c r="AE34" s="1093"/>
      <c r="AF34" s="288">
        <v>8.75</v>
      </c>
      <c r="AG34" s="276">
        <v>9</v>
      </c>
      <c r="AH34" s="276">
        <v>9.25</v>
      </c>
      <c r="AI34" s="276">
        <v>9.5</v>
      </c>
      <c r="AJ34" s="276">
        <v>10</v>
      </c>
      <c r="AK34" s="276">
        <v>10.6</v>
      </c>
      <c r="AL34" s="276">
        <v>11.2</v>
      </c>
      <c r="AM34" s="276">
        <v>11.8</v>
      </c>
      <c r="AN34" s="277">
        <v>12.3</v>
      </c>
      <c r="AO34" s="278"/>
      <c r="AX34" s="3"/>
      <c r="AY34" s="3"/>
      <c r="AZ34" s="3"/>
      <c r="BA34" s="3"/>
      <c r="BB34" s="3"/>
      <c r="BC34" s="3"/>
      <c r="BD34" s="3"/>
      <c r="BE34" s="3"/>
      <c r="BF34" s="3"/>
      <c r="BG34" s="3"/>
      <c r="BH34" s="3"/>
      <c r="BI34" s="3"/>
    </row>
    <row r="35" spans="1:61" s="15" customFormat="1" ht="17.25" customHeight="1">
      <c r="A35" s="15" t="str">
        <f t="shared" si="1"/>
        <v>U16M Javelin</v>
      </c>
      <c r="B35" s="1132" t="s">
        <v>148</v>
      </c>
      <c r="C35" s="1133"/>
      <c r="D35" s="1134"/>
      <c r="E35" s="624">
        <v>23</v>
      </c>
      <c r="F35" s="625">
        <v>26</v>
      </c>
      <c r="G35" s="625">
        <v>29</v>
      </c>
      <c r="H35" s="625">
        <v>32</v>
      </c>
      <c r="I35" s="625">
        <v>35</v>
      </c>
      <c r="J35" s="625">
        <v>38</v>
      </c>
      <c r="K35" s="625">
        <v>41</v>
      </c>
      <c r="L35" s="625">
        <v>44</v>
      </c>
      <c r="M35" s="626">
        <v>47</v>
      </c>
      <c r="N35" s="331">
        <v>64.33</v>
      </c>
      <c r="O35" s="15" t="str">
        <f t="shared" si="3"/>
        <v/>
      </c>
      <c r="P35" s="3"/>
      <c r="Q35" s="554">
        <v>0.54166666666666663</v>
      </c>
      <c r="R35" s="434" t="s">
        <v>449</v>
      </c>
      <c r="S35" s="434" t="s">
        <v>450</v>
      </c>
      <c r="U35" s="1091" t="s">
        <v>148</v>
      </c>
      <c r="V35" s="1092"/>
      <c r="W35" s="1093"/>
      <c r="X35" s="266">
        <v>43</v>
      </c>
      <c r="Y35" s="266">
        <v>40.5</v>
      </c>
      <c r="Z35" s="266">
        <v>37.200000000000003</v>
      </c>
      <c r="AA35" s="315">
        <v>32.4</v>
      </c>
      <c r="AC35" s="1091" t="s">
        <v>148</v>
      </c>
      <c r="AD35" s="1092"/>
      <c r="AE35" s="1093"/>
      <c r="AF35" s="275">
        <v>20</v>
      </c>
      <c r="AG35" s="276">
        <v>23</v>
      </c>
      <c r="AH35" s="276">
        <v>26</v>
      </c>
      <c r="AI35" s="276">
        <v>29</v>
      </c>
      <c r="AJ35" s="276">
        <v>32</v>
      </c>
      <c r="AK35" s="276">
        <v>35</v>
      </c>
      <c r="AL35" s="276">
        <v>38</v>
      </c>
      <c r="AM35" s="276">
        <v>41</v>
      </c>
      <c r="AN35" s="277">
        <v>44</v>
      </c>
      <c r="AO35" s="278">
        <v>70.66</v>
      </c>
      <c r="AX35" s="3"/>
      <c r="AY35" s="3"/>
      <c r="AZ35" s="3"/>
      <c r="BA35" s="3"/>
      <c r="BB35" s="3"/>
      <c r="BC35" s="3"/>
      <c r="BD35" s="3"/>
      <c r="BE35" s="3"/>
      <c r="BF35" s="3"/>
      <c r="BG35" s="3"/>
      <c r="BH35" s="3"/>
      <c r="BI35" s="3"/>
    </row>
    <row r="36" spans="1:61" s="15" customFormat="1" ht="17.25" customHeight="1">
      <c r="A36" s="15" t="str">
        <f t="shared" si="1"/>
        <v>U16M Discus</v>
      </c>
      <c r="B36" s="1132" t="s">
        <v>151</v>
      </c>
      <c r="C36" s="1133"/>
      <c r="D36" s="1134"/>
      <c r="E36" s="624">
        <v>18</v>
      </c>
      <c r="F36" s="625">
        <v>20</v>
      </c>
      <c r="G36" s="625">
        <v>22</v>
      </c>
      <c r="H36" s="625">
        <v>24</v>
      </c>
      <c r="I36" s="625">
        <v>26.5</v>
      </c>
      <c r="J36" s="625">
        <v>29</v>
      </c>
      <c r="K36" s="625">
        <v>32</v>
      </c>
      <c r="L36" s="625">
        <v>35</v>
      </c>
      <c r="M36" s="626">
        <v>38</v>
      </c>
      <c r="N36" s="331">
        <v>41.87</v>
      </c>
      <c r="O36" s="15" t="str">
        <f t="shared" si="3"/>
        <v/>
      </c>
      <c r="P36" s="3"/>
      <c r="Q36" s="554">
        <v>0.41666666666666669</v>
      </c>
      <c r="R36" s="434" t="s">
        <v>451</v>
      </c>
      <c r="S36" s="434" t="s">
        <v>452</v>
      </c>
      <c r="U36" s="1091" t="s">
        <v>151</v>
      </c>
      <c r="V36" s="1092"/>
      <c r="W36" s="1093"/>
      <c r="X36" s="266">
        <v>36.1</v>
      </c>
      <c r="Y36" s="266">
        <v>32.299999999999997</v>
      </c>
      <c r="Z36" s="266">
        <v>29.6</v>
      </c>
      <c r="AA36" s="315">
        <v>25.4</v>
      </c>
      <c r="AC36" s="1091" t="s">
        <v>151</v>
      </c>
      <c r="AD36" s="1092"/>
      <c r="AE36" s="1093"/>
      <c r="AF36" s="275">
        <v>16</v>
      </c>
      <c r="AG36" s="276">
        <v>18</v>
      </c>
      <c r="AH36" s="276">
        <v>20</v>
      </c>
      <c r="AI36" s="276">
        <v>22</v>
      </c>
      <c r="AJ36" s="276">
        <v>24</v>
      </c>
      <c r="AK36" s="276">
        <v>26</v>
      </c>
      <c r="AL36" s="276">
        <v>29</v>
      </c>
      <c r="AM36" s="276">
        <v>32</v>
      </c>
      <c r="AN36" s="277">
        <v>35</v>
      </c>
      <c r="AO36" s="278">
        <v>46.92</v>
      </c>
      <c r="AX36" s="3"/>
      <c r="AY36" s="3"/>
      <c r="AZ36" s="3"/>
      <c r="BA36" s="3"/>
      <c r="BB36" s="3"/>
      <c r="BC36" s="3"/>
      <c r="BD36" s="3"/>
      <c r="BE36" s="3"/>
      <c r="BF36" s="3"/>
      <c r="BG36" s="3"/>
      <c r="BH36" s="3"/>
      <c r="BI36" s="3"/>
    </row>
    <row r="37" spans="1:61" s="15" customFormat="1" ht="17.25" customHeight="1" thickBot="1">
      <c r="A37" s="15" t="str">
        <f t="shared" si="1"/>
        <v>U16M Shot</v>
      </c>
      <c r="B37" s="1156" t="s">
        <v>154</v>
      </c>
      <c r="C37" s="1157"/>
      <c r="D37" s="1158"/>
      <c r="E37" s="633">
        <v>7.7</v>
      </c>
      <c r="F37" s="634">
        <v>8.3000000000000007</v>
      </c>
      <c r="G37" s="634">
        <v>8.8999999999999986</v>
      </c>
      <c r="H37" s="634">
        <v>9.5</v>
      </c>
      <c r="I37" s="634">
        <v>10.100000000000001</v>
      </c>
      <c r="J37" s="634">
        <v>10.8</v>
      </c>
      <c r="K37" s="634">
        <v>11.6</v>
      </c>
      <c r="L37" s="634">
        <v>12.4</v>
      </c>
      <c r="M37" s="635">
        <v>13.2</v>
      </c>
      <c r="N37" s="332">
        <v>14.47</v>
      </c>
      <c r="O37" s="15" t="str">
        <f t="shared" si="3"/>
        <v/>
      </c>
      <c r="P37" s="3"/>
      <c r="Q37" s="554">
        <v>0.625</v>
      </c>
      <c r="R37" s="434" t="s">
        <v>453</v>
      </c>
      <c r="S37" s="434" t="s">
        <v>454</v>
      </c>
      <c r="U37" s="1094" t="s">
        <v>154</v>
      </c>
      <c r="V37" s="1095"/>
      <c r="W37" s="1096"/>
      <c r="X37" s="290">
        <v>12.4</v>
      </c>
      <c r="Y37" s="290">
        <v>11.75</v>
      </c>
      <c r="Z37" s="290">
        <v>11.05</v>
      </c>
      <c r="AA37" s="317">
        <v>10.1</v>
      </c>
      <c r="AC37" s="1094" t="s">
        <v>154</v>
      </c>
      <c r="AD37" s="1095"/>
      <c r="AE37" s="1096"/>
      <c r="AF37" s="262">
        <v>7.4</v>
      </c>
      <c r="AG37" s="263">
        <v>8</v>
      </c>
      <c r="AH37" s="263">
        <v>8.6</v>
      </c>
      <c r="AI37" s="263">
        <v>9.1999999999999993</v>
      </c>
      <c r="AJ37" s="263">
        <v>9.8000000000000007</v>
      </c>
      <c r="AK37" s="263">
        <v>10.4</v>
      </c>
      <c r="AL37" s="263">
        <v>11.2</v>
      </c>
      <c r="AM37" s="263">
        <v>12</v>
      </c>
      <c r="AN37" s="264">
        <v>12.8</v>
      </c>
      <c r="AO37" s="279">
        <v>15.33</v>
      </c>
      <c r="AX37" s="3"/>
      <c r="AY37" s="3"/>
      <c r="AZ37" s="3"/>
      <c r="BA37" s="3"/>
      <c r="BB37" s="3"/>
      <c r="BC37" s="3"/>
      <c r="BD37" s="3"/>
      <c r="BE37" s="3"/>
      <c r="BF37" s="3"/>
      <c r="BG37" s="3"/>
      <c r="BH37" s="3"/>
      <c r="BI37" s="3"/>
    </row>
    <row r="38" spans="1:61" s="15" customFormat="1" ht="17.25" customHeight="1" thickBot="1">
      <c r="B38" s="209"/>
      <c r="C38" s="3"/>
      <c r="D38" s="3"/>
      <c r="E38" s="209"/>
      <c r="F38" s="209"/>
      <c r="G38" s="209"/>
      <c r="H38" s="209"/>
      <c r="I38" s="3"/>
      <c r="J38" s="209"/>
      <c r="K38" s="209"/>
      <c r="L38" s="231"/>
      <c r="M38" s="231"/>
      <c r="N38" s="82"/>
      <c r="P38" s="3"/>
      <c r="Q38" s="3"/>
      <c r="R38" s="434"/>
      <c r="S38" s="434"/>
      <c r="U38" s="209"/>
      <c r="V38" s="3"/>
      <c r="W38" s="3"/>
      <c r="AC38" s="209"/>
      <c r="AD38" s="3"/>
      <c r="AE38" s="3"/>
      <c r="AF38" s="209"/>
      <c r="AG38" s="209"/>
      <c r="AH38" s="209"/>
      <c r="AI38" s="209"/>
      <c r="AJ38" s="3"/>
      <c r="AK38" s="209"/>
      <c r="AL38" s="209"/>
      <c r="AM38" s="231"/>
      <c r="AN38" s="231"/>
      <c r="AO38" s="82"/>
      <c r="AX38" s="3"/>
      <c r="AY38" s="3"/>
      <c r="AZ38" s="3"/>
      <c r="BA38" s="3"/>
      <c r="BB38" s="3"/>
      <c r="BC38" s="3"/>
      <c r="BD38" s="3"/>
      <c r="BE38" s="3"/>
      <c r="BF38" s="3"/>
      <c r="BG38" s="3"/>
      <c r="BH38" s="3"/>
      <c r="BI38" s="3"/>
    </row>
    <row r="39" spans="1:61" s="15" customFormat="1" ht="17.25" customHeight="1" thickBot="1">
      <c r="B39" s="1097" t="s">
        <v>455</v>
      </c>
      <c r="C39" s="1098"/>
      <c r="D39" s="1099"/>
      <c r="E39" s="618" t="s">
        <v>417</v>
      </c>
      <c r="F39" s="619" t="s">
        <v>418</v>
      </c>
      <c r="G39" s="619" t="s">
        <v>419</v>
      </c>
      <c r="H39" s="619" t="s">
        <v>420</v>
      </c>
      <c r="I39" s="619" t="s">
        <v>421</v>
      </c>
      <c r="J39" s="619" t="s">
        <v>422</v>
      </c>
      <c r="K39" s="619" t="s">
        <v>423</v>
      </c>
      <c r="L39" s="619" t="s">
        <v>424</v>
      </c>
      <c r="M39" s="620" t="s">
        <v>425</v>
      </c>
      <c r="N39" s="80" t="s">
        <v>59</v>
      </c>
      <c r="P39" s="3"/>
      <c r="Q39" s="3"/>
      <c r="R39" s="434"/>
      <c r="S39" s="434"/>
      <c r="U39" s="1097" t="s">
        <v>456</v>
      </c>
      <c r="V39" s="1098"/>
      <c r="W39" s="1099"/>
      <c r="X39" s="320" t="s">
        <v>430</v>
      </c>
      <c r="Y39" s="321" t="s">
        <v>431</v>
      </c>
      <c r="Z39" s="321" t="s">
        <v>432</v>
      </c>
      <c r="AA39" s="322" t="s">
        <v>433</v>
      </c>
      <c r="AC39" s="1097" t="s">
        <v>456</v>
      </c>
      <c r="AD39" s="1098"/>
      <c r="AE39" s="1099"/>
      <c r="AF39" s="211" t="s">
        <v>417</v>
      </c>
      <c r="AG39" s="228" t="s">
        <v>418</v>
      </c>
      <c r="AH39" s="228" t="s">
        <v>419</v>
      </c>
      <c r="AI39" s="228" t="s">
        <v>420</v>
      </c>
      <c r="AJ39" s="228" t="s">
        <v>421</v>
      </c>
      <c r="AK39" s="228" t="s">
        <v>422</v>
      </c>
      <c r="AL39" s="228" t="s">
        <v>423</v>
      </c>
      <c r="AM39" s="228" t="s">
        <v>424</v>
      </c>
      <c r="AN39" s="229" t="s">
        <v>425</v>
      </c>
      <c r="AO39" s="80" t="s">
        <v>59</v>
      </c>
      <c r="AX39" s="3"/>
      <c r="AY39" s="3"/>
      <c r="AZ39" s="3"/>
      <c r="BA39" s="3"/>
      <c r="BB39" s="3"/>
      <c r="BC39" s="3"/>
      <c r="BD39" s="3"/>
      <c r="BE39" s="3"/>
      <c r="BF39" s="3"/>
      <c r="BG39" s="3"/>
      <c r="BH39" s="3"/>
      <c r="BI39" s="3"/>
    </row>
    <row r="40" spans="1:61" s="15" customFormat="1" ht="17.25" customHeight="1">
      <c r="A40" s="15" t="str">
        <f t="shared" ref="A40:A52" si="4">"U18M "&amp;B40</f>
        <v>U18M 110mH</v>
      </c>
      <c r="B40" s="1144" t="s">
        <v>184</v>
      </c>
      <c r="C40" s="1145"/>
      <c r="D40" s="1146"/>
      <c r="E40" s="621">
        <v>21</v>
      </c>
      <c r="F40" s="622">
        <v>20</v>
      </c>
      <c r="G40" s="637">
        <v>19</v>
      </c>
      <c r="H40" s="637">
        <v>18</v>
      </c>
      <c r="I40" s="637">
        <v>17.5</v>
      </c>
      <c r="J40" s="637">
        <v>17</v>
      </c>
      <c r="K40" s="622">
        <v>16.5</v>
      </c>
      <c r="L40" s="637">
        <v>16</v>
      </c>
      <c r="M40" s="638">
        <v>15.5</v>
      </c>
      <c r="N40" s="197">
        <v>0</v>
      </c>
      <c r="O40" s="15" t="str">
        <f t="shared" ref="O40:O45" si="5">IF(N40&gt;M40,"Slower than PB9","")</f>
        <v/>
      </c>
      <c r="P40" s="3">
        <f>SUM(DataCalcs!AD221:AD223)</f>
        <v>0</v>
      </c>
      <c r="Q40" s="554">
        <v>0.45833333333333331</v>
      </c>
      <c r="R40" s="434" t="s">
        <v>457</v>
      </c>
      <c r="S40" s="434"/>
      <c r="U40" s="1100" t="s">
        <v>458</v>
      </c>
      <c r="V40" s="1101"/>
      <c r="W40" s="1102"/>
      <c r="X40" s="318">
        <v>13.8</v>
      </c>
      <c r="Y40" s="318">
        <v>14.1</v>
      </c>
      <c r="Z40" s="318">
        <v>14.6</v>
      </c>
      <c r="AA40" s="319">
        <v>15.4</v>
      </c>
      <c r="AC40" s="1100" t="s">
        <v>458</v>
      </c>
      <c r="AD40" s="1101"/>
      <c r="AE40" s="1102"/>
      <c r="AF40" s="253">
        <v>17.5</v>
      </c>
      <c r="AG40" s="254">
        <v>17</v>
      </c>
      <c r="AH40" s="280">
        <v>16.5</v>
      </c>
      <c r="AI40" s="280">
        <v>16</v>
      </c>
      <c r="AJ40" s="280">
        <v>15.5</v>
      </c>
      <c r="AK40" s="280">
        <v>15</v>
      </c>
      <c r="AL40" s="254">
        <v>14.5</v>
      </c>
      <c r="AM40" s="280">
        <v>14.1</v>
      </c>
      <c r="AN40" s="281">
        <v>13.8</v>
      </c>
      <c r="AO40" s="268">
        <v>13.5</v>
      </c>
      <c r="AX40" s="3"/>
      <c r="AY40" s="3"/>
      <c r="AZ40" s="3"/>
      <c r="BA40" s="3"/>
      <c r="BB40" s="3"/>
      <c r="BC40" s="3"/>
      <c r="BD40" s="3"/>
      <c r="BE40" s="3"/>
      <c r="BF40" s="3"/>
      <c r="BG40" s="3"/>
      <c r="BH40" s="3"/>
      <c r="BI40" s="3"/>
    </row>
    <row r="41" spans="1:61" s="15" customFormat="1" ht="17.25" customHeight="1">
      <c r="A41" s="15" t="str">
        <f t="shared" si="4"/>
        <v>U18M 100m</v>
      </c>
      <c r="B41" s="1138" t="s">
        <v>127</v>
      </c>
      <c r="C41" s="1139"/>
      <c r="D41" s="1140"/>
      <c r="E41" s="624">
        <v>12.75</v>
      </c>
      <c r="F41" s="625">
        <v>12.399999999999999</v>
      </c>
      <c r="G41" s="639">
        <v>12.2</v>
      </c>
      <c r="H41" s="639">
        <v>11.899999999999999</v>
      </c>
      <c r="I41" s="639">
        <v>11.7</v>
      </c>
      <c r="J41" s="639">
        <v>11.5</v>
      </c>
      <c r="K41" s="625">
        <v>11.35</v>
      </c>
      <c r="L41" s="639">
        <v>11.2</v>
      </c>
      <c r="M41" s="640">
        <v>11.1</v>
      </c>
      <c r="N41" s="333">
        <v>11</v>
      </c>
      <c r="O41" s="15" t="str">
        <f t="shared" si="5"/>
        <v/>
      </c>
      <c r="P41" s="3">
        <f>SUM(DataCalcs!AL221:AL223)</f>
        <v>0</v>
      </c>
      <c r="Q41" s="555">
        <v>0.51736111111111116</v>
      </c>
      <c r="R41" s="434"/>
      <c r="S41" s="434"/>
      <c r="U41" s="1106" t="s">
        <v>127</v>
      </c>
      <c r="V41" s="1107"/>
      <c r="W41" s="1108"/>
      <c r="X41" s="266">
        <v>11.2</v>
      </c>
      <c r="Y41" s="266">
        <v>11.3</v>
      </c>
      <c r="Z41" s="266">
        <v>11.5</v>
      </c>
      <c r="AA41" s="315">
        <v>11.8</v>
      </c>
      <c r="AC41" s="1106" t="s">
        <v>127</v>
      </c>
      <c r="AD41" s="1107"/>
      <c r="AE41" s="1108"/>
      <c r="AF41" s="269">
        <v>13</v>
      </c>
      <c r="AG41" s="270">
        <v>12.7</v>
      </c>
      <c r="AH41" s="282">
        <v>12.5</v>
      </c>
      <c r="AI41" s="282">
        <v>12.1</v>
      </c>
      <c r="AJ41" s="282">
        <v>11.9</v>
      </c>
      <c r="AK41" s="282">
        <v>11.7</v>
      </c>
      <c r="AL41" s="270">
        <v>11.5</v>
      </c>
      <c r="AM41" s="282">
        <v>11.3</v>
      </c>
      <c r="AN41" s="283">
        <v>11.2</v>
      </c>
      <c r="AO41" s="284">
        <v>10.85</v>
      </c>
      <c r="AX41" s="3"/>
      <c r="AY41" s="3"/>
      <c r="AZ41" s="3"/>
      <c r="BA41" s="3"/>
      <c r="BB41" s="3"/>
      <c r="BC41" s="3"/>
      <c r="BD41" s="3"/>
      <c r="BE41" s="3"/>
      <c r="BF41" s="3"/>
      <c r="BG41" s="3"/>
      <c r="BH41" s="3"/>
      <c r="BI41" s="3"/>
    </row>
    <row r="42" spans="1:61" s="15" customFormat="1" ht="17.25" customHeight="1">
      <c r="A42" s="15" t="str">
        <f t="shared" si="4"/>
        <v>U18M 200m</v>
      </c>
      <c r="B42" s="1138" t="s">
        <v>130</v>
      </c>
      <c r="C42" s="1139"/>
      <c r="D42" s="1140"/>
      <c r="E42" s="624">
        <v>25.3</v>
      </c>
      <c r="F42" s="625">
        <v>24.85</v>
      </c>
      <c r="G42" s="639">
        <v>24.4</v>
      </c>
      <c r="H42" s="639">
        <v>24</v>
      </c>
      <c r="I42" s="639">
        <v>23.6</v>
      </c>
      <c r="J42" s="639">
        <v>23.3</v>
      </c>
      <c r="K42" s="625">
        <v>23</v>
      </c>
      <c r="L42" s="639">
        <v>22.7</v>
      </c>
      <c r="M42" s="640">
        <v>22.5</v>
      </c>
      <c r="N42" s="328">
        <v>23</v>
      </c>
      <c r="O42" s="15" t="str">
        <f t="shared" si="5"/>
        <v>Slower than PB9</v>
      </c>
      <c r="P42" s="3">
        <f>SUM(DataCalcs!AT221:AT223)</f>
        <v>0</v>
      </c>
      <c r="Q42" s="555">
        <v>0.65625</v>
      </c>
      <c r="R42" s="434"/>
      <c r="S42" s="434"/>
      <c r="U42" s="1106" t="s">
        <v>130</v>
      </c>
      <c r="V42" s="1107"/>
      <c r="W42" s="1108"/>
      <c r="X42" s="266">
        <v>22.6</v>
      </c>
      <c r="Y42" s="266">
        <v>23</v>
      </c>
      <c r="Z42" s="266">
        <v>23.4</v>
      </c>
      <c r="AA42" s="315">
        <v>24.1</v>
      </c>
      <c r="AC42" s="1106" t="s">
        <v>130</v>
      </c>
      <c r="AD42" s="1107"/>
      <c r="AE42" s="1108"/>
      <c r="AF42" s="269">
        <v>26</v>
      </c>
      <c r="AG42" s="270">
        <v>25.5</v>
      </c>
      <c r="AH42" s="282">
        <v>25</v>
      </c>
      <c r="AI42" s="282">
        <v>24.6</v>
      </c>
      <c r="AJ42" s="282">
        <v>24.2</v>
      </c>
      <c r="AK42" s="282">
        <v>23.8</v>
      </c>
      <c r="AL42" s="270">
        <v>23.4</v>
      </c>
      <c r="AM42" s="282">
        <v>23</v>
      </c>
      <c r="AN42" s="283">
        <v>22.8</v>
      </c>
      <c r="AO42" s="272">
        <v>22.3</v>
      </c>
      <c r="AX42" s="3"/>
      <c r="AY42" s="3"/>
      <c r="AZ42" s="3"/>
      <c r="BA42" s="3"/>
      <c r="BB42" s="3"/>
      <c r="BC42" s="3"/>
      <c r="BD42" s="3"/>
      <c r="BE42" s="3"/>
      <c r="BF42" s="3"/>
      <c r="BG42" s="3"/>
      <c r="BH42" s="3"/>
      <c r="BI42" s="3"/>
    </row>
    <row r="43" spans="1:61" s="15" customFormat="1" ht="17.25" customHeight="1">
      <c r="A43" s="15" t="str">
        <f t="shared" si="4"/>
        <v>U18M 400m</v>
      </c>
      <c r="B43" s="1138" t="s">
        <v>191</v>
      </c>
      <c r="C43" s="1139"/>
      <c r="D43" s="1140"/>
      <c r="E43" s="624">
        <v>62</v>
      </c>
      <c r="F43" s="625">
        <v>60.25</v>
      </c>
      <c r="G43" s="639">
        <v>58.5</v>
      </c>
      <c r="H43" s="639">
        <v>57.05</v>
      </c>
      <c r="I43" s="639">
        <v>55.6</v>
      </c>
      <c r="J43" s="639">
        <v>54.3</v>
      </c>
      <c r="K43" s="625">
        <v>53.1</v>
      </c>
      <c r="L43" s="639">
        <v>52</v>
      </c>
      <c r="M43" s="640">
        <v>51</v>
      </c>
      <c r="N43" s="328">
        <v>51.6</v>
      </c>
      <c r="O43" s="15" t="str">
        <f t="shared" si="5"/>
        <v>Slower than PB9</v>
      </c>
      <c r="P43" s="3">
        <f>SUM(DataCalcs!BB221:BB223)</f>
        <v>0</v>
      </c>
      <c r="Q43" s="555">
        <v>0.56944444444444442</v>
      </c>
      <c r="R43" s="434"/>
      <c r="S43" s="434"/>
      <c r="U43" s="1106" t="s">
        <v>191</v>
      </c>
      <c r="V43" s="1107"/>
      <c r="W43" s="1108"/>
      <c r="X43" s="266">
        <v>50.9</v>
      </c>
      <c r="Y43" s="266">
        <v>51.7</v>
      </c>
      <c r="Z43" s="266">
        <v>52.8</v>
      </c>
      <c r="AA43" s="315">
        <v>54.2</v>
      </c>
      <c r="AC43" s="1106" t="s">
        <v>191</v>
      </c>
      <c r="AD43" s="1107"/>
      <c r="AE43" s="1108"/>
      <c r="AF43" s="269">
        <v>64</v>
      </c>
      <c r="AG43" s="270">
        <v>62</v>
      </c>
      <c r="AH43" s="282">
        <v>60</v>
      </c>
      <c r="AI43" s="282">
        <v>58.5</v>
      </c>
      <c r="AJ43" s="282">
        <v>57</v>
      </c>
      <c r="AK43" s="282">
        <v>55.6</v>
      </c>
      <c r="AL43" s="270">
        <v>54.2</v>
      </c>
      <c r="AM43" s="282">
        <v>53</v>
      </c>
      <c r="AN43" s="283">
        <v>52</v>
      </c>
      <c r="AO43" s="272">
        <v>49</v>
      </c>
      <c r="AX43" s="3"/>
      <c r="AY43" s="3"/>
      <c r="AZ43" s="3"/>
      <c r="BA43" s="3"/>
      <c r="BB43" s="3"/>
      <c r="BC43" s="3"/>
      <c r="BD43" s="3"/>
      <c r="BE43" s="3"/>
      <c r="BF43" s="3"/>
      <c r="BG43" s="3"/>
      <c r="BH43" s="3"/>
      <c r="BI43" s="3"/>
    </row>
    <row r="44" spans="1:61" s="15" customFormat="1" ht="17.25" customHeight="1">
      <c r="A44" s="15" t="str">
        <f t="shared" si="4"/>
        <v>U18M 800m</v>
      </c>
      <c r="B44" s="1138" t="s">
        <v>133</v>
      </c>
      <c r="C44" s="1139"/>
      <c r="D44" s="1140"/>
      <c r="E44" s="641">
        <v>1.5625000000000001E-3</v>
      </c>
      <c r="F44" s="642">
        <v>1.5277777777777776E-3</v>
      </c>
      <c r="G44" s="642">
        <v>1.4988425925925926E-3</v>
      </c>
      <c r="H44" s="642">
        <v>1.4699074074074076E-3</v>
      </c>
      <c r="I44" s="642">
        <v>1.4467592592592592E-3</v>
      </c>
      <c r="J44" s="642">
        <v>1.4236111111111112E-3</v>
      </c>
      <c r="K44" s="642">
        <v>1.4004629629629627E-3</v>
      </c>
      <c r="L44" s="642">
        <v>1.3773148148148147E-3</v>
      </c>
      <c r="M44" s="643">
        <v>1.3541666666666667E-3</v>
      </c>
      <c r="N44" s="334">
        <v>1.3572916666666668E-3</v>
      </c>
      <c r="O44" s="15" t="str">
        <f t="shared" si="5"/>
        <v>Slower than PB9</v>
      </c>
      <c r="P44" s="3">
        <f>SUM(DataCalcs!BJ221:BJ223)</f>
        <v>0</v>
      </c>
      <c r="Q44" s="555">
        <v>0.68402777777777779</v>
      </c>
      <c r="R44" s="434"/>
      <c r="S44" s="434"/>
      <c r="U44" s="1106" t="s">
        <v>133</v>
      </c>
      <c r="V44" s="1107"/>
      <c r="W44" s="1108"/>
      <c r="X44" s="267">
        <v>1.3645833333333331E-3</v>
      </c>
      <c r="Y44" s="267">
        <v>1.3819444444444443E-3</v>
      </c>
      <c r="Z44" s="267">
        <v>1.4108796296296298E-3</v>
      </c>
      <c r="AA44" s="316">
        <v>1.4641203703703706E-3</v>
      </c>
      <c r="AC44" s="1106" t="s">
        <v>133</v>
      </c>
      <c r="AD44" s="1107"/>
      <c r="AE44" s="1108"/>
      <c r="AF44" s="285">
        <v>1.5972222222222221E-3</v>
      </c>
      <c r="AG44" s="267">
        <v>1.5624999999999999E-3</v>
      </c>
      <c r="AH44" s="267">
        <v>1.5277777777777779E-3</v>
      </c>
      <c r="AI44" s="267">
        <v>1.4930555555555556E-3</v>
      </c>
      <c r="AJ44" s="267">
        <v>1.4699074074074074E-3</v>
      </c>
      <c r="AK44" s="267">
        <v>1.4467592592592594E-3</v>
      </c>
      <c r="AL44" s="267">
        <v>1.423611111111111E-3</v>
      </c>
      <c r="AM44" s="267">
        <v>1.4004629629629629E-3</v>
      </c>
      <c r="AN44" s="286">
        <v>1.3773148148148147E-3</v>
      </c>
      <c r="AO44" s="287">
        <v>1.3622685185185185E-3</v>
      </c>
      <c r="AX44" s="3"/>
      <c r="AY44" s="3"/>
      <c r="AZ44" s="3"/>
      <c r="BA44" s="3"/>
      <c r="BB44" s="3"/>
      <c r="BC44" s="3"/>
      <c r="BD44" s="3"/>
      <c r="BE44" s="3"/>
      <c r="BF44" s="3"/>
      <c r="BG44" s="3"/>
      <c r="BH44" s="3"/>
      <c r="BI44" s="3"/>
    </row>
    <row r="45" spans="1:61" s="15" customFormat="1" ht="17.25" customHeight="1">
      <c r="A45" s="15" t="str">
        <f t="shared" si="4"/>
        <v>U18M 1500m</v>
      </c>
      <c r="B45" s="1138" t="s">
        <v>136</v>
      </c>
      <c r="C45" s="1139"/>
      <c r="D45" s="1140"/>
      <c r="E45" s="641">
        <v>3.3564814814814811E-3</v>
      </c>
      <c r="F45" s="642">
        <v>3.2407407407407402E-3</v>
      </c>
      <c r="G45" s="642">
        <v>3.153935185185185E-3</v>
      </c>
      <c r="H45" s="642">
        <v>3.0671296296296293E-3</v>
      </c>
      <c r="I45" s="642">
        <v>3.0092592592592593E-3</v>
      </c>
      <c r="J45" s="642">
        <v>2.9513888888888888E-3</v>
      </c>
      <c r="K45" s="642">
        <v>2.8935185185185184E-3</v>
      </c>
      <c r="L45" s="642">
        <v>2.8356481481481483E-3</v>
      </c>
      <c r="M45" s="643">
        <v>2.7922453703703703E-3</v>
      </c>
      <c r="N45" s="334">
        <v>2.9097222222222224E-3</v>
      </c>
      <c r="O45" s="15" t="str">
        <f t="shared" si="5"/>
        <v>Slower than PB9</v>
      </c>
      <c r="P45" s="3">
        <f>SUM(DataCalcs!BR221:BR223)</f>
        <v>0</v>
      </c>
      <c r="Q45" s="554">
        <v>0.46180555555555558</v>
      </c>
      <c r="R45" s="434"/>
      <c r="S45" s="434"/>
      <c r="U45" s="1106" t="s">
        <v>136</v>
      </c>
      <c r="V45" s="1107"/>
      <c r="W45" s="1108"/>
      <c r="X45" s="267">
        <v>2.8449074074074075E-3</v>
      </c>
      <c r="Y45" s="267">
        <v>2.8993055555555556E-3</v>
      </c>
      <c r="Z45" s="267">
        <v>2.9745370370370373E-3</v>
      </c>
      <c r="AA45" s="316">
        <v>3.0787037037037037E-3</v>
      </c>
      <c r="AC45" s="1106" t="s">
        <v>136</v>
      </c>
      <c r="AD45" s="1107"/>
      <c r="AE45" s="1108"/>
      <c r="AF45" s="285">
        <v>3.472222222222222E-3</v>
      </c>
      <c r="AG45" s="267">
        <v>3.3564814814814811E-3</v>
      </c>
      <c r="AH45" s="267">
        <v>3.2407407407407406E-3</v>
      </c>
      <c r="AI45" s="267">
        <v>3.1249999999999997E-3</v>
      </c>
      <c r="AJ45" s="267">
        <v>3.0671296296296297E-3</v>
      </c>
      <c r="AK45" s="267">
        <v>3.0092592592592588E-3</v>
      </c>
      <c r="AL45" s="267">
        <v>2.9513888888888888E-3</v>
      </c>
      <c r="AM45" s="267">
        <v>2.8935185185185188E-3</v>
      </c>
      <c r="AN45" s="286">
        <v>2.8356481481481479E-3</v>
      </c>
      <c r="AO45" s="287">
        <v>2.8738425925925928E-3</v>
      </c>
      <c r="AX45" s="3"/>
      <c r="AY45" s="3"/>
      <c r="AZ45" s="3"/>
      <c r="BA45" s="3"/>
      <c r="BB45" s="3"/>
      <c r="BC45" s="3"/>
      <c r="BD45" s="3"/>
      <c r="BE45" s="3"/>
      <c r="BF45" s="3"/>
      <c r="BG45" s="3"/>
      <c r="BH45" s="3"/>
      <c r="BI45" s="3"/>
    </row>
    <row r="46" spans="1:61" s="15" customFormat="1" ht="17.25" customHeight="1">
      <c r="A46" s="15" t="str">
        <f t="shared" si="4"/>
        <v>U18M 4 X 100m</v>
      </c>
      <c r="B46" s="1141" t="s">
        <v>414</v>
      </c>
      <c r="C46" s="1142"/>
      <c r="D46" s="1143"/>
      <c r="E46" s="630"/>
      <c r="F46" s="631"/>
      <c r="G46" s="631"/>
      <c r="H46" s="631"/>
      <c r="I46" s="631"/>
      <c r="J46" s="631"/>
      <c r="K46" s="631"/>
      <c r="L46" s="631"/>
      <c r="M46" s="632"/>
      <c r="N46" s="333">
        <v>46.62</v>
      </c>
      <c r="O46" s="231"/>
      <c r="P46" s="3">
        <f>SUM(DataCalcs!DV221:DV223)</f>
        <v>0</v>
      </c>
      <c r="Q46" s="554">
        <v>0.70486111111111116</v>
      </c>
      <c r="R46" s="434"/>
      <c r="S46" s="434"/>
      <c r="U46" s="1109" t="s">
        <v>414</v>
      </c>
      <c r="V46" s="1110"/>
      <c r="W46" s="1111"/>
      <c r="X46" s="266"/>
      <c r="Y46" s="266"/>
      <c r="Z46" s="266"/>
      <c r="AA46" s="315"/>
      <c r="AC46" s="1109" t="s">
        <v>414</v>
      </c>
      <c r="AD46" s="1110"/>
      <c r="AE46" s="1111"/>
      <c r="AF46" s="220"/>
      <c r="AG46" s="732"/>
      <c r="AH46" s="732"/>
      <c r="AI46" s="732"/>
      <c r="AJ46" s="732"/>
      <c r="AK46" s="732"/>
      <c r="AL46" s="732"/>
      <c r="AM46" s="732"/>
      <c r="AN46" s="221"/>
      <c r="AO46" s="284">
        <v>43.8</v>
      </c>
      <c r="AX46" s="3"/>
      <c r="AY46" s="3"/>
      <c r="AZ46" s="3"/>
      <c r="BA46" s="3"/>
      <c r="BB46" s="3"/>
      <c r="BC46" s="3"/>
      <c r="BD46" s="3"/>
      <c r="BE46" s="3"/>
      <c r="BF46" s="3"/>
      <c r="BG46" s="3"/>
      <c r="BH46" s="3"/>
      <c r="BI46" s="3"/>
    </row>
    <row r="47" spans="1:61" s="15" customFormat="1" ht="17.25" customHeight="1">
      <c r="A47" s="15" t="str">
        <f t="shared" si="4"/>
        <v>U18M High Jump</v>
      </c>
      <c r="B47" s="1138" t="s">
        <v>374</v>
      </c>
      <c r="C47" s="1139"/>
      <c r="D47" s="1140"/>
      <c r="E47" s="624">
        <v>1.45</v>
      </c>
      <c r="F47" s="625">
        <v>1.5</v>
      </c>
      <c r="G47" s="639">
        <v>1.5550000000000002</v>
      </c>
      <c r="H47" s="639">
        <v>1.6099999999999999</v>
      </c>
      <c r="I47" s="639">
        <v>1.67</v>
      </c>
      <c r="J47" s="639">
        <v>1.73</v>
      </c>
      <c r="K47" s="625">
        <v>1.79</v>
      </c>
      <c r="L47" s="639">
        <v>1.845</v>
      </c>
      <c r="M47" s="640">
        <v>1.9</v>
      </c>
      <c r="N47" s="331">
        <v>1.9</v>
      </c>
      <c r="O47" s="15" t="str">
        <f t="shared" ref="O47:O52" si="6">IF(N47&lt;M47,"Shorter than PB9","")</f>
        <v/>
      </c>
      <c r="P47" s="3"/>
      <c r="Q47" s="554">
        <v>0.47916666666666669</v>
      </c>
      <c r="R47" s="434"/>
      <c r="S47" s="434"/>
      <c r="U47" s="1106" t="s">
        <v>374</v>
      </c>
      <c r="V47" s="1107"/>
      <c r="W47" s="1108"/>
      <c r="X47" s="266">
        <v>1.89</v>
      </c>
      <c r="Y47" s="266">
        <v>1.58</v>
      </c>
      <c r="Z47" s="266">
        <v>1.8</v>
      </c>
      <c r="AA47" s="315">
        <v>1.7</v>
      </c>
      <c r="AC47" s="1106" t="s">
        <v>374</v>
      </c>
      <c r="AD47" s="1107"/>
      <c r="AE47" s="1108"/>
      <c r="AF47" s="275">
        <v>1.4</v>
      </c>
      <c r="AG47" s="276">
        <v>1.45</v>
      </c>
      <c r="AH47" s="266">
        <v>1.5</v>
      </c>
      <c r="AI47" s="266">
        <v>1.55</v>
      </c>
      <c r="AJ47" s="266">
        <v>1.61</v>
      </c>
      <c r="AK47" s="266">
        <v>1.67</v>
      </c>
      <c r="AL47" s="276">
        <v>1.73</v>
      </c>
      <c r="AM47" s="266">
        <v>1.79</v>
      </c>
      <c r="AN47" s="289">
        <v>1.85</v>
      </c>
      <c r="AO47" s="278">
        <v>2</v>
      </c>
      <c r="AX47" s="3"/>
      <c r="AY47" s="3"/>
      <c r="AZ47" s="3"/>
      <c r="BA47" s="3"/>
      <c r="BB47" s="3"/>
      <c r="BC47" s="3"/>
      <c r="BD47" s="3"/>
      <c r="BE47" s="3"/>
      <c r="BF47" s="3"/>
      <c r="BG47" s="3"/>
      <c r="BH47" s="3"/>
      <c r="BI47" s="3"/>
    </row>
    <row r="48" spans="1:61" s="15" customFormat="1" ht="17.25" customHeight="1">
      <c r="A48" s="15" t="str">
        <f t="shared" si="4"/>
        <v>U18M Long Jump</v>
      </c>
      <c r="B48" s="1138" t="s">
        <v>373</v>
      </c>
      <c r="C48" s="1139"/>
      <c r="D48" s="1140"/>
      <c r="E48" s="624">
        <v>4.75</v>
      </c>
      <c r="F48" s="625">
        <v>5</v>
      </c>
      <c r="G48" s="639">
        <v>5.25</v>
      </c>
      <c r="H48" s="639">
        <v>5.5</v>
      </c>
      <c r="I48" s="639">
        <v>5.75</v>
      </c>
      <c r="J48" s="639">
        <v>5.9749999999999996</v>
      </c>
      <c r="K48" s="625">
        <v>6.2</v>
      </c>
      <c r="L48" s="639">
        <v>6.4</v>
      </c>
      <c r="M48" s="640">
        <v>6.6</v>
      </c>
      <c r="N48" s="331">
        <v>6.49</v>
      </c>
      <c r="O48" s="15" t="str">
        <f t="shared" si="6"/>
        <v>Shorter than PB9</v>
      </c>
      <c r="P48" s="3"/>
      <c r="Q48" s="554">
        <v>0.58333333333333337</v>
      </c>
      <c r="R48" s="434"/>
      <c r="S48" s="434" t="s">
        <v>459</v>
      </c>
      <c r="U48" s="1106" t="s">
        <v>373</v>
      </c>
      <c r="V48" s="1107"/>
      <c r="W48" s="1108"/>
      <c r="X48" s="266">
        <v>6.4</v>
      </c>
      <c r="Y48" s="266">
        <v>6.2</v>
      </c>
      <c r="Z48" s="266">
        <v>5.95</v>
      </c>
      <c r="AA48" s="315">
        <v>5.6</v>
      </c>
      <c r="AC48" s="1106" t="s">
        <v>373</v>
      </c>
      <c r="AD48" s="1107"/>
      <c r="AE48" s="1108"/>
      <c r="AF48" s="275">
        <v>4.5</v>
      </c>
      <c r="AG48" s="276">
        <v>4.75</v>
      </c>
      <c r="AH48" s="266">
        <v>5</v>
      </c>
      <c r="AI48" s="266">
        <v>5.25</v>
      </c>
      <c r="AJ48" s="266">
        <v>5.5</v>
      </c>
      <c r="AK48" s="266">
        <v>5.75</v>
      </c>
      <c r="AL48" s="276">
        <v>6</v>
      </c>
      <c r="AM48" s="266">
        <v>6.2</v>
      </c>
      <c r="AN48" s="289">
        <v>6.4</v>
      </c>
      <c r="AO48" s="278">
        <v>6.99</v>
      </c>
      <c r="AX48" s="3"/>
      <c r="AY48" s="3"/>
      <c r="AZ48" s="3"/>
      <c r="BA48" s="3"/>
      <c r="BB48" s="3"/>
      <c r="BC48" s="3"/>
      <c r="BD48" s="3"/>
      <c r="BE48" s="3"/>
      <c r="BF48" s="3"/>
      <c r="BG48" s="3"/>
      <c r="BH48" s="3"/>
      <c r="BI48" s="3"/>
    </row>
    <row r="49" spans="1:61" s="15" customFormat="1" ht="17.25" customHeight="1">
      <c r="A49" s="15" t="str">
        <f t="shared" si="4"/>
        <v>U18M Triple Jump</v>
      </c>
      <c r="B49" s="1138" t="s">
        <v>375</v>
      </c>
      <c r="C49" s="1139"/>
      <c r="D49" s="1140"/>
      <c r="E49" s="624">
        <v>9.625</v>
      </c>
      <c r="F49" s="625">
        <v>10.050000000000001</v>
      </c>
      <c r="G49" s="639">
        <v>10.6</v>
      </c>
      <c r="H49" s="639">
        <v>11.2</v>
      </c>
      <c r="I49" s="639">
        <v>11.75</v>
      </c>
      <c r="J49" s="639">
        <v>12.3</v>
      </c>
      <c r="K49" s="625">
        <v>12.8</v>
      </c>
      <c r="L49" s="639">
        <v>13.275</v>
      </c>
      <c r="M49" s="640">
        <v>13.75</v>
      </c>
      <c r="N49" s="199">
        <v>12.01</v>
      </c>
      <c r="O49" s="15" t="str">
        <f t="shared" si="6"/>
        <v>Shorter than PB9</v>
      </c>
      <c r="P49" s="3"/>
      <c r="Q49" s="554">
        <v>0.41666666666666669</v>
      </c>
      <c r="R49" s="434"/>
      <c r="S49" s="434"/>
      <c r="U49" s="1106" t="s">
        <v>375</v>
      </c>
      <c r="V49" s="1107"/>
      <c r="W49" s="1108"/>
      <c r="X49" s="266">
        <v>13.1</v>
      </c>
      <c r="Y49" s="266">
        <v>12.65</v>
      </c>
      <c r="Z49" s="266">
        <v>12.15</v>
      </c>
      <c r="AA49" s="315">
        <v>11.5</v>
      </c>
      <c r="AC49" s="1106" t="s">
        <v>375</v>
      </c>
      <c r="AD49" s="1107"/>
      <c r="AE49" s="1108"/>
      <c r="AF49" s="275">
        <v>9.25</v>
      </c>
      <c r="AG49" s="276">
        <v>9.5</v>
      </c>
      <c r="AH49" s="266">
        <v>10</v>
      </c>
      <c r="AI49" s="266">
        <v>10.6</v>
      </c>
      <c r="AJ49" s="266">
        <v>11.2</v>
      </c>
      <c r="AK49" s="266">
        <v>11.8</v>
      </c>
      <c r="AL49" s="276">
        <v>12.3</v>
      </c>
      <c r="AM49" s="266">
        <v>12.8</v>
      </c>
      <c r="AN49" s="289">
        <v>13.3</v>
      </c>
      <c r="AO49" s="278"/>
      <c r="AX49" s="3"/>
      <c r="AY49" s="3"/>
      <c r="AZ49" s="3"/>
      <c r="BA49" s="3"/>
      <c r="BB49" s="3"/>
      <c r="BC49" s="3"/>
      <c r="BD49" s="3"/>
      <c r="BE49" s="3"/>
      <c r="BF49" s="3"/>
      <c r="BG49" s="3"/>
      <c r="BH49" s="3"/>
      <c r="BI49" s="3"/>
    </row>
    <row r="50" spans="1:61" s="15" customFormat="1" ht="17.25" customHeight="1">
      <c r="A50" s="15" t="str">
        <f t="shared" si="4"/>
        <v>U18M Javelin</v>
      </c>
      <c r="B50" s="1138" t="s">
        <v>148</v>
      </c>
      <c r="C50" s="1139"/>
      <c r="D50" s="1140"/>
      <c r="E50" s="624">
        <v>29</v>
      </c>
      <c r="F50" s="625">
        <v>32</v>
      </c>
      <c r="G50" s="639">
        <v>35</v>
      </c>
      <c r="H50" s="639">
        <v>38</v>
      </c>
      <c r="I50" s="639">
        <v>41</v>
      </c>
      <c r="J50" s="639">
        <v>44</v>
      </c>
      <c r="K50" s="625">
        <v>47</v>
      </c>
      <c r="L50" s="639">
        <v>50</v>
      </c>
      <c r="M50" s="640">
        <v>53</v>
      </c>
      <c r="N50" s="331">
        <v>69.3</v>
      </c>
      <c r="O50" s="15" t="str">
        <f t="shared" si="6"/>
        <v/>
      </c>
      <c r="P50" s="3"/>
      <c r="Q50" s="554">
        <v>0.54166666666666663</v>
      </c>
      <c r="R50" s="434" t="s">
        <v>460</v>
      </c>
      <c r="S50" s="434" t="s">
        <v>461</v>
      </c>
      <c r="U50" s="1106" t="s">
        <v>148</v>
      </c>
      <c r="V50" s="1107"/>
      <c r="W50" s="1108"/>
      <c r="X50" s="266">
        <v>52.45</v>
      </c>
      <c r="Y50" s="266">
        <v>49.3</v>
      </c>
      <c r="Z50" s="266">
        <v>44.65</v>
      </c>
      <c r="AA50" s="315">
        <v>38.799999999999997</v>
      </c>
      <c r="AC50" s="1106" t="s">
        <v>148</v>
      </c>
      <c r="AD50" s="1107"/>
      <c r="AE50" s="1108"/>
      <c r="AF50" s="275">
        <v>26</v>
      </c>
      <c r="AG50" s="276">
        <v>29</v>
      </c>
      <c r="AH50" s="266">
        <v>32</v>
      </c>
      <c r="AI50" s="266">
        <v>35</v>
      </c>
      <c r="AJ50" s="266">
        <v>38</v>
      </c>
      <c r="AK50" s="266">
        <v>41</v>
      </c>
      <c r="AL50" s="276">
        <v>44</v>
      </c>
      <c r="AM50" s="266">
        <v>47</v>
      </c>
      <c r="AN50" s="289">
        <v>50</v>
      </c>
      <c r="AO50" s="278">
        <v>70.02</v>
      </c>
      <c r="AX50" s="3"/>
      <c r="AY50" s="3"/>
      <c r="AZ50" s="3"/>
      <c r="BA50" s="3"/>
      <c r="BB50" s="3"/>
      <c r="BC50" s="3"/>
      <c r="BD50" s="3"/>
      <c r="BE50" s="3"/>
      <c r="BF50" s="3"/>
      <c r="BG50" s="3"/>
      <c r="BH50" s="3"/>
      <c r="BI50" s="3"/>
    </row>
    <row r="51" spans="1:61" s="15" customFormat="1" ht="17.25" customHeight="1">
      <c r="A51" s="15" t="str">
        <f t="shared" si="4"/>
        <v>U18M Discus</v>
      </c>
      <c r="B51" s="1138" t="s">
        <v>151</v>
      </c>
      <c r="C51" s="1139"/>
      <c r="D51" s="1140"/>
      <c r="E51" s="624">
        <v>21</v>
      </c>
      <c r="F51" s="625">
        <v>23</v>
      </c>
      <c r="G51" s="639">
        <v>25</v>
      </c>
      <c r="H51" s="639">
        <v>27.5</v>
      </c>
      <c r="I51" s="639">
        <v>30.5</v>
      </c>
      <c r="J51" s="639">
        <v>33.5</v>
      </c>
      <c r="K51" s="625">
        <v>36.5</v>
      </c>
      <c r="L51" s="639">
        <v>39.5</v>
      </c>
      <c r="M51" s="640">
        <v>42.5</v>
      </c>
      <c r="N51" s="331">
        <v>44.3</v>
      </c>
      <c r="O51" s="15" t="str">
        <f t="shared" si="6"/>
        <v/>
      </c>
      <c r="P51" s="3"/>
      <c r="Q51" s="554">
        <v>0.41666666666666669</v>
      </c>
      <c r="R51" s="559" t="s">
        <v>462</v>
      </c>
      <c r="S51" s="434" t="s">
        <v>463</v>
      </c>
      <c r="U51" s="1106" t="s">
        <v>151</v>
      </c>
      <c r="V51" s="1107"/>
      <c r="W51" s="1108"/>
      <c r="X51" s="266">
        <v>40.25</v>
      </c>
      <c r="Y51" s="266">
        <v>38.1</v>
      </c>
      <c r="Z51" s="266">
        <v>34.549999999999997</v>
      </c>
      <c r="AA51" s="315">
        <v>28.95</v>
      </c>
      <c r="AC51" s="1106" t="s">
        <v>151</v>
      </c>
      <c r="AD51" s="1107"/>
      <c r="AE51" s="1108"/>
      <c r="AF51" s="275">
        <v>20</v>
      </c>
      <c r="AG51" s="276">
        <v>22</v>
      </c>
      <c r="AH51" s="266">
        <v>24</v>
      </c>
      <c r="AI51" s="266">
        <v>26</v>
      </c>
      <c r="AJ51" s="266">
        <v>29</v>
      </c>
      <c r="AK51" s="266">
        <v>32</v>
      </c>
      <c r="AL51" s="276">
        <v>35</v>
      </c>
      <c r="AM51" s="266">
        <v>38</v>
      </c>
      <c r="AN51" s="289">
        <v>41</v>
      </c>
      <c r="AO51" s="278">
        <v>51.03</v>
      </c>
      <c r="AX51" s="3"/>
      <c r="AY51" s="3"/>
      <c r="AZ51" s="3"/>
      <c r="BA51" s="3"/>
      <c r="BB51" s="3"/>
      <c r="BC51" s="3"/>
      <c r="BD51" s="3"/>
      <c r="BE51" s="3"/>
      <c r="BF51" s="3"/>
      <c r="BG51" s="3"/>
      <c r="BH51" s="3"/>
      <c r="BI51" s="3"/>
    </row>
    <row r="52" spans="1:61" s="15" customFormat="1" ht="17.25" customHeight="1" thickBot="1">
      <c r="A52" s="15" t="str">
        <f t="shared" si="4"/>
        <v>U18M Shot</v>
      </c>
      <c r="B52" s="1129" t="s">
        <v>154</v>
      </c>
      <c r="C52" s="1130"/>
      <c r="D52" s="1131"/>
      <c r="E52" s="633">
        <v>8.6</v>
      </c>
      <c r="F52" s="634">
        <v>9.1999999999999993</v>
      </c>
      <c r="G52" s="645">
        <v>9.8000000000000007</v>
      </c>
      <c r="H52" s="645">
        <v>10.5</v>
      </c>
      <c r="I52" s="645">
        <v>11.2</v>
      </c>
      <c r="J52" s="645">
        <v>12</v>
      </c>
      <c r="K52" s="634">
        <v>12.8</v>
      </c>
      <c r="L52" s="645">
        <v>13.600000000000001</v>
      </c>
      <c r="M52" s="646">
        <v>14.399999999999999</v>
      </c>
      <c r="N52" s="332">
        <v>12.65</v>
      </c>
      <c r="O52" s="15" t="str">
        <f t="shared" si="6"/>
        <v>Shorter than PB9</v>
      </c>
      <c r="P52" s="3"/>
      <c r="Q52" s="554">
        <v>0.625</v>
      </c>
      <c r="R52" s="434" t="s">
        <v>464</v>
      </c>
      <c r="S52" s="434" t="s">
        <v>465</v>
      </c>
      <c r="U52" s="1103" t="s">
        <v>154</v>
      </c>
      <c r="V52" s="1104"/>
      <c r="W52" s="1105"/>
      <c r="X52" s="290">
        <v>13.75</v>
      </c>
      <c r="Y52" s="290">
        <v>12.8</v>
      </c>
      <c r="Z52" s="290">
        <v>11.9</v>
      </c>
      <c r="AA52" s="317">
        <v>10.75</v>
      </c>
      <c r="AC52" s="1103" t="s">
        <v>154</v>
      </c>
      <c r="AD52" s="1104"/>
      <c r="AE52" s="1105"/>
      <c r="AF52" s="262">
        <v>8</v>
      </c>
      <c r="AG52" s="263">
        <v>8.6</v>
      </c>
      <c r="AH52" s="290">
        <v>9.1999999999999993</v>
      </c>
      <c r="AI52" s="290">
        <v>9.8000000000000007</v>
      </c>
      <c r="AJ52" s="290">
        <v>10.4</v>
      </c>
      <c r="AK52" s="290">
        <v>11.2</v>
      </c>
      <c r="AL52" s="263">
        <v>12</v>
      </c>
      <c r="AM52" s="290">
        <v>12.8</v>
      </c>
      <c r="AN52" s="291">
        <v>13.6</v>
      </c>
      <c r="AO52" s="279">
        <v>15.98</v>
      </c>
      <c r="AX52" s="3"/>
      <c r="AY52" s="3"/>
      <c r="AZ52" s="3"/>
      <c r="BA52" s="3"/>
      <c r="BB52" s="3"/>
      <c r="BC52" s="3"/>
      <c r="BD52" s="3"/>
      <c r="BE52" s="3"/>
      <c r="BF52" s="3"/>
      <c r="BG52" s="3"/>
      <c r="BH52" s="3"/>
      <c r="BI52" s="3"/>
    </row>
    <row r="53" spans="1:61" s="15" customFormat="1" ht="17.25" customHeight="1" thickBot="1">
      <c r="B53" s="209"/>
      <c r="C53" s="209"/>
      <c r="D53" s="209"/>
      <c r="E53" s="490"/>
      <c r="F53" s="490"/>
      <c r="G53" s="647"/>
      <c r="H53" s="647"/>
      <c r="I53" s="647"/>
      <c r="J53" s="647"/>
      <c r="K53" s="490"/>
      <c r="L53" s="647"/>
      <c r="M53" s="647"/>
      <c r="N53" s="232"/>
      <c r="O53" s="231"/>
      <c r="P53" s="3"/>
      <c r="Q53" s="3"/>
      <c r="R53" s="434"/>
      <c r="S53" s="434"/>
      <c r="U53" s="209"/>
      <c r="V53" s="209"/>
      <c r="W53" s="209"/>
      <c r="AC53" s="209"/>
      <c r="AD53" s="209"/>
      <c r="AE53" s="209"/>
      <c r="AF53" s="3"/>
      <c r="AG53" s="3"/>
      <c r="AH53" s="209"/>
      <c r="AI53" s="209"/>
      <c r="AJ53" s="209"/>
      <c r="AK53" s="209"/>
      <c r="AL53" s="3"/>
      <c r="AM53" s="209"/>
      <c r="AN53" s="209"/>
      <c r="AO53" s="82"/>
      <c r="AX53" s="3"/>
      <c r="AY53" s="3"/>
      <c r="AZ53" s="3"/>
      <c r="BA53" s="3"/>
      <c r="BB53" s="3"/>
      <c r="BC53" s="3"/>
      <c r="BD53" s="3"/>
      <c r="BE53" s="3"/>
      <c r="BF53" s="3"/>
      <c r="BG53" s="3"/>
      <c r="BH53" s="3"/>
      <c r="BI53" s="3"/>
    </row>
    <row r="54" spans="1:61" s="15" customFormat="1" ht="17.25" customHeight="1" thickBot="1">
      <c r="B54" s="1097" t="s">
        <v>466</v>
      </c>
      <c r="C54" s="1098"/>
      <c r="D54" s="1099"/>
      <c r="E54" s="618" t="s">
        <v>417</v>
      </c>
      <c r="F54" s="619" t="s">
        <v>418</v>
      </c>
      <c r="G54" s="619" t="s">
        <v>419</v>
      </c>
      <c r="H54" s="619" t="s">
        <v>420</v>
      </c>
      <c r="I54" s="619" t="s">
        <v>421</v>
      </c>
      <c r="J54" s="619" t="s">
        <v>422</v>
      </c>
      <c r="K54" s="619" t="s">
        <v>423</v>
      </c>
      <c r="L54" s="619" t="s">
        <v>424</v>
      </c>
      <c r="M54" s="620" t="s">
        <v>425</v>
      </c>
      <c r="N54" s="213" t="s">
        <v>59</v>
      </c>
      <c r="P54" s="3"/>
      <c r="Q54" s="3"/>
      <c r="R54" s="434"/>
      <c r="S54" s="434"/>
      <c r="U54" s="3"/>
      <c r="V54" s="3"/>
      <c r="W54" s="3"/>
      <c r="AB54" s="3"/>
      <c r="AC54" s="3"/>
      <c r="AD54" s="3"/>
      <c r="AE54" s="3"/>
      <c r="AF54" s="3"/>
      <c r="AG54" s="3"/>
      <c r="AH54" s="3"/>
      <c r="AI54" s="3"/>
      <c r="AJ54" s="3"/>
      <c r="AK54" s="3"/>
      <c r="AL54" s="3"/>
      <c r="AM54" s="3"/>
    </row>
    <row r="55" spans="1:61" s="15" customFormat="1" ht="17.25" customHeight="1">
      <c r="A55" s="15" t="str">
        <f t="shared" ref="A55:A67" si="7">"U20M "&amp;B55</f>
        <v>U20M 110mH</v>
      </c>
      <c r="B55" s="1144" t="s">
        <v>184</v>
      </c>
      <c r="C55" s="1145"/>
      <c r="D55" s="1146"/>
      <c r="E55" s="621">
        <v>20</v>
      </c>
      <c r="F55" s="622">
        <v>19</v>
      </c>
      <c r="G55" s="637">
        <v>18</v>
      </c>
      <c r="H55" s="637">
        <v>17.5</v>
      </c>
      <c r="I55" s="637">
        <v>17</v>
      </c>
      <c r="J55" s="637">
        <v>16.5</v>
      </c>
      <c r="K55" s="622">
        <v>16</v>
      </c>
      <c r="L55" s="637">
        <v>15.5</v>
      </c>
      <c r="M55" s="638">
        <v>15.1</v>
      </c>
      <c r="N55" s="197" t="s">
        <v>141</v>
      </c>
      <c r="P55" s="3"/>
      <c r="Q55" s="554">
        <v>0.45833333333333331</v>
      </c>
      <c r="R55" s="560"/>
      <c r="S55" s="434"/>
      <c r="U55" s="3"/>
      <c r="V55" s="3"/>
      <c r="W55" s="3"/>
      <c r="AB55" s="3"/>
      <c r="AC55" s="3"/>
      <c r="AD55" s="3"/>
      <c r="AE55" s="3"/>
      <c r="AF55" s="3"/>
      <c r="AG55" s="3"/>
      <c r="AH55" s="3"/>
      <c r="AI55" s="3"/>
      <c r="AJ55" s="3"/>
      <c r="AK55" s="3"/>
      <c r="AL55" s="3"/>
      <c r="AM55" s="3"/>
    </row>
    <row r="56" spans="1:61" s="15" customFormat="1" ht="17.25" customHeight="1">
      <c r="A56" s="15" t="str">
        <f t="shared" si="7"/>
        <v>U20M 100m</v>
      </c>
      <c r="B56" s="1138" t="s">
        <v>127</v>
      </c>
      <c r="C56" s="1139"/>
      <c r="D56" s="1140"/>
      <c r="E56" s="624">
        <v>12.5</v>
      </c>
      <c r="F56" s="625">
        <v>12.1</v>
      </c>
      <c r="G56" s="639">
        <v>11.9</v>
      </c>
      <c r="H56" s="639">
        <v>11.7</v>
      </c>
      <c r="I56" s="639">
        <v>11.5</v>
      </c>
      <c r="J56" s="639">
        <v>11.3</v>
      </c>
      <c r="K56" s="625">
        <v>11.2</v>
      </c>
      <c r="L56" s="639">
        <v>11.1</v>
      </c>
      <c r="M56" s="640">
        <v>11</v>
      </c>
      <c r="N56" s="197" t="s">
        <v>141</v>
      </c>
      <c r="P56" s="3">
        <f>SUM(DataCalcs!AL319:AL321)</f>
        <v>0</v>
      </c>
      <c r="Q56" s="555">
        <v>0.51736111111111116</v>
      </c>
      <c r="R56" s="434"/>
      <c r="S56" s="434"/>
      <c r="U56" s="3"/>
      <c r="V56" s="3"/>
      <c r="W56" s="3"/>
      <c r="AB56" s="3"/>
      <c r="AC56" s="3"/>
      <c r="AD56" s="3"/>
      <c r="AE56" s="3"/>
      <c r="AF56" s="3"/>
      <c r="AG56" s="3"/>
      <c r="AH56" s="3"/>
      <c r="AI56" s="3"/>
      <c r="AJ56" s="3"/>
      <c r="AK56" s="3"/>
      <c r="AL56" s="3"/>
      <c r="AM56" s="3"/>
    </row>
    <row r="57" spans="1:61" s="15" customFormat="1" ht="17.25" customHeight="1">
      <c r="A57" s="15" t="str">
        <f t="shared" si="7"/>
        <v>U20M 200m</v>
      </c>
      <c r="B57" s="1138" t="s">
        <v>130</v>
      </c>
      <c r="C57" s="1139"/>
      <c r="D57" s="1140"/>
      <c r="E57" s="624">
        <v>24.6</v>
      </c>
      <c r="F57" s="625">
        <v>24.2</v>
      </c>
      <c r="G57" s="639">
        <v>23.8</v>
      </c>
      <c r="H57" s="639">
        <v>23.4</v>
      </c>
      <c r="I57" s="639">
        <v>23</v>
      </c>
      <c r="J57" s="639">
        <v>22.8</v>
      </c>
      <c r="K57" s="625">
        <v>22.6</v>
      </c>
      <c r="L57" s="639">
        <v>22.4</v>
      </c>
      <c r="M57" s="640">
        <v>22.2</v>
      </c>
      <c r="N57" s="197" t="s">
        <v>141</v>
      </c>
      <c r="P57" s="3">
        <f>SUM(DataCalcs!AT319:AT321)</f>
        <v>0</v>
      </c>
      <c r="Q57" s="555">
        <v>0.65625</v>
      </c>
      <c r="R57" s="434"/>
      <c r="S57" s="434"/>
      <c r="U57" s="3"/>
      <c r="V57" s="3"/>
      <c r="W57" s="3"/>
      <c r="AB57" s="3"/>
      <c r="AC57" s="3"/>
      <c r="AD57" s="3"/>
      <c r="AE57" s="3"/>
      <c r="AF57" s="3"/>
      <c r="AG57" s="3"/>
      <c r="AH57" s="3"/>
      <c r="AI57" s="3"/>
      <c r="AJ57" s="3"/>
      <c r="AK57" s="3"/>
      <c r="AL57" s="3"/>
      <c r="AM57" s="3"/>
    </row>
    <row r="58" spans="1:61" s="15" customFormat="1" ht="17.25" customHeight="1">
      <c r="A58" s="15" t="str">
        <f t="shared" si="7"/>
        <v>U20M 400m</v>
      </c>
      <c r="B58" s="1138" t="s">
        <v>191</v>
      </c>
      <c r="C58" s="1139"/>
      <c r="D58" s="1140"/>
      <c r="E58" s="648">
        <v>60</v>
      </c>
      <c r="F58" s="649">
        <v>58.5</v>
      </c>
      <c r="G58" s="650">
        <v>57</v>
      </c>
      <c r="H58" s="650">
        <v>55.6</v>
      </c>
      <c r="I58" s="650">
        <v>54.2</v>
      </c>
      <c r="J58" s="650">
        <v>53</v>
      </c>
      <c r="K58" s="649">
        <v>52</v>
      </c>
      <c r="L58" s="650">
        <v>51</v>
      </c>
      <c r="M58" s="651">
        <v>50</v>
      </c>
      <c r="N58" s="197" t="s">
        <v>141</v>
      </c>
      <c r="P58" s="3">
        <f>SUM(DataCalcs!BB319:BB321)</f>
        <v>0</v>
      </c>
      <c r="Q58" s="555">
        <v>0.56944444444444442</v>
      </c>
      <c r="R58" s="434"/>
      <c r="S58" s="434"/>
      <c r="U58" s="3"/>
      <c r="V58" s="3"/>
      <c r="W58" s="3"/>
      <c r="AB58" s="3"/>
      <c r="AC58" s="3"/>
      <c r="AD58" s="3"/>
      <c r="AE58" s="3"/>
      <c r="AF58" s="3"/>
      <c r="AG58" s="3"/>
      <c r="AH58" s="3"/>
      <c r="AI58" s="3"/>
      <c r="AJ58" s="3"/>
      <c r="AK58" s="3"/>
      <c r="AL58" s="3"/>
      <c r="AM58" s="3"/>
    </row>
    <row r="59" spans="1:61" s="15" customFormat="1" ht="17.25" customHeight="1">
      <c r="A59" s="15" t="str">
        <f t="shared" si="7"/>
        <v>U20M 800m</v>
      </c>
      <c r="B59" s="1138" t="s">
        <v>133</v>
      </c>
      <c r="C59" s="1139"/>
      <c r="D59" s="1140"/>
      <c r="E59" s="641">
        <v>1.5277777777777779E-3</v>
      </c>
      <c r="F59" s="642">
        <v>1.4930555555555556E-3</v>
      </c>
      <c r="G59" s="642">
        <v>1.4699074074074074E-3</v>
      </c>
      <c r="H59" s="642">
        <v>1.4467592592592594E-3</v>
      </c>
      <c r="I59" s="642">
        <v>1.423611111111111E-3</v>
      </c>
      <c r="J59" s="642">
        <v>1.4004629629629629E-3</v>
      </c>
      <c r="K59" s="642">
        <v>1.3773148148148147E-3</v>
      </c>
      <c r="L59" s="642">
        <v>1.3541666666666667E-3</v>
      </c>
      <c r="M59" s="643">
        <v>1.3310185185185185E-3</v>
      </c>
      <c r="N59" s="197" t="s">
        <v>141</v>
      </c>
      <c r="P59" s="3">
        <f>SUM(DataCalcs!BJ319:BJ321)</f>
        <v>0</v>
      </c>
      <c r="Q59" s="555">
        <v>0.68402777777777779</v>
      </c>
      <c r="R59" s="434"/>
      <c r="S59" s="434"/>
      <c r="U59" s="3"/>
      <c r="V59" s="3"/>
      <c r="W59" s="3"/>
      <c r="AB59" s="3"/>
      <c r="AC59" s="3"/>
      <c r="AD59" s="3"/>
      <c r="AE59" s="3"/>
      <c r="AF59" s="3"/>
      <c r="AG59" s="3"/>
      <c r="AH59" s="3"/>
      <c r="AI59" s="3"/>
      <c r="AJ59" s="3"/>
      <c r="AK59" s="3"/>
      <c r="AL59" s="3"/>
      <c r="AM59" s="3"/>
    </row>
    <row r="60" spans="1:61" s="15" customFormat="1" ht="17.25" customHeight="1">
      <c r="A60" s="15" t="str">
        <f t="shared" si="7"/>
        <v>U20M 1500m</v>
      </c>
      <c r="B60" s="1138" t="s">
        <v>136</v>
      </c>
      <c r="C60" s="1139"/>
      <c r="D60" s="1140"/>
      <c r="E60" s="641">
        <v>3.2407407407407406E-3</v>
      </c>
      <c r="F60" s="642">
        <v>3.1249999999999997E-3</v>
      </c>
      <c r="G60" s="642">
        <v>3.0671296296296297E-3</v>
      </c>
      <c r="H60" s="642">
        <v>3.0092592592592588E-3</v>
      </c>
      <c r="I60" s="642">
        <v>2.9513888888888888E-3</v>
      </c>
      <c r="J60" s="642">
        <v>2.8935185185185188E-3</v>
      </c>
      <c r="K60" s="642">
        <v>2.8356481481481479E-3</v>
      </c>
      <c r="L60" s="642">
        <v>2.7777777777777779E-3</v>
      </c>
      <c r="M60" s="643">
        <v>2.7488425925925927E-3</v>
      </c>
      <c r="N60" s="197" t="s">
        <v>141</v>
      </c>
      <c r="P60" s="3">
        <f>SUM(DataCalcs!BR319:BR321)</f>
        <v>0</v>
      </c>
      <c r="Q60" s="554">
        <v>0.46180555555555558</v>
      </c>
      <c r="R60" s="434"/>
      <c r="S60" s="434"/>
      <c r="U60" s="3"/>
      <c r="V60" s="3"/>
      <c r="W60" s="3"/>
      <c r="AB60" s="3"/>
      <c r="AC60" s="3"/>
      <c r="AD60" s="3"/>
      <c r="AE60" s="3"/>
      <c r="AF60" s="3"/>
      <c r="AG60" s="3"/>
      <c r="AH60" s="3"/>
      <c r="AI60" s="3"/>
      <c r="AJ60" s="3"/>
      <c r="AK60" s="3"/>
      <c r="AL60" s="3"/>
      <c r="AM60" s="3"/>
    </row>
    <row r="61" spans="1:61" s="15" customFormat="1" ht="17.25" customHeight="1">
      <c r="A61" s="15" t="str">
        <f t="shared" si="7"/>
        <v>U20M 4 X 100m</v>
      </c>
      <c r="B61" s="1141" t="s">
        <v>414</v>
      </c>
      <c r="C61" s="1142"/>
      <c r="D61" s="1143"/>
      <c r="E61" s="630"/>
      <c r="F61" s="631"/>
      <c r="G61" s="631"/>
      <c r="H61" s="631"/>
      <c r="I61" s="631"/>
      <c r="J61" s="631"/>
      <c r="K61" s="631"/>
      <c r="L61" s="631"/>
      <c r="M61" s="632"/>
      <c r="N61" s="197" t="s">
        <v>141</v>
      </c>
      <c r="P61" s="3">
        <f>SUM(DataCalcs!DV319:DV321)</f>
        <v>0</v>
      </c>
      <c r="Q61" s="554">
        <v>0.70486111111111116</v>
      </c>
      <c r="R61" s="434"/>
      <c r="S61" s="434"/>
      <c r="U61" s="3"/>
      <c r="V61" s="3"/>
      <c r="W61" s="3"/>
      <c r="AB61" s="3"/>
      <c r="AC61" s="3"/>
      <c r="AD61" s="3"/>
      <c r="AE61" s="3"/>
      <c r="AF61" s="3"/>
      <c r="AG61" s="3"/>
      <c r="AH61" s="3"/>
      <c r="AI61" s="3"/>
      <c r="AJ61" s="3"/>
      <c r="AK61" s="3"/>
      <c r="AL61" s="3"/>
      <c r="AM61" s="3"/>
    </row>
    <row r="62" spans="1:61" s="15" customFormat="1" ht="17.25" customHeight="1">
      <c r="A62" s="15" t="str">
        <f t="shared" si="7"/>
        <v>U20M High Jump</v>
      </c>
      <c r="B62" s="1138" t="s">
        <v>374</v>
      </c>
      <c r="C62" s="1139"/>
      <c r="D62" s="1140"/>
      <c r="E62" s="624">
        <v>1.5</v>
      </c>
      <c r="F62" s="625">
        <v>1.55</v>
      </c>
      <c r="G62" s="639">
        <v>1.61</v>
      </c>
      <c r="H62" s="639">
        <v>1.67</v>
      </c>
      <c r="I62" s="639">
        <v>1.73</v>
      </c>
      <c r="J62" s="639">
        <v>1.79</v>
      </c>
      <c r="K62" s="625">
        <v>1.85</v>
      </c>
      <c r="L62" s="639">
        <v>1.9</v>
      </c>
      <c r="M62" s="640">
        <v>1.95</v>
      </c>
      <c r="N62" s="197" t="s">
        <v>141</v>
      </c>
      <c r="P62" s="3"/>
      <c r="Q62" s="554">
        <v>0.47916666666666669</v>
      </c>
      <c r="R62" s="434"/>
      <c r="S62" s="434"/>
      <c r="U62" s="3"/>
      <c r="V62" s="3"/>
      <c r="W62" s="3"/>
      <c r="AB62" s="3"/>
      <c r="AC62" s="3"/>
      <c r="AD62" s="3"/>
      <c r="AE62" s="3"/>
      <c r="AF62" s="3"/>
      <c r="AG62" s="3"/>
      <c r="AH62" s="3"/>
      <c r="AI62" s="3"/>
      <c r="AJ62" s="3"/>
      <c r="AK62" s="3"/>
      <c r="AL62" s="3"/>
      <c r="AM62" s="3"/>
    </row>
    <row r="63" spans="1:61" s="15" customFormat="1" ht="17.25" customHeight="1">
      <c r="A63" s="15" t="str">
        <f t="shared" si="7"/>
        <v>U20M Long Jump</v>
      </c>
      <c r="B63" s="1138" t="s">
        <v>373</v>
      </c>
      <c r="C63" s="1139"/>
      <c r="D63" s="1140"/>
      <c r="E63" s="624">
        <v>5</v>
      </c>
      <c r="F63" s="625">
        <v>5.25</v>
      </c>
      <c r="G63" s="639">
        <v>5.5</v>
      </c>
      <c r="H63" s="639">
        <v>5.75</v>
      </c>
      <c r="I63" s="639">
        <v>6</v>
      </c>
      <c r="J63" s="639">
        <v>6.2</v>
      </c>
      <c r="K63" s="625">
        <v>6.4</v>
      </c>
      <c r="L63" s="639">
        <v>6.6</v>
      </c>
      <c r="M63" s="640">
        <v>6.8</v>
      </c>
      <c r="N63" s="197" t="s">
        <v>141</v>
      </c>
      <c r="P63" s="3"/>
      <c r="Q63" s="554">
        <v>0.58333333333333337</v>
      </c>
      <c r="R63" s="434"/>
      <c r="S63" s="434" t="s">
        <v>459</v>
      </c>
      <c r="U63" s="3"/>
      <c r="V63" s="3"/>
      <c r="W63" s="3"/>
      <c r="AB63" s="3"/>
      <c r="AC63" s="3"/>
      <c r="AD63" s="3"/>
      <c r="AE63" s="3"/>
      <c r="AF63" s="3"/>
      <c r="AG63" s="3"/>
      <c r="AH63" s="3"/>
      <c r="AI63" s="3"/>
      <c r="AJ63" s="3"/>
      <c r="AK63" s="3"/>
      <c r="AL63" s="3"/>
      <c r="AM63" s="3"/>
    </row>
    <row r="64" spans="1:61" s="15" customFormat="1" ht="17.25" customHeight="1">
      <c r="A64" s="15" t="str">
        <f t="shared" si="7"/>
        <v>U20M Triple Jump</v>
      </c>
      <c r="B64" s="1138" t="s">
        <v>375</v>
      </c>
      <c r="C64" s="1139"/>
      <c r="D64" s="1140"/>
      <c r="E64" s="624">
        <v>10</v>
      </c>
      <c r="F64" s="625">
        <v>10.6</v>
      </c>
      <c r="G64" s="639">
        <v>11.2</v>
      </c>
      <c r="H64" s="639">
        <v>11.8</v>
      </c>
      <c r="I64" s="639">
        <v>12.3</v>
      </c>
      <c r="J64" s="639">
        <v>12.8</v>
      </c>
      <c r="K64" s="625">
        <v>13.3</v>
      </c>
      <c r="L64" s="639">
        <v>13.75</v>
      </c>
      <c r="M64" s="640">
        <v>14.2</v>
      </c>
      <c r="N64" s="197" t="s">
        <v>141</v>
      </c>
      <c r="P64" s="3"/>
      <c r="Q64" s="554">
        <v>0.41666666666666669</v>
      </c>
      <c r="R64" s="434"/>
      <c r="S64" s="434"/>
      <c r="U64" s="3"/>
      <c r="V64" s="3"/>
      <c r="W64" s="3"/>
      <c r="AB64" s="3"/>
      <c r="AC64" s="3"/>
      <c r="AD64" s="3"/>
      <c r="AE64" s="3"/>
      <c r="AF64" s="3"/>
      <c r="AG64" s="3"/>
      <c r="AH64" s="3"/>
      <c r="AI64" s="3"/>
      <c r="AJ64" s="3"/>
      <c r="AK64" s="3"/>
      <c r="AL64" s="3"/>
      <c r="AM64" s="3"/>
    </row>
    <row r="65" spans="1:61" s="15" customFormat="1" ht="17.25" customHeight="1">
      <c r="A65" s="15" t="str">
        <f t="shared" si="7"/>
        <v>U20M Javelin</v>
      </c>
      <c r="B65" s="1138" t="s">
        <v>148</v>
      </c>
      <c r="C65" s="1139"/>
      <c r="D65" s="1140"/>
      <c r="E65" s="624">
        <v>32</v>
      </c>
      <c r="F65" s="625">
        <v>35</v>
      </c>
      <c r="G65" s="639">
        <v>38</v>
      </c>
      <c r="H65" s="639">
        <v>41</v>
      </c>
      <c r="I65" s="639">
        <v>44</v>
      </c>
      <c r="J65" s="639">
        <v>47</v>
      </c>
      <c r="K65" s="625">
        <v>50</v>
      </c>
      <c r="L65" s="639">
        <v>53</v>
      </c>
      <c r="M65" s="640">
        <v>56</v>
      </c>
      <c r="N65" s="197" t="s">
        <v>141</v>
      </c>
      <c r="P65" s="3"/>
      <c r="Q65" s="554">
        <v>0.54166666666666663</v>
      </c>
      <c r="R65" s="434" t="s">
        <v>467</v>
      </c>
      <c r="S65" s="434" t="s">
        <v>461</v>
      </c>
      <c r="U65" s="3"/>
      <c r="V65" s="3"/>
      <c r="W65" s="3"/>
      <c r="AB65" s="3"/>
      <c r="AC65" s="3"/>
      <c r="AD65" s="3"/>
      <c r="AE65" s="3"/>
      <c r="AF65" s="3"/>
      <c r="AG65" s="3"/>
      <c r="AH65" s="3"/>
      <c r="AI65" s="3"/>
      <c r="AJ65" s="3"/>
      <c r="AK65" s="3"/>
      <c r="AL65" s="3"/>
      <c r="AM65" s="3"/>
    </row>
    <row r="66" spans="1:61" s="15" customFormat="1" ht="17.25" customHeight="1">
      <c r="A66" s="15" t="str">
        <f t="shared" si="7"/>
        <v>U20M Discus</v>
      </c>
      <c r="B66" s="1138" t="s">
        <v>151</v>
      </c>
      <c r="C66" s="1139"/>
      <c r="D66" s="1140"/>
      <c r="E66" s="624">
        <v>22</v>
      </c>
      <c r="F66" s="625">
        <v>24</v>
      </c>
      <c r="G66" s="639">
        <v>26</v>
      </c>
      <c r="H66" s="639">
        <v>29</v>
      </c>
      <c r="I66" s="639">
        <v>32</v>
      </c>
      <c r="J66" s="639">
        <v>35</v>
      </c>
      <c r="K66" s="625">
        <v>38</v>
      </c>
      <c r="L66" s="639">
        <v>41</v>
      </c>
      <c r="M66" s="640">
        <v>44</v>
      </c>
      <c r="N66" s="197" t="s">
        <v>141</v>
      </c>
      <c r="P66" s="3"/>
      <c r="Q66" s="554">
        <v>0.41666666666666669</v>
      </c>
      <c r="R66" s="434" t="s">
        <v>468</v>
      </c>
      <c r="S66" s="434" t="s">
        <v>463</v>
      </c>
      <c r="U66" s="3"/>
      <c r="V66" s="3"/>
      <c r="W66" s="3"/>
      <c r="AB66" s="3"/>
      <c r="AC66" s="3"/>
      <c r="AD66" s="3"/>
      <c r="AE66" s="3"/>
      <c r="AF66" s="3"/>
      <c r="AG66" s="3"/>
      <c r="AH66" s="3"/>
      <c r="AI66" s="3"/>
      <c r="AJ66" s="3"/>
      <c r="AK66" s="3"/>
      <c r="AL66" s="3"/>
      <c r="AM66" s="3"/>
    </row>
    <row r="67" spans="1:61" s="15" customFormat="1" ht="17.25" customHeight="1" thickBot="1">
      <c r="A67" s="15" t="str">
        <f t="shared" si="7"/>
        <v>U20M Shot</v>
      </c>
      <c r="B67" s="1129" t="s">
        <v>154</v>
      </c>
      <c r="C67" s="1130"/>
      <c r="D67" s="1131"/>
      <c r="E67" s="633">
        <v>9.1999999999999993</v>
      </c>
      <c r="F67" s="634">
        <v>9.8000000000000007</v>
      </c>
      <c r="G67" s="645">
        <v>10.4</v>
      </c>
      <c r="H67" s="645">
        <v>11.2</v>
      </c>
      <c r="I67" s="645">
        <v>12</v>
      </c>
      <c r="J67" s="645">
        <v>12.8</v>
      </c>
      <c r="K67" s="634">
        <v>13.6</v>
      </c>
      <c r="L67" s="645">
        <v>14.4</v>
      </c>
      <c r="M67" s="646">
        <v>15.2</v>
      </c>
      <c r="N67" s="306" t="s">
        <v>141</v>
      </c>
      <c r="P67" s="3"/>
      <c r="Q67" s="554">
        <v>0.625</v>
      </c>
      <c r="R67" s="434" t="s">
        <v>469</v>
      </c>
      <c r="S67" s="434" t="s">
        <v>465</v>
      </c>
      <c r="U67" s="3"/>
      <c r="V67" s="3"/>
      <c r="W67" s="3"/>
      <c r="AB67" s="3"/>
      <c r="AC67" s="3"/>
      <c r="AD67" s="3"/>
      <c r="AE67" s="3"/>
      <c r="AF67" s="3"/>
      <c r="AG67" s="3"/>
      <c r="AH67" s="3"/>
      <c r="AI67" s="3"/>
      <c r="AJ67" s="3"/>
      <c r="AK67" s="3"/>
      <c r="AL67" s="3"/>
      <c r="AM67" s="3"/>
    </row>
    <row r="68" spans="1:61" s="15" customFormat="1" ht="17.25" customHeight="1">
      <c r="B68" s="209"/>
      <c r="C68" s="209"/>
      <c r="D68" s="209"/>
      <c r="E68" s="3"/>
      <c r="F68" s="3"/>
      <c r="G68" s="209"/>
      <c r="H68" s="209"/>
      <c r="I68" s="209"/>
      <c r="J68" s="209"/>
      <c r="K68" s="3"/>
      <c r="L68" s="209"/>
      <c r="M68" s="209"/>
      <c r="N68" s="232"/>
      <c r="O68" s="231"/>
      <c r="P68" s="3"/>
      <c r="Q68" s="554"/>
      <c r="R68" s="434"/>
      <c r="S68" s="434"/>
      <c r="U68" s="209"/>
      <c r="V68" s="209"/>
      <c r="W68" s="209"/>
      <c r="AC68" s="209"/>
      <c r="AD68" s="209"/>
      <c r="AE68" s="209"/>
      <c r="AF68" s="3"/>
      <c r="AG68" s="3"/>
      <c r="AH68" s="209"/>
      <c r="AI68" s="209"/>
      <c r="AJ68" s="209"/>
      <c r="AK68" s="209"/>
      <c r="AL68" s="3"/>
      <c r="AM68" s="209"/>
      <c r="AN68" s="209"/>
      <c r="AO68" s="82"/>
      <c r="AX68" s="3"/>
      <c r="AY68" s="3"/>
      <c r="AZ68" s="3"/>
      <c r="BA68" s="3"/>
      <c r="BB68" s="3"/>
      <c r="BC68" s="3"/>
      <c r="BD68" s="3"/>
      <c r="BE68" s="3"/>
      <c r="BF68" s="3"/>
      <c r="BG68" s="3"/>
      <c r="BH68" s="3"/>
      <c r="BI68" s="3"/>
    </row>
    <row r="69" spans="1:61" s="15" customFormat="1" ht="17.25" customHeight="1">
      <c r="L69" s="234"/>
      <c r="M69" s="234"/>
      <c r="N69" s="235"/>
      <c r="P69" s="3"/>
      <c r="Q69" s="3"/>
      <c r="R69" s="434"/>
      <c r="S69" s="434"/>
      <c r="AM69" s="234"/>
      <c r="AN69" s="234"/>
      <c r="AO69" s="83"/>
      <c r="AX69" s="3"/>
      <c r="AY69" s="3"/>
      <c r="AZ69" s="3"/>
      <c r="BA69" s="3"/>
      <c r="BB69" s="3"/>
      <c r="BC69" s="3"/>
      <c r="BD69" s="3"/>
      <c r="BE69" s="3"/>
      <c r="BF69" s="3"/>
      <c r="BG69" s="3"/>
      <c r="BH69" s="3"/>
      <c r="BI69" s="3"/>
    </row>
    <row r="70" spans="1:61" s="15" customFormat="1" ht="17.25" customHeight="1" thickBot="1">
      <c r="C70" s="104"/>
      <c r="F70" s="209"/>
      <c r="G70" s="209"/>
      <c r="H70" s="209"/>
      <c r="I70" s="209"/>
      <c r="K70" s="209"/>
      <c r="L70" s="209"/>
      <c r="M70" s="209"/>
      <c r="N70" s="209"/>
      <c r="P70" s="3"/>
      <c r="Q70" s="3"/>
      <c r="R70" s="434"/>
      <c r="S70" s="434"/>
      <c r="AD70" s="104"/>
      <c r="AG70" s="209"/>
      <c r="AH70" s="209"/>
      <c r="AI70" s="209"/>
      <c r="AJ70" s="209"/>
      <c r="AL70" s="209"/>
      <c r="AM70" s="209"/>
      <c r="AN70" s="209"/>
      <c r="AO70" s="84"/>
      <c r="AX70" s="3"/>
      <c r="AY70" s="3"/>
      <c r="AZ70" s="3"/>
      <c r="BA70" s="3"/>
      <c r="BB70" s="3"/>
      <c r="BC70" s="3"/>
      <c r="BD70" s="3"/>
      <c r="BE70" s="3"/>
      <c r="BF70" s="3"/>
      <c r="BG70" s="3"/>
      <c r="BH70" s="3"/>
      <c r="BI70" s="3"/>
    </row>
    <row r="71" spans="1:61" s="15" customFormat="1" ht="17.25" customHeight="1" thickBot="1">
      <c r="B71" s="1147" t="s">
        <v>470</v>
      </c>
      <c r="C71" s="1148"/>
      <c r="D71" s="1149"/>
      <c r="E71" s="652" t="s">
        <v>417</v>
      </c>
      <c r="F71" s="652" t="s">
        <v>418</v>
      </c>
      <c r="G71" s="652" t="s">
        <v>419</v>
      </c>
      <c r="H71" s="652" t="s">
        <v>420</v>
      </c>
      <c r="I71" s="652" t="s">
        <v>421</v>
      </c>
      <c r="J71" s="652" t="s">
        <v>422</v>
      </c>
      <c r="K71" s="652" t="s">
        <v>423</v>
      </c>
      <c r="L71" s="652" t="s">
        <v>424</v>
      </c>
      <c r="M71" s="653" t="s">
        <v>425</v>
      </c>
      <c r="N71" s="85" t="s">
        <v>59</v>
      </c>
      <c r="P71" s="3"/>
      <c r="Q71" s="3"/>
      <c r="R71" s="434"/>
      <c r="S71" s="434"/>
      <c r="AC71" s="1147" t="s">
        <v>471</v>
      </c>
      <c r="AD71" s="1148"/>
      <c r="AE71" s="1149"/>
      <c r="AF71" s="236" t="s">
        <v>402</v>
      </c>
      <c r="AG71" s="236" t="s">
        <v>403</v>
      </c>
      <c r="AH71" s="236" t="s">
        <v>404</v>
      </c>
      <c r="AI71" s="236" t="s">
        <v>405</v>
      </c>
      <c r="AJ71" s="236" t="s">
        <v>406</v>
      </c>
      <c r="AK71" s="236" t="s">
        <v>407</v>
      </c>
      <c r="AL71" s="236" t="s">
        <v>408</v>
      </c>
      <c r="AM71" s="236" t="s">
        <v>409</v>
      </c>
      <c r="AN71" s="237" t="s">
        <v>410</v>
      </c>
      <c r="AO71" s="85" t="s">
        <v>59</v>
      </c>
      <c r="AX71" s="3"/>
      <c r="AY71" s="3"/>
      <c r="AZ71" s="3"/>
      <c r="BA71" s="3"/>
      <c r="BB71" s="3"/>
      <c r="BC71" s="3"/>
      <c r="BD71" s="3"/>
      <c r="BE71" s="3"/>
      <c r="BF71" s="3"/>
      <c r="BG71" s="3"/>
      <c r="BH71" s="3"/>
      <c r="BI71" s="3"/>
    </row>
    <row r="72" spans="1:61" s="15" customFormat="1" ht="17.25" customHeight="1">
      <c r="B72" s="1153" t="s">
        <v>412</v>
      </c>
      <c r="C72" s="1154"/>
      <c r="D72" s="1155"/>
      <c r="E72" s="654">
        <v>16</v>
      </c>
      <c r="F72" s="654">
        <v>15</v>
      </c>
      <c r="G72" s="654">
        <v>14.5</v>
      </c>
      <c r="H72" s="654">
        <v>14</v>
      </c>
      <c r="I72" s="654">
        <v>13.5</v>
      </c>
      <c r="J72" s="654">
        <v>13</v>
      </c>
      <c r="K72" s="654">
        <v>12.5</v>
      </c>
      <c r="L72" s="654">
        <v>12.1</v>
      </c>
      <c r="M72" s="655">
        <v>11.7</v>
      </c>
      <c r="N72" s="323">
        <v>10.7</v>
      </c>
      <c r="P72" s="3"/>
      <c r="Q72" s="3"/>
      <c r="R72" s="434"/>
      <c r="S72" s="434"/>
      <c r="AC72" s="1150" t="s">
        <v>412</v>
      </c>
      <c r="AD72" s="1151"/>
      <c r="AE72" s="1152"/>
      <c r="AF72" s="253">
        <v>21</v>
      </c>
      <c r="AG72" s="254">
        <v>17.3</v>
      </c>
      <c r="AH72" s="254">
        <v>15.3</v>
      </c>
      <c r="AI72" s="254">
        <v>13.8</v>
      </c>
      <c r="AJ72" s="254">
        <v>12.8</v>
      </c>
      <c r="AK72" s="254">
        <v>12.1</v>
      </c>
      <c r="AL72" s="254">
        <v>11.5</v>
      </c>
      <c r="AM72" s="254">
        <v>11</v>
      </c>
      <c r="AN72" s="255">
        <v>10.5</v>
      </c>
      <c r="AO72" s="256">
        <v>10.4</v>
      </c>
      <c r="AX72" s="3"/>
      <c r="AY72" s="3"/>
      <c r="AZ72" s="3"/>
      <c r="BA72" s="3"/>
      <c r="BB72" s="3"/>
      <c r="BC72" s="3"/>
      <c r="BD72" s="3"/>
      <c r="BE72" s="3"/>
      <c r="BF72" s="3"/>
      <c r="BG72" s="3"/>
      <c r="BH72" s="3"/>
      <c r="BI72" s="3"/>
    </row>
    <row r="73" spans="1:61" s="15" customFormat="1" ht="17.25" customHeight="1">
      <c r="B73" s="1132" t="s">
        <v>413</v>
      </c>
      <c r="C73" s="1133"/>
      <c r="D73" s="1134"/>
      <c r="E73" s="656">
        <v>1.7939814814814815E-3</v>
      </c>
      <c r="F73" s="656">
        <v>1.6782407407407408E-3</v>
      </c>
      <c r="G73" s="656">
        <v>1.5625000000000001E-3</v>
      </c>
      <c r="H73" s="656">
        <v>1.5046296296296296E-3</v>
      </c>
      <c r="I73" s="656">
        <v>1.4467592592592592E-3</v>
      </c>
      <c r="J73" s="656">
        <v>1.3888888888888889E-3</v>
      </c>
      <c r="K73" s="656">
        <v>1.3310185185185185E-3</v>
      </c>
      <c r="L73" s="656">
        <v>1.2731481481481483E-3</v>
      </c>
      <c r="M73" s="657">
        <v>1.238425925925926E-3</v>
      </c>
      <c r="N73" s="324">
        <v>1.2800925925925924E-3</v>
      </c>
      <c r="P73" s="3"/>
      <c r="Q73" s="3"/>
      <c r="R73" s="434"/>
      <c r="S73" s="434"/>
      <c r="AC73" s="1091" t="s">
        <v>413</v>
      </c>
      <c r="AD73" s="1092"/>
      <c r="AE73" s="1093"/>
      <c r="AF73" s="257">
        <v>4.1666666666666666E-3</v>
      </c>
      <c r="AG73" s="258">
        <v>3.1250000000000002E-3</v>
      </c>
      <c r="AH73" s="258">
        <v>2.4305555555555556E-3</v>
      </c>
      <c r="AI73" s="258">
        <v>2.0833333333333333E-3</v>
      </c>
      <c r="AJ73" s="258">
        <v>1.8518518518518519E-3</v>
      </c>
      <c r="AK73" s="258">
        <v>1.736111111111111E-3</v>
      </c>
      <c r="AL73" s="258">
        <v>1.6203703703703703E-3</v>
      </c>
      <c r="AM73" s="258">
        <v>1.5046296296296296E-3</v>
      </c>
      <c r="AN73" s="259">
        <v>1.3888888888888889E-3</v>
      </c>
      <c r="AO73" s="260">
        <v>1.2233796296296296E-3</v>
      </c>
      <c r="AX73" s="3"/>
      <c r="AY73" s="3"/>
      <c r="AZ73" s="3"/>
      <c r="BA73" s="3"/>
      <c r="BB73" s="3"/>
      <c r="BC73" s="3"/>
      <c r="BD73" s="3"/>
      <c r="BE73" s="3"/>
      <c r="BF73" s="3"/>
      <c r="BG73" s="3"/>
      <c r="BH73" s="3"/>
      <c r="BI73" s="3"/>
    </row>
    <row r="74" spans="1:61" s="15" customFormat="1" ht="17.25" customHeight="1">
      <c r="B74" s="1135" t="s">
        <v>414</v>
      </c>
      <c r="C74" s="1136"/>
      <c r="D74" s="1137"/>
      <c r="E74" s="659"/>
      <c r="F74" s="659"/>
      <c r="G74" s="659"/>
      <c r="H74" s="659"/>
      <c r="I74" s="659"/>
      <c r="J74" s="659"/>
      <c r="K74" s="659"/>
      <c r="L74" s="659"/>
      <c r="M74" s="660"/>
      <c r="N74" s="199">
        <v>63</v>
      </c>
      <c r="P74" s="3"/>
      <c r="Q74" s="3"/>
      <c r="R74" s="434"/>
      <c r="S74" s="434"/>
      <c r="AC74" s="1118" t="s">
        <v>414</v>
      </c>
      <c r="AD74" s="1119"/>
      <c r="AE74" s="1120"/>
      <c r="AF74" s="220"/>
      <c r="AG74" s="732"/>
      <c r="AH74" s="732"/>
      <c r="AI74" s="732"/>
      <c r="AJ74" s="732"/>
      <c r="AK74" s="732"/>
      <c r="AL74" s="732"/>
      <c r="AM74" s="732"/>
      <c r="AN74" s="221"/>
      <c r="AO74" s="292"/>
      <c r="AX74" s="3"/>
      <c r="AY74" s="3"/>
      <c r="AZ74" s="3"/>
      <c r="BA74" s="3"/>
      <c r="BB74" s="3"/>
      <c r="BC74" s="3"/>
      <c r="BD74" s="3"/>
      <c r="BE74" s="3"/>
      <c r="BF74" s="3"/>
      <c r="BG74" s="3"/>
      <c r="BH74" s="3"/>
      <c r="BI74" s="3"/>
    </row>
    <row r="75" spans="1:61" s="15" customFormat="1" ht="17.25" customHeight="1">
      <c r="B75" s="1135" t="s">
        <v>415</v>
      </c>
      <c r="C75" s="1136"/>
      <c r="D75" s="1137"/>
      <c r="E75" s="661"/>
      <c r="F75" s="661"/>
      <c r="G75" s="661"/>
      <c r="H75" s="661"/>
      <c r="I75" s="661"/>
      <c r="J75" s="661"/>
      <c r="K75" s="661"/>
      <c r="L75" s="661"/>
      <c r="M75" s="662"/>
      <c r="N75" s="325"/>
      <c r="P75" s="3"/>
      <c r="Q75" s="3"/>
      <c r="R75" s="434"/>
      <c r="S75" s="434"/>
      <c r="AC75" s="1118" t="s">
        <v>415</v>
      </c>
      <c r="AD75" s="1119"/>
      <c r="AE75" s="1120"/>
      <c r="AF75" s="738"/>
      <c r="AG75" s="303"/>
      <c r="AH75" s="303"/>
      <c r="AI75" s="303"/>
      <c r="AJ75" s="303"/>
      <c r="AK75" s="303"/>
      <c r="AL75" s="303"/>
      <c r="AM75" s="303"/>
      <c r="AN75" s="736"/>
      <c r="AO75" s="304">
        <v>41.34</v>
      </c>
      <c r="AX75" s="3"/>
      <c r="AY75" s="3"/>
      <c r="AZ75" s="3"/>
      <c r="BA75" s="3"/>
      <c r="BB75" s="3"/>
      <c r="BC75" s="3"/>
      <c r="BD75" s="3"/>
      <c r="BE75" s="3"/>
      <c r="BF75" s="3"/>
      <c r="BG75" s="3"/>
      <c r="BH75" s="3"/>
      <c r="BI75" s="3"/>
    </row>
    <row r="76" spans="1:61" s="15" customFormat="1" ht="17.25" customHeight="1" thickBot="1">
      <c r="B76" s="1156" t="s">
        <v>373</v>
      </c>
      <c r="C76" s="1157"/>
      <c r="D76" s="1158"/>
      <c r="E76" s="663">
        <v>1.9</v>
      </c>
      <c r="F76" s="663">
        <v>2</v>
      </c>
      <c r="G76" s="663">
        <v>2.25</v>
      </c>
      <c r="H76" s="663">
        <v>2.5</v>
      </c>
      <c r="I76" s="663">
        <v>2.75</v>
      </c>
      <c r="J76" s="663">
        <v>3</v>
      </c>
      <c r="K76" s="663">
        <v>3.25</v>
      </c>
      <c r="L76" s="663">
        <v>3.5</v>
      </c>
      <c r="M76" s="664">
        <v>3.75</v>
      </c>
      <c r="N76" s="326">
        <v>4.08</v>
      </c>
      <c r="P76" s="3"/>
      <c r="Q76" s="3"/>
      <c r="R76" s="434"/>
      <c r="S76" s="434"/>
      <c r="AC76" s="1094" t="s">
        <v>373</v>
      </c>
      <c r="AD76" s="1095"/>
      <c r="AE76" s="1096"/>
      <c r="AF76" s="262">
        <v>1</v>
      </c>
      <c r="AG76" s="263">
        <v>1.8</v>
      </c>
      <c r="AH76" s="263">
        <v>2.2999999999999998</v>
      </c>
      <c r="AI76" s="263">
        <v>2.8</v>
      </c>
      <c r="AJ76" s="263">
        <v>3.1</v>
      </c>
      <c r="AK76" s="263">
        <v>3.4</v>
      </c>
      <c r="AL76" s="263">
        <v>3.7</v>
      </c>
      <c r="AM76" s="263">
        <v>4</v>
      </c>
      <c r="AN76" s="264">
        <v>4.3</v>
      </c>
      <c r="AO76" s="265">
        <v>4.42</v>
      </c>
      <c r="AX76" s="3"/>
      <c r="AY76" s="3"/>
      <c r="AZ76" s="3"/>
      <c r="BA76" s="3"/>
      <c r="BB76" s="3"/>
      <c r="BC76" s="3"/>
      <c r="BD76" s="3"/>
      <c r="BE76" s="3"/>
      <c r="BF76" s="3"/>
      <c r="BG76" s="3"/>
      <c r="BH76" s="3"/>
      <c r="BI76" s="3"/>
    </row>
    <row r="77" spans="1:61" s="15" customFormat="1" ht="17.25" customHeight="1" thickBot="1">
      <c r="E77" s="658"/>
      <c r="F77" s="658"/>
      <c r="G77" s="658"/>
      <c r="H77" s="658"/>
      <c r="I77" s="658"/>
      <c r="J77" s="658"/>
      <c r="K77" s="658"/>
      <c r="L77" s="665"/>
      <c r="M77" s="665"/>
      <c r="N77" s="83"/>
      <c r="P77" s="3"/>
      <c r="Q77" s="3"/>
      <c r="R77" s="434"/>
      <c r="S77" s="434"/>
      <c r="AM77" s="234"/>
      <c r="AN77" s="234"/>
      <c r="AO77" s="83"/>
      <c r="AX77" s="3"/>
      <c r="AY77" s="3"/>
      <c r="AZ77" s="3"/>
      <c r="BA77" s="3"/>
      <c r="BB77" s="3"/>
      <c r="BC77" s="3"/>
      <c r="BD77" s="3"/>
      <c r="BE77" s="3"/>
      <c r="BF77" s="3"/>
      <c r="BG77" s="3"/>
      <c r="BH77" s="3"/>
      <c r="BI77" s="3"/>
    </row>
    <row r="78" spans="1:61" s="15" customFormat="1" ht="17.25" customHeight="1" thickBot="1">
      <c r="B78" s="1162" t="s">
        <v>472</v>
      </c>
      <c r="C78" s="1163"/>
      <c r="D78" s="1164"/>
      <c r="E78" s="652" t="s">
        <v>417</v>
      </c>
      <c r="F78" s="652" t="s">
        <v>418</v>
      </c>
      <c r="G78" s="652" t="s">
        <v>419</v>
      </c>
      <c r="H78" s="652" t="s">
        <v>420</v>
      </c>
      <c r="I78" s="652" t="s">
        <v>421</v>
      </c>
      <c r="J78" s="652" t="s">
        <v>422</v>
      </c>
      <c r="K78" s="652" t="s">
        <v>423</v>
      </c>
      <c r="L78" s="652" t="s">
        <v>424</v>
      </c>
      <c r="M78" s="653" t="s">
        <v>425</v>
      </c>
      <c r="N78" s="85" t="s">
        <v>59</v>
      </c>
      <c r="O78" s="226"/>
      <c r="P78" s="3"/>
      <c r="Q78" s="3"/>
      <c r="R78" s="434"/>
      <c r="S78" s="434"/>
      <c r="T78" s="226"/>
      <c r="U78" s="1080" t="s">
        <v>473</v>
      </c>
      <c r="V78" s="1081"/>
      <c r="W78" s="1082"/>
      <c r="X78" s="320" t="s">
        <v>430</v>
      </c>
      <c r="Y78" s="321" t="s">
        <v>431</v>
      </c>
      <c r="Z78" s="321" t="s">
        <v>432</v>
      </c>
      <c r="AA78" s="322" t="s">
        <v>433</v>
      </c>
      <c r="AC78" s="1080" t="s">
        <v>473</v>
      </c>
      <c r="AD78" s="1081"/>
      <c r="AE78" s="1082"/>
      <c r="AF78" s="236" t="s">
        <v>417</v>
      </c>
      <c r="AG78" s="730" t="s">
        <v>418</v>
      </c>
      <c r="AH78" s="730" t="s">
        <v>419</v>
      </c>
      <c r="AI78" s="730" t="s">
        <v>420</v>
      </c>
      <c r="AJ78" s="730" t="s">
        <v>421</v>
      </c>
      <c r="AK78" s="730" t="s">
        <v>422</v>
      </c>
      <c r="AL78" s="730" t="s">
        <v>423</v>
      </c>
      <c r="AM78" s="730" t="s">
        <v>424</v>
      </c>
      <c r="AN78" s="239" t="s">
        <v>425</v>
      </c>
      <c r="AO78" s="85" t="s">
        <v>59</v>
      </c>
      <c r="AX78" s="3"/>
      <c r="AY78" s="3"/>
      <c r="AZ78" s="3"/>
      <c r="BA78" s="3"/>
      <c r="BB78" s="3"/>
      <c r="BC78" s="3"/>
      <c r="BD78" s="3"/>
      <c r="BE78" s="3"/>
      <c r="BF78" s="3"/>
      <c r="BG78" s="3"/>
      <c r="BH78" s="3"/>
      <c r="BI78" s="3"/>
    </row>
    <row r="79" spans="1:61" s="15" customFormat="1" ht="17.25" customHeight="1">
      <c r="A79" s="15" t="str">
        <f t="shared" ref="A79:A89" si="8">"U14F "&amp;B79</f>
        <v>U14F 75mH</v>
      </c>
      <c r="B79" s="1124" t="s">
        <v>213</v>
      </c>
      <c r="C79" s="1056"/>
      <c r="D79" s="1125"/>
      <c r="E79" s="666">
        <v>16.5</v>
      </c>
      <c r="F79" s="666">
        <v>15.6</v>
      </c>
      <c r="G79" s="666">
        <v>14.8</v>
      </c>
      <c r="H79" s="666">
        <v>14.1</v>
      </c>
      <c r="I79" s="666">
        <v>13.5</v>
      </c>
      <c r="J79" s="666">
        <v>13</v>
      </c>
      <c r="K79" s="666">
        <v>12.6</v>
      </c>
      <c r="L79" s="666">
        <v>12.3</v>
      </c>
      <c r="M79" s="667">
        <v>12</v>
      </c>
      <c r="N79" s="198">
        <v>13</v>
      </c>
      <c r="O79" s="15" t="str">
        <f>IF(N79&gt;M79,"Slower than PB9","")</f>
        <v>Slower than PB9</v>
      </c>
      <c r="P79" s="3">
        <f>SUM(DataCalcs!AD386:AD388)</f>
        <v>0</v>
      </c>
      <c r="Q79" s="555">
        <v>0.41666666666666669</v>
      </c>
      <c r="R79" s="434" t="s">
        <v>474</v>
      </c>
      <c r="S79" s="538"/>
      <c r="T79" s="240"/>
      <c r="U79" s="1083" t="s">
        <v>475</v>
      </c>
      <c r="V79" s="1084"/>
      <c r="W79" s="1085"/>
      <c r="X79" s="318">
        <v>12</v>
      </c>
      <c r="Y79" s="318">
        <v>12.2</v>
      </c>
      <c r="Z79" s="318">
        <v>12.6</v>
      </c>
      <c r="AA79" s="319">
        <v>13.3</v>
      </c>
      <c r="AC79" s="1083" t="s">
        <v>475</v>
      </c>
      <c r="AD79" s="1084"/>
      <c r="AE79" s="1085"/>
      <c r="AF79" s="253">
        <v>14.1</v>
      </c>
      <c r="AG79" s="254">
        <v>13.7</v>
      </c>
      <c r="AH79" s="254">
        <v>13.3</v>
      </c>
      <c r="AI79" s="254">
        <v>13</v>
      </c>
      <c r="AJ79" s="254">
        <v>12.7</v>
      </c>
      <c r="AK79" s="254">
        <v>12.4</v>
      </c>
      <c r="AL79" s="254">
        <v>12.1</v>
      </c>
      <c r="AM79" s="254">
        <v>11.9</v>
      </c>
      <c r="AN79" s="255">
        <v>11.7</v>
      </c>
      <c r="AO79" s="293">
        <v>11.2</v>
      </c>
      <c r="AX79" s="3"/>
      <c r="AY79" s="3"/>
      <c r="AZ79" s="3"/>
      <c r="BA79" s="3"/>
      <c r="BB79" s="3"/>
      <c r="BC79" s="3"/>
      <c r="BD79" s="3"/>
      <c r="BE79" s="3"/>
      <c r="BF79" s="3"/>
      <c r="BG79" s="3"/>
      <c r="BH79" s="3"/>
      <c r="BI79" s="3"/>
    </row>
    <row r="80" spans="1:61" s="15" customFormat="1" ht="17.25" customHeight="1">
      <c r="A80" s="15" t="str">
        <f t="shared" si="8"/>
        <v>U14F 100m</v>
      </c>
      <c r="B80" s="1124" t="s">
        <v>127</v>
      </c>
      <c r="C80" s="1056"/>
      <c r="D80" s="1125"/>
      <c r="E80" s="666">
        <v>15.9</v>
      </c>
      <c r="F80" s="666">
        <v>15.45</v>
      </c>
      <c r="G80" s="666">
        <v>15</v>
      </c>
      <c r="H80" s="666">
        <v>14.65</v>
      </c>
      <c r="I80" s="666">
        <v>14.35</v>
      </c>
      <c r="J80" s="666">
        <v>14.05</v>
      </c>
      <c r="K80" s="666">
        <v>13.75</v>
      </c>
      <c r="L80" s="666">
        <v>13.45</v>
      </c>
      <c r="M80" s="667">
        <v>13.2</v>
      </c>
      <c r="N80" s="335">
        <v>13.2</v>
      </c>
      <c r="O80" s="15" t="str">
        <f>IF(N80&gt;M80,"Slower than PB9","")</f>
        <v/>
      </c>
      <c r="P80" s="3">
        <f>SUM(DataCalcs!AL386:AL388)</f>
        <v>0</v>
      </c>
      <c r="Q80" s="555">
        <v>0.53125</v>
      </c>
      <c r="R80" s="538"/>
      <c r="S80" s="538"/>
      <c r="T80" s="240"/>
      <c r="U80" s="1075" t="s">
        <v>127</v>
      </c>
      <c r="V80" s="1071"/>
      <c r="W80" s="1076"/>
      <c r="X80" s="266">
        <v>13.5</v>
      </c>
      <c r="Y80" s="266">
        <v>13.8</v>
      </c>
      <c r="Z80" s="266">
        <v>14.1</v>
      </c>
      <c r="AA80" s="315">
        <v>14.6</v>
      </c>
      <c r="AC80" s="1075" t="s">
        <v>127</v>
      </c>
      <c r="AD80" s="1071"/>
      <c r="AE80" s="1076"/>
      <c r="AF80" s="269">
        <v>17</v>
      </c>
      <c r="AG80" s="270">
        <v>16.5</v>
      </c>
      <c r="AH80" s="270">
        <v>16</v>
      </c>
      <c r="AI80" s="270">
        <v>15.6</v>
      </c>
      <c r="AJ80" s="270">
        <v>15.2</v>
      </c>
      <c r="AK80" s="270">
        <v>14.8</v>
      </c>
      <c r="AL80" s="270">
        <v>14.4</v>
      </c>
      <c r="AM80" s="270">
        <v>14</v>
      </c>
      <c r="AN80" s="271">
        <v>13.7</v>
      </c>
      <c r="AO80" s="294">
        <v>12.7</v>
      </c>
      <c r="AX80" s="3"/>
      <c r="AY80" s="3"/>
      <c r="AZ80" s="3"/>
      <c r="BA80" s="3"/>
      <c r="BB80" s="3"/>
      <c r="BC80" s="3"/>
      <c r="BD80" s="3"/>
      <c r="BE80" s="3"/>
      <c r="BF80" s="3"/>
      <c r="BG80" s="3"/>
      <c r="BH80" s="3"/>
      <c r="BI80" s="3"/>
    </row>
    <row r="81" spans="1:61" s="15" customFormat="1" ht="17.25" customHeight="1">
      <c r="A81" s="15" t="str">
        <f t="shared" si="8"/>
        <v>U14F 200m</v>
      </c>
      <c r="B81" s="1124" t="s">
        <v>130</v>
      </c>
      <c r="C81" s="1056"/>
      <c r="D81" s="1125"/>
      <c r="E81" s="666">
        <v>34.35</v>
      </c>
      <c r="F81" s="666">
        <v>32.85</v>
      </c>
      <c r="G81" s="666">
        <v>31.75</v>
      </c>
      <c r="H81" s="666">
        <v>31.1</v>
      </c>
      <c r="I81" s="666">
        <v>30.25</v>
      </c>
      <c r="J81" s="666">
        <v>29.85</v>
      </c>
      <c r="K81" s="666">
        <v>29.1</v>
      </c>
      <c r="L81" s="666">
        <v>28.5</v>
      </c>
      <c r="M81" s="667">
        <v>27.85</v>
      </c>
      <c r="N81" s="335">
        <v>27.2</v>
      </c>
      <c r="O81" s="15" t="str">
        <f>IF(N81&gt;M81,"Slower than PB9","")</f>
        <v/>
      </c>
      <c r="P81" s="3">
        <f>SUM(DataCalcs!AT386:AT388)</f>
        <v>0</v>
      </c>
      <c r="Q81" s="555">
        <v>0.625</v>
      </c>
      <c r="R81" s="538"/>
      <c r="S81" s="538"/>
      <c r="T81" s="240"/>
      <c r="U81" s="1075" t="s">
        <v>130</v>
      </c>
      <c r="V81" s="1071"/>
      <c r="W81" s="1076"/>
      <c r="X81" s="266">
        <v>28.3</v>
      </c>
      <c r="Y81" s="266">
        <v>28.7</v>
      </c>
      <c r="Z81" s="266">
        <v>29.6</v>
      </c>
      <c r="AA81" s="315">
        <v>30.7</v>
      </c>
      <c r="AC81" s="1075" t="s">
        <v>130</v>
      </c>
      <c r="AD81" s="1071"/>
      <c r="AE81" s="1076"/>
      <c r="AF81" s="269">
        <v>36</v>
      </c>
      <c r="AG81" s="270">
        <v>34</v>
      </c>
      <c r="AH81" s="270">
        <v>32.700000000000003</v>
      </c>
      <c r="AI81" s="270">
        <v>31.7</v>
      </c>
      <c r="AJ81" s="270">
        <v>30.8</v>
      </c>
      <c r="AK81" s="270">
        <v>30.5</v>
      </c>
      <c r="AL81" s="270">
        <v>29.7</v>
      </c>
      <c r="AM81" s="270">
        <v>29.2</v>
      </c>
      <c r="AN81" s="271">
        <v>28.5</v>
      </c>
      <c r="AO81" s="294">
        <v>25.3</v>
      </c>
      <c r="AX81" s="3"/>
      <c r="AY81" s="3"/>
      <c r="AZ81" s="3"/>
      <c r="BA81" s="3"/>
      <c r="BB81" s="3"/>
      <c r="BC81" s="3"/>
      <c r="BD81" s="3"/>
      <c r="BE81" s="3"/>
      <c r="BF81" s="3"/>
      <c r="BG81" s="3"/>
      <c r="BH81" s="3"/>
      <c r="BI81" s="3"/>
    </row>
    <row r="82" spans="1:61" s="15" customFormat="1" ht="17.25" customHeight="1">
      <c r="A82" s="15" t="str">
        <f t="shared" si="8"/>
        <v>U14F 800m</v>
      </c>
      <c r="B82" s="1124" t="s">
        <v>133</v>
      </c>
      <c r="C82" s="1056"/>
      <c r="D82" s="1125"/>
      <c r="E82" s="656">
        <v>2.0543981481481481E-3</v>
      </c>
      <c r="F82" s="656">
        <v>1.9675925925925924E-3</v>
      </c>
      <c r="G82" s="656">
        <v>1.9097222222222222E-3</v>
      </c>
      <c r="H82" s="656">
        <v>1.8576388888888889E-3</v>
      </c>
      <c r="I82" s="656">
        <v>1.8113425925925927E-3</v>
      </c>
      <c r="J82" s="656">
        <v>1.7708333333333332E-3</v>
      </c>
      <c r="K82" s="656">
        <v>1.730324074074074E-3</v>
      </c>
      <c r="L82" s="656">
        <v>1.6956018518518518E-3</v>
      </c>
      <c r="M82" s="657">
        <v>1.6666666666666668E-3</v>
      </c>
      <c r="N82" s="336">
        <v>1.6681712962962963E-3</v>
      </c>
      <c r="O82" s="15" t="str">
        <f>IF(N82&gt;M82,"Slower than PB9","")</f>
        <v>Slower than PB9</v>
      </c>
      <c r="P82" s="3">
        <f>SUM(DataCalcs!BJ386:BJ388)</f>
        <v>0</v>
      </c>
      <c r="Q82" s="554">
        <v>0.66319444444444442</v>
      </c>
      <c r="R82" s="560"/>
      <c r="S82" s="560"/>
      <c r="T82" s="241"/>
      <c r="U82" s="1075" t="s">
        <v>133</v>
      </c>
      <c r="V82" s="1071"/>
      <c r="W82" s="1076"/>
      <c r="X82" s="267">
        <v>1.707175925925926E-3</v>
      </c>
      <c r="Y82" s="267">
        <v>1.7476851851851852E-3</v>
      </c>
      <c r="Z82" s="267">
        <v>1.7881944444444447E-3</v>
      </c>
      <c r="AA82" s="316">
        <v>1.8634259259259261E-3</v>
      </c>
      <c r="AC82" s="1075" t="s">
        <v>133</v>
      </c>
      <c r="AD82" s="1071"/>
      <c r="AE82" s="1076"/>
      <c r="AF82" s="257">
        <v>2.1990740740740742E-3</v>
      </c>
      <c r="AG82" s="258">
        <v>2.0833333333333333E-3</v>
      </c>
      <c r="AH82" s="258">
        <v>2.0254629629629629E-3</v>
      </c>
      <c r="AI82" s="258">
        <v>1.9675925925925928E-3</v>
      </c>
      <c r="AJ82" s="258">
        <v>1.9097222222222222E-3</v>
      </c>
      <c r="AK82" s="258">
        <v>1.8518518518518517E-3</v>
      </c>
      <c r="AL82" s="258">
        <v>1.7939814814814815E-3</v>
      </c>
      <c r="AM82" s="258">
        <v>1.7476851851851852E-3</v>
      </c>
      <c r="AN82" s="259">
        <v>1.712962962962963E-3</v>
      </c>
      <c r="AO82" s="295">
        <v>1.6215277777777777E-3</v>
      </c>
      <c r="AX82" s="3"/>
      <c r="AY82" s="3"/>
      <c r="AZ82" s="3"/>
      <c r="BA82" s="3"/>
      <c r="BB82" s="3"/>
      <c r="BC82" s="3"/>
      <c r="BD82" s="3"/>
      <c r="BE82" s="3"/>
      <c r="BF82" s="3"/>
      <c r="BG82" s="3"/>
      <c r="BH82" s="3"/>
      <c r="BI82" s="3"/>
    </row>
    <row r="83" spans="1:61" s="15" customFormat="1" ht="17.25" customHeight="1">
      <c r="A83" s="15" t="str">
        <f t="shared" si="8"/>
        <v>U14F 1500m</v>
      </c>
      <c r="B83" s="1124" t="s">
        <v>136</v>
      </c>
      <c r="C83" s="1056"/>
      <c r="D83" s="1125"/>
      <c r="E83" s="656">
        <v>4.2245370370370371E-3</v>
      </c>
      <c r="F83" s="656">
        <v>4.1087962962962962E-3</v>
      </c>
      <c r="G83" s="656">
        <v>3.9930555555555552E-3</v>
      </c>
      <c r="H83" s="656">
        <v>3.8773148148148148E-3</v>
      </c>
      <c r="I83" s="656">
        <v>3.7731481481481483E-3</v>
      </c>
      <c r="J83" s="656">
        <v>3.6805555555555554E-3</v>
      </c>
      <c r="K83" s="656">
        <v>3.5879629629629629E-3</v>
      </c>
      <c r="L83" s="656">
        <v>3.5127314814814817E-3</v>
      </c>
      <c r="M83" s="657">
        <v>3.449074074074074E-3</v>
      </c>
      <c r="N83" s="336">
        <v>3.5041666666666667E-3</v>
      </c>
      <c r="O83" s="15" t="str">
        <f>IF(N83&gt;M83,"Slower than PB9","")</f>
        <v>Slower than PB9</v>
      </c>
      <c r="P83" s="3">
        <f>SUM(DataCalcs!BR386:BR388)</f>
        <v>0</v>
      </c>
      <c r="Q83" s="555">
        <v>0.4375</v>
      </c>
      <c r="R83" s="560"/>
      <c r="S83" s="560"/>
      <c r="T83" s="241"/>
      <c r="U83" s="1075" t="s">
        <v>136</v>
      </c>
      <c r="V83" s="1071"/>
      <c r="W83" s="1076"/>
      <c r="X83" s="267">
        <v>3.5416666666666665E-3</v>
      </c>
      <c r="Y83" s="267">
        <v>3.6168981481481482E-3</v>
      </c>
      <c r="Z83" s="267">
        <v>3.7152777777777774E-3</v>
      </c>
      <c r="AA83" s="316">
        <v>3.894675925925926E-3</v>
      </c>
      <c r="AC83" s="1075" t="s">
        <v>136</v>
      </c>
      <c r="AD83" s="1071"/>
      <c r="AE83" s="1076"/>
      <c r="AF83" s="257">
        <v>4.3981481481481484E-3</v>
      </c>
      <c r="AG83" s="258">
        <v>4.2824074074074075E-3</v>
      </c>
      <c r="AH83" s="258">
        <v>4.1666666666666666E-3</v>
      </c>
      <c r="AI83" s="258">
        <v>4.0509259259259257E-3</v>
      </c>
      <c r="AJ83" s="258">
        <v>3.9351851851851857E-3</v>
      </c>
      <c r="AK83" s="258">
        <v>3.8194444444444443E-3</v>
      </c>
      <c r="AL83" s="258">
        <v>3.7037037037037034E-3</v>
      </c>
      <c r="AM83" s="258">
        <v>3.6111111111111114E-3</v>
      </c>
      <c r="AN83" s="259">
        <v>3.5416666666666665E-3</v>
      </c>
      <c r="AO83" s="295">
        <v>3.3738425925925928E-3</v>
      </c>
      <c r="AX83" s="3"/>
      <c r="AY83" s="3"/>
      <c r="AZ83" s="3"/>
      <c r="BA83" s="3"/>
      <c r="BB83" s="3"/>
      <c r="BC83" s="3"/>
      <c r="BD83" s="3"/>
      <c r="BE83" s="3"/>
      <c r="BF83" s="3"/>
      <c r="BG83" s="3"/>
      <c r="BH83" s="3"/>
      <c r="BI83" s="3"/>
    </row>
    <row r="84" spans="1:61" s="15" customFormat="1" ht="17.25" customHeight="1">
      <c r="A84" s="15" t="str">
        <f t="shared" si="8"/>
        <v>U14F 4 X 100m</v>
      </c>
      <c r="B84" s="1124" t="s">
        <v>414</v>
      </c>
      <c r="C84" s="1056"/>
      <c r="D84" s="1125"/>
      <c r="E84" s="659"/>
      <c r="F84" s="659"/>
      <c r="G84" s="659"/>
      <c r="H84" s="659"/>
      <c r="I84" s="659"/>
      <c r="J84" s="659"/>
      <c r="K84" s="659"/>
      <c r="L84" s="659"/>
      <c r="M84" s="659"/>
      <c r="N84" s="335">
        <v>56</v>
      </c>
      <c r="O84" s="242"/>
      <c r="P84" s="3">
        <f>SUM(DataCalcs!DV386:DV388)</f>
        <v>0</v>
      </c>
      <c r="Q84" s="555">
        <v>0.69097222222222221</v>
      </c>
      <c r="R84" s="538"/>
      <c r="S84" s="538"/>
      <c r="T84" s="240"/>
      <c r="U84" s="1075" t="s">
        <v>414</v>
      </c>
      <c r="V84" s="1071"/>
      <c r="W84" s="1076"/>
      <c r="X84" s="267"/>
      <c r="Y84" s="267"/>
      <c r="Z84" s="267"/>
      <c r="AA84" s="316"/>
      <c r="AC84" s="1075" t="s">
        <v>414</v>
      </c>
      <c r="AD84" s="1071"/>
      <c r="AE84" s="1076"/>
      <c r="AF84" s="220"/>
      <c r="AG84" s="220"/>
      <c r="AH84" s="220"/>
      <c r="AI84" s="220"/>
      <c r="AJ84" s="220"/>
      <c r="AK84" s="220"/>
      <c r="AL84" s="220"/>
      <c r="AM84" s="220"/>
      <c r="AN84" s="220"/>
      <c r="AO84" s="294">
        <v>53.1</v>
      </c>
      <c r="AX84" s="3"/>
      <c r="AY84" s="3"/>
      <c r="AZ84" s="3"/>
      <c r="BA84" s="3"/>
      <c r="BB84" s="3"/>
      <c r="BC84" s="3"/>
      <c r="BD84" s="3"/>
      <c r="BE84" s="3"/>
      <c r="BF84" s="3"/>
      <c r="BG84" s="3"/>
      <c r="BH84" s="3"/>
      <c r="BI84" s="3"/>
    </row>
    <row r="85" spans="1:61" s="15" customFormat="1" ht="17.25" customHeight="1">
      <c r="A85" s="15" t="str">
        <f t="shared" si="8"/>
        <v>U14F High Jump</v>
      </c>
      <c r="B85" s="1124" t="s">
        <v>374</v>
      </c>
      <c r="C85" s="1056"/>
      <c r="D85" s="1125"/>
      <c r="E85" s="666">
        <v>1.08</v>
      </c>
      <c r="F85" s="666">
        <v>1.1299999999999999</v>
      </c>
      <c r="G85" s="666">
        <v>1.18</v>
      </c>
      <c r="H85" s="666">
        <v>1.23</v>
      </c>
      <c r="I85" s="666">
        <v>1.28</v>
      </c>
      <c r="J85" s="666">
        <v>1.33</v>
      </c>
      <c r="K85" s="666">
        <v>1.38</v>
      </c>
      <c r="L85" s="666">
        <v>1.43</v>
      </c>
      <c r="M85" s="667">
        <v>1.48</v>
      </c>
      <c r="N85" s="337">
        <v>1.52</v>
      </c>
      <c r="O85" s="15" t="str">
        <f>IF(N85&lt;M85,"Shorter than PB9","")</f>
        <v/>
      </c>
      <c r="P85" s="3"/>
      <c r="Q85" s="555">
        <v>0.54166666666666663</v>
      </c>
      <c r="R85" s="434"/>
      <c r="S85" s="561"/>
      <c r="T85" s="243"/>
      <c r="U85" s="1075" t="s">
        <v>374</v>
      </c>
      <c r="V85" s="1071"/>
      <c r="W85" s="1076"/>
      <c r="X85" s="266">
        <v>1.41</v>
      </c>
      <c r="Y85" s="266">
        <v>1.35</v>
      </c>
      <c r="Z85" s="266">
        <v>1.3</v>
      </c>
      <c r="AA85" s="315">
        <v>1.25</v>
      </c>
      <c r="AC85" s="1075" t="s">
        <v>374</v>
      </c>
      <c r="AD85" s="1071"/>
      <c r="AE85" s="1076"/>
      <c r="AF85" s="275">
        <v>1</v>
      </c>
      <c r="AG85" s="276">
        <v>1.05</v>
      </c>
      <c r="AH85" s="276">
        <v>1.1000000000000001</v>
      </c>
      <c r="AI85" s="276">
        <v>1.1499999999999999</v>
      </c>
      <c r="AJ85" s="276">
        <v>1.2</v>
      </c>
      <c r="AK85" s="276">
        <v>1.25</v>
      </c>
      <c r="AL85" s="276">
        <v>1.3</v>
      </c>
      <c r="AM85" s="276">
        <v>1.35</v>
      </c>
      <c r="AN85" s="277">
        <v>1.4</v>
      </c>
      <c r="AO85" s="296">
        <v>1.63</v>
      </c>
      <c r="AX85" s="3"/>
      <c r="AY85" s="3"/>
      <c r="AZ85" s="3"/>
      <c r="BA85" s="3"/>
      <c r="BB85" s="3"/>
      <c r="BC85" s="3"/>
      <c r="BD85" s="3"/>
      <c r="BE85" s="3"/>
      <c r="BF85" s="3"/>
      <c r="BG85" s="3"/>
      <c r="BH85" s="3"/>
      <c r="BI85" s="3"/>
    </row>
    <row r="86" spans="1:61" s="15" customFormat="1" ht="17.25" customHeight="1">
      <c r="A86" s="15" t="str">
        <f t="shared" si="8"/>
        <v>U14F Long Jump</v>
      </c>
      <c r="B86" s="1124" t="s">
        <v>373</v>
      </c>
      <c r="C86" s="1056"/>
      <c r="D86" s="1125"/>
      <c r="E86" s="666">
        <v>2.88</v>
      </c>
      <c r="F86" s="666">
        <v>3.13</v>
      </c>
      <c r="G86" s="666">
        <v>3.38</v>
      </c>
      <c r="H86" s="666">
        <v>3.63</v>
      </c>
      <c r="I86" s="666">
        <v>3.88</v>
      </c>
      <c r="J86" s="666">
        <v>4.13</v>
      </c>
      <c r="K86" s="666">
        <v>4.38</v>
      </c>
      <c r="L86" s="666">
        <v>4.5999999999999996</v>
      </c>
      <c r="M86" s="667">
        <v>4.8</v>
      </c>
      <c r="N86" s="337">
        <v>4.91</v>
      </c>
      <c r="O86" s="15" t="str">
        <f>IF(N86&lt;M86,"Shorter than PB9","")</f>
        <v/>
      </c>
      <c r="P86" s="3"/>
      <c r="Q86" s="555">
        <v>0.41666666666666669</v>
      </c>
      <c r="R86" s="561"/>
      <c r="S86" s="561" t="s">
        <v>476</v>
      </c>
      <c r="T86" s="243"/>
      <c r="U86" s="1075" t="s">
        <v>373</v>
      </c>
      <c r="V86" s="1071"/>
      <c r="W86" s="1076"/>
      <c r="X86" s="266">
        <v>4.5</v>
      </c>
      <c r="Y86" s="266">
        <v>4.3499999999999996</v>
      </c>
      <c r="Z86" s="266">
        <v>4.2</v>
      </c>
      <c r="AA86" s="315">
        <v>3.95</v>
      </c>
      <c r="AC86" s="1075" t="s">
        <v>373</v>
      </c>
      <c r="AD86" s="1071"/>
      <c r="AE86" s="1076"/>
      <c r="AF86" s="275">
        <v>2.5</v>
      </c>
      <c r="AG86" s="276">
        <v>2.75</v>
      </c>
      <c r="AH86" s="276">
        <v>3</v>
      </c>
      <c r="AI86" s="276">
        <v>3.25</v>
      </c>
      <c r="AJ86" s="276">
        <v>3.5</v>
      </c>
      <c r="AK86" s="276">
        <v>3.75</v>
      </c>
      <c r="AL86" s="276">
        <v>4</v>
      </c>
      <c r="AM86" s="276">
        <v>4.25</v>
      </c>
      <c r="AN86" s="277">
        <v>4.5</v>
      </c>
      <c r="AO86" s="296">
        <v>5.22</v>
      </c>
      <c r="AX86" s="3"/>
      <c r="AY86" s="3"/>
      <c r="AZ86" s="3"/>
      <c r="BA86" s="3"/>
      <c r="BB86" s="3"/>
      <c r="BC86" s="3"/>
      <c r="BD86" s="3"/>
      <c r="BE86" s="3"/>
      <c r="BF86" s="3"/>
      <c r="BG86" s="3"/>
      <c r="BH86" s="3"/>
      <c r="BI86" s="3"/>
    </row>
    <row r="87" spans="1:61" s="15" customFormat="1" ht="17.25" customHeight="1">
      <c r="A87" s="15" t="str">
        <f t="shared" si="8"/>
        <v>U14F Javelin</v>
      </c>
      <c r="B87" s="1124" t="s">
        <v>148</v>
      </c>
      <c r="C87" s="1056"/>
      <c r="D87" s="1125"/>
      <c r="E87" s="666">
        <v>12.75</v>
      </c>
      <c r="F87" s="666">
        <v>15.25</v>
      </c>
      <c r="G87" s="666">
        <v>17.75</v>
      </c>
      <c r="H87" s="666">
        <v>20.25</v>
      </c>
      <c r="I87" s="666">
        <v>22.75</v>
      </c>
      <c r="J87" s="666">
        <v>25.25</v>
      </c>
      <c r="K87" s="666">
        <v>27.75</v>
      </c>
      <c r="L87" s="666">
        <v>30.25</v>
      </c>
      <c r="M87" s="667">
        <v>32.75</v>
      </c>
      <c r="N87" s="337">
        <v>34.229999999999997</v>
      </c>
      <c r="O87" s="15" t="str">
        <f>IF(N87&lt;M87,"Shorter than PB9","")</f>
        <v/>
      </c>
      <c r="P87" s="3"/>
      <c r="Q87" s="555">
        <v>0.66666666666666663</v>
      </c>
      <c r="R87" s="561" t="s">
        <v>477</v>
      </c>
      <c r="S87" s="561" t="s">
        <v>441</v>
      </c>
      <c r="T87" s="243"/>
      <c r="U87" s="1075" t="s">
        <v>148</v>
      </c>
      <c r="V87" s="1071"/>
      <c r="W87" s="1076"/>
      <c r="X87" s="266">
        <v>24.6</v>
      </c>
      <c r="Y87" s="266">
        <v>22.7</v>
      </c>
      <c r="Z87" s="266">
        <v>19.2</v>
      </c>
      <c r="AA87" s="315">
        <v>15.3</v>
      </c>
      <c r="AC87" s="1075" t="s">
        <v>148</v>
      </c>
      <c r="AD87" s="1071"/>
      <c r="AE87" s="1076"/>
      <c r="AF87" s="275">
        <v>9</v>
      </c>
      <c r="AG87" s="276">
        <v>11.5</v>
      </c>
      <c r="AH87" s="276">
        <v>14</v>
      </c>
      <c r="AI87" s="276">
        <v>16.5</v>
      </c>
      <c r="AJ87" s="276">
        <v>19</v>
      </c>
      <c r="AK87" s="276">
        <v>21.5</v>
      </c>
      <c r="AL87" s="276">
        <v>24</v>
      </c>
      <c r="AM87" s="276">
        <v>26.5</v>
      </c>
      <c r="AN87" s="277">
        <v>29</v>
      </c>
      <c r="AO87" s="296">
        <v>40.270000000000003</v>
      </c>
      <c r="AX87" s="3"/>
      <c r="AY87" s="3"/>
      <c r="AZ87" s="3"/>
      <c r="BA87" s="3"/>
      <c r="BB87" s="3"/>
      <c r="BC87" s="3"/>
      <c r="BD87" s="3"/>
      <c r="BE87" s="3"/>
      <c r="BF87" s="3"/>
      <c r="BG87" s="3"/>
      <c r="BH87" s="3"/>
      <c r="BI87" s="3"/>
    </row>
    <row r="88" spans="1:61" s="15" customFormat="1" ht="17.25" customHeight="1">
      <c r="A88" s="15" t="str">
        <f t="shared" si="8"/>
        <v>U14F Discus</v>
      </c>
      <c r="B88" s="1124" t="s">
        <v>151</v>
      </c>
      <c r="C88" s="1056"/>
      <c r="D88" s="1125"/>
      <c r="E88" s="666">
        <v>12</v>
      </c>
      <c r="F88" s="666">
        <v>14</v>
      </c>
      <c r="G88" s="666">
        <v>16</v>
      </c>
      <c r="H88" s="666">
        <v>18</v>
      </c>
      <c r="I88" s="666">
        <v>20</v>
      </c>
      <c r="J88" s="666">
        <v>22</v>
      </c>
      <c r="K88" s="666">
        <v>24</v>
      </c>
      <c r="L88" s="666">
        <v>26.5</v>
      </c>
      <c r="M88" s="667">
        <v>29</v>
      </c>
      <c r="N88" s="337">
        <v>29.17</v>
      </c>
      <c r="O88" s="15" t="str">
        <f>IF(N88&lt;M88,"Shorter than PB9","")</f>
        <v/>
      </c>
      <c r="P88" s="3"/>
      <c r="Q88" s="555">
        <v>0.48958333333333331</v>
      </c>
      <c r="R88" s="561" t="s">
        <v>478</v>
      </c>
      <c r="S88" s="561" t="s">
        <v>479</v>
      </c>
      <c r="T88" s="243"/>
      <c r="U88" s="1075" t="s">
        <v>151</v>
      </c>
      <c r="V88" s="1071"/>
      <c r="W88" s="1076"/>
      <c r="X88" s="266">
        <v>22.4</v>
      </c>
      <c r="Y88" s="266">
        <v>20.350000000000001</v>
      </c>
      <c r="Z88" s="266">
        <v>17.899999999999999</v>
      </c>
      <c r="AA88" s="315">
        <v>15.1</v>
      </c>
      <c r="AB88" s="235"/>
      <c r="AC88" s="1075" t="s">
        <v>151</v>
      </c>
      <c r="AD88" s="1071"/>
      <c r="AE88" s="1076"/>
      <c r="AF88" s="275">
        <v>10</v>
      </c>
      <c r="AG88" s="276">
        <v>12</v>
      </c>
      <c r="AH88" s="276">
        <v>14</v>
      </c>
      <c r="AI88" s="276">
        <v>16</v>
      </c>
      <c r="AJ88" s="276">
        <v>18</v>
      </c>
      <c r="AK88" s="276">
        <v>20</v>
      </c>
      <c r="AL88" s="276">
        <v>22</v>
      </c>
      <c r="AM88" s="276">
        <v>24</v>
      </c>
      <c r="AN88" s="277">
        <v>26</v>
      </c>
      <c r="AO88" s="296">
        <v>37.729999999999997</v>
      </c>
      <c r="AX88" s="3"/>
      <c r="AY88" s="3"/>
      <c r="AZ88" s="3"/>
      <c r="BA88" s="3"/>
      <c r="BB88" s="3"/>
      <c r="BC88" s="3"/>
      <c r="BD88" s="3"/>
      <c r="BE88" s="3"/>
      <c r="BF88" s="3"/>
      <c r="BG88" s="3"/>
      <c r="BH88" s="3"/>
      <c r="BI88" s="3"/>
    </row>
    <row r="89" spans="1:61" s="15" customFormat="1" ht="17.25" customHeight="1" thickBot="1">
      <c r="A89" s="15" t="str">
        <f t="shared" si="8"/>
        <v>U14F Shot</v>
      </c>
      <c r="B89" s="1121" t="s">
        <v>154</v>
      </c>
      <c r="C89" s="1122"/>
      <c r="D89" s="1123"/>
      <c r="E89" s="668">
        <v>5.5</v>
      </c>
      <c r="F89" s="668">
        <v>6</v>
      </c>
      <c r="G89" s="668">
        <v>6.5</v>
      </c>
      <c r="H89" s="668">
        <v>7.05</v>
      </c>
      <c r="I89" s="668">
        <v>7.6</v>
      </c>
      <c r="J89" s="668">
        <v>8.1999999999999993</v>
      </c>
      <c r="K89" s="668">
        <v>8.8000000000000007</v>
      </c>
      <c r="L89" s="668">
        <v>9.4</v>
      </c>
      <c r="M89" s="669">
        <v>10.1</v>
      </c>
      <c r="N89" s="338">
        <v>9.7799999999999994</v>
      </c>
      <c r="O89" s="15" t="str">
        <f>IF(N89&lt;M89,"Shorter than PB9","")</f>
        <v>Shorter than PB9</v>
      </c>
      <c r="P89" s="3"/>
      <c r="Q89" s="555">
        <v>0.58333333333333337</v>
      </c>
      <c r="R89" s="561" t="s">
        <v>480</v>
      </c>
      <c r="S89" s="561" t="s">
        <v>481</v>
      </c>
      <c r="T89" s="243"/>
      <c r="U89" s="1077" t="s">
        <v>154</v>
      </c>
      <c r="V89" s="1078"/>
      <c r="W89" s="1079"/>
      <c r="X89" s="290">
        <v>8.5</v>
      </c>
      <c r="Y89" s="290">
        <v>8</v>
      </c>
      <c r="Z89" s="290">
        <v>7.35</v>
      </c>
      <c r="AA89" s="317">
        <v>6.55</v>
      </c>
      <c r="AC89" s="1077" t="s">
        <v>154</v>
      </c>
      <c r="AD89" s="1078"/>
      <c r="AE89" s="1079"/>
      <c r="AF89" s="262">
        <v>5</v>
      </c>
      <c r="AG89" s="263">
        <v>5.5</v>
      </c>
      <c r="AH89" s="263">
        <v>6</v>
      </c>
      <c r="AI89" s="263">
        <v>6.5</v>
      </c>
      <c r="AJ89" s="263">
        <v>7</v>
      </c>
      <c r="AK89" s="263">
        <v>7.6</v>
      </c>
      <c r="AL89" s="263">
        <v>8.1999999999999993</v>
      </c>
      <c r="AM89" s="263">
        <v>8.8000000000000007</v>
      </c>
      <c r="AN89" s="264">
        <v>9.4</v>
      </c>
      <c r="AO89" s="297">
        <v>12.8</v>
      </c>
      <c r="AX89" s="3"/>
      <c r="AY89" s="3"/>
      <c r="AZ89" s="3"/>
      <c r="BA89" s="3"/>
      <c r="BB89" s="3"/>
      <c r="BC89" s="3"/>
      <c r="BD89" s="3"/>
      <c r="BE89" s="3"/>
      <c r="BF89" s="3"/>
      <c r="BG89" s="3"/>
      <c r="BH89" s="3"/>
      <c r="BI89" s="3"/>
    </row>
    <row r="90" spans="1:61" s="15" customFormat="1" ht="17.25" customHeight="1" thickBot="1">
      <c r="B90" s="3"/>
      <c r="C90" s="3"/>
      <c r="D90" s="3"/>
      <c r="E90" s="670"/>
      <c r="F90" s="670"/>
      <c r="G90" s="670"/>
      <c r="H90" s="670"/>
      <c r="I90" s="670"/>
      <c r="J90" s="670"/>
      <c r="K90" s="670"/>
      <c r="L90" s="670"/>
      <c r="M90" s="670"/>
      <c r="N90" s="86"/>
      <c r="O90" s="242"/>
      <c r="P90" s="3"/>
      <c r="Q90" s="3"/>
      <c r="R90" s="434"/>
      <c r="S90" s="434"/>
      <c r="T90" s="226"/>
      <c r="U90" s="3"/>
      <c r="V90" s="3"/>
      <c r="W90" s="3"/>
      <c r="Z90" s="233"/>
      <c r="AA90" s="233"/>
      <c r="AB90" s="244"/>
      <c r="AC90" s="3"/>
      <c r="AD90" s="3"/>
      <c r="AE90" s="3"/>
      <c r="AF90" s="3"/>
      <c r="AG90" s="3"/>
      <c r="AH90" s="3"/>
      <c r="AI90" s="3"/>
      <c r="AJ90" s="3"/>
      <c r="AK90" s="3"/>
      <c r="AL90" s="3"/>
      <c r="AM90" s="3"/>
      <c r="AN90" s="3"/>
      <c r="AO90" s="86"/>
      <c r="AX90" s="3"/>
      <c r="AY90" s="3"/>
      <c r="AZ90" s="3"/>
      <c r="BA90" s="3"/>
      <c r="BB90" s="3"/>
      <c r="BC90" s="3"/>
      <c r="BD90" s="3"/>
      <c r="BE90" s="3"/>
      <c r="BF90" s="3"/>
      <c r="BG90" s="3"/>
      <c r="BH90" s="3"/>
      <c r="BI90" s="3"/>
    </row>
    <row r="91" spans="1:61" s="15" customFormat="1" ht="17.25" customHeight="1" thickBot="1">
      <c r="B91" s="1080" t="s">
        <v>482</v>
      </c>
      <c r="C91" s="1081"/>
      <c r="D91" s="1082"/>
      <c r="E91" s="652" t="s">
        <v>417</v>
      </c>
      <c r="F91" s="652" t="s">
        <v>418</v>
      </c>
      <c r="G91" s="652" t="s">
        <v>419</v>
      </c>
      <c r="H91" s="652" t="s">
        <v>420</v>
      </c>
      <c r="I91" s="652" t="s">
        <v>421</v>
      </c>
      <c r="J91" s="652" t="s">
        <v>422</v>
      </c>
      <c r="K91" s="652" t="s">
        <v>423</v>
      </c>
      <c r="L91" s="652" t="s">
        <v>424</v>
      </c>
      <c r="M91" s="653" t="s">
        <v>425</v>
      </c>
      <c r="N91" s="85" t="s">
        <v>59</v>
      </c>
      <c r="O91" s="226"/>
      <c r="P91" s="3"/>
      <c r="Q91" s="3"/>
      <c r="R91" s="434"/>
      <c r="S91" s="434"/>
      <c r="T91" s="226"/>
      <c r="U91" s="1080" t="s">
        <v>483</v>
      </c>
      <c r="V91" s="1081"/>
      <c r="W91" s="1082"/>
      <c r="X91" s="320" t="s">
        <v>430</v>
      </c>
      <c r="Y91" s="321" t="s">
        <v>431</v>
      </c>
      <c r="Z91" s="321" t="s">
        <v>432</v>
      </c>
      <c r="AA91" s="322" t="s">
        <v>433</v>
      </c>
      <c r="AC91" s="1080" t="s">
        <v>483</v>
      </c>
      <c r="AD91" s="1081"/>
      <c r="AE91" s="1082"/>
      <c r="AF91" s="236" t="s">
        <v>417</v>
      </c>
      <c r="AG91" s="730" t="s">
        <v>418</v>
      </c>
      <c r="AH91" s="730" t="s">
        <v>419</v>
      </c>
      <c r="AI91" s="730" t="s">
        <v>420</v>
      </c>
      <c r="AJ91" s="730" t="s">
        <v>421</v>
      </c>
      <c r="AK91" s="730" t="s">
        <v>422</v>
      </c>
      <c r="AL91" s="730" t="s">
        <v>423</v>
      </c>
      <c r="AM91" s="730" t="s">
        <v>424</v>
      </c>
      <c r="AN91" s="239" t="s">
        <v>425</v>
      </c>
      <c r="AO91" s="85" t="s">
        <v>59</v>
      </c>
      <c r="AX91" s="3"/>
      <c r="AY91" s="3"/>
      <c r="AZ91" s="3"/>
      <c r="BA91" s="3"/>
      <c r="BB91" s="3"/>
      <c r="BC91" s="3"/>
      <c r="BD91" s="3"/>
      <c r="BE91" s="3"/>
      <c r="BF91" s="3"/>
      <c r="BG91" s="3"/>
      <c r="BH91" s="3"/>
      <c r="BI91" s="3"/>
    </row>
    <row r="92" spans="1:61" s="15" customFormat="1" ht="17.25" customHeight="1">
      <c r="A92" s="15" t="str">
        <f t="shared" ref="A92:A104" si="9">"U16F "&amp;B92</f>
        <v>U16F 80mH</v>
      </c>
      <c r="B92" s="1126" t="s">
        <v>124</v>
      </c>
      <c r="C92" s="1127"/>
      <c r="D92" s="1128"/>
      <c r="E92" s="666">
        <v>17</v>
      </c>
      <c r="F92" s="666">
        <v>16</v>
      </c>
      <c r="G92" s="666">
        <v>15</v>
      </c>
      <c r="H92" s="666">
        <v>14.2</v>
      </c>
      <c r="I92" s="666">
        <v>13.5</v>
      </c>
      <c r="J92" s="666">
        <v>12.9</v>
      </c>
      <c r="K92" s="666">
        <v>12.4</v>
      </c>
      <c r="L92" s="666">
        <v>12</v>
      </c>
      <c r="M92" s="667">
        <v>11.7</v>
      </c>
      <c r="N92" s="199">
        <v>12.87</v>
      </c>
      <c r="O92" s="15" t="str">
        <f t="shared" ref="O92:O97" si="10">IF(N92&gt;M92,"Slower than PB9","")</f>
        <v>Slower than PB9</v>
      </c>
      <c r="P92" s="3">
        <f>SUM(DataCalcs!AD468:AD470)</f>
        <v>0</v>
      </c>
      <c r="Q92" s="555">
        <v>0.43055555555555558</v>
      </c>
      <c r="R92" s="434" t="s">
        <v>434</v>
      </c>
      <c r="S92" s="538"/>
      <c r="T92" s="240"/>
      <c r="U92" s="1083" t="s">
        <v>435</v>
      </c>
      <c r="V92" s="1084"/>
      <c r="W92" s="1085"/>
      <c r="X92" s="318">
        <v>11.8</v>
      </c>
      <c r="Y92" s="318">
        <v>12.2</v>
      </c>
      <c r="Z92" s="318">
        <v>12.6</v>
      </c>
      <c r="AA92" s="319">
        <v>13.4</v>
      </c>
      <c r="AC92" s="1083" t="s">
        <v>435</v>
      </c>
      <c r="AD92" s="1084"/>
      <c r="AE92" s="1085"/>
      <c r="AF92" s="253">
        <v>14.1</v>
      </c>
      <c r="AG92" s="254">
        <v>13.7</v>
      </c>
      <c r="AH92" s="254">
        <v>13.3</v>
      </c>
      <c r="AI92" s="254">
        <v>13</v>
      </c>
      <c r="AJ92" s="254">
        <v>12.7</v>
      </c>
      <c r="AK92" s="254">
        <v>12.4</v>
      </c>
      <c r="AL92" s="254">
        <v>12.1</v>
      </c>
      <c r="AM92" s="254">
        <v>11.9</v>
      </c>
      <c r="AN92" s="255">
        <v>11.7</v>
      </c>
      <c r="AO92" s="298">
        <v>11.3</v>
      </c>
      <c r="AX92" s="3"/>
      <c r="AY92" s="3"/>
      <c r="AZ92" s="3"/>
      <c r="BA92" s="3"/>
      <c r="BB92" s="3"/>
      <c r="BC92" s="3"/>
      <c r="BD92" s="3"/>
      <c r="BE92" s="3"/>
      <c r="BF92" s="3"/>
      <c r="BG92" s="3"/>
      <c r="BH92" s="3"/>
      <c r="BI92" s="3"/>
    </row>
    <row r="93" spans="1:61" s="15" customFormat="1" ht="17.25" customHeight="1">
      <c r="A93" s="15" t="str">
        <f t="shared" si="9"/>
        <v>U16F 100m</v>
      </c>
      <c r="B93" s="1124" t="s">
        <v>127</v>
      </c>
      <c r="C93" s="1056"/>
      <c r="D93" s="1125"/>
      <c r="E93" s="666">
        <v>14.4</v>
      </c>
      <c r="F93" s="666">
        <v>14.05</v>
      </c>
      <c r="G93" s="666">
        <v>13.75</v>
      </c>
      <c r="H93" s="666">
        <v>13.5</v>
      </c>
      <c r="I93" s="666">
        <v>13.3</v>
      </c>
      <c r="J93" s="666">
        <v>13.1</v>
      </c>
      <c r="K93" s="666">
        <v>12.9</v>
      </c>
      <c r="L93" s="666">
        <v>12.75</v>
      </c>
      <c r="M93" s="667">
        <v>12.6</v>
      </c>
      <c r="N93" s="339">
        <v>12.6</v>
      </c>
      <c r="O93" s="15" t="str">
        <f t="shared" si="10"/>
        <v/>
      </c>
      <c r="P93" s="3">
        <f>SUM(DataCalcs!AL468:AL470)</f>
        <v>0</v>
      </c>
      <c r="Q93" s="555">
        <v>0.52083333333333337</v>
      </c>
      <c r="R93" s="538"/>
      <c r="S93" s="538"/>
      <c r="T93" s="240"/>
      <c r="U93" s="1075" t="s">
        <v>127</v>
      </c>
      <c r="V93" s="1071"/>
      <c r="W93" s="1076"/>
      <c r="X93" s="266">
        <v>12.7</v>
      </c>
      <c r="Y93" s="266">
        <v>12.9</v>
      </c>
      <c r="Z93" s="266">
        <v>13.1</v>
      </c>
      <c r="AA93" s="315">
        <v>13.5</v>
      </c>
      <c r="AC93" s="1075" t="s">
        <v>127</v>
      </c>
      <c r="AD93" s="1071"/>
      <c r="AE93" s="1076"/>
      <c r="AF93" s="269">
        <v>14.8</v>
      </c>
      <c r="AG93" s="270">
        <v>14.4</v>
      </c>
      <c r="AH93" s="270">
        <v>14</v>
      </c>
      <c r="AI93" s="270">
        <v>13.7</v>
      </c>
      <c r="AJ93" s="270">
        <v>13.5</v>
      </c>
      <c r="AK93" s="270">
        <v>13.3</v>
      </c>
      <c r="AL93" s="270">
        <v>13.1</v>
      </c>
      <c r="AM93" s="270">
        <v>12.9</v>
      </c>
      <c r="AN93" s="271">
        <v>12.7</v>
      </c>
      <c r="AO93" s="299">
        <v>12.1</v>
      </c>
      <c r="AX93" s="3"/>
      <c r="AY93" s="3"/>
      <c r="AZ93" s="3"/>
      <c r="BA93" s="3"/>
      <c r="BB93" s="3"/>
      <c r="BC93" s="3"/>
      <c r="BD93" s="3"/>
      <c r="BE93" s="3"/>
      <c r="BF93" s="3"/>
      <c r="BG93" s="3"/>
      <c r="BH93" s="3"/>
      <c r="BI93" s="3"/>
    </row>
    <row r="94" spans="1:61" s="15" customFormat="1" ht="17.25" customHeight="1">
      <c r="A94" s="15" t="str">
        <f t="shared" si="9"/>
        <v>U16F 200m</v>
      </c>
      <c r="B94" s="1124" t="s">
        <v>130</v>
      </c>
      <c r="C94" s="1056"/>
      <c r="D94" s="1125"/>
      <c r="E94" s="666">
        <v>31.75</v>
      </c>
      <c r="F94" s="666">
        <v>31.1</v>
      </c>
      <c r="G94" s="666">
        <v>30.25</v>
      </c>
      <c r="H94" s="666">
        <v>29.85</v>
      </c>
      <c r="I94" s="666">
        <v>29.1</v>
      </c>
      <c r="J94" s="666">
        <v>28.5</v>
      </c>
      <c r="K94" s="666">
        <v>27.85</v>
      </c>
      <c r="L94" s="666">
        <v>27.25</v>
      </c>
      <c r="M94" s="667">
        <v>26.75</v>
      </c>
      <c r="N94" s="339">
        <v>26.2</v>
      </c>
      <c r="O94" s="15" t="str">
        <f t="shared" si="10"/>
        <v/>
      </c>
      <c r="P94" s="3">
        <f>SUM(DataCalcs!AT468:AT470)</f>
        <v>0</v>
      </c>
      <c r="Q94" s="555">
        <v>0.64583333333333337</v>
      </c>
      <c r="R94" s="538"/>
      <c r="S94" s="538"/>
      <c r="T94" s="240"/>
      <c r="U94" s="1075" t="s">
        <v>130</v>
      </c>
      <c r="V94" s="1071"/>
      <c r="W94" s="1076"/>
      <c r="X94" s="266">
        <v>26.3</v>
      </c>
      <c r="Y94" s="266">
        <v>26.7</v>
      </c>
      <c r="Z94" s="266">
        <v>27.2</v>
      </c>
      <c r="AA94" s="315">
        <v>28</v>
      </c>
      <c r="AC94" s="1075" t="s">
        <v>130</v>
      </c>
      <c r="AD94" s="1071"/>
      <c r="AE94" s="1076"/>
      <c r="AF94" s="269">
        <v>32.700000000000003</v>
      </c>
      <c r="AG94" s="270">
        <v>31.7</v>
      </c>
      <c r="AH94" s="270">
        <v>30.8</v>
      </c>
      <c r="AI94" s="270">
        <v>30.5</v>
      </c>
      <c r="AJ94" s="270">
        <v>29.7</v>
      </c>
      <c r="AK94" s="270">
        <v>29.2</v>
      </c>
      <c r="AL94" s="270">
        <v>28.5</v>
      </c>
      <c r="AM94" s="270">
        <v>27.8</v>
      </c>
      <c r="AN94" s="271">
        <v>27.2</v>
      </c>
      <c r="AO94" s="299">
        <v>25.3</v>
      </c>
      <c r="AX94" s="3"/>
      <c r="AY94" s="3"/>
      <c r="AZ94" s="3"/>
      <c r="BA94" s="3"/>
      <c r="BB94" s="3"/>
      <c r="BC94" s="3"/>
      <c r="BD94" s="3"/>
      <c r="BE94" s="3"/>
      <c r="BF94" s="3"/>
      <c r="BG94" s="3"/>
      <c r="BH94" s="3"/>
      <c r="BI94" s="3"/>
    </row>
    <row r="95" spans="1:61" s="15" customFormat="1" ht="17.25" customHeight="1">
      <c r="A95" s="15" t="str">
        <f t="shared" si="9"/>
        <v>U16F 300m</v>
      </c>
      <c r="B95" s="1124" t="s">
        <v>165</v>
      </c>
      <c r="C95" s="1056"/>
      <c r="D95" s="1125"/>
      <c r="E95" s="666">
        <v>53</v>
      </c>
      <c r="F95" s="666">
        <v>51</v>
      </c>
      <c r="G95" s="666">
        <v>49</v>
      </c>
      <c r="H95" s="666">
        <v>47.1</v>
      </c>
      <c r="I95" s="666">
        <v>45.5</v>
      </c>
      <c r="J95" s="666">
        <v>44.1</v>
      </c>
      <c r="K95" s="666">
        <v>43.2</v>
      </c>
      <c r="L95" s="666">
        <v>42.4</v>
      </c>
      <c r="M95" s="667">
        <v>41.65</v>
      </c>
      <c r="N95" s="339">
        <v>42.5</v>
      </c>
      <c r="O95" s="15" t="str">
        <f t="shared" si="10"/>
        <v>Slower than PB9</v>
      </c>
      <c r="P95" s="3">
        <f>SUM(DataCalcs!BB468:BB470)</f>
        <v>0</v>
      </c>
      <c r="Q95" s="555">
        <v>0.57638888888888884</v>
      </c>
      <c r="R95" s="538"/>
      <c r="S95" s="538"/>
      <c r="T95" s="240"/>
      <c r="U95" s="1075" t="s">
        <v>165</v>
      </c>
      <c r="V95" s="1071"/>
      <c r="W95" s="1076"/>
      <c r="X95" s="266">
        <v>42.3</v>
      </c>
      <c r="Y95" s="266">
        <v>43.2</v>
      </c>
      <c r="Z95" s="266">
        <v>44.2</v>
      </c>
      <c r="AA95" s="315">
        <v>45.7</v>
      </c>
      <c r="AC95" s="1075" t="s">
        <v>165</v>
      </c>
      <c r="AD95" s="1071"/>
      <c r="AE95" s="1076"/>
      <c r="AF95" s="269">
        <v>55</v>
      </c>
      <c r="AG95" s="270">
        <v>53</v>
      </c>
      <c r="AH95" s="270">
        <v>51</v>
      </c>
      <c r="AI95" s="270">
        <v>49</v>
      </c>
      <c r="AJ95" s="270">
        <v>47</v>
      </c>
      <c r="AK95" s="270">
        <v>45.2</v>
      </c>
      <c r="AL95" s="270">
        <v>44</v>
      </c>
      <c r="AM95" s="270">
        <v>43</v>
      </c>
      <c r="AN95" s="271">
        <v>42.4</v>
      </c>
      <c r="AO95" s="299">
        <v>41.1</v>
      </c>
      <c r="AX95" s="3"/>
      <c r="AY95" s="3"/>
      <c r="AZ95" s="3"/>
      <c r="BA95" s="3"/>
      <c r="BB95" s="3"/>
      <c r="BC95" s="3"/>
      <c r="BD95" s="3"/>
      <c r="BE95" s="3"/>
      <c r="BF95" s="3"/>
      <c r="BG95" s="3"/>
      <c r="BH95" s="3"/>
      <c r="BI95" s="3"/>
    </row>
    <row r="96" spans="1:61" s="15" customFormat="1" ht="17.25" customHeight="1">
      <c r="A96" s="15" t="str">
        <f t="shared" si="9"/>
        <v>U16F 800m</v>
      </c>
      <c r="B96" s="1124" t="s">
        <v>133</v>
      </c>
      <c r="C96" s="1056"/>
      <c r="D96" s="1125"/>
      <c r="E96" s="656">
        <v>1.8807870370370369E-3</v>
      </c>
      <c r="F96" s="656">
        <v>1.8229166666666667E-3</v>
      </c>
      <c r="G96" s="656">
        <v>1.7708333333333332E-3</v>
      </c>
      <c r="H96" s="656">
        <v>1.730324074074074E-3</v>
      </c>
      <c r="I96" s="656">
        <v>1.7013888888888888E-3</v>
      </c>
      <c r="J96" s="656">
        <v>1.6782407407407408E-3</v>
      </c>
      <c r="K96" s="656">
        <v>1.6550925925925926E-3</v>
      </c>
      <c r="L96" s="656">
        <v>1.6319444444444445E-3</v>
      </c>
      <c r="M96" s="657">
        <v>1.6087962962962963E-3</v>
      </c>
      <c r="N96" s="336">
        <v>1.6342592592592591E-3</v>
      </c>
      <c r="O96" s="15" t="str">
        <f t="shared" si="10"/>
        <v>Slower than PB9</v>
      </c>
      <c r="P96" s="3">
        <f>SUM(DataCalcs!BJ468:BJ470)</f>
        <v>0</v>
      </c>
      <c r="Q96" s="554">
        <v>0.67708333333333337</v>
      </c>
      <c r="R96" s="560"/>
      <c r="S96" s="560"/>
      <c r="T96" s="241"/>
      <c r="U96" s="1075" t="s">
        <v>133</v>
      </c>
      <c r="V96" s="1071"/>
      <c r="W96" s="1076"/>
      <c r="X96" s="267">
        <v>1.6122685185185187E-3</v>
      </c>
      <c r="Y96" s="267">
        <v>1.6331018518518517E-3</v>
      </c>
      <c r="Z96" s="267">
        <v>1.6851851851851852E-3</v>
      </c>
      <c r="AA96" s="316">
        <v>1.7511574074074072E-3</v>
      </c>
      <c r="AC96" s="1075" t="s">
        <v>133</v>
      </c>
      <c r="AD96" s="1071"/>
      <c r="AE96" s="1076"/>
      <c r="AF96" s="257">
        <v>1.9097222222222222E-3</v>
      </c>
      <c r="AG96" s="258">
        <v>1.8518518518518517E-3</v>
      </c>
      <c r="AH96" s="258">
        <v>1.7939814814814815E-3</v>
      </c>
      <c r="AI96" s="258">
        <v>1.7476851851851852E-3</v>
      </c>
      <c r="AJ96" s="258">
        <v>1.712962962962963E-3</v>
      </c>
      <c r="AK96" s="258">
        <v>1.689814814814815E-3</v>
      </c>
      <c r="AL96" s="258">
        <v>1.6666666666666668E-3</v>
      </c>
      <c r="AM96" s="258">
        <v>1.6435185185185183E-3</v>
      </c>
      <c r="AN96" s="259">
        <v>1.6203703703703703E-3</v>
      </c>
      <c r="AO96" s="295">
        <v>1.5497685185185187E-3</v>
      </c>
      <c r="AX96" s="3"/>
      <c r="AY96" s="3"/>
      <c r="AZ96" s="3"/>
      <c r="BA96" s="3"/>
      <c r="BB96" s="3"/>
      <c r="BC96" s="3"/>
      <c r="BD96" s="3"/>
      <c r="BE96" s="3"/>
      <c r="BF96" s="3"/>
      <c r="BG96" s="3"/>
      <c r="BH96" s="3"/>
      <c r="BI96" s="3"/>
    </row>
    <row r="97" spans="1:61" s="15" customFormat="1" ht="17.25" customHeight="1">
      <c r="A97" s="15" t="str">
        <f t="shared" si="9"/>
        <v>U16F 1500m</v>
      </c>
      <c r="B97" s="1124" t="s">
        <v>136</v>
      </c>
      <c r="C97" s="1056"/>
      <c r="D97" s="1125"/>
      <c r="E97" s="656">
        <v>3.9930555555555552E-3</v>
      </c>
      <c r="F97" s="656">
        <v>3.8773148148148148E-3</v>
      </c>
      <c r="G97" s="656">
        <v>3.7615740740740739E-3</v>
      </c>
      <c r="H97" s="656">
        <v>3.6574074074074074E-3</v>
      </c>
      <c r="I97" s="656">
        <v>3.5763888888888889E-3</v>
      </c>
      <c r="J97" s="656">
        <v>3.5069444444444445E-3</v>
      </c>
      <c r="K97" s="656">
        <v>3.4432870370370372E-3</v>
      </c>
      <c r="L97" s="656">
        <v>3.3854166666666668E-3</v>
      </c>
      <c r="M97" s="657">
        <v>3.3275462962962963E-3</v>
      </c>
      <c r="N97" s="336">
        <v>3.3726851851851847E-3</v>
      </c>
      <c r="O97" s="15" t="str">
        <f t="shared" si="10"/>
        <v>Slower than PB9</v>
      </c>
      <c r="P97" s="3">
        <f>SUM(DataCalcs!BR468:BR470)</f>
        <v>0</v>
      </c>
      <c r="Q97" s="554">
        <v>0.4513888888888889</v>
      </c>
      <c r="R97" s="560"/>
      <c r="S97" s="560"/>
      <c r="T97" s="241"/>
      <c r="U97" s="1075" t="s">
        <v>136</v>
      </c>
      <c r="V97" s="1071"/>
      <c r="W97" s="1076"/>
      <c r="X97" s="267">
        <v>3.3449074074074071E-3</v>
      </c>
      <c r="Y97" s="267">
        <v>3.4085648148148144E-3</v>
      </c>
      <c r="Z97" s="267">
        <v>3.4895833333333337E-3</v>
      </c>
      <c r="AA97" s="316">
        <v>3.6284722222222222E-3</v>
      </c>
      <c r="AC97" s="1075" t="s">
        <v>136</v>
      </c>
      <c r="AD97" s="1071"/>
      <c r="AE97" s="1076"/>
      <c r="AF97" s="257">
        <v>4.0509259259259257E-3</v>
      </c>
      <c r="AG97" s="258">
        <v>3.9351851851851857E-3</v>
      </c>
      <c r="AH97" s="258">
        <v>3.8194444444444443E-3</v>
      </c>
      <c r="AI97" s="258">
        <v>3.7037037037037034E-3</v>
      </c>
      <c r="AJ97" s="258">
        <v>3.6111111111111114E-3</v>
      </c>
      <c r="AK97" s="258">
        <v>3.5416666666666665E-3</v>
      </c>
      <c r="AL97" s="258">
        <v>3.472222222222222E-3</v>
      </c>
      <c r="AM97" s="258">
        <v>3.414351851851852E-3</v>
      </c>
      <c r="AN97" s="259">
        <v>3.3564814814814811E-3</v>
      </c>
      <c r="AO97" s="295">
        <v>3.0821759259259261E-3</v>
      </c>
      <c r="AX97" s="3"/>
      <c r="AY97" s="3"/>
      <c r="AZ97" s="3"/>
      <c r="BA97" s="3"/>
      <c r="BB97" s="3"/>
      <c r="BC97" s="3"/>
      <c r="BD97" s="3"/>
      <c r="BE97" s="3"/>
      <c r="BF97" s="3"/>
      <c r="BG97" s="3"/>
      <c r="BH97" s="3"/>
      <c r="BI97" s="3"/>
    </row>
    <row r="98" spans="1:61" s="15" customFormat="1" ht="17.25" customHeight="1">
      <c r="A98" s="15" t="str">
        <f t="shared" si="9"/>
        <v>U16F 4 X 100m</v>
      </c>
      <c r="B98" s="1124" t="s">
        <v>414</v>
      </c>
      <c r="C98" s="1056"/>
      <c r="D98" s="1125"/>
      <c r="E98" s="659"/>
      <c r="F98" s="659"/>
      <c r="G98" s="659"/>
      <c r="H98" s="659"/>
      <c r="I98" s="659"/>
      <c r="J98" s="659"/>
      <c r="K98" s="659"/>
      <c r="L98" s="659"/>
      <c r="M98" s="659"/>
      <c r="N98" s="339">
        <v>52.4</v>
      </c>
      <c r="O98" s="242"/>
      <c r="P98" s="3">
        <f>SUM(DataCalcs!DV468:DV470)</f>
        <v>0</v>
      </c>
      <c r="Q98" s="555">
        <v>0.70486111111111116</v>
      </c>
      <c r="R98" s="560"/>
      <c r="S98" s="560"/>
      <c r="T98" s="241"/>
      <c r="U98" s="1075" t="s">
        <v>414</v>
      </c>
      <c r="V98" s="1071"/>
      <c r="W98" s="1076"/>
      <c r="X98" s="267"/>
      <c r="Y98" s="267"/>
      <c r="Z98" s="267"/>
      <c r="AA98" s="316"/>
      <c r="AC98" s="1075" t="s">
        <v>414</v>
      </c>
      <c r="AD98" s="1071"/>
      <c r="AE98" s="1076"/>
      <c r="AF98" s="220"/>
      <c r="AG98" s="220"/>
      <c r="AH98" s="220"/>
      <c r="AI98" s="220"/>
      <c r="AJ98" s="220"/>
      <c r="AK98" s="220"/>
      <c r="AL98" s="220"/>
      <c r="AM98" s="220"/>
      <c r="AN98" s="220"/>
      <c r="AO98" s="299">
        <v>49.8</v>
      </c>
      <c r="AX98" s="3"/>
      <c r="AY98" s="3"/>
      <c r="AZ98" s="3"/>
      <c r="BA98" s="3"/>
      <c r="BB98" s="3"/>
      <c r="BC98" s="3"/>
      <c r="BD98" s="3"/>
      <c r="BE98" s="3"/>
      <c r="BF98" s="3"/>
      <c r="BG98" s="3"/>
      <c r="BH98" s="3"/>
      <c r="BI98" s="3"/>
    </row>
    <row r="99" spans="1:61" s="15" customFormat="1" ht="17.25" customHeight="1">
      <c r="A99" s="15" t="str">
        <f t="shared" si="9"/>
        <v>U16F High Jump</v>
      </c>
      <c r="B99" s="1124" t="s">
        <v>374</v>
      </c>
      <c r="C99" s="1056"/>
      <c r="D99" s="1125"/>
      <c r="E99" s="666">
        <v>1.18</v>
      </c>
      <c r="F99" s="666">
        <v>1.23</v>
      </c>
      <c r="G99" s="666">
        <v>1.28</v>
      </c>
      <c r="H99" s="666">
        <v>1.33</v>
      </c>
      <c r="I99" s="666">
        <v>1.38</v>
      </c>
      <c r="J99" s="666">
        <v>1.43</v>
      </c>
      <c r="K99" s="666">
        <v>1.48</v>
      </c>
      <c r="L99" s="666">
        <v>1.53</v>
      </c>
      <c r="M99" s="667">
        <v>1.58</v>
      </c>
      <c r="N99" s="339">
        <v>1.63</v>
      </c>
      <c r="O99" s="15" t="str">
        <f t="shared" ref="O99:O104" si="11">IF(N99&lt;M99,"Shorter than PB9","")</f>
        <v/>
      </c>
      <c r="P99" s="3"/>
      <c r="Q99" s="555">
        <v>0.41666666666666669</v>
      </c>
      <c r="R99" s="434"/>
      <c r="S99" s="561"/>
      <c r="T99" s="243"/>
      <c r="U99" s="1075" t="s">
        <v>374</v>
      </c>
      <c r="V99" s="1071"/>
      <c r="W99" s="1076"/>
      <c r="X99" s="266">
        <v>1.58</v>
      </c>
      <c r="Y99" s="266">
        <v>1.54</v>
      </c>
      <c r="Z99" s="266">
        <v>1.5</v>
      </c>
      <c r="AA99" s="315">
        <v>1.41</v>
      </c>
      <c r="AC99" s="1075" t="s">
        <v>374</v>
      </c>
      <c r="AD99" s="1071"/>
      <c r="AE99" s="1076"/>
      <c r="AF99" s="275">
        <v>1.1499999999999999</v>
      </c>
      <c r="AG99" s="276">
        <v>1.2</v>
      </c>
      <c r="AH99" s="276">
        <v>1.25</v>
      </c>
      <c r="AI99" s="276">
        <v>1.3</v>
      </c>
      <c r="AJ99" s="276">
        <v>1.35</v>
      </c>
      <c r="AK99" s="276">
        <v>1.4</v>
      </c>
      <c r="AL99" s="276">
        <v>1.45</v>
      </c>
      <c r="AM99" s="276">
        <v>1.5</v>
      </c>
      <c r="AN99" s="277">
        <v>1.55</v>
      </c>
      <c r="AO99" s="299">
        <v>1.71</v>
      </c>
      <c r="AX99" s="3"/>
      <c r="AY99" s="3"/>
      <c r="AZ99" s="3"/>
      <c r="BA99" s="3"/>
      <c r="BB99" s="3"/>
      <c r="BC99" s="3"/>
      <c r="BD99" s="3"/>
      <c r="BE99" s="3"/>
      <c r="BF99" s="3"/>
      <c r="BG99" s="3"/>
      <c r="BH99" s="3"/>
      <c r="BI99" s="3"/>
    </row>
    <row r="100" spans="1:61" s="15" customFormat="1" ht="17.25" customHeight="1">
      <c r="A100" s="15" t="str">
        <f t="shared" si="9"/>
        <v>U16F Long Jump</v>
      </c>
      <c r="B100" s="1124" t="s">
        <v>373</v>
      </c>
      <c r="C100" s="1056"/>
      <c r="D100" s="1125"/>
      <c r="E100" s="666">
        <v>3.5</v>
      </c>
      <c r="F100" s="666">
        <v>3.75</v>
      </c>
      <c r="G100" s="666">
        <v>4</v>
      </c>
      <c r="H100" s="666">
        <v>4.25</v>
      </c>
      <c r="I100" s="666">
        <v>4.5</v>
      </c>
      <c r="J100" s="666">
        <v>4.7300000000000004</v>
      </c>
      <c r="K100" s="666">
        <v>4.93</v>
      </c>
      <c r="L100" s="666">
        <v>5.0999999999999996</v>
      </c>
      <c r="M100" s="667">
        <v>5.25</v>
      </c>
      <c r="N100" s="335">
        <v>5.28</v>
      </c>
      <c r="O100" s="15" t="str">
        <f t="shared" si="11"/>
        <v/>
      </c>
      <c r="P100" s="3"/>
      <c r="Q100" s="555">
        <v>0.625</v>
      </c>
      <c r="R100" s="561"/>
      <c r="S100" s="561" t="s">
        <v>484</v>
      </c>
      <c r="T100" s="243"/>
      <c r="U100" s="1075" t="s">
        <v>373</v>
      </c>
      <c r="V100" s="1071"/>
      <c r="W100" s="1076"/>
      <c r="X100" s="266">
        <v>5.0999999999999996</v>
      </c>
      <c r="Y100" s="266">
        <v>4.95</v>
      </c>
      <c r="Z100" s="266">
        <v>4.75</v>
      </c>
      <c r="AA100" s="315">
        <v>4.45</v>
      </c>
      <c r="AC100" s="1075" t="s">
        <v>373</v>
      </c>
      <c r="AD100" s="1071"/>
      <c r="AE100" s="1076"/>
      <c r="AF100" s="275">
        <v>3.25</v>
      </c>
      <c r="AG100" s="276">
        <v>3.5</v>
      </c>
      <c r="AH100" s="276">
        <v>3.75</v>
      </c>
      <c r="AI100" s="276">
        <v>4</v>
      </c>
      <c r="AJ100" s="276">
        <v>4.25</v>
      </c>
      <c r="AK100" s="276">
        <v>4.5</v>
      </c>
      <c r="AL100" s="276">
        <v>4.75</v>
      </c>
      <c r="AM100" s="276">
        <v>4.95</v>
      </c>
      <c r="AN100" s="277">
        <v>5.0999999999999996</v>
      </c>
      <c r="AO100" s="299">
        <v>5.7</v>
      </c>
      <c r="AX100" s="3"/>
      <c r="AY100" s="3"/>
      <c r="AZ100" s="3"/>
      <c r="BA100" s="3"/>
      <c r="BB100" s="3"/>
      <c r="BC100" s="3"/>
      <c r="BD100" s="3"/>
      <c r="BE100" s="3"/>
      <c r="BF100" s="3"/>
      <c r="BG100" s="3"/>
      <c r="BH100" s="3"/>
      <c r="BI100" s="3"/>
    </row>
    <row r="101" spans="1:61" s="15" customFormat="1" ht="17.25" customHeight="1">
      <c r="A101" s="15" t="str">
        <f t="shared" si="9"/>
        <v>U16F Triple Jump</v>
      </c>
      <c r="B101" s="1124" t="s">
        <v>375</v>
      </c>
      <c r="C101" s="1056"/>
      <c r="D101" s="1125"/>
      <c r="E101" s="666">
        <v>7.88</v>
      </c>
      <c r="F101" s="666">
        <v>8.1300000000000008</v>
      </c>
      <c r="G101" s="666">
        <v>8.3800000000000008</v>
      </c>
      <c r="H101" s="666">
        <v>8.6300000000000008</v>
      </c>
      <c r="I101" s="666">
        <v>9</v>
      </c>
      <c r="J101" s="666">
        <v>9.3800000000000008</v>
      </c>
      <c r="K101" s="666">
        <v>9.6999999999999993</v>
      </c>
      <c r="L101" s="666">
        <v>10.15</v>
      </c>
      <c r="M101" s="667">
        <v>10.5</v>
      </c>
      <c r="N101" s="199">
        <v>9.6</v>
      </c>
      <c r="O101" s="15" t="str">
        <f t="shared" si="11"/>
        <v>Shorter than PB9</v>
      </c>
      <c r="P101" s="3"/>
      <c r="Q101" s="555">
        <v>0.41666666666666669</v>
      </c>
      <c r="R101" s="561"/>
      <c r="S101" s="561"/>
      <c r="T101" s="243"/>
      <c r="U101" s="1075" t="s">
        <v>375</v>
      </c>
      <c r="V101" s="1071"/>
      <c r="W101" s="1076"/>
      <c r="X101" s="266">
        <v>10.8</v>
      </c>
      <c r="Y101" s="266">
        <v>10.3</v>
      </c>
      <c r="Z101" s="266">
        <v>9.75</v>
      </c>
      <c r="AA101" s="315">
        <v>9</v>
      </c>
      <c r="AC101" s="1075" t="s">
        <v>375</v>
      </c>
      <c r="AD101" s="1071"/>
      <c r="AE101" s="1076"/>
      <c r="AF101" s="275">
        <v>7.5</v>
      </c>
      <c r="AG101" s="276">
        <v>7.75</v>
      </c>
      <c r="AH101" s="276">
        <v>8</v>
      </c>
      <c r="AI101" s="276">
        <v>8.25</v>
      </c>
      <c r="AJ101" s="276">
        <v>8.5</v>
      </c>
      <c r="AK101" s="276">
        <v>8.75</v>
      </c>
      <c r="AL101" s="276">
        <v>9</v>
      </c>
      <c r="AM101" s="276">
        <v>9.5</v>
      </c>
      <c r="AN101" s="277">
        <v>10</v>
      </c>
      <c r="AO101" s="294"/>
      <c r="AX101" s="3"/>
      <c r="AY101" s="3"/>
      <c r="AZ101" s="3"/>
      <c r="BA101" s="3"/>
      <c r="BB101" s="3"/>
      <c r="BC101" s="3"/>
      <c r="BD101" s="3"/>
      <c r="BE101" s="3"/>
      <c r="BF101" s="3"/>
      <c r="BG101" s="3"/>
      <c r="BH101" s="3"/>
      <c r="BI101" s="3"/>
    </row>
    <row r="102" spans="1:61" s="15" customFormat="1" ht="17.25" customHeight="1">
      <c r="A102" s="15" t="str">
        <f t="shared" si="9"/>
        <v>U16F Javelin</v>
      </c>
      <c r="B102" s="1124" t="s">
        <v>148</v>
      </c>
      <c r="C102" s="1056"/>
      <c r="D102" s="1125"/>
      <c r="E102" s="666">
        <v>20.25</v>
      </c>
      <c r="F102" s="666">
        <v>22.75</v>
      </c>
      <c r="G102" s="666">
        <v>25.25</v>
      </c>
      <c r="H102" s="666">
        <v>27.75</v>
      </c>
      <c r="I102" s="666">
        <v>30.25</v>
      </c>
      <c r="J102" s="666">
        <v>32.75</v>
      </c>
      <c r="K102" s="666">
        <v>35.25</v>
      </c>
      <c r="L102" s="666">
        <v>37.75</v>
      </c>
      <c r="M102" s="667">
        <v>40.25</v>
      </c>
      <c r="N102" s="339">
        <v>32.75</v>
      </c>
      <c r="O102" s="15" t="str">
        <f t="shared" si="11"/>
        <v>Shorter than PB9</v>
      </c>
      <c r="P102" s="3"/>
      <c r="Q102" s="555">
        <v>0.58333333333333337</v>
      </c>
      <c r="R102" s="561" t="s">
        <v>438</v>
      </c>
      <c r="S102" s="561" t="s">
        <v>485</v>
      </c>
      <c r="T102" s="243"/>
      <c r="U102" s="1075" t="s">
        <v>148</v>
      </c>
      <c r="V102" s="1071"/>
      <c r="W102" s="1076"/>
      <c r="X102" s="266">
        <v>32.25</v>
      </c>
      <c r="Y102" s="266">
        <v>29.95</v>
      </c>
      <c r="Z102" s="266">
        <v>27.3</v>
      </c>
      <c r="AA102" s="315">
        <v>22.5</v>
      </c>
      <c r="AC102" s="1075" t="s">
        <v>148</v>
      </c>
      <c r="AD102" s="1071"/>
      <c r="AE102" s="1076"/>
      <c r="AF102" s="275">
        <v>16.5</v>
      </c>
      <c r="AG102" s="276">
        <v>19</v>
      </c>
      <c r="AH102" s="276">
        <v>21.5</v>
      </c>
      <c r="AI102" s="276">
        <v>24</v>
      </c>
      <c r="AJ102" s="276">
        <v>26.5</v>
      </c>
      <c r="AK102" s="276">
        <v>29</v>
      </c>
      <c r="AL102" s="276">
        <v>31.5</v>
      </c>
      <c r="AM102" s="276">
        <v>34</v>
      </c>
      <c r="AN102" s="277">
        <v>36.5</v>
      </c>
      <c r="AO102" s="299">
        <v>44.06</v>
      </c>
      <c r="AX102" s="3"/>
      <c r="AY102" s="3"/>
      <c r="AZ102" s="3"/>
      <c r="BA102" s="3"/>
      <c r="BB102" s="3"/>
      <c r="BC102" s="3"/>
      <c r="BD102" s="3"/>
      <c r="BE102" s="3"/>
      <c r="BF102" s="3"/>
      <c r="BG102" s="3"/>
      <c r="BH102" s="3"/>
      <c r="BI102" s="3"/>
    </row>
    <row r="103" spans="1:61" s="15" customFormat="1" ht="17.25" customHeight="1">
      <c r="A103" s="15" t="str">
        <f t="shared" si="9"/>
        <v>U16F Discus</v>
      </c>
      <c r="B103" s="1124" t="s">
        <v>151</v>
      </c>
      <c r="C103" s="1056"/>
      <c r="D103" s="1125"/>
      <c r="E103" s="666">
        <v>16</v>
      </c>
      <c r="F103" s="666">
        <v>18</v>
      </c>
      <c r="G103" s="666">
        <v>20</v>
      </c>
      <c r="H103" s="666">
        <v>22</v>
      </c>
      <c r="I103" s="666">
        <v>24</v>
      </c>
      <c r="J103" s="666">
        <v>26.5</v>
      </c>
      <c r="K103" s="666">
        <v>29</v>
      </c>
      <c r="L103" s="666">
        <v>32</v>
      </c>
      <c r="M103" s="667">
        <v>35</v>
      </c>
      <c r="N103" s="339">
        <v>31.76</v>
      </c>
      <c r="O103" s="15" t="str">
        <f t="shared" si="11"/>
        <v>Shorter than PB9</v>
      </c>
      <c r="P103" s="3"/>
      <c r="Q103" s="555">
        <v>0.45833333333333331</v>
      </c>
      <c r="R103" s="561" t="s">
        <v>440</v>
      </c>
      <c r="S103" s="561" t="s">
        <v>486</v>
      </c>
      <c r="T103" s="243"/>
      <c r="U103" s="1075" t="s">
        <v>151</v>
      </c>
      <c r="V103" s="1071"/>
      <c r="W103" s="1076"/>
      <c r="X103" s="266">
        <v>28.45</v>
      </c>
      <c r="Y103" s="266">
        <v>26.15</v>
      </c>
      <c r="Z103" s="266">
        <v>22.65</v>
      </c>
      <c r="AA103" s="315">
        <v>19.5</v>
      </c>
      <c r="AC103" s="1075" t="s">
        <v>151</v>
      </c>
      <c r="AD103" s="1071"/>
      <c r="AE103" s="1076"/>
      <c r="AF103" s="275">
        <v>14</v>
      </c>
      <c r="AG103" s="276">
        <v>16</v>
      </c>
      <c r="AH103" s="276">
        <v>18</v>
      </c>
      <c r="AI103" s="276">
        <v>20</v>
      </c>
      <c r="AJ103" s="276">
        <v>22</v>
      </c>
      <c r="AK103" s="276">
        <v>24</v>
      </c>
      <c r="AL103" s="276">
        <v>26</v>
      </c>
      <c r="AM103" s="276">
        <v>29</v>
      </c>
      <c r="AN103" s="277">
        <v>32</v>
      </c>
      <c r="AO103" s="299">
        <v>38.14</v>
      </c>
      <c r="AX103" s="3"/>
      <c r="AY103" s="3"/>
      <c r="AZ103" s="3"/>
      <c r="BA103" s="3"/>
      <c r="BB103" s="3"/>
      <c r="BC103" s="3"/>
      <c r="BD103" s="3"/>
      <c r="BE103" s="3"/>
      <c r="BF103" s="3"/>
      <c r="BG103" s="3"/>
      <c r="BH103" s="3"/>
      <c r="BI103" s="3"/>
    </row>
    <row r="104" spans="1:61" s="15" customFormat="1" ht="17.25" customHeight="1" thickBot="1">
      <c r="A104" s="15" t="str">
        <f t="shared" si="9"/>
        <v>U16F Shot</v>
      </c>
      <c r="B104" s="1121" t="s">
        <v>154</v>
      </c>
      <c r="C104" s="1122"/>
      <c r="D104" s="1123"/>
      <c r="E104" s="668">
        <v>6.5</v>
      </c>
      <c r="F104" s="668">
        <v>7.05</v>
      </c>
      <c r="G104" s="668">
        <v>7.6</v>
      </c>
      <c r="H104" s="668">
        <v>8.1999999999999993</v>
      </c>
      <c r="I104" s="668">
        <v>8.8000000000000007</v>
      </c>
      <c r="J104" s="668">
        <v>9.4</v>
      </c>
      <c r="K104" s="668">
        <v>10.1</v>
      </c>
      <c r="L104" s="668">
        <v>10.8</v>
      </c>
      <c r="M104" s="669">
        <v>11.6</v>
      </c>
      <c r="N104" s="340">
        <v>10.92</v>
      </c>
      <c r="O104" s="15" t="str">
        <f t="shared" si="11"/>
        <v>Shorter than PB9</v>
      </c>
      <c r="P104" s="3"/>
      <c r="Q104" s="555">
        <v>0.5</v>
      </c>
      <c r="R104" s="561" t="s">
        <v>442</v>
      </c>
      <c r="S104" s="561" t="s">
        <v>487</v>
      </c>
      <c r="T104" s="243"/>
      <c r="U104" s="1077" t="s">
        <v>154</v>
      </c>
      <c r="V104" s="1078"/>
      <c r="W104" s="1079"/>
      <c r="X104" s="290">
        <v>10.15</v>
      </c>
      <c r="Y104" s="290">
        <v>9.5500000000000007</v>
      </c>
      <c r="Z104" s="290">
        <v>8.85</v>
      </c>
      <c r="AA104" s="317">
        <v>7.95</v>
      </c>
      <c r="AC104" s="1077" t="s">
        <v>154</v>
      </c>
      <c r="AD104" s="1078"/>
      <c r="AE104" s="1079"/>
      <c r="AF104" s="262">
        <v>6</v>
      </c>
      <c r="AG104" s="263">
        <v>6.5</v>
      </c>
      <c r="AH104" s="263">
        <v>7</v>
      </c>
      <c r="AI104" s="263">
        <v>7.6</v>
      </c>
      <c r="AJ104" s="263">
        <v>8.1999999999999993</v>
      </c>
      <c r="AK104" s="263">
        <v>8.8000000000000007</v>
      </c>
      <c r="AL104" s="263">
        <v>9.4</v>
      </c>
      <c r="AM104" s="263">
        <v>10</v>
      </c>
      <c r="AN104" s="264">
        <v>10.8</v>
      </c>
      <c r="AO104" s="300">
        <v>13.23</v>
      </c>
      <c r="AX104" s="3"/>
      <c r="AY104" s="3"/>
      <c r="AZ104" s="3"/>
      <c r="BA104" s="3"/>
      <c r="BB104" s="3"/>
      <c r="BC104" s="3"/>
      <c r="BD104" s="3"/>
      <c r="BE104" s="3"/>
      <c r="BF104" s="3"/>
      <c r="BG104" s="3"/>
      <c r="BH104" s="3"/>
      <c r="BI104" s="3"/>
    </row>
    <row r="105" spans="1:61" s="15" customFormat="1" ht="17.25" customHeight="1" thickBot="1">
      <c r="B105" s="3"/>
      <c r="C105" s="3"/>
      <c r="D105" s="3"/>
      <c r="E105" s="670"/>
      <c r="F105" s="670"/>
      <c r="G105" s="670"/>
      <c r="H105" s="670"/>
      <c r="I105" s="670"/>
      <c r="J105" s="670"/>
      <c r="K105" s="670"/>
      <c r="L105" s="670"/>
      <c r="M105" s="670"/>
      <c r="N105" s="86"/>
      <c r="O105" s="242"/>
      <c r="P105" s="3"/>
      <c r="Q105" s="9"/>
      <c r="R105" s="538"/>
      <c r="S105" s="538"/>
      <c r="T105" s="240"/>
      <c r="U105" s="3"/>
      <c r="V105" s="3"/>
      <c r="W105" s="3"/>
      <c r="X105" s="233"/>
      <c r="Y105" s="233"/>
      <c r="Z105" s="233"/>
      <c r="AA105" s="233"/>
      <c r="AC105" s="3"/>
      <c r="AD105" s="3"/>
      <c r="AE105" s="3"/>
      <c r="AF105" s="3"/>
      <c r="AG105" s="3"/>
      <c r="AH105" s="3"/>
      <c r="AI105" s="3"/>
      <c r="AJ105" s="3"/>
      <c r="AK105" s="3"/>
      <c r="AL105" s="3"/>
      <c r="AM105" s="3"/>
      <c r="AN105" s="3"/>
      <c r="AO105" s="86"/>
      <c r="AX105" s="3"/>
      <c r="AY105" s="3"/>
      <c r="AZ105" s="3"/>
      <c r="BA105" s="3"/>
      <c r="BB105" s="3"/>
      <c r="BC105" s="3"/>
      <c r="BD105" s="3"/>
      <c r="BE105" s="3"/>
      <c r="BF105" s="3"/>
      <c r="BG105" s="3"/>
      <c r="BH105" s="3"/>
      <c r="BI105" s="3"/>
    </row>
    <row r="106" spans="1:61" s="15" customFormat="1" ht="17.25" customHeight="1" thickBot="1">
      <c r="B106" s="1080" t="s">
        <v>488</v>
      </c>
      <c r="C106" s="1081"/>
      <c r="D106" s="1082"/>
      <c r="E106" s="652" t="s">
        <v>417</v>
      </c>
      <c r="F106" s="652" t="s">
        <v>418</v>
      </c>
      <c r="G106" s="652" t="s">
        <v>419</v>
      </c>
      <c r="H106" s="652" t="s">
        <v>420</v>
      </c>
      <c r="I106" s="652" t="s">
        <v>421</v>
      </c>
      <c r="J106" s="652" t="s">
        <v>422</v>
      </c>
      <c r="K106" s="652" t="s">
        <v>423</v>
      </c>
      <c r="L106" s="652" t="s">
        <v>424</v>
      </c>
      <c r="M106" s="653" t="s">
        <v>425</v>
      </c>
      <c r="N106" s="85" t="s">
        <v>59</v>
      </c>
      <c r="O106" s="226"/>
      <c r="P106" s="3"/>
      <c r="Q106" s="3"/>
      <c r="R106" s="434"/>
      <c r="S106" s="434"/>
      <c r="T106" s="226"/>
      <c r="U106" s="1080" t="s">
        <v>489</v>
      </c>
      <c r="V106" s="1081"/>
      <c r="W106" s="1082"/>
      <c r="X106" s="320" t="s">
        <v>430</v>
      </c>
      <c r="Y106" s="321" t="s">
        <v>431</v>
      </c>
      <c r="Z106" s="321" t="s">
        <v>432</v>
      </c>
      <c r="AA106" s="322" t="s">
        <v>433</v>
      </c>
      <c r="AC106" s="1080" t="s">
        <v>489</v>
      </c>
      <c r="AD106" s="1081"/>
      <c r="AE106" s="1082"/>
      <c r="AF106" s="236" t="s">
        <v>417</v>
      </c>
      <c r="AG106" s="730" t="s">
        <v>418</v>
      </c>
      <c r="AH106" s="730" t="s">
        <v>419</v>
      </c>
      <c r="AI106" s="730" t="s">
        <v>420</v>
      </c>
      <c r="AJ106" s="730" t="s">
        <v>421</v>
      </c>
      <c r="AK106" s="730" t="s">
        <v>422</v>
      </c>
      <c r="AL106" s="730" t="s">
        <v>423</v>
      </c>
      <c r="AM106" s="730" t="s">
        <v>424</v>
      </c>
      <c r="AN106" s="239" t="s">
        <v>425</v>
      </c>
      <c r="AO106" s="85" t="s">
        <v>59</v>
      </c>
      <c r="AX106" s="3"/>
      <c r="AY106" s="3"/>
      <c r="AZ106" s="3"/>
      <c r="BA106" s="3"/>
      <c r="BB106" s="3"/>
      <c r="BC106" s="3"/>
      <c r="BD106" s="3"/>
      <c r="BE106" s="3"/>
      <c r="BF106" s="3"/>
      <c r="BG106" s="3"/>
      <c r="BH106" s="3"/>
      <c r="BI106" s="3"/>
    </row>
    <row r="107" spans="1:61" s="15" customFormat="1" ht="17.25" customHeight="1">
      <c r="A107" s="15" t="str">
        <f t="shared" ref="A107:A119" si="12">"U18F "&amp;B107</f>
        <v>U18F 100mH</v>
      </c>
      <c r="B107" s="1126" t="s">
        <v>158</v>
      </c>
      <c r="C107" s="1127"/>
      <c r="D107" s="1128"/>
      <c r="E107" s="666">
        <v>22</v>
      </c>
      <c r="F107" s="666">
        <v>20</v>
      </c>
      <c r="G107" s="666">
        <v>19</v>
      </c>
      <c r="H107" s="666">
        <v>18</v>
      </c>
      <c r="I107" s="666">
        <v>17</v>
      </c>
      <c r="J107" s="666">
        <v>16.5</v>
      </c>
      <c r="K107" s="666">
        <v>16</v>
      </c>
      <c r="L107" s="666">
        <v>15.5</v>
      </c>
      <c r="M107" s="667">
        <v>15</v>
      </c>
      <c r="N107" s="199">
        <v>15.4</v>
      </c>
      <c r="O107" s="15" t="str">
        <f t="shared" ref="O107:O112" si="13">IF(N107&gt;M107,"Slower than PB9","")</f>
        <v>Slower than PB9</v>
      </c>
      <c r="P107" s="3">
        <f>SUM(DataCalcs!AD550:AD552)</f>
        <v>0</v>
      </c>
      <c r="Q107" s="555">
        <v>0.44444444444444442</v>
      </c>
      <c r="R107" s="434" t="s">
        <v>490</v>
      </c>
      <c r="S107" s="538"/>
      <c r="T107" s="240"/>
      <c r="U107" s="1083" t="s">
        <v>447</v>
      </c>
      <c r="V107" s="1084"/>
      <c r="W107" s="1085"/>
      <c r="X107" s="318">
        <v>11.7</v>
      </c>
      <c r="Y107" s="318">
        <v>12</v>
      </c>
      <c r="Z107" s="318">
        <v>13.5</v>
      </c>
      <c r="AA107" s="319">
        <v>13.2</v>
      </c>
      <c r="AC107" s="1083" t="s">
        <v>447</v>
      </c>
      <c r="AD107" s="1084"/>
      <c r="AE107" s="1085"/>
      <c r="AF107" s="253">
        <v>14.5</v>
      </c>
      <c r="AG107" s="254">
        <v>14</v>
      </c>
      <c r="AH107" s="254">
        <v>13.6</v>
      </c>
      <c r="AI107" s="254">
        <v>13.3</v>
      </c>
      <c r="AJ107" s="254">
        <v>13</v>
      </c>
      <c r="AK107" s="254">
        <v>12.7</v>
      </c>
      <c r="AL107" s="254">
        <v>12.4</v>
      </c>
      <c r="AM107" s="254">
        <v>12.2</v>
      </c>
      <c r="AN107" s="255">
        <v>12</v>
      </c>
      <c r="AO107" s="298">
        <v>11.6</v>
      </c>
      <c r="AX107" s="3"/>
      <c r="AY107" s="3"/>
      <c r="AZ107" s="3"/>
      <c r="BA107" s="3"/>
      <c r="BB107" s="3"/>
      <c r="BC107" s="3"/>
      <c r="BD107" s="3"/>
      <c r="BE107" s="3"/>
      <c r="BF107" s="3"/>
      <c r="BG107" s="3"/>
      <c r="BH107" s="3"/>
      <c r="BI107" s="3"/>
    </row>
    <row r="108" spans="1:61" s="15" customFormat="1" ht="17.25" customHeight="1">
      <c r="A108" s="15" t="str">
        <f t="shared" si="12"/>
        <v>U18F 100m</v>
      </c>
      <c r="B108" s="1124" t="s">
        <v>127</v>
      </c>
      <c r="C108" s="1056"/>
      <c r="D108" s="1125"/>
      <c r="E108" s="666">
        <v>13.75</v>
      </c>
      <c r="F108" s="666">
        <v>13.5</v>
      </c>
      <c r="G108" s="666">
        <v>13.3</v>
      </c>
      <c r="H108" s="666">
        <v>13.1</v>
      </c>
      <c r="I108" s="666">
        <v>12.9</v>
      </c>
      <c r="J108" s="666">
        <v>12.75</v>
      </c>
      <c r="K108" s="666">
        <v>12.6</v>
      </c>
      <c r="L108" s="666">
        <v>12.5</v>
      </c>
      <c r="M108" s="667">
        <v>12.4</v>
      </c>
      <c r="N108" s="339">
        <v>12.2</v>
      </c>
      <c r="O108" s="15" t="str">
        <f t="shared" si="13"/>
        <v/>
      </c>
      <c r="P108" s="3">
        <f>SUM(DataCalcs!AL550:AL552)</f>
        <v>0</v>
      </c>
      <c r="Q108" s="555">
        <v>0.52777777777777779</v>
      </c>
      <c r="R108" s="538"/>
      <c r="S108" s="538"/>
      <c r="T108" s="240"/>
      <c r="U108" s="1075" t="s">
        <v>127</v>
      </c>
      <c r="V108" s="1071"/>
      <c r="W108" s="1076"/>
      <c r="X108" s="266">
        <v>12.4</v>
      </c>
      <c r="Y108" s="266">
        <v>12.6</v>
      </c>
      <c r="Z108" s="266">
        <v>12.8</v>
      </c>
      <c r="AA108" s="315">
        <v>13.1</v>
      </c>
      <c r="AC108" s="1075" t="s">
        <v>127</v>
      </c>
      <c r="AD108" s="1071"/>
      <c r="AE108" s="1076"/>
      <c r="AF108" s="269">
        <v>14</v>
      </c>
      <c r="AG108" s="270">
        <v>13.7</v>
      </c>
      <c r="AH108" s="270">
        <v>13.5</v>
      </c>
      <c r="AI108" s="270">
        <v>13.3</v>
      </c>
      <c r="AJ108" s="270">
        <v>13.1</v>
      </c>
      <c r="AK108" s="270">
        <v>12.9</v>
      </c>
      <c r="AL108" s="270">
        <v>12.7</v>
      </c>
      <c r="AM108" s="270">
        <v>12.6</v>
      </c>
      <c r="AN108" s="271">
        <v>12.5</v>
      </c>
      <c r="AO108" s="299">
        <v>12.1</v>
      </c>
      <c r="AX108" s="3"/>
      <c r="AY108" s="3"/>
      <c r="AZ108" s="3"/>
      <c r="BA108" s="3"/>
      <c r="BB108" s="3"/>
      <c r="BC108" s="3"/>
      <c r="BD108" s="3"/>
      <c r="BE108" s="3"/>
      <c r="BF108" s="3"/>
      <c r="BG108" s="3"/>
      <c r="BH108" s="3"/>
      <c r="BI108" s="3"/>
    </row>
    <row r="109" spans="1:61" s="15" customFormat="1" ht="17.25" customHeight="1">
      <c r="A109" s="15" t="str">
        <f t="shared" si="12"/>
        <v>U18F 200m</v>
      </c>
      <c r="B109" s="1124" t="s">
        <v>130</v>
      </c>
      <c r="C109" s="1056"/>
      <c r="D109" s="1125"/>
      <c r="E109" s="666">
        <v>30.25</v>
      </c>
      <c r="F109" s="666">
        <v>29.85</v>
      </c>
      <c r="G109" s="666">
        <v>29.1</v>
      </c>
      <c r="H109" s="666">
        <v>28.5</v>
      </c>
      <c r="I109" s="666">
        <v>27.85</v>
      </c>
      <c r="J109" s="666">
        <v>27.25</v>
      </c>
      <c r="K109" s="666">
        <v>26.75</v>
      </c>
      <c r="L109" s="666">
        <v>26.3</v>
      </c>
      <c r="M109" s="667">
        <v>25.9</v>
      </c>
      <c r="N109" s="341">
        <v>25.4</v>
      </c>
      <c r="O109" s="15" t="str">
        <f t="shared" si="13"/>
        <v/>
      </c>
      <c r="P109" s="3">
        <f>SUM(DataCalcs!AT550:AT552)</f>
        <v>0</v>
      </c>
      <c r="Q109" s="555">
        <v>0.65277777777777779</v>
      </c>
      <c r="R109" s="538"/>
      <c r="S109" s="538"/>
      <c r="T109" s="240"/>
      <c r="U109" s="1075" t="s">
        <v>130</v>
      </c>
      <c r="V109" s="1071"/>
      <c r="W109" s="1076"/>
      <c r="X109" s="266">
        <v>25.5</v>
      </c>
      <c r="Y109" s="266">
        <v>25.8</v>
      </c>
      <c r="Z109" s="266">
        <v>26.3</v>
      </c>
      <c r="AA109" s="315">
        <v>27</v>
      </c>
      <c r="AC109" s="1075" t="s">
        <v>130</v>
      </c>
      <c r="AD109" s="1071"/>
      <c r="AE109" s="1076"/>
      <c r="AF109" s="269">
        <v>30.8</v>
      </c>
      <c r="AG109" s="270">
        <v>30.5</v>
      </c>
      <c r="AH109" s="270">
        <v>29.7</v>
      </c>
      <c r="AI109" s="270">
        <v>29.2</v>
      </c>
      <c r="AJ109" s="270">
        <v>28.5</v>
      </c>
      <c r="AK109" s="270">
        <v>27.8</v>
      </c>
      <c r="AL109" s="270">
        <v>27.2</v>
      </c>
      <c r="AM109" s="270">
        <v>26.7</v>
      </c>
      <c r="AN109" s="271">
        <v>26.3</v>
      </c>
      <c r="AO109" s="301">
        <v>25</v>
      </c>
      <c r="AX109" s="3"/>
      <c r="AY109" s="3"/>
      <c r="AZ109" s="3"/>
      <c r="BA109" s="3"/>
      <c r="BB109" s="3"/>
      <c r="BC109" s="3"/>
      <c r="BD109" s="3"/>
      <c r="BE109" s="3"/>
      <c r="BF109" s="3"/>
      <c r="BG109" s="3"/>
      <c r="BH109" s="3"/>
      <c r="BI109" s="3"/>
    </row>
    <row r="110" spans="1:61" s="15" customFormat="1" ht="17.25" customHeight="1">
      <c r="A110" s="15" t="str">
        <f t="shared" si="12"/>
        <v>U18F 400m</v>
      </c>
      <c r="B110" s="1124" t="s">
        <v>191</v>
      </c>
      <c r="C110" s="1056"/>
      <c r="D110" s="1125"/>
      <c r="E110" s="666">
        <v>75</v>
      </c>
      <c r="F110" s="666">
        <v>72.5</v>
      </c>
      <c r="G110" s="666">
        <v>70</v>
      </c>
      <c r="H110" s="666">
        <v>68</v>
      </c>
      <c r="I110" s="666">
        <v>66</v>
      </c>
      <c r="J110" s="666">
        <v>64</v>
      </c>
      <c r="K110" s="666">
        <v>62</v>
      </c>
      <c r="L110" s="666">
        <v>60.5</v>
      </c>
      <c r="M110" s="667">
        <v>59.5</v>
      </c>
      <c r="N110" s="339">
        <v>59.93</v>
      </c>
      <c r="O110" s="15" t="str">
        <f t="shared" si="13"/>
        <v>Slower than PB9</v>
      </c>
      <c r="P110" s="3">
        <f>SUM(DataCalcs!BB550:BB552)</f>
        <v>0</v>
      </c>
      <c r="Q110" s="555">
        <v>0.56597222222222221</v>
      </c>
      <c r="R110" s="434"/>
      <c r="S110" s="434"/>
      <c r="T110" s="226"/>
      <c r="U110" s="1075" t="s">
        <v>165</v>
      </c>
      <c r="V110" s="1071"/>
      <c r="W110" s="1076"/>
      <c r="X110" s="266">
        <v>40.9</v>
      </c>
      <c r="Y110" s="266">
        <v>41.8</v>
      </c>
      <c r="Z110" s="266">
        <v>42.9</v>
      </c>
      <c r="AA110" s="315">
        <v>44.3</v>
      </c>
      <c r="AC110" s="1075" t="s">
        <v>165</v>
      </c>
      <c r="AD110" s="1071"/>
      <c r="AE110" s="1076"/>
      <c r="AF110" s="269">
        <v>51</v>
      </c>
      <c r="AG110" s="270">
        <v>49</v>
      </c>
      <c r="AH110" s="270">
        <v>47</v>
      </c>
      <c r="AI110" s="270">
        <v>45.2</v>
      </c>
      <c r="AJ110" s="270">
        <v>44</v>
      </c>
      <c r="AK110" s="270">
        <v>43</v>
      </c>
      <c r="AL110" s="270">
        <v>42.4</v>
      </c>
      <c r="AM110" s="270">
        <v>41.8</v>
      </c>
      <c r="AN110" s="271">
        <v>40.9</v>
      </c>
      <c r="AO110" s="299">
        <v>40.299999999999997</v>
      </c>
      <c r="AX110" s="3"/>
      <c r="AY110" s="3"/>
      <c r="AZ110" s="3"/>
      <c r="BA110" s="3"/>
      <c r="BB110" s="3"/>
      <c r="BC110" s="3"/>
      <c r="BD110" s="3"/>
      <c r="BE110" s="3"/>
      <c r="BF110" s="3"/>
      <c r="BG110" s="3"/>
      <c r="BH110" s="3"/>
      <c r="BI110" s="3"/>
    </row>
    <row r="111" spans="1:61" s="15" customFormat="1" ht="17.25" customHeight="1">
      <c r="A111" s="15" t="str">
        <f t="shared" si="12"/>
        <v>U18F 800m</v>
      </c>
      <c r="B111" s="1124" t="s">
        <v>133</v>
      </c>
      <c r="C111" s="1056"/>
      <c r="D111" s="1125"/>
      <c r="E111" s="656">
        <v>1.8229166666666667E-3</v>
      </c>
      <c r="F111" s="656">
        <v>1.7708333333333332E-3</v>
      </c>
      <c r="G111" s="656">
        <v>1.730324074074074E-3</v>
      </c>
      <c r="H111" s="656">
        <v>1.7013888888888888E-3</v>
      </c>
      <c r="I111" s="656">
        <v>1.6782407407407408E-3</v>
      </c>
      <c r="J111" s="656">
        <v>1.6550925925925926E-3</v>
      </c>
      <c r="K111" s="656">
        <v>1.6319444444444445E-3</v>
      </c>
      <c r="L111" s="656">
        <v>1.6087962962962963E-3</v>
      </c>
      <c r="M111" s="657">
        <v>1.5856481481481481E-3</v>
      </c>
      <c r="N111" s="336">
        <v>1.5775462962962965E-3</v>
      </c>
      <c r="O111" s="15" t="str">
        <f t="shared" si="13"/>
        <v/>
      </c>
      <c r="P111" s="3">
        <f>SUM(DataCalcs!BJ550:BJ552)</f>
        <v>0</v>
      </c>
      <c r="Q111" s="554">
        <v>0.67708333333333337</v>
      </c>
      <c r="R111" s="538"/>
      <c r="S111" s="538"/>
      <c r="T111" s="240"/>
      <c r="U111" s="1075" t="s">
        <v>133</v>
      </c>
      <c r="V111" s="1071"/>
      <c r="W111" s="1076"/>
      <c r="X111" s="267">
        <v>1.5682870370370371E-3</v>
      </c>
      <c r="Y111" s="267">
        <v>1.5856481481481479E-3</v>
      </c>
      <c r="Z111" s="267">
        <v>1.6261574074074075E-3</v>
      </c>
      <c r="AA111" s="316">
        <v>1.689814814814815E-3</v>
      </c>
      <c r="AC111" s="1075" t="s">
        <v>133</v>
      </c>
      <c r="AD111" s="1071"/>
      <c r="AE111" s="1076"/>
      <c r="AF111" s="257">
        <v>1.8518518518518517E-3</v>
      </c>
      <c r="AG111" s="258">
        <v>1.7939814814814815E-3</v>
      </c>
      <c r="AH111" s="258">
        <v>1.7476851851851852E-3</v>
      </c>
      <c r="AI111" s="258">
        <v>1.712962962962963E-3</v>
      </c>
      <c r="AJ111" s="258">
        <v>1.689814814814815E-3</v>
      </c>
      <c r="AK111" s="258">
        <v>1.6666666666666668E-3</v>
      </c>
      <c r="AL111" s="258">
        <v>1.6435185185185183E-3</v>
      </c>
      <c r="AM111" s="258">
        <v>1.6203703703703703E-3</v>
      </c>
      <c r="AN111" s="259">
        <v>1.5972222222222221E-3</v>
      </c>
      <c r="AO111" s="295">
        <v>1.5324074074074075E-3</v>
      </c>
      <c r="AX111" s="3"/>
      <c r="AY111" s="3"/>
      <c r="AZ111" s="3"/>
      <c r="BA111" s="3"/>
      <c r="BB111" s="3"/>
      <c r="BC111" s="3"/>
      <c r="BD111" s="3"/>
      <c r="BE111" s="3"/>
      <c r="BF111" s="3"/>
      <c r="BG111" s="3"/>
      <c r="BH111" s="3"/>
      <c r="BI111" s="3"/>
    </row>
    <row r="112" spans="1:61" s="15" customFormat="1" ht="17.25" customHeight="1">
      <c r="A112" s="15" t="str">
        <f t="shared" si="12"/>
        <v>U18F 1500m</v>
      </c>
      <c r="B112" s="1124" t="s">
        <v>136</v>
      </c>
      <c r="C112" s="1056"/>
      <c r="D112" s="1125"/>
      <c r="E112" s="656">
        <v>3.8773148148148148E-3</v>
      </c>
      <c r="F112" s="656">
        <v>3.7615740740740739E-3</v>
      </c>
      <c r="G112" s="656">
        <v>3.6574074074074074E-3</v>
      </c>
      <c r="H112" s="656">
        <v>3.5763888888888889E-3</v>
      </c>
      <c r="I112" s="656">
        <v>3.5069444444444445E-3</v>
      </c>
      <c r="J112" s="656">
        <v>3.4432870370370372E-3</v>
      </c>
      <c r="K112" s="656">
        <v>3.3854166666666668E-3</v>
      </c>
      <c r="L112" s="656">
        <v>3.3275462962962963E-3</v>
      </c>
      <c r="M112" s="657">
        <v>3.2696759259259259E-3</v>
      </c>
      <c r="N112" s="336">
        <v>3.1886574074074074E-3</v>
      </c>
      <c r="O112" s="15" t="str">
        <f t="shared" si="13"/>
        <v/>
      </c>
      <c r="P112" s="3">
        <f>SUM(DataCalcs!BR550:BR552)</f>
        <v>0</v>
      </c>
      <c r="Q112" s="554">
        <v>0.4513888888888889</v>
      </c>
      <c r="R112" s="538"/>
      <c r="S112" s="538"/>
      <c r="T112" s="240"/>
      <c r="U112" s="1075" t="s">
        <v>136</v>
      </c>
      <c r="V112" s="1071"/>
      <c r="W112" s="1076"/>
      <c r="X112" s="267">
        <v>3.2175925925925926E-3</v>
      </c>
      <c r="Y112" s="267">
        <v>3.3043981481481479E-3</v>
      </c>
      <c r="Z112" s="267">
        <v>3.3912037037037036E-3</v>
      </c>
      <c r="AA112" s="316">
        <v>3.5127314814814817E-3</v>
      </c>
      <c r="AC112" s="1075" t="s">
        <v>136</v>
      </c>
      <c r="AD112" s="1071"/>
      <c r="AE112" s="1076"/>
      <c r="AF112" s="257">
        <v>3.9351851851851857E-3</v>
      </c>
      <c r="AG112" s="258">
        <v>3.8194444444444443E-3</v>
      </c>
      <c r="AH112" s="258">
        <v>3.7037037037037034E-3</v>
      </c>
      <c r="AI112" s="258">
        <v>3.6111111111111114E-3</v>
      </c>
      <c r="AJ112" s="258">
        <v>3.5416666666666665E-3</v>
      </c>
      <c r="AK112" s="258">
        <v>3.472222222222222E-3</v>
      </c>
      <c r="AL112" s="258">
        <v>3.414351851851852E-3</v>
      </c>
      <c r="AM112" s="258">
        <v>3.3564814814814811E-3</v>
      </c>
      <c r="AN112" s="259">
        <v>3.2986111111111111E-3</v>
      </c>
      <c r="AO112" s="295">
        <v>3.2349537037037039E-3</v>
      </c>
      <c r="AX112" s="3"/>
      <c r="AY112" s="3"/>
      <c r="AZ112" s="3"/>
      <c r="BA112" s="3"/>
      <c r="BB112" s="3"/>
      <c r="BC112" s="3"/>
      <c r="BD112" s="3"/>
      <c r="BE112" s="3"/>
      <c r="BF112" s="3"/>
      <c r="BG112" s="3"/>
      <c r="BH112" s="3"/>
      <c r="BI112" s="3"/>
    </row>
    <row r="113" spans="1:61" s="15" customFormat="1" ht="17.25" customHeight="1">
      <c r="A113" s="15" t="str">
        <f t="shared" si="12"/>
        <v>U18F 4 X 100m</v>
      </c>
      <c r="B113" s="1124" t="s">
        <v>414</v>
      </c>
      <c r="C113" s="1056"/>
      <c r="D113" s="1125"/>
      <c r="E113" s="659"/>
      <c r="F113" s="659"/>
      <c r="G113" s="659"/>
      <c r="H113" s="659"/>
      <c r="I113" s="659"/>
      <c r="J113" s="659"/>
      <c r="K113" s="659"/>
      <c r="L113" s="659"/>
      <c r="M113" s="659"/>
      <c r="N113" s="339">
        <v>51.8</v>
      </c>
      <c r="O113" s="242"/>
      <c r="P113" s="3">
        <f>SUM(DataCalcs!DV550:DV552)</f>
        <v>0</v>
      </c>
      <c r="Q113" s="554">
        <v>0.70486111111111116</v>
      </c>
      <c r="R113" s="538"/>
      <c r="S113" s="538"/>
      <c r="T113" s="240"/>
      <c r="U113" s="1075" t="s">
        <v>414</v>
      </c>
      <c r="V113" s="1071"/>
      <c r="W113" s="1076"/>
      <c r="X113" s="267"/>
      <c r="Y113" s="267"/>
      <c r="Z113" s="267"/>
      <c r="AA113" s="316"/>
      <c r="AC113" s="1075" t="s">
        <v>414</v>
      </c>
      <c r="AD113" s="1071"/>
      <c r="AE113" s="1076"/>
      <c r="AF113" s="220"/>
      <c r="AG113" s="220"/>
      <c r="AH113" s="220"/>
      <c r="AI113" s="220"/>
      <c r="AJ113" s="220"/>
      <c r="AK113" s="220"/>
      <c r="AL113" s="220"/>
      <c r="AM113" s="220"/>
      <c r="AN113" s="220"/>
      <c r="AO113" s="299">
        <v>49.8</v>
      </c>
      <c r="AX113" s="3"/>
      <c r="AY113" s="3"/>
      <c r="AZ113" s="3"/>
      <c r="BA113" s="3"/>
      <c r="BB113" s="3"/>
      <c r="BC113" s="3"/>
      <c r="BD113" s="3"/>
      <c r="BE113" s="3"/>
      <c r="BF113" s="3"/>
      <c r="BG113" s="3"/>
      <c r="BH113" s="3"/>
      <c r="BI113" s="3"/>
    </row>
    <row r="114" spans="1:61" s="15" customFormat="1" ht="17.25" customHeight="1">
      <c r="A114" s="15" t="str">
        <f t="shared" si="12"/>
        <v>U18F High Jump</v>
      </c>
      <c r="B114" s="1124" t="s">
        <v>374</v>
      </c>
      <c r="C114" s="1056"/>
      <c r="D114" s="1125"/>
      <c r="E114" s="666">
        <v>1.23</v>
      </c>
      <c r="F114" s="666">
        <v>1.28</v>
      </c>
      <c r="G114" s="666">
        <v>1.33</v>
      </c>
      <c r="H114" s="666">
        <v>1.38</v>
      </c>
      <c r="I114" s="666">
        <v>1.43</v>
      </c>
      <c r="J114" s="666">
        <v>1.48</v>
      </c>
      <c r="K114" s="666">
        <v>1.53</v>
      </c>
      <c r="L114" s="666">
        <v>1.58</v>
      </c>
      <c r="M114" s="667">
        <v>1.63</v>
      </c>
      <c r="N114" s="335">
        <v>1.7</v>
      </c>
      <c r="O114" s="15" t="str">
        <f t="shared" ref="O114:O119" si="14">IF(N114&lt;M114,"Shorter than PB9","")</f>
        <v/>
      </c>
      <c r="P114" s="3"/>
      <c r="Q114" s="555">
        <v>0.41666666666666669</v>
      </c>
      <c r="R114" s="434"/>
      <c r="S114" s="561"/>
      <c r="T114" s="243"/>
      <c r="U114" s="1075" t="s">
        <v>374</v>
      </c>
      <c r="V114" s="1071"/>
      <c r="W114" s="1076"/>
      <c r="X114" s="266">
        <v>1.66</v>
      </c>
      <c r="Y114" s="266">
        <v>1.6</v>
      </c>
      <c r="Z114" s="266">
        <v>1.55</v>
      </c>
      <c r="AA114" s="315">
        <v>1.5</v>
      </c>
      <c r="AC114" s="1075" t="s">
        <v>374</v>
      </c>
      <c r="AD114" s="1071"/>
      <c r="AE114" s="1076"/>
      <c r="AF114" s="275">
        <v>1.2</v>
      </c>
      <c r="AG114" s="276">
        <v>1.25</v>
      </c>
      <c r="AH114" s="276">
        <v>1.3</v>
      </c>
      <c r="AI114" s="276">
        <v>1.35</v>
      </c>
      <c r="AJ114" s="276">
        <v>1.4</v>
      </c>
      <c r="AK114" s="276">
        <v>1.45</v>
      </c>
      <c r="AL114" s="276">
        <v>1.5</v>
      </c>
      <c r="AM114" s="276">
        <v>1.55</v>
      </c>
      <c r="AN114" s="277">
        <v>1.6</v>
      </c>
      <c r="AO114" s="294">
        <v>1.75</v>
      </c>
      <c r="AX114" s="3"/>
      <c r="AY114" s="3"/>
      <c r="AZ114" s="3"/>
      <c r="BA114" s="3"/>
      <c r="BB114" s="3"/>
      <c r="BC114" s="3"/>
      <c r="BD114" s="3"/>
      <c r="BE114" s="3"/>
      <c r="BF114" s="3"/>
      <c r="BG114" s="3"/>
      <c r="BH114" s="3"/>
      <c r="BI114" s="3"/>
    </row>
    <row r="115" spans="1:61" s="15" customFormat="1" ht="17.25" customHeight="1">
      <c r="A115" s="15" t="str">
        <f t="shared" si="12"/>
        <v>U18F Long Jump</v>
      </c>
      <c r="B115" s="1124" t="s">
        <v>373</v>
      </c>
      <c r="C115" s="1056"/>
      <c r="D115" s="1125"/>
      <c r="E115" s="666">
        <v>3.88</v>
      </c>
      <c r="F115" s="666">
        <v>4.13</v>
      </c>
      <c r="G115" s="666">
        <v>4.38</v>
      </c>
      <c r="H115" s="666">
        <v>4.63</v>
      </c>
      <c r="I115" s="666">
        <v>4.8499999999999996</v>
      </c>
      <c r="J115" s="666">
        <v>5.03</v>
      </c>
      <c r="K115" s="666">
        <v>5.18</v>
      </c>
      <c r="L115" s="666">
        <v>5.33</v>
      </c>
      <c r="M115" s="667">
        <v>5.45</v>
      </c>
      <c r="N115" s="335">
        <v>5.4</v>
      </c>
      <c r="O115" s="15" t="str">
        <f t="shared" si="14"/>
        <v>Shorter than PB9</v>
      </c>
      <c r="P115" s="3"/>
      <c r="Q115" s="555">
        <v>0.625</v>
      </c>
      <c r="R115" s="561"/>
      <c r="S115" s="561" t="s">
        <v>491</v>
      </c>
      <c r="T115" s="243"/>
      <c r="U115" s="1075" t="s">
        <v>373</v>
      </c>
      <c r="V115" s="1071"/>
      <c r="W115" s="1076"/>
      <c r="X115" s="266">
        <v>5.45</v>
      </c>
      <c r="Y115" s="266">
        <v>5.3</v>
      </c>
      <c r="Z115" s="266">
        <v>5.0999999999999996</v>
      </c>
      <c r="AA115" s="315">
        <v>4.8</v>
      </c>
      <c r="AC115" s="1075" t="s">
        <v>373</v>
      </c>
      <c r="AD115" s="1071"/>
      <c r="AE115" s="1076"/>
      <c r="AF115" s="275">
        <v>3.75</v>
      </c>
      <c r="AG115" s="276">
        <v>4</v>
      </c>
      <c r="AH115" s="276">
        <v>4.25</v>
      </c>
      <c r="AI115" s="276">
        <v>4.5</v>
      </c>
      <c r="AJ115" s="276">
        <v>4.75</v>
      </c>
      <c r="AK115" s="276">
        <v>4.95</v>
      </c>
      <c r="AL115" s="276">
        <v>5.0999999999999996</v>
      </c>
      <c r="AM115" s="276">
        <v>5.25</v>
      </c>
      <c r="AN115" s="277">
        <v>5.4</v>
      </c>
      <c r="AO115" s="294">
        <v>5.74</v>
      </c>
      <c r="AX115" s="3"/>
      <c r="AY115" s="3"/>
      <c r="AZ115" s="3"/>
      <c r="BA115" s="3"/>
      <c r="BB115" s="3"/>
      <c r="BC115" s="3"/>
      <c r="BD115" s="3"/>
      <c r="BE115" s="3"/>
      <c r="BF115" s="3"/>
      <c r="BG115" s="3"/>
      <c r="BH115" s="3"/>
      <c r="BI115" s="3"/>
    </row>
    <row r="116" spans="1:61" s="15" customFormat="1" ht="17.25" customHeight="1">
      <c r="A116" s="15" t="str">
        <f t="shared" si="12"/>
        <v>U18F Triple Jump</v>
      </c>
      <c r="B116" s="1124" t="s">
        <v>375</v>
      </c>
      <c r="C116" s="1056"/>
      <c r="D116" s="1125"/>
      <c r="E116" s="666">
        <v>8.6300000000000008</v>
      </c>
      <c r="F116" s="666">
        <v>9</v>
      </c>
      <c r="G116" s="666">
        <v>9.3800000000000008</v>
      </c>
      <c r="H116" s="666">
        <v>9.6999999999999993</v>
      </c>
      <c r="I116" s="666">
        <v>10.15</v>
      </c>
      <c r="J116" s="666">
        <v>10.5</v>
      </c>
      <c r="K116" s="666">
        <v>10.8</v>
      </c>
      <c r="L116" s="666">
        <v>11.1</v>
      </c>
      <c r="M116" s="667">
        <v>11.3</v>
      </c>
      <c r="N116" s="199">
        <v>10.49</v>
      </c>
      <c r="O116" s="15" t="str">
        <f t="shared" si="14"/>
        <v>Shorter than PB9</v>
      </c>
      <c r="P116" s="3"/>
      <c r="Q116" s="555">
        <v>0.41666666666666669</v>
      </c>
      <c r="R116" s="561"/>
      <c r="S116" s="561"/>
      <c r="T116" s="243"/>
      <c r="U116" s="1075" t="s">
        <v>375</v>
      </c>
      <c r="V116" s="1071"/>
      <c r="W116" s="1076"/>
      <c r="X116" s="266">
        <v>10.85</v>
      </c>
      <c r="Y116" s="266">
        <v>10.5</v>
      </c>
      <c r="Z116" s="266">
        <v>10.15</v>
      </c>
      <c r="AA116" s="315">
        <v>9.5</v>
      </c>
      <c r="AC116" s="1075" t="s">
        <v>375</v>
      </c>
      <c r="AD116" s="1071"/>
      <c r="AE116" s="1076"/>
      <c r="AF116" s="275">
        <v>8.25</v>
      </c>
      <c r="AG116" s="276">
        <v>8.5</v>
      </c>
      <c r="AH116" s="276">
        <v>8.75</v>
      </c>
      <c r="AI116" s="276">
        <v>9</v>
      </c>
      <c r="AJ116" s="276">
        <v>9.5</v>
      </c>
      <c r="AK116" s="276">
        <v>10</v>
      </c>
      <c r="AL116" s="276">
        <v>10.4</v>
      </c>
      <c r="AM116" s="276">
        <v>10.8</v>
      </c>
      <c r="AN116" s="277">
        <v>11</v>
      </c>
      <c r="AO116" s="294"/>
      <c r="AX116" s="3"/>
      <c r="AY116" s="3"/>
      <c r="AZ116" s="3"/>
      <c r="BA116" s="3"/>
      <c r="BB116" s="3"/>
      <c r="BC116" s="3"/>
      <c r="BD116" s="3"/>
      <c r="BE116" s="3"/>
      <c r="BF116" s="3"/>
      <c r="BG116" s="3"/>
      <c r="BH116" s="3"/>
      <c r="BI116" s="3"/>
    </row>
    <row r="117" spans="1:61" s="15" customFormat="1" ht="17.25" customHeight="1">
      <c r="A117" s="15" t="str">
        <f t="shared" si="12"/>
        <v>U18F Javelin</v>
      </c>
      <c r="B117" s="1124" t="s">
        <v>148</v>
      </c>
      <c r="C117" s="1056"/>
      <c r="D117" s="1125"/>
      <c r="E117" s="666">
        <v>25.25</v>
      </c>
      <c r="F117" s="666">
        <v>27.75</v>
      </c>
      <c r="G117" s="666">
        <v>30.25</v>
      </c>
      <c r="H117" s="666">
        <v>32.75</v>
      </c>
      <c r="I117" s="666">
        <v>35.25</v>
      </c>
      <c r="J117" s="666">
        <v>37.75</v>
      </c>
      <c r="K117" s="666">
        <v>40.25</v>
      </c>
      <c r="L117" s="666">
        <v>42.75</v>
      </c>
      <c r="M117" s="667">
        <v>45.25</v>
      </c>
      <c r="N117" s="335">
        <v>42.05</v>
      </c>
      <c r="O117" s="15" t="str">
        <f t="shared" si="14"/>
        <v>Shorter than PB9</v>
      </c>
      <c r="P117" s="3"/>
      <c r="Q117" s="555">
        <v>0.58333333333333337</v>
      </c>
      <c r="R117" s="561" t="s">
        <v>438</v>
      </c>
      <c r="S117" s="561" t="s">
        <v>492</v>
      </c>
      <c r="T117" s="243"/>
      <c r="U117" s="1075" t="s">
        <v>148</v>
      </c>
      <c r="V117" s="1071"/>
      <c r="W117" s="1076"/>
      <c r="X117" s="266">
        <v>40.299999999999997</v>
      </c>
      <c r="Y117" s="266">
        <v>36.6</v>
      </c>
      <c r="Z117" s="266">
        <v>32.450000000000003</v>
      </c>
      <c r="AA117" s="315">
        <v>27.8</v>
      </c>
      <c r="AC117" s="1075" t="s">
        <v>148</v>
      </c>
      <c r="AD117" s="1071"/>
      <c r="AE117" s="1076"/>
      <c r="AF117" s="275">
        <v>24</v>
      </c>
      <c r="AG117" s="276">
        <v>26.5</v>
      </c>
      <c r="AH117" s="276">
        <v>29</v>
      </c>
      <c r="AI117" s="276">
        <v>31.5</v>
      </c>
      <c r="AJ117" s="276">
        <v>34</v>
      </c>
      <c r="AK117" s="276">
        <v>36.5</v>
      </c>
      <c r="AL117" s="276">
        <v>39</v>
      </c>
      <c r="AM117" s="276">
        <v>41.5</v>
      </c>
      <c r="AN117" s="277">
        <v>44</v>
      </c>
      <c r="AO117" s="294">
        <v>46.8</v>
      </c>
      <c r="AX117" s="3"/>
      <c r="AY117" s="3"/>
      <c r="AZ117" s="3"/>
      <c r="BA117" s="3"/>
      <c r="BB117" s="3"/>
      <c r="BC117" s="3"/>
      <c r="BD117" s="3"/>
      <c r="BE117" s="3"/>
      <c r="BF117" s="3"/>
      <c r="BG117" s="3"/>
      <c r="BH117" s="3"/>
      <c r="BI117" s="3"/>
    </row>
    <row r="118" spans="1:61" s="15" customFormat="1" ht="17.25" customHeight="1">
      <c r="A118" s="15" t="str">
        <f t="shared" si="12"/>
        <v>U18F Discus</v>
      </c>
      <c r="B118" s="1124" t="s">
        <v>151</v>
      </c>
      <c r="C118" s="1056"/>
      <c r="D118" s="1125"/>
      <c r="E118" s="666">
        <v>20</v>
      </c>
      <c r="F118" s="666">
        <v>22</v>
      </c>
      <c r="G118" s="666">
        <v>24</v>
      </c>
      <c r="H118" s="666">
        <v>26.5</v>
      </c>
      <c r="I118" s="666">
        <v>29</v>
      </c>
      <c r="J118" s="666">
        <v>32</v>
      </c>
      <c r="K118" s="666">
        <v>35</v>
      </c>
      <c r="L118" s="666">
        <v>38</v>
      </c>
      <c r="M118" s="667">
        <v>41</v>
      </c>
      <c r="N118" s="335">
        <v>36.619999999999997</v>
      </c>
      <c r="O118" s="15" t="str">
        <f t="shared" si="14"/>
        <v>Shorter than PB9</v>
      </c>
      <c r="P118" s="3"/>
      <c r="Q118" s="555">
        <v>0.45833333333333331</v>
      </c>
      <c r="R118" s="561" t="s">
        <v>440</v>
      </c>
      <c r="S118" s="561" t="s">
        <v>493</v>
      </c>
      <c r="T118" s="243"/>
      <c r="U118" s="1075" t="s">
        <v>151</v>
      </c>
      <c r="V118" s="1071"/>
      <c r="W118" s="1076"/>
      <c r="X118" s="266">
        <v>33.15</v>
      </c>
      <c r="Y118" s="266">
        <v>30.1</v>
      </c>
      <c r="Z118" s="266">
        <v>27.4</v>
      </c>
      <c r="AA118" s="315">
        <v>23.25</v>
      </c>
      <c r="AC118" s="1075" t="s">
        <v>151</v>
      </c>
      <c r="AD118" s="1071"/>
      <c r="AE118" s="1076"/>
      <c r="AF118" s="275">
        <v>18</v>
      </c>
      <c r="AG118" s="276">
        <v>20</v>
      </c>
      <c r="AH118" s="276">
        <v>22</v>
      </c>
      <c r="AI118" s="276">
        <v>24</v>
      </c>
      <c r="AJ118" s="276">
        <v>26</v>
      </c>
      <c r="AK118" s="276">
        <v>29</v>
      </c>
      <c r="AL118" s="276">
        <v>32</v>
      </c>
      <c r="AM118" s="276">
        <v>35</v>
      </c>
      <c r="AN118" s="277">
        <v>38</v>
      </c>
      <c r="AO118" s="294">
        <v>42.61</v>
      </c>
      <c r="AX118" s="3"/>
      <c r="AY118" s="3"/>
      <c r="AZ118" s="3"/>
      <c r="BA118" s="3"/>
      <c r="BB118" s="3"/>
      <c r="BC118" s="3"/>
      <c r="BD118" s="3"/>
      <c r="BE118" s="3"/>
      <c r="BF118" s="3"/>
      <c r="BG118" s="3"/>
      <c r="BH118" s="3"/>
      <c r="BI118" s="3"/>
    </row>
    <row r="119" spans="1:61" s="15" customFormat="1" ht="17.25" customHeight="1" thickBot="1">
      <c r="A119" s="15" t="str">
        <f t="shared" si="12"/>
        <v>U18F Shot</v>
      </c>
      <c r="B119" s="1121" t="s">
        <v>154</v>
      </c>
      <c r="C119" s="1122"/>
      <c r="D119" s="1123"/>
      <c r="E119" s="668">
        <v>7.3</v>
      </c>
      <c r="F119" s="668">
        <v>7.9</v>
      </c>
      <c r="G119" s="668">
        <v>8.5</v>
      </c>
      <c r="H119" s="668">
        <v>9.1</v>
      </c>
      <c r="I119" s="668">
        <v>9.6999999999999993</v>
      </c>
      <c r="J119" s="668">
        <v>10.4</v>
      </c>
      <c r="K119" s="668">
        <v>11.2</v>
      </c>
      <c r="L119" s="668">
        <v>12</v>
      </c>
      <c r="M119" s="669">
        <v>12.8</v>
      </c>
      <c r="N119" s="342">
        <v>12.6</v>
      </c>
      <c r="O119" s="15" t="str">
        <f t="shared" si="14"/>
        <v>Shorter than PB9</v>
      </c>
      <c r="P119" s="3"/>
      <c r="Q119" s="555">
        <v>0.5</v>
      </c>
      <c r="R119" s="561" t="s">
        <v>442</v>
      </c>
      <c r="S119" s="561" t="s">
        <v>494</v>
      </c>
      <c r="T119" s="243"/>
      <c r="U119" s="1077" t="s">
        <v>154</v>
      </c>
      <c r="V119" s="1078"/>
      <c r="W119" s="1079"/>
      <c r="X119" s="290">
        <v>12.05</v>
      </c>
      <c r="Y119" s="290">
        <v>11.15</v>
      </c>
      <c r="Z119" s="290">
        <v>10.4</v>
      </c>
      <c r="AA119" s="317">
        <v>9.9</v>
      </c>
      <c r="AC119" s="1077" t="s">
        <v>154</v>
      </c>
      <c r="AD119" s="1078"/>
      <c r="AE119" s="1079"/>
      <c r="AF119" s="262">
        <v>7</v>
      </c>
      <c r="AG119" s="263">
        <v>7.6</v>
      </c>
      <c r="AH119" s="263">
        <v>8.1999999999999993</v>
      </c>
      <c r="AI119" s="263">
        <v>8.8000000000000007</v>
      </c>
      <c r="AJ119" s="263">
        <v>9.4</v>
      </c>
      <c r="AK119" s="263">
        <v>10</v>
      </c>
      <c r="AL119" s="263">
        <v>10.8</v>
      </c>
      <c r="AM119" s="263">
        <v>11.6</v>
      </c>
      <c r="AN119" s="264">
        <v>12.4</v>
      </c>
      <c r="AO119" s="302">
        <v>16.02</v>
      </c>
      <c r="AX119" s="3"/>
      <c r="AY119" s="3"/>
      <c r="AZ119" s="3"/>
      <c r="BA119" s="3"/>
      <c r="BB119" s="3"/>
      <c r="BC119" s="3"/>
      <c r="BD119" s="3"/>
      <c r="BE119" s="3"/>
      <c r="BF119" s="3"/>
      <c r="BG119" s="3"/>
      <c r="BH119" s="3"/>
      <c r="BI119" s="3"/>
    </row>
    <row r="120" spans="1:61" s="15" customFormat="1" ht="17.25" customHeight="1" thickBot="1">
      <c r="B120" s="3"/>
      <c r="C120" s="3"/>
      <c r="D120" s="3"/>
      <c r="E120" s="670"/>
      <c r="F120" s="670"/>
      <c r="G120" s="670"/>
      <c r="H120" s="670"/>
      <c r="I120" s="670"/>
      <c r="J120" s="670"/>
      <c r="K120" s="670"/>
      <c r="L120" s="670"/>
      <c r="M120" s="670"/>
      <c r="N120" s="86"/>
      <c r="O120" s="242"/>
      <c r="P120" s="3"/>
      <c r="Q120" s="9"/>
      <c r="R120" s="538"/>
      <c r="S120" s="538"/>
      <c r="T120" s="240"/>
      <c r="U120" s="240"/>
      <c r="V120" s="233"/>
      <c r="W120" s="233"/>
      <c r="X120" s="233"/>
      <c r="Z120" s="3"/>
      <c r="AA120" s="3"/>
      <c r="AB120" s="3"/>
      <c r="AC120" s="3"/>
      <c r="AD120" s="3"/>
      <c r="AE120" s="3"/>
      <c r="AF120" s="3"/>
      <c r="AG120" s="3"/>
      <c r="AH120" s="3"/>
      <c r="AI120" s="3"/>
      <c r="AJ120" s="3"/>
      <c r="AK120" s="3"/>
      <c r="AL120" s="86"/>
      <c r="AU120" s="3"/>
      <c r="AV120" s="3"/>
      <c r="AW120" s="3"/>
      <c r="AX120" s="3"/>
      <c r="AY120" s="3"/>
      <c r="AZ120" s="3"/>
      <c r="BA120" s="3"/>
      <c r="BB120" s="3"/>
      <c r="BC120" s="3"/>
      <c r="BD120" s="3"/>
      <c r="BE120" s="3"/>
      <c r="BF120" s="3"/>
    </row>
    <row r="121" spans="1:61" s="15" customFormat="1" ht="17.25" customHeight="1" thickBot="1">
      <c r="B121" s="1080" t="s">
        <v>495</v>
      </c>
      <c r="C121" s="1081"/>
      <c r="D121" s="1082"/>
      <c r="E121" s="652" t="s">
        <v>417</v>
      </c>
      <c r="F121" s="652" t="s">
        <v>418</v>
      </c>
      <c r="G121" s="652" t="s">
        <v>419</v>
      </c>
      <c r="H121" s="652" t="s">
        <v>420</v>
      </c>
      <c r="I121" s="652" t="s">
        <v>421</v>
      </c>
      <c r="J121" s="652" t="s">
        <v>422</v>
      </c>
      <c r="K121" s="652" t="s">
        <v>423</v>
      </c>
      <c r="L121" s="652" t="s">
        <v>424</v>
      </c>
      <c r="M121" s="653" t="s">
        <v>425</v>
      </c>
      <c r="N121" s="238" t="s">
        <v>59</v>
      </c>
      <c r="O121" s="226"/>
      <c r="P121" s="3"/>
      <c r="Q121" s="3"/>
      <c r="R121" s="434"/>
      <c r="S121" s="434"/>
      <c r="AA121" s="3"/>
      <c r="AB121" s="3"/>
      <c r="AC121" s="3"/>
      <c r="AD121" s="3"/>
      <c r="AE121" s="3"/>
      <c r="AF121" s="3"/>
      <c r="AG121" s="3"/>
      <c r="AH121" s="3"/>
      <c r="AI121" s="3"/>
      <c r="AJ121" s="3"/>
      <c r="AK121" s="3"/>
      <c r="AL121" s="3"/>
    </row>
    <row r="122" spans="1:61" s="15" customFormat="1" ht="17.25" customHeight="1">
      <c r="A122" s="15" t="str">
        <f t="shared" ref="A122:A134" si="15">"U20F "&amp;B122</f>
        <v>U20F 100mH</v>
      </c>
      <c r="B122" s="1126" t="s">
        <v>158</v>
      </c>
      <c r="C122" s="1127"/>
      <c r="D122" s="1128"/>
      <c r="E122" s="666">
        <v>20</v>
      </c>
      <c r="F122" s="666">
        <v>19</v>
      </c>
      <c r="G122" s="666">
        <v>18</v>
      </c>
      <c r="H122" s="666">
        <v>17</v>
      </c>
      <c r="I122" s="666">
        <v>16.5</v>
      </c>
      <c r="J122" s="666">
        <v>16</v>
      </c>
      <c r="K122" s="666">
        <v>15.5</v>
      </c>
      <c r="L122" s="666">
        <v>15</v>
      </c>
      <c r="M122" s="667">
        <v>14.6</v>
      </c>
      <c r="N122" s="199" t="s">
        <v>141</v>
      </c>
      <c r="P122" s="3"/>
      <c r="Q122" s="555">
        <v>0.44444444444444442</v>
      </c>
      <c r="R122" s="434"/>
      <c r="S122" s="434"/>
      <c r="AA122" s="3"/>
      <c r="AB122" s="3"/>
      <c r="AC122" s="3"/>
      <c r="AD122" s="3"/>
      <c r="AE122" s="3"/>
      <c r="AF122" s="3"/>
      <c r="AG122" s="3"/>
      <c r="AH122" s="3"/>
      <c r="AI122" s="3"/>
      <c r="AJ122" s="3"/>
      <c r="AK122" s="3"/>
      <c r="AL122" s="3"/>
    </row>
    <row r="123" spans="1:61" s="15" customFormat="1" ht="17.25" customHeight="1">
      <c r="A123" s="15" t="str">
        <f t="shared" si="15"/>
        <v>U20F 100m</v>
      </c>
      <c r="B123" s="1124" t="s">
        <v>127</v>
      </c>
      <c r="C123" s="1056"/>
      <c r="D123" s="1125"/>
      <c r="E123" s="666">
        <v>13.5</v>
      </c>
      <c r="F123" s="666">
        <v>13.3</v>
      </c>
      <c r="G123" s="666">
        <v>13.1</v>
      </c>
      <c r="H123" s="666">
        <v>12.9</v>
      </c>
      <c r="I123" s="666">
        <v>12.7</v>
      </c>
      <c r="J123" s="666">
        <v>12.6</v>
      </c>
      <c r="K123" s="666">
        <v>12.5</v>
      </c>
      <c r="L123" s="666">
        <v>12.4</v>
      </c>
      <c r="M123" s="667">
        <v>12.3</v>
      </c>
      <c r="N123" s="199" t="s">
        <v>141</v>
      </c>
      <c r="P123" s="3">
        <f>SUM(DataCalcs!AL648:AL650)</f>
        <v>0</v>
      </c>
      <c r="Q123" s="555">
        <v>0.52777777777777779</v>
      </c>
      <c r="R123" s="434"/>
      <c r="S123" s="434"/>
      <c r="AA123" s="3"/>
      <c r="AB123" s="3"/>
      <c r="AC123" s="3"/>
      <c r="AD123" s="3"/>
      <c r="AE123" s="3"/>
      <c r="AF123" s="3"/>
      <c r="AG123" s="3"/>
      <c r="AH123" s="3"/>
      <c r="AI123" s="3"/>
      <c r="AJ123" s="3"/>
      <c r="AK123" s="3"/>
      <c r="AL123" s="3"/>
    </row>
    <row r="124" spans="1:61" s="15" customFormat="1" ht="17.25" customHeight="1">
      <c r="A124" s="15" t="str">
        <f t="shared" si="15"/>
        <v>U20F 200m</v>
      </c>
      <c r="B124" s="1124" t="s">
        <v>130</v>
      </c>
      <c r="C124" s="1056"/>
      <c r="D124" s="1125"/>
      <c r="E124" s="666">
        <v>29.7</v>
      </c>
      <c r="F124" s="666">
        <v>29.2</v>
      </c>
      <c r="G124" s="666">
        <v>28.5</v>
      </c>
      <c r="H124" s="666">
        <v>27.8</v>
      </c>
      <c r="I124" s="666">
        <v>27.2</v>
      </c>
      <c r="J124" s="666">
        <v>26.7</v>
      </c>
      <c r="K124" s="666">
        <v>26.3</v>
      </c>
      <c r="L124" s="666">
        <v>25.9</v>
      </c>
      <c r="M124" s="667">
        <v>25.5</v>
      </c>
      <c r="N124" s="199" t="s">
        <v>141</v>
      </c>
      <c r="P124" s="3">
        <f>SUM(DataCalcs!AT648:AT650)</f>
        <v>0</v>
      </c>
      <c r="Q124" s="555">
        <v>0.65277777777777779</v>
      </c>
      <c r="R124" s="434"/>
      <c r="S124" s="434"/>
      <c r="Z124" s="3"/>
      <c r="AA124" s="3"/>
      <c r="AB124" s="3"/>
      <c r="AC124" s="3"/>
      <c r="AD124" s="3"/>
      <c r="AE124" s="3"/>
      <c r="AF124" s="3"/>
      <c r="AG124" s="3"/>
      <c r="AH124" s="3"/>
      <c r="AI124" s="3"/>
      <c r="AJ124" s="3"/>
      <c r="AK124" s="3"/>
    </row>
    <row r="125" spans="1:61" s="15" customFormat="1" ht="17.25" customHeight="1">
      <c r="A125" s="15" t="str">
        <f t="shared" si="15"/>
        <v>U20F 400m</v>
      </c>
      <c r="B125" s="1124" t="s">
        <v>191</v>
      </c>
      <c r="C125" s="1056"/>
      <c r="D125" s="1125"/>
      <c r="E125" s="666">
        <v>72</v>
      </c>
      <c r="F125" s="666">
        <v>69.5</v>
      </c>
      <c r="G125" s="666">
        <v>67</v>
      </c>
      <c r="H125" s="666">
        <v>65</v>
      </c>
      <c r="I125" s="666">
        <v>63</v>
      </c>
      <c r="J125" s="666">
        <v>61</v>
      </c>
      <c r="K125" s="666">
        <v>59.5</v>
      </c>
      <c r="L125" s="666">
        <v>58</v>
      </c>
      <c r="M125" s="667">
        <v>57</v>
      </c>
      <c r="N125" s="199" t="s">
        <v>141</v>
      </c>
      <c r="P125" s="3">
        <f>SUM(DataCalcs!BB648:BB650)</f>
        <v>0</v>
      </c>
      <c r="Q125" s="555">
        <v>0.56597222222222221</v>
      </c>
      <c r="R125" s="434"/>
      <c r="S125" s="434"/>
      <c r="Z125" s="3"/>
      <c r="AA125" s="3"/>
      <c r="AB125" s="3"/>
      <c r="AC125" s="3"/>
      <c r="AD125" s="3"/>
      <c r="AE125" s="3"/>
      <c r="AF125" s="3"/>
      <c r="AG125" s="3"/>
      <c r="AH125" s="3"/>
      <c r="AI125" s="3"/>
      <c r="AJ125" s="3"/>
      <c r="AK125" s="3"/>
    </row>
    <row r="126" spans="1:61" s="15" customFormat="1" ht="17.25" customHeight="1">
      <c r="A126" s="15" t="str">
        <f t="shared" si="15"/>
        <v>U20F 800m</v>
      </c>
      <c r="B126" s="1124" t="s">
        <v>133</v>
      </c>
      <c r="C126" s="1056"/>
      <c r="D126" s="1125"/>
      <c r="E126" s="656">
        <v>1.7939814814814815E-3</v>
      </c>
      <c r="F126" s="656">
        <v>1.7476851851851852E-3</v>
      </c>
      <c r="G126" s="656">
        <v>1.712962962962963E-3</v>
      </c>
      <c r="H126" s="656">
        <v>1.6898148148148148E-3</v>
      </c>
      <c r="I126" s="656">
        <v>1.6666666666666668E-3</v>
      </c>
      <c r="J126" s="656">
        <v>1.6435185185185185E-3</v>
      </c>
      <c r="K126" s="656">
        <v>1.6203703703703703E-3</v>
      </c>
      <c r="L126" s="656">
        <v>1.5972222222222223E-3</v>
      </c>
      <c r="M126" s="657">
        <v>1.5740740740740741E-3</v>
      </c>
      <c r="N126" s="199" t="s">
        <v>141</v>
      </c>
      <c r="P126" s="3">
        <f>SUM(DataCalcs!BJ648:BJ650)</f>
        <v>0</v>
      </c>
      <c r="Q126" s="554">
        <v>0.67708333333333337</v>
      </c>
      <c r="R126" s="434"/>
      <c r="S126" s="434"/>
      <c r="Z126" s="3"/>
      <c r="AA126" s="3"/>
      <c r="AB126" s="3"/>
      <c r="AC126" s="3"/>
      <c r="AD126" s="3"/>
      <c r="AE126" s="3"/>
      <c r="AF126" s="3"/>
      <c r="AG126" s="3"/>
      <c r="AH126" s="3"/>
      <c r="AI126" s="3"/>
      <c r="AJ126" s="3"/>
      <c r="AK126" s="3"/>
    </row>
    <row r="127" spans="1:61" s="15" customFormat="1" ht="17.25" customHeight="1">
      <c r="A127" s="15" t="str">
        <f t="shared" si="15"/>
        <v>U20F 1500m</v>
      </c>
      <c r="B127" s="1124" t="s">
        <v>136</v>
      </c>
      <c r="C127" s="1056"/>
      <c r="D127" s="1125"/>
      <c r="E127" s="656">
        <v>3.8194444444444443E-3</v>
      </c>
      <c r="F127" s="656">
        <v>3.7037037037037038E-3</v>
      </c>
      <c r="G127" s="656">
        <v>3.6111111111111109E-3</v>
      </c>
      <c r="H127" s="656">
        <v>3.5416666666666665E-3</v>
      </c>
      <c r="I127" s="656">
        <v>3.472222222222222E-3</v>
      </c>
      <c r="J127" s="656">
        <v>3.414351851851852E-3</v>
      </c>
      <c r="K127" s="656">
        <v>3.3564814814814816E-3</v>
      </c>
      <c r="L127" s="656">
        <v>3.2986111111111111E-3</v>
      </c>
      <c r="M127" s="657">
        <v>3.2407407407407406E-3</v>
      </c>
      <c r="N127" s="199" t="s">
        <v>141</v>
      </c>
      <c r="P127" s="3">
        <f>SUM(DataCalcs!BR648:BR650)</f>
        <v>0</v>
      </c>
      <c r="Q127" s="554">
        <v>0.4513888888888889</v>
      </c>
      <c r="R127" s="434"/>
      <c r="S127" s="434"/>
      <c r="Z127" s="3"/>
      <c r="AA127" s="3"/>
      <c r="AB127" s="3"/>
      <c r="AC127" s="3"/>
      <c r="AD127" s="3"/>
      <c r="AE127" s="3"/>
      <c r="AF127" s="3"/>
      <c r="AG127" s="3"/>
      <c r="AH127" s="3"/>
      <c r="AI127" s="3"/>
      <c r="AJ127" s="3"/>
      <c r="AK127" s="3"/>
    </row>
    <row r="128" spans="1:61" s="15" customFormat="1" ht="17.25" customHeight="1">
      <c r="A128" s="15" t="str">
        <f t="shared" si="15"/>
        <v>U20F 4 X 100m</v>
      </c>
      <c r="B128" s="1124" t="s">
        <v>414</v>
      </c>
      <c r="C128" s="1056"/>
      <c r="D128" s="1125"/>
      <c r="E128" s="659"/>
      <c r="F128" s="659"/>
      <c r="G128" s="659"/>
      <c r="H128" s="659"/>
      <c r="I128" s="659"/>
      <c r="J128" s="659"/>
      <c r="K128" s="659"/>
      <c r="L128" s="659"/>
      <c r="M128" s="659"/>
      <c r="N128" s="199" t="s">
        <v>141</v>
      </c>
      <c r="P128" s="3">
        <f>SUM(DataCalcs!DV648:DV650)</f>
        <v>0</v>
      </c>
      <c r="Q128" s="554">
        <v>0.70486111111111116</v>
      </c>
      <c r="R128" s="434"/>
      <c r="S128" s="434"/>
      <c r="Z128" s="3"/>
      <c r="AA128" s="3"/>
      <c r="AB128" s="3"/>
      <c r="AC128" s="3"/>
      <c r="AD128" s="3"/>
      <c r="AE128" s="3"/>
      <c r="AF128" s="3"/>
      <c r="AG128" s="3"/>
      <c r="AH128" s="3"/>
      <c r="AI128" s="3"/>
      <c r="AJ128" s="3"/>
      <c r="AK128" s="3"/>
    </row>
    <row r="129" spans="1:52" s="15" customFormat="1" ht="17.25" customHeight="1">
      <c r="A129" s="15" t="str">
        <f t="shared" si="15"/>
        <v>U20F High Jump</v>
      </c>
      <c r="B129" s="1124" t="s">
        <v>374</v>
      </c>
      <c r="C129" s="1056"/>
      <c r="D129" s="1125"/>
      <c r="E129" s="666">
        <v>1.25</v>
      </c>
      <c r="F129" s="666">
        <v>1.3</v>
      </c>
      <c r="G129" s="666">
        <v>1.35</v>
      </c>
      <c r="H129" s="666">
        <v>1.4</v>
      </c>
      <c r="I129" s="666">
        <v>1.45</v>
      </c>
      <c r="J129" s="666">
        <v>1.5</v>
      </c>
      <c r="K129" s="666">
        <v>1.55</v>
      </c>
      <c r="L129" s="666">
        <v>1.6</v>
      </c>
      <c r="M129" s="667">
        <v>1.65</v>
      </c>
      <c r="N129" s="199" t="s">
        <v>141</v>
      </c>
      <c r="P129" s="3"/>
      <c r="Q129" s="555">
        <v>0.41666666666666669</v>
      </c>
      <c r="R129" s="434"/>
      <c r="S129" s="434"/>
      <c r="Z129" s="3"/>
      <c r="AA129" s="3"/>
      <c r="AB129" s="3"/>
      <c r="AC129" s="3"/>
      <c r="AD129" s="3"/>
      <c r="AE129" s="3"/>
      <c r="AF129" s="3"/>
      <c r="AG129" s="3"/>
      <c r="AH129" s="3"/>
      <c r="AI129" s="3"/>
      <c r="AJ129" s="3"/>
      <c r="AK129" s="3"/>
    </row>
    <row r="130" spans="1:52" s="15" customFormat="1" ht="17.25" customHeight="1">
      <c r="A130" s="15" t="str">
        <f t="shared" si="15"/>
        <v>U20F Long Jump</v>
      </c>
      <c r="B130" s="1124" t="s">
        <v>373</v>
      </c>
      <c r="C130" s="1056"/>
      <c r="D130" s="1125"/>
      <c r="E130" s="666">
        <v>4</v>
      </c>
      <c r="F130" s="666">
        <v>4.25</v>
      </c>
      <c r="G130" s="666">
        <v>4.5</v>
      </c>
      <c r="H130" s="666">
        <v>4.75</v>
      </c>
      <c r="I130" s="666">
        <v>4.95</v>
      </c>
      <c r="J130" s="666">
        <v>5.0999999999999996</v>
      </c>
      <c r="K130" s="666">
        <v>5.25</v>
      </c>
      <c r="L130" s="666">
        <v>5.4</v>
      </c>
      <c r="M130" s="667">
        <v>5.5</v>
      </c>
      <c r="N130" s="199" t="s">
        <v>141</v>
      </c>
      <c r="P130" s="3"/>
      <c r="Q130" s="555">
        <v>0.625</v>
      </c>
      <c r="R130" s="561"/>
      <c r="S130" s="561" t="s">
        <v>491</v>
      </c>
      <c r="Z130" s="3"/>
      <c r="AA130" s="3"/>
      <c r="AB130" s="3"/>
      <c r="AC130" s="3"/>
      <c r="AD130" s="3"/>
      <c r="AE130" s="3"/>
      <c r="AF130" s="3"/>
      <c r="AG130" s="3"/>
      <c r="AH130" s="3"/>
      <c r="AI130" s="3"/>
      <c r="AJ130" s="3"/>
      <c r="AK130" s="3"/>
    </row>
    <row r="131" spans="1:52" s="15" customFormat="1" ht="17.25" customHeight="1">
      <c r="A131" s="15" t="str">
        <f t="shared" si="15"/>
        <v>U20F Triple Jump</v>
      </c>
      <c r="B131" s="1124" t="s">
        <v>375</v>
      </c>
      <c r="C131" s="1056"/>
      <c r="D131" s="1125"/>
      <c r="E131" s="666">
        <v>9</v>
      </c>
      <c r="F131" s="666">
        <v>9.5</v>
      </c>
      <c r="G131" s="666">
        <v>10</v>
      </c>
      <c r="H131" s="666">
        <v>10.4</v>
      </c>
      <c r="I131" s="666">
        <v>10.8</v>
      </c>
      <c r="J131" s="666">
        <v>11</v>
      </c>
      <c r="K131" s="666">
        <v>11.2</v>
      </c>
      <c r="L131" s="666">
        <v>11.4</v>
      </c>
      <c r="M131" s="667">
        <v>11.6</v>
      </c>
      <c r="N131" s="199" t="s">
        <v>141</v>
      </c>
      <c r="P131" s="3"/>
      <c r="Q131" s="555">
        <v>0.41666666666666669</v>
      </c>
      <c r="R131" s="561"/>
      <c r="S131" s="561"/>
      <c r="Z131" s="3"/>
      <c r="AA131" s="3"/>
      <c r="AB131" s="3"/>
      <c r="AC131" s="3"/>
      <c r="AD131" s="3"/>
      <c r="AE131" s="3"/>
      <c r="AF131" s="3"/>
      <c r="AG131" s="3"/>
      <c r="AH131" s="3"/>
      <c r="AI131" s="3"/>
      <c r="AJ131" s="3"/>
      <c r="AK131" s="3"/>
    </row>
    <row r="132" spans="1:52" s="15" customFormat="1" ht="17.25" customHeight="1">
      <c r="A132" s="15" t="str">
        <f t="shared" si="15"/>
        <v>U20F Javelin</v>
      </c>
      <c r="B132" s="1124" t="s">
        <v>148</v>
      </c>
      <c r="C132" s="1056"/>
      <c r="D132" s="1125"/>
      <c r="E132" s="666">
        <v>26.5</v>
      </c>
      <c r="F132" s="666">
        <v>29</v>
      </c>
      <c r="G132" s="666">
        <v>31.5</v>
      </c>
      <c r="H132" s="666">
        <v>34</v>
      </c>
      <c r="I132" s="666">
        <v>36.5</v>
      </c>
      <c r="J132" s="666">
        <v>39</v>
      </c>
      <c r="K132" s="666">
        <v>41.5</v>
      </c>
      <c r="L132" s="666">
        <v>44</v>
      </c>
      <c r="M132" s="667">
        <v>46.5</v>
      </c>
      <c r="N132" s="199" t="s">
        <v>141</v>
      </c>
      <c r="P132" s="3"/>
      <c r="Q132" s="555">
        <v>0.58333333333333337</v>
      </c>
      <c r="R132" s="561" t="s">
        <v>449</v>
      </c>
      <c r="S132" s="561" t="s">
        <v>492</v>
      </c>
      <c r="Z132" s="3"/>
      <c r="AA132" s="3"/>
      <c r="AB132" s="3"/>
      <c r="AC132" s="3"/>
      <c r="AD132" s="3"/>
      <c r="AE132" s="3"/>
      <c r="AF132" s="3"/>
      <c r="AG132" s="3"/>
      <c r="AH132" s="3"/>
      <c r="AI132" s="3"/>
      <c r="AJ132" s="3"/>
      <c r="AK132" s="3"/>
    </row>
    <row r="133" spans="1:52" s="15" customFormat="1" ht="17.25" customHeight="1">
      <c r="A133" s="15" t="str">
        <f t="shared" si="15"/>
        <v>U20F Discus</v>
      </c>
      <c r="B133" s="1124" t="s">
        <v>151</v>
      </c>
      <c r="C133" s="1056"/>
      <c r="D133" s="1125"/>
      <c r="E133" s="666">
        <v>22</v>
      </c>
      <c r="F133" s="666">
        <v>24</v>
      </c>
      <c r="G133" s="666">
        <v>26</v>
      </c>
      <c r="H133" s="666">
        <v>29</v>
      </c>
      <c r="I133" s="666">
        <v>32</v>
      </c>
      <c r="J133" s="666">
        <v>35</v>
      </c>
      <c r="K133" s="666">
        <v>38</v>
      </c>
      <c r="L133" s="666">
        <v>41</v>
      </c>
      <c r="M133" s="667">
        <v>44</v>
      </c>
      <c r="N133" s="199" t="s">
        <v>141</v>
      </c>
      <c r="P133" s="3"/>
      <c r="Q133" s="555">
        <v>0.45833333333333331</v>
      </c>
      <c r="R133" s="561" t="s">
        <v>440</v>
      </c>
      <c r="S133" s="561" t="s">
        <v>493</v>
      </c>
      <c r="Z133" s="3"/>
      <c r="AA133" s="3"/>
      <c r="AB133" s="3"/>
      <c r="AC133" s="3"/>
      <c r="AD133" s="3"/>
      <c r="AE133" s="3"/>
      <c r="AF133" s="3"/>
      <c r="AG133" s="3"/>
      <c r="AH133" s="3"/>
      <c r="AI133" s="3"/>
      <c r="AJ133" s="3"/>
      <c r="AK133" s="3"/>
    </row>
    <row r="134" spans="1:52" s="15" customFormat="1" ht="17.25" customHeight="1" thickBot="1">
      <c r="A134" s="15" t="str">
        <f t="shared" si="15"/>
        <v>U20F Shot</v>
      </c>
      <c r="B134" s="1121" t="s">
        <v>154</v>
      </c>
      <c r="C134" s="1122"/>
      <c r="D134" s="1123"/>
      <c r="E134" s="668">
        <v>7.6</v>
      </c>
      <c r="F134" s="668">
        <v>8.1999999999999993</v>
      </c>
      <c r="G134" s="668">
        <v>8.8000000000000007</v>
      </c>
      <c r="H134" s="668">
        <v>9.4</v>
      </c>
      <c r="I134" s="668">
        <v>10</v>
      </c>
      <c r="J134" s="668">
        <v>10.8</v>
      </c>
      <c r="K134" s="668">
        <v>11.6</v>
      </c>
      <c r="L134" s="668">
        <v>12.4</v>
      </c>
      <c r="M134" s="669">
        <v>13.2</v>
      </c>
      <c r="N134" s="305" t="s">
        <v>141</v>
      </c>
      <c r="P134" s="3"/>
      <c r="Q134" s="555">
        <v>0.5</v>
      </c>
      <c r="R134" s="561" t="s">
        <v>453</v>
      </c>
      <c r="S134" s="561" t="s">
        <v>494</v>
      </c>
      <c r="Z134" s="3"/>
      <c r="AA134" s="3"/>
      <c r="AB134" s="3"/>
      <c r="AC134" s="3"/>
      <c r="AD134" s="3"/>
      <c r="AE134" s="3"/>
      <c r="AF134" s="3"/>
      <c r="AG134" s="3"/>
      <c r="AH134" s="3"/>
      <c r="AI134" s="3"/>
      <c r="AJ134" s="3"/>
      <c r="AK134" s="3"/>
    </row>
    <row r="135" spans="1:52" ht="17.25" customHeight="1">
      <c r="R135" s="434"/>
      <c r="S135" s="434"/>
      <c r="AE135"/>
      <c r="AI135" s="252"/>
    </row>
    <row r="136" spans="1:52" ht="17.25" customHeight="1" thickBot="1">
      <c r="R136" s="434"/>
      <c r="S136" s="434"/>
      <c r="AE136"/>
      <c r="AF136" s="252"/>
    </row>
    <row r="137" spans="1:52" s="15" customFormat="1" ht="17.25" customHeight="1">
      <c r="C137" s="307"/>
      <c r="D137" s="308" t="s">
        <v>496</v>
      </c>
      <c r="E137" s="245"/>
      <c r="F137" s="246"/>
      <c r="G137" s="309" t="s">
        <v>71</v>
      </c>
      <c r="H137" s="310" t="s">
        <v>65</v>
      </c>
      <c r="K137" s="343" t="s">
        <v>497</v>
      </c>
      <c r="L137" s="247"/>
      <c r="N137" s="471" t="s">
        <v>498</v>
      </c>
      <c r="Q137" s="209"/>
      <c r="R137" s="434"/>
      <c r="S137" s="434"/>
      <c r="AB137" s="210"/>
      <c r="AC137" s="210"/>
      <c r="AD137" s="210"/>
      <c r="AF137" s="251"/>
      <c r="AO137" s="3"/>
      <c r="AP137" s="3"/>
      <c r="AQ137" s="3"/>
      <c r="AR137" s="3"/>
      <c r="AS137" s="3"/>
      <c r="AT137" s="3"/>
      <c r="AU137" s="3"/>
      <c r="AV137" s="3"/>
      <c r="AW137" s="3"/>
      <c r="AX137" s="3"/>
      <c r="AY137" s="3"/>
      <c r="AZ137" s="3"/>
    </row>
    <row r="138" spans="1:52" s="15" customFormat="1" ht="17.25" customHeight="1">
      <c r="C138" s="312">
        <v>1</v>
      </c>
      <c r="D138" s="311" t="s">
        <v>15</v>
      </c>
      <c r="E138" s="248"/>
      <c r="F138" s="249"/>
      <c r="G138" s="313" t="s">
        <v>71</v>
      </c>
      <c r="H138" s="314" t="s">
        <v>79</v>
      </c>
      <c r="K138" s="728" t="str">
        <f>Abingdon!$AV$1</f>
        <v>A</v>
      </c>
      <c r="L138" s="610" t="str">
        <f>Abingdon!$AJ$2</f>
        <v>Abingdon AC</v>
      </c>
      <c r="N138" s="469" t="str" cm="1">
        <f t="array" ref="N138:N154">_xlfn.LET(_xlpm.x, _xlfn.UNIQUE(_xlfn.VSTACK(B12:B22,B25:B37,B40:B52,B55:B67,B79:B89,B92:B104,B107:B119,B122:B134)),
     _xlpm.z, IF(RIGHT(_xlpm.x,2)="mH", "mH",
        IF(RIGHT(_xlpm.x,1)="m", IF(ISNUMBER(SEARCH("x", LOWER(_xlpm.x))), "X", "m"),
        IF(ISNUMBER(SEARCH("jump", LOWER(_xlpm.x))), "Jump", "Other"))),
     _xlpm.y, IFERROR(VALUE(LEFT(_xlpm.x, FIND("m", _xlpm.x)-1)), ""),
_xlfn.SORTBY(_xlpm.x,
    (_xlpm.z="m")*1, -1, _xlpm.y, 1,
    (_xlpm.z="mH")*1, -1, _xlpm.y, 1,
    (_xlpm.z="X")*1, -1,
    (_xlpm.z="Jump")*1, -1, _xlpm.x, 1,
    (_xlpm.z="Other")*1, -1, _xlpm.x, 1))</f>
        <v>100m</v>
      </c>
      <c r="Q138" s="209"/>
      <c r="R138" s="434"/>
      <c r="S138" s="434"/>
      <c r="AA138" s="210"/>
      <c r="AB138" s="210"/>
      <c r="AC138" s="210"/>
      <c r="AE138" s="251"/>
      <c r="AN138" s="3"/>
      <c r="AO138" s="3"/>
      <c r="AP138" s="3"/>
      <c r="AQ138" s="3"/>
      <c r="AR138" s="3"/>
      <c r="AS138" s="3"/>
      <c r="AT138" s="3"/>
      <c r="AU138" s="3"/>
      <c r="AV138" s="3"/>
      <c r="AW138" s="3"/>
      <c r="AX138" s="3"/>
      <c r="AY138" s="3"/>
    </row>
    <row r="139" spans="1:52" s="15" customFormat="1" ht="17.25" customHeight="1">
      <c r="C139" s="312">
        <v>2</v>
      </c>
      <c r="D139" s="311" t="s">
        <v>16</v>
      </c>
      <c r="E139" s="248"/>
      <c r="F139" s="249"/>
      <c r="G139" s="313" t="s">
        <v>69</v>
      </c>
      <c r="H139" s="314" t="s">
        <v>70</v>
      </c>
      <c r="K139" s="728" t="str">
        <f>Banbury!$AV$1</f>
        <v>N</v>
      </c>
      <c r="L139" s="610" t="str">
        <f>Banbury!$AJ$2</f>
        <v>Banbury Harriers AC</v>
      </c>
      <c r="N139" s="469" t="str">
        <v>200m</v>
      </c>
      <c r="Q139" s="209"/>
      <c r="R139" s="434"/>
      <c r="S139" s="434"/>
      <c r="AA139" s="210"/>
      <c r="AB139" s="210"/>
      <c r="AC139" s="210"/>
      <c r="AE139" s="251"/>
      <c r="AN139" s="3"/>
      <c r="AO139" s="3"/>
      <c r="AP139" s="3"/>
      <c r="AQ139" s="3"/>
      <c r="AR139" s="3"/>
      <c r="AS139" s="3"/>
      <c r="AT139" s="3"/>
      <c r="AU139" s="3"/>
      <c r="AV139" s="3"/>
      <c r="AW139" s="3"/>
      <c r="AX139" s="3"/>
      <c r="AY139" s="3"/>
    </row>
    <row r="140" spans="1:52" s="15" customFormat="1" ht="17.25" customHeight="1">
      <c r="C140" s="312">
        <v>3</v>
      </c>
      <c r="D140" s="311" t="s">
        <v>17</v>
      </c>
      <c r="E140" s="248"/>
      <c r="F140" s="249"/>
      <c r="G140" s="313" t="s">
        <v>65</v>
      </c>
      <c r="H140" s="314" t="s">
        <v>82</v>
      </c>
      <c r="K140" s="728" t="str">
        <f>Bicester!$AV$1</f>
        <v>B</v>
      </c>
      <c r="L140" s="610" t="str">
        <f>Bicester!$AJ$2</f>
        <v>Bicester AC</v>
      </c>
      <c r="N140" s="469" t="str">
        <v>300m</v>
      </c>
      <c r="Q140" s="209"/>
      <c r="R140" s="434"/>
      <c r="S140" s="434"/>
      <c r="AA140" s="210"/>
      <c r="AB140" s="210"/>
      <c r="AC140" s="210"/>
      <c r="AE140" s="251"/>
      <c r="AN140" s="3"/>
      <c r="AO140" s="3"/>
      <c r="AP140" s="3"/>
      <c r="AQ140" s="3"/>
      <c r="AR140" s="3"/>
      <c r="AS140" s="3"/>
      <c r="AT140" s="3"/>
      <c r="AU140" s="3"/>
      <c r="AV140" s="3"/>
      <c r="AW140" s="3"/>
      <c r="AX140" s="3"/>
      <c r="AY140" s="3"/>
    </row>
    <row r="141" spans="1:52" s="15" customFormat="1" ht="17.25" customHeight="1">
      <c r="C141" s="312">
        <v>4</v>
      </c>
      <c r="D141" s="311" t="s">
        <v>18</v>
      </c>
      <c r="E141" s="248"/>
      <c r="F141" s="249"/>
      <c r="G141" s="313" t="s">
        <v>75</v>
      </c>
      <c r="H141" s="314" t="s">
        <v>76</v>
      </c>
      <c r="K141" s="728" t="str">
        <f>'Oxford City'!$AV$1</f>
        <v>O</v>
      </c>
      <c r="L141" s="610" t="str">
        <f>'Oxford City'!$AJ$2</f>
        <v>Oxford City AC</v>
      </c>
      <c r="N141" s="469" t="str">
        <v>400m</v>
      </c>
      <c r="Q141" s="209"/>
      <c r="R141" s="434"/>
      <c r="S141" s="434"/>
      <c r="AA141" s="210"/>
      <c r="AB141" s="210"/>
      <c r="AC141" s="210"/>
      <c r="AE141" s="251"/>
      <c r="AN141" s="3"/>
      <c r="AO141" s="3"/>
      <c r="AP141" s="3"/>
      <c r="AQ141" s="3"/>
      <c r="AR141" s="3"/>
      <c r="AS141" s="3"/>
      <c r="AT141" s="3"/>
      <c r="AU141" s="3"/>
      <c r="AV141" s="3"/>
      <c r="AW141" s="3"/>
      <c r="AX141" s="3"/>
      <c r="AY141" s="3"/>
    </row>
    <row r="142" spans="1:52" s="15" customFormat="1" ht="17.25" customHeight="1">
      <c r="C142" s="312">
        <v>5</v>
      </c>
      <c r="D142" s="311" t="s">
        <v>19</v>
      </c>
      <c r="E142" s="248"/>
      <c r="F142" s="249"/>
      <c r="G142" s="313" t="s">
        <v>499</v>
      </c>
      <c r="H142" s="314" t="s">
        <v>500</v>
      </c>
      <c r="K142" s="728" t="str">
        <f>Radley!$AV$1</f>
        <v>R</v>
      </c>
      <c r="L142" s="610" t="str">
        <f>Radley!$AJ$2</f>
        <v>Radley AC</v>
      </c>
      <c r="N142" s="469" t="str">
        <v>800m</v>
      </c>
      <c r="Q142" s="209"/>
      <c r="R142" s="434"/>
      <c r="S142" s="434"/>
      <c r="AA142" s="210"/>
      <c r="AB142" s="210"/>
      <c r="AC142" s="210"/>
      <c r="AE142" s="251"/>
      <c r="AN142" s="3"/>
      <c r="AO142" s="3"/>
      <c r="AP142" s="3"/>
      <c r="AQ142" s="3"/>
      <c r="AR142" s="3"/>
      <c r="AS142" s="3"/>
      <c r="AT142" s="3"/>
      <c r="AU142" s="3"/>
      <c r="AV142" s="3"/>
      <c r="AW142" s="3"/>
      <c r="AX142" s="3"/>
      <c r="AY142" s="3"/>
    </row>
    <row r="143" spans="1:52" s="15" customFormat="1" ht="17.25" customHeight="1">
      <c r="C143" s="312">
        <v>6</v>
      </c>
      <c r="D143" s="311" t="s">
        <v>20</v>
      </c>
      <c r="E143" s="248"/>
      <c r="F143" s="249"/>
      <c r="G143" s="313" t="s">
        <v>300</v>
      </c>
      <c r="H143" s="314" t="s">
        <v>501</v>
      </c>
      <c r="K143" s="728" t="str">
        <f>'Team Kennet'!$AV$1</f>
        <v>X</v>
      </c>
      <c r="L143" s="610" t="str">
        <f>'Team Kennet'!$AJ$2</f>
        <v>Team Kennet</v>
      </c>
      <c r="N143" s="469" t="str">
        <v>1500m</v>
      </c>
      <c r="Q143" s="209"/>
      <c r="R143" s="556"/>
      <c r="S143" s="556"/>
      <c r="AA143" s="210"/>
      <c r="AB143" s="210"/>
      <c r="AC143" s="210"/>
      <c r="AE143" s="251"/>
      <c r="AN143" s="3"/>
      <c r="AO143" s="3"/>
      <c r="AP143" s="3"/>
      <c r="AQ143" s="3"/>
      <c r="AR143" s="3"/>
      <c r="AS143" s="3"/>
      <c r="AT143" s="3"/>
      <c r="AU143" s="3"/>
      <c r="AV143" s="3"/>
      <c r="AW143" s="3"/>
      <c r="AX143" s="3"/>
      <c r="AY143" s="3"/>
    </row>
    <row r="144" spans="1:52" s="15" customFormat="1" ht="17.25" customHeight="1">
      <c r="C144" s="312">
        <v>7</v>
      </c>
      <c r="D144" s="311" t="s">
        <v>21</v>
      </c>
      <c r="E144" s="248"/>
      <c r="F144" s="249"/>
      <c r="G144" s="313" t="s">
        <v>502</v>
      </c>
      <c r="H144" s="314" t="s">
        <v>503</v>
      </c>
      <c r="K144" s="728" t="str">
        <f>'White Horse'!$AV$1</f>
        <v>H</v>
      </c>
      <c r="L144" s="610" t="str">
        <f>'White Horse'!$AJ$2</f>
        <v>White Horse Harriers</v>
      </c>
      <c r="N144" s="469" t="str">
        <v>75mH</v>
      </c>
      <c r="Q144" s="209"/>
      <c r="R144" s="556"/>
      <c r="S144" s="556"/>
      <c r="AA144" s="210"/>
      <c r="AB144" s="210"/>
      <c r="AC144" s="210"/>
      <c r="AE144" s="251"/>
      <c r="AN144" s="3"/>
      <c r="AO144" s="3"/>
      <c r="AP144" s="3"/>
      <c r="AQ144" s="3"/>
      <c r="AR144" s="3"/>
      <c r="AS144" s="3"/>
      <c r="AT144" s="3"/>
      <c r="AU144" s="3"/>
      <c r="AV144" s="3"/>
      <c r="AW144" s="3"/>
      <c r="AX144" s="3"/>
      <c r="AY144" s="3"/>
    </row>
    <row r="145" spans="3:51" s="15" customFormat="1" ht="17.25" customHeight="1">
      <c r="C145" s="312">
        <v>8</v>
      </c>
      <c r="D145" s="311" t="s">
        <v>22</v>
      </c>
      <c r="E145" s="248"/>
      <c r="F145" s="249"/>
      <c r="G145" s="313" t="s">
        <v>504</v>
      </c>
      <c r="H145" s="314" t="s">
        <v>505</v>
      </c>
      <c r="K145" s="728" t="str">
        <f>Witney!$AV$1</f>
        <v>W</v>
      </c>
      <c r="L145" s="610" t="str">
        <f>Witney!$AJ$2</f>
        <v>Witney Road Runners</v>
      </c>
      <c r="N145" s="469" t="str">
        <v>80mH</v>
      </c>
      <c r="Q145" s="209"/>
      <c r="R145" s="556"/>
      <c r="S145" s="556"/>
      <c r="AA145" s="210"/>
      <c r="AB145" s="210"/>
      <c r="AC145" s="210"/>
      <c r="AE145" s="251"/>
      <c r="AN145" s="3"/>
      <c r="AO145" s="3"/>
      <c r="AP145" s="3"/>
      <c r="AQ145" s="3"/>
      <c r="AR145" s="3"/>
      <c r="AS145" s="3"/>
      <c r="AT145" s="3"/>
      <c r="AU145" s="3"/>
      <c r="AV145" s="3"/>
      <c r="AW145" s="3"/>
      <c r="AX145" s="3"/>
      <c r="AY145" s="3"/>
    </row>
    <row r="146" spans="3:51" s="15" customFormat="1" ht="17.25" customHeight="1" thickBot="1">
      <c r="C146" s="606">
        <v>26</v>
      </c>
      <c r="D146" s="607" t="s">
        <v>23</v>
      </c>
      <c r="E146" s="608"/>
      <c r="F146" s="609"/>
      <c r="G146" s="604" t="s">
        <v>506</v>
      </c>
      <c r="H146" s="605" t="s">
        <v>507</v>
      </c>
      <c r="N146" s="469" t="str">
        <v>100mH</v>
      </c>
      <c r="Q146" s="209"/>
      <c r="R146" s="556"/>
      <c r="S146" s="556"/>
      <c r="AA146" s="210"/>
      <c r="AB146" s="210"/>
      <c r="AC146" s="210"/>
      <c r="AE146" s="251"/>
      <c r="AN146" s="3"/>
      <c r="AO146" s="3"/>
      <c r="AP146" s="3"/>
      <c r="AQ146" s="3"/>
      <c r="AR146" s="3"/>
      <c r="AS146" s="3"/>
      <c r="AT146" s="3"/>
      <c r="AU146" s="3"/>
      <c r="AV146" s="3"/>
      <c r="AW146" s="3"/>
      <c r="AX146" s="3"/>
      <c r="AY146" s="3"/>
    </row>
    <row r="147" spans="3:51" s="15" customFormat="1" ht="17.25" customHeight="1">
      <c r="K147" s="343" t="s">
        <v>508</v>
      </c>
      <c r="L147" s="247"/>
      <c r="N147" s="469" t="str">
        <v>110mH</v>
      </c>
      <c r="Q147" s="209"/>
      <c r="R147" s="556"/>
      <c r="S147" s="556"/>
      <c r="AA147" s="210"/>
      <c r="AB147" s="210"/>
      <c r="AC147" s="210"/>
      <c r="AE147" s="251"/>
      <c r="AN147" s="3"/>
      <c r="AO147" s="3"/>
      <c r="AP147" s="3"/>
      <c r="AQ147" s="3"/>
      <c r="AR147" s="3"/>
      <c r="AS147" s="3"/>
      <c r="AT147" s="3"/>
      <c r="AU147" s="3"/>
      <c r="AV147" s="3"/>
      <c r="AW147" s="3"/>
      <c r="AX147" s="3"/>
      <c r="AY147" s="3"/>
    </row>
    <row r="148" spans="3:51" s="15" customFormat="1" ht="17.25" customHeight="1" thickBot="1">
      <c r="C148"/>
      <c r="D148"/>
      <c r="E148"/>
      <c r="F148"/>
      <c r="G148"/>
      <c r="H148"/>
      <c r="K148" s="353" t="str">
        <f>'Great Milton'!$AV$1</f>
        <v>!</v>
      </c>
      <c r="L148" s="611" t="str">
        <f>'Great Milton'!$AJ$2</f>
        <v>Great Milton AC</v>
      </c>
      <c r="N148" s="469" t="str">
        <v>4 X 100m</v>
      </c>
      <c r="Q148" s="209"/>
      <c r="R148" s="556"/>
      <c r="S148" s="556"/>
      <c r="AA148" s="210"/>
      <c r="AB148" s="210"/>
      <c r="AC148" s="210"/>
      <c r="AE148" s="251"/>
      <c r="AN148" s="3"/>
      <c r="AO148" s="3"/>
      <c r="AP148" s="3"/>
      <c r="AQ148" s="3"/>
      <c r="AR148" s="3"/>
      <c r="AS148" s="3"/>
      <c r="AT148" s="3"/>
      <c r="AU148" s="3"/>
      <c r="AV148" s="3"/>
      <c r="AW148" s="3"/>
      <c r="AX148" s="3"/>
      <c r="AY148" s="3"/>
    </row>
    <row r="149" spans="3:51" s="15" customFormat="1" ht="17.25" customHeight="1">
      <c r="C149"/>
      <c r="D149"/>
      <c r="E149"/>
      <c r="F149"/>
      <c r="G149"/>
      <c r="H149"/>
      <c r="N149" s="469" t="str">
        <v>High Jump</v>
      </c>
      <c r="Q149" s="209"/>
      <c r="R149" s="556"/>
      <c r="S149" s="556"/>
      <c r="AA149" s="210"/>
      <c r="AB149" s="210"/>
      <c r="AC149" s="210"/>
      <c r="AE149" s="251"/>
      <c r="AN149" s="3"/>
      <c r="AO149" s="3"/>
      <c r="AP149" s="3"/>
      <c r="AQ149" s="3"/>
      <c r="AR149" s="3"/>
      <c r="AS149" s="3"/>
      <c r="AT149" s="3"/>
      <c r="AU149" s="3"/>
      <c r="AV149" s="3"/>
      <c r="AW149" s="3"/>
      <c r="AX149" s="3"/>
      <c r="AY149" s="3"/>
    </row>
    <row r="150" spans="3:51" s="15" customFormat="1" ht="17.25" customHeight="1">
      <c r="C150"/>
      <c r="D150"/>
      <c r="E150"/>
      <c r="F150"/>
      <c r="G150"/>
      <c r="H150"/>
      <c r="N150" s="469" t="str">
        <v>Long Jump</v>
      </c>
      <c r="Q150" s="209"/>
      <c r="R150" s="556"/>
      <c r="S150" s="556"/>
      <c r="AA150" s="210"/>
      <c r="AB150" s="210"/>
      <c r="AC150" s="210"/>
      <c r="AE150" s="251"/>
      <c r="AN150" s="3"/>
      <c r="AO150" s="3"/>
      <c r="AP150" s="3"/>
      <c r="AQ150" s="3"/>
      <c r="AR150" s="3"/>
      <c r="AS150" s="3"/>
      <c r="AT150" s="3"/>
      <c r="AU150" s="3"/>
      <c r="AV150" s="3"/>
      <c r="AW150" s="3"/>
      <c r="AX150" s="3"/>
      <c r="AY150" s="3"/>
    </row>
    <row r="151" spans="3:51" s="15" customFormat="1" ht="17.25" customHeight="1">
      <c r="C151"/>
      <c r="D151"/>
      <c r="E151"/>
      <c r="F151"/>
      <c r="G151"/>
      <c r="H151"/>
      <c r="N151" s="469" t="str">
        <v>Triple Jump</v>
      </c>
      <c r="Q151" s="209"/>
      <c r="R151" s="556"/>
      <c r="S151" s="556"/>
      <c r="AA151" s="210"/>
      <c r="AB151" s="210"/>
      <c r="AC151" s="210"/>
      <c r="AE151" s="251"/>
      <c r="AN151" s="3"/>
      <c r="AO151" s="3"/>
      <c r="AP151" s="3"/>
      <c r="AQ151" s="3"/>
      <c r="AR151" s="3"/>
      <c r="AS151" s="3"/>
      <c r="AT151" s="3"/>
      <c r="AU151" s="3"/>
      <c r="AV151" s="3"/>
      <c r="AW151" s="3"/>
      <c r="AX151" s="3"/>
      <c r="AY151" s="3"/>
    </row>
    <row r="152" spans="3:51" s="15" customFormat="1" ht="17.25" customHeight="1">
      <c r="C152"/>
      <c r="D152"/>
      <c r="E152"/>
      <c r="F152"/>
      <c r="G152"/>
      <c r="H152"/>
      <c r="N152" s="469" t="str">
        <v>Discus</v>
      </c>
      <c r="Q152" s="209"/>
      <c r="R152" s="556"/>
      <c r="S152" s="556"/>
      <c r="AA152" s="210"/>
      <c r="AB152" s="210"/>
      <c r="AC152" s="210"/>
      <c r="AE152" s="251"/>
      <c r="AN152" s="3"/>
      <c r="AO152" s="3"/>
      <c r="AP152" s="3"/>
      <c r="AQ152" s="3"/>
      <c r="AR152" s="3"/>
      <c r="AS152" s="3"/>
      <c r="AT152" s="3"/>
      <c r="AU152" s="3"/>
      <c r="AV152" s="3"/>
      <c r="AW152" s="3"/>
      <c r="AX152" s="3"/>
      <c r="AY152" s="3"/>
    </row>
    <row r="153" spans="3:51" s="15" customFormat="1" ht="17.25" customHeight="1">
      <c r="C153"/>
      <c r="D153"/>
      <c r="E153"/>
      <c r="F153"/>
      <c r="G153"/>
      <c r="H153"/>
      <c r="N153" s="469" t="str">
        <v>Javelin</v>
      </c>
      <c r="Q153" s="209"/>
      <c r="R153" s="556"/>
      <c r="S153" s="556"/>
      <c r="AA153" s="210"/>
      <c r="AB153" s="210"/>
      <c r="AC153" s="210"/>
      <c r="AE153" s="251"/>
      <c r="AN153" s="3"/>
      <c r="AO153" s="3"/>
      <c r="AP153" s="3"/>
      <c r="AQ153" s="3"/>
      <c r="AR153" s="3"/>
      <c r="AS153" s="3"/>
      <c r="AT153" s="3"/>
      <c r="AU153" s="3"/>
      <c r="AV153" s="3"/>
      <c r="AW153" s="3"/>
      <c r="AX153" s="3"/>
      <c r="AY153" s="3"/>
    </row>
    <row r="154" spans="3:51" s="15" customFormat="1" ht="17.25" customHeight="1" thickBot="1">
      <c r="C154"/>
      <c r="D154"/>
      <c r="E154"/>
      <c r="F154"/>
      <c r="G154"/>
      <c r="H154"/>
      <c r="N154" s="470" t="str">
        <v>Shot</v>
      </c>
      <c r="Q154" s="209"/>
      <c r="R154" s="556"/>
      <c r="S154" s="556"/>
      <c r="AA154" s="210"/>
      <c r="AB154" s="210"/>
      <c r="AC154" s="210"/>
      <c r="AE154" s="251"/>
      <c r="AN154" s="3"/>
      <c r="AO154" s="3"/>
      <c r="AP154" s="3"/>
      <c r="AQ154" s="3"/>
      <c r="AR154" s="3"/>
      <c r="AS154" s="3"/>
      <c r="AT154" s="3"/>
      <c r="AU154" s="3"/>
      <c r="AV154" s="3"/>
      <c r="AW154" s="3"/>
      <c r="AX154" s="3"/>
      <c r="AY154" s="3"/>
    </row>
    <row r="155" spans="3:51" s="15" customFormat="1" ht="17.25" customHeight="1">
      <c r="C155"/>
      <c r="D155"/>
      <c r="E155"/>
      <c r="F155"/>
      <c r="G155"/>
      <c r="H155"/>
      <c r="Q155" s="209"/>
      <c r="R155" s="556"/>
      <c r="S155" s="556"/>
      <c r="AA155" s="210"/>
      <c r="AB155" s="210"/>
      <c r="AC155" s="210"/>
      <c r="AE155" s="251"/>
      <c r="AN155" s="3"/>
      <c r="AO155" s="3"/>
      <c r="AP155" s="3"/>
      <c r="AQ155" s="3"/>
      <c r="AR155" s="3"/>
      <c r="AS155" s="3"/>
      <c r="AT155" s="3"/>
      <c r="AU155" s="3"/>
      <c r="AV155" s="3"/>
      <c r="AW155" s="3"/>
      <c r="AX155" s="3"/>
      <c r="AY155" s="3"/>
    </row>
    <row r="156" spans="3:51" s="15" customFormat="1" ht="17.25" customHeight="1" thickBot="1">
      <c r="C156"/>
      <c r="D156"/>
      <c r="E156"/>
      <c r="F156"/>
      <c r="G156"/>
      <c r="H156"/>
      <c r="Q156" s="209"/>
      <c r="R156" s="556"/>
      <c r="S156" s="556"/>
      <c r="AA156" s="210"/>
      <c r="AB156" s="210"/>
      <c r="AC156" s="210"/>
      <c r="AE156" s="251"/>
      <c r="AN156" s="3"/>
      <c r="AO156" s="3"/>
      <c r="AP156" s="3"/>
      <c r="AQ156" s="3"/>
      <c r="AR156" s="3"/>
      <c r="AS156" s="3"/>
      <c r="AT156" s="3"/>
      <c r="AU156" s="3"/>
      <c r="AV156" s="3"/>
      <c r="AW156" s="3"/>
      <c r="AX156" s="3"/>
      <c r="AY156" s="3"/>
    </row>
    <row r="157" spans="3:51" s="15" customFormat="1" ht="17.25" customHeight="1">
      <c r="C157"/>
      <c r="D157"/>
      <c r="E157"/>
      <c r="F157"/>
      <c r="G157"/>
      <c r="H157"/>
      <c r="K157" s="1086" t="s">
        <v>509</v>
      </c>
      <c r="L157" s="1087"/>
      <c r="Q157" s="209"/>
      <c r="R157" s="556"/>
      <c r="S157" s="556"/>
      <c r="AA157" s="210"/>
      <c r="AB157" s="210"/>
      <c r="AC157" s="210"/>
      <c r="AE157" s="251"/>
      <c r="AN157" s="3"/>
      <c r="AO157" s="3"/>
      <c r="AP157" s="3"/>
      <c r="AQ157" s="3"/>
      <c r="AR157" s="3"/>
      <c r="AS157" s="3"/>
      <c r="AT157" s="3"/>
      <c r="AU157" s="3"/>
      <c r="AV157" s="3"/>
      <c r="AW157" s="3"/>
      <c r="AX157" s="3"/>
      <c r="AY157" s="3"/>
    </row>
    <row r="158" spans="3:51" s="15" customFormat="1" ht="17.25" customHeight="1" thickBot="1">
      <c r="C158"/>
      <c r="D158"/>
      <c r="E158"/>
      <c r="F158"/>
      <c r="G158"/>
      <c r="H158"/>
      <c r="K158" s="1088">
        <v>8</v>
      </c>
      <c r="L158" s="1089"/>
      <c r="Q158" s="209"/>
      <c r="R158" s="556"/>
      <c r="S158" s="556"/>
      <c r="AA158" s="210"/>
      <c r="AB158" s="210"/>
      <c r="AC158" s="210"/>
      <c r="AE158" s="251"/>
      <c r="AN158" s="3"/>
      <c r="AO158" s="3"/>
      <c r="AP158" s="3"/>
      <c r="AQ158" s="3"/>
      <c r="AR158" s="3"/>
      <c r="AS158" s="3"/>
      <c r="AT158" s="3"/>
      <c r="AU158" s="3"/>
      <c r="AV158" s="3"/>
      <c r="AW158" s="3"/>
      <c r="AX158" s="3"/>
      <c r="AY158" s="3"/>
    </row>
    <row r="159" spans="3:51" s="15" customFormat="1" ht="17.25" customHeight="1">
      <c r="C159"/>
      <c r="D159"/>
      <c r="E159"/>
      <c r="F159"/>
      <c r="G159"/>
      <c r="H159"/>
      <c r="Q159" s="209"/>
      <c r="R159" s="556"/>
      <c r="S159" s="556"/>
      <c r="AA159" s="210"/>
      <c r="AB159" s="210"/>
      <c r="AC159" s="210"/>
      <c r="AE159" s="251"/>
      <c r="AN159" s="3"/>
      <c r="AO159" s="3"/>
      <c r="AP159" s="3"/>
      <c r="AQ159" s="3"/>
      <c r="AR159" s="3"/>
      <c r="AS159" s="3"/>
      <c r="AT159" s="3"/>
      <c r="AU159" s="3"/>
      <c r="AV159" s="3"/>
      <c r="AW159" s="3"/>
      <c r="AX159" s="3"/>
      <c r="AY159" s="3"/>
    </row>
    <row r="160" spans="3:51" s="15" customFormat="1" ht="17.25" customHeight="1">
      <c r="C160"/>
      <c r="D160"/>
      <c r="E160"/>
      <c r="F160"/>
      <c r="G160"/>
      <c r="H160"/>
      <c r="K160" s="3">
        <v>8</v>
      </c>
      <c r="L160" s="15" t="s">
        <v>510</v>
      </c>
      <c r="Q160" s="209"/>
      <c r="R160" s="556"/>
      <c r="S160" s="556"/>
      <c r="AA160" s="210"/>
      <c r="AB160" s="210"/>
      <c r="AC160" s="210"/>
      <c r="AE160" s="251"/>
      <c r="AN160" s="3"/>
      <c r="AO160" s="3"/>
      <c r="AP160" s="3"/>
      <c r="AQ160" s="3"/>
      <c r="AR160" s="3"/>
      <c r="AS160" s="3"/>
      <c r="AT160" s="3"/>
      <c r="AU160" s="3"/>
      <c r="AV160" s="3"/>
      <c r="AW160" s="3"/>
      <c r="AX160" s="3"/>
      <c r="AY160" s="3"/>
    </row>
    <row r="161" spans="3:51" s="15" customFormat="1" ht="17.25" customHeight="1">
      <c r="C161"/>
      <c r="D161"/>
      <c r="E161"/>
      <c r="F161"/>
      <c r="G161"/>
      <c r="H161"/>
      <c r="K161" s="3" t="s">
        <v>511</v>
      </c>
      <c r="L161" s="15" t="s">
        <v>512</v>
      </c>
      <c r="Q161" s="209"/>
      <c r="R161" s="556"/>
      <c r="S161" s="556"/>
      <c r="AA161" s="210"/>
      <c r="AB161" s="210"/>
      <c r="AC161" s="210"/>
      <c r="AE161" s="251"/>
      <c r="AN161" s="3"/>
      <c r="AO161" s="3"/>
      <c r="AP161" s="3"/>
      <c r="AQ161" s="3"/>
      <c r="AR161" s="3"/>
      <c r="AS161" s="3"/>
      <c r="AT161" s="3"/>
      <c r="AU161" s="3"/>
      <c r="AV161" s="3"/>
      <c r="AW161" s="3"/>
      <c r="AX161" s="3"/>
      <c r="AY161" s="3"/>
    </row>
    <row r="162" spans="3:51" s="15" customFormat="1" ht="17.25" customHeight="1">
      <c r="C162"/>
      <c r="D162"/>
      <c r="E162"/>
      <c r="F162"/>
      <c r="G162"/>
      <c r="H162"/>
      <c r="Q162" s="209"/>
      <c r="R162" s="556"/>
      <c r="S162" s="556"/>
      <c r="AA162" s="210"/>
      <c r="AB162" s="210"/>
      <c r="AC162" s="210"/>
      <c r="AE162" s="251"/>
      <c r="AN162" s="3"/>
      <c r="AO162" s="3"/>
      <c r="AP162" s="3"/>
      <c r="AQ162" s="3"/>
      <c r="AR162" s="3"/>
      <c r="AS162" s="3"/>
      <c r="AT162" s="3"/>
      <c r="AU162" s="3"/>
      <c r="AV162" s="3"/>
      <c r="AW162" s="3"/>
      <c r="AX162" s="3"/>
      <c r="AY162" s="3"/>
    </row>
    <row r="163" spans="3:51" s="15" customFormat="1" ht="17.25" customHeight="1">
      <c r="C163"/>
      <c r="D163"/>
      <c r="E163"/>
      <c r="F163"/>
      <c r="G163"/>
      <c r="H163"/>
      <c r="L163" s="359"/>
      <c r="Q163" s="209"/>
      <c r="R163" s="556"/>
      <c r="S163" s="556"/>
      <c r="AA163" s="210"/>
      <c r="AB163" s="210"/>
      <c r="AC163" s="210"/>
      <c r="AE163" s="251"/>
      <c r="AN163" s="3"/>
      <c r="AO163" s="3"/>
      <c r="AP163" s="3"/>
      <c r="AQ163" s="3"/>
      <c r="AR163" s="3"/>
      <c r="AS163" s="3"/>
      <c r="AT163" s="3"/>
      <c r="AU163" s="3"/>
      <c r="AV163" s="3"/>
      <c r="AW163" s="3"/>
      <c r="AX163" s="3"/>
      <c r="AY163" s="3"/>
    </row>
    <row r="164" spans="3:51" s="15" customFormat="1" ht="17.25" customHeight="1">
      <c r="C164"/>
      <c r="D164"/>
      <c r="E164"/>
      <c r="F164"/>
      <c r="G164"/>
      <c r="H164"/>
      <c r="Q164" s="209"/>
      <c r="R164" s="556"/>
      <c r="S164" s="556"/>
      <c r="AE164" s="251"/>
    </row>
    <row r="165" spans="3:51" ht="17.25" customHeight="1"/>
  </sheetData>
  <sheetProtection sheet="1" objects="1" scenarios="1"/>
  <mergeCells count="298">
    <mergeCell ref="B54:D54"/>
    <mergeCell ref="B57:D57"/>
    <mergeCell ref="B60:D60"/>
    <mergeCell ref="B63:D63"/>
    <mergeCell ref="B66:D66"/>
    <mergeCell ref="B117:D117"/>
    <mergeCell ref="B118:D118"/>
    <mergeCell ref="B119:D119"/>
    <mergeCell ref="B84:D84"/>
    <mergeCell ref="B85:D85"/>
    <mergeCell ref="B116:D116"/>
    <mergeCell ref="B91:D91"/>
    <mergeCell ref="B106:D106"/>
    <mergeCell ref="B113:D113"/>
    <mergeCell ref="B114:D114"/>
    <mergeCell ref="B97:D97"/>
    <mergeCell ref="B98:D98"/>
    <mergeCell ref="B112:D112"/>
    <mergeCell ref="B107:D107"/>
    <mergeCell ref="B108:D108"/>
    <mergeCell ref="B96:D96"/>
    <mergeCell ref="B109:D109"/>
    <mergeCell ref="B110:D110"/>
    <mergeCell ref="B111:D111"/>
    <mergeCell ref="B37:D37"/>
    <mergeCell ref="B34:D34"/>
    <mergeCell ref="B49:D49"/>
    <mergeCell ref="B95:D95"/>
    <mergeCell ref="B51:D51"/>
    <mergeCell ref="B52:D52"/>
    <mergeCell ref="B78:D78"/>
    <mergeCell ref="B86:D86"/>
    <mergeCell ref="B87:D87"/>
    <mergeCell ref="B88:D88"/>
    <mergeCell ref="B89:D89"/>
    <mergeCell ref="B79:D79"/>
    <mergeCell ref="B76:D76"/>
    <mergeCell ref="B80:D80"/>
    <mergeCell ref="B81:D81"/>
    <mergeCell ref="B82:D82"/>
    <mergeCell ref="B83:D83"/>
    <mergeCell ref="B74:D74"/>
    <mergeCell ref="B50:D50"/>
    <mergeCell ref="B93:D93"/>
    <mergeCell ref="B94:D94"/>
    <mergeCell ref="B92:D92"/>
    <mergeCell ref="B71:D71"/>
    <mergeCell ref="B72:D72"/>
    <mergeCell ref="B48:D48"/>
    <mergeCell ref="B44:D44"/>
    <mergeCell ref="B45:D45"/>
    <mergeCell ref="B14:D14"/>
    <mergeCell ref="B15:D15"/>
    <mergeCell ref="B16:D16"/>
    <mergeCell ref="B17:D17"/>
    <mergeCell ref="B18:D18"/>
    <mergeCell ref="B41:D41"/>
    <mergeCell ref="B31:D31"/>
    <mergeCell ref="B33:D33"/>
    <mergeCell ref="B27:D27"/>
    <mergeCell ref="B28:D28"/>
    <mergeCell ref="B29:D29"/>
    <mergeCell ref="B30:D30"/>
    <mergeCell ref="B42:D42"/>
    <mergeCell ref="B39:D39"/>
    <mergeCell ref="B40:D40"/>
    <mergeCell ref="B32:D32"/>
    <mergeCell ref="B46:D46"/>
    <mergeCell ref="B47:D47"/>
    <mergeCell ref="B43:D43"/>
    <mergeCell ref="B35:D35"/>
    <mergeCell ref="B36:D36"/>
    <mergeCell ref="AC27:AE27"/>
    <mergeCell ref="AC4:AE4"/>
    <mergeCell ref="AC5:AE5"/>
    <mergeCell ref="AC6:AE6"/>
    <mergeCell ref="AC7:AE7"/>
    <mergeCell ref="AC9:AE9"/>
    <mergeCell ref="AC8:AE8"/>
    <mergeCell ref="B25:D25"/>
    <mergeCell ref="B26:D26"/>
    <mergeCell ref="B5:D5"/>
    <mergeCell ref="B4:D4"/>
    <mergeCell ref="B6:D6"/>
    <mergeCell ref="B9:D9"/>
    <mergeCell ref="B7:D7"/>
    <mergeCell ref="B20:D20"/>
    <mergeCell ref="B8:D8"/>
    <mergeCell ref="B21:D21"/>
    <mergeCell ref="B22:D22"/>
    <mergeCell ref="B24:D24"/>
    <mergeCell ref="B11:D11"/>
    <mergeCell ref="B19:D19"/>
    <mergeCell ref="B12:D12"/>
    <mergeCell ref="B13:D13"/>
    <mergeCell ref="AC16:AE16"/>
    <mergeCell ref="AC21:AE21"/>
    <mergeCell ref="AC22:AE22"/>
    <mergeCell ref="AC24:AE24"/>
    <mergeCell ref="AC25:AE25"/>
    <mergeCell ref="AC26:AE26"/>
    <mergeCell ref="AC18:AE18"/>
    <mergeCell ref="AC19:AE19"/>
    <mergeCell ref="AC20:AE20"/>
    <mergeCell ref="AC11:AE11"/>
    <mergeCell ref="AC12:AE12"/>
    <mergeCell ref="AC13:AE13"/>
    <mergeCell ref="AC14:AE14"/>
    <mergeCell ref="AC15:AE15"/>
    <mergeCell ref="AC17:AE17"/>
    <mergeCell ref="AC32:AE32"/>
    <mergeCell ref="AC33:AE33"/>
    <mergeCell ref="AC34:AE34"/>
    <mergeCell ref="AC35:AE35"/>
    <mergeCell ref="AC36:AE36"/>
    <mergeCell ref="AC28:AE28"/>
    <mergeCell ref="AC29:AE29"/>
    <mergeCell ref="AC30:AE30"/>
    <mergeCell ref="AC31:AE31"/>
    <mergeCell ref="AC43:AE43"/>
    <mergeCell ref="AC44:AE44"/>
    <mergeCell ref="AC45:AE45"/>
    <mergeCell ref="AC46:AE46"/>
    <mergeCell ref="AC47:AE47"/>
    <mergeCell ref="AC37:AE37"/>
    <mergeCell ref="AC39:AE39"/>
    <mergeCell ref="AC40:AE40"/>
    <mergeCell ref="AC41:AE41"/>
    <mergeCell ref="AC42:AE42"/>
    <mergeCell ref="AC71:AE71"/>
    <mergeCell ref="AC72:AE72"/>
    <mergeCell ref="AC73:AE73"/>
    <mergeCell ref="AC74:AE74"/>
    <mergeCell ref="AC76:AE76"/>
    <mergeCell ref="AC75:AE75"/>
    <mergeCell ref="AC48:AE48"/>
    <mergeCell ref="AC49:AE49"/>
    <mergeCell ref="AC50:AE50"/>
    <mergeCell ref="AC51:AE51"/>
    <mergeCell ref="AC52:AE52"/>
    <mergeCell ref="AC91:AE91"/>
    <mergeCell ref="AC92:AE92"/>
    <mergeCell ref="AC93:AE93"/>
    <mergeCell ref="AC83:AE83"/>
    <mergeCell ref="AC84:AE84"/>
    <mergeCell ref="AC85:AE85"/>
    <mergeCell ref="AC86:AE86"/>
    <mergeCell ref="AC87:AE87"/>
    <mergeCell ref="AC78:AE78"/>
    <mergeCell ref="AC79:AE79"/>
    <mergeCell ref="AC80:AE80"/>
    <mergeCell ref="AC81:AE81"/>
    <mergeCell ref="AC82:AE82"/>
    <mergeCell ref="AC116:AE116"/>
    <mergeCell ref="AC117:AE117"/>
    <mergeCell ref="AC118:AE118"/>
    <mergeCell ref="AC119:AE119"/>
    <mergeCell ref="AC110:AE110"/>
    <mergeCell ref="AC111:AE111"/>
    <mergeCell ref="AC112:AE112"/>
    <mergeCell ref="AC113:AE113"/>
    <mergeCell ref="AC114:AE114"/>
    <mergeCell ref="B61:D61"/>
    <mergeCell ref="B62:D62"/>
    <mergeCell ref="B58:D58"/>
    <mergeCell ref="B59:D59"/>
    <mergeCell ref="B55:D55"/>
    <mergeCell ref="B56:D56"/>
    <mergeCell ref="AC115:AE115"/>
    <mergeCell ref="AC104:AE104"/>
    <mergeCell ref="AC106:AE106"/>
    <mergeCell ref="AC107:AE107"/>
    <mergeCell ref="AC108:AE108"/>
    <mergeCell ref="AC109:AE109"/>
    <mergeCell ref="AC99:AE99"/>
    <mergeCell ref="AC100:AE100"/>
    <mergeCell ref="AC101:AE101"/>
    <mergeCell ref="AC102:AE102"/>
    <mergeCell ref="AC103:AE103"/>
    <mergeCell ref="AC94:AE94"/>
    <mergeCell ref="AC95:AE95"/>
    <mergeCell ref="AC96:AE96"/>
    <mergeCell ref="AC97:AE97"/>
    <mergeCell ref="AC98:AE98"/>
    <mergeCell ref="AC88:AE88"/>
    <mergeCell ref="AC89:AE89"/>
    <mergeCell ref="U102:W102"/>
    <mergeCell ref="U103:W103"/>
    <mergeCell ref="U94:W94"/>
    <mergeCell ref="U95:W95"/>
    <mergeCell ref="U96:W96"/>
    <mergeCell ref="U97:W97"/>
    <mergeCell ref="U98:W98"/>
    <mergeCell ref="B64:D64"/>
    <mergeCell ref="B65:D65"/>
    <mergeCell ref="U93:W93"/>
    <mergeCell ref="B122:D122"/>
    <mergeCell ref="B123:D123"/>
    <mergeCell ref="B124:D124"/>
    <mergeCell ref="B67:D67"/>
    <mergeCell ref="B121:D121"/>
    <mergeCell ref="U78:W78"/>
    <mergeCell ref="U79:W79"/>
    <mergeCell ref="U80:W80"/>
    <mergeCell ref="U81:W81"/>
    <mergeCell ref="U82:W82"/>
    <mergeCell ref="B73:D73"/>
    <mergeCell ref="B75:D75"/>
    <mergeCell ref="B103:D103"/>
    <mergeCell ref="B104:D104"/>
    <mergeCell ref="B101:D101"/>
    <mergeCell ref="B115:D115"/>
    <mergeCell ref="B99:D99"/>
    <mergeCell ref="B100:D100"/>
    <mergeCell ref="B102:D102"/>
    <mergeCell ref="U83:W83"/>
    <mergeCell ref="U84:W84"/>
    <mergeCell ref="U85:W85"/>
    <mergeCell ref="U86:W86"/>
    <mergeCell ref="U87:W87"/>
    <mergeCell ref="B134:D134"/>
    <mergeCell ref="B131:D131"/>
    <mergeCell ref="B132:D132"/>
    <mergeCell ref="B133:D133"/>
    <mergeCell ref="B128:D128"/>
    <mergeCell ref="B129:D129"/>
    <mergeCell ref="B130:D130"/>
    <mergeCell ref="B125:D125"/>
    <mergeCell ref="B126:D126"/>
    <mergeCell ref="B127:D127"/>
    <mergeCell ref="U41:W41"/>
    <mergeCell ref="U31:W31"/>
    <mergeCell ref="U32:W32"/>
    <mergeCell ref="U33:W33"/>
    <mergeCell ref="U11:W11"/>
    <mergeCell ref="U12:W12"/>
    <mergeCell ref="U13:W13"/>
    <mergeCell ref="U14:W14"/>
    <mergeCell ref="U15:W15"/>
    <mergeCell ref="U16:W16"/>
    <mergeCell ref="U17:W17"/>
    <mergeCell ref="U18:W18"/>
    <mergeCell ref="U19:W19"/>
    <mergeCell ref="U34:W34"/>
    <mergeCell ref="U35:W35"/>
    <mergeCell ref="U26:W26"/>
    <mergeCell ref="U27:W27"/>
    <mergeCell ref="U28:W28"/>
    <mergeCell ref="U29:W29"/>
    <mergeCell ref="U30:W30"/>
    <mergeCell ref="K157:L157"/>
    <mergeCell ref="K158:L158"/>
    <mergeCell ref="U1:AA1"/>
    <mergeCell ref="U2:AA2"/>
    <mergeCell ref="U20:W20"/>
    <mergeCell ref="U21:W21"/>
    <mergeCell ref="U22:W22"/>
    <mergeCell ref="U24:W24"/>
    <mergeCell ref="U25:W25"/>
    <mergeCell ref="U52:W52"/>
    <mergeCell ref="U47:W47"/>
    <mergeCell ref="U48:W48"/>
    <mergeCell ref="U49:W49"/>
    <mergeCell ref="U50:W50"/>
    <mergeCell ref="U51:W51"/>
    <mergeCell ref="U42:W42"/>
    <mergeCell ref="U43:W43"/>
    <mergeCell ref="U44:W44"/>
    <mergeCell ref="U45:W45"/>
    <mergeCell ref="U46:W46"/>
    <mergeCell ref="U36:W36"/>
    <mergeCell ref="U37:W37"/>
    <mergeCell ref="U39:W39"/>
    <mergeCell ref="U40:W40"/>
    <mergeCell ref="AC1:AO1"/>
    <mergeCell ref="AC2:AO2"/>
    <mergeCell ref="U115:W115"/>
    <mergeCell ref="U116:W116"/>
    <mergeCell ref="U117:W117"/>
    <mergeCell ref="U118:W118"/>
    <mergeCell ref="U119:W119"/>
    <mergeCell ref="U110:W110"/>
    <mergeCell ref="U111:W111"/>
    <mergeCell ref="U112:W112"/>
    <mergeCell ref="U113:W113"/>
    <mergeCell ref="U114:W114"/>
    <mergeCell ref="U104:W104"/>
    <mergeCell ref="U106:W106"/>
    <mergeCell ref="U107:W107"/>
    <mergeCell ref="U108:W108"/>
    <mergeCell ref="U109:W109"/>
    <mergeCell ref="U99:W99"/>
    <mergeCell ref="U100:W100"/>
    <mergeCell ref="U101:W101"/>
    <mergeCell ref="U88:W88"/>
    <mergeCell ref="U89:W89"/>
    <mergeCell ref="U91:W91"/>
    <mergeCell ref="U92:W92"/>
  </mergeCells>
  <dataValidations count="2">
    <dataValidation type="list" showInputMessage="1" showErrorMessage="1" sqref="K158:L158" xr:uid="{3CA15250-3BEC-43B5-91FD-B10B6B4E7211}">
      <formula1>$K$160:$K$161</formula1>
    </dataValidation>
    <dataValidation type="list" allowBlank="1" showInputMessage="1" showErrorMessage="1" sqref="R53" xr:uid="{345DD063-B053-4370-855D-B9BD42BD5A60}">
      <formula1>$S$25:$S$52</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AED9-B102-2E47-8481-33F3EEFEDD76}">
  <sheetPr codeName="Sheet30"/>
  <dimension ref="B1:BA53"/>
  <sheetViews>
    <sheetView topLeftCell="A20" zoomScale="80" zoomScaleNormal="80" workbookViewId="0">
      <selection activeCell="AA53" sqref="Q41:AA53"/>
    </sheetView>
  </sheetViews>
  <sheetFormatPr baseColWidth="10" defaultColWidth="10.83203125" defaultRowHeight="16"/>
  <cols>
    <col min="2" max="2" width="17.33203125" bestFit="1" customWidth="1"/>
    <col min="3" max="3" width="6.33203125" style="553" bestFit="1" customWidth="1"/>
    <col min="4" max="4" width="2.83203125" style="553" customWidth="1"/>
    <col min="5" max="5" width="5" style="553" customWidth="1"/>
    <col min="6" max="6" width="3.6640625" style="553" customWidth="1"/>
    <col min="7" max="7" width="17.33203125" bestFit="1" customWidth="1"/>
    <col min="8" max="8" width="6.33203125" style="553" bestFit="1" customWidth="1"/>
    <col min="9" max="9" width="2.83203125" style="553" bestFit="1" customWidth="1"/>
    <col min="10" max="10" width="5" style="553" customWidth="1"/>
    <col min="11" max="11" width="3.6640625" customWidth="1"/>
    <col min="12" max="12" width="29.33203125" bestFit="1" customWidth="1"/>
    <col min="13" max="13" width="6.33203125" style="553" customWidth="1"/>
    <col min="14" max="14" width="2.83203125" style="553" customWidth="1"/>
    <col min="15" max="15" width="5" style="553" customWidth="1"/>
    <col min="17" max="17" width="4.83203125" style="596" customWidth="1"/>
    <col min="18" max="18" width="2.33203125" style="596" customWidth="1"/>
    <col min="19" max="19" width="12" style="597" customWidth="1"/>
    <col min="20" max="20" width="2.33203125" style="596" bestFit="1" customWidth="1"/>
    <col min="21" max="22" width="2.1640625" style="596" bestFit="1" customWidth="1"/>
    <col min="23" max="23" width="6.1640625" style="597" customWidth="1"/>
    <col min="24" max="24" width="27.33203125" style="597" customWidth="1"/>
    <col min="25" max="25" width="21.83203125" style="597" customWidth="1"/>
    <col min="26" max="26" width="3" style="596" bestFit="1" customWidth="1"/>
    <col min="27" max="27" width="3.6640625" style="596" customWidth="1"/>
  </cols>
  <sheetData>
    <row r="1" spans="2:53" s="15" customFormat="1" ht="17.25" customHeight="1">
      <c r="B1" s="562" t="s">
        <v>537</v>
      </c>
      <c r="C1" s="563"/>
      <c r="D1" s="563"/>
      <c r="E1" s="563"/>
      <c r="F1" s="563"/>
      <c r="G1" s="564" t="s">
        <v>538</v>
      </c>
      <c r="H1" s="563"/>
      <c r="I1" s="563"/>
      <c r="J1" s="563"/>
      <c r="K1" s="565"/>
      <c r="L1" s="564" t="s">
        <v>539</v>
      </c>
      <c r="M1" s="563"/>
      <c r="N1" s="563"/>
      <c r="O1" s="566"/>
      <c r="Q1" s="765" t="str" cm="1">
        <f t="array" ref="Q1:AA15">_xlfn.LET(_xlpm.y, Boys!$G$5:$G$630, _xlpm.x, _xlfn.HSTACK(Boys!$A$5:$F$630, IF(ISNUMBER(_xlpm.y)*(_xlpm.y&lt;0.5), TEXT(_xlpm.y,"m:ss.00"),TEXT(_xlpm.y,"0.00")), Boys!$H$5:$K$630),
_xlpm.a, Girls!$G$5:$G$630, _xlpm.b, _xlfn.HSTACK(Girls!$A$5:$F$630, IF(ISNUMBER(_xlpm.a)*(_xlpm.a&lt;0.5), TEXT(_xlpm.a,"m:ss.00"),TEXT(_xlpm.a,"0.00")), Girls!$H$5:$K$630),
_xlfn.VSTACK({"","","","","","","","Boys Results","","",""},{"","","","","","","","Records","","",""},IFERROR(_xlfn._xlws.FILTER(_xlpm.x, Boys!$AB$5:$AB$630 = "***"),{"","","","","","","","No records","","",""}),
{"","","","","","","","PB 9","","",""},IFERROR(_xlfn._xlws.FILTER(_xlpm.x,Boys!$J$5:$J$630="L9"),{"","","","","","","","No L9 results","","",""}),
{"","","","","","","","PB 8","","",""},IFERROR(_xlfn._xlws.FILTER(_xlpm.x,Boys!$J$5:$J$630="L8"),{"","","","","","","","No L8 results","","",""}),
{"","","","","","","","","","",""},
{"","","","","","","","Girls Results","","",""},{"","","","","","","","Records","","",""},IFERROR(_xlfn._xlws.FILTER(_xlpm.b, Girls!$AB$5:$AB$630 = "***"),{"","","","","","","","No records","","",""}),
{"","","","","","","","PB 9","","",""},IFERROR(_xlfn._xlws.FILTER(_xlpm.b,Girls!$J$5:$J$630="L9"),{"","","","","","","","No L9 results","","",""}),
{"","","","","","","","PB 8","","",""},IFERROR(_xlfn._xlws.FILTER(_xlpm.b,Girls!$J$5:$J$630="L8"),{"","","","","","","","No L8 results","","",""})))</f>
        <v/>
      </c>
      <c r="R1" s="766" t="str">
        <v/>
      </c>
      <c r="S1" s="767" t="str">
        <v/>
      </c>
      <c r="T1" s="766" t="str">
        <v/>
      </c>
      <c r="U1" s="766" t="str">
        <v/>
      </c>
      <c r="V1" s="766" t="str">
        <v/>
      </c>
      <c r="W1" s="767" t="str">
        <v/>
      </c>
      <c r="X1" s="767" t="str">
        <v>Boys Results</v>
      </c>
      <c r="Y1" s="767" t="str">
        <v/>
      </c>
      <c r="Z1" s="766" t="str">
        <v/>
      </c>
      <c r="AA1" s="766" t="str">
        <v/>
      </c>
      <c r="AC1" s="210"/>
      <c r="AD1" s="210"/>
      <c r="AE1" s="210"/>
      <c r="AP1" s="3"/>
      <c r="AQ1" s="3"/>
      <c r="AR1" s="3"/>
      <c r="AS1" s="3"/>
      <c r="AT1" s="3"/>
      <c r="AU1" s="3"/>
      <c r="AV1" s="3"/>
      <c r="AW1" s="3"/>
      <c r="AX1" s="3"/>
      <c r="AY1" s="3"/>
      <c r="AZ1" s="3"/>
      <c r="BA1" s="3"/>
    </row>
    <row r="2" spans="2:53" s="5" customFormat="1" ht="17.25" customHeight="1">
      <c r="B2" s="567" t="str" cm="1">
        <f t="array" ref="B2:E37">_xlfn._xlws.FILTER('Number Allocation'!$H$1:$K$1483, ('Number Allocation'!$H$1:$H$1483 &lt;&gt; "")*('Number Allocation'!$J$1:$J$1483="F"))</f>
        <v>Abingdon AC</v>
      </c>
      <c r="C2" s="3" t="str">
        <v>U14</v>
      </c>
      <c r="D2" s="3" t="str">
        <v>F</v>
      </c>
      <c r="E2" s="3">
        <v>0</v>
      </c>
      <c r="F2" s="3"/>
      <c r="G2" s="12" t="str" cm="1">
        <f t="array" ref="G2:J37">_xlfn._xlws.FILTER('Number Allocation'!$H$1:$K$1483, ('Number Allocation'!$H$1:$H$1483 &lt;&gt; "")*('Number Allocation'!$J$1:$J$1483="M"))</f>
        <v>Abingdon AC</v>
      </c>
      <c r="H2" s="3" t="str">
        <v>U14</v>
      </c>
      <c r="I2" s="3" t="str">
        <v>M</v>
      </c>
      <c r="J2" s="3">
        <v>0</v>
      </c>
      <c r="K2" s="12"/>
      <c r="L2" s="12" t="str" cm="1">
        <f t="array" ref="L2:O11">_xlfn._xlws.FILTER('Number Allocation'!$H$1473:$K$1483, 'Number Allocation'!$H$1473:$H$1483 &lt;&gt; "")</f>
        <v>Abingdon AC</v>
      </c>
      <c r="M2" s="568">
        <v>0</v>
      </c>
      <c r="N2" s="568">
        <v>0</v>
      </c>
      <c r="O2" s="569">
        <v>0</v>
      </c>
      <c r="Q2" s="766" t="str">
        <v/>
      </c>
      <c r="R2" s="766" t="str">
        <v/>
      </c>
      <c r="S2" s="767" t="str">
        <v/>
      </c>
      <c r="T2" s="766" t="str">
        <v/>
      </c>
      <c r="U2" s="766" t="str">
        <v/>
      </c>
      <c r="V2" s="766" t="str">
        <v/>
      </c>
      <c r="W2" s="767" t="str">
        <v/>
      </c>
      <c r="X2" s="767" t="str">
        <v>Records</v>
      </c>
      <c r="Y2" s="767" t="str">
        <v/>
      </c>
      <c r="Z2" s="766" t="str">
        <v/>
      </c>
      <c r="AA2" s="766" t="str">
        <v/>
      </c>
      <c r="AC2" s="12"/>
      <c r="AD2" s="12"/>
      <c r="AE2" s="12"/>
      <c r="AP2" s="3"/>
      <c r="AQ2" s="3"/>
      <c r="AR2" s="3"/>
      <c r="AS2" s="3"/>
      <c r="AT2" s="3"/>
      <c r="AU2" s="3"/>
      <c r="AV2" s="3"/>
      <c r="AW2" s="3"/>
      <c r="AX2" s="3"/>
      <c r="AY2" s="3"/>
      <c r="AZ2" s="3"/>
      <c r="BA2" s="3"/>
    </row>
    <row r="3" spans="2:53" s="5" customFormat="1" ht="17.25" customHeight="1">
      <c r="B3" s="567" t="str">
        <v>Abingdon AC</v>
      </c>
      <c r="C3" s="3" t="str">
        <v>U16</v>
      </c>
      <c r="D3" s="3" t="str">
        <v>F</v>
      </c>
      <c r="E3" s="3">
        <v>0</v>
      </c>
      <c r="F3" s="3"/>
      <c r="G3" s="12" t="str">
        <v>Abingdon AC</v>
      </c>
      <c r="H3" s="3" t="str">
        <v>U16</v>
      </c>
      <c r="I3" s="3" t="str">
        <v>M</v>
      </c>
      <c r="J3" s="3">
        <v>0</v>
      </c>
      <c r="K3" s="12"/>
      <c r="L3" s="12" t="str">
        <v>Banbury Harriers AC</v>
      </c>
      <c r="M3" s="568">
        <v>0</v>
      </c>
      <c r="N3" s="568">
        <v>0</v>
      </c>
      <c r="O3" s="569">
        <v>0</v>
      </c>
      <c r="Q3" s="766" t="str">
        <v/>
      </c>
      <c r="R3" s="766" t="str">
        <v/>
      </c>
      <c r="S3" s="767" t="str">
        <v/>
      </c>
      <c r="T3" s="766" t="str">
        <v/>
      </c>
      <c r="U3" s="766" t="str">
        <v/>
      </c>
      <c r="V3" s="766" t="str">
        <v/>
      </c>
      <c r="W3" s="767" t="str">
        <v/>
      </c>
      <c r="X3" s="767" t="str">
        <v>No records</v>
      </c>
      <c r="Y3" s="767" t="str">
        <v/>
      </c>
      <c r="Z3" s="766" t="str">
        <v/>
      </c>
      <c r="AA3" s="766" t="str">
        <v/>
      </c>
      <c r="AC3" s="12"/>
      <c r="AD3" s="12"/>
      <c r="AE3" s="12"/>
      <c r="AP3" s="3"/>
      <c r="AQ3" s="3"/>
      <c r="AR3" s="3"/>
      <c r="AS3" s="3"/>
      <c r="AT3" s="3"/>
      <c r="AU3" s="3"/>
      <c r="AV3" s="3"/>
      <c r="AW3" s="3"/>
      <c r="AX3" s="3"/>
      <c r="AY3" s="3"/>
      <c r="AZ3" s="3"/>
      <c r="BA3" s="3"/>
    </row>
    <row r="4" spans="2:53" s="5" customFormat="1" ht="17.25" customHeight="1">
      <c r="B4" s="567" t="str">
        <v>Abingdon AC</v>
      </c>
      <c r="C4" s="3" t="str">
        <v>U18</v>
      </c>
      <c r="D4" s="3" t="str">
        <v>F</v>
      </c>
      <c r="E4" s="3">
        <v>0</v>
      </c>
      <c r="F4" s="3"/>
      <c r="G4" s="12" t="str">
        <v>Abingdon AC</v>
      </c>
      <c r="H4" s="3" t="str">
        <v>U18</v>
      </c>
      <c r="I4" s="3" t="str">
        <v>M</v>
      </c>
      <c r="J4" s="3">
        <v>0</v>
      </c>
      <c r="K4" s="12"/>
      <c r="L4" s="12" t="str">
        <v>Bicester AC</v>
      </c>
      <c r="M4" s="568">
        <v>0</v>
      </c>
      <c r="N4" s="568">
        <v>0</v>
      </c>
      <c r="O4" s="569">
        <v>0</v>
      </c>
      <c r="Q4" s="766" t="str">
        <v/>
      </c>
      <c r="R4" s="766" t="str">
        <v/>
      </c>
      <c r="S4" s="767" t="str">
        <v/>
      </c>
      <c r="T4" s="766" t="str">
        <v/>
      </c>
      <c r="U4" s="766" t="str">
        <v/>
      </c>
      <c r="V4" s="766" t="str">
        <v/>
      </c>
      <c r="W4" s="767" t="str">
        <v/>
      </c>
      <c r="X4" s="767" t="str">
        <v>PB 9</v>
      </c>
      <c r="Y4" s="767" t="str">
        <v/>
      </c>
      <c r="Z4" s="766" t="str">
        <v/>
      </c>
      <c r="AA4" s="766" t="str">
        <v/>
      </c>
      <c r="AC4" s="12"/>
      <c r="AD4" s="12"/>
      <c r="AE4" s="12"/>
      <c r="AP4" s="3"/>
      <c r="AQ4" s="3"/>
      <c r="AR4" s="3"/>
      <c r="AS4" s="3"/>
      <c r="AT4" s="3"/>
      <c r="AU4" s="3"/>
      <c r="AV4" s="3"/>
      <c r="AW4" s="3"/>
      <c r="AX4" s="3"/>
      <c r="AY4" s="3"/>
      <c r="AZ4" s="3"/>
      <c r="BA4" s="3"/>
    </row>
    <row r="5" spans="2:53" s="5" customFormat="1" ht="17.25" customHeight="1">
      <c r="B5" s="567" t="str">
        <v>Abingdon AC</v>
      </c>
      <c r="C5" s="3" t="str">
        <v>U20</v>
      </c>
      <c r="D5" s="3" t="str">
        <v>F</v>
      </c>
      <c r="E5" s="3">
        <v>0</v>
      </c>
      <c r="F5" s="3"/>
      <c r="G5" s="12" t="str">
        <v>Abingdon AC</v>
      </c>
      <c r="H5" s="3" t="str">
        <v>U20</v>
      </c>
      <c r="I5" s="3" t="str">
        <v>M</v>
      </c>
      <c r="J5" s="3">
        <v>0</v>
      </c>
      <c r="K5" s="12"/>
      <c r="L5" s="12" t="str">
        <v>Oxford City AC</v>
      </c>
      <c r="M5" s="568">
        <v>0</v>
      </c>
      <c r="N5" s="568">
        <v>0</v>
      </c>
      <c r="O5" s="569">
        <v>0</v>
      </c>
      <c r="Q5" s="765" t="str">
        <v/>
      </c>
      <c r="R5" s="766" t="str">
        <v/>
      </c>
      <c r="S5" s="767" t="str">
        <v/>
      </c>
      <c r="T5" s="766" t="str">
        <v/>
      </c>
      <c r="U5" s="766" t="str">
        <v/>
      </c>
      <c r="V5" s="766" t="str">
        <v/>
      </c>
      <c r="W5" s="767" t="str">
        <v/>
      </c>
      <c r="X5" s="767" t="str">
        <v>No L9 results</v>
      </c>
      <c r="Y5" s="767" t="str">
        <v/>
      </c>
      <c r="Z5" s="766" t="str">
        <v/>
      </c>
      <c r="AA5" s="766" t="str">
        <v/>
      </c>
      <c r="AC5" s="12"/>
      <c r="AD5" s="12"/>
      <c r="AE5" s="12"/>
      <c r="AP5" s="3"/>
      <c r="AQ5" s="3"/>
      <c r="AR5" s="3"/>
      <c r="AS5" s="3"/>
      <c r="AT5" s="3"/>
      <c r="AU5" s="3"/>
      <c r="AV5" s="3"/>
      <c r="AW5" s="3"/>
      <c r="AX5" s="3"/>
      <c r="AY5" s="3"/>
      <c r="AZ5" s="3"/>
      <c r="BA5" s="3"/>
    </row>
    <row r="6" spans="2:53" s="5" customFormat="1" ht="17.25" customHeight="1">
      <c r="B6" s="567" t="str">
        <v>Banbury Harriers AC</v>
      </c>
      <c r="C6" s="3" t="str">
        <v>U14</v>
      </c>
      <c r="D6" s="3" t="str">
        <v>F</v>
      </c>
      <c r="E6" s="3">
        <v>0</v>
      </c>
      <c r="F6" s="3"/>
      <c r="G6" s="12" t="str">
        <v>Banbury Harriers AC</v>
      </c>
      <c r="H6" s="3" t="str">
        <v>U14</v>
      </c>
      <c r="I6" s="3" t="str">
        <v>M</v>
      </c>
      <c r="J6" s="3">
        <v>0</v>
      </c>
      <c r="K6" s="12"/>
      <c r="L6" s="12" t="str">
        <v>Radley AC</v>
      </c>
      <c r="M6" s="568">
        <v>0</v>
      </c>
      <c r="N6" s="568">
        <v>0</v>
      </c>
      <c r="O6" s="569">
        <v>0</v>
      </c>
      <c r="Q6" s="766" t="str">
        <v/>
      </c>
      <c r="R6" s="766" t="str">
        <v/>
      </c>
      <c r="S6" s="767" t="str">
        <v/>
      </c>
      <c r="T6" s="766" t="str">
        <v/>
      </c>
      <c r="U6" s="766" t="str">
        <v/>
      </c>
      <c r="V6" s="766" t="str">
        <v/>
      </c>
      <c r="W6" s="767" t="str">
        <v/>
      </c>
      <c r="X6" s="767" t="str">
        <v>PB 8</v>
      </c>
      <c r="Y6" s="767" t="str">
        <v/>
      </c>
      <c r="Z6" s="766" t="str">
        <v/>
      </c>
      <c r="AA6" s="766" t="str">
        <v/>
      </c>
      <c r="AC6" s="12"/>
      <c r="AD6" s="12"/>
      <c r="AE6" s="12"/>
      <c r="AP6" s="3"/>
      <c r="AQ6" s="3"/>
      <c r="AR6" s="3"/>
      <c r="AS6" s="3"/>
      <c r="AT6" s="3"/>
      <c r="AU6" s="3"/>
      <c r="AV6" s="3"/>
      <c r="AW6" s="3"/>
      <c r="AX6" s="3"/>
      <c r="AY6" s="3"/>
      <c r="AZ6" s="3"/>
      <c r="BA6" s="3"/>
    </row>
    <row r="7" spans="2:53" s="5" customFormat="1" ht="17.25" customHeight="1">
      <c r="B7" s="567" t="str">
        <v>Banbury Harriers AC</v>
      </c>
      <c r="C7" s="3" t="str">
        <v>U16</v>
      </c>
      <c r="D7" s="3" t="str">
        <v>F</v>
      </c>
      <c r="E7" s="3">
        <v>0</v>
      </c>
      <c r="F7" s="3"/>
      <c r="G7" s="12" t="str">
        <v>Banbury Harriers AC</v>
      </c>
      <c r="H7" s="3" t="str">
        <v>U16</v>
      </c>
      <c r="I7" s="3" t="str">
        <v>M</v>
      </c>
      <c r="J7" s="3">
        <v>0</v>
      </c>
      <c r="K7" s="12"/>
      <c r="L7" s="12" t="str">
        <v>Team Kennet</v>
      </c>
      <c r="M7" s="568">
        <v>0</v>
      </c>
      <c r="N7" s="568">
        <v>0</v>
      </c>
      <c r="O7" s="569">
        <v>0</v>
      </c>
      <c r="Q7" s="766" t="str">
        <v/>
      </c>
      <c r="R7" s="766" t="str">
        <v/>
      </c>
      <c r="S7" s="767" t="str">
        <v/>
      </c>
      <c r="T7" s="766" t="str">
        <v/>
      </c>
      <c r="U7" s="766" t="str">
        <v/>
      </c>
      <c r="V7" s="766" t="str">
        <v/>
      </c>
      <c r="W7" s="767" t="str">
        <v/>
      </c>
      <c r="X7" s="767" t="str">
        <v>No L8 results</v>
      </c>
      <c r="Y7" s="767" t="str">
        <v/>
      </c>
      <c r="Z7" s="766" t="str">
        <v/>
      </c>
      <c r="AA7" s="766" t="str">
        <v/>
      </c>
      <c r="AC7" s="12"/>
      <c r="AD7" s="12"/>
      <c r="AE7" s="12"/>
      <c r="AP7" s="3"/>
      <c r="AQ7" s="3"/>
      <c r="AR7" s="3"/>
      <c r="AS7" s="3"/>
      <c r="AT7" s="3"/>
      <c r="AU7" s="3"/>
      <c r="AV7" s="3"/>
      <c r="AW7" s="3"/>
      <c r="AX7" s="3"/>
      <c r="AY7" s="3"/>
      <c r="AZ7" s="3"/>
      <c r="BA7" s="3"/>
    </row>
    <row r="8" spans="2:53" s="5" customFormat="1" ht="17.25" customHeight="1">
      <c r="B8" s="567" t="str">
        <v>Banbury Harriers AC</v>
      </c>
      <c r="C8" s="3" t="str">
        <v>U18</v>
      </c>
      <c r="D8" s="3" t="str">
        <v>F</v>
      </c>
      <c r="E8" s="3">
        <v>0</v>
      </c>
      <c r="F8" s="3"/>
      <c r="G8" s="12" t="str">
        <v>Banbury Harriers AC</v>
      </c>
      <c r="H8" s="3" t="str">
        <v>U18</v>
      </c>
      <c r="I8" s="3" t="str">
        <v>M</v>
      </c>
      <c r="J8" s="3">
        <v>0</v>
      </c>
      <c r="K8" s="12"/>
      <c r="L8" s="12" t="str">
        <v>White Horse Harriers</v>
      </c>
      <c r="M8" s="568">
        <v>0</v>
      </c>
      <c r="N8" s="568">
        <v>0</v>
      </c>
      <c r="O8" s="569">
        <v>0</v>
      </c>
      <c r="Q8" s="766" t="str">
        <v/>
      </c>
      <c r="R8" s="766" t="str">
        <v/>
      </c>
      <c r="S8" s="767" t="str">
        <v/>
      </c>
      <c r="T8" s="766" t="str">
        <v/>
      </c>
      <c r="U8" s="766" t="str">
        <v/>
      </c>
      <c r="V8" s="766" t="str">
        <v/>
      </c>
      <c r="W8" s="767" t="str">
        <v/>
      </c>
      <c r="X8" s="767" t="str">
        <v/>
      </c>
      <c r="Y8" s="767" t="str">
        <v/>
      </c>
      <c r="Z8" s="766" t="str">
        <v/>
      </c>
      <c r="AA8" s="766" t="str">
        <v/>
      </c>
      <c r="AC8" s="12"/>
      <c r="AD8" s="12"/>
      <c r="AE8" s="12"/>
      <c r="AP8" s="3"/>
      <c r="AQ8" s="3"/>
      <c r="AR8" s="3"/>
      <c r="AS8" s="3"/>
      <c r="AT8" s="3"/>
      <c r="AU8" s="3"/>
      <c r="AV8" s="3"/>
      <c r="AW8" s="3"/>
      <c r="AX8" s="3"/>
      <c r="AY8" s="3"/>
      <c r="AZ8" s="3"/>
      <c r="BA8" s="3"/>
    </row>
    <row r="9" spans="2:53" s="5" customFormat="1" ht="17.25" customHeight="1">
      <c r="B9" s="567" t="str">
        <v>Banbury Harriers AC</v>
      </c>
      <c r="C9" s="3" t="str">
        <v>U20</v>
      </c>
      <c r="D9" s="3" t="str">
        <v>F</v>
      </c>
      <c r="E9" s="3">
        <v>0</v>
      </c>
      <c r="F9" s="3"/>
      <c r="G9" s="12" t="str">
        <v>Banbury Harriers AC</v>
      </c>
      <c r="H9" s="3" t="str">
        <v>U20</v>
      </c>
      <c r="I9" s="3" t="str">
        <v>M</v>
      </c>
      <c r="J9" s="3">
        <v>0</v>
      </c>
      <c r="K9" s="12"/>
      <c r="L9" s="12" t="str">
        <v>Witney Road Runners</v>
      </c>
      <c r="M9" s="568">
        <v>0</v>
      </c>
      <c r="N9" s="568">
        <v>0</v>
      </c>
      <c r="O9" s="569">
        <v>0</v>
      </c>
      <c r="Q9" s="766" t="str">
        <v/>
      </c>
      <c r="R9" s="766" t="str">
        <v/>
      </c>
      <c r="S9" s="767" t="str">
        <v/>
      </c>
      <c r="T9" s="766" t="str">
        <v/>
      </c>
      <c r="U9" s="766" t="str">
        <v/>
      </c>
      <c r="V9" s="766" t="str">
        <v/>
      </c>
      <c r="W9" s="767" t="str">
        <v/>
      </c>
      <c r="X9" s="767" t="str">
        <v>Girls Results</v>
      </c>
      <c r="Y9" s="767" t="str">
        <v/>
      </c>
      <c r="Z9" s="766" t="str">
        <v/>
      </c>
      <c r="AA9" s="766" t="str">
        <v/>
      </c>
      <c r="AC9" s="12"/>
      <c r="AD9" s="12"/>
      <c r="AE9" s="12"/>
      <c r="AP9" s="3"/>
      <c r="AQ9" s="3"/>
      <c r="AR9" s="3"/>
      <c r="AS9" s="3"/>
      <c r="AT9" s="3"/>
      <c r="AU9" s="3"/>
      <c r="AV9" s="3"/>
      <c r="AW9" s="3"/>
      <c r="AX9" s="3"/>
      <c r="AY9" s="3"/>
      <c r="AZ9" s="3"/>
      <c r="BA9" s="3"/>
    </row>
    <row r="10" spans="2:53" s="5" customFormat="1" ht="17.25" customHeight="1">
      <c r="B10" s="567" t="str">
        <v>Bicester AC</v>
      </c>
      <c r="C10" s="3" t="str">
        <v>U14</v>
      </c>
      <c r="D10" s="3" t="str">
        <v>F</v>
      </c>
      <c r="E10" s="3">
        <v>0</v>
      </c>
      <c r="F10" s="3"/>
      <c r="G10" s="12" t="str">
        <v>Bicester AC</v>
      </c>
      <c r="H10" s="3" t="str">
        <v>U14</v>
      </c>
      <c r="I10" s="3" t="str">
        <v>M</v>
      </c>
      <c r="J10" s="3">
        <v>0</v>
      </c>
      <c r="K10" s="12"/>
      <c r="L10" s="570" t="str">
        <v>Great Milton AC</v>
      </c>
      <c r="M10" s="571">
        <v>0</v>
      </c>
      <c r="N10" s="571">
        <v>0</v>
      </c>
      <c r="O10" s="572">
        <v>0</v>
      </c>
      <c r="Q10" s="766" t="str">
        <v/>
      </c>
      <c r="R10" s="766" t="str">
        <v/>
      </c>
      <c r="S10" s="767" t="str">
        <v/>
      </c>
      <c r="T10" s="766" t="str">
        <v/>
      </c>
      <c r="U10" s="766" t="str">
        <v/>
      </c>
      <c r="V10" s="766" t="str">
        <v/>
      </c>
      <c r="W10" s="767" t="str">
        <v/>
      </c>
      <c r="X10" s="767" t="str">
        <v>Records</v>
      </c>
      <c r="Y10" s="767" t="str">
        <v/>
      </c>
      <c r="Z10" s="766" t="str">
        <v/>
      </c>
      <c r="AA10" s="766" t="str">
        <v/>
      </c>
      <c r="AC10" s="12"/>
      <c r="AD10" s="12"/>
      <c r="AE10" s="12"/>
      <c r="AP10" s="3"/>
      <c r="AQ10" s="3"/>
      <c r="AR10" s="3"/>
      <c r="AS10" s="3"/>
      <c r="AT10" s="3"/>
      <c r="AU10" s="3"/>
      <c r="AV10" s="3"/>
      <c r="AW10" s="3"/>
      <c r="AX10" s="3"/>
      <c r="AY10" s="3"/>
      <c r="AZ10" s="3"/>
      <c r="BA10" s="3"/>
    </row>
    <row r="11" spans="2:53" s="5" customFormat="1" ht="17.25" customHeight="1">
      <c r="B11" s="567" t="str">
        <v>Bicester AC</v>
      </c>
      <c r="C11" s="3" t="str">
        <v>U16</v>
      </c>
      <c r="D11" s="3" t="str">
        <v>F</v>
      </c>
      <c r="E11" s="3">
        <v>0</v>
      </c>
      <c r="F11" s="3"/>
      <c r="G11" s="12" t="str">
        <v>Bicester AC</v>
      </c>
      <c r="H11" s="3" t="str">
        <v>U16</v>
      </c>
      <c r="I11" s="3" t="str">
        <v>M</v>
      </c>
      <c r="J11" s="3">
        <v>0</v>
      </c>
      <c r="K11" s="12"/>
      <c r="L11" s="573" t="str">
        <v>Total Number of Athletes</v>
      </c>
      <c r="M11" s="574">
        <v>0</v>
      </c>
      <c r="N11" s="574">
        <v>0</v>
      </c>
      <c r="O11" s="575">
        <v>0</v>
      </c>
      <c r="Q11" s="766" t="str">
        <v/>
      </c>
      <c r="R11" s="766" t="str">
        <v/>
      </c>
      <c r="S11" s="767" t="str">
        <v/>
      </c>
      <c r="T11" s="766" t="str">
        <v/>
      </c>
      <c r="U11" s="766" t="str">
        <v/>
      </c>
      <c r="V11" s="766" t="str">
        <v/>
      </c>
      <c r="W11" s="767" t="str">
        <v/>
      </c>
      <c r="X11" s="767" t="str">
        <v>No records</v>
      </c>
      <c r="Y11" s="767" t="str">
        <v/>
      </c>
      <c r="Z11" s="766" t="str">
        <v/>
      </c>
      <c r="AA11" s="766" t="str">
        <v/>
      </c>
      <c r="AC11" s="12"/>
      <c r="AD11" s="12"/>
      <c r="AE11" s="12"/>
      <c r="AP11" s="3"/>
      <c r="AQ11" s="3"/>
      <c r="AR11" s="3"/>
      <c r="AS11" s="3"/>
      <c r="AT11" s="3"/>
      <c r="AU11" s="3"/>
      <c r="AV11" s="3"/>
      <c r="AW11" s="3"/>
      <c r="AX11" s="3"/>
      <c r="AY11" s="3"/>
      <c r="AZ11" s="3"/>
      <c r="BA11" s="3"/>
    </row>
    <row r="12" spans="2:53" s="5" customFormat="1" ht="17.25" customHeight="1">
      <c r="B12" s="567" t="str">
        <v>Bicester AC</v>
      </c>
      <c r="C12" s="3" t="str">
        <v>U18</v>
      </c>
      <c r="D12" s="3" t="str">
        <v>F</v>
      </c>
      <c r="E12" s="3">
        <v>0</v>
      </c>
      <c r="F12" s="3"/>
      <c r="G12" s="12" t="str">
        <v>Bicester AC</v>
      </c>
      <c r="H12" s="3" t="str">
        <v>U18</v>
      </c>
      <c r="I12" s="3" t="str">
        <v>M</v>
      </c>
      <c r="J12" s="3">
        <v>0</v>
      </c>
      <c r="K12" s="12"/>
      <c r="L12" s="12"/>
      <c r="M12" s="3"/>
      <c r="N12" s="3"/>
      <c r="O12" s="569"/>
      <c r="Q12" s="765" t="str">
        <v/>
      </c>
      <c r="R12" s="766" t="str">
        <v/>
      </c>
      <c r="S12" s="767" t="str">
        <v/>
      </c>
      <c r="T12" s="766" t="str">
        <v/>
      </c>
      <c r="U12" s="766" t="str">
        <v/>
      </c>
      <c r="V12" s="766" t="str">
        <v/>
      </c>
      <c r="W12" s="767" t="str">
        <v/>
      </c>
      <c r="X12" s="767" t="str">
        <v>PB 9</v>
      </c>
      <c r="Y12" s="767" t="str">
        <v/>
      </c>
      <c r="Z12" s="766" t="str">
        <v/>
      </c>
      <c r="AA12" s="766" t="str">
        <v/>
      </c>
      <c r="AC12" s="12"/>
      <c r="AD12" s="12"/>
      <c r="AE12" s="12"/>
      <c r="AP12" s="3"/>
      <c r="AQ12" s="3"/>
      <c r="AR12" s="3"/>
      <c r="AS12" s="3"/>
      <c r="AT12" s="3"/>
      <c r="AU12" s="3"/>
      <c r="AV12" s="3"/>
      <c r="AW12" s="3"/>
      <c r="AX12" s="3"/>
      <c r="AY12" s="3"/>
      <c r="AZ12" s="3"/>
      <c r="BA12" s="3"/>
    </row>
    <row r="13" spans="2:53" s="5" customFormat="1" ht="17.25" customHeight="1">
      <c r="B13" s="567" t="str">
        <v>Bicester AC</v>
      </c>
      <c r="C13" s="3" t="str">
        <v>U20</v>
      </c>
      <c r="D13" s="3" t="str">
        <v>F</v>
      </c>
      <c r="E13" s="3">
        <v>0</v>
      </c>
      <c r="F13" s="3"/>
      <c r="G13" s="12" t="str">
        <v>Bicester AC</v>
      </c>
      <c r="H13" s="3" t="str">
        <v>U20</v>
      </c>
      <c r="I13" s="3" t="str">
        <v>M</v>
      </c>
      <c r="J13" s="3">
        <v>0</v>
      </c>
      <c r="K13" s="12"/>
      <c r="L13" s="12"/>
      <c r="M13" s="3"/>
      <c r="N13" s="3"/>
      <c r="O13" s="569"/>
      <c r="Q13" s="766" t="str">
        <v/>
      </c>
      <c r="R13" s="766" t="str">
        <v/>
      </c>
      <c r="S13" s="767" t="str">
        <v/>
      </c>
      <c r="T13" s="766" t="str">
        <v/>
      </c>
      <c r="U13" s="766" t="str">
        <v/>
      </c>
      <c r="V13" s="766" t="str">
        <v/>
      </c>
      <c r="W13" s="767" t="str">
        <v/>
      </c>
      <c r="X13" s="767" t="str">
        <v>No L9 results</v>
      </c>
      <c r="Y13" s="767" t="str">
        <v/>
      </c>
      <c r="Z13" s="766" t="str">
        <v/>
      </c>
      <c r="AA13" s="766" t="str">
        <v/>
      </c>
      <c r="AC13" s="12"/>
      <c r="AD13" s="12"/>
      <c r="AE13" s="12"/>
      <c r="AP13" s="3"/>
      <c r="AQ13" s="3"/>
      <c r="AR13" s="3"/>
      <c r="AS13" s="3"/>
      <c r="AT13" s="3"/>
      <c r="AU13" s="3"/>
      <c r="AV13" s="3"/>
      <c r="AW13" s="3"/>
      <c r="AX13" s="3"/>
      <c r="AY13" s="3"/>
      <c r="AZ13" s="3"/>
      <c r="BA13" s="3"/>
    </row>
    <row r="14" spans="2:53" s="5" customFormat="1" ht="17.25" customHeight="1">
      <c r="B14" s="567" t="str">
        <v>Oxford City AC</v>
      </c>
      <c r="C14" s="3" t="str">
        <v>U14</v>
      </c>
      <c r="D14" s="3" t="str">
        <v>F</v>
      </c>
      <c r="E14" s="3">
        <v>0</v>
      </c>
      <c r="F14" s="3"/>
      <c r="G14" s="12" t="str">
        <v>Oxford City AC</v>
      </c>
      <c r="H14" s="3" t="str">
        <v>U14</v>
      </c>
      <c r="I14" s="3" t="str">
        <v>M</v>
      </c>
      <c r="J14" s="3">
        <v>0</v>
      </c>
      <c r="K14" s="12"/>
      <c r="L14" s="12"/>
      <c r="M14" s="3"/>
      <c r="N14" s="3"/>
      <c r="O14" s="569"/>
      <c r="Q14" s="766" t="str">
        <v/>
      </c>
      <c r="R14" s="766" t="str">
        <v/>
      </c>
      <c r="S14" s="767" t="str">
        <v/>
      </c>
      <c r="T14" s="766" t="str">
        <v/>
      </c>
      <c r="U14" s="766" t="str">
        <v/>
      </c>
      <c r="V14" s="766" t="str">
        <v/>
      </c>
      <c r="W14" s="767" t="str">
        <v/>
      </c>
      <c r="X14" s="767" t="str">
        <v>PB 8</v>
      </c>
      <c r="Y14" s="767" t="str">
        <v/>
      </c>
      <c r="Z14" s="766" t="str">
        <v/>
      </c>
      <c r="AA14" s="766" t="str">
        <v/>
      </c>
      <c r="AC14" s="12"/>
      <c r="AD14" s="12"/>
      <c r="AE14" s="12"/>
      <c r="AP14" s="3"/>
      <c r="AQ14" s="3"/>
      <c r="AR14" s="3"/>
      <c r="AS14" s="3"/>
      <c r="AT14" s="3"/>
      <c r="AU14" s="3"/>
      <c r="AV14" s="3"/>
      <c r="AW14" s="3"/>
      <c r="AX14" s="3"/>
      <c r="AY14" s="3"/>
      <c r="AZ14" s="3"/>
      <c r="BA14" s="3"/>
    </row>
    <row r="15" spans="2:53" s="5" customFormat="1" ht="17.25" customHeight="1">
      <c r="B15" s="567" t="str">
        <v>Oxford City AC</v>
      </c>
      <c r="C15" s="3" t="str">
        <v>U16</v>
      </c>
      <c r="D15" s="3" t="str">
        <v>F</v>
      </c>
      <c r="E15" s="3">
        <v>0</v>
      </c>
      <c r="F15" s="3"/>
      <c r="G15" s="12" t="str">
        <v>Oxford City AC</v>
      </c>
      <c r="H15" s="3" t="str">
        <v>U16</v>
      </c>
      <c r="I15" s="3" t="str">
        <v>M</v>
      </c>
      <c r="J15" s="3">
        <v>0</v>
      </c>
      <c r="K15" s="12"/>
      <c r="L15" s="12"/>
      <c r="M15" s="3"/>
      <c r="N15" s="3"/>
      <c r="O15" s="569"/>
      <c r="Q15" s="766" t="str">
        <v/>
      </c>
      <c r="R15" s="766" t="str">
        <v/>
      </c>
      <c r="S15" s="767" t="str">
        <v/>
      </c>
      <c r="T15" s="766" t="str">
        <v/>
      </c>
      <c r="U15" s="766" t="str">
        <v/>
      </c>
      <c r="V15" s="766" t="str">
        <v/>
      </c>
      <c r="W15" s="767" t="str">
        <v/>
      </c>
      <c r="X15" s="767" t="str">
        <v>No L8 results</v>
      </c>
      <c r="Y15" s="767" t="str">
        <v/>
      </c>
      <c r="Z15" s="766" t="str">
        <v/>
      </c>
      <c r="AA15" s="766" t="str">
        <v/>
      </c>
      <c r="AC15" s="12"/>
      <c r="AD15" s="12"/>
      <c r="AE15" s="12"/>
      <c r="AP15" s="3"/>
      <c r="AQ15" s="3"/>
      <c r="AR15" s="3"/>
      <c r="AS15" s="3"/>
      <c r="AT15" s="3"/>
      <c r="AU15" s="3"/>
      <c r="AV15" s="3"/>
      <c r="AW15" s="3"/>
      <c r="AX15" s="3"/>
      <c r="AY15" s="3"/>
      <c r="AZ15" s="3"/>
      <c r="BA15" s="3"/>
    </row>
    <row r="16" spans="2:53" s="5" customFormat="1" ht="17.25" customHeight="1">
      <c r="B16" s="567" t="str">
        <v>Oxford City AC</v>
      </c>
      <c r="C16" s="3" t="str">
        <v>U18</v>
      </c>
      <c r="D16" s="3" t="str">
        <v>F</v>
      </c>
      <c r="E16" s="3">
        <v>0</v>
      </c>
      <c r="F16" s="3"/>
      <c r="G16" s="12" t="str">
        <v>Oxford City AC</v>
      </c>
      <c r="H16" s="3" t="str">
        <v>U18</v>
      </c>
      <c r="I16" s="3" t="str">
        <v>M</v>
      </c>
      <c r="J16" s="3">
        <v>0</v>
      </c>
      <c r="K16" s="12"/>
      <c r="L16" s="12"/>
      <c r="M16" s="3"/>
      <c r="N16" s="3"/>
      <c r="O16" s="569"/>
      <c r="Q16" s="765"/>
      <c r="R16" s="766"/>
      <c r="S16" s="767"/>
      <c r="T16" s="766"/>
      <c r="U16" s="766"/>
      <c r="V16" s="766"/>
      <c r="W16" s="767"/>
      <c r="X16" s="767"/>
      <c r="Y16" s="767"/>
      <c r="Z16" s="766"/>
      <c r="AA16" s="766"/>
      <c r="AC16" s="12"/>
      <c r="AD16" s="12"/>
      <c r="AE16" s="12"/>
      <c r="AP16" s="3"/>
      <c r="AQ16" s="3"/>
      <c r="AR16" s="3"/>
      <c r="AS16" s="3"/>
      <c r="AT16" s="3"/>
      <c r="AU16" s="3"/>
      <c r="AV16" s="3"/>
      <c r="AW16" s="3"/>
      <c r="AX16" s="3"/>
      <c r="AY16" s="3"/>
      <c r="AZ16" s="3"/>
      <c r="BA16" s="3"/>
    </row>
    <row r="17" spans="2:53" s="5" customFormat="1" ht="17.25" customHeight="1">
      <c r="B17" s="567" t="str">
        <v>Oxford City AC</v>
      </c>
      <c r="C17" s="3" t="str">
        <v>U20</v>
      </c>
      <c r="D17" s="3" t="str">
        <v>F</v>
      </c>
      <c r="E17" s="3">
        <v>0</v>
      </c>
      <c r="F17" s="3"/>
      <c r="G17" s="12" t="str">
        <v>Oxford City AC</v>
      </c>
      <c r="H17" s="3" t="str">
        <v>U20</v>
      </c>
      <c r="I17" s="3" t="str">
        <v>M</v>
      </c>
      <c r="J17" s="3">
        <v>0</v>
      </c>
      <c r="K17" s="12"/>
      <c r="L17" s="12"/>
      <c r="M17" s="3"/>
      <c r="N17" s="3"/>
      <c r="O17" s="569"/>
      <c r="Q17" s="766"/>
      <c r="R17" s="766"/>
      <c r="S17" s="767"/>
      <c r="T17" s="766"/>
      <c r="U17" s="766"/>
      <c r="V17" s="766"/>
      <c r="W17" s="767"/>
      <c r="X17" s="767"/>
      <c r="Y17" s="767"/>
      <c r="Z17" s="766"/>
      <c r="AA17" s="766"/>
      <c r="AC17" s="12"/>
      <c r="AD17" s="12"/>
      <c r="AE17" s="12"/>
      <c r="AP17" s="3"/>
      <c r="AQ17" s="3"/>
      <c r="AR17" s="3"/>
      <c r="AS17" s="3"/>
      <c r="AT17" s="3"/>
      <c r="AU17" s="3"/>
      <c r="AV17" s="3"/>
      <c r="AW17" s="3"/>
      <c r="AX17" s="3"/>
      <c r="AY17" s="3"/>
      <c r="AZ17" s="3"/>
      <c r="BA17" s="3"/>
    </row>
    <row r="18" spans="2:53" s="5" customFormat="1" ht="17.25" customHeight="1">
      <c r="B18" s="567" t="str">
        <v>Radley AC</v>
      </c>
      <c r="C18" s="3" t="str">
        <v>U14</v>
      </c>
      <c r="D18" s="3" t="str">
        <v>F</v>
      </c>
      <c r="E18" s="3">
        <v>0</v>
      </c>
      <c r="F18" s="3"/>
      <c r="G18" s="12" t="str">
        <v>Radley AC</v>
      </c>
      <c r="H18" s="3" t="str">
        <v>U14</v>
      </c>
      <c r="I18" s="3" t="str">
        <v>M</v>
      </c>
      <c r="J18" s="3">
        <v>0</v>
      </c>
      <c r="K18" s="12"/>
      <c r="L18" s="12"/>
      <c r="M18" s="3"/>
      <c r="N18" s="3"/>
      <c r="O18" s="569"/>
      <c r="Q18" s="766"/>
      <c r="R18" s="766"/>
      <c r="S18" s="767"/>
      <c r="T18" s="766"/>
      <c r="U18" s="766"/>
      <c r="V18" s="766"/>
      <c r="W18" s="767"/>
      <c r="X18" s="767"/>
      <c r="Y18" s="767"/>
      <c r="Z18" s="766"/>
      <c r="AA18" s="766"/>
      <c r="AC18" s="12"/>
      <c r="AD18" s="12"/>
      <c r="AE18" s="12"/>
      <c r="AP18" s="3"/>
      <c r="AQ18" s="3"/>
      <c r="AR18" s="3"/>
      <c r="AS18" s="3"/>
      <c r="AT18" s="3"/>
      <c r="AU18" s="3"/>
      <c r="AV18" s="3"/>
      <c r="AW18" s="3"/>
      <c r="AX18" s="3"/>
      <c r="AY18" s="3"/>
      <c r="AZ18" s="3"/>
      <c r="BA18" s="3"/>
    </row>
    <row r="19" spans="2:53" s="5" customFormat="1" ht="17.25" customHeight="1">
      <c r="B19" s="567" t="str">
        <v>Radley AC</v>
      </c>
      <c r="C19" s="3" t="str">
        <v>U16</v>
      </c>
      <c r="D19" s="3" t="str">
        <v>F</v>
      </c>
      <c r="E19" s="3">
        <v>0</v>
      </c>
      <c r="F19" s="3"/>
      <c r="G19" s="12" t="str">
        <v>Radley AC</v>
      </c>
      <c r="H19" s="3" t="str">
        <v>U16</v>
      </c>
      <c r="I19" s="3" t="str">
        <v>M</v>
      </c>
      <c r="J19" s="3">
        <v>0</v>
      </c>
      <c r="K19" s="12"/>
      <c r="L19" s="12"/>
      <c r="M19" s="3"/>
      <c r="N19" s="3"/>
      <c r="O19" s="569"/>
      <c r="Q19" s="766"/>
      <c r="R19" s="766"/>
      <c r="S19" s="767"/>
      <c r="T19" s="766"/>
      <c r="U19" s="766"/>
      <c r="V19" s="766"/>
      <c r="W19" s="767"/>
      <c r="X19" s="767"/>
      <c r="Y19" s="767"/>
      <c r="Z19" s="766"/>
      <c r="AA19" s="766"/>
      <c r="AC19" s="12"/>
      <c r="AD19" s="12"/>
      <c r="AE19" s="12"/>
      <c r="AP19" s="3"/>
      <c r="AQ19" s="3"/>
      <c r="AR19" s="3"/>
      <c r="AS19" s="3"/>
      <c r="AT19" s="3"/>
      <c r="AU19" s="3"/>
      <c r="AV19" s="3"/>
      <c r="AW19" s="3"/>
      <c r="AX19" s="3"/>
      <c r="AY19" s="3"/>
      <c r="AZ19" s="3"/>
      <c r="BA19" s="3"/>
    </row>
    <row r="20" spans="2:53" s="5" customFormat="1" ht="17.25" customHeight="1">
      <c r="B20" s="567" t="str">
        <v>Radley AC</v>
      </c>
      <c r="C20" s="3" t="str">
        <v>U18</v>
      </c>
      <c r="D20" s="3" t="str">
        <v>F</v>
      </c>
      <c r="E20" s="3">
        <v>0</v>
      </c>
      <c r="F20" s="3"/>
      <c r="G20" s="12" t="str">
        <v>Radley AC</v>
      </c>
      <c r="H20" s="3" t="str">
        <v>U18</v>
      </c>
      <c r="I20" s="3" t="str">
        <v>M</v>
      </c>
      <c r="J20" s="3">
        <v>0</v>
      </c>
      <c r="K20" s="12"/>
      <c r="L20" s="12"/>
      <c r="M20" s="3"/>
      <c r="N20" s="3"/>
      <c r="O20" s="569"/>
      <c r="Q20" s="766"/>
      <c r="R20" s="766"/>
      <c r="S20" s="767"/>
      <c r="T20" s="766"/>
      <c r="U20" s="766"/>
      <c r="V20" s="766"/>
      <c r="W20" s="767"/>
      <c r="X20" s="767"/>
      <c r="Y20" s="767"/>
      <c r="Z20" s="766"/>
      <c r="AA20" s="766"/>
      <c r="AC20" s="12"/>
      <c r="AD20" s="12"/>
      <c r="AE20" s="12"/>
      <c r="AP20" s="3"/>
      <c r="AQ20" s="3"/>
      <c r="AR20" s="3"/>
      <c r="AS20" s="3"/>
      <c r="AT20" s="3"/>
      <c r="AU20" s="3"/>
      <c r="AV20" s="3"/>
      <c r="AW20" s="3"/>
      <c r="AX20" s="3"/>
      <c r="AY20" s="3"/>
      <c r="AZ20" s="3"/>
      <c r="BA20" s="3"/>
    </row>
    <row r="21" spans="2:53" s="5" customFormat="1" ht="17.25" customHeight="1">
      <c r="B21" s="567" t="str">
        <v>Radley AC</v>
      </c>
      <c r="C21" s="3" t="str">
        <v>U20</v>
      </c>
      <c r="D21" s="3" t="str">
        <v>F</v>
      </c>
      <c r="E21" s="3">
        <v>0</v>
      </c>
      <c r="F21" s="3"/>
      <c r="G21" s="12" t="str">
        <v>Radley AC</v>
      </c>
      <c r="H21" s="3" t="str">
        <v>U20</v>
      </c>
      <c r="I21" s="3" t="str">
        <v>M</v>
      </c>
      <c r="J21" s="3">
        <v>0</v>
      </c>
      <c r="K21" s="12"/>
      <c r="L21" s="12"/>
      <c r="M21" s="3"/>
      <c r="N21" s="3"/>
      <c r="O21" s="569"/>
      <c r="Q21" s="766"/>
      <c r="R21" s="766"/>
      <c r="S21" s="767"/>
      <c r="T21" s="766"/>
      <c r="U21" s="766"/>
      <c r="V21" s="766"/>
      <c r="W21" s="767"/>
      <c r="X21" s="767"/>
      <c r="Y21" s="767"/>
      <c r="Z21" s="766"/>
      <c r="AA21" s="766"/>
      <c r="AC21" s="12"/>
      <c r="AD21" s="12"/>
      <c r="AE21" s="12"/>
      <c r="AP21" s="3"/>
      <c r="AQ21" s="3"/>
      <c r="AR21" s="3"/>
      <c r="AS21" s="3"/>
      <c r="AT21" s="3"/>
      <c r="AU21" s="3"/>
      <c r="AV21" s="3"/>
      <c r="AW21" s="3"/>
      <c r="AX21" s="3"/>
      <c r="AY21" s="3"/>
      <c r="AZ21" s="3"/>
      <c r="BA21" s="3"/>
    </row>
    <row r="22" spans="2:53" s="5" customFormat="1" ht="17.25" customHeight="1">
      <c r="B22" s="567" t="str">
        <v>Team Kennet</v>
      </c>
      <c r="C22" s="3" t="str">
        <v>U14</v>
      </c>
      <c r="D22" s="3" t="str">
        <v>F</v>
      </c>
      <c r="E22" s="3">
        <v>0</v>
      </c>
      <c r="F22" s="3"/>
      <c r="G22" s="12" t="str">
        <v>Team Kennet</v>
      </c>
      <c r="H22" s="3" t="str">
        <v>U14</v>
      </c>
      <c r="I22" s="3" t="str">
        <v>M</v>
      </c>
      <c r="J22" s="3">
        <v>0</v>
      </c>
      <c r="K22" s="12"/>
      <c r="L22" s="12"/>
      <c r="M22" s="3"/>
      <c r="N22" s="3"/>
      <c r="O22" s="569"/>
      <c r="Q22" s="766"/>
      <c r="R22" s="766"/>
      <c r="S22" s="767"/>
      <c r="T22" s="766"/>
      <c r="U22" s="766"/>
      <c r="V22" s="766"/>
      <c r="W22" s="767"/>
      <c r="X22" s="767"/>
      <c r="Y22" s="767"/>
      <c r="Z22" s="766"/>
      <c r="AA22" s="766"/>
      <c r="AC22" s="12"/>
      <c r="AD22" s="12"/>
      <c r="AE22" s="12"/>
      <c r="AP22" s="3"/>
      <c r="AQ22" s="3"/>
      <c r="AR22" s="3"/>
      <c r="AS22" s="3"/>
      <c r="AT22" s="3"/>
      <c r="AU22" s="3"/>
      <c r="AV22" s="3"/>
      <c r="AW22" s="3"/>
      <c r="AX22" s="3"/>
      <c r="AY22" s="3"/>
      <c r="AZ22" s="3"/>
      <c r="BA22" s="3"/>
    </row>
    <row r="23" spans="2:53" s="5" customFormat="1" ht="17.25" customHeight="1">
      <c r="B23" s="567" t="str">
        <v>Team Kennet</v>
      </c>
      <c r="C23" s="3" t="str">
        <v>U16</v>
      </c>
      <c r="D23" s="3" t="str">
        <v>F</v>
      </c>
      <c r="E23" s="3">
        <v>0</v>
      </c>
      <c r="F23" s="3"/>
      <c r="G23" s="12" t="str">
        <v>Team Kennet</v>
      </c>
      <c r="H23" s="3" t="str">
        <v>U16</v>
      </c>
      <c r="I23" s="3" t="str">
        <v>M</v>
      </c>
      <c r="J23" s="3">
        <v>0</v>
      </c>
      <c r="K23" s="12"/>
      <c r="L23" s="12"/>
      <c r="M23" s="3"/>
      <c r="N23" s="3"/>
      <c r="O23" s="569"/>
      <c r="Q23" s="766"/>
      <c r="R23" s="766"/>
      <c r="S23" s="767"/>
      <c r="T23" s="766"/>
      <c r="U23" s="766"/>
      <c r="V23" s="766"/>
      <c r="W23" s="767"/>
      <c r="X23" s="767"/>
      <c r="Y23" s="767"/>
      <c r="Z23" s="766"/>
      <c r="AA23" s="766"/>
      <c r="AC23" s="12"/>
      <c r="AD23" s="12"/>
      <c r="AE23" s="12"/>
      <c r="AP23" s="3"/>
      <c r="AQ23" s="3"/>
      <c r="AR23" s="3"/>
      <c r="AS23" s="3"/>
      <c r="AT23" s="3"/>
      <c r="AU23" s="3"/>
      <c r="AV23" s="3"/>
      <c r="AW23" s="3"/>
      <c r="AX23" s="3"/>
      <c r="AY23" s="3"/>
      <c r="AZ23" s="3"/>
      <c r="BA23" s="3"/>
    </row>
    <row r="24" spans="2:53" s="5" customFormat="1" ht="17.25" customHeight="1">
      <c r="B24" s="567" t="str">
        <v>Team Kennet</v>
      </c>
      <c r="C24" s="3" t="str">
        <v>U18</v>
      </c>
      <c r="D24" s="3" t="str">
        <v>F</v>
      </c>
      <c r="E24" s="3">
        <v>0</v>
      </c>
      <c r="F24" s="3"/>
      <c r="G24" s="12" t="str">
        <v>Team Kennet</v>
      </c>
      <c r="H24" s="3" t="str">
        <v>U18</v>
      </c>
      <c r="I24" s="3" t="str">
        <v>M</v>
      </c>
      <c r="J24" s="3">
        <v>0</v>
      </c>
      <c r="K24" s="12"/>
      <c r="L24" s="12"/>
      <c r="M24" s="3"/>
      <c r="N24" s="3"/>
      <c r="O24" s="569"/>
      <c r="Q24" s="766"/>
      <c r="R24" s="766"/>
      <c r="S24" s="767"/>
      <c r="T24" s="766"/>
      <c r="U24" s="766"/>
      <c r="V24" s="766"/>
      <c r="W24" s="767"/>
      <c r="X24" s="767"/>
      <c r="Y24" s="767"/>
      <c r="Z24" s="766"/>
      <c r="AA24" s="766"/>
      <c r="AC24" s="12"/>
      <c r="AD24" s="12"/>
      <c r="AE24" s="12"/>
      <c r="AP24" s="3"/>
      <c r="AQ24" s="3"/>
      <c r="AR24" s="3"/>
      <c r="AS24" s="3"/>
      <c r="AT24" s="3"/>
      <c r="AU24" s="3"/>
      <c r="AV24" s="3"/>
      <c r="AW24" s="3"/>
      <c r="AX24" s="3"/>
      <c r="AY24" s="3"/>
      <c r="AZ24" s="3"/>
      <c r="BA24" s="3"/>
    </row>
    <row r="25" spans="2:53" s="5" customFormat="1" ht="17.25" customHeight="1">
      <c r="B25" s="567" t="str">
        <v>Team Kennet</v>
      </c>
      <c r="C25" s="3" t="str">
        <v>U20</v>
      </c>
      <c r="D25" s="3" t="str">
        <v>F</v>
      </c>
      <c r="E25" s="3">
        <v>0</v>
      </c>
      <c r="F25" s="3"/>
      <c r="G25" s="12" t="str">
        <v>Team Kennet</v>
      </c>
      <c r="H25" s="3" t="str">
        <v>U20</v>
      </c>
      <c r="I25" s="3" t="str">
        <v>M</v>
      </c>
      <c r="J25" s="3">
        <v>0</v>
      </c>
      <c r="K25" s="12"/>
      <c r="L25" s="12"/>
      <c r="M25" s="3"/>
      <c r="N25" s="3"/>
      <c r="O25" s="569"/>
      <c r="Q25" s="766"/>
      <c r="R25" s="766"/>
      <c r="S25" s="767"/>
      <c r="T25" s="766"/>
      <c r="U25" s="766"/>
      <c r="V25" s="766"/>
      <c r="W25" s="767"/>
      <c r="X25" s="767"/>
      <c r="Y25" s="767"/>
      <c r="Z25" s="766"/>
      <c r="AA25" s="766"/>
      <c r="AC25" s="12"/>
      <c r="AD25" s="12"/>
      <c r="AE25" s="12"/>
      <c r="AP25" s="3"/>
      <c r="AQ25" s="3"/>
      <c r="AR25" s="3"/>
      <c r="AS25" s="3"/>
      <c r="AT25" s="3"/>
      <c r="AU25" s="3"/>
      <c r="AV25" s="3"/>
      <c r="AW25" s="3"/>
      <c r="AX25" s="3"/>
      <c r="AY25" s="3"/>
      <c r="AZ25" s="3"/>
      <c r="BA25" s="3"/>
    </row>
    <row r="26" spans="2:53" s="5" customFormat="1" ht="17.25" customHeight="1">
      <c r="B26" s="567" t="str">
        <v>White Horse Harriers</v>
      </c>
      <c r="C26" s="3" t="str">
        <v>U14</v>
      </c>
      <c r="D26" s="3" t="str">
        <v>F</v>
      </c>
      <c r="E26" s="3">
        <v>0</v>
      </c>
      <c r="F26" s="3"/>
      <c r="G26" s="12" t="str">
        <v>White Horse Harriers</v>
      </c>
      <c r="H26" s="3" t="str">
        <v>U14</v>
      </c>
      <c r="I26" s="3" t="str">
        <v>M</v>
      </c>
      <c r="J26" s="3">
        <v>0</v>
      </c>
      <c r="K26" s="12"/>
      <c r="L26" s="12"/>
      <c r="M26" s="3"/>
      <c r="N26" s="3"/>
      <c r="O26" s="569"/>
      <c r="Q26" s="766"/>
      <c r="R26" s="766"/>
      <c r="S26" s="767"/>
      <c r="T26" s="766"/>
      <c r="U26" s="766"/>
      <c r="V26" s="766"/>
      <c r="W26" s="767"/>
      <c r="X26" s="767"/>
      <c r="Y26" s="767"/>
      <c r="Z26" s="766"/>
      <c r="AA26" s="766"/>
      <c r="AC26" s="12"/>
      <c r="AD26" s="12"/>
      <c r="AE26" s="12"/>
      <c r="AP26" s="3"/>
      <c r="AQ26" s="3"/>
      <c r="AR26" s="3"/>
      <c r="AS26" s="3"/>
      <c r="AT26" s="3"/>
      <c r="AU26" s="3"/>
      <c r="AV26" s="3"/>
      <c r="AW26" s="3"/>
      <c r="AX26" s="3"/>
      <c r="AY26" s="3"/>
      <c r="AZ26" s="3"/>
      <c r="BA26" s="3"/>
    </row>
    <row r="27" spans="2:53" s="5" customFormat="1" ht="17.25" customHeight="1">
      <c r="B27" s="567" t="str">
        <v>White Horse Harriers</v>
      </c>
      <c r="C27" s="3" t="str">
        <v>U16</v>
      </c>
      <c r="D27" s="3" t="str">
        <v>F</v>
      </c>
      <c r="E27" s="3">
        <v>0</v>
      </c>
      <c r="F27" s="3"/>
      <c r="G27" s="12" t="str">
        <v>White Horse Harriers</v>
      </c>
      <c r="H27" s="3" t="str">
        <v>U16</v>
      </c>
      <c r="I27" s="3" t="str">
        <v>M</v>
      </c>
      <c r="J27" s="3">
        <v>0</v>
      </c>
      <c r="K27" s="12"/>
      <c r="L27" s="12"/>
      <c r="M27" s="3"/>
      <c r="N27" s="3"/>
      <c r="O27" s="569"/>
      <c r="Q27" s="766"/>
      <c r="R27" s="766"/>
      <c r="S27" s="767"/>
      <c r="T27" s="766"/>
      <c r="U27" s="766"/>
      <c r="V27" s="766"/>
      <c r="W27" s="767"/>
      <c r="X27" s="767"/>
      <c r="Y27" s="767"/>
      <c r="Z27" s="766"/>
      <c r="AA27" s="766"/>
      <c r="AC27" s="12"/>
      <c r="AD27" s="12"/>
      <c r="AE27" s="12"/>
      <c r="AP27" s="3"/>
      <c r="AQ27" s="3"/>
      <c r="AR27" s="3"/>
      <c r="AS27" s="3"/>
      <c r="AT27" s="3"/>
      <c r="AU27" s="3"/>
      <c r="AV27" s="3"/>
      <c r="AW27" s="3"/>
      <c r="AX27" s="3"/>
      <c r="AY27" s="3"/>
      <c r="AZ27" s="3"/>
      <c r="BA27" s="3"/>
    </row>
    <row r="28" spans="2:53" s="5" customFormat="1" ht="17.25" customHeight="1">
      <c r="B28" s="567" t="str">
        <v>White Horse Harriers</v>
      </c>
      <c r="C28" s="3" t="str">
        <v>U18</v>
      </c>
      <c r="D28" s="3" t="str">
        <v>F</v>
      </c>
      <c r="E28" s="3">
        <v>0</v>
      </c>
      <c r="F28" s="3"/>
      <c r="G28" s="12" t="str">
        <v>White Horse Harriers</v>
      </c>
      <c r="H28" s="3" t="str">
        <v>U18</v>
      </c>
      <c r="I28" s="3" t="str">
        <v>M</v>
      </c>
      <c r="J28" s="3">
        <v>0</v>
      </c>
      <c r="K28" s="12"/>
      <c r="L28" s="12"/>
      <c r="M28" s="3"/>
      <c r="N28" s="3"/>
      <c r="O28" s="569"/>
      <c r="Q28" s="766"/>
      <c r="R28" s="766"/>
      <c r="S28" s="767"/>
      <c r="T28" s="766"/>
      <c r="U28" s="766"/>
      <c r="V28" s="766"/>
      <c r="W28" s="767"/>
      <c r="X28" s="767"/>
      <c r="Y28" s="767"/>
      <c r="Z28" s="766"/>
      <c r="AA28" s="766"/>
      <c r="AC28" s="12"/>
      <c r="AD28" s="12"/>
      <c r="AE28" s="12"/>
      <c r="AP28" s="3"/>
      <c r="AQ28" s="3"/>
      <c r="AR28" s="3"/>
      <c r="AS28" s="3"/>
      <c r="AT28" s="3"/>
      <c r="AU28" s="3"/>
      <c r="AV28" s="3"/>
      <c r="AW28" s="3"/>
      <c r="AX28" s="3"/>
      <c r="AY28" s="3"/>
      <c r="AZ28" s="3"/>
      <c r="BA28" s="3"/>
    </row>
    <row r="29" spans="2:53" s="5" customFormat="1" ht="17.25" customHeight="1">
      <c r="B29" s="567" t="str">
        <v>White Horse Harriers</v>
      </c>
      <c r="C29" s="3" t="str">
        <v>U20</v>
      </c>
      <c r="D29" s="3" t="str">
        <v>F</v>
      </c>
      <c r="E29" s="3">
        <v>0</v>
      </c>
      <c r="F29" s="3"/>
      <c r="G29" s="12" t="str">
        <v>White Horse Harriers</v>
      </c>
      <c r="H29" s="3" t="str">
        <v>U20</v>
      </c>
      <c r="I29" s="3" t="str">
        <v>M</v>
      </c>
      <c r="J29" s="3">
        <v>0</v>
      </c>
      <c r="K29" s="12"/>
      <c r="L29" s="12"/>
      <c r="M29" s="3"/>
      <c r="N29" s="3"/>
      <c r="O29" s="569"/>
      <c r="Q29" s="766"/>
      <c r="R29" s="766"/>
      <c r="S29" s="767"/>
      <c r="T29" s="766"/>
      <c r="U29" s="766"/>
      <c r="V29" s="766"/>
      <c r="W29" s="767"/>
      <c r="X29" s="767"/>
      <c r="Y29" s="767"/>
      <c r="Z29" s="766"/>
      <c r="AA29" s="766"/>
      <c r="AC29" s="12"/>
      <c r="AD29" s="12"/>
      <c r="AE29" s="12"/>
      <c r="AP29" s="3"/>
      <c r="AQ29" s="3"/>
      <c r="AR29" s="3"/>
      <c r="AS29" s="3"/>
      <c r="AT29" s="3"/>
      <c r="AU29" s="3"/>
      <c r="AV29" s="3"/>
      <c r="AW29" s="3"/>
      <c r="AX29" s="3"/>
      <c r="AY29" s="3"/>
      <c r="AZ29" s="3"/>
      <c r="BA29" s="3"/>
    </row>
    <row r="30" spans="2:53" s="5" customFormat="1" ht="17.25" customHeight="1">
      <c r="B30" s="567" t="str">
        <v>Witney Road Runners</v>
      </c>
      <c r="C30" s="3" t="str">
        <v>U14</v>
      </c>
      <c r="D30" s="3" t="str">
        <v>F</v>
      </c>
      <c r="E30" s="3">
        <v>0</v>
      </c>
      <c r="F30" s="3"/>
      <c r="G30" s="12" t="str">
        <v>Witney Road Runners</v>
      </c>
      <c r="H30" s="3" t="str">
        <v>U14</v>
      </c>
      <c r="I30" s="3" t="str">
        <v>M</v>
      </c>
      <c r="J30" s="3">
        <v>0</v>
      </c>
      <c r="K30" s="12"/>
      <c r="L30" s="12"/>
      <c r="M30" s="3"/>
      <c r="N30" s="3"/>
      <c r="O30" s="569"/>
      <c r="Q30" s="766"/>
      <c r="R30" s="766"/>
      <c r="S30" s="767"/>
      <c r="T30" s="766"/>
      <c r="U30" s="766"/>
      <c r="V30" s="766"/>
      <c r="W30" s="767"/>
      <c r="X30" s="767"/>
      <c r="Y30" s="767"/>
      <c r="Z30" s="766"/>
      <c r="AA30" s="766"/>
      <c r="AC30" s="12"/>
      <c r="AD30" s="12"/>
      <c r="AE30" s="12"/>
      <c r="AP30" s="3"/>
      <c r="AQ30" s="3"/>
      <c r="AR30" s="3"/>
      <c r="AS30" s="3"/>
      <c r="AT30" s="3"/>
      <c r="AU30" s="3"/>
      <c r="AV30" s="3"/>
      <c r="AW30" s="3"/>
      <c r="AX30" s="3"/>
      <c r="AY30" s="3"/>
      <c r="AZ30" s="3"/>
      <c r="BA30" s="3"/>
    </row>
    <row r="31" spans="2:53" s="5" customFormat="1" ht="17.25" customHeight="1">
      <c r="B31" s="567" t="str">
        <v>Witney Road Runners</v>
      </c>
      <c r="C31" s="3" t="str">
        <v>U16</v>
      </c>
      <c r="D31" s="3" t="str">
        <v>F</v>
      </c>
      <c r="E31" s="3">
        <v>0</v>
      </c>
      <c r="F31" s="3"/>
      <c r="G31" s="12" t="str">
        <v>Witney Road Runners</v>
      </c>
      <c r="H31" s="3" t="str">
        <v>U16</v>
      </c>
      <c r="I31" s="3" t="str">
        <v>M</v>
      </c>
      <c r="J31" s="3">
        <v>0</v>
      </c>
      <c r="K31" s="250"/>
      <c r="L31" s="12"/>
      <c r="M31" s="3"/>
      <c r="N31" s="3"/>
      <c r="O31" s="569"/>
      <c r="Q31" s="766"/>
      <c r="R31" s="766"/>
      <c r="S31" s="767"/>
      <c r="T31" s="766"/>
      <c r="U31" s="766"/>
      <c r="V31" s="766"/>
      <c r="W31" s="767"/>
      <c r="X31" s="767"/>
      <c r="Y31" s="767"/>
      <c r="Z31" s="766"/>
      <c r="AA31" s="766"/>
      <c r="AC31" s="12"/>
      <c r="AD31" s="12"/>
      <c r="AE31" s="12"/>
      <c r="AP31" s="3"/>
      <c r="AQ31" s="3"/>
      <c r="AR31" s="3"/>
      <c r="AS31" s="3"/>
      <c r="AT31" s="3"/>
      <c r="AU31" s="3"/>
      <c r="AV31" s="3"/>
      <c r="AW31" s="3"/>
      <c r="AX31" s="3"/>
      <c r="AY31" s="3"/>
      <c r="AZ31" s="3"/>
      <c r="BA31" s="3"/>
    </row>
    <row r="32" spans="2:53" s="5" customFormat="1" ht="17.25" customHeight="1">
      <c r="B32" s="567" t="str">
        <v>Witney Road Runners</v>
      </c>
      <c r="C32" s="3" t="str">
        <v>U18</v>
      </c>
      <c r="D32" s="3" t="str">
        <v>F</v>
      </c>
      <c r="E32" s="3">
        <v>0</v>
      </c>
      <c r="F32" s="3"/>
      <c r="G32" s="12" t="str">
        <v>Witney Road Runners</v>
      </c>
      <c r="H32" s="3" t="str">
        <v>U18</v>
      </c>
      <c r="I32" s="3" t="str">
        <v>M</v>
      </c>
      <c r="J32" s="3">
        <v>0</v>
      </c>
      <c r="K32" s="12"/>
      <c r="L32" s="12"/>
      <c r="M32" s="3"/>
      <c r="N32" s="3"/>
      <c r="O32" s="569"/>
      <c r="Q32" s="766"/>
      <c r="R32" s="766"/>
      <c r="S32" s="767"/>
      <c r="T32" s="766"/>
      <c r="U32" s="766"/>
      <c r="V32" s="766"/>
      <c r="W32" s="767"/>
      <c r="X32" s="767"/>
      <c r="Y32" s="767"/>
      <c r="Z32" s="766"/>
      <c r="AA32" s="766"/>
      <c r="AC32" s="12"/>
      <c r="AD32" s="12"/>
      <c r="AE32" s="12"/>
      <c r="AP32" s="3"/>
      <c r="AQ32" s="3"/>
      <c r="AR32" s="3"/>
      <c r="AS32" s="3"/>
      <c r="AT32" s="3"/>
      <c r="AU32" s="3"/>
      <c r="AV32" s="3"/>
      <c r="AW32" s="3"/>
      <c r="AX32" s="3"/>
      <c r="AY32" s="3"/>
      <c r="AZ32" s="3"/>
      <c r="BA32" s="3"/>
    </row>
    <row r="33" spans="2:53" s="5" customFormat="1" ht="17.25" customHeight="1">
      <c r="B33" s="567" t="str">
        <v>Witney Road Runners</v>
      </c>
      <c r="C33" s="3" t="str">
        <v>U20</v>
      </c>
      <c r="D33" s="3" t="str">
        <v>F</v>
      </c>
      <c r="E33" s="3">
        <v>0</v>
      </c>
      <c r="F33" s="3"/>
      <c r="G33" s="12" t="str">
        <v>Witney Road Runners</v>
      </c>
      <c r="H33" s="3" t="str">
        <v>U20</v>
      </c>
      <c r="I33" s="3" t="str">
        <v>M</v>
      </c>
      <c r="J33" s="3">
        <v>0</v>
      </c>
      <c r="K33" s="12"/>
      <c r="L33" s="12"/>
      <c r="M33" s="3"/>
      <c r="N33" s="3"/>
      <c r="O33" s="569"/>
      <c r="Q33" s="766"/>
      <c r="R33" s="766"/>
      <c r="S33" s="767"/>
      <c r="T33" s="766"/>
      <c r="U33" s="766"/>
      <c r="V33" s="766"/>
      <c r="W33" s="767"/>
      <c r="X33" s="767"/>
      <c r="Y33" s="767"/>
      <c r="Z33" s="766"/>
      <c r="AA33" s="766"/>
      <c r="AC33" s="12"/>
      <c r="AD33" s="12"/>
      <c r="AE33" s="12"/>
      <c r="AP33" s="3"/>
      <c r="AQ33" s="3"/>
      <c r="AR33" s="3"/>
      <c r="AS33" s="3"/>
      <c r="AT33" s="3"/>
      <c r="AU33" s="3"/>
      <c r="AV33" s="3"/>
      <c r="AW33" s="3"/>
      <c r="AX33" s="3"/>
      <c r="AY33" s="3"/>
      <c r="AZ33" s="3"/>
      <c r="BA33" s="3"/>
    </row>
    <row r="34" spans="2:53" s="5" customFormat="1" ht="17.25" customHeight="1">
      <c r="B34" s="576" t="str">
        <v>Great Milton AC</v>
      </c>
      <c r="C34" s="577" t="str">
        <v>U14</v>
      </c>
      <c r="D34" s="577" t="str">
        <v>F</v>
      </c>
      <c r="E34" s="577">
        <v>0</v>
      </c>
      <c r="F34" s="577"/>
      <c r="G34" s="570" t="str">
        <v>Great Milton AC</v>
      </c>
      <c r="H34" s="577" t="str">
        <v>U14</v>
      </c>
      <c r="I34" s="577" t="str">
        <v>M</v>
      </c>
      <c r="J34" s="577">
        <v>0</v>
      </c>
      <c r="K34" s="12"/>
      <c r="L34" s="12"/>
      <c r="M34" s="3"/>
      <c r="N34" s="3"/>
      <c r="O34" s="569"/>
      <c r="Q34" s="766"/>
      <c r="R34" s="766"/>
      <c r="S34" s="767"/>
      <c r="T34" s="766"/>
      <c r="U34" s="766"/>
      <c r="V34" s="766"/>
      <c r="W34" s="767"/>
      <c r="X34" s="767"/>
      <c r="Y34" s="767"/>
      <c r="Z34" s="766"/>
      <c r="AA34" s="766"/>
      <c r="AC34" s="12"/>
      <c r="AD34" s="12"/>
      <c r="AE34" s="12"/>
      <c r="AP34" s="3"/>
      <c r="AQ34" s="3"/>
      <c r="AR34" s="3"/>
      <c r="AS34" s="3"/>
      <c r="AT34" s="3"/>
      <c r="AU34" s="3"/>
      <c r="AV34" s="3"/>
      <c r="AW34" s="3"/>
      <c r="AX34" s="3"/>
      <c r="AY34" s="3"/>
      <c r="AZ34" s="3"/>
      <c r="BA34" s="3"/>
    </row>
    <row r="35" spans="2:53" s="5" customFormat="1" ht="17.25" customHeight="1">
      <c r="B35" s="576" t="str">
        <v>Great Milton AC</v>
      </c>
      <c r="C35" s="577" t="str">
        <v>U16</v>
      </c>
      <c r="D35" s="577" t="str">
        <v>F</v>
      </c>
      <c r="E35" s="577">
        <v>0</v>
      </c>
      <c r="F35" s="577"/>
      <c r="G35" s="570" t="str">
        <v>Great Milton AC</v>
      </c>
      <c r="H35" s="577" t="str">
        <v>U16</v>
      </c>
      <c r="I35" s="577" t="str">
        <v>M</v>
      </c>
      <c r="J35" s="577">
        <v>0</v>
      </c>
      <c r="K35" s="12"/>
      <c r="L35" s="12"/>
      <c r="M35" s="3"/>
      <c r="N35" s="3"/>
      <c r="O35" s="569"/>
      <c r="Q35" s="766"/>
      <c r="R35" s="766"/>
      <c r="S35" s="767"/>
      <c r="T35" s="766"/>
      <c r="U35" s="766"/>
      <c r="V35" s="766"/>
      <c r="W35" s="767"/>
      <c r="X35" s="767"/>
      <c r="Y35" s="767"/>
      <c r="Z35" s="766"/>
      <c r="AA35" s="766"/>
      <c r="AC35" s="12"/>
      <c r="AD35" s="12"/>
      <c r="AE35" s="12"/>
      <c r="AP35" s="3"/>
      <c r="AQ35" s="3"/>
      <c r="AR35" s="3"/>
      <c r="AS35" s="3"/>
      <c r="AT35" s="3"/>
      <c r="AU35" s="3"/>
      <c r="AV35" s="3"/>
      <c r="AW35" s="3"/>
      <c r="AX35" s="3"/>
      <c r="AY35" s="3"/>
      <c r="AZ35" s="3"/>
      <c r="BA35" s="3"/>
    </row>
    <row r="36" spans="2:53" s="5" customFormat="1" ht="17.25" customHeight="1">
      <c r="B36" s="576" t="str">
        <v>Great Milton AC</v>
      </c>
      <c r="C36" s="577" t="str">
        <v>U18</v>
      </c>
      <c r="D36" s="577" t="str">
        <v>F</v>
      </c>
      <c r="E36" s="577">
        <v>0</v>
      </c>
      <c r="F36" s="577"/>
      <c r="G36" s="570" t="str">
        <v>Great Milton AC</v>
      </c>
      <c r="H36" s="577" t="str">
        <v>U18</v>
      </c>
      <c r="I36" s="577" t="str">
        <v>M</v>
      </c>
      <c r="J36" s="577">
        <v>0</v>
      </c>
      <c r="K36" s="12"/>
      <c r="L36" s="12"/>
      <c r="M36" s="3"/>
      <c r="N36" s="3"/>
      <c r="O36" s="569"/>
      <c r="Q36" s="766"/>
      <c r="R36" s="766"/>
      <c r="S36" s="767"/>
      <c r="T36" s="766"/>
      <c r="U36" s="766"/>
      <c r="V36" s="766"/>
      <c r="W36" s="767"/>
      <c r="X36" s="767"/>
      <c r="Y36" s="767"/>
      <c r="Z36" s="766"/>
      <c r="AA36" s="766"/>
      <c r="AC36" s="12"/>
      <c r="AD36" s="12"/>
      <c r="AE36" s="12"/>
      <c r="AP36" s="3"/>
      <c r="AQ36" s="3"/>
      <c r="AR36" s="3"/>
      <c r="AS36" s="3"/>
      <c r="AT36" s="3"/>
      <c r="AU36" s="3"/>
      <c r="AV36" s="3"/>
      <c r="AW36" s="3"/>
      <c r="AX36" s="3"/>
      <c r="AY36" s="3"/>
      <c r="AZ36" s="3"/>
      <c r="BA36" s="3"/>
    </row>
    <row r="37" spans="2:53" s="5" customFormat="1" ht="17.25" customHeight="1">
      <c r="B37" s="576" t="str">
        <v>Great Milton AC</v>
      </c>
      <c r="C37" s="577" t="str">
        <v>U20</v>
      </c>
      <c r="D37" s="577" t="str">
        <v>F</v>
      </c>
      <c r="E37" s="577">
        <v>0</v>
      </c>
      <c r="F37" s="577"/>
      <c r="G37" s="570" t="str">
        <v>Great Milton AC</v>
      </c>
      <c r="H37" s="577" t="str">
        <v>U20</v>
      </c>
      <c r="I37" s="577" t="str">
        <v>M</v>
      </c>
      <c r="J37" s="577">
        <v>0</v>
      </c>
      <c r="K37" s="12"/>
      <c r="L37" s="12"/>
      <c r="M37" s="3"/>
      <c r="N37" s="3"/>
      <c r="O37" s="569"/>
      <c r="Q37" s="766"/>
      <c r="R37" s="766"/>
      <c r="S37" s="767"/>
      <c r="T37" s="766"/>
      <c r="U37" s="766"/>
      <c r="V37" s="766"/>
      <c r="W37" s="767"/>
      <c r="X37" s="767"/>
      <c r="Y37" s="767"/>
      <c r="Z37" s="766"/>
      <c r="AA37" s="766"/>
      <c r="AC37" s="12"/>
      <c r="AD37" s="12"/>
      <c r="AE37" s="12"/>
      <c r="AP37" s="3"/>
      <c r="AQ37" s="3"/>
      <c r="AR37" s="3"/>
      <c r="AS37" s="3"/>
      <c r="AT37" s="3"/>
      <c r="AU37" s="3"/>
      <c r="AV37" s="3"/>
      <c r="AW37" s="3"/>
      <c r="AX37" s="3"/>
      <c r="AY37" s="3"/>
      <c r="AZ37" s="3"/>
      <c r="BA37" s="3"/>
    </row>
    <row r="38" spans="2:53" s="5" customFormat="1" ht="17.25" customHeight="1" thickBot="1">
      <c r="B38" s="578" t="s">
        <v>537</v>
      </c>
      <c r="C38" s="579" t="s">
        <v>540</v>
      </c>
      <c r="D38" s="579"/>
      <c r="E38" s="579">
        <f>SUM(E2:E37)</f>
        <v>0</v>
      </c>
      <c r="F38" s="579"/>
      <c r="G38" s="580" t="s">
        <v>538</v>
      </c>
      <c r="H38" s="579" t="s">
        <v>540</v>
      </c>
      <c r="I38" s="579"/>
      <c r="J38" s="579">
        <f>SUM(J2:J37)</f>
        <v>0</v>
      </c>
      <c r="K38" s="581"/>
      <c r="L38" s="581"/>
      <c r="M38" s="582"/>
      <c r="N38" s="582"/>
      <c r="O38" s="583"/>
      <c r="Q38" s="766"/>
      <c r="R38" s="766"/>
      <c r="S38" s="767"/>
      <c r="T38" s="766"/>
      <c r="U38" s="766"/>
      <c r="V38" s="766"/>
      <c r="W38" s="767"/>
      <c r="X38" s="767"/>
      <c r="Y38" s="767"/>
      <c r="Z38" s="766"/>
      <c r="AA38" s="766"/>
      <c r="AC38" s="12"/>
      <c r="AD38" s="12"/>
      <c r="AE38" s="12"/>
      <c r="AP38" s="3"/>
      <c r="AQ38" s="3"/>
      <c r="AR38" s="3"/>
      <c r="AS38" s="3"/>
      <c r="AT38" s="3"/>
      <c r="AU38" s="3"/>
      <c r="AV38" s="3"/>
      <c r="AW38" s="3"/>
      <c r="AX38" s="3"/>
      <c r="AY38" s="3"/>
      <c r="AZ38" s="3"/>
      <c r="BA38" s="3"/>
    </row>
    <row r="39" spans="2:53" s="584" customFormat="1" ht="17" thickBot="1">
      <c r="C39" s="585"/>
      <c r="D39" s="585"/>
      <c r="E39" s="585"/>
      <c r="F39" s="585"/>
      <c r="H39" s="585"/>
      <c r="I39" s="585"/>
      <c r="J39" s="585"/>
      <c r="M39" s="585"/>
      <c r="N39" s="585"/>
      <c r="O39" s="585"/>
      <c r="Q39" s="766"/>
      <c r="R39" s="766"/>
      <c r="S39" s="767"/>
      <c r="T39" s="766"/>
      <c r="U39" s="766"/>
      <c r="V39" s="766"/>
      <c r="W39" s="767"/>
      <c r="X39" s="767"/>
      <c r="Y39" s="767"/>
      <c r="Z39" s="766"/>
      <c r="AA39" s="766"/>
    </row>
    <row r="40" spans="2:53" s="5" customFormat="1" ht="17" customHeight="1">
      <c r="B40" s="586" t="s">
        <v>537</v>
      </c>
      <c r="C40" s="563" t="s">
        <v>122</v>
      </c>
      <c r="D40" s="563" t="s">
        <v>60</v>
      </c>
      <c r="E40" s="563">
        <f>SUMIF(C$2:C$37, C40, E$2:E$37)</f>
        <v>0</v>
      </c>
      <c r="F40" s="563"/>
      <c r="G40" s="565" t="s">
        <v>538</v>
      </c>
      <c r="H40" s="563" t="s">
        <v>122</v>
      </c>
      <c r="I40" s="563" t="s">
        <v>123</v>
      </c>
      <c r="J40" s="563">
        <f>SUMIF(H$2:H$37, H40, J$2:J$37)</f>
        <v>0</v>
      </c>
      <c r="K40" s="587"/>
      <c r="L40" s="565" t="s">
        <v>520</v>
      </c>
      <c r="M40" s="563" t="s">
        <v>122</v>
      </c>
      <c r="N40" s="563"/>
      <c r="O40" s="566">
        <f>E40+J40</f>
        <v>0</v>
      </c>
      <c r="Q40" s="766"/>
      <c r="R40" s="766"/>
      <c r="S40" s="767"/>
      <c r="T40" s="766"/>
      <c r="U40" s="766"/>
      <c r="V40" s="766"/>
      <c r="W40" s="767"/>
      <c r="X40" s="767"/>
      <c r="Y40" s="767"/>
      <c r="Z40" s="766"/>
      <c r="AA40" s="766"/>
    </row>
    <row r="41" spans="2:53" s="5" customFormat="1" ht="17" customHeight="1">
      <c r="B41" s="588"/>
      <c r="C41" s="3" t="s">
        <v>157</v>
      </c>
      <c r="D41" s="3" t="s">
        <v>60</v>
      </c>
      <c r="E41" s="3">
        <f t="shared" ref="E41:E43" si="0">SUMIF(C$2:C$37, C41, E$2:E$37)</f>
        <v>0</v>
      </c>
      <c r="F41" s="3"/>
      <c r="H41" s="3" t="s">
        <v>157</v>
      </c>
      <c r="I41" s="3" t="s">
        <v>123</v>
      </c>
      <c r="J41" s="3">
        <f t="shared" ref="J41:J43" si="1">SUMIF(H$2:H$37, H41, J$2:J$37)</f>
        <v>0</v>
      </c>
      <c r="M41" s="3" t="s">
        <v>157</v>
      </c>
      <c r="N41" s="3"/>
      <c r="O41" s="569">
        <f t="shared" ref="O41:O43" si="2">E41+J41</f>
        <v>0</v>
      </c>
      <c r="Q41" s="766"/>
      <c r="R41" s="766"/>
      <c r="S41" s="767"/>
      <c r="T41" s="766"/>
      <c r="U41" s="766"/>
      <c r="V41" s="766"/>
      <c r="W41" s="767"/>
      <c r="X41" s="767"/>
      <c r="Y41" s="767"/>
      <c r="Z41" s="766"/>
      <c r="AA41" s="766"/>
    </row>
    <row r="42" spans="2:53" s="5" customFormat="1" ht="17" customHeight="1">
      <c r="B42" s="588"/>
      <c r="C42" s="3" t="s">
        <v>183</v>
      </c>
      <c r="D42" s="3" t="s">
        <v>60</v>
      </c>
      <c r="E42" s="3">
        <f t="shared" si="0"/>
        <v>0</v>
      </c>
      <c r="F42" s="3"/>
      <c r="H42" s="3" t="s">
        <v>183</v>
      </c>
      <c r="I42" s="3" t="s">
        <v>123</v>
      </c>
      <c r="J42" s="3">
        <f t="shared" si="1"/>
        <v>0</v>
      </c>
      <c r="M42" s="3" t="s">
        <v>183</v>
      </c>
      <c r="N42" s="3"/>
      <c r="O42" s="569">
        <f t="shared" si="2"/>
        <v>0</v>
      </c>
      <c r="Q42" s="766"/>
      <c r="R42" s="766"/>
      <c r="S42" s="767"/>
      <c r="T42" s="766"/>
      <c r="U42" s="766"/>
      <c r="V42" s="766"/>
      <c r="W42" s="767"/>
      <c r="X42" s="767"/>
      <c r="Y42" s="767"/>
      <c r="Z42" s="766"/>
      <c r="AA42" s="766"/>
    </row>
    <row r="43" spans="2:53" s="5" customFormat="1" ht="17" customHeight="1" thickBot="1">
      <c r="B43" s="589"/>
      <c r="C43" s="582" t="s">
        <v>294</v>
      </c>
      <c r="D43" s="582" t="s">
        <v>60</v>
      </c>
      <c r="E43" s="582">
        <f t="shared" si="0"/>
        <v>0</v>
      </c>
      <c r="F43" s="582"/>
      <c r="G43" s="590"/>
      <c r="H43" s="582" t="s">
        <v>294</v>
      </c>
      <c r="I43" s="582" t="s">
        <v>123</v>
      </c>
      <c r="J43" s="582">
        <f t="shared" si="1"/>
        <v>0</v>
      </c>
      <c r="K43" s="590"/>
      <c r="L43" s="590"/>
      <c r="M43" s="582" t="s">
        <v>294</v>
      </c>
      <c r="N43" s="582"/>
      <c r="O43" s="583">
        <f t="shared" si="2"/>
        <v>0</v>
      </c>
      <c r="Q43" s="766"/>
      <c r="R43" s="766"/>
      <c r="S43" s="767"/>
      <c r="T43" s="766"/>
      <c r="U43" s="766"/>
      <c r="V43" s="766"/>
      <c r="W43" s="767"/>
      <c r="X43" s="767"/>
      <c r="Y43" s="767"/>
      <c r="Z43" s="766"/>
      <c r="AA43" s="766"/>
    </row>
    <row r="44" spans="2:53" s="584" customFormat="1" ht="17" customHeight="1" thickBot="1">
      <c r="C44" s="585"/>
      <c r="D44" s="585"/>
      <c r="E44" s="585"/>
      <c r="F44" s="585"/>
      <c r="H44" s="585"/>
      <c r="I44" s="585"/>
      <c r="J44" s="585"/>
      <c r="M44" s="585"/>
      <c r="N44" s="585"/>
      <c r="O44" s="585"/>
      <c r="Q44" s="766"/>
      <c r="R44" s="766"/>
      <c r="S44" s="767"/>
      <c r="T44" s="766"/>
      <c r="U44" s="766"/>
      <c r="V44" s="766"/>
      <c r="W44" s="767"/>
      <c r="X44" s="767"/>
      <c r="Y44" s="767"/>
      <c r="Z44" s="766"/>
      <c r="AA44" s="766"/>
    </row>
    <row r="45" spans="2:53" s="15" customFormat="1" ht="17" customHeight="1">
      <c r="B45" s="591" t="str" cm="1">
        <f t="array" ref="B45:B53">_xlfn.UNIQUE(B2:B37)</f>
        <v>Abingdon AC</v>
      </c>
      <c r="C45" s="563"/>
      <c r="D45" s="563" t="s">
        <v>60</v>
      </c>
      <c r="E45" s="563">
        <f>SUMIF(B$2:B$37, B45, E$2:E$37)</f>
        <v>0</v>
      </c>
      <c r="F45" s="563"/>
      <c r="G45" s="565" t="str" cm="1">
        <f t="array" ref="G45:G53">_xlfn.UNIQUE(G2:G37)</f>
        <v>Abingdon AC</v>
      </c>
      <c r="H45" s="563"/>
      <c r="I45" s="563" t="s">
        <v>123</v>
      </c>
      <c r="J45" s="563">
        <f>SUMIF(G$2:G$37, G45, J$2:J$37)</f>
        <v>0</v>
      </c>
      <c r="K45" s="592"/>
      <c r="L45" s="593" t="str">
        <f>G45</f>
        <v>Abingdon AC</v>
      </c>
      <c r="M45" s="594"/>
      <c r="N45" s="594"/>
      <c r="O45" s="595">
        <f>E45+J45</f>
        <v>0</v>
      </c>
      <c r="Q45" s="768"/>
      <c r="R45" s="768"/>
      <c r="S45" s="769"/>
      <c r="T45" s="768"/>
      <c r="U45" s="768"/>
      <c r="V45" s="768"/>
      <c r="W45" s="769"/>
      <c r="X45" s="769"/>
      <c r="Y45" s="769"/>
      <c r="Z45" s="768"/>
      <c r="AA45" s="768"/>
    </row>
    <row r="46" spans="2:53" s="15" customFormat="1" ht="17" customHeight="1">
      <c r="B46" s="567" t="str">
        <v>Banbury Harriers AC</v>
      </c>
      <c r="C46" s="3"/>
      <c r="D46" s="3" t="s">
        <v>60</v>
      </c>
      <c r="E46" s="3">
        <f t="shared" ref="E46:E53" si="3">SUMIF(B$2:B$37, B46, E$2:E$37)</f>
        <v>0</v>
      </c>
      <c r="F46" s="3"/>
      <c r="G46" s="12" t="str">
        <v>Banbury Harriers AC</v>
      </c>
      <c r="H46" s="3"/>
      <c r="I46" s="3" t="s">
        <v>123</v>
      </c>
      <c r="J46" s="3">
        <f t="shared" ref="J46:J53" si="4">SUMIF(G$2:G$37, G46, J$2:J$37)</f>
        <v>0</v>
      </c>
      <c r="L46" s="210" t="str">
        <f t="shared" ref="L46:L53" si="5">G46</f>
        <v>Banbury Harriers AC</v>
      </c>
      <c r="M46" s="209"/>
      <c r="N46" s="209"/>
      <c r="O46" s="598">
        <f t="shared" ref="O46:O53" si="6">E46+J46</f>
        <v>0</v>
      </c>
      <c r="Q46" s="768"/>
      <c r="R46" s="768"/>
      <c r="S46" s="769"/>
      <c r="T46" s="768"/>
      <c r="U46" s="768"/>
      <c r="V46" s="768"/>
      <c r="W46" s="769"/>
      <c r="X46" s="769"/>
      <c r="Y46" s="769"/>
      <c r="Z46" s="768"/>
      <c r="AA46" s="768"/>
    </row>
    <row r="47" spans="2:53" s="15" customFormat="1" ht="17" customHeight="1">
      <c r="B47" s="567" t="str">
        <v>Bicester AC</v>
      </c>
      <c r="C47" s="3"/>
      <c r="D47" s="3" t="s">
        <v>60</v>
      </c>
      <c r="E47" s="3">
        <f t="shared" si="3"/>
        <v>0</v>
      </c>
      <c r="F47" s="3"/>
      <c r="G47" s="12" t="str">
        <v>Bicester AC</v>
      </c>
      <c r="H47" s="3"/>
      <c r="I47" s="3" t="s">
        <v>123</v>
      </c>
      <c r="J47" s="3">
        <f t="shared" si="4"/>
        <v>0</v>
      </c>
      <c r="L47" s="210" t="str">
        <f t="shared" si="5"/>
        <v>Bicester AC</v>
      </c>
      <c r="M47" s="209"/>
      <c r="N47" s="209"/>
      <c r="O47" s="598">
        <f t="shared" si="6"/>
        <v>0</v>
      </c>
      <c r="Q47" s="768"/>
      <c r="R47" s="768"/>
      <c r="S47" s="769"/>
      <c r="T47" s="768"/>
      <c r="U47" s="768"/>
      <c r="V47" s="768"/>
      <c r="W47" s="769"/>
      <c r="X47" s="769"/>
      <c r="Y47" s="769"/>
      <c r="Z47" s="768"/>
      <c r="AA47" s="768"/>
    </row>
    <row r="48" spans="2:53" s="15" customFormat="1" ht="17" customHeight="1">
      <c r="B48" s="567" t="str">
        <v>Oxford City AC</v>
      </c>
      <c r="C48" s="3"/>
      <c r="D48" s="3" t="s">
        <v>60</v>
      </c>
      <c r="E48" s="3">
        <f t="shared" si="3"/>
        <v>0</v>
      </c>
      <c r="F48" s="3"/>
      <c r="G48" s="12" t="str">
        <v>Oxford City AC</v>
      </c>
      <c r="H48" s="3"/>
      <c r="I48" s="3" t="s">
        <v>123</v>
      </c>
      <c r="J48" s="3">
        <f t="shared" si="4"/>
        <v>0</v>
      </c>
      <c r="L48" s="210" t="str">
        <f t="shared" si="5"/>
        <v>Oxford City AC</v>
      </c>
      <c r="M48" s="209"/>
      <c r="N48" s="209"/>
      <c r="O48" s="598">
        <f t="shared" si="6"/>
        <v>0</v>
      </c>
      <c r="Q48" s="768"/>
      <c r="R48" s="768"/>
      <c r="S48" s="769"/>
      <c r="T48" s="768"/>
      <c r="U48" s="768"/>
      <c r="V48" s="768"/>
      <c r="W48" s="769"/>
      <c r="X48" s="769"/>
      <c r="Y48" s="769"/>
      <c r="Z48" s="768"/>
      <c r="AA48" s="768"/>
    </row>
    <row r="49" spans="2:27" s="15" customFormat="1" ht="17" customHeight="1">
      <c r="B49" s="567" t="str">
        <v>Radley AC</v>
      </c>
      <c r="C49" s="3"/>
      <c r="D49" s="3" t="s">
        <v>60</v>
      </c>
      <c r="E49" s="3">
        <f t="shared" si="3"/>
        <v>0</v>
      </c>
      <c r="F49" s="3"/>
      <c r="G49" s="12" t="str">
        <v>Radley AC</v>
      </c>
      <c r="H49" s="3"/>
      <c r="I49" s="3" t="s">
        <v>123</v>
      </c>
      <c r="J49" s="3">
        <f t="shared" si="4"/>
        <v>0</v>
      </c>
      <c r="L49" s="210" t="str">
        <f t="shared" si="5"/>
        <v>Radley AC</v>
      </c>
      <c r="M49" s="209"/>
      <c r="N49" s="209"/>
      <c r="O49" s="598">
        <f t="shared" si="6"/>
        <v>0</v>
      </c>
      <c r="Q49" s="768"/>
      <c r="R49" s="768"/>
      <c r="S49" s="769"/>
      <c r="T49" s="768"/>
      <c r="U49" s="768"/>
      <c r="V49" s="768"/>
      <c r="W49" s="769"/>
      <c r="X49" s="769"/>
      <c r="Y49" s="769"/>
      <c r="Z49" s="768"/>
      <c r="AA49" s="768"/>
    </row>
    <row r="50" spans="2:27" s="15" customFormat="1" ht="17" customHeight="1">
      <c r="B50" s="567" t="str">
        <v>Team Kennet</v>
      </c>
      <c r="C50" s="3"/>
      <c r="D50" s="3" t="s">
        <v>60</v>
      </c>
      <c r="E50" s="3">
        <f t="shared" si="3"/>
        <v>0</v>
      </c>
      <c r="F50" s="3"/>
      <c r="G50" s="12" t="str">
        <v>Team Kennet</v>
      </c>
      <c r="H50" s="3"/>
      <c r="I50" s="3" t="s">
        <v>123</v>
      </c>
      <c r="J50" s="3">
        <f t="shared" si="4"/>
        <v>0</v>
      </c>
      <c r="L50" s="210" t="str">
        <f t="shared" si="5"/>
        <v>Team Kennet</v>
      </c>
      <c r="M50" s="209"/>
      <c r="N50" s="209"/>
      <c r="O50" s="598">
        <f t="shared" si="6"/>
        <v>0</v>
      </c>
      <c r="Q50" s="768"/>
      <c r="R50" s="768"/>
      <c r="S50" s="769"/>
      <c r="T50" s="768"/>
      <c r="U50" s="768"/>
      <c r="V50" s="768"/>
      <c r="W50" s="769"/>
      <c r="X50" s="769"/>
      <c r="Y50" s="769"/>
      <c r="Z50" s="768"/>
      <c r="AA50" s="768"/>
    </row>
    <row r="51" spans="2:27" s="15" customFormat="1" ht="17" customHeight="1">
      <c r="B51" s="567" t="str">
        <v>White Horse Harriers</v>
      </c>
      <c r="C51" s="3"/>
      <c r="D51" s="3" t="s">
        <v>60</v>
      </c>
      <c r="E51" s="3">
        <f t="shared" si="3"/>
        <v>0</v>
      </c>
      <c r="F51" s="3"/>
      <c r="G51" s="12" t="str">
        <v>White Horse Harriers</v>
      </c>
      <c r="H51" s="3"/>
      <c r="I51" s="3" t="s">
        <v>123</v>
      </c>
      <c r="J51" s="3">
        <f t="shared" si="4"/>
        <v>0</v>
      </c>
      <c r="L51" s="210" t="str">
        <f t="shared" si="5"/>
        <v>White Horse Harriers</v>
      </c>
      <c r="M51" s="209"/>
      <c r="N51" s="209"/>
      <c r="O51" s="598">
        <f t="shared" si="6"/>
        <v>0</v>
      </c>
      <c r="Q51" s="768"/>
      <c r="R51" s="768"/>
      <c r="S51" s="769"/>
      <c r="T51" s="768"/>
      <c r="U51" s="768"/>
      <c r="V51" s="768"/>
      <c r="W51" s="769"/>
      <c r="X51" s="769"/>
      <c r="Y51" s="769"/>
      <c r="Z51" s="768"/>
      <c r="AA51" s="768"/>
    </row>
    <row r="52" spans="2:27" s="15" customFormat="1" ht="17" customHeight="1">
      <c r="B52" s="567" t="str">
        <v>Witney Road Runners</v>
      </c>
      <c r="C52" s="3"/>
      <c r="D52" s="3" t="s">
        <v>60</v>
      </c>
      <c r="E52" s="3">
        <f t="shared" si="3"/>
        <v>0</v>
      </c>
      <c r="F52" s="3"/>
      <c r="G52" s="12" t="str">
        <v>Witney Road Runners</v>
      </c>
      <c r="H52" s="3"/>
      <c r="I52" s="3" t="s">
        <v>123</v>
      </c>
      <c r="J52" s="3">
        <f t="shared" si="4"/>
        <v>0</v>
      </c>
      <c r="L52" s="210" t="str">
        <f t="shared" si="5"/>
        <v>Witney Road Runners</v>
      </c>
      <c r="M52" s="209"/>
      <c r="N52" s="209"/>
      <c r="O52" s="598">
        <f t="shared" si="6"/>
        <v>0</v>
      </c>
      <c r="Q52" s="768"/>
      <c r="R52" s="768"/>
      <c r="S52" s="769"/>
      <c r="T52" s="768"/>
      <c r="U52" s="768"/>
      <c r="V52" s="768"/>
      <c r="W52" s="769"/>
      <c r="X52" s="769"/>
      <c r="Y52" s="769"/>
      <c r="Z52" s="768"/>
      <c r="AA52" s="768"/>
    </row>
    <row r="53" spans="2:27" s="15" customFormat="1" ht="17" thickBot="1">
      <c r="B53" s="599" t="str">
        <v>Great Milton AC</v>
      </c>
      <c r="C53" s="582"/>
      <c r="D53" s="582" t="s">
        <v>60</v>
      </c>
      <c r="E53" s="582">
        <f t="shared" si="3"/>
        <v>0</v>
      </c>
      <c r="F53" s="582"/>
      <c r="G53" s="581" t="str">
        <v>Great Milton AC</v>
      </c>
      <c r="H53" s="582"/>
      <c r="I53" s="582" t="s">
        <v>123</v>
      </c>
      <c r="J53" s="582">
        <f t="shared" si="4"/>
        <v>0</v>
      </c>
      <c r="K53" s="600"/>
      <c r="L53" s="601" t="str">
        <f t="shared" si="5"/>
        <v>Great Milton AC</v>
      </c>
      <c r="M53" s="602"/>
      <c r="N53" s="602"/>
      <c r="O53" s="603">
        <f t="shared" si="6"/>
        <v>0</v>
      </c>
      <c r="Q53" s="768"/>
      <c r="R53" s="768"/>
      <c r="S53" s="769"/>
      <c r="T53" s="768"/>
      <c r="U53" s="768"/>
      <c r="V53" s="768"/>
      <c r="W53" s="769"/>
      <c r="X53" s="769"/>
      <c r="Y53" s="769"/>
      <c r="Z53" s="768"/>
      <c r="AA53" s="768"/>
    </row>
  </sheetData>
  <sheetProtection sheet="1" objects="1" scenarios="1"/>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9F6C-433F-4472-98D3-0C50A24781BE}">
  <sheetPr codeName="Sheet21">
    <pageSetUpPr fitToPage="1"/>
  </sheetPr>
  <dimension ref="A1:I55"/>
  <sheetViews>
    <sheetView topLeftCell="A29" workbookViewId="0">
      <selection activeCell="M9" sqref="M9"/>
    </sheetView>
  </sheetViews>
  <sheetFormatPr baseColWidth="10" defaultColWidth="10.6640625" defaultRowHeight="13"/>
  <cols>
    <col min="1" max="1" width="31.83203125" customWidth="1"/>
    <col min="2" max="4" width="15" customWidth="1"/>
    <col min="5" max="5" width="21.5" bestFit="1" customWidth="1"/>
    <col min="6" max="8" width="15" customWidth="1"/>
  </cols>
  <sheetData>
    <row r="1" spans="1:9" ht="50" customHeight="1">
      <c r="A1" s="774" t="str">
        <f>'Read Me First'!A1</f>
        <v>Oxfordshire Track and Field League 2026</v>
      </c>
      <c r="B1" s="775"/>
      <c r="C1" s="775"/>
      <c r="D1" s="775"/>
      <c r="E1" s="775"/>
      <c r="F1" s="775"/>
      <c r="G1" s="775"/>
      <c r="H1" s="775"/>
    </row>
    <row r="2" spans="1:9" ht="20.25" customHeight="1">
      <c r="A2" s="770" t="s">
        <v>103</v>
      </c>
      <c r="B2" s="770"/>
      <c r="C2" s="770" t="s">
        <v>104</v>
      </c>
      <c r="D2" s="770"/>
      <c r="E2" s="770"/>
      <c r="F2" s="770" t="s">
        <v>105</v>
      </c>
      <c r="G2" s="770"/>
      <c r="H2" s="770"/>
      <c r="I2" s="7"/>
    </row>
    <row r="3" spans="1:9" ht="20.25" customHeight="1">
      <c r="A3" s="771">
        <f>'Read Me First'!I4</f>
        <v>3</v>
      </c>
      <c r="B3" s="771"/>
      <c r="C3" s="772">
        <f ca="1">IF(TEXT(_xlfn.XLOOKUP(A3,'Read Me First'!L5:L7,'Read Me First'!N5:N7),"dd/mm/yy")=TEXT(NOW(),"dd/mm/yy"), TEXT(NOW(),"dd/mm/yy") &amp; " (Printed " &amp; TEXT(NOW(),"hh:mm") &amp; ")",_xlfn.XLOOKUP(A3,'Read Me First'!L5:L7,'Read Me First'!N5:N7))</f>
        <v>46271</v>
      </c>
      <c r="D3" s="772"/>
      <c r="E3" s="772"/>
      <c r="F3" s="773" t="str">
        <f>_xlfn.XLOOKUP(A3,'Read Me First'!L5:L7,'Read Me First'!O5:O7)</f>
        <v>Tilsley</v>
      </c>
      <c r="G3" s="773"/>
      <c r="H3" s="773"/>
      <c r="I3" s="73"/>
    </row>
    <row r="4" spans="1:9" ht="18" customHeight="1"/>
    <row r="5" spans="1:9" ht="18" customHeight="1">
      <c r="A5" s="22" t="s">
        <v>106</v>
      </c>
      <c r="B5" s="23" t="s">
        <v>107</v>
      </c>
      <c r="C5" s="23" t="s">
        <v>109</v>
      </c>
      <c r="D5" s="23" t="s">
        <v>108</v>
      </c>
      <c r="E5" s="39" t="s">
        <v>110</v>
      </c>
      <c r="F5" s="752" t="s">
        <v>107</v>
      </c>
      <c r="G5" s="752" t="s">
        <v>109</v>
      </c>
      <c r="H5" s="752" t="s">
        <v>108</v>
      </c>
      <c r="I5" s="25"/>
    </row>
    <row r="6" spans="1:9" ht="18" customHeight="1">
      <c r="A6" s="37" t="str" cm="1">
        <f t="array" ref="A6:D13">_xlfn.SORTBY(_xlfn.HSTACK(Boys!I646:J653,Boys!K646:K653,Boys!N646:N653),Boys!J646:J653)</f>
        <v>Abingdon AC</v>
      </c>
      <c r="B6" s="729" t="str">
        <v/>
      </c>
      <c r="C6" s="729">
        <v>0</v>
      </c>
      <c r="D6" s="729" t="str">
        <v/>
      </c>
      <c r="E6" s="37" t="str" cm="1">
        <f t="array" ref="E6:H13">_xlfn.SORTBY(_xlfn.HSTACK(Girls!I646:J653,Girls!K646:K653,Girls!N646:N653),Girls!J646:J653)</f>
        <v>Abingdon AC</v>
      </c>
      <c r="F6" s="729" t="str">
        <v/>
      </c>
      <c r="G6" s="729">
        <v>0</v>
      </c>
      <c r="H6" s="729" t="str">
        <v/>
      </c>
    </row>
    <row r="7" spans="1:9" ht="18" customHeight="1">
      <c r="A7" s="37" t="str">
        <v>Banbury Harriers AC</v>
      </c>
      <c r="B7" s="729" t="str">
        <v/>
      </c>
      <c r="C7" s="729">
        <v>0</v>
      </c>
      <c r="D7" s="729" t="str">
        <v/>
      </c>
      <c r="E7" s="37" t="str">
        <v>Banbury Harriers AC</v>
      </c>
      <c r="F7" s="729" t="str">
        <v/>
      </c>
      <c r="G7" s="729">
        <v>0</v>
      </c>
      <c r="H7" s="729" t="str">
        <v/>
      </c>
    </row>
    <row r="8" spans="1:9" ht="18" customHeight="1">
      <c r="A8" s="37" t="str">
        <v>Bicester AC</v>
      </c>
      <c r="B8" s="729" t="str">
        <v/>
      </c>
      <c r="C8" s="729">
        <v>0</v>
      </c>
      <c r="D8" s="729" t="str">
        <v/>
      </c>
      <c r="E8" s="37" t="str">
        <v>Bicester AC</v>
      </c>
      <c r="F8" s="729" t="str">
        <v/>
      </c>
      <c r="G8" s="729">
        <v>0</v>
      </c>
      <c r="H8" s="729" t="str">
        <v/>
      </c>
    </row>
    <row r="9" spans="1:9" ht="18" customHeight="1">
      <c r="A9" s="37" t="str">
        <v>Oxford City AC</v>
      </c>
      <c r="B9" s="729" t="str">
        <v/>
      </c>
      <c r="C9" s="729">
        <v>0</v>
      </c>
      <c r="D9" s="729" t="str">
        <v/>
      </c>
      <c r="E9" s="37" t="str">
        <v>Oxford City AC</v>
      </c>
      <c r="F9" s="729" t="str">
        <v/>
      </c>
      <c r="G9" s="729">
        <v>0</v>
      </c>
      <c r="H9" s="729" t="str">
        <v/>
      </c>
    </row>
    <row r="10" spans="1:9" ht="18" customHeight="1">
      <c r="A10" s="37" t="str">
        <v>Radley AC</v>
      </c>
      <c r="B10" s="729" t="str">
        <v/>
      </c>
      <c r="C10" s="729">
        <v>0</v>
      </c>
      <c r="D10" s="729" t="str">
        <v/>
      </c>
      <c r="E10" s="37" t="str">
        <v>Radley AC</v>
      </c>
      <c r="F10" s="729" t="str">
        <v/>
      </c>
      <c r="G10" s="729">
        <v>0</v>
      </c>
      <c r="H10" s="729" t="str">
        <v/>
      </c>
    </row>
    <row r="11" spans="1:9" ht="18" customHeight="1">
      <c r="A11" s="37" t="str">
        <v>Team Kennet</v>
      </c>
      <c r="B11" s="729" t="str">
        <v/>
      </c>
      <c r="C11" s="729">
        <v>0</v>
      </c>
      <c r="D11" s="729" t="str">
        <v/>
      </c>
      <c r="E11" s="37" t="str">
        <v>Team Kennet</v>
      </c>
      <c r="F11" s="729" t="str">
        <v/>
      </c>
      <c r="G11" s="729">
        <v>0</v>
      </c>
      <c r="H11" s="729" t="str">
        <v/>
      </c>
    </row>
    <row r="12" spans="1:9" ht="18" customHeight="1">
      <c r="A12" s="37" t="str">
        <v>White Horse Harriers</v>
      </c>
      <c r="B12" s="729" t="str">
        <v/>
      </c>
      <c r="C12" s="729">
        <v>0</v>
      </c>
      <c r="D12" s="729" t="str">
        <v/>
      </c>
      <c r="E12" s="37" t="str">
        <v>White Horse Harriers</v>
      </c>
      <c r="F12" s="729" t="str">
        <v/>
      </c>
      <c r="G12" s="729">
        <v>0</v>
      </c>
      <c r="H12" s="729" t="str">
        <v/>
      </c>
    </row>
    <row r="13" spans="1:9" ht="18" customHeight="1">
      <c r="A13" s="37" t="str">
        <v>Witney Road Runners</v>
      </c>
      <c r="B13" s="729" t="str">
        <v/>
      </c>
      <c r="C13" s="729">
        <v>0</v>
      </c>
      <c r="D13" s="729" t="str">
        <v/>
      </c>
      <c r="E13" s="37" t="str">
        <v>Witney Road Runners</v>
      </c>
      <c r="F13" s="729" t="str">
        <v/>
      </c>
      <c r="G13" s="729">
        <v>0</v>
      </c>
      <c r="H13" s="729" t="str">
        <v/>
      </c>
    </row>
    <row r="14" spans="1:9" ht="18" customHeight="1">
      <c r="A14" s="15"/>
      <c r="B14" s="3"/>
      <c r="C14" s="3"/>
      <c r="D14" s="3"/>
    </row>
    <row r="15" spans="1:9" ht="18" customHeight="1">
      <c r="A15" s="22" t="s">
        <v>111</v>
      </c>
      <c r="B15" s="23" t="s">
        <v>107</v>
      </c>
      <c r="C15" s="23" t="s">
        <v>109</v>
      </c>
      <c r="D15" s="23" t="s">
        <v>108</v>
      </c>
      <c r="E15" s="39" t="s">
        <v>112</v>
      </c>
      <c r="F15" s="752" t="s">
        <v>107</v>
      </c>
      <c r="G15" s="752" t="s">
        <v>109</v>
      </c>
      <c r="H15" s="752" t="s">
        <v>108</v>
      </c>
    </row>
    <row r="16" spans="1:9" ht="18" customHeight="1">
      <c r="A16" s="37" t="str" cm="1">
        <f t="array" ref="A16:D23">_xlfn.SORTBY(_xlfn.HSTACK(Boys!I656:J663,Boys!K656:K663,Boys!N656:N663),Boys!J656:J663)</f>
        <v>Abingdon AC</v>
      </c>
      <c r="B16" s="729" t="str">
        <v/>
      </c>
      <c r="C16" s="729">
        <v>0</v>
      </c>
      <c r="D16" s="729" t="str">
        <v/>
      </c>
      <c r="E16" s="37" t="str" cm="1">
        <f t="array" ref="E16:H23">_xlfn.SORTBY(_xlfn.HSTACK(Girls!I656:J663,Girls!K656:K663,Girls!N656:N663),Girls!J656:J663)</f>
        <v>Abingdon AC</v>
      </c>
      <c r="F16" s="729" t="str">
        <v/>
      </c>
      <c r="G16" s="729">
        <v>0</v>
      </c>
      <c r="H16" s="729" t="str">
        <v/>
      </c>
    </row>
    <row r="17" spans="1:8" ht="18" customHeight="1">
      <c r="A17" s="37" t="str">
        <v>Banbury Harriers AC</v>
      </c>
      <c r="B17" s="729" t="str">
        <v/>
      </c>
      <c r="C17" s="729">
        <v>0</v>
      </c>
      <c r="D17" s="729" t="str">
        <v/>
      </c>
      <c r="E17" s="37" t="str">
        <v>Banbury Harriers AC</v>
      </c>
      <c r="F17" s="729" t="str">
        <v/>
      </c>
      <c r="G17" s="729">
        <v>0</v>
      </c>
      <c r="H17" s="729" t="str">
        <v/>
      </c>
    </row>
    <row r="18" spans="1:8" ht="18" customHeight="1">
      <c r="A18" s="37" t="str">
        <v>Bicester AC</v>
      </c>
      <c r="B18" s="729" t="str">
        <v/>
      </c>
      <c r="C18" s="729">
        <v>0</v>
      </c>
      <c r="D18" s="729" t="str">
        <v/>
      </c>
      <c r="E18" s="37" t="str">
        <v>Bicester AC</v>
      </c>
      <c r="F18" s="729" t="str">
        <v/>
      </c>
      <c r="G18" s="729">
        <v>0</v>
      </c>
      <c r="H18" s="729" t="str">
        <v/>
      </c>
    </row>
    <row r="19" spans="1:8" ht="18" customHeight="1">
      <c r="A19" s="37" t="str">
        <v>Oxford City AC</v>
      </c>
      <c r="B19" s="729" t="str">
        <v/>
      </c>
      <c r="C19" s="729">
        <v>0</v>
      </c>
      <c r="D19" s="729" t="str">
        <v/>
      </c>
      <c r="E19" s="37" t="str">
        <v>Oxford City AC</v>
      </c>
      <c r="F19" s="729" t="str">
        <v/>
      </c>
      <c r="G19" s="729">
        <v>0</v>
      </c>
      <c r="H19" s="729" t="str">
        <v/>
      </c>
    </row>
    <row r="20" spans="1:8" ht="18" customHeight="1">
      <c r="A20" s="37" t="str">
        <v>Radley AC</v>
      </c>
      <c r="B20" s="729" t="str">
        <v/>
      </c>
      <c r="C20" s="729">
        <v>0</v>
      </c>
      <c r="D20" s="729" t="str">
        <v/>
      </c>
      <c r="E20" s="37" t="str">
        <v>Radley AC</v>
      </c>
      <c r="F20" s="729" t="str">
        <v/>
      </c>
      <c r="G20" s="729">
        <v>0</v>
      </c>
      <c r="H20" s="729" t="str">
        <v/>
      </c>
    </row>
    <row r="21" spans="1:8" ht="18" customHeight="1">
      <c r="A21" s="37" t="str">
        <v>Team Kennet</v>
      </c>
      <c r="B21" s="729" t="str">
        <v/>
      </c>
      <c r="C21" s="729">
        <v>0</v>
      </c>
      <c r="D21" s="729" t="str">
        <v/>
      </c>
      <c r="E21" s="37" t="str">
        <v>Team Kennet</v>
      </c>
      <c r="F21" s="729" t="str">
        <v/>
      </c>
      <c r="G21" s="729">
        <v>0</v>
      </c>
      <c r="H21" s="729" t="str">
        <v/>
      </c>
    </row>
    <row r="22" spans="1:8" ht="18" customHeight="1">
      <c r="A22" s="37" t="str">
        <v>White Horse Harriers</v>
      </c>
      <c r="B22" s="729" t="str">
        <v/>
      </c>
      <c r="C22" s="729">
        <v>0</v>
      </c>
      <c r="D22" s="729" t="str">
        <v/>
      </c>
      <c r="E22" s="37" t="str">
        <v>White Horse Harriers</v>
      </c>
      <c r="F22" s="729" t="str">
        <v/>
      </c>
      <c r="G22" s="729">
        <v>0</v>
      </c>
      <c r="H22" s="729" t="str">
        <v/>
      </c>
    </row>
    <row r="23" spans="1:8" ht="18" customHeight="1">
      <c r="A23" s="37" t="str">
        <v>Witney Road Runners</v>
      </c>
      <c r="B23" s="729" t="str">
        <v/>
      </c>
      <c r="C23" s="729">
        <v>0</v>
      </c>
      <c r="D23" s="729" t="str">
        <v/>
      </c>
      <c r="E23" s="37" t="str">
        <v>Witney Road Runners</v>
      </c>
      <c r="F23" s="729" t="str">
        <v/>
      </c>
      <c r="G23" s="729">
        <v>0</v>
      </c>
      <c r="H23" s="729" t="str">
        <v/>
      </c>
    </row>
    <row r="24" spans="1:8" ht="18" customHeight="1">
      <c r="A24" s="15"/>
      <c r="B24" s="3"/>
      <c r="C24" s="3"/>
      <c r="D24" s="3"/>
    </row>
    <row r="25" spans="1:8" ht="18" customHeight="1">
      <c r="A25" s="22" t="s">
        <v>113</v>
      </c>
      <c r="B25" s="23" t="s">
        <v>107</v>
      </c>
      <c r="C25" s="23" t="s">
        <v>109</v>
      </c>
      <c r="D25" s="23" t="s">
        <v>108</v>
      </c>
      <c r="E25" s="39" t="s">
        <v>114</v>
      </c>
      <c r="F25" s="752" t="s">
        <v>107</v>
      </c>
      <c r="G25" s="752" t="s">
        <v>109</v>
      </c>
      <c r="H25" s="752" t="s">
        <v>108</v>
      </c>
    </row>
    <row r="26" spans="1:8" ht="18" customHeight="1">
      <c r="A26" s="37" t="str" cm="1">
        <f t="array" ref="A26:D33">_xlfn.SORTBY(_xlfn.HSTACK(Boys!I666:J673,Boys!K666:K673,Boys!N666:N673),Boys!J666:J673)</f>
        <v>Abingdon AC</v>
      </c>
      <c r="B26" s="729" t="str">
        <v/>
      </c>
      <c r="C26" s="729">
        <v>0</v>
      </c>
      <c r="D26" s="729" t="str">
        <v/>
      </c>
      <c r="E26" s="37" t="str" cm="1">
        <f t="array" ref="E26:H33">_xlfn.SORTBY(_xlfn.HSTACK(Girls!I666:J673,Girls!K666:K673,Girls!N666:N673),Girls!J666:J673)</f>
        <v>Abingdon AC</v>
      </c>
      <c r="F26" s="729" t="str">
        <v/>
      </c>
      <c r="G26" s="729">
        <v>0</v>
      </c>
      <c r="H26" s="729" t="str">
        <v/>
      </c>
    </row>
    <row r="27" spans="1:8" ht="18" customHeight="1">
      <c r="A27" s="37" t="str">
        <v>Banbury Harriers AC</v>
      </c>
      <c r="B27" s="729" t="str">
        <v/>
      </c>
      <c r="C27" s="729">
        <v>0</v>
      </c>
      <c r="D27" s="729" t="str">
        <v/>
      </c>
      <c r="E27" s="37" t="str">
        <v>Banbury Harriers AC</v>
      </c>
      <c r="F27" s="729" t="str">
        <v/>
      </c>
      <c r="G27" s="729">
        <v>0</v>
      </c>
      <c r="H27" s="729" t="str">
        <v/>
      </c>
    </row>
    <row r="28" spans="1:8" ht="18" customHeight="1">
      <c r="A28" s="37" t="str">
        <v>Bicester AC</v>
      </c>
      <c r="B28" s="729" t="str">
        <v/>
      </c>
      <c r="C28" s="729">
        <v>0</v>
      </c>
      <c r="D28" s="729" t="str">
        <v/>
      </c>
      <c r="E28" s="37" t="str">
        <v>Bicester AC</v>
      </c>
      <c r="F28" s="729" t="str">
        <v/>
      </c>
      <c r="G28" s="729">
        <v>0</v>
      </c>
      <c r="H28" s="729" t="str">
        <v/>
      </c>
    </row>
    <row r="29" spans="1:8" ht="18" customHeight="1">
      <c r="A29" s="37" t="str">
        <v>Oxford City AC</v>
      </c>
      <c r="B29" s="729" t="str">
        <v/>
      </c>
      <c r="C29" s="729">
        <v>0</v>
      </c>
      <c r="D29" s="729" t="str">
        <v/>
      </c>
      <c r="E29" s="37" t="str">
        <v>Oxford City AC</v>
      </c>
      <c r="F29" s="729" t="str">
        <v/>
      </c>
      <c r="G29" s="729">
        <v>0</v>
      </c>
      <c r="H29" s="729" t="str">
        <v/>
      </c>
    </row>
    <row r="30" spans="1:8" ht="18" customHeight="1">
      <c r="A30" s="37" t="str">
        <v>Radley AC</v>
      </c>
      <c r="B30" s="729" t="str">
        <v/>
      </c>
      <c r="C30" s="729">
        <v>0</v>
      </c>
      <c r="D30" s="729" t="str">
        <v/>
      </c>
      <c r="E30" s="37" t="str">
        <v>Radley AC</v>
      </c>
      <c r="F30" s="729" t="str">
        <v/>
      </c>
      <c r="G30" s="729">
        <v>0</v>
      </c>
      <c r="H30" s="729" t="str">
        <v/>
      </c>
    </row>
    <row r="31" spans="1:8" ht="18" customHeight="1">
      <c r="A31" s="37" t="str">
        <v>Team Kennet</v>
      </c>
      <c r="B31" s="729" t="str">
        <v/>
      </c>
      <c r="C31" s="729">
        <v>0</v>
      </c>
      <c r="D31" s="729" t="str">
        <v/>
      </c>
      <c r="E31" s="37" t="str">
        <v>Team Kennet</v>
      </c>
      <c r="F31" s="729" t="str">
        <v/>
      </c>
      <c r="G31" s="729">
        <v>0</v>
      </c>
      <c r="H31" s="729" t="str">
        <v/>
      </c>
    </row>
    <row r="32" spans="1:8" ht="18" customHeight="1">
      <c r="A32" s="37" t="str">
        <v>White Horse Harriers</v>
      </c>
      <c r="B32" s="729" t="str">
        <v/>
      </c>
      <c r="C32" s="729">
        <v>0</v>
      </c>
      <c r="D32" s="729" t="str">
        <v/>
      </c>
      <c r="E32" s="37" t="str">
        <v>White Horse Harriers</v>
      </c>
      <c r="F32" s="729" t="str">
        <v/>
      </c>
      <c r="G32" s="729">
        <v>0</v>
      </c>
      <c r="H32" s="729" t="str">
        <v/>
      </c>
    </row>
    <row r="33" spans="1:8" ht="18" customHeight="1">
      <c r="A33" s="37" t="str">
        <v>Witney Road Runners</v>
      </c>
      <c r="B33" s="729" t="str">
        <v/>
      </c>
      <c r="C33" s="729">
        <v>0</v>
      </c>
      <c r="D33" s="729" t="str">
        <v/>
      </c>
      <c r="E33" s="37" t="str">
        <v>Witney Road Runners</v>
      </c>
      <c r="F33" s="729" t="str">
        <v/>
      </c>
      <c r="G33" s="729">
        <v>0</v>
      </c>
      <c r="H33" s="729" t="str">
        <v/>
      </c>
    </row>
    <row r="34" spans="1:8" ht="18" customHeight="1"/>
    <row r="35" spans="1:8" ht="18" customHeight="1">
      <c r="F35" s="65"/>
    </row>
    <row r="36" spans="1:8" ht="18" customHeight="1">
      <c r="A36" s="22" t="s">
        <v>115</v>
      </c>
      <c r="B36" s="23" t="s">
        <v>107</v>
      </c>
      <c r="C36" s="23" t="s">
        <v>116</v>
      </c>
      <c r="D36" s="23" t="s">
        <v>117</v>
      </c>
      <c r="E36" s="39" t="s">
        <v>118</v>
      </c>
      <c r="F36" s="752" t="s">
        <v>107</v>
      </c>
      <c r="G36" s="752" t="s">
        <v>116</v>
      </c>
      <c r="H36" s="752" t="s">
        <v>117</v>
      </c>
    </row>
    <row r="37" spans="1:8" ht="18" customHeight="1">
      <c r="A37" s="37" t="str" cm="1">
        <f t="array" ref="A37:D44">_xlfn.SORTBY(_xlfn.HSTACK(Boys!I677:I684,Boys!P677:P684,Boys!N677:N684,Boys!K677:K684),Boys!P677:P684)</f>
        <v>Abingdon AC</v>
      </c>
      <c r="B37" s="729" t="str">
        <v/>
      </c>
      <c r="C37" s="729" t="str">
        <v/>
      </c>
      <c r="D37" s="729">
        <v>0</v>
      </c>
      <c r="E37" s="37" t="str" cm="1">
        <f t="array" ref="E37:H44">_xlfn.SORTBY(_xlfn.HSTACK(Girls!I677:I684,Girls!P677:P684,Girls!N677:N684,Girls!K677:K684),Girls!P677:P684)</f>
        <v>Abingdon AC</v>
      </c>
      <c r="F37" s="729" t="str">
        <v/>
      </c>
      <c r="G37" s="729" t="str">
        <v/>
      </c>
      <c r="H37" s="729">
        <v>0</v>
      </c>
    </row>
    <row r="38" spans="1:8" ht="18" customHeight="1">
      <c r="A38" s="37" t="str">
        <v>Banbury Harriers AC</v>
      </c>
      <c r="B38" s="729" t="str">
        <v/>
      </c>
      <c r="C38" s="729" t="str">
        <v/>
      </c>
      <c r="D38" s="729">
        <v>0</v>
      </c>
      <c r="E38" s="37" t="str">
        <v>Banbury Harriers AC</v>
      </c>
      <c r="F38" s="729" t="str">
        <v/>
      </c>
      <c r="G38" s="729" t="str">
        <v/>
      </c>
      <c r="H38" s="729">
        <v>0</v>
      </c>
    </row>
    <row r="39" spans="1:8" ht="18" customHeight="1">
      <c r="A39" s="37" t="str">
        <v>Bicester AC</v>
      </c>
      <c r="B39" s="729" t="str">
        <v/>
      </c>
      <c r="C39" s="729" t="str">
        <v/>
      </c>
      <c r="D39" s="729">
        <v>0</v>
      </c>
      <c r="E39" s="37" t="str">
        <v>Bicester AC</v>
      </c>
      <c r="F39" s="729" t="str">
        <v/>
      </c>
      <c r="G39" s="729" t="str">
        <v/>
      </c>
      <c r="H39" s="729">
        <v>0</v>
      </c>
    </row>
    <row r="40" spans="1:8" ht="18" customHeight="1">
      <c r="A40" s="37" t="str">
        <v>Oxford City AC</v>
      </c>
      <c r="B40" s="729" t="str">
        <v/>
      </c>
      <c r="C40" s="729" t="str">
        <v/>
      </c>
      <c r="D40" s="729">
        <v>0</v>
      </c>
      <c r="E40" s="37" t="str">
        <v>Oxford City AC</v>
      </c>
      <c r="F40" s="729" t="str">
        <v/>
      </c>
      <c r="G40" s="729" t="str">
        <v/>
      </c>
      <c r="H40" s="729">
        <v>0</v>
      </c>
    </row>
    <row r="41" spans="1:8" ht="18" customHeight="1">
      <c r="A41" s="37" t="str">
        <v>Radley AC</v>
      </c>
      <c r="B41" s="729" t="str">
        <v/>
      </c>
      <c r="C41" s="729" t="str">
        <v/>
      </c>
      <c r="D41" s="729">
        <v>0</v>
      </c>
      <c r="E41" s="37" t="str">
        <v>Radley AC</v>
      </c>
      <c r="F41" s="729" t="str">
        <v/>
      </c>
      <c r="G41" s="729" t="str">
        <v/>
      </c>
      <c r="H41" s="729">
        <v>0</v>
      </c>
    </row>
    <row r="42" spans="1:8" ht="18" customHeight="1">
      <c r="A42" s="37" t="str">
        <v>Team Kennet</v>
      </c>
      <c r="B42" s="729" t="str">
        <v/>
      </c>
      <c r="C42" s="729" t="str">
        <v/>
      </c>
      <c r="D42" s="729">
        <v>0</v>
      </c>
      <c r="E42" s="37" t="str">
        <v>Team Kennet</v>
      </c>
      <c r="F42" s="729" t="str">
        <v/>
      </c>
      <c r="G42" s="729" t="str">
        <v/>
      </c>
      <c r="H42" s="729">
        <v>0</v>
      </c>
    </row>
    <row r="43" spans="1:8" ht="18" customHeight="1">
      <c r="A43" s="37" t="str">
        <v>White Horse Harriers</v>
      </c>
      <c r="B43" s="729" t="str">
        <v/>
      </c>
      <c r="C43" s="729" t="str">
        <v/>
      </c>
      <c r="D43" s="729">
        <v>0</v>
      </c>
      <c r="E43" s="37" t="str">
        <v>White Horse Harriers</v>
      </c>
      <c r="F43" s="729" t="str">
        <v/>
      </c>
      <c r="G43" s="729" t="str">
        <v/>
      </c>
      <c r="H43" s="729">
        <v>0</v>
      </c>
    </row>
    <row r="44" spans="1:8" ht="18" customHeight="1">
      <c r="A44" s="37" t="str">
        <v>Witney Road Runners</v>
      </c>
      <c r="B44" s="729" t="str">
        <v/>
      </c>
      <c r="C44" s="729" t="str">
        <v/>
      </c>
      <c r="D44" s="729">
        <v>0</v>
      </c>
      <c r="E44" s="37" t="str">
        <v>Witney Road Runners</v>
      </c>
      <c r="F44" s="729" t="str">
        <v/>
      </c>
      <c r="G44" s="729" t="str">
        <v/>
      </c>
      <c r="H44" s="729">
        <v>0</v>
      </c>
    </row>
    <row r="45" spans="1:8" ht="18" customHeight="1">
      <c r="A45" s="5"/>
      <c r="B45" s="3"/>
      <c r="C45" s="3"/>
      <c r="D45" s="3"/>
      <c r="E45" s="5"/>
      <c r="F45" s="3"/>
      <c r="G45" s="3"/>
      <c r="H45" s="3"/>
    </row>
    <row r="46" spans="1:8" ht="18" customHeight="1"/>
    <row r="47" spans="1:8" ht="18" customHeight="1">
      <c r="A47" s="156" t="s">
        <v>119</v>
      </c>
      <c r="B47" s="735" t="s">
        <v>107</v>
      </c>
      <c r="C47" s="735" t="s">
        <v>116</v>
      </c>
      <c r="D47" s="735" t="s">
        <v>117</v>
      </c>
    </row>
    <row r="48" spans="1:8" ht="18" customHeight="1">
      <c r="A48" s="37" t="str" cm="1">
        <f t="array" ref="A48:D55">_xlfn.SORTBY(_xlfn.HSTACK(Boys!I688:I695,Boys!P688:P695,Boys!N688:N695,Boys!K688:K695),Boys!P688:P695)</f>
        <v>Abingdon AC</v>
      </c>
      <c r="B48" s="729" t="str">
        <v/>
      </c>
      <c r="C48" s="729" t="str">
        <v/>
      </c>
      <c r="D48" s="729">
        <v>0</v>
      </c>
    </row>
    <row r="49" spans="1:4" ht="18" customHeight="1">
      <c r="A49" s="37" t="str">
        <v>Banbury Harriers AC</v>
      </c>
      <c r="B49" s="729" t="str">
        <v/>
      </c>
      <c r="C49" s="729" t="str">
        <v/>
      </c>
      <c r="D49" s="729">
        <v>0</v>
      </c>
    </row>
    <row r="50" spans="1:4" ht="18" customHeight="1">
      <c r="A50" s="37" t="str">
        <v>Bicester AC</v>
      </c>
      <c r="B50" s="729" t="str">
        <v/>
      </c>
      <c r="C50" s="729" t="str">
        <v/>
      </c>
      <c r="D50" s="729">
        <v>0</v>
      </c>
    </row>
    <row r="51" spans="1:4" ht="18" customHeight="1">
      <c r="A51" s="37" t="str">
        <v>Oxford City AC</v>
      </c>
      <c r="B51" s="729" t="str">
        <v/>
      </c>
      <c r="C51" s="729" t="str">
        <v/>
      </c>
      <c r="D51" s="729">
        <v>0</v>
      </c>
    </row>
    <row r="52" spans="1:4" ht="18" customHeight="1">
      <c r="A52" s="37" t="str">
        <v>Radley AC</v>
      </c>
      <c r="B52" s="729" t="str">
        <v/>
      </c>
      <c r="C52" s="729" t="str">
        <v/>
      </c>
      <c r="D52" s="729">
        <v>0</v>
      </c>
    </row>
    <row r="53" spans="1:4" ht="18" customHeight="1">
      <c r="A53" s="37" t="str">
        <v>Team Kennet</v>
      </c>
      <c r="B53" s="729" t="str">
        <v/>
      </c>
      <c r="C53" s="729" t="str">
        <v/>
      </c>
      <c r="D53" s="729">
        <v>0</v>
      </c>
    </row>
    <row r="54" spans="1:4" ht="18" customHeight="1">
      <c r="A54" s="37" t="str">
        <v>White Horse Harriers</v>
      </c>
      <c r="B54" s="729" t="str">
        <v/>
      </c>
      <c r="C54" s="729" t="str">
        <v/>
      </c>
      <c r="D54" s="729">
        <v>0</v>
      </c>
    </row>
    <row r="55" spans="1:4" ht="18" customHeight="1">
      <c r="A55" s="37" t="str">
        <v>Witney Road Runners</v>
      </c>
      <c r="B55" s="729" t="str">
        <v/>
      </c>
      <c r="C55" s="729" t="str">
        <v/>
      </c>
      <c r="D55" s="729">
        <v>0</v>
      </c>
    </row>
  </sheetData>
  <sheetProtection sheet="1" objects="1" scenarios="1"/>
  <mergeCells count="7">
    <mergeCell ref="A1:H1"/>
    <mergeCell ref="A2:B2"/>
    <mergeCell ref="A3:B3"/>
    <mergeCell ref="C2:E2"/>
    <mergeCell ref="C3:E3"/>
    <mergeCell ref="F2:H2"/>
    <mergeCell ref="F3:H3"/>
  </mergeCells>
  <conditionalFormatting sqref="A6:D35">
    <cfRule type="expression" dxfId="825" priority="3">
      <formula>$C6=0</formula>
    </cfRule>
  </conditionalFormatting>
  <conditionalFormatting sqref="A36:D56">
    <cfRule type="expression" dxfId="824" priority="1">
      <formula>$D36=0</formula>
    </cfRule>
  </conditionalFormatting>
  <conditionalFormatting sqref="E6:H35">
    <cfRule type="expression" dxfId="823" priority="49">
      <formula>$G6=0</formula>
    </cfRule>
  </conditionalFormatting>
  <conditionalFormatting sqref="E36:H45">
    <cfRule type="expression" dxfId="822" priority="2">
      <formula>$H36=0</formula>
    </cfRule>
  </conditionalFormatting>
  <printOptions horizontalCentered="1" verticalCentered="1"/>
  <pageMargins left="0.70866141732283472" right="0.70866141732283472" top="0.74803149606299213" bottom="0.74803149606299213" header="0.31496062992125984" footer="0.31496062992125984"/>
  <pageSetup paperSize="9" scale="57"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5E76B-3D36-9148-834A-564FD8CCE591}">
  <sheetPr codeName="Sheet18">
    <tabColor indexed="48"/>
    <pageSetUpPr fitToPage="1"/>
  </sheetPr>
  <dimension ref="A1:AE733"/>
  <sheetViews>
    <sheetView zoomScale="75" zoomScaleNormal="75" zoomScaleSheetLayoutView="70" workbookViewId="0">
      <selection activeCell="H287" sqref="H287"/>
    </sheetView>
  </sheetViews>
  <sheetFormatPr baseColWidth="10" defaultColWidth="9.1640625" defaultRowHeight="18"/>
  <cols>
    <col min="1" max="1" width="5.6640625" style="7" bestFit="1" customWidth="1"/>
    <col min="2" max="2" width="3.1640625" style="7" bestFit="1" customWidth="1"/>
    <col min="3" max="3" width="16" style="7" customWidth="1"/>
    <col min="4" max="4" width="2.83203125" style="7" customWidth="1"/>
    <col min="5" max="5" width="9" style="3" customWidth="1"/>
    <col min="6" max="6" width="13.6640625" style="3" customWidth="1"/>
    <col min="7" max="7" width="13.6640625" style="9" customWidth="1"/>
    <col min="8" max="9" width="40.83203125" style="12" customWidth="1"/>
    <col min="10" max="11" width="13.6640625" style="5" customWidth="1"/>
    <col min="12" max="12" width="5" style="4" customWidth="1"/>
    <col min="13" max="14" width="6.83203125" style="10" customWidth="1"/>
    <col min="15" max="15" width="10.6640625" style="7" bestFit="1" customWidth="1"/>
    <col min="16" max="16" width="3.6640625" style="4" customWidth="1"/>
    <col min="17" max="24" width="4" style="4" customWidth="1"/>
    <col min="25" max="25" width="2.6640625" style="4" customWidth="1"/>
    <col min="26" max="26" width="2.5" style="386" bestFit="1" customWidth="1"/>
    <col min="27" max="27" width="2.5" style="2" bestFit="1" customWidth="1"/>
    <col min="28" max="28" width="4.5" style="1" bestFit="1" customWidth="1"/>
    <col min="29" max="29" width="10.6640625" style="1" bestFit="1" customWidth="1"/>
    <col min="30" max="16384" width="9.1640625" style="1"/>
  </cols>
  <sheetData>
    <row r="1" spans="1:28" ht="37" customHeight="1">
      <c r="A1" s="384"/>
      <c r="E1" s="774" t="str">
        <f>'Read Me First'!A1</f>
        <v>Oxfordshire Track and Field League 2026</v>
      </c>
      <c r="F1" s="775"/>
      <c r="G1" s="775"/>
      <c r="H1" s="775"/>
      <c r="I1" s="775"/>
      <c r="J1" s="775"/>
      <c r="K1" s="829"/>
      <c r="L1" s="26"/>
      <c r="M1" s="770" t="s">
        <v>120</v>
      </c>
      <c r="N1" s="770"/>
      <c r="O1" s="770" t="s">
        <v>121</v>
      </c>
      <c r="P1" s="31"/>
      <c r="Q1" s="821" t="str">
        <f>Abingdon!$AJ$2</f>
        <v>Abingdon AC</v>
      </c>
      <c r="R1" s="821" t="str">
        <f>Banbury!$AJ$2</f>
        <v>Banbury Harriers AC</v>
      </c>
      <c r="S1" s="821" t="str">
        <f>Bicester!$AJ$2</f>
        <v>Bicester AC</v>
      </c>
      <c r="T1" s="821" t="str">
        <f>'Oxford City'!$AJ$2</f>
        <v>Oxford City AC</v>
      </c>
      <c r="U1" s="821" t="str">
        <f>Radley!$AJ$2</f>
        <v>Radley AC</v>
      </c>
      <c r="V1" s="821" t="str">
        <f>IF('Team Kennet'!$AJ$2=0,"",'Team Kennet'!$AJ$2)</f>
        <v>Team Kennet</v>
      </c>
      <c r="W1" s="821" t="str">
        <f>IF('White Horse'!$AJ$2=0,"",'White Horse'!$AJ$2)</f>
        <v>White Horse Harriers</v>
      </c>
      <c r="X1" s="821" t="str">
        <f>IF(Witney!$AJ$2=0,"",Witney!$AJ$2)</f>
        <v>Witney Road Runners</v>
      </c>
      <c r="Y1" s="31"/>
      <c r="Z1" s="2"/>
    </row>
    <row r="2" spans="1:28" s="8" customFormat="1" ht="25.5" customHeight="1">
      <c r="A2" s="384"/>
      <c r="B2" s="7"/>
      <c r="C2" s="7"/>
      <c r="D2" s="7"/>
      <c r="E2" s="822" t="s">
        <v>103</v>
      </c>
      <c r="F2" s="823"/>
      <c r="G2" s="822" t="s">
        <v>104</v>
      </c>
      <c r="H2" s="824"/>
      <c r="I2" s="830" t="s">
        <v>105</v>
      </c>
      <c r="J2" s="830"/>
      <c r="K2" s="830"/>
      <c r="L2" s="11"/>
      <c r="M2" s="770"/>
      <c r="N2" s="770"/>
      <c r="O2" s="770"/>
      <c r="P2" s="31"/>
      <c r="Q2" s="821"/>
      <c r="R2" s="821"/>
      <c r="S2" s="821"/>
      <c r="T2" s="821"/>
      <c r="U2" s="821"/>
      <c r="V2" s="821"/>
      <c r="W2" s="821"/>
      <c r="X2" s="821"/>
      <c r="Y2" s="6"/>
      <c r="Z2" s="7"/>
      <c r="AA2" s="7"/>
    </row>
    <row r="3" spans="1:28" s="8" customFormat="1" ht="26.25" customHeight="1">
      <c r="A3" s="384"/>
      <c r="B3" s="7"/>
      <c r="C3" s="7"/>
      <c r="D3" s="7"/>
      <c r="E3" s="825">
        <f>'Read Me First'!I4</f>
        <v>3</v>
      </c>
      <c r="F3" s="826"/>
      <c r="G3" s="827">
        <f>_xlfn.XLOOKUP(E3,'Read Me First'!L5:L7,'Read Me First'!N5:N7)</f>
        <v>46271</v>
      </c>
      <c r="H3" s="828"/>
      <c r="I3" s="831" t="str">
        <f>_xlfn.XLOOKUP(E3,'Read Me First'!L5:L7,'Read Me First'!O5:O7)</f>
        <v>Tilsley</v>
      </c>
      <c r="J3" s="832"/>
      <c r="K3" s="833"/>
      <c r="L3" s="27"/>
      <c r="M3" s="770"/>
      <c r="N3" s="770"/>
      <c r="O3" s="770"/>
      <c r="P3" s="31"/>
      <c r="Q3" s="821"/>
      <c r="R3" s="821"/>
      <c r="S3" s="821"/>
      <c r="T3" s="821"/>
      <c r="U3" s="821"/>
      <c r="V3" s="821"/>
      <c r="W3" s="821"/>
      <c r="X3" s="821"/>
      <c r="Y3" s="6"/>
      <c r="Z3" s="7"/>
      <c r="AA3" s="7"/>
    </row>
    <row r="4" spans="1:28" ht="36" customHeight="1">
      <c r="A4" s="384"/>
      <c r="E4" s="28" t="s">
        <v>51</v>
      </c>
      <c r="F4" s="29" t="s">
        <v>52</v>
      </c>
      <c r="G4" s="29" t="s">
        <v>53</v>
      </c>
      <c r="H4" s="29" t="s">
        <v>54</v>
      </c>
      <c r="I4" s="29" t="s">
        <v>55</v>
      </c>
      <c r="J4" s="69" t="s">
        <v>56</v>
      </c>
      <c r="K4" s="69" t="s">
        <v>57</v>
      </c>
      <c r="L4" s="3"/>
      <c r="P4" s="31"/>
      <c r="Q4" s="31"/>
      <c r="R4" s="31"/>
      <c r="S4" s="31"/>
      <c r="T4" s="31"/>
      <c r="U4" s="31"/>
      <c r="V4" s="31"/>
      <c r="W4" s="31"/>
      <c r="X4" s="31"/>
      <c r="Y4" s="31"/>
      <c r="Z4" s="2"/>
    </row>
    <row r="5" spans="1:28" s="7" customFormat="1" ht="20.25" customHeight="1">
      <c r="A5" s="385" t="s">
        <v>122</v>
      </c>
      <c r="B5" s="709" t="s">
        <v>123</v>
      </c>
      <c r="C5" s="709" t="s">
        <v>124</v>
      </c>
      <c r="D5" s="709"/>
      <c r="E5" s="30" t="s">
        <v>125</v>
      </c>
      <c r="F5" s="21"/>
      <c r="G5" s="21"/>
      <c r="H5" s="387"/>
      <c r="I5" s="388" t="s">
        <v>59</v>
      </c>
      <c r="J5" s="35">
        <f>DataTables!$N$12</f>
        <v>14.9</v>
      </c>
      <c r="K5" s="16"/>
      <c r="L5" s="13"/>
      <c r="M5" s="10"/>
      <c r="N5" s="10"/>
      <c r="P5" s="31"/>
      <c r="Q5" s="373"/>
      <c r="R5" s="373"/>
      <c r="S5" s="373"/>
      <c r="T5" s="373"/>
      <c r="U5" s="373"/>
      <c r="V5" s="374"/>
      <c r="W5" s="375"/>
      <c r="X5" s="375"/>
      <c r="Y5" s="32"/>
      <c r="Z5" s="32"/>
      <c r="AA5" s="32"/>
    </row>
    <row r="6" spans="1:28" s="7" customFormat="1" ht="20.25" customHeight="1">
      <c r="A6" s="385" t="s">
        <v>122</v>
      </c>
      <c r="B6" s="709" t="s">
        <v>123</v>
      </c>
      <c r="C6" s="709" t="s">
        <v>124</v>
      </c>
      <c r="D6" s="709" t="s">
        <v>71</v>
      </c>
      <c r="E6" s="41">
        <v>1</v>
      </c>
      <c r="F6" s="17"/>
      <c r="G6" s="38"/>
      <c r="H6" s="33" t="str" cm="1">
        <f t="array" ref="H6">IF($F6=0," ",_xlfn.XLOOKUP($F6,DataCalcs!$B$2:$B$80,_xlfn.XLOOKUP($C6,DataCalcs!$D$1:$N$1,DataCalcs!$D$2:$N$80),"WRONG LETTER"))</f>
        <v xml:space="preserve"> </v>
      </c>
      <c r="I6" s="33" t="str">
        <f>IF($F6=0," ",_xlfn.XLOOKUP($F6,DataCalcs!$B$2:$B$80,DataCalcs!$A$2:$A$80,"WRONG LETTER"))</f>
        <v xml:space="preserve"> </v>
      </c>
      <c r="J6" s="709" t="str" cm="1">
        <f t="array" ref="J6">_xlfn.IFS(ISBLANK(G6), "", NOT(ISNUMBER(G6)), "!!!",  G6&gt;DataTables!$E$12,"...",G6&gt;DataTables!$F$12,"L1",G6&gt;DataTables!$G$12,"L2",G6&gt;DataTables!$H$12,"L3",G6&gt;DataTables!$I$12,"L4",G6&gt;DataTables!$J$12,"L5",G6&gt;DataTables!$K$12,"L6",G6&gt;DataTables!$L$12,"L7",G6&gt;DataTables!$M$12,"L8", G6&lt;=DataTables!$M$12,"L9")</f>
        <v/>
      </c>
      <c r="K6" s="709" t="str">
        <f>IF(ISBLANK(F6),"",IF(ISBLANK(K$5),"", K$5))</f>
        <v/>
      </c>
      <c r="L6" s="32"/>
      <c r="M6" s="34" t="str">
        <f>_xlfn.IFNA(Abingdon!$AV$1,"")</f>
        <v>A</v>
      </c>
      <c r="N6" s="34" t="str">
        <f>_xlfn.IFNA(Abingdon!$AV$2,"")</f>
        <v>AA</v>
      </c>
      <c r="O6" s="34" cm="1">
        <f t="array" ref="O6">_xlfn.LET(_xlpm.a, $F$6:$F$13, _xlpm.b, $E$6:$E$13, _xlpm.c, _xlfn.XLOOKUP(M6,_xlpm.a,_xlpm.b,0), _xlpm.d, _xlfn.XLOOKUP(N6,_xlpm.a,_xlpm.b,0), _xlpm.x, IF(OR(_xlpm.c=0,_xlpm.d=0), _xlpm.c+_xlpm.d, MIN(_xlpm.c,_xlpm.d)), IF(_xlpm.x=0, 0, IF(DataTables!$K$158="6+", _xlfn.IFNA(_xlfn.RANK.AVG(_xlpm.x,$E$6:$E$11),1), IF(DataTables!$K$158=8,_xlfn.RANK.AVG(_xlpm.x,_xlpm.b)))))</f>
        <v>0</v>
      </c>
      <c r="P6" s="32"/>
      <c r="Q6" s="372">
        <f>$O6</f>
        <v>0</v>
      </c>
      <c r="R6" s="372"/>
      <c r="S6" s="372"/>
      <c r="T6" s="372"/>
      <c r="U6" s="372"/>
      <c r="V6" s="372"/>
      <c r="W6" s="372"/>
      <c r="X6" s="372"/>
      <c r="Y6" s="32"/>
      <c r="Z6" s="32">
        <f>COUNTIF(F$6:F$13:F$15:F$22,F6)</f>
        <v>0</v>
      </c>
      <c r="AA6" s="32">
        <f>IF(NOT(ISBLANK(F6)),COUNTIF(F$6:F$13,LEFT(F6,1)&amp;"*"),0)</f>
        <v>0</v>
      </c>
      <c r="AB6" s="7" t="str">
        <f>IF(AND($G6&gt;0.00001,$G6&lt;=$J$5), "***", "")</f>
        <v/>
      </c>
    </row>
    <row r="7" spans="1:28" s="7" customFormat="1" ht="20.25" customHeight="1">
      <c r="A7" s="385" t="s">
        <v>122</v>
      </c>
      <c r="B7" s="709" t="s">
        <v>123</v>
      </c>
      <c r="C7" s="709" t="s">
        <v>124</v>
      </c>
      <c r="D7" s="709" t="s">
        <v>71</v>
      </c>
      <c r="E7" s="41">
        <v>2</v>
      </c>
      <c r="F7" s="17"/>
      <c r="G7" s="38"/>
      <c r="H7" s="33" t="str" cm="1">
        <f t="array" ref="H7">IF($F7=0," ",_xlfn.XLOOKUP($F7,DataCalcs!$B$2:$B$80,_xlfn.XLOOKUP($C7,DataCalcs!$D$1:$N$1,DataCalcs!$D$2:$N$80),"WRONG LETTER"))</f>
        <v xml:space="preserve"> </v>
      </c>
      <c r="I7" s="33" t="str">
        <f>IF($F7=0," ",_xlfn.XLOOKUP($F7,DataCalcs!$B$2:$B$80,DataCalcs!$A$2:$A$80,"WRONG LETTER"))</f>
        <v xml:space="preserve"> </v>
      </c>
      <c r="J7" s="709" t="str" cm="1">
        <f t="array" ref="J7">_xlfn.IFS(ISBLANK(G7), "", NOT(ISNUMBER(G7)), "!!!",  G7&gt;DataTables!$E$12,"...",G7&gt;DataTables!$F$12,"L1",G7&gt;DataTables!$G$12,"L2",G7&gt;DataTables!$H$12,"L3",G7&gt;DataTables!$I$12,"L4",G7&gt;DataTables!$J$12,"L5",G7&gt;DataTables!$K$12,"L6",G7&gt;DataTables!$L$12,"L7",G7&gt;DataTables!$M$12,"L8", G7&lt;=DataTables!$M$12,"L9")</f>
        <v/>
      </c>
      <c r="K7" s="709" t="str">
        <f t="shared" ref="K7:K13" si="0">IF(ISBLANK(F7),"",IF(ISBLANK(K$5),"", K$5))</f>
        <v/>
      </c>
      <c r="L7" s="32"/>
      <c r="M7" s="34" t="str">
        <f>_xlfn.IFNA(Banbury!$AV$1,"")</f>
        <v>N</v>
      </c>
      <c r="N7" s="34" t="str">
        <f>_xlfn.IFNA(Banbury!$AV$2,"")</f>
        <v>NN</v>
      </c>
      <c r="O7" s="34" cm="1">
        <f t="array" ref="O7">_xlfn.LET(_xlpm.a, $F$6:$F$13, _xlpm.b, $E$6:$E$13, _xlpm.c, _xlfn.XLOOKUP(M7,_xlpm.a,_xlpm.b,0), _xlpm.d, _xlfn.XLOOKUP(N7,_xlpm.a,_xlpm.b,0), _xlpm.x, IF(OR(_xlpm.c=0,_xlpm.d=0), _xlpm.c+_xlpm.d, MIN(_xlpm.c,_xlpm.d)), IF(_xlpm.x=0, 0, IF(DataTables!$K$158="6+", _xlfn.IFNA(_xlfn.RANK.AVG(_xlpm.x,$E$6:$E$11),1), IF(DataTables!$K$158=8,_xlfn.RANK.AVG(_xlpm.x,_xlpm.b)))))</f>
        <v>0</v>
      </c>
      <c r="P7" s="32"/>
      <c r="Q7" s="151"/>
      <c r="R7" s="151">
        <f>$O7</f>
        <v>0</v>
      </c>
      <c r="S7" s="151"/>
      <c r="T7" s="151"/>
      <c r="U7" s="151"/>
      <c r="V7" s="151"/>
      <c r="W7" s="151"/>
      <c r="X7" s="151"/>
      <c r="Y7" s="32"/>
      <c r="Z7" s="32">
        <f>COUNTIF(F$6:F$13:F$15:F$22,F7)</f>
        <v>0</v>
      </c>
      <c r="AA7" s="32">
        <f t="shared" ref="AA7:AA13" si="1">IF(NOT(ISBLANK(F7)),COUNTIF(F$6:F$13,LEFT(F7,1)&amp;"*"),0)</f>
        <v>0</v>
      </c>
      <c r="AB7" s="7" t="str">
        <f t="shared" ref="AB7:AB21" si="2">IF(AND($G7&gt;0.00001,$G7&lt;=$J$5), "***", "")</f>
        <v/>
      </c>
    </row>
    <row r="8" spans="1:28" s="7" customFormat="1" ht="20.25" customHeight="1">
      <c r="A8" s="385" t="s">
        <v>122</v>
      </c>
      <c r="B8" s="709" t="s">
        <v>123</v>
      </c>
      <c r="C8" s="709" t="s">
        <v>124</v>
      </c>
      <c r="D8" s="709" t="s">
        <v>71</v>
      </c>
      <c r="E8" s="41">
        <v>3</v>
      </c>
      <c r="F8" s="17"/>
      <c r="G8" s="38"/>
      <c r="H8" s="33" t="str" cm="1">
        <f t="array" ref="H8">IF($F8=0," ",_xlfn.XLOOKUP($F8,DataCalcs!$B$2:$B$80,_xlfn.XLOOKUP($C8,DataCalcs!$D$1:$N$1,DataCalcs!$D$2:$N$80),"WRONG LETTER"))</f>
        <v xml:space="preserve"> </v>
      </c>
      <c r="I8" s="33" t="str">
        <f>IF($F8=0," ",_xlfn.XLOOKUP($F8,DataCalcs!$B$2:$B$80,DataCalcs!$A$2:$A$80,"WRONG LETTER"))</f>
        <v xml:space="preserve"> </v>
      </c>
      <c r="J8" s="709" t="str" cm="1">
        <f t="array" ref="J8">_xlfn.IFS(ISBLANK(G8), "", NOT(ISNUMBER(G8)), "!!!",  G8&gt;DataTables!$E$12,"...",G8&gt;DataTables!$F$12,"L1",G8&gt;DataTables!$G$12,"L2",G8&gt;DataTables!$H$12,"L3",G8&gt;DataTables!$I$12,"L4",G8&gt;DataTables!$J$12,"L5",G8&gt;DataTables!$K$12,"L6",G8&gt;DataTables!$L$12,"L7",G8&gt;DataTables!$M$12,"L8", G8&lt;=DataTables!$M$12,"L9")</f>
        <v/>
      </c>
      <c r="K8" s="709" t="str">
        <f t="shared" si="0"/>
        <v/>
      </c>
      <c r="L8" s="32"/>
      <c r="M8" s="34" t="str">
        <f>_xlfn.IFNA(Bicester!$AV$1,"")</f>
        <v>B</v>
      </c>
      <c r="N8" s="34" t="str">
        <f>_xlfn.IFNA(Bicester!$AV$2,"")</f>
        <v>BB</v>
      </c>
      <c r="O8" s="34" cm="1">
        <f t="array" ref="O8">_xlfn.LET(_xlpm.a, $F$6:$F$13, _xlpm.b, $E$6:$E$13, _xlpm.c, _xlfn.XLOOKUP(M8,_xlpm.a,_xlpm.b,0), _xlpm.d, _xlfn.XLOOKUP(N8,_xlpm.a,_xlpm.b,0), _xlpm.x, IF(OR(_xlpm.c=0,_xlpm.d=0), _xlpm.c+_xlpm.d, MIN(_xlpm.c,_xlpm.d)), IF(_xlpm.x=0, 0, IF(DataTables!$K$158="6+", _xlfn.IFNA(_xlfn.RANK.AVG(_xlpm.x,$E$6:$E$11),1), IF(DataTables!$K$158=8,_xlfn.RANK.AVG(_xlpm.x,_xlpm.b)))))</f>
        <v>0</v>
      </c>
      <c r="P8" s="32"/>
      <c r="Q8" s="151"/>
      <c r="R8" s="151"/>
      <c r="S8" s="151">
        <f>$O8</f>
        <v>0</v>
      </c>
      <c r="T8" s="151"/>
      <c r="U8" s="151"/>
      <c r="V8" s="151"/>
      <c r="W8" s="151"/>
      <c r="X8" s="151"/>
      <c r="Y8" s="32"/>
      <c r="Z8" s="32">
        <f>COUNTIF(F$6:F$13:F$15:F$22,F8)</f>
        <v>0</v>
      </c>
      <c r="AA8" s="32">
        <f t="shared" si="1"/>
        <v>0</v>
      </c>
      <c r="AB8" s="7" t="str">
        <f t="shared" si="2"/>
        <v/>
      </c>
    </row>
    <row r="9" spans="1:28" s="7" customFormat="1" ht="20.25" customHeight="1">
      <c r="A9" s="385" t="s">
        <v>122</v>
      </c>
      <c r="B9" s="709" t="s">
        <v>123</v>
      </c>
      <c r="C9" s="709" t="s">
        <v>124</v>
      </c>
      <c r="D9" s="709" t="s">
        <v>71</v>
      </c>
      <c r="E9" s="41">
        <v>4</v>
      </c>
      <c r="F9" s="17"/>
      <c r="G9" s="38"/>
      <c r="H9" s="33" t="str" cm="1">
        <f t="array" ref="H9">IF($F9=0," ",_xlfn.XLOOKUP($F9,DataCalcs!$B$2:$B$80,_xlfn.XLOOKUP($C9,DataCalcs!$D$1:$N$1,DataCalcs!$D$2:$N$80),"WRONG LETTER"))</f>
        <v xml:space="preserve"> </v>
      </c>
      <c r="I9" s="33" t="str">
        <f>IF($F9=0," ",_xlfn.XLOOKUP($F9,DataCalcs!$B$2:$B$80,DataCalcs!$A$2:$A$80,"WRONG LETTER"))</f>
        <v xml:space="preserve"> </v>
      </c>
      <c r="J9" s="709" t="str" cm="1">
        <f t="array" ref="J9">_xlfn.IFS(ISBLANK(G9), "", NOT(ISNUMBER(G9)), "!!!",  G9&gt;DataTables!$E$12,"...",G9&gt;DataTables!$F$12,"L1",G9&gt;DataTables!$G$12,"L2",G9&gt;DataTables!$H$12,"L3",G9&gt;DataTables!$I$12,"L4",G9&gt;DataTables!$J$12,"L5",G9&gt;DataTables!$K$12,"L6",G9&gt;DataTables!$L$12,"L7",G9&gt;DataTables!$M$12,"L8", G9&lt;=DataTables!$M$12,"L9")</f>
        <v/>
      </c>
      <c r="K9" s="709" t="str">
        <f t="shared" si="0"/>
        <v/>
      </c>
      <c r="L9" s="32"/>
      <c r="M9" s="34" t="str">
        <f>_xlfn.IFNA('Oxford City'!$AV$1,"")</f>
        <v>O</v>
      </c>
      <c r="N9" s="34" t="str">
        <f>_xlfn.IFNA('Oxford City'!$AV$2,"")</f>
        <v>OO</v>
      </c>
      <c r="O9" s="34" cm="1">
        <f t="array" ref="O9">_xlfn.LET(_xlpm.a, $F$6:$F$13, _xlpm.b, $E$6:$E$13, _xlpm.c, _xlfn.XLOOKUP(M9,_xlpm.a,_xlpm.b,0), _xlpm.d, _xlfn.XLOOKUP(N9,_xlpm.a,_xlpm.b,0), _xlpm.x, IF(OR(_xlpm.c=0,_xlpm.d=0), _xlpm.c+_xlpm.d, MIN(_xlpm.c,_xlpm.d)), IF(_xlpm.x=0, 0, IF(DataTables!$K$158="6+", _xlfn.IFNA(_xlfn.RANK.AVG(_xlpm.x,$E$6:$E$11),1), IF(DataTables!$K$158=8,_xlfn.RANK.AVG(_xlpm.x,_xlpm.b)))))</f>
        <v>0</v>
      </c>
      <c r="P9" s="32"/>
      <c r="Q9" s="151"/>
      <c r="R9" s="151"/>
      <c r="S9" s="151"/>
      <c r="T9" s="151">
        <f>$O9</f>
        <v>0</v>
      </c>
      <c r="U9" s="151"/>
      <c r="V9" s="151"/>
      <c r="W9" s="151"/>
      <c r="X9" s="151"/>
      <c r="Y9" s="32"/>
      <c r="Z9" s="32">
        <f>COUNTIF(F$6:F$13:F$15:F$22,F9)</f>
        <v>0</v>
      </c>
      <c r="AA9" s="32">
        <f t="shared" si="1"/>
        <v>0</v>
      </c>
      <c r="AB9" s="7" t="str">
        <f t="shared" si="2"/>
        <v/>
      </c>
    </row>
    <row r="10" spans="1:28" s="7" customFormat="1" ht="20.25" customHeight="1">
      <c r="A10" s="385" t="s">
        <v>122</v>
      </c>
      <c r="B10" s="709" t="s">
        <v>123</v>
      </c>
      <c r="C10" s="709" t="s">
        <v>124</v>
      </c>
      <c r="D10" s="709" t="s">
        <v>71</v>
      </c>
      <c r="E10" s="41">
        <v>5</v>
      </c>
      <c r="F10" s="17"/>
      <c r="G10" s="38"/>
      <c r="H10" s="33" t="str" cm="1">
        <f t="array" ref="H10">IF($F10=0," ",_xlfn.XLOOKUP($F10,DataCalcs!$B$2:$B$80,_xlfn.XLOOKUP($C10,DataCalcs!$D$1:$N$1,DataCalcs!$D$2:$N$80),"WRONG LETTER"))</f>
        <v xml:space="preserve"> </v>
      </c>
      <c r="I10" s="33" t="str">
        <f>IF($F10=0," ",_xlfn.XLOOKUP($F10,DataCalcs!$B$2:$B$80,DataCalcs!$A$2:$A$80,"WRONG LETTER"))</f>
        <v xml:space="preserve"> </v>
      </c>
      <c r="J10" s="709" t="str" cm="1">
        <f t="array" ref="J10">_xlfn.IFS(ISBLANK(G10), "", NOT(ISNUMBER(G10)), "!!!",  G10&gt;DataTables!$E$12,"...",G10&gt;DataTables!$F$12,"L1",G10&gt;DataTables!$G$12,"L2",G10&gt;DataTables!$H$12,"L3",G10&gt;DataTables!$I$12,"L4",G10&gt;DataTables!$J$12,"L5",G10&gt;DataTables!$K$12,"L6",G10&gt;DataTables!$L$12,"L7",G10&gt;DataTables!$M$12,"L8", G10&lt;=DataTables!$M$12,"L9")</f>
        <v/>
      </c>
      <c r="K10" s="709" t="str">
        <f t="shared" si="0"/>
        <v/>
      </c>
      <c r="L10" s="32"/>
      <c r="M10" s="34" t="str">
        <f>_xlfn.IFNA(Radley!$AV$1,"")</f>
        <v>R</v>
      </c>
      <c r="N10" s="34" t="str">
        <f>_xlfn.IFNA(Radley!$AV$2,"")</f>
        <v>RR</v>
      </c>
      <c r="O10" s="34" cm="1">
        <f t="array" ref="O10">_xlfn.LET(_xlpm.a, $F$6:$F$13, _xlpm.b, $E$6:$E$13, _xlpm.c, _xlfn.XLOOKUP(M10,_xlpm.a,_xlpm.b,0), _xlpm.d, _xlfn.XLOOKUP(N10,_xlpm.a,_xlpm.b,0), _xlpm.x, IF(OR(_xlpm.c=0,_xlpm.d=0), _xlpm.c+_xlpm.d, MIN(_xlpm.c,_xlpm.d)), IF(_xlpm.x=0, 0, IF(DataTables!$K$158="6+", _xlfn.IFNA(_xlfn.RANK.AVG(_xlpm.x,$E$6:$E$11),1), IF(DataTables!$K$158=8,_xlfn.RANK.AVG(_xlpm.x,_xlpm.b)))))</f>
        <v>0</v>
      </c>
      <c r="P10" s="32"/>
      <c r="Q10" s="151"/>
      <c r="R10" s="151"/>
      <c r="S10" s="151"/>
      <c r="T10" s="151"/>
      <c r="U10" s="151">
        <f>$O10</f>
        <v>0</v>
      </c>
      <c r="V10" s="151"/>
      <c r="W10" s="151"/>
      <c r="X10" s="151"/>
      <c r="Y10" s="32"/>
      <c r="Z10" s="32">
        <f>COUNTIF(F$6:F$13:F$15:F$22,F10)</f>
        <v>0</v>
      </c>
      <c r="AA10" s="32">
        <f t="shared" si="1"/>
        <v>0</v>
      </c>
      <c r="AB10" s="7" t="str">
        <f t="shared" si="2"/>
        <v/>
      </c>
    </row>
    <row r="11" spans="1:28" s="7" customFormat="1" ht="20.25" customHeight="1">
      <c r="A11" s="709" t="s">
        <v>122</v>
      </c>
      <c r="B11" s="709" t="s">
        <v>123</v>
      </c>
      <c r="C11" s="709" t="s">
        <v>124</v>
      </c>
      <c r="D11" s="709" t="s">
        <v>71</v>
      </c>
      <c r="E11" s="41">
        <v>6</v>
      </c>
      <c r="F11" s="17"/>
      <c r="G11" s="38"/>
      <c r="H11" s="33" t="str" cm="1">
        <f t="array" ref="H11">IF($F11=0," ",_xlfn.XLOOKUP($F11,DataCalcs!$B$2:$B$80,_xlfn.XLOOKUP($C11,DataCalcs!$D$1:$N$1,DataCalcs!$D$2:$N$80),"WRONG LETTER"))</f>
        <v xml:space="preserve"> </v>
      </c>
      <c r="I11" s="33" t="str">
        <f>IF($F11=0," ",_xlfn.XLOOKUP($F11,DataCalcs!$B$2:$B$80,DataCalcs!$A$2:$A$80,"WRONG LETTER"))</f>
        <v xml:space="preserve"> </v>
      </c>
      <c r="J11" s="709" t="str" cm="1">
        <f t="array" ref="J11">_xlfn.IFS(ISBLANK(G11), "", NOT(ISNUMBER(G11)), "!!!",  G11&gt;DataTables!$E$12,"...",G11&gt;DataTables!$F$12,"L1",G11&gt;DataTables!$G$12,"L2",G11&gt;DataTables!$H$12,"L3",G11&gt;DataTables!$I$12,"L4",G11&gt;DataTables!$J$12,"L5",G11&gt;DataTables!$K$12,"L6",G11&gt;DataTables!$L$12,"L7",G11&gt;DataTables!$M$12,"L8", G11&lt;=DataTables!$M$12,"L9")</f>
        <v/>
      </c>
      <c r="K11" s="709" t="str">
        <f t="shared" si="0"/>
        <v/>
      </c>
      <c r="L11" s="32"/>
      <c r="M11" s="34" t="str">
        <f>_xlfn.IFNA('Team Kennet'!$AV$1,"")</f>
        <v>X</v>
      </c>
      <c r="N11" s="34" t="str">
        <f>_xlfn.IFNA('Team Kennet'!$AV$2,"")</f>
        <v>XX</v>
      </c>
      <c r="O11" s="34" cm="1">
        <f t="array" ref="O11">_xlfn.LET(_xlpm.a, $F$6:$F$13, _xlpm.b, $E$6:$E$13, _xlpm.c, _xlfn.XLOOKUP(M11,_xlpm.a,_xlpm.b,0), _xlpm.d, _xlfn.XLOOKUP(N11,_xlpm.a,_xlpm.b,0), _xlpm.x, IF(OR(_xlpm.c=0,_xlpm.d=0), _xlpm.c+_xlpm.d, MIN(_xlpm.c,_xlpm.d)), IF(_xlpm.x=0, 0, IF(DataTables!$K$158="6+", _xlfn.IFNA(_xlfn.RANK.AVG(_xlpm.x,$E$6:$E$11),1), IF(DataTables!$K$158=8,_xlfn.RANK.AVG(_xlpm.x,_xlpm.b)))))</f>
        <v>0</v>
      </c>
      <c r="P11" s="32"/>
      <c r="Q11" s="151"/>
      <c r="R11" s="151"/>
      <c r="S11" s="151"/>
      <c r="T11" s="151"/>
      <c r="U11" s="151"/>
      <c r="V11" s="151">
        <f>$O11</f>
        <v>0</v>
      </c>
      <c r="W11" s="151"/>
      <c r="X11" s="151"/>
      <c r="Y11" s="32"/>
      <c r="Z11" s="32">
        <f>COUNTIF(F$6:F$13:F$15:F$22,F11)</f>
        <v>0</v>
      </c>
      <c r="AA11" s="32">
        <f t="shared" si="1"/>
        <v>0</v>
      </c>
      <c r="AB11" s="7" t="str">
        <f t="shared" si="2"/>
        <v/>
      </c>
    </row>
    <row r="12" spans="1:28" s="7" customFormat="1" ht="20.25" customHeight="1">
      <c r="A12" s="709" t="s">
        <v>122</v>
      </c>
      <c r="B12" s="709" t="s">
        <v>123</v>
      </c>
      <c r="C12" s="709" t="s">
        <v>124</v>
      </c>
      <c r="D12" s="709" t="s">
        <v>71</v>
      </c>
      <c r="E12" s="14">
        <v>7</v>
      </c>
      <c r="F12" s="17"/>
      <c r="G12" s="38"/>
      <c r="H12" s="33" t="str" cm="1">
        <f t="array" ref="H12">IF($F12=0," ",_xlfn.XLOOKUP($F12,DataCalcs!$B$2:$B$80,_xlfn.XLOOKUP($C12,DataCalcs!$D$1:$N$1,DataCalcs!$D$2:$N$80),"WRONG LETTER"))</f>
        <v xml:space="preserve"> </v>
      </c>
      <c r="I12" s="33" t="str">
        <f>IF($F12=0," ",_xlfn.XLOOKUP($F12,DataCalcs!$B$2:$B$80,DataCalcs!$A$2:$A$80,"WRONG LETTER"))</f>
        <v xml:space="preserve"> </v>
      </c>
      <c r="J12" s="709" t="str" cm="1">
        <f t="array" ref="J12">_xlfn.IFS(ISBLANK(G12), "", NOT(ISNUMBER(G12)), "!!!",  G12&gt;DataTables!$E$12,"...",G12&gt;DataTables!$F$12,"L1",G12&gt;DataTables!$G$12,"L2",G12&gt;DataTables!$H$12,"L3",G12&gt;DataTables!$I$12,"L4",G12&gt;DataTables!$J$12,"L5",G12&gt;DataTables!$K$12,"L6",G12&gt;DataTables!$L$12,"L7",G12&gt;DataTables!$M$12,"L8", G12&lt;=DataTables!$M$12,"L9")</f>
        <v/>
      </c>
      <c r="K12" s="709" t="str">
        <f t="shared" si="0"/>
        <v/>
      </c>
      <c r="L12" s="32"/>
      <c r="M12" s="34" t="str">
        <f>_xlfn.IFNA('White Horse'!$AV$1,"")</f>
        <v>H</v>
      </c>
      <c r="N12" s="34" t="str">
        <f>_xlfn.IFNA('White Horse'!$AV$2,"")</f>
        <v>HH</v>
      </c>
      <c r="O12" s="34" cm="1">
        <f t="array" ref="O12">_xlfn.LET(_xlpm.a, $F$6:$F$13, _xlpm.b, $E$6:$E$13, _xlpm.c, _xlfn.XLOOKUP(M12,_xlpm.a,_xlpm.b,0), _xlpm.d, _xlfn.XLOOKUP(N12,_xlpm.a,_xlpm.b,0), _xlpm.x, IF(OR(_xlpm.c=0,_xlpm.d=0), _xlpm.c+_xlpm.d, MIN(_xlpm.c,_xlpm.d)), IF(_xlpm.x=0, 0, IF(DataTables!$K$158="6+", _xlfn.IFNA(_xlfn.RANK.AVG(_xlpm.x,$E$6:$E$11),1), IF(DataTables!$K$158=8,_xlfn.RANK.AVG(_xlpm.x,_xlpm.b)))))</f>
        <v>0</v>
      </c>
      <c r="P12" s="32"/>
      <c r="Q12" s="151"/>
      <c r="R12" s="151"/>
      <c r="S12" s="151"/>
      <c r="T12" s="151"/>
      <c r="U12" s="151"/>
      <c r="V12" s="151"/>
      <c r="W12" s="151">
        <f>$O12</f>
        <v>0</v>
      </c>
      <c r="X12" s="151"/>
      <c r="Y12" s="32"/>
      <c r="Z12" s="32">
        <f>COUNTIF(F$6:F$13:F$15:F$22,F12)</f>
        <v>0</v>
      </c>
      <c r="AA12" s="32">
        <f t="shared" si="1"/>
        <v>0</v>
      </c>
      <c r="AB12" s="7" t="str">
        <f t="shared" si="2"/>
        <v/>
      </c>
    </row>
    <row r="13" spans="1:28" s="8" customFormat="1" ht="20.25" customHeight="1">
      <c r="A13" s="709" t="s">
        <v>122</v>
      </c>
      <c r="B13" s="709" t="s">
        <v>123</v>
      </c>
      <c r="C13" s="709" t="s">
        <v>124</v>
      </c>
      <c r="D13" s="709" t="s">
        <v>71</v>
      </c>
      <c r="E13" s="14">
        <v>8</v>
      </c>
      <c r="F13" s="17"/>
      <c r="G13" s="38"/>
      <c r="H13" s="33" t="str" cm="1">
        <f t="array" ref="H13">IF($F13=0," ",_xlfn.XLOOKUP($F13,DataCalcs!$B$2:$B$80,_xlfn.XLOOKUP($C13,DataCalcs!$D$1:$N$1,DataCalcs!$D$2:$N$80),"WRONG LETTER"))</f>
        <v xml:space="preserve"> </v>
      </c>
      <c r="I13" s="33" t="str">
        <f>IF($F13=0," ",_xlfn.XLOOKUP($F13,DataCalcs!$B$2:$B$80,DataCalcs!$A$2:$A$80,"WRONG LETTER"))</f>
        <v xml:space="preserve"> </v>
      </c>
      <c r="J13" s="709" t="str" cm="1">
        <f t="array" ref="J13">_xlfn.IFS(ISBLANK(G13), "", NOT(ISNUMBER(G13)), "!!!",  G13&gt;DataTables!$E$12,"...",G13&gt;DataTables!$F$12,"L1",G13&gt;DataTables!$G$12,"L2",G13&gt;DataTables!$H$12,"L3",G13&gt;DataTables!$I$12,"L4",G13&gt;DataTables!$J$12,"L5",G13&gt;DataTables!$K$12,"L6",G13&gt;DataTables!$L$12,"L7",G13&gt;DataTables!$M$12,"L8", G13&lt;=DataTables!$M$12,"L9")</f>
        <v/>
      </c>
      <c r="K13" s="709" t="str">
        <f t="shared" si="0"/>
        <v/>
      </c>
      <c r="L13" s="31"/>
      <c r="M13" s="34" t="str">
        <f>_xlfn.IFNA(Witney!$AV$1,"")</f>
        <v>W</v>
      </c>
      <c r="N13" s="34" t="str">
        <f>_xlfn.IFNA(Witney!$AV$2,"")</f>
        <v>WW</v>
      </c>
      <c r="O13" s="34" cm="1">
        <f t="array" ref="O13">_xlfn.LET(_xlpm.a, $F$6:$F$13, _xlpm.b, $E$6:$E$13, _xlpm.c, _xlfn.XLOOKUP(M13,_xlpm.a,_xlpm.b,0), _xlpm.d, _xlfn.XLOOKUP(N13,_xlpm.a,_xlpm.b,0), _xlpm.x, IF(OR(_xlpm.c=0,_xlpm.d=0), _xlpm.c+_xlpm.d, MIN(_xlpm.c,_xlpm.d)), IF(_xlpm.x=0, 0, IF(DataTables!$K$158="6+", _xlfn.IFNA(_xlfn.RANK.AVG(_xlpm.x,$E$6:$E$11),1), IF(DataTables!$K$158=8,_xlfn.RANK.AVG(_xlpm.x,_xlpm.b)))))</f>
        <v>0</v>
      </c>
      <c r="P13" s="32"/>
      <c r="Q13" s="151"/>
      <c r="R13" s="151"/>
      <c r="S13" s="151"/>
      <c r="T13" s="151"/>
      <c r="U13" s="151"/>
      <c r="V13" s="151"/>
      <c r="W13" s="151"/>
      <c r="X13" s="151">
        <f>$O13</f>
        <v>0</v>
      </c>
      <c r="Y13" s="31"/>
      <c r="Z13" s="32">
        <f>COUNTIF(F$6:F$13:F$15:F$22,F13)</f>
        <v>0</v>
      </c>
      <c r="AA13" s="32">
        <f t="shared" si="1"/>
        <v>0</v>
      </c>
      <c r="AB13" s="7" t="str">
        <f t="shared" si="2"/>
        <v/>
      </c>
    </row>
    <row r="14" spans="1:28" s="8" customFormat="1" ht="20.25" customHeight="1">
      <c r="A14" s="709" t="s">
        <v>122</v>
      </c>
      <c r="B14" s="709" t="s">
        <v>123</v>
      </c>
      <c r="C14" s="709" t="s">
        <v>124</v>
      </c>
      <c r="D14" s="709"/>
      <c r="E14" s="30" t="s">
        <v>126</v>
      </c>
      <c r="F14" s="21"/>
      <c r="G14" s="200"/>
      <c r="H14" s="387"/>
      <c r="I14" s="388"/>
      <c r="J14" s="35"/>
      <c r="K14" s="16"/>
      <c r="L14" s="31"/>
      <c r="M14" s="36"/>
      <c r="N14" s="36"/>
      <c r="O14" s="712"/>
      <c r="P14" s="31"/>
      <c r="Q14" s="373"/>
      <c r="R14" s="373"/>
      <c r="S14" s="373"/>
      <c r="T14" s="373"/>
      <c r="U14" s="373"/>
      <c r="V14" s="374"/>
      <c r="W14" s="375"/>
      <c r="X14" s="375"/>
      <c r="Y14" s="31"/>
      <c r="Z14" s="32"/>
      <c r="AA14" s="2"/>
    </row>
    <row r="15" spans="1:28" s="8" customFormat="1" ht="20.25" customHeight="1">
      <c r="A15" s="709" t="s">
        <v>122</v>
      </c>
      <c r="B15" s="709" t="s">
        <v>123</v>
      </c>
      <c r="C15" s="709" t="s">
        <v>124</v>
      </c>
      <c r="D15" s="709" t="s">
        <v>65</v>
      </c>
      <c r="E15" s="41">
        <v>1</v>
      </c>
      <c r="F15" s="17"/>
      <c r="G15" s="38"/>
      <c r="H15" s="33" t="str" cm="1">
        <f t="array" ref="H15">IF($F15=0," ",_xlfn.XLOOKUP($F15,DataCalcs!$B$2:$B$80,_xlfn.XLOOKUP($C15,DataCalcs!$D$1:$N$1,DataCalcs!$D$2:$N$80),"WRONG LETTER"))</f>
        <v xml:space="preserve"> </v>
      </c>
      <c r="I15" s="33" t="str">
        <f>IF($F15=0," ",_xlfn.XLOOKUP($F15,DataCalcs!$B$2:$B$80,DataCalcs!$A$2:$A$80,"WRONG LETTER"))</f>
        <v xml:space="preserve"> </v>
      </c>
      <c r="J15" s="709" t="str" cm="1">
        <f t="array" ref="J15">_xlfn.IFS(ISBLANK(G15), "", NOT(ISNUMBER(G15)), "!!!",  G15&gt;DataTables!$E$12,"...",G15&gt;DataTables!$F$12,"L1",G15&gt;DataTables!$G$12,"L2",G15&gt;DataTables!$H$12,"L3",G15&gt;DataTables!$I$12,"L4",G15&gt;DataTables!$J$12,"L5",G15&gt;DataTables!$K$12,"L6",G15&gt;DataTables!$L$12,"L7",G15&gt;DataTables!$M$12,"L8", G15&lt;=DataTables!$M$12,"L9")</f>
        <v/>
      </c>
      <c r="K15" s="709" t="str">
        <f>IF(ISBLANK(F15),"",IF(ISBLANK(K$14),"", K$14))</f>
        <v/>
      </c>
      <c r="L15" s="31"/>
      <c r="M15" s="34" t="str">
        <f>M6</f>
        <v>A</v>
      </c>
      <c r="N15" s="34" t="str">
        <f>N6</f>
        <v>AA</v>
      </c>
      <c r="O15" s="34" cm="1">
        <f t="array" ref="O15">_xlfn.LET(_xlpm.a, $F$15:$F$22, _xlpm.b, $E$15:$E$22, _xlpm.c, _xlfn.XLOOKUP(M15,_xlpm.a,_xlpm.b,0), _xlpm.d, _xlfn.XLOOKUP(N15,_xlpm.a,_xlpm.b,0), _xlpm.x, IF(OR(_xlpm.c=0,_xlpm.d=0), _xlpm.c+_xlpm.d, MIN(_xlpm.c,_xlpm.d)), IF(_xlpm.x=0, 0, IF(DataTables!$K$158="6+", _xlfn.IFNA(_xlfn.RANK.AVG(_xlpm.x,$E$15:$E$20),1), IF(DataTables!$K$158=8,_xlfn.RANK.AVG(_xlpm.x,_xlpm.b)))))</f>
        <v>0</v>
      </c>
      <c r="P15" s="32"/>
      <c r="Q15" s="151">
        <f>$O15</f>
        <v>0</v>
      </c>
      <c r="R15" s="151"/>
      <c r="S15" s="151"/>
      <c r="T15" s="151"/>
      <c r="U15" s="151"/>
      <c r="V15" s="151"/>
      <c r="W15" s="151"/>
      <c r="X15" s="151"/>
      <c r="Y15" s="32"/>
      <c r="Z15" s="32">
        <f>COUNTIF(F$6:F$13:F$15:F$22,F15)</f>
        <v>0</v>
      </c>
      <c r="AA15" s="32">
        <f>IF(NOT(ISBLANK(F15)),COUNTIF(F$15:F$22,LEFT(F15,1)&amp;"*"),0)</f>
        <v>0</v>
      </c>
      <c r="AB15" s="7" t="str">
        <f t="shared" si="2"/>
        <v/>
      </c>
    </row>
    <row r="16" spans="1:28" s="8" customFormat="1" ht="20.25" customHeight="1">
      <c r="A16" s="709" t="s">
        <v>122</v>
      </c>
      <c r="B16" s="709" t="s">
        <v>123</v>
      </c>
      <c r="C16" s="709" t="s">
        <v>124</v>
      </c>
      <c r="D16" s="709" t="s">
        <v>65</v>
      </c>
      <c r="E16" s="41">
        <v>2</v>
      </c>
      <c r="F16" s="17"/>
      <c r="G16" s="38"/>
      <c r="H16" s="33" t="str" cm="1">
        <f t="array" ref="H16">IF($F16=0," ",_xlfn.XLOOKUP($F16,DataCalcs!$B$2:$B$80,_xlfn.XLOOKUP($C16,DataCalcs!$D$1:$N$1,DataCalcs!$D$2:$N$80),"WRONG LETTER"))</f>
        <v xml:space="preserve"> </v>
      </c>
      <c r="I16" s="33" t="str">
        <f>IF($F16=0," ",_xlfn.XLOOKUP($F16,DataCalcs!$B$2:$B$80,DataCalcs!$A$2:$A$80,"WRONG LETTER"))</f>
        <v xml:space="preserve"> </v>
      </c>
      <c r="J16" s="709" t="str" cm="1">
        <f t="array" ref="J16">_xlfn.IFS(ISBLANK(G16), "", NOT(ISNUMBER(G16)), "!!!",  G16&gt;DataTables!$E$12,"...",G16&gt;DataTables!$F$12,"L1",G16&gt;DataTables!$G$12,"L2",G16&gt;DataTables!$H$12,"L3",G16&gt;DataTables!$I$12,"L4",G16&gt;DataTables!$J$12,"L5",G16&gt;DataTables!$K$12,"L6",G16&gt;DataTables!$L$12,"L7",G16&gt;DataTables!$M$12,"L8", G16&lt;=DataTables!$M$12,"L9")</f>
        <v/>
      </c>
      <c r="K16" s="709" t="str">
        <f t="shared" ref="K16:K22" si="3">IF(ISBLANK(F16),"",IF(ISBLANK(K$14),"", K$14))</f>
        <v/>
      </c>
      <c r="L16" s="31"/>
      <c r="M16" s="34" t="str">
        <f t="shared" ref="M16:N16" si="4">M7</f>
        <v>N</v>
      </c>
      <c r="N16" s="34" t="str">
        <f t="shared" si="4"/>
        <v>NN</v>
      </c>
      <c r="O16" s="34" cm="1">
        <f t="array" ref="O16">_xlfn.LET(_xlpm.a, $F$15:$F$22, _xlpm.b, $E$15:$E$22, _xlpm.c, _xlfn.XLOOKUP(M16,_xlpm.a,_xlpm.b,0), _xlpm.d, _xlfn.XLOOKUP(N16,_xlpm.a,_xlpm.b,0), _xlpm.x, IF(OR(_xlpm.c=0,_xlpm.d=0), _xlpm.c+_xlpm.d, MIN(_xlpm.c,_xlpm.d)), IF(_xlpm.x=0, 0, IF(DataTables!$K$158="6+", _xlfn.IFNA(_xlfn.RANK.AVG(_xlpm.x,$E$15:$E$20),1), IF(DataTables!$K$158=8,_xlfn.RANK.AVG(_xlpm.x,_xlpm.b)))))</f>
        <v>0</v>
      </c>
      <c r="P16" s="32"/>
      <c r="Q16" s="151"/>
      <c r="R16" s="151">
        <f>$O16</f>
        <v>0</v>
      </c>
      <c r="S16" s="151"/>
      <c r="T16" s="151"/>
      <c r="U16" s="151"/>
      <c r="V16" s="151"/>
      <c r="W16" s="151"/>
      <c r="X16" s="151"/>
      <c r="Y16" s="32"/>
      <c r="Z16" s="32">
        <f>COUNTIF(F$6:F$13:F$15:F$22,F16)</f>
        <v>0</v>
      </c>
      <c r="AA16" s="32">
        <f t="shared" ref="AA16:AA22" si="5">IF(NOT(ISBLANK(F16)),COUNTIF(F$15:F$22,LEFT(F16,1)&amp;"*"),0)</f>
        <v>0</v>
      </c>
      <c r="AB16" s="7" t="str">
        <f t="shared" si="2"/>
        <v/>
      </c>
    </row>
    <row r="17" spans="1:31" s="8" customFormat="1" ht="20.25" customHeight="1">
      <c r="A17" s="709" t="s">
        <v>122</v>
      </c>
      <c r="B17" s="709" t="s">
        <v>123</v>
      </c>
      <c r="C17" s="709" t="s">
        <v>124</v>
      </c>
      <c r="D17" s="709" t="s">
        <v>65</v>
      </c>
      <c r="E17" s="41">
        <v>3</v>
      </c>
      <c r="F17" s="17"/>
      <c r="G17" s="38"/>
      <c r="H17" s="33" t="str" cm="1">
        <f t="array" ref="H17">IF($F17=0," ",_xlfn.XLOOKUP($F17,DataCalcs!$B$2:$B$80,_xlfn.XLOOKUP($C17,DataCalcs!$D$1:$N$1,DataCalcs!$D$2:$N$80),"WRONG LETTER"))</f>
        <v xml:space="preserve"> </v>
      </c>
      <c r="I17" s="33" t="str">
        <f>IF($F17=0," ",_xlfn.XLOOKUP($F17,DataCalcs!$B$2:$B$80,DataCalcs!$A$2:$A$80,"WRONG LETTER"))</f>
        <v xml:space="preserve"> </v>
      </c>
      <c r="J17" s="709" t="str" cm="1">
        <f t="array" ref="J17">_xlfn.IFS(ISBLANK(G17), "", NOT(ISNUMBER(G17)), "!!!",  G17&gt;DataTables!$E$12,"...",G17&gt;DataTables!$F$12,"L1",G17&gt;DataTables!$G$12,"L2",G17&gt;DataTables!$H$12,"L3",G17&gt;DataTables!$I$12,"L4",G17&gt;DataTables!$J$12,"L5",G17&gt;DataTables!$K$12,"L6",G17&gt;DataTables!$L$12,"L7",G17&gt;DataTables!$M$12,"L8", G17&lt;=DataTables!$M$12,"L9")</f>
        <v/>
      </c>
      <c r="K17" s="709" t="str">
        <f t="shared" si="3"/>
        <v/>
      </c>
      <c r="L17" s="31"/>
      <c r="M17" s="34" t="str">
        <f t="shared" ref="M17:N17" si="6">M8</f>
        <v>B</v>
      </c>
      <c r="N17" s="34" t="str">
        <f t="shared" si="6"/>
        <v>BB</v>
      </c>
      <c r="O17" s="34" cm="1">
        <f t="array" ref="O17">_xlfn.LET(_xlpm.a, $F$15:$F$22, _xlpm.b, $E$15:$E$22, _xlpm.c, _xlfn.XLOOKUP(M17,_xlpm.a,_xlpm.b,0), _xlpm.d, _xlfn.XLOOKUP(N17,_xlpm.a,_xlpm.b,0), _xlpm.x, IF(OR(_xlpm.c=0,_xlpm.d=0), _xlpm.c+_xlpm.d, MIN(_xlpm.c,_xlpm.d)), IF(_xlpm.x=0, 0, IF(DataTables!$K$158="6+", _xlfn.IFNA(_xlfn.RANK.AVG(_xlpm.x,$E$15:$E$20),1), IF(DataTables!$K$158=8,_xlfn.RANK.AVG(_xlpm.x,_xlpm.b)))))</f>
        <v>0</v>
      </c>
      <c r="P17" s="32"/>
      <c r="Q17" s="151"/>
      <c r="R17" s="151"/>
      <c r="S17" s="151">
        <f>$O17</f>
        <v>0</v>
      </c>
      <c r="T17" s="151"/>
      <c r="U17" s="151"/>
      <c r="V17" s="151"/>
      <c r="W17" s="151"/>
      <c r="X17" s="151"/>
      <c r="Y17" s="32"/>
      <c r="Z17" s="32">
        <f>COUNTIF(F$6:F$13:F$15:F$22,F17)</f>
        <v>0</v>
      </c>
      <c r="AA17" s="32">
        <f t="shared" si="5"/>
        <v>0</v>
      </c>
      <c r="AB17" s="7" t="str">
        <f t="shared" si="2"/>
        <v/>
      </c>
    </row>
    <row r="18" spans="1:31" s="8" customFormat="1" ht="20.25" customHeight="1">
      <c r="A18" s="709" t="s">
        <v>122</v>
      </c>
      <c r="B18" s="709" t="s">
        <v>123</v>
      </c>
      <c r="C18" s="709" t="s">
        <v>124</v>
      </c>
      <c r="D18" s="709" t="s">
        <v>65</v>
      </c>
      <c r="E18" s="41">
        <v>4</v>
      </c>
      <c r="F18" s="17"/>
      <c r="G18" s="38"/>
      <c r="H18" s="33" t="str" cm="1">
        <f t="array" ref="H18">IF($F18=0," ",_xlfn.XLOOKUP($F18,DataCalcs!$B$2:$B$80,_xlfn.XLOOKUP($C18,DataCalcs!$D$1:$N$1,DataCalcs!$D$2:$N$80),"WRONG LETTER"))</f>
        <v xml:space="preserve"> </v>
      </c>
      <c r="I18" s="33" t="str">
        <f>IF($F18=0," ",_xlfn.XLOOKUP($F18,DataCalcs!$B$2:$B$80,DataCalcs!$A$2:$A$80,"WRONG LETTER"))</f>
        <v xml:space="preserve"> </v>
      </c>
      <c r="J18" s="709" t="str" cm="1">
        <f t="array" ref="J18">_xlfn.IFS(ISBLANK(G18), "", NOT(ISNUMBER(G18)), "!!!",  G18&gt;DataTables!$E$12,"...",G18&gt;DataTables!$F$12,"L1",G18&gt;DataTables!$G$12,"L2",G18&gt;DataTables!$H$12,"L3",G18&gt;DataTables!$I$12,"L4",G18&gt;DataTables!$J$12,"L5",G18&gt;DataTables!$K$12,"L6",G18&gt;DataTables!$L$12,"L7",G18&gt;DataTables!$M$12,"L8", G18&lt;=DataTables!$M$12,"L9")</f>
        <v/>
      </c>
      <c r="K18" s="709" t="str">
        <f t="shared" si="3"/>
        <v/>
      </c>
      <c r="L18" s="31"/>
      <c r="M18" s="34" t="str">
        <f t="shared" ref="M18:N18" si="7">M9</f>
        <v>O</v>
      </c>
      <c r="N18" s="34" t="str">
        <f t="shared" si="7"/>
        <v>OO</v>
      </c>
      <c r="O18" s="34" cm="1">
        <f t="array" ref="O18">_xlfn.LET(_xlpm.a, $F$15:$F$22, _xlpm.b, $E$15:$E$22, _xlpm.c, _xlfn.XLOOKUP(M18,_xlpm.a,_xlpm.b,0), _xlpm.d, _xlfn.XLOOKUP(N18,_xlpm.a,_xlpm.b,0), _xlpm.x, IF(OR(_xlpm.c=0,_xlpm.d=0), _xlpm.c+_xlpm.d, MIN(_xlpm.c,_xlpm.d)), IF(_xlpm.x=0, 0, IF(DataTables!$K$158="6+", _xlfn.IFNA(_xlfn.RANK.AVG(_xlpm.x,$E$15:$E$20),1), IF(DataTables!$K$158=8,_xlfn.RANK.AVG(_xlpm.x,_xlpm.b)))))</f>
        <v>0</v>
      </c>
      <c r="P18" s="32"/>
      <c r="Q18" s="151"/>
      <c r="R18" s="151"/>
      <c r="S18" s="151"/>
      <c r="T18" s="151">
        <f>$O18</f>
        <v>0</v>
      </c>
      <c r="U18" s="151"/>
      <c r="V18" s="151"/>
      <c r="W18" s="151"/>
      <c r="X18" s="151"/>
      <c r="Y18" s="32"/>
      <c r="Z18" s="32">
        <f>COUNTIF(F$6:F$13:F$15:F$22,F18)</f>
        <v>0</v>
      </c>
      <c r="AA18" s="32">
        <f t="shared" si="5"/>
        <v>0</v>
      </c>
      <c r="AB18" s="7" t="str">
        <f t="shared" si="2"/>
        <v/>
      </c>
    </row>
    <row r="19" spans="1:31" s="8" customFormat="1" ht="20.25" customHeight="1">
      <c r="A19" s="709" t="s">
        <v>122</v>
      </c>
      <c r="B19" s="709" t="s">
        <v>123</v>
      </c>
      <c r="C19" s="709" t="s">
        <v>124</v>
      </c>
      <c r="D19" s="709" t="s">
        <v>65</v>
      </c>
      <c r="E19" s="41">
        <v>5</v>
      </c>
      <c r="F19" s="17"/>
      <c r="G19" s="38"/>
      <c r="H19" s="33" t="str" cm="1">
        <f t="array" ref="H19">IF($F19=0," ",_xlfn.XLOOKUP($F19,DataCalcs!$B$2:$B$80,_xlfn.XLOOKUP($C19,DataCalcs!$D$1:$N$1,DataCalcs!$D$2:$N$80),"WRONG LETTER"))</f>
        <v xml:space="preserve"> </v>
      </c>
      <c r="I19" s="33" t="str">
        <f>IF($F19=0," ",_xlfn.XLOOKUP($F19,DataCalcs!$B$2:$B$80,DataCalcs!$A$2:$A$80,"WRONG LETTER"))</f>
        <v xml:space="preserve"> </v>
      </c>
      <c r="J19" s="709" t="str" cm="1">
        <f t="array" ref="J19">_xlfn.IFS(ISBLANK(G19), "", NOT(ISNUMBER(G19)), "!!!",  G19&gt;DataTables!$E$12,"...",G19&gt;DataTables!$F$12,"L1",G19&gt;DataTables!$G$12,"L2",G19&gt;DataTables!$H$12,"L3",G19&gt;DataTables!$I$12,"L4",G19&gt;DataTables!$J$12,"L5",G19&gt;DataTables!$K$12,"L6",G19&gt;DataTables!$L$12,"L7",G19&gt;DataTables!$M$12,"L8", G19&lt;=DataTables!$M$12,"L9")</f>
        <v/>
      </c>
      <c r="K19" s="709" t="str">
        <f t="shared" si="3"/>
        <v/>
      </c>
      <c r="L19" s="31"/>
      <c r="M19" s="34" t="str">
        <f t="shared" ref="M19:N19" si="8">M10</f>
        <v>R</v>
      </c>
      <c r="N19" s="34" t="str">
        <f t="shared" si="8"/>
        <v>RR</v>
      </c>
      <c r="O19" s="34" cm="1">
        <f t="array" ref="O19">_xlfn.LET(_xlpm.a, $F$15:$F$22, _xlpm.b, $E$15:$E$22, _xlpm.c, _xlfn.XLOOKUP(M19,_xlpm.a,_xlpm.b,0), _xlpm.d, _xlfn.XLOOKUP(N19,_xlpm.a,_xlpm.b,0), _xlpm.x, IF(OR(_xlpm.c=0,_xlpm.d=0), _xlpm.c+_xlpm.d, MIN(_xlpm.c,_xlpm.d)), IF(_xlpm.x=0, 0, IF(DataTables!$K$158="6+", _xlfn.IFNA(_xlfn.RANK.AVG(_xlpm.x,$E$15:$E$20),1), IF(DataTables!$K$158=8,_xlfn.RANK.AVG(_xlpm.x,_xlpm.b)))))</f>
        <v>0</v>
      </c>
      <c r="P19" s="32"/>
      <c r="Q19" s="151"/>
      <c r="R19" s="151"/>
      <c r="S19" s="151"/>
      <c r="T19" s="151"/>
      <c r="U19" s="151">
        <f>$O19</f>
        <v>0</v>
      </c>
      <c r="V19" s="151"/>
      <c r="W19" s="151"/>
      <c r="X19" s="151"/>
      <c r="Y19" s="32"/>
      <c r="Z19" s="32">
        <f>COUNTIF(F$6:F$13:F$15:F$22,F19)</f>
        <v>0</v>
      </c>
      <c r="AA19" s="32">
        <f t="shared" si="5"/>
        <v>0</v>
      </c>
      <c r="AB19" s="7" t="str">
        <f t="shared" si="2"/>
        <v/>
      </c>
    </row>
    <row r="20" spans="1:31" s="8" customFormat="1" ht="20.25" customHeight="1">
      <c r="A20" s="709" t="s">
        <v>122</v>
      </c>
      <c r="B20" s="709" t="s">
        <v>123</v>
      </c>
      <c r="C20" s="709" t="s">
        <v>124</v>
      </c>
      <c r="D20" s="709" t="s">
        <v>65</v>
      </c>
      <c r="E20" s="41">
        <v>6</v>
      </c>
      <c r="F20" s="17"/>
      <c r="G20" s="38"/>
      <c r="H20" s="33" t="str" cm="1">
        <f t="array" ref="H20">IF($F20=0," ",_xlfn.XLOOKUP($F20,DataCalcs!$B$2:$B$80,_xlfn.XLOOKUP($C20,DataCalcs!$D$1:$N$1,DataCalcs!$D$2:$N$80),"WRONG LETTER"))</f>
        <v xml:space="preserve"> </v>
      </c>
      <c r="I20" s="33" t="str">
        <f>IF($F20=0," ",_xlfn.XLOOKUP($F20,DataCalcs!$B$2:$B$80,DataCalcs!$A$2:$A$80,"WRONG LETTER"))</f>
        <v xml:space="preserve"> </v>
      </c>
      <c r="J20" s="709" t="str" cm="1">
        <f t="array" ref="J20">_xlfn.IFS(ISBLANK(G20), "", NOT(ISNUMBER(G20)), "!!!",  G20&gt;DataTables!$E$12,"...",G20&gt;DataTables!$F$12,"L1",G20&gt;DataTables!$G$12,"L2",G20&gt;DataTables!$H$12,"L3",G20&gt;DataTables!$I$12,"L4",G20&gt;DataTables!$J$12,"L5",G20&gt;DataTables!$K$12,"L6",G20&gt;DataTables!$L$12,"L7",G20&gt;DataTables!$M$12,"L8", G20&lt;=DataTables!$M$12,"L9")</f>
        <v/>
      </c>
      <c r="K20" s="709" t="str">
        <f t="shared" si="3"/>
        <v/>
      </c>
      <c r="L20" s="418"/>
      <c r="M20" s="34" t="str">
        <f t="shared" ref="M20:N20" si="9">M11</f>
        <v>X</v>
      </c>
      <c r="N20" s="34" t="str">
        <f t="shared" si="9"/>
        <v>XX</v>
      </c>
      <c r="O20" s="34" cm="1">
        <f t="array" ref="O20">_xlfn.LET(_xlpm.a, $F$15:$F$22, _xlpm.b, $E$15:$E$22, _xlpm.c, _xlfn.XLOOKUP(M20,_xlpm.a,_xlpm.b,0), _xlpm.d, _xlfn.XLOOKUP(N20,_xlpm.a,_xlpm.b,0), _xlpm.x, IF(OR(_xlpm.c=0,_xlpm.d=0), _xlpm.c+_xlpm.d, MIN(_xlpm.c,_xlpm.d)), IF(_xlpm.x=0, 0, IF(DataTables!$K$158="6+", _xlfn.IFNA(_xlfn.RANK.AVG(_xlpm.x,$E$15:$E$20),1), IF(DataTables!$K$158=8,_xlfn.RANK.AVG(_xlpm.x,_xlpm.b)))))</f>
        <v>0</v>
      </c>
      <c r="P20" s="32"/>
      <c r="Q20" s="151"/>
      <c r="R20" s="151"/>
      <c r="S20" s="151"/>
      <c r="T20" s="151"/>
      <c r="U20" s="151"/>
      <c r="V20" s="151">
        <f>$O20</f>
        <v>0</v>
      </c>
      <c r="W20" s="151"/>
      <c r="X20" s="151"/>
      <c r="Y20" s="32"/>
      <c r="Z20" s="32">
        <f>COUNTIF(F$6:F$13:F$15:F$22,F20)</f>
        <v>0</v>
      </c>
      <c r="AA20" s="32">
        <f t="shared" si="5"/>
        <v>0</v>
      </c>
      <c r="AB20" s="7" t="str">
        <f t="shared" si="2"/>
        <v/>
      </c>
    </row>
    <row r="21" spans="1:31" s="7" customFormat="1" ht="20.25" customHeight="1">
      <c r="A21" s="709" t="s">
        <v>122</v>
      </c>
      <c r="B21" s="709" t="s">
        <v>123</v>
      </c>
      <c r="C21" s="709" t="s">
        <v>124</v>
      </c>
      <c r="D21" s="709" t="s">
        <v>65</v>
      </c>
      <c r="E21" s="14">
        <v>7</v>
      </c>
      <c r="F21" s="17"/>
      <c r="G21" s="38"/>
      <c r="H21" s="33" t="str" cm="1">
        <f t="array" ref="H21">IF($F21=0," ",_xlfn.XLOOKUP($F21,DataCalcs!$B$2:$B$80,_xlfn.XLOOKUP($C21,DataCalcs!$D$1:$N$1,DataCalcs!$D$2:$N$80),"WRONG LETTER"))</f>
        <v xml:space="preserve"> </v>
      </c>
      <c r="I21" s="33" t="str">
        <f>IF($F21=0," ",_xlfn.XLOOKUP($F21,DataCalcs!$B$2:$B$80,DataCalcs!$A$2:$A$80,"WRONG LETTER"))</f>
        <v xml:space="preserve"> </v>
      </c>
      <c r="J21" s="709" t="str" cm="1">
        <f t="array" ref="J21">_xlfn.IFS(ISBLANK(G21), "", NOT(ISNUMBER(G21)), "!!!",  G21&gt;DataTables!$E$12,"...",G21&gt;DataTables!$F$12,"L1",G21&gt;DataTables!$G$12,"L2",G21&gt;DataTables!$H$12,"L3",G21&gt;DataTables!$I$12,"L4",G21&gt;DataTables!$J$12,"L5",G21&gt;DataTables!$K$12,"L6",G21&gt;DataTables!$L$12,"L7",G21&gt;DataTables!$M$12,"L8", G21&lt;=DataTables!$M$12,"L9")</f>
        <v/>
      </c>
      <c r="K21" s="709" t="str">
        <f t="shared" si="3"/>
        <v/>
      </c>
      <c r="L21" s="31"/>
      <c r="M21" s="34" t="str">
        <f t="shared" ref="M21:N21" si="10">M12</f>
        <v>H</v>
      </c>
      <c r="N21" s="34" t="str">
        <f t="shared" si="10"/>
        <v>HH</v>
      </c>
      <c r="O21" s="34" cm="1">
        <f t="array" ref="O21">_xlfn.LET(_xlpm.a, $F$15:$F$22, _xlpm.b, $E$15:$E$22, _xlpm.c, _xlfn.XLOOKUP(M21,_xlpm.a,_xlpm.b,0), _xlpm.d, _xlfn.XLOOKUP(N21,_xlpm.a,_xlpm.b,0), _xlpm.x, IF(OR(_xlpm.c=0,_xlpm.d=0), _xlpm.c+_xlpm.d, MIN(_xlpm.c,_xlpm.d)), IF(_xlpm.x=0, 0, IF(DataTables!$K$158="6+", _xlfn.IFNA(_xlfn.RANK.AVG(_xlpm.x,$E$15:$E$20),1), IF(DataTables!$K$158=8,_xlfn.RANK.AVG(_xlpm.x,_xlpm.b)))))</f>
        <v>0</v>
      </c>
      <c r="P21" s="32"/>
      <c r="Q21" s="151"/>
      <c r="R21" s="151"/>
      <c r="S21" s="151"/>
      <c r="T21" s="151"/>
      <c r="U21" s="151"/>
      <c r="V21" s="151"/>
      <c r="W21" s="151">
        <f>$O21</f>
        <v>0</v>
      </c>
      <c r="X21" s="151"/>
      <c r="Y21" s="32"/>
      <c r="Z21" s="32">
        <f>COUNTIF(F$6:F$13:F$15:F$22,F21)</f>
        <v>0</v>
      </c>
      <c r="AA21" s="32">
        <f t="shared" si="5"/>
        <v>0</v>
      </c>
      <c r="AB21" s="7" t="str">
        <f t="shared" si="2"/>
        <v/>
      </c>
    </row>
    <row r="22" spans="1:31" s="7" customFormat="1" ht="20.25" customHeight="1">
      <c r="A22" s="709" t="s">
        <v>122</v>
      </c>
      <c r="B22" s="709" t="s">
        <v>123</v>
      </c>
      <c r="C22" s="709" t="s">
        <v>124</v>
      </c>
      <c r="D22" s="709" t="s">
        <v>65</v>
      </c>
      <c r="E22" s="14">
        <v>8</v>
      </c>
      <c r="F22" s="17"/>
      <c r="G22" s="38"/>
      <c r="H22" s="33" t="str" cm="1">
        <f t="array" ref="H22">IF($F22=0," ",_xlfn.XLOOKUP($F22,DataCalcs!$B$2:$B$80,_xlfn.XLOOKUP($C22,DataCalcs!$D$1:$N$1,DataCalcs!$D$2:$N$80),"WRONG LETTER"))</f>
        <v xml:space="preserve"> </v>
      </c>
      <c r="I22" s="33" t="str">
        <f>IF($F22=0," ",_xlfn.XLOOKUP($F22,DataCalcs!$B$2:$B$80,DataCalcs!$A$2:$A$80,"WRONG LETTER"))</f>
        <v xml:space="preserve"> </v>
      </c>
      <c r="J22" s="709" t="str" cm="1">
        <f t="array" ref="J22">_xlfn.IFS(ISBLANK(G22), "", NOT(ISNUMBER(G22)), "!!!",  G22&gt;DataTables!$E$12,"...",G22&gt;DataTables!$F$12,"L1",G22&gt;DataTables!$G$12,"L2",G22&gt;DataTables!$H$12,"L3",G22&gt;DataTables!$I$12,"L4",G22&gt;DataTables!$J$12,"L5",G22&gt;DataTables!$K$12,"L6",G22&gt;DataTables!$L$12,"L7",G22&gt;DataTables!$M$12,"L8", G22&lt;=DataTables!$M$12,"L9")</f>
        <v/>
      </c>
      <c r="K22" s="709" t="str">
        <f t="shared" si="3"/>
        <v/>
      </c>
      <c r="L22" s="31"/>
      <c r="M22" s="34" t="str">
        <f t="shared" ref="M22:N22" si="11">M13</f>
        <v>W</v>
      </c>
      <c r="N22" s="34" t="str">
        <f t="shared" si="11"/>
        <v>WW</v>
      </c>
      <c r="O22" s="34" cm="1">
        <f t="array" ref="O22">_xlfn.LET(_xlpm.a, $F$15:$F$22, _xlpm.b, $E$15:$E$22, _xlpm.c, _xlfn.XLOOKUP(M22,_xlpm.a,_xlpm.b,0), _xlpm.d, _xlfn.XLOOKUP(N22,_xlpm.a,_xlpm.b,0), _xlpm.x, IF(OR(_xlpm.c=0,_xlpm.d=0), _xlpm.c+_xlpm.d, MIN(_xlpm.c,_xlpm.d)), IF(_xlpm.x=0, 0, IF(DataTables!$K$158="6+", _xlfn.IFNA(_xlfn.RANK.AVG(_xlpm.x,$E$15:$E$20),1), IF(DataTables!$K$158=8,_xlfn.RANK.AVG(_xlpm.x,_xlpm.b)))))</f>
        <v>0</v>
      </c>
      <c r="P22" s="32"/>
      <c r="Q22" s="151"/>
      <c r="R22" s="151"/>
      <c r="S22" s="151"/>
      <c r="T22" s="151"/>
      <c r="U22" s="151"/>
      <c r="V22" s="151"/>
      <c r="W22" s="151"/>
      <c r="X22" s="151">
        <f>$O22</f>
        <v>0</v>
      </c>
      <c r="Y22" s="31"/>
      <c r="Z22" s="32">
        <f>COUNTIF(F$6:F$13:F$15:F$22,F22)</f>
        <v>0</v>
      </c>
      <c r="AA22" s="32">
        <f t="shared" si="5"/>
        <v>0</v>
      </c>
      <c r="AB22" s="7" t="str">
        <f>IF(AND($G22&gt;0.00001,$G22&lt;=$J$5), "***", "")</f>
        <v/>
      </c>
    </row>
    <row r="23" spans="1:31" s="7" customFormat="1" ht="20.25" customHeight="1">
      <c r="A23" s="709" t="s">
        <v>122</v>
      </c>
      <c r="B23" s="709" t="s">
        <v>123</v>
      </c>
      <c r="C23" s="709" t="s">
        <v>127</v>
      </c>
      <c r="D23" s="709"/>
      <c r="E23" s="30" t="s">
        <v>128</v>
      </c>
      <c r="F23" s="21"/>
      <c r="G23" s="200"/>
      <c r="H23" s="387"/>
      <c r="I23" s="388" t="s">
        <v>59</v>
      </c>
      <c r="J23" s="35">
        <f>DataTables!$N$13</f>
        <v>11.8</v>
      </c>
      <c r="K23" s="16"/>
      <c r="L23" s="13"/>
      <c r="M23" s="10"/>
      <c r="N23" s="10"/>
      <c r="P23" s="31"/>
      <c r="Q23" s="373"/>
      <c r="R23" s="373"/>
      <c r="S23" s="373"/>
      <c r="T23" s="373"/>
      <c r="U23" s="373"/>
      <c r="V23" s="374"/>
      <c r="W23" s="375"/>
      <c r="X23" s="375"/>
      <c r="Y23" s="32"/>
      <c r="Z23" s="32"/>
      <c r="AA23" s="2"/>
    </row>
    <row r="24" spans="1:31" s="7" customFormat="1" ht="20.25" customHeight="1">
      <c r="A24" s="709" t="s">
        <v>122</v>
      </c>
      <c r="B24" s="709" t="s">
        <v>123</v>
      </c>
      <c r="C24" s="709" t="s">
        <v>127</v>
      </c>
      <c r="D24" s="709" t="s">
        <v>71</v>
      </c>
      <c r="E24" s="41">
        <v>1</v>
      </c>
      <c r="F24" s="17"/>
      <c r="G24" s="38"/>
      <c r="H24" s="33" t="str" cm="1">
        <f t="array" ref="H24">IF($F24=0," ",_xlfn.XLOOKUP($F24,DataCalcs!$B$2:$B$80,_xlfn.XLOOKUP($C24,DataCalcs!$D$1:$N$1,DataCalcs!$D$2:$N$80),"WRONG LETTER"))</f>
        <v xml:space="preserve"> </v>
      </c>
      <c r="I24" s="33" t="str">
        <f>IF($F24=0," ",_xlfn.XLOOKUP($F24,DataCalcs!$B$2:$B$80,DataCalcs!$A$2:$A$80,"WRONG LETTER"))</f>
        <v xml:space="preserve"> </v>
      </c>
      <c r="J24" s="709" t="str" cm="1">
        <f t="array" ref="J24">_xlfn.IFS(ISBLANK(G24), "", NOT(ISNUMBER(G24)), "!!!",  G24&gt;DataTables!$E$13,"...",G24&gt;DataTables!$F$13,"L1",G24&gt;DataTables!$G$13,"L2",G24&gt;DataTables!$H$13,"L3",G24&gt;DataTables!$I$13,"L4",G24&gt;DataTables!$J$13,"L5",G24&gt;DataTables!$K$13,"L6",G24&gt;DataTables!$L$13,"L7",G24&gt;DataTables!$M$13,"L8", G24&lt;=DataTables!$M$13,"L9")</f>
        <v/>
      </c>
      <c r="K24" s="709" t="str">
        <f>IF(ISBLANK(F24),"",IF(ISBLANK(K$23),"", K$23))</f>
        <v/>
      </c>
      <c r="L24" s="32"/>
      <c r="M24" s="34" t="str">
        <f t="shared" ref="M24:N24" si="12">M15</f>
        <v>A</v>
      </c>
      <c r="N24" s="34" t="str">
        <f t="shared" si="12"/>
        <v>AA</v>
      </c>
      <c r="O24" s="34" cm="1">
        <f t="array" ref="O24">_xlfn.LET(_xlpm.a, $F$24:$F$31, _xlpm.b, $E$24:$E$31, _xlpm.c, _xlfn.XLOOKUP(M24,_xlpm.a,_xlpm.b,0), _xlpm.d, _xlfn.XLOOKUP(N24,_xlpm.a,_xlpm.b,0), _xlpm.x, IF(OR(_xlpm.c=0,_xlpm.d=0), _xlpm.c+_xlpm.d, MIN(_xlpm.c,_xlpm.d)), IF(_xlpm.x=0, 0, IF(DataTables!$K$158="6+", _xlfn.IFNA(_xlfn.RANK.AVG(_xlpm.x,$E$24:$E$29),1), IF(DataTables!$K$158=8,_xlfn.RANK.AVG(_xlpm.x,_xlpm.b)))))</f>
        <v>0</v>
      </c>
      <c r="P24" s="32"/>
      <c r="Q24" s="151">
        <f>$O24</f>
        <v>0</v>
      </c>
      <c r="R24" s="151"/>
      <c r="S24" s="151"/>
      <c r="T24" s="151"/>
      <c r="U24" s="151"/>
      <c r="V24" s="151"/>
      <c r="W24" s="151"/>
      <c r="X24" s="151"/>
      <c r="Y24" s="32"/>
      <c r="Z24" s="32">
        <f>COUNTIF(F$33:F$40:F$24:F$31,F24)</f>
        <v>0</v>
      </c>
      <c r="AA24" s="32">
        <f t="shared" ref="AA24:AA29" si="13">IF(NOT(ISBLANK(F24)),COUNTIF(F$24:F$31,LEFT(F24,1)&amp;"*"),0)</f>
        <v>0</v>
      </c>
      <c r="AB24" s="7" t="str">
        <f>IF(AND($G24&gt;0.00001,$G24&lt;=$J$23), "***", "")</f>
        <v/>
      </c>
    </row>
    <row r="25" spans="1:31" s="7" customFormat="1" ht="20.25" customHeight="1">
      <c r="A25" s="709" t="s">
        <v>122</v>
      </c>
      <c r="B25" s="709" t="s">
        <v>123</v>
      </c>
      <c r="C25" s="709" t="s">
        <v>127</v>
      </c>
      <c r="D25" s="709" t="s">
        <v>71</v>
      </c>
      <c r="E25" s="41">
        <v>2</v>
      </c>
      <c r="F25" s="17"/>
      <c r="G25" s="38"/>
      <c r="H25" s="33" t="str" cm="1">
        <f t="array" ref="H25">IF($F25=0," ",_xlfn.XLOOKUP($F25,DataCalcs!$B$2:$B$80,_xlfn.XLOOKUP($C25,DataCalcs!$D$1:$N$1,DataCalcs!$D$2:$N$80),"WRONG LETTER"))</f>
        <v xml:space="preserve"> </v>
      </c>
      <c r="I25" s="33" t="str">
        <f>IF($F25=0," ",_xlfn.XLOOKUP($F25,DataCalcs!$B$2:$B$80,DataCalcs!$A$2:$A$80,"WRONG LETTER"))</f>
        <v xml:space="preserve"> </v>
      </c>
      <c r="J25" s="709" t="str" cm="1">
        <f t="array" ref="J25">_xlfn.IFS(ISBLANK(G25), "", NOT(ISNUMBER(G25)), "!!!",  G25&gt;DataTables!$E$13,"...",G25&gt;DataTables!$F$13,"L1",G25&gt;DataTables!$G$13,"L2",G25&gt;DataTables!$H$13,"L3",G25&gt;DataTables!$I$13,"L4",G25&gt;DataTables!$J$13,"L5",G25&gt;DataTables!$K$13,"L6",G25&gt;DataTables!$L$13,"L7",G25&gt;DataTables!$M$13,"L8", G25&lt;=DataTables!$M$13,"L9")</f>
        <v/>
      </c>
      <c r="K25" s="709" t="str">
        <f t="shared" ref="K25:K31" si="14">IF(ISBLANK(F25),"",IF(ISBLANK(K$23),"", K$23))</f>
        <v/>
      </c>
      <c r="L25" s="32"/>
      <c r="M25" s="34" t="str">
        <f t="shared" ref="M25:N25" si="15">M16</f>
        <v>N</v>
      </c>
      <c r="N25" s="34" t="str">
        <f t="shared" si="15"/>
        <v>NN</v>
      </c>
      <c r="O25" s="34" cm="1">
        <f t="array" ref="O25">_xlfn.LET(_xlpm.a, $F$24:$F$31, _xlpm.b, $E$24:$E$31, _xlpm.c, _xlfn.XLOOKUP(M25,_xlpm.a,_xlpm.b,0), _xlpm.d, _xlfn.XLOOKUP(N25,_xlpm.a,_xlpm.b,0), _xlpm.x, IF(OR(_xlpm.c=0,_xlpm.d=0), _xlpm.c+_xlpm.d, MIN(_xlpm.c,_xlpm.d)), IF(_xlpm.x=0, 0, IF(DataTables!$K$158="6+", _xlfn.IFNA(_xlfn.RANK.AVG(_xlpm.x,$E$24:$E$29),1), IF(DataTables!$K$158=8,_xlfn.RANK.AVG(_xlpm.x,_xlpm.b)))))</f>
        <v>0</v>
      </c>
      <c r="P25" s="32"/>
      <c r="Q25" s="151"/>
      <c r="R25" s="151">
        <f>$O25</f>
        <v>0</v>
      </c>
      <c r="S25" s="151"/>
      <c r="T25" s="151"/>
      <c r="U25" s="151"/>
      <c r="V25" s="151"/>
      <c r="W25" s="151"/>
      <c r="X25" s="151"/>
      <c r="Y25" s="32"/>
      <c r="Z25" s="32">
        <f>COUNTIF(F$33:F$40:F$24:F$31,F25)</f>
        <v>0</v>
      </c>
      <c r="AA25" s="32">
        <f t="shared" si="13"/>
        <v>0</v>
      </c>
      <c r="AB25" s="7" t="str">
        <f t="shared" ref="AB25:AB31" si="16">IF(AND($G25&gt;0.00001,$G25&lt;=$J$23), "***", "")</f>
        <v/>
      </c>
    </row>
    <row r="26" spans="1:31" s="7" customFormat="1" ht="20.25" customHeight="1">
      <c r="A26" s="709" t="s">
        <v>122</v>
      </c>
      <c r="B26" s="709" t="s">
        <v>123</v>
      </c>
      <c r="C26" s="709" t="s">
        <v>127</v>
      </c>
      <c r="D26" s="709" t="s">
        <v>71</v>
      </c>
      <c r="E26" s="41">
        <v>3</v>
      </c>
      <c r="F26" s="17"/>
      <c r="G26" s="38"/>
      <c r="H26" s="33" t="str" cm="1">
        <f t="array" ref="H26">IF($F26=0," ",_xlfn.XLOOKUP($F26,DataCalcs!$B$2:$B$80,_xlfn.XLOOKUP($C26,DataCalcs!$D$1:$N$1,DataCalcs!$D$2:$N$80),"WRONG LETTER"))</f>
        <v xml:space="preserve"> </v>
      </c>
      <c r="I26" s="33" t="str">
        <f>IF($F26=0," ",_xlfn.XLOOKUP($F26,DataCalcs!$B$2:$B$80,DataCalcs!$A$2:$A$80,"WRONG LETTER"))</f>
        <v xml:space="preserve"> </v>
      </c>
      <c r="J26" s="709" t="str" cm="1">
        <f t="array" ref="J26">_xlfn.IFS(ISBLANK(G26), "", NOT(ISNUMBER(G26)), "!!!",  G26&gt;DataTables!$E$13,"...",G26&gt;DataTables!$F$13,"L1",G26&gt;DataTables!$G$13,"L2",G26&gt;DataTables!$H$13,"L3",G26&gt;DataTables!$I$13,"L4",G26&gt;DataTables!$J$13,"L5",G26&gt;DataTables!$K$13,"L6",G26&gt;DataTables!$L$13,"L7",G26&gt;DataTables!$M$13,"L8", G26&lt;=DataTables!$M$13,"L9")</f>
        <v/>
      </c>
      <c r="K26" s="709" t="str">
        <f t="shared" si="14"/>
        <v/>
      </c>
      <c r="L26" s="32"/>
      <c r="M26" s="34" t="str">
        <f t="shared" ref="M26:N26" si="17">M17</f>
        <v>B</v>
      </c>
      <c r="N26" s="34" t="str">
        <f t="shared" si="17"/>
        <v>BB</v>
      </c>
      <c r="O26" s="34" cm="1">
        <f t="array" ref="O26">_xlfn.LET(_xlpm.a, $F$24:$F$31, _xlpm.b, $E$24:$E$31, _xlpm.c, _xlfn.XLOOKUP(M26,_xlpm.a,_xlpm.b,0), _xlpm.d, _xlfn.XLOOKUP(N26,_xlpm.a,_xlpm.b,0), _xlpm.x, IF(OR(_xlpm.c=0,_xlpm.d=0), _xlpm.c+_xlpm.d, MIN(_xlpm.c,_xlpm.d)), IF(_xlpm.x=0, 0, IF(DataTables!$K$158="6+", _xlfn.IFNA(_xlfn.RANK.AVG(_xlpm.x,$E$24:$E$29),1), IF(DataTables!$K$158=8,_xlfn.RANK.AVG(_xlpm.x,_xlpm.b)))))</f>
        <v>0</v>
      </c>
      <c r="P26" s="32"/>
      <c r="Q26" s="151"/>
      <c r="R26" s="151"/>
      <c r="S26" s="151">
        <f>$O26</f>
        <v>0</v>
      </c>
      <c r="T26" s="151"/>
      <c r="U26" s="151"/>
      <c r="V26" s="151"/>
      <c r="W26" s="151"/>
      <c r="X26" s="151"/>
      <c r="Y26" s="32"/>
      <c r="Z26" s="32">
        <f>COUNTIF(F$33:F$40:F$24:F$31,F26)</f>
        <v>0</v>
      </c>
      <c r="AA26" s="32">
        <f t="shared" si="13"/>
        <v>0</v>
      </c>
      <c r="AB26" s="7" t="str">
        <f t="shared" si="16"/>
        <v/>
      </c>
    </row>
    <row r="27" spans="1:31" s="7" customFormat="1" ht="20.25" customHeight="1">
      <c r="A27" s="709" t="s">
        <v>122</v>
      </c>
      <c r="B27" s="709" t="s">
        <v>123</v>
      </c>
      <c r="C27" s="709" t="s">
        <v>127</v>
      </c>
      <c r="D27" s="709" t="s">
        <v>71</v>
      </c>
      <c r="E27" s="41">
        <v>4</v>
      </c>
      <c r="F27" s="17"/>
      <c r="G27" s="38"/>
      <c r="H27" s="33" t="str" cm="1">
        <f t="array" ref="H27">IF($F27=0," ",_xlfn.XLOOKUP($F27,DataCalcs!$B$2:$B$80,_xlfn.XLOOKUP($C27,DataCalcs!$D$1:$N$1,DataCalcs!$D$2:$N$80),"WRONG LETTER"))</f>
        <v xml:space="preserve"> </v>
      </c>
      <c r="I27" s="33" t="str">
        <f>IF($F27=0," ",_xlfn.XLOOKUP($F27,DataCalcs!$B$2:$B$80,DataCalcs!$A$2:$A$80,"WRONG LETTER"))</f>
        <v xml:space="preserve"> </v>
      </c>
      <c r="J27" s="709" t="str" cm="1">
        <f t="array" ref="J27">_xlfn.IFS(ISBLANK(G27), "", NOT(ISNUMBER(G27)), "!!!",  G27&gt;DataTables!$E$13,"...",G27&gt;DataTables!$F$13,"L1",G27&gt;DataTables!$G$13,"L2",G27&gt;DataTables!$H$13,"L3",G27&gt;DataTables!$I$13,"L4",G27&gt;DataTables!$J$13,"L5",G27&gt;DataTables!$K$13,"L6",G27&gt;DataTables!$L$13,"L7",G27&gt;DataTables!$M$13,"L8", G27&lt;=DataTables!$M$13,"L9")</f>
        <v/>
      </c>
      <c r="K27" s="709" t="str">
        <f t="shared" si="14"/>
        <v/>
      </c>
      <c r="L27" s="32"/>
      <c r="M27" s="34" t="str">
        <f t="shared" ref="M27:N27" si="18">M18</f>
        <v>O</v>
      </c>
      <c r="N27" s="34" t="str">
        <f t="shared" si="18"/>
        <v>OO</v>
      </c>
      <c r="O27" s="34" cm="1">
        <f t="array" ref="O27">_xlfn.LET(_xlpm.a, $F$24:$F$31, _xlpm.b, $E$24:$E$31, _xlpm.c, _xlfn.XLOOKUP(M27,_xlpm.a,_xlpm.b,0), _xlpm.d, _xlfn.XLOOKUP(N27,_xlpm.a,_xlpm.b,0), _xlpm.x, IF(OR(_xlpm.c=0,_xlpm.d=0), _xlpm.c+_xlpm.d, MIN(_xlpm.c,_xlpm.d)), IF(_xlpm.x=0, 0, IF(DataTables!$K$158="6+", _xlfn.IFNA(_xlfn.RANK.AVG(_xlpm.x,$E$24:$E$29),1), IF(DataTables!$K$158=8,_xlfn.RANK.AVG(_xlpm.x,_xlpm.b)))))</f>
        <v>0</v>
      </c>
      <c r="P27" s="32"/>
      <c r="Q27" s="151"/>
      <c r="R27" s="151"/>
      <c r="S27" s="151"/>
      <c r="T27" s="151">
        <f>$O27</f>
        <v>0</v>
      </c>
      <c r="U27" s="151"/>
      <c r="V27" s="151"/>
      <c r="W27" s="151"/>
      <c r="X27" s="151"/>
      <c r="Y27" s="32"/>
      <c r="Z27" s="32">
        <f>COUNTIF(F$33:F$40:F$24:F$31,F27)</f>
        <v>0</v>
      </c>
      <c r="AA27" s="32">
        <f t="shared" si="13"/>
        <v>0</v>
      </c>
      <c r="AB27" s="7" t="str">
        <f t="shared" si="16"/>
        <v/>
      </c>
    </row>
    <row r="28" spans="1:31" s="7" customFormat="1" ht="20.25" customHeight="1">
      <c r="A28" s="709" t="s">
        <v>122</v>
      </c>
      <c r="B28" s="709" t="s">
        <v>123</v>
      </c>
      <c r="C28" s="709" t="s">
        <v>127</v>
      </c>
      <c r="D28" s="709" t="s">
        <v>71</v>
      </c>
      <c r="E28" s="41">
        <v>5</v>
      </c>
      <c r="F28" s="17"/>
      <c r="G28" s="38"/>
      <c r="H28" s="33" t="str" cm="1">
        <f t="array" ref="H28">IF($F28=0," ",_xlfn.XLOOKUP($F28,DataCalcs!$B$2:$B$80,_xlfn.XLOOKUP($C28,DataCalcs!$D$1:$N$1,DataCalcs!$D$2:$N$80),"WRONG LETTER"))</f>
        <v xml:space="preserve"> </v>
      </c>
      <c r="I28" s="33" t="str">
        <f>IF($F28=0," ",_xlfn.XLOOKUP($F28,DataCalcs!$B$2:$B$80,DataCalcs!$A$2:$A$80,"WRONG LETTER"))</f>
        <v xml:space="preserve"> </v>
      </c>
      <c r="J28" s="709" t="str" cm="1">
        <f t="array" ref="J28">_xlfn.IFS(ISBLANK(G28), "", NOT(ISNUMBER(G28)), "!!!",  G28&gt;DataTables!$E$13,"...",G28&gt;DataTables!$F$13,"L1",G28&gt;DataTables!$G$13,"L2",G28&gt;DataTables!$H$13,"L3",G28&gt;DataTables!$I$13,"L4",G28&gt;DataTables!$J$13,"L5",G28&gt;DataTables!$K$13,"L6",G28&gt;DataTables!$L$13,"L7",G28&gt;DataTables!$M$13,"L8", G28&lt;=DataTables!$M$13,"L9")</f>
        <v/>
      </c>
      <c r="K28" s="709" t="str">
        <f t="shared" si="14"/>
        <v/>
      </c>
      <c r="L28" s="32"/>
      <c r="M28" s="34" t="str">
        <f t="shared" ref="M28:N28" si="19">M19</f>
        <v>R</v>
      </c>
      <c r="N28" s="34" t="str">
        <f t="shared" si="19"/>
        <v>RR</v>
      </c>
      <c r="O28" s="34" cm="1">
        <f t="array" ref="O28">_xlfn.LET(_xlpm.a, $F$24:$F$31, _xlpm.b, $E$24:$E$31, _xlpm.c, _xlfn.XLOOKUP(M28,_xlpm.a,_xlpm.b,0), _xlpm.d, _xlfn.XLOOKUP(N28,_xlpm.a,_xlpm.b,0), _xlpm.x, IF(OR(_xlpm.c=0,_xlpm.d=0), _xlpm.c+_xlpm.d, MIN(_xlpm.c,_xlpm.d)), IF(_xlpm.x=0, 0, IF(DataTables!$K$158="6+", _xlfn.IFNA(_xlfn.RANK.AVG(_xlpm.x,$E$24:$E$29),1), IF(DataTables!$K$158=8,_xlfn.RANK.AVG(_xlpm.x,_xlpm.b)))))</f>
        <v>0</v>
      </c>
      <c r="P28" s="32"/>
      <c r="Q28" s="151"/>
      <c r="R28" s="151"/>
      <c r="S28" s="151"/>
      <c r="T28" s="151"/>
      <c r="U28" s="151">
        <f>$O28</f>
        <v>0</v>
      </c>
      <c r="V28" s="151"/>
      <c r="W28" s="151"/>
      <c r="X28" s="151"/>
      <c r="Y28" s="32"/>
      <c r="Z28" s="32">
        <f>COUNTIF(F$33:F$40:F$24:F$31,F28)</f>
        <v>0</v>
      </c>
      <c r="AA28" s="32">
        <f t="shared" si="13"/>
        <v>0</v>
      </c>
      <c r="AB28" s="7" t="str">
        <f t="shared" si="16"/>
        <v/>
      </c>
    </row>
    <row r="29" spans="1:31" s="7" customFormat="1" ht="20.25" customHeight="1">
      <c r="A29" s="709" t="s">
        <v>122</v>
      </c>
      <c r="B29" s="709" t="s">
        <v>123</v>
      </c>
      <c r="C29" s="709" t="s">
        <v>127</v>
      </c>
      <c r="D29" s="709" t="s">
        <v>71</v>
      </c>
      <c r="E29" s="41">
        <v>6</v>
      </c>
      <c r="F29" s="17"/>
      <c r="G29" s="38"/>
      <c r="H29" s="33" t="str" cm="1">
        <f t="array" ref="H29">IF($F29=0," ",_xlfn.XLOOKUP($F29,DataCalcs!$B$2:$B$80,_xlfn.XLOOKUP($C29,DataCalcs!$D$1:$N$1,DataCalcs!$D$2:$N$80),"WRONG LETTER"))</f>
        <v xml:space="preserve"> </v>
      </c>
      <c r="I29" s="33" t="str">
        <f>IF($F29=0," ",_xlfn.XLOOKUP($F29,DataCalcs!$B$2:$B$80,DataCalcs!$A$2:$A$80,"WRONG LETTER"))</f>
        <v xml:space="preserve"> </v>
      </c>
      <c r="J29" s="709" t="str" cm="1">
        <f t="array" ref="J29">_xlfn.IFS(ISBLANK(G29), "", NOT(ISNUMBER(G29)), "!!!",  G29&gt;DataTables!$E$13,"...",G29&gt;DataTables!$F$13,"L1",G29&gt;DataTables!$G$13,"L2",G29&gt;DataTables!$H$13,"L3",G29&gt;DataTables!$I$13,"L4",G29&gt;DataTables!$J$13,"L5",G29&gt;DataTables!$K$13,"L6",G29&gt;DataTables!$L$13,"L7",G29&gt;DataTables!$M$13,"L8", G29&lt;=DataTables!$M$13,"L9")</f>
        <v/>
      </c>
      <c r="K29" s="709" t="str">
        <f t="shared" si="14"/>
        <v/>
      </c>
      <c r="L29" s="32"/>
      <c r="M29" s="34" t="str">
        <f t="shared" ref="M29:N29" si="20">M20</f>
        <v>X</v>
      </c>
      <c r="N29" s="34" t="str">
        <f t="shared" si="20"/>
        <v>XX</v>
      </c>
      <c r="O29" s="34" cm="1">
        <f t="array" ref="O29">_xlfn.LET(_xlpm.a, $F$24:$F$31, _xlpm.b, $E$24:$E$31, _xlpm.c, _xlfn.XLOOKUP(M29,_xlpm.a,_xlpm.b,0), _xlpm.d, _xlfn.XLOOKUP(N29,_xlpm.a,_xlpm.b,0), _xlpm.x, IF(OR(_xlpm.c=0,_xlpm.d=0), _xlpm.c+_xlpm.d, MIN(_xlpm.c,_xlpm.d)), IF(_xlpm.x=0, 0, IF(DataTables!$K$158="6+", _xlfn.IFNA(_xlfn.RANK.AVG(_xlpm.x,$E$24:$E$29),1), IF(DataTables!$K$158=8,_xlfn.RANK.AVG(_xlpm.x,_xlpm.b)))))</f>
        <v>0</v>
      </c>
      <c r="P29" s="32"/>
      <c r="Q29" s="151"/>
      <c r="R29" s="151"/>
      <c r="S29" s="151"/>
      <c r="T29" s="151"/>
      <c r="U29" s="151"/>
      <c r="V29" s="151">
        <f>$O29</f>
        <v>0</v>
      </c>
      <c r="W29" s="151"/>
      <c r="X29" s="151"/>
      <c r="Y29" s="32"/>
      <c r="Z29" s="32">
        <f>COUNTIF(F$33:F$40:F$24:F$31,F29)</f>
        <v>0</v>
      </c>
      <c r="AA29" s="32">
        <f t="shared" si="13"/>
        <v>0</v>
      </c>
      <c r="AB29" s="7" t="str">
        <f t="shared" si="16"/>
        <v/>
      </c>
    </row>
    <row r="30" spans="1:31" s="7" customFormat="1" ht="20.25" customHeight="1">
      <c r="A30" s="709" t="s">
        <v>122</v>
      </c>
      <c r="B30" s="709" t="s">
        <v>123</v>
      </c>
      <c r="C30" s="709" t="s">
        <v>127</v>
      </c>
      <c r="D30" s="709" t="s">
        <v>71</v>
      </c>
      <c r="E30" s="14">
        <v>7</v>
      </c>
      <c r="F30" s="17"/>
      <c r="G30" s="38"/>
      <c r="H30" s="33" t="str" cm="1">
        <f t="array" ref="H30">IF($F30=0," ",_xlfn.XLOOKUP($F30,DataCalcs!$B$2:$B$80,_xlfn.XLOOKUP($C30,DataCalcs!$D$1:$N$1,DataCalcs!$D$2:$N$80),"WRONG LETTER"))</f>
        <v xml:space="preserve"> </v>
      </c>
      <c r="I30" s="33" t="str">
        <f>IF($F30=0," ",_xlfn.XLOOKUP($F30,DataCalcs!$B$2:$B$80,DataCalcs!$A$2:$A$80,"WRONG LETTER"))</f>
        <v xml:space="preserve"> </v>
      </c>
      <c r="J30" s="709" t="str" cm="1">
        <f t="array" ref="J30">_xlfn.IFS(ISBLANK(G30), "", NOT(ISNUMBER(G30)), "!!!",  G30&gt;DataTables!$E$13,"...",G30&gt;DataTables!$F$13,"L1",G30&gt;DataTables!$G$13,"L2",G30&gt;DataTables!$H$13,"L3",G30&gt;DataTables!$I$13,"L4",G30&gt;DataTables!$J$13,"L5",G30&gt;DataTables!$K$13,"L6",G30&gt;DataTables!$L$13,"L7",G30&gt;DataTables!$M$13,"L8", G30&lt;=DataTables!$M$13,"L9")</f>
        <v/>
      </c>
      <c r="K30" s="709" t="str">
        <f t="shared" si="14"/>
        <v/>
      </c>
      <c r="L30" s="32"/>
      <c r="M30" s="34" t="str">
        <f t="shared" ref="M30:N30" si="21">M21</f>
        <v>H</v>
      </c>
      <c r="N30" s="34" t="str">
        <f t="shared" si="21"/>
        <v>HH</v>
      </c>
      <c r="O30" s="34" cm="1">
        <f t="array" ref="O30">_xlfn.LET(_xlpm.a, $F$24:$F$31, _xlpm.b, $E$24:$E$31, _xlpm.c, _xlfn.XLOOKUP(M30,_xlpm.a,_xlpm.b,0), _xlpm.d, _xlfn.XLOOKUP(N30,_xlpm.a,_xlpm.b,0), _xlpm.x, IF(OR(_xlpm.c=0,_xlpm.d=0), _xlpm.c+_xlpm.d, MIN(_xlpm.c,_xlpm.d)), IF(_xlpm.x=0, 0, IF(DataTables!$K$158="6+", _xlfn.IFNA(_xlfn.RANK.AVG(_xlpm.x,$E$24:$E$29),1), IF(DataTables!$K$158=8,_xlfn.RANK.AVG(_xlpm.x,_xlpm.b)))))</f>
        <v>0</v>
      </c>
      <c r="P30" s="32"/>
      <c r="Q30" s="151"/>
      <c r="R30" s="151"/>
      <c r="S30" s="151"/>
      <c r="T30" s="151"/>
      <c r="U30" s="151"/>
      <c r="V30" s="151"/>
      <c r="W30" s="151">
        <f>$O30</f>
        <v>0</v>
      </c>
      <c r="X30" s="151"/>
      <c r="Y30" s="32"/>
      <c r="Z30" s="32">
        <f>COUNTIF(F$33:F$40:F$24:F$31,F30)</f>
        <v>0</v>
      </c>
      <c r="AA30" s="32">
        <f t="shared" ref="AA30:AA31" si="22">IF(NOT(ISBLANK(F30)),COUNTIF(F$24:F$31,LEFT(F30,1)&amp;"*"),0)</f>
        <v>0</v>
      </c>
      <c r="AB30" s="7" t="str">
        <f t="shared" si="16"/>
        <v/>
      </c>
    </row>
    <row r="31" spans="1:31" s="8" customFormat="1" ht="20.25" customHeight="1">
      <c r="A31" s="709" t="s">
        <v>122</v>
      </c>
      <c r="B31" s="709" t="s">
        <v>123</v>
      </c>
      <c r="C31" s="709" t="s">
        <v>127</v>
      </c>
      <c r="D31" s="709" t="s">
        <v>71</v>
      </c>
      <c r="E31" s="14">
        <v>8</v>
      </c>
      <c r="F31" s="17"/>
      <c r="G31" s="38"/>
      <c r="H31" s="33" t="str" cm="1">
        <f t="array" ref="H31">IF($F31=0," ",_xlfn.XLOOKUP($F31,DataCalcs!$B$2:$B$80,_xlfn.XLOOKUP($C31,DataCalcs!$D$1:$N$1,DataCalcs!$D$2:$N$80),"WRONG LETTER"))</f>
        <v xml:space="preserve"> </v>
      </c>
      <c r="I31" s="33" t="str">
        <f>IF($F31=0," ",_xlfn.XLOOKUP($F31,DataCalcs!$B$2:$B$80,DataCalcs!$A$2:$A$80,"WRONG LETTER"))</f>
        <v xml:space="preserve"> </v>
      </c>
      <c r="J31" s="709" t="str" cm="1">
        <f t="array" ref="J31">_xlfn.IFS(ISBLANK(G31), "", NOT(ISNUMBER(G31)), "!!!",  G31&gt;DataTables!$E$13,"...",G31&gt;DataTables!$F$13,"L1",G31&gt;DataTables!$G$13,"L2",G31&gt;DataTables!$H$13,"L3",G31&gt;DataTables!$I$13,"L4",G31&gt;DataTables!$J$13,"L5",G31&gt;DataTables!$K$13,"L6",G31&gt;DataTables!$L$13,"L7",G31&gt;DataTables!$M$13,"L8", G31&lt;=DataTables!$M$13,"L9")</f>
        <v/>
      </c>
      <c r="K31" s="709" t="str">
        <f t="shared" si="14"/>
        <v/>
      </c>
      <c r="L31" s="31"/>
      <c r="M31" s="34" t="str">
        <f t="shared" ref="M31:N31" si="23">M22</f>
        <v>W</v>
      </c>
      <c r="N31" s="34" t="str">
        <f t="shared" si="23"/>
        <v>WW</v>
      </c>
      <c r="O31" s="34" cm="1">
        <f t="array" ref="O31">_xlfn.LET(_xlpm.a, $F$24:$F$31, _xlpm.b, $E$24:$E$31, _xlpm.c, _xlfn.XLOOKUP(M31,_xlpm.a,_xlpm.b,0), _xlpm.d, _xlfn.XLOOKUP(N31,_xlpm.a,_xlpm.b,0), _xlpm.x, IF(OR(_xlpm.c=0,_xlpm.d=0), _xlpm.c+_xlpm.d, MIN(_xlpm.c,_xlpm.d)), IF(_xlpm.x=0, 0, IF(DataTables!$K$158="6+", _xlfn.IFNA(_xlfn.RANK.AVG(_xlpm.x,$E$24:$E$29),1), IF(DataTables!$K$158=8,_xlfn.RANK.AVG(_xlpm.x,_xlpm.b)))))</f>
        <v>0</v>
      </c>
      <c r="P31" s="32"/>
      <c r="Q31" s="151"/>
      <c r="R31" s="151"/>
      <c r="S31" s="151"/>
      <c r="T31" s="151"/>
      <c r="U31" s="151"/>
      <c r="V31" s="151"/>
      <c r="W31" s="151"/>
      <c r="X31" s="151">
        <f>$O31</f>
        <v>0</v>
      </c>
      <c r="Y31" s="31"/>
      <c r="Z31" s="32">
        <f>COUNTIF(F$33:F$40:F$24:F$31,F31)</f>
        <v>0</v>
      </c>
      <c r="AA31" s="32">
        <f t="shared" si="22"/>
        <v>0</v>
      </c>
      <c r="AB31" s="7" t="str">
        <f t="shared" si="16"/>
        <v/>
      </c>
      <c r="AC31" s="7"/>
      <c r="AD31" s="7"/>
      <c r="AE31" s="7"/>
    </row>
    <row r="32" spans="1:31" s="8" customFormat="1" ht="20.25" customHeight="1">
      <c r="A32" s="709" t="s">
        <v>122</v>
      </c>
      <c r="B32" s="709" t="s">
        <v>123</v>
      </c>
      <c r="C32" s="709" t="s">
        <v>127</v>
      </c>
      <c r="D32" s="709"/>
      <c r="E32" s="30" t="s">
        <v>129</v>
      </c>
      <c r="F32" s="21"/>
      <c r="G32" s="200"/>
      <c r="H32" s="387"/>
      <c r="I32" s="388"/>
      <c r="J32" s="35"/>
      <c r="K32" s="16"/>
      <c r="L32" s="31"/>
      <c r="M32" s="10"/>
      <c r="N32" s="10"/>
      <c r="O32" s="712"/>
      <c r="P32" s="31"/>
      <c r="Q32" s="373"/>
      <c r="R32" s="373"/>
      <c r="S32" s="373"/>
      <c r="T32" s="373"/>
      <c r="U32" s="373"/>
      <c r="V32" s="374"/>
      <c r="W32" s="375"/>
      <c r="X32" s="375"/>
      <c r="Y32" s="31"/>
      <c r="Z32" s="32"/>
      <c r="AA32" s="2"/>
    </row>
    <row r="33" spans="1:30" s="8" customFormat="1" ht="20.25" customHeight="1">
      <c r="A33" s="709" t="s">
        <v>122</v>
      </c>
      <c r="B33" s="709" t="s">
        <v>123</v>
      </c>
      <c r="C33" s="709" t="s">
        <v>127</v>
      </c>
      <c r="D33" s="709" t="s">
        <v>65</v>
      </c>
      <c r="E33" s="41">
        <v>1</v>
      </c>
      <c r="F33" s="17"/>
      <c r="G33" s="38"/>
      <c r="H33" s="33" t="str" cm="1">
        <f t="array" ref="H33">IF($F33=0," ",_xlfn.XLOOKUP($F33,DataCalcs!$B$2:$B$80,_xlfn.XLOOKUP($C33,DataCalcs!$D$1:$N$1,DataCalcs!$D$2:$N$80),"WRONG LETTER"))</f>
        <v xml:space="preserve"> </v>
      </c>
      <c r="I33" s="33" t="str">
        <f>IF($F33=0," ",_xlfn.XLOOKUP($F33,DataCalcs!$B$2:$B$80,DataCalcs!$A$2:$A$80,"WRONG LETTER"))</f>
        <v xml:space="preserve"> </v>
      </c>
      <c r="J33" s="709" t="str" cm="1">
        <f t="array" ref="J33">_xlfn.IFS(ISBLANK(G33), "", NOT(ISNUMBER(G33)), "!!!",  G33&gt;DataTables!$E$13,"...",G33&gt;DataTables!$F$13,"L1",G33&gt;DataTables!$G$13,"L2",G33&gt;DataTables!$H$13,"L3",G33&gt;DataTables!$I$13,"L4",G33&gt;DataTables!$J$13,"L5",G33&gt;DataTables!$K$13,"L6",G33&gt;DataTables!$L$13,"L7",G33&gt;DataTables!$M$13,"L8", G33&lt;=DataTables!$M$13,"L9")</f>
        <v/>
      </c>
      <c r="K33" s="709" t="str">
        <f>IF(ISBLANK(F33),"",IF(ISBLANK(K$32),"", K$32))</f>
        <v/>
      </c>
      <c r="L33" s="31"/>
      <c r="M33" s="34" t="str">
        <f t="shared" ref="M33:N33" si="24">M24</f>
        <v>A</v>
      </c>
      <c r="N33" s="34" t="str">
        <f t="shared" si="24"/>
        <v>AA</v>
      </c>
      <c r="O33" s="34" cm="1">
        <f t="array" ref="O33">_xlfn.LET(_xlpm.a, $F$33:$F$40, _xlpm.b, $E$33:$E$40, _xlpm.c, _xlfn.XLOOKUP(M33,_xlpm.a,_xlpm.b,0), _xlpm.d, _xlfn.XLOOKUP(N33,_xlpm.a,_xlpm.b,0), _xlpm.x, IF(OR(_xlpm.c=0,_xlpm.d=0), _xlpm.c+_xlpm.d, MIN(_xlpm.c,_xlpm.d)), IF(_xlpm.x=0, 0, IF(DataTables!$K$158="6+", _xlfn.IFNA(_xlfn.RANK.AVG(_xlpm.x,$E$33:$E$38),1), IF(DataTables!$K$158=8,_xlfn.RANK.AVG(_xlpm.x,_xlpm.b)))))</f>
        <v>0</v>
      </c>
      <c r="P33" s="32"/>
      <c r="Q33" s="151">
        <f>$O33</f>
        <v>0</v>
      </c>
      <c r="R33" s="151"/>
      <c r="S33" s="151"/>
      <c r="T33" s="151"/>
      <c r="U33" s="151"/>
      <c r="V33" s="151"/>
      <c r="W33" s="151"/>
      <c r="X33" s="151"/>
      <c r="Y33" s="32"/>
      <c r="Z33" s="32">
        <f>COUNTIF(F$33:F$40:F$24:F$31,F33)</f>
        <v>0</v>
      </c>
      <c r="AA33" s="32">
        <f t="shared" ref="AA33:AA40" si="25">IF(NOT(ISBLANK(F33)),COUNTIF(F$33:F$40,LEFT(F33,1)&amp;"*"),0)</f>
        <v>0</v>
      </c>
      <c r="AB33" s="7" t="str">
        <f>IF(AND($G33&gt;0.00001,$G33&lt;=$J$23), "***", "")</f>
        <v/>
      </c>
      <c r="AC33" s="87"/>
      <c r="AD33" s="91"/>
    </row>
    <row r="34" spans="1:30" s="8" customFormat="1" ht="20.25" customHeight="1">
      <c r="A34" s="709" t="s">
        <v>122</v>
      </c>
      <c r="B34" s="709" t="s">
        <v>123</v>
      </c>
      <c r="C34" s="709" t="s">
        <v>127</v>
      </c>
      <c r="D34" s="709" t="s">
        <v>65</v>
      </c>
      <c r="E34" s="41">
        <v>2</v>
      </c>
      <c r="F34" s="17"/>
      <c r="G34" s="38"/>
      <c r="H34" s="33" t="str" cm="1">
        <f t="array" ref="H34">IF($F34=0," ",_xlfn.XLOOKUP($F34,DataCalcs!$B$2:$B$80,_xlfn.XLOOKUP($C34,DataCalcs!$D$1:$N$1,DataCalcs!$D$2:$N$80),"WRONG LETTER"))</f>
        <v xml:space="preserve"> </v>
      </c>
      <c r="I34" s="33" t="str">
        <f>IF($F34=0," ",_xlfn.XLOOKUP($F34,DataCalcs!$B$2:$B$80,DataCalcs!$A$2:$A$80,"WRONG LETTER"))</f>
        <v xml:space="preserve"> </v>
      </c>
      <c r="J34" s="709" t="str" cm="1">
        <f t="array" ref="J34">_xlfn.IFS(ISBLANK(G34), "", NOT(ISNUMBER(G34)), "!!!",  G34&gt;DataTables!$E$13,"...",G34&gt;DataTables!$F$13,"L1",G34&gt;DataTables!$G$13,"L2",G34&gt;DataTables!$H$13,"L3",G34&gt;DataTables!$I$13,"L4",G34&gt;DataTables!$J$13,"L5",G34&gt;DataTables!$K$13,"L6",G34&gt;DataTables!$L$13,"L7",G34&gt;DataTables!$M$13,"L8", G34&lt;=DataTables!$M$13,"L9")</f>
        <v/>
      </c>
      <c r="K34" s="709" t="str">
        <f t="shared" ref="K34:K39" si="26">IF(ISBLANK(F34),"",IF(ISBLANK(K$32),"", K$32))</f>
        <v/>
      </c>
      <c r="L34" s="31"/>
      <c r="M34" s="34" t="str">
        <f t="shared" ref="M34:N34" si="27">M25</f>
        <v>N</v>
      </c>
      <c r="N34" s="34" t="str">
        <f t="shared" si="27"/>
        <v>NN</v>
      </c>
      <c r="O34" s="34" cm="1">
        <f t="array" ref="O34">_xlfn.LET(_xlpm.a, $F$33:$F$40, _xlpm.b, $E$33:$E$40, _xlpm.c, _xlfn.XLOOKUP(M34,_xlpm.a,_xlpm.b,0), _xlpm.d, _xlfn.XLOOKUP(N34,_xlpm.a,_xlpm.b,0), _xlpm.x, IF(OR(_xlpm.c=0,_xlpm.d=0), _xlpm.c+_xlpm.d, MIN(_xlpm.c,_xlpm.d)), IF(_xlpm.x=0, 0, IF(DataTables!$K$158="6+", _xlfn.IFNA(_xlfn.RANK.AVG(_xlpm.x,$E$33:$E$38),1), IF(DataTables!$K$158=8,_xlfn.RANK.AVG(_xlpm.x,_xlpm.b)))))</f>
        <v>0</v>
      </c>
      <c r="P34" s="32"/>
      <c r="Q34" s="151"/>
      <c r="R34" s="151">
        <f>$O34</f>
        <v>0</v>
      </c>
      <c r="S34" s="151"/>
      <c r="T34" s="151"/>
      <c r="U34" s="151"/>
      <c r="V34" s="151"/>
      <c r="W34" s="151"/>
      <c r="X34" s="151"/>
      <c r="Y34" s="32"/>
      <c r="Z34" s="32">
        <f>COUNTIF(F$33:F$40:F$24:F$31,F34)</f>
        <v>0</v>
      </c>
      <c r="AA34" s="32">
        <f t="shared" si="25"/>
        <v>0</v>
      </c>
      <c r="AB34" s="7" t="str">
        <f t="shared" ref="AB34:AB39" si="28">IF(AND($G34&gt;0.00001,$G34&lt;=$J$23), "***", "")</f>
        <v/>
      </c>
      <c r="AC34" s="87"/>
      <c r="AD34" s="7"/>
    </row>
    <row r="35" spans="1:30" s="8" customFormat="1" ht="20.25" customHeight="1">
      <c r="A35" s="709" t="s">
        <v>122</v>
      </c>
      <c r="B35" s="709" t="s">
        <v>123</v>
      </c>
      <c r="C35" s="709" t="s">
        <v>127</v>
      </c>
      <c r="D35" s="709" t="s">
        <v>65</v>
      </c>
      <c r="E35" s="41">
        <v>3</v>
      </c>
      <c r="F35" s="17"/>
      <c r="G35" s="38"/>
      <c r="H35" s="33" t="str" cm="1">
        <f t="array" ref="H35">IF($F35=0," ",_xlfn.XLOOKUP($F35,DataCalcs!$B$2:$B$80,_xlfn.XLOOKUP($C35,DataCalcs!$D$1:$N$1,DataCalcs!$D$2:$N$80),"WRONG LETTER"))</f>
        <v xml:space="preserve"> </v>
      </c>
      <c r="I35" s="33" t="str">
        <f>IF($F35=0," ",_xlfn.XLOOKUP($F35,DataCalcs!$B$2:$B$80,DataCalcs!$A$2:$A$80,"WRONG LETTER"))</f>
        <v xml:space="preserve"> </v>
      </c>
      <c r="J35" s="709" t="str" cm="1">
        <f t="array" ref="J35">_xlfn.IFS(ISBLANK(G35), "", NOT(ISNUMBER(G35)), "!!!",  G35&gt;DataTables!$E$13,"...",G35&gt;DataTables!$F$13,"L1",G35&gt;DataTables!$G$13,"L2",G35&gt;DataTables!$H$13,"L3",G35&gt;DataTables!$I$13,"L4",G35&gt;DataTables!$J$13,"L5",G35&gt;DataTables!$K$13,"L6",G35&gt;DataTables!$L$13,"L7",G35&gt;DataTables!$M$13,"L8", G35&lt;=DataTables!$M$13,"L9")</f>
        <v/>
      </c>
      <c r="K35" s="709" t="str">
        <f t="shared" si="26"/>
        <v/>
      </c>
      <c r="L35" s="31"/>
      <c r="M35" s="34" t="str">
        <f t="shared" ref="M35:N35" si="29">M26</f>
        <v>B</v>
      </c>
      <c r="N35" s="34" t="str">
        <f t="shared" si="29"/>
        <v>BB</v>
      </c>
      <c r="O35" s="34" cm="1">
        <f t="array" ref="O35">_xlfn.LET(_xlpm.a, $F$33:$F$40, _xlpm.b, $E$33:$E$40, _xlpm.c, _xlfn.XLOOKUP(M35,_xlpm.a,_xlpm.b,0), _xlpm.d, _xlfn.XLOOKUP(N35,_xlpm.a,_xlpm.b,0), _xlpm.x, IF(OR(_xlpm.c=0,_xlpm.d=0), _xlpm.c+_xlpm.d, MIN(_xlpm.c,_xlpm.d)), IF(_xlpm.x=0, 0, IF(DataTables!$K$158="6+", _xlfn.IFNA(_xlfn.RANK.AVG(_xlpm.x,$E$33:$E$38),1), IF(DataTables!$K$158=8,_xlfn.RANK.AVG(_xlpm.x,_xlpm.b)))))</f>
        <v>0</v>
      </c>
      <c r="P35" s="32"/>
      <c r="Q35" s="151"/>
      <c r="R35" s="151"/>
      <c r="S35" s="151">
        <f>$O35</f>
        <v>0</v>
      </c>
      <c r="T35" s="151"/>
      <c r="U35" s="151"/>
      <c r="V35" s="151"/>
      <c r="W35" s="151"/>
      <c r="X35" s="151"/>
      <c r="Y35" s="32"/>
      <c r="Z35" s="32">
        <f>COUNTIF(F$33:F$40:F$24:F$31,F35)</f>
        <v>0</v>
      </c>
      <c r="AA35" s="32">
        <f t="shared" si="25"/>
        <v>0</v>
      </c>
      <c r="AB35" s="7" t="str">
        <f t="shared" si="28"/>
        <v/>
      </c>
      <c r="AC35" s="87"/>
      <c r="AD35" s="7"/>
    </row>
    <row r="36" spans="1:30" s="8" customFormat="1" ht="20.25" customHeight="1">
      <c r="A36" s="709" t="s">
        <v>122</v>
      </c>
      <c r="B36" s="709" t="s">
        <v>123</v>
      </c>
      <c r="C36" s="709" t="s">
        <v>127</v>
      </c>
      <c r="D36" s="709" t="s">
        <v>65</v>
      </c>
      <c r="E36" s="41">
        <v>4</v>
      </c>
      <c r="F36" s="17"/>
      <c r="G36" s="38"/>
      <c r="H36" s="33" t="str" cm="1">
        <f t="array" ref="H36">IF($F36=0," ",_xlfn.XLOOKUP($F36,DataCalcs!$B$2:$B$80,_xlfn.XLOOKUP($C36,DataCalcs!$D$1:$N$1,DataCalcs!$D$2:$N$80),"WRONG LETTER"))</f>
        <v xml:space="preserve"> </v>
      </c>
      <c r="I36" s="33" t="str">
        <f>IF($F36=0," ",_xlfn.XLOOKUP($F36,DataCalcs!$B$2:$B$80,DataCalcs!$A$2:$A$80,"WRONG LETTER"))</f>
        <v xml:space="preserve"> </v>
      </c>
      <c r="J36" s="709" t="str" cm="1">
        <f t="array" ref="J36">_xlfn.IFS(ISBLANK(G36), "", NOT(ISNUMBER(G36)), "!!!",  G36&gt;DataTables!$E$13,"...",G36&gt;DataTables!$F$13,"L1",G36&gt;DataTables!$G$13,"L2",G36&gt;DataTables!$H$13,"L3",G36&gt;DataTables!$I$13,"L4",G36&gt;DataTables!$J$13,"L5",G36&gt;DataTables!$K$13,"L6",G36&gt;DataTables!$L$13,"L7",G36&gt;DataTables!$M$13,"L8", G36&lt;=DataTables!$M$13,"L9")</f>
        <v/>
      </c>
      <c r="K36" s="709" t="str">
        <f t="shared" si="26"/>
        <v/>
      </c>
      <c r="L36" s="31"/>
      <c r="M36" s="34" t="str">
        <f t="shared" ref="M36:N36" si="30">M27</f>
        <v>O</v>
      </c>
      <c r="N36" s="34" t="str">
        <f t="shared" si="30"/>
        <v>OO</v>
      </c>
      <c r="O36" s="34" cm="1">
        <f t="array" ref="O36">_xlfn.LET(_xlpm.a, $F$33:$F$40, _xlpm.b, $E$33:$E$40, _xlpm.c, _xlfn.XLOOKUP(M36,_xlpm.a,_xlpm.b,0), _xlpm.d, _xlfn.XLOOKUP(N36,_xlpm.a,_xlpm.b,0), _xlpm.x, IF(OR(_xlpm.c=0,_xlpm.d=0), _xlpm.c+_xlpm.d, MIN(_xlpm.c,_xlpm.d)), IF(_xlpm.x=0, 0, IF(DataTables!$K$158="6+", _xlfn.IFNA(_xlfn.RANK.AVG(_xlpm.x,$E$33:$E$38),1), IF(DataTables!$K$158=8,_xlfn.RANK.AVG(_xlpm.x,_xlpm.b)))))</f>
        <v>0</v>
      </c>
      <c r="P36" s="32"/>
      <c r="Q36" s="151"/>
      <c r="R36" s="151"/>
      <c r="S36" s="151"/>
      <c r="T36" s="151">
        <f>$O36</f>
        <v>0</v>
      </c>
      <c r="U36" s="151"/>
      <c r="V36" s="151"/>
      <c r="W36" s="151"/>
      <c r="X36" s="151"/>
      <c r="Y36" s="32"/>
      <c r="Z36" s="32">
        <f>COUNTIF(F$33:F$40:F$24:F$31,F36)</f>
        <v>0</v>
      </c>
      <c r="AA36" s="32">
        <f t="shared" si="25"/>
        <v>0</v>
      </c>
      <c r="AB36" s="7" t="str">
        <f t="shared" si="28"/>
        <v/>
      </c>
      <c r="AC36" s="87"/>
      <c r="AD36" s="7"/>
    </row>
    <row r="37" spans="1:30" s="8" customFormat="1" ht="20.25" customHeight="1">
      <c r="A37" s="709" t="s">
        <v>122</v>
      </c>
      <c r="B37" s="709" t="s">
        <v>123</v>
      </c>
      <c r="C37" s="709" t="s">
        <v>127</v>
      </c>
      <c r="D37" s="709" t="s">
        <v>65</v>
      </c>
      <c r="E37" s="41">
        <v>5</v>
      </c>
      <c r="F37" s="17"/>
      <c r="G37" s="38"/>
      <c r="H37" s="33" t="str" cm="1">
        <f t="array" ref="H37">IF($F37=0," ",_xlfn.XLOOKUP($F37,DataCalcs!$B$2:$B$80,_xlfn.XLOOKUP($C37,DataCalcs!$D$1:$N$1,DataCalcs!$D$2:$N$80),"WRONG LETTER"))</f>
        <v xml:space="preserve"> </v>
      </c>
      <c r="I37" s="33" t="str">
        <f>IF($F37=0," ",_xlfn.XLOOKUP($F37,DataCalcs!$B$2:$B$80,DataCalcs!$A$2:$A$80,"WRONG LETTER"))</f>
        <v xml:space="preserve"> </v>
      </c>
      <c r="J37" s="709" t="str" cm="1">
        <f t="array" ref="J37">_xlfn.IFS(ISBLANK(G37), "", NOT(ISNUMBER(G37)), "!!!",  G37&gt;DataTables!$E$13,"...",G37&gt;DataTables!$F$13,"L1",G37&gt;DataTables!$G$13,"L2",G37&gt;DataTables!$H$13,"L3",G37&gt;DataTables!$I$13,"L4",G37&gt;DataTables!$J$13,"L5",G37&gt;DataTables!$K$13,"L6",G37&gt;DataTables!$L$13,"L7",G37&gt;DataTables!$M$13,"L8", G37&lt;=DataTables!$M$13,"L9")</f>
        <v/>
      </c>
      <c r="K37" s="709" t="str">
        <f t="shared" si="26"/>
        <v/>
      </c>
      <c r="L37" s="31"/>
      <c r="M37" s="34" t="str">
        <f t="shared" ref="M37:N37" si="31">M28</f>
        <v>R</v>
      </c>
      <c r="N37" s="34" t="str">
        <f t="shared" si="31"/>
        <v>RR</v>
      </c>
      <c r="O37" s="34" cm="1">
        <f t="array" ref="O37">_xlfn.LET(_xlpm.a, $F$33:$F$40, _xlpm.b, $E$33:$E$40, _xlpm.c, _xlfn.XLOOKUP(M37,_xlpm.a,_xlpm.b,0), _xlpm.d, _xlfn.XLOOKUP(N37,_xlpm.a,_xlpm.b,0), _xlpm.x, IF(OR(_xlpm.c=0,_xlpm.d=0), _xlpm.c+_xlpm.d, MIN(_xlpm.c,_xlpm.d)), IF(_xlpm.x=0, 0, IF(DataTables!$K$158="6+", _xlfn.IFNA(_xlfn.RANK.AVG(_xlpm.x,$E$33:$E$38),1), IF(DataTables!$K$158=8,_xlfn.RANK.AVG(_xlpm.x,_xlpm.b)))))</f>
        <v>0</v>
      </c>
      <c r="P37" s="32"/>
      <c r="Q37" s="151"/>
      <c r="R37" s="151"/>
      <c r="S37" s="151"/>
      <c r="T37" s="151"/>
      <c r="U37" s="151">
        <f>$O37</f>
        <v>0</v>
      </c>
      <c r="V37" s="151"/>
      <c r="W37" s="151"/>
      <c r="X37" s="151"/>
      <c r="Y37" s="32"/>
      <c r="Z37" s="32">
        <f>COUNTIF(F$33:F$40:F$24:F$31,F37)</f>
        <v>0</v>
      </c>
      <c r="AA37" s="32">
        <f t="shared" si="25"/>
        <v>0</v>
      </c>
      <c r="AB37" s="7" t="str">
        <f t="shared" si="28"/>
        <v/>
      </c>
      <c r="AC37" s="87"/>
      <c r="AD37" s="7"/>
    </row>
    <row r="38" spans="1:30" s="8" customFormat="1" ht="20.25" customHeight="1">
      <c r="A38" s="709" t="s">
        <v>122</v>
      </c>
      <c r="B38" s="709" t="s">
        <v>123</v>
      </c>
      <c r="C38" s="709" t="s">
        <v>127</v>
      </c>
      <c r="D38" s="709" t="s">
        <v>65</v>
      </c>
      <c r="E38" s="41">
        <v>6</v>
      </c>
      <c r="F38" s="17"/>
      <c r="G38" s="38"/>
      <c r="H38" s="33" t="str" cm="1">
        <f t="array" ref="H38">IF($F38=0," ",_xlfn.XLOOKUP($F38,DataCalcs!$B$2:$B$80,_xlfn.XLOOKUP($C38,DataCalcs!$D$1:$N$1,DataCalcs!$D$2:$N$80),"WRONG LETTER"))</f>
        <v xml:space="preserve"> </v>
      </c>
      <c r="I38" s="33" t="str">
        <f>IF($F38=0," ",_xlfn.XLOOKUP($F38,DataCalcs!$B$2:$B$80,DataCalcs!$A$2:$A$80,"WRONG LETTER"))</f>
        <v xml:space="preserve"> </v>
      </c>
      <c r="J38" s="709" t="str" cm="1">
        <f t="array" ref="J38">_xlfn.IFS(ISBLANK(G38), "", NOT(ISNUMBER(G38)), "!!!",  G38&gt;DataTables!$E$13,"...",G38&gt;DataTables!$F$13,"L1",G38&gt;DataTables!$G$13,"L2",G38&gt;DataTables!$H$13,"L3",G38&gt;DataTables!$I$13,"L4",G38&gt;DataTables!$J$13,"L5",G38&gt;DataTables!$K$13,"L6",G38&gt;DataTables!$L$13,"L7",G38&gt;DataTables!$M$13,"L8", G38&lt;=DataTables!$M$13,"L9")</f>
        <v/>
      </c>
      <c r="K38" s="709" t="str">
        <f t="shared" si="26"/>
        <v/>
      </c>
      <c r="L38" s="418"/>
      <c r="M38" s="34" t="str">
        <f t="shared" ref="M38:N38" si="32">M29</f>
        <v>X</v>
      </c>
      <c r="N38" s="34" t="str">
        <f t="shared" si="32"/>
        <v>XX</v>
      </c>
      <c r="O38" s="34" cm="1">
        <f t="array" ref="O38">_xlfn.LET(_xlpm.a, $F$33:$F$40, _xlpm.b, $E$33:$E$40, _xlpm.c, _xlfn.XLOOKUP(M38,_xlpm.a,_xlpm.b,0), _xlpm.d, _xlfn.XLOOKUP(N38,_xlpm.a,_xlpm.b,0), _xlpm.x, IF(OR(_xlpm.c=0,_xlpm.d=0), _xlpm.c+_xlpm.d, MIN(_xlpm.c,_xlpm.d)), IF(_xlpm.x=0, 0, IF(DataTables!$K$158="6+", _xlfn.IFNA(_xlfn.RANK.AVG(_xlpm.x,$E$33:$E$38),1), IF(DataTables!$K$158=8,_xlfn.RANK.AVG(_xlpm.x,_xlpm.b)))))</f>
        <v>0</v>
      </c>
      <c r="P38" s="32"/>
      <c r="Q38" s="151"/>
      <c r="R38" s="151"/>
      <c r="S38" s="151"/>
      <c r="T38" s="151"/>
      <c r="U38" s="151"/>
      <c r="V38" s="151">
        <f>$O38</f>
        <v>0</v>
      </c>
      <c r="W38" s="151"/>
      <c r="X38" s="151"/>
      <c r="Y38" s="32"/>
      <c r="Z38" s="32">
        <f>COUNTIF(F$33:F$40:F$24:F$31,F38)</f>
        <v>0</v>
      </c>
      <c r="AA38" s="32">
        <f t="shared" si="25"/>
        <v>0</v>
      </c>
      <c r="AB38" s="7" t="str">
        <f t="shared" si="28"/>
        <v/>
      </c>
      <c r="AC38" s="87"/>
      <c r="AD38" s="7"/>
    </row>
    <row r="39" spans="1:30" s="7" customFormat="1" ht="20.25" customHeight="1">
      <c r="A39" s="709" t="s">
        <v>122</v>
      </c>
      <c r="B39" s="709" t="s">
        <v>123</v>
      </c>
      <c r="C39" s="709" t="s">
        <v>127</v>
      </c>
      <c r="D39" s="709" t="s">
        <v>65</v>
      </c>
      <c r="E39" s="14">
        <v>7</v>
      </c>
      <c r="F39" s="17"/>
      <c r="G39" s="38"/>
      <c r="H39" s="33" t="str" cm="1">
        <f t="array" ref="H39">IF($F39=0," ",_xlfn.XLOOKUP($F39,DataCalcs!$B$2:$B$80,_xlfn.XLOOKUP($C39,DataCalcs!$D$1:$N$1,DataCalcs!$D$2:$N$80),"WRONG LETTER"))</f>
        <v xml:space="preserve"> </v>
      </c>
      <c r="I39" s="33" t="str">
        <f>IF($F39=0," ",_xlfn.XLOOKUP($F39,DataCalcs!$B$2:$B$80,DataCalcs!$A$2:$A$80,"WRONG LETTER"))</f>
        <v xml:space="preserve"> </v>
      </c>
      <c r="J39" s="709" t="str" cm="1">
        <f t="array" ref="J39">_xlfn.IFS(ISBLANK(G39), "", NOT(ISNUMBER(G39)), "!!!",  G39&gt;DataTables!$E$13,"...",G39&gt;DataTables!$F$13,"L1",G39&gt;DataTables!$G$13,"L2",G39&gt;DataTables!$H$13,"L3",G39&gt;DataTables!$I$13,"L4",G39&gt;DataTables!$J$13,"L5",G39&gt;DataTables!$K$13,"L6",G39&gt;DataTables!$L$13,"L7",G39&gt;DataTables!$M$13,"L8", G39&lt;=DataTables!$M$13,"L9")</f>
        <v/>
      </c>
      <c r="K39" s="709" t="str">
        <f t="shared" si="26"/>
        <v/>
      </c>
      <c r="L39" s="31"/>
      <c r="M39" s="34" t="str">
        <f t="shared" ref="M39:N39" si="33">M30</f>
        <v>H</v>
      </c>
      <c r="N39" s="34" t="str">
        <f t="shared" si="33"/>
        <v>HH</v>
      </c>
      <c r="O39" s="34" cm="1">
        <f t="array" ref="O39">_xlfn.LET(_xlpm.a, $F$33:$F$40, _xlpm.b, $E$33:$E$40, _xlpm.c, _xlfn.XLOOKUP(M39,_xlpm.a,_xlpm.b,0), _xlpm.d, _xlfn.XLOOKUP(N39,_xlpm.a,_xlpm.b,0), _xlpm.x, IF(OR(_xlpm.c=0,_xlpm.d=0), _xlpm.c+_xlpm.d, MIN(_xlpm.c,_xlpm.d)), IF(_xlpm.x=0, 0, IF(DataTables!$K$158="6+", _xlfn.IFNA(_xlfn.RANK.AVG(_xlpm.x,$E$33:$E$38),1), IF(DataTables!$K$158=8,_xlfn.RANK.AVG(_xlpm.x,_xlpm.b)))))</f>
        <v>0</v>
      </c>
      <c r="P39" s="32"/>
      <c r="Q39" s="151"/>
      <c r="R39" s="151"/>
      <c r="S39" s="151"/>
      <c r="T39" s="151"/>
      <c r="U39" s="151"/>
      <c r="V39" s="151"/>
      <c r="W39" s="151">
        <f>$O39</f>
        <v>0</v>
      </c>
      <c r="X39" s="151"/>
      <c r="Y39" s="32"/>
      <c r="Z39" s="32">
        <f>COUNTIF(F$33:F$40:F$24:F$31,F39)</f>
        <v>0</v>
      </c>
      <c r="AA39" s="32">
        <f t="shared" si="25"/>
        <v>0</v>
      </c>
      <c r="AB39" s="7" t="str">
        <f t="shared" si="28"/>
        <v/>
      </c>
      <c r="AC39" s="87"/>
    </row>
    <row r="40" spans="1:30" s="7" customFormat="1" ht="20.25" customHeight="1">
      <c r="A40" s="709" t="s">
        <v>122</v>
      </c>
      <c r="B40" s="709" t="s">
        <v>123</v>
      </c>
      <c r="C40" s="709" t="s">
        <v>127</v>
      </c>
      <c r="D40" s="709" t="s">
        <v>65</v>
      </c>
      <c r="E40" s="14">
        <v>8</v>
      </c>
      <c r="F40" s="17"/>
      <c r="G40" s="38"/>
      <c r="H40" s="33" t="str" cm="1">
        <f t="array" ref="H40">IF($F40=0," ",_xlfn.XLOOKUP($F40,DataCalcs!$B$2:$B$80,_xlfn.XLOOKUP($C40,DataCalcs!$D$1:$N$1,DataCalcs!$D$2:$N$80),"WRONG LETTER"))</f>
        <v xml:space="preserve"> </v>
      </c>
      <c r="I40" s="33" t="str">
        <f>IF($F40=0," ",_xlfn.XLOOKUP($F40,DataCalcs!$B$2:$B$80,DataCalcs!$A$2:$A$80,"WRONG LETTER"))</f>
        <v xml:space="preserve"> </v>
      </c>
      <c r="J40" s="709" t="str" cm="1">
        <f t="array" ref="J40">_xlfn.IFS(ISBLANK(G40), "", NOT(ISNUMBER(G40)), "!!!",  G40&gt;DataTables!$E$13,"...",G40&gt;DataTables!$F$13,"L1",G40&gt;DataTables!$G$13,"L2",G40&gt;DataTables!$H$13,"L3",G40&gt;DataTables!$I$13,"L4",G40&gt;DataTables!$J$13,"L5",G40&gt;DataTables!$K$13,"L6",G40&gt;DataTables!$L$13,"L7",G40&gt;DataTables!$M$13,"L8", G40&lt;=DataTables!$M$13,"L9")</f>
        <v/>
      </c>
      <c r="K40" s="709" t="str">
        <f>IF(ISBLANK(F40),"",IF(ISBLANK(K$32),"", K$32))</f>
        <v/>
      </c>
      <c r="L40" s="31"/>
      <c r="M40" s="34" t="str">
        <f t="shared" ref="M40:N40" si="34">M31</f>
        <v>W</v>
      </c>
      <c r="N40" s="34" t="str">
        <f t="shared" si="34"/>
        <v>WW</v>
      </c>
      <c r="O40" s="34" cm="1">
        <f t="array" ref="O40">_xlfn.LET(_xlpm.a, $F$33:$F$40, _xlpm.b, $E$33:$E$40, _xlpm.c, _xlfn.XLOOKUP(M40,_xlpm.a,_xlpm.b,0), _xlpm.d, _xlfn.XLOOKUP(N40,_xlpm.a,_xlpm.b,0), _xlpm.x, IF(OR(_xlpm.c=0,_xlpm.d=0), _xlpm.c+_xlpm.d, MIN(_xlpm.c,_xlpm.d)), IF(_xlpm.x=0, 0, IF(DataTables!$K$158="6+", _xlfn.IFNA(_xlfn.RANK.AVG(_xlpm.x,$E$33:$E$38),1), IF(DataTables!$K$158=8,_xlfn.RANK.AVG(_xlpm.x,_xlpm.b)))))</f>
        <v>0</v>
      </c>
      <c r="P40" s="32"/>
      <c r="Q40" s="151"/>
      <c r="R40" s="151"/>
      <c r="S40" s="151"/>
      <c r="T40" s="151"/>
      <c r="U40" s="151"/>
      <c r="V40" s="151"/>
      <c r="W40" s="151"/>
      <c r="X40" s="151">
        <f>$O40</f>
        <v>0</v>
      </c>
      <c r="Y40" s="31"/>
      <c r="Z40" s="32">
        <f>COUNTIF(F$33:F$40:F$24:F$31,F40)</f>
        <v>0</v>
      </c>
      <c r="AA40" s="32">
        <f t="shared" si="25"/>
        <v>0</v>
      </c>
      <c r="AB40" s="7" t="str">
        <f>IF(AND($G40&gt;0.00001,$G40&lt;=$J$23), "***", "")</f>
        <v/>
      </c>
      <c r="AC40" s="87"/>
    </row>
    <row r="41" spans="1:30" s="7" customFormat="1" ht="20.25" customHeight="1">
      <c r="A41" s="709" t="s">
        <v>122</v>
      </c>
      <c r="B41" s="709" t="s">
        <v>123</v>
      </c>
      <c r="C41" s="709" t="s">
        <v>130</v>
      </c>
      <c r="D41" s="709"/>
      <c r="E41" s="30" t="s">
        <v>131</v>
      </c>
      <c r="F41" s="21"/>
      <c r="G41" s="200"/>
      <c r="H41" s="387"/>
      <c r="I41" s="388" t="s">
        <v>59</v>
      </c>
      <c r="J41" s="35">
        <f>DataTables!$N$14</f>
        <v>24.3</v>
      </c>
      <c r="K41" s="16"/>
      <c r="L41" s="13"/>
      <c r="M41" s="10"/>
      <c r="N41" s="10"/>
      <c r="P41" s="31"/>
      <c r="Q41" s="373"/>
      <c r="R41" s="373"/>
      <c r="S41" s="373"/>
      <c r="T41" s="373"/>
      <c r="U41" s="373"/>
      <c r="V41" s="374"/>
      <c r="W41" s="375"/>
      <c r="X41" s="375"/>
      <c r="Y41" s="32"/>
      <c r="Z41" s="32"/>
      <c r="AA41" s="2"/>
    </row>
    <row r="42" spans="1:30" s="7" customFormat="1" ht="20.25" customHeight="1">
      <c r="A42" s="709" t="s">
        <v>122</v>
      </c>
      <c r="B42" s="709" t="s">
        <v>123</v>
      </c>
      <c r="C42" s="709" t="s">
        <v>130</v>
      </c>
      <c r="D42" s="709" t="s">
        <v>71</v>
      </c>
      <c r="E42" s="41">
        <v>1</v>
      </c>
      <c r="F42" s="17"/>
      <c r="G42" s="38"/>
      <c r="H42" s="33" t="str" cm="1">
        <f t="array" ref="H42">IF($F42=0," ",_xlfn.XLOOKUP($F42,DataCalcs!$B$2:$B$80,_xlfn.XLOOKUP($C42,DataCalcs!$D$1:$N$1,DataCalcs!$D$2:$N$80),"WRONG LETTER"))</f>
        <v xml:space="preserve"> </v>
      </c>
      <c r="I42" s="33" t="str">
        <f>IF($F42=0," ",_xlfn.XLOOKUP($F42,DataCalcs!$B$2:$B$80,DataCalcs!$A$2:$A$80,"WRONG LETTER"))</f>
        <v xml:space="preserve"> </v>
      </c>
      <c r="J42" s="709" t="str" cm="1">
        <f t="array" ref="J42">_xlfn.IFS(ISBLANK(G42), "", NOT(ISNUMBER(G42)), "!!!",  G42&gt;DataTables!$E$14,"...",G42&gt;DataTables!$F$14,"L1",G42&gt;DataTables!$G$14,"L2",G42&gt;DataTables!$H$14,"L3",G42&gt;DataTables!$I$14,"L4",G42&gt;DataTables!$J$14,"L5",G42&gt;DataTables!$K$14,"L6",G42&gt;DataTables!$L$14,"L7",G42&gt;DataTables!$M$14,"L8", G42&lt;=DataTables!$M$14,"L9")</f>
        <v/>
      </c>
      <c r="K42" s="709" t="str">
        <f>IF(ISBLANK(F42),"",IF(ISBLANK(K$41),"", K$41))</f>
        <v/>
      </c>
      <c r="L42" s="32"/>
      <c r="M42" s="34" t="str">
        <f t="shared" ref="M42:N42" si="35">M33</f>
        <v>A</v>
      </c>
      <c r="N42" s="34" t="str">
        <f t="shared" si="35"/>
        <v>AA</v>
      </c>
      <c r="O42" s="34" cm="1">
        <f t="array" ref="O42">_xlfn.LET(_xlpm.a, $F$42:$F$49, _xlpm.b, $E$42:$E$49, _xlpm.c, _xlfn.XLOOKUP(M42,_xlpm.a,_xlpm.b,0), _xlpm.d, _xlfn.XLOOKUP(N42,_xlpm.a,_xlpm.b,0), _xlpm.x, IF(OR(_xlpm.c=0,_xlpm.d=0), _xlpm.c+_xlpm.d, MIN(_xlpm.c,_xlpm.d)), IF(_xlpm.x=0, 0, IF(DataTables!$K$158="6+", _xlfn.IFNA(_xlfn.RANK.AVG(_xlpm.x,$E$42:$E$47),1), IF(DataTables!$K$158=8,_xlfn.RANK.AVG(_xlpm.x,_xlpm.b)))))</f>
        <v>0</v>
      </c>
      <c r="P42" s="32"/>
      <c r="Q42" s="151">
        <f>$O42</f>
        <v>0</v>
      </c>
      <c r="R42" s="151"/>
      <c r="S42" s="151"/>
      <c r="T42" s="151"/>
      <c r="U42" s="151"/>
      <c r="V42" s="151"/>
      <c r="W42" s="151"/>
      <c r="X42" s="151"/>
      <c r="Y42" s="32"/>
      <c r="Z42" s="32">
        <f>COUNTIF(F$51:F$58:F$42:F$49,F42)</f>
        <v>0</v>
      </c>
      <c r="AA42" s="32">
        <f>IF(NOT(ISBLANK(F42)),COUNTIF(F$42:F$49,LEFT(F42,1)&amp;"*"),0)</f>
        <v>0</v>
      </c>
      <c r="AB42" s="7" t="str">
        <f>IF(AND($G42&gt;0.00001,$G42&lt;=$J$41), "***", "")</f>
        <v/>
      </c>
    </row>
    <row r="43" spans="1:30" s="7" customFormat="1" ht="20.25" customHeight="1">
      <c r="A43" s="709" t="s">
        <v>122</v>
      </c>
      <c r="B43" s="709" t="s">
        <v>123</v>
      </c>
      <c r="C43" s="709" t="s">
        <v>130</v>
      </c>
      <c r="D43" s="709" t="s">
        <v>71</v>
      </c>
      <c r="E43" s="41">
        <v>2</v>
      </c>
      <c r="F43" s="17"/>
      <c r="G43" s="38"/>
      <c r="H43" s="33" t="str" cm="1">
        <f t="array" ref="H43">IF($F43=0," ",_xlfn.XLOOKUP($F43,DataCalcs!$B$2:$B$80,_xlfn.XLOOKUP($C43,DataCalcs!$D$1:$N$1,DataCalcs!$D$2:$N$80),"WRONG LETTER"))</f>
        <v xml:space="preserve"> </v>
      </c>
      <c r="I43" s="33" t="str">
        <f>IF($F43=0," ",_xlfn.XLOOKUP($F43,DataCalcs!$B$2:$B$80,DataCalcs!$A$2:$A$80,"WRONG LETTER"))</f>
        <v xml:space="preserve"> </v>
      </c>
      <c r="J43" s="709" t="str" cm="1">
        <f t="array" ref="J43">_xlfn.IFS(ISBLANK(G43), "", NOT(ISNUMBER(G43)), "!!!",  G43&gt;DataTables!$E$14,"...",G43&gt;DataTables!$F$14,"L1",G43&gt;DataTables!$G$14,"L2",G43&gt;DataTables!$H$14,"L3",G43&gt;DataTables!$I$14,"L4",G43&gt;DataTables!$J$14,"L5",G43&gt;DataTables!$K$14,"L6",G43&gt;DataTables!$L$14,"L7",G43&gt;DataTables!$M$14,"L8", G43&lt;=DataTables!$M$14,"L9")</f>
        <v/>
      </c>
      <c r="K43" s="709" t="str">
        <f t="shared" ref="K43:K49" si="36">IF(ISBLANK(F43),"",IF(ISBLANK(K$41),"", K$41))</f>
        <v/>
      </c>
      <c r="L43" s="32"/>
      <c r="M43" s="34" t="str">
        <f t="shared" ref="M43:N43" si="37">M34</f>
        <v>N</v>
      </c>
      <c r="N43" s="34" t="str">
        <f t="shared" si="37"/>
        <v>NN</v>
      </c>
      <c r="O43" s="34" cm="1">
        <f t="array" ref="O43">_xlfn.LET(_xlpm.a, $F$42:$F$49, _xlpm.b, $E$42:$E$49, _xlpm.c, _xlfn.XLOOKUP(M43,_xlpm.a,_xlpm.b,0), _xlpm.d, _xlfn.XLOOKUP(N43,_xlpm.a,_xlpm.b,0), _xlpm.x, IF(OR(_xlpm.c=0,_xlpm.d=0), _xlpm.c+_xlpm.d, MIN(_xlpm.c,_xlpm.d)), IF(_xlpm.x=0, 0, IF(DataTables!$K$158="6+", _xlfn.IFNA(_xlfn.RANK.AVG(_xlpm.x,$E$42:$E$47),1), IF(DataTables!$K$158=8,_xlfn.RANK.AVG(_xlpm.x,_xlpm.b)))))</f>
        <v>0</v>
      </c>
      <c r="P43" s="32"/>
      <c r="Q43" s="151"/>
      <c r="R43" s="151">
        <f>$O43</f>
        <v>0</v>
      </c>
      <c r="S43" s="151"/>
      <c r="T43" s="151"/>
      <c r="U43" s="151"/>
      <c r="V43" s="151"/>
      <c r="W43" s="151"/>
      <c r="X43" s="151"/>
      <c r="Y43" s="32"/>
      <c r="Z43" s="32">
        <f>COUNTIF(F$51:F$58:F$42:F$49,F43)</f>
        <v>0</v>
      </c>
      <c r="AA43" s="32">
        <f t="shared" ref="AA43:AA49" si="38">IF(NOT(ISBLANK(F43)),COUNTIF(F$42:F$49,LEFT(F43,1)&amp;"*"),0)</f>
        <v>0</v>
      </c>
      <c r="AB43" s="7" t="str">
        <f t="shared" ref="AB43:AB49" si="39">IF(AND($G43&gt;0.00001,$G43&lt;=$J$41), "***", "")</f>
        <v/>
      </c>
    </row>
    <row r="44" spans="1:30" s="7" customFormat="1" ht="20.25" customHeight="1">
      <c r="A44" s="709" t="s">
        <v>122</v>
      </c>
      <c r="B44" s="709" t="s">
        <v>123</v>
      </c>
      <c r="C44" s="709" t="s">
        <v>130</v>
      </c>
      <c r="D44" s="709" t="s">
        <v>71</v>
      </c>
      <c r="E44" s="41">
        <v>3</v>
      </c>
      <c r="F44" s="17"/>
      <c r="G44" s="38"/>
      <c r="H44" s="33" t="str" cm="1">
        <f t="array" ref="H44">IF($F44=0," ",_xlfn.XLOOKUP($F44,DataCalcs!$B$2:$B$80,_xlfn.XLOOKUP($C44,DataCalcs!$D$1:$N$1,DataCalcs!$D$2:$N$80),"WRONG LETTER"))</f>
        <v xml:space="preserve"> </v>
      </c>
      <c r="I44" s="33" t="str">
        <f>IF($F44=0," ",_xlfn.XLOOKUP($F44,DataCalcs!$B$2:$B$80,DataCalcs!$A$2:$A$80,"WRONG LETTER"))</f>
        <v xml:space="preserve"> </v>
      </c>
      <c r="J44" s="709" t="str" cm="1">
        <f t="array" ref="J44">_xlfn.IFS(ISBLANK(G44), "", NOT(ISNUMBER(G44)), "!!!",  G44&gt;DataTables!$E$14,"...",G44&gt;DataTables!$F$14,"L1",G44&gt;DataTables!$G$14,"L2",G44&gt;DataTables!$H$14,"L3",G44&gt;DataTables!$I$14,"L4",G44&gt;DataTables!$J$14,"L5",G44&gt;DataTables!$K$14,"L6",G44&gt;DataTables!$L$14,"L7",G44&gt;DataTables!$M$14,"L8", G44&lt;=DataTables!$M$14,"L9")</f>
        <v/>
      </c>
      <c r="K44" s="709" t="str">
        <f t="shared" si="36"/>
        <v/>
      </c>
      <c r="L44" s="32"/>
      <c r="M44" s="34" t="str">
        <f t="shared" ref="M44:N44" si="40">M35</f>
        <v>B</v>
      </c>
      <c r="N44" s="34" t="str">
        <f t="shared" si="40"/>
        <v>BB</v>
      </c>
      <c r="O44" s="34" cm="1">
        <f t="array" ref="O44">_xlfn.LET(_xlpm.a, $F$42:$F$49, _xlpm.b, $E$42:$E$49, _xlpm.c, _xlfn.XLOOKUP(M44,_xlpm.a,_xlpm.b,0), _xlpm.d, _xlfn.XLOOKUP(N44,_xlpm.a,_xlpm.b,0), _xlpm.x, IF(OR(_xlpm.c=0,_xlpm.d=0), _xlpm.c+_xlpm.d, MIN(_xlpm.c,_xlpm.d)), IF(_xlpm.x=0, 0, IF(DataTables!$K$158="6+", _xlfn.IFNA(_xlfn.RANK.AVG(_xlpm.x,$E$42:$E$47),1), IF(DataTables!$K$158=8,_xlfn.RANK.AVG(_xlpm.x,_xlpm.b)))))</f>
        <v>0</v>
      </c>
      <c r="P44" s="32"/>
      <c r="Q44" s="151"/>
      <c r="R44" s="151"/>
      <c r="S44" s="151">
        <f>$O44</f>
        <v>0</v>
      </c>
      <c r="T44" s="151"/>
      <c r="U44" s="151"/>
      <c r="V44" s="151"/>
      <c r="W44" s="151"/>
      <c r="X44" s="151"/>
      <c r="Y44" s="32"/>
      <c r="Z44" s="32">
        <f>COUNTIF(F$51:F$58:F$42:F$49,F44)</f>
        <v>0</v>
      </c>
      <c r="AA44" s="32">
        <f t="shared" si="38"/>
        <v>0</v>
      </c>
      <c r="AB44" s="7" t="str">
        <f t="shared" si="39"/>
        <v/>
      </c>
    </row>
    <row r="45" spans="1:30" s="7" customFormat="1" ht="20.25" customHeight="1">
      <c r="A45" s="709" t="s">
        <v>122</v>
      </c>
      <c r="B45" s="709" t="s">
        <v>123</v>
      </c>
      <c r="C45" s="709" t="s">
        <v>130</v>
      </c>
      <c r="D45" s="709" t="s">
        <v>71</v>
      </c>
      <c r="E45" s="41">
        <v>4</v>
      </c>
      <c r="F45" s="17"/>
      <c r="G45" s="38"/>
      <c r="H45" s="33" t="str" cm="1">
        <f t="array" ref="H45">IF($F45=0," ",_xlfn.XLOOKUP($F45,DataCalcs!$B$2:$B$80,_xlfn.XLOOKUP($C45,DataCalcs!$D$1:$N$1,DataCalcs!$D$2:$N$80),"WRONG LETTER"))</f>
        <v xml:space="preserve"> </v>
      </c>
      <c r="I45" s="33" t="str">
        <f>IF($F45=0," ",_xlfn.XLOOKUP($F45,DataCalcs!$B$2:$B$80,DataCalcs!$A$2:$A$80,"WRONG LETTER"))</f>
        <v xml:space="preserve"> </v>
      </c>
      <c r="J45" s="709" t="str" cm="1">
        <f t="array" ref="J45">_xlfn.IFS(ISBLANK(G45), "", NOT(ISNUMBER(G45)), "!!!",  G45&gt;DataTables!$E$14,"...",G45&gt;DataTables!$F$14,"L1",G45&gt;DataTables!$G$14,"L2",G45&gt;DataTables!$H$14,"L3",G45&gt;DataTables!$I$14,"L4",G45&gt;DataTables!$J$14,"L5",G45&gt;DataTables!$K$14,"L6",G45&gt;DataTables!$L$14,"L7",G45&gt;DataTables!$M$14,"L8", G45&lt;=DataTables!$M$14,"L9")</f>
        <v/>
      </c>
      <c r="K45" s="709" t="str">
        <f t="shared" si="36"/>
        <v/>
      </c>
      <c r="L45" s="32"/>
      <c r="M45" s="34" t="str">
        <f t="shared" ref="M45:N45" si="41">M36</f>
        <v>O</v>
      </c>
      <c r="N45" s="34" t="str">
        <f t="shared" si="41"/>
        <v>OO</v>
      </c>
      <c r="O45" s="34" cm="1">
        <f t="array" ref="O45">_xlfn.LET(_xlpm.a, $F$42:$F$49, _xlpm.b, $E$42:$E$49, _xlpm.c, _xlfn.XLOOKUP(M45,_xlpm.a,_xlpm.b,0), _xlpm.d, _xlfn.XLOOKUP(N45,_xlpm.a,_xlpm.b,0), _xlpm.x, IF(OR(_xlpm.c=0,_xlpm.d=0), _xlpm.c+_xlpm.d, MIN(_xlpm.c,_xlpm.d)), IF(_xlpm.x=0, 0, IF(DataTables!$K$158="6+", _xlfn.IFNA(_xlfn.RANK.AVG(_xlpm.x,$E$42:$E$47),1), IF(DataTables!$K$158=8,_xlfn.RANK.AVG(_xlpm.x,_xlpm.b)))))</f>
        <v>0</v>
      </c>
      <c r="P45" s="32"/>
      <c r="Q45" s="151"/>
      <c r="R45" s="151"/>
      <c r="S45" s="151"/>
      <c r="T45" s="151">
        <f>$O45</f>
        <v>0</v>
      </c>
      <c r="U45" s="151"/>
      <c r="V45" s="151"/>
      <c r="W45" s="151"/>
      <c r="X45" s="151"/>
      <c r="Y45" s="32"/>
      <c r="Z45" s="32">
        <f>COUNTIF(F$51:F$58:F$42:F$49,F45)</f>
        <v>0</v>
      </c>
      <c r="AA45" s="32">
        <f t="shared" si="38"/>
        <v>0</v>
      </c>
      <c r="AB45" s="7" t="str">
        <f t="shared" si="39"/>
        <v/>
      </c>
    </row>
    <row r="46" spans="1:30" s="7" customFormat="1" ht="20.25" customHeight="1">
      <c r="A46" s="709" t="s">
        <v>122</v>
      </c>
      <c r="B46" s="709" t="s">
        <v>123</v>
      </c>
      <c r="C46" s="709" t="s">
        <v>130</v>
      </c>
      <c r="D46" s="709" t="s">
        <v>71</v>
      </c>
      <c r="E46" s="41">
        <v>5</v>
      </c>
      <c r="F46" s="17"/>
      <c r="G46" s="38"/>
      <c r="H46" s="33" t="str" cm="1">
        <f t="array" ref="H46">IF($F46=0," ",_xlfn.XLOOKUP($F46,DataCalcs!$B$2:$B$80,_xlfn.XLOOKUP($C46,DataCalcs!$D$1:$N$1,DataCalcs!$D$2:$N$80),"WRONG LETTER"))</f>
        <v xml:space="preserve"> </v>
      </c>
      <c r="I46" s="33" t="str">
        <f>IF($F46=0," ",_xlfn.XLOOKUP($F46,DataCalcs!$B$2:$B$80,DataCalcs!$A$2:$A$80,"WRONG LETTER"))</f>
        <v xml:space="preserve"> </v>
      </c>
      <c r="J46" s="709" t="str" cm="1">
        <f t="array" ref="J46">_xlfn.IFS(ISBLANK(G46), "", NOT(ISNUMBER(G46)), "!!!",  G46&gt;DataTables!$E$14,"...",G46&gt;DataTables!$F$14,"L1",G46&gt;DataTables!$G$14,"L2",G46&gt;DataTables!$H$14,"L3",G46&gt;DataTables!$I$14,"L4",G46&gt;DataTables!$J$14,"L5",G46&gt;DataTables!$K$14,"L6",G46&gt;DataTables!$L$14,"L7",G46&gt;DataTables!$M$14,"L8", G46&lt;=DataTables!$M$14,"L9")</f>
        <v/>
      </c>
      <c r="K46" s="709" t="str">
        <f t="shared" si="36"/>
        <v/>
      </c>
      <c r="L46" s="32"/>
      <c r="M46" s="34" t="str">
        <f t="shared" ref="M46:N46" si="42">M37</f>
        <v>R</v>
      </c>
      <c r="N46" s="34" t="str">
        <f t="shared" si="42"/>
        <v>RR</v>
      </c>
      <c r="O46" s="34" cm="1">
        <f t="array" ref="O46">_xlfn.LET(_xlpm.a, $F$42:$F$49, _xlpm.b, $E$42:$E$49, _xlpm.c, _xlfn.XLOOKUP(M46,_xlpm.a,_xlpm.b,0), _xlpm.d, _xlfn.XLOOKUP(N46,_xlpm.a,_xlpm.b,0), _xlpm.x, IF(OR(_xlpm.c=0,_xlpm.d=0), _xlpm.c+_xlpm.d, MIN(_xlpm.c,_xlpm.d)), IF(_xlpm.x=0, 0, IF(DataTables!$K$158="6+", _xlfn.IFNA(_xlfn.RANK.AVG(_xlpm.x,$E$42:$E$47),1), IF(DataTables!$K$158=8,_xlfn.RANK.AVG(_xlpm.x,_xlpm.b)))))</f>
        <v>0</v>
      </c>
      <c r="P46" s="32"/>
      <c r="Q46" s="151"/>
      <c r="R46" s="151"/>
      <c r="S46" s="151"/>
      <c r="T46" s="151"/>
      <c r="U46" s="151">
        <f>$O46</f>
        <v>0</v>
      </c>
      <c r="V46" s="151"/>
      <c r="W46" s="151"/>
      <c r="X46" s="151"/>
      <c r="Y46" s="32"/>
      <c r="Z46" s="32">
        <f>COUNTIF(F$51:F$58:F$42:F$49,F46)</f>
        <v>0</v>
      </c>
      <c r="AA46" s="32">
        <f t="shared" si="38"/>
        <v>0</v>
      </c>
      <c r="AB46" s="7" t="str">
        <f t="shared" si="39"/>
        <v/>
      </c>
    </row>
    <row r="47" spans="1:30" s="7" customFormat="1" ht="20.25" customHeight="1">
      <c r="A47" s="709" t="s">
        <v>122</v>
      </c>
      <c r="B47" s="709" t="s">
        <v>123</v>
      </c>
      <c r="C47" s="709" t="s">
        <v>130</v>
      </c>
      <c r="D47" s="709" t="s">
        <v>71</v>
      </c>
      <c r="E47" s="41">
        <v>6</v>
      </c>
      <c r="F47" s="17"/>
      <c r="G47" s="38"/>
      <c r="H47" s="33" t="str" cm="1">
        <f t="array" ref="H47">IF($F47=0," ",_xlfn.XLOOKUP($F47,DataCalcs!$B$2:$B$80,_xlfn.XLOOKUP($C47,DataCalcs!$D$1:$N$1,DataCalcs!$D$2:$N$80),"WRONG LETTER"))</f>
        <v xml:space="preserve"> </v>
      </c>
      <c r="I47" s="33" t="str">
        <f>IF($F47=0," ",_xlfn.XLOOKUP($F47,DataCalcs!$B$2:$B$80,DataCalcs!$A$2:$A$80,"WRONG LETTER"))</f>
        <v xml:space="preserve"> </v>
      </c>
      <c r="J47" s="709" t="str" cm="1">
        <f t="array" ref="J47">_xlfn.IFS(ISBLANK(G47), "", NOT(ISNUMBER(G47)), "!!!",  G47&gt;DataTables!$E$14,"...",G47&gt;DataTables!$F$14,"L1",G47&gt;DataTables!$G$14,"L2",G47&gt;DataTables!$H$14,"L3",G47&gt;DataTables!$I$14,"L4",G47&gt;DataTables!$J$14,"L5",G47&gt;DataTables!$K$14,"L6",G47&gt;DataTables!$L$14,"L7",G47&gt;DataTables!$M$14,"L8", G47&lt;=DataTables!$M$14,"L9")</f>
        <v/>
      </c>
      <c r="K47" s="709" t="str">
        <f t="shared" si="36"/>
        <v/>
      </c>
      <c r="L47" s="32"/>
      <c r="M47" s="34" t="str">
        <f t="shared" ref="M47:N47" si="43">M38</f>
        <v>X</v>
      </c>
      <c r="N47" s="34" t="str">
        <f t="shared" si="43"/>
        <v>XX</v>
      </c>
      <c r="O47" s="34" cm="1">
        <f t="array" ref="O47">_xlfn.LET(_xlpm.a, $F$42:$F$49, _xlpm.b, $E$42:$E$49, _xlpm.c, _xlfn.XLOOKUP(M47,_xlpm.a,_xlpm.b,0), _xlpm.d, _xlfn.XLOOKUP(N47,_xlpm.a,_xlpm.b,0), _xlpm.x, IF(OR(_xlpm.c=0,_xlpm.d=0), _xlpm.c+_xlpm.d, MIN(_xlpm.c,_xlpm.d)), IF(_xlpm.x=0, 0, IF(DataTables!$K$158="6+", _xlfn.IFNA(_xlfn.RANK.AVG(_xlpm.x,$E$42:$E$47),1), IF(DataTables!$K$158=8,_xlfn.RANK.AVG(_xlpm.x,_xlpm.b)))))</f>
        <v>0</v>
      </c>
      <c r="P47" s="32"/>
      <c r="Q47" s="151"/>
      <c r="R47" s="151"/>
      <c r="S47" s="151"/>
      <c r="T47" s="151"/>
      <c r="U47" s="151"/>
      <c r="V47" s="151">
        <f>$O47</f>
        <v>0</v>
      </c>
      <c r="W47" s="151"/>
      <c r="X47" s="151"/>
      <c r="Y47" s="32"/>
      <c r="Z47" s="32">
        <f>COUNTIF(F$51:F$58:F$42:F$49,F47)</f>
        <v>0</v>
      </c>
      <c r="AA47" s="32">
        <f t="shared" si="38"/>
        <v>0</v>
      </c>
      <c r="AB47" s="7" t="str">
        <f t="shared" si="39"/>
        <v/>
      </c>
    </row>
    <row r="48" spans="1:30" s="7" customFormat="1" ht="20.25" customHeight="1">
      <c r="A48" s="709" t="s">
        <v>122</v>
      </c>
      <c r="B48" s="709" t="s">
        <v>123</v>
      </c>
      <c r="C48" s="709" t="s">
        <v>130</v>
      </c>
      <c r="D48" s="709" t="s">
        <v>71</v>
      </c>
      <c r="E48" s="14">
        <v>7</v>
      </c>
      <c r="F48" s="17"/>
      <c r="G48" s="38"/>
      <c r="H48" s="33" t="str" cm="1">
        <f t="array" ref="H48">IF($F48=0," ",_xlfn.XLOOKUP($F48,DataCalcs!$B$2:$B$80,_xlfn.XLOOKUP($C48,DataCalcs!$D$1:$N$1,DataCalcs!$D$2:$N$80),"WRONG LETTER"))</f>
        <v xml:space="preserve"> </v>
      </c>
      <c r="I48" s="33" t="str">
        <f>IF($F48=0," ",_xlfn.XLOOKUP($F48,DataCalcs!$B$2:$B$80,DataCalcs!$A$2:$A$80,"WRONG LETTER"))</f>
        <v xml:space="preserve"> </v>
      </c>
      <c r="J48" s="709" t="str" cm="1">
        <f t="array" ref="J48">_xlfn.IFS(ISBLANK(G48), "", NOT(ISNUMBER(G48)), "!!!",  G48&gt;DataTables!$E$14,"...",G48&gt;DataTables!$F$14,"L1",G48&gt;DataTables!$G$14,"L2",G48&gt;DataTables!$H$14,"L3",G48&gt;DataTables!$I$14,"L4",G48&gt;DataTables!$J$14,"L5",G48&gt;DataTables!$K$14,"L6",G48&gt;DataTables!$L$14,"L7",G48&gt;DataTables!$M$14,"L8", G48&lt;=DataTables!$M$14,"L9")</f>
        <v/>
      </c>
      <c r="K48" s="709" t="str">
        <f t="shared" si="36"/>
        <v/>
      </c>
      <c r="L48" s="32"/>
      <c r="M48" s="34" t="str">
        <f t="shared" ref="M48:N48" si="44">M39</f>
        <v>H</v>
      </c>
      <c r="N48" s="34" t="str">
        <f t="shared" si="44"/>
        <v>HH</v>
      </c>
      <c r="O48" s="34" cm="1">
        <f t="array" ref="O48">_xlfn.LET(_xlpm.a, $F$42:$F$49, _xlpm.b, $E$42:$E$49, _xlpm.c, _xlfn.XLOOKUP(M48,_xlpm.a,_xlpm.b,0), _xlpm.d, _xlfn.XLOOKUP(N48,_xlpm.a,_xlpm.b,0), _xlpm.x, IF(OR(_xlpm.c=0,_xlpm.d=0), _xlpm.c+_xlpm.d, MIN(_xlpm.c,_xlpm.d)), IF(_xlpm.x=0, 0, IF(DataTables!$K$158="6+", _xlfn.IFNA(_xlfn.RANK.AVG(_xlpm.x,$E$42:$E$47),1), IF(DataTables!$K$158=8,_xlfn.RANK.AVG(_xlpm.x,_xlpm.b)))))</f>
        <v>0</v>
      </c>
      <c r="P48" s="32"/>
      <c r="Q48" s="151"/>
      <c r="R48" s="151"/>
      <c r="S48" s="151"/>
      <c r="T48" s="151"/>
      <c r="U48" s="151"/>
      <c r="V48" s="151"/>
      <c r="W48" s="151">
        <f>$O48</f>
        <v>0</v>
      </c>
      <c r="X48" s="151"/>
      <c r="Y48" s="32"/>
      <c r="Z48" s="32">
        <f>COUNTIF(F$51:F$58:F$42:F$49,F48)</f>
        <v>0</v>
      </c>
      <c r="AA48" s="32">
        <f t="shared" si="38"/>
        <v>0</v>
      </c>
      <c r="AB48" s="7" t="str">
        <f t="shared" si="39"/>
        <v/>
      </c>
    </row>
    <row r="49" spans="1:28" s="8" customFormat="1" ht="20.25" customHeight="1">
      <c r="A49" s="709" t="s">
        <v>122</v>
      </c>
      <c r="B49" s="709" t="s">
        <v>123</v>
      </c>
      <c r="C49" s="709" t="s">
        <v>130</v>
      </c>
      <c r="D49" s="709" t="s">
        <v>71</v>
      </c>
      <c r="E49" s="14">
        <v>8</v>
      </c>
      <c r="F49" s="17"/>
      <c r="G49" s="38"/>
      <c r="H49" s="33" t="str" cm="1">
        <f t="array" ref="H49">IF($F49=0," ",_xlfn.XLOOKUP($F49,DataCalcs!$B$2:$B$80,_xlfn.XLOOKUP($C49,DataCalcs!$D$1:$N$1,DataCalcs!$D$2:$N$80),"WRONG LETTER"))</f>
        <v xml:space="preserve"> </v>
      </c>
      <c r="I49" s="33" t="str">
        <f>IF($F49=0," ",_xlfn.XLOOKUP($F49,DataCalcs!$B$2:$B$80,DataCalcs!$A$2:$A$80,"WRONG LETTER"))</f>
        <v xml:space="preserve"> </v>
      </c>
      <c r="J49" s="709" t="str" cm="1">
        <f t="array" ref="J49">_xlfn.IFS(ISBLANK(G49), "", NOT(ISNUMBER(G49)), "!!!",  G49&gt;DataTables!$E$14,"...",G49&gt;DataTables!$F$14,"L1",G49&gt;DataTables!$G$14,"L2",G49&gt;DataTables!$H$14,"L3",G49&gt;DataTables!$I$14,"L4",G49&gt;DataTables!$J$14,"L5",G49&gt;DataTables!$K$14,"L6",G49&gt;DataTables!$L$14,"L7",G49&gt;DataTables!$M$14,"L8", G49&lt;=DataTables!$M$14,"L9")</f>
        <v/>
      </c>
      <c r="K49" s="709" t="str">
        <f t="shared" si="36"/>
        <v/>
      </c>
      <c r="L49" s="31"/>
      <c r="M49" s="34" t="str">
        <f t="shared" ref="M49:N49" si="45">M40</f>
        <v>W</v>
      </c>
      <c r="N49" s="34" t="str">
        <f t="shared" si="45"/>
        <v>WW</v>
      </c>
      <c r="O49" s="34" cm="1">
        <f t="array" ref="O49">_xlfn.LET(_xlpm.a, $F$42:$F$49, _xlpm.b, $E$42:$E$49, _xlpm.c, _xlfn.XLOOKUP(M49,_xlpm.a,_xlpm.b,0), _xlpm.d, _xlfn.XLOOKUP(N49,_xlpm.a,_xlpm.b,0), _xlpm.x, IF(OR(_xlpm.c=0,_xlpm.d=0), _xlpm.c+_xlpm.d, MIN(_xlpm.c,_xlpm.d)), IF(_xlpm.x=0, 0, IF(DataTables!$K$158="6+", _xlfn.IFNA(_xlfn.RANK.AVG(_xlpm.x,$E$42:$E$47),1), IF(DataTables!$K$158=8,_xlfn.RANK.AVG(_xlpm.x,_xlpm.b)))))</f>
        <v>0</v>
      </c>
      <c r="P49" s="32"/>
      <c r="Q49" s="151"/>
      <c r="R49" s="151"/>
      <c r="S49" s="151"/>
      <c r="T49" s="151"/>
      <c r="U49" s="151"/>
      <c r="V49" s="151"/>
      <c r="W49" s="151"/>
      <c r="X49" s="151">
        <f>$O49</f>
        <v>0</v>
      </c>
      <c r="Y49" s="31"/>
      <c r="Z49" s="32">
        <f>COUNTIF(F$51:F$58:F$42:F$49,F49)</f>
        <v>0</v>
      </c>
      <c r="AA49" s="32">
        <f t="shared" si="38"/>
        <v>0</v>
      </c>
      <c r="AB49" s="7" t="str">
        <f t="shared" si="39"/>
        <v/>
      </c>
    </row>
    <row r="50" spans="1:28" s="8" customFormat="1" ht="20.25" customHeight="1">
      <c r="A50" s="709" t="s">
        <v>122</v>
      </c>
      <c r="B50" s="709" t="s">
        <v>123</v>
      </c>
      <c r="C50" s="709" t="s">
        <v>130</v>
      </c>
      <c r="D50" s="709"/>
      <c r="E50" s="30" t="s">
        <v>132</v>
      </c>
      <c r="F50" s="21"/>
      <c r="G50" s="200"/>
      <c r="H50" s="387"/>
      <c r="I50" s="388"/>
      <c r="J50" s="35"/>
      <c r="K50" s="16"/>
      <c r="L50" s="31"/>
      <c r="M50" s="10"/>
      <c r="N50" s="10"/>
      <c r="O50" s="712"/>
      <c r="P50" s="31"/>
      <c r="Q50" s="373"/>
      <c r="R50" s="373"/>
      <c r="S50" s="373"/>
      <c r="T50" s="373"/>
      <c r="U50" s="373"/>
      <c r="V50" s="374"/>
      <c r="W50" s="375"/>
      <c r="X50" s="375"/>
      <c r="Y50" s="31"/>
      <c r="Z50" s="32"/>
      <c r="AA50" s="2"/>
    </row>
    <row r="51" spans="1:28" s="8" customFormat="1" ht="20.25" customHeight="1">
      <c r="A51" s="709" t="s">
        <v>122</v>
      </c>
      <c r="B51" s="709" t="s">
        <v>123</v>
      </c>
      <c r="C51" s="709" t="s">
        <v>130</v>
      </c>
      <c r="D51" s="709" t="s">
        <v>65</v>
      </c>
      <c r="E51" s="41">
        <v>1</v>
      </c>
      <c r="F51" s="17"/>
      <c r="G51" s="38"/>
      <c r="H51" s="33" t="str" cm="1">
        <f t="array" ref="H51">IF($F51=0," ",_xlfn.XLOOKUP($F51,DataCalcs!$B$2:$B$80,_xlfn.XLOOKUP($C51,DataCalcs!$D$1:$N$1,DataCalcs!$D$2:$N$80),"WRONG LETTER"))</f>
        <v xml:space="preserve"> </v>
      </c>
      <c r="I51" s="33" t="str">
        <f>IF($F51=0," ",_xlfn.XLOOKUP($F51,DataCalcs!$B$2:$B$80,DataCalcs!$A$2:$A$80,"WRONG LETTER"))</f>
        <v xml:space="preserve"> </v>
      </c>
      <c r="J51" s="709" t="str" cm="1">
        <f t="array" ref="J51">_xlfn.IFS(ISBLANK(G51), "", NOT(ISNUMBER(G51)), "!!!",  G51&gt;DataTables!$E$14,"...",G51&gt;DataTables!$F$14,"L1",G51&gt;DataTables!$G$14,"L2",G51&gt;DataTables!$H$14,"L3",G51&gt;DataTables!$I$14,"L4",G51&gt;DataTables!$J$14,"L5",G51&gt;DataTables!$K$14,"L6",G51&gt;DataTables!$L$14,"L7",G51&gt;DataTables!$M$14,"L8", G51&lt;=DataTables!$M$14,"L9")</f>
        <v/>
      </c>
      <c r="K51" s="709" t="str">
        <f>IF(ISBLANK(F51),"",IF(ISBLANK(K$50),"", K$50))</f>
        <v/>
      </c>
      <c r="L51" s="32"/>
      <c r="M51" s="34" t="str">
        <f t="shared" ref="M51:N51" si="46">M42</f>
        <v>A</v>
      </c>
      <c r="N51" s="34" t="str">
        <f t="shared" si="46"/>
        <v>AA</v>
      </c>
      <c r="O51" s="34" cm="1">
        <f t="array" ref="O51">_xlfn.LET(_xlpm.a, $F$51:$F$58, _xlpm.b, $E$51:$E$58, _xlpm.c, _xlfn.XLOOKUP(M51,_xlpm.a,_xlpm.b,0), _xlpm.d, _xlfn.XLOOKUP(N51,_xlpm.a,_xlpm.b,0), _xlpm.x, IF(OR(_xlpm.c=0,_xlpm.d=0), _xlpm.c+_xlpm.d, MIN(_xlpm.c,_xlpm.d)), IF(_xlpm.x=0, 0, IF(DataTables!$K$158="6+", _xlfn.IFNA(_xlfn.RANK.AVG(_xlpm.x,$E$51:$E$56),1), IF(DataTables!$K$158=8,_xlfn.RANK.AVG(_xlpm.x,_xlpm.b)))))</f>
        <v>0</v>
      </c>
      <c r="P51" s="32"/>
      <c r="Q51" s="151">
        <f>$O51</f>
        <v>0</v>
      </c>
      <c r="R51" s="151"/>
      <c r="S51" s="151"/>
      <c r="T51" s="151"/>
      <c r="U51" s="151"/>
      <c r="V51" s="151"/>
      <c r="W51" s="151"/>
      <c r="X51" s="151"/>
      <c r="Y51" s="32"/>
      <c r="Z51" s="32">
        <f>COUNTIF(F$51:F$58:F$42:F$49,F51)</f>
        <v>0</v>
      </c>
      <c r="AA51" s="32">
        <f>IF(NOT(ISBLANK(F51)),COUNTIF(F$51:F$58,LEFT(F51,1)&amp;"*"),0)</f>
        <v>0</v>
      </c>
      <c r="AB51" s="7" t="str">
        <f>IF(AND($G51&gt;0.00001,$G51&lt;=$J$41), "***", "")</f>
        <v/>
      </c>
    </row>
    <row r="52" spans="1:28" s="8" customFormat="1" ht="20.25" customHeight="1">
      <c r="A52" s="709" t="s">
        <v>122</v>
      </c>
      <c r="B52" s="709" t="s">
        <v>123</v>
      </c>
      <c r="C52" s="709" t="s">
        <v>130</v>
      </c>
      <c r="D52" s="709" t="s">
        <v>65</v>
      </c>
      <c r="E52" s="41">
        <v>2</v>
      </c>
      <c r="F52" s="17"/>
      <c r="G52" s="38"/>
      <c r="H52" s="33" t="str" cm="1">
        <f t="array" ref="H52">IF($F52=0," ",_xlfn.XLOOKUP($F52,DataCalcs!$B$2:$B$80,_xlfn.XLOOKUP($C52,DataCalcs!$D$1:$N$1,DataCalcs!$D$2:$N$80),"WRONG LETTER"))</f>
        <v xml:space="preserve"> </v>
      </c>
      <c r="I52" s="33" t="str">
        <f>IF($F52=0," ",_xlfn.XLOOKUP($F52,DataCalcs!$B$2:$B$80,DataCalcs!$A$2:$A$80,"WRONG LETTER"))</f>
        <v xml:space="preserve"> </v>
      </c>
      <c r="J52" s="709" t="str" cm="1">
        <f t="array" ref="J52">_xlfn.IFS(ISBLANK(G52), "", NOT(ISNUMBER(G52)), "!!!",  G52&gt;DataTables!$E$14,"...",G52&gt;DataTables!$F$14,"L1",G52&gt;DataTables!$G$14,"L2",G52&gt;DataTables!$H$14,"L3",G52&gt;DataTables!$I$14,"L4",G52&gt;DataTables!$J$14,"L5",G52&gt;DataTables!$K$14,"L6",G52&gt;DataTables!$L$14,"L7",G52&gt;DataTables!$M$14,"L8", G52&lt;=DataTables!$M$14,"L9")</f>
        <v/>
      </c>
      <c r="K52" s="709" t="str">
        <f t="shared" ref="K52:K57" si="47">IF(ISBLANK(F52),"",IF(ISBLANK(K$50),"", K$50))</f>
        <v/>
      </c>
      <c r="L52" s="31"/>
      <c r="M52" s="34" t="str">
        <f t="shared" ref="M52:N52" si="48">M43</f>
        <v>N</v>
      </c>
      <c r="N52" s="34" t="str">
        <f t="shared" si="48"/>
        <v>NN</v>
      </c>
      <c r="O52" s="34" cm="1">
        <f t="array" ref="O52">_xlfn.LET(_xlpm.a, $F$51:$F$58, _xlpm.b, $E$51:$E$58, _xlpm.c, _xlfn.XLOOKUP(M52,_xlpm.a,_xlpm.b,0), _xlpm.d, _xlfn.XLOOKUP(N52,_xlpm.a,_xlpm.b,0), _xlpm.x, IF(OR(_xlpm.c=0,_xlpm.d=0), _xlpm.c+_xlpm.d, MIN(_xlpm.c,_xlpm.d)), IF(_xlpm.x=0, 0, IF(DataTables!$K$158="6+", _xlfn.IFNA(_xlfn.RANK.AVG(_xlpm.x,$E$51:$E$56),1), IF(DataTables!$K$158=8,_xlfn.RANK.AVG(_xlpm.x,_xlpm.b)))))</f>
        <v>0</v>
      </c>
      <c r="P52" s="32"/>
      <c r="Q52" s="151"/>
      <c r="R52" s="151">
        <f>$O52</f>
        <v>0</v>
      </c>
      <c r="S52" s="151"/>
      <c r="T52" s="151"/>
      <c r="U52" s="151"/>
      <c r="V52" s="151"/>
      <c r="W52" s="151"/>
      <c r="X52" s="151"/>
      <c r="Y52" s="32"/>
      <c r="Z52" s="32">
        <f>COUNTIF(F$51:F$58:F$42:F$49,F52)</f>
        <v>0</v>
      </c>
      <c r="AA52" s="32">
        <f t="shared" ref="AA52:AA58" si="49">IF(NOT(ISBLANK(F52)),COUNTIF(F$51:F$58,LEFT(F52,1)&amp;"*"),0)</f>
        <v>0</v>
      </c>
      <c r="AB52" s="7" t="str">
        <f t="shared" ref="AB52:AB58" si="50">IF(AND($G52&gt;0.00001,$G52&lt;=$J$41), "***", "")</f>
        <v/>
      </c>
    </row>
    <row r="53" spans="1:28" s="8" customFormat="1" ht="20.25" customHeight="1">
      <c r="A53" s="709" t="s">
        <v>122</v>
      </c>
      <c r="B53" s="709" t="s">
        <v>123</v>
      </c>
      <c r="C53" s="709" t="s">
        <v>130</v>
      </c>
      <c r="D53" s="709" t="s">
        <v>65</v>
      </c>
      <c r="E53" s="41">
        <v>3</v>
      </c>
      <c r="F53" s="17"/>
      <c r="G53" s="38"/>
      <c r="H53" s="33" t="str" cm="1">
        <f t="array" ref="H53">IF($F53=0," ",_xlfn.XLOOKUP($F53,DataCalcs!$B$2:$B$80,_xlfn.XLOOKUP($C53,DataCalcs!$D$1:$N$1,DataCalcs!$D$2:$N$80),"WRONG LETTER"))</f>
        <v xml:space="preserve"> </v>
      </c>
      <c r="I53" s="33" t="str">
        <f>IF($F53=0," ",_xlfn.XLOOKUP($F53,DataCalcs!$B$2:$B$80,DataCalcs!$A$2:$A$80,"WRONG LETTER"))</f>
        <v xml:space="preserve"> </v>
      </c>
      <c r="J53" s="709" t="str" cm="1">
        <f t="array" ref="J53">_xlfn.IFS(ISBLANK(G53), "", NOT(ISNUMBER(G53)), "!!!",  G53&gt;DataTables!$E$14,"...",G53&gt;DataTables!$F$14,"L1",G53&gt;DataTables!$G$14,"L2",G53&gt;DataTables!$H$14,"L3",G53&gt;DataTables!$I$14,"L4",G53&gt;DataTables!$J$14,"L5",G53&gt;DataTables!$K$14,"L6",G53&gt;DataTables!$L$14,"L7",G53&gt;DataTables!$M$14,"L8", G53&lt;=DataTables!$M$14,"L9")</f>
        <v/>
      </c>
      <c r="K53" s="709" t="str">
        <f t="shared" si="47"/>
        <v/>
      </c>
      <c r="L53" s="31"/>
      <c r="M53" s="34" t="str">
        <f t="shared" ref="M53:N53" si="51">M44</f>
        <v>B</v>
      </c>
      <c r="N53" s="34" t="str">
        <f t="shared" si="51"/>
        <v>BB</v>
      </c>
      <c r="O53" s="34" cm="1">
        <f t="array" ref="O53">_xlfn.LET(_xlpm.a, $F$51:$F$58, _xlpm.b, $E$51:$E$58, _xlpm.c, _xlfn.XLOOKUP(M53,_xlpm.a,_xlpm.b,0), _xlpm.d, _xlfn.XLOOKUP(N53,_xlpm.a,_xlpm.b,0), _xlpm.x, IF(OR(_xlpm.c=0,_xlpm.d=0), _xlpm.c+_xlpm.d, MIN(_xlpm.c,_xlpm.d)), IF(_xlpm.x=0, 0, IF(DataTables!$K$158="6+", _xlfn.IFNA(_xlfn.RANK.AVG(_xlpm.x,$E$51:$E$56),1), IF(DataTables!$K$158=8,_xlfn.RANK.AVG(_xlpm.x,_xlpm.b)))))</f>
        <v>0</v>
      </c>
      <c r="P53" s="32"/>
      <c r="Q53" s="151"/>
      <c r="R53" s="151"/>
      <c r="S53" s="151">
        <f>$O53</f>
        <v>0</v>
      </c>
      <c r="T53" s="151"/>
      <c r="U53" s="151"/>
      <c r="V53" s="151"/>
      <c r="W53" s="151"/>
      <c r="X53" s="151"/>
      <c r="Y53" s="32"/>
      <c r="Z53" s="32">
        <f>COUNTIF(F$51:F$58:F$42:F$49,F53)</f>
        <v>0</v>
      </c>
      <c r="AA53" s="32">
        <f t="shared" si="49"/>
        <v>0</v>
      </c>
      <c r="AB53" s="7" t="str">
        <f t="shared" si="50"/>
        <v/>
      </c>
    </row>
    <row r="54" spans="1:28" s="8" customFormat="1" ht="20.25" customHeight="1">
      <c r="A54" s="709" t="s">
        <v>122</v>
      </c>
      <c r="B54" s="709" t="s">
        <v>123</v>
      </c>
      <c r="C54" s="709" t="s">
        <v>130</v>
      </c>
      <c r="D54" s="709" t="s">
        <v>65</v>
      </c>
      <c r="E54" s="41">
        <v>4</v>
      </c>
      <c r="F54" s="17"/>
      <c r="G54" s="38"/>
      <c r="H54" s="33" t="str" cm="1">
        <f t="array" ref="H54">IF($F54=0," ",_xlfn.XLOOKUP($F54,DataCalcs!$B$2:$B$80,_xlfn.XLOOKUP($C54,DataCalcs!$D$1:$N$1,DataCalcs!$D$2:$N$80),"WRONG LETTER"))</f>
        <v xml:space="preserve"> </v>
      </c>
      <c r="I54" s="33" t="str">
        <f>IF($F54=0," ",_xlfn.XLOOKUP($F54,DataCalcs!$B$2:$B$80,DataCalcs!$A$2:$A$80,"WRONG LETTER"))</f>
        <v xml:space="preserve"> </v>
      </c>
      <c r="J54" s="709" t="str" cm="1">
        <f t="array" ref="J54">_xlfn.IFS(ISBLANK(G54), "", NOT(ISNUMBER(G54)), "!!!",  G54&gt;DataTables!$E$14,"...",G54&gt;DataTables!$F$14,"L1",G54&gt;DataTables!$G$14,"L2",G54&gt;DataTables!$H$14,"L3",G54&gt;DataTables!$I$14,"L4",G54&gt;DataTables!$J$14,"L5",G54&gt;DataTables!$K$14,"L6",G54&gt;DataTables!$L$14,"L7",G54&gt;DataTables!$M$14,"L8", G54&lt;=DataTables!$M$14,"L9")</f>
        <v/>
      </c>
      <c r="K54" s="709" t="str">
        <f t="shared" si="47"/>
        <v/>
      </c>
      <c r="L54" s="31"/>
      <c r="M54" s="34" t="str">
        <f t="shared" ref="M54:N54" si="52">M45</f>
        <v>O</v>
      </c>
      <c r="N54" s="34" t="str">
        <f t="shared" si="52"/>
        <v>OO</v>
      </c>
      <c r="O54" s="34" cm="1">
        <f t="array" ref="O54">_xlfn.LET(_xlpm.a, $F$51:$F$58, _xlpm.b, $E$51:$E$58, _xlpm.c, _xlfn.XLOOKUP(M54,_xlpm.a,_xlpm.b,0), _xlpm.d, _xlfn.XLOOKUP(N54,_xlpm.a,_xlpm.b,0), _xlpm.x, IF(OR(_xlpm.c=0,_xlpm.d=0), _xlpm.c+_xlpm.d, MIN(_xlpm.c,_xlpm.d)), IF(_xlpm.x=0, 0, IF(DataTables!$K$158="6+", _xlfn.IFNA(_xlfn.RANK.AVG(_xlpm.x,$E$51:$E$56),1), IF(DataTables!$K$158=8,_xlfn.RANK.AVG(_xlpm.x,_xlpm.b)))))</f>
        <v>0</v>
      </c>
      <c r="P54" s="32"/>
      <c r="Q54" s="151"/>
      <c r="R54" s="151"/>
      <c r="S54" s="151"/>
      <c r="T54" s="151">
        <f>$O54</f>
        <v>0</v>
      </c>
      <c r="U54" s="151"/>
      <c r="V54" s="151"/>
      <c r="W54" s="151"/>
      <c r="X54" s="151"/>
      <c r="Y54" s="32"/>
      <c r="Z54" s="32">
        <f>COUNTIF(F$51:F$58:F$42:F$49,F54)</f>
        <v>0</v>
      </c>
      <c r="AA54" s="32">
        <f t="shared" si="49"/>
        <v>0</v>
      </c>
      <c r="AB54" s="7" t="str">
        <f t="shared" si="50"/>
        <v/>
      </c>
    </row>
    <row r="55" spans="1:28" s="8" customFormat="1" ht="20.25" customHeight="1">
      <c r="A55" s="709" t="s">
        <v>122</v>
      </c>
      <c r="B55" s="709" t="s">
        <v>123</v>
      </c>
      <c r="C55" s="709" t="s">
        <v>130</v>
      </c>
      <c r="D55" s="709" t="s">
        <v>65</v>
      </c>
      <c r="E55" s="41">
        <v>5</v>
      </c>
      <c r="F55" s="17"/>
      <c r="G55" s="38"/>
      <c r="H55" s="33" t="str" cm="1">
        <f t="array" ref="H55">IF($F55=0," ",_xlfn.XLOOKUP($F55,DataCalcs!$B$2:$B$80,_xlfn.XLOOKUP($C55,DataCalcs!$D$1:$N$1,DataCalcs!$D$2:$N$80),"WRONG LETTER"))</f>
        <v xml:space="preserve"> </v>
      </c>
      <c r="I55" s="33" t="str">
        <f>IF($F55=0," ",_xlfn.XLOOKUP($F55,DataCalcs!$B$2:$B$80,DataCalcs!$A$2:$A$80,"WRONG LETTER"))</f>
        <v xml:space="preserve"> </v>
      </c>
      <c r="J55" s="709" t="str" cm="1">
        <f t="array" ref="J55">_xlfn.IFS(ISBLANK(G55), "", NOT(ISNUMBER(G55)), "!!!",  G55&gt;DataTables!$E$14,"...",G55&gt;DataTables!$F$14,"L1",G55&gt;DataTables!$G$14,"L2",G55&gt;DataTables!$H$14,"L3",G55&gt;DataTables!$I$14,"L4",G55&gt;DataTables!$J$14,"L5",G55&gt;DataTables!$K$14,"L6",G55&gt;DataTables!$L$14,"L7",G55&gt;DataTables!$M$14,"L8", G55&lt;=DataTables!$M$14,"L9")</f>
        <v/>
      </c>
      <c r="K55" s="709" t="str">
        <f t="shared" si="47"/>
        <v/>
      </c>
      <c r="L55" s="31"/>
      <c r="M55" s="34" t="str">
        <f t="shared" ref="M55:N55" si="53">M46</f>
        <v>R</v>
      </c>
      <c r="N55" s="34" t="str">
        <f t="shared" si="53"/>
        <v>RR</v>
      </c>
      <c r="O55" s="34" cm="1">
        <f t="array" ref="O55">_xlfn.LET(_xlpm.a, $F$51:$F$58, _xlpm.b, $E$51:$E$58, _xlpm.c, _xlfn.XLOOKUP(M55,_xlpm.a,_xlpm.b,0), _xlpm.d, _xlfn.XLOOKUP(N55,_xlpm.a,_xlpm.b,0), _xlpm.x, IF(OR(_xlpm.c=0,_xlpm.d=0), _xlpm.c+_xlpm.d, MIN(_xlpm.c,_xlpm.d)), IF(_xlpm.x=0, 0, IF(DataTables!$K$158="6+", _xlfn.IFNA(_xlfn.RANK.AVG(_xlpm.x,$E$51:$E$56),1), IF(DataTables!$K$158=8,_xlfn.RANK.AVG(_xlpm.x,_xlpm.b)))))</f>
        <v>0</v>
      </c>
      <c r="P55" s="32"/>
      <c r="Q55" s="151"/>
      <c r="R55" s="151"/>
      <c r="S55" s="151"/>
      <c r="T55" s="151"/>
      <c r="U55" s="151">
        <f>$O55</f>
        <v>0</v>
      </c>
      <c r="V55" s="151"/>
      <c r="W55" s="151"/>
      <c r="X55" s="151"/>
      <c r="Y55" s="32"/>
      <c r="Z55" s="32">
        <f>COUNTIF(F$51:F$58:F$42:F$49,F55)</f>
        <v>0</v>
      </c>
      <c r="AA55" s="32">
        <f t="shared" si="49"/>
        <v>0</v>
      </c>
      <c r="AB55" s="7" t="str">
        <f t="shared" si="50"/>
        <v/>
      </c>
    </row>
    <row r="56" spans="1:28" s="8" customFormat="1" ht="20.25" customHeight="1">
      <c r="A56" s="709" t="s">
        <v>122</v>
      </c>
      <c r="B56" s="709" t="s">
        <v>123</v>
      </c>
      <c r="C56" s="709" t="s">
        <v>130</v>
      </c>
      <c r="D56" s="709" t="s">
        <v>65</v>
      </c>
      <c r="E56" s="41">
        <v>6</v>
      </c>
      <c r="F56" s="17"/>
      <c r="G56" s="38"/>
      <c r="H56" s="33" t="str" cm="1">
        <f t="array" ref="H56">IF($F56=0," ",_xlfn.XLOOKUP($F56,DataCalcs!$B$2:$B$80,_xlfn.XLOOKUP($C56,DataCalcs!$D$1:$N$1,DataCalcs!$D$2:$N$80),"WRONG LETTER"))</f>
        <v xml:space="preserve"> </v>
      </c>
      <c r="I56" s="33" t="str">
        <f>IF($F56=0," ",_xlfn.XLOOKUP($F56,DataCalcs!$B$2:$B$80,DataCalcs!$A$2:$A$80,"WRONG LETTER"))</f>
        <v xml:space="preserve"> </v>
      </c>
      <c r="J56" s="709" t="str" cm="1">
        <f t="array" ref="J56">_xlfn.IFS(ISBLANK(G56), "", NOT(ISNUMBER(G56)), "!!!",  G56&gt;DataTables!$E$14,"...",G56&gt;DataTables!$F$14,"L1",G56&gt;DataTables!$G$14,"L2",G56&gt;DataTables!$H$14,"L3",G56&gt;DataTables!$I$14,"L4",G56&gt;DataTables!$J$14,"L5",G56&gt;DataTables!$K$14,"L6",G56&gt;DataTables!$L$14,"L7",G56&gt;DataTables!$M$14,"L8", G56&lt;=DataTables!$M$14,"L9")</f>
        <v/>
      </c>
      <c r="K56" s="709" t="str">
        <f t="shared" si="47"/>
        <v/>
      </c>
      <c r="L56" s="418"/>
      <c r="M56" s="34" t="str">
        <f t="shared" ref="M56:N56" si="54">M47</f>
        <v>X</v>
      </c>
      <c r="N56" s="34" t="str">
        <f t="shared" si="54"/>
        <v>XX</v>
      </c>
      <c r="O56" s="34" cm="1">
        <f t="array" ref="O56">_xlfn.LET(_xlpm.a, $F$51:$F$58, _xlpm.b, $E$51:$E$58, _xlpm.c, _xlfn.XLOOKUP(M56,_xlpm.a,_xlpm.b,0), _xlpm.d, _xlfn.XLOOKUP(N56,_xlpm.a,_xlpm.b,0), _xlpm.x, IF(OR(_xlpm.c=0,_xlpm.d=0), _xlpm.c+_xlpm.d, MIN(_xlpm.c,_xlpm.d)), IF(_xlpm.x=0, 0, IF(DataTables!$K$158="6+", _xlfn.IFNA(_xlfn.RANK.AVG(_xlpm.x,$E$51:$E$56),1), IF(DataTables!$K$158=8,_xlfn.RANK.AVG(_xlpm.x,_xlpm.b)))))</f>
        <v>0</v>
      </c>
      <c r="P56" s="32"/>
      <c r="Q56" s="151"/>
      <c r="R56" s="151"/>
      <c r="S56" s="151"/>
      <c r="T56" s="151"/>
      <c r="U56" s="151"/>
      <c r="V56" s="151">
        <f>$O56</f>
        <v>0</v>
      </c>
      <c r="W56" s="151"/>
      <c r="X56" s="151"/>
      <c r="Y56" s="32"/>
      <c r="Z56" s="32">
        <f>COUNTIF(F$51:F$58:F$42:F$49,F56)</f>
        <v>0</v>
      </c>
      <c r="AA56" s="32">
        <f t="shared" si="49"/>
        <v>0</v>
      </c>
      <c r="AB56" s="7" t="str">
        <f t="shared" si="50"/>
        <v/>
      </c>
    </row>
    <row r="57" spans="1:28" s="7" customFormat="1" ht="20.25" customHeight="1">
      <c r="A57" s="709" t="s">
        <v>122</v>
      </c>
      <c r="B57" s="709" t="s">
        <v>123</v>
      </c>
      <c r="C57" s="709" t="s">
        <v>130</v>
      </c>
      <c r="D57" s="709" t="s">
        <v>65</v>
      </c>
      <c r="E57" s="14">
        <v>7</v>
      </c>
      <c r="F57" s="17"/>
      <c r="G57" s="38"/>
      <c r="H57" s="33" t="str" cm="1">
        <f t="array" ref="H57">IF($F57=0," ",_xlfn.XLOOKUP($F57,DataCalcs!$B$2:$B$80,_xlfn.XLOOKUP($C57,DataCalcs!$D$1:$N$1,DataCalcs!$D$2:$N$80),"WRONG LETTER"))</f>
        <v xml:space="preserve"> </v>
      </c>
      <c r="I57" s="33" t="str">
        <f>IF($F57=0," ",_xlfn.XLOOKUP($F57,DataCalcs!$B$2:$B$80,DataCalcs!$A$2:$A$80,"WRONG LETTER"))</f>
        <v xml:space="preserve"> </v>
      </c>
      <c r="J57" s="709" t="str" cm="1">
        <f t="array" ref="J57">_xlfn.IFS(ISBLANK(G57), "", NOT(ISNUMBER(G57)), "!!!",  G57&gt;DataTables!$E$14,"...",G57&gt;DataTables!$F$14,"L1",G57&gt;DataTables!$G$14,"L2",G57&gt;DataTables!$H$14,"L3",G57&gt;DataTables!$I$14,"L4",G57&gt;DataTables!$J$14,"L5",G57&gt;DataTables!$K$14,"L6",G57&gt;DataTables!$L$14,"L7",G57&gt;DataTables!$M$14,"L8", G57&lt;=DataTables!$M$14,"L9")</f>
        <v/>
      </c>
      <c r="K57" s="709" t="str">
        <f t="shared" si="47"/>
        <v/>
      </c>
      <c r="L57" s="31"/>
      <c r="M57" s="34" t="str">
        <f t="shared" ref="M57:N57" si="55">M48</f>
        <v>H</v>
      </c>
      <c r="N57" s="34" t="str">
        <f t="shared" si="55"/>
        <v>HH</v>
      </c>
      <c r="O57" s="34" cm="1">
        <f t="array" ref="O57">_xlfn.LET(_xlpm.a, $F$51:$F$58, _xlpm.b, $E$51:$E$58, _xlpm.c, _xlfn.XLOOKUP(M57,_xlpm.a,_xlpm.b,0), _xlpm.d, _xlfn.XLOOKUP(N57,_xlpm.a,_xlpm.b,0), _xlpm.x, IF(OR(_xlpm.c=0,_xlpm.d=0), _xlpm.c+_xlpm.d, MIN(_xlpm.c,_xlpm.d)), IF(_xlpm.x=0, 0, IF(DataTables!$K$158="6+", _xlfn.IFNA(_xlfn.RANK.AVG(_xlpm.x,$E$51:$E$56),1), IF(DataTables!$K$158=8,_xlfn.RANK.AVG(_xlpm.x,_xlpm.b)))))</f>
        <v>0</v>
      </c>
      <c r="P57" s="32"/>
      <c r="Q57" s="151"/>
      <c r="R57" s="151"/>
      <c r="S57" s="151"/>
      <c r="T57" s="151"/>
      <c r="U57" s="151"/>
      <c r="V57" s="151"/>
      <c r="W57" s="151">
        <f>$O57</f>
        <v>0</v>
      </c>
      <c r="X57" s="151"/>
      <c r="Y57" s="32"/>
      <c r="Z57" s="32">
        <f>COUNTIF(F$51:F$58:F$42:F$49,F57)</f>
        <v>0</v>
      </c>
      <c r="AA57" s="32">
        <f t="shared" si="49"/>
        <v>0</v>
      </c>
      <c r="AB57" s="7" t="str">
        <f t="shared" si="50"/>
        <v/>
      </c>
    </row>
    <row r="58" spans="1:28" s="7" customFormat="1" ht="20.25" customHeight="1">
      <c r="A58" s="709" t="s">
        <v>122</v>
      </c>
      <c r="B58" s="709" t="s">
        <v>123</v>
      </c>
      <c r="C58" s="709" t="s">
        <v>130</v>
      </c>
      <c r="D58" s="709" t="s">
        <v>65</v>
      </c>
      <c r="E58" s="14">
        <v>8</v>
      </c>
      <c r="F58" s="17"/>
      <c r="G58" s="38"/>
      <c r="H58" s="33" t="str" cm="1">
        <f t="array" ref="H58">IF($F58=0," ",_xlfn.XLOOKUP($F58,DataCalcs!$B$2:$B$80,_xlfn.XLOOKUP($C58,DataCalcs!$D$1:$N$1,DataCalcs!$D$2:$N$80),"WRONG LETTER"))</f>
        <v xml:space="preserve"> </v>
      </c>
      <c r="I58" s="33" t="str">
        <f>IF($F58=0," ",_xlfn.XLOOKUP($F58,DataCalcs!$B$2:$B$80,DataCalcs!$A$2:$A$80,"WRONG LETTER"))</f>
        <v xml:space="preserve"> </v>
      </c>
      <c r="J58" s="709" t="str" cm="1">
        <f t="array" ref="J58">_xlfn.IFS(ISBLANK(G58), "", NOT(ISNUMBER(G58)), "!!!",  G58&gt;DataTables!$E$14,"...",G58&gt;DataTables!$F$14,"L1",G58&gt;DataTables!$G$14,"L2",G58&gt;DataTables!$H$14,"L3",G58&gt;DataTables!$I$14,"L4",G58&gt;DataTables!$J$14,"L5",G58&gt;DataTables!$K$14,"L6",G58&gt;DataTables!$L$14,"L7",G58&gt;DataTables!$M$14,"L8", G58&lt;=DataTables!$M$14,"L9")</f>
        <v/>
      </c>
      <c r="K58" s="709" t="str">
        <f>IF(ISBLANK(F58),"",IF(ISBLANK(K$50),"", K$50))</f>
        <v/>
      </c>
      <c r="L58" s="31"/>
      <c r="M58" s="34" t="str">
        <f t="shared" ref="M58:N58" si="56">M49</f>
        <v>W</v>
      </c>
      <c r="N58" s="34" t="str">
        <f t="shared" si="56"/>
        <v>WW</v>
      </c>
      <c r="O58" s="34" cm="1">
        <f t="array" ref="O58">_xlfn.LET(_xlpm.a, $F$51:$F$58, _xlpm.b, $E$51:$E$58, _xlpm.c, _xlfn.XLOOKUP(M58,_xlpm.a,_xlpm.b,0), _xlpm.d, _xlfn.XLOOKUP(N58,_xlpm.a,_xlpm.b,0), _xlpm.x, IF(OR(_xlpm.c=0,_xlpm.d=0), _xlpm.c+_xlpm.d, MIN(_xlpm.c,_xlpm.d)), IF(_xlpm.x=0, 0, IF(DataTables!$K$158="6+", _xlfn.IFNA(_xlfn.RANK.AVG(_xlpm.x,$E$51:$E$56),1), IF(DataTables!$K$158=8,_xlfn.RANK.AVG(_xlpm.x,_xlpm.b)))))</f>
        <v>0</v>
      </c>
      <c r="P58" s="32"/>
      <c r="Q58" s="151"/>
      <c r="R58" s="151"/>
      <c r="S58" s="151"/>
      <c r="T58" s="151"/>
      <c r="U58" s="151"/>
      <c r="V58" s="151"/>
      <c r="W58" s="151"/>
      <c r="X58" s="151">
        <f>$O58</f>
        <v>0</v>
      </c>
      <c r="Y58" s="31"/>
      <c r="Z58" s="32">
        <f>COUNTIF(F$51:F$58:F$42:F$49,F58)</f>
        <v>0</v>
      </c>
      <c r="AA58" s="32">
        <f t="shared" si="49"/>
        <v>0</v>
      </c>
      <c r="AB58" s="7" t="str">
        <f t="shared" si="50"/>
        <v/>
      </c>
    </row>
    <row r="59" spans="1:28" s="7" customFormat="1" ht="20.25" customHeight="1">
      <c r="A59" s="709" t="s">
        <v>122</v>
      </c>
      <c r="B59" s="709" t="s">
        <v>123</v>
      </c>
      <c r="C59" s="709" t="s">
        <v>133</v>
      </c>
      <c r="D59" s="709"/>
      <c r="E59" s="30" t="s">
        <v>134</v>
      </c>
      <c r="F59" s="21"/>
      <c r="G59" s="21"/>
      <c r="H59" s="387"/>
      <c r="I59" s="388" t="s">
        <v>59</v>
      </c>
      <c r="J59" s="390">
        <f>DataTables!$N$15</f>
        <v>1.5937499999999999E-3</v>
      </c>
      <c r="K59" s="392"/>
      <c r="L59" s="13"/>
      <c r="M59" s="10"/>
      <c r="N59" s="10"/>
      <c r="P59" s="31"/>
      <c r="Q59" s="31"/>
      <c r="R59" s="31"/>
      <c r="S59" s="31"/>
      <c r="T59" s="31"/>
      <c r="U59" s="31"/>
      <c r="V59" s="31"/>
      <c r="W59" s="31"/>
      <c r="X59" s="31"/>
      <c r="Y59" s="32"/>
      <c r="Z59" s="32"/>
      <c r="AA59" s="2"/>
    </row>
    <row r="60" spans="1:28" s="7" customFormat="1" ht="20.25" customHeight="1">
      <c r="A60" s="709" t="s">
        <v>122</v>
      </c>
      <c r="B60" s="709" t="s">
        <v>123</v>
      </c>
      <c r="C60" s="709" t="s">
        <v>133</v>
      </c>
      <c r="D60" s="709" t="s">
        <v>71</v>
      </c>
      <c r="E60" s="41">
        <v>1</v>
      </c>
      <c r="F60" s="17"/>
      <c r="G60" s="201"/>
      <c r="H60" s="33" t="str" cm="1">
        <f t="array" ref="H60">IF($F60=0," ",_xlfn.XLOOKUP($F60,DataCalcs!$B$2:$B$80,_xlfn.XLOOKUP($C60,DataCalcs!$D$1:$N$1,DataCalcs!$D$2:$N$80),"WRONG LETTER"))</f>
        <v xml:space="preserve"> </v>
      </c>
      <c r="I60" s="33" t="str">
        <f>IF($F60=0," ",_xlfn.XLOOKUP($F60,DataCalcs!$B$2:$B$80,DataCalcs!$A$2:$A$80,"WRONG LETTER"))</f>
        <v xml:space="preserve"> </v>
      </c>
      <c r="J60" s="709" t="str" cm="1">
        <f t="array" ref="J60">_xlfn.IFS(ISBLANK(G60), "", NOT(ISNUMBER(G60)), "!!!",  G60&gt;DataTables!$E$15,"...",G60&gt;DataTables!$F$15,"L1",G60&gt;DataTables!$G$15,"L2",G60&gt;DataTables!$H$15,"L3",G60&gt;DataTables!$I$15,"L4",G60&gt;DataTables!$J$15,"L5",G60&gt;DataTables!$K$15,"L6",G60&gt;DataTables!$L$15,"L7",G60&gt;DataTables!$M$15,"L8", G60&lt;=DataTables!$M$15,"L9")</f>
        <v/>
      </c>
      <c r="K60" s="709"/>
      <c r="L60" s="32"/>
      <c r="M60" s="34" t="str">
        <f t="shared" ref="M60:N60" si="57">M51</f>
        <v>A</v>
      </c>
      <c r="N60" s="34" t="str">
        <f t="shared" si="57"/>
        <v>AA</v>
      </c>
      <c r="O60" s="34" cm="1">
        <f t="array" ref="O60">_xlfn.LET(_xlpm.a, $F$60:$F$67, _xlpm.b, $E$60:$E$67, _xlpm.c, _xlfn.XLOOKUP(M60,_xlpm.a,_xlpm.b,0), _xlpm.d, _xlfn.XLOOKUP(N60,_xlpm.a,_xlpm.b,0), _xlpm.x, IF(OR(_xlpm.c=0,_xlpm.d=0), _xlpm.c+_xlpm.d, MIN(_xlpm.c,_xlpm.d)), IF(_xlpm.x=0, 0, IF(DataTables!$K$158="6+", _xlfn.IFNA(_xlfn.RANK.AVG(_xlpm.x,$E$60:$E$65),1), IF(DataTables!$K$158=8,_xlfn.RANK.AVG(_xlpm.x,_xlpm.b)))))</f>
        <v>0</v>
      </c>
      <c r="P60" s="32"/>
      <c r="Q60" s="151">
        <f>$O60</f>
        <v>0</v>
      </c>
      <c r="R60" s="151"/>
      <c r="S60" s="151"/>
      <c r="T60" s="151"/>
      <c r="U60" s="151"/>
      <c r="V60" s="151"/>
      <c r="W60" s="151"/>
      <c r="X60" s="151"/>
      <c r="Y60" s="32"/>
      <c r="Z60" s="32">
        <f>COUNTIF(F$69:F$76:F$60:F$67,F60)</f>
        <v>0</v>
      </c>
      <c r="AA60" s="32">
        <f>IF(NOT(ISBLANK(F60)),COUNTIF(F$60:F$67,LEFT(F60,1)&amp;"*"),0)</f>
        <v>0</v>
      </c>
      <c r="AB60" s="7" t="str">
        <f>IF(AND($G60&gt;0.00001,$G60&lt;=$J$59), "***", "")</f>
        <v/>
      </c>
    </row>
    <row r="61" spans="1:28" s="7" customFormat="1" ht="20.25" customHeight="1">
      <c r="A61" s="709" t="s">
        <v>122</v>
      </c>
      <c r="B61" s="709" t="s">
        <v>123</v>
      </c>
      <c r="C61" s="709" t="s">
        <v>133</v>
      </c>
      <c r="D61" s="709" t="s">
        <v>71</v>
      </c>
      <c r="E61" s="41">
        <v>2</v>
      </c>
      <c r="F61" s="17"/>
      <c r="G61" s="201"/>
      <c r="H61" s="33" t="str" cm="1">
        <f t="array" ref="H61">IF($F61=0," ",_xlfn.XLOOKUP($F61,DataCalcs!$B$2:$B$80,_xlfn.XLOOKUP($C61,DataCalcs!$D$1:$N$1,DataCalcs!$D$2:$N$80),"WRONG LETTER"))</f>
        <v xml:space="preserve"> </v>
      </c>
      <c r="I61" s="33" t="str">
        <f>IF($F61=0," ",_xlfn.XLOOKUP($F61,DataCalcs!$B$2:$B$80,DataCalcs!$A$2:$A$80,"WRONG LETTER"))</f>
        <v xml:space="preserve"> </v>
      </c>
      <c r="J61" s="709" t="str" cm="1">
        <f t="array" ref="J61">_xlfn.IFS(ISBLANK(G61), "", NOT(ISNUMBER(G61)), "!!!",  G61&gt;DataTables!$E$15,"...",G61&gt;DataTables!$F$15,"L1",G61&gt;DataTables!$G$15,"L2",G61&gt;DataTables!$H$15,"L3",G61&gt;DataTables!$I$15,"L4",G61&gt;DataTables!$J$15,"L5",G61&gt;DataTables!$K$15,"L6",G61&gt;DataTables!$L$15,"L7",G61&gt;DataTables!$M$15,"L8", G61&lt;=DataTables!$M$15,"L9")</f>
        <v/>
      </c>
      <c r="K61" s="709"/>
      <c r="L61" s="32"/>
      <c r="M61" s="34" t="str">
        <f t="shared" ref="M61:N61" si="58">M52</f>
        <v>N</v>
      </c>
      <c r="N61" s="34" t="str">
        <f t="shared" si="58"/>
        <v>NN</v>
      </c>
      <c r="O61" s="34" cm="1">
        <f t="array" ref="O61">_xlfn.LET(_xlpm.a, $F$60:$F$67, _xlpm.b, $E$60:$E$67, _xlpm.c, _xlfn.XLOOKUP(M61,_xlpm.a,_xlpm.b,0), _xlpm.d, _xlfn.XLOOKUP(N61,_xlpm.a,_xlpm.b,0), _xlpm.x, IF(OR(_xlpm.c=0,_xlpm.d=0), _xlpm.c+_xlpm.d, MIN(_xlpm.c,_xlpm.d)), IF(_xlpm.x=0, 0, IF(DataTables!$K$158="6+", _xlfn.IFNA(_xlfn.RANK.AVG(_xlpm.x,$E$60:$E$65),1), IF(DataTables!$K$158=8,_xlfn.RANK.AVG(_xlpm.x,_xlpm.b)))))</f>
        <v>0</v>
      </c>
      <c r="P61" s="32"/>
      <c r="Q61" s="151"/>
      <c r="R61" s="151">
        <f>$O61</f>
        <v>0</v>
      </c>
      <c r="S61" s="151"/>
      <c r="T61" s="151"/>
      <c r="U61" s="151"/>
      <c r="V61" s="151"/>
      <c r="W61" s="151"/>
      <c r="X61" s="151"/>
      <c r="Y61" s="32"/>
      <c r="Z61" s="32">
        <f>COUNTIF(F$69:F$76:F$60:F$67,F61)</f>
        <v>0</v>
      </c>
      <c r="AA61" s="32">
        <f t="shared" ref="AA61:AA67" si="59">IF(NOT(ISBLANK(F61)),COUNTIF(F$60:F$67,LEFT(F61,1)&amp;"*"),0)</f>
        <v>0</v>
      </c>
      <c r="AB61" s="7" t="str">
        <f t="shared" ref="AB61:AB67" si="60">IF(AND($G61&gt;0.00001,$G61&lt;=$J$59), "***", "")</f>
        <v/>
      </c>
    </row>
    <row r="62" spans="1:28" s="7" customFormat="1" ht="20.25" customHeight="1">
      <c r="A62" s="709" t="s">
        <v>122</v>
      </c>
      <c r="B62" s="709" t="s">
        <v>123</v>
      </c>
      <c r="C62" s="709" t="s">
        <v>133</v>
      </c>
      <c r="D62" s="709" t="s">
        <v>71</v>
      </c>
      <c r="E62" s="41">
        <v>3</v>
      </c>
      <c r="F62" s="17"/>
      <c r="G62" s="201"/>
      <c r="H62" s="33" t="str" cm="1">
        <f t="array" ref="H62">IF($F62=0," ",_xlfn.XLOOKUP($F62,DataCalcs!$B$2:$B$80,_xlfn.XLOOKUP($C62,DataCalcs!$D$1:$N$1,DataCalcs!$D$2:$N$80),"WRONG LETTER"))</f>
        <v xml:space="preserve"> </v>
      </c>
      <c r="I62" s="33" t="str">
        <f>IF($F62=0," ",_xlfn.XLOOKUP($F62,DataCalcs!$B$2:$B$80,DataCalcs!$A$2:$A$80,"WRONG LETTER"))</f>
        <v xml:space="preserve"> </v>
      </c>
      <c r="J62" s="709" t="str" cm="1">
        <f t="array" ref="J62">_xlfn.IFS(ISBLANK(G62), "", NOT(ISNUMBER(G62)), "!!!",  G62&gt;DataTables!$E$15,"...",G62&gt;DataTables!$F$15,"L1",G62&gt;DataTables!$G$15,"L2",G62&gt;DataTables!$H$15,"L3",G62&gt;DataTables!$I$15,"L4",G62&gt;DataTables!$J$15,"L5",G62&gt;DataTables!$K$15,"L6",G62&gt;DataTables!$L$15,"L7",G62&gt;DataTables!$M$15,"L8", G62&lt;=DataTables!$M$15,"L9")</f>
        <v/>
      </c>
      <c r="K62" s="709"/>
      <c r="L62" s="32"/>
      <c r="M62" s="34" t="str">
        <f t="shared" ref="M62:N62" si="61">M53</f>
        <v>B</v>
      </c>
      <c r="N62" s="34" t="str">
        <f t="shared" si="61"/>
        <v>BB</v>
      </c>
      <c r="O62" s="34" cm="1">
        <f t="array" ref="O62">_xlfn.LET(_xlpm.a, $F$60:$F$67, _xlpm.b, $E$60:$E$67, _xlpm.c, _xlfn.XLOOKUP(M62,_xlpm.a,_xlpm.b,0), _xlpm.d, _xlfn.XLOOKUP(N62,_xlpm.a,_xlpm.b,0), _xlpm.x, IF(OR(_xlpm.c=0,_xlpm.d=0), _xlpm.c+_xlpm.d, MIN(_xlpm.c,_xlpm.d)), IF(_xlpm.x=0, 0, IF(DataTables!$K$158="6+", _xlfn.IFNA(_xlfn.RANK.AVG(_xlpm.x,$E$60:$E$65),1), IF(DataTables!$K$158=8,_xlfn.RANK.AVG(_xlpm.x,_xlpm.b)))))</f>
        <v>0</v>
      </c>
      <c r="P62" s="32"/>
      <c r="Q62" s="151"/>
      <c r="R62" s="151"/>
      <c r="S62" s="151">
        <f>$O62</f>
        <v>0</v>
      </c>
      <c r="T62" s="151"/>
      <c r="U62" s="151"/>
      <c r="V62" s="151"/>
      <c r="W62" s="151"/>
      <c r="X62" s="151"/>
      <c r="Y62" s="32"/>
      <c r="Z62" s="32">
        <f>COUNTIF(F$69:F$76:F$60:F$67,F62)</f>
        <v>0</v>
      </c>
      <c r="AA62" s="32">
        <f t="shared" si="59"/>
        <v>0</v>
      </c>
      <c r="AB62" s="7" t="str">
        <f t="shared" si="60"/>
        <v/>
      </c>
    </row>
    <row r="63" spans="1:28" s="7" customFormat="1" ht="20.25" customHeight="1">
      <c r="A63" s="709" t="s">
        <v>122</v>
      </c>
      <c r="B63" s="709" t="s">
        <v>123</v>
      </c>
      <c r="C63" s="709" t="s">
        <v>133</v>
      </c>
      <c r="D63" s="709" t="s">
        <v>71</v>
      </c>
      <c r="E63" s="41">
        <v>4</v>
      </c>
      <c r="F63" s="17"/>
      <c r="G63" s="201"/>
      <c r="H63" s="33" t="str" cm="1">
        <f t="array" ref="H63">IF($F63=0," ",_xlfn.XLOOKUP($F63,DataCalcs!$B$2:$B$80,_xlfn.XLOOKUP($C63,DataCalcs!$D$1:$N$1,DataCalcs!$D$2:$N$80),"WRONG LETTER"))</f>
        <v xml:space="preserve"> </v>
      </c>
      <c r="I63" s="33" t="str">
        <f>IF($F63=0," ",_xlfn.XLOOKUP($F63,DataCalcs!$B$2:$B$80,DataCalcs!$A$2:$A$80,"WRONG LETTER"))</f>
        <v xml:space="preserve"> </v>
      </c>
      <c r="J63" s="709" t="str" cm="1">
        <f t="array" ref="J63">_xlfn.IFS(ISBLANK(G63), "", NOT(ISNUMBER(G63)), "!!!",  G63&gt;DataTables!$E$15,"...",G63&gt;DataTables!$F$15,"L1",G63&gt;DataTables!$G$15,"L2",G63&gt;DataTables!$H$15,"L3",G63&gt;DataTables!$I$15,"L4",G63&gt;DataTables!$J$15,"L5",G63&gt;DataTables!$K$15,"L6",G63&gt;DataTables!$L$15,"L7",G63&gt;DataTables!$M$15,"L8", G63&lt;=DataTables!$M$15,"L9")</f>
        <v/>
      </c>
      <c r="K63" s="709"/>
      <c r="L63" s="32"/>
      <c r="M63" s="34" t="str">
        <f t="shared" ref="M63:N63" si="62">M54</f>
        <v>O</v>
      </c>
      <c r="N63" s="34" t="str">
        <f t="shared" si="62"/>
        <v>OO</v>
      </c>
      <c r="O63" s="34" cm="1">
        <f t="array" ref="O63">_xlfn.LET(_xlpm.a, $F$60:$F$67, _xlpm.b, $E$60:$E$67, _xlpm.c, _xlfn.XLOOKUP(M63,_xlpm.a,_xlpm.b,0), _xlpm.d, _xlfn.XLOOKUP(N63,_xlpm.a,_xlpm.b,0), _xlpm.x, IF(OR(_xlpm.c=0,_xlpm.d=0), _xlpm.c+_xlpm.d, MIN(_xlpm.c,_xlpm.d)), IF(_xlpm.x=0, 0, IF(DataTables!$K$158="6+", _xlfn.IFNA(_xlfn.RANK.AVG(_xlpm.x,$E$60:$E$65),1), IF(DataTables!$K$158=8,_xlfn.RANK.AVG(_xlpm.x,_xlpm.b)))))</f>
        <v>0</v>
      </c>
      <c r="P63" s="32"/>
      <c r="Q63" s="151"/>
      <c r="R63" s="151"/>
      <c r="S63" s="151"/>
      <c r="T63" s="151">
        <f>$O63</f>
        <v>0</v>
      </c>
      <c r="U63" s="151"/>
      <c r="V63" s="151"/>
      <c r="W63" s="151"/>
      <c r="X63" s="151"/>
      <c r="Y63" s="32"/>
      <c r="Z63" s="32">
        <f>COUNTIF(F$69:F$76:F$60:F$67,F63)</f>
        <v>0</v>
      </c>
      <c r="AA63" s="32">
        <f t="shared" si="59"/>
        <v>0</v>
      </c>
      <c r="AB63" s="7" t="str">
        <f t="shared" si="60"/>
        <v/>
      </c>
    </row>
    <row r="64" spans="1:28" s="7" customFormat="1" ht="20.25" customHeight="1">
      <c r="A64" s="709" t="s">
        <v>122</v>
      </c>
      <c r="B64" s="709" t="s">
        <v>123</v>
      </c>
      <c r="C64" s="709" t="s">
        <v>133</v>
      </c>
      <c r="D64" s="709" t="s">
        <v>71</v>
      </c>
      <c r="E64" s="41">
        <v>5</v>
      </c>
      <c r="F64" s="17"/>
      <c r="G64" s="201"/>
      <c r="H64" s="33" t="str" cm="1">
        <f t="array" ref="H64">IF($F64=0," ",_xlfn.XLOOKUP($F64,DataCalcs!$B$2:$B$80,_xlfn.XLOOKUP($C64,DataCalcs!$D$1:$N$1,DataCalcs!$D$2:$N$80),"WRONG LETTER"))</f>
        <v xml:space="preserve"> </v>
      </c>
      <c r="I64" s="33" t="str">
        <f>IF($F64=0," ",_xlfn.XLOOKUP($F64,DataCalcs!$B$2:$B$80,DataCalcs!$A$2:$A$80,"WRONG LETTER"))</f>
        <v xml:space="preserve"> </v>
      </c>
      <c r="J64" s="709" t="str" cm="1">
        <f t="array" ref="J64">_xlfn.IFS(ISBLANK(G64), "", NOT(ISNUMBER(G64)), "!!!",  G64&gt;DataTables!$E$15,"...",G64&gt;DataTables!$F$15,"L1",G64&gt;DataTables!$G$15,"L2",G64&gt;DataTables!$H$15,"L3",G64&gt;DataTables!$I$15,"L4",G64&gt;DataTables!$J$15,"L5",G64&gt;DataTables!$K$15,"L6",G64&gt;DataTables!$L$15,"L7",G64&gt;DataTables!$M$15,"L8", G64&lt;=DataTables!$M$15,"L9")</f>
        <v/>
      </c>
      <c r="K64" s="709"/>
      <c r="L64" s="32"/>
      <c r="M64" s="34" t="str">
        <f t="shared" ref="M64:N64" si="63">M55</f>
        <v>R</v>
      </c>
      <c r="N64" s="34" t="str">
        <f t="shared" si="63"/>
        <v>RR</v>
      </c>
      <c r="O64" s="34" cm="1">
        <f t="array" ref="O64">_xlfn.LET(_xlpm.a, $F$60:$F$67, _xlpm.b, $E$60:$E$67, _xlpm.c, _xlfn.XLOOKUP(M64,_xlpm.a,_xlpm.b,0), _xlpm.d, _xlfn.XLOOKUP(N64,_xlpm.a,_xlpm.b,0), _xlpm.x, IF(OR(_xlpm.c=0,_xlpm.d=0), _xlpm.c+_xlpm.d, MIN(_xlpm.c,_xlpm.d)), IF(_xlpm.x=0, 0, IF(DataTables!$K$158="6+", _xlfn.IFNA(_xlfn.RANK.AVG(_xlpm.x,$E$60:$E$65),1), IF(DataTables!$K$158=8,_xlfn.RANK.AVG(_xlpm.x,_xlpm.b)))))</f>
        <v>0</v>
      </c>
      <c r="P64" s="32"/>
      <c r="Q64" s="151"/>
      <c r="R64" s="151"/>
      <c r="S64" s="151"/>
      <c r="T64" s="151"/>
      <c r="U64" s="151">
        <f>$O64</f>
        <v>0</v>
      </c>
      <c r="V64" s="151"/>
      <c r="W64" s="151"/>
      <c r="X64" s="151"/>
      <c r="Y64" s="32"/>
      <c r="Z64" s="32">
        <f>COUNTIF(F$69:F$76:F$60:F$67,F64)</f>
        <v>0</v>
      </c>
      <c r="AA64" s="32">
        <f t="shared" si="59"/>
        <v>0</v>
      </c>
      <c r="AB64" s="7" t="str">
        <f t="shared" si="60"/>
        <v/>
      </c>
    </row>
    <row r="65" spans="1:28" s="7" customFormat="1" ht="20.25" customHeight="1">
      <c r="A65" s="709" t="s">
        <v>122</v>
      </c>
      <c r="B65" s="709" t="s">
        <v>123</v>
      </c>
      <c r="C65" s="709" t="s">
        <v>133</v>
      </c>
      <c r="D65" s="709" t="s">
        <v>71</v>
      </c>
      <c r="E65" s="41">
        <v>6</v>
      </c>
      <c r="F65" s="17"/>
      <c r="G65" s="201"/>
      <c r="H65" s="33" t="str" cm="1">
        <f t="array" ref="H65">IF($F65=0," ",_xlfn.XLOOKUP($F65,DataCalcs!$B$2:$B$80,_xlfn.XLOOKUP($C65,DataCalcs!$D$1:$N$1,DataCalcs!$D$2:$N$80),"WRONG LETTER"))</f>
        <v xml:space="preserve"> </v>
      </c>
      <c r="I65" s="33" t="str">
        <f>IF($F65=0," ",_xlfn.XLOOKUP($F65,DataCalcs!$B$2:$B$80,DataCalcs!$A$2:$A$80,"WRONG LETTER"))</f>
        <v xml:space="preserve"> </v>
      </c>
      <c r="J65" s="709" t="str" cm="1">
        <f t="array" ref="J65">_xlfn.IFS(ISBLANK(G65), "", NOT(ISNUMBER(G65)), "!!!",  G65&gt;DataTables!$E$15,"...",G65&gt;DataTables!$F$15,"L1",G65&gt;DataTables!$G$15,"L2",G65&gt;DataTables!$H$15,"L3",G65&gt;DataTables!$I$15,"L4",G65&gt;DataTables!$J$15,"L5",G65&gt;DataTables!$K$15,"L6",G65&gt;DataTables!$L$15,"L7",G65&gt;DataTables!$M$15,"L8", G65&lt;=DataTables!$M$15,"L9")</f>
        <v/>
      </c>
      <c r="K65" s="709"/>
      <c r="L65" s="32"/>
      <c r="M65" s="34" t="str">
        <f t="shared" ref="M65:N65" si="64">M56</f>
        <v>X</v>
      </c>
      <c r="N65" s="34" t="str">
        <f t="shared" si="64"/>
        <v>XX</v>
      </c>
      <c r="O65" s="34" cm="1">
        <f t="array" ref="O65">_xlfn.LET(_xlpm.a, $F$60:$F$67, _xlpm.b, $E$60:$E$67, _xlpm.c, _xlfn.XLOOKUP(M65,_xlpm.a,_xlpm.b,0), _xlpm.d, _xlfn.XLOOKUP(N65,_xlpm.a,_xlpm.b,0), _xlpm.x, IF(OR(_xlpm.c=0,_xlpm.d=0), _xlpm.c+_xlpm.d, MIN(_xlpm.c,_xlpm.d)), IF(_xlpm.x=0, 0, IF(DataTables!$K$158="6+", _xlfn.IFNA(_xlfn.RANK.AVG(_xlpm.x,$E$60:$E$65),1), IF(DataTables!$K$158=8,_xlfn.RANK.AVG(_xlpm.x,_xlpm.b)))))</f>
        <v>0</v>
      </c>
      <c r="P65" s="32"/>
      <c r="Q65" s="151"/>
      <c r="R65" s="151"/>
      <c r="S65" s="151"/>
      <c r="T65" s="151"/>
      <c r="U65" s="151"/>
      <c r="V65" s="151">
        <f>$O65</f>
        <v>0</v>
      </c>
      <c r="W65" s="151"/>
      <c r="X65" s="151"/>
      <c r="Y65" s="32"/>
      <c r="Z65" s="32">
        <f>COUNTIF(F$69:F$76:F$60:F$67,F65)</f>
        <v>0</v>
      </c>
      <c r="AA65" s="32">
        <f t="shared" si="59"/>
        <v>0</v>
      </c>
      <c r="AB65" s="7" t="str">
        <f t="shared" si="60"/>
        <v/>
      </c>
    </row>
    <row r="66" spans="1:28" s="7" customFormat="1" ht="20.25" customHeight="1">
      <c r="A66" s="709" t="s">
        <v>122</v>
      </c>
      <c r="B66" s="709" t="s">
        <v>123</v>
      </c>
      <c r="C66" s="709" t="s">
        <v>133</v>
      </c>
      <c r="D66" s="709" t="s">
        <v>71</v>
      </c>
      <c r="E66" s="14">
        <v>7</v>
      </c>
      <c r="F66" s="24"/>
      <c r="G66" s="201"/>
      <c r="H66" s="33" t="str" cm="1">
        <f t="array" ref="H66">IF($F66=0," ",_xlfn.XLOOKUP($F66,DataCalcs!$B$2:$B$80,_xlfn.XLOOKUP($C66,DataCalcs!$D$1:$N$1,DataCalcs!$D$2:$N$80),"WRONG LETTER"))</f>
        <v xml:space="preserve"> </v>
      </c>
      <c r="I66" s="33" t="str">
        <f>IF($F66=0," ",_xlfn.XLOOKUP($F66,DataCalcs!$B$2:$B$80,DataCalcs!$A$2:$A$80,"WRONG LETTER"))</f>
        <v xml:space="preserve"> </v>
      </c>
      <c r="J66" s="709" t="str" cm="1">
        <f t="array" ref="J66">_xlfn.IFS(ISBLANK(G66), "", NOT(ISNUMBER(G66)), "!!!",  G66&gt;DataTables!$E$15,"...",G66&gt;DataTables!$F$15,"L1",G66&gt;DataTables!$G$15,"L2",G66&gt;DataTables!$H$15,"L3",G66&gt;DataTables!$I$15,"L4",G66&gt;DataTables!$J$15,"L5",G66&gt;DataTables!$K$15,"L6",G66&gt;DataTables!$L$15,"L7",G66&gt;DataTables!$M$15,"L8", G66&lt;=DataTables!$M$15,"L9")</f>
        <v/>
      </c>
      <c r="K66" s="709"/>
      <c r="L66" s="32"/>
      <c r="M66" s="34" t="str">
        <f t="shared" ref="M66:N66" si="65">M57</f>
        <v>H</v>
      </c>
      <c r="N66" s="34" t="str">
        <f t="shared" si="65"/>
        <v>HH</v>
      </c>
      <c r="O66" s="34" cm="1">
        <f t="array" ref="O66">_xlfn.LET(_xlpm.a, $F$60:$F$67, _xlpm.b, $E$60:$E$67, _xlpm.c, _xlfn.XLOOKUP(M66,_xlpm.a,_xlpm.b,0), _xlpm.d, _xlfn.XLOOKUP(N66,_xlpm.a,_xlpm.b,0), _xlpm.x, IF(OR(_xlpm.c=0,_xlpm.d=0), _xlpm.c+_xlpm.d, MIN(_xlpm.c,_xlpm.d)), IF(_xlpm.x=0, 0, IF(DataTables!$K$158="6+", _xlfn.IFNA(_xlfn.RANK.AVG(_xlpm.x,$E$60:$E$65),1), IF(DataTables!$K$158=8,_xlfn.RANK.AVG(_xlpm.x,_xlpm.b)))))</f>
        <v>0</v>
      </c>
      <c r="P66" s="32"/>
      <c r="Q66" s="151"/>
      <c r="R66" s="151"/>
      <c r="S66" s="151"/>
      <c r="T66" s="151"/>
      <c r="U66" s="151"/>
      <c r="V66" s="151"/>
      <c r="W66" s="151">
        <f>$O66</f>
        <v>0</v>
      </c>
      <c r="X66" s="151"/>
      <c r="Y66" s="32"/>
      <c r="Z66" s="32">
        <f>COUNTIF(F$69:F$76:F$60:F$67,F66)</f>
        <v>0</v>
      </c>
      <c r="AA66" s="32">
        <f t="shared" si="59"/>
        <v>0</v>
      </c>
      <c r="AB66" s="7" t="str">
        <f t="shared" si="60"/>
        <v/>
      </c>
    </row>
    <row r="67" spans="1:28" s="8" customFormat="1" ht="20.25" customHeight="1">
      <c r="A67" s="709" t="s">
        <v>122</v>
      </c>
      <c r="B67" s="709" t="s">
        <v>123</v>
      </c>
      <c r="C67" s="709" t="s">
        <v>133</v>
      </c>
      <c r="D67" s="709" t="s">
        <v>71</v>
      </c>
      <c r="E67" s="14">
        <v>8</v>
      </c>
      <c r="F67" s="24"/>
      <c r="G67" s="201"/>
      <c r="H67" s="33" t="str" cm="1">
        <f t="array" ref="H67">IF($F67=0," ",_xlfn.XLOOKUP($F67,DataCalcs!$B$2:$B$80,_xlfn.XLOOKUP($C67,DataCalcs!$D$1:$N$1,DataCalcs!$D$2:$N$80),"WRONG LETTER"))</f>
        <v xml:space="preserve"> </v>
      </c>
      <c r="I67" s="33" t="str">
        <f>IF($F67=0," ",_xlfn.XLOOKUP($F67,DataCalcs!$B$2:$B$80,DataCalcs!$A$2:$A$80,"WRONG LETTER"))</f>
        <v xml:space="preserve"> </v>
      </c>
      <c r="J67" s="709" t="str" cm="1">
        <f t="array" ref="J67">_xlfn.IFS(ISBLANK(G67), "", NOT(ISNUMBER(G67)), "!!!",  G67&gt;DataTables!$E$15,"...",G67&gt;DataTables!$F$15,"L1",G67&gt;DataTables!$G$15,"L2",G67&gt;DataTables!$H$15,"L3",G67&gt;DataTables!$I$15,"L4",G67&gt;DataTables!$J$15,"L5",G67&gt;DataTables!$K$15,"L6",G67&gt;DataTables!$L$15,"L7",G67&gt;DataTables!$M$15,"L8", G67&lt;=DataTables!$M$15,"L9")</f>
        <v/>
      </c>
      <c r="K67" s="709"/>
      <c r="L67" s="31"/>
      <c r="M67" s="34" t="str">
        <f t="shared" ref="M67:N67" si="66">M58</f>
        <v>W</v>
      </c>
      <c r="N67" s="34" t="str">
        <f t="shared" si="66"/>
        <v>WW</v>
      </c>
      <c r="O67" s="34" cm="1">
        <f t="array" ref="O67">_xlfn.LET(_xlpm.a, $F$60:$F$67, _xlpm.b, $E$60:$E$67, _xlpm.c, _xlfn.XLOOKUP(M67,_xlpm.a,_xlpm.b,0), _xlpm.d, _xlfn.XLOOKUP(N67,_xlpm.a,_xlpm.b,0), _xlpm.x, IF(OR(_xlpm.c=0,_xlpm.d=0), _xlpm.c+_xlpm.d, MIN(_xlpm.c,_xlpm.d)), IF(_xlpm.x=0, 0, IF(DataTables!$K$158="6+", _xlfn.IFNA(_xlfn.RANK.AVG(_xlpm.x,$E$60:$E$65),1), IF(DataTables!$K$158=8,_xlfn.RANK.AVG(_xlpm.x,_xlpm.b)))))</f>
        <v>0</v>
      </c>
      <c r="P67" s="32"/>
      <c r="Q67" s="151"/>
      <c r="R67" s="151"/>
      <c r="S67" s="151"/>
      <c r="T67" s="151"/>
      <c r="U67" s="151"/>
      <c r="V67" s="151"/>
      <c r="W67" s="151"/>
      <c r="X67" s="151">
        <f>$O67</f>
        <v>0</v>
      </c>
      <c r="Y67" s="31"/>
      <c r="Z67" s="32">
        <f>COUNTIF(F$69:F$76:F$60:F$67,F67)</f>
        <v>0</v>
      </c>
      <c r="AA67" s="32">
        <f t="shared" si="59"/>
        <v>0</v>
      </c>
      <c r="AB67" s="7" t="str">
        <f t="shared" si="60"/>
        <v/>
      </c>
    </row>
    <row r="68" spans="1:28" s="8" customFormat="1" ht="20.25" customHeight="1">
      <c r="A68" s="709" t="s">
        <v>122</v>
      </c>
      <c r="B68" s="709" t="s">
        <v>123</v>
      </c>
      <c r="C68" s="709" t="s">
        <v>133</v>
      </c>
      <c r="D68" s="709"/>
      <c r="E68" s="30" t="s">
        <v>135</v>
      </c>
      <c r="F68" s="21"/>
      <c r="G68" s="202"/>
      <c r="H68" s="387"/>
      <c r="I68" s="388"/>
      <c r="J68" s="390"/>
      <c r="K68" s="392"/>
      <c r="L68" s="31"/>
      <c r="M68" s="10"/>
      <c r="N68" s="10"/>
      <c r="O68" s="712"/>
      <c r="P68" s="31"/>
      <c r="Q68" s="31"/>
      <c r="R68" s="31"/>
      <c r="S68" s="31"/>
      <c r="T68" s="31"/>
      <c r="U68" s="31"/>
      <c r="V68" s="31"/>
      <c r="W68" s="31"/>
      <c r="X68" s="31"/>
      <c r="Y68" s="31"/>
      <c r="Z68" s="32"/>
      <c r="AA68" s="2"/>
    </row>
    <row r="69" spans="1:28" s="8" customFormat="1" ht="20.25" customHeight="1">
      <c r="A69" s="709" t="s">
        <v>122</v>
      </c>
      <c r="B69" s="709" t="s">
        <v>123</v>
      </c>
      <c r="C69" s="709" t="s">
        <v>133</v>
      </c>
      <c r="D69" s="709" t="s">
        <v>65</v>
      </c>
      <c r="E69" s="41">
        <v>1</v>
      </c>
      <c r="F69" s="17"/>
      <c r="G69" s="201"/>
      <c r="H69" s="33" t="str" cm="1">
        <f t="array" ref="H69">IF($F69=0," ",_xlfn.XLOOKUP($F69,DataCalcs!$B$2:$B$80,_xlfn.XLOOKUP($C69,DataCalcs!$D$1:$N$1,DataCalcs!$D$2:$N$80),"WRONG LETTER"))</f>
        <v xml:space="preserve"> </v>
      </c>
      <c r="I69" s="33" t="str">
        <f>IF($F69=0," ",_xlfn.XLOOKUP($F69,DataCalcs!$B$2:$B$80,DataCalcs!$A$2:$A$80,"WRONG LETTER"))</f>
        <v xml:space="preserve"> </v>
      </c>
      <c r="J69" s="709" t="str" cm="1">
        <f t="array" ref="J69">_xlfn.IFS(ISBLANK(G69), "", NOT(ISNUMBER(G69)), "!!!",  G69&gt;DataTables!$E$15,"...",G69&gt;DataTables!$F$15,"L1",G69&gt;DataTables!$G$15,"L2",G69&gt;DataTables!$H$15,"L3",G69&gt;DataTables!$I$15,"L4",G69&gt;DataTables!$J$15,"L5",G69&gt;DataTables!$K$15,"L6",G69&gt;DataTables!$L$15,"L7",G69&gt;DataTables!$M$15,"L8", G69&lt;=DataTables!$M$15,"L9")</f>
        <v/>
      </c>
      <c r="K69" s="709"/>
      <c r="L69" s="31"/>
      <c r="M69" s="34" t="str">
        <f t="shared" ref="M69:N69" si="67">M60</f>
        <v>A</v>
      </c>
      <c r="N69" s="34" t="str">
        <f t="shared" si="67"/>
        <v>AA</v>
      </c>
      <c r="O69" s="34" cm="1">
        <f t="array" ref="O69">_xlfn.LET(_xlpm.a, $F$69:$F$76, _xlpm.b, $E$69:$E$76, _xlpm.c, _xlfn.XLOOKUP(M69,_xlpm.a,_xlpm.b,0), _xlpm.d, _xlfn.XLOOKUP(N69,_xlpm.a,_xlpm.b,0), _xlpm.x, IF(OR(_xlpm.c=0,_xlpm.d=0), _xlpm.c+_xlpm.d, MIN(_xlpm.c,_xlpm.d)), IF(_xlpm.x=0, 0, IF(DataTables!$K$158="6+", _xlfn.IFNA(_xlfn.RANK.AVG(_xlpm.x,$E$69:$E$74),1), IF(DataTables!$K$158=8,_xlfn.RANK.AVG(_xlpm.x,_xlpm.b)))))</f>
        <v>0</v>
      </c>
      <c r="P69" s="32"/>
      <c r="Q69" s="151">
        <f>$O69</f>
        <v>0</v>
      </c>
      <c r="R69" s="151"/>
      <c r="S69" s="151"/>
      <c r="T69" s="151"/>
      <c r="U69" s="151"/>
      <c r="V69" s="151"/>
      <c r="W69" s="151"/>
      <c r="X69" s="151"/>
      <c r="Y69" s="32"/>
      <c r="Z69" s="32">
        <f>COUNTIF(F$69:F$76:F$60:F$67,F69)</f>
        <v>0</v>
      </c>
      <c r="AA69" s="32">
        <f>IF(NOT(ISBLANK(F69)),COUNTIF(F$69:F$76,LEFT(F69,1)&amp;"*"),0)</f>
        <v>0</v>
      </c>
      <c r="AB69" s="7" t="str">
        <f>IF(AND($G69&gt;0.00001,$G69&lt;=$J$59), "***", "")</f>
        <v/>
      </c>
    </row>
    <row r="70" spans="1:28" s="8" customFormat="1" ht="20.25" customHeight="1">
      <c r="A70" s="709" t="s">
        <v>122</v>
      </c>
      <c r="B70" s="709" t="s">
        <v>123</v>
      </c>
      <c r="C70" s="709" t="s">
        <v>133</v>
      </c>
      <c r="D70" s="709" t="s">
        <v>65</v>
      </c>
      <c r="E70" s="41">
        <v>2</v>
      </c>
      <c r="F70" s="17"/>
      <c r="G70" s="201"/>
      <c r="H70" s="33" t="str" cm="1">
        <f t="array" ref="H70">IF($F70=0," ",_xlfn.XLOOKUP($F70,DataCalcs!$B$2:$B$80,_xlfn.XLOOKUP($C70,DataCalcs!$D$1:$N$1,DataCalcs!$D$2:$N$80),"WRONG LETTER"))</f>
        <v xml:space="preserve"> </v>
      </c>
      <c r="I70" s="33" t="str">
        <f>IF($F70=0," ",_xlfn.XLOOKUP($F70,DataCalcs!$B$2:$B$80,DataCalcs!$A$2:$A$80,"WRONG LETTER"))</f>
        <v xml:space="preserve"> </v>
      </c>
      <c r="J70" s="709" t="str" cm="1">
        <f t="array" ref="J70">_xlfn.IFS(ISBLANK(G70), "", NOT(ISNUMBER(G70)), "!!!",  G70&gt;DataTables!$E$15,"...",G70&gt;DataTables!$F$15,"L1",G70&gt;DataTables!$G$15,"L2",G70&gt;DataTables!$H$15,"L3",G70&gt;DataTables!$I$15,"L4",G70&gt;DataTables!$J$15,"L5",G70&gt;DataTables!$K$15,"L6",G70&gt;DataTables!$L$15,"L7",G70&gt;DataTables!$M$15,"L8", G70&lt;=DataTables!$M$15,"L9")</f>
        <v/>
      </c>
      <c r="K70" s="709"/>
      <c r="L70" s="31"/>
      <c r="M70" s="34" t="str">
        <f t="shared" ref="M70:N70" si="68">M61</f>
        <v>N</v>
      </c>
      <c r="N70" s="34" t="str">
        <f t="shared" si="68"/>
        <v>NN</v>
      </c>
      <c r="O70" s="34" cm="1">
        <f t="array" ref="O70">_xlfn.LET(_xlpm.a, $F$69:$F$76, _xlpm.b, $E$69:$E$76, _xlpm.c, _xlfn.XLOOKUP(M70,_xlpm.a,_xlpm.b,0), _xlpm.d, _xlfn.XLOOKUP(N70,_xlpm.a,_xlpm.b,0), _xlpm.x, IF(OR(_xlpm.c=0,_xlpm.d=0), _xlpm.c+_xlpm.d, MIN(_xlpm.c,_xlpm.d)), IF(_xlpm.x=0, 0, IF(DataTables!$K$158="6+", _xlfn.IFNA(_xlfn.RANK.AVG(_xlpm.x,$E$69:$E$74),1), IF(DataTables!$K$158=8,_xlfn.RANK.AVG(_xlpm.x,_xlpm.b)))))</f>
        <v>0</v>
      </c>
      <c r="P70" s="32"/>
      <c r="Q70" s="151"/>
      <c r="R70" s="151">
        <f>$O70</f>
        <v>0</v>
      </c>
      <c r="S70" s="151"/>
      <c r="T70" s="151"/>
      <c r="U70" s="151"/>
      <c r="V70" s="151"/>
      <c r="W70" s="151"/>
      <c r="X70" s="151"/>
      <c r="Y70" s="32"/>
      <c r="Z70" s="32">
        <f>COUNTIF(F$69:F$76:F$60:F$67,F70)</f>
        <v>0</v>
      </c>
      <c r="AA70" s="32">
        <f t="shared" ref="AA70:AA76" si="69">IF(NOT(ISBLANK(F70)),COUNTIF(F$69:F$76,LEFT(F70,1)&amp;"*"),0)</f>
        <v>0</v>
      </c>
      <c r="AB70" s="7" t="str">
        <f t="shared" ref="AB70:AB76" si="70">IF(AND($G70&gt;0.00001,$G70&lt;=$J$59), "***", "")</f>
        <v/>
      </c>
    </row>
    <row r="71" spans="1:28" s="8" customFormat="1" ht="20.25" customHeight="1">
      <c r="A71" s="709" t="s">
        <v>122</v>
      </c>
      <c r="B71" s="709" t="s">
        <v>123</v>
      </c>
      <c r="C71" s="709" t="s">
        <v>133</v>
      </c>
      <c r="D71" s="709" t="s">
        <v>65</v>
      </c>
      <c r="E71" s="41">
        <v>3</v>
      </c>
      <c r="F71" s="17"/>
      <c r="G71" s="201"/>
      <c r="H71" s="33" t="str" cm="1">
        <f t="array" ref="H71">IF($F71=0," ",_xlfn.XLOOKUP($F71,DataCalcs!$B$2:$B$80,_xlfn.XLOOKUP($C71,DataCalcs!$D$1:$N$1,DataCalcs!$D$2:$N$80),"WRONG LETTER"))</f>
        <v xml:space="preserve"> </v>
      </c>
      <c r="I71" s="33" t="str">
        <f>IF($F71=0," ",_xlfn.XLOOKUP($F71,DataCalcs!$B$2:$B$80,DataCalcs!$A$2:$A$80,"WRONG LETTER"))</f>
        <v xml:space="preserve"> </v>
      </c>
      <c r="J71" s="709" t="str" cm="1">
        <f t="array" ref="J71">_xlfn.IFS(ISBLANK(G71), "", NOT(ISNUMBER(G71)), "!!!",  G71&gt;DataTables!$E$15,"...",G71&gt;DataTables!$F$15,"L1",G71&gt;DataTables!$G$15,"L2",G71&gt;DataTables!$H$15,"L3",G71&gt;DataTables!$I$15,"L4",G71&gt;DataTables!$J$15,"L5",G71&gt;DataTables!$K$15,"L6",G71&gt;DataTables!$L$15,"L7",G71&gt;DataTables!$M$15,"L8", G71&lt;=DataTables!$M$15,"L9")</f>
        <v/>
      </c>
      <c r="K71" s="709"/>
      <c r="L71" s="31"/>
      <c r="M71" s="34" t="str">
        <f t="shared" ref="M71:N71" si="71">M62</f>
        <v>B</v>
      </c>
      <c r="N71" s="34" t="str">
        <f t="shared" si="71"/>
        <v>BB</v>
      </c>
      <c r="O71" s="34" cm="1">
        <f t="array" ref="O71">_xlfn.LET(_xlpm.a, $F$69:$F$76, _xlpm.b, $E$69:$E$76, _xlpm.c, _xlfn.XLOOKUP(M71,_xlpm.a,_xlpm.b,0), _xlpm.d, _xlfn.XLOOKUP(N71,_xlpm.a,_xlpm.b,0), _xlpm.x, IF(OR(_xlpm.c=0,_xlpm.d=0), _xlpm.c+_xlpm.d, MIN(_xlpm.c,_xlpm.d)), IF(_xlpm.x=0, 0, IF(DataTables!$K$158="6+", _xlfn.IFNA(_xlfn.RANK.AVG(_xlpm.x,$E$69:$E$74),1), IF(DataTables!$K$158=8,_xlfn.RANK.AVG(_xlpm.x,_xlpm.b)))))</f>
        <v>0</v>
      </c>
      <c r="P71" s="32"/>
      <c r="Q71" s="151"/>
      <c r="R71" s="151"/>
      <c r="S71" s="151">
        <f>$O71</f>
        <v>0</v>
      </c>
      <c r="T71" s="151"/>
      <c r="U71" s="151"/>
      <c r="V71" s="151"/>
      <c r="W71" s="151"/>
      <c r="X71" s="151"/>
      <c r="Y71" s="32"/>
      <c r="Z71" s="32">
        <f>COUNTIF(F$69:F$76:F$60:F$67,F71)</f>
        <v>0</v>
      </c>
      <c r="AA71" s="32">
        <f t="shared" si="69"/>
        <v>0</v>
      </c>
      <c r="AB71" s="7" t="str">
        <f t="shared" si="70"/>
        <v/>
      </c>
    </row>
    <row r="72" spans="1:28" s="8" customFormat="1" ht="20.25" customHeight="1">
      <c r="A72" s="709" t="s">
        <v>122</v>
      </c>
      <c r="B72" s="709" t="s">
        <v>123</v>
      </c>
      <c r="C72" s="709" t="s">
        <v>133</v>
      </c>
      <c r="D72" s="709" t="s">
        <v>65</v>
      </c>
      <c r="E72" s="41">
        <v>4</v>
      </c>
      <c r="F72" s="17"/>
      <c r="G72" s="201"/>
      <c r="H72" s="33" t="str" cm="1">
        <f t="array" ref="H72">IF($F72=0," ",_xlfn.XLOOKUP($F72,DataCalcs!$B$2:$B$80,_xlfn.XLOOKUP($C72,DataCalcs!$D$1:$N$1,DataCalcs!$D$2:$N$80),"WRONG LETTER"))</f>
        <v xml:space="preserve"> </v>
      </c>
      <c r="I72" s="33" t="str">
        <f>IF($F72=0," ",_xlfn.XLOOKUP($F72,DataCalcs!$B$2:$B$80,DataCalcs!$A$2:$A$80,"WRONG LETTER"))</f>
        <v xml:space="preserve"> </v>
      </c>
      <c r="J72" s="709" t="str" cm="1">
        <f t="array" ref="J72">_xlfn.IFS(ISBLANK(G72), "", NOT(ISNUMBER(G72)), "!!!",  G72&gt;DataTables!$E$15,"...",G72&gt;DataTables!$F$15,"L1",G72&gt;DataTables!$G$15,"L2",G72&gt;DataTables!$H$15,"L3",G72&gt;DataTables!$I$15,"L4",G72&gt;DataTables!$J$15,"L5",G72&gt;DataTables!$K$15,"L6",G72&gt;DataTables!$L$15,"L7",G72&gt;DataTables!$M$15,"L8", G72&lt;=DataTables!$M$15,"L9")</f>
        <v/>
      </c>
      <c r="K72" s="709"/>
      <c r="L72" s="31"/>
      <c r="M72" s="34" t="str">
        <f t="shared" ref="M72:N72" si="72">M63</f>
        <v>O</v>
      </c>
      <c r="N72" s="34" t="str">
        <f t="shared" si="72"/>
        <v>OO</v>
      </c>
      <c r="O72" s="34" cm="1">
        <f t="array" ref="O72">_xlfn.LET(_xlpm.a, $F$69:$F$76, _xlpm.b, $E$69:$E$76, _xlpm.c, _xlfn.XLOOKUP(M72,_xlpm.a,_xlpm.b,0), _xlpm.d, _xlfn.XLOOKUP(N72,_xlpm.a,_xlpm.b,0), _xlpm.x, IF(OR(_xlpm.c=0,_xlpm.d=0), _xlpm.c+_xlpm.d, MIN(_xlpm.c,_xlpm.d)), IF(_xlpm.x=0, 0, IF(DataTables!$K$158="6+", _xlfn.IFNA(_xlfn.RANK.AVG(_xlpm.x,$E$69:$E$74),1), IF(DataTables!$K$158=8,_xlfn.RANK.AVG(_xlpm.x,_xlpm.b)))))</f>
        <v>0</v>
      </c>
      <c r="P72" s="32"/>
      <c r="Q72" s="151"/>
      <c r="R72" s="151"/>
      <c r="S72" s="151"/>
      <c r="T72" s="151">
        <f>$O72</f>
        <v>0</v>
      </c>
      <c r="U72" s="151"/>
      <c r="V72" s="151"/>
      <c r="W72" s="151"/>
      <c r="X72" s="151"/>
      <c r="Y72" s="32"/>
      <c r="Z72" s="32">
        <f>COUNTIF(F$69:F$76:F$60:F$67,F72)</f>
        <v>0</v>
      </c>
      <c r="AA72" s="32">
        <f t="shared" si="69"/>
        <v>0</v>
      </c>
      <c r="AB72" s="7" t="str">
        <f t="shared" si="70"/>
        <v/>
      </c>
    </row>
    <row r="73" spans="1:28" s="8" customFormat="1" ht="20.25" customHeight="1">
      <c r="A73" s="709" t="s">
        <v>122</v>
      </c>
      <c r="B73" s="709" t="s">
        <v>123</v>
      </c>
      <c r="C73" s="709" t="s">
        <v>133</v>
      </c>
      <c r="D73" s="709" t="s">
        <v>65</v>
      </c>
      <c r="E73" s="41">
        <v>5</v>
      </c>
      <c r="F73" s="17"/>
      <c r="G73" s="201"/>
      <c r="H73" s="33" t="str" cm="1">
        <f t="array" ref="H73">IF($F73=0," ",_xlfn.XLOOKUP($F73,DataCalcs!$B$2:$B$80,_xlfn.XLOOKUP($C73,DataCalcs!$D$1:$N$1,DataCalcs!$D$2:$N$80),"WRONG LETTER"))</f>
        <v xml:space="preserve"> </v>
      </c>
      <c r="I73" s="33" t="str">
        <f>IF($F73=0," ",_xlfn.XLOOKUP($F73,DataCalcs!$B$2:$B$80,DataCalcs!$A$2:$A$80,"WRONG LETTER"))</f>
        <v xml:space="preserve"> </v>
      </c>
      <c r="J73" s="709" t="str" cm="1">
        <f t="array" ref="J73">_xlfn.IFS(ISBLANK(G73), "", NOT(ISNUMBER(G73)), "!!!",  G73&gt;DataTables!$E$15,"...",G73&gt;DataTables!$F$15,"L1",G73&gt;DataTables!$G$15,"L2",G73&gt;DataTables!$H$15,"L3",G73&gt;DataTables!$I$15,"L4",G73&gt;DataTables!$J$15,"L5",G73&gt;DataTables!$K$15,"L6",G73&gt;DataTables!$L$15,"L7",G73&gt;DataTables!$M$15,"L8", G73&lt;=DataTables!$M$15,"L9")</f>
        <v/>
      </c>
      <c r="K73" s="709"/>
      <c r="L73" s="31"/>
      <c r="M73" s="34" t="str">
        <f t="shared" ref="M73:N73" si="73">M64</f>
        <v>R</v>
      </c>
      <c r="N73" s="34" t="str">
        <f t="shared" si="73"/>
        <v>RR</v>
      </c>
      <c r="O73" s="34" cm="1">
        <f t="array" ref="O73">_xlfn.LET(_xlpm.a, $F$69:$F$76, _xlpm.b, $E$69:$E$76, _xlpm.c, _xlfn.XLOOKUP(M73,_xlpm.a,_xlpm.b,0), _xlpm.d, _xlfn.XLOOKUP(N73,_xlpm.a,_xlpm.b,0), _xlpm.x, IF(OR(_xlpm.c=0,_xlpm.d=0), _xlpm.c+_xlpm.d, MIN(_xlpm.c,_xlpm.d)), IF(_xlpm.x=0, 0, IF(DataTables!$K$158="6+", _xlfn.IFNA(_xlfn.RANK.AVG(_xlpm.x,$E$69:$E$74),1), IF(DataTables!$K$158=8,_xlfn.RANK.AVG(_xlpm.x,_xlpm.b)))))</f>
        <v>0</v>
      </c>
      <c r="P73" s="32"/>
      <c r="Q73" s="151"/>
      <c r="R73" s="151"/>
      <c r="S73" s="151"/>
      <c r="T73" s="151"/>
      <c r="U73" s="151">
        <f>$O73</f>
        <v>0</v>
      </c>
      <c r="V73" s="151"/>
      <c r="W73" s="151"/>
      <c r="X73" s="151"/>
      <c r="Y73" s="32"/>
      <c r="Z73" s="32">
        <f>COUNTIF(F$69:F$76:F$60:F$67,F73)</f>
        <v>0</v>
      </c>
      <c r="AA73" s="32">
        <f t="shared" si="69"/>
        <v>0</v>
      </c>
      <c r="AB73" s="7" t="str">
        <f t="shared" si="70"/>
        <v/>
      </c>
    </row>
    <row r="74" spans="1:28" s="8" customFormat="1" ht="20.25" customHeight="1">
      <c r="A74" s="709" t="s">
        <v>122</v>
      </c>
      <c r="B74" s="709" t="s">
        <v>123</v>
      </c>
      <c r="C74" s="709" t="s">
        <v>133</v>
      </c>
      <c r="D74" s="709" t="s">
        <v>65</v>
      </c>
      <c r="E74" s="41">
        <v>6</v>
      </c>
      <c r="F74" s="17"/>
      <c r="G74" s="201"/>
      <c r="H74" s="33" t="str" cm="1">
        <f t="array" ref="H74">IF($F74=0," ",_xlfn.XLOOKUP($F74,DataCalcs!$B$2:$B$80,_xlfn.XLOOKUP($C74,DataCalcs!$D$1:$N$1,DataCalcs!$D$2:$N$80),"WRONG LETTER"))</f>
        <v xml:space="preserve"> </v>
      </c>
      <c r="I74" s="33" t="str">
        <f>IF($F74=0," ",_xlfn.XLOOKUP($F74,DataCalcs!$B$2:$B$80,DataCalcs!$A$2:$A$80,"WRONG LETTER"))</f>
        <v xml:space="preserve"> </v>
      </c>
      <c r="J74" s="709" t="str" cm="1">
        <f t="array" ref="J74">_xlfn.IFS(ISBLANK(G74), "", NOT(ISNUMBER(G74)), "!!!",  G74&gt;DataTables!$E$15,"...",G74&gt;DataTables!$F$15,"L1",G74&gt;DataTables!$G$15,"L2",G74&gt;DataTables!$H$15,"L3",G74&gt;DataTables!$I$15,"L4",G74&gt;DataTables!$J$15,"L5",G74&gt;DataTables!$K$15,"L6",G74&gt;DataTables!$L$15,"L7",G74&gt;DataTables!$M$15,"L8", G74&lt;=DataTables!$M$15,"L9")</f>
        <v/>
      </c>
      <c r="K74" s="709"/>
      <c r="L74" s="418"/>
      <c r="M74" s="34" t="str">
        <f t="shared" ref="M74:N74" si="74">M65</f>
        <v>X</v>
      </c>
      <c r="N74" s="34" t="str">
        <f t="shared" si="74"/>
        <v>XX</v>
      </c>
      <c r="O74" s="34" cm="1">
        <f t="array" ref="O74">_xlfn.LET(_xlpm.a, $F$69:$F$76, _xlpm.b, $E$69:$E$76, _xlpm.c, _xlfn.XLOOKUP(M74,_xlpm.a,_xlpm.b,0), _xlpm.d, _xlfn.XLOOKUP(N74,_xlpm.a,_xlpm.b,0), _xlpm.x, IF(OR(_xlpm.c=0,_xlpm.d=0), _xlpm.c+_xlpm.d, MIN(_xlpm.c,_xlpm.d)), IF(_xlpm.x=0, 0, IF(DataTables!$K$158="6+", _xlfn.IFNA(_xlfn.RANK.AVG(_xlpm.x,$E$69:$E$74),1), IF(DataTables!$K$158=8,_xlfn.RANK.AVG(_xlpm.x,_xlpm.b)))))</f>
        <v>0</v>
      </c>
      <c r="P74" s="32"/>
      <c r="Q74" s="151"/>
      <c r="R74" s="151"/>
      <c r="S74" s="151"/>
      <c r="T74" s="151"/>
      <c r="U74" s="151"/>
      <c r="V74" s="151">
        <f>$O74</f>
        <v>0</v>
      </c>
      <c r="W74" s="151"/>
      <c r="X74" s="151"/>
      <c r="Y74" s="32"/>
      <c r="Z74" s="32">
        <f>COUNTIF(F$69:F$76:F$60:F$67,F74)</f>
        <v>0</v>
      </c>
      <c r="AA74" s="32">
        <f t="shared" si="69"/>
        <v>0</v>
      </c>
      <c r="AB74" s="7" t="str">
        <f t="shared" si="70"/>
        <v/>
      </c>
    </row>
    <row r="75" spans="1:28" s="7" customFormat="1" ht="20.25" customHeight="1">
      <c r="A75" s="709" t="s">
        <v>122</v>
      </c>
      <c r="B75" s="709" t="s">
        <v>123</v>
      </c>
      <c r="C75" s="709" t="s">
        <v>133</v>
      </c>
      <c r="D75" s="709" t="s">
        <v>65</v>
      </c>
      <c r="E75" s="14">
        <v>7</v>
      </c>
      <c r="F75" s="17"/>
      <c r="G75" s="201"/>
      <c r="H75" s="33" t="str" cm="1">
        <f t="array" ref="H75">IF($F75=0," ",_xlfn.XLOOKUP($F75,DataCalcs!$B$2:$B$80,_xlfn.XLOOKUP($C75,DataCalcs!$D$1:$N$1,DataCalcs!$D$2:$N$80),"WRONG LETTER"))</f>
        <v xml:space="preserve"> </v>
      </c>
      <c r="I75" s="33" t="str">
        <f>IF($F75=0," ",_xlfn.XLOOKUP($F75,DataCalcs!$B$2:$B$80,DataCalcs!$A$2:$A$80,"WRONG LETTER"))</f>
        <v xml:space="preserve"> </v>
      </c>
      <c r="J75" s="709" t="str" cm="1">
        <f t="array" ref="J75">_xlfn.IFS(ISBLANK(G75), "", NOT(ISNUMBER(G75)), "!!!",  G75&gt;DataTables!$E$15,"...",G75&gt;DataTables!$F$15,"L1",G75&gt;DataTables!$G$15,"L2",G75&gt;DataTables!$H$15,"L3",G75&gt;DataTables!$I$15,"L4",G75&gt;DataTables!$J$15,"L5",G75&gt;DataTables!$K$15,"L6",G75&gt;DataTables!$L$15,"L7",G75&gt;DataTables!$M$15,"L8", G75&lt;=DataTables!$M$15,"L9")</f>
        <v/>
      </c>
      <c r="K75" s="709"/>
      <c r="L75" s="31"/>
      <c r="M75" s="34" t="str">
        <f t="shared" ref="M75:N75" si="75">M66</f>
        <v>H</v>
      </c>
      <c r="N75" s="34" t="str">
        <f t="shared" si="75"/>
        <v>HH</v>
      </c>
      <c r="O75" s="34" cm="1">
        <f t="array" ref="O75">_xlfn.LET(_xlpm.a, $F$69:$F$76, _xlpm.b, $E$69:$E$76, _xlpm.c, _xlfn.XLOOKUP(M75,_xlpm.a,_xlpm.b,0), _xlpm.d, _xlfn.XLOOKUP(N75,_xlpm.a,_xlpm.b,0), _xlpm.x, IF(OR(_xlpm.c=0,_xlpm.d=0), _xlpm.c+_xlpm.d, MIN(_xlpm.c,_xlpm.d)), IF(_xlpm.x=0, 0, IF(DataTables!$K$158="6+", _xlfn.IFNA(_xlfn.RANK.AVG(_xlpm.x,$E$69:$E$74),1), IF(DataTables!$K$158=8,_xlfn.RANK.AVG(_xlpm.x,_xlpm.b)))))</f>
        <v>0</v>
      </c>
      <c r="P75" s="32"/>
      <c r="Q75" s="151"/>
      <c r="R75" s="151"/>
      <c r="S75" s="151"/>
      <c r="T75" s="151"/>
      <c r="U75" s="151"/>
      <c r="V75" s="151"/>
      <c r="W75" s="151">
        <f>$O75</f>
        <v>0</v>
      </c>
      <c r="X75" s="151"/>
      <c r="Y75" s="32"/>
      <c r="Z75" s="32">
        <f>COUNTIF(F$69:F$76:F$60:F$67,F75)</f>
        <v>0</v>
      </c>
      <c r="AA75" s="32">
        <f t="shared" si="69"/>
        <v>0</v>
      </c>
      <c r="AB75" s="7" t="str">
        <f t="shared" si="70"/>
        <v/>
      </c>
    </row>
    <row r="76" spans="1:28" s="7" customFormat="1" ht="20.25" customHeight="1">
      <c r="A76" s="709" t="s">
        <v>122</v>
      </c>
      <c r="B76" s="709" t="s">
        <v>123</v>
      </c>
      <c r="C76" s="709" t="s">
        <v>133</v>
      </c>
      <c r="D76" s="709" t="s">
        <v>65</v>
      </c>
      <c r="E76" s="14">
        <v>8</v>
      </c>
      <c r="F76" s="17"/>
      <c r="G76" s="201"/>
      <c r="H76" s="33" t="str" cm="1">
        <f t="array" ref="H76">IF($F76=0," ",_xlfn.XLOOKUP($F76,DataCalcs!$B$2:$B$80,_xlfn.XLOOKUP($C76,DataCalcs!$D$1:$N$1,DataCalcs!$D$2:$N$80),"WRONG LETTER"))</f>
        <v xml:space="preserve"> </v>
      </c>
      <c r="I76" s="33" t="str">
        <f>IF($F76=0," ",_xlfn.XLOOKUP($F76,DataCalcs!$B$2:$B$80,DataCalcs!$A$2:$A$80,"WRONG LETTER"))</f>
        <v xml:space="preserve"> </v>
      </c>
      <c r="J76" s="709" t="str" cm="1">
        <f t="array" ref="J76">_xlfn.IFS(ISBLANK(G76), "", NOT(ISNUMBER(G76)), "!!!",  G76&gt;DataTables!$E$15,"...",G76&gt;DataTables!$F$15,"L1",G76&gt;DataTables!$G$15,"L2",G76&gt;DataTables!$H$15,"L3",G76&gt;DataTables!$I$15,"L4",G76&gt;DataTables!$J$15,"L5",G76&gt;DataTables!$K$15,"L6",G76&gt;DataTables!$L$15,"L7",G76&gt;DataTables!$M$15,"L8", G76&lt;=DataTables!$M$15,"L9")</f>
        <v/>
      </c>
      <c r="K76" s="709"/>
      <c r="L76" s="31"/>
      <c r="M76" s="34" t="str">
        <f t="shared" ref="M76:N76" si="76">M67</f>
        <v>W</v>
      </c>
      <c r="N76" s="34" t="str">
        <f t="shared" si="76"/>
        <v>WW</v>
      </c>
      <c r="O76" s="34" cm="1">
        <f t="array" ref="O76">_xlfn.LET(_xlpm.a, $F$69:$F$76, _xlpm.b, $E$69:$E$76, _xlpm.c, _xlfn.XLOOKUP(M76,_xlpm.a,_xlpm.b,0), _xlpm.d, _xlfn.XLOOKUP(N76,_xlpm.a,_xlpm.b,0), _xlpm.x, IF(OR(_xlpm.c=0,_xlpm.d=0), _xlpm.c+_xlpm.d, MIN(_xlpm.c,_xlpm.d)), IF(_xlpm.x=0, 0, IF(DataTables!$K$158="6+", _xlfn.IFNA(_xlfn.RANK.AVG(_xlpm.x,$E$69:$E$74),1), IF(DataTables!$K$158=8,_xlfn.RANK.AVG(_xlpm.x,_xlpm.b)))))</f>
        <v>0</v>
      </c>
      <c r="P76" s="32"/>
      <c r="Q76" s="151"/>
      <c r="R76" s="151"/>
      <c r="S76" s="151"/>
      <c r="T76" s="151"/>
      <c r="U76" s="151"/>
      <c r="V76" s="151"/>
      <c r="W76" s="151"/>
      <c r="X76" s="151">
        <f>$O76</f>
        <v>0</v>
      </c>
      <c r="Y76" s="31"/>
      <c r="Z76" s="32">
        <f>COUNTIF(F$69:F$76:F$60:F$67,F76)</f>
        <v>0</v>
      </c>
      <c r="AA76" s="32">
        <f t="shared" si="69"/>
        <v>0</v>
      </c>
      <c r="AB76" s="7" t="str">
        <f t="shared" si="70"/>
        <v/>
      </c>
    </row>
    <row r="77" spans="1:28" s="7" customFormat="1" ht="20.25" customHeight="1">
      <c r="A77" s="709" t="s">
        <v>122</v>
      </c>
      <c r="B77" s="709" t="s">
        <v>123</v>
      </c>
      <c r="C77" s="709" t="s">
        <v>136</v>
      </c>
      <c r="D77" s="709"/>
      <c r="E77" s="30" t="s">
        <v>137</v>
      </c>
      <c r="F77" s="21"/>
      <c r="G77" s="202"/>
      <c r="H77" s="387"/>
      <c r="I77" s="388" t="s">
        <v>59</v>
      </c>
      <c r="J77" s="390">
        <f>DataTables!$N$16</f>
        <v>3.1921296296296298E-3</v>
      </c>
      <c r="K77" s="392"/>
      <c r="L77" s="13"/>
      <c r="M77" s="10"/>
      <c r="N77" s="10"/>
      <c r="P77" s="31"/>
      <c r="Q77" s="31"/>
      <c r="R77" s="31"/>
      <c r="S77" s="31"/>
      <c r="T77" s="31"/>
      <c r="U77" s="31"/>
      <c r="V77" s="31"/>
      <c r="W77" s="31"/>
      <c r="X77" s="31"/>
      <c r="Y77" s="32"/>
      <c r="Z77" s="32"/>
      <c r="AA77" s="2"/>
    </row>
    <row r="78" spans="1:28" s="7" customFormat="1" ht="20.25" customHeight="1">
      <c r="A78" s="709" t="s">
        <v>122</v>
      </c>
      <c r="B78" s="709" t="s">
        <v>123</v>
      </c>
      <c r="C78" s="709" t="s">
        <v>136</v>
      </c>
      <c r="D78" s="709" t="s">
        <v>71</v>
      </c>
      <c r="E78" s="41">
        <v>1</v>
      </c>
      <c r="F78" s="17"/>
      <c r="G78" s="201"/>
      <c r="H78" s="33" t="str" cm="1">
        <f t="array" ref="H78">IF($F78=0," ",_xlfn.XLOOKUP($F78,DataCalcs!$B$2:$B$80,_xlfn.XLOOKUP($C78,DataCalcs!$D$1:$N$1,DataCalcs!$D$2:$N$80),"WRONG LETTER"))</f>
        <v xml:space="preserve"> </v>
      </c>
      <c r="I78" s="33" t="str">
        <f>IF($F78=0," ",_xlfn.XLOOKUP($F78,DataCalcs!$B$2:$B$80,DataCalcs!$A$2:$A$80,"WRONG LETTER"))</f>
        <v xml:space="preserve"> </v>
      </c>
      <c r="J78" s="709" t="str" cm="1">
        <f t="array" ref="J78">_xlfn.IFS(ISBLANK(G78), "", NOT(ISNUMBER(G78)), "!!!",  G78&gt;DataTables!$E$16,"...",G78&gt;DataTables!$F$16,"L1",G78&gt;DataTables!$G$16,"L2",G78&gt;DataTables!$H$16,"L3",G78&gt;DataTables!$I$16,"L4",G78&gt;DataTables!$J$16,"L5",G78&gt;DataTables!$K$16,"L6",G78&gt;DataTables!$L$16,"L7",G78&gt;DataTables!$M$16,"L8", G78&lt;=DataTables!$M$16,"L9")</f>
        <v/>
      </c>
      <c r="K78" s="709"/>
      <c r="L78" s="32"/>
      <c r="M78" s="34" t="str">
        <f t="shared" ref="M78:N78" si="77">M69</f>
        <v>A</v>
      </c>
      <c r="N78" s="34" t="str">
        <f t="shared" si="77"/>
        <v>AA</v>
      </c>
      <c r="O78" s="34" cm="1">
        <f t="array" ref="O78">_xlfn.LET(_xlpm.a, $F$78:$F$85, _xlpm.b, $E$78:$E$85, _xlpm.c, _xlfn.XLOOKUP(M78,_xlpm.a,_xlpm.b,0), _xlpm.d, _xlfn.XLOOKUP(N78,_xlpm.a,_xlpm.b,0), _xlpm.x, IF(OR(_xlpm.c=0,_xlpm.d=0), _xlpm.c+_xlpm.d, MIN(_xlpm.c,_xlpm.d)), IF(_xlpm.x=0, 0, IF(DataTables!$K$158="6+", _xlfn.IFNA(_xlfn.RANK.AVG(_xlpm.x,$E$78:$E$83),1), IF(DataTables!$K$158=8,_xlfn.RANK.AVG(_xlpm.x,_xlpm.b)))))</f>
        <v>0</v>
      </c>
      <c r="P78" s="32"/>
      <c r="Q78" s="151">
        <f>$O78</f>
        <v>0</v>
      </c>
      <c r="R78" s="151"/>
      <c r="S78" s="151"/>
      <c r="T78" s="151"/>
      <c r="U78" s="151"/>
      <c r="V78" s="151"/>
      <c r="W78" s="151"/>
      <c r="X78" s="151"/>
      <c r="Y78" s="32"/>
      <c r="Z78" s="32">
        <f>COUNTIF(F$87:F$94:F$78:F$85,F78)</f>
        <v>0</v>
      </c>
      <c r="AA78" s="32">
        <f>IF(NOT(ISBLANK(F78)),COUNTIF(F$78:F$85,LEFT(F78,1)&amp;"*"),0)</f>
        <v>0</v>
      </c>
      <c r="AB78" s="7" t="str">
        <f>IF(AND($G78&gt;0.00001,$G78&lt;=$J$77), "***", "")</f>
        <v/>
      </c>
    </row>
    <row r="79" spans="1:28" s="7" customFormat="1" ht="20.25" customHeight="1">
      <c r="A79" s="709" t="s">
        <v>122</v>
      </c>
      <c r="B79" s="709" t="s">
        <v>123</v>
      </c>
      <c r="C79" s="709" t="s">
        <v>136</v>
      </c>
      <c r="D79" s="709" t="s">
        <v>71</v>
      </c>
      <c r="E79" s="41">
        <v>2</v>
      </c>
      <c r="F79" s="17"/>
      <c r="G79" s="201"/>
      <c r="H79" s="33" t="str" cm="1">
        <f t="array" ref="H79">IF($F79=0," ",_xlfn.XLOOKUP($F79,DataCalcs!$B$2:$B$80,_xlfn.XLOOKUP($C79,DataCalcs!$D$1:$N$1,DataCalcs!$D$2:$N$80),"WRONG LETTER"))</f>
        <v xml:space="preserve"> </v>
      </c>
      <c r="I79" s="33" t="str">
        <f>IF($F79=0," ",_xlfn.XLOOKUP($F79,DataCalcs!$B$2:$B$80,DataCalcs!$A$2:$A$80,"WRONG LETTER"))</f>
        <v xml:space="preserve"> </v>
      </c>
      <c r="J79" s="709" t="str" cm="1">
        <f t="array" ref="J79">_xlfn.IFS(ISBLANK(G79), "", NOT(ISNUMBER(G79)), "!!!",  G79&gt;DataTables!$E$16,"...",G79&gt;DataTables!$F$16,"L1",G79&gt;DataTables!$G$16,"L2",G79&gt;DataTables!$H$16,"L3",G79&gt;DataTables!$I$16,"L4",G79&gt;DataTables!$J$16,"L5",G79&gt;DataTables!$K$16,"L6",G79&gt;DataTables!$L$16,"L7",G79&gt;DataTables!$M$16,"L8", G79&lt;=DataTables!$M$16,"L9")</f>
        <v/>
      </c>
      <c r="K79" s="709"/>
      <c r="L79" s="32"/>
      <c r="M79" s="34" t="str">
        <f t="shared" ref="M79:N79" si="78">M70</f>
        <v>N</v>
      </c>
      <c r="N79" s="34" t="str">
        <f t="shared" si="78"/>
        <v>NN</v>
      </c>
      <c r="O79" s="34" cm="1">
        <f t="array" ref="O79">_xlfn.LET(_xlpm.a, $F$78:$F$85, _xlpm.b, $E$78:$E$85, _xlpm.c, _xlfn.XLOOKUP(M79,_xlpm.a,_xlpm.b,0), _xlpm.d, _xlfn.XLOOKUP(N79,_xlpm.a,_xlpm.b,0), _xlpm.x, IF(OR(_xlpm.c=0,_xlpm.d=0), _xlpm.c+_xlpm.d, MIN(_xlpm.c,_xlpm.d)), IF(_xlpm.x=0, 0, IF(DataTables!$K$158="6+", _xlfn.IFNA(_xlfn.RANK.AVG(_xlpm.x,$E$78:$E$83),1), IF(DataTables!$K$158=8,_xlfn.RANK.AVG(_xlpm.x,_xlpm.b)))))</f>
        <v>0</v>
      </c>
      <c r="P79" s="32"/>
      <c r="Q79" s="151"/>
      <c r="R79" s="151">
        <f>$O79</f>
        <v>0</v>
      </c>
      <c r="S79" s="151"/>
      <c r="T79" s="151"/>
      <c r="U79" s="151"/>
      <c r="V79" s="151"/>
      <c r="W79" s="151"/>
      <c r="X79" s="151"/>
      <c r="Y79" s="32"/>
      <c r="Z79" s="32">
        <f>COUNTIF(F$87:F$94:F$78:F$85,F79)</f>
        <v>0</v>
      </c>
      <c r="AA79" s="32">
        <f t="shared" ref="AA79:AA85" si="79">IF(NOT(ISBLANK(F79)),COUNTIF(F$78:F$85,LEFT(F79,1)&amp;"*"),0)</f>
        <v>0</v>
      </c>
      <c r="AB79" s="7" t="str">
        <f t="shared" ref="AB79:AB85" si="80">IF(AND($G79&gt;0.00001,$G79&lt;=$J$77), "***", "")</f>
        <v/>
      </c>
    </row>
    <row r="80" spans="1:28" s="7" customFormat="1" ht="20.25" customHeight="1">
      <c r="A80" s="709" t="s">
        <v>122</v>
      </c>
      <c r="B80" s="709" t="s">
        <v>123</v>
      </c>
      <c r="C80" s="709" t="s">
        <v>136</v>
      </c>
      <c r="D80" s="709" t="s">
        <v>71</v>
      </c>
      <c r="E80" s="41">
        <v>3</v>
      </c>
      <c r="F80" s="17"/>
      <c r="G80" s="201"/>
      <c r="H80" s="33" t="str" cm="1">
        <f t="array" ref="H80">IF($F80=0," ",_xlfn.XLOOKUP($F80,DataCalcs!$B$2:$B$80,_xlfn.XLOOKUP($C80,DataCalcs!$D$1:$N$1,DataCalcs!$D$2:$N$80),"WRONG LETTER"))</f>
        <v xml:space="preserve"> </v>
      </c>
      <c r="I80" s="33" t="str">
        <f>IF($F80=0," ",_xlfn.XLOOKUP($F80,DataCalcs!$B$2:$B$80,DataCalcs!$A$2:$A$80,"WRONG LETTER"))</f>
        <v xml:space="preserve"> </v>
      </c>
      <c r="J80" s="709" t="str" cm="1">
        <f t="array" ref="J80">_xlfn.IFS(ISBLANK(G80), "", NOT(ISNUMBER(G80)), "!!!",  G80&gt;DataTables!$E$16,"...",G80&gt;DataTables!$F$16,"L1",G80&gt;DataTables!$G$16,"L2",G80&gt;DataTables!$H$16,"L3",G80&gt;DataTables!$I$16,"L4",G80&gt;DataTables!$J$16,"L5",G80&gt;DataTables!$K$16,"L6",G80&gt;DataTables!$L$16,"L7",G80&gt;DataTables!$M$16,"L8", G80&lt;=DataTables!$M$16,"L9")</f>
        <v/>
      </c>
      <c r="K80" s="709"/>
      <c r="L80" s="32"/>
      <c r="M80" s="34" t="str">
        <f t="shared" ref="M80:N80" si="81">M71</f>
        <v>B</v>
      </c>
      <c r="N80" s="34" t="str">
        <f t="shared" si="81"/>
        <v>BB</v>
      </c>
      <c r="O80" s="34" cm="1">
        <f t="array" ref="O80">_xlfn.LET(_xlpm.a, $F$78:$F$85, _xlpm.b, $E$78:$E$85, _xlpm.c, _xlfn.XLOOKUP(M80,_xlpm.a,_xlpm.b,0), _xlpm.d, _xlfn.XLOOKUP(N80,_xlpm.a,_xlpm.b,0), _xlpm.x, IF(OR(_xlpm.c=0,_xlpm.d=0), _xlpm.c+_xlpm.d, MIN(_xlpm.c,_xlpm.d)), IF(_xlpm.x=0, 0, IF(DataTables!$K$158="6+", _xlfn.IFNA(_xlfn.RANK.AVG(_xlpm.x,$E$78:$E$83),1), IF(DataTables!$K$158=8,_xlfn.RANK.AVG(_xlpm.x,_xlpm.b)))))</f>
        <v>0</v>
      </c>
      <c r="P80" s="32"/>
      <c r="Q80" s="151"/>
      <c r="R80" s="151"/>
      <c r="S80" s="151">
        <f>$O80</f>
        <v>0</v>
      </c>
      <c r="T80" s="151"/>
      <c r="U80" s="151"/>
      <c r="V80" s="151"/>
      <c r="W80" s="151"/>
      <c r="X80" s="151"/>
      <c r="Y80" s="32"/>
      <c r="Z80" s="32">
        <f>COUNTIF(F$87:F$94:F$78:F$85,F80)</f>
        <v>0</v>
      </c>
      <c r="AA80" s="32">
        <f t="shared" si="79"/>
        <v>0</v>
      </c>
      <c r="AB80" s="7" t="str">
        <f t="shared" si="80"/>
        <v/>
      </c>
    </row>
    <row r="81" spans="1:28" s="7" customFormat="1" ht="20.25" customHeight="1">
      <c r="A81" s="709" t="s">
        <v>122</v>
      </c>
      <c r="B81" s="709" t="s">
        <v>123</v>
      </c>
      <c r="C81" s="709" t="s">
        <v>136</v>
      </c>
      <c r="D81" s="709" t="s">
        <v>71</v>
      </c>
      <c r="E81" s="41">
        <v>4</v>
      </c>
      <c r="F81" s="17"/>
      <c r="G81" s="201"/>
      <c r="H81" s="33" t="str" cm="1">
        <f t="array" ref="H81">IF($F81=0," ",_xlfn.XLOOKUP($F81,DataCalcs!$B$2:$B$80,_xlfn.XLOOKUP($C81,DataCalcs!$D$1:$N$1,DataCalcs!$D$2:$N$80),"WRONG LETTER"))</f>
        <v xml:space="preserve"> </v>
      </c>
      <c r="I81" s="33" t="str">
        <f>IF($F81=0," ",_xlfn.XLOOKUP($F81,DataCalcs!$B$2:$B$80,DataCalcs!$A$2:$A$80,"WRONG LETTER"))</f>
        <v xml:space="preserve"> </v>
      </c>
      <c r="J81" s="709" t="str" cm="1">
        <f t="array" ref="J81">_xlfn.IFS(ISBLANK(G81), "", NOT(ISNUMBER(G81)), "!!!",  G81&gt;DataTables!$E$16,"...",G81&gt;DataTables!$F$16,"L1",G81&gt;DataTables!$G$16,"L2",G81&gt;DataTables!$H$16,"L3",G81&gt;DataTables!$I$16,"L4",G81&gt;DataTables!$J$16,"L5",G81&gt;DataTables!$K$16,"L6",G81&gt;DataTables!$L$16,"L7",G81&gt;DataTables!$M$16,"L8", G81&lt;=DataTables!$M$16,"L9")</f>
        <v/>
      </c>
      <c r="K81" s="709"/>
      <c r="L81" s="32"/>
      <c r="M81" s="34" t="str">
        <f t="shared" ref="M81:N81" si="82">M72</f>
        <v>O</v>
      </c>
      <c r="N81" s="34" t="str">
        <f t="shared" si="82"/>
        <v>OO</v>
      </c>
      <c r="O81" s="34" cm="1">
        <f t="array" ref="O81">_xlfn.LET(_xlpm.a, $F$78:$F$85, _xlpm.b, $E$78:$E$85, _xlpm.c, _xlfn.XLOOKUP(M81,_xlpm.a,_xlpm.b,0), _xlpm.d, _xlfn.XLOOKUP(N81,_xlpm.a,_xlpm.b,0), _xlpm.x, IF(OR(_xlpm.c=0,_xlpm.d=0), _xlpm.c+_xlpm.d, MIN(_xlpm.c,_xlpm.d)), IF(_xlpm.x=0, 0, IF(DataTables!$K$158="6+", _xlfn.IFNA(_xlfn.RANK.AVG(_xlpm.x,$E$78:$E$83),1), IF(DataTables!$K$158=8,_xlfn.RANK.AVG(_xlpm.x,_xlpm.b)))))</f>
        <v>0</v>
      </c>
      <c r="P81" s="32"/>
      <c r="Q81" s="151"/>
      <c r="R81" s="151"/>
      <c r="S81" s="151"/>
      <c r="T81" s="151">
        <f>$O81</f>
        <v>0</v>
      </c>
      <c r="U81" s="151"/>
      <c r="V81" s="151"/>
      <c r="W81" s="151"/>
      <c r="X81" s="151"/>
      <c r="Y81" s="32"/>
      <c r="Z81" s="32">
        <f>COUNTIF(F$87:F$94:F$78:F$85,F81)</f>
        <v>0</v>
      </c>
      <c r="AA81" s="32">
        <f t="shared" si="79"/>
        <v>0</v>
      </c>
      <c r="AB81" s="7" t="str">
        <f t="shared" si="80"/>
        <v/>
      </c>
    </row>
    <row r="82" spans="1:28" s="7" customFormat="1" ht="20.25" customHeight="1">
      <c r="A82" s="709" t="s">
        <v>122</v>
      </c>
      <c r="B82" s="709" t="s">
        <v>123</v>
      </c>
      <c r="C82" s="709" t="s">
        <v>136</v>
      </c>
      <c r="D82" s="709" t="s">
        <v>71</v>
      </c>
      <c r="E82" s="41">
        <v>5</v>
      </c>
      <c r="F82" s="17"/>
      <c r="G82" s="201"/>
      <c r="H82" s="33" t="str" cm="1">
        <f t="array" ref="H82">IF($F82=0," ",_xlfn.XLOOKUP($F82,DataCalcs!$B$2:$B$80,_xlfn.XLOOKUP($C82,DataCalcs!$D$1:$N$1,DataCalcs!$D$2:$N$80),"WRONG LETTER"))</f>
        <v xml:space="preserve"> </v>
      </c>
      <c r="I82" s="33" t="str">
        <f>IF($F82=0," ",_xlfn.XLOOKUP($F82,DataCalcs!$B$2:$B$80,DataCalcs!$A$2:$A$80,"WRONG LETTER"))</f>
        <v xml:space="preserve"> </v>
      </c>
      <c r="J82" s="709" t="str" cm="1">
        <f t="array" ref="J82">_xlfn.IFS(ISBLANK(G82), "", NOT(ISNUMBER(G82)), "!!!",  G82&gt;DataTables!$E$16,"...",G82&gt;DataTables!$F$16,"L1",G82&gt;DataTables!$G$16,"L2",G82&gt;DataTables!$H$16,"L3",G82&gt;DataTables!$I$16,"L4",G82&gt;DataTables!$J$16,"L5",G82&gt;DataTables!$K$16,"L6",G82&gt;DataTables!$L$16,"L7",G82&gt;DataTables!$M$16,"L8", G82&lt;=DataTables!$M$16,"L9")</f>
        <v/>
      </c>
      <c r="K82" s="709"/>
      <c r="L82" s="32"/>
      <c r="M82" s="34" t="str">
        <f t="shared" ref="M82:N82" si="83">M73</f>
        <v>R</v>
      </c>
      <c r="N82" s="34" t="str">
        <f t="shared" si="83"/>
        <v>RR</v>
      </c>
      <c r="O82" s="34" cm="1">
        <f t="array" ref="O82">_xlfn.LET(_xlpm.a, $F$78:$F$85, _xlpm.b, $E$78:$E$85, _xlpm.c, _xlfn.XLOOKUP(M82,_xlpm.a,_xlpm.b,0), _xlpm.d, _xlfn.XLOOKUP(N82,_xlpm.a,_xlpm.b,0), _xlpm.x, IF(OR(_xlpm.c=0,_xlpm.d=0), _xlpm.c+_xlpm.d, MIN(_xlpm.c,_xlpm.d)), IF(_xlpm.x=0, 0, IF(DataTables!$K$158="6+", _xlfn.IFNA(_xlfn.RANK.AVG(_xlpm.x,$E$78:$E$83),1), IF(DataTables!$K$158=8,_xlfn.RANK.AVG(_xlpm.x,_xlpm.b)))))</f>
        <v>0</v>
      </c>
      <c r="P82" s="32"/>
      <c r="Q82" s="151"/>
      <c r="R82" s="151"/>
      <c r="S82" s="151"/>
      <c r="T82" s="151"/>
      <c r="U82" s="151">
        <f>$O82</f>
        <v>0</v>
      </c>
      <c r="V82" s="151"/>
      <c r="W82" s="151"/>
      <c r="X82" s="151"/>
      <c r="Y82" s="32"/>
      <c r="Z82" s="32">
        <f>COUNTIF(F$87:F$94:F$78:F$85,F82)</f>
        <v>0</v>
      </c>
      <c r="AA82" s="32">
        <f t="shared" si="79"/>
        <v>0</v>
      </c>
      <c r="AB82" s="7" t="str">
        <f t="shared" si="80"/>
        <v/>
      </c>
    </row>
    <row r="83" spans="1:28" s="7" customFormat="1" ht="20.25" customHeight="1">
      <c r="A83" s="709" t="s">
        <v>122</v>
      </c>
      <c r="B83" s="709" t="s">
        <v>123</v>
      </c>
      <c r="C83" s="709" t="s">
        <v>136</v>
      </c>
      <c r="D83" s="709" t="s">
        <v>71</v>
      </c>
      <c r="E83" s="41">
        <v>6</v>
      </c>
      <c r="F83" s="17"/>
      <c r="G83" s="201"/>
      <c r="H83" s="33" t="str" cm="1">
        <f t="array" ref="H83">IF($F83=0," ",_xlfn.XLOOKUP($F83,DataCalcs!$B$2:$B$80,_xlfn.XLOOKUP($C83,DataCalcs!$D$1:$N$1,DataCalcs!$D$2:$N$80),"WRONG LETTER"))</f>
        <v xml:space="preserve"> </v>
      </c>
      <c r="I83" s="33" t="str">
        <f>IF($F83=0," ",_xlfn.XLOOKUP($F83,DataCalcs!$B$2:$B$80,DataCalcs!$A$2:$A$80,"WRONG LETTER"))</f>
        <v xml:space="preserve"> </v>
      </c>
      <c r="J83" s="709" t="str" cm="1">
        <f t="array" ref="J83">_xlfn.IFS(ISBLANK(G83), "", NOT(ISNUMBER(G83)), "!!!",  G83&gt;DataTables!$E$16,"...",G83&gt;DataTables!$F$16,"L1",G83&gt;DataTables!$G$16,"L2",G83&gt;DataTables!$H$16,"L3",G83&gt;DataTables!$I$16,"L4",G83&gt;DataTables!$J$16,"L5",G83&gt;DataTables!$K$16,"L6",G83&gt;DataTables!$L$16,"L7",G83&gt;DataTables!$M$16,"L8", G83&lt;=DataTables!$M$16,"L9")</f>
        <v/>
      </c>
      <c r="K83" s="709"/>
      <c r="L83" s="32"/>
      <c r="M83" s="34" t="str">
        <f t="shared" ref="M83:N83" si="84">M74</f>
        <v>X</v>
      </c>
      <c r="N83" s="34" t="str">
        <f t="shared" si="84"/>
        <v>XX</v>
      </c>
      <c r="O83" s="34" cm="1">
        <f t="array" ref="O83">_xlfn.LET(_xlpm.a, $F$78:$F$85, _xlpm.b, $E$78:$E$85, _xlpm.c, _xlfn.XLOOKUP(M83,_xlpm.a,_xlpm.b,0), _xlpm.d, _xlfn.XLOOKUP(N83,_xlpm.a,_xlpm.b,0), _xlpm.x, IF(OR(_xlpm.c=0,_xlpm.d=0), _xlpm.c+_xlpm.d, MIN(_xlpm.c,_xlpm.d)), IF(_xlpm.x=0, 0, IF(DataTables!$K$158="6+", _xlfn.IFNA(_xlfn.RANK.AVG(_xlpm.x,$E$78:$E$83),1), IF(DataTables!$K$158=8,_xlfn.RANK.AVG(_xlpm.x,_xlpm.b)))))</f>
        <v>0</v>
      </c>
      <c r="P83" s="32"/>
      <c r="Q83" s="151"/>
      <c r="R83" s="151"/>
      <c r="S83" s="151"/>
      <c r="T83" s="151"/>
      <c r="U83" s="151"/>
      <c r="V83" s="151">
        <f>$O83</f>
        <v>0</v>
      </c>
      <c r="W83" s="151"/>
      <c r="X83" s="151"/>
      <c r="Y83" s="32"/>
      <c r="Z83" s="32">
        <f>COUNTIF(F$87:F$94:F$78:F$85,F83)</f>
        <v>0</v>
      </c>
      <c r="AA83" s="32">
        <f t="shared" si="79"/>
        <v>0</v>
      </c>
      <c r="AB83" s="7" t="str">
        <f t="shared" si="80"/>
        <v/>
      </c>
    </row>
    <row r="84" spans="1:28" s="7" customFormat="1" ht="20.25" customHeight="1">
      <c r="A84" s="709" t="s">
        <v>122</v>
      </c>
      <c r="B84" s="709" t="s">
        <v>123</v>
      </c>
      <c r="C84" s="709" t="s">
        <v>136</v>
      </c>
      <c r="D84" s="709" t="s">
        <v>71</v>
      </c>
      <c r="E84" s="14">
        <v>7</v>
      </c>
      <c r="F84" s="17"/>
      <c r="G84" s="201"/>
      <c r="H84" s="33" t="str" cm="1">
        <f t="array" ref="H84">IF($F84=0," ",_xlfn.XLOOKUP($F84,DataCalcs!$B$2:$B$80,_xlfn.XLOOKUP($C84,DataCalcs!$D$1:$N$1,DataCalcs!$D$2:$N$80),"WRONG LETTER"))</f>
        <v xml:space="preserve"> </v>
      </c>
      <c r="I84" s="33" t="str">
        <f>IF($F84=0," ",_xlfn.XLOOKUP($F84,DataCalcs!$B$2:$B$80,DataCalcs!$A$2:$A$80,"WRONG LETTER"))</f>
        <v xml:space="preserve"> </v>
      </c>
      <c r="J84" s="709" t="str" cm="1">
        <f t="array" ref="J84">_xlfn.IFS(ISBLANK(G84), "", NOT(ISNUMBER(G84)), "!!!",  G84&gt;DataTables!$E$16,"...",G84&gt;DataTables!$F$16,"L1",G84&gt;DataTables!$G$16,"L2",G84&gt;DataTables!$H$16,"L3",G84&gt;DataTables!$I$16,"L4",G84&gt;DataTables!$J$16,"L5",G84&gt;DataTables!$K$16,"L6",G84&gt;DataTables!$L$16,"L7",G84&gt;DataTables!$M$16,"L8", G84&lt;=DataTables!$M$16,"L9")</f>
        <v/>
      </c>
      <c r="K84" s="709"/>
      <c r="L84" s="32"/>
      <c r="M84" s="34" t="str">
        <f t="shared" ref="M84:N84" si="85">M75</f>
        <v>H</v>
      </c>
      <c r="N84" s="34" t="str">
        <f t="shared" si="85"/>
        <v>HH</v>
      </c>
      <c r="O84" s="34" cm="1">
        <f t="array" ref="O84">_xlfn.LET(_xlpm.a, $F$78:$F$85, _xlpm.b, $E$78:$E$85, _xlpm.c, _xlfn.XLOOKUP(M84,_xlpm.a,_xlpm.b,0), _xlpm.d, _xlfn.XLOOKUP(N84,_xlpm.a,_xlpm.b,0), _xlpm.x, IF(OR(_xlpm.c=0,_xlpm.d=0), _xlpm.c+_xlpm.d, MIN(_xlpm.c,_xlpm.d)), IF(_xlpm.x=0, 0, IF(DataTables!$K$158="6+", _xlfn.IFNA(_xlfn.RANK.AVG(_xlpm.x,$E$78:$E$83),1), IF(DataTables!$K$158=8,_xlfn.RANK.AVG(_xlpm.x,_xlpm.b)))))</f>
        <v>0</v>
      </c>
      <c r="P84" s="32"/>
      <c r="Q84" s="151"/>
      <c r="R84" s="151"/>
      <c r="S84" s="151"/>
      <c r="T84" s="151"/>
      <c r="U84" s="151"/>
      <c r="V84" s="151"/>
      <c r="W84" s="151">
        <f>$O84</f>
        <v>0</v>
      </c>
      <c r="X84" s="151"/>
      <c r="Y84" s="32"/>
      <c r="Z84" s="32">
        <f>COUNTIF(F$87:F$94:F$78:F$85,F84)</f>
        <v>0</v>
      </c>
      <c r="AA84" s="32">
        <f t="shared" si="79"/>
        <v>0</v>
      </c>
      <c r="AB84" s="7" t="str">
        <f t="shared" si="80"/>
        <v/>
      </c>
    </row>
    <row r="85" spans="1:28" s="8" customFormat="1" ht="20.25" customHeight="1">
      <c r="A85" s="709" t="s">
        <v>122</v>
      </c>
      <c r="B85" s="709" t="s">
        <v>123</v>
      </c>
      <c r="C85" s="709" t="s">
        <v>136</v>
      </c>
      <c r="D85" s="709" t="s">
        <v>71</v>
      </c>
      <c r="E85" s="14">
        <v>8</v>
      </c>
      <c r="F85" s="17"/>
      <c r="G85" s="201"/>
      <c r="H85" s="33" t="str" cm="1">
        <f t="array" ref="H85">IF($F85=0," ",_xlfn.XLOOKUP($F85,DataCalcs!$B$2:$B$80,_xlfn.XLOOKUP($C85,DataCalcs!$D$1:$N$1,DataCalcs!$D$2:$N$80),"WRONG LETTER"))</f>
        <v xml:space="preserve"> </v>
      </c>
      <c r="I85" s="33" t="str">
        <f>IF($F85=0," ",_xlfn.XLOOKUP($F85,DataCalcs!$B$2:$B$80,DataCalcs!$A$2:$A$80,"WRONG LETTER"))</f>
        <v xml:space="preserve"> </v>
      </c>
      <c r="J85" s="709" t="str" cm="1">
        <f t="array" ref="J85">_xlfn.IFS(ISBLANK(G85), "", NOT(ISNUMBER(G85)), "!!!",  G85&gt;DataTables!$E$16,"...",G85&gt;DataTables!$F$16,"L1",G85&gt;DataTables!$G$16,"L2",G85&gt;DataTables!$H$16,"L3",G85&gt;DataTables!$I$16,"L4",G85&gt;DataTables!$J$16,"L5",G85&gt;DataTables!$K$16,"L6",G85&gt;DataTables!$L$16,"L7",G85&gt;DataTables!$M$16,"L8", G85&lt;=DataTables!$M$16,"L9")</f>
        <v/>
      </c>
      <c r="K85" s="709"/>
      <c r="L85" s="31"/>
      <c r="M85" s="34" t="str">
        <f t="shared" ref="M85:N85" si="86">M76</f>
        <v>W</v>
      </c>
      <c r="N85" s="34" t="str">
        <f t="shared" si="86"/>
        <v>WW</v>
      </c>
      <c r="O85" s="34" cm="1">
        <f t="array" ref="O85">_xlfn.LET(_xlpm.a, $F$78:$F$85, _xlpm.b, $E$78:$E$85, _xlpm.c, _xlfn.XLOOKUP(M85,_xlpm.a,_xlpm.b,0), _xlpm.d, _xlfn.XLOOKUP(N85,_xlpm.a,_xlpm.b,0), _xlpm.x, IF(OR(_xlpm.c=0,_xlpm.d=0), _xlpm.c+_xlpm.d, MIN(_xlpm.c,_xlpm.d)), IF(_xlpm.x=0, 0, IF(DataTables!$K$158="6+", _xlfn.IFNA(_xlfn.RANK.AVG(_xlpm.x,$E$78:$E$83),1), IF(DataTables!$K$158=8,_xlfn.RANK.AVG(_xlpm.x,_xlpm.b)))))</f>
        <v>0</v>
      </c>
      <c r="P85" s="32"/>
      <c r="Q85" s="151"/>
      <c r="R85" s="151"/>
      <c r="S85" s="151"/>
      <c r="T85" s="151"/>
      <c r="U85" s="151"/>
      <c r="V85" s="151"/>
      <c r="W85" s="151"/>
      <c r="X85" s="151">
        <f>$O85</f>
        <v>0</v>
      </c>
      <c r="Y85" s="31"/>
      <c r="Z85" s="32">
        <f>COUNTIF(F$87:F$94:F$78:F$85,F85)</f>
        <v>0</v>
      </c>
      <c r="AA85" s="32">
        <f t="shared" si="79"/>
        <v>0</v>
      </c>
      <c r="AB85" s="7" t="str">
        <f t="shared" si="80"/>
        <v/>
      </c>
    </row>
    <row r="86" spans="1:28" s="8" customFormat="1" ht="20.25" customHeight="1">
      <c r="A86" s="709" t="s">
        <v>122</v>
      </c>
      <c r="B86" s="709" t="s">
        <v>123</v>
      </c>
      <c r="C86" s="709" t="s">
        <v>136</v>
      </c>
      <c r="D86" s="709"/>
      <c r="E86" s="30" t="s">
        <v>138</v>
      </c>
      <c r="F86" s="21"/>
      <c r="G86" s="202"/>
      <c r="H86" s="387"/>
      <c r="I86" s="388"/>
      <c r="J86" s="390"/>
      <c r="K86" s="392"/>
      <c r="L86" s="31"/>
      <c r="M86" s="10"/>
      <c r="N86" s="10"/>
      <c r="O86" s="712"/>
      <c r="P86" s="31"/>
      <c r="Q86" s="31"/>
      <c r="R86" s="31"/>
      <c r="S86" s="31"/>
      <c r="T86" s="31"/>
      <c r="U86" s="31"/>
      <c r="V86" s="31"/>
      <c r="W86" s="31"/>
      <c r="X86" s="31"/>
      <c r="Y86" s="31"/>
      <c r="Z86" s="32"/>
      <c r="AA86" s="2"/>
    </row>
    <row r="87" spans="1:28" s="8" customFormat="1" ht="20.25" customHeight="1">
      <c r="A87" s="709" t="s">
        <v>122</v>
      </c>
      <c r="B87" s="709" t="s">
        <v>123</v>
      </c>
      <c r="C87" s="709" t="s">
        <v>136</v>
      </c>
      <c r="D87" s="709" t="s">
        <v>65</v>
      </c>
      <c r="E87" s="41">
        <v>1</v>
      </c>
      <c r="F87" s="17"/>
      <c r="G87" s="201"/>
      <c r="H87" s="33" t="str" cm="1">
        <f t="array" ref="H87">IF($F87=0," ",_xlfn.XLOOKUP($F87,DataCalcs!$B$2:$B$80,_xlfn.XLOOKUP($C87,DataCalcs!$D$1:$N$1,DataCalcs!$D$2:$N$80),"WRONG LETTER"))</f>
        <v xml:space="preserve"> </v>
      </c>
      <c r="I87" s="33" t="str">
        <f>IF($F87=0," ",_xlfn.XLOOKUP($F87,DataCalcs!$B$2:$B$80,DataCalcs!$A$2:$A$80,"WRONG LETTER"))</f>
        <v xml:space="preserve"> </v>
      </c>
      <c r="J87" s="709" t="str" cm="1">
        <f t="array" ref="J87">_xlfn.IFS(ISBLANK(G87), "", NOT(ISNUMBER(G87)), "!!!",  G87&gt;DataTables!$E$16,"...",G87&gt;DataTables!$F$16,"L1",G87&gt;DataTables!$G$16,"L2",G87&gt;DataTables!$H$16,"L3",G87&gt;DataTables!$I$16,"L4",G87&gt;DataTables!$J$16,"L5",G87&gt;DataTables!$K$16,"L6",G87&gt;DataTables!$L$16,"L7",G87&gt;DataTables!$M$16,"L8", G87&lt;=DataTables!$M$16,"L9")</f>
        <v/>
      </c>
      <c r="K87" s="709"/>
      <c r="L87" s="32"/>
      <c r="M87" s="34" t="str">
        <f t="shared" ref="M87:N87" si="87">M78</f>
        <v>A</v>
      </c>
      <c r="N87" s="34" t="str">
        <f t="shared" si="87"/>
        <v>AA</v>
      </c>
      <c r="O87" s="34" cm="1">
        <f t="array" ref="O87">_xlfn.LET(_xlpm.a, $F$87:$F$94, _xlpm.b, $E$87:$E$94, _xlpm.c, _xlfn.XLOOKUP(M87,_xlpm.a,_xlpm.b,0), _xlpm.d, _xlfn.XLOOKUP(N87,_xlpm.a,_xlpm.b,0), _xlpm.x, IF(OR(_xlpm.c=0,_xlpm.d=0), _xlpm.c+_xlpm.d, MIN(_xlpm.c,_xlpm.d)), IF(_xlpm.x=0, 0, IF(DataTables!$K$158="6+", _xlfn.IFNA(_xlfn.RANK.AVG(_xlpm.x,$E$87:$E$92),1), IF(DataTables!$K$158=8,_xlfn.RANK.AVG(_xlpm.x,_xlpm.b)))))</f>
        <v>0</v>
      </c>
      <c r="P87" s="32"/>
      <c r="Q87" s="151">
        <f>$O87</f>
        <v>0</v>
      </c>
      <c r="R87" s="151"/>
      <c r="S87" s="151"/>
      <c r="T87" s="151"/>
      <c r="U87" s="151"/>
      <c r="V87" s="151"/>
      <c r="W87" s="151"/>
      <c r="X87" s="151"/>
      <c r="Y87" s="32"/>
      <c r="Z87" s="32">
        <f>COUNTIF(F$87:F$94:F$78:F$85,F87)</f>
        <v>0</v>
      </c>
      <c r="AA87" s="32">
        <f>IF(NOT(ISBLANK(F87)),COUNTIF(F$87:F$94,LEFT(F87,1)&amp;"*"),0)</f>
        <v>0</v>
      </c>
      <c r="AB87" s="7" t="str">
        <f>IF(AND($G87&gt;0.00001,$G87&lt;=$J$77), "***", "")</f>
        <v/>
      </c>
    </row>
    <row r="88" spans="1:28" s="8" customFormat="1" ht="20.25" customHeight="1">
      <c r="A88" s="709" t="s">
        <v>122</v>
      </c>
      <c r="B88" s="709" t="s">
        <v>123</v>
      </c>
      <c r="C88" s="709" t="s">
        <v>136</v>
      </c>
      <c r="D88" s="709" t="s">
        <v>65</v>
      </c>
      <c r="E88" s="41">
        <v>2</v>
      </c>
      <c r="F88" s="17"/>
      <c r="G88" s="201"/>
      <c r="H88" s="33" t="str" cm="1">
        <f t="array" ref="H88">IF($F88=0," ",_xlfn.XLOOKUP($F88,DataCalcs!$B$2:$B$80,_xlfn.XLOOKUP($C88,DataCalcs!$D$1:$N$1,DataCalcs!$D$2:$N$80),"WRONG LETTER"))</f>
        <v xml:space="preserve"> </v>
      </c>
      <c r="I88" s="33" t="str">
        <f>IF($F88=0," ",_xlfn.XLOOKUP($F88,DataCalcs!$B$2:$B$80,DataCalcs!$A$2:$A$80,"WRONG LETTER"))</f>
        <v xml:space="preserve"> </v>
      </c>
      <c r="J88" s="709" t="str" cm="1">
        <f t="array" ref="J88">_xlfn.IFS(ISBLANK(G88), "", NOT(ISNUMBER(G88)), "!!!",  G88&gt;DataTables!$E$16,"...",G88&gt;DataTables!$F$16,"L1",G88&gt;DataTables!$G$16,"L2",G88&gt;DataTables!$H$16,"L3",G88&gt;DataTables!$I$16,"L4",G88&gt;DataTables!$J$16,"L5",G88&gt;DataTables!$K$16,"L6",G88&gt;DataTables!$L$16,"L7",G88&gt;DataTables!$M$16,"L8", G88&lt;=DataTables!$M$16,"L9")</f>
        <v/>
      </c>
      <c r="K88" s="709"/>
      <c r="L88" s="31"/>
      <c r="M88" s="34" t="str">
        <f t="shared" ref="M88:N88" si="88">M79</f>
        <v>N</v>
      </c>
      <c r="N88" s="34" t="str">
        <f t="shared" si="88"/>
        <v>NN</v>
      </c>
      <c r="O88" s="34" cm="1">
        <f t="array" ref="O88">_xlfn.LET(_xlpm.a, $F$87:$F$94, _xlpm.b, $E$87:$E$94, _xlpm.c, _xlfn.XLOOKUP(M88,_xlpm.a,_xlpm.b,0), _xlpm.d, _xlfn.XLOOKUP(N88,_xlpm.a,_xlpm.b,0), _xlpm.x, IF(OR(_xlpm.c=0,_xlpm.d=0), _xlpm.c+_xlpm.d, MIN(_xlpm.c,_xlpm.d)), IF(_xlpm.x=0, 0, IF(DataTables!$K$158="6+", _xlfn.IFNA(_xlfn.RANK.AVG(_xlpm.x,$E$87:$E$92),1), IF(DataTables!$K$158=8,_xlfn.RANK.AVG(_xlpm.x,_xlpm.b)))))</f>
        <v>0</v>
      </c>
      <c r="P88" s="32"/>
      <c r="Q88" s="151"/>
      <c r="R88" s="151">
        <f>$O88</f>
        <v>0</v>
      </c>
      <c r="S88" s="151"/>
      <c r="T88" s="151"/>
      <c r="U88" s="151"/>
      <c r="V88" s="151"/>
      <c r="W88" s="151"/>
      <c r="X88" s="151"/>
      <c r="Y88" s="32"/>
      <c r="Z88" s="32">
        <f>COUNTIF(F$87:F$94:F$78:F$85,F88)</f>
        <v>0</v>
      </c>
      <c r="AA88" s="32">
        <f t="shared" ref="AA88:AA94" si="89">IF(NOT(ISBLANK(F88)),COUNTIF(F$87:F$94,LEFT(F88,1)&amp;"*"),0)</f>
        <v>0</v>
      </c>
      <c r="AB88" s="7" t="str">
        <f t="shared" ref="AB88:AB93" si="90">IF(AND($G88&gt;0.00001,$G88&lt;=$J$77), "***", "")</f>
        <v/>
      </c>
    </row>
    <row r="89" spans="1:28" s="8" customFormat="1" ht="20.25" customHeight="1">
      <c r="A89" s="709" t="s">
        <v>122</v>
      </c>
      <c r="B89" s="709" t="s">
        <v>123</v>
      </c>
      <c r="C89" s="709" t="s">
        <v>136</v>
      </c>
      <c r="D89" s="709" t="s">
        <v>65</v>
      </c>
      <c r="E89" s="41">
        <v>3</v>
      </c>
      <c r="F89" s="17"/>
      <c r="G89" s="201"/>
      <c r="H89" s="33" t="str" cm="1">
        <f t="array" ref="H89">IF($F89=0," ",_xlfn.XLOOKUP($F89,DataCalcs!$B$2:$B$80,_xlfn.XLOOKUP($C89,DataCalcs!$D$1:$N$1,DataCalcs!$D$2:$N$80),"WRONG LETTER"))</f>
        <v xml:space="preserve"> </v>
      </c>
      <c r="I89" s="33" t="str">
        <f>IF($F89=0," ",_xlfn.XLOOKUP($F89,DataCalcs!$B$2:$B$80,DataCalcs!$A$2:$A$80,"WRONG LETTER"))</f>
        <v xml:space="preserve"> </v>
      </c>
      <c r="J89" s="709" t="str" cm="1">
        <f t="array" ref="J89">_xlfn.IFS(ISBLANK(G89), "", NOT(ISNUMBER(G89)), "!!!",  G89&gt;DataTables!$E$16,"...",G89&gt;DataTables!$F$16,"L1",G89&gt;DataTables!$G$16,"L2",G89&gt;DataTables!$H$16,"L3",G89&gt;DataTables!$I$16,"L4",G89&gt;DataTables!$J$16,"L5",G89&gt;DataTables!$K$16,"L6",G89&gt;DataTables!$L$16,"L7",G89&gt;DataTables!$M$16,"L8", G89&lt;=DataTables!$M$16,"L9")</f>
        <v/>
      </c>
      <c r="K89" s="709"/>
      <c r="L89" s="31"/>
      <c r="M89" s="34" t="str">
        <f t="shared" ref="M89:N89" si="91">M80</f>
        <v>B</v>
      </c>
      <c r="N89" s="34" t="str">
        <f t="shared" si="91"/>
        <v>BB</v>
      </c>
      <c r="O89" s="34" cm="1">
        <f t="array" ref="O89">_xlfn.LET(_xlpm.a, $F$87:$F$94, _xlpm.b, $E$87:$E$94, _xlpm.c, _xlfn.XLOOKUP(M89,_xlpm.a,_xlpm.b,0), _xlpm.d, _xlfn.XLOOKUP(N89,_xlpm.a,_xlpm.b,0), _xlpm.x, IF(OR(_xlpm.c=0,_xlpm.d=0), _xlpm.c+_xlpm.d, MIN(_xlpm.c,_xlpm.d)), IF(_xlpm.x=0, 0, IF(DataTables!$K$158="6+", _xlfn.IFNA(_xlfn.RANK.AVG(_xlpm.x,$E$87:$E$92),1), IF(DataTables!$K$158=8,_xlfn.RANK.AVG(_xlpm.x,_xlpm.b)))))</f>
        <v>0</v>
      </c>
      <c r="P89" s="32"/>
      <c r="Q89" s="151"/>
      <c r="R89" s="151"/>
      <c r="S89" s="151">
        <f>$O89</f>
        <v>0</v>
      </c>
      <c r="T89" s="151"/>
      <c r="U89" s="151"/>
      <c r="V89" s="151"/>
      <c r="W89" s="151"/>
      <c r="X89" s="151"/>
      <c r="Y89" s="32"/>
      <c r="Z89" s="32">
        <f>COUNTIF(F$87:F$94:F$78:F$85,F89)</f>
        <v>0</v>
      </c>
      <c r="AA89" s="32">
        <f t="shared" si="89"/>
        <v>0</v>
      </c>
      <c r="AB89" s="7" t="str">
        <f t="shared" si="90"/>
        <v/>
      </c>
    </row>
    <row r="90" spans="1:28" s="8" customFormat="1" ht="20.25" customHeight="1">
      <c r="A90" s="709" t="s">
        <v>122</v>
      </c>
      <c r="B90" s="709" t="s">
        <v>123</v>
      </c>
      <c r="C90" s="709" t="s">
        <v>136</v>
      </c>
      <c r="D90" s="709" t="s">
        <v>65</v>
      </c>
      <c r="E90" s="41">
        <v>4</v>
      </c>
      <c r="F90" s="17"/>
      <c r="G90" s="201"/>
      <c r="H90" s="33" t="str" cm="1">
        <f t="array" ref="H90">IF($F90=0," ",_xlfn.XLOOKUP($F90,DataCalcs!$B$2:$B$80,_xlfn.XLOOKUP($C90,DataCalcs!$D$1:$N$1,DataCalcs!$D$2:$N$80),"WRONG LETTER"))</f>
        <v xml:space="preserve"> </v>
      </c>
      <c r="I90" s="33" t="str">
        <f>IF($F90=0," ",_xlfn.XLOOKUP($F90,DataCalcs!$B$2:$B$80,DataCalcs!$A$2:$A$80,"WRONG LETTER"))</f>
        <v xml:space="preserve"> </v>
      </c>
      <c r="J90" s="709" t="str" cm="1">
        <f t="array" ref="J90">_xlfn.IFS(ISBLANK(G90), "", NOT(ISNUMBER(G90)), "!!!",  G90&gt;DataTables!$E$16,"...",G90&gt;DataTables!$F$16,"L1",G90&gt;DataTables!$G$16,"L2",G90&gt;DataTables!$H$16,"L3",G90&gt;DataTables!$I$16,"L4",G90&gt;DataTables!$J$16,"L5",G90&gt;DataTables!$K$16,"L6",G90&gt;DataTables!$L$16,"L7",G90&gt;DataTables!$M$16,"L8", G90&lt;=DataTables!$M$16,"L9")</f>
        <v/>
      </c>
      <c r="K90" s="709"/>
      <c r="L90" s="31"/>
      <c r="M90" s="34" t="str">
        <f t="shared" ref="M90:N90" si="92">M81</f>
        <v>O</v>
      </c>
      <c r="N90" s="34" t="str">
        <f t="shared" si="92"/>
        <v>OO</v>
      </c>
      <c r="O90" s="34" cm="1">
        <f t="array" ref="O90">_xlfn.LET(_xlpm.a, $F$87:$F$94, _xlpm.b, $E$87:$E$94, _xlpm.c, _xlfn.XLOOKUP(M90,_xlpm.a,_xlpm.b,0), _xlpm.d, _xlfn.XLOOKUP(N90,_xlpm.a,_xlpm.b,0), _xlpm.x, IF(OR(_xlpm.c=0,_xlpm.d=0), _xlpm.c+_xlpm.d, MIN(_xlpm.c,_xlpm.d)), IF(_xlpm.x=0, 0, IF(DataTables!$K$158="6+", _xlfn.IFNA(_xlfn.RANK.AVG(_xlpm.x,$E$87:$E$92),1), IF(DataTables!$K$158=8,_xlfn.RANK.AVG(_xlpm.x,_xlpm.b)))))</f>
        <v>0</v>
      </c>
      <c r="P90" s="32"/>
      <c r="Q90" s="151"/>
      <c r="R90" s="151"/>
      <c r="S90" s="151"/>
      <c r="T90" s="151">
        <f>$O90</f>
        <v>0</v>
      </c>
      <c r="U90" s="151"/>
      <c r="V90" s="151"/>
      <c r="W90" s="151"/>
      <c r="X90" s="151"/>
      <c r="Y90" s="32"/>
      <c r="Z90" s="32">
        <f>COUNTIF(F$87:F$94:F$78:F$85,F90)</f>
        <v>0</v>
      </c>
      <c r="AA90" s="32">
        <f t="shared" si="89"/>
        <v>0</v>
      </c>
      <c r="AB90" s="7" t="str">
        <f t="shared" si="90"/>
        <v/>
      </c>
    </row>
    <row r="91" spans="1:28" s="8" customFormat="1" ht="20.25" customHeight="1">
      <c r="A91" s="709" t="s">
        <v>122</v>
      </c>
      <c r="B91" s="709" t="s">
        <v>123</v>
      </c>
      <c r="C91" s="709" t="s">
        <v>136</v>
      </c>
      <c r="D91" s="709" t="s">
        <v>65</v>
      </c>
      <c r="E91" s="41">
        <v>5</v>
      </c>
      <c r="F91" s="17"/>
      <c r="G91" s="201"/>
      <c r="H91" s="33" t="str" cm="1">
        <f t="array" ref="H91">IF($F91=0," ",_xlfn.XLOOKUP($F91,DataCalcs!$B$2:$B$80,_xlfn.XLOOKUP($C91,DataCalcs!$D$1:$N$1,DataCalcs!$D$2:$N$80),"WRONG LETTER"))</f>
        <v xml:space="preserve"> </v>
      </c>
      <c r="I91" s="33" t="str">
        <f>IF($F91=0," ",_xlfn.XLOOKUP($F91,DataCalcs!$B$2:$B$80,DataCalcs!$A$2:$A$80,"WRONG LETTER"))</f>
        <v xml:space="preserve"> </v>
      </c>
      <c r="J91" s="709" t="str" cm="1">
        <f t="array" ref="J91">_xlfn.IFS(ISBLANK(G91), "", NOT(ISNUMBER(G91)), "!!!",  G91&gt;DataTables!$E$16,"...",G91&gt;DataTables!$F$16,"L1",G91&gt;DataTables!$G$16,"L2",G91&gt;DataTables!$H$16,"L3",G91&gt;DataTables!$I$16,"L4",G91&gt;DataTables!$J$16,"L5",G91&gt;DataTables!$K$16,"L6",G91&gt;DataTables!$L$16,"L7",G91&gt;DataTables!$M$16,"L8", G91&lt;=DataTables!$M$16,"L9")</f>
        <v/>
      </c>
      <c r="K91" s="709"/>
      <c r="L91" s="31"/>
      <c r="M91" s="34" t="str">
        <f t="shared" ref="M91:N91" si="93">M82</f>
        <v>R</v>
      </c>
      <c r="N91" s="34" t="str">
        <f t="shared" si="93"/>
        <v>RR</v>
      </c>
      <c r="O91" s="34" cm="1">
        <f t="array" ref="O91">_xlfn.LET(_xlpm.a, $F$87:$F$94, _xlpm.b, $E$87:$E$94, _xlpm.c, _xlfn.XLOOKUP(M91,_xlpm.a,_xlpm.b,0), _xlpm.d, _xlfn.XLOOKUP(N91,_xlpm.a,_xlpm.b,0), _xlpm.x, IF(OR(_xlpm.c=0,_xlpm.d=0), _xlpm.c+_xlpm.d, MIN(_xlpm.c,_xlpm.d)), IF(_xlpm.x=0, 0, IF(DataTables!$K$158="6+", _xlfn.IFNA(_xlfn.RANK.AVG(_xlpm.x,$E$87:$E$92),1), IF(DataTables!$K$158=8,_xlfn.RANK.AVG(_xlpm.x,_xlpm.b)))))</f>
        <v>0</v>
      </c>
      <c r="P91" s="32"/>
      <c r="Q91" s="151"/>
      <c r="R91" s="151"/>
      <c r="S91" s="151"/>
      <c r="T91" s="151"/>
      <c r="U91" s="151">
        <f>$O91</f>
        <v>0</v>
      </c>
      <c r="V91" s="151"/>
      <c r="W91" s="151"/>
      <c r="X91" s="151"/>
      <c r="Y91" s="32"/>
      <c r="Z91" s="32">
        <f>COUNTIF(F$87:F$94:F$78:F$85,F91)</f>
        <v>0</v>
      </c>
      <c r="AA91" s="32">
        <f t="shared" si="89"/>
        <v>0</v>
      </c>
      <c r="AB91" s="7" t="str">
        <f t="shared" si="90"/>
        <v/>
      </c>
    </row>
    <row r="92" spans="1:28" s="8" customFormat="1" ht="20.25" customHeight="1">
      <c r="A92" s="709" t="s">
        <v>122</v>
      </c>
      <c r="B92" s="709" t="s">
        <v>123</v>
      </c>
      <c r="C92" s="709" t="s">
        <v>136</v>
      </c>
      <c r="D92" s="709" t="s">
        <v>65</v>
      </c>
      <c r="E92" s="41">
        <v>6</v>
      </c>
      <c r="F92" s="17"/>
      <c r="G92" s="201"/>
      <c r="H92" s="33" t="str" cm="1">
        <f t="array" ref="H92">IF($F92=0," ",_xlfn.XLOOKUP($F92,DataCalcs!$B$2:$B$80,_xlfn.XLOOKUP($C92,DataCalcs!$D$1:$N$1,DataCalcs!$D$2:$N$80),"WRONG LETTER"))</f>
        <v xml:space="preserve"> </v>
      </c>
      <c r="I92" s="33" t="str">
        <f>IF($F92=0," ",_xlfn.XLOOKUP($F92,DataCalcs!$B$2:$B$80,DataCalcs!$A$2:$A$80,"WRONG LETTER"))</f>
        <v xml:space="preserve"> </v>
      </c>
      <c r="J92" s="709" t="str" cm="1">
        <f t="array" ref="J92">_xlfn.IFS(ISBLANK(G92), "", NOT(ISNUMBER(G92)), "!!!",  G92&gt;DataTables!$E$16,"...",G92&gt;DataTables!$F$16,"L1",G92&gt;DataTables!$G$16,"L2",G92&gt;DataTables!$H$16,"L3",G92&gt;DataTables!$I$16,"L4",G92&gt;DataTables!$J$16,"L5",G92&gt;DataTables!$K$16,"L6",G92&gt;DataTables!$L$16,"L7",G92&gt;DataTables!$M$16,"L8", G92&lt;=DataTables!$M$16,"L9")</f>
        <v/>
      </c>
      <c r="K92" s="709"/>
      <c r="L92" s="418"/>
      <c r="M92" s="34" t="str">
        <f t="shared" ref="M92:N92" si="94">M83</f>
        <v>X</v>
      </c>
      <c r="N92" s="34" t="str">
        <f t="shared" si="94"/>
        <v>XX</v>
      </c>
      <c r="O92" s="34" cm="1">
        <f t="array" ref="O92">_xlfn.LET(_xlpm.a, $F$87:$F$94, _xlpm.b, $E$87:$E$94, _xlpm.c, _xlfn.XLOOKUP(M92,_xlpm.a,_xlpm.b,0), _xlpm.d, _xlfn.XLOOKUP(N92,_xlpm.a,_xlpm.b,0), _xlpm.x, IF(OR(_xlpm.c=0,_xlpm.d=0), _xlpm.c+_xlpm.d, MIN(_xlpm.c,_xlpm.d)), IF(_xlpm.x=0, 0, IF(DataTables!$K$158="6+", _xlfn.IFNA(_xlfn.RANK.AVG(_xlpm.x,$E$87:$E$92),1), IF(DataTables!$K$158=8,_xlfn.RANK.AVG(_xlpm.x,_xlpm.b)))))</f>
        <v>0</v>
      </c>
      <c r="P92" s="32"/>
      <c r="Q92" s="151"/>
      <c r="R92" s="151"/>
      <c r="S92" s="151"/>
      <c r="T92" s="151"/>
      <c r="U92" s="151"/>
      <c r="V92" s="151">
        <f>$O92</f>
        <v>0</v>
      </c>
      <c r="W92" s="151"/>
      <c r="X92" s="151"/>
      <c r="Y92" s="32"/>
      <c r="Z92" s="32">
        <f>COUNTIF(F$87:F$94:F$78:F$85,F92)</f>
        <v>0</v>
      </c>
      <c r="AA92" s="32">
        <f t="shared" si="89"/>
        <v>0</v>
      </c>
      <c r="AB92" s="7" t="str">
        <f t="shared" si="90"/>
        <v/>
      </c>
    </row>
    <row r="93" spans="1:28" s="7" customFormat="1" ht="20.25" customHeight="1">
      <c r="A93" s="709" t="s">
        <v>122</v>
      </c>
      <c r="B93" s="709" t="s">
        <v>123</v>
      </c>
      <c r="C93" s="709" t="s">
        <v>136</v>
      </c>
      <c r="D93" s="709" t="s">
        <v>65</v>
      </c>
      <c r="E93" s="14">
        <v>7</v>
      </c>
      <c r="F93" s="24"/>
      <c r="G93" s="201"/>
      <c r="H93" s="33" t="str" cm="1">
        <f t="array" ref="H93">IF($F93=0," ",_xlfn.XLOOKUP($F93,DataCalcs!$B$2:$B$80,_xlfn.XLOOKUP($C93,DataCalcs!$D$1:$N$1,DataCalcs!$D$2:$N$80),"WRONG LETTER"))</f>
        <v xml:space="preserve"> </v>
      </c>
      <c r="I93" s="33" t="str">
        <f>IF($F93=0," ",_xlfn.XLOOKUP($F93,DataCalcs!$B$2:$B$80,DataCalcs!$A$2:$A$80,"WRONG LETTER"))</f>
        <v xml:space="preserve"> </v>
      </c>
      <c r="J93" s="709" t="str" cm="1">
        <f t="array" ref="J93">_xlfn.IFS(ISBLANK(G93), "", NOT(ISNUMBER(G93)), "!!!",  G93&gt;DataTables!$E$16,"...",G93&gt;DataTables!$F$16,"L1",G93&gt;DataTables!$G$16,"L2",G93&gt;DataTables!$H$16,"L3",G93&gt;DataTables!$I$16,"L4",G93&gt;DataTables!$J$16,"L5",G93&gt;DataTables!$K$16,"L6",G93&gt;DataTables!$L$16,"L7",G93&gt;DataTables!$M$16,"L8", G93&lt;=DataTables!$M$16,"L9")</f>
        <v/>
      </c>
      <c r="K93" s="709"/>
      <c r="L93" s="31"/>
      <c r="M93" s="34" t="str">
        <f t="shared" ref="M93:N93" si="95">M84</f>
        <v>H</v>
      </c>
      <c r="N93" s="34" t="str">
        <f t="shared" si="95"/>
        <v>HH</v>
      </c>
      <c r="O93" s="34" cm="1">
        <f t="array" ref="O93">_xlfn.LET(_xlpm.a, $F$87:$F$94, _xlpm.b, $E$87:$E$94, _xlpm.c, _xlfn.XLOOKUP(M93,_xlpm.a,_xlpm.b,0), _xlpm.d, _xlfn.XLOOKUP(N93,_xlpm.a,_xlpm.b,0), _xlpm.x, IF(OR(_xlpm.c=0,_xlpm.d=0), _xlpm.c+_xlpm.d, MIN(_xlpm.c,_xlpm.d)), IF(_xlpm.x=0, 0, IF(DataTables!$K$158="6+", _xlfn.IFNA(_xlfn.RANK.AVG(_xlpm.x,$E$87:$E$92),1), IF(DataTables!$K$158=8,_xlfn.RANK.AVG(_xlpm.x,_xlpm.b)))))</f>
        <v>0</v>
      </c>
      <c r="P93" s="32"/>
      <c r="Q93" s="151"/>
      <c r="R93" s="151"/>
      <c r="S93" s="151"/>
      <c r="T93" s="151"/>
      <c r="U93" s="151"/>
      <c r="V93" s="151"/>
      <c r="W93" s="151">
        <f>$O93</f>
        <v>0</v>
      </c>
      <c r="X93" s="151"/>
      <c r="Y93" s="32"/>
      <c r="Z93" s="32">
        <f>COUNTIF(F$87:F$94:F$78:F$85,F93)</f>
        <v>0</v>
      </c>
      <c r="AA93" s="32">
        <f t="shared" si="89"/>
        <v>0</v>
      </c>
      <c r="AB93" s="7" t="str">
        <f t="shared" si="90"/>
        <v/>
      </c>
    </row>
    <row r="94" spans="1:28" s="7" customFormat="1" ht="20.25" customHeight="1">
      <c r="A94" s="709" t="s">
        <v>122</v>
      </c>
      <c r="B94" s="709" t="s">
        <v>123</v>
      </c>
      <c r="C94" s="709" t="s">
        <v>136</v>
      </c>
      <c r="D94" s="709" t="s">
        <v>65</v>
      </c>
      <c r="E94" s="14">
        <v>8</v>
      </c>
      <c r="F94" s="24"/>
      <c r="G94" s="201"/>
      <c r="H94" s="33" t="str" cm="1">
        <f t="array" ref="H94">IF($F94=0," ",_xlfn.XLOOKUP($F94,DataCalcs!$B$2:$B$80,_xlfn.XLOOKUP($C94,DataCalcs!$D$1:$N$1,DataCalcs!$D$2:$N$80),"WRONG LETTER"))</f>
        <v xml:space="preserve"> </v>
      </c>
      <c r="I94" s="33" t="str">
        <f>IF($F94=0," ",_xlfn.XLOOKUP($F94,DataCalcs!$B$2:$B$80,DataCalcs!$A$2:$A$80,"WRONG LETTER"))</f>
        <v xml:space="preserve"> </v>
      </c>
      <c r="J94" s="709" t="str" cm="1">
        <f t="array" ref="J94">_xlfn.IFS(ISBLANK(G94), "", NOT(ISNUMBER(G94)), "!!!",  G94&gt;DataTables!$E$16,"...",G94&gt;DataTables!$F$16,"L1",G94&gt;DataTables!$G$16,"L2",G94&gt;DataTables!$H$16,"L3",G94&gt;DataTables!$I$16,"L4",G94&gt;DataTables!$J$16,"L5",G94&gt;DataTables!$K$16,"L6",G94&gt;DataTables!$L$16,"L7",G94&gt;DataTables!$M$16,"L8", G94&lt;=DataTables!$M$16,"L9")</f>
        <v/>
      </c>
      <c r="K94" s="709"/>
      <c r="L94" s="31"/>
      <c r="M94" s="34" t="str">
        <f t="shared" ref="M94:N94" si="96">M85</f>
        <v>W</v>
      </c>
      <c r="N94" s="34" t="str">
        <f t="shared" si="96"/>
        <v>WW</v>
      </c>
      <c r="O94" s="34" cm="1">
        <f t="array" ref="O94">_xlfn.LET(_xlpm.a, $F$87:$F$94, _xlpm.b, $E$87:$E$94, _xlpm.c, _xlfn.XLOOKUP(M94,_xlpm.a,_xlpm.b,0), _xlpm.d, _xlfn.XLOOKUP(N94,_xlpm.a,_xlpm.b,0), _xlpm.x, IF(OR(_xlpm.c=0,_xlpm.d=0), _xlpm.c+_xlpm.d, MIN(_xlpm.c,_xlpm.d)), IF(_xlpm.x=0, 0, IF(DataTables!$K$158="6+", _xlfn.IFNA(_xlfn.RANK.AVG(_xlpm.x,$E$87:$E$92),1), IF(DataTables!$K$158=8,_xlfn.RANK.AVG(_xlpm.x,_xlpm.b)))))</f>
        <v>0</v>
      </c>
      <c r="P94" s="32"/>
      <c r="Q94" s="151"/>
      <c r="R94" s="151"/>
      <c r="S94" s="151"/>
      <c r="T94" s="151"/>
      <c r="U94" s="151"/>
      <c r="V94" s="151"/>
      <c r="W94" s="151"/>
      <c r="X94" s="151">
        <f>$O94</f>
        <v>0</v>
      </c>
      <c r="Y94" s="31"/>
      <c r="Z94" s="32">
        <f>COUNTIF(F$87:F$94:F$78:F$85,F94)</f>
        <v>0</v>
      </c>
      <c r="AA94" s="32">
        <f t="shared" si="89"/>
        <v>0</v>
      </c>
      <c r="AB94" s="7" t="str">
        <f>IF(AND($G94&gt;0.00001,$G94&lt;=$J$77), "***", "")</f>
        <v/>
      </c>
    </row>
    <row r="95" spans="1:28" s="7" customFormat="1" ht="20.25" customHeight="1">
      <c r="A95" s="709" t="s">
        <v>122</v>
      </c>
      <c r="B95" s="709" t="s">
        <v>123</v>
      </c>
      <c r="C95" s="709" t="s">
        <v>139</v>
      </c>
      <c r="D95" s="76"/>
      <c r="E95" s="387" t="s">
        <v>140</v>
      </c>
      <c r="F95" s="403"/>
      <c r="G95" s="403"/>
      <c r="H95" s="404"/>
      <c r="I95" s="388" t="s">
        <v>59</v>
      </c>
      <c r="J95" s="389">
        <f>DataTables!$N$17</f>
        <v>55</v>
      </c>
      <c r="K95" s="393"/>
      <c r="L95" s="13"/>
      <c r="M95" s="10"/>
      <c r="N95" s="10"/>
      <c r="P95" s="31"/>
      <c r="Q95" s="31"/>
      <c r="R95" s="31"/>
      <c r="S95" s="31"/>
      <c r="T95" s="31"/>
      <c r="U95" s="31"/>
      <c r="V95" s="31"/>
      <c r="W95" s="31"/>
      <c r="X95" s="31"/>
      <c r="Y95" s="32"/>
      <c r="Z95" s="32"/>
      <c r="AA95" s="2"/>
    </row>
    <row r="96" spans="1:28" s="7" customFormat="1" ht="40" customHeight="1">
      <c r="A96" s="709" t="s">
        <v>122</v>
      </c>
      <c r="B96" s="709" t="s">
        <v>123</v>
      </c>
      <c r="C96" s="709" t="s">
        <v>139</v>
      </c>
      <c r="D96" s="709" t="s">
        <v>71</v>
      </c>
      <c r="E96" s="398">
        <v>1</v>
      </c>
      <c r="F96" s="399"/>
      <c r="G96" s="400"/>
      <c r="H96" s="401" t="str">
        <f>IF($F96=0," ",_xlfn.XLOOKUP($F96,DataCalcs!$B$2:$B$80,DataCalcs!$X$2:$X$80,"WRONG LETTER"))</f>
        <v xml:space="preserve"> </v>
      </c>
      <c r="I96" s="402" t="str">
        <f>IF($F96=0," ",_xlfn.XLOOKUP($F96,DataCalcs!$B$2:$B$80,DataCalcs!$A$2:$A$80,"WRONG LETTER"))</f>
        <v xml:space="preserve"> </v>
      </c>
      <c r="J96" s="29" t="s">
        <v>141</v>
      </c>
      <c r="K96" s="29"/>
      <c r="L96" s="32"/>
      <c r="M96" s="34" t="str">
        <f t="shared" ref="M96:N96" si="97">M87</f>
        <v>A</v>
      </c>
      <c r="N96" s="34" t="str">
        <f t="shared" si="97"/>
        <v>AA</v>
      </c>
      <c r="O96" s="34" cm="1">
        <f t="array" ref="O96">_xlfn.LET(_xlpm.a, $F$96:$F$103, _xlpm.b, $E$96:$E$103, _xlpm.c, _xlfn.XLOOKUP(M96,_xlpm.a,_xlpm.b,0), _xlpm.d, _xlfn.XLOOKUP(N96,_xlpm.a,_xlpm.b,0), _xlpm.x, IF(OR(_xlpm.c=0,_xlpm.d=0), _xlpm.c+_xlpm.d, MIN(_xlpm.c,_xlpm.d)), IF(_xlpm.x=0, 0, IF(DataTables!$K$158="6+", _xlfn.IFNA(_xlfn.RANK.AVG(_xlpm.x,$E$96:$E$101),1), IF(DataTables!$K$158=8,_xlfn.RANK.AVG(_xlpm.x,_xlpm.b)))))</f>
        <v>0</v>
      </c>
      <c r="P96" s="32"/>
      <c r="Q96" s="151">
        <f>$O96</f>
        <v>0</v>
      </c>
      <c r="R96" s="151"/>
      <c r="S96" s="151"/>
      <c r="T96" s="151"/>
      <c r="U96" s="151"/>
      <c r="V96" s="151"/>
      <c r="W96" s="151"/>
      <c r="X96" s="151"/>
      <c r="Y96" s="32"/>
      <c r="Z96" s="32">
        <f>COUNTIF(F$96:F$103,F96)</f>
        <v>0</v>
      </c>
      <c r="AA96" s="32">
        <f>IF(NOT(ISBLANK(F96)),COUNTIF(F$96:F$103,LEFT(F96,1)&amp;"*"),0)</f>
        <v>0</v>
      </c>
      <c r="AB96" s="7" t="str">
        <f>IF(AND($G96&gt;0.00001,$G96&lt;=$J$95), "***", "")</f>
        <v/>
      </c>
    </row>
    <row r="97" spans="1:28" s="7" customFormat="1" ht="40" customHeight="1">
      <c r="A97" s="709" t="s">
        <v>122</v>
      </c>
      <c r="B97" s="709" t="s">
        <v>123</v>
      </c>
      <c r="C97" s="709" t="s">
        <v>139</v>
      </c>
      <c r="D97" s="709" t="s">
        <v>71</v>
      </c>
      <c r="E97" s="41">
        <v>2</v>
      </c>
      <c r="F97" s="24"/>
      <c r="G97" s="38"/>
      <c r="H97" s="78" t="str">
        <f>IF($F97=0," ",_xlfn.XLOOKUP($F97,DataCalcs!$B$2:$B$80,DataCalcs!$X$2:$X$80,"WRONG LETTER"))</f>
        <v xml:space="preserve"> </v>
      </c>
      <c r="I97" s="33" t="str">
        <f>IF($F97=0," ",_xlfn.XLOOKUP($F97,DataCalcs!$B$2:$B$80,DataCalcs!$A$2:$A$80,"WRONG LETTER"))</f>
        <v xml:space="preserve"> </v>
      </c>
      <c r="J97" s="709" t="s">
        <v>141</v>
      </c>
      <c r="K97" s="709"/>
      <c r="L97" s="32"/>
      <c r="M97" s="34" t="str">
        <f t="shared" ref="M97:N97" si="98">M88</f>
        <v>N</v>
      </c>
      <c r="N97" s="34" t="str">
        <f t="shared" si="98"/>
        <v>NN</v>
      </c>
      <c r="O97" s="34" cm="1">
        <f t="array" ref="O97">_xlfn.LET(_xlpm.a, $F$96:$F$103, _xlpm.b, $E$96:$E$103, _xlpm.c, _xlfn.XLOOKUP(M97,_xlpm.a,_xlpm.b,0), _xlpm.d, _xlfn.XLOOKUP(N97,_xlpm.a,_xlpm.b,0), _xlpm.x, IF(OR(_xlpm.c=0,_xlpm.d=0), _xlpm.c+_xlpm.d, MIN(_xlpm.c,_xlpm.d)), IF(_xlpm.x=0, 0, IF(DataTables!$K$158="6+", _xlfn.IFNA(_xlfn.RANK.AVG(_xlpm.x,$E$96:$E$101),1), IF(DataTables!$K$158=8,_xlfn.RANK.AVG(_xlpm.x,_xlpm.b)))))</f>
        <v>0</v>
      </c>
      <c r="P97" s="32"/>
      <c r="Q97" s="151"/>
      <c r="R97" s="151">
        <f>$O97</f>
        <v>0</v>
      </c>
      <c r="S97" s="151"/>
      <c r="T97" s="151"/>
      <c r="U97" s="151"/>
      <c r="V97" s="151"/>
      <c r="W97" s="151"/>
      <c r="X97" s="151"/>
      <c r="Y97" s="32"/>
      <c r="Z97" s="32">
        <f t="shared" ref="Z97:Z103" si="99">COUNTIF(F$96:F$103,F97)</f>
        <v>0</v>
      </c>
      <c r="AA97" s="32">
        <f t="shared" ref="AA97:AA103" si="100">IF(NOT(ISBLANK(F97)),COUNTIF(F$96:F$103,LEFT(F97,1)&amp;"*"),0)</f>
        <v>0</v>
      </c>
      <c r="AB97" s="7" t="str">
        <f t="shared" ref="AB97:AB103" si="101">IF(AND($G97&gt;0.00001,$G97&lt;=$J$95), "***", "")</f>
        <v/>
      </c>
    </row>
    <row r="98" spans="1:28" s="7" customFormat="1" ht="40" customHeight="1">
      <c r="A98" s="709" t="s">
        <v>122</v>
      </c>
      <c r="B98" s="709" t="s">
        <v>123</v>
      </c>
      <c r="C98" s="709" t="s">
        <v>139</v>
      </c>
      <c r="D98" s="709" t="s">
        <v>71</v>
      </c>
      <c r="E98" s="41">
        <v>3</v>
      </c>
      <c r="F98" s="24"/>
      <c r="G98" s="38"/>
      <c r="H98" s="78" t="str">
        <f>IF($F98=0," ",_xlfn.XLOOKUP($F98,DataCalcs!$B$2:$B$80,DataCalcs!$X$2:$X$80,"WRONG LETTER"))</f>
        <v xml:space="preserve"> </v>
      </c>
      <c r="I98" s="33" t="str">
        <f>IF($F98=0," ",_xlfn.XLOOKUP($F98,DataCalcs!$B$2:$B$80,DataCalcs!$A$2:$A$80,"WRONG LETTER"))</f>
        <v xml:space="preserve"> </v>
      </c>
      <c r="J98" s="709" t="s">
        <v>141</v>
      </c>
      <c r="K98" s="709"/>
      <c r="L98" s="32"/>
      <c r="M98" s="34" t="str">
        <f t="shared" ref="M98:N98" si="102">M89</f>
        <v>B</v>
      </c>
      <c r="N98" s="34" t="str">
        <f t="shared" si="102"/>
        <v>BB</v>
      </c>
      <c r="O98" s="34" cm="1">
        <f t="array" ref="O98">_xlfn.LET(_xlpm.a, $F$96:$F$103, _xlpm.b, $E$96:$E$103, _xlpm.c, _xlfn.XLOOKUP(M98,_xlpm.a,_xlpm.b,0), _xlpm.d, _xlfn.XLOOKUP(N98,_xlpm.a,_xlpm.b,0), _xlpm.x, IF(OR(_xlpm.c=0,_xlpm.d=0), _xlpm.c+_xlpm.d, MIN(_xlpm.c,_xlpm.d)), IF(_xlpm.x=0, 0, IF(DataTables!$K$158="6+", _xlfn.IFNA(_xlfn.RANK.AVG(_xlpm.x,$E$96:$E$101),1), IF(DataTables!$K$158=8,_xlfn.RANK.AVG(_xlpm.x,_xlpm.b)))))</f>
        <v>0</v>
      </c>
      <c r="P98" s="32"/>
      <c r="Q98" s="151"/>
      <c r="R98" s="151"/>
      <c r="S98" s="151">
        <f>$O98</f>
        <v>0</v>
      </c>
      <c r="T98" s="151"/>
      <c r="U98" s="151"/>
      <c r="V98" s="151"/>
      <c r="W98" s="151"/>
      <c r="X98" s="151"/>
      <c r="Y98" s="32"/>
      <c r="Z98" s="32">
        <f t="shared" si="99"/>
        <v>0</v>
      </c>
      <c r="AA98" s="32">
        <f t="shared" si="100"/>
        <v>0</v>
      </c>
      <c r="AB98" s="7" t="str">
        <f t="shared" si="101"/>
        <v/>
      </c>
    </row>
    <row r="99" spans="1:28" s="7" customFormat="1" ht="40" customHeight="1">
      <c r="A99" s="709" t="s">
        <v>122</v>
      </c>
      <c r="B99" s="709" t="s">
        <v>123</v>
      </c>
      <c r="C99" s="709" t="s">
        <v>139</v>
      </c>
      <c r="D99" s="709" t="s">
        <v>71</v>
      </c>
      <c r="E99" s="41">
        <v>4</v>
      </c>
      <c r="F99" s="24"/>
      <c r="G99" s="38"/>
      <c r="H99" s="78" t="str">
        <f>IF($F99=0," ",_xlfn.XLOOKUP($F99,DataCalcs!$B$2:$B$80,DataCalcs!$X$2:$X$80,"WRONG LETTER"))</f>
        <v xml:space="preserve"> </v>
      </c>
      <c r="I99" s="33" t="str">
        <f>IF($F99=0," ",_xlfn.XLOOKUP($F99,DataCalcs!$B$2:$B$80,DataCalcs!$A$2:$A$80,"WRONG LETTER"))</f>
        <v xml:space="preserve"> </v>
      </c>
      <c r="J99" s="709" t="s">
        <v>141</v>
      </c>
      <c r="K99" s="709"/>
      <c r="L99" s="32"/>
      <c r="M99" s="34" t="str">
        <f t="shared" ref="M99:N99" si="103">M90</f>
        <v>O</v>
      </c>
      <c r="N99" s="34" t="str">
        <f t="shared" si="103"/>
        <v>OO</v>
      </c>
      <c r="O99" s="34" cm="1">
        <f t="array" ref="O99">_xlfn.LET(_xlpm.a, $F$96:$F$103, _xlpm.b, $E$96:$E$103, _xlpm.c, _xlfn.XLOOKUP(M99,_xlpm.a,_xlpm.b,0), _xlpm.d, _xlfn.XLOOKUP(N99,_xlpm.a,_xlpm.b,0), _xlpm.x, IF(OR(_xlpm.c=0,_xlpm.d=0), _xlpm.c+_xlpm.d, MIN(_xlpm.c,_xlpm.d)), IF(_xlpm.x=0, 0, IF(DataTables!$K$158="6+", _xlfn.IFNA(_xlfn.RANK.AVG(_xlpm.x,$E$96:$E$101),1), IF(DataTables!$K$158=8,_xlfn.RANK.AVG(_xlpm.x,_xlpm.b)))))</f>
        <v>0</v>
      </c>
      <c r="P99" s="32"/>
      <c r="Q99" s="151"/>
      <c r="R99" s="151"/>
      <c r="S99" s="151"/>
      <c r="T99" s="151">
        <f>$O99</f>
        <v>0</v>
      </c>
      <c r="U99" s="151"/>
      <c r="V99" s="151"/>
      <c r="W99" s="151"/>
      <c r="X99" s="151"/>
      <c r="Y99" s="32"/>
      <c r="Z99" s="32">
        <f t="shared" si="99"/>
        <v>0</v>
      </c>
      <c r="AA99" s="32">
        <f t="shared" si="100"/>
        <v>0</v>
      </c>
      <c r="AB99" s="7" t="str">
        <f t="shared" si="101"/>
        <v/>
      </c>
    </row>
    <row r="100" spans="1:28" s="7" customFormat="1" ht="40" customHeight="1">
      <c r="A100" s="709" t="s">
        <v>122</v>
      </c>
      <c r="B100" s="709" t="s">
        <v>123</v>
      </c>
      <c r="C100" s="709" t="s">
        <v>139</v>
      </c>
      <c r="D100" s="709" t="s">
        <v>71</v>
      </c>
      <c r="E100" s="41">
        <v>5</v>
      </c>
      <c r="F100" s="24"/>
      <c r="G100" s="38"/>
      <c r="H100" s="78" t="str">
        <f>IF($F100=0," ",_xlfn.XLOOKUP($F100,DataCalcs!$B$2:$B$80,DataCalcs!$X$2:$X$80,"WRONG LETTER"))</f>
        <v xml:space="preserve"> </v>
      </c>
      <c r="I100" s="33" t="str">
        <f>IF($F100=0," ",_xlfn.XLOOKUP($F100,DataCalcs!$B$2:$B$80,DataCalcs!$A$2:$A$80,"WRONG LETTER"))</f>
        <v xml:space="preserve"> </v>
      </c>
      <c r="J100" s="709" t="s">
        <v>141</v>
      </c>
      <c r="K100" s="709"/>
      <c r="L100" s="32"/>
      <c r="M100" s="34" t="str">
        <f t="shared" ref="M100:N100" si="104">M91</f>
        <v>R</v>
      </c>
      <c r="N100" s="34" t="str">
        <f t="shared" si="104"/>
        <v>RR</v>
      </c>
      <c r="O100" s="34" cm="1">
        <f t="array" ref="O100">_xlfn.LET(_xlpm.a, $F$96:$F$103, _xlpm.b, $E$96:$E$103, _xlpm.c, _xlfn.XLOOKUP(M100,_xlpm.a,_xlpm.b,0), _xlpm.d, _xlfn.XLOOKUP(N100,_xlpm.a,_xlpm.b,0), _xlpm.x, IF(OR(_xlpm.c=0,_xlpm.d=0), _xlpm.c+_xlpm.d, MIN(_xlpm.c,_xlpm.d)), IF(_xlpm.x=0, 0, IF(DataTables!$K$158="6+", _xlfn.IFNA(_xlfn.RANK.AVG(_xlpm.x,$E$96:$E$101),1), IF(DataTables!$K$158=8,_xlfn.RANK.AVG(_xlpm.x,_xlpm.b)))))</f>
        <v>0</v>
      </c>
      <c r="P100" s="32"/>
      <c r="Q100" s="151"/>
      <c r="R100" s="151"/>
      <c r="S100" s="151"/>
      <c r="T100" s="151"/>
      <c r="U100" s="151">
        <f>$O100</f>
        <v>0</v>
      </c>
      <c r="V100" s="151"/>
      <c r="W100" s="151"/>
      <c r="X100" s="151"/>
      <c r="Y100" s="32"/>
      <c r="Z100" s="32">
        <f t="shared" si="99"/>
        <v>0</v>
      </c>
      <c r="AA100" s="32">
        <f t="shared" si="100"/>
        <v>0</v>
      </c>
      <c r="AB100" s="7" t="str">
        <f t="shared" si="101"/>
        <v/>
      </c>
    </row>
    <row r="101" spans="1:28" s="7" customFormat="1" ht="40" customHeight="1">
      <c r="A101" s="709" t="s">
        <v>122</v>
      </c>
      <c r="B101" s="709" t="s">
        <v>123</v>
      </c>
      <c r="C101" s="709" t="s">
        <v>139</v>
      </c>
      <c r="D101" s="709" t="s">
        <v>71</v>
      </c>
      <c r="E101" s="41">
        <v>6</v>
      </c>
      <c r="F101" s="24"/>
      <c r="G101" s="38"/>
      <c r="H101" s="78" t="str">
        <f>IF($F101=0," ",_xlfn.XLOOKUP($F101,DataCalcs!$B$2:$B$80,DataCalcs!$X$2:$X$80,"WRONG LETTER"))</f>
        <v xml:space="preserve"> </v>
      </c>
      <c r="I101" s="33" t="str">
        <f>IF($F101=0," ",_xlfn.XLOOKUP($F101,DataCalcs!$B$2:$B$80,DataCalcs!$A$2:$A$80,"WRONG LETTER"))</f>
        <v xml:space="preserve"> </v>
      </c>
      <c r="J101" s="709" t="s">
        <v>141</v>
      </c>
      <c r="K101" s="709"/>
      <c r="L101" s="32"/>
      <c r="M101" s="34" t="str">
        <f t="shared" ref="M101:N101" si="105">M92</f>
        <v>X</v>
      </c>
      <c r="N101" s="34" t="str">
        <f t="shared" si="105"/>
        <v>XX</v>
      </c>
      <c r="O101" s="34" cm="1">
        <f t="array" ref="O101">_xlfn.LET(_xlpm.a, $F$96:$F$103, _xlpm.b, $E$96:$E$103, _xlpm.c, _xlfn.XLOOKUP(M101,_xlpm.a,_xlpm.b,0), _xlpm.d, _xlfn.XLOOKUP(N101,_xlpm.a,_xlpm.b,0), _xlpm.x, IF(OR(_xlpm.c=0,_xlpm.d=0), _xlpm.c+_xlpm.d, MIN(_xlpm.c,_xlpm.d)), IF(_xlpm.x=0, 0, IF(DataTables!$K$158="6+", _xlfn.IFNA(_xlfn.RANK.AVG(_xlpm.x,$E$96:$E$101),1), IF(DataTables!$K$158=8,_xlfn.RANK.AVG(_xlpm.x,_xlpm.b)))))</f>
        <v>0</v>
      </c>
      <c r="P101" s="32"/>
      <c r="Q101" s="151"/>
      <c r="R101" s="151"/>
      <c r="S101" s="151"/>
      <c r="T101" s="151"/>
      <c r="U101" s="151"/>
      <c r="V101" s="151">
        <f>$O101</f>
        <v>0</v>
      </c>
      <c r="W101" s="151"/>
      <c r="X101" s="151"/>
      <c r="Y101" s="32"/>
      <c r="Z101" s="32">
        <f t="shared" si="99"/>
        <v>0</v>
      </c>
      <c r="AA101" s="32">
        <f t="shared" si="100"/>
        <v>0</v>
      </c>
      <c r="AB101" s="7" t="str">
        <f t="shared" si="101"/>
        <v/>
      </c>
    </row>
    <row r="102" spans="1:28" s="7" customFormat="1" ht="40" customHeight="1">
      <c r="A102" s="709" t="s">
        <v>122</v>
      </c>
      <c r="B102" s="709" t="s">
        <v>123</v>
      </c>
      <c r="C102" s="709" t="s">
        <v>139</v>
      </c>
      <c r="D102" s="709" t="s">
        <v>71</v>
      </c>
      <c r="E102" s="14">
        <v>7</v>
      </c>
      <c r="F102" s="24"/>
      <c r="G102" s="38"/>
      <c r="H102" s="78" t="str">
        <f>IF($F102=0," ",_xlfn.XLOOKUP($F102,DataCalcs!$B$2:$B$80,DataCalcs!$X$2:$X$80,"WRONG LETTER"))</f>
        <v xml:space="preserve"> </v>
      </c>
      <c r="I102" s="33" t="str">
        <f>IF($F102=0," ",_xlfn.XLOOKUP($F102,DataCalcs!$B$2:$B$80,DataCalcs!$A$2:$A$80,"WRONG LETTER"))</f>
        <v xml:space="preserve"> </v>
      </c>
      <c r="J102" s="709" t="s">
        <v>141</v>
      </c>
      <c r="K102" s="709"/>
      <c r="L102" s="32"/>
      <c r="M102" s="34" t="str">
        <f t="shared" ref="M102:N102" si="106">M93</f>
        <v>H</v>
      </c>
      <c r="N102" s="34" t="str">
        <f t="shared" si="106"/>
        <v>HH</v>
      </c>
      <c r="O102" s="34" cm="1">
        <f t="array" ref="O102">_xlfn.LET(_xlpm.a, $F$96:$F$103, _xlpm.b, $E$96:$E$103, _xlpm.c, _xlfn.XLOOKUP(M102,_xlpm.a,_xlpm.b,0), _xlpm.d, _xlfn.XLOOKUP(N102,_xlpm.a,_xlpm.b,0), _xlpm.x, IF(OR(_xlpm.c=0,_xlpm.d=0), _xlpm.c+_xlpm.d, MIN(_xlpm.c,_xlpm.d)), IF(_xlpm.x=0, 0, IF(DataTables!$K$158="6+", _xlfn.IFNA(_xlfn.RANK.AVG(_xlpm.x,$E$96:$E$101),1), IF(DataTables!$K$158=8,_xlfn.RANK.AVG(_xlpm.x,_xlpm.b)))))</f>
        <v>0</v>
      </c>
      <c r="P102" s="32"/>
      <c r="Q102" s="151"/>
      <c r="R102" s="151"/>
      <c r="S102" s="151"/>
      <c r="T102" s="151"/>
      <c r="U102" s="151"/>
      <c r="V102" s="151"/>
      <c r="W102" s="151">
        <f>$O102</f>
        <v>0</v>
      </c>
      <c r="X102" s="151"/>
      <c r="Y102" s="32"/>
      <c r="Z102" s="32">
        <f t="shared" si="99"/>
        <v>0</v>
      </c>
      <c r="AA102" s="32">
        <f t="shared" si="100"/>
        <v>0</v>
      </c>
      <c r="AB102" s="7" t="str">
        <f t="shared" si="101"/>
        <v/>
      </c>
    </row>
    <row r="103" spans="1:28" s="8" customFormat="1" ht="40" customHeight="1">
      <c r="A103" s="709" t="s">
        <v>122</v>
      </c>
      <c r="B103" s="709" t="s">
        <v>123</v>
      </c>
      <c r="C103" s="709" t="s">
        <v>139</v>
      </c>
      <c r="D103" s="709" t="s">
        <v>71</v>
      </c>
      <c r="E103" s="14">
        <v>8</v>
      </c>
      <c r="F103" s="24"/>
      <c r="G103" s="38"/>
      <c r="H103" s="78" t="str">
        <f>IF($F103=0," ",_xlfn.XLOOKUP($F103,DataCalcs!$B$2:$B$80,DataCalcs!$X$2:$X$80,"WRONG LETTER"))</f>
        <v xml:space="preserve"> </v>
      </c>
      <c r="I103" s="33" t="str">
        <f>IF($F103=0," ",_xlfn.XLOOKUP($F103,DataCalcs!$B$2:$B$80,DataCalcs!$A$2:$A$80,"WRONG LETTER"))</f>
        <v xml:space="preserve"> </v>
      </c>
      <c r="J103" s="709" t="s">
        <v>141</v>
      </c>
      <c r="K103" s="709"/>
      <c r="L103" s="31"/>
      <c r="M103" s="34" t="str">
        <f t="shared" ref="M103:N103" si="107">M94</f>
        <v>W</v>
      </c>
      <c r="N103" s="34" t="str">
        <f t="shared" si="107"/>
        <v>WW</v>
      </c>
      <c r="O103" s="34" cm="1">
        <f t="array" ref="O103">_xlfn.LET(_xlpm.a, $F$96:$F$103, _xlpm.b, $E$96:$E$103, _xlpm.c, _xlfn.XLOOKUP(M103,_xlpm.a,_xlpm.b,0), _xlpm.d, _xlfn.XLOOKUP(N103,_xlpm.a,_xlpm.b,0), _xlpm.x, IF(OR(_xlpm.c=0,_xlpm.d=0), _xlpm.c+_xlpm.d, MIN(_xlpm.c,_xlpm.d)), IF(_xlpm.x=0, 0, IF(DataTables!$K$158="6+", _xlfn.IFNA(_xlfn.RANK.AVG(_xlpm.x,$E$96:$E$101),1), IF(DataTables!$K$158=8,_xlfn.RANK.AVG(_xlpm.x,_xlpm.b)))))</f>
        <v>0</v>
      </c>
      <c r="P103" s="32"/>
      <c r="Q103" s="151"/>
      <c r="R103" s="151"/>
      <c r="S103" s="151"/>
      <c r="T103" s="151"/>
      <c r="U103" s="151"/>
      <c r="V103" s="151"/>
      <c r="W103" s="151"/>
      <c r="X103" s="151">
        <f>$O103</f>
        <v>0</v>
      </c>
      <c r="Y103" s="31"/>
      <c r="Z103" s="32">
        <f t="shared" si="99"/>
        <v>0</v>
      </c>
      <c r="AA103" s="32">
        <f t="shared" si="100"/>
        <v>0</v>
      </c>
      <c r="AB103" s="7" t="str">
        <f t="shared" si="101"/>
        <v/>
      </c>
    </row>
    <row r="104" spans="1:28" s="7" customFormat="1" ht="20.25" customHeight="1">
      <c r="A104" s="709" t="s">
        <v>122</v>
      </c>
      <c r="B104" s="709" t="s">
        <v>123</v>
      </c>
      <c r="C104" s="709" t="s">
        <v>142</v>
      </c>
      <c r="D104" s="709"/>
      <c r="E104" s="30" t="s">
        <v>143</v>
      </c>
      <c r="F104" s="21"/>
      <c r="G104" s="21"/>
      <c r="H104" s="387"/>
      <c r="I104" s="388" t="s">
        <v>59</v>
      </c>
      <c r="J104" s="389">
        <f>DataTables!$N$18</f>
        <v>1.66</v>
      </c>
      <c r="K104" s="393"/>
      <c r="L104" s="13"/>
      <c r="M104" s="10"/>
      <c r="N104" s="10"/>
      <c r="P104" s="31"/>
      <c r="Q104" s="31"/>
      <c r="R104" s="31"/>
      <c r="S104" s="31"/>
      <c r="T104" s="31"/>
      <c r="U104" s="31"/>
      <c r="V104" s="31"/>
      <c r="W104" s="31"/>
      <c r="X104" s="31"/>
      <c r="Y104" s="32"/>
      <c r="Z104" s="32"/>
      <c r="AA104" s="32"/>
    </row>
    <row r="105" spans="1:28" s="7" customFormat="1" ht="20.25" customHeight="1">
      <c r="A105" s="709" t="s">
        <v>122</v>
      </c>
      <c r="B105" s="709" t="s">
        <v>123</v>
      </c>
      <c r="C105" s="709" t="s">
        <v>142</v>
      </c>
      <c r="D105" s="709" t="s">
        <v>71</v>
      </c>
      <c r="E105" s="41">
        <v>1</v>
      </c>
      <c r="F105" s="17"/>
      <c r="G105" s="38"/>
      <c r="H105" s="33" t="str" cm="1">
        <f t="array" ref="H105">IF($F105=0," ",_xlfn.XLOOKUP($F105,DataCalcs!$B$2:$B$80,_xlfn.XLOOKUP($C105,DataCalcs!$D$1:$N$1,DataCalcs!$D$2:$N$80),"WRONG LETTER"))</f>
        <v xml:space="preserve"> </v>
      </c>
      <c r="I105" s="33" t="str">
        <f>IF($F105=0," ",_xlfn.XLOOKUP($F105,DataCalcs!$B$2:$B$80,DataCalcs!$A$2:$A$80,"WRONG LETTER"))</f>
        <v xml:space="preserve"> </v>
      </c>
      <c r="J105" s="709" t="str" cm="1">
        <f t="array" ref="J105">_xlfn.IFS(ISBLANK(G105), "", NOT(ISNUMBER(G105)), "!!!",  G105&lt;DataTables!$E$18,"...",G105&lt;DataTables!$F$18,"L1",G105&lt;DataTables!$G$18,"L2",G105&lt;DataTables!$H$18,"L3",G105&lt;DataTables!$I$18,"L4",G105&lt;DataTables!$J$18,"L5",G105&lt;DataTables!$K$18,"L6",G105&lt;DataTables!$L$18,"L7",G105&lt;DataTables!$M$18,"L8", G105&gt;=DataTables!$M$18,"L9")</f>
        <v/>
      </c>
      <c r="K105" s="709"/>
      <c r="L105" s="32"/>
      <c r="M105" s="34" t="str">
        <f t="shared" ref="M105:N105" si="108">M96</f>
        <v>A</v>
      </c>
      <c r="N105" s="34" t="str">
        <f t="shared" si="108"/>
        <v>AA</v>
      </c>
      <c r="O105" s="34" cm="1">
        <f t="array" ref="O105">_xlfn.LET(_xlpm.a, $F$105:$F$112, _xlpm.b, $E$105:$E$112, _xlpm.c, _xlfn.XLOOKUP(M105,_xlpm.a,_xlpm.b,0), _xlpm.d, _xlfn.XLOOKUP(N105,_xlpm.a,_xlpm.b,0), _xlpm.x, IF(OR(_xlpm.c=0,_xlpm.d=0), _xlpm.c+_xlpm.d, MIN(_xlpm.c,_xlpm.d)), IF(_xlpm.x=0, 0, IF(DataTables!$K$158="6+", _xlfn.IFNA(_xlfn.RANK.AVG(_xlpm.x,$E$105:$E$110),1), IF(DataTables!$K$158=8,_xlfn.RANK.AVG(_xlpm.x,_xlpm.b)))))</f>
        <v>0</v>
      </c>
      <c r="P105" s="32"/>
      <c r="Q105" s="151">
        <f>$O105</f>
        <v>0</v>
      </c>
      <c r="R105" s="151"/>
      <c r="S105" s="151"/>
      <c r="T105" s="151"/>
      <c r="U105" s="151"/>
      <c r="V105" s="151"/>
      <c r="W105" s="151"/>
      <c r="X105" s="151"/>
      <c r="Y105" s="32"/>
      <c r="Z105" s="32">
        <f>COUNTIF(F$105:F$112:F$114:F$121,F105)</f>
        <v>0</v>
      </c>
      <c r="AA105" s="32">
        <f>IF(NOT(ISBLANK(F105)),COUNTIF(F$105:F$112,LEFT(F105,1)&amp;"*"),0)</f>
        <v>0</v>
      </c>
      <c r="AB105" s="7" t="str">
        <f>IF($G105&gt;=$J$104, "***", "")</f>
        <v/>
      </c>
    </row>
    <row r="106" spans="1:28" s="7" customFormat="1" ht="20.25" customHeight="1">
      <c r="A106" s="709" t="s">
        <v>122</v>
      </c>
      <c r="B106" s="709" t="s">
        <v>123</v>
      </c>
      <c r="C106" s="709" t="s">
        <v>142</v>
      </c>
      <c r="D106" s="709" t="s">
        <v>71</v>
      </c>
      <c r="E106" s="41">
        <v>2</v>
      </c>
      <c r="F106" s="17"/>
      <c r="G106" s="38"/>
      <c r="H106" s="33" t="str" cm="1">
        <f t="array" ref="H106">IF($F106=0," ",_xlfn.XLOOKUP($F106,DataCalcs!$B$2:$B$80,_xlfn.XLOOKUP($C106,DataCalcs!$D$1:$N$1,DataCalcs!$D$2:$N$80),"WRONG LETTER"))</f>
        <v xml:space="preserve"> </v>
      </c>
      <c r="I106" s="33" t="str">
        <f>IF($F106=0," ",_xlfn.XLOOKUP($F106,DataCalcs!$B$2:$B$80,DataCalcs!$A$2:$A$80,"WRONG LETTER"))</f>
        <v xml:space="preserve"> </v>
      </c>
      <c r="J106" s="709" t="str" cm="1">
        <f t="array" ref="J106">_xlfn.IFS(ISBLANK(G106), "", NOT(ISNUMBER(G106)), "!!!",  G106&lt;DataTables!$E$18,"...",G106&lt;DataTables!$F$18,"L1",G106&lt;DataTables!$G$18,"L2",G106&lt;DataTables!$H$18,"L3",G106&lt;DataTables!$I$18,"L4",G106&lt;DataTables!$J$18,"L5",G106&lt;DataTables!$K$18,"L6",G106&lt;DataTables!$L$18,"L7",G106&lt;DataTables!$M$18,"L8", G106&gt;=DataTables!$M$18,"L9")</f>
        <v/>
      </c>
      <c r="K106" s="709"/>
      <c r="L106" s="32"/>
      <c r="M106" s="34" t="str">
        <f t="shared" ref="M106:N106" si="109">M97</f>
        <v>N</v>
      </c>
      <c r="N106" s="34" t="str">
        <f t="shared" si="109"/>
        <v>NN</v>
      </c>
      <c r="O106" s="34" cm="1">
        <f t="array" ref="O106">_xlfn.LET(_xlpm.a, $F$105:$F$112, _xlpm.b, $E$105:$E$112, _xlpm.c, _xlfn.XLOOKUP(M106,_xlpm.a,_xlpm.b,0), _xlpm.d, _xlfn.XLOOKUP(N106,_xlpm.a,_xlpm.b,0), _xlpm.x, IF(OR(_xlpm.c=0,_xlpm.d=0), _xlpm.c+_xlpm.d, MIN(_xlpm.c,_xlpm.d)), IF(_xlpm.x=0, 0, IF(DataTables!$K$158="6+", _xlfn.IFNA(_xlfn.RANK.AVG(_xlpm.x,$E$105:$E$110),1), IF(DataTables!$K$158=8,_xlfn.RANK.AVG(_xlpm.x,_xlpm.b)))))</f>
        <v>0</v>
      </c>
      <c r="P106" s="32"/>
      <c r="Q106" s="151"/>
      <c r="R106" s="151">
        <f>$O106</f>
        <v>0</v>
      </c>
      <c r="S106" s="151"/>
      <c r="T106" s="151"/>
      <c r="U106" s="151"/>
      <c r="V106" s="151"/>
      <c r="W106" s="151"/>
      <c r="X106" s="151"/>
      <c r="Y106" s="32"/>
      <c r="Z106" s="32">
        <f>COUNTIF(F$105:F$112:F$114:F$121,F106)</f>
        <v>0</v>
      </c>
      <c r="AA106" s="32">
        <f t="shared" ref="AA106:AA112" si="110">IF(NOT(ISBLANK(F106)),COUNTIF(F$105:F$112,LEFT(F106,1)&amp;"*"),0)</f>
        <v>0</v>
      </c>
      <c r="AB106" s="7" t="str">
        <f t="shared" ref="AB106:AB112" si="111">IF($G106&gt;=$J$104, "***", "")</f>
        <v/>
      </c>
    </row>
    <row r="107" spans="1:28" s="7" customFormat="1" ht="20.25" customHeight="1">
      <c r="A107" s="709" t="s">
        <v>122</v>
      </c>
      <c r="B107" s="709" t="s">
        <v>123</v>
      </c>
      <c r="C107" s="709" t="s">
        <v>142</v>
      </c>
      <c r="D107" s="709" t="s">
        <v>71</v>
      </c>
      <c r="E107" s="41">
        <v>3</v>
      </c>
      <c r="F107" s="17"/>
      <c r="G107" s="38"/>
      <c r="H107" s="33" t="str" cm="1">
        <f t="array" ref="H107">IF($F107=0," ",_xlfn.XLOOKUP($F107,DataCalcs!$B$2:$B$80,_xlfn.XLOOKUP($C107,DataCalcs!$D$1:$N$1,DataCalcs!$D$2:$N$80),"WRONG LETTER"))</f>
        <v xml:space="preserve"> </v>
      </c>
      <c r="I107" s="33" t="str">
        <f>IF($F107=0," ",_xlfn.XLOOKUP($F107,DataCalcs!$B$2:$B$80,DataCalcs!$A$2:$A$80,"WRONG LETTER"))</f>
        <v xml:space="preserve"> </v>
      </c>
      <c r="J107" s="709" t="str" cm="1">
        <f t="array" ref="J107">_xlfn.IFS(ISBLANK(G107), "", NOT(ISNUMBER(G107)), "!!!",  G107&lt;DataTables!$E$18,"...",G107&lt;DataTables!$F$18,"L1",G107&lt;DataTables!$G$18,"L2",G107&lt;DataTables!$H$18,"L3",G107&lt;DataTables!$I$18,"L4",G107&lt;DataTables!$J$18,"L5",G107&lt;DataTables!$K$18,"L6",G107&lt;DataTables!$L$18,"L7",G107&lt;DataTables!$M$18,"L8", G107&gt;=DataTables!$M$18,"L9")</f>
        <v/>
      </c>
      <c r="K107" s="709"/>
      <c r="L107" s="32"/>
      <c r="M107" s="34" t="str">
        <f t="shared" ref="M107:N107" si="112">M98</f>
        <v>B</v>
      </c>
      <c r="N107" s="34" t="str">
        <f t="shared" si="112"/>
        <v>BB</v>
      </c>
      <c r="O107" s="34" cm="1">
        <f t="array" ref="O107">_xlfn.LET(_xlpm.a, $F$105:$F$112, _xlpm.b, $E$105:$E$112, _xlpm.c, _xlfn.XLOOKUP(M107,_xlpm.a,_xlpm.b,0), _xlpm.d, _xlfn.XLOOKUP(N107,_xlpm.a,_xlpm.b,0), _xlpm.x, IF(OR(_xlpm.c=0,_xlpm.d=0), _xlpm.c+_xlpm.d, MIN(_xlpm.c,_xlpm.d)), IF(_xlpm.x=0, 0, IF(DataTables!$K$158="6+", _xlfn.IFNA(_xlfn.RANK.AVG(_xlpm.x,$E$105:$E$110),1), IF(DataTables!$K$158=8,_xlfn.RANK.AVG(_xlpm.x,_xlpm.b)))))</f>
        <v>0</v>
      </c>
      <c r="P107" s="32"/>
      <c r="Q107" s="151"/>
      <c r="R107" s="151"/>
      <c r="S107" s="151">
        <f>$O107</f>
        <v>0</v>
      </c>
      <c r="T107" s="151"/>
      <c r="U107" s="151"/>
      <c r="V107" s="151"/>
      <c r="W107" s="151"/>
      <c r="X107" s="151"/>
      <c r="Y107" s="32"/>
      <c r="Z107" s="32">
        <f>COUNTIF(F$105:F$112:F$114:F$121,F107)</f>
        <v>0</v>
      </c>
      <c r="AA107" s="32">
        <f t="shared" si="110"/>
        <v>0</v>
      </c>
      <c r="AB107" s="7" t="str">
        <f t="shared" si="111"/>
        <v/>
      </c>
    </row>
    <row r="108" spans="1:28" s="7" customFormat="1" ht="20.25" customHeight="1">
      <c r="A108" s="709" t="s">
        <v>122</v>
      </c>
      <c r="B108" s="709" t="s">
        <v>123</v>
      </c>
      <c r="C108" s="709" t="s">
        <v>142</v>
      </c>
      <c r="D108" s="709" t="s">
        <v>71</v>
      </c>
      <c r="E108" s="41">
        <v>4</v>
      </c>
      <c r="F108" s="17"/>
      <c r="G108" s="38"/>
      <c r="H108" s="33" t="str" cm="1">
        <f t="array" ref="H108">IF($F108=0," ",_xlfn.XLOOKUP($F108,DataCalcs!$B$2:$B$80,_xlfn.XLOOKUP($C108,DataCalcs!$D$1:$N$1,DataCalcs!$D$2:$N$80),"WRONG LETTER"))</f>
        <v xml:space="preserve"> </v>
      </c>
      <c r="I108" s="33" t="str">
        <f>IF($F108=0," ",_xlfn.XLOOKUP($F108,DataCalcs!$B$2:$B$80,DataCalcs!$A$2:$A$80,"WRONG LETTER"))</f>
        <v xml:space="preserve"> </v>
      </c>
      <c r="J108" s="709" t="str" cm="1">
        <f t="array" ref="J108">_xlfn.IFS(ISBLANK(G108), "", NOT(ISNUMBER(G108)), "!!!",  G108&lt;DataTables!$E$18,"...",G108&lt;DataTables!$F$18,"L1",G108&lt;DataTables!$G$18,"L2",G108&lt;DataTables!$H$18,"L3",G108&lt;DataTables!$I$18,"L4",G108&lt;DataTables!$J$18,"L5",G108&lt;DataTables!$K$18,"L6",G108&lt;DataTables!$L$18,"L7",G108&lt;DataTables!$M$18,"L8", G108&gt;=DataTables!$M$18,"L9")</f>
        <v/>
      </c>
      <c r="K108" s="709"/>
      <c r="L108" s="32"/>
      <c r="M108" s="34" t="str">
        <f t="shared" ref="M108:N108" si="113">M99</f>
        <v>O</v>
      </c>
      <c r="N108" s="34" t="str">
        <f t="shared" si="113"/>
        <v>OO</v>
      </c>
      <c r="O108" s="34" cm="1">
        <f t="array" ref="O108">_xlfn.LET(_xlpm.a, $F$105:$F$112, _xlpm.b, $E$105:$E$112, _xlpm.c, _xlfn.XLOOKUP(M108,_xlpm.a,_xlpm.b,0), _xlpm.d, _xlfn.XLOOKUP(N108,_xlpm.a,_xlpm.b,0), _xlpm.x, IF(OR(_xlpm.c=0,_xlpm.d=0), _xlpm.c+_xlpm.d, MIN(_xlpm.c,_xlpm.d)), IF(_xlpm.x=0, 0, IF(DataTables!$K$158="6+", _xlfn.IFNA(_xlfn.RANK.AVG(_xlpm.x,$E$105:$E$110),1), IF(DataTables!$K$158=8,_xlfn.RANK.AVG(_xlpm.x,_xlpm.b)))))</f>
        <v>0</v>
      </c>
      <c r="P108" s="32"/>
      <c r="Q108" s="151"/>
      <c r="R108" s="151"/>
      <c r="S108" s="151"/>
      <c r="T108" s="151">
        <f>$O108</f>
        <v>0</v>
      </c>
      <c r="U108" s="151"/>
      <c r="V108" s="151"/>
      <c r="W108" s="151"/>
      <c r="X108" s="151"/>
      <c r="Y108" s="32"/>
      <c r="Z108" s="32">
        <f>COUNTIF(F$105:F$112:F$114:F$121,F108)</f>
        <v>0</v>
      </c>
      <c r="AA108" s="32">
        <f t="shared" si="110"/>
        <v>0</v>
      </c>
      <c r="AB108" s="7" t="str">
        <f t="shared" si="111"/>
        <v/>
      </c>
    </row>
    <row r="109" spans="1:28" s="7" customFormat="1" ht="20.25" customHeight="1">
      <c r="A109" s="709" t="s">
        <v>122</v>
      </c>
      <c r="B109" s="709" t="s">
        <v>123</v>
      </c>
      <c r="C109" s="709" t="s">
        <v>142</v>
      </c>
      <c r="D109" s="709" t="s">
        <v>71</v>
      </c>
      <c r="E109" s="41">
        <v>5</v>
      </c>
      <c r="F109" s="17"/>
      <c r="G109" s="38"/>
      <c r="H109" s="33" t="str" cm="1">
        <f t="array" ref="H109">IF($F109=0," ",_xlfn.XLOOKUP($F109,DataCalcs!$B$2:$B$80,_xlfn.XLOOKUP($C109,DataCalcs!$D$1:$N$1,DataCalcs!$D$2:$N$80),"WRONG LETTER"))</f>
        <v xml:space="preserve"> </v>
      </c>
      <c r="I109" s="33" t="str">
        <f>IF($F109=0," ",_xlfn.XLOOKUP($F109,DataCalcs!$B$2:$B$80,DataCalcs!$A$2:$A$80,"WRONG LETTER"))</f>
        <v xml:space="preserve"> </v>
      </c>
      <c r="J109" s="709" t="str" cm="1">
        <f t="array" ref="J109">_xlfn.IFS(ISBLANK(G109), "", NOT(ISNUMBER(G109)), "!!!",  G109&lt;DataTables!$E$18,"...",G109&lt;DataTables!$F$18,"L1",G109&lt;DataTables!$G$18,"L2",G109&lt;DataTables!$H$18,"L3",G109&lt;DataTables!$I$18,"L4",G109&lt;DataTables!$J$18,"L5",G109&lt;DataTables!$K$18,"L6",G109&lt;DataTables!$L$18,"L7",G109&lt;DataTables!$M$18,"L8", G109&gt;=DataTables!$M$18,"L9")</f>
        <v/>
      </c>
      <c r="K109" s="709"/>
      <c r="L109" s="32"/>
      <c r="M109" s="34" t="str">
        <f t="shared" ref="M109:N109" si="114">M100</f>
        <v>R</v>
      </c>
      <c r="N109" s="34" t="str">
        <f t="shared" si="114"/>
        <v>RR</v>
      </c>
      <c r="O109" s="34" cm="1">
        <f t="array" ref="O109">_xlfn.LET(_xlpm.a, $F$105:$F$112, _xlpm.b, $E$105:$E$112, _xlpm.c, _xlfn.XLOOKUP(M109,_xlpm.a,_xlpm.b,0), _xlpm.d, _xlfn.XLOOKUP(N109,_xlpm.a,_xlpm.b,0), _xlpm.x, IF(OR(_xlpm.c=0,_xlpm.d=0), _xlpm.c+_xlpm.d, MIN(_xlpm.c,_xlpm.d)), IF(_xlpm.x=0, 0, IF(DataTables!$K$158="6+", _xlfn.IFNA(_xlfn.RANK.AVG(_xlpm.x,$E$105:$E$110),1), IF(DataTables!$K$158=8,_xlfn.RANK.AVG(_xlpm.x,_xlpm.b)))))</f>
        <v>0</v>
      </c>
      <c r="P109" s="32"/>
      <c r="Q109" s="151"/>
      <c r="R109" s="151"/>
      <c r="S109" s="151"/>
      <c r="T109" s="151"/>
      <c r="U109" s="151">
        <f>$O109</f>
        <v>0</v>
      </c>
      <c r="V109" s="151"/>
      <c r="W109" s="151"/>
      <c r="X109" s="151"/>
      <c r="Y109" s="32"/>
      <c r="Z109" s="32">
        <f>COUNTIF(F$105:F$112:F$114:F$121,F109)</f>
        <v>0</v>
      </c>
      <c r="AA109" s="32">
        <f t="shared" si="110"/>
        <v>0</v>
      </c>
      <c r="AB109" s="7" t="str">
        <f t="shared" si="111"/>
        <v/>
      </c>
    </row>
    <row r="110" spans="1:28" s="7" customFormat="1" ht="20.25" customHeight="1">
      <c r="A110" s="709" t="s">
        <v>122</v>
      </c>
      <c r="B110" s="709" t="s">
        <v>123</v>
      </c>
      <c r="C110" s="709" t="s">
        <v>142</v>
      </c>
      <c r="D110" s="709" t="s">
        <v>71</v>
      </c>
      <c r="E110" s="41">
        <v>6</v>
      </c>
      <c r="F110" s="17"/>
      <c r="G110" s="38"/>
      <c r="H110" s="33" t="str" cm="1">
        <f t="array" ref="H110">IF($F110=0," ",_xlfn.XLOOKUP($F110,DataCalcs!$B$2:$B$80,_xlfn.XLOOKUP($C110,DataCalcs!$D$1:$N$1,DataCalcs!$D$2:$N$80),"WRONG LETTER"))</f>
        <v xml:space="preserve"> </v>
      </c>
      <c r="I110" s="33" t="str">
        <f>IF($F110=0," ",_xlfn.XLOOKUP($F110,DataCalcs!$B$2:$B$80,DataCalcs!$A$2:$A$80,"WRONG LETTER"))</f>
        <v xml:space="preserve"> </v>
      </c>
      <c r="J110" s="709" t="str" cm="1">
        <f t="array" ref="J110">_xlfn.IFS(ISBLANK(G110), "", NOT(ISNUMBER(G110)), "!!!",  G110&lt;DataTables!$E$18,"...",G110&lt;DataTables!$F$18,"L1",G110&lt;DataTables!$G$18,"L2",G110&lt;DataTables!$H$18,"L3",G110&lt;DataTables!$I$18,"L4",G110&lt;DataTables!$J$18,"L5",G110&lt;DataTables!$K$18,"L6",G110&lt;DataTables!$L$18,"L7",G110&lt;DataTables!$M$18,"L8", G110&gt;=DataTables!$M$18,"L9")</f>
        <v/>
      </c>
      <c r="K110" s="709"/>
      <c r="L110" s="32"/>
      <c r="M110" s="34" t="str">
        <f t="shared" ref="M110:N110" si="115">M101</f>
        <v>X</v>
      </c>
      <c r="N110" s="34" t="str">
        <f t="shared" si="115"/>
        <v>XX</v>
      </c>
      <c r="O110" s="34" cm="1">
        <f t="array" ref="O110">_xlfn.LET(_xlpm.a, $F$105:$F$112, _xlpm.b, $E$105:$E$112, _xlpm.c, _xlfn.XLOOKUP(M110,_xlpm.a,_xlpm.b,0), _xlpm.d, _xlfn.XLOOKUP(N110,_xlpm.a,_xlpm.b,0), _xlpm.x, IF(OR(_xlpm.c=0,_xlpm.d=0), _xlpm.c+_xlpm.d, MIN(_xlpm.c,_xlpm.d)), IF(_xlpm.x=0, 0, IF(DataTables!$K$158="6+", _xlfn.IFNA(_xlfn.RANK.AVG(_xlpm.x,$E$105:$E$110),1), IF(DataTables!$K$158=8,_xlfn.RANK.AVG(_xlpm.x,_xlpm.b)))))</f>
        <v>0</v>
      </c>
      <c r="P110" s="32"/>
      <c r="Q110" s="151"/>
      <c r="R110" s="151"/>
      <c r="S110" s="151"/>
      <c r="T110" s="151"/>
      <c r="U110" s="151"/>
      <c r="V110" s="151">
        <f>$O110</f>
        <v>0</v>
      </c>
      <c r="W110" s="151"/>
      <c r="X110" s="151"/>
      <c r="Y110" s="32"/>
      <c r="Z110" s="32">
        <f>COUNTIF(F$105:F$112:F$114:F$121,F110)</f>
        <v>0</v>
      </c>
      <c r="AA110" s="32">
        <f t="shared" si="110"/>
        <v>0</v>
      </c>
      <c r="AB110" s="7" t="str">
        <f t="shared" si="111"/>
        <v/>
      </c>
    </row>
    <row r="111" spans="1:28" s="7" customFormat="1" ht="20.25" customHeight="1">
      <c r="A111" s="709" t="s">
        <v>122</v>
      </c>
      <c r="B111" s="709" t="s">
        <v>123</v>
      </c>
      <c r="C111" s="709" t="s">
        <v>142</v>
      </c>
      <c r="D111" s="709" t="s">
        <v>71</v>
      </c>
      <c r="E111" s="14">
        <v>7</v>
      </c>
      <c r="F111" s="17"/>
      <c r="G111" s="38"/>
      <c r="H111" s="33" t="str" cm="1">
        <f t="array" ref="H111">IF($F111=0," ",_xlfn.XLOOKUP($F111,DataCalcs!$B$2:$B$80,_xlfn.XLOOKUP($C111,DataCalcs!$D$1:$N$1,DataCalcs!$D$2:$N$80),"WRONG LETTER"))</f>
        <v xml:space="preserve"> </v>
      </c>
      <c r="I111" s="33" t="str">
        <f>IF($F111=0," ",_xlfn.XLOOKUP($F111,DataCalcs!$B$2:$B$80,DataCalcs!$A$2:$A$80,"WRONG LETTER"))</f>
        <v xml:space="preserve"> </v>
      </c>
      <c r="J111" s="709" t="str" cm="1">
        <f t="array" ref="J111">_xlfn.IFS(ISBLANK(G111), "", NOT(ISNUMBER(G111)), "!!!",  G111&lt;DataTables!$E$18,"...",G111&lt;DataTables!$F$18,"L1",G111&lt;DataTables!$G$18,"L2",G111&lt;DataTables!$H$18,"L3",G111&lt;DataTables!$I$18,"L4",G111&lt;DataTables!$J$18,"L5",G111&lt;DataTables!$K$18,"L6",G111&lt;DataTables!$L$18,"L7",G111&lt;DataTables!$M$18,"L8", G111&gt;=DataTables!$M$18,"L9")</f>
        <v/>
      </c>
      <c r="K111" s="709"/>
      <c r="L111" s="32"/>
      <c r="M111" s="34" t="str">
        <f t="shared" ref="M111:N111" si="116">M102</f>
        <v>H</v>
      </c>
      <c r="N111" s="34" t="str">
        <f t="shared" si="116"/>
        <v>HH</v>
      </c>
      <c r="O111" s="34" cm="1">
        <f t="array" ref="O111">_xlfn.LET(_xlpm.a, $F$105:$F$112, _xlpm.b, $E$105:$E$112, _xlpm.c, _xlfn.XLOOKUP(M111,_xlpm.a,_xlpm.b,0), _xlpm.d, _xlfn.XLOOKUP(N111,_xlpm.a,_xlpm.b,0), _xlpm.x, IF(OR(_xlpm.c=0,_xlpm.d=0), _xlpm.c+_xlpm.d, MIN(_xlpm.c,_xlpm.d)), IF(_xlpm.x=0, 0, IF(DataTables!$K$158="6+", _xlfn.IFNA(_xlfn.RANK.AVG(_xlpm.x,$E$105:$E$110),1), IF(DataTables!$K$158=8,_xlfn.RANK.AVG(_xlpm.x,_xlpm.b)))))</f>
        <v>0</v>
      </c>
      <c r="P111" s="32"/>
      <c r="Q111" s="151"/>
      <c r="R111" s="151"/>
      <c r="S111" s="151"/>
      <c r="T111" s="151"/>
      <c r="U111" s="151"/>
      <c r="V111" s="151"/>
      <c r="W111" s="151">
        <f>$O111</f>
        <v>0</v>
      </c>
      <c r="X111" s="151"/>
      <c r="Y111" s="32"/>
      <c r="Z111" s="32">
        <f>COUNTIF(F$105:F$112:F$114:F$121,F111)</f>
        <v>0</v>
      </c>
      <c r="AA111" s="32">
        <f t="shared" si="110"/>
        <v>0</v>
      </c>
      <c r="AB111" s="7" t="str">
        <f t="shared" si="111"/>
        <v/>
      </c>
    </row>
    <row r="112" spans="1:28" s="8" customFormat="1" ht="20.25" customHeight="1">
      <c r="A112" s="709" t="s">
        <v>122</v>
      </c>
      <c r="B112" s="709" t="s">
        <v>123</v>
      </c>
      <c r="C112" s="709" t="s">
        <v>142</v>
      </c>
      <c r="D112" s="709" t="s">
        <v>71</v>
      </c>
      <c r="E112" s="14">
        <v>8</v>
      </c>
      <c r="F112" s="17"/>
      <c r="G112" s="38"/>
      <c r="H112" s="33" t="str" cm="1">
        <f t="array" ref="H112">IF($F112=0," ",_xlfn.XLOOKUP($F112,DataCalcs!$B$2:$B$80,_xlfn.XLOOKUP($C112,DataCalcs!$D$1:$N$1,DataCalcs!$D$2:$N$80),"WRONG LETTER"))</f>
        <v xml:space="preserve"> </v>
      </c>
      <c r="I112" s="33" t="str">
        <f>IF($F112=0," ",_xlfn.XLOOKUP($F112,DataCalcs!$B$2:$B$80,DataCalcs!$A$2:$A$80,"WRONG LETTER"))</f>
        <v xml:space="preserve"> </v>
      </c>
      <c r="J112" s="709" t="str" cm="1">
        <f t="array" ref="J112">_xlfn.IFS(ISBLANK(G112), "", NOT(ISNUMBER(G112)), "!!!",  G112&lt;DataTables!$E$18,"...",G112&lt;DataTables!$F$18,"L1",G112&lt;DataTables!$G$18,"L2",G112&lt;DataTables!$H$18,"L3",G112&lt;DataTables!$I$18,"L4",G112&lt;DataTables!$J$18,"L5",G112&lt;DataTables!$K$18,"L6",G112&lt;DataTables!$L$18,"L7",G112&lt;DataTables!$M$18,"L8", G112&gt;=DataTables!$M$18,"L9")</f>
        <v/>
      </c>
      <c r="K112" s="709"/>
      <c r="L112" s="31"/>
      <c r="M112" s="34" t="str">
        <f t="shared" ref="M112:N112" si="117">M103</f>
        <v>W</v>
      </c>
      <c r="N112" s="34" t="str">
        <f t="shared" si="117"/>
        <v>WW</v>
      </c>
      <c r="O112" s="34" cm="1">
        <f t="array" ref="O112">_xlfn.LET(_xlpm.a, $F$105:$F$112, _xlpm.b, $E$105:$E$112, _xlpm.c, _xlfn.XLOOKUP(M112,_xlpm.a,_xlpm.b,0), _xlpm.d, _xlfn.XLOOKUP(N112,_xlpm.a,_xlpm.b,0), _xlpm.x, IF(OR(_xlpm.c=0,_xlpm.d=0), _xlpm.c+_xlpm.d, MIN(_xlpm.c,_xlpm.d)), IF(_xlpm.x=0, 0, IF(DataTables!$K$158="6+", _xlfn.IFNA(_xlfn.RANK.AVG(_xlpm.x,$E$105:$E$110),1), IF(DataTables!$K$158=8,_xlfn.RANK.AVG(_xlpm.x,_xlpm.b)))))</f>
        <v>0</v>
      </c>
      <c r="P112" s="32"/>
      <c r="Q112" s="151"/>
      <c r="R112" s="151"/>
      <c r="S112" s="151"/>
      <c r="T112" s="151"/>
      <c r="U112" s="151"/>
      <c r="V112" s="151"/>
      <c r="W112" s="151"/>
      <c r="X112" s="151">
        <f>$O112</f>
        <v>0</v>
      </c>
      <c r="Y112" s="31"/>
      <c r="Z112" s="32">
        <f>COUNTIF(F$105:F$112:F$114:F$121,F112)</f>
        <v>0</v>
      </c>
      <c r="AA112" s="32">
        <f t="shared" si="110"/>
        <v>0</v>
      </c>
      <c r="AB112" s="7" t="str">
        <f t="shared" si="111"/>
        <v/>
      </c>
    </row>
    <row r="113" spans="1:28" s="8" customFormat="1" ht="20.25" customHeight="1">
      <c r="A113" s="709" t="s">
        <v>122</v>
      </c>
      <c r="B113" s="709" t="s">
        <v>123</v>
      </c>
      <c r="C113" s="709" t="s">
        <v>142</v>
      </c>
      <c r="D113" s="709"/>
      <c r="E113" s="30" t="s">
        <v>144</v>
      </c>
      <c r="F113" s="21"/>
      <c r="G113" s="21"/>
      <c r="H113" s="387"/>
      <c r="I113" s="388"/>
      <c r="J113" s="389"/>
      <c r="K113" s="393"/>
      <c r="L113" s="31"/>
      <c r="M113" s="10"/>
      <c r="N113" s="10"/>
      <c r="O113" s="712"/>
      <c r="P113" s="31"/>
      <c r="Q113" s="31"/>
      <c r="R113" s="31"/>
      <c r="S113" s="31"/>
      <c r="T113" s="31"/>
      <c r="U113" s="31"/>
      <c r="V113" s="31"/>
      <c r="W113" s="31"/>
      <c r="X113" s="31"/>
      <c r="Y113" s="31"/>
      <c r="Z113" s="32"/>
      <c r="AA113" s="2"/>
    </row>
    <row r="114" spans="1:28" s="8" customFormat="1" ht="20.25" customHeight="1">
      <c r="A114" s="709" t="s">
        <v>122</v>
      </c>
      <c r="B114" s="709" t="s">
        <v>123</v>
      </c>
      <c r="C114" s="709" t="s">
        <v>142</v>
      </c>
      <c r="D114" s="709" t="s">
        <v>65</v>
      </c>
      <c r="E114" s="41">
        <v>1</v>
      </c>
      <c r="F114" s="17"/>
      <c r="G114" s="38"/>
      <c r="H114" s="33" t="str" cm="1">
        <f t="array" ref="H114">IF($F114=0," ",_xlfn.XLOOKUP($F114,DataCalcs!$B$2:$B$80,_xlfn.XLOOKUP($C114,DataCalcs!$D$1:$N$1,DataCalcs!$D$2:$N$80),"WRONG LETTER"))</f>
        <v xml:space="preserve"> </v>
      </c>
      <c r="I114" s="33" t="str">
        <f>IF($F114=0," ",_xlfn.XLOOKUP($F114,DataCalcs!$B$2:$B$80,DataCalcs!$A$2:$A$80,"WRONG LETTER"))</f>
        <v xml:space="preserve"> </v>
      </c>
      <c r="J114" s="709" t="str" cm="1">
        <f t="array" ref="J114">_xlfn.IFS(ISBLANK(G114), "", NOT(ISNUMBER(G114)), "!!!",  G114&lt;DataTables!$E$18,"...",G114&lt;DataTables!$F$18,"L1",G114&lt;DataTables!$G$18,"L2",G114&lt;DataTables!$H$18,"L3",G114&lt;DataTables!$I$18,"L4",G114&lt;DataTables!$J$18,"L5",G114&lt;DataTables!$K$18,"L6",G114&lt;DataTables!$L$18,"L7",G114&lt;DataTables!$M$18,"L8", G114&gt;=DataTables!$M$18,"L9")</f>
        <v/>
      </c>
      <c r="K114" s="709"/>
      <c r="L114" s="32"/>
      <c r="M114" s="34" t="str">
        <f t="shared" ref="M114:N114" si="118">M105</f>
        <v>A</v>
      </c>
      <c r="N114" s="34" t="str">
        <f t="shared" si="118"/>
        <v>AA</v>
      </c>
      <c r="O114" s="34" cm="1">
        <f t="array" ref="O114">_xlfn.LET(_xlpm.a, $F$114:$F$121, _xlpm.b, $E$114:$E$121, _xlpm.c, _xlfn.XLOOKUP(M114,_xlpm.a,_xlpm.b,0), _xlpm.d, _xlfn.XLOOKUP(N114,_xlpm.a,_xlpm.b,0), _xlpm.x, IF(OR(_xlpm.c=0,_xlpm.d=0), _xlpm.c+_xlpm.d, MIN(_xlpm.c,_xlpm.d)), IF(_xlpm.x=0, 0, IF(DataTables!$K$158="6+", _xlfn.IFNA(_xlfn.RANK.AVG(_xlpm.x,$E$114:$E$119),1), IF(DataTables!$K$158=8,_xlfn.RANK.AVG(_xlpm.x,_xlpm.b)))))</f>
        <v>0</v>
      </c>
      <c r="P114" s="32"/>
      <c r="Q114" s="151">
        <f>$O114</f>
        <v>0</v>
      </c>
      <c r="R114" s="151"/>
      <c r="S114" s="151"/>
      <c r="T114" s="151"/>
      <c r="U114" s="151"/>
      <c r="V114" s="151"/>
      <c r="W114" s="151"/>
      <c r="X114" s="151"/>
      <c r="Y114" s="32"/>
      <c r="Z114" s="32">
        <f>COUNTIF(F$105:F$112:F$114:F$121,F114)</f>
        <v>0</v>
      </c>
      <c r="AA114" s="32">
        <f>IF(NOT(ISBLANK(F114)),COUNTIF(F$114:F$121,LEFT(F114,1)&amp;"*"),0)</f>
        <v>0</v>
      </c>
      <c r="AB114" s="7" t="str">
        <f>IF($G114&gt;=$J$104, "***", "")</f>
        <v/>
      </c>
    </row>
    <row r="115" spans="1:28" s="8" customFormat="1" ht="20.25" customHeight="1">
      <c r="A115" s="709" t="s">
        <v>122</v>
      </c>
      <c r="B115" s="709" t="s">
        <v>123</v>
      </c>
      <c r="C115" s="709" t="s">
        <v>142</v>
      </c>
      <c r="D115" s="709" t="s">
        <v>65</v>
      </c>
      <c r="E115" s="41">
        <v>2</v>
      </c>
      <c r="F115" s="17"/>
      <c r="G115" s="38"/>
      <c r="H115" s="33" t="str" cm="1">
        <f t="array" ref="H115">IF($F115=0," ",_xlfn.XLOOKUP($F115,DataCalcs!$B$2:$B$80,_xlfn.XLOOKUP($C115,DataCalcs!$D$1:$N$1,DataCalcs!$D$2:$N$80),"WRONG LETTER"))</f>
        <v xml:space="preserve"> </v>
      </c>
      <c r="I115" s="33" t="str">
        <f>IF($F115=0," ",_xlfn.XLOOKUP($F115,DataCalcs!$B$2:$B$80,DataCalcs!$A$2:$A$80,"WRONG LETTER"))</f>
        <v xml:space="preserve"> </v>
      </c>
      <c r="J115" s="709" t="str" cm="1">
        <f t="array" ref="J115">_xlfn.IFS(ISBLANK(G115), "", NOT(ISNUMBER(G115)), "!!!",  G115&lt;DataTables!$E$18,"...",G115&lt;DataTables!$F$18,"L1",G115&lt;DataTables!$G$18,"L2",G115&lt;DataTables!$H$18,"L3",G115&lt;DataTables!$I$18,"L4",G115&lt;DataTables!$J$18,"L5",G115&lt;DataTables!$K$18,"L6",G115&lt;DataTables!$L$18,"L7",G115&lt;DataTables!$M$18,"L8", G115&gt;=DataTables!$M$18,"L9")</f>
        <v/>
      </c>
      <c r="K115" s="709"/>
      <c r="L115" s="31"/>
      <c r="M115" s="34" t="str">
        <f t="shared" ref="M115:N115" si="119">M106</f>
        <v>N</v>
      </c>
      <c r="N115" s="34" t="str">
        <f t="shared" si="119"/>
        <v>NN</v>
      </c>
      <c r="O115" s="34" cm="1">
        <f t="array" ref="O115">_xlfn.LET(_xlpm.a, $F$114:$F$121, _xlpm.b, $E$114:$E$121, _xlpm.c, _xlfn.XLOOKUP(M115,_xlpm.a,_xlpm.b,0), _xlpm.d, _xlfn.XLOOKUP(N115,_xlpm.a,_xlpm.b,0), _xlpm.x, IF(OR(_xlpm.c=0,_xlpm.d=0), _xlpm.c+_xlpm.d, MIN(_xlpm.c,_xlpm.d)), IF(_xlpm.x=0, 0, IF(DataTables!$K$158="6+", _xlfn.IFNA(_xlfn.RANK.AVG(_xlpm.x,$E$114:$E$119),1), IF(DataTables!$K$158=8,_xlfn.RANK.AVG(_xlpm.x,_xlpm.b)))))</f>
        <v>0</v>
      </c>
      <c r="P115" s="32"/>
      <c r="Q115" s="151"/>
      <c r="R115" s="151">
        <f>$O115</f>
        <v>0</v>
      </c>
      <c r="S115" s="151"/>
      <c r="T115" s="151"/>
      <c r="U115" s="151"/>
      <c r="V115" s="151"/>
      <c r="W115" s="151"/>
      <c r="X115" s="151"/>
      <c r="Y115" s="32"/>
      <c r="Z115" s="32">
        <f>COUNTIF(F$105:F$112:F$114:F$121,F115)</f>
        <v>0</v>
      </c>
      <c r="AA115" s="32">
        <f t="shared" ref="AA115:AA121" si="120">IF(NOT(ISBLANK(F115)),COUNTIF(F$114:F$121,LEFT(F115,1)&amp;"*"),0)</f>
        <v>0</v>
      </c>
      <c r="AB115" s="7" t="str">
        <f t="shared" ref="AB115:AB121" si="121">IF($G115&gt;=$J$104, "***", "")</f>
        <v/>
      </c>
    </row>
    <row r="116" spans="1:28" s="8" customFormat="1" ht="20.25" customHeight="1">
      <c r="A116" s="709" t="s">
        <v>122</v>
      </c>
      <c r="B116" s="709" t="s">
        <v>123</v>
      </c>
      <c r="C116" s="709" t="s">
        <v>142</v>
      </c>
      <c r="D116" s="709" t="s">
        <v>65</v>
      </c>
      <c r="E116" s="41">
        <v>3</v>
      </c>
      <c r="F116" s="17"/>
      <c r="G116" s="38"/>
      <c r="H116" s="33" t="str" cm="1">
        <f t="array" ref="H116">IF($F116=0," ",_xlfn.XLOOKUP($F116,DataCalcs!$B$2:$B$80,_xlfn.XLOOKUP($C116,DataCalcs!$D$1:$N$1,DataCalcs!$D$2:$N$80),"WRONG LETTER"))</f>
        <v xml:space="preserve"> </v>
      </c>
      <c r="I116" s="33" t="str">
        <f>IF($F116=0," ",_xlfn.XLOOKUP($F116,DataCalcs!$B$2:$B$80,DataCalcs!$A$2:$A$80,"WRONG LETTER"))</f>
        <v xml:space="preserve"> </v>
      </c>
      <c r="J116" s="709" t="str" cm="1">
        <f t="array" ref="J116">_xlfn.IFS(ISBLANK(G116), "", NOT(ISNUMBER(G116)), "!!!",  G116&lt;DataTables!$E$18,"...",G116&lt;DataTables!$F$18,"L1",G116&lt;DataTables!$G$18,"L2",G116&lt;DataTables!$H$18,"L3",G116&lt;DataTables!$I$18,"L4",G116&lt;DataTables!$J$18,"L5",G116&lt;DataTables!$K$18,"L6",G116&lt;DataTables!$L$18,"L7",G116&lt;DataTables!$M$18,"L8", G116&gt;=DataTables!$M$18,"L9")</f>
        <v/>
      </c>
      <c r="K116" s="709"/>
      <c r="L116" s="31"/>
      <c r="M116" s="34" t="str">
        <f t="shared" ref="M116:N116" si="122">M107</f>
        <v>B</v>
      </c>
      <c r="N116" s="34" t="str">
        <f t="shared" si="122"/>
        <v>BB</v>
      </c>
      <c r="O116" s="34" cm="1">
        <f t="array" ref="O116">_xlfn.LET(_xlpm.a, $F$114:$F$121, _xlpm.b, $E$114:$E$121, _xlpm.c, _xlfn.XLOOKUP(M116,_xlpm.a,_xlpm.b,0), _xlpm.d, _xlfn.XLOOKUP(N116,_xlpm.a,_xlpm.b,0), _xlpm.x, IF(OR(_xlpm.c=0,_xlpm.d=0), _xlpm.c+_xlpm.d, MIN(_xlpm.c,_xlpm.d)), IF(_xlpm.x=0, 0, IF(DataTables!$K$158="6+", _xlfn.IFNA(_xlfn.RANK.AVG(_xlpm.x,$E$114:$E$119),1), IF(DataTables!$K$158=8,_xlfn.RANK.AVG(_xlpm.x,_xlpm.b)))))</f>
        <v>0</v>
      </c>
      <c r="P116" s="32"/>
      <c r="Q116" s="151"/>
      <c r="R116" s="151"/>
      <c r="S116" s="151">
        <f>$O116</f>
        <v>0</v>
      </c>
      <c r="T116" s="151"/>
      <c r="U116" s="151"/>
      <c r="V116" s="151"/>
      <c r="W116" s="151"/>
      <c r="X116" s="151"/>
      <c r="Y116" s="32"/>
      <c r="Z116" s="32">
        <f>COUNTIF(F$105:F$112:F$114:F$121,F116)</f>
        <v>0</v>
      </c>
      <c r="AA116" s="32">
        <f t="shared" si="120"/>
        <v>0</v>
      </c>
      <c r="AB116" s="7" t="str">
        <f t="shared" si="121"/>
        <v/>
      </c>
    </row>
    <row r="117" spans="1:28" s="8" customFormat="1" ht="20.25" customHeight="1">
      <c r="A117" s="709" t="s">
        <v>122</v>
      </c>
      <c r="B117" s="709" t="s">
        <v>123</v>
      </c>
      <c r="C117" s="709" t="s">
        <v>142</v>
      </c>
      <c r="D117" s="709" t="s">
        <v>65</v>
      </c>
      <c r="E117" s="41">
        <v>4</v>
      </c>
      <c r="F117" s="17"/>
      <c r="G117" s="38"/>
      <c r="H117" s="33" t="str" cm="1">
        <f t="array" ref="H117">IF($F117=0," ",_xlfn.XLOOKUP($F117,DataCalcs!$B$2:$B$80,_xlfn.XLOOKUP($C117,DataCalcs!$D$1:$N$1,DataCalcs!$D$2:$N$80),"WRONG LETTER"))</f>
        <v xml:space="preserve"> </v>
      </c>
      <c r="I117" s="33" t="str">
        <f>IF($F117=0," ",_xlfn.XLOOKUP($F117,DataCalcs!$B$2:$B$80,DataCalcs!$A$2:$A$80,"WRONG LETTER"))</f>
        <v xml:space="preserve"> </v>
      </c>
      <c r="J117" s="709" t="str" cm="1">
        <f t="array" ref="J117">_xlfn.IFS(ISBLANK(G117), "", NOT(ISNUMBER(G117)), "!!!",  G117&lt;DataTables!$E$18,"...",G117&lt;DataTables!$F$18,"L1",G117&lt;DataTables!$G$18,"L2",G117&lt;DataTables!$H$18,"L3",G117&lt;DataTables!$I$18,"L4",G117&lt;DataTables!$J$18,"L5",G117&lt;DataTables!$K$18,"L6",G117&lt;DataTables!$L$18,"L7",G117&lt;DataTables!$M$18,"L8", G117&gt;=DataTables!$M$18,"L9")</f>
        <v/>
      </c>
      <c r="K117" s="709"/>
      <c r="L117" s="31"/>
      <c r="M117" s="34" t="str">
        <f t="shared" ref="M117:N117" si="123">M108</f>
        <v>O</v>
      </c>
      <c r="N117" s="34" t="str">
        <f t="shared" si="123"/>
        <v>OO</v>
      </c>
      <c r="O117" s="34" cm="1">
        <f t="array" ref="O117">_xlfn.LET(_xlpm.a, $F$114:$F$121, _xlpm.b, $E$114:$E$121, _xlpm.c, _xlfn.XLOOKUP(M117,_xlpm.a,_xlpm.b,0), _xlpm.d, _xlfn.XLOOKUP(N117,_xlpm.a,_xlpm.b,0), _xlpm.x, IF(OR(_xlpm.c=0,_xlpm.d=0), _xlpm.c+_xlpm.d, MIN(_xlpm.c,_xlpm.d)), IF(_xlpm.x=0, 0, IF(DataTables!$K$158="6+", _xlfn.IFNA(_xlfn.RANK.AVG(_xlpm.x,$E$114:$E$119),1), IF(DataTables!$K$158=8,_xlfn.RANK.AVG(_xlpm.x,_xlpm.b)))))</f>
        <v>0</v>
      </c>
      <c r="P117" s="32"/>
      <c r="Q117" s="151"/>
      <c r="R117" s="151"/>
      <c r="S117" s="151"/>
      <c r="T117" s="151">
        <f>$O117</f>
        <v>0</v>
      </c>
      <c r="U117" s="151"/>
      <c r="V117" s="151"/>
      <c r="W117" s="151"/>
      <c r="X117" s="151"/>
      <c r="Y117" s="32"/>
      <c r="Z117" s="32">
        <f>COUNTIF(F$105:F$112:F$114:F$121,F117)</f>
        <v>0</v>
      </c>
      <c r="AA117" s="32">
        <f t="shared" si="120"/>
        <v>0</v>
      </c>
      <c r="AB117" s="7" t="str">
        <f t="shared" si="121"/>
        <v/>
      </c>
    </row>
    <row r="118" spans="1:28" s="8" customFormat="1" ht="20.25" customHeight="1">
      <c r="A118" s="709" t="s">
        <v>122</v>
      </c>
      <c r="B118" s="709" t="s">
        <v>123</v>
      </c>
      <c r="C118" s="709" t="s">
        <v>142</v>
      </c>
      <c r="D118" s="709" t="s">
        <v>65</v>
      </c>
      <c r="E118" s="41">
        <v>5</v>
      </c>
      <c r="F118" s="17"/>
      <c r="G118" s="38"/>
      <c r="H118" s="33" t="str" cm="1">
        <f t="array" ref="H118">IF($F118=0," ",_xlfn.XLOOKUP($F118,DataCalcs!$B$2:$B$80,_xlfn.XLOOKUP($C118,DataCalcs!$D$1:$N$1,DataCalcs!$D$2:$N$80),"WRONG LETTER"))</f>
        <v xml:space="preserve"> </v>
      </c>
      <c r="I118" s="33" t="str">
        <f>IF($F118=0," ",_xlfn.XLOOKUP($F118,DataCalcs!$B$2:$B$80,DataCalcs!$A$2:$A$80,"WRONG LETTER"))</f>
        <v xml:space="preserve"> </v>
      </c>
      <c r="J118" s="709" t="str" cm="1">
        <f t="array" ref="J118">_xlfn.IFS(ISBLANK(G118), "", NOT(ISNUMBER(G118)), "!!!",  G118&lt;DataTables!$E$18,"...",G118&lt;DataTables!$F$18,"L1",G118&lt;DataTables!$G$18,"L2",G118&lt;DataTables!$H$18,"L3",G118&lt;DataTables!$I$18,"L4",G118&lt;DataTables!$J$18,"L5",G118&lt;DataTables!$K$18,"L6",G118&lt;DataTables!$L$18,"L7",G118&lt;DataTables!$M$18,"L8", G118&gt;=DataTables!$M$18,"L9")</f>
        <v/>
      </c>
      <c r="K118" s="709"/>
      <c r="L118" s="31"/>
      <c r="M118" s="34" t="str">
        <f t="shared" ref="M118:N118" si="124">M109</f>
        <v>R</v>
      </c>
      <c r="N118" s="34" t="str">
        <f t="shared" si="124"/>
        <v>RR</v>
      </c>
      <c r="O118" s="34" cm="1">
        <f t="array" ref="O118">_xlfn.LET(_xlpm.a, $F$114:$F$121, _xlpm.b, $E$114:$E$121, _xlpm.c, _xlfn.XLOOKUP(M118,_xlpm.a,_xlpm.b,0), _xlpm.d, _xlfn.XLOOKUP(N118,_xlpm.a,_xlpm.b,0), _xlpm.x, IF(OR(_xlpm.c=0,_xlpm.d=0), _xlpm.c+_xlpm.d, MIN(_xlpm.c,_xlpm.d)), IF(_xlpm.x=0, 0, IF(DataTables!$K$158="6+", _xlfn.IFNA(_xlfn.RANK.AVG(_xlpm.x,$E$114:$E$119),1), IF(DataTables!$K$158=8,_xlfn.RANK.AVG(_xlpm.x,_xlpm.b)))))</f>
        <v>0</v>
      </c>
      <c r="P118" s="32"/>
      <c r="Q118" s="151"/>
      <c r="R118" s="151"/>
      <c r="S118" s="151"/>
      <c r="T118" s="151"/>
      <c r="U118" s="151">
        <f>$O118</f>
        <v>0</v>
      </c>
      <c r="V118" s="151"/>
      <c r="W118" s="151"/>
      <c r="X118" s="151"/>
      <c r="Y118" s="32"/>
      <c r="Z118" s="32">
        <f>COUNTIF(F$105:F$112:F$114:F$121,F118)</f>
        <v>0</v>
      </c>
      <c r="AA118" s="32">
        <f t="shared" si="120"/>
        <v>0</v>
      </c>
      <c r="AB118" s="7" t="str">
        <f t="shared" si="121"/>
        <v/>
      </c>
    </row>
    <row r="119" spans="1:28" s="8" customFormat="1" ht="20.25" customHeight="1">
      <c r="A119" s="709" t="s">
        <v>122</v>
      </c>
      <c r="B119" s="709" t="s">
        <v>123</v>
      </c>
      <c r="C119" s="709" t="s">
        <v>142</v>
      </c>
      <c r="D119" s="709" t="s">
        <v>65</v>
      </c>
      <c r="E119" s="41">
        <v>6</v>
      </c>
      <c r="F119" s="17"/>
      <c r="G119" s="38"/>
      <c r="H119" s="33" t="str" cm="1">
        <f t="array" ref="H119">IF($F119=0," ",_xlfn.XLOOKUP($F119,DataCalcs!$B$2:$B$80,_xlfn.XLOOKUP($C119,DataCalcs!$D$1:$N$1,DataCalcs!$D$2:$N$80),"WRONG LETTER"))</f>
        <v xml:space="preserve"> </v>
      </c>
      <c r="I119" s="33" t="str">
        <f>IF($F119=0," ",_xlfn.XLOOKUP($F119,DataCalcs!$B$2:$B$80,DataCalcs!$A$2:$A$80,"WRONG LETTER"))</f>
        <v xml:space="preserve"> </v>
      </c>
      <c r="J119" s="709" t="str" cm="1">
        <f t="array" ref="J119">_xlfn.IFS(ISBLANK(G119), "", NOT(ISNUMBER(G119)), "!!!",  G119&lt;DataTables!$E$18,"...",G119&lt;DataTables!$F$18,"L1",G119&lt;DataTables!$G$18,"L2",G119&lt;DataTables!$H$18,"L3",G119&lt;DataTables!$I$18,"L4",G119&lt;DataTables!$J$18,"L5",G119&lt;DataTables!$K$18,"L6",G119&lt;DataTables!$L$18,"L7",G119&lt;DataTables!$M$18,"L8", G119&gt;=DataTables!$M$18,"L9")</f>
        <v/>
      </c>
      <c r="K119" s="709"/>
      <c r="L119" s="418"/>
      <c r="M119" s="34" t="str">
        <f t="shared" ref="M119:N119" si="125">M110</f>
        <v>X</v>
      </c>
      <c r="N119" s="34" t="str">
        <f t="shared" si="125"/>
        <v>XX</v>
      </c>
      <c r="O119" s="34" cm="1">
        <f t="array" ref="O119">_xlfn.LET(_xlpm.a, $F$114:$F$121, _xlpm.b, $E$114:$E$121, _xlpm.c, _xlfn.XLOOKUP(M119,_xlpm.a,_xlpm.b,0), _xlpm.d, _xlfn.XLOOKUP(N119,_xlpm.a,_xlpm.b,0), _xlpm.x, IF(OR(_xlpm.c=0,_xlpm.d=0), _xlpm.c+_xlpm.d, MIN(_xlpm.c,_xlpm.d)), IF(_xlpm.x=0, 0, IF(DataTables!$K$158="6+", _xlfn.IFNA(_xlfn.RANK.AVG(_xlpm.x,$E$114:$E$119),1), IF(DataTables!$K$158=8,_xlfn.RANK.AVG(_xlpm.x,_xlpm.b)))))</f>
        <v>0</v>
      </c>
      <c r="P119" s="32"/>
      <c r="Q119" s="151"/>
      <c r="R119" s="151"/>
      <c r="S119" s="151"/>
      <c r="T119" s="151"/>
      <c r="U119" s="151"/>
      <c r="V119" s="151">
        <f>$O119</f>
        <v>0</v>
      </c>
      <c r="W119" s="151"/>
      <c r="X119" s="151"/>
      <c r="Y119" s="32"/>
      <c r="Z119" s="32">
        <f>COUNTIF(F$105:F$112:F$114:F$121,F119)</f>
        <v>0</v>
      </c>
      <c r="AA119" s="32">
        <f t="shared" si="120"/>
        <v>0</v>
      </c>
      <c r="AB119" s="7" t="str">
        <f t="shared" si="121"/>
        <v/>
      </c>
    </row>
    <row r="120" spans="1:28" s="7" customFormat="1" ht="20.25" customHeight="1">
      <c r="A120" s="709" t="s">
        <v>122</v>
      </c>
      <c r="B120" s="709" t="s">
        <v>123</v>
      </c>
      <c r="C120" s="709" t="s">
        <v>142</v>
      </c>
      <c r="D120" s="709" t="s">
        <v>65</v>
      </c>
      <c r="E120" s="14">
        <v>7</v>
      </c>
      <c r="F120" s="17"/>
      <c r="G120" s="38"/>
      <c r="H120" s="33" t="str" cm="1">
        <f t="array" ref="H120">IF($F120=0," ",_xlfn.XLOOKUP($F120,DataCalcs!$B$2:$B$80,_xlfn.XLOOKUP($C120,DataCalcs!$D$1:$N$1,DataCalcs!$D$2:$N$80),"WRONG LETTER"))</f>
        <v xml:space="preserve"> </v>
      </c>
      <c r="I120" s="33" t="str">
        <f>IF($F120=0," ",_xlfn.XLOOKUP($F120,DataCalcs!$B$2:$B$80,DataCalcs!$A$2:$A$80,"WRONG LETTER"))</f>
        <v xml:space="preserve"> </v>
      </c>
      <c r="J120" s="709" t="str" cm="1">
        <f t="array" ref="J120">_xlfn.IFS(ISBLANK(G120), "", NOT(ISNUMBER(G120)), "!!!",  G120&lt;DataTables!$E$18,"...",G120&lt;DataTables!$F$18,"L1",G120&lt;DataTables!$G$18,"L2",G120&lt;DataTables!$H$18,"L3",G120&lt;DataTables!$I$18,"L4",G120&lt;DataTables!$J$18,"L5",G120&lt;DataTables!$K$18,"L6",G120&lt;DataTables!$L$18,"L7",G120&lt;DataTables!$M$18,"L8", G120&gt;=DataTables!$M$18,"L9")</f>
        <v/>
      </c>
      <c r="K120" s="709"/>
      <c r="L120" s="31"/>
      <c r="M120" s="34" t="str">
        <f t="shared" ref="M120:N120" si="126">M111</f>
        <v>H</v>
      </c>
      <c r="N120" s="34" t="str">
        <f t="shared" si="126"/>
        <v>HH</v>
      </c>
      <c r="O120" s="34" cm="1">
        <f t="array" ref="O120">_xlfn.LET(_xlpm.a, $F$114:$F$121, _xlpm.b, $E$114:$E$121, _xlpm.c, _xlfn.XLOOKUP(M120,_xlpm.a,_xlpm.b,0), _xlpm.d, _xlfn.XLOOKUP(N120,_xlpm.a,_xlpm.b,0), _xlpm.x, IF(OR(_xlpm.c=0,_xlpm.d=0), _xlpm.c+_xlpm.d, MIN(_xlpm.c,_xlpm.d)), IF(_xlpm.x=0, 0, IF(DataTables!$K$158="6+", _xlfn.IFNA(_xlfn.RANK.AVG(_xlpm.x,$E$114:$E$119),1), IF(DataTables!$K$158=8,_xlfn.RANK.AVG(_xlpm.x,_xlpm.b)))))</f>
        <v>0</v>
      </c>
      <c r="P120" s="32"/>
      <c r="Q120" s="151"/>
      <c r="R120" s="151"/>
      <c r="S120" s="151"/>
      <c r="T120" s="151"/>
      <c r="U120" s="151"/>
      <c r="V120" s="151"/>
      <c r="W120" s="151">
        <f>$O120</f>
        <v>0</v>
      </c>
      <c r="X120" s="151"/>
      <c r="Y120" s="32"/>
      <c r="Z120" s="32">
        <f>COUNTIF(F$105:F$112:F$114:F$121,F120)</f>
        <v>0</v>
      </c>
      <c r="AA120" s="32">
        <f t="shared" si="120"/>
        <v>0</v>
      </c>
      <c r="AB120" s="7" t="str">
        <f t="shared" si="121"/>
        <v/>
      </c>
    </row>
    <row r="121" spans="1:28" s="7" customFormat="1" ht="20.25" customHeight="1">
      <c r="A121" s="709" t="s">
        <v>122</v>
      </c>
      <c r="B121" s="709" t="s">
        <v>123</v>
      </c>
      <c r="C121" s="709" t="s">
        <v>142</v>
      </c>
      <c r="D121" s="709" t="s">
        <v>65</v>
      </c>
      <c r="E121" s="14">
        <v>8</v>
      </c>
      <c r="F121" s="17"/>
      <c r="G121" s="38"/>
      <c r="H121" s="33" t="str" cm="1">
        <f t="array" ref="H121">IF($F121=0," ",_xlfn.XLOOKUP($F121,DataCalcs!$B$2:$B$80,_xlfn.XLOOKUP($C121,DataCalcs!$D$1:$N$1,DataCalcs!$D$2:$N$80),"WRONG LETTER"))</f>
        <v xml:space="preserve"> </v>
      </c>
      <c r="I121" s="33" t="str">
        <f>IF($F121=0," ",_xlfn.XLOOKUP($F121,DataCalcs!$B$2:$B$80,DataCalcs!$A$2:$A$80,"WRONG LETTER"))</f>
        <v xml:space="preserve"> </v>
      </c>
      <c r="J121" s="709" t="str" cm="1">
        <f t="array" ref="J121">_xlfn.IFS(ISBLANK(G121), "", NOT(ISNUMBER(G121)), "!!!",  G121&lt;DataTables!$E$18,"...",G121&lt;DataTables!$F$18,"L1",G121&lt;DataTables!$G$18,"L2",G121&lt;DataTables!$H$18,"L3",G121&lt;DataTables!$I$18,"L4",G121&lt;DataTables!$J$18,"L5",G121&lt;DataTables!$K$18,"L6",G121&lt;DataTables!$L$18,"L7",G121&lt;DataTables!$M$18,"L8", G121&gt;=DataTables!$M$18,"L9")</f>
        <v/>
      </c>
      <c r="K121" s="709"/>
      <c r="L121" s="31"/>
      <c r="M121" s="34" t="str">
        <f t="shared" ref="M121:N121" si="127">M112</f>
        <v>W</v>
      </c>
      <c r="N121" s="34" t="str">
        <f t="shared" si="127"/>
        <v>WW</v>
      </c>
      <c r="O121" s="34" cm="1">
        <f t="array" ref="O121">_xlfn.LET(_xlpm.a, $F$114:$F$121, _xlpm.b, $E$114:$E$121, _xlpm.c, _xlfn.XLOOKUP(M121,_xlpm.a,_xlpm.b,0), _xlpm.d, _xlfn.XLOOKUP(N121,_xlpm.a,_xlpm.b,0), _xlpm.x, IF(OR(_xlpm.c=0,_xlpm.d=0), _xlpm.c+_xlpm.d, MIN(_xlpm.c,_xlpm.d)), IF(_xlpm.x=0, 0, IF(DataTables!$K$158="6+", _xlfn.IFNA(_xlfn.RANK.AVG(_xlpm.x,$E$114:$E$119),1), IF(DataTables!$K$158=8,_xlfn.RANK.AVG(_xlpm.x,_xlpm.b)))))</f>
        <v>0</v>
      </c>
      <c r="P121" s="32"/>
      <c r="Q121" s="151"/>
      <c r="R121" s="151"/>
      <c r="S121" s="151"/>
      <c r="T121" s="151"/>
      <c r="U121" s="151"/>
      <c r="V121" s="151"/>
      <c r="W121" s="151"/>
      <c r="X121" s="151">
        <f>$O121</f>
        <v>0</v>
      </c>
      <c r="Y121" s="31"/>
      <c r="Z121" s="32">
        <f>COUNTIF(F$105:F$112:F$114:F$121,F121)</f>
        <v>0</v>
      </c>
      <c r="AA121" s="32">
        <f t="shared" si="120"/>
        <v>0</v>
      </c>
      <c r="AB121" s="7" t="str">
        <f t="shared" si="121"/>
        <v/>
      </c>
    </row>
    <row r="122" spans="1:28" s="7" customFormat="1" ht="20.25" customHeight="1">
      <c r="A122" s="709" t="s">
        <v>122</v>
      </c>
      <c r="B122" s="709" t="s">
        <v>123</v>
      </c>
      <c r="C122" s="709" t="s">
        <v>145</v>
      </c>
      <c r="D122" s="709"/>
      <c r="E122" s="30" t="s">
        <v>146</v>
      </c>
      <c r="F122" s="21"/>
      <c r="G122" s="21"/>
      <c r="H122" s="387"/>
      <c r="I122" s="388" t="s">
        <v>59</v>
      </c>
      <c r="J122" s="389">
        <f>DataTables!$N$19</f>
        <v>4.9400000000000004</v>
      </c>
      <c r="K122" s="393"/>
      <c r="L122" s="13"/>
      <c r="M122" s="10"/>
      <c r="N122" s="10"/>
      <c r="P122" s="31"/>
      <c r="Q122" s="31"/>
      <c r="R122" s="31"/>
      <c r="S122" s="31"/>
      <c r="T122" s="31"/>
      <c r="U122" s="31"/>
      <c r="V122" s="31"/>
      <c r="W122" s="31"/>
      <c r="X122" s="31"/>
      <c r="Y122" s="32"/>
      <c r="Z122" s="32"/>
      <c r="AA122" s="32"/>
    </row>
    <row r="123" spans="1:28" s="7" customFormat="1" ht="20.25" customHeight="1">
      <c r="A123" s="709" t="s">
        <v>122</v>
      </c>
      <c r="B123" s="709" t="s">
        <v>123</v>
      </c>
      <c r="C123" s="709" t="s">
        <v>145</v>
      </c>
      <c r="D123" s="709" t="s">
        <v>71</v>
      </c>
      <c r="E123" s="41">
        <v>1</v>
      </c>
      <c r="F123" s="17"/>
      <c r="G123" s="38"/>
      <c r="H123" s="33" t="str" cm="1">
        <f t="array" ref="H123">IF($F123=0," ",_xlfn.XLOOKUP($F123,DataCalcs!$B$2:$B$80,_xlfn.XLOOKUP($C123,DataCalcs!$E$1:$N$1,DataCalcs!$E$2:$N$80),"WRONG LETTER"))</f>
        <v xml:space="preserve"> </v>
      </c>
      <c r="I123" s="33" t="str">
        <f>IF($F123=0," ",_xlfn.XLOOKUP($F123,DataCalcs!$B$2:$B$80,DataCalcs!$A$2:$A$80,"WRONG LETTER"))</f>
        <v xml:space="preserve"> </v>
      </c>
      <c r="J123" s="709" t="str" cm="1">
        <f t="array" ref="J123">_xlfn.IFS(ISBLANK(G123), "", NOT(ISNUMBER(G123)), "!!!",  G123&lt;DataTables!$E$19,"...",G123&lt;DataTables!$F$19,"L1",G123&lt;DataTables!$G$19,"L2",G123&lt;DataTables!$H$19,"L3",G123&lt;DataTables!$I$19,"L4",G123&lt;DataTables!$J$19,"L5",G123&lt;DataTables!$K$19,"L6",G123&lt;DataTables!$L$19,"L7",G123&lt;DataTables!$M$19,"L8", G123&gt;=DataTables!$M$19,"L9")</f>
        <v/>
      </c>
      <c r="K123" s="17"/>
      <c r="L123" s="32"/>
      <c r="M123" s="34" t="str">
        <f t="shared" ref="M123:N123" si="128">M114</f>
        <v>A</v>
      </c>
      <c r="N123" s="34" t="str">
        <f t="shared" si="128"/>
        <v>AA</v>
      </c>
      <c r="O123" s="34" cm="1">
        <f t="array" ref="O123">_xlfn.LET(_xlpm.a, $F$123:$F$130, _xlpm.b, $E$123:$E$130, _xlpm.c, _xlfn.XLOOKUP(M123,_xlpm.a,_xlpm.b,0), _xlpm.d, _xlfn.XLOOKUP(N123,_xlpm.a,_xlpm.b,0), _xlpm.x, IF(OR(_xlpm.c=0,_xlpm.d=0), _xlpm.c+_xlpm.d, MIN(_xlpm.c,_xlpm.d)), IF(_xlpm.x=0, 0, IF(DataTables!$K$158="6+", _xlfn.IFNA(_xlfn.RANK.AVG(_xlpm.x,$E$123:$E$128),1), IF(DataTables!$K$158=8,_xlfn.RANK.AVG(_xlpm.x,_xlpm.b)))))</f>
        <v>0</v>
      </c>
      <c r="P123" s="32"/>
      <c r="Q123" s="151">
        <f>$O123</f>
        <v>0</v>
      </c>
      <c r="R123" s="151"/>
      <c r="S123" s="151"/>
      <c r="T123" s="151"/>
      <c r="U123" s="151"/>
      <c r="V123" s="151"/>
      <c r="W123" s="151"/>
      <c r="X123" s="151"/>
      <c r="Y123" s="32"/>
      <c r="Z123" s="32">
        <f>COUNTIF(F$123:F$130:F$132:F$139,F123)</f>
        <v>0</v>
      </c>
      <c r="AA123" s="32">
        <f>IF(NOT(ISBLANK(F123)),COUNTIF(F$123:F$130,LEFT(F123,1)&amp;"*"),0)</f>
        <v>0</v>
      </c>
      <c r="AB123" s="7" t="str">
        <f>IF($G123&gt;=$J$122, "***", "")</f>
        <v/>
      </c>
    </row>
    <row r="124" spans="1:28" s="7" customFormat="1" ht="20.25" customHeight="1">
      <c r="A124" s="709" t="s">
        <v>122</v>
      </c>
      <c r="B124" s="709" t="s">
        <v>123</v>
      </c>
      <c r="C124" s="709" t="s">
        <v>145</v>
      </c>
      <c r="D124" s="709" t="s">
        <v>71</v>
      </c>
      <c r="E124" s="41">
        <v>2</v>
      </c>
      <c r="F124" s="17"/>
      <c r="G124" s="38"/>
      <c r="H124" s="33" t="str" cm="1">
        <f t="array" ref="H124">IF($F124=0," ",_xlfn.XLOOKUP($F124,DataCalcs!$B$2:$B$80,_xlfn.XLOOKUP($C124,DataCalcs!$E$1:$N$1,DataCalcs!$E$2:$N$80),"WRONG LETTER"))</f>
        <v xml:space="preserve"> </v>
      </c>
      <c r="I124" s="33" t="str">
        <f>IF($F124=0," ",_xlfn.XLOOKUP($F124,DataCalcs!$B$2:$B$80,DataCalcs!$A$2:$A$80,"WRONG LETTER"))</f>
        <v xml:space="preserve"> </v>
      </c>
      <c r="J124" s="709" t="str" cm="1">
        <f t="array" ref="J124">_xlfn.IFS(ISBLANK(G124), "", NOT(ISNUMBER(G124)), "!!!",  G124&lt;DataTables!$E$19,"...",G124&lt;DataTables!$F$19,"L1",G124&lt;DataTables!$G$19,"L2",G124&lt;DataTables!$H$19,"L3",G124&lt;DataTables!$I$19,"L4",G124&lt;DataTables!$J$19,"L5",G124&lt;DataTables!$K$19,"L6",G124&lt;DataTables!$L$19,"L7",G124&lt;DataTables!$M$19,"L8", G124&gt;=DataTables!$M$19,"L9")</f>
        <v/>
      </c>
      <c r="K124" s="17"/>
      <c r="L124" s="32"/>
      <c r="M124" s="34" t="str">
        <f t="shared" ref="M124:N124" si="129">M115</f>
        <v>N</v>
      </c>
      <c r="N124" s="34" t="str">
        <f t="shared" si="129"/>
        <v>NN</v>
      </c>
      <c r="O124" s="34" cm="1">
        <f t="array" ref="O124">_xlfn.LET(_xlpm.a, $F$123:$F$130, _xlpm.b, $E$123:$E$130, _xlpm.c, _xlfn.XLOOKUP(M124,_xlpm.a,_xlpm.b,0), _xlpm.d, _xlfn.XLOOKUP(N124,_xlpm.a,_xlpm.b,0), _xlpm.x, IF(OR(_xlpm.c=0,_xlpm.d=0), _xlpm.c+_xlpm.d, MIN(_xlpm.c,_xlpm.d)), IF(_xlpm.x=0, 0, IF(DataTables!$K$158="6+", _xlfn.IFNA(_xlfn.RANK.AVG(_xlpm.x,$E$123:$E$128),1), IF(DataTables!$K$158=8,_xlfn.RANK.AVG(_xlpm.x,_xlpm.b)))))</f>
        <v>0</v>
      </c>
      <c r="P124" s="32"/>
      <c r="Q124" s="151"/>
      <c r="R124" s="151">
        <f>$O124</f>
        <v>0</v>
      </c>
      <c r="S124" s="151"/>
      <c r="T124" s="151"/>
      <c r="U124" s="151"/>
      <c r="V124" s="151"/>
      <c r="W124" s="151"/>
      <c r="X124" s="151"/>
      <c r="Y124" s="32"/>
      <c r="Z124" s="32">
        <f>COUNTIF(F$123:F$130:F$132:F$139,F124)</f>
        <v>0</v>
      </c>
      <c r="AA124" s="32">
        <f t="shared" ref="AA124:AA130" si="130">IF(NOT(ISBLANK(F124)),COUNTIF(F$123:F$130,LEFT(F124,1)&amp;"*"),0)</f>
        <v>0</v>
      </c>
      <c r="AB124" s="7" t="str">
        <f t="shared" ref="AB124:AB139" si="131">IF($G124&gt;=$J$122, "***", "")</f>
        <v/>
      </c>
    </row>
    <row r="125" spans="1:28" s="7" customFormat="1" ht="20.25" customHeight="1">
      <c r="A125" s="709" t="s">
        <v>122</v>
      </c>
      <c r="B125" s="709" t="s">
        <v>123</v>
      </c>
      <c r="C125" s="709" t="s">
        <v>145</v>
      </c>
      <c r="D125" s="709" t="s">
        <v>71</v>
      </c>
      <c r="E125" s="41">
        <v>3</v>
      </c>
      <c r="F125" s="17"/>
      <c r="G125" s="38"/>
      <c r="H125" s="33" t="str" cm="1">
        <f t="array" ref="H125">IF($F125=0," ",_xlfn.XLOOKUP($F125,DataCalcs!$B$2:$B$80,_xlfn.XLOOKUP($C125,DataCalcs!$E$1:$N$1,DataCalcs!$E$2:$N$80),"WRONG LETTER"))</f>
        <v xml:space="preserve"> </v>
      </c>
      <c r="I125" s="33" t="str">
        <f>IF($F125=0," ",_xlfn.XLOOKUP($F125,DataCalcs!$B$2:$B$80,DataCalcs!$A$2:$A$80,"WRONG LETTER"))</f>
        <v xml:space="preserve"> </v>
      </c>
      <c r="J125" s="709" t="str" cm="1">
        <f t="array" ref="J125">_xlfn.IFS(ISBLANK(G125), "", NOT(ISNUMBER(G125)), "!!!",  G125&lt;DataTables!$E$19,"...",G125&lt;DataTables!$F$19,"L1",G125&lt;DataTables!$G$19,"L2",G125&lt;DataTables!$H$19,"L3",G125&lt;DataTables!$I$19,"L4",G125&lt;DataTables!$J$19,"L5",G125&lt;DataTables!$K$19,"L6",G125&lt;DataTables!$L$19,"L7",G125&lt;DataTables!$M$19,"L8", G125&gt;=DataTables!$M$19,"L9")</f>
        <v/>
      </c>
      <c r="K125" s="17"/>
      <c r="L125" s="32"/>
      <c r="M125" s="34" t="str">
        <f t="shared" ref="M125:N125" si="132">M116</f>
        <v>B</v>
      </c>
      <c r="N125" s="34" t="str">
        <f t="shared" si="132"/>
        <v>BB</v>
      </c>
      <c r="O125" s="34" cm="1">
        <f t="array" ref="O125">_xlfn.LET(_xlpm.a, $F$123:$F$130, _xlpm.b, $E$123:$E$130, _xlpm.c, _xlfn.XLOOKUP(M125,_xlpm.a,_xlpm.b,0), _xlpm.d, _xlfn.XLOOKUP(N125,_xlpm.a,_xlpm.b,0), _xlpm.x, IF(OR(_xlpm.c=0,_xlpm.d=0), _xlpm.c+_xlpm.d, MIN(_xlpm.c,_xlpm.d)), IF(_xlpm.x=0, 0, IF(DataTables!$K$158="6+", _xlfn.IFNA(_xlfn.RANK.AVG(_xlpm.x,$E$123:$E$128),1), IF(DataTables!$K$158=8,_xlfn.RANK.AVG(_xlpm.x,_xlpm.b)))))</f>
        <v>0</v>
      </c>
      <c r="P125" s="32"/>
      <c r="Q125" s="151"/>
      <c r="R125" s="151"/>
      <c r="S125" s="151">
        <f>$O125</f>
        <v>0</v>
      </c>
      <c r="T125" s="151"/>
      <c r="U125" s="151"/>
      <c r="V125" s="151"/>
      <c r="W125" s="151"/>
      <c r="X125" s="151"/>
      <c r="Y125" s="32"/>
      <c r="Z125" s="32">
        <f>COUNTIF(F$123:F$130:F$132:F$139,F125)</f>
        <v>0</v>
      </c>
      <c r="AA125" s="32">
        <f t="shared" si="130"/>
        <v>0</v>
      </c>
      <c r="AB125" s="7" t="str">
        <f t="shared" si="131"/>
        <v/>
      </c>
    </row>
    <row r="126" spans="1:28" s="7" customFormat="1" ht="20.25" customHeight="1">
      <c r="A126" s="709" t="s">
        <v>122</v>
      </c>
      <c r="B126" s="709" t="s">
        <v>123</v>
      </c>
      <c r="C126" s="709" t="s">
        <v>145</v>
      </c>
      <c r="D126" s="709" t="s">
        <v>71</v>
      </c>
      <c r="E126" s="41">
        <v>4</v>
      </c>
      <c r="F126" s="17"/>
      <c r="G126" s="38"/>
      <c r="H126" s="33" t="str" cm="1">
        <f t="array" ref="H126">IF($F126=0," ",_xlfn.XLOOKUP($F126,DataCalcs!$B$2:$B$80,_xlfn.XLOOKUP($C126,DataCalcs!$E$1:$N$1,DataCalcs!$E$2:$N$80),"WRONG LETTER"))</f>
        <v xml:space="preserve"> </v>
      </c>
      <c r="I126" s="33" t="str">
        <f>IF($F126=0," ",_xlfn.XLOOKUP($F126,DataCalcs!$B$2:$B$80,DataCalcs!$A$2:$A$80,"WRONG LETTER"))</f>
        <v xml:space="preserve"> </v>
      </c>
      <c r="J126" s="709" t="str" cm="1">
        <f t="array" ref="J126">_xlfn.IFS(ISBLANK(G126), "", NOT(ISNUMBER(G126)), "!!!",  G126&lt;DataTables!$E$19,"...",G126&lt;DataTables!$F$19,"L1",G126&lt;DataTables!$G$19,"L2",G126&lt;DataTables!$H$19,"L3",G126&lt;DataTables!$I$19,"L4",G126&lt;DataTables!$J$19,"L5",G126&lt;DataTables!$K$19,"L6",G126&lt;DataTables!$L$19,"L7",G126&lt;DataTables!$M$19,"L8", G126&gt;=DataTables!$M$19,"L9")</f>
        <v/>
      </c>
      <c r="K126" s="17"/>
      <c r="L126" s="32"/>
      <c r="M126" s="34" t="str">
        <f t="shared" ref="M126:N126" si="133">M117</f>
        <v>O</v>
      </c>
      <c r="N126" s="34" t="str">
        <f t="shared" si="133"/>
        <v>OO</v>
      </c>
      <c r="O126" s="34" cm="1">
        <f t="array" ref="O126">_xlfn.LET(_xlpm.a, $F$123:$F$130, _xlpm.b, $E$123:$E$130, _xlpm.c, _xlfn.XLOOKUP(M126,_xlpm.a,_xlpm.b,0), _xlpm.d, _xlfn.XLOOKUP(N126,_xlpm.a,_xlpm.b,0), _xlpm.x, IF(OR(_xlpm.c=0,_xlpm.d=0), _xlpm.c+_xlpm.d, MIN(_xlpm.c,_xlpm.d)), IF(_xlpm.x=0, 0, IF(DataTables!$K$158="6+", _xlfn.IFNA(_xlfn.RANK.AVG(_xlpm.x,$E$123:$E$128),1), IF(DataTables!$K$158=8,_xlfn.RANK.AVG(_xlpm.x,_xlpm.b)))))</f>
        <v>0</v>
      </c>
      <c r="P126" s="32"/>
      <c r="Q126" s="151"/>
      <c r="R126" s="151"/>
      <c r="S126" s="151"/>
      <c r="T126" s="151">
        <f>$O126</f>
        <v>0</v>
      </c>
      <c r="U126" s="151"/>
      <c r="V126" s="151"/>
      <c r="W126" s="151"/>
      <c r="X126" s="151"/>
      <c r="Y126" s="32"/>
      <c r="Z126" s="32">
        <f>COUNTIF(F$123:F$130:F$132:F$139,F126)</f>
        <v>0</v>
      </c>
      <c r="AA126" s="32">
        <f t="shared" si="130"/>
        <v>0</v>
      </c>
      <c r="AB126" s="7" t="str">
        <f t="shared" si="131"/>
        <v/>
      </c>
    </row>
    <row r="127" spans="1:28" s="7" customFormat="1" ht="20.25" customHeight="1">
      <c r="A127" s="709" t="s">
        <v>122</v>
      </c>
      <c r="B127" s="709" t="s">
        <v>123</v>
      </c>
      <c r="C127" s="709" t="s">
        <v>145</v>
      </c>
      <c r="D127" s="709" t="s">
        <v>71</v>
      </c>
      <c r="E127" s="41">
        <v>5</v>
      </c>
      <c r="F127" s="17"/>
      <c r="G127" s="38"/>
      <c r="H127" s="33" t="str" cm="1">
        <f t="array" ref="H127">IF($F127=0," ",_xlfn.XLOOKUP($F127,DataCalcs!$B$2:$B$80,_xlfn.XLOOKUP($C127,DataCalcs!$E$1:$N$1,DataCalcs!$E$2:$N$80),"WRONG LETTER"))</f>
        <v xml:space="preserve"> </v>
      </c>
      <c r="I127" s="33" t="str">
        <f>IF($F127=0," ",_xlfn.XLOOKUP($F127,DataCalcs!$B$2:$B$80,DataCalcs!$A$2:$A$80,"WRONG LETTER"))</f>
        <v xml:space="preserve"> </v>
      </c>
      <c r="J127" s="709" t="str" cm="1">
        <f t="array" ref="J127">_xlfn.IFS(ISBLANK(G127), "", NOT(ISNUMBER(G127)), "!!!",  G127&lt;DataTables!$E$19,"...",G127&lt;DataTables!$F$19,"L1",G127&lt;DataTables!$G$19,"L2",G127&lt;DataTables!$H$19,"L3",G127&lt;DataTables!$I$19,"L4",G127&lt;DataTables!$J$19,"L5",G127&lt;DataTables!$K$19,"L6",G127&lt;DataTables!$L$19,"L7",G127&lt;DataTables!$M$19,"L8", G127&gt;=DataTables!$M$19,"L9")</f>
        <v/>
      </c>
      <c r="K127" s="17"/>
      <c r="L127" s="32"/>
      <c r="M127" s="34" t="str">
        <f t="shared" ref="M127:N127" si="134">M118</f>
        <v>R</v>
      </c>
      <c r="N127" s="34" t="str">
        <f t="shared" si="134"/>
        <v>RR</v>
      </c>
      <c r="O127" s="34" cm="1">
        <f t="array" ref="O127">_xlfn.LET(_xlpm.a, $F$123:$F$130, _xlpm.b, $E$123:$E$130, _xlpm.c, _xlfn.XLOOKUP(M127,_xlpm.a,_xlpm.b,0), _xlpm.d, _xlfn.XLOOKUP(N127,_xlpm.a,_xlpm.b,0), _xlpm.x, IF(OR(_xlpm.c=0,_xlpm.d=0), _xlpm.c+_xlpm.d, MIN(_xlpm.c,_xlpm.d)), IF(_xlpm.x=0, 0, IF(DataTables!$K$158="6+", _xlfn.IFNA(_xlfn.RANK.AVG(_xlpm.x,$E$123:$E$128),1), IF(DataTables!$K$158=8,_xlfn.RANK.AVG(_xlpm.x,_xlpm.b)))))</f>
        <v>0</v>
      </c>
      <c r="P127" s="32"/>
      <c r="Q127" s="151"/>
      <c r="R127" s="151"/>
      <c r="S127" s="151"/>
      <c r="T127" s="151"/>
      <c r="U127" s="151">
        <f>$O127</f>
        <v>0</v>
      </c>
      <c r="V127" s="151"/>
      <c r="W127" s="151"/>
      <c r="X127" s="151"/>
      <c r="Y127" s="32"/>
      <c r="Z127" s="32">
        <f>COUNTIF(F$123:F$130:F$132:F$139,F127)</f>
        <v>0</v>
      </c>
      <c r="AA127" s="32">
        <f t="shared" si="130"/>
        <v>0</v>
      </c>
      <c r="AB127" s="7" t="str">
        <f t="shared" si="131"/>
        <v/>
      </c>
    </row>
    <row r="128" spans="1:28" s="7" customFormat="1" ht="20.25" customHeight="1">
      <c r="A128" s="709" t="s">
        <v>122</v>
      </c>
      <c r="B128" s="709" t="s">
        <v>123</v>
      </c>
      <c r="C128" s="709" t="s">
        <v>145</v>
      </c>
      <c r="D128" s="709" t="s">
        <v>71</v>
      </c>
      <c r="E128" s="41">
        <v>6</v>
      </c>
      <c r="F128" s="17"/>
      <c r="G128" s="38"/>
      <c r="H128" s="33" t="str" cm="1">
        <f t="array" ref="H128">IF($F128=0," ",_xlfn.XLOOKUP($F128,DataCalcs!$B$2:$B$80,_xlfn.XLOOKUP($C128,DataCalcs!$E$1:$N$1,DataCalcs!$E$2:$N$80),"WRONG LETTER"))</f>
        <v xml:space="preserve"> </v>
      </c>
      <c r="I128" s="33" t="str">
        <f>IF($F128=0," ",_xlfn.XLOOKUP($F128,DataCalcs!$B$2:$B$80,DataCalcs!$A$2:$A$80,"WRONG LETTER"))</f>
        <v xml:space="preserve"> </v>
      </c>
      <c r="J128" s="709" t="str" cm="1">
        <f t="array" ref="J128">_xlfn.IFS(ISBLANK(G128), "", NOT(ISNUMBER(G128)), "!!!",  G128&lt;DataTables!$E$19,"...",G128&lt;DataTables!$F$19,"L1",G128&lt;DataTables!$G$19,"L2",G128&lt;DataTables!$H$19,"L3",G128&lt;DataTables!$I$19,"L4",G128&lt;DataTables!$J$19,"L5",G128&lt;DataTables!$K$19,"L6",G128&lt;DataTables!$L$19,"L7",G128&lt;DataTables!$M$19,"L8", G128&gt;=DataTables!$M$19,"L9")</f>
        <v/>
      </c>
      <c r="K128" s="17"/>
      <c r="L128" s="32"/>
      <c r="M128" s="34" t="str">
        <f t="shared" ref="M128:N128" si="135">M119</f>
        <v>X</v>
      </c>
      <c r="N128" s="34" t="str">
        <f t="shared" si="135"/>
        <v>XX</v>
      </c>
      <c r="O128" s="34" cm="1">
        <f t="array" ref="O128">_xlfn.LET(_xlpm.a, $F$123:$F$130, _xlpm.b, $E$123:$E$130, _xlpm.c, _xlfn.XLOOKUP(M128,_xlpm.a,_xlpm.b,0), _xlpm.d, _xlfn.XLOOKUP(N128,_xlpm.a,_xlpm.b,0), _xlpm.x, IF(OR(_xlpm.c=0,_xlpm.d=0), _xlpm.c+_xlpm.d, MIN(_xlpm.c,_xlpm.d)), IF(_xlpm.x=0, 0, IF(DataTables!$K$158="6+", _xlfn.IFNA(_xlfn.RANK.AVG(_xlpm.x,$E$123:$E$128),1), IF(DataTables!$K$158=8,_xlfn.RANK.AVG(_xlpm.x,_xlpm.b)))))</f>
        <v>0</v>
      </c>
      <c r="P128" s="32"/>
      <c r="Q128" s="151"/>
      <c r="R128" s="151"/>
      <c r="S128" s="151"/>
      <c r="T128" s="151"/>
      <c r="U128" s="151"/>
      <c r="V128" s="151">
        <f>$O128</f>
        <v>0</v>
      </c>
      <c r="W128" s="151"/>
      <c r="X128" s="151"/>
      <c r="Y128" s="32"/>
      <c r="Z128" s="32">
        <f>COUNTIF(F$123:F$130:F$132:F$139,F128)</f>
        <v>0</v>
      </c>
      <c r="AA128" s="32">
        <f t="shared" si="130"/>
        <v>0</v>
      </c>
      <c r="AB128" s="7" t="str">
        <f t="shared" si="131"/>
        <v/>
      </c>
    </row>
    <row r="129" spans="1:28" s="7" customFormat="1" ht="20.25" customHeight="1">
      <c r="A129" s="709" t="s">
        <v>122</v>
      </c>
      <c r="B129" s="709" t="s">
        <v>123</v>
      </c>
      <c r="C129" s="709" t="s">
        <v>145</v>
      </c>
      <c r="D129" s="709" t="s">
        <v>71</v>
      </c>
      <c r="E129" s="14">
        <v>7</v>
      </c>
      <c r="F129" s="17"/>
      <c r="G129" s="38"/>
      <c r="H129" s="33" t="str" cm="1">
        <f t="array" ref="H129">IF($F129=0," ",_xlfn.XLOOKUP($F129,DataCalcs!$B$2:$B$80,_xlfn.XLOOKUP($C129,DataCalcs!$E$1:$N$1,DataCalcs!$E$2:$N$80),"WRONG LETTER"))</f>
        <v xml:space="preserve"> </v>
      </c>
      <c r="I129" s="33" t="str">
        <f>IF($F129=0," ",_xlfn.XLOOKUP($F129,DataCalcs!$B$2:$B$80,DataCalcs!$A$2:$A$80,"WRONG LETTER"))</f>
        <v xml:space="preserve"> </v>
      </c>
      <c r="J129" s="709" t="str" cm="1">
        <f t="array" ref="J129">_xlfn.IFS(ISBLANK(G129), "", NOT(ISNUMBER(G129)), "!!!",  G129&lt;DataTables!$E$19,"...",G129&lt;DataTables!$F$19,"L1",G129&lt;DataTables!$G$19,"L2",G129&lt;DataTables!$H$19,"L3",G129&lt;DataTables!$I$19,"L4",G129&lt;DataTables!$J$19,"L5",G129&lt;DataTables!$K$19,"L6",G129&lt;DataTables!$L$19,"L7",G129&lt;DataTables!$M$19,"L8", G129&gt;=DataTables!$M$19,"L9")</f>
        <v/>
      </c>
      <c r="K129" s="17"/>
      <c r="L129" s="32"/>
      <c r="M129" s="34" t="str">
        <f t="shared" ref="M129:N129" si="136">M120</f>
        <v>H</v>
      </c>
      <c r="N129" s="34" t="str">
        <f t="shared" si="136"/>
        <v>HH</v>
      </c>
      <c r="O129" s="34" cm="1">
        <f t="array" ref="O129">_xlfn.LET(_xlpm.a, $F$123:$F$130, _xlpm.b, $E$123:$E$130, _xlpm.c, _xlfn.XLOOKUP(M129,_xlpm.a,_xlpm.b,0), _xlpm.d, _xlfn.XLOOKUP(N129,_xlpm.a,_xlpm.b,0), _xlpm.x, IF(OR(_xlpm.c=0,_xlpm.d=0), _xlpm.c+_xlpm.d, MIN(_xlpm.c,_xlpm.d)), IF(_xlpm.x=0, 0, IF(DataTables!$K$158="6+", _xlfn.IFNA(_xlfn.RANK.AVG(_xlpm.x,$E$123:$E$128),1), IF(DataTables!$K$158=8,_xlfn.RANK.AVG(_xlpm.x,_xlpm.b)))))</f>
        <v>0</v>
      </c>
      <c r="P129" s="32"/>
      <c r="Q129" s="151"/>
      <c r="R129" s="151"/>
      <c r="S129" s="151"/>
      <c r="T129" s="151"/>
      <c r="U129" s="151"/>
      <c r="V129" s="151"/>
      <c r="W129" s="151">
        <f>$O129</f>
        <v>0</v>
      </c>
      <c r="X129" s="151"/>
      <c r="Y129" s="32"/>
      <c r="Z129" s="32">
        <f>COUNTIF(F$123:F$130:F$132:F$139,F129)</f>
        <v>0</v>
      </c>
      <c r="AA129" s="32">
        <f t="shared" si="130"/>
        <v>0</v>
      </c>
      <c r="AB129" s="7" t="str">
        <f t="shared" si="131"/>
        <v/>
      </c>
    </row>
    <row r="130" spans="1:28" s="8" customFormat="1" ht="20.25" customHeight="1">
      <c r="A130" s="709" t="s">
        <v>122</v>
      </c>
      <c r="B130" s="709" t="s">
        <v>123</v>
      </c>
      <c r="C130" s="709" t="s">
        <v>145</v>
      </c>
      <c r="D130" s="709" t="s">
        <v>71</v>
      </c>
      <c r="E130" s="14">
        <v>8</v>
      </c>
      <c r="F130" s="17"/>
      <c r="G130" s="38"/>
      <c r="H130" s="33" t="str" cm="1">
        <f t="array" ref="H130">IF($F130=0," ",_xlfn.XLOOKUP($F130,DataCalcs!$B$2:$B$80,_xlfn.XLOOKUP($C130,DataCalcs!$E$1:$N$1,DataCalcs!$E$2:$N$80),"WRONG LETTER"))</f>
        <v xml:space="preserve"> </v>
      </c>
      <c r="I130" s="33" t="str">
        <f>IF($F130=0," ",_xlfn.XLOOKUP($F130,DataCalcs!$B$2:$B$80,DataCalcs!$A$2:$A$80,"WRONG LETTER"))</f>
        <v xml:space="preserve"> </v>
      </c>
      <c r="J130" s="709" t="str" cm="1">
        <f t="array" ref="J130">_xlfn.IFS(ISBLANK(G130), "", NOT(ISNUMBER(G130)), "!!!",  G130&lt;DataTables!$E$19,"...",G130&lt;DataTables!$F$19,"L1",G130&lt;DataTables!$G$19,"L2",G130&lt;DataTables!$H$19,"L3",G130&lt;DataTables!$I$19,"L4",G130&lt;DataTables!$J$19,"L5",G130&lt;DataTables!$K$19,"L6",G130&lt;DataTables!$L$19,"L7",G130&lt;DataTables!$M$19,"L8", G130&gt;=DataTables!$M$19,"L9")</f>
        <v/>
      </c>
      <c r="K130" s="17"/>
      <c r="L130" s="31"/>
      <c r="M130" s="34" t="str">
        <f t="shared" ref="M130:N130" si="137">M121</f>
        <v>W</v>
      </c>
      <c r="N130" s="34" t="str">
        <f t="shared" si="137"/>
        <v>WW</v>
      </c>
      <c r="O130" s="34" cm="1">
        <f t="array" ref="O130">_xlfn.LET(_xlpm.a, $F$123:$F$130, _xlpm.b, $E$123:$E$130, _xlpm.c, _xlfn.XLOOKUP(M130,_xlpm.a,_xlpm.b,0), _xlpm.d, _xlfn.XLOOKUP(N130,_xlpm.a,_xlpm.b,0), _xlpm.x, IF(OR(_xlpm.c=0,_xlpm.d=0), _xlpm.c+_xlpm.d, MIN(_xlpm.c,_xlpm.d)), IF(_xlpm.x=0, 0, IF(DataTables!$K$158="6+", _xlfn.IFNA(_xlfn.RANK.AVG(_xlpm.x,$E$123:$E$128),1), IF(DataTables!$K$158=8,_xlfn.RANK.AVG(_xlpm.x,_xlpm.b)))))</f>
        <v>0</v>
      </c>
      <c r="P130" s="32"/>
      <c r="Q130" s="151"/>
      <c r="R130" s="151"/>
      <c r="S130" s="151"/>
      <c r="T130" s="151"/>
      <c r="U130" s="151"/>
      <c r="V130" s="151"/>
      <c r="W130" s="151"/>
      <c r="X130" s="151">
        <f>$O130</f>
        <v>0</v>
      </c>
      <c r="Y130" s="31"/>
      <c r="Z130" s="32">
        <f>COUNTIF(F$123:F$130:F$132:F$139,F130)</f>
        <v>0</v>
      </c>
      <c r="AA130" s="32">
        <f t="shared" si="130"/>
        <v>0</v>
      </c>
      <c r="AB130" s="7" t="str">
        <f t="shared" si="131"/>
        <v/>
      </c>
    </row>
    <row r="131" spans="1:28" s="8" customFormat="1" ht="20.25" customHeight="1">
      <c r="A131" s="709" t="s">
        <v>122</v>
      </c>
      <c r="B131" s="709" t="s">
        <v>123</v>
      </c>
      <c r="C131" s="709" t="s">
        <v>145</v>
      </c>
      <c r="D131" s="709"/>
      <c r="E131" s="30" t="s">
        <v>147</v>
      </c>
      <c r="F131" s="21"/>
      <c r="G131" s="21"/>
      <c r="H131" s="387"/>
      <c r="I131" s="388"/>
      <c r="J131" s="389"/>
      <c r="K131" s="393"/>
      <c r="L131" s="31"/>
      <c r="M131" s="10"/>
      <c r="N131" s="10"/>
      <c r="O131" s="712"/>
      <c r="P131" s="31"/>
      <c r="Q131" s="31"/>
      <c r="R131" s="31"/>
      <c r="S131" s="31"/>
      <c r="T131" s="31"/>
      <c r="U131" s="31"/>
      <c r="V131" s="31"/>
      <c r="W131" s="31"/>
      <c r="X131" s="31"/>
      <c r="Y131" s="31"/>
      <c r="Z131" s="32"/>
      <c r="AA131" s="2"/>
    </row>
    <row r="132" spans="1:28" s="8" customFormat="1" ht="20.25" customHeight="1">
      <c r="A132" s="709" t="s">
        <v>122</v>
      </c>
      <c r="B132" s="709" t="s">
        <v>123</v>
      </c>
      <c r="C132" s="709" t="s">
        <v>145</v>
      </c>
      <c r="D132" s="709" t="s">
        <v>65</v>
      </c>
      <c r="E132" s="41">
        <v>1</v>
      </c>
      <c r="F132" s="17"/>
      <c r="G132" s="38"/>
      <c r="H132" s="33" t="str" cm="1">
        <f t="array" ref="H132">IF($F132=0," ",_xlfn.XLOOKUP($F132,DataCalcs!$B$2:$B$80,_xlfn.XLOOKUP($C132,DataCalcs!$E$1:$N$1,DataCalcs!$E$2:$N$80),"WRONG LETTER"))</f>
        <v xml:space="preserve"> </v>
      </c>
      <c r="I132" s="33" t="str">
        <f>IF($F132=0," ",_xlfn.XLOOKUP($F132,DataCalcs!$B$2:$B$80,DataCalcs!$A$2:$A$80,"WRONG LETTER"))</f>
        <v xml:space="preserve"> </v>
      </c>
      <c r="J132" s="709" t="str" cm="1">
        <f t="array" ref="J132">_xlfn.IFS(ISBLANK(G132), "", NOT(ISNUMBER(G132)), "!!!",  G132&lt;DataTables!$E$19,"...",G132&lt;DataTables!$F$19,"L1",G132&lt;DataTables!$G$19,"L2",G132&lt;DataTables!$H$19,"L3",G132&lt;DataTables!$I$19,"L4",G132&lt;DataTables!$J$19,"L5",G132&lt;DataTables!$K$19,"L6",G132&lt;DataTables!$L$19,"L7",G132&lt;DataTables!$M$19,"L8", G132&gt;=DataTables!$M$19,"L9")</f>
        <v/>
      </c>
      <c r="K132" s="17"/>
      <c r="L132" s="32"/>
      <c r="M132" s="34" t="str">
        <f t="shared" ref="M132:N132" si="138">M123</f>
        <v>A</v>
      </c>
      <c r="N132" s="34" t="str">
        <f t="shared" si="138"/>
        <v>AA</v>
      </c>
      <c r="O132" s="34" cm="1">
        <f t="array" ref="O132">_xlfn.LET(_xlpm.a, $F$132:$F$139, _xlpm.b, $E$132:$E$139, _xlpm.c, _xlfn.XLOOKUP(M132,_xlpm.a,_xlpm.b,0), _xlpm.d, _xlfn.XLOOKUP(N132,_xlpm.a,_xlpm.b,0), _xlpm.x, IF(OR(_xlpm.c=0,_xlpm.d=0), _xlpm.c+_xlpm.d, MIN(_xlpm.c,_xlpm.d)), IF(_xlpm.x=0, 0, IF(DataTables!$K$158="6+", _xlfn.IFNA(_xlfn.RANK.AVG(_xlpm.x,$E$132:$E$137),1), IF(DataTables!$K$158=8,_xlfn.RANK.AVG(_xlpm.x,_xlpm.b)))))</f>
        <v>0</v>
      </c>
      <c r="P132" s="32"/>
      <c r="Q132" s="151">
        <f>$O132</f>
        <v>0</v>
      </c>
      <c r="R132" s="151"/>
      <c r="S132" s="151"/>
      <c r="T132" s="151"/>
      <c r="U132" s="151"/>
      <c r="V132" s="151"/>
      <c r="W132" s="151"/>
      <c r="X132" s="151"/>
      <c r="Y132" s="32"/>
      <c r="Z132" s="32">
        <f>COUNTIF(F$123:F$130:F$132:F$139,F132)</f>
        <v>0</v>
      </c>
      <c r="AA132" s="32">
        <f>IF(NOT(ISBLANK(F132)),COUNTIF(F$132:F$139,LEFT(F132,1)&amp;"*"),0)</f>
        <v>0</v>
      </c>
      <c r="AB132" s="7" t="str">
        <f t="shared" si="131"/>
        <v/>
      </c>
    </row>
    <row r="133" spans="1:28" s="8" customFormat="1" ht="20.25" customHeight="1">
      <c r="A133" s="709" t="s">
        <v>122</v>
      </c>
      <c r="B133" s="709" t="s">
        <v>123</v>
      </c>
      <c r="C133" s="709" t="s">
        <v>145</v>
      </c>
      <c r="D133" s="709" t="s">
        <v>65</v>
      </c>
      <c r="E133" s="41">
        <v>2</v>
      </c>
      <c r="F133" s="17"/>
      <c r="G133" s="38"/>
      <c r="H133" s="33" t="str" cm="1">
        <f t="array" ref="H133">IF($F133=0," ",_xlfn.XLOOKUP($F133,DataCalcs!$B$2:$B$80,_xlfn.XLOOKUP($C133,DataCalcs!$E$1:$N$1,DataCalcs!$E$2:$N$80),"WRONG LETTER"))</f>
        <v xml:space="preserve"> </v>
      </c>
      <c r="I133" s="33" t="str">
        <f>IF($F133=0," ",_xlfn.XLOOKUP($F133,DataCalcs!$B$2:$B$80,DataCalcs!$A$2:$A$80,"WRONG LETTER"))</f>
        <v xml:space="preserve"> </v>
      </c>
      <c r="J133" s="709" t="str" cm="1">
        <f t="array" ref="J133">_xlfn.IFS(ISBLANK(G133), "", NOT(ISNUMBER(G133)), "!!!",  G133&lt;DataTables!$E$19,"...",G133&lt;DataTables!$F$19,"L1",G133&lt;DataTables!$G$19,"L2",G133&lt;DataTables!$H$19,"L3",G133&lt;DataTables!$I$19,"L4",G133&lt;DataTables!$J$19,"L5",G133&lt;DataTables!$K$19,"L6",G133&lt;DataTables!$L$19,"L7",G133&lt;DataTables!$M$19,"L8", G133&gt;=DataTables!$M$19,"L9")</f>
        <v/>
      </c>
      <c r="K133" s="17"/>
      <c r="L133" s="31"/>
      <c r="M133" s="34" t="str">
        <f t="shared" ref="M133:N133" si="139">M124</f>
        <v>N</v>
      </c>
      <c r="N133" s="34" t="str">
        <f t="shared" si="139"/>
        <v>NN</v>
      </c>
      <c r="O133" s="34" cm="1">
        <f t="array" ref="O133">_xlfn.LET(_xlpm.a, $F$132:$F$139, _xlpm.b, $E$132:$E$139, _xlpm.c, _xlfn.XLOOKUP(M133,_xlpm.a,_xlpm.b,0), _xlpm.d, _xlfn.XLOOKUP(N133,_xlpm.a,_xlpm.b,0), _xlpm.x, IF(OR(_xlpm.c=0,_xlpm.d=0), _xlpm.c+_xlpm.d, MIN(_xlpm.c,_xlpm.d)), IF(_xlpm.x=0, 0, IF(DataTables!$K$158="6+", _xlfn.IFNA(_xlfn.RANK.AVG(_xlpm.x,$E$132:$E$137),1), IF(DataTables!$K$158=8,_xlfn.RANK.AVG(_xlpm.x,_xlpm.b)))))</f>
        <v>0</v>
      </c>
      <c r="P133" s="32"/>
      <c r="Q133" s="151"/>
      <c r="R133" s="151">
        <f>$O133</f>
        <v>0</v>
      </c>
      <c r="S133" s="151"/>
      <c r="T133" s="151"/>
      <c r="U133" s="151"/>
      <c r="V133" s="151"/>
      <c r="W133" s="151"/>
      <c r="X133" s="151"/>
      <c r="Y133" s="32"/>
      <c r="Z133" s="32">
        <f>COUNTIF(F$123:F$130:F$132:F$139,F133)</f>
        <v>0</v>
      </c>
      <c r="AA133" s="32">
        <f t="shared" ref="AA133:AA139" si="140">IF(NOT(ISBLANK(F133)),COUNTIF(F$132:F$139,LEFT(F133,1)&amp;"*"),0)</f>
        <v>0</v>
      </c>
      <c r="AB133" s="7" t="str">
        <f t="shared" si="131"/>
        <v/>
      </c>
    </row>
    <row r="134" spans="1:28" s="8" customFormat="1" ht="20.25" customHeight="1">
      <c r="A134" s="709" t="s">
        <v>122</v>
      </c>
      <c r="B134" s="709" t="s">
        <v>123</v>
      </c>
      <c r="C134" s="709" t="s">
        <v>145</v>
      </c>
      <c r="D134" s="709" t="s">
        <v>65</v>
      </c>
      <c r="E134" s="41">
        <v>3</v>
      </c>
      <c r="F134" s="17"/>
      <c r="G134" s="38"/>
      <c r="H134" s="33" t="str" cm="1">
        <f t="array" ref="H134">IF($F134=0," ",_xlfn.XLOOKUP($F134,DataCalcs!$B$2:$B$80,_xlfn.XLOOKUP($C134,DataCalcs!$E$1:$N$1,DataCalcs!$E$2:$N$80),"WRONG LETTER"))</f>
        <v xml:space="preserve"> </v>
      </c>
      <c r="I134" s="33" t="str">
        <f>IF($F134=0," ",_xlfn.XLOOKUP($F134,DataCalcs!$B$2:$B$80,DataCalcs!$A$2:$A$80,"WRONG LETTER"))</f>
        <v xml:space="preserve"> </v>
      </c>
      <c r="J134" s="709" t="str" cm="1">
        <f t="array" ref="J134">_xlfn.IFS(ISBLANK(G134), "", NOT(ISNUMBER(G134)), "!!!",  G134&lt;DataTables!$E$19,"...",G134&lt;DataTables!$F$19,"L1",G134&lt;DataTables!$G$19,"L2",G134&lt;DataTables!$H$19,"L3",G134&lt;DataTables!$I$19,"L4",G134&lt;DataTables!$J$19,"L5",G134&lt;DataTables!$K$19,"L6",G134&lt;DataTables!$L$19,"L7",G134&lt;DataTables!$M$19,"L8", G134&gt;=DataTables!$M$19,"L9")</f>
        <v/>
      </c>
      <c r="K134" s="17"/>
      <c r="L134" s="31"/>
      <c r="M134" s="34" t="str">
        <f t="shared" ref="M134:N134" si="141">M125</f>
        <v>B</v>
      </c>
      <c r="N134" s="34" t="str">
        <f t="shared" si="141"/>
        <v>BB</v>
      </c>
      <c r="O134" s="34" cm="1">
        <f t="array" ref="O134">_xlfn.LET(_xlpm.a, $F$132:$F$139, _xlpm.b, $E$132:$E$139, _xlpm.c, _xlfn.XLOOKUP(M134,_xlpm.a,_xlpm.b,0), _xlpm.d, _xlfn.XLOOKUP(N134,_xlpm.a,_xlpm.b,0), _xlpm.x, IF(OR(_xlpm.c=0,_xlpm.d=0), _xlpm.c+_xlpm.d, MIN(_xlpm.c,_xlpm.d)), IF(_xlpm.x=0, 0, IF(DataTables!$K$158="6+", _xlfn.IFNA(_xlfn.RANK.AVG(_xlpm.x,$E$132:$E$137),1), IF(DataTables!$K$158=8,_xlfn.RANK.AVG(_xlpm.x,_xlpm.b)))))</f>
        <v>0</v>
      </c>
      <c r="P134" s="32"/>
      <c r="Q134" s="151"/>
      <c r="R134" s="151"/>
      <c r="S134" s="151">
        <f>$O134</f>
        <v>0</v>
      </c>
      <c r="T134" s="151"/>
      <c r="U134" s="151"/>
      <c r="V134" s="151"/>
      <c r="W134" s="151"/>
      <c r="X134" s="151"/>
      <c r="Y134" s="32"/>
      <c r="Z134" s="32">
        <f>COUNTIF(F$123:F$130:F$132:F$139,F134)</f>
        <v>0</v>
      </c>
      <c r="AA134" s="32">
        <f t="shared" si="140"/>
        <v>0</v>
      </c>
      <c r="AB134" s="7" t="str">
        <f t="shared" si="131"/>
        <v/>
      </c>
    </row>
    <row r="135" spans="1:28" s="8" customFormat="1" ht="20.25" customHeight="1">
      <c r="A135" s="709" t="s">
        <v>122</v>
      </c>
      <c r="B135" s="709" t="s">
        <v>123</v>
      </c>
      <c r="C135" s="709" t="s">
        <v>145</v>
      </c>
      <c r="D135" s="709" t="s">
        <v>65</v>
      </c>
      <c r="E135" s="41">
        <v>4</v>
      </c>
      <c r="F135" s="17"/>
      <c r="G135" s="38"/>
      <c r="H135" s="33" t="str" cm="1">
        <f t="array" ref="H135">IF($F135=0," ",_xlfn.XLOOKUP($F135,DataCalcs!$B$2:$B$80,_xlfn.XLOOKUP($C135,DataCalcs!$E$1:$N$1,DataCalcs!$E$2:$N$80),"WRONG LETTER"))</f>
        <v xml:space="preserve"> </v>
      </c>
      <c r="I135" s="33" t="str">
        <f>IF($F135=0," ",_xlfn.XLOOKUP($F135,DataCalcs!$B$2:$B$80,DataCalcs!$A$2:$A$80,"WRONG LETTER"))</f>
        <v xml:space="preserve"> </v>
      </c>
      <c r="J135" s="709" t="str" cm="1">
        <f t="array" ref="J135">_xlfn.IFS(ISBLANK(G135), "", NOT(ISNUMBER(G135)), "!!!",  G135&lt;DataTables!$E$19,"...",G135&lt;DataTables!$F$19,"L1",G135&lt;DataTables!$G$19,"L2",G135&lt;DataTables!$H$19,"L3",G135&lt;DataTables!$I$19,"L4",G135&lt;DataTables!$J$19,"L5",G135&lt;DataTables!$K$19,"L6",G135&lt;DataTables!$L$19,"L7",G135&lt;DataTables!$M$19,"L8", G135&gt;=DataTables!$M$19,"L9")</f>
        <v/>
      </c>
      <c r="K135" s="17"/>
      <c r="L135" s="31"/>
      <c r="M135" s="34" t="str">
        <f t="shared" ref="M135:N135" si="142">M126</f>
        <v>O</v>
      </c>
      <c r="N135" s="34" t="str">
        <f t="shared" si="142"/>
        <v>OO</v>
      </c>
      <c r="O135" s="34" cm="1">
        <f t="array" ref="O135">_xlfn.LET(_xlpm.a, $F$132:$F$139, _xlpm.b, $E$132:$E$139, _xlpm.c, _xlfn.XLOOKUP(M135,_xlpm.a,_xlpm.b,0), _xlpm.d, _xlfn.XLOOKUP(N135,_xlpm.a,_xlpm.b,0), _xlpm.x, IF(OR(_xlpm.c=0,_xlpm.d=0), _xlpm.c+_xlpm.d, MIN(_xlpm.c,_xlpm.d)), IF(_xlpm.x=0, 0, IF(DataTables!$K$158="6+", _xlfn.IFNA(_xlfn.RANK.AVG(_xlpm.x,$E$132:$E$137),1), IF(DataTables!$K$158=8,_xlfn.RANK.AVG(_xlpm.x,_xlpm.b)))))</f>
        <v>0</v>
      </c>
      <c r="P135" s="32"/>
      <c r="Q135" s="151"/>
      <c r="R135" s="151"/>
      <c r="S135" s="151"/>
      <c r="T135" s="151">
        <f>$O135</f>
        <v>0</v>
      </c>
      <c r="U135" s="151"/>
      <c r="V135" s="151"/>
      <c r="W135" s="151"/>
      <c r="X135" s="151"/>
      <c r="Y135" s="32"/>
      <c r="Z135" s="32">
        <f>COUNTIF(F$123:F$130:F$132:F$139,F135)</f>
        <v>0</v>
      </c>
      <c r="AA135" s="32">
        <f t="shared" si="140"/>
        <v>0</v>
      </c>
      <c r="AB135" s="7" t="str">
        <f t="shared" si="131"/>
        <v/>
      </c>
    </row>
    <row r="136" spans="1:28" s="8" customFormat="1" ht="20.25" customHeight="1">
      <c r="A136" s="709" t="s">
        <v>122</v>
      </c>
      <c r="B136" s="709" t="s">
        <v>123</v>
      </c>
      <c r="C136" s="709" t="s">
        <v>145</v>
      </c>
      <c r="D136" s="709" t="s">
        <v>65</v>
      </c>
      <c r="E136" s="41">
        <v>5</v>
      </c>
      <c r="F136" s="17"/>
      <c r="G136" s="38"/>
      <c r="H136" s="33" t="str" cm="1">
        <f t="array" ref="H136">IF($F136=0," ",_xlfn.XLOOKUP($F136,DataCalcs!$B$2:$B$80,_xlfn.XLOOKUP($C136,DataCalcs!$E$1:$N$1,DataCalcs!$E$2:$N$80),"WRONG LETTER"))</f>
        <v xml:space="preserve"> </v>
      </c>
      <c r="I136" s="33" t="str">
        <f>IF($F136=0," ",_xlfn.XLOOKUP($F136,DataCalcs!$B$2:$B$80,DataCalcs!$A$2:$A$80,"WRONG LETTER"))</f>
        <v xml:space="preserve"> </v>
      </c>
      <c r="J136" s="709" t="str" cm="1">
        <f t="array" ref="J136">_xlfn.IFS(ISBLANK(G136), "", NOT(ISNUMBER(G136)), "!!!",  G136&lt;DataTables!$E$19,"...",G136&lt;DataTables!$F$19,"L1",G136&lt;DataTables!$G$19,"L2",G136&lt;DataTables!$H$19,"L3",G136&lt;DataTables!$I$19,"L4",G136&lt;DataTables!$J$19,"L5",G136&lt;DataTables!$K$19,"L6",G136&lt;DataTables!$L$19,"L7",G136&lt;DataTables!$M$19,"L8", G136&gt;=DataTables!$M$19,"L9")</f>
        <v/>
      </c>
      <c r="K136" s="17"/>
      <c r="L136" s="31"/>
      <c r="M136" s="34" t="str">
        <f t="shared" ref="M136:N136" si="143">M127</f>
        <v>R</v>
      </c>
      <c r="N136" s="34" t="str">
        <f t="shared" si="143"/>
        <v>RR</v>
      </c>
      <c r="O136" s="34" cm="1">
        <f t="array" ref="O136">_xlfn.LET(_xlpm.a, $F$132:$F$139, _xlpm.b, $E$132:$E$139, _xlpm.c, _xlfn.XLOOKUP(M136,_xlpm.a,_xlpm.b,0), _xlpm.d, _xlfn.XLOOKUP(N136,_xlpm.a,_xlpm.b,0), _xlpm.x, IF(OR(_xlpm.c=0,_xlpm.d=0), _xlpm.c+_xlpm.d, MIN(_xlpm.c,_xlpm.d)), IF(_xlpm.x=0, 0, IF(DataTables!$K$158="6+", _xlfn.IFNA(_xlfn.RANK.AVG(_xlpm.x,$E$132:$E$137),1), IF(DataTables!$K$158=8,_xlfn.RANK.AVG(_xlpm.x,_xlpm.b)))))</f>
        <v>0</v>
      </c>
      <c r="P136" s="32"/>
      <c r="Q136" s="151"/>
      <c r="R136" s="151"/>
      <c r="S136" s="151"/>
      <c r="T136" s="151"/>
      <c r="U136" s="151">
        <f>$O136</f>
        <v>0</v>
      </c>
      <c r="V136" s="151"/>
      <c r="W136" s="151"/>
      <c r="X136" s="151"/>
      <c r="Y136" s="32"/>
      <c r="Z136" s="32">
        <f>COUNTIF(F$123:F$130:F$132:F$139,F136)</f>
        <v>0</v>
      </c>
      <c r="AA136" s="32">
        <f t="shared" si="140"/>
        <v>0</v>
      </c>
      <c r="AB136" s="7" t="str">
        <f t="shared" si="131"/>
        <v/>
      </c>
    </row>
    <row r="137" spans="1:28" s="8" customFormat="1" ht="20.25" customHeight="1">
      <c r="A137" s="709" t="s">
        <v>122</v>
      </c>
      <c r="B137" s="709" t="s">
        <v>123</v>
      </c>
      <c r="C137" s="709" t="s">
        <v>145</v>
      </c>
      <c r="D137" s="709" t="s">
        <v>65</v>
      </c>
      <c r="E137" s="41">
        <v>6</v>
      </c>
      <c r="F137" s="17"/>
      <c r="G137" s="38"/>
      <c r="H137" s="33" t="str" cm="1">
        <f t="array" ref="H137">IF($F137=0," ",_xlfn.XLOOKUP($F137,DataCalcs!$B$2:$B$80,_xlfn.XLOOKUP($C137,DataCalcs!$E$1:$N$1,DataCalcs!$E$2:$N$80),"WRONG LETTER"))</f>
        <v xml:space="preserve"> </v>
      </c>
      <c r="I137" s="33" t="str">
        <f>IF($F137=0," ",_xlfn.XLOOKUP($F137,DataCalcs!$B$2:$B$80,DataCalcs!$A$2:$A$80,"WRONG LETTER"))</f>
        <v xml:space="preserve"> </v>
      </c>
      <c r="J137" s="709" t="str" cm="1">
        <f t="array" ref="J137">_xlfn.IFS(ISBLANK(G137), "", NOT(ISNUMBER(G137)), "!!!",  G137&lt;DataTables!$E$19,"...",G137&lt;DataTables!$F$19,"L1",G137&lt;DataTables!$G$19,"L2",G137&lt;DataTables!$H$19,"L3",G137&lt;DataTables!$I$19,"L4",G137&lt;DataTables!$J$19,"L5",G137&lt;DataTables!$K$19,"L6",G137&lt;DataTables!$L$19,"L7",G137&lt;DataTables!$M$19,"L8", G137&gt;=DataTables!$M$19,"L9")</f>
        <v/>
      </c>
      <c r="K137" s="17"/>
      <c r="L137" s="418"/>
      <c r="M137" s="34" t="str">
        <f t="shared" ref="M137:N137" si="144">M128</f>
        <v>X</v>
      </c>
      <c r="N137" s="34" t="str">
        <f t="shared" si="144"/>
        <v>XX</v>
      </c>
      <c r="O137" s="34" cm="1">
        <f t="array" ref="O137">_xlfn.LET(_xlpm.a, $F$132:$F$139, _xlpm.b, $E$132:$E$139, _xlpm.c, _xlfn.XLOOKUP(M137,_xlpm.a,_xlpm.b,0), _xlpm.d, _xlfn.XLOOKUP(N137,_xlpm.a,_xlpm.b,0), _xlpm.x, IF(OR(_xlpm.c=0,_xlpm.d=0), _xlpm.c+_xlpm.d, MIN(_xlpm.c,_xlpm.d)), IF(_xlpm.x=0, 0, IF(DataTables!$K$158="6+", _xlfn.IFNA(_xlfn.RANK.AVG(_xlpm.x,$E$132:$E$137),1), IF(DataTables!$K$158=8,_xlfn.RANK.AVG(_xlpm.x,_xlpm.b)))))</f>
        <v>0</v>
      </c>
      <c r="P137" s="32"/>
      <c r="Q137" s="151"/>
      <c r="R137" s="151"/>
      <c r="S137" s="151"/>
      <c r="T137" s="151"/>
      <c r="U137" s="151"/>
      <c r="V137" s="151">
        <f>$O137</f>
        <v>0</v>
      </c>
      <c r="W137" s="151"/>
      <c r="X137" s="151"/>
      <c r="Y137" s="32"/>
      <c r="Z137" s="32">
        <f>COUNTIF(F$123:F$130:F$132:F$139,F137)</f>
        <v>0</v>
      </c>
      <c r="AA137" s="32">
        <f t="shared" si="140"/>
        <v>0</v>
      </c>
      <c r="AB137" s="7" t="str">
        <f t="shared" si="131"/>
        <v/>
      </c>
    </row>
    <row r="138" spans="1:28" s="7" customFormat="1" ht="20.25" customHeight="1">
      <c r="A138" s="709" t="s">
        <v>122</v>
      </c>
      <c r="B138" s="709" t="s">
        <v>123</v>
      </c>
      <c r="C138" s="709" t="s">
        <v>145</v>
      </c>
      <c r="D138" s="709" t="s">
        <v>65</v>
      </c>
      <c r="E138" s="14">
        <v>7</v>
      </c>
      <c r="F138" s="17"/>
      <c r="G138" s="38"/>
      <c r="H138" s="33" t="str" cm="1">
        <f t="array" ref="H138">IF($F138=0," ",_xlfn.XLOOKUP($F138,DataCalcs!$B$2:$B$80,_xlfn.XLOOKUP($C138,DataCalcs!$E$1:$N$1,DataCalcs!$E$2:$N$80),"WRONG LETTER"))</f>
        <v xml:space="preserve"> </v>
      </c>
      <c r="I138" s="33" t="str">
        <f>IF($F138=0," ",_xlfn.XLOOKUP($F138,DataCalcs!$B$2:$B$80,DataCalcs!$A$2:$A$80,"WRONG LETTER"))</f>
        <v xml:space="preserve"> </v>
      </c>
      <c r="J138" s="709" t="str" cm="1">
        <f t="array" ref="J138">_xlfn.IFS(ISBLANK(G138), "", NOT(ISNUMBER(G138)), "!!!",  G138&lt;DataTables!$E$19,"...",G138&lt;DataTables!$F$19,"L1",G138&lt;DataTables!$G$19,"L2",G138&lt;DataTables!$H$19,"L3",G138&lt;DataTables!$I$19,"L4",G138&lt;DataTables!$J$19,"L5",G138&lt;DataTables!$K$19,"L6",G138&lt;DataTables!$L$19,"L7",G138&lt;DataTables!$M$19,"L8", G138&gt;=DataTables!$M$19,"L9")</f>
        <v/>
      </c>
      <c r="K138" s="17"/>
      <c r="L138" s="31"/>
      <c r="M138" s="34" t="str">
        <f t="shared" ref="M138:N138" si="145">M129</f>
        <v>H</v>
      </c>
      <c r="N138" s="34" t="str">
        <f t="shared" si="145"/>
        <v>HH</v>
      </c>
      <c r="O138" s="34" cm="1">
        <f t="array" ref="O138">_xlfn.LET(_xlpm.a, $F$132:$F$139, _xlpm.b, $E$132:$E$139, _xlpm.c, _xlfn.XLOOKUP(M138,_xlpm.a,_xlpm.b,0), _xlpm.d, _xlfn.XLOOKUP(N138,_xlpm.a,_xlpm.b,0), _xlpm.x, IF(OR(_xlpm.c=0,_xlpm.d=0), _xlpm.c+_xlpm.d, MIN(_xlpm.c,_xlpm.d)), IF(_xlpm.x=0, 0, IF(DataTables!$K$158="6+", _xlfn.IFNA(_xlfn.RANK.AVG(_xlpm.x,$E$132:$E$137),1), IF(DataTables!$K$158=8,_xlfn.RANK.AVG(_xlpm.x,_xlpm.b)))))</f>
        <v>0</v>
      </c>
      <c r="P138" s="32"/>
      <c r="Q138" s="151"/>
      <c r="R138" s="151"/>
      <c r="S138" s="151"/>
      <c r="T138" s="151"/>
      <c r="U138" s="151"/>
      <c r="V138" s="151"/>
      <c r="W138" s="151">
        <f>$O138</f>
        <v>0</v>
      </c>
      <c r="X138" s="151"/>
      <c r="Y138" s="32"/>
      <c r="Z138" s="32">
        <f>COUNTIF(F$123:F$130:F$132:F$139,F138)</f>
        <v>0</v>
      </c>
      <c r="AA138" s="32">
        <f t="shared" si="140"/>
        <v>0</v>
      </c>
      <c r="AB138" s="7" t="str">
        <f t="shared" si="131"/>
        <v/>
      </c>
    </row>
    <row r="139" spans="1:28" s="7" customFormat="1" ht="20.25" customHeight="1">
      <c r="A139" s="709" t="s">
        <v>122</v>
      </c>
      <c r="B139" s="709" t="s">
        <v>123</v>
      </c>
      <c r="C139" s="709" t="s">
        <v>145</v>
      </c>
      <c r="D139" s="709" t="s">
        <v>65</v>
      </c>
      <c r="E139" s="14">
        <v>8</v>
      </c>
      <c r="F139" s="17"/>
      <c r="G139" s="38"/>
      <c r="H139" s="33" t="str" cm="1">
        <f t="array" ref="H139">IF($F139=0," ",_xlfn.XLOOKUP($F139,DataCalcs!$B$2:$B$80,_xlfn.XLOOKUP($C139,DataCalcs!$E$1:$N$1,DataCalcs!$E$2:$N$80),"WRONG LETTER"))</f>
        <v xml:space="preserve"> </v>
      </c>
      <c r="I139" s="33" t="str">
        <f>IF($F139=0," ",_xlfn.XLOOKUP($F139,DataCalcs!$B$2:$B$80,DataCalcs!$A$2:$A$80,"WRONG LETTER"))</f>
        <v xml:space="preserve"> </v>
      </c>
      <c r="J139" s="709" t="str" cm="1">
        <f t="array" ref="J139">_xlfn.IFS(ISBLANK(G139), "", NOT(ISNUMBER(G139)), "!!!",  G139&lt;DataTables!$E$19,"...",G139&lt;DataTables!$F$19,"L1",G139&lt;DataTables!$G$19,"L2",G139&lt;DataTables!$H$19,"L3",G139&lt;DataTables!$I$19,"L4",G139&lt;DataTables!$J$19,"L5",G139&lt;DataTables!$K$19,"L6",G139&lt;DataTables!$L$19,"L7",G139&lt;DataTables!$M$19,"L8", G139&gt;=DataTables!$M$19,"L9")</f>
        <v/>
      </c>
      <c r="K139" s="17"/>
      <c r="L139" s="31"/>
      <c r="M139" s="34" t="str">
        <f t="shared" ref="M139:N139" si="146">M130</f>
        <v>W</v>
      </c>
      <c r="N139" s="34" t="str">
        <f t="shared" si="146"/>
        <v>WW</v>
      </c>
      <c r="O139" s="34" cm="1">
        <f t="array" ref="O139">_xlfn.LET(_xlpm.a, $F$132:$F$139, _xlpm.b, $E$132:$E$139, _xlpm.c, _xlfn.XLOOKUP(M139,_xlpm.a,_xlpm.b,0), _xlpm.d, _xlfn.XLOOKUP(N139,_xlpm.a,_xlpm.b,0), _xlpm.x, IF(OR(_xlpm.c=0,_xlpm.d=0), _xlpm.c+_xlpm.d, MIN(_xlpm.c,_xlpm.d)), IF(_xlpm.x=0, 0, IF(DataTables!$K$158="6+", _xlfn.IFNA(_xlfn.RANK.AVG(_xlpm.x,$E$132:$E$137),1), IF(DataTables!$K$158=8,_xlfn.RANK.AVG(_xlpm.x,_xlpm.b)))))</f>
        <v>0</v>
      </c>
      <c r="P139" s="32"/>
      <c r="Q139" s="151"/>
      <c r="R139" s="151"/>
      <c r="S139" s="151"/>
      <c r="T139" s="151"/>
      <c r="U139" s="151"/>
      <c r="V139" s="151"/>
      <c r="W139" s="151"/>
      <c r="X139" s="151">
        <f>$O139</f>
        <v>0</v>
      </c>
      <c r="Y139" s="31"/>
      <c r="Z139" s="32">
        <f>COUNTIF(F$123:F$130:F$132:F$139,F139)</f>
        <v>0</v>
      </c>
      <c r="AA139" s="32">
        <f t="shared" si="140"/>
        <v>0</v>
      </c>
      <c r="AB139" s="7" t="str">
        <f t="shared" si="131"/>
        <v/>
      </c>
    </row>
    <row r="140" spans="1:28" s="7" customFormat="1" ht="20.25" customHeight="1">
      <c r="A140" s="709" t="s">
        <v>122</v>
      </c>
      <c r="B140" s="709" t="s">
        <v>123</v>
      </c>
      <c r="C140" s="709" t="s">
        <v>148</v>
      </c>
      <c r="D140" s="709"/>
      <c r="E140" s="30" t="s">
        <v>149</v>
      </c>
      <c r="F140" s="21"/>
      <c r="G140" s="21"/>
      <c r="H140" s="387"/>
      <c r="I140" s="388" t="s">
        <v>59</v>
      </c>
      <c r="J140" s="389">
        <f>DataTables!$N$20</f>
        <v>44.06</v>
      </c>
      <c r="K140" s="393"/>
      <c r="L140" s="13"/>
      <c r="M140" s="10"/>
      <c r="N140" s="10"/>
      <c r="P140" s="31"/>
      <c r="Q140" s="31"/>
      <c r="R140" s="31"/>
      <c r="S140" s="31"/>
      <c r="T140" s="31"/>
      <c r="U140" s="31"/>
      <c r="V140" s="31"/>
      <c r="W140" s="31"/>
      <c r="X140" s="31"/>
      <c r="Y140" s="32"/>
      <c r="Z140" s="32"/>
      <c r="AA140" s="32"/>
    </row>
    <row r="141" spans="1:28" s="7" customFormat="1" ht="20.25" customHeight="1">
      <c r="A141" s="709" t="s">
        <v>122</v>
      </c>
      <c r="B141" s="709" t="s">
        <v>123</v>
      </c>
      <c r="C141" s="709" t="s">
        <v>148</v>
      </c>
      <c r="D141" s="709" t="s">
        <v>71</v>
      </c>
      <c r="E141" s="41">
        <v>1</v>
      </c>
      <c r="F141" s="17"/>
      <c r="G141" s="38"/>
      <c r="H141" s="33" t="str" cm="1">
        <f t="array" ref="H141">IF($F141=0," ",_xlfn.XLOOKUP($F141,DataCalcs!$B$2:$B$80,_xlfn.XLOOKUP($C141,DataCalcs!$D$1:$N$1,DataCalcs!$D$2:$N$80),"WRONG LETTER"))</f>
        <v xml:space="preserve"> </v>
      </c>
      <c r="I141" s="33" t="str">
        <f>IF($F141=0," ",_xlfn.XLOOKUP($F141,DataCalcs!$B$2:$B$80,DataCalcs!$A$2:$A$80,"WRONG LETTER"))</f>
        <v xml:space="preserve"> </v>
      </c>
      <c r="J141" s="709" t="str" cm="1">
        <f t="array" ref="J141">_xlfn.IFS(ISBLANK(G141), "", NOT(ISNUMBER(G141)), "!!!",  G141&lt;DataTables!$E$20,"...",G141&lt;DataTables!$F$20,"L1",G141&lt;DataTables!$G$20,"L2",G141&lt;DataTables!$H$20,"L3",G141&lt;DataTables!$I$20,"L4",G141&lt;DataTables!$J$20,"L5",G141&lt;DataTables!$K$20,"L6",G141&lt;DataTables!$L$20,"L7",G141&lt;DataTables!$M$20,"L8", G141&gt;=DataTables!$M$20,"L9")</f>
        <v/>
      </c>
      <c r="K141" s="709"/>
      <c r="L141" s="32"/>
      <c r="M141" s="34" t="str">
        <f t="shared" ref="M141:N141" si="147">M132</f>
        <v>A</v>
      </c>
      <c r="N141" s="34" t="str">
        <f t="shared" si="147"/>
        <v>AA</v>
      </c>
      <c r="O141" s="34" cm="1">
        <f t="array" ref="O141">_xlfn.LET(_xlpm.a, $F$141:$F$148, _xlpm.b, $E$141:$E$148, _xlpm.c, _xlfn.XLOOKUP(M141,_xlpm.a,_xlpm.b,0), _xlpm.d, _xlfn.XLOOKUP(N141,_xlpm.a,_xlpm.b,0), _xlpm.x, IF(OR(_xlpm.c=0,_xlpm.d=0), _xlpm.c+_xlpm.d, MIN(_xlpm.c,_xlpm.d)), IF(_xlpm.x=0, 0, IF(DataTables!$K$158="6+", _xlfn.IFNA(_xlfn.RANK.AVG(_xlpm.x,$E$141:$E$146),1), IF(DataTables!$K$158=8,_xlfn.RANK.AVG(_xlpm.x,_xlpm.b)))))</f>
        <v>0</v>
      </c>
      <c r="P141" s="32"/>
      <c r="Q141" s="151">
        <f>$O141</f>
        <v>0</v>
      </c>
      <c r="R141" s="151"/>
      <c r="S141" s="151"/>
      <c r="T141" s="151"/>
      <c r="U141" s="151"/>
      <c r="V141" s="151"/>
      <c r="W141" s="151"/>
      <c r="X141" s="151"/>
      <c r="Y141" s="32"/>
      <c r="Z141" s="32">
        <f>COUNTIF(F$141:F$148:F$150:F$157,F141)</f>
        <v>0</v>
      </c>
      <c r="AA141" s="32">
        <f>IF(NOT(ISBLANK(F141)),COUNTIF(F$141:F$148,LEFT(F141,1)&amp;"*"),0)</f>
        <v>0</v>
      </c>
      <c r="AB141" s="7" t="str">
        <f>IF($G141&gt;=$J$140, "***", "")</f>
        <v/>
      </c>
    </row>
    <row r="142" spans="1:28" s="7" customFormat="1" ht="20.25" customHeight="1">
      <c r="A142" s="709" t="s">
        <v>122</v>
      </c>
      <c r="B142" s="709" t="s">
        <v>123</v>
      </c>
      <c r="C142" s="709" t="s">
        <v>148</v>
      </c>
      <c r="D142" s="709" t="s">
        <v>71</v>
      </c>
      <c r="E142" s="41">
        <v>2</v>
      </c>
      <c r="F142" s="17"/>
      <c r="G142" s="38"/>
      <c r="H142" s="33" t="str" cm="1">
        <f t="array" ref="H142">IF($F142=0," ",_xlfn.XLOOKUP($F142,DataCalcs!$B$2:$B$80,_xlfn.XLOOKUP($C142,DataCalcs!$D$1:$N$1,DataCalcs!$D$2:$N$80),"WRONG LETTER"))</f>
        <v xml:space="preserve"> </v>
      </c>
      <c r="I142" s="33" t="str">
        <f>IF($F142=0," ",_xlfn.XLOOKUP($F142,DataCalcs!$B$2:$B$80,DataCalcs!$A$2:$A$80,"WRONG LETTER"))</f>
        <v xml:space="preserve"> </v>
      </c>
      <c r="J142" s="709" t="str" cm="1">
        <f t="array" ref="J142">_xlfn.IFS(ISBLANK(G142), "", NOT(ISNUMBER(G142)), "!!!",  G142&lt;DataTables!$E$20,"...",G142&lt;DataTables!$F$20,"L1",G142&lt;DataTables!$G$20,"L2",G142&lt;DataTables!$H$20,"L3",G142&lt;DataTables!$I$20,"L4",G142&lt;DataTables!$J$20,"L5",G142&lt;DataTables!$K$20,"L6",G142&lt;DataTables!$L$20,"L7",G142&lt;DataTables!$M$20,"L8", G142&gt;=DataTables!$M$20,"L9")</f>
        <v/>
      </c>
      <c r="K142" s="709"/>
      <c r="L142" s="32"/>
      <c r="M142" s="34" t="str">
        <f t="shared" ref="M142:N142" si="148">M133</f>
        <v>N</v>
      </c>
      <c r="N142" s="34" t="str">
        <f t="shared" si="148"/>
        <v>NN</v>
      </c>
      <c r="O142" s="34" cm="1">
        <f t="array" ref="O142">_xlfn.LET(_xlpm.a, $F$141:$F$148, _xlpm.b, $E$141:$E$148, _xlpm.c, _xlfn.XLOOKUP(M142,_xlpm.a,_xlpm.b,0), _xlpm.d, _xlfn.XLOOKUP(N142,_xlpm.a,_xlpm.b,0), _xlpm.x, IF(OR(_xlpm.c=0,_xlpm.d=0), _xlpm.c+_xlpm.d, MIN(_xlpm.c,_xlpm.d)), IF(_xlpm.x=0, 0, IF(DataTables!$K$158="6+", _xlfn.IFNA(_xlfn.RANK.AVG(_xlpm.x,$E$141:$E$146),1), IF(DataTables!$K$158=8,_xlfn.RANK.AVG(_xlpm.x,_xlpm.b)))))</f>
        <v>0</v>
      </c>
      <c r="P142" s="32"/>
      <c r="Q142" s="151"/>
      <c r="R142" s="151">
        <f>$O142</f>
        <v>0</v>
      </c>
      <c r="S142" s="151"/>
      <c r="T142" s="151"/>
      <c r="U142" s="151"/>
      <c r="V142" s="151"/>
      <c r="W142" s="151"/>
      <c r="X142" s="151"/>
      <c r="Y142" s="32"/>
      <c r="Z142" s="32">
        <f>COUNTIF(F$141:F$148:F$150:F$157,F142)</f>
        <v>0</v>
      </c>
      <c r="AA142" s="32">
        <f t="shared" ref="AA142:AA148" si="149">IF(NOT(ISBLANK(F142)),COUNTIF(F$141:F$148,LEFT(F142,1)&amp;"*"),0)</f>
        <v>0</v>
      </c>
      <c r="AB142" s="7" t="str">
        <f t="shared" ref="AB142:AB148" si="150">IF($G142&gt;=$J$140, "***", "")</f>
        <v/>
      </c>
    </row>
    <row r="143" spans="1:28" s="7" customFormat="1" ht="20.25" customHeight="1">
      <c r="A143" s="709" t="s">
        <v>122</v>
      </c>
      <c r="B143" s="709" t="s">
        <v>123</v>
      </c>
      <c r="C143" s="709" t="s">
        <v>148</v>
      </c>
      <c r="D143" s="709" t="s">
        <v>71</v>
      </c>
      <c r="E143" s="41">
        <v>3</v>
      </c>
      <c r="F143" s="17"/>
      <c r="G143" s="38"/>
      <c r="H143" s="33" t="str" cm="1">
        <f t="array" ref="H143">IF($F143=0," ",_xlfn.XLOOKUP($F143,DataCalcs!$B$2:$B$80,_xlfn.XLOOKUP($C143,DataCalcs!$D$1:$N$1,DataCalcs!$D$2:$N$80),"WRONG LETTER"))</f>
        <v xml:space="preserve"> </v>
      </c>
      <c r="I143" s="33" t="str">
        <f>IF($F143=0," ",_xlfn.XLOOKUP($F143,DataCalcs!$B$2:$B$80,DataCalcs!$A$2:$A$80,"WRONG LETTER"))</f>
        <v xml:space="preserve"> </v>
      </c>
      <c r="J143" s="709" t="str" cm="1">
        <f t="array" ref="J143">_xlfn.IFS(ISBLANK(G143), "", NOT(ISNUMBER(G143)), "!!!",  G143&lt;DataTables!$E$20,"...",G143&lt;DataTables!$F$20,"L1",G143&lt;DataTables!$G$20,"L2",G143&lt;DataTables!$H$20,"L3",G143&lt;DataTables!$I$20,"L4",G143&lt;DataTables!$J$20,"L5",G143&lt;DataTables!$K$20,"L6",G143&lt;DataTables!$L$20,"L7",G143&lt;DataTables!$M$20,"L8", G143&gt;=DataTables!$M$20,"L9")</f>
        <v/>
      </c>
      <c r="K143" s="709"/>
      <c r="L143" s="32"/>
      <c r="M143" s="34" t="str">
        <f t="shared" ref="M143:N143" si="151">M134</f>
        <v>B</v>
      </c>
      <c r="N143" s="34" t="str">
        <f t="shared" si="151"/>
        <v>BB</v>
      </c>
      <c r="O143" s="34" cm="1">
        <f t="array" ref="O143">_xlfn.LET(_xlpm.a, $F$141:$F$148, _xlpm.b, $E$141:$E$148, _xlpm.c, _xlfn.XLOOKUP(M143,_xlpm.a,_xlpm.b,0), _xlpm.d, _xlfn.XLOOKUP(N143,_xlpm.a,_xlpm.b,0), _xlpm.x, IF(OR(_xlpm.c=0,_xlpm.d=0), _xlpm.c+_xlpm.d, MIN(_xlpm.c,_xlpm.d)), IF(_xlpm.x=0, 0, IF(DataTables!$K$158="6+", _xlfn.IFNA(_xlfn.RANK.AVG(_xlpm.x,$E$141:$E$146),1), IF(DataTables!$K$158=8,_xlfn.RANK.AVG(_xlpm.x,_xlpm.b)))))</f>
        <v>0</v>
      </c>
      <c r="P143" s="32"/>
      <c r="Q143" s="151"/>
      <c r="R143" s="151"/>
      <c r="S143" s="151">
        <f>$O143</f>
        <v>0</v>
      </c>
      <c r="T143" s="151"/>
      <c r="U143" s="151"/>
      <c r="V143" s="151"/>
      <c r="W143" s="151"/>
      <c r="X143" s="151"/>
      <c r="Y143" s="32"/>
      <c r="Z143" s="32">
        <f>COUNTIF(F$141:F$148:F$150:F$157,F143)</f>
        <v>0</v>
      </c>
      <c r="AA143" s="32">
        <f t="shared" si="149"/>
        <v>0</v>
      </c>
      <c r="AB143" s="7" t="str">
        <f t="shared" si="150"/>
        <v/>
      </c>
    </row>
    <row r="144" spans="1:28" s="7" customFormat="1" ht="20.25" customHeight="1">
      <c r="A144" s="709" t="s">
        <v>122</v>
      </c>
      <c r="B144" s="709" t="s">
        <v>123</v>
      </c>
      <c r="C144" s="709" t="s">
        <v>148</v>
      </c>
      <c r="D144" s="709" t="s">
        <v>71</v>
      </c>
      <c r="E144" s="41">
        <v>4</v>
      </c>
      <c r="F144" s="17"/>
      <c r="G144" s="38"/>
      <c r="H144" s="33" t="str" cm="1">
        <f t="array" ref="H144">IF($F144=0," ",_xlfn.XLOOKUP($F144,DataCalcs!$B$2:$B$80,_xlfn.XLOOKUP($C144,DataCalcs!$D$1:$N$1,DataCalcs!$D$2:$N$80),"WRONG LETTER"))</f>
        <v xml:space="preserve"> </v>
      </c>
      <c r="I144" s="33" t="str">
        <f>IF($F144=0," ",_xlfn.XLOOKUP($F144,DataCalcs!$B$2:$B$80,DataCalcs!$A$2:$A$80,"WRONG LETTER"))</f>
        <v xml:space="preserve"> </v>
      </c>
      <c r="J144" s="709" t="str" cm="1">
        <f t="array" ref="J144">_xlfn.IFS(ISBLANK(G144), "", NOT(ISNUMBER(G144)), "!!!",  G144&lt;DataTables!$E$20,"...",G144&lt;DataTables!$F$20,"L1",G144&lt;DataTables!$G$20,"L2",G144&lt;DataTables!$H$20,"L3",G144&lt;DataTables!$I$20,"L4",G144&lt;DataTables!$J$20,"L5",G144&lt;DataTables!$K$20,"L6",G144&lt;DataTables!$L$20,"L7",G144&lt;DataTables!$M$20,"L8", G144&gt;=DataTables!$M$20,"L9")</f>
        <v/>
      </c>
      <c r="K144" s="709"/>
      <c r="L144" s="32"/>
      <c r="M144" s="34" t="str">
        <f t="shared" ref="M144:N144" si="152">M135</f>
        <v>O</v>
      </c>
      <c r="N144" s="34" t="str">
        <f t="shared" si="152"/>
        <v>OO</v>
      </c>
      <c r="O144" s="34" cm="1">
        <f t="array" ref="O144">_xlfn.LET(_xlpm.a, $F$141:$F$148, _xlpm.b, $E$141:$E$148, _xlpm.c, _xlfn.XLOOKUP(M144,_xlpm.a,_xlpm.b,0), _xlpm.d, _xlfn.XLOOKUP(N144,_xlpm.a,_xlpm.b,0), _xlpm.x, IF(OR(_xlpm.c=0,_xlpm.d=0), _xlpm.c+_xlpm.d, MIN(_xlpm.c,_xlpm.d)), IF(_xlpm.x=0, 0, IF(DataTables!$K$158="6+", _xlfn.IFNA(_xlfn.RANK.AVG(_xlpm.x,$E$141:$E$146),1), IF(DataTables!$K$158=8,_xlfn.RANK.AVG(_xlpm.x,_xlpm.b)))))</f>
        <v>0</v>
      </c>
      <c r="P144" s="32"/>
      <c r="Q144" s="151"/>
      <c r="R144" s="151"/>
      <c r="S144" s="151"/>
      <c r="T144" s="151">
        <f>$O144</f>
        <v>0</v>
      </c>
      <c r="U144" s="151"/>
      <c r="V144" s="151"/>
      <c r="W144" s="151"/>
      <c r="X144" s="151"/>
      <c r="Y144" s="32"/>
      <c r="Z144" s="32">
        <f>COUNTIF(F$141:F$148:F$150:F$157,F144)</f>
        <v>0</v>
      </c>
      <c r="AA144" s="32">
        <f t="shared" si="149"/>
        <v>0</v>
      </c>
      <c r="AB144" s="7" t="str">
        <f t="shared" si="150"/>
        <v/>
      </c>
    </row>
    <row r="145" spans="1:28" s="7" customFormat="1" ht="20.25" customHeight="1">
      <c r="A145" s="709" t="s">
        <v>122</v>
      </c>
      <c r="B145" s="709" t="s">
        <v>123</v>
      </c>
      <c r="C145" s="709" t="s">
        <v>148</v>
      </c>
      <c r="D145" s="709" t="s">
        <v>71</v>
      </c>
      <c r="E145" s="41">
        <v>5</v>
      </c>
      <c r="F145" s="17"/>
      <c r="G145" s="38"/>
      <c r="H145" s="33" t="str" cm="1">
        <f t="array" ref="H145">IF($F145=0," ",_xlfn.XLOOKUP($F145,DataCalcs!$B$2:$B$80,_xlfn.XLOOKUP($C145,DataCalcs!$D$1:$N$1,DataCalcs!$D$2:$N$80),"WRONG LETTER"))</f>
        <v xml:space="preserve"> </v>
      </c>
      <c r="I145" s="33" t="str">
        <f>IF($F145=0," ",_xlfn.XLOOKUP($F145,DataCalcs!$B$2:$B$80,DataCalcs!$A$2:$A$80,"WRONG LETTER"))</f>
        <v xml:space="preserve"> </v>
      </c>
      <c r="J145" s="709" t="str" cm="1">
        <f t="array" ref="J145">_xlfn.IFS(ISBLANK(G145), "", NOT(ISNUMBER(G145)), "!!!",  G145&lt;DataTables!$E$20,"...",G145&lt;DataTables!$F$20,"L1",G145&lt;DataTables!$G$20,"L2",G145&lt;DataTables!$H$20,"L3",G145&lt;DataTables!$I$20,"L4",G145&lt;DataTables!$J$20,"L5",G145&lt;DataTables!$K$20,"L6",G145&lt;DataTables!$L$20,"L7",G145&lt;DataTables!$M$20,"L8", G145&gt;=DataTables!$M$20,"L9")</f>
        <v/>
      </c>
      <c r="K145" s="709"/>
      <c r="L145" s="32"/>
      <c r="M145" s="34" t="str">
        <f t="shared" ref="M145:N145" si="153">M136</f>
        <v>R</v>
      </c>
      <c r="N145" s="34" t="str">
        <f t="shared" si="153"/>
        <v>RR</v>
      </c>
      <c r="O145" s="34" cm="1">
        <f t="array" ref="O145">_xlfn.LET(_xlpm.a, $F$141:$F$148, _xlpm.b, $E$141:$E$148, _xlpm.c, _xlfn.XLOOKUP(M145,_xlpm.a,_xlpm.b,0), _xlpm.d, _xlfn.XLOOKUP(N145,_xlpm.a,_xlpm.b,0), _xlpm.x, IF(OR(_xlpm.c=0,_xlpm.d=0), _xlpm.c+_xlpm.d, MIN(_xlpm.c,_xlpm.d)), IF(_xlpm.x=0, 0, IF(DataTables!$K$158="6+", _xlfn.IFNA(_xlfn.RANK.AVG(_xlpm.x,$E$141:$E$146),1), IF(DataTables!$K$158=8,_xlfn.RANK.AVG(_xlpm.x,_xlpm.b)))))</f>
        <v>0</v>
      </c>
      <c r="P145" s="32"/>
      <c r="Q145" s="151"/>
      <c r="R145" s="151"/>
      <c r="S145" s="151"/>
      <c r="T145" s="151"/>
      <c r="U145" s="151">
        <f>$O145</f>
        <v>0</v>
      </c>
      <c r="V145" s="151"/>
      <c r="W145" s="151"/>
      <c r="X145" s="151"/>
      <c r="Y145" s="32"/>
      <c r="Z145" s="32">
        <f>COUNTIF(F$141:F$148:F$150:F$157,F145)</f>
        <v>0</v>
      </c>
      <c r="AA145" s="32">
        <f t="shared" si="149"/>
        <v>0</v>
      </c>
      <c r="AB145" s="7" t="str">
        <f t="shared" si="150"/>
        <v/>
      </c>
    </row>
    <row r="146" spans="1:28" s="7" customFormat="1" ht="20.25" customHeight="1">
      <c r="A146" s="709" t="s">
        <v>122</v>
      </c>
      <c r="B146" s="709" t="s">
        <v>123</v>
      </c>
      <c r="C146" s="709" t="s">
        <v>148</v>
      </c>
      <c r="D146" s="709" t="s">
        <v>71</v>
      </c>
      <c r="E146" s="41">
        <v>6</v>
      </c>
      <c r="F146" s="17"/>
      <c r="G146" s="38"/>
      <c r="H146" s="33" t="str" cm="1">
        <f t="array" ref="H146">IF($F146=0," ",_xlfn.XLOOKUP($F146,DataCalcs!$B$2:$B$80,_xlfn.XLOOKUP($C146,DataCalcs!$D$1:$N$1,DataCalcs!$D$2:$N$80),"WRONG LETTER"))</f>
        <v xml:space="preserve"> </v>
      </c>
      <c r="I146" s="33" t="str">
        <f>IF($F146=0," ",_xlfn.XLOOKUP($F146,DataCalcs!$B$2:$B$80,DataCalcs!$A$2:$A$80,"WRONG LETTER"))</f>
        <v xml:space="preserve"> </v>
      </c>
      <c r="J146" s="709" t="str" cm="1">
        <f t="array" ref="J146">_xlfn.IFS(ISBLANK(G146), "", NOT(ISNUMBER(G146)), "!!!",  G146&lt;DataTables!$E$20,"...",G146&lt;DataTables!$F$20,"L1",G146&lt;DataTables!$G$20,"L2",G146&lt;DataTables!$H$20,"L3",G146&lt;DataTables!$I$20,"L4",G146&lt;DataTables!$J$20,"L5",G146&lt;DataTables!$K$20,"L6",G146&lt;DataTables!$L$20,"L7",G146&lt;DataTables!$M$20,"L8", G146&gt;=DataTables!$M$20,"L9")</f>
        <v/>
      </c>
      <c r="K146" s="709"/>
      <c r="L146" s="32"/>
      <c r="M146" s="34" t="str">
        <f t="shared" ref="M146:N146" si="154">M137</f>
        <v>X</v>
      </c>
      <c r="N146" s="34" t="str">
        <f t="shared" si="154"/>
        <v>XX</v>
      </c>
      <c r="O146" s="34" cm="1">
        <f t="array" ref="O146">_xlfn.LET(_xlpm.a, $F$141:$F$148, _xlpm.b, $E$141:$E$148, _xlpm.c, _xlfn.XLOOKUP(M146,_xlpm.a,_xlpm.b,0), _xlpm.d, _xlfn.XLOOKUP(N146,_xlpm.a,_xlpm.b,0), _xlpm.x, IF(OR(_xlpm.c=0,_xlpm.d=0), _xlpm.c+_xlpm.d, MIN(_xlpm.c,_xlpm.d)), IF(_xlpm.x=0, 0, IF(DataTables!$K$158="6+", _xlfn.IFNA(_xlfn.RANK.AVG(_xlpm.x,$E$141:$E$146),1), IF(DataTables!$K$158=8,_xlfn.RANK.AVG(_xlpm.x,_xlpm.b)))))</f>
        <v>0</v>
      </c>
      <c r="P146" s="32"/>
      <c r="Q146" s="151"/>
      <c r="R146" s="151"/>
      <c r="S146" s="151"/>
      <c r="T146" s="151"/>
      <c r="U146" s="151"/>
      <c r="V146" s="151">
        <f>$O146</f>
        <v>0</v>
      </c>
      <c r="W146" s="151"/>
      <c r="X146" s="151"/>
      <c r="Y146" s="32"/>
      <c r="Z146" s="32">
        <f>COUNTIF(F$141:F$148:F$150:F$157,F146)</f>
        <v>0</v>
      </c>
      <c r="AA146" s="32">
        <f t="shared" si="149"/>
        <v>0</v>
      </c>
      <c r="AB146" s="7" t="str">
        <f t="shared" si="150"/>
        <v/>
      </c>
    </row>
    <row r="147" spans="1:28" s="7" customFormat="1" ht="20.25" customHeight="1">
      <c r="A147" s="709" t="s">
        <v>122</v>
      </c>
      <c r="B147" s="709" t="s">
        <v>123</v>
      </c>
      <c r="C147" s="709" t="s">
        <v>148</v>
      </c>
      <c r="D147" s="709" t="s">
        <v>71</v>
      </c>
      <c r="E147" s="14">
        <v>7</v>
      </c>
      <c r="F147" s="17"/>
      <c r="G147" s="38"/>
      <c r="H147" s="33" t="str" cm="1">
        <f t="array" ref="H147">IF($F147=0," ",_xlfn.XLOOKUP($F147,DataCalcs!$B$2:$B$80,_xlfn.XLOOKUP($C147,DataCalcs!$D$1:$N$1,DataCalcs!$D$2:$N$80),"WRONG LETTER"))</f>
        <v xml:space="preserve"> </v>
      </c>
      <c r="I147" s="33" t="str">
        <f>IF($F147=0," ",_xlfn.XLOOKUP($F147,DataCalcs!$B$2:$B$80,DataCalcs!$A$2:$A$80,"WRONG LETTER"))</f>
        <v xml:space="preserve"> </v>
      </c>
      <c r="J147" s="709" t="str" cm="1">
        <f t="array" ref="J147">_xlfn.IFS(ISBLANK(G147), "", NOT(ISNUMBER(G147)), "!!!",  G147&lt;DataTables!$E$20,"...",G147&lt;DataTables!$F$20,"L1",G147&lt;DataTables!$G$20,"L2",G147&lt;DataTables!$H$20,"L3",G147&lt;DataTables!$I$20,"L4",G147&lt;DataTables!$J$20,"L5",G147&lt;DataTables!$K$20,"L6",G147&lt;DataTables!$L$20,"L7",G147&lt;DataTables!$M$20,"L8", G147&gt;=DataTables!$M$20,"L9")</f>
        <v/>
      </c>
      <c r="K147" s="709"/>
      <c r="L147" s="32"/>
      <c r="M147" s="34" t="str">
        <f t="shared" ref="M147:N147" si="155">M138</f>
        <v>H</v>
      </c>
      <c r="N147" s="34" t="str">
        <f t="shared" si="155"/>
        <v>HH</v>
      </c>
      <c r="O147" s="34" cm="1">
        <f t="array" ref="O147">_xlfn.LET(_xlpm.a, $F$141:$F$148, _xlpm.b, $E$141:$E$148, _xlpm.c, _xlfn.XLOOKUP(M147,_xlpm.a,_xlpm.b,0), _xlpm.d, _xlfn.XLOOKUP(N147,_xlpm.a,_xlpm.b,0), _xlpm.x, IF(OR(_xlpm.c=0,_xlpm.d=0), _xlpm.c+_xlpm.d, MIN(_xlpm.c,_xlpm.d)), IF(_xlpm.x=0, 0, IF(DataTables!$K$158="6+", _xlfn.IFNA(_xlfn.RANK.AVG(_xlpm.x,$E$141:$E$146),1), IF(DataTables!$K$158=8,_xlfn.RANK.AVG(_xlpm.x,_xlpm.b)))))</f>
        <v>0</v>
      </c>
      <c r="P147" s="32"/>
      <c r="Q147" s="151"/>
      <c r="R147" s="151"/>
      <c r="S147" s="151"/>
      <c r="T147" s="151"/>
      <c r="U147" s="151"/>
      <c r="V147" s="151"/>
      <c r="W147" s="151">
        <f>$O147</f>
        <v>0</v>
      </c>
      <c r="X147" s="151"/>
      <c r="Y147" s="32"/>
      <c r="Z147" s="32">
        <f>COUNTIF(F$141:F$148:F$150:F$157,F147)</f>
        <v>0</v>
      </c>
      <c r="AA147" s="32">
        <f t="shared" si="149"/>
        <v>0</v>
      </c>
      <c r="AB147" s="7" t="str">
        <f t="shared" si="150"/>
        <v/>
      </c>
    </row>
    <row r="148" spans="1:28" s="8" customFormat="1" ht="20.25" customHeight="1">
      <c r="A148" s="709" t="s">
        <v>122</v>
      </c>
      <c r="B148" s="709" t="s">
        <v>123</v>
      </c>
      <c r="C148" s="709" t="s">
        <v>148</v>
      </c>
      <c r="D148" s="709" t="s">
        <v>71</v>
      </c>
      <c r="E148" s="14">
        <v>8</v>
      </c>
      <c r="F148" s="17"/>
      <c r="G148" s="38"/>
      <c r="H148" s="33" t="str" cm="1">
        <f t="array" ref="H148">IF($F148=0," ",_xlfn.XLOOKUP($F148,DataCalcs!$B$2:$B$80,_xlfn.XLOOKUP($C148,DataCalcs!$D$1:$N$1,DataCalcs!$D$2:$N$80),"WRONG LETTER"))</f>
        <v xml:space="preserve"> </v>
      </c>
      <c r="I148" s="33" t="str">
        <f>IF($F148=0," ",_xlfn.XLOOKUP($F148,DataCalcs!$B$2:$B$80,DataCalcs!$A$2:$A$80,"WRONG LETTER"))</f>
        <v xml:space="preserve"> </v>
      </c>
      <c r="J148" s="709" t="str" cm="1">
        <f t="array" ref="J148">_xlfn.IFS(ISBLANK(G148), "", NOT(ISNUMBER(G148)), "!!!",  G148&lt;DataTables!$E$20,"...",G148&lt;DataTables!$F$20,"L1",G148&lt;DataTables!$G$20,"L2",G148&lt;DataTables!$H$20,"L3",G148&lt;DataTables!$I$20,"L4",G148&lt;DataTables!$J$20,"L5",G148&lt;DataTables!$K$20,"L6",G148&lt;DataTables!$L$20,"L7",G148&lt;DataTables!$M$20,"L8", G148&gt;=DataTables!$M$20,"L9")</f>
        <v/>
      </c>
      <c r="K148" s="709"/>
      <c r="L148" s="31"/>
      <c r="M148" s="34" t="str">
        <f t="shared" ref="M148:N148" si="156">M139</f>
        <v>W</v>
      </c>
      <c r="N148" s="34" t="str">
        <f t="shared" si="156"/>
        <v>WW</v>
      </c>
      <c r="O148" s="34" cm="1">
        <f t="array" ref="O148">_xlfn.LET(_xlpm.a, $F$141:$F$148, _xlpm.b, $E$141:$E$148, _xlpm.c, _xlfn.XLOOKUP(M148,_xlpm.a,_xlpm.b,0), _xlpm.d, _xlfn.XLOOKUP(N148,_xlpm.a,_xlpm.b,0), _xlpm.x, IF(OR(_xlpm.c=0,_xlpm.d=0), _xlpm.c+_xlpm.d, MIN(_xlpm.c,_xlpm.d)), IF(_xlpm.x=0, 0, IF(DataTables!$K$158="6+", _xlfn.IFNA(_xlfn.RANK.AVG(_xlpm.x,$E$141:$E$146),1), IF(DataTables!$K$158=8,_xlfn.RANK.AVG(_xlpm.x,_xlpm.b)))))</f>
        <v>0</v>
      </c>
      <c r="P148" s="32"/>
      <c r="Q148" s="151"/>
      <c r="R148" s="151"/>
      <c r="S148" s="151"/>
      <c r="T148" s="151"/>
      <c r="U148" s="151"/>
      <c r="V148" s="151"/>
      <c r="W148" s="151"/>
      <c r="X148" s="151">
        <f>$O148</f>
        <v>0</v>
      </c>
      <c r="Y148" s="31"/>
      <c r="Z148" s="32">
        <f>COUNTIF(F$141:F$148:F$150:F$157,F148)</f>
        <v>0</v>
      </c>
      <c r="AA148" s="32">
        <f t="shared" si="149"/>
        <v>0</v>
      </c>
      <c r="AB148" s="7" t="str">
        <f t="shared" si="150"/>
        <v/>
      </c>
    </row>
    <row r="149" spans="1:28" s="8" customFormat="1" ht="20.25" customHeight="1">
      <c r="A149" s="709" t="s">
        <v>122</v>
      </c>
      <c r="B149" s="709" t="s">
        <v>123</v>
      </c>
      <c r="C149" s="709" t="s">
        <v>148</v>
      </c>
      <c r="D149" s="709"/>
      <c r="E149" s="30" t="s">
        <v>150</v>
      </c>
      <c r="F149" s="21"/>
      <c r="G149" s="21"/>
      <c r="H149" s="387"/>
      <c r="I149" s="388"/>
      <c r="J149" s="389"/>
      <c r="K149" s="393"/>
      <c r="L149" s="31"/>
      <c r="M149" s="10"/>
      <c r="N149" s="10"/>
      <c r="O149" s="712"/>
      <c r="P149" s="31"/>
      <c r="Q149" s="31"/>
      <c r="R149" s="31"/>
      <c r="S149" s="31"/>
      <c r="T149" s="31"/>
      <c r="U149" s="31"/>
      <c r="V149" s="31"/>
      <c r="W149" s="31"/>
      <c r="X149" s="31"/>
      <c r="Y149" s="31"/>
      <c r="Z149" s="32"/>
      <c r="AA149" s="2"/>
    </row>
    <row r="150" spans="1:28" s="8" customFormat="1" ht="20.25" customHeight="1">
      <c r="A150" s="709" t="s">
        <v>122</v>
      </c>
      <c r="B150" s="709" t="s">
        <v>123</v>
      </c>
      <c r="C150" s="709" t="s">
        <v>148</v>
      </c>
      <c r="D150" s="709" t="s">
        <v>65</v>
      </c>
      <c r="E150" s="41">
        <v>1</v>
      </c>
      <c r="F150" s="17"/>
      <c r="G150" s="38"/>
      <c r="H150" s="33" t="str" cm="1">
        <f t="array" ref="H150">IF($F150=0," ",_xlfn.XLOOKUP($F150,DataCalcs!$B$2:$B$80,_xlfn.XLOOKUP($C150,DataCalcs!$D$1:$N$1,DataCalcs!$D$2:$N$80),"WRONG LETTER"))</f>
        <v xml:space="preserve"> </v>
      </c>
      <c r="I150" s="33" t="str">
        <f>IF($F150=0," ",_xlfn.XLOOKUP($F150,DataCalcs!$B$2:$B$80,DataCalcs!$A$2:$A$80,"WRONG LETTER"))</f>
        <v xml:space="preserve"> </v>
      </c>
      <c r="J150" s="709" t="str" cm="1">
        <f t="array" ref="J150">_xlfn.IFS(ISBLANK(G150), "", NOT(ISNUMBER(G150)), "!!!",  G150&lt;DataTables!$E$20,"...",G150&lt;DataTables!$F$20,"L1",G150&lt;DataTables!$G$20,"L2",G150&lt;DataTables!$H$20,"L3",G150&lt;DataTables!$I$20,"L4",G150&lt;DataTables!$J$20,"L5",G150&lt;DataTables!$K$20,"L6",G150&lt;DataTables!$L$20,"L7",G150&lt;DataTables!$M$20,"L8", G150&gt;=DataTables!$M$20,"L9")</f>
        <v/>
      </c>
      <c r="K150" s="709"/>
      <c r="L150" s="32"/>
      <c r="M150" s="34" t="str">
        <f t="shared" ref="M150:N150" si="157">M141</f>
        <v>A</v>
      </c>
      <c r="N150" s="34" t="str">
        <f t="shared" si="157"/>
        <v>AA</v>
      </c>
      <c r="O150" s="34" cm="1">
        <f t="array" ref="O150">_xlfn.LET(_xlpm.a, $F$150:$F$157, _xlpm.b, $E$150:$E$157, _xlpm.c, _xlfn.XLOOKUP(M150,_xlpm.a,_xlpm.b,0), _xlpm.d, _xlfn.XLOOKUP(N150,_xlpm.a,_xlpm.b,0), _xlpm.x, IF(OR(_xlpm.c=0,_xlpm.d=0), _xlpm.c+_xlpm.d, MIN(_xlpm.c,_xlpm.d)), IF(_xlpm.x=0, 0, IF(DataTables!$K$158="6+", _xlfn.IFNA(_xlfn.RANK.AVG(_xlpm.x,$E$150:$E$155),1), IF(DataTables!$K$158=8,_xlfn.RANK.AVG(_xlpm.x,_xlpm.b)))))</f>
        <v>0</v>
      </c>
      <c r="P150" s="32"/>
      <c r="Q150" s="151">
        <f>$O150</f>
        <v>0</v>
      </c>
      <c r="R150" s="151"/>
      <c r="S150" s="151"/>
      <c r="T150" s="151"/>
      <c r="U150" s="151"/>
      <c r="V150" s="151"/>
      <c r="W150" s="151"/>
      <c r="X150" s="151"/>
      <c r="Y150" s="32"/>
      <c r="Z150" s="32">
        <f>COUNTIF(F$141:F$148:F$150:F$157,F150)</f>
        <v>0</v>
      </c>
      <c r="AA150" s="32">
        <f>IF(NOT(ISBLANK(F150)),COUNTIF(F$150:F$157,LEFT(F150,1)&amp;"*"),0)</f>
        <v>0</v>
      </c>
      <c r="AB150" s="7" t="str">
        <f>IF($G150&gt;=$J$140, "***", "")</f>
        <v/>
      </c>
    </row>
    <row r="151" spans="1:28" s="8" customFormat="1" ht="20.25" customHeight="1">
      <c r="A151" s="709" t="s">
        <v>122</v>
      </c>
      <c r="B151" s="709" t="s">
        <v>123</v>
      </c>
      <c r="C151" s="709" t="s">
        <v>148</v>
      </c>
      <c r="D151" s="709" t="s">
        <v>65</v>
      </c>
      <c r="E151" s="41">
        <v>2</v>
      </c>
      <c r="F151" s="17"/>
      <c r="G151" s="38"/>
      <c r="H151" s="33" t="str" cm="1">
        <f t="array" ref="H151">IF($F151=0," ",_xlfn.XLOOKUP($F151,DataCalcs!$B$2:$B$80,_xlfn.XLOOKUP($C151,DataCalcs!$D$1:$N$1,DataCalcs!$D$2:$N$80),"WRONG LETTER"))</f>
        <v xml:space="preserve"> </v>
      </c>
      <c r="I151" s="33" t="str">
        <f>IF($F151=0," ",_xlfn.XLOOKUP($F151,DataCalcs!$B$2:$B$80,DataCalcs!$A$2:$A$80,"WRONG LETTER"))</f>
        <v xml:space="preserve"> </v>
      </c>
      <c r="J151" s="709" t="str" cm="1">
        <f t="array" ref="J151">_xlfn.IFS(ISBLANK(G151), "", NOT(ISNUMBER(G151)), "!!!",  G151&lt;DataTables!$E$20,"...",G151&lt;DataTables!$F$20,"L1",G151&lt;DataTables!$G$20,"L2",G151&lt;DataTables!$H$20,"L3",G151&lt;DataTables!$I$20,"L4",G151&lt;DataTables!$J$20,"L5",G151&lt;DataTables!$K$20,"L6",G151&lt;DataTables!$L$20,"L7",G151&lt;DataTables!$M$20,"L8", G151&gt;=DataTables!$M$20,"L9")</f>
        <v/>
      </c>
      <c r="K151" s="709"/>
      <c r="L151" s="31"/>
      <c r="M151" s="34" t="str">
        <f t="shared" ref="M151:N151" si="158">M142</f>
        <v>N</v>
      </c>
      <c r="N151" s="34" t="str">
        <f t="shared" si="158"/>
        <v>NN</v>
      </c>
      <c r="O151" s="34" cm="1">
        <f t="array" ref="O151">_xlfn.LET(_xlpm.a, $F$150:$F$157, _xlpm.b, $E$150:$E$157, _xlpm.c, _xlfn.XLOOKUP(M151,_xlpm.a,_xlpm.b,0), _xlpm.d, _xlfn.XLOOKUP(N151,_xlpm.a,_xlpm.b,0), _xlpm.x, IF(OR(_xlpm.c=0,_xlpm.d=0), _xlpm.c+_xlpm.d, MIN(_xlpm.c,_xlpm.d)), IF(_xlpm.x=0, 0, IF(DataTables!$K$158="6+", _xlfn.IFNA(_xlfn.RANK.AVG(_xlpm.x,$E$150:$E$155),1), IF(DataTables!$K$158=8,_xlfn.RANK.AVG(_xlpm.x,_xlpm.b)))))</f>
        <v>0</v>
      </c>
      <c r="P151" s="32"/>
      <c r="Q151" s="151"/>
      <c r="R151" s="151">
        <f>$O151</f>
        <v>0</v>
      </c>
      <c r="S151" s="151"/>
      <c r="T151" s="151"/>
      <c r="U151" s="151"/>
      <c r="V151" s="151"/>
      <c r="W151" s="151"/>
      <c r="X151" s="151"/>
      <c r="Y151" s="32"/>
      <c r="Z151" s="32">
        <f>COUNTIF(F$141:F$148:F$150:F$157,F151)</f>
        <v>0</v>
      </c>
      <c r="AA151" s="32">
        <f t="shared" ref="AA151:AA157" si="159">IF(NOT(ISBLANK(F151)),COUNTIF(F$150:F$157,LEFT(F151,1)&amp;"*"),0)</f>
        <v>0</v>
      </c>
      <c r="AB151" s="7" t="str">
        <f t="shared" ref="AB151:AB157" si="160">IF($G151&gt;=$J$140, "***", "")</f>
        <v/>
      </c>
    </row>
    <row r="152" spans="1:28" s="8" customFormat="1" ht="20.25" customHeight="1">
      <c r="A152" s="709" t="s">
        <v>122</v>
      </c>
      <c r="B152" s="709" t="s">
        <v>123</v>
      </c>
      <c r="C152" s="709" t="s">
        <v>148</v>
      </c>
      <c r="D152" s="709" t="s">
        <v>65</v>
      </c>
      <c r="E152" s="41">
        <v>3</v>
      </c>
      <c r="F152" s="17"/>
      <c r="G152" s="38"/>
      <c r="H152" s="33" t="str" cm="1">
        <f t="array" ref="H152">IF($F152=0," ",_xlfn.XLOOKUP($F152,DataCalcs!$B$2:$B$80,_xlfn.XLOOKUP($C152,DataCalcs!$D$1:$N$1,DataCalcs!$D$2:$N$80),"WRONG LETTER"))</f>
        <v xml:space="preserve"> </v>
      </c>
      <c r="I152" s="33" t="str">
        <f>IF($F152=0," ",_xlfn.XLOOKUP($F152,DataCalcs!$B$2:$B$80,DataCalcs!$A$2:$A$80,"WRONG LETTER"))</f>
        <v xml:space="preserve"> </v>
      </c>
      <c r="J152" s="709" t="str" cm="1">
        <f t="array" ref="J152">_xlfn.IFS(ISBLANK(G152), "", NOT(ISNUMBER(G152)), "!!!",  G152&lt;DataTables!$E$20,"...",G152&lt;DataTables!$F$20,"L1",G152&lt;DataTables!$G$20,"L2",G152&lt;DataTables!$H$20,"L3",G152&lt;DataTables!$I$20,"L4",G152&lt;DataTables!$J$20,"L5",G152&lt;DataTables!$K$20,"L6",G152&lt;DataTables!$L$20,"L7",G152&lt;DataTables!$M$20,"L8", G152&gt;=DataTables!$M$20,"L9")</f>
        <v/>
      </c>
      <c r="K152" s="709"/>
      <c r="L152" s="31"/>
      <c r="M152" s="34" t="str">
        <f t="shared" ref="M152:N152" si="161">M143</f>
        <v>B</v>
      </c>
      <c r="N152" s="34" t="str">
        <f t="shared" si="161"/>
        <v>BB</v>
      </c>
      <c r="O152" s="34" cm="1">
        <f t="array" ref="O152">_xlfn.LET(_xlpm.a, $F$150:$F$157, _xlpm.b, $E$150:$E$157, _xlpm.c, _xlfn.XLOOKUP(M152,_xlpm.a,_xlpm.b,0), _xlpm.d, _xlfn.XLOOKUP(N152,_xlpm.a,_xlpm.b,0), _xlpm.x, IF(OR(_xlpm.c=0,_xlpm.d=0), _xlpm.c+_xlpm.d, MIN(_xlpm.c,_xlpm.d)), IF(_xlpm.x=0, 0, IF(DataTables!$K$158="6+", _xlfn.IFNA(_xlfn.RANK.AVG(_xlpm.x,$E$150:$E$155),1), IF(DataTables!$K$158=8,_xlfn.RANK.AVG(_xlpm.x,_xlpm.b)))))</f>
        <v>0</v>
      </c>
      <c r="P152" s="32"/>
      <c r="Q152" s="151"/>
      <c r="R152" s="151"/>
      <c r="S152" s="151">
        <f>$O152</f>
        <v>0</v>
      </c>
      <c r="T152" s="151"/>
      <c r="U152" s="151"/>
      <c r="V152" s="151"/>
      <c r="W152" s="151"/>
      <c r="X152" s="151"/>
      <c r="Y152" s="32"/>
      <c r="Z152" s="32">
        <f>COUNTIF(F$141:F$148:F$150:F$157,F152)</f>
        <v>0</v>
      </c>
      <c r="AA152" s="32">
        <f t="shared" si="159"/>
        <v>0</v>
      </c>
      <c r="AB152" s="7" t="str">
        <f t="shared" si="160"/>
        <v/>
      </c>
    </row>
    <row r="153" spans="1:28" s="8" customFormat="1" ht="20.25" customHeight="1">
      <c r="A153" s="709" t="s">
        <v>122</v>
      </c>
      <c r="B153" s="709" t="s">
        <v>123</v>
      </c>
      <c r="C153" s="709" t="s">
        <v>148</v>
      </c>
      <c r="D153" s="709" t="s">
        <v>65</v>
      </c>
      <c r="E153" s="41">
        <v>4</v>
      </c>
      <c r="F153" s="17"/>
      <c r="G153" s="38"/>
      <c r="H153" s="33" t="str" cm="1">
        <f t="array" ref="H153">IF($F153=0," ",_xlfn.XLOOKUP($F153,DataCalcs!$B$2:$B$80,_xlfn.XLOOKUP($C153,DataCalcs!$D$1:$N$1,DataCalcs!$D$2:$N$80),"WRONG LETTER"))</f>
        <v xml:space="preserve"> </v>
      </c>
      <c r="I153" s="33" t="str">
        <f>IF($F153=0," ",_xlfn.XLOOKUP($F153,DataCalcs!$B$2:$B$80,DataCalcs!$A$2:$A$80,"WRONG LETTER"))</f>
        <v xml:space="preserve"> </v>
      </c>
      <c r="J153" s="709" t="str" cm="1">
        <f t="array" ref="J153">_xlfn.IFS(ISBLANK(G153), "", NOT(ISNUMBER(G153)), "!!!",  G153&lt;DataTables!$E$20,"...",G153&lt;DataTables!$F$20,"L1",G153&lt;DataTables!$G$20,"L2",G153&lt;DataTables!$H$20,"L3",G153&lt;DataTables!$I$20,"L4",G153&lt;DataTables!$J$20,"L5",G153&lt;DataTables!$K$20,"L6",G153&lt;DataTables!$L$20,"L7",G153&lt;DataTables!$M$20,"L8", G153&gt;=DataTables!$M$20,"L9")</f>
        <v/>
      </c>
      <c r="K153" s="709"/>
      <c r="L153" s="31"/>
      <c r="M153" s="34" t="str">
        <f t="shared" ref="M153:N153" si="162">M144</f>
        <v>O</v>
      </c>
      <c r="N153" s="34" t="str">
        <f t="shared" si="162"/>
        <v>OO</v>
      </c>
      <c r="O153" s="34" cm="1">
        <f t="array" ref="O153">_xlfn.LET(_xlpm.a, $F$150:$F$157, _xlpm.b, $E$150:$E$157, _xlpm.c, _xlfn.XLOOKUP(M153,_xlpm.a,_xlpm.b,0), _xlpm.d, _xlfn.XLOOKUP(N153,_xlpm.a,_xlpm.b,0), _xlpm.x, IF(OR(_xlpm.c=0,_xlpm.d=0), _xlpm.c+_xlpm.d, MIN(_xlpm.c,_xlpm.d)), IF(_xlpm.x=0, 0, IF(DataTables!$K$158="6+", _xlfn.IFNA(_xlfn.RANK.AVG(_xlpm.x,$E$150:$E$155),1), IF(DataTables!$K$158=8,_xlfn.RANK.AVG(_xlpm.x,_xlpm.b)))))</f>
        <v>0</v>
      </c>
      <c r="P153" s="32"/>
      <c r="Q153" s="151"/>
      <c r="R153" s="151"/>
      <c r="S153" s="151"/>
      <c r="T153" s="151">
        <f>$O153</f>
        <v>0</v>
      </c>
      <c r="U153" s="151"/>
      <c r="V153" s="151"/>
      <c r="W153" s="151"/>
      <c r="X153" s="151"/>
      <c r="Y153" s="32"/>
      <c r="Z153" s="32">
        <f>COUNTIF(F$141:F$148:F$150:F$157,F153)</f>
        <v>0</v>
      </c>
      <c r="AA153" s="32">
        <f t="shared" si="159"/>
        <v>0</v>
      </c>
      <c r="AB153" s="7" t="str">
        <f t="shared" si="160"/>
        <v/>
      </c>
    </row>
    <row r="154" spans="1:28" s="8" customFormat="1" ht="20.25" customHeight="1">
      <c r="A154" s="709" t="s">
        <v>122</v>
      </c>
      <c r="B154" s="709" t="s">
        <v>123</v>
      </c>
      <c r="C154" s="709" t="s">
        <v>148</v>
      </c>
      <c r="D154" s="709" t="s">
        <v>65</v>
      </c>
      <c r="E154" s="41">
        <v>5</v>
      </c>
      <c r="F154" s="17"/>
      <c r="G154" s="38"/>
      <c r="H154" s="33" t="str" cm="1">
        <f t="array" ref="H154">IF($F154=0," ",_xlfn.XLOOKUP($F154,DataCalcs!$B$2:$B$80,_xlfn.XLOOKUP($C154,DataCalcs!$D$1:$N$1,DataCalcs!$D$2:$N$80),"WRONG LETTER"))</f>
        <v xml:space="preserve"> </v>
      </c>
      <c r="I154" s="33" t="str">
        <f>IF($F154=0," ",_xlfn.XLOOKUP($F154,DataCalcs!$B$2:$B$80,DataCalcs!$A$2:$A$80,"WRONG LETTER"))</f>
        <v xml:space="preserve"> </v>
      </c>
      <c r="J154" s="709" t="str" cm="1">
        <f t="array" ref="J154">_xlfn.IFS(ISBLANK(G154), "", NOT(ISNUMBER(G154)), "!!!",  G154&lt;DataTables!$E$20,"...",G154&lt;DataTables!$F$20,"L1",G154&lt;DataTables!$G$20,"L2",G154&lt;DataTables!$H$20,"L3",G154&lt;DataTables!$I$20,"L4",G154&lt;DataTables!$J$20,"L5",G154&lt;DataTables!$K$20,"L6",G154&lt;DataTables!$L$20,"L7",G154&lt;DataTables!$M$20,"L8", G154&gt;=DataTables!$M$20,"L9")</f>
        <v/>
      </c>
      <c r="K154" s="709"/>
      <c r="L154" s="31"/>
      <c r="M154" s="34" t="str">
        <f t="shared" ref="M154:N154" si="163">M145</f>
        <v>R</v>
      </c>
      <c r="N154" s="34" t="str">
        <f t="shared" si="163"/>
        <v>RR</v>
      </c>
      <c r="O154" s="34" cm="1">
        <f t="array" ref="O154">_xlfn.LET(_xlpm.a, $F$150:$F$157, _xlpm.b, $E$150:$E$157, _xlpm.c, _xlfn.XLOOKUP(M154,_xlpm.a,_xlpm.b,0), _xlpm.d, _xlfn.XLOOKUP(N154,_xlpm.a,_xlpm.b,0), _xlpm.x, IF(OR(_xlpm.c=0,_xlpm.d=0), _xlpm.c+_xlpm.d, MIN(_xlpm.c,_xlpm.d)), IF(_xlpm.x=0, 0, IF(DataTables!$K$158="6+", _xlfn.IFNA(_xlfn.RANK.AVG(_xlpm.x,$E$150:$E$155),1), IF(DataTables!$K$158=8,_xlfn.RANK.AVG(_xlpm.x,_xlpm.b)))))</f>
        <v>0</v>
      </c>
      <c r="P154" s="32"/>
      <c r="Q154" s="151"/>
      <c r="R154" s="151"/>
      <c r="S154" s="151"/>
      <c r="T154" s="151"/>
      <c r="U154" s="151">
        <f>$O154</f>
        <v>0</v>
      </c>
      <c r="V154" s="151"/>
      <c r="W154" s="151"/>
      <c r="X154" s="151"/>
      <c r="Y154" s="32"/>
      <c r="Z154" s="32">
        <f>COUNTIF(F$141:F$148:F$150:F$157,F154)</f>
        <v>0</v>
      </c>
      <c r="AA154" s="32">
        <f t="shared" si="159"/>
        <v>0</v>
      </c>
      <c r="AB154" s="7" t="str">
        <f t="shared" si="160"/>
        <v/>
      </c>
    </row>
    <row r="155" spans="1:28" s="8" customFormat="1" ht="20.25" customHeight="1">
      <c r="A155" s="709" t="s">
        <v>122</v>
      </c>
      <c r="B155" s="709" t="s">
        <v>123</v>
      </c>
      <c r="C155" s="709" t="s">
        <v>148</v>
      </c>
      <c r="D155" s="709" t="s">
        <v>65</v>
      </c>
      <c r="E155" s="41">
        <v>6</v>
      </c>
      <c r="F155" s="17"/>
      <c r="G155" s="38"/>
      <c r="H155" s="33" t="str" cm="1">
        <f t="array" ref="H155">IF($F155=0," ",_xlfn.XLOOKUP($F155,DataCalcs!$B$2:$B$80,_xlfn.XLOOKUP($C155,DataCalcs!$D$1:$N$1,DataCalcs!$D$2:$N$80),"WRONG LETTER"))</f>
        <v xml:space="preserve"> </v>
      </c>
      <c r="I155" s="33" t="str">
        <f>IF($F155=0," ",_xlfn.XLOOKUP($F155,DataCalcs!$B$2:$B$80,DataCalcs!$A$2:$A$80,"WRONG LETTER"))</f>
        <v xml:space="preserve"> </v>
      </c>
      <c r="J155" s="709" t="str" cm="1">
        <f t="array" ref="J155">_xlfn.IFS(ISBLANK(G155), "", NOT(ISNUMBER(G155)), "!!!",  G155&lt;DataTables!$E$20,"...",G155&lt;DataTables!$F$20,"L1",G155&lt;DataTables!$G$20,"L2",G155&lt;DataTables!$H$20,"L3",G155&lt;DataTables!$I$20,"L4",G155&lt;DataTables!$J$20,"L5",G155&lt;DataTables!$K$20,"L6",G155&lt;DataTables!$L$20,"L7",G155&lt;DataTables!$M$20,"L8", G155&gt;=DataTables!$M$20,"L9")</f>
        <v/>
      </c>
      <c r="K155" s="709"/>
      <c r="L155" s="418"/>
      <c r="M155" s="34" t="str">
        <f t="shared" ref="M155:N155" si="164">M146</f>
        <v>X</v>
      </c>
      <c r="N155" s="34" t="str">
        <f t="shared" si="164"/>
        <v>XX</v>
      </c>
      <c r="O155" s="34" cm="1">
        <f t="array" ref="O155">_xlfn.LET(_xlpm.a, $F$150:$F$157, _xlpm.b, $E$150:$E$157, _xlpm.c, _xlfn.XLOOKUP(M155,_xlpm.a,_xlpm.b,0), _xlpm.d, _xlfn.XLOOKUP(N155,_xlpm.a,_xlpm.b,0), _xlpm.x, IF(OR(_xlpm.c=0,_xlpm.d=0), _xlpm.c+_xlpm.d, MIN(_xlpm.c,_xlpm.d)), IF(_xlpm.x=0, 0, IF(DataTables!$K$158="6+", _xlfn.IFNA(_xlfn.RANK.AVG(_xlpm.x,$E$150:$E$155),1), IF(DataTables!$K$158=8,_xlfn.RANK.AVG(_xlpm.x,_xlpm.b)))))</f>
        <v>0</v>
      </c>
      <c r="P155" s="32"/>
      <c r="Q155" s="151"/>
      <c r="R155" s="151"/>
      <c r="S155" s="151"/>
      <c r="T155" s="151"/>
      <c r="U155" s="151"/>
      <c r="V155" s="151">
        <f>$O155</f>
        <v>0</v>
      </c>
      <c r="W155" s="151"/>
      <c r="X155" s="151"/>
      <c r="Y155" s="32"/>
      <c r="Z155" s="32">
        <f>COUNTIF(F$141:F$148:F$150:F$157,F155)</f>
        <v>0</v>
      </c>
      <c r="AA155" s="32">
        <f t="shared" si="159"/>
        <v>0</v>
      </c>
      <c r="AB155" s="7" t="str">
        <f t="shared" si="160"/>
        <v/>
      </c>
    </row>
    <row r="156" spans="1:28" s="7" customFormat="1" ht="20.25" customHeight="1">
      <c r="A156" s="709" t="s">
        <v>122</v>
      </c>
      <c r="B156" s="709" t="s">
        <v>123</v>
      </c>
      <c r="C156" s="709" t="s">
        <v>148</v>
      </c>
      <c r="D156" s="709" t="s">
        <v>65</v>
      </c>
      <c r="E156" s="14">
        <v>7</v>
      </c>
      <c r="F156" s="17"/>
      <c r="G156" s="38"/>
      <c r="H156" s="33" t="str" cm="1">
        <f t="array" ref="H156">IF($F156=0," ",_xlfn.XLOOKUP($F156,DataCalcs!$B$2:$B$80,_xlfn.XLOOKUP($C156,DataCalcs!$D$1:$N$1,DataCalcs!$D$2:$N$80),"WRONG LETTER"))</f>
        <v xml:space="preserve"> </v>
      </c>
      <c r="I156" s="33" t="str">
        <f>IF($F156=0," ",_xlfn.XLOOKUP($F156,DataCalcs!$B$2:$B$80,DataCalcs!$A$2:$A$80,"WRONG LETTER"))</f>
        <v xml:space="preserve"> </v>
      </c>
      <c r="J156" s="709" t="str" cm="1">
        <f t="array" ref="J156">_xlfn.IFS(ISBLANK(G156), "", NOT(ISNUMBER(G156)), "!!!",  G156&lt;DataTables!$E$20,"...",G156&lt;DataTables!$F$20,"L1",G156&lt;DataTables!$G$20,"L2",G156&lt;DataTables!$H$20,"L3",G156&lt;DataTables!$I$20,"L4",G156&lt;DataTables!$J$20,"L5",G156&lt;DataTables!$K$20,"L6",G156&lt;DataTables!$L$20,"L7",G156&lt;DataTables!$M$20,"L8", G156&gt;=DataTables!$M$20,"L9")</f>
        <v/>
      </c>
      <c r="K156" s="709"/>
      <c r="L156" s="31"/>
      <c r="M156" s="34" t="str">
        <f t="shared" ref="M156:N156" si="165">M147</f>
        <v>H</v>
      </c>
      <c r="N156" s="34" t="str">
        <f t="shared" si="165"/>
        <v>HH</v>
      </c>
      <c r="O156" s="34" cm="1">
        <f t="array" ref="O156">_xlfn.LET(_xlpm.a, $F$150:$F$157, _xlpm.b, $E$150:$E$157, _xlpm.c, _xlfn.XLOOKUP(M156,_xlpm.a,_xlpm.b,0), _xlpm.d, _xlfn.XLOOKUP(N156,_xlpm.a,_xlpm.b,0), _xlpm.x, IF(OR(_xlpm.c=0,_xlpm.d=0), _xlpm.c+_xlpm.d, MIN(_xlpm.c,_xlpm.d)), IF(_xlpm.x=0, 0, IF(DataTables!$K$158="6+", _xlfn.IFNA(_xlfn.RANK.AVG(_xlpm.x,$E$150:$E$155),1), IF(DataTables!$K$158=8,_xlfn.RANK.AVG(_xlpm.x,_xlpm.b)))))</f>
        <v>0</v>
      </c>
      <c r="P156" s="32"/>
      <c r="Q156" s="151"/>
      <c r="R156" s="151"/>
      <c r="S156" s="151"/>
      <c r="T156" s="151"/>
      <c r="U156" s="151"/>
      <c r="V156" s="151"/>
      <c r="W156" s="151">
        <f>$O156</f>
        <v>0</v>
      </c>
      <c r="X156" s="151"/>
      <c r="Y156" s="32"/>
      <c r="Z156" s="32">
        <f>COUNTIF(F$141:F$148:F$150:F$157,F156)</f>
        <v>0</v>
      </c>
      <c r="AA156" s="32">
        <f t="shared" si="159"/>
        <v>0</v>
      </c>
      <c r="AB156" s="7" t="str">
        <f t="shared" si="160"/>
        <v/>
      </c>
    </row>
    <row r="157" spans="1:28" s="7" customFormat="1" ht="20.25" customHeight="1">
      <c r="A157" s="709" t="s">
        <v>122</v>
      </c>
      <c r="B157" s="709" t="s">
        <v>123</v>
      </c>
      <c r="C157" s="709" t="s">
        <v>148</v>
      </c>
      <c r="D157" s="709" t="s">
        <v>65</v>
      </c>
      <c r="E157" s="14">
        <v>8</v>
      </c>
      <c r="F157" s="17"/>
      <c r="G157" s="38"/>
      <c r="H157" s="33" t="str" cm="1">
        <f t="array" ref="H157">IF($F157=0," ",_xlfn.XLOOKUP($F157,DataCalcs!$B$2:$B$80,_xlfn.XLOOKUP($C157,DataCalcs!$D$1:$N$1,DataCalcs!$D$2:$N$80),"WRONG LETTER"))</f>
        <v xml:space="preserve"> </v>
      </c>
      <c r="I157" s="33" t="str">
        <f>IF($F157=0," ",_xlfn.XLOOKUP($F157,DataCalcs!$B$2:$B$80,DataCalcs!$A$2:$A$80,"WRONG LETTER"))</f>
        <v xml:space="preserve"> </v>
      </c>
      <c r="J157" s="709" t="str" cm="1">
        <f t="array" ref="J157">_xlfn.IFS(ISBLANK(G157), "", NOT(ISNUMBER(G157)), "!!!",  G157&lt;DataTables!$E$20,"...",G157&lt;DataTables!$F$20,"L1",G157&lt;DataTables!$G$20,"L2",G157&lt;DataTables!$H$20,"L3",G157&lt;DataTables!$I$20,"L4",G157&lt;DataTables!$J$20,"L5",G157&lt;DataTables!$K$20,"L6",G157&lt;DataTables!$L$20,"L7",G157&lt;DataTables!$M$20,"L8", G157&gt;=DataTables!$M$20,"L9")</f>
        <v/>
      </c>
      <c r="K157" s="709"/>
      <c r="L157" s="31"/>
      <c r="M157" s="34" t="str">
        <f t="shared" ref="M157:N157" si="166">M148</f>
        <v>W</v>
      </c>
      <c r="N157" s="34" t="str">
        <f t="shared" si="166"/>
        <v>WW</v>
      </c>
      <c r="O157" s="34" cm="1">
        <f t="array" ref="O157">_xlfn.LET(_xlpm.a, $F$150:$F$157, _xlpm.b, $E$150:$E$157, _xlpm.c, _xlfn.XLOOKUP(M157,_xlpm.a,_xlpm.b,0), _xlpm.d, _xlfn.XLOOKUP(N157,_xlpm.a,_xlpm.b,0), _xlpm.x, IF(OR(_xlpm.c=0,_xlpm.d=0), _xlpm.c+_xlpm.d, MIN(_xlpm.c,_xlpm.d)), IF(_xlpm.x=0, 0, IF(DataTables!$K$158="6+", _xlfn.IFNA(_xlfn.RANK.AVG(_xlpm.x,$E$150:$E$155),1), IF(DataTables!$K$158=8,_xlfn.RANK.AVG(_xlpm.x,_xlpm.b)))))</f>
        <v>0</v>
      </c>
      <c r="P157" s="32"/>
      <c r="Q157" s="151"/>
      <c r="R157" s="151"/>
      <c r="S157" s="151"/>
      <c r="T157" s="151"/>
      <c r="U157" s="151"/>
      <c r="V157" s="151"/>
      <c r="W157" s="151"/>
      <c r="X157" s="151">
        <f>$O157</f>
        <v>0</v>
      </c>
      <c r="Y157" s="31"/>
      <c r="Z157" s="32">
        <f>COUNTIF(F$141:F$148:F$150:F$157,F157)</f>
        <v>0</v>
      </c>
      <c r="AA157" s="32">
        <f t="shared" si="159"/>
        <v>0</v>
      </c>
      <c r="AB157" s="7" t="str">
        <f t="shared" si="160"/>
        <v/>
      </c>
    </row>
    <row r="158" spans="1:28" s="7" customFormat="1" ht="20.25" customHeight="1">
      <c r="A158" s="709" t="s">
        <v>122</v>
      </c>
      <c r="B158" s="709" t="s">
        <v>123</v>
      </c>
      <c r="C158" s="709" t="s">
        <v>151</v>
      </c>
      <c r="D158" s="709"/>
      <c r="E158" s="30" t="s">
        <v>152</v>
      </c>
      <c r="F158" s="21"/>
      <c r="G158" s="21"/>
      <c r="H158" s="387"/>
      <c r="I158" s="388" t="s">
        <v>59</v>
      </c>
      <c r="J158" s="389">
        <f>DataTables!$N$21</f>
        <v>33.130000000000003</v>
      </c>
      <c r="K158" s="393"/>
      <c r="L158" s="13"/>
      <c r="M158" s="10"/>
      <c r="N158" s="10"/>
      <c r="P158" s="31"/>
      <c r="Q158" s="31"/>
      <c r="R158" s="31"/>
      <c r="S158" s="31"/>
      <c r="T158" s="31"/>
      <c r="U158" s="31"/>
      <c r="V158" s="31"/>
      <c r="W158" s="31"/>
      <c r="X158" s="31"/>
      <c r="Y158" s="32"/>
      <c r="Z158" s="32"/>
      <c r="AA158" s="32"/>
    </row>
    <row r="159" spans="1:28" s="7" customFormat="1" ht="20.25" customHeight="1">
      <c r="A159" s="709" t="s">
        <v>122</v>
      </c>
      <c r="B159" s="709" t="s">
        <v>123</v>
      </c>
      <c r="C159" s="709" t="s">
        <v>151</v>
      </c>
      <c r="D159" s="709" t="s">
        <v>71</v>
      </c>
      <c r="E159" s="41">
        <v>1</v>
      </c>
      <c r="F159" s="17"/>
      <c r="G159" s="38"/>
      <c r="H159" s="33" t="str" cm="1">
        <f t="array" ref="H159">IF($F159=0," ",_xlfn.XLOOKUP($F159,DataCalcs!$B$2:$B$80,_xlfn.XLOOKUP($C159,DataCalcs!$D$1:$N$1,DataCalcs!$D$2:$N$80),"WRONG LETTER"))</f>
        <v xml:space="preserve"> </v>
      </c>
      <c r="I159" s="33" t="str">
        <f>IF($F159=0," ",_xlfn.XLOOKUP($F159,DataCalcs!$B$2:$B$80,DataCalcs!$A$2:$A$80,"WRONG LETTER"))</f>
        <v xml:space="preserve"> </v>
      </c>
      <c r="J159" s="709" t="str" cm="1">
        <f t="array" ref="J159">_xlfn.IFS(ISBLANK(G159), "", NOT(ISNUMBER(G159)), "!!!",  G159&lt;DataTables!$E$21,"...",G159&lt;DataTables!$F$21,"L1",G159&lt;DataTables!$G$21,"L2",G159&lt;DataTables!$H$21,"L3",G159&lt;DataTables!$I$21,"L4",G159&lt;DataTables!$J$21,"L5",G159&lt;DataTables!$K$21,"L6",G159&lt;DataTables!$L$21,"L7",G159&lt;DataTables!$M$21,"L8", G159&gt;=DataTables!$M$21,"L9")</f>
        <v/>
      </c>
      <c r="K159" s="709"/>
      <c r="L159" s="32"/>
      <c r="M159" s="34" t="str">
        <f t="shared" ref="M159:N159" si="167">M150</f>
        <v>A</v>
      </c>
      <c r="N159" s="34" t="str">
        <f t="shared" si="167"/>
        <v>AA</v>
      </c>
      <c r="O159" s="34" cm="1">
        <f t="array" ref="O159">_xlfn.LET(_xlpm.a, $F$159:$F$166, _xlpm.b, $E$159:$E$166, _xlpm.c, _xlfn.XLOOKUP(M159,_xlpm.a,_xlpm.b,0), _xlpm.d, _xlfn.XLOOKUP(N159,_xlpm.a,_xlpm.b,0), _xlpm.x, IF(OR(_xlpm.c=0,_xlpm.d=0), _xlpm.c+_xlpm.d, MIN(_xlpm.c,_xlpm.d)), IF(_xlpm.x=0, 0, IF(DataTables!$K$158="6+", _xlfn.IFNA(_xlfn.RANK.AVG(_xlpm.x,$E$159:$E$164),1), IF(DataTables!$K$158=8,_xlfn.RANK.AVG(_xlpm.x,_xlpm.b)))))</f>
        <v>0</v>
      </c>
      <c r="P159" s="32"/>
      <c r="Q159" s="151">
        <f>$O159</f>
        <v>0</v>
      </c>
      <c r="R159" s="151"/>
      <c r="S159" s="151"/>
      <c r="T159" s="151"/>
      <c r="U159" s="151"/>
      <c r="V159" s="151"/>
      <c r="W159" s="151"/>
      <c r="X159" s="151"/>
      <c r="Y159" s="32"/>
      <c r="Z159" s="32">
        <f>COUNTIF(F$159:F$166:F$168:F$175,F159)</f>
        <v>0</v>
      </c>
      <c r="AA159" s="32">
        <f>IF(NOT(ISBLANK(F159)),COUNTIF(F$159:F$166,LEFT(F159,1)&amp;"*"),0)</f>
        <v>0</v>
      </c>
      <c r="AB159" s="7" t="str">
        <f>IF($G159&gt;=$J$158, "***", "")</f>
        <v/>
      </c>
    </row>
    <row r="160" spans="1:28" s="7" customFormat="1" ht="20.25" customHeight="1">
      <c r="A160" s="709" t="s">
        <v>122</v>
      </c>
      <c r="B160" s="709" t="s">
        <v>123</v>
      </c>
      <c r="C160" s="709" t="s">
        <v>151</v>
      </c>
      <c r="D160" s="709" t="s">
        <v>71</v>
      </c>
      <c r="E160" s="41">
        <v>2</v>
      </c>
      <c r="F160" s="17"/>
      <c r="G160" s="38"/>
      <c r="H160" s="33" t="str" cm="1">
        <f t="array" ref="H160">IF($F160=0," ",_xlfn.XLOOKUP($F160,DataCalcs!$B$2:$B$80,_xlfn.XLOOKUP($C160,DataCalcs!$D$1:$N$1,DataCalcs!$D$2:$N$80),"WRONG LETTER"))</f>
        <v xml:space="preserve"> </v>
      </c>
      <c r="I160" s="33" t="str">
        <f>IF($F160=0," ",_xlfn.XLOOKUP($F160,DataCalcs!$B$2:$B$80,DataCalcs!$A$2:$A$80,"WRONG LETTER"))</f>
        <v xml:space="preserve"> </v>
      </c>
      <c r="J160" s="709" t="str" cm="1">
        <f t="array" ref="J160">_xlfn.IFS(ISBLANK(G160), "", NOT(ISNUMBER(G160)), "!!!",  G160&lt;DataTables!$E$21,"...",G160&lt;DataTables!$F$21,"L1",G160&lt;DataTables!$G$21,"L2",G160&lt;DataTables!$H$21,"L3",G160&lt;DataTables!$I$21,"L4",G160&lt;DataTables!$J$21,"L5",G160&lt;DataTables!$K$21,"L6",G160&lt;DataTables!$L$21,"L7",G160&lt;DataTables!$M$21,"L8", G160&gt;=DataTables!$M$21,"L9")</f>
        <v/>
      </c>
      <c r="K160" s="709"/>
      <c r="L160" s="32"/>
      <c r="M160" s="34" t="str">
        <f t="shared" ref="M160:N160" si="168">M151</f>
        <v>N</v>
      </c>
      <c r="N160" s="34" t="str">
        <f t="shared" si="168"/>
        <v>NN</v>
      </c>
      <c r="O160" s="34" cm="1">
        <f t="array" ref="O160">_xlfn.LET(_xlpm.a, $F$159:$F$166, _xlpm.b, $E$159:$E$166, _xlpm.c, _xlfn.XLOOKUP(M160,_xlpm.a,_xlpm.b,0), _xlpm.d, _xlfn.XLOOKUP(N160,_xlpm.a,_xlpm.b,0), _xlpm.x, IF(OR(_xlpm.c=0,_xlpm.d=0), _xlpm.c+_xlpm.d, MIN(_xlpm.c,_xlpm.d)), IF(_xlpm.x=0, 0, IF(DataTables!$K$158="6+", _xlfn.IFNA(_xlfn.RANK.AVG(_xlpm.x,$E$159:$E$164),1), IF(DataTables!$K$158=8,_xlfn.RANK.AVG(_xlpm.x,_xlpm.b)))))</f>
        <v>0</v>
      </c>
      <c r="P160" s="32"/>
      <c r="Q160" s="151"/>
      <c r="R160" s="151">
        <f>$O160</f>
        <v>0</v>
      </c>
      <c r="S160" s="151"/>
      <c r="T160" s="151"/>
      <c r="U160" s="151"/>
      <c r="V160" s="151"/>
      <c r="W160" s="151"/>
      <c r="X160" s="151"/>
      <c r="Y160" s="32"/>
      <c r="Z160" s="32">
        <f>COUNTIF(F$159:F$166:F$168:F$175,F160)</f>
        <v>0</v>
      </c>
      <c r="AA160" s="32">
        <f t="shared" ref="AA160:AA166" si="169">IF(NOT(ISBLANK(F160)),COUNTIF(F$159:F$166,LEFT(F160,1)&amp;"*"),0)</f>
        <v>0</v>
      </c>
      <c r="AB160" s="7" t="str">
        <f t="shared" ref="AB160:AB166" si="170">IF($G160&gt;=$J$158, "***", "")</f>
        <v/>
      </c>
    </row>
    <row r="161" spans="1:28" s="7" customFormat="1" ht="20.25" customHeight="1">
      <c r="A161" s="709" t="s">
        <v>122</v>
      </c>
      <c r="B161" s="709" t="s">
        <v>123</v>
      </c>
      <c r="C161" s="709" t="s">
        <v>151</v>
      </c>
      <c r="D161" s="709" t="s">
        <v>71</v>
      </c>
      <c r="E161" s="41">
        <v>3</v>
      </c>
      <c r="F161" s="17"/>
      <c r="G161" s="38"/>
      <c r="H161" s="33" t="str" cm="1">
        <f t="array" ref="H161">IF($F161=0," ",_xlfn.XLOOKUP($F161,DataCalcs!$B$2:$B$80,_xlfn.XLOOKUP($C161,DataCalcs!$D$1:$N$1,DataCalcs!$D$2:$N$80),"WRONG LETTER"))</f>
        <v xml:space="preserve"> </v>
      </c>
      <c r="I161" s="33" t="str">
        <f>IF($F161=0," ",_xlfn.XLOOKUP($F161,DataCalcs!$B$2:$B$80,DataCalcs!$A$2:$A$80,"WRONG LETTER"))</f>
        <v xml:space="preserve"> </v>
      </c>
      <c r="J161" s="709" t="str" cm="1">
        <f t="array" ref="J161">_xlfn.IFS(ISBLANK(G161), "", NOT(ISNUMBER(G161)), "!!!",  G161&lt;DataTables!$E$21,"...",G161&lt;DataTables!$F$21,"L1",G161&lt;DataTables!$G$21,"L2",G161&lt;DataTables!$H$21,"L3",G161&lt;DataTables!$I$21,"L4",G161&lt;DataTables!$J$21,"L5",G161&lt;DataTables!$K$21,"L6",G161&lt;DataTables!$L$21,"L7",G161&lt;DataTables!$M$21,"L8", G161&gt;=DataTables!$M$21,"L9")</f>
        <v/>
      </c>
      <c r="K161" s="709"/>
      <c r="L161" s="32"/>
      <c r="M161" s="34" t="str">
        <f t="shared" ref="M161:N161" si="171">M152</f>
        <v>B</v>
      </c>
      <c r="N161" s="34" t="str">
        <f t="shared" si="171"/>
        <v>BB</v>
      </c>
      <c r="O161" s="34" cm="1">
        <f t="array" ref="O161">_xlfn.LET(_xlpm.a, $F$159:$F$166, _xlpm.b, $E$159:$E$166, _xlpm.c, _xlfn.XLOOKUP(M161,_xlpm.a,_xlpm.b,0), _xlpm.d, _xlfn.XLOOKUP(N161,_xlpm.a,_xlpm.b,0), _xlpm.x, IF(OR(_xlpm.c=0,_xlpm.d=0), _xlpm.c+_xlpm.d, MIN(_xlpm.c,_xlpm.d)), IF(_xlpm.x=0, 0, IF(DataTables!$K$158="6+", _xlfn.IFNA(_xlfn.RANK.AVG(_xlpm.x,$E$159:$E$164),1), IF(DataTables!$K$158=8,_xlfn.RANK.AVG(_xlpm.x,_xlpm.b)))))</f>
        <v>0</v>
      </c>
      <c r="P161" s="32"/>
      <c r="Q161" s="151"/>
      <c r="R161" s="151"/>
      <c r="S161" s="151">
        <f>$O161</f>
        <v>0</v>
      </c>
      <c r="T161" s="151"/>
      <c r="U161" s="151"/>
      <c r="V161" s="151"/>
      <c r="W161" s="151"/>
      <c r="X161" s="151"/>
      <c r="Y161" s="32"/>
      <c r="Z161" s="32">
        <f>COUNTIF(F$159:F$166:F$168:F$175,F161)</f>
        <v>0</v>
      </c>
      <c r="AA161" s="32">
        <f t="shared" si="169"/>
        <v>0</v>
      </c>
      <c r="AB161" s="7" t="str">
        <f t="shared" si="170"/>
        <v/>
      </c>
    </row>
    <row r="162" spans="1:28" s="7" customFormat="1" ht="20.25" customHeight="1">
      <c r="A162" s="709" t="s">
        <v>122</v>
      </c>
      <c r="B162" s="709" t="s">
        <v>123</v>
      </c>
      <c r="C162" s="709" t="s">
        <v>151</v>
      </c>
      <c r="D162" s="709" t="s">
        <v>71</v>
      </c>
      <c r="E162" s="41">
        <v>4</v>
      </c>
      <c r="F162" s="17"/>
      <c r="G162" s="38"/>
      <c r="H162" s="33" t="str" cm="1">
        <f t="array" ref="H162">IF($F162=0," ",_xlfn.XLOOKUP($F162,DataCalcs!$B$2:$B$80,_xlfn.XLOOKUP($C162,DataCalcs!$D$1:$N$1,DataCalcs!$D$2:$N$80),"WRONG LETTER"))</f>
        <v xml:space="preserve"> </v>
      </c>
      <c r="I162" s="33" t="str">
        <f>IF($F162=0," ",_xlfn.XLOOKUP($F162,DataCalcs!$B$2:$B$80,DataCalcs!$A$2:$A$80,"WRONG LETTER"))</f>
        <v xml:space="preserve"> </v>
      </c>
      <c r="J162" s="709" t="str" cm="1">
        <f t="array" ref="J162">_xlfn.IFS(ISBLANK(G162), "", NOT(ISNUMBER(G162)), "!!!",  G162&lt;DataTables!$E$21,"...",G162&lt;DataTables!$F$21,"L1",G162&lt;DataTables!$G$21,"L2",G162&lt;DataTables!$H$21,"L3",G162&lt;DataTables!$I$21,"L4",G162&lt;DataTables!$J$21,"L5",G162&lt;DataTables!$K$21,"L6",G162&lt;DataTables!$L$21,"L7",G162&lt;DataTables!$M$21,"L8", G162&gt;=DataTables!$M$21,"L9")</f>
        <v/>
      </c>
      <c r="K162" s="709"/>
      <c r="L162" s="32"/>
      <c r="M162" s="34" t="str">
        <f t="shared" ref="M162:N162" si="172">M153</f>
        <v>O</v>
      </c>
      <c r="N162" s="34" t="str">
        <f t="shared" si="172"/>
        <v>OO</v>
      </c>
      <c r="O162" s="34" cm="1">
        <f t="array" ref="O162">_xlfn.LET(_xlpm.a, $F$159:$F$166, _xlpm.b, $E$159:$E$166, _xlpm.c, _xlfn.XLOOKUP(M162,_xlpm.a,_xlpm.b,0), _xlpm.d, _xlfn.XLOOKUP(N162,_xlpm.a,_xlpm.b,0), _xlpm.x, IF(OR(_xlpm.c=0,_xlpm.d=0), _xlpm.c+_xlpm.d, MIN(_xlpm.c,_xlpm.d)), IF(_xlpm.x=0, 0, IF(DataTables!$K$158="6+", _xlfn.IFNA(_xlfn.RANK.AVG(_xlpm.x,$E$159:$E$164),1), IF(DataTables!$K$158=8,_xlfn.RANK.AVG(_xlpm.x,_xlpm.b)))))</f>
        <v>0</v>
      </c>
      <c r="P162" s="32"/>
      <c r="Q162" s="151"/>
      <c r="R162" s="151"/>
      <c r="S162" s="151"/>
      <c r="T162" s="151">
        <f>$O162</f>
        <v>0</v>
      </c>
      <c r="U162" s="151"/>
      <c r="V162" s="151"/>
      <c r="W162" s="151"/>
      <c r="X162" s="151"/>
      <c r="Y162" s="32"/>
      <c r="Z162" s="32">
        <f>COUNTIF(F$159:F$166:F$168:F$175,F162)</f>
        <v>0</v>
      </c>
      <c r="AA162" s="32">
        <f t="shared" si="169"/>
        <v>0</v>
      </c>
      <c r="AB162" s="7" t="str">
        <f t="shared" si="170"/>
        <v/>
      </c>
    </row>
    <row r="163" spans="1:28" s="7" customFormat="1" ht="20.25" customHeight="1">
      <c r="A163" s="709" t="s">
        <v>122</v>
      </c>
      <c r="B163" s="709" t="s">
        <v>123</v>
      </c>
      <c r="C163" s="709" t="s">
        <v>151</v>
      </c>
      <c r="D163" s="709" t="s">
        <v>71</v>
      </c>
      <c r="E163" s="41">
        <v>5</v>
      </c>
      <c r="F163" s="17"/>
      <c r="G163" s="38"/>
      <c r="H163" s="33" t="str" cm="1">
        <f t="array" ref="H163">IF($F163=0," ",_xlfn.XLOOKUP($F163,DataCalcs!$B$2:$B$80,_xlfn.XLOOKUP($C163,DataCalcs!$D$1:$N$1,DataCalcs!$D$2:$N$80),"WRONG LETTER"))</f>
        <v xml:space="preserve"> </v>
      </c>
      <c r="I163" s="33" t="str">
        <f>IF($F163=0," ",_xlfn.XLOOKUP($F163,DataCalcs!$B$2:$B$80,DataCalcs!$A$2:$A$80,"WRONG LETTER"))</f>
        <v xml:space="preserve"> </v>
      </c>
      <c r="J163" s="709" t="str" cm="1">
        <f t="array" ref="J163">_xlfn.IFS(ISBLANK(G163), "", NOT(ISNUMBER(G163)), "!!!",  G163&lt;DataTables!$E$21,"...",G163&lt;DataTables!$F$21,"L1",G163&lt;DataTables!$G$21,"L2",G163&lt;DataTables!$H$21,"L3",G163&lt;DataTables!$I$21,"L4",G163&lt;DataTables!$J$21,"L5",G163&lt;DataTables!$K$21,"L6",G163&lt;DataTables!$L$21,"L7",G163&lt;DataTables!$M$21,"L8", G163&gt;=DataTables!$M$21,"L9")</f>
        <v/>
      </c>
      <c r="K163" s="709"/>
      <c r="L163" s="32"/>
      <c r="M163" s="34" t="str">
        <f t="shared" ref="M163:N163" si="173">M154</f>
        <v>R</v>
      </c>
      <c r="N163" s="34" t="str">
        <f t="shared" si="173"/>
        <v>RR</v>
      </c>
      <c r="O163" s="34" cm="1">
        <f t="array" ref="O163">_xlfn.LET(_xlpm.a, $F$159:$F$166, _xlpm.b, $E$159:$E$166, _xlpm.c, _xlfn.XLOOKUP(M163,_xlpm.a,_xlpm.b,0), _xlpm.d, _xlfn.XLOOKUP(N163,_xlpm.a,_xlpm.b,0), _xlpm.x, IF(OR(_xlpm.c=0,_xlpm.d=0), _xlpm.c+_xlpm.d, MIN(_xlpm.c,_xlpm.d)), IF(_xlpm.x=0, 0, IF(DataTables!$K$158="6+", _xlfn.IFNA(_xlfn.RANK.AVG(_xlpm.x,$E$159:$E$164),1), IF(DataTables!$K$158=8,_xlfn.RANK.AVG(_xlpm.x,_xlpm.b)))))</f>
        <v>0</v>
      </c>
      <c r="P163" s="32"/>
      <c r="Q163" s="151"/>
      <c r="R163" s="151"/>
      <c r="S163" s="151"/>
      <c r="T163" s="151"/>
      <c r="U163" s="151">
        <f>$O163</f>
        <v>0</v>
      </c>
      <c r="V163" s="151"/>
      <c r="W163" s="151"/>
      <c r="X163" s="151"/>
      <c r="Y163" s="32"/>
      <c r="Z163" s="32">
        <f>COUNTIF(F$159:F$166:F$168:F$175,F163)</f>
        <v>0</v>
      </c>
      <c r="AA163" s="32">
        <f t="shared" si="169"/>
        <v>0</v>
      </c>
      <c r="AB163" s="7" t="str">
        <f t="shared" si="170"/>
        <v/>
      </c>
    </row>
    <row r="164" spans="1:28" s="7" customFormat="1" ht="20.25" customHeight="1">
      <c r="A164" s="709" t="s">
        <v>122</v>
      </c>
      <c r="B164" s="709" t="s">
        <v>123</v>
      </c>
      <c r="C164" s="709" t="s">
        <v>151</v>
      </c>
      <c r="D164" s="709" t="s">
        <v>71</v>
      </c>
      <c r="E164" s="41">
        <v>6</v>
      </c>
      <c r="F164" s="17"/>
      <c r="G164" s="38"/>
      <c r="H164" s="33" t="str" cm="1">
        <f t="array" ref="H164">IF($F164=0," ",_xlfn.XLOOKUP($F164,DataCalcs!$B$2:$B$80,_xlfn.XLOOKUP($C164,DataCalcs!$D$1:$N$1,DataCalcs!$D$2:$N$80),"WRONG LETTER"))</f>
        <v xml:space="preserve"> </v>
      </c>
      <c r="I164" s="33" t="str">
        <f>IF($F164=0," ",_xlfn.XLOOKUP($F164,DataCalcs!$B$2:$B$80,DataCalcs!$A$2:$A$80,"WRONG LETTER"))</f>
        <v xml:space="preserve"> </v>
      </c>
      <c r="J164" s="709" t="str" cm="1">
        <f t="array" ref="J164">_xlfn.IFS(ISBLANK(G164), "", NOT(ISNUMBER(G164)), "!!!",  G164&lt;DataTables!$E$21,"...",G164&lt;DataTables!$F$21,"L1",G164&lt;DataTables!$G$21,"L2",G164&lt;DataTables!$H$21,"L3",G164&lt;DataTables!$I$21,"L4",G164&lt;DataTables!$J$21,"L5",G164&lt;DataTables!$K$21,"L6",G164&lt;DataTables!$L$21,"L7",G164&lt;DataTables!$M$21,"L8", G164&gt;=DataTables!$M$21,"L9")</f>
        <v/>
      </c>
      <c r="K164" s="709"/>
      <c r="L164" s="32"/>
      <c r="M164" s="34" t="str">
        <f t="shared" ref="M164:N164" si="174">M155</f>
        <v>X</v>
      </c>
      <c r="N164" s="34" t="str">
        <f t="shared" si="174"/>
        <v>XX</v>
      </c>
      <c r="O164" s="34" cm="1">
        <f t="array" ref="O164">_xlfn.LET(_xlpm.a, $F$159:$F$166, _xlpm.b, $E$159:$E$166, _xlpm.c, _xlfn.XLOOKUP(M164,_xlpm.a,_xlpm.b,0), _xlpm.d, _xlfn.XLOOKUP(N164,_xlpm.a,_xlpm.b,0), _xlpm.x, IF(OR(_xlpm.c=0,_xlpm.d=0), _xlpm.c+_xlpm.d, MIN(_xlpm.c,_xlpm.d)), IF(_xlpm.x=0, 0, IF(DataTables!$K$158="6+", _xlfn.IFNA(_xlfn.RANK.AVG(_xlpm.x,$E$159:$E$164),1), IF(DataTables!$K$158=8,_xlfn.RANK.AVG(_xlpm.x,_xlpm.b)))))</f>
        <v>0</v>
      </c>
      <c r="P164" s="32"/>
      <c r="Q164" s="151"/>
      <c r="R164" s="151"/>
      <c r="S164" s="151"/>
      <c r="T164" s="151"/>
      <c r="U164" s="151"/>
      <c r="V164" s="151">
        <f>$O164</f>
        <v>0</v>
      </c>
      <c r="W164" s="151"/>
      <c r="X164" s="151"/>
      <c r="Y164" s="32"/>
      <c r="Z164" s="32">
        <f>COUNTIF(F$159:F$166:F$168:F$175,F164)</f>
        <v>0</v>
      </c>
      <c r="AA164" s="32">
        <f t="shared" si="169"/>
        <v>0</v>
      </c>
      <c r="AB164" s="7" t="str">
        <f t="shared" si="170"/>
        <v/>
      </c>
    </row>
    <row r="165" spans="1:28" s="7" customFormat="1" ht="20.25" customHeight="1">
      <c r="A165" s="709" t="s">
        <v>122</v>
      </c>
      <c r="B165" s="709" t="s">
        <v>123</v>
      </c>
      <c r="C165" s="709" t="s">
        <v>151</v>
      </c>
      <c r="D165" s="709" t="s">
        <v>71</v>
      </c>
      <c r="E165" s="14">
        <v>7</v>
      </c>
      <c r="F165" s="17"/>
      <c r="G165" s="38"/>
      <c r="H165" s="33" t="str" cm="1">
        <f t="array" ref="H165">IF($F165=0," ",_xlfn.XLOOKUP($F165,DataCalcs!$B$2:$B$80,_xlfn.XLOOKUP($C165,DataCalcs!$D$1:$N$1,DataCalcs!$D$2:$N$80),"WRONG LETTER"))</f>
        <v xml:space="preserve"> </v>
      </c>
      <c r="I165" s="33" t="str">
        <f>IF($F165=0," ",_xlfn.XLOOKUP($F165,DataCalcs!$B$2:$B$80,DataCalcs!$A$2:$A$80,"WRONG LETTER"))</f>
        <v xml:space="preserve"> </v>
      </c>
      <c r="J165" s="709" t="str" cm="1">
        <f t="array" ref="J165">_xlfn.IFS(ISBLANK(G165), "", NOT(ISNUMBER(G165)), "!!!",  G165&lt;DataTables!$E$21,"...",G165&lt;DataTables!$F$21,"L1",G165&lt;DataTables!$G$21,"L2",G165&lt;DataTables!$H$21,"L3",G165&lt;DataTables!$I$21,"L4",G165&lt;DataTables!$J$21,"L5",G165&lt;DataTables!$K$21,"L6",G165&lt;DataTables!$L$21,"L7",G165&lt;DataTables!$M$21,"L8", G165&gt;=DataTables!$M$21,"L9")</f>
        <v/>
      </c>
      <c r="K165" s="709"/>
      <c r="L165" s="32"/>
      <c r="M165" s="34" t="str">
        <f t="shared" ref="M165:N165" si="175">M156</f>
        <v>H</v>
      </c>
      <c r="N165" s="34" t="str">
        <f t="shared" si="175"/>
        <v>HH</v>
      </c>
      <c r="O165" s="34" cm="1">
        <f t="array" ref="O165">_xlfn.LET(_xlpm.a, $F$159:$F$166, _xlpm.b, $E$159:$E$166, _xlpm.c, _xlfn.XLOOKUP(M165,_xlpm.a,_xlpm.b,0), _xlpm.d, _xlfn.XLOOKUP(N165,_xlpm.a,_xlpm.b,0), _xlpm.x, IF(OR(_xlpm.c=0,_xlpm.d=0), _xlpm.c+_xlpm.d, MIN(_xlpm.c,_xlpm.d)), IF(_xlpm.x=0, 0, IF(DataTables!$K$158="6+", _xlfn.IFNA(_xlfn.RANK.AVG(_xlpm.x,$E$159:$E$164),1), IF(DataTables!$K$158=8,_xlfn.RANK.AVG(_xlpm.x,_xlpm.b)))))</f>
        <v>0</v>
      </c>
      <c r="P165" s="32"/>
      <c r="Q165" s="151"/>
      <c r="R165" s="151"/>
      <c r="S165" s="151"/>
      <c r="T165" s="151"/>
      <c r="U165" s="151"/>
      <c r="V165" s="151"/>
      <c r="W165" s="151">
        <f>$O165</f>
        <v>0</v>
      </c>
      <c r="X165" s="151"/>
      <c r="Y165" s="32"/>
      <c r="Z165" s="32">
        <f>COUNTIF(F$159:F$166:F$168:F$175,F165)</f>
        <v>0</v>
      </c>
      <c r="AA165" s="32">
        <f t="shared" si="169"/>
        <v>0</v>
      </c>
      <c r="AB165" s="7" t="str">
        <f t="shared" si="170"/>
        <v/>
      </c>
    </row>
    <row r="166" spans="1:28" s="8" customFormat="1" ht="20.25" customHeight="1">
      <c r="A166" s="709" t="s">
        <v>122</v>
      </c>
      <c r="B166" s="709" t="s">
        <v>123</v>
      </c>
      <c r="C166" s="709" t="s">
        <v>151</v>
      </c>
      <c r="D166" s="709" t="s">
        <v>71</v>
      </c>
      <c r="E166" s="14">
        <v>8</v>
      </c>
      <c r="F166" s="17"/>
      <c r="G166" s="38"/>
      <c r="H166" s="33" t="str" cm="1">
        <f t="array" ref="H166">IF($F166=0," ",_xlfn.XLOOKUP($F166,DataCalcs!$B$2:$B$80,_xlfn.XLOOKUP($C166,DataCalcs!$D$1:$N$1,DataCalcs!$D$2:$N$80),"WRONG LETTER"))</f>
        <v xml:space="preserve"> </v>
      </c>
      <c r="I166" s="33" t="str">
        <f>IF($F166=0," ",_xlfn.XLOOKUP($F166,DataCalcs!$B$2:$B$80,DataCalcs!$A$2:$A$80,"WRONG LETTER"))</f>
        <v xml:space="preserve"> </v>
      </c>
      <c r="J166" s="709" t="str" cm="1">
        <f t="array" ref="J166">_xlfn.IFS(ISBLANK(G166), "", NOT(ISNUMBER(G166)), "!!!",  G166&lt;DataTables!$E$21,"...",G166&lt;DataTables!$F$21,"L1",G166&lt;DataTables!$G$21,"L2",G166&lt;DataTables!$H$21,"L3",G166&lt;DataTables!$I$21,"L4",G166&lt;DataTables!$J$21,"L5",G166&lt;DataTables!$K$21,"L6",G166&lt;DataTables!$L$21,"L7",G166&lt;DataTables!$M$21,"L8", G166&gt;=DataTables!$M$21,"L9")</f>
        <v/>
      </c>
      <c r="K166" s="709"/>
      <c r="L166" s="31"/>
      <c r="M166" s="34" t="str">
        <f t="shared" ref="M166:N166" si="176">M157</f>
        <v>W</v>
      </c>
      <c r="N166" s="34" t="str">
        <f t="shared" si="176"/>
        <v>WW</v>
      </c>
      <c r="O166" s="34" cm="1">
        <f t="array" ref="O166">_xlfn.LET(_xlpm.a, $F$159:$F$166, _xlpm.b, $E$159:$E$166, _xlpm.c, _xlfn.XLOOKUP(M166,_xlpm.a,_xlpm.b,0), _xlpm.d, _xlfn.XLOOKUP(N166,_xlpm.a,_xlpm.b,0), _xlpm.x, IF(OR(_xlpm.c=0,_xlpm.d=0), _xlpm.c+_xlpm.d, MIN(_xlpm.c,_xlpm.d)), IF(_xlpm.x=0, 0, IF(DataTables!$K$158="6+", _xlfn.IFNA(_xlfn.RANK.AVG(_xlpm.x,$E$159:$E$164),1), IF(DataTables!$K$158=8,_xlfn.RANK.AVG(_xlpm.x,_xlpm.b)))))</f>
        <v>0</v>
      </c>
      <c r="P166" s="32"/>
      <c r="Q166" s="151"/>
      <c r="R166" s="151"/>
      <c r="S166" s="151"/>
      <c r="T166" s="151"/>
      <c r="U166" s="151"/>
      <c r="V166" s="151"/>
      <c r="W166" s="151"/>
      <c r="X166" s="151">
        <f>$O166</f>
        <v>0</v>
      </c>
      <c r="Y166" s="31"/>
      <c r="Z166" s="32">
        <f>COUNTIF(F$159:F$166:F$168:F$175,F166)</f>
        <v>0</v>
      </c>
      <c r="AA166" s="32">
        <f t="shared" si="169"/>
        <v>0</v>
      </c>
      <c r="AB166" s="7" t="str">
        <f t="shared" si="170"/>
        <v/>
      </c>
    </row>
    <row r="167" spans="1:28" s="8" customFormat="1" ht="20.25" customHeight="1">
      <c r="A167" s="709" t="s">
        <v>122</v>
      </c>
      <c r="B167" s="709" t="s">
        <v>123</v>
      </c>
      <c r="C167" s="709" t="s">
        <v>151</v>
      </c>
      <c r="D167" s="709"/>
      <c r="E167" s="30" t="s">
        <v>153</v>
      </c>
      <c r="F167" s="21"/>
      <c r="G167" s="21"/>
      <c r="H167" s="387"/>
      <c r="I167" s="388"/>
      <c r="J167" s="389"/>
      <c r="K167" s="393"/>
      <c r="L167" s="31"/>
      <c r="M167" s="10"/>
      <c r="N167" s="10"/>
      <c r="O167" s="712"/>
      <c r="P167" s="31"/>
      <c r="Q167" s="31"/>
      <c r="R167" s="31"/>
      <c r="S167" s="31"/>
      <c r="T167" s="31"/>
      <c r="U167" s="31"/>
      <c r="V167" s="31"/>
      <c r="W167" s="31"/>
      <c r="X167" s="31"/>
      <c r="Y167" s="31"/>
      <c r="Z167" s="32"/>
      <c r="AA167" s="2"/>
    </row>
    <row r="168" spans="1:28" s="8" customFormat="1" ht="20.25" customHeight="1">
      <c r="A168" s="709" t="s">
        <v>122</v>
      </c>
      <c r="B168" s="709" t="s">
        <v>123</v>
      </c>
      <c r="C168" s="709" t="s">
        <v>151</v>
      </c>
      <c r="D168" s="709" t="s">
        <v>65</v>
      </c>
      <c r="E168" s="41">
        <v>1</v>
      </c>
      <c r="F168" s="17"/>
      <c r="G168" s="38"/>
      <c r="H168" s="33" t="str" cm="1">
        <f t="array" ref="H168">IF($F168=0," ",_xlfn.XLOOKUP($F168,DataCalcs!$B$2:$B$80,_xlfn.XLOOKUP($C168,DataCalcs!$D$1:$N$1,DataCalcs!$D$2:$N$80),"WRONG LETTER"))</f>
        <v xml:space="preserve"> </v>
      </c>
      <c r="I168" s="33" t="str">
        <f>IF($F168=0," ",_xlfn.XLOOKUP($F168,DataCalcs!$B$2:$B$80,DataCalcs!$A$2:$A$80,"WRONG LETTER"))</f>
        <v xml:space="preserve"> </v>
      </c>
      <c r="J168" s="709" t="str" cm="1">
        <f t="array" ref="J168">_xlfn.IFS(ISBLANK(G168), "", NOT(ISNUMBER(G168)), "!!!",  G168&lt;DataTables!$E$21,"...",G168&lt;DataTables!$F$21,"L1",G168&lt;DataTables!$G$21,"L2",G168&lt;DataTables!$H$21,"L3",G168&lt;DataTables!$I$21,"L4",G168&lt;DataTables!$J$21,"L5",G168&lt;DataTables!$K$21,"L6",G168&lt;DataTables!$L$21,"L7",G168&lt;DataTables!$M$21,"L8", G168&gt;=DataTables!$M$21,"L9")</f>
        <v/>
      </c>
      <c r="K168" s="709"/>
      <c r="L168" s="32"/>
      <c r="M168" s="34" t="str">
        <f t="shared" ref="M168:N168" si="177">M159</f>
        <v>A</v>
      </c>
      <c r="N168" s="34" t="str">
        <f t="shared" si="177"/>
        <v>AA</v>
      </c>
      <c r="O168" s="34" cm="1">
        <f t="array" ref="O168">_xlfn.LET(_xlpm.a, $F$168:$F$175, _xlpm.b, $E$168:$E$175, _xlpm.c, _xlfn.XLOOKUP(M168,_xlpm.a,_xlpm.b,0), _xlpm.d, _xlfn.XLOOKUP(N168,_xlpm.a,_xlpm.b,0), _xlpm.x, IF(OR(_xlpm.c=0,_xlpm.d=0), _xlpm.c+_xlpm.d, MIN(_xlpm.c,_xlpm.d)), IF(_xlpm.x=0, 0, IF(DataTables!$K$158="6+", _xlfn.IFNA(_xlfn.RANK.AVG(_xlpm.x,$E$168:$E$173),1), IF(DataTables!$K$158=8,_xlfn.RANK.AVG(_xlpm.x,_xlpm.b)))))</f>
        <v>0</v>
      </c>
      <c r="P168" s="32"/>
      <c r="Q168" s="151">
        <f>$O168</f>
        <v>0</v>
      </c>
      <c r="R168" s="151"/>
      <c r="S168" s="151"/>
      <c r="T168" s="151"/>
      <c r="U168" s="151"/>
      <c r="V168" s="151"/>
      <c r="W168" s="151"/>
      <c r="X168" s="151"/>
      <c r="Y168" s="32"/>
      <c r="Z168" s="32">
        <f>COUNTIF(F$159:F$166:F$168:F$175,F168)</f>
        <v>0</v>
      </c>
      <c r="AA168" s="32">
        <f>IF(NOT(ISBLANK(F168)),COUNTIF(F$168:F$175,LEFT(F168,1)&amp;"*"),0)</f>
        <v>0</v>
      </c>
      <c r="AB168" s="7" t="str">
        <f>IF($G168&gt;=$J$158, "***", "")</f>
        <v/>
      </c>
    </row>
    <row r="169" spans="1:28" s="8" customFormat="1" ht="20.25" customHeight="1">
      <c r="A169" s="709" t="s">
        <v>122</v>
      </c>
      <c r="B169" s="709" t="s">
        <v>123</v>
      </c>
      <c r="C169" s="709" t="s">
        <v>151</v>
      </c>
      <c r="D169" s="709" t="s">
        <v>65</v>
      </c>
      <c r="E169" s="41">
        <v>2</v>
      </c>
      <c r="F169" s="17"/>
      <c r="G169" s="38"/>
      <c r="H169" s="33" t="str" cm="1">
        <f t="array" ref="H169">IF($F169=0," ",_xlfn.XLOOKUP($F169,DataCalcs!$B$2:$B$80,_xlfn.XLOOKUP($C169,DataCalcs!$D$1:$N$1,DataCalcs!$D$2:$N$80),"WRONG LETTER"))</f>
        <v xml:space="preserve"> </v>
      </c>
      <c r="I169" s="33" t="str">
        <f>IF($F169=0," ",_xlfn.XLOOKUP($F169,DataCalcs!$B$2:$B$80,DataCalcs!$A$2:$A$80,"WRONG LETTER"))</f>
        <v xml:space="preserve"> </v>
      </c>
      <c r="J169" s="709" t="str" cm="1">
        <f t="array" ref="J169">_xlfn.IFS(ISBLANK(G169), "", NOT(ISNUMBER(G169)), "!!!",  G169&lt;DataTables!$E$21,"...",G169&lt;DataTables!$F$21,"L1",G169&lt;DataTables!$G$21,"L2",G169&lt;DataTables!$H$21,"L3",G169&lt;DataTables!$I$21,"L4",G169&lt;DataTables!$J$21,"L5",G169&lt;DataTables!$K$21,"L6",G169&lt;DataTables!$L$21,"L7",G169&lt;DataTables!$M$21,"L8", G169&gt;=DataTables!$M$21,"L9")</f>
        <v/>
      </c>
      <c r="K169" s="709"/>
      <c r="L169" s="31"/>
      <c r="M169" s="34" t="str">
        <f t="shared" ref="M169:N169" si="178">M160</f>
        <v>N</v>
      </c>
      <c r="N169" s="34" t="str">
        <f t="shared" si="178"/>
        <v>NN</v>
      </c>
      <c r="O169" s="34" cm="1">
        <f t="array" ref="O169">_xlfn.LET(_xlpm.a, $F$168:$F$175, _xlpm.b, $E$168:$E$175, _xlpm.c, _xlfn.XLOOKUP(M169,_xlpm.a,_xlpm.b,0), _xlpm.d, _xlfn.XLOOKUP(N169,_xlpm.a,_xlpm.b,0), _xlpm.x, IF(OR(_xlpm.c=0,_xlpm.d=0), _xlpm.c+_xlpm.d, MIN(_xlpm.c,_xlpm.d)), IF(_xlpm.x=0, 0, IF(DataTables!$K$158="6+", _xlfn.IFNA(_xlfn.RANK.AVG(_xlpm.x,$E$168:$E$173),1), IF(DataTables!$K$158=8,_xlfn.RANK.AVG(_xlpm.x,_xlpm.b)))))</f>
        <v>0</v>
      </c>
      <c r="P169" s="32"/>
      <c r="Q169" s="151"/>
      <c r="R169" s="151">
        <f>$O169</f>
        <v>0</v>
      </c>
      <c r="S169" s="151"/>
      <c r="T169" s="151"/>
      <c r="U169" s="151"/>
      <c r="V169" s="151"/>
      <c r="W169" s="151"/>
      <c r="X169" s="151"/>
      <c r="Y169" s="32"/>
      <c r="Z169" s="32">
        <f>COUNTIF(F$159:F$166:F$168:F$175,F169)</f>
        <v>0</v>
      </c>
      <c r="AA169" s="32">
        <f t="shared" ref="AA169:AA175" si="179">IF(NOT(ISBLANK(F169)),COUNTIF(F$168:F$175,LEFT(F169,1)&amp;"*"),0)</f>
        <v>0</v>
      </c>
      <c r="AB169" s="7" t="str">
        <f t="shared" ref="AB169:AB175" si="180">IF($G169&gt;=$J$158, "***", "")</f>
        <v/>
      </c>
    </row>
    <row r="170" spans="1:28" s="8" customFormat="1" ht="20.25" customHeight="1">
      <c r="A170" s="709" t="s">
        <v>122</v>
      </c>
      <c r="B170" s="709" t="s">
        <v>123</v>
      </c>
      <c r="C170" s="709" t="s">
        <v>151</v>
      </c>
      <c r="D170" s="709" t="s">
        <v>65</v>
      </c>
      <c r="E170" s="41">
        <v>3</v>
      </c>
      <c r="F170" s="17"/>
      <c r="G170" s="38"/>
      <c r="H170" s="33" t="str" cm="1">
        <f t="array" ref="H170">IF($F170=0," ",_xlfn.XLOOKUP($F170,DataCalcs!$B$2:$B$80,_xlfn.XLOOKUP($C170,DataCalcs!$D$1:$N$1,DataCalcs!$D$2:$N$80),"WRONG LETTER"))</f>
        <v xml:space="preserve"> </v>
      </c>
      <c r="I170" s="33" t="str">
        <f>IF($F170=0," ",_xlfn.XLOOKUP($F170,DataCalcs!$B$2:$B$80,DataCalcs!$A$2:$A$80,"WRONG LETTER"))</f>
        <v xml:space="preserve"> </v>
      </c>
      <c r="J170" s="709" t="str" cm="1">
        <f t="array" ref="J170">_xlfn.IFS(ISBLANK(G170), "", NOT(ISNUMBER(G170)), "!!!",  G170&lt;DataTables!$E$21,"...",G170&lt;DataTables!$F$21,"L1",G170&lt;DataTables!$G$21,"L2",G170&lt;DataTables!$H$21,"L3",G170&lt;DataTables!$I$21,"L4",G170&lt;DataTables!$J$21,"L5",G170&lt;DataTables!$K$21,"L6",G170&lt;DataTables!$L$21,"L7",G170&lt;DataTables!$M$21,"L8", G170&gt;=DataTables!$M$21,"L9")</f>
        <v/>
      </c>
      <c r="K170" s="709"/>
      <c r="L170" s="31"/>
      <c r="M170" s="34" t="str">
        <f t="shared" ref="M170:N170" si="181">M161</f>
        <v>B</v>
      </c>
      <c r="N170" s="34" t="str">
        <f t="shared" si="181"/>
        <v>BB</v>
      </c>
      <c r="O170" s="34" cm="1">
        <f t="array" ref="O170">_xlfn.LET(_xlpm.a, $F$168:$F$175, _xlpm.b, $E$168:$E$175, _xlpm.c, _xlfn.XLOOKUP(M170,_xlpm.a,_xlpm.b,0), _xlpm.d, _xlfn.XLOOKUP(N170,_xlpm.a,_xlpm.b,0), _xlpm.x, IF(OR(_xlpm.c=0,_xlpm.d=0), _xlpm.c+_xlpm.d, MIN(_xlpm.c,_xlpm.d)), IF(_xlpm.x=0, 0, IF(DataTables!$K$158="6+", _xlfn.IFNA(_xlfn.RANK.AVG(_xlpm.x,$E$168:$E$173),1), IF(DataTables!$K$158=8,_xlfn.RANK.AVG(_xlpm.x,_xlpm.b)))))</f>
        <v>0</v>
      </c>
      <c r="P170" s="32"/>
      <c r="Q170" s="151"/>
      <c r="R170" s="151"/>
      <c r="S170" s="151">
        <f>$O170</f>
        <v>0</v>
      </c>
      <c r="T170" s="151"/>
      <c r="U170" s="151"/>
      <c r="V170" s="151"/>
      <c r="W170" s="151"/>
      <c r="X170" s="151"/>
      <c r="Y170" s="32"/>
      <c r="Z170" s="32">
        <f>COUNTIF(F$159:F$166:F$168:F$175,F170)</f>
        <v>0</v>
      </c>
      <c r="AA170" s="32">
        <f t="shared" si="179"/>
        <v>0</v>
      </c>
      <c r="AB170" s="7" t="str">
        <f t="shared" si="180"/>
        <v/>
      </c>
    </row>
    <row r="171" spans="1:28" s="8" customFormat="1" ht="20.25" customHeight="1">
      <c r="A171" s="709" t="s">
        <v>122</v>
      </c>
      <c r="B171" s="709" t="s">
        <v>123</v>
      </c>
      <c r="C171" s="709" t="s">
        <v>151</v>
      </c>
      <c r="D171" s="709" t="s">
        <v>65</v>
      </c>
      <c r="E171" s="41">
        <v>4</v>
      </c>
      <c r="F171" s="17"/>
      <c r="G171" s="38"/>
      <c r="H171" s="33" t="str" cm="1">
        <f t="array" ref="H171">IF($F171=0," ",_xlfn.XLOOKUP($F171,DataCalcs!$B$2:$B$80,_xlfn.XLOOKUP($C171,DataCalcs!$D$1:$N$1,DataCalcs!$D$2:$N$80),"WRONG LETTER"))</f>
        <v xml:space="preserve"> </v>
      </c>
      <c r="I171" s="33" t="str">
        <f>IF($F171=0," ",_xlfn.XLOOKUP($F171,DataCalcs!$B$2:$B$80,DataCalcs!$A$2:$A$80,"WRONG LETTER"))</f>
        <v xml:space="preserve"> </v>
      </c>
      <c r="J171" s="709" t="str" cm="1">
        <f t="array" ref="J171">_xlfn.IFS(ISBLANK(G171), "", NOT(ISNUMBER(G171)), "!!!",  G171&lt;DataTables!$E$21,"...",G171&lt;DataTables!$F$21,"L1",G171&lt;DataTables!$G$21,"L2",G171&lt;DataTables!$H$21,"L3",G171&lt;DataTables!$I$21,"L4",G171&lt;DataTables!$J$21,"L5",G171&lt;DataTables!$K$21,"L6",G171&lt;DataTables!$L$21,"L7",G171&lt;DataTables!$M$21,"L8", G171&gt;=DataTables!$M$21,"L9")</f>
        <v/>
      </c>
      <c r="K171" s="709"/>
      <c r="L171" s="31"/>
      <c r="M171" s="34" t="str">
        <f t="shared" ref="M171:N171" si="182">M162</f>
        <v>O</v>
      </c>
      <c r="N171" s="34" t="str">
        <f t="shared" si="182"/>
        <v>OO</v>
      </c>
      <c r="O171" s="34" cm="1">
        <f t="array" ref="O171">_xlfn.LET(_xlpm.a, $F$168:$F$175, _xlpm.b, $E$168:$E$175, _xlpm.c, _xlfn.XLOOKUP(M171,_xlpm.a,_xlpm.b,0), _xlpm.d, _xlfn.XLOOKUP(N171,_xlpm.a,_xlpm.b,0), _xlpm.x, IF(OR(_xlpm.c=0,_xlpm.d=0), _xlpm.c+_xlpm.d, MIN(_xlpm.c,_xlpm.d)), IF(_xlpm.x=0, 0, IF(DataTables!$K$158="6+", _xlfn.IFNA(_xlfn.RANK.AVG(_xlpm.x,$E$168:$E$173),1), IF(DataTables!$K$158=8,_xlfn.RANK.AVG(_xlpm.x,_xlpm.b)))))</f>
        <v>0</v>
      </c>
      <c r="P171" s="32"/>
      <c r="Q171" s="151"/>
      <c r="R171" s="151"/>
      <c r="S171" s="151"/>
      <c r="T171" s="151">
        <f>$O171</f>
        <v>0</v>
      </c>
      <c r="U171" s="151"/>
      <c r="V171" s="151"/>
      <c r="W171" s="151"/>
      <c r="X171" s="151"/>
      <c r="Y171" s="32"/>
      <c r="Z171" s="32">
        <f>COUNTIF(F$159:F$166:F$168:F$175,F171)</f>
        <v>0</v>
      </c>
      <c r="AA171" s="32">
        <f t="shared" si="179"/>
        <v>0</v>
      </c>
      <c r="AB171" s="7" t="str">
        <f t="shared" si="180"/>
        <v/>
      </c>
    </row>
    <row r="172" spans="1:28" s="8" customFormat="1" ht="20.25" customHeight="1">
      <c r="A172" s="709" t="s">
        <v>122</v>
      </c>
      <c r="B172" s="709" t="s">
        <v>123</v>
      </c>
      <c r="C172" s="709" t="s">
        <v>151</v>
      </c>
      <c r="D172" s="709" t="s">
        <v>65</v>
      </c>
      <c r="E172" s="41">
        <v>5</v>
      </c>
      <c r="F172" s="17"/>
      <c r="G172" s="38"/>
      <c r="H172" s="33" t="str" cm="1">
        <f t="array" ref="H172">IF($F172=0," ",_xlfn.XLOOKUP($F172,DataCalcs!$B$2:$B$80,_xlfn.XLOOKUP($C172,DataCalcs!$D$1:$N$1,DataCalcs!$D$2:$N$80),"WRONG LETTER"))</f>
        <v xml:space="preserve"> </v>
      </c>
      <c r="I172" s="33" t="str">
        <f>IF($F172=0," ",_xlfn.XLOOKUP($F172,DataCalcs!$B$2:$B$80,DataCalcs!$A$2:$A$80,"WRONG LETTER"))</f>
        <v xml:space="preserve"> </v>
      </c>
      <c r="J172" s="709" t="str" cm="1">
        <f t="array" ref="J172">_xlfn.IFS(ISBLANK(G172), "", NOT(ISNUMBER(G172)), "!!!",  G172&lt;DataTables!$E$21,"...",G172&lt;DataTables!$F$21,"L1",G172&lt;DataTables!$G$21,"L2",G172&lt;DataTables!$H$21,"L3",G172&lt;DataTables!$I$21,"L4",G172&lt;DataTables!$J$21,"L5",G172&lt;DataTables!$K$21,"L6",G172&lt;DataTables!$L$21,"L7",G172&lt;DataTables!$M$21,"L8", G172&gt;=DataTables!$M$21,"L9")</f>
        <v/>
      </c>
      <c r="K172" s="709"/>
      <c r="L172" s="31"/>
      <c r="M172" s="34" t="str">
        <f t="shared" ref="M172:N172" si="183">M163</f>
        <v>R</v>
      </c>
      <c r="N172" s="34" t="str">
        <f t="shared" si="183"/>
        <v>RR</v>
      </c>
      <c r="O172" s="34" cm="1">
        <f t="array" ref="O172">_xlfn.LET(_xlpm.a, $F$168:$F$175, _xlpm.b, $E$168:$E$175, _xlpm.c, _xlfn.XLOOKUP(M172,_xlpm.a,_xlpm.b,0), _xlpm.d, _xlfn.XLOOKUP(N172,_xlpm.a,_xlpm.b,0), _xlpm.x, IF(OR(_xlpm.c=0,_xlpm.d=0), _xlpm.c+_xlpm.d, MIN(_xlpm.c,_xlpm.d)), IF(_xlpm.x=0, 0, IF(DataTables!$K$158="6+", _xlfn.IFNA(_xlfn.RANK.AVG(_xlpm.x,$E$168:$E$173),1), IF(DataTables!$K$158=8,_xlfn.RANK.AVG(_xlpm.x,_xlpm.b)))))</f>
        <v>0</v>
      </c>
      <c r="P172" s="32"/>
      <c r="Q172" s="151"/>
      <c r="R172" s="151"/>
      <c r="S172" s="151"/>
      <c r="T172" s="151"/>
      <c r="U172" s="151">
        <f>$O172</f>
        <v>0</v>
      </c>
      <c r="V172" s="151"/>
      <c r="W172" s="151"/>
      <c r="X172" s="151"/>
      <c r="Y172" s="32"/>
      <c r="Z172" s="32">
        <f>COUNTIF(F$159:F$166:F$168:F$175,F172)</f>
        <v>0</v>
      </c>
      <c r="AA172" s="32">
        <f t="shared" si="179"/>
        <v>0</v>
      </c>
      <c r="AB172" s="7" t="str">
        <f t="shared" si="180"/>
        <v/>
      </c>
    </row>
    <row r="173" spans="1:28" s="8" customFormat="1" ht="20.25" customHeight="1">
      <c r="A173" s="709" t="s">
        <v>122</v>
      </c>
      <c r="B173" s="709" t="s">
        <v>123</v>
      </c>
      <c r="C173" s="709" t="s">
        <v>151</v>
      </c>
      <c r="D173" s="709" t="s">
        <v>65</v>
      </c>
      <c r="E173" s="41">
        <v>6</v>
      </c>
      <c r="F173" s="17"/>
      <c r="G173" s="38"/>
      <c r="H173" s="33" t="str" cm="1">
        <f t="array" ref="H173">IF($F173=0," ",_xlfn.XLOOKUP($F173,DataCalcs!$B$2:$B$80,_xlfn.XLOOKUP($C173,DataCalcs!$D$1:$N$1,DataCalcs!$D$2:$N$80),"WRONG LETTER"))</f>
        <v xml:space="preserve"> </v>
      </c>
      <c r="I173" s="33" t="str">
        <f>IF($F173=0," ",_xlfn.XLOOKUP($F173,DataCalcs!$B$2:$B$80,DataCalcs!$A$2:$A$80,"WRONG LETTER"))</f>
        <v xml:space="preserve"> </v>
      </c>
      <c r="J173" s="709" t="str" cm="1">
        <f t="array" ref="J173">_xlfn.IFS(ISBLANK(G173), "", NOT(ISNUMBER(G173)), "!!!",  G173&lt;DataTables!$E$21,"...",G173&lt;DataTables!$F$21,"L1",G173&lt;DataTables!$G$21,"L2",G173&lt;DataTables!$H$21,"L3",G173&lt;DataTables!$I$21,"L4",G173&lt;DataTables!$J$21,"L5",G173&lt;DataTables!$K$21,"L6",G173&lt;DataTables!$L$21,"L7",G173&lt;DataTables!$M$21,"L8", G173&gt;=DataTables!$M$21,"L9")</f>
        <v/>
      </c>
      <c r="K173" s="709"/>
      <c r="L173" s="418"/>
      <c r="M173" s="34" t="str">
        <f t="shared" ref="M173:N173" si="184">M164</f>
        <v>X</v>
      </c>
      <c r="N173" s="34" t="str">
        <f t="shared" si="184"/>
        <v>XX</v>
      </c>
      <c r="O173" s="34" cm="1">
        <f t="array" ref="O173">_xlfn.LET(_xlpm.a, $F$168:$F$175, _xlpm.b, $E$168:$E$175, _xlpm.c, _xlfn.XLOOKUP(M173,_xlpm.a,_xlpm.b,0), _xlpm.d, _xlfn.XLOOKUP(N173,_xlpm.a,_xlpm.b,0), _xlpm.x, IF(OR(_xlpm.c=0,_xlpm.d=0), _xlpm.c+_xlpm.d, MIN(_xlpm.c,_xlpm.d)), IF(_xlpm.x=0, 0, IF(DataTables!$K$158="6+", _xlfn.IFNA(_xlfn.RANK.AVG(_xlpm.x,$E$168:$E$173),1), IF(DataTables!$K$158=8,_xlfn.RANK.AVG(_xlpm.x,_xlpm.b)))))</f>
        <v>0</v>
      </c>
      <c r="P173" s="32"/>
      <c r="Q173" s="151"/>
      <c r="R173" s="151"/>
      <c r="S173" s="151"/>
      <c r="T173" s="151"/>
      <c r="U173" s="151"/>
      <c r="V173" s="151">
        <f>$O173</f>
        <v>0</v>
      </c>
      <c r="W173" s="151"/>
      <c r="X173" s="151"/>
      <c r="Y173" s="32"/>
      <c r="Z173" s="32">
        <f>COUNTIF(F$159:F$166:F$168:F$175,F173)</f>
        <v>0</v>
      </c>
      <c r="AA173" s="32">
        <f t="shared" si="179"/>
        <v>0</v>
      </c>
      <c r="AB173" s="7" t="str">
        <f t="shared" si="180"/>
        <v/>
      </c>
    </row>
    <row r="174" spans="1:28" s="7" customFormat="1" ht="20.25" customHeight="1">
      <c r="A174" s="709" t="s">
        <v>122</v>
      </c>
      <c r="B174" s="709" t="s">
        <v>123</v>
      </c>
      <c r="C174" s="709" t="s">
        <v>151</v>
      </c>
      <c r="D174" s="709" t="s">
        <v>65</v>
      </c>
      <c r="E174" s="14">
        <v>7</v>
      </c>
      <c r="F174" s="17"/>
      <c r="G174" s="38"/>
      <c r="H174" s="33" t="str" cm="1">
        <f t="array" ref="H174">IF($F174=0," ",_xlfn.XLOOKUP($F174,DataCalcs!$B$2:$B$80,_xlfn.XLOOKUP($C174,DataCalcs!$D$1:$N$1,DataCalcs!$D$2:$N$80),"WRONG LETTER"))</f>
        <v xml:space="preserve"> </v>
      </c>
      <c r="I174" s="33" t="str">
        <f>IF($F174=0," ",_xlfn.XLOOKUP($F174,DataCalcs!$B$2:$B$80,DataCalcs!$A$2:$A$80,"WRONG LETTER"))</f>
        <v xml:space="preserve"> </v>
      </c>
      <c r="J174" s="709" t="str" cm="1">
        <f t="array" ref="J174">_xlfn.IFS(ISBLANK(G174), "", NOT(ISNUMBER(G174)), "!!!",  G174&lt;DataTables!$E$21,"...",G174&lt;DataTables!$F$21,"L1",G174&lt;DataTables!$G$21,"L2",G174&lt;DataTables!$H$21,"L3",G174&lt;DataTables!$I$21,"L4",G174&lt;DataTables!$J$21,"L5",G174&lt;DataTables!$K$21,"L6",G174&lt;DataTables!$L$21,"L7",G174&lt;DataTables!$M$21,"L8", G174&gt;=DataTables!$M$21,"L9")</f>
        <v/>
      </c>
      <c r="K174" s="709"/>
      <c r="L174" s="31"/>
      <c r="M174" s="34" t="str">
        <f t="shared" ref="M174:N174" si="185">M165</f>
        <v>H</v>
      </c>
      <c r="N174" s="34" t="str">
        <f t="shared" si="185"/>
        <v>HH</v>
      </c>
      <c r="O174" s="34" cm="1">
        <f t="array" ref="O174">_xlfn.LET(_xlpm.a, $F$168:$F$175, _xlpm.b, $E$168:$E$175, _xlpm.c, _xlfn.XLOOKUP(M174,_xlpm.a,_xlpm.b,0), _xlpm.d, _xlfn.XLOOKUP(N174,_xlpm.a,_xlpm.b,0), _xlpm.x, IF(OR(_xlpm.c=0,_xlpm.d=0), _xlpm.c+_xlpm.d, MIN(_xlpm.c,_xlpm.d)), IF(_xlpm.x=0, 0, IF(DataTables!$K$158="6+", _xlfn.IFNA(_xlfn.RANK.AVG(_xlpm.x,$E$168:$E$173),1), IF(DataTables!$K$158=8,_xlfn.RANK.AVG(_xlpm.x,_xlpm.b)))))</f>
        <v>0</v>
      </c>
      <c r="P174" s="32"/>
      <c r="Q174" s="151"/>
      <c r="R174" s="151"/>
      <c r="S174" s="151"/>
      <c r="T174" s="151"/>
      <c r="U174" s="151"/>
      <c r="V174" s="151"/>
      <c r="W174" s="151">
        <f>$O174</f>
        <v>0</v>
      </c>
      <c r="X174" s="151"/>
      <c r="Y174" s="32"/>
      <c r="Z174" s="32">
        <f>COUNTIF(F$159:F$166:F$168:F$175,F174)</f>
        <v>0</v>
      </c>
      <c r="AA174" s="32">
        <f t="shared" si="179"/>
        <v>0</v>
      </c>
      <c r="AB174" s="7" t="str">
        <f t="shared" si="180"/>
        <v/>
      </c>
    </row>
    <row r="175" spans="1:28" s="7" customFormat="1" ht="20.25" customHeight="1">
      <c r="A175" s="709" t="s">
        <v>122</v>
      </c>
      <c r="B175" s="709" t="s">
        <v>123</v>
      </c>
      <c r="C175" s="709" t="s">
        <v>151</v>
      </c>
      <c r="D175" s="709" t="s">
        <v>65</v>
      </c>
      <c r="E175" s="14">
        <v>8</v>
      </c>
      <c r="F175" s="17"/>
      <c r="G175" s="38"/>
      <c r="H175" s="33" t="str" cm="1">
        <f t="array" ref="H175">IF($F175=0," ",_xlfn.XLOOKUP($F175,DataCalcs!$B$2:$B$80,_xlfn.XLOOKUP($C175,DataCalcs!$D$1:$N$1,DataCalcs!$D$2:$N$80),"WRONG LETTER"))</f>
        <v xml:space="preserve"> </v>
      </c>
      <c r="I175" s="33" t="str">
        <f>IF($F175=0," ",_xlfn.XLOOKUP($F175,DataCalcs!$B$2:$B$80,DataCalcs!$A$2:$A$80,"WRONG LETTER"))</f>
        <v xml:space="preserve"> </v>
      </c>
      <c r="J175" s="709" t="str" cm="1">
        <f t="array" ref="J175">_xlfn.IFS(ISBLANK(G175), "", NOT(ISNUMBER(G175)), "!!!",  G175&lt;DataTables!$E$21,"...",G175&lt;DataTables!$F$21,"L1",G175&lt;DataTables!$G$21,"L2",G175&lt;DataTables!$H$21,"L3",G175&lt;DataTables!$I$21,"L4",G175&lt;DataTables!$J$21,"L5",G175&lt;DataTables!$K$21,"L6",G175&lt;DataTables!$L$21,"L7",G175&lt;DataTables!$M$21,"L8", G175&gt;=DataTables!$M$21,"L9")</f>
        <v/>
      </c>
      <c r="K175" s="709"/>
      <c r="L175" s="31"/>
      <c r="M175" s="34" t="str">
        <f t="shared" ref="M175:N175" si="186">M166</f>
        <v>W</v>
      </c>
      <c r="N175" s="34" t="str">
        <f t="shared" si="186"/>
        <v>WW</v>
      </c>
      <c r="O175" s="34" cm="1">
        <f t="array" ref="O175">_xlfn.LET(_xlpm.a, $F$168:$F$175, _xlpm.b, $E$168:$E$175, _xlpm.c, _xlfn.XLOOKUP(M175,_xlpm.a,_xlpm.b,0), _xlpm.d, _xlfn.XLOOKUP(N175,_xlpm.a,_xlpm.b,0), _xlpm.x, IF(OR(_xlpm.c=0,_xlpm.d=0), _xlpm.c+_xlpm.d, MIN(_xlpm.c,_xlpm.d)), IF(_xlpm.x=0, 0, IF(DataTables!$K$158="6+", _xlfn.IFNA(_xlfn.RANK.AVG(_xlpm.x,$E$168:$E$173),1), IF(DataTables!$K$158=8,_xlfn.RANK.AVG(_xlpm.x,_xlpm.b)))))</f>
        <v>0</v>
      </c>
      <c r="P175" s="32"/>
      <c r="Q175" s="151"/>
      <c r="R175" s="151"/>
      <c r="S175" s="151"/>
      <c r="T175" s="151"/>
      <c r="U175" s="151"/>
      <c r="V175" s="151"/>
      <c r="W175" s="151"/>
      <c r="X175" s="151">
        <f>$O175</f>
        <v>0</v>
      </c>
      <c r="Y175" s="31"/>
      <c r="Z175" s="32">
        <f>COUNTIF(F$159:F$166:F$168:F$175,F175)</f>
        <v>0</v>
      </c>
      <c r="AA175" s="32">
        <f t="shared" si="179"/>
        <v>0</v>
      </c>
      <c r="AB175" s="7" t="str">
        <f t="shared" si="180"/>
        <v/>
      </c>
    </row>
    <row r="176" spans="1:28" s="7" customFormat="1" ht="20.25" customHeight="1">
      <c r="A176" s="709" t="s">
        <v>122</v>
      </c>
      <c r="B176" s="709" t="s">
        <v>123</v>
      </c>
      <c r="C176" s="709" t="s">
        <v>154</v>
      </c>
      <c r="D176" s="709"/>
      <c r="E176" s="30" t="s">
        <v>155</v>
      </c>
      <c r="F176" s="21"/>
      <c r="G176" s="21"/>
      <c r="H176" s="387"/>
      <c r="I176" s="388" t="s">
        <v>59</v>
      </c>
      <c r="J176" s="389">
        <f>DataTables!$N$22</f>
        <v>9.11</v>
      </c>
      <c r="K176" s="393"/>
      <c r="L176" s="13"/>
      <c r="M176" s="10"/>
      <c r="N176" s="10"/>
      <c r="P176" s="31"/>
      <c r="Q176" s="31"/>
      <c r="R176" s="31"/>
      <c r="S176" s="31"/>
      <c r="T176" s="31"/>
      <c r="U176" s="31"/>
      <c r="V176" s="31"/>
      <c r="W176" s="31"/>
      <c r="X176" s="31"/>
      <c r="Y176" s="32"/>
      <c r="Z176" s="32"/>
      <c r="AA176" s="32"/>
    </row>
    <row r="177" spans="1:28" s="7" customFormat="1" ht="20.25" customHeight="1">
      <c r="A177" s="709" t="s">
        <v>122</v>
      </c>
      <c r="B177" s="709" t="s">
        <v>123</v>
      </c>
      <c r="C177" s="709" t="s">
        <v>154</v>
      </c>
      <c r="D177" s="709" t="s">
        <v>71</v>
      </c>
      <c r="E177" s="41">
        <v>1</v>
      </c>
      <c r="F177" s="17"/>
      <c r="G177" s="38"/>
      <c r="H177" s="33" t="str" cm="1">
        <f t="array" ref="H177">IF($F177=0," ",_xlfn.XLOOKUP($F177,DataCalcs!$B$2:$B$80,_xlfn.XLOOKUP($C177,DataCalcs!$D$1:$N$1,DataCalcs!$D$2:$N$80),"WRONG LETTER"))</f>
        <v xml:space="preserve"> </v>
      </c>
      <c r="I177" s="33" t="str">
        <f>IF($F177=0," ",_xlfn.XLOOKUP($F177,DataCalcs!$B$2:$B$80,DataCalcs!$A$2:$A$80,"WRONG LETTER"))</f>
        <v xml:space="preserve"> </v>
      </c>
      <c r="J177" s="709" t="str" cm="1">
        <f t="array" ref="J177">_xlfn.IFS(ISBLANK(G177), "", NOT(ISNUMBER(G177)), "!!!",  G177&lt;DataTables!$E$22,"...",G177&lt;DataTables!$F$22,"L1",G177&lt;DataTables!$G$22,"L2",G177&lt;DataTables!$H$22,"L3",G177&lt;DataTables!$I$22,"L4",G177&lt;DataTables!$J$22,"L5",G177&lt;DataTables!$K$22,"L6",G177&lt;DataTables!$L$22,"L7",G177&lt;DataTables!$M$22,"L8", G177&gt;=DataTables!$M$22,"L9")</f>
        <v/>
      </c>
      <c r="K177" s="709"/>
      <c r="L177" s="32"/>
      <c r="M177" s="34" t="str">
        <f t="shared" ref="M177:N177" si="187">M168</f>
        <v>A</v>
      </c>
      <c r="N177" s="34" t="str">
        <f t="shared" si="187"/>
        <v>AA</v>
      </c>
      <c r="O177" s="34" cm="1">
        <f t="array" ref="O177">_xlfn.LET(_xlpm.a, $F$177:$F$184, _xlpm.b, $E$177:$E$184, _xlpm.c, _xlfn.XLOOKUP(M177,_xlpm.a,_xlpm.b,0), _xlpm.d, _xlfn.XLOOKUP(N177,_xlpm.a,_xlpm.b,0), _xlpm.x, IF(OR(_xlpm.c=0,_xlpm.d=0), _xlpm.c+_xlpm.d, MIN(_xlpm.c,_xlpm.d)), IF(_xlpm.x=0, 0, IF(DataTables!$K$158="6+", _xlfn.IFNA(_xlfn.RANK.AVG(_xlpm.x,$E$177:$E$182),1), IF(DataTables!$K$158=8,_xlfn.RANK.AVG(_xlpm.x,_xlpm.b)))))</f>
        <v>0</v>
      </c>
      <c r="P177" s="32"/>
      <c r="Q177" s="151">
        <f>$O177</f>
        <v>0</v>
      </c>
      <c r="R177" s="151"/>
      <c r="S177" s="151"/>
      <c r="T177" s="151"/>
      <c r="U177" s="151"/>
      <c r="V177" s="151"/>
      <c r="W177" s="151"/>
      <c r="X177" s="151"/>
      <c r="Y177" s="32"/>
      <c r="Z177" s="32">
        <f>COUNTIF(F$177:F$184:F$186:F$193,F177)</f>
        <v>0</v>
      </c>
      <c r="AA177" s="32">
        <f>IF(NOT(ISBLANK(F177)),COUNTIF(F$177:F$184,LEFT(F177,1)&amp;"*"),0)</f>
        <v>0</v>
      </c>
      <c r="AB177" s="7" t="str">
        <f>IF($G177&gt;=$J$176, "***", "")</f>
        <v/>
      </c>
    </row>
    <row r="178" spans="1:28" s="7" customFormat="1" ht="20.25" customHeight="1">
      <c r="A178" s="709" t="s">
        <v>122</v>
      </c>
      <c r="B178" s="709" t="s">
        <v>123</v>
      </c>
      <c r="C178" s="709" t="s">
        <v>154</v>
      </c>
      <c r="D178" s="709" t="s">
        <v>71</v>
      </c>
      <c r="E178" s="41">
        <v>2</v>
      </c>
      <c r="F178" s="17"/>
      <c r="G178" s="38"/>
      <c r="H178" s="33" t="str" cm="1">
        <f t="array" ref="H178">IF($F178=0," ",_xlfn.XLOOKUP($F178,DataCalcs!$B$2:$B$80,_xlfn.XLOOKUP($C178,DataCalcs!$D$1:$N$1,DataCalcs!$D$2:$N$80),"WRONG LETTER"))</f>
        <v xml:space="preserve"> </v>
      </c>
      <c r="I178" s="33" t="str">
        <f>IF($F178=0," ",_xlfn.XLOOKUP($F178,DataCalcs!$B$2:$B$80,DataCalcs!$A$2:$A$80,"WRONG LETTER"))</f>
        <v xml:space="preserve"> </v>
      </c>
      <c r="J178" s="709" t="str" cm="1">
        <f t="array" ref="J178">_xlfn.IFS(ISBLANK(G178), "", NOT(ISNUMBER(G178)), "!!!",  G178&lt;DataTables!$E$22,"...",G178&lt;DataTables!$F$22,"L1",G178&lt;DataTables!$G$22,"L2",G178&lt;DataTables!$H$22,"L3",G178&lt;DataTables!$I$22,"L4",G178&lt;DataTables!$J$22,"L5",G178&lt;DataTables!$K$22,"L6",G178&lt;DataTables!$L$22,"L7",G178&lt;DataTables!$M$22,"L8", G178&gt;=DataTables!$M$22,"L9")</f>
        <v/>
      </c>
      <c r="K178" s="709"/>
      <c r="L178" s="32"/>
      <c r="M178" s="34" t="str">
        <f t="shared" ref="M178:N178" si="188">M169</f>
        <v>N</v>
      </c>
      <c r="N178" s="34" t="str">
        <f t="shared" si="188"/>
        <v>NN</v>
      </c>
      <c r="O178" s="34" cm="1">
        <f t="array" ref="O178">_xlfn.LET(_xlpm.a, $F$177:$F$184, _xlpm.b, $E$177:$E$184, _xlpm.c, _xlfn.XLOOKUP(M178,_xlpm.a,_xlpm.b,0), _xlpm.d, _xlfn.XLOOKUP(N178,_xlpm.a,_xlpm.b,0), _xlpm.x, IF(OR(_xlpm.c=0,_xlpm.d=0), _xlpm.c+_xlpm.d, MIN(_xlpm.c,_xlpm.d)), IF(_xlpm.x=0, 0, IF(DataTables!$K$158="6+", _xlfn.IFNA(_xlfn.RANK.AVG(_xlpm.x,$E$177:$E$182),1), IF(DataTables!$K$158=8,_xlfn.RANK.AVG(_xlpm.x,_xlpm.b)))))</f>
        <v>0</v>
      </c>
      <c r="P178" s="32"/>
      <c r="Q178" s="151"/>
      <c r="R178" s="151">
        <f>$O178</f>
        <v>0</v>
      </c>
      <c r="S178" s="151"/>
      <c r="T178" s="151"/>
      <c r="U178" s="151"/>
      <c r="V178" s="151"/>
      <c r="W178" s="151"/>
      <c r="X178" s="151"/>
      <c r="Y178" s="32"/>
      <c r="Z178" s="32">
        <f>COUNTIF(F$177:F$184:F$186:F$193,F178)</f>
        <v>0</v>
      </c>
      <c r="AA178" s="32">
        <f t="shared" ref="AA178:AA184" si="189">IF(NOT(ISBLANK(F178)),COUNTIF(F$177:F$184,LEFT(F178,1)&amp;"*"),0)</f>
        <v>0</v>
      </c>
      <c r="AB178" s="7" t="str">
        <f t="shared" ref="AB178:AB184" si="190">IF($G178&gt;=$J$176, "***", "")</f>
        <v/>
      </c>
    </row>
    <row r="179" spans="1:28" s="7" customFormat="1" ht="20.25" customHeight="1">
      <c r="A179" s="709" t="s">
        <v>122</v>
      </c>
      <c r="B179" s="709" t="s">
        <v>123</v>
      </c>
      <c r="C179" s="709" t="s">
        <v>154</v>
      </c>
      <c r="D179" s="709" t="s">
        <v>71</v>
      </c>
      <c r="E179" s="41">
        <v>3</v>
      </c>
      <c r="F179" s="17"/>
      <c r="G179" s="38"/>
      <c r="H179" s="33" t="str" cm="1">
        <f t="array" ref="H179">IF($F179=0," ",_xlfn.XLOOKUP($F179,DataCalcs!$B$2:$B$80,_xlfn.XLOOKUP($C179,DataCalcs!$D$1:$N$1,DataCalcs!$D$2:$N$80),"WRONG LETTER"))</f>
        <v xml:space="preserve"> </v>
      </c>
      <c r="I179" s="33" t="str">
        <f>IF($F179=0," ",_xlfn.XLOOKUP($F179,DataCalcs!$B$2:$B$80,DataCalcs!$A$2:$A$80,"WRONG LETTER"))</f>
        <v xml:space="preserve"> </v>
      </c>
      <c r="J179" s="709" t="str" cm="1">
        <f t="array" ref="J179">_xlfn.IFS(ISBLANK(G179), "", NOT(ISNUMBER(G179)), "!!!",  G179&lt;DataTables!$E$22,"...",G179&lt;DataTables!$F$22,"L1",G179&lt;DataTables!$G$22,"L2",G179&lt;DataTables!$H$22,"L3",G179&lt;DataTables!$I$22,"L4",G179&lt;DataTables!$J$22,"L5",G179&lt;DataTables!$K$22,"L6",G179&lt;DataTables!$L$22,"L7",G179&lt;DataTables!$M$22,"L8", G179&gt;=DataTables!$M$22,"L9")</f>
        <v/>
      </c>
      <c r="K179" s="709"/>
      <c r="L179" s="32"/>
      <c r="M179" s="34" t="str">
        <f t="shared" ref="M179:N179" si="191">M170</f>
        <v>B</v>
      </c>
      <c r="N179" s="34" t="str">
        <f t="shared" si="191"/>
        <v>BB</v>
      </c>
      <c r="O179" s="34" cm="1">
        <f t="array" ref="O179">_xlfn.LET(_xlpm.a, $F$177:$F$184, _xlpm.b, $E$177:$E$184, _xlpm.c, _xlfn.XLOOKUP(M179,_xlpm.a,_xlpm.b,0), _xlpm.d, _xlfn.XLOOKUP(N179,_xlpm.a,_xlpm.b,0), _xlpm.x, IF(OR(_xlpm.c=0,_xlpm.d=0), _xlpm.c+_xlpm.d, MIN(_xlpm.c,_xlpm.d)), IF(_xlpm.x=0, 0, IF(DataTables!$K$158="6+", _xlfn.IFNA(_xlfn.RANK.AVG(_xlpm.x,$E$177:$E$182),1), IF(DataTables!$K$158=8,_xlfn.RANK.AVG(_xlpm.x,_xlpm.b)))))</f>
        <v>0</v>
      </c>
      <c r="P179" s="32"/>
      <c r="Q179" s="151"/>
      <c r="R179" s="151"/>
      <c r="S179" s="151">
        <f>$O179</f>
        <v>0</v>
      </c>
      <c r="T179" s="151"/>
      <c r="U179" s="151"/>
      <c r="V179" s="151"/>
      <c r="W179" s="151"/>
      <c r="X179" s="151"/>
      <c r="Y179" s="32"/>
      <c r="Z179" s="32">
        <f>COUNTIF(F$177:F$184:F$186:F$193,F179)</f>
        <v>0</v>
      </c>
      <c r="AA179" s="32">
        <f t="shared" si="189"/>
        <v>0</v>
      </c>
      <c r="AB179" s="7" t="str">
        <f t="shared" si="190"/>
        <v/>
      </c>
    </row>
    <row r="180" spans="1:28" s="7" customFormat="1" ht="20.25" customHeight="1">
      <c r="A180" s="709" t="s">
        <v>122</v>
      </c>
      <c r="B180" s="709" t="s">
        <v>123</v>
      </c>
      <c r="C180" s="709" t="s">
        <v>154</v>
      </c>
      <c r="D180" s="709" t="s">
        <v>71</v>
      </c>
      <c r="E180" s="41">
        <v>4</v>
      </c>
      <c r="F180" s="17"/>
      <c r="G180" s="38"/>
      <c r="H180" s="33" t="str" cm="1">
        <f t="array" ref="H180">IF($F180=0," ",_xlfn.XLOOKUP($F180,DataCalcs!$B$2:$B$80,_xlfn.XLOOKUP($C180,DataCalcs!$D$1:$N$1,DataCalcs!$D$2:$N$80),"WRONG LETTER"))</f>
        <v xml:space="preserve"> </v>
      </c>
      <c r="I180" s="33" t="str">
        <f>IF($F180=0," ",_xlfn.XLOOKUP($F180,DataCalcs!$B$2:$B$80,DataCalcs!$A$2:$A$80,"WRONG LETTER"))</f>
        <v xml:space="preserve"> </v>
      </c>
      <c r="J180" s="709" t="str" cm="1">
        <f t="array" ref="J180">_xlfn.IFS(ISBLANK(G180), "", NOT(ISNUMBER(G180)), "!!!",  G180&lt;DataTables!$E$22,"...",G180&lt;DataTables!$F$22,"L1",G180&lt;DataTables!$G$22,"L2",G180&lt;DataTables!$H$22,"L3",G180&lt;DataTables!$I$22,"L4",G180&lt;DataTables!$J$22,"L5",G180&lt;DataTables!$K$22,"L6",G180&lt;DataTables!$L$22,"L7",G180&lt;DataTables!$M$22,"L8", G180&gt;=DataTables!$M$22,"L9")</f>
        <v/>
      </c>
      <c r="K180" s="709"/>
      <c r="L180" s="32"/>
      <c r="M180" s="34" t="str">
        <f t="shared" ref="M180:N180" si="192">M171</f>
        <v>O</v>
      </c>
      <c r="N180" s="34" t="str">
        <f t="shared" si="192"/>
        <v>OO</v>
      </c>
      <c r="O180" s="34" cm="1">
        <f t="array" ref="O180">_xlfn.LET(_xlpm.a, $F$177:$F$184, _xlpm.b, $E$177:$E$184, _xlpm.c, _xlfn.XLOOKUP(M180,_xlpm.a,_xlpm.b,0), _xlpm.d, _xlfn.XLOOKUP(N180,_xlpm.a,_xlpm.b,0), _xlpm.x, IF(OR(_xlpm.c=0,_xlpm.d=0), _xlpm.c+_xlpm.d, MIN(_xlpm.c,_xlpm.d)), IF(_xlpm.x=0, 0, IF(DataTables!$K$158="6+", _xlfn.IFNA(_xlfn.RANK.AVG(_xlpm.x,$E$177:$E$182),1), IF(DataTables!$K$158=8,_xlfn.RANK.AVG(_xlpm.x,_xlpm.b)))))</f>
        <v>0</v>
      </c>
      <c r="P180" s="32"/>
      <c r="Q180" s="151"/>
      <c r="R180" s="151"/>
      <c r="S180" s="151"/>
      <c r="T180" s="151">
        <f>$O180</f>
        <v>0</v>
      </c>
      <c r="U180" s="151"/>
      <c r="V180" s="151"/>
      <c r="W180" s="151"/>
      <c r="X180" s="151"/>
      <c r="Y180" s="32"/>
      <c r="Z180" s="32">
        <f>COUNTIF(F$177:F$184:F$186:F$193,F180)</f>
        <v>0</v>
      </c>
      <c r="AA180" s="32">
        <f t="shared" si="189"/>
        <v>0</v>
      </c>
      <c r="AB180" s="7" t="str">
        <f t="shared" si="190"/>
        <v/>
      </c>
    </row>
    <row r="181" spans="1:28" s="7" customFormat="1" ht="20.25" customHeight="1">
      <c r="A181" s="709" t="s">
        <v>122</v>
      </c>
      <c r="B181" s="709" t="s">
        <v>123</v>
      </c>
      <c r="C181" s="709" t="s">
        <v>154</v>
      </c>
      <c r="D181" s="709" t="s">
        <v>71</v>
      </c>
      <c r="E181" s="41">
        <v>5</v>
      </c>
      <c r="F181" s="17"/>
      <c r="G181" s="38"/>
      <c r="H181" s="33" t="str" cm="1">
        <f t="array" ref="H181">IF($F181=0," ",_xlfn.XLOOKUP($F181,DataCalcs!$B$2:$B$80,_xlfn.XLOOKUP($C181,DataCalcs!$D$1:$N$1,DataCalcs!$D$2:$N$80),"WRONG LETTER"))</f>
        <v xml:space="preserve"> </v>
      </c>
      <c r="I181" s="33" t="str">
        <f>IF($F181=0," ",_xlfn.XLOOKUP($F181,DataCalcs!$B$2:$B$80,DataCalcs!$A$2:$A$80,"WRONG LETTER"))</f>
        <v xml:space="preserve"> </v>
      </c>
      <c r="J181" s="709" t="str" cm="1">
        <f t="array" ref="J181">_xlfn.IFS(ISBLANK(G181), "", NOT(ISNUMBER(G181)), "!!!",  G181&lt;DataTables!$E$22,"...",G181&lt;DataTables!$F$22,"L1",G181&lt;DataTables!$G$22,"L2",G181&lt;DataTables!$H$22,"L3",G181&lt;DataTables!$I$22,"L4",G181&lt;DataTables!$J$22,"L5",G181&lt;DataTables!$K$22,"L6",G181&lt;DataTables!$L$22,"L7",G181&lt;DataTables!$M$22,"L8", G181&gt;=DataTables!$M$22,"L9")</f>
        <v/>
      </c>
      <c r="K181" s="709"/>
      <c r="L181" s="32"/>
      <c r="M181" s="34" t="str">
        <f t="shared" ref="M181:N181" si="193">M172</f>
        <v>R</v>
      </c>
      <c r="N181" s="34" t="str">
        <f t="shared" si="193"/>
        <v>RR</v>
      </c>
      <c r="O181" s="34" cm="1">
        <f t="array" ref="O181">_xlfn.LET(_xlpm.a, $F$177:$F$184, _xlpm.b, $E$177:$E$184, _xlpm.c, _xlfn.XLOOKUP(M181,_xlpm.a,_xlpm.b,0), _xlpm.d, _xlfn.XLOOKUP(N181,_xlpm.a,_xlpm.b,0), _xlpm.x, IF(OR(_xlpm.c=0,_xlpm.d=0), _xlpm.c+_xlpm.d, MIN(_xlpm.c,_xlpm.d)), IF(_xlpm.x=0, 0, IF(DataTables!$K$158="6+", _xlfn.IFNA(_xlfn.RANK.AVG(_xlpm.x,$E$177:$E$182),1), IF(DataTables!$K$158=8,_xlfn.RANK.AVG(_xlpm.x,_xlpm.b)))))</f>
        <v>0</v>
      </c>
      <c r="P181" s="32"/>
      <c r="Q181" s="151"/>
      <c r="R181" s="151"/>
      <c r="S181" s="151"/>
      <c r="T181" s="151"/>
      <c r="U181" s="151">
        <f>$O181</f>
        <v>0</v>
      </c>
      <c r="V181" s="151"/>
      <c r="W181" s="151"/>
      <c r="X181" s="151"/>
      <c r="Y181" s="32"/>
      <c r="Z181" s="32">
        <f>COUNTIF(F$177:F$184:F$186:F$193,F181)</f>
        <v>0</v>
      </c>
      <c r="AA181" s="32">
        <f t="shared" si="189"/>
        <v>0</v>
      </c>
      <c r="AB181" s="7" t="str">
        <f t="shared" si="190"/>
        <v/>
      </c>
    </row>
    <row r="182" spans="1:28" s="7" customFormat="1" ht="20.25" customHeight="1">
      <c r="A182" s="709" t="s">
        <v>122</v>
      </c>
      <c r="B182" s="709" t="s">
        <v>123</v>
      </c>
      <c r="C182" s="709" t="s">
        <v>154</v>
      </c>
      <c r="D182" s="709" t="s">
        <v>71</v>
      </c>
      <c r="E182" s="41">
        <v>6</v>
      </c>
      <c r="F182" s="17"/>
      <c r="G182" s="38"/>
      <c r="H182" s="33" t="str" cm="1">
        <f t="array" ref="H182">IF($F182=0," ",_xlfn.XLOOKUP($F182,DataCalcs!$B$2:$B$80,_xlfn.XLOOKUP($C182,DataCalcs!$D$1:$N$1,DataCalcs!$D$2:$N$80),"WRONG LETTER"))</f>
        <v xml:space="preserve"> </v>
      </c>
      <c r="I182" s="33" t="str">
        <f>IF($F182=0," ",_xlfn.XLOOKUP($F182,DataCalcs!$B$2:$B$80,DataCalcs!$A$2:$A$80,"WRONG LETTER"))</f>
        <v xml:space="preserve"> </v>
      </c>
      <c r="J182" s="709" t="str" cm="1">
        <f t="array" ref="J182">_xlfn.IFS(ISBLANK(G182), "", NOT(ISNUMBER(G182)), "!!!",  G182&lt;DataTables!$E$22,"...",G182&lt;DataTables!$F$22,"L1",G182&lt;DataTables!$G$22,"L2",G182&lt;DataTables!$H$22,"L3",G182&lt;DataTables!$I$22,"L4",G182&lt;DataTables!$J$22,"L5",G182&lt;DataTables!$K$22,"L6",G182&lt;DataTables!$L$22,"L7",G182&lt;DataTables!$M$22,"L8", G182&gt;=DataTables!$M$22,"L9")</f>
        <v/>
      </c>
      <c r="K182" s="709"/>
      <c r="L182" s="32"/>
      <c r="M182" s="34" t="str">
        <f t="shared" ref="M182:N182" si="194">M173</f>
        <v>X</v>
      </c>
      <c r="N182" s="34" t="str">
        <f t="shared" si="194"/>
        <v>XX</v>
      </c>
      <c r="O182" s="34" cm="1">
        <f t="array" ref="O182">_xlfn.LET(_xlpm.a, $F$177:$F$184, _xlpm.b, $E$177:$E$184, _xlpm.c, _xlfn.XLOOKUP(M182,_xlpm.a,_xlpm.b,0), _xlpm.d, _xlfn.XLOOKUP(N182,_xlpm.a,_xlpm.b,0), _xlpm.x, IF(OR(_xlpm.c=0,_xlpm.d=0), _xlpm.c+_xlpm.d, MIN(_xlpm.c,_xlpm.d)), IF(_xlpm.x=0, 0, IF(DataTables!$K$158="6+", _xlfn.IFNA(_xlfn.RANK.AVG(_xlpm.x,$E$177:$E$182),1), IF(DataTables!$K$158=8,_xlfn.RANK.AVG(_xlpm.x,_xlpm.b)))))</f>
        <v>0</v>
      </c>
      <c r="P182" s="32"/>
      <c r="Q182" s="151"/>
      <c r="R182" s="151"/>
      <c r="S182" s="151"/>
      <c r="T182" s="151"/>
      <c r="U182" s="151"/>
      <c r="V182" s="151">
        <f>$O182</f>
        <v>0</v>
      </c>
      <c r="W182" s="151"/>
      <c r="X182" s="151"/>
      <c r="Y182" s="32"/>
      <c r="Z182" s="32">
        <f>COUNTIF(F$177:F$184:F$186:F$193,F182)</f>
        <v>0</v>
      </c>
      <c r="AA182" s="32">
        <f t="shared" si="189"/>
        <v>0</v>
      </c>
      <c r="AB182" s="7" t="str">
        <f t="shared" si="190"/>
        <v/>
      </c>
    </row>
    <row r="183" spans="1:28" s="7" customFormat="1" ht="20.25" customHeight="1">
      <c r="A183" s="709" t="s">
        <v>122</v>
      </c>
      <c r="B183" s="709" t="s">
        <v>123</v>
      </c>
      <c r="C183" s="709" t="s">
        <v>154</v>
      </c>
      <c r="D183" s="709" t="s">
        <v>71</v>
      </c>
      <c r="E183" s="14">
        <v>7</v>
      </c>
      <c r="F183" s="17"/>
      <c r="G183" s="38"/>
      <c r="H183" s="33" t="str" cm="1">
        <f t="array" ref="H183">IF($F183=0," ",_xlfn.XLOOKUP($F183,DataCalcs!$B$2:$B$80,_xlfn.XLOOKUP($C183,DataCalcs!$D$1:$N$1,DataCalcs!$D$2:$N$80),"WRONG LETTER"))</f>
        <v xml:space="preserve"> </v>
      </c>
      <c r="I183" s="33" t="str">
        <f>IF($F183=0," ",_xlfn.XLOOKUP($F183,DataCalcs!$B$2:$B$80,DataCalcs!$A$2:$A$80,"WRONG LETTER"))</f>
        <v xml:space="preserve"> </v>
      </c>
      <c r="J183" s="709" t="str" cm="1">
        <f t="array" ref="J183">_xlfn.IFS(ISBLANK(G183), "", NOT(ISNUMBER(G183)), "!!!",  G183&lt;DataTables!$E$22,"...",G183&lt;DataTables!$F$22,"L1",G183&lt;DataTables!$G$22,"L2",G183&lt;DataTables!$H$22,"L3",G183&lt;DataTables!$I$22,"L4",G183&lt;DataTables!$J$22,"L5",G183&lt;DataTables!$K$22,"L6",G183&lt;DataTables!$L$22,"L7",G183&lt;DataTables!$M$22,"L8", G183&gt;=DataTables!$M$22,"L9")</f>
        <v/>
      </c>
      <c r="K183" s="709"/>
      <c r="L183" s="32"/>
      <c r="M183" s="34" t="str">
        <f t="shared" ref="M183:N183" si="195">M174</f>
        <v>H</v>
      </c>
      <c r="N183" s="34" t="str">
        <f t="shared" si="195"/>
        <v>HH</v>
      </c>
      <c r="O183" s="34" cm="1">
        <f t="array" ref="O183">_xlfn.LET(_xlpm.a, $F$177:$F$184, _xlpm.b, $E$177:$E$184, _xlpm.c, _xlfn.XLOOKUP(M183,_xlpm.a,_xlpm.b,0), _xlpm.d, _xlfn.XLOOKUP(N183,_xlpm.a,_xlpm.b,0), _xlpm.x, IF(OR(_xlpm.c=0,_xlpm.d=0), _xlpm.c+_xlpm.d, MIN(_xlpm.c,_xlpm.d)), IF(_xlpm.x=0, 0, IF(DataTables!$K$158="6+", _xlfn.IFNA(_xlfn.RANK.AVG(_xlpm.x,$E$177:$E$182),1), IF(DataTables!$K$158=8,_xlfn.RANK.AVG(_xlpm.x,_xlpm.b)))))</f>
        <v>0</v>
      </c>
      <c r="P183" s="32"/>
      <c r="Q183" s="151"/>
      <c r="R183" s="151"/>
      <c r="S183" s="151"/>
      <c r="T183" s="151"/>
      <c r="U183" s="151"/>
      <c r="V183" s="151"/>
      <c r="W183" s="151">
        <f>$O183</f>
        <v>0</v>
      </c>
      <c r="X183" s="151"/>
      <c r="Y183" s="32"/>
      <c r="Z183" s="32">
        <f>COUNTIF(F$177:F$184:F$186:F$193,F183)</f>
        <v>0</v>
      </c>
      <c r="AA183" s="32">
        <f t="shared" si="189"/>
        <v>0</v>
      </c>
      <c r="AB183" s="7" t="str">
        <f t="shared" si="190"/>
        <v/>
      </c>
    </row>
    <row r="184" spans="1:28" s="8" customFormat="1" ht="20.25" customHeight="1">
      <c r="A184" s="709" t="s">
        <v>122</v>
      </c>
      <c r="B184" s="709" t="s">
        <v>123</v>
      </c>
      <c r="C184" s="709" t="s">
        <v>154</v>
      </c>
      <c r="D184" s="709" t="s">
        <v>71</v>
      </c>
      <c r="E184" s="14">
        <v>8</v>
      </c>
      <c r="F184" s="17"/>
      <c r="G184" s="38"/>
      <c r="H184" s="33" t="str" cm="1">
        <f t="array" ref="H184">IF($F184=0," ",_xlfn.XLOOKUP($F184,DataCalcs!$B$2:$B$80,_xlfn.XLOOKUP($C184,DataCalcs!$D$1:$N$1,DataCalcs!$D$2:$N$80),"WRONG LETTER"))</f>
        <v xml:space="preserve"> </v>
      </c>
      <c r="I184" s="33" t="str">
        <f>IF($F184=0," ",_xlfn.XLOOKUP($F184,DataCalcs!$B$2:$B$80,DataCalcs!$A$2:$A$80,"WRONG LETTER"))</f>
        <v xml:space="preserve"> </v>
      </c>
      <c r="J184" s="709" t="str" cm="1">
        <f t="array" ref="J184">_xlfn.IFS(ISBLANK(G184), "", NOT(ISNUMBER(G184)), "!!!",  G184&lt;DataTables!$E$22,"...",G184&lt;DataTables!$F$22,"L1",G184&lt;DataTables!$G$22,"L2",G184&lt;DataTables!$H$22,"L3",G184&lt;DataTables!$I$22,"L4",G184&lt;DataTables!$J$22,"L5",G184&lt;DataTables!$K$22,"L6",G184&lt;DataTables!$L$22,"L7",G184&lt;DataTables!$M$22,"L8", G184&gt;=DataTables!$M$22,"L9")</f>
        <v/>
      </c>
      <c r="K184" s="709"/>
      <c r="L184" s="31"/>
      <c r="M184" s="34" t="str">
        <f t="shared" ref="M184:N184" si="196">M175</f>
        <v>W</v>
      </c>
      <c r="N184" s="34" t="str">
        <f t="shared" si="196"/>
        <v>WW</v>
      </c>
      <c r="O184" s="34" cm="1">
        <f t="array" ref="O184">_xlfn.LET(_xlpm.a, $F$177:$F$184, _xlpm.b, $E$177:$E$184, _xlpm.c, _xlfn.XLOOKUP(M184,_xlpm.a,_xlpm.b,0), _xlpm.d, _xlfn.XLOOKUP(N184,_xlpm.a,_xlpm.b,0), _xlpm.x, IF(OR(_xlpm.c=0,_xlpm.d=0), _xlpm.c+_xlpm.d, MIN(_xlpm.c,_xlpm.d)), IF(_xlpm.x=0, 0, IF(DataTables!$K$158="6+", _xlfn.IFNA(_xlfn.RANK.AVG(_xlpm.x,$E$177:$E$182),1), IF(DataTables!$K$158=8,_xlfn.RANK.AVG(_xlpm.x,_xlpm.b)))))</f>
        <v>0</v>
      </c>
      <c r="P184" s="32"/>
      <c r="Q184" s="151"/>
      <c r="R184" s="151"/>
      <c r="S184" s="151"/>
      <c r="T184" s="151"/>
      <c r="U184" s="151"/>
      <c r="V184" s="151"/>
      <c r="W184" s="151"/>
      <c r="X184" s="151">
        <f>$O184</f>
        <v>0</v>
      </c>
      <c r="Y184" s="31"/>
      <c r="Z184" s="32">
        <f>COUNTIF(F$177:F$184:F$186:F$193,F184)</f>
        <v>0</v>
      </c>
      <c r="AA184" s="32">
        <f t="shared" si="189"/>
        <v>0</v>
      </c>
      <c r="AB184" s="7" t="str">
        <f t="shared" si="190"/>
        <v/>
      </c>
    </row>
    <row r="185" spans="1:28" s="8" customFormat="1" ht="20.25" customHeight="1">
      <c r="A185" s="709" t="s">
        <v>122</v>
      </c>
      <c r="B185" s="709" t="s">
        <v>123</v>
      </c>
      <c r="C185" s="709" t="s">
        <v>154</v>
      </c>
      <c r="D185" s="709"/>
      <c r="E185" s="30" t="s">
        <v>156</v>
      </c>
      <c r="F185" s="21"/>
      <c r="G185" s="21"/>
      <c r="H185" s="387"/>
      <c r="I185" s="388"/>
      <c r="J185" s="389"/>
      <c r="K185" s="393"/>
      <c r="L185" s="31"/>
      <c r="M185" s="10"/>
      <c r="N185" s="10"/>
      <c r="O185" s="712"/>
      <c r="P185" s="31"/>
      <c r="Q185" s="31"/>
      <c r="R185" s="31"/>
      <c r="S185" s="31"/>
      <c r="T185" s="31"/>
      <c r="U185" s="31"/>
      <c r="V185" s="31"/>
      <c r="W185" s="31"/>
      <c r="X185" s="31"/>
      <c r="Y185" s="31"/>
      <c r="Z185" s="32"/>
      <c r="AA185" s="2"/>
    </row>
    <row r="186" spans="1:28" s="8" customFormat="1" ht="20.25" customHeight="1">
      <c r="A186" s="709" t="s">
        <v>122</v>
      </c>
      <c r="B186" s="709" t="s">
        <v>123</v>
      </c>
      <c r="C186" s="709" t="s">
        <v>154</v>
      </c>
      <c r="D186" s="709" t="s">
        <v>65</v>
      </c>
      <c r="E186" s="41">
        <v>1</v>
      </c>
      <c r="F186" s="17"/>
      <c r="G186" s="38"/>
      <c r="H186" s="33" t="str" cm="1">
        <f t="array" ref="H186">IF($F186=0," ",_xlfn.XLOOKUP($F186,DataCalcs!$B$2:$B$80,_xlfn.XLOOKUP($C186,DataCalcs!$D$1:$N$1,DataCalcs!$D$2:$N$80),"WRONG LETTER"))</f>
        <v xml:space="preserve"> </v>
      </c>
      <c r="I186" s="33" t="str">
        <f>IF($F186=0," ",_xlfn.XLOOKUP($F186,DataCalcs!$B$2:$B$80,DataCalcs!$A$2:$A$80,"WRONG LETTER"))</f>
        <v xml:space="preserve"> </v>
      </c>
      <c r="J186" s="709" t="str" cm="1">
        <f t="array" ref="J186">_xlfn.IFS(ISBLANK(G186), "", NOT(ISNUMBER(G186)), "!!!",  G186&lt;DataTables!$E$22,"...",G186&lt;DataTables!$F$22,"L1",G186&lt;DataTables!$G$22,"L2",G186&lt;DataTables!$H$22,"L3",G186&lt;DataTables!$I$22,"L4",G186&lt;DataTables!$J$22,"L5",G186&lt;DataTables!$K$22,"L6",G186&lt;DataTables!$L$22,"L7",G186&lt;DataTables!$M$22,"L8", G186&gt;=DataTables!$M$22,"L9")</f>
        <v/>
      </c>
      <c r="K186" s="709"/>
      <c r="L186" s="32"/>
      <c r="M186" s="34" t="str">
        <f t="shared" ref="M186:N186" si="197">M177</f>
        <v>A</v>
      </c>
      <c r="N186" s="34" t="str">
        <f t="shared" si="197"/>
        <v>AA</v>
      </c>
      <c r="O186" s="34" cm="1">
        <f t="array" ref="O186">_xlfn.LET(_xlpm.a, $F$186:$F$193, _xlpm.b, $E$186:$E$193, _xlpm.c, _xlfn.XLOOKUP(M186,_xlpm.a,_xlpm.b,0), _xlpm.d, _xlfn.XLOOKUP(N186,_xlpm.a,_xlpm.b,0), _xlpm.x, IF(OR(_xlpm.c=0,_xlpm.d=0), _xlpm.c+_xlpm.d, MIN(_xlpm.c,_xlpm.d)), IF(_xlpm.x=0, 0, IF(DataTables!$K$158="6+", _xlfn.IFNA(_xlfn.RANK.AVG(_xlpm.x,$E$186:$E$191),1), IF(DataTables!$K$158=8,_xlfn.RANK.AVG(_xlpm.x,_xlpm.b)))))</f>
        <v>0</v>
      </c>
      <c r="P186" s="32"/>
      <c r="Q186" s="151">
        <f>$O186</f>
        <v>0</v>
      </c>
      <c r="R186" s="151"/>
      <c r="S186" s="151"/>
      <c r="T186" s="151"/>
      <c r="U186" s="151"/>
      <c r="V186" s="151"/>
      <c r="W186" s="151"/>
      <c r="X186" s="151"/>
      <c r="Y186" s="32"/>
      <c r="Z186" s="32">
        <f>COUNTIF(F$177:F$184:F$186:F$193,F186)</f>
        <v>0</v>
      </c>
      <c r="AA186" s="32">
        <f>IF(NOT(ISBLANK(F186)),COUNTIF(F$186:F$193,LEFT(F186,1)&amp;"*"),0)</f>
        <v>0</v>
      </c>
      <c r="AB186" s="7" t="str">
        <f>IF($G186&gt;=$J$176, "***", "")</f>
        <v/>
      </c>
    </row>
    <row r="187" spans="1:28" s="8" customFormat="1" ht="20.25" customHeight="1">
      <c r="A187" s="709" t="s">
        <v>122</v>
      </c>
      <c r="B187" s="709" t="s">
        <v>123</v>
      </c>
      <c r="C187" s="709" t="s">
        <v>154</v>
      </c>
      <c r="D187" s="709" t="s">
        <v>65</v>
      </c>
      <c r="E187" s="41">
        <v>2</v>
      </c>
      <c r="F187" s="17"/>
      <c r="G187" s="38"/>
      <c r="H187" s="33" t="str" cm="1">
        <f t="array" ref="H187">IF($F187=0," ",_xlfn.XLOOKUP($F187,DataCalcs!$B$2:$B$80,_xlfn.XLOOKUP($C187,DataCalcs!$D$1:$N$1,DataCalcs!$D$2:$N$80),"WRONG LETTER"))</f>
        <v xml:space="preserve"> </v>
      </c>
      <c r="I187" s="33" t="str">
        <f>IF($F187=0," ",_xlfn.XLOOKUP($F187,DataCalcs!$B$2:$B$80,DataCalcs!$A$2:$A$80,"WRONG LETTER"))</f>
        <v xml:space="preserve"> </v>
      </c>
      <c r="J187" s="709" t="str" cm="1">
        <f t="array" ref="J187">_xlfn.IFS(ISBLANK(G187), "", NOT(ISNUMBER(G187)), "!!!",  G187&lt;DataTables!$E$22,"...",G187&lt;DataTables!$F$22,"L1",G187&lt;DataTables!$G$22,"L2",G187&lt;DataTables!$H$22,"L3",G187&lt;DataTables!$I$22,"L4",G187&lt;DataTables!$J$22,"L5",G187&lt;DataTables!$K$22,"L6",G187&lt;DataTables!$L$22,"L7",G187&lt;DataTables!$M$22,"L8", G187&gt;=DataTables!$M$22,"L9")</f>
        <v/>
      </c>
      <c r="K187" s="709"/>
      <c r="L187" s="31"/>
      <c r="M187" s="34" t="str">
        <f t="shared" ref="M187:N187" si="198">M178</f>
        <v>N</v>
      </c>
      <c r="N187" s="34" t="str">
        <f t="shared" si="198"/>
        <v>NN</v>
      </c>
      <c r="O187" s="34" cm="1">
        <f t="array" ref="O187">_xlfn.LET(_xlpm.a, $F$186:$F$193, _xlpm.b, $E$186:$E$193, _xlpm.c, _xlfn.XLOOKUP(M187,_xlpm.a,_xlpm.b,0), _xlpm.d, _xlfn.XLOOKUP(N187,_xlpm.a,_xlpm.b,0), _xlpm.x, IF(OR(_xlpm.c=0,_xlpm.d=0), _xlpm.c+_xlpm.d, MIN(_xlpm.c,_xlpm.d)), IF(_xlpm.x=0, 0, IF(DataTables!$K$158="6+", _xlfn.IFNA(_xlfn.RANK.AVG(_xlpm.x,$E$186:$E$191),1), IF(DataTables!$K$158=8,_xlfn.RANK.AVG(_xlpm.x,_xlpm.b)))))</f>
        <v>0</v>
      </c>
      <c r="P187" s="32"/>
      <c r="Q187" s="151"/>
      <c r="R187" s="151">
        <f>$O187</f>
        <v>0</v>
      </c>
      <c r="S187" s="151"/>
      <c r="T187" s="151"/>
      <c r="U187" s="151"/>
      <c r="V187" s="151"/>
      <c r="W187" s="151"/>
      <c r="X187" s="151"/>
      <c r="Y187" s="32"/>
      <c r="Z187" s="32">
        <f>COUNTIF(F$177:F$184:F$186:F$193,F187)</f>
        <v>0</v>
      </c>
      <c r="AA187" s="32">
        <f t="shared" ref="AA187:AA193" si="199">IF(NOT(ISBLANK(F187)),COUNTIF(F$186:F$193,LEFT(F187,1)&amp;"*"),0)</f>
        <v>0</v>
      </c>
      <c r="AB187" s="7" t="str">
        <f t="shared" ref="AB187:AB193" si="200">IF($G187&gt;=$J$176, "***", "")</f>
        <v/>
      </c>
    </row>
    <row r="188" spans="1:28" s="8" customFormat="1" ht="20.25" customHeight="1">
      <c r="A188" s="709" t="s">
        <v>122</v>
      </c>
      <c r="B188" s="709" t="s">
        <v>123</v>
      </c>
      <c r="C188" s="709" t="s">
        <v>154</v>
      </c>
      <c r="D188" s="709" t="s">
        <v>65</v>
      </c>
      <c r="E188" s="41">
        <v>3</v>
      </c>
      <c r="F188" s="17"/>
      <c r="G188" s="38"/>
      <c r="H188" s="33" t="str" cm="1">
        <f t="array" ref="H188">IF($F188=0," ",_xlfn.XLOOKUP($F188,DataCalcs!$B$2:$B$80,_xlfn.XLOOKUP($C188,DataCalcs!$D$1:$N$1,DataCalcs!$D$2:$N$80),"WRONG LETTER"))</f>
        <v xml:space="preserve"> </v>
      </c>
      <c r="I188" s="33" t="str">
        <f>IF($F188=0," ",_xlfn.XLOOKUP($F188,DataCalcs!$B$2:$B$80,DataCalcs!$A$2:$A$80,"WRONG LETTER"))</f>
        <v xml:space="preserve"> </v>
      </c>
      <c r="J188" s="709" t="str" cm="1">
        <f t="array" ref="J188">_xlfn.IFS(ISBLANK(G188), "", NOT(ISNUMBER(G188)), "!!!",  G188&lt;DataTables!$E$22,"...",G188&lt;DataTables!$F$22,"L1",G188&lt;DataTables!$G$22,"L2",G188&lt;DataTables!$H$22,"L3",G188&lt;DataTables!$I$22,"L4",G188&lt;DataTables!$J$22,"L5",G188&lt;DataTables!$K$22,"L6",G188&lt;DataTables!$L$22,"L7",G188&lt;DataTables!$M$22,"L8", G188&gt;=DataTables!$M$22,"L9")</f>
        <v/>
      </c>
      <c r="K188" s="709"/>
      <c r="L188" s="31"/>
      <c r="M188" s="34" t="str">
        <f t="shared" ref="M188:N188" si="201">M179</f>
        <v>B</v>
      </c>
      <c r="N188" s="34" t="str">
        <f t="shared" si="201"/>
        <v>BB</v>
      </c>
      <c r="O188" s="34" cm="1">
        <f t="array" ref="O188">_xlfn.LET(_xlpm.a, $F$186:$F$193, _xlpm.b, $E$186:$E$193, _xlpm.c, _xlfn.XLOOKUP(M188,_xlpm.a,_xlpm.b,0), _xlpm.d, _xlfn.XLOOKUP(N188,_xlpm.a,_xlpm.b,0), _xlpm.x, IF(OR(_xlpm.c=0,_xlpm.d=0), _xlpm.c+_xlpm.d, MIN(_xlpm.c,_xlpm.d)), IF(_xlpm.x=0, 0, IF(DataTables!$K$158="6+", _xlfn.IFNA(_xlfn.RANK.AVG(_xlpm.x,$E$186:$E$191),1), IF(DataTables!$K$158=8,_xlfn.RANK.AVG(_xlpm.x,_xlpm.b)))))</f>
        <v>0</v>
      </c>
      <c r="P188" s="32"/>
      <c r="Q188" s="151"/>
      <c r="R188" s="151"/>
      <c r="S188" s="151">
        <f>$O188</f>
        <v>0</v>
      </c>
      <c r="T188" s="151"/>
      <c r="U188" s="151"/>
      <c r="V188" s="151"/>
      <c r="W188" s="151"/>
      <c r="X188" s="151"/>
      <c r="Y188" s="32"/>
      <c r="Z188" s="32">
        <f>COUNTIF(F$177:F$184:F$186:F$193,F188)</f>
        <v>0</v>
      </c>
      <c r="AA188" s="32">
        <f t="shared" si="199"/>
        <v>0</v>
      </c>
      <c r="AB188" s="7" t="str">
        <f t="shared" si="200"/>
        <v/>
      </c>
    </row>
    <row r="189" spans="1:28" s="8" customFormat="1" ht="20.25" customHeight="1">
      <c r="A189" s="709" t="s">
        <v>122</v>
      </c>
      <c r="B189" s="709" t="s">
        <v>123</v>
      </c>
      <c r="C189" s="709" t="s">
        <v>154</v>
      </c>
      <c r="D189" s="709" t="s">
        <v>65</v>
      </c>
      <c r="E189" s="41">
        <v>4</v>
      </c>
      <c r="F189" s="17"/>
      <c r="G189" s="38"/>
      <c r="H189" s="33" t="str" cm="1">
        <f t="array" ref="H189">IF($F189=0," ",_xlfn.XLOOKUP($F189,DataCalcs!$B$2:$B$80,_xlfn.XLOOKUP($C189,DataCalcs!$D$1:$N$1,DataCalcs!$D$2:$N$80),"WRONG LETTER"))</f>
        <v xml:space="preserve"> </v>
      </c>
      <c r="I189" s="33" t="str">
        <f>IF($F189=0," ",_xlfn.XLOOKUP($F189,DataCalcs!$B$2:$B$80,DataCalcs!$A$2:$A$80,"WRONG LETTER"))</f>
        <v xml:space="preserve"> </v>
      </c>
      <c r="J189" s="709" t="str" cm="1">
        <f t="array" ref="J189">_xlfn.IFS(ISBLANK(G189), "", NOT(ISNUMBER(G189)), "!!!",  G189&lt;DataTables!$E$22,"...",G189&lt;DataTables!$F$22,"L1",G189&lt;DataTables!$G$22,"L2",G189&lt;DataTables!$H$22,"L3",G189&lt;DataTables!$I$22,"L4",G189&lt;DataTables!$J$22,"L5",G189&lt;DataTables!$K$22,"L6",G189&lt;DataTables!$L$22,"L7",G189&lt;DataTables!$M$22,"L8", G189&gt;=DataTables!$M$22,"L9")</f>
        <v/>
      </c>
      <c r="K189" s="709"/>
      <c r="L189" s="31"/>
      <c r="M189" s="34" t="str">
        <f t="shared" ref="M189:N189" si="202">M180</f>
        <v>O</v>
      </c>
      <c r="N189" s="34" t="str">
        <f t="shared" si="202"/>
        <v>OO</v>
      </c>
      <c r="O189" s="34" cm="1">
        <f t="array" ref="O189">_xlfn.LET(_xlpm.a, $F$186:$F$193, _xlpm.b, $E$186:$E$193, _xlpm.c, _xlfn.XLOOKUP(M189,_xlpm.a,_xlpm.b,0), _xlpm.d, _xlfn.XLOOKUP(N189,_xlpm.a,_xlpm.b,0), _xlpm.x, IF(OR(_xlpm.c=0,_xlpm.d=0), _xlpm.c+_xlpm.d, MIN(_xlpm.c,_xlpm.d)), IF(_xlpm.x=0, 0, IF(DataTables!$K$158="6+", _xlfn.IFNA(_xlfn.RANK.AVG(_xlpm.x,$E$186:$E$191),1), IF(DataTables!$K$158=8,_xlfn.RANK.AVG(_xlpm.x,_xlpm.b)))))</f>
        <v>0</v>
      </c>
      <c r="P189" s="32"/>
      <c r="Q189" s="151"/>
      <c r="R189" s="151"/>
      <c r="S189" s="151"/>
      <c r="T189" s="151">
        <f>$O189</f>
        <v>0</v>
      </c>
      <c r="U189" s="151"/>
      <c r="V189" s="151"/>
      <c r="W189" s="151"/>
      <c r="X189" s="151"/>
      <c r="Y189" s="32"/>
      <c r="Z189" s="32">
        <f>COUNTIF(F$177:F$184:F$186:F$193,F189)</f>
        <v>0</v>
      </c>
      <c r="AA189" s="32">
        <f t="shared" si="199"/>
        <v>0</v>
      </c>
      <c r="AB189" s="7" t="str">
        <f t="shared" si="200"/>
        <v/>
      </c>
    </row>
    <row r="190" spans="1:28" s="8" customFormat="1" ht="20.25" customHeight="1">
      <c r="A190" s="709" t="s">
        <v>122</v>
      </c>
      <c r="B190" s="709" t="s">
        <v>123</v>
      </c>
      <c r="C190" s="709" t="s">
        <v>154</v>
      </c>
      <c r="D190" s="709" t="s">
        <v>65</v>
      </c>
      <c r="E190" s="41">
        <v>5</v>
      </c>
      <c r="F190" s="17"/>
      <c r="G190" s="38"/>
      <c r="H190" s="33" t="str" cm="1">
        <f t="array" ref="H190">IF($F190=0," ",_xlfn.XLOOKUP($F190,DataCalcs!$B$2:$B$80,_xlfn.XLOOKUP($C190,DataCalcs!$D$1:$N$1,DataCalcs!$D$2:$N$80),"WRONG LETTER"))</f>
        <v xml:space="preserve"> </v>
      </c>
      <c r="I190" s="33" t="str">
        <f>IF($F190=0," ",_xlfn.XLOOKUP($F190,DataCalcs!$B$2:$B$80,DataCalcs!$A$2:$A$80,"WRONG LETTER"))</f>
        <v xml:space="preserve"> </v>
      </c>
      <c r="J190" s="709" t="str" cm="1">
        <f t="array" ref="J190">_xlfn.IFS(ISBLANK(G190), "", NOT(ISNUMBER(G190)), "!!!",  G190&lt;DataTables!$E$22,"...",G190&lt;DataTables!$F$22,"L1",G190&lt;DataTables!$G$22,"L2",G190&lt;DataTables!$H$22,"L3",G190&lt;DataTables!$I$22,"L4",G190&lt;DataTables!$J$22,"L5",G190&lt;DataTables!$K$22,"L6",G190&lt;DataTables!$L$22,"L7",G190&lt;DataTables!$M$22,"L8", G190&gt;=DataTables!$M$22,"L9")</f>
        <v/>
      </c>
      <c r="K190" s="709"/>
      <c r="L190" s="31"/>
      <c r="M190" s="34" t="str">
        <f t="shared" ref="M190:N190" si="203">M181</f>
        <v>R</v>
      </c>
      <c r="N190" s="34" t="str">
        <f t="shared" si="203"/>
        <v>RR</v>
      </c>
      <c r="O190" s="34" cm="1">
        <f t="array" ref="O190">_xlfn.LET(_xlpm.a, $F$186:$F$193, _xlpm.b, $E$186:$E$193, _xlpm.c, _xlfn.XLOOKUP(M190,_xlpm.a,_xlpm.b,0), _xlpm.d, _xlfn.XLOOKUP(N190,_xlpm.a,_xlpm.b,0), _xlpm.x, IF(OR(_xlpm.c=0,_xlpm.d=0), _xlpm.c+_xlpm.d, MIN(_xlpm.c,_xlpm.d)), IF(_xlpm.x=0, 0, IF(DataTables!$K$158="6+", _xlfn.IFNA(_xlfn.RANK.AVG(_xlpm.x,$E$186:$E$191),1), IF(DataTables!$K$158=8,_xlfn.RANK.AVG(_xlpm.x,_xlpm.b)))))</f>
        <v>0</v>
      </c>
      <c r="P190" s="32"/>
      <c r="Q190" s="151"/>
      <c r="R190" s="151"/>
      <c r="S190" s="151"/>
      <c r="T190" s="151"/>
      <c r="U190" s="151">
        <f>$O190</f>
        <v>0</v>
      </c>
      <c r="V190" s="151"/>
      <c r="W190" s="151"/>
      <c r="X190" s="151"/>
      <c r="Y190" s="32"/>
      <c r="Z190" s="32">
        <f>COUNTIF(F$177:F$184:F$186:F$193,F190)</f>
        <v>0</v>
      </c>
      <c r="AA190" s="32">
        <f t="shared" si="199"/>
        <v>0</v>
      </c>
      <c r="AB190" s="7" t="str">
        <f t="shared" si="200"/>
        <v/>
      </c>
    </row>
    <row r="191" spans="1:28" s="8" customFormat="1" ht="20.25" customHeight="1">
      <c r="A191" s="709" t="s">
        <v>122</v>
      </c>
      <c r="B191" s="709" t="s">
        <v>123</v>
      </c>
      <c r="C191" s="709" t="s">
        <v>154</v>
      </c>
      <c r="D191" s="709" t="s">
        <v>65</v>
      </c>
      <c r="E191" s="41">
        <v>6</v>
      </c>
      <c r="F191" s="17"/>
      <c r="G191" s="38"/>
      <c r="H191" s="33" t="str" cm="1">
        <f t="array" ref="H191">IF($F191=0," ",_xlfn.XLOOKUP($F191,DataCalcs!$B$2:$B$80,_xlfn.XLOOKUP($C191,DataCalcs!$D$1:$N$1,DataCalcs!$D$2:$N$80),"WRONG LETTER"))</f>
        <v xml:space="preserve"> </v>
      </c>
      <c r="I191" s="33" t="str">
        <f>IF($F191=0," ",_xlfn.XLOOKUP($F191,DataCalcs!$B$2:$B$80,DataCalcs!$A$2:$A$80,"WRONG LETTER"))</f>
        <v xml:space="preserve"> </v>
      </c>
      <c r="J191" s="709" t="str" cm="1">
        <f t="array" ref="J191">_xlfn.IFS(ISBLANK(G191), "", NOT(ISNUMBER(G191)), "!!!",  G191&lt;DataTables!$E$22,"...",G191&lt;DataTables!$F$22,"L1",G191&lt;DataTables!$G$22,"L2",G191&lt;DataTables!$H$22,"L3",G191&lt;DataTables!$I$22,"L4",G191&lt;DataTables!$J$22,"L5",G191&lt;DataTables!$K$22,"L6",G191&lt;DataTables!$L$22,"L7",G191&lt;DataTables!$M$22,"L8", G191&gt;=DataTables!$M$22,"L9")</f>
        <v/>
      </c>
      <c r="K191" s="709"/>
      <c r="L191" s="418"/>
      <c r="M191" s="34" t="str">
        <f t="shared" ref="M191:N191" si="204">M182</f>
        <v>X</v>
      </c>
      <c r="N191" s="34" t="str">
        <f t="shared" si="204"/>
        <v>XX</v>
      </c>
      <c r="O191" s="34" cm="1">
        <f t="array" ref="O191">_xlfn.LET(_xlpm.a, $F$186:$F$193, _xlpm.b, $E$186:$E$193, _xlpm.c, _xlfn.XLOOKUP(M191,_xlpm.a,_xlpm.b,0), _xlpm.d, _xlfn.XLOOKUP(N191,_xlpm.a,_xlpm.b,0), _xlpm.x, IF(OR(_xlpm.c=0,_xlpm.d=0), _xlpm.c+_xlpm.d, MIN(_xlpm.c,_xlpm.d)), IF(_xlpm.x=0, 0, IF(DataTables!$K$158="6+", _xlfn.IFNA(_xlfn.RANK.AVG(_xlpm.x,$E$186:$E$191),1), IF(DataTables!$K$158=8,_xlfn.RANK.AVG(_xlpm.x,_xlpm.b)))))</f>
        <v>0</v>
      </c>
      <c r="P191" s="32"/>
      <c r="Q191" s="151"/>
      <c r="R191" s="151"/>
      <c r="S191" s="151"/>
      <c r="T191" s="151"/>
      <c r="U191" s="151"/>
      <c r="V191" s="151">
        <f>$O191</f>
        <v>0</v>
      </c>
      <c r="W191" s="151"/>
      <c r="X191" s="151"/>
      <c r="Y191" s="32"/>
      <c r="Z191" s="32">
        <f>COUNTIF(F$177:F$184:F$186:F$193,F191)</f>
        <v>0</v>
      </c>
      <c r="AA191" s="32">
        <f t="shared" si="199"/>
        <v>0</v>
      </c>
      <c r="AB191" s="7" t="str">
        <f t="shared" si="200"/>
        <v/>
      </c>
    </row>
    <row r="192" spans="1:28" s="7" customFormat="1" ht="20.25" customHeight="1">
      <c r="A192" s="709" t="s">
        <v>122</v>
      </c>
      <c r="B192" s="709" t="s">
        <v>123</v>
      </c>
      <c r="C192" s="709" t="s">
        <v>154</v>
      </c>
      <c r="D192" s="709" t="s">
        <v>65</v>
      </c>
      <c r="E192" s="14">
        <v>7</v>
      </c>
      <c r="F192" s="17"/>
      <c r="G192" s="38"/>
      <c r="H192" s="33" t="str" cm="1">
        <f t="array" ref="H192">IF($F192=0," ",_xlfn.XLOOKUP($F192,DataCalcs!$B$2:$B$80,_xlfn.XLOOKUP($C192,DataCalcs!$D$1:$N$1,DataCalcs!$D$2:$N$80),"WRONG LETTER"))</f>
        <v xml:space="preserve"> </v>
      </c>
      <c r="I192" s="33" t="str">
        <f>IF($F192=0," ",_xlfn.XLOOKUP($F192,DataCalcs!$B$2:$B$80,DataCalcs!$A$2:$A$80,"WRONG LETTER"))</f>
        <v xml:space="preserve"> </v>
      </c>
      <c r="J192" s="709" t="str" cm="1">
        <f t="array" ref="J192">_xlfn.IFS(ISBLANK(G192), "", NOT(ISNUMBER(G192)), "!!!",  G192&lt;DataTables!$E$22,"...",G192&lt;DataTables!$F$22,"L1",G192&lt;DataTables!$G$22,"L2",G192&lt;DataTables!$H$22,"L3",G192&lt;DataTables!$I$22,"L4",G192&lt;DataTables!$J$22,"L5",G192&lt;DataTables!$K$22,"L6",G192&lt;DataTables!$L$22,"L7",G192&lt;DataTables!$M$22,"L8", G192&gt;=DataTables!$M$22,"L9")</f>
        <v/>
      </c>
      <c r="K192" s="709"/>
      <c r="L192" s="31"/>
      <c r="M192" s="34" t="str">
        <f t="shared" ref="M192:N192" si="205">M183</f>
        <v>H</v>
      </c>
      <c r="N192" s="34" t="str">
        <f t="shared" si="205"/>
        <v>HH</v>
      </c>
      <c r="O192" s="34" cm="1">
        <f t="array" ref="O192">_xlfn.LET(_xlpm.a, $F$186:$F$193, _xlpm.b, $E$186:$E$193, _xlpm.c, _xlfn.XLOOKUP(M192,_xlpm.a,_xlpm.b,0), _xlpm.d, _xlfn.XLOOKUP(N192,_xlpm.a,_xlpm.b,0), _xlpm.x, IF(OR(_xlpm.c=0,_xlpm.d=0), _xlpm.c+_xlpm.d, MIN(_xlpm.c,_xlpm.d)), IF(_xlpm.x=0, 0, IF(DataTables!$K$158="6+", _xlfn.IFNA(_xlfn.RANK.AVG(_xlpm.x,$E$186:$E$191),1), IF(DataTables!$K$158=8,_xlfn.RANK.AVG(_xlpm.x,_xlpm.b)))))</f>
        <v>0</v>
      </c>
      <c r="P192" s="32"/>
      <c r="Q192" s="151"/>
      <c r="R192" s="151"/>
      <c r="S192" s="151"/>
      <c r="T192" s="151"/>
      <c r="U192" s="151"/>
      <c r="V192" s="151"/>
      <c r="W192" s="151">
        <f>$O192</f>
        <v>0</v>
      </c>
      <c r="X192" s="151"/>
      <c r="Y192" s="32"/>
      <c r="Z192" s="32">
        <f>COUNTIF(F$177:F$184:F$186:F$193,F192)</f>
        <v>0</v>
      </c>
      <c r="AA192" s="32">
        <f t="shared" si="199"/>
        <v>0</v>
      </c>
      <c r="AB192" s="7" t="str">
        <f t="shared" si="200"/>
        <v/>
      </c>
    </row>
    <row r="193" spans="1:28" s="7" customFormat="1" ht="20.25" customHeight="1">
      <c r="A193" s="709" t="s">
        <v>122</v>
      </c>
      <c r="B193" s="709" t="s">
        <v>123</v>
      </c>
      <c r="C193" s="709" t="s">
        <v>154</v>
      </c>
      <c r="D193" s="709" t="s">
        <v>65</v>
      </c>
      <c r="E193" s="14">
        <v>8</v>
      </c>
      <c r="F193" s="17"/>
      <c r="G193" s="38"/>
      <c r="H193" s="33" t="str" cm="1">
        <f t="array" ref="H193">IF($F193=0," ",_xlfn.XLOOKUP($F193,DataCalcs!$B$2:$B$80,_xlfn.XLOOKUP($C193,DataCalcs!$D$1:$N$1,DataCalcs!$D$2:$N$80),"WRONG LETTER"))</f>
        <v xml:space="preserve"> </v>
      </c>
      <c r="I193" s="33" t="str">
        <f>IF($F193=0," ",_xlfn.XLOOKUP($F193,DataCalcs!$B$2:$B$80,DataCalcs!$A$2:$A$80,"WRONG LETTER"))</f>
        <v xml:space="preserve"> </v>
      </c>
      <c r="J193" s="709" t="str" cm="1">
        <f t="array" ref="J193">_xlfn.IFS(ISBLANK(G193), "", NOT(ISNUMBER(G193)), "!!!",  G193&lt;DataTables!$E$22,"...",G193&lt;DataTables!$F$22,"L1",G193&lt;DataTables!$G$22,"L2",G193&lt;DataTables!$H$22,"L3",G193&lt;DataTables!$I$22,"L4",G193&lt;DataTables!$J$22,"L5",G193&lt;DataTables!$K$22,"L6",G193&lt;DataTables!$L$22,"L7",G193&lt;DataTables!$M$22,"L8", G193&gt;=DataTables!$M$22,"L9")</f>
        <v/>
      </c>
      <c r="K193" s="709"/>
      <c r="L193" s="31"/>
      <c r="M193" s="34" t="str">
        <f t="shared" ref="M193:N193" si="206">M184</f>
        <v>W</v>
      </c>
      <c r="N193" s="34" t="str">
        <f t="shared" si="206"/>
        <v>WW</v>
      </c>
      <c r="O193" s="34" cm="1">
        <f t="array" ref="O193">_xlfn.LET(_xlpm.a, $F$186:$F$193, _xlpm.b, $E$186:$E$193, _xlpm.c, _xlfn.XLOOKUP(M193,_xlpm.a,_xlpm.b,0), _xlpm.d, _xlfn.XLOOKUP(N193,_xlpm.a,_xlpm.b,0), _xlpm.x, IF(OR(_xlpm.c=0,_xlpm.d=0), _xlpm.c+_xlpm.d, MIN(_xlpm.c,_xlpm.d)), IF(_xlpm.x=0, 0, IF(DataTables!$K$158="6+", _xlfn.IFNA(_xlfn.RANK.AVG(_xlpm.x,$E$186:$E$191),1), IF(DataTables!$K$158=8,_xlfn.RANK.AVG(_xlpm.x,_xlpm.b)))))</f>
        <v>0</v>
      </c>
      <c r="P193" s="32"/>
      <c r="Q193" s="151"/>
      <c r="R193" s="151"/>
      <c r="S193" s="151"/>
      <c r="T193" s="151"/>
      <c r="U193" s="151"/>
      <c r="V193" s="151"/>
      <c r="W193" s="151"/>
      <c r="X193" s="151">
        <f>$O193</f>
        <v>0</v>
      </c>
      <c r="Y193" s="31"/>
      <c r="Z193" s="32">
        <f>COUNTIF(F$177:F$184:F$186:F$193,F193)</f>
        <v>0</v>
      </c>
      <c r="AA193" s="32">
        <f t="shared" si="199"/>
        <v>0</v>
      </c>
      <c r="AB193" s="7" t="str">
        <f t="shared" si="200"/>
        <v/>
      </c>
    </row>
    <row r="195" spans="1:28">
      <c r="H195" s="9"/>
      <c r="I195" s="22" t="s">
        <v>106</v>
      </c>
      <c r="J195" s="23" t="s">
        <v>107</v>
      </c>
      <c r="K195" s="23" t="s">
        <v>109</v>
      </c>
      <c r="L195" s="250"/>
      <c r="M195" s="31"/>
      <c r="O195" s="10"/>
      <c r="P195" s="7"/>
      <c r="Q195" s="31"/>
      <c r="R195" s="31"/>
      <c r="S195" s="31"/>
      <c r="T195" s="31"/>
      <c r="U195" s="31"/>
      <c r="V195" s="31"/>
      <c r="W195" s="31"/>
      <c r="X195" s="31"/>
      <c r="Y195" s="31"/>
      <c r="Z195" s="31"/>
      <c r="AA195" s="32"/>
      <c r="AB195" s="2"/>
    </row>
    <row r="196" spans="1:28">
      <c r="H196" s="9"/>
      <c r="I196" s="19" t="str">
        <f>Abingdon!$AJ$2</f>
        <v>Abingdon AC</v>
      </c>
      <c r="J196" s="729" t="str" cm="1">
        <f t="array" ref="J196">IF($K196=0,"",SUMPRODUCT((K196&lt;=$K$196:$K$203)/COUNTIF($K$196:$K$203,$K$196:$K$203)))</f>
        <v/>
      </c>
      <c r="K196" s="729">
        <f>SUM(Q$6:Q$193)</f>
        <v>0</v>
      </c>
      <c r="L196" s="3"/>
      <c r="M196" s="31"/>
      <c r="O196" s="10"/>
      <c r="P196" s="7"/>
      <c r="Q196" s="31"/>
      <c r="R196" s="31"/>
      <c r="S196" s="31"/>
      <c r="T196" s="31"/>
      <c r="U196" s="31"/>
      <c r="V196" s="31"/>
      <c r="W196" s="31"/>
      <c r="X196" s="31"/>
      <c r="Y196" s="31"/>
      <c r="Z196" s="31"/>
      <c r="AA196" s="32"/>
      <c r="AB196" s="2"/>
    </row>
    <row r="197" spans="1:28" ht="18" customHeight="1">
      <c r="H197" s="9"/>
      <c r="I197" s="19" t="str">
        <f>Banbury!$AJ$2</f>
        <v>Banbury Harriers AC</v>
      </c>
      <c r="J197" s="729" t="str" cm="1">
        <f t="array" ref="J197">IF($K197=0,"",SUMPRODUCT((K197&lt;=$K$196:$K$203)/COUNTIF($K$196:$K$203,$K$196:$K$203)))</f>
        <v/>
      </c>
      <c r="K197" s="729">
        <f>SUM(R$6:R$193)</f>
        <v>0</v>
      </c>
      <c r="L197" s="3"/>
      <c r="M197" s="31"/>
      <c r="O197" s="10"/>
      <c r="P197" s="7"/>
      <c r="Q197" s="31"/>
      <c r="R197" s="31"/>
      <c r="S197" s="31"/>
      <c r="T197" s="31"/>
      <c r="U197" s="31"/>
      <c r="V197" s="31"/>
      <c r="W197" s="31"/>
      <c r="X197" s="31"/>
      <c r="Y197" s="31"/>
      <c r="Z197" s="31"/>
      <c r="AA197" s="32"/>
      <c r="AB197" s="2"/>
    </row>
    <row r="198" spans="1:28">
      <c r="H198" s="9"/>
      <c r="I198" s="19" t="str">
        <f>Bicester!$AJ$2</f>
        <v>Bicester AC</v>
      </c>
      <c r="J198" s="729" t="str" cm="1">
        <f t="array" ref="J198">IF($K198=0,"",SUMPRODUCT((K198&lt;=$K$196:$K$203)/COUNTIF($K$196:$K$203,$K$196:$K$203)))</f>
        <v/>
      </c>
      <c r="K198" s="729">
        <f>SUM(S$6:S$193)</f>
        <v>0</v>
      </c>
      <c r="L198" s="3"/>
      <c r="M198" s="31"/>
      <c r="O198" s="10"/>
      <c r="P198" s="7"/>
      <c r="Q198" s="31"/>
      <c r="R198" s="31"/>
      <c r="S198" s="31"/>
      <c r="T198" s="31"/>
      <c r="U198" s="31"/>
      <c r="V198" s="31"/>
      <c r="W198" s="31"/>
      <c r="X198" s="31"/>
      <c r="Y198" s="31"/>
      <c r="Z198" s="31"/>
      <c r="AA198" s="32"/>
      <c r="AB198" s="2"/>
    </row>
    <row r="199" spans="1:28">
      <c r="H199" s="9"/>
      <c r="I199" s="19" t="str">
        <f>'Oxford City'!$AJ$2</f>
        <v>Oxford City AC</v>
      </c>
      <c r="J199" s="729" t="str" cm="1">
        <f t="array" ref="J199">IF($K199=0,"",SUMPRODUCT((K199&lt;=$K$196:$K$203)/COUNTIF($K$196:$K$203,$K$196:$K$203)))</f>
        <v/>
      </c>
      <c r="K199" s="729">
        <f>SUM(T$6:T$193)</f>
        <v>0</v>
      </c>
      <c r="L199" s="3"/>
      <c r="M199" s="31"/>
      <c r="O199" s="10"/>
      <c r="P199" s="7"/>
      <c r="Q199" s="31"/>
      <c r="R199" s="31"/>
      <c r="S199" s="31"/>
      <c r="T199" s="31"/>
      <c r="U199" s="31"/>
      <c r="V199" s="31"/>
      <c r="W199" s="31"/>
      <c r="X199" s="31"/>
      <c r="Y199" s="31"/>
      <c r="Z199" s="31"/>
      <c r="AA199" s="32"/>
      <c r="AB199" s="2"/>
    </row>
    <row r="200" spans="1:28">
      <c r="H200" s="9"/>
      <c r="I200" s="19" t="str">
        <f>Radley!$AJ$2</f>
        <v>Radley AC</v>
      </c>
      <c r="J200" s="729" t="str" cm="1">
        <f t="array" ref="J200">IF($K200=0,"",SUMPRODUCT((K200&lt;=$K$196:$K$203)/COUNTIF($K$196:$K$203,$K$196:$K$203)))</f>
        <v/>
      </c>
      <c r="K200" s="729">
        <f>SUM(U$6:U$193)</f>
        <v>0</v>
      </c>
      <c r="L200" s="3"/>
      <c r="M200" s="31"/>
      <c r="O200" s="10"/>
      <c r="P200" s="7"/>
      <c r="Q200" s="31"/>
      <c r="R200" s="31"/>
      <c r="S200" s="31"/>
      <c r="T200" s="31"/>
      <c r="U200" s="31"/>
      <c r="V200" s="31"/>
      <c r="W200" s="31"/>
      <c r="X200" s="31"/>
      <c r="Y200" s="31"/>
      <c r="Z200" s="31"/>
      <c r="AA200" s="32"/>
      <c r="AB200" s="2"/>
    </row>
    <row r="201" spans="1:28">
      <c r="H201" s="9"/>
      <c r="I201" s="19" t="str">
        <f>IF('Team Kennet'!$AJ$2=0,"",'Team Kennet'!$AJ$2)</f>
        <v>Team Kennet</v>
      </c>
      <c r="J201" s="729" t="str" cm="1">
        <f t="array" ref="J201">IF($K201=0,"",SUMPRODUCT((K201&lt;=$K$196:$K$203)/COUNTIF($K$196:$K$203,$K$196:$K$203)))</f>
        <v/>
      </c>
      <c r="K201" s="729">
        <f>SUM(V$6:V$193)</f>
        <v>0</v>
      </c>
      <c r="L201" s="3"/>
      <c r="M201" s="31"/>
      <c r="O201" s="10"/>
      <c r="P201" s="7"/>
      <c r="Q201" s="31"/>
      <c r="R201" s="31"/>
      <c r="S201" s="31"/>
      <c r="T201" s="31"/>
      <c r="U201" s="31"/>
      <c r="V201" s="31"/>
      <c r="W201" s="31"/>
      <c r="X201" s="31"/>
      <c r="Y201" s="31"/>
      <c r="Z201" s="31"/>
      <c r="AA201" s="32"/>
      <c r="AB201" s="2"/>
    </row>
    <row r="202" spans="1:28">
      <c r="H202" s="9"/>
      <c r="I202" s="19" t="str">
        <f>IF('White Horse'!$AJ$2=0,"",'White Horse'!$AJ$2)</f>
        <v>White Horse Harriers</v>
      </c>
      <c r="J202" s="729" t="str" cm="1">
        <f t="array" ref="J202">IF($K202=0,"",SUMPRODUCT((K202&lt;=$K$196:$K$203)/COUNTIF($K$196:$K$203,$K$196:$K$203)))</f>
        <v/>
      </c>
      <c r="K202" s="729">
        <f>SUM(W$6:W$193)</f>
        <v>0</v>
      </c>
      <c r="L202" s="3"/>
      <c r="M202" s="31"/>
      <c r="O202" s="10"/>
      <c r="P202" s="7"/>
      <c r="Q202" s="31"/>
      <c r="R202" s="31"/>
      <c r="S202" s="31"/>
      <c r="T202" s="31"/>
      <c r="U202" s="31"/>
      <c r="V202" s="31"/>
      <c r="W202" s="31"/>
      <c r="X202" s="31"/>
      <c r="Y202" s="31"/>
      <c r="Z202" s="31"/>
      <c r="AA202" s="32"/>
      <c r="AB202" s="2"/>
    </row>
    <row r="203" spans="1:28">
      <c r="H203" s="9"/>
      <c r="I203" s="19" t="str">
        <f>IF(Witney!$AJ$2=0,"",Witney!$AJ$2)</f>
        <v>Witney Road Runners</v>
      </c>
      <c r="J203" s="729" t="str" cm="1">
        <f t="array" ref="J203">IF($K203=0,"",SUMPRODUCT((K203&lt;=$K$196:$K$203)/COUNTIF($K$196:$K$203,$K$196:$K$203)))</f>
        <v/>
      </c>
      <c r="K203" s="729">
        <f>SUM(X$6:X$193)</f>
        <v>0</v>
      </c>
      <c r="L203" s="3"/>
      <c r="M203" s="31"/>
      <c r="O203" s="10"/>
      <c r="P203" s="7"/>
      <c r="Q203" s="31"/>
      <c r="R203" s="31"/>
      <c r="S203" s="31"/>
      <c r="T203" s="31"/>
      <c r="U203" s="31"/>
      <c r="V203" s="31"/>
      <c r="W203" s="31"/>
      <c r="X203" s="31"/>
      <c r="Y203" s="31"/>
      <c r="Z203" s="31"/>
      <c r="AA203" s="32"/>
      <c r="AB203" s="2"/>
    </row>
    <row r="204" spans="1:28">
      <c r="E204" s="12"/>
      <c r="L204" s="31"/>
      <c r="P204" s="31"/>
      <c r="Q204" s="31"/>
      <c r="R204" s="31"/>
      <c r="S204" s="31"/>
      <c r="T204" s="31"/>
      <c r="U204" s="31"/>
      <c r="V204" s="31"/>
      <c r="W204" s="31"/>
      <c r="X204" s="31"/>
      <c r="Y204" s="31"/>
      <c r="Z204" s="32"/>
    </row>
    <row r="205" spans="1:28" s="7" customFormat="1" ht="20.25" customHeight="1">
      <c r="A205" s="709" t="s">
        <v>157</v>
      </c>
      <c r="B205" s="709" t="s">
        <v>123</v>
      </c>
      <c r="C205" s="709" t="s">
        <v>158</v>
      </c>
      <c r="D205" s="76"/>
      <c r="E205" s="387" t="s">
        <v>159</v>
      </c>
      <c r="F205" s="403"/>
      <c r="G205" s="403"/>
      <c r="H205" s="404"/>
      <c r="I205" s="388" t="s">
        <v>59</v>
      </c>
      <c r="J205" s="35">
        <f>DataTables!$N$25</f>
        <v>15.5</v>
      </c>
      <c r="K205" s="391"/>
      <c r="L205" s="13"/>
      <c r="M205" s="10"/>
      <c r="N205" s="10"/>
      <c r="P205" s="31"/>
      <c r="Q205" s="373"/>
      <c r="R205" s="373"/>
      <c r="S205" s="373"/>
      <c r="T205" s="373"/>
      <c r="U205" s="373"/>
      <c r="V205" s="374"/>
      <c r="W205" s="375"/>
      <c r="X205" s="375"/>
      <c r="Y205" s="32"/>
      <c r="Z205" s="32"/>
      <c r="AA205" s="32"/>
    </row>
    <row r="206" spans="1:28" s="7" customFormat="1" ht="20.25" customHeight="1">
      <c r="A206" s="709" t="s">
        <v>157</v>
      </c>
      <c r="B206" s="709" t="s">
        <v>123</v>
      </c>
      <c r="C206" s="709" t="s">
        <v>158</v>
      </c>
      <c r="D206" s="709" t="s">
        <v>71</v>
      </c>
      <c r="E206" s="398">
        <v>1</v>
      </c>
      <c r="F206" s="55"/>
      <c r="G206" s="400"/>
      <c r="H206" s="402" t="str" cm="1">
        <f t="array" ref="H206">IF($F206=0," ",_xlfn.XLOOKUP($F206,DataCalcs!$B$84:$B$162,_xlfn.XLOOKUP($C206,DataCalcs!$D$83:$N$83,DataCalcs!$D$84:$N$162),"WRONG LETTER"))</f>
        <v xml:space="preserve"> </v>
      </c>
      <c r="I206" s="402" t="str">
        <f>IF($F206=0," ",_xlfn.XLOOKUP($F206,DataCalcs!$B$84:$B$162,DataCalcs!$A$84:$A$162,"WRONG LETTER"))</f>
        <v xml:space="preserve"> </v>
      </c>
      <c r="J206" s="29" t="str" cm="1">
        <f t="array" ref="J206">_xlfn.IFS(ISBLANK(G206), "", NOT(ISNUMBER(G206)), "!!!",  G206&gt;DataTables!$E$25,"...",G206&gt;DataTables!$F$25,"L1",G206&gt;DataTables!$G$25,"L2",G206&gt;DataTables!$H$25,"L3",G206&gt;DataTables!$I$25,"L4",G206&gt;DataTables!$J$25,"L5",G206&gt;DataTables!$K$25,"L6",G206&gt;DataTables!$L$25,"L7",G206&gt;DataTables!$M$25,"L8", G206&lt;=DataTables!$M$25,"L9")</f>
        <v/>
      </c>
      <c r="K206" s="709" t="str">
        <f>IF(ISBLANK(F206),"",IF(ISBLANK(K$205),"", K$205))</f>
        <v/>
      </c>
      <c r="L206" s="32"/>
      <c r="M206" s="34" t="str">
        <f>M186</f>
        <v>A</v>
      </c>
      <c r="N206" s="34" t="str">
        <f>N186</f>
        <v>AA</v>
      </c>
      <c r="O206" s="34" cm="1">
        <f t="array" ref="O206">_xlfn.LET(_xlpm.a, $F$206:$F$213, _xlpm.b, $E$206:$E$213, _xlpm.c, _xlfn.XLOOKUP(M206,_xlpm.a,_xlpm.b,0), _xlpm.d, _xlfn.XLOOKUP(N206,_xlpm.a,_xlpm.b,0), _xlpm.x, IF(OR(_xlpm.c=0,_xlpm.d=0), _xlpm.c+_xlpm.d, MIN(_xlpm.c,_xlpm.d)), IF(_xlpm.x=0, 0, IF(DataTables!$K$158="6+", _xlfn.IFNA(_xlfn.RANK.AVG(_xlpm.x,$E$206:$E$211),1), IF(DataTables!$K$158=8,_xlfn.RANK.AVG(_xlpm.x,_xlpm.b)))))</f>
        <v>0</v>
      </c>
      <c r="P206" s="32"/>
      <c r="Q206" s="151">
        <f>$O206</f>
        <v>0</v>
      </c>
      <c r="R206" s="151"/>
      <c r="S206" s="151"/>
      <c r="T206" s="151"/>
      <c r="U206" s="151"/>
      <c r="V206" s="151"/>
      <c r="W206" s="151"/>
      <c r="X206" s="151"/>
      <c r="Y206" s="32"/>
      <c r="Z206" s="32">
        <f>COUNTIF(F$206:F$213:F$215:F$222,F206)</f>
        <v>0</v>
      </c>
      <c r="AA206" s="32">
        <f>IF(NOT(ISBLANK(F206)),COUNTIF(F$206:F$213,LEFT(F206,1)&amp;"*"),0)</f>
        <v>0</v>
      </c>
      <c r="AB206" s="7" t="str">
        <f>IF(AND($G206&gt;0.00001,$G206&lt;=$J$205), "***", "")</f>
        <v/>
      </c>
    </row>
    <row r="207" spans="1:28" s="7" customFormat="1" ht="20.25" customHeight="1">
      <c r="A207" s="709" t="s">
        <v>157</v>
      </c>
      <c r="B207" s="709" t="s">
        <v>123</v>
      </c>
      <c r="C207" s="709" t="s">
        <v>158</v>
      </c>
      <c r="D207" s="709" t="s">
        <v>71</v>
      </c>
      <c r="E207" s="41">
        <v>2</v>
      </c>
      <c r="F207" s="17"/>
      <c r="G207" s="38"/>
      <c r="H207" s="33" t="str" cm="1">
        <f t="array" ref="H207">IF($F207=0," ",_xlfn.XLOOKUP($F207,DataCalcs!$B$84:$B$162,_xlfn.XLOOKUP($C207,DataCalcs!$D$83:$N$83,DataCalcs!$D$84:$N$162),"WRONG LETTER"))</f>
        <v xml:space="preserve"> </v>
      </c>
      <c r="I207" s="33" t="str">
        <f>IF($F207=0," ",_xlfn.XLOOKUP($F207,DataCalcs!$B$84:$B$162,DataCalcs!$A$84:$A$162,"WRONG LETTER"))</f>
        <v xml:space="preserve"> </v>
      </c>
      <c r="J207" s="709" t="str" cm="1">
        <f t="array" ref="J207">_xlfn.IFS(ISBLANK(G207), "", NOT(ISNUMBER(G207)), "!!!",  G207&gt;DataTables!$E$25,"...",G207&gt;DataTables!$F$25,"L1",G207&gt;DataTables!$G$25,"L2",G207&gt;DataTables!$H$25,"L3",G207&gt;DataTables!$I$25,"L4",G207&gt;DataTables!$J$25,"L5",G207&gt;DataTables!$K$25,"L6",G207&gt;DataTables!$L$25,"L7",G207&gt;DataTables!$M$25,"L8", G207&lt;=DataTables!$M$25,"L9")</f>
        <v/>
      </c>
      <c r="K207" s="709" t="str">
        <f t="shared" ref="K207:K213" si="207">IF(ISBLANK(F207),"",IF(ISBLANK(K$205),"", K$205))</f>
        <v/>
      </c>
      <c r="L207" s="32"/>
      <c r="M207" s="34" t="str">
        <f t="shared" ref="M207:N207" si="208">M187</f>
        <v>N</v>
      </c>
      <c r="N207" s="34" t="str">
        <f t="shared" si="208"/>
        <v>NN</v>
      </c>
      <c r="O207" s="34" cm="1">
        <f t="array" ref="O207">_xlfn.LET(_xlpm.a, $F$206:$F$213, _xlpm.b, $E$206:$E$213, _xlpm.c, _xlfn.XLOOKUP(M207,_xlpm.a,_xlpm.b,0), _xlpm.d, _xlfn.XLOOKUP(N207,_xlpm.a,_xlpm.b,0), _xlpm.x, IF(OR(_xlpm.c=0,_xlpm.d=0), _xlpm.c+_xlpm.d, MIN(_xlpm.c,_xlpm.d)), IF(_xlpm.x=0, 0, IF(DataTables!$K$158="6+", _xlfn.IFNA(_xlfn.RANK.AVG(_xlpm.x,$E$206:$E$211),1), IF(DataTables!$K$158=8,_xlfn.RANK.AVG(_xlpm.x,_xlpm.b)))))</f>
        <v>0</v>
      </c>
      <c r="P207" s="32"/>
      <c r="Q207" s="151"/>
      <c r="R207" s="151">
        <f>$O207</f>
        <v>0</v>
      </c>
      <c r="S207" s="151"/>
      <c r="T207" s="151"/>
      <c r="U207" s="151"/>
      <c r="V207" s="151"/>
      <c r="W207" s="151"/>
      <c r="X207" s="151"/>
      <c r="Y207" s="32"/>
      <c r="Z207" s="32">
        <f>COUNTIF(F$206:F$213:F$215:F$222,F207)</f>
        <v>0</v>
      </c>
      <c r="AA207" s="32">
        <f t="shared" ref="AA207:AA213" si="209">IF(NOT(ISBLANK(F207)),COUNTIF(F$206:F$213,LEFT(F207,1)&amp;"*"),0)</f>
        <v>0</v>
      </c>
      <c r="AB207" s="7" t="str">
        <f t="shared" ref="AB207:AB213" si="210">IF(AND($G207&gt;0.00001,$G207&lt;=$J$205), "***", "")</f>
        <v/>
      </c>
    </row>
    <row r="208" spans="1:28" s="7" customFormat="1" ht="20.25" customHeight="1">
      <c r="A208" s="709" t="s">
        <v>157</v>
      </c>
      <c r="B208" s="709" t="s">
        <v>123</v>
      </c>
      <c r="C208" s="709" t="s">
        <v>158</v>
      </c>
      <c r="D208" s="709" t="s">
        <v>71</v>
      </c>
      <c r="E208" s="41">
        <v>3</v>
      </c>
      <c r="F208" s="17"/>
      <c r="G208" s="38"/>
      <c r="H208" s="33" t="str" cm="1">
        <f t="array" ref="H208">IF($F208=0," ",_xlfn.XLOOKUP($F208,DataCalcs!$B$84:$B$162,_xlfn.XLOOKUP($C208,DataCalcs!$D$83:$N$83,DataCalcs!$D$84:$N$162),"WRONG LETTER"))</f>
        <v xml:space="preserve"> </v>
      </c>
      <c r="I208" s="33" t="str">
        <f>IF($F208=0," ",_xlfn.XLOOKUP($F208,DataCalcs!$B$84:$B$162,DataCalcs!$A$84:$A$162,"WRONG LETTER"))</f>
        <v xml:space="preserve"> </v>
      </c>
      <c r="J208" s="709" t="str" cm="1">
        <f t="array" ref="J208">_xlfn.IFS(ISBLANK(G208), "", NOT(ISNUMBER(G208)), "!!!",  G208&gt;DataTables!$E$25,"...",G208&gt;DataTables!$F$25,"L1",G208&gt;DataTables!$G$25,"L2",G208&gt;DataTables!$H$25,"L3",G208&gt;DataTables!$I$25,"L4",G208&gt;DataTables!$J$25,"L5",G208&gt;DataTables!$K$25,"L6",G208&gt;DataTables!$L$25,"L7",G208&gt;DataTables!$M$25,"L8", G208&lt;=DataTables!$M$25,"L9")</f>
        <v/>
      </c>
      <c r="K208" s="709" t="str">
        <f t="shared" si="207"/>
        <v/>
      </c>
      <c r="L208" s="32"/>
      <c r="M208" s="34" t="str">
        <f t="shared" ref="M208:N208" si="211">M188</f>
        <v>B</v>
      </c>
      <c r="N208" s="34" t="str">
        <f t="shared" si="211"/>
        <v>BB</v>
      </c>
      <c r="O208" s="34" cm="1">
        <f t="array" ref="O208">_xlfn.LET(_xlpm.a, $F$206:$F$213, _xlpm.b, $E$206:$E$213, _xlpm.c, _xlfn.XLOOKUP(M208,_xlpm.a,_xlpm.b,0), _xlpm.d, _xlfn.XLOOKUP(N208,_xlpm.a,_xlpm.b,0), _xlpm.x, IF(OR(_xlpm.c=0,_xlpm.d=0), _xlpm.c+_xlpm.d, MIN(_xlpm.c,_xlpm.d)), IF(_xlpm.x=0, 0, IF(DataTables!$K$158="6+", _xlfn.IFNA(_xlfn.RANK.AVG(_xlpm.x,$E$206:$E$211),1), IF(DataTables!$K$158=8,_xlfn.RANK.AVG(_xlpm.x,_xlpm.b)))))</f>
        <v>0</v>
      </c>
      <c r="P208" s="32"/>
      <c r="Q208" s="151"/>
      <c r="R208" s="151"/>
      <c r="S208" s="151">
        <f>$O208</f>
        <v>0</v>
      </c>
      <c r="T208" s="151"/>
      <c r="U208" s="151"/>
      <c r="V208" s="151"/>
      <c r="W208" s="151"/>
      <c r="X208" s="151"/>
      <c r="Y208" s="32"/>
      <c r="Z208" s="32">
        <f>COUNTIF(F$206:F$213:F$215:F$222,F208)</f>
        <v>0</v>
      </c>
      <c r="AA208" s="32">
        <f t="shared" si="209"/>
        <v>0</v>
      </c>
      <c r="AB208" s="7" t="str">
        <f t="shared" si="210"/>
        <v/>
      </c>
    </row>
    <row r="209" spans="1:28" s="7" customFormat="1" ht="20.25" customHeight="1">
      <c r="A209" s="709" t="s">
        <v>157</v>
      </c>
      <c r="B209" s="709" t="s">
        <v>123</v>
      </c>
      <c r="C209" s="709" t="s">
        <v>158</v>
      </c>
      <c r="D209" s="709" t="s">
        <v>71</v>
      </c>
      <c r="E209" s="41">
        <v>4</v>
      </c>
      <c r="F209" s="17"/>
      <c r="G209" s="38"/>
      <c r="H209" s="33" t="str" cm="1">
        <f t="array" ref="H209">IF($F209=0," ",_xlfn.XLOOKUP($F209,DataCalcs!$B$84:$B$162,_xlfn.XLOOKUP($C209,DataCalcs!$D$83:$N$83,DataCalcs!$D$84:$N$162),"WRONG LETTER"))</f>
        <v xml:space="preserve"> </v>
      </c>
      <c r="I209" s="33" t="str">
        <f>IF($F209=0," ",_xlfn.XLOOKUP($F209,DataCalcs!$B$84:$B$162,DataCalcs!$A$84:$A$162,"WRONG LETTER"))</f>
        <v xml:space="preserve"> </v>
      </c>
      <c r="J209" s="709" t="str" cm="1">
        <f t="array" ref="J209">_xlfn.IFS(ISBLANK(G209), "", NOT(ISNUMBER(G209)), "!!!",  G209&gt;DataTables!$E$25,"...",G209&gt;DataTables!$F$25,"L1",G209&gt;DataTables!$G$25,"L2",G209&gt;DataTables!$H$25,"L3",G209&gt;DataTables!$I$25,"L4",G209&gt;DataTables!$J$25,"L5",G209&gt;DataTables!$K$25,"L6",G209&gt;DataTables!$L$25,"L7",G209&gt;DataTables!$M$25,"L8", G209&lt;=DataTables!$M$25,"L9")</f>
        <v/>
      </c>
      <c r="K209" s="709" t="str">
        <f t="shared" si="207"/>
        <v/>
      </c>
      <c r="L209" s="32"/>
      <c r="M209" s="34" t="str">
        <f t="shared" ref="M209:N209" si="212">M189</f>
        <v>O</v>
      </c>
      <c r="N209" s="34" t="str">
        <f t="shared" si="212"/>
        <v>OO</v>
      </c>
      <c r="O209" s="34" cm="1">
        <f t="array" ref="O209">_xlfn.LET(_xlpm.a, $F$206:$F$213, _xlpm.b, $E$206:$E$213, _xlpm.c, _xlfn.XLOOKUP(M209,_xlpm.a,_xlpm.b,0), _xlpm.d, _xlfn.XLOOKUP(N209,_xlpm.a,_xlpm.b,0), _xlpm.x, IF(OR(_xlpm.c=0,_xlpm.d=0), _xlpm.c+_xlpm.d, MIN(_xlpm.c,_xlpm.d)), IF(_xlpm.x=0, 0, IF(DataTables!$K$158="6+", _xlfn.IFNA(_xlfn.RANK.AVG(_xlpm.x,$E$206:$E$211),1), IF(DataTables!$K$158=8,_xlfn.RANK.AVG(_xlpm.x,_xlpm.b)))))</f>
        <v>0</v>
      </c>
      <c r="P209" s="32"/>
      <c r="Q209" s="151"/>
      <c r="R209" s="151"/>
      <c r="S209" s="151"/>
      <c r="T209" s="151">
        <f>$O209</f>
        <v>0</v>
      </c>
      <c r="U209" s="151"/>
      <c r="V209" s="151"/>
      <c r="W209" s="151"/>
      <c r="X209" s="151"/>
      <c r="Y209" s="32"/>
      <c r="Z209" s="32">
        <f>COUNTIF(F$206:F$213:F$215:F$222,F209)</f>
        <v>0</v>
      </c>
      <c r="AA209" s="32">
        <f t="shared" si="209"/>
        <v>0</v>
      </c>
      <c r="AB209" s="7" t="str">
        <f t="shared" si="210"/>
        <v/>
      </c>
    </row>
    <row r="210" spans="1:28" s="7" customFormat="1" ht="20.25" customHeight="1">
      <c r="A210" s="709" t="s">
        <v>157</v>
      </c>
      <c r="B210" s="709" t="s">
        <v>123</v>
      </c>
      <c r="C210" s="709" t="s">
        <v>158</v>
      </c>
      <c r="D210" s="709" t="s">
        <v>71</v>
      </c>
      <c r="E210" s="41">
        <v>5</v>
      </c>
      <c r="F210" s="17"/>
      <c r="G210" s="38"/>
      <c r="H210" s="33" t="str" cm="1">
        <f t="array" ref="H210">IF($F210=0," ",_xlfn.XLOOKUP($F210,DataCalcs!$B$84:$B$162,_xlfn.XLOOKUP($C210,DataCalcs!$D$83:$N$83,DataCalcs!$D$84:$N$162),"WRONG LETTER"))</f>
        <v xml:space="preserve"> </v>
      </c>
      <c r="I210" s="33" t="str">
        <f>IF($F210=0," ",_xlfn.XLOOKUP($F210,DataCalcs!$B$84:$B$162,DataCalcs!$A$84:$A$162,"WRONG LETTER"))</f>
        <v xml:space="preserve"> </v>
      </c>
      <c r="J210" s="709" t="str" cm="1">
        <f t="array" ref="J210">_xlfn.IFS(ISBLANK(G210), "", NOT(ISNUMBER(G210)), "!!!",  G210&gt;DataTables!$E$25,"...",G210&gt;DataTables!$F$25,"L1",G210&gt;DataTables!$G$25,"L2",G210&gt;DataTables!$H$25,"L3",G210&gt;DataTables!$I$25,"L4",G210&gt;DataTables!$J$25,"L5",G210&gt;DataTables!$K$25,"L6",G210&gt;DataTables!$L$25,"L7",G210&gt;DataTables!$M$25,"L8", G210&lt;=DataTables!$M$25,"L9")</f>
        <v/>
      </c>
      <c r="K210" s="709" t="str">
        <f t="shared" si="207"/>
        <v/>
      </c>
      <c r="L210" s="32"/>
      <c r="M210" s="34" t="str">
        <f t="shared" ref="M210:N210" si="213">M190</f>
        <v>R</v>
      </c>
      <c r="N210" s="34" t="str">
        <f t="shared" si="213"/>
        <v>RR</v>
      </c>
      <c r="O210" s="34" cm="1">
        <f t="array" ref="O210">_xlfn.LET(_xlpm.a, $F$206:$F$213, _xlpm.b, $E$206:$E$213, _xlpm.c, _xlfn.XLOOKUP(M210,_xlpm.a,_xlpm.b,0), _xlpm.d, _xlfn.XLOOKUP(N210,_xlpm.a,_xlpm.b,0), _xlpm.x, IF(OR(_xlpm.c=0,_xlpm.d=0), _xlpm.c+_xlpm.d, MIN(_xlpm.c,_xlpm.d)), IF(_xlpm.x=0, 0, IF(DataTables!$K$158="6+", _xlfn.IFNA(_xlfn.RANK.AVG(_xlpm.x,$E$206:$E$211),1), IF(DataTables!$K$158=8,_xlfn.RANK.AVG(_xlpm.x,_xlpm.b)))))</f>
        <v>0</v>
      </c>
      <c r="P210" s="32"/>
      <c r="Q210" s="151"/>
      <c r="R210" s="151"/>
      <c r="S210" s="151"/>
      <c r="T210" s="151"/>
      <c r="U210" s="151">
        <f>$O210</f>
        <v>0</v>
      </c>
      <c r="V210" s="151"/>
      <c r="W210" s="151"/>
      <c r="X210" s="151"/>
      <c r="Y210" s="32"/>
      <c r="Z210" s="32">
        <f>COUNTIF(F$206:F$213:F$215:F$222,F210)</f>
        <v>0</v>
      </c>
      <c r="AA210" s="32">
        <f t="shared" si="209"/>
        <v>0</v>
      </c>
      <c r="AB210" s="7" t="str">
        <f t="shared" si="210"/>
        <v/>
      </c>
    </row>
    <row r="211" spans="1:28" s="7" customFormat="1" ht="20.25" customHeight="1">
      <c r="A211" s="709" t="s">
        <v>157</v>
      </c>
      <c r="B211" s="709" t="s">
        <v>123</v>
      </c>
      <c r="C211" s="709" t="s">
        <v>158</v>
      </c>
      <c r="D211" s="709" t="s">
        <v>71</v>
      </c>
      <c r="E211" s="41">
        <v>6</v>
      </c>
      <c r="F211" s="17"/>
      <c r="G211" s="38"/>
      <c r="H211" s="33" t="str" cm="1">
        <f t="array" ref="H211">IF($F211=0," ",_xlfn.XLOOKUP($F211,DataCalcs!$B$84:$B$162,_xlfn.XLOOKUP($C211,DataCalcs!$D$83:$N$83,DataCalcs!$D$84:$N$162),"WRONG LETTER"))</f>
        <v xml:space="preserve"> </v>
      </c>
      <c r="I211" s="33" t="str">
        <f>IF($F211=0," ",_xlfn.XLOOKUP($F211,DataCalcs!$B$84:$B$162,DataCalcs!$A$84:$A$162,"WRONG LETTER"))</f>
        <v xml:space="preserve"> </v>
      </c>
      <c r="J211" s="709" t="str" cm="1">
        <f t="array" ref="J211">_xlfn.IFS(ISBLANK(G211), "", NOT(ISNUMBER(G211)), "!!!",  G211&gt;DataTables!$E$25,"...",G211&gt;DataTables!$F$25,"L1",G211&gt;DataTables!$G$25,"L2",G211&gt;DataTables!$H$25,"L3",G211&gt;DataTables!$I$25,"L4",G211&gt;DataTables!$J$25,"L5",G211&gt;DataTables!$K$25,"L6",G211&gt;DataTables!$L$25,"L7",G211&gt;DataTables!$M$25,"L8", G211&lt;=DataTables!$M$25,"L9")</f>
        <v/>
      </c>
      <c r="K211" s="709" t="str">
        <f t="shared" si="207"/>
        <v/>
      </c>
      <c r="L211" s="32"/>
      <c r="M211" s="34" t="str">
        <f t="shared" ref="M211:N211" si="214">M191</f>
        <v>X</v>
      </c>
      <c r="N211" s="34" t="str">
        <f t="shared" si="214"/>
        <v>XX</v>
      </c>
      <c r="O211" s="34" cm="1">
        <f t="array" ref="O211">_xlfn.LET(_xlpm.a, $F$206:$F$213, _xlpm.b, $E$206:$E$213, _xlpm.c, _xlfn.XLOOKUP(M211,_xlpm.a,_xlpm.b,0), _xlpm.d, _xlfn.XLOOKUP(N211,_xlpm.a,_xlpm.b,0), _xlpm.x, IF(OR(_xlpm.c=0,_xlpm.d=0), _xlpm.c+_xlpm.d, MIN(_xlpm.c,_xlpm.d)), IF(_xlpm.x=0, 0, IF(DataTables!$K$158="6+", _xlfn.IFNA(_xlfn.RANK.AVG(_xlpm.x,$E$206:$E$211),1), IF(DataTables!$K$158=8,_xlfn.RANK.AVG(_xlpm.x,_xlpm.b)))))</f>
        <v>0</v>
      </c>
      <c r="P211" s="32"/>
      <c r="Q211" s="151"/>
      <c r="R211" s="151"/>
      <c r="S211" s="151"/>
      <c r="T211" s="151"/>
      <c r="U211" s="151"/>
      <c r="V211" s="151">
        <f>$O211</f>
        <v>0</v>
      </c>
      <c r="W211" s="151"/>
      <c r="X211" s="151"/>
      <c r="Y211" s="32"/>
      <c r="Z211" s="32">
        <f>COUNTIF(F$206:F$213:F$215:F$222,F211)</f>
        <v>0</v>
      </c>
      <c r="AA211" s="32">
        <f t="shared" si="209"/>
        <v>0</v>
      </c>
      <c r="AB211" s="7" t="str">
        <f t="shared" si="210"/>
        <v/>
      </c>
    </row>
    <row r="212" spans="1:28" s="7" customFormat="1" ht="20.25" customHeight="1">
      <c r="A212" s="709" t="s">
        <v>157</v>
      </c>
      <c r="B212" s="709" t="s">
        <v>123</v>
      </c>
      <c r="C212" s="709" t="s">
        <v>158</v>
      </c>
      <c r="D212" s="709" t="s">
        <v>71</v>
      </c>
      <c r="E212" s="14">
        <v>7</v>
      </c>
      <c r="F212" s="17"/>
      <c r="G212" s="38"/>
      <c r="H212" s="33" t="str" cm="1">
        <f t="array" ref="H212">IF($F212=0," ",_xlfn.XLOOKUP($F212,DataCalcs!$B$84:$B$162,_xlfn.XLOOKUP($C212,DataCalcs!$D$83:$N$83,DataCalcs!$D$84:$N$162),"WRONG LETTER"))</f>
        <v xml:space="preserve"> </v>
      </c>
      <c r="I212" s="33" t="str">
        <f>IF($F212=0," ",_xlfn.XLOOKUP($F212,DataCalcs!$B$84:$B$162,DataCalcs!$A$84:$A$162,"WRONG LETTER"))</f>
        <v xml:space="preserve"> </v>
      </c>
      <c r="J212" s="709" t="str" cm="1">
        <f t="array" ref="J212">_xlfn.IFS(ISBLANK(G212), "", NOT(ISNUMBER(G212)), "!!!",  G212&gt;DataTables!$E$25,"...",G212&gt;DataTables!$F$25,"L1",G212&gt;DataTables!$G$25,"L2",G212&gt;DataTables!$H$25,"L3",G212&gt;DataTables!$I$25,"L4",G212&gt;DataTables!$J$25,"L5",G212&gt;DataTables!$K$25,"L6",G212&gt;DataTables!$L$25,"L7",G212&gt;DataTables!$M$25,"L8", G212&lt;=DataTables!$M$25,"L9")</f>
        <v/>
      </c>
      <c r="K212" s="709" t="str">
        <f t="shared" si="207"/>
        <v/>
      </c>
      <c r="L212" s="32"/>
      <c r="M212" s="34" t="str">
        <f t="shared" ref="M212:N212" si="215">M192</f>
        <v>H</v>
      </c>
      <c r="N212" s="34" t="str">
        <f t="shared" si="215"/>
        <v>HH</v>
      </c>
      <c r="O212" s="34" cm="1">
        <f t="array" ref="O212">_xlfn.LET(_xlpm.a, $F$206:$F$213, _xlpm.b, $E$206:$E$213, _xlpm.c, _xlfn.XLOOKUP(M212,_xlpm.a,_xlpm.b,0), _xlpm.d, _xlfn.XLOOKUP(N212,_xlpm.a,_xlpm.b,0), _xlpm.x, IF(OR(_xlpm.c=0,_xlpm.d=0), _xlpm.c+_xlpm.d, MIN(_xlpm.c,_xlpm.d)), IF(_xlpm.x=0, 0, IF(DataTables!$K$158="6+", _xlfn.IFNA(_xlfn.RANK.AVG(_xlpm.x,$E$206:$E$211),1), IF(DataTables!$K$158=8,_xlfn.RANK.AVG(_xlpm.x,_xlpm.b)))))</f>
        <v>0</v>
      </c>
      <c r="P212" s="32"/>
      <c r="Q212" s="151"/>
      <c r="R212" s="151"/>
      <c r="S212" s="151"/>
      <c r="T212" s="151"/>
      <c r="U212" s="151"/>
      <c r="V212" s="151"/>
      <c r="W212" s="151">
        <f>$O212</f>
        <v>0</v>
      </c>
      <c r="X212" s="151"/>
      <c r="Y212" s="32"/>
      <c r="Z212" s="32">
        <f>COUNTIF(F$206:F$213:F$215:F$222,F212)</f>
        <v>0</v>
      </c>
      <c r="AA212" s="32">
        <f t="shared" si="209"/>
        <v>0</v>
      </c>
      <c r="AB212" s="7" t="str">
        <f t="shared" si="210"/>
        <v/>
      </c>
    </row>
    <row r="213" spans="1:28" s="8" customFormat="1" ht="20.25" customHeight="1">
      <c r="A213" s="709" t="s">
        <v>157</v>
      </c>
      <c r="B213" s="709" t="s">
        <v>123</v>
      </c>
      <c r="C213" s="709" t="s">
        <v>158</v>
      </c>
      <c r="D213" s="709" t="s">
        <v>71</v>
      </c>
      <c r="E213" s="394">
        <v>8</v>
      </c>
      <c r="F213" s="405"/>
      <c r="G213" s="406"/>
      <c r="H213" s="397" t="str" cm="1">
        <f t="array" ref="H213">IF($F213=0," ",_xlfn.XLOOKUP($F213,DataCalcs!$B$84:$B$162,_xlfn.XLOOKUP($C213,DataCalcs!$D$83:$N$83,DataCalcs!$D$84:$N$162),"WRONG LETTER"))</f>
        <v xml:space="preserve"> </v>
      </c>
      <c r="I213" s="397" t="str">
        <f>IF($F213=0," ",_xlfn.XLOOKUP($F213,DataCalcs!$B$84:$B$162,DataCalcs!$A$84:$A$162,"WRONG LETTER"))</f>
        <v xml:space="preserve"> </v>
      </c>
      <c r="J213" s="711" t="str" cm="1">
        <f t="array" ref="J213">_xlfn.IFS(ISBLANK(G213), "", NOT(ISNUMBER(G213)), "!!!",  G213&gt;DataTables!$E$25,"...",G213&gt;DataTables!$F$25,"L1",G213&gt;DataTables!$G$25,"L2",G213&gt;DataTables!$H$25,"L3",G213&gt;DataTables!$I$25,"L4",G213&gt;DataTables!$J$25,"L5",G213&gt;DataTables!$K$25,"L6",G213&gt;DataTables!$L$25,"L7",G213&gt;DataTables!$M$25,"L8", G213&lt;=DataTables!$M$25,"L9")</f>
        <v/>
      </c>
      <c r="K213" s="709" t="str">
        <f t="shared" si="207"/>
        <v/>
      </c>
      <c r="L213" s="31"/>
      <c r="M213" s="34" t="str">
        <f t="shared" ref="M213:N213" si="216">M193</f>
        <v>W</v>
      </c>
      <c r="N213" s="34" t="str">
        <f t="shared" si="216"/>
        <v>WW</v>
      </c>
      <c r="O213" s="34" cm="1">
        <f t="array" ref="O213">_xlfn.LET(_xlpm.a, $F$206:$F$213, _xlpm.b, $E$206:$E$213, _xlpm.c, _xlfn.XLOOKUP(M213,_xlpm.a,_xlpm.b,0), _xlpm.d, _xlfn.XLOOKUP(N213,_xlpm.a,_xlpm.b,0), _xlpm.x, IF(OR(_xlpm.c=0,_xlpm.d=0), _xlpm.c+_xlpm.d, MIN(_xlpm.c,_xlpm.d)), IF(_xlpm.x=0, 0, IF(DataTables!$K$158="6+", _xlfn.IFNA(_xlfn.RANK.AVG(_xlpm.x,$E$206:$E$211),1), IF(DataTables!$K$158=8,_xlfn.RANK.AVG(_xlpm.x,_xlpm.b)))))</f>
        <v>0</v>
      </c>
      <c r="P213" s="32"/>
      <c r="Q213" s="151"/>
      <c r="R213" s="151"/>
      <c r="S213" s="151"/>
      <c r="T213" s="151"/>
      <c r="U213" s="151"/>
      <c r="V213" s="151"/>
      <c r="W213" s="151"/>
      <c r="X213" s="151">
        <f>$O213</f>
        <v>0</v>
      </c>
      <c r="Y213" s="31"/>
      <c r="Z213" s="32">
        <f>COUNTIF(F$206:F$213:F$215:F$222,F213)</f>
        <v>0</v>
      </c>
      <c r="AA213" s="32">
        <f t="shared" si="209"/>
        <v>0</v>
      </c>
      <c r="AB213" s="7" t="str">
        <f t="shared" si="210"/>
        <v/>
      </c>
    </row>
    <row r="214" spans="1:28" s="8" customFormat="1" ht="20.25" customHeight="1">
      <c r="A214" s="709" t="s">
        <v>157</v>
      </c>
      <c r="B214" s="709" t="s">
        <v>123</v>
      </c>
      <c r="C214" s="709" t="s">
        <v>158</v>
      </c>
      <c r="D214" s="76"/>
      <c r="E214" s="387" t="s">
        <v>160</v>
      </c>
      <c r="F214" s="403"/>
      <c r="G214" s="407"/>
      <c r="H214" s="404"/>
      <c r="I214" s="388"/>
      <c r="J214" s="35"/>
      <c r="K214" s="391"/>
      <c r="L214" s="31"/>
      <c r="M214" s="36"/>
      <c r="N214" s="36"/>
      <c r="O214" s="712"/>
      <c r="P214" s="31"/>
      <c r="Q214" s="373"/>
      <c r="R214" s="373"/>
      <c r="S214" s="373"/>
      <c r="T214" s="373"/>
      <c r="U214" s="373"/>
      <c r="V214" s="374"/>
      <c r="W214" s="375"/>
      <c r="X214" s="375"/>
      <c r="Y214" s="31"/>
      <c r="Z214" s="32"/>
      <c r="AA214" s="2"/>
    </row>
    <row r="215" spans="1:28" s="8" customFormat="1" ht="20.25" customHeight="1">
      <c r="A215" s="709" t="s">
        <v>157</v>
      </c>
      <c r="B215" s="709" t="s">
        <v>123</v>
      </c>
      <c r="C215" s="709" t="s">
        <v>158</v>
      </c>
      <c r="D215" s="709" t="s">
        <v>65</v>
      </c>
      <c r="E215" s="398">
        <v>1</v>
      </c>
      <c r="F215" s="55"/>
      <c r="G215" s="400"/>
      <c r="H215" s="402" t="str" cm="1">
        <f t="array" ref="H215">IF($F215=0," ",_xlfn.XLOOKUP($F215,DataCalcs!$B$84:$B$162,_xlfn.XLOOKUP($C215,DataCalcs!$D$83:$N$83,DataCalcs!$D$84:$N$162),"WRONG LETTER"))</f>
        <v xml:space="preserve"> </v>
      </c>
      <c r="I215" s="402" t="str">
        <f>IF($F215=0," ",_xlfn.XLOOKUP($F215,DataCalcs!$B$84:$B$162,DataCalcs!$A$84:$A$162,"WRONG LETTER"))</f>
        <v xml:space="preserve"> </v>
      </c>
      <c r="J215" s="29" t="str" cm="1">
        <f t="array" ref="J215">_xlfn.IFS(ISBLANK(G215), "", NOT(ISNUMBER(G215)), "!!!",  G215&gt;DataTables!$E$25,"...",G215&gt;DataTables!$F$25,"L1",G215&gt;DataTables!$G$25,"L2",G215&gt;DataTables!$H$25,"L3",G215&gt;DataTables!$I$25,"L4",G215&gt;DataTables!$J$25,"L5",G215&gt;DataTables!$K$25,"L6",G215&gt;DataTables!$L$25,"L7",G215&gt;DataTables!$M$25,"L8", G215&lt;=DataTables!$M$25,"L9")</f>
        <v/>
      </c>
      <c r="K215" s="709" t="str">
        <f>IF(ISBLANK(F215),"",IF(ISBLANK(K$214),"", K$214))</f>
        <v/>
      </c>
      <c r="L215" s="31"/>
      <c r="M215" s="34" t="str">
        <f t="shared" ref="M215:N215" si="217">M206</f>
        <v>A</v>
      </c>
      <c r="N215" s="34" t="str">
        <f t="shared" si="217"/>
        <v>AA</v>
      </c>
      <c r="O215" s="34" cm="1">
        <f t="array" ref="O215">_xlfn.LET(_xlpm.a, $F$215:$F$222, _xlpm.b, $E$215:$E$222, _xlpm.c, _xlfn.XLOOKUP(M215,_xlpm.a,_xlpm.b,0), _xlpm.d, _xlfn.XLOOKUP(N215,_xlpm.a,_xlpm.b,0), _xlpm.x, IF(OR(_xlpm.c=0,_xlpm.d=0), _xlpm.c+_xlpm.d, MIN(_xlpm.c,_xlpm.d)), IF(_xlpm.x=0, 0, IF(DataTables!$K$158="6+", _xlfn.IFNA(_xlfn.RANK.AVG(_xlpm.x,$E$215:$E$220),1), IF(DataTables!$K$158=8,_xlfn.RANK.AVG(_xlpm.x,_xlpm.b)))))</f>
        <v>0</v>
      </c>
      <c r="P215" s="32"/>
      <c r="Q215" s="151">
        <f>$O215</f>
        <v>0</v>
      </c>
      <c r="R215" s="151"/>
      <c r="S215" s="151"/>
      <c r="T215" s="151"/>
      <c r="U215" s="151"/>
      <c r="V215" s="151"/>
      <c r="W215" s="151"/>
      <c r="X215" s="151"/>
      <c r="Y215" s="32"/>
      <c r="Z215" s="32">
        <f>COUNTIF(F$206:F$213:F$215:F$222,F215)</f>
        <v>0</v>
      </c>
      <c r="AA215" s="32">
        <f>IF(NOT(ISBLANK(F215)),COUNTIF(F$215:F$222,LEFT(F215,1)&amp;"*"),0)</f>
        <v>0</v>
      </c>
      <c r="AB215" s="7" t="str">
        <f>IF(AND($G215&gt;0.00001,$G215&lt;=$J$205), "***", "")</f>
        <v/>
      </c>
    </row>
    <row r="216" spans="1:28" s="8" customFormat="1" ht="20.25" customHeight="1">
      <c r="A216" s="709" t="s">
        <v>157</v>
      </c>
      <c r="B216" s="709" t="s">
        <v>123</v>
      </c>
      <c r="C216" s="709" t="s">
        <v>158</v>
      </c>
      <c r="D216" s="709" t="s">
        <v>65</v>
      </c>
      <c r="E216" s="41">
        <v>2</v>
      </c>
      <c r="F216" s="17"/>
      <c r="G216" s="38"/>
      <c r="H216" s="33" t="str" cm="1">
        <f t="array" ref="H216">IF($F216=0," ",_xlfn.XLOOKUP($F216,DataCalcs!$B$84:$B$162,_xlfn.XLOOKUP($C216,DataCalcs!$D$83:$N$83,DataCalcs!$D$84:$N$162),"WRONG LETTER"))</f>
        <v xml:space="preserve"> </v>
      </c>
      <c r="I216" s="33" t="str">
        <f>IF($F216=0," ",_xlfn.XLOOKUP($F216,DataCalcs!$B$84:$B$162,DataCalcs!$A$84:$A$162,"WRONG LETTER"))</f>
        <v xml:space="preserve"> </v>
      </c>
      <c r="J216" s="709" t="str" cm="1">
        <f t="array" ref="J216">_xlfn.IFS(ISBLANK(G216), "", NOT(ISNUMBER(G216)), "!!!",  G216&gt;DataTables!$E$25,"...",G216&gt;DataTables!$F$25,"L1",G216&gt;DataTables!$G$25,"L2",G216&gt;DataTables!$H$25,"L3",G216&gt;DataTables!$I$25,"L4",G216&gt;DataTables!$J$25,"L5",G216&gt;DataTables!$K$25,"L6",G216&gt;DataTables!$L$25,"L7",G216&gt;DataTables!$M$25,"L8", G216&lt;=DataTables!$M$25,"L9")</f>
        <v/>
      </c>
      <c r="K216" s="709" t="str">
        <f t="shared" ref="K216:K222" si="218">IF(ISBLANK(F216),"",IF(ISBLANK(K$214),"", K$214))</f>
        <v/>
      </c>
      <c r="L216" s="31"/>
      <c r="M216" s="34" t="str">
        <f t="shared" ref="M216:N216" si="219">M207</f>
        <v>N</v>
      </c>
      <c r="N216" s="34" t="str">
        <f t="shared" si="219"/>
        <v>NN</v>
      </c>
      <c r="O216" s="34" cm="1">
        <f t="array" ref="O216">_xlfn.LET(_xlpm.a, $F$215:$F$222, _xlpm.b, $E$215:$E$222, _xlpm.c, _xlfn.XLOOKUP(M216,_xlpm.a,_xlpm.b,0), _xlpm.d, _xlfn.XLOOKUP(N216,_xlpm.a,_xlpm.b,0), _xlpm.x, IF(OR(_xlpm.c=0,_xlpm.d=0), _xlpm.c+_xlpm.d, MIN(_xlpm.c,_xlpm.d)), IF(_xlpm.x=0, 0, IF(DataTables!$K$158="6+", _xlfn.IFNA(_xlfn.RANK.AVG(_xlpm.x,$E$215:$E$220),1), IF(DataTables!$K$158=8,_xlfn.RANK.AVG(_xlpm.x,_xlpm.b)))))</f>
        <v>0</v>
      </c>
      <c r="P216" s="32"/>
      <c r="Q216" s="151"/>
      <c r="R216" s="151">
        <f>$O216</f>
        <v>0</v>
      </c>
      <c r="S216" s="151"/>
      <c r="T216" s="151"/>
      <c r="U216" s="151"/>
      <c r="V216" s="151"/>
      <c r="W216" s="151"/>
      <c r="X216" s="151"/>
      <c r="Y216" s="32"/>
      <c r="Z216" s="32">
        <f>COUNTIF(F$206:F$213:F$215:F$222,F216)</f>
        <v>0</v>
      </c>
      <c r="AA216" s="32">
        <f t="shared" ref="AA216:AA222" si="220">IF(NOT(ISBLANK(F216)),COUNTIF(F$215:F$222,LEFT(F216,1)&amp;"*"),0)</f>
        <v>0</v>
      </c>
      <c r="AB216" s="7" t="str">
        <f t="shared" ref="AB216:AB222" si="221">IF(AND($G216&gt;0.00001,$G216&lt;=$J$205), "***", "")</f>
        <v/>
      </c>
    </row>
    <row r="217" spans="1:28" s="8" customFormat="1" ht="20.25" customHeight="1">
      <c r="A217" s="709" t="s">
        <v>157</v>
      </c>
      <c r="B217" s="709" t="s">
        <v>123</v>
      </c>
      <c r="C217" s="709" t="s">
        <v>158</v>
      </c>
      <c r="D217" s="709" t="s">
        <v>65</v>
      </c>
      <c r="E217" s="41">
        <v>3</v>
      </c>
      <c r="F217" s="17"/>
      <c r="G217" s="38"/>
      <c r="H217" s="33" t="str" cm="1">
        <f t="array" ref="H217">IF($F217=0," ",_xlfn.XLOOKUP($F217,DataCalcs!$B$84:$B$162,_xlfn.XLOOKUP($C217,DataCalcs!$D$83:$N$83,DataCalcs!$D$84:$N$162),"WRONG LETTER"))</f>
        <v xml:space="preserve"> </v>
      </c>
      <c r="I217" s="33" t="str">
        <f>IF($F217=0," ",_xlfn.XLOOKUP($F217,DataCalcs!$B$84:$B$162,DataCalcs!$A$84:$A$162,"WRONG LETTER"))</f>
        <v xml:space="preserve"> </v>
      </c>
      <c r="J217" s="709" t="str" cm="1">
        <f t="array" ref="J217">_xlfn.IFS(ISBLANK(G217), "", NOT(ISNUMBER(G217)), "!!!",  G217&gt;DataTables!$E$25,"...",G217&gt;DataTables!$F$25,"L1",G217&gt;DataTables!$G$25,"L2",G217&gt;DataTables!$H$25,"L3",G217&gt;DataTables!$I$25,"L4",G217&gt;DataTables!$J$25,"L5",G217&gt;DataTables!$K$25,"L6",G217&gt;DataTables!$L$25,"L7",G217&gt;DataTables!$M$25,"L8", G217&lt;=DataTables!$M$25,"L9")</f>
        <v/>
      </c>
      <c r="K217" s="709" t="str">
        <f t="shared" si="218"/>
        <v/>
      </c>
      <c r="L217" s="31"/>
      <c r="M217" s="34" t="str">
        <f t="shared" ref="M217:N217" si="222">M208</f>
        <v>B</v>
      </c>
      <c r="N217" s="34" t="str">
        <f t="shared" si="222"/>
        <v>BB</v>
      </c>
      <c r="O217" s="34" cm="1">
        <f t="array" ref="O217">_xlfn.LET(_xlpm.a, $F$215:$F$222, _xlpm.b, $E$215:$E$222, _xlpm.c, _xlfn.XLOOKUP(M217,_xlpm.a,_xlpm.b,0), _xlpm.d, _xlfn.XLOOKUP(N217,_xlpm.a,_xlpm.b,0), _xlpm.x, IF(OR(_xlpm.c=0,_xlpm.d=0), _xlpm.c+_xlpm.d, MIN(_xlpm.c,_xlpm.d)), IF(_xlpm.x=0, 0, IF(DataTables!$K$158="6+", _xlfn.IFNA(_xlfn.RANK.AVG(_xlpm.x,$E$215:$E$220),1), IF(DataTables!$K$158=8,_xlfn.RANK.AVG(_xlpm.x,_xlpm.b)))))</f>
        <v>0</v>
      </c>
      <c r="P217" s="32"/>
      <c r="Q217" s="151"/>
      <c r="R217" s="151"/>
      <c r="S217" s="151">
        <f>$O217</f>
        <v>0</v>
      </c>
      <c r="T217" s="151"/>
      <c r="U217" s="151"/>
      <c r="V217" s="151"/>
      <c r="W217" s="151"/>
      <c r="X217" s="151"/>
      <c r="Y217" s="32"/>
      <c r="Z217" s="32">
        <f>COUNTIF(F$206:F$213:F$215:F$222,F217)</f>
        <v>0</v>
      </c>
      <c r="AA217" s="32">
        <f t="shared" si="220"/>
        <v>0</v>
      </c>
      <c r="AB217" s="7" t="str">
        <f t="shared" si="221"/>
        <v/>
      </c>
    </row>
    <row r="218" spans="1:28" s="8" customFormat="1" ht="20.25" customHeight="1">
      <c r="A218" s="709" t="s">
        <v>157</v>
      </c>
      <c r="B218" s="709" t="s">
        <v>123</v>
      </c>
      <c r="C218" s="709" t="s">
        <v>158</v>
      </c>
      <c r="D218" s="709" t="s">
        <v>65</v>
      </c>
      <c r="E218" s="41">
        <v>4</v>
      </c>
      <c r="F218" s="17"/>
      <c r="G218" s="38"/>
      <c r="H218" s="33" t="str" cm="1">
        <f t="array" ref="H218">IF($F218=0," ",_xlfn.XLOOKUP($F218,DataCalcs!$B$84:$B$162,_xlfn.XLOOKUP($C218,DataCalcs!$D$83:$N$83,DataCalcs!$D$84:$N$162),"WRONG LETTER"))</f>
        <v xml:space="preserve"> </v>
      </c>
      <c r="I218" s="33" t="str">
        <f>IF($F218=0," ",_xlfn.XLOOKUP($F218,DataCalcs!$B$84:$B$162,DataCalcs!$A$84:$A$162,"WRONG LETTER"))</f>
        <v xml:space="preserve"> </v>
      </c>
      <c r="J218" s="709" t="str" cm="1">
        <f t="array" ref="J218">_xlfn.IFS(ISBLANK(G218), "", NOT(ISNUMBER(G218)), "!!!",  G218&gt;DataTables!$E$25,"...",G218&gt;DataTables!$F$25,"L1",G218&gt;DataTables!$G$25,"L2",G218&gt;DataTables!$H$25,"L3",G218&gt;DataTables!$I$25,"L4",G218&gt;DataTables!$J$25,"L5",G218&gt;DataTables!$K$25,"L6",G218&gt;DataTables!$L$25,"L7",G218&gt;DataTables!$M$25,"L8", G218&lt;=DataTables!$M$25,"L9")</f>
        <v/>
      </c>
      <c r="K218" s="709" t="str">
        <f t="shared" si="218"/>
        <v/>
      </c>
      <c r="L218" s="31"/>
      <c r="M218" s="34" t="str">
        <f t="shared" ref="M218:N218" si="223">M209</f>
        <v>O</v>
      </c>
      <c r="N218" s="34" t="str">
        <f t="shared" si="223"/>
        <v>OO</v>
      </c>
      <c r="O218" s="34" cm="1">
        <f t="array" ref="O218">_xlfn.LET(_xlpm.a, $F$215:$F$222, _xlpm.b, $E$215:$E$222, _xlpm.c, _xlfn.XLOOKUP(M218,_xlpm.a,_xlpm.b,0), _xlpm.d, _xlfn.XLOOKUP(N218,_xlpm.a,_xlpm.b,0), _xlpm.x, IF(OR(_xlpm.c=0,_xlpm.d=0), _xlpm.c+_xlpm.d, MIN(_xlpm.c,_xlpm.d)), IF(_xlpm.x=0, 0, IF(DataTables!$K$158="6+", _xlfn.IFNA(_xlfn.RANK.AVG(_xlpm.x,$E$215:$E$220),1), IF(DataTables!$K$158=8,_xlfn.RANK.AVG(_xlpm.x,_xlpm.b)))))</f>
        <v>0</v>
      </c>
      <c r="P218" s="32"/>
      <c r="Q218" s="151"/>
      <c r="R218" s="151"/>
      <c r="S218" s="151"/>
      <c r="T218" s="151">
        <f>$O218</f>
        <v>0</v>
      </c>
      <c r="U218" s="151"/>
      <c r="V218" s="151"/>
      <c r="W218" s="151"/>
      <c r="X218" s="151"/>
      <c r="Y218" s="32"/>
      <c r="Z218" s="32">
        <f>COUNTIF(F$206:F$213:F$215:F$222,F218)</f>
        <v>0</v>
      </c>
      <c r="AA218" s="32">
        <f t="shared" si="220"/>
        <v>0</v>
      </c>
      <c r="AB218" s="7" t="str">
        <f t="shared" si="221"/>
        <v/>
      </c>
    </row>
    <row r="219" spans="1:28" s="8" customFormat="1" ht="20.25" customHeight="1">
      <c r="A219" s="709" t="s">
        <v>157</v>
      </c>
      <c r="B219" s="709" t="s">
        <v>123</v>
      </c>
      <c r="C219" s="709" t="s">
        <v>158</v>
      </c>
      <c r="D219" s="709" t="s">
        <v>65</v>
      </c>
      <c r="E219" s="41">
        <v>5</v>
      </c>
      <c r="F219" s="17"/>
      <c r="G219" s="38"/>
      <c r="H219" s="33" t="str" cm="1">
        <f t="array" ref="H219">IF($F219=0," ",_xlfn.XLOOKUP($F219,DataCalcs!$B$84:$B$162,_xlfn.XLOOKUP($C219,DataCalcs!$D$83:$N$83,DataCalcs!$D$84:$N$162),"WRONG LETTER"))</f>
        <v xml:space="preserve"> </v>
      </c>
      <c r="I219" s="33" t="str">
        <f>IF($F219=0," ",_xlfn.XLOOKUP($F219,DataCalcs!$B$84:$B$162,DataCalcs!$A$84:$A$162,"WRONG LETTER"))</f>
        <v xml:space="preserve"> </v>
      </c>
      <c r="J219" s="709" t="str" cm="1">
        <f t="array" ref="J219">_xlfn.IFS(ISBLANK(G219), "", NOT(ISNUMBER(G219)), "!!!",  G219&gt;DataTables!$E$25,"...",G219&gt;DataTables!$F$25,"L1",G219&gt;DataTables!$G$25,"L2",G219&gt;DataTables!$H$25,"L3",G219&gt;DataTables!$I$25,"L4",G219&gt;DataTables!$J$25,"L5",G219&gt;DataTables!$K$25,"L6",G219&gt;DataTables!$L$25,"L7",G219&gt;DataTables!$M$25,"L8", G219&lt;=DataTables!$M$25,"L9")</f>
        <v/>
      </c>
      <c r="K219" s="709" t="str">
        <f t="shared" si="218"/>
        <v/>
      </c>
      <c r="L219" s="31"/>
      <c r="M219" s="34" t="str">
        <f t="shared" ref="M219:N219" si="224">M210</f>
        <v>R</v>
      </c>
      <c r="N219" s="34" t="str">
        <f t="shared" si="224"/>
        <v>RR</v>
      </c>
      <c r="O219" s="34" cm="1">
        <f t="array" ref="O219">_xlfn.LET(_xlpm.a, $F$215:$F$222, _xlpm.b, $E$215:$E$222, _xlpm.c, _xlfn.XLOOKUP(M219,_xlpm.a,_xlpm.b,0), _xlpm.d, _xlfn.XLOOKUP(N219,_xlpm.a,_xlpm.b,0), _xlpm.x, IF(OR(_xlpm.c=0,_xlpm.d=0), _xlpm.c+_xlpm.d, MIN(_xlpm.c,_xlpm.d)), IF(_xlpm.x=0, 0, IF(DataTables!$K$158="6+", _xlfn.IFNA(_xlfn.RANK.AVG(_xlpm.x,$E$215:$E$220),1), IF(DataTables!$K$158=8,_xlfn.RANK.AVG(_xlpm.x,_xlpm.b)))))</f>
        <v>0</v>
      </c>
      <c r="P219" s="32"/>
      <c r="Q219" s="151"/>
      <c r="R219" s="151"/>
      <c r="S219" s="151"/>
      <c r="T219" s="151"/>
      <c r="U219" s="151">
        <f>$O219</f>
        <v>0</v>
      </c>
      <c r="V219" s="151"/>
      <c r="W219" s="151"/>
      <c r="X219" s="151"/>
      <c r="Y219" s="32"/>
      <c r="Z219" s="32">
        <f>COUNTIF(F$206:F$213:F$215:F$222,F219)</f>
        <v>0</v>
      </c>
      <c r="AA219" s="32">
        <f t="shared" si="220"/>
        <v>0</v>
      </c>
      <c r="AB219" s="7" t="str">
        <f t="shared" si="221"/>
        <v/>
      </c>
    </row>
    <row r="220" spans="1:28" s="8" customFormat="1" ht="20.25" customHeight="1">
      <c r="A220" s="709" t="s">
        <v>157</v>
      </c>
      <c r="B220" s="709" t="s">
        <v>123</v>
      </c>
      <c r="C220" s="709" t="s">
        <v>158</v>
      </c>
      <c r="D220" s="709" t="s">
        <v>65</v>
      </c>
      <c r="E220" s="41">
        <v>6</v>
      </c>
      <c r="F220" s="17"/>
      <c r="G220" s="38"/>
      <c r="H220" s="33" t="str" cm="1">
        <f t="array" ref="H220">IF($F220=0," ",_xlfn.XLOOKUP($F220,DataCalcs!$B$84:$B$162,_xlfn.XLOOKUP($C220,DataCalcs!$D$83:$N$83,DataCalcs!$D$84:$N$162),"WRONG LETTER"))</f>
        <v xml:space="preserve"> </v>
      </c>
      <c r="I220" s="33" t="str">
        <f>IF($F220=0," ",_xlfn.XLOOKUP($F220,DataCalcs!$B$84:$B$162,DataCalcs!$A$84:$A$162,"WRONG LETTER"))</f>
        <v xml:space="preserve"> </v>
      </c>
      <c r="J220" s="709" t="str" cm="1">
        <f t="array" ref="J220">_xlfn.IFS(ISBLANK(G220), "", NOT(ISNUMBER(G220)), "!!!",  G220&gt;DataTables!$E$25,"...",G220&gt;DataTables!$F$25,"L1",G220&gt;DataTables!$G$25,"L2",G220&gt;DataTables!$H$25,"L3",G220&gt;DataTables!$I$25,"L4",G220&gt;DataTables!$J$25,"L5",G220&gt;DataTables!$K$25,"L6",G220&gt;DataTables!$L$25,"L7",G220&gt;DataTables!$M$25,"L8", G220&lt;=DataTables!$M$25,"L9")</f>
        <v/>
      </c>
      <c r="K220" s="709" t="str">
        <f t="shared" si="218"/>
        <v/>
      </c>
      <c r="L220" s="414"/>
      <c r="M220" s="34" t="str">
        <f t="shared" ref="M220:N220" si="225">M211</f>
        <v>X</v>
      </c>
      <c r="N220" s="34" t="str">
        <f t="shared" si="225"/>
        <v>XX</v>
      </c>
      <c r="O220" s="34" cm="1">
        <f t="array" ref="O220">_xlfn.LET(_xlpm.a, $F$215:$F$222, _xlpm.b, $E$215:$E$222, _xlpm.c, _xlfn.XLOOKUP(M220,_xlpm.a,_xlpm.b,0), _xlpm.d, _xlfn.XLOOKUP(N220,_xlpm.a,_xlpm.b,0), _xlpm.x, IF(OR(_xlpm.c=0,_xlpm.d=0), _xlpm.c+_xlpm.d, MIN(_xlpm.c,_xlpm.d)), IF(_xlpm.x=0, 0, IF(DataTables!$K$158="6+", _xlfn.IFNA(_xlfn.RANK.AVG(_xlpm.x,$E$215:$E$220),1), IF(DataTables!$K$158=8,_xlfn.RANK.AVG(_xlpm.x,_xlpm.b)))))</f>
        <v>0</v>
      </c>
      <c r="P220" s="32"/>
      <c r="Q220" s="151"/>
      <c r="R220" s="151"/>
      <c r="S220" s="151"/>
      <c r="T220" s="151"/>
      <c r="U220" s="151"/>
      <c r="V220" s="151">
        <f>$O220</f>
        <v>0</v>
      </c>
      <c r="W220" s="151"/>
      <c r="X220" s="151"/>
      <c r="Y220" s="32"/>
      <c r="Z220" s="32">
        <f>COUNTIF(F$206:F$213:F$215:F$222,F220)</f>
        <v>0</v>
      </c>
      <c r="AA220" s="32">
        <f t="shared" si="220"/>
        <v>0</v>
      </c>
      <c r="AB220" s="7" t="str">
        <f t="shared" si="221"/>
        <v/>
      </c>
    </row>
    <row r="221" spans="1:28" s="7" customFormat="1" ht="20.25" customHeight="1">
      <c r="A221" s="709" t="s">
        <v>157</v>
      </c>
      <c r="B221" s="709" t="s">
        <v>123</v>
      </c>
      <c r="C221" s="709" t="s">
        <v>158</v>
      </c>
      <c r="D221" s="709" t="s">
        <v>65</v>
      </c>
      <c r="E221" s="14">
        <v>7</v>
      </c>
      <c r="F221" s="17"/>
      <c r="G221" s="38"/>
      <c r="H221" s="33" t="str" cm="1">
        <f t="array" ref="H221">IF($F221=0," ",_xlfn.XLOOKUP($F221,DataCalcs!$B$84:$B$162,_xlfn.XLOOKUP($C221,DataCalcs!$D$83:$N$83,DataCalcs!$D$84:$N$162),"WRONG LETTER"))</f>
        <v xml:space="preserve"> </v>
      </c>
      <c r="I221" s="33" t="str">
        <f>IF($F221=0," ",_xlfn.XLOOKUP($F221,DataCalcs!$B$84:$B$162,DataCalcs!$A$84:$A$162,"WRONG LETTER"))</f>
        <v xml:space="preserve"> </v>
      </c>
      <c r="J221" s="709" t="str" cm="1">
        <f t="array" ref="J221">_xlfn.IFS(ISBLANK(G221), "", NOT(ISNUMBER(G221)), "!!!",  G221&gt;DataTables!$E$25,"...",G221&gt;DataTables!$F$25,"L1",G221&gt;DataTables!$G$25,"L2",G221&gt;DataTables!$H$25,"L3",G221&gt;DataTables!$I$25,"L4",G221&gt;DataTables!$J$25,"L5",G221&gt;DataTables!$K$25,"L6",G221&gt;DataTables!$L$25,"L7",G221&gt;DataTables!$M$25,"L8", G221&lt;=DataTables!$M$25,"L9")</f>
        <v/>
      </c>
      <c r="K221" s="709" t="str">
        <f t="shared" si="218"/>
        <v/>
      </c>
      <c r="L221" s="415"/>
      <c r="M221" s="34" t="str">
        <f t="shared" ref="M221:N221" si="226">M212</f>
        <v>H</v>
      </c>
      <c r="N221" s="34" t="str">
        <f t="shared" si="226"/>
        <v>HH</v>
      </c>
      <c r="O221" s="34" cm="1">
        <f t="array" ref="O221">_xlfn.LET(_xlpm.a, $F$215:$F$222, _xlpm.b, $E$215:$E$222, _xlpm.c, _xlfn.XLOOKUP(M221,_xlpm.a,_xlpm.b,0), _xlpm.d, _xlfn.XLOOKUP(N221,_xlpm.a,_xlpm.b,0), _xlpm.x, IF(OR(_xlpm.c=0,_xlpm.d=0), _xlpm.c+_xlpm.d, MIN(_xlpm.c,_xlpm.d)), IF(_xlpm.x=0, 0, IF(DataTables!$K$158="6+", _xlfn.IFNA(_xlfn.RANK.AVG(_xlpm.x,$E$215:$E$220),1), IF(DataTables!$K$158=8,_xlfn.RANK.AVG(_xlpm.x,_xlpm.b)))))</f>
        <v>0</v>
      </c>
      <c r="P221" s="32"/>
      <c r="Q221" s="151"/>
      <c r="R221" s="151"/>
      <c r="S221" s="151"/>
      <c r="T221" s="151"/>
      <c r="U221" s="151"/>
      <c r="V221" s="151"/>
      <c r="W221" s="151">
        <f>$O221</f>
        <v>0</v>
      </c>
      <c r="X221" s="151"/>
      <c r="Y221" s="32"/>
      <c r="Z221" s="32">
        <f>COUNTIF(F$206:F$213:F$215:F$222,F221)</f>
        <v>0</v>
      </c>
      <c r="AA221" s="32">
        <f t="shared" si="220"/>
        <v>0</v>
      </c>
      <c r="AB221" s="7" t="str">
        <f t="shared" si="221"/>
        <v/>
      </c>
    </row>
    <row r="222" spans="1:28" s="7" customFormat="1" ht="20.25" customHeight="1">
      <c r="A222" s="709" t="s">
        <v>157</v>
      </c>
      <c r="B222" s="709" t="s">
        <v>123</v>
      </c>
      <c r="C222" s="709" t="s">
        <v>158</v>
      </c>
      <c r="D222" s="709" t="s">
        <v>65</v>
      </c>
      <c r="E222" s="394">
        <v>8</v>
      </c>
      <c r="F222" s="405"/>
      <c r="G222" s="406"/>
      <c r="H222" s="397" t="str" cm="1">
        <f t="array" ref="H222">IF($F222=0," ",_xlfn.XLOOKUP($F222,DataCalcs!$B$84:$B$162,_xlfn.XLOOKUP($C222,DataCalcs!$D$83:$N$83,DataCalcs!$D$84:$N$162),"WRONG LETTER"))</f>
        <v xml:space="preserve"> </v>
      </c>
      <c r="I222" s="397" t="str">
        <f>IF($F222=0," ",_xlfn.XLOOKUP($F222,DataCalcs!$B$84:$B$162,DataCalcs!$A$84:$A$162,"WRONG LETTER"))</f>
        <v xml:space="preserve"> </v>
      </c>
      <c r="J222" s="711" t="str" cm="1">
        <f t="array" ref="J222">_xlfn.IFS(ISBLANK(G222), "", NOT(ISNUMBER(G222)), "!!!",  G222&gt;DataTables!$E$25,"...",G222&gt;DataTables!$F$25,"L1",G222&gt;DataTables!$G$25,"L2",G222&gt;DataTables!$H$25,"L3",G222&gt;DataTables!$I$25,"L4",G222&gt;DataTables!$J$25,"L5",G222&gt;DataTables!$K$25,"L6",G222&gt;DataTables!$L$25,"L7",G222&gt;DataTables!$M$25,"L8", G222&lt;=DataTables!$M$25,"L9")</f>
        <v/>
      </c>
      <c r="K222" s="709" t="str">
        <f t="shared" si="218"/>
        <v/>
      </c>
      <c r="L222" s="415"/>
      <c r="M222" s="34" t="str">
        <f t="shared" ref="M222:N222" si="227">M213</f>
        <v>W</v>
      </c>
      <c r="N222" s="34" t="str">
        <f t="shared" si="227"/>
        <v>WW</v>
      </c>
      <c r="O222" s="34" cm="1">
        <f t="array" ref="O222">_xlfn.LET(_xlpm.a, $F$215:$F$222, _xlpm.b, $E$215:$E$222, _xlpm.c, _xlfn.XLOOKUP(M222,_xlpm.a,_xlpm.b,0), _xlpm.d, _xlfn.XLOOKUP(N222,_xlpm.a,_xlpm.b,0), _xlpm.x, IF(OR(_xlpm.c=0,_xlpm.d=0), _xlpm.c+_xlpm.d, MIN(_xlpm.c,_xlpm.d)), IF(_xlpm.x=0, 0, IF(DataTables!$K$158="6+", _xlfn.IFNA(_xlfn.RANK.AVG(_xlpm.x,$E$215:$E$220),1), IF(DataTables!$K$158=8,_xlfn.RANK.AVG(_xlpm.x,_xlpm.b)))))</f>
        <v>0</v>
      </c>
      <c r="P222" s="32"/>
      <c r="Q222" s="151"/>
      <c r="R222" s="151"/>
      <c r="S222" s="151"/>
      <c r="T222" s="151"/>
      <c r="U222" s="151"/>
      <c r="V222" s="151"/>
      <c r="W222" s="151"/>
      <c r="X222" s="151">
        <f>$O222</f>
        <v>0</v>
      </c>
      <c r="Y222" s="31"/>
      <c r="Z222" s="32">
        <f>COUNTIF(F$206:F$213:F$215:F$222,F222)</f>
        <v>0</v>
      </c>
      <c r="AA222" s="32">
        <f t="shared" si="220"/>
        <v>0</v>
      </c>
      <c r="AB222" s="7" t="str">
        <f t="shared" si="221"/>
        <v/>
      </c>
    </row>
    <row r="223" spans="1:28" s="7" customFormat="1" ht="20.25" customHeight="1">
      <c r="A223" s="709" t="s">
        <v>157</v>
      </c>
      <c r="B223" s="709" t="s">
        <v>123</v>
      </c>
      <c r="C223" s="709" t="s">
        <v>127</v>
      </c>
      <c r="D223" s="76"/>
      <c r="E223" s="387" t="s">
        <v>161</v>
      </c>
      <c r="F223" s="403"/>
      <c r="G223" s="407"/>
      <c r="H223" s="404"/>
      <c r="I223" s="388" t="s">
        <v>59</v>
      </c>
      <c r="J223" s="35">
        <f>DataTables!$N$26</f>
        <v>11</v>
      </c>
      <c r="K223" s="391"/>
      <c r="L223" s="416"/>
      <c r="M223" s="36"/>
      <c r="N223" s="36"/>
      <c r="P223" s="31"/>
      <c r="Q223" s="373"/>
      <c r="R223" s="373"/>
      <c r="S223" s="373"/>
      <c r="T223" s="373"/>
      <c r="U223" s="373"/>
      <c r="V223" s="374"/>
      <c r="W223" s="375"/>
      <c r="X223" s="375"/>
      <c r="Y223" s="32"/>
      <c r="Z223" s="32"/>
      <c r="AA223" s="2"/>
    </row>
    <row r="224" spans="1:28" s="7" customFormat="1" ht="20.25" customHeight="1">
      <c r="A224" s="709" t="s">
        <v>157</v>
      </c>
      <c r="B224" s="709" t="s">
        <v>123</v>
      </c>
      <c r="C224" s="709" t="s">
        <v>127</v>
      </c>
      <c r="D224" s="709" t="s">
        <v>71</v>
      </c>
      <c r="E224" s="398">
        <v>1</v>
      </c>
      <c r="F224" s="55"/>
      <c r="G224" s="400"/>
      <c r="H224" s="402" t="str" cm="1">
        <f t="array" ref="H224">IF($F224=0," ",_xlfn.XLOOKUP($F224,DataCalcs!$B$84:$B$162,_xlfn.XLOOKUP($C224,DataCalcs!$D$83:$N$83,DataCalcs!$D$84:$N$162),"WRONG LETTER"))</f>
        <v xml:space="preserve"> </v>
      </c>
      <c r="I224" s="402" t="str">
        <f>IF($F224=0," ",_xlfn.XLOOKUP($F224,DataCalcs!$B$84:$B$162,DataCalcs!$A$84:$A$162,"WRONG LETTER"))</f>
        <v xml:space="preserve"> </v>
      </c>
      <c r="J224" s="29" t="str" cm="1">
        <f t="array" ref="J224">_xlfn.IFS(ISBLANK(G224), "", NOT(ISNUMBER(G224)), "!!!",  G224&gt;DataTables!$E$26,"...",G224&gt;DataTables!$F$26,"L1",G224&gt;DataTables!$G$26,"L2",G224&gt;DataTables!$H$26,"L3",G224&gt;DataTables!$I$26,"L4",G224&gt;DataTables!$J$26,"L5",G224&gt;DataTables!$K$26,"L6",G224&gt;DataTables!$L$26,"L7",G224&gt;DataTables!$M$26,"L8", G224&lt;=DataTables!$M$26,"L9")</f>
        <v/>
      </c>
      <c r="K224" s="709" t="str">
        <f>IF(ISBLANK(F224),"",IF(ISBLANK(K$223),"", K$223))</f>
        <v/>
      </c>
      <c r="L224" s="417"/>
      <c r="M224" s="34" t="str">
        <f t="shared" ref="M224:N224" si="228">M215</f>
        <v>A</v>
      </c>
      <c r="N224" s="34" t="str">
        <f t="shared" si="228"/>
        <v>AA</v>
      </c>
      <c r="O224" s="34" cm="1">
        <f t="array" ref="O224">_xlfn.LET(_xlpm.a, $F$224:$F$231, _xlpm.b, $E$224:$E$231, _xlpm.c, _xlfn.XLOOKUP(M224,_xlpm.a,_xlpm.b,0), _xlpm.d, _xlfn.XLOOKUP(N224,_xlpm.a,_xlpm.b,0), _xlpm.x, IF(OR(_xlpm.c=0,_xlpm.d=0), _xlpm.c+_xlpm.d, MIN(_xlpm.c,_xlpm.d)), IF(_xlpm.x=0, 0, IF(DataTables!$K$158="6+", _xlfn.IFNA(_xlfn.RANK.AVG(_xlpm.x,$E$224:$E$229),1), IF(DataTables!$K$158=8,_xlfn.RANK.AVG(_xlpm.x,_xlpm.b)))))</f>
        <v>0</v>
      </c>
      <c r="P224" s="32"/>
      <c r="Q224" s="151">
        <f>$O224</f>
        <v>0</v>
      </c>
      <c r="R224" s="151"/>
      <c r="S224" s="151"/>
      <c r="T224" s="151"/>
      <c r="U224" s="151"/>
      <c r="V224" s="151"/>
      <c r="W224" s="151"/>
      <c r="X224" s="151"/>
      <c r="Y224" s="32"/>
      <c r="Z224" s="32">
        <f>COUNTIF(F$224:F$231:F$233:F$240,F224)</f>
        <v>0</v>
      </c>
      <c r="AA224" s="32">
        <f>IF(NOT(ISBLANK(F224)),COUNTIF(F$224:F$231,LEFT(F224,1)&amp;"*"),0)</f>
        <v>0</v>
      </c>
      <c r="AB224" s="7" t="str">
        <f>IF(AND($G224&gt;0.00001,$G224&lt;=$J$223), "***", "")</f>
        <v/>
      </c>
    </row>
    <row r="225" spans="1:28" s="7" customFormat="1" ht="20.25" customHeight="1">
      <c r="A225" s="709" t="s">
        <v>157</v>
      </c>
      <c r="B225" s="709" t="s">
        <v>123</v>
      </c>
      <c r="C225" s="709" t="s">
        <v>127</v>
      </c>
      <c r="D225" s="709" t="s">
        <v>71</v>
      </c>
      <c r="E225" s="41">
        <v>2</v>
      </c>
      <c r="F225" s="17"/>
      <c r="G225" s="38"/>
      <c r="H225" s="33" t="str" cm="1">
        <f t="array" ref="H225">IF($F225=0," ",_xlfn.XLOOKUP($F225,DataCalcs!$B$84:$B$162,_xlfn.XLOOKUP($C225,DataCalcs!$D$83:$N$83,DataCalcs!$D$84:$N$162),"WRONG LETTER"))</f>
        <v xml:space="preserve"> </v>
      </c>
      <c r="I225" s="33" t="str">
        <f>IF($F225=0," ",_xlfn.XLOOKUP($F225,DataCalcs!$B$84:$B$162,DataCalcs!$A$84:$A$162,"WRONG LETTER"))</f>
        <v xml:space="preserve"> </v>
      </c>
      <c r="J225" s="709" t="str" cm="1">
        <f t="array" ref="J225">_xlfn.IFS(ISBLANK(G225), "", NOT(ISNUMBER(G225)), "!!!",  G225&gt;DataTables!$E$26,"...",G225&gt;DataTables!$F$26,"L1",G225&gt;DataTables!$G$26,"L2",G225&gt;DataTables!$H$26,"L3",G225&gt;DataTables!$I$26,"L4",G225&gt;DataTables!$J$26,"L5",G225&gt;DataTables!$K$26,"L6",G225&gt;DataTables!$L$26,"L7",G225&gt;DataTables!$M$26,"L8", G225&lt;=DataTables!$M$26,"L9")</f>
        <v/>
      </c>
      <c r="K225" s="709" t="str">
        <f t="shared" ref="K225:K231" si="229">IF(ISBLANK(F225),"",IF(ISBLANK(K$223),"", K$223))</f>
        <v/>
      </c>
      <c r="L225" s="417"/>
      <c r="M225" s="34" t="str">
        <f t="shared" ref="M225:N225" si="230">M216</f>
        <v>N</v>
      </c>
      <c r="N225" s="34" t="str">
        <f t="shared" si="230"/>
        <v>NN</v>
      </c>
      <c r="O225" s="34" cm="1">
        <f t="array" ref="O225">_xlfn.LET(_xlpm.a, $F$224:$F$231, _xlpm.b, $E$224:$E$231, _xlpm.c, _xlfn.XLOOKUP(M225,_xlpm.a,_xlpm.b,0), _xlpm.d, _xlfn.XLOOKUP(N225,_xlpm.a,_xlpm.b,0), _xlpm.x, IF(OR(_xlpm.c=0,_xlpm.d=0), _xlpm.c+_xlpm.d, MIN(_xlpm.c,_xlpm.d)), IF(_xlpm.x=0, 0, IF(DataTables!$K$158="6+", _xlfn.IFNA(_xlfn.RANK.AVG(_xlpm.x,$E$224:$E$229),1), IF(DataTables!$K$158=8,_xlfn.RANK.AVG(_xlpm.x,_xlpm.b)))))</f>
        <v>0</v>
      </c>
      <c r="P225" s="32"/>
      <c r="Q225" s="151"/>
      <c r="R225" s="151">
        <f>$O225</f>
        <v>0</v>
      </c>
      <c r="S225" s="151"/>
      <c r="T225" s="151"/>
      <c r="U225" s="151"/>
      <c r="V225" s="151"/>
      <c r="W225" s="151"/>
      <c r="X225" s="151"/>
      <c r="Y225" s="32"/>
      <c r="Z225" s="32">
        <f>COUNTIF(F$224:F$231:F$233:F$240,F225)</f>
        <v>0</v>
      </c>
      <c r="AA225" s="32">
        <f t="shared" ref="AA225:AA231" si="231">IF(NOT(ISBLANK(F225)),COUNTIF(F$224:F$231,LEFT(F225,1)&amp;"*"),0)</f>
        <v>0</v>
      </c>
      <c r="AB225" s="7" t="str">
        <f t="shared" ref="AB225:AB231" si="232">IF(AND($G225&gt;0.00001,$G225&lt;=$J$223), "***", "")</f>
        <v/>
      </c>
    </row>
    <row r="226" spans="1:28" s="7" customFormat="1" ht="20.25" customHeight="1">
      <c r="A226" s="709" t="s">
        <v>157</v>
      </c>
      <c r="B226" s="709" t="s">
        <v>123</v>
      </c>
      <c r="C226" s="709" t="s">
        <v>127</v>
      </c>
      <c r="D226" s="709" t="s">
        <v>71</v>
      </c>
      <c r="E226" s="41">
        <v>3</v>
      </c>
      <c r="F226" s="17"/>
      <c r="G226" s="38"/>
      <c r="H226" s="33" t="str" cm="1">
        <f t="array" ref="H226">IF($F226=0," ",_xlfn.XLOOKUP($F226,DataCalcs!$B$84:$B$162,_xlfn.XLOOKUP($C226,DataCalcs!$D$83:$N$83,DataCalcs!$D$84:$N$162),"WRONG LETTER"))</f>
        <v xml:space="preserve"> </v>
      </c>
      <c r="I226" s="33" t="str">
        <f>IF($F226=0," ",_xlfn.XLOOKUP($F226,DataCalcs!$B$84:$B$162,DataCalcs!$A$84:$A$162,"WRONG LETTER"))</f>
        <v xml:space="preserve"> </v>
      </c>
      <c r="J226" s="709" t="str" cm="1">
        <f t="array" ref="J226">_xlfn.IFS(ISBLANK(G226), "", NOT(ISNUMBER(G226)), "!!!",  G226&gt;DataTables!$E$26,"...",G226&gt;DataTables!$F$26,"L1",G226&gt;DataTables!$G$26,"L2",G226&gt;DataTables!$H$26,"L3",G226&gt;DataTables!$I$26,"L4",G226&gt;DataTables!$J$26,"L5",G226&gt;DataTables!$K$26,"L6",G226&gt;DataTables!$L$26,"L7",G226&gt;DataTables!$M$26,"L8", G226&lt;=DataTables!$M$26,"L9")</f>
        <v/>
      </c>
      <c r="K226" s="709" t="str">
        <f t="shared" si="229"/>
        <v/>
      </c>
      <c r="L226" s="417"/>
      <c r="M226" s="34" t="str">
        <f t="shared" ref="M226:N226" si="233">M217</f>
        <v>B</v>
      </c>
      <c r="N226" s="34" t="str">
        <f t="shared" si="233"/>
        <v>BB</v>
      </c>
      <c r="O226" s="34" cm="1">
        <f t="array" ref="O226">_xlfn.LET(_xlpm.a, $F$224:$F$231, _xlpm.b, $E$224:$E$231, _xlpm.c, _xlfn.XLOOKUP(M226,_xlpm.a,_xlpm.b,0), _xlpm.d, _xlfn.XLOOKUP(N226,_xlpm.a,_xlpm.b,0), _xlpm.x, IF(OR(_xlpm.c=0,_xlpm.d=0), _xlpm.c+_xlpm.d, MIN(_xlpm.c,_xlpm.d)), IF(_xlpm.x=0, 0, IF(DataTables!$K$158="6+", _xlfn.IFNA(_xlfn.RANK.AVG(_xlpm.x,$E$224:$E$229),1), IF(DataTables!$K$158=8,_xlfn.RANK.AVG(_xlpm.x,_xlpm.b)))))</f>
        <v>0</v>
      </c>
      <c r="P226" s="32"/>
      <c r="Q226" s="151"/>
      <c r="R226" s="151"/>
      <c r="S226" s="151">
        <f>$O226</f>
        <v>0</v>
      </c>
      <c r="T226" s="151"/>
      <c r="U226" s="151"/>
      <c r="V226" s="151"/>
      <c r="W226" s="151"/>
      <c r="X226" s="151"/>
      <c r="Y226" s="32"/>
      <c r="Z226" s="32">
        <f>COUNTIF(F$224:F$231:F$233:F$240,F226)</f>
        <v>0</v>
      </c>
      <c r="AA226" s="32">
        <f t="shared" si="231"/>
        <v>0</v>
      </c>
      <c r="AB226" s="7" t="str">
        <f t="shared" si="232"/>
        <v/>
      </c>
    </row>
    <row r="227" spans="1:28" s="7" customFormat="1" ht="20.25" customHeight="1">
      <c r="A227" s="709" t="s">
        <v>157</v>
      </c>
      <c r="B227" s="709" t="s">
        <v>123</v>
      </c>
      <c r="C227" s="709" t="s">
        <v>127</v>
      </c>
      <c r="D227" s="709" t="s">
        <v>71</v>
      </c>
      <c r="E227" s="41">
        <v>4</v>
      </c>
      <c r="F227" s="17"/>
      <c r="G227" s="38"/>
      <c r="H227" s="33" t="str" cm="1">
        <f t="array" ref="H227">IF($F227=0," ",_xlfn.XLOOKUP($F227,DataCalcs!$B$84:$B$162,_xlfn.XLOOKUP($C227,DataCalcs!$D$83:$N$83,DataCalcs!$D$84:$N$162),"WRONG LETTER"))</f>
        <v xml:space="preserve"> </v>
      </c>
      <c r="I227" s="33" t="str">
        <f>IF($F227=0," ",_xlfn.XLOOKUP($F227,DataCalcs!$B$84:$B$162,DataCalcs!$A$84:$A$162,"WRONG LETTER"))</f>
        <v xml:space="preserve"> </v>
      </c>
      <c r="J227" s="709" t="str" cm="1">
        <f t="array" ref="J227">_xlfn.IFS(ISBLANK(G227), "", NOT(ISNUMBER(G227)), "!!!",  G227&gt;DataTables!$E$26,"...",G227&gt;DataTables!$F$26,"L1",G227&gt;DataTables!$G$26,"L2",G227&gt;DataTables!$H$26,"L3",G227&gt;DataTables!$I$26,"L4",G227&gt;DataTables!$J$26,"L5",G227&gt;DataTables!$K$26,"L6",G227&gt;DataTables!$L$26,"L7",G227&gt;DataTables!$M$26,"L8", G227&lt;=DataTables!$M$26,"L9")</f>
        <v/>
      </c>
      <c r="K227" s="709" t="str">
        <f t="shared" si="229"/>
        <v/>
      </c>
      <c r="L227" s="417"/>
      <c r="M227" s="34" t="str">
        <f t="shared" ref="M227:N227" si="234">M218</f>
        <v>O</v>
      </c>
      <c r="N227" s="34" t="str">
        <f t="shared" si="234"/>
        <v>OO</v>
      </c>
      <c r="O227" s="34" cm="1">
        <f t="array" ref="O227">_xlfn.LET(_xlpm.a, $F$224:$F$231, _xlpm.b, $E$224:$E$231, _xlpm.c, _xlfn.XLOOKUP(M227,_xlpm.a,_xlpm.b,0), _xlpm.d, _xlfn.XLOOKUP(N227,_xlpm.a,_xlpm.b,0), _xlpm.x, IF(OR(_xlpm.c=0,_xlpm.d=0), _xlpm.c+_xlpm.d, MIN(_xlpm.c,_xlpm.d)), IF(_xlpm.x=0, 0, IF(DataTables!$K$158="6+", _xlfn.IFNA(_xlfn.RANK.AVG(_xlpm.x,$E$224:$E$229),1), IF(DataTables!$K$158=8,_xlfn.RANK.AVG(_xlpm.x,_xlpm.b)))))</f>
        <v>0</v>
      </c>
      <c r="P227" s="32"/>
      <c r="Q227" s="151"/>
      <c r="R227" s="151"/>
      <c r="S227" s="151"/>
      <c r="T227" s="151">
        <f>$O227</f>
        <v>0</v>
      </c>
      <c r="U227" s="151"/>
      <c r="V227" s="151"/>
      <c r="W227" s="151"/>
      <c r="X227" s="151"/>
      <c r="Y227" s="32"/>
      <c r="Z227" s="32">
        <f>COUNTIF(F$224:F$231:F$233:F$240,F227)</f>
        <v>0</v>
      </c>
      <c r="AA227" s="32">
        <f t="shared" si="231"/>
        <v>0</v>
      </c>
      <c r="AB227" s="7" t="str">
        <f t="shared" si="232"/>
        <v/>
      </c>
    </row>
    <row r="228" spans="1:28" s="7" customFormat="1" ht="20.25" customHeight="1">
      <c r="A228" s="709" t="s">
        <v>157</v>
      </c>
      <c r="B228" s="709" t="s">
        <v>123</v>
      </c>
      <c r="C228" s="709" t="s">
        <v>127</v>
      </c>
      <c r="D228" s="709" t="s">
        <v>71</v>
      </c>
      <c r="E228" s="41">
        <v>5</v>
      </c>
      <c r="F228" s="17"/>
      <c r="G228" s="38"/>
      <c r="H228" s="33" t="str" cm="1">
        <f t="array" ref="H228">IF($F228=0," ",_xlfn.XLOOKUP($F228,DataCalcs!$B$84:$B$162,_xlfn.XLOOKUP($C228,DataCalcs!$D$83:$N$83,DataCalcs!$D$84:$N$162),"WRONG LETTER"))</f>
        <v xml:space="preserve"> </v>
      </c>
      <c r="I228" s="33" t="str">
        <f>IF($F228=0," ",_xlfn.XLOOKUP($F228,DataCalcs!$B$84:$B$162,DataCalcs!$A$84:$A$162,"WRONG LETTER"))</f>
        <v xml:space="preserve"> </v>
      </c>
      <c r="J228" s="709" t="str" cm="1">
        <f t="array" ref="J228">_xlfn.IFS(ISBLANK(G228), "", NOT(ISNUMBER(G228)), "!!!",  G228&gt;DataTables!$E$26,"...",G228&gt;DataTables!$F$26,"L1",G228&gt;DataTables!$G$26,"L2",G228&gt;DataTables!$H$26,"L3",G228&gt;DataTables!$I$26,"L4",G228&gt;DataTables!$J$26,"L5",G228&gt;DataTables!$K$26,"L6",G228&gt;DataTables!$L$26,"L7",G228&gt;DataTables!$M$26,"L8", G228&lt;=DataTables!$M$26,"L9")</f>
        <v/>
      </c>
      <c r="K228" s="709" t="str">
        <f t="shared" si="229"/>
        <v/>
      </c>
      <c r="L228" s="417"/>
      <c r="M228" s="34" t="str">
        <f t="shared" ref="M228:N228" si="235">M219</f>
        <v>R</v>
      </c>
      <c r="N228" s="34" t="str">
        <f t="shared" si="235"/>
        <v>RR</v>
      </c>
      <c r="O228" s="34" cm="1">
        <f t="array" ref="O228">_xlfn.LET(_xlpm.a, $F$224:$F$231, _xlpm.b, $E$224:$E$231, _xlpm.c, _xlfn.XLOOKUP(M228,_xlpm.a,_xlpm.b,0), _xlpm.d, _xlfn.XLOOKUP(N228,_xlpm.a,_xlpm.b,0), _xlpm.x, IF(OR(_xlpm.c=0,_xlpm.d=0), _xlpm.c+_xlpm.d, MIN(_xlpm.c,_xlpm.d)), IF(_xlpm.x=0, 0, IF(DataTables!$K$158="6+", _xlfn.IFNA(_xlfn.RANK.AVG(_xlpm.x,$E$224:$E$229),1), IF(DataTables!$K$158=8,_xlfn.RANK.AVG(_xlpm.x,_xlpm.b)))))</f>
        <v>0</v>
      </c>
      <c r="P228" s="32"/>
      <c r="Q228" s="151"/>
      <c r="R228" s="151"/>
      <c r="S228" s="151"/>
      <c r="T228" s="151"/>
      <c r="U228" s="151">
        <f>$O228</f>
        <v>0</v>
      </c>
      <c r="V228" s="151"/>
      <c r="W228" s="151"/>
      <c r="X228" s="151"/>
      <c r="Y228" s="32"/>
      <c r="Z228" s="32">
        <f>COUNTIF(F$224:F$231:F$233:F$240,F228)</f>
        <v>0</v>
      </c>
      <c r="AA228" s="32">
        <f t="shared" si="231"/>
        <v>0</v>
      </c>
      <c r="AB228" s="7" t="str">
        <f t="shared" si="232"/>
        <v/>
      </c>
    </row>
    <row r="229" spans="1:28" s="7" customFormat="1" ht="20.25" customHeight="1">
      <c r="A229" s="709" t="s">
        <v>157</v>
      </c>
      <c r="B229" s="709" t="s">
        <v>123</v>
      </c>
      <c r="C229" s="709" t="s">
        <v>127</v>
      </c>
      <c r="D229" s="709" t="s">
        <v>71</v>
      </c>
      <c r="E229" s="41">
        <v>6</v>
      </c>
      <c r="F229" s="17"/>
      <c r="G229" s="38"/>
      <c r="H229" s="33" t="str" cm="1">
        <f t="array" ref="H229">IF($F229=0," ",_xlfn.XLOOKUP($F229,DataCalcs!$B$84:$B$162,_xlfn.XLOOKUP($C229,DataCalcs!$D$83:$N$83,DataCalcs!$D$84:$N$162),"WRONG LETTER"))</f>
        <v xml:space="preserve"> </v>
      </c>
      <c r="I229" s="33" t="str">
        <f>IF($F229=0," ",_xlfn.XLOOKUP($F229,DataCalcs!$B$84:$B$162,DataCalcs!$A$84:$A$162,"WRONG LETTER"))</f>
        <v xml:space="preserve"> </v>
      </c>
      <c r="J229" s="709" t="str" cm="1">
        <f t="array" ref="J229">_xlfn.IFS(ISBLANK(G229), "", NOT(ISNUMBER(G229)), "!!!",  G229&gt;DataTables!$E$26,"...",G229&gt;DataTables!$F$26,"L1",G229&gt;DataTables!$G$26,"L2",G229&gt;DataTables!$H$26,"L3",G229&gt;DataTables!$I$26,"L4",G229&gt;DataTables!$J$26,"L5",G229&gt;DataTables!$K$26,"L6",G229&gt;DataTables!$L$26,"L7",G229&gt;DataTables!$M$26,"L8", G229&lt;=DataTables!$M$26,"L9")</f>
        <v/>
      </c>
      <c r="K229" s="709" t="str">
        <f t="shared" si="229"/>
        <v/>
      </c>
      <c r="L229" s="417"/>
      <c r="M229" s="34" t="str">
        <f t="shared" ref="M229:N229" si="236">M220</f>
        <v>X</v>
      </c>
      <c r="N229" s="34" t="str">
        <f t="shared" si="236"/>
        <v>XX</v>
      </c>
      <c r="O229" s="34" cm="1">
        <f t="array" ref="O229">_xlfn.LET(_xlpm.a, $F$224:$F$231, _xlpm.b, $E$224:$E$231, _xlpm.c, _xlfn.XLOOKUP(M229,_xlpm.a,_xlpm.b,0), _xlpm.d, _xlfn.XLOOKUP(N229,_xlpm.a,_xlpm.b,0), _xlpm.x, IF(OR(_xlpm.c=0,_xlpm.d=0), _xlpm.c+_xlpm.d, MIN(_xlpm.c,_xlpm.d)), IF(_xlpm.x=0, 0, IF(DataTables!$K$158="6+", _xlfn.IFNA(_xlfn.RANK.AVG(_xlpm.x,$E$224:$E$229),1), IF(DataTables!$K$158=8,_xlfn.RANK.AVG(_xlpm.x,_xlpm.b)))))</f>
        <v>0</v>
      </c>
      <c r="P229" s="32"/>
      <c r="Q229" s="151"/>
      <c r="R229" s="151"/>
      <c r="S229" s="151"/>
      <c r="T229" s="151"/>
      <c r="U229" s="151"/>
      <c r="V229" s="151">
        <f>$O229</f>
        <v>0</v>
      </c>
      <c r="W229" s="151"/>
      <c r="X229" s="151"/>
      <c r="Y229" s="32"/>
      <c r="Z229" s="32">
        <f>COUNTIF(F$224:F$231:F$233:F$240,F229)</f>
        <v>0</v>
      </c>
      <c r="AA229" s="32">
        <f t="shared" si="231"/>
        <v>0</v>
      </c>
      <c r="AB229" s="7" t="str">
        <f t="shared" si="232"/>
        <v/>
      </c>
    </row>
    <row r="230" spans="1:28" s="7" customFormat="1" ht="20.25" customHeight="1">
      <c r="A230" s="709" t="s">
        <v>157</v>
      </c>
      <c r="B230" s="709" t="s">
        <v>123</v>
      </c>
      <c r="C230" s="709" t="s">
        <v>127</v>
      </c>
      <c r="D230" s="709" t="s">
        <v>71</v>
      </c>
      <c r="E230" s="14">
        <v>7</v>
      </c>
      <c r="F230" s="17"/>
      <c r="G230" s="38"/>
      <c r="H230" s="33" t="str" cm="1">
        <f t="array" ref="H230">IF($F230=0," ",_xlfn.XLOOKUP($F230,DataCalcs!$B$84:$B$162,_xlfn.XLOOKUP($C230,DataCalcs!$D$83:$N$83,DataCalcs!$D$84:$N$162),"WRONG LETTER"))</f>
        <v xml:space="preserve"> </v>
      </c>
      <c r="I230" s="33" t="str">
        <f>IF($F230=0," ",_xlfn.XLOOKUP($F230,DataCalcs!$B$84:$B$162,DataCalcs!$A$84:$A$162,"WRONG LETTER"))</f>
        <v xml:space="preserve"> </v>
      </c>
      <c r="J230" s="709" t="str" cm="1">
        <f t="array" ref="J230">_xlfn.IFS(ISBLANK(G230), "", NOT(ISNUMBER(G230)), "!!!",  G230&gt;DataTables!$E$26,"...",G230&gt;DataTables!$F$26,"L1",G230&gt;DataTables!$G$26,"L2",G230&gt;DataTables!$H$26,"L3",G230&gt;DataTables!$I$26,"L4",G230&gt;DataTables!$J$26,"L5",G230&gt;DataTables!$K$26,"L6",G230&gt;DataTables!$L$26,"L7",G230&gt;DataTables!$M$26,"L8", G230&lt;=DataTables!$M$26,"L9")</f>
        <v/>
      </c>
      <c r="K230" s="709" t="str">
        <f t="shared" si="229"/>
        <v/>
      </c>
      <c r="L230" s="417"/>
      <c r="M230" s="34" t="str">
        <f t="shared" ref="M230:N230" si="237">M221</f>
        <v>H</v>
      </c>
      <c r="N230" s="34" t="str">
        <f t="shared" si="237"/>
        <v>HH</v>
      </c>
      <c r="O230" s="34" cm="1">
        <f t="array" ref="O230">_xlfn.LET(_xlpm.a, $F$224:$F$231, _xlpm.b, $E$224:$E$231, _xlpm.c, _xlfn.XLOOKUP(M230,_xlpm.a,_xlpm.b,0), _xlpm.d, _xlfn.XLOOKUP(N230,_xlpm.a,_xlpm.b,0), _xlpm.x, IF(OR(_xlpm.c=0,_xlpm.d=0), _xlpm.c+_xlpm.d, MIN(_xlpm.c,_xlpm.d)), IF(_xlpm.x=0, 0, IF(DataTables!$K$158="6+", _xlfn.IFNA(_xlfn.RANK.AVG(_xlpm.x,$E$224:$E$229),1), IF(DataTables!$K$158=8,_xlfn.RANK.AVG(_xlpm.x,_xlpm.b)))))</f>
        <v>0</v>
      </c>
      <c r="P230" s="32"/>
      <c r="Q230" s="151"/>
      <c r="R230" s="151"/>
      <c r="S230" s="151"/>
      <c r="T230" s="151"/>
      <c r="U230" s="151"/>
      <c r="V230" s="151"/>
      <c r="W230" s="151">
        <f>$O230</f>
        <v>0</v>
      </c>
      <c r="X230" s="151"/>
      <c r="Y230" s="32"/>
      <c r="Z230" s="32">
        <f>COUNTIF(F$224:F$231:F$233:F$240,F230)</f>
        <v>0</v>
      </c>
      <c r="AA230" s="32">
        <f t="shared" si="231"/>
        <v>0</v>
      </c>
      <c r="AB230" s="7" t="str">
        <f t="shared" si="232"/>
        <v/>
      </c>
    </row>
    <row r="231" spans="1:28" s="8" customFormat="1" ht="20.25" customHeight="1">
      <c r="A231" s="709" t="s">
        <v>157</v>
      </c>
      <c r="B231" s="709" t="s">
        <v>123</v>
      </c>
      <c r="C231" s="709" t="s">
        <v>127</v>
      </c>
      <c r="D231" s="709" t="s">
        <v>71</v>
      </c>
      <c r="E231" s="394">
        <v>8</v>
      </c>
      <c r="F231" s="405"/>
      <c r="G231" s="406"/>
      <c r="H231" s="397" t="str" cm="1">
        <f t="array" ref="H231">IF($F231=0," ",_xlfn.XLOOKUP($F231,DataCalcs!$B$84:$B$162,_xlfn.XLOOKUP($C231,DataCalcs!$D$83:$N$83,DataCalcs!$D$84:$N$162),"WRONG LETTER"))</f>
        <v xml:space="preserve"> </v>
      </c>
      <c r="I231" s="397" t="str">
        <f>IF($F231=0," ",_xlfn.XLOOKUP($F231,DataCalcs!$B$84:$B$162,DataCalcs!$A$84:$A$162,"WRONG LETTER"))</f>
        <v xml:space="preserve"> </v>
      </c>
      <c r="J231" s="711" t="str" cm="1">
        <f t="array" ref="J231">_xlfn.IFS(ISBLANK(G231), "", NOT(ISNUMBER(G231)), "!!!",  G231&gt;DataTables!$E$26,"...",G231&gt;DataTables!$F$26,"L1",G231&gt;DataTables!$G$26,"L2",G231&gt;DataTables!$H$26,"L3",G231&gt;DataTables!$I$26,"L4",G231&gt;DataTables!$J$26,"L5",G231&gt;DataTables!$K$26,"L6",G231&gt;DataTables!$L$26,"L7",G231&gt;DataTables!$M$26,"L8", G231&lt;=DataTables!$M$26,"L9")</f>
        <v/>
      </c>
      <c r="K231" s="709" t="str">
        <f t="shared" si="229"/>
        <v/>
      </c>
      <c r="L231" s="415"/>
      <c r="M231" s="34" t="str">
        <f t="shared" ref="M231:N231" si="238">M222</f>
        <v>W</v>
      </c>
      <c r="N231" s="34" t="str">
        <f t="shared" si="238"/>
        <v>WW</v>
      </c>
      <c r="O231" s="34" cm="1">
        <f t="array" ref="O231">_xlfn.LET(_xlpm.a, $F$224:$F$231, _xlpm.b, $E$224:$E$231, _xlpm.c, _xlfn.XLOOKUP(M231,_xlpm.a,_xlpm.b,0), _xlpm.d, _xlfn.XLOOKUP(N231,_xlpm.a,_xlpm.b,0), _xlpm.x, IF(OR(_xlpm.c=0,_xlpm.d=0), _xlpm.c+_xlpm.d, MIN(_xlpm.c,_xlpm.d)), IF(_xlpm.x=0, 0, IF(DataTables!$K$158="6+", _xlfn.IFNA(_xlfn.RANK.AVG(_xlpm.x,$E$224:$E$229),1), IF(DataTables!$K$158=8,_xlfn.RANK.AVG(_xlpm.x,_xlpm.b)))))</f>
        <v>0</v>
      </c>
      <c r="P231" s="32"/>
      <c r="Q231" s="151"/>
      <c r="R231" s="151"/>
      <c r="S231" s="151"/>
      <c r="T231" s="151"/>
      <c r="U231" s="151"/>
      <c r="V231" s="151"/>
      <c r="W231" s="151"/>
      <c r="X231" s="151">
        <f>$O231</f>
        <v>0</v>
      </c>
      <c r="Y231" s="31"/>
      <c r="Z231" s="32">
        <f>COUNTIF(F$224:F$231:F$233:F$240,F231)</f>
        <v>0</v>
      </c>
      <c r="AA231" s="32">
        <f t="shared" si="231"/>
        <v>0</v>
      </c>
      <c r="AB231" s="7" t="str">
        <f t="shared" si="232"/>
        <v/>
      </c>
    </row>
    <row r="232" spans="1:28" s="8" customFormat="1" ht="20.25" customHeight="1">
      <c r="A232" s="709" t="s">
        <v>157</v>
      </c>
      <c r="B232" s="709" t="s">
        <v>123</v>
      </c>
      <c r="C232" s="709" t="s">
        <v>127</v>
      </c>
      <c r="D232" s="76"/>
      <c r="E232" s="387" t="s">
        <v>162</v>
      </c>
      <c r="F232" s="403"/>
      <c r="G232" s="407"/>
      <c r="H232" s="404"/>
      <c r="I232" s="388"/>
      <c r="J232" s="35"/>
      <c r="K232" s="391"/>
      <c r="L232" s="415"/>
      <c r="M232" s="36"/>
      <c r="N232" s="36"/>
      <c r="O232" s="712"/>
      <c r="P232" s="31"/>
      <c r="Q232" s="373"/>
      <c r="R232" s="373"/>
      <c r="S232" s="373"/>
      <c r="T232" s="373"/>
      <c r="U232" s="373"/>
      <c r="V232" s="374"/>
      <c r="W232" s="375"/>
      <c r="X232" s="375"/>
      <c r="Y232" s="31"/>
      <c r="Z232" s="32"/>
      <c r="AA232" s="2"/>
    </row>
    <row r="233" spans="1:28" s="8" customFormat="1" ht="20.25" customHeight="1">
      <c r="A233" s="709" t="s">
        <v>157</v>
      </c>
      <c r="B233" s="709" t="s">
        <v>123</v>
      </c>
      <c r="C233" s="709" t="s">
        <v>127</v>
      </c>
      <c r="D233" s="709" t="s">
        <v>65</v>
      </c>
      <c r="E233" s="398">
        <v>1</v>
      </c>
      <c r="F233" s="55"/>
      <c r="G233" s="400"/>
      <c r="H233" s="402" t="str" cm="1">
        <f t="array" ref="H233">IF($F233=0," ",_xlfn.XLOOKUP($F233,DataCalcs!$B$84:$B$162,_xlfn.XLOOKUP($C233,DataCalcs!$D$83:$N$83,DataCalcs!$D$84:$N$162),"WRONG LETTER"))</f>
        <v xml:space="preserve"> </v>
      </c>
      <c r="I233" s="402" t="str">
        <f>IF($F233=0," ",_xlfn.XLOOKUP($F233,DataCalcs!$B$84:$B$162,DataCalcs!$A$84:$A$162,"WRONG LETTER"))</f>
        <v xml:space="preserve"> </v>
      </c>
      <c r="J233" s="29" t="str" cm="1">
        <f t="array" ref="J233">_xlfn.IFS(ISBLANK(G233), "", NOT(ISNUMBER(G233)), "!!!",  G233&gt;DataTables!$E$26,"...",G233&gt;DataTables!$F$26,"L1",G233&gt;DataTables!$G$26,"L2",G233&gt;DataTables!$H$26,"L3",G233&gt;DataTables!$I$26,"L4",G233&gt;DataTables!$J$26,"L5",G233&gt;DataTables!$K$26,"L6",G233&gt;DataTables!$L$26,"L7",G233&gt;DataTables!$M$26,"L8", G233&lt;=DataTables!$M$26,"L9")</f>
        <v/>
      </c>
      <c r="K233" s="709" t="str">
        <f>IF(ISBLANK(F233),"",IF(ISBLANK(K$232),"", K$232))</f>
        <v/>
      </c>
      <c r="L233" s="415"/>
      <c r="M233" s="34" t="str">
        <f t="shared" ref="M233:N233" si="239">M224</f>
        <v>A</v>
      </c>
      <c r="N233" s="34" t="str">
        <f t="shared" si="239"/>
        <v>AA</v>
      </c>
      <c r="O233" s="34" cm="1">
        <f t="array" ref="O233">_xlfn.LET(_xlpm.a, $F$233:$F$240, _xlpm.b, $E$233:$E$240, _xlpm.c, _xlfn.XLOOKUP(M233,_xlpm.a,_xlpm.b,0), _xlpm.d, _xlfn.XLOOKUP(N233,_xlpm.a,_xlpm.b,0), _xlpm.x, IF(OR(_xlpm.c=0,_xlpm.d=0), _xlpm.c+_xlpm.d, MIN(_xlpm.c,_xlpm.d)), IF(_xlpm.x=0, 0, IF(DataTables!$K$158="6+", _xlfn.IFNA(_xlfn.RANK.AVG(_xlpm.x,$E$233:$E$238),1), IF(DataTables!$K$158=8,_xlfn.RANK.AVG(_xlpm.x,_xlpm.b)))))</f>
        <v>0</v>
      </c>
      <c r="P233" s="32"/>
      <c r="Q233" s="151">
        <f>$O233</f>
        <v>0</v>
      </c>
      <c r="R233" s="151"/>
      <c r="S233" s="151"/>
      <c r="T233" s="151"/>
      <c r="U233" s="151"/>
      <c r="V233" s="151"/>
      <c r="W233" s="151"/>
      <c r="X233" s="151"/>
      <c r="Y233" s="32"/>
      <c r="Z233" s="32">
        <f>COUNTIF(F$224:F$231:F$233:F$240,F233)</f>
        <v>0</v>
      </c>
      <c r="AA233" s="32">
        <f>IF(NOT(ISBLANK(F233)),COUNTIF(F$233:F$240,LEFT(F233,1)&amp;"*"),0)</f>
        <v>0</v>
      </c>
      <c r="AB233" s="7" t="str">
        <f>IF(AND($G233&gt;0.00001,$G233&lt;=$J$223), "***", "")</f>
        <v/>
      </c>
    </row>
    <row r="234" spans="1:28" s="8" customFormat="1" ht="20.25" customHeight="1">
      <c r="A234" s="709" t="s">
        <v>157</v>
      </c>
      <c r="B234" s="709" t="s">
        <v>123</v>
      </c>
      <c r="C234" s="709" t="s">
        <v>127</v>
      </c>
      <c r="D234" s="709" t="s">
        <v>65</v>
      </c>
      <c r="E234" s="41">
        <v>2</v>
      </c>
      <c r="F234" s="17"/>
      <c r="G234" s="38"/>
      <c r="H234" s="33" t="str" cm="1">
        <f t="array" ref="H234">IF($F234=0," ",_xlfn.XLOOKUP($F234,DataCalcs!$B$84:$B$162,_xlfn.XLOOKUP($C234,DataCalcs!$D$83:$N$83,DataCalcs!$D$84:$N$162),"WRONG LETTER"))</f>
        <v xml:space="preserve"> </v>
      </c>
      <c r="I234" s="33" t="str">
        <f>IF($F234=0," ",_xlfn.XLOOKUP($F234,DataCalcs!$B$84:$B$162,DataCalcs!$A$84:$A$162,"WRONG LETTER"))</f>
        <v xml:space="preserve"> </v>
      </c>
      <c r="J234" s="709" t="str" cm="1">
        <f t="array" ref="J234">_xlfn.IFS(ISBLANK(G234), "", NOT(ISNUMBER(G234)), "!!!",  G234&gt;DataTables!$E$26,"...",G234&gt;DataTables!$F$26,"L1",G234&gt;DataTables!$G$26,"L2",G234&gt;DataTables!$H$26,"L3",G234&gt;DataTables!$I$26,"L4",G234&gt;DataTables!$J$26,"L5",G234&gt;DataTables!$K$26,"L6",G234&gt;DataTables!$L$26,"L7",G234&gt;DataTables!$M$26,"L8", G234&lt;=DataTables!$M$26,"L9")</f>
        <v/>
      </c>
      <c r="K234" s="709" t="str">
        <f t="shared" ref="K234:K240" si="240">IF(ISBLANK(F234),"",IF(ISBLANK(K$232),"", K$232))</f>
        <v/>
      </c>
      <c r="L234" s="415"/>
      <c r="M234" s="34" t="str">
        <f t="shared" ref="M234:N234" si="241">M225</f>
        <v>N</v>
      </c>
      <c r="N234" s="34" t="str">
        <f t="shared" si="241"/>
        <v>NN</v>
      </c>
      <c r="O234" s="34" cm="1">
        <f t="array" ref="O234">_xlfn.LET(_xlpm.a, $F$233:$F$240, _xlpm.b, $E$233:$E$240, _xlpm.c, _xlfn.XLOOKUP(M234,_xlpm.a,_xlpm.b,0), _xlpm.d, _xlfn.XLOOKUP(N234,_xlpm.a,_xlpm.b,0), _xlpm.x, IF(OR(_xlpm.c=0,_xlpm.d=0), _xlpm.c+_xlpm.d, MIN(_xlpm.c,_xlpm.d)), IF(_xlpm.x=0, 0, IF(DataTables!$K$158="6+", _xlfn.IFNA(_xlfn.RANK.AVG(_xlpm.x,$E$233:$E$238),1), IF(DataTables!$K$158=8,_xlfn.RANK.AVG(_xlpm.x,_xlpm.b)))))</f>
        <v>0</v>
      </c>
      <c r="P234" s="32"/>
      <c r="Q234" s="151"/>
      <c r="R234" s="151">
        <f>$O234</f>
        <v>0</v>
      </c>
      <c r="S234" s="151"/>
      <c r="T234" s="151"/>
      <c r="U234" s="151"/>
      <c r="V234" s="151"/>
      <c r="W234" s="151"/>
      <c r="X234" s="151"/>
      <c r="Y234" s="32"/>
      <c r="Z234" s="32">
        <f>COUNTIF(F$224:F$231:F$233:F$240,F234)</f>
        <v>0</v>
      </c>
      <c r="AA234" s="32">
        <f t="shared" ref="AA234:AA240" si="242">IF(NOT(ISBLANK(F234)),COUNTIF(F$233:F$240,LEFT(F234,1)&amp;"*"),0)</f>
        <v>0</v>
      </c>
      <c r="AB234" s="7" t="str">
        <f t="shared" ref="AB234:AB240" si="243">IF(AND($G234&gt;0.00001,$G234&lt;=$J$223), "***", "")</f>
        <v/>
      </c>
    </row>
    <row r="235" spans="1:28" s="8" customFormat="1" ht="20.25" customHeight="1">
      <c r="A235" s="709" t="s">
        <v>157</v>
      </c>
      <c r="B235" s="709" t="s">
        <v>123</v>
      </c>
      <c r="C235" s="709" t="s">
        <v>127</v>
      </c>
      <c r="D235" s="709" t="s">
        <v>65</v>
      </c>
      <c r="E235" s="41">
        <v>3</v>
      </c>
      <c r="F235" s="17"/>
      <c r="G235" s="38"/>
      <c r="H235" s="33" t="str" cm="1">
        <f t="array" ref="H235">IF($F235=0," ",_xlfn.XLOOKUP($F235,DataCalcs!$B$84:$B$162,_xlfn.XLOOKUP($C235,DataCalcs!$D$83:$N$83,DataCalcs!$D$84:$N$162),"WRONG LETTER"))</f>
        <v xml:space="preserve"> </v>
      </c>
      <c r="I235" s="33" t="str">
        <f>IF($F235=0," ",_xlfn.XLOOKUP($F235,DataCalcs!$B$84:$B$162,DataCalcs!$A$84:$A$162,"WRONG LETTER"))</f>
        <v xml:space="preserve"> </v>
      </c>
      <c r="J235" s="709" t="str" cm="1">
        <f t="array" ref="J235">_xlfn.IFS(ISBLANK(G235), "", NOT(ISNUMBER(G235)), "!!!",  G235&gt;DataTables!$E$26,"...",G235&gt;DataTables!$F$26,"L1",G235&gt;DataTables!$G$26,"L2",G235&gt;DataTables!$H$26,"L3",G235&gt;DataTables!$I$26,"L4",G235&gt;DataTables!$J$26,"L5",G235&gt;DataTables!$K$26,"L6",G235&gt;DataTables!$L$26,"L7",G235&gt;DataTables!$M$26,"L8", G235&lt;=DataTables!$M$26,"L9")</f>
        <v/>
      </c>
      <c r="K235" s="709" t="str">
        <f t="shared" si="240"/>
        <v/>
      </c>
      <c r="L235" s="415"/>
      <c r="M235" s="34" t="str">
        <f t="shared" ref="M235:N235" si="244">M226</f>
        <v>B</v>
      </c>
      <c r="N235" s="34" t="str">
        <f t="shared" si="244"/>
        <v>BB</v>
      </c>
      <c r="O235" s="34" cm="1">
        <f t="array" ref="O235">_xlfn.LET(_xlpm.a, $F$233:$F$240, _xlpm.b, $E$233:$E$240, _xlpm.c, _xlfn.XLOOKUP(M235,_xlpm.a,_xlpm.b,0), _xlpm.d, _xlfn.XLOOKUP(N235,_xlpm.a,_xlpm.b,0), _xlpm.x, IF(OR(_xlpm.c=0,_xlpm.d=0), _xlpm.c+_xlpm.d, MIN(_xlpm.c,_xlpm.d)), IF(_xlpm.x=0, 0, IF(DataTables!$K$158="6+", _xlfn.IFNA(_xlfn.RANK.AVG(_xlpm.x,$E$233:$E$238),1), IF(DataTables!$K$158=8,_xlfn.RANK.AVG(_xlpm.x,_xlpm.b)))))</f>
        <v>0</v>
      </c>
      <c r="P235" s="32"/>
      <c r="Q235" s="151"/>
      <c r="R235" s="151"/>
      <c r="S235" s="151">
        <f>$O235</f>
        <v>0</v>
      </c>
      <c r="T235" s="151"/>
      <c r="U235" s="151"/>
      <c r="V235" s="151"/>
      <c r="W235" s="151"/>
      <c r="X235" s="151"/>
      <c r="Y235" s="32"/>
      <c r="Z235" s="32">
        <f>COUNTIF(F$224:F$231:F$233:F$240,F235)</f>
        <v>0</v>
      </c>
      <c r="AA235" s="32">
        <f t="shared" si="242"/>
        <v>0</v>
      </c>
      <c r="AB235" s="7" t="str">
        <f t="shared" si="243"/>
        <v/>
      </c>
    </row>
    <row r="236" spans="1:28" s="8" customFormat="1" ht="20.25" customHeight="1">
      <c r="A236" s="709" t="s">
        <v>157</v>
      </c>
      <c r="B236" s="709" t="s">
        <v>123</v>
      </c>
      <c r="C236" s="709" t="s">
        <v>127</v>
      </c>
      <c r="D236" s="709" t="s">
        <v>65</v>
      </c>
      <c r="E236" s="41">
        <v>4</v>
      </c>
      <c r="F236" s="17"/>
      <c r="G236" s="38"/>
      <c r="H236" s="33" t="str" cm="1">
        <f t="array" ref="H236">IF($F236=0," ",_xlfn.XLOOKUP($F236,DataCalcs!$B$84:$B$162,_xlfn.XLOOKUP($C236,DataCalcs!$D$83:$N$83,DataCalcs!$D$84:$N$162),"WRONG LETTER"))</f>
        <v xml:space="preserve"> </v>
      </c>
      <c r="I236" s="33" t="str">
        <f>IF($F236=0," ",_xlfn.XLOOKUP($F236,DataCalcs!$B$84:$B$162,DataCalcs!$A$84:$A$162,"WRONG LETTER"))</f>
        <v xml:space="preserve"> </v>
      </c>
      <c r="J236" s="709" t="str" cm="1">
        <f t="array" ref="J236">_xlfn.IFS(ISBLANK(G236), "", NOT(ISNUMBER(G236)), "!!!",  G236&gt;DataTables!$E$26,"...",G236&gt;DataTables!$F$26,"L1",G236&gt;DataTables!$G$26,"L2",G236&gt;DataTables!$H$26,"L3",G236&gt;DataTables!$I$26,"L4",G236&gt;DataTables!$J$26,"L5",G236&gt;DataTables!$K$26,"L6",G236&gt;DataTables!$L$26,"L7",G236&gt;DataTables!$M$26,"L8", G236&lt;=DataTables!$M$26,"L9")</f>
        <v/>
      </c>
      <c r="K236" s="709" t="str">
        <f t="shared" si="240"/>
        <v/>
      </c>
      <c r="L236" s="415"/>
      <c r="M236" s="34" t="str">
        <f t="shared" ref="M236:N236" si="245">M227</f>
        <v>O</v>
      </c>
      <c r="N236" s="34" t="str">
        <f t="shared" si="245"/>
        <v>OO</v>
      </c>
      <c r="O236" s="34" cm="1">
        <f t="array" ref="O236">_xlfn.LET(_xlpm.a, $F$233:$F$240, _xlpm.b, $E$233:$E$240, _xlpm.c, _xlfn.XLOOKUP(M236,_xlpm.a,_xlpm.b,0), _xlpm.d, _xlfn.XLOOKUP(N236,_xlpm.a,_xlpm.b,0), _xlpm.x, IF(OR(_xlpm.c=0,_xlpm.d=0), _xlpm.c+_xlpm.d, MIN(_xlpm.c,_xlpm.d)), IF(_xlpm.x=0, 0, IF(DataTables!$K$158="6+", _xlfn.IFNA(_xlfn.RANK.AVG(_xlpm.x,$E$233:$E$238),1), IF(DataTables!$K$158=8,_xlfn.RANK.AVG(_xlpm.x,_xlpm.b)))))</f>
        <v>0</v>
      </c>
      <c r="P236" s="32"/>
      <c r="Q236" s="151"/>
      <c r="R236" s="151"/>
      <c r="S236" s="151"/>
      <c r="T236" s="151">
        <f>$O236</f>
        <v>0</v>
      </c>
      <c r="U236" s="151"/>
      <c r="V236" s="151"/>
      <c r="W236" s="151"/>
      <c r="X236" s="151"/>
      <c r="Y236" s="32"/>
      <c r="Z236" s="32">
        <f>COUNTIF(F$224:F$231:F$233:F$240,F236)</f>
        <v>0</v>
      </c>
      <c r="AA236" s="32">
        <f t="shared" si="242"/>
        <v>0</v>
      </c>
      <c r="AB236" s="7" t="str">
        <f t="shared" si="243"/>
        <v/>
      </c>
    </row>
    <row r="237" spans="1:28" s="8" customFormat="1" ht="20.25" customHeight="1">
      <c r="A237" s="709" t="s">
        <v>157</v>
      </c>
      <c r="B237" s="709" t="s">
        <v>123</v>
      </c>
      <c r="C237" s="709" t="s">
        <v>127</v>
      </c>
      <c r="D237" s="709" t="s">
        <v>65</v>
      </c>
      <c r="E237" s="41">
        <v>5</v>
      </c>
      <c r="F237" s="17"/>
      <c r="G237" s="38"/>
      <c r="H237" s="33" t="str" cm="1">
        <f t="array" ref="H237">IF($F237=0," ",_xlfn.XLOOKUP($F237,DataCalcs!$B$84:$B$162,_xlfn.XLOOKUP($C237,DataCalcs!$D$83:$N$83,DataCalcs!$D$84:$N$162),"WRONG LETTER"))</f>
        <v xml:space="preserve"> </v>
      </c>
      <c r="I237" s="33" t="str">
        <f>IF($F237=0," ",_xlfn.XLOOKUP($F237,DataCalcs!$B$84:$B$162,DataCalcs!$A$84:$A$162,"WRONG LETTER"))</f>
        <v xml:space="preserve"> </v>
      </c>
      <c r="J237" s="709" t="str" cm="1">
        <f t="array" ref="J237">_xlfn.IFS(ISBLANK(G237), "", NOT(ISNUMBER(G237)), "!!!",  G237&gt;DataTables!$E$26,"...",G237&gt;DataTables!$F$26,"L1",G237&gt;DataTables!$G$26,"L2",G237&gt;DataTables!$H$26,"L3",G237&gt;DataTables!$I$26,"L4",G237&gt;DataTables!$J$26,"L5",G237&gt;DataTables!$K$26,"L6",G237&gt;DataTables!$L$26,"L7",G237&gt;DataTables!$M$26,"L8", G237&lt;=DataTables!$M$26,"L9")</f>
        <v/>
      </c>
      <c r="K237" s="709" t="str">
        <f t="shared" si="240"/>
        <v/>
      </c>
      <c r="L237" s="415"/>
      <c r="M237" s="34" t="str">
        <f t="shared" ref="M237:N237" si="246">M228</f>
        <v>R</v>
      </c>
      <c r="N237" s="34" t="str">
        <f t="shared" si="246"/>
        <v>RR</v>
      </c>
      <c r="O237" s="34" cm="1">
        <f t="array" ref="O237">_xlfn.LET(_xlpm.a, $F$233:$F$240, _xlpm.b, $E$233:$E$240, _xlpm.c, _xlfn.XLOOKUP(M237,_xlpm.a,_xlpm.b,0), _xlpm.d, _xlfn.XLOOKUP(N237,_xlpm.a,_xlpm.b,0), _xlpm.x, IF(OR(_xlpm.c=0,_xlpm.d=0), _xlpm.c+_xlpm.d, MIN(_xlpm.c,_xlpm.d)), IF(_xlpm.x=0, 0, IF(DataTables!$K$158="6+", _xlfn.IFNA(_xlfn.RANK.AVG(_xlpm.x,$E$233:$E$238),1), IF(DataTables!$K$158=8,_xlfn.RANK.AVG(_xlpm.x,_xlpm.b)))))</f>
        <v>0</v>
      </c>
      <c r="P237" s="32"/>
      <c r="Q237" s="151"/>
      <c r="R237" s="151"/>
      <c r="S237" s="151"/>
      <c r="T237" s="151"/>
      <c r="U237" s="151">
        <f>$O237</f>
        <v>0</v>
      </c>
      <c r="V237" s="151"/>
      <c r="W237" s="151"/>
      <c r="X237" s="151"/>
      <c r="Y237" s="32"/>
      <c r="Z237" s="32">
        <f>COUNTIF(F$224:F$231:F$233:F$240,F237)</f>
        <v>0</v>
      </c>
      <c r="AA237" s="32">
        <f t="shared" si="242"/>
        <v>0</v>
      </c>
      <c r="AB237" s="7" t="str">
        <f t="shared" si="243"/>
        <v/>
      </c>
    </row>
    <row r="238" spans="1:28" s="8" customFormat="1" ht="20.25" customHeight="1">
      <c r="A238" s="709" t="s">
        <v>157</v>
      </c>
      <c r="B238" s="709" t="s">
        <v>123</v>
      </c>
      <c r="C238" s="709" t="s">
        <v>127</v>
      </c>
      <c r="D238" s="709" t="s">
        <v>65</v>
      </c>
      <c r="E238" s="41">
        <v>6</v>
      </c>
      <c r="F238" s="17"/>
      <c r="G238" s="38"/>
      <c r="H238" s="33" t="str" cm="1">
        <f t="array" ref="H238">IF($F238=0," ",_xlfn.XLOOKUP($F238,DataCalcs!$B$84:$B$162,_xlfn.XLOOKUP($C238,DataCalcs!$D$83:$N$83,DataCalcs!$D$84:$N$162),"WRONG LETTER"))</f>
        <v xml:space="preserve"> </v>
      </c>
      <c r="I238" s="33" t="str">
        <f>IF($F238=0," ",_xlfn.XLOOKUP($F238,DataCalcs!$B$84:$B$162,DataCalcs!$A$84:$A$162,"WRONG LETTER"))</f>
        <v xml:space="preserve"> </v>
      </c>
      <c r="J238" s="709" t="str" cm="1">
        <f t="array" ref="J238">_xlfn.IFS(ISBLANK(G238), "", NOT(ISNUMBER(G238)), "!!!",  G238&gt;DataTables!$E$26,"...",G238&gt;DataTables!$F$26,"L1",G238&gt;DataTables!$G$26,"L2",G238&gt;DataTables!$H$26,"L3",G238&gt;DataTables!$I$26,"L4",G238&gt;DataTables!$J$26,"L5",G238&gt;DataTables!$K$26,"L6",G238&gt;DataTables!$L$26,"L7",G238&gt;DataTables!$M$26,"L8", G238&lt;=DataTables!$M$26,"L9")</f>
        <v/>
      </c>
      <c r="K238" s="709" t="str">
        <f t="shared" si="240"/>
        <v/>
      </c>
      <c r="L238" s="414"/>
      <c r="M238" s="34" t="str">
        <f t="shared" ref="M238:N238" si="247">M229</f>
        <v>X</v>
      </c>
      <c r="N238" s="34" t="str">
        <f t="shared" si="247"/>
        <v>XX</v>
      </c>
      <c r="O238" s="34" cm="1">
        <f t="array" ref="O238">_xlfn.LET(_xlpm.a, $F$233:$F$240, _xlpm.b, $E$233:$E$240, _xlpm.c, _xlfn.XLOOKUP(M238,_xlpm.a,_xlpm.b,0), _xlpm.d, _xlfn.XLOOKUP(N238,_xlpm.a,_xlpm.b,0), _xlpm.x, IF(OR(_xlpm.c=0,_xlpm.d=0), _xlpm.c+_xlpm.d, MIN(_xlpm.c,_xlpm.d)), IF(_xlpm.x=0, 0, IF(DataTables!$K$158="6+", _xlfn.IFNA(_xlfn.RANK.AVG(_xlpm.x,$E$233:$E$238),1), IF(DataTables!$K$158=8,_xlfn.RANK.AVG(_xlpm.x,_xlpm.b)))))</f>
        <v>0</v>
      </c>
      <c r="P238" s="32"/>
      <c r="Q238" s="151"/>
      <c r="R238" s="151"/>
      <c r="S238" s="151"/>
      <c r="T238" s="151"/>
      <c r="U238" s="151"/>
      <c r="V238" s="151">
        <f>$O238</f>
        <v>0</v>
      </c>
      <c r="W238" s="151"/>
      <c r="X238" s="151"/>
      <c r="Y238" s="32"/>
      <c r="Z238" s="32">
        <f>COUNTIF(F$224:F$231:F$233:F$240,F238)</f>
        <v>0</v>
      </c>
      <c r="AA238" s="32">
        <f t="shared" si="242"/>
        <v>0</v>
      </c>
      <c r="AB238" s="7" t="str">
        <f t="shared" si="243"/>
        <v/>
      </c>
    </row>
    <row r="239" spans="1:28" s="7" customFormat="1" ht="20.25" customHeight="1">
      <c r="A239" s="709" t="s">
        <v>157</v>
      </c>
      <c r="B239" s="709" t="s">
        <v>123</v>
      </c>
      <c r="C239" s="709" t="s">
        <v>127</v>
      </c>
      <c r="D239" s="709" t="s">
        <v>65</v>
      </c>
      <c r="E239" s="14">
        <v>7</v>
      </c>
      <c r="F239" s="17"/>
      <c r="G239" s="38"/>
      <c r="H239" s="33" t="str" cm="1">
        <f t="array" ref="H239">IF($F239=0," ",_xlfn.XLOOKUP($F239,DataCalcs!$B$84:$B$162,_xlfn.XLOOKUP($C239,DataCalcs!$D$83:$N$83,DataCalcs!$D$84:$N$162),"WRONG LETTER"))</f>
        <v xml:space="preserve"> </v>
      </c>
      <c r="I239" s="33" t="str">
        <f>IF($F239=0," ",_xlfn.XLOOKUP($F239,DataCalcs!$B$84:$B$162,DataCalcs!$A$84:$A$162,"WRONG LETTER"))</f>
        <v xml:space="preserve"> </v>
      </c>
      <c r="J239" s="709" t="str" cm="1">
        <f t="array" ref="J239">_xlfn.IFS(ISBLANK(G239), "", NOT(ISNUMBER(G239)), "!!!",  G239&gt;DataTables!$E$26,"...",G239&gt;DataTables!$F$26,"L1",G239&gt;DataTables!$G$26,"L2",G239&gt;DataTables!$H$26,"L3",G239&gt;DataTables!$I$26,"L4",G239&gt;DataTables!$J$26,"L5",G239&gt;DataTables!$K$26,"L6",G239&gt;DataTables!$L$26,"L7",G239&gt;DataTables!$M$26,"L8", G239&lt;=DataTables!$M$26,"L9")</f>
        <v/>
      </c>
      <c r="K239" s="709" t="str">
        <f t="shared" si="240"/>
        <v/>
      </c>
      <c r="L239" s="415"/>
      <c r="M239" s="34" t="str">
        <f t="shared" ref="M239:N239" si="248">M230</f>
        <v>H</v>
      </c>
      <c r="N239" s="34" t="str">
        <f t="shared" si="248"/>
        <v>HH</v>
      </c>
      <c r="O239" s="34" cm="1">
        <f t="array" ref="O239">_xlfn.LET(_xlpm.a, $F$233:$F$240, _xlpm.b, $E$233:$E$240, _xlpm.c, _xlfn.XLOOKUP(M239,_xlpm.a,_xlpm.b,0), _xlpm.d, _xlfn.XLOOKUP(N239,_xlpm.a,_xlpm.b,0), _xlpm.x, IF(OR(_xlpm.c=0,_xlpm.d=0), _xlpm.c+_xlpm.d, MIN(_xlpm.c,_xlpm.d)), IF(_xlpm.x=0, 0, IF(DataTables!$K$158="6+", _xlfn.IFNA(_xlfn.RANK.AVG(_xlpm.x,$E$233:$E$238),1), IF(DataTables!$K$158=8,_xlfn.RANK.AVG(_xlpm.x,_xlpm.b)))))</f>
        <v>0</v>
      </c>
      <c r="P239" s="32"/>
      <c r="Q239" s="151"/>
      <c r="R239" s="151"/>
      <c r="S239" s="151"/>
      <c r="T239" s="151"/>
      <c r="U239" s="151"/>
      <c r="V239" s="151"/>
      <c r="W239" s="151">
        <f>$O239</f>
        <v>0</v>
      </c>
      <c r="X239" s="151"/>
      <c r="Y239" s="32"/>
      <c r="Z239" s="32">
        <f>COUNTIF(F$224:F$231:F$233:F$240,F239)</f>
        <v>0</v>
      </c>
      <c r="AA239" s="32">
        <f t="shared" si="242"/>
        <v>0</v>
      </c>
      <c r="AB239" s="7" t="str">
        <f t="shared" si="243"/>
        <v/>
      </c>
    </row>
    <row r="240" spans="1:28" s="7" customFormat="1" ht="20.25" customHeight="1">
      <c r="A240" s="709" t="s">
        <v>157</v>
      </c>
      <c r="B240" s="709" t="s">
        <v>123</v>
      </c>
      <c r="C240" s="709" t="s">
        <v>127</v>
      </c>
      <c r="D240" s="709" t="s">
        <v>65</v>
      </c>
      <c r="E240" s="394">
        <v>8</v>
      </c>
      <c r="F240" s="405"/>
      <c r="G240" s="406"/>
      <c r="H240" s="397" t="str" cm="1">
        <f t="array" ref="H240">IF($F240=0," ",_xlfn.XLOOKUP($F240,DataCalcs!$B$84:$B$162,_xlfn.XLOOKUP($C240,DataCalcs!$D$83:$N$83,DataCalcs!$D$84:$N$162),"WRONG LETTER"))</f>
        <v xml:space="preserve"> </v>
      </c>
      <c r="I240" s="397" t="str">
        <f>IF($F240=0," ",_xlfn.XLOOKUP($F240,DataCalcs!$B$84:$B$162,DataCalcs!$A$84:$A$162,"WRONG LETTER"))</f>
        <v xml:space="preserve"> </v>
      </c>
      <c r="J240" s="711" t="str" cm="1">
        <f t="array" ref="J240">_xlfn.IFS(ISBLANK(G240), "", NOT(ISNUMBER(G240)), "!!!",  G240&gt;DataTables!$E$26,"...",G240&gt;DataTables!$F$26,"L1",G240&gt;DataTables!$G$26,"L2",G240&gt;DataTables!$H$26,"L3",G240&gt;DataTables!$I$26,"L4",G240&gt;DataTables!$J$26,"L5",G240&gt;DataTables!$K$26,"L6",G240&gt;DataTables!$L$26,"L7",G240&gt;DataTables!$M$26,"L8", G240&lt;=DataTables!$M$26,"L9")</f>
        <v/>
      </c>
      <c r="K240" s="709" t="str">
        <f t="shared" si="240"/>
        <v/>
      </c>
      <c r="L240" s="415"/>
      <c r="M240" s="34" t="str">
        <f t="shared" ref="M240:N240" si="249">M231</f>
        <v>W</v>
      </c>
      <c r="N240" s="34" t="str">
        <f t="shared" si="249"/>
        <v>WW</v>
      </c>
      <c r="O240" s="34" cm="1">
        <f t="array" ref="O240">_xlfn.LET(_xlpm.a, $F$233:$F$240, _xlpm.b, $E$233:$E$240, _xlpm.c, _xlfn.XLOOKUP(M240,_xlpm.a,_xlpm.b,0), _xlpm.d, _xlfn.XLOOKUP(N240,_xlpm.a,_xlpm.b,0), _xlpm.x, IF(OR(_xlpm.c=0,_xlpm.d=0), _xlpm.c+_xlpm.d, MIN(_xlpm.c,_xlpm.d)), IF(_xlpm.x=0, 0, IF(DataTables!$K$158="6+", _xlfn.IFNA(_xlfn.RANK.AVG(_xlpm.x,$E$233:$E$238),1), IF(DataTables!$K$158=8,_xlfn.RANK.AVG(_xlpm.x,_xlpm.b)))))</f>
        <v>0</v>
      </c>
      <c r="P240" s="32"/>
      <c r="Q240" s="151"/>
      <c r="R240" s="151"/>
      <c r="S240" s="151"/>
      <c r="T240" s="151"/>
      <c r="U240" s="151"/>
      <c r="V240" s="151"/>
      <c r="W240" s="151"/>
      <c r="X240" s="151">
        <f>$O240</f>
        <v>0</v>
      </c>
      <c r="Y240" s="31"/>
      <c r="Z240" s="32">
        <f>COUNTIF(F$224:F$231:F$233:F$240,F240)</f>
        <v>0</v>
      </c>
      <c r="AA240" s="32">
        <f t="shared" si="242"/>
        <v>0</v>
      </c>
      <c r="AB240" s="7" t="str">
        <f t="shared" si="243"/>
        <v/>
      </c>
    </row>
    <row r="241" spans="1:28" s="7" customFormat="1" ht="20.25" customHeight="1">
      <c r="A241" s="709" t="s">
        <v>157</v>
      </c>
      <c r="B241" s="709" t="s">
        <v>123</v>
      </c>
      <c r="C241" s="709" t="s">
        <v>130</v>
      </c>
      <c r="D241" s="76"/>
      <c r="E241" s="387" t="s">
        <v>163</v>
      </c>
      <c r="F241" s="403"/>
      <c r="G241" s="407"/>
      <c r="H241" s="404"/>
      <c r="I241" s="388" t="s">
        <v>59</v>
      </c>
      <c r="J241" s="35">
        <f>DataTables!$N$27</f>
        <v>23.3</v>
      </c>
      <c r="K241" s="391"/>
      <c r="L241" s="416"/>
      <c r="M241" s="36"/>
      <c r="N241" s="36"/>
      <c r="P241" s="31"/>
      <c r="Q241" s="373"/>
      <c r="R241" s="373"/>
      <c r="S241" s="373"/>
      <c r="T241" s="373"/>
      <c r="U241" s="373"/>
      <c r="V241" s="374"/>
      <c r="W241" s="375"/>
      <c r="X241" s="375"/>
      <c r="Y241" s="32"/>
      <c r="Z241" s="32"/>
      <c r="AA241" s="2"/>
    </row>
    <row r="242" spans="1:28" s="7" customFormat="1" ht="20.25" customHeight="1">
      <c r="A242" s="709" t="s">
        <v>157</v>
      </c>
      <c r="B242" s="709" t="s">
        <v>123</v>
      </c>
      <c r="C242" s="709" t="s">
        <v>130</v>
      </c>
      <c r="D242" s="709" t="s">
        <v>71</v>
      </c>
      <c r="E242" s="398">
        <v>1</v>
      </c>
      <c r="F242" s="55"/>
      <c r="G242" s="400"/>
      <c r="H242" s="402" t="str" cm="1">
        <f t="array" ref="H242">IF($F242=0," ",_xlfn.XLOOKUP($F242,DataCalcs!$B$84:$B$162,_xlfn.XLOOKUP($C242,DataCalcs!$D$83:$N$83,DataCalcs!$D$84:$N$162),"WRONG LETTER"))</f>
        <v xml:space="preserve"> </v>
      </c>
      <c r="I242" s="402" t="str">
        <f>IF($F242=0," ",_xlfn.XLOOKUP($F242,DataCalcs!$B$84:$B$162,DataCalcs!$A$84:$A$162,"WRONG LETTER"))</f>
        <v xml:space="preserve"> </v>
      </c>
      <c r="J242" s="29" t="str" cm="1">
        <f t="array" ref="J242">_xlfn.IFS(ISBLANK(G242), "", NOT(ISNUMBER(G242)), "!!!",  G242&gt;DataTables!$E$27,"...",G242&gt;DataTables!$F$27,"L1",G242&gt;DataTables!$G$27,"L2",G242&gt;DataTables!$H$27,"L3",G242&gt;DataTables!$I$27,"L4",G242&gt;DataTables!$J$27,"L5",G242&gt;DataTables!$K$27,"L6",G242&gt;DataTables!$L$27,"L7",G242&gt;DataTables!$M$27,"L8", G242&lt;=DataTables!$M$27,"L9")</f>
        <v/>
      </c>
      <c r="K242" s="709" t="str">
        <f>IF(ISBLANK(F242),"",IF(ISBLANK(K$241),"", K$241))</f>
        <v/>
      </c>
      <c r="L242" s="417"/>
      <c r="M242" s="34" t="str">
        <f t="shared" ref="M242:N242" si="250">M233</f>
        <v>A</v>
      </c>
      <c r="N242" s="34" t="str">
        <f t="shared" si="250"/>
        <v>AA</v>
      </c>
      <c r="O242" s="34" cm="1">
        <f t="array" ref="O242">_xlfn.LET(_xlpm.a, $F$242:$F$249, _xlpm.b, $E$242:$E$249, _xlpm.c, _xlfn.XLOOKUP(M242,_xlpm.a,_xlpm.b,0), _xlpm.d, _xlfn.XLOOKUP(N242,_xlpm.a,_xlpm.b,0), _xlpm.x, IF(OR(_xlpm.c=0,_xlpm.d=0), _xlpm.c+_xlpm.d, MIN(_xlpm.c,_xlpm.d)), IF(_xlpm.x=0, 0, IF(DataTables!$K$158="6+", _xlfn.IFNA(_xlfn.RANK.AVG(_xlpm.x,$E$242:$E$247),1), IF(DataTables!$K$158=8,_xlfn.RANK.AVG(_xlpm.x,_xlpm.b)))))</f>
        <v>0</v>
      </c>
      <c r="P242" s="32"/>
      <c r="Q242" s="151">
        <f>$O242</f>
        <v>0</v>
      </c>
      <c r="R242" s="151"/>
      <c r="S242" s="151"/>
      <c r="T242" s="151"/>
      <c r="U242" s="151"/>
      <c r="V242" s="151"/>
      <c r="W242" s="151"/>
      <c r="X242" s="151"/>
      <c r="Y242" s="32"/>
      <c r="Z242" s="32">
        <f>COUNTIF(F$242:F$249:F$251:F$258,F242)</f>
        <v>0</v>
      </c>
      <c r="AA242" s="32">
        <f>IF(NOT(ISBLANK(F242)),COUNTIF(F$242:F$249,LEFT(F242,1)&amp;"*"),0)</f>
        <v>0</v>
      </c>
      <c r="AB242" s="7" t="str">
        <f>IF(AND($G242&gt;0.00001,$G242&lt;=$J$241), "***", "")</f>
        <v/>
      </c>
    </row>
    <row r="243" spans="1:28" s="7" customFormat="1" ht="20.25" customHeight="1">
      <c r="A243" s="709" t="s">
        <v>157</v>
      </c>
      <c r="B243" s="709" t="s">
        <v>123</v>
      </c>
      <c r="C243" s="709" t="s">
        <v>130</v>
      </c>
      <c r="D243" s="709" t="s">
        <v>71</v>
      </c>
      <c r="E243" s="41">
        <v>2</v>
      </c>
      <c r="F243" s="17"/>
      <c r="G243" s="38"/>
      <c r="H243" s="33" t="str" cm="1">
        <f t="array" ref="H243">IF($F243=0," ",_xlfn.XLOOKUP($F243,DataCalcs!$B$84:$B$162,_xlfn.XLOOKUP($C243,DataCalcs!$D$83:$N$83,DataCalcs!$D$84:$N$162),"WRONG LETTER"))</f>
        <v xml:space="preserve"> </v>
      </c>
      <c r="I243" s="33" t="str">
        <f>IF($F243=0," ",_xlfn.XLOOKUP($F243,DataCalcs!$B$84:$B$162,DataCalcs!$A$84:$A$162,"WRONG LETTER"))</f>
        <v xml:space="preserve"> </v>
      </c>
      <c r="J243" s="709" t="str" cm="1">
        <f t="array" ref="J243">_xlfn.IFS(ISBLANK(G243), "", NOT(ISNUMBER(G243)), "!!!",  G243&gt;DataTables!$E$27,"...",G243&gt;DataTables!$F$27,"L1",G243&gt;DataTables!$G$27,"L2",G243&gt;DataTables!$H$27,"L3",G243&gt;DataTables!$I$27,"L4",G243&gt;DataTables!$J$27,"L5",G243&gt;DataTables!$K$27,"L6",G243&gt;DataTables!$L$27,"L7",G243&gt;DataTables!$M$27,"L8", G243&lt;=DataTables!$M$27,"L9")</f>
        <v/>
      </c>
      <c r="K243" s="709" t="str">
        <f t="shared" ref="K243:K249" si="251">IF(ISBLANK(F243),"",IF(ISBLANK(K$241),"", K$241))</f>
        <v/>
      </c>
      <c r="L243" s="417"/>
      <c r="M243" s="34" t="str">
        <f t="shared" ref="M243:N243" si="252">M234</f>
        <v>N</v>
      </c>
      <c r="N243" s="34" t="str">
        <f t="shared" si="252"/>
        <v>NN</v>
      </c>
      <c r="O243" s="34" cm="1">
        <f t="array" ref="O243">_xlfn.LET(_xlpm.a, $F$242:$F$249, _xlpm.b, $E$242:$E$249, _xlpm.c, _xlfn.XLOOKUP(M243,_xlpm.a,_xlpm.b,0), _xlpm.d, _xlfn.XLOOKUP(N243,_xlpm.a,_xlpm.b,0), _xlpm.x, IF(OR(_xlpm.c=0,_xlpm.d=0), _xlpm.c+_xlpm.d, MIN(_xlpm.c,_xlpm.d)), IF(_xlpm.x=0, 0, IF(DataTables!$K$158="6+", _xlfn.IFNA(_xlfn.RANK.AVG(_xlpm.x,$E$242:$E$247),1), IF(DataTables!$K$158=8,_xlfn.RANK.AVG(_xlpm.x,_xlpm.b)))))</f>
        <v>0</v>
      </c>
      <c r="P243" s="32"/>
      <c r="Q243" s="151"/>
      <c r="R243" s="151">
        <f>$O243</f>
        <v>0</v>
      </c>
      <c r="S243" s="151"/>
      <c r="T243" s="151"/>
      <c r="U243" s="151"/>
      <c r="V243" s="151"/>
      <c r="W243" s="151"/>
      <c r="X243" s="151"/>
      <c r="Y243" s="32"/>
      <c r="Z243" s="32">
        <f>COUNTIF(F$242:F$249:F$251:F$258,F243)</f>
        <v>0</v>
      </c>
      <c r="AA243" s="32">
        <f t="shared" ref="AA243:AA249" si="253">IF(NOT(ISBLANK(F243)),COUNTIF(F$242:F$249,LEFT(F243,1)&amp;"*"),0)</f>
        <v>0</v>
      </c>
      <c r="AB243" s="7" t="str">
        <f t="shared" ref="AB243:AB249" si="254">IF(AND($G243&gt;0.00001,$G243&lt;=$J$241), "***", "")</f>
        <v/>
      </c>
    </row>
    <row r="244" spans="1:28" s="7" customFormat="1" ht="20.25" customHeight="1">
      <c r="A244" s="709" t="s">
        <v>157</v>
      </c>
      <c r="B244" s="709" t="s">
        <v>123</v>
      </c>
      <c r="C244" s="709" t="s">
        <v>130</v>
      </c>
      <c r="D244" s="709" t="s">
        <v>71</v>
      </c>
      <c r="E244" s="41">
        <v>3</v>
      </c>
      <c r="F244" s="17"/>
      <c r="G244" s="38"/>
      <c r="H244" s="33" t="str" cm="1">
        <f t="array" ref="H244">IF($F244=0," ",_xlfn.XLOOKUP($F244,DataCalcs!$B$84:$B$162,_xlfn.XLOOKUP($C244,DataCalcs!$D$83:$N$83,DataCalcs!$D$84:$N$162),"WRONG LETTER"))</f>
        <v xml:space="preserve"> </v>
      </c>
      <c r="I244" s="33" t="str">
        <f>IF($F244=0," ",_xlfn.XLOOKUP($F244,DataCalcs!$B$84:$B$162,DataCalcs!$A$84:$A$162,"WRONG LETTER"))</f>
        <v xml:space="preserve"> </v>
      </c>
      <c r="J244" s="709" t="str" cm="1">
        <f t="array" ref="J244">_xlfn.IFS(ISBLANK(G244), "", NOT(ISNUMBER(G244)), "!!!",  G244&gt;DataTables!$E$27,"...",G244&gt;DataTables!$F$27,"L1",G244&gt;DataTables!$G$27,"L2",G244&gt;DataTables!$H$27,"L3",G244&gt;DataTables!$I$27,"L4",G244&gt;DataTables!$J$27,"L5",G244&gt;DataTables!$K$27,"L6",G244&gt;DataTables!$L$27,"L7",G244&gt;DataTables!$M$27,"L8", G244&lt;=DataTables!$M$27,"L9")</f>
        <v/>
      </c>
      <c r="K244" s="709" t="str">
        <f t="shared" si="251"/>
        <v/>
      </c>
      <c r="L244" s="417"/>
      <c r="M244" s="34" t="str">
        <f t="shared" ref="M244:N244" si="255">M235</f>
        <v>B</v>
      </c>
      <c r="N244" s="34" t="str">
        <f t="shared" si="255"/>
        <v>BB</v>
      </c>
      <c r="O244" s="34" cm="1">
        <f t="array" ref="O244">_xlfn.LET(_xlpm.a, $F$242:$F$249, _xlpm.b, $E$242:$E$249, _xlpm.c, _xlfn.XLOOKUP(M244,_xlpm.a,_xlpm.b,0), _xlpm.d, _xlfn.XLOOKUP(N244,_xlpm.a,_xlpm.b,0), _xlpm.x, IF(OR(_xlpm.c=0,_xlpm.d=0), _xlpm.c+_xlpm.d, MIN(_xlpm.c,_xlpm.d)), IF(_xlpm.x=0, 0, IF(DataTables!$K$158="6+", _xlfn.IFNA(_xlfn.RANK.AVG(_xlpm.x,$E$242:$E$247),1), IF(DataTables!$K$158=8,_xlfn.RANK.AVG(_xlpm.x,_xlpm.b)))))</f>
        <v>0</v>
      </c>
      <c r="P244" s="32"/>
      <c r="Q244" s="151"/>
      <c r="R244" s="151"/>
      <c r="S244" s="151">
        <f>$O244</f>
        <v>0</v>
      </c>
      <c r="T244" s="151"/>
      <c r="U244" s="151"/>
      <c r="V244" s="151"/>
      <c r="W244" s="151"/>
      <c r="X244" s="151"/>
      <c r="Y244" s="32"/>
      <c r="Z244" s="32">
        <f>COUNTIF(F$242:F$249:F$251:F$258,F244)</f>
        <v>0</v>
      </c>
      <c r="AA244" s="32">
        <f t="shared" si="253"/>
        <v>0</v>
      </c>
      <c r="AB244" s="7" t="str">
        <f t="shared" si="254"/>
        <v/>
      </c>
    </row>
    <row r="245" spans="1:28" s="7" customFormat="1" ht="20.25" customHeight="1">
      <c r="A245" s="709" t="s">
        <v>157</v>
      </c>
      <c r="B245" s="709" t="s">
        <v>123</v>
      </c>
      <c r="C245" s="709" t="s">
        <v>130</v>
      </c>
      <c r="D245" s="709" t="s">
        <v>71</v>
      </c>
      <c r="E245" s="41">
        <v>4</v>
      </c>
      <c r="F245" s="17"/>
      <c r="G245" s="38"/>
      <c r="H245" s="33" t="str" cm="1">
        <f t="array" ref="H245">IF($F245=0," ",_xlfn.XLOOKUP($F245,DataCalcs!$B$84:$B$162,_xlfn.XLOOKUP($C245,DataCalcs!$D$83:$N$83,DataCalcs!$D$84:$N$162),"WRONG LETTER"))</f>
        <v xml:space="preserve"> </v>
      </c>
      <c r="I245" s="33" t="str">
        <f>IF($F245=0," ",_xlfn.XLOOKUP($F245,DataCalcs!$B$84:$B$162,DataCalcs!$A$84:$A$162,"WRONG LETTER"))</f>
        <v xml:space="preserve"> </v>
      </c>
      <c r="J245" s="709" t="str" cm="1">
        <f t="array" ref="J245">_xlfn.IFS(ISBLANK(G245), "", NOT(ISNUMBER(G245)), "!!!",  G245&gt;DataTables!$E$27,"...",G245&gt;DataTables!$F$27,"L1",G245&gt;DataTables!$G$27,"L2",G245&gt;DataTables!$H$27,"L3",G245&gt;DataTables!$I$27,"L4",G245&gt;DataTables!$J$27,"L5",G245&gt;DataTables!$K$27,"L6",G245&gt;DataTables!$L$27,"L7",G245&gt;DataTables!$M$27,"L8", G245&lt;=DataTables!$M$27,"L9")</f>
        <v/>
      </c>
      <c r="K245" s="709" t="str">
        <f t="shared" si="251"/>
        <v/>
      </c>
      <c r="L245" s="417"/>
      <c r="M245" s="34" t="str">
        <f t="shared" ref="M245:N245" si="256">M236</f>
        <v>O</v>
      </c>
      <c r="N245" s="34" t="str">
        <f t="shared" si="256"/>
        <v>OO</v>
      </c>
      <c r="O245" s="34" cm="1">
        <f t="array" ref="O245">_xlfn.LET(_xlpm.a, $F$242:$F$249, _xlpm.b, $E$242:$E$249, _xlpm.c, _xlfn.XLOOKUP(M245,_xlpm.a,_xlpm.b,0), _xlpm.d, _xlfn.XLOOKUP(N245,_xlpm.a,_xlpm.b,0), _xlpm.x, IF(OR(_xlpm.c=0,_xlpm.d=0), _xlpm.c+_xlpm.d, MIN(_xlpm.c,_xlpm.d)), IF(_xlpm.x=0, 0, IF(DataTables!$K$158="6+", _xlfn.IFNA(_xlfn.RANK.AVG(_xlpm.x,$E$242:$E$247),1), IF(DataTables!$K$158=8,_xlfn.RANK.AVG(_xlpm.x,_xlpm.b)))))</f>
        <v>0</v>
      </c>
      <c r="P245" s="32"/>
      <c r="Q245" s="151"/>
      <c r="R245" s="151"/>
      <c r="S245" s="151"/>
      <c r="T245" s="151">
        <f>$O245</f>
        <v>0</v>
      </c>
      <c r="U245" s="151"/>
      <c r="V245" s="151"/>
      <c r="W245" s="151"/>
      <c r="X245" s="151"/>
      <c r="Y245" s="32"/>
      <c r="Z245" s="32">
        <f>COUNTIF(F$242:F$249:F$251:F$258,F245)</f>
        <v>0</v>
      </c>
      <c r="AA245" s="32">
        <f t="shared" si="253"/>
        <v>0</v>
      </c>
      <c r="AB245" s="7" t="str">
        <f t="shared" si="254"/>
        <v/>
      </c>
    </row>
    <row r="246" spans="1:28" s="7" customFormat="1" ht="20.25" customHeight="1">
      <c r="A246" s="709" t="s">
        <v>157</v>
      </c>
      <c r="B246" s="709" t="s">
        <v>123</v>
      </c>
      <c r="C246" s="709" t="s">
        <v>130</v>
      </c>
      <c r="D246" s="709" t="s">
        <v>71</v>
      </c>
      <c r="E246" s="41">
        <v>5</v>
      </c>
      <c r="F246" s="17"/>
      <c r="G246" s="38"/>
      <c r="H246" s="33" t="str" cm="1">
        <f t="array" ref="H246">IF($F246=0," ",_xlfn.XLOOKUP($F246,DataCalcs!$B$84:$B$162,_xlfn.XLOOKUP($C246,DataCalcs!$D$83:$N$83,DataCalcs!$D$84:$N$162),"WRONG LETTER"))</f>
        <v xml:space="preserve"> </v>
      </c>
      <c r="I246" s="33" t="str">
        <f>IF($F246=0," ",_xlfn.XLOOKUP($F246,DataCalcs!$B$84:$B$162,DataCalcs!$A$84:$A$162,"WRONG LETTER"))</f>
        <v xml:space="preserve"> </v>
      </c>
      <c r="J246" s="709" t="str" cm="1">
        <f t="array" ref="J246">_xlfn.IFS(ISBLANK(G246), "", NOT(ISNUMBER(G246)), "!!!",  G246&gt;DataTables!$E$27,"...",G246&gt;DataTables!$F$27,"L1",G246&gt;DataTables!$G$27,"L2",G246&gt;DataTables!$H$27,"L3",G246&gt;DataTables!$I$27,"L4",G246&gt;DataTables!$J$27,"L5",G246&gt;DataTables!$K$27,"L6",G246&gt;DataTables!$L$27,"L7",G246&gt;DataTables!$M$27,"L8", G246&lt;=DataTables!$M$27,"L9")</f>
        <v/>
      </c>
      <c r="K246" s="709" t="str">
        <f t="shared" si="251"/>
        <v/>
      </c>
      <c r="L246" s="417"/>
      <c r="M246" s="34" t="str">
        <f t="shared" ref="M246:N246" si="257">M237</f>
        <v>R</v>
      </c>
      <c r="N246" s="34" t="str">
        <f t="shared" si="257"/>
        <v>RR</v>
      </c>
      <c r="O246" s="34" cm="1">
        <f t="array" ref="O246">_xlfn.LET(_xlpm.a, $F$242:$F$249, _xlpm.b, $E$242:$E$249, _xlpm.c, _xlfn.XLOOKUP(M246,_xlpm.a,_xlpm.b,0), _xlpm.d, _xlfn.XLOOKUP(N246,_xlpm.a,_xlpm.b,0), _xlpm.x, IF(OR(_xlpm.c=0,_xlpm.d=0), _xlpm.c+_xlpm.d, MIN(_xlpm.c,_xlpm.d)), IF(_xlpm.x=0, 0, IF(DataTables!$K$158="6+", _xlfn.IFNA(_xlfn.RANK.AVG(_xlpm.x,$E$242:$E$247),1), IF(DataTables!$K$158=8,_xlfn.RANK.AVG(_xlpm.x,_xlpm.b)))))</f>
        <v>0</v>
      </c>
      <c r="P246" s="32"/>
      <c r="Q246" s="151"/>
      <c r="R246" s="151"/>
      <c r="S246" s="151"/>
      <c r="T246" s="151"/>
      <c r="U246" s="151">
        <f>$O246</f>
        <v>0</v>
      </c>
      <c r="V246" s="151"/>
      <c r="W246" s="151"/>
      <c r="X246" s="151"/>
      <c r="Y246" s="32"/>
      <c r="Z246" s="32">
        <f>COUNTIF(F$242:F$249:F$251:F$258,F246)</f>
        <v>0</v>
      </c>
      <c r="AA246" s="32">
        <f t="shared" si="253"/>
        <v>0</v>
      </c>
      <c r="AB246" s="7" t="str">
        <f t="shared" si="254"/>
        <v/>
      </c>
    </row>
    <row r="247" spans="1:28" s="7" customFormat="1" ht="20.25" customHeight="1">
      <c r="A247" s="709" t="s">
        <v>157</v>
      </c>
      <c r="B247" s="709" t="s">
        <v>123</v>
      </c>
      <c r="C247" s="709" t="s">
        <v>130</v>
      </c>
      <c r="D247" s="709" t="s">
        <v>71</v>
      </c>
      <c r="E247" s="41">
        <v>6</v>
      </c>
      <c r="F247" s="17"/>
      <c r="G247" s="38"/>
      <c r="H247" s="33" t="str" cm="1">
        <f t="array" ref="H247">IF($F247=0," ",_xlfn.XLOOKUP($F247,DataCalcs!$B$84:$B$162,_xlfn.XLOOKUP($C247,DataCalcs!$D$83:$N$83,DataCalcs!$D$84:$N$162),"WRONG LETTER"))</f>
        <v xml:space="preserve"> </v>
      </c>
      <c r="I247" s="33" t="str">
        <f>IF($F247=0," ",_xlfn.XLOOKUP($F247,DataCalcs!$B$84:$B$162,DataCalcs!$A$84:$A$162,"WRONG LETTER"))</f>
        <v xml:space="preserve"> </v>
      </c>
      <c r="J247" s="709" t="str" cm="1">
        <f t="array" ref="J247">_xlfn.IFS(ISBLANK(G247), "", NOT(ISNUMBER(G247)), "!!!",  G247&gt;DataTables!$E$27,"...",G247&gt;DataTables!$F$27,"L1",G247&gt;DataTables!$G$27,"L2",G247&gt;DataTables!$H$27,"L3",G247&gt;DataTables!$I$27,"L4",G247&gt;DataTables!$J$27,"L5",G247&gt;DataTables!$K$27,"L6",G247&gt;DataTables!$L$27,"L7",G247&gt;DataTables!$M$27,"L8", G247&lt;=DataTables!$M$27,"L9")</f>
        <v/>
      </c>
      <c r="K247" s="709" t="str">
        <f t="shared" si="251"/>
        <v/>
      </c>
      <c r="L247" s="417"/>
      <c r="M247" s="34" t="str">
        <f t="shared" ref="M247:N247" si="258">M238</f>
        <v>X</v>
      </c>
      <c r="N247" s="34" t="str">
        <f t="shared" si="258"/>
        <v>XX</v>
      </c>
      <c r="O247" s="34" cm="1">
        <f t="array" ref="O247">_xlfn.LET(_xlpm.a, $F$242:$F$249, _xlpm.b, $E$242:$E$249, _xlpm.c, _xlfn.XLOOKUP(M247,_xlpm.a,_xlpm.b,0), _xlpm.d, _xlfn.XLOOKUP(N247,_xlpm.a,_xlpm.b,0), _xlpm.x, IF(OR(_xlpm.c=0,_xlpm.d=0), _xlpm.c+_xlpm.d, MIN(_xlpm.c,_xlpm.d)), IF(_xlpm.x=0, 0, IF(DataTables!$K$158="6+", _xlfn.IFNA(_xlfn.RANK.AVG(_xlpm.x,$E$242:$E$247),1), IF(DataTables!$K$158=8,_xlfn.RANK.AVG(_xlpm.x,_xlpm.b)))))</f>
        <v>0</v>
      </c>
      <c r="P247" s="32"/>
      <c r="Q247" s="151"/>
      <c r="R247" s="151"/>
      <c r="S247" s="151"/>
      <c r="T247" s="151"/>
      <c r="U247" s="151"/>
      <c r="V247" s="151">
        <f>$O247</f>
        <v>0</v>
      </c>
      <c r="W247" s="151"/>
      <c r="X247" s="151"/>
      <c r="Y247" s="32"/>
      <c r="Z247" s="32">
        <f>COUNTIF(F$242:F$249:F$251:F$258,F247)</f>
        <v>0</v>
      </c>
      <c r="AA247" s="32">
        <f t="shared" si="253"/>
        <v>0</v>
      </c>
      <c r="AB247" s="7" t="str">
        <f t="shared" si="254"/>
        <v/>
      </c>
    </row>
    <row r="248" spans="1:28" s="7" customFormat="1" ht="20.25" customHeight="1">
      <c r="A248" s="709" t="s">
        <v>157</v>
      </c>
      <c r="B248" s="709" t="s">
        <v>123</v>
      </c>
      <c r="C248" s="709" t="s">
        <v>130</v>
      </c>
      <c r="D248" s="709" t="s">
        <v>71</v>
      </c>
      <c r="E248" s="14">
        <v>7</v>
      </c>
      <c r="F248" s="17"/>
      <c r="G248" s="38"/>
      <c r="H248" s="33" t="str" cm="1">
        <f t="array" ref="H248">IF($F248=0," ",_xlfn.XLOOKUP($F248,DataCalcs!$B$84:$B$162,_xlfn.XLOOKUP($C248,DataCalcs!$D$83:$N$83,DataCalcs!$D$84:$N$162),"WRONG LETTER"))</f>
        <v xml:space="preserve"> </v>
      </c>
      <c r="I248" s="33" t="str">
        <f>IF($F248=0," ",_xlfn.XLOOKUP($F248,DataCalcs!$B$84:$B$162,DataCalcs!$A$84:$A$162,"WRONG LETTER"))</f>
        <v xml:space="preserve"> </v>
      </c>
      <c r="J248" s="709" t="str" cm="1">
        <f t="array" ref="J248">_xlfn.IFS(ISBLANK(G248), "", NOT(ISNUMBER(G248)), "!!!",  G248&gt;DataTables!$E$27,"...",G248&gt;DataTables!$F$27,"L1",G248&gt;DataTables!$G$27,"L2",G248&gt;DataTables!$H$27,"L3",G248&gt;DataTables!$I$27,"L4",G248&gt;DataTables!$J$27,"L5",G248&gt;DataTables!$K$27,"L6",G248&gt;DataTables!$L$27,"L7",G248&gt;DataTables!$M$27,"L8", G248&lt;=DataTables!$M$27,"L9")</f>
        <v/>
      </c>
      <c r="K248" s="709" t="str">
        <f t="shared" si="251"/>
        <v/>
      </c>
      <c r="L248" s="417"/>
      <c r="M248" s="34" t="str">
        <f t="shared" ref="M248:N248" si="259">M239</f>
        <v>H</v>
      </c>
      <c r="N248" s="34" t="str">
        <f t="shared" si="259"/>
        <v>HH</v>
      </c>
      <c r="O248" s="34" cm="1">
        <f t="array" ref="O248">_xlfn.LET(_xlpm.a, $F$242:$F$249, _xlpm.b, $E$242:$E$249, _xlpm.c, _xlfn.XLOOKUP(M248,_xlpm.a,_xlpm.b,0), _xlpm.d, _xlfn.XLOOKUP(N248,_xlpm.a,_xlpm.b,0), _xlpm.x, IF(OR(_xlpm.c=0,_xlpm.d=0), _xlpm.c+_xlpm.d, MIN(_xlpm.c,_xlpm.d)), IF(_xlpm.x=0, 0, IF(DataTables!$K$158="6+", _xlfn.IFNA(_xlfn.RANK.AVG(_xlpm.x,$E$242:$E$247),1), IF(DataTables!$K$158=8,_xlfn.RANK.AVG(_xlpm.x,_xlpm.b)))))</f>
        <v>0</v>
      </c>
      <c r="P248" s="32"/>
      <c r="Q248" s="151"/>
      <c r="R248" s="151"/>
      <c r="S248" s="151"/>
      <c r="T248" s="151"/>
      <c r="U248" s="151"/>
      <c r="V248" s="151"/>
      <c r="W248" s="151">
        <f>$O248</f>
        <v>0</v>
      </c>
      <c r="X248" s="151"/>
      <c r="Y248" s="32"/>
      <c r="Z248" s="32">
        <f>COUNTIF(F$242:F$249:F$251:F$258,F248)</f>
        <v>0</v>
      </c>
      <c r="AA248" s="32">
        <f t="shared" si="253"/>
        <v>0</v>
      </c>
      <c r="AB248" s="7" t="str">
        <f t="shared" si="254"/>
        <v/>
      </c>
    </row>
    <row r="249" spans="1:28" s="8" customFormat="1" ht="20.25" customHeight="1">
      <c r="A249" s="709" t="s">
        <v>157</v>
      </c>
      <c r="B249" s="709" t="s">
        <v>123</v>
      </c>
      <c r="C249" s="709" t="s">
        <v>130</v>
      </c>
      <c r="D249" s="709" t="s">
        <v>71</v>
      </c>
      <c r="E249" s="14">
        <v>8</v>
      </c>
      <c r="F249" s="17"/>
      <c r="G249" s="38"/>
      <c r="H249" s="33" t="str" cm="1">
        <f t="array" ref="H249">IF($F249=0," ",_xlfn.XLOOKUP($F249,DataCalcs!$B$84:$B$162,_xlfn.XLOOKUP($C249,DataCalcs!$D$83:$N$83,DataCalcs!$D$84:$N$162),"WRONG LETTER"))</f>
        <v xml:space="preserve"> </v>
      </c>
      <c r="I249" s="33" t="str">
        <f>IF($F249=0," ",_xlfn.XLOOKUP($F249,DataCalcs!$B$84:$B$162,DataCalcs!$A$84:$A$162,"WRONG LETTER"))</f>
        <v xml:space="preserve"> </v>
      </c>
      <c r="J249" s="709" t="str" cm="1">
        <f t="array" ref="J249">_xlfn.IFS(ISBLANK(G249), "", NOT(ISNUMBER(G249)), "!!!",  G249&gt;DataTables!$E$27,"...",G249&gt;DataTables!$F$27,"L1",G249&gt;DataTables!$G$27,"L2",G249&gt;DataTables!$H$27,"L3",G249&gt;DataTables!$I$27,"L4",G249&gt;DataTables!$J$27,"L5",G249&gt;DataTables!$K$27,"L6",G249&gt;DataTables!$L$27,"L7",G249&gt;DataTables!$M$27,"L8", G249&lt;=DataTables!$M$27,"L9")</f>
        <v/>
      </c>
      <c r="K249" s="709" t="str">
        <f t="shared" si="251"/>
        <v/>
      </c>
      <c r="L249" s="415"/>
      <c r="M249" s="34" t="str">
        <f t="shared" ref="M249:N249" si="260">M240</f>
        <v>W</v>
      </c>
      <c r="N249" s="34" t="str">
        <f t="shared" si="260"/>
        <v>WW</v>
      </c>
      <c r="O249" s="34" cm="1">
        <f t="array" ref="O249">_xlfn.LET(_xlpm.a, $F$242:$F$249, _xlpm.b, $E$242:$E$249, _xlpm.c, _xlfn.XLOOKUP(M249,_xlpm.a,_xlpm.b,0), _xlpm.d, _xlfn.XLOOKUP(N249,_xlpm.a,_xlpm.b,0), _xlpm.x, IF(OR(_xlpm.c=0,_xlpm.d=0), _xlpm.c+_xlpm.d, MIN(_xlpm.c,_xlpm.d)), IF(_xlpm.x=0, 0, IF(DataTables!$K$158="6+", _xlfn.IFNA(_xlfn.RANK.AVG(_xlpm.x,$E$242:$E$247),1), IF(DataTables!$K$158=8,_xlfn.RANK.AVG(_xlpm.x,_xlpm.b)))))</f>
        <v>0</v>
      </c>
      <c r="P249" s="32"/>
      <c r="Q249" s="151"/>
      <c r="R249" s="151"/>
      <c r="S249" s="151"/>
      <c r="T249" s="151"/>
      <c r="U249" s="151"/>
      <c r="V249" s="151"/>
      <c r="W249" s="151"/>
      <c r="X249" s="151">
        <f>$O249</f>
        <v>0</v>
      </c>
      <c r="Y249" s="31"/>
      <c r="Z249" s="32">
        <f>COUNTIF(F$242:F$249:F$251:F$258,F249)</f>
        <v>0</v>
      </c>
      <c r="AA249" s="32">
        <f t="shared" si="253"/>
        <v>0</v>
      </c>
      <c r="AB249" s="7" t="str">
        <f t="shared" si="254"/>
        <v/>
      </c>
    </row>
    <row r="250" spans="1:28" s="8" customFormat="1" ht="20.25" customHeight="1">
      <c r="A250" s="709" t="s">
        <v>157</v>
      </c>
      <c r="B250" s="709" t="s">
        <v>123</v>
      </c>
      <c r="C250" s="709" t="s">
        <v>130</v>
      </c>
      <c r="D250" s="76"/>
      <c r="E250" s="387" t="s">
        <v>164</v>
      </c>
      <c r="F250" s="403"/>
      <c r="G250" s="407"/>
      <c r="H250" s="404"/>
      <c r="I250" s="388"/>
      <c r="J250" s="35"/>
      <c r="K250" s="391"/>
      <c r="L250" s="415"/>
      <c r="M250" s="36"/>
      <c r="N250" s="36"/>
      <c r="O250" s="712"/>
      <c r="P250" s="31"/>
      <c r="Q250" s="373"/>
      <c r="R250" s="373"/>
      <c r="S250" s="373"/>
      <c r="T250" s="373"/>
      <c r="U250" s="373"/>
      <c r="V250" s="374"/>
      <c r="W250" s="375"/>
      <c r="X250" s="375"/>
      <c r="Y250" s="31"/>
      <c r="Z250" s="32"/>
      <c r="AA250" s="2"/>
    </row>
    <row r="251" spans="1:28" s="8" customFormat="1" ht="20.25" customHeight="1">
      <c r="A251" s="709" t="s">
        <v>157</v>
      </c>
      <c r="B251" s="709" t="s">
        <v>123</v>
      </c>
      <c r="C251" s="709" t="s">
        <v>130</v>
      </c>
      <c r="D251" s="709" t="s">
        <v>65</v>
      </c>
      <c r="E251" s="398">
        <v>1</v>
      </c>
      <c r="F251" s="55"/>
      <c r="G251" s="400"/>
      <c r="H251" s="402" t="str" cm="1">
        <f t="array" ref="H251">IF($F251=0," ",_xlfn.XLOOKUP($F251,DataCalcs!$B$84:$B$162,_xlfn.XLOOKUP($C251,DataCalcs!$D$83:$N$83,DataCalcs!$D$84:$N$162),"WRONG LETTER"))</f>
        <v xml:space="preserve"> </v>
      </c>
      <c r="I251" s="402" t="str">
        <f>IF($F251=0," ",_xlfn.XLOOKUP($F251,DataCalcs!$B$84:$B$162,DataCalcs!$A$84:$A$162,"WRONG LETTER"))</f>
        <v xml:space="preserve"> </v>
      </c>
      <c r="J251" s="29" t="str" cm="1">
        <f t="array" ref="J251">_xlfn.IFS(ISBLANK(G251), "", NOT(ISNUMBER(G251)), "!!!",  G251&gt;DataTables!$E$27,"...",G251&gt;DataTables!$F$27,"L1",G251&gt;DataTables!$G$27,"L2",G251&gt;DataTables!$H$27,"L3",G251&gt;DataTables!$I$27,"L4",G251&gt;DataTables!$J$27,"L5",G251&gt;DataTables!$K$27,"L6",G251&gt;DataTables!$L$27,"L7",G251&gt;DataTables!$M$27,"L8", G251&lt;=DataTables!$M$27,"L9")</f>
        <v/>
      </c>
      <c r="K251" s="709" t="str">
        <f>IF(ISBLANK(F251),"",IF(ISBLANK(K$250),"", K$250))</f>
        <v/>
      </c>
      <c r="L251" s="417"/>
      <c r="M251" s="34" t="str">
        <f t="shared" ref="M251:N251" si="261">M242</f>
        <v>A</v>
      </c>
      <c r="N251" s="34" t="str">
        <f t="shared" si="261"/>
        <v>AA</v>
      </c>
      <c r="O251" s="34" cm="1">
        <f t="array" ref="O251">_xlfn.LET(_xlpm.a, $F$251:$F$258, _xlpm.b, $E$251:$E$258, _xlpm.c, _xlfn.XLOOKUP(M251,_xlpm.a,_xlpm.b,0), _xlpm.d, _xlfn.XLOOKUP(N251,_xlpm.a,_xlpm.b,0), _xlpm.x, IF(OR(_xlpm.c=0,_xlpm.d=0), _xlpm.c+_xlpm.d, MIN(_xlpm.c,_xlpm.d)), IF(_xlpm.x=0, 0, IF(DataTables!$K$158="6+", _xlfn.IFNA(_xlfn.RANK.AVG(_xlpm.x,$E$251:$E$256),1), IF(DataTables!$K$158=8,_xlfn.RANK.AVG(_xlpm.x,_xlpm.b)))))</f>
        <v>0</v>
      </c>
      <c r="P251" s="32"/>
      <c r="Q251" s="151">
        <f>$O251</f>
        <v>0</v>
      </c>
      <c r="R251" s="151"/>
      <c r="S251" s="151"/>
      <c r="T251" s="151"/>
      <c r="U251" s="151"/>
      <c r="V251" s="151"/>
      <c r="W251" s="151"/>
      <c r="X251" s="151"/>
      <c r="Y251" s="32"/>
      <c r="Z251" s="32">
        <f>COUNTIF(F$242:F$249:F$251:F$258,F251)</f>
        <v>0</v>
      </c>
      <c r="AA251" s="32">
        <f>IF(NOT(ISBLANK(F251)),COUNTIF(F$251:F$258,LEFT(F251,1)&amp;"*"),0)</f>
        <v>0</v>
      </c>
      <c r="AB251" s="7" t="str">
        <f>IF(AND($G251&gt;0.00001,$G251&lt;=$J$241), "***", "")</f>
        <v/>
      </c>
    </row>
    <row r="252" spans="1:28" s="8" customFormat="1" ht="20.25" customHeight="1">
      <c r="A252" s="709" t="s">
        <v>157</v>
      </c>
      <c r="B252" s="709" t="s">
        <v>123</v>
      </c>
      <c r="C252" s="709" t="s">
        <v>130</v>
      </c>
      <c r="D252" s="709" t="s">
        <v>65</v>
      </c>
      <c r="E252" s="41">
        <v>2</v>
      </c>
      <c r="F252" s="17"/>
      <c r="G252" s="38"/>
      <c r="H252" s="33" t="str" cm="1">
        <f t="array" ref="H252">IF($F252=0," ",_xlfn.XLOOKUP($F252,DataCalcs!$B$84:$B$162,_xlfn.XLOOKUP($C252,DataCalcs!$D$83:$N$83,DataCalcs!$D$84:$N$162),"WRONG LETTER"))</f>
        <v xml:space="preserve"> </v>
      </c>
      <c r="I252" s="33" t="str">
        <f>IF($F252=0," ",_xlfn.XLOOKUP($F252,DataCalcs!$B$84:$B$162,DataCalcs!$A$84:$A$162,"WRONG LETTER"))</f>
        <v xml:space="preserve"> </v>
      </c>
      <c r="J252" s="709" t="str" cm="1">
        <f t="array" ref="J252">_xlfn.IFS(ISBLANK(G252), "", NOT(ISNUMBER(G252)), "!!!",  G252&gt;DataTables!$E$27,"...",G252&gt;DataTables!$F$27,"L1",G252&gt;DataTables!$G$27,"L2",G252&gt;DataTables!$H$27,"L3",G252&gt;DataTables!$I$27,"L4",G252&gt;DataTables!$J$27,"L5",G252&gt;DataTables!$K$27,"L6",G252&gt;DataTables!$L$27,"L7",G252&gt;DataTables!$M$27,"L8", G252&lt;=DataTables!$M$27,"L9")</f>
        <v/>
      </c>
      <c r="K252" s="709" t="str">
        <f t="shared" ref="K252:K258" si="262">IF(ISBLANK(F252),"",IF(ISBLANK(K$250),"", K$250))</f>
        <v/>
      </c>
      <c r="L252" s="415"/>
      <c r="M252" s="34" t="str">
        <f t="shared" ref="M252:N252" si="263">M243</f>
        <v>N</v>
      </c>
      <c r="N252" s="34" t="str">
        <f t="shared" si="263"/>
        <v>NN</v>
      </c>
      <c r="O252" s="34" cm="1">
        <f t="array" ref="O252">_xlfn.LET(_xlpm.a, $F$251:$F$258, _xlpm.b, $E$251:$E$258, _xlpm.c, _xlfn.XLOOKUP(M252,_xlpm.a,_xlpm.b,0), _xlpm.d, _xlfn.XLOOKUP(N252,_xlpm.a,_xlpm.b,0), _xlpm.x, IF(OR(_xlpm.c=0,_xlpm.d=0), _xlpm.c+_xlpm.d, MIN(_xlpm.c,_xlpm.d)), IF(_xlpm.x=0, 0, IF(DataTables!$K$158="6+", _xlfn.IFNA(_xlfn.RANK.AVG(_xlpm.x,$E$251:$E$256),1), IF(DataTables!$K$158=8,_xlfn.RANK.AVG(_xlpm.x,_xlpm.b)))))</f>
        <v>0</v>
      </c>
      <c r="P252" s="32"/>
      <c r="Q252" s="151"/>
      <c r="R252" s="151">
        <f>$O252</f>
        <v>0</v>
      </c>
      <c r="S252" s="151"/>
      <c r="T252" s="151"/>
      <c r="U252" s="151"/>
      <c r="V252" s="151"/>
      <c r="W252" s="151"/>
      <c r="X252" s="151"/>
      <c r="Y252" s="32"/>
      <c r="Z252" s="32">
        <f>COUNTIF(F$242:F$249:F$251:F$258,F252)</f>
        <v>0</v>
      </c>
      <c r="AA252" s="32">
        <f t="shared" ref="AA252:AA258" si="264">IF(NOT(ISBLANK(F252)),COUNTIF(F$251:F$258,LEFT(F252,1)&amp;"*"),0)</f>
        <v>0</v>
      </c>
      <c r="AB252" s="7" t="str">
        <f t="shared" ref="AB252:AB258" si="265">IF(AND($G252&gt;0.00001,$G252&lt;=$J$241), "***", "")</f>
        <v/>
      </c>
    </row>
    <row r="253" spans="1:28" s="8" customFormat="1" ht="20.25" customHeight="1">
      <c r="A253" s="709" t="s">
        <v>157</v>
      </c>
      <c r="B253" s="709" t="s">
        <v>123</v>
      </c>
      <c r="C253" s="709" t="s">
        <v>130</v>
      </c>
      <c r="D253" s="709" t="s">
        <v>65</v>
      </c>
      <c r="E253" s="41">
        <v>3</v>
      </c>
      <c r="F253" s="17"/>
      <c r="G253" s="38"/>
      <c r="H253" s="33" t="str" cm="1">
        <f t="array" ref="H253">IF($F253=0," ",_xlfn.XLOOKUP($F253,DataCalcs!$B$84:$B$162,_xlfn.XLOOKUP($C253,DataCalcs!$D$83:$N$83,DataCalcs!$D$84:$N$162),"WRONG LETTER"))</f>
        <v xml:space="preserve"> </v>
      </c>
      <c r="I253" s="33" t="str">
        <f>IF($F253=0," ",_xlfn.XLOOKUP($F253,DataCalcs!$B$84:$B$162,DataCalcs!$A$84:$A$162,"WRONG LETTER"))</f>
        <v xml:space="preserve"> </v>
      </c>
      <c r="J253" s="709" t="str" cm="1">
        <f t="array" ref="J253">_xlfn.IFS(ISBLANK(G253), "", NOT(ISNUMBER(G253)), "!!!",  G253&gt;DataTables!$E$27,"...",G253&gt;DataTables!$F$27,"L1",G253&gt;DataTables!$G$27,"L2",G253&gt;DataTables!$H$27,"L3",G253&gt;DataTables!$I$27,"L4",G253&gt;DataTables!$J$27,"L5",G253&gt;DataTables!$K$27,"L6",G253&gt;DataTables!$L$27,"L7",G253&gt;DataTables!$M$27,"L8", G253&lt;=DataTables!$M$27,"L9")</f>
        <v/>
      </c>
      <c r="K253" s="709" t="str">
        <f t="shared" si="262"/>
        <v/>
      </c>
      <c r="L253" s="415"/>
      <c r="M253" s="34" t="str">
        <f t="shared" ref="M253:N253" si="266">M244</f>
        <v>B</v>
      </c>
      <c r="N253" s="34" t="str">
        <f t="shared" si="266"/>
        <v>BB</v>
      </c>
      <c r="O253" s="34" cm="1">
        <f t="array" ref="O253">_xlfn.LET(_xlpm.a, $F$251:$F$258, _xlpm.b, $E$251:$E$258, _xlpm.c, _xlfn.XLOOKUP(M253,_xlpm.a,_xlpm.b,0), _xlpm.d, _xlfn.XLOOKUP(N253,_xlpm.a,_xlpm.b,0), _xlpm.x, IF(OR(_xlpm.c=0,_xlpm.d=0), _xlpm.c+_xlpm.d, MIN(_xlpm.c,_xlpm.d)), IF(_xlpm.x=0, 0, IF(DataTables!$K$158="6+", _xlfn.IFNA(_xlfn.RANK.AVG(_xlpm.x,$E$251:$E$256),1), IF(DataTables!$K$158=8,_xlfn.RANK.AVG(_xlpm.x,_xlpm.b)))))</f>
        <v>0</v>
      </c>
      <c r="P253" s="32"/>
      <c r="Q253" s="151"/>
      <c r="R253" s="151"/>
      <c r="S253" s="151">
        <f>$O253</f>
        <v>0</v>
      </c>
      <c r="T253" s="151"/>
      <c r="U253" s="151"/>
      <c r="V253" s="151"/>
      <c r="W253" s="151"/>
      <c r="X253" s="151"/>
      <c r="Y253" s="32"/>
      <c r="Z253" s="32">
        <f>COUNTIF(F$242:F$249:F$251:F$258,F253)</f>
        <v>0</v>
      </c>
      <c r="AA253" s="32">
        <f t="shared" si="264"/>
        <v>0</v>
      </c>
      <c r="AB253" s="7" t="str">
        <f t="shared" si="265"/>
        <v/>
      </c>
    </row>
    <row r="254" spans="1:28" s="8" customFormat="1" ht="20.25" customHeight="1">
      <c r="A254" s="709" t="s">
        <v>157</v>
      </c>
      <c r="B254" s="709" t="s">
        <v>123</v>
      </c>
      <c r="C254" s="709" t="s">
        <v>130</v>
      </c>
      <c r="D254" s="709" t="s">
        <v>65</v>
      </c>
      <c r="E254" s="41">
        <v>4</v>
      </c>
      <c r="F254" s="17"/>
      <c r="G254" s="38"/>
      <c r="H254" s="33" t="str" cm="1">
        <f t="array" ref="H254">IF($F254=0," ",_xlfn.XLOOKUP($F254,DataCalcs!$B$84:$B$162,_xlfn.XLOOKUP($C254,DataCalcs!$D$83:$N$83,DataCalcs!$D$84:$N$162),"WRONG LETTER"))</f>
        <v xml:space="preserve"> </v>
      </c>
      <c r="I254" s="33" t="str">
        <f>IF($F254=0," ",_xlfn.XLOOKUP($F254,DataCalcs!$B$84:$B$162,DataCalcs!$A$84:$A$162,"WRONG LETTER"))</f>
        <v xml:space="preserve"> </v>
      </c>
      <c r="J254" s="709" t="str" cm="1">
        <f t="array" ref="J254">_xlfn.IFS(ISBLANK(G254), "", NOT(ISNUMBER(G254)), "!!!",  G254&gt;DataTables!$E$27,"...",G254&gt;DataTables!$F$27,"L1",G254&gt;DataTables!$G$27,"L2",G254&gt;DataTables!$H$27,"L3",G254&gt;DataTables!$I$27,"L4",G254&gt;DataTables!$J$27,"L5",G254&gt;DataTables!$K$27,"L6",G254&gt;DataTables!$L$27,"L7",G254&gt;DataTables!$M$27,"L8", G254&lt;=DataTables!$M$27,"L9")</f>
        <v/>
      </c>
      <c r="K254" s="709" t="str">
        <f t="shared" si="262"/>
        <v/>
      </c>
      <c r="L254" s="415"/>
      <c r="M254" s="34" t="str">
        <f t="shared" ref="M254:N254" si="267">M245</f>
        <v>O</v>
      </c>
      <c r="N254" s="34" t="str">
        <f t="shared" si="267"/>
        <v>OO</v>
      </c>
      <c r="O254" s="34" cm="1">
        <f t="array" ref="O254">_xlfn.LET(_xlpm.a, $F$251:$F$258, _xlpm.b, $E$251:$E$258, _xlpm.c, _xlfn.XLOOKUP(M254,_xlpm.a,_xlpm.b,0), _xlpm.d, _xlfn.XLOOKUP(N254,_xlpm.a,_xlpm.b,0), _xlpm.x, IF(OR(_xlpm.c=0,_xlpm.d=0), _xlpm.c+_xlpm.d, MIN(_xlpm.c,_xlpm.d)), IF(_xlpm.x=0, 0, IF(DataTables!$K$158="6+", _xlfn.IFNA(_xlfn.RANK.AVG(_xlpm.x,$E$251:$E$256),1), IF(DataTables!$K$158=8,_xlfn.RANK.AVG(_xlpm.x,_xlpm.b)))))</f>
        <v>0</v>
      </c>
      <c r="P254" s="32"/>
      <c r="Q254" s="151"/>
      <c r="R254" s="151"/>
      <c r="S254" s="151"/>
      <c r="T254" s="151">
        <f>$O254</f>
        <v>0</v>
      </c>
      <c r="U254" s="151"/>
      <c r="V254" s="151"/>
      <c r="W254" s="151"/>
      <c r="X254" s="151"/>
      <c r="Y254" s="32"/>
      <c r="Z254" s="32">
        <f>COUNTIF(F$242:F$249:F$251:F$258,F254)</f>
        <v>0</v>
      </c>
      <c r="AA254" s="32">
        <f t="shared" si="264"/>
        <v>0</v>
      </c>
      <c r="AB254" s="7" t="str">
        <f t="shared" si="265"/>
        <v/>
      </c>
    </row>
    <row r="255" spans="1:28" s="8" customFormat="1" ht="20.25" customHeight="1">
      <c r="A255" s="709" t="s">
        <v>157</v>
      </c>
      <c r="B255" s="709" t="s">
        <v>123</v>
      </c>
      <c r="C255" s="709" t="s">
        <v>130</v>
      </c>
      <c r="D255" s="709" t="s">
        <v>65</v>
      </c>
      <c r="E255" s="41">
        <v>5</v>
      </c>
      <c r="F255" s="17"/>
      <c r="G255" s="38"/>
      <c r="H255" s="33" t="str" cm="1">
        <f t="array" ref="H255">IF($F255=0," ",_xlfn.XLOOKUP($F255,DataCalcs!$B$84:$B$162,_xlfn.XLOOKUP($C255,DataCalcs!$D$83:$N$83,DataCalcs!$D$84:$N$162),"WRONG LETTER"))</f>
        <v xml:space="preserve"> </v>
      </c>
      <c r="I255" s="33" t="str">
        <f>IF($F255=0," ",_xlfn.XLOOKUP($F255,DataCalcs!$B$84:$B$162,DataCalcs!$A$84:$A$162,"WRONG LETTER"))</f>
        <v xml:space="preserve"> </v>
      </c>
      <c r="J255" s="709" t="str" cm="1">
        <f t="array" ref="J255">_xlfn.IFS(ISBLANK(G255), "", NOT(ISNUMBER(G255)), "!!!",  G255&gt;DataTables!$E$27,"...",G255&gt;DataTables!$F$27,"L1",G255&gt;DataTables!$G$27,"L2",G255&gt;DataTables!$H$27,"L3",G255&gt;DataTables!$I$27,"L4",G255&gt;DataTables!$J$27,"L5",G255&gt;DataTables!$K$27,"L6",G255&gt;DataTables!$L$27,"L7",G255&gt;DataTables!$M$27,"L8", G255&lt;=DataTables!$M$27,"L9")</f>
        <v/>
      </c>
      <c r="K255" s="709" t="str">
        <f t="shared" si="262"/>
        <v/>
      </c>
      <c r="L255" s="415"/>
      <c r="M255" s="34" t="str">
        <f t="shared" ref="M255:N255" si="268">M246</f>
        <v>R</v>
      </c>
      <c r="N255" s="34" t="str">
        <f t="shared" si="268"/>
        <v>RR</v>
      </c>
      <c r="O255" s="34" cm="1">
        <f t="array" ref="O255">_xlfn.LET(_xlpm.a, $F$251:$F$258, _xlpm.b, $E$251:$E$258, _xlpm.c, _xlfn.XLOOKUP(M255,_xlpm.a,_xlpm.b,0), _xlpm.d, _xlfn.XLOOKUP(N255,_xlpm.a,_xlpm.b,0), _xlpm.x, IF(OR(_xlpm.c=0,_xlpm.d=0), _xlpm.c+_xlpm.d, MIN(_xlpm.c,_xlpm.d)), IF(_xlpm.x=0, 0, IF(DataTables!$K$158="6+", _xlfn.IFNA(_xlfn.RANK.AVG(_xlpm.x,$E$251:$E$256),1), IF(DataTables!$K$158=8,_xlfn.RANK.AVG(_xlpm.x,_xlpm.b)))))</f>
        <v>0</v>
      </c>
      <c r="P255" s="32"/>
      <c r="Q255" s="151"/>
      <c r="R255" s="151"/>
      <c r="S255" s="151"/>
      <c r="T255" s="151"/>
      <c r="U255" s="151">
        <f>$O255</f>
        <v>0</v>
      </c>
      <c r="V255" s="151"/>
      <c r="W255" s="151"/>
      <c r="X255" s="151"/>
      <c r="Y255" s="32"/>
      <c r="Z255" s="32">
        <f>COUNTIF(F$242:F$249:F$251:F$258,F255)</f>
        <v>0</v>
      </c>
      <c r="AA255" s="32">
        <f t="shared" si="264"/>
        <v>0</v>
      </c>
      <c r="AB255" s="7" t="str">
        <f t="shared" si="265"/>
        <v/>
      </c>
    </row>
    <row r="256" spans="1:28" s="8" customFormat="1" ht="20.25" customHeight="1">
      <c r="A256" s="709" t="s">
        <v>157</v>
      </c>
      <c r="B256" s="709" t="s">
        <v>123</v>
      </c>
      <c r="C256" s="709" t="s">
        <v>130</v>
      </c>
      <c r="D256" s="709" t="s">
        <v>65</v>
      </c>
      <c r="E256" s="41">
        <v>6</v>
      </c>
      <c r="F256" s="17"/>
      <c r="G256" s="38"/>
      <c r="H256" s="33" t="str" cm="1">
        <f t="array" ref="H256">IF($F256=0," ",_xlfn.XLOOKUP($F256,DataCalcs!$B$84:$B$162,_xlfn.XLOOKUP($C256,DataCalcs!$D$83:$N$83,DataCalcs!$D$84:$N$162),"WRONG LETTER"))</f>
        <v xml:space="preserve"> </v>
      </c>
      <c r="I256" s="33" t="str">
        <f>IF($F256=0," ",_xlfn.XLOOKUP($F256,DataCalcs!$B$84:$B$162,DataCalcs!$A$84:$A$162,"WRONG LETTER"))</f>
        <v xml:space="preserve"> </v>
      </c>
      <c r="J256" s="709" t="str" cm="1">
        <f t="array" ref="J256">_xlfn.IFS(ISBLANK(G256), "", NOT(ISNUMBER(G256)), "!!!",  G256&gt;DataTables!$E$27,"...",G256&gt;DataTables!$F$27,"L1",G256&gt;DataTables!$G$27,"L2",G256&gt;DataTables!$H$27,"L3",G256&gt;DataTables!$I$27,"L4",G256&gt;DataTables!$J$27,"L5",G256&gt;DataTables!$K$27,"L6",G256&gt;DataTables!$L$27,"L7",G256&gt;DataTables!$M$27,"L8", G256&lt;=DataTables!$M$27,"L9")</f>
        <v/>
      </c>
      <c r="K256" s="709" t="str">
        <f t="shared" si="262"/>
        <v/>
      </c>
      <c r="L256" s="414"/>
      <c r="M256" s="34" t="str">
        <f t="shared" ref="M256:N256" si="269">M247</f>
        <v>X</v>
      </c>
      <c r="N256" s="34" t="str">
        <f t="shared" si="269"/>
        <v>XX</v>
      </c>
      <c r="O256" s="34" cm="1">
        <f t="array" ref="O256">_xlfn.LET(_xlpm.a, $F$251:$F$258, _xlpm.b, $E$251:$E$258, _xlpm.c, _xlfn.XLOOKUP(M256,_xlpm.a,_xlpm.b,0), _xlpm.d, _xlfn.XLOOKUP(N256,_xlpm.a,_xlpm.b,0), _xlpm.x, IF(OR(_xlpm.c=0,_xlpm.d=0), _xlpm.c+_xlpm.d, MIN(_xlpm.c,_xlpm.d)), IF(_xlpm.x=0, 0, IF(DataTables!$K$158="6+", _xlfn.IFNA(_xlfn.RANK.AVG(_xlpm.x,$E$251:$E$256),1), IF(DataTables!$K$158=8,_xlfn.RANK.AVG(_xlpm.x,_xlpm.b)))))</f>
        <v>0</v>
      </c>
      <c r="P256" s="32"/>
      <c r="Q256" s="151"/>
      <c r="R256" s="151"/>
      <c r="S256" s="151"/>
      <c r="T256" s="151"/>
      <c r="U256" s="151"/>
      <c r="V256" s="151">
        <f>$O256</f>
        <v>0</v>
      </c>
      <c r="W256" s="151"/>
      <c r="X256" s="151"/>
      <c r="Y256" s="32"/>
      <c r="Z256" s="32">
        <f>COUNTIF(F$242:F$249:F$251:F$258,F256)</f>
        <v>0</v>
      </c>
      <c r="AA256" s="32">
        <f t="shared" si="264"/>
        <v>0</v>
      </c>
      <c r="AB256" s="7" t="str">
        <f t="shared" si="265"/>
        <v/>
      </c>
    </row>
    <row r="257" spans="1:28" s="7" customFormat="1" ht="20.25" customHeight="1">
      <c r="A257" s="709" t="s">
        <v>157</v>
      </c>
      <c r="B257" s="709" t="s">
        <v>123</v>
      </c>
      <c r="C257" s="709" t="s">
        <v>130</v>
      </c>
      <c r="D257" s="709" t="s">
        <v>65</v>
      </c>
      <c r="E257" s="14">
        <v>7</v>
      </c>
      <c r="F257" s="17"/>
      <c r="G257" s="38"/>
      <c r="H257" s="33" t="str" cm="1">
        <f t="array" ref="H257">IF($F257=0," ",_xlfn.XLOOKUP($F257,DataCalcs!$B$84:$B$162,_xlfn.XLOOKUP($C257,DataCalcs!$D$83:$N$83,DataCalcs!$D$84:$N$162),"WRONG LETTER"))</f>
        <v xml:space="preserve"> </v>
      </c>
      <c r="I257" s="33" t="str">
        <f>IF($F257=0," ",_xlfn.XLOOKUP($F257,DataCalcs!$B$84:$B$162,DataCalcs!$A$84:$A$162,"WRONG LETTER"))</f>
        <v xml:space="preserve"> </v>
      </c>
      <c r="J257" s="709" t="str" cm="1">
        <f t="array" ref="J257">_xlfn.IFS(ISBLANK(G257), "", NOT(ISNUMBER(G257)), "!!!",  G257&gt;DataTables!$E$27,"...",G257&gt;DataTables!$F$27,"L1",G257&gt;DataTables!$G$27,"L2",G257&gt;DataTables!$H$27,"L3",G257&gt;DataTables!$I$27,"L4",G257&gt;DataTables!$J$27,"L5",G257&gt;DataTables!$K$27,"L6",G257&gt;DataTables!$L$27,"L7",G257&gt;DataTables!$M$27,"L8", G257&lt;=DataTables!$M$27,"L9")</f>
        <v/>
      </c>
      <c r="K257" s="709" t="str">
        <f t="shared" si="262"/>
        <v/>
      </c>
      <c r="L257" s="415"/>
      <c r="M257" s="34" t="str">
        <f t="shared" ref="M257:N257" si="270">M248</f>
        <v>H</v>
      </c>
      <c r="N257" s="34" t="str">
        <f t="shared" si="270"/>
        <v>HH</v>
      </c>
      <c r="O257" s="34" cm="1">
        <f t="array" ref="O257">_xlfn.LET(_xlpm.a, $F$251:$F$258, _xlpm.b, $E$251:$E$258, _xlpm.c, _xlfn.XLOOKUP(M257,_xlpm.a,_xlpm.b,0), _xlpm.d, _xlfn.XLOOKUP(N257,_xlpm.a,_xlpm.b,0), _xlpm.x, IF(OR(_xlpm.c=0,_xlpm.d=0), _xlpm.c+_xlpm.d, MIN(_xlpm.c,_xlpm.d)), IF(_xlpm.x=0, 0, IF(DataTables!$K$158="6+", _xlfn.IFNA(_xlfn.RANK.AVG(_xlpm.x,$E$251:$E$256),1), IF(DataTables!$K$158=8,_xlfn.RANK.AVG(_xlpm.x,_xlpm.b)))))</f>
        <v>0</v>
      </c>
      <c r="P257" s="32"/>
      <c r="Q257" s="151"/>
      <c r="R257" s="151"/>
      <c r="S257" s="151"/>
      <c r="T257" s="151"/>
      <c r="U257" s="151"/>
      <c r="V257" s="151"/>
      <c r="W257" s="151">
        <f>$O257</f>
        <v>0</v>
      </c>
      <c r="X257" s="151"/>
      <c r="Y257" s="32"/>
      <c r="Z257" s="32">
        <f>COUNTIF(F$242:F$249:F$251:F$258,F257)</f>
        <v>0</v>
      </c>
      <c r="AA257" s="32">
        <f t="shared" si="264"/>
        <v>0</v>
      </c>
      <c r="AB257" s="7" t="str">
        <f t="shared" si="265"/>
        <v/>
      </c>
    </row>
    <row r="258" spans="1:28" s="7" customFormat="1" ht="20.25" customHeight="1">
      <c r="A258" s="709" t="s">
        <v>157</v>
      </c>
      <c r="B258" s="709" t="s">
        <v>123</v>
      </c>
      <c r="C258" s="709" t="s">
        <v>130</v>
      </c>
      <c r="D258" s="709" t="s">
        <v>65</v>
      </c>
      <c r="E258" s="14">
        <v>8</v>
      </c>
      <c r="F258" s="17"/>
      <c r="G258" s="38"/>
      <c r="H258" s="33" t="str" cm="1">
        <f t="array" ref="H258">IF($F258=0," ",_xlfn.XLOOKUP($F258,DataCalcs!$B$84:$B$162,_xlfn.XLOOKUP($C258,DataCalcs!$D$83:$N$83,DataCalcs!$D$84:$N$162),"WRONG LETTER"))</f>
        <v xml:space="preserve"> </v>
      </c>
      <c r="I258" s="33" t="str">
        <f>IF($F258=0," ",_xlfn.XLOOKUP($F258,DataCalcs!$B$84:$B$162,DataCalcs!$A$84:$A$162,"WRONG LETTER"))</f>
        <v xml:space="preserve"> </v>
      </c>
      <c r="J258" s="709" t="str" cm="1">
        <f t="array" ref="J258">_xlfn.IFS(ISBLANK(G258), "", NOT(ISNUMBER(G258)), "!!!",  G258&gt;DataTables!$E$27,"...",G258&gt;DataTables!$F$27,"L1",G258&gt;DataTables!$G$27,"L2",G258&gt;DataTables!$H$27,"L3",G258&gt;DataTables!$I$27,"L4",G258&gt;DataTables!$J$27,"L5",G258&gt;DataTables!$K$27,"L6",G258&gt;DataTables!$L$27,"L7",G258&gt;DataTables!$M$27,"L8", G258&lt;=DataTables!$M$27,"L9")</f>
        <v/>
      </c>
      <c r="K258" s="709" t="str">
        <f t="shared" si="262"/>
        <v/>
      </c>
      <c r="L258" s="415"/>
      <c r="M258" s="34" t="str">
        <f t="shared" ref="M258:N258" si="271">M249</f>
        <v>W</v>
      </c>
      <c r="N258" s="34" t="str">
        <f t="shared" si="271"/>
        <v>WW</v>
      </c>
      <c r="O258" s="34" cm="1">
        <f t="array" ref="O258">_xlfn.LET(_xlpm.a, $F$251:$F$258, _xlpm.b, $E$251:$E$258, _xlpm.c, _xlfn.XLOOKUP(M258,_xlpm.a,_xlpm.b,0), _xlpm.d, _xlfn.XLOOKUP(N258,_xlpm.a,_xlpm.b,0), _xlpm.x, IF(OR(_xlpm.c=0,_xlpm.d=0), _xlpm.c+_xlpm.d, MIN(_xlpm.c,_xlpm.d)), IF(_xlpm.x=0, 0, IF(DataTables!$K$158="6+", _xlfn.IFNA(_xlfn.RANK.AVG(_xlpm.x,$E$251:$E$256),1), IF(DataTables!$K$158=8,_xlfn.RANK.AVG(_xlpm.x,_xlpm.b)))))</f>
        <v>0</v>
      </c>
      <c r="P258" s="32"/>
      <c r="Q258" s="151"/>
      <c r="R258" s="151"/>
      <c r="S258" s="151"/>
      <c r="T258" s="151"/>
      <c r="U258" s="151"/>
      <c r="V258" s="151"/>
      <c r="W258" s="151"/>
      <c r="X258" s="151">
        <f>$O258</f>
        <v>0</v>
      </c>
      <c r="Y258" s="31"/>
      <c r="Z258" s="32">
        <f>COUNTIF(F$242:F$249:F$251:F$258,F258)</f>
        <v>0</v>
      </c>
      <c r="AA258" s="32">
        <f t="shared" si="264"/>
        <v>0</v>
      </c>
      <c r="AB258" s="7" t="str">
        <f t="shared" si="265"/>
        <v/>
      </c>
    </row>
    <row r="259" spans="1:28" s="7" customFormat="1" ht="20.25" customHeight="1">
      <c r="A259" s="709" t="s">
        <v>157</v>
      </c>
      <c r="B259" s="709" t="s">
        <v>123</v>
      </c>
      <c r="C259" s="709" t="s">
        <v>165</v>
      </c>
      <c r="D259" s="76"/>
      <c r="E259" s="387" t="s">
        <v>166</v>
      </c>
      <c r="F259" s="403"/>
      <c r="G259" s="407"/>
      <c r="H259" s="404"/>
      <c r="I259" s="388" t="s">
        <v>59</v>
      </c>
      <c r="J259" s="389">
        <f>DataTables!$N$28</f>
        <v>37</v>
      </c>
      <c r="K259" s="35"/>
      <c r="L259" s="416"/>
      <c r="M259" s="36"/>
      <c r="N259" s="36"/>
      <c r="P259" s="31"/>
      <c r="Q259" s="31"/>
      <c r="R259" s="31"/>
      <c r="S259" s="31"/>
      <c r="T259" s="31"/>
      <c r="U259" s="31"/>
      <c r="V259" s="31"/>
      <c r="W259" s="31"/>
      <c r="X259" s="31"/>
      <c r="Y259" s="32"/>
      <c r="Z259" s="32"/>
      <c r="AA259" s="2"/>
    </row>
    <row r="260" spans="1:28" s="7" customFormat="1" ht="20.25" customHeight="1">
      <c r="A260" s="709" t="s">
        <v>157</v>
      </c>
      <c r="B260" s="709" t="s">
        <v>123</v>
      </c>
      <c r="C260" s="709" t="s">
        <v>165</v>
      </c>
      <c r="D260" s="709" t="s">
        <v>71</v>
      </c>
      <c r="E260" s="398">
        <v>1</v>
      </c>
      <c r="F260" s="55"/>
      <c r="G260" s="400"/>
      <c r="H260" s="402" t="str" cm="1">
        <f t="array" ref="H260">IF($F260=0," ",_xlfn.XLOOKUP($F260,DataCalcs!$B$84:$B$162,_xlfn.XLOOKUP($C260,DataCalcs!$D$83:$N$83,DataCalcs!$D$84:$N$162),"WRONG LETTER"))</f>
        <v xml:space="preserve"> </v>
      </c>
      <c r="I260" s="402" t="str">
        <f>IF($F260=0," ",_xlfn.XLOOKUP($F260,DataCalcs!$B$84:$B$162,DataCalcs!$A$84:$A$162,"WRONG LETTER"))</f>
        <v xml:space="preserve"> </v>
      </c>
      <c r="J260" s="29" t="str" cm="1">
        <f t="array" ref="J260">_xlfn.IFS(ISBLANK(G260), "", NOT(ISNUMBER(G260)), "!!!",  G260&gt;DataTables!$E$28,"...",G260&gt;DataTables!$F$28,"L1",G260&gt;DataTables!$G$28,"L2",G260&gt;DataTables!$H$28,"L3",G260&gt;DataTables!$I$28,"L4",G260&gt;DataTables!$J$28,"L5",G260&gt;DataTables!$K$28,"L6",G260&gt;DataTables!$L$28,"L7",G260&gt;DataTables!$M$28,"L8", G260&lt;=DataTables!$M$28,"L9")</f>
        <v/>
      </c>
      <c r="K260" s="29"/>
      <c r="L260" s="417"/>
      <c r="M260" s="34" t="str">
        <f t="shared" ref="M260:N260" si="272">M251</f>
        <v>A</v>
      </c>
      <c r="N260" s="34" t="str">
        <f t="shared" si="272"/>
        <v>AA</v>
      </c>
      <c r="O260" s="34" cm="1">
        <f t="array" ref="O260">_xlfn.LET(_xlpm.a, $F$260:$F$267, _xlpm.b, $E$260:$E$267, _xlpm.c, _xlfn.XLOOKUP(M260,_xlpm.a,_xlpm.b,0), _xlpm.d, _xlfn.XLOOKUP(N260,_xlpm.a,_xlpm.b,0), _xlpm.x, IF(OR(_xlpm.c=0,_xlpm.d=0), _xlpm.c+_xlpm.d, MIN(_xlpm.c,_xlpm.d)), IF(_xlpm.x=0, 0, IF(DataTables!$K$158="6+", _xlfn.IFNA(_xlfn.RANK.AVG(_xlpm.x,$E$260:$E$265),1), IF(DataTables!$K$158=8,_xlfn.RANK.AVG(_xlpm.x,_xlpm.b)))))</f>
        <v>0</v>
      </c>
      <c r="P260" s="32"/>
      <c r="Q260" s="151">
        <f>$O260</f>
        <v>0</v>
      </c>
      <c r="R260" s="151"/>
      <c r="S260" s="151"/>
      <c r="T260" s="151"/>
      <c r="U260" s="151"/>
      <c r="V260" s="151"/>
      <c r="W260" s="151"/>
      <c r="X260" s="151"/>
      <c r="Y260" s="32"/>
      <c r="Z260" s="32">
        <f>COUNTIF(F$260:F$267:F$269:F$276,F260)</f>
        <v>0</v>
      </c>
      <c r="AA260" s="32">
        <f>IF(NOT(ISBLANK(F260)),COUNTIF(F$260:F$267,LEFT(F260,1)&amp;"*"),0)</f>
        <v>0</v>
      </c>
      <c r="AB260" s="7" t="str">
        <f>IF(AND($G260&gt;0.00001,$G260&lt;=$J$259), "***", "")</f>
        <v/>
      </c>
    </row>
    <row r="261" spans="1:28" s="7" customFormat="1" ht="20.25" customHeight="1">
      <c r="A261" s="709" t="s">
        <v>157</v>
      </c>
      <c r="B261" s="709" t="s">
        <v>123</v>
      </c>
      <c r="C261" s="709" t="s">
        <v>165</v>
      </c>
      <c r="D261" s="709" t="s">
        <v>71</v>
      </c>
      <c r="E261" s="41">
        <v>2</v>
      </c>
      <c r="F261" s="17"/>
      <c r="G261" s="38"/>
      <c r="H261" s="33" t="str" cm="1">
        <f t="array" ref="H261">IF($F261=0," ",_xlfn.XLOOKUP($F261,DataCalcs!$B$84:$B$162,_xlfn.XLOOKUP($C261,DataCalcs!$D$83:$N$83,DataCalcs!$D$84:$N$162),"WRONG LETTER"))</f>
        <v xml:space="preserve"> </v>
      </c>
      <c r="I261" s="33" t="str">
        <f>IF($F261=0," ",_xlfn.XLOOKUP($F261,DataCalcs!$B$84:$B$162,DataCalcs!$A$84:$A$162,"WRONG LETTER"))</f>
        <v xml:space="preserve"> </v>
      </c>
      <c r="J261" s="709" t="str" cm="1">
        <f t="array" ref="J261">_xlfn.IFS(ISBLANK(G261), "", NOT(ISNUMBER(G261)), "!!!",  G261&gt;DataTables!$E$28,"...",G261&gt;DataTables!$F$28,"L1",G261&gt;DataTables!$G$28,"L2",G261&gt;DataTables!$H$28,"L3",G261&gt;DataTables!$I$28,"L4",G261&gt;DataTables!$J$28,"L5",G261&gt;DataTables!$K$28,"L6",G261&gt;DataTables!$L$28,"L7",G261&gt;DataTables!$M$28,"L8", G261&lt;=DataTables!$M$28,"L9")</f>
        <v/>
      </c>
      <c r="K261" s="709"/>
      <c r="L261" s="417"/>
      <c r="M261" s="34" t="str">
        <f t="shared" ref="M261:N261" si="273">M252</f>
        <v>N</v>
      </c>
      <c r="N261" s="34" t="str">
        <f t="shared" si="273"/>
        <v>NN</v>
      </c>
      <c r="O261" s="34" cm="1">
        <f t="array" ref="O261">_xlfn.LET(_xlpm.a, $F$260:$F$267, _xlpm.b, $E$260:$E$267, _xlpm.c, _xlfn.XLOOKUP(M261,_xlpm.a,_xlpm.b,0), _xlpm.d, _xlfn.XLOOKUP(N261,_xlpm.a,_xlpm.b,0), _xlpm.x, IF(OR(_xlpm.c=0,_xlpm.d=0), _xlpm.c+_xlpm.d, MIN(_xlpm.c,_xlpm.d)), IF(_xlpm.x=0, 0, IF(DataTables!$K$158="6+", _xlfn.IFNA(_xlfn.RANK.AVG(_xlpm.x,$E$260:$E$265),1), IF(DataTables!$K$158=8,_xlfn.RANK.AVG(_xlpm.x,_xlpm.b)))))</f>
        <v>0</v>
      </c>
      <c r="P261" s="32"/>
      <c r="Q261" s="151"/>
      <c r="R261" s="151">
        <f>$O261</f>
        <v>0</v>
      </c>
      <c r="S261" s="151"/>
      <c r="T261" s="151"/>
      <c r="U261" s="151"/>
      <c r="V261" s="151"/>
      <c r="W261" s="151"/>
      <c r="X261" s="151"/>
      <c r="Y261" s="32"/>
      <c r="Z261" s="32">
        <f>COUNTIF(F$260:F$267:F$269:F$276,F261)</f>
        <v>0</v>
      </c>
      <c r="AA261" s="32">
        <f t="shared" ref="AA261:AA267" si="274">IF(NOT(ISBLANK(F261)),COUNTIF(F$260:F$267,LEFT(F261,1)&amp;"*"),0)</f>
        <v>0</v>
      </c>
      <c r="AB261" s="7" t="str">
        <f t="shared" ref="AB261:AB267" si="275">IF(AND($G261&gt;0.00001,$G261&lt;=$J$259), "***", "")</f>
        <v/>
      </c>
    </row>
    <row r="262" spans="1:28" s="7" customFormat="1" ht="20.25" customHeight="1">
      <c r="A262" s="709" t="s">
        <v>157</v>
      </c>
      <c r="B262" s="709" t="s">
        <v>123</v>
      </c>
      <c r="C262" s="709" t="s">
        <v>165</v>
      </c>
      <c r="D262" s="709" t="s">
        <v>71</v>
      </c>
      <c r="E262" s="41">
        <v>3</v>
      </c>
      <c r="F262" s="17"/>
      <c r="G262" s="38"/>
      <c r="H262" s="33" t="str" cm="1">
        <f t="array" ref="H262">IF($F262=0," ",_xlfn.XLOOKUP($F262,DataCalcs!$B$84:$B$162,_xlfn.XLOOKUP($C262,DataCalcs!$D$83:$N$83,DataCalcs!$D$84:$N$162),"WRONG LETTER"))</f>
        <v xml:space="preserve"> </v>
      </c>
      <c r="I262" s="33" t="str">
        <f>IF($F262=0," ",_xlfn.XLOOKUP($F262,DataCalcs!$B$84:$B$162,DataCalcs!$A$84:$A$162,"WRONG LETTER"))</f>
        <v xml:space="preserve"> </v>
      </c>
      <c r="J262" s="709" t="str" cm="1">
        <f t="array" ref="J262">_xlfn.IFS(ISBLANK(G262), "", NOT(ISNUMBER(G262)), "!!!",  G262&gt;DataTables!$E$28,"...",G262&gt;DataTables!$F$28,"L1",G262&gt;DataTables!$G$28,"L2",G262&gt;DataTables!$H$28,"L3",G262&gt;DataTables!$I$28,"L4",G262&gt;DataTables!$J$28,"L5",G262&gt;DataTables!$K$28,"L6",G262&gt;DataTables!$L$28,"L7",G262&gt;DataTables!$M$28,"L8", G262&lt;=DataTables!$M$28,"L9")</f>
        <v/>
      </c>
      <c r="K262" s="709"/>
      <c r="L262" s="417"/>
      <c r="M262" s="34" t="str">
        <f t="shared" ref="M262:N262" si="276">M253</f>
        <v>B</v>
      </c>
      <c r="N262" s="34" t="str">
        <f t="shared" si="276"/>
        <v>BB</v>
      </c>
      <c r="O262" s="34" cm="1">
        <f t="array" ref="O262">_xlfn.LET(_xlpm.a, $F$260:$F$267, _xlpm.b, $E$260:$E$267, _xlpm.c, _xlfn.XLOOKUP(M262,_xlpm.a,_xlpm.b,0), _xlpm.d, _xlfn.XLOOKUP(N262,_xlpm.a,_xlpm.b,0), _xlpm.x, IF(OR(_xlpm.c=0,_xlpm.d=0), _xlpm.c+_xlpm.d, MIN(_xlpm.c,_xlpm.d)), IF(_xlpm.x=0, 0, IF(DataTables!$K$158="6+", _xlfn.IFNA(_xlfn.RANK.AVG(_xlpm.x,$E$260:$E$265),1), IF(DataTables!$K$158=8,_xlfn.RANK.AVG(_xlpm.x,_xlpm.b)))))</f>
        <v>0</v>
      </c>
      <c r="P262" s="32"/>
      <c r="Q262" s="151"/>
      <c r="R262" s="151"/>
      <c r="S262" s="151">
        <f>$O262</f>
        <v>0</v>
      </c>
      <c r="T262" s="151"/>
      <c r="U262" s="151"/>
      <c r="V262" s="151"/>
      <c r="W262" s="151"/>
      <c r="X262" s="151"/>
      <c r="Y262" s="32"/>
      <c r="Z262" s="32">
        <f>COUNTIF(F$260:F$267:F$269:F$276,F262)</f>
        <v>0</v>
      </c>
      <c r="AA262" s="32">
        <f t="shared" si="274"/>
        <v>0</v>
      </c>
      <c r="AB262" s="7" t="str">
        <f t="shared" si="275"/>
        <v/>
      </c>
    </row>
    <row r="263" spans="1:28" s="7" customFormat="1" ht="20.25" customHeight="1">
      <c r="A263" s="709" t="s">
        <v>157</v>
      </c>
      <c r="B263" s="709" t="s">
        <v>123</v>
      </c>
      <c r="C263" s="709" t="s">
        <v>165</v>
      </c>
      <c r="D263" s="709" t="s">
        <v>71</v>
      </c>
      <c r="E263" s="41">
        <v>4</v>
      </c>
      <c r="F263" s="17"/>
      <c r="G263" s="38"/>
      <c r="H263" s="33" t="str" cm="1">
        <f t="array" ref="H263">IF($F263=0," ",_xlfn.XLOOKUP($F263,DataCalcs!$B$84:$B$162,_xlfn.XLOOKUP($C263,DataCalcs!$D$83:$N$83,DataCalcs!$D$84:$N$162),"WRONG LETTER"))</f>
        <v xml:space="preserve"> </v>
      </c>
      <c r="I263" s="33" t="str">
        <f>IF($F263=0," ",_xlfn.XLOOKUP($F263,DataCalcs!$B$84:$B$162,DataCalcs!$A$84:$A$162,"WRONG LETTER"))</f>
        <v xml:space="preserve"> </v>
      </c>
      <c r="J263" s="709" t="str" cm="1">
        <f t="array" ref="J263">_xlfn.IFS(ISBLANK(G263), "", NOT(ISNUMBER(G263)), "!!!",  G263&gt;DataTables!$E$28,"...",G263&gt;DataTables!$F$28,"L1",G263&gt;DataTables!$G$28,"L2",G263&gt;DataTables!$H$28,"L3",G263&gt;DataTables!$I$28,"L4",G263&gt;DataTables!$J$28,"L5",G263&gt;DataTables!$K$28,"L6",G263&gt;DataTables!$L$28,"L7",G263&gt;DataTables!$M$28,"L8", G263&lt;=DataTables!$M$28,"L9")</f>
        <v/>
      </c>
      <c r="K263" s="709"/>
      <c r="L263" s="417"/>
      <c r="M263" s="34" t="str">
        <f t="shared" ref="M263:N263" si="277">M254</f>
        <v>O</v>
      </c>
      <c r="N263" s="34" t="str">
        <f t="shared" si="277"/>
        <v>OO</v>
      </c>
      <c r="O263" s="34" cm="1">
        <f t="array" ref="O263">_xlfn.LET(_xlpm.a, $F$260:$F$267, _xlpm.b, $E$260:$E$267, _xlpm.c, _xlfn.XLOOKUP(M263,_xlpm.a,_xlpm.b,0), _xlpm.d, _xlfn.XLOOKUP(N263,_xlpm.a,_xlpm.b,0), _xlpm.x, IF(OR(_xlpm.c=0,_xlpm.d=0), _xlpm.c+_xlpm.d, MIN(_xlpm.c,_xlpm.d)), IF(_xlpm.x=0, 0, IF(DataTables!$K$158="6+", _xlfn.IFNA(_xlfn.RANK.AVG(_xlpm.x,$E$260:$E$265),1), IF(DataTables!$K$158=8,_xlfn.RANK.AVG(_xlpm.x,_xlpm.b)))))</f>
        <v>0</v>
      </c>
      <c r="P263" s="32"/>
      <c r="Q263" s="151"/>
      <c r="R263" s="151"/>
      <c r="S263" s="151"/>
      <c r="T263" s="151">
        <f>$O263</f>
        <v>0</v>
      </c>
      <c r="U263" s="151"/>
      <c r="V263" s="151"/>
      <c r="W263" s="151"/>
      <c r="X263" s="151"/>
      <c r="Y263" s="32"/>
      <c r="Z263" s="32">
        <f>COUNTIF(F$260:F$267:F$269:F$276,F263)</f>
        <v>0</v>
      </c>
      <c r="AA263" s="32">
        <f t="shared" si="274"/>
        <v>0</v>
      </c>
      <c r="AB263" s="7" t="str">
        <f t="shared" si="275"/>
        <v/>
      </c>
    </row>
    <row r="264" spans="1:28" s="7" customFormat="1" ht="20.25" customHeight="1">
      <c r="A264" s="709" t="s">
        <v>157</v>
      </c>
      <c r="B264" s="709" t="s">
        <v>123</v>
      </c>
      <c r="C264" s="709" t="s">
        <v>165</v>
      </c>
      <c r="D264" s="709" t="s">
        <v>71</v>
      </c>
      <c r="E264" s="41">
        <v>5</v>
      </c>
      <c r="F264" s="17"/>
      <c r="G264" s="38"/>
      <c r="H264" s="33" t="str" cm="1">
        <f t="array" ref="H264">IF($F264=0," ",_xlfn.XLOOKUP($F264,DataCalcs!$B$84:$B$162,_xlfn.XLOOKUP($C264,DataCalcs!$D$83:$N$83,DataCalcs!$D$84:$N$162),"WRONG LETTER"))</f>
        <v xml:space="preserve"> </v>
      </c>
      <c r="I264" s="33" t="str">
        <f>IF($F264=0," ",_xlfn.XLOOKUP($F264,DataCalcs!$B$84:$B$162,DataCalcs!$A$84:$A$162,"WRONG LETTER"))</f>
        <v xml:space="preserve"> </v>
      </c>
      <c r="J264" s="709" t="str" cm="1">
        <f t="array" ref="J264">_xlfn.IFS(ISBLANK(G264), "", NOT(ISNUMBER(G264)), "!!!",  G264&gt;DataTables!$E$28,"...",G264&gt;DataTables!$F$28,"L1",G264&gt;DataTables!$G$28,"L2",G264&gt;DataTables!$H$28,"L3",G264&gt;DataTables!$I$28,"L4",G264&gt;DataTables!$J$28,"L5",G264&gt;DataTables!$K$28,"L6",G264&gt;DataTables!$L$28,"L7",G264&gt;DataTables!$M$28,"L8", G264&lt;=DataTables!$M$28,"L9")</f>
        <v/>
      </c>
      <c r="K264" s="709"/>
      <c r="L264" s="417"/>
      <c r="M264" s="34" t="str">
        <f t="shared" ref="M264:N264" si="278">M255</f>
        <v>R</v>
      </c>
      <c r="N264" s="34" t="str">
        <f t="shared" si="278"/>
        <v>RR</v>
      </c>
      <c r="O264" s="34" cm="1">
        <f t="array" ref="O264">_xlfn.LET(_xlpm.a, $F$260:$F$267, _xlpm.b, $E$260:$E$267, _xlpm.c, _xlfn.XLOOKUP(M264,_xlpm.a,_xlpm.b,0), _xlpm.d, _xlfn.XLOOKUP(N264,_xlpm.a,_xlpm.b,0), _xlpm.x, IF(OR(_xlpm.c=0,_xlpm.d=0), _xlpm.c+_xlpm.d, MIN(_xlpm.c,_xlpm.d)), IF(_xlpm.x=0, 0, IF(DataTables!$K$158="6+", _xlfn.IFNA(_xlfn.RANK.AVG(_xlpm.x,$E$260:$E$265),1), IF(DataTables!$K$158=8,_xlfn.RANK.AVG(_xlpm.x,_xlpm.b)))))</f>
        <v>0</v>
      </c>
      <c r="P264" s="32"/>
      <c r="Q264" s="151"/>
      <c r="R264" s="151"/>
      <c r="S264" s="151"/>
      <c r="T264" s="151"/>
      <c r="U264" s="151">
        <f>$O264</f>
        <v>0</v>
      </c>
      <c r="V264" s="151"/>
      <c r="W264" s="151"/>
      <c r="X264" s="151"/>
      <c r="Y264" s="32"/>
      <c r="Z264" s="32">
        <f>COUNTIF(F$260:F$267:F$269:F$276,F264)</f>
        <v>0</v>
      </c>
      <c r="AA264" s="32">
        <f t="shared" si="274"/>
        <v>0</v>
      </c>
      <c r="AB264" s="7" t="str">
        <f t="shared" si="275"/>
        <v/>
      </c>
    </row>
    <row r="265" spans="1:28" s="7" customFormat="1" ht="20.25" customHeight="1">
      <c r="A265" s="709" t="s">
        <v>157</v>
      </c>
      <c r="B265" s="709" t="s">
        <v>123</v>
      </c>
      <c r="C265" s="709" t="s">
        <v>165</v>
      </c>
      <c r="D265" s="709" t="s">
        <v>71</v>
      </c>
      <c r="E265" s="41">
        <v>6</v>
      </c>
      <c r="F265" s="17"/>
      <c r="G265" s="38"/>
      <c r="H265" s="33" t="str" cm="1">
        <f t="array" ref="H265">IF($F265=0," ",_xlfn.XLOOKUP($F265,DataCalcs!$B$84:$B$162,_xlfn.XLOOKUP($C265,DataCalcs!$D$83:$N$83,DataCalcs!$D$84:$N$162),"WRONG LETTER"))</f>
        <v xml:space="preserve"> </v>
      </c>
      <c r="I265" s="33" t="str">
        <f>IF($F265=0," ",_xlfn.XLOOKUP($F265,DataCalcs!$B$84:$B$162,DataCalcs!$A$84:$A$162,"WRONG LETTER"))</f>
        <v xml:space="preserve"> </v>
      </c>
      <c r="J265" s="709" t="str" cm="1">
        <f t="array" ref="J265">_xlfn.IFS(ISBLANK(G265), "", NOT(ISNUMBER(G265)), "!!!",  G265&gt;DataTables!$E$28,"...",G265&gt;DataTables!$F$28,"L1",G265&gt;DataTables!$G$28,"L2",G265&gt;DataTables!$H$28,"L3",G265&gt;DataTables!$I$28,"L4",G265&gt;DataTables!$J$28,"L5",G265&gt;DataTables!$K$28,"L6",G265&gt;DataTables!$L$28,"L7",G265&gt;DataTables!$M$28,"L8", G265&lt;=DataTables!$M$28,"L9")</f>
        <v/>
      </c>
      <c r="K265" s="709"/>
      <c r="L265" s="417"/>
      <c r="M265" s="34" t="str">
        <f t="shared" ref="M265:N265" si="279">M256</f>
        <v>X</v>
      </c>
      <c r="N265" s="34" t="str">
        <f t="shared" si="279"/>
        <v>XX</v>
      </c>
      <c r="O265" s="34" cm="1">
        <f t="array" ref="O265">_xlfn.LET(_xlpm.a, $F$260:$F$267, _xlpm.b, $E$260:$E$267, _xlpm.c, _xlfn.XLOOKUP(M265,_xlpm.a,_xlpm.b,0), _xlpm.d, _xlfn.XLOOKUP(N265,_xlpm.a,_xlpm.b,0), _xlpm.x, IF(OR(_xlpm.c=0,_xlpm.d=0), _xlpm.c+_xlpm.d, MIN(_xlpm.c,_xlpm.d)), IF(_xlpm.x=0, 0, IF(DataTables!$K$158="6+", _xlfn.IFNA(_xlfn.RANK.AVG(_xlpm.x,$E$260:$E$265),1), IF(DataTables!$K$158=8,_xlfn.RANK.AVG(_xlpm.x,_xlpm.b)))))</f>
        <v>0</v>
      </c>
      <c r="P265" s="32"/>
      <c r="Q265" s="151"/>
      <c r="R265" s="151"/>
      <c r="S265" s="151"/>
      <c r="T265" s="151"/>
      <c r="U265" s="151"/>
      <c r="V265" s="151">
        <f>$O265</f>
        <v>0</v>
      </c>
      <c r="W265" s="151"/>
      <c r="X265" s="151"/>
      <c r="Y265" s="32"/>
      <c r="Z265" s="32">
        <f>COUNTIF(F$260:F$267:F$269:F$276,F265)</f>
        <v>0</v>
      </c>
      <c r="AA265" s="32">
        <f t="shared" si="274"/>
        <v>0</v>
      </c>
      <c r="AB265" s="7" t="str">
        <f t="shared" si="275"/>
        <v/>
      </c>
    </row>
    <row r="266" spans="1:28" s="7" customFormat="1" ht="20.25" customHeight="1">
      <c r="A266" s="709" t="s">
        <v>157</v>
      </c>
      <c r="B266" s="709" t="s">
        <v>123</v>
      </c>
      <c r="C266" s="709" t="s">
        <v>165</v>
      </c>
      <c r="D266" s="709" t="s">
        <v>71</v>
      </c>
      <c r="E266" s="14">
        <v>7</v>
      </c>
      <c r="F266" s="17"/>
      <c r="G266" s="38"/>
      <c r="H266" s="33" t="str" cm="1">
        <f t="array" ref="H266">IF($F266=0," ",_xlfn.XLOOKUP($F266,DataCalcs!$B$84:$B$162,_xlfn.XLOOKUP($C266,DataCalcs!$D$83:$N$83,DataCalcs!$D$84:$N$162),"WRONG LETTER"))</f>
        <v xml:space="preserve"> </v>
      </c>
      <c r="I266" s="33" t="str">
        <f>IF($F266=0," ",_xlfn.XLOOKUP($F266,DataCalcs!$B$84:$B$162,DataCalcs!$A$84:$A$162,"WRONG LETTER"))</f>
        <v xml:space="preserve"> </v>
      </c>
      <c r="J266" s="709" t="str" cm="1">
        <f t="array" ref="J266">_xlfn.IFS(ISBLANK(G266), "", NOT(ISNUMBER(G266)), "!!!",  G266&gt;DataTables!$E$28,"...",G266&gt;DataTables!$F$28,"L1",G266&gt;DataTables!$G$28,"L2",G266&gt;DataTables!$H$28,"L3",G266&gt;DataTables!$I$28,"L4",G266&gt;DataTables!$J$28,"L5",G266&gt;DataTables!$K$28,"L6",G266&gt;DataTables!$L$28,"L7",G266&gt;DataTables!$M$28,"L8", G266&lt;=DataTables!$M$28,"L9")</f>
        <v/>
      </c>
      <c r="K266" s="709"/>
      <c r="L266" s="417"/>
      <c r="M266" s="34" t="str">
        <f t="shared" ref="M266:N266" si="280">M257</f>
        <v>H</v>
      </c>
      <c r="N266" s="34" t="str">
        <f t="shared" si="280"/>
        <v>HH</v>
      </c>
      <c r="O266" s="34" cm="1">
        <f t="array" ref="O266">_xlfn.LET(_xlpm.a, $F$260:$F$267, _xlpm.b, $E$260:$E$267, _xlpm.c, _xlfn.XLOOKUP(M266,_xlpm.a,_xlpm.b,0), _xlpm.d, _xlfn.XLOOKUP(N266,_xlpm.a,_xlpm.b,0), _xlpm.x, IF(OR(_xlpm.c=0,_xlpm.d=0), _xlpm.c+_xlpm.d, MIN(_xlpm.c,_xlpm.d)), IF(_xlpm.x=0, 0, IF(DataTables!$K$158="6+", _xlfn.IFNA(_xlfn.RANK.AVG(_xlpm.x,$E$260:$E$265),1), IF(DataTables!$K$158=8,_xlfn.RANK.AVG(_xlpm.x,_xlpm.b)))))</f>
        <v>0</v>
      </c>
      <c r="P266" s="32"/>
      <c r="Q266" s="151"/>
      <c r="R266" s="151"/>
      <c r="S266" s="151"/>
      <c r="T266" s="151"/>
      <c r="U266" s="151"/>
      <c r="V266" s="151"/>
      <c r="W266" s="151">
        <f>$O266</f>
        <v>0</v>
      </c>
      <c r="X266" s="151"/>
      <c r="Y266" s="32"/>
      <c r="Z266" s="32">
        <f>COUNTIF(F$260:F$267:F$269:F$276,F266)</f>
        <v>0</v>
      </c>
      <c r="AA266" s="32">
        <f t="shared" si="274"/>
        <v>0</v>
      </c>
      <c r="AB266" s="7" t="str">
        <f t="shared" si="275"/>
        <v/>
      </c>
    </row>
    <row r="267" spans="1:28" s="8" customFormat="1" ht="20.25" customHeight="1">
      <c r="A267" s="709" t="s">
        <v>157</v>
      </c>
      <c r="B267" s="709" t="s">
        <v>123</v>
      </c>
      <c r="C267" s="709" t="s">
        <v>165</v>
      </c>
      <c r="D267" s="709" t="s">
        <v>71</v>
      </c>
      <c r="E267" s="394">
        <v>8</v>
      </c>
      <c r="F267" s="405"/>
      <c r="G267" s="406"/>
      <c r="H267" s="397" t="str" cm="1">
        <f t="array" ref="H267">IF($F267=0," ",_xlfn.XLOOKUP($F267,DataCalcs!$B$84:$B$162,_xlfn.XLOOKUP($C267,DataCalcs!$D$83:$N$83,DataCalcs!$D$84:$N$162),"WRONG LETTER"))</f>
        <v xml:space="preserve"> </v>
      </c>
      <c r="I267" s="397" t="str">
        <f>IF($F267=0," ",_xlfn.XLOOKUP($F267,DataCalcs!$B$84:$B$162,DataCalcs!$A$84:$A$162,"WRONG LETTER"))</f>
        <v xml:space="preserve"> </v>
      </c>
      <c r="J267" s="711" t="str" cm="1">
        <f t="array" ref="J267">_xlfn.IFS(ISBLANK(G267), "", NOT(ISNUMBER(G267)), "!!!",  G267&gt;DataTables!$E$28,"...",G267&gt;DataTables!$F$28,"L1",G267&gt;DataTables!$G$28,"L2",G267&gt;DataTables!$H$28,"L3",G267&gt;DataTables!$I$28,"L4",G267&gt;DataTables!$J$28,"L5",G267&gt;DataTables!$K$28,"L6",G267&gt;DataTables!$L$28,"L7",G267&gt;DataTables!$M$28,"L8", G267&lt;=DataTables!$M$28,"L9")</f>
        <v/>
      </c>
      <c r="K267" s="711"/>
      <c r="L267" s="415"/>
      <c r="M267" s="34" t="str">
        <f t="shared" ref="M267:N267" si="281">M258</f>
        <v>W</v>
      </c>
      <c r="N267" s="34" t="str">
        <f t="shared" si="281"/>
        <v>WW</v>
      </c>
      <c r="O267" s="34" cm="1">
        <f t="array" ref="O267">_xlfn.LET(_xlpm.a, $F$260:$F$267, _xlpm.b, $E$260:$E$267, _xlpm.c, _xlfn.XLOOKUP(M267,_xlpm.a,_xlpm.b,0), _xlpm.d, _xlfn.XLOOKUP(N267,_xlpm.a,_xlpm.b,0), _xlpm.x, IF(OR(_xlpm.c=0,_xlpm.d=0), _xlpm.c+_xlpm.d, MIN(_xlpm.c,_xlpm.d)), IF(_xlpm.x=0, 0, IF(DataTables!$K$158="6+", _xlfn.IFNA(_xlfn.RANK.AVG(_xlpm.x,$E$260:$E$265),1), IF(DataTables!$K$158=8,_xlfn.RANK.AVG(_xlpm.x,_xlpm.b)))))</f>
        <v>0</v>
      </c>
      <c r="P267" s="32"/>
      <c r="Q267" s="151"/>
      <c r="R267" s="151"/>
      <c r="S267" s="151"/>
      <c r="T267" s="151"/>
      <c r="U267" s="151"/>
      <c r="V267" s="151"/>
      <c r="W267" s="151"/>
      <c r="X267" s="151">
        <f>$O267</f>
        <v>0</v>
      </c>
      <c r="Y267" s="31"/>
      <c r="Z267" s="32">
        <f>COUNTIF(F$260:F$267:F$269:F$276,F267)</f>
        <v>0</v>
      </c>
      <c r="AA267" s="32">
        <f t="shared" si="274"/>
        <v>0</v>
      </c>
      <c r="AB267" s="7" t="str">
        <f t="shared" si="275"/>
        <v/>
      </c>
    </row>
    <row r="268" spans="1:28" s="8" customFormat="1" ht="20.25" customHeight="1">
      <c r="A268" s="709" t="s">
        <v>157</v>
      </c>
      <c r="B268" s="709" t="s">
        <v>123</v>
      </c>
      <c r="C268" s="709" t="s">
        <v>165</v>
      </c>
      <c r="D268" s="76"/>
      <c r="E268" s="387" t="s">
        <v>167</v>
      </c>
      <c r="F268" s="403"/>
      <c r="G268" s="407"/>
      <c r="H268" s="404"/>
      <c r="I268" s="388"/>
      <c r="J268" s="389"/>
      <c r="K268" s="35"/>
      <c r="L268" s="415"/>
      <c r="M268" s="36"/>
      <c r="N268" s="36"/>
      <c r="O268" s="712"/>
      <c r="P268" s="31"/>
      <c r="Q268" s="31"/>
      <c r="R268" s="31"/>
      <c r="S268" s="31"/>
      <c r="T268" s="31"/>
      <c r="U268" s="31"/>
      <c r="V268" s="31"/>
      <c r="W268" s="31"/>
      <c r="X268" s="31"/>
      <c r="Y268" s="31"/>
      <c r="Z268" s="32"/>
      <c r="AA268" s="2"/>
    </row>
    <row r="269" spans="1:28" s="8" customFormat="1" ht="20.25" customHeight="1">
      <c r="A269" s="709" t="s">
        <v>157</v>
      </c>
      <c r="B269" s="709" t="s">
        <v>123</v>
      </c>
      <c r="C269" s="709" t="s">
        <v>165</v>
      </c>
      <c r="D269" s="709" t="s">
        <v>65</v>
      </c>
      <c r="E269" s="398">
        <v>1</v>
      </c>
      <c r="F269" s="55"/>
      <c r="G269" s="400"/>
      <c r="H269" s="402" t="str" cm="1">
        <f t="array" ref="H269">IF($F269=0," ",_xlfn.XLOOKUP($F269,DataCalcs!$B$84:$B$162,_xlfn.XLOOKUP($C269,DataCalcs!$D$83:$N$83,DataCalcs!$D$84:$N$162),"WRONG LETTER"))</f>
        <v xml:space="preserve"> </v>
      </c>
      <c r="I269" s="402" t="str">
        <f>IF($F269=0," ",_xlfn.XLOOKUP($F269,DataCalcs!$B$84:$B$162,DataCalcs!$A$84:$A$162,"WRONG LETTER"))</f>
        <v xml:space="preserve"> </v>
      </c>
      <c r="J269" s="29" t="str" cm="1">
        <f t="array" ref="J269">_xlfn.IFS(ISBLANK(G269), "", NOT(ISNUMBER(G269)), "!!!",  G269&gt;DataTables!$E$28,"...",G269&gt;DataTables!$F$28,"L1",G269&gt;DataTables!$G$28,"L2",G269&gt;DataTables!$H$28,"L3",G269&gt;DataTables!$I$28,"L4",G269&gt;DataTables!$J$28,"L5",G269&gt;DataTables!$K$28,"L6",G269&gt;DataTables!$L$28,"L7",G269&gt;DataTables!$M$28,"L8", G269&lt;=DataTables!$M$28,"L9")</f>
        <v/>
      </c>
      <c r="K269" s="29"/>
      <c r="L269" s="417"/>
      <c r="M269" s="34" t="str">
        <f t="shared" ref="M269:N269" si="282">M260</f>
        <v>A</v>
      </c>
      <c r="N269" s="34" t="str">
        <f t="shared" si="282"/>
        <v>AA</v>
      </c>
      <c r="O269" s="34" cm="1">
        <f t="array" ref="O269">_xlfn.LET(_xlpm.a, $F$269:$F$276, _xlpm.b, $E$269:$E$276, _xlpm.c, _xlfn.XLOOKUP(M269,_xlpm.a,_xlpm.b,0), _xlpm.d, _xlfn.XLOOKUP(N269,_xlpm.a,_xlpm.b,0), _xlpm.x, IF(OR(_xlpm.c=0,_xlpm.d=0), _xlpm.c+_xlpm.d, MIN(_xlpm.c,_xlpm.d)), IF(_xlpm.x=0, 0, IF(DataTables!$K$158="6+", _xlfn.IFNA(_xlfn.RANK.AVG(_xlpm.x,$E$269:$E$274),1), IF(DataTables!$K$158=8,_xlfn.RANK.AVG(_xlpm.x,_xlpm.b)))))</f>
        <v>0</v>
      </c>
      <c r="P269" s="32"/>
      <c r="Q269" s="151">
        <f>$O269</f>
        <v>0</v>
      </c>
      <c r="R269" s="151"/>
      <c r="S269" s="151"/>
      <c r="T269" s="151"/>
      <c r="U269" s="151"/>
      <c r="V269" s="151"/>
      <c r="W269" s="151"/>
      <c r="X269" s="151"/>
      <c r="Y269" s="32"/>
      <c r="Z269" s="32">
        <f>COUNTIF(F$260:F$267:F$269:F$276,F269)</f>
        <v>0</v>
      </c>
      <c r="AA269" s="32">
        <f>IF(NOT(ISBLANK(F269)),COUNTIF(F$269:F$276,LEFT(F269,1)&amp;"*"),0)</f>
        <v>0</v>
      </c>
      <c r="AB269" s="7" t="str">
        <f>IF(AND($G269&gt;0.00001,$G269&lt;=$J$259), "***", "")</f>
        <v/>
      </c>
    </row>
    <row r="270" spans="1:28" s="8" customFormat="1" ht="20.25" customHeight="1">
      <c r="A270" s="709" t="s">
        <v>157</v>
      </c>
      <c r="B270" s="709" t="s">
        <v>123</v>
      </c>
      <c r="C270" s="709" t="s">
        <v>165</v>
      </c>
      <c r="D270" s="709" t="s">
        <v>65</v>
      </c>
      <c r="E270" s="41">
        <v>2</v>
      </c>
      <c r="F270" s="17"/>
      <c r="G270" s="38"/>
      <c r="H270" s="33" t="str" cm="1">
        <f t="array" ref="H270">IF($F270=0," ",_xlfn.XLOOKUP($F270,DataCalcs!$B$84:$B$162,_xlfn.XLOOKUP($C270,DataCalcs!$D$83:$N$83,DataCalcs!$D$84:$N$162),"WRONG LETTER"))</f>
        <v xml:space="preserve"> </v>
      </c>
      <c r="I270" s="33" t="str">
        <f>IF($F270=0," ",_xlfn.XLOOKUP($F270,DataCalcs!$B$84:$B$162,DataCalcs!$A$84:$A$162,"WRONG LETTER"))</f>
        <v xml:space="preserve"> </v>
      </c>
      <c r="J270" s="709" t="str" cm="1">
        <f t="array" ref="J270">_xlfn.IFS(ISBLANK(G270), "", NOT(ISNUMBER(G270)), "!!!",  G270&gt;DataTables!$E$28,"...",G270&gt;DataTables!$F$28,"L1",G270&gt;DataTables!$G$28,"L2",G270&gt;DataTables!$H$28,"L3",G270&gt;DataTables!$I$28,"L4",G270&gt;DataTables!$J$28,"L5",G270&gt;DataTables!$K$28,"L6",G270&gt;DataTables!$L$28,"L7",G270&gt;DataTables!$M$28,"L8", G270&lt;=DataTables!$M$28,"L9")</f>
        <v/>
      </c>
      <c r="K270" s="709"/>
      <c r="L270" s="415"/>
      <c r="M270" s="34" t="str">
        <f t="shared" ref="M270:N270" si="283">M261</f>
        <v>N</v>
      </c>
      <c r="N270" s="34" t="str">
        <f t="shared" si="283"/>
        <v>NN</v>
      </c>
      <c r="O270" s="34" cm="1">
        <f t="array" ref="O270">_xlfn.LET(_xlpm.a, $F$269:$F$276, _xlpm.b, $E$269:$E$276, _xlpm.c, _xlfn.XLOOKUP(M270,_xlpm.a,_xlpm.b,0), _xlpm.d, _xlfn.XLOOKUP(N270,_xlpm.a,_xlpm.b,0), _xlpm.x, IF(OR(_xlpm.c=0,_xlpm.d=0), _xlpm.c+_xlpm.d, MIN(_xlpm.c,_xlpm.d)), IF(_xlpm.x=0, 0, IF(DataTables!$K$158="6+", _xlfn.IFNA(_xlfn.RANK.AVG(_xlpm.x,$E$269:$E$274),1), IF(DataTables!$K$158=8,_xlfn.RANK.AVG(_xlpm.x,_xlpm.b)))))</f>
        <v>0</v>
      </c>
      <c r="P270" s="32"/>
      <c r="Q270" s="151"/>
      <c r="R270" s="151">
        <f>$O270</f>
        <v>0</v>
      </c>
      <c r="S270" s="151"/>
      <c r="T270" s="151"/>
      <c r="U270" s="151"/>
      <c r="V270" s="151"/>
      <c r="W270" s="151"/>
      <c r="X270" s="151"/>
      <c r="Y270" s="32"/>
      <c r="Z270" s="32">
        <f>COUNTIF(F$260:F$267:F$269:F$276,F270)</f>
        <v>0</v>
      </c>
      <c r="AA270" s="32">
        <f t="shared" ref="AA270:AA276" si="284">IF(NOT(ISBLANK(F270)),COUNTIF(F$269:F$276,LEFT(F270,1)&amp;"*"),0)</f>
        <v>0</v>
      </c>
      <c r="AB270" s="7" t="str">
        <f t="shared" ref="AB270:AB275" si="285">IF(AND($G270&gt;0.00001,$G270&lt;=$J$259), "***", "")</f>
        <v/>
      </c>
    </row>
    <row r="271" spans="1:28" s="8" customFormat="1" ht="20.25" customHeight="1">
      <c r="A271" s="709" t="s">
        <v>157</v>
      </c>
      <c r="B271" s="709" t="s">
        <v>123</v>
      </c>
      <c r="C271" s="709" t="s">
        <v>165</v>
      </c>
      <c r="D271" s="709" t="s">
        <v>65</v>
      </c>
      <c r="E271" s="41">
        <v>3</v>
      </c>
      <c r="F271" s="17"/>
      <c r="G271" s="38"/>
      <c r="H271" s="33" t="str" cm="1">
        <f t="array" ref="H271">IF($F271=0," ",_xlfn.XLOOKUP($F271,DataCalcs!$B$84:$B$162,_xlfn.XLOOKUP($C271,DataCalcs!$D$83:$N$83,DataCalcs!$D$84:$N$162),"WRONG LETTER"))</f>
        <v xml:space="preserve"> </v>
      </c>
      <c r="I271" s="33" t="str">
        <f>IF($F271=0," ",_xlfn.XLOOKUP($F271,DataCalcs!$B$84:$B$162,DataCalcs!$A$84:$A$162,"WRONG LETTER"))</f>
        <v xml:space="preserve"> </v>
      </c>
      <c r="J271" s="709" t="str" cm="1">
        <f t="array" ref="J271">_xlfn.IFS(ISBLANK(G271), "", NOT(ISNUMBER(G271)), "!!!",  G271&gt;DataTables!$E$28,"...",G271&gt;DataTables!$F$28,"L1",G271&gt;DataTables!$G$28,"L2",G271&gt;DataTables!$H$28,"L3",G271&gt;DataTables!$I$28,"L4",G271&gt;DataTables!$J$28,"L5",G271&gt;DataTables!$K$28,"L6",G271&gt;DataTables!$L$28,"L7",G271&gt;DataTables!$M$28,"L8", G271&lt;=DataTables!$M$28,"L9")</f>
        <v/>
      </c>
      <c r="K271" s="709"/>
      <c r="L271" s="415"/>
      <c r="M271" s="34" t="str">
        <f t="shared" ref="M271:N271" si="286">M262</f>
        <v>B</v>
      </c>
      <c r="N271" s="34" t="str">
        <f t="shared" si="286"/>
        <v>BB</v>
      </c>
      <c r="O271" s="34" cm="1">
        <f t="array" ref="O271">_xlfn.LET(_xlpm.a, $F$269:$F$276, _xlpm.b, $E$269:$E$276, _xlpm.c, _xlfn.XLOOKUP(M271,_xlpm.a,_xlpm.b,0), _xlpm.d, _xlfn.XLOOKUP(N271,_xlpm.a,_xlpm.b,0), _xlpm.x, IF(OR(_xlpm.c=0,_xlpm.d=0), _xlpm.c+_xlpm.d, MIN(_xlpm.c,_xlpm.d)), IF(_xlpm.x=0, 0, IF(DataTables!$K$158="6+", _xlfn.IFNA(_xlfn.RANK.AVG(_xlpm.x,$E$269:$E$274),1), IF(DataTables!$K$158=8,_xlfn.RANK.AVG(_xlpm.x,_xlpm.b)))))</f>
        <v>0</v>
      </c>
      <c r="P271" s="32"/>
      <c r="Q271" s="151"/>
      <c r="R271" s="151"/>
      <c r="S271" s="151">
        <f>$O271</f>
        <v>0</v>
      </c>
      <c r="T271" s="151"/>
      <c r="U271" s="151"/>
      <c r="V271" s="151"/>
      <c r="W271" s="151"/>
      <c r="X271" s="151"/>
      <c r="Y271" s="32"/>
      <c r="Z271" s="32">
        <f>COUNTIF(F$260:F$267:F$269:F$276,F271)</f>
        <v>0</v>
      </c>
      <c r="AA271" s="32">
        <f t="shared" si="284"/>
        <v>0</v>
      </c>
      <c r="AB271" s="7" t="str">
        <f t="shared" si="285"/>
        <v/>
      </c>
    </row>
    <row r="272" spans="1:28" s="8" customFormat="1" ht="20.25" customHeight="1">
      <c r="A272" s="709" t="s">
        <v>157</v>
      </c>
      <c r="B272" s="709" t="s">
        <v>123</v>
      </c>
      <c r="C272" s="709" t="s">
        <v>165</v>
      </c>
      <c r="D272" s="709" t="s">
        <v>65</v>
      </c>
      <c r="E272" s="41">
        <v>4</v>
      </c>
      <c r="F272" s="17"/>
      <c r="G272" s="38"/>
      <c r="H272" s="33" t="str" cm="1">
        <f t="array" ref="H272">IF($F272=0," ",_xlfn.XLOOKUP($F272,DataCalcs!$B$84:$B$162,_xlfn.XLOOKUP($C272,DataCalcs!$D$83:$N$83,DataCalcs!$D$84:$N$162),"WRONG LETTER"))</f>
        <v xml:space="preserve"> </v>
      </c>
      <c r="I272" s="33" t="str">
        <f>IF($F272=0," ",_xlfn.XLOOKUP($F272,DataCalcs!$B$84:$B$162,DataCalcs!$A$84:$A$162,"WRONG LETTER"))</f>
        <v xml:space="preserve"> </v>
      </c>
      <c r="J272" s="709" t="str" cm="1">
        <f t="array" ref="J272">_xlfn.IFS(ISBLANK(G272), "", NOT(ISNUMBER(G272)), "!!!",  G272&gt;DataTables!$E$28,"...",G272&gt;DataTables!$F$28,"L1",G272&gt;DataTables!$G$28,"L2",G272&gt;DataTables!$H$28,"L3",G272&gt;DataTables!$I$28,"L4",G272&gt;DataTables!$J$28,"L5",G272&gt;DataTables!$K$28,"L6",G272&gt;DataTables!$L$28,"L7",G272&gt;DataTables!$M$28,"L8", G272&lt;=DataTables!$M$28,"L9")</f>
        <v/>
      </c>
      <c r="K272" s="709"/>
      <c r="L272" s="415"/>
      <c r="M272" s="34" t="str">
        <f t="shared" ref="M272:N272" si="287">M263</f>
        <v>O</v>
      </c>
      <c r="N272" s="34" t="str">
        <f t="shared" si="287"/>
        <v>OO</v>
      </c>
      <c r="O272" s="34" cm="1">
        <f t="array" ref="O272">_xlfn.LET(_xlpm.a, $F$269:$F$276, _xlpm.b, $E$269:$E$276, _xlpm.c, _xlfn.XLOOKUP(M272,_xlpm.a,_xlpm.b,0), _xlpm.d, _xlfn.XLOOKUP(N272,_xlpm.a,_xlpm.b,0), _xlpm.x, IF(OR(_xlpm.c=0,_xlpm.d=0), _xlpm.c+_xlpm.d, MIN(_xlpm.c,_xlpm.d)), IF(_xlpm.x=0, 0, IF(DataTables!$K$158="6+", _xlfn.IFNA(_xlfn.RANK.AVG(_xlpm.x,$E$269:$E$274),1), IF(DataTables!$K$158=8,_xlfn.RANK.AVG(_xlpm.x,_xlpm.b)))))</f>
        <v>0</v>
      </c>
      <c r="P272" s="32"/>
      <c r="Q272" s="151"/>
      <c r="R272" s="151"/>
      <c r="S272" s="151"/>
      <c r="T272" s="151">
        <f>$O272</f>
        <v>0</v>
      </c>
      <c r="U272" s="151"/>
      <c r="V272" s="151"/>
      <c r="W272" s="151"/>
      <c r="X272" s="151"/>
      <c r="Y272" s="32"/>
      <c r="Z272" s="32">
        <f>COUNTIF(F$260:F$267:F$269:F$276,F272)</f>
        <v>0</v>
      </c>
      <c r="AA272" s="32">
        <f t="shared" si="284"/>
        <v>0</v>
      </c>
      <c r="AB272" s="7" t="str">
        <f t="shared" si="285"/>
        <v/>
      </c>
    </row>
    <row r="273" spans="1:28" s="8" customFormat="1" ht="20.25" customHeight="1">
      <c r="A273" s="709" t="s">
        <v>157</v>
      </c>
      <c r="B273" s="709" t="s">
        <v>123</v>
      </c>
      <c r="C273" s="709" t="s">
        <v>165</v>
      </c>
      <c r="D273" s="709" t="s">
        <v>65</v>
      </c>
      <c r="E273" s="41">
        <v>5</v>
      </c>
      <c r="F273" s="17"/>
      <c r="G273" s="38"/>
      <c r="H273" s="33" t="str" cm="1">
        <f t="array" ref="H273">IF($F273=0," ",_xlfn.XLOOKUP($F273,DataCalcs!$B$84:$B$162,_xlfn.XLOOKUP($C273,DataCalcs!$D$83:$N$83,DataCalcs!$D$84:$N$162),"WRONG LETTER"))</f>
        <v xml:space="preserve"> </v>
      </c>
      <c r="I273" s="33" t="str">
        <f>IF($F273=0," ",_xlfn.XLOOKUP($F273,DataCalcs!$B$84:$B$162,DataCalcs!$A$84:$A$162,"WRONG LETTER"))</f>
        <v xml:space="preserve"> </v>
      </c>
      <c r="J273" s="709" t="str" cm="1">
        <f t="array" ref="J273">_xlfn.IFS(ISBLANK(G273), "", NOT(ISNUMBER(G273)), "!!!",  G273&gt;DataTables!$E$28,"...",G273&gt;DataTables!$F$28,"L1",G273&gt;DataTables!$G$28,"L2",G273&gt;DataTables!$H$28,"L3",G273&gt;DataTables!$I$28,"L4",G273&gt;DataTables!$J$28,"L5",G273&gt;DataTables!$K$28,"L6",G273&gt;DataTables!$L$28,"L7",G273&gt;DataTables!$M$28,"L8", G273&lt;=DataTables!$M$28,"L9")</f>
        <v/>
      </c>
      <c r="K273" s="709"/>
      <c r="L273" s="415"/>
      <c r="M273" s="34" t="str">
        <f t="shared" ref="M273:N273" si="288">M264</f>
        <v>R</v>
      </c>
      <c r="N273" s="34" t="str">
        <f t="shared" si="288"/>
        <v>RR</v>
      </c>
      <c r="O273" s="34" cm="1">
        <f t="array" ref="O273">_xlfn.LET(_xlpm.a, $F$269:$F$276, _xlpm.b, $E$269:$E$276, _xlpm.c, _xlfn.XLOOKUP(M273,_xlpm.a,_xlpm.b,0), _xlpm.d, _xlfn.XLOOKUP(N273,_xlpm.a,_xlpm.b,0), _xlpm.x, IF(OR(_xlpm.c=0,_xlpm.d=0), _xlpm.c+_xlpm.d, MIN(_xlpm.c,_xlpm.d)), IF(_xlpm.x=0, 0, IF(DataTables!$K$158="6+", _xlfn.IFNA(_xlfn.RANK.AVG(_xlpm.x,$E$269:$E$274),1), IF(DataTables!$K$158=8,_xlfn.RANK.AVG(_xlpm.x,_xlpm.b)))))</f>
        <v>0</v>
      </c>
      <c r="P273" s="32"/>
      <c r="Q273" s="151"/>
      <c r="R273" s="151"/>
      <c r="S273" s="151"/>
      <c r="T273" s="151"/>
      <c r="U273" s="151">
        <f>$O273</f>
        <v>0</v>
      </c>
      <c r="V273" s="151"/>
      <c r="W273" s="151"/>
      <c r="X273" s="151"/>
      <c r="Y273" s="32"/>
      <c r="Z273" s="32">
        <f>COUNTIF(F$260:F$267:F$269:F$276,F273)</f>
        <v>0</v>
      </c>
      <c r="AA273" s="32">
        <f t="shared" si="284"/>
        <v>0</v>
      </c>
      <c r="AB273" s="7" t="str">
        <f t="shared" si="285"/>
        <v/>
      </c>
    </row>
    <row r="274" spans="1:28" s="8" customFormat="1" ht="20.25" customHeight="1">
      <c r="A274" s="709" t="s">
        <v>157</v>
      </c>
      <c r="B274" s="709" t="s">
        <v>123</v>
      </c>
      <c r="C274" s="709" t="s">
        <v>165</v>
      </c>
      <c r="D274" s="709" t="s">
        <v>65</v>
      </c>
      <c r="E274" s="41">
        <v>6</v>
      </c>
      <c r="F274" s="17"/>
      <c r="G274" s="38"/>
      <c r="H274" s="33" t="str" cm="1">
        <f t="array" ref="H274">IF($F274=0," ",_xlfn.XLOOKUP($F274,DataCalcs!$B$84:$B$162,_xlfn.XLOOKUP($C274,DataCalcs!$D$83:$N$83,DataCalcs!$D$84:$N$162),"WRONG LETTER"))</f>
        <v xml:space="preserve"> </v>
      </c>
      <c r="I274" s="33" t="str">
        <f>IF($F274=0," ",_xlfn.XLOOKUP($F274,DataCalcs!$B$84:$B$162,DataCalcs!$A$84:$A$162,"WRONG LETTER"))</f>
        <v xml:space="preserve"> </v>
      </c>
      <c r="J274" s="709" t="str" cm="1">
        <f t="array" ref="J274">_xlfn.IFS(ISBLANK(G274), "", NOT(ISNUMBER(G274)), "!!!",  G274&gt;DataTables!$E$28,"...",G274&gt;DataTables!$F$28,"L1",G274&gt;DataTables!$G$28,"L2",G274&gt;DataTables!$H$28,"L3",G274&gt;DataTables!$I$28,"L4",G274&gt;DataTables!$J$28,"L5",G274&gt;DataTables!$K$28,"L6",G274&gt;DataTables!$L$28,"L7",G274&gt;DataTables!$M$28,"L8", G274&lt;=DataTables!$M$28,"L9")</f>
        <v/>
      </c>
      <c r="K274" s="709"/>
      <c r="L274" s="414"/>
      <c r="M274" s="34" t="str">
        <f t="shared" ref="M274:N274" si="289">M265</f>
        <v>X</v>
      </c>
      <c r="N274" s="34" t="str">
        <f t="shared" si="289"/>
        <v>XX</v>
      </c>
      <c r="O274" s="34" cm="1">
        <f t="array" ref="O274">_xlfn.LET(_xlpm.a, $F$269:$F$276, _xlpm.b, $E$269:$E$276, _xlpm.c, _xlfn.XLOOKUP(M274,_xlpm.a,_xlpm.b,0), _xlpm.d, _xlfn.XLOOKUP(N274,_xlpm.a,_xlpm.b,0), _xlpm.x, IF(OR(_xlpm.c=0,_xlpm.d=0), _xlpm.c+_xlpm.d, MIN(_xlpm.c,_xlpm.d)), IF(_xlpm.x=0, 0, IF(DataTables!$K$158="6+", _xlfn.IFNA(_xlfn.RANK.AVG(_xlpm.x,$E$269:$E$274),1), IF(DataTables!$K$158=8,_xlfn.RANK.AVG(_xlpm.x,_xlpm.b)))))</f>
        <v>0</v>
      </c>
      <c r="P274" s="32"/>
      <c r="Q274" s="151"/>
      <c r="R274" s="151"/>
      <c r="S274" s="151"/>
      <c r="T274" s="151"/>
      <c r="U274" s="151"/>
      <c r="V274" s="151">
        <f>$O274</f>
        <v>0</v>
      </c>
      <c r="W274" s="151"/>
      <c r="X274" s="151"/>
      <c r="Y274" s="32"/>
      <c r="Z274" s="32">
        <f>COUNTIF(F$260:F$267:F$269:F$276,F274)</f>
        <v>0</v>
      </c>
      <c r="AA274" s="32">
        <f t="shared" si="284"/>
        <v>0</v>
      </c>
      <c r="AB274" s="7" t="str">
        <f t="shared" si="285"/>
        <v/>
      </c>
    </row>
    <row r="275" spans="1:28" s="7" customFormat="1" ht="20.25" customHeight="1">
      <c r="A275" s="709" t="s">
        <v>157</v>
      </c>
      <c r="B275" s="709" t="s">
        <v>123</v>
      </c>
      <c r="C275" s="709" t="s">
        <v>165</v>
      </c>
      <c r="D275" s="709" t="s">
        <v>65</v>
      </c>
      <c r="E275" s="14">
        <v>7</v>
      </c>
      <c r="F275" s="17"/>
      <c r="G275" s="38"/>
      <c r="H275" s="33" t="str" cm="1">
        <f t="array" ref="H275">IF($F275=0," ",_xlfn.XLOOKUP($F275,DataCalcs!$B$84:$B$162,_xlfn.XLOOKUP($C275,DataCalcs!$D$83:$N$83,DataCalcs!$D$84:$N$162),"WRONG LETTER"))</f>
        <v xml:space="preserve"> </v>
      </c>
      <c r="I275" s="33" t="str">
        <f>IF($F275=0," ",_xlfn.XLOOKUP($F275,DataCalcs!$B$84:$B$162,DataCalcs!$A$84:$A$162,"WRONG LETTER"))</f>
        <v xml:space="preserve"> </v>
      </c>
      <c r="J275" s="709" t="str" cm="1">
        <f t="array" ref="J275">_xlfn.IFS(ISBLANK(G275), "", NOT(ISNUMBER(G275)), "!!!",  G275&gt;DataTables!$E$28,"...",G275&gt;DataTables!$F$28,"L1",G275&gt;DataTables!$G$28,"L2",G275&gt;DataTables!$H$28,"L3",G275&gt;DataTables!$I$28,"L4",G275&gt;DataTables!$J$28,"L5",G275&gt;DataTables!$K$28,"L6",G275&gt;DataTables!$L$28,"L7",G275&gt;DataTables!$M$28,"L8", G275&lt;=DataTables!$M$28,"L9")</f>
        <v/>
      </c>
      <c r="K275" s="709"/>
      <c r="L275" s="415"/>
      <c r="M275" s="34" t="str">
        <f t="shared" ref="M275:N275" si="290">M266</f>
        <v>H</v>
      </c>
      <c r="N275" s="34" t="str">
        <f t="shared" si="290"/>
        <v>HH</v>
      </c>
      <c r="O275" s="34" cm="1">
        <f t="array" ref="O275">_xlfn.LET(_xlpm.a, $F$269:$F$276, _xlpm.b, $E$269:$E$276, _xlpm.c, _xlfn.XLOOKUP(M275,_xlpm.a,_xlpm.b,0), _xlpm.d, _xlfn.XLOOKUP(N275,_xlpm.a,_xlpm.b,0), _xlpm.x, IF(OR(_xlpm.c=0,_xlpm.d=0), _xlpm.c+_xlpm.d, MIN(_xlpm.c,_xlpm.d)), IF(_xlpm.x=0, 0, IF(DataTables!$K$158="6+", _xlfn.IFNA(_xlfn.RANK.AVG(_xlpm.x,$E$269:$E$274),1), IF(DataTables!$K$158=8,_xlfn.RANK.AVG(_xlpm.x,_xlpm.b)))))</f>
        <v>0</v>
      </c>
      <c r="P275" s="32"/>
      <c r="Q275" s="151"/>
      <c r="R275" s="151"/>
      <c r="S275" s="151"/>
      <c r="T275" s="151"/>
      <c r="U275" s="151"/>
      <c r="V275" s="151"/>
      <c r="W275" s="151">
        <f>$O275</f>
        <v>0</v>
      </c>
      <c r="X275" s="151"/>
      <c r="Y275" s="32"/>
      <c r="Z275" s="32">
        <f>COUNTIF(F$260:F$267:F$269:F$276,F275)</f>
        <v>0</v>
      </c>
      <c r="AA275" s="32">
        <f t="shared" si="284"/>
        <v>0</v>
      </c>
      <c r="AB275" s="7" t="str">
        <f t="shared" si="285"/>
        <v/>
      </c>
    </row>
    <row r="276" spans="1:28" s="7" customFormat="1" ht="20.25" customHeight="1">
      <c r="A276" s="709" t="s">
        <v>157</v>
      </c>
      <c r="B276" s="709" t="s">
        <v>123</v>
      </c>
      <c r="C276" s="709" t="s">
        <v>165</v>
      </c>
      <c r="D276" s="709" t="s">
        <v>65</v>
      </c>
      <c r="E276" s="394">
        <v>8</v>
      </c>
      <c r="F276" s="405"/>
      <c r="G276" s="406"/>
      <c r="H276" s="397" t="str" cm="1">
        <f t="array" ref="H276">IF($F276=0," ",_xlfn.XLOOKUP($F276,DataCalcs!$B$84:$B$162,_xlfn.XLOOKUP($C276,DataCalcs!$D$83:$N$83,DataCalcs!$D$84:$N$162),"WRONG LETTER"))</f>
        <v xml:space="preserve"> </v>
      </c>
      <c r="I276" s="397" t="str">
        <f>IF($F276=0," ",_xlfn.XLOOKUP($F276,DataCalcs!$B$84:$B$162,DataCalcs!$A$84:$A$162,"WRONG LETTER"))</f>
        <v xml:space="preserve"> </v>
      </c>
      <c r="J276" s="711" t="str" cm="1">
        <f t="array" ref="J276">_xlfn.IFS(ISBLANK(G276), "", NOT(ISNUMBER(G276)), "!!!",  G276&gt;DataTables!$E$28,"...",G276&gt;DataTables!$F$28,"L1",G276&gt;DataTables!$G$28,"L2",G276&gt;DataTables!$H$28,"L3",G276&gt;DataTables!$I$28,"L4",G276&gt;DataTables!$J$28,"L5",G276&gt;DataTables!$K$28,"L6",G276&gt;DataTables!$L$28,"L7",G276&gt;DataTables!$M$28,"L8", G276&lt;=DataTables!$M$28,"L9")</f>
        <v/>
      </c>
      <c r="K276" s="711"/>
      <c r="L276" s="415"/>
      <c r="M276" s="34" t="str">
        <f t="shared" ref="M276:N276" si="291">M267</f>
        <v>W</v>
      </c>
      <c r="N276" s="34" t="str">
        <f t="shared" si="291"/>
        <v>WW</v>
      </c>
      <c r="O276" s="34" cm="1">
        <f t="array" ref="O276">_xlfn.LET(_xlpm.a, $F$269:$F$276, _xlpm.b, $E$269:$E$276, _xlpm.c, _xlfn.XLOOKUP(M276,_xlpm.a,_xlpm.b,0), _xlpm.d, _xlfn.XLOOKUP(N276,_xlpm.a,_xlpm.b,0), _xlpm.x, IF(OR(_xlpm.c=0,_xlpm.d=0), _xlpm.c+_xlpm.d, MIN(_xlpm.c,_xlpm.d)), IF(_xlpm.x=0, 0, IF(DataTables!$K$158="6+", _xlfn.IFNA(_xlfn.RANK.AVG(_xlpm.x,$E$269:$E$274),1), IF(DataTables!$K$158=8,_xlfn.RANK.AVG(_xlpm.x,_xlpm.b)))))</f>
        <v>0</v>
      </c>
      <c r="P276" s="32"/>
      <c r="Q276" s="151"/>
      <c r="R276" s="151"/>
      <c r="S276" s="151"/>
      <c r="T276" s="151"/>
      <c r="U276" s="151"/>
      <c r="V276" s="151"/>
      <c r="W276" s="151"/>
      <c r="X276" s="151">
        <f>$O276</f>
        <v>0</v>
      </c>
      <c r="Y276" s="31"/>
      <c r="Z276" s="32">
        <f>COUNTIF(F$260:F$267:F$269:F$276,F276)</f>
        <v>0</v>
      </c>
      <c r="AA276" s="32">
        <f t="shared" si="284"/>
        <v>0</v>
      </c>
      <c r="AB276" s="7" t="str">
        <f>IF(AND($G276&gt;0.00001,$G276&lt;=$J$259), "***", "")</f>
        <v/>
      </c>
    </row>
    <row r="277" spans="1:28" s="7" customFormat="1" ht="20.25" customHeight="1">
      <c r="A277" s="709" t="s">
        <v>157</v>
      </c>
      <c r="B277" s="709" t="s">
        <v>123</v>
      </c>
      <c r="C277" s="709" t="s">
        <v>133</v>
      </c>
      <c r="D277" s="76"/>
      <c r="E277" s="387" t="s">
        <v>168</v>
      </c>
      <c r="F277" s="403"/>
      <c r="G277" s="403"/>
      <c r="H277" s="404"/>
      <c r="I277" s="388" t="s">
        <v>59</v>
      </c>
      <c r="J277" s="390">
        <f>DataTables!$N$29</f>
        <v>1.4664351851851852E-3</v>
      </c>
      <c r="K277" s="35"/>
      <c r="L277" s="416"/>
      <c r="M277" s="36"/>
      <c r="N277" s="36"/>
      <c r="P277" s="31"/>
      <c r="Q277" s="31"/>
      <c r="R277" s="31"/>
      <c r="S277" s="31"/>
      <c r="T277" s="31"/>
      <c r="U277" s="31"/>
      <c r="V277" s="31"/>
      <c r="W277" s="31"/>
      <c r="X277" s="31"/>
      <c r="Y277" s="32"/>
      <c r="Z277" s="32"/>
      <c r="AA277" s="2"/>
    </row>
    <row r="278" spans="1:28" s="7" customFormat="1" ht="20.25" customHeight="1">
      <c r="A278" s="709" t="s">
        <v>157</v>
      </c>
      <c r="B278" s="709" t="s">
        <v>123</v>
      </c>
      <c r="C278" s="709" t="s">
        <v>133</v>
      </c>
      <c r="D278" s="709" t="s">
        <v>71</v>
      </c>
      <c r="E278" s="398">
        <v>1</v>
      </c>
      <c r="F278" s="399"/>
      <c r="G278" s="409"/>
      <c r="H278" s="402" t="str" cm="1">
        <f t="array" ref="H278">IF($F278=0," ",_xlfn.XLOOKUP($F278,DataCalcs!$B$84:$B$162,_xlfn.XLOOKUP($C278,DataCalcs!$D$83:$O$83,DataCalcs!$D$84:$O$162),"WRONG LETTER"))</f>
        <v xml:space="preserve"> </v>
      </c>
      <c r="I278" s="402" t="str">
        <f>IF($F278=0," ",_xlfn.XLOOKUP($F278,DataCalcs!$B$84:$B$162,DataCalcs!$A$84:$A$162,"WRONG LETTER"))</f>
        <v xml:space="preserve"> </v>
      </c>
      <c r="J278" s="29" t="str" cm="1">
        <f t="array" ref="J278">_xlfn.IFS(ISBLANK(G278), "", NOT(ISNUMBER(G278)), "!!!",  G278&gt;DataTables!$E$29,"...",G278&gt;DataTables!$F$29,"L1",G278&gt;DataTables!$G$29,"L2",G278&gt;DataTables!$H$29,"L3",G278&gt;DataTables!$I$29,"L4",G278&gt;DataTables!$J$29,"L5",G278&gt;DataTables!$K$29,"L6",G278&gt;DataTables!$L$29,"L7",G278&gt;DataTables!$M$29,"L8", G278&lt;=DataTables!$M$29,"L9")</f>
        <v/>
      </c>
      <c r="K278" s="29"/>
      <c r="L278" s="417"/>
      <c r="M278" s="34" t="str">
        <f t="shared" ref="M278:N278" si="292">M269</f>
        <v>A</v>
      </c>
      <c r="N278" s="34" t="str">
        <f t="shared" si="292"/>
        <v>AA</v>
      </c>
      <c r="O278" s="34" cm="1">
        <f t="array" ref="O278">_xlfn.LET(_xlpm.a, $F$278:$F$285, _xlpm.b, $E$278:$E$285, _xlpm.c, _xlfn.XLOOKUP(M278,_xlpm.a,_xlpm.b,0), _xlpm.d, _xlfn.XLOOKUP(N278,_xlpm.a,_xlpm.b,0), _xlpm.x, IF(OR(_xlpm.c=0,_xlpm.d=0), _xlpm.c+_xlpm.d, MIN(_xlpm.c,_xlpm.d)), IF(_xlpm.x=0, 0, IF(DataTables!$K$158="6+", _xlfn.IFNA(_xlfn.RANK.AVG(_xlpm.x,$E$278:$E$283),1), IF(DataTables!$K$158=8,_xlfn.RANK.AVG(_xlpm.x,_xlpm.b)))))</f>
        <v>0</v>
      </c>
      <c r="P278" s="32"/>
      <c r="Q278" s="151">
        <f>$O278</f>
        <v>0</v>
      </c>
      <c r="R278" s="151"/>
      <c r="S278" s="151"/>
      <c r="T278" s="151"/>
      <c r="U278" s="151"/>
      <c r="V278" s="151"/>
      <c r="W278" s="151"/>
      <c r="X278" s="151"/>
      <c r="Y278" s="32"/>
      <c r="Z278" s="32">
        <f>COUNTIF(F$278:F$285:F$287:F$294,F278)</f>
        <v>0</v>
      </c>
      <c r="AA278" s="32">
        <f>IF(NOT(ISBLANK(F278)),COUNTIF(F$278:F$285,LEFT(F278,1)&amp;"*"),0)</f>
        <v>0</v>
      </c>
      <c r="AB278" s="7" t="str">
        <f>IF(AND($G278&gt;0.00001,$G278&lt;=$J$277), "***", "")</f>
        <v/>
      </c>
    </row>
    <row r="279" spans="1:28" s="7" customFormat="1" ht="20.25" customHeight="1">
      <c r="A279" s="709" t="s">
        <v>157</v>
      </c>
      <c r="B279" s="709" t="s">
        <v>123</v>
      </c>
      <c r="C279" s="709" t="s">
        <v>133</v>
      </c>
      <c r="D279" s="709" t="s">
        <v>71</v>
      </c>
      <c r="E279" s="41">
        <v>2</v>
      </c>
      <c r="F279" s="24"/>
      <c r="G279" s="201"/>
      <c r="H279" s="402" t="str" cm="1">
        <f t="array" ref="H279">IF($F279=0," ",_xlfn.XLOOKUP($F279,DataCalcs!$B$84:$B$162,_xlfn.XLOOKUP($C279,DataCalcs!$D$83:$O$83,DataCalcs!$D$84:$O$162),"WRONG LETTER"))</f>
        <v xml:space="preserve"> </v>
      </c>
      <c r="I279" s="33" t="str">
        <f>IF($F279=0," ",_xlfn.XLOOKUP($F279,DataCalcs!$B$84:$B$162,DataCalcs!$A$84:$A$162,"WRONG LETTER"))</f>
        <v xml:space="preserve"> </v>
      </c>
      <c r="J279" s="709" t="str" cm="1">
        <f t="array" ref="J279">_xlfn.IFS(ISBLANK(G279), "", NOT(ISNUMBER(G279)), "!!!",  G279&gt;DataTables!$E$29,"...",G279&gt;DataTables!$F$29,"L1",G279&gt;DataTables!$G$29,"L2",G279&gt;DataTables!$H$29,"L3",G279&gt;DataTables!$I$29,"L4",G279&gt;DataTables!$J$29,"L5",G279&gt;DataTables!$K$29,"L6",G279&gt;DataTables!$L$29,"L7",G279&gt;DataTables!$M$29,"L8", G279&lt;=DataTables!$M$29,"L9")</f>
        <v/>
      </c>
      <c r="K279" s="709"/>
      <c r="L279" s="417"/>
      <c r="M279" s="34" t="str">
        <f t="shared" ref="M279:N279" si="293">M270</f>
        <v>N</v>
      </c>
      <c r="N279" s="34" t="str">
        <f t="shared" si="293"/>
        <v>NN</v>
      </c>
      <c r="O279" s="34" cm="1">
        <f t="array" ref="O279">_xlfn.LET(_xlpm.a, $F$278:$F$285, _xlpm.b, $E$278:$E$285, _xlpm.c, _xlfn.XLOOKUP(M279,_xlpm.a,_xlpm.b,0), _xlpm.d, _xlfn.XLOOKUP(N279,_xlpm.a,_xlpm.b,0), _xlpm.x, IF(OR(_xlpm.c=0,_xlpm.d=0), _xlpm.c+_xlpm.d, MIN(_xlpm.c,_xlpm.d)), IF(_xlpm.x=0, 0, IF(DataTables!$K$158="6+", _xlfn.IFNA(_xlfn.RANK.AVG(_xlpm.x,$E$278:$E$283),1), IF(DataTables!$K$158=8,_xlfn.RANK.AVG(_xlpm.x,_xlpm.b)))))</f>
        <v>0</v>
      </c>
      <c r="P279" s="32"/>
      <c r="Q279" s="151"/>
      <c r="R279" s="151">
        <f>$O279</f>
        <v>0</v>
      </c>
      <c r="S279" s="151"/>
      <c r="T279" s="151"/>
      <c r="U279" s="151"/>
      <c r="V279" s="151"/>
      <c r="W279" s="151"/>
      <c r="X279" s="151"/>
      <c r="Y279" s="32"/>
      <c r="Z279" s="32">
        <f>COUNTIF(F$278:F$285:F$287:F$294,F279)</f>
        <v>0</v>
      </c>
      <c r="AA279" s="32">
        <f t="shared" ref="AA279:AA285" si="294">IF(NOT(ISBLANK(F279)),COUNTIF(F$278:F$285,LEFT(F279,1)&amp;"*"),0)</f>
        <v>0</v>
      </c>
      <c r="AB279" s="7" t="str">
        <f t="shared" ref="AB279:AB285" si="295">IF(AND($G279&gt;0.00001,$G279&lt;=$J$277), "***", "")</f>
        <v/>
      </c>
    </row>
    <row r="280" spans="1:28" s="7" customFormat="1" ht="20.25" customHeight="1">
      <c r="A280" s="709" t="s">
        <v>157</v>
      </c>
      <c r="B280" s="709" t="s">
        <v>123</v>
      </c>
      <c r="C280" s="709" t="s">
        <v>133</v>
      </c>
      <c r="D280" s="709" t="s">
        <v>71</v>
      </c>
      <c r="E280" s="41">
        <v>3</v>
      </c>
      <c r="F280" s="24"/>
      <c r="G280" s="201"/>
      <c r="H280" s="402" t="str" cm="1">
        <f t="array" ref="H280">IF($F280=0," ",_xlfn.XLOOKUP($F280,DataCalcs!$B$84:$B$162,_xlfn.XLOOKUP($C280,DataCalcs!$D$83:$O$83,DataCalcs!$D$84:$O$162),"WRONG LETTER"))</f>
        <v xml:space="preserve"> </v>
      </c>
      <c r="I280" s="33" t="str">
        <f>IF($F280=0," ",_xlfn.XLOOKUP($F280,DataCalcs!$B$84:$B$162,DataCalcs!$A$84:$A$162,"WRONG LETTER"))</f>
        <v xml:space="preserve"> </v>
      </c>
      <c r="J280" s="709" t="str" cm="1">
        <f t="array" ref="J280">_xlfn.IFS(ISBLANK(G280), "", NOT(ISNUMBER(G280)), "!!!",  G280&gt;DataTables!$E$29,"...",G280&gt;DataTables!$F$29,"L1",G280&gt;DataTables!$G$29,"L2",G280&gt;DataTables!$H$29,"L3",G280&gt;DataTables!$I$29,"L4",G280&gt;DataTables!$J$29,"L5",G280&gt;DataTables!$K$29,"L6",G280&gt;DataTables!$L$29,"L7",G280&gt;DataTables!$M$29,"L8", G280&lt;=DataTables!$M$29,"L9")</f>
        <v/>
      </c>
      <c r="K280" s="709"/>
      <c r="L280" s="417"/>
      <c r="M280" s="34" t="str">
        <f t="shared" ref="M280:N280" si="296">M271</f>
        <v>B</v>
      </c>
      <c r="N280" s="34" t="str">
        <f t="shared" si="296"/>
        <v>BB</v>
      </c>
      <c r="O280" s="34" cm="1">
        <f t="array" ref="O280">_xlfn.LET(_xlpm.a, $F$278:$F$285, _xlpm.b, $E$278:$E$285, _xlpm.c, _xlfn.XLOOKUP(M280,_xlpm.a,_xlpm.b,0), _xlpm.d, _xlfn.XLOOKUP(N280,_xlpm.a,_xlpm.b,0), _xlpm.x, IF(OR(_xlpm.c=0,_xlpm.d=0), _xlpm.c+_xlpm.d, MIN(_xlpm.c,_xlpm.d)), IF(_xlpm.x=0, 0, IF(DataTables!$K$158="6+", _xlfn.IFNA(_xlfn.RANK.AVG(_xlpm.x,$E$278:$E$283),1), IF(DataTables!$K$158=8,_xlfn.RANK.AVG(_xlpm.x,_xlpm.b)))))</f>
        <v>0</v>
      </c>
      <c r="P280" s="32"/>
      <c r="Q280" s="151"/>
      <c r="R280" s="151"/>
      <c r="S280" s="151">
        <f>$O280</f>
        <v>0</v>
      </c>
      <c r="T280" s="151"/>
      <c r="U280" s="151"/>
      <c r="V280" s="151"/>
      <c r="W280" s="151"/>
      <c r="X280" s="151"/>
      <c r="Y280" s="32"/>
      <c r="Z280" s="32">
        <f>COUNTIF(F$278:F$285:F$287:F$294,F280)</f>
        <v>0</v>
      </c>
      <c r="AA280" s="32">
        <f t="shared" si="294"/>
        <v>0</v>
      </c>
      <c r="AB280" s="7" t="str">
        <f t="shared" si="295"/>
        <v/>
      </c>
    </row>
    <row r="281" spans="1:28" s="7" customFormat="1" ht="20.25" customHeight="1">
      <c r="A281" s="709" t="s">
        <v>157</v>
      </c>
      <c r="B281" s="709" t="s">
        <v>123</v>
      </c>
      <c r="C281" s="709" t="s">
        <v>133</v>
      </c>
      <c r="D281" s="709" t="s">
        <v>71</v>
      </c>
      <c r="E281" s="41">
        <v>4</v>
      </c>
      <c r="F281" s="24"/>
      <c r="G281" s="201"/>
      <c r="H281" s="402" t="str" cm="1">
        <f t="array" ref="H281">IF($F281=0," ",_xlfn.XLOOKUP($F281,DataCalcs!$B$84:$B$162,_xlfn.XLOOKUP($C281,DataCalcs!$D$83:$O$83,DataCalcs!$D$84:$O$162),"WRONG LETTER"))</f>
        <v xml:space="preserve"> </v>
      </c>
      <c r="I281" s="33" t="str">
        <f>IF($F281=0," ",_xlfn.XLOOKUP($F281,DataCalcs!$B$84:$B$162,DataCalcs!$A$84:$A$162,"WRONG LETTER"))</f>
        <v xml:space="preserve"> </v>
      </c>
      <c r="J281" s="709" t="str" cm="1">
        <f t="array" ref="J281">_xlfn.IFS(ISBLANK(G281), "", NOT(ISNUMBER(G281)), "!!!",  G281&gt;DataTables!$E$29,"...",G281&gt;DataTables!$F$29,"L1",G281&gt;DataTables!$G$29,"L2",G281&gt;DataTables!$H$29,"L3",G281&gt;DataTables!$I$29,"L4",G281&gt;DataTables!$J$29,"L5",G281&gt;DataTables!$K$29,"L6",G281&gt;DataTables!$L$29,"L7",G281&gt;DataTables!$M$29,"L8", G281&lt;=DataTables!$M$29,"L9")</f>
        <v/>
      </c>
      <c r="K281" s="709"/>
      <c r="L281" s="417"/>
      <c r="M281" s="34" t="str">
        <f t="shared" ref="M281:N281" si="297">M272</f>
        <v>O</v>
      </c>
      <c r="N281" s="34" t="str">
        <f t="shared" si="297"/>
        <v>OO</v>
      </c>
      <c r="O281" s="34" cm="1">
        <f t="array" ref="O281">_xlfn.LET(_xlpm.a, $F$278:$F$285, _xlpm.b, $E$278:$E$285, _xlpm.c, _xlfn.XLOOKUP(M281,_xlpm.a,_xlpm.b,0), _xlpm.d, _xlfn.XLOOKUP(N281,_xlpm.a,_xlpm.b,0), _xlpm.x, IF(OR(_xlpm.c=0,_xlpm.d=0), _xlpm.c+_xlpm.d, MIN(_xlpm.c,_xlpm.d)), IF(_xlpm.x=0, 0, IF(DataTables!$K$158="6+", _xlfn.IFNA(_xlfn.RANK.AVG(_xlpm.x,$E$278:$E$283),1), IF(DataTables!$K$158=8,_xlfn.RANK.AVG(_xlpm.x,_xlpm.b)))))</f>
        <v>0</v>
      </c>
      <c r="P281" s="32"/>
      <c r="Q281" s="151"/>
      <c r="R281" s="151"/>
      <c r="S281" s="151"/>
      <c r="T281" s="151">
        <f>$O281</f>
        <v>0</v>
      </c>
      <c r="U281" s="151"/>
      <c r="V281" s="151"/>
      <c r="W281" s="151"/>
      <c r="X281" s="151"/>
      <c r="Y281" s="32"/>
      <c r="Z281" s="32">
        <f>COUNTIF(F$278:F$285:F$287:F$294,F281)</f>
        <v>0</v>
      </c>
      <c r="AA281" s="32">
        <f t="shared" si="294"/>
        <v>0</v>
      </c>
      <c r="AB281" s="7" t="str">
        <f t="shared" si="295"/>
        <v/>
      </c>
    </row>
    <row r="282" spans="1:28" s="7" customFormat="1" ht="20.25" customHeight="1">
      <c r="A282" s="709" t="s">
        <v>157</v>
      </c>
      <c r="B282" s="709" t="s">
        <v>123</v>
      </c>
      <c r="C282" s="709" t="s">
        <v>133</v>
      </c>
      <c r="D282" s="709" t="s">
        <v>71</v>
      </c>
      <c r="E282" s="41">
        <v>5</v>
      </c>
      <c r="F282" s="24"/>
      <c r="G282" s="201"/>
      <c r="H282" s="402" t="str" cm="1">
        <f t="array" ref="H282">IF($F282=0," ",_xlfn.XLOOKUP($F282,DataCalcs!$B$84:$B$162,_xlfn.XLOOKUP($C282,DataCalcs!$D$83:$O$83,DataCalcs!$D$84:$O$162),"WRONG LETTER"))</f>
        <v xml:space="preserve"> </v>
      </c>
      <c r="I282" s="33" t="str">
        <f>IF($F282=0," ",_xlfn.XLOOKUP($F282,DataCalcs!$B$84:$B$162,DataCalcs!$A$84:$A$162,"WRONG LETTER"))</f>
        <v xml:space="preserve"> </v>
      </c>
      <c r="J282" s="709" t="str" cm="1">
        <f t="array" ref="J282">_xlfn.IFS(ISBLANK(G282), "", NOT(ISNUMBER(G282)), "!!!",  G282&gt;DataTables!$E$29,"...",G282&gt;DataTables!$F$29,"L1",G282&gt;DataTables!$G$29,"L2",G282&gt;DataTables!$H$29,"L3",G282&gt;DataTables!$I$29,"L4",G282&gt;DataTables!$J$29,"L5",G282&gt;DataTables!$K$29,"L6",G282&gt;DataTables!$L$29,"L7",G282&gt;DataTables!$M$29,"L8", G282&lt;=DataTables!$M$29,"L9")</f>
        <v/>
      </c>
      <c r="K282" s="709"/>
      <c r="L282" s="417"/>
      <c r="M282" s="34" t="str">
        <f t="shared" ref="M282:N282" si="298">M273</f>
        <v>R</v>
      </c>
      <c r="N282" s="34" t="str">
        <f t="shared" si="298"/>
        <v>RR</v>
      </c>
      <c r="O282" s="34" cm="1">
        <f t="array" ref="O282">_xlfn.LET(_xlpm.a, $F$278:$F$285, _xlpm.b, $E$278:$E$285, _xlpm.c, _xlfn.XLOOKUP(M282,_xlpm.a,_xlpm.b,0), _xlpm.d, _xlfn.XLOOKUP(N282,_xlpm.a,_xlpm.b,0), _xlpm.x, IF(OR(_xlpm.c=0,_xlpm.d=0), _xlpm.c+_xlpm.d, MIN(_xlpm.c,_xlpm.d)), IF(_xlpm.x=0, 0, IF(DataTables!$K$158="6+", _xlfn.IFNA(_xlfn.RANK.AVG(_xlpm.x,$E$278:$E$283),1), IF(DataTables!$K$158=8,_xlfn.RANK.AVG(_xlpm.x,_xlpm.b)))))</f>
        <v>0</v>
      </c>
      <c r="P282" s="32"/>
      <c r="Q282" s="151"/>
      <c r="R282" s="151"/>
      <c r="S282" s="151"/>
      <c r="T282" s="151"/>
      <c r="U282" s="151">
        <f>$O282</f>
        <v>0</v>
      </c>
      <c r="V282" s="151"/>
      <c r="W282" s="151"/>
      <c r="X282" s="151"/>
      <c r="Y282" s="32"/>
      <c r="Z282" s="32">
        <f>COUNTIF(F$278:F$285:F$287:F$294,F282)</f>
        <v>0</v>
      </c>
      <c r="AA282" s="32">
        <f t="shared" si="294"/>
        <v>0</v>
      </c>
      <c r="AB282" s="7" t="str">
        <f t="shared" si="295"/>
        <v/>
      </c>
    </row>
    <row r="283" spans="1:28" s="7" customFormat="1" ht="20.25" customHeight="1">
      <c r="A283" s="709" t="s">
        <v>157</v>
      </c>
      <c r="B283" s="709" t="s">
        <v>123</v>
      </c>
      <c r="C283" s="709" t="s">
        <v>133</v>
      </c>
      <c r="D283" s="709" t="s">
        <v>71</v>
      </c>
      <c r="E283" s="41">
        <v>6</v>
      </c>
      <c r="F283" s="24"/>
      <c r="G283" s="201"/>
      <c r="H283" s="402" t="str" cm="1">
        <f t="array" ref="H283">IF($F283=0," ",_xlfn.XLOOKUP($F283,DataCalcs!$B$84:$B$162,_xlfn.XLOOKUP($C283,DataCalcs!$D$83:$O$83,DataCalcs!$D$84:$O$162),"WRONG LETTER"))</f>
        <v xml:space="preserve"> </v>
      </c>
      <c r="I283" s="33" t="str">
        <f>IF($F283=0," ",_xlfn.XLOOKUP($F283,DataCalcs!$B$84:$B$162,DataCalcs!$A$84:$A$162,"WRONG LETTER"))</f>
        <v xml:space="preserve"> </v>
      </c>
      <c r="J283" s="709" t="str" cm="1">
        <f t="array" ref="J283">_xlfn.IFS(ISBLANK(G283), "", NOT(ISNUMBER(G283)), "!!!",  G283&gt;DataTables!$E$29,"...",G283&gt;DataTables!$F$29,"L1",G283&gt;DataTables!$G$29,"L2",G283&gt;DataTables!$H$29,"L3",G283&gt;DataTables!$I$29,"L4",G283&gt;DataTables!$J$29,"L5",G283&gt;DataTables!$K$29,"L6",G283&gt;DataTables!$L$29,"L7",G283&gt;DataTables!$M$29,"L8", G283&lt;=DataTables!$M$29,"L9")</f>
        <v/>
      </c>
      <c r="K283" s="709"/>
      <c r="L283" s="417"/>
      <c r="M283" s="34" t="str">
        <f t="shared" ref="M283:N283" si="299">M274</f>
        <v>X</v>
      </c>
      <c r="N283" s="34" t="str">
        <f t="shared" si="299"/>
        <v>XX</v>
      </c>
      <c r="O283" s="34" cm="1">
        <f t="array" ref="O283">_xlfn.LET(_xlpm.a, $F$278:$F$285, _xlpm.b, $E$278:$E$285, _xlpm.c, _xlfn.XLOOKUP(M283,_xlpm.a,_xlpm.b,0), _xlpm.d, _xlfn.XLOOKUP(N283,_xlpm.a,_xlpm.b,0), _xlpm.x, IF(OR(_xlpm.c=0,_xlpm.d=0), _xlpm.c+_xlpm.d, MIN(_xlpm.c,_xlpm.d)), IF(_xlpm.x=0, 0, IF(DataTables!$K$158="6+", _xlfn.IFNA(_xlfn.RANK.AVG(_xlpm.x,$E$278:$E$283),1), IF(DataTables!$K$158=8,_xlfn.RANK.AVG(_xlpm.x,_xlpm.b)))))</f>
        <v>0</v>
      </c>
      <c r="P283" s="32"/>
      <c r="Q283" s="151"/>
      <c r="R283" s="151"/>
      <c r="S283" s="151"/>
      <c r="T283" s="151"/>
      <c r="U283" s="151"/>
      <c r="V283" s="151">
        <f>$O283</f>
        <v>0</v>
      </c>
      <c r="W283" s="151"/>
      <c r="X283" s="151"/>
      <c r="Y283" s="32"/>
      <c r="Z283" s="32">
        <f>COUNTIF(F$278:F$285:F$287:F$294,F283)</f>
        <v>0</v>
      </c>
      <c r="AA283" s="32">
        <f t="shared" si="294"/>
        <v>0</v>
      </c>
      <c r="AB283" s="7" t="str">
        <f t="shared" si="295"/>
        <v/>
      </c>
    </row>
    <row r="284" spans="1:28" s="7" customFormat="1" ht="20.25" customHeight="1">
      <c r="A284" s="709" t="s">
        <v>157</v>
      </c>
      <c r="B284" s="709" t="s">
        <v>123</v>
      </c>
      <c r="C284" s="709" t="s">
        <v>133</v>
      </c>
      <c r="D284" s="709" t="s">
        <v>71</v>
      </c>
      <c r="E284" s="14">
        <v>7</v>
      </c>
      <c r="F284" s="24"/>
      <c r="G284" s="201"/>
      <c r="H284" s="402" t="str" cm="1">
        <f t="array" ref="H284">IF($F284=0," ",_xlfn.XLOOKUP($F284,DataCalcs!$B$84:$B$162,_xlfn.XLOOKUP($C284,DataCalcs!$D$83:$O$83,DataCalcs!$D$84:$O$162),"WRONG LETTER"))</f>
        <v xml:space="preserve"> </v>
      </c>
      <c r="I284" s="33" t="str">
        <f>IF($F284=0," ",_xlfn.XLOOKUP($F284,DataCalcs!$B$84:$B$162,DataCalcs!$A$84:$A$162,"WRONG LETTER"))</f>
        <v xml:space="preserve"> </v>
      </c>
      <c r="J284" s="709" t="str" cm="1">
        <f t="array" ref="J284">_xlfn.IFS(ISBLANK(G284), "", NOT(ISNUMBER(G284)), "!!!",  G284&gt;DataTables!$E$29,"...",G284&gt;DataTables!$F$29,"L1",G284&gt;DataTables!$G$29,"L2",G284&gt;DataTables!$H$29,"L3",G284&gt;DataTables!$I$29,"L4",G284&gt;DataTables!$J$29,"L5",G284&gt;DataTables!$K$29,"L6",G284&gt;DataTables!$L$29,"L7",G284&gt;DataTables!$M$29,"L8", G284&lt;=DataTables!$M$29,"L9")</f>
        <v/>
      </c>
      <c r="K284" s="709"/>
      <c r="L284" s="417"/>
      <c r="M284" s="34" t="str">
        <f t="shared" ref="M284:N284" si="300">M275</f>
        <v>H</v>
      </c>
      <c r="N284" s="34" t="str">
        <f t="shared" si="300"/>
        <v>HH</v>
      </c>
      <c r="O284" s="34" cm="1">
        <f t="array" ref="O284">_xlfn.LET(_xlpm.a, $F$278:$F$285, _xlpm.b, $E$278:$E$285, _xlpm.c, _xlfn.XLOOKUP(M284,_xlpm.a,_xlpm.b,0), _xlpm.d, _xlfn.XLOOKUP(N284,_xlpm.a,_xlpm.b,0), _xlpm.x, IF(OR(_xlpm.c=0,_xlpm.d=0), _xlpm.c+_xlpm.d, MIN(_xlpm.c,_xlpm.d)), IF(_xlpm.x=0, 0, IF(DataTables!$K$158="6+", _xlfn.IFNA(_xlfn.RANK.AVG(_xlpm.x,$E$278:$E$283),1), IF(DataTables!$K$158=8,_xlfn.RANK.AVG(_xlpm.x,_xlpm.b)))))</f>
        <v>0</v>
      </c>
      <c r="P284" s="32"/>
      <c r="Q284" s="151"/>
      <c r="R284" s="151"/>
      <c r="S284" s="151"/>
      <c r="T284" s="151"/>
      <c r="U284" s="151"/>
      <c r="V284" s="151"/>
      <c r="W284" s="151">
        <f>$O284</f>
        <v>0</v>
      </c>
      <c r="X284" s="151"/>
      <c r="Y284" s="32"/>
      <c r="Z284" s="32">
        <f>COUNTIF(F$278:F$285:F$287:F$294,F284)</f>
        <v>0</v>
      </c>
      <c r="AA284" s="32">
        <f t="shared" si="294"/>
        <v>0</v>
      </c>
      <c r="AB284" s="7" t="str">
        <f t="shared" si="295"/>
        <v/>
      </c>
    </row>
    <row r="285" spans="1:28" s="8" customFormat="1" ht="20.25" customHeight="1">
      <c r="A285" s="709" t="s">
        <v>157</v>
      </c>
      <c r="B285" s="709" t="s">
        <v>123</v>
      </c>
      <c r="C285" s="709" t="s">
        <v>133</v>
      </c>
      <c r="D285" s="709" t="s">
        <v>71</v>
      </c>
      <c r="E285" s="394">
        <v>8</v>
      </c>
      <c r="F285" s="395"/>
      <c r="G285" s="396"/>
      <c r="H285" s="402" t="str" cm="1">
        <f t="array" ref="H285">IF($F285=0," ",_xlfn.XLOOKUP($F285,DataCalcs!$B$84:$B$162,_xlfn.XLOOKUP($C285,DataCalcs!$D$83:$O$83,DataCalcs!$D$84:$O$162),"WRONG LETTER"))</f>
        <v xml:space="preserve"> </v>
      </c>
      <c r="I285" s="397" t="str">
        <f>IF($F285=0," ",_xlfn.XLOOKUP($F285,DataCalcs!$B$84:$B$162,DataCalcs!$A$84:$A$162,"WRONG LETTER"))</f>
        <v xml:space="preserve"> </v>
      </c>
      <c r="J285" s="711" t="str" cm="1">
        <f t="array" ref="J285">_xlfn.IFS(ISBLANK(G285), "", NOT(ISNUMBER(G285)), "!!!",  G285&gt;DataTables!$E$29,"...",G285&gt;DataTables!$F$29,"L1",G285&gt;DataTables!$G$29,"L2",G285&gt;DataTables!$H$29,"L3",G285&gt;DataTables!$I$29,"L4",G285&gt;DataTables!$J$29,"L5",G285&gt;DataTables!$K$29,"L6",G285&gt;DataTables!$L$29,"L7",G285&gt;DataTables!$M$29,"L8", G285&lt;=DataTables!$M$29,"L9")</f>
        <v/>
      </c>
      <c r="K285" s="711"/>
      <c r="L285" s="415"/>
      <c r="M285" s="34" t="str">
        <f t="shared" ref="M285:N285" si="301">M276</f>
        <v>W</v>
      </c>
      <c r="N285" s="34" t="str">
        <f t="shared" si="301"/>
        <v>WW</v>
      </c>
      <c r="O285" s="34" cm="1">
        <f t="array" ref="O285">_xlfn.LET(_xlpm.a, $F$278:$F$285, _xlpm.b, $E$278:$E$285, _xlpm.c, _xlfn.XLOOKUP(M285,_xlpm.a,_xlpm.b,0), _xlpm.d, _xlfn.XLOOKUP(N285,_xlpm.a,_xlpm.b,0), _xlpm.x, IF(OR(_xlpm.c=0,_xlpm.d=0), _xlpm.c+_xlpm.d, MIN(_xlpm.c,_xlpm.d)), IF(_xlpm.x=0, 0, IF(DataTables!$K$158="6+", _xlfn.IFNA(_xlfn.RANK.AVG(_xlpm.x,$E$278:$E$283),1), IF(DataTables!$K$158=8,_xlfn.RANK.AVG(_xlpm.x,_xlpm.b)))))</f>
        <v>0</v>
      </c>
      <c r="P285" s="32"/>
      <c r="Q285" s="151"/>
      <c r="R285" s="151"/>
      <c r="S285" s="151"/>
      <c r="T285" s="151"/>
      <c r="U285" s="151"/>
      <c r="V285" s="151"/>
      <c r="W285" s="151"/>
      <c r="X285" s="151">
        <f>$O285</f>
        <v>0</v>
      </c>
      <c r="Y285" s="31"/>
      <c r="Z285" s="32">
        <f>COUNTIF(F$278:F$285:F$287:F$294,F285)</f>
        <v>0</v>
      </c>
      <c r="AA285" s="32">
        <f t="shared" si="294"/>
        <v>0</v>
      </c>
      <c r="AB285" s="7" t="str">
        <f t="shared" si="295"/>
        <v/>
      </c>
    </row>
    <row r="286" spans="1:28" s="8" customFormat="1" ht="20.25" customHeight="1">
      <c r="A286" s="709" t="s">
        <v>157</v>
      </c>
      <c r="B286" s="709" t="s">
        <v>123</v>
      </c>
      <c r="C286" s="709" t="s">
        <v>133</v>
      </c>
      <c r="D286" s="76"/>
      <c r="E286" s="387" t="s">
        <v>169</v>
      </c>
      <c r="F286" s="403"/>
      <c r="G286" s="410"/>
      <c r="H286" s="404"/>
      <c r="I286" s="388"/>
      <c r="J286" s="390"/>
      <c r="K286" s="35"/>
      <c r="L286" s="415"/>
      <c r="M286" s="36"/>
      <c r="N286" s="36"/>
      <c r="O286" s="712"/>
      <c r="P286" s="31"/>
      <c r="Q286" s="31"/>
      <c r="R286" s="31"/>
      <c r="S286" s="31"/>
      <c r="T286" s="31"/>
      <c r="U286" s="31"/>
      <c r="V286" s="31"/>
      <c r="W286" s="31"/>
      <c r="X286" s="31"/>
      <c r="Y286" s="31"/>
      <c r="Z286" s="32"/>
      <c r="AA286" s="2"/>
    </row>
    <row r="287" spans="1:28" s="8" customFormat="1" ht="20.25" customHeight="1">
      <c r="A287" s="709" t="s">
        <v>157</v>
      </c>
      <c r="B287" s="709" t="s">
        <v>123</v>
      </c>
      <c r="C287" s="709" t="s">
        <v>133</v>
      </c>
      <c r="D287" s="709" t="s">
        <v>65</v>
      </c>
      <c r="E287" s="398">
        <v>1</v>
      </c>
      <c r="F287" s="399"/>
      <c r="G287" s="409"/>
      <c r="H287" s="402" t="str" cm="1">
        <f t="array" ref="H287">IF($F287=0," ",_xlfn.XLOOKUP($F287,DataCalcs!$B$84:$B$162,_xlfn.XLOOKUP($C287,DataCalcs!$D$83:$O$83,DataCalcs!$D$84:$O$162),"WRONG LETTER"))</f>
        <v xml:space="preserve"> </v>
      </c>
      <c r="I287" s="402" t="str">
        <f>IF($F287=0," ",_xlfn.XLOOKUP($F287,DataCalcs!$B$84:$B$162,DataCalcs!$A$84:$A$162,"WRONG LETTER"))</f>
        <v xml:space="preserve"> </v>
      </c>
      <c r="J287" s="29" t="str" cm="1">
        <f t="array" ref="J287">_xlfn.IFS(ISBLANK(G287), "", NOT(ISNUMBER(G287)), "!!!",  G287&gt;DataTables!$E$29,"...",G287&gt;DataTables!$F$29,"L1",G287&gt;DataTables!$G$29,"L2",G287&gt;DataTables!$H$29,"L3",G287&gt;DataTables!$I$29,"L4",G287&gt;DataTables!$J$29,"L5",G287&gt;DataTables!$K$29,"L6",G287&gt;DataTables!$L$29,"L7",G287&gt;DataTables!$M$29,"L8", G287&lt;=DataTables!$M$29,"L9")</f>
        <v/>
      </c>
      <c r="K287" s="29"/>
      <c r="L287" s="415"/>
      <c r="M287" s="34" t="str">
        <f t="shared" ref="M287:N287" si="302">M278</f>
        <v>A</v>
      </c>
      <c r="N287" s="34" t="str">
        <f t="shared" si="302"/>
        <v>AA</v>
      </c>
      <c r="O287" s="34" cm="1">
        <f t="array" ref="O287">_xlfn.LET(_xlpm.a, $F$287:$F$294, _xlpm.b, $E$287:$E$294, _xlpm.c, _xlfn.XLOOKUP(M287,_xlpm.a,_xlpm.b,0), _xlpm.d, _xlfn.XLOOKUP(N287,_xlpm.a,_xlpm.b,0), _xlpm.x, IF(OR(_xlpm.c=0,_xlpm.d=0), _xlpm.c+_xlpm.d, MIN(_xlpm.c,_xlpm.d)), IF(_xlpm.x=0, 0, IF(DataTables!$K$158="6+", _xlfn.IFNA(_xlfn.RANK.AVG(_xlpm.x,$E$287:$E$292),1), IF(DataTables!$K$158=8,_xlfn.RANK.AVG(_xlpm.x,_xlpm.b)))))</f>
        <v>0</v>
      </c>
      <c r="P287" s="32"/>
      <c r="Q287" s="151">
        <f>$O287</f>
        <v>0</v>
      </c>
      <c r="R287" s="151"/>
      <c r="S287" s="151"/>
      <c r="T287" s="151"/>
      <c r="U287" s="151"/>
      <c r="V287" s="151"/>
      <c r="W287" s="151"/>
      <c r="X287" s="151"/>
      <c r="Y287" s="32"/>
      <c r="Z287" s="32">
        <f>COUNTIF(F$278:F$285:F$287:F$294,F287)</f>
        <v>0</v>
      </c>
      <c r="AA287" s="32">
        <f>IF(NOT(ISBLANK(F287)),COUNTIF(F$287:F$294,LEFT(F287,1)&amp;"*"),0)</f>
        <v>0</v>
      </c>
      <c r="AB287" s="7" t="str">
        <f>IF(AND($G287&gt;0.00001,$G287&lt;=$J$277), "***", "")</f>
        <v/>
      </c>
    </row>
    <row r="288" spans="1:28" s="8" customFormat="1" ht="20.25" customHeight="1">
      <c r="A288" s="709" t="s">
        <v>157</v>
      </c>
      <c r="B288" s="709" t="s">
        <v>123</v>
      </c>
      <c r="C288" s="709" t="s">
        <v>133</v>
      </c>
      <c r="D288" s="709" t="s">
        <v>65</v>
      </c>
      <c r="E288" s="41">
        <v>2</v>
      </c>
      <c r="F288" s="24"/>
      <c r="G288" s="201"/>
      <c r="H288" s="402" t="str" cm="1">
        <f t="array" ref="H288">IF($F288=0," ",_xlfn.XLOOKUP($F288,DataCalcs!$B$84:$B$162,_xlfn.XLOOKUP($C288,DataCalcs!$D$83:$O$83,DataCalcs!$D$84:$O$162),"WRONG LETTER"))</f>
        <v xml:space="preserve"> </v>
      </c>
      <c r="I288" s="33" t="str">
        <f>IF($F288=0," ",_xlfn.XLOOKUP($F288,DataCalcs!$B$84:$B$162,DataCalcs!$A$84:$A$162,"WRONG LETTER"))</f>
        <v xml:space="preserve"> </v>
      </c>
      <c r="J288" s="709" t="str" cm="1">
        <f t="array" ref="J288">_xlfn.IFS(ISBLANK(G288), "", NOT(ISNUMBER(G288)), "!!!",  G288&gt;DataTables!$E$29,"...",G288&gt;DataTables!$F$29,"L1",G288&gt;DataTables!$G$29,"L2",G288&gt;DataTables!$H$29,"L3",G288&gt;DataTables!$I$29,"L4",G288&gt;DataTables!$J$29,"L5",G288&gt;DataTables!$K$29,"L6",G288&gt;DataTables!$L$29,"L7",G288&gt;DataTables!$M$29,"L8", G288&lt;=DataTables!$M$29,"L9")</f>
        <v/>
      </c>
      <c r="K288" s="709"/>
      <c r="L288" s="415"/>
      <c r="M288" s="34" t="str">
        <f t="shared" ref="M288:N288" si="303">M279</f>
        <v>N</v>
      </c>
      <c r="N288" s="34" t="str">
        <f t="shared" si="303"/>
        <v>NN</v>
      </c>
      <c r="O288" s="34" cm="1">
        <f t="array" ref="O288">_xlfn.LET(_xlpm.a, $F$287:$F$294, _xlpm.b, $E$287:$E$294, _xlpm.c, _xlfn.XLOOKUP(M288,_xlpm.a,_xlpm.b,0), _xlpm.d, _xlfn.XLOOKUP(N288,_xlpm.a,_xlpm.b,0), _xlpm.x, IF(OR(_xlpm.c=0,_xlpm.d=0), _xlpm.c+_xlpm.d, MIN(_xlpm.c,_xlpm.d)), IF(_xlpm.x=0, 0, IF(DataTables!$K$158="6+", _xlfn.IFNA(_xlfn.RANK.AVG(_xlpm.x,$E$287:$E$292),1), IF(DataTables!$K$158=8,_xlfn.RANK.AVG(_xlpm.x,_xlpm.b)))))</f>
        <v>0</v>
      </c>
      <c r="P288" s="32"/>
      <c r="Q288" s="151"/>
      <c r="R288" s="151">
        <f>$O288</f>
        <v>0</v>
      </c>
      <c r="S288" s="151"/>
      <c r="T288" s="151"/>
      <c r="U288" s="151"/>
      <c r="V288" s="151"/>
      <c r="W288" s="151"/>
      <c r="X288" s="151"/>
      <c r="Y288" s="32"/>
      <c r="Z288" s="32">
        <f>COUNTIF(F$278:F$285:F$287:F$294,F288)</f>
        <v>0</v>
      </c>
      <c r="AA288" s="32">
        <f t="shared" ref="AA288:AA294" si="304">IF(NOT(ISBLANK(F288)),COUNTIF(F$287:F$294,LEFT(F288,1)&amp;"*"),0)</f>
        <v>0</v>
      </c>
      <c r="AB288" s="7" t="str">
        <f t="shared" ref="AB288:AB294" si="305">IF(AND($G288&gt;0.00001,$G288&lt;=$J$277), "***", "")</f>
        <v/>
      </c>
    </row>
    <row r="289" spans="1:28" s="8" customFormat="1" ht="20.25" customHeight="1">
      <c r="A289" s="709" t="s">
        <v>157</v>
      </c>
      <c r="B289" s="709" t="s">
        <v>123</v>
      </c>
      <c r="C289" s="709" t="s">
        <v>133</v>
      </c>
      <c r="D289" s="709" t="s">
        <v>65</v>
      </c>
      <c r="E289" s="41">
        <v>3</v>
      </c>
      <c r="F289" s="24"/>
      <c r="G289" s="201"/>
      <c r="H289" s="402" t="str" cm="1">
        <f t="array" ref="H289">IF($F289=0," ",_xlfn.XLOOKUP($F289,DataCalcs!$B$84:$B$162,_xlfn.XLOOKUP($C289,DataCalcs!$D$83:$O$83,DataCalcs!$D$84:$O$162),"WRONG LETTER"))</f>
        <v xml:space="preserve"> </v>
      </c>
      <c r="I289" s="33" t="str">
        <f>IF($F289=0," ",_xlfn.XLOOKUP($F289,DataCalcs!$B$84:$B$162,DataCalcs!$A$84:$A$162,"WRONG LETTER"))</f>
        <v xml:space="preserve"> </v>
      </c>
      <c r="J289" s="709" t="str" cm="1">
        <f t="array" ref="J289">_xlfn.IFS(ISBLANK(G289), "", NOT(ISNUMBER(G289)), "!!!",  G289&gt;DataTables!$E$29,"...",G289&gt;DataTables!$F$29,"L1",G289&gt;DataTables!$G$29,"L2",G289&gt;DataTables!$H$29,"L3",G289&gt;DataTables!$I$29,"L4",G289&gt;DataTables!$J$29,"L5",G289&gt;DataTables!$K$29,"L6",G289&gt;DataTables!$L$29,"L7",G289&gt;DataTables!$M$29,"L8", G289&lt;=DataTables!$M$29,"L9")</f>
        <v/>
      </c>
      <c r="K289" s="709"/>
      <c r="L289" s="415"/>
      <c r="M289" s="34" t="str">
        <f t="shared" ref="M289:N289" si="306">M280</f>
        <v>B</v>
      </c>
      <c r="N289" s="34" t="str">
        <f t="shared" si="306"/>
        <v>BB</v>
      </c>
      <c r="O289" s="34" cm="1">
        <f t="array" ref="O289">_xlfn.LET(_xlpm.a, $F$287:$F$294, _xlpm.b, $E$287:$E$294, _xlpm.c, _xlfn.XLOOKUP(M289,_xlpm.a,_xlpm.b,0), _xlpm.d, _xlfn.XLOOKUP(N289,_xlpm.a,_xlpm.b,0), _xlpm.x, IF(OR(_xlpm.c=0,_xlpm.d=0), _xlpm.c+_xlpm.d, MIN(_xlpm.c,_xlpm.d)), IF(_xlpm.x=0, 0, IF(DataTables!$K$158="6+", _xlfn.IFNA(_xlfn.RANK.AVG(_xlpm.x,$E$287:$E$292),1), IF(DataTables!$K$158=8,_xlfn.RANK.AVG(_xlpm.x,_xlpm.b)))))</f>
        <v>0</v>
      </c>
      <c r="P289" s="32"/>
      <c r="Q289" s="151"/>
      <c r="R289" s="151"/>
      <c r="S289" s="151">
        <f>$O289</f>
        <v>0</v>
      </c>
      <c r="T289" s="151"/>
      <c r="U289" s="151"/>
      <c r="V289" s="151"/>
      <c r="W289" s="151"/>
      <c r="X289" s="151"/>
      <c r="Y289" s="32"/>
      <c r="Z289" s="32">
        <f>COUNTIF(F$278:F$285:F$287:F$294,F289)</f>
        <v>0</v>
      </c>
      <c r="AA289" s="32">
        <f t="shared" si="304"/>
        <v>0</v>
      </c>
      <c r="AB289" s="7" t="str">
        <f t="shared" si="305"/>
        <v/>
      </c>
    </row>
    <row r="290" spans="1:28" s="8" customFormat="1" ht="20.25" customHeight="1">
      <c r="A290" s="709" t="s">
        <v>157</v>
      </c>
      <c r="B290" s="709" t="s">
        <v>123</v>
      </c>
      <c r="C290" s="709" t="s">
        <v>133</v>
      </c>
      <c r="D290" s="709" t="s">
        <v>65</v>
      </c>
      <c r="E290" s="41">
        <v>4</v>
      </c>
      <c r="F290" s="24"/>
      <c r="G290" s="201"/>
      <c r="H290" s="402" t="str" cm="1">
        <f t="array" ref="H290">IF($F290=0," ",_xlfn.XLOOKUP($F290,DataCalcs!$B$84:$B$162,_xlfn.XLOOKUP($C290,DataCalcs!$D$83:$O$83,DataCalcs!$D$84:$O$162),"WRONG LETTER"))</f>
        <v xml:space="preserve"> </v>
      </c>
      <c r="I290" s="33" t="str">
        <f>IF($F290=0," ",_xlfn.XLOOKUP($F290,DataCalcs!$B$84:$B$162,DataCalcs!$A$84:$A$162,"WRONG LETTER"))</f>
        <v xml:space="preserve"> </v>
      </c>
      <c r="J290" s="709" t="str" cm="1">
        <f t="array" ref="J290">_xlfn.IFS(ISBLANK(G290), "", NOT(ISNUMBER(G290)), "!!!",  G290&gt;DataTables!$E$29,"...",G290&gt;DataTables!$F$29,"L1",G290&gt;DataTables!$G$29,"L2",G290&gt;DataTables!$H$29,"L3",G290&gt;DataTables!$I$29,"L4",G290&gt;DataTables!$J$29,"L5",G290&gt;DataTables!$K$29,"L6",G290&gt;DataTables!$L$29,"L7",G290&gt;DataTables!$M$29,"L8", G290&lt;=DataTables!$M$29,"L9")</f>
        <v/>
      </c>
      <c r="K290" s="709"/>
      <c r="L290" s="415"/>
      <c r="M290" s="34" t="str">
        <f t="shared" ref="M290:N290" si="307">M281</f>
        <v>O</v>
      </c>
      <c r="N290" s="34" t="str">
        <f t="shared" si="307"/>
        <v>OO</v>
      </c>
      <c r="O290" s="34" cm="1">
        <f t="array" ref="O290">_xlfn.LET(_xlpm.a, $F$287:$F$294, _xlpm.b, $E$287:$E$294, _xlpm.c, _xlfn.XLOOKUP(M290,_xlpm.a,_xlpm.b,0), _xlpm.d, _xlfn.XLOOKUP(N290,_xlpm.a,_xlpm.b,0), _xlpm.x, IF(OR(_xlpm.c=0,_xlpm.d=0), _xlpm.c+_xlpm.d, MIN(_xlpm.c,_xlpm.d)), IF(_xlpm.x=0, 0, IF(DataTables!$K$158="6+", _xlfn.IFNA(_xlfn.RANK.AVG(_xlpm.x,$E$287:$E$292),1), IF(DataTables!$K$158=8,_xlfn.RANK.AVG(_xlpm.x,_xlpm.b)))))</f>
        <v>0</v>
      </c>
      <c r="P290" s="32"/>
      <c r="Q290" s="151"/>
      <c r="R290" s="151"/>
      <c r="S290" s="151"/>
      <c r="T290" s="151">
        <f>$O290</f>
        <v>0</v>
      </c>
      <c r="U290" s="151"/>
      <c r="V290" s="151"/>
      <c r="W290" s="151"/>
      <c r="X290" s="151"/>
      <c r="Y290" s="32"/>
      <c r="Z290" s="32">
        <f>COUNTIF(F$278:F$285:F$287:F$294,F290)</f>
        <v>0</v>
      </c>
      <c r="AA290" s="32">
        <f t="shared" si="304"/>
        <v>0</v>
      </c>
      <c r="AB290" s="7" t="str">
        <f t="shared" si="305"/>
        <v/>
      </c>
    </row>
    <row r="291" spans="1:28" s="8" customFormat="1" ht="20.25" customHeight="1">
      <c r="A291" s="709" t="s">
        <v>157</v>
      </c>
      <c r="B291" s="709" t="s">
        <v>123</v>
      </c>
      <c r="C291" s="709" t="s">
        <v>133</v>
      </c>
      <c r="D291" s="709" t="s">
        <v>65</v>
      </c>
      <c r="E291" s="41">
        <v>5</v>
      </c>
      <c r="F291" s="24"/>
      <c r="G291" s="201"/>
      <c r="H291" s="402" t="str" cm="1">
        <f t="array" ref="H291">IF($F291=0," ",_xlfn.XLOOKUP($F291,DataCalcs!$B$84:$B$162,_xlfn.XLOOKUP($C291,DataCalcs!$D$83:$O$83,DataCalcs!$D$84:$O$162),"WRONG LETTER"))</f>
        <v xml:space="preserve"> </v>
      </c>
      <c r="I291" s="33" t="str">
        <f>IF($F291=0," ",_xlfn.XLOOKUP($F291,DataCalcs!$B$84:$B$162,DataCalcs!$A$84:$A$162,"WRONG LETTER"))</f>
        <v xml:space="preserve"> </v>
      </c>
      <c r="J291" s="709" t="str" cm="1">
        <f t="array" ref="J291">_xlfn.IFS(ISBLANK(G291), "", NOT(ISNUMBER(G291)), "!!!",  G291&gt;DataTables!$E$29,"...",G291&gt;DataTables!$F$29,"L1",G291&gt;DataTables!$G$29,"L2",G291&gt;DataTables!$H$29,"L3",G291&gt;DataTables!$I$29,"L4",G291&gt;DataTables!$J$29,"L5",G291&gt;DataTables!$K$29,"L6",G291&gt;DataTables!$L$29,"L7",G291&gt;DataTables!$M$29,"L8", G291&lt;=DataTables!$M$29,"L9")</f>
        <v/>
      </c>
      <c r="K291" s="709"/>
      <c r="L291" s="415"/>
      <c r="M291" s="34" t="str">
        <f t="shared" ref="M291:N291" si="308">M282</f>
        <v>R</v>
      </c>
      <c r="N291" s="34" t="str">
        <f t="shared" si="308"/>
        <v>RR</v>
      </c>
      <c r="O291" s="34" cm="1">
        <f t="array" ref="O291">_xlfn.LET(_xlpm.a, $F$287:$F$294, _xlpm.b, $E$287:$E$294, _xlpm.c, _xlfn.XLOOKUP(M291,_xlpm.a,_xlpm.b,0), _xlpm.d, _xlfn.XLOOKUP(N291,_xlpm.a,_xlpm.b,0), _xlpm.x, IF(OR(_xlpm.c=0,_xlpm.d=0), _xlpm.c+_xlpm.d, MIN(_xlpm.c,_xlpm.d)), IF(_xlpm.x=0, 0, IF(DataTables!$K$158="6+", _xlfn.IFNA(_xlfn.RANK.AVG(_xlpm.x,$E$287:$E$292),1), IF(DataTables!$K$158=8,_xlfn.RANK.AVG(_xlpm.x,_xlpm.b)))))</f>
        <v>0</v>
      </c>
      <c r="P291" s="32"/>
      <c r="Q291" s="151"/>
      <c r="R291" s="151"/>
      <c r="S291" s="151"/>
      <c r="T291" s="151"/>
      <c r="U291" s="151">
        <f>$O291</f>
        <v>0</v>
      </c>
      <c r="V291" s="151"/>
      <c r="W291" s="151"/>
      <c r="X291" s="151"/>
      <c r="Y291" s="32"/>
      <c r="Z291" s="32">
        <f>COUNTIF(F$278:F$285:F$287:F$294,F291)</f>
        <v>0</v>
      </c>
      <c r="AA291" s="32">
        <f t="shared" si="304"/>
        <v>0</v>
      </c>
      <c r="AB291" s="7" t="str">
        <f t="shared" si="305"/>
        <v/>
      </c>
    </row>
    <row r="292" spans="1:28" s="8" customFormat="1" ht="20.25" customHeight="1">
      <c r="A292" s="709" t="s">
        <v>157</v>
      </c>
      <c r="B292" s="709" t="s">
        <v>123</v>
      </c>
      <c r="C292" s="709" t="s">
        <v>133</v>
      </c>
      <c r="D292" s="709" t="s">
        <v>65</v>
      </c>
      <c r="E292" s="41">
        <v>6</v>
      </c>
      <c r="F292" s="24"/>
      <c r="G292" s="201"/>
      <c r="H292" s="402" t="str" cm="1">
        <f t="array" ref="H292">IF($F292=0," ",_xlfn.XLOOKUP($F292,DataCalcs!$B$84:$B$162,_xlfn.XLOOKUP($C292,DataCalcs!$D$83:$O$83,DataCalcs!$D$84:$O$162),"WRONG LETTER"))</f>
        <v xml:space="preserve"> </v>
      </c>
      <c r="I292" s="33" t="str">
        <f>IF($F292=0," ",_xlfn.XLOOKUP($F292,DataCalcs!$B$84:$B$162,DataCalcs!$A$84:$A$162,"WRONG LETTER"))</f>
        <v xml:space="preserve"> </v>
      </c>
      <c r="J292" s="709" t="str" cm="1">
        <f t="array" ref="J292">_xlfn.IFS(ISBLANK(G292), "", NOT(ISNUMBER(G292)), "!!!",  G292&gt;DataTables!$E$29,"...",G292&gt;DataTables!$F$29,"L1",G292&gt;DataTables!$G$29,"L2",G292&gt;DataTables!$H$29,"L3",G292&gt;DataTables!$I$29,"L4",G292&gt;DataTables!$J$29,"L5",G292&gt;DataTables!$K$29,"L6",G292&gt;DataTables!$L$29,"L7",G292&gt;DataTables!$M$29,"L8", G292&lt;=DataTables!$M$29,"L9")</f>
        <v/>
      </c>
      <c r="K292" s="709"/>
      <c r="L292" s="414"/>
      <c r="M292" s="34" t="str">
        <f t="shared" ref="M292:N292" si="309">M283</f>
        <v>X</v>
      </c>
      <c r="N292" s="34" t="str">
        <f t="shared" si="309"/>
        <v>XX</v>
      </c>
      <c r="O292" s="34" cm="1">
        <f t="array" ref="O292">_xlfn.LET(_xlpm.a, $F$287:$F$294, _xlpm.b, $E$287:$E$294, _xlpm.c, _xlfn.XLOOKUP(M292,_xlpm.a,_xlpm.b,0), _xlpm.d, _xlfn.XLOOKUP(N292,_xlpm.a,_xlpm.b,0), _xlpm.x, IF(OR(_xlpm.c=0,_xlpm.d=0), _xlpm.c+_xlpm.d, MIN(_xlpm.c,_xlpm.d)), IF(_xlpm.x=0, 0, IF(DataTables!$K$158="6+", _xlfn.IFNA(_xlfn.RANK.AVG(_xlpm.x,$E$287:$E$292),1), IF(DataTables!$K$158=8,_xlfn.RANK.AVG(_xlpm.x,_xlpm.b)))))</f>
        <v>0</v>
      </c>
      <c r="P292" s="32"/>
      <c r="Q292" s="151"/>
      <c r="R292" s="151"/>
      <c r="S292" s="151"/>
      <c r="T292" s="151"/>
      <c r="U292" s="151"/>
      <c r="V292" s="151">
        <f>$O292</f>
        <v>0</v>
      </c>
      <c r="W292" s="151"/>
      <c r="X292" s="151"/>
      <c r="Y292" s="32"/>
      <c r="Z292" s="32">
        <f>COUNTIF(F$278:F$285:F$287:F$294,F292)</f>
        <v>0</v>
      </c>
      <c r="AA292" s="32">
        <f t="shared" si="304"/>
        <v>0</v>
      </c>
      <c r="AB292" s="7" t="str">
        <f t="shared" si="305"/>
        <v/>
      </c>
    </row>
    <row r="293" spans="1:28" s="7" customFormat="1" ht="20.25" customHeight="1">
      <c r="A293" s="709" t="s">
        <v>157</v>
      </c>
      <c r="B293" s="709" t="s">
        <v>123</v>
      </c>
      <c r="C293" s="709" t="s">
        <v>133</v>
      </c>
      <c r="D293" s="709" t="s">
        <v>65</v>
      </c>
      <c r="E293" s="14">
        <v>7</v>
      </c>
      <c r="F293" s="24"/>
      <c r="G293" s="201"/>
      <c r="H293" s="402" t="str" cm="1">
        <f t="array" ref="H293">IF($F293=0," ",_xlfn.XLOOKUP($F293,DataCalcs!$B$84:$B$162,_xlfn.XLOOKUP($C293,DataCalcs!$D$83:$O$83,DataCalcs!$D$84:$O$162),"WRONG LETTER"))</f>
        <v xml:space="preserve"> </v>
      </c>
      <c r="I293" s="33" t="str">
        <f>IF($F293=0," ",_xlfn.XLOOKUP($F293,DataCalcs!$B$84:$B$162,DataCalcs!$A$84:$A$162,"WRONG LETTER"))</f>
        <v xml:space="preserve"> </v>
      </c>
      <c r="J293" s="709" t="str" cm="1">
        <f t="array" ref="J293">_xlfn.IFS(ISBLANK(G293), "", NOT(ISNUMBER(G293)), "!!!",  G293&gt;DataTables!$E$29,"...",G293&gt;DataTables!$F$29,"L1",G293&gt;DataTables!$G$29,"L2",G293&gt;DataTables!$H$29,"L3",G293&gt;DataTables!$I$29,"L4",G293&gt;DataTables!$J$29,"L5",G293&gt;DataTables!$K$29,"L6",G293&gt;DataTables!$L$29,"L7",G293&gt;DataTables!$M$29,"L8", G293&lt;=DataTables!$M$29,"L9")</f>
        <v/>
      </c>
      <c r="K293" s="709"/>
      <c r="L293" s="415"/>
      <c r="M293" s="34" t="str">
        <f t="shared" ref="M293:N293" si="310">M284</f>
        <v>H</v>
      </c>
      <c r="N293" s="34" t="str">
        <f t="shared" si="310"/>
        <v>HH</v>
      </c>
      <c r="O293" s="34" cm="1">
        <f t="array" ref="O293">_xlfn.LET(_xlpm.a, $F$287:$F$294, _xlpm.b, $E$287:$E$294, _xlpm.c, _xlfn.XLOOKUP(M293,_xlpm.a,_xlpm.b,0), _xlpm.d, _xlfn.XLOOKUP(N293,_xlpm.a,_xlpm.b,0), _xlpm.x, IF(OR(_xlpm.c=0,_xlpm.d=0), _xlpm.c+_xlpm.d, MIN(_xlpm.c,_xlpm.d)), IF(_xlpm.x=0, 0, IF(DataTables!$K$158="6+", _xlfn.IFNA(_xlfn.RANK.AVG(_xlpm.x,$E$287:$E$292),1), IF(DataTables!$K$158=8,_xlfn.RANK.AVG(_xlpm.x,_xlpm.b)))))</f>
        <v>0</v>
      </c>
      <c r="P293" s="32"/>
      <c r="Q293" s="151"/>
      <c r="R293" s="151"/>
      <c r="S293" s="151"/>
      <c r="T293" s="151"/>
      <c r="U293" s="151"/>
      <c r="V293" s="151"/>
      <c r="W293" s="151">
        <f>$O293</f>
        <v>0</v>
      </c>
      <c r="X293" s="151"/>
      <c r="Y293" s="32"/>
      <c r="Z293" s="32">
        <f>COUNTIF(F$278:F$285:F$287:F$294,F293)</f>
        <v>0</v>
      </c>
      <c r="AA293" s="32">
        <f t="shared" si="304"/>
        <v>0</v>
      </c>
      <c r="AB293" s="7" t="str">
        <f t="shared" si="305"/>
        <v/>
      </c>
    </row>
    <row r="294" spans="1:28" s="7" customFormat="1" ht="20.25" customHeight="1">
      <c r="A294" s="709" t="s">
        <v>157</v>
      </c>
      <c r="B294" s="709" t="s">
        <v>123</v>
      </c>
      <c r="C294" s="709" t="s">
        <v>133</v>
      </c>
      <c r="D294" s="709" t="s">
        <v>65</v>
      </c>
      <c r="E294" s="14">
        <v>8</v>
      </c>
      <c r="F294" s="24"/>
      <c r="G294" s="201"/>
      <c r="H294" s="402" t="str" cm="1">
        <f t="array" ref="H294">IF($F294=0," ",_xlfn.XLOOKUP($F294,DataCalcs!$B$84:$B$162,_xlfn.XLOOKUP($C294,DataCalcs!$D$83:$O$83,DataCalcs!$D$84:$O$162),"WRONG LETTER"))</f>
        <v xml:space="preserve"> </v>
      </c>
      <c r="I294" s="33" t="str">
        <f>IF($F294=0," ",_xlfn.XLOOKUP($F294,DataCalcs!$B$84:$B$162,DataCalcs!$A$84:$A$162,"WRONG LETTER"))</f>
        <v xml:space="preserve"> </v>
      </c>
      <c r="J294" s="709" t="str" cm="1">
        <f t="array" ref="J294">_xlfn.IFS(ISBLANK(G294), "", NOT(ISNUMBER(G294)), "!!!",  G294&gt;DataTables!$E$29,"...",G294&gt;DataTables!$F$29,"L1",G294&gt;DataTables!$G$29,"L2",G294&gt;DataTables!$H$29,"L3",G294&gt;DataTables!$I$29,"L4",G294&gt;DataTables!$J$29,"L5",G294&gt;DataTables!$K$29,"L6",G294&gt;DataTables!$L$29,"L7",G294&gt;DataTables!$M$29,"L8", G294&lt;=DataTables!$M$29,"L9")</f>
        <v/>
      </c>
      <c r="K294" s="709"/>
      <c r="L294" s="415"/>
      <c r="M294" s="34" t="str">
        <f t="shared" ref="M294:N294" si="311">M285</f>
        <v>W</v>
      </c>
      <c r="N294" s="34" t="str">
        <f t="shared" si="311"/>
        <v>WW</v>
      </c>
      <c r="O294" s="34" cm="1">
        <f t="array" ref="O294">_xlfn.LET(_xlpm.a, $F$287:$F$294, _xlpm.b, $E$287:$E$294, _xlpm.c, _xlfn.XLOOKUP(M294,_xlpm.a,_xlpm.b,0), _xlpm.d, _xlfn.XLOOKUP(N294,_xlpm.a,_xlpm.b,0), _xlpm.x, IF(OR(_xlpm.c=0,_xlpm.d=0), _xlpm.c+_xlpm.d, MIN(_xlpm.c,_xlpm.d)), IF(_xlpm.x=0, 0, IF(DataTables!$K$158="6+", _xlfn.IFNA(_xlfn.RANK.AVG(_xlpm.x,$E$287:$E$292),1), IF(DataTables!$K$158=8,_xlfn.RANK.AVG(_xlpm.x,_xlpm.b)))))</f>
        <v>0</v>
      </c>
      <c r="P294" s="32"/>
      <c r="Q294" s="151"/>
      <c r="R294" s="151"/>
      <c r="S294" s="151"/>
      <c r="T294" s="151"/>
      <c r="U294" s="151"/>
      <c r="V294" s="151"/>
      <c r="W294" s="151"/>
      <c r="X294" s="151">
        <f>$O294</f>
        <v>0</v>
      </c>
      <c r="Y294" s="31"/>
      <c r="Z294" s="32">
        <f>COUNTIF(F$278:F$285:F$287:F$294,F294)</f>
        <v>0</v>
      </c>
      <c r="AA294" s="32">
        <f t="shared" si="304"/>
        <v>0</v>
      </c>
      <c r="AB294" s="7" t="str">
        <f t="shared" si="305"/>
        <v/>
      </c>
    </row>
    <row r="295" spans="1:28" s="7" customFormat="1" ht="20.25" customHeight="1">
      <c r="A295" s="709" t="s">
        <v>157</v>
      </c>
      <c r="B295" s="709" t="s">
        <v>123</v>
      </c>
      <c r="C295" s="709" t="s">
        <v>136</v>
      </c>
      <c r="D295" s="76"/>
      <c r="E295" s="387" t="s">
        <v>170</v>
      </c>
      <c r="F295" s="403"/>
      <c r="G295" s="410"/>
      <c r="H295" s="404"/>
      <c r="I295" s="388" t="s">
        <v>59</v>
      </c>
      <c r="J295" s="390">
        <f>DataTables!$N$30</f>
        <v>3.0208333333333333E-3</v>
      </c>
      <c r="K295" s="35"/>
      <c r="L295" s="416"/>
      <c r="M295" s="36"/>
      <c r="N295" s="36"/>
      <c r="P295" s="31"/>
      <c r="Q295" s="31"/>
      <c r="R295" s="31"/>
      <c r="S295" s="31"/>
      <c r="T295" s="31"/>
      <c r="U295" s="31"/>
      <c r="V295" s="31"/>
      <c r="W295" s="31"/>
      <c r="X295" s="31"/>
      <c r="Y295" s="32"/>
      <c r="Z295" s="32"/>
      <c r="AA295" s="2"/>
    </row>
    <row r="296" spans="1:28" s="7" customFormat="1" ht="20.25" customHeight="1">
      <c r="A296" s="709" t="s">
        <v>157</v>
      </c>
      <c r="B296" s="709" t="s">
        <v>123</v>
      </c>
      <c r="C296" s="709" t="s">
        <v>136</v>
      </c>
      <c r="D296" s="709" t="s">
        <v>71</v>
      </c>
      <c r="E296" s="398">
        <v>1</v>
      </c>
      <c r="F296" s="399"/>
      <c r="G296" s="409"/>
      <c r="H296" s="402" t="str" cm="1">
        <f t="array" ref="H296">IF($F296=0," ",_xlfn.XLOOKUP($F296,DataCalcs!$B$84:$B$162,_xlfn.XLOOKUP($C296,DataCalcs!$D$83:$N$83,DataCalcs!$D$84:$N$162),"WRONG LETTER"))</f>
        <v xml:space="preserve"> </v>
      </c>
      <c r="I296" s="402" t="str">
        <f>IF($F296=0," ",_xlfn.XLOOKUP($F296,DataCalcs!$B$84:$B$162,DataCalcs!$A$84:$A$162,"WRONG LETTER"))</f>
        <v xml:space="preserve"> </v>
      </c>
      <c r="J296" s="29" t="str" cm="1">
        <f t="array" ref="J296">_xlfn.IFS(ISBLANK(G296), "", NOT(ISNUMBER(G296)), "!!!",  G296&gt;DataTables!$E$30,"...",G296&gt;DataTables!$F$30,"L1",G296&gt;DataTables!$G$30,"L2",G296&gt;DataTables!$H$30,"L3",G296&gt;DataTables!$I$30,"L4",G296&gt;DataTables!$J$30,"L5",G296&gt;DataTables!$K$30,"L6",G296&gt;DataTables!$L$30,"L7",G296&gt;DataTables!$M$30,"L8", G296&lt;=DataTables!$M$30,"L9")</f>
        <v/>
      </c>
      <c r="K296" s="29"/>
      <c r="L296" s="417"/>
      <c r="M296" s="34" t="str">
        <f t="shared" ref="M296:N296" si="312">M287</f>
        <v>A</v>
      </c>
      <c r="N296" s="34" t="str">
        <f t="shared" si="312"/>
        <v>AA</v>
      </c>
      <c r="O296" s="34" cm="1">
        <f t="array" ref="O296">_xlfn.LET(_xlpm.a, $F$296:$F$303, _xlpm.b, $E$296:$E$303, _xlpm.c, _xlfn.XLOOKUP(M296,_xlpm.a,_xlpm.b,0), _xlpm.d, _xlfn.XLOOKUP(N296,_xlpm.a,_xlpm.b,0), _xlpm.x, IF(OR(_xlpm.c=0,_xlpm.d=0), _xlpm.c+_xlpm.d, MIN(_xlpm.c,_xlpm.d)), IF(_xlpm.x=0, 0, IF(DataTables!$K$158="6+", _xlfn.IFNA(_xlfn.RANK.AVG(_xlpm.x,$E$296:$E$301),1), IF(DataTables!$K$158=8,_xlfn.RANK.AVG(_xlpm.x,_xlpm.b)))))</f>
        <v>0</v>
      </c>
      <c r="P296" s="32"/>
      <c r="Q296" s="151">
        <f>$O296</f>
        <v>0</v>
      </c>
      <c r="R296" s="151"/>
      <c r="S296" s="151"/>
      <c r="T296" s="151"/>
      <c r="U296" s="151"/>
      <c r="V296" s="151"/>
      <c r="W296" s="151"/>
      <c r="X296" s="151"/>
      <c r="Y296" s="32"/>
      <c r="Z296" s="32">
        <f>COUNTIF(F$296:F$303:F$305:F$312,F296)</f>
        <v>0</v>
      </c>
      <c r="AA296" s="32">
        <f>IF(NOT(ISBLANK(F296)),COUNTIF(F$296:F$303,LEFT(F296,1)&amp;"*"),0)</f>
        <v>0</v>
      </c>
      <c r="AB296" s="7" t="str">
        <f>IF(AND($G296&gt;0.00001,$G296&lt;=$J$295), "***", "")</f>
        <v/>
      </c>
    </row>
    <row r="297" spans="1:28" s="7" customFormat="1" ht="20.25" customHeight="1">
      <c r="A297" s="709" t="s">
        <v>157</v>
      </c>
      <c r="B297" s="709" t="s">
        <v>123</v>
      </c>
      <c r="C297" s="709" t="s">
        <v>136</v>
      </c>
      <c r="D297" s="709" t="s">
        <v>71</v>
      </c>
      <c r="E297" s="41">
        <v>2</v>
      </c>
      <c r="F297" s="24"/>
      <c r="G297" s="201"/>
      <c r="H297" s="33" t="str" cm="1">
        <f t="array" ref="H297">IF($F297=0," ",_xlfn.XLOOKUP($F297,DataCalcs!$B$84:$B$162,_xlfn.XLOOKUP($C297,DataCalcs!$D$83:$N$83,DataCalcs!$D$84:$N$162),"WRONG LETTER"))</f>
        <v xml:space="preserve"> </v>
      </c>
      <c r="I297" s="33" t="str">
        <f>IF($F297=0," ",_xlfn.XLOOKUP($F297,DataCalcs!$B$84:$B$162,DataCalcs!$A$84:$A$162,"WRONG LETTER"))</f>
        <v xml:space="preserve"> </v>
      </c>
      <c r="J297" s="709" t="str" cm="1">
        <f t="array" ref="J297">_xlfn.IFS(ISBLANK(G297), "", NOT(ISNUMBER(G297)), "!!!",  G297&gt;DataTables!$E$30,"...",G297&gt;DataTables!$F$30,"L1",G297&gt;DataTables!$G$30,"L2",G297&gt;DataTables!$H$30,"L3",G297&gt;DataTables!$I$30,"L4",G297&gt;DataTables!$J$30,"L5",G297&gt;DataTables!$K$30,"L6",G297&gt;DataTables!$L$30,"L7",G297&gt;DataTables!$M$30,"L8", G297&lt;=DataTables!$M$30,"L9")</f>
        <v/>
      </c>
      <c r="K297" s="709"/>
      <c r="L297" s="417"/>
      <c r="M297" s="34" t="str">
        <f t="shared" ref="M297:N297" si="313">M288</f>
        <v>N</v>
      </c>
      <c r="N297" s="34" t="str">
        <f t="shared" si="313"/>
        <v>NN</v>
      </c>
      <c r="O297" s="34" cm="1">
        <f t="array" ref="O297">_xlfn.LET(_xlpm.a, $F$296:$F$303, _xlpm.b, $E$296:$E$303, _xlpm.c, _xlfn.XLOOKUP(M297,_xlpm.a,_xlpm.b,0), _xlpm.d, _xlfn.XLOOKUP(N297,_xlpm.a,_xlpm.b,0), _xlpm.x, IF(OR(_xlpm.c=0,_xlpm.d=0), _xlpm.c+_xlpm.d, MIN(_xlpm.c,_xlpm.d)), IF(_xlpm.x=0, 0, IF(DataTables!$K$158="6+", _xlfn.IFNA(_xlfn.RANK.AVG(_xlpm.x,$E$296:$E$301),1), IF(DataTables!$K$158=8,_xlfn.RANK.AVG(_xlpm.x,_xlpm.b)))))</f>
        <v>0</v>
      </c>
      <c r="P297" s="32"/>
      <c r="Q297" s="151"/>
      <c r="R297" s="151">
        <f>$O297</f>
        <v>0</v>
      </c>
      <c r="S297" s="151"/>
      <c r="T297" s="151"/>
      <c r="U297" s="151"/>
      <c r="V297" s="151"/>
      <c r="W297" s="151"/>
      <c r="X297" s="151"/>
      <c r="Y297" s="32"/>
      <c r="Z297" s="32">
        <f>COUNTIF(F$296:F$303:F$305:F$312,F297)</f>
        <v>0</v>
      </c>
      <c r="AA297" s="32">
        <f t="shared" ref="AA297:AA303" si="314">IF(NOT(ISBLANK(F297)),COUNTIF(F$296:F$303,LEFT(F297,1)&amp;"*"),0)</f>
        <v>0</v>
      </c>
      <c r="AB297" s="7" t="str">
        <f t="shared" ref="AB297:AB303" si="315">IF(AND($G297&gt;0.00001,$G297&lt;=$J$295), "***", "")</f>
        <v/>
      </c>
    </row>
    <row r="298" spans="1:28" s="7" customFormat="1" ht="20.25" customHeight="1">
      <c r="A298" s="709" t="s">
        <v>157</v>
      </c>
      <c r="B298" s="709" t="s">
        <v>123</v>
      </c>
      <c r="C298" s="709" t="s">
        <v>136</v>
      </c>
      <c r="D298" s="709" t="s">
        <v>71</v>
      </c>
      <c r="E298" s="41">
        <v>3</v>
      </c>
      <c r="F298" s="24"/>
      <c r="G298" s="201"/>
      <c r="H298" s="33" t="str" cm="1">
        <f t="array" ref="H298">IF($F298=0," ",_xlfn.XLOOKUP($F298,DataCalcs!$B$84:$B$162,_xlfn.XLOOKUP($C298,DataCalcs!$D$83:$N$83,DataCalcs!$D$84:$N$162),"WRONG LETTER"))</f>
        <v xml:space="preserve"> </v>
      </c>
      <c r="I298" s="33" t="str">
        <f>IF($F298=0," ",_xlfn.XLOOKUP($F298,DataCalcs!$B$84:$B$162,DataCalcs!$A$84:$A$162,"WRONG LETTER"))</f>
        <v xml:space="preserve"> </v>
      </c>
      <c r="J298" s="709" t="str" cm="1">
        <f t="array" ref="J298">_xlfn.IFS(ISBLANK(G298), "", NOT(ISNUMBER(G298)), "!!!",  G298&gt;DataTables!$E$30,"...",G298&gt;DataTables!$F$30,"L1",G298&gt;DataTables!$G$30,"L2",G298&gt;DataTables!$H$30,"L3",G298&gt;DataTables!$I$30,"L4",G298&gt;DataTables!$J$30,"L5",G298&gt;DataTables!$K$30,"L6",G298&gt;DataTables!$L$30,"L7",G298&gt;DataTables!$M$30,"L8", G298&lt;=DataTables!$M$30,"L9")</f>
        <v/>
      </c>
      <c r="K298" s="709"/>
      <c r="L298" s="417"/>
      <c r="M298" s="34" t="str">
        <f t="shared" ref="M298:N298" si="316">M289</f>
        <v>B</v>
      </c>
      <c r="N298" s="34" t="str">
        <f t="shared" si="316"/>
        <v>BB</v>
      </c>
      <c r="O298" s="34" cm="1">
        <f t="array" ref="O298">_xlfn.LET(_xlpm.a, $F$296:$F$303, _xlpm.b, $E$296:$E$303, _xlpm.c, _xlfn.XLOOKUP(M298,_xlpm.a,_xlpm.b,0), _xlpm.d, _xlfn.XLOOKUP(N298,_xlpm.a,_xlpm.b,0), _xlpm.x, IF(OR(_xlpm.c=0,_xlpm.d=0), _xlpm.c+_xlpm.d, MIN(_xlpm.c,_xlpm.d)), IF(_xlpm.x=0, 0, IF(DataTables!$K$158="6+", _xlfn.IFNA(_xlfn.RANK.AVG(_xlpm.x,$E$296:$E$301),1), IF(DataTables!$K$158=8,_xlfn.RANK.AVG(_xlpm.x,_xlpm.b)))))</f>
        <v>0</v>
      </c>
      <c r="P298" s="32"/>
      <c r="Q298" s="151"/>
      <c r="R298" s="151"/>
      <c r="S298" s="151">
        <f>$O298</f>
        <v>0</v>
      </c>
      <c r="T298" s="151"/>
      <c r="U298" s="151"/>
      <c r="V298" s="151"/>
      <c r="W298" s="151"/>
      <c r="X298" s="151"/>
      <c r="Y298" s="32"/>
      <c r="Z298" s="32">
        <f>COUNTIF(F$296:F$303:F$305:F$312,F298)</f>
        <v>0</v>
      </c>
      <c r="AA298" s="32">
        <f t="shared" si="314"/>
        <v>0</v>
      </c>
      <c r="AB298" s="7" t="str">
        <f t="shared" si="315"/>
        <v/>
      </c>
    </row>
    <row r="299" spans="1:28" s="7" customFormat="1" ht="20.25" customHeight="1">
      <c r="A299" s="709" t="s">
        <v>157</v>
      </c>
      <c r="B299" s="709" t="s">
        <v>123</v>
      </c>
      <c r="C299" s="709" t="s">
        <v>136</v>
      </c>
      <c r="D299" s="709" t="s">
        <v>71</v>
      </c>
      <c r="E299" s="41">
        <v>4</v>
      </c>
      <c r="F299" s="24"/>
      <c r="G299" s="201"/>
      <c r="H299" s="33" t="str" cm="1">
        <f t="array" ref="H299">IF($F299=0," ",_xlfn.XLOOKUP($F299,DataCalcs!$B$84:$B$162,_xlfn.XLOOKUP($C299,DataCalcs!$D$83:$N$83,DataCalcs!$D$84:$N$162),"WRONG LETTER"))</f>
        <v xml:space="preserve"> </v>
      </c>
      <c r="I299" s="33" t="str">
        <f>IF($F299=0," ",_xlfn.XLOOKUP($F299,DataCalcs!$B$84:$B$162,DataCalcs!$A$84:$A$162,"WRONG LETTER"))</f>
        <v xml:space="preserve"> </v>
      </c>
      <c r="J299" s="709" t="str" cm="1">
        <f t="array" ref="J299">_xlfn.IFS(ISBLANK(G299), "", NOT(ISNUMBER(G299)), "!!!",  G299&gt;DataTables!$E$30,"...",G299&gt;DataTables!$F$30,"L1",G299&gt;DataTables!$G$30,"L2",G299&gt;DataTables!$H$30,"L3",G299&gt;DataTables!$I$30,"L4",G299&gt;DataTables!$J$30,"L5",G299&gt;DataTables!$K$30,"L6",G299&gt;DataTables!$L$30,"L7",G299&gt;DataTables!$M$30,"L8", G299&lt;=DataTables!$M$30,"L9")</f>
        <v/>
      </c>
      <c r="K299" s="709"/>
      <c r="L299" s="417"/>
      <c r="M299" s="34" t="str">
        <f t="shared" ref="M299:N299" si="317">M290</f>
        <v>O</v>
      </c>
      <c r="N299" s="34" t="str">
        <f t="shared" si="317"/>
        <v>OO</v>
      </c>
      <c r="O299" s="34" cm="1">
        <f t="array" ref="O299">_xlfn.LET(_xlpm.a, $F$296:$F$303, _xlpm.b, $E$296:$E$303, _xlpm.c, _xlfn.XLOOKUP(M299,_xlpm.a,_xlpm.b,0), _xlpm.d, _xlfn.XLOOKUP(N299,_xlpm.a,_xlpm.b,0), _xlpm.x, IF(OR(_xlpm.c=0,_xlpm.d=0), _xlpm.c+_xlpm.d, MIN(_xlpm.c,_xlpm.d)), IF(_xlpm.x=0, 0, IF(DataTables!$K$158="6+", _xlfn.IFNA(_xlfn.RANK.AVG(_xlpm.x,$E$296:$E$301),1), IF(DataTables!$K$158=8,_xlfn.RANK.AVG(_xlpm.x,_xlpm.b)))))</f>
        <v>0</v>
      </c>
      <c r="P299" s="32"/>
      <c r="Q299" s="151"/>
      <c r="R299" s="151"/>
      <c r="S299" s="151"/>
      <c r="T299" s="151">
        <f>$O299</f>
        <v>0</v>
      </c>
      <c r="U299" s="151"/>
      <c r="V299" s="151"/>
      <c r="W299" s="151"/>
      <c r="X299" s="151"/>
      <c r="Y299" s="32"/>
      <c r="Z299" s="32">
        <f>COUNTIF(F$296:F$303:F$305:F$312,F299)</f>
        <v>0</v>
      </c>
      <c r="AA299" s="32">
        <f t="shared" si="314"/>
        <v>0</v>
      </c>
      <c r="AB299" s="7" t="str">
        <f t="shared" si="315"/>
        <v/>
      </c>
    </row>
    <row r="300" spans="1:28" s="7" customFormat="1" ht="20.25" customHeight="1">
      <c r="A300" s="709" t="s">
        <v>157</v>
      </c>
      <c r="B300" s="709" t="s">
        <v>123</v>
      </c>
      <c r="C300" s="709" t="s">
        <v>136</v>
      </c>
      <c r="D300" s="709" t="s">
        <v>71</v>
      </c>
      <c r="E300" s="41">
        <v>5</v>
      </c>
      <c r="F300" s="24"/>
      <c r="G300" s="201"/>
      <c r="H300" s="33" t="str" cm="1">
        <f t="array" ref="H300">IF($F300=0," ",_xlfn.XLOOKUP($F300,DataCalcs!$B$84:$B$162,_xlfn.XLOOKUP($C300,DataCalcs!$D$83:$N$83,DataCalcs!$D$84:$N$162),"WRONG LETTER"))</f>
        <v xml:space="preserve"> </v>
      </c>
      <c r="I300" s="33" t="str">
        <f>IF($F300=0," ",_xlfn.XLOOKUP($F300,DataCalcs!$B$84:$B$162,DataCalcs!$A$84:$A$162,"WRONG LETTER"))</f>
        <v xml:space="preserve"> </v>
      </c>
      <c r="J300" s="709" t="str" cm="1">
        <f t="array" ref="J300">_xlfn.IFS(ISBLANK(G300), "", NOT(ISNUMBER(G300)), "!!!",  G300&gt;DataTables!$E$30,"...",G300&gt;DataTables!$F$30,"L1",G300&gt;DataTables!$G$30,"L2",G300&gt;DataTables!$H$30,"L3",G300&gt;DataTables!$I$30,"L4",G300&gt;DataTables!$J$30,"L5",G300&gt;DataTables!$K$30,"L6",G300&gt;DataTables!$L$30,"L7",G300&gt;DataTables!$M$30,"L8", G300&lt;=DataTables!$M$30,"L9")</f>
        <v/>
      </c>
      <c r="K300" s="709"/>
      <c r="L300" s="417"/>
      <c r="M300" s="34" t="str">
        <f t="shared" ref="M300:N300" si="318">M291</f>
        <v>R</v>
      </c>
      <c r="N300" s="34" t="str">
        <f t="shared" si="318"/>
        <v>RR</v>
      </c>
      <c r="O300" s="34" cm="1">
        <f t="array" ref="O300">_xlfn.LET(_xlpm.a, $F$296:$F$303, _xlpm.b, $E$296:$E$303, _xlpm.c, _xlfn.XLOOKUP(M300,_xlpm.a,_xlpm.b,0), _xlpm.d, _xlfn.XLOOKUP(N300,_xlpm.a,_xlpm.b,0), _xlpm.x, IF(OR(_xlpm.c=0,_xlpm.d=0), _xlpm.c+_xlpm.d, MIN(_xlpm.c,_xlpm.d)), IF(_xlpm.x=0, 0, IF(DataTables!$K$158="6+", _xlfn.IFNA(_xlfn.RANK.AVG(_xlpm.x,$E$296:$E$301),1), IF(DataTables!$K$158=8,_xlfn.RANK.AVG(_xlpm.x,_xlpm.b)))))</f>
        <v>0</v>
      </c>
      <c r="P300" s="32"/>
      <c r="Q300" s="151"/>
      <c r="R300" s="151"/>
      <c r="S300" s="151"/>
      <c r="T300" s="151"/>
      <c r="U300" s="151">
        <f>$O300</f>
        <v>0</v>
      </c>
      <c r="V300" s="151"/>
      <c r="W300" s="151"/>
      <c r="X300" s="151"/>
      <c r="Y300" s="32"/>
      <c r="Z300" s="32">
        <f>COUNTIF(F$296:F$303:F$305:F$312,F300)</f>
        <v>0</v>
      </c>
      <c r="AA300" s="32">
        <f t="shared" si="314"/>
        <v>0</v>
      </c>
      <c r="AB300" s="7" t="str">
        <f t="shared" si="315"/>
        <v/>
      </c>
    </row>
    <row r="301" spans="1:28" s="7" customFormat="1" ht="20.25" customHeight="1">
      <c r="A301" s="709" t="s">
        <v>157</v>
      </c>
      <c r="B301" s="709" t="s">
        <v>123</v>
      </c>
      <c r="C301" s="709" t="s">
        <v>136</v>
      </c>
      <c r="D301" s="709" t="s">
        <v>71</v>
      </c>
      <c r="E301" s="41">
        <v>6</v>
      </c>
      <c r="F301" s="24"/>
      <c r="G301" s="201"/>
      <c r="H301" s="33" t="str" cm="1">
        <f t="array" ref="H301">IF($F301=0," ",_xlfn.XLOOKUP($F301,DataCalcs!$B$84:$B$162,_xlfn.XLOOKUP($C301,DataCalcs!$D$83:$N$83,DataCalcs!$D$84:$N$162),"WRONG LETTER"))</f>
        <v xml:space="preserve"> </v>
      </c>
      <c r="I301" s="33" t="str">
        <f>IF($F301=0," ",_xlfn.XLOOKUP($F301,DataCalcs!$B$84:$B$162,DataCalcs!$A$84:$A$162,"WRONG LETTER"))</f>
        <v xml:space="preserve"> </v>
      </c>
      <c r="J301" s="709" t="str" cm="1">
        <f t="array" ref="J301">_xlfn.IFS(ISBLANK(G301), "", NOT(ISNUMBER(G301)), "!!!",  G301&gt;DataTables!$E$30,"...",G301&gt;DataTables!$F$30,"L1",G301&gt;DataTables!$G$30,"L2",G301&gt;DataTables!$H$30,"L3",G301&gt;DataTables!$I$30,"L4",G301&gt;DataTables!$J$30,"L5",G301&gt;DataTables!$K$30,"L6",G301&gt;DataTables!$L$30,"L7",G301&gt;DataTables!$M$30,"L8", G301&lt;=DataTables!$M$30,"L9")</f>
        <v/>
      </c>
      <c r="K301" s="709"/>
      <c r="L301" s="417"/>
      <c r="M301" s="34" t="str">
        <f t="shared" ref="M301:N301" si="319">M292</f>
        <v>X</v>
      </c>
      <c r="N301" s="34" t="str">
        <f t="shared" si="319"/>
        <v>XX</v>
      </c>
      <c r="O301" s="34" cm="1">
        <f t="array" ref="O301">_xlfn.LET(_xlpm.a, $F$296:$F$303, _xlpm.b, $E$296:$E$303, _xlpm.c, _xlfn.XLOOKUP(M301,_xlpm.a,_xlpm.b,0), _xlpm.d, _xlfn.XLOOKUP(N301,_xlpm.a,_xlpm.b,0), _xlpm.x, IF(OR(_xlpm.c=0,_xlpm.d=0), _xlpm.c+_xlpm.d, MIN(_xlpm.c,_xlpm.d)), IF(_xlpm.x=0, 0, IF(DataTables!$K$158="6+", _xlfn.IFNA(_xlfn.RANK.AVG(_xlpm.x,$E$296:$E$301),1), IF(DataTables!$K$158=8,_xlfn.RANK.AVG(_xlpm.x,_xlpm.b)))))</f>
        <v>0</v>
      </c>
      <c r="P301" s="32"/>
      <c r="Q301" s="151"/>
      <c r="R301" s="151"/>
      <c r="S301" s="151"/>
      <c r="T301" s="151"/>
      <c r="U301" s="151"/>
      <c r="V301" s="151">
        <f>$O301</f>
        <v>0</v>
      </c>
      <c r="W301" s="151"/>
      <c r="X301" s="151"/>
      <c r="Y301" s="32"/>
      <c r="Z301" s="32">
        <f>COUNTIF(F$296:F$303:F$305:F$312,F301)</f>
        <v>0</v>
      </c>
      <c r="AA301" s="32">
        <f t="shared" si="314"/>
        <v>0</v>
      </c>
      <c r="AB301" s="7" t="str">
        <f t="shared" si="315"/>
        <v/>
      </c>
    </row>
    <row r="302" spans="1:28" s="7" customFormat="1" ht="20.25" customHeight="1">
      <c r="A302" s="709" t="s">
        <v>157</v>
      </c>
      <c r="B302" s="709" t="s">
        <v>123</v>
      </c>
      <c r="C302" s="709" t="s">
        <v>136</v>
      </c>
      <c r="D302" s="709" t="s">
        <v>71</v>
      </c>
      <c r="E302" s="14">
        <v>7</v>
      </c>
      <c r="F302" s="24"/>
      <c r="G302" s="201"/>
      <c r="H302" s="33" t="str" cm="1">
        <f t="array" ref="H302">IF($F302=0," ",_xlfn.XLOOKUP($F302,DataCalcs!$B$84:$B$162,_xlfn.XLOOKUP($C302,DataCalcs!$D$83:$N$83,DataCalcs!$D$84:$N$162),"WRONG LETTER"))</f>
        <v xml:space="preserve"> </v>
      </c>
      <c r="I302" s="33" t="str">
        <f>IF($F302=0," ",_xlfn.XLOOKUP($F302,DataCalcs!$B$84:$B$162,DataCalcs!$A$84:$A$162,"WRONG LETTER"))</f>
        <v xml:space="preserve"> </v>
      </c>
      <c r="J302" s="709" t="str" cm="1">
        <f t="array" ref="J302">_xlfn.IFS(ISBLANK(G302), "", NOT(ISNUMBER(G302)), "!!!",  G302&gt;DataTables!$E$30,"...",G302&gt;DataTables!$F$30,"L1",G302&gt;DataTables!$G$30,"L2",G302&gt;DataTables!$H$30,"L3",G302&gt;DataTables!$I$30,"L4",G302&gt;DataTables!$J$30,"L5",G302&gt;DataTables!$K$30,"L6",G302&gt;DataTables!$L$30,"L7",G302&gt;DataTables!$M$30,"L8", G302&lt;=DataTables!$M$30,"L9")</f>
        <v/>
      </c>
      <c r="K302" s="709"/>
      <c r="L302" s="417"/>
      <c r="M302" s="34" t="str">
        <f t="shared" ref="M302:N302" si="320">M293</f>
        <v>H</v>
      </c>
      <c r="N302" s="34" t="str">
        <f t="shared" si="320"/>
        <v>HH</v>
      </c>
      <c r="O302" s="34" cm="1">
        <f t="array" ref="O302">_xlfn.LET(_xlpm.a, $F$296:$F$303, _xlpm.b, $E$296:$E$303, _xlpm.c, _xlfn.XLOOKUP(M302,_xlpm.a,_xlpm.b,0), _xlpm.d, _xlfn.XLOOKUP(N302,_xlpm.a,_xlpm.b,0), _xlpm.x, IF(OR(_xlpm.c=0,_xlpm.d=0), _xlpm.c+_xlpm.d, MIN(_xlpm.c,_xlpm.d)), IF(_xlpm.x=0, 0, IF(DataTables!$K$158="6+", _xlfn.IFNA(_xlfn.RANK.AVG(_xlpm.x,$E$296:$E$301),1), IF(DataTables!$K$158=8,_xlfn.RANK.AVG(_xlpm.x,_xlpm.b)))))</f>
        <v>0</v>
      </c>
      <c r="P302" s="32"/>
      <c r="Q302" s="151"/>
      <c r="R302" s="151"/>
      <c r="S302" s="151"/>
      <c r="T302" s="151"/>
      <c r="U302" s="151"/>
      <c r="V302" s="151"/>
      <c r="W302" s="151">
        <f>$O302</f>
        <v>0</v>
      </c>
      <c r="X302" s="151"/>
      <c r="Y302" s="32"/>
      <c r="Z302" s="32">
        <f>COUNTIF(F$296:F$303:F$305:F$312,F302)</f>
        <v>0</v>
      </c>
      <c r="AA302" s="32">
        <f t="shared" si="314"/>
        <v>0</v>
      </c>
      <c r="AB302" s="7" t="str">
        <f t="shared" si="315"/>
        <v/>
      </c>
    </row>
    <row r="303" spans="1:28" s="8" customFormat="1" ht="20.25" customHeight="1">
      <c r="A303" s="709" t="s">
        <v>157</v>
      </c>
      <c r="B303" s="709" t="s">
        <v>123</v>
      </c>
      <c r="C303" s="709" t="s">
        <v>136</v>
      </c>
      <c r="D303" s="709" t="s">
        <v>71</v>
      </c>
      <c r="E303" s="14">
        <v>8</v>
      </c>
      <c r="F303" s="24"/>
      <c r="G303" s="201"/>
      <c r="H303" s="33" t="str" cm="1">
        <f t="array" ref="H303">IF($F303=0," ",_xlfn.XLOOKUP($F303,DataCalcs!$B$84:$B$162,_xlfn.XLOOKUP($C303,DataCalcs!$D$83:$N$83,DataCalcs!$D$84:$N$162),"WRONG LETTER"))</f>
        <v xml:space="preserve"> </v>
      </c>
      <c r="I303" s="33" t="str">
        <f>IF($F303=0," ",_xlfn.XLOOKUP($F303,DataCalcs!$B$84:$B$162,DataCalcs!$A$84:$A$162,"WRONG LETTER"))</f>
        <v xml:space="preserve"> </v>
      </c>
      <c r="J303" s="709" t="str" cm="1">
        <f t="array" ref="J303">_xlfn.IFS(ISBLANK(G303), "", NOT(ISNUMBER(G303)), "!!!",  G303&gt;DataTables!$E$30,"...",G303&gt;DataTables!$F$30,"L1",G303&gt;DataTables!$G$30,"L2",G303&gt;DataTables!$H$30,"L3",G303&gt;DataTables!$I$30,"L4",G303&gt;DataTables!$J$30,"L5",G303&gt;DataTables!$K$30,"L6",G303&gt;DataTables!$L$30,"L7",G303&gt;DataTables!$M$30,"L8", G303&lt;=DataTables!$M$30,"L9")</f>
        <v/>
      </c>
      <c r="K303" s="709"/>
      <c r="L303" s="415"/>
      <c r="M303" s="34" t="str">
        <f t="shared" ref="M303:N303" si="321">M294</f>
        <v>W</v>
      </c>
      <c r="N303" s="34" t="str">
        <f t="shared" si="321"/>
        <v>WW</v>
      </c>
      <c r="O303" s="34" cm="1">
        <f t="array" ref="O303">_xlfn.LET(_xlpm.a, $F$296:$F$303, _xlpm.b, $E$296:$E$303, _xlpm.c, _xlfn.XLOOKUP(M303,_xlpm.a,_xlpm.b,0), _xlpm.d, _xlfn.XLOOKUP(N303,_xlpm.a,_xlpm.b,0), _xlpm.x, IF(OR(_xlpm.c=0,_xlpm.d=0), _xlpm.c+_xlpm.d, MIN(_xlpm.c,_xlpm.d)), IF(_xlpm.x=0, 0, IF(DataTables!$K$158="6+", _xlfn.IFNA(_xlfn.RANK.AVG(_xlpm.x,$E$296:$E$301),1), IF(DataTables!$K$158=8,_xlfn.RANK.AVG(_xlpm.x,_xlpm.b)))))</f>
        <v>0</v>
      </c>
      <c r="P303" s="32"/>
      <c r="Q303" s="151"/>
      <c r="R303" s="151"/>
      <c r="S303" s="151"/>
      <c r="T303" s="151"/>
      <c r="U303" s="151"/>
      <c r="V303" s="151"/>
      <c r="W303" s="151"/>
      <c r="X303" s="151">
        <f>$O303</f>
        <v>0</v>
      </c>
      <c r="Y303" s="31"/>
      <c r="Z303" s="32">
        <f>COUNTIF(F$296:F$303:F$305:F$312,F303)</f>
        <v>0</v>
      </c>
      <c r="AA303" s="32">
        <f t="shared" si="314"/>
        <v>0</v>
      </c>
      <c r="AB303" s="7" t="str">
        <f t="shared" si="315"/>
        <v/>
      </c>
    </row>
    <row r="304" spans="1:28" s="8" customFormat="1" ht="20.25" customHeight="1">
      <c r="A304" s="709" t="s">
        <v>157</v>
      </c>
      <c r="B304" s="709" t="s">
        <v>123</v>
      </c>
      <c r="C304" s="709" t="s">
        <v>136</v>
      </c>
      <c r="D304" s="76"/>
      <c r="E304" s="387" t="s">
        <v>171</v>
      </c>
      <c r="F304" s="403"/>
      <c r="G304" s="410"/>
      <c r="H304" s="404"/>
      <c r="I304" s="388"/>
      <c r="J304" s="390"/>
      <c r="K304" s="35"/>
      <c r="L304" s="415"/>
      <c r="M304" s="36"/>
      <c r="N304" s="36"/>
      <c r="O304" s="712"/>
      <c r="P304" s="31"/>
      <c r="Q304" s="31"/>
      <c r="R304" s="31"/>
      <c r="S304" s="31"/>
      <c r="T304" s="31"/>
      <c r="U304" s="31"/>
      <c r="V304" s="31"/>
      <c r="W304" s="31"/>
      <c r="X304" s="31"/>
      <c r="Y304" s="31"/>
      <c r="Z304" s="32"/>
      <c r="AA304" s="2"/>
    </row>
    <row r="305" spans="1:28" s="8" customFormat="1" ht="20.25" customHeight="1">
      <c r="A305" s="709" t="s">
        <v>157</v>
      </c>
      <c r="B305" s="709" t="s">
        <v>123</v>
      </c>
      <c r="C305" s="709" t="s">
        <v>136</v>
      </c>
      <c r="D305" s="709" t="s">
        <v>65</v>
      </c>
      <c r="E305" s="398">
        <v>1</v>
      </c>
      <c r="F305" s="399"/>
      <c r="G305" s="409"/>
      <c r="H305" s="402" t="str" cm="1">
        <f t="array" ref="H305">IF($F305=0," ",_xlfn.XLOOKUP($F305,DataCalcs!$B$84:$B$162,_xlfn.XLOOKUP($C305,DataCalcs!$D$83:$N$83,DataCalcs!$D$84:$N$162),"WRONG LETTER"))</f>
        <v xml:space="preserve"> </v>
      </c>
      <c r="I305" s="402" t="str">
        <f>IF($F305=0," ",_xlfn.XLOOKUP($F305,DataCalcs!$B$84:$B$162,DataCalcs!$A$84:$A$162,"WRONG LETTER"))</f>
        <v xml:space="preserve"> </v>
      </c>
      <c r="J305" s="29" t="str" cm="1">
        <f t="array" ref="J305">_xlfn.IFS(ISBLANK(G305), "", NOT(ISNUMBER(G305)), "!!!",  G305&gt;DataTables!$E$30,"...",G305&gt;DataTables!$F$30,"L1",G305&gt;DataTables!$G$30,"L2",G305&gt;DataTables!$H$30,"L3",G305&gt;DataTables!$I$30,"L4",G305&gt;DataTables!$J$30,"L5",G305&gt;DataTables!$K$30,"L6",G305&gt;DataTables!$L$30,"L7",G305&gt;DataTables!$M$30,"L8", G305&lt;=DataTables!$M$30,"L9")</f>
        <v/>
      </c>
      <c r="K305" s="29"/>
      <c r="L305" s="417"/>
      <c r="M305" s="34" t="str">
        <f t="shared" ref="M305:N305" si="322">M296</f>
        <v>A</v>
      </c>
      <c r="N305" s="34" t="str">
        <f t="shared" si="322"/>
        <v>AA</v>
      </c>
      <c r="O305" s="34" cm="1">
        <f t="array" ref="O305">_xlfn.LET(_xlpm.a, $F$305:$F$312, _xlpm.b, $E$305:$E$312, _xlpm.c, _xlfn.XLOOKUP(M305,_xlpm.a,_xlpm.b,0), _xlpm.d, _xlfn.XLOOKUP(N305,_xlpm.a,_xlpm.b,0), _xlpm.x, IF(OR(_xlpm.c=0,_xlpm.d=0), _xlpm.c+_xlpm.d, MIN(_xlpm.c,_xlpm.d)), IF(_xlpm.x=0, 0, IF(DataTables!$K$158="6+", _xlfn.IFNA(_xlfn.RANK.AVG(_xlpm.x,$E$305:$E$310),1), IF(DataTables!$K$158=8,_xlfn.RANK.AVG(_xlpm.x,_xlpm.b)))))</f>
        <v>0</v>
      </c>
      <c r="P305" s="32"/>
      <c r="Q305" s="151">
        <f>$O305</f>
        <v>0</v>
      </c>
      <c r="R305" s="151"/>
      <c r="S305" s="151"/>
      <c r="T305" s="151"/>
      <c r="U305" s="151"/>
      <c r="V305" s="151"/>
      <c r="W305" s="151"/>
      <c r="X305" s="151"/>
      <c r="Y305" s="32"/>
      <c r="Z305" s="32">
        <f>COUNTIF(F$296:F$303:F$305:F$312,F305)</f>
        <v>0</v>
      </c>
      <c r="AA305" s="32">
        <f>IF(NOT(ISBLANK(F305)),COUNTIF(F$305:F$312,LEFT(F305,1)&amp;"*"),0)</f>
        <v>0</v>
      </c>
      <c r="AB305" s="7" t="str">
        <f>IF(AND($G305&gt;0.00001,$G305&lt;=$J$295), "***", "")</f>
        <v/>
      </c>
    </row>
    <row r="306" spans="1:28" s="8" customFormat="1" ht="20.25" customHeight="1">
      <c r="A306" s="709" t="s">
        <v>157</v>
      </c>
      <c r="B306" s="709" t="s">
        <v>123</v>
      </c>
      <c r="C306" s="709" t="s">
        <v>136</v>
      </c>
      <c r="D306" s="709" t="s">
        <v>65</v>
      </c>
      <c r="E306" s="41">
        <v>2</v>
      </c>
      <c r="F306" s="24"/>
      <c r="G306" s="201"/>
      <c r="H306" s="33" t="str" cm="1">
        <f t="array" ref="H306">IF($F306=0," ",_xlfn.XLOOKUP($F306,DataCalcs!$B$84:$B$162,_xlfn.XLOOKUP($C306,DataCalcs!$D$83:$N$83,DataCalcs!$D$84:$N$162),"WRONG LETTER"))</f>
        <v xml:space="preserve"> </v>
      </c>
      <c r="I306" s="33" t="str">
        <f>IF($F306=0," ",_xlfn.XLOOKUP($F306,DataCalcs!$B$84:$B$162,DataCalcs!$A$84:$A$162,"WRONG LETTER"))</f>
        <v xml:space="preserve"> </v>
      </c>
      <c r="J306" s="709" t="str" cm="1">
        <f t="array" ref="J306">_xlfn.IFS(ISBLANK(G306), "", NOT(ISNUMBER(G306)), "!!!",  G306&gt;DataTables!$E$30,"...",G306&gt;DataTables!$F$30,"L1",G306&gt;DataTables!$G$30,"L2",G306&gt;DataTables!$H$30,"L3",G306&gt;DataTables!$I$30,"L4",G306&gt;DataTables!$J$30,"L5",G306&gt;DataTables!$K$30,"L6",G306&gt;DataTables!$L$30,"L7",G306&gt;DataTables!$M$30,"L8", G306&lt;=DataTables!$M$30,"L9")</f>
        <v/>
      </c>
      <c r="K306" s="709"/>
      <c r="L306" s="415"/>
      <c r="M306" s="34" t="str">
        <f t="shared" ref="M306:N306" si="323">M297</f>
        <v>N</v>
      </c>
      <c r="N306" s="34" t="str">
        <f t="shared" si="323"/>
        <v>NN</v>
      </c>
      <c r="O306" s="34" cm="1">
        <f t="array" ref="O306">_xlfn.LET(_xlpm.a, $F$305:$F$312, _xlpm.b, $E$305:$E$312, _xlpm.c, _xlfn.XLOOKUP(M306,_xlpm.a,_xlpm.b,0), _xlpm.d, _xlfn.XLOOKUP(N306,_xlpm.a,_xlpm.b,0), _xlpm.x, IF(OR(_xlpm.c=0,_xlpm.d=0), _xlpm.c+_xlpm.d, MIN(_xlpm.c,_xlpm.d)), IF(_xlpm.x=0, 0, IF(DataTables!$K$158="6+", _xlfn.IFNA(_xlfn.RANK.AVG(_xlpm.x,$E$305:$E$310),1), IF(DataTables!$K$158=8,_xlfn.RANK.AVG(_xlpm.x,_xlpm.b)))))</f>
        <v>0</v>
      </c>
      <c r="P306" s="32"/>
      <c r="Q306" s="151"/>
      <c r="R306" s="151">
        <f>$O306</f>
        <v>0</v>
      </c>
      <c r="S306" s="151"/>
      <c r="T306" s="151"/>
      <c r="U306" s="151"/>
      <c r="V306" s="151"/>
      <c r="W306" s="151"/>
      <c r="X306" s="151"/>
      <c r="Y306" s="32"/>
      <c r="Z306" s="32">
        <f>COUNTIF(F$296:F$303:F$305:F$312,F306)</f>
        <v>0</v>
      </c>
      <c r="AA306" s="32">
        <f t="shared" ref="AA306:AA312" si="324">IF(NOT(ISBLANK(F306)),COUNTIF(F$305:F$312,LEFT(F306,1)&amp;"*"),0)</f>
        <v>0</v>
      </c>
      <c r="AB306" s="7" t="str">
        <f t="shared" ref="AB306:AB312" si="325">IF(AND($G306&gt;0.00001,$G306&lt;=$J$295), "***", "")</f>
        <v/>
      </c>
    </row>
    <row r="307" spans="1:28" s="8" customFormat="1" ht="20.25" customHeight="1">
      <c r="A307" s="709" t="s">
        <v>157</v>
      </c>
      <c r="B307" s="709" t="s">
        <v>123</v>
      </c>
      <c r="C307" s="709" t="s">
        <v>136</v>
      </c>
      <c r="D307" s="709" t="s">
        <v>65</v>
      </c>
      <c r="E307" s="41">
        <v>3</v>
      </c>
      <c r="F307" s="24"/>
      <c r="G307" s="201"/>
      <c r="H307" s="33" t="str" cm="1">
        <f t="array" ref="H307">IF($F307=0," ",_xlfn.XLOOKUP($F307,DataCalcs!$B$84:$B$162,_xlfn.XLOOKUP($C307,DataCalcs!$D$83:$N$83,DataCalcs!$D$84:$N$162),"WRONG LETTER"))</f>
        <v xml:space="preserve"> </v>
      </c>
      <c r="I307" s="33" t="str">
        <f>IF($F307=0," ",_xlfn.XLOOKUP($F307,DataCalcs!$B$84:$B$162,DataCalcs!$A$84:$A$162,"WRONG LETTER"))</f>
        <v xml:space="preserve"> </v>
      </c>
      <c r="J307" s="709" t="str" cm="1">
        <f t="array" ref="J307">_xlfn.IFS(ISBLANK(G307), "", NOT(ISNUMBER(G307)), "!!!",  G307&gt;DataTables!$E$30,"...",G307&gt;DataTables!$F$30,"L1",G307&gt;DataTables!$G$30,"L2",G307&gt;DataTables!$H$30,"L3",G307&gt;DataTables!$I$30,"L4",G307&gt;DataTables!$J$30,"L5",G307&gt;DataTables!$K$30,"L6",G307&gt;DataTables!$L$30,"L7",G307&gt;DataTables!$M$30,"L8", G307&lt;=DataTables!$M$30,"L9")</f>
        <v/>
      </c>
      <c r="K307" s="709"/>
      <c r="L307" s="415"/>
      <c r="M307" s="34" t="str">
        <f t="shared" ref="M307:N307" si="326">M298</f>
        <v>B</v>
      </c>
      <c r="N307" s="34" t="str">
        <f t="shared" si="326"/>
        <v>BB</v>
      </c>
      <c r="O307" s="34" cm="1">
        <f t="array" ref="O307">_xlfn.LET(_xlpm.a, $F$305:$F$312, _xlpm.b, $E$305:$E$312, _xlpm.c, _xlfn.XLOOKUP(M307,_xlpm.a,_xlpm.b,0), _xlpm.d, _xlfn.XLOOKUP(N307,_xlpm.a,_xlpm.b,0), _xlpm.x, IF(OR(_xlpm.c=0,_xlpm.d=0), _xlpm.c+_xlpm.d, MIN(_xlpm.c,_xlpm.d)), IF(_xlpm.x=0, 0, IF(DataTables!$K$158="6+", _xlfn.IFNA(_xlfn.RANK.AVG(_xlpm.x,$E$305:$E$310),1), IF(DataTables!$K$158=8,_xlfn.RANK.AVG(_xlpm.x,_xlpm.b)))))</f>
        <v>0</v>
      </c>
      <c r="P307" s="32"/>
      <c r="Q307" s="151"/>
      <c r="R307" s="151"/>
      <c r="S307" s="151">
        <f>$O307</f>
        <v>0</v>
      </c>
      <c r="T307" s="151"/>
      <c r="U307" s="151"/>
      <c r="V307" s="151"/>
      <c r="W307" s="151"/>
      <c r="X307" s="151"/>
      <c r="Y307" s="32"/>
      <c r="Z307" s="32">
        <f>COUNTIF(F$296:F$303:F$305:F$312,F307)</f>
        <v>0</v>
      </c>
      <c r="AA307" s="32">
        <f t="shared" si="324"/>
        <v>0</v>
      </c>
      <c r="AB307" s="7" t="str">
        <f t="shared" si="325"/>
        <v/>
      </c>
    </row>
    <row r="308" spans="1:28" s="8" customFormat="1" ht="20.25" customHeight="1">
      <c r="A308" s="709" t="s">
        <v>157</v>
      </c>
      <c r="B308" s="709" t="s">
        <v>123</v>
      </c>
      <c r="C308" s="709" t="s">
        <v>136</v>
      </c>
      <c r="D308" s="709" t="s">
        <v>65</v>
      </c>
      <c r="E308" s="41">
        <v>4</v>
      </c>
      <c r="F308" s="24"/>
      <c r="G308" s="201"/>
      <c r="H308" s="33" t="str" cm="1">
        <f t="array" ref="H308">IF($F308=0," ",_xlfn.XLOOKUP($F308,DataCalcs!$B$84:$B$162,_xlfn.XLOOKUP($C308,DataCalcs!$D$83:$N$83,DataCalcs!$D$84:$N$162),"WRONG LETTER"))</f>
        <v xml:space="preserve"> </v>
      </c>
      <c r="I308" s="33" t="str">
        <f>IF($F308=0," ",_xlfn.XLOOKUP($F308,DataCalcs!$B$84:$B$162,DataCalcs!$A$84:$A$162,"WRONG LETTER"))</f>
        <v xml:space="preserve"> </v>
      </c>
      <c r="J308" s="709" t="str" cm="1">
        <f t="array" ref="J308">_xlfn.IFS(ISBLANK(G308), "", NOT(ISNUMBER(G308)), "!!!",  G308&gt;DataTables!$E$30,"...",G308&gt;DataTables!$F$30,"L1",G308&gt;DataTables!$G$30,"L2",G308&gt;DataTables!$H$30,"L3",G308&gt;DataTables!$I$30,"L4",G308&gt;DataTables!$J$30,"L5",G308&gt;DataTables!$K$30,"L6",G308&gt;DataTables!$L$30,"L7",G308&gt;DataTables!$M$30,"L8", G308&lt;=DataTables!$M$30,"L9")</f>
        <v/>
      </c>
      <c r="K308" s="709"/>
      <c r="L308" s="415"/>
      <c r="M308" s="34" t="str">
        <f t="shared" ref="M308:N308" si="327">M299</f>
        <v>O</v>
      </c>
      <c r="N308" s="34" t="str">
        <f t="shared" si="327"/>
        <v>OO</v>
      </c>
      <c r="O308" s="34" cm="1">
        <f t="array" ref="O308">_xlfn.LET(_xlpm.a, $F$305:$F$312, _xlpm.b, $E$305:$E$312, _xlpm.c, _xlfn.XLOOKUP(M308,_xlpm.a,_xlpm.b,0), _xlpm.d, _xlfn.XLOOKUP(N308,_xlpm.a,_xlpm.b,0), _xlpm.x, IF(OR(_xlpm.c=0,_xlpm.d=0), _xlpm.c+_xlpm.d, MIN(_xlpm.c,_xlpm.d)), IF(_xlpm.x=0, 0, IF(DataTables!$K$158="6+", _xlfn.IFNA(_xlfn.RANK.AVG(_xlpm.x,$E$305:$E$310),1), IF(DataTables!$K$158=8,_xlfn.RANK.AVG(_xlpm.x,_xlpm.b)))))</f>
        <v>0</v>
      </c>
      <c r="P308" s="32"/>
      <c r="Q308" s="151"/>
      <c r="R308" s="151"/>
      <c r="S308" s="151"/>
      <c r="T308" s="151">
        <f>$O308</f>
        <v>0</v>
      </c>
      <c r="U308" s="151"/>
      <c r="V308" s="151"/>
      <c r="W308" s="151"/>
      <c r="X308" s="151"/>
      <c r="Y308" s="32"/>
      <c r="Z308" s="32">
        <f>COUNTIF(F$296:F$303:F$305:F$312,F308)</f>
        <v>0</v>
      </c>
      <c r="AA308" s="32">
        <f t="shared" si="324"/>
        <v>0</v>
      </c>
      <c r="AB308" s="7" t="str">
        <f t="shared" si="325"/>
        <v/>
      </c>
    </row>
    <row r="309" spans="1:28" s="8" customFormat="1" ht="20.25" customHeight="1">
      <c r="A309" s="709" t="s">
        <v>157</v>
      </c>
      <c r="B309" s="709" t="s">
        <v>123</v>
      </c>
      <c r="C309" s="709" t="s">
        <v>136</v>
      </c>
      <c r="D309" s="709" t="s">
        <v>65</v>
      </c>
      <c r="E309" s="41">
        <v>5</v>
      </c>
      <c r="F309" s="24"/>
      <c r="G309" s="201"/>
      <c r="H309" s="33" t="str" cm="1">
        <f t="array" ref="H309">IF($F309=0," ",_xlfn.XLOOKUP($F309,DataCalcs!$B$84:$B$162,_xlfn.XLOOKUP($C309,DataCalcs!$D$83:$N$83,DataCalcs!$D$84:$N$162),"WRONG LETTER"))</f>
        <v xml:space="preserve"> </v>
      </c>
      <c r="I309" s="33" t="str">
        <f>IF($F309=0," ",_xlfn.XLOOKUP($F309,DataCalcs!$B$84:$B$162,DataCalcs!$A$84:$A$162,"WRONG LETTER"))</f>
        <v xml:space="preserve"> </v>
      </c>
      <c r="J309" s="709" t="str" cm="1">
        <f t="array" ref="J309">_xlfn.IFS(ISBLANK(G309), "", NOT(ISNUMBER(G309)), "!!!",  G309&gt;DataTables!$E$30,"...",G309&gt;DataTables!$F$30,"L1",G309&gt;DataTables!$G$30,"L2",G309&gt;DataTables!$H$30,"L3",G309&gt;DataTables!$I$30,"L4",G309&gt;DataTables!$J$30,"L5",G309&gt;DataTables!$K$30,"L6",G309&gt;DataTables!$L$30,"L7",G309&gt;DataTables!$M$30,"L8", G309&lt;=DataTables!$M$30,"L9")</f>
        <v/>
      </c>
      <c r="K309" s="709"/>
      <c r="L309" s="415"/>
      <c r="M309" s="34" t="str">
        <f t="shared" ref="M309:N309" si="328">M300</f>
        <v>R</v>
      </c>
      <c r="N309" s="34" t="str">
        <f t="shared" si="328"/>
        <v>RR</v>
      </c>
      <c r="O309" s="34" cm="1">
        <f t="array" ref="O309">_xlfn.LET(_xlpm.a, $F$305:$F$312, _xlpm.b, $E$305:$E$312, _xlpm.c, _xlfn.XLOOKUP(M309,_xlpm.a,_xlpm.b,0), _xlpm.d, _xlfn.XLOOKUP(N309,_xlpm.a,_xlpm.b,0), _xlpm.x, IF(OR(_xlpm.c=0,_xlpm.d=0), _xlpm.c+_xlpm.d, MIN(_xlpm.c,_xlpm.d)), IF(_xlpm.x=0, 0, IF(DataTables!$K$158="6+", _xlfn.IFNA(_xlfn.RANK.AVG(_xlpm.x,$E$305:$E$310),1), IF(DataTables!$K$158=8,_xlfn.RANK.AVG(_xlpm.x,_xlpm.b)))))</f>
        <v>0</v>
      </c>
      <c r="P309" s="32"/>
      <c r="Q309" s="151"/>
      <c r="R309" s="151"/>
      <c r="S309" s="151"/>
      <c r="T309" s="151"/>
      <c r="U309" s="151">
        <f>$O309</f>
        <v>0</v>
      </c>
      <c r="V309" s="151"/>
      <c r="W309" s="151"/>
      <c r="X309" s="151"/>
      <c r="Y309" s="32"/>
      <c r="Z309" s="32">
        <f>COUNTIF(F$296:F$303:F$305:F$312,F309)</f>
        <v>0</v>
      </c>
      <c r="AA309" s="32">
        <f t="shared" si="324"/>
        <v>0</v>
      </c>
      <c r="AB309" s="7" t="str">
        <f t="shared" si="325"/>
        <v/>
      </c>
    </row>
    <row r="310" spans="1:28" s="8" customFormat="1" ht="20.25" customHeight="1">
      <c r="A310" s="709" t="s">
        <v>157</v>
      </c>
      <c r="B310" s="709" t="s">
        <v>123</v>
      </c>
      <c r="C310" s="709" t="s">
        <v>136</v>
      </c>
      <c r="D310" s="709" t="s">
        <v>65</v>
      </c>
      <c r="E310" s="41">
        <v>6</v>
      </c>
      <c r="F310" s="24"/>
      <c r="G310" s="201"/>
      <c r="H310" s="33" t="str" cm="1">
        <f t="array" ref="H310">IF($F310=0," ",_xlfn.XLOOKUP($F310,DataCalcs!$B$84:$B$162,_xlfn.XLOOKUP($C310,DataCalcs!$D$83:$N$83,DataCalcs!$D$84:$N$162),"WRONG LETTER"))</f>
        <v xml:space="preserve"> </v>
      </c>
      <c r="I310" s="33" t="str">
        <f>IF($F310=0," ",_xlfn.XLOOKUP($F310,DataCalcs!$B$84:$B$162,DataCalcs!$A$84:$A$162,"WRONG LETTER"))</f>
        <v xml:space="preserve"> </v>
      </c>
      <c r="J310" s="709" t="str" cm="1">
        <f t="array" ref="J310">_xlfn.IFS(ISBLANK(G310), "", NOT(ISNUMBER(G310)), "!!!",  G310&gt;DataTables!$E$30,"...",G310&gt;DataTables!$F$30,"L1",G310&gt;DataTables!$G$30,"L2",G310&gt;DataTables!$H$30,"L3",G310&gt;DataTables!$I$30,"L4",G310&gt;DataTables!$J$30,"L5",G310&gt;DataTables!$K$30,"L6",G310&gt;DataTables!$L$30,"L7",G310&gt;DataTables!$M$30,"L8", G310&lt;=DataTables!$M$30,"L9")</f>
        <v/>
      </c>
      <c r="K310" s="709"/>
      <c r="L310" s="414"/>
      <c r="M310" s="34" t="str">
        <f t="shared" ref="M310:N310" si="329">M301</f>
        <v>X</v>
      </c>
      <c r="N310" s="34" t="str">
        <f t="shared" si="329"/>
        <v>XX</v>
      </c>
      <c r="O310" s="34" cm="1">
        <f t="array" ref="O310">_xlfn.LET(_xlpm.a, $F$305:$F$312, _xlpm.b, $E$305:$E$312, _xlpm.c, _xlfn.XLOOKUP(M310,_xlpm.a,_xlpm.b,0), _xlpm.d, _xlfn.XLOOKUP(N310,_xlpm.a,_xlpm.b,0), _xlpm.x, IF(OR(_xlpm.c=0,_xlpm.d=0), _xlpm.c+_xlpm.d, MIN(_xlpm.c,_xlpm.d)), IF(_xlpm.x=0, 0, IF(DataTables!$K$158="6+", _xlfn.IFNA(_xlfn.RANK.AVG(_xlpm.x,$E$305:$E$310),1), IF(DataTables!$K$158=8,_xlfn.RANK.AVG(_xlpm.x,_xlpm.b)))))</f>
        <v>0</v>
      </c>
      <c r="P310" s="32"/>
      <c r="Q310" s="151"/>
      <c r="R310" s="151"/>
      <c r="S310" s="151"/>
      <c r="T310" s="151"/>
      <c r="U310" s="151"/>
      <c r="V310" s="151">
        <f>$O310</f>
        <v>0</v>
      </c>
      <c r="W310" s="151"/>
      <c r="X310" s="151"/>
      <c r="Y310" s="32"/>
      <c r="Z310" s="32">
        <f>COUNTIF(F$296:F$303:F$305:F$312,F310)</f>
        <v>0</v>
      </c>
      <c r="AA310" s="32">
        <f t="shared" si="324"/>
        <v>0</v>
      </c>
      <c r="AB310" s="7" t="str">
        <f t="shared" si="325"/>
        <v/>
      </c>
    </row>
    <row r="311" spans="1:28" s="7" customFormat="1" ht="20.25" customHeight="1">
      <c r="A311" s="709" t="s">
        <v>157</v>
      </c>
      <c r="B311" s="709" t="s">
        <v>123</v>
      </c>
      <c r="C311" s="709" t="s">
        <v>136</v>
      </c>
      <c r="D311" s="709" t="s">
        <v>65</v>
      </c>
      <c r="E311" s="14">
        <v>7</v>
      </c>
      <c r="F311" s="24"/>
      <c r="G311" s="201"/>
      <c r="H311" s="33" t="str" cm="1">
        <f t="array" ref="H311">IF($F311=0," ",_xlfn.XLOOKUP($F311,DataCalcs!$B$84:$B$162,_xlfn.XLOOKUP($C311,DataCalcs!$D$83:$N$83,DataCalcs!$D$84:$N$162),"WRONG LETTER"))</f>
        <v xml:space="preserve"> </v>
      </c>
      <c r="I311" s="33" t="str">
        <f>IF($F311=0," ",_xlfn.XLOOKUP($F311,DataCalcs!$B$84:$B$162,DataCalcs!$A$84:$A$162,"WRONG LETTER"))</f>
        <v xml:space="preserve"> </v>
      </c>
      <c r="J311" s="709" t="str" cm="1">
        <f t="array" ref="J311">_xlfn.IFS(ISBLANK(G311), "", NOT(ISNUMBER(G311)), "!!!",  G311&gt;DataTables!$E$30,"...",G311&gt;DataTables!$F$30,"L1",G311&gt;DataTables!$G$30,"L2",G311&gt;DataTables!$H$30,"L3",G311&gt;DataTables!$I$30,"L4",G311&gt;DataTables!$J$30,"L5",G311&gt;DataTables!$K$30,"L6",G311&gt;DataTables!$L$30,"L7",G311&gt;DataTables!$M$30,"L8", G311&lt;=DataTables!$M$30,"L9")</f>
        <v/>
      </c>
      <c r="K311" s="709"/>
      <c r="L311" s="415"/>
      <c r="M311" s="34" t="str">
        <f t="shared" ref="M311:N311" si="330">M302</f>
        <v>H</v>
      </c>
      <c r="N311" s="34" t="str">
        <f t="shared" si="330"/>
        <v>HH</v>
      </c>
      <c r="O311" s="34" cm="1">
        <f t="array" ref="O311">_xlfn.LET(_xlpm.a, $F$305:$F$312, _xlpm.b, $E$305:$E$312, _xlpm.c, _xlfn.XLOOKUP(M311,_xlpm.a,_xlpm.b,0), _xlpm.d, _xlfn.XLOOKUP(N311,_xlpm.a,_xlpm.b,0), _xlpm.x, IF(OR(_xlpm.c=0,_xlpm.d=0), _xlpm.c+_xlpm.d, MIN(_xlpm.c,_xlpm.d)), IF(_xlpm.x=0, 0, IF(DataTables!$K$158="6+", _xlfn.IFNA(_xlfn.RANK.AVG(_xlpm.x,$E$305:$E$310),1), IF(DataTables!$K$158=8,_xlfn.RANK.AVG(_xlpm.x,_xlpm.b)))))</f>
        <v>0</v>
      </c>
      <c r="P311" s="32"/>
      <c r="Q311" s="151"/>
      <c r="R311" s="151"/>
      <c r="S311" s="151"/>
      <c r="T311" s="151"/>
      <c r="U311" s="151"/>
      <c r="V311" s="151"/>
      <c r="W311" s="151">
        <f>$O311</f>
        <v>0</v>
      </c>
      <c r="X311" s="151"/>
      <c r="Y311" s="32"/>
      <c r="Z311" s="32">
        <f>COUNTIF(F$296:F$303:F$305:F$312,F311)</f>
        <v>0</v>
      </c>
      <c r="AA311" s="32">
        <f t="shared" si="324"/>
        <v>0</v>
      </c>
      <c r="AB311" s="7" t="str">
        <f t="shared" si="325"/>
        <v/>
      </c>
    </row>
    <row r="312" spans="1:28" s="7" customFormat="1" ht="20.25" customHeight="1">
      <c r="A312" s="709" t="s">
        <v>157</v>
      </c>
      <c r="B312" s="709" t="s">
        <v>123</v>
      </c>
      <c r="C312" s="709" t="s">
        <v>136</v>
      </c>
      <c r="D312" s="709" t="s">
        <v>65</v>
      </c>
      <c r="E312" s="14">
        <v>8</v>
      </c>
      <c r="F312" s="24"/>
      <c r="G312" s="201"/>
      <c r="H312" s="33" t="str" cm="1">
        <f t="array" ref="H312">IF($F312=0," ",_xlfn.XLOOKUP($F312,DataCalcs!$B$84:$B$162,_xlfn.XLOOKUP($C312,DataCalcs!$D$83:$N$83,DataCalcs!$D$84:$N$162),"WRONG LETTER"))</f>
        <v xml:space="preserve"> </v>
      </c>
      <c r="I312" s="33" t="str">
        <f>IF($F312=0," ",_xlfn.XLOOKUP($F312,DataCalcs!$B$84:$B$162,DataCalcs!$A$84:$A$162,"WRONG LETTER"))</f>
        <v xml:space="preserve"> </v>
      </c>
      <c r="J312" s="709" t="str" cm="1">
        <f t="array" ref="J312">_xlfn.IFS(ISBLANK(G312), "", NOT(ISNUMBER(G312)), "!!!",  G312&gt;DataTables!$E$30,"...",G312&gt;DataTables!$F$30,"L1",G312&gt;DataTables!$G$30,"L2",G312&gt;DataTables!$H$30,"L3",G312&gt;DataTables!$I$30,"L4",G312&gt;DataTables!$J$30,"L5",G312&gt;DataTables!$K$30,"L6",G312&gt;DataTables!$L$30,"L7",G312&gt;DataTables!$M$30,"L8", G312&lt;=DataTables!$M$30,"L9")</f>
        <v/>
      </c>
      <c r="K312" s="709"/>
      <c r="L312" s="415"/>
      <c r="M312" s="34" t="str">
        <f t="shared" ref="M312:N312" si="331">M303</f>
        <v>W</v>
      </c>
      <c r="N312" s="34" t="str">
        <f t="shared" si="331"/>
        <v>WW</v>
      </c>
      <c r="O312" s="34" cm="1">
        <f t="array" ref="O312">_xlfn.LET(_xlpm.a, $F$305:$F$312, _xlpm.b, $E$305:$E$312, _xlpm.c, _xlfn.XLOOKUP(M312,_xlpm.a,_xlpm.b,0), _xlpm.d, _xlfn.XLOOKUP(N312,_xlpm.a,_xlpm.b,0), _xlpm.x, IF(OR(_xlpm.c=0,_xlpm.d=0), _xlpm.c+_xlpm.d, MIN(_xlpm.c,_xlpm.d)), IF(_xlpm.x=0, 0, IF(DataTables!$K$158="6+", _xlfn.IFNA(_xlfn.RANK.AVG(_xlpm.x,$E$305:$E$310),1), IF(DataTables!$K$158=8,_xlfn.RANK.AVG(_xlpm.x,_xlpm.b)))))</f>
        <v>0</v>
      </c>
      <c r="P312" s="32"/>
      <c r="Q312" s="151"/>
      <c r="R312" s="151"/>
      <c r="S312" s="151"/>
      <c r="T312" s="151"/>
      <c r="U312" s="151"/>
      <c r="V312" s="151"/>
      <c r="W312" s="151"/>
      <c r="X312" s="151">
        <f>$O312</f>
        <v>0</v>
      </c>
      <c r="Y312" s="31"/>
      <c r="Z312" s="32">
        <f>COUNTIF(F$296:F$303:F$305:F$312,F312)</f>
        <v>0</v>
      </c>
      <c r="AA312" s="32">
        <f t="shared" si="324"/>
        <v>0</v>
      </c>
      <c r="AB312" s="7" t="str">
        <f t="shared" si="325"/>
        <v/>
      </c>
    </row>
    <row r="313" spans="1:28" s="7" customFormat="1" ht="20.25" customHeight="1">
      <c r="A313" s="709" t="s">
        <v>157</v>
      </c>
      <c r="B313" s="709" t="s">
        <v>123</v>
      </c>
      <c r="C313" s="709" t="s">
        <v>139</v>
      </c>
      <c r="D313" s="76"/>
      <c r="E313" s="387" t="s">
        <v>172</v>
      </c>
      <c r="F313" s="403"/>
      <c r="G313" s="403"/>
      <c r="H313" s="404"/>
      <c r="I313" s="388" t="s">
        <v>59</v>
      </c>
      <c r="J313" s="389">
        <f>DataTables!$N$31</f>
        <v>46.4</v>
      </c>
      <c r="K313" s="35"/>
      <c r="L313" s="416"/>
      <c r="M313" s="36"/>
      <c r="N313" s="36"/>
      <c r="P313" s="31"/>
      <c r="Q313" s="31"/>
      <c r="R313" s="31"/>
      <c r="S313" s="31"/>
      <c r="T313" s="31"/>
      <c r="U313" s="31"/>
      <c r="V313" s="31"/>
      <c r="W313" s="31"/>
      <c r="X313" s="31"/>
      <c r="Y313" s="32"/>
      <c r="Z313" s="32"/>
      <c r="AA313" s="2"/>
    </row>
    <row r="314" spans="1:28" s="7" customFormat="1" ht="40" customHeight="1">
      <c r="A314" s="709" t="s">
        <v>157</v>
      </c>
      <c r="B314" s="709" t="s">
        <v>123</v>
      </c>
      <c r="C314" s="709" t="s">
        <v>139</v>
      </c>
      <c r="D314" s="709" t="s">
        <v>71</v>
      </c>
      <c r="E314" s="398">
        <v>1</v>
      </c>
      <c r="F314" s="399"/>
      <c r="G314" s="400"/>
      <c r="H314" s="401" t="str">
        <f>IF($F314=0," ",_xlfn.XLOOKUP($F314,DataCalcs!$B$84:$B$162,DataCalcs!$X$84:$X$162,"WRONG LETTER"))</f>
        <v xml:space="preserve"> </v>
      </c>
      <c r="I314" s="402" t="str">
        <f>IF($F314=0," ",_xlfn.XLOOKUP($F314,DataCalcs!$B$84:$B$162,DataCalcs!$A$84:$A$162,"WRONG LETTER"))</f>
        <v xml:space="preserve"> </v>
      </c>
      <c r="J314" s="29" t="s">
        <v>141</v>
      </c>
      <c r="K314" s="29"/>
      <c r="L314" s="417"/>
      <c r="M314" s="34" t="str">
        <f t="shared" ref="M314:N314" si="332">M305</f>
        <v>A</v>
      </c>
      <c r="N314" s="34" t="str">
        <f t="shared" si="332"/>
        <v>AA</v>
      </c>
      <c r="O314" s="34" cm="1">
        <f t="array" ref="O314">_xlfn.LET(_xlpm.a, $F$314:$F$321, _xlpm.b, $E$314:$E$321, _xlpm.c, _xlfn.XLOOKUP(M314,_xlpm.a,_xlpm.b,0), _xlpm.d, _xlfn.XLOOKUP(N314,_xlpm.a,_xlpm.b,0), _xlpm.x, IF(OR(_xlpm.c=0,_xlpm.d=0), _xlpm.c+_xlpm.d, MIN(_xlpm.c,_xlpm.d)), IF(_xlpm.x=0, 0, IF(DataTables!$K$158="6+", _xlfn.IFNA(_xlfn.RANK.AVG(_xlpm.x,$E$314:$E$319),1), IF(DataTables!$K$158=8,_xlfn.RANK.AVG(_xlpm.x,_xlpm.b)))))</f>
        <v>0</v>
      </c>
      <c r="P314" s="32"/>
      <c r="Q314" s="151">
        <f>$O314</f>
        <v>0</v>
      </c>
      <c r="R314" s="151"/>
      <c r="S314" s="151"/>
      <c r="T314" s="151"/>
      <c r="U314" s="151"/>
      <c r="V314" s="151"/>
      <c r="W314" s="151"/>
      <c r="X314" s="151"/>
      <c r="Y314" s="32"/>
      <c r="Z314" s="32">
        <f>COUNTIF(F$314:F$321,F314)</f>
        <v>0</v>
      </c>
      <c r="AA314" s="32">
        <f>IF(NOT(ISBLANK(F314)),COUNTIF(F$314:F$321,LEFT(F314,1)&amp;"*"),0)</f>
        <v>0</v>
      </c>
      <c r="AB314" s="7" t="str">
        <f>IF(AND($G314&gt;0.00001,$G314&lt;=$J$313), "***", "")</f>
        <v/>
      </c>
    </row>
    <row r="315" spans="1:28" s="7" customFormat="1" ht="40" customHeight="1">
      <c r="A315" s="709" t="s">
        <v>157</v>
      </c>
      <c r="B315" s="709" t="s">
        <v>123</v>
      </c>
      <c r="C315" s="709" t="s">
        <v>139</v>
      </c>
      <c r="D315" s="709" t="s">
        <v>71</v>
      </c>
      <c r="E315" s="41">
        <v>2</v>
      </c>
      <c r="F315" s="24"/>
      <c r="G315" s="38"/>
      <c r="H315" s="78" t="str">
        <f>IF($F315=0," ",_xlfn.XLOOKUP($F315,DataCalcs!$B$84:$B$162,DataCalcs!$X$84:$X$162,"WRONG LETTER"))</f>
        <v xml:space="preserve"> </v>
      </c>
      <c r="I315" s="33" t="str">
        <f>IF($F315=0," ",_xlfn.XLOOKUP($F315,DataCalcs!$B$84:$B$162,DataCalcs!$A$84:$A$162,"WRONG LETTER"))</f>
        <v xml:space="preserve"> </v>
      </c>
      <c r="J315" s="709" t="s">
        <v>141</v>
      </c>
      <c r="K315" s="709"/>
      <c r="L315" s="417"/>
      <c r="M315" s="34" t="str">
        <f t="shared" ref="M315:N315" si="333">M306</f>
        <v>N</v>
      </c>
      <c r="N315" s="34" t="str">
        <f t="shared" si="333"/>
        <v>NN</v>
      </c>
      <c r="O315" s="34" cm="1">
        <f t="array" ref="O315">_xlfn.LET(_xlpm.a, $F$314:$F$321, _xlpm.b, $E$314:$E$321, _xlpm.c, _xlfn.XLOOKUP(M315,_xlpm.a,_xlpm.b,0), _xlpm.d, _xlfn.XLOOKUP(N315,_xlpm.a,_xlpm.b,0), _xlpm.x, IF(OR(_xlpm.c=0,_xlpm.d=0), _xlpm.c+_xlpm.d, MIN(_xlpm.c,_xlpm.d)), IF(_xlpm.x=0, 0, IF(DataTables!$K$158="6+", _xlfn.IFNA(_xlfn.RANK.AVG(_xlpm.x,$E$314:$E$319),1), IF(DataTables!$K$158=8,_xlfn.RANK.AVG(_xlpm.x,_xlpm.b)))))</f>
        <v>0</v>
      </c>
      <c r="P315" s="32"/>
      <c r="Q315" s="151"/>
      <c r="R315" s="151">
        <f>$O315</f>
        <v>0</v>
      </c>
      <c r="S315" s="151"/>
      <c r="T315" s="151"/>
      <c r="U315" s="151"/>
      <c r="V315" s="151"/>
      <c r="W315" s="151"/>
      <c r="X315" s="151"/>
      <c r="Y315" s="32"/>
      <c r="Z315" s="32">
        <f t="shared" ref="Z315:Z321" si="334">COUNTIF(F$314:F$321,F315)</f>
        <v>0</v>
      </c>
      <c r="AA315" s="32">
        <f t="shared" ref="AA315:AA321" si="335">IF(NOT(ISBLANK(F315)),COUNTIF(F$314:F$321,LEFT(F315,1)&amp;"*"),0)</f>
        <v>0</v>
      </c>
      <c r="AB315" s="7" t="str">
        <f t="shared" ref="AB315:AB320" si="336">IF(AND($G315&gt;0.00001,$G315&lt;=$J$313), "***", "")</f>
        <v/>
      </c>
    </row>
    <row r="316" spans="1:28" s="7" customFormat="1" ht="40" customHeight="1">
      <c r="A316" s="709" t="s">
        <v>157</v>
      </c>
      <c r="B316" s="709" t="s">
        <v>123</v>
      </c>
      <c r="C316" s="709" t="s">
        <v>139</v>
      </c>
      <c r="D316" s="709" t="s">
        <v>71</v>
      </c>
      <c r="E316" s="41">
        <v>3</v>
      </c>
      <c r="F316" s="24"/>
      <c r="G316" s="38"/>
      <c r="H316" s="78" t="str">
        <f>IF($F316=0," ",_xlfn.XLOOKUP($F316,DataCalcs!$B$84:$B$162,DataCalcs!$X$84:$X$162,"WRONG LETTER"))</f>
        <v xml:space="preserve"> </v>
      </c>
      <c r="I316" s="33" t="str">
        <f>IF($F316=0," ",_xlfn.XLOOKUP($F316,DataCalcs!$B$84:$B$162,DataCalcs!$A$84:$A$162,"WRONG LETTER"))</f>
        <v xml:space="preserve"> </v>
      </c>
      <c r="J316" s="709" t="s">
        <v>141</v>
      </c>
      <c r="K316" s="709"/>
      <c r="L316" s="417"/>
      <c r="M316" s="34" t="str">
        <f t="shared" ref="M316:N316" si="337">M307</f>
        <v>B</v>
      </c>
      <c r="N316" s="34" t="str">
        <f t="shared" si="337"/>
        <v>BB</v>
      </c>
      <c r="O316" s="34" cm="1">
        <f t="array" ref="O316">_xlfn.LET(_xlpm.a, $F$314:$F$321, _xlpm.b, $E$314:$E$321, _xlpm.c, _xlfn.XLOOKUP(M316,_xlpm.a,_xlpm.b,0), _xlpm.d, _xlfn.XLOOKUP(N316,_xlpm.a,_xlpm.b,0), _xlpm.x, IF(OR(_xlpm.c=0,_xlpm.d=0), _xlpm.c+_xlpm.d, MIN(_xlpm.c,_xlpm.d)), IF(_xlpm.x=0, 0, IF(DataTables!$K$158="6+", _xlfn.IFNA(_xlfn.RANK.AVG(_xlpm.x,$E$314:$E$319),1), IF(DataTables!$K$158=8,_xlfn.RANK.AVG(_xlpm.x,_xlpm.b)))))</f>
        <v>0</v>
      </c>
      <c r="P316" s="32"/>
      <c r="Q316" s="151"/>
      <c r="R316" s="151"/>
      <c r="S316" s="151">
        <f>$O316</f>
        <v>0</v>
      </c>
      <c r="T316" s="151"/>
      <c r="U316" s="151"/>
      <c r="V316" s="151"/>
      <c r="W316" s="151"/>
      <c r="X316" s="151"/>
      <c r="Y316" s="32"/>
      <c r="Z316" s="32">
        <f t="shared" si="334"/>
        <v>0</v>
      </c>
      <c r="AA316" s="32">
        <f t="shared" si="335"/>
        <v>0</v>
      </c>
      <c r="AB316" s="7" t="str">
        <f t="shared" si="336"/>
        <v/>
      </c>
    </row>
    <row r="317" spans="1:28" s="7" customFormat="1" ht="40" customHeight="1">
      <c r="A317" s="709" t="s">
        <v>157</v>
      </c>
      <c r="B317" s="709" t="s">
        <v>123</v>
      </c>
      <c r="C317" s="709" t="s">
        <v>139</v>
      </c>
      <c r="D317" s="709" t="s">
        <v>71</v>
      </c>
      <c r="E317" s="41">
        <v>4</v>
      </c>
      <c r="F317" s="24"/>
      <c r="G317" s="38"/>
      <c r="H317" s="78" t="str">
        <f>IF($F317=0," ",_xlfn.XLOOKUP($F317,DataCalcs!$B$84:$B$162,DataCalcs!$X$84:$X$162,"WRONG LETTER"))</f>
        <v xml:space="preserve"> </v>
      </c>
      <c r="I317" s="33" t="str">
        <f>IF($F317=0," ",_xlfn.XLOOKUP($F317,DataCalcs!$B$84:$B$162,DataCalcs!$A$84:$A$162,"WRONG LETTER"))</f>
        <v xml:space="preserve"> </v>
      </c>
      <c r="J317" s="709" t="s">
        <v>141</v>
      </c>
      <c r="K317" s="709"/>
      <c r="L317" s="417"/>
      <c r="M317" s="34" t="str">
        <f t="shared" ref="M317:N317" si="338">M308</f>
        <v>O</v>
      </c>
      <c r="N317" s="34" t="str">
        <f t="shared" si="338"/>
        <v>OO</v>
      </c>
      <c r="O317" s="34" cm="1">
        <f t="array" ref="O317">_xlfn.LET(_xlpm.a, $F$314:$F$321, _xlpm.b, $E$314:$E$321, _xlpm.c, _xlfn.XLOOKUP(M317,_xlpm.a,_xlpm.b,0), _xlpm.d, _xlfn.XLOOKUP(N317,_xlpm.a,_xlpm.b,0), _xlpm.x, IF(OR(_xlpm.c=0,_xlpm.d=0), _xlpm.c+_xlpm.d, MIN(_xlpm.c,_xlpm.d)), IF(_xlpm.x=0, 0, IF(DataTables!$K$158="6+", _xlfn.IFNA(_xlfn.RANK.AVG(_xlpm.x,$E$314:$E$319),1), IF(DataTables!$K$158=8,_xlfn.RANK.AVG(_xlpm.x,_xlpm.b)))))</f>
        <v>0</v>
      </c>
      <c r="P317" s="32"/>
      <c r="Q317" s="151"/>
      <c r="R317" s="151"/>
      <c r="S317" s="151"/>
      <c r="T317" s="151">
        <f>$O317</f>
        <v>0</v>
      </c>
      <c r="U317" s="151"/>
      <c r="V317" s="151"/>
      <c r="W317" s="151"/>
      <c r="X317" s="151"/>
      <c r="Y317" s="32"/>
      <c r="Z317" s="32">
        <f t="shared" si="334"/>
        <v>0</v>
      </c>
      <c r="AA317" s="32">
        <f t="shared" si="335"/>
        <v>0</v>
      </c>
      <c r="AB317" s="7" t="str">
        <f t="shared" si="336"/>
        <v/>
      </c>
    </row>
    <row r="318" spans="1:28" s="7" customFormat="1" ht="40" customHeight="1">
      <c r="A318" s="709" t="s">
        <v>157</v>
      </c>
      <c r="B318" s="709" t="s">
        <v>123</v>
      </c>
      <c r="C318" s="709" t="s">
        <v>139</v>
      </c>
      <c r="D318" s="709" t="s">
        <v>71</v>
      </c>
      <c r="E318" s="41">
        <v>5</v>
      </c>
      <c r="F318" s="24"/>
      <c r="G318" s="38"/>
      <c r="H318" s="78" t="str">
        <f>IF($F318=0," ",_xlfn.XLOOKUP($F318,DataCalcs!$B$84:$B$162,DataCalcs!$X$84:$X$162,"WRONG LETTER"))</f>
        <v xml:space="preserve"> </v>
      </c>
      <c r="I318" s="33" t="str">
        <f>IF($F318=0," ",_xlfn.XLOOKUP($F318,DataCalcs!$B$84:$B$162,DataCalcs!$A$84:$A$162,"WRONG LETTER"))</f>
        <v xml:space="preserve"> </v>
      </c>
      <c r="J318" s="709" t="s">
        <v>141</v>
      </c>
      <c r="K318" s="709"/>
      <c r="L318" s="417"/>
      <c r="M318" s="34" t="str">
        <f t="shared" ref="M318:N318" si="339">M309</f>
        <v>R</v>
      </c>
      <c r="N318" s="34" t="str">
        <f t="shared" si="339"/>
        <v>RR</v>
      </c>
      <c r="O318" s="34" cm="1">
        <f t="array" ref="O318">_xlfn.LET(_xlpm.a, $F$314:$F$321, _xlpm.b, $E$314:$E$321, _xlpm.c, _xlfn.XLOOKUP(M318,_xlpm.a,_xlpm.b,0), _xlpm.d, _xlfn.XLOOKUP(N318,_xlpm.a,_xlpm.b,0), _xlpm.x, IF(OR(_xlpm.c=0,_xlpm.d=0), _xlpm.c+_xlpm.d, MIN(_xlpm.c,_xlpm.d)), IF(_xlpm.x=0, 0, IF(DataTables!$K$158="6+", _xlfn.IFNA(_xlfn.RANK.AVG(_xlpm.x,$E$314:$E$319),1), IF(DataTables!$K$158=8,_xlfn.RANK.AVG(_xlpm.x,_xlpm.b)))))</f>
        <v>0</v>
      </c>
      <c r="P318" s="32"/>
      <c r="Q318" s="151"/>
      <c r="R318" s="151"/>
      <c r="S318" s="151"/>
      <c r="T318" s="151"/>
      <c r="U318" s="151">
        <f>$O318</f>
        <v>0</v>
      </c>
      <c r="V318" s="151"/>
      <c r="W318" s="151"/>
      <c r="X318" s="151"/>
      <c r="Y318" s="32"/>
      <c r="Z318" s="32">
        <f t="shared" si="334"/>
        <v>0</v>
      </c>
      <c r="AA318" s="32">
        <f t="shared" si="335"/>
        <v>0</v>
      </c>
      <c r="AB318" s="7" t="str">
        <f t="shared" si="336"/>
        <v/>
      </c>
    </row>
    <row r="319" spans="1:28" s="7" customFormat="1" ht="40" customHeight="1">
      <c r="A319" s="709" t="s">
        <v>157</v>
      </c>
      <c r="B319" s="709" t="s">
        <v>123</v>
      </c>
      <c r="C319" s="709" t="s">
        <v>139</v>
      </c>
      <c r="D319" s="709" t="s">
        <v>71</v>
      </c>
      <c r="E319" s="41">
        <v>6</v>
      </c>
      <c r="F319" s="24"/>
      <c r="G319" s="38"/>
      <c r="H319" s="78" t="str">
        <f>IF($F319=0," ",_xlfn.XLOOKUP($F319,DataCalcs!$B$84:$B$162,DataCalcs!$X$84:$X$162,"WRONG LETTER"))</f>
        <v xml:space="preserve"> </v>
      </c>
      <c r="I319" s="33" t="str">
        <f>IF($F319=0," ",_xlfn.XLOOKUP($F319,DataCalcs!$B$84:$B$162,DataCalcs!$A$84:$A$162,"WRONG LETTER"))</f>
        <v xml:space="preserve"> </v>
      </c>
      <c r="J319" s="709" t="s">
        <v>141</v>
      </c>
      <c r="K319" s="709"/>
      <c r="L319" s="417"/>
      <c r="M319" s="34" t="str">
        <f t="shared" ref="M319:N319" si="340">M310</f>
        <v>X</v>
      </c>
      <c r="N319" s="34" t="str">
        <f t="shared" si="340"/>
        <v>XX</v>
      </c>
      <c r="O319" s="34" cm="1">
        <f t="array" ref="O319">_xlfn.LET(_xlpm.a, $F$314:$F$321, _xlpm.b, $E$314:$E$321, _xlpm.c, _xlfn.XLOOKUP(M319,_xlpm.a,_xlpm.b,0), _xlpm.d, _xlfn.XLOOKUP(N319,_xlpm.a,_xlpm.b,0), _xlpm.x, IF(OR(_xlpm.c=0,_xlpm.d=0), _xlpm.c+_xlpm.d, MIN(_xlpm.c,_xlpm.d)), IF(_xlpm.x=0, 0, IF(DataTables!$K$158="6+", _xlfn.IFNA(_xlfn.RANK.AVG(_xlpm.x,$E$314:$E$319),1), IF(DataTables!$K$158=8,_xlfn.RANK.AVG(_xlpm.x,_xlpm.b)))))</f>
        <v>0</v>
      </c>
      <c r="P319" s="32"/>
      <c r="Q319" s="151"/>
      <c r="R319" s="151"/>
      <c r="S319" s="151"/>
      <c r="T319" s="151"/>
      <c r="U319" s="151"/>
      <c r="V319" s="151">
        <f>$O319</f>
        <v>0</v>
      </c>
      <c r="W319" s="151"/>
      <c r="X319" s="151"/>
      <c r="Y319" s="32"/>
      <c r="Z319" s="32">
        <f t="shared" si="334"/>
        <v>0</v>
      </c>
      <c r="AA319" s="32">
        <f t="shared" si="335"/>
        <v>0</v>
      </c>
      <c r="AB319" s="7" t="str">
        <f t="shared" si="336"/>
        <v/>
      </c>
    </row>
    <row r="320" spans="1:28" s="7" customFormat="1" ht="40" customHeight="1">
      <c r="A320" s="709" t="s">
        <v>157</v>
      </c>
      <c r="B320" s="709" t="s">
        <v>123</v>
      </c>
      <c r="C320" s="709" t="s">
        <v>139</v>
      </c>
      <c r="D320" s="709" t="s">
        <v>71</v>
      </c>
      <c r="E320" s="14">
        <v>7</v>
      </c>
      <c r="F320" s="24"/>
      <c r="G320" s="38"/>
      <c r="H320" s="78" t="str">
        <f>IF($F320=0," ",_xlfn.XLOOKUP($F320,DataCalcs!$B$84:$B$162,DataCalcs!$X$84:$X$162,"WRONG LETTER"))</f>
        <v xml:space="preserve"> </v>
      </c>
      <c r="I320" s="33" t="str">
        <f>IF($F320=0," ",_xlfn.XLOOKUP($F320,DataCalcs!$B$84:$B$162,DataCalcs!$A$84:$A$162,"WRONG LETTER"))</f>
        <v xml:space="preserve"> </v>
      </c>
      <c r="J320" s="709" t="s">
        <v>141</v>
      </c>
      <c r="K320" s="709"/>
      <c r="L320" s="417"/>
      <c r="M320" s="34" t="str">
        <f t="shared" ref="M320:N320" si="341">M311</f>
        <v>H</v>
      </c>
      <c r="N320" s="34" t="str">
        <f t="shared" si="341"/>
        <v>HH</v>
      </c>
      <c r="O320" s="34" cm="1">
        <f t="array" ref="O320">_xlfn.LET(_xlpm.a, $F$314:$F$321, _xlpm.b, $E$314:$E$321, _xlpm.c, _xlfn.XLOOKUP(M320,_xlpm.a,_xlpm.b,0), _xlpm.d, _xlfn.XLOOKUP(N320,_xlpm.a,_xlpm.b,0), _xlpm.x, IF(OR(_xlpm.c=0,_xlpm.d=0), _xlpm.c+_xlpm.d, MIN(_xlpm.c,_xlpm.d)), IF(_xlpm.x=0, 0, IF(DataTables!$K$158="6+", _xlfn.IFNA(_xlfn.RANK.AVG(_xlpm.x,$E$314:$E$319),1), IF(DataTables!$K$158=8,_xlfn.RANK.AVG(_xlpm.x,_xlpm.b)))))</f>
        <v>0</v>
      </c>
      <c r="P320" s="32"/>
      <c r="Q320" s="151"/>
      <c r="R320" s="151"/>
      <c r="S320" s="151"/>
      <c r="T320" s="151"/>
      <c r="U320" s="151"/>
      <c r="V320" s="151"/>
      <c r="W320" s="151">
        <f>$O320</f>
        <v>0</v>
      </c>
      <c r="X320" s="151"/>
      <c r="Y320" s="32"/>
      <c r="Z320" s="32">
        <f t="shared" si="334"/>
        <v>0</v>
      </c>
      <c r="AA320" s="32">
        <f t="shared" si="335"/>
        <v>0</v>
      </c>
      <c r="AB320" s="7" t="str">
        <f t="shared" si="336"/>
        <v/>
      </c>
    </row>
    <row r="321" spans="1:28" s="8" customFormat="1" ht="40" customHeight="1">
      <c r="A321" s="709" t="s">
        <v>157</v>
      </c>
      <c r="B321" s="709" t="s">
        <v>123</v>
      </c>
      <c r="C321" s="709" t="s">
        <v>139</v>
      </c>
      <c r="D321" s="709" t="s">
        <v>71</v>
      </c>
      <c r="E321" s="394">
        <v>8</v>
      </c>
      <c r="F321" s="395"/>
      <c r="G321" s="406"/>
      <c r="H321" s="408" t="str">
        <f>IF($F321=0," ",_xlfn.XLOOKUP($F321,DataCalcs!$B$84:$B$162,DataCalcs!$X$84:$X$162,"WRONG LETTER"))</f>
        <v xml:space="preserve"> </v>
      </c>
      <c r="I321" s="397" t="str">
        <f>IF($F321=0," ",_xlfn.XLOOKUP($F321,DataCalcs!$B$84:$B$162,DataCalcs!$A$84:$A$162,"WRONG LETTER"))</f>
        <v xml:space="preserve"> </v>
      </c>
      <c r="J321" s="711" t="s">
        <v>141</v>
      </c>
      <c r="K321" s="709"/>
      <c r="L321" s="415"/>
      <c r="M321" s="34" t="str">
        <f t="shared" ref="M321:N321" si="342">M312</f>
        <v>W</v>
      </c>
      <c r="N321" s="34" t="str">
        <f t="shared" si="342"/>
        <v>WW</v>
      </c>
      <c r="O321" s="34" cm="1">
        <f t="array" ref="O321">_xlfn.LET(_xlpm.a, $F$314:$F$321, _xlpm.b, $E$314:$E$321, _xlpm.c, _xlfn.XLOOKUP(M321,_xlpm.a,_xlpm.b,0), _xlpm.d, _xlfn.XLOOKUP(N321,_xlpm.a,_xlpm.b,0), _xlpm.x, IF(OR(_xlpm.c=0,_xlpm.d=0), _xlpm.c+_xlpm.d, MIN(_xlpm.c,_xlpm.d)), IF(_xlpm.x=0, 0, IF(DataTables!$K$158="6+", _xlfn.IFNA(_xlfn.RANK.AVG(_xlpm.x,$E$314:$E$319),1), IF(DataTables!$K$158=8,_xlfn.RANK.AVG(_xlpm.x,_xlpm.b)))))</f>
        <v>0</v>
      </c>
      <c r="P321" s="32"/>
      <c r="Q321" s="151"/>
      <c r="R321" s="151"/>
      <c r="S321" s="151"/>
      <c r="T321" s="151"/>
      <c r="U321" s="151"/>
      <c r="V321" s="151"/>
      <c r="W321" s="151"/>
      <c r="X321" s="151">
        <f>$O321</f>
        <v>0</v>
      </c>
      <c r="Y321" s="31"/>
      <c r="Z321" s="32">
        <f t="shared" si="334"/>
        <v>0</v>
      </c>
      <c r="AA321" s="32">
        <f t="shared" si="335"/>
        <v>0</v>
      </c>
      <c r="AB321" s="7" t="str">
        <f>IF(AND($G321&gt;0.00001,$G321&lt;=$J$313), "***", "")</f>
        <v/>
      </c>
    </row>
    <row r="322" spans="1:28" s="7" customFormat="1" ht="20.25" customHeight="1">
      <c r="A322" s="709" t="s">
        <v>157</v>
      </c>
      <c r="B322" s="709" t="s">
        <v>123</v>
      </c>
      <c r="C322" s="709" t="s">
        <v>142</v>
      </c>
      <c r="D322" s="76"/>
      <c r="E322" s="387" t="s">
        <v>173</v>
      </c>
      <c r="F322" s="403"/>
      <c r="G322" s="403"/>
      <c r="H322" s="404"/>
      <c r="I322" s="388" t="s">
        <v>59</v>
      </c>
      <c r="J322" s="389">
        <f>DataTables!$N$32</f>
        <v>1.75</v>
      </c>
      <c r="K322" s="35"/>
      <c r="L322" s="416"/>
      <c r="M322" s="36"/>
      <c r="N322" s="36"/>
      <c r="P322" s="31"/>
      <c r="Q322" s="31"/>
      <c r="R322" s="31"/>
      <c r="S322" s="31"/>
      <c r="T322" s="31"/>
      <c r="U322" s="31"/>
      <c r="V322" s="31"/>
      <c r="W322" s="31"/>
      <c r="X322" s="31"/>
      <c r="Y322" s="32"/>
      <c r="Z322" s="32"/>
      <c r="AA322" s="32"/>
    </row>
    <row r="323" spans="1:28" s="7" customFormat="1" ht="20.25" customHeight="1">
      <c r="A323" s="709" t="s">
        <v>157</v>
      </c>
      <c r="B323" s="709" t="s">
        <v>123</v>
      </c>
      <c r="C323" s="709" t="s">
        <v>142</v>
      </c>
      <c r="D323" s="709" t="s">
        <v>71</v>
      </c>
      <c r="E323" s="398">
        <v>1</v>
      </c>
      <c r="F323" s="55"/>
      <c r="G323" s="400"/>
      <c r="H323" s="402" t="str" cm="1">
        <f t="array" ref="H323">IF($F323=0," ",_xlfn.XLOOKUP($F323,DataCalcs!$B$84:$B$162,_xlfn.XLOOKUP($C323,DataCalcs!$D$83:$N$83,DataCalcs!$D$84:$N$162),"WRONG LETTER"))</f>
        <v xml:space="preserve"> </v>
      </c>
      <c r="I323" s="402" t="str">
        <f>IF($F323=0," ",_xlfn.XLOOKUP($F323,DataCalcs!$B$84:$B$162,DataCalcs!$A$84:$A$162,"WRONG LETTER"))</f>
        <v xml:space="preserve"> </v>
      </c>
      <c r="J323" s="29" t="str" cm="1">
        <f t="array" ref="J323">_xlfn.IFS(ISBLANK(G323), "", NOT(ISNUMBER(G323)), "!!!",  G323&lt;DataTables!$E$32,"...",G323&lt;DataTables!$F$32,"L1",G323&lt;DataTables!$G$32,"L2",G323&lt;DataTables!$H$32,"L3",G323&lt;DataTables!$I$32,"L4",G323&lt;DataTables!$J$32,"L5",G323&lt;DataTables!$K$32,"L6",G323&lt;DataTables!$L$32,"L7",G323&lt;DataTables!$M$32,"L8", G323&gt;=DataTables!$M$32,"L9")</f>
        <v/>
      </c>
      <c r="K323" s="29"/>
      <c r="L323" s="417"/>
      <c r="M323" s="34" t="str">
        <f t="shared" ref="M323:N323" si="343">M314</f>
        <v>A</v>
      </c>
      <c r="N323" s="34" t="str">
        <f t="shared" si="343"/>
        <v>AA</v>
      </c>
      <c r="O323" s="34" cm="1">
        <f t="array" ref="O323">_xlfn.LET(_xlpm.a, $F$323:$F$330, _xlpm.b, $E$323:$E$330, _xlpm.c, _xlfn.XLOOKUP(M323,_xlpm.a,_xlpm.b,0), _xlpm.d, _xlfn.XLOOKUP(N323,_xlpm.a,_xlpm.b,0), _xlpm.x, IF(OR(_xlpm.c=0,_xlpm.d=0), _xlpm.c+_xlpm.d, MIN(_xlpm.c,_xlpm.d)), IF(_xlpm.x=0, 0, IF(DataTables!$K$158="6+", _xlfn.IFNA(_xlfn.RANK.AVG(_xlpm.x,$E$323:$E$328),1), IF(DataTables!$K$158=8,_xlfn.RANK.AVG(_xlpm.x,_xlpm.b)))))</f>
        <v>0</v>
      </c>
      <c r="P323" s="32"/>
      <c r="Q323" s="151">
        <f>$O323</f>
        <v>0</v>
      </c>
      <c r="R323" s="151"/>
      <c r="S323" s="151"/>
      <c r="T323" s="151"/>
      <c r="U323" s="151"/>
      <c r="V323" s="151"/>
      <c r="W323" s="151"/>
      <c r="X323" s="151"/>
      <c r="Y323" s="32"/>
      <c r="Z323" s="32">
        <f>COUNTIF(F$323:F$330:F$332:F$339,F323)</f>
        <v>0</v>
      </c>
      <c r="AA323" s="32">
        <f>IF(NOT(ISBLANK(F323)),COUNTIF(F$323:F$330,LEFT(F323,1)&amp;"*"),0)</f>
        <v>0</v>
      </c>
      <c r="AB323" s="7" t="str">
        <f>IF($G323&gt;=$J$322, "***", "")</f>
        <v/>
      </c>
    </row>
    <row r="324" spans="1:28" s="7" customFormat="1" ht="20.25" customHeight="1">
      <c r="A324" s="709" t="s">
        <v>157</v>
      </c>
      <c r="B324" s="709" t="s">
        <v>123</v>
      </c>
      <c r="C324" s="709" t="s">
        <v>142</v>
      </c>
      <c r="D324" s="709" t="s">
        <v>71</v>
      </c>
      <c r="E324" s="41">
        <v>2</v>
      </c>
      <c r="F324" s="17"/>
      <c r="G324" s="38"/>
      <c r="H324" s="33" t="str" cm="1">
        <f t="array" ref="H324">IF($F324=0," ",_xlfn.XLOOKUP($F324,DataCalcs!$B$84:$B$162,_xlfn.XLOOKUP($C324,DataCalcs!$D$83:$N$83,DataCalcs!$D$84:$N$162),"WRONG LETTER"))</f>
        <v xml:space="preserve"> </v>
      </c>
      <c r="I324" s="33" t="str">
        <f>IF($F324=0," ",_xlfn.XLOOKUP($F324,DataCalcs!$B$84:$B$162,DataCalcs!$A$84:$A$162,"WRONG LETTER"))</f>
        <v xml:space="preserve"> </v>
      </c>
      <c r="J324" s="709" t="str" cm="1">
        <f t="array" ref="J324">_xlfn.IFS(ISBLANK(G324), "", NOT(ISNUMBER(G324)), "!!!",  G324&lt;DataTables!$E$32,"...",G324&lt;DataTables!$F$32,"L1",G324&lt;DataTables!$G$32,"L2",G324&lt;DataTables!$H$32,"L3",G324&lt;DataTables!$I$32,"L4",G324&lt;DataTables!$J$32,"L5",G324&lt;DataTables!$K$32,"L6",G324&lt;DataTables!$L$32,"L7",G324&lt;DataTables!$M$32,"L8", G324&gt;=DataTables!$M$32,"L9")</f>
        <v/>
      </c>
      <c r="K324" s="709"/>
      <c r="L324" s="417"/>
      <c r="M324" s="34" t="str">
        <f t="shared" ref="M324:N324" si="344">M315</f>
        <v>N</v>
      </c>
      <c r="N324" s="34" t="str">
        <f t="shared" si="344"/>
        <v>NN</v>
      </c>
      <c r="O324" s="34" cm="1">
        <f t="array" ref="O324">_xlfn.LET(_xlpm.a, $F$323:$F$330, _xlpm.b, $E$323:$E$330, _xlpm.c, _xlfn.XLOOKUP(M324,_xlpm.a,_xlpm.b,0), _xlpm.d, _xlfn.XLOOKUP(N324,_xlpm.a,_xlpm.b,0), _xlpm.x, IF(OR(_xlpm.c=0,_xlpm.d=0), _xlpm.c+_xlpm.d, MIN(_xlpm.c,_xlpm.d)), IF(_xlpm.x=0, 0, IF(DataTables!$K$158="6+", _xlfn.IFNA(_xlfn.RANK.AVG(_xlpm.x,$E$323:$E$328),1), IF(DataTables!$K$158=8,_xlfn.RANK.AVG(_xlpm.x,_xlpm.b)))))</f>
        <v>0</v>
      </c>
      <c r="P324" s="32"/>
      <c r="Q324" s="151"/>
      <c r="R324" s="151">
        <f>$O324</f>
        <v>0</v>
      </c>
      <c r="S324" s="151"/>
      <c r="T324" s="151"/>
      <c r="U324" s="151"/>
      <c r="V324" s="151"/>
      <c r="W324" s="151"/>
      <c r="X324" s="151"/>
      <c r="Y324" s="32"/>
      <c r="Z324" s="32">
        <f>COUNTIF(F$323:F$330:F$332:F$339,F324)</f>
        <v>0</v>
      </c>
      <c r="AA324" s="32">
        <f t="shared" ref="AA324:AA330" si="345">IF(NOT(ISBLANK(F324)),COUNTIF(F$323:F$330,LEFT(F324,1)&amp;"*"),0)</f>
        <v>0</v>
      </c>
      <c r="AB324" s="7" t="str">
        <f t="shared" ref="AB324:AB330" si="346">IF($G324&gt;=$J$322, "***", "")</f>
        <v/>
      </c>
    </row>
    <row r="325" spans="1:28" s="7" customFormat="1" ht="20.25" customHeight="1">
      <c r="A325" s="709" t="s">
        <v>157</v>
      </c>
      <c r="B325" s="709" t="s">
        <v>123</v>
      </c>
      <c r="C325" s="709" t="s">
        <v>142</v>
      </c>
      <c r="D325" s="709" t="s">
        <v>71</v>
      </c>
      <c r="E325" s="41">
        <v>3</v>
      </c>
      <c r="F325" s="17"/>
      <c r="G325" s="38"/>
      <c r="H325" s="33" t="str" cm="1">
        <f t="array" ref="H325">IF($F325=0," ",_xlfn.XLOOKUP($F325,DataCalcs!$B$84:$B$162,_xlfn.XLOOKUP($C325,DataCalcs!$D$83:$N$83,DataCalcs!$D$84:$N$162),"WRONG LETTER"))</f>
        <v xml:space="preserve"> </v>
      </c>
      <c r="I325" s="33" t="str">
        <f>IF($F325=0," ",_xlfn.XLOOKUP($F325,DataCalcs!$B$84:$B$162,DataCalcs!$A$84:$A$162,"WRONG LETTER"))</f>
        <v xml:space="preserve"> </v>
      </c>
      <c r="J325" s="709" t="str" cm="1">
        <f t="array" ref="J325">_xlfn.IFS(ISBLANK(G325), "", NOT(ISNUMBER(G325)), "!!!",  G325&lt;DataTables!$E$32,"...",G325&lt;DataTables!$F$32,"L1",G325&lt;DataTables!$G$32,"L2",G325&lt;DataTables!$H$32,"L3",G325&lt;DataTables!$I$32,"L4",G325&lt;DataTables!$J$32,"L5",G325&lt;DataTables!$K$32,"L6",G325&lt;DataTables!$L$32,"L7",G325&lt;DataTables!$M$32,"L8", G325&gt;=DataTables!$M$32,"L9")</f>
        <v/>
      </c>
      <c r="K325" s="709"/>
      <c r="L325" s="417"/>
      <c r="M325" s="34" t="str">
        <f t="shared" ref="M325:N325" si="347">M316</f>
        <v>B</v>
      </c>
      <c r="N325" s="34" t="str">
        <f t="shared" si="347"/>
        <v>BB</v>
      </c>
      <c r="O325" s="34" cm="1">
        <f t="array" ref="O325">_xlfn.LET(_xlpm.a, $F$323:$F$330, _xlpm.b, $E$323:$E$330, _xlpm.c, _xlfn.XLOOKUP(M325,_xlpm.a,_xlpm.b,0), _xlpm.d, _xlfn.XLOOKUP(N325,_xlpm.a,_xlpm.b,0), _xlpm.x, IF(OR(_xlpm.c=0,_xlpm.d=0), _xlpm.c+_xlpm.d, MIN(_xlpm.c,_xlpm.d)), IF(_xlpm.x=0, 0, IF(DataTables!$K$158="6+", _xlfn.IFNA(_xlfn.RANK.AVG(_xlpm.x,$E$323:$E$328),1), IF(DataTables!$K$158=8,_xlfn.RANK.AVG(_xlpm.x,_xlpm.b)))))</f>
        <v>0</v>
      </c>
      <c r="P325" s="32"/>
      <c r="Q325" s="151"/>
      <c r="R325" s="151"/>
      <c r="S325" s="151">
        <f>$O325</f>
        <v>0</v>
      </c>
      <c r="T325" s="151"/>
      <c r="U325" s="151"/>
      <c r="V325" s="151"/>
      <c r="W325" s="151"/>
      <c r="X325" s="151"/>
      <c r="Y325" s="32"/>
      <c r="Z325" s="32">
        <f>COUNTIF(F$323:F$330:F$332:F$339,F325)</f>
        <v>0</v>
      </c>
      <c r="AA325" s="32">
        <f t="shared" si="345"/>
        <v>0</v>
      </c>
      <c r="AB325" s="7" t="str">
        <f t="shared" si="346"/>
        <v/>
      </c>
    </row>
    <row r="326" spans="1:28" s="7" customFormat="1" ht="20.25" customHeight="1">
      <c r="A326" s="709" t="s">
        <v>157</v>
      </c>
      <c r="B326" s="709" t="s">
        <v>123</v>
      </c>
      <c r="C326" s="709" t="s">
        <v>142</v>
      </c>
      <c r="D326" s="709" t="s">
        <v>71</v>
      </c>
      <c r="E326" s="41">
        <v>4</v>
      </c>
      <c r="F326" s="17"/>
      <c r="G326" s="38"/>
      <c r="H326" s="33" t="str" cm="1">
        <f t="array" ref="H326">IF($F326=0," ",_xlfn.XLOOKUP($F326,DataCalcs!$B$84:$B$162,_xlfn.XLOOKUP($C326,DataCalcs!$D$83:$N$83,DataCalcs!$D$84:$N$162),"WRONG LETTER"))</f>
        <v xml:space="preserve"> </v>
      </c>
      <c r="I326" s="33" t="str">
        <f>IF($F326=0," ",_xlfn.XLOOKUP($F326,DataCalcs!$B$84:$B$162,DataCalcs!$A$84:$A$162,"WRONG LETTER"))</f>
        <v xml:space="preserve"> </v>
      </c>
      <c r="J326" s="709" t="str" cm="1">
        <f t="array" ref="J326">_xlfn.IFS(ISBLANK(G326), "", NOT(ISNUMBER(G326)), "!!!",  G326&lt;DataTables!$E$32,"...",G326&lt;DataTables!$F$32,"L1",G326&lt;DataTables!$G$32,"L2",G326&lt;DataTables!$H$32,"L3",G326&lt;DataTables!$I$32,"L4",G326&lt;DataTables!$J$32,"L5",G326&lt;DataTables!$K$32,"L6",G326&lt;DataTables!$L$32,"L7",G326&lt;DataTables!$M$32,"L8", G326&gt;=DataTables!$M$32,"L9")</f>
        <v/>
      </c>
      <c r="K326" s="709"/>
      <c r="L326" s="417"/>
      <c r="M326" s="34" t="str">
        <f t="shared" ref="M326:N326" si="348">M317</f>
        <v>O</v>
      </c>
      <c r="N326" s="34" t="str">
        <f t="shared" si="348"/>
        <v>OO</v>
      </c>
      <c r="O326" s="34" cm="1">
        <f t="array" ref="O326">_xlfn.LET(_xlpm.a, $F$323:$F$330, _xlpm.b, $E$323:$E$330, _xlpm.c, _xlfn.XLOOKUP(M326,_xlpm.a,_xlpm.b,0), _xlpm.d, _xlfn.XLOOKUP(N326,_xlpm.a,_xlpm.b,0), _xlpm.x, IF(OR(_xlpm.c=0,_xlpm.d=0), _xlpm.c+_xlpm.d, MIN(_xlpm.c,_xlpm.d)), IF(_xlpm.x=0, 0, IF(DataTables!$K$158="6+", _xlfn.IFNA(_xlfn.RANK.AVG(_xlpm.x,$E$323:$E$328),1), IF(DataTables!$K$158=8,_xlfn.RANK.AVG(_xlpm.x,_xlpm.b)))))</f>
        <v>0</v>
      </c>
      <c r="P326" s="32"/>
      <c r="Q326" s="151"/>
      <c r="R326" s="151"/>
      <c r="S326" s="151"/>
      <c r="T326" s="151">
        <f>$O326</f>
        <v>0</v>
      </c>
      <c r="U326" s="151"/>
      <c r="V326" s="151"/>
      <c r="W326" s="151"/>
      <c r="X326" s="151"/>
      <c r="Y326" s="32"/>
      <c r="Z326" s="32">
        <f>COUNTIF(F$323:F$330:F$332:F$339,F326)</f>
        <v>0</v>
      </c>
      <c r="AA326" s="32">
        <f t="shared" si="345"/>
        <v>0</v>
      </c>
      <c r="AB326" s="7" t="str">
        <f t="shared" si="346"/>
        <v/>
      </c>
    </row>
    <row r="327" spans="1:28" s="7" customFormat="1" ht="20.25" customHeight="1">
      <c r="A327" s="709" t="s">
        <v>157</v>
      </c>
      <c r="B327" s="709" t="s">
        <v>123</v>
      </c>
      <c r="C327" s="709" t="s">
        <v>142</v>
      </c>
      <c r="D327" s="709" t="s">
        <v>71</v>
      </c>
      <c r="E327" s="41">
        <v>5</v>
      </c>
      <c r="F327" s="17"/>
      <c r="G327" s="38"/>
      <c r="H327" s="33" t="str" cm="1">
        <f t="array" ref="H327">IF($F327=0," ",_xlfn.XLOOKUP($F327,DataCalcs!$B$84:$B$162,_xlfn.XLOOKUP($C327,DataCalcs!$D$83:$N$83,DataCalcs!$D$84:$N$162),"WRONG LETTER"))</f>
        <v xml:space="preserve"> </v>
      </c>
      <c r="I327" s="33" t="str">
        <f>IF($F327=0," ",_xlfn.XLOOKUP($F327,DataCalcs!$B$84:$B$162,DataCalcs!$A$84:$A$162,"WRONG LETTER"))</f>
        <v xml:space="preserve"> </v>
      </c>
      <c r="J327" s="709" t="str" cm="1">
        <f t="array" ref="J327">_xlfn.IFS(ISBLANK(G327), "", NOT(ISNUMBER(G327)), "!!!",  G327&lt;DataTables!$E$32,"...",G327&lt;DataTables!$F$32,"L1",G327&lt;DataTables!$G$32,"L2",G327&lt;DataTables!$H$32,"L3",G327&lt;DataTables!$I$32,"L4",G327&lt;DataTables!$J$32,"L5",G327&lt;DataTables!$K$32,"L6",G327&lt;DataTables!$L$32,"L7",G327&lt;DataTables!$M$32,"L8", G327&gt;=DataTables!$M$32,"L9")</f>
        <v/>
      </c>
      <c r="K327" s="709"/>
      <c r="L327" s="417"/>
      <c r="M327" s="34" t="str">
        <f t="shared" ref="M327:N327" si="349">M318</f>
        <v>R</v>
      </c>
      <c r="N327" s="34" t="str">
        <f t="shared" si="349"/>
        <v>RR</v>
      </c>
      <c r="O327" s="34" cm="1">
        <f t="array" ref="O327">_xlfn.LET(_xlpm.a, $F$323:$F$330, _xlpm.b, $E$323:$E$330, _xlpm.c, _xlfn.XLOOKUP(M327,_xlpm.a,_xlpm.b,0), _xlpm.d, _xlfn.XLOOKUP(N327,_xlpm.a,_xlpm.b,0), _xlpm.x, IF(OR(_xlpm.c=0,_xlpm.d=0), _xlpm.c+_xlpm.d, MIN(_xlpm.c,_xlpm.d)), IF(_xlpm.x=0, 0, IF(DataTables!$K$158="6+", _xlfn.IFNA(_xlfn.RANK.AVG(_xlpm.x,$E$323:$E$328),1), IF(DataTables!$K$158=8,_xlfn.RANK.AVG(_xlpm.x,_xlpm.b)))))</f>
        <v>0</v>
      </c>
      <c r="P327" s="32"/>
      <c r="Q327" s="151"/>
      <c r="R327" s="151"/>
      <c r="S327" s="151"/>
      <c r="T327" s="151"/>
      <c r="U327" s="151">
        <f>$O327</f>
        <v>0</v>
      </c>
      <c r="V327" s="151"/>
      <c r="W327" s="151"/>
      <c r="X327" s="151"/>
      <c r="Y327" s="32"/>
      <c r="Z327" s="32">
        <f>COUNTIF(F$323:F$330:F$332:F$339,F327)</f>
        <v>0</v>
      </c>
      <c r="AA327" s="32">
        <f t="shared" si="345"/>
        <v>0</v>
      </c>
      <c r="AB327" s="7" t="str">
        <f t="shared" si="346"/>
        <v/>
      </c>
    </row>
    <row r="328" spans="1:28" s="7" customFormat="1" ht="20.25" customHeight="1">
      <c r="A328" s="709" t="s">
        <v>157</v>
      </c>
      <c r="B328" s="709" t="s">
        <v>123</v>
      </c>
      <c r="C328" s="709" t="s">
        <v>142</v>
      </c>
      <c r="D328" s="709" t="s">
        <v>71</v>
      </c>
      <c r="E328" s="41">
        <v>6</v>
      </c>
      <c r="F328" s="17"/>
      <c r="G328" s="38"/>
      <c r="H328" s="33" t="str" cm="1">
        <f t="array" ref="H328">IF($F328=0," ",_xlfn.XLOOKUP($F328,DataCalcs!$B$84:$B$162,_xlfn.XLOOKUP($C328,DataCalcs!$D$83:$N$83,DataCalcs!$D$84:$N$162),"WRONG LETTER"))</f>
        <v xml:space="preserve"> </v>
      </c>
      <c r="I328" s="33" t="str">
        <f>IF($F328=0," ",_xlfn.XLOOKUP($F328,DataCalcs!$B$84:$B$162,DataCalcs!$A$84:$A$162,"WRONG LETTER"))</f>
        <v xml:space="preserve"> </v>
      </c>
      <c r="J328" s="709" t="str" cm="1">
        <f t="array" ref="J328">_xlfn.IFS(ISBLANK(G328), "", NOT(ISNUMBER(G328)), "!!!",  G328&lt;DataTables!$E$32,"...",G328&lt;DataTables!$F$32,"L1",G328&lt;DataTables!$G$32,"L2",G328&lt;DataTables!$H$32,"L3",G328&lt;DataTables!$I$32,"L4",G328&lt;DataTables!$J$32,"L5",G328&lt;DataTables!$K$32,"L6",G328&lt;DataTables!$L$32,"L7",G328&lt;DataTables!$M$32,"L8", G328&gt;=DataTables!$M$32,"L9")</f>
        <v/>
      </c>
      <c r="K328" s="709"/>
      <c r="L328" s="417"/>
      <c r="M328" s="34" t="str">
        <f t="shared" ref="M328:N328" si="350">M319</f>
        <v>X</v>
      </c>
      <c r="N328" s="34" t="str">
        <f t="shared" si="350"/>
        <v>XX</v>
      </c>
      <c r="O328" s="34" cm="1">
        <f t="array" ref="O328">_xlfn.LET(_xlpm.a, $F$323:$F$330, _xlpm.b, $E$323:$E$330, _xlpm.c, _xlfn.XLOOKUP(M328,_xlpm.a,_xlpm.b,0), _xlpm.d, _xlfn.XLOOKUP(N328,_xlpm.a,_xlpm.b,0), _xlpm.x, IF(OR(_xlpm.c=0,_xlpm.d=0), _xlpm.c+_xlpm.d, MIN(_xlpm.c,_xlpm.d)), IF(_xlpm.x=0, 0, IF(DataTables!$K$158="6+", _xlfn.IFNA(_xlfn.RANK.AVG(_xlpm.x,$E$323:$E$328),1), IF(DataTables!$K$158=8,_xlfn.RANK.AVG(_xlpm.x,_xlpm.b)))))</f>
        <v>0</v>
      </c>
      <c r="P328" s="32"/>
      <c r="Q328" s="151"/>
      <c r="R328" s="151"/>
      <c r="S328" s="151"/>
      <c r="T328" s="151"/>
      <c r="U328" s="151"/>
      <c r="V328" s="151">
        <f>$O328</f>
        <v>0</v>
      </c>
      <c r="W328" s="151"/>
      <c r="X328" s="151"/>
      <c r="Y328" s="32"/>
      <c r="Z328" s="32">
        <f>COUNTIF(F$323:F$330:F$332:F$339,F328)</f>
        <v>0</v>
      </c>
      <c r="AA328" s="32">
        <f t="shared" si="345"/>
        <v>0</v>
      </c>
      <c r="AB328" s="7" t="str">
        <f t="shared" si="346"/>
        <v/>
      </c>
    </row>
    <row r="329" spans="1:28" s="7" customFormat="1" ht="20.25" customHeight="1">
      <c r="A329" s="709" t="s">
        <v>157</v>
      </c>
      <c r="B329" s="709" t="s">
        <v>123</v>
      </c>
      <c r="C329" s="709" t="s">
        <v>142</v>
      </c>
      <c r="D329" s="709" t="s">
        <v>71</v>
      </c>
      <c r="E329" s="14">
        <v>7</v>
      </c>
      <c r="F329" s="17"/>
      <c r="G329" s="38"/>
      <c r="H329" s="33" t="str" cm="1">
        <f t="array" ref="H329">IF($F329=0," ",_xlfn.XLOOKUP($F329,DataCalcs!$B$84:$B$162,_xlfn.XLOOKUP($C329,DataCalcs!$D$83:$N$83,DataCalcs!$D$84:$N$162),"WRONG LETTER"))</f>
        <v xml:space="preserve"> </v>
      </c>
      <c r="I329" s="33" t="str">
        <f>IF($F329=0," ",_xlfn.XLOOKUP($F329,DataCalcs!$B$84:$B$162,DataCalcs!$A$84:$A$162,"WRONG LETTER"))</f>
        <v xml:space="preserve"> </v>
      </c>
      <c r="J329" s="709" t="str" cm="1">
        <f t="array" ref="J329">_xlfn.IFS(ISBLANK(G329), "", NOT(ISNUMBER(G329)), "!!!",  G329&lt;DataTables!$E$32,"...",G329&lt;DataTables!$F$32,"L1",G329&lt;DataTables!$G$32,"L2",G329&lt;DataTables!$H$32,"L3",G329&lt;DataTables!$I$32,"L4",G329&lt;DataTables!$J$32,"L5",G329&lt;DataTables!$K$32,"L6",G329&lt;DataTables!$L$32,"L7",G329&lt;DataTables!$M$32,"L8", G329&gt;=DataTables!$M$32,"L9")</f>
        <v/>
      </c>
      <c r="K329" s="709"/>
      <c r="L329" s="417"/>
      <c r="M329" s="34" t="str">
        <f t="shared" ref="M329:N329" si="351">M320</f>
        <v>H</v>
      </c>
      <c r="N329" s="34" t="str">
        <f t="shared" si="351"/>
        <v>HH</v>
      </c>
      <c r="O329" s="34" cm="1">
        <f t="array" ref="O329">_xlfn.LET(_xlpm.a, $F$323:$F$330, _xlpm.b, $E$323:$E$330, _xlpm.c, _xlfn.XLOOKUP(M329,_xlpm.a,_xlpm.b,0), _xlpm.d, _xlfn.XLOOKUP(N329,_xlpm.a,_xlpm.b,0), _xlpm.x, IF(OR(_xlpm.c=0,_xlpm.d=0), _xlpm.c+_xlpm.d, MIN(_xlpm.c,_xlpm.d)), IF(_xlpm.x=0, 0, IF(DataTables!$K$158="6+", _xlfn.IFNA(_xlfn.RANK.AVG(_xlpm.x,$E$323:$E$328),1), IF(DataTables!$K$158=8,_xlfn.RANK.AVG(_xlpm.x,_xlpm.b)))))</f>
        <v>0</v>
      </c>
      <c r="P329" s="32"/>
      <c r="Q329" s="151"/>
      <c r="R329" s="151"/>
      <c r="S329" s="151"/>
      <c r="T329" s="151"/>
      <c r="U329" s="151"/>
      <c r="V329" s="151"/>
      <c r="W329" s="151">
        <f>$O329</f>
        <v>0</v>
      </c>
      <c r="X329" s="151"/>
      <c r="Y329" s="32"/>
      <c r="Z329" s="32">
        <f>COUNTIF(F$323:F$330:F$332:F$339,F329)</f>
        <v>0</v>
      </c>
      <c r="AA329" s="32">
        <f t="shared" si="345"/>
        <v>0</v>
      </c>
      <c r="AB329" s="7" t="str">
        <f t="shared" si="346"/>
        <v/>
      </c>
    </row>
    <row r="330" spans="1:28" s="8" customFormat="1" ht="20.25" customHeight="1">
      <c r="A330" s="709" t="s">
        <v>157</v>
      </c>
      <c r="B330" s="709" t="s">
        <v>123</v>
      </c>
      <c r="C330" s="709" t="s">
        <v>142</v>
      </c>
      <c r="D330" s="709" t="s">
        <v>71</v>
      </c>
      <c r="E330" s="394">
        <v>8</v>
      </c>
      <c r="F330" s="405"/>
      <c r="G330" s="406"/>
      <c r="H330" s="397" t="str" cm="1">
        <f t="array" ref="H330">IF($F330=0," ",_xlfn.XLOOKUP($F330,DataCalcs!$B$84:$B$162,_xlfn.XLOOKUP($C330,DataCalcs!$D$83:$N$83,DataCalcs!$D$84:$N$162),"WRONG LETTER"))</f>
        <v xml:space="preserve"> </v>
      </c>
      <c r="I330" s="397" t="str">
        <f>IF($F330=0," ",_xlfn.XLOOKUP($F330,DataCalcs!$B$84:$B$162,DataCalcs!$A$84:$A$162,"WRONG LETTER"))</f>
        <v xml:space="preserve"> </v>
      </c>
      <c r="J330" s="711" t="str" cm="1">
        <f t="array" ref="J330">_xlfn.IFS(ISBLANK(G330), "", NOT(ISNUMBER(G330)), "!!!",  G330&lt;DataTables!$E$32,"...",G330&lt;DataTables!$F$32,"L1",G330&lt;DataTables!$G$32,"L2",G330&lt;DataTables!$H$32,"L3",G330&lt;DataTables!$I$32,"L4",G330&lt;DataTables!$J$32,"L5",G330&lt;DataTables!$K$32,"L6",G330&lt;DataTables!$L$32,"L7",G330&lt;DataTables!$M$32,"L8", G330&gt;=DataTables!$M$32,"L9")</f>
        <v/>
      </c>
      <c r="K330" s="711"/>
      <c r="L330" s="415"/>
      <c r="M330" s="34" t="str">
        <f t="shared" ref="M330:N330" si="352">M321</f>
        <v>W</v>
      </c>
      <c r="N330" s="34" t="str">
        <f t="shared" si="352"/>
        <v>WW</v>
      </c>
      <c r="O330" s="34" cm="1">
        <f t="array" ref="O330">_xlfn.LET(_xlpm.a, $F$323:$F$330, _xlpm.b, $E$323:$E$330, _xlpm.c, _xlfn.XLOOKUP(M330,_xlpm.a,_xlpm.b,0), _xlpm.d, _xlfn.XLOOKUP(N330,_xlpm.a,_xlpm.b,0), _xlpm.x, IF(OR(_xlpm.c=0,_xlpm.d=0), _xlpm.c+_xlpm.d, MIN(_xlpm.c,_xlpm.d)), IF(_xlpm.x=0, 0, IF(DataTables!$K$158="6+", _xlfn.IFNA(_xlfn.RANK.AVG(_xlpm.x,$E$323:$E$328),1), IF(DataTables!$K$158=8,_xlfn.RANK.AVG(_xlpm.x,_xlpm.b)))))</f>
        <v>0</v>
      </c>
      <c r="P330" s="32"/>
      <c r="Q330" s="151"/>
      <c r="R330" s="151"/>
      <c r="S330" s="151"/>
      <c r="T330" s="151"/>
      <c r="U330" s="151"/>
      <c r="V330" s="151"/>
      <c r="W330" s="151"/>
      <c r="X330" s="151">
        <f>$O330</f>
        <v>0</v>
      </c>
      <c r="Y330" s="31"/>
      <c r="Z330" s="32">
        <f>COUNTIF(F$323:F$330:F$332:F$339,F330)</f>
        <v>0</v>
      </c>
      <c r="AA330" s="32">
        <f t="shared" si="345"/>
        <v>0</v>
      </c>
      <c r="AB330" s="7" t="str">
        <f t="shared" si="346"/>
        <v/>
      </c>
    </row>
    <row r="331" spans="1:28" s="8" customFormat="1" ht="20.25" customHeight="1">
      <c r="A331" s="709" t="s">
        <v>157</v>
      </c>
      <c r="B331" s="709" t="s">
        <v>123</v>
      </c>
      <c r="C331" s="709" t="s">
        <v>142</v>
      </c>
      <c r="D331" s="76"/>
      <c r="E331" s="387" t="s">
        <v>174</v>
      </c>
      <c r="F331" s="403"/>
      <c r="G331" s="403"/>
      <c r="H331" s="404"/>
      <c r="I331" s="388"/>
      <c r="J331" s="389"/>
      <c r="K331" s="35"/>
      <c r="L331" s="415"/>
      <c r="M331" s="36"/>
      <c r="N331" s="36"/>
      <c r="O331" s="712"/>
      <c r="P331" s="31"/>
      <c r="Q331" s="31"/>
      <c r="R331" s="31"/>
      <c r="S331" s="31"/>
      <c r="T331" s="31"/>
      <c r="U331" s="31"/>
      <c r="V331" s="31"/>
      <c r="W331" s="31"/>
      <c r="X331" s="31"/>
      <c r="Y331" s="31"/>
      <c r="Z331" s="32"/>
      <c r="AA331" s="2"/>
    </row>
    <row r="332" spans="1:28" s="8" customFormat="1" ht="20.25" customHeight="1">
      <c r="A332" s="709" t="s">
        <v>157</v>
      </c>
      <c r="B332" s="709" t="s">
        <v>123</v>
      </c>
      <c r="C332" s="709" t="s">
        <v>142</v>
      </c>
      <c r="D332" s="709" t="s">
        <v>65</v>
      </c>
      <c r="E332" s="398">
        <v>1</v>
      </c>
      <c r="F332" s="55"/>
      <c r="G332" s="400"/>
      <c r="H332" s="402" t="str" cm="1">
        <f t="array" ref="H332">IF($F332=0," ",_xlfn.XLOOKUP($F332,DataCalcs!$B$84:$B$162,_xlfn.XLOOKUP($C332,DataCalcs!$D$83:$N$83,DataCalcs!$D$84:$N$162),"WRONG LETTER"))</f>
        <v xml:space="preserve"> </v>
      </c>
      <c r="I332" s="402" t="str">
        <f>IF($F332=0," ",_xlfn.XLOOKUP($F332,DataCalcs!$B$84:$B$162,DataCalcs!$A$84:$A$162,"WRONG LETTER"))</f>
        <v xml:space="preserve"> </v>
      </c>
      <c r="J332" s="29" t="str" cm="1">
        <f t="array" ref="J332">_xlfn.IFS(ISBLANK(G332), "", NOT(ISNUMBER(G332)), "!!!",  G332&lt;DataTables!$E$32,"...",G332&lt;DataTables!$F$32,"L1",G332&lt;DataTables!$G$32,"L2",G332&lt;DataTables!$H$32,"L3",G332&lt;DataTables!$I$32,"L4",G332&lt;DataTables!$J$32,"L5",G332&lt;DataTables!$K$32,"L6",G332&lt;DataTables!$L$32,"L7",G332&lt;DataTables!$M$32,"L8", G332&gt;=DataTables!$M$32,"L9")</f>
        <v/>
      </c>
      <c r="K332" s="29"/>
      <c r="L332" s="417"/>
      <c r="M332" s="34" t="str">
        <f t="shared" ref="M332:N332" si="353">M323</f>
        <v>A</v>
      </c>
      <c r="N332" s="34" t="str">
        <f t="shared" si="353"/>
        <v>AA</v>
      </c>
      <c r="O332" s="34" cm="1">
        <f t="array" ref="O332">_xlfn.LET(_xlpm.a, $F$332:$F$339, _xlpm.b, $E$332:$E$339, _xlpm.c, _xlfn.XLOOKUP(M332,_xlpm.a,_xlpm.b,0), _xlpm.d, _xlfn.XLOOKUP(N332,_xlpm.a,_xlpm.b,0), _xlpm.x, IF(OR(_xlpm.c=0,_xlpm.d=0), _xlpm.c+_xlpm.d, MIN(_xlpm.c,_xlpm.d)), IF(_xlpm.x=0, 0, IF(DataTables!$K$158="6+", _xlfn.IFNA(_xlfn.RANK.AVG(_xlpm.x,$E$332:$E$337),1), IF(DataTables!$K$158=8,_xlfn.RANK.AVG(_xlpm.x,_xlpm.b)))))</f>
        <v>0</v>
      </c>
      <c r="P332" s="32"/>
      <c r="Q332" s="151">
        <f>$O332</f>
        <v>0</v>
      </c>
      <c r="R332" s="151"/>
      <c r="S332" s="151"/>
      <c r="T332" s="151"/>
      <c r="U332" s="151"/>
      <c r="V332" s="151"/>
      <c r="W332" s="151"/>
      <c r="X332" s="151"/>
      <c r="Y332" s="32"/>
      <c r="Z332" s="32">
        <f>COUNTIF(F$323:F$330:F$332:F$339,F332)</f>
        <v>0</v>
      </c>
      <c r="AA332" s="32">
        <f>IF(NOT(ISBLANK(F332)),COUNTIF(F$332:F$339,LEFT(F332,1)&amp;"*"),0)</f>
        <v>0</v>
      </c>
      <c r="AB332" s="7" t="str">
        <f>IF($G332&gt;=$J$322, "***", "")</f>
        <v/>
      </c>
    </row>
    <row r="333" spans="1:28" s="8" customFormat="1" ht="20.25" customHeight="1">
      <c r="A333" s="709" t="s">
        <v>157</v>
      </c>
      <c r="B333" s="709" t="s">
        <v>123</v>
      </c>
      <c r="C333" s="709" t="s">
        <v>142</v>
      </c>
      <c r="D333" s="709" t="s">
        <v>65</v>
      </c>
      <c r="E333" s="41">
        <v>2</v>
      </c>
      <c r="F333" s="17"/>
      <c r="G333" s="38"/>
      <c r="H333" s="33" t="str" cm="1">
        <f t="array" ref="H333">IF($F333=0," ",_xlfn.XLOOKUP($F333,DataCalcs!$B$84:$B$162,_xlfn.XLOOKUP($C333,DataCalcs!$D$83:$N$83,DataCalcs!$D$84:$N$162),"WRONG LETTER"))</f>
        <v xml:space="preserve"> </v>
      </c>
      <c r="I333" s="33" t="str">
        <f>IF($F333=0," ",_xlfn.XLOOKUP($F333,DataCalcs!$B$84:$B$162,DataCalcs!$A$84:$A$162,"WRONG LETTER"))</f>
        <v xml:space="preserve"> </v>
      </c>
      <c r="J333" s="709" t="str" cm="1">
        <f t="array" ref="J333">_xlfn.IFS(ISBLANK(G333), "", NOT(ISNUMBER(G333)), "!!!",  G333&lt;DataTables!$E$32,"...",G333&lt;DataTables!$F$32,"L1",G333&lt;DataTables!$G$32,"L2",G333&lt;DataTables!$H$32,"L3",G333&lt;DataTables!$I$32,"L4",G333&lt;DataTables!$J$32,"L5",G333&lt;DataTables!$K$32,"L6",G333&lt;DataTables!$L$32,"L7",G333&lt;DataTables!$M$32,"L8", G333&gt;=DataTables!$M$32,"L9")</f>
        <v/>
      </c>
      <c r="K333" s="709"/>
      <c r="L333" s="415"/>
      <c r="M333" s="34" t="str">
        <f t="shared" ref="M333:N333" si="354">M324</f>
        <v>N</v>
      </c>
      <c r="N333" s="34" t="str">
        <f t="shared" si="354"/>
        <v>NN</v>
      </c>
      <c r="O333" s="34" cm="1">
        <f t="array" ref="O333">_xlfn.LET(_xlpm.a, $F$332:$F$339, _xlpm.b, $E$332:$E$339, _xlpm.c, _xlfn.XLOOKUP(M333,_xlpm.a,_xlpm.b,0), _xlpm.d, _xlfn.XLOOKUP(N333,_xlpm.a,_xlpm.b,0), _xlpm.x, IF(OR(_xlpm.c=0,_xlpm.d=0), _xlpm.c+_xlpm.d, MIN(_xlpm.c,_xlpm.d)), IF(_xlpm.x=0, 0, IF(DataTables!$K$158="6+", _xlfn.IFNA(_xlfn.RANK.AVG(_xlpm.x,$E$332:$E$337),1), IF(DataTables!$K$158=8,_xlfn.RANK.AVG(_xlpm.x,_xlpm.b)))))</f>
        <v>0</v>
      </c>
      <c r="P333" s="32"/>
      <c r="Q333" s="151"/>
      <c r="R333" s="151">
        <f>$O333</f>
        <v>0</v>
      </c>
      <c r="S333" s="151"/>
      <c r="T333" s="151"/>
      <c r="U333" s="151"/>
      <c r="V333" s="151"/>
      <c r="W333" s="151"/>
      <c r="X333" s="151"/>
      <c r="Y333" s="32"/>
      <c r="Z333" s="32">
        <f>COUNTIF(F$323:F$330:F$332:F$339,F333)</f>
        <v>0</v>
      </c>
      <c r="AA333" s="32">
        <f t="shared" ref="AA333:AA339" si="355">IF(NOT(ISBLANK(F333)),COUNTIF(F$332:F$339,LEFT(F333,1)&amp;"*"),0)</f>
        <v>0</v>
      </c>
      <c r="AB333" s="7" t="str">
        <f t="shared" ref="AB333:AB339" si="356">IF($G333&gt;=$J$322, "***", "")</f>
        <v/>
      </c>
    </row>
    <row r="334" spans="1:28" s="8" customFormat="1" ht="20.25" customHeight="1">
      <c r="A334" s="709" t="s">
        <v>157</v>
      </c>
      <c r="B334" s="709" t="s">
        <v>123</v>
      </c>
      <c r="C334" s="709" t="s">
        <v>142</v>
      </c>
      <c r="D334" s="709" t="s">
        <v>65</v>
      </c>
      <c r="E334" s="41">
        <v>3</v>
      </c>
      <c r="F334" s="17"/>
      <c r="G334" s="38"/>
      <c r="H334" s="33" t="str" cm="1">
        <f t="array" ref="H334">IF($F334=0," ",_xlfn.XLOOKUP($F334,DataCalcs!$B$84:$B$162,_xlfn.XLOOKUP($C334,DataCalcs!$D$83:$N$83,DataCalcs!$D$84:$N$162),"WRONG LETTER"))</f>
        <v xml:space="preserve"> </v>
      </c>
      <c r="I334" s="33" t="str">
        <f>IF($F334=0," ",_xlfn.XLOOKUP($F334,DataCalcs!$B$84:$B$162,DataCalcs!$A$84:$A$162,"WRONG LETTER"))</f>
        <v xml:space="preserve"> </v>
      </c>
      <c r="J334" s="709" t="str" cm="1">
        <f t="array" ref="J334">_xlfn.IFS(ISBLANK(G334), "", NOT(ISNUMBER(G334)), "!!!",  G334&lt;DataTables!$E$32,"...",G334&lt;DataTables!$F$32,"L1",G334&lt;DataTables!$G$32,"L2",G334&lt;DataTables!$H$32,"L3",G334&lt;DataTables!$I$32,"L4",G334&lt;DataTables!$J$32,"L5",G334&lt;DataTables!$K$32,"L6",G334&lt;DataTables!$L$32,"L7",G334&lt;DataTables!$M$32,"L8", G334&gt;=DataTables!$M$32,"L9")</f>
        <v/>
      </c>
      <c r="K334" s="709"/>
      <c r="L334" s="415"/>
      <c r="M334" s="34" t="str">
        <f t="shared" ref="M334:N334" si="357">M325</f>
        <v>B</v>
      </c>
      <c r="N334" s="34" t="str">
        <f t="shared" si="357"/>
        <v>BB</v>
      </c>
      <c r="O334" s="34" cm="1">
        <f t="array" ref="O334">_xlfn.LET(_xlpm.a, $F$332:$F$339, _xlpm.b, $E$332:$E$339, _xlpm.c, _xlfn.XLOOKUP(M334,_xlpm.a,_xlpm.b,0), _xlpm.d, _xlfn.XLOOKUP(N334,_xlpm.a,_xlpm.b,0), _xlpm.x, IF(OR(_xlpm.c=0,_xlpm.d=0), _xlpm.c+_xlpm.d, MIN(_xlpm.c,_xlpm.d)), IF(_xlpm.x=0, 0, IF(DataTables!$K$158="6+", _xlfn.IFNA(_xlfn.RANK.AVG(_xlpm.x,$E$332:$E$337),1), IF(DataTables!$K$158=8,_xlfn.RANK.AVG(_xlpm.x,_xlpm.b)))))</f>
        <v>0</v>
      </c>
      <c r="P334" s="32"/>
      <c r="Q334" s="151"/>
      <c r="R334" s="151"/>
      <c r="S334" s="151">
        <f>$O334</f>
        <v>0</v>
      </c>
      <c r="T334" s="151"/>
      <c r="U334" s="151"/>
      <c r="V334" s="151"/>
      <c r="W334" s="151"/>
      <c r="X334" s="151"/>
      <c r="Y334" s="32"/>
      <c r="Z334" s="32">
        <f>COUNTIF(F$323:F$330:F$332:F$339,F334)</f>
        <v>0</v>
      </c>
      <c r="AA334" s="32">
        <f t="shared" si="355"/>
        <v>0</v>
      </c>
      <c r="AB334" s="7" t="str">
        <f t="shared" si="356"/>
        <v/>
      </c>
    </row>
    <row r="335" spans="1:28" s="8" customFormat="1" ht="20.25" customHeight="1">
      <c r="A335" s="709" t="s">
        <v>157</v>
      </c>
      <c r="B335" s="709" t="s">
        <v>123</v>
      </c>
      <c r="C335" s="709" t="s">
        <v>142</v>
      </c>
      <c r="D335" s="709" t="s">
        <v>65</v>
      </c>
      <c r="E335" s="41">
        <v>4</v>
      </c>
      <c r="F335" s="17"/>
      <c r="G335" s="38"/>
      <c r="H335" s="33" t="str" cm="1">
        <f t="array" ref="H335">IF($F335=0," ",_xlfn.XLOOKUP($F335,DataCalcs!$B$84:$B$162,_xlfn.XLOOKUP($C335,DataCalcs!$D$83:$N$83,DataCalcs!$D$84:$N$162),"WRONG LETTER"))</f>
        <v xml:space="preserve"> </v>
      </c>
      <c r="I335" s="33" t="str">
        <f>IF($F335=0," ",_xlfn.XLOOKUP($F335,DataCalcs!$B$84:$B$162,DataCalcs!$A$84:$A$162,"WRONG LETTER"))</f>
        <v xml:space="preserve"> </v>
      </c>
      <c r="J335" s="709" t="str" cm="1">
        <f t="array" ref="J335">_xlfn.IFS(ISBLANK(G335), "", NOT(ISNUMBER(G335)), "!!!",  G335&lt;DataTables!$E$32,"...",G335&lt;DataTables!$F$32,"L1",G335&lt;DataTables!$G$32,"L2",G335&lt;DataTables!$H$32,"L3",G335&lt;DataTables!$I$32,"L4",G335&lt;DataTables!$J$32,"L5",G335&lt;DataTables!$K$32,"L6",G335&lt;DataTables!$L$32,"L7",G335&lt;DataTables!$M$32,"L8", G335&gt;=DataTables!$M$32,"L9")</f>
        <v/>
      </c>
      <c r="K335" s="709"/>
      <c r="L335" s="415"/>
      <c r="M335" s="34" t="str">
        <f t="shared" ref="M335:N335" si="358">M326</f>
        <v>O</v>
      </c>
      <c r="N335" s="34" t="str">
        <f t="shared" si="358"/>
        <v>OO</v>
      </c>
      <c r="O335" s="34" cm="1">
        <f t="array" ref="O335">_xlfn.LET(_xlpm.a, $F$332:$F$339, _xlpm.b, $E$332:$E$339, _xlpm.c, _xlfn.XLOOKUP(M335,_xlpm.a,_xlpm.b,0), _xlpm.d, _xlfn.XLOOKUP(N335,_xlpm.a,_xlpm.b,0), _xlpm.x, IF(OR(_xlpm.c=0,_xlpm.d=0), _xlpm.c+_xlpm.d, MIN(_xlpm.c,_xlpm.d)), IF(_xlpm.x=0, 0, IF(DataTables!$K$158="6+", _xlfn.IFNA(_xlfn.RANK.AVG(_xlpm.x,$E$332:$E$337),1), IF(DataTables!$K$158=8,_xlfn.RANK.AVG(_xlpm.x,_xlpm.b)))))</f>
        <v>0</v>
      </c>
      <c r="P335" s="32"/>
      <c r="Q335" s="151"/>
      <c r="R335" s="151"/>
      <c r="S335" s="151"/>
      <c r="T335" s="151">
        <f>$O335</f>
        <v>0</v>
      </c>
      <c r="U335" s="151"/>
      <c r="V335" s="151"/>
      <c r="W335" s="151"/>
      <c r="X335" s="151"/>
      <c r="Y335" s="32"/>
      <c r="Z335" s="32">
        <f>COUNTIF(F$323:F$330:F$332:F$339,F335)</f>
        <v>0</v>
      </c>
      <c r="AA335" s="32">
        <f t="shared" si="355"/>
        <v>0</v>
      </c>
      <c r="AB335" s="7" t="str">
        <f t="shared" si="356"/>
        <v/>
      </c>
    </row>
    <row r="336" spans="1:28" s="8" customFormat="1" ht="20.25" customHeight="1">
      <c r="A336" s="709" t="s">
        <v>157</v>
      </c>
      <c r="B336" s="709" t="s">
        <v>123</v>
      </c>
      <c r="C336" s="709" t="s">
        <v>142</v>
      </c>
      <c r="D336" s="709" t="s">
        <v>65</v>
      </c>
      <c r="E336" s="41">
        <v>5</v>
      </c>
      <c r="F336" s="17"/>
      <c r="G336" s="38"/>
      <c r="H336" s="33" t="str" cm="1">
        <f t="array" ref="H336">IF($F336=0," ",_xlfn.XLOOKUP($F336,DataCalcs!$B$84:$B$162,_xlfn.XLOOKUP($C336,DataCalcs!$D$83:$N$83,DataCalcs!$D$84:$N$162),"WRONG LETTER"))</f>
        <v xml:space="preserve"> </v>
      </c>
      <c r="I336" s="33" t="str">
        <f>IF($F336=0," ",_xlfn.XLOOKUP($F336,DataCalcs!$B$84:$B$162,DataCalcs!$A$84:$A$162,"WRONG LETTER"))</f>
        <v xml:space="preserve"> </v>
      </c>
      <c r="J336" s="709" t="str" cm="1">
        <f t="array" ref="J336">_xlfn.IFS(ISBLANK(G336), "", NOT(ISNUMBER(G336)), "!!!",  G336&lt;DataTables!$E$32,"...",G336&lt;DataTables!$F$32,"L1",G336&lt;DataTables!$G$32,"L2",G336&lt;DataTables!$H$32,"L3",G336&lt;DataTables!$I$32,"L4",G336&lt;DataTables!$J$32,"L5",G336&lt;DataTables!$K$32,"L6",G336&lt;DataTables!$L$32,"L7",G336&lt;DataTables!$M$32,"L8", G336&gt;=DataTables!$M$32,"L9")</f>
        <v/>
      </c>
      <c r="K336" s="709"/>
      <c r="L336" s="415"/>
      <c r="M336" s="34" t="str">
        <f t="shared" ref="M336:N336" si="359">M327</f>
        <v>R</v>
      </c>
      <c r="N336" s="34" t="str">
        <f t="shared" si="359"/>
        <v>RR</v>
      </c>
      <c r="O336" s="34" cm="1">
        <f t="array" ref="O336">_xlfn.LET(_xlpm.a, $F$332:$F$339, _xlpm.b, $E$332:$E$339, _xlpm.c, _xlfn.XLOOKUP(M336,_xlpm.a,_xlpm.b,0), _xlpm.d, _xlfn.XLOOKUP(N336,_xlpm.a,_xlpm.b,0), _xlpm.x, IF(OR(_xlpm.c=0,_xlpm.d=0), _xlpm.c+_xlpm.d, MIN(_xlpm.c,_xlpm.d)), IF(_xlpm.x=0, 0, IF(DataTables!$K$158="6+", _xlfn.IFNA(_xlfn.RANK.AVG(_xlpm.x,$E$332:$E$337),1), IF(DataTables!$K$158=8,_xlfn.RANK.AVG(_xlpm.x,_xlpm.b)))))</f>
        <v>0</v>
      </c>
      <c r="P336" s="32"/>
      <c r="Q336" s="151"/>
      <c r="R336" s="151"/>
      <c r="S336" s="151"/>
      <c r="T336" s="151"/>
      <c r="U336" s="151">
        <f>$O336</f>
        <v>0</v>
      </c>
      <c r="V336" s="151"/>
      <c r="W336" s="151"/>
      <c r="X336" s="151"/>
      <c r="Y336" s="32"/>
      <c r="Z336" s="32">
        <f>COUNTIF(F$323:F$330:F$332:F$339,F336)</f>
        <v>0</v>
      </c>
      <c r="AA336" s="32">
        <f t="shared" si="355"/>
        <v>0</v>
      </c>
      <c r="AB336" s="7" t="str">
        <f t="shared" si="356"/>
        <v/>
      </c>
    </row>
    <row r="337" spans="1:28" s="8" customFormat="1" ht="20.25" customHeight="1">
      <c r="A337" s="709" t="s">
        <v>157</v>
      </c>
      <c r="B337" s="709" t="s">
        <v>123</v>
      </c>
      <c r="C337" s="709" t="s">
        <v>142</v>
      </c>
      <c r="D337" s="709" t="s">
        <v>65</v>
      </c>
      <c r="E337" s="41">
        <v>6</v>
      </c>
      <c r="F337" s="17"/>
      <c r="G337" s="38"/>
      <c r="H337" s="33" t="str" cm="1">
        <f t="array" ref="H337">IF($F337=0," ",_xlfn.XLOOKUP($F337,DataCalcs!$B$84:$B$162,_xlfn.XLOOKUP($C337,DataCalcs!$D$83:$N$83,DataCalcs!$D$84:$N$162),"WRONG LETTER"))</f>
        <v xml:space="preserve"> </v>
      </c>
      <c r="I337" s="33" t="str">
        <f>IF($F337=0," ",_xlfn.XLOOKUP($F337,DataCalcs!$B$84:$B$162,DataCalcs!$A$84:$A$162,"WRONG LETTER"))</f>
        <v xml:space="preserve"> </v>
      </c>
      <c r="J337" s="709" t="str" cm="1">
        <f t="array" ref="J337">_xlfn.IFS(ISBLANK(G337), "", NOT(ISNUMBER(G337)), "!!!",  G337&lt;DataTables!$E$32,"...",G337&lt;DataTables!$F$32,"L1",G337&lt;DataTables!$G$32,"L2",G337&lt;DataTables!$H$32,"L3",G337&lt;DataTables!$I$32,"L4",G337&lt;DataTables!$J$32,"L5",G337&lt;DataTables!$K$32,"L6",G337&lt;DataTables!$L$32,"L7",G337&lt;DataTables!$M$32,"L8", G337&gt;=DataTables!$M$32,"L9")</f>
        <v/>
      </c>
      <c r="K337" s="709"/>
      <c r="L337" s="414"/>
      <c r="M337" s="34" t="str">
        <f t="shared" ref="M337:N337" si="360">M328</f>
        <v>X</v>
      </c>
      <c r="N337" s="34" t="str">
        <f t="shared" si="360"/>
        <v>XX</v>
      </c>
      <c r="O337" s="34" cm="1">
        <f t="array" ref="O337">_xlfn.LET(_xlpm.a, $F$332:$F$339, _xlpm.b, $E$332:$E$339, _xlpm.c, _xlfn.XLOOKUP(M337,_xlpm.a,_xlpm.b,0), _xlpm.d, _xlfn.XLOOKUP(N337,_xlpm.a,_xlpm.b,0), _xlpm.x, IF(OR(_xlpm.c=0,_xlpm.d=0), _xlpm.c+_xlpm.d, MIN(_xlpm.c,_xlpm.d)), IF(_xlpm.x=0, 0, IF(DataTables!$K$158="6+", _xlfn.IFNA(_xlfn.RANK.AVG(_xlpm.x,$E$332:$E$337),1), IF(DataTables!$K$158=8,_xlfn.RANK.AVG(_xlpm.x,_xlpm.b)))))</f>
        <v>0</v>
      </c>
      <c r="P337" s="32"/>
      <c r="Q337" s="151"/>
      <c r="R337" s="151"/>
      <c r="S337" s="151"/>
      <c r="T337" s="151"/>
      <c r="U337" s="151"/>
      <c r="V337" s="151">
        <f>$O337</f>
        <v>0</v>
      </c>
      <c r="W337" s="151"/>
      <c r="X337" s="151"/>
      <c r="Y337" s="32"/>
      <c r="Z337" s="32">
        <f>COUNTIF(F$323:F$330:F$332:F$339,F337)</f>
        <v>0</v>
      </c>
      <c r="AA337" s="32">
        <f t="shared" si="355"/>
        <v>0</v>
      </c>
      <c r="AB337" s="7" t="str">
        <f t="shared" si="356"/>
        <v/>
      </c>
    </row>
    <row r="338" spans="1:28" s="7" customFormat="1" ht="20.25" customHeight="1">
      <c r="A338" s="709" t="s">
        <v>157</v>
      </c>
      <c r="B338" s="709" t="s">
        <v>123</v>
      </c>
      <c r="C338" s="709" t="s">
        <v>142</v>
      </c>
      <c r="D338" s="709" t="s">
        <v>65</v>
      </c>
      <c r="E338" s="14">
        <v>7</v>
      </c>
      <c r="F338" s="17"/>
      <c r="G338" s="38"/>
      <c r="H338" s="33" t="str" cm="1">
        <f t="array" ref="H338">IF($F338=0," ",_xlfn.XLOOKUP($F338,DataCalcs!$B$84:$B$162,_xlfn.XLOOKUP($C338,DataCalcs!$D$83:$N$83,DataCalcs!$D$84:$N$162),"WRONG LETTER"))</f>
        <v xml:space="preserve"> </v>
      </c>
      <c r="I338" s="33" t="str">
        <f>IF($F338=0," ",_xlfn.XLOOKUP($F338,DataCalcs!$B$84:$B$162,DataCalcs!$A$84:$A$162,"WRONG LETTER"))</f>
        <v xml:space="preserve"> </v>
      </c>
      <c r="J338" s="709" t="str" cm="1">
        <f t="array" ref="J338">_xlfn.IFS(ISBLANK(G338), "", NOT(ISNUMBER(G338)), "!!!",  G338&lt;DataTables!$E$32,"...",G338&lt;DataTables!$F$32,"L1",G338&lt;DataTables!$G$32,"L2",G338&lt;DataTables!$H$32,"L3",G338&lt;DataTables!$I$32,"L4",G338&lt;DataTables!$J$32,"L5",G338&lt;DataTables!$K$32,"L6",G338&lt;DataTables!$L$32,"L7",G338&lt;DataTables!$M$32,"L8", G338&gt;=DataTables!$M$32,"L9")</f>
        <v/>
      </c>
      <c r="K338" s="709"/>
      <c r="L338" s="415"/>
      <c r="M338" s="34" t="str">
        <f t="shared" ref="M338:N338" si="361">M329</f>
        <v>H</v>
      </c>
      <c r="N338" s="34" t="str">
        <f t="shared" si="361"/>
        <v>HH</v>
      </c>
      <c r="O338" s="34" cm="1">
        <f t="array" ref="O338">_xlfn.LET(_xlpm.a, $F$332:$F$339, _xlpm.b, $E$332:$E$339, _xlpm.c, _xlfn.XLOOKUP(M338,_xlpm.a,_xlpm.b,0), _xlpm.d, _xlfn.XLOOKUP(N338,_xlpm.a,_xlpm.b,0), _xlpm.x, IF(OR(_xlpm.c=0,_xlpm.d=0), _xlpm.c+_xlpm.d, MIN(_xlpm.c,_xlpm.d)), IF(_xlpm.x=0, 0, IF(DataTables!$K$158="6+", _xlfn.IFNA(_xlfn.RANK.AVG(_xlpm.x,$E$332:$E$337),1), IF(DataTables!$K$158=8,_xlfn.RANK.AVG(_xlpm.x,_xlpm.b)))))</f>
        <v>0</v>
      </c>
      <c r="P338" s="32"/>
      <c r="Q338" s="151"/>
      <c r="R338" s="151"/>
      <c r="S338" s="151"/>
      <c r="T338" s="151"/>
      <c r="U338" s="151"/>
      <c r="V338" s="151"/>
      <c r="W338" s="151">
        <f>$O338</f>
        <v>0</v>
      </c>
      <c r="X338" s="151"/>
      <c r="Y338" s="32"/>
      <c r="Z338" s="32">
        <f>COUNTIF(F$323:F$330:F$332:F$339,F338)</f>
        <v>0</v>
      </c>
      <c r="AA338" s="32">
        <f t="shared" si="355"/>
        <v>0</v>
      </c>
      <c r="AB338" s="7" t="str">
        <f t="shared" si="356"/>
        <v/>
      </c>
    </row>
    <row r="339" spans="1:28" s="7" customFormat="1" ht="20.25" customHeight="1">
      <c r="A339" s="709" t="s">
        <v>157</v>
      </c>
      <c r="B339" s="709" t="s">
        <v>123</v>
      </c>
      <c r="C339" s="709" t="s">
        <v>142</v>
      </c>
      <c r="D339" s="709" t="s">
        <v>65</v>
      </c>
      <c r="E339" s="14">
        <v>8</v>
      </c>
      <c r="F339" s="17"/>
      <c r="G339" s="38"/>
      <c r="H339" s="33" t="str" cm="1">
        <f t="array" ref="H339">IF($F339=0," ",_xlfn.XLOOKUP($F339,DataCalcs!$B$84:$B$162,_xlfn.XLOOKUP($C339,DataCalcs!$D$83:$N$83,DataCalcs!$D$84:$N$162),"WRONG LETTER"))</f>
        <v xml:space="preserve"> </v>
      </c>
      <c r="I339" s="33" t="str">
        <f>IF($F339=0," ",_xlfn.XLOOKUP($F339,DataCalcs!$B$84:$B$162,DataCalcs!$A$84:$A$162,"WRONG LETTER"))</f>
        <v xml:space="preserve"> </v>
      </c>
      <c r="J339" s="709" t="str" cm="1">
        <f t="array" ref="J339">_xlfn.IFS(ISBLANK(G339), "", NOT(ISNUMBER(G339)), "!!!",  G339&lt;DataTables!$E$32,"...",G339&lt;DataTables!$F$32,"L1",G339&lt;DataTables!$G$32,"L2",G339&lt;DataTables!$H$32,"L3",G339&lt;DataTables!$I$32,"L4",G339&lt;DataTables!$J$32,"L5",G339&lt;DataTables!$K$32,"L6",G339&lt;DataTables!$L$32,"L7",G339&lt;DataTables!$M$32,"L8", G339&gt;=DataTables!$M$32,"L9")</f>
        <v/>
      </c>
      <c r="K339" s="709"/>
      <c r="L339" s="415"/>
      <c r="M339" s="34" t="str">
        <f t="shared" ref="M339:N339" si="362">M330</f>
        <v>W</v>
      </c>
      <c r="N339" s="34" t="str">
        <f t="shared" si="362"/>
        <v>WW</v>
      </c>
      <c r="O339" s="34" cm="1">
        <f t="array" ref="O339">_xlfn.LET(_xlpm.a, $F$332:$F$339, _xlpm.b, $E$332:$E$339, _xlpm.c, _xlfn.XLOOKUP(M339,_xlpm.a,_xlpm.b,0), _xlpm.d, _xlfn.XLOOKUP(N339,_xlpm.a,_xlpm.b,0), _xlpm.x, IF(OR(_xlpm.c=0,_xlpm.d=0), _xlpm.c+_xlpm.d, MIN(_xlpm.c,_xlpm.d)), IF(_xlpm.x=0, 0, IF(DataTables!$K$158="6+", _xlfn.IFNA(_xlfn.RANK.AVG(_xlpm.x,$E$332:$E$337),1), IF(DataTables!$K$158=8,_xlfn.RANK.AVG(_xlpm.x,_xlpm.b)))))</f>
        <v>0</v>
      </c>
      <c r="P339" s="32"/>
      <c r="Q339" s="151"/>
      <c r="R339" s="151"/>
      <c r="S339" s="151"/>
      <c r="T339" s="151"/>
      <c r="U339" s="151"/>
      <c r="V339" s="151"/>
      <c r="W339" s="151"/>
      <c r="X339" s="151">
        <f>$O339</f>
        <v>0</v>
      </c>
      <c r="Y339" s="31"/>
      <c r="Z339" s="32">
        <f>COUNTIF(F$323:F$330:F$332:F$339,F339)</f>
        <v>0</v>
      </c>
      <c r="AA339" s="32">
        <f t="shared" si="355"/>
        <v>0</v>
      </c>
      <c r="AB339" s="7" t="str">
        <f t="shared" si="356"/>
        <v/>
      </c>
    </row>
    <row r="340" spans="1:28" s="7" customFormat="1" ht="20.25" customHeight="1">
      <c r="A340" s="709" t="s">
        <v>157</v>
      </c>
      <c r="B340" s="709" t="s">
        <v>123</v>
      </c>
      <c r="C340" s="709" t="s">
        <v>145</v>
      </c>
      <c r="D340" s="76"/>
      <c r="E340" s="387" t="s">
        <v>175</v>
      </c>
      <c r="F340" s="403"/>
      <c r="G340" s="403"/>
      <c r="H340" s="404"/>
      <c r="I340" s="388" t="s">
        <v>59</v>
      </c>
      <c r="J340" s="389">
        <f>DataTables!$N$33</f>
        <v>6.25</v>
      </c>
      <c r="K340" s="35"/>
      <c r="L340" s="416"/>
      <c r="M340" s="36"/>
      <c r="N340" s="36"/>
      <c r="P340" s="31"/>
      <c r="Q340" s="31"/>
      <c r="R340" s="31"/>
      <c r="S340" s="31"/>
      <c r="T340" s="31"/>
      <c r="U340" s="31"/>
      <c r="V340" s="31"/>
      <c r="W340" s="31"/>
      <c r="X340" s="31"/>
      <c r="Y340" s="32"/>
      <c r="Z340" s="32"/>
      <c r="AA340" s="32"/>
    </row>
    <row r="341" spans="1:28" s="7" customFormat="1" ht="20.25" customHeight="1">
      <c r="A341" s="709" t="s">
        <v>157</v>
      </c>
      <c r="B341" s="709" t="s">
        <v>123</v>
      </c>
      <c r="C341" s="709" t="s">
        <v>145</v>
      </c>
      <c r="D341" s="709" t="s">
        <v>71</v>
      </c>
      <c r="E341" s="398">
        <v>1</v>
      </c>
      <c r="F341" s="55"/>
      <c r="G341" s="400"/>
      <c r="H341" s="402" t="str" cm="1">
        <f t="array" ref="H341">IF($F341=0," ",_xlfn.XLOOKUP($F341,DataCalcs!$B$84:$B$162,_xlfn.XLOOKUP($C341,DataCalcs!$D$83:$N$83,DataCalcs!$D$84:$N$162),"WRONG LETTER"))</f>
        <v xml:space="preserve"> </v>
      </c>
      <c r="I341" s="402" t="str">
        <f>IF($F341=0," ",_xlfn.XLOOKUP($F341,DataCalcs!$B$84:$B$162,DataCalcs!$A$84:$A$162,"WRONG LETTER"))</f>
        <v xml:space="preserve"> </v>
      </c>
      <c r="J341" s="29" t="str" cm="1">
        <f t="array" ref="J341">_xlfn.IFS(ISBLANK(G341), "", NOT(ISNUMBER(G341)), "!!!",  G341&lt;DataTables!$E$33,"...",G341&lt;DataTables!$F$33,"L1",G341&lt;DataTables!$G$33,"L2",G341&lt;DataTables!$H$33,"L3",G341&lt;DataTables!$I$33,"L4",G341&lt;DataTables!$J$33,"L5",G341&lt;DataTables!$K$33,"L6",G341&lt;DataTables!$L$33,"L7",G341&lt;DataTables!$M$33,"L8", G341&gt;=DataTables!$M$33,"L9")</f>
        <v/>
      </c>
      <c r="K341" s="411"/>
      <c r="L341" s="417"/>
      <c r="M341" s="34" t="str">
        <f t="shared" ref="M341:N341" si="363">M332</f>
        <v>A</v>
      </c>
      <c r="N341" s="34" t="str">
        <f t="shared" si="363"/>
        <v>AA</v>
      </c>
      <c r="O341" s="34" cm="1">
        <f t="array" ref="O341">_xlfn.LET(_xlpm.a, $F$341:$F$348, _xlpm.b, $E$341:$E$348, _xlpm.c, _xlfn.XLOOKUP(M341,_xlpm.a,_xlpm.b,0), _xlpm.d, _xlfn.XLOOKUP(N341,_xlpm.a,_xlpm.b,0), _xlpm.x, IF(OR(_xlpm.c=0,_xlpm.d=0), _xlpm.c+_xlpm.d, MIN(_xlpm.c,_xlpm.d)), IF(_xlpm.x=0, 0, IF(DataTables!$K$158="6+", _xlfn.IFNA(_xlfn.RANK.AVG(_xlpm.x,$E$341:$E$346),1), IF(DataTables!$K$158=8,_xlfn.RANK.AVG(_xlpm.x,_xlpm.b)))))</f>
        <v>0</v>
      </c>
      <c r="P341" s="32"/>
      <c r="Q341" s="151">
        <f>$O341</f>
        <v>0</v>
      </c>
      <c r="R341" s="151"/>
      <c r="S341" s="151"/>
      <c r="T341" s="151"/>
      <c r="U341" s="151"/>
      <c r="V341" s="151"/>
      <c r="W341" s="151"/>
      <c r="X341" s="151"/>
      <c r="Y341" s="32"/>
      <c r="Z341" s="32">
        <f>COUNTIF(F$341:F$348:F$350:F$357,F341)</f>
        <v>0</v>
      </c>
      <c r="AA341" s="32">
        <f>IF(NOT(ISBLANK(F341)),COUNTIF(F$341:F$348,LEFT(F341,1)&amp;"*"),0)</f>
        <v>0</v>
      </c>
      <c r="AB341" s="7" t="str">
        <f>IF($G341&gt;=$J$340, "***", "")</f>
        <v/>
      </c>
    </row>
    <row r="342" spans="1:28" s="7" customFormat="1" ht="20.25" customHeight="1">
      <c r="A342" s="709" t="s">
        <v>157</v>
      </c>
      <c r="B342" s="709" t="s">
        <v>123</v>
      </c>
      <c r="C342" s="709" t="s">
        <v>145</v>
      </c>
      <c r="D342" s="709" t="s">
        <v>71</v>
      </c>
      <c r="E342" s="41">
        <v>2</v>
      </c>
      <c r="F342" s="17"/>
      <c r="G342" s="38"/>
      <c r="H342" s="33" t="str" cm="1">
        <f t="array" ref="H342">IF($F342=0," ",_xlfn.XLOOKUP($F342,DataCalcs!$B$84:$B$162,_xlfn.XLOOKUP($C342,DataCalcs!$D$83:$N$83,DataCalcs!$D$84:$N$162),"WRONG LETTER"))</f>
        <v xml:space="preserve"> </v>
      </c>
      <c r="I342" s="33" t="str">
        <f>IF($F342=0," ",_xlfn.XLOOKUP($F342,DataCalcs!$B$84:$B$162,DataCalcs!$A$84:$A$162,"WRONG LETTER"))</f>
        <v xml:space="preserve"> </v>
      </c>
      <c r="J342" s="709" t="str" cm="1">
        <f t="array" ref="J342">_xlfn.IFS(ISBLANK(G342), "", NOT(ISNUMBER(G342)), "!!!",  G342&lt;DataTables!$E$33,"...",G342&lt;DataTables!$F$33,"L1",G342&lt;DataTables!$G$33,"L2",G342&lt;DataTables!$H$33,"L3",G342&lt;DataTables!$I$33,"L4",G342&lt;DataTables!$J$33,"L5",G342&lt;DataTables!$K$33,"L6",G342&lt;DataTables!$L$33,"L7",G342&lt;DataTables!$M$33,"L8", G342&gt;=DataTables!$M$33,"L9")</f>
        <v/>
      </c>
      <c r="K342" s="412"/>
      <c r="L342" s="417"/>
      <c r="M342" s="34" t="str">
        <f t="shared" ref="M342:N342" si="364">M333</f>
        <v>N</v>
      </c>
      <c r="N342" s="34" t="str">
        <f t="shared" si="364"/>
        <v>NN</v>
      </c>
      <c r="O342" s="34" cm="1">
        <f t="array" ref="O342">_xlfn.LET(_xlpm.a, $F$341:$F$348, _xlpm.b, $E$341:$E$348, _xlpm.c, _xlfn.XLOOKUP(M342,_xlpm.a,_xlpm.b,0), _xlpm.d, _xlfn.XLOOKUP(N342,_xlpm.a,_xlpm.b,0), _xlpm.x, IF(OR(_xlpm.c=0,_xlpm.d=0), _xlpm.c+_xlpm.d, MIN(_xlpm.c,_xlpm.d)), IF(_xlpm.x=0, 0, IF(DataTables!$K$158="6+", _xlfn.IFNA(_xlfn.RANK.AVG(_xlpm.x,$E$341:$E$346),1), IF(DataTables!$K$158=8,_xlfn.RANK.AVG(_xlpm.x,_xlpm.b)))))</f>
        <v>0</v>
      </c>
      <c r="P342" s="32"/>
      <c r="Q342" s="151"/>
      <c r="R342" s="151">
        <f>$O342</f>
        <v>0</v>
      </c>
      <c r="S342" s="151"/>
      <c r="T342" s="151"/>
      <c r="U342" s="151"/>
      <c r="V342" s="151"/>
      <c r="W342" s="151"/>
      <c r="X342" s="151"/>
      <c r="Y342" s="32"/>
      <c r="Z342" s="32">
        <f>COUNTIF(F$341:F$348:F$350:F$357,F342)</f>
        <v>0</v>
      </c>
      <c r="AA342" s="32">
        <f t="shared" ref="AA342:AA348" si="365">IF(NOT(ISBLANK(F342)),COUNTIF(F$341:F$348,LEFT(F342,1)&amp;"*"),0)</f>
        <v>0</v>
      </c>
      <c r="AB342" s="7" t="str">
        <f t="shared" ref="AB342:AB348" si="366">IF($G342&gt;=$J$340, "***", "")</f>
        <v/>
      </c>
    </row>
    <row r="343" spans="1:28" s="7" customFormat="1" ht="20.25" customHeight="1">
      <c r="A343" s="709" t="s">
        <v>157</v>
      </c>
      <c r="B343" s="709" t="s">
        <v>123</v>
      </c>
      <c r="C343" s="709" t="s">
        <v>145</v>
      </c>
      <c r="D343" s="709" t="s">
        <v>71</v>
      </c>
      <c r="E343" s="41">
        <v>3</v>
      </c>
      <c r="F343" s="17"/>
      <c r="G343" s="38"/>
      <c r="H343" s="33" t="str" cm="1">
        <f t="array" ref="H343">IF($F343=0," ",_xlfn.XLOOKUP($F343,DataCalcs!$B$84:$B$162,_xlfn.XLOOKUP($C343,DataCalcs!$D$83:$N$83,DataCalcs!$D$84:$N$162),"WRONG LETTER"))</f>
        <v xml:space="preserve"> </v>
      </c>
      <c r="I343" s="33" t="str">
        <f>IF($F343=0," ",_xlfn.XLOOKUP($F343,DataCalcs!$B$84:$B$162,DataCalcs!$A$84:$A$162,"WRONG LETTER"))</f>
        <v xml:space="preserve"> </v>
      </c>
      <c r="J343" s="709" t="str" cm="1">
        <f t="array" ref="J343">_xlfn.IFS(ISBLANK(G343), "", NOT(ISNUMBER(G343)), "!!!",  G343&lt;DataTables!$E$33,"...",G343&lt;DataTables!$F$33,"L1",G343&lt;DataTables!$G$33,"L2",G343&lt;DataTables!$H$33,"L3",G343&lt;DataTables!$I$33,"L4",G343&lt;DataTables!$J$33,"L5",G343&lt;DataTables!$K$33,"L6",G343&lt;DataTables!$L$33,"L7",G343&lt;DataTables!$M$33,"L8", G343&gt;=DataTables!$M$33,"L9")</f>
        <v/>
      </c>
      <c r="K343" s="412"/>
      <c r="L343" s="417"/>
      <c r="M343" s="34" t="str">
        <f t="shared" ref="M343:N343" si="367">M334</f>
        <v>B</v>
      </c>
      <c r="N343" s="34" t="str">
        <f t="shared" si="367"/>
        <v>BB</v>
      </c>
      <c r="O343" s="34" cm="1">
        <f t="array" ref="O343">_xlfn.LET(_xlpm.a, $F$341:$F$348, _xlpm.b, $E$341:$E$348, _xlpm.c, _xlfn.XLOOKUP(M343,_xlpm.a,_xlpm.b,0), _xlpm.d, _xlfn.XLOOKUP(N343,_xlpm.a,_xlpm.b,0), _xlpm.x, IF(OR(_xlpm.c=0,_xlpm.d=0), _xlpm.c+_xlpm.d, MIN(_xlpm.c,_xlpm.d)), IF(_xlpm.x=0, 0, IF(DataTables!$K$158="6+", _xlfn.IFNA(_xlfn.RANK.AVG(_xlpm.x,$E$341:$E$346),1), IF(DataTables!$K$158=8,_xlfn.RANK.AVG(_xlpm.x,_xlpm.b)))))</f>
        <v>0</v>
      </c>
      <c r="P343" s="32"/>
      <c r="Q343" s="151"/>
      <c r="R343" s="151"/>
      <c r="S343" s="151">
        <f>$O343</f>
        <v>0</v>
      </c>
      <c r="T343" s="151"/>
      <c r="U343" s="151"/>
      <c r="V343" s="151"/>
      <c r="W343" s="151"/>
      <c r="X343" s="151"/>
      <c r="Y343" s="32"/>
      <c r="Z343" s="32">
        <f>COUNTIF(F$341:F$348:F$350:F$357,F343)</f>
        <v>0</v>
      </c>
      <c r="AA343" s="32">
        <f t="shared" si="365"/>
        <v>0</v>
      </c>
      <c r="AB343" s="7" t="str">
        <f t="shared" si="366"/>
        <v/>
      </c>
    </row>
    <row r="344" spans="1:28" s="7" customFormat="1" ht="20.25" customHeight="1">
      <c r="A344" s="709" t="s">
        <v>157</v>
      </c>
      <c r="B344" s="709" t="s">
        <v>123</v>
      </c>
      <c r="C344" s="709" t="s">
        <v>145</v>
      </c>
      <c r="D344" s="709" t="s">
        <v>71</v>
      </c>
      <c r="E344" s="41">
        <v>4</v>
      </c>
      <c r="F344" s="17"/>
      <c r="G344" s="38"/>
      <c r="H344" s="33" t="str" cm="1">
        <f t="array" ref="H344">IF($F344=0," ",_xlfn.XLOOKUP($F344,DataCalcs!$B$84:$B$162,_xlfn.XLOOKUP($C344,DataCalcs!$D$83:$N$83,DataCalcs!$D$84:$N$162),"WRONG LETTER"))</f>
        <v xml:space="preserve"> </v>
      </c>
      <c r="I344" s="33" t="str">
        <f>IF($F344=0," ",_xlfn.XLOOKUP($F344,DataCalcs!$B$84:$B$162,DataCalcs!$A$84:$A$162,"WRONG LETTER"))</f>
        <v xml:space="preserve"> </v>
      </c>
      <c r="J344" s="709" t="str" cm="1">
        <f t="array" ref="J344">_xlfn.IFS(ISBLANK(G344), "", NOT(ISNUMBER(G344)), "!!!",  G344&lt;DataTables!$E$33,"...",G344&lt;DataTables!$F$33,"L1",G344&lt;DataTables!$G$33,"L2",G344&lt;DataTables!$H$33,"L3",G344&lt;DataTables!$I$33,"L4",G344&lt;DataTables!$J$33,"L5",G344&lt;DataTables!$K$33,"L6",G344&lt;DataTables!$L$33,"L7",G344&lt;DataTables!$M$33,"L8", G344&gt;=DataTables!$M$33,"L9")</f>
        <v/>
      </c>
      <c r="K344" s="412"/>
      <c r="L344" s="417"/>
      <c r="M344" s="34" t="str">
        <f t="shared" ref="M344:N344" si="368">M335</f>
        <v>O</v>
      </c>
      <c r="N344" s="34" t="str">
        <f t="shared" si="368"/>
        <v>OO</v>
      </c>
      <c r="O344" s="34" cm="1">
        <f t="array" ref="O344">_xlfn.LET(_xlpm.a, $F$341:$F$348, _xlpm.b, $E$341:$E$348, _xlpm.c, _xlfn.XLOOKUP(M344,_xlpm.a,_xlpm.b,0), _xlpm.d, _xlfn.XLOOKUP(N344,_xlpm.a,_xlpm.b,0), _xlpm.x, IF(OR(_xlpm.c=0,_xlpm.d=0), _xlpm.c+_xlpm.d, MIN(_xlpm.c,_xlpm.d)), IF(_xlpm.x=0, 0, IF(DataTables!$K$158="6+", _xlfn.IFNA(_xlfn.RANK.AVG(_xlpm.x,$E$341:$E$346),1), IF(DataTables!$K$158=8,_xlfn.RANK.AVG(_xlpm.x,_xlpm.b)))))</f>
        <v>0</v>
      </c>
      <c r="P344" s="32"/>
      <c r="Q344" s="151"/>
      <c r="R344" s="151"/>
      <c r="S344" s="151"/>
      <c r="T344" s="151">
        <f>$O344</f>
        <v>0</v>
      </c>
      <c r="U344" s="151"/>
      <c r="V344" s="151"/>
      <c r="W344" s="151"/>
      <c r="X344" s="151"/>
      <c r="Y344" s="32"/>
      <c r="Z344" s="32">
        <f>COUNTIF(F$341:F$348:F$350:F$357,F344)</f>
        <v>0</v>
      </c>
      <c r="AA344" s="32">
        <f t="shared" si="365"/>
        <v>0</v>
      </c>
      <c r="AB344" s="7" t="str">
        <f t="shared" si="366"/>
        <v/>
      </c>
    </row>
    <row r="345" spans="1:28" s="7" customFormat="1" ht="20.25" customHeight="1">
      <c r="A345" s="709" t="s">
        <v>157</v>
      </c>
      <c r="B345" s="709" t="s">
        <v>123</v>
      </c>
      <c r="C345" s="709" t="s">
        <v>145</v>
      </c>
      <c r="D345" s="709" t="s">
        <v>71</v>
      </c>
      <c r="E345" s="41">
        <v>5</v>
      </c>
      <c r="F345" s="17"/>
      <c r="G345" s="38"/>
      <c r="H345" s="33" t="str" cm="1">
        <f t="array" ref="H345">IF($F345=0," ",_xlfn.XLOOKUP($F345,DataCalcs!$B$84:$B$162,_xlfn.XLOOKUP($C345,DataCalcs!$D$83:$N$83,DataCalcs!$D$84:$N$162),"WRONG LETTER"))</f>
        <v xml:space="preserve"> </v>
      </c>
      <c r="I345" s="33" t="str">
        <f>IF($F345=0," ",_xlfn.XLOOKUP($F345,DataCalcs!$B$84:$B$162,DataCalcs!$A$84:$A$162,"WRONG LETTER"))</f>
        <v xml:space="preserve"> </v>
      </c>
      <c r="J345" s="709" t="str" cm="1">
        <f t="array" ref="J345">_xlfn.IFS(ISBLANK(G345), "", NOT(ISNUMBER(G345)), "!!!",  G345&lt;DataTables!$E$33,"...",G345&lt;DataTables!$F$33,"L1",G345&lt;DataTables!$G$33,"L2",G345&lt;DataTables!$H$33,"L3",G345&lt;DataTables!$I$33,"L4",G345&lt;DataTables!$J$33,"L5",G345&lt;DataTables!$K$33,"L6",G345&lt;DataTables!$L$33,"L7",G345&lt;DataTables!$M$33,"L8", G345&gt;=DataTables!$M$33,"L9")</f>
        <v/>
      </c>
      <c r="K345" s="412"/>
      <c r="L345" s="417"/>
      <c r="M345" s="34" t="str">
        <f t="shared" ref="M345:N345" si="369">M336</f>
        <v>R</v>
      </c>
      <c r="N345" s="34" t="str">
        <f t="shared" si="369"/>
        <v>RR</v>
      </c>
      <c r="O345" s="34" cm="1">
        <f t="array" ref="O345">_xlfn.LET(_xlpm.a, $F$341:$F$348, _xlpm.b, $E$341:$E$348, _xlpm.c, _xlfn.XLOOKUP(M345,_xlpm.a,_xlpm.b,0), _xlpm.d, _xlfn.XLOOKUP(N345,_xlpm.a,_xlpm.b,0), _xlpm.x, IF(OR(_xlpm.c=0,_xlpm.d=0), _xlpm.c+_xlpm.d, MIN(_xlpm.c,_xlpm.d)), IF(_xlpm.x=0, 0, IF(DataTables!$K$158="6+", _xlfn.IFNA(_xlfn.RANK.AVG(_xlpm.x,$E$341:$E$346),1), IF(DataTables!$K$158=8,_xlfn.RANK.AVG(_xlpm.x,_xlpm.b)))))</f>
        <v>0</v>
      </c>
      <c r="P345" s="32"/>
      <c r="Q345" s="151"/>
      <c r="R345" s="151"/>
      <c r="S345" s="151"/>
      <c r="T345" s="151"/>
      <c r="U345" s="151">
        <f>$O345</f>
        <v>0</v>
      </c>
      <c r="V345" s="151"/>
      <c r="W345" s="151"/>
      <c r="X345" s="151"/>
      <c r="Y345" s="32"/>
      <c r="Z345" s="32">
        <f>COUNTIF(F$341:F$348:F$350:F$357,F345)</f>
        <v>0</v>
      </c>
      <c r="AA345" s="32">
        <f t="shared" si="365"/>
        <v>0</v>
      </c>
      <c r="AB345" s="7" t="str">
        <f t="shared" si="366"/>
        <v/>
      </c>
    </row>
    <row r="346" spans="1:28" s="7" customFormat="1" ht="20.25" customHeight="1">
      <c r="A346" s="709" t="s">
        <v>157</v>
      </c>
      <c r="B346" s="709" t="s">
        <v>123</v>
      </c>
      <c r="C346" s="709" t="s">
        <v>145</v>
      </c>
      <c r="D346" s="709" t="s">
        <v>71</v>
      </c>
      <c r="E346" s="41">
        <v>6</v>
      </c>
      <c r="F346" s="17"/>
      <c r="G346" s="38"/>
      <c r="H346" s="33" t="str" cm="1">
        <f t="array" ref="H346">IF($F346=0," ",_xlfn.XLOOKUP($F346,DataCalcs!$B$84:$B$162,_xlfn.XLOOKUP($C346,DataCalcs!$D$83:$N$83,DataCalcs!$D$84:$N$162),"WRONG LETTER"))</f>
        <v xml:space="preserve"> </v>
      </c>
      <c r="I346" s="33" t="str">
        <f>IF($F346=0," ",_xlfn.XLOOKUP($F346,DataCalcs!$B$84:$B$162,DataCalcs!$A$84:$A$162,"WRONG LETTER"))</f>
        <v xml:space="preserve"> </v>
      </c>
      <c r="J346" s="709" t="str" cm="1">
        <f t="array" ref="J346">_xlfn.IFS(ISBLANK(G346), "", NOT(ISNUMBER(G346)), "!!!",  G346&lt;DataTables!$E$33,"...",G346&lt;DataTables!$F$33,"L1",G346&lt;DataTables!$G$33,"L2",G346&lt;DataTables!$H$33,"L3",G346&lt;DataTables!$I$33,"L4",G346&lt;DataTables!$J$33,"L5",G346&lt;DataTables!$K$33,"L6",G346&lt;DataTables!$L$33,"L7",G346&lt;DataTables!$M$33,"L8", G346&gt;=DataTables!$M$33,"L9")</f>
        <v/>
      </c>
      <c r="K346" s="412"/>
      <c r="L346" s="417"/>
      <c r="M346" s="34" t="str">
        <f t="shared" ref="M346:N346" si="370">M337</f>
        <v>X</v>
      </c>
      <c r="N346" s="34" t="str">
        <f t="shared" si="370"/>
        <v>XX</v>
      </c>
      <c r="O346" s="34" cm="1">
        <f t="array" ref="O346">_xlfn.LET(_xlpm.a, $F$341:$F$348, _xlpm.b, $E$341:$E$348, _xlpm.c, _xlfn.XLOOKUP(M346,_xlpm.a,_xlpm.b,0), _xlpm.d, _xlfn.XLOOKUP(N346,_xlpm.a,_xlpm.b,0), _xlpm.x, IF(OR(_xlpm.c=0,_xlpm.d=0), _xlpm.c+_xlpm.d, MIN(_xlpm.c,_xlpm.d)), IF(_xlpm.x=0, 0, IF(DataTables!$K$158="6+", _xlfn.IFNA(_xlfn.RANK.AVG(_xlpm.x,$E$341:$E$346),1), IF(DataTables!$K$158=8,_xlfn.RANK.AVG(_xlpm.x,_xlpm.b)))))</f>
        <v>0</v>
      </c>
      <c r="P346" s="32"/>
      <c r="Q346" s="151"/>
      <c r="R346" s="151"/>
      <c r="S346" s="151"/>
      <c r="T346" s="151"/>
      <c r="U346" s="151"/>
      <c r="V346" s="151">
        <f>$O346</f>
        <v>0</v>
      </c>
      <c r="W346" s="151"/>
      <c r="X346" s="151"/>
      <c r="Y346" s="32"/>
      <c r="Z346" s="32">
        <f>COUNTIF(F$341:F$348:F$350:F$357,F346)</f>
        <v>0</v>
      </c>
      <c r="AA346" s="32">
        <f t="shared" si="365"/>
        <v>0</v>
      </c>
      <c r="AB346" s="7" t="str">
        <f t="shared" si="366"/>
        <v/>
      </c>
    </row>
    <row r="347" spans="1:28" s="7" customFormat="1" ht="20.25" customHeight="1">
      <c r="A347" s="709" t="s">
        <v>157</v>
      </c>
      <c r="B347" s="709" t="s">
        <v>123</v>
      </c>
      <c r="C347" s="709" t="s">
        <v>145</v>
      </c>
      <c r="D347" s="709" t="s">
        <v>71</v>
      </c>
      <c r="E347" s="14">
        <v>7</v>
      </c>
      <c r="F347" s="17"/>
      <c r="G347" s="38"/>
      <c r="H347" s="33" t="str" cm="1">
        <f t="array" ref="H347">IF($F347=0," ",_xlfn.XLOOKUP($F347,DataCalcs!$B$84:$B$162,_xlfn.XLOOKUP($C347,DataCalcs!$D$83:$N$83,DataCalcs!$D$84:$N$162),"WRONG LETTER"))</f>
        <v xml:space="preserve"> </v>
      </c>
      <c r="I347" s="33" t="str">
        <f>IF($F347=0," ",_xlfn.XLOOKUP($F347,DataCalcs!$B$84:$B$162,DataCalcs!$A$84:$A$162,"WRONG LETTER"))</f>
        <v xml:space="preserve"> </v>
      </c>
      <c r="J347" s="709" t="str" cm="1">
        <f t="array" ref="J347">_xlfn.IFS(ISBLANK(G347), "", NOT(ISNUMBER(G347)), "!!!",  G347&lt;DataTables!$E$33,"...",G347&lt;DataTables!$F$33,"L1",G347&lt;DataTables!$G$33,"L2",G347&lt;DataTables!$H$33,"L3",G347&lt;DataTables!$I$33,"L4",G347&lt;DataTables!$J$33,"L5",G347&lt;DataTables!$K$33,"L6",G347&lt;DataTables!$L$33,"L7",G347&lt;DataTables!$M$33,"L8", G347&gt;=DataTables!$M$33,"L9")</f>
        <v/>
      </c>
      <c r="K347" s="412"/>
      <c r="L347" s="417"/>
      <c r="M347" s="34" t="str">
        <f t="shared" ref="M347:N347" si="371">M338</f>
        <v>H</v>
      </c>
      <c r="N347" s="34" t="str">
        <f t="shared" si="371"/>
        <v>HH</v>
      </c>
      <c r="O347" s="34" cm="1">
        <f t="array" ref="O347">_xlfn.LET(_xlpm.a, $F$341:$F$348, _xlpm.b, $E$341:$E$348, _xlpm.c, _xlfn.XLOOKUP(M347,_xlpm.a,_xlpm.b,0), _xlpm.d, _xlfn.XLOOKUP(N347,_xlpm.a,_xlpm.b,0), _xlpm.x, IF(OR(_xlpm.c=0,_xlpm.d=0), _xlpm.c+_xlpm.d, MIN(_xlpm.c,_xlpm.d)), IF(_xlpm.x=0, 0, IF(DataTables!$K$158="6+", _xlfn.IFNA(_xlfn.RANK.AVG(_xlpm.x,$E$341:$E$346),1), IF(DataTables!$K$158=8,_xlfn.RANK.AVG(_xlpm.x,_xlpm.b)))))</f>
        <v>0</v>
      </c>
      <c r="P347" s="32"/>
      <c r="Q347" s="151"/>
      <c r="R347" s="151"/>
      <c r="S347" s="151"/>
      <c r="T347" s="151"/>
      <c r="U347" s="151"/>
      <c r="V347" s="151"/>
      <c r="W347" s="151">
        <f>$O347</f>
        <v>0</v>
      </c>
      <c r="X347" s="151"/>
      <c r="Y347" s="32"/>
      <c r="Z347" s="32">
        <f>COUNTIF(F$341:F$348:F$350:F$357,F347)</f>
        <v>0</v>
      </c>
      <c r="AA347" s="32">
        <f t="shared" si="365"/>
        <v>0</v>
      </c>
      <c r="AB347" s="7" t="str">
        <f t="shared" si="366"/>
        <v/>
      </c>
    </row>
    <row r="348" spans="1:28" s="8" customFormat="1" ht="20.25" customHeight="1">
      <c r="A348" s="709" t="s">
        <v>157</v>
      </c>
      <c r="B348" s="709" t="s">
        <v>123</v>
      </c>
      <c r="C348" s="709" t="s">
        <v>145</v>
      </c>
      <c r="D348" s="709" t="s">
        <v>71</v>
      </c>
      <c r="E348" s="14">
        <v>8</v>
      </c>
      <c r="F348" s="17"/>
      <c r="G348" s="38"/>
      <c r="H348" s="33" t="str" cm="1">
        <f t="array" ref="H348">IF($F348=0," ",_xlfn.XLOOKUP($F348,DataCalcs!$B$84:$B$162,_xlfn.XLOOKUP($C348,DataCalcs!$D$83:$N$83,DataCalcs!$D$84:$N$162),"WRONG LETTER"))</f>
        <v xml:space="preserve"> </v>
      </c>
      <c r="I348" s="33" t="str">
        <f>IF($F348=0," ",_xlfn.XLOOKUP($F348,DataCalcs!$B$84:$B$162,DataCalcs!$A$84:$A$162,"WRONG LETTER"))</f>
        <v xml:space="preserve"> </v>
      </c>
      <c r="J348" s="709" t="str" cm="1">
        <f t="array" ref="J348">_xlfn.IFS(ISBLANK(G348), "", NOT(ISNUMBER(G348)), "!!!",  G348&lt;DataTables!$E$33,"...",G348&lt;DataTables!$F$33,"L1",G348&lt;DataTables!$G$33,"L2",G348&lt;DataTables!$H$33,"L3",G348&lt;DataTables!$I$33,"L4",G348&lt;DataTables!$J$33,"L5",G348&lt;DataTables!$K$33,"L6",G348&lt;DataTables!$L$33,"L7",G348&lt;DataTables!$M$33,"L8", G348&gt;=DataTables!$M$33,"L9")</f>
        <v/>
      </c>
      <c r="K348" s="412"/>
      <c r="L348" s="415"/>
      <c r="M348" s="34" t="str">
        <f t="shared" ref="M348:N348" si="372">M339</f>
        <v>W</v>
      </c>
      <c r="N348" s="34" t="str">
        <f t="shared" si="372"/>
        <v>WW</v>
      </c>
      <c r="O348" s="34" cm="1">
        <f t="array" ref="O348">_xlfn.LET(_xlpm.a, $F$341:$F$348, _xlpm.b, $E$341:$E$348, _xlpm.c, _xlfn.XLOOKUP(M348,_xlpm.a,_xlpm.b,0), _xlpm.d, _xlfn.XLOOKUP(N348,_xlpm.a,_xlpm.b,0), _xlpm.x, IF(OR(_xlpm.c=0,_xlpm.d=0), _xlpm.c+_xlpm.d, MIN(_xlpm.c,_xlpm.d)), IF(_xlpm.x=0, 0, IF(DataTables!$K$158="6+", _xlfn.IFNA(_xlfn.RANK.AVG(_xlpm.x,$E$341:$E$346),1), IF(DataTables!$K$158=8,_xlfn.RANK.AVG(_xlpm.x,_xlpm.b)))))</f>
        <v>0</v>
      </c>
      <c r="P348" s="32"/>
      <c r="Q348" s="151"/>
      <c r="R348" s="151"/>
      <c r="S348" s="151"/>
      <c r="T348" s="151"/>
      <c r="U348" s="151"/>
      <c r="V348" s="151"/>
      <c r="W348" s="151"/>
      <c r="X348" s="151">
        <f>$O348</f>
        <v>0</v>
      </c>
      <c r="Y348" s="31"/>
      <c r="Z348" s="32">
        <f>COUNTIF(F$341:F$348:F$350:F$357,F348)</f>
        <v>0</v>
      </c>
      <c r="AA348" s="32">
        <f t="shared" si="365"/>
        <v>0</v>
      </c>
      <c r="AB348" s="7" t="str">
        <f t="shared" si="366"/>
        <v/>
      </c>
    </row>
    <row r="349" spans="1:28" s="8" customFormat="1" ht="20.25" customHeight="1">
      <c r="A349" s="709" t="s">
        <v>157</v>
      </c>
      <c r="B349" s="709" t="s">
        <v>123</v>
      </c>
      <c r="C349" s="709" t="s">
        <v>145</v>
      </c>
      <c r="D349" s="76"/>
      <c r="E349" s="387" t="s">
        <v>176</v>
      </c>
      <c r="F349" s="403"/>
      <c r="G349" s="403"/>
      <c r="H349" s="404"/>
      <c r="I349" s="388"/>
      <c r="J349" s="389"/>
      <c r="K349" s="35"/>
      <c r="L349" s="415"/>
      <c r="M349" s="36"/>
      <c r="N349" s="36"/>
      <c r="O349" s="712"/>
      <c r="P349" s="31"/>
      <c r="Q349" s="31"/>
      <c r="R349" s="31"/>
      <c r="S349" s="31"/>
      <c r="T349" s="31"/>
      <c r="U349" s="31"/>
      <c r="V349" s="31"/>
      <c r="W349" s="31"/>
      <c r="X349" s="31"/>
      <c r="Y349" s="31"/>
      <c r="Z349" s="32"/>
      <c r="AA349" s="2"/>
    </row>
    <row r="350" spans="1:28" s="8" customFormat="1" ht="20.25" customHeight="1">
      <c r="A350" s="709" t="s">
        <v>157</v>
      </c>
      <c r="B350" s="709" t="s">
        <v>123</v>
      </c>
      <c r="C350" s="709" t="s">
        <v>145</v>
      </c>
      <c r="D350" s="709" t="s">
        <v>65</v>
      </c>
      <c r="E350" s="398">
        <v>1</v>
      </c>
      <c r="F350" s="55"/>
      <c r="G350" s="400"/>
      <c r="H350" s="402" t="str" cm="1">
        <f t="array" ref="H350">IF($F350=0," ",_xlfn.XLOOKUP($F350,DataCalcs!$B$84:$B$162,_xlfn.XLOOKUP($C350,DataCalcs!$D$83:$N$83,DataCalcs!$D$84:$N$162),"WRONG LETTER"))</f>
        <v xml:space="preserve"> </v>
      </c>
      <c r="I350" s="402" t="str">
        <f>IF($F350=0," ",_xlfn.XLOOKUP($F350,DataCalcs!$B$84:$B$162,DataCalcs!$A$84:$A$162,"WRONG LETTER"))</f>
        <v xml:space="preserve"> </v>
      </c>
      <c r="J350" s="29" t="str" cm="1">
        <f t="array" ref="J350">_xlfn.IFS(ISBLANK(G350), "", NOT(ISNUMBER(G350)), "!!!",  G350&lt;DataTables!$E$33,"...",G350&lt;DataTables!$F$33,"L1",G350&lt;DataTables!$G$33,"L2",G350&lt;DataTables!$H$33,"L3",G350&lt;DataTables!$I$33,"L4",G350&lt;DataTables!$J$33,"L5",G350&lt;DataTables!$K$33,"L6",G350&lt;DataTables!$L$33,"L7",G350&lt;DataTables!$M$33,"L8", G350&gt;=DataTables!$M$33,"L9")</f>
        <v/>
      </c>
      <c r="K350" s="411"/>
      <c r="L350" s="417"/>
      <c r="M350" s="34" t="str">
        <f t="shared" ref="M350:N350" si="373">M341</f>
        <v>A</v>
      </c>
      <c r="N350" s="34" t="str">
        <f t="shared" si="373"/>
        <v>AA</v>
      </c>
      <c r="O350" s="34" cm="1">
        <f t="array" ref="O350">_xlfn.LET(_xlpm.a, $F$350:$F$357, _xlpm.b, $E$350:$E$357, _xlpm.c, _xlfn.XLOOKUP(M350,_xlpm.a,_xlpm.b,0), _xlpm.d, _xlfn.XLOOKUP(N350,_xlpm.a,_xlpm.b,0), _xlpm.x, IF(OR(_xlpm.c=0,_xlpm.d=0), _xlpm.c+_xlpm.d, MIN(_xlpm.c,_xlpm.d)), IF(_xlpm.x=0, 0, IF(DataTables!$K$158="6+", _xlfn.IFNA(_xlfn.RANK.AVG(_xlpm.x,$E$350:$E$355),1), IF(DataTables!$K$158=8,_xlfn.RANK.AVG(_xlpm.x,_xlpm.b)))))</f>
        <v>0</v>
      </c>
      <c r="P350" s="32"/>
      <c r="Q350" s="151">
        <f>$O350</f>
        <v>0</v>
      </c>
      <c r="R350" s="151"/>
      <c r="S350" s="151"/>
      <c r="T350" s="151"/>
      <c r="U350" s="151"/>
      <c r="V350" s="151"/>
      <c r="W350" s="151"/>
      <c r="X350" s="151"/>
      <c r="Y350" s="32"/>
      <c r="Z350" s="32">
        <f>COUNTIF(F$341:F$348:F$350:F$357,F350)</f>
        <v>0</v>
      </c>
      <c r="AA350" s="32">
        <f>IF(NOT(ISBLANK(F350)),COUNTIF(F$350:F$357,LEFT(F350,1)&amp;"*"),0)</f>
        <v>0</v>
      </c>
      <c r="AB350" s="7" t="str">
        <f>IF($G350&gt;=$J$340, "***", "")</f>
        <v/>
      </c>
    </row>
    <row r="351" spans="1:28" s="8" customFormat="1" ht="20.25" customHeight="1">
      <c r="A351" s="709" t="s">
        <v>157</v>
      </c>
      <c r="B351" s="709" t="s">
        <v>123</v>
      </c>
      <c r="C351" s="709" t="s">
        <v>145</v>
      </c>
      <c r="D351" s="709" t="s">
        <v>65</v>
      </c>
      <c r="E351" s="41">
        <v>2</v>
      </c>
      <c r="F351" s="17"/>
      <c r="G351" s="38"/>
      <c r="H351" s="33" t="str" cm="1">
        <f t="array" ref="H351">IF($F351=0," ",_xlfn.XLOOKUP($F351,DataCalcs!$B$84:$B$162,_xlfn.XLOOKUP($C351,DataCalcs!$D$83:$N$83,DataCalcs!$D$84:$N$162),"WRONG LETTER"))</f>
        <v xml:space="preserve"> </v>
      </c>
      <c r="I351" s="33" t="str">
        <f>IF($F351=0," ",_xlfn.XLOOKUP($F351,DataCalcs!$B$84:$B$162,DataCalcs!$A$84:$A$162,"WRONG LETTER"))</f>
        <v xml:space="preserve"> </v>
      </c>
      <c r="J351" s="709" t="str" cm="1">
        <f t="array" ref="J351">_xlfn.IFS(ISBLANK(G351), "", NOT(ISNUMBER(G351)), "!!!",  G351&lt;DataTables!$E$33,"...",G351&lt;DataTables!$F$33,"L1",G351&lt;DataTables!$G$33,"L2",G351&lt;DataTables!$H$33,"L3",G351&lt;DataTables!$I$33,"L4",G351&lt;DataTables!$J$33,"L5",G351&lt;DataTables!$K$33,"L6",G351&lt;DataTables!$L$33,"L7",G351&lt;DataTables!$M$33,"L8", G351&gt;=DataTables!$M$33,"L9")</f>
        <v/>
      </c>
      <c r="K351" s="412"/>
      <c r="L351" s="415"/>
      <c r="M351" s="34" t="str">
        <f t="shared" ref="M351:N351" si="374">M342</f>
        <v>N</v>
      </c>
      <c r="N351" s="34" t="str">
        <f t="shared" si="374"/>
        <v>NN</v>
      </c>
      <c r="O351" s="34" cm="1">
        <f t="array" ref="O351">_xlfn.LET(_xlpm.a, $F$350:$F$357, _xlpm.b, $E$350:$E$357, _xlpm.c, _xlfn.XLOOKUP(M351,_xlpm.a,_xlpm.b,0), _xlpm.d, _xlfn.XLOOKUP(N351,_xlpm.a,_xlpm.b,0), _xlpm.x, IF(OR(_xlpm.c=0,_xlpm.d=0), _xlpm.c+_xlpm.d, MIN(_xlpm.c,_xlpm.d)), IF(_xlpm.x=0, 0, IF(DataTables!$K$158="6+", _xlfn.IFNA(_xlfn.RANK.AVG(_xlpm.x,$E$350:$E$355),1), IF(DataTables!$K$158=8,_xlfn.RANK.AVG(_xlpm.x,_xlpm.b)))))</f>
        <v>0</v>
      </c>
      <c r="P351" s="32"/>
      <c r="Q351" s="151"/>
      <c r="R351" s="151">
        <f>$O351</f>
        <v>0</v>
      </c>
      <c r="S351" s="151"/>
      <c r="T351" s="151"/>
      <c r="U351" s="151"/>
      <c r="V351" s="151"/>
      <c r="W351" s="151"/>
      <c r="X351" s="151"/>
      <c r="Y351" s="32"/>
      <c r="Z351" s="32">
        <f>COUNTIF(F$341:F$348:F$350:F$357,F351)</f>
        <v>0</v>
      </c>
      <c r="AA351" s="32">
        <f t="shared" ref="AA351:AA357" si="375">IF(NOT(ISBLANK(F351)),COUNTIF(F$350:F$357,LEFT(F351,1)&amp;"*"),0)</f>
        <v>0</v>
      </c>
      <c r="AB351" s="7" t="str">
        <f t="shared" ref="AB351:AB357" si="376">IF($G351&gt;=$J$340, "***", "")</f>
        <v/>
      </c>
    </row>
    <row r="352" spans="1:28" s="8" customFormat="1" ht="20.25" customHeight="1">
      <c r="A352" s="709" t="s">
        <v>157</v>
      </c>
      <c r="B352" s="709" t="s">
        <v>123</v>
      </c>
      <c r="C352" s="709" t="s">
        <v>145</v>
      </c>
      <c r="D352" s="709" t="s">
        <v>65</v>
      </c>
      <c r="E352" s="41">
        <v>3</v>
      </c>
      <c r="F352" s="17"/>
      <c r="G352" s="38"/>
      <c r="H352" s="33" t="str" cm="1">
        <f t="array" ref="H352">IF($F352=0," ",_xlfn.XLOOKUP($F352,DataCalcs!$B$84:$B$162,_xlfn.XLOOKUP($C352,DataCalcs!$D$83:$N$83,DataCalcs!$D$84:$N$162),"WRONG LETTER"))</f>
        <v xml:space="preserve"> </v>
      </c>
      <c r="I352" s="33" t="str">
        <f>IF($F352=0," ",_xlfn.XLOOKUP($F352,DataCalcs!$B$84:$B$162,DataCalcs!$A$84:$A$162,"WRONG LETTER"))</f>
        <v xml:space="preserve"> </v>
      </c>
      <c r="J352" s="709" t="str" cm="1">
        <f t="array" ref="J352">_xlfn.IFS(ISBLANK(G352), "", NOT(ISNUMBER(G352)), "!!!",  G352&lt;DataTables!$E$33,"...",G352&lt;DataTables!$F$33,"L1",G352&lt;DataTables!$G$33,"L2",G352&lt;DataTables!$H$33,"L3",G352&lt;DataTables!$I$33,"L4",G352&lt;DataTables!$J$33,"L5",G352&lt;DataTables!$K$33,"L6",G352&lt;DataTables!$L$33,"L7",G352&lt;DataTables!$M$33,"L8", G352&gt;=DataTables!$M$33,"L9")</f>
        <v/>
      </c>
      <c r="K352" s="412"/>
      <c r="L352" s="415"/>
      <c r="M352" s="34" t="str">
        <f t="shared" ref="M352:N352" si="377">M343</f>
        <v>B</v>
      </c>
      <c r="N352" s="34" t="str">
        <f t="shared" si="377"/>
        <v>BB</v>
      </c>
      <c r="O352" s="34" cm="1">
        <f t="array" ref="O352">_xlfn.LET(_xlpm.a, $F$350:$F$357, _xlpm.b, $E$350:$E$357, _xlpm.c, _xlfn.XLOOKUP(M352,_xlpm.a,_xlpm.b,0), _xlpm.d, _xlfn.XLOOKUP(N352,_xlpm.a,_xlpm.b,0), _xlpm.x, IF(OR(_xlpm.c=0,_xlpm.d=0), _xlpm.c+_xlpm.d, MIN(_xlpm.c,_xlpm.d)), IF(_xlpm.x=0, 0, IF(DataTables!$K$158="6+", _xlfn.IFNA(_xlfn.RANK.AVG(_xlpm.x,$E$350:$E$355),1), IF(DataTables!$K$158=8,_xlfn.RANK.AVG(_xlpm.x,_xlpm.b)))))</f>
        <v>0</v>
      </c>
      <c r="P352" s="32"/>
      <c r="Q352" s="151"/>
      <c r="R352" s="151"/>
      <c r="S352" s="151">
        <f>$O352</f>
        <v>0</v>
      </c>
      <c r="T352" s="151"/>
      <c r="U352" s="151"/>
      <c r="V352" s="151"/>
      <c r="W352" s="151"/>
      <c r="X352" s="151"/>
      <c r="Y352" s="32"/>
      <c r="Z352" s="32">
        <f>COUNTIF(F$341:F$348:F$350:F$357,F352)</f>
        <v>0</v>
      </c>
      <c r="AA352" s="32">
        <f t="shared" si="375"/>
        <v>0</v>
      </c>
      <c r="AB352" s="7" t="str">
        <f t="shared" si="376"/>
        <v/>
      </c>
    </row>
    <row r="353" spans="1:28" s="8" customFormat="1" ht="20.25" customHeight="1">
      <c r="A353" s="709" t="s">
        <v>157</v>
      </c>
      <c r="B353" s="709" t="s">
        <v>123</v>
      </c>
      <c r="C353" s="709" t="s">
        <v>145</v>
      </c>
      <c r="D353" s="709" t="s">
        <v>65</v>
      </c>
      <c r="E353" s="41">
        <v>4</v>
      </c>
      <c r="F353" s="17"/>
      <c r="G353" s="38"/>
      <c r="H353" s="33" t="str" cm="1">
        <f t="array" ref="H353">IF($F353=0," ",_xlfn.XLOOKUP($F353,DataCalcs!$B$84:$B$162,_xlfn.XLOOKUP($C353,DataCalcs!$D$83:$N$83,DataCalcs!$D$84:$N$162),"WRONG LETTER"))</f>
        <v xml:space="preserve"> </v>
      </c>
      <c r="I353" s="33" t="str">
        <f>IF($F353=0," ",_xlfn.XLOOKUP($F353,DataCalcs!$B$84:$B$162,DataCalcs!$A$84:$A$162,"WRONG LETTER"))</f>
        <v xml:space="preserve"> </v>
      </c>
      <c r="J353" s="709" t="str" cm="1">
        <f t="array" ref="J353">_xlfn.IFS(ISBLANK(G353), "", NOT(ISNUMBER(G353)), "!!!",  G353&lt;DataTables!$E$33,"...",G353&lt;DataTables!$F$33,"L1",G353&lt;DataTables!$G$33,"L2",G353&lt;DataTables!$H$33,"L3",G353&lt;DataTables!$I$33,"L4",G353&lt;DataTables!$J$33,"L5",G353&lt;DataTables!$K$33,"L6",G353&lt;DataTables!$L$33,"L7",G353&lt;DataTables!$M$33,"L8", G353&gt;=DataTables!$M$33,"L9")</f>
        <v/>
      </c>
      <c r="K353" s="412"/>
      <c r="L353" s="415"/>
      <c r="M353" s="34" t="str">
        <f t="shared" ref="M353:N353" si="378">M344</f>
        <v>O</v>
      </c>
      <c r="N353" s="34" t="str">
        <f t="shared" si="378"/>
        <v>OO</v>
      </c>
      <c r="O353" s="34" cm="1">
        <f t="array" ref="O353">_xlfn.LET(_xlpm.a, $F$350:$F$357, _xlpm.b, $E$350:$E$357, _xlpm.c, _xlfn.XLOOKUP(M353,_xlpm.a,_xlpm.b,0), _xlpm.d, _xlfn.XLOOKUP(N353,_xlpm.a,_xlpm.b,0), _xlpm.x, IF(OR(_xlpm.c=0,_xlpm.d=0), _xlpm.c+_xlpm.d, MIN(_xlpm.c,_xlpm.d)), IF(_xlpm.x=0, 0, IF(DataTables!$K$158="6+", _xlfn.IFNA(_xlfn.RANK.AVG(_xlpm.x,$E$350:$E$355),1), IF(DataTables!$K$158=8,_xlfn.RANK.AVG(_xlpm.x,_xlpm.b)))))</f>
        <v>0</v>
      </c>
      <c r="P353" s="32"/>
      <c r="Q353" s="151"/>
      <c r="R353" s="151"/>
      <c r="S353" s="151"/>
      <c r="T353" s="151">
        <f>$O353</f>
        <v>0</v>
      </c>
      <c r="U353" s="151"/>
      <c r="V353" s="151"/>
      <c r="W353" s="151"/>
      <c r="X353" s="151"/>
      <c r="Y353" s="32"/>
      <c r="Z353" s="32">
        <f>COUNTIF(F$341:F$348:F$350:F$357,F353)</f>
        <v>0</v>
      </c>
      <c r="AA353" s="32">
        <f t="shared" si="375"/>
        <v>0</v>
      </c>
      <c r="AB353" s="7" t="str">
        <f t="shared" si="376"/>
        <v/>
      </c>
    </row>
    <row r="354" spans="1:28" s="8" customFormat="1" ht="20.25" customHeight="1">
      <c r="A354" s="709" t="s">
        <v>157</v>
      </c>
      <c r="B354" s="709" t="s">
        <v>123</v>
      </c>
      <c r="C354" s="709" t="s">
        <v>145</v>
      </c>
      <c r="D354" s="709" t="s">
        <v>65</v>
      </c>
      <c r="E354" s="41">
        <v>5</v>
      </c>
      <c r="F354" s="17"/>
      <c r="G354" s="38"/>
      <c r="H354" s="33" t="str" cm="1">
        <f t="array" ref="H354">IF($F354=0," ",_xlfn.XLOOKUP($F354,DataCalcs!$B$84:$B$162,_xlfn.XLOOKUP($C354,DataCalcs!$D$83:$N$83,DataCalcs!$D$84:$N$162),"WRONG LETTER"))</f>
        <v xml:space="preserve"> </v>
      </c>
      <c r="I354" s="33" t="str">
        <f>IF($F354=0," ",_xlfn.XLOOKUP($F354,DataCalcs!$B$84:$B$162,DataCalcs!$A$84:$A$162,"WRONG LETTER"))</f>
        <v xml:space="preserve"> </v>
      </c>
      <c r="J354" s="709" t="str" cm="1">
        <f t="array" ref="J354">_xlfn.IFS(ISBLANK(G354), "", NOT(ISNUMBER(G354)), "!!!",  G354&lt;DataTables!$E$33,"...",G354&lt;DataTables!$F$33,"L1",G354&lt;DataTables!$G$33,"L2",G354&lt;DataTables!$H$33,"L3",G354&lt;DataTables!$I$33,"L4",G354&lt;DataTables!$J$33,"L5",G354&lt;DataTables!$K$33,"L6",G354&lt;DataTables!$L$33,"L7",G354&lt;DataTables!$M$33,"L8", G354&gt;=DataTables!$M$33,"L9")</f>
        <v/>
      </c>
      <c r="K354" s="412"/>
      <c r="L354" s="415"/>
      <c r="M354" s="34" t="str">
        <f t="shared" ref="M354:N354" si="379">M345</f>
        <v>R</v>
      </c>
      <c r="N354" s="34" t="str">
        <f t="shared" si="379"/>
        <v>RR</v>
      </c>
      <c r="O354" s="34" cm="1">
        <f t="array" ref="O354">_xlfn.LET(_xlpm.a, $F$350:$F$357, _xlpm.b, $E$350:$E$357, _xlpm.c, _xlfn.XLOOKUP(M354,_xlpm.a,_xlpm.b,0), _xlpm.d, _xlfn.XLOOKUP(N354,_xlpm.a,_xlpm.b,0), _xlpm.x, IF(OR(_xlpm.c=0,_xlpm.d=0), _xlpm.c+_xlpm.d, MIN(_xlpm.c,_xlpm.d)), IF(_xlpm.x=0, 0, IF(DataTables!$K$158="6+", _xlfn.IFNA(_xlfn.RANK.AVG(_xlpm.x,$E$350:$E$355),1), IF(DataTables!$K$158=8,_xlfn.RANK.AVG(_xlpm.x,_xlpm.b)))))</f>
        <v>0</v>
      </c>
      <c r="P354" s="32"/>
      <c r="Q354" s="151"/>
      <c r="R354" s="151"/>
      <c r="S354" s="151"/>
      <c r="T354" s="151"/>
      <c r="U354" s="151">
        <f>$O354</f>
        <v>0</v>
      </c>
      <c r="V354" s="151"/>
      <c r="W354" s="151"/>
      <c r="X354" s="151"/>
      <c r="Y354" s="32"/>
      <c r="Z354" s="32">
        <f>COUNTIF(F$341:F$348:F$350:F$357,F354)</f>
        <v>0</v>
      </c>
      <c r="AA354" s="32">
        <f t="shared" si="375"/>
        <v>0</v>
      </c>
      <c r="AB354" s="7" t="str">
        <f t="shared" si="376"/>
        <v/>
      </c>
    </row>
    <row r="355" spans="1:28" s="8" customFormat="1" ht="20.25" customHeight="1">
      <c r="A355" s="709" t="s">
        <v>157</v>
      </c>
      <c r="B355" s="709" t="s">
        <v>123</v>
      </c>
      <c r="C355" s="709" t="s">
        <v>145</v>
      </c>
      <c r="D355" s="709" t="s">
        <v>65</v>
      </c>
      <c r="E355" s="41">
        <v>6</v>
      </c>
      <c r="F355" s="17"/>
      <c r="G355" s="38"/>
      <c r="H355" s="33" t="str" cm="1">
        <f t="array" ref="H355">IF($F355=0," ",_xlfn.XLOOKUP($F355,DataCalcs!$B$84:$B$162,_xlfn.XLOOKUP($C355,DataCalcs!$D$83:$N$83,DataCalcs!$D$84:$N$162),"WRONG LETTER"))</f>
        <v xml:space="preserve"> </v>
      </c>
      <c r="I355" s="33" t="str">
        <f>IF($F355=0," ",_xlfn.XLOOKUP($F355,DataCalcs!$B$84:$B$162,DataCalcs!$A$84:$A$162,"WRONG LETTER"))</f>
        <v xml:space="preserve"> </v>
      </c>
      <c r="J355" s="709" t="str" cm="1">
        <f t="array" ref="J355">_xlfn.IFS(ISBLANK(G355), "", NOT(ISNUMBER(G355)), "!!!",  G355&lt;DataTables!$E$33,"...",G355&lt;DataTables!$F$33,"L1",G355&lt;DataTables!$G$33,"L2",G355&lt;DataTables!$H$33,"L3",G355&lt;DataTables!$I$33,"L4",G355&lt;DataTables!$J$33,"L5",G355&lt;DataTables!$K$33,"L6",G355&lt;DataTables!$L$33,"L7",G355&lt;DataTables!$M$33,"L8", G355&gt;=DataTables!$M$33,"L9")</f>
        <v/>
      </c>
      <c r="K355" s="412"/>
      <c r="L355" s="414"/>
      <c r="M355" s="34" t="str">
        <f t="shared" ref="M355:N355" si="380">M346</f>
        <v>X</v>
      </c>
      <c r="N355" s="34" t="str">
        <f t="shared" si="380"/>
        <v>XX</v>
      </c>
      <c r="O355" s="34" cm="1">
        <f t="array" ref="O355">_xlfn.LET(_xlpm.a, $F$350:$F$357, _xlpm.b, $E$350:$E$357, _xlpm.c, _xlfn.XLOOKUP(M355,_xlpm.a,_xlpm.b,0), _xlpm.d, _xlfn.XLOOKUP(N355,_xlpm.a,_xlpm.b,0), _xlpm.x, IF(OR(_xlpm.c=0,_xlpm.d=0), _xlpm.c+_xlpm.d, MIN(_xlpm.c,_xlpm.d)), IF(_xlpm.x=0, 0, IF(DataTables!$K$158="6+", _xlfn.IFNA(_xlfn.RANK.AVG(_xlpm.x,$E$350:$E$355),1), IF(DataTables!$K$158=8,_xlfn.RANK.AVG(_xlpm.x,_xlpm.b)))))</f>
        <v>0</v>
      </c>
      <c r="P355" s="32"/>
      <c r="Q355" s="151"/>
      <c r="R355" s="151"/>
      <c r="S355" s="151"/>
      <c r="T355" s="151"/>
      <c r="U355" s="151"/>
      <c r="V355" s="151">
        <f>$O355</f>
        <v>0</v>
      </c>
      <c r="W355" s="151"/>
      <c r="X355" s="151"/>
      <c r="Y355" s="32"/>
      <c r="Z355" s="32">
        <f>COUNTIF(F$341:F$348:F$350:F$357,F355)</f>
        <v>0</v>
      </c>
      <c r="AA355" s="32">
        <f t="shared" si="375"/>
        <v>0</v>
      </c>
      <c r="AB355" s="7" t="str">
        <f t="shared" si="376"/>
        <v/>
      </c>
    </row>
    <row r="356" spans="1:28" s="7" customFormat="1" ht="20.25" customHeight="1">
      <c r="A356" s="709" t="s">
        <v>157</v>
      </c>
      <c r="B356" s="709" t="s">
        <v>123</v>
      </c>
      <c r="C356" s="709" t="s">
        <v>145</v>
      </c>
      <c r="D356" s="709" t="s">
        <v>65</v>
      </c>
      <c r="E356" s="14">
        <v>7</v>
      </c>
      <c r="F356" s="17"/>
      <c r="G356" s="38"/>
      <c r="H356" s="33" t="str" cm="1">
        <f t="array" ref="H356">IF($F356=0," ",_xlfn.XLOOKUP($F356,DataCalcs!$B$84:$B$162,_xlfn.XLOOKUP($C356,DataCalcs!$D$83:$N$83,DataCalcs!$D$84:$N$162),"WRONG LETTER"))</f>
        <v xml:space="preserve"> </v>
      </c>
      <c r="I356" s="33" t="str">
        <f>IF($F356=0," ",_xlfn.XLOOKUP($F356,DataCalcs!$B$84:$B$162,DataCalcs!$A$84:$A$162,"WRONG LETTER"))</f>
        <v xml:space="preserve"> </v>
      </c>
      <c r="J356" s="709" t="str" cm="1">
        <f t="array" ref="J356">_xlfn.IFS(ISBLANK(G356), "", NOT(ISNUMBER(G356)), "!!!",  G356&lt;DataTables!$E$33,"...",G356&lt;DataTables!$F$33,"L1",G356&lt;DataTables!$G$33,"L2",G356&lt;DataTables!$H$33,"L3",G356&lt;DataTables!$I$33,"L4",G356&lt;DataTables!$J$33,"L5",G356&lt;DataTables!$K$33,"L6",G356&lt;DataTables!$L$33,"L7",G356&lt;DataTables!$M$33,"L8", G356&gt;=DataTables!$M$33,"L9")</f>
        <v/>
      </c>
      <c r="K356" s="412"/>
      <c r="L356" s="415"/>
      <c r="M356" s="34" t="str">
        <f t="shared" ref="M356:N356" si="381">M347</f>
        <v>H</v>
      </c>
      <c r="N356" s="34" t="str">
        <f t="shared" si="381"/>
        <v>HH</v>
      </c>
      <c r="O356" s="34" cm="1">
        <f t="array" ref="O356">_xlfn.LET(_xlpm.a, $F$350:$F$357, _xlpm.b, $E$350:$E$357, _xlpm.c, _xlfn.XLOOKUP(M356,_xlpm.a,_xlpm.b,0), _xlpm.d, _xlfn.XLOOKUP(N356,_xlpm.a,_xlpm.b,0), _xlpm.x, IF(OR(_xlpm.c=0,_xlpm.d=0), _xlpm.c+_xlpm.d, MIN(_xlpm.c,_xlpm.d)), IF(_xlpm.x=0, 0, IF(DataTables!$K$158="6+", _xlfn.IFNA(_xlfn.RANK.AVG(_xlpm.x,$E$350:$E$355),1), IF(DataTables!$K$158=8,_xlfn.RANK.AVG(_xlpm.x,_xlpm.b)))))</f>
        <v>0</v>
      </c>
      <c r="P356" s="32"/>
      <c r="Q356" s="151"/>
      <c r="R356" s="151"/>
      <c r="S356" s="151"/>
      <c r="T356" s="151"/>
      <c r="U356" s="151"/>
      <c r="V356" s="151"/>
      <c r="W356" s="151">
        <f>$O356</f>
        <v>0</v>
      </c>
      <c r="X356" s="151"/>
      <c r="Y356" s="32"/>
      <c r="Z356" s="32">
        <f>COUNTIF(F$341:F$348:F$350:F$357,F356)</f>
        <v>0</v>
      </c>
      <c r="AA356" s="32">
        <f t="shared" si="375"/>
        <v>0</v>
      </c>
      <c r="AB356" s="7" t="str">
        <f t="shared" si="376"/>
        <v/>
      </c>
    </row>
    <row r="357" spans="1:28" s="7" customFormat="1" ht="20.25" customHeight="1">
      <c r="A357" s="709" t="s">
        <v>157</v>
      </c>
      <c r="B357" s="709" t="s">
        <v>123</v>
      </c>
      <c r="C357" s="709" t="s">
        <v>145</v>
      </c>
      <c r="D357" s="709" t="s">
        <v>65</v>
      </c>
      <c r="E357" s="394">
        <v>8</v>
      </c>
      <c r="F357" s="405"/>
      <c r="G357" s="406"/>
      <c r="H357" s="397" t="str" cm="1">
        <f t="array" ref="H357">IF($F357=0," ",_xlfn.XLOOKUP($F357,DataCalcs!$B$84:$B$162,_xlfn.XLOOKUP($C357,DataCalcs!$D$83:$N$83,DataCalcs!$D$84:$N$162),"WRONG LETTER"))</f>
        <v xml:space="preserve"> </v>
      </c>
      <c r="I357" s="397" t="str">
        <f>IF($F357=0," ",_xlfn.XLOOKUP($F357,DataCalcs!$B$84:$B$162,DataCalcs!$A$84:$A$162,"WRONG LETTER"))</f>
        <v xml:space="preserve"> </v>
      </c>
      <c r="J357" s="711" t="str" cm="1">
        <f t="array" ref="J357">_xlfn.IFS(ISBLANK(G357), "", NOT(ISNUMBER(G357)), "!!!",  G357&lt;DataTables!$E$33,"...",G357&lt;DataTables!$F$33,"L1",G357&lt;DataTables!$G$33,"L2",G357&lt;DataTables!$H$33,"L3",G357&lt;DataTables!$I$33,"L4",G357&lt;DataTables!$J$33,"L5",G357&lt;DataTables!$K$33,"L6",G357&lt;DataTables!$L$33,"L7",G357&lt;DataTables!$M$33,"L8", G357&gt;=DataTables!$M$33,"L9")</f>
        <v/>
      </c>
      <c r="K357" s="413"/>
      <c r="L357" s="415"/>
      <c r="M357" s="34" t="str">
        <f t="shared" ref="M357:N357" si="382">M348</f>
        <v>W</v>
      </c>
      <c r="N357" s="34" t="str">
        <f t="shared" si="382"/>
        <v>WW</v>
      </c>
      <c r="O357" s="34" cm="1">
        <f t="array" ref="O357">_xlfn.LET(_xlpm.a, $F$350:$F$357, _xlpm.b, $E$350:$E$357, _xlpm.c, _xlfn.XLOOKUP(M357,_xlpm.a,_xlpm.b,0), _xlpm.d, _xlfn.XLOOKUP(N357,_xlpm.a,_xlpm.b,0), _xlpm.x, IF(OR(_xlpm.c=0,_xlpm.d=0), _xlpm.c+_xlpm.d, MIN(_xlpm.c,_xlpm.d)), IF(_xlpm.x=0, 0, IF(DataTables!$K$158="6+", _xlfn.IFNA(_xlfn.RANK.AVG(_xlpm.x,$E$350:$E$355),1), IF(DataTables!$K$158=8,_xlfn.RANK.AVG(_xlpm.x,_xlpm.b)))))</f>
        <v>0</v>
      </c>
      <c r="P357" s="32"/>
      <c r="Q357" s="151"/>
      <c r="R357" s="151"/>
      <c r="S357" s="151"/>
      <c r="T357" s="151"/>
      <c r="U357" s="151"/>
      <c r="V357" s="151"/>
      <c r="W357" s="151"/>
      <c r="X357" s="151">
        <f>$O357</f>
        <v>0</v>
      </c>
      <c r="Y357" s="31"/>
      <c r="Z357" s="32">
        <f>COUNTIF(F$341:F$348:F$350:F$357,F357)</f>
        <v>0</v>
      </c>
      <c r="AA357" s="32">
        <f t="shared" si="375"/>
        <v>0</v>
      </c>
      <c r="AB357" s="7" t="str">
        <f t="shared" si="376"/>
        <v/>
      </c>
    </row>
    <row r="358" spans="1:28" s="7" customFormat="1" ht="20.25" customHeight="1">
      <c r="A358" s="709" t="s">
        <v>157</v>
      </c>
      <c r="B358" s="709" t="s">
        <v>123</v>
      </c>
      <c r="C358" s="709" t="s">
        <v>148</v>
      </c>
      <c r="D358" s="76"/>
      <c r="E358" s="387" t="s">
        <v>177</v>
      </c>
      <c r="F358" s="403"/>
      <c r="G358" s="403"/>
      <c r="H358" s="404"/>
      <c r="I358" s="388" t="s">
        <v>59</v>
      </c>
      <c r="J358" s="389">
        <f>DataTables!$N$35</f>
        <v>64.33</v>
      </c>
      <c r="K358" s="35"/>
      <c r="L358" s="416"/>
      <c r="M358" s="36"/>
      <c r="N358" s="36"/>
      <c r="P358" s="31"/>
      <c r="Q358" s="31"/>
      <c r="R358" s="31"/>
      <c r="S358" s="31"/>
      <c r="T358" s="31"/>
      <c r="U358" s="31"/>
      <c r="V358" s="31"/>
      <c r="W358" s="31"/>
      <c r="X358" s="31"/>
      <c r="Y358" s="32"/>
      <c r="Z358" s="32"/>
      <c r="AA358" s="32"/>
    </row>
    <row r="359" spans="1:28" s="7" customFormat="1" ht="20.25" customHeight="1">
      <c r="A359" s="709" t="s">
        <v>157</v>
      </c>
      <c r="B359" s="709" t="s">
        <v>123</v>
      </c>
      <c r="C359" s="709" t="s">
        <v>148</v>
      </c>
      <c r="D359" s="709" t="s">
        <v>71</v>
      </c>
      <c r="E359" s="398">
        <v>1</v>
      </c>
      <c r="F359" s="55"/>
      <c r="G359" s="400"/>
      <c r="H359" s="402" t="str" cm="1">
        <f t="array" ref="H359">IF($F359=0," ",_xlfn.XLOOKUP($F359,DataCalcs!$B$84:$B$162,_xlfn.XLOOKUP($C359,DataCalcs!$D$83:$N$83,DataCalcs!$D$84:$N$162),"WRONG LETTER"))</f>
        <v xml:space="preserve"> </v>
      </c>
      <c r="I359" s="402" t="str">
        <f>IF($F359=0," ",_xlfn.XLOOKUP($F359,DataCalcs!$B$84:$B$162,DataCalcs!$A$84:$A$162,"WRONG LETTER"))</f>
        <v xml:space="preserve"> </v>
      </c>
      <c r="J359" s="29" t="str" cm="1">
        <f t="array" ref="J359">_xlfn.IFS(ISBLANK(G359), "", NOT(ISNUMBER(G359)), "!!!",  G359&lt;DataTables!$E$35,"...",G359&lt;DataTables!$F$35,"L1",G359&lt;DataTables!$G$35,"L2",G359&lt;DataTables!$H$35,"L3",G359&lt;DataTables!$I$35,"L4",G359&lt;DataTables!$J$35,"L5",G359&lt;DataTables!$K$35,"L6",G359&lt;DataTables!$L$35,"L7",G359&lt;DataTables!$M$35,"L8", G359&gt;=DataTables!$M$35,"L9")</f>
        <v/>
      </c>
      <c r="K359" s="29"/>
      <c r="L359" s="417"/>
      <c r="M359" s="34" t="str">
        <f t="shared" ref="M359:N359" si="383">M350</f>
        <v>A</v>
      </c>
      <c r="N359" s="34" t="str">
        <f t="shared" si="383"/>
        <v>AA</v>
      </c>
      <c r="O359" s="34" cm="1">
        <f t="array" ref="O359">_xlfn.LET(_xlpm.a, $F$359:$F$366, _xlpm.b, $E$359:$E$366, _xlpm.c, _xlfn.XLOOKUP(M359,_xlpm.a,_xlpm.b,0), _xlpm.d, _xlfn.XLOOKUP(N359,_xlpm.a,_xlpm.b,0), _xlpm.x, IF(OR(_xlpm.c=0,_xlpm.d=0), _xlpm.c+_xlpm.d, MIN(_xlpm.c,_xlpm.d)), IF(_xlpm.x=0, 0, IF(DataTables!$K$158="6+", _xlfn.IFNA(_xlfn.RANK.AVG(_xlpm.x,$E$359:$E$364),1), IF(DataTables!$K$158=8,_xlfn.RANK.AVG(_xlpm.x,_xlpm.b)))))</f>
        <v>0</v>
      </c>
      <c r="P359" s="32"/>
      <c r="Q359" s="151">
        <f>$O359</f>
        <v>0</v>
      </c>
      <c r="R359" s="151"/>
      <c r="S359" s="151"/>
      <c r="T359" s="151"/>
      <c r="U359" s="151"/>
      <c r="V359" s="151"/>
      <c r="W359" s="151"/>
      <c r="X359" s="151"/>
      <c r="Y359" s="32"/>
      <c r="Z359" s="32">
        <f>COUNTIF(F$359:F$366:F$368:F$375,F359)</f>
        <v>0</v>
      </c>
      <c r="AA359" s="32">
        <f t="shared" ref="AA359:AA366" si="384">IF(NOT(ISBLANK(F359)),COUNTIF(F$359:F$366,LEFT(F359,1)&amp;"*"),0)</f>
        <v>0</v>
      </c>
      <c r="AB359" s="7" t="str">
        <f>IF($G359&gt;=$J$358, "***", "")</f>
        <v/>
      </c>
    </row>
    <row r="360" spans="1:28" s="7" customFormat="1" ht="20.25" customHeight="1">
      <c r="A360" s="709" t="s">
        <v>157</v>
      </c>
      <c r="B360" s="709" t="s">
        <v>123</v>
      </c>
      <c r="C360" s="709" t="s">
        <v>148</v>
      </c>
      <c r="D360" s="709" t="s">
        <v>71</v>
      </c>
      <c r="E360" s="41">
        <v>2</v>
      </c>
      <c r="F360" s="17"/>
      <c r="G360" s="38"/>
      <c r="H360" s="33" t="str" cm="1">
        <f t="array" ref="H360">IF($F360=0," ",_xlfn.XLOOKUP($F360,DataCalcs!$B$84:$B$162,_xlfn.XLOOKUP($C360,DataCalcs!$D$83:$N$83,DataCalcs!$D$84:$N$162),"WRONG LETTER"))</f>
        <v xml:space="preserve"> </v>
      </c>
      <c r="I360" s="33" t="str">
        <f>IF($F360=0," ",_xlfn.XLOOKUP($F360,DataCalcs!$B$84:$B$162,DataCalcs!$A$84:$A$162,"WRONG LETTER"))</f>
        <v xml:space="preserve"> </v>
      </c>
      <c r="J360" s="709" t="str" cm="1">
        <f t="array" ref="J360">_xlfn.IFS(ISBLANK(G360), "", NOT(ISNUMBER(G360)), "!!!",  G360&lt;DataTables!$E$35,"...",G360&lt;DataTables!$F$35,"L1",G360&lt;DataTables!$G$35,"L2",G360&lt;DataTables!$H$35,"L3",G360&lt;DataTables!$I$35,"L4",G360&lt;DataTables!$J$35,"L5",G360&lt;DataTables!$K$35,"L6",G360&lt;DataTables!$L$35,"L7",G360&lt;DataTables!$M$35,"L8", G360&gt;=DataTables!$M$35,"L9")</f>
        <v/>
      </c>
      <c r="K360" s="709"/>
      <c r="L360" s="417"/>
      <c r="M360" s="34" t="str">
        <f t="shared" ref="M360:N360" si="385">M351</f>
        <v>N</v>
      </c>
      <c r="N360" s="34" t="str">
        <f t="shared" si="385"/>
        <v>NN</v>
      </c>
      <c r="O360" s="34" cm="1">
        <f t="array" ref="O360">_xlfn.LET(_xlpm.a, $F$359:$F$366, _xlpm.b, $E$359:$E$366, _xlpm.c, _xlfn.XLOOKUP(M360,_xlpm.a,_xlpm.b,0), _xlpm.d, _xlfn.XLOOKUP(N360,_xlpm.a,_xlpm.b,0), _xlpm.x, IF(OR(_xlpm.c=0,_xlpm.d=0), _xlpm.c+_xlpm.d, MIN(_xlpm.c,_xlpm.d)), IF(_xlpm.x=0, 0, IF(DataTables!$K$158="6+", _xlfn.IFNA(_xlfn.RANK.AVG(_xlpm.x,$E$359:$E$364),1), IF(DataTables!$K$158=8,_xlfn.RANK.AVG(_xlpm.x,_xlpm.b)))))</f>
        <v>0</v>
      </c>
      <c r="P360" s="32"/>
      <c r="Q360" s="151"/>
      <c r="R360" s="151">
        <f>$O360</f>
        <v>0</v>
      </c>
      <c r="S360" s="151"/>
      <c r="T360" s="151"/>
      <c r="U360" s="151"/>
      <c r="V360" s="151"/>
      <c r="W360" s="151"/>
      <c r="X360" s="151"/>
      <c r="Y360" s="32"/>
      <c r="Z360" s="32">
        <f>COUNTIF(F$359:F$366:F$368:F$375,F360)</f>
        <v>0</v>
      </c>
      <c r="AA360" s="32">
        <f t="shared" si="384"/>
        <v>0</v>
      </c>
      <c r="AB360" s="7" t="str">
        <f t="shared" ref="AB360:AB366" si="386">IF($G360&gt;=$J$358, "***", "")</f>
        <v/>
      </c>
    </row>
    <row r="361" spans="1:28" s="7" customFormat="1" ht="20.25" customHeight="1">
      <c r="A361" s="709" t="s">
        <v>157</v>
      </c>
      <c r="B361" s="709" t="s">
        <v>123</v>
      </c>
      <c r="C361" s="709" t="s">
        <v>148</v>
      </c>
      <c r="D361" s="709" t="s">
        <v>71</v>
      </c>
      <c r="E361" s="41">
        <v>3</v>
      </c>
      <c r="F361" s="17"/>
      <c r="G361" s="38"/>
      <c r="H361" s="33" t="str" cm="1">
        <f t="array" ref="H361">IF($F361=0," ",_xlfn.XLOOKUP($F361,DataCalcs!$B$84:$B$162,_xlfn.XLOOKUP($C361,DataCalcs!$D$83:$N$83,DataCalcs!$D$84:$N$162),"WRONG LETTER"))</f>
        <v xml:space="preserve"> </v>
      </c>
      <c r="I361" s="33" t="str">
        <f>IF($F361=0," ",_xlfn.XLOOKUP($F361,DataCalcs!$B$84:$B$162,DataCalcs!$A$84:$A$162,"WRONG LETTER"))</f>
        <v xml:space="preserve"> </v>
      </c>
      <c r="J361" s="709" t="str" cm="1">
        <f t="array" ref="J361">_xlfn.IFS(ISBLANK(G361), "", NOT(ISNUMBER(G361)), "!!!",  G361&lt;DataTables!$E$35,"...",G361&lt;DataTables!$F$35,"L1",G361&lt;DataTables!$G$35,"L2",G361&lt;DataTables!$H$35,"L3",G361&lt;DataTables!$I$35,"L4",G361&lt;DataTables!$J$35,"L5",G361&lt;DataTables!$K$35,"L6",G361&lt;DataTables!$L$35,"L7",G361&lt;DataTables!$M$35,"L8", G361&gt;=DataTables!$M$35,"L9")</f>
        <v/>
      </c>
      <c r="K361" s="709"/>
      <c r="L361" s="417"/>
      <c r="M361" s="34" t="str">
        <f t="shared" ref="M361:N361" si="387">M352</f>
        <v>B</v>
      </c>
      <c r="N361" s="34" t="str">
        <f t="shared" si="387"/>
        <v>BB</v>
      </c>
      <c r="O361" s="34" cm="1">
        <f t="array" ref="O361">_xlfn.LET(_xlpm.a, $F$359:$F$366, _xlpm.b, $E$359:$E$366, _xlpm.c, _xlfn.XLOOKUP(M361,_xlpm.a,_xlpm.b,0), _xlpm.d, _xlfn.XLOOKUP(N361,_xlpm.a,_xlpm.b,0), _xlpm.x, IF(OR(_xlpm.c=0,_xlpm.d=0), _xlpm.c+_xlpm.d, MIN(_xlpm.c,_xlpm.d)), IF(_xlpm.x=0, 0, IF(DataTables!$K$158="6+", _xlfn.IFNA(_xlfn.RANK.AVG(_xlpm.x,$E$359:$E$364),1), IF(DataTables!$K$158=8,_xlfn.RANK.AVG(_xlpm.x,_xlpm.b)))))</f>
        <v>0</v>
      </c>
      <c r="P361" s="32"/>
      <c r="Q361" s="151"/>
      <c r="R361" s="151"/>
      <c r="S361" s="151">
        <f>$O361</f>
        <v>0</v>
      </c>
      <c r="T361" s="151"/>
      <c r="U361" s="151"/>
      <c r="V361" s="151"/>
      <c r="W361" s="151"/>
      <c r="X361" s="151"/>
      <c r="Y361" s="32"/>
      <c r="Z361" s="32">
        <f>COUNTIF(F$359:F$366:F$368:F$375,F361)</f>
        <v>0</v>
      </c>
      <c r="AA361" s="32">
        <f t="shared" si="384"/>
        <v>0</v>
      </c>
      <c r="AB361" s="7" t="str">
        <f t="shared" si="386"/>
        <v/>
      </c>
    </row>
    <row r="362" spans="1:28" s="7" customFormat="1" ht="20.25" customHeight="1">
      <c r="A362" s="709" t="s">
        <v>157</v>
      </c>
      <c r="B362" s="709" t="s">
        <v>123</v>
      </c>
      <c r="C362" s="709" t="s">
        <v>148</v>
      </c>
      <c r="D362" s="709" t="s">
        <v>71</v>
      </c>
      <c r="E362" s="41">
        <v>4</v>
      </c>
      <c r="F362" s="17"/>
      <c r="G362" s="38"/>
      <c r="H362" s="33" t="str" cm="1">
        <f t="array" ref="H362">IF($F362=0," ",_xlfn.XLOOKUP($F362,DataCalcs!$B$84:$B$162,_xlfn.XLOOKUP($C362,DataCalcs!$D$83:$N$83,DataCalcs!$D$84:$N$162),"WRONG LETTER"))</f>
        <v xml:space="preserve"> </v>
      </c>
      <c r="I362" s="33" t="str">
        <f>IF($F362=0," ",_xlfn.XLOOKUP($F362,DataCalcs!$B$84:$B$162,DataCalcs!$A$84:$A$162,"WRONG LETTER"))</f>
        <v xml:space="preserve"> </v>
      </c>
      <c r="J362" s="709" t="str" cm="1">
        <f t="array" ref="J362">_xlfn.IFS(ISBLANK(G362), "", NOT(ISNUMBER(G362)), "!!!",  G362&lt;DataTables!$E$35,"...",G362&lt;DataTables!$F$35,"L1",G362&lt;DataTables!$G$35,"L2",G362&lt;DataTables!$H$35,"L3",G362&lt;DataTables!$I$35,"L4",G362&lt;DataTables!$J$35,"L5",G362&lt;DataTables!$K$35,"L6",G362&lt;DataTables!$L$35,"L7",G362&lt;DataTables!$M$35,"L8", G362&gt;=DataTables!$M$35,"L9")</f>
        <v/>
      </c>
      <c r="K362" s="709"/>
      <c r="L362" s="417"/>
      <c r="M362" s="34" t="str">
        <f t="shared" ref="M362:N362" si="388">M353</f>
        <v>O</v>
      </c>
      <c r="N362" s="34" t="str">
        <f t="shared" si="388"/>
        <v>OO</v>
      </c>
      <c r="O362" s="34" cm="1">
        <f t="array" ref="O362">_xlfn.LET(_xlpm.a, $F$359:$F$366, _xlpm.b, $E$359:$E$366, _xlpm.c, _xlfn.XLOOKUP(M362,_xlpm.a,_xlpm.b,0), _xlpm.d, _xlfn.XLOOKUP(N362,_xlpm.a,_xlpm.b,0), _xlpm.x, IF(OR(_xlpm.c=0,_xlpm.d=0), _xlpm.c+_xlpm.d, MIN(_xlpm.c,_xlpm.d)), IF(_xlpm.x=0, 0, IF(DataTables!$K$158="6+", _xlfn.IFNA(_xlfn.RANK.AVG(_xlpm.x,$E$359:$E$364),1), IF(DataTables!$K$158=8,_xlfn.RANK.AVG(_xlpm.x,_xlpm.b)))))</f>
        <v>0</v>
      </c>
      <c r="P362" s="32"/>
      <c r="Q362" s="151"/>
      <c r="R362" s="151"/>
      <c r="S362" s="151"/>
      <c r="T362" s="151">
        <f>$O362</f>
        <v>0</v>
      </c>
      <c r="U362" s="151"/>
      <c r="V362" s="151"/>
      <c r="W362" s="151"/>
      <c r="X362" s="151"/>
      <c r="Y362" s="32"/>
      <c r="Z362" s="32">
        <f>COUNTIF(F$359:F$366:F$368:F$375,F362)</f>
        <v>0</v>
      </c>
      <c r="AA362" s="32">
        <f t="shared" si="384"/>
        <v>0</v>
      </c>
      <c r="AB362" s="7" t="str">
        <f t="shared" si="386"/>
        <v/>
      </c>
    </row>
    <row r="363" spans="1:28" s="7" customFormat="1" ht="20.25" customHeight="1">
      <c r="A363" s="709" t="s">
        <v>157</v>
      </c>
      <c r="B363" s="709" t="s">
        <v>123</v>
      </c>
      <c r="C363" s="709" t="s">
        <v>148</v>
      </c>
      <c r="D363" s="709" t="s">
        <v>71</v>
      </c>
      <c r="E363" s="41">
        <v>5</v>
      </c>
      <c r="F363" s="17"/>
      <c r="G363" s="38"/>
      <c r="H363" s="33" t="str" cm="1">
        <f t="array" ref="H363">IF($F363=0," ",_xlfn.XLOOKUP($F363,DataCalcs!$B$84:$B$162,_xlfn.XLOOKUP($C363,DataCalcs!$D$83:$N$83,DataCalcs!$D$84:$N$162),"WRONG LETTER"))</f>
        <v xml:space="preserve"> </v>
      </c>
      <c r="I363" s="33" t="str">
        <f>IF($F363=0," ",_xlfn.XLOOKUP($F363,DataCalcs!$B$84:$B$162,DataCalcs!$A$84:$A$162,"WRONG LETTER"))</f>
        <v xml:space="preserve"> </v>
      </c>
      <c r="J363" s="709" t="str" cm="1">
        <f t="array" ref="J363">_xlfn.IFS(ISBLANK(G363), "", NOT(ISNUMBER(G363)), "!!!",  G363&lt;DataTables!$E$35,"...",G363&lt;DataTables!$F$35,"L1",G363&lt;DataTables!$G$35,"L2",G363&lt;DataTables!$H$35,"L3",G363&lt;DataTables!$I$35,"L4",G363&lt;DataTables!$J$35,"L5",G363&lt;DataTables!$K$35,"L6",G363&lt;DataTables!$L$35,"L7",G363&lt;DataTables!$M$35,"L8", G363&gt;=DataTables!$M$35,"L9")</f>
        <v/>
      </c>
      <c r="K363" s="709"/>
      <c r="L363" s="417"/>
      <c r="M363" s="34" t="str">
        <f t="shared" ref="M363:N363" si="389">M354</f>
        <v>R</v>
      </c>
      <c r="N363" s="34" t="str">
        <f t="shared" si="389"/>
        <v>RR</v>
      </c>
      <c r="O363" s="34" cm="1">
        <f t="array" ref="O363">_xlfn.LET(_xlpm.a, $F$359:$F$366, _xlpm.b, $E$359:$E$366, _xlpm.c, _xlfn.XLOOKUP(M363,_xlpm.a,_xlpm.b,0), _xlpm.d, _xlfn.XLOOKUP(N363,_xlpm.a,_xlpm.b,0), _xlpm.x, IF(OR(_xlpm.c=0,_xlpm.d=0), _xlpm.c+_xlpm.d, MIN(_xlpm.c,_xlpm.d)), IF(_xlpm.x=0, 0, IF(DataTables!$K$158="6+", _xlfn.IFNA(_xlfn.RANK.AVG(_xlpm.x,$E$359:$E$364),1), IF(DataTables!$K$158=8,_xlfn.RANK.AVG(_xlpm.x,_xlpm.b)))))</f>
        <v>0</v>
      </c>
      <c r="P363" s="32"/>
      <c r="Q363" s="151"/>
      <c r="R363" s="151"/>
      <c r="S363" s="151"/>
      <c r="T363" s="151"/>
      <c r="U363" s="151">
        <f>$O363</f>
        <v>0</v>
      </c>
      <c r="V363" s="151"/>
      <c r="W363" s="151"/>
      <c r="X363" s="151"/>
      <c r="Y363" s="32"/>
      <c r="Z363" s="32">
        <f>COUNTIF(F$359:F$366:F$368:F$375,F363)</f>
        <v>0</v>
      </c>
      <c r="AA363" s="32">
        <f t="shared" si="384"/>
        <v>0</v>
      </c>
      <c r="AB363" s="7" t="str">
        <f t="shared" si="386"/>
        <v/>
      </c>
    </row>
    <row r="364" spans="1:28" s="7" customFormat="1" ht="20.25" customHeight="1">
      <c r="A364" s="709" t="s">
        <v>157</v>
      </c>
      <c r="B364" s="709" t="s">
        <v>123</v>
      </c>
      <c r="C364" s="709" t="s">
        <v>148</v>
      </c>
      <c r="D364" s="709" t="s">
        <v>71</v>
      </c>
      <c r="E364" s="41">
        <v>6</v>
      </c>
      <c r="F364" s="17"/>
      <c r="G364" s="38"/>
      <c r="H364" s="33" t="str" cm="1">
        <f t="array" ref="H364">IF($F364=0," ",_xlfn.XLOOKUP($F364,DataCalcs!$B$84:$B$162,_xlfn.XLOOKUP($C364,DataCalcs!$D$83:$N$83,DataCalcs!$D$84:$N$162),"WRONG LETTER"))</f>
        <v xml:space="preserve"> </v>
      </c>
      <c r="I364" s="33" t="str">
        <f>IF($F364=0," ",_xlfn.XLOOKUP($F364,DataCalcs!$B$84:$B$162,DataCalcs!$A$84:$A$162,"WRONG LETTER"))</f>
        <v xml:space="preserve"> </v>
      </c>
      <c r="J364" s="709" t="str" cm="1">
        <f t="array" ref="J364">_xlfn.IFS(ISBLANK(G364), "", NOT(ISNUMBER(G364)), "!!!",  G364&lt;DataTables!$E$35,"...",G364&lt;DataTables!$F$35,"L1",G364&lt;DataTables!$G$35,"L2",G364&lt;DataTables!$H$35,"L3",G364&lt;DataTables!$I$35,"L4",G364&lt;DataTables!$J$35,"L5",G364&lt;DataTables!$K$35,"L6",G364&lt;DataTables!$L$35,"L7",G364&lt;DataTables!$M$35,"L8", G364&gt;=DataTables!$M$35,"L9")</f>
        <v/>
      </c>
      <c r="K364" s="709"/>
      <c r="L364" s="417"/>
      <c r="M364" s="34" t="str">
        <f t="shared" ref="M364:N364" si="390">M355</f>
        <v>X</v>
      </c>
      <c r="N364" s="34" t="str">
        <f t="shared" si="390"/>
        <v>XX</v>
      </c>
      <c r="O364" s="34" cm="1">
        <f t="array" ref="O364">_xlfn.LET(_xlpm.a, $F$359:$F$366, _xlpm.b, $E$359:$E$366, _xlpm.c, _xlfn.XLOOKUP(M364,_xlpm.a,_xlpm.b,0), _xlpm.d, _xlfn.XLOOKUP(N364,_xlpm.a,_xlpm.b,0), _xlpm.x, IF(OR(_xlpm.c=0,_xlpm.d=0), _xlpm.c+_xlpm.d, MIN(_xlpm.c,_xlpm.d)), IF(_xlpm.x=0, 0, IF(DataTables!$K$158="6+", _xlfn.IFNA(_xlfn.RANK.AVG(_xlpm.x,$E$359:$E$364),1), IF(DataTables!$K$158=8,_xlfn.RANK.AVG(_xlpm.x,_xlpm.b)))))</f>
        <v>0</v>
      </c>
      <c r="P364" s="32"/>
      <c r="Q364" s="151"/>
      <c r="R364" s="151"/>
      <c r="S364" s="151"/>
      <c r="T364" s="151"/>
      <c r="U364" s="151"/>
      <c r="V364" s="151">
        <f>$O364</f>
        <v>0</v>
      </c>
      <c r="W364" s="151"/>
      <c r="X364" s="151"/>
      <c r="Y364" s="32"/>
      <c r="Z364" s="32">
        <f>COUNTIF(F$359:F$366:F$368:F$375,F364)</f>
        <v>0</v>
      </c>
      <c r="AA364" s="32">
        <f t="shared" si="384"/>
        <v>0</v>
      </c>
      <c r="AB364" s="7" t="str">
        <f t="shared" si="386"/>
        <v/>
      </c>
    </row>
    <row r="365" spans="1:28" s="7" customFormat="1" ht="20.25" customHeight="1">
      <c r="A365" s="709" t="s">
        <v>157</v>
      </c>
      <c r="B365" s="709" t="s">
        <v>123</v>
      </c>
      <c r="C365" s="709" t="s">
        <v>148</v>
      </c>
      <c r="D365" s="709" t="s">
        <v>71</v>
      </c>
      <c r="E365" s="14">
        <v>7</v>
      </c>
      <c r="F365" s="17"/>
      <c r="G365" s="38"/>
      <c r="H365" s="33" t="str" cm="1">
        <f t="array" ref="H365">IF($F365=0," ",_xlfn.XLOOKUP($F365,DataCalcs!$B$84:$B$162,_xlfn.XLOOKUP($C365,DataCalcs!$D$83:$N$83,DataCalcs!$D$84:$N$162),"WRONG LETTER"))</f>
        <v xml:space="preserve"> </v>
      </c>
      <c r="I365" s="33" t="str">
        <f>IF($F365=0," ",_xlfn.XLOOKUP($F365,DataCalcs!$B$84:$B$162,DataCalcs!$A$84:$A$162,"WRONG LETTER"))</f>
        <v xml:space="preserve"> </v>
      </c>
      <c r="J365" s="709" t="str" cm="1">
        <f t="array" ref="J365">_xlfn.IFS(ISBLANK(G365), "", NOT(ISNUMBER(G365)), "!!!",  G365&lt;DataTables!$E$35,"...",G365&lt;DataTables!$F$35,"L1",G365&lt;DataTables!$G$35,"L2",G365&lt;DataTables!$H$35,"L3",G365&lt;DataTables!$I$35,"L4",G365&lt;DataTables!$J$35,"L5",G365&lt;DataTables!$K$35,"L6",G365&lt;DataTables!$L$35,"L7",G365&lt;DataTables!$M$35,"L8", G365&gt;=DataTables!$M$35,"L9")</f>
        <v/>
      </c>
      <c r="K365" s="709"/>
      <c r="L365" s="417"/>
      <c r="M365" s="34" t="str">
        <f t="shared" ref="M365:N365" si="391">M356</f>
        <v>H</v>
      </c>
      <c r="N365" s="34" t="str">
        <f t="shared" si="391"/>
        <v>HH</v>
      </c>
      <c r="O365" s="34" cm="1">
        <f t="array" ref="O365">_xlfn.LET(_xlpm.a, $F$359:$F$366, _xlpm.b, $E$359:$E$366, _xlpm.c, _xlfn.XLOOKUP(M365,_xlpm.a,_xlpm.b,0), _xlpm.d, _xlfn.XLOOKUP(N365,_xlpm.a,_xlpm.b,0), _xlpm.x, IF(OR(_xlpm.c=0,_xlpm.d=0), _xlpm.c+_xlpm.d, MIN(_xlpm.c,_xlpm.d)), IF(_xlpm.x=0, 0, IF(DataTables!$K$158="6+", _xlfn.IFNA(_xlfn.RANK.AVG(_xlpm.x,$E$359:$E$364),1), IF(DataTables!$K$158=8,_xlfn.RANK.AVG(_xlpm.x,_xlpm.b)))))</f>
        <v>0</v>
      </c>
      <c r="P365" s="32"/>
      <c r="Q365" s="151"/>
      <c r="R365" s="151"/>
      <c r="S365" s="151"/>
      <c r="T365" s="151"/>
      <c r="U365" s="151"/>
      <c r="V365" s="151"/>
      <c r="W365" s="151">
        <f>$O365</f>
        <v>0</v>
      </c>
      <c r="X365" s="151"/>
      <c r="Y365" s="32"/>
      <c r="Z365" s="32">
        <f>COUNTIF(F$359:F$366:F$368:F$375,F365)</f>
        <v>0</v>
      </c>
      <c r="AA365" s="32">
        <f t="shared" si="384"/>
        <v>0</v>
      </c>
      <c r="AB365" s="7" t="str">
        <f t="shared" si="386"/>
        <v/>
      </c>
    </row>
    <row r="366" spans="1:28" s="8" customFormat="1" ht="20.25" customHeight="1">
      <c r="A366" s="709" t="s">
        <v>157</v>
      </c>
      <c r="B366" s="709" t="s">
        <v>123</v>
      </c>
      <c r="C366" s="709" t="s">
        <v>148</v>
      </c>
      <c r="D366" s="709" t="s">
        <v>71</v>
      </c>
      <c r="E366" s="394">
        <v>8</v>
      </c>
      <c r="F366" s="405"/>
      <c r="G366" s="406"/>
      <c r="H366" s="397" t="str" cm="1">
        <f t="array" ref="H366">IF($F366=0," ",_xlfn.XLOOKUP($F366,DataCalcs!$B$84:$B$162,_xlfn.XLOOKUP($C366,DataCalcs!$D$83:$N$83,DataCalcs!$D$84:$N$162),"WRONG LETTER"))</f>
        <v xml:space="preserve"> </v>
      </c>
      <c r="I366" s="397" t="str">
        <f>IF($F366=0," ",_xlfn.XLOOKUP($F366,DataCalcs!$B$84:$B$162,DataCalcs!$A$84:$A$162,"WRONG LETTER"))</f>
        <v xml:space="preserve"> </v>
      </c>
      <c r="J366" s="711" t="str" cm="1">
        <f t="array" ref="J366">_xlfn.IFS(ISBLANK(G366), "", NOT(ISNUMBER(G366)), "!!!",  G366&lt;DataTables!$E$35,"...",G366&lt;DataTables!$F$35,"L1",G366&lt;DataTables!$G$35,"L2",G366&lt;DataTables!$H$35,"L3",G366&lt;DataTables!$I$35,"L4",G366&lt;DataTables!$J$35,"L5",G366&lt;DataTables!$K$35,"L6",G366&lt;DataTables!$L$35,"L7",G366&lt;DataTables!$M$35,"L8", G366&gt;=DataTables!$M$35,"L9")</f>
        <v/>
      </c>
      <c r="K366" s="711"/>
      <c r="L366" s="415"/>
      <c r="M366" s="34" t="str">
        <f t="shared" ref="M366:N366" si="392">M357</f>
        <v>W</v>
      </c>
      <c r="N366" s="34" t="str">
        <f t="shared" si="392"/>
        <v>WW</v>
      </c>
      <c r="O366" s="34" cm="1">
        <f t="array" ref="O366">_xlfn.LET(_xlpm.a, $F$359:$F$366, _xlpm.b, $E$359:$E$366, _xlpm.c, _xlfn.XLOOKUP(M366,_xlpm.a,_xlpm.b,0), _xlpm.d, _xlfn.XLOOKUP(N366,_xlpm.a,_xlpm.b,0), _xlpm.x, IF(OR(_xlpm.c=0,_xlpm.d=0), _xlpm.c+_xlpm.d, MIN(_xlpm.c,_xlpm.d)), IF(_xlpm.x=0, 0, IF(DataTables!$K$158="6+", _xlfn.IFNA(_xlfn.RANK.AVG(_xlpm.x,$E$359:$E$364),1), IF(DataTables!$K$158=8,_xlfn.RANK.AVG(_xlpm.x,_xlpm.b)))))</f>
        <v>0</v>
      </c>
      <c r="P366" s="32"/>
      <c r="Q366" s="151"/>
      <c r="R366" s="151"/>
      <c r="S366" s="151"/>
      <c r="T366" s="151"/>
      <c r="U366" s="151"/>
      <c r="V366" s="151"/>
      <c r="W366" s="151"/>
      <c r="X366" s="151">
        <f>$O366</f>
        <v>0</v>
      </c>
      <c r="Y366" s="31"/>
      <c r="Z366" s="32">
        <f>COUNTIF(F$359:F$366:F$368:F$375,F366)</f>
        <v>0</v>
      </c>
      <c r="AA366" s="32">
        <f t="shared" si="384"/>
        <v>0</v>
      </c>
      <c r="AB366" s="7" t="str">
        <f t="shared" si="386"/>
        <v/>
      </c>
    </row>
    <row r="367" spans="1:28" s="8" customFormat="1" ht="20.25" customHeight="1">
      <c r="A367" s="709" t="s">
        <v>157</v>
      </c>
      <c r="B367" s="709" t="s">
        <v>123</v>
      </c>
      <c r="C367" s="709" t="s">
        <v>148</v>
      </c>
      <c r="D367" s="76"/>
      <c r="E367" s="387" t="s">
        <v>178</v>
      </c>
      <c r="F367" s="403"/>
      <c r="G367" s="403"/>
      <c r="H367" s="404"/>
      <c r="I367" s="388"/>
      <c r="J367" s="389"/>
      <c r="K367" s="35"/>
      <c r="L367" s="415"/>
      <c r="M367" s="36"/>
      <c r="N367" s="36"/>
      <c r="O367" s="712"/>
      <c r="P367" s="31"/>
      <c r="Q367" s="31"/>
      <c r="R367" s="31"/>
      <c r="S367" s="31"/>
      <c r="T367" s="31"/>
      <c r="U367" s="31"/>
      <c r="V367" s="31"/>
      <c r="W367" s="31"/>
      <c r="X367" s="31"/>
      <c r="Y367" s="31"/>
      <c r="Z367" s="32"/>
      <c r="AA367" s="2"/>
    </row>
    <row r="368" spans="1:28" s="8" customFormat="1" ht="20.25" customHeight="1">
      <c r="A368" s="709" t="s">
        <v>157</v>
      </c>
      <c r="B368" s="709" t="s">
        <v>123</v>
      </c>
      <c r="C368" s="709" t="s">
        <v>148</v>
      </c>
      <c r="D368" s="709" t="s">
        <v>65</v>
      </c>
      <c r="E368" s="398">
        <v>1</v>
      </c>
      <c r="F368" s="55"/>
      <c r="G368" s="400"/>
      <c r="H368" s="402" t="str" cm="1">
        <f t="array" ref="H368">IF($F368=0," ",_xlfn.XLOOKUP($F368,DataCalcs!$B$84:$B$162,_xlfn.XLOOKUP($C368,DataCalcs!$D$83:$N$83,DataCalcs!$D$84:$N$162),"WRONG LETTER"))</f>
        <v xml:space="preserve"> </v>
      </c>
      <c r="I368" s="402" t="str">
        <f>IF($F368=0," ",_xlfn.XLOOKUP($F368,DataCalcs!$B$84:$B$162,DataCalcs!$A$84:$A$162,"WRONG LETTER"))</f>
        <v xml:space="preserve"> </v>
      </c>
      <c r="J368" s="29" t="str" cm="1">
        <f t="array" ref="J368">_xlfn.IFS(ISBLANK(G368), "", NOT(ISNUMBER(G368)), "!!!",  G368&lt;DataTables!$E$35,"...",G368&lt;DataTables!$F$35,"L1",G368&lt;DataTables!$G$35,"L2",G368&lt;DataTables!$H$35,"L3",G368&lt;DataTables!$I$35,"L4",G368&lt;DataTables!$J$35,"L5",G368&lt;DataTables!$K$35,"L6",G368&lt;DataTables!$L$35,"L7",G368&lt;DataTables!$M$35,"L8", G368&gt;=DataTables!$M$35,"L9")</f>
        <v/>
      </c>
      <c r="K368" s="29"/>
      <c r="L368" s="417"/>
      <c r="M368" s="34" t="str">
        <f t="shared" ref="M368:N368" si="393">M359</f>
        <v>A</v>
      </c>
      <c r="N368" s="34" t="str">
        <f t="shared" si="393"/>
        <v>AA</v>
      </c>
      <c r="O368" s="34" cm="1">
        <f t="array" ref="O368">_xlfn.LET(_xlpm.a, $F$368:$F$375, _xlpm.b, $E$368:$E$375, _xlpm.c, _xlfn.XLOOKUP(M368,_xlpm.a,_xlpm.b,0), _xlpm.d, _xlfn.XLOOKUP(N368,_xlpm.a,_xlpm.b,0), _xlpm.x, IF(OR(_xlpm.c=0,_xlpm.d=0), _xlpm.c+_xlpm.d, MIN(_xlpm.c,_xlpm.d)), IF(_xlpm.x=0, 0, IF(DataTables!$K$158="6+", _xlfn.IFNA(_xlfn.RANK.AVG(_xlpm.x,$E$368:$E$373),1), IF(DataTables!$K$158=8,_xlfn.RANK.AVG(_xlpm.x,_xlpm.b)))))</f>
        <v>0</v>
      </c>
      <c r="P368" s="32"/>
      <c r="Q368" s="151">
        <f>$O368</f>
        <v>0</v>
      </c>
      <c r="R368" s="151"/>
      <c r="S368" s="151"/>
      <c r="T368" s="151"/>
      <c r="U368" s="151"/>
      <c r="V368" s="151"/>
      <c r="W368" s="151"/>
      <c r="X368" s="151"/>
      <c r="Y368" s="32"/>
      <c r="Z368" s="32">
        <f>COUNTIF(F$359:F$366:F$368:F$375,F368)</f>
        <v>0</v>
      </c>
      <c r="AA368" s="32">
        <f>IF(NOT(ISBLANK(F368)),COUNTIF(F$368:F$375,LEFT(F368,1)&amp;"*"),0)</f>
        <v>0</v>
      </c>
      <c r="AB368" s="7" t="str">
        <f>IF($G368&gt;=$J$358, "***", "")</f>
        <v/>
      </c>
    </row>
    <row r="369" spans="1:28" s="8" customFormat="1" ht="20.25" customHeight="1">
      <c r="A369" s="709" t="s">
        <v>157</v>
      </c>
      <c r="B369" s="709" t="s">
        <v>123</v>
      </c>
      <c r="C369" s="709" t="s">
        <v>148</v>
      </c>
      <c r="D369" s="709" t="s">
        <v>65</v>
      </c>
      <c r="E369" s="41">
        <v>2</v>
      </c>
      <c r="F369" s="17"/>
      <c r="G369" s="38"/>
      <c r="H369" s="33" t="str" cm="1">
        <f t="array" ref="H369">IF($F369=0," ",_xlfn.XLOOKUP($F369,DataCalcs!$B$84:$B$162,_xlfn.XLOOKUP($C369,DataCalcs!$D$83:$N$83,DataCalcs!$D$84:$N$162),"WRONG LETTER"))</f>
        <v xml:space="preserve"> </v>
      </c>
      <c r="I369" s="33" t="str">
        <f>IF($F369=0," ",_xlfn.XLOOKUP($F369,DataCalcs!$B$84:$B$162,DataCalcs!$A$84:$A$162,"WRONG LETTER"))</f>
        <v xml:space="preserve"> </v>
      </c>
      <c r="J369" s="709" t="str" cm="1">
        <f t="array" ref="J369">_xlfn.IFS(ISBLANK(G369), "", NOT(ISNUMBER(G369)), "!!!",  G369&lt;DataTables!$E$35,"...",G369&lt;DataTables!$F$35,"L1",G369&lt;DataTables!$G$35,"L2",G369&lt;DataTables!$H$35,"L3",G369&lt;DataTables!$I$35,"L4",G369&lt;DataTables!$J$35,"L5",G369&lt;DataTables!$K$35,"L6",G369&lt;DataTables!$L$35,"L7",G369&lt;DataTables!$M$35,"L8", G369&gt;=DataTables!$M$35,"L9")</f>
        <v/>
      </c>
      <c r="K369" s="709"/>
      <c r="L369" s="415"/>
      <c r="M369" s="34" t="str">
        <f t="shared" ref="M369:N369" si="394">M360</f>
        <v>N</v>
      </c>
      <c r="N369" s="34" t="str">
        <f t="shared" si="394"/>
        <v>NN</v>
      </c>
      <c r="O369" s="34" cm="1">
        <f t="array" ref="O369">_xlfn.LET(_xlpm.a, $F$368:$F$375, _xlpm.b, $E$368:$E$375, _xlpm.c, _xlfn.XLOOKUP(M369,_xlpm.a,_xlpm.b,0), _xlpm.d, _xlfn.XLOOKUP(N369,_xlpm.a,_xlpm.b,0), _xlpm.x, IF(OR(_xlpm.c=0,_xlpm.d=0), _xlpm.c+_xlpm.d, MIN(_xlpm.c,_xlpm.d)), IF(_xlpm.x=0, 0, IF(DataTables!$K$158="6+", _xlfn.IFNA(_xlfn.RANK.AVG(_xlpm.x,$E$368:$E$373),1), IF(DataTables!$K$158=8,_xlfn.RANK.AVG(_xlpm.x,_xlpm.b)))))</f>
        <v>0</v>
      </c>
      <c r="P369" s="32"/>
      <c r="Q369" s="151"/>
      <c r="R369" s="151">
        <f>$O369</f>
        <v>0</v>
      </c>
      <c r="S369" s="151"/>
      <c r="T369" s="151"/>
      <c r="U369" s="151"/>
      <c r="V369" s="151"/>
      <c r="W369" s="151"/>
      <c r="X369" s="151"/>
      <c r="Y369" s="32"/>
      <c r="Z369" s="32">
        <f>COUNTIF(F$359:F$366:F$368:F$375,F369)</f>
        <v>0</v>
      </c>
      <c r="AA369" s="32">
        <f t="shared" ref="AA369:AA375" si="395">IF(NOT(ISBLANK(F369)),COUNTIF(F$368:F$375,LEFT(F369,1)&amp;"*"),0)</f>
        <v>0</v>
      </c>
      <c r="AB369" s="7" t="str">
        <f t="shared" ref="AB369:AB375" si="396">IF($G369&gt;=$J$358, "***", "")</f>
        <v/>
      </c>
    </row>
    <row r="370" spans="1:28" s="8" customFormat="1" ht="20.25" customHeight="1">
      <c r="A370" s="709" t="s">
        <v>157</v>
      </c>
      <c r="B370" s="709" t="s">
        <v>123</v>
      </c>
      <c r="C370" s="709" t="s">
        <v>148</v>
      </c>
      <c r="D370" s="709" t="s">
        <v>65</v>
      </c>
      <c r="E370" s="41">
        <v>3</v>
      </c>
      <c r="F370" s="17"/>
      <c r="G370" s="38"/>
      <c r="H370" s="33" t="str" cm="1">
        <f t="array" ref="H370">IF($F370=0," ",_xlfn.XLOOKUP($F370,DataCalcs!$B$84:$B$162,_xlfn.XLOOKUP($C370,DataCalcs!$D$83:$N$83,DataCalcs!$D$84:$N$162),"WRONG LETTER"))</f>
        <v xml:space="preserve"> </v>
      </c>
      <c r="I370" s="33" t="str">
        <f>IF($F370=0," ",_xlfn.XLOOKUP($F370,DataCalcs!$B$84:$B$162,DataCalcs!$A$84:$A$162,"WRONG LETTER"))</f>
        <v xml:space="preserve"> </v>
      </c>
      <c r="J370" s="709" t="str" cm="1">
        <f t="array" ref="J370">_xlfn.IFS(ISBLANK(G370), "", NOT(ISNUMBER(G370)), "!!!",  G370&lt;DataTables!$E$35,"...",G370&lt;DataTables!$F$35,"L1",G370&lt;DataTables!$G$35,"L2",G370&lt;DataTables!$H$35,"L3",G370&lt;DataTables!$I$35,"L4",G370&lt;DataTables!$J$35,"L5",G370&lt;DataTables!$K$35,"L6",G370&lt;DataTables!$L$35,"L7",G370&lt;DataTables!$M$35,"L8", G370&gt;=DataTables!$M$35,"L9")</f>
        <v/>
      </c>
      <c r="K370" s="709"/>
      <c r="L370" s="415"/>
      <c r="M370" s="34" t="str">
        <f t="shared" ref="M370:N370" si="397">M361</f>
        <v>B</v>
      </c>
      <c r="N370" s="34" t="str">
        <f t="shared" si="397"/>
        <v>BB</v>
      </c>
      <c r="O370" s="34" cm="1">
        <f t="array" ref="O370">_xlfn.LET(_xlpm.a, $F$368:$F$375, _xlpm.b, $E$368:$E$375, _xlpm.c, _xlfn.XLOOKUP(M370,_xlpm.a,_xlpm.b,0), _xlpm.d, _xlfn.XLOOKUP(N370,_xlpm.a,_xlpm.b,0), _xlpm.x, IF(OR(_xlpm.c=0,_xlpm.d=0), _xlpm.c+_xlpm.d, MIN(_xlpm.c,_xlpm.d)), IF(_xlpm.x=0, 0, IF(DataTables!$K$158="6+", _xlfn.IFNA(_xlfn.RANK.AVG(_xlpm.x,$E$368:$E$373),1), IF(DataTables!$K$158=8,_xlfn.RANK.AVG(_xlpm.x,_xlpm.b)))))</f>
        <v>0</v>
      </c>
      <c r="P370" s="32"/>
      <c r="Q370" s="151"/>
      <c r="R370" s="151"/>
      <c r="S370" s="151">
        <f>$O370</f>
        <v>0</v>
      </c>
      <c r="T370" s="151"/>
      <c r="U370" s="151"/>
      <c r="V370" s="151"/>
      <c r="W370" s="151"/>
      <c r="X370" s="151"/>
      <c r="Y370" s="32"/>
      <c r="Z370" s="32">
        <f>COUNTIF(F$359:F$366:F$368:F$375,F370)</f>
        <v>0</v>
      </c>
      <c r="AA370" s="32">
        <f t="shared" si="395"/>
        <v>0</v>
      </c>
      <c r="AB370" s="7" t="str">
        <f t="shared" si="396"/>
        <v/>
      </c>
    </row>
    <row r="371" spans="1:28" s="8" customFormat="1" ht="20.25" customHeight="1">
      <c r="A371" s="709" t="s">
        <v>157</v>
      </c>
      <c r="B371" s="709" t="s">
        <v>123</v>
      </c>
      <c r="C371" s="709" t="s">
        <v>148</v>
      </c>
      <c r="D371" s="709" t="s">
        <v>65</v>
      </c>
      <c r="E371" s="41">
        <v>4</v>
      </c>
      <c r="F371" s="17"/>
      <c r="G371" s="38"/>
      <c r="H371" s="33" t="str" cm="1">
        <f t="array" ref="H371">IF($F371=0," ",_xlfn.XLOOKUP($F371,DataCalcs!$B$84:$B$162,_xlfn.XLOOKUP($C371,DataCalcs!$D$83:$N$83,DataCalcs!$D$84:$N$162),"WRONG LETTER"))</f>
        <v xml:space="preserve"> </v>
      </c>
      <c r="I371" s="33" t="str">
        <f>IF($F371=0," ",_xlfn.XLOOKUP($F371,DataCalcs!$B$84:$B$162,DataCalcs!$A$84:$A$162,"WRONG LETTER"))</f>
        <v xml:space="preserve"> </v>
      </c>
      <c r="J371" s="709" t="str" cm="1">
        <f t="array" ref="J371">_xlfn.IFS(ISBLANK(G371), "", NOT(ISNUMBER(G371)), "!!!",  G371&lt;DataTables!$E$35,"...",G371&lt;DataTables!$F$35,"L1",G371&lt;DataTables!$G$35,"L2",G371&lt;DataTables!$H$35,"L3",G371&lt;DataTables!$I$35,"L4",G371&lt;DataTables!$J$35,"L5",G371&lt;DataTables!$K$35,"L6",G371&lt;DataTables!$L$35,"L7",G371&lt;DataTables!$M$35,"L8", G371&gt;=DataTables!$M$35,"L9")</f>
        <v/>
      </c>
      <c r="K371" s="709"/>
      <c r="L371" s="415"/>
      <c r="M371" s="34" t="str">
        <f t="shared" ref="M371:N371" si="398">M362</f>
        <v>O</v>
      </c>
      <c r="N371" s="34" t="str">
        <f t="shared" si="398"/>
        <v>OO</v>
      </c>
      <c r="O371" s="34" cm="1">
        <f t="array" ref="O371">_xlfn.LET(_xlpm.a, $F$368:$F$375, _xlpm.b, $E$368:$E$375, _xlpm.c, _xlfn.XLOOKUP(M371,_xlpm.a,_xlpm.b,0), _xlpm.d, _xlfn.XLOOKUP(N371,_xlpm.a,_xlpm.b,0), _xlpm.x, IF(OR(_xlpm.c=0,_xlpm.d=0), _xlpm.c+_xlpm.d, MIN(_xlpm.c,_xlpm.d)), IF(_xlpm.x=0, 0, IF(DataTables!$K$158="6+", _xlfn.IFNA(_xlfn.RANK.AVG(_xlpm.x,$E$368:$E$373),1), IF(DataTables!$K$158=8,_xlfn.RANK.AVG(_xlpm.x,_xlpm.b)))))</f>
        <v>0</v>
      </c>
      <c r="P371" s="32"/>
      <c r="Q371" s="151"/>
      <c r="R371" s="151"/>
      <c r="S371" s="151"/>
      <c r="T371" s="151">
        <f>$O371</f>
        <v>0</v>
      </c>
      <c r="U371" s="151"/>
      <c r="V371" s="151"/>
      <c r="W371" s="151"/>
      <c r="X371" s="151"/>
      <c r="Y371" s="32"/>
      <c r="Z371" s="32">
        <f>COUNTIF(F$359:F$366:F$368:F$375,F371)</f>
        <v>0</v>
      </c>
      <c r="AA371" s="32">
        <f t="shared" si="395"/>
        <v>0</v>
      </c>
      <c r="AB371" s="7" t="str">
        <f t="shared" si="396"/>
        <v/>
      </c>
    </row>
    <row r="372" spans="1:28" s="8" customFormat="1" ht="20.25" customHeight="1">
      <c r="A372" s="709" t="s">
        <v>157</v>
      </c>
      <c r="B372" s="709" t="s">
        <v>123</v>
      </c>
      <c r="C372" s="709" t="s">
        <v>148</v>
      </c>
      <c r="D372" s="709" t="s">
        <v>65</v>
      </c>
      <c r="E372" s="41">
        <v>5</v>
      </c>
      <c r="F372" s="17"/>
      <c r="G372" s="38"/>
      <c r="H372" s="33" t="str" cm="1">
        <f t="array" ref="H372">IF($F372=0," ",_xlfn.XLOOKUP($F372,DataCalcs!$B$84:$B$162,_xlfn.XLOOKUP($C372,DataCalcs!$D$83:$N$83,DataCalcs!$D$84:$N$162),"WRONG LETTER"))</f>
        <v xml:space="preserve"> </v>
      </c>
      <c r="I372" s="33" t="str">
        <f>IF($F372=0," ",_xlfn.XLOOKUP($F372,DataCalcs!$B$84:$B$162,DataCalcs!$A$84:$A$162,"WRONG LETTER"))</f>
        <v xml:space="preserve"> </v>
      </c>
      <c r="J372" s="709" t="str" cm="1">
        <f t="array" ref="J372">_xlfn.IFS(ISBLANK(G372), "", NOT(ISNUMBER(G372)), "!!!",  G372&lt;DataTables!$E$35,"...",G372&lt;DataTables!$F$35,"L1",G372&lt;DataTables!$G$35,"L2",G372&lt;DataTables!$H$35,"L3",G372&lt;DataTables!$I$35,"L4",G372&lt;DataTables!$J$35,"L5",G372&lt;DataTables!$K$35,"L6",G372&lt;DataTables!$L$35,"L7",G372&lt;DataTables!$M$35,"L8", G372&gt;=DataTables!$M$35,"L9")</f>
        <v/>
      </c>
      <c r="K372" s="709"/>
      <c r="L372" s="415"/>
      <c r="M372" s="34" t="str">
        <f t="shared" ref="M372:N372" si="399">M363</f>
        <v>R</v>
      </c>
      <c r="N372" s="34" t="str">
        <f t="shared" si="399"/>
        <v>RR</v>
      </c>
      <c r="O372" s="34" cm="1">
        <f t="array" ref="O372">_xlfn.LET(_xlpm.a, $F$368:$F$375, _xlpm.b, $E$368:$E$375, _xlpm.c, _xlfn.XLOOKUP(M372,_xlpm.a,_xlpm.b,0), _xlpm.d, _xlfn.XLOOKUP(N372,_xlpm.a,_xlpm.b,0), _xlpm.x, IF(OR(_xlpm.c=0,_xlpm.d=0), _xlpm.c+_xlpm.d, MIN(_xlpm.c,_xlpm.d)), IF(_xlpm.x=0, 0, IF(DataTables!$K$158="6+", _xlfn.IFNA(_xlfn.RANK.AVG(_xlpm.x,$E$368:$E$373),1), IF(DataTables!$K$158=8,_xlfn.RANK.AVG(_xlpm.x,_xlpm.b)))))</f>
        <v>0</v>
      </c>
      <c r="P372" s="32"/>
      <c r="Q372" s="151"/>
      <c r="R372" s="151"/>
      <c r="S372" s="151"/>
      <c r="T372" s="151"/>
      <c r="U372" s="151">
        <f>$O372</f>
        <v>0</v>
      </c>
      <c r="V372" s="151"/>
      <c r="W372" s="151"/>
      <c r="X372" s="151"/>
      <c r="Y372" s="32"/>
      <c r="Z372" s="32">
        <f>COUNTIF(F$359:F$366:F$368:F$375,F372)</f>
        <v>0</v>
      </c>
      <c r="AA372" s="32">
        <f t="shared" si="395"/>
        <v>0</v>
      </c>
      <c r="AB372" s="7" t="str">
        <f t="shared" si="396"/>
        <v/>
      </c>
    </row>
    <row r="373" spans="1:28" s="8" customFormat="1" ht="20.25" customHeight="1">
      <c r="A373" s="709" t="s">
        <v>157</v>
      </c>
      <c r="B373" s="709" t="s">
        <v>123</v>
      </c>
      <c r="C373" s="709" t="s">
        <v>148</v>
      </c>
      <c r="D373" s="709" t="s">
        <v>65</v>
      </c>
      <c r="E373" s="41">
        <v>6</v>
      </c>
      <c r="F373" s="17"/>
      <c r="G373" s="38"/>
      <c r="H373" s="33" t="str" cm="1">
        <f t="array" ref="H373">IF($F373=0," ",_xlfn.XLOOKUP($F373,DataCalcs!$B$84:$B$162,_xlfn.XLOOKUP($C373,DataCalcs!$D$83:$N$83,DataCalcs!$D$84:$N$162),"WRONG LETTER"))</f>
        <v xml:space="preserve"> </v>
      </c>
      <c r="I373" s="33" t="str">
        <f>IF($F373=0," ",_xlfn.XLOOKUP($F373,DataCalcs!$B$84:$B$162,DataCalcs!$A$84:$A$162,"WRONG LETTER"))</f>
        <v xml:space="preserve"> </v>
      </c>
      <c r="J373" s="709" t="str" cm="1">
        <f t="array" ref="J373">_xlfn.IFS(ISBLANK(G373), "", NOT(ISNUMBER(G373)), "!!!",  G373&lt;DataTables!$E$35,"...",G373&lt;DataTables!$F$35,"L1",G373&lt;DataTables!$G$35,"L2",G373&lt;DataTables!$H$35,"L3",G373&lt;DataTables!$I$35,"L4",G373&lt;DataTables!$J$35,"L5",G373&lt;DataTables!$K$35,"L6",G373&lt;DataTables!$L$35,"L7",G373&lt;DataTables!$M$35,"L8", G373&gt;=DataTables!$M$35,"L9")</f>
        <v/>
      </c>
      <c r="K373" s="709"/>
      <c r="L373" s="414"/>
      <c r="M373" s="34" t="str">
        <f t="shared" ref="M373:N373" si="400">M364</f>
        <v>X</v>
      </c>
      <c r="N373" s="34" t="str">
        <f t="shared" si="400"/>
        <v>XX</v>
      </c>
      <c r="O373" s="34" cm="1">
        <f t="array" ref="O373">_xlfn.LET(_xlpm.a, $F$368:$F$375, _xlpm.b, $E$368:$E$375, _xlpm.c, _xlfn.XLOOKUP(M373,_xlpm.a,_xlpm.b,0), _xlpm.d, _xlfn.XLOOKUP(N373,_xlpm.a,_xlpm.b,0), _xlpm.x, IF(OR(_xlpm.c=0,_xlpm.d=0), _xlpm.c+_xlpm.d, MIN(_xlpm.c,_xlpm.d)), IF(_xlpm.x=0, 0, IF(DataTables!$K$158="6+", _xlfn.IFNA(_xlfn.RANK.AVG(_xlpm.x,$E$368:$E$373),1), IF(DataTables!$K$158=8,_xlfn.RANK.AVG(_xlpm.x,_xlpm.b)))))</f>
        <v>0</v>
      </c>
      <c r="P373" s="32"/>
      <c r="Q373" s="151"/>
      <c r="R373" s="151"/>
      <c r="S373" s="151"/>
      <c r="T373" s="151"/>
      <c r="U373" s="151"/>
      <c r="V373" s="151">
        <f>$O373</f>
        <v>0</v>
      </c>
      <c r="W373" s="151"/>
      <c r="X373" s="151"/>
      <c r="Y373" s="32"/>
      <c r="Z373" s="32">
        <f>COUNTIF(F$359:F$366:F$368:F$375,F373)</f>
        <v>0</v>
      </c>
      <c r="AA373" s="32">
        <f t="shared" si="395"/>
        <v>0</v>
      </c>
      <c r="AB373" s="7" t="str">
        <f t="shared" si="396"/>
        <v/>
      </c>
    </row>
    <row r="374" spans="1:28" s="7" customFormat="1" ht="20.25" customHeight="1">
      <c r="A374" s="709" t="s">
        <v>157</v>
      </c>
      <c r="B374" s="709" t="s">
        <v>123</v>
      </c>
      <c r="C374" s="709" t="s">
        <v>148</v>
      </c>
      <c r="D374" s="709" t="s">
        <v>65</v>
      </c>
      <c r="E374" s="14">
        <v>7</v>
      </c>
      <c r="F374" s="17"/>
      <c r="G374" s="38"/>
      <c r="H374" s="33" t="str" cm="1">
        <f t="array" ref="H374">IF($F374=0," ",_xlfn.XLOOKUP($F374,DataCalcs!$B$84:$B$162,_xlfn.XLOOKUP($C374,DataCalcs!$D$83:$N$83,DataCalcs!$D$84:$N$162),"WRONG LETTER"))</f>
        <v xml:space="preserve"> </v>
      </c>
      <c r="I374" s="33" t="str">
        <f>IF($F374=0," ",_xlfn.XLOOKUP($F374,DataCalcs!$B$84:$B$162,DataCalcs!$A$84:$A$162,"WRONG LETTER"))</f>
        <v xml:space="preserve"> </v>
      </c>
      <c r="J374" s="709" t="str" cm="1">
        <f t="array" ref="J374">_xlfn.IFS(ISBLANK(G374), "", NOT(ISNUMBER(G374)), "!!!",  G374&lt;DataTables!$E$35,"...",G374&lt;DataTables!$F$35,"L1",G374&lt;DataTables!$G$35,"L2",G374&lt;DataTables!$H$35,"L3",G374&lt;DataTables!$I$35,"L4",G374&lt;DataTables!$J$35,"L5",G374&lt;DataTables!$K$35,"L6",G374&lt;DataTables!$L$35,"L7",G374&lt;DataTables!$M$35,"L8", G374&gt;=DataTables!$M$35,"L9")</f>
        <v/>
      </c>
      <c r="K374" s="709"/>
      <c r="L374" s="415"/>
      <c r="M374" s="34" t="str">
        <f t="shared" ref="M374:N374" si="401">M365</f>
        <v>H</v>
      </c>
      <c r="N374" s="34" t="str">
        <f t="shared" si="401"/>
        <v>HH</v>
      </c>
      <c r="O374" s="34" cm="1">
        <f t="array" ref="O374">_xlfn.LET(_xlpm.a, $F$368:$F$375, _xlpm.b, $E$368:$E$375, _xlpm.c, _xlfn.XLOOKUP(M374,_xlpm.a,_xlpm.b,0), _xlpm.d, _xlfn.XLOOKUP(N374,_xlpm.a,_xlpm.b,0), _xlpm.x, IF(OR(_xlpm.c=0,_xlpm.d=0), _xlpm.c+_xlpm.d, MIN(_xlpm.c,_xlpm.d)), IF(_xlpm.x=0, 0, IF(DataTables!$K$158="6+", _xlfn.IFNA(_xlfn.RANK.AVG(_xlpm.x,$E$368:$E$373),1), IF(DataTables!$K$158=8,_xlfn.RANK.AVG(_xlpm.x,_xlpm.b)))))</f>
        <v>0</v>
      </c>
      <c r="P374" s="32"/>
      <c r="Q374" s="151"/>
      <c r="R374" s="151"/>
      <c r="S374" s="151"/>
      <c r="T374" s="151"/>
      <c r="U374" s="151"/>
      <c r="V374" s="151"/>
      <c r="W374" s="151">
        <f>$O374</f>
        <v>0</v>
      </c>
      <c r="X374" s="151"/>
      <c r="Y374" s="32"/>
      <c r="Z374" s="32">
        <f>COUNTIF(F$359:F$366:F$368:F$375,F374)</f>
        <v>0</v>
      </c>
      <c r="AA374" s="32">
        <f t="shared" si="395"/>
        <v>0</v>
      </c>
      <c r="AB374" s="7" t="str">
        <f t="shared" si="396"/>
        <v/>
      </c>
    </row>
    <row r="375" spans="1:28" s="7" customFormat="1" ht="20.25" customHeight="1">
      <c r="A375" s="709" t="s">
        <v>157</v>
      </c>
      <c r="B375" s="709" t="s">
        <v>123</v>
      </c>
      <c r="C375" s="709" t="s">
        <v>148</v>
      </c>
      <c r="D375" s="709" t="s">
        <v>65</v>
      </c>
      <c r="E375" s="394">
        <v>8</v>
      </c>
      <c r="F375" s="405"/>
      <c r="G375" s="406"/>
      <c r="H375" s="397" t="str" cm="1">
        <f t="array" ref="H375">IF($F375=0," ",_xlfn.XLOOKUP($F375,DataCalcs!$B$84:$B$162,_xlfn.XLOOKUP($C375,DataCalcs!$D$83:$N$83,DataCalcs!$D$84:$N$162),"WRONG LETTER"))</f>
        <v xml:space="preserve"> </v>
      </c>
      <c r="I375" s="397" t="str">
        <f>IF($F375=0," ",_xlfn.XLOOKUP($F375,DataCalcs!$B$84:$B$162,DataCalcs!$A$84:$A$162,"WRONG LETTER"))</f>
        <v xml:space="preserve"> </v>
      </c>
      <c r="J375" s="711" t="str" cm="1">
        <f t="array" ref="J375">_xlfn.IFS(ISBLANK(G375), "", NOT(ISNUMBER(G375)), "!!!",  G375&lt;DataTables!$E$35,"...",G375&lt;DataTables!$F$35,"L1",G375&lt;DataTables!$G$35,"L2",G375&lt;DataTables!$H$35,"L3",G375&lt;DataTables!$I$35,"L4",G375&lt;DataTables!$J$35,"L5",G375&lt;DataTables!$K$35,"L6",G375&lt;DataTables!$L$35,"L7",G375&lt;DataTables!$M$35,"L8", G375&gt;=DataTables!$M$35,"L9")</f>
        <v/>
      </c>
      <c r="K375" s="711"/>
      <c r="L375" s="415"/>
      <c r="M375" s="34" t="str">
        <f t="shared" ref="M375:N375" si="402">M366</f>
        <v>W</v>
      </c>
      <c r="N375" s="34" t="str">
        <f t="shared" si="402"/>
        <v>WW</v>
      </c>
      <c r="O375" s="34" cm="1">
        <f t="array" ref="O375">_xlfn.LET(_xlpm.a, $F$368:$F$375, _xlpm.b, $E$368:$E$375, _xlpm.c, _xlfn.XLOOKUP(M375,_xlpm.a,_xlpm.b,0), _xlpm.d, _xlfn.XLOOKUP(N375,_xlpm.a,_xlpm.b,0), _xlpm.x, IF(OR(_xlpm.c=0,_xlpm.d=0), _xlpm.c+_xlpm.d, MIN(_xlpm.c,_xlpm.d)), IF(_xlpm.x=0, 0, IF(DataTables!$K$158="6+", _xlfn.IFNA(_xlfn.RANK.AVG(_xlpm.x,$E$368:$E$373),1), IF(DataTables!$K$158=8,_xlfn.RANK.AVG(_xlpm.x,_xlpm.b)))))</f>
        <v>0</v>
      </c>
      <c r="P375" s="32"/>
      <c r="Q375" s="151"/>
      <c r="R375" s="151"/>
      <c r="S375" s="151"/>
      <c r="T375" s="151"/>
      <c r="U375" s="151"/>
      <c r="V375" s="151"/>
      <c r="W375" s="151"/>
      <c r="X375" s="151">
        <f>$O375</f>
        <v>0</v>
      </c>
      <c r="Y375" s="31"/>
      <c r="Z375" s="32">
        <f>COUNTIF(F$359:F$366:F$368:F$375,F375)</f>
        <v>0</v>
      </c>
      <c r="AA375" s="32">
        <f t="shared" si="395"/>
        <v>0</v>
      </c>
      <c r="AB375" s="7" t="str">
        <f t="shared" si="396"/>
        <v/>
      </c>
    </row>
    <row r="376" spans="1:28" s="7" customFormat="1" ht="20.25" customHeight="1">
      <c r="A376" s="709" t="s">
        <v>157</v>
      </c>
      <c r="B376" s="709" t="s">
        <v>123</v>
      </c>
      <c r="C376" s="709" t="s">
        <v>151</v>
      </c>
      <c r="D376" s="76"/>
      <c r="E376" s="387" t="s">
        <v>179</v>
      </c>
      <c r="F376" s="403"/>
      <c r="G376" s="403"/>
      <c r="H376" s="404"/>
      <c r="I376" s="388" t="s">
        <v>59</v>
      </c>
      <c r="J376" s="389">
        <f>DataTables!$N$36</f>
        <v>41.87</v>
      </c>
      <c r="K376" s="35"/>
      <c r="L376" s="416"/>
      <c r="M376" s="36"/>
      <c r="N376" s="36"/>
      <c r="P376" s="31"/>
      <c r="Q376" s="31"/>
      <c r="R376" s="31"/>
      <c r="S376" s="31"/>
      <c r="T376" s="31"/>
      <c r="U376" s="31"/>
      <c r="V376" s="31"/>
      <c r="W376" s="31"/>
      <c r="X376" s="31"/>
      <c r="Y376" s="32"/>
      <c r="Z376" s="32"/>
      <c r="AA376" s="32"/>
    </row>
    <row r="377" spans="1:28" s="7" customFormat="1" ht="20.25" customHeight="1">
      <c r="A377" s="709" t="s">
        <v>157</v>
      </c>
      <c r="B377" s="709" t="s">
        <v>123</v>
      </c>
      <c r="C377" s="709" t="s">
        <v>151</v>
      </c>
      <c r="D377" s="709" t="s">
        <v>71</v>
      </c>
      <c r="E377" s="398">
        <v>1</v>
      </c>
      <c r="F377" s="55"/>
      <c r="G377" s="400"/>
      <c r="H377" s="402" t="str" cm="1">
        <f t="array" ref="H377">IF($F377=0," ",_xlfn.XLOOKUP($F377,DataCalcs!$B$84:$B$162,_xlfn.XLOOKUP($C377,DataCalcs!$D$83:$N$83,DataCalcs!$D$84:$N$162),"WRONG LETTER"))</f>
        <v xml:space="preserve"> </v>
      </c>
      <c r="I377" s="402" t="str">
        <f>IF($F377=0," ",_xlfn.XLOOKUP($F377,DataCalcs!$B$84:$B$162,DataCalcs!$A$84:$A$162,"WRONG LETTER"))</f>
        <v xml:space="preserve"> </v>
      </c>
      <c r="J377" s="29" t="str" cm="1">
        <f t="array" ref="J377">_xlfn.IFS(ISBLANK(G377), "", NOT(ISNUMBER(G377)), "!!!",  G377&lt;DataTables!$E$36,"...",G377&lt;DataTables!$F$36,"L1",G377&lt;DataTables!$G$36,"L2",G377&lt;DataTables!$H$36,"L3",G377&lt;DataTables!$I$36,"L4",G377&lt;DataTables!$J$36,"L5",G377&lt;DataTables!$K$36,"L6",G377&lt;DataTables!$L$36,"L7",G377&lt;DataTables!$M$36,"L8", G377&gt;=DataTables!$M$36,"L9")</f>
        <v/>
      </c>
      <c r="K377" s="29"/>
      <c r="L377" s="417"/>
      <c r="M377" s="34" t="str">
        <f t="shared" ref="M377:N377" si="403">M368</f>
        <v>A</v>
      </c>
      <c r="N377" s="34" t="str">
        <f t="shared" si="403"/>
        <v>AA</v>
      </c>
      <c r="O377" s="34" cm="1">
        <f t="array" ref="O377">_xlfn.LET(_xlpm.a, $F$377:$F$384, _xlpm.b, $E$377:$E$384, _xlpm.c, _xlfn.XLOOKUP(M377,_xlpm.a,_xlpm.b,0), _xlpm.d, _xlfn.XLOOKUP(N377,_xlpm.a,_xlpm.b,0), _xlpm.x, IF(OR(_xlpm.c=0,_xlpm.d=0), _xlpm.c+_xlpm.d, MIN(_xlpm.c,_xlpm.d)), IF(_xlpm.x=0, 0, IF(DataTables!$K$158="6+", _xlfn.IFNA(_xlfn.RANK.AVG(_xlpm.x,$E$377:$E$382),1), IF(DataTables!$K$158=8,_xlfn.RANK.AVG(_xlpm.x,_xlpm.b)))))</f>
        <v>0</v>
      </c>
      <c r="P377" s="32"/>
      <c r="Q377" s="151">
        <f>$O377</f>
        <v>0</v>
      </c>
      <c r="R377" s="151"/>
      <c r="S377" s="151"/>
      <c r="T377" s="151"/>
      <c r="U377" s="151"/>
      <c r="V377" s="151"/>
      <c r="W377" s="151"/>
      <c r="X377" s="151"/>
      <c r="Y377" s="32"/>
      <c r="Z377" s="32">
        <f>COUNTIF(F$377:F$384:F$386:F$393,F377)</f>
        <v>0</v>
      </c>
      <c r="AA377" s="32">
        <f t="shared" ref="AA377:AA384" si="404">IF(NOT(ISBLANK(F377)),COUNTIF(F$377:F$384,LEFT(F377,1)&amp;"*"),0)</f>
        <v>0</v>
      </c>
      <c r="AB377" s="7" t="str">
        <f>IF($G377&gt;=$J$376, "***", "")</f>
        <v/>
      </c>
    </row>
    <row r="378" spans="1:28" s="7" customFormat="1" ht="20.25" customHeight="1">
      <c r="A378" s="709" t="s">
        <v>157</v>
      </c>
      <c r="B378" s="709" t="s">
        <v>123</v>
      </c>
      <c r="C378" s="709" t="s">
        <v>151</v>
      </c>
      <c r="D378" s="709" t="s">
        <v>71</v>
      </c>
      <c r="E378" s="41">
        <v>2</v>
      </c>
      <c r="F378" s="17"/>
      <c r="G378" s="38"/>
      <c r="H378" s="33" t="str" cm="1">
        <f t="array" ref="H378">IF($F378=0," ",_xlfn.XLOOKUP($F378,DataCalcs!$B$84:$B$162,_xlfn.XLOOKUP($C378,DataCalcs!$D$83:$N$83,DataCalcs!$D$84:$N$162),"WRONG LETTER"))</f>
        <v xml:space="preserve"> </v>
      </c>
      <c r="I378" s="33" t="str">
        <f>IF($F378=0," ",_xlfn.XLOOKUP($F378,DataCalcs!$B$84:$B$162,DataCalcs!$A$84:$A$162,"WRONG LETTER"))</f>
        <v xml:space="preserve"> </v>
      </c>
      <c r="J378" s="709" t="str" cm="1">
        <f t="array" ref="J378">_xlfn.IFS(ISBLANK(G378), "", NOT(ISNUMBER(G378)), "!!!",  G378&lt;DataTables!$E$36,"...",G378&lt;DataTables!$F$36,"L1",G378&lt;DataTables!$G$36,"L2",G378&lt;DataTables!$H$36,"L3",G378&lt;DataTables!$I$36,"L4",G378&lt;DataTables!$J$36,"L5",G378&lt;DataTables!$K$36,"L6",G378&lt;DataTables!$L$36,"L7",G378&lt;DataTables!$M$36,"L8", G378&gt;=DataTables!$M$36,"L9")</f>
        <v/>
      </c>
      <c r="K378" s="709"/>
      <c r="L378" s="417"/>
      <c r="M378" s="34" t="str">
        <f t="shared" ref="M378:N378" si="405">M369</f>
        <v>N</v>
      </c>
      <c r="N378" s="34" t="str">
        <f t="shared" si="405"/>
        <v>NN</v>
      </c>
      <c r="O378" s="34" cm="1">
        <f t="array" ref="O378">_xlfn.LET(_xlpm.a, $F$377:$F$384, _xlpm.b, $E$377:$E$384, _xlpm.c, _xlfn.XLOOKUP(M378,_xlpm.a,_xlpm.b,0), _xlpm.d, _xlfn.XLOOKUP(N378,_xlpm.a,_xlpm.b,0), _xlpm.x, IF(OR(_xlpm.c=0,_xlpm.d=0), _xlpm.c+_xlpm.d, MIN(_xlpm.c,_xlpm.d)), IF(_xlpm.x=0, 0, IF(DataTables!$K$158="6+", _xlfn.IFNA(_xlfn.RANK.AVG(_xlpm.x,$E$377:$E$382),1), IF(DataTables!$K$158=8,_xlfn.RANK.AVG(_xlpm.x,_xlpm.b)))))</f>
        <v>0</v>
      </c>
      <c r="P378" s="32"/>
      <c r="Q378" s="151"/>
      <c r="R378" s="151">
        <f>$O378</f>
        <v>0</v>
      </c>
      <c r="S378" s="151"/>
      <c r="T378" s="151"/>
      <c r="U378" s="151"/>
      <c r="V378" s="151"/>
      <c r="W378" s="151"/>
      <c r="X378" s="151"/>
      <c r="Y378" s="32"/>
      <c r="Z378" s="32">
        <f>COUNTIF(F$377:F$384:F$386:F$393,F378)</f>
        <v>0</v>
      </c>
      <c r="AA378" s="32">
        <f t="shared" si="404"/>
        <v>0</v>
      </c>
      <c r="AB378" s="7" t="str">
        <f t="shared" ref="AB378:AB384" si="406">IF($G378&gt;=$J$376, "***", "")</f>
        <v/>
      </c>
    </row>
    <row r="379" spans="1:28" s="7" customFormat="1" ht="20.25" customHeight="1">
      <c r="A379" s="709" t="s">
        <v>157</v>
      </c>
      <c r="B379" s="709" t="s">
        <v>123</v>
      </c>
      <c r="C379" s="709" t="s">
        <v>151</v>
      </c>
      <c r="D379" s="709" t="s">
        <v>71</v>
      </c>
      <c r="E379" s="41">
        <v>3</v>
      </c>
      <c r="F379" s="17"/>
      <c r="G379" s="38"/>
      <c r="H379" s="33" t="str" cm="1">
        <f t="array" ref="H379">IF($F379=0," ",_xlfn.XLOOKUP($F379,DataCalcs!$B$84:$B$162,_xlfn.XLOOKUP($C379,DataCalcs!$D$83:$N$83,DataCalcs!$D$84:$N$162),"WRONG LETTER"))</f>
        <v xml:space="preserve"> </v>
      </c>
      <c r="I379" s="33" t="str">
        <f>IF($F379=0," ",_xlfn.XLOOKUP($F379,DataCalcs!$B$84:$B$162,DataCalcs!$A$84:$A$162,"WRONG LETTER"))</f>
        <v xml:space="preserve"> </v>
      </c>
      <c r="J379" s="709" t="str" cm="1">
        <f t="array" ref="J379">_xlfn.IFS(ISBLANK(G379), "", NOT(ISNUMBER(G379)), "!!!",  G379&lt;DataTables!$E$36,"...",G379&lt;DataTables!$F$36,"L1",G379&lt;DataTables!$G$36,"L2",G379&lt;DataTables!$H$36,"L3",G379&lt;DataTables!$I$36,"L4",G379&lt;DataTables!$J$36,"L5",G379&lt;DataTables!$K$36,"L6",G379&lt;DataTables!$L$36,"L7",G379&lt;DataTables!$M$36,"L8", G379&gt;=DataTables!$M$36,"L9")</f>
        <v/>
      </c>
      <c r="K379" s="709"/>
      <c r="L379" s="417"/>
      <c r="M379" s="34" t="str">
        <f t="shared" ref="M379:N379" si="407">M370</f>
        <v>B</v>
      </c>
      <c r="N379" s="34" t="str">
        <f t="shared" si="407"/>
        <v>BB</v>
      </c>
      <c r="O379" s="34" cm="1">
        <f t="array" ref="O379">_xlfn.LET(_xlpm.a, $F$377:$F$384, _xlpm.b, $E$377:$E$384, _xlpm.c, _xlfn.XLOOKUP(M379,_xlpm.a,_xlpm.b,0), _xlpm.d, _xlfn.XLOOKUP(N379,_xlpm.a,_xlpm.b,0), _xlpm.x, IF(OR(_xlpm.c=0,_xlpm.d=0), _xlpm.c+_xlpm.d, MIN(_xlpm.c,_xlpm.d)), IF(_xlpm.x=0, 0, IF(DataTables!$K$158="6+", _xlfn.IFNA(_xlfn.RANK.AVG(_xlpm.x,$E$377:$E$382),1), IF(DataTables!$K$158=8,_xlfn.RANK.AVG(_xlpm.x,_xlpm.b)))))</f>
        <v>0</v>
      </c>
      <c r="P379" s="32"/>
      <c r="Q379" s="151"/>
      <c r="R379" s="151"/>
      <c r="S379" s="151">
        <f>$O379</f>
        <v>0</v>
      </c>
      <c r="T379" s="151"/>
      <c r="U379" s="151"/>
      <c r="V379" s="151"/>
      <c r="W379" s="151"/>
      <c r="X379" s="151"/>
      <c r="Y379" s="32"/>
      <c r="Z379" s="32">
        <f>COUNTIF(F$377:F$384:F$386:F$393,F379)</f>
        <v>0</v>
      </c>
      <c r="AA379" s="32">
        <f t="shared" si="404"/>
        <v>0</v>
      </c>
      <c r="AB379" s="7" t="str">
        <f t="shared" si="406"/>
        <v/>
      </c>
    </row>
    <row r="380" spans="1:28" s="7" customFormat="1" ht="20.25" customHeight="1">
      <c r="A380" s="709" t="s">
        <v>157</v>
      </c>
      <c r="B380" s="709" t="s">
        <v>123</v>
      </c>
      <c r="C380" s="709" t="s">
        <v>151</v>
      </c>
      <c r="D380" s="709" t="s">
        <v>71</v>
      </c>
      <c r="E380" s="41">
        <v>4</v>
      </c>
      <c r="F380" s="17"/>
      <c r="G380" s="38"/>
      <c r="H380" s="33" t="str" cm="1">
        <f t="array" ref="H380">IF($F380=0," ",_xlfn.XLOOKUP($F380,DataCalcs!$B$84:$B$162,_xlfn.XLOOKUP($C380,DataCalcs!$D$83:$N$83,DataCalcs!$D$84:$N$162),"WRONG LETTER"))</f>
        <v xml:space="preserve"> </v>
      </c>
      <c r="I380" s="33" t="str">
        <f>IF($F380=0," ",_xlfn.XLOOKUP($F380,DataCalcs!$B$84:$B$162,DataCalcs!$A$84:$A$162,"WRONG LETTER"))</f>
        <v xml:space="preserve"> </v>
      </c>
      <c r="J380" s="709" t="str" cm="1">
        <f t="array" ref="J380">_xlfn.IFS(ISBLANK(G380), "", NOT(ISNUMBER(G380)), "!!!",  G380&lt;DataTables!$E$36,"...",G380&lt;DataTables!$F$36,"L1",G380&lt;DataTables!$G$36,"L2",G380&lt;DataTables!$H$36,"L3",G380&lt;DataTables!$I$36,"L4",G380&lt;DataTables!$J$36,"L5",G380&lt;DataTables!$K$36,"L6",G380&lt;DataTables!$L$36,"L7",G380&lt;DataTables!$M$36,"L8", G380&gt;=DataTables!$M$36,"L9")</f>
        <v/>
      </c>
      <c r="K380" s="709"/>
      <c r="L380" s="417"/>
      <c r="M380" s="34" t="str">
        <f t="shared" ref="M380:N380" si="408">M371</f>
        <v>O</v>
      </c>
      <c r="N380" s="34" t="str">
        <f t="shared" si="408"/>
        <v>OO</v>
      </c>
      <c r="O380" s="34" cm="1">
        <f t="array" ref="O380">_xlfn.LET(_xlpm.a, $F$377:$F$384, _xlpm.b, $E$377:$E$384, _xlpm.c, _xlfn.XLOOKUP(M380,_xlpm.a,_xlpm.b,0), _xlpm.d, _xlfn.XLOOKUP(N380,_xlpm.a,_xlpm.b,0), _xlpm.x, IF(OR(_xlpm.c=0,_xlpm.d=0), _xlpm.c+_xlpm.d, MIN(_xlpm.c,_xlpm.d)), IF(_xlpm.x=0, 0, IF(DataTables!$K$158="6+", _xlfn.IFNA(_xlfn.RANK.AVG(_xlpm.x,$E$377:$E$382),1), IF(DataTables!$K$158=8,_xlfn.RANK.AVG(_xlpm.x,_xlpm.b)))))</f>
        <v>0</v>
      </c>
      <c r="P380" s="32"/>
      <c r="Q380" s="151"/>
      <c r="R380" s="151"/>
      <c r="S380" s="151"/>
      <c r="T380" s="151">
        <f>$O380</f>
        <v>0</v>
      </c>
      <c r="U380" s="151"/>
      <c r="V380" s="151"/>
      <c r="W380" s="151"/>
      <c r="X380" s="151"/>
      <c r="Y380" s="32"/>
      <c r="Z380" s="32">
        <f>COUNTIF(F$377:F$384:F$386:F$393,F380)</f>
        <v>0</v>
      </c>
      <c r="AA380" s="32">
        <f t="shared" si="404"/>
        <v>0</v>
      </c>
      <c r="AB380" s="7" t="str">
        <f t="shared" si="406"/>
        <v/>
      </c>
    </row>
    <row r="381" spans="1:28" s="7" customFormat="1" ht="20.25" customHeight="1">
      <c r="A381" s="709" t="s">
        <v>157</v>
      </c>
      <c r="B381" s="709" t="s">
        <v>123</v>
      </c>
      <c r="C381" s="709" t="s">
        <v>151</v>
      </c>
      <c r="D381" s="709" t="s">
        <v>71</v>
      </c>
      <c r="E381" s="41">
        <v>5</v>
      </c>
      <c r="F381" s="17"/>
      <c r="G381" s="38"/>
      <c r="H381" s="33" t="str" cm="1">
        <f t="array" ref="H381">IF($F381=0," ",_xlfn.XLOOKUP($F381,DataCalcs!$B$84:$B$162,_xlfn.XLOOKUP($C381,DataCalcs!$D$83:$N$83,DataCalcs!$D$84:$N$162),"WRONG LETTER"))</f>
        <v xml:space="preserve"> </v>
      </c>
      <c r="I381" s="33" t="str">
        <f>IF($F381=0," ",_xlfn.XLOOKUP($F381,DataCalcs!$B$84:$B$162,DataCalcs!$A$84:$A$162,"WRONG LETTER"))</f>
        <v xml:space="preserve"> </v>
      </c>
      <c r="J381" s="709" t="str" cm="1">
        <f t="array" ref="J381">_xlfn.IFS(ISBLANK(G381), "", NOT(ISNUMBER(G381)), "!!!",  G381&lt;DataTables!$E$36,"...",G381&lt;DataTables!$F$36,"L1",G381&lt;DataTables!$G$36,"L2",G381&lt;DataTables!$H$36,"L3",G381&lt;DataTables!$I$36,"L4",G381&lt;DataTables!$J$36,"L5",G381&lt;DataTables!$K$36,"L6",G381&lt;DataTables!$L$36,"L7",G381&lt;DataTables!$M$36,"L8", G381&gt;=DataTables!$M$36,"L9")</f>
        <v/>
      </c>
      <c r="K381" s="709"/>
      <c r="L381" s="417"/>
      <c r="M381" s="34" t="str">
        <f t="shared" ref="M381:N381" si="409">M372</f>
        <v>R</v>
      </c>
      <c r="N381" s="34" t="str">
        <f t="shared" si="409"/>
        <v>RR</v>
      </c>
      <c r="O381" s="34" cm="1">
        <f t="array" ref="O381">_xlfn.LET(_xlpm.a, $F$377:$F$384, _xlpm.b, $E$377:$E$384, _xlpm.c, _xlfn.XLOOKUP(M381,_xlpm.a,_xlpm.b,0), _xlpm.d, _xlfn.XLOOKUP(N381,_xlpm.a,_xlpm.b,0), _xlpm.x, IF(OR(_xlpm.c=0,_xlpm.d=0), _xlpm.c+_xlpm.d, MIN(_xlpm.c,_xlpm.d)), IF(_xlpm.x=0, 0, IF(DataTables!$K$158="6+", _xlfn.IFNA(_xlfn.RANK.AVG(_xlpm.x,$E$377:$E$382),1), IF(DataTables!$K$158=8,_xlfn.RANK.AVG(_xlpm.x,_xlpm.b)))))</f>
        <v>0</v>
      </c>
      <c r="P381" s="32"/>
      <c r="Q381" s="151"/>
      <c r="R381" s="151"/>
      <c r="S381" s="151"/>
      <c r="T381" s="151"/>
      <c r="U381" s="151">
        <f>$O381</f>
        <v>0</v>
      </c>
      <c r="V381" s="151"/>
      <c r="W381" s="151"/>
      <c r="X381" s="151"/>
      <c r="Y381" s="32"/>
      <c r="Z381" s="32">
        <f>COUNTIF(F$377:F$384:F$386:F$393,F381)</f>
        <v>0</v>
      </c>
      <c r="AA381" s="32">
        <f t="shared" si="404"/>
        <v>0</v>
      </c>
      <c r="AB381" s="7" t="str">
        <f t="shared" si="406"/>
        <v/>
      </c>
    </row>
    <row r="382" spans="1:28" s="7" customFormat="1" ht="20.25" customHeight="1">
      <c r="A382" s="709" t="s">
        <v>157</v>
      </c>
      <c r="B382" s="709" t="s">
        <v>123</v>
      </c>
      <c r="C382" s="709" t="s">
        <v>151</v>
      </c>
      <c r="D382" s="709" t="s">
        <v>71</v>
      </c>
      <c r="E382" s="41">
        <v>6</v>
      </c>
      <c r="F382" s="17"/>
      <c r="G382" s="38"/>
      <c r="H382" s="33" t="str" cm="1">
        <f t="array" ref="H382">IF($F382=0," ",_xlfn.XLOOKUP($F382,DataCalcs!$B$84:$B$162,_xlfn.XLOOKUP($C382,DataCalcs!$D$83:$N$83,DataCalcs!$D$84:$N$162),"WRONG LETTER"))</f>
        <v xml:space="preserve"> </v>
      </c>
      <c r="I382" s="33" t="str">
        <f>IF($F382=0," ",_xlfn.XLOOKUP($F382,DataCalcs!$B$84:$B$162,DataCalcs!$A$84:$A$162,"WRONG LETTER"))</f>
        <v xml:space="preserve"> </v>
      </c>
      <c r="J382" s="709" t="str" cm="1">
        <f t="array" ref="J382">_xlfn.IFS(ISBLANK(G382), "", NOT(ISNUMBER(G382)), "!!!",  G382&lt;DataTables!$E$36,"...",G382&lt;DataTables!$F$36,"L1",G382&lt;DataTables!$G$36,"L2",G382&lt;DataTables!$H$36,"L3",G382&lt;DataTables!$I$36,"L4",G382&lt;DataTables!$J$36,"L5",G382&lt;DataTables!$K$36,"L6",G382&lt;DataTables!$L$36,"L7",G382&lt;DataTables!$M$36,"L8", G382&gt;=DataTables!$M$36,"L9")</f>
        <v/>
      </c>
      <c r="K382" s="709"/>
      <c r="L382" s="417"/>
      <c r="M382" s="34" t="str">
        <f t="shared" ref="M382:N382" si="410">M373</f>
        <v>X</v>
      </c>
      <c r="N382" s="34" t="str">
        <f t="shared" si="410"/>
        <v>XX</v>
      </c>
      <c r="O382" s="34" cm="1">
        <f t="array" ref="O382">_xlfn.LET(_xlpm.a, $F$377:$F$384, _xlpm.b, $E$377:$E$384, _xlpm.c, _xlfn.XLOOKUP(M382,_xlpm.a,_xlpm.b,0), _xlpm.d, _xlfn.XLOOKUP(N382,_xlpm.a,_xlpm.b,0), _xlpm.x, IF(OR(_xlpm.c=0,_xlpm.d=0), _xlpm.c+_xlpm.d, MIN(_xlpm.c,_xlpm.d)), IF(_xlpm.x=0, 0, IF(DataTables!$K$158="6+", _xlfn.IFNA(_xlfn.RANK.AVG(_xlpm.x,$E$377:$E$382),1), IF(DataTables!$K$158=8,_xlfn.RANK.AVG(_xlpm.x,_xlpm.b)))))</f>
        <v>0</v>
      </c>
      <c r="P382" s="32"/>
      <c r="Q382" s="151"/>
      <c r="R382" s="151"/>
      <c r="S382" s="151"/>
      <c r="T382" s="151"/>
      <c r="U382" s="151"/>
      <c r="V382" s="151">
        <f>$O382</f>
        <v>0</v>
      </c>
      <c r="W382" s="151"/>
      <c r="X382" s="151"/>
      <c r="Y382" s="32"/>
      <c r="Z382" s="32">
        <f>COUNTIF(F$377:F$384:F$386:F$393,F382)</f>
        <v>0</v>
      </c>
      <c r="AA382" s="32">
        <f t="shared" si="404"/>
        <v>0</v>
      </c>
      <c r="AB382" s="7" t="str">
        <f t="shared" si="406"/>
        <v/>
      </c>
    </row>
    <row r="383" spans="1:28" s="7" customFormat="1" ht="20.25" customHeight="1">
      <c r="A383" s="709" t="s">
        <v>157</v>
      </c>
      <c r="B383" s="709" t="s">
        <v>123</v>
      </c>
      <c r="C383" s="709" t="s">
        <v>151</v>
      </c>
      <c r="D383" s="709" t="s">
        <v>71</v>
      </c>
      <c r="E383" s="14">
        <v>7</v>
      </c>
      <c r="F383" s="17"/>
      <c r="G383" s="38"/>
      <c r="H383" s="33" t="str" cm="1">
        <f t="array" ref="H383">IF($F383=0," ",_xlfn.XLOOKUP($F383,DataCalcs!$B$84:$B$162,_xlfn.XLOOKUP($C383,DataCalcs!$D$83:$N$83,DataCalcs!$D$84:$N$162),"WRONG LETTER"))</f>
        <v xml:space="preserve"> </v>
      </c>
      <c r="I383" s="33" t="str">
        <f>IF($F383=0," ",_xlfn.XLOOKUP($F383,DataCalcs!$B$84:$B$162,DataCalcs!$A$84:$A$162,"WRONG LETTER"))</f>
        <v xml:space="preserve"> </v>
      </c>
      <c r="J383" s="709" t="str" cm="1">
        <f t="array" ref="J383">_xlfn.IFS(ISBLANK(G383), "", NOT(ISNUMBER(G383)), "!!!",  G383&lt;DataTables!$E$36,"...",G383&lt;DataTables!$F$36,"L1",G383&lt;DataTables!$G$36,"L2",G383&lt;DataTables!$H$36,"L3",G383&lt;DataTables!$I$36,"L4",G383&lt;DataTables!$J$36,"L5",G383&lt;DataTables!$K$36,"L6",G383&lt;DataTables!$L$36,"L7",G383&lt;DataTables!$M$36,"L8", G383&gt;=DataTables!$M$36,"L9")</f>
        <v/>
      </c>
      <c r="K383" s="709"/>
      <c r="L383" s="417"/>
      <c r="M383" s="34" t="str">
        <f t="shared" ref="M383:N383" si="411">M374</f>
        <v>H</v>
      </c>
      <c r="N383" s="34" t="str">
        <f t="shared" si="411"/>
        <v>HH</v>
      </c>
      <c r="O383" s="34" cm="1">
        <f t="array" ref="O383">_xlfn.LET(_xlpm.a, $F$377:$F$384, _xlpm.b, $E$377:$E$384, _xlpm.c, _xlfn.XLOOKUP(M383,_xlpm.a,_xlpm.b,0), _xlpm.d, _xlfn.XLOOKUP(N383,_xlpm.a,_xlpm.b,0), _xlpm.x, IF(OR(_xlpm.c=0,_xlpm.d=0), _xlpm.c+_xlpm.d, MIN(_xlpm.c,_xlpm.d)), IF(_xlpm.x=0, 0, IF(DataTables!$K$158="6+", _xlfn.IFNA(_xlfn.RANK.AVG(_xlpm.x,$E$377:$E$382),1), IF(DataTables!$K$158=8,_xlfn.RANK.AVG(_xlpm.x,_xlpm.b)))))</f>
        <v>0</v>
      </c>
      <c r="P383" s="32"/>
      <c r="Q383" s="151"/>
      <c r="R383" s="151"/>
      <c r="S383" s="151"/>
      <c r="T383" s="151"/>
      <c r="U383" s="151"/>
      <c r="V383" s="151"/>
      <c r="W383" s="151">
        <f>$O383</f>
        <v>0</v>
      </c>
      <c r="X383" s="151"/>
      <c r="Y383" s="32"/>
      <c r="Z383" s="32">
        <f>COUNTIF(F$377:F$384:F$386:F$393,F383)</f>
        <v>0</v>
      </c>
      <c r="AA383" s="32">
        <f t="shared" si="404"/>
        <v>0</v>
      </c>
      <c r="AB383" s="7" t="str">
        <f t="shared" si="406"/>
        <v/>
      </c>
    </row>
    <row r="384" spans="1:28" s="8" customFormat="1" ht="20.25" customHeight="1">
      <c r="A384" s="709" t="s">
        <v>157</v>
      </c>
      <c r="B384" s="709" t="s">
        <v>123</v>
      </c>
      <c r="C384" s="709" t="s">
        <v>151</v>
      </c>
      <c r="D384" s="709" t="s">
        <v>71</v>
      </c>
      <c r="E384" s="14">
        <v>8</v>
      </c>
      <c r="F384" s="17"/>
      <c r="G384" s="38"/>
      <c r="H384" s="33" t="str" cm="1">
        <f t="array" ref="H384">IF($F384=0," ",_xlfn.XLOOKUP($F384,DataCalcs!$B$84:$B$162,_xlfn.XLOOKUP($C384,DataCalcs!$D$83:$N$83,DataCalcs!$D$84:$N$162),"WRONG LETTER"))</f>
        <v xml:space="preserve"> </v>
      </c>
      <c r="I384" s="33" t="str">
        <f>IF($F384=0," ",_xlfn.XLOOKUP($F384,DataCalcs!$B$84:$B$162,DataCalcs!$A$84:$A$162,"WRONG LETTER"))</f>
        <v xml:space="preserve"> </v>
      </c>
      <c r="J384" s="709" t="str" cm="1">
        <f t="array" ref="J384">_xlfn.IFS(ISBLANK(G384), "", NOT(ISNUMBER(G384)), "!!!",  G384&lt;DataTables!$E$36,"...",G384&lt;DataTables!$F$36,"L1",G384&lt;DataTables!$G$36,"L2",G384&lt;DataTables!$H$36,"L3",G384&lt;DataTables!$I$36,"L4",G384&lt;DataTables!$J$36,"L5",G384&lt;DataTables!$K$36,"L6",G384&lt;DataTables!$L$36,"L7",G384&lt;DataTables!$M$36,"L8", G384&gt;=DataTables!$M$36,"L9")</f>
        <v/>
      </c>
      <c r="K384" s="709"/>
      <c r="L384" s="415"/>
      <c r="M384" s="34" t="str">
        <f t="shared" ref="M384:N384" si="412">M375</f>
        <v>W</v>
      </c>
      <c r="N384" s="34" t="str">
        <f t="shared" si="412"/>
        <v>WW</v>
      </c>
      <c r="O384" s="34" cm="1">
        <f t="array" ref="O384">_xlfn.LET(_xlpm.a, $F$377:$F$384, _xlpm.b, $E$377:$E$384, _xlpm.c, _xlfn.XLOOKUP(M384,_xlpm.a,_xlpm.b,0), _xlpm.d, _xlfn.XLOOKUP(N384,_xlpm.a,_xlpm.b,0), _xlpm.x, IF(OR(_xlpm.c=0,_xlpm.d=0), _xlpm.c+_xlpm.d, MIN(_xlpm.c,_xlpm.d)), IF(_xlpm.x=0, 0, IF(DataTables!$K$158="6+", _xlfn.IFNA(_xlfn.RANK.AVG(_xlpm.x,$E$377:$E$382),1), IF(DataTables!$K$158=8,_xlfn.RANK.AVG(_xlpm.x,_xlpm.b)))))</f>
        <v>0</v>
      </c>
      <c r="P384" s="32"/>
      <c r="Q384" s="151"/>
      <c r="R384" s="151"/>
      <c r="S384" s="151"/>
      <c r="T384" s="151"/>
      <c r="U384" s="151"/>
      <c r="V384" s="151"/>
      <c r="W384" s="151"/>
      <c r="X384" s="151">
        <f>$O384</f>
        <v>0</v>
      </c>
      <c r="Y384" s="31"/>
      <c r="Z384" s="32">
        <f>COUNTIF(F$377:F$384:F$386:F$393,F384)</f>
        <v>0</v>
      </c>
      <c r="AA384" s="32">
        <f t="shared" si="404"/>
        <v>0</v>
      </c>
      <c r="AB384" s="7" t="str">
        <f t="shared" si="406"/>
        <v/>
      </c>
    </row>
    <row r="385" spans="1:28" s="8" customFormat="1" ht="20.25" customHeight="1">
      <c r="A385" s="709" t="s">
        <v>157</v>
      </c>
      <c r="B385" s="709" t="s">
        <v>123</v>
      </c>
      <c r="C385" s="709" t="s">
        <v>151</v>
      </c>
      <c r="D385" s="76"/>
      <c r="E385" s="387" t="s">
        <v>180</v>
      </c>
      <c r="F385" s="403"/>
      <c r="G385" s="403"/>
      <c r="H385" s="404"/>
      <c r="I385" s="388"/>
      <c r="J385" s="389"/>
      <c r="K385" s="35"/>
      <c r="L385" s="415"/>
      <c r="M385" s="36"/>
      <c r="N385" s="36"/>
      <c r="O385" s="712"/>
      <c r="P385" s="31"/>
      <c r="Q385" s="31"/>
      <c r="R385" s="31"/>
      <c r="S385" s="31"/>
      <c r="T385" s="31"/>
      <c r="U385" s="31"/>
      <c r="V385" s="31"/>
      <c r="W385" s="31"/>
      <c r="X385" s="31"/>
      <c r="Y385" s="31"/>
      <c r="Z385" s="32"/>
      <c r="AA385" s="2"/>
    </row>
    <row r="386" spans="1:28" s="8" customFormat="1" ht="20.25" customHeight="1">
      <c r="A386" s="709" t="s">
        <v>157</v>
      </c>
      <c r="B386" s="709" t="s">
        <v>123</v>
      </c>
      <c r="C386" s="709" t="s">
        <v>151</v>
      </c>
      <c r="D386" s="709" t="s">
        <v>65</v>
      </c>
      <c r="E386" s="398">
        <v>1</v>
      </c>
      <c r="F386" s="55"/>
      <c r="G386" s="400"/>
      <c r="H386" s="402" t="str" cm="1">
        <f t="array" ref="H386">IF($F386=0," ",_xlfn.XLOOKUP($F386,DataCalcs!$B$84:$B$162,_xlfn.XLOOKUP($C386,DataCalcs!$D$83:$N$83,DataCalcs!$D$84:$N$162),"WRONG LETTER"))</f>
        <v xml:space="preserve"> </v>
      </c>
      <c r="I386" s="402" t="str">
        <f>IF($F386=0," ",_xlfn.XLOOKUP($F386,DataCalcs!$B$84:$B$162,DataCalcs!$A$84:$A$162,"WRONG LETTER"))</f>
        <v xml:space="preserve"> </v>
      </c>
      <c r="J386" s="29" t="str" cm="1">
        <f t="array" ref="J386">_xlfn.IFS(ISBLANK(G386), "", NOT(ISNUMBER(G386)), "!!!",  G386&lt;DataTables!$E$36,"...",G386&lt;DataTables!$F$36,"L1",G386&lt;DataTables!$G$36,"L2",G386&lt;DataTables!$H$36,"L3",G386&lt;DataTables!$I$36,"L4",G386&lt;DataTables!$J$36,"L5",G386&lt;DataTables!$K$36,"L6",G386&lt;DataTables!$L$36,"L7",G386&lt;DataTables!$M$36,"L8", G386&gt;=DataTables!$M$36,"L9")</f>
        <v/>
      </c>
      <c r="K386" s="29"/>
      <c r="L386" s="417"/>
      <c r="M386" s="34" t="str">
        <f t="shared" ref="M386:N386" si="413">M377</f>
        <v>A</v>
      </c>
      <c r="N386" s="34" t="str">
        <f t="shared" si="413"/>
        <v>AA</v>
      </c>
      <c r="O386" s="34" cm="1">
        <f t="array" ref="O386">_xlfn.LET(_xlpm.a, $F$386:$F$393, _xlpm.b, $E$386:$E$393, _xlpm.c, _xlfn.XLOOKUP(M386,_xlpm.a,_xlpm.b,0), _xlpm.d, _xlfn.XLOOKUP(N386,_xlpm.a,_xlpm.b,0), _xlpm.x, IF(OR(_xlpm.c=0,_xlpm.d=0), _xlpm.c+_xlpm.d, MIN(_xlpm.c,_xlpm.d)), IF(_xlpm.x=0, 0, IF(DataTables!$K$158="6+", _xlfn.IFNA(_xlfn.RANK.AVG(_xlpm.x,$E$386:$E$391),1), IF(DataTables!$K$158=8,_xlfn.RANK.AVG(_xlpm.x,_xlpm.b)))))</f>
        <v>0</v>
      </c>
      <c r="P386" s="32"/>
      <c r="Q386" s="151">
        <f>$O386</f>
        <v>0</v>
      </c>
      <c r="R386" s="151"/>
      <c r="S386" s="151"/>
      <c r="T386" s="151"/>
      <c r="U386" s="151"/>
      <c r="V386" s="151"/>
      <c r="W386" s="151"/>
      <c r="X386" s="151"/>
      <c r="Y386" s="32"/>
      <c r="Z386" s="32">
        <f>COUNTIF(F$377:F$384:F$386:F$393,F386)</f>
        <v>0</v>
      </c>
      <c r="AA386" s="32">
        <f>IF(NOT(ISBLANK(F386)),COUNTIF(F$386:F$393,LEFT(F386,1)&amp;"*"),0)</f>
        <v>0</v>
      </c>
      <c r="AB386" s="7" t="str">
        <f>IF($G386&gt;=$J$376, "***", "")</f>
        <v/>
      </c>
    </row>
    <row r="387" spans="1:28" s="8" customFormat="1" ht="20.25" customHeight="1">
      <c r="A387" s="709" t="s">
        <v>157</v>
      </c>
      <c r="B387" s="709" t="s">
        <v>123</v>
      </c>
      <c r="C387" s="709" t="s">
        <v>151</v>
      </c>
      <c r="D387" s="709" t="s">
        <v>65</v>
      </c>
      <c r="E387" s="41">
        <v>2</v>
      </c>
      <c r="F387" s="17"/>
      <c r="G387" s="38"/>
      <c r="H387" s="33" t="str" cm="1">
        <f t="array" ref="H387">IF($F387=0," ",_xlfn.XLOOKUP($F387,DataCalcs!$B$84:$B$162,_xlfn.XLOOKUP($C387,DataCalcs!$D$83:$N$83,DataCalcs!$D$84:$N$162),"WRONG LETTER"))</f>
        <v xml:space="preserve"> </v>
      </c>
      <c r="I387" s="33" t="str">
        <f>IF($F387=0," ",_xlfn.XLOOKUP($F387,DataCalcs!$B$84:$B$162,DataCalcs!$A$84:$A$162,"WRONG LETTER"))</f>
        <v xml:space="preserve"> </v>
      </c>
      <c r="J387" s="709" t="str" cm="1">
        <f t="array" ref="J387">_xlfn.IFS(ISBLANK(G387), "", NOT(ISNUMBER(G387)), "!!!",  G387&lt;DataTables!$E$36,"...",G387&lt;DataTables!$F$36,"L1",G387&lt;DataTables!$G$36,"L2",G387&lt;DataTables!$H$36,"L3",G387&lt;DataTables!$I$36,"L4",G387&lt;DataTables!$J$36,"L5",G387&lt;DataTables!$K$36,"L6",G387&lt;DataTables!$L$36,"L7",G387&lt;DataTables!$M$36,"L8", G387&gt;=DataTables!$M$36,"L9")</f>
        <v/>
      </c>
      <c r="K387" s="709"/>
      <c r="L387" s="415"/>
      <c r="M387" s="34" t="str">
        <f t="shared" ref="M387:N387" si="414">M378</f>
        <v>N</v>
      </c>
      <c r="N387" s="34" t="str">
        <f t="shared" si="414"/>
        <v>NN</v>
      </c>
      <c r="O387" s="34" cm="1">
        <f t="array" ref="O387">_xlfn.LET(_xlpm.a, $F$386:$F$393, _xlpm.b, $E$386:$E$393, _xlpm.c, _xlfn.XLOOKUP(M387,_xlpm.a,_xlpm.b,0), _xlpm.d, _xlfn.XLOOKUP(N387,_xlpm.a,_xlpm.b,0), _xlpm.x, IF(OR(_xlpm.c=0,_xlpm.d=0), _xlpm.c+_xlpm.d, MIN(_xlpm.c,_xlpm.d)), IF(_xlpm.x=0, 0, IF(DataTables!$K$158="6+", _xlfn.IFNA(_xlfn.RANK.AVG(_xlpm.x,$E$386:$E$391),1), IF(DataTables!$K$158=8,_xlfn.RANK.AVG(_xlpm.x,_xlpm.b)))))</f>
        <v>0</v>
      </c>
      <c r="P387" s="32"/>
      <c r="Q387" s="151"/>
      <c r="R387" s="151">
        <f>$O387</f>
        <v>0</v>
      </c>
      <c r="S387" s="151"/>
      <c r="T387" s="151"/>
      <c r="U387" s="151"/>
      <c r="V387" s="151"/>
      <c r="W387" s="151"/>
      <c r="X387" s="151"/>
      <c r="Y387" s="32"/>
      <c r="Z387" s="32">
        <f>COUNTIF(F$377:F$384:F$386:F$393,F387)</f>
        <v>0</v>
      </c>
      <c r="AA387" s="32">
        <f t="shared" ref="AA387:AA393" si="415">IF(NOT(ISBLANK(F387)),COUNTIF(F$386:F$393,LEFT(F387,1)&amp;"*"),0)</f>
        <v>0</v>
      </c>
      <c r="AB387" s="7" t="str">
        <f t="shared" ref="AB387:AB393" si="416">IF($G387&gt;=$J$376, "***", "")</f>
        <v/>
      </c>
    </row>
    <row r="388" spans="1:28" s="8" customFormat="1" ht="20.25" customHeight="1">
      <c r="A388" s="709" t="s">
        <v>157</v>
      </c>
      <c r="B388" s="709" t="s">
        <v>123</v>
      </c>
      <c r="C388" s="709" t="s">
        <v>151</v>
      </c>
      <c r="D388" s="709" t="s">
        <v>65</v>
      </c>
      <c r="E388" s="41">
        <v>3</v>
      </c>
      <c r="F388" s="17"/>
      <c r="G388" s="38"/>
      <c r="H388" s="33" t="str" cm="1">
        <f t="array" ref="H388">IF($F388=0," ",_xlfn.XLOOKUP($F388,DataCalcs!$B$84:$B$162,_xlfn.XLOOKUP($C388,DataCalcs!$D$83:$N$83,DataCalcs!$D$84:$N$162),"WRONG LETTER"))</f>
        <v xml:space="preserve"> </v>
      </c>
      <c r="I388" s="33" t="str">
        <f>IF($F388=0," ",_xlfn.XLOOKUP($F388,DataCalcs!$B$84:$B$162,DataCalcs!$A$84:$A$162,"WRONG LETTER"))</f>
        <v xml:space="preserve"> </v>
      </c>
      <c r="J388" s="709" t="str" cm="1">
        <f t="array" ref="J388">_xlfn.IFS(ISBLANK(G388), "", NOT(ISNUMBER(G388)), "!!!",  G388&lt;DataTables!$E$36,"...",G388&lt;DataTables!$F$36,"L1",G388&lt;DataTables!$G$36,"L2",G388&lt;DataTables!$H$36,"L3",G388&lt;DataTables!$I$36,"L4",G388&lt;DataTables!$J$36,"L5",G388&lt;DataTables!$K$36,"L6",G388&lt;DataTables!$L$36,"L7",G388&lt;DataTables!$M$36,"L8", G388&gt;=DataTables!$M$36,"L9")</f>
        <v/>
      </c>
      <c r="K388" s="709"/>
      <c r="L388" s="415"/>
      <c r="M388" s="34" t="str">
        <f t="shared" ref="M388:N388" si="417">M379</f>
        <v>B</v>
      </c>
      <c r="N388" s="34" t="str">
        <f t="shared" si="417"/>
        <v>BB</v>
      </c>
      <c r="O388" s="34" cm="1">
        <f t="array" ref="O388">_xlfn.LET(_xlpm.a, $F$386:$F$393, _xlpm.b, $E$386:$E$393, _xlpm.c, _xlfn.XLOOKUP(M388,_xlpm.a,_xlpm.b,0), _xlpm.d, _xlfn.XLOOKUP(N388,_xlpm.a,_xlpm.b,0), _xlpm.x, IF(OR(_xlpm.c=0,_xlpm.d=0), _xlpm.c+_xlpm.d, MIN(_xlpm.c,_xlpm.d)), IF(_xlpm.x=0, 0, IF(DataTables!$K$158="6+", _xlfn.IFNA(_xlfn.RANK.AVG(_xlpm.x,$E$386:$E$391),1), IF(DataTables!$K$158=8,_xlfn.RANK.AVG(_xlpm.x,_xlpm.b)))))</f>
        <v>0</v>
      </c>
      <c r="P388" s="32"/>
      <c r="Q388" s="151"/>
      <c r="R388" s="151"/>
      <c r="S388" s="151">
        <f>$O388</f>
        <v>0</v>
      </c>
      <c r="T388" s="151"/>
      <c r="U388" s="151"/>
      <c r="V388" s="151"/>
      <c r="W388" s="151"/>
      <c r="X388" s="151"/>
      <c r="Y388" s="32"/>
      <c r="Z388" s="32">
        <f>COUNTIF(F$377:F$384:F$386:F$393,F388)</f>
        <v>0</v>
      </c>
      <c r="AA388" s="32">
        <f t="shared" si="415"/>
        <v>0</v>
      </c>
      <c r="AB388" s="7" t="str">
        <f t="shared" si="416"/>
        <v/>
      </c>
    </row>
    <row r="389" spans="1:28" s="8" customFormat="1" ht="20.25" customHeight="1">
      <c r="A389" s="709" t="s">
        <v>157</v>
      </c>
      <c r="B389" s="709" t="s">
        <v>123</v>
      </c>
      <c r="C389" s="709" t="s">
        <v>151</v>
      </c>
      <c r="D389" s="709" t="s">
        <v>65</v>
      </c>
      <c r="E389" s="41">
        <v>4</v>
      </c>
      <c r="F389" s="17"/>
      <c r="G389" s="38"/>
      <c r="H389" s="33" t="str" cm="1">
        <f t="array" ref="H389">IF($F389=0," ",_xlfn.XLOOKUP($F389,DataCalcs!$B$84:$B$162,_xlfn.XLOOKUP($C389,DataCalcs!$D$83:$N$83,DataCalcs!$D$84:$N$162),"WRONG LETTER"))</f>
        <v xml:space="preserve"> </v>
      </c>
      <c r="I389" s="33" t="str">
        <f>IF($F389=0," ",_xlfn.XLOOKUP($F389,DataCalcs!$B$84:$B$162,DataCalcs!$A$84:$A$162,"WRONG LETTER"))</f>
        <v xml:space="preserve"> </v>
      </c>
      <c r="J389" s="709" t="str" cm="1">
        <f t="array" ref="J389">_xlfn.IFS(ISBLANK(G389), "", NOT(ISNUMBER(G389)), "!!!",  G389&lt;DataTables!$E$36,"...",G389&lt;DataTables!$F$36,"L1",G389&lt;DataTables!$G$36,"L2",G389&lt;DataTables!$H$36,"L3",G389&lt;DataTables!$I$36,"L4",G389&lt;DataTables!$J$36,"L5",G389&lt;DataTables!$K$36,"L6",G389&lt;DataTables!$L$36,"L7",G389&lt;DataTables!$M$36,"L8", G389&gt;=DataTables!$M$36,"L9")</f>
        <v/>
      </c>
      <c r="K389" s="709"/>
      <c r="L389" s="415"/>
      <c r="M389" s="34" t="str">
        <f t="shared" ref="M389:N389" si="418">M380</f>
        <v>O</v>
      </c>
      <c r="N389" s="34" t="str">
        <f t="shared" si="418"/>
        <v>OO</v>
      </c>
      <c r="O389" s="34" cm="1">
        <f t="array" ref="O389">_xlfn.LET(_xlpm.a, $F$386:$F$393, _xlpm.b, $E$386:$E$393, _xlpm.c, _xlfn.XLOOKUP(M389,_xlpm.a,_xlpm.b,0), _xlpm.d, _xlfn.XLOOKUP(N389,_xlpm.a,_xlpm.b,0), _xlpm.x, IF(OR(_xlpm.c=0,_xlpm.d=0), _xlpm.c+_xlpm.d, MIN(_xlpm.c,_xlpm.d)), IF(_xlpm.x=0, 0, IF(DataTables!$K$158="6+", _xlfn.IFNA(_xlfn.RANK.AVG(_xlpm.x,$E$386:$E$391),1), IF(DataTables!$K$158=8,_xlfn.RANK.AVG(_xlpm.x,_xlpm.b)))))</f>
        <v>0</v>
      </c>
      <c r="P389" s="32"/>
      <c r="Q389" s="151"/>
      <c r="R389" s="151"/>
      <c r="S389" s="151"/>
      <c r="T389" s="151">
        <f>$O389</f>
        <v>0</v>
      </c>
      <c r="U389" s="151"/>
      <c r="V389" s="151"/>
      <c r="W389" s="151"/>
      <c r="X389" s="151"/>
      <c r="Y389" s="32"/>
      <c r="Z389" s="32">
        <f>COUNTIF(F$377:F$384:F$386:F$393,F389)</f>
        <v>0</v>
      </c>
      <c r="AA389" s="32">
        <f t="shared" si="415"/>
        <v>0</v>
      </c>
      <c r="AB389" s="7" t="str">
        <f t="shared" si="416"/>
        <v/>
      </c>
    </row>
    <row r="390" spans="1:28" s="8" customFormat="1" ht="20.25" customHeight="1">
      <c r="A390" s="709" t="s">
        <v>157</v>
      </c>
      <c r="B390" s="709" t="s">
        <v>123</v>
      </c>
      <c r="C390" s="709" t="s">
        <v>151</v>
      </c>
      <c r="D390" s="709" t="s">
        <v>65</v>
      </c>
      <c r="E390" s="41">
        <v>5</v>
      </c>
      <c r="F390" s="17"/>
      <c r="G390" s="38"/>
      <c r="H390" s="33" t="str" cm="1">
        <f t="array" ref="H390">IF($F390=0," ",_xlfn.XLOOKUP($F390,DataCalcs!$B$84:$B$162,_xlfn.XLOOKUP($C390,DataCalcs!$D$83:$N$83,DataCalcs!$D$84:$N$162),"WRONG LETTER"))</f>
        <v xml:space="preserve"> </v>
      </c>
      <c r="I390" s="33" t="str">
        <f>IF($F390=0," ",_xlfn.XLOOKUP($F390,DataCalcs!$B$84:$B$162,DataCalcs!$A$84:$A$162,"WRONG LETTER"))</f>
        <v xml:space="preserve"> </v>
      </c>
      <c r="J390" s="709" t="str" cm="1">
        <f t="array" ref="J390">_xlfn.IFS(ISBLANK(G390), "", NOT(ISNUMBER(G390)), "!!!",  G390&lt;DataTables!$E$36,"...",G390&lt;DataTables!$F$36,"L1",G390&lt;DataTables!$G$36,"L2",G390&lt;DataTables!$H$36,"L3",G390&lt;DataTables!$I$36,"L4",G390&lt;DataTables!$J$36,"L5",G390&lt;DataTables!$K$36,"L6",G390&lt;DataTables!$L$36,"L7",G390&lt;DataTables!$M$36,"L8", G390&gt;=DataTables!$M$36,"L9")</f>
        <v/>
      </c>
      <c r="K390" s="709"/>
      <c r="L390" s="415"/>
      <c r="M390" s="34" t="str">
        <f t="shared" ref="M390:N390" si="419">M381</f>
        <v>R</v>
      </c>
      <c r="N390" s="34" t="str">
        <f t="shared" si="419"/>
        <v>RR</v>
      </c>
      <c r="O390" s="34" cm="1">
        <f t="array" ref="O390">_xlfn.LET(_xlpm.a, $F$386:$F$393, _xlpm.b, $E$386:$E$393, _xlpm.c, _xlfn.XLOOKUP(M390,_xlpm.a,_xlpm.b,0), _xlpm.d, _xlfn.XLOOKUP(N390,_xlpm.a,_xlpm.b,0), _xlpm.x, IF(OR(_xlpm.c=0,_xlpm.d=0), _xlpm.c+_xlpm.d, MIN(_xlpm.c,_xlpm.d)), IF(_xlpm.x=0, 0, IF(DataTables!$K$158="6+", _xlfn.IFNA(_xlfn.RANK.AVG(_xlpm.x,$E$386:$E$391),1), IF(DataTables!$K$158=8,_xlfn.RANK.AVG(_xlpm.x,_xlpm.b)))))</f>
        <v>0</v>
      </c>
      <c r="P390" s="32"/>
      <c r="Q390" s="151"/>
      <c r="R390" s="151"/>
      <c r="S390" s="151"/>
      <c r="T390" s="151"/>
      <c r="U390" s="151">
        <f>$O390</f>
        <v>0</v>
      </c>
      <c r="V390" s="151"/>
      <c r="W390" s="151"/>
      <c r="X390" s="151"/>
      <c r="Y390" s="32"/>
      <c r="Z390" s="32">
        <f>COUNTIF(F$377:F$384:F$386:F$393,F390)</f>
        <v>0</v>
      </c>
      <c r="AA390" s="32">
        <f t="shared" si="415"/>
        <v>0</v>
      </c>
      <c r="AB390" s="7" t="str">
        <f t="shared" si="416"/>
        <v/>
      </c>
    </row>
    <row r="391" spans="1:28" s="8" customFormat="1" ht="20.25" customHeight="1">
      <c r="A391" s="709" t="s">
        <v>157</v>
      </c>
      <c r="B391" s="709" t="s">
        <v>123</v>
      </c>
      <c r="C391" s="709" t="s">
        <v>151</v>
      </c>
      <c r="D391" s="709" t="s">
        <v>65</v>
      </c>
      <c r="E391" s="41">
        <v>6</v>
      </c>
      <c r="F391" s="17"/>
      <c r="G391" s="38"/>
      <c r="H391" s="33" t="str" cm="1">
        <f t="array" ref="H391">IF($F391=0," ",_xlfn.XLOOKUP($F391,DataCalcs!$B$84:$B$162,_xlfn.XLOOKUP($C391,DataCalcs!$D$83:$N$83,DataCalcs!$D$84:$N$162),"WRONG LETTER"))</f>
        <v xml:space="preserve"> </v>
      </c>
      <c r="I391" s="33" t="str">
        <f>IF($F391=0," ",_xlfn.XLOOKUP($F391,DataCalcs!$B$84:$B$162,DataCalcs!$A$84:$A$162,"WRONG LETTER"))</f>
        <v xml:space="preserve"> </v>
      </c>
      <c r="J391" s="709" t="str" cm="1">
        <f t="array" ref="J391">_xlfn.IFS(ISBLANK(G391), "", NOT(ISNUMBER(G391)), "!!!",  G391&lt;DataTables!$E$36,"...",G391&lt;DataTables!$F$36,"L1",G391&lt;DataTables!$G$36,"L2",G391&lt;DataTables!$H$36,"L3",G391&lt;DataTables!$I$36,"L4",G391&lt;DataTables!$J$36,"L5",G391&lt;DataTables!$K$36,"L6",G391&lt;DataTables!$L$36,"L7",G391&lt;DataTables!$M$36,"L8", G391&gt;=DataTables!$M$36,"L9")</f>
        <v/>
      </c>
      <c r="K391" s="709"/>
      <c r="L391" s="414"/>
      <c r="M391" s="34" t="str">
        <f t="shared" ref="M391:N391" si="420">M382</f>
        <v>X</v>
      </c>
      <c r="N391" s="34" t="str">
        <f t="shared" si="420"/>
        <v>XX</v>
      </c>
      <c r="O391" s="34" cm="1">
        <f t="array" ref="O391">_xlfn.LET(_xlpm.a, $F$386:$F$393, _xlpm.b, $E$386:$E$393, _xlpm.c, _xlfn.XLOOKUP(M391,_xlpm.a,_xlpm.b,0), _xlpm.d, _xlfn.XLOOKUP(N391,_xlpm.a,_xlpm.b,0), _xlpm.x, IF(OR(_xlpm.c=0,_xlpm.d=0), _xlpm.c+_xlpm.d, MIN(_xlpm.c,_xlpm.d)), IF(_xlpm.x=0, 0, IF(DataTables!$K$158="6+", _xlfn.IFNA(_xlfn.RANK.AVG(_xlpm.x,$E$386:$E$391),1), IF(DataTables!$K$158=8,_xlfn.RANK.AVG(_xlpm.x,_xlpm.b)))))</f>
        <v>0</v>
      </c>
      <c r="P391" s="32"/>
      <c r="Q391" s="151"/>
      <c r="R391" s="151"/>
      <c r="S391" s="151"/>
      <c r="T391" s="151"/>
      <c r="U391" s="151"/>
      <c r="V391" s="151">
        <f>$O391</f>
        <v>0</v>
      </c>
      <c r="W391" s="151"/>
      <c r="X391" s="151"/>
      <c r="Y391" s="32"/>
      <c r="Z391" s="32">
        <f>COUNTIF(F$377:F$384:F$386:F$393,F391)</f>
        <v>0</v>
      </c>
      <c r="AA391" s="32">
        <f t="shared" si="415"/>
        <v>0</v>
      </c>
      <c r="AB391" s="7" t="str">
        <f t="shared" si="416"/>
        <v/>
      </c>
    </row>
    <row r="392" spans="1:28" s="7" customFormat="1" ht="20.25" customHeight="1">
      <c r="A392" s="709" t="s">
        <v>157</v>
      </c>
      <c r="B392" s="709" t="s">
        <v>123</v>
      </c>
      <c r="C392" s="709" t="s">
        <v>151</v>
      </c>
      <c r="D392" s="709" t="s">
        <v>65</v>
      </c>
      <c r="E392" s="14">
        <v>7</v>
      </c>
      <c r="F392" s="17"/>
      <c r="G392" s="38"/>
      <c r="H392" s="33" t="str" cm="1">
        <f t="array" ref="H392">IF($F392=0," ",_xlfn.XLOOKUP($F392,DataCalcs!$B$84:$B$162,_xlfn.XLOOKUP($C392,DataCalcs!$D$83:$N$83,DataCalcs!$D$84:$N$162),"WRONG LETTER"))</f>
        <v xml:space="preserve"> </v>
      </c>
      <c r="I392" s="33" t="str">
        <f>IF($F392=0," ",_xlfn.XLOOKUP($F392,DataCalcs!$B$84:$B$162,DataCalcs!$A$84:$A$162,"WRONG LETTER"))</f>
        <v xml:space="preserve"> </v>
      </c>
      <c r="J392" s="709" t="str" cm="1">
        <f t="array" ref="J392">_xlfn.IFS(ISBLANK(G392), "", NOT(ISNUMBER(G392)), "!!!",  G392&lt;DataTables!$E$36,"...",G392&lt;DataTables!$F$36,"L1",G392&lt;DataTables!$G$36,"L2",G392&lt;DataTables!$H$36,"L3",G392&lt;DataTables!$I$36,"L4",G392&lt;DataTables!$J$36,"L5",G392&lt;DataTables!$K$36,"L6",G392&lt;DataTables!$L$36,"L7",G392&lt;DataTables!$M$36,"L8", G392&gt;=DataTables!$M$36,"L9")</f>
        <v/>
      </c>
      <c r="K392" s="709"/>
      <c r="L392" s="415"/>
      <c r="M392" s="34" t="str">
        <f t="shared" ref="M392:N392" si="421">M383</f>
        <v>H</v>
      </c>
      <c r="N392" s="34" t="str">
        <f t="shared" si="421"/>
        <v>HH</v>
      </c>
      <c r="O392" s="34" cm="1">
        <f t="array" ref="O392">_xlfn.LET(_xlpm.a, $F$386:$F$393, _xlpm.b, $E$386:$E$393, _xlpm.c, _xlfn.XLOOKUP(M392,_xlpm.a,_xlpm.b,0), _xlpm.d, _xlfn.XLOOKUP(N392,_xlpm.a,_xlpm.b,0), _xlpm.x, IF(OR(_xlpm.c=0,_xlpm.d=0), _xlpm.c+_xlpm.d, MIN(_xlpm.c,_xlpm.d)), IF(_xlpm.x=0, 0, IF(DataTables!$K$158="6+", _xlfn.IFNA(_xlfn.RANK.AVG(_xlpm.x,$E$386:$E$391),1), IF(DataTables!$K$158=8,_xlfn.RANK.AVG(_xlpm.x,_xlpm.b)))))</f>
        <v>0</v>
      </c>
      <c r="P392" s="32"/>
      <c r="Q392" s="151"/>
      <c r="R392" s="151"/>
      <c r="S392" s="151"/>
      <c r="T392" s="151"/>
      <c r="U392" s="151"/>
      <c r="V392" s="151"/>
      <c r="W392" s="151">
        <f>$O392</f>
        <v>0</v>
      </c>
      <c r="X392" s="151"/>
      <c r="Y392" s="32"/>
      <c r="Z392" s="32">
        <f>COUNTIF(F$377:F$384:F$386:F$393,F392)</f>
        <v>0</v>
      </c>
      <c r="AA392" s="32">
        <f t="shared" si="415"/>
        <v>0</v>
      </c>
      <c r="AB392" s="7" t="str">
        <f t="shared" si="416"/>
        <v/>
      </c>
    </row>
    <row r="393" spans="1:28" s="7" customFormat="1" ht="20.25" customHeight="1">
      <c r="A393" s="709" t="s">
        <v>157</v>
      </c>
      <c r="B393" s="709" t="s">
        <v>123</v>
      </c>
      <c r="C393" s="709" t="s">
        <v>151</v>
      </c>
      <c r="D393" s="709" t="s">
        <v>65</v>
      </c>
      <c r="E393" s="14">
        <v>8</v>
      </c>
      <c r="F393" s="17"/>
      <c r="G393" s="38"/>
      <c r="H393" s="33" t="str" cm="1">
        <f t="array" ref="H393">IF($F393=0," ",_xlfn.XLOOKUP($F393,DataCalcs!$B$84:$B$162,_xlfn.XLOOKUP($C393,DataCalcs!$D$83:$N$83,DataCalcs!$D$84:$N$162),"WRONG LETTER"))</f>
        <v xml:space="preserve"> </v>
      </c>
      <c r="I393" s="33" t="str">
        <f>IF($F393=0," ",_xlfn.XLOOKUP($F393,DataCalcs!$B$84:$B$162,DataCalcs!$A$84:$A$162,"WRONG LETTER"))</f>
        <v xml:space="preserve"> </v>
      </c>
      <c r="J393" s="709" t="str" cm="1">
        <f t="array" ref="J393">_xlfn.IFS(ISBLANK(G393), "", NOT(ISNUMBER(G393)), "!!!",  G393&lt;DataTables!$E$36,"...",G393&lt;DataTables!$F$36,"L1",G393&lt;DataTables!$G$36,"L2",G393&lt;DataTables!$H$36,"L3",G393&lt;DataTables!$I$36,"L4",G393&lt;DataTables!$J$36,"L5",G393&lt;DataTables!$K$36,"L6",G393&lt;DataTables!$L$36,"L7",G393&lt;DataTables!$M$36,"L8", G393&gt;=DataTables!$M$36,"L9")</f>
        <v/>
      </c>
      <c r="K393" s="709"/>
      <c r="L393" s="415"/>
      <c r="M393" s="34" t="str">
        <f t="shared" ref="M393:N393" si="422">M384</f>
        <v>W</v>
      </c>
      <c r="N393" s="34" t="str">
        <f t="shared" si="422"/>
        <v>WW</v>
      </c>
      <c r="O393" s="34" cm="1">
        <f t="array" ref="O393">_xlfn.LET(_xlpm.a, $F$386:$F$393, _xlpm.b, $E$386:$E$393, _xlpm.c, _xlfn.XLOOKUP(M393,_xlpm.a,_xlpm.b,0), _xlpm.d, _xlfn.XLOOKUP(N393,_xlpm.a,_xlpm.b,0), _xlpm.x, IF(OR(_xlpm.c=0,_xlpm.d=0), _xlpm.c+_xlpm.d, MIN(_xlpm.c,_xlpm.d)), IF(_xlpm.x=0, 0, IF(DataTables!$K$158="6+", _xlfn.IFNA(_xlfn.RANK.AVG(_xlpm.x,$E$386:$E$391),1), IF(DataTables!$K$158=8,_xlfn.RANK.AVG(_xlpm.x,_xlpm.b)))))</f>
        <v>0</v>
      </c>
      <c r="P393" s="32"/>
      <c r="Q393" s="151"/>
      <c r="R393" s="151"/>
      <c r="S393" s="151"/>
      <c r="T393" s="151"/>
      <c r="U393" s="151"/>
      <c r="V393" s="151"/>
      <c r="W393" s="151"/>
      <c r="X393" s="151">
        <f>$O393</f>
        <v>0</v>
      </c>
      <c r="Y393" s="31"/>
      <c r="Z393" s="32">
        <f>COUNTIF(F$377:F$384:F$386:F$393,F393)</f>
        <v>0</v>
      </c>
      <c r="AA393" s="32">
        <f t="shared" si="415"/>
        <v>0</v>
      </c>
      <c r="AB393" s="7" t="str">
        <f t="shared" si="416"/>
        <v/>
      </c>
    </row>
    <row r="394" spans="1:28" s="7" customFormat="1" ht="20.25" customHeight="1">
      <c r="A394" s="709" t="s">
        <v>157</v>
      </c>
      <c r="B394" s="709" t="s">
        <v>123</v>
      </c>
      <c r="C394" s="709" t="s">
        <v>154</v>
      </c>
      <c r="D394" s="76"/>
      <c r="E394" s="387" t="s">
        <v>181</v>
      </c>
      <c r="F394" s="403"/>
      <c r="G394" s="403"/>
      <c r="H394" s="404"/>
      <c r="I394" s="388" t="s">
        <v>59</v>
      </c>
      <c r="J394" s="389">
        <f>DataTables!$N$37</f>
        <v>14.47</v>
      </c>
      <c r="K394" s="35"/>
      <c r="L394" s="416"/>
      <c r="M394" s="36"/>
      <c r="N394" s="36"/>
      <c r="P394" s="31"/>
      <c r="Q394" s="31"/>
      <c r="R394" s="31"/>
      <c r="S394" s="31"/>
      <c r="T394" s="31"/>
      <c r="U394" s="31"/>
      <c r="V394" s="31"/>
      <c r="W394" s="31"/>
      <c r="X394" s="31"/>
      <c r="Y394" s="32"/>
      <c r="Z394" s="32"/>
      <c r="AA394" s="32"/>
    </row>
    <row r="395" spans="1:28" s="7" customFormat="1" ht="20.25" customHeight="1">
      <c r="A395" s="709" t="s">
        <v>157</v>
      </c>
      <c r="B395" s="709" t="s">
        <v>123</v>
      </c>
      <c r="C395" s="709" t="s">
        <v>154</v>
      </c>
      <c r="D395" s="709" t="s">
        <v>71</v>
      </c>
      <c r="E395" s="398">
        <v>1</v>
      </c>
      <c r="F395" s="55"/>
      <c r="G395" s="400"/>
      <c r="H395" s="402" t="str" cm="1">
        <f t="array" ref="H395">IF($F395=0," ",_xlfn.XLOOKUP($F395,DataCalcs!$B$84:$B$162,_xlfn.XLOOKUP($C395,DataCalcs!$D$83:$N$83,DataCalcs!$D$84:$N$162),"WRONG LETTER"))</f>
        <v xml:space="preserve"> </v>
      </c>
      <c r="I395" s="402" t="str">
        <f>IF($F395=0," ",_xlfn.XLOOKUP($F395,DataCalcs!$B$84:$B$162,DataCalcs!$A$84:$A$162,"WRONG LETTER"))</f>
        <v xml:space="preserve"> </v>
      </c>
      <c r="J395" s="29" t="str" cm="1">
        <f t="array" ref="J395">_xlfn.IFS(ISBLANK(G395), "", NOT(ISNUMBER(G395)), "!!!",  G395&lt;DataTables!$E$37,"...",G395&lt;DataTables!$F$37,"L1",G395&lt;DataTables!$G$37,"L2",G395&lt;DataTables!$H$37,"L3",G395&lt;DataTables!$I$37,"L4",G395&lt;DataTables!$J$37,"L5",G395&lt;DataTables!$K$37,"L6",G395&lt;DataTables!$L$37,"L7",G395&lt;DataTables!$M$37,"L8", G395&gt;=DataTables!$M$37,"L9")</f>
        <v/>
      </c>
      <c r="K395" s="29"/>
      <c r="L395" s="417"/>
      <c r="M395" s="34" t="str">
        <f t="shared" ref="M395:N395" si="423">M386</f>
        <v>A</v>
      </c>
      <c r="N395" s="34" t="str">
        <f t="shared" si="423"/>
        <v>AA</v>
      </c>
      <c r="O395" s="34" cm="1">
        <f t="array" ref="O395">_xlfn.LET(_xlpm.a, $F$395:$F$402, _xlpm.b, $E$395:$E$402, _xlpm.c, _xlfn.XLOOKUP(M395,_xlpm.a,_xlpm.b,0), _xlpm.d, _xlfn.XLOOKUP(N395,_xlpm.a,_xlpm.b,0), _xlpm.x, IF(OR(_xlpm.c=0,_xlpm.d=0), _xlpm.c+_xlpm.d, MIN(_xlpm.c,_xlpm.d)), IF(_xlpm.x=0, 0, IF(DataTables!$K$158="6+", _xlfn.IFNA(_xlfn.RANK.AVG(_xlpm.x,$E$395:$E$400),1), IF(DataTables!$K$158=8,_xlfn.RANK.AVG(_xlpm.x,_xlpm.b)))))</f>
        <v>0</v>
      </c>
      <c r="P395" s="32"/>
      <c r="Q395" s="151">
        <f>$O395</f>
        <v>0</v>
      </c>
      <c r="R395" s="151"/>
      <c r="S395" s="151"/>
      <c r="T395" s="151"/>
      <c r="U395" s="151"/>
      <c r="V395" s="151"/>
      <c r="W395" s="151"/>
      <c r="X395" s="151"/>
      <c r="Y395" s="32"/>
      <c r="Z395" s="32">
        <f>COUNTIF(F$395:F$402:F$404:F$411,F395)</f>
        <v>0</v>
      </c>
      <c r="AA395" s="32">
        <f t="shared" ref="AA395:AA402" si="424">IF(NOT(ISBLANK(F395)),COUNTIF(F$395:F$402,LEFT(F395,1)&amp;"*"),0)</f>
        <v>0</v>
      </c>
      <c r="AB395" s="7" t="str">
        <f>IF($G395&gt;=$J$394, "***", "")</f>
        <v/>
      </c>
    </row>
    <row r="396" spans="1:28" s="7" customFormat="1" ht="20.25" customHeight="1">
      <c r="A396" s="709" t="s">
        <v>157</v>
      </c>
      <c r="B396" s="709" t="s">
        <v>123</v>
      </c>
      <c r="C396" s="709" t="s">
        <v>154</v>
      </c>
      <c r="D396" s="709" t="s">
        <v>71</v>
      </c>
      <c r="E396" s="41">
        <v>2</v>
      </c>
      <c r="F396" s="17"/>
      <c r="G396" s="38"/>
      <c r="H396" s="33" t="str" cm="1">
        <f t="array" ref="H396">IF($F396=0," ",_xlfn.XLOOKUP($F396,DataCalcs!$B$84:$B$162,_xlfn.XLOOKUP($C396,DataCalcs!$D$83:$N$83,DataCalcs!$D$84:$N$162),"WRONG LETTER"))</f>
        <v xml:space="preserve"> </v>
      </c>
      <c r="I396" s="33" t="str">
        <f>IF($F396=0," ",_xlfn.XLOOKUP($F396,DataCalcs!$B$84:$B$162,DataCalcs!$A$84:$A$162,"WRONG LETTER"))</f>
        <v xml:space="preserve"> </v>
      </c>
      <c r="J396" s="709" t="str" cm="1">
        <f t="array" ref="J396">_xlfn.IFS(ISBLANK(G396), "", NOT(ISNUMBER(G396)), "!!!",  G396&lt;DataTables!$E$37,"...",G396&lt;DataTables!$F$37,"L1",G396&lt;DataTables!$G$37,"L2",G396&lt;DataTables!$H$37,"L3",G396&lt;DataTables!$I$37,"L4",G396&lt;DataTables!$J$37,"L5",G396&lt;DataTables!$K$37,"L6",G396&lt;DataTables!$L$37,"L7",G396&lt;DataTables!$M$37,"L8", G396&gt;=DataTables!$M$37,"L9")</f>
        <v/>
      </c>
      <c r="K396" s="709"/>
      <c r="L396" s="417"/>
      <c r="M396" s="34" t="str">
        <f t="shared" ref="M396:N396" si="425">M387</f>
        <v>N</v>
      </c>
      <c r="N396" s="34" t="str">
        <f t="shared" si="425"/>
        <v>NN</v>
      </c>
      <c r="O396" s="34" cm="1">
        <f t="array" ref="O396">_xlfn.LET(_xlpm.a, $F$395:$F$402, _xlpm.b, $E$395:$E$402, _xlpm.c, _xlfn.XLOOKUP(M396,_xlpm.a,_xlpm.b,0), _xlpm.d, _xlfn.XLOOKUP(N396,_xlpm.a,_xlpm.b,0), _xlpm.x, IF(OR(_xlpm.c=0,_xlpm.d=0), _xlpm.c+_xlpm.d, MIN(_xlpm.c,_xlpm.d)), IF(_xlpm.x=0, 0, IF(DataTables!$K$158="6+", _xlfn.IFNA(_xlfn.RANK.AVG(_xlpm.x,$E$395:$E$400),1), IF(DataTables!$K$158=8,_xlfn.RANK.AVG(_xlpm.x,_xlpm.b)))))</f>
        <v>0</v>
      </c>
      <c r="P396" s="32"/>
      <c r="Q396" s="151"/>
      <c r="R396" s="151">
        <f>$O396</f>
        <v>0</v>
      </c>
      <c r="S396" s="151"/>
      <c r="T396" s="151"/>
      <c r="U396" s="151"/>
      <c r="V396" s="151"/>
      <c r="W396" s="151"/>
      <c r="X396" s="151"/>
      <c r="Y396" s="32"/>
      <c r="Z396" s="32">
        <f>COUNTIF(F$395:F$402:F$404:F$411,F396)</f>
        <v>0</v>
      </c>
      <c r="AA396" s="32">
        <f t="shared" si="424"/>
        <v>0</v>
      </c>
      <c r="AB396" s="7" t="str">
        <f t="shared" ref="AB396:AB402" si="426">IF($G396&gt;=$J$394, "***", "")</f>
        <v/>
      </c>
    </row>
    <row r="397" spans="1:28" s="7" customFormat="1" ht="20.25" customHeight="1">
      <c r="A397" s="709" t="s">
        <v>157</v>
      </c>
      <c r="B397" s="709" t="s">
        <v>123</v>
      </c>
      <c r="C397" s="709" t="s">
        <v>154</v>
      </c>
      <c r="D397" s="709" t="s">
        <v>71</v>
      </c>
      <c r="E397" s="41">
        <v>3</v>
      </c>
      <c r="F397" s="17"/>
      <c r="G397" s="38"/>
      <c r="H397" s="33" t="str" cm="1">
        <f t="array" ref="H397">IF($F397=0," ",_xlfn.XLOOKUP($F397,DataCalcs!$B$84:$B$162,_xlfn.XLOOKUP($C397,DataCalcs!$D$83:$N$83,DataCalcs!$D$84:$N$162),"WRONG LETTER"))</f>
        <v xml:space="preserve"> </v>
      </c>
      <c r="I397" s="33" t="str">
        <f>IF($F397=0," ",_xlfn.XLOOKUP($F397,DataCalcs!$B$84:$B$162,DataCalcs!$A$84:$A$162,"WRONG LETTER"))</f>
        <v xml:space="preserve"> </v>
      </c>
      <c r="J397" s="709" t="str" cm="1">
        <f t="array" ref="J397">_xlfn.IFS(ISBLANK(G397), "", NOT(ISNUMBER(G397)), "!!!",  G397&lt;DataTables!$E$37,"...",G397&lt;DataTables!$F$37,"L1",G397&lt;DataTables!$G$37,"L2",G397&lt;DataTables!$H$37,"L3",G397&lt;DataTables!$I$37,"L4",G397&lt;DataTables!$J$37,"L5",G397&lt;DataTables!$K$37,"L6",G397&lt;DataTables!$L$37,"L7",G397&lt;DataTables!$M$37,"L8", G397&gt;=DataTables!$M$37,"L9")</f>
        <v/>
      </c>
      <c r="K397" s="709"/>
      <c r="L397" s="417"/>
      <c r="M397" s="34" t="str">
        <f t="shared" ref="M397:N397" si="427">M388</f>
        <v>B</v>
      </c>
      <c r="N397" s="34" t="str">
        <f t="shared" si="427"/>
        <v>BB</v>
      </c>
      <c r="O397" s="34" cm="1">
        <f t="array" ref="O397">_xlfn.LET(_xlpm.a, $F$395:$F$402, _xlpm.b, $E$395:$E$402, _xlpm.c, _xlfn.XLOOKUP(M397,_xlpm.a,_xlpm.b,0), _xlpm.d, _xlfn.XLOOKUP(N397,_xlpm.a,_xlpm.b,0), _xlpm.x, IF(OR(_xlpm.c=0,_xlpm.d=0), _xlpm.c+_xlpm.d, MIN(_xlpm.c,_xlpm.d)), IF(_xlpm.x=0, 0, IF(DataTables!$K$158="6+", _xlfn.IFNA(_xlfn.RANK.AVG(_xlpm.x,$E$395:$E$400),1), IF(DataTables!$K$158=8,_xlfn.RANK.AVG(_xlpm.x,_xlpm.b)))))</f>
        <v>0</v>
      </c>
      <c r="P397" s="32"/>
      <c r="Q397" s="151"/>
      <c r="R397" s="151"/>
      <c r="S397" s="151">
        <f>$O397</f>
        <v>0</v>
      </c>
      <c r="T397" s="151"/>
      <c r="U397" s="151"/>
      <c r="V397" s="151"/>
      <c r="W397" s="151"/>
      <c r="X397" s="151"/>
      <c r="Y397" s="32"/>
      <c r="Z397" s="32">
        <f>COUNTIF(F$395:F$402:F$404:F$411,F397)</f>
        <v>0</v>
      </c>
      <c r="AA397" s="32">
        <f t="shared" si="424"/>
        <v>0</v>
      </c>
      <c r="AB397" s="7" t="str">
        <f t="shared" si="426"/>
        <v/>
      </c>
    </row>
    <row r="398" spans="1:28" s="7" customFormat="1" ht="20.25" customHeight="1">
      <c r="A398" s="709" t="s">
        <v>157</v>
      </c>
      <c r="B398" s="709" t="s">
        <v>123</v>
      </c>
      <c r="C398" s="709" t="s">
        <v>154</v>
      </c>
      <c r="D398" s="709" t="s">
        <v>71</v>
      </c>
      <c r="E398" s="41">
        <v>4</v>
      </c>
      <c r="F398" s="17"/>
      <c r="G398" s="38"/>
      <c r="H398" s="33" t="str" cm="1">
        <f t="array" ref="H398">IF($F398=0," ",_xlfn.XLOOKUP($F398,DataCalcs!$B$84:$B$162,_xlfn.XLOOKUP($C398,DataCalcs!$D$83:$N$83,DataCalcs!$D$84:$N$162),"WRONG LETTER"))</f>
        <v xml:space="preserve"> </v>
      </c>
      <c r="I398" s="33" t="str">
        <f>IF($F398=0," ",_xlfn.XLOOKUP($F398,DataCalcs!$B$84:$B$162,DataCalcs!$A$84:$A$162,"WRONG LETTER"))</f>
        <v xml:space="preserve"> </v>
      </c>
      <c r="J398" s="709" t="str" cm="1">
        <f t="array" ref="J398">_xlfn.IFS(ISBLANK(G398), "", NOT(ISNUMBER(G398)), "!!!",  G398&lt;DataTables!$E$37,"...",G398&lt;DataTables!$F$37,"L1",G398&lt;DataTables!$G$37,"L2",G398&lt;DataTables!$H$37,"L3",G398&lt;DataTables!$I$37,"L4",G398&lt;DataTables!$J$37,"L5",G398&lt;DataTables!$K$37,"L6",G398&lt;DataTables!$L$37,"L7",G398&lt;DataTables!$M$37,"L8", G398&gt;=DataTables!$M$37,"L9")</f>
        <v/>
      </c>
      <c r="K398" s="709"/>
      <c r="L398" s="417"/>
      <c r="M398" s="34" t="str">
        <f t="shared" ref="M398:N398" si="428">M389</f>
        <v>O</v>
      </c>
      <c r="N398" s="34" t="str">
        <f t="shared" si="428"/>
        <v>OO</v>
      </c>
      <c r="O398" s="34" cm="1">
        <f t="array" ref="O398">_xlfn.LET(_xlpm.a, $F$395:$F$402, _xlpm.b, $E$395:$E$402, _xlpm.c, _xlfn.XLOOKUP(M398,_xlpm.a,_xlpm.b,0), _xlpm.d, _xlfn.XLOOKUP(N398,_xlpm.a,_xlpm.b,0), _xlpm.x, IF(OR(_xlpm.c=0,_xlpm.d=0), _xlpm.c+_xlpm.d, MIN(_xlpm.c,_xlpm.d)), IF(_xlpm.x=0, 0, IF(DataTables!$K$158="6+", _xlfn.IFNA(_xlfn.RANK.AVG(_xlpm.x,$E$395:$E$400),1), IF(DataTables!$K$158=8,_xlfn.RANK.AVG(_xlpm.x,_xlpm.b)))))</f>
        <v>0</v>
      </c>
      <c r="P398" s="32"/>
      <c r="Q398" s="151"/>
      <c r="R398" s="151"/>
      <c r="S398" s="151"/>
      <c r="T398" s="151">
        <f>$O398</f>
        <v>0</v>
      </c>
      <c r="U398" s="151"/>
      <c r="V398" s="151"/>
      <c r="W398" s="151"/>
      <c r="X398" s="151"/>
      <c r="Y398" s="32"/>
      <c r="Z398" s="32">
        <f>COUNTIF(F$395:F$402:F$404:F$411,F398)</f>
        <v>0</v>
      </c>
      <c r="AA398" s="32">
        <f t="shared" si="424"/>
        <v>0</v>
      </c>
      <c r="AB398" s="7" t="str">
        <f t="shared" si="426"/>
        <v/>
      </c>
    </row>
    <row r="399" spans="1:28" s="7" customFormat="1" ht="20.25" customHeight="1">
      <c r="A399" s="709" t="s">
        <v>157</v>
      </c>
      <c r="B399" s="709" t="s">
        <v>123</v>
      </c>
      <c r="C399" s="709" t="s">
        <v>154</v>
      </c>
      <c r="D399" s="709" t="s">
        <v>71</v>
      </c>
      <c r="E399" s="41">
        <v>5</v>
      </c>
      <c r="F399" s="17"/>
      <c r="G399" s="38"/>
      <c r="H399" s="33" t="str" cm="1">
        <f t="array" ref="H399">IF($F399=0," ",_xlfn.XLOOKUP($F399,DataCalcs!$B$84:$B$162,_xlfn.XLOOKUP($C399,DataCalcs!$D$83:$N$83,DataCalcs!$D$84:$N$162),"WRONG LETTER"))</f>
        <v xml:space="preserve"> </v>
      </c>
      <c r="I399" s="33" t="str">
        <f>IF($F399=0," ",_xlfn.XLOOKUP($F399,DataCalcs!$B$84:$B$162,DataCalcs!$A$84:$A$162,"WRONG LETTER"))</f>
        <v xml:space="preserve"> </v>
      </c>
      <c r="J399" s="709" t="str" cm="1">
        <f t="array" ref="J399">_xlfn.IFS(ISBLANK(G399), "", NOT(ISNUMBER(G399)), "!!!",  G399&lt;DataTables!$E$37,"...",G399&lt;DataTables!$F$37,"L1",G399&lt;DataTables!$G$37,"L2",G399&lt;DataTables!$H$37,"L3",G399&lt;DataTables!$I$37,"L4",G399&lt;DataTables!$J$37,"L5",G399&lt;DataTables!$K$37,"L6",G399&lt;DataTables!$L$37,"L7",G399&lt;DataTables!$M$37,"L8", G399&gt;=DataTables!$M$37,"L9")</f>
        <v/>
      </c>
      <c r="K399" s="709"/>
      <c r="L399" s="417"/>
      <c r="M399" s="34" t="str">
        <f t="shared" ref="M399:N399" si="429">M390</f>
        <v>R</v>
      </c>
      <c r="N399" s="34" t="str">
        <f t="shared" si="429"/>
        <v>RR</v>
      </c>
      <c r="O399" s="34" cm="1">
        <f t="array" ref="O399">_xlfn.LET(_xlpm.a, $F$395:$F$402, _xlpm.b, $E$395:$E$402, _xlpm.c, _xlfn.XLOOKUP(M399,_xlpm.a,_xlpm.b,0), _xlpm.d, _xlfn.XLOOKUP(N399,_xlpm.a,_xlpm.b,0), _xlpm.x, IF(OR(_xlpm.c=0,_xlpm.d=0), _xlpm.c+_xlpm.d, MIN(_xlpm.c,_xlpm.d)), IF(_xlpm.x=0, 0, IF(DataTables!$K$158="6+", _xlfn.IFNA(_xlfn.RANK.AVG(_xlpm.x,$E$395:$E$400),1), IF(DataTables!$K$158=8,_xlfn.RANK.AVG(_xlpm.x,_xlpm.b)))))</f>
        <v>0</v>
      </c>
      <c r="P399" s="32"/>
      <c r="Q399" s="151"/>
      <c r="R399" s="151"/>
      <c r="S399" s="151"/>
      <c r="T399" s="151"/>
      <c r="U399" s="151">
        <f>$O399</f>
        <v>0</v>
      </c>
      <c r="V399" s="151"/>
      <c r="W399" s="151"/>
      <c r="X399" s="151"/>
      <c r="Y399" s="32"/>
      <c r="Z399" s="32">
        <f>COUNTIF(F$395:F$402:F$404:F$411,F399)</f>
        <v>0</v>
      </c>
      <c r="AA399" s="32">
        <f t="shared" si="424"/>
        <v>0</v>
      </c>
      <c r="AB399" s="7" t="str">
        <f t="shared" si="426"/>
        <v/>
      </c>
    </row>
    <row r="400" spans="1:28" s="7" customFormat="1" ht="20.25" customHeight="1">
      <c r="A400" s="709" t="s">
        <v>157</v>
      </c>
      <c r="B400" s="709" t="s">
        <v>123</v>
      </c>
      <c r="C400" s="709" t="s">
        <v>154</v>
      </c>
      <c r="D400" s="709" t="s">
        <v>71</v>
      </c>
      <c r="E400" s="41">
        <v>6</v>
      </c>
      <c r="F400" s="17"/>
      <c r="G400" s="38"/>
      <c r="H400" s="33" t="str" cm="1">
        <f t="array" ref="H400">IF($F400=0," ",_xlfn.XLOOKUP($F400,DataCalcs!$B$84:$B$162,_xlfn.XLOOKUP($C400,DataCalcs!$D$83:$N$83,DataCalcs!$D$84:$N$162),"WRONG LETTER"))</f>
        <v xml:space="preserve"> </v>
      </c>
      <c r="I400" s="33" t="str">
        <f>IF($F400=0," ",_xlfn.XLOOKUP($F400,DataCalcs!$B$84:$B$162,DataCalcs!$A$84:$A$162,"WRONG LETTER"))</f>
        <v xml:space="preserve"> </v>
      </c>
      <c r="J400" s="709" t="str" cm="1">
        <f t="array" ref="J400">_xlfn.IFS(ISBLANK(G400), "", NOT(ISNUMBER(G400)), "!!!",  G400&lt;DataTables!$E$37,"...",G400&lt;DataTables!$F$37,"L1",G400&lt;DataTables!$G$37,"L2",G400&lt;DataTables!$H$37,"L3",G400&lt;DataTables!$I$37,"L4",G400&lt;DataTables!$J$37,"L5",G400&lt;DataTables!$K$37,"L6",G400&lt;DataTables!$L$37,"L7",G400&lt;DataTables!$M$37,"L8", G400&gt;=DataTables!$M$37,"L9")</f>
        <v/>
      </c>
      <c r="K400" s="709"/>
      <c r="L400" s="417"/>
      <c r="M400" s="34" t="str">
        <f t="shared" ref="M400:N400" si="430">M391</f>
        <v>X</v>
      </c>
      <c r="N400" s="34" t="str">
        <f t="shared" si="430"/>
        <v>XX</v>
      </c>
      <c r="O400" s="34" cm="1">
        <f t="array" ref="O400">_xlfn.LET(_xlpm.a, $F$395:$F$402, _xlpm.b, $E$395:$E$402, _xlpm.c, _xlfn.XLOOKUP(M400,_xlpm.a,_xlpm.b,0), _xlpm.d, _xlfn.XLOOKUP(N400,_xlpm.a,_xlpm.b,0), _xlpm.x, IF(OR(_xlpm.c=0,_xlpm.d=0), _xlpm.c+_xlpm.d, MIN(_xlpm.c,_xlpm.d)), IF(_xlpm.x=0, 0, IF(DataTables!$K$158="6+", _xlfn.IFNA(_xlfn.RANK.AVG(_xlpm.x,$E$395:$E$400),1), IF(DataTables!$K$158=8,_xlfn.RANK.AVG(_xlpm.x,_xlpm.b)))))</f>
        <v>0</v>
      </c>
      <c r="P400" s="32"/>
      <c r="Q400" s="151"/>
      <c r="R400" s="151"/>
      <c r="S400" s="151"/>
      <c r="T400" s="151"/>
      <c r="U400" s="151"/>
      <c r="V400" s="151">
        <f>$O400</f>
        <v>0</v>
      </c>
      <c r="W400" s="151"/>
      <c r="X400" s="151"/>
      <c r="Y400" s="32"/>
      <c r="Z400" s="32">
        <f>COUNTIF(F$395:F$402:F$404:F$411,F400)</f>
        <v>0</v>
      </c>
      <c r="AA400" s="32">
        <f t="shared" si="424"/>
        <v>0</v>
      </c>
      <c r="AB400" s="7" t="str">
        <f t="shared" si="426"/>
        <v/>
      </c>
    </row>
    <row r="401" spans="1:28" s="7" customFormat="1" ht="20.25" customHeight="1">
      <c r="A401" s="709" t="s">
        <v>157</v>
      </c>
      <c r="B401" s="709" t="s">
        <v>123</v>
      </c>
      <c r="C401" s="709" t="s">
        <v>154</v>
      </c>
      <c r="D401" s="709" t="s">
        <v>71</v>
      </c>
      <c r="E401" s="14">
        <v>7</v>
      </c>
      <c r="F401" s="17"/>
      <c r="G401" s="38"/>
      <c r="H401" s="33" t="str" cm="1">
        <f t="array" ref="H401">IF($F401=0," ",_xlfn.XLOOKUP($F401,DataCalcs!$B$84:$B$162,_xlfn.XLOOKUP($C401,DataCalcs!$D$83:$N$83,DataCalcs!$D$84:$N$162),"WRONG LETTER"))</f>
        <v xml:space="preserve"> </v>
      </c>
      <c r="I401" s="33" t="str">
        <f>IF($F401=0," ",_xlfn.XLOOKUP($F401,DataCalcs!$B$84:$B$162,DataCalcs!$A$84:$A$162,"WRONG LETTER"))</f>
        <v xml:space="preserve"> </v>
      </c>
      <c r="J401" s="709" t="str" cm="1">
        <f t="array" ref="J401">_xlfn.IFS(ISBLANK(G401), "", NOT(ISNUMBER(G401)), "!!!",  G401&lt;DataTables!$E$37,"...",G401&lt;DataTables!$F$37,"L1",G401&lt;DataTables!$G$37,"L2",G401&lt;DataTables!$H$37,"L3",G401&lt;DataTables!$I$37,"L4",G401&lt;DataTables!$J$37,"L5",G401&lt;DataTables!$K$37,"L6",G401&lt;DataTables!$L$37,"L7",G401&lt;DataTables!$M$37,"L8", G401&gt;=DataTables!$M$37,"L9")</f>
        <v/>
      </c>
      <c r="K401" s="709"/>
      <c r="L401" s="417"/>
      <c r="M401" s="34" t="str">
        <f t="shared" ref="M401:N401" si="431">M392</f>
        <v>H</v>
      </c>
      <c r="N401" s="34" t="str">
        <f t="shared" si="431"/>
        <v>HH</v>
      </c>
      <c r="O401" s="34" cm="1">
        <f t="array" ref="O401">_xlfn.LET(_xlpm.a, $F$395:$F$402, _xlpm.b, $E$395:$E$402, _xlpm.c, _xlfn.XLOOKUP(M401,_xlpm.a,_xlpm.b,0), _xlpm.d, _xlfn.XLOOKUP(N401,_xlpm.a,_xlpm.b,0), _xlpm.x, IF(OR(_xlpm.c=0,_xlpm.d=0), _xlpm.c+_xlpm.d, MIN(_xlpm.c,_xlpm.d)), IF(_xlpm.x=0, 0, IF(DataTables!$K$158="6+", _xlfn.IFNA(_xlfn.RANK.AVG(_xlpm.x,$E$395:$E$400),1), IF(DataTables!$K$158=8,_xlfn.RANK.AVG(_xlpm.x,_xlpm.b)))))</f>
        <v>0</v>
      </c>
      <c r="P401" s="32"/>
      <c r="Q401" s="151"/>
      <c r="R401" s="151"/>
      <c r="S401" s="151"/>
      <c r="T401" s="151"/>
      <c r="U401" s="151"/>
      <c r="V401" s="151"/>
      <c r="W401" s="151">
        <f>$O401</f>
        <v>0</v>
      </c>
      <c r="X401" s="151"/>
      <c r="Y401" s="32"/>
      <c r="Z401" s="32">
        <f>COUNTIF(F$395:F$402:F$404:F$411,F401)</f>
        <v>0</v>
      </c>
      <c r="AA401" s="32">
        <f t="shared" si="424"/>
        <v>0</v>
      </c>
      <c r="AB401" s="7" t="str">
        <f t="shared" si="426"/>
        <v/>
      </c>
    </row>
    <row r="402" spans="1:28" s="8" customFormat="1" ht="20.25" customHeight="1">
      <c r="A402" s="709" t="s">
        <v>157</v>
      </c>
      <c r="B402" s="709" t="s">
        <v>123</v>
      </c>
      <c r="C402" s="709" t="s">
        <v>154</v>
      </c>
      <c r="D402" s="709" t="s">
        <v>71</v>
      </c>
      <c r="E402" s="394">
        <v>8</v>
      </c>
      <c r="F402" s="405"/>
      <c r="G402" s="406"/>
      <c r="H402" s="397" t="str" cm="1">
        <f t="array" ref="H402">IF($F402=0," ",_xlfn.XLOOKUP($F402,DataCalcs!$B$84:$B$162,_xlfn.XLOOKUP($C402,DataCalcs!$D$83:$N$83,DataCalcs!$D$84:$N$162),"WRONG LETTER"))</f>
        <v xml:space="preserve"> </v>
      </c>
      <c r="I402" s="397" t="str">
        <f>IF($F402=0," ",_xlfn.XLOOKUP($F402,DataCalcs!$B$84:$B$162,DataCalcs!$A$84:$A$162,"WRONG LETTER"))</f>
        <v xml:space="preserve"> </v>
      </c>
      <c r="J402" s="711" t="str" cm="1">
        <f t="array" ref="J402">_xlfn.IFS(ISBLANK(G402), "", NOT(ISNUMBER(G402)), "!!!",  G402&lt;DataTables!$E$37,"...",G402&lt;DataTables!$F$37,"L1",G402&lt;DataTables!$G$37,"L2",G402&lt;DataTables!$H$37,"L3",G402&lt;DataTables!$I$37,"L4",G402&lt;DataTables!$J$37,"L5",G402&lt;DataTables!$K$37,"L6",G402&lt;DataTables!$L$37,"L7",G402&lt;DataTables!$M$37,"L8", G402&gt;=DataTables!$M$37,"L9")</f>
        <v/>
      </c>
      <c r="K402" s="711"/>
      <c r="L402" s="415"/>
      <c r="M402" s="34" t="str">
        <f t="shared" ref="M402:N402" si="432">M393</f>
        <v>W</v>
      </c>
      <c r="N402" s="34" t="str">
        <f t="shared" si="432"/>
        <v>WW</v>
      </c>
      <c r="O402" s="34" cm="1">
        <f t="array" ref="O402">_xlfn.LET(_xlpm.a, $F$395:$F$402, _xlpm.b, $E$395:$E$402, _xlpm.c, _xlfn.XLOOKUP(M402,_xlpm.a,_xlpm.b,0), _xlpm.d, _xlfn.XLOOKUP(N402,_xlpm.a,_xlpm.b,0), _xlpm.x, IF(OR(_xlpm.c=0,_xlpm.d=0), _xlpm.c+_xlpm.d, MIN(_xlpm.c,_xlpm.d)), IF(_xlpm.x=0, 0, IF(DataTables!$K$158="6+", _xlfn.IFNA(_xlfn.RANK.AVG(_xlpm.x,$E$395:$E$400),1), IF(DataTables!$K$158=8,_xlfn.RANK.AVG(_xlpm.x,_xlpm.b)))))</f>
        <v>0</v>
      </c>
      <c r="P402" s="32"/>
      <c r="Q402" s="151"/>
      <c r="R402" s="151"/>
      <c r="S402" s="151"/>
      <c r="T402" s="151"/>
      <c r="U402" s="151"/>
      <c r="V402" s="151"/>
      <c r="W402" s="151"/>
      <c r="X402" s="151">
        <f>$O402</f>
        <v>0</v>
      </c>
      <c r="Y402" s="31"/>
      <c r="Z402" s="32">
        <f>COUNTIF(F$395:F$402:F$404:F$411,F402)</f>
        <v>0</v>
      </c>
      <c r="AA402" s="32">
        <f t="shared" si="424"/>
        <v>0</v>
      </c>
      <c r="AB402" s="7" t="str">
        <f t="shared" si="426"/>
        <v/>
      </c>
    </row>
    <row r="403" spans="1:28" s="8" customFormat="1" ht="20.25" customHeight="1">
      <c r="A403" s="709" t="s">
        <v>157</v>
      </c>
      <c r="B403" s="709" t="s">
        <v>123</v>
      </c>
      <c r="C403" s="709" t="s">
        <v>154</v>
      </c>
      <c r="D403" s="76"/>
      <c r="E403" s="387" t="s">
        <v>182</v>
      </c>
      <c r="F403" s="403"/>
      <c r="G403" s="403"/>
      <c r="H403" s="404"/>
      <c r="I403" s="388"/>
      <c r="J403" s="389"/>
      <c r="K403" s="35"/>
      <c r="L403" s="415"/>
      <c r="M403" s="36"/>
      <c r="N403" s="36"/>
      <c r="O403" s="712"/>
      <c r="P403" s="31"/>
      <c r="Q403" s="31"/>
      <c r="R403" s="31"/>
      <c r="S403" s="31"/>
      <c r="T403" s="31"/>
      <c r="U403" s="31"/>
      <c r="V403" s="31"/>
      <c r="W403" s="31"/>
      <c r="X403" s="31"/>
      <c r="Y403" s="31"/>
      <c r="Z403" s="32"/>
      <c r="AA403" s="2"/>
    </row>
    <row r="404" spans="1:28" s="8" customFormat="1" ht="20.25" customHeight="1">
      <c r="A404" s="709" t="s">
        <v>157</v>
      </c>
      <c r="B404" s="709" t="s">
        <v>123</v>
      </c>
      <c r="C404" s="709" t="s">
        <v>154</v>
      </c>
      <c r="D404" s="709" t="s">
        <v>65</v>
      </c>
      <c r="E404" s="398">
        <v>1</v>
      </c>
      <c r="F404" s="55"/>
      <c r="G404" s="400"/>
      <c r="H404" s="402" t="str" cm="1">
        <f t="array" ref="H404">IF($F404=0," ",_xlfn.XLOOKUP($F404,DataCalcs!$B$84:$B$162,_xlfn.XLOOKUP($C404,DataCalcs!$D$83:$N$83,DataCalcs!$D$84:$N$162),"WRONG LETTER"))</f>
        <v xml:space="preserve"> </v>
      </c>
      <c r="I404" s="402" t="str">
        <f>IF($F404=0," ",_xlfn.XLOOKUP($F404,DataCalcs!$B$84:$B$162,DataCalcs!$A$84:$A$162,"WRONG LETTER"))</f>
        <v xml:space="preserve"> </v>
      </c>
      <c r="J404" s="29" t="str" cm="1">
        <f t="array" ref="J404">_xlfn.IFS(ISBLANK(G404), "", NOT(ISNUMBER(G404)), "!!!",  G404&lt;DataTables!$E$37,"...",G404&lt;DataTables!$F$37,"L1",G404&lt;DataTables!$G$37,"L2",G404&lt;DataTables!$H$37,"L3",G404&lt;DataTables!$I$37,"L4",G404&lt;DataTables!$J$37,"L5",G404&lt;DataTables!$K$37,"L6",G404&lt;DataTables!$L$37,"L7",G404&lt;DataTables!$M$37,"L8", G404&gt;=DataTables!$M$37,"L9")</f>
        <v/>
      </c>
      <c r="K404" s="29"/>
      <c r="L404" s="417"/>
      <c r="M404" s="34" t="str">
        <f t="shared" ref="M404:N404" si="433">M395</f>
        <v>A</v>
      </c>
      <c r="N404" s="34" t="str">
        <f t="shared" si="433"/>
        <v>AA</v>
      </c>
      <c r="O404" s="34" cm="1">
        <f t="array" ref="O404">_xlfn.LET(_xlpm.a, $F$404:$F$411, _xlpm.b, $E$404:$E$411, _xlpm.c, _xlfn.XLOOKUP(M404,_xlpm.a,_xlpm.b,0), _xlpm.d, _xlfn.XLOOKUP(N404,_xlpm.a,_xlpm.b,0), _xlpm.x, IF(OR(_xlpm.c=0,_xlpm.d=0), _xlpm.c+_xlpm.d, MIN(_xlpm.c,_xlpm.d)), IF(_xlpm.x=0, 0, IF(DataTables!$K$158="6+", _xlfn.IFNA(_xlfn.RANK.AVG(_xlpm.x,$E$404:$E$409),1), IF(DataTables!$K$158=8,_xlfn.RANK.AVG(_xlpm.x,_xlpm.b)))))</f>
        <v>0</v>
      </c>
      <c r="P404" s="32"/>
      <c r="Q404" s="151">
        <f>$O404</f>
        <v>0</v>
      </c>
      <c r="R404" s="151"/>
      <c r="S404" s="151"/>
      <c r="T404" s="151"/>
      <c r="U404" s="151"/>
      <c r="V404" s="151"/>
      <c r="W404" s="151"/>
      <c r="X404" s="151"/>
      <c r="Y404" s="32"/>
      <c r="Z404" s="32">
        <f>COUNTIF(F$395:F$402:F$404:F$411,F404)</f>
        <v>0</v>
      </c>
      <c r="AA404" s="32">
        <f>IF(NOT(ISBLANK(F404)),COUNTIF(F$404:F$411,LEFT(F404,1)&amp;"*"),0)</f>
        <v>0</v>
      </c>
      <c r="AB404" s="7" t="str">
        <f>IF($G404&gt;=$J$394, "***", "")</f>
        <v/>
      </c>
    </row>
    <row r="405" spans="1:28" s="8" customFormat="1" ht="20.25" customHeight="1">
      <c r="A405" s="709" t="s">
        <v>157</v>
      </c>
      <c r="B405" s="709" t="s">
        <v>123</v>
      </c>
      <c r="C405" s="709" t="s">
        <v>154</v>
      </c>
      <c r="D405" s="709" t="s">
        <v>65</v>
      </c>
      <c r="E405" s="41">
        <v>2</v>
      </c>
      <c r="F405" s="17"/>
      <c r="G405" s="38"/>
      <c r="H405" s="33" t="str" cm="1">
        <f t="array" ref="H405">IF($F405=0," ",_xlfn.XLOOKUP($F405,DataCalcs!$B$84:$B$162,_xlfn.XLOOKUP($C405,DataCalcs!$D$83:$N$83,DataCalcs!$D$84:$N$162),"WRONG LETTER"))</f>
        <v xml:space="preserve"> </v>
      </c>
      <c r="I405" s="33" t="str">
        <f>IF($F405=0," ",_xlfn.XLOOKUP($F405,DataCalcs!$B$84:$B$162,DataCalcs!$A$84:$A$162,"WRONG LETTER"))</f>
        <v xml:space="preserve"> </v>
      </c>
      <c r="J405" s="709" t="str" cm="1">
        <f t="array" ref="J405">_xlfn.IFS(ISBLANK(G405), "", NOT(ISNUMBER(G405)), "!!!",  G405&lt;DataTables!$E$37,"...",G405&lt;DataTables!$F$37,"L1",G405&lt;DataTables!$G$37,"L2",G405&lt;DataTables!$H$37,"L3",G405&lt;DataTables!$I$37,"L4",G405&lt;DataTables!$J$37,"L5",G405&lt;DataTables!$K$37,"L6",G405&lt;DataTables!$L$37,"L7",G405&lt;DataTables!$M$37,"L8", G405&gt;=DataTables!$M$37,"L9")</f>
        <v/>
      </c>
      <c r="K405" s="709"/>
      <c r="L405" s="415"/>
      <c r="M405" s="34" t="str">
        <f t="shared" ref="M405:N405" si="434">M396</f>
        <v>N</v>
      </c>
      <c r="N405" s="34" t="str">
        <f t="shared" si="434"/>
        <v>NN</v>
      </c>
      <c r="O405" s="34" cm="1">
        <f t="array" ref="O405">_xlfn.LET(_xlpm.a, $F$404:$F$411, _xlpm.b, $E$404:$E$411, _xlpm.c, _xlfn.XLOOKUP(M405,_xlpm.a,_xlpm.b,0), _xlpm.d, _xlfn.XLOOKUP(N405,_xlpm.a,_xlpm.b,0), _xlpm.x, IF(OR(_xlpm.c=0,_xlpm.d=0), _xlpm.c+_xlpm.d, MIN(_xlpm.c,_xlpm.d)), IF(_xlpm.x=0, 0, IF(DataTables!$K$158="6+", _xlfn.IFNA(_xlfn.RANK.AVG(_xlpm.x,$E$404:$E$409),1), IF(DataTables!$K$158=8,_xlfn.RANK.AVG(_xlpm.x,_xlpm.b)))))</f>
        <v>0</v>
      </c>
      <c r="P405" s="32"/>
      <c r="Q405" s="151"/>
      <c r="R405" s="151">
        <f>$O405</f>
        <v>0</v>
      </c>
      <c r="S405" s="151"/>
      <c r="T405" s="151"/>
      <c r="U405" s="151"/>
      <c r="V405" s="151"/>
      <c r="W405" s="151"/>
      <c r="X405" s="151"/>
      <c r="Y405" s="32"/>
      <c r="Z405" s="32">
        <f>COUNTIF(F$395:F$402:F$404:F$411,F405)</f>
        <v>0</v>
      </c>
      <c r="AA405" s="32">
        <f t="shared" ref="AA405:AA411" si="435">IF(NOT(ISBLANK(F405)),COUNTIF(F$404:F$411,LEFT(F405,1)&amp;"*"),0)</f>
        <v>0</v>
      </c>
      <c r="AB405" s="7" t="str">
        <f t="shared" ref="AB405:AB411" si="436">IF($G405&gt;=$J$394, "***", "")</f>
        <v/>
      </c>
    </row>
    <row r="406" spans="1:28" s="8" customFormat="1" ht="20.25" customHeight="1">
      <c r="A406" s="709" t="s">
        <v>157</v>
      </c>
      <c r="B406" s="709" t="s">
        <v>123</v>
      </c>
      <c r="C406" s="709" t="s">
        <v>154</v>
      </c>
      <c r="D406" s="709" t="s">
        <v>65</v>
      </c>
      <c r="E406" s="41">
        <v>3</v>
      </c>
      <c r="F406" s="17"/>
      <c r="G406" s="38"/>
      <c r="H406" s="33" t="str" cm="1">
        <f t="array" ref="H406">IF($F406=0," ",_xlfn.XLOOKUP($F406,DataCalcs!$B$84:$B$162,_xlfn.XLOOKUP($C406,DataCalcs!$D$83:$N$83,DataCalcs!$D$84:$N$162),"WRONG LETTER"))</f>
        <v xml:space="preserve"> </v>
      </c>
      <c r="I406" s="33" t="str">
        <f>IF($F406=0," ",_xlfn.XLOOKUP($F406,DataCalcs!$B$84:$B$162,DataCalcs!$A$84:$A$162,"WRONG LETTER"))</f>
        <v xml:space="preserve"> </v>
      </c>
      <c r="J406" s="709" t="str" cm="1">
        <f t="array" ref="J406">_xlfn.IFS(ISBLANK(G406), "", NOT(ISNUMBER(G406)), "!!!",  G406&lt;DataTables!$E$37,"...",G406&lt;DataTables!$F$37,"L1",G406&lt;DataTables!$G$37,"L2",G406&lt;DataTables!$H$37,"L3",G406&lt;DataTables!$I$37,"L4",G406&lt;DataTables!$J$37,"L5",G406&lt;DataTables!$K$37,"L6",G406&lt;DataTables!$L$37,"L7",G406&lt;DataTables!$M$37,"L8", G406&gt;=DataTables!$M$37,"L9")</f>
        <v/>
      </c>
      <c r="K406" s="709"/>
      <c r="L406" s="415"/>
      <c r="M406" s="34" t="str">
        <f t="shared" ref="M406:N406" si="437">M397</f>
        <v>B</v>
      </c>
      <c r="N406" s="34" t="str">
        <f t="shared" si="437"/>
        <v>BB</v>
      </c>
      <c r="O406" s="34" cm="1">
        <f t="array" ref="O406">_xlfn.LET(_xlpm.a, $F$404:$F$411, _xlpm.b, $E$404:$E$411, _xlpm.c, _xlfn.XLOOKUP(M406,_xlpm.a,_xlpm.b,0), _xlpm.d, _xlfn.XLOOKUP(N406,_xlpm.a,_xlpm.b,0), _xlpm.x, IF(OR(_xlpm.c=0,_xlpm.d=0), _xlpm.c+_xlpm.d, MIN(_xlpm.c,_xlpm.d)), IF(_xlpm.x=0, 0, IF(DataTables!$K$158="6+", _xlfn.IFNA(_xlfn.RANK.AVG(_xlpm.x,$E$404:$E$409),1), IF(DataTables!$K$158=8,_xlfn.RANK.AVG(_xlpm.x,_xlpm.b)))))</f>
        <v>0</v>
      </c>
      <c r="P406" s="32"/>
      <c r="Q406" s="151"/>
      <c r="R406" s="151"/>
      <c r="S406" s="151">
        <f>$O406</f>
        <v>0</v>
      </c>
      <c r="T406" s="151"/>
      <c r="U406" s="151"/>
      <c r="V406" s="151"/>
      <c r="W406" s="151"/>
      <c r="X406" s="151"/>
      <c r="Y406" s="32"/>
      <c r="Z406" s="32">
        <f>COUNTIF(F$395:F$402:F$404:F$411,F406)</f>
        <v>0</v>
      </c>
      <c r="AA406" s="32">
        <f t="shared" si="435"/>
        <v>0</v>
      </c>
      <c r="AB406" s="7" t="str">
        <f t="shared" si="436"/>
        <v/>
      </c>
    </row>
    <row r="407" spans="1:28" s="8" customFormat="1" ht="20.25" customHeight="1">
      <c r="A407" s="709" t="s">
        <v>157</v>
      </c>
      <c r="B407" s="709" t="s">
        <v>123</v>
      </c>
      <c r="C407" s="709" t="s">
        <v>154</v>
      </c>
      <c r="D407" s="709" t="s">
        <v>65</v>
      </c>
      <c r="E407" s="41">
        <v>4</v>
      </c>
      <c r="F407" s="17"/>
      <c r="G407" s="38"/>
      <c r="H407" s="33" t="str" cm="1">
        <f t="array" ref="H407">IF($F407=0," ",_xlfn.XLOOKUP($F407,DataCalcs!$B$84:$B$162,_xlfn.XLOOKUP($C407,DataCalcs!$D$83:$N$83,DataCalcs!$D$84:$N$162),"WRONG LETTER"))</f>
        <v xml:space="preserve"> </v>
      </c>
      <c r="I407" s="33" t="str">
        <f>IF($F407=0," ",_xlfn.XLOOKUP($F407,DataCalcs!$B$84:$B$162,DataCalcs!$A$84:$A$162,"WRONG LETTER"))</f>
        <v xml:space="preserve"> </v>
      </c>
      <c r="J407" s="709" t="str" cm="1">
        <f t="array" ref="J407">_xlfn.IFS(ISBLANK(G407), "", NOT(ISNUMBER(G407)), "!!!",  G407&lt;DataTables!$E$37,"...",G407&lt;DataTables!$F$37,"L1",G407&lt;DataTables!$G$37,"L2",G407&lt;DataTables!$H$37,"L3",G407&lt;DataTables!$I$37,"L4",G407&lt;DataTables!$J$37,"L5",G407&lt;DataTables!$K$37,"L6",G407&lt;DataTables!$L$37,"L7",G407&lt;DataTables!$M$37,"L8", G407&gt;=DataTables!$M$37,"L9")</f>
        <v/>
      </c>
      <c r="K407" s="709"/>
      <c r="L407" s="415"/>
      <c r="M407" s="34" t="str">
        <f t="shared" ref="M407:N407" si="438">M398</f>
        <v>O</v>
      </c>
      <c r="N407" s="34" t="str">
        <f t="shared" si="438"/>
        <v>OO</v>
      </c>
      <c r="O407" s="34" cm="1">
        <f t="array" ref="O407">_xlfn.LET(_xlpm.a, $F$404:$F$411, _xlpm.b, $E$404:$E$411, _xlpm.c, _xlfn.XLOOKUP(M407,_xlpm.a,_xlpm.b,0), _xlpm.d, _xlfn.XLOOKUP(N407,_xlpm.a,_xlpm.b,0), _xlpm.x, IF(OR(_xlpm.c=0,_xlpm.d=0), _xlpm.c+_xlpm.d, MIN(_xlpm.c,_xlpm.d)), IF(_xlpm.x=0, 0, IF(DataTables!$K$158="6+", _xlfn.IFNA(_xlfn.RANK.AVG(_xlpm.x,$E$404:$E$409),1), IF(DataTables!$K$158=8,_xlfn.RANK.AVG(_xlpm.x,_xlpm.b)))))</f>
        <v>0</v>
      </c>
      <c r="P407" s="32"/>
      <c r="Q407" s="151"/>
      <c r="R407" s="151"/>
      <c r="S407" s="151"/>
      <c r="T407" s="151">
        <f>$O407</f>
        <v>0</v>
      </c>
      <c r="U407" s="151"/>
      <c r="V407" s="151"/>
      <c r="W407" s="151"/>
      <c r="X407" s="151"/>
      <c r="Y407" s="32"/>
      <c r="Z407" s="32">
        <f>COUNTIF(F$395:F$402:F$404:F$411,F407)</f>
        <v>0</v>
      </c>
      <c r="AA407" s="32">
        <f t="shared" si="435"/>
        <v>0</v>
      </c>
      <c r="AB407" s="7" t="str">
        <f t="shared" si="436"/>
        <v/>
      </c>
    </row>
    <row r="408" spans="1:28" s="8" customFormat="1" ht="20.25" customHeight="1">
      <c r="A408" s="709" t="s">
        <v>157</v>
      </c>
      <c r="B408" s="709" t="s">
        <v>123</v>
      </c>
      <c r="C408" s="709" t="s">
        <v>154</v>
      </c>
      <c r="D408" s="709" t="s">
        <v>65</v>
      </c>
      <c r="E408" s="41">
        <v>5</v>
      </c>
      <c r="F408" s="17"/>
      <c r="G408" s="38"/>
      <c r="H408" s="33" t="str" cm="1">
        <f t="array" ref="H408">IF($F408=0," ",_xlfn.XLOOKUP($F408,DataCalcs!$B$84:$B$162,_xlfn.XLOOKUP($C408,DataCalcs!$D$83:$N$83,DataCalcs!$D$84:$N$162),"WRONG LETTER"))</f>
        <v xml:space="preserve"> </v>
      </c>
      <c r="I408" s="33" t="str">
        <f>IF($F408=0," ",_xlfn.XLOOKUP($F408,DataCalcs!$B$84:$B$162,DataCalcs!$A$84:$A$162,"WRONG LETTER"))</f>
        <v xml:space="preserve"> </v>
      </c>
      <c r="J408" s="709" t="str" cm="1">
        <f t="array" ref="J408">_xlfn.IFS(ISBLANK(G408), "", NOT(ISNUMBER(G408)), "!!!",  G408&lt;DataTables!$E$37,"...",G408&lt;DataTables!$F$37,"L1",G408&lt;DataTables!$G$37,"L2",G408&lt;DataTables!$H$37,"L3",G408&lt;DataTables!$I$37,"L4",G408&lt;DataTables!$J$37,"L5",G408&lt;DataTables!$K$37,"L6",G408&lt;DataTables!$L$37,"L7",G408&lt;DataTables!$M$37,"L8", G408&gt;=DataTables!$M$37,"L9")</f>
        <v/>
      </c>
      <c r="K408" s="709"/>
      <c r="L408" s="415"/>
      <c r="M408" s="34" t="str">
        <f t="shared" ref="M408:N408" si="439">M399</f>
        <v>R</v>
      </c>
      <c r="N408" s="34" t="str">
        <f t="shared" si="439"/>
        <v>RR</v>
      </c>
      <c r="O408" s="34" cm="1">
        <f t="array" ref="O408">_xlfn.LET(_xlpm.a, $F$404:$F$411, _xlpm.b, $E$404:$E$411, _xlpm.c, _xlfn.XLOOKUP(M408,_xlpm.a,_xlpm.b,0), _xlpm.d, _xlfn.XLOOKUP(N408,_xlpm.a,_xlpm.b,0), _xlpm.x, IF(OR(_xlpm.c=0,_xlpm.d=0), _xlpm.c+_xlpm.d, MIN(_xlpm.c,_xlpm.d)), IF(_xlpm.x=0, 0, IF(DataTables!$K$158="6+", _xlfn.IFNA(_xlfn.RANK.AVG(_xlpm.x,$E$404:$E$409),1), IF(DataTables!$K$158=8,_xlfn.RANK.AVG(_xlpm.x,_xlpm.b)))))</f>
        <v>0</v>
      </c>
      <c r="P408" s="32"/>
      <c r="Q408" s="151"/>
      <c r="R408" s="151"/>
      <c r="S408" s="151"/>
      <c r="T408" s="151"/>
      <c r="U408" s="151">
        <f>$O408</f>
        <v>0</v>
      </c>
      <c r="V408" s="151"/>
      <c r="W408" s="151"/>
      <c r="X408" s="151"/>
      <c r="Y408" s="32"/>
      <c r="Z408" s="32">
        <f>COUNTIF(F$395:F$402:F$404:F$411,F408)</f>
        <v>0</v>
      </c>
      <c r="AA408" s="32">
        <f t="shared" si="435"/>
        <v>0</v>
      </c>
      <c r="AB408" s="7" t="str">
        <f t="shared" si="436"/>
        <v/>
      </c>
    </row>
    <row r="409" spans="1:28" s="8" customFormat="1" ht="20.25" customHeight="1">
      <c r="A409" s="709" t="s">
        <v>157</v>
      </c>
      <c r="B409" s="709" t="s">
        <v>123</v>
      </c>
      <c r="C409" s="709" t="s">
        <v>154</v>
      </c>
      <c r="D409" s="709" t="s">
        <v>65</v>
      </c>
      <c r="E409" s="41">
        <v>6</v>
      </c>
      <c r="F409" s="17"/>
      <c r="G409" s="38"/>
      <c r="H409" s="33" t="str" cm="1">
        <f t="array" ref="H409">IF($F409=0," ",_xlfn.XLOOKUP($F409,DataCalcs!$B$84:$B$162,_xlfn.XLOOKUP($C409,DataCalcs!$D$83:$N$83,DataCalcs!$D$84:$N$162),"WRONG LETTER"))</f>
        <v xml:space="preserve"> </v>
      </c>
      <c r="I409" s="33" t="str">
        <f>IF($F409=0," ",_xlfn.XLOOKUP($F409,DataCalcs!$B$84:$B$162,DataCalcs!$A$84:$A$162,"WRONG LETTER"))</f>
        <v xml:space="preserve"> </v>
      </c>
      <c r="J409" s="709" t="str" cm="1">
        <f t="array" ref="J409">_xlfn.IFS(ISBLANK(G409), "", NOT(ISNUMBER(G409)), "!!!",  G409&lt;DataTables!$E$37,"...",G409&lt;DataTables!$F$37,"L1",G409&lt;DataTables!$G$37,"L2",G409&lt;DataTables!$H$37,"L3",G409&lt;DataTables!$I$37,"L4",G409&lt;DataTables!$J$37,"L5",G409&lt;DataTables!$K$37,"L6",G409&lt;DataTables!$L$37,"L7",G409&lt;DataTables!$M$37,"L8", G409&gt;=DataTables!$M$37,"L9")</f>
        <v/>
      </c>
      <c r="K409" s="709"/>
      <c r="L409" s="414"/>
      <c r="M409" s="34" t="str">
        <f t="shared" ref="M409:N409" si="440">M400</f>
        <v>X</v>
      </c>
      <c r="N409" s="34" t="str">
        <f t="shared" si="440"/>
        <v>XX</v>
      </c>
      <c r="O409" s="34" cm="1">
        <f t="array" ref="O409">_xlfn.LET(_xlpm.a, $F$404:$F$411, _xlpm.b, $E$404:$E$411, _xlpm.c, _xlfn.XLOOKUP(M409,_xlpm.a,_xlpm.b,0), _xlpm.d, _xlfn.XLOOKUP(N409,_xlpm.a,_xlpm.b,0), _xlpm.x, IF(OR(_xlpm.c=0,_xlpm.d=0), _xlpm.c+_xlpm.d, MIN(_xlpm.c,_xlpm.d)), IF(_xlpm.x=0, 0, IF(DataTables!$K$158="6+", _xlfn.IFNA(_xlfn.RANK.AVG(_xlpm.x,$E$404:$E$409),1), IF(DataTables!$K$158=8,_xlfn.RANK.AVG(_xlpm.x,_xlpm.b)))))</f>
        <v>0</v>
      </c>
      <c r="P409" s="32"/>
      <c r="Q409" s="151"/>
      <c r="R409" s="151"/>
      <c r="S409" s="151"/>
      <c r="T409" s="151"/>
      <c r="U409" s="151"/>
      <c r="V409" s="151">
        <f>$O409</f>
        <v>0</v>
      </c>
      <c r="W409" s="151"/>
      <c r="X409" s="151"/>
      <c r="Y409" s="32"/>
      <c r="Z409" s="32">
        <f>COUNTIF(F$395:F$402:F$404:F$411,F409)</f>
        <v>0</v>
      </c>
      <c r="AA409" s="32">
        <f t="shared" si="435"/>
        <v>0</v>
      </c>
      <c r="AB409" s="7" t="str">
        <f t="shared" si="436"/>
        <v/>
      </c>
    </row>
    <row r="410" spans="1:28" s="7" customFormat="1" ht="20.25" customHeight="1">
      <c r="A410" s="709" t="s">
        <v>157</v>
      </c>
      <c r="B410" s="709" t="s">
        <v>123</v>
      </c>
      <c r="C410" s="709" t="s">
        <v>154</v>
      </c>
      <c r="D410" s="709" t="s">
        <v>65</v>
      </c>
      <c r="E410" s="14">
        <v>7</v>
      </c>
      <c r="F410" s="17"/>
      <c r="G410" s="38"/>
      <c r="H410" s="33" t="str" cm="1">
        <f t="array" ref="H410">IF($F410=0," ",_xlfn.XLOOKUP($F410,DataCalcs!$B$84:$B$162,_xlfn.XLOOKUP($C410,DataCalcs!$D$83:$N$83,DataCalcs!$D$84:$N$162),"WRONG LETTER"))</f>
        <v xml:space="preserve"> </v>
      </c>
      <c r="I410" s="33" t="str">
        <f>IF($F410=0," ",_xlfn.XLOOKUP($F410,DataCalcs!$B$84:$B$162,DataCalcs!$A$84:$A$162,"WRONG LETTER"))</f>
        <v xml:space="preserve"> </v>
      </c>
      <c r="J410" s="709" t="str" cm="1">
        <f t="array" ref="J410">_xlfn.IFS(ISBLANK(G410), "", NOT(ISNUMBER(G410)), "!!!",  G410&lt;DataTables!$E$37,"...",G410&lt;DataTables!$F$37,"L1",G410&lt;DataTables!$G$37,"L2",G410&lt;DataTables!$H$37,"L3",G410&lt;DataTables!$I$37,"L4",G410&lt;DataTables!$J$37,"L5",G410&lt;DataTables!$K$37,"L6",G410&lt;DataTables!$L$37,"L7",G410&lt;DataTables!$M$37,"L8", G410&gt;=DataTables!$M$37,"L9")</f>
        <v/>
      </c>
      <c r="K410" s="709"/>
      <c r="L410" s="415"/>
      <c r="M410" s="34" t="str">
        <f t="shared" ref="M410:N410" si="441">M401</f>
        <v>H</v>
      </c>
      <c r="N410" s="34" t="str">
        <f t="shared" si="441"/>
        <v>HH</v>
      </c>
      <c r="O410" s="34" cm="1">
        <f t="array" ref="O410">_xlfn.LET(_xlpm.a, $F$404:$F$411, _xlpm.b, $E$404:$E$411, _xlpm.c, _xlfn.XLOOKUP(M410,_xlpm.a,_xlpm.b,0), _xlpm.d, _xlfn.XLOOKUP(N410,_xlpm.a,_xlpm.b,0), _xlpm.x, IF(OR(_xlpm.c=0,_xlpm.d=0), _xlpm.c+_xlpm.d, MIN(_xlpm.c,_xlpm.d)), IF(_xlpm.x=0, 0, IF(DataTables!$K$158="6+", _xlfn.IFNA(_xlfn.RANK.AVG(_xlpm.x,$E$404:$E$409),1), IF(DataTables!$K$158=8,_xlfn.RANK.AVG(_xlpm.x,_xlpm.b)))))</f>
        <v>0</v>
      </c>
      <c r="P410" s="32"/>
      <c r="Q410" s="151"/>
      <c r="R410" s="151"/>
      <c r="S410" s="151"/>
      <c r="T410" s="151"/>
      <c r="U410" s="151"/>
      <c r="V410" s="151"/>
      <c r="W410" s="151">
        <f>$O410</f>
        <v>0</v>
      </c>
      <c r="X410" s="151"/>
      <c r="Y410" s="32"/>
      <c r="Z410" s="32">
        <f>COUNTIF(F$395:F$402:F$404:F$411,F410)</f>
        <v>0</v>
      </c>
      <c r="AA410" s="32">
        <f t="shared" si="435"/>
        <v>0</v>
      </c>
      <c r="AB410" s="7" t="str">
        <f t="shared" si="436"/>
        <v/>
      </c>
    </row>
    <row r="411" spans="1:28" s="7" customFormat="1" ht="20.25" customHeight="1">
      <c r="A411" s="709" t="s">
        <v>157</v>
      </c>
      <c r="B411" s="709" t="s">
        <v>123</v>
      </c>
      <c r="C411" s="709" t="s">
        <v>154</v>
      </c>
      <c r="D411" s="709" t="s">
        <v>65</v>
      </c>
      <c r="E411" s="14">
        <v>8</v>
      </c>
      <c r="F411" s="17"/>
      <c r="G411" s="38"/>
      <c r="H411" s="33" t="str" cm="1">
        <f t="array" ref="H411">IF($F411=0," ",_xlfn.XLOOKUP($F411,DataCalcs!$B$84:$B$162,_xlfn.XLOOKUP($C411,DataCalcs!$D$83:$N$83,DataCalcs!$D$84:$N$162),"WRONG LETTER"))</f>
        <v xml:space="preserve"> </v>
      </c>
      <c r="I411" s="33" t="str">
        <f>IF($F411=0," ",_xlfn.XLOOKUP($F411,DataCalcs!$B$84:$B$162,DataCalcs!$A$84:$A$162,"WRONG LETTER"))</f>
        <v xml:space="preserve"> </v>
      </c>
      <c r="J411" s="709" t="str" cm="1">
        <f t="array" ref="J411">_xlfn.IFS(ISBLANK(G411), "", NOT(ISNUMBER(G411)), "!!!",  G411&lt;DataTables!$E$37,"...",G411&lt;DataTables!$F$37,"L1",G411&lt;DataTables!$G$37,"L2",G411&lt;DataTables!$H$37,"L3",G411&lt;DataTables!$I$37,"L4",G411&lt;DataTables!$J$37,"L5",G411&lt;DataTables!$K$37,"L6",G411&lt;DataTables!$L$37,"L7",G411&lt;DataTables!$M$37,"L8", G411&gt;=DataTables!$M$37,"L9")</f>
        <v/>
      </c>
      <c r="K411" s="709"/>
      <c r="L411" s="31"/>
      <c r="M411" s="34" t="str">
        <f t="shared" ref="M411:N411" si="442">M402</f>
        <v>W</v>
      </c>
      <c r="N411" s="34" t="str">
        <f t="shared" si="442"/>
        <v>WW</v>
      </c>
      <c r="O411" s="34" cm="1">
        <f t="array" ref="O411">_xlfn.LET(_xlpm.a, $F$404:$F$411, _xlpm.b, $E$404:$E$411, _xlpm.c, _xlfn.XLOOKUP(M411,_xlpm.a,_xlpm.b,0), _xlpm.d, _xlfn.XLOOKUP(N411,_xlpm.a,_xlpm.b,0), _xlpm.x, IF(OR(_xlpm.c=0,_xlpm.d=0), _xlpm.c+_xlpm.d, MIN(_xlpm.c,_xlpm.d)), IF(_xlpm.x=0, 0, IF(DataTables!$K$158="6+", _xlfn.IFNA(_xlfn.RANK.AVG(_xlpm.x,$E$404:$E$409),1), IF(DataTables!$K$158=8,_xlfn.RANK.AVG(_xlpm.x,_xlpm.b)))))</f>
        <v>0</v>
      </c>
      <c r="P411" s="32"/>
      <c r="Q411" s="151"/>
      <c r="R411" s="151"/>
      <c r="S411" s="151"/>
      <c r="T411" s="151"/>
      <c r="U411" s="151"/>
      <c r="V411" s="151"/>
      <c r="W411" s="151"/>
      <c r="X411" s="151">
        <f>$O411</f>
        <v>0</v>
      </c>
      <c r="Y411" s="31"/>
      <c r="Z411" s="32">
        <f>COUNTIF(F$395:F$402:F$404:F$411,F411)</f>
        <v>0</v>
      </c>
      <c r="AA411" s="32">
        <f t="shared" si="435"/>
        <v>0</v>
      </c>
      <c r="AB411" s="7" t="str">
        <f t="shared" si="436"/>
        <v/>
      </c>
    </row>
    <row r="413" spans="1:28">
      <c r="H413" s="9"/>
      <c r="I413" s="22" t="s">
        <v>111</v>
      </c>
      <c r="J413" s="23" t="s">
        <v>107</v>
      </c>
      <c r="K413" s="23" t="s">
        <v>109</v>
      </c>
      <c r="L413" s="351"/>
      <c r="M413" s="31"/>
      <c r="O413" s="10"/>
      <c r="P413" s="7"/>
      <c r="Q413" s="31"/>
      <c r="R413" s="31"/>
      <c r="S413" s="31"/>
      <c r="T413" s="31"/>
      <c r="U413" s="31"/>
      <c r="V413" s="31"/>
      <c r="W413" s="31"/>
      <c r="X413" s="31"/>
      <c r="Y413" s="31"/>
      <c r="Z413" s="31"/>
      <c r="AA413" s="32"/>
      <c r="AB413" s="2"/>
    </row>
    <row r="414" spans="1:28">
      <c r="H414" s="9"/>
      <c r="I414" s="19" t="str">
        <f>Abingdon!$AJ$2</f>
        <v>Abingdon AC</v>
      </c>
      <c r="J414" s="729" t="str" cm="1">
        <f t="array" ref="J414">IF($K414=0,"",SUMPRODUCT((K414&lt;=$K$414:$K$421)/COUNTIF($K$414:$K$421,$K$414:$K$421)))</f>
        <v/>
      </c>
      <c r="K414" s="729">
        <f>SUM(Q$206:Q$411)</f>
        <v>0</v>
      </c>
      <c r="L414" s="3"/>
      <c r="M414" s="31"/>
      <c r="O414" s="10"/>
      <c r="P414" s="7"/>
      <c r="Q414" s="31"/>
      <c r="R414" s="31"/>
      <c r="S414" s="31"/>
      <c r="T414" s="31"/>
      <c r="U414" s="31"/>
      <c r="V414" s="31"/>
      <c r="W414" s="31"/>
      <c r="X414" s="31"/>
      <c r="Y414" s="31"/>
      <c r="Z414" s="31"/>
      <c r="AA414" s="32"/>
      <c r="AB414" s="2"/>
    </row>
    <row r="415" spans="1:28">
      <c r="H415" s="9"/>
      <c r="I415" s="19" t="str">
        <f>Banbury!$AJ$2</f>
        <v>Banbury Harriers AC</v>
      </c>
      <c r="J415" s="729" t="str" cm="1">
        <f t="array" ref="J415">IF($K415=0,"",SUMPRODUCT((K415&lt;=$K$414:$K$421)/COUNTIF($K$414:$K$421,$K$414:$K$421)))</f>
        <v/>
      </c>
      <c r="K415" s="729">
        <f>SUM(R$206:R$411)</f>
        <v>0</v>
      </c>
      <c r="L415" s="3"/>
      <c r="M415" s="31"/>
      <c r="O415" s="10"/>
      <c r="P415" s="7"/>
      <c r="Q415" s="31"/>
      <c r="R415" s="31"/>
      <c r="S415" s="31"/>
      <c r="T415" s="31"/>
      <c r="U415" s="31"/>
      <c r="V415" s="31"/>
      <c r="W415" s="31"/>
      <c r="X415" s="31"/>
      <c r="Y415" s="31"/>
      <c r="Z415" s="31"/>
      <c r="AA415" s="32"/>
      <c r="AB415" s="2"/>
    </row>
    <row r="416" spans="1:28">
      <c r="H416" s="9"/>
      <c r="I416" s="19" t="str">
        <f>Bicester!$AJ$2</f>
        <v>Bicester AC</v>
      </c>
      <c r="J416" s="729" t="str" cm="1">
        <f t="array" ref="J416">IF($K416=0,"",SUMPRODUCT((K416&lt;=$K$414:$K$421)/COUNTIF($K$414:$K$421,$K$414:$K$421)))</f>
        <v/>
      </c>
      <c r="K416" s="729">
        <f>SUM(S$206:S$411)</f>
        <v>0</v>
      </c>
      <c r="L416" s="3"/>
      <c r="M416" s="31"/>
      <c r="O416" s="10"/>
      <c r="P416" s="7"/>
      <c r="Q416" s="31"/>
      <c r="R416" s="31"/>
      <c r="S416" s="31"/>
      <c r="T416" s="31"/>
      <c r="U416" s="31"/>
      <c r="V416" s="31"/>
      <c r="W416" s="31"/>
      <c r="X416" s="31"/>
      <c r="Y416" s="31"/>
      <c r="Z416" s="31"/>
      <c r="AA416" s="32"/>
      <c r="AB416" s="2"/>
    </row>
    <row r="417" spans="1:29">
      <c r="H417" s="9"/>
      <c r="I417" s="19" t="str">
        <f>'Oxford City'!$AJ$2</f>
        <v>Oxford City AC</v>
      </c>
      <c r="J417" s="729" t="str" cm="1">
        <f t="array" ref="J417">IF($K417=0,"",SUMPRODUCT((K417&lt;=$K$414:$K$421)/COUNTIF($K$414:$K$421,$K$414:$K$421)))</f>
        <v/>
      </c>
      <c r="K417" s="729">
        <f>SUM(T$206:T$411)</f>
        <v>0</v>
      </c>
      <c r="L417" s="3"/>
      <c r="M417" s="31"/>
      <c r="O417" s="10"/>
      <c r="P417" s="7"/>
      <c r="Q417" s="31"/>
      <c r="R417" s="31"/>
      <c r="S417" s="31"/>
      <c r="T417" s="31"/>
      <c r="U417" s="31"/>
      <c r="V417" s="31"/>
      <c r="W417" s="31"/>
      <c r="X417" s="31"/>
      <c r="Y417" s="31"/>
      <c r="Z417" s="31"/>
      <c r="AA417" s="32"/>
      <c r="AB417" s="2"/>
    </row>
    <row r="418" spans="1:29">
      <c r="H418" s="9"/>
      <c r="I418" s="19" t="str">
        <f>Radley!$AJ$2</f>
        <v>Radley AC</v>
      </c>
      <c r="J418" s="729" t="str" cm="1">
        <f t="array" ref="J418">IF($K418=0,"",SUMPRODUCT((K418&lt;=$K$414:$K$421)/COUNTIF($K$414:$K$421,$K$414:$K$421)))</f>
        <v/>
      </c>
      <c r="K418" s="729">
        <f>SUM(U$206:U$411)</f>
        <v>0</v>
      </c>
      <c r="L418" s="3"/>
      <c r="M418" s="31"/>
      <c r="O418" s="10"/>
      <c r="P418" s="7"/>
      <c r="Q418" s="31"/>
      <c r="R418" s="31"/>
      <c r="S418" s="31"/>
      <c r="T418" s="31"/>
      <c r="U418" s="31"/>
      <c r="V418" s="31"/>
      <c r="W418" s="31"/>
      <c r="X418" s="31"/>
      <c r="Y418" s="31"/>
      <c r="Z418" s="31"/>
      <c r="AA418" s="32"/>
      <c r="AB418" s="2"/>
    </row>
    <row r="419" spans="1:29">
      <c r="H419" s="9"/>
      <c r="I419" s="19" t="str">
        <f>IF('Team Kennet'!$AJ$2=0,"",'Team Kennet'!$AJ$2)</f>
        <v>Team Kennet</v>
      </c>
      <c r="J419" s="729" t="str" cm="1">
        <f t="array" ref="J419">IF($K419=0,"",SUMPRODUCT((K419&lt;=$K$414:$K$421)/COUNTIF($K$414:$K$421,$K$414:$K$421)))</f>
        <v/>
      </c>
      <c r="K419" s="729">
        <f>SUM(V$206:V$411)</f>
        <v>0</v>
      </c>
      <c r="L419" s="3"/>
      <c r="M419" s="31"/>
      <c r="O419" s="10"/>
      <c r="P419" s="7"/>
      <c r="Q419" s="31"/>
      <c r="R419" s="31"/>
      <c r="S419" s="31"/>
      <c r="T419" s="31"/>
      <c r="U419" s="31"/>
      <c r="V419" s="31"/>
      <c r="W419" s="31"/>
      <c r="X419" s="31"/>
      <c r="Y419" s="31"/>
      <c r="Z419" s="31"/>
      <c r="AA419" s="32"/>
      <c r="AB419" s="2"/>
    </row>
    <row r="420" spans="1:29">
      <c r="H420" s="9"/>
      <c r="I420" s="19" t="str">
        <f>IF('White Horse'!$AJ$2=0,"",'White Horse'!$AJ$2)</f>
        <v>White Horse Harriers</v>
      </c>
      <c r="J420" s="729" t="str" cm="1">
        <f t="array" ref="J420">IF($K420=0,"",SUMPRODUCT((K420&lt;=$K$414:$K$421)/COUNTIF($K$414:$K$421,$K$414:$K$421)))</f>
        <v/>
      </c>
      <c r="K420" s="729">
        <f>SUM(W$206:W$411)</f>
        <v>0</v>
      </c>
      <c r="L420" s="3"/>
      <c r="M420" s="31"/>
      <c r="O420" s="10"/>
      <c r="P420" s="7"/>
      <c r="Q420" s="31"/>
      <c r="R420" s="31"/>
      <c r="S420" s="31"/>
      <c r="T420" s="31"/>
      <c r="U420" s="31"/>
      <c r="V420" s="31"/>
      <c r="W420" s="31"/>
      <c r="X420" s="31"/>
      <c r="Y420" s="31"/>
      <c r="Z420" s="31"/>
      <c r="AA420" s="32"/>
      <c r="AB420" s="2"/>
    </row>
    <row r="421" spans="1:29">
      <c r="H421" s="9"/>
      <c r="I421" s="19" t="str">
        <f>IF(Witney!$AJ$2=0,"",Witney!$AJ$2)</f>
        <v>Witney Road Runners</v>
      </c>
      <c r="J421" s="729" t="str" cm="1">
        <f t="array" ref="J421">IF($K421=0,"",SUMPRODUCT((K421&lt;=$K$414:$K$421)/COUNTIF($K$414:$K$421,$K$414:$K$421)))</f>
        <v/>
      </c>
      <c r="K421" s="729">
        <f>SUM(X$206:X$411)</f>
        <v>0</v>
      </c>
      <c r="L421" s="3"/>
      <c r="M421" s="31"/>
      <c r="O421" s="10"/>
      <c r="P421" s="7"/>
      <c r="Q421" s="31"/>
      <c r="R421" s="31"/>
      <c r="S421" s="31"/>
      <c r="T421" s="31"/>
      <c r="U421" s="31"/>
      <c r="V421" s="31"/>
      <c r="W421" s="31"/>
      <c r="X421" s="31"/>
      <c r="Y421" s="31"/>
      <c r="Z421" s="31"/>
      <c r="AA421" s="32"/>
      <c r="AB421" s="2"/>
    </row>
    <row r="424" spans="1:29" s="7" customFormat="1" ht="20.25" customHeight="1">
      <c r="A424" s="709" t="s">
        <v>183</v>
      </c>
      <c r="B424" s="709" t="s">
        <v>123</v>
      </c>
      <c r="C424" s="709" t="s">
        <v>184</v>
      </c>
      <c r="D424" s="76"/>
      <c r="E424" s="387" t="s">
        <v>185</v>
      </c>
      <c r="F424" s="403"/>
      <c r="G424" s="403"/>
      <c r="H424" s="404"/>
      <c r="I424" s="388" t="s">
        <v>59</v>
      </c>
      <c r="J424" s="389">
        <f>DataTables!$N$40</f>
        <v>0</v>
      </c>
      <c r="K424" s="16"/>
      <c r="L424" s="13"/>
      <c r="M424" s="10"/>
      <c r="N424" s="10"/>
      <c r="P424" s="31"/>
      <c r="Q424" s="373"/>
      <c r="R424" s="373"/>
      <c r="S424" s="373"/>
      <c r="T424" s="373"/>
      <c r="U424" s="373"/>
      <c r="V424" s="374"/>
      <c r="W424" s="375"/>
      <c r="X424" s="375"/>
      <c r="Y424" s="32"/>
      <c r="Z424" s="32"/>
      <c r="AA424" s="32"/>
    </row>
    <row r="425" spans="1:29" s="7" customFormat="1" ht="20.25" customHeight="1">
      <c r="A425" s="709" t="s">
        <v>183</v>
      </c>
      <c r="B425" s="709" t="s">
        <v>123</v>
      </c>
      <c r="C425" s="709" t="s">
        <v>184</v>
      </c>
      <c r="D425" s="709" t="s">
        <v>71</v>
      </c>
      <c r="E425" s="398">
        <v>1</v>
      </c>
      <c r="F425" s="55"/>
      <c r="G425" s="400"/>
      <c r="H425" s="402" t="str" cm="1">
        <f t="array" ref="H425">IF($F425=0," ",_xlfn.XLOOKUP($F425,DataCalcs!$B$166:$B$244,_xlfn.XLOOKUP($C425,DataCalcs!$D$165:$N$165,DataCalcs!$D$166:$N$244),"WRONG LETTER"))</f>
        <v xml:space="preserve"> </v>
      </c>
      <c r="I425" s="402" t="str">
        <f>IF($F425=0," ",_xlfn.XLOOKUP($F425,DataCalcs!$B$166:$B$244,DataCalcs!$A$166:$A$244,"WRONG LETTER"))</f>
        <v xml:space="preserve"> </v>
      </c>
      <c r="J425" s="29" t="str" cm="1">
        <f t="array" ref="J425">_xlfn.IFS(ISBLANK(G425), "", NOT(ISNUMBER(G425)), "!!!",  G425&gt;DataTables!$E$40,"...",G425&gt;DataTables!$F$40,"L1",G425&gt;DataTables!$G$40,"L2",G425&gt;DataTables!$H$40,"L3",G425&gt;DataTables!$I$40,"L4",G425&gt;DataTables!$J$40,"L5",G425&gt;DataTables!$K$40,"L6",G425&gt;DataTables!$L$40,"L7",G425&gt;DataTables!$M$40,"L8", G425&lt;=DataTables!$M$40,"L9")</f>
        <v/>
      </c>
      <c r="K425" s="709" t="str">
        <f>IF(ISBLANK(F425),"",IF(ISBLANK(K$424),"", K$424))</f>
        <v/>
      </c>
      <c r="L425" s="32"/>
      <c r="M425" s="34" t="str">
        <f>M404</f>
        <v>A</v>
      </c>
      <c r="N425" s="34" t="str">
        <f>N404</f>
        <v>AA</v>
      </c>
      <c r="O425" s="34" cm="1">
        <f t="array" ref="O425">_xlfn.LET(_xlpm.a, $F$425:$F$432, _xlpm.b, $E$425:$E$432, _xlpm.c, _xlfn.XLOOKUP(M425,_xlpm.a,_xlpm.b,0), _xlpm.d, _xlfn.XLOOKUP(N425,_xlpm.a,_xlpm.b,0), _xlpm.x, IF(OR(_xlpm.c=0,_xlpm.d=0), _xlpm.c+_xlpm.d, MIN(_xlpm.c,_xlpm.d)), IF(_xlpm.x=0, 0, IF(DataTables!$K$158="6+", _xlfn.IFNA(_xlfn.RANK.AVG(_xlpm.x,$E$425:$E$430),1), IF(DataTables!$K$158=8,_xlfn.RANK.AVG(_xlpm.x,_xlpm.b)))))</f>
        <v>0</v>
      </c>
      <c r="P425" s="32"/>
      <c r="Q425" s="151">
        <f>$O425</f>
        <v>0</v>
      </c>
      <c r="R425" s="151"/>
      <c r="S425" s="151"/>
      <c r="T425" s="151"/>
      <c r="U425" s="151"/>
      <c r="V425" s="151"/>
      <c r="W425" s="151"/>
      <c r="X425" s="151"/>
      <c r="Y425" s="32"/>
      <c r="Z425" s="32">
        <f>COUNTIF(F$425:F$432:F$434:F$441,F425)</f>
        <v>0</v>
      </c>
      <c r="AA425" s="32">
        <f>IF(NOT(ISBLANK(F425)),COUNTIF(F$425:F$432,LEFT(F425,1)&amp;"*"),0)</f>
        <v>0</v>
      </c>
      <c r="AB425" s="7" t="str">
        <f>IF(AND($G425&gt;0.00001,$G425&lt;=$J$424), "***", "")</f>
        <v/>
      </c>
      <c r="AC425" s="91"/>
    </row>
    <row r="426" spans="1:29" s="7" customFormat="1" ht="20.25" customHeight="1">
      <c r="A426" s="709" t="s">
        <v>183</v>
      </c>
      <c r="B426" s="709" t="s">
        <v>123</v>
      </c>
      <c r="C426" s="709" t="s">
        <v>184</v>
      </c>
      <c r="D426" s="709" t="s">
        <v>71</v>
      </c>
      <c r="E426" s="41">
        <v>2</v>
      </c>
      <c r="F426" s="17"/>
      <c r="G426" s="38"/>
      <c r="H426" s="33" t="str" cm="1">
        <f t="array" ref="H426">IF($F426=0," ",_xlfn.XLOOKUP($F426,DataCalcs!$B$166:$B$244,_xlfn.XLOOKUP($C426,DataCalcs!$D$165:$N$165,DataCalcs!$D$166:$N$244),"WRONG LETTER"))</f>
        <v xml:space="preserve"> </v>
      </c>
      <c r="I426" s="33" t="str">
        <f>IF($F426=0," ",_xlfn.XLOOKUP($F426,DataCalcs!$B$166:$B$244,DataCalcs!$A$166:$A$244,"WRONG LETTER"))</f>
        <v xml:space="preserve"> </v>
      </c>
      <c r="J426" s="709" t="str" cm="1">
        <f t="array" ref="J426">_xlfn.IFS(ISBLANK(G426), "", NOT(ISNUMBER(G426)), "!!!",  G426&gt;DataTables!$E$40,"...",G426&gt;DataTables!$F$40,"L1",G426&gt;DataTables!$G$40,"L2",G426&gt;DataTables!$H$40,"L3",G426&gt;DataTables!$I$40,"L4",G426&gt;DataTables!$J$40,"L5",G426&gt;DataTables!$K$40,"L6",G426&gt;DataTables!$L$40,"L7",G426&gt;DataTables!$M$40,"L8", G426&lt;=DataTables!$M$40,"L9")</f>
        <v/>
      </c>
      <c r="K426" s="709" t="str">
        <f t="shared" ref="K426:K432" si="443">IF(ISBLANK(F426),"",IF(ISBLANK(K$424),"", K$424))</f>
        <v/>
      </c>
      <c r="L426" s="32"/>
      <c r="M426" s="34" t="str">
        <f t="shared" ref="M426:N426" si="444">M405</f>
        <v>N</v>
      </c>
      <c r="N426" s="34" t="str">
        <f t="shared" si="444"/>
        <v>NN</v>
      </c>
      <c r="O426" s="34" cm="1">
        <f t="array" ref="O426">_xlfn.LET(_xlpm.a, $F$425:$F$432, _xlpm.b, $E$425:$E$432, _xlpm.c, _xlfn.XLOOKUP(M426,_xlpm.a,_xlpm.b,0), _xlpm.d, _xlfn.XLOOKUP(N426,_xlpm.a,_xlpm.b,0), _xlpm.x, IF(OR(_xlpm.c=0,_xlpm.d=0), _xlpm.c+_xlpm.d, MIN(_xlpm.c,_xlpm.d)), IF(_xlpm.x=0, 0, IF(DataTables!$K$158="6+", _xlfn.IFNA(_xlfn.RANK.AVG(_xlpm.x,$E$425:$E$430),1), IF(DataTables!$K$158=8,_xlfn.RANK.AVG(_xlpm.x,_xlpm.b)))))</f>
        <v>0</v>
      </c>
      <c r="P426" s="32"/>
      <c r="Q426" s="151"/>
      <c r="R426" s="151">
        <f>$O426</f>
        <v>0</v>
      </c>
      <c r="S426" s="151"/>
      <c r="T426" s="151"/>
      <c r="U426" s="151"/>
      <c r="V426" s="151"/>
      <c r="W426" s="151"/>
      <c r="X426" s="151"/>
      <c r="Y426" s="32"/>
      <c r="Z426" s="32">
        <f>COUNTIF(F$425:F$432:F$434:F$441,F426)</f>
        <v>0</v>
      </c>
      <c r="AA426" s="32">
        <f t="shared" ref="AA426:AA432" si="445">IF(NOT(ISBLANK(F426)),COUNTIF(F$425:F$432,LEFT(F426,1)&amp;"*"),0)</f>
        <v>0</v>
      </c>
      <c r="AB426" s="7" t="str">
        <f t="shared" ref="AB426:AB432" si="446">IF(AND($G426&gt;0.00001,$G426&lt;=$J$424), "***", "")</f>
        <v/>
      </c>
    </row>
    <row r="427" spans="1:29" s="7" customFormat="1" ht="20.25" customHeight="1">
      <c r="A427" s="709" t="s">
        <v>183</v>
      </c>
      <c r="B427" s="709" t="s">
        <v>123</v>
      </c>
      <c r="C427" s="709" t="s">
        <v>184</v>
      </c>
      <c r="D427" s="709" t="s">
        <v>71</v>
      </c>
      <c r="E427" s="41">
        <v>3</v>
      </c>
      <c r="F427" s="17"/>
      <c r="G427" s="38"/>
      <c r="H427" s="33" t="str" cm="1">
        <f t="array" ref="H427">IF($F427=0," ",_xlfn.XLOOKUP($F427,DataCalcs!$B$166:$B$244,_xlfn.XLOOKUP($C427,DataCalcs!$D$165:$N$165,DataCalcs!$D$166:$N$244),"WRONG LETTER"))</f>
        <v xml:space="preserve"> </v>
      </c>
      <c r="I427" s="33" t="str">
        <f>IF($F427=0," ",_xlfn.XLOOKUP($F427,DataCalcs!$B$166:$B$244,DataCalcs!$A$166:$A$244,"WRONG LETTER"))</f>
        <v xml:space="preserve"> </v>
      </c>
      <c r="J427" s="709" t="str" cm="1">
        <f t="array" ref="J427">_xlfn.IFS(ISBLANK(G427), "", NOT(ISNUMBER(G427)), "!!!",  G427&gt;DataTables!$E$40,"...",G427&gt;DataTables!$F$40,"L1",G427&gt;DataTables!$G$40,"L2",G427&gt;DataTables!$H$40,"L3",G427&gt;DataTables!$I$40,"L4",G427&gt;DataTables!$J$40,"L5",G427&gt;DataTables!$K$40,"L6",G427&gt;DataTables!$L$40,"L7",G427&gt;DataTables!$M$40,"L8", G427&lt;=DataTables!$M$40,"L9")</f>
        <v/>
      </c>
      <c r="K427" s="709" t="str">
        <f t="shared" si="443"/>
        <v/>
      </c>
      <c r="L427" s="32"/>
      <c r="M427" s="34" t="str">
        <f t="shared" ref="M427:N427" si="447">M406</f>
        <v>B</v>
      </c>
      <c r="N427" s="34" t="str">
        <f t="shared" si="447"/>
        <v>BB</v>
      </c>
      <c r="O427" s="34" cm="1">
        <f t="array" ref="O427">_xlfn.LET(_xlpm.a, $F$425:$F$432, _xlpm.b, $E$425:$E$432, _xlpm.c, _xlfn.XLOOKUP(M427,_xlpm.a,_xlpm.b,0), _xlpm.d, _xlfn.XLOOKUP(N427,_xlpm.a,_xlpm.b,0), _xlpm.x, IF(OR(_xlpm.c=0,_xlpm.d=0), _xlpm.c+_xlpm.d, MIN(_xlpm.c,_xlpm.d)), IF(_xlpm.x=0, 0, IF(DataTables!$K$158="6+", _xlfn.IFNA(_xlfn.RANK.AVG(_xlpm.x,$E$425:$E$430),1), IF(DataTables!$K$158=8,_xlfn.RANK.AVG(_xlpm.x,_xlpm.b)))))</f>
        <v>0</v>
      </c>
      <c r="P427" s="32"/>
      <c r="Q427" s="151"/>
      <c r="R427" s="151"/>
      <c r="S427" s="151">
        <f>$O427</f>
        <v>0</v>
      </c>
      <c r="T427" s="151"/>
      <c r="U427" s="151"/>
      <c r="V427" s="151"/>
      <c r="W427" s="151"/>
      <c r="X427" s="151"/>
      <c r="Y427" s="32"/>
      <c r="Z427" s="32">
        <f>COUNTIF(F$425:F$432:F$434:F$441,F427)</f>
        <v>0</v>
      </c>
      <c r="AA427" s="32">
        <f t="shared" si="445"/>
        <v>0</v>
      </c>
      <c r="AB427" s="7" t="str">
        <f t="shared" si="446"/>
        <v/>
      </c>
    </row>
    <row r="428" spans="1:29" s="7" customFormat="1" ht="20.25" customHeight="1">
      <c r="A428" s="709" t="s">
        <v>183</v>
      </c>
      <c r="B428" s="709" t="s">
        <v>123</v>
      </c>
      <c r="C428" s="709" t="s">
        <v>184</v>
      </c>
      <c r="D428" s="709" t="s">
        <v>71</v>
      </c>
      <c r="E428" s="41">
        <v>4</v>
      </c>
      <c r="F428" s="17"/>
      <c r="G428" s="38"/>
      <c r="H428" s="33" t="str" cm="1">
        <f t="array" ref="H428">IF($F428=0," ",_xlfn.XLOOKUP($F428,DataCalcs!$B$166:$B$244,_xlfn.XLOOKUP($C428,DataCalcs!$D$165:$N$165,DataCalcs!$D$166:$N$244),"WRONG LETTER"))</f>
        <v xml:space="preserve"> </v>
      </c>
      <c r="I428" s="33" t="str">
        <f>IF($F428=0," ",_xlfn.XLOOKUP($F428,DataCalcs!$B$166:$B$244,DataCalcs!$A$166:$A$244,"WRONG LETTER"))</f>
        <v xml:space="preserve"> </v>
      </c>
      <c r="J428" s="709" t="str" cm="1">
        <f t="array" ref="J428">_xlfn.IFS(ISBLANK(G428), "", NOT(ISNUMBER(G428)), "!!!",  G428&gt;DataTables!$E$40,"...",G428&gt;DataTables!$F$40,"L1",G428&gt;DataTables!$G$40,"L2",G428&gt;DataTables!$H$40,"L3",G428&gt;DataTables!$I$40,"L4",G428&gt;DataTables!$J$40,"L5",G428&gt;DataTables!$K$40,"L6",G428&gt;DataTables!$L$40,"L7",G428&gt;DataTables!$M$40,"L8", G428&lt;=DataTables!$M$40,"L9")</f>
        <v/>
      </c>
      <c r="K428" s="709" t="str">
        <f t="shared" si="443"/>
        <v/>
      </c>
      <c r="L428" s="32"/>
      <c r="M428" s="34" t="str">
        <f t="shared" ref="M428:N428" si="448">M407</f>
        <v>O</v>
      </c>
      <c r="N428" s="34" t="str">
        <f t="shared" si="448"/>
        <v>OO</v>
      </c>
      <c r="O428" s="34" cm="1">
        <f t="array" ref="O428">_xlfn.LET(_xlpm.a, $F$425:$F$432, _xlpm.b, $E$425:$E$432, _xlpm.c, _xlfn.XLOOKUP(M428,_xlpm.a,_xlpm.b,0), _xlpm.d, _xlfn.XLOOKUP(N428,_xlpm.a,_xlpm.b,0), _xlpm.x, IF(OR(_xlpm.c=0,_xlpm.d=0), _xlpm.c+_xlpm.d, MIN(_xlpm.c,_xlpm.d)), IF(_xlpm.x=0, 0, IF(DataTables!$K$158="6+", _xlfn.IFNA(_xlfn.RANK.AVG(_xlpm.x,$E$425:$E$430),1), IF(DataTables!$K$158=8,_xlfn.RANK.AVG(_xlpm.x,_xlpm.b)))))</f>
        <v>0</v>
      </c>
      <c r="P428" s="32"/>
      <c r="Q428" s="151"/>
      <c r="R428" s="151"/>
      <c r="S428" s="151"/>
      <c r="T428" s="151">
        <f>$O428</f>
        <v>0</v>
      </c>
      <c r="U428" s="151"/>
      <c r="V428" s="151"/>
      <c r="W428" s="151"/>
      <c r="X428" s="151"/>
      <c r="Y428" s="32"/>
      <c r="Z428" s="32">
        <f>COUNTIF(F$425:F$432:F$434:F$441,F428)</f>
        <v>0</v>
      </c>
      <c r="AA428" s="32">
        <f t="shared" si="445"/>
        <v>0</v>
      </c>
      <c r="AB428" s="7" t="str">
        <f t="shared" si="446"/>
        <v/>
      </c>
    </row>
    <row r="429" spans="1:29" s="7" customFormat="1" ht="20.25" customHeight="1">
      <c r="A429" s="709" t="s">
        <v>183</v>
      </c>
      <c r="B429" s="709" t="s">
        <v>123</v>
      </c>
      <c r="C429" s="709" t="s">
        <v>184</v>
      </c>
      <c r="D429" s="709" t="s">
        <v>71</v>
      </c>
      <c r="E429" s="41">
        <v>5</v>
      </c>
      <c r="F429" s="17"/>
      <c r="G429" s="38"/>
      <c r="H429" s="33" t="str" cm="1">
        <f t="array" ref="H429">IF($F429=0," ",_xlfn.XLOOKUP($F429,DataCalcs!$B$166:$B$244,_xlfn.XLOOKUP($C429,DataCalcs!$D$165:$N$165,DataCalcs!$D$166:$N$244),"WRONG LETTER"))</f>
        <v xml:space="preserve"> </v>
      </c>
      <c r="I429" s="33" t="str">
        <f>IF($F429=0," ",_xlfn.XLOOKUP($F429,DataCalcs!$B$166:$B$244,DataCalcs!$A$166:$A$244,"WRONG LETTER"))</f>
        <v xml:space="preserve"> </v>
      </c>
      <c r="J429" s="709" t="str" cm="1">
        <f t="array" ref="J429">_xlfn.IFS(ISBLANK(G429), "", NOT(ISNUMBER(G429)), "!!!",  G429&gt;DataTables!$E$40,"...",G429&gt;DataTables!$F$40,"L1",G429&gt;DataTables!$G$40,"L2",G429&gt;DataTables!$H$40,"L3",G429&gt;DataTables!$I$40,"L4",G429&gt;DataTables!$J$40,"L5",G429&gt;DataTables!$K$40,"L6",G429&gt;DataTables!$L$40,"L7",G429&gt;DataTables!$M$40,"L8", G429&lt;=DataTables!$M$40,"L9")</f>
        <v/>
      </c>
      <c r="K429" s="709" t="str">
        <f t="shared" si="443"/>
        <v/>
      </c>
      <c r="L429" s="32"/>
      <c r="M429" s="34" t="str">
        <f t="shared" ref="M429:N429" si="449">M408</f>
        <v>R</v>
      </c>
      <c r="N429" s="34" t="str">
        <f t="shared" si="449"/>
        <v>RR</v>
      </c>
      <c r="O429" s="34" cm="1">
        <f t="array" ref="O429">_xlfn.LET(_xlpm.a, $F$425:$F$432, _xlpm.b, $E$425:$E$432, _xlpm.c, _xlfn.XLOOKUP(M429,_xlpm.a,_xlpm.b,0), _xlpm.d, _xlfn.XLOOKUP(N429,_xlpm.a,_xlpm.b,0), _xlpm.x, IF(OR(_xlpm.c=0,_xlpm.d=0), _xlpm.c+_xlpm.d, MIN(_xlpm.c,_xlpm.d)), IF(_xlpm.x=0, 0, IF(DataTables!$K$158="6+", _xlfn.IFNA(_xlfn.RANK.AVG(_xlpm.x,$E$425:$E$430),1), IF(DataTables!$K$158=8,_xlfn.RANK.AVG(_xlpm.x,_xlpm.b)))))</f>
        <v>0</v>
      </c>
      <c r="P429" s="32"/>
      <c r="Q429" s="151"/>
      <c r="R429" s="151"/>
      <c r="S429" s="151"/>
      <c r="T429" s="151"/>
      <c r="U429" s="151">
        <f>$O429</f>
        <v>0</v>
      </c>
      <c r="V429" s="151"/>
      <c r="W429" s="151"/>
      <c r="X429" s="151"/>
      <c r="Y429" s="32"/>
      <c r="Z429" s="32">
        <f>COUNTIF(F$425:F$432:F$434:F$441,F429)</f>
        <v>0</v>
      </c>
      <c r="AA429" s="32">
        <f t="shared" si="445"/>
        <v>0</v>
      </c>
      <c r="AB429" s="7" t="str">
        <f t="shared" si="446"/>
        <v/>
      </c>
    </row>
    <row r="430" spans="1:29" s="7" customFormat="1" ht="20.25" customHeight="1">
      <c r="A430" s="709" t="s">
        <v>183</v>
      </c>
      <c r="B430" s="709" t="s">
        <v>123</v>
      </c>
      <c r="C430" s="709" t="s">
        <v>184</v>
      </c>
      <c r="D430" s="709" t="s">
        <v>71</v>
      </c>
      <c r="E430" s="41">
        <v>6</v>
      </c>
      <c r="F430" s="17"/>
      <c r="G430" s="38"/>
      <c r="H430" s="33" t="str" cm="1">
        <f t="array" ref="H430">IF($F430=0," ",_xlfn.XLOOKUP($F430,DataCalcs!$B$166:$B$244,_xlfn.XLOOKUP($C430,DataCalcs!$D$165:$N$165,DataCalcs!$D$166:$N$244),"WRONG LETTER"))</f>
        <v xml:space="preserve"> </v>
      </c>
      <c r="I430" s="33" t="str">
        <f>IF($F430=0," ",_xlfn.XLOOKUP($F430,DataCalcs!$B$166:$B$244,DataCalcs!$A$166:$A$244,"WRONG LETTER"))</f>
        <v xml:space="preserve"> </v>
      </c>
      <c r="J430" s="709" t="str" cm="1">
        <f t="array" ref="J430">_xlfn.IFS(ISBLANK(G430), "", NOT(ISNUMBER(G430)), "!!!",  G430&gt;DataTables!$E$40,"...",G430&gt;DataTables!$F$40,"L1",G430&gt;DataTables!$G$40,"L2",G430&gt;DataTables!$H$40,"L3",G430&gt;DataTables!$I$40,"L4",G430&gt;DataTables!$J$40,"L5",G430&gt;DataTables!$K$40,"L6",G430&gt;DataTables!$L$40,"L7",G430&gt;DataTables!$M$40,"L8", G430&lt;=DataTables!$M$40,"L9")</f>
        <v/>
      </c>
      <c r="K430" s="709" t="str">
        <f t="shared" si="443"/>
        <v/>
      </c>
      <c r="L430" s="32"/>
      <c r="M430" s="34" t="str">
        <f t="shared" ref="M430:N430" si="450">M409</f>
        <v>X</v>
      </c>
      <c r="N430" s="34" t="str">
        <f t="shared" si="450"/>
        <v>XX</v>
      </c>
      <c r="O430" s="34" cm="1">
        <f t="array" ref="O430">_xlfn.LET(_xlpm.a, $F$425:$F$432, _xlpm.b, $E$425:$E$432, _xlpm.c, _xlfn.XLOOKUP(M430,_xlpm.a,_xlpm.b,0), _xlpm.d, _xlfn.XLOOKUP(N430,_xlpm.a,_xlpm.b,0), _xlpm.x, IF(OR(_xlpm.c=0,_xlpm.d=0), _xlpm.c+_xlpm.d, MIN(_xlpm.c,_xlpm.d)), IF(_xlpm.x=0, 0, IF(DataTables!$K$158="6+", _xlfn.IFNA(_xlfn.RANK.AVG(_xlpm.x,$E$425:$E$430),1), IF(DataTables!$K$158=8,_xlfn.RANK.AVG(_xlpm.x,_xlpm.b)))))</f>
        <v>0</v>
      </c>
      <c r="P430" s="32"/>
      <c r="Q430" s="151"/>
      <c r="R430" s="151"/>
      <c r="S430" s="151"/>
      <c r="T430" s="151"/>
      <c r="U430" s="151"/>
      <c r="V430" s="151">
        <f>$O430</f>
        <v>0</v>
      </c>
      <c r="W430" s="151"/>
      <c r="X430" s="151"/>
      <c r="Y430" s="32"/>
      <c r="Z430" s="32">
        <f>COUNTIF(F$425:F$432:F$434:F$441,F430)</f>
        <v>0</v>
      </c>
      <c r="AA430" s="32">
        <f t="shared" si="445"/>
        <v>0</v>
      </c>
      <c r="AB430" s="7" t="str">
        <f t="shared" si="446"/>
        <v/>
      </c>
    </row>
    <row r="431" spans="1:29" s="7" customFormat="1" ht="20.25" customHeight="1">
      <c r="A431" s="709" t="s">
        <v>183</v>
      </c>
      <c r="B431" s="709" t="s">
        <v>123</v>
      </c>
      <c r="C431" s="709" t="s">
        <v>184</v>
      </c>
      <c r="D431" s="709" t="s">
        <v>71</v>
      </c>
      <c r="E431" s="14">
        <v>7</v>
      </c>
      <c r="F431" s="17"/>
      <c r="G431" s="38"/>
      <c r="H431" s="33" t="str" cm="1">
        <f t="array" ref="H431">IF($F431=0," ",_xlfn.XLOOKUP($F431,DataCalcs!$B$166:$B$244,_xlfn.XLOOKUP($C431,DataCalcs!$D$165:$N$165,DataCalcs!$D$166:$N$244),"WRONG LETTER"))</f>
        <v xml:space="preserve"> </v>
      </c>
      <c r="I431" s="33" t="str">
        <f>IF($F431=0," ",_xlfn.XLOOKUP($F431,DataCalcs!$B$166:$B$244,DataCalcs!$A$166:$A$244,"WRONG LETTER"))</f>
        <v xml:space="preserve"> </v>
      </c>
      <c r="J431" s="709" t="str" cm="1">
        <f t="array" ref="J431">_xlfn.IFS(ISBLANK(G431), "", NOT(ISNUMBER(G431)), "!!!",  G431&gt;DataTables!$E$40,"...",G431&gt;DataTables!$F$40,"L1",G431&gt;DataTables!$G$40,"L2",G431&gt;DataTables!$H$40,"L3",G431&gt;DataTables!$I$40,"L4",G431&gt;DataTables!$J$40,"L5",G431&gt;DataTables!$K$40,"L6",G431&gt;DataTables!$L$40,"L7",G431&gt;DataTables!$M$40,"L8", G431&lt;=DataTables!$M$40,"L9")</f>
        <v/>
      </c>
      <c r="K431" s="709" t="str">
        <f t="shared" si="443"/>
        <v/>
      </c>
      <c r="L431" s="32"/>
      <c r="M431" s="34" t="str">
        <f t="shared" ref="M431:N431" si="451">M410</f>
        <v>H</v>
      </c>
      <c r="N431" s="34" t="str">
        <f t="shared" si="451"/>
        <v>HH</v>
      </c>
      <c r="O431" s="34" cm="1">
        <f t="array" ref="O431">_xlfn.LET(_xlpm.a, $F$425:$F$432, _xlpm.b, $E$425:$E$432, _xlpm.c, _xlfn.XLOOKUP(M431,_xlpm.a,_xlpm.b,0), _xlpm.d, _xlfn.XLOOKUP(N431,_xlpm.a,_xlpm.b,0), _xlpm.x, IF(OR(_xlpm.c=0,_xlpm.d=0), _xlpm.c+_xlpm.d, MIN(_xlpm.c,_xlpm.d)), IF(_xlpm.x=0, 0, IF(DataTables!$K$158="6+", _xlfn.IFNA(_xlfn.RANK.AVG(_xlpm.x,$E$425:$E$430),1), IF(DataTables!$K$158=8,_xlfn.RANK.AVG(_xlpm.x,_xlpm.b)))))</f>
        <v>0</v>
      </c>
      <c r="P431" s="32"/>
      <c r="Q431" s="151"/>
      <c r="R431" s="151"/>
      <c r="S431" s="151"/>
      <c r="T431" s="151"/>
      <c r="U431" s="151"/>
      <c r="V431" s="151"/>
      <c r="W431" s="151">
        <f>$O431</f>
        <v>0</v>
      </c>
      <c r="X431" s="151"/>
      <c r="Y431" s="32"/>
      <c r="Z431" s="32">
        <f>COUNTIF(F$425:F$432:F$434:F$441,F431)</f>
        <v>0</v>
      </c>
      <c r="AA431" s="32">
        <f t="shared" si="445"/>
        <v>0</v>
      </c>
      <c r="AB431" s="7" t="str">
        <f t="shared" si="446"/>
        <v/>
      </c>
    </row>
    <row r="432" spans="1:29" s="8" customFormat="1" ht="20.25" customHeight="1">
      <c r="A432" s="709" t="s">
        <v>183</v>
      </c>
      <c r="B432" s="709" t="s">
        <v>123</v>
      </c>
      <c r="C432" s="709" t="s">
        <v>184</v>
      </c>
      <c r="D432" s="709" t="s">
        <v>71</v>
      </c>
      <c r="E432" s="394">
        <v>8</v>
      </c>
      <c r="F432" s="405"/>
      <c r="G432" s="406"/>
      <c r="H432" s="397" t="str" cm="1">
        <f t="array" ref="H432">IF($F432=0," ",_xlfn.XLOOKUP($F432,DataCalcs!$B$166:$B$244,_xlfn.XLOOKUP($C432,DataCalcs!$D$165:$N$165,DataCalcs!$D$166:$N$244),"WRONG LETTER"))</f>
        <v xml:space="preserve"> </v>
      </c>
      <c r="I432" s="397" t="str">
        <f>IF($F432=0," ",_xlfn.XLOOKUP($F432,DataCalcs!$B$166:$B$244,DataCalcs!$A$166:$A$244,"WRONG LETTER"))</f>
        <v xml:space="preserve"> </v>
      </c>
      <c r="J432" s="711" t="str" cm="1">
        <f t="array" ref="J432">_xlfn.IFS(ISBLANK(G432), "", NOT(ISNUMBER(G432)), "!!!",  G432&gt;DataTables!$E$40,"...",G432&gt;DataTables!$F$40,"L1",G432&gt;DataTables!$G$40,"L2",G432&gt;DataTables!$H$40,"L3",G432&gt;DataTables!$I$40,"L4",G432&gt;DataTables!$J$40,"L5",G432&gt;DataTables!$K$40,"L6",G432&gt;DataTables!$L$40,"L7",G432&gt;DataTables!$M$40,"L8", G432&lt;=DataTables!$M$40,"L9")</f>
        <v/>
      </c>
      <c r="K432" s="709" t="str">
        <f t="shared" si="443"/>
        <v/>
      </c>
      <c r="L432" s="31"/>
      <c r="M432" s="34" t="str">
        <f t="shared" ref="M432:N432" si="452">M411</f>
        <v>W</v>
      </c>
      <c r="N432" s="34" t="str">
        <f t="shared" si="452"/>
        <v>WW</v>
      </c>
      <c r="O432" s="34" cm="1">
        <f t="array" ref="O432">_xlfn.LET(_xlpm.a, $F$425:$F$432, _xlpm.b, $E$425:$E$432, _xlpm.c, _xlfn.XLOOKUP(M432,_xlpm.a,_xlpm.b,0), _xlpm.d, _xlfn.XLOOKUP(N432,_xlpm.a,_xlpm.b,0), _xlpm.x, IF(OR(_xlpm.c=0,_xlpm.d=0), _xlpm.c+_xlpm.d, MIN(_xlpm.c,_xlpm.d)), IF(_xlpm.x=0, 0, IF(DataTables!$K$158="6+", _xlfn.IFNA(_xlfn.RANK.AVG(_xlpm.x,$E$425:$E$430),1), IF(DataTables!$K$158=8,_xlfn.RANK.AVG(_xlpm.x,_xlpm.b)))))</f>
        <v>0</v>
      </c>
      <c r="P432" s="32"/>
      <c r="Q432" s="151"/>
      <c r="R432" s="151"/>
      <c r="S432" s="151"/>
      <c r="T432" s="151"/>
      <c r="U432" s="151"/>
      <c r="V432" s="151"/>
      <c r="W432" s="151"/>
      <c r="X432" s="151">
        <f>$O432</f>
        <v>0</v>
      </c>
      <c r="Y432" s="31"/>
      <c r="Z432" s="32">
        <f>COUNTIF(F$425:F$432:F$434:F$441,F432)</f>
        <v>0</v>
      </c>
      <c r="AA432" s="32">
        <f t="shared" si="445"/>
        <v>0</v>
      </c>
      <c r="AB432" s="7" t="str">
        <f t="shared" si="446"/>
        <v/>
      </c>
    </row>
    <row r="433" spans="1:28" s="8" customFormat="1" ht="20.25" customHeight="1">
      <c r="A433" s="709" t="s">
        <v>183</v>
      </c>
      <c r="B433" s="709" t="s">
        <v>123</v>
      </c>
      <c r="C433" s="709" t="s">
        <v>184</v>
      </c>
      <c r="D433" s="76"/>
      <c r="E433" s="387" t="s">
        <v>186</v>
      </c>
      <c r="F433" s="403"/>
      <c r="G433" s="407"/>
      <c r="H433" s="404"/>
      <c r="I433" s="388"/>
      <c r="J433" s="389"/>
      <c r="K433" s="16"/>
      <c r="L433" s="31"/>
      <c r="M433" s="36"/>
      <c r="N433" s="36"/>
      <c r="O433" s="712"/>
      <c r="P433" s="31"/>
      <c r="Q433" s="373"/>
      <c r="R433" s="373"/>
      <c r="S433" s="373"/>
      <c r="T433" s="373"/>
      <c r="U433" s="373"/>
      <c r="V433" s="374"/>
      <c r="W433" s="375"/>
      <c r="X433" s="375"/>
      <c r="Y433" s="31"/>
      <c r="Z433" s="32"/>
      <c r="AA433" s="2"/>
    </row>
    <row r="434" spans="1:28" s="8" customFormat="1" ht="20.25" customHeight="1">
      <c r="A434" s="709" t="s">
        <v>183</v>
      </c>
      <c r="B434" s="709" t="s">
        <v>123</v>
      </c>
      <c r="C434" s="709" t="s">
        <v>184</v>
      </c>
      <c r="D434" s="709" t="s">
        <v>65</v>
      </c>
      <c r="E434" s="398">
        <v>1</v>
      </c>
      <c r="F434" s="55"/>
      <c r="G434" s="400"/>
      <c r="H434" s="402" t="str" cm="1">
        <f t="array" ref="H434">IF($F434=0," ",_xlfn.XLOOKUP($F434,DataCalcs!$B$166:$B$244,_xlfn.XLOOKUP($C434,DataCalcs!$D$165:$N$165,DataCalcs!$D$166:$N$244),"WRONG LETTER"))</f>
        <v xml:space="preserve"> </v>
      </c>
      <c r="I434" s="402" t="str">
        <f>IF($F434=0," ",_xlfn.XLOOKUP($F434,DataCalcs!$B$166:$B$244,DataCalcs!$A$166:$A$244,"WRONG LETTER"))</f>
        <v xml:space="preserve"> </v>
      </c>
      <c r="J434" s="29" t="str" cm="1">
        <f t="array" ref="J434">_xlfn.IFS(ISBLANK(G434), "", NOT(ISNUMBER(G434)), "!!!",  G434&gt;DataTables!$E$40,"...",G434&gt;DataTables!$F$40,"L1",G434&gt;DataTables!$G$40,"L2",G434&gt;DataTables!$H$40,"L3",G434&gt;DataTables!$I$40,"L4",G434&gt;DataTables!$J$40,"L5",G434&gt;DataTables!$K$40,"L6",G434&gt;DataTables!$L$40,"L7",G434&gt;DataTables!$M$40,"L8", G434&lt;=DataTables!$M$40,"L9")</f>
        <v/>
      </c>
      <c r="K434" s="709" t="str">
        <f>IF(ISBLANK(F434),"",IF(ISBLANK(K$433),"", K$433))</f>
        <v/>
      </c>
      <c r="L434" s="31"/>
      <c r="M434" s="34" t="str">
        <f>M425</f>
        <v>A</v>
      </c>
      <c r="N434" s="34" t="str">
        <f>N425</f>
        <v>AA</v>
      </c>
      <c r="O434" s="34" cm="1">
        <f t="array" ref="O434">_xlfn.LET(_xlpm.a, $F$434:$F$441, _xlpm.b, $E$434:$E$441, _xlpm.c, _xlfn.XLOOKUP(M434,_xlpm.a,_xlpm.b,0), _xlpm.d, _xlfn.XLOOKUP(N434,_xlpm.a,_xlpm.b,0), _xlpm.x, IF(OR(_xlpm.c=0,_xlpm.d=0), _xlpm.c+_xlpm.d, MIN(_xlpm.c,_xlpm.d)), IF(_xlpm.x=0, 0, IF(DataTables!$K$158="6+", _xlfn.IFNA(_xlfn.RANK.AVG(_xlpm.x,$E$434:$E$439),1), IF(DataTables!$K$158=8,_xlfn.RANK.AVG(_xlpm.x,_xlpm.b)))))</f>
        <v>0</v>
      </c>
      <c r="P434" s="32"/>
      <c r="Q434" s="151">
        <f>$O434</f>
        <v>0</v>
      </c>
      <c r="R434" s="151"/>
      <c r="S434" s="151"/>
      <c r="T434" s="151"/>
      <c r="U434" s="151"/>
      <c r="V434" s="151"/>
      <c r="W434" s="151"/>
      <c r="X434" s="151"/>
      <c r="Y434" s="32"/>
      <c r="Z434" s="32">
        <f>COUNTIF(F$425:F$432:F$434:F$441,F434)</f>
        <v>0</v>
      </c>
      <c r="AA434" s="32">
        <f>IF(NOT(ISBLANK(F434)),COUNTIF(F$434:F$441,LEFT(F434,1)&amp;"*"),0)</f>
        <v>0</v>
      </c>
      <c r="AB434" s="7" t="str">
        <f>IF(AND($G434&gt;0.00001,$G434&lt;=$J$424), "***", "")</f>
        <v/>
      </c>
    </row>
    <row r="435" spans="1:28" s="8" customFormat="1" ht="20.25" customHeight="1">
      <c r="A435" s="709" t="s">
        <v>183</v>
      </c>
      <c r="B435" s="709" t="s">
        <v>123</v>
      </c>
      <c r="C435" s="709" t="s">
        <v>184</v>
      </c>
      <c r="D435" s="709" t="s">
        <v>65</v>
      </c>
      <c r="E435" s="41">
        <v>2</v>
      </c>
      <c r="F435" s="17"/>
      <c r="G435" s="38"/>
      <c r="H435" s="33" t="str" cm="1">
        <f t="array" ref="H435">IF($F435=0," ",_xlfn.XLOOKUP($F435,DataCalcs!$B$166:$B$244,_xlfn.XLOOKUP($C435,DataCalcs!$D$165:$N$165,DataCalcs!$D$166:$N$244),"WRONG LETTER"))</f>
        <v xml:space="preserve"> </v>
      </c>
      <c r="I435" s="33" t="str">
        <f>IF($F435=0," ",_xlfn.XLOOKUP($F435,DataCalcs!$B$166:$B$244,DataCalcs!$A$166:$A$244,"WRONG LETTER"))</f>
        <v xml:space="preserve"> </v>
      </c>
      <c r="J435" s="709" t="str" cm="1">
        <f t="array" ref="J435">_xlfn.IFS(ISBLANK(G435), "", NOT(ISNUMBER(G435)), "!!!",  G435&gt;DataTables!$E$40,"...",G435&gt;DataTables!$F$40,"L1",G435&gt;DataTables!$G$40,"L2",G435&gt;DataTables!$H$40,"L3",G435&gt;DataTables!$I$40,"L4",G435&gt;DataTables!$J$40,"L5",G435&gt;DataTables!$K$40,"L6",G435&gt;DataTables!$L$40,"L7",G435&gt;DataTables!$M$40,"L8", G435&lt;=DataTables!$M$40,"L9")</f>
        <v/>
      </c>
      <c r="K435" s="709" t="str">
        <f t="shared" ref="K435:K441" si="453">IF(ISBLANK(F435),"",IF(ISBLANK(K$433),"", K$433))</f>
        <v/>
      </c>
      <c r="L435" s="31"/>
      <c r="M435" s="34" t="str">
        <f t="shared" ref="M435:N435" si="454">M426</f>
        <v>N</v>
      </c>
      <c r="N435" s="34" t="str">
        <f t="shared" si="454"/>
        <v>NN</v>
      </c>
      <c r="O435" s="34" cm="1">
        <f t="array" ref="O435">_xlfn.LET(_xlpm.a, $F$434:$F$441, _xlpm.b, $E$434:$E$441, _xlpm.c, _xlfn.XLOOKUP(M435,_xlpm.a,_xlpm.b,0), _xlpm.d, _xlfn.XLOOKUP(N435,_xlpm.a,_xlpm.b,0), _xlpm.x, IF(OR(_xlpm.c=0,_xlpm.d=0), _xlpm.c+_xlpm.d, MIN(_xlpm.c,_xlpm.d)), IF(_xlpm.x=0, 0, IF(DataTables!$K$158="6+", _xlfn.IFNA(_xlfn.RANK.AVG(_xlpm.x,$E$434:$E$439),1), IF(DataTables!$K$158=8,_xlfn.RANK.AVG(_xlpm.x,_xlpm.b)))))</f>
        <v>0</v>
      </c>
      <c r="P435" s="32"/>
      <c r="Q435" s="151"/>
      <c r="R435" s="151">
        <f>$O435</f>
        <v>0</v>
      </c>
      <c r="S435" s="151"/>
      <c r="T435" s="151"/>
      <c r="U435" s="151"/>
      <c r="V435" s="151"/>
      <c r="W435" s="151"/>
      <c r="X435" s="151"/>
      <c r="Y435" s="32"/>
      <c r="Z435" s="32">
        <f>COUNTIF(F$425:F$432:F$434:F$441,F435)</f>
        <v>0</v>
      </c>
      <c r="AA435" s="32">
        <f t="shared" ref="AA435:AA441" si="455">IF(NOT(ISBLANK(F435)),COUNTIF(F$434:F$441,LEFT(F435,1)&amp;"*"),0)</f>
        <v>0</v>
      </c>
      <c r="AB435" s="7" t="str">
        <f t="shared" ref="AB435:AB441" si="456">IF(AND($G435&gt;0.00001,$G435&lt;=$J$424), "***", "")</f>
        <v/>
      </c>
    </row>
    <row r="436" spans="1:28" s="8" customFormat="1" ht="20.25" customHeight="1">
      <c r="A436" s="709" t="s">
        <v>183</v>
      </c>
      <c r="B436" s="709" t="s">
        <v>123</v>
      </c>
      <c r="C436" s="709" t="s">
        <v>184</v>
      </c>
      <c r="D436" s="709" t="s">
        <v>65</v>
      </c>
      <c r="E436" s="41">
        <v>3</v>
      </c>
      <c r="F436" s="17"/>
      <c r="G436" s="38"/>
      <c r="H436" s="33" t="str" cm="1">
        <f t="array" ref="H436">IF($F436=0," ",_xlfn.XLOOKUP($F436,DataCalcs!$B$166:$B$244,_xlfn.XLOOKUP($C436,DataCalcs!$D$165:$N$165,DataCalcs!$D$166:$N$244),"WRONG LETTER"))</f>
        <v xml:space="preserve"> </v>
      </c>
      <c r="I436" s="33" t="str">
        <f>IF($F436=0," ",_xlfn.XLOOKUP($F436,DataCalcs!$B$166:$B$244,DataCalcs!$A$166:$A$244,"WRONG LETTER"))</f>
        <v xml:space="preserve"> </v>
      </c>
      <c r="J436" s="709" t="str" cm="1">
        <f t="array" ref="J436">_xlfn.IFS(ISBLANK(G436), "", NOT(ISNUMBER(G436)), "!!!",  G436&gt;DataTables!$E$40,"...",G436&gt;DataTables!$F$40,"L1",G436&gt;DataTables!$G$40,"L2",G436&gt;DataTables!$H$40,"L3",G436&gt;DataTables!$I$40,"L4",G436&gt;DataTables!$J$40,"L5",G436&gt;DataTables!$K$40,"L6",G436&gt;DataTables!$L$40,"L7",G436&gt;DataTables!$M$40,"L8", G436&lt;=DataTables!$M$40,"L9")</f>
        <v/>
      </c>
      <c r="K436" s="709" t="str">
        <f t="shared" si="453"/>
        <v/>
      </c>
      <c r="L436" s="31"/>
      <c r="M436" s="34" t="str">
        <f t="shared" ref="M436:N436" si="457">M427</f>
        <v>B</v>
      </c>
      <c r="N436" s="34" t="str">
        <f t="shared" si="457"/>
        <v>BB</v>
      </c>
      <c r="O436" s="34" cm="1">
        <f t="array" ref="O436">_xlfn.LET(_xlpm.a, $F$434:$F$441, _xlpm.b, $E$434:$E$441, _xlpm.c, _xlfn.XLOOKUP(M436,_xlpm.a,_xlpm.b,0), _xlpm.d, _xlfn.XLOOKUP(N436,_xlpm.a,_xlpm.b,0), _xlpm.x, IF(OR(_xlpm.c=0,_xlpm.d=0), _xlpm.c+_xlpm.d, MIN(_xlpm.c,_xlpm.d)), IF(_xlpm.x=0, 0, IF(DataTables!$K$158="6+", _xlfn.IFNA(_xlfn.RANK.AVG(_xlpm.x,$E$434:$E$439),1), IF(DataTables!$K$158=8,_xlfn.RANK.AVG(_xlpm.x,_xlpm.b)))))</f>
        <v>0</v>
      </c>
      <c r="P436" s="32"/>
      <c r="Q436" s="151"/>
      <c r="R436" s="151"/>
      <c r="S436" s="151">
        <f>$O436</f>
        <v>0</v>
      </c>
      <c r="T436" s="151"/>
      <c r="U436" s="151"/>
      <c r="V436" s="151"/>
      <c r="W436" s="151"/>
      <c r="X436" s="151"/>
      <c r="Y436" s="32"/>
      <c r="Z436" s="32">
        <f>COUNTIF(F$425:F$432:F$434:F$441,F436)</f>
        <v>0</v>
      </c>
      <c r="AA436" s="32">
        <f t="shared" si="455"/>
        <v>0</v>
      </c>
      <c r="AB436" s="7" t="str">
        <f t="shared" si="456"/>
        <v/>
      </c>
    </row>
    <row r="437" spans="1:28" s="8" customFormat="1" ht="20.25" customHeight="1">
      <c r="A437" s="709" t="s">
        <v>183</v>
      </c>
      <c r="B437" s="709" t="s">
        <v>123</v>
      </c>
      <c r="C437" s="709" t="s">
        <v>184</v>
      </c>
      <c r="D437" s="709" t="s">
        <v>65</v>
      </c>
      <c r="E437" s="41">
        <v>4</v>
      </c>
      <c r="F437" s="17"/>
      <c r="G437" s="38"/>
      <c r="H437" s="33" t="str" cm="1">
        <f t="array" ref="H437">IF($F437=0," ",_xlfn.XLOOKUP($F437,DataCalcs!$B$166:$B$244,_xlfn.XLOOKUP($C437,DataCalcs!$D$165:$N$165,DataCalcs!$D$166:$N$244),"WRONG LETTER"))</f>
        <v xml:space="preserve"> </v>
      </c>
      <c r="I437" s="33" t="str">
        <f>IF($F437=0," ",_xlfn.XLOOKUP($F437,DataCalcs!$B$166:$B$244,DataCalcs!$A$166:$A$244,"WRONG LETTER"))</f>
        <v xml:space="preserve"> </v>
      </c>
      <c r="J437" s="709" t="str" cm="1">
        <f t="array" ref="J437">_xlfn.IFS(ISBLANK(G437), "", NOT(ISNUMBER(G437)), "!!!",  G437&gt;DataTables!$E$40,"...",G437&gt;DataTables!$F$40,"L1",G437&gt;DataTables!$G$40,"L2",G437&gt;DataTables!$H$40,"L3",G437&gt;DataTables!$I$40,"L4",G437&gt;DataTables!$J$40,"L5",G437&gt;DataTables!$K$40,"L6",G437&gt;DataTables!$L$40,"L7",G437&gt;DataTables!$M$40,"L8", G437&lt;=DataTables!$M$40,"L9")</f>
        <v/>
      </c>
      <c r="K437" s="709" t="str">
        <f t="shared" si="453"/>
        <v/>
      </c>
      <c r="L437" s="31"/>
      <c r="M437" s="34" t="str">
        <f t="shared" ref="M437:N437" si="458">M428</f>
        <v>O</v>
      </c>
      <c r="N437" s="34" t="str">
        <f t="shared" si="458"/>
        <v>OO</v>
      </c>
      <c r="O437" s="34" cm="1">
        <f t="array" ref="O437">_xlfn.LET(_xlpm.a, $F$434:$F$441, _xlpm.b, $E$434:$E$441, _xlpm.c, _xlfn.XLOOKUP(M437,_xlpm.a,_xlpm.b,0), _xlpm.d, _xlfn.XLOOKUP(N437,_xlpm.a,_xlpm.b,0), _xlpm.x, IF(OR(_xlpm.c=0,_xlpm.d=0), _xlpm.c+_xlpm.d, MIN(_xlpm.c,_xlpm.d)), IF(_xlpm.x=0, 0, IF(DataTables!$K$158="6+", _xlfn.IFNA(_xlfn.RANK.AVG(_xlpm.x,$E$434:$E$439),1), IF(DataTables!$K$158=8,_xlfn.RANK.AVG(_xlpm.x,_xlpm.b)))))</f>
        <v>0</v>
      </c>
      <c r="P437" s="32"/>
      <c r="Q437" s="151"/>
      <c r="R437" s="151"/>
      <c r="S437" s="151"/>
      <c r="T437" s="151">
        <f>$O437</f>
        <v>0</v>
      </c>
      <c r="U437" s="151"/>
      <c r="V437" s="151"/>
      <c r="W437" s="151"/>
      <c r="X437" s="151"/>
      <c r="Y437" s="32"/>
      <c r="Z437" s="32">
        <f>COUNTIF(F$425:F$432:F$434:F$441,F437)</f>
        <v>0</v>
      </c>
      <c r="AA437" s="32">
        <f t="shared" si="455"/>
        <v>0</v>
      </c>
      <c r="AB437" s="7" t="str">
        <f t="shared" si="456"/>
        <v/>
      </c>
    </row>
    <row r="438" spans="1:28" s="8" customFormat="1" ht="20.25" customHeight="1">
      <c r="A438" s="709" t="s">
        <v>183</v>
      </c>
      <c r="B438" s="709" t="s">
        <v>123</v>
      </c>
      <c r="C438" s="709" t="s">
        <v>184</v>
      </c>
      <c r="D438" s="709" t="s">
        <v>65</v>
      </c>
      <c r="E438" s="41">
        <v>5</v>
      </c>
      <c r="F438" s="17"/>
      <c r="G438" s="38"/>
      <c r="H438" s="33" t="str" cm="1">
        <f t="array" ref="H438">IF($F438=0," ",_xlfn.XLOOKUP($F438,DataCalcs!$B$166:$B$244,_xlfn.XLOOKUP($C438,DataCalcs!$D$165:$N$165,DataCalcs!$D$166:$N$244),"WRONG LETTER"))</f>
        <v xml:space="preserve"> </v>
      </c>
      <c r="I438" s="33" t="str">
        <f>IF($F438=0," ",_xlfn.XLOOKUP($F438,DataCalcs!$B$166:$B$244,DataCalcs!$A$166:$A$244,"WRONG LETTER"))</f>
        <v xml:space="preserve"> </v>
      </c>
      <c r="J438" s="709" t="str" cm="1">
        <f t="array" ref="J438">_xlfn.IFS(ISBLANK(G438), "", NOT(ISNUMBER(G438)), "!!!",  G438&gt;DataTables!$E$40,"...",G438&gt;DataTables!$F$40,"L1",G438&gt;DataTables!$G$40,"L2",G438&gt;DataTables!$H$40,"L3",G438&gt;DataTables!$I$40,"L4",G438&gt;DataTables!$J$40,"L5",G438&gt;DataTables!$K$40,"L6",G438&gt;DataTables!$L$40,"L7",G438&gt;DataTables!$M$40,"L8", G438&lt;=DataTables!$M$40,"L9")</f>
        <v/>
      </c>
      <c r="K438" s="709" t="str">
        <f t="shared" si="453"/>
        <v/>
      </c>
      <c r="L438" s="31"/>
      <c r="M438" s="34" t="str">
        <f t="shared" ref="M438:N438" si="459">M429</f>
        <v>R</v>
      </c>
      <c r="N438" s="34" t="str">
        <f t="shared" si="459"/>
        <v>RR</v>
      </c>
      <c r="O438" s="34" cm="1">
        <f t="array" ref="O438">_xlfn.LET(_xlpm.a, $F$434:$F$441, _xlpm.b, $E$434:$E$441, _xlpm.c, _xlfn.XLOOKUP(M438,_xlpm.a,_xlpm.b,0), _xlpm.d, _xlfn.XLOOKUP(N438,_xlpm.a,_xlpm.b,0), _xlpm.x, IF(OR(_xlpm.c=0,_xlpm.d=0), _xlpm.c+_xlpm.d, MIN(_xlpm.c,_xlpm.d)), IF(_xlpm.x=0, 0, IF(DataTables!$K$158="6+", _xlfn.IFNA(_xlfn.RANK.AVG(_xlpm.x,$E$434:$E$439),1), IF(DataTables!$K$158=8,_xlfn.RANK.AVG(_xlpm.x,_xlpm.b)))))</f>
        <v>0</v>
      </c>
      <c r="P438" s="32"/>
      <c r="Q438" s="151"/>
      <c r="R438" s="151"/>
      <c r="S438" s="151"/>
      <c r="T438" s="151"/>
      <c r="U438" s="151">
        <f>$O438</f>
        <v>0</v>
      </c>
      <c r="V438" s="151"/>
      <c r="W438" s="151"/>
      <c r="X438" s="151"/>
      <c r="Y438" s="32"/>
      <c r="Z438" s="32">
        <f>COUNTIF(F$425:F$432:F$434:F$441,F438)</f>
        <v>0</v>
      </c>
      <c r="AA438" s="32">
        <f t="shared" si="455"/>
        <v>0</v>
      </c>
      <c r="AB438" s="7" t="str">
        <f t="shared" si="456"/>
        <v/>
      </c>
    </row>
    <row r="439" spans="1:28" s="8" customFormat="1" ht="20.25" customHeight="1">
      <c r="A439" s="709" t="s">
        <v>183</v>
      </c>
      <c r="B439" s="709" t="s">
        <v>123</v>
      </c>
      <c r="C439" s="709" t="s">
        <v>184</v>
      </c>
      <c r="D439" s="709" t="s">
        <v>65</v>
      </c>
      <c r="E439" s="41">
        <v>6</v>
      </c>
      <c r="F439" s="17"/>
      <c r="G439" s="38"/>
      <c r="H439" s="33" t="str" cm="1">
        <f t="array" ref="H439">IF($F439=0," ",_xlfn.XLOOKUP($F439,DataCalcs!$B$166:$B$244,_xlfn.XLOOKUP($C439,DataCalcs!$D$165:$N$165,DataCalcs!$D$166:$N$244),"WRONG LETTER"))</f>
        <v xml:space="preserve"> </v>
      </c>
      <c r="I439" s="33" t="str">
        <f>IF($F439=0," ",_xlfn.XLOOKUP($F439,DataCalcs!$B$166:$B$244,DataCalcs!$A$166:$A$244,"WRONG LETTER"))</f>
        <v xml:space="preserve"> </v>
      </c>
      <c r="J439" s="709" t="str" cm="1">
        <f t="array" ref="J439">_xlfn.IFS(ISBLANK(G439), "", NOT(ISNUMBER(G439)), "!!!",  G439&gt;DataTables!$E$40,"...",G439&gt;DataTables!$F$40,"L1",G439&gt;DataTables!$G$40,"L2",G439&gt;DataTables!$H$40,"L3",G439&gt;DataTables!$I$40,"L4",G439&gt;DataTables!$J$40,"L5",G439&gt;DataTables!$K$40,"L6",G439&gt;DataTables!$L$40,"L7",G439&gt;DataTables!$M$40,"L8", G439&lt;=DataTables!$M$40,"L9")</f>
        <v/>
      </c>
      <c r="K439" s="709" t="str">
        <f t="shared" si="453"/>
        <v/>
      </c>
      <c r="L439" s="418"/>
      <c r="M439" s="34" t="str">
        <f t="shared" ref="M439:N439" si="460">M430</f>
        <v>X</v>
      </c>
      <c r="N439" s="34" t="str">
        <f t="shared" si="460"/>
        <v>XX</v>
      </c>
      <c r="O439" s="34" cm="1">
        <f t="array" ref="O439">_xlfn.LET(_xlpm.a, $F$434:$F$441, _xlpm.b, $E$434:$E$441, _xlpm.c, _xlfn.XLOOKUP(M439,_xlpm.a,_xlpm.b,0), _xlpm.d, _xlfn.XLOOKUP(N439,_xlpm.a,_xlpm.b,0), _xlpm.x, IF(OR(_xlpm.c=0,_xlpm.d=0), _xlpm.c+_xlpm.d, MIN(_xlpm.c,_xlpm.d)), IF(_xlpm.x=0, 0, IF(DataTables!$K$158="6+", _xlfn.IFNA(_xlfn.RANK.AVG(_xlpm.x,$E$434:$E$439),1), IF(DataTables!$K$158=8,_xlfn.RANK.AVG(_xlpm.x,_xlpm.b)))))</f>
        <v>0</v>
      </c>
      <c r="P439" s="32"/>
      <c r="Q439" s="151"/>
      <c r="R439" s="151"/>
      <c r="S439" s="151"/>
      <c r="T439" s="151"/>
      <c r="U439" s="151"/>
      <c r="V439" s="151">
        <f>$O439</f>
        <v>0</v>
      </c>
      <c r="W439" s="151"/>
      <c r="X439" s="151"/>
      <c r="Y439" s="32"/>
      <c r="Z439" s="32">
        <f>COUNTIF(F$425:F$432:F$434:F$441,F439)</f>
        <v>0</v>
      </c>
      <c r="AA439" s="32">
        <f t="shared" si="455"/>
        <v>0</v>
      </c>
      <c r="AB439" s="7" t="str">
        <f t="shared" si="456"/>
        <v/>
      </c>
    </row>
    <row r="440" spans="1:28" s="7" customFormat="1" ht="20.25" customHeight="1">
      <c r="A440" s="709" t="s">
        <v>183</v>
      </c>
      <c r="B440" s="709" t="s">
        <v>123</v>
      </c>
      <c r="C440" s="709" t="s">
        <v>184</v>
      </c>
      <c r="D440" s="709" t="s">
        <v>65</v>
      </c>
      <c r="E440" s="14">
        <v>7</v>
      </c>
      <c r="F440" s="17"/>
      <c r="G440" s="38"/>
      <c r="H440" s="33" t="str" cm="1">
        <f t="array" ref="H440">IF($F440=0," ",_xlfn.XLOOKUP($F440,DataCalcs!$B$166:$B$244,_xlfn.XLOOKUP($C440,DataCalcs!$D$165:$N$165,DataCalcs!$D$166:$N$244),"WRONG LETTER"))</f>
        <v xml:space="preserve"> </v>
      </c>
      <c r="I440" s="33" t="str">
        <f>IF($F440=0," ",_xlfn.XLOOKUP($F440,DataCalcs!$B$166:$B$244,DataCalcs!$A$166:$A$244,"WRONG LETTER"))</f>
        <v xml:space="preserve"> </v>
      </c>
      <c r="J440" s="709" t="str" cm="1">
        <f t="array" ref="J440">_xlfn.IFS(ISBLANK(G440), "", NOT(ISNUMBER(G440)), "!!!",  G440&gt;DataTables!$E$40,"...",G440&gt;DataTables!$F$40,"L1",G440&gt;DataTables!$G$40,"L2",G440&gt;DataTables!$H$40,"L3",G440&gt;DataTables!$I$40,"L4",G440&gt;DataTables!$J$40,"L5",G440&gt;DataTables!$K$40,"L6",G440&gt;DataTables!$L$40,"L7",G440&gt;DataTables!$M$40,"L8", G440&lt;=DataTables!$M$40,"L9")</f>
        <v/>
      </c>
      <c r="K440" s="709" t="str">
        <f t="shared" si="453"/>
        <v/>
      </c>
      <c r="L440" s="31"/>
      <c r="M440" s="34" t="str">
        <f t="shared" ref="M440:N440" si="461">M431</f>
        <v>H</v>
      </c>
      <c r="N440" s="34" t="str">
        <f t="shared" si="461"/>
        <v>HH</v>
      </c>
      <c r="O440" s="34" cm="1">
        <f t="array" ref="O440">_xlfn.LET(_xlpm.a, $F$434:$F$441, _xlpm.b, $E$434:$E$441, _xlpm.c, _xlfn.XLOOKUP(M440,_xlpm.a,_xlpm.b,0), _xlpm.d, _xlfn.XLOOKUP(N440,_xlpm.a,_xlpm.b,0), _xlpm.x, IF(OR(_xlpm.c=0,_xlpm.d=0), _xlpm.c+_xlpm.d, MIN(_xlpm.c,_xlpm.d)), IF(_xlpm.x=0, 0, IF(DataTables!$K$158="6+", _xlfn.IFNA(_xlfn.RANK.AVG(_xlpm.x,$E$434:$E$439),1), IF(DataTables!$K$158=8,_xlfn.RANK.AVG(_xlpm.x,_xlpm.b)))))</f>
        <v>0</v>
      </c>
      <c r="P440" s="32"/>
      <c r="Q440" s="151"/>
      <c r="R440" s="151"/>
      <c r="S440" s="151"/>
      <c r="T440" s="151"/>
      <c r="U440" s="151"/>
      <c r="V440" s="151"/>
      <c r="W440" s="151">
        <f>$O440</f>
        <v>0</v>
      </c>
      <c r="X440" s="151"/>
      <c r="Y440" s="32"/>
      <c r="Z440" s="32">
        <f>COUNTIF(F$425:F$432:F$434:F$441,F440)</f>
        <v>0</v>
      </c>
      <c r="AA440" s="32">
        <f t="shared" si="455"/>
        <v>0</v>
      </c>
      <c r="AB440" s="7" t="str">
        <f t="shared" si="456"/>
        <v/>
      </c>
    </row>
    <row r="441" spans="1:28" s="7" customFormat="1" ht="20.25" customHeight="1">
      <c r="A441" s="709" t="s">
        <v>183</v>
      </c>
      <c r="B441" s="709" t="s">
        <v>123</v>
      </c>
      <c r="C441" s="709" t="s">
        <v>184</v>
      </c>
      <c r="D441" s="709" t="s">
        <v>65</v>
      </c>
      <c r="E441" s="394">
        <v>8</v>
      </c>
      <c r="F441" s="405"/>
      <c r="G441" s="406"/>
      <c r="H441" s="397" t="str" cm="1">
        <f t="array" ref="H441">IF($F441=0," ",_xlfn.XLOOKUP($F441,DataCalcs!$B$166:$B$244,_xlfn.XLOOKUP($C441,DataCalcs!$D$165:$N$165,DataCalcs!$D$166:$N$244),"WRONG LETTER"))</f>
        <v xml:space="preserve"> </v>
      </c>
      <c r="I441" s="397" t="str">
        <f>IF($F441=0," ",_xlfn.XLOOKUP($F441,DataCalcs!$B$166:$B$244,DataCalcs!$A$166:$A$244,"WRONG LETTER"))</f>
        <v xml:space="preserve"> </v>
      </c>
      <c r="J441" s="711" t="str" cm="1">
        <f t="array" ref="J441">_xlfn.IFS(ISBLANK(G441), "", NOT(ISNUMBER(G441)), "!!!",  G441&gt;DataTables!$E$40,"...",G441&gt;DataTables!$F$40,"L1",G441&gt;DataTables!$G$40,"L2",G441&gt;DataTables!$H$40,"L3",G441&gt;DataTables!$I$40,"L4",G441&gt;DataTables!$J$40,"L5",G441&gt;DataTables!$K$40,"L6",G441&gt;DataTables!$L$40,"L7",G441&gt;DataTables!$M$40,"L8", G441&lt;=DataTables!$M$40,"L9")</f>
        <v/>
      </c>
      <c r="K441" s="709" t="str">
        <f t="shared" si="453"/>
        <v/>
      </c>
      <c r="L441" s="31"/>
      <c r="M441" s="34" t="str">
        <f t="shared" ref="M441:N441" si="462">M432</f>
        <v>W</v>
      </c>
      <c r="N441" s="34" t="str">
        <f t="shared" si="462"/>
        <v>WW</v>
      </c>
      <c r="O441" s="34" cm="1">
        <f t="array" ref="O441">_xlfn.LET(_xlpm.a, $F$434:$F$441, _xlpm.b, $E$434:$E$441, _xlpm.c, _xlfn.XLOOKUP(M441,_xlpm.a,_xlpm.b,0), _xlpm.d, _xlfn.XLOOKUP(N441,_xlpm.a,_xlpm.b,0), _xlpm.x, IF(OR(_xlpm.c=0,_xlpm.d=0), _xlpm.c+_xlpm.d, MIN(_xlpm.c,_xlpm.d)), IF(_xlpm.x=0, 0, IF(DataTables!$K$158="6+", _xlfn.IFNA(_xlfn.RANK.AVG(_xlpm.x,$E$434:$E$439),1), IF(DataTables!$K$158=8,_xlfn.RANK.AVG(_xlpm.x,_xlpm.b)))))</f>
        <v>0</v>
      </c>
      <c r="P441" s="32"/>
      <c r="Q441" s="151"/>
      <c r="R441" s="151"/>
      <c r="S441" s="151"/>
      <c r="T441" s="151"/>
      <c r="U441" s="151"/>
      <c r="V441" s="151"/>
      <c r="W441" s="151"/>
      <c r="X441" s="151">
        <f>$O441</f>
        <v>0</v>
      </c>
      <c r="Y441" s="31"/>
      <c r="Z441" s="32">
        <f>COUNTIF(F$425:F$432:F$434:F$441,F441)</f>
        <v>0</v>
      </c>
      <c r="AA441" s="32">
        <f t="shared" si="455"/>
        <v>0</v>
      </c>
      <c r="AB441" s="7" t="str">
        <f t="shared" si="456"/>
        <v/>
      </c>
    </row>
    <row r="442" spans="1:28" s="7" customFormat="1" ht="20.25" customHeight="1">
      <c r="A442" s="709" t="s">
        <v>183</v>
      </c>
      <c r="B442" s="709" t="s">
        <v>123</v>
      </c>
      <c r="C442" s="709" t="s">
        <v>127</v>
      </c>
      <c r="D442" s="76"/>
      <c r="E442" s="387" t="s">
        <v>187</v>
      </c>
      <c r="F442" s="403"/>
      <c r="G442" s="407"/>
      <c r="H442" s="404"/>
      <c r="I442" s="388" t="s">
        <v>59</v>
      </c>
      <c r="J442" s="389">
        <f>DataTables!$N$41</f>
        <v>11</v>
      </c>
      <c r="K442" s="16"/>
      <c r="L442" s="13"/>
      <c r="M442" s="36"/>
      <c r="N442" s="36"/>
      <c r="O442" s="712"/>
      <c r="P442" s="31"/>
      <c r="Q442" s="373"/>
      <c r="R442" s="373"/>
      <c r="S442" s="373"/>
      <c r="T442" s="373"/>
      <c r="U442" s="373"/>
      <c r="V442" s="374"/>
      <c r="W442" s="375"/>
      <c r="X442" s="375"/>
      <c r="Y442" s="32"/>
      <c r="Z442" s="32"/>
      <c r="AA442" s="2"/>
    </row>
    <row r="443" spans="1:28" s="7" customFormat="1" ht="20.25" customHeight="1">
      <c r="A443" s="709" t="s">
        <v>183</v>
      </c>
      <c r="B443" s="709" t="s">
        <v>123</v>
      </c>
      <c r="C443" s="709" t="s">
        <v>127</v>
      </c>
      <c r="D443" s="709" t="s">
        <v>71</v>
      </c>
      <c r="E443" s="398">
        <v>1</v>
      </c>
      <c r="F443" s="55"/>
      <c r="G443" s="400"/>
      <c r="H443" s="402" t="str" cm="1">
        <f t="array" ref="H443">IF($F443=0," ",_xlfn.XLOOKUP($F443,DataCalcs!$B$166:$B$244,_xlfn.XLOOKUP($C443,DataCalcs!$D$165:$N$165,DataCalcs!$D$166:$N$244),"WRONG LETTER"))</f>
        <v xml:space="preserve"> </v>
      </c>
      <c r="I443" s="402" t="str">
        <f>IF($F443=0," ",_xlfn.XLOOKUP($F443,DataCalcs!$B$166:$B$244,DataCalcs!$A$166:$A$244,"WRONG LETTER"))</f>
        <v xml:space="preserve"> </v>
      </c>
      <c r="J443" s="29" t="str" cm="1">
        <f t="array" ref="J443">_xlfn.IFS(ISBLANK(G443), "", NOT(ISNUMBER(G443)), "!!!",  G443&gt;DataTables!$E$41,"...",G443&gt;DataTables!$F$41,"L1",G443&gt;DataTables!$G$41,"L2",G443&gt;DataTables!$H$41,"L3",G443&gt;DataTables!$I$41,"L4",G443&gt;DataTables!$J$41,"L5",G443&gt;DataTables!$K$41,"L6",G443&gt;DataTables!$L$41,"L7",G443&gt;DataTables!$M$41,"L8", G443&lt;=DataTables!$M$41,"L9")</f>
        <v/>
      </c>
      <c r="K443" s="709" t="str">
        <f>IF(ISBLANK(F443),"",IF(ISBLANK(K$442),"", K$442))</f>
        <v/>
      </c>
      <c r="L443" s="32"/>
      <c r="M443" s="34" t="str">
        <f t="shared" ref="M443:N443" si="463">M434</f>
        <v>A</v>
      </c>
      <c r="N443" s="34" t="str">
        <f t="shared" si="463"/>
        <v>AA</v>
      </c>
      <c r="O443" s="34" cm="1">
        <f t="array" ref="O443">_xlfn.LET(_xlpm.a, $F$443:$F$450, _xlpm.b, $E$443:$E$450, _xlpm.c, _xlfn.XLOOKUP(M443,_xlpm.a,_xlpm.b,0), _xlpm.d, _xlfn.XLOOKUP(N443,_xlpm.a,_xlpm.b,0), _xlpm.x, IF(OR(_xlpm.c=0,_xlpm.d=0), _xlpm.c+_xlpm.d, MIN(_xlpm.c,_xlpm.d)), IF(_xlpm.x=0, 0, IF(DataTables!$K$158="6+", _xlfn.IFNA(_xlfn.RANK.AVG(_xlpm.x,$E$443:$E$448),1), IF(DataTables!$K$158=8,_xlfn.RANK.AVG(_xlpm.x,_xlpm.b)))))</f>
        <v>0</v>
      </c>
      <c r="P443" s="32"/>
      <c r="Q443" s="151">
        <f>$O443</f>
        <v>0</v>
      </c>
      <c r="R443" s="151"/>
      <c r="S443" s="151"/>
      <c r="T443" s="151"/>
      <c r="U443" s="151"/>
      <c r="V443" s="151"/>
      <c r="W443" s="151"/>
      <c r="X443" s="151"/>
      <c r="Y443" s="32"/>
      <c r="Z443" s="32">
        <f>COUNTIF(F$443:F$450:F$452:F$459,F443)</f>
        <v>0</v>
      </c>
      <c r="AA443" s="32">
        <f>IF(NOT(ISBLANK(F443)),COUNTIF(F$443:F$450,LEFT(F443,1)&amp;"*"),0)</f>
        <v>0</v>
      </c>
      <c r="AB443" s="7" t="str">
        <f>IF(AND($G443&gt;0.00001,$G443&lt;=$J$442), "***", "")</f>
        <v/>
      </c>
    </row>
    <row r="444" spans="1:28" s="7" customFormat="1" ht="20.25" customHeight="1">
      <c r="A444" s="709" t="s">
        <v>183</v>
      </c>
      <c r="B444" s="709" t="s">
        <v>123</v>
      </c>
      <c r="C444" s="709" t="s">
        <v>127</v>
      </c>
      <c r="D444" s="709" t="s">
        <v>71</v>
      </c>
      <c r="E444" s="41">
        <v>2</v>
      </c>
      <c r="F444" s="17"/>
      <c r="G444" s="38"/>
      <c r="H444" s="33" t="str" cm="1">
        <f t="array" ref="H444">IF($F444=0," ",_xlfn.XLOOKUP($F444,DataCalcs!$B$166:$B$244,_xlfn.XLOOKUP($C444,DataCalcs!$D$165:$N$165,DataCalcs!$D$166:$N$244),"WRONG LETTER"))</f>
        <v xml:space="preserve"> </v>
      </c>
      <c r="I444" s="33" t="str">
        <f>IF($F444=0," ",_xlfn.XLOOKUP($F444,DataCalcs!$B$166:$B$244,DataCalcs!$A$166:$A$244,"WRONG LETTER"))</f>
        <v xml:space="preserve"> </v>
      </c>
      <c r="J444" s="709" t="str" cm="1">
        <f t="array" ref="J444">_xlfn.IFS(ISBLANK(G444), "", NOT(ISNUMBER(G444)), "!!!",  G444&gt;DataTables!$E$41,"...",G444&gt;DataTables!$F$41,"L1",G444&gt;DataTables!$G$41,"L2",G444&gt;DataTables!$H$41,"L3",G444&gt;DataTables!$I$41,"L4",G444&gt;DataTables!$J$41,"L5",G444&gt;DataTables!$K$41,"L6",G444&gt;DataTables!$L$41,"L7",G444&gt;DataTables!$M$41,"L8", G444&lt;=DataTables!$M$41,"L9")</f>
        <v/>
      </c>
      <c r="K444" s="709" t="str">
        <f t="shared" ref="K444:K450" si="464">IF(ISBLANK(F444),"",IF(ISBLANK(K$442),"", K$442))</f>
        <v/>
      </c>
      <c r="L444" s="32"/>
      <c r="M444" s="34" t="str">
        <f t="shared" ref="M444:N444" si="465">M435</f>
        <v>N</v>
      </c>
      <c r="N444" s="34" t="str">
        <f t="shared" si="465"/>
        <v>NN</v>
      </c>
      <c r="O444" s="34" cm="1">
        <f t="array" ref="O444">_xlfn.LET(_xlpm.a, $F$443:$F$450, _xlpm.b, $E$443:$E$450, _xlpm.c, _xlfn.XLOOKUP(M444,_xlpm.a,_xlpm.b,0), _xlpm.d, _xlfn.XLOOKUP(N444,_xlpm.a,_xlpm.b,0), _xlpm.x, IF(OR(_xlpm.c=0,_xlpm.d=0), _xlpm.c+_xlpm.d, MIN(_xlpm.c,_xlpm.d)), IF(_xlpm.x=0, 0, IF(DataTables!$K$158="6+", _xlfn.IFNA(_xlfn.RANK.AVG(_xlpm.x,$E$443:$E$448),1), IF(DataTables!$K$158=8,_xlfn.RANK.AVG(_xlpm.x,_xlpm.b)))))</f>
        <v>0</v>
      </c>
      <c r="P444" s="32"/>
      <c r="Q444" s="151"/>
      <c r="R444" s="151">
        <f>$O444</f>
        <v>0</v>
      </c>
      <c r="S444" s="151"/>
      <c r="T444" s="151"/>
      <c r="U444" s="151"/>
      <c r="V444" s="151"/>
      <c r="W444" s="151"/>
      <c r="X444" s="151"/>
      <c r="Y444" s="32"/>
      <c r="Z444" s="32">
        <f>COUNTIF(F$443:F$450:F$452:F$459,F444)</f>
        <v>0</v>
      </c>
      <c r="AA444" s="32">
        <f t="shared" ref="AA444:AA450" si="466">IF(NOT(ISBLANK(F444)),COUNTIF(F$443:F$450,LEFT(F444,1)&amp;"*"),0)</f>
        <v>0</v>
      </c>
      <c r="AB444" s="7" t="str">
        <f t="shared" ref="AB444:AB450" si="467">IF(AND($G444&gt;0.00001,$G444&lt;=$J$442), "***", "")</f>
        <v/>
      </c>
    </row>
    <row r="445" spans="1:28" s="7" customFormat="1" ht="20.25" customHeight="1">
      <c r="A445" s="709" t="s">
        <v>183</v>
      </c>
      <c r="B445" s="709" t="s">
        <v>123</v>
      </c>
      <c r="C445" s="709" t="s">
        <v>127</v>
      </c>
      <c r="D445" s="709" t="s">
        <v>71</v>
      </c>
      <c r="E445" s="41">
        <v>3</v>
      </c>
      <c r="F445" s="17"/>
      <c r="G445" s="38"/>
      <c r="H445" s="33" t="str" cm="1">
        <f t="array" ref="H445">IF($F445=0," ",_xlfn.XLOOKUP($F445,DataCalcs!$B$166:$B$244,_xlfn.XLOOKUP($C445,DataCalcs!$D$165:$N$165,DataCalcs!$D$166:$N$244),"WRONG LETTER"))</f>
        <v xml:space="preserve"> </v>
      </c>
      <c r="I445" s="33" t="str">
        <f>IF($F445=0," ",_xlfn.XLOOKUP($F445,DataCalcs!$B$166:$B$244,DataCalcs!$A$166:$A$244,"WRONG LETTER"))</f>
        <v xml:space="preserve"> </v>
      </c>
      <c r="J445" s="709" t="str" cm="1">
        <f t="array" ref="J445">_xlfn.IFS(ISBLANK(G445), "", NOT(ISNUMBER(G445)), "!!!",  G445&gt;DataTables!$E$41,"...",G445&gt;DataTables!$F$41,"L1",G445&gt;DataTables!$G$41,"L2",G445&gt;DataTables!$H$41,"L3",G445&gt;DataTables!$I$41,"L4",G445&gt;DataTables!$J$41,"L5",G445&gt;DataTables!$K$41,"L6",G445&gt;DataTables!$L$41,"L7",G445&gt;DataTables!$M$41,"L8", G445&lt;=DataTables!$M$41,"L9")</f>
        <v/>
      </c>
      <c r="K445" s="709" t="str">
        <f t="shared" si="464"/>
        <v/>
      </c>
      <c r="L445" s="32"/>
      <c r="M445" s="34" t="str">
        <f t="shared" ref="M445:N445" si="468">M436</f>
        <v>B</v>
      </c>
      <c r="N445" s="34" t="str">
        <f t="shared" si="468"/>
        <v>BB</v>
      </c>
      <c r="O445" s="34" cm="1">
        <f t="array" ref="O445">_xlfn.LET(_xlpm.a, $F$443:$F$450, _xlpm.b, $E$443:$E$450, _xlpm.c, _xlfn.XLOOKUP(M445,_xlpm.a,_xlpm.b,0), _xlpm.d, _xlfn.XLOOKUP(N445,_xlpm.a,_xlpm.b,0), _xlpm.x, IF(OR(_xlpm.c=0,_xlpm.d=0), _xlpm.c+_xlpm.d, MIN(_xlpm.c,_xlpm.d)), IF(_xlpm.x=0, 0, IF(DataTables!$K$158="6+", _xlfn.IFNA(_xlfn.RANK.AVG(_xlpm.x,$E$443:$E$448),1), IF(DataTables!$K$158=8,_xlfn.RANK.AVG(_xlpm.x,_xlpm.b)))))</f>
        <v>0</v>
      </c>
      <c r="P445" s="32"/>
      <c r="Q445" s="151"/>
      <c r="R445" s="151"/>
      <c r="S445" s="151">
        <f>$O445</f>
        <v>0</v>
      </c>
      <c r="T445" s="151"/>
      <c r="U445" s="151"/>
      <c r="V445" s="151"/>
      <c r="W445" s="151"/>
      <c r="X445" s="151"/>
      <c r="Y445" s="32"/>
      <c r="Z445" s="32">
        <f>COUNTIF(F$443:F$450:F$452:F$459,F445)</f>
        <v>0</v>
      </c>
      <c r="AA445" s="32">
        <f t="shared" si="466"/>
        <v>0</v>
      </c>
      <c r="AB445" s="7" t="str">
        <f t="shared" si="467"/>
        <v/>
      </c>
    </row>
    <row r="446" spans="1:28" s="7" customFormat="1" ht="20.25" customHeight="1">
      <c r="A446" s="709" t="s">
        <v>183</v>
      </c>
      <c r="B446" s="709" t="s">
        <v>123</v>
      </c>
      <c r="C446" s="709" t="s">
        <v>127</v>
      </c>
      <c r="D446" s="709" t="s">
        <v>71</v>
      </c>
      <c r="E446" s="41">
        <v>4</v>
      </c>
      <c r="F446" s="17"/>
      <c r="G446" s="38"/>
      <c r="H446" s="33" t="str" cm="1">
        <f t="array" ref="H446">IF($F446=0," ",_xlfn.XLOOKUP($F446,DataCalcs!$B$166:$B$244,_xlfn.XLOOKUP($C446,DataCalcs!$D$165:$N$165,DataCalcs!$D$166:$N$244),"WRONG LETTER"))</f>
        <v xml:space="preserve"> </v>
      </c>
      <c r="I446" s="33" t="str">
        <f>IF($F446=0," ",_xlfn.XLOOKUP($F446,DataCalcs!$B$166:$B$244,DataCalcs!$A$166:$A$244,"WRONG LETTER"))</f>
        <v xml:space="preserve"> </v>
      </c>
      <c r="J446" s="709" t="str" cm="1">
        <f t="array" ref="J446">_xlfn.IFS(ISBLANK(G446), "", NOT(ISNUMBER(G446)), "!!!",  G446&gt;DataTables!$E$41,"...",G446&gt;DataTables!$F$41,"L1",G446&gt;DataTables!$G$41,"L2",G446&gt;DataTables!$H$41,"L3",G446&gt;DataTables!$I$41,"L4",G446&gt;DataTables!$J$41,"L5",G446&gt;DataTables!$K$41,"L6",G446&gt;DataTables!$L$41,"L7",G446&gt;DataTables!$M$41,"L8", G446&lt;=DataTables!$M$41,"L9")</f>
        <v/>
      </c>
      <c r="K446" s="709" t="str">
        <f t="shared" si="464"/>
        <v/>
      </c>
      <c r="L446" s="32"/>
      <c r="M446" s="34" t="str">
        <f t="shared" ref="M446:N446" si="469">M437</f>
        <v>O</v>
      </c>
      <c r="N446" s="34" t="str">
        <f t="shared" si="469"/>
        <v>OO</v>
      </c>
      <c r="O446" s="34" cm="1">
        <f t="array" ref="O446">_xlfn.LET(_xlpm.a, $F$443:$F$450, _xlpm.b, $E$443:$E$450, _xlpm.c, _xlfn.XLOOKUP(M446,_xlpm.a,_xlpm.b,0), _xlpm.d, _xlfn.XLOOKUP(N446,_xlpm.a,_xlpm.b,0), _xlpm.x, IF(OR(_xlpm.c=0,_xlpm.d=0), _xlpm.c+_xlpm.d, MIN(_xlpm.c,_xlpm.d)), IF(_xlpm.x=0, 0, IF(DataTables!$K$158="6+", _xlfn.IFNA(_xlfn.RANK.AVG(_xlpm.x,$E$443:$E$448),1), IF(DataTables!$K$158=8,_xlfn.RANK.AVG(_xlpm.x,_xlpm.b)))))</f>
        <v>0</v>
      </c>
      <c r="P446" s="32"/>
      <c r="Q446" s="151"/>
      <c r="R446" s="151"/>
      <c r="S446" s="151"/>
      <c r="T446" s="151">
        <f>$O446</f>
        <v>0</v>
      </c>
      <c r="U446" s="151"/>
      <c r="V446" s="151"/>
      <c r="W446" s="151"/>
      <c r="X446" s="151"/>
      <c r="Y446" s="32"/>
      <c r="Z446" s="32">
        <f>COUNTIF(F$443:F$450:F$452:F$459,F446)</f>
        <v>0</v>
      </c>
      <c r="AA446" s="32">
        <f t="shared" si="466"/>
        <v>0</v>
      </c>
      <c r="AB446" s="7" t="str">
        <f t="shared" si="467"/>
        <v/>
      </c>
    </row>
    <row r="447" spans="1:28" s="7" customFormat="1" ht="20.25" customHeight="1">
      <c r="A447" s="709" t="s">
        <v>183</v>
      </c>
      <c r="B447" s="709" t="s">
        <v>123</v>
      </c>
      <c r="C447" s="709" t="s">
        <v>127</v>
      </c>
      <c r="D447" s="709" t="s">
        <v>71</v>
      </c>
      <c r="E447" s="41">
        <v>5</v>
      </c>
      <c r="F447" s="17"/>
      <c r="G447" s="38"/>
      <c r="H447" s="33" t="str" cm="1">
        <f t="array" ref="H447">IF($F447=0," ",_xlfn.XLOOKUP($F447,DataCalcs!$B$166:$B$244,_xlfn.XLOOKUP($C447,DataCalcs!$D$165:$N$165,DataCalcs!$D$166:$N$244),"WRONG LETTER"))</f>
        <v xml:space="preserve"> </v>
      </c>
      <c r="I447" s="33" t="str">
        <f>IF($F447=0," ",_xlfn.XLOOKUP($F447,DataCalcs!$B$166:$B$244,DataCalcs!$A$166:$A$244,"WRONG LETTER"))</f>
        <v xml:space="preserve"> </v>
      </c>
      <c r="J447" s="709" t="str" cm="1">
        <f t="array" ref="J447">_xlfn.IFS(ISBLANK(G447), "", NOT(ISNUMBER(G447)), "!!!",  G447&gt;DataTables!$E$41,"...",G447&gt;DataTables!$F$41,"L1",G447&gt;DataTables!$G$41,"L2",G447&gt;DataTables!$H$41,"L3",G447&gt;DataTables!$I$41,"L4",G447&gt;DataTables!$J$41,"L5",G447&gt;DataTables!$K$41,"L6",G447&gt;DataTables!$L$41,"L7",G447&gt;DataTables!$M$41,"L8", G447&lt;=DataTables!$M$41,"L9")</f>
        <v/>
      </c>
      <c r="K447" s="709" t="str">
        <f t="shared" si="464"/>
        <v/>
      </c>
      <c r="L447" s="32"/>
      <c r="M447" s="34" t="str">
        <f t="shared" ref="M447:N447" si="470">M438</f>
        <v>R</v>
      </c>
      <c r="N447" s="34" t="str">
        <f t="shared" si="470"/>
        <v>RR</v>
      </c>
      <c r="O447" s="34" cm="1">
        <f t="array" ref="O447">_xlfn.LET(_xlpm.a, $F$443:$F$450, _xlpm.b, $E$443:$E$450, _xlpm.c, _xlfn.XLOOKUP(M447,_xlpm.a,_xlpm.b,0), _xlpm.d, _xlfn.XLOOKUP(N447,_xlpm.a,_xlpm.b,0), _xlpm.x, IF(OR(_xlpm.c=0,_xlpm.d=0), _xlpm.c+_xlpm.d, MIN(_xlpm.c,_xlpm.d)), IF(_xlpm.x=0, 0, IF(DataTables!$K$158="6+", _xlfn.IFNA(_xlfn.RANK.AVG(_xlpm.x,$E$443:$E$448),1), IF(DataTables!$K$158=8,_xlfn.RANK.AVG(_xlpm.x,_xlpm.b)))))</f>
        <v>0</v>
      </c>
      <c r="P447" s="32"/>
      <c r="Q447" s="151"/>
      <c r="R447" s="151"/>
      <c r="S447" s="151"/>
      <c r="T447" s="151"/>
      <c r="U447" s="151">
        <f>$O447</f>
        <v>0</v>
      </c>
      <c r="V447" s="151"/>
      <c r="W447" s="151"/>
      <c r="X447" s="151"/>
      <c r="Y447" s="32"/>
      <c r="Z447" s="32">
        <f>COUNTIF(F$443:F$450:F$452:F$459,F447)</f>
        <v>0</v>
      </c>
      <c r="AA447" s="32">
        <f t="shared" si="466"/>
        <v>0</v>
      </c>
      <c r="AB447" s="7" t="str">
        <f t="shared" si="467"/>
        <v/>
      </c>
    </row>
    <row r="448" spans="1:28" s="7" customFormat="1" ht="20.25" customHeight="1">
      <c r="A448" s="709" t="s">
        <v>183</v>
      </c>
      <c r="B448" s="709" t="s">
        <v>123</v>
      </c>
      <c r="C448" s="709" t="s">
        <v>127</v>
      </c>
      <c r="D448" s="709" t="s">
        <v>71</v>
      </c>
      <c r="E448" s="41">
        <v>6</v>
      </c>
      <c r="F448" s="17"/>
      <c r="G448" s="38"/>
      <c r="H448" s="33" t="str" cm="1">
        <f t="array" ref="H448">IF($F448=0," ",_xlfn.XLOOKUP($F448,DataCalcs!$B$166:$B$244,_xlfn.XLOOKUP($C448,DataCalcs!$D$165:$N$165,DataCalcs!$D$166:$N$244),"WRONG LETTER"))</f>
        <v xml:space="preserve"> </v>
      </c>
      <c r="I448" s="33" t="str">
        <f>IF($F448=0," ",_xlfn.XLOOKUP($F448,DataCalcs!$B$166:$B$244,DataCalcs!$A$166:$A$244,"WRONG LETTER"))</f>
        <v xml:space="preserve"> </v>
      </c>
      <c r="J448" s="709" t="str" cm="1">
        <f t="array" ref="J448">_xlfn.IFS(ISBLANK(G448), "", NOT(ISNUMBER(G448)), "!!!",  G448&gt;DataTables!$E$41,"...",G448&gt;DataTables!$F$41,"L1",G448&gt;DataTables!$G$41,"L2",G448&gt;DataTables!$H$41,"L3",G448&gt;DataTables!$I$41,"L4",G448&gt;DataTables!$J$41,"L5",G448&gt;DataTables!$K$41,"L6",G448&gt;DataTables!$L$41,"L7",G448&gt;DataTables!$M$41,"L8", G448&lt;=DataTables!$M$41,"L9")</f>
        <v/>
      </c>
      <c r="K448" s="709" t="str">
        <f t="shared" si="464"/>
        <v/>
      </c>
      <c r="L448" s="32"/>
      <c r="M448" s="34" t="str">
        <f t="shared" ref="M448:N448" si="471">M439</f>
        <v>X</v>
      </c>
      <c r="N448" s="34" t="str">
        <f t="shared" si="471"/>
        <v>XX</v>
      </c>
      <c r="O448" s="34" cm="1">
        <f t="array" ref="O448">_xlfn.LET(_xlpm.a, $F$443:$F$450, _xlpm.b, $E$443:$E$450, _xlpm.c, _xlfn.XLOOKUP(M448,_xlpm.a,_xlpm.b,0), _xlpm.d, _xlfn.XLOOKUP(N448,_xlpm.a,_xlpm.b,0), _xlpm.x, IF(OR(_xlpm.c=0,_xlpm.d=0), _xlpm.c+_xlpm.d, MIN(_xlpm.c,_xlpm.d)), IF(_xlpm.x=0, 0, IF(DataTables!$K$158="6+", _xlfn.IFNA(_xlfn.RANK.AVG(_xlpm.x,$E$443:$E$448),1), IF(DataTables!$K$158=8,_xlfn.RANK.AVG(_xlpm.x,_xlpm.b)))))</f>
        <v>0</v>
      </c>
      <c r="P448" s="32"/>
      <c r="Q448" s="151"/>
      <c r="R448" s="151"/>
      <c r="S448" s="151"/>
      <c r="T448" s="151"/>
      <c r="U448" s="151"/>
      <c r="V448" s="151">
        <f>$O448</f>
        <v>0</v>
      </c>
      <c r="W448" s="151"/>
      <c r="X448" s="151"/>
      <c r="Y448" s="32"/>
      <c r="Z448" s="32">
        <f>COUNTIF(F$443:F$450:F$452:F$459,F448)</f>
        <v>0</v>
      </c>
      <c r="AA448" s="32">
        <f t="shared" si="466"/>
        <v>0</v>
      </c>
      <c r="AB448" s="7" t="str">
        <f t="shared" si="467"/>
        <v/>
      </c>
    </row>
    <row r="449" spans="1:28" s="7" customFormat="1" ht="20.25" customHeight="1">
      <c r="A449" s="709" t="s">
        <v>183</v>
      </c>
      <c r="B449" s="709" t="s">
        <v>123</v>
      </c>
      <c r="C449" s="709" t="s">
        <v>127</v>
      </c>
      <c r="D449" s="709" t="s">
        <v>71</v>
      </c>
      <c r="E449" s="14">
        <v>7</v>
      </c>
      <c r="F449" s="17"/>
      <c r="G449" s="38"/>
      <c r="H449" s="33" t="str" cm="1">
        <f t="array" ref="H449">IF($F449=0," ",_xlfn.XLOOKUP($F449,DataCalcs!$B$166:$B$244,_xlfn.XLOOKUP($C449,DataCalcs!$D$165:$N$165,DataCalcs!$D$166:$N$244),"WRONG LETTER"))</f>
        <v xml:space="preserve"> </v>
      </c>
      <c r="I449" s="33" t="str">
        <f>IF($F449=0," ",_xlfn.XLOOKUP($F449,DataCalcs!$B$166:$B$244,DataCalcs!$A$166:$A$244,"WRONG LETTER"))</f>
        <v xml:space="preserve"> </v>
      </c>
      <c r="J449" s="709" t="str" cm="1">
        <f t="array" ref="J449">_xlfn.IFS(ISBLANK(G449), "", NOT(ISNUMBER(G449)), "!!!",  G449&gt;DataTables!$E$41,"...",G449&gt;DataTables!$F$41,"L1",G449&gt;DataTables!$G$41,"L2",G449&gt;DataTables!$H$41,"L3",G449&gt;DataTables!$I$41,"L4",G449&gt;DataTables!$J$41,"L5",G449&gt;DataTables!$K$41,"L6",G449&gt;DataTables!$L$41,"L7",G449&gt;DataTables!$M$41,"L8", G449&lt;=DataTables!$M$41,"L9")</f>
        <v/>
      </c>
      <c r="K449" s="709" t="str">
        <f t="shared" si="464"/>
        <v/>
      </c>
      <c r="L449" s="32"/>
      <c r="M449" s="34" t="str">
        <f t="shared" ref="M449:N449" si="472">M440</f>
        <v>H</v>
      </c>
      <c r="N449" s="34" t="str">
        <f t="shared" si="472"/>
        <v>HH</v>
      </c>
      <c r="O449" s="34" cm="1">
        <f t="array" ref="O449">_xlfn.LET(_xlpm.a, $F$443:$F$450, _xlpm.b, $E$443:$E$450, _xlpm.c, _xlfn.XLOOKUP(M449,_xlpm.a,_xlpm.b,0), _xlpm.d, _xlfn.XLOOKUP(N449,_xlpm.a,_xlpm.b,0), _xlpm.x, IF(OR(_xlpm.c=0,_xlpm.d=0), _xlpm.c+_xlpm.d, MIN(_xlpm.c,_xlpm.d)), IF(_xlpm.x=0, 0, IF(DataTables!$K$158="6+", _xlfn.IFNA(_xlfn.RANK.AVG(_xlpm.x,$E$443:$E$448),1), IF(DataTables!$K$158=8,_xlfn.RANK.AVG(_xlpm.x,_xlpm.b)))))</f>
        <v>0</v>
      </c>
      <c r="P449" s="32"/>
      <c r="Q449" s="151"/>
      <c r="R449" s="151"/>
      <c r="S449" s="151"/>
      <c r="T449" s="151"/>
      <c r="U449" s="151"/>
      <c r="V449" s="151"/>
      <c r="W449" s="151">
        <f>$O449</f>
        <v>0</v>
      </c>
      <c r="X449" s="151"/>
      <c r="Y449" s="32"/>
      <c r="Z449" s="32">
        <f>COUNTIF(F$443:F$450:F$452:F$459,F449)</f>
        <v>0</v>
      </c>
      <c r="AA449" s="32">
        <f t="shared" si="466"/>
        <v>0</v>
      </c>
      <c r="AB449" s="7" t="str">
        <f t="shared" si="467"/>
        <v/>
      </c>
    </row>
    <row r="450" spans="1:28" s="8" customFormat="1" ht="20.25" customHeight="1">
      <c r="A450" s="709" t="s">
        <v>183</v>
      </c>
      <c r="B450" s="709" t="s">
        <v>123</v>
      </c>
      <c r="C450" s="709" t="s">
        <v>127</v>
      </c>
      <c r="D450" s="709" t="s">
        <v>71</v>
      </c>
      <c r="E450" s="394">
        <v>8</v>
      </c>
      <c r="F450" s="405"/>
      <c r="G450" s="406"/>
      <c r="H450" s="397" t="str" cm="1">
        <f t="array" ref="H450">IF($F450=0," ",_xlfn.XLOOKUP($F450,DataCalcs!$B$166:$B$244,_xlfn.XLOOKUP($C450,DataCalcs!$D$165:$N$165,DataCalcs!$D$166:$N$244),"WRONG LETTER"))</f>
        <v xml:space="preserve"> </v>
      </c>
      <c r="I450" s="397" t="str">
        <f>IF($F450=0," ",_xlfn.XLOOKUP($F450,DataCalcs!$B$166:$B$244,DataCalcs!$A$166:$A$244,"WRONG LETTER"))</f>
        <v xml:space="preserve"> </v>
      </c>
      <c r="J450" s="711" t="str" cm="1">
        <f t="array" ref="J450">_xlfn.IFS(ISBLANK(G450), "", NOT(ISNUMBER(G450)), "!!!",  G450&gt;DataTables!$E$41,"...",G450&gt;DataTables!$F$41,"L1",G450&gt;DataTables!$G$41,"L2",G450&gt;DataTables!$H$41,"L3",G450&gt;DataTables!$I$41,"L4",G450&gt;DataTables!$J$41,"L5",G450&gt;DataTables!$K$41,"L6",G450&gt;DataTables!$L$41,"L7",G450&gt;DataTables!$M$41,"L8", G450&lt;=DataTables!$M$41,"L9")</f>
        <v/>
      </c>
      <c r="K450" s="709" t="str">
        <f t="shared" si="464"/>
        <v/>
      </c>
      <c r="L450" s="31"/>
      <c r="M450" s="34" t="str">
        <f t="shared" ref="M450:N450" si="473">M441</f>
        <v>W</v>
      </c>
      <c r="N450" s="34" t="str">
        <f t="shared" si="473"/>
        <v>WW</v>
      </c>
      <c r="O450" s="34" cm="1">
        <f t="array" ref="O450">_xlfn.LET(_xlpm.a, $F$443:$F$450, _xlpm.b, $E$443:$E$450, _xlpm.c, _xlfn.XLOOKUP(M450,_xlpm.a,_xlpm.b,0), _xlpm.d, _xlfn.XLOOKUP(N450,_xlpm.a,_xlpm.b,0), _xlpm.x, IF(OR(_xlpm.c=0,_xlpm.d=0), _xlpm.c+_xlpm.d, MIN(_xlpm.c,_xlpm.d)), IF(_xlpm.x=0, 0, IF(DataTables!$K$158="6+", _xlfn.IFNA(_xlfn.RANK.AVG(_xlpm.x,$E$443:$E$448),1), IF(DataTables!$K$158=8,_xlfn.RANK.AVG(_xlpm.x,_xlpm.b)))))</f>
        <v>0</v>
      </c>
      <c r="P450" s="32"/>
      <c r="Q450" s="151"/>
      <c r="R450" s="151"/>
      <c r="S450" s="151"/>
      <c r="T450" s="151"/>
      <c r="U450" s="151"/>
      <c r="V450" s="151"/>
      <c r="W450" s="151"/>
      <c r="X450" s="151">
        <f>$O450</f>
        <v>0</v>
      </c>
      <c r="Y450" s="31"/>
      <c r="Z450" s="32">
        <f>COUNTIF(F$443:F$450:F$452:F$459,F450)</f>
        <v>0</v>
      </c>
      <c r="AA450" s="32">
        <f t="shared" si="466"/>
        <v>0</v>
      </c>
      <c r="AB450" s="7" t="str">
        <f t="shared" si="467"/>
        <v/>
      </c>
    </row>
    <row r="451" spans="1:28" s="8" customFormat="1" ht="20.25" customHeight="1">
      <c r="A451" s="709" t="s">
        <v>183</v>
      </c>
      <c r="B451" s="709" t="s">
        <v>123</v>
      </c>
      <c r="C451" s="709" t="s">
        <v>127</v>
      </c>
      <c r="D451" s="76"/>
      <c r="E451" s="387" t="s">
        <v>188</v>
      </c>
      <c r="F451" s="403"/>
      <c r="G451" s="407"/>
      <c r="H451" s="404"/>
      <c r="I451" s="388"/>
      <c r="J451" s="389"/>
      <c r="K451" s="16"/>
      <c r="L451" s="31"/>
      <c r="M451" s="36"/>
      <c r="N451" s="36"/>
      <c r="O451" s="712"/>
      <c r="P451" s="31"/>
      <c r="Q451" s="373"/>
      <c r="R451" s="373"/>
      <c r="S451" s="373"/>
      <c r="T451" s="373"/>
      <c r="U451" s="373"/>
      <c r="V451" s="374"/>
      <c r="W451" s="375"/>
      <c r="X451" s="375"/>
      <c r="Y451" s="31"/>
      <c r="Z451" s="32"/>
      <c r="AA451" s="2"/>
    </row>
    <row r="452" spans="1:28" s="8" customFormat="1" ht="20.25" customHeight="1">
      <c r="A452" s="709" t="s">
        <v>183</v>
      </c>
      <c r="B452" s="709" t="s">
        <v>123</v>
      </c>
      <c r="C452" s="709" t="s">
        <v>127</v>
      </c>
      <c r="D452" s="709" t="s">
        <v>65</v>
      </c>
      <c r="E452" s="398">
        <v>1</v>
      </c>
      <c r="F452" s="55"/>
      <c r="G452" s="400"/>
      <c r="H452" s="402" t="str" cm="1">
        <f t="array" ref="H452">IF($F452=0," ",_xlfn.XLOOKUP($F452,DataCalcs!$B$166:$B$244,_xlfn.XLOOKUP($C452,DataCalcs!$D$165:$N$165,DataCalcs!$D$166:$N$244),"WRONG LETTER"))</f>
        <v xml:space="preserve"> </v>
      </c>
      <c r="I452" s="402" t="str">
        <f>IF($F452=0," ",_xlfn.XLOOKUP($F452,DataCalcs!$B$166:$B$244,DataCalcs!$A$166:$A$244,"WRONG LETTER"))</f>
        <v xml:space="preserve"> </v>
      </c>
      <c r="J452" s="29" t="str" cm="1">
        <f t="array" ref="J452">_xlfn.IFS(ISBLANK(G452), "", NOT(ISNUMBER(G452)), "!!!",  G452&gt;DataTables!$E$41,"...",G452&gt;DataTables!$F$41,"L1",G452&gt;DataTables!$G$41,"L2",G452&gt;DataTables!$H$41,"L3",G452&gt;DataTables!$I$41,"L4",G452&gt;DataTables!$J$41,"L5",G452&gt;DataTables!$K$41,"L6",G452&gt;DataTables!$L$41,"L7",G452&gt;DataTables!$M$41,"L8", G452&lt;=DataTables!$M$41,"L9")</f>
        <v/>
      </c>
      <c r="K452" s="709" t="str">
        <f>IF(ISBLANK(F452),"",IF(ISBLANK(K$451),"", K$451))</f>
        <v/>
      </c>
      <c r="L452" s="31"/>
      <c r="M452" s="34" t="str">
        <f t="shared" ref="M452:N452" si="474">M443</f>
        <v>A</v>
      </c>
      <c r="N452" s="34" t="str">
        <f t="shared" si="474"/>
        <v>AA</v>
      </c>
      <c r="O452" s="34" cm="1">
        <f t="array" ref="O452">_xlfn.LET(_xlpm.a, $F$452:$F$459, _xlpm.b, $E$452:$E$459, _xlpm.c, _xlfn.XLOOKUP(M452,_xlpm.a,_xlpm.b,0), _xlpm.d, _xlfn.XLOOKUP(N452,_xlpm.a,_xlpm.b,0), _xlpm.x, IF(OR(_xlpm.c=0,_xlpm.d=0), _xlpm.c+_xlpm.d, MIN(_xlpm.c,_xlpm.d)), IF(_xlpm.x=0, 0, IF(DataTables!$K$158="6+", _xlfn.IFNA(_xlfn.RANK.AVG(_xlpm.x,$E$452:$E$457),1), IF(DataTables!$K$158=8,_xlfn.RANK.AVG(_xlpm.x,_xlpm.b)))))</f>
        <v>0</v>
      </c>
      <c r="P452" s="32"/>
      <c r="Q452" s="151">
        <f>$O452</f>
        <v>0</v>
      </c>
      <c r="R452" s="151"/>
      <c r="S452" s="151"/>
      <c r="T452" s="151"/>
      <c r="U452" s="151"/>
      <c r="V452" s="151"/>
      <c r="W452" s="151"/>
      <c r="X452" s="151"/>
      <c r="Y452" s="32"/>
      <c r="Z452" s="32">
        <f>COUNTIF(F$443:F$450:F$452:F$459,F452)</f>
        <v>0</v>
      </c>
      <c r="AA452" s="32">
        <f>IF(NOT(ISBLANK(F452)),COUNTIF(F$452:F$459,LEFT(F452,1)&amp;"*"),0)</f>
        <v>0</v>
      </c>
      <c r="AB452" s="7" t="str">
        <f>IF(AND($G452&gt;0.00001,$G452&lt;=$J$442), "***", "")</f>
        <v/>
      </c>
    </row>
    <row r="453" spans="1:28" s="8" customFormat="1" ht="20.25" customHeight="1">
      <c r="A453" s="709" t="s">
        <v>183</v>
      </c>
      <c r="B453" s="709" t="s">
        <v>123</v>
      </c>
      <c r="C453" s="709" t="s">
        <v>127</v>
      </c>
      <c r="D453" s="709" t="s">
        <v>65</v>
      </c>
      <c r="E453" s="41">
        <v>2</v>
      </c>
      <c r="F453" s="17"/>
      <c r="G453" s="38"/>
      <c r="H453" s="33" t="str" cm="1">
        <f t="array" ref="H453">IF($F453=0," ",_xlfn.XLOOKUP($F453,DataCalcs!$B$166:$B$244,_xlfn.XLOOKUP($C453,DataCalcs!$D$165:$N$165,DataCalcs!$D$166:$N$244),"WRONG LETTER"))</f>
        <v xml:space="preserve"> </v>
      </c>
      <c r="I453" s="33" t="str">
        <f>IF($F453=0," ",_xlfn.XLOOKUP($F453,DataCalcs!$B$166:$B$244,DataCalcs!$A$166:$A$244,"WRONG LETTER"))</f>
        <v xml:space="preserve"> </v>
      </c>
      <c r="J453" s="709" t="str" cm="1">
        <f t="array" ref="J453">_xlfn.IFS(ISBLANK(G453), "", NOT(ISNUMBER(G453)), "!!!",  G453&gt;DataTables!$E$41,"...",G453&gt;DataTables!$F$41,"L1",G453&gt;DataTables!$G$41,"L2",G453&gt;DataTables!$H$41,"L3",G453&gt;DataTables!$I$41,"L4",G453&gt;DataTables!$J$41,"L5",G453&gt;DataTables!$K$41,"L6",G453&gt;DataTables!$L$41,"L7",G453&gt;DataTables!$M$41,"L8", G453&lt;=DataTables!$M$41,"L9")</f>
        <v/>
      </c>
      <c r="K453" s="709" t="str">
        <f t="shared" ref="K453:K459" si="475">IF(ISBLANK(F453),"",IF(ISBLANK(K$451),"", K$451))</f>
        <v/>
      </c>
      <c r="L453" s="31"/>
      <c r="M453" s="34" t="str">
        <f t="shared" ref="M453:N453" si="476">M444</f>
        <v>N</v>
      </c>
      <c r="N453" s="34" t="str">
        <f t="shared" si="476"/>
        <v>NN</v>
      </c>
      <c r="O453" s="34" cm="1">
        <f t="array" ref="O453">_xlfn.LET(_xlpm.a, $F$452:$F$459, _xlpm.b, $E$452:$E$459, _xlpm.c, _xlfn.XLOOKUP(M453,_xlpm.a,_xlpm.b,0), _xlpm.d, _xlfn.XLOOKUP(N453,_xlpm.a,_xlpm.b,0), _xlpm.x, IF(OR(_xlpm.c=0,_xlpm.d=0), _xlpm.c+_xlpm.d, MIN(_xlpm.c,_xlpm.d)), IF(_xlpm.x=0, 0, IF(DataTables!$K$158="6+", _xlfn.IFNA(_xlfn.RANK.AVG(_xlpm.x,$E$452:$E$457),1), IF(DataTables!$K$158=8,_xlfn.RANK.AVG(_xlpm.x,_xlpm.b)))))</f>
        <v>0</v>
      </c>
      <c r="P453" s="32"/>
      <c r="Q453" s="151"/>
      <c r="R453" s="151">
        <f>$O453</f>
        <v>0</v>
      </c>
      <c r="S453" s="151"/>
      <c r="T453" s="151"/>
      <c r="U453" s="151"/>
      <c r="V453" s="151"/>
      <c r="W453" s="151"/>
      <c r="X453" s="151"/>
      <c r="Y453" s="32"/>
      <c r="Z453" s="32">
        <f>COUNTIF(F$443:F$450:F$452:F$459,F453)</f>
        <v>0</v>
      </c>
      <c r="AA453" s="32">
        <f t="shared" ref="AA453:AA459" si="477">IF(NOT(ISBLANK(F453)),COUNTIF(F$452:F$459,LEFT(F453,1)&amp;"*"),0)</f>
        <v>0</v>
      </c>
      <c r="AB453" s="7" t="str">
        <f t="shared" ref="AB453:AB458" si="478">IF(AND($G453&gt;0.00001,$G453&lt;=$J$442), "***", "")</f>
        <v/>
      </c>
    </row>
    <row r="454" spans="1:28" s="8" customFormat="1" ht="20.25" customHeight="1">
      <c r="A454" s="709" t="s">
        <v>183</v>
      </c>
      <c r="B454" s="709" t="s">
        <v>123</v>
      </c>
      <c r="C454" s="709" t="s">
        <v>127</v>
      </c>
      <c r="D454" s="709" t="s">
        <v>65</v>
      </c>
      <c r="E454" s="41">
        <v>3</v>
      </c>
      <c r="F454" s="17"/>
      <c r="G454" s="38"/>
      <c r="H454" s="33" t="str" cm="1">
        <f t="array" ref="H454">IF($F454=0," ",_xlfn.XLOOKUP($F454,DataCalcs!$B$166:$B$244,_xlfn.XLOOKUP($C454,DataCalcs!$D$165:$N$165,DataCalcs!$D$166:$N$244),"WRONG LETTER"))</f>
        <v xml:space="preserve"> </v>
      </c>
      <c r="I454" s="33" t="str">
        <f>IF($F454=0," ",_xlfn.XLOOKUP($F454,DataCalcs!$B$166:$B$244,DataCalcs!$A$166:$A$244,"WRONG LETTER"))</f>
        <v xml:space="preserve"> </v>
      </c>
      <c r="J454" s="709" t="str" cm="1">
        <f t="array" ref="J454">_xlfn.IFS(ISBLANK(G454), "", NOT(ISNUMBER(G454)), "!!!",  G454&gt;DataTables!$E$41,"...",G454&gt;DataTables!$F$41,"L1",G454&gt;DataTables!$G$41,"L2",G454&gt;DataTables!$H$41,"L3",G454&gt;DataTables!$I$41,"L4",G454&gt;DataTables!$J$41,"L5",G454&gt;DataTables!$K$41,"L6",G454&gt;DataTables!$L$41,"L7",G454&gt;DataTables!$M$41,"L8", G454&lt;=DataTables!$M$41,"L9")</f>
        <v/>
      </c>
      <c r="K454" s="709" t="str">
        <f t="shared" si="475"/>
        <v/>
      </c>
      <c r="L454" s="31"/>
      <c r="M454" s="34" t="str">
        <f t="shared" ref="M454:N454" si="479">M445</f>
        <v>B</v>
      </c>
      <c r="N454" s="34" t="str">
        <f t="shared" si="479"/>
        <v>BB</v>
      </c>
      <c r="O454" s="34" cm="1">
        <f t="array" ref="O454">_xlfn.LET(_xlpm.a, $F$452:$F$459, _xlpm.b, $E$452:$E$459, _xlpm.c, _xlfn.XLOOKUP(M454,_xlpm.a,_xlpm.b,0), _xlpm.d, _xlfn.XLOOKUP(N454,_xlpm.a,_xlpm.b,0), _xlpm.x, IF(OR(_xlpm.c=0,_xlpm.d=0), _xlpm.c+_xlpm.d, MIN(_xlpm.c,_xlpm.d)), IF(_xlpm.x=0, 0, IF(DataTables!$K$158="6+", _xlfn.IFNA(_xlfn.RANK.AVG(_xlpm.x,$E$452:$E$457),1), IF(DataTables!$K$158=8,_xlfn.RANK.AVG(_xlpm.x,_xlpm.b)))))</f>
        <v>0</v>
      </c>
      <c r="P454" s="32"/>
      <c r="Q454" s="151"/>
      <c r="R454" s="151"/>
      <c r="S454" s="151">
        <f>$O454</f>
        <v>0</v>
      </c>
      <c r="T454" s="151"/>
      <c r="U454" s="151"/>
      <c r="V454" s="151"/>
      <c r="W454" s="151"/>
      <c r="X454" s="151"/>
      <c r="Y454" s="32"/>
      <c r="Z454" s="32">
        <f>COUNTIF(F$443:F$450:F$452:F$459,F454)</f>
        <v>0</v>
      </c>
      <c r="AA454" s="32">
        <f t="shared" si="477"/>
        <v>0</v>
      </c>
      <c r="AB454" s="7" t="str">
        <f t="shared" si="478"/>
        <v/>
      </c>
    </row>
    <row r="455" spans="1:28" s="8" customFormat="1" ht="20.25" customHeight="1">
      <c r="A455" s="709" t="s">
        <v>183</v>
      </c>
      <c r="B455" s="709" t="s">
        <v>123</v>
      </c>
      <c r="C455" s="709" t="s">
        <v>127</v>
      </c>
      <c r="D455" s="709" t="s">
        <v>65</v>
      </c>
      <c r="E455" s="41">
        <v>4</v>
      </c>
      <c r="F455" s="17"/>
      <c r="G455" s="38"/>
      <c r="H455" s="33" t="str" cm="1">
        <f t="array" ref="H455">IF($F455=0," ",_xlfn.XLOOKUP($F455,DataCalcs!$B$166:$B$244,_xlfn.XLOOKUP($C455,DataCalcs!$D$165:$N$165,DataCalcs!$D$166:$N$244),"WRONG LETTER"))</f>
        <v xml:space="preserve"> </v>
      </c>
      <c r="I455" s="33" t="str">
        <f>IF($F455=0," ",_xlfn.XLOOKUP($F455,DataCalcs!$B$166:$B$244,DataCalcs!$A$166:$A$244,"WRONG LETTER"))</f>
        <v xml:space="preserve"> </v>
      </c>
      <c r="J455" s="709" t="str" cm="1">
        <f t="array" ref="J455">_xlfn.IFS(ISBLANK(G455), "", NOT(ISNUMBER(G455)), "!!!",  G455&gt;DataTables!$E$41,"...",G455&gt;DataTables!$F$41,"L1",G455&gt;DataTables!$G$41,"L2",G455&gt;DataTables!$H$41,"L3",G455&gt;DataTables!$I$41,"L4",G455&gt;DataTables!$J$41,"L5",G455&gt;DataTables!$K$41,"L6",G455&gt;DataTables!$L$41,"L7",G455&gt;DataTables!$M$41,"L8", G455&lt;=DataTables!$M$41,"L9")</f>
        <v/>
      </c>
      <c r="K455" s="709" t="str">
        <f t="shared" si="475"/>
        <v/>
      </c>
      <c r="L455" s="31"/>
      <c r="M455" s="34" t="str">
        <f t="shared" ref="M455:N455" si="480">M446</f>
        <v>O</v>
      </c>
      <c r="N455" s="34" t="str">
        <f t="shared" si="480"/>
        <v>OO</v>
      </c>
      <c r="O455" s="34" cm="1">
        <f t="array" ref="O455">_xlfn.LET(_xlpm.a, $F$452:$F$459, _xlpm.b, $E$452:$E$459, _xlpm.c, _xlfn.XLOOKUP(M455,_xlpm.a,_xlpm.b,0), _xlpm.d, _xlfn.XLOOKUP(N455,_xlpm.a,_xlpm.b,0), _xlpm.x, IF(OR(_xlpm.c=0,_xlpm.d=0), _xlpm.c+_xlpm.d, MIN(_xlpm.c,_xlpm.d)), IF(_xlpm.x=0, 0, IF(DataTables!$K$158="6+", _xlfn.IFNA(_xlfn.RANK.AVG(_xlpm.x,$E$452:$E$457),1), IF(DataTables!$K$158=8,_xlfn.RANK.AVG(_xlpm.x,_xlpm.b)))))</f>
        <v>0</v>
      </c>
      <c r="P455" s="32"/>
      <c r="Q455" s="151"/>
      <c r="R455" s="151"/>
      <c r="S455" s="151"/>
      <c r="T455" s="151">
        <f>$O455</f>
        <v>0</v>
      </c>
      <c r="U455" s="151"/>
      <c r="V455" s="151"/>
      <c r="W455" s="151"/>
      <c r="X455" s="151"/>
      <c r="Y455" s="32"/>
      <c r="Z455" s="32">
        <f>COUNTIF(F$443:F$450:F$452:F$459,F455)</f>
        <v>0</v>
      </c>
      <c r="AA455" s="32">
        <f t="shared" si="477"/>
        <v>0</v>
      </c>
      <c r="AB455" s="7" t="str">
        <f t="shared" si="478"/>
        <v/>
      </c>
    </row>
    <row r="456" spans="1:28" s="8" customFormat="1" ht="20.25" customHeight="1">
      <c r="A456" s="709" t="s">
        <v>183</v>
      </c>
      <c r="B456" s="709" t="s">
        <v>123</v>
      </c>
      <c r="C456" s="709" t="s">
        <v>127</v>
      </c>
      <c r="D456" s="709" t="s">
        <v>65</v>
      </c>
      <c r="E456" s="41">
        <v>5</v>
      </c>
      <c r="F456" s="17"/>
      <c r="G456" s="38"/>
      <c r="H456" s="33" t="str" cm="1">
        <f t="array" ref="H456">IF($F456=0," ",_xlfn.XLOOKUP($F456,DataCalcs!$B$166:$B$244,_xlfn.XLOOKUP($C456,DataCalcs!$D$165:$N$165,DataCalcs!$D$166:$N$244),"WRONG LETTER"))</f>
        <v xml:space="preserve"> </v>
      </c>
      <c r="I456" s="33" t="str">
        <f>IF($F456=0," ",_xlfn.XLOOKUP($F456,DataCalcs!$B$166:$B$244,DataCalcs!$A$166:$A$244,"WRONG LETTER"))</f>
        <v xml:space="preserve"> </v>
      </c>
      <c r="J456" s="709" t="str" cm="1">
        <f t="array" ref="J456">_xlfn.IFS(ISBLANK(G456), "", NOT(ISNUMBER(G456)), "!!!",  G456&gt;DataTables!$E$41,"...",G456&gt;DataTables!$F$41,"L1",G456&gt;DataTables!$G$41,"L2",G456&gt;DataTables!$H$41,"L3",G456&gt;DataTables!$I$41,"L4",G456&gt;DataTables!$J$41,"L5",G456&gt;DataTables!$K$41,"L6",G456&gt;DataTables!$L$41,"L7",G456&gt;DataTables!$M$41,"L8", G456&lt;=DataTables!$M$41,"L9")</f>
        <v/>
      </c>
      <c r="K456" s="709" t="str">
        <f t="shared" si="475"/>
        <v/>
      </c>
      <c r="L456" s="31"/>
      <c r="M456" s="34" t="str">
        <f t="shared" ref="M456:N456" si="481">M447</f>
        <v>R</v>
      </c>
      <c r="N456" s="34" t="str">
        <f t="shared" si="481"/>
        <v>RR</v>
      </c>
      <c r="O456" s="34" cm="1">
        <f t="array" ref="O456">_xlfn.LET(_xlpm.a, $F$452:$F$459, _xlpm.b, $E$452:$E$459, _xlpm.c, _xlfn.XLOOKUP(M456,_xlpm.a,_xlpm.b,0), _xlpm.d, _xlfn.XLOOKUP(N456,_xlpm.a,_xlpm.b,0), _xlpm.x, IF(OR(_xlpm.c=0,_xlpm.d=0), _xlpm.c+_xlpm.d, MIN(_xlpm.c,_xlpm.d)), IF(_xlpm.x=0, 0, IF(DataTables!$K$158="6+", _xlfn.IFNA(_xlfn.RANK.AVG(_xlpm.x,$E$452:$E$457),1), IF(DataTables!$K$158=8,_xlfn.RANK.AVG(_xlpm.x,_xlpm.b)))))</f>
        <v>0</v>
      </c>
      <c r="P456" s="32"/>
      <c r="Q456" s="151"/>
      <c r="R456" s="151"/>
      <c r="S456" s="151"/>
      <c r="T456" s="151"/>
      <c r="U456" s="151">
        <f>$O456</f>
        <v>0</v>
      </c>
      <c r="V456" s="151"/>
      <c r="W456" s="151"/>
      <c r="X456" s="151"/>
      <c r="Y456" s="32"/>
      <c r="Z456" s="32">
        <f>COUNTIF(F$443:F$450:F$452:F$459,F456)</f>
        <v>0</v>
      </c>
      <c r="AA456" s="32">
        <f t="shared" si="477"/>
        <v>0</v>
      </c>
      <c r="AB456" s="7" t="str">
        <f t="shared" si="478"/>
        <v/>
      </c>
    </row>
    <row r="457" spans="1:28" s="8" customFormat="1" ht="20.25" customHeight="1">
      <c r="A457" s="709" t="s">
        <v>183</v>
      </c>
      <c r="B457" s="709" t="s">
        <v>123</v>
      </c>
      <c r="C457" s="709" t="s">
        <v>127</v>
      </c>
      <c r="D457" s="709" t="s">
        <v>65</v>
      </c>
      <c r="E457" s="41">
        <v>6</v>
      </c>
      <c r="F457" s="17"/>
      <c r="G457" s="38"/>
      <c r="H457" s="33" t="str" cm="1">
        <f t="array" ref="H457">IF($F457=0," ",_xlfn.XLOOKUP($F457,DataCalcs!$B$166:$B$244,_xlfn.XLOOKUP($C457,DataCalcs!$D$165:$N$165,DataCalcs!$D$166:$N$244),"WRONG LETTER"))</f>
        <v xml:space="preserve"> </v>
      </c>
      <c r="I457" s="33" t="str">
        <f>IF($F457=0," ",_xlfn.XLOOKUP($F457,DataCalcs!$B$166:$B$244,DataCalcs!$A$166:$A$244,"WRONG LETTER"))</f>
        <v xml:space="preserve"> </v>
      </c>
      <c r="J457" s="709" t="str" cm="1">
        <f t="array" ref="J457">_xlfn.IFS(ISBLANK(G457), "", NOT(ISNUMBER(G457)), "!!!",  G457&gt;DataTables!$E$41,"...",G457&gt;DataTables!$F$41,"L1",G457&gt;DataTables!$G$41,"L2",G457&gt;DataTables!$H$41,"L3",G457&gt;DataTables!$I$41,"L4",G457&gt;DataTables!$J$41,"L5",G457&gt;DataTables!$K$41,"L6",G457&gt;DataTables!$L$41,"L7",G457&gt;DataTables!$M$41,"L8", G457&lt;=DataTables!$M$41,"L9")</f>
        <v/>
      </c>
      <c r="K457" s="709" t="str">
        <f t="shared" si="475"/>
        <v/>
      </c>
      <c r="L457" s="418"/>
      <c r="M457" s="34" t="str">
        <f t="shared" ref="M457:N457" si="482">M448</f>
        <v>X</v>
      </c>
      <c r="N457" s="34" t="str">
        <f t="shared" si="482"/>
        <v>XX</v>
      </c>
      <c r="O457" s="34" cm="1">
        <f t="array" ref="O457">_xlfn.LET(_xlpm.a, $F$452:$F$459, _xlpm.b, $E$452:$E$459, _xlpm.c, _xlfn.XLOOKUP(M457,_xlpm.a,_xlpm.b,0), _xlpm.d, _xlfn.XLOOKUP(N457,_xlpm.a,_xlpm.b,0), _xlpm.x, IF(OR(_xlpm.c=0,_xlpm.d=0), _xlpm.c+_xlpm.d, MIN(_xlpm.c,_xlpm.d)), IF(_xlpm.x=0, 0, IF(DataTables!$K$158="6+", _xlfn.IFNA(_xlfn.RANK.AVG(_xlpm.x,$E$452:$E$457),1), IF(DataTables!$K$158=8,_xlfn.RANK.AVG(_xlpm.x,_xlpm.b)))))</f>
        <v>0</v>
      </c>
      <c r="P457" s="32"/>
      <c r="Q457" s="151"/>
      <c r="R457" s="151"/>
      <c r="S457" s="151"/>
      <c r="T457" s="151"/>
      <c r="U457" s="151"/>
      <c r="V457" s="151">
        <f>$O457</f>
        <v>0</v>
      </c>
      <c r="W457" s="151"/>
      <c r="X457" s="151"/>
      <c r="Y457" s="32"/>
      <c r="Z457" s="32">
        <f>COUNTIF(F$443:F$450:F$452:F$459,F457)</f>
        <v>0</v>
      </c>
      <c r="AA457" s="32">
        <f t="shared" si="477"/>
        <v>0</v>
      </c>
      <c r="AB457" s="7" t="str">
        <f t="shared" si="478"/>
        <v/>
      </c>
    </row>
    <row r="458" spans="1:28" s="7" customFormat="1" ht="20.25" customHeight="1">
      <c r="A458" s="709" t="s">
        <v>183</v>
      </c>
      <c r="B458" s="709" t="s">
        <v>123</v>
      </c>
      <c r="C458" s="709" t="s">
        <v>127</v>
      </c>
      <c r="D458" s="709" t="s">
        <v>65</v>
      </c>
      <c r="E458" s="14">
        <v>7</v>
      </c>
      <c r="F458" s="17"/>
      <c r="G458" s="38"/>
      <c r="H458" s="33" t="str" cm="1">
        <f t="array" ref="H458">IF($F458=0," ",_xlfn.XLOOKUP($F458,DataCalcs!$B$166:$B$244,_xlfn.XLOOKUP($C458,DataCalcs!$D$165:$N$165,DataCalcs!$D$166:$N$244),"WRONG LETTER"))</f>
        <v xml:space="preserve"> </v>
      </c>
      <c r="I458" s="33" t="str">
        <f>IF($F458=0," ",_xlfn.XLOOKUP($F458,DataCalcs!$B$166:$B$244,DataCalcs!$A$166:$A$244,"WRONG LETTER"))</f>
        <v xml:space="preserve"> </v>
      </c>
      <c r="J458" s="709" t="str" cm="1">
        <f t="array" ref="J458">_xlfn.IFS(ISBLANK(G458), "", NOT(ISNUMBER(G458)), "!!!",  G458&gt;DataTables!$E$41,"...",G458&gt;DataTables!$F$41,"L1",G458&gt;DataTables!$G$41,"L2",G458&gt;DataTables!$H$41,"L3",G458&gt;DataTables!$I$41,"L4",G458&gt;DataTables!$J$41,"L5",G458&gt;DataTables!$K$41,"L6",G458&gt;DataTables!$L$41,"L7",G458&gt;DataTables!$M$41,"L8", G458&lt;=DataTables!$M$41,"L9")</f>
        <v/>
      </c>
      <c r="K458" s="709" t="str">
        <f t="shared" si="475"/>
        <v/>
      </c>
      <c r="L458" s="31"/>
      <c r="M458" s="34" t="str">
        <f t="shared" ref="M458:N458" si="483">M449</f>
        <v>H</v>
      </c>
      <c r="N458" s="34" t="str">
        <f t="shared" si="483"/>
        <v>HH</v>
      </c>
      <c r="O458" s="34" cm="1">
        <f t="array" ref="O458">_xlfn.LET(_xlpm.a, $F$452:$F$459, _xlpm.b, $E$452:$E$459, _xlpm.c, _xlfn.XLOOKUP(M458,_xlpm.a,_xlpm.b,0), _xlpm.d, _xlfn.XLOOKUP(N458,_xlpm.a,_xlpm.b,0), _xlpm.x, IF(OR(_xlpm.c=0,_xlpm.d=0), _xlpm.c+_xlpm.d, MIN(_xlpm.c,_xlpm.d)), IF(_xlpm.x=0, 0, IF(DataTables!$K$158="6+", _xlfn.IFNA(_xlfn.RANK.AVG(_xlpm.x,$E$452:$E$457),1), IF(DataTables!$K$158=8,_xlfn.RANK.AVG(_xlpm.x,_xlpm.b)))))</f>
        <v>0</v>
      </c>
      <c r="P458" s="32"/>
      <c r="Q458" s="151"/>
      <c r="R458" s="151"/>
      <c r="S458" s="151"/>
      <c r="T458" s="151"/>
      <c r="U458" s="151"/>
      <c r="V458" s="151"/>
      <c r="W458" s="151">
        <f>$O458</f>
        <v>0</v>
      </c>
      <c r="X458" s="151"/>
      <c r="Y458" s="32"/>
      <c r="Z458" s="32">
        <f>COUNTIF(F$443:F$450:F$452:F$459,F458)</f>
        <v>0</v>
      </c>
      <c r="AA458" s="32">
        <f t="shared" si="477"/>
        <v>0</v>
      </c>
      <c r="AB458" s="7" t="str">
        <f t="shared" si="478"/>
        <v/>
      </c>
    </row>
    <row r="459" spans="1:28" s="7" customFormat="1" ht="20.25" customHeight="1">
      <c r="A459" s="709" t="s">
        <v>183</v>
      </c>
      <c r="B459" s="709" t="s">
        <v>123</v>
      </c>
      <c r="C459" s="709" t="s">
        <v>127</v>
      </c>
      <c r="D459" s="709" t="s">
        <v>65</v>
      </c>
      <c r="E459" s="394">
        <v>8</v>
      </c>
      <c r="F459" s="405"/>
      <c r="G459" s="406"/>
      <c r="H459" s="397" t="str" cm="1">
        <f t="array" ref="H459">IF($F459=0," ",_xlfn.XLOOKUP($F459,DataCalcs!$B$166:$B$244,_xlfn.XLOOKUP($C459,DataCalcs!$D$165:$N$165,DataCalcs!$D$166:$N$244),"WRONG LETTER"))</f>
        <v xml:space="preserve"> </v>
      </c>
      <c r="I459" s="397" t="str">
        <f>IF($F459=0," ",_xlfn.XLOOKUP($F459,DataCalcs!$B$166:$B$244,DataCalcs!$A$166:$A$244,"WRONG LETTER"))</f>
        <v xml:space="preserve"> </v>
      </c>
      <c r="J459" s="711" t="str" cm="1">
        <f t="array" ref="J459">_xlfn.IFS(ISBLANK(G459), "", NOT(ISNUMBER(G459)), "!!!",  G459&gt;DataTables!$E$41,"...",G459&gt;DataTables!$F$41,"L1",G459&gt;DataTables!$G$41,"L2",G459&gt;DataTables!$H$41,"L3",G459&gt;DataTables!$I$41,"L4",G459&gt;DataTables!$J$41,"L5",G459&gt;DataTables!$K$41,"L6",G459&gt;DataTables!$L$41,"L7",G459&gt;DataTables!$M$41,"L8", G459&lt;=DataTables!$M$41,"L9")</f>
        <v/>
      </c>
      <c r="K459" s="709" t="str">
        <f t="shared" si="475"/>
        <v/>
      </c>
      <c r="L459" s="31"/>
      <c r="M459" s="34" t="str">
        <f t="shared" ref="M459:N459" si="484">M450</f>
        <v>W</v>
      </c>
      <c r="N459" s="34" t="str">
        <f t="shared" si="484"/>
        <v>WW</v>
      </c>
      <c r="O459" s="34" cm="1">
        <f t="array" ref="O459">_xlfn.LET(_xlpm.a, $F$452:$F$459, _xlpm.b, $E$452:$E$459, _xlpm.c, _xlfn.XLOOKUP(M459,_xlpm.a,_xlpm.b,0), _xlpm.d, _xlfn.XLOOKUP(N459,_xlpm.a,_xlpm.b,0), _xlpm.x, IF(OR(_xlpm.c=0,_xlpm.d=0), _xlpm.c+_xlpm.d, MIN(_xlpm.c,_xlpm.d)), IF(_xlpm.x=0, 0, IF(DataTables!$K$158="6+", _xlfn.IFNA(_xlfn.RANK.AVG(_xlpm.x,$E$452:$E$457),1), IF(DataTables!$K$158=8,_xlfn.RANK.AVG(_xlpm.x,_xlpm.b)))))</f>
        <v>0</v>
      </c>
      <c r="P459" s="32"/>
      <c r="Q459" s="151"/>
      <c r="R459" s="151"/>
      <c r="S459" s="151"/>
      <c r="T459" s="151"/>
      <c r="U459" s="151"/>
      <c r="V459" s="151"/>
      <c r="W459" s="151"/>
      <c r="X459" s="151">
        <f>$O459</f>
        <v>0</v>
      </c>
      <c r="Y459" s="31"/>
      <c r="Z459" s="32">
        <f>COUNTIF(F$443:F$450:F$452:F$459,F459)</f>
        <v>0</v>
      </c>
      <c r="AA459" s="32">
        <f t="shared" si="477"/>
        <v>0</v>
      </c>
      <c r="AB459" s="7" t="str">
        <f>IF(AND($G459&gt;0.00001,$G459&lt;=$J$442), "***", "")</f>
        <v/>
      </c>
    </row>
    <row r="460" spans="1:28" s="7" customFormat="1" ht="20.25" customHeight="1">
      <c r="A460" s="709" t="s">
        <v>183</v>
      </c>
      <c r="B460" s="709" t="s">
        <v>123</v>
      </c>
      <c r="C460" s="709" t="s">
        <v>130</v>
      </c>
      <c r="D460" s="76"/>
      <c r="E460" s="387" t="s">
        <v>189</v>
      </c>
      <c r="F460" s="403"/>
      <c r="G460" s="407"/>
      <c r="H460" s="404"/>
      <c r="I460" s="388" t="s">
        <v>59</v>
      </c>
      <c r="J460" s="389">
        <f>DataTables!$N$42</f>
        <v>23</v>
      </c>
      <c r="K460" s="16"/>
      <c r="L460" s="13"/>
      <c r="M460" s="36"/>
      <c r="N460" s="36"/>
      <c r="O460" s="712"/>
      <c r="P460" s="31"/>
      <c r="Q460" s="373"/>
      <c r="R460" s="373"/>
      <c r="S460" s="373"/>
      <c r="T460" s="373"/>
      <c r="U460" s="373"/>
      <c r="V460" s="374"/>
      <c r="W460" s="375"/>
      <c r="X460" s="375"/>
      <c r="Y460" s="32"/>
      <c r="Z460" s="32"/>
      <c r="AA460" s="2"/>
    </row>
    <row r="461" spans="1:28" s="7" customFormat="1" ht="20.25" customHeight="1">
      <c r="A461" s="709" t="s">
        <v>183</v>
      </c>
      <c r="B461" s="709" t="s">
        <v>123</v>
      </c>
      <c r="C461" s="709" t="s">
        <v>130</v>
      </c>
      <c r="D461" s="709" t="s">
        <v>71</v>
      </c>
      <c r="E461" s="398">
        <v>1</v>
      </c>
      <c r="F461" s="55"/>
      <c r="G461" s="400"/>
      <c r="H461" s="402" t="str" cm="1">
        <f t="array" ref="H461">IF($F461=0," ",_xlfn.XLOOKUP($F461,DataCalcs!$B$166:$B$244,_xlfn.XLOOKUP($C461,DataCalcs!$D$165:$N$165,DataCalcs!$D$166:$N$244),"WRONG LETTER"))</f>
        <v xml:space="preserve"> </v>
      </c>
      <c r="I461" s="402" t="str">
        <f>IF($F461=0," ",_xlfn.XLOOKUP($F461,DataCalcs!$B$166:$B$244,DataCalcs!$A$166:$A$244,"WRONG LETTER"))</f>
        <v xml:space="preserve"> </v>
      </c>
      <c r="J461" s="29" t="str" cm="1">
        <f t="array" ref="J461">_xlfn.IFS(ISBLANK(G461), "", NOT(ISNUMBER(G461)), "!!!",  G461&gt;DataTables!$E$42,"...",G461&gt;DataTables!$F$42,"L1",G461&gt;DataTables!$G$42,"L2",G461&gt;DataTables!$H$42,"L3",G461&gt;DataTables!$I$42,"L4",G461&gt;DataTables!$J$42,"L5",G461&gt;DataTables!$K$42,"L6",G461&gt;DataTables!$L$42,"L7",G461&gt;DataTables!$M$42,"L8", G461&lt;=DataTables!$M$42,"L9")</f>
        <v/>
      </c>
      <c r="K461" s="709" t="str">
        <f>IF(ISBLANK(F461),"",IF(ISBLANK(K$460),"", K$460))</f>
        <v/>
      </c>
      <c r="L461" s="32"/>
      <c r="M461" s="34" t="str">
        <f t="shared" ref="M461:N461" si="485">M452</f>
        <v>A</v>
      </c>
      <c r="N461" s="34" t="str">
        <f t="shared" si="485"/>
        <v>AA</v>
      </c>
      <c r="O461" s="34" cm="1">
        <f t="array" ref="O461">_xlfn.LET(_xlpm.a, $F$461:$F$468, _xlpm.b, $E$461:$E$468, _xlpm.c, _xlfn.XLOOKUP(M461,_xlpm.a,_xlpm.b,0), _xlpm.d, _xlfn.XLOOKUP(N461,_xlpm.a,_xlpm.b,0), _xlpm.x, IF(OR(_xlpm.c=0,_xlpm.d=0), _xlpm.c+_xlpm.d, MIN(_xlpm.c,_xlpm.d)), IF(_xlpm.x=0, 0, IF(DataTables!$K$158="6+", _xlfn.IFNA(_xlfn.RANK.AVG(_xlpm.x,$E$461:$E$466),1), IF(DataTables!$K$158=8,_xlfn.RANK.AVG(_xlpm.x,_xlpm.b)))))</f>
        <v>0</v>
      </c>
      <c r="P461" s="32"/>
      <c r="Q461" s="151">
        <f>$O461</f>
        <v>0</v>
      </c>
      <c r="R461" s="151"/>
      <c r="S461" s="151"/>
      <c r="T461" s="151"/>
      <c r="U461" s="151"/>
      <c r="V461" s="151"/>
      <c r="W461" s="151"/>
      <c r="X461" s="151"/>
      <c r="Y461" s="32"/>
      <c r="Z461" s="32">
        <f>COUNTIF(F$461:F$468:F$470:F$477,F461)</f>
        <v>0</v>
      </c>
      <c r="AA461" s="32">
        <f>IF(NOT(ISBLANK(F461)),COUNTIF(F$461:F$468,LEFT(F461,1)&amp;"*"),0)</f>
        <v>0</v>
      </c>
      <c r="AB461" s="7" t="str">
        <f>IF(AND($G461&gt;0.00001,$G461&lt;=$J$460), "***", "")</f>
        <v/>
      </c>
    </row>
    <row r="462" spans="1:28" s="7" customFormat="1" ht="20.25" customHeight="1">
      <c r="A462" s="709" t="s">
        <v>183</v>
      </c>
      <c r="B462" s="709" t="s">
        <v>123</v>
      </c>
      <c r="C462" s="709" t="s">
        <v>130</v>
      </c>
      <c r="D462" s="709" t="s">
        <v>71</v>
      </c>
      <c r="E462" s="41">
        <v>2</v>
      </c>
      <c r="F462" s="17"/>
      <c r="G462" s="38"/>
      <c r="H462" s="33" t="str" cm="1">
        <f t="array" ref="H462">IF($F462=0," ",_xlfn.XLOOKUP($F462,DataCalcs!$B$166:$B$244,_xlfn.XLOOKUP($C462,DataCalcs!$D$165:$N$165,DataCalcs!$D$166:$N$244),"WRONG LETTER"))</f>
        <v xml:space="preserve"> </v>
      </c>
      <c r="I462" s="33" t="str">
        <f>IF($F462=0," ",_xlfn.XLOOKUP($F462,DataCalcs!$B$166:$B$244,DataCalcs!$A$166:$A$244,"WRONG LETTER"))</f>
        <v xml:space="preserve"> </v>
      </c>
      <c r="J462" s="709" t="str" cm="1">
        <f t="array" ref="J462">_xlfn.IFS(ISBLANK(G462), "", NOT(ISNUMBER(G462)), "!!!",  G462&gt;DataTables!$E$42,"...",G462&gt;DataTables!$F$42,"L1",G462&gt;DataTables!$G$42,"L2",G462&gt;DataTables!$H$42,"L3",G462&gt;DataTables!$I$42,"L4",G462&gt;DataTables!$J$42,"L5",G462&gt;DataTables!$K$42,"L6",G462&gt;DataTables!$L$42,"L7",G462&gt;DataTables!$M$42,"L8", G462&lt;=DataTables!$M$42,"L9")</f>
        <v/>
      </c>
      <c r="K462" s="709" t="str">
        <f t="shared" ref="K462:K468" si="486">IF(ISBLANK(F462),"",IF(ISBLANK(K$460),"", K$460))</f>
        <v/>
      </c>
      <c r="L462" s="32"/>
      <c r="M462" s="34" t="str">
        <f t="shared" ref="M462:N462" si="487">M453</f>
        <v>N</v>
      </c>
      <c r="N462" s="34" t="str">
        <f t="shared" si="487"/>
        <v>NN</v>
      </c>
      <c r="O462" s="34" cm="1">
        <f t="array" ref="O462">_xlfn.LET(_xlpm.a, $F$461:$F$468, _xlpm.b, $E$461:$E$468, _xlpm.c, _xlfn.XLOOKUP(M462,_xlpm.a,_xlpm.b,0), _xlpm.d, _xlfn.XLOOKUP(N462,_xlpm.a,_xlpm.b,0), _xlpm.x, IF(OR(_xlpm.c=0,_xlpm.d=0), _xlpm.c+_xlpm.d, MIN(_xlpm.c,_xlpm.d)), IF(_xlpm.x=0, 0, IF(DataTables!$K$158="6+", _xlfn.IFNA(_xlfn.RANK.AVG(_xlpm.x,$E$461:$E$466),1), IF(DataTables!$K$158=8,_xlfn.RANK.AVG(_xlpm.x,_xlpm.b)))))</f>
        <v>0</v>
      </c>
      <c r="P462" s="32"/>
      <c r="Q462" s="151"/>
      <c r="R462" s="151">
        <f>$O462</f>
        <v>0</v>
      </c>
      <c r="S462" s="151"/>
      <c r="T462" s="151"/>
      <c r="U462" s="151"/>
      <c r="V462" s="151"/>
      <c r="W462" s="151"/>
      <c r="X462" s="151"/>
      <c r="Y462" s="32"/>
      <c r="Z462" s="32">
        <f>COUNTIF(F$461:F$468:F$470:F$477,F462)</f>
        <v>0</v>
      </c>
      <c r="AA462" s="32">
        <f t="shared" ref="AA462:AA468" si="488">IF(NOT(ISBLANK(F462)),COUNTIF(F$461:F$468,LEFT(F462,1)&amp;"*"),0)</f>
        <v>0</v>
      </c>
      <c r="AB462" s="7" t="str">
        <f t="shared" ref="AB462:AB468" si="489">IF(AND($G462&gt;0.00001,$G462&lt;=$J$460), "***", "")</f>
        <v/>
      </c>
    </row>
    <row r="463" spans="1:28" s="7" customFormat="1" ht="20.25" customHeight="1">
      <c r="A463" s="709" t="s">
        <v>183</v>
      </c>
      <c r="B463" s="709" t="s">
        <v>123</v>
      </c>
      <c r="C463" s="709" t="s">
        <v>130</v>
      </c>
      <c r="D463" s="709" t="s">
        <v>71</v>
      </c>
      <c r="E463" s="41">
        <v>3</v>
      </c>
      <c r="F463" s="17"/>
      <c r="G463" s="38"/>
      <c r="H463" s="33" t="str" cm="1">
        <f t="array" ref="H463">IF($F463=0," ",_xlfn.XLOOKUP($F463,DataCalcs!$B$166:$B$244,_xlfn.XLOOKUP($C463,DataCalcs!$D$165:$N$165,DataCalcs!$D$166:$N$244),"WRONG LETTER"))</f>
        <v xml:space="preserve"> </v>
      </c>
      <c r="I463" s="33" t="str">
        <f>IF($F463=0," ",_xlfn.XLOOKUP($F463,DataCalcs!$B$166:$B$244,DataCalcs!$A$166:$A$244,"WRONG LETTER"))</f>
        <v xml:space="preserve"> </v>
      </c>
      <c r="J463" s="709" t="str" cm="1">
        <f t="array" ref="J463">_xlfn.IFS(ISBLANK(G463), "", NOT(ISNUMBER(G463)), "!!!",  G463&gt;DataTables!$E$42,"...",G463&gt;DataTables!$F$42,"L1",G463&gt;DataTables!$G$42,"L2",G463&gt;DataTables!$H$42,"L3",G463&gt;DataTables!$I$42,"L4",G463&gt;DataTables!$J$42,"L5",G463&gt;DataTables!$K$42,"L6",G463&gt;DataTables!$L$42,"L7",G463&gt;DataTables!$M$42,"L8", G463&lt;=DataTables!$M$42,"L9")</f>
        <v/>
      </c>
      <c r="K463" s="709" t="str">
        <f t="shared" si="486"/>
        <v/>
      </c>
      <c r="L463" s="32"/>
      <c r="M463" s="34" t="str">
        <f t="shared" ref="M463:N463" si="490">M454</f>
        <v>B</v>
      </c>
      <c r="N463" s="34" t="str">
        <f t="shared" si="490"/>
        <v>BB</v>
      </c>
      <c r="O463" s="34" cm="1">
        <f t="array" ref="O463">_xlfn.LET(_xlpm.a, $F$461:$F$468, _xlpm.b, $E$461:$E$468, _xlpm.c, _xlfn.XLOOKUP(M463,_xlpm.a,_xlpm.b,0), _xlpm.d, _xlfn.XLOOKUP(N463,_xlpm.a,_xlpm.b,0), _xlpm.x, IF(OR(_xlpm.c=0,_xlpm.d=0), _xlpm.c+_xlpm.d, MIN(_xlpm.c,_xlpm.d)), IF(_xlpm.x=0, 0, IF(DataTables!$K$158="6+", _xlfn.IFNA(_xlfn.RANK.AVG(_xlpm.x,$E$461:$E$466),1), IF(DataTables!$K$158=8,_xlfn.RANK.AVG(_xlpm.x,_xlpm.b)))))</f>
        <v>0</v>
      </c>
      <c r="P463" s="32"/>
      <c r="Q463" s="151"/>
      <c r="R463" s="151"/>
      <c r="S463" s="151">
        <f>$O463</f>
        <v>0</v>
      </c>
      <c r="T463" s="151"/>
      <c r="U463" s="151"/>
      <c r="V463" s="151"/>
      <c r="W463" s="151"/>
      <c r="X463" s="151"/>
      <c r="Y463" s="32"/>
      <c r="Z463" s="32">
        <f>COUNTIF(F$461:F$468:F$470:F$477,F463)</f>
        <v>0</v>
      </c>
      <c r="AA463" s="32">
        <f t="shared" si="488"/>
        <v>0</v>
      </c>
      <c r="AB463" s="7" t="str">
        <f t="shared" si="489"/>
        <v/>
      </c>
    </row>
    <row r="464" spans="1:28" s="7" customFormat="1" ht="20.25" customHeight="1">
      <c r="A464" s="709" t="s">
        <v>183</v>
      </c>
      <c r="B464" s="709" t="s">
        <v>123</v>
      </c>
      <c r="C464" s="709" t="s">
        <v>130</v>
      </c>
      <c r="D464" s="709" t="s">
        <v>71</v>
      </c>
      <c r="E464" s="41">
        <v>4</v>
      </c>
      <c r="F464" s="17"/>
      <c r="G464" s="38"/>
      <c r="H464" s="33" t="str" cm="1">
        <f t="array" ref="H464">IF($F464=0," ",_xlfn.XLOOKUP($F464,DataCalcs!$B$166:$B$244,_xlfn.XLOOKUP($C464,DataCalcs!$D$165:$N$165,DataCalcs!$D$166:$N$244),"WRONG LETTER"))</f>
        <v xml:space="preserve"> </v>
      </c>
      <c r="I464" s="33" t="str">
        <f>IF($F464=0," ",_xlfn.XLOOKUP($F464,DataCalcs!$B$166:$B$244,DataCalcs!$A$166:$A$244,"WRONG LETTER"))</f>
        <v xml:space="preserve"> </v>
      </c>
      <c r="J464" s="709" t="str" cm="1">
        <f t="array" ref="J464">_xlfn.IFS(ISBLANK(G464), "", NOT(ISNUMBER(G464)), "!!!",  G464&gt;DataTables!$E$42,"...",G464&gt;DataTables!$F$42,"L1",G464&gt;DataTables!$G$42,"L2",G464&gt;DataTables!$H$42,"L3",G464&gt;DataTables!$I$42,"L4",G464&gt;DataTables!$J$42,"L5",G464&gt;DataTables!$K$42,"L6",G464&gt;DataTables!$L$42,"L7",G464&gt;DataTables!$M$42,"L8", G464&lt;=DataTables!$M$42,"L9")</f>
        <v/>
      </c>
      <c r="K464" s="709" t="str">
        <f t="shared" si="486"/>
        <v/>
      </c>
      <c r="L464" s="32"/>
      <c r="M464" s="34" t="str">
        <f t="shared" ref="M464:N464" si="491">M455</f>
        <v>O</v>
      </c>
      <c r="N464" s="34" t="str">
        <f t="shared" si="491"/>
        <v>OO</v>
      </c>
      <c r="O464" s="34" cm="1">
        <f t="array" ref="O464">_xlfn.LET(_xlpm.a, $F$461:$F$468, _xlpm.b, $E$461:$E$468, _xlpm.c, _xlfn.XLOOKUP(M464,_xlpm.a,_xlpm.b,0), _xlpm.d, _xlfn.XLOOKUP(N464,_xlpm.a,_xlpm.b,0), _xlpm.x, IF(OR(_xlpm.c=0,_xlpm.d=0), _xlpm.c+_xlpm.d, MIN(_xlpm.c,_xlpm.d)), IF(_xlpm.x=0, 0, IF(DataTables!$K$158="6+", _xlfn.IFNA(_xlfn.RANK.AVG(_xlpm.x,$E$461:$E$466),1), IF(DataTables!$K$158=8,_xlfn.RANK.AVG(_xlpm.x,_xlpm.b)))))</f>
        <v>0</v>
      </c>
      <c r="P464" s="32"/>
      <c r="Q464" s="151"/>
      <c r="R464" s="151"/>
      <c r="S464" s="151"/>
      <c r="T464" s="151">
        <f>$O464</f>
        <v>0</v>
      </c>
      <c r="U464" s="151"/>
      <c r="V464" s="151"/>
      <c r="W464" s="151"/>
      <c r="X464" s="151"/>
      <c r="Y464" s="32"/>
      <c r="Z464" s="32">
        <f>COUNTIF(F$461:F$468:F$470:F$477,F464)</f>
        <v>0</v>
      </c>
      <c r="AA464" s="32">
        <f t="shared" si="488"/>
        <v>0</v>
      </c>
      <c r="AB464" s="7" t="str">
        <f t="shared" si="489"/>
        <v/>
      </c>
    </row>
    <row r="465" spans="1:28" s="7" customFormat="1" ht="20.25" customHeight="1">
      <c r="A465" s="709" t="s">
        <v>183</v>
      </c>
      <c r="B465" s="709" t="s">
        <v>123</v>
      </c>
      <c r="C465" s="709" t="s">
        <v>130</v>
      </c>
      <c r="D465" s="709" t="s">
        <v>71</v>
      </c>
      <c r="E465" s="41">
        <v>5</v>
      </c>
      <c r="F465" s="17"/>
      <c r="G465" s="38"/>
      <c r="H465" s="33" t="str" cm="1">
        <f t="array" ref="H465">IF($F465=0," ",_xlfn.XLOOKUP($F465,DataCalcs!$B$166:$B$244,_xlfn.XLOOKUP($C465,DataCalcs!$D$165:$N$165,DataCalcs!$D$166:$N$244),"WRONG LETTER"))</f>
        <v xml:space="preserve"> </v>
      </c>
      <c r="I465" s="33" t="str">
        <f>IF($F465=0," ",_xlfn.XLOOKUP($F465,DataCalcs!$B$166:$B$244,DataCalcs!$A$166:$A$244,"WRONG LETTER"))</f>
        <v xml:space="preserve"> </v>
      </c>
      <c r="J465" s="709" t="str" cm="1">
        <f t="array" ref="J465">_xlfn.IFS(ISBLANK(G465), "", NOT(ISNUMBER(G465)), "!!!",  G465&gt;DataTables!$E$42,"...",G465&gt;DataTables!$F$42,"L1",G465&gt;DataTables!$G$42,"L2",G465&gt;DataTables!$H$42,"L3",G465&gt;DataTables!$I$42,"L4",G465&gt;DataTables!$J$42,"L5",G465&gt;DataTables!$K$42,"L6",G465&gt;DataTables!$L$42,"L7",G465&gt;DataTables!$M$42,"L8", G465&lt;=DataTables!$M$42,"L9")</f>
        <v/>
      </c>
      <c r="K465" s="709" t="str">
        <f t="shared" si="486"/>
        <v/>
      </c>
      <c r="L465" s="32"/>
      <c r="M465" s="34" t="str">
        <f t="shared" ref="M465:N465" si="492">M456</f>
        <v>R</v>
      </c>
      <c r="N465" s="34" t="str">
        <f t="shared" si="492"/>
        <v>RR</v>
      </c>
      <c r="O465" s="34" cm="1">
        <f t="array" ref="O465">_xlfn.LET(_xlpm.a, $F$461:$F$468, _xlpm.b, $E$461:$E$468, _xlpm.c, _xlfn.XLOOKUP(M465,_xlpm.a,_xlpm.b,0), _xlpm.d, _xlfn.XLOOKUP(N465,_xlpm.a,_xlpm.b,0), _xlpm.x, IF(OR(_xlpm.c=0,_xlpm.d=0), _xlpm.c+_xlpm.d, MIN(_xlpm.c,_xlpm.d)), IF(_xlpm.x=0, 0, IF(DataTables!$K$158="6+", _xlfn.IFNA(_xlfn.RANK.AVG(_xlpm.x,$E$461:$E$466),1), IF(DataTables!$K$158=8,_xlfn.RANK.AVG(_xlpm.x,_xlpm.b)))))</f>
        <v>0</v>
      </c>
      <c r="P465" s="32"/>
      <c r="Q465" s="151"/>
      <c r="R465" s="151"/>
      <c r="S465" s="151"/>
      <c r="T465" s="151"/>
      <c r="U465" s="151">
        <f>$O465</f>
        <v>0</v>
      </c>
      <c r="V465" s="151"/>
      <c r="W465" s="151"/>
      <c r="X465" s="151"/>
      <c r="Y465" s="32"/>
      <c r="Z465" s="32">
        <f>COUNTIF(F$461:F$468:F$470:F$477,F465)</f>
        <v>0</v>
      </c>
      <c r="AA465" s="32">
        <f t="shared" si="488"/>
        <v>0</v>
      </c>
      <c r="AB465" s="7" t="str">
        <f t="shared" si="489"/>
        <v/>
      </c>
    </row>
    <row r="466" spans="1:28" s="7" customFormat="1" ht="20.25" customHeight="1">
      <c r="A466" s="709" t="s">
        <v>183</v>
      </c>
      <c r="B466" s="709" t="s">
        <v>123</v>
      </c>
      <c r="C466" s="709" t="s">
        <v>130</v>
      </c>
      <c r="D466" s="709" t="s">
        <v>71</v>
      </c>
      <c r="E466" s="41">
        <v>6</v>
      </c>
      <c r="F466" s="17"/>
      <c r="G466" s="38"/>
      <c r="H466" s="33" t="str" cm="1">
        <f t="array" ref="H466">IF($F466=0," ",_xlfn.XLOOKUP($F466,DataCalcs!$B$166:$B$244,_xlfn.XLOOKUP($C466,DataCalcs!$D$165:$N$165,DataCalcs!$D$166:$N$244),"WRONG LETTER"))</f>
        <v xml:space="preserve"> </v>
      </c>
      <c r="I466" s="33" t="str">
        <f>IF($F466=0," ",_xlfn.XLOOKUP($F466,DataCalcs!$B$166:$B$244,DataCalcs!$A$166:$A$244,"WRONG LETTER"))</f>
        <v xml:space="preserve"> </v>
      </c>
      <c r="J466" s="709" t="str" cm="1">
        <f t="array" ref="J466">_xlfn.IFS(ISBLANK(G466), "", NOT(ISNUMBER(G466)), "!!!",  G466&gt;DataTables!$E$42,"...",G466&gt;DataTables!$F$42,"L1",G466&gt;DataTables!$G$42,"L2",G466&gt;DataTables!$H$42,"L3",G466&gt;DataTables!$I$42,"L4",G466&gt;DataTables!$J$42,"L5",G466&gt;DataTables!$K$42,"L6",G466&gt;DataTables!$L$42,"L7",G466&gt;DataTables!$M$42,"L8", G466&lt;=DataTables!$M$42,"L9")</f>
        <v/>
      </c>
      <c r="K466" s="709" t="str">
        <f t="shared" si="486"/>
        <v/>
      </c>
      <c r="L466" s="32"/>
      <c r="M466" s="34" t="str">
        <f t="shared" ref="M466:N466" si="493">M457</f>
        <v>X</v>
      </c>
      <c r="N466" s="34" t="str">
        <f t="shared" si="493"/>
        <v>XX</v>
      </c>
      <c r="O466" s="34" cm="1">
        <f t="array" ref="O466">_xlfn.LET(_xlpm.a, $F$461:$F$468, _xlpm.b, $E$461:$E$468, _xlpm.c, _xlfn.XLOOKUP(M466,_xlpm.a,_xlpm.b,0), _xlpm.d, _xlfn.XLOOKUP(N466,_xlpm.a,_xlpm.b,0), _xlpm.x, IF(OR(_xlpm.c=0,_xlpm.d=0), _xlpm.c+_xlpm.d, MIN(_xlpm.c,_xlpm.d)), IF(_xlpm.x=0, 0, IF(DataTables!$K$158="6+", _xlfn.IFNA(_xlfn.RANK.AVG(_xlpm.x,$E$461:$E$466),1), IF(DataTables!$K$158=8,_xlfn.RANK.AVG(_xlpm.x,_xlpm.b)))))</f>
        <v>0</v>
      </c>
      <c r="P466" s="32"/>
      <c r="Q466" s="151"/>
      <c r="R466" s="151"/>
      <c r="S466" s="151"/>
      <c r="T466" s="151"/>
      <c r="U466" s="151"/>
      <c r="V466" s="151">
        <f>$O466</f>
        <v>0</v>
      </c>
      <c r="W466" s="151"/>
      <c r="X466" s="151"/>
      <c r="Y466" s="32"/>
      <c r="Z466" s="32">
        <f>COUNTIF(F$461:F$468:F$470:F$477,F466)</f>
        <v>0</v>
      </c>
      <c r="AA466" s="32">
        <f t="shared" si="488"/>
        <v>0</v>
      </c>
      <c r="AB466" s="7" t="str">
        <f t="shared" si="489"/>
        <v/>
      </c>
    </row>
    <row r="467" spans="1:28" s="7" customFormat="1" ht="20.25" customHeight="1">
      <c r="A467" s="709" t="s">
        <v>183</v>
      </c>
      <c r="B467" s="709" t="s">
        <v>123</v>
      </c>
      <c r="C467" s="709" t="s">
        <v>130</v>
      </c>
      <c r="D467" s="709" t="s">
        <v>71</v>
      </c>
      <c r="E467" s="14">
        <v>7</v>
      </c>
      <c r="F467" s="17"/>
      <c r="G467" s="38"/>
      <c r="H467" s="33" t="str" cm="1">
        <f t="array" ref="H467">IF($F467=0," ",_xlfn.XLOOKUP($F467,DataCalcs!$B$166:$B$244,_xlfn.XLOOKUP($C467,DataCalcs!$D$165:$N$165,DataCalcs!$D$166:$N$244),"WRONG LETTER"))</f>
        <v xml:space="preserve"> </v>
      </c>
      <c r="I467" s="33" t="str">
        <f>IF($F467=0," ",_xlfn.XLOOKUP($F467,DataCalcs!$B$166:$B$244,DataCalcs!$A$166:$A$244,"WRONG LETTER"))</f>
        <v xml:space="preserve"> </v>
      </c>
      <c r="J467" s="709" t="str" cm="1">
        <f t="array" ref="J467">_xlfn.IFS(ISBLANK(G467), "", NOT(ISNUMBER(G467)), "!!!",  G467&gt;DataTables!$E$42,"...",G467&gt;DataTables!$F$42,"L1",G467&gt;DataTables!$G$42,"L2",G467&gt;DataTables!$H$42,"L3",G467&gt;DataTables!$I$42,"L4",G467&gt;DataTables!$J$42,"L5",G467&gt;DataTables!$K$42,"L6",G467&gt;DataTables!$L$42,"L7",G467&gt;DataTables!$M$42,"L8", G467&lt;=DataTables!$M$42,"L9")</f>
        <v/>
      </c>
      <c r="K467" s="709" t="str">
        <f t="shared" si="486"/>
        <v/>
      </c>
      <c r="L467" s="32"/>
      <c r="M467" s="34" t="str">
        <f t="shared" ref="M467:N467" si="494">M458</f>
        <v>H</v>
      </c>
      <c r="N467" s="34" t="str">
        <f t="shared" si="494"/>
        <v>HH</v>
      </c>
      <c r="O467" s="34" cm="1">
        <f t="array" ref="O467">_xlfn.LET(_xlpm.a, $F$461:$F$468, _xlpm.b, $E$461:$E$468, _xlpm.c, _xlfn.XLOOKUP(M467,_xlpm.a,_xlpm.b,0), _xlpm.d, _xlfn.XLOOKUP(N467,_xlpm.a,_xlpm.b,0), _xlpm.x, IF(OR(_xlpm.c=0,_xlpm.d=0), _xlpm.c+_xlpm.d, MIN(_xlpm.c,_xlpm.d)), IF(_xlpm.x=0, 0, IF(DataTables!$K$158="6+", _xlfn.IFNA(_xlfn.RANK.AVG(_xlpm.x,$E$461:$E$466),1), IF(DataTables!$K$158=8,_xlfn.RANK.AVG(_xlpm.x,_xlpm.b)))))</f>
        <v>0</v>
      </c>
      <c r="P467" s="32"/>
      <c r="Q467" s="151"/>
      <c r="R467" s="151"/>
      <c r="S467" s="151"/>
      <c r="T467" s="151"/>
      <c r="U467" s="151"/>
      <c r="V467" s="151"/>
      <c r="W467" s="151">
        <f>$O467</f>
        <v>0</v>
      </c>
      <c r="X467" s="151"/>
      <c r="Y467" s="32"/>
      <c r="Z467" s="32">
        <f>COUNTIF(F$461:F$468:F$470:F$477,F467)</f>
        <v>0</v>
      </c>
      <c r="AA467" s="32">
        <f t="shared" si="488"/>
        <v>0</v>
      </c>
      <c r="AB467" s="7" t="str">
        <f t="shared" si="489"/>
        <v/>
      </c>
    </row>
    <row r="468" spans="1:28" s="8" customFormat="1" ht="20.25" customHeight="1">
      <c r="A468" s="709" t="s">
        <v>183</v>
      </c>
      <c r="B468" s="709" t="s">
        <v>123</v>
      </c>
      <c r="C468" s="709" t="s">
        <v>130</v>
      </c>
      <c r="D468" s="709" t="s">
        <v>71</v>
      </c>
      <c r="E468" s="14">
        <v>8</v>
      </c>
      <c r="F468" s="17"/>
      <c r="G468" s="38"/>
      <c r="H468" s="33" t="str" cm="1">
        <f t="array" ref="H468">IF($F468=0," ",_xlfn.XLOOKUP($F468,DataCalcs!$B$166:$B$244,_xlfn.XLOOKUP($C468,DataCalcs!$D$165:$N$165,DataCalcs!$D$166:$N$244),"WRONG LETTER"))</f>
        <v xml:space="preserve"> </v>
      </c>
      <c r="I468" s="33" t="str">
        <f>IF($F468=0," ",_xlfn.XLOOKUP($F468,DataCalcs!$B$166:$B$244,DataCalcs!$A$166:$A$244,"WRONG LETTER"))</f>
        <v xml:space="preserve"> </v>
      </c>
      <c r="J468" s="709" t="str" cm="1">
        <f t="array" ref="J468">_xlfn.IFS(ISBLANK(G468), "", NOT(ISNUMBER(G468)), "!!!",  G468&gt;DataTables!$E$42,"...",G468&gt;DataTables!$F$42,"L1",G468&gt;DataTables!$G$42,"L2",G468&gt;DataTables!$H$42,"L3",G468&gt;DataTables!$I$42,"L4",G468&gt;DataTables!$J$42,"L5",G468&gt;DataTables!$K$42,"L6",G468&gt;DataTables!$L$42,"L7",G468&gt;DataTables!$M$42,"L8", G468&lt;=DataTables!$M$42,"L9")</f>
        <v/>
      </c>
      <c r="K468" s="709" t="str">
        <f t="shared" si="486"/>
        <v/>
      </c>
      <c r="L468" s="31"/>
      <c r="M468" s="34" t="str">
        <f t="shared" ref="M468:N468" si="495">M459</f>
        <v>W</v>
      </c>
      <c r="N468" s="34" t="str">
        <f t="shared" si="495"/>
        <v>WW</v>
      </c>
      <c r="O468" s="34" cm="1">
        <f t="array" ref="O468">_xlfn.LET(_xlpm.a, $F$461:$F$468, _xlpm.b, $E$461:$E$468, _xlpm.c, _xlfn.XLOOKUP(M468,_xlpm.a,_xlpm.b,0), _xlpm.d, _xlfn.XLOOKUP(N468,_xlpm.a,_xlpm.b,0), _xlpm.x, IF(OR(_xlpm.c=0,_xlpm.d=0), _xlpm.c+_xlpm.d, MIN(_xlpm.c,_xlpm.d)), IF(_xlpm.x=0, 0, IF(DataTables!$K$158="6+", _xlfn.IFNA(_xlfn.RANK.AVG(_xlpm.x,$E$461:$E$466),1), IF(DataTables!$K$158=8,_xlfn.RANK.AVG(_xlpm.x,_xlpm.b)))))</f>
        <v>0</v>
      </c>
      <c r="P468" s="32"/>
      <c r="Q468" s="151"/>
      <c r="R468" s="151"/>
      <c r="S468" s="151"/>
      <c r="T468" s="151"/>
      <c r="U468" s="151"/>
      <c r="V468" s="151"/>
      <c r="W468" s="151"/>
      <c r="X468" s="151">
        <f>$O468</f>
        <v>0</v>
      </c>
      <c r="Y468" s="31"/>
      <c r="Z468" s="32">
        <f>COUNTIF(F$461:F$468:F$470:F$477,F468)</f>
        <v>0</v>
      </c>
      <c r="AA468" s="32">
        <f t="shared" si="488"/>
        <v>0</v>
      </c>
      <c r="AB468" s="7" t="str">
        <f t="shared" si="489"/>
        <v/>
      </c>
    </row>
    <row r="469" spans="1:28" s="8" customFormat="1" ht="20.25" customHeight="1">
      <c r="A469" s="709" t="s">
        <v>183</v>
      </c>
      <c r="B469" s="709" t="s">
        <v>123</v>
      </c>
      <c r="C469" s="709" t="s">
        <v>130</v>
      </c>
      <c r="D469" s="76"/>
      <c r="E469" s="387" t="s">
        <v>190</v>
      </c>
      <c r="F469" s="403"/>
      <c r="G469" s="407"/>
      <c r="H469" s="404"/>
      <c r="I469" s="388"/>
      <c r="J469" s="389"/>
      <c r="K469" s="16"/>
      <c r="L469" s="31"/>
      <c r="M469" s="36"/>
      <c r="N469" s="36"/>
      <c r="O469" s="712"/>
      <c r="P469" s="31"/>
      <c r="Q469" s="373"/>
      <c r="R469" s="373"/>
      <c r="S469" s="373"/>
      <c r="T469" s="373"/>
      <c r="U469" s="373"/>
      <c r="V469" s="374"/>
      <c r="W469" s="375"/>
      <c r="X469" s="375"/>
      <c r="Y469" s="31"/>
      <c r="Z469" s="32"/>
      <c r="AA469" s="2"/>
    </row>
    <row r="470" spans="1:28" s="8" customFormat="1" ht="20.25" customHeight="1">
      <c r="A470" s="709" t="s">
        <v>183</v>
      </c>
      <c r="B470" s="709" t="s">
        <v>123</v>
      </c>
      <c r="C470" s="709" t="s">
        <v>130</v>
      </c>
      <c r="D470" s="709" t="s">
        <v>65</v>
      </c>
      <c r="E470" s="398">
        <v>1</v>
      </c>
      <c r="F470" s="55"/>
      <c r="G470" s="400"/>
      <c r="H470" s="402" t="str" cm="1">
        <f t="array" ref="H470">IF($F470=0," ",_xlfn.XLOOKUP($F470,DataCalcs!$B$166:$B$244,_xlfn.XLOOKUP($C470,DataCalcs!$D$165:$N$165,DataCalcs!$D$166:$N$244),"WRONG LETTER"))</f>
        <v xml:space="preserve"> </v>
      </c>
      <c r="I470" s="402" t="str">
        <f>IF($F470=0," ",_xlfn.XLOOKUP($F470,DataCalcs!$B$166:$B$244,DataCalcs!$A$166:$A$244,"WRONG LETTER"))</f>
        <v xml:space="preserve"> </v>
      </c>
      <c r="J470" s="29" t="str" cm="1">
        <f t="array" ref="J470">_xlfn.IFS(ISBLANK(G470), "", NOT(ISNUMBER(G470)), "!!!",  G470&gt;DataTables!$E$42,"...",G470&gt;DataTables!$F$42,"L1",G470&gt;DataTables!$G$42,"L2",G470&gt;DataTables!$H$42,"L3",G470&gt;DataTables!$I$42,"L4",G470&gt;DataTables!$J$42,"L5",G470&gt;DataTables!$K$42,"L6",G470&gt;DataTables!$L$42,"L7",G470&gt;DataTables!$M$42,"L8", G470&lt;=DataTables!$M$42,"L9")</f>
        <v/>
      </c>
      <c r="K470" s="709" t="str">
        <f>IF(ISBLANK(F470),"",IF(ISBLANK(K$469),"", K$469))</f>
        <v/>
      </c>
      <c r="L470" s="32"/>
      <c r="M470" s="34" t="str">
        <f t="shared" ref="M470:N470" si="496">M461</f>
        <v>A</v>
      </c>
      <c r="N470" s="34" t="str">
        <f t="shared" si="496"/>
        <v>AA</v>
      </c>
      <c r="O470" s="34" cm="1">
        <f t="array" ref="O470">_xlfn.LET(_xlpm.a, $F$470:$F$477, _xlpm.b, $E$470:$E$477, _xlpm.c, _xlfn.XLOOKUP(M470,_xlpm.a,_xlpm.b,0), _xlpm.d, _xlfn.XLOOKUP(N470,_xlpm.a,_xlpm.b,0), _xlpm.x, IF(OR(_xlpm.c=0,_xlpm.d=0), _xlpm.c+_xlpm.d, MIN(_xlpm.c,_xlpm.d)), IF(_xlpm.x=0, 0, IF(DataTables!$K$158="6+", _xlfn.IFNA(_xlfn.RANK.AVG(_xlpm.x,$E$470:$E$475),1), IF(DataTables!$K$158=8,_xlfn.RANK.AVG(_xlpm.x,_xlpm.b)))))</f>
        <v>0</v>
      </c>
      <c r="P470" s="32"/>
      <c r="Q470" s="151">
        <f>$O470</f>
        <v>0</v>
      </c>
      <c r="R470" s="151"/>
      <c r="S470" s="151"/>
      <c r="T470" s="151"/>
      <c r="U470" s="151"/>
      <c r="V470" s="151"/>
      <c r="W470" s="151"/>
      <c r="X470" s="151"/>
      <c r="Y470" s="32"/>
      <c r="Z470" s="32">
        <f>COUNTIF(F$461:F$468:F$470:F$477,F470)</f>
        <v>0</v>
      </c>
      <c r="AA470" s="32">
        <f>IF(NOT(ISBLANK(F470)),COUNTIF(F$470:F$477,LEFT(F470,1)&amp;"*"),0)</f>
        <v>0</v>
      </c>
      <c r="AB470" s="7" t="str">
        <f>IF(AND($G470&gt;0.00001,$G470&lt;=$J$460), "***", "")</f>
        <v/>
      </c>
    </row>
    <row r="471" spans="1:28" s="8" customFormat="1" ht="20.25" customHeight="1">
      <c r="A471" s="709" t="s">
        <v>183</v>
      </c>
      <c r="B471" s="709" t="s">
        <v>123</v>
      </c>
      <c r="C471" s="709" t="s">
        <v>130</v>
      </c>
      <c r="D471" s="709" t="s">
        <v>65</v>
      </c>
      <c r="E471" s="41">
        <v>2</v>
      </c>
      <c r="F471" s="17"/>
      <c r="G471" s="38"/>
      <c r="H471" s="33" t="str" cm="1">
        <f t="array" ref="H471">IF($F471=0," ",_xlfn.XLOOKUP($F471,DataCalcs!$B$166:$B$244,_xlfn.XLOOKUP($C471,DataCalcs!$D$165:$N$165,DataCalcs!$D$166:$N$244),"WRONG LETTER"))</f>
        <v xml:space="preserve"> </v>
      </c>
      <c r="I471" s="33" t="str">
        <f>IF($F471=0," ",_xlfn.XLOOKUP($F471,DataCalcs!$B$166:$B$244,DataCalcs!$A$166:$A$244,"WRONG LETTER"))</f>
        <v xml:space="preserve"> </v>
      </c>
      <c r="J471" s="709" t="str" cm="1">
        <f t="array" ref="J471">_xlfn.IFS(ISBLANK(G471), "", NOT(ISNUMBER(G471)), "!!!",  G471&gt;DataTables!$E$42,"...",G471&gt;DataTables!$F$42,"L1",G471&gt;DataTables!$G$42,"L2",G471&gt;DataTables!$H$42,"L3",G471&gt;DataTables!$I$42,"L4",G471&gt;DataTables!$J$42,"L5",G471&gt;DataTables!$K$42,"L6",G471&gt;DataTables!$L$42,"L7",G471&gt;DataTables!$M$42,"L8", G471&lt;=DataTables!$M$42,"L9")</f>
        <v/>
      </c>
      <c r="K471" s="709" t="str">
        <f t="shared" ref="K471:K477" si="497">IF(ISBLANK(F471),"",IF(ISBLANK(K$469),"", K$469))</f>
        <v/>
      </c>
      <c r="L471" s="31"/>
      <c r="M471" s="34" t="str">
        <f t="shared" ref="M471:N471" si="498">M462</f>
        <v>N</v>
      </c>
      <c r="N471" s="34" t="str">
        <f t="shared" si="498"/>
        <v>NN</v>
      </c>
      <c r="O471" s="34" cm="1">
        <f t="array" ref="O471">_xlfn.LET(_xlpm.a, $F$470:$F$477, _xlpm.b, $E$470:$E$477, _xlpm.c, _xlfn.XLOOKUP(M471,_xlpm.a,_xlpm.b,0), _xlpm.d, _xlfn.XLOOKUP(N471,_xlpm.a,_xlpm.b,0), _xlpm.x, IF(OR(_xlpm.c=0,_xlpm.d=0), _xlpm.c+_xlpm.d, MIN(_xlpm.c,_xlpm.d)), IF(_xlpm.x=0, 0, IF(DataTables!$K$158="6+", _xlfn.IFNA(_xlfn.RANK.AVG(_xlpm.x,$E$470:$E$475),1), IF(DataTables!$K$158=8,_xlfn.RANK.AVG(_xlpm.x,_xlpm.b)))))</f>
        <v>0</v>
      </c>
      <c r="P471" s="32"/>
      <c r="Q471" s="151"/>
      <c r="R471" s="151">
        <f>$O471</f>
        <v>0</v>
      </c>
      <c r="S471" s="151"/>
      <c r="T471" s="151"/>
      <c r="U471" s="151"/>
      <c r="V471" s="151"/>
      <c r="W471" s="151"/>
      <c r="X471" s="151"/>
      <c r="Y471" s="32"/>
      <c r="Z471" s="32">
        <f>COUNTIF(F$461:F$468:F$470:F$477,F471)</f>
        <v>0</v>
      </c>
      <c r="AA471" s="32">
        <f t="shared" ref="AA471:AA477" si="499">IF(NOT(ISBLANK(F471)),COUNTIF(F$470:F$477,LEFT(F471,1)&amp;"*"),0)</f>
        <v>0</v>
      </c>
      <c r="AB471" s="7" t="str">
        <f t="shared" ref="AB471:AB477" si="500">IF(AND($G471&gt;0.00001,$G471&lt;=$J$460), "***", "")</f>
        <v/>
      </c>
    </row>
    <row r="472" spans="1:28" s="8" customFormat="1" ht="20.25" customHeight="1">
      <c r="A472" s="709" t="s">
        <v>183</v>
      </c>
      <c r="B472" s="709" t="s">
        <v>123</v>
      </c>
      <c r="C472" s="709" t="s">
        <v>130</v>
      </c>
      <c r="D472" s="709" t="s">
        <v>65</v>
      </c>
      <c r="E472" s="41">
        <v>3</v>
      </c>
      <c r="F472" s="17"/>
      <c r="G472" s="38"/>
      <c r="H472" s="33" t="str" cm="1">
        <f t="array" ref="H472">IF($F472=0," ",_xlfn.XLOOKUP($F472,DataCalcs!$B$166:$B$244,_xlfn.XLOOKUP($C472,DataCalcs!$D$165:$N$165,DataCalcs!$D$166:$N$244),"WRONG LETTER"))</f>
        <v xml:space="preserve"> </v>
      </c>
      <c r="I472" s="33" t="str">
        <f>IF($F472=0," ",_xlfn.XLOOKUP($F472,DataCalcs!$B$166:$B$244,DataCalcs!$A$166:$A$244,"WRONG LETTER"))</f>
        <v xml:space="preserve"> </v>
      </c>
      <c r="J472" s="709" t="str" cm="1">
        <f t="array" ref="J472">_xlfn.IFS(ISBLANK(G472), "", NOT(ISNUMBER(G472)), "!!!",  G472&gt;DataTables!$E$42,"...",G472&gt;DataTables!$F$42,"L1",G472&gt;DataTables!$G$42,"L2",G472&gt;DataTables!$H$42,"L3",G472&gt;DataTables!$I$42,"L4",G472&gt;DataTables!$J$42,"L5",G472&gt;DataTables!$K$42,"L6",G472&gt;DataTables!$L$42,"L7",G472&gt;DataTables!$M$42,"L8", G472&lt;=DataTables!$M$42,"L9")</f>
        <v/>
      </c>
      <c r="K472" s="709" t="str">
        <f t="shared" si="497"/>
        <v/>
      </c>
      <c r="L472" s="31"/>
      <c r="M472" s="34" t="str">
        <f t="shared" ref="M472:N472" si="501">M463</f>
        <v>B</v>
      </c>
      <c r="N472" s="34" t="str">
        <f t="shared" si="501"/>
        <v>BB</v>
      </c>
      <c r="O472" s="34" cm="1">
        <f t="array" ref="O472">_xlfn.LET(_xlpm.a, $F$470:$F$477, _xlpm.b, $E$470:$E$477, _xlpm.c, _xlfn.XLOOKUP(M472,_xlpm.a,_xlpm.b,0), _xlpm.d, _xlfn.XLOOKUP(N472,_xlpm.a,_xlpm.b,0), _xlpm.x, IF(OR(_xlpm.c=0,_xlpm.d=0), _xlpm.c+_xlpm.d, MIN(_xlpm.c,_xlpm.d)), IF(_xlpm.x=0, 0, IF(DataTables!$K$158="6+", _xlfn.IFNA(_xlfn.RANK.AVG(_xlpm.x,$E$470:$E$475),1), IF(DataTables!$K$158=8,_xlfn.RANK.AVG(_xlpm.x,_xlpm.b)))))</f>
        <v>0</v>
      </c>
      <c r="P472" s="32"/>
      <c r="Q472" s="151"/>
      <c r="R472" s="151"/>
      <c r="S472" s="151">
        <f>$O472</f>
        <v>0</v>
      </c>
      <c r="T472" s="151"/>
      <c r="U472" s="151"/>
      <c r="V472" s="151"/>
      <c r="W472" s="151"/>
      <c r="X472" s="151"/>
      <c r="Y472" s="32"/>
      <c r="Z472" s="32">
        <f>COUNTIF(F$461:F$468:F$470:F$477,F472)</f>
        <v>0</v>
      </c>
      <c r="AA472" s="32">
        <f t="shared" si="499"/>
        <v>0</v>
      </c>
      <c r="AB472" s="7" t="str">
        <f t="shared" si="500"/>
        <v/>
      </c>
    </row>
    <row r="473" spans="1:28" s="8" customFormat="1" ht="20.25" customHeight="1">
      <c r="A473" s="709" t="s">
        <v>183</v>
      </c>
      <c r="B473" s="709" t="s">
        <v>123</v>
      </c>
      <c r="C473" s="709" t="s">
        <v>130</v>
      </c>
      <c r="D473" s="709" t="s">
        <v>65</v>
      </c>
      <c r="E473" s="41">
        <v>4</v>
      </c>
      <c r="F473" s="17"/>
      <c r="G473" s="38"/>
      <c r="H473" s="33" t="str" cm="1">
        <f t="array" ref="H473">IF($F473=0," ",_xlfn.XLOOKUP($F473,DataCalcs!$B$166:$B$244,_xlfn.XLOOKUP($C473,DataCalcs!$D$165:$N$165,DataCalcs!$D$166:$N$244),"WRONG LETTER"))</f>
        <v xml:space="preserve"> </v>
      </c>
      <c r="I473" s="33" t="str">
        <f>IF($F473=0," ",_xlfn.XLOOKUP($F473,DataCalcs!$B$166:$B$244,DataCalcs!$A$166:$A$244,"WRONG LETTER"))</f>
        <v xml:space="preserve"> </v>
      </c>
      <c r="J473" s="709" t="str" cm="1">
        <f t="array" ref="J473">_xlfn.IFS(ISBLANK(G473), "", NOT(ISNUMBER(G473)), "!!!",  G473&gt;DataTables!$E$42,"...",G473&gt;DataTables!$F$42,"L1",G473&gt;DataTables!$G$42,"L2",G473&gt;DataTables!$H$42,"L3",G473&gt;DataTables!$I$42,"L4",G473&gt;DataTables!$J$42,"L5",G473&gt;DataTables!$K$42,"L6",G473&gt;DataTables!$L$42,"L7",G473&gt;DataTables!$M$42,"L8", G473&lt;=DataTables!$M$42,"L9")</f>
        <v/>
      </c>
      <c r="K473" s="709" t="str">
        <f t="shared" si="497"/>
        <v/>
      </c>
      <c r="L473" s="31"/>
      <c r="M473" s="34" t="str">
        <f t="shared" ref="M473:N473" si="502">M464</f>
        <v>O</v>
      </c>
      <c r="N473" s="34" t="str">
        <f t="shared" si="502"/>
        <v>OO</v>
      </c>
      <c r="O473" s="34" cm="1">
        <f t="array" ref="O473">_xlfn.LET(_xlpm.a, $F$470:$F$477, _xlpm.b, $E$470:$E$477, _xlpm.c, _xlfn.XLOOKUP(M473,_xlpm.a,_xlpm.b,0), _xlpm.d, _xlfn.XLOOKUP(N473,_xlpm.a,_xlpm.b,0), _xlpm.x, IF(OR(_xlpm.c=0,_xlpm.d=0), _xlpm.c+_xlpm.d, MIN(_xlpm.c,_xlpm.d)), IF(_xlpm.x=0, 0, IF(DataTables!$K$158="6+", _xlfn.IFNA(_xlfn.RANK.AVG(_xlpm.x,$E$470:$E$475),1), IF(DataTables!$K$158=8,_xlfn.RANK.AVG(_xlpm.x,_xlpm.b)))))</f>
        <v>0</v>
      </c>
      <c r="P473" s="32"/>
      <c r="Q473" s="151"/>
      <c r="R473" s="151"/>
      <c r="S473" s="151"/>
      <c r="T473" s="151">
        <f>$O473</f>
        <v>0</v>
      </c>
      <c r="U473" s="151"/>
      <c r="V473" s="151"/>
      <c r="W473" s="151"/>
      <c r="X473" s="151"/>
      <c r="Y473" s="32"/>
      <c r="Z473" s="32">
        <f>COUNTIF(F$461:F$468:F$470:F$477,F473)</f>
        <v>0</v>
      </c>
      <c r="AA473" s="32">
        <f t="shared" si="499"/>
        <v>0</v>
      </c>
      <c r="AB473" s="7" t="str">
        <f t="shared" si="500"/>
        <v/>
      </c>
    </row>
    <row r="474" spans="1:28" s="8" customFormat="1" ht="20.25" customHeight="1">
      <c r="A474" s="709" t="s">
        <v>183</v>
      </c>
      <c r="B474" s="709" t="s">
        <v>123</v>
      </c>
      <c r="C474" s="709" t="s">
        <v>130</v>
      </c>
      <c r="D474" s="709" t="s">
        <v>65</v>
      </c>
      <c r="E474" s="41">
        <v>5</v>
      </c>
      <c r="F474" s="17"/>
      <c r="G474" s="38"/>
      <c r="H474" s="33" t="str" cm="1">
        <f t="array" ref="H474">IF($F474=0," ",_xlfn.XLOOKUP($F474,DataCalcs!$B$166:$B$244,_xlfn.XLOOKUP($C474,DataCalcs!$D$165:$N$165,DataCalcs!$D$166:$N$244),"WRONG LETTER"))</f>
        <v xml:space="preserve"> </v>
      </c>
      <c r="I474" s="33" t="str">
        <f>IF($F474=0," ",_xlfn.XLOOKUP($F474,DataCalcs!$B$166:$B$244,DataCalcs!$A$166:$A$244,"WRONG LETTER"))</f>
        <v xml:space="preserve"> </v>
      </c>
      <c r="J474" s="709" t="str" cm="1">
        <f t="array" ref="J474">_xlfn.IFS(ISBLANK(G474), "", NOT(ISNUMBER(G474)), "!!!",  G474&gt;DataTables!$E$42,"...",G474&gt;DataTables!$F$42,"L1",G474&gt;DataTables!$G$42,"L2",G474&gt;DataTables!$H$42,"L3",G474&gt;DataTables!$I$42,"L4",G474&gt;DataTables!$J$42,"L5",G474&gt;DataTables!$K$42,"L6",G474&gt;DataTables!$L$42,"L7",G474&gt;DataTables!$M$42,"L8", G474&lt;=DataTables!$M$42,"L9")</f>
        <v/>
      </c>
      <c r="K474" s="709" t="str">
        <f t="shared" si="497"/>
        <v/>
      </c>
      <c r="L474" s="31"/>
      <c r="M474" s="34" t="str">
        <f t="shared" ref="M474:N474" si="503">M465</f>
        <v>R</v>
      </c>
      <c r="N474" s="34" t="str">
        <f t="shared" si="503"/>
        <v>RR</v>
      </c>
      <c r="O474" s="34" cm="1">
        <f t="array" ref="O474">_xlfn.LET(_xlpm.a, $F$470:$F$477, _xlpm.b, $E$470:$E$477, _xlpm.c, _xlfn.XLOOKUP(M474,_xlpm.a,_xlpm.b,0), _xlpm.d, _xlfn.XLOOKUP(N474,_xlpm.a,_xlpm.b,0), _xlpm.x, IF(OR(_xlpm.c=0,_xlpm.d=0), _xlpm.c+_xlpm.d, MIN(_xlpm.c,_xlpm.d)), IF(_xlpm.x=0, 0, IF(DataTables!$K$158="6+", _xlfn.IFNA(_xlfn.RANK.AVG(_xlpm.x,$E$470:$E$475),1), IF(DataTables!$K$158=8,_xlfn.RANK.AVG(_xlpm.x,_xlpm.b)))))</f>
        <v>0</v>
      </c>
      <c r="P474" s="32"/>
      <c r="Q474" s="151"/>
      <c r="R474" s="151"/>
      <c r="S474" s="151"/>
      <c r="T474" s="151"/>
      <c r="U474" s="151">
        <f>$O474</f>
        <v>0</v>
      </c>
      <c r="V474" s="151"/>
      <c r="W474" s="151"/>
      <c r="X474" s="151"/>
      <c r="Y474" s="32"/>
      <c r="Z474" s="32">
        <f>COUNTIF(F$461:F$468:F$470:F$477,F474)</f>
        <v>0</v>
      </c>
      <c r="AA474" s="32">
        <f t="shared" si="499"/>
        <v>0</v>
      </c>
      <c r="AB474" s="7" t="str">
        <f t="shared" si="500"/>
        <v/>
      </c>
    </row>
    <row r="475" spans="1:28" s="8" customFormat="1" ht="20.25" customHeight="1">
      <c r="A475" s="709" t="s">
        <v>183</v>
      </c>
      <c r="B475" s="709" t="s">
        <v>123</v>
      </c>
      <c r="C475" s="709" t="s">
        <v>130</v>
      </c>
      <c r="D475" s="709" t="s">
        <v>65</v>
      </c>
      <c r="E475" s="41">
        <v>6</v>
      </c>
      <c r="F475" s="17"/>
      <c r="G475" s="38"/>
      <c r="H475" s="33" t="str" cm="1">
        <f t="array" ref="H475">IF($F475=0," ",_xlfn.XLOOKUP($F475,DataCalcs!$B$166:$B$244,_xlfn.XLOOKUP($C475,DataCalcs!$D$165:$N$165,DataCalcs!$D$166:$N$244),"WRONG LETTER"))</f>
        <v xml:space="preserve"> </v>
      </c>
      <c r="I475" s="33" t="str">
        <f>IF($F475=0," ",_xlfn.XLOOKUP($F475,DataCalcs!$B$166:$B$244,DataCalcs!$A$166:$A$244,"WRONG LETTER"))</f>
        <v xml:space="preserve"> </v>
      </c>
      <c r="J475" s="709" t="str" cm="1">
        <f t="array" ref="J475">_xlfn.IFS(ISBLANK(G475), "", NOT(ISNUMBER(G475)), "!!!",  G475&gt;DataTables!$E$42,"...",G475&gt;DataTables!$F$42,"L1",G475&gt;DataTables!$G$42,"L2",G475&gt;DataTables!$H$42,"L3",G475&gt;DataTables!$I$42,"L4",G475&gt;DataTables!$J$42,"L5",G475&gt;DataTables!$K$42,"L6",G475&gt;DataTables!$L$42,"L7",G475&gt;DataTables!$M$42,"L8", G475&lt;=DataTables!$M$42,"L9")</f>
        <v/>
      </c>
      <c r="K475" s="709" t="str">
        <f t="shared" si="497"/>
        <v/>
      </c>
      <c r="L475" s="418"/>
      <c r="M475" s="34" t="str">
        <f t="shared" ref="M475:N475" si="504">M466</f>
        <v>X</v>
      </c>
      <c r="N475" s="34" t="str">
        <f t="shared" si="504"/>
        <v>XX</v>
      </c>
      <c r="O475" s="34" cm="1">
        <f t="array" ref="O475">_xlfn.LET(_xlpm.a, $F$470:$F$477, _xlpm.b, $E$470:$E$477, _xlpm.c, _xlfn.XLOOKUP(M475,_xlpm.a,_xlpm.b,0), _xlpm.d, _xlfn.XLOOKUP(N475,_xlpm.a,_xlpm.b,0), _xlpm.x, IF(OR(_xlpm.c=0,_xlpm.d=0), _xlpm.c+_xlpm.d, MIN(_xlpm.c,_xlpm.d)), IF(_xlpm.x=0, 0, IF(DataTables!$K$158="6+", _xlfn.IFNA(_xlfn.RANK.AVG(_xlpm.x,$E$470:$E$475),1), IF(DataTables!$K$158=8,_xlfn.RANK.AVG(_xlpm.x,_xlpm.b)))))</f>
        <v>0</v>
      </c>
      <c r="P475" s="32"/>
      <c r="Q475" s="151"/>
      <c r="R475" s="151"/>
      <c r="S475" s="151"/>
      <c r="T475" s="151"/>
      <c r="U475" s="151"/>
      <c r="V475" s="151">
        <f>$O475</f>
        <v>0</v>
      </c>
      <c r="W475" s="151"/>
      <c r="X475" s="151"/>
      <c r="Y475" s="32"/>
      <c r="Z475" s="32">
        <f>COUNTIF(F$461:F$468:F$470:F$477,F475)</f>
        <v>0</v>
      </c>
      <c r="AA475" s="32">
        <f t="shared" si="499"/>
        <v>0</v>
      </c>
      <c r="AB475" s="7" t="str">
        <f t="shared" si="500"/>
        <v/>
      </c>
    </row>
    <row r="476" spans="1:28" s="7" customFormat="1" ht="20.25" customHeight="1">
      <c r="A476" s="709" t="s">
        <v>183</v>
      </c>
      <c r="B476" s="709" t="s">
        <v>123</v>
      </c>
      <c r="C476" s="709" t="s">
        <v>130</v>
      </c>
      <c r="D476" s="709" t="s">
        <v>65</v>
      </c>
      <c r="E476" s="14">
        <v>7</v>
      </c>
      <c r="F476" s="17"/>
      <c r="G476" s="38"/>
      <c r="H476" s="33" t="str" cm="1">
        <f t="array" ref="H476">IF($F476=0," ",_xlfn.XLOOKUP($F476,DataCalcs!$B$166:$B$244,_xlfn.XLOOKUP($C476,DataCalcs!$D$165:$N$165,DataCalcs!$D$166:$N$244),"WRONG LETTER"))</f>
        <v xml:space="preserve"> </v>
      </c>
      <c r="I476" s="33" t="str">
        <f>IF($F476=0," ",_xlfn.XLOOKUP($F476,DataCalcs!$B$166:$B$244,DataCalcs!$A$166:$A$244,"WRONG LETTER"))</f>
        <v xml:space="preserve"> </v>
      </c>
      <c r="J476" s="709" t="str" cm="1">
        <f t="array" ref="J476">_xlfn.IFS(ISBLANK(G476), "", NOT(ISNUMBER(G476)), "!!!",  G476&gt;DataTables!$E$42,"...",G476&gt;DataTables!$F$42,"L1",G476&gt;DataTables!$G$42,"L2",G476&gt;DataTables!$H$42,"L3",G476&gt;DataTables!$I$42,"L4",G476&gt;DataTables!$J$42,"L5",G476&gt;DataTables!$K$42,"L6",G476&gt;DataTables!$L$42,"L7",G476&gt;DataTables!$M$42,"L8", G476&lt;=DataTables!$M$42,"L9")</f>
        <v/>
      </c>
      <c r="K476" s="709" t="str">
        <f t="shared" si="497"/>
        <v/>
      </c>
      <c r="L476" s="31"/>
      <c r="M476" s="34" t="str">
        <f t="shared" ref="M476:N476" si="505">M467</f>
        <v>H</v>
      </c>
      <c r="N476" s="34" t="str">
        <f t="shared" si="505"/>
        <v>HH</v>
      </c>
      <c r="O476" s="34" cm="1">
        <f t="array" ref="O476">_xlfn.LET(_xlpm.a, $F$470:$F$477, _xlpm.b, $E$470:$E$477, _xlpm.c, _xlfn.XLOOKUP(M476,_xlpm.a,_xlpm.b,0), _xlpm.d, _xlfn.XLOOKUP(N476,_xlpm.a,_xlpm.b,0), _xlpm.x, IF(OR(_xlpm.c=0,_xlpm.d=0), _xlpm.c+_xlpm.d, MIN(_xlpm.c,_xlpm.d)), IF(_xlpm.x=0, 0, IF(DataTables!$K$158="6+", _xlfn.IFNA(_xlfn.RANK.AVG(_xlpm.x,$E$470:$E$475),1), IF(DataTables!$K$158=8,_xlfn.RANK.AVG(_xlpm.x,_xlpm.b)))))</f>
        <v>0</v>
      </c>
      <c r="P476" s="32"/>
      <c r="Q476" s="151"/>
      <c r="R476" s="151"/>
      <c r="S476" s="151"/>
      <c r="T476" s="151"/>
      <c r="U476" s="151"/>
      <c r="V476" s="151"/>
      <c r="W476" s="151">
        <f>$O476</f>
        <v>0</v>
      </c>
      <c r="X476" s="151"/>
      <c r="Y476" s="32"/>
      <c r="Z476" s="32">
        <f>COUNTIF(F$461:F$468:F$470:F$477,F476)</f>
        <v>0</v>
      </c>
      <c r="AA476" s="32">
        <f t="shared" si="499"/>
        <v>0</v>
      </c>
      <c r="AB476" s="7" t="str">
        <f t="shared" si="500"/>
        <v/>
      </c>
    </row>
    <row r="477" spans="1:28" s="7" customFormat="1" ht="20.25" customHeight="1">
      <c r="A477" s="709" t="s">
        <v>183</v>
      </c>
      <c r="B477" s="709" t="s">
        <v>123</v>
      </c>
      <c r="C477" s="709" t="s">
        <v>130</v>
      </c>
      <c r="D477" s="709" t="s">
        <v>65</v>
      </c>
      <c r="E477" s="14">
        <v>8</v>
      </c>
      <c r="F477" s="17"/>
      <c r="G477" s="38"/>
      <c r="H477" s="33" t="str" cm="1">
        <f t="array" ref="H477">IF($F477=0," ",_xlfn.XLOOKUP($F477,DataCalcs!$B$166:$B$244,_xlfn.XLOOKUP($C477,DataCalcs!$D$165:$N$165,DataCalcs!$D$166:$N$244),"WRONG LETTER"))</f>
        <v xml:space="preserve"> </v>
      </c>
      <c r="I477" s="33" t="str">
        <f>IF($F477=0," ",_xlfn.XLOOKUP($F477,DataCalcs!$B$166:$B$244,DataCalcs!$A$166:$A$244,"WRONG LETTER"))</f>
        <v xml:space="preserve"> </v>
      </c>
      <c r="J477" s="709" t="str" cm="1">
        <f t="array" ref="J477">_xlfn.IFS(ISBLANK(G477), "", NOT(ISNUMBER(G477)), "!!!",  G477&gt;DataTables!$E$42,"...",G477&gt;DataTables!$F$42,"L1",G477&gt;DataTables!$G$42,"L2",G477&gt;DataTables!$H$42,"L3",G477&gt;DataTables!$I$42,"L4",G477&gt;DataTables!$J$42,"L5",G477&gt;DataTables!$K$42,"L6",G477&gt;DataTables!$L$42,"L7",G477&gt;DataTables!$M$42,"L8", G477&lt;=DataTables!$M$42,"L9")</f>
        <v/>
      </c>
      <c r="K477" s="709" t="str">
        <f t="shared" si="497"/>
        <v/>
      </c>
      <c r="L477" s="31"/>
      <c r="M477" s="34" t="str">
        <f t="shared" ref="M477:N477" si="506">M468</f>
        <v>W</v>
      </c>
      <c r="N477" s="34" t="str">
        <f t="shared" si="506"/>
        <v>WW</v>
      </c>
      <c r="O477" s="34" cm="1">
        <f t="array" ref="O477">_xlfn.LET(_xlpm.a, $F$470:$F$477, _xlpm.b, $E$470:$E$477, _xlpm.c, _xlfn.XLOOKUP(M477,_xlpm.a,_xlpm.b,0), _xlpm.d, _xlfn.XLOOKUP(N477,_xlpm.a,_xlpm.b,0), _xlpm.x, IF(OR(_xlpm.c=0,_xlpm.d=0), _xlpm.c+_xlpm.d, MIN(_xlpm.c,_xlpm.d)), IF(_xlpm.x=0, 0, IF(DataTables!$K$158="6+", _xlfn.IFNA(_xlfn.RANK.AVG(_xlpm.x,$E$470:$E$475),1), IF(DataTables!$K$158=8,_xlfn.RANK.AVG(_xlpm.x,_xlpm.b)))))</f>
        <v>0</v>
      </c>
      <c r="P477" s="32"/>
      <c r="Q477" s="151"/>
      <c r="R477" s="151"/>
      <c r="S477" s="151"/>
      <c r="T477" s="151"/>
      <c r="U477" s="151"/>
      <c r="V477" s="151"/>
      <c r="W477" s="151"/>
      <c r="X477" s="151">
        <f>$O477</f>
        <v>0</v>
      </c>
      <c r="Y477" s="31"/>
      <c r="Z477" s="32">
        <f>COUNTIF(F$461:F$468:F$470:F$477,F477)</f>
        <v>0</v>
      </c>
      <c r="AA477" s="32">
        <f t="shared" si="499"/>
        <v>0</v>
      </c>
      <c r="AB477" s="7" t="str">
        <f t="shared" si="500"/>
        <v/>
      </c>
    </row>
    <row r="478" spans="1:28" s="7" customFormat="1" ht="20.25" customHeight="1">
      <c r="A478" s="709" t="s">
        <v>183</v>
      </c>
      <c r="B478" s="709" t="s">
        <v>123</v>
      </c>
      <c r="C478" s="709" t="s">
        <v>191</v>
      </c>
      <c r="D478" s="76"/>
      <c r="E478" s="387" t="s">
        <v>192</v>
      </c>
      <c r="F478" s="403"/>
      <c r="G478" s="407"/>
      <c r="H478" s="404"/>
      <c r="I478" s="388" t="s">
        <v>59</v>
      </c>
      <c r="J478" s="389">
        <f>DataTables!$N$43</f>
        <v>51.6</v>
      </c>
      <c r="K478" s="35"/>
      <c r="L478" s="13"/>
      <c r="M478" s="36"/>
      <c r="N478" s="36"/>
      <c r="O478" s="712"/>
      <c r="P478" s="31"/>
      <c r="Q478" s="31"/>
      <c r="R478" s="31"/>
      <c r="S478" s="31"/>
      <c r="T478" s="31"/>
      <c r="U478" s="31"/>
      <c r="V478" s="31"/>
      <c r="W478" s="31"/>
      <c r="X478" s="31"/>
      <c r="Y478" s="32"/>
      <c r="Z478" s="32"/>
      <c r="AA478" s="2"/>
    </row>
    <row r="479" spans="1:28" s="7" customFormat="1" ht="20.25" customHeight="1">
      <c r="A479" s="709" t="s">
        <v>183</v>
      </c>
      <c r="B479" s="709" t="s">
        <v>123</v>
      </c>
      <c r="C479" s="709" t="s">
        <v>191</v>
      </c>
      <c r="D479" s="709" t="s">
        <v>71</v>
      </c>
      <c r="E479" s="398">
        <v>1</v>
      </c>
      <c r="F479" s="55"/>
      <c r="G479" s="400"/>
      <c r="H479" s="402" t="str" cm="1">
        <f t="array" ref="H479">IF($F479=0," ",_xlfn.XLOOKUP($F479,DataCalcs!$B$166:$B$244,_xlfn.XLOOKUP($C479,DataCalcs!$D$165:$N$165,DataCalcs!$D$166:$N$244),"WRONG LETTER"))</f>
        <v xml:space="preserve"> </v>
      </c>
      <c r="I479" s="402" t="str">
        <f>IF($F479=0," ",_xlfn.XLOOKUP($F479,DataCalcs!$B$166:$B$244,DataCalcs!$A$166:$A$244,"WRONG LETTER"))</f>
        <v xml:space="preserve"> </v>
      </c>
      <c r="J479" s="29" t="str" cm="1">
        <f t="array" ref="J479">_xlfn.IFS(ISBLANK(G479), "", NOT(ISNUMBER(G479)), "!!!",  G479&gt;DataTables!$E$43,"...",G479&gt;DataTables!$F$43,"L1",G479&gt;DataTables!$G$43,"L2",G479&gt;DataTables!$H$43,"L3",G479&gt;DataTables!$I$43,"L4",G479&gt;DataTables!$J$43,"L5",G479&gt;DataTables!$K$43,"L6",G479&gt;DataTables!$L$43,"L7",G479&gt;DataTables!$M$43,"L8", G479&lt;=DataTables!$M$43,"L9")</f>
        <v/>
      </c>
      <c r="K479" s="709"/>
      <c r="L479" s="32"/>
      <c r="M479" s="34" t="str">
        <f t="shared" ref="M479:N479" si="507">M470</f>
        <v>A</v>
      </c>
      <c r="N479" s="34" t="str">
        <f t="shared" si="507"/>
        <v>AA</v>
      </c>
      <c r="O479" s="34" cm="1">
        <f t="array" ref="O479">_xlfn.LET(_xlpm.a, $F$479:$F$486, _xlpm.b, $E$479:$E$486, _xlpm.c, _xlfn.XLOOKUP(M479,_xlpm.a,_xlpm.b,0), _xlpm.d, _xlfn.XLOOKUP(N479,_xlpm.a,_xlpm.b,0), _xlpm.x, IF(OR(_xlpm.c=0,_xlpm.d=0), _xlpm.c+_xlpm.d, MIN(_xlpm.c,_xlpm.d)), IF(_xlpm.x=0, 0, IF(DataTables!$K$158="6+", _xlfn.IFNA(_xlfn.RANK.AVG(_xlpm.x,$E$479:$E$484),1), IF(DataTables!$K$158=8,_xlfn.RANK.AVG(_xlpm.x,_xlpm.b)))))</f>
        <v>0</v>
      </c>
      <c r="P479" s="32"/>
      <c r="Q479" s="151">
        <f>$O479</f>
        <v>0</v>
      </c>
      <c r="R479" s="151"/>
      <c r="S479" s="151"/>
      <c r="T479" s="151"/>
      <c r="U479" s="151"/>
      <c r="V479" s="151"/>
      <c r="W479" s="151"/>
      <c r="X479" s="151"/>
      <c r="Y479" s="32"/>
      <c r="Z479" s="32">
        <f>COUNTIF(F$479:F$486:F$488:F$495,F479)</f>
        <v>0</v>
      </c>
      <c r="AA479" s="32">
        <f>IF(NOT(ISBLANK(F479)),COUNTIF(F$479:F$486,LEFT(F479,1)&amp;"*"),0)</f>
        <v>0</v>
      </c>
      <c r="AB479" s="7" t="str">
        <f>IF(AND($G479&gt;0.00001,$G479&lt;=$J$478), "***", "")</f>
        <v/>
      </c>
    </row>
    <row r="480" spans="1:28" s="7" customFormat="1" ht="20.25" customHeight="1">
      <c r="A480" s="709" t="s">
        <v>183</v>
      </c>
      <c r="B480" s="709" t="s">
        <v>123</v>
      </c>
      <c r="C480" s="709" t="s">
        <v>191</v>
      </c>
      <c r="D480" s="709" t="s">
        <v>71</v>
      </c>
      <c r="E480" s="41">
        <v>2</v>
      </c>
      <c r="F480" s="17"/>
      <c r="G480" s="38"/>
      <c r="H480" s="33" t="str" cm="1">
        <f t="array" ref="H480">IF($F480=0," ",_xlfn.XLOOKUP($F480,DataCalcs!$B$166:$B$244,_xlfn.XLOOKUP($C480,DataCalcs!$D$165:$N$165,DataCalcs!$D$166:$N$244),"WRONG LETTER"))</f>
        <v xml:space="preserve"> </v>
      </c>
      <c r="I480" s="33" t="str">
        <f>IF($F480=0," ",_xlfn.XLOOKUP($F480,DataCalcs!$B$166:$B$244,DataCalcs!$A$166:$A$244,"WRONG LETTER"))</f>
        <v xml:space="preserve"> </v>
      </c>
      <c r="J480" s="709" t="str" cm="1">
        <f t="array" ref="J480">_xlfn.IFS(ISBLANK(G480), "", NOT(ISNUMBER(G480)), "!!!",  G480&gt;DataTables!$E$43,"...",G480&gt;DataTables!$F$43,"L1",G480&gt;DataTables!$G$43,"L2",G480&gt;DataTables!$H$43,"L3",G480&gt;DataTables!$I$43,"L4",G480&gt;DataTables!$J$43,"L5",G480&gt;DataTables!$K$43,"L6",G480&gt;DataTables!$L$43,"L7",G480&gt;DataTables!$M$43,"L8", G480&lt;=DataTables!$M$43,"L9")</f>
        <v/>
      </c>
      <c r="K480" s="709"/>
      <c r="L480" s="32"/>
      <c r="M480" s="34" t="str">
        <f t="shared" ref="M480:N480" si="508">M471</f>
        <v>N</v>
      </c>
      <c r="N480" s="34" t="str">
        <f t="shared" si="508"/>
        <v>NN</v>
      </c>
      <c r="O480" s="34" cm="1">
        <f t="array" ref="O480">_xlfn.LET(_xlpm.a, $F$479:$F$486, _xlpm.b, $E$479:$E$486, _xlpm.c, _xlfn.XLOOKUP(M480,_xlpm.a,_xlpm.b,0), _xlpm.d, _xlfn.XLOOKUP(N480,_xlpm.a,_xlpm.b,0), _xlpm.x, IF(OR(_xlpm.c=0,_xlpm.d=0), _xlpm.c+_xlpm.d, MIN(_xlpm.c,_xlpm.d)), IF(_xlpm.x=0, 0, IF(DataTables!$K$158="6+", _xlfn.IFNA(_xlfn.RANK.AVG(_xlpm.x,$E$479:$E$484),1), IF(DataTables!$K$158=8,_xlfn.RANK.AVG(_xlpm.x,_xlpm.b)))))</f>
        <v>0</v>
      </c>
      <c r="P480" s="32"/>
      <c r="Q480" s="151"/>
      <c r="R480" s="151">
        <f>$O480</f>
        <v>0</v>
      </c>
      <c r="S480" s="151"/>
      <c r="T480" s="151"/>
      <c r="U480" s="151"/>
      <c r="V480" s="151"/>
      <c r="W480" s="151"/>
      <c r="X480" s="151"/>
      <c r="Y480" s="32"/>
      <c r="Z480" s="32">
        <f>COUNTIF(F$479:F$486:F$488:F$495,F480)</f>
        <v>0</v>
      </c>
      <c r="AA480" s="32">
        <f t="shared" ref="AA480:AA486" si="509">IF(NOT(ISBLANK(F480)),COUNTIF(F$479:F$486,LEFT(F480,1)&amp;"*"),0)</f>
        <v>0</v>
      </c>
      <c r="AB480" s="7" t="str">
        <f t="shared" ref="AB480:AB486" si="510">IF(AND($G480&gt;0.00001,$G480&lt;=$J$478), "***", "")</f>
        <v/>
      </c>
    </row>
    <row r="481" spans="1:28" s="7" customFormat="1" ht="20.25" customHeight="1">
      <c r="A481" s="709" t="s">
        <v>183</v>
      </c>
      <c r="B481" s="709" t="s">
        <v>123</v>
      </c>
      <c r="C481" s="709" t="s">
        <v>191</v>
      </c>
      <c r="D481" s="709" t="s">
        <v>71</v>
      </c>
      <c r="E481" s="41">
        <v>3</v>
      </c>
      <c r="F481" s="17"/>
      <c r="G481" s="38"/>
      <c r="H481" s="33" t="str" cm="1">
        <f t="array" ref="H481">IF($F481=0," ",_xlfn.XLOOKUP($F481,DataCalcs!$B$166:$B$244,_xlfn.XLOOKUP($C481,DataCalcs!$D$165:$N$165,DataCalcs!$D$166:$N$244),"WRONG LETTER"))</f>
        <v xml:space="preserve"> </v>
      </c>
      <c r="I481" s="33" t="str">
        <f>IF($F481=0," ",_xlfn.XLOOKUP($F481,DataCalcs!$B$166:$B$244,DataCalcs!$A$166:$A$244,"WRONG LETTER"))</f>
        <v xml:space="preserve"> </v>
      </c>
      <c r="J481" s="709" t="str" cm="1">
        <f t="array" ref="J481">_xlfn.IFS(ISBLANK(G481), "", NOT(ISNUMBER(G481)), "!!!",  G481&gt;DataTables!$E$43,"...",G481&gt;DataTables!$F$43,"L1",G481&gt;DataTables!$G$43,"L2",G481&gt;DataTables!$H$43,"L3",G481&gt;DataTables!$I$43,"L4",G481&gt;DataTables!$J$43,"L5",G481&gt;DataTables!$K$43,"L6",G481&gt;DataTables!$L$43,"L7",G481&gt;DataTables!$M$43,"L8", G481&lt;=DataTables!$M$43,"L9")</f>
        <v/>
      </c>
      <c r="K481" s="709"/>
      <c r="L481" s="32"/>
      <c r="M481" s="34" t="str">
        <f t="shared" ref="M481:N481" si="511">M472</f>
        <v>B</v>
      </c>
      <c r="N481" s="34" t="str">
        <f t="shared" si="511"/>
        <v>BB</v>
      </c>
      <c r="O481" s="34" cm="1">
        <f t="array" ref="O481">_xlfn.LET(_xlpm.a, $F$479:$F$486, _xlpm.b, $E$479:$E$486, _xlpm.c, _xlfn.XLOOKUP(M481,_xlpm.a,_xlpm.b,0), _xlpm.d, _xlfn.XLOOKUP(N481,_xlpm.a,_xlpm.b,0), _xlpm.x, IF(OR(_xlpm.c=0,_xlpm.d=0), _xlpm.c+_xlpm.d, MIN(_xlpm.c,_xlpm.d)), IF(_xlpm.x=0, 0, IF(DataTables!$K$158="6+", _xlfn.IFNA(_xlfn.RANK.AVG(_xlpm.x,$E$479:$E$484),1), IF(DataTables!$K$158=8,_xlfn.RANK.AVG(_xlpm.x,_xlpm.b)))))</f>
        <v>0</v>
      </c>
      <c r="P481" s="32"/>
      <c r="Q481" s="151"/>
      <c r="R481" s="151"/>
      <c r="S481" s="151">
        <f>$O481</f>
        <v>0</v>
      </c>
      <c r="T481" s="151"/>
      <c r="U481" s="151"/>
      <c r="V481" s="151"/>
      <c r="W481" s="151"/>
      <c r="X481" s="151"/>
      <c r="Y481" s="32"/>
      <c r="Z481" s="32">
        <f>COUNTIF(F$479:F$486:F$488:F$495,F481)</f>
        <v>0</v>
      </c>
      <c r="AA481" s="32">
        <f t="shared" si="509"/>
        <v>0</v>
      </c>
      <c r="AB481" s="7" t="str">
        <f t="shared" si="510"/>
        <v/>
      </c>
    </row>
    <row r="482" spans="1:28" s="7" customFormat="1" ht="20.25" customHeight="1">
      <c r="A482" s="709" t="s">
        <v>183</v>
      </c>
      <c r="B482" s="709" t="s">
        <v>123</v>
      </c>
      <c r="C482" s="709" t="s">
        <v>191</v>
      </c>
      <c r="D482" s="709" t="s">
        <v>71</v>
      </c>
      <c r="E482" s="41">
        <v>4</v>
      </c>
      <c r="F482" s="17"/>
      <c r="G482" s="38"/>
      <c r="H482" s="33" t="str" cm="1">
        <f t="array" ref="H482">IF($F482=0," ",_xlfn.XLOOKUP($F482,DataCalcs!$B$166:$B$244,_xlfn.XLOOKUP($C482,DataCalcs!$D$165:$N$165,DataCalcs!$D$166:$N$244),"WRONG LETTER"))</f>
        <v xml:space="preserve"> </v>
      </c>
      <c r="I482" s="33" t="str">
        <f>IF($F482=0," ",_xlfn.XLOOKUP($F482,DataCalcs!$B$166:$B$244,DataCalcs!$A$166:$A$244,"WRONG LETTER"))</f>
        <v xml:space="preserve"> </v>
      </c>
      <c r="J482" s="709" t="str" cm="1">
        <f t="array" ref="J482">_xlfn.IFS(ISBLANK(G482), "", NOT(ISNUMBER(G482)), "!!!",  G482&gt;DataTables!$E$43,"...",G482&gt;DataTables!$F$43,"L1",G482&gt;DataTables!$G$43,"L2",G482&gt;DataTables!$H$43,"L3",G482&gt;DataTables!$I$43,"L4",G482&gt;DataTables!$J$43,"L5",G482&gt;DataTables!$K$43,"L6",G482&gt;DataTables!$L$43,"L7",G482&gt;DataTables!$M$43,"L8", G482&lt;=DataTables!$M$43,"L9")</f>
        <v/>
      </c>
      <c r="K482" s="709"/>
      <c r="L482" s="32"/>
      <c r="M482" s="34" t="str">
        <f t="shared" ref="M482:N482" si="512">M473</f>
        <v>O</v>
      </c>
      <c r="N482" s="34" t="str">
        <f t="shared" si="512"/>
        <v>OO</v>
      </c>
      <c r="O482" s="34" cm="1">
        <f t="array" ref="O482">_xlfn.LET(_xlpm.a, $F$479:$F$486, _xlpm.b, $E$479:$E$486, _xlpm.c, _xlfn.XLOOKUP(M482,_xlpm.a,_xlpm.b,0), _xlpm.d, _xlfn.XLOOKUP(N482,_xlpm.a,_xlpm.b,0), _xlpm.x, IF(OR(_xlpm.c=0,_xlpm.d=0), _xlpm.c+_xlpm.d, MIN(_xlpm.c,_xlpm.d)), IF(_xlpm.x=0, 0, IF(DataTables!$K$158="6+", _xlfn.IFNA(_xlfn.RANK.AVG(_xlpm.x,$E$479:$E$484),1), IF(DataTables!$K$158=8,_xlfn.RANK.AVG(_xlpm.x,_xlpm.b)))))</f>
        <v>0</v>
      </c>
      <c r="P482" s="32"/>
      <c r="Q482" s="151"/>
      <c r="R482" s="151"/>
      <c r="S482" s="151"/>
      <c r="T482" s="151">
        <f>$O482</f>
        <v>0</v>
      </c>
      <c r="U482" s="151"/>
      <c r="V482" s="151"/>
      <c r="W482" s="151"/>
      <c r="X482" s="151"/>
      <c r="Y482" s="32"/>
      <c r="Z482" s="32">
        <f>COUNTIF(F$479:F$486:F$488:F$495,F482)</f>
        <v>0</v>
      </c>
      <c r="AA482" s="32">
        <f t="shared" si="509"/>
        <v>0</v>
      </c>
      <c r="AB482" s="7" t="str">
        <f t="shared" si="510"/>
        <v/>
      </c>
    </row>
    <row r="483" spans="1:28" s="7" customFormat="1" ht="20.25" customHeight="1">
      <c r="A483" s="709" t="s">
        <v>183</v>
      </c>
      <c r="B483" s="709" t="s">
        <v>123</v>
      </c>
      <c r="C483" s="709" t="s">
        <v>191</v>
      </c>
      <c r="D483" s="709" t="s">
        <v>71</v>
      </c>
      <c r="E483" s="41">
        <v>5</v>
      </c>
      <c r="F483" s="17"/>
      <c r="G483" s="38"/>
      <c r="H483" s="33" t="str" cm="1">
        <f t="array" ref="H483">IF($F483=0," ",_xlfn.XLOOKUP($F483,DataCalcs!$B$166:$B$244,_xlfn.XLOOKUP($C483,DataCalcs!$D$165:$N$165,DataCalcs!$D$166:$N$244),"WRONG LETTER"))</f>
        <v xml:space="preserve"> </v>
      </c>
      <c r="I483" s="33" t="str">
        <f>IF($F483=0," ",_xlfn.XLOOKUP($F483,DataCalcs!$B$166:$B$244,DataCalcs!$A$166:$A$244,"WRONG LETTER"))</f>
        <v xml:space="preserve"> </v>
      </c>
      <c r="J483" s="709" t="str" cm="1">
        <f t="array" ref="J483">_xlfn.IFS(ISBLANK(G483), "", NOT(ISNUMBER(G483)), "!!!",  G483&gt;DataTables!$E$43,"...",G483&gt;DataTables!$F$43,"L1",G483&gt;DataTables!$G$43,"L2",G483&gt;DataTables!$H$43,"L3",G483&gt;DataTables!$I$43,"L4",G483&gt;DataTables!$J$43,"L5",G483&gt;DataTables!$K$43,"L6",G483&gt;DataTables!$L$43,"L7",G483&gt;DataTables!$M$43,"L8", G483&lt;=DataTables!$M$43,"L9")</f>
        <v/>
      </c>
      <c r="K483" s="709"/>
      <c r="L483" s="32"/>
      <c r="M483" s="34" t="str">
        <f t="shared" ref="M483:N483" si="513">M474</f>
        <v>R</v>
      </c>
      <c r="N483" s="34" t="str">
        <f t="shared" si="513"/>
        <v>RR</v>
      </c>
      <c r="O483" s="34" cm="1">
        <f t="array" ref="O483">_xlfn.LET(_xlpm.a, $F$479:$F$486, _xlpm.b, $E$479:$E$486, _xlpm.c, _xlfn.XLOOKUP(M483,_xlpm.a,_xlpm.b,0), _xlpm.d, _xlfn.XLOOKUP(N483,_xlpm.a,_xlpm.b,0), _xlpm.x, IF(OR(_xlpm.c=0,_xlpm.d=0), _xlpm.c+_xlpm.d, MIN(_xlpm.c,_xlpm.d)), IF(_xlpm.x=0, 0, IF(DataTables!$K$158="6+", _xlfn.IFNA(_xlfn.RANK.AVG(_xlpm.x,$E$479:$E$484),1), IF(DataTables!$K$158=8,_xlfn.RANK.AVG(_xlpm.x,_xlpm.b)))))</f>
        <v>0</v>
      </c>
      <c r="P483" s="32"/>
      <c r="Q483" s="151"/>
      <c r="R483" s="151"/>
      <c r="S483" s="151"/>
      <c r="T483" s="151"/>
      <c r="U483" s="151">
        <f>$O483</f>
        <v>0</v>
      </c>
      <c r="V483" s="151"/>
      <c r="W483" s="151"/>
      <c r="X483" s="151"/>
      <c r="Y483" s="32"/>
      <c r="Z483" s="32">
        <f>COUNTIF(F$479:F$486:F$488:F$495,F483)</f>
        <v>0</v>
      </c>
      <c r="AA483" s="32">
        <f t="shared" si="509"/>
        <v>0</v>
      </c>
      <c r="AB483" s="7" t="str">
        <f t="shared" si="510"/>
        <v/>
      </c>
    </row>
    <row r="484" spans="1:28" s="7" customFormat="1" ht="20.25" customHeight="1">
      <c r="A484" s="709" t="s">
        <v>183</v>
      </c>
      <c r="B484" s="709" t="s">
        <v>123</v>
      </c>
      <c r="C484" s="709" t="s">
        <v>191</v>
      </c>
      <c r="D484" s="709" t="s">
        <v>71</v>
      </c>
      <c r="E484" s="41">
        <v>6</v>
      </c>
      <c r="F484" s="17"/>
      <c r="G484" s="38"/>
      <c r="H484" s="33" t="str" cm="1">
        <f t="array" ref="H484">IF($F484=0," ",_xlfn.XLOOKUP($F484,DataCalcs!$B$166:$B$244,_xlfn.XLOOKUP($C484,DataCalcs!$D$165:$N$165,DataCalcs!$D$166:$N$244),"WRONG LETTER"))</f>
        <v xml:space="preserve"> </v>
      </c>
      <c r="I484" s="33" t="str">
        <f>IF($F484=0," ",_xlfn.XLOOKUP($F484,DataCalcs!$B$166:$B$244,DataCalcs!$A$166:$A$244,"WRONG LETTER"))</f>
        <v xml:space="preserve"> </v>
      </c>
      <c r="J484" s="709" t="str" cm="1">
        <f t="array" ref="J484">_xlfn.IFS(ISBLANK(G484), "", NOT(ISNUMBER(G484)), "!!!",  G484&gt;DataTables!$E$43,"...",G484&gt;DataTables!$F$43,"L1",G484&gt;DataTables!$G$43,"L2",G484&gt;DataTables!$H$43,"L3",G484&gt;DataTables!$I$43,"L4",G484&gt;DataTables!$J$43,"L5",G484&gt;DataTables!$K$43,"L6",G484&gt;DataTables!$L$43,"L7",G484&gt;DataTables!$M$43,"L8", G484&lt;=DataTables!$M$43,"L9")</f>
        <v/>
      </c>
      <c r="K484" s="709"/>
      <c r="L484" s="32"/>
      <c r="M484" s="34" t="str">
        <f t="shared" ref="M484:N484" si="514">M475</f>
        <v>X</v>
      </c>
      <c r="N484" s="34" t="str">
        <f t="shared" si="514"/>
        <v>XX</v>
      </c>
      <c r="O484" s="34" cm="1">
        <f t="array" ref="O484">_xlfn.LET(_xlpm.a, $F$479:$F$486, _xlpm.b, $E$479:$E$486, _xlpm.c, _xlfn.XLOOKUP(M484,_xlpm.a,_xlpm.b,0), _xlpm.d, _xlfn.XLOOKUP(N484,_xlpm.a,_xlpm.b,0), _xlpm.x, IF(OR(_xlpm.c=0,_xlpm.d=0), _xlpm.c+_xlpm.d, MIN(_xlpm.c,_xlpm.d)), IF(_xlpm.x=0, 0, IF(DataTables!$K$158="6+", _xlfn.IFNA(_xlfn.RANK.AVG(_xlpm.x,$E$479:$E$484),1), IF(DataTables!$K$158=8,_xlfn.RANK.AVG(_xlpm.x,_xlpm.b)))))</f>
        <v>0</v>
      </c>
      <c r="P484" s="32"/>
      <c r="Q484" s="151"/>
      <c r="R484" s="151"/>
      <c r="S484" s="151"/>
      <c r="T484" s="151"/>
      <c r="U484" s="151"/>
      <c r="V484" s="151">
        <f>$O484</f>
        <v>0</v>
      </c>
      <c r="W484" s="151"/>
      <c r="X484" s="151"/>
      <c r="Y484" s="32"/>
      <c r="Z484" s="32">
        <f>COUNTIF(F$479:F$486:F$488:F$495,F484)</f>
        <v>0</v>
      </c>
      <c r="AA484" s="32">
        <f t="shared" si="509"/>
        <v>0</v>
      </c>
      <c r="AB484" s="7" t="str">
        <f t="shared" si="510"/>
        <v/>
      </c>
    </row>
    <row r="485" spans="1:28" s="7" customFormat="1" ht="20.25" customHeight="1">
      <c r="A485" s="709" t="s">
        <v>183</v>
      </c>
      <c r="B485" s="709" t="s">
        <v>123</v>
      </c>
      <c r="C485" s="709" t="s">
        <v>191</v>
      </c>
      <c r="D485" s="709" t="s">
        <v>71</v>
      </c>
      <c r="E485" s="14">
        <v>7</v>
      </c>
      <c r="F485" s="17"/>
      <c r="G485" s="38"/>
      <c r="H485" s="33" t="str" cm="1">
        <f t="array" ref="H485">IF($F485=0," ",_xlfn.XLOOKUP($F485,DataCalcs!$B$166:$B$244,_xlfn.XLOOKUP($C485,DataCalcs!$D$165:$N$165,DataCalcs!$D$166:$N$244),"WRONG LETTER"))</f>
        <v xml:space="preserve"> </v>
      </c>
      <c r="I485" s="33" t="str">
        <f>IF($F485=0," ",_xlfn.XLOOKUP($F485,DataCalcs!$B$166:$B$244,DataCalcs!$A$166:$A$244,"WRONG LETTER"))</f>
        <v xml:space="preserve"> </v>
      </c>
      <c r="J485" s="709" t="str" cm="1">
        <f t="array" ref="J485">_xlfn.IFS(ISBLANK(G485), "", NOT(ISNUMBER(G485)), "!!!",  G485&gt;DataTables!$E$43,"...",G485&gt;DataTables!$F$43,"L1",G485&gt;DataTables!$G$43,"L2",G485&gt;DataTables!$H$43,"L3",G485&gt;DataTables!$I$43,"L4",G485&gt;DataTables!$J$43,"L5",G485&gt;DataTables!$K$43,"L6",G485&gt;DataTables!$L$43,"L7",G485&gt;DataTables!$M$43,"L8", G485&lt;=DataTables!$M$43,"L9")</f>
        <v/>
      </c>
      <c r="K485" s="709"/>
      <c r="L485" s="32"/>
      <c r="M485" s="34" t="str">
        <f t="shared" ref="M485:N485" si="515">M476</f>
        <v>H</v>
      </c>
      <c r="N485" s="34" t="str">
        <f t="shared" si="515"/>
        <v>HH</v>
      </c>
      <c r="O485" s="34" cm="1">
        <f t="array" ref="O485">_xlfn.LET(_xlpm.a, $F$479:$F$486, _xlpm.b, $E$479:$E$486, _xlpm.c, _xlfn.XLOOKUP(M485,_xlpm.a,_xlpm.b,0), _xlpm.d, _xlfn.XLOOKUP(N485,_xlpm.a,_xlpm.b,0), _xlpm.x, IF(OR(_xlpm.c=0,_xlpm.d=0), _xlpm.c+_xlpm.d, MIN(_xlpm.c,_xlpm.d)), IF(_xlpm.x=0, 0, IF(DataTables!$K$158="6+", _xlfn.IFNA(_xlfn.RANK.AVG(_xlpm.x,$E$479:$E$484),1), IF(DataTables!$K$158=8,_xlfn.RANK.AVG(_xlpm.x,_xlpm.b)))))</f>
        <v>0</v>
      </c>
      <c r="P485" s="32"/>
      <c r="Q485" s="151"/>
      <c r="R485" s="151"/>
      <c r="S485" s="151"/>
      <c r="T485" s="151"/>
      <c r="U485" s="151"/>
      <c r="V485" s="151"/>
      <c r="W485" s="151">
        <f>$O485</f>
        <v>0</v>
      </c>
      <c r="X485" s="151"/>
      <c r="Y485" s="32"/>
      <c r="Z485" s="32">
        <f>COUNTIF(F$479:F$486:F$488:F$495,F485)</f>
        <v>0</v>
      </c>
      <c r="AA485" s="32">
        <f t="shared" si="509"/>
        <v>0</v>
      </c>
      <c r="AB485" s="7" t="str">
        <f t="shared" si="510"/>
        <v/>
      </c>
    </row>
    <row r="486" spans="1:28" s="8" customFormat="1" ht="20.25" customHeight="1">
      <c r="A486" s="709" t="s">
        <v>183</v>
      </c>
      <c r="B486" s="709" t="s">
        <v>123</v>
      </c>
      <c r="C486" s="709" t="s">
        <v>191</v>
      </c>
      <c r="D486" s="709" t="s">
        <v>71</v>
      </c>
      <c r="E486" s="394">
        <v>8</v>
      </c>
      <c r="F486" s="405"/>
      <c r="G486" s="406"/>
      <c r="H486" s="397" t="str" cm="1">
        <f t="array" ref="H486">IF($F486=0," ",_xlfn.XLOOKUP($F486,DataCalcs!$B$166:$B$244,_xlfn.XLOOKUP($C486,DataCalcs!$D$165:$N$165,DataCalcs!$D$166:$N$244),"WRONG LETTER"))</f>
        <v xml:space="preserve"> </v>
      </c>
      <c r="I486" s="397" t="str">
        <f>IF($F486=0," ",_xlfn.XLOOKUP($F486,DataCalcs!$B$166:$B$244,DataCalcs!$A$166:$A$244,"WRONG LETTER"))</f>
        <v xml:space="preserve"> </v>
      </c>
      <c r="J486" s="711" t="str" cm="1">
        <f t="array" ref="J486">_xlfn.IFS(ISBLANK(G486), "", NOT(ISNUMBER(G486)), "!!!",  G486&gt;DataTables!$E$43,"...",G486&gt;DataTables!$F$43,"L1",G486&gt;DataTables!$G$43,"L2",G486&gt;DataTables!$H$43,"L3",G486&gt;DataTables!$I$43,"L4",G486&gt;DataTables!$J$43,"L5",G486&gt;DataTables!$K$43,"L6",G486&gt;DataTables!$L$43,"L7",G486&gt;DataTables!$M$43,"L8", G486&lt;=DataTables!$M$43,"L9")</f>
        <v/>
      </c>
      <c r="K486" s="709"/>
      <c r="L486" s="31"/>
      <c r="M486" s="34" t="str">
        <f t="shared" ref="M486:N486" si="516">M477</f>
        <v>W</v>
      </c>
      <c r="N486" s="34" t="str">
        <f t="shared" si="516"/>
        <v>WW</v>
      </c>
      <c r="O486" s="34" cm="1">
        <f t="array" ref="O486">_xlfn.LET(_xlpm.a, $F$479:$F$486, _xlpm.b, $E$479:$E$486, _xlpm.c, _xlfn.XLOOKUP(M486,_xlpm.a,_xlpm.b,0), _xlpm.d, _xlfn.XLOOKUP(N486,_xlpm.a,_xlpm.b,0), _xlpm.x, IF(OR(_xlpm.c=0,_xlpm.d=0), _xlpm.c+_xlpm.d, MIN(_xlpm.c,_xlpm.d)), IF(_xlpm.x=0, 0, IF(DataTables!$K$158="6+", _xlfn.IFNA(_xlfn.RANK.AVG(_xlpm.x,$E$479:$E$484),1), IF(DataTables!$K$158=8,_xlfn.RANK.AVG(_xlpm.x,_xlpm.b)))))</f>
        <v>0</v>
      </c>
      <c r="P486" s="32"/>
      <c r="Q486" s="151"/>
      <c r="R486" s="151"/>
      <c r="S486" s="151"/>
      <c r="T486" s="151"/>
      <c r="U486" s="151"/>
      <c r="V486" s="151"/>
      <c r="W486" s="151"/>
      <c r="X486" s="151">
        <f>$O486</f>
        <v>0</v>
      </c>
      <c r="Y486" s="31"/>
      <c r="Z486" s="32">
        <f>COUNTIF(F$479:F$486:F$488:F$495,F486)</f>
        <v>0</v>
      </c>
      <c r="AA486" s="32">
        <f t="shared" si="509"/>
        <v>0</v>
      </c>
      <c r="AB486" s="7" t="str">
        <f t="shared" si="510"/>
        <v/>
      </c>
    </row>
    <row r="487" spans="1:28" s="8" customFormat="1" ht="20.25" customHeight="1">
      <c r="A487" s="709" t="s">
        <v>183</v>
      </c>
      <c r="B487" s="709" t="s">
        <v>123</v>
      </c>
      <c r="C487" s="709" t="s">
        <v>191</v>
      </c>
      <c r="D487" s="76"/>
      <c r="E487" s="387" t="s">
        <v>193</v>
      </c>
      <c r="F487" s="403"/>
      <c r="G487" s="407"/>
      <c r="H487" s="404"/>
      <c r="I487" s="388"/>
      <c r="J487" s="389"/>
      <c r="K487" s="419"/>
      <c r="L487" s="31"/>
      <c r="M487" s="36"/>
      <c r="N487" s="36"/>
      <c r="O487" s="712"/>
      <c r="P487" s="31"/>
      <c r="Q487" s="31"/>
      <c r="R487" s="31"/>
      <c r="S487" s="31"/>
      <c r="T487" s="31"/>
      <c r="U487" s="31"/>
      <c r="V487" s="31"/>
      <c r="W487" s="31"/>
      <c r="X487" s="31"/>
      <c r="Y487" s="31"/>
      <c r="Z487" s="32"/>
      <c r="AA487" s="2"/>
    </row>
    <row r="488" spans="1:28" s="8" customFormat="1" ht="20.25" customHeight="1">
      <c r="A488" s="709" t="s">
        <v>183</v>
      </c>
      <c r="B488" s="709" t="s">
        <v>123</v>
      </c>
      <c r="C488" s="709" t="s">
        <v>191</v>
      </c>
      <c r="D488" s="709" t="s">
        <v>65</v>
      </c>
      <c r="E488" s="398">
        <v>1</v>
      </c>
      <c r="F488" s="55"/>
      <c r="G488" s="400"/>
      <c r="H488" s="402" t="str" cm="1">
        <f t="array" ref="H488">IF($F488=0," ",_xlfn.XLOOKUP($F488,DataCalcs!$B$166:$B$244,_xlfn.XLOOKUP($C488,DataCalcs!$D$165:$N$165,DataCalcs!$D$166:$N$244),"WRONG LETTER"))</f>
        <v xml:space="preserve"> </v>
      </c>
      <c r="I488" s="402" t="str">
        <f>IF($F488=0," ",_xlfn.XLOOKUP($F488,DataCalcs!$B$166:$B$244,DataCalcs!$A$166:$A$244,"WRONG LETTER"))</f>
        <v xml:space="preserve"> </v>
      </c>
      <c r="J488" s="29" t="str" cm="1">
        <f t="array" ref="J488">_xlfn.IFS(ISBLANK(G488), "", NOT(ISNUMBER(G488)), "!!!",  G488&gt;DataTables!$E$43,"...",G488&gt;DataTables!$F$43,"L1",G488&gt;DataTables!$G$43,"L2",G488&gt;DataTables!$H$43,"L3",G488&gt;DataTables!$I$43,"L4",G488&gt;DataTables!$J$43,"L5",G488&gt;DataTables!$K$43,"L6",G488&gt;DataTables!$L$43,"L7",G488&gt;DataTables!$M$43,"L8", G488&lt;=DataTables!$M$43,"L9")</f>
        <v/>
      </c>
      <c r="K488" s="709"/>
      <c r="L488" s="32"/>
      <c r="M488" s="34" t="str">
        <f t="shared" ref="M488:N488" si="517">M479</f>
        <v>A</v>
      </c>
      <c r="N488" s="34" t="str">
        <f t="shared" si="517"/>
        <v>AA</v>
      </c>
      <c r="O488" s="34" cm="1">
        <f t="array" ref="O488">_xlfn.LET(_xlpm.a, $F$488:$F$495, _xlpm.b, $E$488:$E$495, _xlpm.c, _xlfn.XLOOKUP(M488,_xlpm.a,_xlpm.b,0), _xlpm.d, _xlfn.XLOOKUP(N488,_xlpm.a,_xlpm.b,0), _xlpm.x, IF(OR(_xlpm.c=0,_xlpm.d=0), _xlpm.c+_xlpm.d, MIN(_xlpm.c,_xlpm.d)), IF(_xlpm.x=0, 0, IF(DataTables!$K$158="6+", _xlfn.IFNA(_xlfn.RANK.AVG(_xlpm.x,$E$488:$E$493),1), IF(DataTables!$K$158=8,_xlfn.RANK.AVG(_xlpm.x,_xlpm.b)))))</f>
        <v>0</v>
      </c>
      <c r="P488" s="32"/>
      <c r="Q488" s="151">
        <f>$O488</f>
        <v>0</v>
      </c>
      <c r="R488" s="151"/>
      <c r="S488" s="151"/>
      <c r="T488" s="151"/>
      <c r="U488" s="151"/>
      <c r="V488" s="151"/>
      <c r="W488" s="151"/>
      <c r="X488" s="151"/>
      <c r="Y488" s="32"/>
      <c r="Z488" s="32">
        <f>COUNTIF(F$479:F$486:F$488:F$495,F488)</f>
        <v>0</v>
      </c>
      <c r="AA488" s="32">
        <f>IF(NOT(ISBLANK(F488)),COUNTIF(F$488:F$495,LEFT(F488,1)&amp;"*"),0)</f>
        <v>0</v>
      </c>
      <c r="AB488" s="7" t="str">
        <f>IF(AND($G488&gt;0.00001,$G488&lt;=$J$478), "***", "")</f>
        <v/>
      </c>
    </row>
    <row r="489" spans="1:28" s="8" customFormat="1" ht="20.25" customHeight="1">
      <c r="A489" s="709" t="s">
        <v>183</v>
      </c>
      <c r="B489" s="709" t="s">
        <v>123</v>
      </c>
      <c r="C489" s="709" t="s">
        <v>191</v>
      </c>
      <c r="D489" s="709" t="s">
        <v>65</v>
      </c>
      <c r="E489" s="41">
        <v>2</v>
      </c>
      <c r="F489" s="17"/>
      <c r="G489" s="38"/>
      <c r="H489" s="33" t="str" cm="1">
        <f t="array" ref="H489">IF($F489=0," ",_xlfn.XLOOKUP($F489,DataCalcs!$B$166:$B$244,_xlfn.XLOOKUP($C489,DataCalcs!$D$165:$N$165,DataCalcs!$D$166:$N$244),"WRONG LETTER"))</f>
        <v xml:space="preserve"> </v>
      </c>
      <c r="I489" s="33" t="str">
        <f>IF($F489=0," ",_xlfn.XLOOKUP($F489,DataCalcs!$B$166:$B$244,DataCalcs!$A$166:$A$244,"WRONG LETTER"))</f>
        <v xml:space="preserve"> </v>
      </c>
      <c r="J489" s="709" t="str" cm="1">
        <f t="array" ref="J489">_xlfn.IFS(ISBLANK(G489), "", NOT(ISNUMBER(G489)), "!!!",  G489&gt;DataTables!$E$43,"...",G489&gt;DataTables!$F$43,"L1",G489&gt;DataTables!$G$43,"L2",G489&gt;DataTables!$H$43,"L3",G489&gt;DataTables!$I$43,"L4",G489&gt;DataTables!$J$43,"L5",G489&gt;DataTables!$K$43,"L6",G489&gt;DataTables!$L$43,"L7",G489&gt;DataTables!$M$43,"L8", G489&lt;=DataTables!$M$43,"L9")</f>
        <v/>
      </c>
      <c r="K489" s="709"/>
      <c r="L489" s="31"/>
      <c r="M489" s="34" t="str">
        <f t="shared" ref="M489:N489" si="518">M480</f>
        <v>N</v>
      </c>
      <c r="N489" s="34" t="str">
        <f t="shared" si="518"/>
        <v>NN</v>
      </c>
      <c r="O489" s="34" cm="1">
        <f t="array" ref="O489">_xlfn.LET(_xlpm.a, $F$488:$F$495, _xlpm.b, $E$488:$E$495, _xlpm.c, _xlfn.XLOOKUP(M489,_xlpm.a,_xlpm.b,0), _xlpm.d, _xlfn.XLOOKUP(N489,_xlpm.a,_xlpm.b,0), _xlpm.x, IF(OR(_xlpm.c=0,_xlpm.d=0), _xlpm.c+_xlpm.d, MIN(_xlpm.c,_xlpm.d)), IF(_xlpm.x=0, 0, IF(DataTables!$K$158="6+", _xlfn.IFNA(_xlfn.RANK.AVG(_xlpm.x,$E$488:$E$493),1), IF(DataTables!$K$158=8,_xlfn.RANK.AVG(_xlpm.x,_xlpm.b)))))</f>
        <v>0</v>
      </c>
      <c r="P489" s="32"/>
      <c r="Q489" s="151"/>
      <c r="R489" s="151">
        <f>$O489</f>
        <v>0</v>
      </c>
      <c r="S489" s="151"/>
      <c r="T489" s="151"/>
      <c r="U489" s="151"/>
      <c r="V489" s="151"/>
      <c r="W489" s="151"/>
      <c r="X489" s="151"/>
      <c r="Y489" s="32"/>
      <c r="Z489" s="32">
        <f>COUNTIF(F$479:F$486:F$488:F$495,F489)</f>
        <v>0</v>
      </c>
      <c r="AA489" s="32">
        <f t="shared" ref="AA489:AA495" si="519">IF(NOT(ISBLANK(F489)),COUNTIF(F$488:F$495,LEFT(F489,1)&amp;"*"),0)</f>
        <v>0</v>
      </c>
      <c r="AB489" s="7" t="str">
        <f t="shared" ref="AB489:AB494" si="520">IF(AND($G489&gt;0.00001,$G489&lt;=$J$478), "***", "")</f>
        <v/>
      </c>
    </row>
    <row r="490" spans="1:28" s="8" customFormat="1" ht="20.25" customHeight="1">
      <c r="A490" s="709" t="s">
        <v>183</v>
      </c>
      <c r="B490" s="709" t="s">
        <v>123</v>
      </c>
      <c r="C490" s="709" t="s">
        <v>191</v>
      </c>
      <c r="D490" s="709" t="s">
        <v>65</v>
      </c>
      <c r="E490" s="41">
        <v>3</v>
      </c>
      <c r="F490" s="17"/>
      <c r="G490" s="38"/>
      <c r="H490" s="33" t="str" cm="1">
        <f t="array" ref="H490">IF($F490=0," ",_xlfn.XLOOKUP($F490,DataCalcs!$B$166:$B$244,_xlfn.XLOOKUP($C490,DataCalcs!$D$165:$N$165,DataCalcs!$D$166:$N$244),"WRONG LETTER"))</f>
        <v xml:space="preserve"> </v>
      </c>
      <c r="I490" s="33" t="str">
        <f>IF($F490=0," ",_xlfn.XLOOKUP($F490,DataCalcs!$B$166:$B$244,DataCalcs!$A$166:$A$244,"WRONG LETTER"))</f>
        <v xml:space="preserve"> </v>
      </c>
      <c r="J490" s="709" t="str" cm="1">
        <f t="array" ref="J490">_xlfn.IFS(ISBLANK(G490), "", NOT(ISNUMBER(G490)), "!!!",  G490&gt;DataTables!$E$43,"...",G490&gt;DataTables!$F$43,"L1",G490&gt;DataTables!$G$43,"L2",G490&gt;DataTables!$H$43,"L3",G490&gt;DataTables!$I$43,"L4",G490&gt;DataTables!$J$43,"L5",G490&gt;DataTables!$K$43,"L6",G490&gt;DataTables!$L$43,"L7",G490&gt;DataTables!$M$43,"L8", G490&lt;=DataTables!$M$43,"L9")</f>
        <v/>
      </c>
      <c r="K490" s="709"/>
      <c r="L490" s="31"/>
      <c r="M490" s="34" t="str">
        <f t="shared" ref="M490:N490" si="521">M481</f>
        <v>B</v>
      </c>
      <c r="N490" s="34" t="str">
        <f t="shared" si="521"/>
        <v>BB</v>
      </c>
      <c r="O490" s="34" cm="1">
        <f t="array" ref="O490">_xlfn.LET(_xlpm.a, $F$488:$F$495, _xlpm.b, $E$488:$E$495, _xlpm.c, _xlfn.XLOOKUP(M490,_xlpm.a,_xlpm.b,0), _xlpm.d, _xlfn.XLOOKUP(N490,_xlpm.a,_xlpm.b,0), _xlpm.x, IF(OR(_xlpm.c=0,_xlpm.d=0), _xlpm.c+_xlpm.d, MIN(_xlpm.c,_xlpm.d)), IF(_xlpm.x=0, 0, IF(DataTables!$K$158="6+", _xlfn.IFNA(_xlfn.RANK.AVG(_xlpm.x,$E$488:$E$493),1), IF(DataTables!$K$158=8,_xlfn.RANK.AVG(_xlpm.x,_xlpm.b)))))</f>
        <v>0</v>
      </c>
      <c r="P490" s="32"/>
      <c r="Q490" s="151"/>
      <c r="R490" s="151"/>
      <c r="S490" s="151">
        <f>$O490</f>
        <v>0</v>
      </c>
      <c r="T490" s="151"/>
      <c r="U490" s="151"/>
      <c r="V490" s="151"/>
      <c r="W490" s="151"/>
      <c r="X490" s="151"/>
      <c r="Y490" s="32"/>
      <c r="Z490" s="32">
        <f>COUNTIF(F$479:F$486:F$488:F$495,F490)</f>
        <v>0</v>
      </c>
      <c r="AA490" s="32">
        <f t="shared" si="519"/>
        <v>0</v>
      </c>
      <c r="AB490" s="7" t="str">
        <f t="shared" si="520"/>
        <v/>
      </c>
    </row>
    <row r="491" spans="1:28" s="8" customFormat="1" ht="20.25" customHeight="1">
      <c r="A491" s="709" t="s">
        <v>183</v>
      </c>
      <c r="B491" s="709" t="s">
        <v>123</v>
      </c>
      <c r="C491" s="709" t="s">
        <v>191</v>
      </c>
      <c r="D491" s="709" t="s">
        <v>65</v>
      </c>
      <c r="E491" s="41">
        <v>4</v>
      </c>
      <c r="F491" s="17"/>
      <c r="G491" s="38"/>
      <c r="H491" s="33" t="str" cm="1">
        <f t="array" ref="H491">IF($F491=0," ",_xlfn.XLOOKUP($F491,DataCalcs!$B$166:$B$244,_xlfn.XLOOKUP($C491,DataCalcs!$D$165:$N$165,DataCalcs!$D$166:$N$244),"WRONG LETTER"))</f>
        <v xml:space="preserve"> </v>
      </c>
      <c r="I491" s="33" t="str">
        <f>IF($F491=0," ",_xlfn.XLOOKUP($F491,DataCalcs!$B$166:$B$244,DataCalcs!$A$166:$A$244,"WRONG LETTER"))</f>
        <v xml:space="preserve"> </v>
      </c>
      <c r="J491" s="709" t="str" cm="1">
        <f t="array" ref="J491">_xlfn.IFS(ISBLANK(G491), "", NOT(ISNUMBER(G491)), "!!!",  G491&gt;DataTables!$E$43,"...",G491&gt;DataTables!$F$43,"L1",G491&gt;DataTables!$G$43,"L2",G491&gt;DataTables!$H$43,"L3",G491&gt;DataTables!$I$43,"L4",G491&gt;DataTables!$J$43,"L5",G491&gt;DataTables!$K$43,"L6",G491&gt;DataTables!$L$43,"L7",G491&gt;DataTables!$M$43,"L8", G491&lt;=DataTables!$M$43,"L9")</f>
        <v/>
      </c>
      <c r="K491" s="709"/>
      <c r="L491" s="31"/>
      <c r="M491" s="34" t="str">
        <f t="shared" ref="M491:N491" si="522">M482</f>
        <v>O</v>
      </c>
      <c r="N491" s="34" t="str">
        <f t="shared" si="522"/>
        <v>OO</v>
      </c>
      <c r="O491" s="34" cm="1">
        <f t="array" ref="O491">_xlfn.LET(_xlpm.a, $F$488:$F$495, _xlpm.b, $E$488:$E$495, _xlpm.c, _xlfn.XLOOKUP(M491,_xlpm.a,_xlpm.b,0), _xlpm.d, _xlfn.XLOOKUP(N491,_xlpm.a,_xlpm.b,0), _xlpm.x, IF(OR(_xlpm.c=0,_xlpm.d=0), _xlpm.c+_xlpm.d, MIN(_xlpm.c,_xlpm.d)), IF(_xlpm.x=0, 0, IF(DataTables!$K$158="6+", _xlfn.IFNA(_xlfn.RANK.AVG(_xlpm.x,$E$488:$E$493),1), IF(DataTables!$K$158=8,_xlfn.RANK.AVG(_xlpm.x,_xlpm.b)))))</f>
        <v>0</v>
      </c>
      <c r="P491" s="32"/>
      <c r="Q491" s="151"/>
      <c r="R491" s="151"/>
      <c r="S491" s="151"/>
      <c r="T491" s="151">
        <f>$O491</f>
        <v>0</v>
      </c>
      <c r="U491" s="151"/>
      <c r="V491" s="151"/>
      <c r="W491" s="151"/>
      <c r="X491" s="151"/>
      <c r="Y491" s="32"/>
      <c r="Z491" s="32">
        <f>COUNTIF(F$479:F$486:F$488:F$495,F491)</f>
        <v>0</v>
      </c>
      <c r="AA491" s="32">
        <f t="shared" si="519"/>
        <v>0</v>
      </c>
      <c r="AB491" s="7" t="str">
        <f t="shared" si="520"/>
        <v/>
      </c>
    </row>
    <row r="492" spans="1:28" s="8" customFormat="1" ht="20.25" customHeight="1">
      <c r="A492" s="709" t="s">
        <v>183</v>
      </c>
      <c r="B492" s="709" t="s">
        <v>123</v>
      </c>
      <c r="C492" s="709" t="s">
        <v>191</v>
      </c>
      <c r="D492" s="709" t="s">
        <v>65</v>
      </c>
      <c r="E492" s="41">
        <v>5</v>
      </c>
      <c r="F492" s="17"/>
      <c r="G492" s="38"/>
      <c r="H492" s="33" t="str" cm="1">
        <f t="array" ref="H492">IF($F492=0," ",_xlfn.XLOOKUP($F492,DataCalcs!$B$166:$B$244,_xlfn.XLOOKUP($C492,DataCalcs!$D$165:$N$165,DataCalcs!$D$166:$N$244),"WRONG LETTER"))</f>
        <v xml:space="preserve"> </v>
      </c>
      <c r="I492" s="33" t="str">
        <f>IF($F492=0," ",_xlfn.XLOOKUP($F492,DataCalcs!$B$166:$B$244,DataCalcs!$A$166:$A$244,"WRONG LETTER"))</f>
        <v xml:space="preserve"> </v>
      </c>
      <c r="J492" s="709" t="str" cm="1">
        <f t="array" ref="J492">_xlfn.IFS(ISBLANK(G492), "", NOT(ISNUMBER(G492)), "!!!",  G492&gt;DataTables!$E$43,"...",G492&gt;DataTables!$F$43,"L1",G492&gt;DataTables!$G$43,"L2",G492&gt;DataTables!$H$43,"L3",G492&gt;DataTables!$I$43,"L4",G492&gt;DataTables!$J$43,"L5",G492&gt;DataTables!$K$43,"L6",G492&gt;DataTables!$L$43,"L7",G492&gt;DataTables!$M$43,"L8", G492&lt;=DataTables!$M$43,"L9")</f>
        <v/>
      </c>
      <c r="K492" s="709"/>
      <c r="L492" s="31"/>
      <c r="M492" s="34" t="str">
        <f t="shared" ref="M492:N492" si="523">M483</f>
        <v>R</v>
      </c>
      <c r="N492" s="34" t="str">
        <f t="shared" si="523"/>
        <v>RR</v>
      </c>
      <c r="O492" s="34" cm="1">
        <f t="array" ref="O492">_xlfn.LET(_xlpm.a, $F$488:$F$495, _xlpm.b, $E$488:$E$495, _xlpm.c, _xlfn.XLOOKUP(M492,_xlpm.a,_xlpm.b,0), _xlpm.d, _xlfn.XLOOKUP(N492,_xlpm.a,_xlpm.b,0), _xlpm.x, IF(OR(_xlpm.c=0,_xlpm.d=0), _xlpm.c+_xlpm.d, MIN(_xlpm.c,_xlpm.d)), IF(_xlpm.x=0, 0, IF(DataTables!$K$158="6+", _xlfn.IFNA(_xlfn.RANK.AVG(_xlpm.x,$E$488:$E$493),1), IF(DataTables!$K$158=8,_xlfn.RANK.AVG(_xlpm.x,_xlpm.b)))))</f>
        <v>0</v>
      </c>
      <c r="P492" s="32"/>
      <c r="Q492" s="151"/>
      <c r="R492" s="151"/>
      <c r="S492" s="151"/>
      <c r="T492" s="151"/>
      <c r="U492" s="151">
        <f>$O492</f>
        <v>0</v>
      </c>
      <c r="V492" s="151"/>
      <c r="W492" s="151"/>
      <c r="X492" s="151"/>
      <c r="Y492" s="32"/>
      <c r="Z492" s="32">
        <f>COUNTIF(F$479:F$486:F$488:F$495,F492)</f>
        <v>0</v>
      </c>
      <c r="AA492" s="32">
        <f t="shared" si="519"/>
        <v>0</v>
      </c>
      <c r="AB492" s="7" t="str">
        <f t="shared" si="520"/>
        <v/>
      </c>
    </row>
    <row r="493" spans="1:28" s="8" customFormat="1" ht="20.25" customHeight="1">
      <c r="A493" s="709" t="s">
        <v>183</v>
      </c>
      <c r="B493" s="709" t="s">
        <v>123</v>
      </c>
      <c r="C493" s="709" t="s">
        <v>191</v>
      </c>
      <c r="D493" s="709" t="s">
        <v>65</v>
      </c>
      <c r="E493" s="41">
        <v>6</v>
      </c>
      <c r="F493" s="17"/>
      <c r="G493" s="38"/>
      <c r="H493" s="33" t="str" cm="1">
        <f t="array" ref="H493">IF($F493=0," ",_xlfn.XLOOKUP($F493,DataCalcs!$B$166:$B$244,_xlfn.XLOOKUP($C493,DataCalcs!$D$165:$N$165,DataCalcs!$D$166:$N$244),"WRONG LETTER"))</f>
        <v xml:space="preserve"> </v>
      </c>
      <c r="I493" s="33" t="str">
        <f>IF($F493=0," ",_xlfn.XLOOKUP($F493,DataCalcs!$B$166:$B$244,DataCalcs!$A$166:$A$244,"WRONG LETTER"))</f>
        <v xml:space="preserve"> </v>
      </c>
      <c r="J493" s="709" t="str" cm="1">
        <f t="array" ref="J493">_xlfn.IFS(ISBLANK(G493), "", NOT(ISNUMBER(G493)), "!!!",  G493&gt;DataTables!$E$43,"...",G493&gt;DataTables!$F$43,"L1",G493&gt;DataTables!$G$43,"L2",G493&gt;DataTables!$H$43,"L3",G493&gt;DataTables!$I$43,"L4",G493&gt;DataTables!$J$43,"L5",G493&gt;DataTables!$K$43,"L6",G493&gt;DataTables!$L$43,"L7",G493&gt;DataTables!$M$43,"L8", G493&lt;=DataTables!$M$43,"L9")</f>
        <v/>
      </c>
      <c r="K493" s="709"/>
      <c r="L493" s="418"/>
      <c r="M493" s="34" t="str">
        <f t="shared" ref="M493:N493" si="524">M484</f>
        <v>X</v>
      </c>
      <c r="N493" s="34" t="str">
        <f t="shared" si="524"/>
        <v>XX</v>
      </c>
      <c r="O493" s="34" cm="1">
        <f t="array" ref="O493">_xlfn.LET(_xlpm.a, $F$488:$F$495, _xlpm.b, $E$488:$E$495, _xlpm.c, _xlfn.XLOOKUP(M493,_xlpm.a,_xlpm.b,0), _xlpm.d, _xlfn.XLOOKUP(N493,_xlpm.a,_xlpm.b,0), _xlpm.x, IF(OR(_xlpm.c=0,_xlpm.d=0), _xlpm.c+_xlpm.d, MIN(_xlpm.c,_xlpm.d)), IF(_xlpm.x=0, 0, IF(DataTables!$K$158="6+", _xlfn.IFNA(_xlfn.RANK.AVG(_xlpm.x,$E$488:$E$493),1), IF(DataTables!$K$158=8,_xlfn.RANK.AVG(_xlpm.x,_xlpm.b)))))</f>
        <v>0</v>
      </c>
      <c r="P493" s="32"/>
      <c r="Q493" s="151"/>
      <c r="R493" s="151"/>
      <c r="S493" s="151"/>
      <c r="T493" s="151"/>
      <c r="U493" s="151"/>
      <c r="V493" s="151">
        <f>$O493</f>
        <v>0</v>
      </c>
      <c r="W493" s="151"/>
      <c r="X493" s="151"/>
      <c r="Y493" s="32"/>
      <c r="Z493" s="32">
        <f>COUNTIF(F$479:F$486:F$488:F$495,F493)</f>
        <v>0</v>
      </c>
      <c r="AA493" s="32">
        <f t="shared" si="519"/>
        <v>0</v>
      </c>
      <c r="AB493" s="7" t="str">
        <f t="shared" si="520"/>
        <v/>
      </c>
    </row>
    <row r="494" spans="1:28" s="7" customFormat="1" ht="20.25" customHeight="1">
      <c r="A494" s="709" t="s">
        <v>183</v>
      </c>
      <c r="B494" s="709" t="s">
        <v>123</v>
      </c>
      <c r="C494" s="709" t="s">
        <v>191</v>
      </c>
      <c r="D494" s="709" t="s">
        <v>65</v>
      </c>
      <c r="E494" s="14">
        <v>7</v>
      </c>
      <c r="F494" s="17"/>
      <c r="G494" s="38"/>
      <c r="H494" s="33" t="str" cm="1">
        <f t="array" ref="H494">IF($F494=0," ",_xlfn.XLOOKUP($F494,DataCalcs!$B$166:$B$244,_xlfn.XLOOKUP($C494,DataCalcs!$D$165:$N$165,DataCalcs!$D$166:$N$244),"WRONG LETTER"))</f>
        <v xml:space="preserve"> </v>
      </c>
      <c r="I494" s="33" t="str">
        <f>IF($F494=0," ",_xlfn.XLOOKUP($F494,DataCalcs!$B$166:$B$244,DataCalcs!$A$166:$A$244,"WRONG LETTER"))</f>
        <v xml:space="preserve"> </v>
      </c>
      <c r="J494" s="709" t="str" cm="1">
        <f t="array" ref="J494">_xlfn.IFS(ISBLANK(G494), "", NOT(ISNUMBER(G494)), "!!!",  G494&gt;DataTables!$E$43,"...",G494&gt;DataTables!$F$43,"L1",G494&gt;DataTables!$G$43,"L2",G494&gt;DataTables!$H$43,"L3",G494&gt;DataTables!$I$43,"L4",G494&gt;DataTables!$J$43,"L5",G494&gt;DataTables!$K$43,"L6",G494&gt;DataTables!$L$43,"L7",G494&gt;DataTables!$M$43,"L8", G494&lt;=DataTables!$M$43,"L9")</f>
        <v/>
      </c>
      <c r="K494" s="709"/>
      <c r="L494" s="31"/>
      <c r="M494" s="34" t="str">
        <f t="shared" ref="M494:N494" si="525">M485</f>
        <v>H</v>
      </c>
      <c r="N494" s="34" t="str">
        <f t="shared" si="525"/>
        <v>HH</v>
      </c>
      <c r="O494" s="34" cm="1">
        <f t="array" ref="O494">_xlfn.LET(_xlpm.a, $F$488:$F$495, _xlpm.b, $E$488:$E$495, _xlpm.c, _xlfn.XLOOKUP(M494,_xlpm.a,_xlpm.b,0), _xlpm.d, _xlfn.XLOOKUP(N494,_xlpm.a,_xlpm.b,0), _xlpm.x, IF(OR(_xlpm.c=0,_xlpm.d=0), _xlpm.c+_xlpm.d, MIN(_xlpm.c,_xlpm.d)), IF(_xlpm.x=0, 0, IF(DataTables!$K$158="6+", _xlfn.IFNA(_xlfn.RANK.AVG(_xlpm.x,$E$488:$E$493),1), IF(DataTables!$K$158=8,_xlfn.RANK.AVG(_xlpm.x,_xlpm.b)))))</f>
        <v>0</v>
      </c>
      <c r="P494" s="32"/>
      <c r="Q494" s="151"/>
      <c r="R494" s="151"/>
      <c r="S494" s="151"/>
      <c r="T494" s="151"/>
      <c r="U494" s="151"/>
      <c r="V494" s="151"/>
      <c r="W494" s="151">
        <f>$O494</f>
        <v>0</v>
      </c>
      <c r="X494" s="151"/>
      <c r="Y494" s="32"/>
      <c r="Z494" s="32">
        <f>COUNTIF(F$479:F$486:F$488:F$495,F494)</f>
        <v>0</v>
      </c>
      <c r="AA494" s="32">
        <f t="shared" si="519"/>
        <v>0</v>
      </c>
      <c r="AB494" s="7" t="str">
        <f t="shared" si="520"/>
        <v/>
      </c>
    </row>
    <row r="495" spans="1:28" s="7" customFormat="1" ht="20.25" customHeight="1">
      <c r="A495" s="709" t="s">
        <v>183</v>
      </c>
      <c r="B495" s="709" t="s">
        <v>123</v>
      </c>
      <c r="C495" s="709" t="s">
        <v>191</v>
      </c>
      <c r="D495" s="709" t="s">
        <v>65</v>
      </c>
      <c r="E495" s="394">
        <v>8</v>
      </c>
      <c r="F495" s="405"/>
      <c r="G495" s="406"/>
      <c r="H495" s="397" t="str" cm="1">
        <f t="array" ref="H495">IF($F495=0," ",_xlfn.XLOOKUP($F495,DataCalcs!$B$166:$B$244,_xlfn.XLOOKUP($C495,DataCalcs!$D$165:$N$165,DataCalcs!$D$166:$N$244),"WRONG LETTER"))</f>
        <v xml:space="preserve"> </v>
      </c>
      <c r="I495" s="397" t="str">
        <f>IF($F495=0," ",_xlfn.XLOOKUP($F495,DataCalcs!$B$166:$B$244,DataCalcs!$A$166:$A$244,"WRONG LETTER"))</f>
        <v xml:space="preserve"> </v>
      </c>
      <c r="J495" s="711" t="str" cm="1">
        <f t="array" ref="J495">_xlfn.IFS(ISBLANK(G495), "", NOT(ISNUMBER(G495)), "!!!",  G495&gt;DataTables!$E$43,"...",G495&gt;DataTables!$F$43,"L1",G495&gt;DataTables!$G$43,"L2",G495&gt;DataTables!$H$43,"L3",G495&gt;DataTables!$I$43,"L4",G495&gt;DataTables!$J$43,"L5",G495&gt;DataTables!$K$43,"L6",G495&gt;DataTables!$L$43,"L7",G495&gt;DataTables!$M$43,"L8", G495&lt;=DataTables!$M$43,"L9")</f>
        <v/>
      </c>
      <c r="K495" s="709"/>
      <c r="L495" s="31"/>
      <c r="M495" s="34" t="str">
        <f t="shared" ref="M495:N495" si="526">M486</f>
        <v>W</v>
      </c>
      <c r="N495" s="34" t="str">
        <f t="shared" si="526"/>
        <v>WW</v>
      </c>
      <c r="O495" s="34" cm="1">
        <f t="array" ref="O495">_xlfn.LET(_xlpm.a, $F$488:$F$495, _xlpm.b, $E$488:$E$495, _xlpm.c, _xlfn.XLOOKUP(M495,_xlpm.a,_xlpm.b,0), _xlpm.d, _xlfn.XLOOKUP(N495,_xlpm.a,_xlpm.b,0), _xlpm.x, IF(OR(_xlpm.c=0,_xlpm.d=0), _xlpm.c+_xlpm.d, MIN(_xlpm.c,_xlpm.d)), IF(_xlpm.x=0, 0, IF(DataTables!$K$158="6+", _xlfn.IFNA(_xlfn.RANK.AVG(_xlpm.x,$E$488:$E$493),1), IF(DataTables!$K$158=8,_xlfn.RANK.AVG(_xlpm.x,_xlpm.b)))))</f>
        <v>0</v>
      </c>
      <c r="P495" s="32"/>
      <c r="Q495" s="151"/>
      <c r="R495" s="151"/>
      <c r="S495" s="151"/>
      <c r="T495" s="151"/>
      <c r="U495" s="151"/>
      <c r="V495" s="151"/>
      <c r="W495" s="151"/>
      <c r="X495" s="151">
        <f>$O495</f>
        <v>0</v>
      </c>
      <c r="Y495" s="31"/>
      <c r="Z495" s="32">
        <f>COUNTIF(F$479:F$486:F$488:F$495,F495)</f>
        <v>0</v>
      </c>
      <c r="AA495" s="32">
        <f t="shared" si="519"/>
        <v>0</v>
      </c>
      <c r="AB495" s="7" t="str">
        <f>IF(AND($G495&gt;0.00001,$G495&lt;=$J$478), "***", "")</f>
        <v/>
      </c>
    </row>
    <row r="496" spans="1:28" s="7" customFormat="1" ht="20.25" customHeight="1">
      <c r="A496" s="709" t="s">
        <v>183</v>
      </c>
      <c r="B496" s="709" t="s">
        <v>123</v>
      </c>
      <c r="C496" s="709" t="s">
        <v>133</v>
      </c>
      <c r="D496" s="76"/>
      <c r="E496" s="387" t="s">
        <v>194</v>
      </c>
      <c r="F496" s="403"/>
      <c r="G496" s="403"/>
      <c r="H496" s="404"/>
      <c r="I496" s="388" t="s">
        <v>59</v>
      </c>
      <c r="J496" s="390">
        <f>DataTables!$N$44</f>
        <v>1.3572916666666668E-3</v>
      </c>
      <c r="K496" s="420"/>
      <c r="L496" s="13"/>
      <c r="M496" s="36"/>
      <c r="N496" s="36"/>
      <c r="O496" s="712"/>
      <c r="P496" s="31"/>
      <c r="Q496" s="31"/>
      <c r="R496" s="31"/>
      <c r="S496" s="31"/>
      <c r="T496" s="31"/>
      <c r="U496" s="31"/>
      <c r="V496" s="31"/>
      <c r="W496" s="31"/>
      <c r="X496" s="31"/>
      <c r="Y496" s="32"/>
      <c r="Z496" s="32"/>
      <c r="AA496" s="2"/>
    </row>
    <row r="497" spans="1:28" s="7" customFormat="1" ht="20.25" customHeight="1">
      <c r="A497" s="709" t="s">
        <v>183</v>
      </c>
      <c r="B497" s="709" t="s">
        <v>123</v>
      </c>
      <c r="C497" s="709" t="s">
        <v>133</v>
      </c>
      <c r="D497" s="709" t="s">
        <v>71</v>
      </c>
      <c r="E497" s="398">
        <v>1</v>
      </c>
      <c r="F497" s="399"/>
      <c r="G497" s="409"/>
      <c r="H497" s="402" t="str" cm="1">
        <f t="array" ref="H497">IF($F497=0," ",_xlfn.XLOOKUP($F497,DataCalcs!$B$166:$B$244,_xlfn.XLOOKUP($C497,DataCalcs!$D$165:$O$165,DataCalcs!$D$166:$O$244),"WRONG LETTER"))</f>
        <v xml:space="preserve"> </v>
      </c>
      <c r="I497" s="402" t="str">
        <f>IF($F497=0," ",_xlfn.XLOOKUP($F497,DataCalcs!$B$166:$B$244,DataCalcs!$A$166:$A$244,"WRONG LETTER"))</f>
        <v xml:space="preserve"> </v>
      </c>
      <c r="J497" s="29" t="str" cm="1">
        <f t="array" ref="J497">_xlfn.IFS(ISBLANK(G497), "", NOT(ISNUMBER(G497)), "!!!",  G497&gt;DataTables!$E$44,"...",G497&gt;DataTables!$F$44,"L1",G497&gt;DataTables!$G$44,"L2",G497&gt;DataTables!$H$44,"L3",G497&gt;DataTables!$I$44,"L4",G497&gt;DataTables!$J$44,"L5",G497&gt;DataTables!$K$44,"L6",G497&gt;DataTables!$L$44,"L7",G497&gt;DataTables!$M$44,"L8", G497&lt;=DataTables!$M$44,"L9")</f>
        <v/>
      </c>
      <c r="K497" s="709"/>
      <c r="L497" s="32"/>
      <c r="M497" s="34" t="str">
        <f t="shared" ref="M497:N497" si="527">M488</f>
        <v>A</v>
      </c>
      <c r="N497" s="34" t="str">
        <f t="shared" si="527"/>
        <v>AA</v>
      </c>
      <c r="O497" s="34" cm="1">
        <f t="array" ref="O497">_xlfn.LET(_xlpm.a, $F$497:$F$504, _xlpm.b, $E$497:$E$504, _xlpm.c, _xlfn.XLOOKUP(M497,_xlpm.a,_xlpm.b,0), _xlpm.d, _xlfn.XLOOKUP(N497,_xlpm.a,_xlpm.b,0), _xlpm.x, IF(OR(_xlpm.c=0,_xlpm.d=0), _xlpm.c+_xlpm.d, MIN(_xlpm.c,_xlpm.d)), IF(_xlpm.x=0, 0, IF(DataTables!$K$158="6+", _xlfn.IFNA(_xlfn.RANK.AVG(_xlpm.x,$E$497:$E$502),1), IF(DataTables!$K$158=8,_xlfn.RANK.AVG(_xlpm.x,_xlpm.b)))))</f>
        <v>0</v>
      </c>
      <c r="P497" s="32"/>
      <c r="Q497" s="151">
        <f>$O497</f>
        <v>0</v>
      </c>
      <c r="R497" s="151"/>
      <c r="S497" s="151"/>
      <c r="T497" s="151"/>
      <c r="U497" s="151"/>
      <c r="V497" s="151"/>
      <c r="W497" s="151"/>
      <c r="X497" s="151"/>
      <c r="Y497" s="32"/>
      <c r="Z497" s="32">
        <f>COUNTIF(F$497:F$504:F$506:F$513,F497)</f>
        <v>0</v>
      </c>
      <c r="AA497" s="32">
        <f>IF(NOT(ISBLANK(F497)),COUNTIF(F$497:F$504,LEFT(F497,1)&amp;"*"),0)</f>
        <v>0</v>
      </c>
      <c r="AB497" s="7" t="str">
        <f>IF(AND($G497&gt;0.00001,$G497&lt;=$J$496), "***", "")</f>
        <v/>
      </c>
    </row>
    <row r="498" spans="1:28" s="7" customFormat="1" ht="20.25" customHeight="1">
      <c r="A498" s="709" t="s">
        <v>183</v>
      </c>
      <c r="B498" s="709" t="s">
        <v>123</v>
      </c>
      <c r="C498" s="709" t="s">
        <v>133</v>
      </c>
      <c r="D498" s="709" t="s">
        <v>71</v>
      </c>
      <c r="E498" s="41">
        <v>2</v>
      </c>
      <c r="F498" s="24"/>
      <c r="G498" s="201"/>
      <c r="H498" s="402" t="str" cm="1">
        <f t="array" ref="H498">IF($F498=0," ",_xlfn.XLOOKUP($F498,DataCalcs!$B$166:$B$244,_xlfn.XLOOKUP($C498,DataCalcs!$D$165:$O$165,DataCalcs!$D$166:$O$244),"WRONG LETTER"))</f>
        <v xml:space="preserve"> </v>
      </c>
      <c r="I498" s="33" t="str">
        <f>IF($F498=0," ",_xlfn.XLOOKUP($F498,DataCalcs!$B$166:$B$244,DataCalcs!$A$166:$A$244,"WRONG LETTER"))</f>
        <v xml:space="preserve"> </v>
      </c>
      <c r="J498" s="709" t="str" cm="1">
        <f t="array" ref="J498">_xlfn.IFS(ISBLANK(G498), "", NOT(ISNUMBER(G498)), "!!!",  G498&gt;DataTables!$E$44,"...",G498&gt;DataTables!$F$44,"L1",G498&gt;DataTables!$G$44,"L2",G498&gt;DataTables!$H$44,"L3",G498&gt;DataTables!$I$44,"L4",G498&gt;DataTables!$J$44,"L5",G498&gt;DataTables!$K$44,"L6",G498&gt;DataTables!$L$44,"L7",G498&gt;DataTables!$M$44,"L8", G498&lt;=DataTables!$M$44,"L9")</f>
        <v/>
      </c>
      <c r="K498" s="709"/>
      <c r="L498" s="32"/>
      <c r="M498" s="34" t="str">
        <f t="shared" ref="M498:N498" si="528">M489</f>
        <v>N</v>
      </c>
      <c r="N498" s="34" t="str">
        <f t="shared" si="528"/>
        <v>NN</v>
      </c>
      <c r="O498" s="34" cm="1">
        <f t="array" ref="O498">_xlfn.LET(_xlpm.a, $F$497:$F$504, _xlpm.b, $E$497:$E$504, _xlpm.c, _xlfn.XLOOKUP(M498,_xlpm.a,_xlpm.b,0), _xlpm.d, _xlfn.XLOOKUP(N498,_xlpm.a,_xlpm.b,0), _xlpm.x, IF(OR(_xlpm.c=0,_xlpm.d=0), _xlpm.c+_xlpm.d, MIN(_xlpm.c,_xlpm.d)), IF(_xlpm.x=0, 0, IF(DataTables!$K$158="6+", _xlfn.IFNA(_xlfn.RANK.AVG(_xlpm.x,$E$497:$E$502),1), IF(DataTables!$K$158=8,_xlfn.RANK.AVG(_xlpm.x,_xlpm.b)))))</f>
        <v>0</v>
      </c>
      <c r="P498" s="32"/>
      <c r="Q498" s="151"/>
      <c r="R498" s="151">
        <f>$O498</f>
        <v>0</v>
      </c>
      <c r="S498" s="151"/>
      <c r="T498" s="151"/>
      <c r="U498" s="151"/>
      <c r="V498" s="151"/>
      <c r="W498" s="151"/>
      <c r="X498" s="151"/>
      <c r="Y498" s="32"/>
      <c r="Z498" s="32">
        <f>COUNTIF(F$497:F$504:F$506:F$513,F498)</f>
        <v>0</v>
      </c>
      <c r="AA498" s="32">
        <f t="shared" ref="AA498:AA504" si="529">IF(NOT(ISBLANK(F498)),COUNTIF(F$497:F$504,LEFT(F498,1)&amp;"*"),0)</f>
        <v>0</v>
      </c>
      <c r="AB498" s="7" t="str">
        <f t="shared" ref="AB498:AB504" si="530">IF(AND($G498&gt;0.00001,$G498&lt;=$J$496), "***", "")</f>
        <v/>
      </c>
    </row>
    <row r="499" spans="1:28" s="7" customFormat="1" ht="20.25" customHeight="1">
      <c r="A499" s="709" t="s">
        <v>183</v>
      </c>
      <c r="B499" s="709" t="s">
        <v>123</v>
      </c>
      <c r="C499" s="709" t="s">
        <v>133</v>
      </c>
      <c r="D499" s="709" t="s">
        <v>71</v>
      </c>
      <c r="E499" s="41">
        <v>3</v>
      </c>
      <c r="F499" s="24"/>
      <c r="G499" s="201"/>
      <c r="H499" s="402" t="str" cm="1">
        <f t="array" ref="H499">IF($F499=0," ",_xlfn.XLOOKUP($F499,DataCalcs!$B$166:$B$244,_xlfn.XLOOKUP($C499,DataCalcs!$D$165:$O$165,DataCalcs!$D$166:$O$244),"WRONG LETTER"))</f>
        <v xml:space="preserve"> </v>
      </c>
      <c r="I499" s="33" t="str">
        <f>IF($F499=0," ",_xlfn.XLOOKUP($F499,DataCalcs!$B$166:$B$244,DataCalcs!$A$166:$A$244,"WRONG LETTER"))</f>
        <v xml:space="preserve"> </v>
      </c>
      <c r="J499" s="709" t="str" cm="1">
        <f t="array" ref="J499">_xlfn.IFS(ISBLANK(G499), "", NOT(ISNUMBER(G499)), "!!!",  G499&gt;DataTables!$E$44,"...",G499&gt;DataTables!$F$44,"L1",G499&gt;DataTables!$G$44,"L2",G499&gt;DataTables!$H$44,"L3",G499&gt;DataTables!$I$44,"L4",G499&gt;DataTables!$J$44,"L5",G499&gt;DataTables!$K$44,"L6",G499&gt;DataTables!$L$44,"L7",G499&gt;DataTables!$M$44,"L8", G499&lt;=DataTables!$M$44,"L9")</f>
        <v/>
      </c>
      <c r="K499" s="709"/>
      <c r="L499" s="32"/>
      <c r="M499" s="34" t="str">
        <f t="shared" ref="M499:N499" si="531">M490</f>
        <v>B</v>
      </c>
      <c r="N499" s="34" t="str">
        <f t="shared" si="531"/>
        <v>BB</v>
      </c>
      <c r="O499" s="34" cm="1">
        <f t="array" ref="O499">_xlfn.LET(_xlpm.a, $F$497:$F$504, _xlpm.b, $E$497:$E$504, _xlpm.c, _xlfn.XLOOKUP(M499,_xlpm.a,_xlpm.b,0), _xlpm.d, _xlfn.XLOOKUP(N499,_xlpm.a,_xlpm.b,0), _xlpm.x, IF(OR(_xlpm.c=0,_xlpm.d=0), _xlpm.c+_xlpm.d, MIN(_xlpm.c,_xlpm.d)), IF(_xlpm.x=0, 0, IF(DataTables!$K$158="6+", _xlfn.IFNA(_xlfn.RANK.AVG(_xlpm.x,$E$497:$E$502),1), IF(DataTables!$K$158=8,_xlfn.RANK.AVG(_xlpm.x,_xlpm.b)))))</f>
        <v>0</v>
      </c>
      <c r="P499" s="32"/>
      <c r="Q499" s="151"/>
      <c r="R499" s="151"/>
      <c r="S499" s="151">
        <f>$O499</f>
        <v>0</v>
      </c>
      <c r="T499" s="151"/>
      <c r="U499" s="151"/>
      <c r="V499" s="151"/>
      <c r="W499" s="151"/>
      <c r="X499" s="151"/>
      <c r="Y499" s="32"/>
      <c r="Z499" s="32">
        <f>COUNTIF(F$497:F$504:F$506:F$513,F499)</f>
        <v>0</v>
      </c>
      <c r="AA499" s="32">
        <f t="shared" si="529"/>
        <v>0</v>
      </c>
      <c r="AB499" s="7" t="str">
        <f t="shared" si="530"/>
        <v/>
      </c>
    </row>
    <row r="500" spans="1:28" s="7" customFormat="1" ht="20.25" customHeight="1">
      <c r="A500" s="709" t="s">
        <v>183</v>
      </c>
      <c r="B500" s="709" t="s">
        <v>123</v>
      </c>
      <c r="C500" s="709" t="s">
        <v>133</v>
      </c>
      <c r="D500" s="709" t="s">
        <v>71</v>
      </c>
      <c r="E500" s="41">
        <v>4</v>
      </c>
      <c r="F500" s="24"/>
      <c r="G500" s="201"/>
      <c r="H500" s="402" t="str" cm="1">
        <f t="array" ref="H500">IF($F500=0," ",_xlfn.XLOOKUP($F500,DataCalcs!$B$166:$B$244,_xlfn.XLOOKUP($C500,DataCalcs!$D$165:$O$165,DataCalcs!$D$166:$O$244),"WRONG LETTER"))</f>
        <v xml:space="preserve"> </v>
      </c>
      <c r="I500" s="33" t="str">
        <f>IF($F500=0," ",_xlfn.XLOOKUP($F500,DataCalcs!$B$166:$B$244,DataCalcs!$A$166:$A$244,"WRONG LETTER"))</f>
        <v xml:space="preserve"> </v>
      </c>
      <c r="J500" s="709" t="str" cm="1">
        <f t="array" ref="J500">_xlfn.IFS(ISBLANK(G500), "", NOT(ISNUMBER(G500)), "!!!",  G500&gt;DataTables!$E$44,"...",G500&gt;DataTables!$F$44,"L1",G500&gt;DataTables!$G$44,"L2",G500&gt;DataTables!$H$44,"L3",G500&gt;DataTables!$I$44,"L4",G500&gt;DataTables!$J$44,"L5",G500&gt;DataTables!$K$44,"L6",G500&gt;DataTables!$L$44,"L7",G500&gt;DataTables!$M$44,"L8", G500&lt;=DataTables!$M$44,"L9")</f>
        <v/>
      </c>
      <c r="K500" s="709"/>
      <c r="L500" s="32"/>
      <c r="M500" s="34" t="str">
        <f t="shared" ref="M500:N500" si="532">M491</f>
        <v>O</v>
      </c>
      <c r="N500" s="34" t="str">
        <f t="shared" si="532"/>
        <v>OO</v>
      </c>
      <c r="O500" s="34" cm="1">
        <f t="array" ref="O500">_xlfn.LET(_xlpm.a, $F$497:$F$504, _xlpm.b, $E$497:$E$504, _xlpm.c, _xlfn.XLOOKUP(M500,_xlpm.a,_xlpm.b,0), _xlpm.d, _xlfn.XLOOKUP(N500,_xlpm.a,_xlpm.b,0), _xlpm.x, IF(OR(_xlpm.c=0,_xlpm.d=0), _xlpm.c+_xlpm.d, MIN(_xlpm.c,_xlpm.d)), IF(_xlpm.x=0, 0, IF(DataTables!$K$158="6+", _xlfn.IFNA(_xlfn.RANK.AVG(_xlpm.x,$E$497:$E$502),1), IF(DataTables!$K$158=8,_xlfn.RANK.AVG(_xlpm.x,_xlpm.b)))))</f>
        <v>0</v>
      </c>
      <c r="P500" s="32"/>
      <c r="Q500" s="151"/>
      <c r="R500" s="151"/>
      <c r="S500" s="151"/>
      <c r="T500" s="151">
        <f>$O500</f>
        <v>0</v>
      </c>
      <c r="U500" s="151"/>
      <c r="V500" s="151"/>
      <c r="W500" s="151"/>
      <c r="X500" s="151"/>
      <c r="Y500" s="32"/>
      <c r="Z500" s="32">
        <f>COUNTIF(F$497:F$504:F$506:F$513,F500)</f>
        <v>0</v>
      </c>
      <c r="AA500" s="32">
        <f t="shared" si="529"/>
        <v>0</v>
      </c>
      <c r="AB500" s="7" t="str">
        <f t="shared" si="530"/>
        <v/>
      </c>
    </row>
    <row r="501" spans="1:28" s="7" customFormat="1" ht="20.25" customHeight="1">
      <c r="A501" s="709" t="s">
        <v>183</v>
      </c>
      <c r="B501" s="709" t="s">
        <v>123</v>
      </c>
      <c r="C501" s="709" t="s">
        <v>133</v>
      </c>
      <c r="D501" s="709" t="s">
        <v>71</v>
      </c>
      <c r="E501" s="41">
        <v>5</v>
      </c>
      <c r="F501" s="24"/>
      <c r="G501" s="201"/>
      <c r="H501" s="402" t="str" cm="1">
        <f t="array" ref="H501">IF($F501=0," ",_xlfn.XLOOKUP($F501,DataCalcs!$B$166:$B$244,_xlfn.XLOOKUP($C501,DataCalcs!$D$165:$O$165,DataCalcs!$D$166:$O$244),"WRONG LETTER"))</f>
        <v xml:space="preserve"> </v>
      </c>
      <c r="I501" s="33" t="str">
        <f>IF($F501=0," ",_xlfn.XLOOKUP($F501,DataCalcs!$B$166:$B$244,DataCalcs!$A$166:$A$244,"WRONG LETTER"))</f>
        <v xml:space="preserve"> </v>
      </c>
      <c r="J501" s="709" t="str" cm="1">
        <f t="array" ref="J501">_xlfn.IFS(ISBLANK(G501), "", NOT(ISNUMBER(G501)), "!!!",  G501&gt;DataTables!$E$44,"...",G501&gt;DataTables!$F$44,"L1",G501&gt;DataTables!$G$44,"L2",G501&gt;DataTables!$H$44,"L3",G501&gt;DataTables!$I$44,"L4",G501&gt;DataTables!$J$44,"L5",G501&gt;DataTables!$K$44,"L6",G501&gt;DataTables!$L$44,"L7",G501&gt;DataTables!$M$44,"L8", G501&lt;=DataTables!$M$44,"L9")</f>
        <v/>
      </c>
      <c r="K501" s="709"/>
      <c r="L501" s="32"/>
      <c r="M501" s="34" t="str">
        <f t="shared" ref="M501:N501" si="533">M492</f>
        <v>R</v>
      </c>
      <c r="N501" s="34" t="str">
        <f t="shared" si="533"/>
        <v>RR</v>
      </c>
      <c r="O501" s="34" cm="1">
        <f t="array" ref="O501">_xlfn.LET(_xlpm.a, $F$497:$F$504, _xlpm.b, $E$497:$E$504, _xlpm.c, _xlfn.XLOOKUP(M501,_xlpm.a,_xlpm.b,0), _xlpm.d, _xlfn.XLOOKUP(N501,_xlpm.a,_xlpm.b,0), _xlpm.x, IF(OR(_xlpm.c=0,_xlpm.d=0), _xlpm.c+_xlpm.d, MIN(_xlpm.c,_xlpm.d)), IF(_xlpm.x=0, 0, IF(DataTables!$K$158="6+", _xlfn.IFNA(_xlfn.RANK.AVG(_xlpm.x,$E$497:$E$502),1), IF(DataTables!$K$158=8,_xlfn.RANK.AVG(_xlpm.x,_xlpm.b)))))</f>
        <v>0</v>
      </c>
      <c r="P501" s="32"/>
      <c r="Q501" s="151"/>
      <c r="R501" s="151"/>
      <c r="S501" s="151"/>
      <c r="T501" s="151"/>
      <c r="U501" s="151">
        <f>$O501</f>
        <v>0</v>
      </c>
      <c r="V501" s="151"/>
      <c r="W501" s="151"/>
      <c r="X501" s="151"/>
      <c r="Y501" s="32"/>
      <c r="Z501" s="32">
        <f>COUNTIF(F$497:F$504:F$506:F$513,F501)</f>
        <v>0</v>
      </c>
      <c r="AA501" s="32">
        <f t="shared" si="529"/>
        <v>0</v>
      </c>
      <c r="AB501" s="7" t="str">
        <f t="shared" si="530"/>
        <v/>
      </c>
    </row>
    <row r="502" spans="1:28" s="7" customFormat="1" ht="20.25" customHeight="1">
      <c r="A502" s="709" t="s">
        <v>183</v>
      </c>
      <c r="B502" s="709" t="s">
        <v>123</v>
      </c>
      <c r="C502" s="709" t="s">
        <v>133</v>
      </c>
      <c r="D502" s="709" t="s">
        <v>71</v>
      </c>
      <c r="E502" s="41">
        <v>6</v>
      </c>
      <c r="F502" s="24"/>
      <c r="G502" s="201"/>
      <c r="H502" s="402" t="str" cm="1">
        <f t="array" ref="H502">IF($F502=0," ",_xlfn.XLOOKUP($F502,DataCalcs!$B$166:$B$244,_xlfn.XLOOKUP($C502,DataCalcs!$D$165:$O$165,DataCalcs!$D$166:$O$244),"WRONG LETTER"))</f>
        <v xml:space="preserve"> </v>
      </c>
      <c r="I502" s="33" t="str">
        <f>IF($F502=0," ",_xlfn.XLOOKUP($F502,DataCalcs!$B$166:$B$244,DataCalcs!$A$166:$A$244,"WRONG LETTER"))</f>
        <v xml:space="preserve"> </v>
      </c>
      <c r="J502" s="709" t="str" cm="1">
        <f t="array" ref="J502">_xlfn.IFS(ISBLANK(G502), "", NOT(ISNUMBER(G502)), "!!!",  G502&gt;DataTables!$E$44,"...",G502&gt;DataTables!$F$44,"L1",G502&gt;DataTables!$G$44,"L2",G502&gt;DataTables!$H$44,"L3",G502&gt;DataTables!$I$44,"L4",G502&gt;DataTables!$J$44,"L5",G502&gt;DataTables!$K$44,"L6",G502&gt;DataTables!$L$44,"L7",G502&gt;DataTables!$M$44,"L8", G502&lt;=DataTables!$M$44,"L9")</f>
        <v/>
      </c>
      <c r="K502" s="709"/>
      <c r="L502" s="32"/>
      <c r="M502" s="34" t="str">
        <f t="shared" ref="M502:N502" si="534">M493</f>
        <v>X</v>
      </c>
      <c r="N502" s="34" t="str">
        <f t="shared" si="534"/>
        <v>XX</v>
      </c>
      <c r="O502" s="34" cm="1">
        <f t="array" ref="O502">_xlfn.LET(_xlpm.a, $F$497:$F$504, _xlpm.b, $E$497:$E$504, _xlpm.c, _xlfn.XLOOKUP(M502,_xlpm.a,_xlpm.b,0), _xlpm.d, _xlfn.XLOOKUP(N502,_xlpm.a,_xlpm.b,0), _xlpm.x, IF(OR(_xlpm.c=0,_xlpm.d=0), _xlpm.c+_xlpm.d, MIN(_xlpm.c,_xlpm.d)), IF(_xlpm.x=0, 0, IF(DataTables!$K$158="6+", _xlfn.IFNA(_xlfn.RANK.AVG(_xlpm.x,$E$497:$E$502),1), IF(DataTables!$K$158=8,_xlfn.RANK.AVG(_xlpm.x,_xlpm.b)))))</f>
        <v>0</v>
      </c>
      <c r="P502" s="32"/>
      <c r="Q502" s="151"/>
      <c r="R502" s="151"/>
      <c r="S502" s="151"/>
      <c r="T502" s="151"/>
      <c r="U502" s="151"/>
      <c r="V502" s="151">
        <f>$O502</f>
        <v>0</v>
      </c>
      <c r="W502" s="151"/>
      <c r="X502" s="151"/>
      <c r="Y502" s="32"/>
      <c r="Z502" s="32">
        <f>COUNTIF(F$497:F$504:F$506:F$513,F502)</f>
        <v>0</v>
      </c>
      <c r="AA502" s="32">
        <f t="shared" si="529"/>
        <v>0</v>
      </c>
      <c r="AB502" s="7" t="str">
        <f t="shared" si="530"/>
        <v/>
      </c>
    </row>
    <row r="503" spans="1:28" s="7" customFormat="1" ht="20.25" customHeight="1">
      <c r="A503" s="709" t="s">
        <v>183</v>
      </c>
      <c r="B503" s="709" t="s">
        <v>123</v>
      </c>
      <c r="C503" s="709" t="s">
        <v>133</v>
      </c>
      <c r="D503" s="709" t="s">
        <v>71</v>
      </c>
      <c r="E503" s="14">
        <v>7</v>
      </c>
      <c r="F503" s="24"/>
      <c r="G503" s="201"/>
      <c r="H503" s="402" t="str" cm="1">
        <f t="array" ref="H503">IF($F503=0," ",_xlfn.XLOOKUP($F503,DataCalcs!$B$166:$B$244,_xlfn.XLOOKUP($C503,DataCalcs!$D$165:$O$165,DataCalcs!$D$166:$O$244),"WRONG LETTER"))</f>
        <v xml:space="preserve"> </v>
      </c>
      <c r="I503" s="33" t="str">
        <f>IF($F503=0," ",_xlfn.XLOOKUP($F503,DataCalcs!$B$166:$B$244,DataCalcs!$A$166:$A$244,"WRONG LETTER"))</f>
        <v xml:space="preserve"> </v>
      </c>
      <c r="J503" s="709" t="str" cm="1">
        <f t="array" ref="J503">_xlfn.IFS(ISBLANK(G503), "", NOT(ISNUMBER(G503)), "!!!",  G503&gt;DataTables!$E$44,"...",G503&gt;DataTables!$F$44,"L1",G503&gt;DataTables!$G$44,"L2",G503&gt;DataTables!$H$44,"L3",G503&gt;DataTables!$I$44,"L4",G503&gt;DataTables!$J$44,"L5",G503&gt;DataTables!$K$44,"L6",G503&gt;DataTables!$L$44,"L7",G503&gt;DataTables!$M$44,"L8", G503&lt;=DataTables!$M$44,"L9")</f>
        <v/>
      </c>
      <c r="K503" s="709"/>
      <c r="L503" s="32"/>
      <c r="M503" s="34" t="str">
        <f t="shared" ref="M503:N503" si="535">M494</f>
        <v>H</v>
      </c>
      <c r="N503" s="34" t="str">
        <f t="shared" si="535"/>
        <v>HH</v>
      </c>
      <c r="O503" s="34" cm="1">
        <f t="array" ref="O503">_xlfn.LET(_xlpm.a, $F$497:$F$504, _xlpm.b, $E$497:$E$504, _xlpm.c, _xlfn.XLOOKUP(M503,_xlpm.a,_xlpm.b,0), _xlpm.d, _xlfn.XLOOKUP(N503,_xlpm.a,_xlpm.b,0), _xlpm.x, IF(OR(_xlpm.c=0,_xlpm.d=0), _xlpm.c+_xlpm.d, MIN(_xlpm.c,_xlpm.d)), IF(_xlpm.x=0, 0, IF(DataTables!$K$158="6+", _xlfn.IFNA(_xlfn.RANK.AVG(_xlpm.x,$E$497:$E$502),1), IF(DataTables!$K$158=8,_xlfn.RANK.AVG(_xlpm.x,_xlpm.b)))))</f>
        <v>0</v>
      </c>
      <c r="P503" s="32"/>
      <c r="Q503" s="151"/>
      <c r="R503" s="151"/>
      <c r="S503" s="151"/>
      <c r="T503" s="151"/>
      <c r="U503" s="151"/>
      <c r="V503" s="151"/>
      <c r="W503" s="151">
        <f>$O503</f>
        <v>0</v>
      </c>
      <c r="X503" s="151"/>
      <c r="Y503" s="32"/>
      <c r="Z503" s="32">
        <f>COUNTIF(F$497:F$504:F$506:F$513,F503)</f>
        <v>0</v>
      </c>
      <c r="AA503" s="32">
        <f t="shared" si="529"/>
        <v>0</v>
      </c>
      <c r="AB503" s="7" t="str">
        <f t="shared" si="530"/>
        <v/>
      </c>
    </row>
    <row r="504" spans="1:28" s="8" customFormat="1" ht="20.25" customHeight="1">
      <c r="A504" s="709" t="s">
        <v>183</v>
      </c>
      <c r="B504" s="709" t="s">
        <v>123</v>
      </c>
      <c r="C504" s="709" t="s">
        <v>133</v>
      </c>
      <c r="D504" s="709" t="s">
        <v>71</v>
      </c>
      <c r="E504" s="394">
        <v>8</v>
      </c>
      <c r="F504" s="395"/>
      <c r="G504" s="396"/>
      <c r="H504" s="402" t="str" cm="1">
        <f t="array" ref="H504">IF($F504=0," ",_xlfn.XLOOKUP($F504,DataCalcs!$B$166:$B$244,_xlfn.XLOOKUP($C504,DataCalcs!$D$165:$O$165,DataCalcs!$D$166:$O$244),"WRONG LETTER"))</f>
        <v xml:space="preserve"> </v>
      </c>
      <c r="I504" s="397" t="str">
        <f>IF($F504=0," ",_xlfn.XLOOKUP($F504,DataCalcs!$B$166:$B$244,DataCalcs!$A$166:$A$244,"WRONG LETTER"))</f>
        <v xml:space="preserve"> </v>
      </c>
      <c r="J504" s="711" t="str" cm="1">
        <f t="array" ref="J504">_xlfn.IFS(ISBLANK(G504), "", NOT(ISNUMBER(G504)), "!!!",  G504&gt;DataTables!$E$44,"...",G504&gt;DataTables!$F$44,"L1",G504&gt;DataTables!$G$44,"L2",G504&gt;DataTables!$H$44,"L3",G504&gt;DataTables!$I$44,"L4",G504&gt;DataTables!$J$44,"L5",G504&gt;DataTables!$K$44,"L6",G504&gt;DataTables!$L$44,"L7",G504&gt;DataTables!$M$44,"L8", G504&lt;=DataTables!$M$44,"L9")</f>
        <v/>
      </c>
      <c r="K504" s="709"/>
      <c r="L504" s="31"/>
      <c r="M504" s="34" t="str">
        <f t="shared" ref="M504:N504" si="536">M495</f>
        <v>W</v>
      </c>
      <c r="N504" s="34" t="str">
        <f t="shared" si="536"/>
        <v>WW</v>
      </c>
      <c r="O504" s="34" cm="1">
        <f t="array" ref="O504">_xlfn.LET(_xlpm.a, $F$497:$F$504, _xlpm.b, $E$497:$E$504, _xlpm.c, _xlfn.XLOOKUP(M504,_xlpm.a,_xlpm.b,0), _xlpm.d, _xlfn.XLOOKUP(N504,_xlpm.a,_xlpm.b,0), _xlpm.x, IF(OR(_xlpm.c=0,_xlpm.d=0), _xlpm.c+_xlpm.d, MIN(_xlpm.c,_xlpm.d)), IF(_xlpm.x=0, 0, IF(DataTables!$K$158="6+", _xlfn.IFNA(_xlfn.RANK.AVG(_xlpm.x,$E$497:$E$502),1), IF(DataTables!$K$158=8,_xlfn.RANK.AVG(_xlpm.x,_xlpm.b)))))</f>
        <v>0</v>
      </c>
      <c r="P504" s="32"/>
      <c r="Q504" s="151"/>
      <c r="R504" s="151"/>
      <c r="S504" s="151"/>
      <c r="T504" s="151"/>
      <c r="U504" s="151"/>
      <c r="V504" s="151"/>
      <c r="W504" s="151"/>
      <c r="X504" s="151">
        <f>$O504</f>
        <v>0</v>
      </c>
      <c r="Y504" s="31"/>
      <c r="Z504" s="32">
        <f>COUNTIF(F$497:F$504:F$506:F$513,F504)</f>
        <v>0</v>
      </c>
      <c r="AA504" s="32">
        <f t="shared" si="529"/>
        <v>0</v>
      </c>
      <c r="AB504" s="7" t="str">
        <f t="shared" si="530"/>
        <v/>
      </c>
    </row>
    <row r="505" spans="1:28" s="8" customFormat="1" ht="20.25" customHeight="1">
      <c r="A505" s="709" t="s">
        <v>183</v>
      </c>
      <c r="B505" s="709" t="s">
        <v>123</v>
      </c>
      <c r="C505" s="709" t="s">
        <v>133</v>
      </c>
      <c r="D505" s="76"/>
      <c r="E505" s="387" t="s">
        <v>195</v>
      </c>
      <c r="F505" s="403"/>
      <c r="G505" s="410"/>
      <c r="H505" s="404"/>
      <c r="I505" s="388"/>
      <c r="J505" s="390"/>
      <c r="K505" s="421"/>
      <c r="L505" s="31"/>
      <c r="M505" s="36"/>
      <c r="N505" s="36"/>
      <c r="O505" s="712"/>
      <c r="P505" s="31"/>
      <c r="Q505" s="31"/>
      <c r="R505" s="31"/>
      <c r="S505" s="31"/>
      <c r="T505" s="31"/>
      <c r="U505" s="31"/>
      <c r="V505" s="31"/>
      <c r="W505" s="31"/>
      <c r="X505" s="31"/>
      <c r="Y505" s="31"/>
      <c r="Z505" s="32"/>
      <c r="AA505" s="2"/>
    </row>
    <row r="506" spans="1:28" s="8" customFormat="1" ht="20.25" customHeight="1">
      <c r="A506" s="709" t="s">
        <v>183</v>
      </c>
      <c r="B506" s="709" t="s">
        <v>123</v>
      </c>
      <c r="C506" s="709" t="s">
        <v>133</v>
      </c>
      <c r="D506" s="709" t="s">
        <v>65</v>
      </c>
      <c r="E506" s="398">
        <v>1</v>
      </c>
      <c r="F506" s="399"/>
      <c r="G506" s="409"/>
      <c r="H506" s="402" t="str" cm="1">
        <f t="array" ref="H506">IF($F506=0," ",_xlfn.XLOOKUP($F506,DataCalcs!$B$166:$B$244,_xlfn.XLOOKUP($C506,DataCalcs!$D$165:$O$165,DataCalcs!$D$166:$O$244),"WRONG LETTER"))</f>
        <v xml:space="preserve"> </v>
      </c>
      <c r="I506" s="402" t="str">
        <f>IF($F506=0," ",_xlfn.XLOOKUP($F506,DataCalcs!$B$166:$B$244,DataCalcs!$A$166:$A$244,"WRONG LETTER"))</f>
        <v xml:space="preserve"> </v>
      </c>
      <c r="J506" s="29" t="str" cm="1">
        <f t="array" ref="J506">_xlfn.IFS(ISBLANK(G506), "", NOT(ISNUMBER(G506)), "!!!",  G506&gt;DataTables!$E$44,"...",G506&gt;DataTables!$F$44,"L1",G506&gt;DataTables!$G$44,"L2",G506&gt;DataTables!$H$44,"L3",G506&gt;DataTables!$I$44,"L4",G506&gt;DataTables!$J$44,"L5",G506&gt;DataTables!$K$44,"L6",G506&gt;DataTables!$L$44,"L7",G506&gt;DataTables!$M$44,"L8", G506&lt;=DataTables!$M$44,"L9")</f>
        <v/>
      </c>
      <c r="K506" s="709"/>
      <c r="L506" s="31"/>
      <c r="M506" s="34" t="str">
        <f t="shared" ref="M506:N506" si="537">M497</f>
        <v>A</v>
      </c>
      <c r="N506" s="34" t="str">
        <f t="shared" si="537"/>
        <v>AA</v>
      </c>
      <c r="O506" s="34" cm="1">
        <f t="array" ref="O506">_xlfn.LET(_xlpm.a, $F$506:$F$513, _xlpm.b, $E$506:$E$513, _xlpm.c, _xlfn.XLOOKUP(M506,_xlpm.a,_xlpm.b,0), _xlpm.d, _xlfn.XLOOKUP(N506,_xlpm.a,_xlpm.b,0), _xlpm.x, IF(OR(_xlpm.c=0,_xlpm.d=0), _xlpm.c+_xlpm.d, MIN(_xlpm.c,_xlpm.d)), IF(_xlpm.x=0, 0, IF(DataTables!$K$158="6+", _xlfn.IFNA(_xlfn.RANK.AVG(_xlpm.x,$E$506:$E$511),1), IF(DataTables!$K$158=8,_xlfn.RANK.AVG(_xlpm.x,_xlpm.b)))))</f>
        <v>0</v>
      </c>
      <c r="P506" s="32"/>
      <c r="Q506" s="151">
        <f>$O506</f>
        <v>0</v>
      </c>
      <c r="R506" s="151"/>
      <c r="S506" s="151"/>
      <c r="T506" s="151"/>
      <c r="U506" s="151"/>
      <c r="V506" s="151"/>
      <c r="W506" s="151"/>
      <c r="X506" s="151"/>
      <c r="Y506" s="32"/>
      <c r="Z506" s="32">
        <f>COUNTIF(F$497:F$504:F$506:F$513,F506)</f>
        <v>0</v>
      </c>
      <c r="AA506" s="32">
        <f>IF(NOT(ISBLANK(F506)),COUNTIF(F$506:F$513,LEFT(F506,1)&amp;"*"),0)</f>
        <v>0</v>
      </c>
      <c r="AB506" s="7" t="str">
        <f>IF(AND($G506&gt;0.00001,$G506&lt;=$J$496), "***", "")</f>
        <v/>
      </c>
    </row>
    <row r="507" spans="1:28" s="8" customFormat="1" ht="20.25" customHeight="1">
      <c r="A507" s="709" t="s">
        <v>183</v>
      </c>
      <c r="B507" s="709" t="s">
        <v>123</v>
      </c>
      <c r="C507" s="709" t="s">
        <v>133</v>
      </c>
      <c r="D507" s="709" t="s">
        <v>65</v>
      </c>
      <c r="E507" s="41">
        <v>2</v>
      </c>
      <c r="F507" s="24"/>
      <c r="G507" s="201"/>
      <c r="H507" s="402" t="str" cm="1">
        <f t="array" ref="H507">IF($F507=0," ",_xlfn.XLOOKUP($F507,DataCalcs!$B$166:$B$244,_xlfn.XLOOKUP($C507,DataCalcs!$D$165:$O$165,DataCalcs!$D$166:$O$244),"WRONG LETTER"))</f>
        <v xml:space="preserve"> </v>
      </c>
      <c r="I507" s="33" t="str">
        <f>IF($F507=0," ",_xlfn.XLOOKUP($F507,DataCalcs!$B$166:$B$244,DataCalcs!$A$166:$A$244,"WRONG LETTER"))</f>
        <v xml:space="preserve"> </v>
      </c>
      <c r="J507" s="709" t="str" cm="1">
        <f t="array" ref="J507">_xlfn.IFS(ISBLANK(G507), "", NOT(ISNUMBER(G507)), "!!!",  G507&gt;DataTables!$E$44,"...",G507&gt;DataTables!$F$44,"L1",G507&gt;DataTables!$G$44,"L2",G507&gt;DataTables!$H$44,"L3",G507&gt;DataTables!$I$44,"L4",G507&gt;DataTables!$J$44,"L5",G507&gt;DataTables!$K$44,"L6",G507&gt;DataTables!$L$44,"L7",G507&gt;DataTables!$M$44,"L8", G507&lt;=DataTables!$M$44,"L9")</f>
        <v/>
      </c>
      <c r="K507" s="709"/>
      <c r="L507" s="31"/>
      <c r="M507" s="34" t="str">
        <f t="shared" ref="M507:N507" si="538">M498</f>
        <v>N</v>
      </c>
      <c r="N507" s="34" t="str">
        <f t="shared" si="538"/>
        <v>NN</v>
      </c>
      <c r="O507" s="34" cm="1">
        <f t="array" ref="O507">_xlfn.LET(_xlpm.a, $F$506:$F$513, _xlpm.b, $E$506:$E$513, _xlpm.c, _xlfn.XLOOKUP(M507,_xlpm.a,_xlpm.b,0), _xlpm.d, _xlfn.XLOOKUP(N507,_xlpm.a,_xlpm.b,0), _xlpm.x, IF(OR(_xlpm.c=0,_xlpm.d=0), _xlpm.c+_xlpm.d, MIN(_xlpm.c,_xlpm.d)), IF(_xlpm.x=0, 0, IF(DataTables!$K$158="6+", _xlfn.IFNA(_xlfn.RANK.AVG(_xlpm.x,$E$506:$E$511),1), IF(DataTables!$K$158=8,_xlfn.RANK.AVG(_xlpm.x,_xlpm.b)))))</f>
        <v>0</v>
      </c>
      <c r="P507" s="32"/>
      <c r="Q507" s="151"/>
      <c r="R507" s="151">
        <f>$O507</f>
        <v>0</v>
      </c>
      <c r="S507" s="151"/>
      <c r="T507" s="151"/>
      <c r="U507" s="151"/>
      <c r="V507" s="151"/>
      <c r="W507" s="151"/>
      <c r="X507" s="151"/>
      <c r="Y507" s="32"/>
      <c r="Z507" s="32">
        <f>COUNTIF(F$497:F$504:F$506:F$513,F507)</f>
        <v>0</v>
      </c>
      <c r="AA507" s="32">
        <f t="shared" ref="AA507:AA513" si="539">IF(NOT(ISBLANK(F507)),COUNTIF(F$506:F$513,LEFT(F507,1)&amp;"*"),0)</f>
        <v>0</v>
      </c>
      <c r="AB507" s="7" t="str">
        <f t="shared" ref="AB507:AB513" si="540">IF(AND($G507&gt;0.00001,$G507&lt;=$J$496), "***", "")</f>
        <v/>
      </c>
    </row>
    <row r="508" spans="1:28" s="8" customFormat="1" ht="20.25" customHeight="1">
      <c r="A508" s="709" t="s">
        <v>183</v>
      </c>
      <c r="B508" s="709" t="s">
        <v>123</v>
      </c>
      <c r="C508" s="709" t="s">
        <v>133</v>
      </c>
      <c r="D508" s="709" t="s">
        <v>65</v>
      </c>
      <c r="E508" s="41">
        <v>3</v>
      </c>
      <c r="F508" s="24"/>
      <c r="G508" s="201"/>
      <c r="H508" s="402" t="str" cm="1">
        <f t="array" ref="H508">IF($F508=0," ",_xlfn.XLOOKUP($F508,DataCalcs!$B$166:$B$244,_xlfn.XLOOKUP($C508,DataCalcs!$D$165:$O$165,DataCalcs!$D$166:$O$244),"WRONG LETTER"))</f>
        <v xml:space="preserve"> </v>
      </c>
      <c r="I508" s="33" t="str">
        <f>IF($F508=0," ",_xlfn.XLOOKUP($F508,DataCalcs!$B$166:$B$244,DataCalcs!$A$166:$A$244,"WRONG LETTER"))</f>
        <v xml:space="preserve"> </v>
      </c>
      <c r="J508" s="709" t="str" cm="1">
        <f t="array" ref="J508">_xlfn.IFS(ISBLANK(G508), "", NOT(ISNUMBER(G508)), "!!!",  G508&gt;DataTables!$E$44,"...",G508&gt;DataTables!$F$44,"L1",G508&gt;DataTables!$G$44,"L2",G508&gt;DataTables!$H$44,"L3",G508&gt;DataTables!$I$44,"L4",G508&gt;DataTables!$J$44,"L5",G508&gt;DataTables!$K$44,"L6",G508&gt;DataTables!$L$44,"L7",G508&gt;DataTables!$M$44,"L8", G508&lt;=DataTables!$M$44,"L9")</f>
        <v/>
      </c>
      <c r="K508" s="709"/>
      <c r="L508" s="31"/>
      <c r="M508" s="34" t="str">
        <f t="shared" ref="M508:N508" si="541">M499</f>
        <v>B</v>
      </c>
      <c r="N508" s="34" t="str">
        <f t="shared" si="541"/>
        <v>BB</v>
      </c>
      <c r="O508" s="34" cm="1">
        <f t="array" ref="O508">_xlfn.LET(_xlpm.a, $F$506:$F$513, _xlpm.b, $E$506:$E$513, _xlpm.c, _xlfn.XLOOKUP(M508,_xlpm.a,_xlpm.b,0), _xlpm.d, _xlfn.XLOOKUP(N508,_xlpm.a,_xlpm.b,0), _xlpm.x, IF(OR(_xlpm.c=0,_xlpm.d=0), _xlpm.c+_xlpm.d, MIN(_xlpm.c,_xlpm.d)), IF(_xlpm.x=0, 0, IF(DataTables!$K$158="6+", _xlfn.IFNA(_xlfn.RANK.AVG(_xlpm.x,$E$506:$E$511),1), IF(DataTables!$K$158=8,_xlfn.RANK.AVG(_xlpm.x,_xlpm.b)))))</f>
        <v>0</v>
      </c>
      <c r="P508" s="32"/>
      <c r="Q508" s="151"/>
      <c r="R508" s="151"/>
      <c r="S508" s="151">
        <f>$O508</f>
        <v>0</v>
      </c>
      <c r="T508" s="151"/>
      <c r="U508" s="151"/>
      <c r="V508" s="151"/>
      <c r="W508" s="151"/>
      <c r="X508" s="151"/>
      <c r="Y508" s="32"/>
      <c r="Z508" s="32">
        <f>COUNTIF(F$497:F$504:F$506:F$513,F508)</f>
        <v>0</v>
      </c>
      <c r="AA508" s="32">
        <f t="shared" si="539"/>
        <v>0</v>
      </c>
      <c r="AB508" s="7" t="str">
        <f t="shared" si="540"/>
        <v/>
      </c>
    </row>
    <row r="509" spans="1:28" s="8" customFormat="1" ht="20.25" customHeight="1">
      <c r="A509" s="709" t="s">
        <v>183</v>
      </c>
      <c r="B509" s="709" t="s">
        <v>123</v>
      </c>
      <c r="C509" s="709" t="s">
        <v>133</v>
      </c>
      <c r="D509" s="709" t="s">
        <v>65</v>
      </c>
      <c r="E509" s="41">
        <v>4</v>
      </c>
      <c r="F509" s="24"/>
      <c r="G509" s="201"/>
      <c r="H509" s="402" t="str" cm="1">
        <f t="array" ref="H509">IF($F509=0," ",_xlfn.XLOOKUP($F509,DataCalcs!$B$166:$B$244,_xlfn.XLOOKUP($C509,DataCalcs!$D$165:$O$165,DataCalcs!$D$166:$O$244),"WRONG LETTER"))</f>
        <v xml:space="preserve"> </v>
      </c>
      <c r="I509" s="33" t="str">
        <f>IF($F509=0," ",_xlfn.XLOOKUP($F509,DataCalcs!$B$166:$B$244,DataCalcs!$A$166:$A$244,"WRONG LETTER"))</f>
        <v xml:space="preserve"> </v>
      </c>
      <c r="J509" s="709" t="str" cm="1">
        <f t="array" ref="J509">_xlfn.IFS(ISBLANK(G509), "", NOT(ISNUMBER(G509)), "!!!",  G509&gt;DataTables!$E$44,"...",G509&gt;DataTables!$F$44,"L1",G509&gt;DataTables!$G$44,"L2",G509&gt;DataTables!$H$44,"L3",G509&gt;DataTables!$I$44,"L4",G509&gt;DataTables!$J$44,"L5",G509&gt;DataTables!$K$44,"L6",G509&gt;DataTables!$L$44,"L7",G509&gt;DataTables!$M$44,"L8", G509&lt;=DataTables!$M$44,"L9")</f>
        <v/>
      </c>
      <c r="K509" s="709"/>
      <c r="L509" s="31"/>
      <c r="M509" s="34" t="str">
        <f t="shared" ref="M509:N509" si="542">M500</f>
        <v>O</v>
      </c>
      <c r="N509" s="34" t="str">
        <f t="shared" si="542"/>
        <v>OO</v>
      </c>
      <c r="O509" s="34" cm="1">
        <f t="array" ref="O509">_xlfn.LET(_xlpm.a, $F$506:$F$513, _xlpm.b, $E$506:$E$513, _xlpm.c, _xlfn.XLOOKUP(M509,_xlpm.a,_xlpm.b,0), _xlpm.d, _xlfn.XLOOKUP(N509,_xlpm.a,_xlpm.b,0), _xlpm.x, IF(OR(_xlpm.c=0,_xlpm.d=0), _xlpm.c+_xlpm.d, MIN(_xlpm.c,_xlpm.d)), IF(_xlpm.x=0, 0, IF(DataTables!$K$158="6+", _xlfn.IFNA(_xlfn.RANK.AVG(_xlpm.x,$E$506:$E$511),1), IF(DataTables!$K$158=8,_xlfn.RANK.AVG(_xlpm.x,_xlpm.b)))))</f>
        <v>0</v>
      </c>
      <c r="P509" s="32"/>
      <c r="Q509" s="151"/>
      <c r="R509" s="151"/>
      <c r="S509" s="151"/>
      <c r="T509" s="151">
        <f>$O509</f>
        <v>0</v>
      </c>
      <c r="U509" s="151"/>
      <c r="V509" s="151"/>
      <c r="W509" s="151"/>
      <c r="X509" s="151"/>
      <c r="Y509" s="32"/>
      <c r="Z509" s="32">
        <f>COUNTIF(F$497:F$504:F$506:F$513,F509)</f>
        <v>0</v>
      </c>
      <c r="AA509" s="32">
        <f t="shared" si="539"/>
        <v>0</v>
      </c>
      <c r="AB509" s="7" t="str">
        <f t="shared" si="540"/>
        <v/>
      </c>
    </row>
    <row r="510" spans="1:28" s="8" customFormat="1" ht="20.25" customHeight="1">
      <c r="A510" s="709" t="s">
        <v>183</v>
      </c>
      <c r="B510" s="709" t="s">
        <v>123</v>
      </c>
      <c r="C510" s="709" t="s">
        <v>133</v>
      </c>
      <c r="D510" s="709" t="s">
        <v>65</v>
      </c>
      <c r="E510" s="41">
        <v>5</v>
      </c>
      <c r="F510" s="24"/>
      <c r="G510" s="201"/>
      <c r="H510" s="402" t="str" cm="1">
        <f t="array" ref="H510">IF($F510=0," ",_xlfn.XLOOKUP($F510,DataCalcs!$B$166:$B$244,_xlfn.XLOOKUP($C510,DataCalcs!$D$165:$O$165,DataCalcs!$D$166:$O$244),"WRONG LETTER"))</f>
        <v xml:space="preserve"> </v>
      </c>
      <c r="I510" s="33" t="str">
        <f>IF($F510=0," ",_xlfn.XLOOKUP($F510,DataCalcs!$B$166:$B$244,DataCalcs!$A$166:$A$244,"WRONG LETTER"))</f>
        <v xml:space="preserve"> </v>
      </c>
      <c r="J510" s="709" t="str" cm="1">
        <f t="array" ref="J510">_xlfn.IFS(ISBLANK(G510), "", NOT(ISNUMBER(G510)), "!!!",  G510&gt;DataTables!$E$44,"...",G510&gt;DataTables!$F$44,"L1",G510&gt;DataTables!$G$44,"L2",G510&gt;DataTables!$H$44,"L3",G510&gt;DataTables!$I$44,"L4",G510&gt;DataTables!$J$44,"L5",G510&gt;DataTables!$K$44,"L6",G510&gt;DataTables!$L$44,"L7",G510&gt;DataTables!$M$44,"L8", G510&lt;=DataTables!$M$44,"L9")</f>
        <v/>
      </c>
      <c r="K510" s="709"/>
      <c r="L510" s="31"/>
      <c r="M510" s="34" t="str">
        <f t="shared" ref="M510:N510" si="543">M501</f>
        <v>R</v>
      </c>
      <c r="N510" s="34" t="str">
        <f t="shared" si="543"/>
        <v>RR</v>
      </c>
      <c r="O510" s="34" cm="1">
        <f t="array" ref="O510">_xlfn.LET(_xlpm.a, $F$506:$F$513, _xlpm.b, $E$506:$E$513, _xlpm.c, _xlfn.XLOOKUP(M510,_xlpm.a,_xlpm.b,0), _xlpm.d, _xlfn.XLOOKUP(N510,_xlpm.a,_xlpm.b,0), _xlpm.x, IF(OR(_xlpm.c=0,_xlpm.d=0), _xlpm.c+_xlpm.d, MIN(_xlpm.c,_xlpm.d)), IF(_xlpm.x=0, 0, IF(DataTables!$K$158="6+", _xlfn.IFNA(_xlfn.RANK.AVG(_xlpm.x,$E$506:$E$511),1), IF(DataTables!$K$158=8,_xlfn.RANK.AVG(_xlpm.x,_xlpm.b)))))</f>
        <v>0</v>
      </c>
      <c r="P510" s="32"/>
      <c r="Q510" s="151"/>
      <c r="R510" s="151"/>
      <c r="S510" s="151"/>
      <c r="T510" s="151"/>
      <c r="U510" s="151">
        <f>$O510</f>
        <v>0</v>
      </c>
      <c r="V510" s="151"/>
      <c r="W510" s="151"/>
      <c r="X510" s="151"/>
      <c r="Y510" s="32"/>
      <c r="Z510" s="32">
        <f>COUNTIF(F$497:F$504:F$506:F$513,F510)</f>
        <v>0</v>
      </c>
      <c r="AA510" s="32">
        <f t="shared" si="539"/>
        <v>0</v>
      </c>
      <c r="AB510" s="7" t="str">
        <f t="shared" si="540"/>
        <v/>
      </c>
    </row>
    <row r="511" spans="1:28" s="8" customFormat="1" ht="20.25" customHeight="1">
      <c r="A511" s="709" t="s">
        <v>183</v>
      </c>
      <c r="B511" s="709" t="s">
        <v>123</v>
      </c>
      <c r="C511" s="709" t="s">
        <v>133</v>
      </c>
      <c r="D511" s="709" t="s">
        <v>65</v>
      </c>
      <c r="E511" s="41">
        <v>6</v>
      </c>
      <c r="F511" s="24"/>
      <c r="G511" s="201"/>
      <c r="H511" s="402" t="str" cm="1">
        <f t="array" ref="H511">IF($F511=0," ",_xlfn.XLOOKUP($F511,DataCalcs!$B$166:$B$244,_xlfn.XLOOKUP($C511,DataCalcs!$D$165:$O$165,DataCalcs!$D$166:$O$244),"WRONG LETTER"))</f>
        <v xml:space="preserve"> </v>
      </c>
      <c r="I511" s="33" t="str">
        <f>IF($F511=0," ",_xlfn.XLOOKUP($F511,DataCalcs!$B$166:$B$244,DataCalcs!$A$166:$A$244,"WRONG LETTER"))</f>
        <v xml:space="preserve"> </v>
      </c>
      <c r="J511" s="709" t="str" cm="1">
        <f t="array" ref="J511">_xlfn.IFS(ISBLANK(G511), "", NOT(ISNUMBER(G511)), "!!!",  G511&gt;DataTables!$E$44,"...",G511&gt;DataTables!$F$44,"L1",G511&gt;DataTables!$G$44,"L2",G511&gt;DataTables!$H$44,"L3",G511&gt;DataTables!$I$44,"L4",G511&gt;DataTables!$J$44,"L5",G511&gt;DataTables!$K$44,"L6",G511&gt;DataTables!$L$44,"L7",G511&gt;DataTables!$M$44,"L8", G511&lt;=DataTables!$M$44,"L9")</f>
        <v/>
      </c>
      <c r="K511" s="709"/>
      <c r="L511" s="418"/>
      <c r="M511" s="34" t="str">
        <f t="shared" ref="M511:N511" si="544">M502</f>
        <v>X</v>
      </c>
      <c r="N511" s="34" t="str">
        <f t="shared" si="544"/>
        <v>XX</v>
      </c>
      <c r="O511" s="34" cm="1">
        <f t="array" ref="O511">_xlfn.LET(_xlpm.a, $F$506:$F$513, _xlpm.b, $E$506:$E$513, _xlpm.c, _xlfn.XLOOKUP(M511,_xlpm.a,_xlpm.b,0), _xlpm.d, _xlfn.XLOOKUP(N511,_xlpm.a,_xlpm.b,0), _xlpm.x, IF(OR(_xlpm.c=0,_xlpm.d=0), _xlpm.c+_xlpm.d, MIN(_xlpm.c,_xlpm.d)), IF(_xlpm.x=0, 0, IF(DataTables!$K$158="6+", _xlfn.IFNA(_xlfn.RANK.AVG(_xlpm.x,$E$506:$E$511),1), IF(DataTables!$K$158=8,_xlfn.RANK.AVG(_xlpm.x,_xlpm.b)))))</f>
        <v>0</v>
      </c>
      <c r="P511" s="32"/>
      <c r="Q511" s="151"/>
      <c r="R511" s="151"/>
      <c r="S511" s="151"/>
      <c r="T511" s="151"/>
      <c r="U511" s="151"/>
      <c r="V511" s="151">
        <f>$O511</f>
        <v>0</v>
      </c>
      <c r="W511" s="151"/>
      <c r="X511" s="151"/>
      <c r="Y511" s="32"/>
      <c r="Z511" s="32">
        <f>COUNTIF(F$497:F$504:F$506:F$513,F511)</f>
        <v>0</v>
      </c>
      <c r="AA511" s="32">
        <f t="shared" si="539"/>
        <v>0</v>
      </c>
      <c r="AB511" s="7" t="str">
        <f t="shared" si="540"/>
        <v/>
      </c>
    </row>
    <row r="512" spans="1:28" s="7" customFormat="1" ht="20.25" customHeight="1">
      <c r="A512" s="709" t="s">
        <v>183</v>
      </c>
      <c r="B512" s="709" t="s">
        <v>123</v>
      </c>
      <c r="C512" s="709" t="s">
        <v>133</v>
      </c>
      <c r="D512" s="709" t="s">
        <v>65</v>
      </c>
      <c r="E512" s="14">
        <v>7</v>
      </c>
      <c r="F512" s="24"/>
      <c r="G512" s="201"/>
      <c r="H512" s="402" t="str" cm="1">
        <f t="array" ref="H512">IF($F512=0," ",_xlfn.XLOOKUP($F512,DataCalcs!$B$166:$B$244,_xlfn.XLOOKUP($C512,DataCalcs!$D$165:$O$165,DataCalcs!$D$166:$O$244),"WRONG LETTER"))</f>
        <v xml:space="preserve"> </v>
      </c>
      <c r="I512" s="33" t="str">
        <f>IF($F512=0," ",_xlfn.XLOOKUP($F512,DataCalcs!$B$166:$B$244,DataCalcs!$A$166:$A$244,"WRONG LETTER"))</f>
        <v xml:space="preserve"> </v>
      </c>
      <c r="J512" s="709" t="str" cm="1">
        <f t="array" ref="J512">_xlfn.IFS(ISBLANK(G512), "", NOT(ISNUMBER(G512)), "!!!",  G512&gt;DataTables!$E$44,"...",G512&gt;DataTables!$F$44,"L1",G512&gt;DataTables!$G$44,"L2",G512&gt;DataTables!$H$44,"L3",G512&gt;DataTables!$I$44,"L4",G512&gt;DataTables!$J$44,"L5",G512&gt;DataTables!$K$44,"L6",G512&gt;DataTables!$L$44,"L7",G512&gt;DataTables!$M$44,"L8", G512&lt;=DataTables!$M$44,"L9")</f>
        <v/>
      </c>
      <c r="K512" s="709"/>
      <c r="L512" s="31"/>
      <c r="M512" s="34" t="str">
        <f t="shared" ref="M512:N512" si="545">M503</f>
        <v>H</v>
      </c>
      <c r="N512" s="34" t="str">
        <f t="shared" si="545"/>
        <v>HH</v>
      </c>
      <c r="O512" s="34" cm="1">
        <f t="array" ref="O512">_xlfn.LET(_xlpm.a, $F$506:$F$513, _xlpm.b, $E$506:$E$513, _xlpm.c, _xlfn.XLOOKUP(M512,_xlpm.a,_xlpm.b,0), _xlpm.d, _xlfn.XLOOKUP(N512,_xlpm.a,_xlpm.b,0), _xlpm.x, IF(OR(_xlpm.c=0,_xlpm.d=0), _xlpm.c+_xlpm.d, MIN(_xlpm.c,_xlpm.d)), IF(_xlpm.x=0, 0, IF(DataTables!$K$158="6+", _xlfn.IFNA(_xlfn.RANK.AVG(_xlpm.x,$E$506:$E$511),1), IF(DataTables!$K$158=8,_xlfn.RANK.AVG(_xlpm.x,_xlpm.b)))))</f>
        <v>0</v>
      </c>
      <c r="P512" s="32"/>
      <c r="Q512" s="151"/>
      <c r="R512" s="151"/>
      <c r="S512" s="151"/>
      <c r="T512" s="151"/>
      <c r="U512" s="151"/>
      <c r="V512" s="151"/>
      <c r="W512" s="151">
        <f>$O512</f>
        <v>0</v>
      </c>
      <c r="X512" s="151"/>
      <c r="Y512" s="32"/>
      <c r="Z512" s="32">
        <f>COUNTIF(F$497:F$504:F$506:F$513,F512)</f>
        <v>0</v>
      </c>
      <c r="AA512" s="32">
        <f t="shared" si="539"/>
        <v>0</v>
      </c>
      <c r="AB512" s="7" t="str">
        <f t="shared" si="540"/>
        <v/>
      </c>
    </row>
    <row r="513" spans="1:28" s="7" customFormat="1" ht="20.25" customHeight="1">
      <c r="A513" s="709" t="s">
        <v>183</v>
      </c>
      <c r="B513" s="709" t="s">
        <v>123</v>
      </c>
      <c r="C513" s="709" t="s">
        <v>133</v>
      </c>
      <c r="D513" s="709" t="s">
        <v>65</v>
      </c>
      <c r="E513" s="14">
        <v>8</v>
      </c>
      <c r="F513" s="24"/>
      <c r="G513" s="201"/>
      <c r="H513" s="402" t="str" cm="1">
        <f t="array" ref="H513">IF($F513=0," ",_xlfn.XLOOKUP($F513,DataCalcs!$B$166:$B$244,_xlfn.XLOOKUP($C513,DataCalcs!$D$165:$O$165,DataCalcs!$D$166:$O$244),"WRONG LETTER"))</f>
        <v xml:space="preserve"> </v>
      </c>
      <c r="I513" s="33" t="str">
        <f>IF($F513=0," ",_xlfn.XLOOKUP($F513,DataCalcs!$B$166:$B$244,DataCalcs!$A$166:$A$244,"WRONG LETTER"))</f>
        <v xml:space="preserve"> </v>
      </c>
      <c r="J513" s="709" t="str" cm="1">
        <f t="array" ref="J513">_xlfn.IFS(ISBLANK(G513), "", NOT(ISNUMBER(G513)), "!!!",  G513&gt;DataTables!$E$44,"...",G513&gt;DataTables!$F$44,"L1",G513&gt;DataTables!$G$44,"L2",G513&gt;DataTables!$H$44,"L3",G513&gt;DataTables!$I$44,"L4",G513&gt;DataTables!$J$44,"L5",G513&gt;DataTables!$K$44,"L6",G513&gt;DataTables!$L$44,"L7",G513&gt;DataTables!$M$44,"L8", G513&lt;=DataTables!$M$44,"L9")</f>
        <v/>
      </c>
      <c r="K513" s="709"/>
      <c r="L513" s="31"/>
      <c r="M513" s="34" t="str">
        <f t="shared" ref="M513:N513" si="546">M504</f>
        <v>W</v>
      </c>
      <c r="N513" s="34" t="str">
        <f t="shared" si="546"/>
        <v>WW</v>
      </c>
      <c r="O513" s="34" cm="1">
        <f t="array" ref="O513">_xlfn.LET(_xlpm.a, $F$506:$F$513, _xlpm.b, $E$506:$E$513, _xlpm.c, _xlfn.XLOOKUP(M513,_xlpm.a,_xlpm.b,0), _xlpm.d, _xlfn.XLOOKUP(N513,_xlpm.a,_xlpm.b,0), _xlpm.x, IF(OR(_xlpm.c=0,_xlpm.d=0), _xlpm.c+_xlpm.d, MIN(_xlpm.c,_xlpm.d)), IF(_xlpm.x=0, 0, IF(DataTables!$K$158="6+", _xlfn.IFNA(_xlfn.RANK.AVG(_xlpm.x,$E$506:$E$511),1), IF(DataTables!$K$158=8,_xlfn.RANK.AVG(_xlpm.x,_xlpm.b)))))</f>
        <v>0</v>
      </c>
      <c r="P513" s="32"/>
      <c r="Q513" s="151"/>
      <c r="R513" s="151"/>
      <c r="S513" s="151"/>
      <c r="T513" s="151"/>
      <c r="U513" s="151"/>
      <c r="V513" s="151"/>
      <c r="W513" s="151"/>
      <c r="X513" s="151">
        <f>$O513</f>
        <v>0</v>
      </c>
      <c r="Y513" s="31"/>
      <c r="Z513" s="32">
        <f>COUNTIF(F$497:F$504:F$506:F$513,F513)</f>
        <v>0</v>
      </c>
      <c r="AA513" s="32">
        <f t="shared" si="539"/>
        <v>0</v>
      </c>
      <c r="AB513" s="7" t="str">
        <f t="shared" si="540"/>
        <v/>
      </c>
    </row>
    <row r="514" spans="1:28" s="7" customFormat="1" ht="20.25" customHeight="1">
      <c r="A514" s="709" t="s">
        <v>183</v>
      </c>
      <c r="B514" s="709" t="s">
        <v>123</v>
      </c>
      <c r="C514" s="709" t="s">
        <v>136</v>
      </c>
      <c r="D514" s="76"/>
      <c r="E514" s="387" t="s">
        <v>196</v>
      </c>
      <c r="F514" s="403"/>
      <c r="G514" s="410"/>
      <c r="H514" s="404"/>
      <c r="I514" s="388" t="s">
        <v>59</v>
      </c>
      <c r="J514" s="390">
        <f>DataTables!$N$45</f>
        <v>2.9097222222222224E-3</v>
      </c>
      <c r="K514" s="421"/>
      <c r="L514" s="13"/>
      <c r="M514" s="36"/>
      <c r="N514" s="36"/>
      <c r="O514" s="712"/>
      <c r="P514" s="31"/>
      <c r="Q514" s="31"/>
      <c r="R514" s="31"/>
      <c r="S514" s="31"/>
      <c r="T514" s="31"/>
      <c r="U514" s="31"/>
      <c r="V514" s="31"/>
      <c r="W514" s="31"/>
      <c r="X514" s="31"/>
      <c r="Y514" s="32"/>
      <c r="Z514" s="32"/>
      <c r="AA514" s="2"/>
    </row>
    <row r="515" spans="1:28" s="7" customFormat="1" ht="20.25" customHeight="1">
      <c r="A515" s="709" t="s">
        <v>183</v>
      </c>
      <c r="B515" s="709" t="s">
        <v>123</v>
      </c>
      <c r="C515" s="709" t="s">
        <v>136</v>
      </c>
      <c r="D515" s="709" t="s">
        <v>71</v>
      </c>
      <c r="E515" s="398">
        <v>1</v>
      </c>
      <c r="F515" s="399"/>
      <c r="G515" s="409"/>
      <c r="H515" s="402" t="str" cm="1">
        <f t="array" ref="H515">IF($F515=0," ",_xlfn.XLOOKUP($F515,DataCalcs!$B$166:$B$244,_xlfn.XLOOKUP($C515,DataCalcs!$D$165:$N$165,DataCalcs!$D$166:$N$244),"WRONG LETTER"))</f>
        <v xml:space="preserve"> </v>
      </c>
      <c r="I515" s="402" t="str">
        <f>IF($F515=0," ",_xlfn.XLOOKUP($F515,DataCalcs!$B$166:$B$244,DataCalcs!$A$166:$A$244,"WRONG LETTER"))</f>
        <v xml:space="preserve"> </v>
      </c>
      <c r="J515" s="29" t="str" cm="1">
        <f t="array" ref="J515">_xlfn.IFS(ISBLANK(G515), "", NOT(ISNUMBER(G515)), "!!!",  G515&gt;DataTables!$E$45,"...",G515&gt;DataTables!$F$45,"L1",G515&gt;DataTables!$G$45,"L2",G515&gt;DataTables!$H$45,"L3",G515&gt;DataTables!$I$45,"L4",G515&gt;DataTables!$J$45,"L5",G515&gt;DataTables!$K$45,"L6",G515&gt;DataTables!$L$45,"L7",G515&gt;DataTables!$M$45,"L8", G515&lt;=DataTables!$M$45,"L9")</f>
        <v/>
      </c>
      <c r="K515" s="709"/>
      <c r="L515" s="32"/>
      <c r="M515" s="34" t="str">
        <f t="shared" ref="M515:N515" si="547">M506</f>
        <v>A</v>
      </c>
      <c r="N515" s="34" t="str">
        <f t="shared" si="547"/>
        <v>AA</v>
      </c>
      <c r="O515" s="34" cm="1">
        <f t="array" ref="O515">_xlfn.LET(_xlpm.a, $F$515:$F$522, _xlpm.b, $E$515:$E$522, _xlpm.c, _xlfn.XLOOKUP(M515,_xlpm.a,_xlpm.b,0), _xlpm.d, _xlfn.XLOOKUP(N515,_xlpm.a,_xlpm.b,0), _xlpm.x, IF(OR(_xlpm.c=0,_xlpm.d=0), _xlpm.c+_xlpm.d, MIN(_xlpm.c,_xlpm.d)), IF(_xlpm.x=0, 0, IF(DataTables!$K$158="6+", _xlfn.IFNA(_xlfn.RANK.AVG(_xlpm.x,$E$515:$E$520),1), IF(DataTables!$K$158=8,_xlfn.RANK.AVG(_xlpm.x,_xlpm.b)))))</f>
        <v>0</v>
      </c>
      <c r="P515" s="32"/>
      <c r="Q515" s="151">
        <f>$O515</f>
        <v>0</v>
      </c>
      <c r="R515" s="151"/>
      <c r="S515" s="151"/>
      <c r="T515" s="151"/>
      <c r="U515" s="151"/>
      <c r="V515" s="151"/>
      <c r="W515" s="151"/>
      <c r="X515" s="151"/>
      <c r="Y515" s="32"/>
      <c r="Z515" s="32">
        <f>COUNTIF(F$515:F$522:F$524:F$531,F515)</f>
        <v>0</v>
      </c>
      <c r="AA515" s="32">
        <f>IF(NOT(ISBLANK(F515)),COUNTIF(F$515:F$522,LEFT(F515,1)&amp;"*"),0)</f>
        <v>0</v>
      </c>
      <c r="AB515" s="7" t="str">
        <f>IF(AND($G515&gt;0.00001,$G515&lt;=$J$514), "***", "")</f>
        <v/>
      </c>
    </row>
    <row r="516" spans="1:28" s="7" customFormat="1" ht="20.25" customHeight="1">
      <c r="A516" s="709" t="s">
        <v>183</v>
      </c>
      <c r="B516" s="709" t="s">
        <v>123</v>
      </c>
      <c r="C516" s="709" t="s">
        <v>136</v>
      </c>
      <c r="D516" s="709" t="s">
        <v>71</v>
      </c>
      <c r="E516" s="41">
        <v>2</v>
      </c>
      <c r="F516" s="24"/>
      <c r="G516" s="201"/>
      <c r="H516" s="33" t="str" cm="1">
        <f t="array" ref="H516">IF($F516=0," ",_xlfn.XLOOKUP($F516,DataCalcs!$B$166:$B$244,_xlfn.XLOOKUP($C516,DataCalcs!$D$165:$N$165,DataCalcs!$D$166:$N$244),"WRONG LETTER"))</f>
        <v xml:space="preserve"> </v>
      </c>
      <c r="I516" s="33" t="str">
        <f>IF($F516=0," ",_xlfn.XLOOKUP($F516,DataCalcs!$B$166:$B$244,DataCalcs!$A$166:$A$244,"WRONG LETTER"))</f>
        <v xml:space="preserve"> </v>
      </c>
      <c r="J516" s="709" t="str" cm="1">
        <f t="array" ref="J516">_xlfn.IFS(ISBLANK(G516), "", NOT(ISNUMBER(G516)), "!!!",  G516&gt;DataTables!$E$45,"...",G516&gt;DataTables!$F$45,"L1",G516&gt;DataTables!$G$45,"L2",G516&gt;DataTables!$H$45,"L3",G516&gt;DataTables!$I$45,"L4",G516&gt;DataTables!$J$45,"L5",G516&gt;DataTables!$K$45,"L6",G516&gt;DataTables!$L$45,"L7",G516&gt;DataTables!$M$45,"L8", G516&lt;=DataTables!$M$45,"L9")</f>
        <v/>
      </c>
      <c r="K516" s="709"/>
      <c r="L516" s="32"/>
      <c r="M516" s="34" t="str">
        <f t="shared" ref="M516:N516" si="548">M507</f>
        <v>N</v>
      </c>
      <c r="N516" s="34" t="str">
        <f t="shared" si="548"/>
        <v>NN</v>
      </c>
      <c r="O516" s="34" cm="1">
        <f t="array" ref="O516">_xlfn.LET(_xlpm.a, $F$515:$F$522, _xlpm.b, $E$515:$E$522, _xlpm.c, _xlfn.XLOOKUP(M516,_xlpm.a,_xlpm.b,0), _xlpm.d, _xlfn.XLOOKUP(N516,_xlpm.a,_xlpm.b,0), _xlpm.x, IF(OR(_xlpm.c=0,_xlpm.d=0), _xlpm.c+_xlpm.d, MIN(_xlpm.c,_xlpm.d)), IF(_xlpm.x=0, 0, IF(DataTables!$K$158="6+", _xlfn.IFNA(_xlfn.RANK.AVG(_xlpm.x,$E$515:$E$520),1), IF(DataTables!$K$158=8,_xlfn.RANK.AVG(_xlpm.x,_xlpm.b)))))</f>
        <v>0</v>
      </c>
      <c r="P516" s="32"/>
      <c r="Q516" s="151"/>
      <c r="R516" s="151">
        <f>$O516</f>
        <v>0</v>
      </c>
      <c r="S516" s="151"/>
      <c r="T516" s="151"/>
      <c r="U516" s="151"/>
      <c r="V516" s="151"/>
      <c r="W516" s="151"/>
      <c r="X516" s="151"/>
      <c r="Y516" s="32"/>
      <c r="Z516" s="32">
        <f>COUNTIF(F$515:F$522:F$524:F$531,F516)</f>
        <v>0</v>
      </c>
      <c r="AA516" s="32">
        <f t="shared" ref="AA516:AA522" si="549">IF(NOT(ISBLANK(F516)),COUNTIF(F$515:F$522,LEFT(F516,1)&amp;"*"),0)</f>
        <v>0</v>
      </c>
      <c r="AB516" s="7" t="str">
        <f t="shared" ref="AB516:AB522" si="550">IF(AND($G516&gt;0.00001,$G516&lt;=$J$514), "***", "")</f>
        <v/>
      </c>
    </row>
    <row r="517" spans="1:28" s="7" customFormat="1" ht="20.25" customHeight="1">
      <c r="A517" s="709" t="s">
        <v>183</v>
      </c>
      <c r="B517" s="709" t="s">
        <v>123</v>
      </c>
      <c r="C517" s="709" t="s">
        <v>136</v>
      </c>
      <c r="D517" s="709" t="s">
        <v>71</v>
      </c>
      <c r="E517" s="41">
        <v>3</v>
      </c>
      <c r="F517" s="24"/>
      <c r="G517" s="201"/>
      <c r="H517" s="33" t="str" cm="1">
        <f t="array" ref="H517">IF($F517=0," ",_xlfn.XLOOKUP($F517,DataCalcs!$B$166:$B$244,_xlfn.XLOOKUP($C517,DataCalcs!$D$165:$N$165,DataCalcs!$D$166:$N$244),"WRONG LETTER"))</f>
        <v xml:space="preserve"> </v>
      </c>
      <c r="I517" s="33" t="str">
        <f>IF($F517=0," ",_xlfn.XLOOKUP($F517,DataCalcs!$B$166:$B$244,DataCalcs!$A$166:$A$244,"WRONG LETTER"))</f>
        <v xml:space="preserve"> </v>
      </c>
      <c r="J517" s="709" t="str" cm="1">
        <f t="array" ref="J517">_xlfn.IFS(ISBLANK(G517), "", NOT(ISNUMBER(G517)), "!!!",  G517&gt;DataTables!$E$45,"...",G517&gt;DataTables!$F$45,"L1",G517&gt;DataTables!$G$45,"L2",G517&gt;DataTables!$H$45,"L3",G517&gt;DataTables!$I$45,"L4",G517&gt;DataTables!$J$45,"L5",G517&gt;DataTables!$K$45,"L6",G517&gt;DataTables!$L$45,"L7",G517&gt;DataTables!$M$45,"L8", G517&lt;=DataTables!$M$45,"L9")</f>
        <v/>
      </c>
      <c r="K517" s="709"/>
      <c r="L517" s="32"/>
      <c r="M517" s="34" t="str">
        <f t="shared" ref="M517:N517" si="551">M508</f>
        <v>B</v>
      </c>
      <c r="N517" s="34" t="str">
        <f t="shared" si="551"/>
        <v>BB</v>
      </c>
      <c r="O517" s="34" cm="1">
        <f t="array" ref="O517">_xlfn.LET(_xlpm.a, $F$515:$F$522, _xlpm.b, $E$515:$E$522, _xlpm.c, _xlfn.XLOOKUP(M517,_xlpm.a,_xlpm.b,0), _xlpm.d, _xlfn.XLOOKUP(N517,_xlpm.a,_xlpm.b,0), _xlpm.x, IF(OR(_xlpm.c=0,_xlpm.d=0), _xlpm.c+_xlpm.d, MIN(_xlpm.c,_xlpm.d)), IF(_xlpm.x=0, 0, IF(DataTables!$K$158="6+", _xlfn.IFNA(_xlfn.RANK.AVG(_xlpm.x,$E$515:$E$520),1), IF(DataTables!$K$158=8,_xlfn.RANK.AVG(_xlpm.x,_xlpm.b)))))</f>
        <v>0</v>
      </c>
      <c r="P517" s="32"/>
      <c r="Q517" s="151"/>
      <c r="R517" s="151"/>
      <c r="S517" s="151">
        <f>$O517</f>
        <v>0</v>
      </c>
      <c r="T517" s="151"/>
      <c r="U517" s="151"/>
      <c r="V517" s="151"/>
      <c r="W517" s="151"/>
      <c r="X517" s="151"/>
      <c r="Y517" s="32"/>
      <c r="Z517" s="32">
        <f>COUNTIF(F$515:F$522:F$524:F$531,F517)</f>
        <v>0</v>
      </c>
      <c r="AA517" s="32">
        <f t="shared" si="549"/>
        <v>0</v>
      </c>
      <c r="AB517" s="7" t="str">
        <f t="shared" si="550"/>
        <v/>
      </c>
    </row>
    <row r="518" spans="1:28" s="7" customFormat="1" ht="20.25" customHeight="1">
      <c r="A518" s="709" t="s">
        <v>183</v>
      </c>
      <c r="B518" s="709" t="s">
        <v>123</v>
      </c>
      <c r="C518" s="709" t="s">
        <v>136</v>
      </c>
      <c r="D518" s="709" t="s">
        <v>71</v>
      </c>
      <c r="E518" s="41">
        <v>4</v>
      </c>
      <c r="F518" s="24"/>
      <c r="G518" s="201"/>
      <c r="H518" s="33" t="str" cm="1">
        <f t="array" ref="H518">IF($F518=0," ",_xlfn.XLOOKUP($F518,DataCalcs!$B$166:$B$244,_xlfn.XLOOKUP($C518,DataCalcs!$D$165:$N$165,DataCalcs!$D$166:$N$244),"WRONG LETTER"))</f>
        <v xml:space="preserve"> </v>
      </c>
      <c r="I518" s="33" t="str">
        <f>IF($F518=0," ",_xlfn.XLOOKUP($F518,DataCalcs!$B$166:$B$244,DataCalcs!$A$166:$A$244,"WRONG LETTER"))</f>
        <v xml:space="preserve"> </v>
      </c>
      <c r="J518" s="709" t="str" cm="1">
        <f t="array" ref="J518">_xlfn.IFS(ISBLANK(G518), "", NOT(ISNUMBER(G518)), "!!!",  G518&gt;DataTables!$E$45,"...",G518&gt;DataTables!$F$45,"L1",G518&gt;DataTables!$G$45,"L2",G518&gt;DataTables!$H$45,"L3",G518&gt;DataTables!$I$45,"L4",G518&gt;DataTables!$J$45,"L5",G518&gt;DataTables!$K$45,"L6",G518&gt;DataTables!$L$45,"L7",G518&gt;DataTables!$M$45,"L8", G518&lt;=DataTables!$M$45,"L9")</f>
        <v/>
      </c>
      <c r="K518" s="709"/>
      <c r="L518" s="32"/>
      <c r="M518" s="34" t="str">
        <f t="shared" ref="M518:N518" si="552">M509</f>
        <v>O</v>
      </c>
      <c r="N518" s="34" t="str">
        <f t="shared" si="552"/>
        <v>OO</v>
      </c>
      <c r="O518" s="34" cm="1">
        <f t="array" ref="O518">_xlfn.LET(_xlpm.a, $F$515:$F$522, _xlpm.b, $E$515:$E$522, _xlpm.c, _xlfn.XLOOKUP(M518,_xlpm.a,_xlpm.b,0), _xlpm.d, _xlfn.XLOOKUP(N518,_xlpm.a,_xlpm.b,0), _xlpm.x, IF(OR(_xlpm.c=0,_xlpm.d=0), _xlpm.c+_xlpm.d, MIN(_xlpm.c,_xlpm.d)), IF(_xlpm.x=0, 0, IF(DataTables!$K$158="6+", _xlfn.IFNA(_xlfn.RANK.AVG(_xlpm.x,$E$515:$E$520),1), IF(DataTables!$K$158=8,_xlfn.RANK.AVG(_xlpm.x,_xlpm.b)))))</f>
        <v>0</v>
      </c>
      <c r="P518" s="32"/>
      <c r="Q518" s="151"/>
      <c r="R518" s="151"/>
      <c r="S518" s="151"/>
      <c r="T518" s="151">
        <f>$O518</f>
        <v>0</v>
      </c>
      <c r="U518" s="151"/>
      <c r="V518" s="151"/>
      <c r="W518" s="151"/>
      <c r="X518" s="151"/>
      <c r="Y518" s="32"/>
      <c r="Z518" s="32">
        <f>COUNTIF(F$515:F$522:F$524:F$531,F518)</f>
        <v>0</v>
      </c>
      <c r="AA518" s="32">
        <f t="shared" si="549"/>
        <v>0</v>
      </c>
      <c r="AB518" s="7" t="str">
        <f t="shared" si="550"/>
        <v/>
      </c>
    </row>
    <row r="519" spans="1:28" s="7" customFormat="1" ht="20.25" customHeight="1">
      <c r="A519" s="709" t="s">
        <v>183</v>
      </c>
      <c r="B519" s="709" t="s">
        <v>123</v>
      </c>
      <c r="C519" s="709" t="s">
        <v>136</v>
      </c>
      <c r="D519" s="709" t="s">
        <v>71</v>
      </c>
      <c r="E519" s="41">
        <v>5</v>
      </c>
      <c r="F519" s="24"/>
      <c r="G519" s="201"/>
      <c r="H519" s="33" t="str" cm="1">
        <f t="array" ref="H519">IF($F519=0," ",_xlfn.XLOOKUP($F519,DataCalcs!$B$166:$B$244,_xlfn.XLOOKUP($C519,DataCalcs!$D$165:$N$165,DataCalcs!$D$166:$N$244),"WRONG LETTER"))</f>
        <v xml:space="preserve"> </v>
      </c>
      <c r="I519" s="33" t="str">
        <f>IF($F519=0," ",_xlfn.XLOOKUP($F519,DataCalcs!$B$166:$B$244,DataCalcs!$A$166:$A$244,"WRONG LETTER"))</f>
        <v xml:space="preserve"> </v>
      </c>
      <c r="J519" s="709" t="str" cm="1">
        <f t="array" ref="J519">_xlfn.IFS(ISBLANK(G519), "", NOT(ISNUMBER(G519)), "!!!",  G519&gt;DataTables!$E$45,"...",G519&gt;DataTables!$F$45,"L1",G519&gt;DataTables!$G$45,"L2",G519&gt;DataTables!$H$45,"L3",G519&gt;DataTables!$I$45,"L4",G519&gt;DataTables!$J$45,"L5",G519&gt;DataTables!$K$45,"L6",G519&gt;DataTables!$L$45,"L7",G519&gt;DataTables!$M$45,"L8", G519&lt;=DataTables!$M$45,"L9")</f>
        <v/>
      </c>
      <c r="K519" s="709"/>
      <c r="L519" s="32"/>
      <c r="M519" s="34" t="str">
        <f t="shared" ref="M519:N519" si="553">M510</f>
        <v>R</v>
      </c>
      <c r="N519" s="34" t="str">
        <f t="shared" si="553"/>
        <v>RR</v>
      </c>
      <c r="O519" s="34" cm="1">
        <f t="array" ref="O519">_xlfn.LET(_xlpm.a, $F$515:$F$522, _xlpm.b, $E$515:$E$522, _xlpm.c, _xlfn.XLOOKUP(M519,_xlpm.a,_xlpm.b,0), _xlpm.d, _xlfn.XLOOKUP(N519,_xlpm.a,_xlpm.b,0), _xlpm.x, IF(OR(_xlpm.c=0,_xlpm.d=0), _xlpm.c+_xlpm.d, MIN(_xlpm.c,_xlpm.d)), IF(_xlpm.x=0, 0, IF(DataTables!$K$158="6+", _xlfn.IFNA(_xlfn.RANK.AVG(_xlpm.x,$E$515:$E$520),1), IF(DataTables!$K$158=8,_xlfn.RANK.AVG(_xlpm.x,_xlpm.b)))))</f>
        <v>0</v>
      </c>
      <c r="P519" s="32"/>
      <c r="Q519" s="151"/>
      <c r="R519" s="151"/>
      <c r="S519" s="151"/>
      <c r="T519" s="151"/>
      <c r="U519" s="151">
        <f>$O519</f>
        <v>0</v>
      </c>
      <c r="V519" s="151"/>
      <c r="W519" s="151"/>
      <c r="X519" s="151"/>
      <c r="Y519" s="32"/>
      <c r="Z519" s="32">
        <f>COUNTIF(F$515:F$522:F$524:F$531,F519)</f>
        <v>0</v>
      </c>
      <c r="AA519" s="32">
        <f t="shared" si="549"/>
        <v>0</v>
      </c>
      <c r="AB519" s="7" t="str">
        <f t="shared" si="550"/>
        <v/>
      </c>
    </row>
    <row r="520" spans="1:28" s="7" customFormat="1" ht="20.25" customHeight="1">
      <c r="A520" s="709" t="s">
        <v>183</v>
      </c>
      <c r="B520" s="709" t="s">
        <v>123</v>
      </c>
      <c r="C520" s="709" t="s">
        <v>136</v>
      </c>
      <c r="D520" s="709" t="s">
        <v>71</v>
      </c>
      <c r="E520" s="41">
        <v>6</v>
      </c>
      <c r="F520" s="24"/>
      <c r="G520" s="201"/>
      <c r="H520" s="33" t="str" cm="1">
        <f t="array" ref="H520">IF($F520=0," ",_xlfn.XLOOKUP($F520,DataCalcs!$B$166:$B$244,_xlfn.XLOOKUP($C520,DataCalcs!$D$165:$N$165,DataCalcs!$D$166:$N$244),"WRONG LETTER"))</f>
        <v xml:space="preserve"> </v>
      </c>
      <c r="I520" s="33" t="str">
        <f>IF($F520=0," ",_xlfn.XLOOKUP($F520,DataCalcs!$B$166:$B$244,DataCalcs!$A$166:$A$244,"WRONG LETTER"))</f>
        <v xml:space="preserve"> </v>
      </c>
      <c r="J520" s="709" t="str" cm="1">
        <f t="array" ref="J520">_xlfn.IFS(ISBLANK(G520), "", NOT(ISNUMBER(G520)), "!!!",  G520&gt;DataTables!$E$45,"...",G520&gt;DataTables!$F$45,"L1",G520&gt;DataTables!$G$45,"L2",G520&gt;DataTables!$H$45,"L3",G520&gt;DataTables!$I$45,"L4",G520&gt;DataTables!$J$45,"L5",G520&gt;DataTables!$K$45,"L6",G520&gt;DataTables!$L$45,"L7",G520&gt;DataTables!$M$45,"L8", G520&lt;=DataTables!$M$45,"L9")</f>
        <v/>
      </c>
      <c r="K520" s="709"/>
      <c r="L520" s="32"/>
      <c r="M520" s="34" t="str">
        <f t="shared" ref="M520:N520" si="554">M511</f>
        <v>X</v>
      </c>
      <c r="N520" s="34" t="str">
        <f t="shared" si="554"/>
        <v>XX</v>
      </c>
      <c r="O520" s="34" cm="1">
        <f t="array" ref="O520">_xlfn.LET(_xlpm.a, $F$515:$F$522, _xlpm.b, $E$515:$E$522, _xlpm.c, _xlfn.XLOOKUP(M520,_xlpm.a,_xlpm.b,0), _xlpm.d, _xlfn.XLOOKUP(N520,_xlpm.a,_xlpm.b,0), _xlpm.x, IF(OR(_xlpm.c=0,_xlpm.d=0), _xlpm.c+_xlpm.d, MIN(_xlpm.c,_xlpm.d)), IF(_xlpm.x=0, 0, IF(DataTables!$K$158="6+", _xlfn.IFNA(_xlfn.RANK.AVG(_xlpm.x,$E$515:$E$520),1), IF(DataTables!$K$158=8,_xlfn.RANK.AVG(_xlpm.x,_xlpm.b)))))</f>
        <v>0</v>
      </c>
      <c r="P520" s="32"/>
      <c r="Q520" s="151"/>
      <c r="R520" s="151"/>
      <c r="S520" s="151"/>
      <c r="T520" s="151"/>
      <c r="U520" s="151"/>
      <c r="V520" s="151">
        <f>$O520</f>
        <v>0</v>
      </c>
      <c r="W520" s="151"/>
      <c r="X520" s="151"/>
      <c r="Y520" s="32"/>
      <c r="Z520" s="32">
        <f>COUNTIF(F$515:F$522:F$524:F$531,F520)</f>
        <v>0</v>
      </c>
      <c r="AA520" s="32">
        <f t="shared" si="549"/>
        <v>0</v>
      </c>
      <c r="AB520" s="7" t="str">
        <f t="shared" si="550"/>
        <v/>
      </c>
    </row>
    <row r="521" spans="1:28" s="7" customFormat="1" ht="20.25" customHeight="1">
      <c r="A521" s="709" t="s">
        <v>183</v>
      </c>
      <c r="B521" s="709" t="s">
        <v>123</v>
      </c>
      <c r="C521" s="709" t="s">
        <v>136</v>
      </c>
      <c r="D521" s="709" t="s">
        <v>71</v>
      </c>
      <c r="E521" s="14">
        <v>7</v>
      </c>
      <c r="F521" s="24"/>
      <c r="G521" s="201"/>
      <c r="H521" s="33" t="str" cm="1">
        <f t="array" ref="H521">IF($F521=0," ",_xlfn.XLOOKUP($F521,DataCalcs!$B$166:$B$244,_xlfn.XLOOKUP($C521,DataCalcs!$D$165:$N$165,DataCalcs!$D$166:$N$244),"WRONG LETTER"))</f>
        <v xml:space="preserve"> </v>
      </c>
      <c r="I521" s="33" t="str">
        <f>IF($F521=0," ",_xlfn.XLOOKUP($F521,DataCalcs!$B$166:$B$244,DataCalcs!$A$166:$A$244,"WRONG LETTER"))</f>
        <v xml:space="preserve"> </v>
      </c>
      <c r="J521" s="709" t="str" cm="1">
        <f t="array" ref="J521">_xlfn.IFS(ISBLANK(G521), "", NOT(ISNUMBER(G521)), "!!!",  G521&gt;DataTables!$E$45,"...",G521&gt;DataTables!$F$45,"L1",G521&gt;DataTables!$G$45,"L2",G521&gt;DataTables!$H$45,"L3",G521&gt;DataTables!$I$45,"L4",G521&gt;DataTables!$J$45,"L5",G521&gt;DataTables!$K$45,"L6",G521&gt;DataTables!$L$45,"L7",G521&gt;DataTables!$M$45,"L8", G521&lt;=DataTables!$M$45,"L9")</f>
        <v/>
      </c>
      <c r="K521" s="709"/>
      <c r="L521" s="32"/>
      <c r="M521" s="34" t="str">
        <f t="shared" ref="M521:N521" si="555">M512</f>
        <v>H</v>
      </c>
      <c r="N521" s="34" t="str">
        <f t="shared" si="555"/>
        <v>HH</v>
      </c>
      <c r="O521" s="34" cm="1">
        <f t="array" ref="O521">_xlfn.LET(_xlpm.a, $F$515:$F$522, _xlpm.b, $E$515:$E$522, _xlpm.c, _xlfn.XLOOKUP(M521,_xlpm.a,_xlpm.b,0), _xlpm.d, _xlfn.XLOOKUP(N521,_xlpm.a,_xlpm.b,0), _xlpm.x, IF(OR(_xlpm.c=0,_xlpm.d=0), _xlpm.c+_xlpm.d, MIN(_xlpm.c,_xlpm.d)), IF(_xlpm.x=0, 0, IF(DataTables!$K$158="6+", _xlfn.IFNA(_xlfn.RANK.AVG(_xlpm.x,$E$515:$E$520),1), IF(DataTables!$K$158=8,_xlfn.RANK.AVG(_xlpm.x,_xlpm.b)))))</f>
        <v>0</v>
      </c>
      <c r="P521" s="32"/>
      <c r="Q521" s="151"/>
      <c r="R521" s="151"/>
      <c r="S521" s="151"/>
      <c r="T521" s="151"/>
      <c r="U521" s="151"/>
      <c r="V521" s="151"/>
      <c r="W521" s="151">
        <f>$O521</f>
        <v>0</v>
      </c>
      <c r="X521" s="151"/>
      <c r="Y521" s="32"/>
      <c r="Z521" s="32">
        <f>COUNTIF(F$515:F$522:F$524:F$531,F521)</f>
        <v>0</v>
      </c>
      <c r="AA521" s="32">
        <f t="shared" si="549"/>
        <v>0</v>
      </c>
      <c r="AB521" s="7" t="str">
        <f t="shared" si="550"/>
        <v/>
      </c>
    </row>
    <row r="522" spans="1:28" s="8" customFormat="1" ht="20.25" customHeight="1">
      <c r="A522" s="709" t="s">
        <v>183</v>
      </c>
      <c r="B522" s="709" t="s">
        <v>123</v>
      </c>
      <c r="C522" s="709" t="s">
        <v>136</v>
      </c>
      <c r="D522" s="709" t="s">
        <v>71</v>
      </c>
      <c r="E522" s="14">
        <v>8</v>
      </c>
      <c r="F522" s="24"/>
      <c r="G522" s="201"/>
      <c r="H522" s="33" t="str" cm="1">
        <f t="array" ref="H522">IF($F522=0," ",_xlfn.XLOOKUP($F522,DataCalcs!$B$166:$B$244,_xlfn.XLOOKUP($C522,DataCalcs!$D$165:$N$165,DataCalcs!$D$166:$N$244),"WRONG LETTER"))</f>
        <v xml:space="preserve"> </v>
      </c>
      <c r="I522" s="33" t="str">
        <f>IF($F522=0," ",_xlfn.XLOOKUP($F522,DataCalcs!$B$166:$B$244,DataCalcs!$A$166:$A$244,"WRONG LETTER"))</f>
        <v xml:space="preserve"> </v>
      </c>
      <c r="J522" s="709" t="str" cm="1">
        <f t="array" ref="J522">_xlfn.IFS(ISBLANK(G522), "", NOT(ISNUMBER(G522)), "!!!",  G522&gt;DataTables!$E$45,"...",G522&gt;DataTables!$F$45,"L1",G522&gt;DataTables!$G$45,"L2",G522&gt;DataTables!$H$45,"L3",G522&gt;DataTables!$I$45,"L4",G522&gt;DataTables!$J$45,"L5",G522&gt;DataTables!$K$45,"L6",G522&gt;DataTables!$L$45,"L7",G522&gt;DataTables!$M$45,"L8", G522&lt;=DataTables!$M$45,"L9")</f>
        <v/>
      </c>
      <c r="K522" s="709"/>
      <c r="L522" s="31"/>
      <c r="M522" s="34" t="str">
        <f t="shared" ref="M522:N522" si="556">M513</f>
        <v>W</v>
      </c>
      <c r="N522" s="34" t="str">
        <f t="shared" si="556"/>
        <v>WW</v>
      </c>
      <c r="O522" s="34" cm="1">
        <f t="array" ref="O522">_xlfn.LET(_xlpm.a, $F$515:$F$522, _xlpm.b, $E$515:$E$522, _xlpm.c, _xlfn.XLOOKUP(M522,_xlpm.a,_xlpm.b,0), _xlpm.d, _xlfn.XLOOKUP(N522,_xlpm.a,_xlpm.b,0), _xlpm.x, IF(OR(_xlpm.c=0,_xlpm.d=0), _xlpm.c+_xlpm.d, MIN(_xlpm.c,_xlpm.d)), IF(_xlpm.x=0, 0, IF(DataTables!$K$158="6+", _xlfn.IFNA(_xlfn.RANK.AVG(_xlpm.x,$E$515:$E$520),1), IF(DataTables!$K$158=8,_xlfn.RANK.AVG(_xlpm.x,_xlpm.b)))))</f>
        <v>0</v>
      </c>
      <c r="P522" s="32"/>
      <c r="Q522" s="151"/>
      <c r="R522" s="151"/>
      <c r="S522" s="151"/>
      <c r="T522" s="151"/>
      <c r="U522" s="151"/>
      <c r="V522" s="151"/>
      <c r="W522" s="151"/>
      <c r="X522" s="151">
        <f>$O522</f>
        <v>0</v>
      </c>
      <c r="Y522" s="31"/>
      <c r="Z522" s="32">
        <f>COUNTIF(F$515:F$522:F$524:F$531,F522)</f>
        <v>0</v>
      </c>
      <c r="AA522" s="32">
        <f t="shared" si="549"/>
        <v>0</v>
      </c>
      <c r="AB522" s="7" t="str">
        <f t="shared" si="550"/>
        <v/>
      </c>
    </row>
    <row r="523" spans="1:28" s="8" customFormat="1" ht="20.25" customHeight="1">
      <c r="A523" s="709" t="s">
        <v>183</v>
      </c>
      <c r="B523" s="709" t="s">
        <v>123</v>
      </c>
      <c r="C523" s="709" t="s">
        <v>136</v>
      </c>
      <c r="D523" s="76"/>
      <c r="E523" s="387" t="s">
        <v>197</v>
      </c>
      <c r="F523" s="403"/>
      <c r="G523" s="410"/>
      <c r="H523" s="404"/>
      <c r="I523" s="388"/>
      <c r="J523" s="390"/>
      <c r="K523" s="420"/>
      <c r="L523" s="31"/>
      <c r="M523" s="36"/>
      <c r="N523" s="36"/>
      <c r="O523" s="712"/>
      <c r="P523" s="31"/>
      <c r="Q523" s="31"/>
      <c r="R523" s="31"/>
      <c r="S523" s="31"/>
      <c r="T523" s="31"/>
      <c r="U523" s="31"/>
      <c r="V523" s="31"/>
      <c r="W523" s="31"/>
      <c r="X523" s="31"/>
      <c r="Y523" s="31"/>
      <c r="Z523" s="32"/>
      <c r="AA523" s="2"/>
    </row>
    <row r="524" spans="1:28" s="8" customFormat="1" ht="20.25" customHeight="1">
      <c r="A524" s="709" t="s">
        <v>183</v>
      </c>
      <c r="B524" s="709" t="s">
        <v>123</v>
      </c>
      <c r="C524" s="709" t="s">
        <v>136</v>
      </c>
      <c r="D524" s="709" t="s">
        <v>65</v>
      </c>
      <c r="E524" s="398">
        <v>1</v>
      </c>
      <c r="F524" s="399"/>
      <c r="G524" s="409"/>
      <c r="H524" s="402" t="str" cm="1">
        <f t="array" ref="H524">IF($F524=0," ",_xlfn.XLOOKUP($F524,DataCalcs!$B$166:$B$244,_xlfn.XLOOKUP($C524,DataCalcs!$D$165:$N$165,DataCalcs!$D$166:$N$244),"WRONG LETTER"))</f>
        <v xml:space="preserve"> </v>
      </c>
      <c r="I524" s="402" t="str">
        <f>IF($F524=0," ",_xlfn.XLOOKUP($F524,DataCalcs!$B$166:$B$244,DataCalcs!$A$166:$A$244,"WRONG LETTER"))</f>
        <v xml:space="preserve"> </v>
      </c>
      <c r="J524" s="29" t="str" cm="1">
        <f t="array" ref="J524">_xlfn.IFS(ISBLANK(G524), "", NOT(ISNUMBER(G524)), "!!!",  G524&gt;DataTables!$E$45,"...",G524&gt;DataTables!$F$45,"L1",G524&gt;DataTables!$G$45,"L2",G524&gt;DataTables!$H$45,"L3",G524&gt;DataTables!$I$45,"L4",G524&gt;DataTables!$J$45,"L5",G524&gt;DataTables!$K$45,"L6",G524&gt;DataTables!$L$45,"L7",G524&gt;DataTables!$M$45,"L8", G524&lt;=DataTables!$M$45,"L9")</f>
        <v/>
      </c>
      <c r="K524" s="709"/>
      <c r="L524" s="32"/>
      <c r="M524" s="34" t="str">
        <f t="shared" ref="M524:N524" si="557">M515</f>
        <v>A</v>
      </c>
      <c r="N524" s="34" t="str">
        <f t="shared" si="557"/>
        <v>AA</v>
      </c>
      <c r="O524" s="34" cm="1">
        <f t="array" ref="O524">_xlfn.LET(_xlpm.a, $F$524:$F$531, _xlpm.b, $E$524:$E$531, _xlpm.c, _xlfn.XLOOKUP(M524,_xlpm.a,_xlpm.b,0), _xlpm.d, _xlfn.XLOOKUP(N524,_xlpm.a,_xlpm.b,0), _xlpm.x, IF(OR(_xlpm.c=0,_xlpm.d=0), _xlpm.c+_xlpm.d, MIN(_xlpm.c,_xlpm.d)), IF(_xlpm.x=0, 0, IF(DataTables!$K$158="6+", _xlfn.IFNA(_xlfn.RANK.AVG(_xlpm.x,$E$524:$E$529),1), IF(DataTables!$K$158=8,_xlfn.RANK.AVG(_xlpm.x,_xlpm.b)))))</f>
        <v>0</v>
      </c>
      <c r="P524" s="32"/>
      <c r="Q524" s="151">
        <f>$O524</f>
        <v>0</v>
      </c>
      <c r="R524" s="151"/>
      <c r="S524" s="151"/>
      <c r="T524" s="151"/>
      <c r="U524" s="151"/>
      <c r="V524" s="151"/>
      <c r="W524" s="151"/>
      <c r="X524" s="151"/>
      <c r="Y524" s="32"/>
      <c r="Z524" s="32">
        <f>COUNTIF(F$515:F$522:F$524:F$531,F524)</f>
        <v>0</v>
      </c>
      <c r="AA524" s="32">
        <f>IF(NOT(ISBLANK(F524)),COUNTIF(F$524:F$531,LEFT(F524,1)&amp;"*"),0)</f>
        <v>0</v>
      </c>
      <c r="AB524" s="7" t="str">
        <f>IF(AND($G524&gt;0.00001,$G524&lt;=$J$514), "***", "")</f>
        <v/>
      </c>
    </row>
    <row r="525" spans="1:28" s="8" customFormat="1" ht="20.25" customHeight="1">
      <c r="A525" s="709" t="s">
        <v>183</v>
      </c>
      <c r="B525" s="709" t="s">
        <v>123</v>
      </c>
      <c r="C525" s="709" t="s">
        <v>136</v>
      </c>
      <c r="D525" s="709" t="s">
        <v>65</v>
      </c>
      <c r="E525" s="41">
        <v>2</v>
      </c>
      <c r="F525" s="24"/>
      <c r="G525" s="201"/>
      <c r="H525" s="33" t="str" cm="1">
        <f t="array" ref="H525">IF($F525=0," ",_xlfn.XLOOKUP($F525,DataCalcs!$B$166:$B$244,_xlfn.XLOOKUP($C525,DataCalcs!$D$165:$N$165,DataCalcs!$D$166:$N$244),"WRONG LETTER"))</f>
        <v xml:space="preserve"> </v>
      </c>
      <c r="I525" s="33" t="str">
        <f>IF($F525=0," ",_xlfn.XLOOKUP($F525,DataCalcs!$B$166:$B$244,DataCalcs!$A$166:$A$244,"WRONG LETTER"))</f>
        <v xml:space="preserve"> </v>
      </c>
      <c r="J525" s="709" t="str" cm="1">
        <f t="array" ref="J525">_xlfn.IFS(ISBLANK(G525), "", NOT(ISNUMBER(G525)), "!!!",  G525&gt;DataTables!$E$45,"...",G525&gt;DataTables!$F$45,"L1",G525&gt;DataTables!$G$45,"L2",G525&gt;DataTables!$H$45,"L3",G525&gt;DataTables!$I$45,"L4",G525&gt;DataTables!$J$45,"L5",G525&gt;DataTables!$K$45,"L6",G525&gt;DataTables!$L$45,"L7",G525&gt;DataTables!$M$45,"L8", G525&lt;=DataTables!$M$45,"L9")</f>
        <v/>
      </c>
      <c r="K525" s="709"/>
      <c r="L525" s="31"/>
      <c r="M525" s="34" t="str">
        <f t="shared" ref="M525:N525" si="558">M516</f>
        <v>N</v>
      </c>
      <c r="N525" s="34" t="str">
        <f t="shared" si="558"/>
        <v>NN</v>
      </c>
      <c r="O525" s="34" cm="1">
        <f t="array" ref="O525">_xlfn.LET(_xlpm.a, $F$524:$F$531, _xlpm.b, $E$524:$E$531, _xlpm.c, _xlfn.XLOOKUP(M525,_xlpm.a,_xlpm.b,0), _xlpm.d, _xlfn.XLOOKUP(N525,_xlpm.a,_xlpm.b,0), _xlpm.x, IF(OR(_xlpm.c=0,_xlpm.d=0), _xlpm.c+_xlpm.d, MIN(_xlpm.c,_xlpm.d)), IF(_xlpm.x=0, 0, IF(DataTables!$K$158="6+", _xlfn.IFNA(_xlfn.RANK.AVG(_xlpm.x,$E$524:$E$529),1), IF(DataTables!$K$158=8,_xlfn.RANK.AVG(_xlpm.x,_xlpm.b)))))</f>
        <v>0</v>
      </c>
      <c r="P525" s="32"/>
      <c r="Q525" s="151"/>
      <c r="R525" s="151">
        <f>$O525</f>
        <v>0</v>
      </c>
      <c r="S525" s="151"/>
      <c r="T525" s="151"/>
      <c r="U525" s="151"/>
      <c r="V525" s="151"/>
      <c r="W525" s="151"/>
      <c r="X525" s="151"/>
      <c r="Y525" s="32"/>
      <c r="Z525" s="32">
        <f>COUNTIF(F$515:F$522:F$524:F$531,F525)</f>
        <v>0</v>
      </c>
      <c r="AA525" s="32">
        <f t="shared" ref="AA525:AA531" si="559">IF(NOT(ISBLANK(F525)),COUNTIF(F$524:F$531,LEFT(F525,1)&amp;"*"),0)</f>
        <v>0</v>
      </c>
      <c r="AB525" s="7" t="str">
        <f t="shared" ref="AB525:AB531" si="560">IF(AND($G525&gt;0.00001,$G525&lt;=$J$514), "***", "")</f>
        <v/>
      </c>
    </row>
    <row r="526" spans="1:28" s="8" customFormat="1" ht="20.25" customHeight="1">
      <c r="A526" s="709" t="s">
        <v>183</v>
      </c>
      <c r="B526" s="709" t="s">
        <v>123</v>
      </c>
      <c r="C526" s="709" t="s">
        <v>136</v>
      </c>
      <c r="D526" s="709" t="s">
        <v>65</v>
      </c>
      <c r="E526" s="41">
        <v>3</v>
      </c>
      <c r="F526" s="24"/>
      <c r="G526" s="201"/>
      <c r="H526" s="33" t="str" cm="1">
        <f t="array" ref="H526">IF($F526=0," ",_xlfn.XLOOKUP($F526,DataCalcs!$B$166:$B$244,_xlfn.XLOOKUP($C526,DataCalcs!$D$165:$N$165,DataCalcs!$D$166:$N$244),"WRONG LETTER"))</f>
        <v xml:space="preserve"> </v>
      </c>
      <c r="I526" s="33" t="str">
        <f>IF($F526=0," ",_xlfn.XLOOKUP($F526,DataCalcs!$B$166:$B$244,DataCalcs!$A$166:$A$244,"WRONG LETTER"))</f>
        <v xml:space="preserve"> </v>
      </c>
      <c r="J526" s="709" t="str" cm="1">
        <f t="array" ref="J526">_xlfn.IFS(ISBLANK(G526), "", NOT(ISNUMBER(G526)), "!!!",  G526&gt;DataTables!$E$45,"...",G526&gt;DataTables!$F$45,"L1",G526&gt;DataTables!$G$45,"L2",G526&gt;DataTables!$H$45,"L3",G526&gt;DataTables!$I$45,"L4",G526&gt;DataTables!$J$45,"L5",G526&gt;DataTables!$K$45,"L6",G526&gt;DataTables!$L$45,"L7",G526&gt;DataTables!$M$45,"L8", G526&lt;=DataTables!$M$45,"L9")</f>
        <v/>
      </c>
      <c r="K526" s="709"/>
      <c r="L526" s="31"/>
      <c r="M526" s="34" t="str">
        <f t="shared" ref="M526:N526" si="561">M517</f>
        <v>B</v>
      </c>
      <c r="N526" s="34" t="str">
        <f t="shared" si="561"/>
        <v>BB</v>
      </c>
      <c r="O526" s="34" cm="1">
        <f t="array" ref="O526">_xlfn.LET(_xlpm.a, $F$524:$F$531, _xlpm.b, $E$524:$E$531, _xlpm.c, _xlfn.XLOOKUP(M526,_xlpm.a,_xlpm.b,0), _xlpm.d, _xlfn.XLOOKUP(N526,_xlpm.a,_xlpm.b,0), _xlpm.x, IF(OR(_xlpm.c=0,_xlpm.d=0), _xlpm.c+_xlpm.d, MIN(_xlpm.c,_xlpm.d)), IF(_xlpm.x=0, 0, IF(DataTables!$K$158="6+", _xlfn.IFNA(_xlfn.RANK.AVG(_xlpm.x,$E$524:$E$529),1), IF(DataTables!$K$158=8,_xlfn.RANK.AVG(_xlpm.x,_xlpm.b)))))</f>
        <v>0</v>
      </c>
      <c r="P526" s="32"/>
      <c r="Q526" s="151"/>
      <c r="R526" s="151"/>
      <c r="S526" s="151">
        <f>$O526</f>
        <v>0</v>
      </c>
      <c r="T526" s="151"/>
      <c r="U526" s="151"/>
      <c r="V526" s="151"/>
      <c r="W526" s="151"/>
      <c r="X526" s="151"/>
      <c r="Y526" s="32"/>
      <c r="Z526" s="32">
        <f>COUNTIF(F$515:F$522:F$524:F$531,F526)</f>
        <v>0</v>
      </c>
      <c r="AA526" s="32">
        <f t="shared" si="559"/>
        <v>0</v>
      </c>
      <c r="AB526" s="7" t="str">
        <f t="shared" si="560"/>
        <v/>
      </c>
    </row>
    <row r="527" spans="1:28" s="8" customFormat="1" ht="20.25" customHeight="1">
      <c r="A527" s="709" t="s">
        <v>183</v>
      </c>
      <c r="B527" s="709" t="s">
        <v>123</v>
      </c>
      <c r="C527" s="709" t="s">
        <v>136</v>
      </c>
      <c r="D527" s="709" t="s">
        <v>65</v>
      </c>
      <c r="E527" s="41">
        <v>4</v>
      </c>
      <c r="F527" s="24"/>
      <c r="G527" s="201"/>
      <c r="H527" s="33" t="str" cm="1">
        <f t="array" ref="H527">IF($F527=0," ",_xlfn.XLOOKUP($F527,DataCalcs!$B$166:$B$244,_xlfn.XLOOKUP($C527,DataCalcs!$D$165:$N$165,DataCalcs!$D$166:$N$244),"WRONG LETTER"))</f>
        <v xml:space="preserve"> </v>
      </c>
      <c r="I527" s="33" t="str">
        <f>IF($F527=0," ",_xlfn.XLOOKUP($F527,DataCalcs!$B$166:$B$244,DataCalcs!$A$166:$A$244,"WRONG LETTER"))</f>
        <v xml:space="preserve"> </v>
      </c>
      <c r="J527" s="709" t="str" cm="1">
        <f t="array" ref="J527">_xlfn.IFS(ISBLANK(G527), "", NOT(ISNUMBER(G527)), "!!!",  G527&gt;DataTables!$E$45,"...",G527&gt;DataTables!$F$45,"L1",G527&gt;DataTables!$G$45,"L2",G527&gt;DataTables!$H$45,"L3",G527&gt;DataTables!$I$45,"L4",G527&gt;DataTables!$J$45,"L5",G527&gt;DataTables!$K$45,"L6",G527&gt;DataTables!$L$45,"L7",G527&gt;DataTables!$M$45,"L8", G527&lt;=DataTables!$M$45,"L9")</f>
        <v/>
      </c>
      <c r="K527" s="709"/>
      <c r="L527" s="31"/>
      <c r="M527" s="34" t="str">
        <f t="shared" ref="M527:N527" si="562">M518</f>
        <v>O</v>
      </c>
      <c r="N527" s="34" t="str">
        <f t="shared" si="562"/>
        <v>OO</v>
      </c>
      <c r="O527" s="34" cm="1">
        <f t="array" ref="O527">_xlfn.LET(_xlpm.a, $F$524:$F$531, _xlpm.b, $E$524:$E$531, _xlpm.c, _xlfn.XLOOKUP(M527,_xlpm.a,_xlpm.b,0), _xlpm.d, _xlfn.XLOOKUP(N527,_xlpm.a,_xlpm.b,0), _xlpm.x, IF(OR(_xlpm.c=0,_xlpm.d=0), _xlpm.c+_xlpm.d, MIN(_xlpm.c,_xlpm.d)), IF(_xlpm.x=0, 0, IF(DataTables!$K$158="6+", _xlfn.IFNA(_xlfn.RANK.AVG(_xlpm.x,$E$524:$E$529),1), IF(DataTables!$K$158=8,_xlfn.RANK.AVG(_xlpm.x,_xlpm.b)))))</f>
        <v>0</v>
      </c>
      <c r="P527" s="32"/>
      <c r="Q527" s="151"/>
      <c r="R527" s="151"/>
      <c r="S527" s="151"/>
      <c r="T527" s="151">
        <f>$O527</f>
        <v>0</v>
      </c>
      <c r="U527" s="151"/>
      <c r="V527" s="151"/>
      <c r="W527" s="151"/>
      <c r="X527" s="151"/>
      <c r="Y527" s="32"/>
      <c r="Z527" s="32">
        <f>COUNTIF(F$515:F$522:F$524:F$531,F527)</f>
        <v>0</v>
      </c>
      <c r="AA527" s="32">
        <f t="shared" si="559"/>
        <v>0</v>
      </c>
      <c r="AB527" s="7" t="str">
        <f t="shared" si="560"/>
        <v/>
      </c>
    </row>
    <row r="528" spans="1:28" s="8" customFormat="1" ht="20.25" customHeight="1">
      <c r="A528" s="709" t="s">
        <v>183</v>
      </c>
      <c r="B528" s="709" t="s">
        <v>123</v>
      </c>
      <c r="C528" s="709" t="s">
        <v>136</v>
      </c>
      <c r="D528" s="709" t="s">
        <v>65</v>
      </c>
      <c r="E528" s="41">
        <v>5</v>
      </c>
      <c r="F528" s="24"/>
      <c r="G528" s="201"/>
      <c r="H528" s="33" t="str" cm="1">
        <f t="array" ref="H528">IF($F528=0," ",_xlfn.XLOOKUP($F528,DataCalcs!$B$166:$B$244,_xlfn.XLOOKUP($C528,DataCalcs!$D$165:$N$165,DataCalcs!$D$166:$N$244),"WRONG LETTER"))</f>
        <v xml:space="preserve"> </v>
      </c>
      <c r="I528" s="33" t="str">
        <f>IF($F528=0," ",_xlfn.XLOOKUP($F528,DataCalcs!$B$166:$B$244,DataCalcs!$A$166:$A$244,"WRONG LETTER"))</f>
        <v xml:space="preserve"> </v>
      </c>
      <c r="J528" s="709" t="str" cm="1">
        <f t="array" ref="J528">_xlfn.IFS(ISBLANK(G528), "", NOT(ISNUMBER(G528)), "!!!",  G528&gt;DataTables!$E$45,"...",G528&gt;DataTables!$F$45,"L1",G528&gt;DataTables!$G$45,"L2",G528&gt;DataTables!$H$45,"L3",G528&gt;DataTables!$I$45,"L4",G528&gt;DataTables!$J$45,"L5",G528&gt;DataTables!$K$45,"L6",G528&gt;DataTables!$L$45,"L7",G528&gt;DataTables!$M$45,"L8", G528&lt;=DataTables!$M$45,"L9")</f>
        <v/>
      </c>
      <c r="K528" s="709"/>
      <c r="L528" s="31"/>
      <c r="M528" s="34" t="str">
        <f t="shared" ref="M528:N528" si="563">M519</f>
        <v>R</v>
      </c>
      <c r="N528" s="34" t="str">
        <f t="shared" si="563"/>
        <v>RR</v>
      </c>
      <c r="O528" s="34" cm="1">
        <f t="array" ref="O528">_xlfn.LET(_xlpm.a, $F$524:$F$531, _xlpm.b, $E$524:$E$531, _xlpm.c, _xlfn.XLOOKUP(M528,_xlpm.a,_xlpm.b,0), _xlpm.d, _xlfn.XLOOKUP(N528,_xlpm.a,_xlpm.b,0), _xlpm.x, IF(OR(_xlpm.c=0,_xlpm.d=0), _xlpm.c+_xlpm.d, MIN(_xlpm.c,_xlpm.d)), IF(_xlpm.x=0, 0, IF(DataTables!$K$158="6+", _xlfn.IFNA(_xlfn.RANK.AVG(_xlpm.x,$E$524:$E$529),1), IF(DataTables!$K$158=8,_xlfn.RANK.AVG(_xlpm.x,_xlpm.b)))))</f>
        <v>0</v>
      </c>
      <c r="P528" s="32"/>
      <c r="Q528" s="151"/>
      <c r="R528" s="151"/>
      <c r="S528" s="151"/>
      <c r="T528" s="151"/>
      <c r="U528" s="151">
        <f>$O528</f>
        <v>0</v>
      </c>
      <c r="V528" s="151"/>
      <c r="W528" s="151"/>
      <c r="X528" s="151"/>
      <c r="Y528" s="32"/>
      <c r="Z528" s="32">
        <f>COUNTIF(F$515:F$522:F$524:F$531,F528)</f>
        <v>0</v>
      </c>
      <c r="AA528" s="32">
        <f t="shared" si="559"/>
        <v>0</v>
      </c>
      <c r="AB528" s="7" t="str">
        <f t="shared" si="560"/>
        <v/>
      </c>
    </row>
    <row r="529" spans="1:28" s="8" customFormat="1" ht="20.25" customHeight="1">
      <c r="A529" s="709" t="s">
        <v>183</v>
      </c>
      <c r="B529" s="709" t="s">
        <v>123</v>
      </c>
      <c r="C529" s="709" t="s">
        <v>136</v>
      </c>
      <c r="D529" s="709" t="s">
        <v>65</v>
      </c>
      <c r="E529" s="41">
        <v>6</v>
      </c>
      <c r="F529" s="24"/>
      <c r="G529" s="201"/>
      <c r="H529" s="33" t="str" cm="1">
        <f t="array" ref="H529">IF($F529=0," ",_xlfn.XLOOKUP($F529,DataCalcs!$B$166:$B$244,_xlfn.XLOOKUP($C529,DataCalcs!$D$165:$N$165,DataCalcs!$D$166:$N$244),"WRONG LETTER"))</f>
        <v xml:space="preserve"> </v>
      </c>
      <c r="I529" s="33" t="str">
        <f>IF($F529=0," ",_xlfn.XLOOKUP($F529,DataCalcs!$B$166:$B$244,DataCalcs!$A$166:$A$244,"WRONG LETTER"))</f>
        <v xml:space="preserve"> </v>
      </c>
      <c r="J529" s="709" t="str" cm="1">
        <f t="array" ref="J529">_xlfn.IFS(ISBLANK(G529), "", NOT(ISNUMBER(G529)), "!!!",  G529&gt;DataTables!$E$45,"...",G529&gt;DataTables!$F$45,"L1",G529&gt;DataTables!$G$45,"L2",G529&gt;DataTables!$H$45,"L3",G529&gt;DataTables!$I$45,"L4",G529&gt;DataTables!$J$45,"L5",G529&gt;DataTables!$K$45,"L6",G529&gt;DataTables!$L$45,"L7",G529&gt;DataTables!$M$45,"L8", G529&lt;=DataTables!$M$45,"L9")</f>
        <v/>
      </c>
      <c r="K529" s="709"/>
      <c r="L529" s="418"/>
      <c r="M529" s="34" t="str">
        <f t="shared" ref="M529:N529" si="564">M520</f>
        <v>X</v>
      </c>
      <c r="N529" s="34" t="str">
        <f t="shared" si="564"/>
        <v>XX</v>
      </c>
      <c r="O529" s="34" cm="1">
        <f t="array" ref="O529">_xlfn.LET(_xlpm.a, $F$524:$F$531, _xlpm.b, $E$524:$E$531, _xlpm.c, _xlfn.XLOOKUP(M529,_xlpm.a,_xlpm.b,0), _xlpm.d, _xlfn.XLOOKUP(N529,_xlpm.a,_xlpm.b,0), _xlpm.x, IF(OR(_xlpm.c=0,_xlpm.d=0), _xlpm.c+_xlpm.d, MIN(_xlpm.c,_xlpm.d)), IF(_xlpm.x=0, 0, IF(DataTables!$K$158="6+", _xlfn.IFNA(_xlfn.RANK.AVG(_xlpm.x,$E$524:$E$529),1), IF(DataTables!$K$158=8,_xlfn.RANK.AVG(_xlpm.x,_xlpm.b)))))</f>
        <v>0</v>
      </c>
      <c r="P529" s="32"/>
      <c r="Q529" s="151"/>
      <c r="R529" s="151"/>
      <c r="S529" s="151"/>
      <c r="T529" s="151"/>
      <c r="U529" s="151"/>
      <c r="V529" s="151">
        <f>$O529</f>
        <v>0</v>
      </c>
      <c r="W529" s="151"/>
      <c r="X529" s="151"/>
      <c r="Y529" s="32"/>
      <c r="Z529" s="32">
        <f>COUNTIF(F$515:F$522:F$524:F$531,F529)</f>
        <v>0</v>
      </c>
      <c r="AA529" s="32">
        <f t="shared" si="559"/>
        <v>0</v>
      </c>
      <c r="AB529" s="7" t="str">
        <f t="shared" si="560"/>
        <v/>
      </c>
    </row>
    <row r="530" spans="1:28" s="7" customFormat="1" ht="20.25" customHeight="1">
      <c r="A530" s="709" t="s">
        <v>183</v>
      </c>
      <c r="B530" s="709" t="s">
        <v>123</v>
      </c>
      <c r="C530" s="709" t="s">
        <v>136</v>
      </c>
      <c r="D530" s="709" t="s">
        <v>65</v>
      </c>
      <c r="E530" s="14">
        <v>7</v>
      </c>
      <c r="F530" s="24"/>
      <c r="G530" s="201"/>
      <c r="H530" s="33" t="str" cm="1">
        <f t="array" ref="H530">IF($F530=0," ",_xlfn.XLOOKUP($F530,DataCalcs!$B$166:$B$244,_xlfn.XLOOKUP($C530,DataCalcs!$D$165:$N$165,DataCalcs!$D$166:$N$244),"WRONG LETTER"))</f>
        <v xml:space="preserve"> </v>
      </c>
      <c r="I530" s="33" t="str">
        <f>IF($F530=0," ",_xlfn.XLOOKUP($F530,DataCalcs!$B$166:$B$244,DataCalcs!$A$166:$A$244,"WRONG LETTER"))</f>
        <v xml:space="preserve"> </v>
      </c>
      <c r="J530" s="709" t="str" cm="1">
        <f t="array" ref="J530">_xlfn.IFS(ISBLANK(G530), "", NOT(ISNUMBER(G530)), "!!!",  G530&gt;DataTables!$E$45,"...",G530&gt;DataTables!$F$45,"L1",G530&gt;DataTables!$G$45,"L2",G530&gt;DataTables!$H$45,"L3",G530&gt;DataTables!$I$45,"L4",G530&gt;DataTables!$J$45,"L5",G530&gt;DataTables!$K$45,"L6",G530&gt;DataTables!$L$45,"L7",G530&gt;DataTables!$M$45,"L8", G530&lt;=DataTables!$M$45,"L9")</f>
        <v/>
      </c>
      <c r="K530" s="709"/>
      <c r="L530" s="31"/>
      <c r="M530" s="34" t="str">
        <f t="shared" ref="M530:N530" si="565">M521</f>
        <v>H</v>
      </c>
      <c r="N530" s="34" t="str">
        <f t="shared" si="565"/>
        <v>HH</v>
      </c>
      <c r="O530" s="34" cm="1">
        <f t="array" ref="O530">_xlfn.LET(_xlpm.a, $F$524:$F$531, _xlpm.b, $E$524:$E$531, _xlpm.c, _xlfn.XLOOKUP(M530,_xlpm.a,_xlpm.b,0), _xlpm.d, _xlfn.XLOOKUP(N530,_xlpm.a,_xlpm.b,0), _xlpm.x, IF(OR(_xlpm.c=0,_xlpm.d=0), _xlpm.c+_xlpm.d, MIN(_xlpm.c,_xlpm.d)), IF(_xlpm.x=0, 0, IF(DataTables!$K$158="6+", _xlfn.IFNA(_xlfn.RANK.AVG(_xlpm.x,$E$524:$E$529),1), IF(DataTables!$K$158=8,_xlfn.RANK.AVG(_xlpm.x,_xlpm.b)))))</f>
        <v>0</v>
      </c>
      <c r="P530" s="32"/>
      <c r="Q530" s="151"/>
      <c r="R530" s="151"/>
      <c r="S530" s="151"/>
      <c r="T530" s="151"/>
      <c r="U530" s="151"/>
      <c r="V530" s="151"/>
      <c r="W530" s="151">
        <f>$O530</f>
        <v>0</v>
      </c>
      <c r="X530" s="151"/>
      <c r="Y530" s="32"/>
      <c r="Z530" s="32">
        <f>COUNTIF(F$515:F$522:F$524:F$531,F530)</f>
        <v>0</v>
      </c>
      <c r="AA530" s="32">
        <f t="shared" si="559"/>
        <v>0</v>
      </c>
      <c r="AB530" s="7" t="str">
        <f t="shared" si="560"/>
        <v/>
      </c>
    </row>
    <row r="531" spans="1:28" s="7" customFormat="1" ht="20.25" customHeight="1">
      <c r="A531" s="709" t="s">
        <v>183</v>
      </c>
      <c r="B531" s="709" t="s">
        <v>123</v>
      </c>
      <c r="C531" s="709" t="s">
        <v>136</v>
      </c>
      <c r="D531" s="709" t="s">
        <v>65</v>
      </c>
      <c r="E531" s="394">
        <v>8</v>
      </c>
      <c r="F531" s="395"/>
      <c r="G531" s="396"/>
      <c r="H531" s="397" t="str" cm="1">
        <f t="array" ref="H531">IF($F531=0," ",_xlfn.XLOOKUP($F531,DataCalcs!$B$166:$B$244,_xlfn.XLOOKUP($C531,DataCalcs!$D$165:$N$165,DataCalcs!$D$166:$N$244),"WRONG LETTER"))</f>
        <v xml:space="preserve"> </v>
      </c>
      <c r="I531" s="397" t="str">
        <f>IF($F531=0," ",_xlfn.XLOOKUP($F531,DataCalcs!$B$166:$B$244,DataCalcs!$A$166:$A$244,"WRONG LETTER"))</f>
        <v xml:space="preserve"> </v>
      </c>
      <c r="J531" s="711" t="str" cm="1">
        <f t="array" ref="J531">_xlfn.IFS(ISBLANK(G531), "", NOT(ISNUMBER(G531)), "!!!",  G531&gt;DataTables!$E$45,"...",G531&gt;DataTables!$F$45,"L1",G531&gt;DataTables!$G$45,"L2",G531&gt;DataTables!$H$45,"L3",G531&gt;DataTables!$I$45,"L4",G531&gt;DataTables!$J$45,"L5",G531&gt;DataTables!$K$45,"L6",G531&gt;DataTables!$L$45,"L7",G531&gt;DataTables!$M$45,"L8", G531&lt;=DataTables!$M$45,"L9")</f>
        <v/>
      </c>
      <c r="K531" s="709"/>
      <c r="L531" s="31"/>
      <c r="M531" s="34" t="str">
        <f t="shared" ref="M531:N531" si="566">M522</f>
        <v>W</v>
      </c>
      <c r="N531" s="34" t="str">
        <f t="shared" si="566"/>
        <v>WW</v>
      </c>
      <c r="O531" s="34" cm="1">
        <f t="array" ref="O531">_xlfn.LET(_xlpm.a, $F$524:$F$531, _xlpm.b, $E$524:$E$531, _xlpm.c, _xlfn.XLOOKUP(M531,_xlpm.a,_xlpm.b,0), _xlpm.d, _xlfn.XLOOKUP(N531,_xlpm.a,_xlpm.b,0), _xlpm.x, IF(OR(_xlpm.c=0,_xlpm.d=0), _xlpm.c+_xlpm.d, MIN(_xlpm.c,_xlpm.d)), IF(_xlpm.x=0, 0, IF(DataTables!$K$158="6+", _xlfn.IFNA(_xlfn.RANK.AVG(_xlpm.x,$E$524:$E$529),1), IF(DataTables!$K$158=8,_xlfn.RANK.AVG(_xlpm.x,_xlpm.b)))))</f>
        <v>0</v>
      </c>
      <c r="P531" s="32"/>
      <c r="Q531" s="151"/>
      <c r="R531" s="151"/>
      <c r="S531" s="151"/>
      <c r="T531" s="151"/>
      <c r="U531" s="151"/>
      <c r="V531" s="151"/>
      <c r="W531" s="151"/>
      <c r="X531" s="151">
        <f>$O531</f>
        <v>0</v>
      </c>
      <c r="Y531" s="31"/>
      <c r="Z531" s="32">
        <f>COUNTIF(F$515:F$522:F$524:F$531,F531)</f>
        <v>0</v>
      </c>
      <c r="AA531" s="32">
        <f t="shared" si="559"/>
        <v>0</v>
      </c>
      <c r="AB531" s="7" t="str">
        <f t="shared" si="560"/>
        <v/>
      </c>
    </row>
    <row r="532" spans="1:28" s="7" customFormat="1" ht="20.25" customHeight="1">
      <c r="A532" s="709" t="s">
        <v>183</v>
      </c>
      <c r="B532" s="709" t="s">
        <v>123</v>
      </c>
      <c r="C532" s="709" t="s">
        <v>139</v>
      </c>
      <c r="D532" s="76"/>
      <c r="E532" s="387" t="s">
        <v>198</v>
      </c>
      <c r="F532" s="403"/>
      <c r="G532" s="403"/>
      <c r="H532" s="404"/>
      <c r="I532" s="388" t="s">
        <v>59</v>
      </c>
      <c r="J532" s="389">
        <f>DataTables!$N$46</f>
        <v>46.62</v>
      </c>
      <c r="K532" s="419"/>
      <c r="L532" s="13"/>
      <c r="M532" s="36"/>
      <c r="N532" s="36"/>
      <c r="O532" s="712"/>
      <c r="P532" s="31"/>
      <c r="Q532" s="31"/>
      <c r="R532" s="31"/>
      <c r="S532" s="31"/>
      <c r="T532" s="31"/>
      <c r="U532" s="31"/>
      <c r="V532" s="31"/>
      <c r="W532" s="31"/>
      <c r="X532" s="31"/>
      <c r="Y532" s="32"/>
      <c r="Z532" s="32"/>
      <c r="AA532" s="2"/>
    </row>
    <row r="533" spans="1:28" s="7" customFormat="1" ht="40" customHeight="1">
      <c r="A533" s="709" t="s">
        <v>183</v>
      </c>
      <c r="B533" s="709" t="s">
        <v>123</v>
      </c>
      <c r="C533" s="709" t="s">
        <v>139</v>
      </c>
      <c r="D533" s="709" t="s">
        <v>71</v>
      </c>
      <c r="E533" s="398">
        <v>1</v>
      </c>
      <c r="F533" s="399"/>
      <c r="G533" s="400"/>
      <c r="H533" s="401" t="str">
        <f>IF($F533=0," ",_xlfn.XLOOKUP($F533,DataCalcs!$B$166:$B$244,DataCalcs!$X$166:$X$244,"WRONG LETTER"))</f>
        <v xml:space="preserve"> </v>
      </c>
      <c r="I533" s="402" t="str">
        <f>IF($F533=0," ",_xlfn.XLOOKUP($F533,DataCalcs!$B$166:$B$244,DataCalcs!$A$166:$A$244,"WRONG LETTER"))</f>
        <v xml:space="preserve"> </v>
      </c>
      <c r="J533" s="29" t="s">
        <v>141</v>
      </c>
      <c r="K533" s="709"/>
      <c r="L533" s="32"/>
      <c r="M533" s="34" t="str">
        <f t="shared" ref="M533:N533" si="567">M524</f>
        <v>A</v>
      </c>
      <c r="N533" s="34" t="str">
        <f t="shared" si="567"/>
        <v>AA</v>
      </c>
      <c r="O533" s="34" cm="1">
        <f t="array" ref="O533">_xlfn.LET(_xlpm.a, $F$533:$F$540, _xlpm.b, $E$533:$E$540, _xlpm.c, _xlfn.XLOOKUP(M533,_xlpm.a,_xlpm.b,0), _xlpm.d, _xlfn.XLOOKUP(N533,_xlpm.a,_xlpm.b,0), _xlpm.x, IF(OR(_xlpm.c=0,_xlpm.d=0), _xlpm.c+_xlpm.d, MIN(_xlpm.c,_xlpm.d)), IF(_xlpm.x=0, 0, IF(DataTables!$K$158="6+", _xlfn.IFNA(_xlfn.RANK.AVG(_xlpm.x,$E$533:$E$538),1), IF(DataTables!$K$158=8,_xlfn.RANK.AVG(_xlpm.x,_xlpm.b)))))</f>
        <v>0</v>
      </c>
      <c r="P533" s="32"/>
      <c r="Q533" s="151">
        <f>$O533</f>
        <v>0</v>
      </c>
      <c r="R533" s="151"/>
      <c r="S533" s="151"/>
      <c r="T533" s="151"/>
      <c r="U533" s="151"/>
      <c r="V533" s="151"/>
      <c r="W533" s="151"/>
      <c r="X533" s="151"/>
      <c r="Y533" s="32"/>
      <c r="Z533" s="32">
        <f>COUNTIF(F$533:F$540,F533)</f>
        <v>0</v>
      </c>
      <c r="AA533" s="32">
        <f>IF(NOT(ISBLANK(F533)),COUNTIF(F$533:F$540,LEFT(F533,1)&amp;"*"),0)</f>
        <v>0</v>
      </c>
      <c r="AB533" s="7" t="str">
        <f>IF(AND($G533&gt;0.00001,$G533&lt;=$J$532), "***", "")</f>
        <v/>
      </c>
    </row>
    <row r="534" spans="1:28" s="7" customFormat="1" ht="40" customHeight="1">
      <c r="A534" s="709" t="s">
        <v>183</v>
      </c>
      <c r="B534" s="709" t="s">
        <v>123</v>
      </c>
      <c r="C534" s="709" t="s">
        <v>139</v>
      </c>
      <c r="D534" s="709" t="s">
        <v>71</v>
      </c>
      <c r="E534" s="41">
        <v>2</v>
      </c>
      <c r="F534" s="24"/>
      <c r="G534" s="38"/>
      <c r="H534" s="78" t="str">
        <f>IF($F534=0," ",_xlfn.XLOOKUP($F534,DataCalcs!$B$166:$B$244,DataCalcs!$X$166:$X$244,"WRONG LETTER"))</f>
        <v xml:space="preserve"> </v>
      </c>
      <c r="I534" s="33" t="str">
        <f>IF($F534=0," ",_xlfn.XLOOKUP($F534,DataCalcs!$B$166:$B$244,DataCalcs!$A$166:$A$244,"WRONG LETTER"))</f>
        <v xml:space="preserve"> </v>
      </c>
      <c r="J534" s="709" t="s">
        <v>141</v>
      </c>
      <c r="K534" s="709"/>
      <c r="L534" s="32"/>
      <c r="M534" s="34" t="str">
        <f t="shared" ref="M534:N534" si="568">M525</f>
        <v>N</v>
      </c>
      <c r="N534" s="34" t="str">
        <f t="shared" si="568"/>
        <v>NN</v>
      </c>
      <c r="O534" s="34" cm="1">
        <f t="array" ref="O534">_xlfn.LET(_xlpm.a, $F$533:$F$540, _xlpm.b, $E$533:$E$540, _xlpm.c, _xlfn.XLOOKUP(M534,_xlpm.a,_xlpm.b,0), _xlpm.d, _xlfn.XLOOKUP(N534,_xlpm.a,_xlpm.b,0), _xlpm.x, IF(OR(_xlpm.c=0,_xlpm.d=0), _xlpm.c+_xlpm.d, MIN(_xlpm.c,_xlpm.d)), IF(_xlpm.x=0, 0, IF(DataTables!$K$158="6+", _xlfn.IFNA(_xlfn.RANK.AVG(_xlpm.x,$E$533:$E$538),1), IF(DataTables!$K$158=8,_xlfn.RANK.AVG(_xlpm.x,_xlpm.b)))))</f>
        <v>0</v>
      </c>
      <c r="P534" s="32"/>
      <c r="Q534" s="151"/>
      <c r="R534" s="151">
        <f>$O534</f>
        <v>0</v>
      </c>
      <c r="S534" s="151"/>
      <c r="T534" s="151"/>
      <c r="U534" s="151"/>
      <c r="V534" s="151"/>
      <c r="W534" s="151"/>
      <c r="X534" s="151"/>
      <c r="Y534" s="32"/>
      <c r="Z534" s="32">
        <f t="shared" ref="Z534:Z540" si="569">COUNTIF(F$533:F$540,F534)</f>
        <v>0</v>
      </c>
      <c r="AA534" s="32">
        <f t="shared" ref="AA534:AA540" si="570">IF(NOT(ISBLANK(F534)),COUNTIF(F$533:F$540,LEFT(F534,1)&amp;"*"),0)</f>
        <v>0</v>
      </c>
      <c r="AB534" s="7" t="str">
        <f t="shared" ref="AB534:AB540" si="571">IF(AND($G534&gt;0.00001,$G534&lt;=$J$532), "***", "")</f>
        <v/>
      </c>
    </row>
    <row r="535" spans="1:28" s="7" customFormat="1" ht="40" customHeight="1">
      <c r="A535" s="709" t="s">
        <v>183</v>
      </c>
      <c r="B535" s="709" t="s">
        <v>123</v>
      </c>
      <c r="C535" s="709" t="s">
        <v>139</v>
      </c>
      <c r="D535" s="709" t="s">
        <v>71</v>
      </c>
      <c r="E535" s="41">
        <v>3</v>
      </c>
      <c r="F535" s="24"/>
      <c r="G535" s="38"/>
      <c r="H535" s="78" t="str">
        <f>IF($F535=0," ",_xlfn.XLOOKUP($F535,DataCalcs!$B$166:$B$244,DataCalcs!$X$166:$X$244,"WRONG LETTER"))</f>
        <v xml:space="preserve"> </v>
      </c>
      <c r="I535" s="33" t="str">
        <f>IF($F535=0," ",_xlfn.XLOOKUP($F535,DataCalcs!$B$166:$B$244,DataCalcs!$A$166:$A$244,"WRONG LETTER"))</f>
        <v xml:space="preserve"> </v>
      </c>
      <c r="J535" s="709" t="s">
        <v>141</v>
      </c>
      <c r="K535" s="709"/>
      <c r="L535" s="32"/>
      <c r="M535" s="34" t="str">
        <f t="shared" ref="M535:N535" si="572">M526</f>
        <v>B</v>
      </c>
      <c r="N535" s="34" t="str">
        <f t="shared" si="572"/>
        <v>BB</v>
      </c>
      <c r="O535" s="34" cm="1">
        <f t="array" ref="O535">_xlfn.LET(_xlpm.a, $F$533:$F$540, _xlpm.b, $E$533:$E$540, _xlpm.c, _xlfn.XLOOKUP(M535,_xlpm.a,_xlpm.b,0), _xlpm.d, _xlfn.XLOOKUP(N535,_xlpm.a,_xlpm.b,0), _xlpm.x, IF(OR(_xlpm.c=0,_xlpm.d=0), _xlpm.c+_xlpm.d, MIN(_xlpm.c,_xlpm.d)), IF(_xlpm.x=0, 0, IF(DataTables!$K$158="6+", _xlfn.IFNA(_xlfn.RANK.AVG(_xlpm.x,$E$533:$E$538),1), IF(DataTables!$K$158=8,_xlfn.RANK.AVG(_xlpm.x,_xlpm.b)))))</f>
        <v>0</v>
      </c>
      <c r="P535" s="32"/>
      <c r="Q535" s="151"/>
      <c r="R535" s="151"/>
      <c r="S535" s="151">
        <f>$O535</f>
        <v>0</v>
      </c>
      <c r="T535" s="151"/>
      <c r="U535" s="151"/>
      <c r="V535" s="151"/>
      <c r="W535" s="151"/>
      <c r="X535" s="151"/>
      <c r="Y535" s="32"/>
      <c r="Z535" s="32">
        <f t="shared" si="569"/>
        <v>0</v>
      </c>
      <c r="AA535" s="32">
        <f t="shared" si="570"/>
        <v>0</v>
      </c>
      <c r="AB535" s="7" t="str">
        <f t="shared" si="571"/>
        <v/>
      </c>
    </row>
    <row r="536" spans="1:28" s="7" customFormat="1" ht="40" customHeight="1">
      <c r="A536" s="709" t="s">
        <v>183</v>
      </c>
      <c r="B536" s="709" t="s">
        <v>123</v>
      </c>
      <c r="C536" s="709" t="s">
        <v>139</v>
      </c>
      <c r="D536" s="709" t="s">
        <v>71</v>
      </c>
      <c r="E536" s="41">
        <v>4</v>
      </c>
      <c r="F536" s="24"/>
      <c r="G536" s="38"/>
      <c r="H536" s="78" t="str">
        <f>IF($F536=0," ",_xlfn.XLOOKUP($F536,DataCalcs!$B$166:$B$244,DataCalcs!$X$166:$X$244,"WRONG LETTER"))</f>
        <v xml:space="preserve"> </v>
      </c>
      <c r="I536" s="33" t="str">
        <f>IF($F536=0," ",_xlfn.XLOOKUP($F536,DataCalcs!$B$166:$B$244,DataCalcs!$A$166:$A$244,"WRONG LETTER"))</f>
        <v xml:space="preserve"> </v>
      </c>
      <c r="J536" s="709" t="s">
        <v>141</v>
      </c>
      <c r="K536" s="709"/>
      <c r="L536" s="32"/>
      <c r="M536" s="34" t="str">
        <f t="shared" ref="M536:N536" si="573">M527</f>
        <v>O</v>
      </c>
      <c r="N536" s="34" t="str">
        <f t="shared" si="573"/>
        <v>OO</v>
      </c>
      <c r="O536" s="34" cm="1">
        <f t="array" ref="O536">_xlfn.LET(_xlpm.a, $F$533:$F$540, _xlpm.b, $E$533:$E$540, _xlpm.c, _xlfn.XLOOKUP(M536,_xlpm.a,_xlpm.b,0), _xlpm.d, _xlfn.XLOOKUP(N536,_xlpm.a,_xlpm.b,0), _xlpm.x, IF(OR(_xlpm.c=0,_xlpm.d=0), _xlpm.c+_xlpm.d, MIN(_xlpm.c,_xlpm.d)), IF(_xlpm.x=0, 0, IF(DataTables!$K$158="6+", _xlfn.IFNA(_xlfn.RANK.AVG(_xlpm.x,$E$533:$E$538),1), IF(DataTables!$K$158=8,_xlfn.RANK.AVG(_xlpm.x,_xlpm.b)))))</f>
        <v>0</v>
      </c>
      <c r="P536" s="32"/>
      <c r="Q536" s="151"/>
      <c r="R536" s="151"/>
      <c r="S536" s="151"/>
      <c r="T536" s="151">
        <f>$O536</f>
        <v>0</v>
      </c>
      <c r="U536" s="151"/>
      <c r="V536" s="151"/>
      <c r="W536" s="151"/>
      <c r="X536" s="151"/>
      <c r="Y536" s="32"/>
      <c r="Z536" s="32">
        <f t="shared" si="569"/>
        <v>0</v>
      </c>
      <c r="AA536" s="32">
        <f t="shared" si="570"/>
        <v>0</v>
      </c>
      <c r="AB536" s="7" t="str">
        <f t="shared" si="571"/>
        <v/>
      </c>
    </row>
    <row r="537" spans="1:28" s="7" customFormat="1" ht="40" customHeight="1">
      <c r="A537" s="709" t="s">
        <v>183</v>
      </c>
      <c r="B537" s="709" t="s">
        <v>123</v>
      </c>
      <c r="C537" s="709" t="s">
        <v>139</v>
      </c>
      <c r="D537" s="709" t="s">
        <v>71</v>
      </c>
      <c r="E537" s="41">
        <v>5</v>
      </c>
      <c r="F537" s="24"/>
      <c r="G537" s="38"/>
      <c r="H537" s="78" t="str">
        <f>IF($F537=0," ",_xlfn.XLOOKUP($F537,DataCalcs!$B$166:$B$244,DataCalcs!$X$166:$X$244,"WRONG LETTER"))</f>
        <v xml:space="preserve"> </v>
      </c>
      <c r="I537" s="33" t="str">
        <f>IF($F537=0," ",_xlfn.XLOOKUP($F537,DataCalcs!$B$166:$B$244,DataCalcs!$A$166:$A$244,"WRONG LETTER"))</f>
        <v xml:space="preserve"> </v>
      </c>
      <c r="J537" s="709" t="s">
        <v>141</v>
      </c>
      <c r="K537" s="709"/>
      <c r="L537" s="32"/>
      <c r="M537" s="34" t="str">
        <f t="shared" ref="M537:N537" si="574">M528</f>
        <v>R</v>
      </c>
      <c r="N537" s="34" t="str">
        <f t="shared" si="574"/>
        <v>RR</v>
      </c>
      <c r="O537" s="34" cm="1">
        <f t="array" ref="O537">_xlfn.LET(_xlpm.a, $F$533:$F$540, _xlpm.b, $E$533:$E$540, _xlpm.c, _xlfn.XLOOKUP(M537,_xlpm.a,_xlpm.b,0), _xlpm.d, _xlfn.XLOOKUP(N537,_xlpm.a,_xlpm.b,0), _xlpm.x, IF(OR(_xlpm.c=0,_xlpm.d=0), _xlpm.c+_xlpm.d, MIN(_xlpm.c,_xlpm.d)), IF(_xlpm.x=0, 0, IF(DataTables!$K$158="6+", _xlfn.IFNA(_xlfn.RANK.AVG(_xlpm.x,$E$533:$E$538),1), IF(DataTables!$K$158=8,_xlfn.RANK.AVG(_xlpm.x,_xlpm.b)))))</f>
        <v>0</v>
      </c>
      <c r="P537" s="32"/>
      <c r="Q537" s="151"/>
      <c r="R537" s="151"/>
      <c r="S537" s="151"/>
      <c r="T537" s="151"/>
      <c r="U537" s="151">
        <f>$O537</f>
        <v>0</v>
      </c>
      <c r="V537" s="151"/>
      <c r="W537" s="151"/>
      <c r="X537" s="151"/>
      <c r="Y537" s="32"/>
      <c r="Z537" s="32">
        <f t="shared" si="569"/>
        <v>0</v>
      </c>
      <c r="AA537" s="32">
        <f t="shared" si="570"/>
        <v>0</v>
      </c>
      <c r="AB537" s="7" t="str">
        <f t="shared" si="571"/>
        <v/>
      </c>
    </row>
    <row r="538" spans="1:28" s="7" customFormat="1" ht="40" customHeight="1">
      <c r="A538" s="709" t="s">
        <v>183</v>
      </c>
      <c r="B538" s="709" t="s">
        <v>123</v>
      </c>
      <c r="C538" s="709" t="s">
        <v>139</v>
      </c>
      <c r="D538" s="709" t="s">
        <v>71</v>
      </c>
      <c r="E538" s="41">
        <v>6</v>
      </c>
      <c r="F538" s="24"/>
      <c r="G538" s="38"/>
      <c r="H538" s="78" t="str">
        <f>IF($F538=0," ",_xlfn.XLOOKUP($F538,DataCalcs!$B$166:$B$244,DataCalcs!$X$166:$X$244,"WRONG LETTER"))</f>
        <v xml:space="preserve"> </v>
      </c>
      <c r="I538" s="33" t="str">
        <f>IF($F538=0," ",_xlfn.XLOOKUP($F538,DataCalcs!$B$166:$B$244,DataCalcs!$A$166:$A$244,"WRONG LETTER"))</f>
        <v xml:space="preserve"> </v>
      </c>
      <c r="J538" s="709" t="s">
        <v>141</v>
      </c>
      <c r="K538" s="709"/>
      <c r="L538" s="32"/>
      <c r="M538" s="34" t="str">
        <f t="shared" ref="M538:N538" si="575">M529</f>
        <v>X</v>
      </c>
      <c r="N538" s="34" t="str">
        <f t="shared" si="575"/>
        <v>XX</v>
      </c>
      <c r="O538" s="34" cm="1">
        <f t="array" ref="O538">_xlfn.LET(_xlpm.a, $F$533:$F$540, _xlpm.b, $E$533:$E$540, _xlpm.c, _xlfn.XLOOKUP(M538,_xlpm.a,_xlpm.b,0), _xlpm.d, _xlfn.XLOOKUP(N538,_xlpm.a,_xlpm.b,0), _xlpm.x, IF(OR(_xlpm.c=0,_xlpm.d=0), _xlpm.c+_xlpm.d, MIN(_xlpm.c,_xlpm.d)), IF(_xlpm.x=0, 0, IF(DataTables!$K$158="6+", _xlfn.IFNA(_xlfn.RANK.AVG(_xlpm.x,$E$533:$E$538),1), IF(DataTables!$K$158=8,_xlfn.RANK.AVG(_xlpm.x,_xlpm.b)))))</f>
        <v>0</v>
      </c>
      <c r="P538" s="32"/>
      <c r="Q538" s="151"/>
      <c r="R538" s="151"/>
      <c r="S538" s="151"/>
      <c r="T538" s="151"/>
      <c r="U538" s="151"/>
      <c r="V538" s="151">
        <f>$O538</f>
        <v>0</v>
      </c>
      <c r="W538" s="151"/>
      <c r="X538" s="151"/>
      <c r="Y538" s="32"/>
      <c r="Z538" s="32">
        <f t="shared" si="569"/>
        <v>0</v>
      </c>
      <c r="AA538" s="32">
        <f t="shared" si="570"/>
        <v>0</v>
      </c>
      <c r="AB538" s="7" t="str">
        <f t="shared" si="571"/>
        <v/>
      </c>
    </row>
    <row r="539" spans="1:28" s="7" customFormat="1" ht="40" customHeight="1">
      <c r="A539" s="709" t="s">
        <v>183</v>
      </c>
      <c r="B539" s="709" t="s">
        <v>123</v>
      </c>
      <c r="C539" s="709" t="s">
        <v>139</v>
      </c>
      <c r="D539" s="709" t="s">
        <v>71</v>
      </c>
      <c r="E539" s="14">
        <v>7</v>
      </c>
      <c r="F539" s="24"/>
      <c r="G539" s="38"/>
      <c r="H539" s="78" t="str">
        <f>IF($F539=0," ",_xlfn.XLOOKUP($F539,DataCalcs!$B$166:$B$244,DataCalcs!$X$166:$X$244,"WRONG LETTER"))</f>
        <v xml:space="preserve"> </v>
      </c>
      <c r="I539" s="33" t="str">
        <f>IF($F539=0," ",_xlfn.XLOOKUP($F539,DataCalcs!$B$166:$B$244,DataCalcs!$A$166:$A$244,"WRONG LETTER"))</f>
        <v xml:space="preserve"> </v>
      </c>
      <c r="J539" s="709" t="s">
        <v>141</v>
      </c>
      <c r="K539" s="709"/>
      <c r="L539" s="32"/>
      <c r="M539" s="34" t="str">
        <f t="shared" ref="M539:N539" si="576">M530</f>
        <v>H</v>
      </c>
      <c r="N539" s="34" t="str">
        <f t="shared" si="576"/>
        <v>HH</v>
      </c>
      <c r="O539" s="34" cm="1">
        <f t="array" ref="O539">_xlfn.LET(_xlpm.a, $F$533:$F$540, _xlpm.b, $E$533:$E$540, _xlpm.c, _xlfn.XLOOKUP(M539,_xlpm.a,_xlpm.b,0), _xlpm.d, _xlfn.XLOOKUP(N539,_xlpm.a,_xlpm.b,0), _xlpm.x, IF(OR(_xlpm.c=0,_xlpm.d=0), _xlpm.c+_xlpm.d, MIN(_xlpm.c,_xlpm.d)), IF(_xlpm.x=0, 0, IF(DataTables!$K$158="6+", _xlfn.IFNA(_xlfn.RANK.AVG(_xlpm.x,$E$533:$E$538),1), IF(DataTables!$K$158=8,_xlfn.RANK.AVG(_xlpm.x,_xlpm.b)))))</f>
        <v>0</v>
      </c>
      <c r="P539" s="32"/>
      <c r="Q539" s="151"/>
      <c r="R539" s="151"/>
      <c r="S539" s="151"/>
      <c r="T539" s="151"/>
      <c r="U539" s="151"/>
      <c r="V539" s="151"/>
      <c r="W539" s="151">
        <f>$O539</f>
        <v>0</v>
      </c>
      <c r="X539" s="151"/>
      <c r="Y539" s="32"/>
      <c r="Z539" s="32">
        <f t="shared" si="569"/>
        <v>0</v>
      </c>
      <c r="AA539" s="32">
        <f t="shared" si="570"/>
        <v>0</v>
      </c>
      <c r="AB539" s="7" t="str">
        <f t="shared" si="571"/>
        <v/>
      </c>
    </row>
    <row r="540" spans="1:28" s="8" customFormat="1" ht="40" customHeight="1">
      <c r="A540" s="709" t="s">
        <v>183</v>
      </c>
      <c r="B540" s="709" t="s">
        <v>123</v>
      </c>
      <c r="C540" s="709" t="s">
        <v>139</v>
      </c>
      <c r="D540" s="709" t="s">
        <v>71</v>
      </c>
      <c r="E540" s="394">
        <v>8</v>
      </c>
      <c r="F540" s="395"/>
      <c r="G540" s="406"/>
      <c r="H540" s="408" t="str">
        <f>IF($F540=0," ",_xlfn.XLOOKUP($F540,DataCalcs!$B$166:$B$244,DataCalcs!$X$166:$X$244,"WRONG LETTER"))</f>
        <v xml:space="preserve"> </v>
      </c>
      <c r="I540" s="397" t="str">
        <f>IF($F540=0," ",_xlfn.XLOOKUP($F540,DataCalcs!$B$166:$B$244,DataCalcs!$A$166:$A$244,"WRONG LETTER"))</f>
        <v xml:space="preserve"> </v>
      </c>
      <c r="J540" s="711" t="s">
        <v>141</v>
      </c>
      <c r="K540" s="709"/>
      <c r="L540" s="31"/>
      <c r="M540" s="34" t="str">
        <f t="shared" ref="M540:N540" si="577">M531</f>
        <v>W</v>
      </c>
      <c r="N540" s="34" t="str">
        <f t="shared" si="577"/>
        <v>WW</v>
      </c>
      <c r="O540" s="34" cm="1">
        <f t="array" ref="O540">_xlfn.LET(_xlpm.a, $F$533:$F$540, _xlpm.b, $E$533:$E$540, _xlpm.c, _xlfn.XLOOKUP(M540,_xlpm.a,_xlpm.b,0), _xlpm.d, _xlfn.XLOOKUP(N540,_xlpm.a,_xlpm.b,0), _xlpm.x, IF(OR(_xlpm.c=0,_xlpm.d=0), _xlpm.c+_xlpm.d, MIN(_xlpm.c,_xlpm.d)), IF(_xlpm.x=0, 0, IF(DataTables!$K$158="6+", _xlfn.IFNA(_xlfn.RANK.AVG(_xlpm.x,$E$533:$E$538),1), IF(DataTables!$K$158=8,_xlfn.RANK.AVG(_xlpm.x,_xlpm.b)))))</f>
        <v>0</v>
      </c>
      <c r="P540" s="32"/>
      <c r="Q540" s="151"/>
      <c r="R540" s="151"/>
      <c r="S540" s="151"/>
      <c r="T540" s="151"/>
      <c r="U540" s="151"/>
      <c r="V540" s="151"/>
      <c r="W540" s="151"/>
      <c r="X540" s="151">
        <f>$O540</f>
        <v>0</v>
      </c>
      <c r="Y540" s="31"/>
      <c r="Z540" s="32">
        <f t="shared" si="569"/>
        <v>0</v>
      </c>
      <c r="AA540" s="32">
        <f t="shared" si="570"/>
        <v>0</v>
      </c>
      <c r="AB540" s="7" t="str">
        <f t="shared" si="571"/>
        <v/>
      </c>
    </row>
    <row r="541" spans="1:28" s="7" customFormat="1" ht="20.25" customHeight="1">
      <c r="A541" s="709" t="s">
        <v>183</v>
      </c>
      <c r="B541" s="709" t="s">
        <v>123</v>
      </c>
      <c r="C541" s="709" t="s">
        <v>142</v>
      </c>
      <c r="D541" s="76"/>
      <c r="E541" s="387" t="s">
        <v>199</v>
      </c>
      <c r="F541" s="403"/>
      <c r="G541" s="403"/>
      <c r="H541" s="404"/>
      <c r="I541" s="388" t="s">
        <v>59</v>
      </c>
      <c r="J541" s="389">
        <f>DataTables!$N$47</f>
        <v>1.9</v>
      </c>
      <c r="K541" s="35"/>
      <c r="L541" s="13"/>
      <c r="M541" s="36"/>
      <c r="N541" s="36"/>
      <c r="O541" s="712"/>
      <c r="P541" s="31"/>
      <c r="Q541" s="31"/>
      <c r="R541" s="31"/>
      <c r="S541" s="31"/>
      <c r="T541" s="31"/>
      <c r="U541" s="31"/>
      <c r="V541" s="31"/>
      <c r="W541" s="31"/>
      <c r="X541" s="31"/>
      <c r="Y541" s="32"/>
      <c r="Z541" s="32"/>
      <c r="AA541" s="32"/>
    </row>
    <row r="542" spans="1:28" s="7" customFormat="1" ht="20.25" customHeight="1">
      <c r="A542" s="709" t="s">
        <v>183</v>
      </c>
      <c r="B542" s="709" t="s">
        <v>123</v>
      </c>
      <c r="C542" s="709" t="s">
        <v>142</v>
      </c>
      <c r="D542" s="709" t="s">
        <v>71</v>
      </c>
      <c r="E542" s="398">
        <v>1</v>
      </c>
      <c r="F542" s="55"/>
      <c r="G542" s="400"/>
      <c r="H542" s="402" t="str" cm="1">
        <f t="array" ref="H542">IF($F542=0," ",_xlfn.XLOOKUP($F542,DataCalcs!$B$166:$B$244,_xlfn.XLOOKUP($C542,DataCalcs!$D$165:$N$165,DataCalcs!$D$166:$N$244),"WRONG LETTER"))</f>
        <v xml:space="preserve"> </v>
      </c>
      <c r="I542" s="402" t="str">
        <f>IF($F542=0," ",_xlfn.XLOOKUP($F542,DataCalcs!$B$166:$B$244,DataCalcs!$A$166:$A$244,"WRONG LETTER"))</f>
        <v xml:space="preserve"> </v>
      </c>
      <c r="J542" s="29" t="str" cm="1">
        <f t="array" ref="J542">_xlfn.IFS(ISBLANK(G542), "", NOT(ISNUMBER(G542)), "!!!",  G542&lt;DataTables!$E$47,"...",G542&lt;DataTables!$F$47,"L1",G542&lt;DataTables!$G$47,"L2",G542&lt;DataTables!$H$47,"L3",G542&lt;DataTables!$I$47,"L4",G542&lt;DataTables!$J$47,"L5",G542&lt;DataTables!$K$47,"L6",G542&lt;DataTables!$L$47,"L7",G542&lt;DataTables!$M$47,"L8", G542&gt;=DataTables!$M$47,"L9")</f>
        <v/>
      </c>
      <c r="K542" s="709"/>
      <c r="L542" s="32"/>
      <c r="M542" s="34" t="str">
        <f t="shared" ref="M542:N542" si="578">M533</f>
        <v>A</v>
      </c>
      <c r="N542" s="34" t="str">
        <f t="shared" si="578"/>
        <v>AA</v>
      </c>
      <c r="O542" s="34" cm="1">
        <f t="array" ref="O542">_xlfn.LET(_xlpm.a, $F$542:$F$549, _xlpm.b, $E$542:$E$549, _xlpm.c, _xlfn.XLOOKUP(M542,_xlpm.a,_xlpm.b,0), _xlpm.d, _xlfn.XLOOKUP(N542,_xlpm.a,_xlpm.b,0), _xlpm.x, IF(OR(_xlpm.c=0,_xlpm.d=0), _xlpm.c+_xlpm.d, MIN(_xlpm.c,_xlpm.d)), IF(_xlpm.x=0, 0, IF(DataTables!$K$158="6+", _xlfn.IFNA(_xlfn.RANK.AVG(_xlpm.x,$E$542:$E$547),1), IF(DataTables!$K$158=8,_xlfn.RANK.AVG(_xlpm.x,_xlpm.b)))))</f>
        <v>0</v>
      </c>
      <c r="P542" s="32"/>
      <c r="Q542" s="151">
        <f>$O542</f>
        <v>0</v>
      </c>
      <c r="R542" s="151"/>
      <c r="S542" s="151"/>
      <c r="T542" s="151"/>
      <c r="U542" s="151"/>
      <c r="V542" s="151"/>
      <c r="W542" s="151"/>
      <c r="X542" s="151"/>
      <c r="Y542" s="32"/>
      <c r="Z542" s="32">
        <f>COUNTIF(F$542:F$549:F$551:F$558,F542)</f>
        <v>0</v>
      </c>
      <c r="AA542" s="32">
        <f t="shared" ref="AA542:AA549" si="579">IF(NOT(ISBLANK(F542)),COUNTIF(F$542:F$549,LEFT(F542,1)&amp;"*"),0)</f>
        <v>0</v>
      </c>
      <c r="AB542" s="7" t="str">
        <f>IF($G542&gt;=$J$541, "***", "")</f>
        <v/>
      </c>
    </row>
    <row r="543" spans="1:28" s="7" customFormat="1" ht="20.25" customHeight="1">
      <c r="A543" s="709" t="s">
        <v>183</v>
      </c>
      <c r="B543" s="709" t="s">
        <v>123</v>
      </c>
      <c r="C543" s="709" t="s">
        <v>142</v>
      </c>
      <c r="D543" s="709" t="s">
        <v>71</v>
      </c>
      <c r="E543" s="41">
        <v>2</v>
      </c>
      <c r="F543" s="17"/>
      <c r="G543" s="38"/>
      <c r="H543" s="33" t="str" cm="1">
        <f t="array" ref="H543">IF($F543=0," ",_xlfn.XLOOKUP($F543,DataCalcs!$B$166:$B$244,_xlfn.XLOOKUP($C543,DataCalcs!$D$165:$N$165,DataCalcs!$D$166:$N$244),"WRONG LETTER"))</f>
        <v xml:space="preserve"> </v>
      </c>
      <c r="I543" s="33" t="str">
        <f>IF($F543=0," ",_xlfn.XLOOKUP($F543,DataCalcs!$B$166:$B$244,DataCalcs!$A$166:$A$244,"WRONG LETTER"))</f>
        <v xml:space="preserve"> </v>
      </c>
      <c r="J543" s="709" t="str" cm="1">
        <f t="array" ref="J543">_xlfn.IFS(ISBLANK(G543), "", NOT(ISNUMBER(G543)), "!!!",  G543&lt;DataTables!$E$47,"...",G543&lt;DataTables!$F$47,"L1",G543&lt;DataTables!$G$47,"L2",G543&lt;DataTables!$H$47,"L3",G543&lt;DataTables!$I$47,"L4",G543&lt;DataTables!$J$47,"L5",G543&lt;DataTables!$K$47,"L6",G543&lt;DataTables!$L$47,"L7",G543&lt;DataTables!$M$47,"L8", G543&gt;=DataTables!$M$47,"L9")</f>
        <v/>
      </c>
      <c r="K543" s="709"/>
      <c r="L543" s="32"/>
      <c r="M543" s="34" t="str">
        <f t="shared" ref="M543:N543" si="580">M534</f>
        <v>N</v>
      </c>
      <c r="N543" s="34" t="str">
        <f t="shared" si="580"/>
        <v>NN</v>
      </c>
      <c r="O543" s="34" cm="1">
        <f t="array" ref="O543">_xlfn.LET(_xlpm.a, $F$542:$F$549, _xlpm.b, $E$542:$E$549, _xlpm.c, _xlfn.XLOOKUP(M543,_xlpm.a,_xlpm.b,0), _xlpm.d, _xlfn.XLOOKUP(N543,_xlpm.a,_xlpm.b,0), _xlpm.x, IF(OR(_xlpm.c=0,_xlpm.d=0), _xlpm.c+_xlpm.d, MIN(_xlpm.c,_xlpm.d)), IF(_xlpm.x=0, 0, IF(DataTables!$K$158="6+", _xlfn.IFNA(_xlfn.RANK.AVG(_xlpm.x,$E$542:$E$547),1), IF(DataTables!$K$158=8,_xlfn.RANK.AVG(_xlpm.x,_xlpm.b)))))</f>
        <v>0</v>
      </c>
      <c r="P543" s="32"/>
      <c r="Q543" s="151"/>
      <c r="R543" s="151">
        <f>$O543</f>
        <v>0</v>
      </c>
      <c r="S543" s="151"/>
      <c r="T543" s="151"/>
      <c r="U543" s="151"/>
      <c r="V543" s="151"/>
      <c r="W543" s="151"/>
      <c r="X543" s="151"/>
      <c r="Y543" s="32"/>
      <c r="Z543" s="32">
        <f>COUNTIF(F$542:F$549:F$551:F$558,F543)</f>
        <v>0</v>
      </c>
      <c r="AA543" s="32">
        <f t="shared" si="579"/>
        <v>0</v>
      </c>
      <c r="AB543" s="7" t="str">
        <f t="shared" ref="AB543:AB549" si="581">IF($G543&gt;=$J$541, "***", "")</f>
        <v/>
      </c>
    </row>
    <row r="544" spans="1:28" s="7" customFormat="1" ht="20.25" customHeight="1">
      <c r="A544" s="709" t="s">
        <v>183</v>
      </c>
      <c r="B544" s="709" t="s">
        <v>123</v>
      </c>
      <c r="C544" s="709" t="s">
        <v>142</v>
      </c>
      <c r="D544" s="709" t="s">
        <v>71</v>
      </c>
      <c r="E544" s="41">
        <v>3</v>
      </c>
      <c r="F544" s="17"/>
      <c r="G544" s="38"/>
      <c r="H544" s="33" t="str" cm="1">
        <f t="array" ref="H544">IF($F544=0," ",_xlfn.XLOOKUP($F544,DataCalcs!$B$166:$B$244,_xlfn.XLOOKUP($C544,DataCalcs!$D$165:$N$165,DataCalcs!$D$166:$N$244),"WRONG LETTER"))</f>
        <v xml:space="preserve"> </v>
      </c>
      <c r="I544" s="33" t="str">
        <f>IF($F544=0," ",_xlfn.XLOOKUP($F544,DataCalcs!$B$166:$B$244,DataCalcs!$A$166:$A$244,"WRONG LETTER"))</f>
        <v xml:space="preserve"> </v>
      </c>
      <c r="J544" s="709" t="str" cm="1">
        <f t="array" ref="J544">_xlfn.IFS(ISBLANK(G544), "", NOT(ISNUMBER(G544)), "!!!",  G544&lt;DataTables!$E$47,"...",G544&lt;DataTables!$F$47,"L1",G544&lt;DataTables!$G$47,"L2",G544&lt;DataTables!$H$47,"L3",G544&lt;DataTables!$I$47,"L4",G544&lt;DataTables!$J$47,"L5",G544&lt;DataTables!$K$47,"L6",G544&lt;DataTables!$L$47,"L7",G544&lt;DataTables!$M$47,"L8", G544&gt;=DataTables!$M$47,"L9")</f>
        <v/>
      </c>
      <c r="K544" s="709"/>
      <c r="L544" s="32"/>
      <c r="M544" s="34" t="str">
        <f t="shared" ref="M544:N544" si="582">M535</f>
        <v>B</v>
      </c>
      <c r="N544" s="34" t="str">
        <f t="shared" si="582"/>
        <v>BB</v>
      </c>
      <c r="O544" s="34" cm="1">
        <f t="array" ref="O544">_xlfn.LET(_xlpm.a, $F$542:$F$549, _xlpm.b, $E$542:$E$549, _xlpm.c, _xlfn.XLOOKUP(M544,_xlpm.a,_xlpm.b,0), _xlpm.d, _xlfn.XLOOKUP(N544,_xlpm.a,_xlpm.b,0), _xlpm.x, IF(OR(_xlpm.c=0,_xlpm.d=0), _xlpm.c+_xlpm.d, MIN(_xlpm.c,_xlpm.d)), IF(_xlpm.x=0, 0, IF(DataTables!$K$158="6+", _xlfn.IFNA(_xlfn.RANK.AVG(_xlpm.x,$E$542:$E$547),1), IF(DataTables!$K$158=8,_xlfn.RANK.AVG(_xlpm.x,_xlpm.b)))))</f>
        <v>0</v>
      </c>
      <c r="P544" s="32"/>
      <c r="Q544" s="151"/>
      <c r="R544" s="151"/>
      <c r="S544" s="151">
        <f>$O544</f>
        <v>0</v>
      </c>
      <c r="T544" s="151"/>
      <c r="U544" s="151"/>
      <c r="V544" s="151"/>
      <c r="W544" s="151"/>
      <c r="X544" s="151"/>
      <c r="Y544" s="32"/>
      <c r="Z544" s="32">
        <f>COUNTIF(F$542:F$549:F$551:F$558,F544)</f>
        <v>0</v>
      </c>
      <c r="AA544" s="32">
        <f t="shared" si="579"/>
        <v>0</v>
      </c>
      <c r="AB544" s="7" t="str">
        <f t="shared" si="581"/>
        <v/>
      </c>
    </row>
    <row r="545" spans="1:28" s="7" customFormat="1" ht="20.25" customHeight="1">
      <c r="A545" s="709" t="s">
        <v>183</v>
      </c>
      <c r="B545" s="709" t="s">
        <v>123</v>
      </c>
      <c r="C545" s="709" t="s">
        <v>142</v>
      </c>
      <c r="D545" s="709" t="s">
        <v>71</v>
      </c>
      <c r="E545" s="41">
        <v>4</v>
      </c>
      <c r="F545" s="17"/>
      <c r="G545" s="38"/>
      <c r="H545" s="33" t="str" cm="1">
        <f t="array" ref="H545">IF($F545=0," ",_xlfn.XLOOKUP($F545,DataCalcs!$B$166:$B$244,_xlfn.XLOOKUP($C545,DataCalcs!$D$165:$N$165,DataCalcs!$D$166:$N$244),"WRONG LETTER"))</f>
        <v xml:space="preserve"> </v>
      </c>
      <c r="I545" s="33" t="str">
        <f>IF($F545=0," ",_xlfn.XLOOKUP($F545,DataCalcs!$B$166:$B$244,DataCalcs!$A$166:$A$244,"WRONG LETTER"))</f>
        <v xml:space="preserve"> </v>
      </c>
      <c r="J545" s="709" t="str" cm="1">
        <f t="array" ref="J545">_xlfn.IFS(ISBLANK(G545), "", NOT(ISNUMBER(G545)), "!!!",  G545&lt;DataTables!$E$47,"...",G545&lt;DataTables!$F$47,"L1",G545&lt;DataTables!$G$47,"L2",G545&lt;DataTables!$H$47,"L3",G545&lt;DataTables!$I$47,"L4",G545&lt;DataTables!$J$47,"L5",G545&lt;DataTables!$K$47,"L6",G545&lt;DataTables!$L$47,"L7",G545&lt;DataTables!$M$47,"L8", G545&gt;=DataTables!$M$47,"L9")</f>
        <v/>
      </c>
      <c r="K545" s="709"/>
      <c r="L545" s="32"/>
      <c r="M545" s="34" t="str">
        <f t="shared" ref="M545:N545" si="583">M536</f>
        <v>O</v>
      </c>
      <c r="N545" s="34" t="str">
        <f t="shared" si="583"/>
        <v>OO</v>
      </c>
      <c r="O545" s="34" cm="1">
        <f t="array" ref="O545">_xlfn.LET(_xlpm.a, $F$542:$F$549, _xlpm.b, $E$542:$E$549, _xlpm.c, _xlfn.XLOOKUP(M545,_xlpm.a,_xlpm.b,0), _xlpm.d, _xlfn.XLOOKUP(N545,_xlpm.a,_xlpm.b,0), _xlpm.x, IF(OR(_xlpm.c=0,_xlpm.d=0), _xlpm.c+_xlpm.d, MIN(_xlpm.c,_xlpm.d)), IF(_xlpm.x=0, 0, IF(DataTables!$K$158="6+", _xlfn.IFNA(_xlfn.RANK.AVG(_xlpm.x,$E$542:$E$547),1), IF(DataTables!$K$158=8,_xlfn.RANK.AVG(_xlpm.x,_xlpm.b)))))</f>
        <v>0</v>
      </c>
      <c r="P545" s="32"/>
      <c r="Q545" s="151"/>
      <c r="R545" s="151"/>
      <c r="S545" s="151"/>
      <c r="T545" s="151">
        <f>$O545</f>
        <v>0</v>
      </c>
      <c r="U545" s="151"/>
      <c r="V545" s="151"/>
      <c r="W545" s="151"/>
      <c r="X545" s="151"/>
      <c r="Y545" s="32"/>
      <c r="Z545" s="32">
        <f>COUNTIF(F$542:F$549:F$551:F$558,F545)</f>
        <v>0</v>
      </c>
      <c r="AA545" s="32">
        <f t="shared" si="579"/>
        <v>0</v>
      </c>
      <c r="AB545" s="7" t="str">
        <f t="shared" si="581"/>
        <v/>
      </c>
    </row>
    <row r="546" spans="1:28" s="7" customFormat="1" ht="20.25" customHeight="1">
      <c r="A546" s="709" t="s">
        <v>183</v>
      </c>
      <c r="B546" s="709" t="s">
        <v>123</v>
      </c>
      <c r="C546" s="709" t="s">
        <v>142</v>
      </c>
      <c r="D546" s="709" t="s">
        <v>71</v>
      </c>
      <c r="E546" s="41">
        <v>5</v>
      </c>
      <c r="F546" s="17"/>
      <c r="G546" s="38"/>
      <c r="H546" s="33" t="str" cm="1">
        <f t="array" ref="H546">IF($F546=0," ",_xlfn.XLOOKUP($F546,DataCalcs!$B$166:$B$244,_xlfn.XLOOKUP($C546,DataCalcs!$D$165:$N$165,DataCalcs!$D$166:$N$244),"WRONG LETTER"))</f>
        <v xml:space="preserve"> </v>
      </c>
      <c r="I546" s="33" t="str">
        <f>IF($F546=0," ",_xlfn.XLOOKUP($F546,DataCalcs!$B$166:$B$244,DataCalcs!$A$166:$A$244,"WRONG LETTER"))</f>
        <v xml:space="preserve"> </v>
      </c>
      <c r="J546" s="709" t="str" cm="1">
        <f t="array" ref="J546">_xlfn.IFS(ISBLANK(G546), "", NOT(ISNUMBER(G546)), "!!!",  G546&lt;DataTables!$E$47,"...",G546&lt;DataTables!$F$47,"L1",G546&lt;DataTables!$G$47,"L2",G546&lt;DataTables!$H$47,"L3",G546&lt;DataTables!$I$47,"L4",G546&lt;DataTables!$J$47,"L5",G546&lt;DataTables!$K$47,"L6",G546&lt;DataTables!$L$47,"L7",G546&lt;DataTables!$M$47,"L8", G546&gt;=DataTables!$M$47,"L9")</f>
        <v/>
      </c>
      <c r="K546" s="709"/>
      <c r="L546" s="32"/>
      <c r="M546" s="34" t="str">
        <f t="shared" ref="M546:N546" si="584">M537</f>
        <v>R</v>
      </c>
      <c r="N546" s="34" t="str">
        <f t="shared" si="584"/>
        <v>RR</v>
      </c>
      <c r="O546" s="34" cm="1">
        <f t="array" ref="O546">_xlfn.LET(_xlpm.a, $F$542:$F$549, _xlpm.b, $E$542:$E$549, _xlpm.c, _xlfn.XLOOKUP(M546,_xlpm.a,_xlpm.b,0), _xlpm.d, _xlfn.XLOOKUP(N546,_xlpm.a,_xlpm.b,0), _xlpm.x, IF(OR(_xlpm.c=0,_xlpm.d=0), _xlpm.c+_xlpm.d, MIN(_xlpm.c,_xlpm.d)), IF(_xlpm.x=0, 0, IF(DataTables!$K$158="6+", _xlfn.IFNA(_xlfn.RANK.AVG(_xlpm.x,$E$542:$E$547),1), IF(DataTables!$K$158=8,_xlfn.RANK.AVG(_xlpm.x,_xlpm.b)))))</f>
        <v>0</v>
      </c>
      <c r="P546" s="32"/>
      <c r="Q546" s="151"/>
      <c r="R546" s="151"/>
      <c r="S546" s="151"/>
      <c r="T546" s="151"/>
      <c r="U546" s="151">
        <f>$O546</f>
        <v>0</v>
      </c>
      <c r="V546" s="151"/>
      <c r="W546" s="151"/>
      <c r="X546" s="151"/>
      <c r="Y546" s="32"/>
      <c r="Z546" s="32">
        <f>COUNTIF(F$542:F$549:F$551:F$558,F546)</f>
        <v>0</v>
      </c>
      <c r="AA546" s="32">
        <f t="shared" si="579"/>
        <v>0</v>
      </c>
      <c r="AB546" s="7" t="str">
        <f t="shared" si="581"/>
        <v/>
      </c>
    </row>
    <row r="547" spans="1:28" s="7" customFormat="1" ht="20.25" customHeight="1">
      <c r="A547" s="709" t="s">
        <v>183</v>
      </c>
      <c r="B547" s="709" t="s">
        <v>123</v>
      </c>
      <c r="C547" s="709" t="s">
        <v>142</v>
      </c>
      <c r="D547" s="709" t="s">
        <v>71</v>
      </c>
      <c r="E547" s="41">
        <v>6</v>
      </c>
      <c r="F547" s="17"/>
      <c r="G547" s="38"/>
      <c r="H547" s="33" t="str" cm="1">
        <f t="array" ref="H547">IF($F547=0," ",_xlfn.XLOOKUP($F547,DataCalcs!$B$166:$B$244,_xlfn.XLOOKUP($C547,DataCalcs!$D$165:$N$165,DataCalcs!$D$166:$N$244),"WRONG LETTER"))</f>
        <v xml:space="preserve"> </v>
      </c>
      <c r="I547" s="33" t="str">
        <f>IF($F547=0," ",_xlfn.XLOOKUP($F547,DataCalcs!$B$166:$B$244,DataCalcs!$A$166:$A$244,"WRONG LETTER"))</f>
        <v xml:space="preserve"> </v>
      </c>
      <c r="J547" s="709" t="str" cm="1">
        <f t="array" ref="J547">_xlfn.IFS(ISBLANK(G547), "", NOT(ISNUMBER(G547)), "!!!",  G547&lt;DataTables!$E$47,"...",G547&lt;DataTables!$F$47,"L1",G547&lt;DataTables!$G$47,"L2",G547&lt;DataTables!$H$47,"L3",G547&lt;DataTables!$I$47,"L4",G547&lt;DataTables!$J$47,"L5",G547&lt;DataTables!$K$47,"L6",G547&lt;DataTables!$L$47,"L7",G547&lt;DataTables!$M$47,"L8", G547&gt;=DataTables!$M$47,"L9")</f>
        <v/>
      </c>
      <c r="K547" s="709"/>
      <c r="L547" s="32"/>
      <c r="M547" s="34" t="str">
        <f t="shared" ref="M547:N547" si="585">M538</f>
        <v>X</v>
      </c>
      <c r="N547" s="34" t="str">
        <f t="shared" si="585"/>
        <v>XX</v>
      </c>
      <c r="O547" s="34" cm="1">
        <f t="array" ref="O547">_xlfn.LET(_xlpm.a, $F$542:$F$549, _xlpm.b, $E$542:$E$549, _xlpm.c, _xlfn.XLOOKUP(M547,_xlpm.a,_xlpm.b,0), _xlpm.d, _xlfn.XLOOKUP(N547,_xlpm.a,_xlpm.b,0), _xlpm.x, IF(OR(_xlpm.c=0,_xlpm.d=0), _xlpm.c+_xlpm.d, MIN(_xlpm.c,_xlpm.d)), IF(_xlpm.x=0, 0, IF(DataTables!$K$158="6+", _xlfn.IFNA(_xlfn.RANK.AVG(_xlpm.x,$E$542:$E$547),1), IF(DataTables!$K$158=8,_xlfn.RANK.AVG(_xlpm.x,_xlpm.b)))))</f>
        <v>0</v>
      </c>
      <c r="P547" s="32"/>
      <c r="Q547" s="151"/>
      <c r="R547" s="151"/>
      <c r="S547" s="151"/>
      <c r="T547" s="151"/>
      <c r="U547" s="151"/>
      <c r="V547" s="151">
        <f>$O547</f>
        <v>0</v>
      </c>
      <c r="W547" s="151"/>
      <c r="X547" s="151"/>
      <c r="Y547" s="32"/>
      <c r="Z547" s="32">
        <f>COUNTIF(F$542:F$549:F$551:F$558,F547)</f>
        <v>0</v>
      </c>
      <c r="AA547" s="32">
        <f t="shared" si="579"/>
        <v>0</v>
      </c>
      <c r="AB547" s="7" t="str">
        <f t="shared" si="581"/>
        <v/>
      </c>
    </row>
    <row r="548" spans="1:28" s="7" customFormat="1" ht="20.25" customHeight="1">
      <c r="A548" s="709" t="s">
        <v>183</v>
      </c>
      <c r="B548" s="709" t="s">
        <v>123</v>
      </c>
      <c r="C548" s="709" t="s">
        <v>142</v>
      </c>
      <c r="D548" s="709" t="s">
        <v>71</v>
      </c>
      <c r="E548" s="14">
        <v>7</v>
      </c>
      <c r="F548" s="17"/>
      <c r="G548" s="38"/>
      <c r="H548" s="33" t="str" cm="1">
        <f t="array" ref="H548">IF($F548=0," ",_xlfn.XLOOKUP($F548,DataCalcs!$B$166:$B$244,_xlfn.XLOOKUP($C548,DataCalcs!$D$165:$N$165,DataCalcs!$D$166:$N$244),"WRONG LETTER"))</f>
        <v xml:space="preserve"> </v>
      </c>
      <c r="I548" s="33" t="str">
        <f>IF($F548=0," ",_xlfn.XLOOKUP($F548,DataCalcs!$B$166:$B$244,DataCalcs!$A$166:$A$244,"WRONG LETTER"))</f>
        <v xml:space="preserve"> </v>
      </c>
      <c r="J548" s="709" t="str" cm="1">
        <f t="array" ref="J548">_xlfn.IFS(ISBLANK(G548), "", NOT(ISNUMBER(G548)), "!!!",  G548&lt;DataTables!$E$47,"...",G548&lt;DataTables!$F$47,"L1",G548&lt;DataTables!$G$47,"L2",G548&lt;DataTables!$H$47,"L3",G548&lt;DataTables!$I$47,"L4",G548&lt;DataTables!$J$47,"L5",G548&lt;DataTables!$K$47,"L6",G548&lt;DataTables!$L$47,"L7",G548&lt;DataTables!$M$47,"L8", G548&gt;=DataTables!$M$47,"L9")</f>
        <v/>
      </c>
      <c r="K548" s="709"/>
      <c r="L548" s="32"/>
      <c r="M548" s="34" t="str">
        <f t="shared" ref="M548:N548" si="586">M539</f>
        <v>H</v>
      </c>
      <c r="N548" s="34" t="str">
        <f t="shared" si="586"/>
        <v>HH</v>
      </c>
      <c r="O548" s="34" cm="1">
        <f t="array" ref="O548">_xlfn.LET(_xlpm.a, $F$542:$F$549, _xlpm.b, $E$542:$E$549, _xlpm.c, _xlfn.XLOOKUP(M548,_xlpm.a,_xlpm.b,0), _xlpm.d, _xlfn.XLOOKUP(N548,_xlpm.a,_xlpm.b,0), _xlpm.x, IF(OR(_xlpm.c=0,_xlpm.d=0), _xlpm.c+_xlpm.d, MIN(_xlpm.c,_xlpm.d)), IF(_xlpm.x=0, 0, IF(DataTables!$K$158="6+", _xlfn.IFNA(_xlfn.RANK.AVG(_xlpm.x,$E$542:$E$547),1), IF(DataTables!$K$158=8,_xlfn.RANK.AVG(_xlpm.x,_xlpm.b)))))</f>
        <v>0</v>
      </c>
      <c r="P548" s="32"/>
      <c r="Q548" s="151"/>
      <c r="R548" s="151"/>
      <c r="S548" s="151"/>
      <c r="T548" s="151"/>
      <c r="U548" s="151"/>
      <c r="V548" s="151"/>
      <c r="W548" s="151">
        <f>$O548</f>
        <v>0</v>
      </c>
      <c r="X548" s="151"/>
      <c r="Y548" s="32"/>
      <c r="Z548" s="32">
        <f>COUNTIF(F$542:F$549:F$551:F$558,F548)</f>
        <v>0</v>
      </c>
      <c r="AA548" s="32">
        <f t="shared" si="579"/>
        <v>0</v>
      </c>
      <c r="AB548" s="7" t="str">
        <f t="shared" si="581"/>
        <v/>
      </c>
    </row>
    <row r="549" spans="1:28" s="8" customFormat="1" ht="20.25" customHeight="1">
      <c r="A549" s="709" t="s">
        <v>183</v>
      </c>
      <c r="B549" s="709" t="s">
        <v>123</v>
      </c>
      <c r="C549" s="709" t="s">
        <v>142</v>
      </c>
      <c r="D549" s="709" t="s">
        <v>71</v>
      </c>
      <c r="E549" s="394">
        <v>8</v>
      </c>
      <c r="F549" s="405"/>
      <c r="G549" s="406"/>
      <c r="H549" s="397" t="str" cm="1">
        <f t="array" ref="H549">IF($F549=0," ",_xlfn.XLOOKUP($F549,DataCalcs!$B$166:$B$244,_xlfn.XLOOKUP($C549,DataCalcs!$D$165:$N$165,DataCalcs!$D$166:$N$244),"WRONG LETTER"))</f>
        <v xml:space="preserve"> </v>
      </c>
      <c r="I549" s="397" t="str">
        <f>IF($F549=0," ",_xlfn.XLOOKUP($F549,DataCalcs!$B$166:$B$244,DataCalcs!$A$166:$A$244,"WRONG LETTER"))</f>
        <v xml:space="preserve"> </v>
      </c>
      <c r="J549" s="711" t="str" cm="1">
        <f t="array" ref="J549">_xlfn.IFS(ISBLANK(G549), "", NOT(ISNUMBER(G549)), "!!!",  G549&lt;DataTables!$E$47,"...",G549&lt;DataTables!$F$47,"L1",G549&lt;DataTables!$G$47,"L2",G549&lt;DataTables!$H$47,"L3",G549&lt;DataTables!$I$47,"L4",G549&lt;DataTables!$J$47,"L5",G549&lt;DataTables!$K$47,"L6",G549&lt;DataTables!$L$47,"L7",G549&lt;DataTables!$M$47,"L8", G549&gt;=DataTables!$M$47,"L9")</f>
        <v/>
      </c>
      <c r="K549" s="709"/>
      <c r="L549" s="31"/>
      <c r="M549" s="34" t="str">
        <f t="shared" ref="M549:N549" si="587">M540</f>
        <v>W</v>
      </c>
      <c r="N549" s="34" t="str">
        <f t="shared" si="587"/>
        <v>WW</v>
      </c>
      <c r="O549" s="34" cm="1">
        <f t="array" ref="O549">_xlfn.LET(_xlpm.a, $F$542:$F$549, _xlpm.b, $E$542:$E$549, _xlpm.c, _xlfn.XLOOKUP(M549,_xlpm.a,_xlpm.b,0), _xlpm.d, _xlfn.XLOOKUP(N549,_xlpm.a,_xlpm.b,0), _xlpm.x, IF(OR(_xlpm.c=0,_xlpm.d=0), _xlpm.c+_xlpm.d, MIN(_xlpm.c,_xlpm.d)), IF(_xlpm.x=0, 0, IF(DataTables!$K$158="6+", _xlfn.IFNA(_xlfn.RANK.AVG(_xlpm.x,$E$542:$E$547),1), IF(DataTables!$K$158=8,_xlfn.RANK.AVG(_xlpm.x,_xlpm.b)))))</f>
        <v>0</v>
      </c>
      <c r="P549" s="32"/>
      <c r="Q549" s="151"/>
      <c r="R549" s="151"/>
      <c r="S549" s="151"/>
      <c r="T549" s="151"/>
      <c r="U549" s="151"/>
      <c r="V549" s="151"/>
      <c r="W549" s="151"/>
      <c r="X549" s="151">
        <f>$O549</f>
        <v>0</v>
      </c>
      <c r="Y549" s="31"/>
      <c r="Z549" s="32">
        <f>COUNTIF(F$542:F$549:F$551:F$558,F549)</f>
        <v>0</v>
      </c>
      <c r="AA549" s="32">
        <f t="shared" si="579"/>
        <v>0</v>
      </c>
      <c r="AB549" s="7" t="str">
        <f t="shared" si="581"/>
        <v/>
      </c>
    </row>
    <row r="550" spans="1:28" s="8" customFormat="1" ht="20.25" customHeight="1">
      <c r="A550" s="709" t="s">
        <v>183</v>
      </c>
      <c r="B550" s="709" t="s">
        <v>123</v>
      </c>
      <c r="C550" s="709" t="s">
        <v>142</v>
      </c>
      <c r="D550" s="76"/>
      <c r="E550" s="387" t="s">
        <v>200</v>
      </c>
      <c r="F550" s="403"/>
      <c r="G550" s="403"/>
      <c r="H550" s="404"/>
      <c r="I550" s="388"/>
      <c r="J550" s="389"/>
      <c r="K550" s="35"/>
      <c r="L550" s="31"/>
      <c r="M550" s="36"/>
      <c r="N550" s="36"/>
      <c r="O550" s="712"/>
      <c r="P550" s="31"/>
      <c r="Q550" s="31"/>
      <c r="R550" s="31"/>
      <c r="S550" s="31"/>
      <c r="T550" s="31"/>
      <c r="U550" s="31"/>
      <c r="V550" s="31"/>
      <c r="W550" s="31"/>
      <c r="X550" s="31"/>
      <c r="Y550" s="31"/>
      <c r="Z550" s="32"/>
      <c r="AA550" s="2"/>
    </row>
    <row r="551" spans="1:28" s="8" customFormat="1" ht="20.25" customHeight="1">
      <c r="A551" s="709" t="s">
        <v>183</v>
      </c>
      <c r="B551" s="709" t="s">
        <v>123</v>
      </c>
      <c r="C551" s="709" t="s">
        <v>142</v>
      </c>
      <c r="D551" s="709" t="s">
        <v>65</v>
      </c>
      <c r="E551" s="398">
        <v>1</v>
      </c>
      <c r="F551" s="55"/>
      <c r="G551" s="400"/>
      <c r="H551" s="402" t="str" cm="1">
        <f t="array" ref="H551">IF($F551=0," ",_xlfn.XLOOKUP($F551,DataCalcs!$B$166:$B$244,_xlfn.XLOOKUP($C551,DataCalcs!$D$165:$N$165,DataCalcs!$D$166:$N$244),"WRONG LETTER"))</f>
        <v xml:space="preserve"> </v>
      </c>
      <c r="I551" s="402" t="str">
        <f>IF($F551=0," ",_xlfn.XLOOKUP($F551,DataCalcs!$B$166:$B$244,DataCalcs!$A$166:$A$244,"WRONG LETTER"))</f>
        <v xml:space="preserve"> </v>
      </c>
      <c r="J551" s="29" t="str" cm="1">
        <f t="array" ref="J551">_xlfn.IFS(ISBLANK(G551), "", NOT(ISNUMBER(G551)), "!!!",  G551&lt;DataTables!$E$47,"...",G551&lt;DataTables!$F$47,"L1",G551&lt;DataTables!$G$47,"L2",G551&lt;DataTables!$H$47,"L3",G551&lt;DataTables!$I$47,"L4",G551&lt;DataTables!$J$47,"L5",G551&lt;DataTables!$K$47,"L6",G551&lt;DataTables!$L$47,"L7",G551&lt;DataTables!$M$47,"L8", G551&gt;=DataTables!$M$47,"L9")</f>
        <v/>
      </c>
      <c r="K551" s="709"/>
      <c r="L551" s="32"/>
      <c r="M551" s="34" t="str">
        <f t="shared" ref="M551:N551" si="588">M542</f>
        <v>A</v>
      </c>
      <c r="N551" s="34" t="str">
        <f t="shared" si="588"/>
        <v>AA</v>
      </c>
      <c r="O551" s="34" cm="1">
        <f t="array" ref="O551">_xlfn.LET(_xlpm.a, $F$551:$F$558, _xlpm.b, $E$551:$E$558, _xlpm.c, _xlfn.XLOOKUP(M551,_xlpm.a,_xlpm.b,0), _xlpm.d, _xlfn.XLOOKUP(N551,_xlpm.a,_xlpm.b,0), _xlpm.x, IF(OR(_xlpm.c=0,_xlpm.d=0), _xlpm.c+_xlpm.d, MIN(_xlpm.c,_xlpm.d)), IF(_xlpm.x=0, 0, IF(DataTables!$K$158="6+", _xlfn.IFNA(_xlfn.RANK.AVG(_xlpm.x,$E$551:$E$556),1), IF(DataTables!$K$158=8,_xlfn.RANK.AVG(_xlpm.x,_xlpm.b)))))</f>
        <v>0</v>
      </c>
      <c r="P551" s="32"/>
      <c r="Q551" s="151">
        <f>$O551</f>
        <v>0</v>
      </c>
      <c r="R551" s="151"/>
      <c r="S551" s="151"/>
      <c r="T551" s="151"/>
      <c r="U551" s="151"/>
      <c r="V551" s="151"/>
      <c r="W551" s="151"/>
      <c r="X551" s="151"/>
      <c r="Y551" s="32"/>
      <c r="Z551" s="32">
        <f>COUNTIF(F$542:F$549:F$551:F$558,F551)</f>
        <v>0</v>
      </c>
      <c r="AA551" s="32">
        <f>IF(NOT(ISBLANK(F551)),COUNTIF(F$551:F$558,LEFT(F551,1)&amp;"*"),0)</f>
        <v>0</v>
      </c>
      <c r="AB551" s="7" t="str">
        <f>IF($G551&gt;=$J$541, "***", "")</f>
        <v/>
      </c>
    </row>
    <row r="552" spans="1:28" s="8" customFormat="1" ht="20.25" customHeight="1">
      <c r="A552" s="709" t="s">
        <v>183</v>
      </c>
      <c r="B552" s="709" t="s">
        <v>123</v>
      </c>
      <c r="C552" s="709" t="s">
        <v>142</v>
      </c>
      <c r="D552" s="709" t="s">
        <v>65</v>
      </c>
      <c r="E552" s="41">
        <v>2</v>
      </c>
      <c r="F552" s="17"/>
      <c r="G552" s="38"/>
      <c r="H552" s="33" t="str" cm="1">
        <f t="array" ref="H552">IF($F552=0," ",_xlfn.XLOOKUP($F552,DataCalcs!$B$166:$B$244,_xlfn.XLOOKUP($C552,DataCalcs!$D$165:$N$165,DataCalcs!$D$166:$N$244),"WRONG LETTER"))</f>
        <v xml:space="preserve"> </v>
      </c>
      <c r="I552" s="33" t="str">
        <f>IF($F552=0," ",_xlfn.XLOOKUP($F552,DataCalcs!$B$166:$B$244,DataCalcs!$A$166:$A$244,"WRONG LETTER"))</f>
        <v xml:space="preserve"> </v>
      </c>
      <c r="J552" s="709" t="str" cm="1">
        <f t="array" ref="J552">_xlfn.IFS(ISBLANK(G552), "", NOT(ISNUMBER(G552)), "!!!",  G552&lt;DataTables!$E$47,"...",G552&lt;DataTables!$F$47,"L1",G552&lt;DataTables!$G$47,"L2",G552&lt;DataTables!$H$47,"L3",G552&lt;DataTables!$I$47,"L4",G552&lt;DataTables!$J$47,"L5",G552&lt;DataTables!$K$47,"L6",G552&lt;DataTables!$L$47,"L7",G552&lt;DataTables!$M$47,"L8", G552&gt;=DataTables!$M$47,"L9")</f>
        <v/>
      </c>
      <c r="K552" s="709"/>
      <c r="L552" s="31"/>
      <c r="M552" s="34" t="str">
        <f t="shared" ref="M552:N552" si="589">M543</f>
        <v>N</v>
      </c>
      <c r="N552" s="34" t="str">
        <f t="shared" si="589"/>
        <v>NN</v>
      </c>
      <c r="O552" s="34" cm="1">
        <f t="array" ref="O552">_xlfn.LET(_xlpm.a, $F$551:$F$558, _xlpm.b, $E$551:$E$558, _xlpm.c, _xlfn.XLOOKUP(M552,_xlpm.a,_xlpm.b,0), _xlpm.d, _xlfn.XLOOKUP(N552,_xlpm.a,_xlpm.b,0), _xlpm.x, IF(OR(_xlpm.c=0,_xlpm.d=0), _xlpm.c+_xlpm.d, MIN(_xlpm.c,_xlpm.d)), IF(_xlpm.x=0, 0, IF(DataTables!$K$158="6+", _xlfn.IFNA(_xlfn.RANK.AVG(_xlpm.x,$E$551:$E$556),1), IF(DataTables!$K$158=8,_xlfn.RANK.AVG(_xlpm.x,_xlpm.b)))))</f>
        <v>0</v>
      </c>
      <c r="P552" s="32"/>
      <c r="Q552" s="151"/>
      <c r="R552" s="151">
        <f>$O552</f>
        <v>0</v>
      </c>
      <c r="S552" s="151"/>
      <c r="T552" s="151"/>
      <c r="U552" s="151"/>
      <c r="V552" s="151"/>
      <c r="W552" s="151"/>
      <c r="X552" s="151"/>
      <c r="Y552" s="32"/>
      <c r="Z552" s="32">
        <f>COUNTIF(F$542:F$549:F$551:F$558,F552)</f>
        <v>0</v>
      </c>
      <c r="AA552" s="32">
        <f t="shared" ref="AA552:AA558" si="590">IF(NOT(ISBLANK(F552)),COUNTIF(F$551:F$558,LEFT(F552,1)&amp;"*"),0)</f>
        <v>0</v>
      </c>
      <c r="AB552" s="7" t="str">
        <f t="shared" ref="AB552:AB558" si="591">IF($G552&gt;=$J$541, "***", "")</f>
        <v/>
      </c>
    </row>
    <row r="553" spans="1:28" s="8" customFormat="1" ht="20.25" customHeight="1">
      <c r="A553" s="709" t="s">
        <v>183</v>
      </c>
      <c r="B553" s="709" t="s">
        <v>123</v>
      </c>
      <c r="C553" s="709" t="s">
        <v>142</v>
      </c>
      <c r="D553" s="709" t="s">
        <v>65</v>
      </c>
      <c r="E553" s="41">
        <v>3</v>
      </c>
      <c r="F553" s="17"/>
      <c r="G553" s="38"/>
      <c r="H553" s="33" t="str" cm="1">
        <f t="array" ref="H553">IF($F553=0," ",_xlfn.XLOOKUP($F553,DataCalcs!$B$166:$B$244,_xlfn.XLOOKUP($C553,DataCalcs!$D$165:$N$165,DataCalcs!$D$166:$N$244),"WRONG LETTER"))</f>
        <v xml:space="preserve"> </v>
      </c>
      <c r="I553" s="33" t="str">
        <f>IF($F553=0," ",_xlfn.XLOOKUP($F553,DataCalcs!$B$166:$B$244,DataCalcs!$A$166:$A$244,"WRONG LETTER"))</f>
        <v xml:space="preserve"> </v>
      </c>
      <c r="J553" s="709" t="str" cm="1">
        <f t="array" ref="J553">_xlfn.IFS(ISBLANK(G553), "", NOT(ISNUMBER(G553)), "!!!",  G553&lt;DataTables!$E$47,"...",G553&lt;DataTables!$F$47,"L1",G553&lt;DataTables!$G$47,"L2",G553&lt;DataTables!$H$47,"L3",G553&lt;DataTables!$I$47,"L4",G553&lt;DataTables!$J$47,"L5",G553&lt;DataTables!$K$47,"L6",G553&lt;DataTables!$L$47,"L7",G553&lt;DataTables!$M$47,"L8", G553&gt;=DataTables!$M$47,"L9")</f>
        <v/>
      </c>
      <c r="K553" s="709"/>
      <c r="L553" s="31"/>
      <c r="M553" s="34" t="str">
        <f t="shared" ref="M553:N553" si="592">M544</f>
        <v>B</v>
      </c>
      <c r="N553" s="34" t="str">
        <f t="shared" si="592"/>
        <v>BB</v>
      </c>
      <c r="O553" s="34" cm="1">
        <f t="array" ref="O553">_xlfn.LET(_xlpm.a, $F$551:$F$558, _xlpm.b, $E$551:$E$558, _xlpm.c, _xlfn.XLOOKUP(M553,_xlpm.a,_xlpm.b,0), _xlpm.d, _xlfn.XLOOKUP(N553,_xlpm.a,_xlpm.b,0), _xlpm.x, IF(OR(_xlpm.c=0,_xlpm.d=0), _xlpm.c+_xlpm.d, MIN(_xlpm.c,_xlpm.d)), IF(_xlpm.x=0, 0, IF(DataTables!$K$158="6+", _xlfn.IFNA(_xlfn.RANK.AVG(_xlpm.x,$E$551:$E$556),1), IF(DataTables!$K$158=8,_xlfn.RANK.AVG(_xlpm.x,_xlpm.b)))))</f>
        <v>0</v>
      </c>
      <c r="P553" s="32"/>
      <c r="Q553" s="151"/>
      <c r="R553" s="151"/>
      <c r="S553" s="151">
        <f>$O553</f>
        <v>0</v>
      </c>
      <c r="T553" s="151"/>
      <c r="U553" s="151"/>
      <c r="V553" s="151"/>
      <c r="W553" s="151"/>
      <c r="X553" s="151"/>
      <c r="Y553" s="32"/>
      <c r="Z553" s="32">
        <f>COUNTIF(F$542:F$549:F$551:F$558,F553)</f>
        <v>0</v>
      </c>
      <c r="AA553" s="32">
        <f t="shared" si="590"/>
        <v>0</v>
      </c>
      <c r="AB553" s="7" t="str">
        <f t="shared" si="591"/>
        <v/>
      </c>
    </row>
    <row r="554" spans="1:28" s="8" customFormat="1" ht="20.25" customHeight="1">
      <c r="A554" s="709" t="s">
        <v>183</v>
      </c>
      <c r="B554" s="709" t="s">
        <v>123</v>
      </c>
      <c r="C554" s="709" t="s">
        <v>142</v>
      </c>
      <c r="D554" s="709" t="s">
        <v>65</v>
      </c>
      <c r="E554" s="41">
        <v>4</v>
      </c>
      <c r="F554" s="17"/>
      <c r="G554" s="38"/>
      <c r="H554" s="33" t="str" cm="1">
        <f t="array" ref="H554">IF($F554=0," ",_xlfn.XLOOKUP($F554,DataCalcs!$B$166:$B$244,_xlfn.XLOOKUP($C554,DataCalcs!$D$165:$N$165,DataCalcs!$D$166:$N$244),"WRONG LETTER"))</f>
        <v xml:space="preserve"> </v>
      </c>
      <c r="I554" s="33" t="str">
        <f>IF($F554=0," ",_xlfn.XLOOKUP($F554,DataCalcs!$B$166:$B$244,DataCalcs!$A$166:$A$244,"WRONG LETTER"))</f>
        <v xml:space="preserve"> </v>
      </c>
      <c r="J554" s="709" t="str" cm="1">
        <f t="array" ref="J554">_xlfn.IFS(ISBLANK(G554), "", NOT(ISNUMBER(G554)), "!!!",  G554&lt;DataTables!$E$47,"...",G554&lt;DataTables!$F$47,"L1",G554&lt;DataTables!$G$47,"L2",G554&lt;DataTables!$H$47,"L3",G554&lt;DataTables!$I$47,"L4",G554&lt;DataTables!$J$47,"L5",G554&lt;DataTables!$K$47,"L6",G554&lt;DataTables!$L$47,"L7",G554&lt;DataTables!$M$47,"L8", G554&gt;=DataTables!$M$47,"L9")</f>
        <v/>
      </c>
      <c r="K554" s="709"/>
      <c r="L554" s="31"/>
      <c r="M554" s="34" t="str">
        <f t="shared" ref="M554:N554" si="593">M545</f>
        <v>O</v>
      </c>
      <c r="N554" s="34" t="str">
        <f t="shared" si="593"/>
        <v>OO</v>
      </c>
      <c r="O554" s="34" cm="1">
        <f t="array" ref="O554">_xlfn.LET(_xlpm.a, $F$551:$F$558, _xlpm.b, $E$551:$E$558, _xlpm.c, _xlfn.XLOOKUP(M554,_xlpm.a,_xlpm.b,0), _xlpm.d, _xlfn.XLOOKUP(N554,_xlpm.a,_xlpm.b,0), _xlpm.x, IF(OR(_xlpm.c=0,_xlpm.d=0), _xlpm.c+_xlpm.d, MIN(_xlpm.c,_xlpm.d)), IF(_xlpm.x=0, 0, IF(DataTables!$K$158="6+", _xlfn.IFNA(_xlfn.RANK.AVG(_xlpm.x,$E$551:$E$556),1), IF(DataTables!$K$158=8,_xlfn.RANK.AVG(_xlpm.x,_xlpm.b)))))</f>
        <v>0</v>
      </c>
      <c r="P554" s="32"/>
      <c r="Q554" s="151"/>
      <c r="R554" s="151"/>
      <c r="S554" s="151"/>
      <c r="T554" s="151">
        <f>$O554</f>
        <v>0</v>
      </c>
      <c r="U554" s="151"/>
      <c r="V554" s="151"/>
      <c r="W554" s="151"/>
      <c r="X554" s="151"/>
      <c r="Y554" s="32"/>
      <c r="Z554" s="32">
        <f>COUNTIF(F$542:F$549:F$551:F$558,F554)</f>
        <v>0</v>
      </c>
      <c r="AA554" s="32">
        <f t="shared" si="590"/>
        <v>0</v>
      </c>
      <c r="AB554" s="7" t="str">
        <f t="shared" si="591"/>
        <v/>
      </c>
    </row>
    <row r="555" spans="1:28" s="8" customFormat="1" ht="20.25" customHeight="1">
      <c r="A555" s="709" t="s">
        <v>183</v>
      </c>
      <c r="B555" s="709" t="s">
        <v>123</v>
      </c>
      <c r="C555" s="709" t="s">
        <v>142</v>
      </c>
      <c r="D555" s="709" t="s">
        <v>65</v>
      </c>
      <c r="E555" s="41">
        <v>5</v>
      </c>
      <c r="F555" s="17"/>
      <c r="G555" s="38"/>
      <c r="H555" s="33" t="str" cm="1">
        <f t="array" ref="H555">IF($F555=0," ",_xlfn.XLOOKUP($F555,DataCalcs!$B$166:$B$244,_xlfn.XLOOKUP($C555,DataCalcs!$D$165:$N$165,DataCalcs!$D$166:$N$244),"WRONG LETTER"))</f>
        <v xml:space="preserve"> </v>
      </c>
      <c r="I555" s="33" t="str">
        <f>IF($F555=0," ",_xlfn.XLOOKUP($F555,DataCalcs!$B$166:$B$244,DataCalcs!$A$166:$A$244,"WRONG LETTER"))</f>
        <v xml:space="preserve"> </v>
      </c>
      <c r="J555" s="709" t="str" cm="1">
        <f t="array" ref="J555">_xlfn.IFS(ISBLANK(G555), "", NOT(ISNUMBER(G555)), "!!!",  G555&lt;DataTables!$E$47,"...",G555&lt;DataTables!$F$47,"L1",G555&lt;DataTables!$G$47,"L2",G555&lt;DataTables!$H$47,"L3",G555&lt;DataTables!$I$47,"L4",G555&lt;DataTables!$J$47,"L5",G555&lt;DataTables!$K$47,"L6",G555&lt;DataTables!$L$47,"L7",G555&lt;DataTables!$M$47,"L8", G555&gt;=DataTables!$M$47,"L9")</f>
        <v/>
      </c>
      <c r="K555" s="709"/>
      <c r="L555" s="31"/>
      <c r="M555" s="34" t="str">
        <f t="shared" ref="M555:N555" si="594">M546</f>
        <v>R</v>
      </c>
      <c r="N555" s="34" t="str">
        <f t="shared" si="594"/>
        <v>RR</v>
      </c>
      <c r="O555" s="34" cm="1">
        <f t="array" ref="O555">_xlfn.LET(_xlpm.a, $F$551:$F$558, _xlpm.b, $E$551:$E$558, _xlpm.c, _xlfn.XLOOKUP(M555,_xlpm.a,_xlpm.b,0), _xlpm.d, _xlfn.XLOOKUP(N555,_xlpm.a,_xlpm.b,0), _xlpm.x, IF(OR(_xlpm.c=0,_xlpm.d=0), _xlpm.c+_xlpm.d, MIN(_xlpm.c,_xlpm.d)), IF(_xlpm.x=0, 0, IF(DataTables!$K$158="6+", _xlfn.IFNA(_xlfn.RANK.AVG(_xlpm.x,$E$551:$E$556),1), IF(DataTables!$K$158=8,_xlfn.RANK.AVG(_xlpm.x,_xlpm.b)))))</f>
        <v>0</v>
      </c>
      <c r="P555" s="32"/>
      <c r="Q555" s="151"/>
      <c r="R555" s="151"/>
      <c r="S555" s="151"/>
      <c r="T555" s="151"/>
      <c r="U555" s="151">
        <f>$O555</f>
        <v>0</v>
      </c>
      <c r="V555" s="151"/>
      <c r="W555" s="151"/>
      <c r="X555" s="151"/>
      <c r="Y555" s="32"/>
      <c r="Z555" s="32">
        <f>COUNTIF(F$542:F$549:F$551:F$558,F555)</f>
        <v>0</v>
      </c>
      <c r="AA555" s="32">
        <f t="shared" si="590"/>
        <v>0</v>
      </c>
      <c r="AB555" s="7" t="str">
        <f t="shared" si="591"/>
        <v/>
      </c>
    </row>
    <row r="556" spans="1:28" s="8" customFormat="1" ht="20.25" customHeight="1">
      <c r="A556" s="709" t="s">
        <v>183</v>
      </c>
      <c r="B556" s="709" t="s">
        <v>123</v>
      </c>
      <c r="C556" s="709" t="s">
        <v>142</v>
      </c>
      <c r="D556" s="709" t="s">
        <v>65</v>
      </c>
      <c r="E556" s="41">
        <v>6</v>
      </c>
      <c r="F556" s="17"/>
      <c r="G556" s="38"/>
      <c r="H556" s="33" t="str" cm="1">
        <f t="array" ref="H556">IF($F556=0," ",_xlfn.XLOOKUP($F556,DataCalcs!$B$166:$B$244,_xlfn.XLOOKUP($C556,DataCalcs!$D$165:$N$165,DataCalcs!$D$166:$N$244),"WRONG LETTER"))</f>
        <v xml:space="preserve"> </v>
      </c>
      <c r="I556" s="33" t="str">
        <f>IF($F556=0," ",_xlfn.XLOOKUP($F556,DataCalcs!$B$166:$B$244,DataCalcs!$A$166:$A$244,"WRONG LETTER"))</f>
        <v xml:space="preserve"> </v>
      </c>
      <c r="J556" s="709" t="str" cm="1">
        <f t="array" ref="J556">_xlfn.IFS(ISBLANK(G556), "", NOT(ISNUMBER(G556)), "!!!",  G556&lt;DataTables!$E$47,"...",G556&lt;DataTables!$F$47,"L1",G556&lt;DataTables!$G$47,"L2",G556&lt;DataTables!$H$47,"L3",G556&lt;DataTables!$I$47,"L4",G556&lt;DataTables!$J$47,"L5",G556&lt;DataTables!$K$47,"L6",G556&lt;DataTables!$L$47,"L7",G556&lt;DataTables!$M$47,"L8", G556&gt;=DataTables!$M$47,"L9")</f>
        <v/>
      </c>
      <c r="K556" s="709"/>
      <c r="L556" s="418"/>
      <c r="M556" s="34" t="str">
        <f t="shared" ref="M556:N556" si="595">M547</f>
        <v>X</v>
      </c>
      <c r="N556" s="34" t="str">
        <f t="shared" si="595"/>
        <v>XX</v>
      </c>
      <c r="O556" s="34" cm="1">
        <f t="array" ref="O556">_xlfn.LET(_xlpm.a, $F$551:$F$558, _xlpm.b, $E$551:$E$558, _xlpm.c, _xlfn.XLOOKUP(M556,_xlpm.a,_xlpm.b,0), _xlpm.d, _xlfn.XLOOKUP(N556,_xlpm.a,_xlpm.b,0), _xlpm.x, IF(OR(_xlpm.c=0,_xlpm.d=0), _xlpm.c+_xlpm.d, MIN(_xlpm.c,_xlpm.d)), IF(_xlpm.x=0, 0, IF(DataTables!$K$158="6+", _xlfn.IFNA(_xlfn.RANK.AVG(_xlpm.x,$E$551:$E$556),1), IF(DataTables!$K$158=8,_xlfn.RANK.AVG(_xlpm.x,_xlpm.b)))))</f>
        <v>0</v>
      </c>
      <c r="P556" s="32"/>
      <c r="Q556" s="151"/>
      <c r="R556" s="151"/>
      <c r="S556" s="151"/>
      <c r="T556" s="151"/>
      <c r="U556" s="151"/>
      <c r="V556" s="151">
        <f>$O556</f>
        <v>0</v>
      </c>
      <c r="W556" s="151"/>
      <c r="X556" s="151"/>
      <c r="Y556" s="32"/>
      <c r="Z556" s="32">
        <f>COUNTIF(F$542:F$549:F$551:F$558,F556)</f>
        <v>0</v>
      </c>
      <c r="AA556" s="32">
        <f t="shared" si="590"/>
        <v>0</v>
      </c>
      <c r="AB556" s="7" t="str">
        <f t="shared" si="591"/>
        <v/>
      </c>
    </row>
    <row r="557" spans="1:28" s="7" customFormat="1" ht="20.25" customHeight="1">
      <c r="A557" s="709" t="s">
        <v>183</v>
      </c>
      <c r="B557" s="709" t="s">
        <v>123</v>
      </c>
      <c r="C557" s="709" t="s">
        <v>142</v>
      </c>
      <c r="D557" s="709" t="s">
        <v>65</v>
      </c>
      <c r="E557" s="14">
        <v>7</v>
      </c>
      <c r="F557" s="17"/>
      <c r="G557" s="38"/>
      <c r="H557" s="33" t="str" cm="1">
        <f t="array" ref="H557">IF($F557=0," ",_xlfn.XLOOKUP($F557,DataCalcs!$B$166:$B$244,_xlfn.XLOOKUP($C557,DataCalcs!$D$165:$N$165,DataCalcs!$D$166:$N$244),"WRONG LETTER"))</f>
        <v xml:space="preserve"> </v>
      </c>
      <c r="I557" s="33" t="str">
        <f>IF($F557=0," ",_xlfn.XLOOKUP($F557,DataCalcs!$B$166:$B$244,DataCalcs!$A$166:$A$244,"WRONG LETTER"))</f>
        <v xml:space="preserve"> </v>
      </c>
      <c r="J557" s="709" t="str" cm="1">
        <f t="array" ref="J557">_xlfn.IFS(ISBLANK(G557), "", NOT(ISNUMBER(G557)), "!!!",  G557&lt;DataTables!$E$47,"...",G557&lt;DataTables!$F$47,"L1",G557&lt;DataTables!$G$47,"L2",G557&lt;DataTables!$H$47,"L3",G557&lt;DataTables!$I$47,"L4",G557&lt;DataTables!$J$47,"L5",G557&lt;DataTables!$K$47,"L6",G557&lt;DataTables!$L$47,"L7",G557&lt;DataTables!$M$47,"L8", G557&gt;=DataTables!$M$47,"L9")</f>
        <v/>
      </c>
      <c r="K557" s="709"/>
      <c r="L557" s="31"/>
      <c r="M557" s="34" t="str">
        <f t="shared" ref="M557:N557" si="596">M548</f>
        <v>H</v>
      </c>
      <c r="N557" s="34" t="str">
        <f t="shared" si="596"/>
        <v>HH</v>
      </c>
      <c r="O557" s="34" cm="1">
        <f t="array" ref="O557">_xlfn.LET(_xlpm.a, $F$551:$F$558, _xlpm.b, $E$551:$E$558, _xlpm.c, _xlfn.XLOOKUP(M557,_xlpm.a,_xlpm.b,0), _xlpm.d, _xlfn.XLOOKUP(N557,_xlpm.a,_xlpm.b,0), _xlpm.x, IF(OR(_xlpm.c=0,_xlpm.d=0), _xlpm.c+_xlpm.d, MIN(_xlpm.c,_xlpm.d)), IF(_xlpm.x=0, 0, IF(DataTables!$K$158="6+", _xlfn.IFNA(_xlfn.RANK.AVG(_xlpm.x,$E$551:$E$556),1), IF(DataTables!$K$158=8,_xlfn.RANK.AVG(_xlpm.x,_xlpm.b)))))</f>
        <v>0</v>
      </c>
      <c r="P557" s="32"/>
      <c r="Q557" s="151"/>
      <c r="R557" s="151"/>
      <c r="S557" s="151"/>
      <c r="T557" s="151"/>
      <c r="U557" s="151"/>
      <c r="V557" s="151"/>
      <c r="W557" s="151">
        <f>$O557</f>
        <v>0</v>
      </c>
      <c r="X557" s="151"/>
      <c r="Y557" s="32"/>
      <c r="Z557" s="32">
        <f>COUNTIF(F$542:F$549:F$551:F$558,F557)</f>
        <v>0</v>
      </c>
      <c r="AA557" s="32">
        <f t="shared" si="590"/>
        <v>0</v>
      </c>
      <c r="AB557" s="7" t="str">
        <f t="shared" si="591"/>
        <v/>
      </c>
    </row>
    <row r="558" spans="1:28" s="7" customFormat="1" ht="20.25" customHeight="1">
      <c r="A558" s="709" t="s">
        <v>183</v>
      </c>
      <c r="B558" s="709" t="s">
        <v>123</v>
      </c>
      <c r="C558" s="709" t="s">
        <v>142</v>
      </c>
      <c r="D558" s="709" t="s">
        <v>65</v>
      </c>
      <c r="E558" s="14">
        <v>8</v>
      </c>
      <c r="F558" s="17"/>
      <c r="G558" s="38"/>
      <c r="H558" s="33" t="str" cm="1">
        <f t="array" ref="H558">IF($F558=0," ",_xlfn.XLOOKUP($F558,DataCalcs!$B$166:$B$244,_xlfn.XLOOKUP($C558,DataCalcs!$D$165:$N$165,DataCalcs!$D$166:$N$244),"WRONG LETTER"))</f>
        <v xml:space="preserve"> </v>
      </c>
      <c r="I558" s="33" t="str">
        <f>IF($F558=0," ",_xlfn.XLOOKUP($F558,DataCalcs!$B$166:$B$244,DataCalcs!$A$166:$A$244,"WRONG LETTER"))</f>
        <v xml:space="preserve"> </v>
      </c>
      <c r="J558" s="709" t="str" cm="1">
        <f t="array" ref="J558">_xlfn.IFS(ISBLANK(G558), "", NOT(ISNUMBER(G558)), "!!!",  G558&lt;DataTables!$E$47,"...",G558&lt;DataTables!$F$47,"L1",G558&lt;DataTables!$G$47,"L2",G558&lt;DataTables!$H$47,"L3",G558&lt;DataTables!$I$47,"L4",G558&lt;DataTables!$J$47,"L5",G558&lt;DataTables!$K$47,"L6",G558&lt;DataTables!$L$47,"L7",G558&lt;DataTables!$M$47,"L8", G558&gt;=DataTables!$M$47,"L9")</f>
        <v/>
      </c>
      <c r="K558" s="709"/>
      <c r="L558" s="31"/>
      <c r="M558" s="34" t="str">
        <f t="shared" ref="M558:N558" si="597">M549</f>
        <v>W</v>
      </c>
      <c r="N558" s="34" t="str">
        <f t="shared" si="597"/>
        <v>WW</v>
      </c>
      <c r="O558" s="34" cm="1">
        <f t="array" ref="O558">_xlfn.LET(_xlpm.a, $F$551:$F$558, _xlpm.b, $E$551:$E$558, _xlpm.c, _xlfn.XLOOKUP(M558,_xlpm.a,_xlpm.b,0), _xlpm.d, _xlfn.XLOOKUP(N558,_xlpm.a,_xlpm.b,0), _xlpm.x, IF(OR(_xlpm.c=0,_xlpm.d=0), _xlpm.c+_xlpm.d, MIN(_xlpm.c,_xlpm.d)), IF(_xlpm.x=0, 0, IF(DataTables!$K$158="6+", _xlfn.IFNA(_xlfn.RANK.AVG(_xlpm.x,$E$551:$E$556),1), IF(DataTables!$K$158=8,_xlfn.RANK.AVG(_xlpm.x,_xlpm.b)))))</f>
        <v>0</v>
      </c>
      <c r="P558" s="32"/>
      <c r="Q558" s="151"/>
      <c r="R558" s="151"/>
      <c r="S558" s="151"/>
      <c r="T558" s="151"/>
      <c r="U558" s="151"/>
      <c r="V558" s="151"/>
      <c r="W558" s="151"/>
      <c r="X558" s="151">
        <f>$O558</f>
        <v>0</v>
      </c>
      <c r="Y558" s="31"/>
      <c r="Z558" s="32">
        <f>COUNTIF(F$542:F$549:F$551:F$558,F558)</f>
        <v>0</v>
      </c>
      <c r="AA558" s="32">
        <f t="shared" si="590"/>
        <v>0</v>
      </c>
      <c r="AB558" s="7" t="str">
        <f t="shared" si="591"/>
        <v/>
      </c>
    </row>
    <row r="559" spans="1:28" s="7" customFormat="1" ht="20.25" customHeight="1">
      <c r="A559" s="709" t="s">
        <v>183</v>
      </c>
      <c r="B559" s="709" t="s">
        <v>123</v>
      </c>
      <c r="C559" s="709" t="s">
        <v>145</v>
      </c>
      <c r="D559" s="76"/>
      <c r="E559" s="387" t="s">
        <v>201</v>
      </c>
      <c r="F559" s="403"/>
      <c r="G559" s="403"/>
      <c r="H559" s="404"/>
      <c r="I559" s="388" t="s">
        <v>59</v>
      </c>
      <c r="J559" s="389">
        <f>DataTables!$N$48</f>
        <v>6.49</v>
      </c>
      <c r="K559" s="35"/>
      <c r="L559" s="13"/>
      <c r="M559" s="36"/>
      <c r="N559" s="36"/>
      <c r="O559" s="712"/>
      <c r="P559" s="31"/>
      <c r="Q559" s="31"/>
      <c r="R559" s="31"/>
      <c r="S559" s="31"/>
      <c r="T559" s="31"/>
      <c r="U559" s="31"/>
      <c r="V559" s="31"/>
      <c r="W559" s="31"/>
      <c r="X559" s="31"/>
      <c r="Y559" s="32"/>
      <c r="Z559" s="32"/>
      <c r="AA559" s="32"/>
    </row>
    <row r="560" spans="1:28" s="7" customFormat="1" ht="20.25" customHeight="1">
      <c r="A560" s="709" t="s">
        <v>183</v>
      </c>
      <c r="B560" s="709" t="s">
        <v>123</v>
      </c>
      <c r="C560" s="709" t="s">
        <v>145</v>
      </c>
      <c r="D560" s="709" t="s">
        <v>71</v>
      </c>
      <c r="E560" s="398">
        <v>1</v>
      </c>
      <c r="F560" s="55"/>
      <c r="G560" s="400"/>
      <c r="H560" s="402" t="str" cm="1">
        <f t="array" ref="H560">IF($F560=0," ",_xlfn.XLOOKUP($F560,DataCalcs!$B$166:$B$244,_xlfn.XLOOKUP($C560,DataCalcs!$D$165:$N$165,DataCalcs!$D$166:$N$244),"WRONG LETTER"))</f>
        <v xml:space="preserve"> </v>
      </c>
      <c r="I560" s="402" t="str">
        <f>IF($F560=0," ",_xlfn.XLOOKUP($F560,DataCalcs!$B$166:$B$244,DataCalcs!$A$166:$A$244,"WRONG LETTER"))</f>
        <v xml:space="preserve"> </v>
      </c>
      <c r="J560" s="29" t="str" cm="1">
        <f t="array" ref="J560">_xlfn.IFS(ISBLANK(G560), "", NOT(ISNUMBER(G560)), "!!!",  G560&lt;DataTables!$E$48,"...",G560&lt;DataTables!$F$48,"L1",G560&lt;DataTables!$G$48,"L2",G560&lt;DataTables!$H$48,"L3",G560&lt;DataTables!$I$48,"L4",G560&lt;DataTables!$J$48,"L5",G560&lt;DataTables!$K$48,"L6",G560&lt;DataTables!$L$48,"L7",G560&lt;DataTables!$M$48,"L8", G560&gt;=DataTables!$M$48,"L9")</f>
        <v/>
      </c>
      <c r="K560" s="412"/>
      <c r="L560" s="32"/>
      <c r="M560" s="34" t="str">
        <f t="shared" ref="M560:N560" si="598">M551</f>
        <v>A</v>
      </c>
      <c r="N560" s="34" t="str">
        <f t="shared" si="598"/>
        <v>AA</v>
      </c>
      <c r="O560" s="34" cm="1">
        <f t="array" ref="O560">_xlfn.LET(_xlpm.a, $F$560:$F$567, _xlpm.b, $E$560:$E$567, _xlpm.c, _xlfn.XLOOKUP(M560,_xlpm.a,_xlpm.b,0), _xlpm.d, _xlfn.XLOOKUP(N560,_xlpm.a,_xlpm.b,0), _xlpm.x, IF(OR(_xlpm.c=0,_xlpm.d=0), _xlpm.c+_xlpm.d, MIN(_xlpm.c,_xlpm.d)), IF(_xlpm.x=0, 0, IF(DataTables!$K$158="6+", _xlfn.IFNA(_xlfn.RANK.AVG(_xlpm.x,$E$560:$E$565),1), IF(DataTables!$K$158=8,_xlfn.RANK.AVG(_xlpm.x,_xlpm.b)))))</f>
        <v>0</v>
      </c>
      <c r="P560" s="32"/>
      <c r="Q560" s="151">
        <f>$O560</f>
        <v>0</v>
      </c>
      <c r="R560" s="151"/>
      <c r="S560" s="151"/>
      <c r="T560" s="151"/>
      <c r="U560" s="151"/>
      <c r="V560" s="151"/>
      <c r="W560" s="151"/>
      <c r="X560" s="151"/>
      <c r="Y560" s="32"/>
      <c r="Z560" s="32">
        <f>COUNTIF(F$560:F$567:F$569:F$576,F560)</f>
        <v>0</v>
      </c>
      <c r="AA560" s="32">
        <f t="shared" ref="AA560:AA567" si="599">IF(NOT(ISBLANK(F560)),COUNTIF(F$560:F$567,LEFT(F560,1)&amp;"*"),0)</f>
        <v>0</v>
      </c>
      <c r="AB560" s="7" t="str">
        <f>IF($G560&gt;=$J$559, "***", "")</f>
        <v/>
      </c>
    </row>
    <row r="561" spans="1:28" s="7" customFormat="1" ht="20.25" customHeight="1">
      <c r="A561" s="709" t="s">
        <v>183</v>
      </c>
      <c r="B561" s="709" t="s">
        <v>123</v>
      </c>
      <c r="C561" s="709" t="s">
        <v>145</v>
      </c>
      <c r="D561" s="709" t="s">
        <v>71</v>
      </c>
      <c r="E561" s="41">
        <v>2</v>
      </c>
      <c r="F561" s="17"/>
      <c r="G561" s="38"/>
      <c r="H561" s="33" t="str" cm="1">
        <f t="array" ref="H561">IF($F561=0," ",_xlfn.XLOOKUP($F561,DataCalcs!$B$166:$B$244,_xlfn.XLOOKUP($C561,DataCalcs!$D$165:$N$165,DataCalcs!$D$166:$N$244),"WRONG LETTER"))</f>
        <v xml:space="preserve"> </v>
      </c>
      <c r="I561" s="33" t="str">
        <f>IF($F561=0," ",_xlfn.XLOOKUP($F561,DataCalcs!$B$166:$B$244,DataCalcs!$A$166:$A$244,"WRONG LETTER"))</f>
        <v xml:space="preserve"> </v>
      </c>
      <c r="J561" s="709" t="str" cm="1">
        <f t="array" ref="J561">_xlfn.IFS(ISBLANK(G561), "", NOT(ISNUMBER(G561)), "!!!",  G561&lt;DataTables!$E$48,"...",G561&lt;DataTables!$F$48,"L1",G561&lt;DataTables!$G$48,"L2",G561&lt;DataTables!$H$48,"L3",G561&lt;DataTables!$I$48,"L4",G561&lt;DataTables!$J$48,"L5",G561&lt;DataTables!$K$48,"L6",G561&lt;DataTables!$L$48,"L7",G561&lt;DataTables!$M$48,"L8", G561&gt;=DataTables!$M$48,"L9")</f>
        <v/>
      </c>
      <c r="K561" s="412"/>
      <c r="L561" s="32"/>
      <c r="M561" s="34" t="str">
        <f t="shared" ref="M561:N561" si="600">M552</f>
        <v>N</v>
      </c>
      <c r="N561" s="34" t="str">
        <f t="shared" si="600"/>
        <v>NN</v>
      </c>
      <c r="O561" s="34" cm="1">
        <f t="array" ref="O561">_xlfn.LET(_xlpm.a, $F$560:$F$567, _xlpm.b, $E$560:$E$567, _xlpm.c, _xlfn.XLOOKUP(M561,_xlpm.a,_xlpm.b,0), _xlpm.d, _xlfn.XLOOKUP(N561,_xlpm.a,_xlpm.b,0), _xlpm.x, IF(OR(_xlpm.c=0,_xlpm.d=0), _xlpm.c+_xlpm.d, MIN(_xlpm.c,_xlpm.d)), IF(_xlpm.x=0, 0, IF(DataTables!$K$158="6+", _xlfn.IFNA(_xlfn.RANK.AVG(_xlpm.x,$E$560:$E$565),1), IF(DataTables!$K$158=8,_xlfn.RANK.AVG(_xlpm.x,_xlpm.b)))))</f>
        <v>0</v>
      </c>
      <c r="P561" s="32"/>
      <c r="Q561" s="151"/>
      <c r="R561" s="151">
        <f>$O561</f>
        <v>0</v>
      </c>
      <c r="S561" s="151"/>
      <c r="T561" s="151"/>
      <c r="U561" s="151"/>
      <c r="V561" s="151"/>
      <c r="W561" s="151"/>
      <c r="X561" s="151"/>
      <c r="Y561" s="32"/>
      <c r="Z561" s="32">
        <f>COUNTIF(F$560:F$567:F$569:F$576,F561)</f>
        <v>0</v>
      </c>
      <c r="AA561" s="32">
        <f t="shared" si="599"/>
        <v>0</v>
      </c>
      <c r="AB561" s="7" t="str">
        <f t="shared" ref="AB561:AB567" si="601">IF($G561&gt;=$J$559, "***", "")</f>
        <v/>
      </c>
    </row>
    <row r="562" spans="1:28" s="7" customFormat="1" ht="20.25" customHeight="1">
      <c r="A562" s="709" t="s">
        <v>183</v>
      </c>
      <c r="B562" s="709" t="s">
        <v>123</v>
      </c>
      <c r="C562" s="709" t="s">
        <v>145</v>
      </c>
      <c r="D562" s="709" t="s">
        <v>71</v>
      </c>
      <c r="E562" s="41">
        <v>3</v>
      </c>
      <c r="F562" s="17"/>
      <c r="G562" s="38"/>
      <c r="H562" s="33" t="str" cm="1">
        <f t="array" ref="H562">IF($F562=0," ",_xlfn.XLOOKUP($F562,DataCalcs!$B$166:$B$244,_xlfn.XLOOKUP($C562,DataCalcs!$D$165:$N$165,DataCalcs!$D$166:$N$244),"WRONG LETTER"))</f>
        <v xml:space="preserve"> </v>
      </c>
      <c r="I562" s="33" t="str">
        <f>IF($F562=0," ",_xlfn.XLOOKUP($F562,DataCalcs!$B$166:$B$244,DataCalcs!$A$166:$A$244,"WRONG LETTER"))</f>
        <v xml:space="preserve"> </v>
      </c>
      <c r="J562" s="709" t="str" cm="1">
        <f t="array" ref="J562">_xlfn.IFS(ISBLANK(G562), "", NOT(ISNUMBER(G562)), "!!!",  G562&lt;DataTables!$E$48,"...",G562&lt;DataTables!$F$48,"L1",G562&lt;DataTables!$G$48,"L2",G562&lt;DataTables!$H$48,"L3",G562&lt;DataTables!$I$48,"L4",G562&lt;DataTables!$J$48,"L5",G562&lt;DataTables!$K$48,"L6",G562&lt;DataTables!$L$48,"L7",G562&lt;DataTables!$M$48,"L8", G562&gt;=DataTables!$M$48,"L9")</f>
        <v/>
      </c>
      <c r="K562" s="412"/>
      <c r="L562" s="32"/>
      <c r="M562" s="34" t="str">
        <f t="shared" ref="M562:N562" si="602">M553</f>
        <v>B</v>
      </c>
      <c r="N562" s="34" t="str">
        <f t="shared" si="602"/>
        <v>BB</v>
      </c>
      <c r="O562" s="34" cm="1">
        <f t="array" ref="O562">_xlfn.LET(_xlpm.a, $F$560:$F$567, _xlpm.b, $E$560:$E$567, _xlpm.c, _xlfn.XLOOKUP(M562,_xlpm.a,_xlpm.b,0), _xlpm.d, _xlfn.XLOOKUP(N562,_xlpm.a,_xlpm.b,0), _xlpm.x, IF(OR(_xlpm.c=0,_xlpm.d=0), _xlpm.c+_xlpm.d, MIN(_xlpm.c,_xlpm.d)), IF(_xlpm.x=0, 0, IF(DataTables!$K$158="6+", _xlfn.IFNA(_xlfn.RANK.AVG(_xlpm.x,$E$560:$E$565),1), IF(DataTables!$K$158=8,_xlfn.RANK.AVG(_xlpm.x,_xlpm.b)))))</f>
        <v>0</v>
      </c>
      <c r="P562" s="32"/>
      <c r="Q562" s="151"/>
      <c r="R562" s="151"/>
      <c r="S562" s="151">
        <f>$O562</f>
        <v>0</v>
      </c>
      <c r="T562" s="151"/>
      <c r="U562" s="151"/>
      <c r="V562" s="151"/>
      <c r="W562" s="151"/>
      <c r="X562" s="151"/>
      <c r="Y562" s="32"/>
      <c r="Z562" s="32">
        <f>COUNTIF(F$560:F$567:F$569:F$576,F562)</f>
        <v>0</v>
      </c>
      <c r="AA562" s="32">
        <f t="shared" si="599"/>
        <v>0</v>
      </c>
      <c r="AB562" s="7" t="str">
        <f t="shared" si="601"/>
        <v/>
      </c>
    </row>
    <row r="563" spans="1:28" s="7" customFormat="1" ht="20.25" customHeight="1">
      <c r="A563" s="709" t="s">
        <v>183</v>
      </c>
      <c r="B563" s="709" t="s">
        <v>123</v>
      </c>
      <c r="C563" s="709" t="s">
        <v>145</v>
      </c>
      <c r="D563" s="709" t="s">
        <v>71</v>
      </c>
      <c r="E563" s="41">
        <v>4</v>
      </c>
      <c r="F563" s="17"/>
      <c r="G563" s="38"/>
      <c r="H563" s="33" t="str" cm="1">
        <f t="array" ref="H563">IF($F563=0," ",_xlfn.XLOOKUP($F563,DataCalcs!$B$166:$B$244,_xlfn.XLOOKUP($C563,DataCalcs!$D$165:$N$165,DataCalcs!$D$166:$N$244),"WRONG LETTER"))</f>
        <v xml:space="preserve"> </v>
      </c>
      <c r="I563" s="33" t="str">
        <f>IF($F563=0," ",_xlfn.XLOOKUP($F563,DataCalcs!$B$166:$B$244,DataCalcs!$A$166:$A$244,"WRONG LETTER"))</f>
        <v xml:space="preserve"> </v>
      </c>
      <c r="J563" s="709" t="str" cm="1">
        <f t="array" ref="J563">_xlfn.IFS(ISBLANK(G563), "", NOT(ISNUMBER(G563)), "!!!",  G563&lt;DataTables!$E$48,"...",G563&lt;DataTables!$F$48,"L1",G563&lt;DataTables!$G$48,"L2",G563&lt;DataTables!$H$48,"L3",G563&lt;DataTables!$I$48,"L4",G563&lt;DataTables!$J$48,"L5",G563&lt;DataTables!$K$48,"L6",G563&lt;DataTables!$L$48,"L7",G563&lt;DataTables!$M$48,"L8", G563&gt;=DataTables!$M$48,"L9")</f>
        <v/>
      </c>
      <c r="K563" s="412"/>
      <c r="L563" s="32"/>
      <c r="M563" s="34" t="str">
        <f t="shared" ref="M563:N563" si="603">M554</f>
        <v>O</v>
      </c>
      <c r="N563" s="34" t="str">
        <f t="shared" si="603"/>
        <v>OO</v>
      </c>
      <c r="O563" s="34" cm="1">
        <f t="array" ref="O563">_xlfn.LET(_xlpm.a, $F$560:$F$567, _xlpm.b, $E$560:$E$567, _xlpm.c, _xlfn.XLOOKUP(M563,_xlpm.a,_xlpm.b,0), _xlpm.d, _xlfn.XLOOKUP(N563,_xlpm.a,_xlpm.b,0), _xlpm.x, IF(OR(_xlpm.c=0,_xlpm.d=0), _xlpm.c+_xlpm.d, MIN(_xlpm.c,_xlpm.d)), IF(_xlpm.x=0, 0, IF(DataTables!$K$158="6+", _xlfn.IFNA(_xlfn.RANK.AVG(_xlpm.x,$E$560:$E$565),1), IF(DataTables!$K$158=8,_xlfn.RANK.AVG(_xlpm.x,_xlpm.b)))))</f>
        <v>0</v>
      </c>
      <c r="P563" s="32"/>
      <c r="Q563" s="151"/>
      <c r="R563" s="151"/>
      <c r="S563" s="151"/>
      <c r="T563" s="151">
        <f>$O563</f>
        <v>0</v>
      </c>
      <c r="U563" s="151"/>
      <c r="V563" s="151"/>
      <c r="W563" s="151"/>
      <c r="X563" s="151"/>
      <c r="Y563" s="32"/>
      <c r="Z563" s="32">
        <f>COUNTIF(F$560:F$567:F$569:F$576,F563)</f>
        <v>0</v>
      </c>
      <c r="AA563" s="32">
        <f t="shared" si="599"/>
        <v>0</v>
      </c>
      <c r="AB563" s="7" t="str">
        <f t="shared" si="601"/>
        <v/>
      </c>
    </row>
    <row r="564" spans="1:28" s="7" customFormat="1" ht="20.25" customHeight="1">
      <c r="A564" s="709" t="s">
        <v>183</v>
      </c>
      <c r="B564" s="709" t="s">
        <v>123</v>
      </c>
      <c r="C564" s="709" t="s">
        <v>145</v>
      </c>
      <c r="D564" s="709" t="s">
        <v>71</v>
      </c>
      <c r="E564" s="41">
        <v>5</v>
      </c>
      <c r="F564" s="17"/>
      <c r="G564" s="38"/>
      <c r="H564" s="33" t="str" cm="1">
        <f t="array" ref="H564">IF($F564=0," ",_xlfn.XLOOKUP($F564,DataCalcs!$B$166:$B$244,_xlfn.XLOOKUP($C564,DataCalcs!$D$165:$N$165,DataCalcs!$D$166:$N$244),"WRONG LETTER"))</f>
        <v xml:space="preserve"> </v>
      </c>
      <c r="I564" s="33" t="str">
        <f>IF($F564=0," ",_xlfn.XLOOKUP($F564,DataCalcs!$B$166:$B$244,DataCalcs!$A$166:$A$244,"WRONG LETTER"))</f>
        <v xml:space="preserve"> </v>
      </c>
      <c r="J564" s="709" t="str" cm="1">
        <f t="array" ref="J564">_xlfn.IFS(ISBLANK(G564), "", NOT(ISNUMBER(G564)), "!!!",  G564&lt;DataTables!$E$48,"...",G564&lt;DataTables!$F$48,"L1",G564&lt;DataTables!$G$48,"L2",G564&lt;DataTables!$H$48,"L3",G564&lt;DataTables!$I$48,"L4",G564&lt;DataTables!$J$48,"L5",G564&lt;DataTables!$K$48,"L6",G564&lt;DataTables!$L$48,"L7",G564&lt;DataTables!$M$48,"L8", G564&gt;=DataTables!$M$48,"L9")</f>
        <v/>
      </c>
      <c r="K564" s="412"/>
      <c r="L564" s="32"/>
      <c r="M564" s="34" t="str">
        <f t="shared" ref="M564:N564" si="604">M555</f>
        <v>R</v>
      </c>
      <c r="N564" s="34" t="str">
        <f t="shared" si="604"/>
        <v>RR</v>
      </c>
      <c r="O564" s="34" cm="1">
        <f t="array" ref="O564">_xlfn.LET(_xlpm.a, $F$560:$F$567, _xlpm.b, $E$560:$E$567, _xlpm.c, _xlfn.XLOOKUP(M564,_xlpm.a,_xlpm.b,0), _xlpm.d, _xlfn.XLOOKUP(N564,_xlpm.a,_xlpm.b,0), _xlpm.x, IF(OR(_xlpm.c=0,_xlpm.d=0), _xlpm.c+_xlpm.d, MIN(_xlpm.c,_xlpm.d)), IF(_xlpm.x=0, 0, IF(DataTables!$K$158="6+", _xlfn.IFNA(_xlfn.RANK.AVG(_xlpm.x,$E$560:$E$565),1), IF(DataTables!$K$158=8,_xlfn.RANK.AVG(_xlpm.x,_xlpm.b)))))</f>
        <v>0</v>
      </c>
      <c r="P564" s="32"/>
      <c r="Q564" s="151"/>
      <c r="R564" s="151"/>
      <c r="S564" s="151"/>
      <c r="T564" s="151"/>
      <c r="U564" s="151">
        <f>$O564</f>
        <v>0</v>
      </c>
      <c r="V564" s="151"/>
      <c r="W564" s="151"/>
      <c r="X564" s="151"/>
      <c r="Y564" s="32"/>
      <c r="Z564" s="32">
        <f>COUNTIF(F$560:F$567:F$569:F$576,F564)</f>
        <v>0</v>
      </c>
      <c r="AA564" s="32">
        <f t="shared" si="599"/>
        <v>0</v>
      </c>
      <c r="AB564" s="7" t="str">
        <f t="shared" si="601"/>
        <v/>
      </c>
    </row>
    <row r="565" spans="1:28" s="7" customFormat="1" ht="20.25" customHeight="1">
      <c r="A565" s="709" t="s">
        <v>183</v>
      </c>
      <c r="B565" s="709" t="s">
        <v>123</v>
      </c>
      <c r="C565" s="709" t="s">
        <v>145</v>
      </c>
      <c r="D565" s="709" t="s">
        <v>71</v>
      </c>
      <c r="E565" s="41">
        <v>6</v>
      </c>
      <c r="F565" s="17"/>
      <c r="G565" s="38"/>
      <c r="H565" s="33" t="str" cm="1">
        <f t="array" ref="H565">IF($F565=0," ",_xlfn.XLOOKUP($F565,DataCalcs!$B$166:$B$244,_xlfn.XLOOKUP($C565,DataCalcs!$D$165:$N$165,DataCalcs!$D$166:$N$244),"WRONG LETTER"))</f>
        <v xml:space="preserve"> </v>
      </c>
      <c r="I565" s="33" t="str">
        <f>IF($F565=0," ",_xlfn.XLOOKUP($F565,DataCalcs!$B$166:$B$244,DataCalcs!$A$166:$A$244,"WRONG LETTER"))</f>
        <v xml:space="preserve"> </v>
      </c>
      <c r="J565" s="709" t="str" cm="1">
        <f t="array" ref="J565">_xlfn.IFS(ISBLANK(G565), "", NOT(ISNUMBER(G565)), "!!!",  G565&lt;DataTables!$E$48,"...",G565&lt;DataTables!$F$48,"L1",G565&lt;DataTables!$G$48,"L2",G565&lt;DataTables!$H$48,"L3",G565&lt;DataTables!$I$48,"L4",G565&lt;DataTables!$J$48,"L5",G565&lt;DataTables!$K$48,"L6",G565&lt;DataTables!$L$48,"L7",G565&lt;DataTables!$M$48,"L8", G565&gt;=DataTables!$M$48,"L9")</f>
        <v/>
      </c>
      <c r="K565" s="412"/>
      <c r="L565" s="32"/>
      <c r="M565" s="34" t="str">
        <f t="shared" ref="M565:N565" si="605">M556</f>
        <v>X</v>
      </c>
      <c r="N565" s="34" t="str">
        <f t="shared" si="605"/>
        <v>XX</v>
      </c>
      <c r="O565" s="34" cm="1">
        <f t="array" ref="O565">_xlfn.LET(_xlpm.a, $F$560:$F$567, _xlpm.b, $E$560:$E$567, _xlpm.c, _xlfn.XLOOKUP(M565,_xlpm.a,_xlpm.b,0), _xlpm.d, _xlfn.XLOOKUP(N565,_xlpm.a,_xlpm.b,0), _xlpm.x, IF(OR(_xlpm.c=0,_xlpm.d=0), _xlpm.c+_xlpm.d, MIN(_xlpm.c,_xlpm.d)), IF(_xlpm.x=0, 0, IF(DataTables!$K$158="6+", _xlfn.IFNA(_xlfn.RANK.AVG(_xlpm.x,$E$560:$E$565),1), IF(DataTables!$K$158=8,_xlfn.RANK.AVG(_xlpm.x,_xlpm.b)))))</f>
        <v>0</v>
      </c>
      <c r="P565" s="32"/>
      <c r="Q565" s="151"/>
      <c r="R565" s="151"/>
      <c r="S565" s="151"/>
      <c r="T565" s="151"/>
      <c r="U565" s="151"/>
      <c r="V565" s="151">
        <f>$O565</f>
        <v>0</v>
      </c>
      <c r="W565" s="151"/>
      <c r="X565" s="151"/>
      <c r="Y565" s="32"/>
      <c r="Z565" s="32">
        <f>COUNTIF(F$560:F$567:F$569:F$576,F565)</f>
        <v>0</v>
      </c>
      <c r="AA565" s="32">
        <f t="shared" si="599"/>
        <v>0</v>
      </c>
      <c r="AB565" s="7" t="str">
        <f t="shared" si="601"/>
        <v/>
      </c>
    </row>
    <row r="566" spans="1:28" s="7" customFormat="1" ht="20.25" customHeight="1">
      <c r="A566" s="709" t="s">
        <v>183</v>
      </c>
      <c r="B566" s="709" t="s">
        <v>123</v>
      </c>
      <c r="C566" s="709" t="s">
        <v>145</v>
      </c>
      <c r="D566" s="709" t="s">
        <v>71</v>
      </c>
      <c r="E566" s="14">
        <v>7</v>
      </c>
      <c r="F566" s="17"/>
      <c r="G566" s="38"/>
      <c r="H566" s="33" t="str" cm="1">
        <f t="array" ref="H566">IF($F566=0," ",_xlfn.XLOOKUP($F566,DataCalcs!$B$166:$B$244,_xlfn.XLOOKUP($C566,DataCalcs!$D$165:$N$165,DataCalcs!$D$166:$N$244),"WRONG LETTER"))</f>
        <v xml:space="preserve"> </v>
      </c>
      <c r="I566" s="33" t="str">
        <f>IF($F566=0," ",_xlfn.XLOOKUP($F566,DataCalcs!$B$166:$B$244,DataCalcs!$A$166:$A$244,"WRONG LETTER"))</f>
        <v xml:space="preserve"> </v>
      </c>
      <c r="J566" s="709" t="str" cm="1">
        <f t="array" ref="J566">_xlfn.IFS(ISBLANK(G566), "", NOT(ISNUMBER(G566)), "!!!",  G566&lt;DataTables!$E$48,"...",G566&lt;DataTables!$F$48,"L1",G566&lt;DataTables!$G$48,"L2",G566&lt;DataTables!$H$48,"L3",G566&lt;DataTables!$I$48,"L4",G566&lt;DataTables!$J$48,"L5",G566&lt;DataTables!$K$48,"L6",G566&lt;DataTables!$L$48,"L7",G566&lt;DataTables!$M$48,"L8", G566&gt;=DataTables!$M$48,"L9")</f>
        <v/>
      </c>
      <c r="K566" s="412"/>
      <c r="L566" s="32"/>
      <c r="M566" s="34" t="str">
        <f t="shared" ref="M566:N566" si="606">M557</f>
        <v>H</v>
      </c>
      <c r="N566" s="34" t="str">
        <f t="shared" si="606"/>
        <v>HH</v>
      </c>
      <c r="O566" s="34" cm="1">
        <f t="array" ref="O566">_xlfn.LET(_xlpm.a, $F$560:$F$567, _xlpm.b, $E$560:$E$567, _xlpm.c, _xlfn.XLOOKUP(M566,_xlpm.a,_xlpm.b,0), _xlpm.d, _xlfn.XLOOKUP(N566,_xlpm.a,_xlpm.b,0), _xlpm.x, IF(OR(_xlpm.c=0,_xlpm.d=0), _xlpm.c+_xlpm.d, MIN(_xlpm.c,_xlpm.d)), IF(_xlpm.x=0, 0, IF(DataTables!$K$158="6+", _xlfn.IFNA(_xlfn.RANK.AVG(_xlpm.x,$E$560:$E$565),1), IF(DataTables!$K$158=8,_xlfn.RANK.AVG(_xlpm.x,_xlpm.b)))))</f>
        <v>0</v>
      </c>
      <c r="P566" s="32"/>
      <c r="Q566" s="151"/>
      <c r="R566" s="151"/>
      <c r="S566" s="151"/>
      <c r="T566" s="151"/>
      <c r="U566" s="151"/>
      <c r="V566" s="151"/>
      <c r="W566" s="151">
        <f>$O566</f>
        <v>0</v>
      </c>
      <c r="X566" s="151"/>
      <c r="Y566" s="32"/>
      <c r="Z566" s="32">
        <f>COUNTIF(F$560:F$567:F$569:F$576,F566)</f>
        <v>0</v>
      </c>
      <c r="AA566" s="32">
        <f t="shared" si="599"/>
        <v>0</v>
      </c>
      <c r="AB566" s="7" t="str">
        <f t="shared" si="601"/>
        <v/>
      </c>
    </row>
    <row r="567" spans="1:28" s="8" customFormat="1" ht="20.25" customHeight="1">
      <c r="A567" s="709" t="s">
        <v>183</v>
      </c>
      <c r="B567" s="709" t="s">
        <v>123</v>
      </c>
      <c r="C567" s="709" t="s">
        <v>145</v>
      </c>
      <c r="D567" s="709" t="s">
        <v>71</v>
      </c>
      <c r="E567" s="14">
        <v>8</v>
      </c>
      <c r="F567" s="17"/>
      <c r="G567" s="38"/>
      <c r="H567" s="33" t="str" cm="1">
        <f t="array" ref="H567">IF($F567=0," ",_xlfn.XLOOKUP($F567,DataCalcs!$B$166:$B$244,_xlfn.XLOOKUP($C567,DataCalcs!$D$165:$N$165,DataCalcs!$D$166:$N$244),"WRONG LETTER"))</f>
        <v xml:space="preserve"> </v>
      </c>
      <c r="I567" s="33" t="str">
        <f>IF($F567=0," ",_xlfn.XLOOKUP($F567,DataCalcs!$B$166:$B$244,DataCalcs!$A$166:$A$244,"WRONG LETTER"))</f>
        <v xml:space="preserve"> </v>
      </c>
      <c r="J567" s="709" t="str" cm="1">
        <f t="array" ref="J567">_xlfn.IFS(ISBLANK(G567), "", NOT(ISNUMBER(G567)), "!!!",  G567&lt;DataTables!$E$48,"...",G567&lt;DataTables!$F$48,"L1",G567&lt;DataTables!$G$48,"L2",G567&lt;DataTables!$H$48,"L3",G567&lt;DataTables!$I$48,"L4",G567&lt;DataTables!$J$48,"L5",G567&lt;DataTables!$K$48,"L6",G567&lt;DataTables!$L$48,"L7",G567&lt;DataTables!$M$48,"L8", G567&gt;=DataTables!$M$48,"L9")</f>
        <v/>
      </c>
      <c r="K567" s="412"/>
      <c r="L567" s="31"/>
      <c r="M567" s="34" t="str">
        <f t="shared" ref="M567:N567" si="607">M558</f>
        <v>W</v>
      </c>
      <c r="N567" s="34" t="str">
        <f t="shared" si="607"/>
        <v>WW</v>
      </c>
      <c r="O567" s="34" cm="1">
        <f t="array" ref="O567">_xlfn.LET(_xlpm.a, $F$560:$F$567, _xlpm.b, $E$560:$E$567, _xlpm.c, _xlfn.XLOOKUP(M567,_xlpm.a,_xlpm.b,0), _xlpm.d, _xlfn.XLOOKUP(N567,_xlpm.a,_xlpm.b,0), _xlpm.x, IF(OR(_xlpm.c=0,_xlpm.d=0), _xlpm.c+_xlpm.d, MIN(_xlpm.c,_xlpm.d)), IF(_xlpm.x=0, 0, IF(DataTables!$K$158="6+", _xlfn.IFNA(_xlfn.RANK.AVG(_xlpm.x,$E$560:$E$565),1), IF(DataTables!$K$158=8,_xlfn.RANK.AVG(_xlpm.x,_xlpm.b)))))</f>
        <v>0</v>
      </c>
      <c r="P567" s="32"/>
      <c r="Q567" s="151"/>
      <c r="R567" s="151"/>
      <c r="S567" s="151"/>
      <c r="T567" s="151"/>
      <c r="U567" s="151"/>
      <c r="V567" s="151"/>
      <c r="W567" s="151"/>
      <c r="X567" s="151">
        <f>$O567</f>
        <v>0</v>
      </c>
      <c r="Y567" s="31"/>
      <c r="Z567" s="32">
        <f>COUNTIF(F$560:F$567:F$569:F$576,F567)</f>
        <v>0</v>
      </c>
      <c r="AA567" s="32">
        <f t="shared" si="599"/>
        <v>0</v>
      </c>
      <c r="AB567" s="7" t="str">
        <f t="shared" si="601"/>
        <v/>
      </c>
    </row>
    <row r="568" spans="1:28" s="8" customFormat="1" ht="20.25" customHeight="1">
      <c r="A568" s="709" t="s">
        <v>183</v>
      </c>
      <c r="B568" s="709" t="s">
        <v>123</v>
      </c>
      <c r="C568" s="709" t="s">
        <v>145</v>
      </c>
      <c r="D568" s="76"/>
      <c r="E568" s="387" t="s">
        <v>202</v>
      </c>
      <c r="F568" s="403"/>
      <c r="G568" s="403"/>
      <c r="H568" s="404"/>
      <c r="I568" s="388"/>
      <c r="J568" s="389"/>
      <c r="K568" s="35"/>
      <c r="L568" s="31"/>
      <c r="M568" s="36"/>
      <c r="N568" s="36"/>
      <c r="O568" s="712"/>
      <c r="P568" s="31"/>
      <c r="Q568" s="31"/>
      <c r="R568" s="31"/>
      <c r="S568" s="31"/>
      <c r="T568" s="31"/>
      <c r="U568" s="31"/>
      <c r="V568" s="31"/>
      <c r="W568" s="31"/>
      <c r="X568" s="31"/>
      <c r="Y568" s="31"/>
      <c r="Z568" s="32"/>
      <c r="AA568" s="2"/>
    </row>
    <row r="569" spans="1:28" s="8" customFormat="1" ht="20.25" customHeight="1">
      <c r="A569" s="709" t="s">
        <v>183</v>
      </c>
      <c r="B569" s="709" t="s">
        <v>123</v>
      </c>
      <c r="C569" s="709" t="s">
        <v>145</v>
      </c>
      <c r="D569" s="709" t="s">
        <v>65</v>
      </c>
      <c r="E569" s="398">
        <v>1</v>
      </c>
      <c r="F569" s="55"/>
      <c r="G569" s="400"/>
      <c r="H569" s="402" t="str" cm="1">
        <f t="array" ref="H569">IF($F569=0," ",_xlfn.XLOOKUP($F569,DataCalcs!$B$166:$B$244,_xlfn.XLOOKUP($C569,DataCalcs!$D$165:$N$165,DataCalcs!$D$166:$N$244),"WRONG LETTER"))</f>
        <v xml:space="preserve"> </v>
      </c>
      <c r="I569" s="402" t="str">
        <f>IF($F569=0," ",_xlfn.XLOOKUP($F569,DataCalcs!$B$166:$B$244,DataCalcs!$A$166:$A$244,"WRONG LETTER"))</f>
        <v xml:space="preserve"> </v>
      </c>
      <c r="J569" s="29" t="str" cm="1">
        <f t="array" ref="J569">_xlfn.IFS(ISBLANK(G569), "", NOT(ISNUMBER(G569)), "!!!",  G569&lt;DataTables!$E$48,"...",G569&lt;DataTables!$F$48,"L1",G569&lt;DataTables!$G$48,"L2",G569&lt;DataTables!$H$48,"L3",G569&lt;DataTables!$I$48,"L4",G569&lt;DataTables!$J$48,"L5",G569&lt;DataTables!$K$48,"L6",G569&lt;DataTables!$L$48,"L7",G569&lt;DataTables!$M$48,"L8", G569&gt;=DataTables!$M$48,"L9")</f>
        <v/>
      </c>
      <c r="K569" s="412"/>
      <c r="L569" s="32"/>
      <c r="M569" s="34" t="str">
        <f t="shared" ref="M569:N569" si="608">M560</f>
        <v>A</v>
      </c>
      <c r="N569" s="34" t="str">
        <f t="shared" si="608"/>
        <v>AA</v>
      </c>
      <c r="O569" s="34" cm="1">
        <f t="array" ref="O569">_xlfn.LET(_xlpm.a, $F$569:$F$576, _xlpm.b, $E$569:$E$576, _xlpm.c, _xlfn.XLOOKUP(M569,_xlpm.a,_xlpm.b,0), _xlpm.d, _xlfn.XLOOKUP(N569,_xlpm.a,_xlpm.b,0), _xlpm.x, IF(OR(_xlpm.c=0,_xlpm.d=0), _xlpm.c+_xlpm.d, MIN(_xlpm.c,_xlpm.d)), IF(_xlpm.x=0, 0, IF(DataTables!$K$158="6+", _xlfn.IFNA(_xlfn.RANK.AVG(_xlpm.x,$E$569:$E$574),1), IF(DataTables!$K$158=8,_xlfn.RANK.AVG(_xlpm.x,_xlpm.b)))))</f>
        <v>0</v>
      </c>
      <c r="P569" s="32"/>
      <c r="Q569" s="151">
        <f>$O569</f>
        <v>0</v>
      </c>
      <c r="R569" s="151"/>
      <c r="S569" s="151"/>
      <c r="T569" s="151"/>
      <c r="U569" s="151"/>
      <c r="V569" s="151"/>
      <c r="W569" s="151"/>
      <c r="X569" s="151"/>
      <c r="Y569" s="32"/>
      <c r="Z569" s="32">
        <f>COUNTIF(F$560:F$567:F$569:F$576,F569)</f>
        <v>0</v>
      </c>
      <c r="AA569" s="32">
        <f>IF(NOT(ISBLANK(F569)),COUNTIF(F$569:F$576,LEFT(F569,1)&amp;"*"),0)</f>
        <v>0</v>
      </c>
      <c r="AB569" s="7" t="str">
        <f>IF($G569&gt;=$J$559, "***", "")</f>
        <v/>
      </c>
    </row>
    <row r="570" spans="1:28" s="8" customFormat="1" ht="20.25" customHeight="1">
      <c r="A570" s="709" t="s">
        <v>183</v>
      </c>
      <c r="B570" s="709" t="s">
        <v>123</v>
      </c>
      <c r="C570" s="709" t="s">
        <v>145</v>
      </c>
      <c r="D570" s="709" t="s">
        <v>65</v>
      </c>
      <c r="E570" s="41">
        <v>2</v>
      </c>
      <c r="F570" s="17"/>
      <c r="G570" s="38"/>
      <c r="H570" s="33" t="str" cm="1">
        <f t="array" ref="H570">IF($F570=0," ",_xlfn.XLOOKUP($F570,DataCalcs!$B$166:$B$244,_xlfn.XLOOKUP($C570,DataCalcs!$D$165:$N$165,DataCalcs!$D$166:$N$244),"WRONG LETTER"))</f>
        <v xml:space="preserve"> </v>
      </c>
      <c r="I570" s="33" t="str">
        <f>IF($F570=0," ",_xlfn.XLOOKUP($F570,DataCalcs!$B$166:$B$244,DataCalcs!$A$166:$A$244,"WRONG LETTER"))</f>
        <v xml:space="preserve"> </v>
      </c>
      <c r="J570" s="709" t="str" cm="1">
        <f t="array" ref="J570">_xlfn.IFS(ISBLANK(G570), "", NOT(ISNUMBER(G570)), "!!!",  G570&lt;DataTables!$E$48,"...",G570&lt;DataTables!$F$48,"L1",G570&lt;DataTables!$G$48,"L2",G570&lt;DataTables!$H$48,"L3",G570&lt;DataTables!$I$48,"L4",G570&lt;DataTables!$J$48,"L5",G570&lt;DataTables!$K$48,"L6",G570&lt;DataTables!$L$48,"L7",G570&lt;DataTables!$M$48,"L8", G570&gt;=DataTables!$M$48,"L9")</f>
        <v/>
      </c>
      <c r="K570" s="412"/>
      <c r="L570" s="31"/>
      <c r="M570" s="34" t="str">
        <f t="shared" ref="M570:N570" si="609">M561</f>
        <v>N</v>
      </c>
      <c r="N570" s="34" t="str">
        <f t="shared" si="609"/>
        <v>NN</v>
      </c>
      <c r="O570" s="34" cm="1">
        <f t="array" ref="O570">_xlfn.LET(_xlpm.a, $F$569:$F$576, _xlpm.b, $E$569:$E$576, _xlpm.c, _xlfn.XLOOKUP(M570,_xlpm.a,_xlpm.b,0), _xlpm.d, _xlfn.XLOOKUP(N570,_xlpm.a,_xlpm.b,0), _xlpm.x, IF(OR(_xlpm.c=0,_xlpm.d=0), _xlpm.c+_xlpm.d, MIN(_xlpm.c,_xlpm.d)), IF(_xlpm.x=0, 0, IF(DataTables!$K$158="6+", _xlfn.IFNA(_xlfn.RANK.AVG(_xlpm.x,$E$569:$E$574),1), IF(DataTables!$K$158=8,_xlfn.RANK.AVG(_xlpm.x,_xlpm.b)))))</f>
        <v>0</v>
      </c>
      <c r="P570" s="32"/>
      <c r="Q570" s="151"/>
      <c r="R570" s="151">
        <f>$O570</f>
        <v>0</v>
      </c>
      <c r="S570" s="151"/>
      <c r="T570" s="151"/>
      <c r="U570" s="151"/>
      <c r="V570" s="151"/>
      <c r="W570" s="151"/>
      <c r="X570" s="151"/>
      <c r="Y570" s="32"/>
      <c r="Z570" s="32">
        <f>COUNTIF(F$560:F$567:F$569:F$576,F570)</f>
        <v>0</v>
      </c>
      <c r="AA570" s="32">
        <f t="shared" ref="AA570:AA576" si="610">IF(NOT(ISBLANK(F570)),COUNTIF(F$569:F$576,LEFT(F570,1)&amp;"*"),0)</f>
        <v>0</v>
      </c>
      <c r="AB570" s="7" t="str">
        <f t="shared" ref="AB570:AB575" si="611">IF($G570&gt;=$J$559, "***", "")</f>
        <v/>
      </c>
    </row>
    <row r="571" spans="1:28" s="8" customFormat="1" ht="20.25" customHeight="1">
      <c r="A571" s="709" t="s">
        <v>183</v>
      </c>
      <c r="B571" s="709" t="s">
        <v>123</v>
      </c>
      <c r="C571" s="709" t="s">
        <v>145</v>
      </c>
      <c r="D571" s="709" t="s">
        <v>65</v>
      </c>
      <c r="E571" s="41">
        <v>3</v>
      </c>
      <c r="F571" s="17"/>
      <c r="G571" s="38"/>
      <c r="H571" s="33" t="str" cm="1">
        <f t="array" ref="H571">IF($F571=0," ",_xlfn.XLOOKUP($F571,DataCalcs!$B$166:$B$244,_xlfn.XLOOKUP($C571,DataCalcs!$D$165:$N$165,DataCalcs!$D$166:$N$244),"WRONG LETTER"))</f>
        <v xml:space="preserve"> </v>
      </c>
      <c r="I571" s="33" t="str">
        <f>IF($F571=0," ",_xlfn.XLOOKUP($F571,DataCalcs!$B$166:$B$244,DataCalcs!$A$166:$A$244,"WRONG LETTER"))</f>
        <v xml:space="preserve"> </v>
      </c>
      <c r="J571" s="709" t="str" cm="1">
        <f t="array" ref="J571">_xlfn.IFS(ISBLANK(G571), "", NOT(ISNUMBER(G571)), "!!!",  G571&lt;DataTables!$E$48,"...",G571&lt;DataTables!$F$48,"L1",G571&lt;DataTables!$G$48,"L2",G571&lt;DataTables!$H$48,"L3",G571&lt;DataTables!$I$48,"L4",G571&lt;DataTables!$J$48,"L5",G571&lt;DataTables!$K$48,"L6",G571&lt;DataTables!$L$48,"L7",G571&lt;DataTables!$M$48,"L8", G571&gt;=DataTables!$M$48,"L9")</f>
        <v/>
      </c>
      <c r="K571" s="412"/>
      <c r="L571" s="31"/>
      <c r="M571" s="34" t="str">
        <f t="shared" ref="M571:N571" si="612">M562</f>
        <v>B</v>
      </c>
      <c r="N571" s="34" t="str">
        <f t="shared" si="612"/>
        <v>BB</v>
      </c>
      <c r="O571" s="34" cm="1">
        <f t="array" ref="O571">_xlfn.LET(_xlpm.a, $F$569:$F$576, _xlpm.b, $E$569:$E$576, _xlpm.c, _xlfn.XLOOKUP(M571,_xlpm.a,_xlpm.b,0), _xlpm.d, _xlfn.XLOOKUP(N571,_xlpm.a,_xlpm.b,0), _xlpm.x, IF(OR(_xlpm.c=0,_xlpm.d=0), _xlpm.c+_xlpm.d, MIN(_xlpm.c,_xlpm.d)), IF(_xlpm.x=0, 0, IF(DataTables!$K$158="6+", _xlfn.IFNA(_xlfn.RANK.AVG(_xlpm.x,$E$569:$E$574),1), IF(DataTables!$K$158=8,_xlfn.RANK.AVG(_xlpm.x,_xlpm.b)))))</f>
        <v>0</v>
      </c>
      <c r="P571" s="32"/>
      <c r="Q571" s="151"/>
      <c r="R571" s="151"/>
      <c r="S571" s="151">
        <f>$O571</f>
        <v>0</v>
      </c>
      <c r="T571" s="151"/>
      <c r="U571" s="151"/>
      <c r="V571" s="151"/>
      <c r="W571" s="151"/>
      <c r="X571" s="151"/>
      <c r="Y571" s="32"/>
      <c r="Z571" s="32">
        <f>COUNTIF(F$560:F$567:F$569:F$576,F571)</f>
        <v>0</v>
      </c>
      <c r="AA571" s="32">
        <f t="shared" si="610"/>
        <v>0</v>
      </c>
      <c r="AB571" s="7" t="str">
        <f t="shared" si="611"/>
        <v/>
      </c>
    </row>
    <row r="572" spans="1:28" s="8" customFormat="1" ht="20.25" customHeight="1">
      <c r="A572" s="709" t="s">
        <v>183</v>
      </c>
      <c r="B572" s="709" t="s">
        <v>123</v>
      </c>
      <c r="C572" s="709" t="s">
        <v>145</v>
      </c>
      <c r="D572" s="709" t="s">
        <v>65</v>
      </c>
      <c r="E572" s="41">
        <v>4</v>
      </c>
      <c r="F572" s="17"/>
      <c r="G572" s="38"/>
      <c r="H572" s="33" t="str" cm="1">
        <f t="array" ref="H572">IF($F572=0," ",_xlfn.XLOOKUP($F572,DataCalcs!$B$166:$B$244,_xlfn.XLOOKUP($C572,DataCalcs!$D$165:$N$165,DataCalcs!$D$166:$N$244),"WRONG LETTER"))</f>
        <v xml:space="preserve"> </v>
      </c>
      <c r="I572" s="33" t="str">
        <f>IF($F572=0," ",_xlfn.XLOOKUP($F572,DataCalcs!$B$166:$B$244,DataCalcs!$A$166:$A$244,"WRONG LETTER"))</f>
        <v xml:space="preserve"> </v>
      </c>
      <c r="J572" s="709" t="str" cm="1">
        <f t="array" ref="J572">_xlfn.IFS(ISBLANK(G572), "", NOT(ISNUMBER(G572)), "!!!",  G572&lt;DataTables!$E$48,"...",G572&lt;DataTables!$F$48,"L1",G572&lt;DataTables!$G$48,"L2",G572&lt;DataTables!$H$48,"L3",G572&lt;DataTables!$I$48,"L4",G572&lt;DataTables!$J$48,"L5",G572&lt;DataTables!$K$48,"L6",G572&lt;DataTables!$L$48,"L7",G572&lt;DataTables!$M$48,"L8", G572&gt;=DataTables!$M$48,"L9")</f>
        <v/>
      </c>
      <c r="K572" s="412"/>
      <c r="L572" s="31"/>
      <c r="M572" s="34" t="str">
        <f t="shared" ref="M572:N572" si="613">M563</f>
        <v>O</v>
      </c>
      <c r="N572" s="34" t="str">
        <f t="shared" si="613"/>
        <v>OO</v>
      </c>
      <c r="O572" s="34" cm="1">
        <f t="array" ref="O572">_xlfn.LET(_xlpm.a, $F$569:$F$576, _xlpm.b, $E$569:$E$576, _xlpm.c, _xlfn.XLOOKUP(M572,_xlpm.a,_xlpm.b,0), _xlpm.d, _xlfn.XLOOKUP(N572,_xlpm.a,_xlpm.b,0), _xlpm.x, IF(OR(_xlpm.c=0,_xlpm.d=0), _xlpm.c+_xlpm.d, MIN(_xlpm.c,_xlpm.d)), IF(_xlpm.x=0, 0, IF(DataTables!$K$158="6+", _xlfn.IFNA(_xlfn.RANK.AVG(_xlpm.x,$E$569:$E$574),1), IF(DataTables!$K$158=8,_xlfn.RANK.AVG(_xlpm.x,_xlpm.b)))))</f>
        <v>0</v>
      </c>
      <c r="P572" s="32"/>
      <c r="Q572" s="151"/>
      <c r="R572" s="151"/>
      <c r="S572" s="151"/>
      <c r="T572" s="151">
        <f>$O572</f>
        <v>0</v>
      </c>
      <c r="U572" s="151"/>
      <c r="V572" s="151"/>
      <c r="W572" s="151"/>
      <c r="X572" s="151"/>
      <c r="Y572" s="32"/>
      <c r="Z572" s="32">
        <f>COUNTIF(F$560:F$567:F$569:F$576,F572)</f>
        <v>0</v>
      </c>
      <c r="AA572" s="32">
        <f t="shared" si="610"/>
        <v>0</v>
      </c>
      <c r="AB572" s="7" t="str">
        <f t="shared" si="611"/>
        <v/>
      </c>
    </row>
    <row r="573" spans="1:28" s="8" customFormat="1" ht="20.25" customHeight="1">
      <c r="A573" s="709" t="s">
        <v>183</v>
      </c>
      <c r="B573" s="709" t="s">
        <v>123</v>
      </c>
      <c r="C573" s="709" t="s">
        <v>145</v>
      </c>
      <c r="D573" s="709" t="s">
        <v>65</v>
      </c>
      <c r="E573" s="41">
        <v>5</v>
      </c>
      <c r="F573" s="17"/>
      <c r="G573" s="38"/>
      <c r="H573" s="33" t="str" cm="1">
        <f t="array" ref="H573">IF($F573=0," ",_xlfn.XLOOKUP($F573,DataCalcs!$B$166:$B$244,_xlfn.XLOOKUP($C573,DataCalcs!$D$165:$N$165,DataCalcs!$D$166:$N$244),"WRONG LETTER"))</f>
        <v xml:space="preserve"> </v>
      </c>
      <c r="I573" s="33" t="str">
        <f>IF($F573=0," ",_xlfn.XLOOKUP($F573,DataCalcs!$B$166:$B$244,DataCalcs!$A$166:$A$244,"WRONG LETTER"))</f>
        <v xml:space="preserve"> </v>
      </c>
      <c r="J573" s="709" t="str" cm="1">
        <f t="array" ref="J573">_xlfn.IFS(ISBLANK(G573), "", NOT(ISNUMBER(G573)), "!!!",  G573&lt;DataTables!$E$48,"...",G573&lt;DataTables!$F$48,"L1",G573&lt;DataTables!$G$48,"L2",G573&lt;DataTables!$H$48,"L3",G573&lt;DataTables!$I$48,"L4",G573&lt;DataTables!$J$48,"L5",G573&lt;DataTables!$K$48,"L6",G573&lt;DataTables!$L$48,"L7",G573&lt;DataTables!$M$48,"L8", G573&gt;=DataTables!$M$48,"L9")</f>
        <v/>
      </c>
      <c r="K573" s="412"/>
      <c r="L573" s="31"/>
      <c r="M573" s="34" t="str">
        <f t="shared" ref="M573:N573" si="614">M564</f>
        <v>R</v>
      </c>
      <c r="N573" s="34" t="str">
        <f t="shared" si="614"/>
        <v>RR</v>
      </c>
      <c r="O573" s="34" cm="1">
        <f t="array" ref="O573">_xlfn.LET(_xlpm.a, $F$569:$F$576, _xlpm.b, $E$569:$E$576, _xlpm.c, _xlfn.XLOOKUP(M573,_xlpm.a,_xlpm.b,0), _xlpm.d, _xlfn.XLOOKUP(N573,_xlpm.a,_xlpm.b,0), _xlpm.x, IF(OR(_xlpm.c=0,_xlpm.d=0), _xlpm.c+_xlpm.d, MIN(_xlpm.c,_xlpm.d)), IF(_xlpm.x=0, 0, IF(DataTables!$K$158="6+", _xlfn.IFNA(_xlfn.RANK.AVG(_xlpm.x,$E$569:$E$574),1), IF(DataTables!$K$158=8,_xlfn.RANK.AVG(_xlpm.x,_xlpm.b)))))</f>
        <v>0</v>
      </c>
      <c r="P573" s="32"/>
      <c r="Q573" s="151"/>
      <c r="R573" s="151"/>
      <c r="S573" s="151"/>
      <c r="T573" s="151"/>
      <c r="U573" s="151">
        <f>$O573</f>
        <v>0</v>
      </c>
      <c r="V573" s="151"/>
      <c r="W573" s="151"/>
      <c r="X573" s="151"/>
      <c r="Y573" s="32"/>
      <c r="Z573" s="32">
        <f>COUNTIF(F$560:F$567:F$569:F$576,F573)</f>
        <v>0</v>
      </c>
      <c r="AA573" s="32">
        <f t="shared" si="610"/>
        <v>0</v>
      </c>
      <c r="AB573" s="7" t="str">
        <f t="shared" si="611"/>
        <v/>
      </c>
    </row>
    <row r="574" spans="1:28" s="8" customFormat="1" ht="20.25" customHeight="1">
      <c r="A574" s="709" t="s">
        <v>183</v>
      </c>
      <c r="B574" s="709" t="s">
        <v>123</v>
      </c>
      <c r="C574" s="709" t="s">
        <v>145</v>
      </c>
      <c r="D574" s="709" t="s">
        <v>65</v>
      </c>
      <c r="E574" s="41">
        <v>6</v>
      </c>
      <c r="F574" s="17"/>
      <c r="G574" s="38"/>
      <c r="H574" s="33" t="str" cm="1">
        <f t="array" ref="H574">IF($F574=0," ",_xlfn.XLOOKUP($F574,DataCalcs!$B$166:$B$244,_xlfn.XLOOKUP($C574,DataCalcs!$D$165:$N$165,DataCalcs!$D$166:$N$244),"WRONG LETTER"))</f>
        <v xml:space="preserve"> </v>
      </c>
      <c r="I574" s="33" t="str">
        <f>IF($F574=0," ",_xlfn.XLOOKUP($F574,DataCalcs!$B$166:$B$244,DataCalcs!$A$166:$A$244,"WRONG LETTER"))</f>
        <v xml:space="preserve"> </v>
      </c>
      <c r="J574" s="709" t="str" cm="1">
        <f t="array" ref="J574">_xlfn.IFS(ISBLANK(G574), "", NOT(ISNUMBER(G574)), "!!!",  G574&lt;DataTables!$E$48,"...",G574&lt;DataTables!$F$48,"L1",G574&lt;DataTables!$G$48,"L2",G574&lt;DataTables!$H$48,"L3",G574&lt;DataTables!$I$48,"L4",G574&lt;DataTables!$J$48,"L5",G574&lt;DataTables!$K$48,"L6",G574&lt;DataTables!$L$48,"L7",G574&lt;DataTables!$M$48,"L8", G574&gt;=DataTables!$M$48,"L9")</f>
        <v/>
      </c>
      <c r="K574" s="412"/>
      <c r="L574" s="418"/>
      <c r="M574" s="34" t="str">
        <f t="shared" ref="M574:N574" si="615">M565</f>
        <v>X</v>
      </c>
      <c r="N574" s="34" t="str">
        <f t="shared" si="615"/>
        <v>XX</v>
      </c>
      <c r="O574" s="34" cm="1">
        <f t="array" ref="O574">_xlfn.LET(_xlpm.a, $F$569:$F$576, _xlpm.b, $E$569:$E$576, _xlpm.c, _xlfn.XLOOKUP(M574,_xlpm.a,_xlpm.b,0), _xlpm.d, _xlfn.XLOOKUP(N574,_xlpm.a,_xlpm.b,0), _xlpm.x, IF(OR(_xlpm.c=0,_xlpm.d=0), _xlpm.c+_xlpm.d, MIN(_xlpm.c,_xlpm.d)), IF(_xlpm.x=0, 0, IF(DataTables!$K$158="6+", _xlfn.IFNA(_xlfn.RANK.AVG(_xlpm.x,$E$569:$E$574),1), IF(DataTables!$K$158=8,_xlfn.RANK.AVG(_xlpm.x,_xlpm.b)))))</f>
        <v>0</v>
      </c>
      <c r="P574" s="32"/>
      <c r="Q574" s="151"/>
      <c r="R574" s="151"/>
      <c r="S574" s="151"/>
      <c r="T574" s="151"/>
      <c r="U574" s="151"/>
      <c r="V574" s="151">
        <f>$O574</f>
        <v>0</v>
      </c>
      <c r="W574" s="151"/>
      <c r="X574" s="151"/>
      <c r="Y574" s="32"/>
      <c r="Z574" s="32">
        <f>COUNTIF(F$560:F$567:F$569:F$576,F574)</f>
        <v>0</v>
      </c>
      <c r="AA574" s="32">
        <f t="shared" si="610"/>
        <v>0</v>
      </c>
      <c r="AB574" s="7" t="str">
        <f t="shared" si="611"/>
        <v/>
      </c>
    </row>
    <row r="575" spans="1:28" s="7" customFormat="1" ht="20.25" customHeight="1">
      <c r="A575" s="709" t="s">
        <v>183</v>
      </c>
      <c r="B575" s="709" t="s">
        <v>123</v>
      </c>
      <c r="C575" s="709" t="s">
        <v>145</v>
      </c>
      <c r="D575" s="709" t="s">
        <v>65</v>
      </c>
      <c r="E575" s="14">
        <v>7</v>
      </c>
      <c r="F575" s="17"/>
      <c r="G575" s="38"/>
      <c r="H575" s="33" t="str" cm="1">
        <f t="array" ref="H575">IF($F575=0," ",_xlfn.XLOOKUP($F575,DataCalcs!$B$166:$B$244,_xlfn.XLOOKUP($C575,DataCalcs!$D$165:$N$165,DataCalcs!$D$166:$N$244),"WRONG LETTER"))</f>
        <v xml:space="preserve"> </v>
      </c>
      <c r="I575" s="33" t="str">
        <f>IF($F575=0," ",_xlfn.XLOOKUP($F575,DataCalcs!$B$166:$B$244,DataCalcs!$A$166:$A$244,"WRONG LETTER"))</f>
        <v xml:space="preserve"> </v>
      </c>
      <c r="J575" s="709" t="str" cm="1">
        <f t="array" ref="J575">_xlfn.IFS(ISBLANK(G575), "", NOT(ISNUMBER(G575)), "!!!",  G575&lt;DataTables!$E$48,"...",G575&lt;DataTables!$F$48,"L1",G575&lt;DataTables!$G$48,"L2",G575&lt;DataTables!$H$48,"L3",G575&lt;DataTables!$I$48,"L4",G575&lt;DataTables!$J$48,"L5",G575&lt;DataTables!$K$48,"L6",G575&lt;DataTables!$L$48,"L7",G575&lt;DataTables!$M$48,"L8", G575&gt;=DataTables!$M$48,"L9")</f>
        <v/>
      </c>
      <c r="K575" s="412"/>
      <c r="L575" s="31"/>
      <c r="M575" s="34" t="str">
        <f t="shared" ref="M575:N575" si="616">M566</f>
        <v>H</v>
      </c>
      <c r="N575" s="34" t="str">
        <f t="shared" si="616"/>
        <v>HH</v>
      </c>
      <c r="O575" s="34" cm="1">
        <f t="array" ref="O575">_xlfn.LET(_xlpm.a, $F$569:$F$576, _xlpm.b, $E$569:$E$576, _xlpm.c, _xlfn.XLOOKUP(M575,_xlpm.a,_xlpm.b,0), _xlpm.d, _xlfn.XLOOKUP(N575,_xlpm.a,_xlpm.b,0), _xlpm.x, IF(OR(_xlpm.c=0,_xlpm.d=0), _xlpm.c+_xlpm.d, MIN(_xlpm.c,_xlpm.d)), IF(_xlpm.x=0, 0, IF(DataTables!$K$158="6+", _xlfn.IFNA(_xlfn.RANK.AVG(_xlpm.x,$E$569:$E$574),1), IF(DataTables!$K$158=8,_xlfn.RANK.AVG(_xlpm.x,_xlpm.b)))))</f>
        <v>0</v>
      </c>
      <c r="P575" s="32"/>
      <c r="Q575" s="151"/>
      <c r="R575" s="151"/>
      <c r="S575" s="151"/>
      <c r="T575" s="151"/>
      <c r="U575" s="151"/>
      <c r="V575" s="151"/>
      <c r="W575" s="151">
        <f>$O575</f>
        <v>0</v>
      </c>
      <c r="X575" s="151"/>
      <c r="Y575" s="32"/>
      <c r="Z575" s="32">
        <f>COUNTIF(F$560:F$567:F$569:F$576,F575)</f>
        <v>0</v>
      </c>
      <c r="AA575" s="32">
        <f t="shared" si="610"/>
        <v>0</v>
      </c>
      <c r="AB575" s="7" t="str">
        <f t="shared" si="611"/>
        <v/>
      </c>
    </row>
    <row r="576" spans="1:28" s="7" customFormat="1" ht="20.25" customHeight="1">
      <c r="A576" s="709" t="s">
        <v>183</v>
      </c>
      <c r="B576" s="709" t="s">
        <v>123</v>
      </c>
      <c r="C576" s="709" t="s">
        <v>145</v>
      </c>
      <c r="D576" s="709" t="s">
        <v>65</v>
      </c>
      <c r="E576" s="394">
        <v>8</v>
      </c>
      <c r="F576" s="405"/>
      <c r="G576" s="406"/>
      <c r="H576" s="397" t="str" cm="1">
        <f t="array" ref="H576">IF($F576=0," ",_xlfn.XLOOKUP($F576,DataCalcs!$B$166:$B$244,_xlfn.XLOOKUP($C576,DataCalcs!$D$165:$N$165,DataCalcs!$D$166:$N$244),"WRONG LETTER"))</f>
        <v xml:space="preserve"> </v>
      </c>
      <c r="I576" s="397" t="str">
        <f>IF($F576=0," ",_xlfn.XLOOKUP($F576,DataCalcs!$B$166:$B$244,DataCalcs!$A$166:$A$244,"WRONG LETTER"))</f>
        <v xml:space="preserve"> </v>
      </c>
      <c r="J576" s="711" t="str" cm="1">
        <f t="array" ref="J576">_xlfn.IFS(ISBLANK(G576), "", NOT(ISNUMBER(G576)), "!!!",  G576&lt;DataTables!$E$48,"...",G576&lt;DataTables!$F$48,"L1",G576&lt;DataTables!$G$48,"L2",G576&lt;DataTables!$H$48,"L3",G576&lt;DataTables!$I$48,"L4",G576&lt;DataTables!$J$48,"L5",G576&lt;DataTables!$K$48,"L6",G576&lt;DataTables!$L$48,"L7",G576&lt;DataTables!$M$48,"L8", G576&gt;=DataTables!$M$48,"L9")</f>
        <v/>
      </c>
      <c r="K576" s="412"/>
      <c r="L576" s="31"/>
      <c r="M576" s="34" t="str">
        <f t="shared" ref="M576:N576" si="617">M567</f>
        <v>W</v>
      </c>
      <c r="N576" s="34" t="str">
        <f t="shared" si="617"/>
        <v>WW</v>
      </c>
      <c r="O576" s="34" cm="1">
        <f t="array" ref="O576">_xlfn.LET(_xlpm.a, $F$569:$F$576, _xlpm.b, $E$569:$E$576, _xlpm.c, _xlfn.XLOOKUP(M576,_xlpm.a,_xlpm.b,0), _xlpm.d, _xlfn.XLOOKUP(N576,_xlpm.a,_xlpm.b,0), _xlpm.x, IF(OR(_xlpm.c=0,_xlpm.d=0), _xlpm.c+_xlpm.d, MIN(_xlpm.c,_xlpm.d)), IF(_xlpm.x=0, 0, IF(DataTables!$K$158="6+", _xlfn.IFNA(_xlfn.RANK.AVG(_xlpm.x,$E$569:$E$574),1), IF(DataTables!$K$158=8,_xlfn.RANK.AVG(_xlpm.x,_xlpm.b)))))</f>
        <v>0</v>
      </c>
      <c r="P576" s="32"/>
      <c r="Q576" s="151"/>
      <c r="R576" s="151"/>
      <c r="S576" s="151"/>
      <c r="T576" s="151"/>
      <c r="U576" s="151"/>
      <c r="V576" s="151"/>
      <c r="W576" s="151"/>
      <c r="X576" s="151">
        <f>$O576</f>
        <v>0</v>
      </c>
      <c r="Y576" s="31"/>
      <c r="Z576" s="32">
        <f>COUNTIF(F$560:F$567:F$569:F$576,F576)</f>
        <v>0</v>
      </c>
      <c r="AA576" s="32">
        <f t="shared" si="610"/>
        <v>0</v>
      </c>
      <c r="AB576" s="7" t="str">
        <f>IF($G576&gt;=$J$559, "***", "")</f>
        <v/>
      </c>
    </row>
    <row r="577" spans="1:28" s="7" customFormat="1" ht="20.25" customHeight="1">
      <c r="A577" s="709" t="s">
        <v>183</v>
      </c>
      <c r="B577" s="709" t="s">
        <v>123</v>
      </c>
      <c r="C577" s="709" t="s">
        <v>148</v>
      </c>
      <c r="D577" s="76"/>
      <c r="E577" s="387" t="s">
        <v>203</v>
      </c>
      <c r="F577" s="403"/>
      <c r="G577" s="403"/>
      <c r="H577" s="404"/>
      <c r="I577" s="388" t="s">
        <v>59</v>
      </c>
      <c r="J577" s="389">
        <f>DataTables!$N$50</f>
        <v>69.3</v>
      </c>
      <c r="K577" s="35"/>
      <c r="L577" s="13"/>
      <c r="M577" s="36"/>
      <c r="N577" s="36"/>
      <c r="O577" s="712"/>
      <c r="P577" s="31"/>
      <c r="Q577" s="31"/>
      <c r="R577" s="31"/>
      <c r="S577" s="31"/>
      <c r="T577" s="31"/>
      <c r="U577" s="31"/>
      <c r="V577" s="31"/>
      <c r="W577" s="31"/>
      <c r="X577" s="31"/>
      <c r="Y577" s="32"/>
      <c r="Z577" s="32"/>
      <c r="AA577" s="32"/>
    </row>
    <row r="578" spans="1:28" s="7" customFormat="1" ht="20.25" customHeight="1">
      <c r="A578" s="709" t="s">
        <v>183</v>
      </c>
      <c r="B578" s="709" t="s">
        <v>123</v>
      </c>
      <c r="C578" s="709" t="s">
        <v>148</v>
      </c>
      <c r="D578" s="709" t="s">
        <v>71</v>
      </c>
      <c r="E578" s="398">
        <v>1</v>
      </c>
      <c r="F578" s="55"/>
      <c r="G578" s="400"/>
      <c r="H578" s="402" t="str" cm="1">
        <f t="array" ref="H578">IF($F578=0," ",_xlfn.XLOOKUP($F578,DataCalcs!$B$166:$B$244,_xlfn.XLOOKUP($C578,DataCalcs!$D$165:$N$165,DataCalcs!$D$166:$N$244),"WRONG LETTER"))</f>
        <v xml:space="preserve"> </v>
      </c>
      <c r="I578" s="402" t="str">
        <f>IF($F578=0," ",_xlfn.XLOOKUP($F578,DataCalcs!$B$166:$B$244,DataCalcs!$A$166:$A$244,"WRONG LETTER"))</f>
        <v xml:space="preserve"> </v>
      </c>
      <c r="J578" s="29" t="str" cm="1">
        <f t="array" ref="J578">_xlfn.IFS(ISBLANK(G578), "", NOT(ISNUMBER(G578)), "!!!",  G578&lt;DataTables!$E$50,"...",G578&lt;DataTables!$F$50,"L1",G578&lt;DataTables!$G$50,"L2",G578&lt;DataTables!$H$50,"L3",G578&lt;DataTables!$I$50,"L4",G578&lt;DataTables!$J$50,"L5",G578&lt;DataTables!$K$50,"L6",G578&lt;DataTables!$L$50,"L7",G578&lt;DataTables!$M$50,"L8", G578&gt;=DataTables!$M$50,"L9")</f>
        <v/>
      </c>
      <c r="K578" s="709"/>
      <c r="L578" s="32"/>
      <c r="M578" s="34" t="str">
        <f t="shared" ref="M578:N578" si="618">M569</f>
        <v>A</v>
      </c>
      <c r="N578" s="34" t="str">
        <f t="shared" si="618"/>
        <v>AA</v>
      </c>
      <c r="O578" s="34" cm="1">
        <f t="array" ref="O578">_xlfn.LET(_xlpm.a, $F$578:$F$585, _xlpm.b, $E$578:$E$585, _xlpm.c, _xlfn.XLOOKUP(M578,_xlpm.a,_xlpm.b,0), _xlpm.d, _xlfn.XLOOKUP(N578,_xlpm.a,_xlpm.b,0), _xlpm.x, IF(OR(_xlpm.c=0,_xlpm.d=0), _xlpm.c+_xlpm.d, MIN(_xlpm.c,_xlpm.d)), IF(_xlpm.x=0, 0, IF(DataTables!$K$158="6+", _xlfn.IFNA(_xlfn.RANK.AVG(_xlpm.x,$E$578:$E$583),1), IF(DataTables!$K$158=8,_xlfn.RANK.AVG(_xlpm.x,_xlpm.b)))))</f>
        <v>0</v>
      </c>
      <c r="P578" s="32"/>
      <c r="Q578" s="151">
        <f>$O578</f>
        <v>0</v>
      </c>
      <c r="R578" s="151"/>
      <c r="S578" s="151"/>
      <c r="T578" s="151"/>
      <c r="U578" s="151"/>
      <c r="V578" s="151"/>
      <c r="W578" s="151"/>
      <c r="X578" s="151"/>
      <c r="Y578" s="32"/>
      <c r="Z578" s="32">
        <f>COUNTIF(F$578:F$585:F$587:F$594,F578)</f>
        <v>0</v>
      </c>
      <c r="AA578" s="32">
        <f t="shared" ref="AA578:AA585" si="619">IF(NOT(ISBLANK(F578)),COUNTIF(F$578:F$585,LEFT(F578,1)&amp;"*"),0)</f>
        <v>0</v>
      </c>
      <c r="AB578" s="7" t="str">
        <f>IF($G578&gt;=$J$577, "***", "")</f>
        <v/>
      </c>
    </row>
    <row r="579" spans="1:28" s="7" customFormat="1" ht="20.25" customHeight="1">
      <c r="A579" s="709" t="s">
        <v>183</v>
      </c>
      <c r="B579" s="709" t="s">
        <v>123</v>
      </c>
      <c r="C579" s="709" t="s">
        <v>148</v>
      </c>
      <c r="D579" s="709" t="s">
        <v>71</v>
      </c>
      <c r="E579" s="41">
        <v>2</v>
      </c>
      <c r="F579" s="17"/>
      <c r="G579" s="38"/>
      <c r="H579" s="33" t="str" cm="1">
        <f t="array" ref="H579">IF($F579=0," ",_xlfn.XLOOKUP($F579,DataCalcs!$B$166:$B$244,_xlfn.XLOOKUP($C579,DataCalcs!$D$165:$N$165,DataCalcs!$D$166:$N$244),"WRONG LETTER"))</f>
        <v xml:space="preserve"> </v>
      </c>
      <c r="I579" s="33" t="str">
        <f>IF($F579=0," ",_xlfn.XLOOKUP($F579,DataCalcs!$B$166:$B$244,DataCalcs!$A$166:$A$244,"WRONG LETTER"))</f>
        <v xml:space="preserve"> </v>
      </c>
      <c r="J579" s="709" t="str" cm="1">
        <f t="array" ref="J579">_xlfn.IFS(ISBLANK(G579), "", NOT(ISNUMBER(G579)), "!!!",  G579&lt;DataTables!$E$50,"...",G579&lt;DataTables!$F$50,"L1",G579&lt;DataTables!$G$50,"L2",G579&lt;DataTables!$H$50,"L3",G579&lt;DataTables!$I$50,"L4",G579&lt;DataTables!$J$50,"L5",G579&lt;DataTables!$K$50,"L6",G579&lt;DataTables!$L$50,"L7",G579&lt;DataTables!$M$50,"L8", G579&gt;=DataTables!$M$50,"L9")</f>
        <v/>
      </c>
      <c r="K579" s="709"/>
      <c r="L579" s="32"/>
      <c r="M579" s="34" t="str">
        <f t="shared" ref="M579:N579" si="620">M570</f>
        <v>N</v>
      </c>
      <c r="N579" s="34" t="str">
        <f t="shared" si="620"/>
        <v>NN</v>
      </c>
      <c r="O579" s="34" cm="1">
        <f t="array" ref="O579">_xlfn.LET(_xlpm.a, $F$578:$F$585, _xlpm.b, $E$578:$E$585, _xlpm.c, _xlfn.XLOOKUP(M579,_xlpm.a,_xlpm.b,0), _xlpm.d, _xlfn.XLOOKUP(N579,_xlpm.a,_xlpm.b,0), _xlpm.x, IF(OR(_xlpm.c=0,_xlpm.d=0), _xlpm.c+_xlpm.d, MIN(_xlpm.c,_xlpm.d)), IF(_xlpm.x=0, 0, IF(DataTables!$K$158="6+", _xlfn.IFNA(_xlfn.RANK.AVG(_xlpm.x,$E$578:$E$583),1), IF(DataTables!$K$158=8,_xlfn.RANK.AVG(_xlpm.x,_xlpm.b)))))</f>
        <v>0</v>
      </c>
      <c r="P579" s="32"/>
      <c r="Q579" s="151"/>
      <c r="R579" s="151">
        <f>$O579</f>
        <v>0</v>
      </c>
      <c r="S579" s="151"/>
      <c r="T579" s="151"/>
      <c r="U579" s="151"/>
      <c r="V579" s="151"/>
      <c r="W579" s="151"/>
      <c r="X579" s="151"/>
      <c r="Y579" s="32"/>
      <c r="Z579" s="32">
        <f>COUNTIF(F$578:F$585:F$587:F$594,F579)</f>
        <v>0</v>
      </c>
      <c r="AA579" s="32">
        <f t="shared" si="619"/>
        <v>0</v>
      </c>
      <c r="AB579" s="7" t="str">
        <f t="shared" ref="AB579:AB585" si="621">IF($G579&gt;=$J$577, "***", "")</f>
        <v/>
      </c>
    </row>
    <row r="580" spans="1:28" s="7" customFormat="1" ht="20.25" customHeight="1">
      <c r="A580" s="709" t="s">
        <v>183</v>
      </c>
      <c r="B580" s="709" t="s">
        <v>123</v>
      </c>
      <c r="C580" s="709" t="s">
        <v>148</v>
      </c>
      <c r="D580" s="709" t="s">
        <v>71</v>
      </c>
      <c r="E580" s="41">
        <v>3</v>
      </c>
      <c r="F580" s="17"/>
      <c r="G580" s="38"/>
      <c r="H580" s="33" t="str" cm="1">
        <f t="array" ref="H580">IF($F580=0," ",_xlfn.XLOOKUP($F580,DataCalcs!$B$166:$B$244,_xlfn.XLOOKUP($C580,DataCalcs!$D$165:$N$165,DataCalcs!$D$166:$N$244),"WRONG LETTER"))</f>
        <v xml:space="preserve"> </v>
      </c>
      <c r="I580" s="33" t="str">
        <f>IF($F580=0," ",_xlfn.XLOOKUP($F580,DataCalcs!$B$166:$B$244,DataCalcs!$A$166:$A$244,"WRONG LETTER"))</f>
        <v xml:space="preserve"> </v>
      </c>
      <c r="J580" s="709" t="str" cm="1">
        <f t="array" ref="J580">_xlfn.IFS(ISBLANK(G580), "", NOT(ISNUMBER(G580)), "!!!",  G580&lt;DataTables!$E$50,"...",G580&lt;DataTables!$F$50,"L1",G580&lt;DataTables!$G$50,"L2",G580&lt;DataTables!$H$50,"L3",G580&lt;DataTables!$I$50,"L4",G580&lt;DataTables!$J$50,"L5",G580&lt;DataTables!$K$50,"L6",G580&lt;DataTables!$L$50,"L7",G580&lt;DataTables!$M$50,"L8", G580&gt;=DataTables!$M$50,"L9")</f>
        <v/>
      </c>
      <c r="K580" s="709"/>
      <c r="L580" s="32"/>
      <c r="M580" s="34" t="str">
        <f t="shared" ref="M580:N580" si="622">M571</f>
        <v>B</v>
      </c>
      <c r="N580" s="34" t="str">
        <f t="shared" si="622"/>
        <v>BB</v>
      </c>
      <c r="O580" s="34" cm="1">
        <f t="array" ref="O580">_xlfn.LET(_xlpm.a, $F$578:$F$585, _xlpm.b, $E$578:$E$585, _xlpm.c, _xlfn.XLOOKUP(M580,_xlpm.a,_xlpm.b,0), _xlpm.d, _xlfn.XLOOKUP(N580,_xlpm.a,_xlpm.b,0), _xlpm.x, IF(OR(_xlpm.c=0,_xlpm.d=0), _xlpm.c+_xlpm.d, MIN(_xlpm.c,_xlpm.d)), IF(_xlpm.x=0, 0, IF(DataTables!$K$158="6+", _xlfn.IFNA(_xlfn.RANK.AVG(_xlpm.x,$E$578:$E$583),1), IF(DataTables!$K$158=8,_xlfn.RANK.AVG(_xlpm.x,_xlpm.b)))))</f>
        <v>0</v>
      </c>
      <c r="P580" s="32"/>
      <c r="Q580" s="151"/>
      <c r="R580" s="151"/>
      <c r="S580" s="151">
        <f>$O580</f>
        <v>0</v>
      </c>
      <c r="T580" s="151"/>
      <c r="U580" s="151"/>
      <c r="V580" s="151"/>
      <c r="W580" s="151"/>
      <c r="X580" s="151"/>
      <c r="Y580" s="32"/>
      <c r="Z580" s="32">
        <f>COUNTIF(F$578:F$585:F$587:F$594,F580)</f>
        <v>0</v>
      </c>
      <c r="AA580" s="32">
        <f t="shared" si="619"/>
        <v>0</v>
      </c>
      <c r="AB580" s="7" t="str">
        <f t="shared" si="621"/>
        <v/>
      </c>
    </row>
    <row r="581" spans="1:28" s="7" customFormat="1" ht="20.25" customHeight="1">
      <c r="A581" s="709" t="s">
        <v>183</v>
      </c>
      <c r="B581" s="709" t="s">
        <v>123</v>
      </c>
      <c r="C581" s="709" t="s">
        <v>148</v>
      </c>
      <c r="D581" s="709" t="s">
        <v>71</v>
      </c>
      <c r="E581" s="41">
        <v>4</v>
      </c>
      <c r="F581" s="17"/>
      <c r="G581" s="38"/>
      <c r="H581" s="33" t="str" cm="1">
        <f t="array" ref="H581">IF($F581=0," ",_xlfn.XLOOKUP($F581,DataCalcs!$B$166:$B$244,_xlfn.XLOOKUP($C581,DataCalcs!$D$165:$N$165,DataCalcs!$D$166:$N$244),"WRONG LETTER"))</f>
        <v xml:space="preserve"> </v>
      </c>
      <c r="I581" s="33" t="str">
        <f>IF($F581=0," ",_xlfn.XLOOKUP($F581,DataCalcs!$B$166:$B$244,DataCalcs!$A$166:$A$244,"WRONG LETTER"))</f>
        <v xml:space="preserve"> </v>
      </c>
      <c r="J581" s="709" t="str" cm="1">
        <f t="array" ref="J581">_xlfn.IFS(ISBLANK(G581), "", NOT(ISNUMBER(G581)), "!!!",  G581&lt;DataTables!$E$50,"...",G581&lt;DataTables!$F$50,"L1",G581&lt;DataTables!$G$50,"L2",G581&lt;DataTables!$H$50,"L3",G581&lt;DataTables!$I$50,"L4",G581&lt;DataTables!$J$50,"L5",G581&lt;DataTables!$K$50,"L6",G581&lt;DataTables!$L$50,"L7",G581&lt;DataTables!$M$50,"L8", G581&gt;=DataTables!$M$50,"L9")</f>
        <v/>
      </c>
      <c r="K581" s="709"/>
      <c r="L581" s="32"/>
      <c r="M581" s="34" t="str">
        <f t="shared" ref="M581:N581" si="623">M572</f>
        <v>O</v>
      </c>
      <c r="N581" s="34" t="str">
        <f t="shared" si="623"/>
        <v>OO</v>
      </c>
      <c r="O581" s="34" cm="1">
        <f t="array" ref="O581">_xlfn.LET(_xlpm.a, $F$578:$F$585, _xlpm.b, $E$578:$E$585, _xlpm.c, _xlfn.XLOOKUP(M581,_xlpm.a,_xlpm.b,0), _xlpm.d, _xlfn.XLOOKUP(N581,_xlpm.a,_xlpm.b,0), _xlpm.x, IF(OR(_xlpm.c=0,_xlpm.d=0), _xlpm.c+_xlpm.d, MIN(_xlpm.c,_xlpm.d)), IF(_xlpm.x=0, 0, IF(DataTables!$K$158="6+", _xlfn.IFNA(_xlfn.RANK.AVG(_xlpm.x,$E$578:$E$583),1), IF(DataTables!$K$158=8,_xlfn.RANK.AVG(_xlpm.x,_xlpm.b)))))</f>
        <v>0</v>
      </c>
      <c r="P581" s="32"/>
      <c r="Q581" s="151"/>
      <c r="R581" s="151"/>
      <c r="S581" s="151"/>
      <c r="T581" s="151">
        <f>$O581</f>
        <v>0</v>
      </c>
      <c r="U581" s="151"/>
      <c r="V581" s="151"/>
      <c r="W581" s="151"/>
      <c r="X581" s="151"/>
      <c r="Y581" s="32"/>
      <c r="Z581" s="32">
        <f>COUNTIF(F$578:F$585:F$587:F$594,F581)</f>
        <v>0</v>
      </c>
      <c r="AA581" s="32">
        <f t="shared" si="619"/>
        <v>0</v>
      </c>
      <c r="AB581" s="7" t="str">
        <f t="shared" si="621"/>
        <v/>
      </c>
    </row>
    <row r="582" spans="1:28" s="7" customFormat="1" ht="20.25" customHeight="1">
      <c r="A582" s="709" t="s">
        <v>183</v>
      </c>
      <c r="B582" s="709" t="s">
        <v>123</v>
      </c>
      <c r="C582" s="709" t="s">
        <v>148</v>
      </c>
      <c r="D582" s="709" t="s">
        <v>71</v>
      </c>
      <c r="E582" s="41">
        <v>5</v>
      </c>
      <c r="F582" s="17"/>
      <c r="G582" s="38"/>
      <c r="H582" s="33" t="str" cm="1">
        <f t="array" ref="H582">IF($F582=0," ",_xlfn.XLOOKUP($F582,DataCalcs!$B$166:$B$244,_xlfn.XLOOKUP($C582,DataCalcs!$D$165:$N$165,DataCalcs!$D$166:$N$244),"WRONG LETTER"))</f>
        <v xml:space="preserve"> </v>
      </c>
      <c r="I582" s="33" t="str">
        <f>IF($F582=0," ",_xlfn.XLOOKUP($F582,DataCalcs!$B$166:$B$244,DataCalcs!$A$166:$A$244,"WRONG LETTER"))</f>
        <v xml:space="preserve"> </v>
      </c>
      <c r="J582" s="709" t="str" cm="1">
        <f t="array" ref="J582">_xlfn.IFS(ISBLANK(G582), "", NOT(ISNUMBER(G582)), "!!!",  G582&lt;DataTables!$E$50,"...",G582&lt;DataTables!$F$50,"L1",G582&lt;DataTables!$G$50,"L2",G582&lt;DataTables!$H$50,"L3",G582&lt;DataTables!$I$50,"L4",G582&lt;DataTables!$J$50,"L5",G582&lt;DataTables!$K$50,"L6",G582&lt;DataTables!$L$50,"L7",G582&lt;DataTables!$M$50,"L8", G582&gt;=DataTables!$M$50,"L9")</f>
        <v/>
      </c>
      <c r="K582" s="709"/>
      <c r="L582" s="32"/>
      <c r="M582" s="34" t="str">
        <f t="shared" ref="M582:N582" si="624">M573</f>
        <v>R</v>
      </c>
      <c r="N582" s="34" t="str">
        <f t="shared" si="624"/>
        <v>RR</v>
      </c>
      <c r="O582" s="34" cm="1">
        <f t="array" ref="O582">_xlfn.LET(_xlpm.a, $F$578:$F$585, _xlpm.b, $E$578:$E$585, _xlpm.c, _xlfn.XLOOKUP(M582,_xlpm.a,_xlpm.b,0), _xlpm.d, _xlfn.XLOOKUP(N582,_xlpm.a,_xlpm.b,0), _xlpm.x, IF(OR(_xlpm.c=0,_xlpm.d=0), _xlpm.c+_xlpm.d, MIN(_xlpm.c,_xlpm.d)), IF(_xlpm.x=0, 0, IF(DataTables!$K$158="6+", _xlfn.IFNA(_xlfn.RANK.AVG(_xlpm.x,$E$578:$E$583),1), IF(DataTables!$K$158=8,_xlfn.RANK.AVG(_xlpm.x,_xlpm.b)))))</f>
        <v>0</v>
      </c>
      <c r="P582" s="32"/>
      <c r="Q582" s="151"/>
      <c r="R582" s="151"/>
      <c r="S582" s="151"/>
      <c r="T582" s="151"/>
      <c r="U582" s="151">
        <f>$O582</f>
        <v>0</v>
      </c>
      <c r="V582" s="151"/>
      <c r="W582" s="151"/>
      <c r="X582" s="151"/>
      <c r="Y582" s="32"/>
      <c r="Z582" s="32">
        <f>COUNTIF(F$578:F$585:F$587:F$594,F582)</f>
        <v>0</v>
      </c>
      <c r="AA582" s="32">
        <f t="shared" si="619"/>
        <v>0</v>
      </c>
      <c r="AB582" s="7" t="str">
        <f t="shared" si="621"/>
        <v/>
      </c>
    </row>
    <row r="583" spans="1:28" s="7" customFormat="1" ht="20.25" customHeight="1">
      <c r="A583" s="709" t="s">
        <v>183</v>
      </c>
      <c r="B583" s="709" t="s">
        <v>123</v>
      </c>
      <c r="C583" s="709" t="s">
        <v>148</v>
      </c>
      <c r="D583" s="709" t="s">
        <v>71</v>
      </c>
      <c r="E583" s="41">
        <v>6</v>
      </c>
      <c r="F583" s="17"/>
      <c r="G583" s="38"/>
      <c r="H583" s="33" t="str" cm="1">
        <f t="array" ref="H583">IF($F583=0," ",_xlfn.XLOOKUP($F583,DataCalcs!$B$166:$B$244,_xlfn.XLOOKUP($C583,DataCalcs!$D$165:$N$165,DataCalcs!$D$166:$N$244),"WRONG LETTER"))</f>
        <v xml:space="preserve"> </v>
      </c>
      <c r="I583" s="33" t="str">
        <f>IF($F583=0," ",_xlfn.XLOOKUP($F583,DataCalcs!$B$166:$B$244,DataCalcs!$A$166:$A$244,"WRONG LETTER"))</f>
        <v xml:space="preserve"> </v>
      </c>
      <c r="J583" s="709" t="str" cm="1">
        <f t="array" ref="J583">_xlfn.IFS(ISBLANK(G583), "", NOT(ISNUMBER(G583)), "!!!",  G583&lt;DataTables!$E$50,"...",G583&lt;DataTables!$F$50,"L1",G583&lt;DataTables!$G$50,"L2",G583&lt;DataTables!$H$50,"L3",G583&lt;DataTables!$I$50,"L4",G583&lt;DataTables!$J$50,"L5",G583&lt;DataTables!$K$50,"L6",G583&lt;DataTables!$L$50,"L7",G583&lt;DataTables!$M$50,"L8", G583&gt;=DataTables!$M$50,"L9")</f>
        <v/>
      </c>
      <c r="K583" s="709"/>
      <c r="L583" s="32"/>
      <c r="M583" s="34" t="str">
        <f t="shared" ref="M583:N583" si="625">M574</f>
        <v>X</v>
      </c>
      <c r="N583" s="34" t="str">
        <f t="shared" si="625"/>
        <v>XX</v>
      </c>
      <c r="O583" s="34" cm="1">
        <f t="array" ref="O583">_xlfn.LET(_xlpm.a, $F$578:$F$585, _xlpm.b, $E$578:$E$585, _xlpm.c, _xlfn.XLOOKUP(M583,_xlpm.a,_xlpm.b,0), _xlpm.d, _xlfn.XLOOKUP(N583,_xlpm.a,_xlpm.b,0), _xlpm.x, IF(OR(_xlpm.c=0,_xlpm.d=0), _xlpm.c+_xlpm.d, MIN(_xlpm.c,_xlpm.d)), IF(_xlpm.x=0, 0, IF(DataTables!$K$158="6+", _xlfn.IFNA(_xlfn.RANK.AVG(_xlpm.x,$E$578:$E$583),1), IF(DataTables!$K$158=8,_xlfn.RANK.AVG(_xlpm.x,_xlpm.b)))))</f>
        <v>0</v>
      </c>
      <c r="P583" s="32"/>
      <c r="Q583" s="151"/>
      <c r="R583" s="151"/>
      <c r="S583" s="151"/>
      <c r="T583" s="151"/>
      <c r="U583" s="151"/>
      <c r="V583" s="151">
        <f>$O583</f>
        <v>0</v>
      </c>
      <c r="W583" s="151"/>
      <c r="X583" s="151"/>
      <c r="Y583" s="32"/>
      <c r="Z583" s="32">
        <f>COUNTIF(F$578:F$585:F$587:F$594,F583)</f>
        <v>0</v>
      </c>
      <c r="AA583" s="32">
        <f t="shared" si="619"/>
        <v>0</v>
      </c>
      <c r="AB583" s="7" t="str">
        <f t="shared" si="621"/>
        <v/>
      </c>
    </row>
    <row r="584" spans="1:28" s="7" customFormat="1" ht="20.25" customHeight="1">
      <c r="A584" s="709" t="s">
        <v>183</v>
      </c>
      <c r="B584" s="709" t="s">
        <v>123</v>
      </c>
      <c r="C584" s="709" t="s">
        <v>148</v>
      </c>
      <c r="D584" s="709" t="s">
        <v>71</v>
      </c>
      <c r="E584" s="14">
        <v>7</v>
      </c>
      <c r="F584" s="17"/>
      <c r="G584" s="38"/>
      <c r="H584" s="33" t="str" cm="1">
        <f t="array" ref="H584">IF($F584=0," ",_xlfn.XLOOKUP($F584,DataCalcs!$B$166:$B$244,_xlfn.XLOOKUP($C584,DataCalcs!$D$165:$N$165,DataCalcs!$D$166:$N$244),"WRONG LETTER"))</f>
        <v xml:space="preserve"> </v>
      </c>
      <c r="I584" s="33" t="str">
        <f>IF($F584=0," ",_xlfn.XLOOKUP($F584,DataCalcs!$B$166:$B$244,DataCalcs!$A$166:$A$244,"WRONG LETTER"))</f>
        <v xml:space="preserve"> </v>
      </c>
      <c r="J584" s="709" t="str" cm="1">
        <f t="array" ref="J584">_xlfn.IFS(ISBLANK(G584), "", NOT(ISNUMBER(G584)), "!!!",  G584&lt;DataTables!$E$50,"...",G584&lt;DataTables!$F$50,"L1",G584&lt;DataTables!$G$50,"L2",G584&lt;DataTables!$H$50,"L3",G584&lt;DataTables!$I$50,"L4",G584&lt;DataTables!$J$50,"L5",G584&lt;DataTables!$K$50,"L6",G584&lt;DataTables!$L$50,"L7",G584&lt;DataTables!$M$50,"L8", G584&gt;=DataTables!$M$50,"L9")</f>
        <v/>
      </c>
      <c r="K584" s="709"/>
      <c r="L584" s="32"/>
      <c r="M584" s="34" t="str">
        <f t="shared" ref="M584:N584" si="626">M575</f>
        <v>H</v>
      </c>
      <c r="N584" s="34" t="str">
        <f t="shared" si="626"/>
        <v>HH</v>
      </c>
      <c r="O584" s="34" cm="1">
        <f t="array" ref="O584">_xlfn.LET(_xlpm.a, $F$578:$F$585, _xlpm.b, $E$578:$E$585, _xlpm.c, _xlfn.XLOOKUP(M584,_xlpm.a,_xlpm.b,0), _xlpm.d, _xlfn.XLOOKUP(N584,_xlpm.a,_xlpm.b,0), _xlpm.x, IF(OR(_xlpm.c=0,_xlpm.d=0), _xlpm.c+_xlpm.d, MIN(_xlpm.c,_xlpm.d)), IF(_xlpm.x=0, 0, IF(DataTables!$K$158="6+", _xlfn.IFNA(_xlfn.RANK.AVG(_xlpm.x,$E$578:$E$583),1), IF(DataTables!$K$158=8,_xlfn.RANK.AVG(_xlpm.x,_xlpm.b)))))</f>
        <v>0</v>
      </c>
      <c r="P584" s="32"/>
      <c r="Q584" s="151"/>
      <c r="R584" s="151"/>
      <c r="S584" s="151"/>
      <c r="T584" s="151"/>
      <c r="U584" s="151"/>
      <c r="V584" s="151"/>
      <c r="W584" s="151">
        <f>$O584</f>
        <v>0</v>
      </c>
      <c r="X584" s="151"/>
      <c r="Y584" s="32"/>
      <c r="Z584" s="32">
        <f>COUNTIF(F$578:F$585:F$587:F$594,F584)</f>
        <v>0</v>
      </c>
      <c r="AA584" s="32">
        <f t="shared" si="619"/>
        <v>0</v>
      </c>
      <c r="AB584" s="7" t="str">
        <f t="shared" si="621"/>
        <v/>
      </c>
    </row>
    <row r="585" spans="1:28" s="8" customFormat="1" ht="20.25" customHeight="1">
      <c r="A585" s="709" t="s">
        <v>183</v>
      </c>
      <c r="B585" s="709" t="s">
        <v>123</v>
      </c>
      <c r="C585" s="709" t="s">
        <v>148</v>
      </c>
      <c r="D585" s="709" t="s">
        <v>71</v>
      </c>
      <c r="E585" s="394">
        <v>8</v>
      </c>
      <c r="F585" s="405"/>
      <c r="G585" s="406"/>
      <c r="H585" s="397" t="str" cm="1">
        <f t="array" ref="H585">IF($F585=0," ",_xlfn.XLOOKUP($F585,DataCalcs!$B$166:$B$244,_xlfn.XLOOKUP($C585,DataCalcs!$D$165:$N$165,DataCalcs!$D$166:$N$244),"WRONG LETTER"))</f>
        <v xml:space="preserve"> </v>
      </c>
      <c r="I585" s="397" t="str">
        <f>IF($F585=0," ",_xlfn.XLOOKUP($F585,DataCalcs!$B$166:$B$244,DataCalcs!$A$166:$A$244,"WRONG LETTER"))</f>
        <v xml:space="preserve"> </v>
      </c>
      <c r="J585" s="711" t="str" cm="1">
        <f t="array" ref="J585">_xlfn.IFS(ISBLANK(G585), "", NOT(ISNUMBER(G585)), "!!!",  G585&lt;DataTables!$E$50,"...",G585&lt;DataTables!$F$50,"L1",G585&lt;DataTables!$G$50,"L2",G585&lt;DataTables!$H$50,"L3",G585&lt;DataTables!$I$50,"L4",G585&lt;DataTables!$J$50,"L5",G585&lt;DataTables!$K$50,"L6",G585&lt;DataTables!$L$50,"L7",G585&lt;DataTables!$M$50,"L8", G585&gt;=DataTables!$M$50,"L9")</f>
        <v/>
      </c>
      <c r="K585" s="709"/>
      <c r="L585" s="31"/>
      <c r="M585" s="34" t="str">
        <f t="shared" ref="M585:N585" si="627">M576</f>
        <v>W</v>
      </c>
      <c r="N585" s="34" t="str">
        <f t="shared" si="627"/>
        <v>WW</v>
      </c>
      <c r="O585" s="34" cm="1">
        <f t="array" ref="O585">_xlfn.LET(_xlpm.a, $F$578:$F$585, _xlpm.b, $E$578:$E$585, _xlpm.c, _xlfn.XLOOKUP(M585,_xlpm.a,_xlpm.b,0), _xlpm.d, _xlfn.XLOOKUP(N585,_xlpm.a,_xlpm.b,0), _xlpm.x, IF(OR(_xlpm.c=0,_xlpm.d=0), _xlpm.c+_xlpm.d, MIN(_xlpm.c,_xlpm.d)), IF(_xlpm.x=0, 0, IF(DataTables!$K$158="6+", _xlfn.IFNA(_xlfn.RANK.AVG(_xlpm.x,$E$578:$E$583),1), IF(DataTables!$K$158=8,_xlfn.RANK.AVG(_xlpm.x,_xlpm.b)))))</f>
        <v>0</v>
      </c>
      <c r="P585" s="32"/>
      <c r="Q585" s="151"/>
      <c r="R585" s="151"/>
      <c r="S585" s="151"/>
      <c r="T585" s="151"/>
      <c r="U585" s="151"/>
      <c r="V585" s="151"/>
      <c r="W585" s="151"/>
      <c r="X585" s="151">
        <f>$O585</f>
        <v>0</v>
      </c>
      <c r="Y585" s="31"/>
      <c r="Z585" s="32">
        <f>COUNTIF(F$578:F$585:F$587:F$594,F585)</f>
        <v>0</v>
      </c>
      <c r="AA585" s="32">
        <f t="shared" si="619"/>
        <v>0</v>
      </c>
      <c r="AB585" s="7" t="str">
        <f t="shared" si="621"/>
        <v/>
      </c>
    </row>
    <row r="586" spans="1:28" s="8" customFormat="1" ht="20.25" customHeight="1">
      <c r="A586" s="709" t="s">
        <v>183</v>
      </c>
      <c r="B586" s="709" t="s">
        <v>123</v>
      </c>
      <c r="C586" s="709" t="s">
        <v>148</v>
      </c>
      <c r="D586" s="76"/>
      <c r="E586" s="387" t="s">
        <v>204</v>
      </c>
      <c r="F586" s="403"/>
      <c r="G586" s="403"/>
      <c r="H586" s="404"/>
      <c r="I586" s="388"/>
      <c r="J586" s="389"/>
      <c r="K586" s="419"/>
      <c r="L586" s="31"/>
      <c r="M586" s="36"/>
      <c r="N586" s="36"/>
      <c r="O586" s="712"/>
      <c r="P586" s="31"/>
      <c r="Q586" s="31"/>
      <c r="R586" s="31"/>
      <c r="S586" s="31"/>
      <c r="T586" s="31"/>
      <c r="U586" s="31"/>
      <c r="V586" s="31"/>
      <c r="W586" s="31"/>
      <c r="X586" s="31"/>
      <c r="Y586" s="31"/>
      <c r="Z586" s="32"/>
      <c r="AA586" s="2"/>
    </row>
    <row r="587" spans="1:28" s="8" customFormat="1" ht="20.25" customHeight="1">
      <c r="A587" s="709" t="s">
        <v>183</v>
      </c>
      <c r="B587" s="709" t="s">
        <v>123</v>
      </c>
      <c r="C587" s="709" t="s">
        <v>148</v>
      </c>
      <c r="D587" s="709" t="s">
        <v>65</v>
      </c>
      <c r="E587" s="398">
        <v>1</v>
      </c>
      <c r="F587" s="55"/>
      <c r="G587" s="400"/>
      <c r="H587" s="402" t="str" cm="1">
        <f t="array" ref="H587">IF($F587=0," ",_xlfn.XLOOKUP($F587,DataCalcs!$B$166:$B$244,_xlfn.XLOOKUP($C587,DataCalcs!$D$165:$N$165,DataCalcs!$D$166:$N$244),"WRONG LETTER"))</f>
        <v xml:space="preserve"> </v>
      </c>
      <c r="I587" s="402" t="str">
        <f>IF($F587=0," ",_xlfn.XLOOKUP($F587,DataCalcs!$B$166:$B$244,DataCalcs!$A$166:$A$244,"WRONG LETTER"))</f>
        <v xml:space="preserve"> </v>
      </c>
      <c r="J587" s="29" t="str" cm="1">
        <f t="array" ref="J587">_xlfn.IFS(ISBLANK(G587), "", NOT(ISNUMBER(G587)), "!!!",  G587&lt;DataTables!$E$50,"...",G587&lt;DataTables!$F$50,"L1",G587&lt;DataTables!$G$50,"L2",G587&lt;DataTables!$H$50,"L3",G587&lt;DataTables!$I$50,"L4",G587&lt;DataTables!$J$50,"L5",G587&lt;DataTables!$K$50,"L6",G587&lt;DataTables!$L$50,"L7",G587&lt;DataTables!$M$50,"L8", G587&gt;=DataTables!$M$50,"L9")</f>
        <v/>
      </c>
      <c r="K587" s="709"/>
      <c r="L587" s="32"/>
      <c r="M587" s="34" t="str">
        <f t="shared" ref="M587:N587" si="628">M578</f>
        <v>A</v>
      </c>
      <c r="N587" s="34" t="str">
        <f t="shared" si="628"/>
        <v>AA</v>
      </c>
      <c r="O587" s="34" cm="1">
        <f t="array" ref="O587">_xlfn.LET(_xlpm.a, $F$587:$F$594, _xlpm.b, $E$587:$E$594, _xlpm.c, _xlfn.XLOOKUP(M587,_xlpm.a,_xlpm.b,0), _xlpm.d, _xlfn.XLOOKUP(N587,_xlpm.a,_xlpm.b,0), _xlpm.x, IF(OR(_xlpm.c=0,_xlpm.d=0), _xlpm.c+_xlpm.d, MIN(_xlpm.c,_xlpm.d)), IF(_xlpm.x=0, 0, IF(DataTables!$K$158="6+", _xlfn.IFNA(_xlfn.RANK.AVG(_xlpm.x,$E$587:$E$592),1), IF(DataTables!$K$158=8,_xlfn.RANK.AVG(_xlpm.x,_xlpm.b)))))</f>
        <v>0</v>
      </c>
      <c r="P587" s="32"/>
      <c r="Q587" s="151">
        <f>$O587</f>
        <v>0</v>
      </c>
      <c r="R587" s="151"/>
      <c r="S587" s="151"/>
      <c r="T587" s="151"/>
      <c r="U587" s="151"/>
      <c r="V587" s="151"/>
      <c r="W587" s="151"/>
      <c r="X587" s="151"/>
      <c r="Y587" s="32"/>
      <c r="Z587" s="32">
        <f>COUNTIF(F$578:F$585:F$587:F$594,F587)</f>
        <v>0</v>
      </c>
      <c r="AA587" s="32">
        <f>IF(NOT(ISBLANK(F587)),COUNTIF(F$587:F$594,LEFT(F587,1)&amp;"*"),0)</f>
        <v>0</v>
      </c>
      <c r="AB587" s="7" t="str">
        <f>IF($G587&gt;=$J$577, "***", "")</f>
        <v/>
      </c>
    </row>
    <row r="588" spans="1:28" s="8" customFormat="1" ht="20.25" customHeight="1">
      <c r="A588" s="709" t="s">
        <v>183</v>
      </c>
      <c r="B588" s="709" t="s">
        <v>123</v>
      </c>
      <c r="C588" s="709" t="s">
        <v>148</v>
      </c>
      <c r="D588" s="709" t="s">
        <v>65</v>
      </c>
      <c r="E588" s="41">
        <v>2</v>
      </c>
      <c r="F588" s="17"/>
      <c r="G588" s="38"/>
      <c r="H588" s="33" t="str" cm="1">
        <f t="array" ref="H588">IF($F588=0," ",_xlfn.XLOOKUP($F588,DataCalcs!$B$166:$B$244,_xlfn.XLOOKUP($C588,DataCalcs!$D$165:$N$165,DataCalcs!$D$166:$N$244),"WRONG LETTER"))</f>
        <v xml:space="preserve"> </v>
      </c>
      <c r="I588" s="33" t="str">
        <f>IF($F588=0," ",_xlfn.XLOOKUP($F588,DataCalcs!$B$166:$B$244,DataCalcs!$A$166:$A$244,"WRONG LETTER"))</f>
        <v xml:space="preserve"> </v>
      </c>
      <c r="J588" s="709" t="str" cm="1">
        <f t="array" ref="J588">_xlfn.IFS(ISBLANK(G588), "", NOT(ISNUMBER(G588)), "!!!",  G588&lt;DataTables!$E$50,"...",G588&lt;DataTables!$F$50,"L1",G588&lt;DataTables!$G$50,"L2",G588&lt;DataTables!$H$50,"L3",G588&lt;DataTables!$I$50,"L4",G588&lt;DataTables!$J$50,"L5",G588&lt;DataTables!$K$50,"L6",G588&lt;DataTables!$L$50,"L7",G588&lt;DataTables!$M$50,"L8", G588&gt;=DataTables!$M$50,"L9")</f>
        <v/>
      </c>
      <c r="K588" s="709"/>
      <c r="L588" s="31"/>
      <c r="M588" s="34" t="str">
        <f t="shared" ref="M588:N588" si="629">M579</f>
        <v>N</v>
      </c>
      <c r="N588" s="34" t="str">
        <f t="shared" si="629"/>
        <v>NN</v>
      </c>
      <c r="O588" s="34" cm="1">
        <f t="array" ref="O588">_xlfn.LET(_xlpm.a, $F$587:$F$594, _xlpm.b, $E$587:$E$594, _xlpm.c, _xlfn.XLOOKUP(M588,_xlpm.a,_xlpm.b,0), _xlpm.d, _xlfn.XLOOKUP(N588,_xlpm.a,_xlpm.b,0), _xlpm.x, IF(OR(_xlpm.c=0,_xlpm.d=0), _xlpm.c+_xlpm.d, MIN(_xlpm.c,_xlpm.d)), IF(_xlpm.x=0, 0, IF(DataTables!$K$158="6+", _xlfn.IFNA(_xlfn.RANK.AVG(_xlpm.x,$E$587:$E$592),1), IF(DataTables!$K$158=8,_xlfn.RANK.AVG(_xlpm.x,_xlpm.b)))))</f>
        <v>0</v>
      </c>
      <c r="P588" s="32"/>
      <c r="Q588" s="151"/>
      <c r="R588" s="151">
        <f>$O588</f>
        <v>0</v>
      </c>
      <c r="S588" s="151"/>
      <c r="T588" s="151"/>
      <c r="U588" s="151"/>
      <c r="V588" s="151"/>
      <c r="W588" s="151"/>
      <c r="X588" s="151"/>
      <c r="Y588" s="32"/>
      <c r="Z588" s="32">
        <f>COUNTIF(F$578:F$585:F$587:F$594,F588)</f>
        <v>0</v>
      </c>
      <c r="AA588" s="32">
        <f t="shared" ref="AA588:AA594" si="630">IF(NOT(ISBLANK(F588)),COUNTIF(F$587:F$594,LEFT(F588,1)&amp;"*"),0)</f>
        <v>0</v>
      </c>
      <c r="AB588" s="7" t="str">
        <f t="shared" ref="AB588:AB594" si="631">IF($G588&gt;=$J$577, "***", "")</f>
        <v/>
      </c>
    </row>
    <row r="589" spans="1:28" s="8" customFormat="1" ht="20.25" customHeight="1">
      <c r="A589" s="709" t="s">
        <v>183</v>
      </c>
      <c r="B589" s="709" t="s">
        <v>123</v>
      </c>
      <c r="C589" s="709" t="s">
        <v>148</v>
      </c>
      <c r="D589" s="709" t="s">
        <v>65</v>
      </c>
      <c r="E589" s="41">
        <v>3</v>
      </c>
      <c r="F589" s="17"/>
      <c r="G589" s="38"/>
      <c r="H589" s="33" t="str" cm="1">
        <f t="array" ref="H589">IF($F589=0," ",_xlfn.XLOOKUP($F589,DataCalcs!$B$166:$B$244,_xlfn.XLOOKUP($C589,DataCalcs!$D$165:$N$165,DataCalcs!$D$166:$N$244),"WRONG LETTER"))</f>
        <v xml:space="preserve"> </v>
      </c>
      <c r="I589" s="33" t="str">
        <f>IF($F589=0," ",_xlfn.XLOOKUP($F589,DataCalcs!$B$166:$B$244,DataCalcs!$A$166:$A$244,"WRONG LETTER"))</f>
        <v xml:space="preserve"> </v>
      </c>
      <c r="J589" s="709" t="str" cm="1">
        <f t="array" ref="J589">_xlfn.IFS(ISBLANK(G589), "", NOT(ISNUMBER(G589)), "!!!",  G589&lt;DataTables!$E$50,"...",G589&lt;DataTables!$F$50,"L1",G589&lt;DataTables!$G$50,"L2",G589&lt;DataTables!$H$50,"L3",G589&lt;DataTables!$I$50,"L4",G589&lt;DataTables!$J$50,"L5",G589&lt;DataTables!$K$50,"L6",G589&lt;DataTables!$L$50,"L7",G589&lt;DataTables!$M$50,"L8", G589&gt;=DataTables!$M$50,"L9")</f>
        <v/>
      </c>
      <c r="K589" s="709"/>
      <c r="L589" s="31"/>
      <c r="M589" s="34" t="str">
        <f t="shared" ref="M589:N589" si="632">M580</f>
        <v>B</v>
      </c>
      <c r="N589" s="34" t="str">
        <f t="shared" si="632"/>
        <v>BB</v>
      </c>
      <c r="O589" s="34" cm="1">
        <f t="array" ref="O589">_xlfn.LET(_xlpm.a, $F$587:$F$594, _xlpm.b, $E$587:$E$594, _xlpm.c, _xlfn.XLOOKUP(M589,_xlpm.a,_xlpm.b,0), _xlpm.d, _xlfn.XLOOKUP(N589,_xlpm.a,_xlpm.b,0), _xlpm.x, IF(OR(_xlpm.c=0,_xlpm.d=0), _xlpm.c+_xlpm.d, MIN(_xlpm.c,_xlpm.d)), IF(_xlpm.x=0, 0, IF(DataTables!$K$158="6+", _xlfn.IFNA(_xlfn.RANK.AVG(_xlpm.x,$E$587:$E$592),1), IF(DataTables!$K$158=8,_xlfn.RANK.AVG(_xlpm.x,_xlpm.b)))))</f>
        <v>0</v>
      </c>
      <c r="P589" s="32"/>
      <c r="Q589" s="151"/>
      <c r="R589" s="151"/>
      <c r="S589" s="151">
        <f>$O589</f>
        <v>0</v>
      </c>
      <c r="T589" s="151"/>
      <c r="U589" s="151"/>
      <c r="V589" s="151"/>
      <c r="W589" s="151"/>
      <c r="X589" s="151"/>
      <c r="Y589" s="32"/>
      <c r="Z589" s="32">
        <f>COUNTIF(F$578:F$585:F$587:F$594,F589)</f>
        <v>0</v>
      </c>
      <c r="AA589" s="32">
        <f t="shared" si="630"/>
        <v>0</v>
      </c>
      <c r="AB589" s="7" t="str">
        <f t="shared" si="631"/>
        <v/>
      </c>
    </row>
    <row r="590" spans="1:28" s="8" customFormat="1" ht="20.25" customHeight="1">
      <c r="A590" s="709" t="s">
        <v>183</v>
      </c>
      <c r="B590" s="709" t="s">
        <v>123</v>
      </c>
      <c r="C590" s="709" t="s">
        <v>148</v>
      </c>
      <c r="D590" s="709" t="s">
        <v>65</v>
      </c>
      <c r="E590" s="41">
        <v>4</v>
      </c>
      <c r="F590" s="17"/>
      <c r="G590" s="38"/>
      <c r="H590" s="33" t="str" cm="1">
        <f t="array" ref="H590">IF($F590=0," ",_xlfn.XLOOKUP($F590,DataCalcs!$B$166:$B$244,_xlfn.XLOOKUP($C590,DataCalcs!$D$165:$N$165,DataCalcs!$D$166:$N$244),"WRONG LETTER"))</f>
        <v xml:space="preserve"> </v>
      </c>
      <c r="I590" s="33" t="str">
        <f>IF($F590=0," ",_xlfn.XLOOKUP($F590,DataCalcs!$B$166:$B$244,DataCalcs!$A$166:$A$244,"WRONG LETTER"))</f>
        <v xml:space="preserve"> </v>
      </c>
      <c r="J590" s="709" t="str" cm="1">
        <f t="array" ref="J590">_xlfn.IFS(ISBLANK(G590), "", NOT(ISNUMBER(G590)), "!!!",  G590&lt;DataTables!$E$50,"...",G590&lt;DataTables!$F$50,"L1",G590&lt;DataTables!$G$50,"L2",G590&lt;DataTables!$H$50,"L3",G590&lt;DataTables!$I$50,"L4",G590&lt;DataTables!$J$50,"L5",G590&lt;DataTables!$K$50,"L6",G590&lt;DataTables!$L$50,"L7",G590&lt;DataTables!$M$50,"L8", G590&gt;=DataTables!$M$50,"L9")</f>
        <v/>
      </c>
      <c r="K590" s="709"/>
      <c r="L590" s="31"/>
      <c r="M590" s="34" t="str">
        <f t="shared" ref="M590:N590" si="633">M581</f>
        <v>O</v>
      </c>
      <c r="N590" s="34" t="str">
        <f t="shared" si="633"/>
        <v>OO</v>
      </c>
      <c r="O590" s="34" cm="1">
        <f t="array" ref="O590">_xlfn.LET(_xlpm.a, $F$587:$F$594, _xlpm.b, $E$587:$E$594, _xlpm.c, _xlfn.XLOOKUP(M590,_xlpm.a,_xlpm.b,0), _xlpm.d, _xlfn.XLOOKUP(N590,_xlpm.a,_xlpm.b,0), _xlpm.x, IF(OR(_xlpm.c=0,_xlpm.d=0), _xlpm.c+_xlpm.d, MIN(_xlpm.c,_xlpm.d)), IF(_xlpm.x=0, 0, IF(DataTables!$K$158="6+", _xlfn.IFNA(_xlfn.RANK.AVG(_xlpm.x,$E$587:$E$592),1), IF(DataTables!$K$158=8,_xlfn.RANK.AVG(_xlpm.x,_xlpm.b)))))</f>
        <v>0</v>
      </c>
      <c r="P590" s="32"/>
      <c r="Q590" s="151"/>
      <c r="R590" s="151"/>
      <c r="S590" s="151"/>
      <c r="T590" s="151">
        <f>$O590</f>
        <v>0</v>
      </c>
      <c r="U590" s="151"/>
      <c r="V590" s="151"/>
      <c r="W590" s="151"/>
      <c r="X590" s="151"/>
      <c r="Y590" s="32"/>
      <c r="Z590" s="32">
        <f>COUNTIF(F$578:F$585:F$587:F$594,F590)</f>
        <v>0</v>
      </c>
      <c r="AA590" s="32">
        <f t="shared" si="630"/>
        <v>0</v>
      </c>
      <c r="AB590" s="7" t="str">
        <f t="shared" si="631"/>
        <v/>
      </c>
    </row>
    <row r="591" spans="1:28" s="8" customFormat="1" ht="20.25" customHeight="1">
      <c r="A591" s="709" t="s">
        <v>183</v>
      </c>
      <c r="B591" s="709" t="s">
        <v>123</v>
      </c>
      <c r="C591" s="709" t="s">
        <v>148</v>
      </c>
      <c r="D591" s="709" t="s">
        <v>65</v>
      </c>
      <c r="E591" s="41">
        <v>5</v>
      </c>
      <c r="F591" s="17"/>
      <c r="G591" s="38"/>
      <c r="H591" s="33" t="str" cm="1">
        <f t="array" ref="H591">IF($F591=0," ",_xlfn.XLOOKUP($F591,DataCalcs!$B$166:$B$244,_xlfn.XLOOKUP($C591,DataCalcs!$D$165:$N$165,DataCalcs!$D$166:$N$244),"WRONG LETTER"))</f>
        <v xml:space="preserve"> </v>
      </c>
      <c r="I591" s="33" t="str">
        <f>IF($F591=0," ",_xlfn.XLOOKUP($F591,DataCalcs!$B$166:$B$244,DataCalcs!$A$166:$A$244,"WRONG LETTER"))</f>
        <v xml:space="preserve"> </v>
      </c>
      <c r="J591" s="709" t="str" cm="1">
        <f t="array" ref="J591">_xlfn.IFS(ISBLANK(G591), "", NOT(ISNUMBER(G591)), "!!!",  G591&lt;DataTables!$E$50,"...",G591&lt;DataTables!$F$50,"L1",G591&lt;DataTables!$G$50,"L2",G591&lt;DataTables!$H$50,"L3",G591&lt;DataTables!$I$50,"L4",G591&lt;DataTables!$J$50,"L5",G591&lt;DataTables!$K$50,"L6",G591&lt;DataTables!$L$50,"L7",G591&lt;DataTables!$M$50,"L8", G591&gt;=DataTables!$M$50,"L9")</f>
        <v/>
      </c>
      <c r="K591" s="709"/>
      <c r="L591" s="31"/>
      <c r="M591" s="34" t="str">
        <f t="shared" ref="M591:N591" si="634">M582</f>
        <v>R</v>
      </c>
      <c r="N591" s="34" t="str">
        <f t="shared" si="634"/>
        <v>RR</v>
      </c>
      <c r="O591" s="34" cm="1">
        <f t="array" ref="O591">_xlfn.LET(_xlpm.a, $F$587:$F$594, _xlpm.b, $E$587:$E$594, _xlpm.c, _xlfn.XLOOKUP(M591,_xlpm.a,_xlpm.b,0), _xlpm.d, _xlfn.XLOOKUP(N591,_xlpm.a,_xlpm.b,0), _xlpm.x, IF(OR(_xlpm.c=0,_xlpm.d=0), _xlpm.c+_xlpm.d, MIN(_xlpm.c,_xlpm.d)), IF(_xlpm.x=0, 0, IF(DataTables!$K$158="6+", _xlfn.IFNA(_xlfn.RANK.AVG(_xlpm.x,$E$587:$E$592),1), IF(DataTables!$K$158=8,_xlfn.RANK.AVG(_xlpm.x,_xlpm.b)))))</f>
        <v>0</v>
      </c>
      <c r="P591" s="32"/>
      <c r="Q591" s="151"/>
      <c r="R591" s="151"/>
      <c r="S591" s="151"/>
      <c r="T591" s="151"/>
      <c r="U591" s="151">
        <f>$O591</f>
        <v>0</v>
      </c>
      <c r="V591" s="151"/>
      <c r="W591" s="151"/>
      <c r="X591" s="151"/>
      <c r="Y591" s="32"/>
      <c r="Z591" s="32">
        <f>COUNTIF(F$578:F$585:F$587:F$594,F591)</f>
        <v>0</v>
      </c>
      <c r="AA591" s="32">
        <f t="shared" si="630"/>
        <v>0</v>
      </c>
      <c r="AB591" s="7" t="str">
        <f t="shared" si="631"/>
        <v/>
      </c>
    </row>
    <row r="592" spans="1:28" s="8" customFormat="1" ht="20.25" customHeight="1">
      <c r="A592" s="709" t="s">
        <v>183</v>
      </c>
      <c r="B592" s="709" t="s">
        <v>123</v>
      </c>
      <c r="C592" s="709" t="s">
        <v>148</v>
      </c>
      <c r="D592" s="709" t="s">
        <v>65</v>
      </c>
      <c r="E592" s="41">
        <v>6</v>
      </c>
      <c r="F592" s="17"/>
      <c r="G592" s="38"/>
      <c r="H592" s="33" t="str" cm="1">
        <f t="array" ref="H592">IF($F592=0," ",_xlfn.XLOOKUP($F592,DataCalcs!$B$166:$B$244,_xlfn.XLOOKUP($C592,DataCalcs!$D$165:$N$165,DataCalcs!$D$166:$N$244),"WRONG LETTER"))</f>
        <v xml:space="preserve"> </v>
      </c>
      <c r="I592" s="33" t="str">
        <f>IF($F592=0," ",_xlfn.XLOOKUP($F592,DataCalcs!$B$166:$B$244,DataCalcs!$A$166:$A$244,"WRONG LETTER"))</f>
        <v xml:space="preserve"> </v>
      </c>
      <c r="J592" s="709" t="str" cm="1">
        <f t="array" ref="J592">_xlfn.IFS(ISBLANK(G592), "", NOT(ISNUMBER(G592)), "!!!",  G592&lt;DataTables!$E$50,"...",G592&lt;DataTables!$F$50,"L1",G592&lt;DataTables!$G$50,"L2",G592&lt;DataTables!$H$50,"L3",G592&lt;DataTables!$I$50,"L4",G592&lt;DataTables!$J$50,"L5",G592&lt;DataTables!$K$50,"L6",G592&lt;DataTables!$L$50,"L7",G592&lt;DataTables!$M$50,"L8", G592&gt;=DataTables!$M$50,"L9")</f>
        <v/>
      </c>
      <c r="K592" s="709"/>
      <c r="L592" s="418"/>
      <c r="M592" s="34" t="str">
        <f t="shared" ref="M592:N592" si="635">M583</f>
        <v>X</v>
      </c>
      <c r="N592" s="34" t="str">
        <f t="shared" si="635"/>
        <v>XX</v>
      </c>
      <c r="O592" s="34" cm="1">
        <f t="array" ref="O592">_xlfn.LET(_xlpm.a, $F$587:$F$594, _xlpm.b, $E$587:$E$594, _xlpm.c, _xlfn.XLOOKUP(M592,_xlpm.a,_xlpm.b,0), _xlpm.d, _xlfn.XLOOKUP(N592,_xlpm.a,_xlpm.b,0), _xlpm.x, IF(OR(_xlpm.c=0,_xlpm.d=0), _xlpm.c+_xlpm.d, MIN(_xlpm.c,_xlpm.d)), IF(_xlpm.x=0, 0, IF(DataTables!$K$158="6+", _xlfn.IFNA(_xlfn.RANK.AVG(_xlpm.x,$E$587:$E$592),1), IF(DataTables!$K$158=8,_xlfn.RANK.AVG(_xlpm.x,_xlpm.b)))))</f>
        <v>0</v>
      </c>
      <c r="P592" s="32"/>
      <c r="Q592" s="151"/>
      <c r="R592" s="151"/>
      <c r="S592" s="151"/>
      <c r="T592" s="151"/>
      <c r="U592" s="151"/>
      <c r="V592" s="151">
        <f>$O592</f>
        <v>0</v>
      </c>
      <c r="W592" s="151"/>
      <c r="X592" s="151"/>
      <c r="Y592" s="32"/>
      <c r="Z592" s="32">
        <f>COUNTIF(F$578:F$585:F$587:F$594,F592)</f>
        <v>0</v>
      </c>
      <c r="AA592" s="32">
        <f t="shared" si="630"/>
        <v>0</v>
      </c>
      <c r="AB592" s="7" t="str">
        <f t="shared" si="631"/>
        <v/>
      </c>
    </row>
    <row r="593" spans="1:28" s="7" customFormat="1" ht="20.25" customHeight="1">
      <c r="A593" s="709" t="s">
        <v>183</v>
      </c>
      <c r="B593" s="709" t="s">
        <v>123</v>
      </c>
      <c r="C593" s="709" t="s">
        <v>148</v>
      </c>
      <c r="D593" s="709" t="s">
        <v>65</v>
      </c>
      <c r="E593" s="14">
        <v>7</v>
      </c>
      <c r="F593" s="17"/>
      <c r="G593" s="38"/>
      <c r="H593" s="33" t="str" cm="1">
        <f t="array" ref="H593">IF($F593=0," ",_xlfn.XLOOKUP($F593,DataCalcs!$B$166:$B$244,_xlfn.XLOOKUP($C593,DataCalcs!$D$165:$N$165,DataCalcs!$D$166:$N$244),"WRONG LETTER"))</f>
        <v xml:space="preserve"> </v>
      </c>
      <c r="I593" s="33" t="str">
        <f>IF($F593=0," ",_xlfn.XLOOKUP($F593,DataCalcs!$B$166:$B$244,DataCalcs!$A$166:$A$244,"WRONG LETTER"))</f>
        <v xml:space="preserve"> </v>
      </c>
      <c r="J593" s="709" t="str" cm="1">
        <f t="array" ref="J593">_xlfn.IFS(ISBLANK(G593), "", NOT(ISNUMBER(G593)), "!!!",  G593&lt;DataTables!$E$50,"...",G593&lt;DataTables!$F$50,"L1",G593&lt;DataTables!$G$50,"L2",G593&lt;DataTables!$H$50,"L3",G593&lt;DataTables!$I$50,"L4",G593&lt;DataTables!$J$50,"L5",G593&lt;DataTables!$K$50,"L6",G593&lt;DataTables!$L$50,"L7",G593&lt;DataTables!$M$50,"L8", G593&gt;=DataTables!$M$50,"L9")</f>
        <v/>
      </c>
      <c r="K593" s="709"/>
      <c r="L593" s="31"/>
      <c r="M593" s="34" t="str">
        <f t="shared" ref="M593:N593" si="636">M584</f>
        <v>H</v>
      </c>
      <c r="N593" s="34" t="str">
        <f t="shared" si="636"/>
        <v>HH</v>
      </c>
      <c r="O593" s="34" cm="1">
        <f t="array" ref="O593">_xlfn.LET(_xlpm.a, $F$587:$F$594, _xlpm.b, $E$587:$E$594, _xlpm.c, _xlfn.XLOOKUP(M593,_xlpm.a,_xlpm.b,0), _xlpm.d, _xlfn.XLOOKUP(N593,_xlpm.a,_xlpm.b,0), _xlpm.x, IF(OR(_xlpm.c=0,_xlpm.d=0), _xlpm.c+_xlpm.d, MIN(_xlpm.c,_xlpm.d)), IF(_xlpm.x=0, 0, IF(DataTables!$K$158="6+", _xlfn.IFNA(_xlfn.RANK.AVG(_xlpm.x,$E$587:$E$592),1), IF(DataTables!$K$158=8,_xlfn.RANK.AVG(_xlpm.x,_xlpm.b)))))</f>
        <v>0</v>
      </c>
      <c r="P593" s="32"/>
      <c r="Q593" s="151"/>
      <c r="R593" s="151"/>
      <c r="S593" s="151"/>
      <c r="T593" s="151"/>
      <c r="U593" s="151"/>
      <c r="V593" s="151"/>
      <c r="W593" s="151">
        <f>$O593</f>
        <v>0</v>
      </c>
      <c r="X593" s="151"/>
      <c r="Y593" s="32"/>
      <c r="Z593" s="32">
        <f>COUNTIF(F$578:F$585:F$587:F$594,F593)</f>
        <v>0</v>
      </c>
      <c r="AA593" s="32">
        <f t="shared" si="630"/>
        <v>0</v>
      </c>
      <c r="AB593" s="7" t="str">
        <f t="shared" si="631"/>
        <v/>
      </c>
    </row>
    <row r="594" spans="1:28" s="7" customFormat="1" ht="20.25" customHeight="1">
      <c r="A594" s="709" t="s">
        <v>183</v>
      </c>
      <c r="B594" s="709" t="s">
        <v>123</v>
      </c>
      <c r="C594" s="709" t="s">
        <v>148</v>
      </c>
      <c r="D594" s="709" t="s">
        <v>65</v>
      </c>
      <c r="E594" s="394">
        <v>8</v>
      </c>
      <c r="F594" s="405"/>
      <c r="G594" s="406"/>
      <c r="H594" s="397" t="str" cm="1">
        <f t="array" ref="H594">IF($F594=0," ",_xlfn.XLOOKUP($F594,DataCalcs!$B$166:$B$244,_xlfn.XLOOKUP($C594,DataCalcs!$D$165:$N$165,DataCalcs!$D$166:$N$244),"WRONG LETTER"))</f>
        <v xml:space="preserve"> </v>
      </c>
      <c r="I594" s="397" t="str">
        <f>IF($F594=0," ",_xlfn.XLOOKUP($F594,DataCalcs!$B$166:$B$244,DataCalcs!$A$166:$A$244,"WRONG LETTER"))</f>
        <v xml:space="preserve"> </v>
      </c>
      <c r="J594" s="711" t="str" cm="1">
        <f t="array" ref="J594">_xlfn.IFS(ISBLANK(G594), "", NOT(ISNUMBER(G594)), "!!!",  G594&lt;DataTables!$E$50,"...",G594&lt;DataTables!$F$50,"L1",G594&lt;DataTables!$G$50,"L2",G594&lt;DataTables!$H$50,"L3",G594&lt;DataTables!$I$50,"L4",G594&lt;DataTables!$J$50,"L5",G594&lt;DataTables!$K$50,"L6",G594&lt;DataTables!$L$50,"L7",G594&lt;DataTables!$M$50,"L8", G594&gt;=DataTables!$M$50,"L9")</f>
        <v/>
      </c>
      <c r="K594" s="709"/>
      <c r="L594" s="31"/>
      <c r="M594" s="34" t="str">
        <f t="shared" ref="M594:N594" si="637">M585</f>
        <v>W</v>
      </c>
      <c r="N594" s="34" t="str">
        <f t="shared" si="637"/>
        <v>WW</v>
      </c>
      <c r="O594" s="34" cm="1">
        <f t="array" ref="O594">_xlfn.LET(_xlpm.a, $F$587:$F$594, _xlpm.b, $E$587:$E$594, _xlpm.c, _xlfn.XLOOKUP(M594,_xlpm.a,_xlpm.b,0), _xlpm.d, _xlfn.XLOOKUP(N594,_xlpm.a,_xlpm.b,0), _xlpm.x, IF(OR(_xlpm.c=0,_xlpm.d=0), _xlpm.c+_xlpm.d, MIN(_xlpm.c,_xlpm.d)), IF(_xlpm.x=0, 0, IF(DataTables!$K$158="6+", _xlfn.IFNA(_xlfn.RANK.AVG(_xlpm.x,$E$587:$E$592),1), IF(DataTables!$K$158=8,_xlfn.RANK.AVG(_xlpm.x,_xlpm.b)))))</f>
        <v>0</v>
      </c>
      <c r="P594" s="32"/>
      <c r="Q594" s="151"/>
      <c r="R594" s="151"/>
      <c r="S594" s="151"/>
      <c r="T594" s="151"/>
      <c r="U594" s="151"/>
      <c r="V594" s="151"/>
      <c r="W594" s="151"/>
      <c r="X594" s="151">
        <f>$O594</f>
        <v>0</v>
      </c>
      <c r="Y594" s="31"/>
      <c r="Z594" s="32">
        <f>COUNTIF(F$578:F$585:F$587:F$594,F594)</f>
        <v>0</v>
      </c>
      <c r="AA594" s="32">
        <f t="shared" si="630"/>
        <v>0</v>
      </c>
      <c r="AB594" s="7" t="str">
        <f t="shared" si="631"/>
        <v/>
      </c>
    </row>
    <row r="595" spans="1:28" s="7" customFormat="1" ht="20.25" customHeight="1">
      <c r="A595" s="709" t="s">
        <v>183</v>
      </c>
      <c r="B595" s="709" t="s">
        <v>123</v>
      </c>
      <c r="C595" s="709" t="s">
        <v>151</v>
      </c>
      <c r="D595" s="76"/>
      <c r="E595" s="387" t="s">
        <v>205</v>
      </c>
      <c r="F595" s="403"/>
      <c r="G595" s="403"/>
      <c r="H595" s="404"/>
      <c r="I595" s="388" t="s">
        <v>59</v>
      </c>
      <c r="J595" s="389">
        <f>DataTables!$N$51</f>
        <v>44.3</v>
      </c>
      <c r="K595" s="35"/>
      <c r="L595" s="13"/>
      <c r="M595" s="36"/>
      <c r="N595" s="36"/>
      <c r="O595" s="712"/>
      <c r="P595" s="31"/>
      <c r="Q595" s="31"/>
      <c r="R595" s="31"/>
      <c r="S595" s="31"/>
      <c r="T595" s="31"/>
      <c r="U595" s="31"/>
      <c r="V595" s="31"/>
      <c r="W595" s="31"/>
      <c r="X595" s="31"/>
      <c r="Y595" s="32"/>
      <c r="Z595" s="32"/>
      <c r="AA595" s="32"/>
    </row>
    <row r="596" spans="1:28" s="7" customFormat="1" ht="20.25" customHeight="1">
      <c r="A596" s="709" t="s">
        <v>183</v>
      </c>
      <c r="B596" s="709" t="s">
        <v>123</v>
      </c>
      <c r="C596" s="709" t="s">
        <v>151</v>
      </c>
      <c r="D596" s="709" t="s">
        <v>71</v>
      </c>
      <c r="E596" s="398">
        <v>1</v>
      </c>
      <c r="F596" s="55"/>
      <c r="G596" s="400"/>
      <c r="H596" s="402" t="str" cm="1">
        <f t="array" ref="H596">IF($F596=0," ",_xlfn.XLOOKUP($F596,DataCalcs!$B$166:$B$244,_xlfn.XLOOKUP($C596,DataCalcs!$D$165:$N$165,DataCalcs!$D$166:$N$244),"WRONG LETTER"))</f>
        <v xml:space="preserve"> </v>
      </c>
      <c r="I596" s="402" t="str">
        <f>IF($F596=0," ",_xlfn.XLOOKUP($F596,DataCalcs!$B$166:$B$244,DataCalcs!$A$166:$A$244,"WRONG LETTER"))</f>
        <v xml:space="preserve"> </v>
      </c>
      <c r="J596" s="29" t="str" cm="1">
        <f t="array" ref="J596">_xlfn.IFS(ISBLANK(G596), "", NOT(ISNUMBER(G596)), "!!!",  G596&lt;DataTables!$E$51,"...",G596&lt;DataTables!$F$51,"L1",G596&lt;DataTables!$G$51,"L2",G596&lt;DataTables!$H$51,"L3",G596&lt;DataTables!$I$51,"L4",G596&lt;DataTables!$J$51,"L5",G596&lt;DataTables!$K$51,"L6",G596&lt;DataTables!$L$51,"L7",G596&lt;DataTables!$M$51,"L8", G596&gt;=DataTables!$M$51,"L9")</f>
        <v/>
      </c>
      <c r="K596" s="709"/>
      <c r="L596" s="32"/>
      <c r="M596" s="34" t="str">
        <f t="shared" ref="M596:N596" si="638">M587</f>
        <v>A</v>
      </c>
      <c r="N596" s="34" t="str">
        <f t="shared" si="638"/>
        <v>AA</v>
      </c>
      <c r="O596" s="34" cm="1">
        <f t="array" ref="O596">_xlfn.LET(_xlpm.a, $F$596:$F$603, _xlpm.b, $E$596:$E$603, _xlpm.c, _xlfn.XLOOKUP(M596,_xlpm.a,_xlpm.b,0), _xlpm.d, _xlfn.XLOOKUP(N596,_xlpm.a,_xlpm.b,0), _xlpm.x, IF(OR(_xlpm.c=0,_xlpm.d=0), _xlpm.c+_xlpm.d, MIN(_xlpm.c,_xlpm.d)), IF(_xlpm.x=0, 0, IF(DataTables!$K$158="6+", _xlfn.IFNA(_xlfn.RANK.AVG(_xlpm.x,$E$596:$E$601),1), IF(DataTables!$K$158=8,_xlfn.RANK.AVG(_xlpm.x,_xlpm.b)))))</f>
        <v>0</v>
      </c>
      <c r="P596" s="32"/>
      <c r="Q596" s="151">
        <f>$O596</f>
        <v>0</v>
      </c>
      <c r="R596" s="151"/>
      <c r="S596" s="151"/>
      <c r="T596" s="151"/>
      <c r="U596" s="151"/>
      <c r="V596" s="151"/>
      <c r="W596" s="151"/>
      <c r="X596" s="151"/>
      <c r="Y596" s="32"/>
      <c r="Z596" s="32">
        <f>COUNTIF(F$596:F$603:F$605:F$612,F596)</f>
        <v>0</v>
      </c>
      <c r="AA596" s="32">
        <f>IF(NOT(ISBLANK(F596)),COUNTIF(F$596:F$603,LEFT(F596,1)&amp;"*"),0)</f>
        <v>0</v>
      </c>
      <c r="AB596" s="7" t="str">
        <f>IF($G596&gt;=$J$595, "***", "")</f>
        <v/>
      </c>
    </row>
    <row r="597" spans="1:28" s="7" customFormat="1" ht="20.25" customHeight="1">
      <c r="A597" s="709" t="s">
        <v>183</v>
      </c>
      <c r="B597" s="709" t="s">
        <v>123</v>
      </c>
      <c r="C597" s="709" t="s">
        <v>151</v>
      </c>
      <c r="D597" s="709" t="s">
        <v>71</v>
      </c>
      <c r="E597" s="41">
        <v>2</v>
      </c>
      <c r="F597" s="17"/>
      <c r="G597" s="38"/>
      <c r="H597" s="33" t="str" cm="1">
        <f t="array" ref="H597">IF($F597=0," ",_xlfn.XLOOKUP($F597,DataCalcs!$B$166:$B$244,_xlfn.XLOOKUP($C597,DataCalcs!$D$165:$N$165,DataCalcs!$D$166:$N$244),"WRONG LETTER"))</f>
        <v xml:space="preserve"> </v>
      </c>
      <c r="I597" s="33" t="str">
        <f>IF($F597=0," ",_xlfn.XLOOKUP($F597,DataCalcs!$B$166:$B$244,DataCalcs!$A$166:$A$244,"WRONG LETTER"))</f>
        <v xml:space="preserve"> </v>
      </c>
      <c r="J597" s="709" t="str" cm="1">
        <f t="array" ref="J597">_xlfn.IFS(ISBLANK(G597), "", NOT(ISNUMBER(G597)), "!!!",  G597&lt;DataTables!$E$51,"...",G597&lt;DataTables!$F$51,"L1",G597&lt;DataTables!$G$51,"L2",G597&lt;DataTables!$H$51,"L3",G597&lt;DataTables!$I$51,"L4",G597&lt;DataTables!$J$51,"L5",G597&lt;DataTables!$K$51,"L6",G597&lt;DataTables!$L$51,"L7",G597&lt;DataTables!$M$51,"L8", G597&gt;=DataTables!$M$51,"L9")</f>
        <v/>
      </c>
      <c r="K597" s="709"/>
      <c r="L597" s="32"/>
      <c r="M597" s="34" t="str">
        <f t="shared" ref="M597:N597" si="639">M588</f>
        <v>N</v>
      </c>
      <c r="N597" s="34" t="str">
        <f t="shared" si="639"/>
        <v>NN</v>
      </c>
      <c r="O597" s="34" cm="1">
        <f t="array" ref="O597">_xlfn.LET(_xlpm.a, $F$596:$F$603, _xlpm.b, $E$596:$E$603, _xlpm.c, _xlfn.XLOOKUP(M597,_xlpm.a,_xlpm.b,0), _xlpm.d, _xlfn.XLOOKUP(N597,_xlpm.a,_xlpm.b,0), _xlpm.x, IF(OR(_xlpm.c=0,_xlpm.d=0), _xlpm.c+_xlpm.d, MIN(_xlpm.c,_xlpm.d)), IF(_xlpm.x=0, 0, IF(DataTables!$K$158="6+", _xlfn.IFNA(_xlfn.RANK.AVG(_xlpm.x,$E$596:$E$601),1), IF(DataTables!$K$158=8,_xlfn.RANK.AVG(_xlpm.x,_xlpm.b)))))</f>
        <v>0</v>
      </c>
      <c r="P597" s="32"/>
      <c r="Q597" s="151"/>
      <c r="R597" s="151">
        <f>$O597</f>
        <v>0</v>
      </c>
      <c r="S597" s="151"/>
      <c r="T597" s="151"/>
      <c r="U597" s="151"/>
      <c r="V597" s="151"/>
      <c r="W597" s="151"/>
      <c r="X597" s="151"/>
      <c r="Y597" s="32"/>
      <c r="Z597" s="32">
        <f>COUNTIF(F$596:F$603:F$605:F$612,F597)</f>
        <v>0</v>
      </c>
      <c r="AA597" s="32">
        <f t="shared" ref="AA597:AA603" si="640">IF(NOT(ISBLANK(F597)),COUNTIF(F$596:F$603,LEFT(F597,1)&amp;"*"),0)</f>
        <v>0</v>
      </c>
      <c r="AB597" s="7" t="str">
        <f t="shared" ref="AB597:AB603" si="641">IF($G597&gt;=$J$595, "***", "")</f>
        <v/>
      </c>
    </row>
    <row r="598" spans="1:28" s="7" customFormat="1" ht="20.25" customHeight="1">
      <c r="A598" s="709" t="s">
        <v>183</v>
      </c>
      <c r="B598" s="709" t="s">
        <v>123</v>
      </c>
      <c r="C598" s="709" t="s">
        <v>151</v>
      </c>
      <c r="D598" s="709" t="s">
        <v>71</v>
      </c>
      <c r="E598" s="41">
        <v>3</v>
      </c>
      <c r="F598" s="17"/>
      <c r="G598" s="38"/>
      <c r="H598" s="33" t="str" cm="1">
        <f t="array" ref="H598">IF($F598=0," ",_xlfn.XLOOKUP($F598,DataCalcs!$B$166:$B$244,_xlfn.XLOOKUP($C598,DataCalcs!$D$165:$N$165,DataCalcs!$D$166:$N$244),"WRONG LETTER"))</f>
        <v xml:space="preserve"> </v>
      </c>
      <c r="I598" s="33" t="str">
        <f>IF($F598=0," ",_xlfn.XLOOKUP($F598,DataCalcs!$B$166:$B$244,DataCalcs!$A$166:$A$244,"WRONG LETTER"))</f>
        <v xml:space="preserve"> </v>
      </c>
      <c r="J598" s="709" t="str" cm="1">
        <f t="array" ref="J598">_xlfn.IFS(ISBLANK(G598), "", NOT(ISNUMBER(G598)), "!!!",  G598&lt;DataTables!$E$51,"...",G598&lt;DataTables!$F$51,"L1",G598&lt;DataTables!$G$51,"L2",G598&lt;DataTables!$H$51,"L3",G598&lt;DataTables!$I$51,"L4",G598&lt;DataTables!$J$51,"L5",G598&lt;DataTables!$K$51,"L6",G598&lt;DataTables!$L$51,"L7",G598&lt;DataTables!$M$51,"L8", G598&gt;=DataTables!$M$51,"L9")</f>
        <v/>
      </c>
      <c r="K598" s="709"/>
      <c r="L598" s="32"/>
      <c r="M598" s="34" t="str">
        <f t="shared" ref="M598:N598" si="642">M589</f>
        <v>B</v>
      </c>
      <c r="N598" s="34" t="str">
        <f t="shared" si="642"/>
        <v>BB</v>
      </c>
      <c r="O598" s="34" cm="1">
        <f t="array" ref="O598">_xlfn.LET(_xlpm.a, $F$596:$F$603, _xlpm.b, $E$596:$E$603, _xlpm.c, _xlfn.XLOOKUP(M598,_xlpm.a,_xlpm.b,0), _xlpm.d, _xlfn.XLOOKUP(N598,_xlpm.a,_xlpm.b,0), _xlpm.x, IF(OR(_xlpm.c=0,_xlpm.d=0), _xlpm.c+_xlpm.d, MIN(_xlpm.c,_xlpm.d)), IF(_xlpm.x=0, 0, IF(DataTables!$K$158="6+", _xlfn.IFNA(_xlfn.RANK.AVG(_xlpm.x,$E$596:$E$601),1), IF(DataTables!$K$158=8,_xlfn.RANK.AVG(_xlpm.x,_xlpm.b)))))</f>
        <v>0</v>
      </c>
      <c r="P598" s="32"/>
      <c r="Q598" s="151"/>
      <c r="R598" s="151"/>
      <c r="S598" s="151">
        <f>$O598</f>
        <v>0</v>
      </c>
      <c r="T598" s="151"/>
      <c r="U598" s="151"/>
      <c r="V598" s="151"/>
      <c r="W598" s="151"/>
      <c r="X598" s="151"/>
      <c r="Y598" s="32"/>
      <c r="Z598" s="32">
        <f>COUNTIF(F$596:F$603:F$605:F$612,F598)</f>
        <v>0</v>
      </c>
      <c r="AA598" s="32">
        <f t="shared" si="640"/>
        <v>0</v>
      </c>
      <c r="AB598" s="7" t="str">
        <f t="shared" si="641"/>
        <v/>
      </c>
    </row>
    <row r="599" spans="1:28" s="7" customFormat="1" ht="20.25" customHeight="1">
      <c r="A599" s="709" t="s">
        <v>183</v>
      </c>
      <c r="B599" s="709" t="s">
        <v>123</v>
      </c>
      <c r="C599" s="709" t="s">
        <v>151</v>
      </c>
      <c r="D599" s="709" t="s">
        <v>71</v>
      </c>
      <c r="E599" s="41">
        <v>4</v>
      </c>
      <c r="F599" s="17"/>
      <c r="G599" s="38"/>
      <c r="H599" s="33" t="str" cm="1">
        <f t="array" ref="H599">IF($F599=0," ",_xlfn.XLOOKUP($F599,DataCalcs!$B$166:$B$244,_xlfn.XLOOKUP($C599,DataCalcs!$D$165:$N$165,DataCalcs!$D$166:$N$244),"WRONG LETTER"))</f>
        <v xml:space="preserve"> </v>
      </c>
      <c r="I599" s="33" t="str">
        <f>IF($F599=0," ",_xlfn.XLOOKUP($F599,DataCalcs!$B$166:$B$244,DataCalcs!$A$166:$A$244,"WRONG LETTER"))</f>
        <v xml:space="preserve"> </v>
      </c>
      <c r="J599" s="709" t="str" cm="1">
        <f t="array" ref="J599">_xlfn.IFS(ISBLANK(G599), "", NOT(ISNUMBER(G599)), "!!!",  G599&lt;DataTables!$E$51,"...",G599&lt;DataTables!$F$51,"L1",G599&lt;DataTables!$G$51,"L2",G599&lt;DataTables!$H$51,"L3",G599&lt;DataTables!$I$51,"L4",G599&lt;DataTables!$J$51,"L5",G599&lt;DataTables!$K$51,"L6",G599&lt;DataTables!$L$51,"L7",G599&lt;DataTables!$M$51,"L8", G599&gt;=DataTables!$M$51,"L9")</f>
        <v/>
      </c>
      <c r="K599" s="709"/>
      <c r="L599" s="32"/>
      <c r="M599" s="34" t="str">
        <f t="shared" ref="M599:N599" si="643">M590</f>
        <v>O</v>
      </c>
      <c r="N599" s="34" t="str">
        <f t="shared" si="643"/>
        <v>OO</v>
      </c>
      <c r="O599" s="34" cm="1">
        <f t="array" ref="O599">_xlfn.LET(_xlpm.a, $F$596:$F$603, _xlpm.b, $E$596:$E$603, _xlpm.c, _xlfn.XLOOKUP(M599,_xlpm.a,_xlpm.b,0), _xlpm.d, _xlfn.XLOOKUP(N599,_xlpm.a,_xlpm.b,0), _xlpm.x, IF(OR(_xlpm.c=0,_xlpm.d=0), _xlpm.c+_xlpm.d, MIN(_xlpm.c,_xlpm.d)), IF(_xlpm.x=0, 0, IF(DataTables!$K$158="6+", _xlfn.IFNA(_xlfn.RANK.AVG(_xlpm.x,$E$596:$E$601),1), IF(DataTables!$K$158=8,_xlfn.RANK.AVG(_xlpm.x,_xlpm.b)))))</f>
        <v>0</v>
      </c>
      <c r="P599" s="32"/>
      <c r="Q599" s="151"/>
      <c r="R599" s="151"/>
      <c r="S599" s="151"/>
      <c r="T599" s="151">
        <f>$O599</f>
        <v>0</v>
      </c>
      <c r="U599" s="151"/>
      <c r="V599" s="151"/>
      <c r="W599" s="151"/>
      <c r="X599" s="151"/>
      <c r="Y599" s="32"/>
      <c r="Z599" s="32">
        <f>COUNTIF(F$596:F$603:F$605:F$612,F599)</f>
        <v>0</v>
      </c>
      <c r="AA599" s="32">
        <f t="shared" si="640"/>
        <v>0</v>
      </c>
      <c r="AB599" s="7" t="str">
        <f t="shared" si="641"/>
        <v/>
      </c>
    </row>
    <row r="600" spans="1:28" s="7" customFormat="1" ht="20.25" customHeight="1">
      <c r="A600" s="709" t="s">
        <v>183</v>
      </c>
      <c r="B600" s="709" t="s">
        <v>123</v>
      </c>
      <c r="C600" s="709" t="s">
        <v>151</v>
      </c>
      <c r="D600" s="709" t="s">
        <v>71</v>
      </c>
      <c r="E600" s="41">
        <v>5</v>
      </c>
      <c r="F600" s="17"/>
      <c r="G600" s="38"/>
      <c r="H600" s="33" t="str" cm="1">
        <f t="array" ref="H600">IF($F600=0," ",_xlfn.XLOOKUP($F600,DataCalcs!$B$166:$B$244,_xlfn.XLOOKUP($C600,DataCalcs!$D$165:$N$165,DataCalcs!$D$166:$N$244),"WRONG LETTER"))</f>
        <v xml:space="preserve"> </v>
      </c>
      <c r="I600" s="33" t="str">
        <f>IF($F600=0," ",_xlfn.XLOOKUP($F600,DataCalcs!$B$166:$B$244,DataCalcs!$A$166:$A$244,"WRONG LETTER"))</f>
        <v xml:space="preserve"> </v>
      </c>
      <c r="J600" s="709" t="str" cm="1">
        <f t="array" ref="J600">_xlfn.IFS(ISBLANK(G600), "", NOT(ISNUMBER(G600)), "!!!",  G600&lt;DataTables!$E$51,"...",G600&lt;DataTables!$F$51,"L1",G600&lt;DataTables!$G$51,"L2",G600&lt;DataTables!$H$51,"L3",G600&lt;DataTables!$I$51,"L4",G600&lt;DataTables!$J$51,"L5",G600&lt;DataTables!$K$51,"L6",G600&lt;DataTables!$L$51,"L7",G600&lt;DataTables!$M$51,"L8", G600&gt;=DataTables!$M$51,"L9")</f>
        <v/>
      </c>
      <c r="K600" s="709"/>
      <c r="L600" s="32"/>
      <c r="M600" s="34" t="str">
        <f t="shared" ref="M600:N600" si="644">M591</f>
        <v>R</v>
      </c>
      <c r="N600" s="34" t="str">
        <f t="shared" si="644"/>
        <v>RR</v>
      </c>
      <c r="O600" s="34" cm="1">
        <f t="array" ref="O600">_xlfn.LET(_xlpm.a, $F$596:$F$603, _xlpm.b, $E$596:$E$603, _xlpm.c, _xlfn.XLOOKUP(M600,_xlpm.a,_xlpm.b,0), _xlpm.d, _xlfn.XLOOKUP(N600,_xlpm.a,_xlpm.b,0), _xlpm.x, IF(OR(_xlpm.c=0,_xlpm.d=0), _xlpm.c+_xlpm.d, MIN(_xlpm.c,_xlpm.d)), IF(_xlpm.x=0, 0, IF(DataTables!$K$158="6+", _xlfn.IFNA(_xlfn.RANK.AVG(_xlpm.x,$E$596:$E$601),1), IF(DataTables!$K$158=8,_xlfn.RANK.AVG(_xlpm.x,_xlpm.b)))))</f>
        <v>0</v>
      </c>
      <c r="P600" s="32"/>
      <c r="Q600" s="151"/>
      <c r="R600" s="151"/>
      <c r="S600" s="151"/>
      <c r="T600" s="151"/>
      <c r="U600" s="151">
        <f>$O600</f>
        <v>0</v>
      </c>
      <c r="V600" s="151"/>
      <c r="W600" s="151"/>
      <c r="X600" s="151"/>
      <c r="Y600" s="32"/>
      <c r="Z600" s="32">
        <f>COUNTIF(F$596:F$603:F$605:F$612,F600)</f>
        <v>0</v>
      </c>
      <c r="AA600" s="32">
        <f t="shared" si="640"/>
        <v>0</v>
      </c>
      <c r="AB600" s="7" t="str">
        <f t="shared" si="641"/>
        <v/>
      </c>
    </row>
    <row r="601" spans="1:28" s="7" customFormat="1" ht="20.25" customHeight="1">
      <c r="A601" s="709" t="s">
        <v>183</v>
      </c>
      <c r="B601" s="709" t="s">
        <v>123</v>
      </c>
      <c r="C601" s="709" t="s">
        <v>151</v>
      </c>
      <c r="D601" s="709" t="s">
        <v>71</v>
      </c>
      <c r="E601" s="41">
        <v>6</v>
      </c>
      <c r="F601" s="17"/>
      <c r="G601" s="38"/>
      <c r="H601" s="33" t="str" cm="1">
        <f t="array" ref="H601">IF($F601=0," ",_xlfn.XLOOKUP($F601,DataCalcs!$B$166:$B$244,_xlfn.XLOOKUP($C601,DataCalcs!$D$165:$N$165,DataCalcs!$D$166:$N$244),"WRONG LETTER"))</f>
        <v xml:space="preserve"> </v>
      </c>
      <c r="I601" s="33" t="str">
        <f>IF($F601=0," ",_xlfn.XLOOKUP($F601,DataCalcs!$B$166:$B$244,DataCalcs!$A$166:$A$244,"WRONG LETTER"))</f>
        <v xml:space="preserve"> </v>
      </c>
      <c r="J601" s="709" t="str" cm="1">
        <f t="array" ref="J601">_xlfn.IFS(ISBLANK(G601), "", NOT(ISNUMBER(G601)), "!!!",  G601&lt;DataTables!$E$51,"...",G601&lt;DataTables!$F$51,"L1",G601&lt;DataTables!$G$51,"L2",G601&lt;DataTables!$H$51,"L3",G601&lt;DataTables!$I$51,"L4",G601&lt;DataTables!$J$51,"L5",G601&lt;DataTables!$K$51,"L6",G601&lt;DataTables!$L$51,"L7",G601&lt;DataTables!$M$51,"L8", G601&gt;=DataTables!$M$51,"L9")</f>
        <v/>
      </c>
      <c r="K601" s="709"/>
      <c r="L601" s="32"/>
      <c r="M601" s="34" t="str">
        <f t="shared" ref="M601:N601" si="645">M592</f>
        <v>X</v>
      </c>
      <c r="N601" s="34" t="str">
        <f t="shared" si="645"/>
        <v>XX</v>
      </c>
      <c r="O601" s="34" cm="1">
        <f t="array" ref="O601">_xlfn.LET(_xlpm.a, $F$596:$F$603, _xlpm.b, $E$596:$E$603, _xlpm.c, _xlfn.XLOOKUP(M601,_xlpm.a,_xlpm.b,0), _xlpm.d, _xlfn.XLOOKUP(N601,_xlpm.a,_xlpm.b,0), _xlpm.x, IF(OR(_xlpm.c=0,_xlpm.d=0), _xlpm.c+_xlpm.d, MIN(_xlpm.c,_xlpm.d)), IF(_xlpm.x=0, 0, IF(DataTables!$K$158="6+", _xlfn.IFNA(_xlfn.RANK.AVG(_xlpm.x,$E$596:$E$601),1), IF(DataTables!$K$158=8,_xlfn.RANK.AVG(_xlpm.x,_xlpm.b)))))</f>
        <v>0</v>
      </c>
      <c r="P601" s="32"/>
      <c r="Q601" s="151"/>
      <c r="R601" s="151"/>
      <c r="S601" s="151"/>
      <c r="T601" s="151"/>
      <c r="U601" s="151"/>
      <c r="V601" s="151">
        <f>$O601</f>
        <v>0</v>
      </c>
      <c r="W601" s="151"/>
      <c r="X601" s="151"/>
      <c r="Y601" s="32"/>
      <c r="Z601" s="32">
        <f>COUNTIF(F$596:F$603:F$605:F$612,F601)</f>
        <v>0</v>
      </c>
      <c r="AA601" s="32">
        <f t="shared" si="640"/>
        <v>0</v>
      </c>
      <c r="AB601" s="7" t="str">
        <f t="shared" si="641"/>
        <v/>
      </c>
    </row>
    <row r="602" spans="1:28" s="7" customFormat="1" ht="20.25" customHeight="1">
      <c r="A602" s="709" t="s">
        <v>183</v>
      </c>
      <c r="B602" s="709" t="s">
        <v>123</v>
      </c>
      <c r="C602" s="709" t="s">
        <v>151</v>
      </c>
      <c r="D602" s="709" t="s">
        <v>71</v>
      </c>
      <c r="E602" s="14">
        <v>7</v>
      </c>
      <c r="F602" s="17"/>
      <c r="G602" s="38"/>
      <c r="H602" s="33" t="str" cm="1">
        <f t="array" ref="H602">IF($F602=0," ",_xlfn.XLOOKUP($F602,DataCalcs!$B$166:$B$244,_xlfn.XLOOKUP($C602,DataCalcs!$D$165:$N$165,DataCalcs!$D$166:$N$244),"WRONG LETTER"))</f>
        <v xml:space="preserve"> </v>
      </c>
      <c r="I602" s="33" t="str">
        <f>IF($F602=0," ",_xlfn.XLOOKUP($F602,DataCalcs!$B$166:$B$244,DataCalcs!$A$166:$A$244,"WRONG LETTER"))</f>
        <v xml:space="preserve"> </v>
      </c>
      <c r="J602" s="709" t="str" cm="1">
        <f t="array" ref="J602">_xlfn.IFS(ISBLANK(G602), "", NOT(ISNUMBER(G602)), "!!!",  G602&lt;DataTables!$E$51,"...",G602&lt;DataTables!$F$51,"L1",G602&lt;DataTables!$G$51,"L2",G602&lt;DataTables!$H$51,"L3",G602&lt;DataTables!$I$51,"L4",G602&lt;DataTables!$J$51,"L5",G602&lt;DataTables!$K$51,"L6",G602&lt;DataTables!$L$51,"L7",G602&lt;DataTables!$M$51,"L8", G602&gt;=DataTables!$M$51,"L9")</f>
        <v/>
      </c>
      <c r="K602" s="709"/>
      <c r="L602" s="32"/>
      <c r="M602" s="34" t="str">
        <f t="shared" ref="M602:N602" si="646">M593</f>
        <v>H</v>
      </c>
      <c r="N602" s="34" t="str">
        <f t="shared" si="646"/>
        <v>HH</v>
      </c>
      <c r="O602" s="34" cm="1">
        <f t="array" ref="O602">_xlfn.LET(_xlpm.a, $F$596:$F$603, _xlpm.b, $E$596:$E$603, _xlpm.c, _xlfn.XLOOKUP(M602,_xlpm.a,_xlpm.b,0), _xlpm.d, _xlfn.XLOOKUP(N602,_xlpm.a,_xlpm.b,0), _xlpm.x, IF(OR(_xlpm.c=0,_xlpm.d=0), _xlpm.c+_xlpm.d, MIN(_xlpm.c,_xlpm.d)), IF(_xlpm.x=0, 0, IF(DataTables!$K$158="6+", _xlfn.IFNA(_xlfn.RANK.AVG(_xlpm.x,$E$596:$E$601),1), IF(DataTables!$K$158=8,_xlfn.RANK.AVG(_xlpm.x,_xlpm.b)))))</f>
        <v>0</v>
      </c>
      <c r="P602" s="32"/>
      <c r="Q602" s="151"/>
      <c r="R602" s="151"/>
      <c r="S602" s="151"/>
      <c r="T602" s="151"/>
      <c r="U602" s="151"/>
      <c r="V602" s="151"/>
      <c r="W602" s="151">
        <f>$O602</f>
        <v>0</v>
      </c>
      <c r="X602" s="151"/>
      <c r="Y602" s="32"/>
      <c r="Z602" s="32">
        <f>COUNTIF(F$596:F$603:F$605:F$612,F602)</f>
        <v>0</v>
      </c>
      <c r="AA602" s="32">
        <f t="shared" si="640"/>
        <v>0</v>
      </c>
      <c r="AB602" s="7" t="str">
        <f t="shared" si="641"/>
        <v/>
      </c>
    </row>
    <row r="603" spans="1:28" s="8" customFormat="1" ht="20.25" customHeight="1">
      <c r="A603" s="709" t="s">
        <v>183</v>
      </c>
      <c r="B603" s="709" t="s">
        <v>123</v>
      </c>
      <c r="C603" s="709" t="s">
        <v>151</v>
      </c>
      <c r="D603" s="709" t="s">
        <v>71</v>
      </c>
      <c r="E603" s="14">
        <v>8</v>
      </c>
      <c r="F603" s="17"/>
      <c r="G603" s="38"/>
      <c r="H603" s="33" t="str" cm="1">
        <f t="array" ref="H603">IF($F603=0," ",_xlfn.XLOOKUP($F603,DataCalcs!$B$166:$B$244,_xlfn.XLOOKUP($C603,DataCalcs!$D$165:$N$165,DataCalcs!$D$166:$N$244),"WRONG LETTER"))</f>
        <v xml:space="preserve"> </v>
      </c>
      <c r="I603" s="33" t="str">
        <f>IF($F603=0," ",_xlfn.XLOOKUP($F603,DataCalcs!$B$166:$B$244,DataCalcs!$A$166:$A$244,"WRONG LETTER"))</f>
        <v xml:space="preserve"> </v>
      </c>
      <c r="J603" s="709" t="str" cm="1">
        <f t="array" ref="J603">_xlfn.IFS(ISBLANK(G603), "", NOT(ISNUMBER(G603)), "!!!",  G603&lt;DataTables!$E$51,"...",G603&lt;DataTables!$F$51,"L1",G603&lt;DataTables!$G$51,"L2",G603&lt;DataTables!$H$51,"L3",G603&lt;DataTables!$I$51,"L4",G603&lt;DataTables!$J$51,"L5",G603&lt;DataTables!$K$51,"L6",G603&lt;DataTables!$L$51,"L7",G603&lt;DataTables!$M$51,"L8", G603&gt;=DataTables!$M$51,"L9")</f>
        <v/>
      </c>
      <c r="K603" s="709"/>
      <c r="L603" s="31"/>
      <c r="M603" s="34" t="str">
        <f t="shared" ref="M603:N603" si="647">M594</f>
        <v>W</v>
      </c>
      <c r="N603" s="34" t="str">
        <f t="shared" si="647"/>
        <v>WW</v>
      </c>
      <c r="O603" s="34" cm="1">
        <f t="array" ref="O603">_xlfn.LET(_xlpm.a, $F$596:$F$603, _xlpm.b, $E$596:$E$603, _xlpm.c, _xlfn.XLOOKUP(M603,_xlpm.a,_xlpm.b,0), _xlpm.d, _xlfn.XLOOKUP(N603,_xlpm.a,_xlpm.b,0), _xlpm.x, IF(OR(_xlpm.c=0,_xlpm.d=0), _xlpm.c+_xlpm.d, MIN(_xlpm.c,_xlpm.d)), IF(_xlpm.x=0, 0, IF(DataTables!$K$158="6+", _xlfn.IFNA(_xlfn.RANK.AVG(_xlpm.x,$E$596:$E$601),1), IF(DataTables!$K$158=8,_xlfn.RANK.AVG(_xlpm.x,_xlpm.b)))))</f>
        <v>0</v>
      </c>
      <c r="P603" s="32"/>
      <c r="Q603" s="151"/>
      <c r="R603" s="151"/>
      <c r="S603" s="151"/>
      <c r="T603" s="151"/>
      <c r="U603" s="151"/>
      <c r="V603" s="151"/>
      <c r="W603" s="151"/>
      <c r="X603" s="151">
        <f>$O603</f>
        <v>0</v>
      </c>
      <c r="Y603" s="31"/>
      <c r="Z603" s="32">
        <f>COUNTIF(F$596:F$603:F$605:F$612,F603)</f>
        <v>0</v>
      </c>
      <c r="AA603" s="32">
        <f t="shared" si="640"/>
        <v>0</v>
      </c>
      <c r="AB603" s="7" t="str">
        <f t="shared" si="641"/>
        <v/>
      </c>
    </row>
    <row r="604" spans="1:28" s="8" customFormat="1" ht="20.25" customHeight="1">
      <c r="A604" s="709" t="s">
        <v>183</v>
      </c>
      <c r="B604" s="709" t="s">
        <v>123</v>
      </c>
      <c r="C604" s="709" t="s">
        <v>151</v>
      </c>
      <c r="D604" s="76"/>
      <c r="E604" s="387" t="s">
        <v>206</v>
      </c>
      <c r="F604" s="403"/>
      <c r="G604" s="403"/>
      <c r="H604" s="404"/>
      <c r="I604" s="388"/>
      <c r="J604" s="389"/>
      <c r="K604" s="35"/>
      <c r="L604" s="31"/>
      <c r="M604" s="36"/>
      <c r="N604" s="36"/>
      <c r="O604" s="712"/>
      <c r="P604" s="31"/>
      <c r="Q604" s="31"/>
      <c r="R604" s="31"/>
      <c r="S604" s="31"/>
      <c r="T604" s="31"/>
      <c r="U604" s="31"/>
      <c r="V604" s="31"/>
      <c r="W604" s="31"/>
      <c r="X604" s="31"/>
      <c r="Y604" s="31"/>
      <c r="Z604" s="32"/>
      <c r="AA604" s="2"/>
    </row>
    <row r="605" spans="1:28" s="8" customFormat="1" ht="20.25" customHeight="1">
      <c r="A605" s="709" t="s">
        <v>183</v>
      </c>
      <c r="B605" s="709" t="s">
        <v>123</v>
      </c>
      <c r="C605" s="709" t="s">
        <v>151</v>
      </c>
      <c r="D605" s="709" t="s">
        <v>65</v>
      </c>
      <c r="E605" s="398">
        <v>1</v>
      </c>
      <c r="F605" s="55"/>
      <c r="G605" s="400"/>
      <c r="H605" s="402" t="str" cm="1">
        <f t="array" ref="H605">IF($F605=0," ",_xlfn.XLOOKUP($F605,DataCalcs!$B$166:$B$244,_xlfn.XLOOKUP($C605,DataCalcs!$D$165:$N$165,DataCalcs!$D$166:$N$244),"WRONG LETTER"))</f>
        <v xml:space="preserve"> </v>
      </c>
      <c r="I605" s="402" t="str">
        <f>IF($F605=0," ",_xlfn.XLOOKUP($F605,DataCalcs!$B$166:$B$244,DataCalcs!$A$166:$A$244,"WRONG LETTER"))</f>
        <v xml:space="preserve"> </v>
      </c>
      <c r="J605" s="29" t="str" cm="1">
        <f t="array" ref="J605">_xlfn.IFS(ISBLANK(G605), "", NOT(ISNUMBER(G605)), "!!!",  G605&lt;DataTables!$E$51,"...",G605&lt;DataTables!$F$51,"L1",G605&lt;DataTables!$G$51,"L2",G605&lt;DataTables!$H$51,"L3",G605&lt;DataTables!$I$51,"L4",G605&lt;DataTables!$J$51,"L5",G605&lt;DataTables!$K$51,"L6",G605&lt;DataTables!$L$51,"L7",G605&lt;DataTables!$M$51,"L8", G605&gt;=DataTables!$M$51,"L9")</f>
        <v/>
      </c>
      <c r="K605" s="709"/>
      <c r="L605" s="32"/>
      <c r="M605" s="34" t="str">
        <f t="shared" ref="M605:N605" si="648">M596</f>
        <v>A</v>
      </c>
      <c r="N605" s="34" t="str">
        <f t="shared" si="648"/>
        <v>AA</v>
      </c>
      <c r="O605" s="34" cm="1">
        <f t="array" ref="O605">_xlfn.LET(_xlpm.a, $F$605:$F$612, _xlpm.b, $E$605:$E$612, _xlpm.c, _xlfn.XLOOKUP(M605,_xlpm.a,_xlpm.b,0), _xlpm.d, _xlfn.XLOOKUP(N605,_xlpm.a,_xlpm.b,0), _xlpm.x, IF(OR(_xlpm.c=0,_xlpm.d=0), _xlpm.c+_xlpm.d, MIN(_xlpm.c,_xlpm.d)), IF(_xlpm.x=0, 0, IF(DataTables!$K$158="6+", _xlfn.IFNA(_xlfn.RANK.AVG(_xlpm.x,$E$605:$E$610),1), IF(DataTables!$K$158=8,_xlfn.RANK.AVG(_xlpm.x,_xlpm.b)))))</f>
        <v>0</v>
      </c>
      <c r="P605" s="32"/>
      <c r="Q605" s="151">
        <f>$O605</f>
        <v>0</v>
      </c>
      <c r="R605" s="151"/>
      <c r="S605" s="151"/>
      <c r="T605" s="151"/>
      <c r="U605" s="151"/>
      <c r="V605" s="151"/>
      <c r="W605" s="151"/>
      <c r="X605" s="151"/>
      <c r="Y605" s="32"/>
      <c r="Z605" s="32">
        <f>COUNTIF(F$596:F$603:F$605:F$612,F605)</f>
        <v>0</v>
      </c>
      <c r="AA605" s="32">
        <f>IF(NOT(ISBLANK(F605)),COUNTIF(F$605:F$612,LEFT(F605,1)&amp;"*"),0)</f>
        <v>0</v>
      </c>
      <c r="AB605" s="7" t="str">
        <f t="shared" ref="AB605:AB612" si="649">IF($G605&gt;=$J$595, "***", "")</f>
        <v/>
      </c>
    </row>
    <row r="606" spans="1:28" s="8" customFormat="1" ht="20.25" customHeight="1">
      <c r="A606" s="709" t="s">
        <v>183</v>
      </c>
      <c r="B606" s="709" t="s">
        <v>123</v>
      </c>
      <c r="C606" s="709" t="s">
        <v>151</v>
      </c>
      <c r="D606" s="709" t="s">
        <v>65</v>
      </c>
      <c r="E606" s="41">
        <v>2</v>
      </c>
      <c r="F606" s="17"/>
      <c r="G606" s="38"/>
      <c r="H606" s="33" t="str" cm="1">
        <f t="array" ref="H606">IF($F606=0," ",_xlfn.XLOOKUP($F606,DataCalcs!$B$166:$B$244,_xlfn.XLOOKUP($C606,DataCalcs!$D$165:$N$165,DataCalcs!$D$166:$N$244),"WRONG LETTER"))</f>
        <v xml:space="preserve"> </v>
      </c>
      <c r="I606" s="33" t="str">
        <f>IF($F606=0," ",_xlfn.XLOOKUP($F606,DataCalcs!$B$166:$B$244,DataCalcs!$A$166:$A$244,"WRONG LETTER"))</f>
        <v xml:space="preserve"> </v>
      </c>
      <c r="J606" s="709" t="str" cm="1">
        <f t="array" ref="J606">_xlfn.IFS(ISBLANK(G606), "", NOT(ISNUMBER(G606)), "!!!",  G606&lt;DataTables!$E$51,"...",G606&lt;DataTables!$F$51,"L1",G606&lt;DataTables!$G$51,"L2",G606&lt;DataTables!$H$51,"L3",G606&lt;DataTables!$I$51,"L4",G606&lt;DataTables!$J$51,"L5",G606&lt;DataTables!$K$51,"L6",G606&lt;DataTables!$L$51,"L7",G606&lt;DataTables!$M$51,"L8", G606&gt;=DataTables!$M$51,"L9")</f>
        <v/>
      </c>
      <c r="K606" s="709"/>
      <c r="L606" s="31"/>
      <c r="M606" s="34" t="str">
        <f t="shared" ref="M606:N606" si="650">M597</f>
        <v>N</v>
      </c>
      <c r="N606" s="34" t="str">
        <f t="shared" si="650"/>
        <v>NN</v>
      </c>
      <c r="O606" s="34" cm="1">
        <f t="array" ref="O606">_xlfn.LET(_xlpm.a, $F$605:$F$612, _xlpm.b, $E$605:$E$612, _xlpm.c, _xlfn.XLOOKUP(M606,_xlpm.a,_xlpm.b,0), _xlpm.d, _xlfn.XLOOKUP(N606,_xlpm.a,_xlpm.b,0), _xlpm.x, IF(OR(_xlpm.c=0,_xlpm.d=0), _xlpm.c+_xlpm.d, MIN(_xlpm.c,_xlpm.d)), IF(_xlpm.x=0, 0, IF(DataTables!$K$158="6+", _xlfn.IFNA(_xlfn.RANK.AVG(_xlpm.x,$E$605:$E$610),1), IF(DataTables!$K$158=8,_xlfn.RANK.AVG(_xlpm.x,_xlpm.b)))))</f>
        <v>0</v>
      </c>
      <c r="P606" s="32"/>
      <c r="Q606" s="151"/>
      <c r="R606" s="151">
        <f>$O606</f>
        <v>0</v>
      </c>
      <c r="S606" s="151"/>
      <c r="T606" s="151"/>
      <c r="U606" s="151"/>
      <c r="V606" s="151"/>
      <c r="W606" s="151"/>
      <c r="X606" s="151"/>
      <c r="Y606" s="32"/>
      <c r="Z606" s="32">
        <f>COUNTIF(F$596:F$603:F$605:F$612,F606)</f>
        <v>0</v>
      </c>
      <c r="AA606" s="32">
        <f t="shared" ref="AA606:AA612" si="651">IF(NOT(ISBLANK(F606)),COUNTIF(F$605:F$612,LEFT(F606,1)&amp;"*"),0)</f>
        <v>0</v>
      </c>
      <c r="AB606" s="7" t="str">
        <f t="shared" si="649"/>
        <v/>
      </c>
    </row>
    <row r="607" spans="1:28" s="8" customFormat="1" ht="20.25" customHeight="1">
      <c r="A607" s="709" t="s">
        <v>183</v>
      </c>
      <c r="B607" s="709" t="s">
        <v>123</v>
      </c>
      <c r="C607" s="709" t="s">
        <v>151</v>
      </c>
      <c r="D607" s="709" t="s">
        <v>65</v>
      </c>
      <c r="E607" s="41">
        <v>3</v>
      </c>
      <c r="F607" s="17"/>
      <c r="G607" s="38"/>
      <c r="H607" s="33" t="str" cm="1">
        <f t="array" ref="H607">IF($F607=0," ",_xlfn.XLOOKUP($F607,DataCalcs!$B$166:$B$244,_xlfn.XLOOKUP($C607,DataCalcs!$D$165:$N$165,DataCalcs!$D$166:$N$244),"WRONG LETTER"))</f>
        <v xml:space="preserve"> </v>
      </c>
      <c r="I607" s="33" t="str">
        <f>IF($F607=0," ",_xlfn.XLOOKUP($F607,DataCalcs!$B$166:$B$244,DataCalcs!$A$166:$A$244,"WRONG LETTER"))</f>
        <v xml:space="preserve"> </v>
      </c>
      <c r="J607" s="709" t="str" cm="1">
        <f t="array" ref="J607">_xlfn.IFS(ISBLANK(G607), "", NOT(ISNUMBER(G607)), "!!!",  G607&lt;DataTables!$E$51,"...",G607&lt;DataTables!$F$51,"L1",G607&lt;DataTables!$G$51,"L2",G607&lt;DataTables!$H$51,"L3",G607&lt;DataTables!$I$51,"L4",G607&lt;DataTables!$J$51,"L5",G607&lt;DataTables!$K$51,"L6",G607&lt;DataTables!$L$51,"L7",G607&lt;DataTables!$M$51,"L8", G607&gt;=DataTables!$M$51,"L9")</f>
        <v/>
      </c>
      <c r="K607" s="709"/>
      <c r="L607" s="31"/>
      <c r="M607" s="34" t="str">
        <f t="shared" ref="M607:N607" si="652">M598</f>
        <v>B</v>
      </c>
      <c r="N607" s="34" t="str">
        <f t="shared" si="652"/>
        <v>BB</v>
      </c>
      <c r="O607" s="34" cm="1">
        <f t="array" ref="O607">_xlfn.LET(_xlpm.a, $F$605:$F$612, _xlpm.b, $E$605:$E$612, _xlpm.c, _xlfn.XLOOKUP(M607,_xlpm.a,_xlpm.b,0), _xlpm.d, _xlfn.XLOOKUP(N607,_xlpm.a,_xlpm.b,0), _xlpm.x, IF(OR(_xlpm.c=0,_xlpm.d=0), _xlpm.c+_xlpm.d, MIN(_xlpm.c,_xlpm.d)), IF(_xlpm.x=0, 0, IF(DataTables!$K$158="6+", _xlfn.IFNA(_xlfn.RANK.AVG(_xlpm.x,$E$605:$E$610),1), IF(DataTables!$K$158=8,_xlfn.RANK.AVG(_xlpm.x,_xlpm.b)))))</f>
        <v>0</v>
      </c>
      <c r="P607" s="32"/>
      <c r="Q607" s="151"/>
      <c r="R607" s="151"/>
      <c r="S607" s="151">
        <f>$O607</f>
        <v>0</v>
      </c>
      <c r="T607" s="151"/>
      <c r="U607" s="151"/>
      <c r="V607" s="151"/>
      <c r="W607" s="151"/>
      <c r="X607" s="151"/>
      <c r="Y607" s="32"/>
      <c r="Z607" s="32">
        <f>COUNTIF(F$596:F$603:F$605:F$612,F607)</f>
        <v>0</v>
      </c>
      <c r="AA607" s="32">
        <f t="shared" si="651"/>
        <v>0</v>
      </c>
      <c r="AB607" s="7" t="str">
        <f t="shared" si="649"/>
        <v/>
      </c>
    </row>
    <row r="608" spans="1:28" s="8" customFormat="1" ht="20.25" customHeight="1">
      <c r="A608" s="709" t="s">
        <v>183</v>
      </c>
      <c r="B608" s="709" t="s">
        <v>123</v>
      </c>
      <c r="C608" s="709" t="s">
        <v>151</v>
      </c>
      <c r="D608" s="709" t="s">
        <v>65</v>
      </c>
      <c r="E608" s="41">
        <v>4</v>
      </c>
      <c r="F608" s="17"/>
      <c r="G608" s="38"/>
      <c r="H608" s="33" t="str" cm="1">
        <f t="array" ref="H608">IF($F608=0," ",_xlfn.XLOOKUP($F608,DataCalcs!$B$166:$B$244,_xlfn.XLOOKUP($C608,DataCalcs!$D$165:$N$165,DataCalcs!$D$166:$N$244),"WRONG LETTER"))</f>
        <v xml:space="preserve"> </v>
      </c>
      <c r="I608" s="33" t="str">
        <f>IF($F608=0," ",_xlfn.XLOOKUP($F608,DataCalcs!$B$166:$B$244,DataCalcs!$A$166:$A$244,"WRONG LETTER"))</f>
        <v xml:space="preserve"> </v>
      </c>
      <c r="J608" s="709" t="str" cm="1">
        <f t="array" ref="J608">_xlfn.IFS(ISBLANK(G608), "", NOT(ISNUMBER(G608)), "!!!",  G608&lt;DataTables!$E$51,"...",G608&lt;DataTables!$F$51,"L1",G608&lt;DataTables!$G$51,"L2",G608&lt;DataTables!$H$51,"L3",G608&lt;DataTables!$I$51,"L4",G608&lt;DataTables!$J$51,"L5",G608&lt;DataTables!$K$51,"L6",G608&lt;DataTables!$L$51,"L7",G608&lt;DataTables!$M$51,"L8", G608&gt;=DataTables!$M$51,"L9")</f>
        <v/>
      </c>
      <c r="K608" s="709"/>
      <c r="L608" s="31"/>
      <c r="M608" s="34" t="str">
        <f t="shared" ref="M608:N608" si="653">M599</f>
        <v>O</v>
      </c>
      <c r="N608" s="34" t="str">
        <f t="shared" si="653"/>
        <v>OO</v>
      </c>
      <c r="O608" s="34" cm="1">
        <f t="array" ref="O608">_xlfn.LET(_xlpm.a, $F$605:$F$612, _xlpm.b, $E$605:$E$612, _xlpm.c, _xlfn.XLOOKUP(M608,_xlpm.a,_xlpm.b,0), _xlpm.d, _xlfn.XLOOKUP(N608,_xlpm.a,_xlpm.b,0), _xlpm.x, IF(OR(_xlpm.c=0,_xlpm.d=0), _xlpm.c+_xlpm.d, MIN(_xlpm.c,_xlpm.d)), IF(_xlpm.x=0, 0, IF(DataTables!$K$158="6+", _xlfn.IFNA(_xlfn.RANK.AVG(_xlpm.x,$E$605:$E$610),1), IF(DataTables!$K$158=8,_xlfn.RANK.AVG(_xlpm.x,_xlpm.b)))))</f>
        <v>0</v>
      </c>
      <c r="P608" s="32"/>
      <c r="Q608" s="151"/>
      <c r="R608" s="151"/>
      <c r="S608" s="151"/>
      <c r="T608" s="151">
        <f>$O608</f>
        <v>0</v>
      </c>
      <c r="U608" s="151"/>
      <c r="V608" s="151"/>
      <c r="W608" s="151"/>
      <c r="X608" s="151"/>
      <c r="Y608" s="32"/>
      <c r="Z608" s="32">
        <f>COUNTIF(F$596:F$603:F$605:F$612,F608)</f>
        <v>0</v>
      </c>
      <c r="AA608" s="32">
        <f t="shared" si="651"/>
        <v>0</v>
      </c>
      <c r="AB608" s="7" t="str">
        <f t="shared" si="649"/>
        <v/>
      </c>
    </row>
    <row r="609" spans="1:28" s="8" customFormat="1" ht="20.25" customHeight="1">
      <c r="A609" s="709" t="s">
        <v>183</v>
      </c>
      <c r="B609" s="709" t="s">
        <v>123</v>
      </c>
      <c r="C609" s="709" t="s">
        <v>151</v>
      </c>
      <c r="D609" s="709" t="s">
        <v>65</v>
      </c>
      <c r="E609" s="41">
        <v>5</v>
      </c>
      <c r="F609" s="17"/>
      <c r="G609" s="38"/>
      <c r="H609" s="33" t="str" cm="1">
        <f t="array" ref="H609">IF($F609=0," ",_xlfn.XLOOKUP($F609,DataCalcs!$B$166:$B$244,_xlfn.XLOOKUP($C609,DataCalcs!$D$165:$N$165,DataCalcs!$D$166:$N$244),"WRONG LETTER"))</f>
        <v xml:space="preserve"> </v>
      </c>
      <c r="I609" s="33" t="str">
        <f>IF($F609=0," ",_xlfn.XLOOKUP($F609,DataCalcs!$B$166:$B$244,DataCalcs!$A$166:$A$244,"WRONG LETTER"))</f>
        <v xml:space="preserve"> </v>
      </c>
      <c r="J609" s="709" t="str" cm="1">
        <f t="array" ref="J609">_xlfn.IFS(ISBLANK(G609), "", NOT(ISNUMBER(G609)), "!!!",  G609&lt;DataTables!$E$51,"...",G609&lt;DataTables!$F$51,"L1",G609&lt;DataTables!$G$51,"L2",G609&lt;DataTables!$H$51,"L3",G609&lt;DataTables!$I$51,"L4",G609&lt;DataTables!$J$51,"L5",G609&lt;DataTables!$K$51,"L6",G609&lt;DataTables!$L$51,"L7",G609&lt;DataTables!$M$51,"L8", G609&gt;=DataTables!$M$51,"L9")</f>
        <v/>
      </c>
      <c r="K609" s="709"/>
      <c r="L609" s="31"/>
      <c r="M609" s="34" t="str">
        <f t="shared" ref="M609:N609" si="654">M600</f>
        <v>R</v>
      </c>
      <c r="N609" s="34" t="str">
        <f t="shared" si="654"/>
        <v>RR</v>
      </c>
      <c r="O609" s="34" cm="1">
        <f t="array" ref="O609">_xlfn.LET(_xlpm.a, $F$605:$F$612, _xlpm.b, $E$605:$E$612, _xlpm.c, _xlfn.XLOOKUP(M609,_xlpm.a,_xlpm.b,0), _xlpm.d, _xlfn.XLOOKUP(N609,_xlpm.a,_xlpm.b,0), _xlpm.x, IF(OR(_xlpm.c=0,_xlpm.d=0), _xlpm.c+_xlpm.d, MIN(_xlpm.c,_xlpm.d)), IF(_xlpm.x=0, 0, IF(DataTables!$K$158="6+", _xlfn.IFNA(_xlfn.RANK.AVG(_xlpm.x,$E$605:$E$610),1), IF(DataTables!$K$158=8,_xlfn.RANK.AVG(_xlpm.x,_xlpm.b)))))</f>
        <v>0</v>
      </c>
      <c r="P609" s="32"/>
      <c r="Q609" s="151"/>
      <c r="R609" s="151"/>
      <c r="S609" s="151"/>
      <c r="T609" s="151"/>
      <c r="U609" s="151">
        <f>$O609</f>
        <v>0</v>
      </c>
      <c r="V609" s="151"/>
      <c r="W609" s="151"/>
      <c r="X609" s="151"/>
      <c r="Y609" s="32"/>
      <c r="Z609" s="32">
        <f>COUNTIF(F$596:F$603:F$605:F$612,F609)</f>
        <v>0</v>
      </c>
      <c r="AA609" s="32">
        <f t="shared" si="651"/>
        <v>0</v>
      </c>
      <c r="AB609" s="7" t="str">
        <f t="shared" si="649"/>
        <v/>
      </c>
    </row>
    <row r="610" spans="1:28" s="8" customFormat="1" ht="20.25" customHeight="1">
      <c r="A610" s="709" t="s">
        <v>183</v>
      </c>
      <c r="B610" s="709" t="s">
        <v>123</v>
      </c>
      <c r="C610" s="709" t="s">
        <v>151</v>
      </c>
      <c r="D610" s="709" t="s">
        <v>65</v>
      </c>
      <c r="E610" s="41">
        <v>6</v>
      </c>
      <c r="F610" s="17"/>
      <c r="G610" s="38"/>
      <c r="H610" s="33" t="str" cm="1">
        <f t="array" ref="H610">IF($F610=0," ",_xlfn.XLOOKUP($F610,DataCalcs!$B$166:$B$244,_xlfn.XLOOKUP($C610,DataCalcs!$D$165:$N$165,DataCalcs!$D$166:$N$244),"WRONG LETTER"))</f>
        <v xml:space="preserve"> </v>
      </c>
      <c r="I610" s="33" t="str">
        <f>IF($F610=0," ",_xlfn.XLOOKUP($F610,DataCalcs!$B$166:$B$244,DataCalcs!$A$166:$A$244,"WRONG LETTER"))</f>
        <v xml:space="preserve"> </v>
      </c>
      <c r="J610" s="709" t="str" cm="1">
        <f t="array" ref="J610">_xlfn.IFS(ISBLANK(G610), "", NOT(ISNUMBER(G610)), "!!!",  G610&lt;DataTables!$E$51,"...",G610&lt;DataTables!$F$51,"L1",G610&lt;DataTables!$G$51,"L2",G610&lt;DataTables!$H$51,"L3",G610&lt;DataTables!$I$51,"L4",G610&lt;DataTables!$J$51,"L5",G610&lt;DataTables!$K$51,"L6",G610&lt;DataTables!$L$51,"L7",G610&lt;DataTables!$M$51,"L8", G610&gt;=DataTables!$M$51,"L9")</f>
        <v/>
      </c>
      <c r="K610" s="709"/>
      <c r="L610" s="418"/>
      <c r="M610" s="34" t="str">
        <f t="shared" ref="M610:N610" si="655">M601</f>
        <v>X</v>
      </c>
      <c r="N610" s="34" t="str">
        <f t="shared" si="655"/>
        <v>XX</v>
      </c>
      <c r="O610" s="34" cm="1">
        <f t="array" ref="O610">_xlfn.LET(_xlpm.a, $F$605:$F$612, _xlpm.b, $E$605:$E$612, _xlpm.c, _xlfn.XLOOKUP(M610,_xlpm.a,_xlpm.b,0), _xlpm.d, _xlfn.XLOOKUP(N610,_xlpm.a,_xlpm.b,0), _xlpm.x, IF(OR(_xlpm.c=0,_xlpm.d=0), _xlpm.c+_xlpm.d, MIN(_xlpm.c,_xlpm.d)), IF(_xlpm.x=0, 0, IF(DataTables!$K$158="6+", _xlfn.IFNA(_xlfn.RANK.AVG(_xlpm.x,$E$605:$E$610),1), IF(DataTables!$K$158=8,_xlfn.RANK.AVG(_xlpm.x,_xlpm.b)))))</f>
        <v>0</v>
      </c>
      <c r="P610" s="32"/>
      <c r="Q610" s="151"/>
      <c r="R610" s="151"/>
      <c r="S610" s="151"/>
      <c r="T610" s="151"/>
      <c r="U610" s="151"/>
      <c r="V610" s="151">
        <f>$O610</f>
        <v>0</v>
      </c>
      <c r="W610" s="151"/>
      <c r="X610" s="151"/>
      <c r="Y610" s="32"/>
      <c r="Z610" s="32">
        <f>COUNTIF(F$596:F$603:F$605:F$612,F610)</f>
        <v>0</v>
      </c>
      <c r="AA610" s="32">
        <f t="shared" si="651"/>
        <v>0</v>
      </c>
      <c r="AB610" s="7" t="str">
        <f t="shared" si="649"/>
        <v/>
      </c>
    </row>
    <row r="611" spans="1:28" s="7" customFormat="1" ht="20.25" customHeight="1">
      <c r="A611" s="709" t="s">
        <v>183</v>
      </c>
      <c r="B611" s="709" t="s">
        <v>123</v>
      </c>
      <c r="C611" s="709" t="s">
        <v>151</v>
      </c>
      <c r="D611" s="709" t="s">
        <v>65</v>
      </c>
      <c r="E611" s="14">
        <v>7</v>
      </c>
      <c r="F611" s="17"/>
      <c r="G611" s="38"/>
      <c r="H611" s="33" t="str" cm="1">
        <f t="array" ref="H611">IF($F611=0," ",_xlfn.XLOOKUP($F611,DataCalcs!$B$166:$B$244,_xlfn.XLOOKUP($C611,DataCalcs!$D$165:$N$165,DataCalcs!$D$166:$N$244),"WRONG LETTER"))</f>
        <v xml:space="preserve"> </v>
      </c>
      <c r="I611" s="33" t="str">
        <f>IF($F611=0," ",_xlfn.XLOOKUP($F611,DataCalcs!$B$166:$B$244,DataCalcs!$A$166:$A$244,"WRONG LETTER"))</f>
        <v xml:space="preserve"> </v>
      </c>
      <c r="J611" s="709" t="str" cm="1">
        <f t="array" ref="J611">_xlfn.IFS(ISBLANK(G611), "", NOT(ISNUMBER(G611)), "!!!",  G611&lt;DataTables!$E$51,"...",G611&lt;DataTables!$F$51,"L1",G611&lt;DataTables!$G$51,"L2",G611&lt;DataTables!$H$51,"L3",G611&lt;DataTables!$I$51,"L4",G611&lt;DataTables!$J$51,"L5",G611&lt;DataTables!$K$51,"L6",G611&lt;DataTables!$L$51,"L7",G611&lt;DataTables!$M$51,"L8", G611&gt;=DataTables!$M$51,"L9")</f>
        <v/>
      </c>
      <c r="K611" s="709"/>
      <c r="L611" s="31"/>
      <c r="M611" s="34" t="str">
        <f t="shared" ref="M611:N611" si="656">M602</f>
        <v>H</v>
      </c>
      <c r="N611" s="34" t="str">
        <f t="shared" si="656"/>
        <v>HH</v>
      </c>
      <c r="O611" s="34" cm="1">
        <f t="array" ref="O611">_xlfn.LET(_xlpm.a, $F$605:$F$612, _xlpm.b, $E$605:$E$612, _xlpm.c, _xlfn.XLOOKUP(M611,_xlpm.a,_xlpm.b,0), _xlpm.d, _xlfn.XLOOKUP(N611,_xlpm.a,_xlpm.b,0), _xlpm.x, IF(OR(_xlpm.c=0,_xlpm.d=0), _xlpm.c+_xlpm.d, MIN(_xlpm.c,_xlpm.d)), IF(_xlpm.x=0, 0, IF(DataTables!$K$158="6+", _xlfn.IFNA(_xlfn.RANK.AVG(_xlpm.x,$E$605:$E$610),1), IF(DataTables!$K$158=8,_xlfn.RANK.AVG(_xlpm.x,_xlpm.b)))))</f>
        <v>0</v>
      </c>
      <c r="P611" s="32"/>
      <c r="Q611" s="151"/>
      <c r="R611" s="151"/>
      <c r="S611" s="151"/>
      <c r="T611" s="151"/>
      <c r="U611" s="151"/>
      <c r="V611" s="151"/>
      <c r="W611" s="151">
        <f>$O611</f>
        <v>0</v>
      </c>
      <c r="X611" s="151"/>
      <c r="Y611" s="32"/>
      <c r="Z611" s="32">
        <f>COUNTIF(F$596:F$603:F$605:F$612,F611)</f>
        <v>0</v>
      </c>
      <c r="AA611" s="32">
        <f t="shared" si="651"/>
        <v>0</v>
      </c>
      <c r="AB611" s="7" t="str">
        <f t="shared" si="649"/>
        <v/>
      </c>
    </row>
    <row r="612" spans="1:28" s="7" customFormat="1" ht="20.25" customHeight="1">
      <c r="A612" s="709" t="s">
        <v>183</v>
      </c>
      <c r="B612" s="709" t="s">
        <v>123</v>
      </c>
      <c r="C612" s="709" t="s">
        <v>151</v>
      </c>
      <c r="D612" s="709" t="s">
        <v>65</v>
      </c>
      <c r="E612" s="14">
        <v>8</v>
      </c>
      <c r="F612" s="17"/>
      <c r="G612" s="38"/>
      <c r="H612" s="33" t="str" cm="1">
        <f t="array" ref="H612">IF($F612=0," ",_xlfn.XLOOKUP($F612,DataCalcs!$B$166:$B$244,_xlfn.XLOOKUP($C612,DataCalcs!$D$165:$N$165,DataCalcs!$D$166:$N$244),"WRONG LETTER"))</f>
        <v xml:space="preserve"> </v>
      </c>
      <c r="I612" s="33" t="str">
        <f>IF($F612=0," ",_xlfn.XLOOKUP($F612,DataCalcs!$B$166:$B$244,DataCalcs!$A$166:$A$244,"WRONG LETTER"))</f>
        <v xml:space="preserve"> </v>
      </c>
      <c r="J612" s="709" t="str" cm="1">
        <f t="array" ref="J612">_xlfn.IFS(ISBLANK(G612), "", NOT(ISNUMBER(G612)), "!!!",  G612&lt;DataTables!$E$51,"...",G612&lt;DataTables!$F$51,"L1",G612&lt;DataTables!$G$51,"L2",G612&lt;DataTables!$H$51,"L3",G612&lt;DataTables!$I$51,"L4",G612&lt;DataTables!$J$51,"L5",G612&lt;DataTables!$K$51,"L6",G612&lt;DataTables!$L$51,"L7",G612&lt;DataTables!$M$51,"L8", G612&gt;=DataTables!$M$51,"L9")</f>
        <v/>
      </c>
      <c r="K612" s="709"/>
      <c r="L612" s="31"/>
      <c r="M612" s="34" t="str">
        <f t="shared" ref="M612:N612" si="657">M603</f>
        <v>W</v>
      </c>
      <c r="N612" s="34" t="str">
        <f t="shared" si="657"/>
        <v>WW</v>
      </c>
      <c r="O612" s="34" cm="1">
        <f t="array" ref="O612">_xlfn.LET(_xlpm.a, $F$605:$F$612, _xlpm.b, $E$605:$E$612, _xlpm.c, _xlfn.XLOOKUP(M612,_xlpm.a,_xlpm.b,0), _xlpm.d, _xlfn.XLOOKUP(N612,_xlpm.a,_xlpm.b,0), _xlpm.x, IF(OR(_xlpm.c=0,_xlpm.d=0), _xlpm.c+_xlpm.d, MIN(_xlpm.c,_xlpm.d)), IF(_xlpm.x=0, 0, IF(DataTables!$K$158="6+", _xlfn.IFNA(_xlfn.RANK.AVG(_xlpm.x,$E$605:$E$610),1), IF(DataTables!$K$158=8,_xlfn.RANK.AVG(_xlpm.x,_xlpm.b)))))</f>
        <v>0</v>
      </c>
      <c r="P612" s="32"/>
      <c r="Q612" s="151"/>
      <c r="R612" s="151"/>
      <c r="S612" s="151"/>
      <c r="T612" s="151"/>
      <c r="U612" s="151"/>
      <c r="V612" s="151"/>
      <c r="W612" s="151"/>
      <c r="X612" s="151">
        <f>$O612</f>
        <v>0</v>
      </c>
      <c r="Y612" s="31"/>
      <c r="Z612" s="32">
        <f>COUNTIF(F$596:F$603:F$605:F$612,F612)</f>
        <v>0</v>
      </c>
      <c r="AA612" s="32">
        <f t="shared" si="651"/>
        <v>0</v>
      </c>
      <c r="AB612" s="7" t="str">
        <f t="shared" si="649"/>
        <v/>
      </c>
    </row>
    <row r="613" spans="1:28" s="7" customFormat="1" ht="20.25" customHeight="1">
      <c r="A613" s="709" t="s">
        <v>183</v>
      </c>
      <c r="B613" s="709" t="s">
        <v>123</v>
      </c>
      <c r="C613" s="709" t="s">
        <v>154</v>
      </c>
      <c r="D613" s="76"/>
      <c r="E613" s="387" t="s">
        <v>207</v>
      </c>
      <c r="F613" s="403"/>
      <c r="G613" s="403"/>
      <c r="H613" s="404"/>
      <c r="I613" s="388" t="s">
        <v>59</v>
      </c>
      <c r="J613" s="389">
        <f>DataTables!$N$52</f>
        <v>12.65</v>
      </c>
      <c r="K613" s="419"/>
      <c r="L613" s="13"/>
      <c r="M613" s="36"/>
      <c r="N613" s="36"/>
      <c r="O613" s="712"/>
      <c r="P613" s="31"/>
      <c r="Q613" s="31"/>
      <c r="R613" s="31"/>
      <c r="S613" s="31"/>
      <c r="T613" s="31"/>
      <c r="U613" s="31"/>
      <c r="V613" s="31"/>
      <c r="W613" s="31"/>
      <c r="X613" s="31"/>
      <c r="Y613" s="32"/>
      <c r="Z613" s="32"/>
      <c r="AA613" s="32"/>
    </row>
    <row r="614" spans="1:28" s="7" customFormat="1" ht="20.25" customHeight="1">
      <c r="A614" s="709" t="s">
        <v>183</v>
      </c>
      <c r="B614" s="709" t="s">
        <v>123</v>
      </c>
      <c r="C614" s="709" t="s">
        <v>154</v>
      </c>
      <c r="D614" s="709" t="s">
        <v>71</v>
      </c>
      <c r="E614" s="398">
        <v>1</v>
      </c>
      <c r="F614" s="55"/>
      <c r="G614" s="400"/>
      <c r="H614" s="402" t="str" cm="1">
        <f t="array" ref="H614">IF($F614=0," ",_xlfn.XLOOKUP($F614,DataCalcs!$B$166:$B$244,_xlfn.XLOOKUP($C614,DataCalcs!$D$165:$N$165,DataCalcs!$D$166:$N$244),"WRONG LETTER"))</f>
        <v xml:space="preserve"> </v>
      </c>
      <c r="I614" s="402" t="str">
        <f>IF($F614=0," ",_xlfn.XLOOKUP($F614,DataCalcs!$B$166:$B$244,DataCalcs!$A$166:$A$244,"WRONG LETTER"))</f>
        <v xml:space="preserve"> </v>
      </c>
      <c r="J614" s="29" t="str" cm="1">
        <f t="array" ref="J614">_xlfn.IFS(ISBLANK(G614), "", NOT(ISNUMBER(G614)), "!!!",  G614&lt;DataTables!$E$52,"...",G614&lt;DataTables!$F$52,"L1",G614&lt;DataTables!$G$52,"L2",G614&lt;DataTables!$H$52,"L3",G614&lt;DataTables!$I$52,"L4",G614&lt;DataTables!$J$52,"L5",G614&lt;DataTables!$K$52,"L6",G614&lt;DataTables!$L$52,"L7",G614&lt;DataTables!$M$52,"L8", G614&gt;=DataTables!$M$52,"L9")</f>
        <v/>
      </c>
      <c r="K614" s="709"/>
      <c r="L614" s="32"/>
      <c r="M614" s="34" t="str">
        <f t="shared" ref="M614:N614" si="658">M605</f>
        <v>A</v>
      </c>
      <c r="N614" s="34" t="str">
        <f t="shared" si="658"/>
        <v>AA</v>
      </c>
      <c r="O614" s="34" cm="1">
        <f t="array" ref="O614">_xlfn.LET(_xlpm.a, $F$614:$F$621, _xlpm.b, $E$614:$E$621, _xlpm.c, _xlfn.XLOOKUP(M614,_xlpm.a,_xlpm.b,0), _xlpm.d, _xlfn.XLOOKUP(N614,_xlpm.a,_xlpm.b,0), _xlpm.x, IF(OR(_xlpm.c=0,_xlpm.d=0), _xlpm.c+_xlpm.d, MIN(_xlpm.c,_xlpm.d)), IF(_xlpm.x=0, 0, IF(DataTables!$K$158="6+", _xlfn.IFNA(_xlfn.RANK.AVG(_xlpm.x,$E$614:$E$619),1), IF(DataTables!$K$158=8,_xlfn.RANK.AVG(_xlpm.x,_xlpm.b)))))</f>
        <v>0</v>
      </c>
      <c r="P614" s="32"/>
      <c r="Q614" s="151">
        <f>$O614</f>
        <v>0</v>
      </c>
      <c r="R614" s="151"/>
      <c r="S614" s="151"/>
      <c r="T614" s="151"/>
      <c r="U614" s="151"/>
      <c r="V614" s="151"/>
      <c r="W614" s="151"/>
      <c r="X614" s="151"/>
      <c r="Y614" s="32"/>
      <c r="Z614" s="32">
        <f>COUNTIF(F$614:F$621:F$623:F$630,F614)</f>
        <v>0</v>
      </c>
      <c r="AA614" s="32">
        <f>IF(NOT(ISBLANK(F614)),COUNTIF(F$614:F$621,LEFT(F614,1)&amp;"*"),0)</f>
        <v>0</v>
      </c>
      <c r="AB614" s="7" t="str">
        <f>IF($G614&gt;=$J$613, "***", "")</f>
        <v/>
      </c>
    </row>
    <row r="615" spans="1:28" s="7" customFormat="1" ht="20.25" customHeight="1">
      <c r="A615" s="709" t="s">
        <v>183</v>
      </c>
      <c r="B615" s="709" t="s">
        <v>123</v>
      </c>
      <c r="C615" s="709" t="s">
        <v>154</v>
      </c>
      <c r="D615" s="709" t="s">
        <v>71</v>
      </c>
      <c r="E615" s="41">
        <v>2</v>
      </c>
      <c r="F615" s="55"/>
      <c r="G615" s="38"/>
      <c r="H615" s="33" t="str" cm="1">
        <f t="array" ref="H615">IF($F615=0," ",_xlfn.XLOOKUP($F615,DataCalcs!$B$166:$B$244,_xlfn.XLOOKUP($C615,DataCalcs!$D$165:$N$165,DataCalcs!$D$166:$N$244),"WRONG LETTER"))</f>
        <v xml:space="preserve"> </v>
      </c>
      <c r="I615" s="33" t="str">
        <f>IF($F615=0," ",_xlfn.XLOOKUP($F615,DataCalcs!$B$166:$B$244,DataCalcs!$A$166:$A$244,"WRONG LETTER"))</f>
        <v xml:space="preserve"> </v>
      </c>
      <c r="J615" s="709" t="str" cm="1">
        <f t="array" ref="J615">_xlfn.IFS(ISBLANK(G615), "", NOT(ISNUMBER(G615)), "!!!",  G615&lt;DataTables!$E$52,"...",G615&lt;DataTables!$F$52,"L1",G615&lt;DataTables!$G$52,"L2",G615&lt;DataTables!$H$52,"L3",G615&lt;DataTables!$I$52,"L4",G615&lt;DataTables!$J$52,"L5",G615&lt;DataTables!$K$52,"L6",G615&lt;DataTables!$L$52,"L7",G615&lt;DataTables!$M$52,"L8", G615&gt;=DataTables!$M$52,"L9")</f>
        <v/>
      </c>
      <c r="K615" s="709"/>
      <c r="L615" s="32"/>
      <c r="M615" s="34" t="str">
        <f t="shared" ref="M615:N615" si="659">M606</f>
        <v>N</v>
      </c>
      <c r="N615" s="34" t="str">
        <f t="shared" si="659"/>
        <v>NN</v>
      </c>
      <c r="O615" s="34" cm="1">
        <f t="array" ref="O615">_xlfn.LET(_xlpm.a, $F$614:$F$621, _xlpm.b, $E$614:$E$621, _xlpm.c, _xlfn.XLOOKUP(M615,_xlpm.a,_xlpm.b,0), _xlpm.d, _xlfn.XLOOKUP(N615,_xlpm.a,_xlpm.b,0), _xlpm.x, IF(OR(_xlpm.c=0,_xlpm.d=0), _xlpm.c+_xlpm.d, MIN(_xlpm.c,_xlpm.d)), IF(_xlpm.x=0, 0, IF(DataTables!$K$158="6+", _xlfn.IFNA(_xlfn.RANK.AVG(_xlpm.x,$E$614:$E$619),1), IF(DataTables!$K$158=8,_xlfn.RANK.AVG(_xlpm.x,_xlpm.b)))))</f>
        <v>0</v>
      </c>
      <c r="P615" s="32"/>
      <c r="Q615" s="151"/>
      <c r="R615" s="151">
        <f>$O615</f>
        <v>0</v>
      </c>
      <c r="S615" s="151"/>
      <c r="T615" s="151"/>
      <c r="U615" s="151"/>
      <c r="V615" s="151"/>
      <c r="W615" s="151"/>
      <c r="X615" s="151"/>
      <c r="Y615" s="32"/>
      <c r="Z615" s="32">
        <f>COUNTIF(F$614:F$621:F$623:F$630,F615)</f>
        <v>0</v>
      </c>
      <c r="AA615" s="32">
        <f t="shared" ref="AA615:AA621" si="660">IF(NOT(ISBLANK(F615)),COUNTIF(F$614:F$621,LEFT(F615,1)&amp;"*"),0)</f>
        <v>0</v>
      </c>
      <c r="AB615" s="7" t="str">
        <f t="shared" ref="AB615:AB621" si="661">IF($G615&gt;=$J$613, "***", "")</f>
        <v/>
      </c>
    </row>
    <row r="616" spans="1:28" s="7" customFormat="1" ht="20.25" customHeight="1">
      <c r="A616" s="709" t="s">
        <v>183</v>
      </c>
      <c r="B616" s="709" t="s">
        <v>123</v>
      </c>
      <c r="C616" s="709" t="s">
        <v>154</v>
      </c>
      <c r="D616" s="709" t="s">
        <v>71</v>
      </c>
      <c r="E616" s="41">
        <v>3</v>
      </c>
      <c r="F616" s="17"/>
      <c r="G616" s="38"/>
      <c r="H616" s="33" t="str" cm="1">
        <f t="array" ref="H616">IF($F616=0," ",_xlfn.XLOOKUP($F616,DataCalcs!$B$166:$B$244,_xlfn.XLOOKUP($C616,DataCalcs!$D$165:$N$165,DataCalcs!$D$166:$N$244),"WRONG LETTER"))</f>
        <v xml:space="preserve"> </v>
      </c>
      <c r="I616" s="33" t="str">
        <f>IF($F616=0," ",_xlfn.XLOOKUP($F616,DataCalcs!$B$166:$B$244,DataCalcs!$A$166:$A$244,"WRONG LETTER"))</f>
        <v xml:space="preserve"> </v>
      </c>
      <c r="J616" s="709" t="str" cm="1">
        <f t="array" ref="J616">_xlfn.IFS(ISBLANK(G616), "", NOT(ISNUMBER(G616)), "!!!",  G616&lt;DataTables!$E$52,"...",G616&lt;DataTables!$F$52,"L1",G616&lt;DataTables!$G$52,"L2",G616&lt;DataTables!$H$52,"L3",G616&lt;DataTables!$I$52,"L4",G616&lt;DataTables!$J$52,"L5",G616&lt;DataTables!$K$52,"L6",G616&lt;DataTables!$L$52,"L7",G616&lt;DataTables!$M$52,"L8", G616&gt;=DataTables!$M$52,"L9")</f>
        <v/>
      </c>
      <c r="K616" s="709"/>
      <c r="L616" s="32"/>
      <c r="M616" s="34" t="str">
        <f t="shared" ref="M616:N616" si="662">M607</f>
        <v>B</v>
      </c>
      <c r="N616" s="34" t="str">
        <f t="shared" si="662"/>
        <v>BB</v>
      </c>
      <c r="O616" s="34" cm="1">
        <f t="array" ref="O616">_xlfn.LET(_xlpm.a, $F$614:$F$621, _xlpm.b, $E$614:$E$621, _xlpm.c, _xlfn.XLOOKUP(M616,_xlpm.a,_xlpm.b,0), _xlpm.d, _xlfn.XLOOKUP(N616,_xlpm.a,_xlpm.b,0), _xlpm.x, IF(OR(_xlpm.c=0,_xlpm.d=0), _xlpm.c+_xlpm.d, MIN(_xlpm.c,_xlpm.d)), IF(_xlpm.x=0, 0, IF(DataTables!$K$158="6+", _xlfn.IFNA(_xlfn.RANK.AVG(_xlpm.x,$E$614:$E$619),1), IF(DataTables!$K$158=8,_xlfn.RANK.AVG(_xlpm.x,_xlpm.b)))))</f>
        <v>0</v>
      </c>
      <c r="P616" s="32"/>
      <c r="Q616" s="151"/>
      <c r="R616" s="151"/>
      <c r="S616" s="151">
        <f>$O616</f>
        <v>0</v>
      </c>
      <c r="T616" s="151"/>
      <c r="U616" s="151"/>
      <c r="V616" s="151"/>
      <c r="W616" s="151"/>
      <c r="X616" s="151"/>
      <c r="Y616" s="32"/>
      <c r="Z616" s="32">
        <f>COUNTIF(F$614:F$621:F$623:F$630,F616)</f>
        <v>0</v>
      </c>
      <c r="AA616" s="32">
        <f t="shared" si="660"/>
        <v>0</v>
      </c>
      <c r="AB616" s="7" t="str">
        <f t="shared" si="661"/>
        <v/>
      </c>
    </row>
    <row r="617" spans="1:28" s="7" customFormat="1" ht="20.25" customHeight="1">
      <c r="A617" s="709" t="s">
        <v>183</v>
      </c>
      <c r="B617" s="709" t="s">
        <v>123</v>
      </c>
      <c r="C617" s="709" t="s">
        <v>154</v>
      </c>
      <c r="D617" s="709" t="s">
        <v>71</v>
      </c>
      <c r="E617" s="41">
        <v>4</v>
      </c>
      <c r="F617" s="17"/>
      <c r="G617" s="38"/>
      <c r="H617" s="33" t="str" cm="1">
        <f t="array" ref="H617">IF($F617=0," ",_xlfn.XLOOKUP($F617,DataCalcs!$B$166:$B$244,_xlfn.XLOOKUP($C617,DataCalcs!$D$165:$N$165,DataCalcs!$D$166:$N$244),"WRONG LETTER"))</f>
        <v xml:space="preserve"> </v>
      </c>
      <c r="I617" s="33" t="str">
        <f>IF($F617=0," ",_xlfn.XLOOKUP($F617,DataCalcs!$B$166:$B$244,DataCalcs!$A$166:$A$244,"WRONG LETTER"))</f>
        <v xml:space="preserve"> </v>
      </c>
      <c r="J617" s="709" t="str" cm="1">
        <f t="array" ref="J617">_xlfn.IFS(ISBLANK(G617), "", NOT(ISNUMBER(G617)), "!!!",  G617&lt;DataTables!$E$52,"...",G617&lt;DataTables!$F$52,"L1",G617&lt;DataTables!$G$52,"L2",G617&lt;DataTables!$H$52,"L3",G617&lt;DataTables!$I$52,"L4",G617&lt;DataTables!$J$52,"L5",G617&lt;DataTables!$K$52,"L6",G617&lt;DataTables!$L$52,"L7",G617&lt;DataTables!$M$52,"L8", G617&gt;=DataTables!$M$52,"L9")</f>
        <v/>
      </c>
      <c r="K617" s="709"/>
      <c r="L617" s="32"/>
      <c r="M617" s="34" t="str">
        <f t="shared" ref="M617:N617" si="663">M608</f>
        <v>O</v>
      </c>
      <c r="N617" s="34" t="str">
        <f t="shared" si="663"/>
        <v>OO</v>
      </c>
      <c r="O617" s="34" cm="1">
        <f t="array" ref="O617">_xlfn.LET(_xlpm.a, $F$614:$F$621, _xlpm.b, $E$614:$E$621, _xlpm.c, _xlfn.XLOOKUP(M617,_xlpm.a,_xlpm.b,0), _xlpm.d, _xlfn.XLOOKUP(N617,_xlpm.a,_xlpm.b,0), _xlpm.x, IF(OR(_xlpm.c=0,_xlpm.d=0), _xlpm.c+_xlpm.d, MIN(_xlpm.c,_xlpm.d)), IF(_xlpm.x=0, 0, IF(DataTables!$K$158="6+", _xlfn.IFNA(_xlfn.RANK.AVG(_xlpm.x,$E$614:$E$619),1), IF(DataTables!$K$158=8,_xlfn.RANK.AVG(_xlpm.x,_xlpm.b)))))</f>
        <v>0</v>
      </c>
      <c r="P617" s="32"/>
      <c r="Q617" s="151"/>
      <c r="R617" s="151"/>
      <c r="S617" s="151"/>
      <c r="T617" s="151">
        <f>$O617</f>
        <v>0</v>
      </c>
      <c r="U617" s="151"/>
      <c r="V617" s="151"/>
      <c r="W617" s="151"/>
      <c r="X617" s="151"/>
      <c r="Y617" s="32"/>
      <c r="Z617" s="32">
        <f>COUNTIF(F$614:F$621:F$623:F$630,F617)</f>
        <v>0</v>
      </c>
      <c r="AA617" s="32">
        <f t="shared" si="660"/>
        <v>0</v>
      </c>
      <c r="AB617" s="7" t="str">
        <f t="shared" si="661"/>
        <v/>
      </c>
    </row>
    <row r="618" spans="1:28" s="7" customFormat="1" ht="20.25" customHeight="1">
      <c r="A618" s="709" t="s">
        <v>183</v>
      </c>
      <c r="B618" s="709" t="s">
        <v>123</v>
      </c>
      <c r="C618" s="709" t="s">
        <v>154</v>
      </c>
      <c r="D618" s="709" t="s">
        <v>71</v>
      </c>
      <c r="E618" s="41">
        <v>5</v>
      </c>
      <c r="F618" s="17"/>
      <c r="G618" s="38"/>
      <c r="H618" s="33" t="str" cm="1">
        <f t="array" ref="H618">IF($F618=0," ",_xlfn.XLOOKUP($F618,DataCalcs!$B$166:$B$244,_xlfn.XLOOKUP($C618,DataCalcs!$D$165:$N$165,DataCalcs!$D$166:$N$244),"WRONG LETTER"))</f>
        <v xml:space="preserve"> </v>
      </c>
      <c r="I618" s="33" t="str">
        <f>IF($F618=0," ",_xlfn.XLOOKUP($F618,DataCalcs!$B$166:$B$244,DataCalcs!$A$166:$A$244,"WRONG LETTER"))</f>
        <v xml:space="preserve"> </v>
      </c>
      <c r="J618" s="709" t="str" cm="1">
        <f t="array" ref="J618">_xlfn.IFS(ISBLANK(G618), "", NOT(ISNUMBER(G618)), "!!!",  G618&lt;DataTables!$E$52,"...",G618&lt;DataTables!$F$52,"L1",G618&lt;DataTables!$G$52,"L2",G618&lt;DataTables!$H$52,"L3",G618&lt;DataTables!$I$52,"L4",G618&lt;DataTables!$J$52,"L5",G618&lt;DataTables!$K$52,"L6",G618&lt;DataTables!$L$52,"L7",G618&lt;DataTables!$M$52,"L8", G618&gt;=DataTables!$M$52,"L9")</f>
        <v/>
      </c>
      <c r="K618" s="709"/>
      <c r="L618" s="32"/>
      <c r="M618" s="34" t="str">
        <f t="shared" ref="M618:N618" si="664">M609</f>
        <v>R</v>
      </c>
      <c r="N618" s="34" t="str">
        <f t="shared" si="664"/>
        <v>RR</v>
      </c>
      <c r="O618" s="34" cm="1">
        <f t="array" ref="O618">_xlfn.LET(_xlpm.a, $F$614:$F$621, _xlpm.b, $E$614:$E$621, _xlpm.c, _xlfn.XLOOKUP(M618,_xlpm.a,_xlpm.b,0), _xlpm.d, _xlfn.XLOOKUP(N618,_xlpm.a,_xlpm.b,0), _xlpm.x, IF(OR(_xlpm.c=0,_xlpm.d=0), _xlpm.c+_xlpm.d, MIN(_xlpm.c,_xlpm.d)), IF(_xlpm.x=0, 0, IF(DataTables!$K$158="6+", _xlfn.IFNA(_xlfn.RANK.AVG(_xlpm.x,$E$614:$E$619),1), IF(DataTables!$K$158=8,_xlfn.RANK.AVG(_xlpm.x,_xlpm.b)))))</f>
        <v>0</v>
      </c>
      <c r="P618" s="32"/>
      <c r="Q618" s="151"/>
      <c r="R618" s="151"/>
      <c r="S618" s="151"/>
      <c r="T618" s="151"/>
      <c r="U618" s="151">
        <f>$O618</f>
        <v>0</v>
      </c>
      <c r="V618" s="151"/>
      <c r="W618" s="151"/>
      <c r="X618" s="151"/>
      <c r="Y618" s="32"/>
      <c r="Z618" s="32">
        <f>COUNTIF(F$614:F$621:F$623:F$630,F618)</f>
        <v>0</v>
      </c>
      <c r="AA618" s="32">
        <f t="shared" si="660"/>
        <v>0</v>
      </c>
      <c r="AB618" s="7" t="str">
        <f t="shared" si="661"/>
        <v/>
      </c>
    </row>
    <row r="619" spans="1:28" s="7" customFormat="1" ht="20.25" customHeight="1">
      <c r="A619" s="709" t="s">
        <v>183</v>
      </c>
      <c r="B619" s="709" t="s">
        <v>123</v>
      </c>
      <c r="C619" s="709" t="s">
        <v>154</v>
      </c>
      <c r="D619" s="709" t="s">
        <v>71</v>
      </c>
      <c r="E619" s="41">
        <v>6</v>
      </c>
      <c r="F619" s="17"/>
      <c r="G619" s="38"/>
      <c r="H619" s="33" t="str" cm="1">
        <f t="array" ref="H619">IF($F619=0," ",_xlfn.XLOOKUP($F619,DataCalcs!$B$166:$B$244,_xlfn.XLOOKUP($C619,DataCalcs!$D$165:$N$165,DataCalcs!$D$166:$N$244),"WRONG LETTER"))</f>
        <v xml:space="preserve"> </v>
      </c>
      <c r="I619" s="33" t="str">
        <f>IF($F619=0," ",_xlfn.XLOOKUP($F619,DataCalcs!$B$166:$B$244,DataCalcs!$A$166:$A$244,"WRONG LETTER"))</f>
        <v xml:space="preserve"> </v>
      </c>
      <c r="J619" s="709" t="str" cm="1">
        <f t="array" ref="J619">_xlfn.IFS(ISBLANK(G619), "", NOT(ISNUMBER(G619)), "!!!",  G619&lt;DataTables!$E$52,"...",G619&lt;DataTables!$F$52,"L1",G619&lt;DataTables!$G$52,"L2",G619&lt;DataTables!$H$52,"L3",G619&lt;DataTables!$I$52,"L4",G619&lt;DataTables!$J$52,"L5",G619&lt;DataTables!$K$52,"L6",G619&lt;DataTables!$L$52,"L7",G619&lt;DataTables!$M$52,"L8", G619&gt;=DataTables!$M$52,"L9")</f>
        <v/>
      </c>
      <c r="K619" s="709"/>
      <c r="L619" s="32"/>
      <c r="M619" s="34" t="str">
        <f t="shared" ref="M619:N619" si="665">M610</f>
        <v>X</v>
      </c>
      <c r="N619" s="34" t="str">
        <f t="shared" si="665"/>
        <v>XX</v>
      </c>
      <c r="O619" s="34" cm="1">
        <f t="array" ref="O619">_xlfn.LET(_xlpm.a, $F$614:$F$621, _xlpm.b, $E$614:$E$621, _xlpm.c, _xlfn.XLOOKUP(M619,_xlpm.a,_xlpm.b,0), _xlpm.d, _xlfn.XLOOKUP(N619,_xlpm.a,_xlpm.b,0), _xlpm.x, IF(OR(_xlpm.c=0,_xlpm.d=0), _xlpm.c+_xlpm.d, MIN(_xlpm.c,_xlpm.d)), IF(_xlpm.x=0, 0, IF(DataTables!$K$158="6+", _xlfn.IFNA(_xlfn.RANK.AVG(_xlpm.x,$E$614:$E$619),1), IF(DataTables!$K$158=8,_xlfn.RANK.AVG(_xlpm.x,_xlpm.b)))))</f>
        <v>0</v>
      </c>
      <c r="P619" s="32"/>
      <c r="Q619" s="151"/>
      <c r="R619" s="151"/>
      <c r="S619" s="151"/>
      <c r="T619" s="151"/>
      <c r="U619" s="151"/>
      <c r="V619" s="151">
        <f>$O619</f>
        <v>0</v>
      </c>
      <c r="W619" s="151"/>
      <c r="X619" s="151"/>
      <c r="Y619" s="32"/>
      <c r="Z619" s="32">
        <f>COUNTIF(F$614:F$621:F$623:F$630,F619)</f>
        <v>0</v>
      </c>
      <c r="AA619" s="32">
        <f t="shared" si="660"/>
        <v>0</v>
      </c>
      <c r="AB619" s="7" t="str">
        <f t="shared" si="661"/>
        <v/>
      </c>
    </row>
    <row r="620" spans="1:28" s="7" customFormat="1" ht="20.25" customHeight="1">
      <c r="A620" s="709" t="s">
        <v>183</v>
      </c>
      <c r="B620" s="709" t="s">
        <v>123</v>
      </c>
      <c r="C620" s="709" t="s">
        <v>154</v>
      </c>
      <c r="D620" s="709" t="s">
        <v>71</v>
      </c>
      <c r="E620" s="14">
        <v>7</v>
      </c>
      <c r="F620" s="17"/>
      <c r="G620" s="38"/>
      <c r="H620" s="33" t="str" cm="1">
        <f t="array" ref="H620">IF($F620=0," ",_xlfn.XLOOKUP($F620,DataCalcs!$B$166:$B$244,_xlfn.XLOOKUP($C620,DataCalcs!$D$165:$N$165,DataCalcs!$D$166:$N$244),"WRONG LETTER"))</f>
        <v xml:space="preserve"> </v>
      </c>
      <c r="I620" s="33" t="str">
        <f>IF($F620=0," ",_xlfn.XLOOKUP($F620,DataCalcs!$B$166:$B$244,DataCalcs!$A$166:$A$244,"WRONG LETTER"))</f>
        <v xml:space="preserve"> </v>
      </c>
      <c r="J620" s="709" t="str" cm="1">
        <f t="array" ref="J620">_xlfn.IFS(ISBLANK(G620), "", NOT(ISNUMBER(G620)), "!!!",  G620&lt;DataTables!$E$52,"...",G620&lt;DataTables!$F$52,"L1",G620&lt;DataTables!$G$52,"L2",G620&lt;DataTables!$H$52,"L3",G620&lt;DataTables!$I$52,"L4",G620&lt;DataTables!$J$52,"L5",G620&lt;DataTables!$K$52,"L6",G620&lt;DataTables!$L$52,"L7",G620&lt;DataTables!$M$52,"L8", G620&gt;=DataTables!$M$52,"L9")</f>
        <v/>
      </c>
      <c r="K620" s="709"/>
      <c r="L620" s="32"/>
      <c r="M620" s="34" t="str">
        <f t="shared" ref="M620:N620" si="666">M611</f>
        <v>H</v>
      </c>
      <c r="N620" s="34" t="str">
        <f t="shared" si="666"/>
        <v>HH</v>
      </c>
      <c r="O620" s="34" cm="1">
        <f t="array" ref="O620">_xlfn.LET(_xlpm.a, $F$614:$F$621, _xlpm.b, $E$614:$E$621, _xlpm.c, _xlfn.XLOOKUP(M620,_xlpm.a,_xlpm.b,0), _xlpm.d, _xlfn.XLOOKUP(N620,_xlpm.a,_xlpm.b,0), _xlpm.x, IF(OR(_xlpm.c=0,_xlpm.d=0), _xlpm.c+_xlpm.d, MIN(_xlpm.c,_xlpm.d)), IF(_xlpm.x=0, 0, IF(DataTables!$K$158="6+", _xlfn.IFNA(_xlfn.RANK.AVG(_xlpm.x,$E$614:$E$619),1), IF(DataTables!$K$158=8,_xlfn.RANK.AVG(_xlpm.x,_xlpm.b)))))</f>
        <v>0</v>
      </c>
      <c r="P620" s="32"/>
      <c r="Q620" s="151"/>
      <c r="R620" s="151"/>
      <c r="S620" s="151"/>
      <c r="T620" s="151"/>
      <c r="U620" s="151"/>
      <c r="V620" s="151"/>
      <c r="W620" s="151">
        <f>$O620</f>
        <v>0</v>
      </c>
      <c r="X620" s="151"/>
      <c r="Y620" s="32"/>
      <c r="Z620" s="32">
        <f>COUNTIF(F$614:F$621:F$623:F$630,F620)</f>
        <v>0</v>
      </c>
      <c r="AA620" s="32">
        <f t="shared" si="660"/>
        <v>0</v>
      </c>
      <c r="AB620" s="7" t="str">
        <f t="shared" si="661"/>
        <v/>
      </c>
    </row>
    <row r="621" spans="1:28" s="8" customFormat="1" ht="20.25" customHeight="1">
      <c r="A621" s="709" t="s">
        <v>183</v>
      </c>
      <c r="B621" s="709" t="s">
        <v>123</v>
      </c>
      <c r="C621" s="709" t="s">
        <v>154</v>
      </c>
      <c r="D621" s="709" t="s">
        <v>71</v>
      </c>
      <c r="E621" s="394">
        <v>8</v>
      </c>
      <c r="F621" s="17"/>
      <c r="G621" s="406"/>
      <c r="H621" s="397" t="str" cm="1">
        <f t="array" ref="H621">IF($F621=0," ",_xlfn.XLOOKUP($F621,DataCalcs!$B$166:$B$244,_xlfn.XLOOKUP($C621,DataCalcs!$D$165:$N$165,DataCalcs!$D$166:$N$244),"WRONG LETTER"))</f>
        <v xml:space="preserve"> </v>
      </c>
      <c r="I621" s="397" t="str">
        <f>IF($F621=0," ",_xlfn.XLOOKUP($F621,DataCalcs!$B$166:$B$244,DataCalcs!$A$166:$A$244,"WRONG LETTER"))</f>
        <v xml:space="preserve"> </v>
      </c>
      <c r="J621" s="711" t="str" cm="1">
        <f t="array" ref="J621">_xlfn.IFS(ISBLANK(G621), "", NOT(ISNUMBER(G621)), "!!!",  G621&lt;DataTables!$E$52,"...",G621&lt;DataTables!$F$52,"L1",G621&lt;DataTables!$G$52,"L2",G621&lt;DataTables!$H$52,"L3",G621&lt;DataTables!$I$52,"L4",G621&lt;DataTables!$J$52,"L5",G621&lt;DataTables!$K$52,"L6",G621&lt;DataTables!$L$52,"L7",G621&lt;DataTables!$M$52,"L8", G621&gt;=DataTables!$M$52,"L9")</f>
        <v/>
      </c>
      <c r="K621" s="709"/>
      <c r="L621" s="31"/>
      <c r="M621" s="34" t="str">
        <f t="shared" ref="M621:N621" si="667">M612</f>
        <v>W</v>
      </c>
      <c r="N621" s="34" t="str">
        <f t="shared" si="667"/>
        <v>WW</v>
      </c>
      <c r="O621" s="34" cm="1">
        <f t="array" ref="O621">_xlfn.LET(_xlpm.a, $F$614:$F$621, _xlpm.b, $E$614:$E$621, _xlpm.c, _xlfn.XLOOKUP(M621,_xlpm.a,_xlpm.b,0), _xlpm.d, _xlfn.XLOOKUP(N621,_xlpm.a,_xlpm.b,0), _xlpm.x, IF(OR(_xlpm.c=0,_xlpm.d=0), _xlpm.c+_xlpm.d, MIN(_xlpm.c,_xlpm.d)), IF(_xlpm.x=0, 0, IF(DataTables!$K$158="6+", _xlfn.IFNA(_xlfn.RANK.AVG(_xlpm.x,$E$614:$E$619),1), IF(DataTables!$K$158=8,_xlfn.RANK.AVG(_xlpm.x,_xlpm.b)))))</f>
        <v>0</v>
      </c>
      <c r="P621" s="32"/>
      <c r="Q621" s="151"/>
      <c r="R621" s="151"/>
      <c r="S621" s="151"/>
      <c r="T621" s="151"/>
      <c r="U621" s="151"/>
      <c r="V621" s="151"/>
      <c r="W621" s="151"/>
      <c r="X621" s="151">
        <f>$O621</f>
        <v>0</v>
      </c>
      <c r="Y621" s="31"/>
      <c r="Z621" s="32">
        <f>COUNTIF(F$614:F$621:F$623:F$630,F621)</f>
        <v>0</v>
      </c>
      <c r="AA621" s="32">
        <f t="shared" si="660"/>
        <v>0</v>
      </c>
      <c r="AB621" s="7" t="str">
        <f t="shared" si="661"/>
        <v/>
      </c>
    </row>
    <row r="622" spans="1:28" s="8" customFormat="1" ht="20.25" customHeight="1">
      <c r="A622" s="709" t="s">
        <v>183</v>
      </c>
      <c r="B622" s="709" t="s">
        <v>123</v>
      </c>
      <c r="C622" s="709" t="s">
        <v>154</v>
      </c>
      <c r="D622" s="76"/>
      <c r="E622" s="387" t="s">
        <v>208</v>
      </c>
      <c r="F622" s="403"/>
      <c r="G622" s="403"/>
      <c r="H622" s="404"/>
      <c r="I622" s="388"/>
      <c r="J622" s="389"/>
      <c r="K622" s="419"/>
      <c r="L622" s="31"/>
      <c r="M622" s="36"/>
      <c r="N622" s="36"/>
      <c r="O622" s="712"/>
      <c r="P622" s="31"/>
      <c r="Q622" s="31"/>
      <c r="R622" s="31"/>
      <c r="S622" s="31"/>
      <c r="T622" s="31"/>
      <c r="U622" s="31"/>
      <c r="V622" s="31"/>
      <c r="W622" s="31"/>
      <c r="X622" s="31"/>
      <c r="Y622" s="31"/>
      <c r="Z622" s="32"/>
      <c r="AA622" s="2"/>
    </row>
    <row r="623" spans="1:28" s="8" customFormat="1" ht="20.25" customHeight="1">
      <c r="A623" s="709" t="s">
        <v>183</v>
      </c>
      <c r="B623" s="709" t="s">
        <v>123</v>
      </c>
      <c r="C623" s="709" t="s">
        <v>154</v>
      </c>
      <c r="D623" s="709" t="s">
        <v>65</v>
      </c>
      <c r="E623" s="398">
        <v>1</v>
      </c>
      <c r="F623" s="55"/>
      <c r="G623" s="400"/>
      <c r="H623" s="402" t="str" cm="1">
        <f t="array" ref="H623">IF($F623=0," ",_xlfn.XLOOKUP($F623,DataCalcs!$B$166:$B$244,_xlfn.XLOOKUP($C623,DataCalcs!$D$165:$N$165,DataCalcs!$D$166:$N$244),"WRONG LETTER"))</f>
        <v xml:space="preserve"> </v>
      </c>
      <c r="I623" s="402" t="str">
        <f>IF($F623=0," ",_xlfn.XLOOKUP($F623,DataCalcs!$B$166:$B$244,DataCalcs!$A$166:$A$244,"WRONG LETTER"))</f>
        <v xml:space="preserve"> </v>
      </c>
      <c r="J623" s="29" t="str" cm="1">
        <f t="array" ref="J623">_xlfn.IFS(ISBLANK(G623), "", NOT(ISNUMBER(G623)), "!!!",  G623&lt;DataTables!$E$52,"...",G623&lt;DataTables!$F$52,"L1",G623&lt;DataTables!$G$52,"L2",G623&lt;DataTables!$H$52,"L3",G623&lt;DataTables!$I$52,"L4",G623&lt;DataTables!$J$52,"L5",G623&lt;DataTables!$K$52,"L6",G623&lt;DataTables!$L$52,"L7",G623&lt;DataTables!$M$52,"L8", G623&gt;=DataTables!$M$52,"L9")</f>
        <v/>
      </c>
      <c r="K623" s="709"/>
      <c r="L623" s="32"/>
      <c r="M623" s="34" t="str">
        <f t="shared" ref="M623:N623" si="668">M614</f>
        <v>A</v>
      </c>
      <c r="N623" s="34" t="str">
        <f t="shared" si="668"/>
        <v>AA</v>
      </c>
      <c r="O623" s="34" cm="1">
        <f t="array" ref="O623">_xlfn.LET(_xlpm.a, $F$623:$F$630, _xlpm.b, $E$623:$E$630, _xlpm.c, _xlfn.XLOOKUP(M623,_xlpm.a,_xlpm.b,0), _xlpm.d, _xlfn.XLOOKUP(N623,_xlpm.a,_xlpm.b,0), _xlpm.x, IF(OR(_xlpm.c=0,_xlpm.d=0), _xlpm.c+_xlpm.d, MIN(_xlpm.c,_xlpm.d)), IF(_xlpm.x=0, 0, IF(DataTables!$K$158="6+", _xlfn.IFNA(_xlfn.RANK.AVG(_xlpm.x,$E$623:$E$628),1), IF(DataTables!$K$158=8,_xlfn.RANK.AVG(_xlpm.x,_xlpm.b)))))</f>
        <v>0</v>
      </c>
      <c r="P623" s="32"/>
      <c r="Q623" s="151">
        <f>$O623</f>
        <v>0</v>
      </c>
      <c r="R623" s="151"/>
      <c r="S623" s="151"/>
      <c r="T623" s="151"/>
      <c r="U623" s="151"/>
      <c r="V623" s="151"/>
      <c r="W623" s="151"/>
      <c r="X623" s="151"/>
      <c r="Y623" s="32"/>
      <c r="Z623" s="32">
        <f>COUNTIF(F$614:F$621:F$623:F$630,F623)</f>
        <v>0</v>
      </c>
      <c r="AA623" s="32">
        <f>IF(NOT(ISBLANK(F623)),COUNTIF(F$623:F$630,LEFT(F623,1)&amp;"*"),0)</f>
        <v>0</v>
      </c>
      <c r="AB623" s="7" t="str">
        <f>IF($G623&gt;=$J$613, "***", "")</f>
        <v/>
      </c>
    </row>
    <row r="624" spans="1:28" s="8" customFormat="1" ht="20.25" customHeight="1">
      <c r="A624" s="709" t="s">
        <v>183</v>
      </c>
      <c r="B624" s="709" t="s">
        <v>123</v>
      </c>
      <c r="C624" s="709" t="s">
        <v>154</v>
      </c>
      <c r="D624" s="709" t="s">
        <v>65</v>
      </c>
      <c r="E624" s="41">
        <v>2</v>
      </c>
      <c r="F624" s="17"/>
      <c r="G624" s="38"/>
      <c r="H624" s="33" t="str" cm="1">
        <f t="array" ref="H624">IF($F624=0," ",_xlfn.XLOOKUP($F624,DataCalcs!$B$166:$B$244,_xlfn.XLOOKUP($C624,DataCalcs!$D$165:$N$165,DataCalcs!$D$166:$N$244),"WRONG LETTER"))</f>
        <v xml:space="preserve"> </v>
      </c>
      <c r="I624" s="33" t="str">
        <f>IF($F624=0," ",_xlfn.XLOOKUP($F624,DataCalcs!$B$166:$B$244,DataCalcs!$A$166:$A$244,"WRONG LETTER"))</f>
        <v xml:space="preserve"> </v>
      </c>
      <c r="J624" s="709" t="str" cm="1">
        <f t="array" ref="J624">_xlfn.IFS(ISBLANK(G624), "", NOT(ISNUMBER(G624)), "!!!",  G624&lt;DataTables!$E$52,"...",G624&lt;DataTables!$F$52,"L1",G624&lt;DataTables!$G$52,"L2",G624&lt;DataTables!$H$52,"L3",G624&lt;DataTables!$I$52,"L4",G624&lt;DataTables!$J$52,"L5",G624&lt;DataTables!$K$52,"L6",G624&lt;DataTables!$L$52,"L7",G624&lt;DataTables!$M$52,"L8", G624&gt;=DataTables!$M$52,"L9")</f>
        <v/>
      </c>
      <c r="K624" s="709"/>
      <c r="L624" s="31"/>
      <c r="M624" s="34" t="str">
        <f t="shared" ref="M624:N624" si="669">M615</f>
        <v>N</v>
      </c>
      <c r="N624" s="34" t="str">
        <f t="shared" si="669"/>
        <v>NN</v>
      </c>
      <c r="O624" s="34" cm="1">
        <f t="array" ref="O624">_xlfn.LET(_xlpm.a, $F$623:$F$630, _xlpm.b, $E$623:$E$630, _xlpm.c, _xlfn.XLOOKUP(M624,_xlpm.a,_xlpm.b,0), _xlpm.d, _xlfn.XLOOKUP(N624,_xlpm.a,_xlpm.b,0), _xlpm.x, IF(OR(_xlpm.c=0,_xlpm.d=0), _xlpm.c+_xlpm.d, MIN(_xlpm.c,_xlpm.d)), IF(_xlpm.x=0, 0, IF(DataTables!$K$158="6+", _xlfn.IFNA(_xlfn.RANK.AVG(_xlpm.x,$E$623:$E$628),1), IF(DataTables!$K$158=8,_xlfn.RANK.AVG(_xlpm.x,_xlpm.b)))))</f>
        <v>0</v>
      </c>
      <c r="P624" s="32"/>
      <c r="Q624" s="151"/>
      <c r="R624" s="151">
        <f>$O624</f>
        <v>0</v>
      </c>
      <c r="S624" s="151"/>
      <c r="T624" s="151"/>
      <c r="U624" s="151"/>
      <c r="V624" s="151"/>
      <c r="W624" s="151"/>
      <c r="X624" s="151"/>
      <c r="Y624" s="32"/>
      <c r="Z624" s="32">
        <f>COUNTIF(F$614:F$621:F$623:F$630,F624)</f>
        <v>0</v>
      </c>
      <c r="AA624" s="32">
        <f t="shared" ref="AA624:AA630" si="670">IF(NOT(ISBLANK(F624)),COUNTIF(F$623:F$630,LEFT(F624,1)&amp;"*"),0)</f>
        <v>0</v>
      </c>
      <c r="AB624" s="7" t="str">
        <f t="shared" ref="AB624:AB630" si="671">IF($G624&gt;=$J$613, "***", "")</f>
        <v/>
      </c>
    </row>
    <row r="625" spans="1:28" s="8" customFormat="1" ht="20.25" customHeight="1">
      <c r="A625" s="709" t="s">
        <v>183</v>
      </c>
      <c r="B625" s="709" t="s">
        <v>123</v>
      </c>
      <c r="C625" s="709" t="s">
        <v>154</v>
      </c>
      <c r="D625" s="709" t="s">
        <v>65</v>
      </c>
      <c r="E625" s="41">
        <v>3</v>
      </c>
      <c r="F625" s="17"/>
      <c r="G625" s="38"/>
      <c r="H625" s="33" t="str" cm="1">
        <f t="array" ref="H625">IF($F625=0," ",_xlfn.XLOOKUP($F625,DataCalcs!$B$166:$B$244,_xlfn.XLOOKUP($C625,DataCalcs!$D$165:$N$165,DataCalcs!$D$166:$N$244),"WRONG LETTER"))</f>
        <v xml:space="preserve"> </v>
      </c>
      <c r="I625" s="33" t="str">
        <f>IF($F625=0," ",_xlfn.XLOOKUP($F625,DataCalcs!$B$166:$B$244,DataCalcs!$A$166:$A$244,"WRONG LETTER"))</f>
        <v xml:space="preserve"> </v>
      </c>
      <c r="J625" s="709" t="str" cm="1">
        <f t="array" ref="J625">_xlfn.IFS(ISBLANK(G625), "", NOT(ISNUMBER(G625)), "!!!",  G625&lt;DataTables!$E$52,"...",G625&lt;DataTables!$F$52,"L1",G625&lt;DataTables!$G$52,"L2",G625&lt;DataTables!$H$52,"L3",G625&lt;DataTables!$I$52,"L4",G625&lt;DataTables!$J$52,"L5",G625&lt;DataTables!$K$52,"L6",G625&lt;DataTables!$L$52,"L7",G625&lt;DataTables!$M$52,"L8", G625&gt;=DataTables!$M$52,"L9")</f>
        <v/>
      </c>
      <c r="K625" s="709"/>
      <c r="L625" s="31"/>
      <c r="M625" s="34" t="str">
        <f t="shared" ref="M625:N625" si="672">M616</f>
        <v>B</v>
      </c>
      <c r="N625" s="34" t="str">
        <f t="shared" si="672"/>
        <v>BB</v>
      </c>
      <c r="O625" s="34" cm="1">
        <f t="array" ref="O625">_xlfn.LET(_xlpm.a, $F$623:$F$630, _xlpm.b, $E$623:$E$630, _xlpm.c, _xlfn.XLOOKUP(M625,_xlpm.a,_xlpm.b,0), _xlpm.d, _xlfn.XLOOKUP(N625,_xlpm.a,_xlpm.b,0), _xlpm.x, IF(OR(_xlpm.c=0,_xlpm.d=0), _xlpm.c+_xlpm.d, MIN(_xlpm.c,_xlpm.d)), IF(_xlpm.x=0, 0, IF(DataTables!$K$158="6+", _xlfn.IFNA(_xlfn.RANK.AVG(_xlpm.x,$E$623:$E$628),1), IF(DataTables!$K$158=8,_xlfn.RANK.AVG(_xlpm.x,_xlpm.b)))))</f>
        <v>0</v>
      </c>
      <c r="P625" s="32"/>
      <c r="Q625" s="151"/>
      <c r="R625" s="151"/>
      <c r="S625" s="151">
        <f>$O625</f>
        <v>0</v>
      </c>
      <c r="T625" s="151"/>
      <c r="U625" s="151"/>
      <c r="V625" s="151"/>
      <c r="W625" s="151"/>
      <c r="X625" s="151"/>
      <c r="Y625" s="32"/>
      <c r="Z625" s="32">
        <f>COUNTIF(F$614:F$621:F$623:F$630,F625)</f>
        <v>0</v>
      </c>
      <c r="AA625" s="32">
        <f t="shared" si="670"/>
        <v>0</v>
      </c>
      <c r="AB625" s="7" t="str">
        <f t="shared" si="671"/>
        <v/>
      </c>
    </row>
    <row r="626" spans="1:28" s="8" customFormat="1" ht="20.25" customHeight="1">
      <c r="A626" s="709" t="s">
        <v>183</v>
      </c>
      <c r="B626" s="709" t="s">
        <v>123</v>
      </c>
      <c r="C626" s="709" t="s">
        <v>154</v>
      </c>
      <c r="D626" s="709" t="s">
        <v>65</v>
      </c>
      <c r="E626" s="41">
        <v>4</v>
      </c>
      <c r="F626" s="17"/>
      <c r="G626" s="38"/>
      <c r="H626" s="33" t="str" cm="1">
        <f t="array" ref="H626">IF($F626=0," ",_xlfn.XLOOKUP($F626,DataCalcs!$B$166:$B$244,_xlfn.XLOOKUP($C626,DataCalcs!$D$165:$N$165,DataCalcs!$D$166:$N$244),"WRONG LETTER"))</f>
        <v xml:space="preserve"> </v>
      </c>
      <c r="I626" s="33" t="str">
        <f>IF($F626=0," ",_xlfn.XLOOKUP($F626,DataCalcs!$B$166:$B$244,DataCalcs!$A$166:$A$244,"WRONG LETTER"))</f>
        <v xml:space="preserve"> </v>
      </c>
      <c r="J626" s="709" t="str" cm="1">
        <f t="array" ref="J626">_xlfn.IFS(ISBLANK(G626), "", NOT(ISNUMBER(G626)), "!!!",  G626&lt;DataTables!$E$52,"...",G626&lt;DataTables!$F$52,"L1",G626&lt;DataTables!$G$52,"L2",G626&lt;DataTables!$H$52,"L3",G626&lt;DataTables!$I$52,"L4",G626&lt;DataTables!$J$52,"L5",G626&lt;DataTables!$K$52,"L6",G626&lt;DataTables!$L$52,"L7",G626&lt;DataTables!$M$52,"L8", G626&gt;=DataTables!$M$52,"L9")</f>
        <v/>
      </c>
      <c r="K626" s="709"/>
      <c r="L626" s="31"/>
      <c r="M626" s="34" t="str">
        <f t="shared" ref="M626:N626" si="673">M617</f>
        <v>O</v>
      </c>
      <c r="N626" s="34" t="str">
        <f t="shared" si="673"/>
        <v>OO</v>
      </c>
      <c r="O626" s="34" cm="1">
        <f t="array" ref="O626">_xlfn.LET(_xlpm.a, $F$623:$F$630, _xlpm.b, $E$623:$E$630, _xlpm.c, _xlfn.XLOOKUP(M626,_xlpm.a,_xlpm.b,0), _xlpm.d, _xlfn.XLOOKUP(N626,_xlpm.a,_xlpm.b,0), _xlpm.x, IF(OR(_xlpm.c=0,_xlpm.d=0), _xlpm.c+_xlpm.d, MIN(_xlpm.c,_xlpm.d)), IF(_xlpm.x=0, 0, IF(DataTables!$K$158="6+", _xlfn.IFNA(_xlfn.RANK.AVG(_xlpm.x,$E$623:$E$628),1), IF(DataTables!$K$158=8,_xlfn.RANK.AVG(_xlpm.x,_xlpm.b)))))</f>
        <v>0</v>
      </c>
      <c r="P626" s="32"/>
      <c r="Q626" s="151"/>
      <c r="R626" s="151"/>
      <c r="S626" s="151"/>
      <c r="T626" s="151">
        <f>$O626</f>
        <v>0</v>
      </c>
      <c r="U626" s="151"/>
      <c r="V626" s="151"/>
      <c r="W626" s="151"/>
      <c r="X626" s="151"/>
      <c r="Y626" s="32"/>
      <c r="Z626" s="32">
        <f>COUNTIF(F$614:F$621:F$623:F$630,F626)</f>
        <v>0</v>
      </c>
      <c r="AA626" s="32">
        <f t="shared" si="670"/>
        <v>0</v>
      </c>
      <c r="AB626" s="7" t="str">
        <f t="shared" si="671"/>
        <v/>
      </c>
    </row>
    <row r="627" spans="1:28" s="8" customFormat="1" ht="20.25" customHeight="1">
      <c r="A627" s="709" t="s">
        <v>183</v>
      </c>
      <c r="B627" s="709" t="s">
        <v>123</v>
      </c>
      <c r="C627" s="709" t="s">
        <v>154</v>
      </c>
      <c r="D627" s="709" t="s">
        <v>65</v>
      </c>
      <c r="E627" s="41">
        <v>5</v>
      </c>
      <c r="F627" s="17"/>
      <c r="G627" s="38"/>
      <c r="H627" s="33" t="str" cm="1">
        <f t="array" ref="H627">IF($F627=0," ",_xlfn.XLOOKUP($F627,DataCalcs!$B$166:$B$244,_xlfn.XLOOKUP($C627,DataCalcs!$D$165:$N$165,DataCalcs!$D$166:$N$244),"WRONG LETTER"))</f>
        <v xml:space="preserve"> </v>
      </c>
      <c r="I627" s="33" t="str">
        <f>IF($F627=0," ",_xlfn.XLOOKUP($F627,DataCalcs!$B$166:$B$244,DataCalcs!$A$166:$A$244,"WRONG LETTER"))</f>
        <v xml:space="preserve"> </v>
      </c>
      <c r="J627" s="709" t="str" cm="1">
        <f t="array" ref="J627">_xlfn.IFS(ISBLANK(G627), "", NOT(ISNUMBER(G627)), "!!!",  G627&lt;DataTables!$E$52,"...",G627&lt;DataTables!$F$52,"L1",G627&lt;DataTables!$G$52,"L2",G627&lt;DataTables!$H$52,"L3",G627&lt;DataTables!$I$52,"L4",G627&lt;DataTables!$J$52,"L5",G627&lt;DataTables!$K$52,"L6",G627&lt;DataTables!$L$52,"L7",G627&lt;DataTables!$M$52,"L8", G627&gt;=DataTables!$M$52,"L9")</f>
        <v/>
      </c>
      <c r="K627" s="709"/>
      <c r="L627" s="31"/>
      <c r="M627" s="34" t="str">
        <f t="shared" ref="M627:N627" si="674">M618</f>
        <v>R</v>
      </c>
      <c r="N627" s="34" t="str">
        <f t="shared" si="674"/>
        <v>RR</v>
      </c>
      <c r="O627" s="34" cm="1">
        <f t="array" ref="O627">_xlfn.LET(_xlpm.a, $F$623:$F$630, _xlpm.b, $E$623:$E$630, _xlpm.c, _xlfn.XLOOKUP(M627,_xlpm.a,_xlpm.b,0), _xlpm.d, _xlfn.XLOOKUP(N627,_xlpm.a,_xlpm.b,0), _xlpm.x, IF(OR(_xlpm.c=0,_xlpm.d=0), _xlpm.c+_xlpm.d, MIN(_xlpm.c,_xlpm.d)), IF(_xlpm.x=0, 0, IF(DataTables!$K$158="6+", _xlfn.IFNA(_xlfn.RANK.AVG(_xlpm.x,$E$623:$E$628),1), IF(DataTables!$K$158=8,_xlfn.RANK.AVG(_xlpm.x,_xlpm.b)))))</f>
        <v>0</v>
      </c>
      <c r="P627" s="32"/>
      <c r="Q627" s="151"/>
      <c r="R627" s="151"/>
      <c r="S627" s="151"/>
      <c r="T627" s="151"/>
      <c r="U627" s="151">
        <f>$O627</f>
        <v>0</v>
      </c>
      <c r="V627" s="151"/>
      <c r="W627" s="151"/>
      <c r="X627" s="151"/>
      <c r="Y627" s="32"/>
      <c r="Z627" s="32">
        <f>COUNTIF(F$614:F$621:F$623:F$630,F627)</f>
        <v>0</v>
      </c>
      <c r="AA627" s="32">
        <f t="shared" si="670"/>
        <v>0</v>
      </c>
      <c r="AB627" s="7" t="str">
        <f t="shared" si="671"/>
        <v/>
      </c>
    </row>
    <row r="628" spans="1:28" s="8" customFormat="1" ht="20.25" customHeight="1">
      <c r="A628" s="709" t="s">
        <v>183</v>
      </c>
      <c r="B628" s="709" t="s">
        <v>123</v>
      </c>
      <c r="C628" s="709" t="s">
        <v>154</v>
      </c>
      <c r="D628" s="709" t="s">
        <v>65</v>
      </c>
      <c r="E628" s="41">
        <v>6</v>
      </c>
      <c r="F628" s="17"/>
      <c r="G628" s="38"/>
      <c r="H628" s="33" t="str" cm="1">
        <f t="array" ref="H628">IF($F628=0," ",_xlfn.XLOOKUP($F628,DataCalcs!$B$166:$B$244,_xlfn.XLOOKUP($C628,DataCalcs!$D$165:$N$165,DataCalcs!$D$166:$N$244),"WRONG LETTER"))</f>
        <v xml:space="preserve"> </v>
      </c>
      <c r="I628" s="33" t="str">
        <f>IF($F628=0," ",_xlfn.XLOOKUP($F628,DataCalcs!$B$166:$B$244,DataCalcs!$A$166:$A$244,"WRONG LETTER"))</f>
        <v xml:space="preserve"> </v>
      </c>
      <c r="J628" s="709" t="str" cm="1">
        <f t="array" ref="J628">_xlfn.IFS(ISBLANK(G628), "", NOT(ISNUMBER(G628)), "!!!",  G628&lt;DataTables!$E$52,"...",G628&lt;DataTables!$F$52,"L1",G628&lt;DataTables!$G$52,"L2",G628&lt;DataTables!$H$52,"L3",G628&lt;DataTables!$I$52,"L4",G628&lt;DataTables!$J$52,"L5",G628&lt;DataTables!$K$52,"L6",G628&lt;DataTables!$L$52,"L7",G628&lt;DataTables!$M$52,"L8", G628&gt;=DataTables!$M$52,"L9")</f>
        <v/>
      </c>
      <c r="K628" s="709"/>
      <c r="L628" s="418"/>
      <c r="M628" s="34" t="str">
        <f t="shared" ref="M628:N628" si="675">M619</f>
        <v>X</v>
      </c>
      <c r="N628" s="34" t="str">
        <f t="shared" si="675"/>
        <v>XX</v>
      </c>
      <c r="O628" s="34" cm="1">
        <f t="array" ref="O628">_xlfn.LET(_xlpm.a, $F$623:$F$630, _xlpm.b, $E$623:$E$630, _xlpm.c, _xlfn.XLOOKUP(M628,_xlpm.a,_xlpm.b,0), _xlpm.d, _xlfn.XLOOKUP(N628,_xlpm.a,_xlpm.b,0), _xlpm.x, IF(OR(_xlpm.c=0,_xlpm.d=0), _xlpm.c+_xlpm.d, MIN(_xlpm.c,_xlpm.d)), IF(_xlpm.x=0, 0, IF(DataTables!$K$158="6+", _xlfn.IFNA(_xlfn.RANK.AVG(_xlpm.x,$E$623:$E$628),1), IF(DataTables!$K$158=8,_xlfn.RANK.AVG(_xlpm.x,_xlpm.b)))))</f>
        <v>0</v>
      </c>
      <c r="P628" s="32"/>
      <c r="Q628" s="151"/>
      <c r="R628" s="151"/>
      <c r="S628" s="151"/>
      <c r="T628" s="151"/>
      <c r="U628" s="151"/>
      <c r="V628" s="151">
        <f>$O628</f>
        <v>0</v>
      </c>
      <c r="W628" s="151"/>
      <c r="X628" s="151"/>
      <c r="Y628" s="32"/>
      <c r="Z628" s="32">
        <f>COUNTIF(F$614:F$621:F$623:F$630,F628)</f>
        <v>0</v>
      </c>
      <c r="AA628" s="32">
        <f t="shared" si="670"/>
        <v>0</v>
      </c>
      <c r="AB628" s="7" t="str">
        <f t="shared" si="671"/>
        <v/>
      </c>
    </row>
    <row r="629" spans="1:28" s="7" customFormat="1" ht="20.25" customHeight="1">
      <c r="A629" s="709" t="s">
        <v>183</v>
      </c>
      <c r="B629" s="709" t="s">
        <v>123</v>
      </c>
      <c r="C629" s="709" t="s">
        <v>154</v>
      </c>
      <c r="D629" s="709" t="s">
        <v>65</v>
      </c>
      <c r="E629" s="14">
        <v>7</v>
      </c>
      <c r="F629" s="17"/>
      <c r="G629" s="38"/>
      <c r="H629" s="33" t="str" cm="1">
        <f t="array" ref="H629">IF($F629=0," ",_xlfn.XLOOKUP($F629,DataCalcs!$B$166:$B$244,_xlfn.XLOOKUP($C629,DataCalcs!$D$165:$N$165,DataCalcs!$D$166:$N$244),"WRONG LETTER"))</f>
        <v xml:space="preserve"> </v>
      </c>
      <c r="I629" s="33" t="str">
        <f>IF($F629=0," ",_xlfn.XLOOKUP($F629,DataCalcs!$B$166:$B$244,DataCalcs!$A$166:$A$244,"WRONG LETTER"))</f>
        <v xml:space="preserve"> </v>
      </c>
      <c r="J629" s="709" t="str" cm="1">
        <f t="array" ref="J629">_xlfn.IFS(ISBLANK(G629), "", NOT(ISNUMBER(G629)), "!!!",  G629&lt;DataTables!$E$52,"...",G629&lt;DataTables!$F$52,"L1",G629&lt;DataTables!$G$52,"L2",G629&lt;DataTables!$H$52,"L3",G629&lt;DataTables!$I$52,"L4",G629&lt;DataTables!$J$52,"L5",G629&lt;DataTables!$K$52,"L6",G629&lt;DataTables!$L$52,"L7",G629&lt;DataTables!$M$52,"L8", G629&gt;=DataTables!$M$52,"L9")</f>
        <v/>
      </c>
      <c r="K629" s="709"/>
      <c r="L629" s="31"/>
      <c r="M629" s="34" t="str">
        <f t="shared" ref="M629:N629" si="676">M620</f>
        <v>H</v>
      </c>
      <c r="N629" s="34" t="str">
        <f t="shared" si="676"/>
        <v>HH</v>
      </c>
      <c r="O629" s="34" cm="1">
        <f t="array" ref="O629">_xlfn.LET(_xlpm.a, $F$623:$F$630, _xlpm.b, $E$623:$E$630, _xlpm.c, _xlfn.XLOOKUP(M629,_xlpm.a,_xlpm.b,0), _xlpm.d, _xlfn.XLOOKUP(N629,_xlpm.a,_xlpm.b,0), _xlpm.x, IF(OR(_xlpm.c=0,_xlpm.d=0), _xlpm.c+_xlpm.d, MIN(_xlpm.c,_xlpm.d)), IF(_xlpm.x=0, 0, IF(DataTables!$K$158="6+", _xlfn.IFNA(_xlfn.RANK.AVG(_xlpm.x,$E$623:$E$628),1), IF(DataTables!$K$158=8,_xlfn.RANK.AVG(_xlpm.x,_xlpm.b)))))</f>
        <v>0</v>
      </c>
      <c r="P629" s="32"/>
      <c r="Q629" s="151"/>
      <c r="R629" s="151"/>
      <c r="S629" s="151"/>
      <c r="T629" s="151"/>
      <c r="U629" s="151"/>
      <c r="V629" s="151"/>
      <c r="W629" s="151">
        <f>$O629</f>
        <v>0</v>
      </c>
      <c r="X629" s="151"/>
      <c r="Y629" s="32"/>
      <c r="Z629" s="32">
        <f>COUNTIF(F$614:F$621:F$623:F$630,F629)</f>
        <v>0</v>
      </c>
      <c r="AA629" s="32">
        <f t="shared" si="670"/>
        <v>0</v>
      </c>
      <c r="AB629" s="7" t="str">
        <f t="shared" si="671"/>
        <v/>
      </c>
    </row>
    <row r="630" spans="1:28" s="7" customFormat="1" ht="20.25" customHeight="1">
      <c r="A630" s="709" t="s">
        <v>183</v>
      </c>
      <c r="B630" s="709" t="s">
        <v>123</v>
      </c>
      <c r="C630" s="709" t="s">
        <v>154</v>
      </c>
      <c r="D630" s="709" t="s">
        <v>65</v>
      </c>
      <c r="E630" s="14">
        <v>8</v>
      </c>
      <c r="F630" s="17"/>
      <c r="G630" s="38"/>
      <c r="H630" s="33" t="str" cm="1">
        <f t="array" ref="H630">IF($F630=0," ",_xlfn.XLOOKUP($F630,DataCalcs!$B$166:$B$244,_xlfn.XLOOKUP($C630,DataCalcs!$D$165:$N$165,DataCalcs!$D$166:$N$244),"WRONG LETTER"))</f>
        <v xml:space="preserve"> </v>
      </c>
      <c r="I630" s="33" t="str">
        <f>IF($F630=0," ",_xlfn.XLOOKUP($F630,DataCalcs!$B$166:$B$244,DataCalcs!$A$166:$A$244,"WRONG LETTER"))</f>
        <v xml:space="preserve"> </v>
      </c>
      <c r="J630" s="709" t="str" cm="1">
        <f t="array" ref="J630">_xlfn.IFS(ISBLANK(G630), "", NOT(ISNUMBER(G630)), "!!!",  G630&lt;DataTables!$E$52,"...",G630&lt;DataTables!$F$52,"L1",G630&lt;DataTables!$G$52,"L2",G630&lt;DataTables!$H$52,"L3",G630&lt;DataTables!$I$52,"L4",G630&lt;DataTables!$J$52,"L5",G630&lt;DataTables!$K$52,"L6",G630&lt;DataTables!$L$52,"L7",G630&lt;DataTables!$M$52,"L8", G630&gt;=DataTables!$M$52,"L9")</f>
        <v/>
      </c>
      <c r="K630" s="709"/>
      <c r="L630" s="31"/>
      <c r="M630" s="34" t="str">
        <f t="shared" ref="M630:N630" si="677">M621</f>
        <v>W</v>
      </c>
      <c r="N630" s="34" t="str">
        <f t="shared" si="677"/>
        <v>WW</v>
      </c>
      <c r="O630" s="34" cm="1">
        <f t="array" ref="O630">_xlfn.LET(_xlpm.a, $F$623:$F$630, _xlpm.b, $E$623:$E$630, _xlpm.c, _xlfn.XLOOKUP(M630,_xlpm.a,_xlpm.b,0), _xlpm.d, _xlfn.XLOOKUP(N630,_xlpm.a,_xlpm.b,0), _xlpm.x, IF(OR(_xlpm.c=0,_xlpm.d=0), _xlpm.c+_xlpm.d, MIN(_xlpm.c,_xlpm.d)), IF(_xlpm.x=0, 0, IF(DataTables!$K$158="6+", _xlfn.IFNA(_xlfn.RANK.AVG(_xlpm.x,$E$623:$E$628),1), IF(DataTables!$K$158=8,_xlfn.RANK.AVG(_xlpm.x,_xlpm.b)))))</f>
        <v>0</v>
      </c>
      <c r="P630" s="32"/>
      <c r="Q630" s="151"/>
      <c r="R630" s="151"/>
      <c r="S630" s="151"/>
      <c r="T630" s="151"/>
      <c r="U630" s="151"/>
      <c r="V630" s="151"/>
      <c r="W630" s="151"/>
      <c r="X630" s="151">
        <f>$O630</f>
        <v>0</v>
      </c>
      <c r="Y630" s="31"/>
      <c r="Z630" s="32">
        <f>COUNTIF(F$614:F$621:F$623:F$630,F630)</f>
        <v>0</v>
      </c>
      <c r="AA630" s="32">
        <f t="shared" si="670"/>
        <v>0</v>
      </c>
      <c r="AB630" s="7" t="str">
        <f t="shared" si="671"/>
        <v/>
      </c>
    </row>
    <row r="632" spans="1:28">
      <c r="G632" s="3"/>
      <c r="H632" s="9"/>
      <c r="I632" s="22" t="s">
        <v>113</v>
      </c>
      <c r="J632" s="23" t="s">
        <v>107</v>
      </c>
      <c r="K632" s="23" t="s">
        <v>109</v>
      </c>
      <c r="L632" s="351"/>
      <c r="M632" s="31"/>
      <c r="O632" s="10"/>
      <c r="P632" s="7"/>
      <c r="Q632" s="31"/>
      <c r="R632" s="31"/>
      <c r="S632" s="31"/>
      <c r="T632" s="31"/>
      <c r="U632" s="31"/>
      <c r="V632" s="31"/>
      <c r="W632" s="31"/>
      <c r="X632" s="31"/>
      <c r="Y632" s="31"/>
      <c r="Z632" s="31"/>
      <c r="AA632" s="32"/>
      <c r="AB632" s="2"/>
    </row>
    <row r="633" spans="1:28">
      <c r="G633" s="3"/>
      <c r="H633" s="9"/>
      <c r="I633" s="19" t="str">
        <f>Abingdon!$AJ$2</f>
        <v>Abingdon AC</v>
      </c>
      <c r="J633" s="729" t="str" cm="1">
        <f t="array" ref="J633">IF($K633=0,"",SUMPRODUCT((K633&lt;=$K$633:$K$640)/COUNTIF($K$633:$K$640,$K$633:$K$640)))</f>
        <v/>
      </c>
      <c r="K633" s="729">
        <f>SUM(Q$425:Q$630)</f>
        <v>0</v>
      </c>
      <c r="L633" s="3"/>
      <c r="M633" s="31"/>
      <c r="O633" s="10"/>
      <c r="P633" s="7"/>
      <c r="Q633" s="31"/>
      <c r="R633" s="31"/>
      <c r="S633" s="31"/>
      <c r="T633" s="31"/>
      <c r="U633" s="31"/>
      <c r="V633" s="31"/>
      <c r="W633" s="31"/>
      <c r="X633" s="31"/>
      <c r="Y633" s="31"/>
      <c r="Z633" s="31"/>
      <c r="AA633" s="32"/>
      <c r="AB633" s="2"/>
    </row>
    <row r="634" spans="1:28">
      <c r="G634" s="3"/>
      <c r="H634" s="9"/>
      <c r="I634" s="19" t="str">
        <f>Banbury!$AJ$2</f>
        <v>Banbury Harriers AC</v>
      </c>
      <c r="J634" s="729" t="str" cm="1">
        <f t="array" ref="J634">IF($K634=0,"",SUMPRODUCT((K634&lt;=$K$633:$K$640)/COUNTIF($K$633:$K$640,$K$633:$K$640)))</f>
        <v/>
      </c>
      <c r="K634" s="729">
        <f>SUM(R$425:R$630)</f>
        <v>0</v>
      </c>
      <c r="L634" s="3"/>
      <c r="M634" s="31"/>
      <c r="O634" s="10"/>
      <c r="P634" s="7"/>
      <c r="Q634" s="31"/>
      <c r="R634" s="31"/>
      <c r="S634" s="31"/>
      <c r="T634" s="31"/>
      <c r="U634" s="31"/>
      <c r="V634" s="31"/>
      <c r="W634" s="31"/>
      <c r="X634" s="31"/>
      <c r="Y634" s="31"/>
      <c r="Z634" s="31"/>
      <c r="AA634" s="32"/>
      <c r="AB634" s="2"/>
    </row>
    <row r="635" spans="1:28">
      <c r="G635" s="3"/>
      <c r="H635" s="9"/>
      <c r="I635" s="19" t="str">
        <f>Bicester!$AJ$2</f>
        <v>Bicester AC</v>
      </c>
      <c r="J635" s="729" t="str" cm="1">
        <f t="array" ref="J635">IF($K635=0,"",SUMPRODUCT((K635&lt;=$K$633:$K$640)/COUNTIF($K$633:$K$640,$K$633:$K$640)))</f>
        <v/>
      </c>
      <c r="K635" s="729">
        <f>SUM(S$425:S$630)</f>
        <v>0</v>
      </c>
      <c r="L635" s="3"/>
      <c r="M635" s="31"/>
      <c r="O635" s="10"/>
      <c r="P635" s="7"/>
      <c r="Q635" s="31"/>
      <c r="R635" s="31"/>
      <c r="S635" s="31"/>
      <c r="T635" s="31"/>
      <c r="U635" s="31"/>
      <c r="V635" s="31"/>
      <c r="W635" s="31"/>
      <c r="X635" s="31"/>
      <c r="Y635" s="31"/>
      <c r="Z635" s="31"/>
      <c r="AA635" s="32"/>
      <c r="AB635" s="2"/>
    </row>
    <row r="636" spans="1:28">
      <c r="G636" s="3"/>
      <c r="H636" s="9"/>
      <c r="I636" s="19" t="str">
        <f>'Oxford City'!$AJ$2</f>
        <v>Oxford City AC</v>
      </c>
      <c r="J636" s="729" t="str" cm="1">
        <f t="array" ref="J636">IF($K636=0,"",SUMPRODUCT((K636&lt;=$K$633:$K$640)/COUNTIF($K$633:$K$640,$K$633:$K$640)))</f>
        <v/>
      </c>
      <c r="K636" s="729">
        <f>SUM(T$425:T$630)</f>
        <v>0</v>
      </c>
      <c r="L636" s="3"/>
      <c r="M636" s="31"/>
      <c r="O636" s="10"/>
      <c r="P636" s="7"/>
      <c r="Q636" s="31"/>
      <c r="R636" s="31"/>
      <c r="S636" s="31"/>
      <c r="T636" s="31"/>
      <c r="U636" s="31"/>
      <c r="V636" s="31"/>
      <c r="W636" s="31"/>
      <c r="X636" s="31"/>
      <c r="Y636" s="31"/>
      <c r="Z636" s="31"/>
      <c r="AA636" s="32"/>
      <c r="AB636" s="2"/>
    </row>
    <row r="637" spans="1:28">
      <c r="G637" s="3"/>
      <c r="H637" s="9"/>
      <c r="I637" s="19" t="str">
        <f>Radley!$AJ$2</f>
        <v>Radley AC</v>
      </c>
      <c r="J637" s="729" t="str" cm="1">
        <f t="array" ref="J637">IF($K637=0,"",SUMPRODUCT((K637&lt;=$K$633:$K$640)/COUNTIF($K$633:$K$640,$K$633:$K$640)))</f>
        <v/>
      </c>
      <c r="K637" s="729">
        <f>SUM(U$425:U$630)</f>
        <v>0</v>
      </c>
      <c r="L637" s="3"/>
      <c r="M637" s="31"/>
      <c r="O637" s="10"/>
      <c r="P637" s="7"/>
      <c r="Q637" s="31"/>
      <c r="R637" s="31"/>
      <c r="S637" s="31"/>
      <c r="T637" s="31"/>
      <c r="U637" s="31"/>
      <c r="V637" s="31"/>
      <c r="W637" s="31"/>
      <c r="X637" s="31"/>
      <c r="Y637" s="31"/>
      <c r="Z637" s="31"/>
      <c r="AA637" s="32"/>
      <c r="AB637" s="2"/>
    </row>
    <row r="638" spans="1:28">
      <c r="G638" s="3"/>
      <c r="H638" s="9"/>
      <c r="I638" s="19" t="str">
        <f>IF('Team Kennet'!$AJ$2=0,"",'Team Kennet'!$AJ$2)</f>
        <v>Team Kennet</v>
      </c>
      <c r="J638" s="729" t="str" cm="1">
        <f t="array" ref="J638">IF($K638=0,"",SUMPRODUCT((K638&lt;=$K$633:$K$640)/COUNTIF($K$633:$K$640,$K$633:$K$640)))</f>
        <v/>
      </c>
      <c r="K638" s="729">
        <f>SUM(V$425:V$630)</f>
        <v>0</v>
      </c>
      <c r="L638" s="3"/>
      <c r="M638" s="31"/>
      <c r="O638" s="10"/>
      <c r="P638" s="7"/>
      <c r="Q638" s="31"/>
      <c r="R638" s="31"/>
      <c r="S638" s="31"/>
      <c r="T638" s="31"/>
      <c r="U638" s="31"/>
      <c r="V638" s="31"/>
      <c r="W638" s="31"/>
      <c r="X638" s="31"/>
      <c r="Y638" s="31"/>
      <c r="Z638" s="31"/>
      <c r="AA638" s="32"/>
      <c r="AB638" s="2"/>
    </row>
    <row r="639" spans="1:28">
      <c r="G639" s="3"/>
      <c r="H639" s="9"/>
      <c r="I639" s="19" t="str">
        <f>IF('White Horse'!$AJ$2=0,"",'White Horse'!$AJ$2)</f>
        <v>White Horse Harriers</v>
      </c>
      <c r="J639" s="729" t="str" cm="1">
        <f t="array" ref="J639">IF($K639=0,"",SUMPRODUCT((K639&lt;=$K$633:$K$640)/COUNTIF($K$633:$K$640,$K$633:$K$640)))</f>
        <v/>
      </c>
      <c r="K639" s="729">
        <f>SUM(W$425:W$630)</f>
        <v>0</v>
      </c>
      <c r="L639" s="3"/>
      <c r="M639" s="31"/>
      <c r="O639" s="10"/>
      <c r="P639" s="7"/>
      <c r="Q639" s="31"/>
      <c r="R639" s="31"/>
      <c r="S639" s="31"/>
      <c r="T639" s="31"/>
      <c r="U639" s="31"/>
      <c r="V639" s="31"/>
      <c r="W639" s="31"/>
      <c r="X639" s="31"/>
      <c r="Y639" s="31"/>
      <c r="Z639" s="31"/>
      <c r="AA639" s="32"/>
      <c r="AB639" s="2"/>
    </row>
    <row r="640" spans="1:28">
      <c r="G640" s="3"/>
      <c r="H640" s="9"/>
      <c r="I640" s="19" t="str">
        <f>IF(Witney!$AJ$2=0,"",Witney!$AJ$2)</f>
        <v>Witney Road Runners</v>
      </c>
      <c r="J640" s="729" t="str" cm="1">
        <f t="array" ref="J640">IF($K640=0,"",SUMPRODUCT((K640&lt;=$K$633:$K$640)/COUNTIF($K$633:$K$640,$K$633:$K$640)))</f>
        <v/>
      </c>
      <c r="K640" s="729">
        <f>SUM(X$425:X$630)</f>
        <v>0</v>
      </c>
      <c r="L640" s="3"/>
      <c r="M640" s="31"/>
      <c r="O640" s="10"/>
      <c r="P640" s="7"/>
      <c r="Q640" s="31"/>
      <c r="R640" s="31"/>
      <c r="S640" s="31"/>
      <c r="T640" s="31"/>
      <c r="U640" s="31"/>
      <c r="V640" s="31"/>
      <c r="W640" s="31"/>
      <c r="X640" s="31"/>
      <c r="Y640" s="31"/>
      <c r="Z640" s="31"/>
      <c r="AA640" s="32"/>
      <c r="AB640" s="2"/>
    </row>
    <row r="645" spans="7:28">
      <c r="G645" s="3"/>
      <c r="H645" s="9"/>
      <c r="I645" s="22" t="str">
        <f>I195</f>
        <v>U14 Boys</v>
      </c>
      <c r="J645" s="23" t="str">
        <f>J195</f>
        <v>Position</v>
      </c>
      <c r="K645" s="23" t="str">
        <f>K195</f>
        <v>Points</v>
      </c>
      <c r="L645" s="31"/>
      <c r="M645" s="449"/>
      <c r="N645" s="23" t="s">
        <v>108</v>
      </c>
      <c r="O645" s="23" t="s">
        <v>209</v>
      </c>
      <c r="P645" s="10"/>
      <c r="Q645" s="449"/>
      <c r="R645" s="449"/>
      <c r="S645" s="449"/>
      <c r="T645" s="449"/>
      <c r="U645" s="449"/>
      <c r="V645" s="449"/>
      <c r="W645" s="449"/>
      <c r="X645" s="449"/>
      <c r="Y645" s="449"/>
      <c r="Z645" s="449"/>
      <c r="AA645" s="32"/>
      <c r="AB645" s="2"/>
    </row>
    <row r="646" spans="7:28">
      <c r="G646" s="3"/>
      <c r="H646" s="9"/>
      <c r="I646" s="19" t="str">
        <f t="shared" ref="I646:I653" si="678">I196</f>
        <v>Abingdon AC</v>
      </c>
      <c r="J646" s="729" t="str">
        <f t="shared" ref="J646" si="679">IF(J196=0, "", J196)</f>
        <v/>
      </c>
      <c r="K646" s="729">
        <f>K196</f>
        <v>0</v>
      </c>
      <c r="L646" s="31"/>
      <c r="M646" s="31"/>
      <c r="N646" s="729" t="str">
        <f>_xlfn.LET(_xlpm.x,J646, IF(OR(_xlpm.x=0,_xlpm.x=""), "", IF(DataTables!$K$158="6+", IF(_xlpm.x&gt;5,1,7-_xlpm.x),IF(DataTables!$K$158=8, 9-_xlpm.x))))</f>
        <v/>
      </c>
      <c r="O646" s="729" t="str">
        <f>IF(OR(K646=0,K646=""),"",_xlfn.RANK.AVG(K646,K$646:K$653))</f>
        <v/>
      </c>
      <c r="P646" s="7"/>
      <c r="Q646" s="31"/>
      <c r="R646" s="31"/>
      <c r="S646" s="31"/>
      <c r="T646" s="31"/>
      <c r="U646" s="31"/>
      <c r="V646" s="31"/>
      <c r="W646" s="31"/>
      <c r="X646" s="31"/>
      <c r="Y646" s="31"/>
      <c r="Z646" s="31"/>
      <c r="AA646" s="32"/>
      <c r="AB646" s="2"/>
    </row>
    <row r="647" spans="7:28">
      <c r="G647" s="3"/>
      <c r="H647" s="9"/>
      <c r="I647" s="19" t="str">
        <f t="shared" si="678"/>
        <v>Banbury Harriers AC</v>
      </c>
      <c r="J647" s="729" t="str">
        <f t="shared" ref="J647" si="680">IF(J197=0, "", J197)</f>
        <v/>
      </c>
      <c r="K647" s="729">
        <f t="shared" ref="K647:K653" si="681">K197</f>
        <v>0</v>
      </c>
      <c r="L647" s="31"/>
      <c r="M647" s="31"/>
      <c r="N647" s="729" t="str">
        <f>_xlfn.LET(_xlpm.x,J647, IF(OR(_xlpm.x=0,_xlpm.x=""), "", IF(DataTables!$K$158="6+", IF(_xlpm.x&gt;5,1,7-_xlpm.x),IF(DataTables!$K$158=8, 9-_xlpm.x))))</f>
        <v/>
      </c>
      <c r="O647" s="729" t="str">
        <f t="shared" ref="O647:O652" si="682">IF(OR(K647=0,K647=""),"",_xlfn.RANK.AVG(K647,K$646:K$653))</f>
        <v/>
      </c>
      <c r="P647" s="7"/>
      <c r="Q647" s="31"/>
      <c r="R647" s="31"/>
      <c r="S647" s="31"/>
      <c r="T647" s="31"/>
      <c r="U647" s="31"/>
      <c r="V647" s="31"/>
      <c r="W647" s="31"/>
      <c r="X647" s="31"/>
      <c r="Y647" s="31"/>
      <c r="Z647" s="31"/>
      <c r="AA647" s="32"/>
      <c r="AB647" s="2"/>
    </row>
    <row r="648" spans="7:28">
      <c r="G648" s="3"/>
      <c r="H648" s="9"/>
      <c r="I648" s="19" t="str">
        <f t="shared" si="678"/>
        <v>Bicester AC</v>
      </c>
      <c r="J648" s="729" t="str">
        <f t="shared" ref="J648" si="683">IF(J198=0, "", J198)</f>
        <v/>
      </c>
      <c r="K648" s="729">
        <f t="shared" si="681"/>
        <v>0</v>
      </c>
      <c r="L648" s="31"/>
      <c r="M648" s="31"/>
      <c r="N648" s="729" t="str">
        <f>_xlfn.LET(_xlpm.x,J648, IF(OR(_xlpm.x=0,_xlpm.x=""), "", IF(DataTables!$K$158="6+", IF(_xlpm.x&gt;5,1,7-_xlpm.x),IF(DataTables!$K$158=8, 9-_xlpm.x))))</f>
        <v/>
      </c>
      <c r="O648" s="729" t="str">
        <f t="shared" si="682"/>
        <v/>
      </c>
      <c r="P648" s="7"/>
      <c r="Q648" s="31"/>
      <c r="R648" s="31"/>
      <c r="S648" s="31"/>
      <c r="T648" s="31"/>
      <c r="U648" s="31"/>
      <c r="V648" s="31"/>
      <c r="W648" s="31"/>
      <c r="X648" s="31"/>
      <c r="Y648" s="31"/>
      <c r="Z648" s="31"/>
      <c r="AA648" s="32"/>
      <c r="AB648" s="2"/>
    </row>
    <row r="649" spans="7:28">
      <c r="G649" s="3"/>
      <c r="H649" s="9"/>
      <c r="I649" s="19" t="str">
        <f t="shared" si="678"/>
        <v>Oxford City AC</v>
      </c>
      <c r="J649" s="729" t="str">
        <f t="shared" ref="J649" si="684">IF(J199=0, "", J199)</f>
        <v/>
      </c>
      <c r="K649" s="729">
        <f t="shared" si="681"/>
        <v>0</v>
      </c>
      <c r="L649" s="31"/>
      <c r="M649" s="31"/>
      <c r="N649" s="729" t="str">
        <f>_xlfn.LET(_xlpm.x,J649, IF(OR(_xlpm.x=0,_xlpm.x=""), "", IF(DataTables!$K$158="6+", IF(_xlpm.x&gt;5,1,7-_xlpm.x),IF(DataTables!$K$158=8, 9-_xlpm.x))))</f>
        <v/>
      </c>
      <c r="O649" s="729" t="str">
        <f t="shared" si="682"/>
        <v/>
      </c>
      <c r="P649" s="7"/>
      <c r="Q649" s="31"/>
      <c r="R649" s="31"/>
      <c r="S649" s="31"/>
      <c r="T649" s="31"/>
      <c r="U649" s="31"/>
      <c r="V649" s="31"/>
      <c r="W649" s="31"/>
      <c r="X649" s="31"/>
      <c r="Y649" s="31"/>
      <c r="Z649" s="31"/>
      <c r="AA649" s="32"/>
      <c r="AB649" s="2"/>
    </row>
    <row r="650" spans="7:28">
      <c r="G650" s="3"/>
      <c r="H650" s="9"/>
      <c r="I650" s="19" t="str">
        <f t="shared" si="678"/>
        <v>Radley AC</v>
      </c>
      <c r="J650" s="729" t="str">
        <f t="shared" ref="J650" si="685">IF(J200=0, "", J200)</f>
        <v/>
      </c>
      <c r="K650" s="729">
        <f t="shared" si="681"/>
        <v>0</v>
      </c>
      <c r="L650" s="31"/>
      <c r="M650" s="31"/>
      <c r="N650" s="729" t="str">
        <f>_xlfn.LET(_xlpm.x,J650, IF(OR(_xlpm.x=0,_xlpm.x=""), "", IF(DataTables!$K$158="6+", IF(_xlpm.x&gt;5,1,7-_xlpm.x),IF(DataTables!$K$158=8, 9-_xlpm.x))))</f>
        <v/>
      </c>
      <c r="O650" s="729" t="str">
        <f t="shared" si="682"/>
        <v/>
      </c>
      <c r="P650" s="7"/>
      <c r="Q650" s="31"/>
      <c r="R650" s="31"/>
      <c r="S650" s="31"/>
      <c r="T650" s="31"/>
      <c r="U650" s="31"/>
      <c r="V650" s="31"/>
      <c r="W650" s="31"/>
      <c r="X650" s="31"/>
      <c r="Y650" s="31"/>
      <c r="Z650" s="31"/>
      <c r="AA650" s="32"/>
      <c r="AB650" s="2"/>
    </row>
    <row r="651" spans="7:28">
      <c r="G651" s="3"/>
      <c r="H651" s="9"/>
      <c r="I651" s="19" t="str">
        <f t="shared" si="678"/>
        <v>Team Kennet</v>
      </c>
      <c r="J651" s="729" t="str">
        <f t="shared" ref="J651" si="686">IF(J201=0, "", J201)</f>
        <v/>
      </c>
      <c r="K651" s="729">
        <f t="shared" si="681"/>
        <v>0</v>
      </c>
      <c r="L651" s="31"/>
      <c r="M651" s="31"/>
      <c r="N651" s="729" t="str">
        <f>_xlfn.LET(_xlpm.x,J651, IF(OR(_xlpm.x=0,_xlpm.x=""), "", IF(DataTables!$K$158="6+", IF(_xlpm.x&gt;5,1,7-_xlpm.x),IF(DataTables!$K$158=8, 9-_xlpm.x))))</f>
        <v/>
      </c>
      <c r="O651" s="729" t="str">
        <f t="shared" si="682"/>
        <v/>
      </c>
      <c r="P651" s="7"/>
      <c r="Q651" s="31"/>
      <c r="R651" s="31"/>
      <c r="S651" s="31"/>
      <c r="T651" s="31"/>
      <c r="U651" s="31"/>
      <c r="V651" s="31"/>
      <c r="W651" s="31"/>
      <c r="X651" s="31"/>
      <c r="Y651" s="31"/>
      <c r="Z651" s="31"/>
      <c r="AA651" s="32"/>
      <c r="AB651" s="2"/>
    </row>
    <row r="652" spans="7:28">
      <c r="G652" s="3"/>
      <c r="H652" s="9"/>
      <c r="I652" s="19" t="str">
        <f t="shared" si="678"/>
        <v>White Horse Harriers</v>
      </c>
      <c r="J652" s="729" t="str">
        <f t="shared" ref="J652" si="687">IF(J202=0, "", J202)</f>
        <v/>
      </c>
      <c r="K652" s="729">
        <f t="shared" si="681"/>
        <v>0</v>
      </c>
      <c r="L652" s="31"/>
      <c r="M652" s="31"/>
      <c r="N652" s="729" t="str">
        <f>_xlfn.LET(_xlpm.x,J652, IF(OR(_xlpm.x=0,_xlpm.x=""), "", IF(DataTables!$K$158="6+", IF(_xlpm.x&gt;5,1,7-_xlpm.x),IF(DataTables!$K$158=8, 9-_xlpm.x))))</f>
        <v/>
      </c>
      <c r="O652" s="729" t="str">
        <f t="shared" si="682"/>
        <v/>
      </c>
      <c r="P652" s="7"/>
      <c r="Q652" s="31"/>
      <c r="R652" s="31"/>
      <c r="S652" s="31"/>
      <c r="T652" s="31"/>
      <c r="U652" s="31"/>
      <c r="V652" s="31"/>
      <c r="W652" s="31"/>
      <c r="X652" s="31"/>
      <c r="Y652" s="31"/>
      <c r="Z652" s="31"/>
      <c r="AA652" s="32"/>
      <c r="AB652" s="2"/>
    </row>
    <row r="653" spans="7:28">
      <c r="G653" s="3"/>
      <c r="H653" s="9"/>
      <c r="I653" s="19" t="str">
        <f t="shared" si="678"/>
        <v>Witney Road Runners</v>
      </c>
      <c r="J653" s="729" t="str">
        <f t="shared" ref="J653" si="688">IF(J203=0, "", J203)</f>
        <v/>
      </c>
      <c r="K653" s="729">
        <f t="shared" si="681"/>
        <v>0</v>
      </c>
      <c r="L653" s="31"/>
      <c r="M653" s="31"/>
      <c r="N653" s="729" t="str">
        <f>_xlfn.LET(_xlpm.x,J653, IF(OR(_xlpm.x=0,_xlpm.x=""), "", IF(DataTables!$K$158="6+", IF(_xlpm.x&gt;5,1,7-_xlpm.x),IF(DataTables!$K$158=8, 9-_xlpm.x))))</f>
        <v/>
      </c>
      <c r="O653" s="729" t="str">
        <f>IF(OR(K653=0,K653=""),"",_xlfn.RANK.AVG(K653,K$646:K$653))</f>
        <v/>
      </c>
      <c r="P653" s="7"/>
      <c r="Q653" s="31"/>
      <c r="R653" s="31"/>
      <c r="S653" s="31"/>
      <c r="T653" s="31"/>
      <c r="U653" s="31"/>
      <c r="V653" s="31"/>
      <c r="W653" s="31"/>
      <c r="X653" s="31"/>
      <c r="Y653" s="31"/>
      <c r="Z653" s="31"/>
      <c r="AA653" s="32"/>
      <c r="AB653" s="2"/>
    </row>
    <row r="654" spans="7:28">
      <c r="G654" s="3"/>
      <c r="H654" s="9"/>
      <c r="J654" s="12"/>
      <c r="K654" s="3"/>
      <c r="L654" s="31"/>
      <c r="M654" s="31"/>
      <c r="N654" s="3"/>
      <c r="O654" s="10"/>
      <c r="P654" s="7"/>
      <c r="Q654" s="31"/>
      <c r="R654" s="31"/>
      <c r="S654" s="31"/>
      <c r="T654" s="31"/>
      <c r="U654" s="31"/>
      <c r="V654" s="31"/>
      <c r="W654" s="31"/>
      <c r="X654" s="31"/>
      <c r="Y654" s="31"/>
      <c r="Z654" s="31"/>
      <c r="AA654" s="32"/>
      <c r="AB654" s="2"/>
    </row>
    <row r="655" spans="7:28">
      <c r="G655" s="3"/>
      <c r="H655" s="9"/>
      <c r="I655" s="22" t="str">
        <f>I413</f>
        <v>U16 Boys</v>
      </c>
      <c r="J655" s="23" t="str">
        <f>J413</f>
        <v>Position</v>
      </c>
      <c r="K655" s="23" t="str">
        <f>K413</f>
        <v>Points</v>
      </c>
      <c r="L655" s="31"/>
      <c r="M655" s="31"/>
      <c r="N655" s="23" t="s">
        <v>108</v>
      </c>
      <c r="O655" s="23" t="s">
        <v>209</v>
      </c>
      <c r="P655" s="7"/>
      <c r="Q655" s="31"/>
      <c r="R655" s="31"/>
      <c r="S655" s="31"/>
      <c r="T655" s="31"/>
      <c r="U655" s="31"/>
      <c r="V655" s="31"/>
      <c r="W655" s="31"/>
      <c r="X655" s="31"/>
      <c r="Y655" s="31"/>
      <c r="Z655" s="31"/>
      <c r="AA655" s="32"/>
      <c r="AB655" s="2"/>
    </row>
    <row r="656" spans="7:28">
      <c r="G656" s="3"/>
      <c r="H656" s="9"/>
      <c r="I656" s="19" t="str">
        <f t="shared" ref="I656:I663" si="689">I414</f>
        <v>Abingdon AC</v>
      </c>
      <c r="J656" s="729" t="str">
        <f t="shared" ref="J656" si="690">IF(J414=0,"", J414)</f>
        <v/>
      </c>
      <c r="K656" s="729">
        <f xml:space="preserve"> K414</f>
        <v>0</v>
      </c>
      <c r="L656" s="31"/>
      <c r="M656" s="31"/>
      <c r="N656" s="729" t="str">
        <f>_xlfn.LET(_xlpm.x,J656, IF(OR(_xlpm.x=0,_xlpm.x=""), "", IF(DataTables!$K$158="6+", IF(_xlpm.x&gt;5,1,7-_xlpm.x),IF(DataTables!$K$158=8, 9-_xlpm.x))))</f>
        <v/>
      </c>
      <c r="O656" s="729" t="str">
        <f>IF(OR(K656=0,K656=""),"",_xlfn.RANK.AVG(K656,K$656:K$663))</f>
        <v/>
      </c>
      <c r="P656" s="7"/>
      <c r="Q656" s="31"/>
      <c r="R656" s="31"/>
      <c r="S656" s="31"/>
      <c r="T656" s="31"/>
      <c r="U656" s="31"/>
      <c r="V656" s="31"/>
      <c r="W656" s="31"/>
      <c r="X656" s="31"/>
      <c r="Y656" s="31"/>
      <c r="Z656" s="31"/>
      <c r="AA656" s="32"/>
      <c r="AB656" s="2"/>
    </row>
    <row r="657" spans="7:29">
      <c r="G657" s="3"/>
      <c r="H657" s="9"/>
      <c r="I657" s="19" t="str">
        <f t="shared" si="689"/>
        <v>Banbury Harriers AC</v>
      </c>
      <c r="J657" s="729" t="str">
        <f t="shared" ref="J657" si="691">IF(J415=0,"", J415)</f>
        <v/>
      </c>
      <c r="K657" s="729">
        <f t="shared" ref="K657:K663" si="692" xml:space="preserve"> K415</f>
        <v>0</v>
      </c>
      <c r="L657" s="31"/>
      <c r="M657" s="31"/>
      <c r="N657" s="729" t="str">
        <f>_xlfn.LET(_xlpm.x,J657, IF(OR(_xlpm.x=0,_xlpm.x=""), "", IF(DataTables!$K$158="6+", IF(_xlpm.x&gt;5,1,7-_xlpm.x),IF(DataTables!$K$158=8, 9-_xlpm.x))))</f>
        <v/>
      </c>
      <c r="O657" s="729" t="str">
        <f t="shared" ref="O657:O663" si="693">IF(OR(K657=0,K657=""),"",_xlfn.RANK.AVG(K657,K$656:K$663))</f>
        <v/>
      </c>
      <c r="P657" s="7"/>
      <c r="Q657" s="31"/>
      <c r="R657" s="31"/>
      <c r="S657" s="31"/>
      <c r="T657" s="31"/>
      <c r="U657" s="31"/>
      <c r="V657" s="31"/>
      <c r="W657" s="31"/>
      <c r="X657" s="31"/>
      <c r="Y657" s="31"/>
      <c r="Z657" s="31"/>
      <c r="AA657" s="32"/>
      <c r="AB657" s="2"/>
    </row>
    <row r="658" spans="7:29">
      <c r="G658" s="3"/>
      <c r="H658" s="9"/>
      <c r="I658" s="19" t="str">
        <f t="shared" si="689"/>
        <v>Bicester AC</v>
      </c>
      <c r="J658" s="729" t="str">
        <f t="shared" ref="J658" si="694">IF(J416=0,"", J416)</f>
        <v/>
      </c>
      <c r="K658" s="729">
        <f t="shared" si="692"/>
        <v>0</v>
      </c>
      <c r="L658" s="31"/>
      <c r="M658" s="31"/>
      <c r="N658" s="729" t="str">
        <f>_xlfn.LET(_xlpm.x,J658, IF(OR(_xlpm.x=0,_xlpm.x=""), "", IF(DataTables!$K$158="6+", IF(_xlpm.x&gt;5,1,7-_xlpm.x),IF(DataTables!$K$158=8, 9-_xlpm.x))))</f>
        <v/>
      </c>
      <c r="O658" s="729" t="str">
        <f t="shared" si="693"/>
        <v/>
      </c>
      <c r="P658" s="7"/>
      <c r="Q658" s="31"/>
      <c r="R658" s="31"/>
      <c r="S658" s="31"/>
      <c r="T658" s="31"/>
      <c r="U658" s="31"/>
      <c r="V658" s="31"/>
      <c r="W658" s="31"/>
      <c r="X658" s="31"/>
      <c r="Y658" s="31"/>
      <c r="Z658" s="31"/>
      <c r="AA658" s="32"/>
      <c r="AB658" s="2"/>
    </row>
    <row r="659" spans="7:29">
      <c r="G659" s="3"/>
      <c r="H659" s="9"/>
      <c r="I659" s="19" t="str">
        <f t="shared" si="689"/>
        <v>Oxford City AC</v>
      </c>
      <c r="J659" s="729" t="str">
        <f t="shared" ref="J659" si="695">IF(J417=0,"", J417)</f>
        <v/>
      </c>
      <c r="K659" s="729">
        <f t="shared" si="692"/>
        <v>0</v>
      </c>
      <c r="L659" s="31"/>
      <c r="M659" s="31"/>
      <c r="N659" s="729" t="str">
        <f>_xlfn.LET(_xlpm.x,J659, IF(OR(_xlpm.x=0,_xlpm.x=""), "", IF(DataTables!$K$158="6+", IF(_xlpm.x&gt;5,1,7-_xlpm.x),IF(DataTables!$K$158=8, 9-_xlpm.x))))</f>
        <v/>
      </c>
      <c r="O659" s="729" t="str">
        <f t="shared" si="693"/>
        <v/>
      </c>
      <c r="P659" s="7"/>
      <c r="Q659" s="31"/>
      <c r="R659" s="31"/>
      <c r="S659" s="31"/>
      <c r="T659" s="31"/>
      <c r="U659" s="31"/>
      <c r="V659" s="31"/>
      <c r="W659" s="31"/>
      <c r="X659" s="31"/>
      <c r="Y659" s="31"/>
      <c r="Z659" s="31"/>
      <c r="AA659" s="32"/>
      <c r="AB659" s="2"/>
    </row>
    <row r="660" spans="7:29">
      <c r="G660" s="3"/>
      <c r="H660" s="9"/>
      <c r="I660" s="19" t="str">
        <f t="shared" si="689"/>
        <v>Radley AC</v>
      </c>
      <c r="J660" s="729" t="str">
        <f t="shared" ref="J660" si="696">IF(J418=0,"", J418)</f>
        <v/>
      </c>
      <c r="K660" s="729">
        <f t="shared" si="692"/>
        <v>0</v>
      </c>
      <c r="L660" s="31"/>
      <c r="M660" s="31"/>
      <c r="N660" s="729" t="str">
        <f>_xlfn.LET(_xlpm.x,J660, IF(OR(_xlpm.x=0,_xlpm.x=""), "", IF(DataTables!$K$158="6+", IF(_xlpm.x&gt;5,1,7-_xlpm.x),IF(DataTables!$K$158=8, 9-_xlpm.x))))</f>
        <v/>
      </c>
      <c r="O660" s="729" t="str">
        <f t="shared" si="693"/>
        <v/>
      </c>
      <c r="P660" s="7"/>
      <c r="Q660" s="31"/>
      <c r="R660" s="31"/>
      <c r="S660" s="31"/>
      <c r="T660" s="31"/>
      <c r="U660" s="31"/>
      <c r="V660" s="31"/>
      <c r="W660" s="31"/>
      <c r="X660" s="31"/>
      <c r="Y660" s="31"/>
      <c r="Z660" s="31"/>
      <c r="AA660" s="32"/>
      <c r="AB660" s="2"/>
    </row>
    <row r="661" spans="7:29">
      <c r="G661" s="3"/>
      <c r="H661" s="9"/>
      <c r="I661" s="19" t="str">
        <f t="shared" si="689"/>
        <v>Team Kennet</v>
      </c>
      <c r="J661" s="729" t="str">
        <f t="shared" ref="J661" si="697">IF(J419=0,"", J419)</f>
        <v/>
      </c>
      <c r="K661" s="729">
        <f t="shared" si="692"/>
        <v>0</v>
      </c>
      <c r="L661" s="31"/>
      <c r="M661" s="31"/>
      <c r="N661" s="729" t="str">
        <f>_xlfn.LET(_xlpm.x,J661, IF(OR(_xlpm.x=0,_xlpm.x=""), "", IF(DataTables!$K$158="6+", IF(_xlpm.x&gt;5,1,7-_xlpm.x),IF(DataTables!$K$158=8, 9-_xlpm.x))))</f>
        <v/>
      </c>
      <c r="O661" s="729" t="str">
        <f t="shared" si="693"/>
        <v/>
      </c>
      <c r="P661" s="7"/>
      <c r="Q661" s="31"/>
      <c r="R661" s="31"/>
      <c r="S661" s="31"/>
      <c r="T661" s="31"/>
      <c r="U661" s="31"/>
      <c r="V661" s="31"/>
      <c r="W661" s="31"/>
      <c r="X661" s="31"/>
      <c r="Y661" s="31"/>
      <c r="Z661" s="31"/>
      <c r="AA661" s="32"/>
      <c r="AB661" s="2"/>
    </row>
    <row r="662" spans="7:29">
      <c r="G662" s="3"/>
      <c r="H662" s="9"/>
      <c r="I662" s="19" t="str">
        <f t="shared" si="689"/>
        <v>White Horse Harriers</v>
      </c>
      <c r="J662" s="729" t="str">
        <f t="shared" ref="J662" si="698">IF(J420=0,"", J420)</f>
        <v/>
      </c>
      <c r="K662" s="729">
        <f t="shared" si="692"/>
        <v>0</v>
      </c>
      <c r="L662" s="31"/>
      <c r="M662" s="31"/>
      <c r="N662" s="729" t="str">
        <f>_xlfn.LET(_xlpm.x,J662, IF(OR(_xlpm.x=0,_xlpm.x=""), "", IF(DataTables!$K$158="6+", IF(_xlpm.x&gt;5,1,7-_xlpm.x),IF(DataTables!$K$158=8, 9-_xlpm.x))))</f>
        <v/>
      </c>
      <c r="O662" s="729" t="str">
        <f t="shared" si="693"/>
        <v/>
      </c>
      <c r="P662" s="7"/>
      <c r="Q662" s="31"/>
      <c r="R662" s="31"/>
      <c r="S662" s="31"/>
      <c r="T662" s="31"/>
      <c r="U662" s="31"/>
      <c r="V662" s="31"/>
      <c r="W662" s="31"/>
      <c r="X662" s="31"/>
      <c r="Y662" s="31"/>
      <c r="Z662" s="31"/>
      <c r="AA662" s="32"/>
      <c r="AB662" s="2"/>
    </row>
    <row r="663" spans="7:29">
      <c r="G663" s="3"/>
      <c r="H663" s="9"/>
      <c r="I663" s="19" t="str">
        <f t="shared" si="689"/>
        <v>Witney Road Runners</v>
      </c>
      <c r="J663" s="729" t="str">
        <f t="shared" ref="J663" si="699">IF(J421=0,"", J421)</f>
        <v/>
      </c>
      <c r="K663" s="729">
        <f t="shared" si="692"/>
        <v>0</v>
      </c>
      <c r="L663" s="31"/>
      <c r="M663" s="31"/>
      <c r="N663" s="729" t="str">
        <f>_xlfn.LET(_xlpm.x,J663, IF(OR(_xlpm.x=0,_xlpm.x=""), "", IF(DataTables!$K$158="6+", IF(_xlpm.x&gt;5,1,7-_xlpm.x),IF(DataTables!$K$158=8, 9-_xlpm.x))))</f>
        <v/>
      </c>
      <c r="O663" s="729" t="str">
        <f t="shared" si="693"/>
        <v/>
      </c>
      <c r="P663" s="7"/>
      <c r="Q663" s="31"/>
      <c r="R663" s="31"/>
      <c r="S663" s="31"/>
      <c r="T663" s="31"/>
      <c r="U663" s="31"/>
      <c r="V663" s="31"/>
      <c r="W663" s="31"/>
      <c r="X663" s="31"/>
      <c r="Y663" s="31"/>
      <c r="Z663" s="31"/>
      <c r="AA663" s="32"/>
      <c r="AB663" s="2"/>
    </row>
    <row r="664" spans="7:29">
      <c r="G664" s="3"/>
      <c r="H664" s="9"/>
      <c r="J664" s="12"/>
      <c r="K664" s="3"/>
      <c r="L664" s="31"/>
      <c r="M664" s="31"/>
      <c r="N664" s="3"/>
      <c r="O664" s="10"/>
      <c r="P664" s="7"/>
      <c r="Q664" s="31"/>
      <c r="R664" s="31"/>
      <c r="S664" s="31"/>
      <c r="T664" s="31"/>
      <c r="U664" s="31"/>
      <c r="V664" s="31"/>
      <c r="W664" s="31"/>
      <c r="X664" s="31"/>
      <c r="Y664" s="31"/>
      <c r="Z664" s="31"/>
      <c r="AA664" s="32"/>
      <c r="AB664" s="2"/>
    </row>
    <row r="665" spans="7:29">
      <c r="G665" s="3"/>
      <c r="H665" s="9"/>
      <c r="I665" s="22" t="str">
        <f>I632</f>
        <v>U18 Men</v>
      </c>
      <c r="J665" s="23" t="str">
        <f>J632</f>
        <v>Position</v>
      </c>
      <c r="K665" s="23" t="str">
        <f>K632</f>
        <v>Points</v>
      </c>
      <c r="L665" s="31"/>
      <c r="M665" s="31"/>
      <c r="N665" s="23" t="s">
        <v>108</v>
      </c>
      <c r="O665" s="23" t="s">
        <v>209</v>
      </c>
      <c r="P665" s="7"/>
      <c r="Q665" s="31"/>
      <c r="R665" s="31"/>
      <c r="S665" s="31"/>
      <c r="T665" s="31"/>
      <c r="U665" s="31"/>
      <c r="V665" s="31"/>
      <c r="W665" s="31"/>
      <c r="X665" s="31"/>
      <c r="Y665" s="31"/>
      <c r="Z665" s="31"/>
      <c r="AA665" s="32"/>
      <c r="AB665" s="2"/>
    </row>
    <row r="666" spans="7:29">
      <c r="G666" s="3"/>
      <c r="H666" s="9"/>
      <c r="I666" s="19" t="str">
        <f t="shared" ref="I666:I673" si="700">I633</f>
        <v>Abingdon AC</v>
      </c>
      <c r="J666" s="729" t="str">
        <f t="shared" ref="J666" si="701">IF(J633=0, "", J633)</f>
        <v/>
      </c>
      <c r="K666" s="729">
        <f>K633</f>
        <v>0</v>
      </c>
      <c r="L666" s="31"/>
      <c r="M666" s="31"/>
      <c r="N666" s="729" t="str">
        <f>_xlfn.LET(_xlpm.x,O666, IF(OR(_xlpm.x=0,_xlpm.x=""), "", IF(DataTables!$K$158="6+", IF(_xlpm.x&gt;5,1,7-_xlpm.x),IF(DataTables!$K$158=8, 9-_xlpm.x))))</f>
        <v/>
      </c>
      <c r="O666" s="729" t="str">
        <f t="shared" ref="O666:O673" si="702">IF(OR(K666=0,K666=""),"",_xlfn.RANK.AVG(K666,K$666:K$673))</f>
        <v/>
      </c>
      <c r="P666" s="7"/>
      <c r="Q666" s="31"/>
      <c r="R666" s="31"/>
      <c r="S666" s="31"/>
      <c r="T666" s="31"/>
      <c r="U666" s="31"/>
      <c r="V666" s="31"/>
      <c r="W666" s="31"/>
      <c r="X666" s="31"/>
      <c r="Y666" s="31"/>
      <c r="Z666" s="31"/>
      <c r="AA666" s="32"/>
      <c r="AB666" s="2"/>
    </row>
    <row r="667" spans="7:29">
      <c r="G667" s="3"/>
      <c r="H667" s="9"/>
      <c r="I667" s="19" t="str">
        <f t="shared" si="700"/>
        <v>Banbury Harriers AC</v>
      </c>
      <c r="J667" s="729" t="str">
        <f t="shared" ref="J667" si="703">IF(J634=0, "", J634)</f>
        <v/>
      </c>
      <c r="K667" s="729">
        <f t="shared" ref="K667:K673" si="704">K634</f>
        <v>0</v>
      </c>
      <c r="L667" s="31"/>
      <c r="M667" s="31"/>
      <c r="N667" s="729" t="str">
        <f>_xlfn.LET(_xlpm.x,O667, IF(OR(_xlpm.x=0,_xlpm.x=""), "", IF(DataTables!$K$158="6+", IF(_xlpm.x&gt;5,1,7-_xlpm.x),IF(DataTables!$K$158=8, 9-_xlpm.x))))</f>
        <v/>
      </c>
      <c r="O667" s="729" t="str">
        <f t="shared" si="702"/>
        <v/>
      </c>
      <c r="P667" s="7"/>
      <c r="Q667" s="31"/>
      <c r="R667" s="31"/>
      <c r="S667" s="31"/>
      <c r="T667" s="31"/>
      <c r="U667" s="31"/>
      <c r="V667" s="31"/>
      <c r="W667" s="31"/>
      <c r="X667" s="31"/>
      <c r="Y667" s="31"/>
      <c r="Z667" s="31"/>
      <c r="AA667" s="32"/>
      <c r="AB667" s="2"/>
    </row>
    <row r="668" spans="7:29">
      <c r="G668" s="3"/>
      <c r="H668" s="9"/>
      <c r="I668" s="19" t="str">
        <f t="shared" si="700"/>
        <v>Bicester AC</v>
      </c>
      <c r="J668" s="729" t="str">
        <f t="shared" ref="J668" si="705">IF(J635=0, "", J635)</f>
        <v/>
      </c>
      <c r="K668" s="729">
        <f t="shared" si="704"/>
        <v>0</v>
      </c>
      <c r="L668" s="31"/>
      <c r="M668" s="31"/>
      <c r="N668" s="729" t="str">
        <f>_xlfn.LET(_xlpm.x,O668, IF(OR(_xlpm.x=0,_xlpm.x=""), "", IF(DataTables!$K$158="6+", IF(_xlpm.x&gt;5,1,7-_xlpm.x),IF(DataTables!$K$158=8, 9-_xlpm.x))))</f>
        <v/>
      </c>
      <c r="O668" s="729" t="str">
        <f t="shared" si="702"/>
        <v/>
      </c>
      <c r="P668" s="7"/>
      <c r="Q668" s="31"/>
      <c r="R668" s="31"/>
      <c r="S668" s="31"/>
      <c r="T668" s="31"/>
      <c r="U668" s="31"/>
      <c r="V668" s="31"/>
      <c r="W668" s="31"/>
      <c r="X668" s="31"/>
      <c r="Y668" s="31"/>
      <c r="Z668" s="31"/>
      <c r="AA668" s="32"/>
      <c r="AB668" s="2"/>
    </row>
    <row r="669" spans="7:29">
      <c r="G669" s="3"/>
      <c r="H669" s="9"/>
      <c r="I669" s="19" t="str">
        <f t="shared" si="700"/>
        <v>Oxford City AC</v>
      </c>
      <c r="J669" s="729" t="str">
        <f t="shared" ref="J669" si="706">IF(J636=0, "", J636)</f>
        <v/>
      </c>
      <c r="K669" s="729">
        <f t="shared" si="704"/>
        <v>0</v>
      </c>
      <c r="L669" s="31"/>
      <c r="M669" s="5"/>
      <c r="N669" s="729" t="str">
        <f>_xlfn.LET(_xlpm.x,O669, IF(OR(_xlpm.x=0,_xlpm.x=""), "", IF(DataTables!$K$158="6+", IF(_xlpm.x&gt;5,1,7-_xlpm.x),IF(DataTables!$K$158=8, 9-_xlpm.x))))</f>
        <v/>
      </c>
      <c r="O669" s="729" t="str">
        <f t="shared" si="702"/>
        <v/>
      </c>
      <c r="P669" s="7"/>
      <c r="Q669" s="31"/>
      <c r="R669" s="31"/>
      <c r="S669" s="31"/>
      <c r="T669" s="31"/>
      <c r="U669" s="31"/>
      <c r="V669" s="31"/>
      <c r="W669" s="31"/>
      <c r="X669" s="31"/>
      <c r="Y669" s="31"/>
      <c r="Z669" s="31"/>
      <c r="AA669" s="32"/>
      <c r="AB669" s="2"/>
    </row>
    <row r="670" spans="7:29">
      <c r="G670" s="3"/>
      <c r="H670" s="9"/>
      <c r="I670" s="19" t="str">
        <f t="shared" si="700"/>
        <v>Radley AC</v>
      </c>
      <c r="J670" s="729" t="str">
        <f t="shared" ref="J670" si="707">IF(J637=0, "", J637)</f>
        <v/>
      </c>
      <c r="K670" s="729">
        <f t="shared" si="704"/>
        <v>0</v>
      </c>
      <c r="L670" s="31"/>
      <c r="M670" s="351"/>
      <c r="N670" s="729" t="str">
        <f>_xlfn.LET(_xlpm.x,O670, IF(OR(_xlpm.x=0,_xlpm.x=""), "", IF(DataTables!$K$158="6+", IF(_xlpm.x&gt;5,1,7-_xlpm.x),IF(DataTables!$K$158=8, 9-_xlpm.x))))</f>
        <v/>
      </c>
      <c r="O670" s="729" t="str">
        <f t="shared" si="702"/>
        <v/>
      </c>
      <c r="P670" s="7"/>
      <c r="Q670" s="31"/>
      <c r="R670" s="31"/>
      <c r="S670" s="31"/>
      <c r="T670" s="31"/>
      <c r="U670" s="31"/>
      <c r="V670" s="31"/>
      <c r="W670" s="31"/>
      <c r="X670" s="31"/>
      <c r="Y670" s="31"/>
      <c r="Z670" s="31"/>
      <c r="AA670" s="31"/>
      <c r="AB670" s="2"/>
      <c r="AC670" s="2"/>
    </row>
    <row r="671" spans="7:29">
      <c r="G671" s="3"/>
      <c r="H671" s="9"/>
      <c r="I671" s="19" t="str">
        <f t="shared" si="700"/>
        <v>Team Kennet</v>
      </c>
      <c r="J671" s="729" t="str">
        <f t="shared" ref="J671" si="708">IF(J638=0, "", J638)</f>
        <v/>
      </c>
      <c r="K671" s="729">
        <f t="shared" si="704"/>
        <v>0</v>
      </c>
      <c r="L671" s="31"/>
      <c r="M671" s="3"/>
      <c r="N671" s="729" t="str">
        <f>_xlfn.LET(_xlpm.x,O671, IF(OR(_xlpm.x=0,_xlpm.x=""), "", IF(DataTables!$K$158="6+", IF(_xlpm.x&gt;5,1,7-_xlpm.x),IF(DataTables!$K$158=8, 9-_xlpm.x))))</f>
        <v/>
      </c>
      <c r="O671" s="729" t="str">
        <f t="shared" si="702"/>
        <v/>
      </c>
      <c r="P671" s="7"/>
      <c r="Q671" s="31"/>
      <c r="R671" s="31"/>
      <c r="S671" s="31"/>
      <c r="T671" s="31"/>
      <c r="U671" s="31"/>
      <c r="V671" s="31"/>
      <c r="W671" s="31"/>
      <c r="X671" s="31"/>
      <c r="Y671" s="31"/>
      <c r="Z671" s="31"/>
      <c r="AA671" s="31"/>
      <c r="AB671" s="2"/>
      <c r="AC671" s="2"/>
    </row>
    <row r="672" spans="7:29">
      <c r="G672" s="3"/>
      <c r="H672" s="9"/>
      <c r="I672" s="19" t="str">
        <f t="shared" si="700"/>
        <v>White Horse Harriers</v>
      </c>
      <c r="J672" s="729" t="str">
        <f t="shared" ref="J672" si="709">IF(J639=0, "", J639)</f>
        <v/>
      </c>
      <c r="K672" s="729">
        <f t="shared" si="704"/>
        <v>0</v>
      </c>
      <c r="L672" s="31"/>
      <c r="M672" s="3"/>
      <c r="N672" s="729" t="str">
        <f>_xlfn.LET(_xlpm.x,O672, IF(OR(_xlpm.x=0,_xlpm.x=""), "", IF(DataTables!$K$158="6+", IF(_xlpm.x&gt;5,1,7-_xlpm.x),IF(DataTables!$K$158=8, 9-_xlpm.x))))</f>
        <v/>
      </c>
      <c r="O672" s="729" t="str">
        <f t="shared" si="702"/>
        <v/>
      </c>
      <c r="P672" s="7"/>
      <c r="Q672" s="31"/>
      <c r="R672" s="31"/>
      <c r="S672" s="31"/>
      <c r="T672" s="31"/>
      <c r="U672" s="31"/>
      <c r="V672" s="31"/>
      <c r="W672" s="31"/>
      <c r="X672" s="31"/>
      <c r="Y672" s="31"/>
      <c r="Z672" s="31"/>
      <c r="AA672" s="31"/>
      <c r="AB672" s="2"/>
      <c r="AC672" s="2"/>
    </row>
    <row r="673" spans="7:30">
      <c r="G673" s="3"/>
      <c r="H673" s="9"/>
      <c r="I673" s="19" t="str">
        <f t="shared" si="700"/>
        <v>Witney Road Runners</v>
      </c>
      <c r="J673" s="729" t="str">
        <f t="shared" ref="J673" si="710">IF(J640=0, "", J640)</f>
        <v/>
      </c>
      <c r="K673" s="729">
        <f t="shared" si="704"/>
        <v>0</v>
      </c>
      <c r="L673" s="31"/>
      <c r="M673" s="3"/>
      <c r="N673" s="729" t="str">
        <f>_xlfn.LET(_xlpm.x,O673, IF(OR(_xlpm.x=0,_xlpm.x=""), "", IF(DataTables!$K$158="6+", IF(_xlpm.x&gt;5,1,7-_xlpm.x),IF(DataTables!$K$158=8, 9-_xlpm.x))))</f>
        <v/>
      </c>
      <c r="O673" s="729" t="str">
        <f t="shared" si="702"/>
        <v/>
      </c>
      <c r="P673" s="7"/>
      <c r="Q673" s="31"/>
      <c r="R673" s="31"/>
      <c r="S673" s="31"/>
      <c r="T673" s="31"/>
      <c r="U673" s="31"/>
      <c r="V673" s="31"/>
      <c r="W673" s="31"/>
      <c r="X673" s="31"/>
      <c r="Y673" s="31"/>
      <c r="Z673" s="31"/>
      <c r="AA673" s="31"/>
      <c r="AB673" s="2"/>
      <c r="AC673" s="2"/>
    </row>
    <row r="674" spans="7:30">
      <c r="G674" s="3"/>
      <c r="H674" s="9"/>
      <c r="J674" s="12"/>
      <c r="L674" s="3"/>
      <c r="M674" s="3"/>
      <c r="O674" s="10"/>
      <c r="P674" s="7"/>
      <c r="Q674" s="31"/>
      <c r="R674" s="31"/>
      <c r="S674" s="31"/>
      <c r="T674" s="31"/>
      <c r="U674" s="31"/>
      <c r="V674" s="31"/>
      <c r="W674" s="31"/>
      <c r="X674" s="31"/>
      <c r="Y674" s="31"/>
      <c r="Z674" s="31"/>
      <c r="AA674" s="31"/>
      <c r="AB674" s="2"/>
      <c r="AC674" s="2"/>
    </row>
    <row r="675" spans="7:30">
      <c r="G675" s="3"/>
      <c r="H675" s="9"/>
      <c r="J675" s="10"/>
      <c r="K675" s="12"/>
      <c r="L675" s="12"/>
      <c r="M675" s="3"/>
      <c r="N675" s="3"/>
      <c r="O675" s="10"/>
      <c r="P675" s="7"/>
      <c r="Q675" s="31"/>
      <c r="R675" s="31"/>
      <c r="S675" s="31"/>
      <c r="T675" s="31"/>
      <c r="U675" s="31"/>
      <c r="V675" s="31"/>
      <c r="W675" s="31"/>
      <c r="X675" s="31"/>
      <c r="Y675" s="31"/>
      <c r="Z675" s="31"/>
      <c r="AA675" s="31"/>
      <c r="AB675" s="2"/>
      <c r="AC675" s="2"/>
    </row>
    <row r="676" spans="7:30">
      <c r="G676" s="3"/>
      <c r="H676" s="9"/>
      <c r="I676" s="22" t="s">
        <v>115</v>
      </c>
      <c r="J676" s="23" t="s">
        <v>107</v>
      </c>
      <c r="K676" s="23" t="s">
        <v>109</v>
      </c>
      <c r="L676" s="31"/>
      <c r="N676" s="466" t="s">
        <v>116</v>
      </c>
      <c r="O676" s="351"/>
      <c r="P676" s="23" t="s">
        <v>210</v>
      </c>
      <c r="Q676" s="31"/>
      <c r="R676" s="31"/>
      <c r="S676" s="31"/>
      <c r="T676" s="31"/>
      <c r="U676" s="31"/>
      <c r="V676" s="31"/>
      <c r="W676" s="31"/>
      <c r="X676" s="31"/>
      <c r="Y676" s="31"/>
      <c r="Z676" s="31"/>
      <c r="AB676" s="2"/>
    </row>
    <row r="677" spans="7:30">
      <c r="G677" s="3"/>
      <c r="H677" s="465"/>
      <c r="I677" s="19" t="str">
        <f t="shared" ref="I677:I682" si="711">I666</f>
        <v>Abingdon AC</v>
      </c>
      <c r="J677" s="464" t="str" cm="1">
        <f t="array" ref="J677">IF(OR($K677=0,$K677=""),"",SUMPRODUCT((K677&lt;=$K$677:$K$684)/COUNTIF($K$677:$K$684,$K$677:$K$684)))</f>
        <v/>
      </c>
      <c r="K677" s="729">
        <f>SUM(K646,K656,K666)</f>
        <v>0</v>
      </c>
      <c r="L677" s="31"/>
      <c r="N677" s="352" t="str">
        <f>_xlfn.LET(_xlpm.x,SUM(N646,N656,N666),IF(_xlpm.x=0,"",_xlpm.x))</f>
        <v/>
      </c>
      <c r="O677" s="3"/>
      <c r="P677" s="729" t="str" cm="1">
        <f t="array" ref="P677">IF(OR($N677=0,$N677=""),"",RANK(N677,N$677:N$684)+SUMPRODUCT(--($N$677:$N$684=$N677),--(K677&lt;$K$677:$K$684)))</f>
        <v/>
      </c>
      <c r="Q677" s="31"/>
      <c r="R677" s="31"/>
      <c r="S677" s="31"/>
      <c r="T677" s="31"/>
      <c r="U677" s="31"/>
      <c r="V677" s="31"/>
      <c r="W677" s="31"/>
      <c r="X677" s="31"/>
      <c r="Y677" s="31"/>
      <c r="Z677" s="31"/>
      <c r="AA677" s="32"/>
      <c r="AB677" s="2"/>
    </row>
    <row r="678" spans="7:30">
      <c r="G678" s="3"/>
      <c r="H678" s="465"/>
      <c r="I678" s="19" t="str">
        <f t="shared" si="711"/>
        <v>Banbury Harriers AC</v>
      </c>
      <c r="J678" s="464" t="str" cm="1">
        <f t="array" ref="J678">IF(OR($K678=0,$K678=""),"",SUMPRODUCT((K678&lt;=$K$677:$K$684)/COUNTIF($K$677:$K$684,$K$677:$K$684)))</f>
        <v/>
      </c>
      <c r="K678" s="729">
        <f t="shared" ref="K678:K684" si="712">SUM(K647,K657,K667)</f>
        <v>0</v>
      </c>
      <c r="L678" s="31"/>
      <c r="N678" s="352" t="str">
        <f t="shared" ref="N678:N684" si="713">_xlfn.LET(_xlpm.x,SUM(N647,N657,N667),IF(_xlpm.x=0,"",_xlpm.x))</f>
        <v/>
      </c>
      <c r="O678" s="3"/>
      <c r="P678" s="729" t="str" cm="1">
        <f t="array" ref="P678">IF(OR($N678=0,$N678=""),"",RANK(N678,N$677:N$684)+SUMPRODUCT(--($N$677:$N$684=$N678),--(K678&lt;$K$677:$K$684)))</f>
        <v/>
      </c>
      <c r="Q678" s="31"/>
      <c r="R678" s="31"/>
      <c r="S678" s="31"/>
      <c r="T678" s="31"/>
      <c r="U678" s="31"/>
      <c r="V678" s="31"/>
      <c r="W678" s="31"/>
      <c r="X678" s="31"/>
      <c r="Y678" s="31"/>
      <c r="Z678" s="31"/>
      <c r="AB678" s="2"/>
    </row>
    <row r="679" spans="7:30">
      <c r="G679" s="3"/>
      <c r="H679" s="465"/>
      <c r="I679" s="19" t="str">
        <f t="shared" si="711"/>
        <v>Bicester AC</v>
      </c>
      <c r="J679" s="464" t="str" cm="1">
        <f t="array" ref="J679">IF(OR($K679=0,$K679=""),"",SUMPRODUCT((K679&lt;=$K$677:$K$684)/COUNTIF($K$677:$K$684,$K$677:$K$684)))</f>
        <v/>
      </c>
      <c r="K679" s="729">
        <f t="shared" si="712"/>
        <v>0</v>
      </c>
      <c r="L679" s="31"/>
      <c r="N679" s="352" t="str">
        <f t="shared" si="713"/>
        <v/>
      </c>
      <c r="O679" s="3"/>
      <c r="P679" s="729" t="str" cm="1">
        <f t="array" ref="P679">IF(OR($N679=0,$N679=""),"",RANK(N679,N$677:N$684)+SUMPRODUCT(--($N$677:$N$684=$N679),--(K679&lt;$K$677:$K$684)))</f>
        <v/>
      </c>
      <c r="Q679" s="31"/>
      <c r="R679" s="31"/>
      <c r="S679" s="31"/>
      <c r="T679" s="31"/>
      <c r="U679" s="31"/>
      <c r="V679" s="31"/>
      <c r="W679" s="31"/>
      <c r="X679" s="31"/>
      <c r="Y679" s="31"/>
      <c r="Z679" s="31"/>
      <c r="AB679" s="2"/>
    </row>
    <row r="680" spans="7:30">
      <c r="G680" s="3"/>
      <c r="H680" s="465"/>
      <c r="I680" s="19" t="str">
        <f t="shared" si="711"/>
        <v>Oxford City AC</v>
      </c>
      <c r="J680" s="464" t="str" cm="1">
        <f t="array" ref="J680">IF(OR($K680=0,$K680=""),"",SUMPRODUCT((K680&lt;=$K$677:$K$684)/COUNTIF($K$677:$K$684,$K$677:$K$684)))</f>
        <v/>
      </c>
      <c r="K680" s="729">
        <f t="shared" si="712"/>
        <v>0</v>
      </c>
      <c r="L680" s="31"/>
      <c r="N680" s="352" t="str">
        <f t="shared" si="713"/>
        <v/>
      </c>
      <c r="O680" s="3"/>
      <c r="P680" s="729" t="str" cm="1">
        <f t="array" ref="P680">IF(OR($N680=0,$N680=""),"",RANK(N680,N$677:N$684)+SUMPRODUCT(--($N$677:$N$684=$N680),--(K680&lt;$K$677:$K$684)))</f>
        <v/>
      </c>
      <c r="Q680" s="31"/>
      <c r="R680" s="31"/>
      <c r="S680" s="31"/>
      <c r="T680" s="31"/>
      <c r="U680" s="31"/>
      <c r="V680" s="31"/>
      <c r="W680" s="31"/>
      <c r="X680" s="31"/>
      <c r="Y680" s="31"/>
      <c r="Z680" s="31"/>
      <c r="AB680" s="2"/>
    </row>
    <row r="681" spans="7:30">
      <c r="G681" s="3"/>
      <c r="H681" s="465"/>
      <c r="I681" s="19" t="str">
        <f t="shared" si="711"/>
        <v>Radley AC</v>
      </c>
      <c r="J681" s="464" t="str" cm="1">
        <f t="array" ref="J681">IF(OR($K681=0,$K681=""),"",SUMPRODUCT((K681&lt;=$K$677:$K$684)/COUNTIF($K$677:$K$684,$K$677:$K$684)))</f>
        <v/>
      </c>
      <c r="K681" s="729">
        <f t="shared" si="712"/>
        <v>0</v>
      </c>
      <c r="L681" s="31"/>
      <c r="N681" s="352" t="str">
        <f t="shared" si="713"/>
        <v/>
      </c>
      <c r="O681" s="3"/>
      <c r="P681" s="729" t="str" cm="1">
        <f t="array" ref="P681">IF(OR($N681=0,$N681=""),"",RANK(N681,N$677:N$684)+SUMPRODUCT(--($N$677:$N$684=$N681),--(K681&lt;$K$677:$K$684)))</f>
        <v/>
      </c>
      <c r="Q681" s="31"/>
      <c r="R681" s="31"/>
      <c r="S681" s="31"/>
      <c r="T681" s="31"/>
      <c r="U681" s="31"/>
      <c r="V681" s="31"/>
      <c r="W681" s="31"/>
      <c r="X681" s="31"/>
      <c r="Y681" s="31"/>
      <c r="Z681" s="31"/>
      <c r="AB681" s="2"/>
    </row>
    <row r="682" spans="7:30">
      <c r="G682" s="3"/>
      <c r="H682" s="465"/>
      <c r="I682" s="19" t="str">
        <f t="shared" si="711"/>
        <v>Team Kennet</v>
      </c>
      <c r="J682" s="464" t="str" cm="1">
        <f t="array" ref="J682">IF(OR($K682=0,$K682=""),"",SUMPRODUCT((K682&lt;=$K$677:$K$684)/COUNTIF($K$677:$K$684,$K$677:$K$684)))</f>
        <v/>
      </c>
      <c r="K682" s="729">
        <f t="shared" si="712"/>
        <v>0</v>
      </c>
      <c r="L682" s="31"/>
      <c r="N682" s="352" t="str">
        <f t="shared" si="713"/>
        <v/>
      </c>
      <c r="O682" s="3"/>
      <c r="P682" s="729" t="str" cm="1">
        <f t="array" ref="P682">IF(OR($N682=0,$N682=""),"",RANK(N682,N$677:N$684)+SUMPRODUCT(--($N$677:$N$684=$N682),--(K682&lt;$K$677:$K$684)))</f>
        <v/>
      </c>
      <c r="Q682" s="31"/>
      <c r="R682" s="31"/>
      <c r="S682" s="31"/>
      <c r="T682" s="31"/>
      <c r="U682" s="31"/>
      <c r="V682" s="31"/>
      <c r="W682" s="31"/>
      <c r="X682" s="31"/>
      <c r="Y682" s="31"/>
      <c r="Z682" s="31"/>
      <c r="AB682" s="2"/>
    </row>
    <row r="683" spans="7:30">
      <c r="G683" s="3"/>
      <c r="H683" s="465"/>
      <c r="I683" s="19" t="str">
        <f t="shared" ref="I683:I684" si="714">I672</f>
        <v>White Horse Harriers</v>
      </c>
      <c r="J683" s="464" t="str" cm="1">
        <f t="array" ref="J683">IF(OR($K683=0,$K683=""),"",SUMPRODUCT((K683&lt;=$K$677:$K$684)/COUNTIF($K$677:$K$684,$K$677:$K$684)))</f>
        <v/>
      </c>
      <c r="K683" s="729">
        <f t="shared" si="712"/>
        <v>0</v>
      </c>
      <c r="L683" s="31"/>
      <c r="N683" s="352" t="str">
        <f t="shared" si="713"/>
        <v/>
      </c>
      <c r="O683" s="3"/>
      <c r="P683" s="729" t="str" cm="1">
        <f t="array" ref="P683">IF(OR($N683=0,$N683=""),"",RANK(N683,N$677:N$684)+SUMPRODUCT(--($N$677:$N$684=$N683),--(K683&lt;$K$677:$K$684)))</f>
        <v/>
      </c>
      <c r="Q683" s="31"/>
      <c r="R683" s="31"/>
      <c r="S683" s="31"/>
      <c r="T683" s="31"/>
      <c r="U683" s="31"/>
      <c r="V683" s="31"/>
      <c r="W683" s="31"/>
      <c r="X683" s="31"/>
      <c r="Y683" s="31"/>
      <c r="Z683" s="31"/>
      <c r="AB683" s="2"/>
    </row>
    <row r="684" spans="7:30">
      <c r="G684" s="3"/>
      <c r="H684" s="465"/>
      <c r="I684" s="19" t="str">
        <f t="shared" si="714"/>
        <v>Witney Road Runners</v>
      </c>
      <c r="J684" s="464" t="str" cm="1">
        <f t="array" ref="J684">IF(OR($K684=0,$K684=""),"",SUMPRODUCT((K684&lt;=$K$677:$K$684)/COUNTIF($K$677:$K$684,$K$677:$K$684)))</f>
        <v/>
      </c>
      <c r="K684" s="729">
        <f t="shared" si="712"/>
        <v>0</v>
      </c>
      <c r="L684" s="31"/>
      <c r="N684" s="352" t="str">
        <f t="shared" si="713"/>
        <v/>
      </c>
      <c r="O684" s="3"/>
      <c r="P684" s="729" t="str" cm="1">
        <f t="array" ref="P684">IF(OR($N684=0,$N684=""),"",RANK(N684,N$677:N$684)+SUMPRODUCT(--($N$677:$N$684=$N684),--(K684&lt;$K$677:$K$684)))</f>
        <v/>
      </c>
      <c r="Q684" s="31"/>
      <c r="R684" s="31"/>
      <c r="S684" s="31"/>
      <c r="T684" s="31"/>
      <c r="U684" s="31"/>
      <c r="V684" s="31"/>
      <c r="W684" s="31"/>
      <c r="X684" s="31"/>
      <c r="Y684" s="31"/>
      <c r="Z684" s="31"/>
      <c r="AB684" s="2"/>
    </row>
    <row r="685" spans="7:30">
      <c r="G685" s="3"/>
      <c r="H685" s="9"/>
      <c r="I685" s="6"/>
      <c r="J685" s="3"/>
      <c r="K685" s="3"/>
      <c r="L685" s="31"/>
      <c r="N685" s="3"/>
      <c r="P685" s="31"/>
      <c r="Q685" s="31"/>
      <c r="R685" s="31"/>
      <c r="S685" s="31"/>
      <c r="T685" s="31"/>
      <c r="U685" s="3"/>
      <c r="V685" s="31"/>
      <c r="W685" s="31"/>
      <c r="X685" s="31"/>
      <c r="Y685" s="31"/>
      <c r="Z685" s="31"/>
      <c r="AB685" s="2"/>
    </row>
    <row r="686" spans="7:30">
      <c r="G686" s="3"/>
      <c r="H686" s="9"/>
      <c r="J686" s="10"/>
      <c r="L686" s="31"/>
      <c r="N686" s="3"/>
      <c r="P686" s="31"/>
      <c r="Q686" s="31"/>
      <c r="R686" s="31"/>
      <c r="S686" s="31"/>
      <c r="T686" s="31"/>
      <c r="U686" s="12"/>
      <c r="V686" s="31"/>
      <c r="W686" s="31"/>
      <c r="X686" s="31"/>
      <c r="Y686" s="31"/>
      <c r="Z686" s="32"/>
    </row>
    <row r="687" spans="7:30">
      <c r="G687" s="3"/>
      <c r="H687" s="9"/>
      <c r="I687" s="156" t="s">
        <v>119</v>
      </c>
      <c r="J687" s="735" t="s">
        <v>211</v>
      </c>
      <c r="K687" s="735" t="s">
        <v>117</v>
      </c>
      <c r="L687" s="31"/>
      <c r="N687" s="735" t="s">
        <v>116</v>
      </c>
      <c r="P687" s="23" t="s">
        <v>212</v>
      </c>
      <c r="Q687" s="31"/>
      <c r="R687" s="31"/>
      <c r="S687" s="31"/>
      <c r="T687" s="31"/>
      <c r="U687" s="351"/>
      <c r="V687" s="31"/>
      <c r="W687" s="31"/>
      <c r="X687" s="31"/>
      <c r="Y687" s="31"/>
      <c r="Z687" s="32"/>
      <c r="AC687" s="2"/>
      <c r="AD687" s="2"/>
    </row>
    <row r="688" spans="7:30">
      <c r="G688" s="3"/>
      <c r="H688" s="9"/>
      <c r="I688" s="19" t="str">
        <f t="shared" ref="I688:I695" si="715">I677</f>
        <v>Abingdon AC</v>
      </c>
      <c r="J688" s="464" t="str" cm="1">
        <f t="array" ref="J688">IF(OR($K688=0,$K688=""),"",SUMPRODUCT((K688&lt;=$K$688:$K$695)/COUNTIF($K$688:$K$695,$K$688:$K$695)))</f>
        <v/>
      </c>
      <c r="K688" s="729">
        <f>SUM(K677,Girls!K677)</f>
        <v>0</v>
      </c>
      <c r="L688" s="31"/>
      <c r="N688" s="729" t="str">
        <f>_xlfn.LET(_xlpm.x,SUM(N677,Girls!N677),IF(_xlpm.x=0,"",_xlpm.x))</f>
        <v/>
      </c>
      <c r="P688" s="729" t="str" cm="1">
        <f t="array" ref="P688">IF(OR($N688=0,$N688=""),"",RANK(N688,N$688:N$695)+SUMPRODUCT(--($N$688:$N$695=$N688),--(K688&lt;$K$688:$K$695)))</f>
        <v/>
      </c>
      <c r="Q688" s="31"/>
      <c r="R688" s="31"/>
      <c r="S688" s="31"/>
      <c r="T688" s="31"/>
      <c r="U688" s="3"/>
      <c r="V688" s="31"/>
      <c r="W688" s="31"/>
      <c r="X688" s="31"/>
      <c r="Y688" s="3"/>
      <c r="Z688" s="363"/>
      <c r="AA688" s="467"/>
      <c r="AB688" s="2"/>
      <c r="AC688" s="2"/>
      <c r="AD688" s="2"/>
    </row>
    <row r="689" spans="1:30">
      <c r="G689" s="3"/>
      <c r="H689" s="9"/>
      <c r="I689" s="19" t="str">
        <f t="shared" si="715"/>
        <v>Banbury Harriers AC</v>
      </c>
      <c r="J689" s="464" t="str" cm="1">
        <f t="array" ref="J689">IF(OR($K689=0,$K689=""),"",SUMPRODUCT((K689&lt;=$K$688:$K$695)/COUNTIF($K$688:$K$695,$K$688:$K$695)))</f>
        <v/>
      </c>
      <c r="K689" s="729">
        <f>SUM(K678,Girls!K678)</f>
        <v>0</v>
      </c>
      <c r="L689" s="31"/>
      <c r="N689" s="729" t="str">
        <f>_xlfn.LET(_xlpm.x,SUM(N678,Girls!N678),IF(_xlpm.x=0,"",_xlpm.x))</f>
        <v/>
      </c>
      <c r="P689" s="729" t="str" cm="1">
        <f t="array" ref="P689">IF(OR($N689=0,$N689=""),"",RANK(N689,N$688:N$695)+SUMPRODUCT(--($N$688:$N$695=$N689),--(K689&lt;$K$688:$K$695)))</f>
        <v/>
      </c>
      <c r="Q689" s="31"/>
      <c r="R689" s="31"/>
      <c r="S689" s="31"/>
      <c r="T689" s="31"/>
      <c r="U689" s="3"/>
      <c r="V689" s="31"/>
      <c r="W689" s="31"/>
      <c r="X689" s="31"/>
      <c r="Y689" s="3"/>
      <c r="Z689" s="363"/>
      <c r="AA689" s="467"/>
      <c r="AB689" s="2"/>
      <c r="AC689" s="2"/>
      <c r="AD689" s="2"/>
    </row>
    <row r="690" spans="1:30">
      <c r="G690" s="3"/>
      <c r="H690" s="9"/>
      <c r="I690" s="19" t="str">
        <f t="shared" si="715"/>
        <v>Bicester AC</v>
      </c>
      <c r="J690" s="464" t="str" cm="1">
        <f t="array" ref="J690">IF(OR($K690=0,$K690=""),"",SUMPRODUCT((K690&lt;=$K$688:$K$695)/COUNTIF($K$688:$K$695,$K$688:$K$695)))</f>
        <v/>
      </c>
      <c r="K690" s="729">
        <f>SUM(K679,Girls!K679)</f>
        <v>0</v>
      </c>
      <c r="L690" s="31"/>
      <c r="N690" s="729" t="str">
        <f>_xlfn.LET(_xlpm.x,SUM(N679,Girls!N679),IF(_xlpm.x=0,"",_xlpm.x))</f>
        <v/>
      </c>
      <c r="P690" s="729" t="str" cm="1">
        <f t="array" ref="P690">IF(OR($N690=0,$N690=""),"",RANK(N690,N$688:N$695)+SUMPRODUCT(--($N$688:$N$695=$N690),--(K690&lt;$K$688:$K$695)))</f>
        <v/>
      </c>
      <c r="Q690" s="31"/>
      <c r="R690" s="31"/>
      <c r="S690" s="31"/>
      <c r="T690" s="31"/>
      <c r="U690" s="3"/>
      <c r="V690" s="31"/>
      <c r="W690" s="31"/>
      <c r="X690" s="31"/>
      <c r="Y690" s="3"/>
      <c r="Z690" s="363"/>
      <c r="AA690" s="467"/>
      <c r="AB690" s="2"/>
      <c r="AC690" s="2"/>
      <c r="AD690" s="2"/>
    </row>
    <row r="691" spans="1:30">
      <c r="G691" s="3"/>
      <c r="H691" s="9"/>
      <c r="I691" s="19" t="str">
        <f t="shared" si="715"/>
        <v>Oxford City AC</v>
      </c>
      <c r="J691" s="464" t="str" cm="1">
        <f t="array" ref="J691">IF(OR($K691=0,$K691=""),"",SUMPRODUCT((K691&lt;=$K$688:$K$695)/COUNTIF($K$688:$K$695,$K$688:$K$695)))</f>
        <v/>
      </c>
      <c r="K691" s="729">
        <f>SUM(K680,Girls!K680)</f>
        <v>0</v>
      </c>
      <c r="L691" s="31"/>
      <c r="N691" s="729" t="str">
        <f>_xlfn.LET(_xlpm.x,SUM(N680,Girls!N680),IF(_xlpm.x=0,"",_xlpm.x))</f>
        <v/>
      </c>
      <c r="P691" s="729" t="str" cm="1">
        <f t="array" ref="P691">IF(OR($N691=0,$N691=""),"",RANK(N691,N$688:N$695)+SUMPRODUCT(--($N$688:$N$695=$N691),--(K691&lt;$K$688:$K$695)))</f>
        <v/>
      </c>
      <c r="Q691" s="31"/>
      <c r="R691" s="31"/>
      <c r="S691" s="31"/>
      <c r="T691" s="31"/>
      <c r="U691" s="3"/>
      <c r="V691" s="31"/>
      <c r="W691" s="31"/>
      <c r="X691" s="31"/>
      <c r="Y691" s="3"/>
      <c r="Z691" s="363"/>
      <c r="AA691" s="467"/>
      <c r="AB691" s="2"/>
      <c r="AC691" s="2"/>
      <c r="AD691" s="2"/>
    </row>
    <row r="692" spans="1:30">
      <c r="G692" s="3"/>
      <c r="H692" s="9"/>
      <c r="I692" s="19" t="str">
        <f t="shared" si="715"/>
        <v>Radley AC</v>
      </c>
      <c r="J692" s="464" t="str" cm="1">
        <f t="array" ref="J692">IF(OR($K692=0,$K692=""),"",SUMPRODUCT((K692&lt;=$K$688:$K$695)/COUNTIF($K$688:$K$695,$K$688:$K$695)))</f>
        <v/>
      </c>
      <c r="K692" s="729">
        <f>SUM(K681,Girls!K681)</f>
        <v>0</v>
      </c>
      <c r="L692" s="31"/>
      <c r="N692" s="729" t="str">
        <f>_xlfn.LET(_xlpm.x,SUM(N681,Girls!N681),IF(_xlpm.x=0,"",_xlpm.x))</f>
        <v/>
      </c>
      <c r="P692" s="729" t="str" cm="1">
        <f t="array" ref="P692">IF(OR($N692=0,$N692=""),"",RANK(N692,N$688:N$695)+SUMPRODUCT(--($N$688:$N$695=$N692),--(K692&lt;$K$688:$K$695)))</f>
        <v/>
      </c>
      <c r="Q692" s="31"/>
      <c r="R692" s="31"/>
      <c r="S692" s="31"/>
      <c r="T692" s="31"/>
      <c r="U692" s="3"/>
      <c r="V692" s="31"/>
      <c r="W692" s="31"/>
      <c r="X692" s="31"/>
      <c r="Y692" s="3"/>
      <c r="Z692" s="363"/>
      <c r="AA692" s="467"/>
      <c r="AC692" s="2"/>
      <c r="AD692" s="2"/>
    </row>
    <row r="693" spans="1:30">
      <c r="G693" s="3"/>
      <c r="H693" s="9"/>
      <c r="I693" s="19" t="str">
        <f t="shared" si="715"/>
        <v>Team Kennet</v>
      </c>
      <c r="J693" s="464" t="str" cm="1">
        <f t="array" ref="J693">IF(OR($K693=0,$K693=""),"",SUMPRODUCT((K693&lt;=$K$688:$K$695)/COUNTIF($K$688:$K$695,$K$688:$K$695)))</f>
        <v/>
      </c>
      <c r="K693" s="729">
        <f>SUM(K682,Girls!K682)</f>
        <v>0</v>
      </c>
      <c r="L693" s="31"/>
      <c r="N693" s="729" t="str">
        <f>_xlfn.LET(_xlpm.x,SUM(N682,Girls!N682),IF(_xlpm.x=0,"",_xlpm.x))</f>
        <v/>
      </c>
      <c r="P693" s="729" t="str" cm="1">
        <f t="array" ref="P693">IF(OR($N693=0,$N693=""),"",RANK(N693,N$688:N$695)+SUMPRODUCT(--($N$688:$N$695=$N693),--(K693&lt;$K$688:$K$695)))</f>
        <v/>
      </c>
      <c r="Q693" s="31"/>
      <c r="R693" s="31"/>
      <c r="S693" s="31"/>
      <c r="T693" s="31"/>
      <c r="U693" s="3"/>
      <c r="V693" s="31"/>
      <c r="W693" s="31"/>
      <c r="X693" s="31"/>
      <c r="Y693" s="3"/>
      <c r="Z693" s="363"/>
      <c r="AA693" s="467"/>
    </row>
    <row r="694" spans="1:30">
      <c r="G694" s="3"/>
      <c r="H694" s="9"/>
      <c r="I694" s="19" t="str">
        <f t="shared" si="715"/>
        <v>White Horse Harriers</v>
      </c>
      <c r="J694" s="464" t="str" cm="1">
        <f t="array" ref="J694">IF(OR($K694=0,$K694=""),"",SUMPRODUCT((K694&lt;=$K$688:$K$695)/COUNTIF($K$688:$K$695,$K$688:$K$695)))</f>
        <v/>
      </c>
      <c r="K694" s="729">
        <f>SUM(K683,Girls!K683)</f>
        <v>0</v>
      </c>
      <c r="L694" s="31"/>
      <c r="N694" s="729" t="str">
        <f>_xlfn.LET(_xlpm.x,SUM(N683,Girls!N683),IF(_xlpm.x=0,"",_xlpm.x))</f>
        <v/>
      </c>
      <c r="P694" s="729" t="str" cm="1">
        <f t="array" ref="P694">IF(OR($N694=0,$N694=""),"",RANK(N694,N$688:N$695)+SUMPRODUCT(--($N$688:$N$695=$N694),--(K694&lt;$K$688:$K$695)))</f>
        <v/>
      </c>
      <c r="Q694" s="31"/>
      <c r="R694" s="31"/>
      <c r="S694" s="31"/>
      <c r="T694" s="31"/>
      <c r="U694" s="3"/>
      <c r="V694" s="31"/>
      <c r="W694" s="31"/>
      <c r="X694" s="31"/>
      <c r="Y694" s="3"/>
      <c r="Z694" s="363"/>
      <c r="AA694" s="467"/>
    </row>
    <row r="695" spans="1:30">
      <c r="G695" s="3"/>
      <c r="H695" s="9"/>
      <c r="I695" s="19" t="str">
        <f t="shared" si="715"/>
        <v>Witney Road Runners</v>
      </c>
      <c r="J695" s="464" t="str" cm="1">
        <f t="array" ref="J695">IF(OR($K695=0,$K695=""),"",SUMPRODUCT((K695&lt;=$K$688:$K$695)/COUNTIF($K$688:$K$695,$K$688:$K$695)))</f>
        <v/>
      </c>
      <c r="K695" s="729">
        <f>SUM(K684,Girls!K684)</f>
        <v>0</v>
      </c>
      <c r="L695" s="31"/>
      <c r="N695" s="729" t="str">
        <f>_xlfn.LET(_xlpm.x,SUM(N684,Girls!N684),IF(_xlpm.x=0,"",_xlpm.x))</f>
        <v/>
      </c>
      <c r="P695" s="729" t="str" cm="1">
        <f t="array" ref="P695">IF(OR($N695=0,$N695=""),"",RANK(N695,N$688:N$695)+SUMPRODUCT(--($N$688:$N$695=$N695),--(K695&lt;$K$688:$K$695)))</f>
        <v/>
      </c>
      <c r="Q695" s="31"/>
      <c r="R695" s="31"/>
      <c r="S695" s="31"/>
      <c r="T695" s="31"/>
      <c r="U695" s="3"/>
      <c r="V695" s="31"/>
      <c r="W695" s="31"/>
      <c r="X695" s="31"/>
      <c r="Y695" s="3"/>
      <c r="Z695" s="363"/>
      <c r="AA695" s="467"/>
    </row>
    <row r="697" spans="1:30" s="8" customFormat="1">
      <c r="L697" s="10"/>
      <c r="M697" s="10"/>
      <c r="N697" s="10"/>
      <c r="O697" s="7"/>
      <c r="P697" s="6"/>
      <c r="Q697" s="6"/>
      <c r="R697" s="6"/>
      <c r="S697" s="6"/>
      <c r="T697" s="6"/>
      <c r="U697" s="6"/>
      <c r="V697" s="6"/>
      <c r="W697" s="6"/>
      <c r="X697" s="6"/>
      <c r="Y697" s="6"/>
      <c r="Z697" s="7"/>
      <c r="AA697" s="7"/>
    </row>
    <row r="698" spans="1:30" s="8" customFormat="1">
      <c r="L698" s="10"/>
      <c r="M698" s="10"/>
      <c r="N698" s="10"/>
      <c r="O698" s="7"/>
      <c r="P698" s="6"/>
      <c r="Q698" s="6"/>
      <c r="R698" s="6"/>
      <c r="S698" s="6"/>
      <c r="T698" s="6"/>
      <c r="U698" s="6"/>
      <c r="V698" s="6"/>
      <c r="W698" s="6"/>
      <c r="X698" s="6"/>
      <c r="Y698" s="6"/>
      <c r="Z698" s="7"/>
      <c r="AA698" s="7"/>
    </row>
    <row r="699" spans="1:30" s="8" customFormat="1">
      <c r="L699" s="10"/>
      <c r="M699" s="10"/>
      <c r="N699" s="10"/>
      <c r="O699" s="7"/>
      <c r="P699" s="6"/>
      <c r="Q699" s="6"/>
      <c r="R699" s="6"/>
      <c r="S699" s="6"/>
      <c r="T699" s="6"/>
      <c r="U699" s="6"/>
      <c r="V699" s="6"/>
      <c r="W699" s="6"/>
      <c r="X699" s="6"/>
      <c r="Y699" s="6"/>
      <c r="Z699" s="7"/>
      <c r="AA699" s="7"/>
    </row>
    <row r="700" spans="1:30" s="8" customFormat="1">
      <c r="L700" s="10"/>
      <c r="M700" s="10"/>
      <c r="N700" s="10"/>
      <c r="O700" s="7"/>
      <c r="P700" s="6"/>
      <c r="Q700" s="6"/>
      <c r="R700" s="6"/>
      <c r="S700" s="6"/>
      <c r="T700" s="6"/>
      <c r="U700" s="6"/>
      <c r="V700" s="6"/>
      <c r="W700" s="6"/>
      <c r="X700" s="6"/>
      <c r="Y700" s="6"/>
      <c r="Z700" s="7"/>
      <c r="AA700" s="7"/>
    </row>
    <row r="701" spans="1:30" s="8" customFormat="1">
      <c r="L701" s="10"/>
      <c r="M701" s="10"/>
      <c r="N701" s="10"/>
      <c r="O701" s="7"/>
      <c r="P701" s="6"/>
      <c r="Q701" s="6"/>
      <c r="R701" s="6"/>
      <c r="S701" s="6"/>
      <c r="T701" s="6"/>
      <c r="U701" s="6"/>
      <c r="V701" s="6"/>
      <c r="W701" s="6"/>
      <c r="X701" s="6"/>
      <c r="Y701" s="6"/>
      <c r="Z701" s="7"/>
      <c r="AA701" s="7"/>
    </row>
    <row r="702" spans="1:30" s="8" customFormat="1">
      <c r="L702" s="10"/>
      <c r="M702" s="10"/>
      <c r="N702" s="10"/>
      <c r="O702" s="7"/>
      <c r="P702" s="6"/>
      <c r="Q702" s="6"/>
      <c r="R702" s="6"/>
      <c r="S702" s="6"/>
      <c r="T702" s="6"/>
      <c r="U702" s="6"/>
      <c r="V702" s="6"/>
      <c r="W702" s="6"/>
      <c r="X702" s="6"/>
      <c r="Y702" s="6"/>
      <c r="Z702" s="7"/>
      <c r="AA702" s="7"/>
    </row>
    <row r="703" spans="1:30" s="8" customFormat="1">
      <c r="A703" s="10"/>
      <c r="B703" s="10"/>
      <c r="C703" s="10"/>
      <c r="D703" s="10"/>
      <c r="E703" s="10"/>
      <c r="F703" s="10"/>
      <c r="G703" s="546"/>
      <c r="H703" s="10"/>
      <c r="I703" s="10"/>
      <c r="J703" s="10"/>
      <c r="K703" s="10"/>
      <c r="L703" s="10"/>
      <c r="M703" s="10"/>
      <c r="N703" s="10"/>
      <c r="O703" s="7"/>
      <c r="P703" s="6"/>
      <c r="Q703" s="6"/>
      <c r="R703" s="6"/>
      <c r="S703" s="6"/>
      <c r="T703" s="6"/>
      <c r="U703" s="6"/>
      <c r="V703" s="6"/>
      <c r="W703" s="6"/>
      <c r="X703" s="6"/>
      <c r="Y703" s="6"/>
      <c r="Z703" s="7"/>
      <c r="AA703" s="7"/>
    </row>
    <row r="704" spans="1:30" s="8" customFormat="1">
      <c r="A704" s="10"/>
      <c r="B704" s="10"/>
      <c r="C704" s="10"/>
      <c r="D704" s="10"/>
      <c r="E704" s="10"/>
      <c r="F704" s="10"/>
      <c r="G704" s="546"/>
      <c r="H704" s="10"/>
      <c r="I704" s="10"/>
      <c r="J704" s="10"/>
      <c r="K704" s="10"/>
      <c r="L704" s="10"/>
      <c r="M704" s="10"/>
      <c r="N704" s="10"/>
      <c r="O704" s="7"/>
      <c r="P704" s="6"/>
      <c r="Q704" s="6"/>
      <c r="R704" s="6"/>
      <c r="S704" s="6"/>
      <c r="T704" s="6"/>
      <c r="U704" s="6"/>
      <c r="V704" s="6"/>
      <c r="W704" s="6"/>
      <c r="X704" s="6"/>
      <c r="Y704" s="6"/>
      <c r="Z704" s="7"/>
      <c r="AA704" s="7"/>
    </row>
    <row r="705" spans="1:27" s="8" customFormat="1">
      <c r="A705" s="10"/>
      <c r="B705" s="10"/>
      <c r="C705" s="10"/>
      <c r="D705" s="10"/>
      <c r="E705" s="10"/>
      <c r="F705" s="10"/>
      <c r="G705" s="546"/>
      <c r="H705" s="10"/>
      <c r="I705" s="10"/>
      <c r="J705" s="10"/>
      <c r="K705" s="10"/>
      <c r="L705" s="10"/>
      <c r="M705" s="10"/>
      <c r="N705" s="10"/>
      <c r="O705" s="7"/>
      <c r="P705" s="6"/>
      <c r="Q705" s="6"/>
      <c r="R705" s="6"/>
      <c r="S705" s="6"/>
      <c r="T705" s="6"/>
      <c r="U705" s="6"/>
      <c r="V705" s="6"/>
      <c r="W705" s="6"/>
      <c r="X705" s="6"/>
      <c r="Y705" s="6"/>
      <c r="Z705" s="7"/>
      <c r="AA705" s="7"/>
    </row>
    <row r="706" spans="1:27" s="8" customFormat="1">
      <c r="A706" s="10"/>
      <c r="B706" s="10"/>
      <c r="C706" s="10"/>
      <c r="D706" s="10"/>
      <c r="E706" s="10"/>
      <c r="F706" s="10"/>
      <c r="G706" s="546"/>
      <c r="H706" s="10"/>
      <c r="I706" s="10"/>
      <c r="J706" s="10"/>
      <c r="K706" s="10"/>
      <c r="L706" s="10"/>
      <c r="M706" s="10"/>
      <c r="N706" s="10"/>
      <c r="O706" s="7"/>
      <c r="P706" s="6"/>
      <c r="Q706" s="6"/>
      <c r="R706" s="6"/>
      <c r="S706" s="6"/>
      <c r="T706" s="6"/>
      <c r="U706" s="6"/>
      <c r="V706" s="6"/>
      <c r="W706" s="6"/>
      <c r="X706" s="6"/>
      <c r="Y706" s="6"/>
      <c r="Z706" s="7"/>
      <c r="AA706" s="7"/>
    </row>
    <row r="707" spans="1:27" s="8" customFormat="1">
      <c r="A707" s="10"/>
      <c r="B707" s="10"/>
      <c r="C707" s="10"/>
      <c r="D707" s="10"/>
      <c r="E707" s="10"/>
      <c r="F707" s="10"/>
      <c r="G707" s="546"/>
      <c r="H707" s="10"/>
      <c r="I707" s="10"/>
      <c r="J707" s="10"/>
      <c r="K707" s="10"/>
      <c r="L707" s="10"/>
      <c r="M707" s="10"/>
      <c r="N707" s="10"/>
      <c r="O707" s="7"/>
      <c r="P707" s="6"/>
      <c r="Q707" s="6"/>
      <c r="R707" s="6"/>
      <c r="S707" s="6"/>
      <c r="T707" s="6"/>
      <c r="U707" s="6"/>
      <c r="V707" s="6"/>
      <c r="W707" s="6"/>
      <c r="X707" s="6"/>
      <c r="Y707" s="6"/>
      <c r="Z707" s="7"/>
      <c r="AA707" s="7"/>
    </row>
    <row r="708" spans="1:27" s="8" customFormat="1">
      <c r="A708" s="10"/>
      <c r="B708" s="10"/>
      <c r="C708" s="10"/>
      <c r="D708" s="10"/>
      <c r="E708" s="10"/>
      <c r="F708" s="10"/>
      <c r="G708" s="546"/>
      <c r="H708" s="10"/>
      <c r="I708" s="10"/>
      <c r="J708" s="10"/>
      <c r="K708" s="10"/>
      <c r="L708" s="10"/>
      <c r="M708" s="10"/>
      <c r="N708" s="10"/>
      <c r="O708" s="7"/>
      <c r="P708" s="6"/>
      <c r="Q708" s="6"/>
      <c r="R708" s="6"/>
      <c r="S708" s="6"/>
      <c r="T708" s="6"/>
      <c r="U708" s="6"/>
      <c r="V708" s="6"/>
      <c r="W708" s="6"/>
      <c r="X708" s="6"/>
      <c r="Y708" s="6"/>
      <c r="Z708" s="7"/>
      <c r="AA708" s="7"/>
    </row>
    <row r="709" spans="1:27" s="8" customFormat="1">
      <c r="A709" s="7"/>
      <c r="B709" s="7"/>
      <c r="C709" s="7"/>
      <c r="D709" s="7"/>
      <c r="E709" s="7"/>
      <c r="F709" s="7"/>
      <c r="G709" s="384"/>
      <c r="H709" s="10"/>
      <c r="I709" s="10"/>
      <c r="J709" s="6"/>
      <c r="K709" s="6"/>
      <c r="L709" s="6"/>
      <c r="M709" s="10"/>
      <c r="N709" s="10"/>
      <c r="O709" s="7"/>
      <c r="P709" s="6"/>
      <c r="Q709" s="6"/>
      <c r="R709" s="6"/>
      <c r="S709" s="6"/>
      <c r="T709" s="6"/>
      <c r="U709" s="6"/>
      <c r="V709" s="6"/>
      <c r="W709" s="6"/>
      <c r="X709" s="6"/>
      <c r="Y709" s="6"/>
      <c r="Z709" s="7"/>
      <c r="AA709" s="7"/>
    </row>
    <row r="710" spans="1:27" s="8" customFormat="1">
      <c r="A710" s="7"/>
      <c r="B710" s="7"/>
      <c r="C710" s="7"/>
      <c r="D710" s="7"/>
      <c r="E710" s="7"/>
      <c r="F710" s="7"/>
      <c r="G710" s="384"/>
      <c r="H710" s="10"/>
      <c r="I710" s="10"/>
      <c r="J710" s="6"/>
      <c r="K710" s="6"/>
      <c r="L710" s="6"/>
      <c r="M710" s="10"/>
      <c r="N710" s="10"/>
      <c r="O710" s="7"/>
      <c r="P710" s="6"/>
      <c r="Q710" s="6"/>
      <c r="R710" s="6"/>
      <c r="S710" s="6"/>
      <c r="T710" s="6"/>
      <c r="U710" s="6"/>
      <c r="V710" s="6"/>
      <c r="W710" s="6"/>
      <c r="X710" s="6"/>
      <c r="Y710" s="6"/>
      <c r="Z710" s="7"/>
      <c r="AA710" s="7"/>
    </row>
    <row r="711" spans="1:27" s="8" customFormat="1">
      <c r="A711" s="7"/>
      <c r="B711" s="7"/>
      <c r="C711" s="7"/>
      <c r="D711" s="7"/>
      <c r="E711" s="7"/>
      <c r="F711" s="7"/>
      <c r="G711" s="384"/>
      <c r="H711" s="10"/>
      <c r="I711" s="10"/>
      <c r="J711" s="6"/>
      <c r="K711" s="6"/>
      <c r="L711" s="6"/>
      <c r="M711" s="10"/>
      <c r="N711" s="10"/>
      <c r="O711" s="7"/>
      <c r="P711" s="6"/>
      <c r="Q711" s="6"/>
      <c r="R711" s="6"/>
      <c r="S711" s="6"/>
      <c r="T711" s="6"/>
      <c r="U711" s="6"/>
      <c r="V711" s="6"/>
      <c r="W711" s="6"/>
      <c r="X711" s="6"/>
      <c r="Y711" s="6"/>
      <c r="Z711" s="7"/>
      <c r="AA711" s="7"/>
    </row>
    <row r="712" spans="1:27" s="8" customFormat="1">
      <c r="A712" s="7"/>
      <c r="B712" s="7"/>
      <c r="C712" s="7"/>
      <c r="D712" s="7"/>
      <c r="E712" s="7"/>
      <c r="F712" s="7"/>
      <c r="G712" s="384"/>
      <c r="H712" s="10"/>
      <c r="I712" s="10"/>
      <c r="J712" s="6"/>
      <c r="K712" s="6"/>
      <c r="L712" s="6"/>
      <c r="M712" s="10"/>
      <c r="N712" s="10"/>
      <c r="O712" s="7"/>
      <c r="P712" s="6"/>
      <c r="Q712" s="6"/>
      <c r="R712" s="6"/>
      <c r="S712" s="6"/>
      <c r="T712" s="6"/>
      <c r="U712" s="6"/>
      <c r="V712" s="6"/>
      <c r="W712" s="6"/>
      <c r="X712" s="6"/>
      <c r="Y712" s="6"/>
      <c r="Z712" s="7"/>
      <c r="AA712" s="7"/>
    </row>
    <row r="713" spans="1:27" s="8" customFormat="1">
      <c r="A713" s="7"/>
      <c r="B713" s="7"/>
      <c r="C713" s="7"/>
      <c r="D713" s="7"/>
      <c r="E713" s="7"/>
      <c r="F713" s="7"/>
      <c r="G713" s="384"/>
      <c r="H713" s="10"/>
      <c r="I713" s="10"/>
      <c r="J713" s="6"/>
      <c r="K713" s="6"/>
      <c r="L713" s="6"/>
      <c r="M713" s="10"/>
      <c r="N713" s="10"/>
      <c r="O713" s="7"/>
      <c r="P713" s="6"/>
      <c r="Q713" s="6"/>
      <c r="R713" s="6"/>
      <c r="S713" s="6"/>
      <c r="T713" s="6"/>
      <c r="U713" s="6"/>
      <c r="V713" s="6"/>
      <c r="W713" s="6"/>
      <c r="X713" s="6"/>
      <c r="Y713" s="6"/>
      <c r="Z713" s="7"/>
      <c r="AA713" s="7"/>
    </row>
    <row r="714" spans="1:27" s="8" customFormat="1">
      <c r="A714" s="7"/>
      <c r="B714" s="7"/>
      <c r="C714" s="7"/>
      <c r="D714" s="7"/>
      <c r="E714" s="7"/>
      <c r="F714" s="7"/>
      <c r="G714" s="384"/>
      <c r="H714" s="10"/>
      <c r="I714" s="10"/>
      <c r="J714" s="6"/>
      <c r="K714" s="6"/>
      <c r="L714" s="6"/>
      <c r="M714" s="10"/>
      <c r="N714" s="10"/>
      <c r="O714" s="7"/>
      <c r="P714" s="6"/>
      <c r="Q714" s="6"/>
      <c r="R714" s="6"/>
      <c r="S714" s="6"/>
      <c r="T714" s="6"/>
      <c r="U714" s="6"/>
      <c r="V714" s="6"/>
      <c r="W714" s="6"/>
      <c r="X714" s="6"/>
      <c r="Y714" s="6"/>
      <c r="Z714" s="7"/>
      <c r="AA714" s="7"/>
    </row>
    <row r="715" spans="1:27" s="8" customFormat="1">
      <c r="A715" s="7"/>
      <c r="B715" s="7"/>
      <c r="C715" s="7"/>
      <c r="D715" s="7"/>
      <c r="E715" s="7"/>
      <c r="F715" s="7"/>
      <c r="G715" s="384"/>
      <c r="H715" s="10"/>
      <c r="I715" s="10"/>
      <c r="J715" s="6"/>
      <c r="K715" s="6"/>
      <c r="L715" s="6"/>
      <c r="M715" s="10"/>
      <c r="N715" s="10"/>
      <c r="O715" s="7"/>
      <c r="P715" s="6"/>
      <c r="Q715" s="6"/>
      <c r="R715" s="6"/>
      <c r="S715" s="6"/>
      <c r="T715" s="6"/>
      <c r="U715" s="6"/>
      <c r="V715" s="6"/>
      <c r="W715" s="6"/>
      <c r="X715" s="6"/>
      <c r="Y715" s="6"/>
      <c r="Z715" s="7"/>
      <c r="AA715" s="7"/>
    </row>
    <row r="716" spans="1:27" s="8" customFormat="1">
      <c r="A716" s="7"/>
      <c r="B716" s="7"/>
      <c r="C716" s="7"/>
      <c r="D716" s="7"/>
      <c r="E716" s="7"/>
      <c r="F716" s="7"/>
      <c r="G716" s="384"/>
      <c r="H716" s="10"/>
      <c r="I716" s="10"/>
      <c r="J716" s="6"/>
      <c r="K716" s="6"/>
      <c r="L716" s="6"/>
      <c r="M716" s="10"/>
      <c r="N716" s="10"/>
      <c r="O716" s="7"/>
      <c r="P716" s="6"/>
      <c r="Q716" s="6"/>
      <c r="R716" s="6"/>
      <c r="S716" s="6"/>
      <c r="T716" s="6"/>
      <c r="U716" s="6"/>
      <c r="V716" s="6"/>
      <c r="W716" s="6"/>
      <c r="X716" s="6"/>
      <c r="Y716" s="6"/>
      <c r="Z716" s="7"/>
      <c r="AA716" s="7"/>
    </row>
    <row r="717" spans="1:27" s="8" customFormat="1">
      <c r="A717" s="7"/>
      <c r="B717" s="7"/>
      <c r="C717" s="7"/>
      <c r="D717" s="7"/>
      <c r="E717" s="7"/>
      <c r="F717" s="7"/>
      <c r="G717" s="384"/>
      <c r="H717" s="10"/>
      <c r="I717" s="10"/>
      <c r="J717" s="6"/>
      <c r="K717" s="6"/>
      <c r="L717" s="6"/>
      <c r="M717" s="10"/>
      <c r="N717" s="10"/>
      <c r="O717" s="7"/>
      <c r="P717" s="6"/>
      <c r="Q717" s="6"/>
      <c r="R717" s="6"/>
      <c r="S717" s="6"/>
      <c r="T717" s="6"/>
      <c r="U717" s="6"/>
      <c r="V717" s="6"/>
      <c r="W717" s="6"/>
      <c r="X717" s="6"/>
      <c r="Y717" s="6"/>
      <c r="Z717" s="7"/>
      <c r="AA717" s="7"/>
    </row>
    <row r="718" spans="1:27" s="8" customFormat="1">
      <c r="A718" s="7"/>
      <c r="B718" s="7"/>
      <c r="C718" s="7"/>
      <c r="D718" s="7"/>
      <c r="E718" s="7"/>
      <c r="F718" s="7"/>
      <c r="G718" s="384"/>
      <c r="H718" s="10"/>
      <c r="I718" s="10"/>
      <c r="J718" s="6"/>
      <c r="K718" s="6"/>
      <c r="L718" s="6"/>
      <c r="M718" s="10"/>
      <c r="N718" s="10"/>
      <c r="O718" s="7"/>
      <c r="P718" s="6"/>
      <c r="Q718" s="6"/>
      <c r="R718" s="6"/>
      <c r="S718" s="6"/>
      <c r="T718" s="6"/>
      <c r="U718" s="6"/>
      <c r="V718" s="6"/>
      <c r="W718" s="6"/>
      <c r="X718" s="6"/>
      <c r="Y718" s="6"/>
      <c r="Z718" s="7"/>
      <c r="AA718" s="7"/>
    </row>
    <row r="719" spans="1:27" s="8" customFormat="1">
      <c r="A719" s="7"/>
      <c r="B719" s="7"/>
      <c r="C719" s="7"/>
      <c r="D719" s="7"/>
      <c r="E719" s="7"/>
      <c r="F719" s="7"/>
      <c r="G719" s="384"/>
      <c r="H719" s="10"/>
      <c r="I719" s="10"/>
      <c r="J719" s="6"/>
      <c r="K719" s="6"/>
      <c r="L719" s="6"/>
      <c r="M719" s="10"/>
      <c r="N719" s="10"/>
      <c r="O719" s="7"/>
      <c r="P719" s="6"/>
      <c r="Q719" s="6"/>
      <c r="R719" s="6"/>
      <c r="S719" s="6"/>
      <c r="T719" s="6"/>
      <c r="U719" s="6"/>
      <c r="V719" s="6"/>
      <c r="W719" s="6"/>
      <c r="X719" s="6"/>
      <c r="Y719" s="6"/>
      <c r="Z719" s="7"/>
      <c r="AA719" s="7"/>
    </row>
    <row r="720" spans="1:27" s="8" customFormat="1">
      <c r="A720" s="7"/>
      <c r="B720" s="7"/>
      <c r="C720" s="7"/>
      <c r="D720" s="7"/>
      <c r="E720" s="7"/>
      <c r="F720" s="7"/>
      <c r="G720" s="384"/>
      <c r="H720" s="10"/>
      <c r="I720" s="10"/>
      <c r="J720" s="6"/>
      <c r="K720" s="6"/>
      <c r="L720" s="6"/>
      <c r="M720" s="10"/>
      <c r="N720" s="10"/>
      <c r="O720" s="7"/>
      <c r="P720" s="6"/>
      <c r="Q720" s="6"/>
      <c r="R720" s="6"/>
      <c r="S720" s="6"/>
      <c r="T720" s="6"/>
      <c r="U720" s="6"/>
      <c r="V720" s="6"/>
      <c r="W720" s="6"/>
      <c r="X720" s="6"/>
      <c r="Y720" s="6"/>
      <c r="Z720" s="7"/>
      <c r="AA720" s="7"/>
    </row>
    <row r="721" spans="1:27" s="8" customFormat="1">
      <c r="A721" s="7"/>
      <c r="B721" s="7"/>
      <c r="C721" s="7"/>
      <c r="D721" s="7"/>
      <c r="E721" s="7"/>
      <c r="F721" s="7"/>
      <c r="G721" s="384"/>
      <c r="H721" s="10"/>
      <c r="I721" s="10"/>
      <c r="J721" s="6"/>
      <c r="K721" s="6"/>
      <c r="L721" s="6"/>
      <c r="M721" s="10"/>
      <c r="N721" s="10"/>
      <c r="O721" s="7"/>
      <c r="P721" s="6"/>
      <c r="Q721" s="6"/>
      <c r="R721" s="6"/>
      <c r="S721" s="6"/>
      <c r="T721" s="6"/>
      <c r="U721" s="6"/>
      <c r="V721" s="6"/>
      <c r="W721" s="6"/>
      <c r="X721" s="6"/>
      <c r="Y721" s="6"/>
      <c r="Z721" s="7"/>
      <c r="AA721" s="7"/>
    </row>
    <row r="722" spans="1:27" s="8" customFormat="1">
      <c r="A722" s="7"/>
      <c r="B722" s="7"/>
      <c r="C722" s="7"/>
      <c r="D722" s="7"/>
      <c r="E722" s="7"/>
      <c r="F722" s="7"/>
      <c r="G722" s="384"/>
      <c r="H722" s="10"/>
      <c r="I722" s="10"/>
      <c r="J722" s="6"/>
      <c r="K722" s="6"/>
      <c r="L722" s="6"/>
      <c r="M722" s="10"/>
      <c r="N722" s="10"/>
      <c r="O722" s="7"/>
      <c r="P722" s="6"/>
      <c r="Q722" s="6"/>
      <c r="R722" s="6"/>
      <c r="S722" s="6"/>
      <c r="T722" s="6"/>
      <c r="U722" s="6"/>
      <c r="V722" s="6"/>
      <c r="W722" s="6"/>
      <c r="X722" s="6"/>
      <c r="Y722" s="6"/>
      <c r="Z722" s="7"/>
      <c r="AA722" s="7"/>
    </row>
    <row r="723" spans="1:27" s="8" customFormat="1">
      <c r="A723" s="7"/>
      <c r="B723" s="7"/>
      <c r="C723" s="7"/>
      <c r="D723" s="7"/>
      <c r="E723" s="7"/>
      <c r="F723" s="7"/>
      <c r="G723" s="384"/>
      <c r="H723" s="10"/>
      <c r="I723" s="10"/>
      <c r="J723" s="6"/>
      <c r="K723" s="6"/>
      <c r="L723" s="6"/>
      <c r="M723" s="10"/>
      <c r="N723" s="10"/>
      <c r="O723" s="7"/>
      <c r="P723" s="6"/>
      <c r="Q723" s="6"/>
      <c r="R723" s="6"/>
      <c r="S723" s="6"/>
      <c r="T723" s="6"/>
      <c r="U723" s="6"/>
      <c r="V723" s="6"/>
      <c r="W723" s="6"/>
      <c r="X723" s="6"/>
      <c r="Y723" s="6"/>
      <c r="Z723" s="7"/>
      <c r="AA723" s="7"/>
    </row>
    <row r="724" spans="1:27" s="8" customFormat="1">
      <c r="A724" s="7"/>
      <c r="B724" s="7"/>
      <c r="C724" s="7"/>
      <c r="D724" s="7"/>
      <c r="E724" s="7"/>
      <c r="F724" s="7"/>
      <c r="G724" s="384"/>
      <c r="H724" s="10"/>
      <c r="I724" s="10"/>
      <c r="J724" s="6"/>
      <c r="K724" s="6"/>
      <c r="L724" s="6"/>
      <c r="M724" s="10"/>
      <c r="N724" s="10"/>
      <c r="O724" s="7"/>
      <c r="P724" s="6"/>
      <c r="Q724" s="6"/>
      <c r="R724" s="6"/>
      <c r="S724" s="6"/>
      <c r="T724" s="6"/>
      <c r="U724" s="6"/>
      <c r="V724" s="6"/>
      <c r="W724" s="6"/>
      <c r="X724" s="6"/>
      <c r="Y724" s="6"/>
      <c r="Z724" s="7"/>
      <c r="AA724" s="7"/>
    </row>
    <row r="725" spans="1:27" s="8" customFormat="1">
      <c r="A725" s="7"/>
      <c r="B725" s="7"/>
      <c r="C725" s="7"/>
      <c r="D725" s="7"/>
      <c r="E725" s="7"/>
      <c r="F725" s="7"/>
      <c r="G725" s="384"/>
      <c r="H725" s="10"/>
      <c r="I725" s="10"/>
      <c r="J725" s="6"/>
      <c r="K725" s="6"/>
      <c r="L725" s="6"/>
      <c r="M725" s="10"/>
      <c r="N725" s="10"/>
      <c r="O725" s="7"/>
      <c r="P725" s="6"/>
      <c r="Q725" s="6"/>
      <c r="R725" s="6"/>
      <c r="S725" s="6"/>
      <c r="T725" s="6"/>
      <c r="U725" s="6"/>
      <c r="V725" s="6"/>
      <c r="W725" s="6"/>
      <c r="X725" s="6"/>
      <c r="Y725" s="6"/>
      <c r="Z725" s="7"/>
      <c r="AA725" s="7"/>
    </row>
    <row r="726" spans="1:27" s="8" customFormat="1">
      <c r="A726" s="7"/>
      <c r="B726" s="7"/>
      <c r="C726" s="7"/>
      <c r="D726" s="7"/>
      <c r="E726" s="7"/>
      <c r="F726" s="7"/>
      <c r="G726" s="384"/>
      <c r="H726" s="10"/>
      <c r="I726" s="10"/>
      <c r="J726" s="6"/>
      <c r="K726" s="6"/>
      <c r="L726" s="6"/>
      <c r="M726" s="10"/>
      <c r="N726" s="10"/>
      <c r="O726" s="7"/>
      <c r="P726" s="6"/>
      <c r="Q726" s="6"/>
      <c r="R726" s="6"/>
      <c r="S726" s="6"/>
      <c r="T726" s="6"/>
      <c r="U726" s="6"/>
      <c r="V726" s="6"/>
      <c r="W726" s="6"/>
      <c r="X726" s="6"/>
      <c r="Y726" s="6"/>
      <c r="Z726" s="7"/>
      <c r="AA726" s="7"/>
    </row>
    <row r="727" spans="1:27" s="8" customFormat="1">
      <c r="A727" s="7"/>
      <c r="B727" s="7"/>
      <c r="C727" s="7"/>
      <c r="D727" s="7"/>
      <c r="E727" s="7"/>
      <c r="F727" s="7"/>
      <c r="G727" s="384"/>
      <c r="H727" s="10"/>
      <c r="I727" s="10"/>
      <c r="J727" s="6"/>
      <c r="K727" s="6"/>
      <c r="L727" s="6"/>
      <c r="M727" s="10"/>
      <c r="N727" s="10"/>
      <c r="O727" s="7"/>
      <c r="P727" s="6"/>
      <c r="Q727" s="6"/>
      <c r="R727" s="6"/>
      <c r="S727" s="6"/>
      <c r="T727" s="6"/>
      <c r="U727" s="6"/>
      <c r="V727" s="6"/>
      <c r="W727" s="6"/>
      <c r="X727" s="6"/>
      <c r="Y727" s="6"/>
      <c r="Z727" s="7"/>
      <c r="AA727" s="7"/>
    </row>
    <row r="728" spans="1:27" s="8" customFormat="1">
      <c r="A728" s="7"/>
      <c r="B728" s="7"/>
      <c r="C728" s="7"/>
      <c r="D728" s="7"/>
      <c r="E728" s="7"/>
      <c r="F728" s="7"/>
      <c r="G728" s="384"/>
      <c r="H728" s="10"/>
      <c r="I728" s="10"/>
      <c r="J728" s="6"/>
      <c r="K728" s="6"/>
      <c r="L728" s="6"/>
      <c r="M728" s="10"/>
      <c r="N728" s="10"/>
      <c r="O728" s="7"/>
      <c r="P728" s="6"/>
      <c r="Q728" s="6"/>
      <c r="R728" s="6"/>
      <c r="S728" s="6"/>
      <c r="T728" s="6"/>
      <c r="U728" s="6"/>
      <c r="V728" s="6"/>
      <c r="W728" s="6"/>
      <c r="X728" s="6"/>
      <c r="Y728" s="6"/>
      <c r="Z728" s="7"/>
      <c r="AA728" s="7"/>
    </row>
    <row r="729" spans="1:27" s="8" customFormat="1">
      <c r="A729" s="7"/>
      <c r="B729" s="7"/>
      <c r="C729" s="7"/>
      <c r="D729" s="7"/>
      <c r="E729" s="7"/>
      <c r="F729" s="7"/>
      <c r="G729" s="384"/>
      <c r="H729" s="10"/>
      <c r="I729" s="10"/>
      <c r="J729" s="6"/>
      <c r="K729" s="6"/>
      <c r="L729" s="6"/>
      <c r="M729" s="10"/>
      <c r="N729" s="10"/>
      <c r="O729" s="7"/>
      <c r="P729" s="6"/>
      <c r="Q729" s="6"/>
      <c r="R729" s="6"/>
      <c r="S729" s="6"/>
      <c r="T729" s="6"/>
      <c r="U729" s="6"/>
      <c r="V729" s="6"/>
      <c r="W729" s="6"/>
      <c r="X729" s="6"/>
      <c r="Y729" s="6"/>
      <c r="Z729" s="7"/>
      <c r="AA729" s="7"/>
    </row>
    <row r="730" spans="1:27" s="8" customFormat="1">
      <c r="A730" s="7"/>
      <c r="B730" s="7"/>
      <c r="C730" s="7"/>
      <c r="D730" s="7"/>
      <c r="E730" s="7"/>
      <c r="F730" s="7"/>
      <c r="G730" s="384"/>
      <c r="H730" s="10"/>
      <c r="I730" s="10"/>
      <c r="J730" s="6"/>
      <c r="K730" s="6"/>
      <c r="L730" s="6"/>
      <c r="M730" s="10"/>
      <c r="N730" s="10"/>
      <c r="O730" s="7"/>
      <c r="P730" s="6"/>
      <c r="Q730" s="6"/>
      <c r="R730" s="6"/>
      <c r="S730" s="6"/>
      <c r="T730" s="6"/>
      <c r="U730" s="6"/>
      <c r="V730" s="6"/>
      <c r="W730" s="6"/>
      <c r="X730" s="6"/>
      <c r="Y730" s="6"/>
      <c r="Z730" s="7"/>
      <c r="AA730" s="7"/>
    </row>
    <row r="731" spans="1:27" s="8" customFormat="1">
      <c r="A731" s="7"/>
      <c r="B731" s="7"/>
      <c r="C731" s="7"/>
      <c r="D731" s="7"/>
      <c r="E731" s="7"/>
      <c r="F731" s="7"/>
      <c r="G731" s="384"/>
      <c r="H731" s="10"/>
      <c r="I731" s="10"/>
      <c r="J731" s="6"/>
      <c r="K731" s="6"/>
      <c r="L731" s="6"/>
      <c r="M731" s="10"/>
      <c r="N731" s="10"/>
      <c r="O731" s="7"/>
      <c r="P731" s="6"/>
      <c r="Q731" s="6"/>
      <c r="R731" s="6"/>
      <c r="S731" s="6"/>
      <c r="T731" s="6"/>
      <c r="U731" s="6"/>
      <c r="V731" s="6"/>
      <c r="W731" s="6"/>
      <c r="X731" s="6"/>
      <c r="Y731" s="6"/>
      <c r="Z731" s="7"/>
      <c r="AA731" s="7"/>
    </row>
    <row r="732" spans="1:27" s="8" customFormat="1">
      <c r="A732" s="7"/>
      <c r="B732" s="7"/>
      <c r="C732" s="7"/>
      <c r="D732" s="7"/>
      <c r="E732" s="7"/>
      <c r="F732" s="7"/>
      <c r="G732" s="384"/>
      <c r="H732" s="10"/>
      <c r="I732" s="10"/>
      <c r="J732" s="6"/>
      <c r="K732" s="6"/>
      <c r="L732" s="6"/>
      <c r="M732" s="10"/>
      <c r="N732" s="10"/>
      <c r="O732" s="7"/>
      <c r="P732" s="6"/>
      <c r="Q732" s="6"/>
      <c r="R732" s="6"/>
      <c r="S732" s="6"/>
      <c r="T732" s="6"/>
      <c r="U732" s="6"/>
      <c r="V732" s="6"/>
      <c r="W732" s="6"/>
      <c r="X732" s="6"/>
      <c r="Y732" s="6"/>
      <c r="Z732" s="7"/>
      <c r="AA732" s="7"/>
    </row>
    <row r="733" spans="1:27" s="8" customFormat="1">
      <c r="A733" s="7"/>
      <c r="B733" s="7"/>
      <c r="C733" s="7"/>
      <c r="D733" s="7"/>
      <c r="E733" s="7"/>
      <c r="F733" s="7"/>
      <c r="G733" s="384"/>
      <c r="H733" s="10"/>
      <c r="I733" s="10"/>
      <c r="J733" s="6"/>
      <c r="K733" s="6"/>
      <c r="L733" s="6"/>
      <c r="M733" s="10"/>
      <c r="N733" s="10"/>
      <c r="O733" s="7"/>
      <c r="P733" s="6"/>
      <c r="Q733" s="6"/>
      <c r="R733" s="6"/>
      <c r="S733" s="6"/>
      <c r="T733" s="6"/>
      <c r="U733" s="6"/>
      <c r="V733" s="6"/>
      <c r="W733" s="6"/>
      <c r="X733" s="6"/>
      <c r="Y733" s="6"/>
      <c r="Z733" s="7"/>
      <c r="AA733" s="7"/>
    </row>
  </sheetData>
  <sheetProtection sheet="1" objects="1" scenarios="1"/>
  <mergeCells count="17">
    <mergeCell ref="U1:U3"/>
    <mergeCell ref="V1:V3"/>
    <mergeCell ref="X1:X3"/>
    <mergeCell ref="S1:S3"/>
    <mergeCell ref="W1:W3"/>
    <mergeCell ref="T1:T3"/>
    <mergeCell ref="M1:N3"/>
    <mergeCell ref="O1:O3"/>
    <mergeCell ref="Q1:Q3"/>
    <mergeCell ref="R1:R3"/>
    <mergeCell ref="E2:F2"/>
    <mergeCell ref="G2:H2"/>
    <mergeCell ref="E3:F3"/>
    <mergeCell ref="G3:H3"/>
    <mergeCell ref="E1:K1"/>
    <mergeCell ref="I2:K2"/>
    <mergeCell ref="I3:K3"/>
  </mergeCells>
  <phoneticPr fontId="6" type="noConversion"/>
  <conditionalFormatting sqref="E443:I459">
    <cfRule type="expression" dxfId="821" priority="21">
      <formula>AND($G443&gt;0.00001,$G443&lt;=$J$442)</formula>
    </cfRule>
  </conditionalFormatting>
  <conditionalFormatting sqref="E461:I477">
    <cfRule type="expression" dxfId="820" priority="20">
      <formula>AND($G461&gt;0.00001,$G461&lt;=$J$460)</formula>
    </cfRule>
  </conditionalFormatting>
  <conditionalFormatting sqref="E479:I495">
    <cfRule type="expression" dxfId="819" priority="19">
      <formula>AND($G479&gt;0.00001,$G479&lt;=$J$478)</formula>
    </cfRule>
  </conditionalFormatting>
  <conditionalFormatting sqref="E497:I513">
    <cfRule type="expression" dxfId="818" priority="17">
      <formula>AND($G497&gt;0.00001,$G497&lt;=$J$496)</formula>
    </cfRule>
  </conditionalFormatting>
  <conditionalFormatting sqref="E515:I531">
    <cfRule type="expression" dxfId="817" priority="16">
      <formula>AND($G515&gt;0.00001,$G515&lt;=$J$514)</formula>
    </cfRule>
  </conditionalFormatting>
  <conditionalFormatting sqref="E533:I540">
    <cfRule type="expression" dxfId="816" priority="15">
      <formula>AND($G533&gt;0.00001,$G533&lt;=$J$532)</formula>
    </cfRule>
  </conditionalFormatting>
  <conditionalFormatting sqref="E542:I558">
    <cfRule type="expression" dxfId="815" priority="14">
      <formula>$G542&gt;=$J$541</formula>
    </cfRule>
  </conditionalFormatting>
  <conditionalFormatting sqref="E560:I576">
    <cfRule type="expression" dxfId="814" priority="13">
      <formula>$G560&gt;=$J$559</formula>
    </cfRule>
  </conditionalFormatting>
  <conditionalFormatting sqref="E578:I594">
    <cfRule type="expression" dxfId="813" priority="12">
      <formula>$G578&gt;=$J$577</formula>
    </cfRule>
  </conditionalFormatting>
  <conditionalFormatting sqref="E596:I612">
    <cfRule type="expression" dxfId="812" priority="11">
      <formula>$G596&gt;=$J$595</formula>
    </cfRule>
  </conditionalFormatting>
  <conditionalFormatting sqref="E614:J630">
    <cfRule type="expression" dxfId="811" priority="10">
      <formula>$G614&gt;=$J$613</formula>
    </cfRule>
  </conditionalFormatting>
  <conditionalFormatting sqref="F6:F630">
    <cfRule type="expression" dxfId="810" priority="9">
      <formula>OR(Z6&gt;1,AA6&gt;1)</formula>
    </cfRule>
  </conditionalFormatting>
  <conditionalFormatting sqref="F6:I22">
    <cfRule type="expression" dxfId="809" priority="404">
      <formula>AND($G6&gt;0.00001,$G6&lt;=$J$5)</formula>
    </cfRule>
  </conditionalFormatting>
  <conditionalFormatting sqref="F24:I40">
    <cfRule type="expression" dxfId="808" priority="378">
      <formula>AND($G24&gt;0.00001,$G24&lt;=$J$23)</formula>
    </cfRule>
  </conditionalFormatting>
  <conditionalFormatting sqref="F42:I58">
    <cfRule type="expression" dxfId="807" priority="321">
      <formula>AND($G42&gt;0.000001,$G42&lt;=$J$41)</formula>
    </cfRule>
  </conditionalFormatting>
  <conditionalFormatting sqref="F60:I76">
    <cfRule type="expression" dxfId="806" priority="269">
      <formula>AND($G60&gt;0.000001,$G60&lt;=$J$59)</formula>
    </cfRule>
  </conditionalFormatting>
  <conditionalFormatting sqref="F78:I94">
    <cfRule type="expression" dxfId="805" priority="55">
      <formula>AND($G78&gt;0.000001,$G78&lt;=$J$77)</formula>
    </cfRule>
  </conditionalFormatting>
  <conditionalFormatting sqref="F96:I103">
    <cfRule type="expression" dxfId="804" priority="53">
      <formula>AND($G96&gt;0.000001,$G96&lt;=$J$95)</formula>
    </cfRule>
  </conditionalFormatting>
  <conditionalFormatting sqref="F105:I121">
    <cfRule type="expression" dxfId="803" priority="52">
      <formula>$G105&gt;=$J$104</formula>
    </cfRule>
  </conditionalFormatting>
  <conditionalFormatting sqref="F123:I139">
    <cfRule type="expression" dxfId="802" priority="41">
      <formula>$G123&gt;=$J$122</formula>
    </cfRule>
  </conditionalFormatting>
  <conditionalFormatting sqref="F141:I157">
    <cfRule type="expression" dxfId="801" priority="40">
      <formula>$G141&gt;=$J$140</formula>
    </cfRule>
  </conditionalFormatting>
  <conditionalFormatting sqref="F159:I175">
    <cfRule type="expression" dxfId="800" priority="39">
      <formula>$G159&gt;=$J$158</formula>
    </cfRule>
  </conditionalFormatting>
  <conditionalFormatting sqref="F177:I193">
    <cfRule type="expression" dxfId="799" priority="37">
      <formula>$G177&gt;=$J$176</formula>
    </cfRule>
  </conditionalFormatting>
  <conditionalFormatting sqref="F206:I222">
    <cfRule type="expression" dxfId="798" priority="36">
      <formula>AND($G206&gt;0.00001,$G206&lt;=$J$205)</formula>
    </cfRule>
  </conditionalFormatting>
  <conditionalFormatting sqref="F224:I240">
    <cfRule type="expression" dxfId="797" priority="33">
      <formula>AND($G224&gt;0.00001,$G224&lt;=$J$223)</formula>
    </cfRule>
  </conditionalFormatting>
  <conditionalFormatting sqref="F242:I258">
    <cfRule type="expression" dxfId="796" priority="32">
      <formula>AND($G242&gt;0.00001,$G242&lt;=$J$241)</formula>
    </cfRule>
  </conditionalFormatting>
  <conditionalFormatting sqref="F260:I276">
    <cfRule type="expression" dxfId="795" priority="31">
      <formula>AND($G260&gt;0.00001,$G260&lt;=$J$259)</formula>
    </cfRule>
  </conditionalFormatting>
  <conditionalFormatting sqref="F278:I294">
    <cfRule type="expression" dxfId="794" priority="30">
      <formula>AND($G278&gt;0.00001,$G278&lt;=$J$277)</formula>
    </cfRule>
  </conditionalFormatting>
  <conditionalFormatting sqref="F296:I312">
    <cfRule type="expression" dxfId="793" priority="29">
      <formula>AND($G296&gt;0.00001,$G296&lt;=$J$295)</formula>
    </cfRule>
  </conditionalFormatting>
  <conditionalFormatting sqref="F314:I321">
    <cfRule type="expression" dxfId="792" priority="28">
      <formula>AND($G314&gt;0.00001,$G314&lt;=$J$313)</formula>
    </cfRule>
  </conditionalFormatting>
  <conditionalFormatting sqref="F323:I339">
    <cfRule type="expression" dxfId="791" priority="27">
      <formula>$G323&gt;=$J$322</formula>
    </cfRule>
  </conditionalFormatting>
  <conditionalFormatting sqref="F341:I357">
    <cfRule type="expression" dxfId="790" priority="26">
      <formula>$G341&gt;=$J$340</formula>
    </cfRule>
  </conditionalFormatting>
  <conditionalFormatting sqref="F359:I375">
    <cfRule type="expression" dxfId="789" priority="25">
      <formula>$G359&gt;=$J$358</formula>
    </cfRule>
  </conditionalFormatting>
  <conditionalFormatting sqref="F377:I393">
    <cfRule type="expression" dxfId="788" priority="24">
      <formula>$G377&gt;=$J$376</formula>
    </cfRule>
  </conditionalFormatting>
  <conditionalFormatting sqref="F395:I411">
    <cfRule type="expression" dxfId="787" priority="23">
      <formula>$G395&gt;=$J$394</formula>
    </cfRule>
  </conditionalFormatting>
  <conditionalFormatting sqref="F425:K441">
    <cfRule type="expression" dxfId="786" priority="22">
      <formula>AND($G425&gt;0.00001,$G425&lt;=$J$424)</formula>
    </cfRule>
  </conditionalFormatting>
  <conditionalFormatting sqref="G6:G103 G206:G321 G425:G540">
    <cfRule type="expression" dxfId="784" priority="3">
      <formula>AND(G6&lt;&gt;"", G6&lt;G5)</formula>
    </cfRule>
  </conditionalFormatting>
  <conditionalFormatting sqref="G105:G193 G323:G411 G542:G630">
    <cfRule type="expression" dxfId="782" priority="2">
      <formula>AND(AND(G105&lt;&gt;"",G104&lt;&gt;""),G105&gt;G104)</formula>
    </cfRule>
  </conditionalFormatting>
  <conditionalFormatting sqref="H6:J630">
    <cfRule type="expression" dxfId="781" priority="8">
      <formula>OR(H6="NOT DECLARED",H6="WRONG LETTER", H6="Missing name on declaration sheet",H6="!!!")</formula>
    </cfRule>
  </conditionalFormatting>
  <conditionalFormatting sqref="I633:I640">
    <cfRule type="expression" dxfId="780" priority="1">
      <formula>OR(I633="NOT DECLARED",I633="WRONG LETTER", I633="Missing name on declaration sheet",I633="!!!")</formula>
    </cfRule>
  </conditionalFormatting>
  <printOptions horizontalCentered="1"/>
  <pageMargins left="0.25" right="0.25" top="0.75" bottom="0.75" header="0.3" footer="0.3"/>
  <pageSetup paperSize="9" scale="64" fitToHeight="0" orientation="portrait" horizontalDpi="4294967295" r:id="rId1"/>
  <headerFooter alignWithMargins="0"/>
  <rowBreaks count="11" manualBreakCount="11">
    <brk id="49" min="4" max="10" man="1"/>
    <brk id="94" min="4" max="10" man="1"/>
    <brk id="184" min="4" max="10" man="1"/>
    <brk id="204" max="16383" man="1"/>
    <brk id="249" min="4" max="10" man="1"/>
    <brk id="294" min="4" max="10" man="1"/>
    <brk id="384" min="4" max="10" man="1"/>
    <brk id="423" max="16383" man="1"/>
    <brk id="468" min="4" max="10" man="1"/>
    <brk id="513" min="4" max="10" man="1"/>
    <brk id="603" min="4" max="10" man="1"/>
  </rowBreaks>
  <legacyDrawing r:id="rId2"/>
  <extLst>
    <ext xmlns:x14="http://schemas.microsoft.com/office/spreadsheetml/2009/9/main" uri="{78C0D931-6437-407d-A8EE-F0AAD7539E65}">
      <x14:conditionalFormattings>
        <x14:conditionalFormatting xmlns:xm="http://schemas.microsoft.com/office/excel/2006/main">
          <x14:cfRule type="expression" priority="6" id="{16A2767A-70B3-4120-AA12-9BD988445F1A}">
            <xm:f>'Read Me First'!$I$21="Hand Timed"</xm:f>
            <x14:dxf>
              <numFmt numFmtId="164" formatCode="0.0"/>
            </x14:dxf>
          </x14:cfRule>
          <xm:sqref>G6:G58 G96:G103 G206:G276 G314:G321 G425:G495 G533:G540</xm:sqref>
        </x14:conditionalFormatting>
        <x14:conditionalFormatting xmlns:xm="http://schemas.microsoft.com/office/excel/2006/main">
          <x14:cfRule type="expression" priority="7" id="{B18190FB-B280-48B5-90F5-6DF5D7B8BF8C}">
            <xm:f>'Read Me First'!$I$21="Hand Timed"</xm:f>
            <x14:dxf>
              <numFmt numFmtId="29" formatCode="mm:ss.0"/>
            </x14:dxf>
          </x14:cfRule>
          <xm:sqref>G60:G94 G278:G312 G497:G531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C826-7580-8A4C-A15A-109B96416A3C}">
  <sheetPr codeName="Sheet2">
    <tabColor rgb="FFFF99FF"/>
    <pageSetUpPr fitToPage="1"/>
  </sheetPr>
  <dimension ref="A1:AD732"/>
  <sheetViews>
    <sheetView topLeftCell="A107" zoomScale="70" zoomScaleNormal="70" zoomScaleSheetLayoutView="70" workbookViewId="0">
      <selection activeCell="I122" sqref="I122"/>
    </sheetView>
  </sheetViews>
  <sheetFormatPr baseColWidth="10" defaultColWidth="9.1640625" defaultRowHeight="18"/>
  <cols>
    <col min="1" max="1" width="5.6640625" style="7" customWidth="1"/>
    <col min="2" max="2" width="3.1640625" style="7" bestFit="1" customWidth="1"/>
    <col min="3" max="3" width="16" style="7" customWidth="1"/>
    <col min="4" max="4" width="3" style="7" customWidth="1"/>
    <col min="5" max="5" width="9" style="3" customWidth="1"/>
    <col min="6" max="6" width="13.6640625" style="3" customWidth="1"/>
    <col min="7" max="7" width="13.6640625" style="9" customWidth="1"/>
    <col min="8" max="9" width="40.83203125" style="12" customWidth="1"/>
    <col min="10" max="11" width="13.6640625" style="5" customWidth="1"/>
    <col min="12" max="12" width="5" style="4" customWidth="1"/>
    <col min="13" max="14" width="6.83203125" style="10" customWidth="1"/>
    <col min="15" max="15" width="13.6640625" style="7" customWidth="1"/>
    <col min="16" max="16" width="3.6640625" style="4" customWidth="1"/>
    <col min="17" max="24" width="4" style="4" customWidth="1"/>
    <col min="25" max="25" width="2.6640625" style="4" customWidth="1"/>
    <col min="26" max="26" width="1.6640625" style="386" bestFit="1" customWidth="1"/>
    <col min="27" max="27" width="1.6640625" style="2" bestFit="1" customWidth="1"/>
    <col min="28" max="28" width="4.5" style="1" bestFit="1" customWidth="1"/>
    <col min="29" max="16384" width="9.1640625" style="1"/>
  </cols>
  <sheetData>
    <row r="1" spans="1:28" ht="37" customHeight="1">
      <c r="E1" s="774" t="str">
        <f>'Read Me First'!A1</f>
        <v>Oxfordshire Track and Field League 2026</v>
      </c>
      <c r="F1" s="775"/>
      <c r="G1" s="775"/>
      <c r="H1" s="775"/>
      <c r="I1" s="775"/>
      <c r="J1" s="775"/>
      <c r="K1" s="829"/>
      <c r="L1" s="26"/>
      <c r="M1" s="770" t="s">
        <v>120</v>
      </c>
      <c r="N1" s="770"/>
      <c r="O1" s="770" t="s">
        <v>121</v>
      </c>
      <c r="P1" s="31"/>
      <c r="Q1" s="821" t="str">
        <f>Abingdon!$AJ$2</f>
        <v>Abingdon AC</v>
      </c>
      <c r="R1" s="821" t="str">
        <f>Banbury!$AJ$2</f>
        <v>Banbury Harriers AC</v>
      </c>
      <c r="S1" s="821" t="str">
        <f>Bicester!$AJ$2</f>
        <v>Bicester AC</v>
      </c>
      <c r="T1" s="821" t="str">
        <f>'Oxford City'!$AJ$2</f>
        <v>Oxford City AC</v>
      </c>
      <c r="U1" s="821" t="str">
        <f>Radley!$AJ$2</f>
        <v>Radley AC</v>
      </c>
      <c r="V1" s="821" t="str">
        <f>IF('Team Kennet'!$AJ$2=0,"",'Team Kennet'!$AJ$2)</f>
        <v>Team Kennet</v>
      </c>
      <c r="W1" s="821" t="str">
        <f>IF('White Horse'!$AJ$2=0,"",'White Horse'!$AJ$2)</f>
        <v>White Horse Harriers</v>
      </c>
      <c r="X1" s="821" t="str">
        <f>IF(Witney!$AJ$2=0,"",Witney!$AJ$2)</f>
        <v>Witney Road Runners</v>
      </c>
      <c r="Y1" s="31"/>
      <c r="Z1" s="2"/>
    </row>
    <row r="2" spans="1:28" s="8" customFormat="1" ht="25.5" customHeight="1">
      <c r="A2" s="7"/>
      <c r="B2" s="7"/>
      <c r="C2" s="7"/>
      <c r="D2" s="7"/>
      <c r="E2" s="822" t="s">
        <v>103</v>
      </c>
      <c r="F2" s="823"/>
      <c r="G2" s="822" t="s">
        <v>104</v>
      </c>
      <c r="H2" s="824"/>
      <c r="I2" s="830" t="s">
        <v>105</v>
      </c>
      <c r="J2" s="830"/>
      <c r="K2" s="830"/>
      <c r="L2" s="11"/>
      <c r="M2" s="770"/>
      <c r="N2" s="770"/>
      <c r="O2" s="770"/>
      <c r="P2" s="31"/>
      <c r="Q2" s="821"/>
      <c r="R2" s="821"/>
      <c r="S2" s="821"/>
      <c r="T2" s="821"/>
      <c r="U2" s="821"/>
      <c r="V2" s="821"/>
      <c r="W2" s="821"/>
      <c r="X2" s="821"/>
      <c r="Y2" s="6"/>
      <c r="Z2" s="7"/>
      <c r="AA2" s="7"/>
    </row>
    <row r="3" spans="1:28" s="8" customFormat="1" ht="26.25" customHeight="1">
      <c r="A3" s="7"/>
      <c r="B3" s="7"/>
      <c r="C3" s="7"/>
      <c r="D3" s="7"/>
      <c r="E3" s="825">
        <f>'Read Me First'!I4</f>
        <v>3</v>
      </c>
      <c r="F3" s="826"/>
      <c r="G3" s="827">
        <f>_xlfn.XLOOKUP(E3,'Read Me First'!L5:L7,'Read Me First'!N5:N7)</f>
        <v>46271</v>
      </c>
      <c r="H3" s="828"/>
      <c r="I3" s="831" t="str">
        <f>_xlfn.XLOOKUP(E3,'Read Me First'!L5:L7,'Read Me First'!O5:O7)</f>
        <v>Tilsley</v>
      </c>
      <c r="J3" s="832"/>
      <c r="K3" s="833"/>
      <c r="L3" s="27"/>
      <c r="M3" s="770"/>
      <c r="N3" s="770"/>
      <c r="O3" s="770"/>
      <c r="P3" s="31"/>
      <c r="Q3" s="821"/>
      <c r="R3" s="821"/>
      <c r="S3" s="821"/>
      <c r="T3" s="821"/>
      <c r="U3" s="821"/>
      <c r="V3" s="821"/>
      <c r="W3" s="821"/>
      <c r="X3" s="821"/>
      <c r="Y3" s="6"/>
      <c r="Z3" s="7"/>
      <c r="AA3" s="7"/>
    </row>
    <row r="4" spans="1:28" ht="35" customHeight="1">
      <c r="E4" s="28" t="s">
        <v>51</v>
      </c>
      <c r="F4" s="29" t="s">
        <v>52</v>
      </c>
      <c r="G4" s="29" t="s">
        <v>53</v>
      </c>
      <c r="H4" s="29" t="s">
        <v>54</v>
      </c>
      <c r="I4" s="29" t="s">
        <v>55</v>
      </c>
      <c r="J4" s="69" t="s">
        <v>56</v>
      </c>
      <c r="K4" s="69" t="s">
        <v>57</v>
      </c>
      <c r="L4" s="3"/>
      <c r="P4" s="31"/>
      <c r="Q4" s="31"/>
      <c r="R4" s="31"/>
      <c r="S4" s="31"/>
      <c r="T4" s="31"/>
      <c r="U4" s="31"/>
      <c r="V4" s="31"/>
      <c r="W4" s="31"/>
      <c r="X4" s="31"/>
      <c r="Y4" s="31"/>
      <c r="Z4" s="2"/>
    </row>
    <row r="5" spans="1:28" s="7" customFormat="1" ht="20.25" customHeight="1">
      <c r="A5" s="709" t="s">
        <v>122</v>
      </c>
      <c r="B5" s="709" t="s">
        <v>60</v>
      </c>
      <c r="C5" s="709" t="s">
        <v>213</v>
      </c>
      <c r="D5" s="76"/>
      <c r="E5" s="42" t="s">
        <v>214</v>
      </c>
      <c r="F5" s="40"/>
      <c r="G5" s="40"/>
      <c r="H5" s="454"/>
      <c r="I5" s="457" t="s">
        <v>59</v>
      </c>
      <c r="J5" s="43">
        <f>DataTables!$N$79</f>
        <v>13</v>
      </c>
      <c r="K5" s="16"/>
      <c r="L5" s="13"/>
      <c r="M5" s="10"/>
      <c r="N5" s="10"/>
      <c r="P5" s="31"/>
      <c r="Q5" s="373"/>
      <c r="R5" s="373"/>
      <c r="S5" s="373"/>
      <c r="T5" s="373"/>
      <c r="U5" s="373"/>
      <c r="V5" s="374"/>
      <c r="W5" s="375"/>
      <c r="X5" s="375"/>
      <c r="Y5" s="32"/>
      <c r="Z5" s="32"/>
      <c r="AA5" s="32"/>
    </row>
    <row r="6" spans="1:28" s="7" customFormat="1" ht="20.25" customHeight="1">
      <c r="A6" s="709" t="s">
        <v>122</v>
      </c>
      <c r="B6" s="709" t="s">
        <v>60</v>
      </c>
      <c r="C6" s="709" t="s">
        <v>213</v>
      </c>
      <c r="D6" s="709" t="s">
        <v>71</v>
      </c>
      <c r="E6" s="41">
        <v>1</v>
      </c>
      <c r="F6" s="17"/>
      <c r="G6" s="38"/>
      <c r="H6" s="33" t="str" cm="1">
        <f t="array" ref="H6">IF($F6=0," ",_xlfn.XLOOKUP($F6,DataCalcs!$B$331:$B$409,_xlfn.XLOOKUP($C6,DataCalcs!$D$330:$N$330,DataCalcs!$D$331:$N$409),"WRONG LETTER"))</f>
        <v xml:space="preserve"> </v>
      </c>
      <c r="I6" s="33" t="str">
        <f>IF($F6=0," ",_xlfn.XLOOKUP($F6,DataCalcs!$B$331:$B$409,DataCalcs!$A$331:$A$409,"WRONG LETTER"))</f>
        <v xml:space="preserve"> </v>
      </c>
      <c r="J6" s="709" t="str" cm="1">
        <f t="array" ref="J6">_xlfn.IFS(ISBLANK(G6), "", NOT(ISNUMBER(G6)), "!!!",  G6&gt;DataTables!$E$79,"...",G6&gt;DataTables!$F$12,"L1",G6&gt;DataTables!$G$79,"L2",G6&gt;DataTables!$H$79,"L3",G6&gt;DataTables!$I$79,"L4",G6&gt;DataTables!$J$79,"L5",G6&gt;DataTables!$K$79,"L6",G6&gt;DataTables!$L$79,"L7",G6&gt;DataTables!$M$79,"L8", G6&lt;=DataTables!$M$79,"L9")</f>
        <v/>
      </c>
      <c r="K6" s="709" t="str">
        <f>IF(ISBLANK(F6),"",IF(ISBLANK(K$5),"", K$5))</f>
        <v/>
      </c>
      <c r="L6" s="32"/>
      <c r="M6" s="34" t="str">
        <f>_xlfn.IFNA(Abingdon!$AV$1,"")</f>
        <v>A</v>
      </c>
      <c r="N6" s="34" t="str">
        <f>_xlfn.IFNA(Abingdon!$AV$2,"")</f>
        <v>AA</v>
      </c>
      <c r="O6" s="34" cm="1">
        <f t="array" ref="O6">_xlfn.LET(_xlpm.a, $F$6:$F$13, _xlpm.b, $E$6:$E$13, _xlpm.c, _xlfn.XLOOKUP(M6,_xlpm.a,_xlpm.b,0), _xlpm.d, _xlfn.XLOOKUP(N6,_xlpm.a,_xlpm.b,0), _xlpm.x, IF(OR(_xlpm.c=0,_xlpm.d=0), _xlpm.c+_xlpm.d, MIN(_xlpm.c,_xlpm.d)), IF(_xlpm.x=0, 0, IF(DataTables!$K$158="6+", _xlfn.IFNA(_xlfn.RANK.AVG(_xlpm.x,$E$6:$E$11),1), IF(DataTables!$K$158=8,_xlfn.RANK.AVG(_xlpm.x,_xlpm.b)))))</f>
        <v>0</v>
      </c>
      <c r="P6" s="32"/>
      <c r="Q6" s="372">
        <f>$O6</f>
        <v>0</v>
      </c>
      <c r="R6" s="372"/>
      <c r="S6" s="372"/>
      <c r="T6" s="372"/>
      <c r="U6" s="372"/>
      <c r="V6" s="372"/>
      <c r="W6" s="372"/>
      <c r="X6" s="372"/>
      <c r="Y6" s="32"/>
      <c r="Z6" s="32">
        <f>COUNTIF(F$6:F$13:F$15:F$22,F6)</f>
        <v>0</v>
      </c>
      <c r="AA6" s="32">
        <f>IF(NOT(ISBLANK(F6)),COUNTIF(F$6:F$13,LEFT(F6,1)&amp;"*"),0)</f>
        <v>0</v>
      </c>
      <c r="AB6" s="7" t="str">
        <f>IF(AND($G6&gt;0.00001,$G6&lt;=$J$5), "***", "")</f>
        <v/>
      </c>
    </row>
    <row r="7" spans="1:28" s="7" customFormat="1" ht="20.25" customHeight="1">
      <c r="A7" s="709" t="s">
        <v>122</v>
      </c>
      <c r="B7" s="709" t="s">
        <v>60</v>
      </c>
      <c r="C7" s="709" t="s">
        <v>213</v>
      </c>
      <c r="D7" s="709" t="s">
        <v>71</v>
      </c>
      <c r="E7" s="41">
        <v>2</v>
      </c>
      <c r="F7" s="17"/>
      <c r="G7" s="38"/>
      <c r="H7" s="33" t="str" cm="1">
        <f t="array" ref="H7">IF($F7=0," ",_xlfn.XLOOKUP($F7,DataCalcs!$B$331:$B$409,_xlfn.XLOOKUP($C7,DataCalcs!$D$330:$N$330,DataCalcs!$D$331:$N$409),"WRONG LETTER"))</f>
        <v xml:space="preserve"> </v>
      </c>
      <c r="I7" s="33" t="str">
        <f>IF($F7=0," ",_xlfn.XLOOKUP($F7,DataCalcs!$B$331:$B$409,DataCalcs!$A$331:$A$409,"WRONG LETTER"))</f>
        <v xml:space="preserve"> </v>
      </c>
      <c r="J7" s="709" t="str" cm="1">
        <f t="array" ref="J7">_xlfn.IFS(ISBLANK(G7), "", NOT(ISNUMBER(G7)), "!!!",  G7&gt;DataTables!$E$79,"...",G7&gt;DataTables!$F$12,"L1",G7&gt;DataTables!$G$79,"L2",G7&gt;DataTables!$H$79,"L3",G7&gt;DataTables!$I$79,"L4",G7&gt;DataTables!$J$79,"L5",G7&gt;DataTables!$K$79,"L6",G7&gt;DataTables!$L$79,"L7",G7&gt;DataTables!$M$79,"L8", G7&lt;=DataTables!$M$79,"L9")</f>
        <v/>
      </c>
      <c r="K7" s="709" t="str">
        <f t="shared" ref="K7:K13" si="0">IF(ISBLANK(F7),"",IF(ISBLANK(K$5),"", K$5))</f>
        <v/>
      </c>
      <c r="L7" s="32"/>
      <c r="M7" s="34" t="str">
        <f>_xlfn.IFNA(Banbury!$AV$1,"")</f>
        <v>N</v>
      </c>
      <c r="N7" s="34" t="str">
        <f>_xlfn.IFNA(Banbury!$AV$2,"")</f>
        <v>NN</v>
      </c>
      <c r="O7" s="34" cm="1">
        <f t="array" ref="O7">_xlfn.LET(_xlpm.a, $F$6:$F$13, _xlpm.b, $E$6:$E$13, _xlpm.c, _xlfn.XLOOKUP(M7,_xlpm.a,_xlpm.b,0), _xlpm.d, _xlfn.XLOOKUP(N7,_xlpm.a,_xlpm.b,0), _xlpm.x, IF(OR(_xlpm.c=0,_xlpm.d=0), _xlpm.c+_xlpm.d, MIN(_xlpm.c,_xlpm.d)), IF(_xlpm.x=0, 0, IF(DataTables!$K$158="6+", _xlfn.IFNA(_xlfn.RANK.AVG(_xlpm.x,$E$6:$E$11),1), IF(DataTables!$K$158=8,_xlfn.RANK.AVG(_xlpm.x,_xlpm.b)))))</f>
        <v>0</v>
      </c>
      <c r="P7" s="32"/>
      <c r="Q7" s="151"/>
      <c r="R7" s="151">
        <f>$O7</f>
        <v>0</v>
      </c>
      <c r="S7" s="151"/>
      <c r="T7" s="151"/>
      <c r="U7" s="151"/>
      <c r="V7" s="151"/>
      <c r="W7" s="151"/>
      <c r="X7" s="151"/>
      <c r="Y7" s="32"/>
      <c r="Z7" s="32">
        <f>COUNTIF(F$6:F$13:F$15:F$22,F7)</f>
        <v>0</v>
      </c>
      <c r="AA7" s="32">
        <f t="shared" ref="AA7:AA13" si="1">IF(NOT(ISBLANK(F7)),COUNTIF(F$6:F$13,LEFT(F7,1)&amp;"*"),0)</f>
        <v>0</v>
      </c>
      <c r="AB7" s="7" t="str">
        <f t="shared" ref="AB7:AB21" si="2">IF(AND($G7&gt;0.00001,$G7&lt;=$J$5), "***", "")</f>
        <v/>
      </c>
    </row>
    <row r="8" spans="1:28" s="7" customFormat="1" ht="20.25" customHeight="1">
      <c r="A8" s="709" t="s">
        <v>122</v>
      </c>
      <c r="B8" s="709" t="s">
        <v>60</v>
      </c>
      <c r="C8" s="709" t="s">
        <v>213</v>
      </c>
      <c r="D8" s="709" t="s">
        <v>71</v>
      </c>
      <c r="E8" s="41">
        <v>3</v>
      </c>
      <c r="F8" s="17"/>
      <c r="G8" s="38"/>
      <c r="H8" s="33" t="str" cm="1">
        <f t="array" ref="H8">IF($F8=0," ",_xlfn.XLOOKUP($F8,DataCalcs!$B$331:$B$409,_xlfn.XLOOKUP($C8,DataCalcs!$D$330:$N$330,DataCalcs!$D$331:$N$409),"WRONG LETTER"))</f>
        <v xml:space="preserve"> </v>
      </c>
      <c r="I8" s="33" t="str">
        <f>IF($F8=0," ",_xlfn.XLOOKUP($F8,DataCalcs!$B$331:$B$409,DataCalcs!$A$331:$A$409,"WRONG LETTER"))</f>
        <v xml:space="preserve"> </v>
      </c>
      <c r="J8" s="709" t="str" cm="1">
        <f t="array" ref="J8">_xlfn.IFS(ISBLANK(G8), "", NOT(ISNUMBER(G8)), "!!!",  G8&gt;DataTables!$E$79,"...",G8&gt;DataTables!$F$12,"L1",G8&gt;DataTables!$G$79,"L2",G8&gt;DataTables!$H$79,"L3",G8&gt;DataTables!$I$79,"L4",G8&gt;DataTables!$J$79,"L5",G8&gt;DataTables!$K$79,"L6",G8&gt;DataTables!$L$79,"L7",G8&gt;DataTables!$M$79,"L8", G8&lt;=DataTables!$M$79,"L9")</f>
        <v/>
      </c>
      <c r="K8" s="709" t="str">
        <f t="shared" si="0"/>
        <v/>
      </c>
      <c r="L8" s="32"/>
      <c r="M8" s="34" t="str">
        <f>_xlfn.IFNA(Bicester!$AV$1,"")</f>
        <v>B</v>
      </c>
      <c r="N8" s="34" t="str">
        <f>_xlfn.IFNA(Bicester!$AV$2,"")</f>
        <v>BB</v>
      </c>
      <c r="O8" s="34" cm="1">
        <f t="array" ref="O8">_xlfn.LET(_xlpm.a, $F$6:$F$13, _xlpm.b, $E$6:$E$13, _xlpm.c, _xlfn.XLOOKUP(M8,_xlpm.a,_xlpm.b,0), _xlpm.d, _xlfn.XLOOKUP(N8,_xlpm.a,_xlpm.b,0), _xlpm.x, IF(OR(_xlpm.c=0,_xlpm.d=0), _xlpm.c+_xlpm.d, MIN(_xlpm.c,_xlpm.d)), IF(_xlpm.x=0, 0, IF(DataTables!$K$158="6+", _xlfn.IFNA(_xlfn.RANK.AVG(_xlpm.x,$E$6:$E$11),1), IF(DataTables!$K$158=8,_xlfn.RANK.AVG(_xlpm.x,_xlpm.b)))))</f>
        <v>0</v>
      </c>
      <c r="P8" s="32"/>
      <c r="Q8" s="151"/>
      <c r="R8" s="151"/>
      <c r="S8" s="151">
        <f>$O8</f>
        <v>0</v>
      </c>
      <c r="T8" s="151"/>
      <c r="U8" s="151"/>
      <c r="V8" s="151"/>
      <c r="W8" s="151"/>
      <c r="X8" s="151"/>
      <c r="Y8" s="32"/>
      <c r="Z8" s="32">
        <f>COUNTIF(F$6:F$13:F$15:F$22,F8)</f>
        <v>0</v>
      </c>
      <c r="AA8" s="32">
        <f t="shared" si="1"/>
        <v>0</v>
      </c>
      <c r="AB8" s="7" t="str">
        <f t="shared" si="2"/>
        <v/>
      </c>
    </row>
    <row r="9" spans="1:28" s="7" customFormat="1" ht="20.25" customHeight="1">
      <c r="A9" s="709" t="s">
        <v>122</v>
      </c>
      <c r="B9" s="709" t="s">
        <v>60</v>
      </c>
      <c r="C9" s="709" t="s">
        <v>213</v>
      </c>
      <c r="D9" s="709" t="s">
        <v>71</v>
      </c>
      <c r="E9" s="41">
        <v>4</v>
      </c>
      <c r="F9" s="17"/>
      <c r="G9" s="38"/>
      <c r="H9" s="33" t="str" cm="1">
        <f t="array" ref="H9">IF($F9=0," ",_xlfn.XLOOKUP($F9,DataCalcs!$B$331:$B$409,_xlfn.XLOOKUP($C9,DataCalcs!$D$330:$N$330,DataCalcs!$D$331:$N$409),"WRONG LETTER"))</f>
        <v xml:space="preserve"> </v>
      </c>
      <c r="I9" s="33" t="str">
        <f>IF($F9=0," ",_xlfn.XLOOKUP($F9,DataCalcs!$B$331:$B$409,DataCalcs!$A$331:$A$409,"WRONG LETTER"))</f>
        <v xml:space="preserve"> </v>
      </c>
      <c r="J9" s="709" t="str" cm="1">
        <f t="array" ref="J9">_xlfn.IFS(ISBLANK(G9), "", NOT(ISNUMBER(G9)), "!!!",  G9&gt;DataTables!$E$79,"...",G9&gt;DataTables!$F$12,"L1",G9&gt;DataTables!$G$79,"L2",G9&gt;DataTables!$H$79,"L3",G9&gt;DataTables!$I$79,"L4",G9&gt;DataTables!$J$79,"L5",G9&gt;DataTables!$K$79,"L6",G9&gt;DataTables!$L$79,"L7",G9&gt;DataTables!$M$79,"L8", G9&lt;=DataTables!$M$79,"L9")</f>
        <v/>
      </c>
      <c r="K9" s="709" t="str">
        <f t="shared" si="0"/>
        <v/>
      </c>
      <c r="L9" s="32"/>
      <c r="M9" s="34" t="str">
        <f>_xlfn.IFNA('Oxford City'!$AV$1,"")</f>
        <v>O</v>
      </c>
      <c r="N9" s="34" t="str">
        <f>_xlfn.IFNA('Oxford City'!$AV$2,"")</f>
        <v>OO</v>
      </c>
      <c r="O9" s="34" cm="1">
        <f t="array" ref="O9">_xlfn.LET(_xlpm.a, $F$6:$F$13, _xlpm.b, $E$6:$E$13, _xlpm.c, _xlfn.XLOOKUP(M9,_xlpm.a,_xlpm.b,0), _xlpm.d, _xlfn.XLOOKUP(N9,_xlpm.a,_xlpm.b,0), _xlpm.x, IF(OR(_xlpm.c=0,_xlpm.d=0), _xlpm.c+_xlpm.d, MIN(_xlpm.c,_xlpm.d)), IF(_xlpm.x=0, 0, IF(DataTables!$K$158="6+", _xlfn.IFNA(_xlfn.RANK.AVG(_xlpm.x,$E$6:$E$11),1), IF(DataTables!$K$158=8,_xlfn.RANK.AVG(_xlpm.x,_xlpm.b)))))</f>
        <v>0</v>
      </c>
      <c r="P9" s="32"/>
      <c r="Q9" s="151"/>
      <c r="R9" s="151"/>
      <c r="S9" s="151"/>
      <c r="T9" s="151">
        <f>$O9</f>
        <v>0</v>
      </c>
      <c r="U9" s="151"/>
      <c r="V9" s="151"/>
      <c r="W9" s="151"/>
      <c r="X9" s="151"/>
      <c r="Y9" s="32"/>
      <c r="Z9" s="32">
        <f>COUNTIF(F$6:F$13:F$15:F$22,F9)</f>
        <v>0</v>
      </c>
      <c r="AA9" s="32">
        <f t="shared" si="1"/>
        <v>0</v>
      </c>
      <c r="AB9" s="7" t="str">
        <f t="shared" si="2"/>
        <v/>
      </c>
    </row>
    <row r="10" spans="1:28" s="7" customFormat="1" ht="20.25" customHeight="1">
      <c r="A10" s="709" t="s">
        <v>122</v>
      </c>
      <c r="B10" s="709" t="s">
        <v>60</v>
      </c>
      <c r="C10" s="709" t="s">
        <v>213</v>
      </c>
      <c r="D10" s="709" t="s">
        <v>71</v>
      </c>
      <c r="E10" s="41">
        <v>5</v>
      </c>
      <c r="F10" s="17"/>
      <c r="G10" s="38"/>
      <c r="H10" s="33" t="str" cm="1">
        <f t="array" ref="H10">IF($F10=0," ",_xlfn.XLOOKUP($F10,DataCalcs!$B$331:$B$409,_xlfn.XLOOKUP($C10,DataCalcs!$D$330:$N$330,DataCalcs!$D$331:$N$409),"WRONG LETTER"))</f>
        <v xml:space="preserve"> </v>
      </c>
      <c r="I10" s="33" t="str">
        <f>IF($F10=0," ",_xlfn.XLOOKUP($F10,DataCalcs!$B$331:$B$409,DataCalcs!$A$331:$A$409,"WRONG LETTER"))</f>
        <v xml:space="preserve"> </v>
      </c>
      <c r="J10" s="709" t="str" cm="1">
        <f t="array" ref="J10">_xlfn.IFS(ISBLANK(G10), "", NOT(ISNUMBER(G10)), "!!!",  G10&gt;DataTables!$E$79,"...",G10&gt;DataTables!$F$12,"L1",G10&gt;DataTables!$G$79,"L2",G10&gt;DataTables!$H$79,"L3",G10&gt;DataTables!$I$79,"L4",G10&gt;DataTables!$J$79,"L5",G10&gt;DataTables!$K$79,"L6",G10&gt;DataTables!$L$79,"L7",G10&gt;DataTables!$M$79,"L8", G10&lt;=DataTables!$M$79,"L9")</f>
        <v/>
      </c>
      <c r="K10" s="709" t="str">
        <f t="shared" si="0"/>
        <v/>
      </c>
      <c r="L10" s="32"/>
      <c r="M10" s="34" t="str">
        <f>_xlfn.IFNA(Radley!$AV$1,"")</f>
        <v>R</v>
      </c>
      <c r="N10" s="34" t="str">
        <f>_xlfn.IFNA(Radley!$AV$2,"")</f>
        <v>RR</v>
      </c>
      <c r="O10" s="34" cm="1">
        <f t="array" ref="O10">_xlfn.LET(_xlpm.a, $F$6:$F$13, _xlpm.b, $E$6:$E$13, _xlpm.c, _xlfn.XLOOKUP(M10,_xlpm.a,_xlpm.b,0), _xlpm.d, _xlfn.XLOOKUP(N10,_xlpm.a,_xlpm.b,0), _xlpm.x, IF(OR(_xlpm.c=0,_xlpm.d=0), _xlpm.c+_xlpm.d, MIN(_xlpm.c,_xlpm.d)), IF(_xlpm.x=0, 0, IF(DataTables!$K$158="6+", _xlfn.IFNA(_xlfn.RANK.AVG(_xlpm.x,$E$6:$E$11),1), IF(DataTables!$K$158=8,_xlfn.RANK.AVG(_xlpm.x,_xlpm.b)))))</f>
        <v>0</v>
      </c>
      <c r="P10" s="32"/>
      <c r="Q10" s="151"/>
      <c r="R10" s="151"/>
      <c r="S10" s="151"/>
      <c r="T10" s="151"/>
      <c r="U10" s="151">
        <f>$O10</f>
        <v>0</v>
      </c>
      <c r="V10" s="151"/>
      <c r="W10" s="151"/>
      <c r="X10" s="151"/>
      <c r="Y10" s="32"/>
      <c r="Z10" s="32">
        <f>COUNTIF(F$6:F$13:F$15:F$22,F10)</f>
        <v>0</v>
      </c>
      <c r="AA10" s="32">
        <f t="shared" si="1"/>
        <v>0</v>
      </c>
      <c r="AB10" s="7" t="str">
        <f t="shared" si="2"/>
        <v/>
      </c>
    </row>
    <row r="11" spans="1:28" s="7" customFormat="1" ht="20.25" customHeight="1">
      <c r="A11" s="709" t="s">
        <v>122</v>
      </c>
      <c r="B11" s="709" t="s">
        <v>60</v>
      </c>
      <c r="C11" s="709" t="s">
        <v>213</v>
      </c>
      <c r="D11" s="709" t="s">
        <v>71</v>
      </c>
      <c r="E11" s="41">
        <v>6</v>
      </c>
      <c r="F11" s="17"/>
      <c r="G11" s="38"/>
      <c r="H11" s="33" t="str" cm="1">
        <f t="array" ref="H11">IF($F11=0," ",_xlfn.XLOOKUP($F11,DataCalcs!$B$331:$B$409,_xlfn.XLOOKUP($C11,DataCalcs!$D$330:$N$330,DataCalcs!$D$331:$N$409),"WRONG LETTER"))</f>
        <v xml:space="preserve"> </v>
      </c>
      <c r="I11" s="33" t="str">
        <f>IF($F11=0," ",_xlfn.XLOOKUP($F11,DataCalcs!$B$331:$B$409,DataCalcs!$A$331:$A$409,"WRONG LETTER"))</f>
        <v xml:space="preserve"> </v>
      </c>
      <c r="J11" s="709" t="str" cm="1">
        <f t="array" ref="J11">_xlfn.IFS(ISBLANK(G11), "", NOT(ISNUMBER(G11)), "!!!",  G11&gt;DataTables!$E$79,"...",G11&gt;DataTables!$F$12,"L1",G11&gt;DataTables!$G$79,"L2",G11&gt;DataTables!$H$79,"L3",G11&gt;DataTables!$I$79,"L4",G11&gt;DataTables!$J$79,"L5",G11&gt;DataTables!$K$79,"L6",G11&gt;DataTables!$L$79,"L7",G11&gt;DataTables!$M$79,"L8", G11&lt;=DataTables!$M$79,"L9")</f>
        <v/>
      </c>
      <c r="K11" s="709" t="str">
        <f t="shared" si="0"/>
        <v/>
      </c>
      <c r="L11" s="32"/>
      <c r="M11" s="34" t="str">
        <f>_xlfn.IFNA('Team Kennet'!$AV$1,"")</f>
        <v>X</v>
      </c>
      <c r="N11" s="34" t="str">
        <f>_xlfn.IFNA('Team Kennet'!$AV$2,"")</f>
        <v>XX</v>
      </c>
      <c r="O11" s="34" cm="1">
        <f t="array" ref="O11">_xlfn.LET(_xlpm.a, $F$6:$F$13, _xlpm.b, $E$6:$E$13, _xlpm.c, _xlfn.XLOOKUP(M11,_xlpm.a,_xlpm.b,0), _xlpm.d, _xlfn.XLOOKUP(N11,_xlpm.a,_xlpm.b,0), _xlpm.x, IF(OR(_xlpm.c=0,_xlpm.d=0), _xlpm.c+_xlpm.d, MIN(_xlpm.c,_xlpm.d)), IF(_xlpm.x=0, 0, IF(DataTables!$K$158="6+", _xlfn.IFNA(_xlfn.RANK.AVG(_xlpm.x,$E$6:$E$11),1), IF(DataTables!$K$158=8,_xlfn.RANK.AVG(_xlpm.x,_xlpm.b)))))</f>
        <v>0</v>
      </c>
      <c r="P11" s="32"/>
      <c r="Q11" s="151"/>
      <c r="R11" s="151"/>
      <c r="S11" s="151"/>
      <c r="T11" s="151"/>
      <c r="U11" s="151"/>
      <c r="V11" s="151">
        <f>$O11</f>
        <v>0</v>
      </c>
      <c r="W11" s="151"/>
      <c r="X11" s="151"/>
      <c r="Y11" s="32"/>
      <c r="Z11" s="32">
        <f>COUNTIF(F$6:F$13:F$15:F$22,F11)</f>
        <v>0</v>
      </c>
      <c r="AA11" s="32">
        <f t="shared" si="1"/>
        <v>0</v>
      </c>
      <c r="AB11" s="7" t="str">
        <f t="shared" si="2"/>
        <v/>
      </c>
    </row>
    <row r="12" spans="1:28" s="7" customFormat="1" ht="20.25" customHeight="1">
      <c r="A12" s="709" t="s">
        <v>122</v>
      </c>
      <c r="B12" s="709" t="s">
        <v>60</v>
      </c>
      <c r="C12" s="709" t="s">
        <v>213</v>
      </c>
      <c r="D12" s="709" t="s">
        <v>71</v>
      </c>
      <c r="E12" s="14">
        <v>7</v>
      </c>
      <c r="F12" s="17"/>
      <c r="G12" s="38"/>
      <c r="H12" s="33" t="str" cm="1">
        <f t="array" ref="H12">IF($F12=0," ",_xlfn.XLOOKUP($F12,DataCalcs!$B$331:$B$409,_xlfn.XLOOKUP($C12,DataCalcs!$D$330:$N$330,DataCalcs!$D$331:$N$409),"WRONG LETTER"))</f>
        <v xml:space="preserve"> </v>
      </c>
      <c r="I12" s="33" t="str">
        <f>IF($F12=0," ",_xlfn.XLOOKUP($F12,DataCalcs!$B$331:$B$409,DataCalcs!$A$331:$A$409,"WRONG LETTER"))</f>
        <v xml:space="preserve"> </v>
      </c>
      <c r="J12" s="709" t="str" cm="1">
        <f t="array" ref="J12">_xlfn.IFS(ISBLANK(G12), "", NOT(ISNUMBER(G12)), "!!!",  G12&gt;DataTables!$E$79,"...",G12&gt;DataTables!$F$12,"L1",G12&gt;DataTables!$G$79,"L2",G12&gt;DataTables!$H$79,"L3",G12&gt;DataTables!$I$79,"L4",G12&gt;DataTables!$J$79,"L5",G12&gt;DataTables!$K$79,"L6",G12&gt;DataTables!$L$79,"L7",G12&gt;DataTables!$M$79,"L8", G12&lt;=DataTables!$M$79,"L9")</f>
        <v/>
      </c>
      <c r="K12" s="709" t="str">
        <f t="shared" si="0"/>
        <v/>
      </c>
      <c r="L12" s="32"/>
      <c r="M12" s="34" t="str">
        <f>_xlfn.IFNA('White Horse'!$AV$1,"")</f>
        <v>H</v>
      </c>
      <c r="N12" s="34" t="str">
        <f>_xlfn.IFNA('White Horse'!$AV$2,"")</f>
        <v>HH</v>
      </c>
      <c r="O12" s="34" cm="1">
        <f t="array" ref="O12">_xlfn.LET(_xlpm.a, $F$6:$F$13, _xlpm.b, $E$6:$E$13, _xlpm.c, _xlfn.XLOOKUP(M12,_xlpm.a,_xlpm.b,0), _xlpm.d, _xlfn.XLOOKUP(N12,_xlpm.a,_xlpm.b,0), _xlpm.x, IF(OR(_xlpm.c=0,_xlpm.d=0), _xlpm.c+_xlpm.d, MIN(_xlpm.c,_xlpm.d)), IF(_xlpm.x=0, 0, IF(DataTables!$K$158="6+", _xlfn.IFNA(_xlfn.RANK.AVG(_xlpm.x,$E$6:$E$11),1), IF(DataTables!$K$158=8,_xlfn.RANK.AVG(_xlpm.x,_xlpm.b)))))</f>
        <v>0</v>
      </c>
      <c r="P12" s="32"/>
      <c r="Q12" s="151"/>
      <c r="R12" s="151"/>
      <c r="S12" s="151"/>
      <c r="T12" s="151"/>
      <c r="U12" s="151"/>
      <c r="V12" s="151"/>
      <c r="W12" s="151">
        <f>$O12</f>
        <v>0</v>
      </c>
      <c r="X12" s="151"/>
      <c r="Y12" s="32"/>
      <c r="Z12" s="32">
        <f>COUNTIF(F$6:F$13:F$15:F$22,F12)</f>
        <v>0</v>
      </c>
      <c r="AA12" s="32">
        <f t="shared" si="1"/>
        <v>0</v>
      </c>
      <c r="AB12" s="7" t="str">
        <f t="shared" si="2"/>
        <v/>
      </c>
    </row>
    <row r="13" spans="1:28" s="8" customFormat="1" ht="20.25" customHeight="1">
      <c r="A13" s="709" t="s">
        <v>122</v>
      </c>
      <c r="B13" s="709" t="s">
        <v>60</v>
      </c>
      <c r="C13" s="709" t="s">
        <v>213</v>
      </c>
      <c r="D13" s="709" t="s">
        <v>71</v>
      </c>
      <c r="E13" s="14">
        <v>8</v>
      </c>
      <c r="F13" s="17"/>
      <c r="G13" s="38"/>
      <c r="H13" s="33" t="str" cm="1">
        <f t="array" ref="H13">IF($F13=0," ",_xlfn.XLOOKUP($F13,DataCalcs!$B$331:$B$409,_xlfn.XLOOKUP($C13,DataCalcs!$D$330:$N$330,DataCalcs!$D$331:$N$409),"WRONG LETTER"))</f>
        <v xml:space="preserve"> </v>
      </c>
      <c r="I13" s="33" t="str">
        <f>IF($F13=0," ",_xlfn.XLOOKUP($F13,DataCalcs!$B$331:$B$409,DataCalcs!$A$331:$A$409,"WRONG LETTER"))</f>
        <v xml:space="preserve"> </v>
      </c>
      <c r="J13" s="709" t="str" cm="1">
        <f t="array" ref="J13">_xlfn.IFS(ISBLANK(G13), "", NOT(ISNUMBER(G13)), "!!!",  G13&gt;DataTables!$E$79,"...",G13&gt;DataTables!$F$12,"L1",G13&gt;DataTables!$G$79,"L2",G13&gt;DataTables!$H$79,"L3",G13&gt;DataTables!$I$79,"L4",G13&gt;DataTables!$J$79,"L5",G13&gt;DataTables!$K$79,"L6",G13&gt;DataTables!$L$79,"L7",G13&gt;DataTables!$M$79,"L8", G13&lt;=DataTables!$M$79,"L9")</f>
        <v/>
      </c>
      <c r="K13" s="709" t="str">
        <f t="shared" si="0"/>
        <v/>
      </c>
      <c r="L13" s="31"/>
      <c r="M13" s="34" t="str">
        <f>_xlfn.IFNA(Witney!$AV$1,"")</f>
        <v>W</v>
      </c>
      <c r="N13" s="34" t="str">
        <f>_xlfn.IFNA(Witney!$AV$2,"")</f>
        <v>WW</v>
      </c>
      <c r="O13" s="34" cm="1">
        <f t="array" ref="O13">_xlfn.LET(_xlpm.a, $F$6:$F$13, _xlpm.b, $E$6:$E$13, _xlpm.c, _xlfn.XLOOKUP(M13,_xlpm.a,_xlpm.b,0), _xlpm.d, _xlfn.XLOOKUP(N13,_xlpm.a,_xlpm.b,0), _xlpm.x, IF(OR(_xlpm.c=0,_xlpm.d=0), _xlpm.c+_xlpm.d, MIN(_xlpm.c,_xlpm.d)), IF(_xlpm.x=0, 0, IF(DataTables!$K$158="6+", _xlfn.IFNA(_xlfn.RANK.AVG(_xlpm.x,$E$6:$E$11),1), IF(DataTables!$K$158=8,_xlfn.RANK.AVG(_xlpm.x,_xlpm.b)))))</f>
        <v>0</v>
      </c>
      <c r="P13" s="32"/>
      <c r="Q13" s="151"/>
      <c r="R13" s="151"/>
      <c r="S13" s="151"/>
      <c r="T13" s="151"/>
      <c r="U13" s="151"/>
      <c r="V13" s="151"/>
      <c r="W13" s="151"/>
      <c r="X13" s="151">
        <f>$O13</f>
        <v>0</v>
      </c>
      <c r="Y13" s="31"/>
      <c r="Z13" s="32">
        <f>COUNTIF(F$6:F$13:F$15:F$22,F13)</f>
        <v>0</v>
      </c>
      <c r="AA13" s="32">
        <f t="shared" si="1"/>
        <v>0</v>
      </c>
      <c r="AB13" s="7" t="str">
        <f t="shared" si="2"/>
        <v/>
      </c>
    </row>
    <row r="14" spans="1:28" s="8" customFormat="1" ht="20.25" customHeight="1">
      <c r="A14" s="709" t="s">
        <v>122</v>
      </c>
      <c r="B14" s="709" t="s">
        <v>60</v>
      </c>
      <c r="C14" s="709" t="s">
        <v>213</v>
      </c>
      <c r="D14" s="76"/>
      <c r="E14" s="42" t="s">
        <v>215</v>
      </c>
      <c r="F14" s="40"/>
      <c r="G14" s="203"/>
      <c r="H14" s="454"/>
      <c r="I14" s="457"/>
      <c r="J14" s="43"/>
      <c r="K14" s="16"/>
      <c r="L14" s="31"/>
      <c r="M14" s="36"/>
      <c r="N14" s="36"/>
      <c r="O14" s="712"/>
      <c r="P14" s="31"/>
      <c r="Q14" s="373"/>
      <c r="R14" s="373"/>
      <c r="S14" s="373"/>
      <c r="T14" s="373"/>
      <c r="U14" s="373"/>
      <c r="V14" s="374"/>
      <c r="W14" s="375"/>
      <c r="X14" s="375"/>
      <c r="Y14" s="31"/>
      <c r="Z14" s="32"/>
      <c r="AA14" s="2"/>
    </row>
    <row r="15" spans="1:28" s="8" customFormat="1" ht="20.25" customHeight="1">
      <c r="A15" s="709" t="s">
        <v>122</v>
      </c>
      <c r="B15" s="709" t="s">
        <v>60</v>
      </c>
      <c r="C15" s="709" t="s">
        <v>213</v>
      </c>
      <c r="D15" s="709" t="s">
        <v>65</v>
      </c>
      <c r="E15" s="41">
        <v>1</v>
      </c>
      <c r="F15" s="17"/>
      <c r="G15" s="38"/>
      <c r="H15" s="33" t="str" cm="1">
        <f t="array" ref="H15">IF($F15=0," ",_xlfn.XLOOKUP($F15,DataCalcs!$B$331:$B$409,_xlfn.XLOOKUP($C15,DataCalcs!$D$330:$N$330,DataCalcs!$D$331:$N$409),"WRONG LETTER"))</f>
        <v xml:space="preserve"> </v>
      </c>
      <c r="I15" s="33" t="str">
        <f>IF($F15=0," ",_xlfn.XLOOKUP($F15,DataCalcs!$B$331:$B$409,DataCalcs!$A$331:$A$409,"WRONG LETTER"))</f>
        <v xml:space="preserve"> </v>
      </c>
      <c r="J15" s="709" t="str" cm="1">
        <f t="array" ref="J15">_xlfn.IFS(ISBLANK(G15), "", NOT(ISNUMBER(G15)), "!!!",  G15&gt;DataTables!$E$79,"...",G15&gt;DataTables!$F$12,"L1",G15&gt;DataTables!$G$79,"L2",G15&gt;DataTables!$H$79,"L3",G15&gt;DataTables!$I$79,"L4",G15&gt;DataTables!$J$79,"L5",G15&gt;DataTables!$K$79,"L6",G15&gt;DataTables!$L$79,"L7",G15&gt;DataTables!$M$79,"L8", G15&lt;=DataTables!$M$79,"L9")</f>
        <v/>
      </c>
      <c r="K15" s="709" t="str">
        <f>IF(ISBLANK(F15),"",IF(ISBLANK(K$14),"", K$14))</f>
        <v/>
      </c>
      <c r="L15" s="31"/>
      <c r="M15" s="34" t="str">
        <f>M6</f>
        <v>A</v>
      </c>
      <c r="N15" s="34" t="str">
        <f>N6</f>
        <v>AA</v>
      </c>
      <c r="O15" s="34" cm="1">
        <f t="array" ref="O15">_xlfn.LET(_xlpm.a, $F$15:$F$22, _xlpm.b, $E$15:$E$22, _xlpm.c, _xlfn.XLOOKUP(M15,_xlpm.a,_xlpm.b,0), _xlpm.d, _xlfn.XLOOKUP(N15,_xlpm.a,_xlpm.b,0), _xlpm.x, IF(OR(_xlpm.c=0,_xlpm.d=0), _xlpm.c+_xlpm.d, MIN(_xlpm.c,_xlpm.d)), IF(_xlpm.x=0, 0, IF(DataTables!$K$158="6+", _xlfn.IFNA(_xlfn.RANK.AVG(_xlpm.x,$E$15:$E$20),1), IF(DataTables!$K$158=8,_xlfn.RANK.AVG(_xlpm.x,_xlpm.b)))))</f>
        <v>0</v>
      </c>
      <c r="P15" s="32"/>
      <c r="Q15" s="151">
        <f>$O15</f>
        <v>0</v>
      </c>
      <c r="R15" s="151"/>
      <c r="S15" s="151"/>
      <c r="T15" s="151"/>
      <c r="U15" s="151"/>
      <c r="V15" s="151"/>
      <c r="W15" s="151"/>
      <c r="X15" s="151"/>
      <c r="Y15" s="32"/>
      <c r="Z15" s="32">
        <f>COUNTIF(F$6:F$13:F$15:F$22,F15)</f>
        <v>0</v>
      </c>
      <c r="AA15" s="32">
        <f>IF(NOT(ISBLANK(F15)),COUNTIF(F$15:F$22,LEFT(F15,1)&amp;"*"),0)</f>
        <v>0</v>
      </c>
      <c r="AB15" s="7" t="str">
        <f t="shared" si="2"/>
        <v/>
      </c>
    </row>
    <row r="16" spans="1:28" s="8" customFormat="1" ht="20.25" customHeight="1">
      <c r="A16" s="709" t="s">
        <v>122</v>
      </c>
      <c r="B16" s="709" t="s">
        <v>60</v>
      </c>
      <c r="C16" s="709" t="s">
        <v>213</v>
      </c>
      <c r="D16" s="709" t="s">
        <v>65</v>
      </c>
      <c r="E16" s="41">
        <v>2</v>
      </c>
      <c r="F16" s="17"/>
      <c r="G16" s="38"/>
      <c r="H16" s="33" t="str" cm="1">
        <f t="array" ref="H16">IF($F16=0," ",_xlfn.XLOOKUP($F16,DataCalcs!$B$331:$B$409,_xlfn.XLOOKUP($C16,DataCalcs!$D$330:$N$330,DataCalcs!$D$331:$N$409),"WRONG LETTER"))</f>
        <v xml:space="preserve"> </v>
      </c>
      <c r="I16" s="33" t="str">
        <f>IF($F16=0," ",_xlfn.XLOOKUP($F16,DataCalcs!$B$331:$B$409,DataCalcs!$A$331:$A$409,"WRONG LETTER"))</f>
        <v xml:space="preserve"> </v>
      </c>
      <c r="J16" s="709" t="str" cm="1">
        <f t="array" ref="J16">_xlfn.IFS(ISBLANK(G16), "", NOT(ISNUMBER(G16)), "!!!",  G16&gt;DataTables!$E$79,"...",G16&gt;DataTables!$F$12,"L1",G16&gt;DataTables!$G$79,"L2",G16&gt;DataTables!$H$79,"L3",G16&gt;DataTables!$I$79,"L4",G16&gt;DataTables!$J$79,"L5",G16&gt;DataTables!$K$79,"L6",G16&gt;DataTables!$L$79,"L7",G16&gt;DataTables!$M$79,"L8", G16&lt;=DataTables!$M$79,"L9")</f>
        <v/>
      </c>
      <c r="K16" s="709" t="str">
        <f t="shared" ref="K16:K22" si="3">IF(ISBLANK(F16),"",IF(ISBLANK(K$14),"", K$14))</f>
        <v/>
      </c>
      <c r="L16" s="31"/>
      <c r="M16" s="34" t="str">
        <f t="shared" ref="M16:N22" si="4">M7</f>
        <v>N</v>
      </c>
      <c r="N16" s="34" t="str">
        <f t="shared" si="4"/>
        <v>NN</v>
      </c>
      <c r="O16" s="34" cm="1">
        <f t="array" ref="O16">_xlfn.LET(_xlpm.a, $F$15:$F$22, _xlpm.b, $E$15:$E$22, _xlpm.c, _xlfn.XLOOKUP(M16,_xlpm.a,_xlpm.b,0), _xlpm.d, _xlfn.XLOOKUP(N16,_xlpm.a,_xlpm.b,0), _xlpm.x, IF(OR(_xlpm.c=0,_xlpm.d=0), _xlpm.c+_xlpm.d, MIN(_xlpm.c,_xlpm.d)), IF(_xlpm.x=0, 0, IF(DataTables!$K$158="6+", _xlfn.IFNA(_xlfn.RANK.AVG(_xlpm.x,$E$15:$E$20),1), IF(DataTables!$K$158=8,_xlfn.RANK.AVG(_xlpm.x,_xlpm.b)))))</f>
        <v>0</v>
      </c>
      <c r="P16" s="32"/>
      <c r="Q16" s="151"/>
      <c r="R16" s="151">
        <f>$O16</f>
        <v>0</v>
      </c>
      <c r="S16" s="151"/>
      <c r="T16" s="151"/>
      <c r="U16" s="151"/>
      <c r="V16" s="151"/>
      <c r="W16" s="151"/>
      <c r="X16" s="151"/>
      <c r="Y16" s="32"/>
      <c r="Z16" s="32">
        <f>COUNTIF(F$6:F$13:F$15:F$22,F16)</f>
        <v>0</v>
      </c>
      <c r="AA16" s="32">
        <f t="shared" ref="AA16:AA22" si="5">IF(NOT(ISBLANK(F16)),COUNTIF(F$15:F$22,LEFT(F16,1)&amp;"*"),0)</f>
        <v>0</v>
      </c>
      <c r="AB16" s="7" t="str">
        <f t="shared" si="2"/>
        <v/>
      </c>
    </row>
    <row r="17" spans="1:28" s="8" customFormat="1" ht="20.25" customHeight="1">
      <c r="A17" s="709" t="s">
        <v>122</v>
      </c>
      <c r="B17" s="709" t="s">
        <v>60</v>
      </c>
      <c r="C17" s="709" t="s">
        <v>213</v>
      </c>
      <c r="D17" s="709" t="s">
        <v>65</v>
      </c>
      <c r="E17" s="41">
        <v>3</v>
      </c>
      <c r="F17" s="17"/>
      <c r="G17" s="38"/>
      <c r="H17" s="33" t="str" cm="1">
        <f t="array" ref="H17">IF($F17=0," ",_xlfn.XLOOKUP($F17,DataCalcs!$B$331:$B$409,_xlfn.XLOOKUP($C17,DataCalcs!$D$330:$N$330,DataCalcs!$D$331:$N$409),"WRONG LETTER"))</f>
        <v xml:space="preserve"> </v>
      </c>
      <c r="I17" s="33" t="str">
        <f>IF($F17=0," ",_xlfn.XLOOKUP($F17,DataCalcs!$B$331:$B$409,DataCalcs!$A$331:$A$409,"WRONG LETTER"))</f>
        <v xml:space="preserve"> </v>
      </c>
      <c r="J17" s="709" t="str" cm="1">
        <f t="array" ref="J17">_xlfn.IFS(ISBLANK(G17), "", NOT(ISNUMBER(G17)), "!!!",  G17&gt;DataTables!$E$79,"...",G17&gt;DataTables!$F$12,"L1",G17&gt;DataTables!$G$79,"L2",G17&gt;DataTables!$H$79,"L3",G17&gt;DataTables!$I$79,"L4",G17&gt;DataTables!$J$79,"L5",G17&gt;DataTables!$K$79,"L6",G17&gt;DataTables!$L$79,"L7",G17&gt;DataTables!$M$79,"L8", G17&lt;=DataTables!$M$79,"L9")</f>
        <v/>
      </c>
      <c r="K17" s="709" t="str">
        <f t="shared" si="3"/>
        <v/>
      </c>
      <c r="L17" s="31"/>
      <c r="M17" s="34" t="str">
        <f t="shared" si="4"/>
        <v>B</v>
      </c>
      <c r="N17" s="34" t="str">
        <f t="shared" si="4"/>
        <v>BB</v>
      </c>
      <c r="O17" s="34" cm="1">
        <f t="array" ref="O17">_xlfn.LET(_xlpm.a, $F$15:$F$22, _xlpm.b, $E$15:$E$22, _xlpm.c, _xlfn.XLOOKUP(M17,_xlpm.a,_xlpm.b,0), _xlpm.d, _xlfn.XLOOKUP(N17,_xlpm.a,_xlpm.b,0), _xlpm.x, IF(OR(_xlpm.c=0,_xlpm.d=0), _xlpm.c+_xlpm.d, MIN(_xlpm.c,_xlpm.d)), IF(_xlpm.x=0, 0, IF(DataTables!$K$158="6+", _xlfn.IFNA(_xlfn.RANK.AVG(_xlpm.x,$E$15:$E$20),1), IF(DataTables!$K$158=8,_xlfn.RANK.AVG(_xlpm.x,_xlpm.b)))))</f>
        <v>0</v>
      </c>
      <c r="P17" s="32"/>
      <c r="Q17" s="151"/>
      <c r="R17" s="151"/>
      <c r="S17" s="151">
        <f>$O17</f>
        <v>0</v>
      </c>
      <c r="T17" s="151"/>
      <c r="U17" s="151"/>
      <c r="V17" s="151"/>
      <c r="W17" s="151"/>
      <c r="X17" s="151"/>
      <c r="Y17" s="32"/>
      <c r="Z17" s="32">
        <f>COUNTIF(F$6:F$13:F$15:F$22,F17)</f>
        <v>0</v>
      </c>
      <c r="AA17" s="32">
        <f t="shared" si="5"/>
        <v>0</v>
      </c>
      <c r="AB17" s="7" t="str">
        <f t="shared" si="2"/>
        <v/>
      </c>
    </row>
    <row r="18" spans="1:28" s="8" customFormat="1" ht="20.25" customHeight="1">
      <c r="A18" s="709" t="s">
        <v>122</v>
      </c>
      <c r="B18" s="709" t="s">
        <v>60</v>
      </c>
      <c r="C18" s="709" t="s">
        <v>213</v>
      </c>
      <c r="D18" s="709" t="s">
        <v>65</v>
      </c>
      <c r="E18" s="41">
        <v>4</v>
      </c>
      <c r="F18" s="17"/>
      <c r="G18" s="38"/>
      <c r="H18" s="33" t="str" cm="1">
        <f t="array" ref="H18">IF($F18=0," ",_xlfn.XLOOKUP($F18,DataCalcs!$B$331:$B$409,_xlfn.XLOOKUP($C18,DataCalcs!$D$330:$N$330,DataCalcs!$D$331:$N$409),"WRONG LETTER"))</f>
        <v xml:space="preserve"> </v>
      </c>
      <c r="I18" s="33" t="str">
        <f>IF($F18=0," ",_xlfn.XLOOKUP($F18,DataCalcs!$B$331:$B$409,DataCalcs!$A$331:$A$409,"WRONG LETTER"))</f>
        <v xml:space="preserve"> </v>
      </c>
      <c r="J18" s="709" t="str" cm="1">
        <f t="array" ref="J18">_xlfn.IFS(ISBLANK(G18), "", NOT(ISNUMBER(G18)), "!!!",  G18&gt;DataTables!$E$79,"...",G18&gt;DataTables!$F$12,"L1",G18&gt;DataTables!$G$79,"L2",G18&gt;DataTables!$H$79,"L3",G18&gt;DataTables!$I$79,"L4",G18&gt;DataTables!$J$79,"L5",G18&gt;DataTables!$K$79,"L6",G18&gt;DataTables!$L$79,"L7",G18&gt;DataTables!$M$79,"L8", G18&lt;=DataTables!$M$79,"L9")</f>
        <v/>
      </c>
      <c r="K18" s="709" t="str">
        <f t="shared" si="3"/>
        <v/>
      </c>
      <c r="L18" s="31"/>
      <c r="M18" s="34" t="str">
        <f t="shared" si="4"/>
        <v>O</v>
      </c>
      <c r="N18" s="34" t="str">
        <f t="shared" si="4"/>
        <v>OO</v>
      </c>
      <c r="O18" s="34" cm="1">
        <f t="array" ref="O18">_xlfn.LET(_xlpm.a, $F$15:$F$22, _xlpm.b, $E$15:$E$22, _xlpm.c, _xlfn.XLOOKUP(M18,_xlpm.a,_xlpm.b,0), _xlpm.d, _xlfn.XLOOKUP(N18,_xlpm.a,_xlpm.b,0), _xlpm.x, IF(OR(_xlpm.c=0,_xlpm.d=0), _xlpm.c+_xlpm.d, MIN(_xlpm.c,_xlpm.d)), IF(_xlpm.x=0, 0, IF(DataTables!$K$158="6+", _xlfn.IFNA(_xlfn.RANK.AVG(_xlpm.x,$E$15:$E$20),1), IF(DataTables!$K$158=8,_xlfn.RANK.AVG(_xlpm.x,_xlpm.b)))))</f>
        <v>0</v>
      </c>
      <c r="P18" s="32"/>
      <c r="Q18" s="151"/>
      <c r="R18" s="151"/>
      <c r="S18" s="151"/>
      <c r="T18" s="151">
        <f>$O18</f>
        <v>0</v>
      </c>
      <c r="U18" s="151"/>
      <c r="V18" s="151"/>
      <c r="W18" s="151"/>
      <c r="X18" s="151"/>
      <c r="Y18" s="32"/>
      <c r="Z18" s="32">
        <f>COUNTIF(F$6:F$13:F$15:F$22,F18)</f>
        <v>0</v>
      </c>
      <c r="AA18" s="32">
        <f t="shared" si="5"/>
        <v>0</v>
      </c>
      <c r="AB18" s="7" t="str">
        <f t="shared" si="2"/>
        <v/>
      </c>
    </row>
    <row r="19" spans="1:28" s="8" customFormat="1" ht="20.25" customHeight="1">
      <c r="A19" s="709" t="s">
        <v>122</v>
      </c>
      <c r="B19" s="709" t="s">
        <v>60</v>
      </c>
      <c r="C19" s="709" t="s">
        <v>213</v>
      </c>
      <c r="D19" s="709" t="s">
        <v>65</v>
      </c>
      <c r="E19" s="41">
        <v>5</v>
      </c>
      <c r="F19" s="17"/>
      <c r="G19" s="38"/>
      <c r="H19" s="33" t="str" cm="1">
        <f t="array" ref="H19">IF($F19=0," ",_xlfn.XLOOKUP($F19,DataCalcs!$B$331:$B$409,_xlfn.XLOOKUP($C19,DataCalcs!$D$330:$N$330,DataCalcs!$D$331:$N$409),"WRONG LETTER"))</f>
        <v xml:space="preserve"> </v>
      </c>
      <c r="I19" s="33" t="str">
        <f>IF($F19=0," ",_xlfn.XLOOKUP($F19,DataCalcs!$B$331:$B$409,DataCalcs!$A$331:$A$409,"WRONG LETTER"))</f>
        <v xml:space="preserve"> </v>
      </c>
      <c r="J19" s="709" t="str" cm="1">
        <f t="array" ref="J19">_xlfn.IFS(ISBLANK(G19), "", NOT(ISNUMBER(G19)), "!!!",  G19&gt;DataTables!$E$79,"...",G19&gt;DataTables!$F$12,"L1",G19&gt;DataTables!$G$79,"L2",G19&gt;DataTables!$H$79,"L3",G19&gt;DataTables!$I$79,"L4",G19&gt;DataTables!$J$79,"L5",G19&gt;DataTables!$K$79,"L6",G19&gt;DataTables!$L$79,"L7",G19&gt;DataTables!$M$79,"L8", G19&lt;=DataTables!$M$79,"L9")</f>
        <v/>
      </c>
      <c r="K19" s="709" t="str">
        <f t="shared" si="3"/>
        <v/>
      </c>
      <c r="L19" s="31"/>
      <c r="M19" s="34" t="str">
        <f t="shared" si="4"/>
        <v>R</v>
      </c>
      <c r="N19" s="34" t="str">
        <f t="shared" si="4"/>
        <v>RR</v>
      </c>
      <c r="O19" s="34" cm="1">
        <f t="array" ref="O19">_xlfn.LET(_xlpm.a, $F$15:$F$22, _xlpm.b, $E$15:$E$22, _xlpm.c, _xlfn.XLOOKUP(M19,_xlpm.a,_xlpm.b,0), _xlpm.d, _xlfn.XLOOKUP(N19,_xlpm.a,_xlpm.b,0), _xlpm.x, IF(OR(_xlpm.c=0,_xlpm.d=0), _xlpm.c+_xlpm.d, MIN(_xlpm.c,_xlpm.d)), IF(_xlpm.x=0, 0, IF(DataTables!$K$158="6+", _xlfn.IFNA(_xlfn.RANK.AVG(_xlpm.x,$E$15:$E$20),1), IF(DataTables!$K$158=8,_xlfn.RANK.AVG(_xlpm.x,_xlpm.b)))))</f>
        <v>0</v>
      </c>
      <c r="P19" s="32"/>
      <c r="Q19" s="151"/>
      <c r="R19" s="151"/>
      <c r="S19" s="151"/>
      <c r="T19" s="151"/>
      <c r="U19" s="151">
        <f>$O19</f>
        <v>0</v>
      </c>
      <c r="V19" s="151"/>
      <c r="W19" s="151"/>
      <c r="X19" s="151"/>
      <c r="Y19" s="32"/>
      <c r="Z19" s="32">
        <f>COUNTIF(F$6:F$13:F$15:F$22,F19)</f>
        <v>0</v>
      </c>
      <c r="AA19" s="32">
        <f t="shared" si="5"/>
        <v>0</v>
      </c>
      <c r="AB19" s="7" t="str">
        <f t="shared" si="2"/>
        <v/>
      </c>
    </row>
    <row r="20" spans="1:28" s="8" customFormat="1" ht="20.25" customHeight="1">
      <c r="A20" s="709" t="s">
        <v>122</v>
      </c>
      <c r="B20" s="709" t="s">
        <v>60</v>
      </c>
      <c r="C20" s="709" t="s">
        <v>213</v>
      </c>
      <c r="D20" s="709" t="s">
        <v>65</v>
      </c>
      <c r="E20" s="41">
        <v>6</v>
      </c>
      <c r="F20" s="17"/>
      <c r="G20" s="38"/>
      <c r="H20" s="33" t="str" cm="1">
        <f t="array" ref="H20">IF($F20=0," ",_xlfn.XLOOKUP($F20,DataCalcs!$B$331:$B$409,_xlfn.XLOOKUP($C20,DataCalcs!$D$330:$N$330,DataCalcs!$D$331:$N$409),"WRONG LETTER"))</f>
        <v xml:space="preserve"> </v>
      </c>
      <c r="I20" s="33" t="str">
        <f>IF($F20=0," ",_xlfn.XLOOKUP($F20,DataCalcs!$B$331:$B$409,DataCalcs!$A$331:$A$409,"WRONG LETTER"))</f>
        <v xml:space="preserve"> </v>
      </c>
      <c r="J20" s="709" t="str" cm="1">
        <f t="array" ref="J20">_xlfn.IFS(ISBLANK(G20), "", NOT(ISNUMBER(G20)), "!!!",  G20&gt;DataTables!$E$79,"...",G20&gt;DataTables!$F$12,"L1",G20&gt;DataTables!$G$79,"L2",G20&gt;DataTables!$H$79,"L3",G20&gt;DataTables!$I$79,"L4",G20&gt;DataTables!$J$79,"L5",G20&gt;DataTables!$K$79,"L6",G20&gt;DataTables!$L$79,"L7",G20&gt;DataTables!$M$79,"L8", G20&lt;=DataTables!$M$79,"L9")</f>
        <v/>
      </c>
      <c r="K20" s="709" t="str">
        <f t="shared" si="3"/>
        <v/>
      </c>
      <c r="L20" s="418"/>
      <c r="M20" s="34" t="str">
        <f t="shared" si="4"/>
        <v>X</v>
      </c>
      <c r="N20" s="34" t="str">
        <f t="shared" si="4"/>
        <v>XX</v>
      </c>
      <c r="O20" s="34" cm="1">
        <f t="array" ref="O20">_xlfn.LET(_xlpm.a, $F$15:$F$22, _xlpm.b, $E$15:$E$22, _xlpm.c, _xlfn.XLOOKUP(M20,_xlpm.a,_xlpm.b,0), _xlpm.d, _xlfn.XLOOKUP(N20,_xlpm.a,_xlpm.b,0), _xlpm.x, IF(OR(_xlpm.c=0,_xlpm.d=0), _xlpm.c+_xlpm.d, MIN(_xlpm.c,_xlpm.d)), IF(_xlpm.x=0, 0, IF(DataTables!$K$158="6+", _xlfn.IFNA(_xlfn.RANK.AVG(_xlpm.x,$E$15:$E$20),1), IF(DataTables!$K$158=8,_xlfn.RANK.AVG(_xlpm.x,_xlpm.b)))))</f>
        <v>0</v>
      </c>
      <c r="P20" s="32"/>
      <c r="Q20" s="151"/>
      <c r="R20" s="151"/>
      <c r="S20" s="151"/>
      <c r="T20" s="151"/>
      <c r="U20" s="151"/>
      <c r="V20" s="151">
        <f>$O20</f>
        <v>0</v>
      </c>
      <c r="W20" s="151"/>
      <c r="X20" s="151"/>
      <c r="Y20" s="32"/>
      <c r="Z20" s="32">
        <f>COUNTIF(F$6:F$13:F$15:F$22,F20)</f>
        <v>0</v>
      </c>
      <c r="AA20" s="32">
        <f t="shared" si="5"/>
        <v>0</v>
      </c>
      <c r="AB20" s="7" t="str">
        <f t="shared" si="2"/>
        <v/>
      </c>
    </row>
    <row r="21" spans="1:28" s="7" customFormat="1" ht="20.25" customHeight="1">
      <c r="A21" s="709" t="s">
        <v>122</v>
      </c>
      <c r="B21" s="709" t="s">
        <v>60</v>
      </c>
      <c r="C21" s="709" t="s">
        <v>213</v>
      </c>
      <c r="D21" s="709" t="s">
        <v>65</v>
      </c>
      <c r="E21" s="14">
        <v>7</v>
      </c>
      <c r="F21" s="17"/>
      <c r="G21" s="38"/>
      <c r="H21" s="33" t="str" cm="1">
        <f t="array" ref="H21">IF($F21=0," ",_xlfn.XLOOKUP($F21,DataCalcs!$B$331:$B$409,_xlfn.XLOOKUP($C21,DataCalcs!$D$330:$N$330,DataCalcs!$D$331:$N$409),"WRONG LETTER"))</f>
        <v xml:space="preserve"> </v>
      </c>
      <c r="I21" s="33" t="str">
        <f>IF($F21=0," ",_xlfn.XLOOKUP($F21,DataCalcs!$B$331:$B$409,DataCalcs!$A$331:$A$409,"WRONG LETTER"))</f>
        <v xml:space="preserve"> </v>
      </c>
      <c r="J21" s="709" t="str" cm="1">
        <f t="array" ref="J21">_xlfn.IFS(ISBLANK(G21), "", NOT(ISNUMBER(G21)), "!!!",  G21&gt;DataTables!$E$79,"...",G21&gt;DataTables!$F$12,"L1",G21&gt;DataTables!$G$79,"L2",G21&gt;DataTables!$H$79,"L3",G21&gt;DataTables!$I$79,"L4",G21&gt;DataTables!$J$79,"L5",G21&gt;DataTables!$K$79,"L6",G21&gt;DataTables!$L$79,"L7",G21&gt;DataTables!$M$79,"L8", G21&lt;=DataTables!$M$79,"L9")</f>
        <v/>
      </c>
      <c r="K21" s="709" t="str">
        <f t="shared" si="3"/>
        <v/>
      </c>
      <c r="L21" s="31"/>
      <c r="M21" s="34" t="str">
        <f t="shared" si="4"/>
        <v>H</v>
      </c>
      <c r="N21" s="34" t="str">
        <f t="shared" si="4"/>
        <v>HH</v>
      </c>
      <c r="O21" s="34" cm="1">
        <f t="array" ref="O21">_xlfn.LET(_xlpm.a, $F$15:$F$22, _xlpm.b, $E$15:$E$22, _xlpm.c, _xlfn.XLOOKUP(M21,_xlpm.a,_xlpm.b,0), _xlpm.d, _xlfn.XLOOKUP(N21,_xlpm.a,_xlpm.b,0), _xlpm.x, IF(OR(_xlpm.c=0,_xlpm.d=0), _xlpm.c+_xlpm.d, MIN(_xlpm.c,_xlpm.d)), IF(_xlpm.x=0, 0, IF(DataTables!$K$158="6+", _xlfn.IFNA(_xlfn.RANK.AVG(_xlpm.x,$E$15:$E$20),1), IF(DataTables!$K$158=8,_xlfn.RANK.AVG(_xlpm.x,_xlpm.b)))))</f>
        <v>0</v>
      </c>
      <c r="P21" s="32"/>
      <c r="Q21" s="151"/>
      <c r="R21" s="151"/>
      <c r="S21" s="151"/>
      <c r="T21" s="151"/>
      <c r="U21" s="151"/>
      <c r="V21" s="151"/>
      <c r="W21" s="151">
        <f>$O21</f>
        <v>0</v>
      </c>
      <c r="X21" s="151"/>
      <c r="Y21" s="32"/>
      <c r="Z21" s="32">
        <f>COUNTIF(F$6:F$13:F$15:F$22,F21)</f>
        <v>0</v>
      </c>
      <c r="AA21" s="32">
        <f t="shared" si="5"/>
        <v>0</v>
      </c>
      <c r="AB21" s="7" t="str">
        <f t="shared" si="2"/>
        <v/>
      </c>
    </row>
    <row r="22" spans="1:28" s="7" customFormat="1" ht="20.25" customHeight="1">
      <c r="A22" s="709" t="s">
        <v>122</v>
      </c>
      <c r="B22" s="709" t="s">
        <v>60</v>
      </c>
      <c r="C22" s="709" t="s">
        <v>213</v>
      </c>
      <c r="D22" s="709" t="s">
        <v>65</v>
      </c>
      <c r="E22" s="14">
        <v>8</v>
      </c>
      <c r="F22" s="17"/>
      <c r="G22" s="38"/>
      <c r="H22" s="33" t="str" cm="1">
        <f t="array" ref="H22">IF($F22=0," ",_xlfn.XLOOKUP($F22,DataCalcs!$B$331:$B$409,_xlfn.XLOOKUP($C22,DataCalcs!$D$330:$N$330,DataCalcs!$D$331:$N$409),"WRONG LETTER"))</f>
        <v xml:space="preserve"> </v>
      </c>
      <c r="I22" s="33" t="str">
        <f>IF($F22=0," ",_xlfn.XLOOKUP($F22,DataCalcs!$B$331:$B$409,DataCalcs!$A$331:$A$409,"WRONG LETTER"))</f>
        <v xml:space="preserve"> </v>
      </c>
      <c r="J22" s="709" t="str" cm="1">
        <f t="array" ref="J22">_xlfn.IFS(ISBLANK(G22), "", NOT(ISNUMBER(G22)), "!!!",  G22&gt;DataTables!$E$79,"...",G22&gt;DataTables!$F$12,"L1",G22&gt;DataTables!$G$79,"L2",G22&gt;DataTables!$H$79,"L3",G22&gt;DataTables!$I$79,"L4",G22&gt;DataTables!$J$79,"L5",G22&gt;DataTables!$K$79,"L6",G22&gt;DataTables!$L$79,"L7",G22&gt;DataTables!$M$79,"L8", G22&lt;=DataTables!$M$79,"L9")</f>
        <v/>
      </c>
      <c r="K22" s="709" t="str">
        <f t="shared" si="3"/>
        <v/>
      </c>
      <c r="L22" s="31"/>
      <c r="M22" s="34" t="str">
        <f t="shared" si="4"/>
        <v>W</v>
      </c>
      <c r="N22" s="34" t="str">
        <f t="shared" si="4"/>
        <v>WW</v>
      </c>
      <c r="O22" s="34" cm="1">
        <f t="array" ref="O22">_xlfn.LET(_xlpm.a, $F$15:$F$22, _xlpm.b, $E$15:$E$22, _xlpm.c, _xlfn.XLOOKUP(M22,_xlpm.a,_xlpm.b,0), _xlpm.d, _xlfn.XLOOKUP(N22,_xlpm.a,_xlpm.b,0), _xlpm.x, IF(OR(_xlpm.c=0,_xlpm.d=0), _xlpm.c+_xlpm.d, MIN(_xlpm.c,_xlpm.d)), IF(_xlpm.x=0, 0, IF(DataTables!$K$158="6+", _xlfn.IFNA(_xlfn.RANK.AVG(_xlpm.x,$E$15:$E$20),1), IF(DataTables!$K$158=8,_xlfn.RANK.AVG(_xlpm.x,_xlpm.b)))))</f>
        <v>0</v>
      </c>
      <c r="P22" s="32"/>
      <c r="Q22" s="151"/>
      <c r="R22" s="151"/>
      <c r="S22" s="151"/>
      <c r="T22" s="151"/>
      <c r="U22" s="151"/>
      <c r="V22" s="151"/>
      <c r="W22" s="151"/>
      <c r="X22" s="151">
        <f>$O22</f>
        <v>0</v>
      </c>
      <c r="Y22" s="31"/>
      <c r="Z22" s="32">
        <f>COUNTIF(F$6:F$13:F$15:F$22,F22)</f>
        <v>0</v>
      </c>
      <c r="AA22" s="32">
        <f t="shared" si="5"/>
        <v>0</v>
      </c>
      <c r="AB22" s="7" t="str">
        <f>IF(AND($G22&gt;0.00001,$G22&lt;=$J$5), "***", "")</f>
        <v/>
      </c>
    </row>
    <row r="23" spans="1:28" s="7" customFormat="1" ht="20.25" customHeight="1">
      <c r="A23" s="709" t="s">
        <v>122</v>
      </c>
      <c r="B23" s="709" t="s">
        <v>60</v>
      </c>
      <c r="C23" s="709" t="s">
        <v>127</v>
      </c>
      <c r="D23" s="76"/>
      <c r="E23" s="42" t="s">
        <v>216</v>
      </c>
      <c r="F23" s="40"/>
      <c r="G23" s="203"/>
      <c r="H23" s="454"/>
      <c r="I23" s="457" t="s">
        <v>59</v>
      </c>
      <c r="J23" s="43">
        <f>DataTables!$N$80</f>
        <v>13.2</v>
      </c>
      <c r="K23" s="16"/>
      <c r="L23" s="13"/>
      <c r="M23" s="10"/>
      <c r="N23" s="10"/>
      <c r="P23" s="31"/>
      <c r="Q23" s="373"/>
      <c r="R23" s="373"/>
      <c r="S23" s="373"/>
      <c r="T23" s="373"/>
      <c r="U23" s="373"/>
      <c r="V23" s="374"/>
      <c r="W23" s="375"/>
      <c r="X23" s="375"/>
      <c r="Y23" s="32"/>
      <c r="Z23" s="32"/>
      <c r="AA23" s="2"/>
    </row>
    <row r="24" spans="1:28" s="7" customFormat="1" ht="20.25" customHeight="1">
      <c r="A24" s="709" t="s">
        <v>122</v>
      </c>
      <c r="B24" s="709" t="s">
        <v>60</v>
      </c>
      <c r="C24" s="709" t="s">
        <v>127</v>
      </c>
      <c r="D24" s="709" t="s">
        <v>71</v>
      </c>
      <c r="E24" s="41">
        <v>1</v>
      </c>
      <c r="F24" s="17"/>
      <c r="G24" s="38"/>
      <c r="H24" s="33" t="str" cm="1">
        <f t="array" ref="H24">IF($F24=0," ",_xlfn.XLOOKUP($F24,DataCalcs!$B$331:$B$409,_xlfn.XLOOKUP($C24,DataCalcs!$D$330:$N$330,DataCalcs!$D$331:$N$409),"WRONG LETTER"))</f>
        <v xml:space="preserve"> </v>
      </c>
      <c r="I24" s="33" t="str">
        <f>IF($F24=0," ",_xlfn.XLOOKUP($F24,DataCalcs!$B$331:$B$409,DataCalcs!$A$331:$A$409,"WRONG LETTER"))</f>
        <v xml:space="preserve"> </v>
      </c>
      <c r="J24" s="709" t="str" cm="1">
        <f t="array" ref="J24">_xlfn.IFS(ISBLANK(G24), "", NOT(ISNUMBER(G24)), "!!!",  G24&gt;DataTables!$E$80,"...",G24&gt;DataTables!$F$80,"L1",G24&gt;DataTables!$G$80,"L2",G24&gt;DataTables!$H$80,"L3",G24&gt;DataTables!$I$80,"L4",G24&gt;DataTables!$J$80,"L5",G24&gt;DataTables!$K$80,"L6",G24&gt;DataTables!$L$80,"L7",G24&gt;DataTables!$M$80,"L8", G24&lt;=DataTables!$M$80,"L9")</f>
        <v/>
      </c>
      <c r="K24" s="709" t="str">
        <f>IF(ISBLANK(F24),"",IF(ISBLANK(K$23),"", K$23))</f>
        <v/>
      </c>
      <c r="L24" s="32"/>
      <c r="M24" s="34" t="str">
        <f t="shared" ref="M24:N31" si="6">M15</f>
        <v>A</v>
      </c>
      <c r="N24" s="34" t="str">
        <f t="shared" si="6"/>
        <v>AA</v>
      </c>
      <c r="O24" s="34" cm="1">
        <f t="array" ref="O24">_xlfn.LET(_xlpm.a, $F$24:$F$31, _xlpm.b, $E$24:$E$31, _xlpm.c, _xlfn.XLOOKUP(M24,_xlpm.a,_xlpm.b,0), _xlpm.d, _xlfn.XLOOKUP(N24,_xlpm.a,_xlpm.b,0), _xlpm.x, IF(OR(_xlpm.c=0,_xlpm.d=0), _xlpm.c+_xlpm.d, MIN(_xlpm.c,_xlpm.d)), IF(_xlpm.x=0, 0, IF(DataTables!$K$158="6+", _xlfn.IFNA(_xlfn.RANK.AVG(_xlpm.x,$E$24:$E$29),1), IF(DataTables!$K$158=8,_xlfn.RANK.AVG(_xlpm.x,_xlpm.b)))))</f>
        <v>0</v>
      </c>
      <c r="P24" s="32"/>
      <c r="Q24" s="151">
        <f>$O24</f>
        <v>0</v>
      </c>
      <c r="R24" s="151"/>
      <c r="S24" s="151"/>
      <c r="T24" s="151"/>
      <c r="U24" s="151"/>
      <c r="V24" s="151"/>
      <c r="W24" s="151"/>
      <c r="X24" s="151"/>
      <c r="Y24" s="32"/>
      <c r="Z24" s="32">
        <f>COUNTIF(F$33:F$40:F$24:F$31,F24)</f>
        <v>0</v>
      </c>
      <c r="AA24" s="32">
        <f t="shared" ref="AA24:AA31" si="7">IF(NOT(ISBLANK(F24)),COUNTIF(F$24:F$31,LEFT(F24,1)&amp;"*"),0)</f>
        <v>0</v>
      </c>
      <c r="AB24" s="7" t="str">
        <f>IF(AND($G24&gt;0.00001,$G24&lt;=$J$23), "***", "")</f>
        <v/>
      </c>
    </row>
    <row r="25" spans="1:28" s="7" customFormat="1" ht="20.25" customHeight="1">
      <c r="A25" s="709" t="s">
        <v>122</v>
      </c>
      <c r="B25" s="709" t="s">
        <v>60</v>
      </c>
      <c r="C25" s="709" t="s">
        <v>127</v>
      </c>
      <c r="D25" s="709" t="s">
        <v>71</v>
      </c>
      <c r="E25" s="41">
        <v>2</v>
      </c>
      <c r="F25" s="17"/>
      <c r="G25" s="38"/>
      <c r="H25" s="33" t="str" cm="1">
        <f t="array" ref="H25">IF($F25=0," ",_xlfn.XLOOKUP($F25,DataCalcs!$B$331:$B$409,_xlfn.XLOOKUP($C25,DataCalcs!$D$330:$N$330,DataCalcs!$D$331:$N$409),"WRONG LETTER"))</f>
        <v xml:space="preserve"> </v>
      </c>
      <c r="I25" s="33" t="str">
        <f>IF($F25=0," ",_xlfn.XLOOKUP($F25,DataCalcs!$B$331:$B$409,DataCalcs!$A$331:$A$409,"WRONG LETTER"))</f>
        <v xml:space="preserve"> </v>
      </c>
      <c r="J25" s="709" t="str" cm="1">
        <f t="array" ref="J25">_xlfn.IFS(ISBLANK(G25), "", NOT(ISNUMBER(G25)), "!!!",  G25&gt;DataTables!$E$80,"...",G25&gt;DataTables!$F$80,"L1",G25&gt;DataTables!$G$80,"L2",G25&gt;DataTables!$H$80,"L3",G25&gt;DataTables!$I$80,"L4",G25&gt;DataTables!$J$80,"L5",G25&gt;DataTables!$K$80,"L6",G25&gt;DataTables!$L$80,"L7",G25&gt;DataTables!$M$80,"L8", G25&lt;=DataTables!$M$80,"L9")</f>
        <v/>
      </c>
      <c r="K25" s="709" t="str">
        <f t="shared" ref="K25:K31" si="8">IF(ISBLANK(F25),"",IF(ISBLANK(K$23),"", K$23))</f>
        <v/>
      </c>
      <c r="L25" s="32"/>
      <c r="M25" s="34" t="str">
        <f t="shared" si="6"/>
        <v>N</v>
      </c>
      <c r="N25" s="34" t="str">
        <f t="shared" si="6"/>
        <v>NN</v>
      </c>
      <c r="O25" s="34" cm="1">
        <f t="array" ref="O25">_xlfn.LET(_xlpm.a, $F$24:$F$31, _xlpm.b, $E$24:$E$31, _xlpm.c, _xlfn.XLOOKUP(M25,_xlpm.a,_xlpm.b,0), _xlpm.d, _xlfn.XLOOKUP(N25,_xlpm.a,_xlpm.b,0), _xlpm.x, IF(OR(_xlpm.c=0,_xlpm.d=0), _xlpm.c+_xlpm.d, MIN(_xlpm.c,_xlpm.d)), IF(_xlpm.x=0, 0, IF(DataTables!$K$158="6+", _xlfn.IFNA(_xlfn.RANK.AVG(_xlpm.x,$E$24:$E$29),1), IF(DataTables!$K$158=8,_xlfn.RANK.AVG(_xlpm.x,_xlpm.b)))))</f>
        <v>0</v>
      </c>
      <c r="P25" s="32"/>
      <c r="Q25" s="151"/>
      <c r="R25" s="151">
        <f>$O25</f>
        <v>0</v>
      </c>
      <c r="S25" s="151"/>
      <c r="T25" s="151"/>
      <c r="U25" s="151"/>
      <c r="V25" s="151"/>
      <c r="W25" s="151"/>
      <c r="X25" s="151"/>
      <c r="Y25" s="32"/>
      <c r="Z25" s="32">
        <f>COUNTIF(F$33:F$40:F$24:F$31,F25)</f>
        <v>0</v>
      </c>
      <c r="AA25" s="32">
        <f t="shared" si="7"/>
        <v>0</v>
      </c>
      <c r="AB25" s="7" t="str">
        <f t="shared" ref="AB25:AB31" si="9">IF(AND($G25&gt;0.00001,$G25&lt;=$J$23), "***", "")</f>
        <v/>
      </c>
    </row>
    <row r="26" spans="1:28" s="7" customFormat="1" ht="20.25" customHeight="1">
      <c r="A26" s="709" t="s">
        <v>122</v>
      </c>
      <c r="B26" s="709" t="s">
        <v>60</v>
      </c>
      <c r="C26" s="709" t="s">
        <v>127</v>
      </c>
      <c r="D26" s="709" t="s">
        <v>71</v>
      </c>
      <c r="E26" s="41">
        <v>3</v>
      </c>
      <c r="F26" s="17"/>
      <c r="G26" s="38"/>
      <c r="H26" s="33" t="str" cm="1">
        <f t="array" ref="H26">IF($F26=0," ",_xlfn.XLOOKUP($F26,DataCalcs!$B$331:$B$409,_xlfn.XLOOKUP($C26,DataCalcs!$D$330:$N$330,DataCalcs!$D$331:$N$409),"WRONG LETTER"))</f>
        <v xml:space="preserve"> </v>
      </c>
      <c r="I26" s="33" t="str">
        <f>IF($F26=0," ",_xlfn.XLOOKUP($F26,DataCalcs!$B$331:$B$409,DataCalcs!$A$331:$A$409,"WRONG LETTER"))</f>
        <v xml:space="preserve"> </v>
      </c>
      <c r="J26" s="709" t="str" cm="1">
        <f t="array" ref="J26">_xlfn.IFS(ISBLANK(G26), "", NOT(ISNUMBER(G26)), "!!!",  G26&gt;DataTables!$E$80,"...",G26&gt;DataTables!$F$80,"L1",G26&gt;DataTables!$G$80,"L2",G26&gt;DataTables!$H$80,"L3",G26&gt;DataTables!$I$80,"L4",G26&gt;DataTables!$J$80,"L5",G26&gt;DataTables!$K$80,"L6",G26&gt;DataTables!$L$80,"L7",G26&gt;DataTables!$M$80,"L8", G26&lt;=DataTables!$M$80,"L9")</f>
        <v/>
      </c>
      <c r="K26" s="709" t="str">
        <f t="shared" si="8"/>
        <v/>
      </c>
      <c r="L26" s="32"/>
      <c r="M26" s="34" t="str">
        <f t="shared" si="6"/>
        <v>B</v>
      </c>
      <c r="N26" s="34" t="str">
        <f t="shared" si="6"/>
        <v>BB</v>
      </c>
      <c r="O26" s="34" cm="1">
        <f t="array" ref="O26">_xlfn.LET(_xlpm.a, $F$24:$F$31, _xlpm.b, $E$24:$E$31, _xlpm.c, _xlfn.XLOOKUP(M26,_xlpm.a,_xlpm.b,0), _xlpm.d, _xlfn.XLOOKUP(N26,_xlpm.a,_xlpm.b,0), _xlpm.x, IF(OR(_xlpm.c=0,_xlpm.d=0), _xlpm.c+_xlpm.d, MIN(_xlpm.c,_xlpm.d)), IF(_xlpm.x=0, 0, IF(DataTables!$K$158="6+", _xlfn.IFNA(_xlfn.RANK.AVG(_xlpm.x,$E$24:$E$29),1), IF(DataTables!$K$158=8,_xlfn.RANK.AVG(_xlpm.x,_xlpm.b)))))</f>
        <v>0</v>
      </c>
      <c r="P26" s="32"/>
      <c r="Q26" s="151"/>
      <c r="R26" s="151"/>
      <c r="S26" s="151">
        <f>$O26</f>
        <v>0</v>
      </c>
      <c r="T26" s="151"/>
      <c r="U26" s="151"/>
      <c r="V26" s="151"/>
      <c r="W26" s="151"/>
      <c r="X26" s="151"/>
      <c r="Y26" s="32"/>
      <c r="Z26" s="32">
        <f>COUNTIF(F$33:F$40:F$24:F$31,F26)</f>
        <v>0</v>
      </c>
      <c r="AA26" s="32">
        <f t="shared" si="7"/>
        <v>0</v>
      </c>
      <c r="AB26" s="7" t="str">
        <f t="shared" si="9"/>
        <v/>
      </c>
    </row>
    <row r="27" spans="1:28" s="7" customFormat="1" ht="20.25" customHeight="1">
      <c r="A27" s="709" t="s">
        <v>122</v>
      </c>
      <c r="B27" s="709" t="s">
        <v>60</v>
      </c>
      <c r="C27" s="709" t="s">
        <v>127</v>
      </c>
      <c r="D27" s="709" t="s">
        <v>71</v>
      </c>
      <c r="E27" s="41">
        <v>4</v>
      </c>
      <c r="F27" s="17"/>
      <c r="G27" s="38"/>
      <c r="H27" s="33" t="str" cm="1">
        <f t="array" ref="H27">IF($F27=0," ",_xlfn.XLOOKUP($F27,DataCalcs!$B$331:$B$409,_xlfn.XLOOKUP($C27,DataCalcs!$D$330:$N$330,DataCalcs!$D$331:$N$409),"WRONG LETTER"))</f>
        <v xml:space="preserve"> </v>
      </c>
      <c r="I27" s="33" t="str">
        <f>IF($F27=0," ",_xlfn.XLOOKUP($F27,DataCalcs!$B$331:$B$409,DataCalcs!$A$331:$A$409,"WRONG LETTER"))</f>
        <v xml:space="preserve"> </v>
      </c>
      <c r="J27" s="709" t="str" cm="1">
        <f t="array" ref="J27">_xlfn.IFS(ISBLANK(G27), "", NOT(ISNUMBER(G27)), "!!!",  G27&gt;DataTables!$E$80,"...",G27&gt;DataTables!$F$80,"L1",G27&gt;DataTables!$G$80,"L2",G27&gt;DataTables!$H$80,"L3",G27&gt;DataTables!$I$80,"L4",G27&gt;DataTables!$J$80,"L5",G27&gt;DataTables!$K$80,"L6",G27&gt;DataTables!$L$80,"L7",G27&gt;DataTables!$M$80,"L8", G27&lt;=DataTables!$M$80,"L9")</f>
        <v/>
      </c>
      <c r="K27" s="709" t="str">
        <f t="shared" si="8"/>
        <v/>
      </c>
      <c r="L27" s="32"/>
      <c r="M27" s="34" t="str">
        <f t="shared" si="6"/>
        <v>O</v>
      </c>
      <c r="N27" s="34" t="str">
        <f t="shared" si="6"/>
        <v>OO</v>
      </c>
      <c r="O27" s="34" cm="1">
        <f t="array" ref="O27">_xlfn.LET(_xlpm.a, $F$24:$F$31, _xlpm.b, $E$24:$E$31, _xlpm.c, _xlfn.XLOOKUP(M27,_xlpm.a,_xlpm.b,0), _xlpm.d, _xlfn.XLOOKUP(N27,_xlpm.a,_xlpm.b,0), _xlpm.x, IF(OR(_xlpm.c=0,_xlpm.d=0), _xlpm.c+_xlpm.d, MIN(_xlpm.c,_xlpm.d)), IF(_xlpm.x=0, 0, IF(DataTables!$K$158="6+", _xlfn.IFNA(_xlfn.RANK.AVG(_xlpm.x,$E$24:$E$29),1), IF(DataTables!$K$158=8,_xlfn.RANK.AVG(_xlpm.x,_xlpm.b)))))</f>
        <v>0</v>
      </c>
      <c r="P27" s="32"/>
      <c r="Q27" s="151"/>
      <c r="R27" s="151"/>
      <c r="S27" s="151"/>
      <c r="T27" s="151">
        <f>$O27</f>
        <v>0</v>
      </c>
      <c r="U27" s="151"/>
      <c r="V27" s="151"/>
      <c r="W27" s="151"/>
      <c r="X27" s="151"/>
      <c r="Y27" s="32"/>
      <c r="Z27" s="32">
        <f>COUNTIF(F$33:F$40:F$24:F$31,F27)</f>
        <v>0</v>
      </c>
      <c r="AA27" s="32">
        <f t="shared" si="7"/>
        <v>0</v>
      </c>
      <c r="AB27" s="7" t="str">
        <f t="shared" si="9"/>
        <v/>
      </c>
    </row>
    <row r="28" spans="1:28" s="7" customFormat="1" ht="20.25" customHeight="1">
      <c r="A28" s="709" t="s">
        <v>122</v>
      </c>
      <c r="B28" s="709" t="s">
        <v>60</v>
      </c>
      <c r="C28" s="709" t="s">
        <v>127</v>
      </c>
      <c r="D28" s="709" t="s">
        <v>71</v>
      </c>
      <c r="E28" s="41">
        <v>5</v>
      </c>
      <c r="F28" s="17"/>
      <c r="G28" s="38"/>
      <c r="H28" s="33" t="str" cm="1">
        <f t="array" ref="H28">IF($F28=0," ",_xlfn.XLOOKUP($F28,DataCalcs!$B$331:$B$409,_xlfn.XLOOKUP($C28,DataCalcs!$D$330:$N$330,DataCalcs!$D$331:$N$409),"WRONG LETTER"))</f>
        <v xml:space="preserve"> </v>
      </c>
      <c r="I28" s="33" t="str">
        <f>IF($F28=0," ",_xlfn.XLOOKUP($F28,DataCalcs!$B$331:$B$409,DataCalcs!$A$331:$A$409,"WRONG LETTER"))</f>
        <v xml:space="preserve"> </v>
      </c>
      <c r="J28" s="709" t="str" cm="1">
        <f t="array" ref="J28">_xlfn.IFS(ISBLANK(G28), "", NOT(ISNUMBER(G28)), "!!!",  G28&gt;DataTables!$E$80,"...",G28&gt;DataTables!$F$80,"L1",G28&gt;DataTables!$G$80,"L2",G28&gt;DataTables!$H$80,"L3",G28&gt;DataTables!$I$80,"L4",G28&gt;DataTables!$J$80,"L5",G28&gt;DataTables!$K$80,"L6",G28&gt;DataTables!$L$80,"L7",G28&gt;DataTables!$M$80,"L8", G28&lt;=DataTables!$M$80,"L9")</f>
        <v/>
      </c>
      <c r="K28" s="709" t="str">
        <f t="shared" si="8"/>
        <v/>
      </c>
      <c r="L28" s="32"/>
      <c r="M28" s="34" t="str">
        <f t="shared" si="6"/>
        <v>R</v>
      </c>
      <c r="N28" s="34" t="str">
        <f t="shared" si="6"/>
        <v>RR</v>
      </c>
      <c r="O28" s="34" cm="1">
        <f t="array" ref="O28">_xlfn.LET(_xlpm.a, $F$24:$F$31, _xlpm.b, $E$24:$E$31, _xlpm.c, _xlfn.XLOOKUP(M28,_xlpm.a,_xlpm.b,0), _xlpm.d, _xlfn.XLOOKUP(N28,_xlpm.a,_xlpm.b,0), _xlpm.x, IF(OR(_xlpm.c=0,_xlpm.d=0), _xlpm.c+_xlpm.d, MIN(_xlpm.c,_xlpm.d)), IF(_xlpm.x=0, 0, IF(DataTables!$K$158="6+", _xlfn.IFNA(_xlfn.RANK.AVG(_xlpm.x,$E$24:$E$29),1), IF(DataTables!$K$158=8,_xlfn.RANK.AVG(_xlpm.x,_xlpm.b)))))</f>
        <v>0</v>
      </c>
      <c r="P28" s="32"/>
      <c r="Q28" s="151"/>
      <c r="R28" s="151"/>
      <c r="S28" s="151"/>
      <c r="T28" s="151"/>
      <c r="U28" s="151">
        <f>$O28</f>
        <v>0</v>
      </c>
      <c r="V28" s="151"/>
      <c r="W28" s="151"/>
      <c r="X28" s="151"/>
      <c r="Y28" s="32"/>
      <c r="Z28" s="32">
        <f>COUNTIF(F$33:F$40:F$24:F$31,F28)</f>
        <v>0</v>
      </c>
      <c r="AA28" s="32">
        <f t="shared" si="7"/>
        <v>0</v>
      </c>
      <c r="AB28" s="7" t="str">
        <f t="shared" si="9"/>
        <v/>
      </c>
    </row>
    <row r="29" spans="1:28" s="7" customFormat="1" ht="20.25" customHeight="1">
      <c r="A29" s="709" t="s">
        <v>122</v>
      </c>
      <c r="B29" s="709" t="s">
        <v>60</v>
      </c>
      <c r="C29" s="709" t="s">
        <v>127</v>
      </c>
      <c r="D29" s="709" t="s">
        <v>71</v>
      </c>
      <c r="E29" s="41">
        <v>6</v>
      </c>
      <c r="F29" s="17"/>
      <c r="G29" s="38"/>
      <c r="H29" s="33" t="str" cm="1">
        <f t="array" ref="H29">IF($F29=0," ",_xlfn.XLOOKUP($F29,DataCalcs!$B$331:$B$409,_xlfn.XLOOKUP($C29,DataCalcs!$D$330:$N$330,DataCalcs!$D$331:$N$409),"WRONG LETTER"))</f>
        <v xml:space="preserve"> </v>
      </c>
      <c r="I29" s="33" t="str">
        <f>IF($F29=0," ",_xlfn.XLOOKUP($F29,DataCalcs!$B$331:$B$409,DataCalcs!$A$331:$A$409,"WRONG LETTER"))</f>
        <v xml:space="preserve"> </v>
      </c>
      <c r="J29" s="709" t="str" cm="1">
        <f t="array" ref="J29">_xlfn.IFS(ISBLANK(G29), "", NOT(ISNUMBER(G29)), "!!!",  G29&gt;DataTables!$E$80,"...",G29&gt;DataTables!$F$80,"L1",G29&gt;DataTables!$G$80,"L2",G29&gt;DataTables!$H$80,"L3",G29&gt;DataTables!$I$80,"L4",G29&gt;DataTables!$J$80,"L5",G29&gt;DataTables!$K$80,"L6",G29&gt;DataTables!$L$80,"L7",G29&gt;DataTables!$M$80,"L8", G29&lt;=DataTables!$M$80,"L9")</f>
        <v/>
      </c>
      <c r="K29" s="709" t="str">
        <f t="shared" si="8"/>
        <v/>
      </c>
      <c r="L29" s="32"/>
      <c r="M29" s="34" t="str">
        <f t="shared" si="6"/>
        <v>X</v>
      </c>
      <c r="N29" s="34" t="str">
        <f t="shared" si="6"/>
        <v>XX</v>
      </c>
      <c r="O29" s="34" cm="1">
        <f t="array" ref="O29">_xlfn.LET(_xlpm.a, $F$24:$F$31, _xlpm.b, $E$24:$E$31, _xlpm.c, _xlfn.XLOOKUP(M29,_xlpm.a,_xlpm.b,0), _xlpm.d, _xlfn.XLOOKUP(N29,_xlpm.a,_xlpm.b,0), _xlpm.x, IF(OR(_xlpm.c=0,_xlpm.d=0), _xlpm.c+_xlpm.d, MIN(_xlpm.c,_xlpm.d)), IF(_xlpm.x=0, 0, IF(DataTables!$K$158="6+", _xlfn.IFNA(_xlfn.RANK.AVG(_xlpm.x,$E$24:$E$29),1), IF(DataTables!$K$158=8,_xlfn.RANK.AVG(_xlpm.x,_xlpm.b)))))</f>
        <v>0</v>
      </c>
      <c r="P29" s="32"/>
      <c r="Q29" s="151"/>
      <c r="R29" s="151"/>
      <c r="S29" s="151"/>
      <c r="T29" s="151"/>
      <c r="U29" s="151"/>
      <c r="V29" s="151">
        <f>$O29</f>
        <v>0</v>
      </c>
      <c r="W29" s="151"/>
      <c r="X29" s="151"/>
      <c r="Y29" s="32"/>
      <c r="Z29" s="32">
        <f>COUNTIF(F$33:F$40:F$24:F$31,F29)</f>
        <v>0</v>
      </c>
      <c r="AA29" s="32">
        <f t="shared" si="7"/>
        <v>0</v>
      </c>
      <c r="AB29" s="7" t="str">
        <f t="shared" si="9"/>
        <v/>
      </c>
    </row>
    <row r="30" spans="1:28" s="7" customFormat="1" ht="20.25" customHeight="1">
      <c r="A30" s="709" t="s">
        <v>122</v>
      </c>
      <c r="B30" s="709" t="s">
        <v>60</v>
      </c>
      <c r="C30" s="709" t="s">
        <v>127</v>
      </c>
      <c r="D30" s="709" t="s">
        <v>71</v>
      </c>
      <c r="E30" s="14">
        <v>7</v>
      </c>
      <c r="F30" s="17"/>
      <c r="G30" s="38"/>
      <c r="H30" s="33" t="str" cm="1">
        <f t="array" ref="H30">IF($F30=0," ",_xlfn.XLOOKUP($F30,DataCalcs!$B$331:$B$409,_xlfn.XLOOKUP($C30,DataCalcs!$D$330:$N$330,DataCalcs!$D$331:$N$409),"WRONG LETTER"))</f>
        <v xml:space="preserve"> </v>
      </c>
      <c r="I30" s="33" t="str">
        <f>IF($F30=0," ",_xlfn.XLOOKUP($F30,DataCalcs!$B$331:$B$409,DataCalcs!$A$331:$A$409,"WRONG LETTER"))</f>
        <v xml:space="preserve"> </v>
      </c>
      <c r="J30" s="709" t="str" cm="1">
        <f t="array" ref="J30">_xlfn.IFS(ISBLANK(G30), "", NOT(ISNUMBER(G30)), "!!!",  G30&gt;DataTables!$E$80,"...",G30&gt;DataTables!$F$80,"L1",G30&gt;DataTables!$G$80,"L2",G30&gt;DataTables!$H$80,"L3",G30&gt;DataTables!$I$80,"L4",G30&gt;DataTables!$J$80,"L5",G30&gt;DataTables!$K$80,"L6",G30&gt;DataTables!$L$80,"L7",G30&gt;DataTables!$M$80,"L8", G30&lt;=DataTables!$M$80,"L9")</f>
        <v/>
      </c>
      <c r="K30" s="709" t="str">
        <f t="shared" si="8"/>
        <v/>
      </c>
      <c r="L30" s="32"/>
      <c r="M30" s="34" t="str">
        <f t="shared" si="6"/>
        <v>H</v>
      </c>
      <c r="N30" s="34" t="str">
        <f t="shared" si="6"/>
        <v>HH</v>
      </c>
      <c r="O30" s="34" cm="1">
        <f t="array" ref="O30">_xlfn.LET(_xlpm.a, $F$24:$F$31, _xlpm.b, $E$24:$E$31, _xlpm.c, _xlfn.XLOOKUP(M30,_xlpm.a,_xlpm.b,0), _xlpm.d, _xlfn.XLOOKUP(N30,_xlpm.a,_xlpm.b,0), _xlpm.x, IF(OR(_xlpm.c=0,_xlpm.d=0), _xlpm.c+_xlpm.d, MIN(_xlpm.c,_xlpm.d)), IF(_xlpm.x=0, 0, IF(DataTables!$K$158="6+", _xlfn.IFNA(_xlfn.RANK.AVG(_xlpm.x,$E$24:$E$29),1), IF(DataTables!$K$158=8,_xlfn.RANK.AVG(_xlpm.x,_xlpm.b)))))</f>
        <v>0</v>
      </c>
      <c r="P30" s="32"/>
      <c r="Q30" s="151"/>
      <c r="R30" s="151"/>
      <c r="S30" s="151"/>
      <c r="T30" s="151"/>
      <c r="U30" s="151"/>
      <c r="V30" s="151"/>
      <c r="W30" s="151">
        <f>$O30</f>
        <v>0</v>
      </c>
      <c r="X30" s="151"/>
      <c r="Y30" s="32"/>
      <c r="Z30" s="32">
        <f>COUNTIF(F$33:F$40:F$24:F$31,F30)</f>
        <v>0</v>
      </c>
      <c r="AA30" s="32">
        <f t="shared" si="7"/>
        <v>0</v>
      </c>
      <c r="AB30" s="7" t="str">
        <f t="shared" si="9"/>
        <v/>
      </c>
    </row>
    <row r="31" spans="1:28" s="8" customFormat="1" ht="20.25" customHeight="1">
      <c r="A31" s="709" t="s">
        <v>122</v>
      </c>
      <c r="B31" s="709" t="s">
        <v>60</v>
      </c>
      <c r="C31" s="709" t="s">
        <v>127</v>
      </c>
      <c r="D31" s="709" t="s">
        <v>71</v>
      </c>
      <c r="E31" s="14">
        <v>8</v>
      </c>
      <c r="F31" s="17"/>
      <c r="G31" s="38"/>
      <c r="H31" s="33" t="str" cm="1">
        <f t="array" ref="H31">IF($F31=0," ",_xlfn.XLOOKUP($F31,DataCalcs!$B$331:$B$409,_xlfn.XLOOKUP($C31,DataCalcs!$D$330:$N$330,DataCalcs!$D$331:$N$409),"WRONG LETTER"))</f>
        <v xml:space="preserve"> </v>
      </c>
      <c r="I31" s="33" t="str">
        <f>IF($F31=0," ",_xlfn.XLOOKUP($F31,DataCalcs!$B$331:$B$409,DataCalcs!$A$331:$A$409,"WRONG LETTER"))</f>
        <v xml:space="preserve"> </v>
      </c>
      <c r="J31" s="709" t="str" cm="1">
        <f t="array" ref="J31">_xlfn.IFS(ISBLANK(G31), "", NOT(ISNUMBER(G31)), "!!!",  G31&gt;DataTables!$E$80,"...",G31&gt;DataTables!$F$80,"L1",G31&gt;DataTables!$G$80,"L2",G31&gt;DataTables!$H$80,"L3",G31&gt;DataTables!$I$80,"L4",G31&gt;DataTables!$J$80,"L5",G31&gt;DataTables!$K$80,"L6",G31&gt;DataTables!$L$80,"L7",G31&gt;DataTables!$M$80,"L8", G31&lt;=DataTables!$M$80,"L9")</f>
        <v/>
      </c>
      <c r="K31" s="709" t="str">
        <f t="shared" si="8"/>
        <v/>
      </c>
      <c r="L31" s="31"/>
      <c r="M31" s="34" t="str">
        <f t="shared" si="6"/>
        <v>W</v>
      </c>
      <c r="N31" s="34" t="str">
        <f t="shared" si="6"/>
        <v>WW</v>
      </c>
      <c r="O31" s="34" cm="1">
        <f t="array" ref="O31">_xlfn.LET(_xlpm.a, $F$24:$F$31, _xlpm.b, $E$24:$E$31, _xlpm.c, _xlfn.XLOOKUP(M31,_xlpm.a,_xlpm.b,0), _xlpm.d, _xlfn.XLOOKUP(N31,_xlpm.a,_xlpm.b,0), _xlpm.x, IF(OR(_xlpm.c=0,_xlpm.d=0), _xlpm.c+_xlpm.d, MIN(_xlpm.c,_xlpm.d)), IF(_xlpm.x=0, 0, IF(DataTables!$K$158="6+", _xlfn.IFNA(_xlfn.RANK.AVG(_xlpm.x,$E$24:$E$29),1), IF(DataTables!$K$158=8,_xlfn.RANK.AVG(_xlpm.x,_xlpm.b)))))</f>
        <v>0</v>
      </c>
      <c r="P31" s="32"/>
      <c r="Q31" s="151"/>
      <c r="R31" s="151"/>
      <c r="S31" s="151"/>
      <c r="T31" s="151"/>
      <c r="U31" s="151"/>
      <c r="V31" s="151"/>
      <c r="W31" s="151"/>
      <c r="X31" s="151">
        <f>$O31</f>
        <v>0</v>
      </c>
      <c r="Y31" s="31"/>
      <c r="Z31" s="32">
        <f>COUNTIF(F$33:F$40:F$24:F$31,F31)</f>
        <v>0</v>
      </c>
      <c r="AA31" s="32">
        <f t="shared" si="7"/>
        <v>0</v>
      </c>
      <c r="AB31" s="7" t="str">
        <f t="shared" si="9"/>
        <v/>
      </c>
    </row>
    <row r="32" spans="1:28" s="8" customFormat="1" ht="20.25" customHeight="1">
      <c r="A32" s="709" t="s">
        <v>122</v>
      </c>
      <c r="B32" s="709" t="s">
        <v>60</v>
      </c>
      <c r="C32" s="709" t="s">
        <v>127</v>
      </c>
      <c r="D32" s="76"/>
      <c r="E32" s="42" t="s">
        <v>217</v>
      </c>
      <c r="F32" s="40"/>
      <c r="G32" s="203"/>
      <c r="H32" s="454"/>
      <c r="I32" s="457"/>
      <c r="J32" s="43"/>
      <c r="K32" s="16"/>
      <c r="L32" s="31"/>
      <c r="M32" s="10"/>
      <c r="N32" s="10"/>
      <c r="O32" s="712"/>
      <c r="P32" s="31"/>
      <c r="Q32" s="373"/>
      <c r="R32" s="373"/>
      <c r="S32" s="373"/>
      <c r="T32" s="373"/>
      <c r="U32" s="373"/>
      <c r="V32" s="374"/>
      <c r="W32" s="375"/>
      <c r="X32" s="375"/>
      <c r="Y32" s="31"/>
      <c r="Z32" s="32"/>
      <c r="AA32" s="2"/>
    </row>
    <row r="33" spans="1:28" s="8" customFormat="1" ht="20.25" customHeight="1">
      <c r="A33" s="709" t="s">
        <v>122</v>
      </c>
      <c r="B33" s="709" t="s">
        <v>60</v>
      </c>
      <c r="C33" s="709" t="s">
        <v>127</v>
      </c>
      <c r="D33" s="709" t="s">
        <v>65</v>
      </c>
      <c r="E33" s="41">
        <v>1</v>
      </c>
      <c r="F33" s="17"/>
      <c r="G33" s="38"/>
      <c r="H33" s="33" t="str" cm="1">
        <f t="array" ref="H33">IF($F33=0," ",_xlfn.XLOOKUP($F33,DataCalcs!$B$331:$B$409,_xlfn.XLOOKUP($C33,DataCalcs!$D$330:$N$330,DataCalcs!$D$331:$N$409),"WRONG LETTER"))</f>
        <v xml:space="preserve"> </v>
      </c>
      <c r="I33" s="33" t="str">
        <f>IF($F33=0," ",_xlfn.XLOOKUP($F33,DataCalcs!$B$331:$B$409,DataCalcs!$A$331:$A$409,"WRONG LETTER"))</f>
        <v xml:space="preserve"> </v>
      </c>
      <c r="J33" s="709" t="str" cm="1">
        <f t="array" ref="J33">_xlfn.IFS(ISBLANK(G33), "", NOT(ISNUMBER(G33)), "!!!",  G33&gt;DataTables!$E$80,"...",G33&gt;DataTables!$F$80,"L1",G33&gt;DataTables!$G$80,"L2",G33&gt;DataTables!$H$80,"L3",G33&gt;DataTables!$I$80,"L4",G33&gt;DataTables!$J$80,"L5",G33&gt;DataTables!$K$80,"L6",G33&gt;DataTables!$L$80,"L7",G33&gt;DataTables!$M$80,"L8", G33&lt;=DataTables!$M$80,"L9")</f>
        <v/>
      </c>
      <c r="K33" s="709" t="str">
        <f>IF(ISBLANK(F33),"",IF(ISBLANK(K$32),"", K$32))</f>
        <v/>
      </c>
      <c r="L33" s="31"/>
      <c r="M33" s="34" t="str">
        <f t="shared" ref="M33:N40" si="10">M24</f>
        <v>A</v>
      </c>
      <c r="N33" s="34" t="str">
        <f t="shared" si="10"/>
        <v>AA</v>
      </c>
      <c r="O33" s="34" cm="1">
        <f t="array" ref="O33">_xlfn.LET(_xlpm.a, $F$33:$F$40, _xlpm.b, $E$33:$E$40, _xlpm.c, _xlfn.XLOOKUP(M33,_xlpm.a,_xlpm.b,0), _xlpm.d, _xlfn.XLOOKUP(N33,_xlpm.a,_xlpm.b,0), _xlpm.x, IF(OR(_xlpm.c=0,_xlpm.d=0), _xlpm.c+_xlpm.d, MIN(_xlpm.c,_xlpm.d)), IF(_xlpm.x=0, 0, IF(DataTables!$K$158="6+", _xlfn.IFNA(_xlfn.RANK.AVG(_xlpm.x,$E$33:$E$38),1), IF(DataTables!$K$158=8,_xlfn.RANK.AVG(_xlpm.x,_xlpm.b)))))</f>
        <v>0</v>
      </c>
      <c r="P33" s="32"/>
      <c r="Q33" s="151">
        <f>$O33</f>
        <v>0</v>
      </c>
      <c r="R33" s="151"/>
      <c r="S33" s="151"/>
      <c r="T33" s="151"/>
      <c r="U33" s="151"/>
      <c r="V33" s="151"/>
      <c r="W33" s="151"/>
      <c r="X33" s="151"/>
      <c r="Y33" s="32"/>
      <c r="Z33" s="32">
        <f>COUNTIF(F$33:F$40:F$24:F$31,F33)</f>
        <v>0</v>
      </c>
      <c r="AA33" s="32">
        <f t="shared" ref="AA33:AA40" si="11">IF(NOT(ISBLANK(F33)),COUNTIF(F$33:F$40,LEFT(F33,1)&amp;"*"),0)</f>
        <v>0</v>
      </c>
      <c r="AB33" s="7" t="str">
        <f>IF(AND($G33&gt;0.00001,$G33&lt;=$J$23), "***", "")</f>
        <v/>
      </c>
    </row>
    <row r="34" spans="1:28" s="8" customFormat="1" ht="20.25" customHeight="1">
      <c r="A34" s="709" t="s">
        <v>122</v>
      </c>
      <c r="B34" s="709" t="s">
        <v>60</v>
      </c>
      <c r="C34" s="709" t="s">
        <v>127</v>
      </c>
      <c r="D34" s="709" t="s">
        <v>65</v>
      </c>
      <c r="E34" s="41">
        <v>2</v>
      </c>
      <c r="F34" s="17"/>
      <c r="G34" s="38"/>
      <c r="H34" s="33" t="str" cm="1">
        <f t="array" ref="H34">IF($F34=0," ",_xlfn.XLOOKUP($F34,DataCalcs!$B$331:$B$409,_xlfn.XLOOKUP($C34,DataCalcs!$D$330:$N$330,DataCalcs!$D$331:$N$409),"WRONG LETTER"))</f>
        <v xml:space="preserve"> </v>
      </c>
      <c r="I34" s="33" t="str">
        <f>IF($F34=0," ",_xlfn.XLOOKUP($F34,DataCalcs!$B$331:$B$409,DataCalcs!$A$331:$A$409,"WRONG LETTER"))</f>
        <v xml:space="preserve"> </v>
      </c>
      <c r="J34" s="709" t="str" cm="1">
        <f t="array" ref="J34">_xlfn.IFS(ISBLANK(G34), "", NOT(ISNUMBER(G34)), "!!!",  G34&gt;DataTables!$E$80,"...",G34&gt;DataTables!$F$80,"L1",G34&gt;DataTables!$G$80,"L2",G34&gt;DataTables!$H$80,"L3",G34&gt;DataTables!$I$80,"L4",G34&gt;DataTables!$J$80,"L5",G34&gt;DataTables!$K$80,"L6",G34&gt;DataTables!$L$80,"L7",G34&gt;DataTables!$M$80,"L8", G34&lt;=DataTables!$M$80,"L9")</f>
        <v/>
      </c>
      <c r="K34" s="709" t="str">
        <f t="shared" ref="K34:K39" si="12">IF(ISBLANK(F34),"",IF(ISBLANK(K$32),"", K$32))</f>
        <v/>
      </c>
      <c r="L34" s="31"/>
      <c r="M34" s="34" t="str">
        <f t="shared" si="10"/>
        <v>N</v>
      </c>
      <c r="N34" s="34" t="str">
        <f t="shared" si="10"/>
        <v>NN</v>
      </c>
      <c r="O34" s="34" cm="1">
        <f t="array" ref="O34">_xlfn.LET(_xlpm.a, $F$33:$F$40, _xlpm.b, $E$33:$E$40, _xlpm.c, _xlfn.XLOOKUP(M34,_xlpm.a,_xlpm.b,0), _xlpm.d, _xlfn.XLOOKUP(N34,_xlpm.a,_xlpm.b,0), _xlpm.x, IF(OR(_xlpm.c=0,_xlpm.d=0), _xlpm.c+_xlpm.d, MIN(_xlpm.c,_xlpm.d)), IF(_xlpm.x=0, 0, IF(DataTables!$K$158="6+", _xlfn.IFNA(_xlfn.RANK.AVG(_xlpm.x,$E$33:$E$38),1), IF(DataTables!$K$158=8,_xlfn.RANK.AVG(_xlpm.x,_xlpm.b)))))</f>
        <v>0</v>
      </c>
      <c r="P34" s="32"/>
      <c r="Q34" s="151"/>
      <c r="R34" s="151">
        <f>$O34</f>
        <v>0</v>
      </c>
      <c r="S34" s="151"/>
      <c r="T34" s="151"/>
      <c r="U34" s="151"/>
      <c r="V34" s="151"/>
      <c r="W34" s="151"/>
      <c r="X34" s="151"/>
      <c r="Y34" s="32"/>
      <c r="Z34" s="32">
        <f>COUNTIF(F$33:F$40:F$24:F$31,F34)</f>
        <v>0</v>
      </c>
      <c r="AA34" s="32">
        <f t="shared" si="11"/>
        <v>0</v>
      </c>
      <c r="AB34" s="7" t="str">
        <f t="shared" ref="AB34:AB39" si="13">IF(AND($G34&gt;0.00001,$G34&lt;=$J$23), "***", "")</f>
        <v/>
      </c>
    </row>
    <row r="35" spans="1:28" s="8" customFormat="1" ht="20.25" customHeight="1">
      <c r="A35" s="709" t="s">
        <v>122</v>
      </c>
      <c r="B35" s="709" t="s">
        <v>60</v>
      </c>
      <c r="C35" s="709" t="s">
        <v>127</v>
      </c>
      <c r="D35" s="709" t="s">
        <v>65</v>
      </c>
      <c r="E35" s="41">
        <v>3</v>
      </c>
      <c r="F35" s="17"/>
      <c r="G35" s="38"/>
      <c r="H35" s="33" t="str" cm="1">
        <f t="array" ref="H35">IF($F35=0," ",_xlfn.XLOOKUP($F35,DataCalcs!$B$331:$B$409,_xlfn.XLOOKUP($C35,DataCalcs!$D$330:$N$330,DataCalcs!$D$331:$N$409),"WRONG LETTER"))</f>
        <v xml:space="preserve"> </v>
      </c>
      <c r="I35" s="33" t="str">
        <f>IF($F35=0," ",_xlfn.XLOOKUP($F35,DataCalcs!$B$331:$B$409,DataCalcs!$A$331:$A$409,"WRONG LETTER"))</f>
        <v xml:space="preserve"> </v>
      </c>
      <c r="J35" s="709" t="str" cm="1">
        <f t="array" ref="J35">_xlfn.IFS(ISBLANK(G35), "", NOT(ISNUMBER(G35)), "!!!",  G35&gt;DataTables!$E$80,"...",G35&gt;DataTables!$F$80,"L1",G35&gt;DataTables!$G$80,"L2",G35&gt;DataTables!$H$80,"L3",G35&gt;DataTables!$I$80,"L4",G35&gt;DataTables!$J$80,"L5",G35&gt;DataTables!$K$80,"L6",G35&gt;DataTables!$L$80,"L7",G35&gt;DataTables!$M$80,"L8", G35&lt;=DataTables!$M$80,"L9")</f>
        <v/>
      </c>
      <c r="K35" s="709" t="str">
        <f t="shared" si="12"/>
        <v/>
      </c>
      <c r="L35" s="31"/>
      <c r="M35" s="34" t="str">
        <f t="shared" si="10"/>
        <v>B</v>
      </c>
      <c r="N35" s="34" t="str">
        <f t="shared" si="10"/>
        <v>BB</v>
      </c>
      <c r="O35" s="34" cm="1">
        <f t="array" ref="O35">_xlfn.LET(_xlpm.a, $F$33:$F$40, _xlpm.b, $E$33:$E$40, _xlpm.c, _xlfn.XLOOKUP(M35,_xlpm.a,_xlpm.b,0), _xlpm.d, _xlfn.XLOOKUP(N35,_xlpm.a,_xlpm.b,0), _xlpm.x, IF(OR(_xlpm.c=0,_xlpm.d=0), _xlpm.c+_xlpm.d, MIN(_xlpm.c,_xlpm.d)), IF(_xlpm.x=0, 0, IF(DataTables!$K$158="6+", _xlfn.IFNA(_xlfn.RANK.AVG(_xlpm.x,$E$33:$E$38),1), IF(DataTables!$K$158=8,_xlfn.RANK.AVG(_xlpm.x,_xlpm.b)))))</f>
        <v>0</v>
      </c>
      <c r="P35" s="32"/>
      <c r="Q35" s="151"/>
      <c r="R35" s="151"/>
      <c r="S35" s="151">
        <f>$O35</f>
        <v>0</v>
      </c>
      <c r="T35" s="151"/>
      <c r="U35" s="151"/>
      <c r="V35" s="151"/>
      <c r="W35" s="151"/>
      <c r="X35" s="151"/>
      <c r="Y35" s="32"/>
      <c r="Z35" s="32">
        <f>COUNTIF(F$33:F$40:F$24:F$31,F35)</f>
        <v>0</v>
      </c>
      <c r="AA35" s="32">
        <f t="shared" si="11"/>
        <v>0</v>
      </c>
      <c r="AB35" s="7" t="str">
        <f t="shared" si="13"/>
        <v/>
      </c>
    </row>
    <row r="36" spans="1:28" s="8" customFormat="1" ht="20.25" customHeight="1">
      <c r="A36" s="709" t="s">
        <v>122</v>
      </c>
      <c r="B36" s="709" t="s">
        <v>60</v>
      </c>
      <c r="C36" s="709" t="s">
        <v>127</v>
      </c>
      <c r="D36" s="709" t="s">
        <v>65</v>
      </c>
      <c r="E36" s="41">
        <v>4</v>
      </c>
      <c r="F36" s="17"/>
      <c r="G36" s="38"/>
      <c r="H36" s="33" t="str" cm="1">
        <f t="array" ref="H36">IF($F36=0," ",_xlfn.XLOOKUP($F36,DataCalcs!$B$331:$B$409,_xlfn.XLOOKUP($C36,DataCalcs!$D$330:$N$330,DataCalcs!$D$331:$N$409),"WRONG LETTER"))</f>
        <v xml:space="preserve"> </v>
      </c>
      <c r="I36" s="33" t="str">
        <f>IF($F36=0," ",_xlfn.XLOOKUP($F36,DataCalcs!$B$331:$B$409,DataCalcs!$A$331:$A$409,"WRONG LETTER"))</f>
        <v xml:space="preserve"> </v>
      </c>
      <c r="J36" s="709" t="str" cm="1">
        <f t="array" ref="J36">_xlfn.IFS(ISBLANK(G36), "", NOT(ISNUMBER(G36)), "!!!",  G36&gt;DataTables!$E$80,"...",G36&gt;DataTables!$F$80,"L1",G36&gt;DataTables!$G$80,"L2",G36&gt;DataTables!$H$80,"L3",G36&gt;DataTables!$I$80,"L4",G36&gt;DataTables!$J$80,"L5",G36&gt;DataTables!$K$80,"L6",G36&gt;DataTables!$L$80,"L7",G36&gt;DataTables!$M$80,"L8", G36&lt;=DataTables!$M$80,"L9")</f>
        <v/>
      </c>
      <c r="K36" s="709" t="str">
        <f t="shared" si="12"/>
        <v/>
      </c>
      <c r="L36" s="31"/>
      <c r="M36" s="34" t="str">
        <f t="shared" si="10"/>
        <v>O</v>
      </c>
      <c r="N36" s="34" t="str">
        <f t="shared" si="10"/>
        <v>OO</v>
      </c>
      <c r="O36" s="34" cm="1">
        <f t="array" ref="O36">_xlfn.LET(_xlpm.a, $F$33:$F$40, _xlpm.b, $E$33:$E$40, _xlpm.c, _xlfn.XLOOKUP(M36,_xlpm.a,_xlpm.b,0), _xlpm.d, _xlfn.XLOOKUP(N36,_xlpm.a,_xlpm.b,0), _xlpm.x, IF(OR(_xlpm.c=0,_xlpm.d=0), _xlpm.c+_xlpm.d, MIN(_xlpm.c,_xlpm.d)), IF(_xlpm.x=0, 0, IF(DataTables!$K$158="6+", _xlfn.IFNA(_xlfn.RANK.AVG(_xlpm.x,$E$33:$E$38),1), IF(DataTables!$K$158=8,_xlfn.RANK.AVG(_xlpm.x,_xlpm.b)))))</f>
        <v>0</v>
      </c>
      <c r="P36" s="32"/>
      <c r="Q36" s="151"/>
      <c r="R36" s="151"/>
      <c r="S36" s="151"/>
      <c r="T36" s="151">
        <f>$O36</f>
        <v>0</v>
      </c>
      <c r="U36" s="151"/>
      <c r="V36" s="151"/>
      <c r="W36" s="151"/>
      <c r="X36" s="151"/>
      <c r="Y36" s="32"/>
      <c r="Z36" s="32">
        <f>COUNTIF(F$33:F$40:F$24:F$31,F36)</f>
        <v>0</v>
      </c>
      <c r="AA36" s="32">
        <f t="shared" si="11"/>
        <v>0</v>
      </c>
      <c r="AB36" s="7" t="str">
        <f t="shared" si="13"/>
        <v/>
      </c>
    </row>
    <row r="37" spans="1:28" s="8" customFormat="1" ht="20.25" customHeight="1">
      <c r="A37" s="709" t="s">
        <v>122</v>
      </c>
      <c r="B37" s="709" t="s">
        <v>60</v>
      </c>
      <c r="C37" s="709" t="s">
        <v>127</v>
      </c>
      <c r="D37" s="709" t="s">
        <v>65</v>
      </c>
      <c r="E37" s="41">
        <v>5</v>
      </c>
      <c r="F37" s="17"/>
      <c r="G37" s="38"/>
      <c r="H37" s="33" t="str" cm="1">
        <f t="array" ref="H37">IF($F37=0," ",_xlfn.XLOOKUP($F37,DataCalcs!$B$331:$B$409,_xlfn.XLOOKUP($C37,DataCalcs!$D$330:$N$330,DataCalcs!$D$331:$N$409),"WRONG LETTER"))</f>
        <v xml:space="preserve"> </v>
      </c>
      <c r="I37" s="33" t="str">
        <f>IF($F37=0," ",_xlfn.XLOOKUP($F37,DataCalcs!$B$331:$B$409,DataCalcs!$A$331:$A$409,"WRONG LETTER"))</f>
        <v xml:space="preserve"> </v>
      </c>
      <c r="J37" s="709" t="str" cm="1">
        <f t="array" ref="J37">_xlfn.IFS(ISBLANK(G37), "", NOT(ISNUMBER(G37)), "!!!",  G37&gt;DataTables!$E$80,"...",G37&gt;DataTables!$F$80,"L1",G37&gt;DataTables!$G$80,"L2",G37&gt;DataTables!$H$80,"L3",G37&gt;DataTables!$I$80,"L4",G37&gt;DataTables!$J$80,"L5",G37&gt;DataTables!$K$80,"L6",G37&gt;DataTables!$L$80,"L7",G37&gt;DataTables!$M$80,"L8", G37&lt;=DataTables!$M$80,"L9")</f>
        <v/>
      </c>
      <c r="K37" s="709" t="str">
        <f t="shared" si="12"/>
        <v/>
      </c>
      <c r="L37" s="31"/>
      <c r="M37" s="34" t="str">
        <f t="shared" si="10"/>
        <v>R</v>
      </c>
      <c r="N37" s="34" t="str">
        <f t="shared" si="10"/>
        <v>RR</v>
      </c>
      <c r="O37" s="34" cm="1">
        <f t="array" ref="O37">_xlfn.LET(_xlpm.a, $F$33:$F$40, _xlpm.b, $E$33:$E$40, _xlpm.c, _xlfn.XLOOKUP(M37,_xlpm.a,_xlpm.b,0), _xlpm.d, _xlfn.XLOOKUP(N37,_xlpm.a,_xlpm.b,0), _xlpm.x, IF(OR(_xlpm.c=0,_xlpm.d=0), _xlpm.c+_xlpm.d, MIN(_xlpm.c,_xlpm.d)), IF(_xlpm.x=0, 0, IF(DataTables!$K$158="6+", _xlfn.IFNA(_xlfn.RANK.AVG(_xlpm.x,$E$33:$E$38),1), IF(DataTables!$K$158=8,_xlfn.RANK.AVG(_xlpm.x,_xlpm.b)))))</f>
        <v>0</v>
      </c>
      <c r="P37" s="32"/>
      <c r="Q37" s="151"/>
      <c r="R37" s="151"/>
      <c r="S37" s="151"/>
      <c r="T37" s="151"/>
      <c r="U37" s="151">
        <f>$O37</f>
        <v>0</v>
      </c>
      <c r="V37" s="151"/>
      <c r="W37" s="151"/>
      <c r="X37" s="151"/>
      <c r="Y37" s="32"/>
      <c r="Z37" s="32">
        <f>COUNTIF(F$33:F$40:F$24:F$31,F37)</f>
        <v>0</v>
      </c>
      <c r="AA37" s="32">
        <f t="shared" si="11"/>
        <v>0</v>
      </c>
      <c r="AB37" s="7" t="str">
        <f t="shared" si="13"/>
        <v/>
      </c>
    </row>
    <row r="38" spans="1:28" s="8" customFormat="1" ht="20.25" customHeight="1">
      <c r="A38" s="709" t="s">
        <v>122</v>
      </c>
      <c r="B38" s="709" t="s">
        <v>60</v>
      </c>
      <c r="C38" s="709" t="s">
        <v>127</v>
      </c>
      <c r="D38" s="709" t="s">
        <v>65</v>
      </c>
      <c r="E38" s="41">
        <v>6</v>
      </c>
      <c r="F38" s="17"/>
      <c r="G38" s="38"/>
      <c r="H38" s="33" t="str" cm="1">
        <f t="array" ref="H38">IF($F38=0," ",_xlfn.XLOOKUP($F38,DataCalcs!$B$331:$B$409,_xlfn.XLOOKUP($C38,DataCalcs!$D$330:$N$330,DataCalcs!$D$331:$N$409),"WRONG LETTER"))</f>
        <v xml:space="preserve"> </v>
      </c>
      <c r="I38" s="33" t="str">
        <f>IF($F38=0," ",_xlfn.XLOOKUP($F38,DataCalcs!$B$331:$B$409,DataCalcs!$A$331:$A$409,"WRONG LETTER"))</f>
        <v xml:space="preserve"> </v>
      </c>
      <c r="J38" s="709" t="str" cm="1">
        <f t="array" ref="J38">_xlfn.IFS(ISBLANK(G38), "", NOT(ISNUMBER(G38)), "!!!",  G38&gt;DataTables!$E$80,"...",G38&gt;DataTables!$F$80,"L1",G38&gt;DataTables!$G$80,"L2",G38&gt;DataTables!$H$80,"L3",G38&gt;DataTables!$I$80,"L4",G38&gt;DataTables!$J$80,"L5",G38&gt;DataTables!$K$80,"L6",G38&gt;DataTables!$L$80,"L7",G38&gt;DataTables!$M$80,"L8", G38&lt;=DataTables!$M$80,"L9")</f>
        <v/>
      </c>
      <c r="K38" s="709" t="str">
        <f t="shared" si="12"/>
        <v/>
      </c>
      <c r="L38" s="418"/>
      <c r="M38" s="34" t="str">
        <f t="shared" si="10"/>
        <v>X</v>
      </c>
      <c r="N38" s="34" t="str">
        <f t="shared" si="10"/>
        <v>XX</v>
      </c>
      <c r="O38" s="34" cm="1">
        <f t="array" ref="O38">_xlfn.LET(_xlpm.a, $F$33:$F$40, _xlpm.b, $E$33:$E$40, _xlpm.c, _xlfn.XLOOKUP(M38,_xlpm.a,_xlpm.b,0), _xlpm.d, _xlfn.XLOOKUP(N38,_xlpm.a,_xlpm.b,0), _xlpm.x, IF(OR(_xlpm.c=0,_xlpm.d=0), _xlpm.c+_xlpm.d, MIN(_xlpm.c,_xlpm.d)), IF(_xlpm.x=0, 0, IF(DataTables!$K$158="6+", _xlfn.IFNA(_xlfn.RANK.AVG(_xlpm.x,$E$33:$E$38),1), IF(DataTables!$K$158=8,_xlfn.RANK.AVG(_xlpm.x,_xlpm.b)))))</f>
        <v>0</v>
      </c>
      <c r="P38" s="32"/>
      <c r="Q38" s="151"/>
      <c r="R38" s="151"/>
      <c r="S38" s="151"/>
      <c r="T38" s="151"/>
      <c r="U38" s="151"/>
      <c r="V38" s="151">
        <f>$O38</f>
        <v>0</v>
      </c>
      <c r="W38" s="151"/>
      <c r="X38" s="151"/>
      <c r="Y38" s="32"/>
      <c r="Z38" s="32">
        <f>COUNTIF(F$33:F$40:F$24:F$31,F38)</f>
        <v>0</v>
      </c>
      <c r="AA38" s="32">
        <f t="shared" si="11"/>
        <v>0</v>
      </c>
      <c r="AB38" s="7" t="str">
        <f t="shared" si="13"/>
        <v/>
      </c>
    </row>
    <row r="39" spans="1:28" s="7" customFormat="1" ht="20.25" customHeight="1">
      <c r="A39" s="709" t="s">
        <v>122</v>
      </c>
      <c r="B39" s="709" t="s">
        <v>60</v>
      </c>
      <c r="C39" s="709" t="s">
        <v>127</v>
      </c>
      <c r="D39" s="709" t="s">
        <v>65</v>
      </c>
      <c r="E39" s="14">
        <v>7</v>
      </c>
      <c r="F39" s="17"/>
      <c r="G39" s="38"/>
      <c r="H39" s="33" t="str" cm="1">
        <f t="array" ref="H39">IF($F39=0," ",_xlfn.XLOOKUP($F39,DataCalcs!$B$331:$B$409,_xlfn.XLOOKUP($C39,DataCalcs!$D$330:$N$330,DataCalcs!$D$331:$N$409),"WRONG LETTER"))</f>
        <v xml:space="preserve"> </v>
      </c>
      <c r="I39" s="33" t="str">
        <f>IF($F39=0," ",_xlfn.XLOOKUP($F39,DataCalcs!$B$331:$B$409,DataCalcs!$A$331:$A$409,"WRONG LETTER"))</f>
        <v xml:space="preserve"> </v>
      </c>
      <c r="J39" s="709" t="str" cm="1">
        <f t="array" ref="J39">_xlfn.IFS(ISBLANK(G39), "", NOT(ISNUMBER(G39)), "!!!",  G39&gt;DataTables!$E$80,"...",G39&gt;DataTables!$F$80,"L1",G39&gt;DataTables!$G$80,"L2",G39&gt;DataTables!$H$80,"L3",G39&gt;DataTables!$I$80,"L4",G39&gt;DataTables!$J$80,"L5",G39&gt;DataTables!$K$80,"L6",G39&gt;DataTables!$L$80,"L7",G39&gt;DataTables!$M$80,"L8", G39&lt;=DataTables!$M$80,"L9")</f>
        <v/>
      </c>
      <c r="K39" s="709" t="str">
        <f t="shared" si="12"/>
        <v/>
      </c>
      <c r="L39" s="31"/>
      <c r="M39" s="34" t="str">
        <f t="shared" si="10"/>
        <v>H</v>
      </c>
      <c r="N39" s="34" t="str">
        <f t="shared" si="10"/>
        <v>HH</v>
      </c>
      <c r="O39" s="34" cm="1">
        <f t="array" ref="O39">_xlfn.LET(_xlpm.a, $F$33:$F$40, _xlpm.b, $E$33:$E$40, _xlpm.c, _xlfn.XLOOKUP(M39,_xlpm.a,_xlpm.b,0), _xlpm.d, _xlfn.XLOOKUP(N39,_xlpm.a,_xlpm.b,0), _xlpm.x, IF(OR(_xlpm.c=0,_xlpm.d=0), _xlpm.c+_xlpm.d, MIN(_xlpm.c,_xlpm.d)), IF(_xlpm.x=0, 0, IF(DataTables!$K$158="6+", _xlfn.IFNA(_xlfn.RANK.AVG(_xlpm.x,$E$33:$E$38),1), IF(DataTables!$K$158=8,_xlfn.RANK.AVG(_xlpm.x,_xlpm.b)))))</f>
        <v>0</v>
      </c>
      <c r="P39" s="32"/>
      <c r="Q39" s="151"/>
      <c r="R39" s="151"/>
      <c r="S39" s="151"/>
      <c r="T39" s="151"/>
      <c r="U39" s="151"/>
      <c r="V39" s="151"/>
      <c r="W39" s="151">
        <f>$O39</f>
        <v>0</v>
      </c>
      <c r="X39" s="151"/>
      <c r="Y39" s="32"/>
      <c r="Z39" s="32">
        <f>COUNTIF(F$33:F$40:F$24:F$31,F39)</f>
        <v>0</v>
      </c>
      <c r="AA39" s="32">
        <f t="shared" si="11"/>
        <v>0</v>
      </c>
      <c r="AB39" s="7" t="str">
        <f t="shared" si="13"/>
        <v/>
      </c>
    </row>
    <row r="40" spans="1:28" s="7" customFormat="1" ht="20.25" customHeight="1">
      <c r="A40" s="709" t="s">
        <v>122</v>
      </c>
      <c r="B40" s="709" t="s">
        <v>60</v>
      </c>
      <c r="C40" s="709" t="s">
        <v>127</v>
      </c>
      <c r="D40" s="709" t="s">
        <v>65</v>
      </c>
      <c r="E40" s="14">
        <v>8</v>
      </c>
      <c r="F40" s="17"/>
      <c r="G40" s="38"/>
      <c r="H40" s="33" t="str" cm="1">
        <f t="array" ref="H40">IF($F40=0," ",_xlfn.XLOOKUP($F40,DataCalcs!$B$331:$B$409,_xlfn.XLOOKUP($C40,DataCalcs!$D$330:$N$330,DataCalcs!$D$331:$N$409),"WRONG LETTER"))</f>
        <v xml:space="preserve"> </v>
      </c>
      <c r="I40" s="33" t="str">
        <f>IF($F40=0," ",_xlfn.XLOOKUP($F40,DataCalcs!$B$331:$B$409,DataCalcs!$A$331:$A$409,"WRONG LETTER"))</f>
        <v xml:space="preserve"> </v>
      </c>
      <c r="J40" s="709" t="str" cm="1">
        <f t="array" ref="J40">_xlfn.IFS(ISBLANK(G40), "", NOT(ISNUMBER(G40)), "!!!",  G40&gt;DataTables!$E$80,"...",G40&gt;DataTables!$F$80,"L1",G40&gt;DataTables!$G$80,"L2",G40&gt;DataTables!$H$80,"L3",G40&gt;DataTables!$I$80,"L4",G40&gt;DataTables!$J$80,"L5",G40&gt;DataTables!$K$80,"L6",G40&gt;DataTables!$L$80,"L7",G40&gt;DataTables!$M$80,"L8", G40&lt;=DataTables!$M$80,"L9")</f>
        <v/>
      </c>
      <c r="K40" s="709" t="str">
        <f>IF(ISBLANK(F40),"",IF(ISBLANK(K$32),"", K$32))</f>
        <v/>
      </c>
      <c r="L40" s="31"/>
      <c r="M40" s="34" t="str">
        <f t="shared" si="10"/>
        <v>W</v>
      </c>
      <c r="N40" s="34" t="str">
        <f t="shared" si="10"/>
        <v>WW</v>
      </c>
      <c r="O40" s="34" cm="1">
        <f t="array" ref="O40">_xlfn.LET(_xlpm.a, $F$33:$F$40, _xlpm.b, $E$33:$E$40, _xlpm.c, _xlfn.XLOOKUP(M40,_xlpm.a,_xlpm.b,0), _xlpm.d, _xlfn.XLOOKUP(N40,_xlpm.a,_xlpm.b,0), _xlpm.x, IF(OR(_xlpm.c=0,_xlpm.d=0), _xlpm.c+_xlpm.d, MIN(_xlpm.c,_xlpm.d)), IF(_xlpm.x=0, 0, IF(DataTables!$K$158="6+", _xlfn.IFNA(_xlfn.RANK.AVG(_xlpm.x,$E$33:$E$38),1), IF(DataTables!$K$158=8,_xlfn.RANK.AVG(_xlpm.x,_xlpm.b)))))</f>
        <v>0</v>
      </c>
      <c r="P40" s="32"/>
      <c r="Q40" s="151"/>
      <c r="R40" s="151"/>
      <c r="S40" s="151"/>
      <c r="T40" s="151"/>
      <c r="U40" s="151"/>
      <c r="V40" s="151"/>
      <c r="W40" s="151"/>
      <c r="X40" s="151">
        <f>$O40</f>
        <v>0</v>
      </c>
      <c r="Y40" s="31"/>
      <c r="Z40" s="32">
        <f>COUNTIF(F$33:F$40:F$24:F$31,F40)</f>
        <v>0</v>
      </c>
      <c r="AA40" s="32">
        <f t="shared" si="11"/>
        <v>0</v>
      </c>
      <c r="AB40" s="7" t="str">
        <f>IF(AND($G40&gt;0.00001,$G40&lt;=$J$23), "***", "")</f>
        <v/>
      </c>
    </row>
    <row r="41" spans="1:28" s="7" customFormat="1" ht="20.25" customHeight="1">
      <c r="A41" s="709" t="s">
        <v>122</v>
      </c>
      <c r="B41" s="709" t="s">
        <v>60</v>
      </c>
      <c r="C41" s="709" t="s">
        <v>130</v>
      </c>
      <c r="D41" s="76"/>
      <c r="E41" s="42" t="s">
        <v>218</v>
      </c>
      <c r="F41" s="40"/>
      <c r="G41" s="203"/>
      <c r="H41" s="454"/>
      <c r="I41" s="457" t="s">
        <v>59</v>
      </c>
      <c r="J41" s="43">
        <f>DataTables!$N$81</f>
        <v>27.2</v>
      </c>
      <c r="K41" s="16"/>
      <c r="L41" s="13"/>
      <c r="M41" s="10"/>
      <c r="N41" s="10"/>
      <c r="P41" s="31"/>
      <c r="Q41" s="373"/>
      <c r="R41" s="373"/>
      <c r="S41" s="373"/>
      <c r="T41" s="373"/>
      <c r="U41" s="373"/>
      <c r="V41" s="374"/>
      <c r="W41" s="375"/>
      <c r="X41" s="375"/>
      <c r="Y41" s="32"/>
      <c r="Z41" s="32"/>
      <c r="AA41" s="2"/>
    </row>
    <row r="42" spans="1:28" s="7" customFormat="1" ht="20.25" customHeight="1">
      <c r="A42" s="709" t="s">
        <v>122</v>
      </c>
      <c r="B42" s="709" t="s">
        <v>60</v>
      </c>
      <c r="C42" s="709" t="s">
        <v>130</v>
      </c>
      <c r="D42" s="709" t="s">
        <v>71</v>
      </c>
      <c r="E42" s="41">
        <v>1</v>
      </c>
      <c r="F42" s="17"/>
      <c r="G42" s="38"/>
      <c r="H42" s="33" t="str" cm="1">
        <f t="array" ref="H42">IF($F42=0," ",_xlfn.XLOOKUP($F42,DataCalcs!$B$331:$B$409,_xlfn.XLOOKUP($C42,DataCalcs!$D$330:$N$330,DataCalcs!$D$331:$N$409),"WRONG LETTER"))</f>
        <v xml:space="preserve"> </v>
      </c>
      <c r="I42" s="33" t="str">
        <f>IF($F42=0," ",_xlfn.XLOOKUP($F42,DataCalcs!$B$331:$B$409,DataCalcs!$A$331:$A$409,"WRONG LETTER"))</f>
        <v xml:space="preserve"> </v>
      </c>
      <c r="J42" s="709" t="str" cm="1">
        <f t="array" ref="J42">_xlfn.IFS(ISBLANK(G42), "", NOT(ISNUMBER(G42)), "!!!",  G42&gt;DataTables!$E$81,"...",G42&gt;DataTables!$F$81,"L1",G42&gt;DataTables!$G$81,"L2",G42&gt;DataTables!$H$81,"L3",G42&gt;DataTables!$I$81,"L4",G42&gt;DataTables!$J$81,"L5",G42&gt;DataTables!$K$81,"L6",G42&gt;DataTables!$L$81,"L7",G42&gt;DataTables!$M$81,"L8", G42&lt;=DataTables!$M$81,"L9")</f>
        <v/>
      </c>
      <c r="K42" s="709" t="str">
        <f>IF(ISBLANK(F42),"",IF(ISBLANK(K$41),"", K$41))</f>
        <v/>
      </c>
      <c r="L42" s="32"/>
      <c r="M42" s="34" t="str">
        <f t="shared" ref="M42:N49" si="14">M33</f>
        <v>A</v>
      </c>
      <c r="N42" s="34" t="str">
        <f t="shared" si="14"/>
        <v>AA</v>
      </c>
      <c r="O42" s="34" cm="1">
        <f t="array" ref="O42">_xlfn.LET(_xlpm.a, $F$42:$F$49, _xlpm.b, $E$42:$E$49, _xlpm.c, _xlfn.XLOOKUP(M42,_xlpm.a,_xlpm.b,0), _xlpm.d, _xlfn.XLOOKUP(N42,_xlpm.a,_xlpm.b,0), _xlpm.x, IF(OR(_xlpm.c=0,_xlpm.d=0), _xlpm.c+_xlpm.d, MIN(_xlpm.c,_xlpm.d)), IF(_xlpm.x=0, 0, IF(DataTables!$K$158="6+", _xlfn.IFNA(_xlfn.RANK.AVG(_xlpm.x,$E$42:$E$47),1), IF(DataTables!$K$158=8,_xlfn.RANK.AVG(_xlpm.x,_xlpm.b)))))</f>
        <v>0</v>
      </c>
      <c r="P42" s="32"/>
      <c r="Q42" s="151">
        <f>$O42</f>
        <v>0</v>
      </c>
      <c r="R42" s="151"/>
      <c r="S42" s="151"/>
      <c r="T42" s="151"/>
      <c r="U42" s="151"/>
      <c r="V42" s="151"/>
      <c r="W42" s="151"/>
      <c r="X42" s="151"/>
      <c r="Y42" s="32"/>
      <c r="Z42" s="32">
        <f>COUNTIF(F$51:F$58:F$42:F$49,F42)</f>
        <v>0</v>
      </c>
      <c r="AA42" s="32">
        <f>IF(NOT(ISBLANK(F42)),COUNTIF(F$42:F$49,LEFT(F42,1)&amp;"*"),0)</f>
        <v>0</v>
      </c>
      <c r="AB42" s="7" t="str">
        <f>IF(AND($G42&gt;0.00001,$G42&lt;=$J$41), "***", "")</f>
        <v/>
      </c>
    </row>
    <row r="43" spans="1:28" s="7" customFormat="1" ht="20.25" customHeight="1">
      <c r="A43" s="709" t="s">
        <v>122</v>
      </c>
      <c r="B43" s="709" t="s">
        <v>60</v>
      </c>
      <c r="C43" s="709" t="s">
        <v>130</v>
      </c>
      <c r="D43" s="709" t="s">
        <v>71</v>
      </c>
      <c r="E43" s="41">
        <v>2</v>
      </c>
      <c r="F43" s="17"/>
      <c r="G43" s="38"/>
      <c r="H43" s="33" t="str" cm="1">
        <f t="array" ref="H43">IF($F43=0," ",_xlfn.XLOOKUP($F43,DataCalcs!$B$331:$B$409,_xlfn.XLOOKUP($C43,DataCalcs!$D$330:$N$330,DataCalcs!$D$331:$N$409),"WRONG LETTER"))</f>
        <v xml:space="preserve"> </v>
      </c>
      <c r="I43" s="33" t="str">
        <f>IF($F43=0," ",_xlfn.XLOOKUP($F43,DataCalcs!$B$331:$B$409,DataCalcs!$A$331:$A$409,"WRONG LETTER"))</f>
        <v xml:space="preserve"> </v>
      </c>
      <c r="J43" s="709" t="str" cm="1">
        <f t="array" ref="J43">_xlfn.IFS(ISBLANK(G43), "", NOT(ISNUMBER(G43)), "!!!",  G43&gt;DataTables!$E$81,"...",G43&gt;DataTables!$F$81,"L1",G43&gt;DataTables!$G$81,"L2",G43&gt;DataTables!$H$81,"L3",G43&gt;DataTables!$I$81,"L4",G43&gt;DataTables!$J$81,"L5",G43&gt;DataTables!$K$81,"L6",G43&gt;DataTables!$L$81,"L7",G43&gt;DataTables!$M$81,"L8", G43&lt;=DataTables!$M$81,"L9")</f>
        <v/>
      </c>
      <c r="K43" s="709" t="str">
        <f t="shared" ref="K43:K49" si="15">IF(ISBLANK(F43),"",IF(ISBLANK(K$41),"", K$41))</f>
        <v/>
      </c>
      <c r="L43" s="32"/>
      <c r="M43" s="34" t="str">
        <f t="shared" si="14"/>
        <v>N</v>
      </c>
      <c r="N43" s="34" t="str">
        <f t="shared" si="14"/>
        <v>NN</v>
      </c>
      <c r="O43" s="34" cm="1">
        <f t="array" ref="O43">_xlfn.LET(_xlpm.a, $F$42:$F$49, _xlpm.b, $E$42:$E$49, _xlpm.c, _xlfn.XLOOKUP(M43,_xlpm.a,_xlpm.b,0), _xlpm.d, _xlfn.XLOOKUP(N43,_xlpm.a,_xlpm.b,0), _xlpm.x, IF(OR(_xlpm.c=0,_xlpm.d=0), _xlpm.c+_xlpm.d, MIN(_xlpm.c,_xlpm.d)), IF(_xlpm.x=0, 0, IF(DataTables!$K$158="6+", _xlfn.IFNA(_xlfn.RANK.AVG(_xlpm.x,$E$42:$E$47),1), IF(DataTables!$K$158=8,_xlfn.RANK.AVG(_xlpm.x,_xlpm.b)))))</f>
        <v>0</v>
      </c>
      <c r="P43" s="32"/>
      <c r="Q43" s="151"/>
      <c r="R43" s="151">
        <f>$O43</f>
        <v>0</v>
      </c>
      <c r="S43" s="151"/>
      <c r="T43" s="151"/>
      <c r="U43" s="151"/>
      <c r="V43" s="151"/>
      <c r="W43" s="151"/>
      <c r="X43" s="151"/>
      <c r="Y43" s="32"/>
      <c r="Z43" s="32">
        <f>COUNTIF(F$51:F$58:F$42:F$49,F43)</f>
        <v>0</v>
      </c>
      <c r="AA43" s="32">
        <f t="shared" ref="AA43:AA49" si="16">IF(NOT(ISBLANK(F43)),COUNTIF(F$42:F$49,LEFT(F43,1)&amp;"*"),0)</f>
        <v>0</v>
      </c>
      <c r="AB43" s="7" t="str">
        <f t="shared" ref="AB43:AB49" si="17">IF(AND($G43&gt;0.00001,$G43&lt;=$J$41), "***", "")</f>
        <v/>
      </c>
    </row>
    <row r="44" spans="1:28" s="7" customFormat="1" ht="20.25" customHeight="1">
      <c r="A44" s="709" t="s">
        <v>122</v>
      </c>
      <c r="B44" s="709" t="s">
        <v>60</v>
      </c>
      <c r="C44" s="709" t="s">
        <v>130</v>
      </c>
      <c r="D44" s="709" t="s">
        <v>71</v>
      </c>
      <c r="E44" s="41">
        <v>3</v>
      </c>
      <c r="F44" s="17"/>
      <c r="G44" s="38"/>
      <c r="H44" s="33" t="str" cm="1">
        <f t="array" ref="H44">IF($F44=0," ",_xlfn.XLOOKUP($F44,DataCalcs!$B$331:$B$409,_xlfn.XLOOKUP($C44,DataCalcs!$D$330:$N$330,DataCalcs!$D$331:$N$409),"WRONG LETTER"))</f>
        <v xml:space="preserve"> </v>
      </c>
      <c r="I44" s="33" t="str">
        <f>IF($F44=0," ",_xlfn.XLOOKUP($F44,DataCalcs!$B$331:$B$409,DataCalcs!$A$331:$A$409,"WRONG LETTER"))</f>
        <v xml:space="preserve"> </v>
      </c>
      <c r="J44" s="709" t="str" cm="1">
        <f t="array" ref="J44">_xlfn.IFS(ISBLANK(G44), "", NOT(ISNUMBER(G44)), "!!!",  G44&gt;DataTables!$E$81,"...",G44&gt;DataTables!$F$81,"L1",G44&gt;DataTables!$G$81,"L2",G44&gt;DataTables!$H$81,"L3",G44&gt;DataTables!$I$81,"L4",G44&gt;DataTables!$J$81,"L5",G44&gt;DataTables!$K$81,"L6",G44&gt;DataTables!$L$81,"L7",G44&gt;DataTables!$M$81,"L8", G44&lt;=DataTables!$M$81,"L9")</f>
        <v/>
      </c>
      <c r="K44" s="709" t="str">
        <f t="shared" si="15"/>
        <v/>
      </c>
      <c r="L44" s="32"/>
      <c r="M44" s="34" t="str">
        <f t="shared" si="14"/>
        <v>B</v>
      </c>
      <c r="N44" s="34" t="str">
        <f t="shared" si="14"/>
        <v>BB</v>
      </c>
      <c r="O44" s="34" cm="1">
        <f t="array" ref="O44">_xlfn.LET(_xlpm.a, $F$42:$F$49, _xlpm.b, $E$42:$E$49, _xlpm.c, _xlfn.XLOOKUP(M44,_xlpm.a,_xlpm.b,0), _xlpm.d, _xlfn.XLOOKUP(N44,_xlpm.a,_xlpm.b,0), _xlpm.x, IF(OR(_xlpm.c=0,_xlpm.d=0), _xlpm.c+_xlpm.d, MIN(_xlpm.c,_xlpm.d)), IF(_xlpm.x=0, 0, IF(DataTables!$K$158="6+", _xlfn.IFNA(_xlfn.RANK.AVG(_xlpm.x,$E$42:$E$47),1), IF(DataTables!$K$158=8,_xlfn.RANK.AVG(_xlpm.x,_xlpm.b)))))</f>
        <v>0</v>
      </c>
      <c r="P44" s="32"/>
      <c r="Q44" s="151"/>
      <c r="R44" s="151"/>
      <c r="S44" s="151">
        <f>$O44</f>
        <v>0</v>
      </c>
      <c r="T44" s="151"/>
      <c r="U44" s="151"/>
      <c r="V44" s="151"/>
      <c r="W44" s="151"/>
      <c r="X44" s="151"/>
      <c r="Y44" s="32"/>
      <c r="Z44" s="32">
        <f>COUNTIF(F$51:F$58:F$42:F$49,F44)</f>
        <v>0</v>
      </c>
      <c r="AA44" s="32">
        <f t="shared" si="16"/>
        <v>0</v>
      </c>
      <c r="AB44" s="7" t="str">
        <f t="shared" si="17"/>
        <v/>
      </c>
    </row>
    <row r="45" spans="1:28" s="7" customFormat="1" ht="20.25" customHeight="1">
      <c r="A45" s="709" t="s">
        <v>122</v>
      </c>
      <c r="B45" s="709" t="s">
        <v>60</v>
      </c>
      <c r="C45" s="709" t="s">
        <v>130</v>
      </c>
      <c r="D45" s="709" t="s">
        <v>71</v>
      </c>
      <c r="E45" s="41">
        <v>4</v>
      </c>
      <c r="F45" s="17"/>
      <c r="G45" s="38"/>
      <c r="H45" s="33" t="str" cm="1">
        <f t="array" ref="H45">IF($F45=0," ",_xlfn.XLOOKUP($F45,DataCalcs!$B$331:$B$409,_xlfn.XLOOKUP($C45,DataCalcs!$D$330:$N$330,DataCalcs!$D$331:$N$409),"WRONG LETTER"))</f>
        <v xml:space="preserve"> </v>
      </c>
      <c r="I45" s="33" t="str">
        <f>IF($F45=0," ",_xlfn.XLOOKUP($F45,DataCalcs!$B$331:$B$409,DataCalcs!$A$331:$A$409,"WRONG LETTER"))</f>
        <v xml:space="preserve"> </v>
      </c>
      <c r="J45" s="709" t="str" cm="1">
        <f t="array" ref="J45">_xlfn.IFS(ISBLANK(G45), "", NOT(ISNUMBER(G45)), "!!!",  G45&gt;DataTables!$E$81,"...",G45&gt;DataTables!$F$81,"L1",G45&gt;DataTables!$G$81,"L2",G45&gt;DataTables!$H$81,"L3",G45&gt;DataTables!$I$81,"L4",G45&gt;DataTables!$J$81,"L5",G45&gt;DataTables!$K$81,"L6",G45&gt;DataTables!$L$81,"L7",G45&gt;DataTables!$M$81,"L8", G45&lt;=DataTables!$M$81,"L9")</f>
        <v/>
      </c>
      <c r="K45" s="709" t="str">
        <f t="shared" si="15"/>
        <v/>
      </c>
      <c r="L45" s="32"/>
      <c r="M45" s="34" t="str">
        <f t="shared" si="14"/>
        <v>O</v>
      </c>
      <c r="N45" s="34" t="str">
        <f t="shared" si="14"/>
        <v>OO</v>
      </c>
      <c r="O45" s="34" cm="1">
        <f t="array" ref="O45">_xlfn.LET(_xlpm.a, $F$42:$F$49, _xlpm.b, $E$42:$E$49, _xlpm.c, _xlfn.XLOOKUP(M45,_xlpm.a,_xlpm.b,0), _xlpm.d, _xlfn.XLOOKUP(N45,_xlpm.a,_xlpm.b,0), _xlpm.x, IF(OR(_xlpm.c=0,_xlpm.d=0), _xlpm.c+_xlpm.d, MIN(_xlpm.c,_xlpm.d)), IF(_xlpm.x=0, 0, IF(DataTables!$K$158="6+", _xlfn.IFNA(_xlfn.RANK.AVG(_xlpm.x,$E$42:$E$47),1), IF(DataTables!$K$158=8,_xlfn.RANK.AVG(_xlpm.x,_xlpm.b)))))</f>
        <v>0</v>
      </c>
      <c r="P45" s="32"/>
      <c r="Q45" s="151"/>
      <c r="R45" s="151"/>
      <c r="S45" s="151"/>
      <c r="T45" s="151">
        <f>$O45</f>
        <v>0</v>
      </c>
      <c r="U45" s="151"/>
      <c r="V45" s="151"/>
      <c r="W45" s="151"/>
      <c r="X45" s="151"/>
      <c r="Y45" s="32"/>
      <c r="Z45" s="32">
        <f>COUNTIF(F$51:F$58:F$42:F$49,F45)</f>
        <v>0</v>
      </c>
      <c r="AA45" s="32">
        <f t="shared" si="16"/>
        <v>0</v>
      </c>
      <c r="AB45" s="7" t="str">
        <f t="shared" si="17"/>
        <v/>
      </c>
    </row>
    <row r="46" spans="1:28" s="7" customFormat="1" ht="20.25" customHeight="1">
      <c r="A46" s="709" t="s">
        <v>122</v>
      </c>
      <c r="B46" s="709" t="s">
        <v>60</v>
      </c>
      <c r="C46" s="709" t="s">
        <v>130</v>
      </c>
      <c r="D46" s="709" t="s">
        <v>71</v>
      </c>
      <c r="E46" s="41">
        <v>5</v>
      </c>
      <c r="F46" s="17"/>
      <c r="G46" s="38"/>
      <c r="H46" s="33" t="str" cm="1">
        <f t="array" ref="H46">IF($F46=0," ",_xlfn.XLOOKUP($F46,DataCalcs!$B$331:$B$409,_xlfn.XLOOKUP($C46,DataCalcs!$D$330:$N$330,DataCalcs!$D$331:$N$409),"WRONG LETTER"))</f>
        <v xml:space="preserve"> </v>
      </c>
      <c r="I46" s="33" t="str">
        <f>IF($F46=0," ",_xlfn.XLOOKUP($F46,DataCalcs!$B$331:$B$409,DataCalcs!$A$331:$A$409,"WRONG LETTER"))</f>
        <v xml:space="preserve"> </v>
      </c>
      <c r="J46" s="709" t="str" cm="1">
        <f t="array" ref="J46">_xlfn.IFS(ISBLANK(G46), "", NOT(ISNUMBER(G46)), "!!!",  G46&gt;DataTables!$E$81,"...",G46&gt;DataTables!$F$81,"L1",G46&gt;DataTables!$G$81,"L2",G46&gt;DataTables!$H$81,"L3",G46&gt;DataTables!$I$81,"L4",G46&gt;DataTables!$J$81,"L5",G46&gt;DataTables!$K$81,"L6",G46&gt;DataTables!$L$81,"L7",G46&gt;DataTables!$M$81,"L8", G46&lt;=DataTables!$M$81,"L9")</f>
        <v/>
      </c>
      <c r="K46" s="709" t="str">
        <f t="shared" si="15"/>
        <v/>
      </c>
      <c r="L46" s="32"/>
      <c r="M46" s="34" t="str">
        <f t="shared" si="14"/>
        <v>R</v>
      </c>
      <c r="N46" s="34" t="str">
        <f t="shared" si="14"/>
        <v>RR</v>
      </c>
      <c r="O46" s="34" cm="1">
        <f t="array" ref="O46">_xlfn.LET(_xlpm.a, $F$42:$F$49, _xlpm.b, $E$42:$E$49, _xlpm.c, _xlfn.XLOOKUP(M46,_xlpm.a,_xlpm.b,0), _xlpm.d, _xlfn.XLOOKUP(N46,_xlpm.a,_xlpm.b,0), _xlpm.x, IF(OR(_xlpm.c=0,_xlpm.d=0), _xlpm.c+_xlpm.d, MIN(_xlpm.c,_xlpm.d)), IF(_xlpm.x=0, 0, IF(DataTables!$K$158="6+", _xlfn.IFNA(_xlfn.RANK.AVG(_xlpm.x,$E$42:$E$47),1), IF(DataTables!$K$158=8,_xlfn.RANK.AVG(_xlpm.x,_xlpm.b)))))</f>
        <v>0</v>
      </c>
      <c r="P46" s="32"/>
      <c r="Q46" s="151"/>
      <c r="R46" s="151"/>
      <c r="S46" s="151"/>
      <c r="T46" s="151"/>
      <c r="U46" s="151">
        <f>$O46</f>
        <v>0</v>
      </c>
      <c r="V46" s="151"/>
      <c r="W46" s="151"/>
      <c r="X46" s="151"/>
      <c r="Y46" s="32"/>
      <c r="Z46" s="32">
        <f>COUNTIF(F$51:F$58:F$42:F$49,F46)</f>
        <v>0</v>
      </c>
      <c r="AA46" s="32">
        <f t="shared" si="16"/>
        <v>0</v>
      </c>
      <c r="AB46" s="7" t="str">
        <f t="shared" si="17"/>
        <v/>
      </c>
    </row>
    <row r="47" spans="1:28" s="7" customFormat="1" ht="20.25" customHeight="1">
      <c r="A47" s="709" t="s">
        <v>122</v>
      </c>
      <c r="B47" s="709" t="s">
        <v>60</v>
      </c>
      <c r="C47" s="709" t="s">
        <v>130</v>
      </c>
      <c r="D47" s="709" t="s">
        <v>71</v>
      </c>
      <c r="E47" s="41">
        <v>6</v>
      </c>
      <c r="F47" s="17"/>
      <c r="G47" s="38"/>
      <c r="H47" s="33" t="str" cm="1">
        <f t="array" ref="H47">IF($F47=0," ",_xlfn.XLOOKUP($F47,DataCalcs!$B$331:$B$409,_xlfn.XLOOKUP($C47,DataCalcs!$D$330:$N$330,DataCalcs!$D$331:$N$409),"WRONG LETTER"))</f>
        <v xml:space="preserve"> </v>
      </c>
      <c r="I47" s="33" t="str">
        <f>IF($F47=0," ",_xlfn.XLOOKUP($F47,DataCalcs!$B$331:$B$409,DataCalcs!$A$331:$A$409,"WRONG LETTER"))</f>
        <v xml:space="preserve"> </v>
      </c>
      <c r="J47" s="709" t="str" cm="1">
        <f t="array" ref="J47">_xlfn.IFS(ISBLANK(G47), "", NOT(ISNUMBER(G47)), "!!!",  G47&gt;DataTables!$E$81,"...",G47&gt;DataTables!$F$81,"L1",G47&gt;DataTables!$G$81,"L2",G47&gt;DataTables!$H$81,"L3",G47&gt;DataTables!$I$81,"L4",G47&gt;DataTables!$J$81,"L5",G47&gt;DataTables!$K$81,"L6",G47&gt;DataTables!$L$81,"L7",G47&gt;DataTables!$M$81,"L8", G47&lt;=DataTables!$M$81,"L9")</f>
        <v/>
      </c>
      <c r="K47" s="709" t="str">
        <f t="shared" si="15"/>
        <v/>
      </c>
      <c r="L47" s="32"/>
      <c r="M47" s="34" t="str">
        <f t="shared" si="14"/>
        <v>X</v>
      </c>
      <c r="N47" s="34" t="str">
        <f t="shared" si="14"/>
        <v>XX</v>
      </c>
      <c r="O47" s="34" cm="1">
        <f t="array" ref="O47">_xlfn.LET(_xlpm.a, $F$42:$F$49, _xlpm.b, $E$42:$E$49, _xlpm.c, _xlfn.XLOOKUP(M47,_xlpm.a,_xlpm.b,0), _xlpm.d, _xlfn.XLOOKUP(N47,_xlpm.a,_xlpm.b,0), _xlpm.x, IF(OR(_xlpm.c=0,_xlpm.d=0), _xlpm.c+_xlpm.d, MIN(_xlpm.c,_xlpm.d)), IF(_xlpm.x=0, 0, IF(DataTables!$K$158="6+", _xlfn.IFNA(_xlfn.RANK.AVG(_xlpm.x,$E$42:$E$47),1), IF(DataTables!$K$158=8,_xlfn.RANK.AVG(_xlpm.x,_xlpm.b)))))</f>
        <v>0</v>
      </c>
      <c r="P47" s="32"/>
      <c r="Q47" s="151"/>
      <c r="R47" s="151"/>
      <c r="S47" s="151"/>
      <c r="T47" s="151"/>
      <c r="U47" s="151"/>
      <c r="V47" s="151">
        <f>$O47</f>
        <v>0</v>
      </c>
      <c r="W47" s="151"/>
      <c r="X47" s="151"/>
      <c r="Y47" s="32"/>
      <c r="Z47" s="32">
        <f>COUNTIF(F$51:F$58:F$42:F$49,F47)</f>
        <v>0</v>
      </c>
      <c r="AA47" s="32">
        <f t="shared" si="16"/>
        <v>0</v>
      </c>
      <c r="AB47" s="7" t="str">
        <f t="shared" si="17"/>
        <v/>
      </c>
    </row>
    <row r="48" spans="1:28" s="7" customFormat="1" ht="20.25" customHeight="1">
      <c r="A48" s="709" t="s">
        <v>122</v>
      </c>
      <c r="B48" s="709" t="s">
        <v>60</v>
      </c>
      <c r="C48" s="709" t="s">
        <v>130</v>
      </c>
      <c r="D48" s="709" t="s">
        <v>71</v>
      </c>
      <c r="E48" s="14">
        <v>7</v>
      </c>
      <c r="F48" s="17"/>
      <c r="G48" s="38"/>
      <c r="H48" s="33" t="str" cm="1">
        <f t="array" ref="H48">IF($F48=0," ",_xlfn.XLOOKUP($F48,DataCalcs!$B$331:$B$409,_xlfn.XLOOKUP($C48,DataCalcs!$D$330:$N$330,DataCalcs!$D$331:$N$409),"WRONG LETTER"))</f>
        <v xml:space="preserve"> </v>
      </c>
      <c r="I48" s="33" t="str">
        <f>IF($F48=0," ",_xlfn.XLOOKUP($F48,DataCalcs!$B$331:$B$409,DataCalcs!$A$331:$A$409,"WRONG LETTER"))</f>
        <v xml:space="preserve"> </v>
      </c>
      <c r="J48" s="709" t="str" cm="1">
        <f t="array" ref="J48">_xlfn.IFS(ISBLANK(G48), "", NOT(ISNUMBER(G48)), "!!!",  G48&gt;DataTables!$E$81,"...",G48&gt;DataTables!$F$81,"L1",G48&gt;DataTables!$G$81,"L2",G48&gt;DataTables!$H$81,"L3",G48&gt;DataTables!$I$81,"L4",G48&gt;DataTables!$J$81,"L5",G48&gt;DataTables!$K$81,"L6",G48&gt;DataTables!$L$81,"L7",G48&gt;DataTables!$M$81,"L8", G48&lt;=DataTables!$M$81,"L9")</f>
        <v/>
      </c>
      <c r="K48" s="709" t="str">
        <f t="shared" si="15"/>
        <v/>
      </c>
      <c r="L48" s="32"/>
      <c r="M48" s="34" t="str">
        <f t="shared" si="14"/>
        <v>H</v>
      </c>
      <c r="N48" s="34" t="str">
        <f t="shared" si="14"/>
        <v>HH</v>
      </c>
      <c r="O48" s="34" cm="1">
        <f t="array" ref="O48">_xlfn.LET(_xlpm.a, $F$42:$F$49, _xlpm.b, $E$42:$E$49, _xlpm.c, _xlfn.XLOOKUP(M48,_xlpm.a,_xlpm.b,0), _xlpm.d, _xlfn.XLOOKUP(N48,_xlpm.a,_xlpm.b,0), _xlpm.x, IF(OR(_xlpm.c=0,_xlpm.d=0), _xlpm.c+_xlpm.d, MIN(_xlpm.c,_xlpm.d)), IF(_xlpm.x=0, 0, IF(DataTables!$K$158="6+", _xlfn.IFNA(_xlfn.RANK.AVG(_xlpm.x,$E$42:$E$47),1), IF(DataTables!$K$158=8,_xlfn.RANK.AVG(_xlpm.x,_xlpm.b)))))</f>
        <v>0</v>
      </c>
      <c r="P48" s="32"/>
      <c r="Q48" s="151"/>
      <c r="R48" s="151"/>
      <c r="S48" s="151"/>
      <c r="T48" s="151"/>
      <c r="U48" s="151"/>
      <c r="V48" s="151"/>
      <c r="W48" s="151">
        <f>$O48</f>
        <v>0</v>
      </c>
      <c r="X48" s="151"/>
      <c r="Y48" s="32"/>
      <c r="Z48" s="32">
        <f>COUNTIF(F$51:F$58:F$42:F$49,F48)</f>
        <v>0</v>
      </c>
      <c r="AA48" s="32">
        <f t="shared" si="16"/>
        <v>0</v>
      </c>
      <c r="AB48" s="7" t="str">
        <f t="shared" si="17"/>
        <v/>
      </c>
    </row>
    <row r="49" spans="1:28" s="8" customFormat="1" ht="20.25" customHeight="1">
      <c r="A49" s="709" t="s">
        <v>122</v>
      </c>
      <c r="B49" s="709" t="s">
        <v>60</v>
      </c>
      <c r="C49" s="709" t="s">
        <v>130</v>
      </c>
      <c r="D49" s="709" t="s">
        <v>71</v>
      </c>
      <c r="E49" s="14">
        <v>8</v>
      </c>
      <c r="F49" s="17"/>
      <c r="G49" s="38"/>
      <c r="H49" s="33" t="str" cm="1">
        <f t="array" ref="H49">IF($F49=0," ",_xlfn.XLOOKUP($F49,DataCalcs!$B$331:$B$409,_xlfn.XLOOKUP($C49,DataCalcs!$D$330:$N$330,DataCalcs!$D$331:$N$409),"WRONG LETTER"))</f>
        <v xml:space="preserve"> </v>
      </c>
      <c r="I49" s="33" t="str">
        <f>IF($F49=0," ",_xlfn.XLOOKUP($F49,DataCalcs!$B$331:$B$409,DataCalcs!$A$331:$A$409,"WRONG LETTER"))</f>
        <v xml:space="preserve"> </v>
      </c>
      <c r="J49" s="709" t="str" cm="1">
        <f t="array" ref="J49">_xlfn.IFS(ISBLANK(G49), "", NOT(ISNUMBER(G49)), "!!!",  G49&gt;DataTables!$E$81,"...",G49&gt;DataTables!$F$81,"L1",G49&gt;DataTables!$G$81,"L2",G49&gt;DataTables!$H$81,"L3",G49&gt;DataTables!$I$81,"L4",G49&gt;DataTables!$J$81,"L5",G49&gt;DataTables!$K$81,"L6",G49&gt;DataTables!$L$81,"L7",G49&gt;DataTables!$M$81,"L8", G49&lt;=DataTables!$M$81,"L9")</f>
        <v/>
      </c>
      <c r="K49" s="709" t="str">
        <f t="shared" si="15"/>
        <v/>
      </c>
      <c r="L49" s="31"/>
      <c r="M49" s="34" t="str">
        <f t="shared" si="14"/>
        <v>W</v>
      </c>
      <c r="N49" s="34" t="str">
        <f t="shared" si="14"/>
        <v>WW</v>
      </c>
      <c r="O49" s="34" cm="1">
        <f t="array" ref="O49">_xlfn.LET(_xlpm.a, $F$42:$F$49, _xlpm.b, $E$42:$E$49, _xlpm.c, _xlfn.XLOOKUP(M49,_xlpm.a,_xlpm.b,0), _xlpm.d, _xlfn.XLOOKUP(N49,_xlpm.a,_xlpm.b,0), _xlpm.x, IF(OR(_xlpm.c=0,_xlpm.d=0), _xlpm.c+_xlpm.d, MIN(_xlpm.c,_xlpm.d)), IF(_xlpm.x=0, 0, IF(DataTables!$K$158="6+", _xlfn.IFNA(_xlfn.RANK.AVG(_xlpm.x,$E$42:$E$47),1), IF(DataTables!$K$158=8,_xlfn.RANK.AVG(_xlpm.x,_xlpm.b)))))</f>
        <v>0</v>
      </c>
      <c r="P49" s="32"/>
      <c r="Q49" s="151"/>
      <c r="R49" s="151"/>
      <c r="S49" s="151"/>
      <c r="T49" s="151"/>
      <c r="U49" s="151"/>
      <c r="V49" s="151"/>
      <c r="W49" s="151"/>
      <c r="X49" s="151">
        <f>$O49</f>
        <v>0</v>
      </c>
      <c r="Y49" s="31"/>
      <c r="Z49" s="32">
        <f>COUNTIF(F$51:F$58:F$42:F$49,F49)</f>
        <v>0</v>
      </c>
      <c r="AA49" s="32">
        <f t="shared" si="16"/>
        <v>0</v>
      </c>
      <c r="AB49" s="7" t="str">
        <f t="shared" si="17"/>
        <v/>
      </c>
    </row>
    <row r="50" spans="1:28" s="8" customFormat="1" ht="20.25" customHeight="1">
      <c r="A50" s="709" t="s">
        <v>122</v>
      </c>
      <c r="B50" s="709" t="s">
        <v>60</v>
      </c>
      <c r="C50" s="709" t="s">
        <v>130</v>
      </c>
      <c r="D50" s="76"/>
      <c r="E50" s="42" t="s">
        <v>219</v>
      </c>
      <c r="F50" s="40"/>
      <c r="G50" s="203"/>
      <c r="H50" s="454"/>
      <c r="I50" s="457"/>
      <c r="J50" s="43"/>
      <c r="K50" s="16"/>
      <c r="L50" s="31"/>
      <c r="M50" s="10"/>
      <c r="N50" s="10"/>
      <c r="O50" s="712"/>
      <c r="P50" s="31"/>
      <c r="Q50" s="373"/>
      <c r="R50" s="373"/>
      <c r="S50" s="373"/>
      <c r="T50" s="373"/>
      <c r="U50" s="373"/>
      <c r="V50" s="374"/>
      <c r="W50" s="375"/>
      <c r="X50" s="375"/>
      <c r="Y50" s="31"/>
      <c r="Z50" s="32"/>
      <c r="AA50" s="2"/>
    </row>
    <row r="51" spans="1:28" s="8" customFormat="1" ht="20.25" customHeight="1">
      <c r="A51" s="709" t="s">
        <v>122</v>
      </c>
      <c r="B51" s="709" t="s">
        <v>60</v>
      </c>
      <c r="C51" s="709" t="s">
        <v>130</v>
      </c>
      <c r="D51" s="709" t="s">
        <v>65</v>
      </c>
      <c r="E51" s="41">
        <v>1</v>
      </c>
      <c r="F51" s="17"/>
      <c r="G51" s="38"/>
      <c r="H51" s="33" t="str" cm="1">
        <f t="array" ref="H51">IF($F51=0," ",_xlfn.XLOOKUP($F51,DataCalcs!$B$331:$B$409,_xlfn.XLOOKUP($C51,DataCalcs!$D$330:$N$330,DataCalcs!$D$331:$N$409),"WRONG LETTER"))</f>
        <v xml:space="preserve"> </v>
      </c>
      <c r="I51" s="33" t="str">
        <f>IF($F51=0," ",_xlfn.XLOOKUP($F51,DataCalcs!$B$331:$B$409,DataCalcs!$A$331:$A$409,"WRONG LETTER"))</f>
        <v xml:space="preserve"> </v>
      </c>
      <c r="J51" s="709" t="str" cm="1">
        <f t="array" ref="J51">_xlfn.IFS(ISBLANK(G51), "", NOT(ISNUMBER(G51)), "!!!",  G51&gt;DataTables!$E$81,"...",G51&gt;DataTables!$F$81,"L1",G51&gt;DataTables!$G$81,"L2",G51&gt;DataTables!$H$81,"L3",G51&gt;DataTables!$I$81,"L4",G51&gt;DataTables!$J$81,"L5",G51&gt;DataTables!$K$81,"L6",G51&gt;DataTables!$L$81,"L7",G51&gt;DataTables!$M$81,"L8", G51&lt;=DataTables!$M$81,"L9")</f>
        <v/>
      </c>
      <c r="K51" s="709" t="str">
        <f>IF(ISBLANK(F51),"",IF(ISBLANK(K$50),"", K$50))</f>
        <v/>
      </c>
      <c r="L51" s="32"/>
      <c r="M51" s="34" t="str">
        <f t="shared" ref="M51:N58" si="18">M42</f>
        <v>A</v>
      </c>
      <c r="N51" s="34" t="str">
        <f t="shared" si="18"/>
        <v>AA</v>
      </c>
      <c r="O51" s="34" cm="1">
        <f t="array" ref="O51">_xlfn.LET(_xlpm.a, $F$51:$F$58, _xlpm.b, $E$51:$E$58, _xlpm.c, _xlfn.XLOOKUP(M51,_xlpm.a,_xlpm.b,0), _xlpm.d, _xlfn.XLOOKUP(N51,_xlpm.a,_xlpm.b,0), _xlpm.x, IF(OR(_xlpm.c=0,_xlpm.d=0), _xlpm.c+_xlpm.d, MIN(_xlpm.c,_xlpm.d)), IF(_xlpm.x=0, 0, IF(DataTables!$K$158="6+", _xlfn.IFNA(_xlfn.RANK.AVG(_xlpm.x,$E$51:$E$56),1), IF(DataTables!$K$158=8,_xlfn.RANK.AVG(_xlpm.x,_xlpm.b)))))</f>
        <v>0</v>
      </c>
      <c r="P51" s="32"/>
      <c r="Q51" s="151">
        <f>$O51</f>
        <v>0</v>
      </c>
      <c r="R51" s="151"/>
      <c r="S51" s="151"/>
      <c r="T51" s="151"/>
      <c r="U51" s="151"/>
      <c r="V51" s="151"/>
      <c r="W51" s="151"/>
      <c r="X51" s="151"/>
      <c r="Y51" s="32"/>
      <c r="Z51" s="32">
        <f>COUNTIF(F$51:F$58:F$42:F$49,F51)</f>
        <v>0</v>
      </c>
      <c r="AA51" s="32">
        <f>IF(NOT(ISBLANK(F51)),COUNTIF(F$51:F$58,LEFT(F51,1)&amp;"*"),0)</f>
        <v>0</v>
      </c>
      <c r="AB51" s="7" t="str">
        <f>IF(AND($G51&gt;0.00001,$G51&lt;=$J$41), "***", "")</f>
        <v/>
      </c>
    </row>
    <row r="52" spans="1:28" s="8" customFormat="1" ht="20.25" customHeight="1">
      <c r="A52" s="709" t="s">
        <v>122</v>
      </c>
      <c r="B52" s="709" t="s">
        <v>60</v>
      </c>
      <c r="C52" s="709" t="s">
        <v>130</v>
      </c>
      <c r="D52" s="709" t="s">
        <v>65</v>
      </c>
      <c r="E52" s="41">
        <v>2</v>
      </c>
      <c r="F52" s="17"/>
      <c r="G52" s="38"/>
      <c r="H52" s="33" t="str" cm="1">
        <f t="array" ref="H52">IF($F52=0," ",_xlfn.XLOOKUP($F52,DataCalcs!$B$331:$B$409,_xlfn.XLOOKUP($C52,DataCalcs!$D$330:$N$330,DataCalcs!$D$331:$N$409),"WRONG LETTER"))</f>
        <v xml:space="preserve"> </v>
      </c>
      <c r="I52" s="33" t="str">
        <f>IF($F52=0," ",_xlfn.XLOOKUP($F52,DataCalcs!$B$331:$B$409,DataCalcs!$A$331:$A$409,"WRONG LETTER"))</f>
        <v xml:space="preserve"> </v>
      </c>
      <c r="J52" s="709" t="str" cm="1">
        <f t="array" ref="J52">_xlfn.IFS(ISBLANK(G52), "", NOT(ISNUMBER(G52)), "!!!",  G52&gt;DataTables!$E$81,"...",G52&gt;DataTables!$F$81,"L1",G52&gt;DataTables!$G$81,"L2",G52&gt;DataTables!$H$81,"L3",G52&gt;DataTables!$I$81,"L4",G52&gt;DataTables!$J$81,"L5",G52&gt;DataTables!$K$81,"L6",G52&gt;DataTables!$L$81,"L7",G52&gt;DataTables!$M$81,"L8", G52&lt;=DataTables!$M$81,"L9")</f>
        <v/>
      </c>
      <c r="K52" s="709" t="str">
        <f t="shared" ref="K52:K57" si="19">IF(ISBLANK(F52),"",IF(ISBLANK(K$50),"", K$50))</f>
        <v/>
      </c>
      <c r="L52" s="31"/>
      <c r="M52" s="34" t="str">
        <f t="shared" si="18"/>
        <v>N</v>
      </c>
      <c r="N52" s="34" t="str">
        <f t="shared" si="18"/>
        <v>NN</v>
      </c>
      <c r="O52" s="34" cm="1">
        <f t="array" ref="O52">_xlfn.LET(_xlpm.a, $F$51:$F$58, _xlpm.b, $E$51:$E$58, _xlpm.c, _xlfn.XLOOKUP(M52,_xlpm.a,_xlpm.b,0), _xlpm.d, _xlfn.XLOOKUP(N52,_xlpm.a,_xlpm.b,0), _xlpm.x, IF(OR(_xlpm.c=0,_xlpm.d=0), _xlpm.c+_xlpm.d, MIN(_xlpm.c,_xlpm.d)), IF(_xlpm.x=0, 0, IF(DataTables!$K$158="6+", _xlfn.IFNA(_xlfn.RANK.AVG(_xlpm.x,$E$51:$E$56),1), IF(DataTables!$K$158=8,_xlfn.RANK.AVG(_xlpm.x,_xlpm.b)))))</f>
        <v>0</v>
      </c>
      <c r="P52" s="32"/>
      <c r="Q52" s="151"/>
      <c r="R52" s="151">
        <f>$O52</f>
        <v>0</v>
      </c>
      <c r="S52" s="151"/>
      <c r="T52" s="151"/>
      <c r="U52" s="151"/>
      <c r="V52" s="151"/>
      <c r="W52" s="151"/>
      <c r="X52" s="151"/>
      <c r="Y52" s="32"/>
      <c r="Z52" s="32">
        <f>COUNTIF(F$51:F$58:F$42:F$49,F52)</f>
        <v>0</v>
      </c>
      <c r="AA52" s="32">
        <f t="shared" ref="AA52:AA58" si="20">IF(NOT(ISBLANK(F52)),COUNTIF(F$51:F$58,LEFT(F52,1)&amp;"*"),0)</f>
        <v>0</v>
      </c>
      <c r="AB52" s="7" t="str">
        <f t="shared" ref="AB52:AB58" si="21">IF(AND($G52&gt;0.00001,$G52&lt;=$J$41), "***", "")</f>
        <v/>
      </c>
    </row>
    <row r="53" spans="1:28" s="8" customFormat="1" ht="20.25" customHeight="1">
      <c r="A53" s="709" t="s">
        <v>122</v>
      </c>
      <c r="B53" s="709" t="s">
        <v>60</v>
      </c>
      <c r="C53" s="709" t="s">
        <v>130</v>
      </c>
      <c r="D53" s="709" t="s">
        <v>65</v>
      </c>
      <c r="E53" s="41">
        <v>3</v>
      </c>
      <c r="F53" s="17"/>
      <c r="G53" s="38"/>
      <c r="H53" s="33" t="str" cm="1">
        <f t="array" ref="H53">IF($F53=0," ",_xlfn.XLOOKUP($F53,DataCalcs!$B$331:$B$409,_xlfn.XLOOKUP($C53,DataCalcs!$D$330:$N$330,DataCalcs!$D$331:$N$409),"WRONG LETTER"))</f>
        <v xml:space="preserve"> </v>
      </c>
      <c r="I53" s="33" t="str">
        <f>IF($F53=0," ",_xlfn.XLOOKUP($F53,DataCalcs!$B$331:$B$409,DataCalcs!$A$331:$A$409,"WRONG LETTER"))</f>
        <v xml:space="preserve"> </v>
      </c>
      <c r="J53" s="709" t="str" cm="1">
        <f t="array" ref="J53">_xlfn.IFS(ISBLANK(G53), "", NOT(ISNUMBER(G53)), "!!!",  G53&gt;DataTables!$E$81,"...",G53&gt;DataTables!$F$81,"L1",G53&gt;DataTables!$G$81,"L2",G53&gt;DataTables!$H$81,"L3",G53&gt;DataTables!$I$81,"L4",G53&gt;DataTables!$J$81,"L5",G53&gt;DataTables!$K$81,"L6",G53&gt;DataTables!$L$81,"L7",G53&gt;DataTables!$M$81,"L8", G53&lt;=DataTables!$M$81,"L9")</f>
        <v/>
      </c>
      <c r="K53" s="709" t="str">
        <f t="shared" si="19"/>
        <v/>
      </c>
      <c r="L53" s="31"/>
      <c r="M53" s="34" t="str">
        <f t="shared" si="18"/>
        <v>B</v>
      </c>
      <c r="N53" s="34" t="str">
        <f t="shared" si="18"/>
        <v>BB</v>
      </c>
      <c r="O53" s="34" cm="1">
        <f t="array" ref="O53">_xlfn.LET(_xlpm.a, $F$51:$F$58, _xlpm.b, $E$51:$E$58, _xlpm.c, _xlfn.XLOOKUP(M53,_xlpm.a,_xlpm.b,0), _xlpm.d, _xlfn.XLOOKUP(N53,_xlpm.a,_xlpm.b,0), _xlpm.x, IF(OR(_xlpm.c=0,_xlpm.d=0), _xlpm.c+_xlpm.d, MIN(_xlpm.c,_xlpm.d)), IF(_xlpm.x=0, 0, IF(DataTables!$K$158="6+", _xlfn.IFNA(_xlfn.RANK.AVG(_xlpm.x,$E$51:$E$56),1), IF(DataTables!$K$158=8,_xlfn.RANK.AVG(_xlpm.x,_xlpm.b)))))</f>
        <v>0</v>
      </c>
      <c r="P53" s="32"/>
      <c r="Q53" s="151"/>
      <c r="R53" s="151"/>
      <c r="S53" s="151">
        <f>$O53</f>
        <v>0</v>
      </c>
      <c r="T53" s="151"/>
      <c r="U53" s="151"/>
      <c r="V53" s="151"/>
      <c r="W53" s="151"/>
      <c r="X53" s="151"/>
      <c r="Y53" s="32"/>
      <c r="Z53" s="32">
        <f>COUNTIF(F$51:F$58:F$42:F$49,F53)</f>
        <v>0</v>
      </c>
      <c r="AA53" s="32">
        <f t="shared" si="20"/>
        <v>0</v>
      </c>
      <c r="AB53" s="7" t="str">
        <f t="shared" si="21"/>
        <v/>
      </c>
    </row>
    <row r="54" spans="1:28" s="8" customFormat="1" ht="20.25" customHeight="1">
      <c r="A54" s="709" t="s">
        <v>122</v>
      </c>
      <c r="B54" s="709" t="s">
        <v>60</v>
      </c>
      <c r="C54" s="709" t="s">
        <v>130</v>
      </c>
      <c r="D54" s="709" t="s">
        <v>65</v>
      </c>
      <c r="E54" s="41">
        <v>4</v>
      </c>
      <c r="F54" s="17"/>
      <c r="G54" s="38"/>
      <c r="H54" s="33" t="str" cm="1">
        <f t="array" ref="H54">IF($F54=0," ",_xlfn.XLOOKUP($F54,DataCalcs!$B$331:$B$409,_xlfn.XLOOKUP($C54,DataCalcs!$D$330:$N$330,DataCalcs!$D$331:$N$409),"WRONG LETTER"))</f>
        <v xml:space="preserve"> </v>
      </c>
      <c r="I54" s="33" t="str">
        <f>IF($F54=0," ",_xlfn.XLOOKUP($F54,DataCalcs!$B$331:$B$409,DataCalcs!$A$331:$A$409,"WRONG LETTER"))</f>
        <v xml:space="preserve"> </v>
      </c>
      <c r="J54" s="709" t="str" cm="1">
        <f t="array" ref="J54">_xlfn.IFS(ISBLANK(G54), "", NOT(ISNUMBER(G54)), "!!!",  G54&gt;DataTables!$E$81,"...",G54&gt;DataTables!$F$81,"L1",G54&gt;DataTables!$G$81,"L2",G54&gt;DataTables!$H$81,"L3",G54&gt;DataTables!$I$81,"L4",G54&gt;DataTables!$J$81,"L5",G54&gt;DataTables!$K$81,"L6",G54&gt;DataTables!$L$81,"L7",G54&gt;DataTables!$M$81,"L8", G54&lt;=DataTables!$M$81,"L9")</f>
        <v/>
      </c>
      <c r="K54" s="709" t="str">
        <f t="shared" si="19"/>
        <v/>
      </c>
      <c r="L54" s="31"/>
      <c r="M54" s="34" t="str">
        <f t="shared" si="18"/>
        <v>O</v>
      </c>
      <c r="N54" s="34" t="str">
        <f t="shared" si="18"/>
        <v>OO</v>
      </c>
      <c r="O54" s="34" cm="1">
        <f t="array" ref="O54">_xlfn.LET(_xlpm.a, $F$51:$F$58, _xlpm.b, $E$51:$E$58, _xlpm.c, _xlfn.XLOOKUP(M54,_xlpm.a,_xlpm.b,0), _xlpm.d, _xlfn.XLOOKUP(N54,_xlpm.a,_xlpm.b,0), _xlpm.x, IF(OR(_xlpm.c=0,_xlpm.d=0), _xlpm.c+_xlpm.d, MIN(_xlpm.c,_xlpm.d)), IF(_xlpm.x=0, 0, IF(DataTables!$K$158="6+", _xlfn.IFNA(_xlfn.RANK.AVG(_xlpm.x,$E$51:$E$56),1), IF(DataTables!$K$158=8,_xlfn.RANK.AVG(_xlpm.x,_xlpm.b)))))</f>
        <v>0</v>
      </c>
      <c r="P54" s="32"/>
      <c r="Q54" s="151"/>
      <c r="R54" s="151"/>
      <c r="S54" s="151"/>
      <c r="T54" s="151">
        <f>$O54</f>
        <v>0</v>
      </c>
      <c r="U54" s="151"/>
      <c r="V54" s="151"/>
      <c r="W54" s="151"/>
      <c r="X54" s="151"/>
      <c r="Y54" s="32"/>
      <c r="Z54" s="32">
        <f>COUNTIF(F$51:F$58:F$42:F$49,F54)</f>
        <v>0</v>
      </c>
      <c r="AA54" s="32">
        <f t="shared" si="20"/>
        <v>0</v>
      </c>
      <c r="AB54" s="7" t="str">
        <f t="shared" si="21"/>
        <v/>
      </c>
    </row>
    <row r="55" spans="1:28" s="8" customFormat="1" ht="20.25" customHeight="1">
      <c r="A55" s="709" t="s">
        <v>122</v>
      </c>
      <c r="B55" s="709" t="s">
        <v>60</v>
      </c>
      <c r="C55" s="709" t="s">
        <v>130</v>
      </c>
      <c r="D55" s="709" t="s">
        <v>65</v>
      </c>
      <c r="E55" s="41">
        <v>5</v>
      </c>
      <c r="F55" s="17"/>
      <c r="G55" s="38"/>
      <c r="H55" s="33" t="str" cm="1">
        <f t="array" ref="H55">IF($F55=0," ",_xlfn.XLOOKUP($F55,DataCalcs!$B$331:$B$409,_xlfn.XLOOKUP($C55,DataCalcs!$D$330:$N$330,DataCalcs!$D$331:$N$409),"WRONG LETTER"))</f>
        <v xml:space="preserve"> </v>
      </c>
      <c r="I55" s="33" t="str">
        <f>IF($F55=0," ",_xlfn.XLOOKUP($F55,DataCalcs!$B$331:$B$409,DataCalcs!$A$331:$A$409,"WRONG LETTER"))</f>
        <v xml:space="preserve"> </v>
      </c>
      <c r="J55" s="709" t="str" cm="1">
        <f t="array" ref="J55">_xlfn.IFS(ISBLANK(G55), "", NOT(ISNUMBER(G55)), "!!!",  G55&gt;DataTables!$E$81,"...",G55&gt;DataTables!$F$81,"L1",G55&gt;DataTables!$G$81,"L2",G55&gt;DataTables!$H$81,"L3",G55&gt;DataTables!$I$81,"L4",G55&gt;DataTables!$J$81,"L5",G55&gt;DataTables!$K$81,"L6",G55&gt;DataTables!$L$81,"L7",G55&gt;DataTables!$M$81,"L8", G55&lt;=DataTables!$M$81,"L9")</f>
        <v/>
      </c>
      <c r="K55" s="709" t="str">
        <f t="shared" si="19"/>
        <v/>
      </c>
      <c r="L55" s="31"/>
      <c r="M55" s="34" t="str">
        <f t="shared" si="18"/>
        <v>R</v>
      </c>
      <c r="N55" s="34" t="str">
        <f t="shared" si="18"/>
        <v>RR</v>
      </c>
      <c r="O55" s="34" cm="1">
        <f t="array" ref="O55">_xlfn.LET(_xlpm.a, $F$51:$F$58, _xlpm.b, $E$51:$E$58, _xlpm.c, _xlfn.XLOOKUP(M55,_xlpm.a,_xlpm.b,0), _xlpm.d, _xlfn.XLOOKUP(N55,_xlpm.a,_xlpm.b,0), _xlpm.x, IF(OR(_xlpm.c=0,_xlpm.d=0), _xlpm.c+_xlpm.d, MIN(_xlpm.c,_xlpm.d)), IF(_xlpm.x=0, 0, IF(DataTables!$K$158="6+", _xlfn.IFNA(_xlfn.RANK.AVG(_xlpm.x,$E$51:$E$56),1), IF(DataTables!$K$158=8,_xlfn.RANK.AVG(_xlpm.x,_xlpm.b)))))</f>
        <v>0</v>
      </c>
      <c r="P55" s="32"/>
      <c r="Q55" s="151"/>
      <c r="R55" s="151"/>
      <c r="S55" s="151"/>
      <c r="T55" s="151"/>
      <c r="U55" s="151">
        <f>$O55</f>
        <v>0</v>
      </c>
      <c r="V55" s="151"/>
      <c r="W55" s="151"/>
      <c r="X55" s="151"/>
      <c r="Y55" s="32"/>
      <c r="Z55" s="32">
        <f>COUNTIF(F$51:F$58:F$42:F$49,F55)</f>
        <v>0</v>
      </c>
      <c r="AA55" s="32">
        <f t="shared" si="20"/>
        <v>0</v>
      </c>
      <c r="AB55" s="7" t="str">
        <f t="shared" si="21"/>
        <v/>
      </c>
    </row>
    <row r="56" spans="1:28" s="8" customFormat="1" ht="20.25" customHeight="1">
      <c r="A56" s="709" t="s">
        <v>122</v>
      </c>
      <c r="B56" s="709" t="s">
        <v>60</v>
      </c>
      <c r="C56" s="709" t="s">
        <v>130</v>
      </c>
      <c r="D56" s="709" t="s">
        <v>65</v>
      </c>
      <c r="E56" s="41">
        <v>6</v>
      </c>
      <c r="F56" s="17"/>
      <c r="G56" s="38"/>
      <c r="H56" s="33" t="str" cm="1">
        <f t="array" ref="H56">IF($F56=0," ",_xlfn.XLOOKUP($F56,DataCalcs!$B$331:$B$409,_xlfn.XLOOKUP($C56,DataCalcs!$D$330:$N$330,DataCalcs!$D$331:$N$409),"WRONG LETTER"))</f>
        <v xml:space="preserve"> </v>
      </c>
      <c r="I56" s="33" t="str">
        <f>IF($F56=0," ",_xlfn.XLOOKUP($F56,DataCalcs!$B$331:$B$409,DataCalcs!$A$331:$A$409,"WRONG LETTER"))</f>
        <v xml:space="preserve"> </v>
      </c>
      <c r="J56" s="709" t="str" cm="1">
        <f t="array" ref="J56">_xlfn.IFS(ISBLANK(G56), "", NOT(ISNUMBER(G56)), "!!!",  G56&gt;DataTables!$E$81,"...",G56&gt;DataTables!$F$81,"L1",G56&gt;DataTables!$G$81,"L2",G56&gt;DataTables!$H$81,"L3",G56&gt;DataTables!$I$81,"L4",G56&gt;DataTables!$J$81,"L5",G56&gt;DataTables!$K$81,"L6",G56&gt;DataTables!$L$81,"L7",G56&gt;DataTables!$M$81,"L8", G56&lt;=DataTables!$M$81,"L9")</f>
        <v/>
      </c>
      <c r="K56" s="709" t="str">
        <f t="shared" si="19"/>
        <v/>
      </c>
      <c r="L56" s="418"/>
      <c r="M56" s="34" t="str">
        <f t="shared" si="18"/>
        <v>X</v>
      </c>
      <c r="N56" s="34" t="str">
        <f t="shared" si="18"/>
        <v>XX</v>
      </c>
      <c r="O56" s="34" cm="1">
        <f t="array" ref="O56">_xlfn.LET(_xlpm.a, $F$51:$F$58, _xlpm.b, $E$51:$E$58, _xlpm.c, _xlfn.XLOOKUP(M56,_xlpm.a,_xlpm.b,0), _xlpm.d, _xlfn.XLOOKUP(N56,_xlpm.a,_xlpm.b,0), _xlpm.x, IF(OR(_xlpm.c=0,_xlpm.d=0), _xlpm.c+_xlpm.d, MIN(_xlpm.c,_xlpm.d)), IF(_xlpm.x=0, 0, IF(DataTables!$K$158="6+", _xlfn.IFNA(_xlfn.RANK.AVG(_xlpm.x,$E$51:$E$56),1), IF(DataTables!$K$158=8,_xlfn.RANK.AVG(_xlpm.x,_xlpm.b)))))</f>
        <v>0</v>
      </c>
      <c r="P56" s="32"/>
      <c r="Q56" s="151"/>
      <c r="R56" s="151"/>
      <c r="S56" s="151"/>
      <c r="T56" s="151"/>
      <c r="U56" s="151"/>
      <c r="V56" s="151">
        <f>$O56</f>
        <v>0</v>
      </c>
      <c r="W56" s="151"/>
      <c r="X56" s="151"/>
      <c r="Y56" s="32"/>
      <c r="Z56" s="32">
        <f>COUNTIF(F$51:F$58:F$42:F$49,F56)</f>
        <v>0</v>
      </c>
      <c r="AA56" s="32">
        <f t="shared" si="20"/>
        <v>0</v>
      </c>
      <c r="AB56" s="7" t="str">
        <f t="shared" si="21"/>
        <v/>
      </c>
    </row>
    <row r="57" spans="1:28" s="7" customFormat="1" ht="20.25" customHeight="1">
      <c r="A57" s="709" t="s">
        <v>122</v>
      </c>
      <c r="B57" s="709" t="s">
        <v>60</v>
      </c>
      <c r="C57" s="709" t="s">
        <v>130</v>
      </c>
      <c r="D57" s="709" t="s">
        <v>65</v>
      </c>
      <c r="E57" s="14">
        <v>7</v>
      </c>
      <c r="F57" s="17"/>
      <c r="G57" s="38"/>
      <c r="H57" s="33" t="str" cm="1">
        <f t="array" ref="H57">IF($F57=0," ",_xlfn.XLOOKUP($F57,DataCalcs!$B$331:$B$409,_xlfn.XLOOKUP($C57,DataCalcs!$D$330:$N$330,DataCalcs!$D$331:$N$409),"WRONG LETTER"))</f>
        <v xml:space="preserve"> </v>
      </c>
      <c r="I57" s="33" t="str">
        <f>IF($F57=0," ",_xlfn.XLOOKUP($F57,DataCalcs!$B$331:$B$409,DataCalcs!$A$331:$A$409,"WRONG LETTER"))</f>
        <v xml:space="preserve"> </v>
      </c>
      <c r="J57" s="709" t="str" cm="1">
        <f t="array" ref="J57">_xlfn.IFS(ISBLANK(G57), "", NOT(ISNUMBER(G57)), "!!!",  G57&gt;DataTables!$E$81,"...",G57&gt;DataTables!$F$81,"L1",G57&gt;DataTables!$G$81,"L2",G57&gt;DataTables!$H$81,"L3",G57&gt;DataTables!$I$81,"L4",G57&gt;DataTables!$J$81,"L5",G57&gt;DataTables!$K$81,"L6",G57&gt;DataTables!$L$81,"L7",G57&gt;DataTables!$M$81,"L8", G57&lt;=DataTables!$M$81,"L9")</f>
        <v/>
      </c>
      <c r="K57" s="709" t="str">
        <f t="shared" si="19"/>
        <v/>
      </c>
      <c r="L57" s="31"/>
      <c r="M57" s="34" t="str">
        <f t="shared" si="18"/>
        <v>H</v>
      </c>
      <c r="N57" s="34" t="str">
        <f t="shared" si="18"/>
        <v>HH</v>
      </c>
      <c r="O57" s="34" cm="1">
        <f t="array" ref="O57">_xlfn.LET(_xlpm.a, $F$51:$F$58, _xlpm.b, $E$51:$E$58, _xlpm.c, _xlfn.XLOOKUP(M57,_xlpm.a,_xlpm.b,0), _xlpm.d, _xlfn.XLOOKUP(N57,_xlpm.a,_xlpm.b,0), _xlpm.x, IF(OR(_xlpm.c=0,_xlpm.d=0), _xlpm.c+_xlpm.d, MIN(_xlpm.c,_xlpm.d)), IF(_xlpm.x=0, 0, IF(DataTables!$K$158="6+", _xlfn.IFNA(_xlfn.RANK.AVG(_xlpm.x,$E$51:$E$56),1), IF(DataTables!$K$158=8,_xlfn.RANK.AVG(_xlpm.x,_xlpm.b)))))</f>
        <v>0</v>
      </c>
      <c r="P57" s="32"/>
      <c r="Q57" s="151"/>
      <c r="R57" s="151"/>
      <c r="S57" s="151"/>
      <c r="T57" s="151"/>
      <c r="U57" s="151"/>
      <c r="V57" s="151"/>
      <c r="W57" s="151">
        <f>$O57</f>
        <v>0</v>
      </c>
      <c r="X57" s="151"/>
      <c r="Y57" s="32"/>
      <c r="Z57" s="32">
        <f>COUNTIF(F$51:F$58:F$42:F$49,F57)</f>
        <v>0</v>
      </c>
      <c r="AA57" s="32">
        <f t="shared" si="20"/>
        <v>0</v>
      </c>
      <c r="AB57" s="7" t="str">
        <f t="shared" si="21"/>
        <v/>
      </c>
    </row>
    <row r="58" spans="1:28" s="7" customFormat="1" ht="20.25" customHeight="1">
      <c r="A58" s="709" t="s">
        <v>122</v>
      </c>
      <c r="B58" s="709" t="s">
        <v>60</v>
      </c>
      <c r="C58" s="709" t="s">
        <v>130</v>
      </c>
      <c r="D58" s="709" t="s">
        <v>65</v>
      </c>
      <c r="E58" s="14">
        <v>8</v>
      </c>
      <c r="F58" s="17"/>
      <c r="G58" s="38"/>
      <c r="H58" s="33" t="str" cm="1">
        <f t="array" ref="H58">IF($F58=0," ",_xlfn.XLOOKUP($F58,DataCalcs!$B$331:$B$409,_xlfn.XLOOKUP($C58,DataCalcs!$D$330:$N$330,DataCalcs!$D$331:$N$409),"WRONG LETTER"))</f>
        <v xml:space="preserve"> </v>
      </c>
      <c r="I58" s="33" t="str">
        <f>IF($F58=0," ",_xlfn.XLOOKUP($F58,DataCalcs!$B$331:$B$409,DataCalcs!$A$331:$A$409,"WRONG LETTER"))</f>
        <v xml:space="preserve"> </v>
      </c>
      <c r="J58" s="709" t="str" cm="1">
        <f t="array" ref="J58">_xlfn.IFS(ISBLANK(G58), "", NOT(ISNUMBER(G58)), "!!!",  G58&gt;DataTables!$E$81,"...",G58&gt;DataTables!$F$81,"L1",G58&gt;DataTables!$G$81,"L2",G58&gt;DataTables!$H$81,"L3",G58&gt;DataTables!$I$81,"L4",G58&gt;DataTables!$J$81,"L5",G58&gt;DataTables!$K$81,"L6",G58&gt;DataTables!$L$81,"L7",G58&gt;DataTables!$M$81,"L8", G58&lt;=DataTables!$M$81,"L9")</f>
        <v/>
      </c>
      <c r="K58" s="709" t="str">
        <f>IF(ISBLANK(F58),"",IF(ISBLANK(K$50),"", K$50))</f>
        <v/>
      </c>
      <c r="L58" s="31"/>
      <c r="M58" s="34" t="str">
        <f t="shared" si="18"/>
        <v>W</v>
      </c>
      <c r="N58" s="34" t="str">
        <f t="shared" si="18"/>
        <v>WW</v>
      </c>
      <c r="O58" s="34" cm="1">
        <f t="array" ref="O58">_xlfn.LET(_xlpm.a, $F$51:$F$58, _xlpm.b, $E$51:$E$58, _xlpm.c, _xlfn.XLOOKUP(M58,_xlpm.a,_xlpm.b,0), _xlpm.d, _xlfn.XLOOKUP(N58,_xlpm.a,_xlpm.b,0), _xlpm.x, IF(OR(_xlpm.c=0,_xlpm.d=0), _xlpm.c+_xlpm.d, MIN(_xlpm.c,_xlpm.d)), IF(_xlpm.x=0, 0, IF(DataTables!$K$158="6+", _xlfn.IFNA(_xlfn.RANK.AVG(_xlpm.x,$E$51:$E$56),1), IF(DataTables!$K$158=8,_xlfn.RANK.AVG(_xlpm.x,_xlpm.b)))))</f>
        <v>0</v>
      </c>
      <c r="P58" s="32"/>
      <c r="Q58" s="151"/>
      <c r="R58" s="151"/>
      <c r="S58" s="151"/>
      <c r="T58" s="151"/>
      <c r="U58" s="151"/>
      <c r="V58" s="151"/>
      <c r="W58" s="151"/>
      <c r="X58" s="151">
        <f>$O58</f>
        <v>0</v>
      </c>
      <c r="Y58" s="31"/>
      <c r="Z58" s="32">
        <f>COUNTIF(F$51:F$58:F$42:F$49,F58)</f>
        <v>0</v>
      </c>
      <c r="AA58" s="32">
        <f t="shared" si="20"/>
        <v>0</v>
      </c>
      <c r="AB58" s="7" t="str">
        <f t="shared" si="21"/>
        <v/>
      </c>
    </row>
    <row r="59" spans="1:28" s="7" customFormat="1" ht="20.25" customHeight="1">
      <c r="A59" s="709" t="s">
        <v>122</v>
      </c>
      <c r="B59" s="709" t="s">
        <v>60</v>
      </c>
      <c r="C59" s="709" t="s">
        <v>133</v>
      </c>
      <c r="D59" s="76"/>
      <c r="E59" s="42" t="s">
        <v>220</v>
      </c>
      <c r="F59" s="40"/>
      <c r="G59" s="40"/>
      <c r="H59" s="454"/>
      <c r="I59" s="457" t="s">
        <v>59</v>
      </c>
      <c r="J59" s="459">
        <f>DataTables!$N$82</f>
        <v>1.6681712962962963E-3</v>
      </c>
      <c r="K59" s="451"/>
      <c r="L59" s="13"/>
      <c r="M59" s="10"/>
      <c r="N59" s="10"/>
      <c r="P59" s="31"/>
      <c r="Q59" s="31"/>
      <c r="R59" s="31"/>
      <c r="S59" s="31"/>
      <c r="T59" s="31"/>
      <c r="U59" s="31"/>
      <c r="V59" s="31"/>
      <c r="W59" s="31"/>
      <c r="X59" s="31"/>
      <c r="Y59" s="32"/>
      <c r="Z59" s="32"/>
      <c r="AA59" s="2"/>
    </row>
    <row r="60" spans="1:28" s="7" customFormat="1" ht="20.25" customHeight="1">
      <c r="A60" s="709" t="s">
        <v>122</v>
      </c>
      <c r="B60" s="709" t="s">
        <v>60</v>
      </c>
      <c r="C60" s="709" t="s">
        <v>133</v>
      </c>
      <c r="D60" s="709" t="s">
        <v>71</v>
      </c>
      <c r="E60" s="41">
        <v>1</v>
      </c>
      <c r="F60" s="17"/>
      <c r="G60" s="201"/>
      <c r="H60" s="33" t="str" cm="1">
        <f t="array" ref="H60">IF($F60=0," ",_xlfn.XLOOKUP($F60,DataCalcs!$B$331:$B$409,_xlfn.XLOOKUP($C60,DataCalcs!$D$330:$N$330,DataCalcs!$D$331:$N$409),"WRONG LETTER"))</f>
        <v xml:space="preserve"> </v>
      </c>
      <c r="I60" s="33" t="str">
        <f>IF($F60=0," ",_xlfn.XLOOKUP($F60,DataCalcs!$B$331:$B$409,DataCalcs!$A$331:$A$409,"WRONG LETTER"))</f>
        <v xml:space="preserve"> </v>
      </c>
      <c r="J60" s="709" t="str" cm="1">
        <f t="array" ref="J60">_xlfn.IFS(ISBLANK(G60), "", NOT(ISNUMBER(G60)), "!!!",  G60&gt;DataTables!$E$82,"...",G60&gt;DataTables!$F$82,"L1",G60&gt;DataTables!$G$82,"L2",G60&gt;DataTables!$H$82,"L3",G60&gt;DataTables!$I$82,"L4",G60&gt;DataTables!$J$82,"L5",G60&gt;DataTables!$K$82,"L6",G60&gt;DataTables!$L$82,"L7",G60&gt;DataTables!$M$82,"L8", G60&lt;=DataTables!$M$82,"L9")</f>
        <v/>
      </c>
      <c r="K60" s="709"/>
      <c r="L60" s="32"/>
      <c r="M60" s="34" t="str">
        <f t="shared" ref="M60:N67" si="22">M51</f>
        <v>A</v>
      </c>
      <c r="N60" s="34" t="str">
        <f t="shared" si="22"/>
        <v>AA</v>
      </c>
      <c r="O60" s="34" cm="1">
        <f t="array" ref="O60">_xlfn.LET(_xlpm.a, $F$60:$F$67, _xlpm.b, $E$60:$E$67, _xlpm.c, _xlfn.XLOOKUP(M60,_xlpm.a,_xlpm.b,0), _xlpm.d, _xlfn.XLOOKUP(N60,_xlpm.a,_xlpm.b,0), _xlpm.x, IF(OR(_xlpm.c=0,_xlpm.d=0), _xlpm.c+_xlpm.d, MIN(_xlpm.c,_xlpm.d)), IF(_xlpm.x=0, 0, IF(DataTables!$K$158="6+", _xlfn.IFNA(_xlfn.RANK.AVG(_xlpm.x,$E$60:$E$65),1), IF(DataTables!$K$158=8,_xlfn.RANK.AVG(_xlpm.x,_xlpm.b)))))</f>
        <v>0</v>
      </c>
      <c r="P60" s="32"/>
      <c r="Q60" s="151">
        <f>$O60</f>
        <v>0</v>
      </c>
      <c r="R60" s="151"/>
      <c r="S60" s="151"/>
      <c r="T60" s="151"/>
      <c r="U60" s="151"/>
      <c r="V60" s="151"/>
      <c r="W60" s="151"/>
      <c r="X60" s="151"/>
      <c r="Y60" s="32"/>
      <c r="Z60" s="32">
        <f>COUNTIF(F$69:F$76:F$60:F$67,F60)</f>
        <v>0</v>
      </c>
      <c r="AA60" s="32">
        <f>IF(NOT(ISBLANK(F60)),COUNTIF(F$60:F$67,LEFT(F60,1)&amp;"*"),0)</f>
        <v>0</v>
      </c>
      <c r="AB60" s="7" t="str">
        <f>IF(AND($G60&gt;0.00001,$G60&lt;=$J$59), "***", "")</f>
        <v/>
      </c>
    </row>
    <row r="61" spans="1:28" s="7" customFormat="1" ht="20.25" customHeight="1">
      <c r="A61" s="709" t="s">
        <v>122</v>
      </c>
      <c r="B61" s="709" t="s">
        <v>60</v>
      </c>
      <c r="C61" s="709" t="s">
        <v>133</v>
      </c>
      <c r="D61" s="709" t="s">
        <v>71</v>
      </c>
      <c r="E61" s="41">
        <v>2</v>
      </c>
      <c r="F61" s="17"/>
      <c r="G61" s="201"/>
      <c r="H61" s="33" t="str" cm="1">
        <f t="array" ref="H61">IF($F61=0," ",_xlfn.XLOOKUP($F61,DataCalcs!$B$331:$B$409,_xlfn.XLOOKUP($C61,DataCalcs!$D$330:$N$330,DataCalcs!$D$331:$N$409),"WRONG LETTER"))</f>
        <v xml:space="preserve"> </v>
      </c>
      <c r="I61" s="33" t="str">
        <f>IF($F61=0," ",_xlfn.XLOOKUP($F61,DataCalcs!$B$331:$B$409,DataCalcs!$A$331:$A$409,"WRONG LETTER"))</f>
        <v xml:space="preserve"> </v>
      </c>
      <c r="J61" s="709" t="str" cm="1">
        <f t="array" ref="J61">_xlfn.IFS(ISBLANK(G61), "", NOT(ISNUMBER(G61)), "!!!",  G61&gt;DataTables!$E$82,"...",G61&gt;DataTables!$F$82,"L1",G61&gt;DataTables!$G$82,"L2",G61&gt;DataTables!$H$82,"L3",G61&gt;DataTables!$I$82,"L4",G61&gt;DataTables!$J$82,"L5",G61&gt;DataTables!$K$82,"L6",G61&gt;DataTables!$L$82,"L7",G61&gt;DataTables!$M$82,"L8", G61&lt;=DataTables!$M$82,"L9")</f>
        <v/>
      </c>
      <c r="K61" s="709"/>
      <c r="L61" s="32"/>
      <c r="M61" s="34" t="str">
        <f t="shared" si="22"/>
        <v>N</v>
      </c>
      <c r="N61" s="34" t="str">
        <f t="shared" si="22"/>
        <v>NN</v>
      </c>
      <c r="O61" s="34" cm="1">
        <f t="array" ref="O61">_xlfn.LET(_xlpm.a, $F$60:$F$67, _xlpm.b, $E$60:$E$67, _xlpm.c, _xlfn.XLOOKUP(M61,_xlpm.a,_xlpm.b,0), _xlpm.d, _xlfn.XLOOKUP(N61,_xlpm.a,_xlpm.b,0), _xlpm.x, IF(OR(_xlpm.c=0,_xlpm.d=0), _xlpm.c+_xlpm.d, MIN(_xlpm.c,_xlpm.d)), IF(_xlpm.x=0, 0, IF(DataTables!$K$158="6+", _xlfn.IFNA(_xlfn.RANK.AVG(_xlpm.x,$E$60:$E$65),1), IF(DataTables!$K$158=8,_xlfn.RANK.AVG(_xlpm.x,_xlpm.b)))))</f>
        <v>0</v>
      </c>
      <c r="P61" s="32"/>
      <c r="Q61" s="151"/>
      <c r="R61" s="151">
        <f>$O61</f>
        <v>0</v>
      </c>
      <c r="S61" s="151"/>
      <c r="T61" s="151"/>
      <c r="U61" s="151"/>
      <c r="V61" s="151"/>
      <c r="W61" s="151"/>
      <c r="X61" s="151"/>
      <c r="Y61" s="32"/>
      <c r="Z61" s="32">
        <f>COUNTIF(F$69:F$76:F$60:F$67,F61)</f>
        <v>0</v>
      </c>
      <c r="AA61" s="32">
        <f t="shared" ref="AA61:AA67" si="23">IF(NOT(ISBLANK(F61)),COUNTIF(F$60:F$67,LEFT(F61,1)&amp;"*"),0)</f>
        <v>0</v>
      </c>
      <c r="AB61" s="7" t="str">
        <f t="shared" ref="AB61:AB67" si="24">IF(AND($G61&gt;0.00001,$G61&lt;=$J$59), "***", "")</f>
        <v/>
      </c>
    </row>
    <row r="62" spans="1:28" s="7" customFormat="1" ht="20.25" customHeight="1">
      <c r="A62" s="709" t="s">
        <v>122</v>
      </c>
      <c r="B62" s="709" t="s">
        <v>60</v>
      </c>
      <c r="C62" s="709" t="s">
        <v>133</v>
      </c>
      <c r="D62" s="709" t="s">
        <v>71</v>
      </c>
      <c r="E62" s="41">
        <v>3</v>
      </c>
      <c r="F62" s="17"/>
      <c r="G62" s="201"/>
      <c r="H62" s="33" t="str" cm="1">
        <f t="array" ref="H62">IF($F62=0," ",_xlfn.XLOOKUP($F62,DataCalcs!$B$331:$B$409,_xlfn.XLOOKUP($C62,DataCalcs!$D$330:$N$330,DataCalcs!$D$331:$N$409),"WRONG LETTER"))</f>
        <v xml:space="preserve"> </v>
      </c>
      <c r="I62" s="33" t="str">
        <f>IF($F62=0," ",_xlfn.XLOOKUP($F62,DataCalcs!$B$331:$B$409,DataCalcs!$A$331:$A$409,"WRONG LETTER"))</f>
        <v xml:space="preserve"> </v>
      </c>
      <c r="J62" s="709" t="str" cm="1">
        <f t="array" ref="J62">_xlfn.IFS(ISBLANK(G62), "", NOT(ISNUMBER(G62)), "!!!",  G62&gt;DataTables!$E$82,"...",G62&gt;DataTables!$F$82,"L1",G62&gt;DataTables!$G$82,"L2",G62&gt;DataTables!$H$82,"L3",G62&gt;DataTables!$I$82,"L4",G62&gt;DataTables!$J$82,"L5",G62&gt;DataTables!$K$82,"L6",G62&gt;DataTables!$L$82,"L7",G62&gt;DataTables!$M$82,"L8", G62&lt;=DataTables!$M$82,"L9")</f>
        <v/>
      </c>
      <c r="K62" s="709"/>
      <c r="L62" s="32"/>
      <c r="M62" s="34" t="str">
        <f t="shared" si="22"/>
        <v>B</v>
      </c>
      <c r="N62" s="34" t="str">
        <f t="shared" si="22"/>
        <v>BB</v>
      </c>
      <c r="O62" s="34" cm="1">
        <f t="array" ref="O62">_xlfn.LET(_xlpm.a, $F$60:$F$67, _xlpm.b, $E$60:$E$67, _xlpm.c, _xlfn.XLOOKUP(M62,_xlpm.a,_xlpm.b,0), _xlpm.d, _xlfn.XLOOKUP(N62,_xlpm.a,_xlpm.b,0), _xlpm.x, IF(OR(_xlpm.c=0,_xlpm.d=0), _xlpm.c+_xlpm.d, MIN(_xlpm.c,_xlpm.d)), IF(_xlpm.x=0, 0, IF(DataTables!$K$158="6+", _xlfn.IFNA(_xlfn.RANK.AVG(_xlpm.x,$E$60:$E$65),1), IF(DataTables!$K$158=8,_xlfn.RANK.AVG(_xlpm.x,_xlpm.b)))))</f>
        <v>0</v>
      </c>
      <c r="P62" s="32"/>
      <c r="Q62" s="151"/>
      <c r="R62" s="151"/>
      <c r="S62" s="151">
        <f>$O62</f>
        <v>0</v>
      </c>
      <c r="T62" s="151"/>
      <c r="U62" s="151"/>
      <c r="V62" s="151"/>
      <c r="W62" s="151"/>
      <c r="X62" s="151"/>
      <c r="Y62" s="32"/>
      <c r="Z62" s="32">
        <f>COUNTIF(F$69:F$76:F$60:F$67,F62)</f>
        <v>0</v>
      </c>
      <c r="AA62" s="32">
        <f t="shared" si="23"/>
        <v>0</v>
      </c>
      <c r="AB62" s="7" t="str">
        <f t="shared" si="24"/>
        <v/>
      </c>
    </row>
    <row r="63" spans="1:28" s="7" customFormat="1" ht="20.25" customHeight="1">
      <c r="A63" s="709" t="s">
        <v>122</v>
      </c>
      <c r="B63" s="709" t="s">
        <v>60</v>
      </c>
      <c r="C63" s="709" t="s">
        <v>133</v>
      </c>
      <c r="D63" s="709" t="s">
        <v>71</v>
      </c>
      <c r="E63" s="41">
        <v>4</v>
      </c>
      <c r="F63" s="17"/>
      <c r="G63" s="201"/>
      <c r="H63" s="33" t="str" cm="1">
        <f t="array" ref="H63">IF($F63=0," ",_xlfn.XLOOKUP($F63,DataCalcs!$B$331:$B$409,_xlfn.XLOOKUP($C63,DataCalcs!$D$330:$N$330,DataCalcs!$D$331:$N$409),"WRONG LETTER"))</f>
        <v xml:space="preserve"> </v>
      </c>
      <c r="I63" s="33" t="str">
        <f>IF($F63=0," ",_xlfn.XLOOKUP($F63,DataCalcs!$B$331:$B$409,DataCalcs!$A$331:$A$409,"WRONG LETTER"))</f>
        <v xml:space="preserve"> </v>
      </c>
      <c r="J63" s="709" t="str" cm="1">
        <f t="array" ref="J63">_xlfn.IFS(ISBLANK(G63), "", NOT(ISNUMBER(G63)), "!!!",  G63&gt;DataTables!$E$82,"...",G63&gt;DataTables!$F$82,"L1",G63&gt;DataTables!$G$82,"L2",G63&gt;DataTables!$H$82,"L3",G63&gt;DataTables!$I$82,"L4",G63&gt;DataTables!$J$82,"L5",G63&gt;DataTables!$K$82,"L6",G63&gt;DataTables!$L$82,"L7",G63&gt;DataTables!$M$82,"L8", G63&lt;=DataTables!$M$82,"L9")</f>
        <v/>
      </c>
      <c r="K63" s="709"/>
      <c r="L63" s="32"/>
      <c r="M63" s="34" t="str">
        <f t="shared" si="22"/>
        <v>O</v>
      </c>
      <c r="N63" s="34" t="str">
        <f t="shared" si="22"/>
        <v>OO</v>
      </c>
      <c r="O63" s="34" cm="1">
        <f t="array" ref="O63">_xlfn.LET(_xlpm.a, $F$60:$F$67, _xlpm.b, $E$60:$E$67, _xlpm.c, _xlfn.XLOOKUP(M63,_xlpm.a,_xlpm.b,0), _xlpm.d, _xlfn.XLOOKUP(N63,_xlpm.a,_xlpm.b,0), _xlpm.x, IF(OR(_xlpm.c=0,_xlpm.d=0), _xlpm.c+_xlpm.d, MIN(_xlpm.c,_xlpm.d)), IF(_xlpm.x=0, 0, IF(DataTables!$K$158="6+", _xlfn.IFNA(_xlfn.RANK.AVG(_xlpm.x,$E$60:$E$65),1), IF(DataTables!$K$158=8,_xlfn.RANK.AVG(_xlpm.x,_xlpm.b)))))</f>
        <v>0</v>
      </c>
      <c r="P63" s="32"/>
      <c r="Q63" s="151"/>
      <c r="R63" s="151"/>
      <c r="S63" s="151"/>
      <c r="T63" s="151">
        <f>$O63</f>
        <v>0</v>
      </c>
      <c r="U63" s="151"/>
      <c r="V63" s="151"/>
      <c r="W63" s="151"/>
      <c r="X63" s="151"/>
      <c r="Y63" s="32"/>
      <c r="Z63" s="32">
        <f>COUNTIF(F$69:F$76:F$60:F$67,F63)</f>
        <v>0</v>
      </c>
      <c r="AA63" s="32">
        <f t="shared" si="23"/>
        <v>0</v>
      </c>
      <c r="AB63" s="7" t="str">
        <f t="shared" si="24"/>
        <v/>
      </c>
    </row>
    <row r="64" spans="1:28" s="7" customFormat="1" ht="20.25" customHeight="1">
      <c r="A64" s="709" t="s">
        <v>122</v>
      </c>
      <c r="B64" s="709" t="s">
        <v>60</v>
      </c>
      <c r="C64" s="709" t="s">
        <v>133</v>
      </c>
      <c r="D64" s="709" t="s">
        <v>71</v>
      </c>
      <c r="E64" s="41">
        <v>5</v>
      </c>
      <c r="F64" s="17"/>
      <c r="G64" s="201"/>
      <c r="H64" s="33" t="str" cm="1">
        <f t="array" ref="H64">IF($F64=0," ",_xlfn.XLOOKUP($F64,DataCalcs!$B$331:$B$409,_xlfn.XLOOKUP($C64,DataCalcs!$D$330:$N$330,DataCalcs!$D$331:$N$409),"WRONG LETTER"))</f>
        <v xml:space="preserve"> </v>
      </c>
      <c r="I64" s="33" t="str">
        <f>IF($F64=0," ",_xlfn.XLOOKUP($F64,DataCalcs!$B$331:$B$409,DataCalcs!$A$331:$A$409,"WRONG LETTER"))</f>
        <v xml:space="preserve"> </v>
      </c>
      <c r="J64" s="709" t="str" cm="1">
        <f t="array" ref="J64">_xlfn.IFS(ISBLANK(G64), "", NOT(ISNUMBER(G64)), "!!!",  G64&gt;DataTables!$E$82,"...",G64&gt;DataTables!$F$82,"L1",G64&gt;DataTables!$G$82,"L2",G64&gt;DataTables!$H$82,"L3",G64&gt;DataTables!$I$82,"L4",G64&gt;DataTables!$J$82,"L5",G64&gt;DataTables!$K$82,"L6",G64&gt;DataTables!$L$82,"L7",G64&gt;DataTables!$M$82,"L8", G64&lt;=DataTables!$M$82,"L9")</f>
        <v/>
      </c>
      <c r="K64" s="709"/>
      <c r="L64" s="32"/>
      <c r="M64" s="34" t="str">
        <f t="shared" si="22"/>
        <v>R</v>
      </c>
      <c r="N64" s="34" t="str">
        <f t="shared" si="22"/>
        <v>RR</v>
      </c>
      <c r="O64" s="34" cm="1">
        <f t="array" ref="O64">_xlfn.LET(_xlpm.a, $F$60:$F$67, _xlpm.b, $E$60:$E$67, _xlpm.c, _xlfn.XLOOKUP(M64,_xlpm.a,_xlpm.b,0), _xlpm.d, _xlfn.XLOOKUP(N64,_xlpm.a,_xlpm.b,0), _xlpm.x, IF(OR(_xlpm.c=0,_xlpm.d=0), _xlpm.c+_xlpm.d, MIN(_xlpm.c,_xlpm.d)), IF(_xlpm.x=0, 0, IF(DataTables!$K$158="6+", _xlfn.IFNA(_xlfn.RANK.AVG(_xlpm.x,$E$60:$E$65),1), IF(DataTables!$K$158=8,_xlfn.RANK.AVG(_xlpm.x,_xlpm.b)))))</f>
        <v>0</v>
      </c>
      <c r="P64" s="32"/>
      <c r="Q64" s="151"/>
      <c r="R64" s="151"/>
      <c r="S64" s="151"/>
      <c r="T64" s="151"/>
      <c r="U64" s="151">
        <f>$O64</f>
        <v>0</v>
      </c>
      <c r="V64" s="151"/>
      <c r="W64" s="151"/>
      <c r="X64" s="151"/>
      <c r="Y64" s="32"/>
      <c r="Z64" s="32">
        <f>COUNTIF(F$69:F$76:F$60:F$67,F64)</f>
        <v>0</v>
      </c>
      <c r="AA64" s="32">
        <f t="shared" si="23"/>
        <v>0</v>
      </c>
      <c r="AB64" s="7" t="str">
        <f t="shared" si="24"/>
        <v/>
      </c>
    </row>
    <row r="65" spans="1:28" s="7" customFormat="1" ht="20.25" customHeight="1">
      <c r="A65" s="709" t="s">
        <v>122</v>
      </c>
      <c r="B65" s="709" t="s">
        <v>60</v>
      </c>
      <c r="C65" s="709" t="s">
        <v>133</v>
      </c>
      <c r="D65" s="709" t="s">
        <v>71</v>
      </c>
      <c r="E65" s="41">
        <v>6</v>
      </c>
      <c r="F65" s="17"/>
      <c r="G65" s="201"/>
      <c r="H65" s="33" t="str" cm="1">
        <f t="array" ref="H65">IF($F65=0," ",_xlfn.XLOOKUP($F65,DataCalcs!$B$331:$B$409,_xlfn.XLOOKUP($C65,DataCalcs!$D$330:$N$330,DataCalcs!$D$331:$N$409),"WRONG LETTER"))</f>
        <v xml:space="preserve"> </v>
      </c>
      <c r="I65" s="33" t="str">
        <f>IF($F65=0," ",_xlfn.XLOOKUP($F65,DataCalcs!$B$331:$B$409,DataCalcs!$A$331:$A$409,"WRONG LETTER"))</f>
        <v xml:space="preserve"> </v>
      </c>
      <c r="J65" s="709" t="str" cm="1">
        <f t="array" ref="J65">_xlfn.IFS(ISBLANK(G65), "", NOT(ISNUMBER(G65)), "!!!",  G65&gt;DataTables!$E$82,"...",G65&gt;DataTables!$F$82,"L1",G65&gt;DataTables!$G$82,"L2",G65&gt;DataTables!$H$82,"L3",G65&gt;DataTables!$I$82,"L4",G65&gt;DataTables!$J$82,"L5",G65&gt;DataTables!$K$82,"L6",G65&gt;DataTables!$L$82,"L7",G65&gt;DataTables!$M$82,"L8", G65&lt;=DataTables!$M$82,"L9")</f>
        <v/>
      </c>
      <c r="K65" s="709"/>
      <c r="L65" s="32"/>
      <c r="M65" s="34" t="str">
        <f t="shared" si="22"/>
        <v>X</v>
      </c>
      <c r="N65" s="34" t="str">
        <f t="shared" si="22"/>
        <v>XX</v>
      </c>
      <c r="O65" s="34" cm="1">
        <f t="array" ref="O65">_xlfn.LET(_xlpm.a, $F$60:$F$67, _xlpm.b, $E$60:$E$67, _xlpm.c, _xlfn.XLOOKUP(M65,_xlpm.a,_xlpm.b,0), _xlpm.d, _xlfn.XLOOKUP(N65,_xlpm.a,_xlpm.b,0), _xlpm.x, IF(OR(_xlpm.c=0,_xlpm.d=0), _xlpm.c+_xlpm.d, MIN(_xlpm.c,_xlpm.d)), IF(_xlpm.x=0, 0, IF(DataTables!$K$158="6+", _xlfn.IFNA(_xlfn.RANK.AVG(_xlpm.x,$E$60:$E$65),1), IF(DataTables!$K$158=8,_xlfn.RANK.AVG(_xlpm.x,_xlpm.b)))))</f>
        <v>0</v>
      </c>
      <c r="P65" s="32"/>
      <c r="Q65" s="151"/>
      <c r="R65" s="151"/>
      <c r="S65" s="151"/>
      <c r="T65" s="151"/>
      <c r="U65" s="151"/>
      <c r="V65" s="151">
        <f>$O65</f>
        <v>0</v>
      </c>
      <c r="W65" s="151"/>
      <c r="X65" s="151"/>
      <c r="Y65" s="32"/>
      <c r="Z65" s="32">
        <f>COUNTIF(F$69:F$76:F$60:F$67,F65)</f>
        <v>0</v>
      </c>
      <c r="AA65" s="32">
        <f t="shared" si="23"/>
        <v>0</v>
      </c>
      <c r="AB65" s="7" t="str">
        <f t="shared" si="24"/>
        <v/>
      </c>
    </row>
    <row r="66" spans="1:28" s="7" customFormat="1" ht="20.25" customHeight="1">
      <c r="A66" s="709" t="s">
        <v>122</v>
      </c>
      <c r="B66" s="709" t="s">
        <v>60</v>
      </c>
      <c r="C66" s="709" t="s">
        <v>133</v>
      </c>
      <c r="D66" s="709" t="s">
        <v>71</v>
      </c>
      <c r="E66" s="14">
        <v>7</v>
      </c>
      <c r="F66" s="24"/>
      <c r="G66" s="201"/>
      <c r="H66" s="33" t="str" cm="1">
        <f t="array" ref="H66">IF($F66=0," ",_xlfn.XLOOKUP($F66,DataCalcs!$B$331:$B$409,_xlfn.XLOOKUP($C66,DataCalcs!$D$330:$N$330,DataCalcs!$D$331:$N$409),"WRONG LETTER"))</f>
        <v xml:space="preserve"> </v>
      </c>
      <c r="I66" s="33" t="str">
        <f>IF($F66=0," ",_xlfn.XLOOKUP($F66,DataCalcs!$B$331:$B$409,DataCalcs!$A$331:$A$409,"WRONG LETTER"))</f>
        <v xml:space="preserve"> </v>
      </c>
      <c r="J66" s="709" t="str" cm="1">
        <f t="array" ref="J66">_xlfn.IFS(ISBLANK(G66), "", NOT(ISNUMBER(G66)), "!!!",  G66&gt;DataTables!$E$82,"...",G66&gt;DataTables!$F$82,"L1",G66&gt;DataTables!$G$82,"L2",G66&gt;DataTables!$H$82,"L3",G66&gt;DataTables!$I$82,"L4",G66&gt;DataTables!$J$82,"L5",G66&gt;DataTables!$K$82,"L6",G66&gt;DataTables!$L$82,"L7",G66&gt;DataTables!$M$82,"L8", G66&lt;=DataTables!$M$82,"L9")</f>
        <v/>
      </c>
      <c r="K66" s="709"/>
      <c r="L66" s="32"/>
      <c r="M66" s="34" t="str">
        <f t="shared" si="22"/>
        <v>H</v>
      </c>
      <c r="N66" s="34" t="str">
        <f t="shared" si="22"/>
        <v>HH</v>
      </c>
      <c r="O66" s="34" cm="1">
        <f t="array" ref="O66">_xlfn.LET(_xlpm.a, $F$60:$F$67, _xlpm.b, $E$60:$E$67, _xlpm.c, _xlfn.XLOOKUP(M66,_xlpm.a,_xlpm.b,0), _xlpm.d, _xlfn.XLOOKUP(N66,_xlpm.a,_xlpm.b,0), _xlpm.x, IF(OR(_xlpm.c=0,_xlpm.d=0), _xlpm.c+_xlpm.d, MIN(_xlpm.c,_xlpm.d)), IF(_xlpm.x=0, 0, IF(DataTables!$K$158="6+", _xlfn.IFNA(_xlfn.RANK.AVG(_xlpm.x,$E$60:$E$65),1), IF(DataTables!$K$158=8,_xlfn.RANK.AVG(_xlpm.x,_xlpm.b)))))</f>
        <v>0</v>
      </c>
      <c r="P66" s="32"/>
      <c r="Q66" s="151"/>
      <c r="R66" s="151"/>
      <c r="S66" s="151"/>
      <c r="T66" s="151"/>
      <c r="U66" s="151"/>
      <c r="V66" s="151"/>
      <c r="W66" s="151">
        <f>$O66</f>
        <v>0</v>
      </c>
      <c r="X66" s="151"/>
      <c r="Y66" s="32"/>
      <c r="Z66" s="32">
        <f>COUNTIF(F$69:F$76:F$60:F$67,F66)</f>
        <v>0</v>
      </c>
      <c r="AA66" s="32">
        <f t="shared" si="23"/>
        <v>0</v>
      </c>
      <c r="AB66" s="7" t="str">
        <f t="shared" si="24"/>
        <v/>
      </c>
    </row>
    <row r="67" spans="1:28" s="8" customFormat="1" ht="20.25" customHeight="1">
      <c r="A67" s="709" t="s">
        <v>122</v>
      </c>
      <c r="B67" s="709" t="s">
        <v>60</v>
      </c>
      <c r="C67" s="709" t="s">
        <v>133</v>
      </c>
      <c r="D67" s="709" t="s">
        <v>71</v>
      </c>
      <c r="E67" s="14">
        <v>8</v>
      </c>
      <c r="F67" s="24"/>
      <c r="G67" s="201"/>
      <c r="H67" s="33" t="str" cm="1">
        <f t="array" ref="H67">IF($F67=0," ",_xlfn.XLOOKUP($F67,DataCalcs!$B$331:$B$409,_xlfn.XLOOKUP($C67,DataCalcs!$D$330:$N$330,DataCalcs!$D$331:$N$409),"WRONG LETTER"))</f>
        <v xml:space="preserve"> </v>
      </c>
      <c r="I67" s="33" t="str">
        <f>IF($F67=0," ",_xlfn.XLOOKUP($F67,DataCalcs!$B$331:$B$409,DataCalcs!$A$331:$A$409,"WRONG LETTER"))</f>
        <v xml:space="preserve"> </v>
      </c>
      <c r="J67" s="709" t="str" cm="1">
        <f t="array" ref="J67">_xlfn.IFS(ISBLANK(G67), "", NOT(ISNUMBER(G67)), "!!!",  G67&gt;DataTables!$E$82,"...",G67&gt;DataTables!$F$82,"L1",G67&gt;DataTables!$G$82,"L2",G67&gt;DataTables!$H$82,"L3",G67&gt;DataTables!$I$82,"L4",G67&gt;DataTables!$J$82,"L5",G67&gt;DataTables!$K$82,"L6",G67&gt;DataTables!$L$82,"L7",G67&gt;DataTables!$M$82,"L8", G67&lt;=DataTables!$M$82,"L9")</f>
        <v/>
      </c>
      <c r="K67" s="709"/>
      <c r="L67" s="31"/>
      <c r="M67" s="34" t="str">
        <f t="shared" si="22"/>
        <v>W</v>
      </c>
      <c r="N67" s="34" t="str">
        <f t="shared" si="22"/>
        <v>WW</v>
      </c>
      <c r="O67" s="34" cm="1">
        <f t="array" ref="O67">_xlfn.LET(_xlpm.a, $F$60:$F$67, _xlpm.b, $E$60:$E$67, _xlpm.c, _xlfn.XLOOKUP(M67,_xlpm.a,_xlpm.b,0), _xlpm.d, _xlfn.XLOOKUP(N67,_xlpm.a,_xlpm.b,0), _xlpm.x, IF(OR(_xlpm.c=0,_xlpm.d=0), _xlpm.c+_xlpm.d, MIN(_xlpm.c,_xlpm.d)), IF(_xlpm.x=0, 0, IF(DataTables!$K$158="6+", _xlfn.IFNA(_xlfn.RANK.AVG(_xlpm.x,$E$60:$E$65),1), IF(DataTables!$K$158=8,_xlfn.RANK.AVG(_xlpm.x,_xlpm.b)))))</f>
        <v>0</v>
      </c>
      <c r="P67" s="32"/>
      <c r="Q67" s="151"/>
      <c r="R67" s="151"/>
      <c r="S67" s="151"/>
      <c r="T67" s="151"/>
      <c r="U67" s="151"/>
      <c r="V67" s="151"/>
      <c r="W67" s="151"/>
      <c r="X67" s="151">
        <f>$O67</f>
        <v>0</v>
      </c>
      <c r="Y67" s="31"/>
      <c r="Z67" s="32">
        <f>COUNTIF(F$69:F$76:F$60:F$67,F67)</f>
        <v>0</v>
      </c>
      <c r="AA67" s="32">
        <f t="shared" si="23"/>
        <v>0</v>
      </c>
      <c r="AB67" s="7" t="str">
        <f t="shared" si="24"/>
        <v/>
      </c>
    </row>
    <row r="68" spans="1:28" s="8" customFormat="1" ht="20.25" customHeight="1">
      <c r="A68" s="709" t="s">
        <v>122</v>
      </c>
      <c r="B68" s="709" t="s">
        <v>60</v>
      </c>
      <c r="C68" s="709" t="s">
        <v>133</v>
      </c>
      <c r="D68" s="76"/>
      <c r="E68" s="42" t="s">
        <v>221</v>
      </c>
      <c r="F68" s="40"/>
      <c r="G68" s="204"/>
      <c r="H68" s="454"/>
      <c r="I68" s="457"/>
      <c r="J68" s="459"/>
      <c r="K68" s="451"/>
      <c r="L68" s="31"/>
      <c r="M68" s="10"/>
      <c r="N68" s="10"/>
      <c r="O68" s="712"/>
      <c r="P68" s="31"/>
      <c r="Q68" s="31"/>
      <c r="R68" s="31"/>
      <c r="S68" s="31"/>
      <c r="T68" s="31"/>
      <c r="U68" s="31"/>
      <c r="V68" s="31"/>
      <c r="W68" s="31"/>
      <c r="X68" s="31"/>
      <c r="Y68" s="31"/>
      <c r="Z68" s="32"/>
      <c r="AA68" s="2"/>
    </row>
    <row r="69" spans="1:28" s="8" customFormat="1" ht="20.25" customHeight="1">
      <c r="A69" s="709" t="s">
        <v>122</v>
      </c>
      <c r="B69" s="709" t="s">
        <v>60</v>
      </c>
      <c r="C69" s="709" t="s">
        <v>133</v>
      </c>
      <c r="D69" s="709" t="s">
        <v>65</v>
      </c>
      <c r="E69" s="41">
        <v>1</v>
      </c>
      <c r="F69" s="17"/>
      <c r="G69" s="201"/>
      <c r="H69" s="33" t="str" cm="1">
        <f t="array" ref="H69">IF($F69=0," ",_xlfn.XLOOKUP($F69,DataCalcs!$B$331:$B$409,_xlfn.XLOOKUP($C69,DataCalcs!$D$330:$N$330,DataCalcs!$D$331:$N$409),"WRONG LETTER"))</f>
        <v xml:space="preserve"> </v>
      </c>
      <c r="I69" s="33" t="str">
        <f>IF($F69=0," ",_xlfn.XLOOKUP($F69,DataCalcs!$B$331:$B$409,DataCalcs!$A$331:$A$409,"WRONG LETTER"))</f>
        <v xml:space="preserve"> </v>
      </c>
      <c r="J69" s="709" t="str" cm="1">
        <f t="array" ref="J69">_xlfn.IFS(ISBLANK(G69), "", NOT(ISNUMBER(G69)), "!!!",  G69&gt;DataTables!$E$82,"...",G69&gt;DataTables!$F$82,"L1",G69&gt;DataTables!$G$82,"L2",G69&gt;DataTables!$H$82,"L3",G69&gt;DataTables!$I$82,"L4",G69&gt;DataTables!$J$82,"L5",G69&gt;DataTables!$K$82,"L6",G69&gt;DataTables!$L$82,"L7",G69&gt;DataTables!$M$82,"L8", G69&lt;=DataTables!$M$82,"L9")</f>
        <v/>
      </c>
      <c r="K69" s="709"/>
      <c r="L69" s="31"/>
      <c r="M69" s="34" t="str">
        <f t="shared" ref="M69:N76" si="25">M60</f>
        <v>A</v>
      </c>
      <c r="N69" s="34" t="str">
        <f t="shared" si="25"/>
        <v>AA</v>
      </c>
      <c r="O69" s="34" cm="1">
        <f t="array" ref="O69">_xlfn.LET(_xlpm.a, $F$69:$F$76, _xlpm.b, $E$69:$E$76, _xlpm.c, _xlfn.XLOOKUP(M69,_xlpm.a,_xlpm.b,0), _xlpm.d, _xlfn.XLOOKUP(N69,_xlpm.a,_xlpm.b,0), _xlpm.x, IF(OR(_xlpm.c=0,_xlpm.d=0), _xlpm.c+_xlpm.d, MIN(_xlpm.c,_xlpm.d)), IF(_xlpm.x=0, 0, IF(DataTables!$K$158="6+", _xlfn.IFNA(_xlfn.RANK.AVG(_xlpm.x,$E$69:$E$74),1), IF(DataTables!$K$158=8,_xlfn.RANK.AVG(_xlpm.x,_xlpm.b)))))</f>
        <v>0</v>
      </c>
      <c r="P69" s="32"/>
      <c r="Q69" s="151">
        <f>$O69</f>
        <v>0</v>
      </c>
      <c r="R69" s="151"/>
      <c r="S69" s="151"/>
      <c r="T69" s="151"/>
      <c r="U69" s="151"/>
      <c r="V69" s="151"/>
      <c r="W69" s="151"/>
      <c r="X69" s="151"/>
      <c r="Y69" s="32"/>
      <c r="Z69" s="32">
        <f>COUNTIF(F$69:F$76:F$60:F$67,F69)</f>
        <v>0</v>
      </c>
      <c r="AA69" s="32">
        <f>IF(NOT(ISBLANK(F69)),COUNTIF(F$69:F$76,LEFT(F69,1)&amp;"*"),0)</f>
        <v>0</v>
      </c>
      <c r="AB69" s="7" t="str">
        <f>IF(AND($G69&gt;0.00001,$G69&lt;=$J$59), "***", "")</f>
        <v/>
      </c>
    </row>
    <row r="70" spans="1:28" s="8" customFormat="1" ht="20.25" customHeight="1">
      <c r="A70" s="709" t="s">
        <v>122</v>
      </c>
      <c r="B70" s="709" t="s">
        <v>60</v>
      </c>
      <c r="C70" s="709" t="s">
        <v>133</v>
      </c>
      <c r="D70" s="709" t="s">
        <v>65</v>
      </c>
      <c r="E70" s="41">
        <v>2</v>
      </c>
      <c r="F70" s="17"/>
      <c r="G70" s="201"/>
      <c r="H70" s="33" t="str" cm="1">
        <f t="array" ref="H70">IF($F70=0," ",_xlfn.XLOOKUP($F70,DataCalcs!$B$331:$B$409,_xlfn.XLOOKUP($C70,DataCalcs!$D$330:$N$330,DataCalcs!$D$331:$N$409),"WRONG LETTER"))</f>
        <v xml:space="preserve"> </v>
      </c>
      <c r="I70" s="33" t="str">
        <f>IF($F70=0," ",_xlfn.XLOOKUP($F70,DataCalcs!$B$331:$B$409,DataCalcs!$A$331:$A$409,"WRONG LETTER"))</f>
        <v xml:space="preserve"> </v>
      </c>
      <c r="J70" s="709" t="str" cm="1">
        <f t="array" ref="J70">_xlfn.IFS(ISBLANK(G70), "", NOT(ISNUMBER(G70)), "!!!",  G70&gt;DataTables!$E$82,"...",G70&gt;DataTables!$F$82,"L1",G70&gt;DataTables!$G$82,"L2",G70&gt;DataTables!$H$82,"L3",G70&gt;DataTables!$I$82,"L4",G70&gt;DataTables!$J$82,"L5",G70&gt;DataTables!$K$82,"L6",G70&gt;DataTables!$L$82,"L7",G70&gt;DataTables!$M$82,"L8", G70&lt;=DataTables!$M$82,"L9")</f>
        <v/>
      </c>
      <c r="K70" s="709"/>
      <c r="L70" s="31"/>
      <c r="M70" s="34" t="str">
        <f t="shared" si="25"/>
        <v>N</v>
      </c>
      <c r="N70" s="34" t="str">
        <f t="shared" si="25"/>
        <v>NN</v>
      </c>
      <c r="O70" s="34" cm="1">
        <f t="array" ref="O70">_xlfn.LET(_xlpm.a, $F$69:$F$76, _xlpm.b, $E$69:$E$76, _xlpm.c, _xlfn.XLOOKUP(M70,_xlpm.a,_xlpm.b,0), _xlpm.d, _xlfn.XLOOKUP(N70,_xlpm.a,_xlpm.b,0), _xlpm.x, IF(OR(_xlpm.c=0,_xlpm.d=0), _xlpm.c+_xlpm.d, MIN(_xlpm.c,_xlpm.d)), IF(_xlpm.x=0, 0, IF(DataTables!$K$158="6+", _xlfn.IFNA(_xlfn.RANK.AVG(_xlpm.x,$E$69:$E$74),1), IF(DataTables!$K$158=8,_xlfn.RANK.AVG(_xlpm.x,_xlpm.b)))))</f>
        <v>0</v>
      </c>
      <c r="P70" s="32"/>
      <c r="Q70" s="151"/>
      <c r="R70" s="151">
        <f>$O70</f>
        <v>0</v>
      </c>
      <c r="S70" s="151"/>
      <c r="T70" s="151"/>
      <c r="U70" s="151"/>
      <c r="V70" s="151"/>
      <c r="W70" s="151"/>
      <c r="X70" s="151"/>
      <c r="Y70" s="32"/>
      <c r="Z70" s="32">
        <f>COUNTIF(F$69:F$76:F$60:F$67,F70)</f>
        <v>0</v>
      </c>
      <c r="AA70" s="32">
        <f t="shared" ref="AA70:AA76" si="26">IF(NOT(ISBLANK(F70)),COUNTIF(F$69:F$76,LEFT(F70,1)&amp;"*"),0)</f>
        <v>0</v>
      </c>
      <c r="AB70" s="7" t="str">
        <f t="shared" ref="AB70:AB76" si="27">IF(AND($G70&gt;0.00001,$G70&lt;=$J$59), "***", "")</f>
        <v/>
      </c>
    </row>
    <row r="71" spans="1:28" s="8" customFormat="1" ht="20.25" customHeight="1">
      <c r="A71" s="709" t="s">
        <v>122</v>
      </c>
      <c r="B71" s="709" t="s">
        <v>60</v>
      </c>
      <c r="C71" s="709" t="s">
        <v>133</v>
      </c>
      <c r="D71" s="709" t="s">
        <v>65</v>
      </c>
      <c r="E71" s="41">
        <v>3</v>
      </c>
      <c r="F71" s="17"/>
      <c r="G71" s="201"/>
      <c r="H71" s="33" t="str" cm="1">
        <f t="array" ref="H71">IF($F71=0," ",_xlfn.XLOOKUP($F71,DataCalcs!$B$331:$B$409,_xlfn.XLOOKUP($C71,DataCalcs!$D$330:$N$330,DataCalcs!$D$331:$N$409),"WRONG LETTER"))</f>
        <v xml:space="preserve"> </v>
      </c>
      <c r="I71" s="33" t="str">
        <f>IF($F71=0," ",_xlfn.XLOOKUP($F71,DataCalcs!$B$331:$B$409,DataCalcs!$A$331:$A$409,"WRONG LETTER"))</f>
        <v xml:space="preserve"> </v>
      </c>
      <c r="J71" s="709" t="str" cm="1">
        <f t="array" ref="J71">_xlfn.IFS(ISBLANK(G71), "", NOT(ISNUMBER(G71)), "!!!",  G71&gt;DataTables!$E$82,"...",G71&gt;DataTables!$F$82,"L1",G71&gt;DataTables!$G$82,"L2",G71&gt;DataTables!$H$82,"L3",G71&gt;DataTables!$I$82,"L4",G71&gt;DataTables!$J$82,"L5",G71&gt;DataTables!$K$82,"L6",G71&gt;DataTables!$L$82,"L7",G71&gt;DataTables!$M$82,"L8", G71&lt;=DataTables!$M$82,"L9")</f>
        <v/>
      </c>
      <c r="K71" s="709"/>
      <c r="L71" s="31"/>
      <c r="M71" s="34" t="str">
        <f t="shared" si="25"/>
        <v>B</v>
      </c>
      <c r="N71" s="34" t="str">
        <f t="shared" si="25"/>
        <v>BB</v>
      </c>
      <c r="O71" s="34" cm="1">
        <f t="array" ref="O71">_xlfn.LET(_xlpm.a, $F$69:$F$76, _xlpm.b, $E$69:$E$76, _xlpm.c, _xlfn.XLOOKUP(M71,_xlpm.a,_xlpm.b,0), _xlpm.d, _xlfn.XLOOKUP(N71,_xlpm.a,_xlpm.b,0), _xlpm.x, IF(OR(_xlpm.c=0,_xlpm.d=0), _xlpm.c+_xlpm.d, MIN(_xlpm.c,_xlpm.d)), IF(_xlpm.x=0, 0, IF(DataTables!$K$158="6+", _xlfn.IFNA(_xlfn.RANK.AVG(_xlpm.x,$E$69:$E$74),1), IF(DataTables!$K$158=8,_xlfn.RANK.AVG(_xlpm.x,_xlpm.b)))))</f>
        <v>0</v>
      </c>
      <c r="P71" s="32"/>
      <c r="Q71" s="151"/>
      <c r="R71" s="151"/>
      <c r="S71" s="151">
        <f>$O71</f>
        <v>0</v>
      </c>
      <c r="T71" s="151"/>
      <c r="U71" s="151"/>
      <c r="V71" s="151"/>
      <c r="W71" s="151"/>
      <c r="X71" s="151"/>
      <c r="Y71" s="32"/>
      <c r="Z71" s="32">
        <f>COUNTIF(F$69:F$76:F$60:F$67,F71)</f>
        <v>0</v>
      </c>
      <c r="AA71" s="32">
        <f t="shared" si="26"/>
        <v>0</v>
      </c>
      <c r="AB71" s="7" t="str">
        <f t="shared" si="27"/>
        <v/>
      </c>
    </row>
    <row r="72" spans="1:28" s="8" customFormat="1" ht="20.25" customHeight="1">
      <c r="A72" s="709" t="s">
        <v>122</v>
      </c>
      <c r="B72" s="709" t="s">
        <v>60</v>
      </c>
      <c r="C72" s="709" t="s">
        <v>133</v>
      </c>
      <c r="D72" s="709" t="s">
        <v>65</v>
      </c>
      <c r="E72" s="41">
        <v>4</v>
      </c>
      <c r="F72" s="17"/>
      <c r="G72" s="201"/>
      <c r="H72" s="33" t="str" cm="1">
        <f t="array" ref="H72">IF($F72=0," ",_xlfn.XLOOKUP($F72,DataCalcs!$B$331:$B$409,_xlfn.XLOOKUP($C72,DataCalcs!$D$330:$N$330,DataCalcs!$D$331:$N$409),"WRONG LETTER"))</f>
        <v xml:space="preserve"> </v>
      </c>
      <c r="I72" s="33" t="str">
        <f>IF($F72=0," ",_xlfn.XLOOKUP($F72,DataCalcs!$B$331:$B$409,DataCalcs!$A$331:$A$409,"WRONG LETTER"))</f>
        <v xml:space="preserve"> </v>
      </c>
      <c r="J72" s="709" t="str" cm="1">
        <f t="array" ref="J72">_xlfn.IFS(ISBLANK(G72), "", NOT(ISNUMBER(G72)), "!!!",  G72&gt;DataTables!$E$82,"...",G72&gt;DataTables!$F$82,"L1",G72&gt;DataTables!$G$82,"L2",G72&gt;DataTables!$H$82,"L3",G72&gt;DataTables!$I$82,"L4",G72&gt;DataTables!$J$82,"L5",G72&gt;DataTables!$K$82,"L6",G72&gt;DataTables!$L$82,"L7",G72&gt;DataTables!$M$82,"L8", G72&lt;=DataTables!$M$82,"L9")</f>
        <v/>
      </c>
      <c r="K72" s="709"/>
      <c r="L72" s="31"/>
      <c r="M72" s="34" t="str">
        <f t="shared" si="25"/>
        <v>O</v>
      </c>
      <c r="N72" s="34" t="str">
        <f t="shared" si="25"/>
        <v>OO</v>
      </c>
      <c r="O72" s="34" cm="1">
        <f t="array" ref="O72">_xlfn.LET(_xlpm.a, $F$69:$F$76, _xlpm.b, $E$69:$E$76, _xlpm.c, _xlfn.XLOOKUP(M72,_xlpm.a,_xlpm.b,0), _xlpm.d, _xlfn.XLOOKUP(N72,_xlpm.a,_xlpm.b,0), _xlpm.x, IF(OR(_xlpm.c=0,_xlpm.d=0), _xlpm.c+_xlpm.d, MIN(_xlpm.c,_xlpm.d)), IF(_xlpm.x=0, 0, IF(DataTables!$K$158="6+", _xlfn.IFNA(_xlfn.RANK.AVG(_xlpm.x,$E$69:$E$74),1), IF(DataTables!$K$158=8,_xlfn.RANK.AVG(_xlpm.x,_xlpm.b)))))</f>
        <v>0</v>
      </c>
      <c r="P72" s="32"/>
      <c r="Q72" s="151"/>
      <c r="R72" s="151"/>
      <c r="S72" s="151"/>
      <c r="T72" s="151">
        <f>$O72</f>
        <v>0</v>
      </c>
      <c r="U72" s="151"/>
      <c r="V72" s="151"/>
      <c r="W72" s="151"/>
      <c r="X72" s="151"/>
      <c r="Y72" s="32"/>
      <c r="Z72" s="32">
        <f>COUNTIF(F$69:F$76:F$60:F$67,F72)</f>
        <v>0</v>
      </c>
      <c r="AA72" s="32">
        <f t="shared" si="26"/>
        <v>0</v>
      </c>
      <c r="AB72" s="7" t="str">
        <f t="shared" si="27"/>
        <v/>
      </c>
    </row>
    <row r="73" spans="1:28" s="8" customFormat="1" ht="20.25" customHeight="1">
      <c r="A73" s="709" t="s">
        <v>122</v>
      </c>
      <c r="B73" s="709" t="s">
        <v>60</v>
      </c>
      <c r="C73" s="709" t="s">
        <v>133</v>
      </c>
      <c r="D73" s="709" t="s">
        <v>65</v>
      </c>
      <c r="E73" s="41">
        <v>5</v>
      </c>
      <c r="F73" s="17"/>
      <c r="G73" s="201"/>
      <c r="H73" s="33" t="str" cm="1">
        <f t="array" ref="H73">IF($F73=0," ",_xlfn.XLOOKUP($F73,DataCalcs!$B$331:$B$409,_xlfn.XLOOKUP($C73,DataCalcs!$D$330:$N$330,DataCalcs!$D$331:$N$409),"WRONG LETTER"))</f>
        <v xml:space="preserve"> </v>
      </c>
      <c r="I73" s="33" t="str">
        <f>IF($F73=0," ",_xlfn.XLOOKUP($F73,DataCalcs!$B$331:$B$409,DataCalcs!$A$331:$A$409,"WRONG LETTER"))</f>
        <v xml:space="preserve"> </v>
      </c>
      <c r="J73" s="709" t="str" cm="1">
        <f t="array" ref="J73">_xlfn.IFS(ISBLANK(G73), "", NOT(ISNUMBER(G73)), "!!!",  G73&gt;DataTables!$E$82,"...",G73&gt;DataTables!$F$82,"L1",G73&gt;DataTables!$G$82,"L2",G73&gt;DataTables!$H$82,"L3",G73&gt;DataTables!$I$82,"L4",G73&gt;DataTables!$J$82,"L5",G73&gt;DataTables!$K$82,"L6",G73&gt;DataTables!$L$82,"L7",G73&gt;DataTables!$M$82,"L8", G73&lt;=DataTables!$M$82,"L9")</f>
        <v/>
      </c>
      <c r="K73" s="709"/>
      <c r="L73" s="31"/>
      <c r="M73" s="34" t="str">
        <f t="shared" si="25"/>
        <v>R</v>
      </c>
      <c r="N73" s="34" t="str">
        <f t="shared" si="25"/>
        <v>RR</v>
      </c>
      <c r="O73" s="34" cm="1">
        <f t="array" ref="O73">_xlfn.LET(_xlpm.a, $F$69:$F$76, _xlpm.b, $E$69:$E$76, _xlpm.c, _xlfn.XLOOKUP(M73,_xlpm.a,_xlpm.b,0), _xlpm.d, _xlfn.XLOOKUP(N73,_xlpm.a,_xlpm.b,0), _xlpm.x, IF(OR(_xlpm.c=0,_xlpm.d=0), _xlpm.c+_xlpm.d, MIN(_xlpm.c,_xlpm.d)), IF(_xlpm.x=0, 0, IF(DataTables!$K$158="6+", _xlfn.IFNA(_xlfn.RANK.AVG(_xlpm.x,$E$69:$E$74),1), IF(DataTables!$K$158=8,_xlfn.RANK.AVG(_xlpm.x,_xlpm.b)))))</f>
        <v>0</v>
      </c>
      <c r="P73" s="32"/>
      <c r="Q73" s="151"/>
      <c r="R73" s="151"/>
      <c r="S73" s="151"/>
      <c r="T73" s="151"/>
      <c r="U73" s="151">
        <f>$O73</f>
        <v>0</v>
      </c>
      <c r="V73" s="151"/>
      <c r="W73" s="151"/>
      <c r="X73" s="151"/>
      <c r="Y73" s="32"/>
      <c r="Z73" s="32">
        <f>COUNTIF(F$69:F$76:F$60:F$67,F73)</f>
        <v>0</v>
      </c>
      <c r="AA73" s="32">
        <f t="shared" si="26"/>
        <v>0</v>
      </c>
      <c r="AB73" s="7" t="str">
        <f t="shared" si="27"/>
        <v/>
      </c>
    </row>
    <row r="74" spans="1:28" s="8" customFormat="1" ht="20.25" customHeight="1">
      <c r="A74" s="709" t="s">
        <v>122</v>
      </c>
      <c r="B74" s="709" t="s">
        <v>60</v>
      </c>
      <c r="C74" s="709" t="s">
        <v>133</v>
      </c>
      <c r="D74" s="709" t="s">
        <v>65</v>
      </c>
      <c r="E74" s="41">
        <v>6</v>
      </c>
      <c r="F74" s="17"/>
      <c r="G74" s="201"/>
      <c r="H74" s="33" t="str" cm="1">
        <f t="array" ref="H74">IF($F74=0," ",_xlfn.XLOOKUP($F74,DataCalcs!$B$331:$B$409,_xlfn.XLOOKUP($C74,DataCalcs!$D$330:$N$330,DataCalcs!$D$331:$N$409),"WRONG LETTER"))</f>
        <v xml:space="preserve"> </v>
      </c>
      <c r="I74" s="33" t="str">
        <f>IF($F74=0," ",_xlfn.XLOOKUP($F74,DataCalcs!$B$331:$B$409,DataCalcs!$A$331:$A$409,"WRONG LETTER"))</f>
        <v xml:space="preserve"> </v>
      </c>
      <c r="J74" s="709" t="str" cm="1">
        <f t="array" ref="J74">_xlfn.IFS(ISBLANK(G74), "", NOT(ISNUMBER(G74)), "!!!",  G74&gt;DataTables!$E$82,"...",G74&gt;DataTables!$F$82,"L1",G74&gt;DataTables!$G$82,"L2",G74&gt;DataTables!$H$82,"L3",G74&gt;DataTables!$I$82,"L4",G74&gt;DataTables!$J$82,"L5",G74&gt;DataTables!$K$82,"L6",G74&gt;DataTables!$L$82,"L7",G74&gt;DataTables!$M$82,"L8", G74&lt;=DataTables!$M$82,"L9")</f>
        <v/>
      </c>
      <c r="K74" s="709"/>
      <c r="L74" s="418"/>
      <c r="M74" s="34" t="str">
        <f t="shared" si="25"/>
        <v>X</v>
      </c>
      <c r="N74" s="34" t="str">
        <f t="shared" si="25"/>
        <v>XX</v>
      </c>
      <c r="O74" s="34" cm="1">
        <f t="array" ref="O74">_xlfn.LET(_xlpm.a, $F$69:$F$76, _xlpm.b, $E$69:$E$76, _xlpm.c, _xlfn.XLOOKUP(M74,_xlpm.a,_xlpm.b,0), _xlpm.d, _xlfn.XLOOKUP(N74,_xlpm.a,_xlpm.b,0), _xlpm.x, IF(OR(_xlpm.c=0,_xlpm.d=0), _xlpm.c+_xlpm.d, MIN(_xlpm.c,_xlpm.d)), IF(_xlpm.x=0, 0, IF(DataTables!$K$158="6+", _xlfn.IFNA(_xlfn.RANK.AVG(_xlpm.x,$E$69:$E$74),1), IF(DataTables!$K$158=8,_xlfn.RANK.AVG(_xlpm.x,_xlpm.b)))))</f>
        <v>0</v>
      </c>
      <c r="P74" s="32"/>
      <c r="Q74" s="151"/>
      <c r="R74" s="151"/>
      <c r="S74" s="151"/>
      <c r="T74" s="151"/>
      <c r="U74" s="151"/>
      <c r="V74" s="151">
        <f>$O74</f>
        <v>0</v>
      </c>
      <c r="W74" s="151"/>
      <c r="X74" s="151"/>
      <c r="Y74" s="32"/>
      <c r="Z74" s="32">
        <f>COUNTIF(F$69:F$76:F$60:F$67,F74)</f>
        <v>0</v>
      </c>
      <c r="AA74" s="32">
        <f t="shared" si="26"/>
        <v>0</v>
      </c>
      <c r="AB74" s="7" t="str">
        <f t="shared" si="27"/>
        <v/>
      </c>
    </row>
    <row r="75" spans="1:28" s="7" customFormat="1" ht="20.25" customHeight="1">
      <c r="A75" s="709" t="s">
        <v>122</v>
      </c>
      <c r="B75" s="709" t="s">
        <v>60</v>
      </c>
      <c r="C75" s="709" t="s">
        <v>133</v>
      </c>
      <c r="D75" s="709" t="s">
        <v>65</v>
      </c>
      <c r="E75" s="14">
        <v>7</v>
      </c>
      <c r="F75" s="17"/>
      <c r="G75" s="201"/>
      <c r="H75" s="33" t="str" cm="1">
        <f t="array" ref="H75">IF($F75=0," ",_xlfn.XLOOKUP($F75,DataCalcs!$B$331:$B$409,_xlfn.XLOOKUP($C75,DataCalcs!$D$330:$N$330,DataCalcs!$D$331:$N$409),"WRONG LETTER"))</f>
        <v xml:space="preserve"> </v>
      </c>
      <c r="I75" s="33" t="str">
        <f>IF($F75=0," ",_xlfn.XLOOKUP($F75,DataCalcs!$B$331:$B$409,DataCalcs!$A$331:$A$409,"WRONG LETTER"))</f>
        <v xml:space="preserve"> </v>
      </c>
      <c r="J75" s="709" t="str" cm="1">
        <f t="array" ref="J75">_xlfn.IFS(ISBLANK(G75), "", NOT(ISNUMBER(G75)), "!!!",  G75&gt;DataTables!$E$82,"...",G75&gt;DataTables!$F$82,"L1",G75&gt;DataTables!$G$82,"L2",G75&gt;DataTables!$H$82,"L3",G75&gt;DataTables!$I$82,"L4",G75&gt;DataTables!$J$82,"L5",G75&gt;DataTables!$K$82,"L6",G75&gt;DataTables!$L$82,"L7",G75&gt;DataTables!$M$82,"L8", G75&lt;=DataTables!$M$82,"L9")</f>
        <v/>
      </c>
      <c r="K75" s="709"/>
      <c r="L75" s="31"/>
      <c r="M75" s="34" t="str">
        <f t="shared" si="25"/>
        <v>H</v>
      </c>
      <c r="N75" s="34" t="str">
        <f t="shared" si="25"/>
        <v>HH</v>
      </c>
      <c r="O75" s="34" cm="1">
        <f t="array" ref="O75">_xlfn.LET(_xlpm.a, $F$69:$F$76, _xlpm.b, $E$69:$E$76, _xlpm.c, _xlfn.XLOOKUP(M75,_xlpm.a,_xlpm.b,0), _xlpm.d, _xlfn.XLOOKUP(N75,_xlpm.a,_xlpm.b,0), _xlpm.x, IF(OR(_xlpm.c=0,_xlpm.d=0), _xlpm.c+_xlpm.d, MIN(_xlpm.c,_xlpm.d)), IF(_xlpm.x=0, 0, IF(DataTables!$K$158="6+", _xlfn.IFNA(_xlfn.RANK.AVG(_xlpm.x,$E$69:$E$74),1), IF(DataTables!$K$158=8,_xlfn.RANK.AVG(_xlpm.x,_xlpm.b)))))</f>
        <v>0</v>
      </c>
      <c r="P75" s="32"/>
      <c r="Q75" s="151"/>
      <c r="R75" s="151"/>
      <c r="S75" s="151"/>
      <c r="T75" s="151"/>
      <c r="U75" s="151"/>
      <c r="V75" s="151"/>
      <c r="W75" s="151">
        <f>$O75</f>
        <v>0</v>
      </c>
      <c r="X75" s="151"/>
      <c r="Y75" s="32"/>
      <c r="Z75" s="32">
        <f>COUNTIF(F$69:F$76:F$60:F$67,F75)</f>
        <v>0</v>
      </c>
      <c r="AA75" s="32">
        <f t="shared" si="26"/>
        <v>0</v>
      </c>
      <c r="AB75" s="7" t="str">
        <f t="shared" si="27"/>
        <v/>
      </c>
    </row>
    <row r="76" spans="1:28" s="7" customFormat="1" ht="20.25" customHeight="1">
      <c r="A76" s="709" t="s">
        <v>122</v>
      </c>
      <c r="B76" s="709" t="s">
        <v>60</v>
      </c>
      <c r="C76" s="709" t="s">
        <v>133</v>
      </c>
      <c r="D76" s="709" t="s">
        <v>65</v>
      </c>
      <c r="E76" s="14">
        <v>8</v>
      </c>
      <c r="F76" s="17"/>
      <c r="G76" s="201"/>
      <c r="H76" s="33" t="str" cm="1">
        <f t="array" ref="H76">IF($F76=0," ",_xlfn.XLOOKUP($F76,DataCalcs!$B$331:$B$409,_xlfn.XLOOKUP($C76,DataCalcs!$D$330:$N$330,DataCalcs!$D$331:$N$409),"WRONG LETTER"))</f>
        <v xml:space="preserve"> </v>
      </c>
      <c r="I76" s="33" t="str">
        <f>IF($F76=0," ",_xlfn.XLOOKUP($F76,DataCalcs!$B$331:$B$409,DataCalcs!$A$331:$A$409,"WRONG LETTER"))</f>
        <v xml:space="preserve"> </v>
      </c>
      <c r="J76" s="709" t="str" cm="1">
        <f t="array" ref="J76">_xlfn.IFS(ISBLANK(G76), "", NOT(ISNUMBER(G76)), "!!!",  G76&gt;DataTables!$E$82,"...",G76&gt;DataTables!$F$82,"L1",G76&gt;DataTables!$G$82,"L2",G76&gt;DataTables!$H$82,"L3",G76&gt;DataTables!$I$82,"L4",G76&gt;DataTables!$J$82,"L5",G76&gt;DataTables!$K$82,"L6",G76&gt;DataTables!$L$82,"L7",G76&gt;DataTables!$M$82,"L8", G76&lt;=DataTables!$M$82,"L9")</f>
        <v/>
      </c>
      <c r="K76" s="709"/>
      <c r="L76" s="31"/>
      <c r="M76" s="34" t="str">
        <f t="shared" si="25"/>
        <v>W</v>
      </c>
      <c r="N76" s="34" t="str">
        <f t="shared" si="25"/>
        <v>WW</v>
      </c>
      <c r="O76" s="34" cm="1">
        <f t="array" ref="O76">_xlfn.LET(_xlpm.a, $F$69:$F$76, _xlpm.b, $E$69:$E$76, _xlpm.c, _xlfn.XLOOKUP(M76,_xlpm.a,_xlpm.b,0), _xlpm.d, _xlfn.XLOOKUP(N76,_xlpm.a,_xlpm.b,0), _xlpm.x, IF(OR(_xlpm.c=0,_xlpm.d=0), _xlpm.c+_xlpm.d, MIN(_xlpm.c,_xlpm.d)), IF(_xlpm.x=0, 0, IF(DataTables!$K$158="6+", _xlfn.IFNA(_xlfn.RANK.AVG(_xlpm.x,$E$69:$E$74),1), IF(DataTables!$K$158=8,_xlfn.RANK.AVG(_xlpm.x,_xlpm.b)))))</f>
        <v>0</v>
      </c>
      <c r="P76" s="32"/>
      <c r="Q76" s="151"/>
      <c r="R76" s="151"/>
      <c r="S76" s="151"/>
      <c r="T76" s="151"/>
      <c r="U76" s="151"/>
      <c r="V76" s="151"/>
      <c r="W76" s="151"/>
      <c r="X76" s="151">
        <f>$O76</f>
        <v>0</v>
      </c>
      <c r="Y76" s="31"/>
      <c r="Z76" s="32">
        <f>COUNTIF(F$69:F$76:F$60:F$67,F76)</f>
        <v>0</v>
      </c>
      <c r="AA76" s="32">
        <f t="shared" si="26"/>
        <v>0</v>
      </c>
      <c r="AB76" s="7" t="str">
        <f t="shared" si="27"/>
        <v/>
      </c>
    </row>
    <row r="77" spans="1:28" s="7" customFormat="1" ht="20.25" customHeight="1">
      <c r="A77" s="709" t="s">
        <v>122</v>
      </c>
      <c r="B77" s="709" t="s">
        <v>60</v>
      </c>
      <c r="C77" s="709" t="s">
        <v>136</v>
      </c>
      <c r="D77" s="76"/>
      <c r="E77" s="42" t="s">
        <v>222</v>
      </c>
      <c r="F77" s="40"/>
      <c r="G77" s="204"/>
      <c r="H77" s="454"/>
      <c r="I77" s="457" t="s">
        <v>59</v>
      </c>
      <c r="J77" s="459">
        <f>DataTables!$N$83</f>
        <v>3.5041666666666667E-3</v>
      </c>
      <c r="K77" s="451"/>
      <c r="L77" s="13"/>
      <c r="M77" s="10"/>
      <c r="N77" s="10"/>
      <c r="P77" s="31"/>
      <c r="Q77" s="31"/>
      <c r="R77" s="31"/>
      <c r="S77" s="31"/>
      <c r="T77" s="31"/>
      <c r="U77" s="31"/>
      <c r="V77" s="31"/>
      <c r="W77" s="31"/>
      <c r="X77" s="31"/>
      <c r="Y77" s="32"/>
      <c r="Z77" s="32"/>
      <c r="AA77" s="2"/>
    </row>
    <row r="78" spans="1:28" s="7" customFormat="1" ht="20.25" customHeight="1">
      <c r="A78" s="709" t="s">
        <v>122</v>
      </c>
      <c r="B78" s="709" t="s">
        <v>60</v>
      </c>
      <c r="C78" s="709" t="s">
        <v>136</v>
      </c>
      <c r="D78" s="709" t="s">
        <v>71</v>
      </c>
      <c r="E78" s="41">
        <v>1</v>
      </c>
      <c r="F78" s="17"/>
      <c r="G78" s="201"/>
      <c r="H78" s="33" t="str" cm="1">
        <f t="array" ref="H78">IF($F78=0," ",_xlfn.XLOOKUP($F78,DataCalcs!$B$331:$B$409,_xlfn.XLOOKUP($C78,DataCalcs!$D$330:$N$330,DataCalcs!$D$331:$N$409),"WRONG LETTER"))</f>
        <v xml:space="preserve"> </v>
      </c>
      <c r="I78" s="33" t="str">
        <f>IF($F78=0," ",_xlfn.XLOOKUP($F78,DataCalcs!$B$331:$B$409,DataCalcs!$A$331:$A$409,"WRONG LETTER"))</f>
        <v xml:space="preserve"> </v>
      </c>
      <c r="J78" s="709" t="str" cm="1">
        <f t="array" ref="J78">_xlfn.IFS(ISBLANK(G78), "", NOT(ISNUMBER(G78)), "!!!",  G78&gt;DataTables!$E$83,"...",G78&gt;DataTables!$F$83,"L1",G78&gt;DataTables!$G$83,"L2",G78&gt;DataTables!$H$83,"L3",G78&gt;DataTables!$I$83,"L4",G78&gt;DataTables!$J$83,"L5",G78&gt;DataTables!$K$83,"L6",G78&gt;DataTables!$L$83,"L7",G78&gt;DataTables!$M$83,"L8", G78&lt;=DataTables!$M$83,"L9")</f>
        <v/>
      </c>
      <c r="K78" s="709"/>
      <c r="L78" s="32"/>
      <c r="M78" s="34" t="str">
        <f t="shared" ref="M78:N85" si="28">M69</f>
        <v>A</v>
      </c>
      <c r="N78" s="34" t="str">
        <f t="shared" si="28"/>
        <v>AA</v>
      </c>
      <c r="O78" s="34" cm="1">
        <f t="array" ref="O78">_xlfn.LET(_xlpm.a, $F$78:$F$85, _xlpm.b, $E$78:$E$85, _xlpm.c, _xlfn.XLOOKUP(M78,_xlpm.a,_xlpm.b,0), _xlpm.d, _xlfn.XLOOKUP(N78,_xlpm.a,_xlpm.b,0), _xlpm.x, IF(OR(_xlpm.c=0,_xlpm.d=0), _xlpm.c+_xlpm.d, MIN(_xlpm.c,_xlpm.d)), IF(_xlpm.x=0, 0, IF(DataTables!$K$158="6+", _xlfn.IFNA(_xlfn.RANK.AVG(_xlpm.x,$E$78:$E$83),1), IF(DataTables!$K$158=8,_xlfn.RANK.AVG(_xlpm.x,_xlpm.b)))))</f>
        <v>0</v>
      </c>
      <c r="P78" s="32"/>
      <c r="Q78" s="151">
        <f>$O78</f>
        <v>0</v>
      </c>
      <c r="R78" s="151"/>
      <c r="S78" s="151"/>
      <c r="T78" s="151"/>
      <c r="U78" s="151"/>
      <c r="V78" s="151"/>
      <c r="W78" s="151"/>
      <c r="X78" s="151"/>
      <c r="Y78" s="32"/>
      <c r="Z78" s="32">
        <f>COUNTIF(F$87:F$94:F$78:F$85,F78)</f>
        <v>0</v>
      </c>
      <c r="AA78" s="32">
        <f>IF(NOT(ISBLANK(F78)),COUNTIF(F$78:F$85,LEFT(F78,1)&amp;"*"),0)</f>
        <v>0</v>
      </c>
      <c r="AB78" s="7" t="str">
        <f>IF(AND($G78&gt;0.00001,$G78&lt;=$J$77), "***", "")</f>
        <v/>
      </c>
    </row>
    <row r="79" spans="1:28" s="7" customFormat="1" ht="20.25" customHeight="1">
      <c r="A79" s="709" t="s">
        <v>122</v>
      </c>
      <c r="B79" s="709" t="s">
        <v>60</v>
      </c>
      <c r="C79" s="709" t="s">
        <v>136</v>
      </c>
      <c r="D79" s="709" t="s">
        <v>71</v>
      </c>
      <c r="E79" s="41">
        <v>2</v>
      </c>
      <c r="F79" s="17"/>
      <c r="G79" s="201"/>
      <c r="H79" s="33" t="str" cm="1">
        <f t="array" ref="H79">IF($F79=0," ",_xlfn.XLOOKUP($F79,DataCalcs!$B$331:$B$409,_xlfn.XLOOKUP($C79,DataCalcs!$D$330:$N$330,DataCalcs!$D$331:$N$409),"WRONG LETTER"))</f>
        <v xml:space="preserve"> </v>
      </c>
      <c r="I79" s="33" t="str">
        <f>IF($F79=0," ",_xlfn.XLOOKUP($F79,DataCalcs!$B$331:$B$409,DataCalcs!$A$331:$A$409,"WRONG LETTER"))</f>
        <v xml:space="preserve"> </v>
      </c>
      <c r="J79" s="709" t="str" cm="1">
        <f t="array" ref="J79">_xlfn.IFS(ISBLANK(G79), "", NOT(ISNUMBER(G79)), "!!!",  G79&gt;DataTables!$E$83,"...",G79&gt;DataTables!$F$83,"L1",G79&gt;DataTables!$G$83,"L2",G79&gt;DataTables!$H$83,"L3",G79&gt;DataTables!$I$83,"L4",G79&gt;DataTables!$J$83,"L5",G79&gt;DataTables!$K$83,"L6",G79&gt;DataTables!$L$83,"L7",G79&gt;DataTables!$M$83,"L8", G79&lt;=DataTables!$M$83,"L9")</f>
        <v/>
      </c>
      <c r="K79" s="709"/>
      <c r="L79" s="32"/>
      <c r="M79" s="34" t="str">
        <f t="shared" si="28"/>
        <v>N</v>
      </c>
      <c r="N79" s="34" t="str">
        <f t="shared" si="28"/>
        <v>NN</v>
      </c>
      <c r="O79" s="34" cm="1">
        <f t="array" ref="O79">_xlfn.LET(_xlpm.a, $F$78:$F$85, _xlpm.b, $E$78:$E$85, _xlpm.c, _xlfn.XLOOKUP(M79,_xlpm.a,_xlpm.b,0), _xlpm.d, _xlfn.XLOOKUP(N79,_xlpm.a,_xlpm.b,0), _xlpm.x, IF(OR(_xlpm.c=0,_xlpm.d=0), _xlpm.c+_xlpm.d, MIN(_xlpm.c,_xlpm.d)), IF(_xlpm.x=0, 0, IF(DataTables!$K$158="6+", _xlfn.IFNA(_xlfn.RANK.AVG(_xlpm.x,$E$78:$E$83),1), IF(DataTables!$K$158=8,_xlfn.RANK.AVG(_xlpm.x,_xlpm.b)))))</f>
        <v>0</v>
      </c>
      <c r="P79" s="32"/>
      <c r="Q79" s="151"/>
      <c r="R79" s="151">
        <f>$O79</f>
        <v>0</v>
      </c>
      <c r="S79" s="151"/>
      <c r="T79" s="151"/>
      <c r="U79" s="151"/>
      <c r="V79" s="151"/>
      <c r="W79" s="151"/>
      <c r="X79" s="151"/>
      <c r="Y79" s="32"/>
      <c r="Z79" s="32">
        <f>COUNTIF(F$87:F$94:F$78:F$85,F79)</f>
        <v>0</v>
      </c>
      <c r="AA79" s="32">
        <f t="shared" ref="AA79:AA85" si="29">IF(NOT(ISBLANK(F79)),COUNTIF(F$78:F$85,LEFT(F79,1)&amp;"*"),0)</f>
        <v>0</v>
      </c>
      <c r="AB79" s="7" t="str">
        <f t="shared" ref="AB79:AB85" si="30">IF(AND($G79&gt;0.00001,$G79&lt;=$J$77), "***", "")</f>
        <v/>
      </c>
    </row>
    <row r="80" spans="1:28" s="7" customFormat="1" ht="20.25" customHeight="1">
      <c r="A80" s="709" t="s">
        <v>122</v>
      </c>
      <c r="B80" s="709" t="s">
        <v>60</v>
      </c>
      <c r="C80" s="709" t="s">
        <v>136</v>
      </c>
      <c r="D80" s="709" t="s">
        <v>71</v>
      </c>
      <c r="E80" s="41">
        <v>3</v>
      </c>
      <c r="F80" s="17"/>
      <c r="G80" s="201"/>
      <c r="H80" s="33" t="str" cm="1">
        <f t="array" ref="H80">IF($F80=0," ",_xlfn.XLOOKUP($F80,DataCalcs!$B$331:$B$409,_xlfn.XLOOKUP($C80,DataCalcs!$D$330:$N$330,DataCalcs!$D$331:$N$409),"WRONG LETTER"))</f>
        <v xml:space="preserve"> </v>
      </c>
      <c r="I80" s="33" t="str">
        <f>IF($F80=0," ",_xlfn.XLOOKUP($F80,DataCalcs!$B$331:$B$409,DataCalcs!$A$331:$A$409,"WRONG LETTER"))</f>
        <v xml:space="preserve"> </v>
      </c>
      <c r="J80" s="709" t="str" cm="1">
        <f t="array" ref="J80">_xlfn.IFS(ISBLANK(G80), "", NOT(ISNUMBER(G80)), "!!!",  G80&gt;DataTables!$E$83,"...",G80&gt;DataTables!$F$83,"L1",G80&gt;DataTables!$G$83,"L2",G80&gt;DataTables!$H$83,"L3",G80&gt;DataTables!$I$83,"L4",G80&gt;DataTables!$J$83,"L5",G80&gt;DataTables!$K$83,"L6",G80&gt;DataTables!$L$83,"L7",G80&gt;DataTables!$M$83,"L8", G80&lt;=DataTables!$M$83,"L9")</f>
        <v/>
      </c>
      <c r="K80" s="709"/>
      <c r="L80" s="32"/>
      <c r="M80" s="34" t="str">
        <f t="shared" si="28"/>
        <v>B</v>
      </c>
      <c r="N80" s="34" t="str">
        <f t="shared" si="28"/>
        <v>BB</v>
      </c>
      <c r="O80" s="34" cm="1">
        <f t="array" ref="O80">_xlfn.LET(_xlpm.a, $F$78:$F$85, _xlpm.b, $E$78:$E$85, _xlpm.c, _xlfn.XLOOKUP(M80,_xlpm.a,_xlpm.b,0), _xlpm.d, _xlfn.XLOOKUP(N80,_xlpm.a,_xlpm.b,0), _xlpm.x, IF(OR(_xlpm.c=0,_xlpm.d=0), _xlpm.c+_xlpm.d, MIN(_xlpm.c,_xlpm.d)), IF(_xlpm.x=0, 0, IF(DataTables!$K$158="6+", _xlfn.IFNA(_xlfn.RANK.AVG(_xlpm.x,$E$78:$E$83),1), IF(DataTables!$K$158=8,_xlfn.RANK.AVG(_xlpm.x,_xlpm.b)))))</f>
        <v>0</v>
      </c>
      <c r="P80" s="32"/>
      <c r="Q80" s="151"/>
      <c r="R80" s="151"/>
      <c r="S80" s="151">
        <f>$O80</f>
        <v>0</v>
      </c>
      <c r="T80" s="151"/>
      <c r="U80" s="151"/>
      <c r="V80" s="151"/>
      <c r="W80" s="151"/>
      <c r="X80" s="151"/>
      <c r="Y80" s="32"/>
      <c r="Z80" s="32">
        <f>COUNTIF(F$87:F$94:F$78:F$85,F80)</f>
        <v>0</v>
      </c>
      <c r="AA80" s="32">
        <f t="shared" si="29"/>
        <v>0</v>
      </c>
      <c r="AB80" s="7" t="str">
        <f t="shared" si="30"/>
        <v/>
      </c>
    </row>
    <row r="81" spans="1:28" s="7" customFormat="1" ht="20.25" customHeight="1">
      <c r="A81" s="709" t="s">
        <v>122</v>
      </c>
      <c r="B81" s="709" t="s">
        <v>60</v>
      </c>
      <c r="C81" s="709" t="s">
        <v>136</v>
      </c>
      <c r="D81" s="709" t="s">
        <v>71</v>
      </c>
      <c r="E81" s="41">
        <v>4</v>
      </c>
      <c r="F81" s="17"/>
      <c r="G81" s="201"/>
      <c r="H81" s="33" t="str" cm="1">
        <f t="array" ref="H81">IF($F81=0," ",_xlfn.XLOOKUP($F81,DataCalcs!$B$331:$B$409,_xlfn.XLOOKUP($C81,DataCalcs!$D$330:$N$330,DataCalcs!$D$331:$N$409),"WRONG LETTER"))</f>
        <v xml:space="preserve"> </v>
      </c>
      <c r="I81" s="33" t="str">
        <f>IF($F81=0," ",_xlfn.XLOOKUP($F81,DataCalcs!$B$331:$B$409,DataCalcs!$A$331:$A$409,"WRONG LETTER"))</f>
        <v xml:space="preserve"> </v>
      </c>
      <c r="J81" s="709" t="str" cm="1">
        <f t="array" ref="J81">_xlfn.IFS(ISBLANK(G81), "", NOT(ISNUMBER(G81)), "!!!",  G81&gt;DataTables!$E$83,"...",G81&gt;DataTables!$F$83,"L1",G81&gt;DataTables!$G$83,"L2",G81&gt;DataTables!$H$83,"L3",G81&gt;DataTables!$I$83,"L4",G81&gt;DataTables!$J$83,"L5",G81&gt;DataTables!$K$83,"L6",G81&gt;DataTables!$L$83,"L7",G81&gt;DataTables!$M$83,"L8", G81&lt;=DataTables!$M$83,"L9")</f>
        <v/>
      </c>
      <c r="K81" s="709"/>
      <c r="L81" s="32"/>
      <c r="M81" s="34" t="str">
        <f t="shared" si="28"/>
        <v>O</v>
      </c>
      <c r="N81" s="34" t="str">
        <f t="shared" si="28"/>
        <v>OO</v>
      </c>
      <c r="O81" s="34" cm="1">
        <f t="array" ref="O81">_xlfn.LET(_xlpm.a, $F$78:$F$85, _xlpm.b, $E$78:$E$85, _xlpm.c, _xlfn.XLOOKUP(M81,_xlpm.a,_xlpm.b,0), _xlpm.d, _xlfn.XLOOKUP(N81,_xlpm.a,_xlpm.b,0), _xlpm.x, IF(OR(_xlpm.c=0,_xlpm.d=0), _xlpm.c+_xlpm.d, MIN(_xlpm.c,_xlpm.d)), IF(_xlpm.x=0, 0, IF(DataTables!$K$158="6+", _xlfn.IFNA(_xlfn.RANK.AVG(_xlpm.x,$E$78:$E$83),1), IF(DataTables!$K$158=8,_xlfn.RANK.AVG(_xlpm.x,_xlpm.b)))))</f>
        <v>0</v>
      </c>
      <c r="P81" s="32"/>
      <c r="Q81" s="151"/>
      <c r="R81" s="151"/>
      <c r="S81" s="151"/>
      <c r="T81" s="151">
        <f>$O81</f>
        <v>0</v>
      </c>
      <c r="U81" s="151"/>
      <c r="V81" s="151"/>
      <c r="W81" s="151"/>
      <c r="X81" s="151"/>
      <c r="Y81" s="32"/>
      <c r="Z81" s="32">
        <f>COUNTIF(F$87:F$94:F$78:F$85,F81)</f>
        <v>0</v>
      </c>
      <c r="AA81" s="32">
        <f t="shared" si="29"/>
        <v>0</v>
      </c>
      <c r="AB81" s="7" t="str">
        <f t="shared" si="30"/>
        <v/>
      </c>
    </row>
    <row r="82" spans="1:28" s="7" customFormat="1" ht="20.25" customHeight="1">
      <c r="A82" s="709" t="s">
        <v>122</v>
      </c>
      <c r="B82" s="709" t="s">
        <v>60</v>
      </c>
      <c r="C82" s="709" t="s">
        <v>136</v>
      </c>
      <c r="D82" s="709" t="s">
        <v>71</v>
      </c>
      <c r="E82" s="41">
        <v>5</v>
      </c>
      <c r="F82" s="17"/>
      <c r="G82" s="201"/>
      <c r="H82" s="33" t="str" cm="1">
        <f t="array" ref="H82">IF($F82=0," ",_xlfn.XLOOKUP($F82,DataCalcs!$B$331:$B$409,_xlfn.XLOOKUP($C82,DataCalcs!$D$330:$N$330,DataCalcs!$D$331:$N$409),"WRONG LETTER"))</f>
        <v xml:space="preserve"> </v>
      </c>
      <c r="I82" s="33" t="str">
        <f>IF($F82=0," ",_xlfn.XLOOKUP($F82,DataCalcs!$B$331:$B$409,DataCalcs!$A$331:$A$409,"WRONG LETTER"))</f>
        <v xml:space="preserve"> </v>
      </c>
      <c r="J82" s="709" t="str" cm="1">
        <f t="array" ref="J82">_xlfn.IFS(ISBLANK(G82), "", NOT(ISNUMBER(G82)), "!!!",  G82&gt;DataTables!$E$83,"...",G82&gt;DataTables!$F$83,"L1",G82&gt;DataTables!$G$83,"L2",G82&gt;DataTables!$H$83,"L3",G82&gt;DataTables!$I$83,"L4",G82&gt;DataTables!$J$83,"L5",G82&gt;DataTables!$K$83,"L6",G82&gt;DataTables!$L$83,"L7",G82&gt;DataTables!$M$83,"L8", G82&lt;=DataTables!$M$83,"L9")</f>
        <v/>
      </c>
      <c r="K82" s="709"/>
      <c r="L82" s="32"/>
      <c r="M82" s="34" t="str">
        <f t="shared" si="28"/>
        <v>R</v>
      </c>
      <c r="N82" s="34" t="str">
        <f t="shared" si="28"/>
        <v>RR</v>
      </c>
      <c r="O82" s="34" cm="1">
        <f t="array" ref="O82">_xlfn.LET(_xlpm.a, $F$78:$F$85, _xlpm.b, $E$78:$E$85, _xlpm.c, _xlfn.XLOOKUP(M82,_xlpm.a,_xlpm.b,0), _xlpm.d, _xlfn.XLOOKUP(N82,_xlpm.a,_xlpm.b,0), _xlpm.x, IF(OR(_xlpm.c=0,_xlpm.d=0), _xlpm.c+_xlpm.d, MIN(_xlpm.c,_xlpm.d)), IF(_xlpm.x=0, 0, IF(DataTables!$K$158="6+", _xlfn.IFNA(_xlfn.RANK.AVG(_xlpm.x,$E$78:$E$83),1), IF(DataTables!$K$158=8,_xlfn.RANK.AVG(_xlpm.x,_xlpm.b)))))</f>
        <v>0</v>
      </c>
      <c r="P82" s="32"/>
      <c r="Q82" s="151"/>
      <c r="R82" s="151"/>
      <c r="S82" s="151"/>
      <c r="T82" s="151"/>
      <c r="U82" s="151">
        <f>$O82</f>
        <v>0</v>
      </c>
      <c r="V82" s="151"/>
      <c r="W82" s="151"/>
      <c r="X82" s="151"/>
      <c r="Y82" s="32"/>
      <c r="Z82" s="32">
        <f>COUNTIF(F$87:F$94:F$78:F$85,F82)</f>
        <v>0</v>
      </c>
      <c r="AA82" s="32">
        <f t="shared" si="29"/>
        <v>0</v>
      </c>
      <c r="AB82" s="7" t="str">
        <f t="shared" si="30"/>
        <v/>
      </c>
    </row>
    <row r="83" spans="1:28" s="7" customFormat="1" ht="20.25" customHeight="1">
      <c r="A83" s="709" t="s">
        <v>122</v>
      </c>
      <c r="B83" s="709" t="s">
        <v>60</v>
      </c>
      <c r="C83" s="709" t="s">
        <v>136</v>
      </c>
      <c r="D83" s="709" t="s">
        <v>71</v>
      </c>
      <c r="E83" s="41">
        <v>6</v>
      </c>
      <c r="F83" s="17"/>
      <c r="G83" s="201"/>
      <c r="H83" s="33" t="str" cm="1">
        <f t="array" ref="H83">IF($F83=0," ",_xlfn.XLOOKUP($F83,DataCalcs!$B$331:$B$409,_xlfn.XLOOKUP($C83,DataCalcs!$D$330:$N$330,DataCalcs!$D$331:$N$409),"WRONG LETTER"))</f>
        <v xml:space="preserve"> </v>
      </c>
      <c r="I83" s="33" t="str">
        <f>IF($F83=0," ",_xlfn.XLOOKUP($F83,DataCalcs!$B$331:$B$409,DataCalcs!$A$331:$A$409,"WRONG LETTER"))</f>
        <v xml:space="preserve"> </v>
      </c>
      <c r="J83" s="709" t="str" cm="1">
        <f t="array" ref="J83">_xlfn.IFS(ISBLANK(G83), "", NOT(ISNUMBER(G83)), "!!!",  G83&gt;DataTables!$E$83,"...",G83&gt;DataTables!$F$83,"L1",G83&gt;DataTables!$G$83,"L2",G83&gt;DataTables!$H$83,"L3",G83&gt;DataTables!$I$83,"L4",G83&gt;DataTables!$J$83,"L5",G83&gt;DataTables!$K$83,"L6",G83&gt;DataTables!$L$83,"L7",G83&gt;DataTables!$M$83,"L8", G83&lt;=DataTables!$M$83,"L9")</f>
        <v/>
      </c>
      <c r="K83" s="709"/>
      <c r="L83" s="32"/>
      <c r="M83" s="34" t="str">
        <f t="shared" si="28"/>
        <v>X</v>
      </c>
      <c r="N83" s="34" t="str">
        <f t="shared" si="28"/>
        <v>XX</v>
      </c>
      <c r="O83" s="34" cm="1">
        <f t="array" ref="O83">_xlfn.LET(_xlpm.a, $F$78:$F$85, _xlpm.b, $E$78:$E$85, _xlpm.c, _xlfn.XLOOKUP(M83,_xlpm.a,_xlpm.b,0), _xlpm.d, _xlfn.XLOOKUP(N83,_xlpm.a,_xlpm.b,0), _xlpm.x, IF(OR(_xlpm.c=0,_xlpm.d=0), _xlpm.c+_xlpm.d, MIN(_xlpm.c,_xlpm.d)), IF(_xlpm.x=0, 0, IF(DataTables!$K$158="6+", _xlfn.IFNA(_xlfn.RANK.AVG(_xlpm.x,$E$78:$E$83),1), IF(DataTables!$K$158=8,_xlfn.RANK.AVG(_xlpm.x,_xlpm.b)))))</f>
        <v>0</v>
      </c>
      <c r="P83" s="32"/>
      <c r="Q83" s="151"/>
      <c r="R83" s="151"/>
      <c r="S83" s="151"/>
      <c r="T83" s="151"/>
      <c r="U83" s="151"/>
      <c r="V83" s="151">
        <f>$O83</f>
        <v>0</v>
      </c>
      <c r="W83" s="151"/>
      <c r="X83" s="151"/>
      <c r="Y83" s="32"/>
      <c r="Z83" s="32">
        <f>COUNTIF(F$87:F$94:F$78:F$85,F83)</f>
        <v>0</v>
      </c>
      <c r="AA83" s="32">
        <f t="shared" si="29"/>
        <v>0</v>
      </c>
      <c r="AB83" s="7" t="str">
        <f t="shared" si="30"/>
        <v/>
      </c>
    </row>
    <row r="84" spans="1:28" s="7" customFormat="1" ht="20.25" customHeight="1">
      <c r="A84" s="709" t="s">
        <v>122</v>
      </c>
      <c r="B84" s="709" t="s">
        <v>60</v>
      </c>
      <c r="C84" s="709" t="s">
        <v>136</v>
      </c>
      <c r="D84" s="709" t="s">
        <v>71</v>
      </c>
      <c r="E84" s="14">
        <v>7</v>
      </c>
      <c r="F84" s="17"/>
      <c r="G84" s="201"/>
      <c r="H84" s="33" t="str" cm="1">
        <f t="array" ref="H84">IF($F84=0," ",_xlfn.XLOOKUP($F84,DataCalcs!$B$331:$B$409,_xlfn.XLOOKUP($C84,DataCalcs!$D$330:$N$330,DataCalcs!$D$331:$N$409),"WRONG LETTER"))</f>
        <v xml:space="preserve"> </v>
      </c>
      <c r="I84" s="33" t="str">
        <f>IF($F84=0," ",_xlfn.XLOOKUP($F84,DataCalcs!$B$331:$B$409,DataCalcs!$A$331:$A$409,"WRONG LETTER"))</f>
        <v xml:space="preserve"> </v>
      </c>
      <c r="J84" s="709" t="str" cm="1">
        <f t="array" ref="J84">_xlfn.IFS(ISBLANK(G84), "", NOT(ISNUMBER(G84)), "!!!",  G84&gt;DataTables!$E$83,"...",G84&gt;DataTables!$F$83,"L1",G84&gt;DataTables!$G$83,"L2",G84&gt;DataTables!$H$83,"L3",G84&gt;DataTables!$I$83,"L4",G84&gt;DataTables!$J$83,"L5",G84&gt;DataTables!$K$83,"L6",G84&gt;DataTables!$L$83,"L7",G84&gt;DataTables!$M$83,"L8", G84&lt;=DataTables!$M$83,"L9")</f>
        <v/>
      </c>
      <c r="K84" s="709"/>
      <c r="L84" s="32"/>
      <c r="M84" s="34" t="str">
        <f t="shared" si="28"/>
        <v>H</v>
      </c>
      <c r="N84" s="34" t="str">
        <f t="shared" si="28"/>
        <v>HH</v>
      </c>
      <c r="O84" s="34" cm="1">
        <f t="array" ref="O84">_xlfn.LET(_xlpm.a, $F$78:$F$85, _xlpm.b, $E$78:$E$85, _xlpm.c, _xlfn.XLOOKUP(M84,_xlpm.a,_xlpm.b,0), _xlpm.d, _xlfn.XLOOKUP(N84,_xlpm.a,_xlpm.b,0), _xlpm.x, IF(OR(_xlpm.c=0,_xlpm.d=0), _xlpm.c+_xlpm.d, MIN(_xlpm.c,_xlpm.d)), IF(_xlpm.x=0, 0, IF(DataTables!$K$158="6+", _xlfn.IFNA(_xlfn.RANK.AVG(_xlpm.x,$E$78:$E$83),1), IF(DataTables!$K$158=8,_xlfn.RANK.AVG(_xlpm.x,_xlpm.b)))))</f>
        <v>0</v>
      </c>
      <c r="P84" s="32"/>
      <c r="Q84" s="151"/>
      <c r="R84" s="151"/>
      <c r="S84" s="151"/>
      <c r="T84" s="151"/>
      <c r="U84" s="151"/>
      <c r="V84" s="151"/>
      <c r="W84" s="151">
        <f>$O84</f>
        <v>0</v>
      </c>
      <c r="X84" s="151"/>
      <c r="Y84" s="32"/>
      <c r="Z84" s="32">
        <f>COUNTIF(F$87:F$94:F$78:F$85,F84)</f>
        <v>0</v>
      </c>
      <c r="AA84" s="32">
        <f t="shared" si="29"/>
        <v>0</v>
      </c>
      <c r="AB84" s="7" t="str">
        <f t="shared" si="30"/>
        <v/>
      </c>
    </row>
    <row r="85" spans="1:28" s="8" customFormat="1" ht="20.25" customHeight="1">
      <c r="A85" s="709" t="s">
        <v>122</v>
      </c>
      <c r="B85" s="709" t="s">
        <v>60</v>
      </c>
      <c r="C85" s="709" t="s">
        <v>136</v>
      </c>
      <c r="D85" s="709" t="s">
        <v>71</v>
      </c>
      <c r="E85" s="14">
        <v>8</v>
      </c>
      <c r="F85" s="17"/>
      <c r="G85" s="201"/>
      <c r="H85" s="33" t="str" cm="1">
        <f t="array" ref="H85">IF($F85=0," ",_xlfn.XLOOKUP($F85,DataCalcs!$B$331:$B$409,_xlfn.XLOOKUP($C85,DataCalcs!$D$330:$N$330,DataCalcs!$D$331:$N$409),"WRONG LETTER"))</f>
        <v xml:space="preserve"> </v>
      </c>
      <c r="I85" s="33" t="str">
        <f>IF($F85=0," ",_xlfn.XLOOKUP($F85,DataCalcs!$B$331:$B$409,DataCalcs!$A$331:$A$409,"WRONG LETTER"))</f>
        <v xml:space="preserve"> </v>
      </c>
      <c r="J85" s="709" t="str" cm="1">
        <f t="array" ref="J85">_xlfn.IFS(ISBLANK(G85), "", NOT(ISNUMBER(G85)), "!!!",  G85&gt;DataTables!$E$83,"...",G85&gt;DataTables!$F$83,"L1",G85&gt;DataTables!$G$83,"L2",G85&gt;DataTables!$H$83,"L3",G85&gt;DataTables!$I$83,"L4",G85&gt;DataTables!$J$83,"L5",G85&gt;DataTables!$K$83,"L6",G85&gt;DataTables!$L$83,"L7",G85&gt;DataTables!$M$83,"L8", G85&lt;=DataTables!$M$83,"L9")</f>
        <v/>
      </c>
      <c r="K85" s="709"/>
      <c r="L85" s="31"/>
      <c r="M85" s="34" t="str">
        <f t="shared" si="28"/>
        <v>W</v>
      </c>
      <c r="N85" s="34" t="str">
        <f t="shared" si="28"/>
        <v>WW</v>
      </c>
      <c r="O85" s="34" cm="1">
        <f t="array" ref="O85">_xlfn.LET(_xlpm.a, $F$78:$F$85, _xlpm.b, $E$78:$E$85, _xlpm.c, _xlfn.XLOOKUP(M85,_xlpm.a,_xlpm.b,0), _xlpm.d, _xlfn.XLOOKUP(N85,_xlpm.a,_xlpm.b,0), _xlpm.x, IF(OR(_xlpm.c=0,_xlpm.d=0), _xlpm.c+_xlpm.d, MIN(_xlpm.c,_xlpm.d)), IF(_xlpm.x=0, 0, IF(DataTables!$K$158="6+", _xlfn.IFNA(_xlfn.RANK.AVG(_xlpm.x,$E$78:$E$83),1), IF(DataTables!$K$158=8,_xlfn.RANK.AVG(_xlpm.x,_xlpm.b)))))</f>
        <v>0</v>
      </c>
      <c r="P85" s="32"/>
      <c r="Q85" s="151"/>
      <c r="R85" s="151"/>
      <c r="S85" s="151"/>
      <c r="T85" s="151"/>
      <c r="U85" s="151"/>
      <c r="V85" s="151"/>
      <c r="W85" s="151"/>
      <c r="X85" s="151">
        <f>$O85</f>
        <v>0</v>
      </c>
      <c r="Y85" s="31"/>
      <c r="Z85" s="32">
        <f>COUNTIF(F$87:F$94:F$78:F$85,F85)</f>
        <v>0</v>
      </c>
      <c r="AA85" s="32">
        <f t="shared" si="29"/>
        <v>0</v>
      </c>
      <c r="AB85" s="7" t="str">
        <f t="shared" si="30"/>
        <v/>
      </c>
    </row>
    <row r="86" spans="1:28" s="8" customFormat="1" ht="20.25" customHeight="1">
      <c r="A86" s="709" t="s">
        <v>122</v>
      </c>
      <c r="B86" s="709" t="s">
        <v>60</v>
      </c>
      <c r="C86" s="709" t="s">
        <v>136</v>
      </c>
      <c r="D86" s="76"/>
      <c r="E86" s="42" t="s">
        <v>223</v>
      </c>
      <c r="F86" s="40"/>
      <c r="G86" s="204"/>
      <c r="H86" s="454"/>
      <c r="I86" s="457"/>
      <c r="J86" s="459"/>
      <c r="K86" s="451"/>
      <c r="L86" s="31"/>
      <c r="M86" s="10"/>
      <c r="N86" s="10"/>
      <c r="O86" s="712"/>
      <c r="P86" s="31"/>
      <c r="Q86" s="31"/>
      <c r="R86" s="31"/>
      <c r="S86" s="31"/>
      <c r="T86" s="31"/>
      <c r="U86" s="31"/>
      <c r="V86" s="31"/>
      <c r="W86" s="31"/>
      <c r="X86" s="31"/>
      <c r="Y86" s="31"/>
      <c r="Z86" s="32"/>
      <c r="AA86" s="2"/>
    </row>
    <row r="87" spans="1:28" s="8" customFormat="1" ht="20.25" customHeight="1">
      <c r="A87" s="709" t="s">
        <v>122</v>
      </c>
      <c r="B87" s="709" t="s">
        <v>60</v>
      </c>
      <c r="C87" s="709" t="s">
        <v>136</v>
      </c>
      <c r="D87" s="709" t="s">
        <v>65</v>
      </c>
      <c r="E87" s="41">
        <v>1</v>
      </c>
      <c r="F87" s="17"/>
      <c r="G87" s="201"/>
      <c r="H87" s="33" t="str" cm="1">
        <f t="array" ref="H87">IF($F87=0," ",_xlfn.XLOOKUP($F87,DataCalcs!$B$331:$B$409,_xlfn.XLOOKUP($C87,DataCalcs!$D$330:$N$330,DataCalcs!$D$331:$N$409),"WRONG LETTER"))</f>
        <v xml:space="preserve"> </v>
      </c>
      <c r="I87" s="33" t="str">
        <f>IF($F87=0," ",_xlfn.XLOOKUP($F87,DataCalcs!$B$331:$B$409,DataCalcs!$A$331:$A$409,"WRONG LETTER"))</f>
        <v xml:space="preserve"> </v>
      </c>
      <c r="J87" s="709" t="str" cm="1">
        <f t="array" ref="J87">_xlfn.IFS(ISBLANK(G87), "", NOT(ISNUMBER(G87)), "!!!",  G87&gt;DataTables!$E$83,"...",G87&gt;DataTables!$F$83,"L1",G87&gt;DataTables!$G$83,"L2",G87&gt;DataTables!$H$83,"L3",G87&gt;DataTables!$I$83,"L4",G87&gt;DataTables!$J$83,"L5",G87&gt;DataTables!$K$83,"L6",G87&gt;DataTables!$L$83,"L7",G87&gt;DataTables!$M$83,"L8", G87&lt;=DataTables!$M$83,"L9")</f>
        <v/>
      </c>
      <c r="K87" s="709"/>
      <c r="L87" s="32"/>
      <c r="M87" s="34" t="str">
        <f t="shared" ref="M87:N94" si="31">M78</f>
        <v>A</v>
      </c>
      <c r="N87" s="34" t="str">
        <f t="shared" si="31"/>
        <v>AA</v>
      </c>
      <c r="O87" s="34" cm="1">
        <f t="array" ref="O87">_xlfn.LET(_xlpm.a, $F$87:$F$94, _xlpm.b, $E$87:$E$94, _xlpm.c, _xlfn.XLOOKUP(M87,_xlpm.a,_xlpm.b,0), _xlpm.d, _xlfn.XLOOKUP(N87,_xlpm.a,_xlpm.b,0), _xlpm.x, IF(OR(_xlpm.c=0,_xlpm.d=0), _xlpm.c+_xlpm.d, MIN(_xlpm.c,_xlpm.d)), IF(_xlpm.x=0, 0, IF(DataTables!$K$158="6+", _xlfn.IFNA(_xlfn.RANK.AVG(_xlpm.x,$E$87:$E$92),1), IF(DataTables!$K$158=8,_xlfn.RANK.AVG(_xlpm.x,_xlpm.b)))))</f>
        <v>0</v>
      </c>
      <c r="P87" s="32"/>
      <c r="Q87" s="151">
        <f>$O87</f>
        <v>0</v>
      </c>
      <c r="R87" s="151"/>
      <c r="S87" s="151"/>
      <c r="T87" s="151"/>
      <c r="U87" s="151"/>
      <c r="V87" s="151"/>
      <c r="W87" s="151"/>
      <c r="X87" s="151"/>
      <c r="Y87" s="32"/>
      <c r="Z87" s="32">
        <f>COUNTIF(F$87:F$94:F$78:F$85,F87)</f>
        <v>0</v>
      </c>
      <c r="AA87" s="32">
        <f>IF(NOT(ISBLANK(F87)),COUNTIF(F$87:F$94,LEFT(F87,1)&amp;"*"),0)</f>
        <v>0</v>
      </c>
      <c r="AB87" s="7" t="str">
        <f>IF(AND($G87&gt;0.00001,$G87&lt;=$J$77), "***", "")</f>
        <v/>
      </c>
    </row>
    <row r="88" spans="1:28" s="8" customFormat="1" ht="20.25" customHeight="1">
      <c r="A88" s="709" t="s">
        <v>122</v>
      </c>
      <c r="B88" s="709" t="s">
        <v>60</v>
      </c>
      <c r="C88" s="709" t="s">
        <v>136</v>
      </c>
      <c r="D88" s="709" t="s">
        <v>65</v>
      </c>
      <c r="E88" s="41">
        <v>2</v>
      </c>
      <c r="F88" s="17"/>
      <c r="G88" s="201"/>
      <c r="H88" s="33" t="str" cm="1">
        <f t="array" ref="H88">IF($F88=0," ",_xlfn.XLOOKUP($F88,DataCalcs!$B$331:$B$409,_xlfn.XLOOKUP($C88,DataCalcs!$D$330:$N$330,DataCalcs!$D$331:$N$409),"WRONG LETTER"))</f>
        <v xml:space="preserve"> </v>
      </c>
      <c r="I88" s="33" t="str">
        <f>IF($F88=0," ",_xlfn.XLOOKUP($F88,DataCalcs!$B$331:$B$409,DataCalcs!$A$331:$A$409,"WRONG LETTER"))</f>
        <v xml:space="preserve"> </v>
      </c>
      <c r="J88" s="709" t="str" cm="1">
        <f t="array" ref="J88">_xlfn.IFS(ISBLANK(G88), "", NOT(ISNUMBER(G88)), "!!!",  G88&gt;DataTables!$E$83,"...",G88&gt;DataTables!$F$83,"L1",G88&gt;DataTables!$G$83,"L2",G88&gt;DataTables!$H$83,"L3",G88&gt;DataTables!$I$83,"L4",G88&gt;DataTables!$J$83,"L5",G88&gt;DataTables!$K$83,"L6",G88&gt;DataTables!$L$83,"L7",G88&gt;DataTables!$M$83,"L8", G88&lt;=DataTables!$M$83,"L9")</f>
        <v/>
      </c>
      <c r="K88" s="709"/>
      <c r="L88" s="31"/>
      <c r="M88" s="34" t="str">
        <f t="shared" si="31"/>
        <v>N</v>
      </c>
      <c r="N88" s="34" t="str">
        <f t="shared" si="31"/>
        <v>NN</v>
      </c>
      <c r="O88" s="34" cm="1">
        <f t="array" ref="O88">_xlfn.LET(_xlpm.a, $F$87:$F$94, _xlpm.b, $E$87:$E$94, _xlpm.c, _xlfn.XLOOKUP(M88,_xlpm.a,_xlpm.b,0), _xlpm.d, _xlfn.XLOOKUP(N88,_xlpm.a,_xlpm.b,0), _xlpm.x, IF(OR(_xlpm.c=0,_xlpm.d=0), _xlpm.c+_xlpm.d, MIN(_xlpm.c,_xlpm.d)), IF(_xlpm.x=0, 0, IF(DataTables!$K$158="6+", _xlfn.IFNA(_xlfn.RANK.AVG(_xlpm.x,$E$87:$E$92),1), IF(DataTables!$K$158=8,_xlfn.RANK.AVG(_xlpm.x,_xlpm.b)))))</f>
        <v>0</v>
      </c>
      <c r="P88" s="32"/>
      <c r="Q88" s="151"/>
      <c r="R88" s="151">
        <f>$O88</f>
        <v>0</v>
      </c>
      <c r="S88" s="151"/>
      <c r="T88" s="151"/>
      <c r="U88" s="151"/>
      <c r="V88" s="151"/>
      <c r="W88" s="151"/>
      <c r="X88" s="151"/>
      <c r="Y88" s="32"/>
      <c r="Z88" s="32">
        <f>COUNTIF(F$87:F$94:F$78:F$85,F88)</f>
        <v>0</v>
      </c>
      <c r="AA88" s="32">
        <f t="shared" ref="AA88:AA94" si="32">IF(NOT(ISBLANK(F88)),COUNTIF(F$87:F$94,LEFT(F88,1)&amp;"*"),0)</f>
        <v>0</v>
      </c>
      <c r="AB88" s="7" t="str">
        <f t="shared" ref="AB88:AB93" si="33">IF(AND($G88&gt;0.00001,$G88&lt;=$J$77), "***", "")</f>
        <v/>
      </c>
    </row>
    <row r="89" spans="1:28" s="8" customFormat="1" ht="20.25" customHeight="1">
      <c r="A89" s="709" t="s">
        <v>122</v>
      </c>
      <c r="B89" s="709" t="s">
        <v>60</v>
      </c>
      <c r="C89" s="709" t="s">
        <v>136</v>
      </c>
      <c r="D89" s="709" t="s">
        <v>65</v>
      </c>
      <c r="E89" s="41">
        <v>3</v>
      </c>
      <c r="F89" s="17"/>
      <c r="G89" s="201"/>
      <c r="H89" s="33" t="str" cm="1">
        <f t="array" ref="H89">IF($F89=0," ",_xlfn.XLOOKUP($F89,DataCalcs!$B$331:$B$409,_xlfn.XLOOKUP($C89,DataCalcs!$D$330:$N$330,DataCalcs!$D$331:$N$409),"WRONG LETTER"))</f>
        <v xml:space="preserve"> </v>
      </c>
      <c r="I89" s="33" t="str">
        <f>IF($F89=0," ",_xlfn.XLOOKUP($F89,DataCalcs!$B$331:$B$409,DataCalcs!$A$331:$A$409,"WRONG LETTER"))</f>
        <v xml:space="preserve"> </v>
      </c>
      <c r="J89" s="709" t="str" cm="1">
        <f t="array" ref="J89">_xlfn.IFS(ISBLANK(G89), "", NOT(ISNUMBER(G89)), "!!!",  G89&gt;DataTables!$E$83,"...",G89&gt;DataTables!$F$83,"L1",G89&gt;DataTables!$G$83,"L2",G89&gt;DataTables!$H$83,"L3",G89&gt;DataTables!$I$83,"L4",G89&gt;DataTables!$J$83,"L5",G89&gt;DataTables!$K$83,"L6",G89&gt;DataTables!$L$83,"L7",G89&gt;DataTables!$M$83,"L8", G89&lt;=DataTables!$M$83,"L9")</f>
        <v/>
      </c>
      <c r="K89" s="709"/>
      <c r="L89" s="31"/>
      <c r="M89" s="34" t="str">
        <f t="shared" si="31"/>
        <v>B</v>
      </c>
      <c r="N89" s="34" t="str">
        <f t="shared" si="31"/>
        <v>BB</v>
      </c>
      <c r="O89" s="34" cm="1">
        <f t="array" ref="O89">_xlfn.LET(_xlpm.a, $F$87:$F$94, _xlpm.b, $E$87:$E$94, _xlpm.c, _xlfn.XLOOKUP(M89,_xlpm.a,_xlpm.b,0), _xlpm.d, _xlfn.XLOOKUP(N89,_xlpm.a,_xlpm.b,0), _xlpm.x, IF(OR(_xlpm.c=0,_xlpm.d=0), _xlpm.c+_xlpm.d, MIN(_xlpm.c,_xlpm.d)), IF(_xlpm.x=0, 0, IF(DataTables!$K$158="6+", _xlfn.IFNA(_xlfn.RANK.AVG(_xlpm.x,$E$87:$E$92),1), IF(DataTables!$K$158=8,_xlfn.RANK.AVG(_xlpm.x,_xlpm.b)))))</f>
        <v>0</v>
      </c>
      <c r="P89" s="32"/>
      <c r="Q89" s="151"/>
      <c r="R89" s="151"/>
      <c r="S89" s="151">
        <f>$O89</f>
        <v>0</v>
      </c>
      <c r="T89" s="151"/>
      <c r="U89" s="151"/>
      <c r="V89" s="151"/>
      <c r="W89" s="151"/>
      <c r="X89" s="151"/>
      <c r="Y89" s="32"/>
      <c r="Z89" s="32">
        <f>COUNTIF(F$87:F$94:F$78:F$85,F89)</f>
        <v>0</v>
      </c>
      <c r="AA89" s="32">
        <f t="shared" si="32"/>
        <v>0</v>
      </c>
      <c r="AB89" s="7" t="str">
        <f t="shared" si="33"/>
        <v/>
      </c>
    </row>
    <row r="90" spans="1:28" s="8" customFormat="1" ht="20.25" customHeight="1">
      <c r="A90" s="709" t="s">
        <v>122</v>
      </c>
      <c r="B90" s="709" t="s">
        <v>60</v>
      </c>
      <c r="C90" s="709" t="s">
        <v>136</v>
      </c>
      <c r="D90" s="709" t="s">
        <v>65</v>
      </c>
      <c r="E90" s="41">
        <v>4</v>
      </c>
      <c r="F90" s="17"/>
      <c r="G90" s="201"/>
      <c r="H90" s="33" t="str" cm="1">
        <f t="array" ref="H90">IF($F90=0," ",_xlfn.XLOOKUP($F90,DataCalcs!$B$331:$B$409,_xlfn.XLOOKUP($C90,DataCalcs!$D$330:$N$330,DataCalcs!$D$331:$N$409),"WRONG LETTER"))</f>
        <v xml:space="preserve"> </v>
      </c>
      <c r="I90" s="33" t="str">
        <f>IF($F90=0," ",_xlfn.XLOOKUP($F90,DataCalcs!$B$331:$B$409,DataCalcs!$A$331:$A$409,"WRONG LETTER"))</f>
        <v xml:space="preserve"> </v>
      </c>
      <c r="J90" s="709" t="str" cm="1">
        <f t="array" ref="J90">_xlfn.IFS(ISBLANK(G90), "", NOT(ISNUMBER(G90)), "!!!",  G90&gt;DataTables!$E$83,"...",G90&gt;DataTables!$F$83,"L1",G90&gt;DataTables!$G$83,"L2",G90&gt;DataTables!$H$83,"L3",G90&gt;DataTables!$I$83,"L4",G90&gt;DataTables!$J$83,"L5",G90&gt;DataTables!$K$83,"L6",G90&gt;DataTables!$L$83,"L7",G90&gt;DataTables!$M$83,"L8", G90&lt;=DataTables!$M$83,"L9")</f>
        <v/>
      </c>
      <c r="K90" s="709"/>
      <c r="L90" s="31"/>
      <c r="M90" s="34" t="str">
        <f t="shared" si="31"/>
        <v>O</v>
      </c>
      <c r="N90" s="34" t="str">
        <f t="shared" si="31"/>
        <v>OO</v>
      </c>
      <c r="O90" s="34" cm="1">
        <f t="array" ref="O90">_xlfn.LET(_xlpm.a, $F$87:$F$94, _xlpm.b, $E$87:$E$94, _xlpm.c, _xlfn.XLOOKUP(M90,_xlpm.a,_xlpm.b,0), _xlpm.d, _xlfn.XLOOKUP(N90,_xlpm.a,_xlpm.b,0), _xlpm.x, IF(OR(_xlpm.c=0,_xlpm.d=0), _xlpm.c+_xlpm.d, MIN(_xlpm.c,_xlpm.d)), IF(_xlpm.x=0, 0, IF(DataTables!$K$158="6+", _xlfn.IFNA(_xlfn.RANK.AVG(_xlpm.x,$E$87:$E$92),1), IF(DataTables!$K$158=8,_xlfn.RANK.AVG(_xlpm.x,_xlpm.b)))))</f>
        <v>0</v>
      </c>
      <c r="P90" s="32"/>
      <c r="Q90" s="151"/>
      <c r="R90" s="151"/>
      <c r="S90" s="151"/>
      <c r="T90" s="151">
        <f>$O90</f>
        <v>0</v>
      </c>
      <c r="U90" s="151"/>
      <c r="V90" s="151"/>
      <c r="W90" s="151"/>
      <c r="X90" s="151"/>
      <c r="Y90" s="32"/>
      <c r="Z90" s="32">
        <f>COUNTIF(F$87:F$94:F$78:F$85,F90)</f>
        <v>0</v>
      </c>
      <c r="AA90" s="32">
        <f t="shared" si="32"/>
        <v>0</v>
      </c>
      <c r="AB90" s="7" t="str">
        <f t="shared" si="33"/>
        <v/>
      </c>
    </row>
    <row r="91" spans="1:28" s="8" customFormat="1" ht="20.25" customHeight="1">
      <c r="A91" s="709" t="s">
        <v>122</v>
      </c>
      <c r="B91" s="709" t="s">
        <v>60</v>
      </c>
      <c r="C91" s="709" t="s">
        <v>136</v>
      </c>
      <c r="D91" s="709" t="s">
        <v>65</v>
      </c>
      <c r="E91" s="41">
        <v>5</v>
      </c>
      <c r="F91" s="17"/>
      <c r="G91" s="201"/>
      <c r="H91" s="33" t="str" cm="1">
        <f t="array" ref="H91">IF($F91=0," ",_xlfn.XLOOKUP($F91,DataCalcs!$B$331:$B$409,_xlfn.XLOOKUP($C91,DataCalcs!$D$330:$N$330,DataCalcs!$D$331:$N$409),"WRONG LETTER"))</f>
        <v xml:space="preserve"> </v>
      </c>
      <c r="I91" s="33" t="str">
        <f>IF($F91=0," ",_xlfn.XLOOKUP($F91,DataCalcs!$B$331:$B$409,DataCalcs!$A$331:$A$409,"WRONG LETTER"))</f>
        <v xml:space="preserve"> </v>
      </c>
      <c r="J91" s="709" t="str" cm="1">
        <f t="array" ref="J91">_xlfn.IFS(ISBLANK(G91), "", NOT(ISNUMBER(G91)), "!!!",  G91&gt;DataTables!$E$83,"...",G91&gt;DataTables!$F$83,"L1",G91&gt;DataTables!$G$83,"L2",G91&gt;DataTables!$H$83,"L3",G91&gt;DataTables!$I$83,"L4",G91&gt;DataTables!$J$83,"L5",G91&gt;DataTables!$K$83,"L6",G91&gt;DataTables!$L$83,"L7",G91&gt;DataTables!$M$83,"L8", G91&lt;=DataTables!$M$83,"L9")</f>
        <v/>
      </c>
      <c r="K91" s="709"/>
      <c r="L91" s="31"/>
      <c r="M91" s="34" t="str">
        <f t="shared" si="31"/>
        <v>R</v>
      </c>
      <c r="N91" s="34" t="str">
        <f t="shared" si="31"/>
        <v>RR</v>
      </c>
      <c r="O91" s="34" cm="1">
        <f t="array" ref="O91">_xlfn.LET(_xlpm.a, $F$87:$F$94, _xlpm.b, $E$87:$E$94, _xlpm.c, _xlfn.XLOOKUP(M91,_xlpm.a,_xlpm.b,0), _xlpm.d, _xlfn.XLOOKUP(N91,_xlpm.a,_xlpm.b,0), _xlpm.x, IF(OR(_xlpm.c=0,_xlpm.d=0), _xlpm.c+_xlpm.d, MIN(_xlpm.c,_xlpm.d)), IF(_xlpm.x=0, 0, IF(DataTables!$K$158="6+", _xlfn.IFNA(_xlfn.RANK.AVG(_xlpm.x,$E$87:$E$92),1), IF(DataTables!$K$158=8,_xlfn.RANK.AVG(_xlpm.x,_xlpm.b)))))</f>
        <v>0</v>
      </c>
      <c r="P91" s="32"/>
      <c r="Q91" s="151"/>
      <c r="R91" s="151"/>
      <c r="S91" s="151"/>
      <c r="T91" s="151"/>
      <c r="U91" s="151">
        <f>$O91</f>
        <v>0</v>
      </c>
      <c r="V91" s="151"/>
      <c r="W91" s="151"/>
      <c r="X91" s="151"/>
      <c r="Y91" s="32"/>
      <c r="Z91" s="32">
        <f>COUNTIF(F$87:F$94:F$78:F$85,F91)</f>
        <v>0</v>
      </c>
      <c r="AA91" s="32">
        <f t="shared" si="32"/>
        <v>0</v>
      </c>
      <c r="AB91" s="7" t="str">
        <f t="shared" si="33"/>
        <v/>
      </c>
    </row>
    <row r="92" spans="1:28" s="8" customFormat="1" ht="20.25" customHeight="1">
      <c r="A92" s="709" t="s">
        <v>122</v>
      </c>
      <c r="B92" s="709" t="s">
        <v>60</v>
      </c>
      <c r="C92" s="709" t="s">
        <v>136</v>
      </c>
      <c r="D92" s="709" t="s">
        <v>65</v>
      </c>
      <c r="E92" s="41">
        <v>6</v>
      </c>
      <c r="F92" s="17"/>
      <c r="G92" s="201"/>
      <c r="H92" s="33" t="str" cm="1">
        <f t="array" ref="H92">IF($F92=0," ",_xlfn.XLOOKUP($F92,DataCalcs!$B$331:$B$409,_xlfn.XLOOKUP($C92,DataCalcs!$D$330:$N$330,DataCalcs!$D$331:$N$409),"WRONG LETTER"))</f>
        <v xml:space="preserve"> </v>
      </c>
      <c r="I92" s="33" t="str">
        <f>IF($F92=0," ",_xlfn.XLOOKUP($F92,DataCalcs!$B$331:$B$409,DataCalcs!$A$331:$A$409,"WRONG LETTER"))</f>
        <v xml:space="preserve"> </v>
      </c>
      <c r="J92" s="709" t="str" cm="1">
        <f t="array" ref="J92">_xlfn.IFS(ISBLANK(G92), "", NOT(ISNUMBER(G92)), "!!!",  G92&gt;DataTables!$E$83,"...",G92&gt;DataTables!$F$83,"L1",G92&gt;DataTables!$G$83,"L2",G92&gt;DataTables!$H$83,"L3",G92&gt;DataTables!$I$83,"L4",G92&gt;DataTables!$J$83,"L5",G92&gt;DataTables!$K$83,"L6",G92&gt;DataTables!$L$83,"L7",G92&gt;DataTables!$M$83,"L8", G92&lt;=DataTables!$M$83,"L9")</f>
        <v/>
      </c>
      <c r="K92" s="709"/>
      <c r="L92" s="418"/>
      <c r="M92" s="34" t="str">
        <f t="shared" si="31"/>
        <v>X</v>
      </c>
      <c r="N92" s="34" t="str">
        <f t="shared" si="31"/>
        <v>XX</v>
      </c>
      <c r="O92" s="34" cm="1">
        <f t="array" ref="O92">_xlfn.LET(_xlpm.a, $F$87:$F$94, _xlpm.b, $E$87:$E$94, _xlpm.c, _xlfn.XLOOKUP(M92,_xlpm.a,_xlpm.b,0), _xlpm.d, _xlfn.XLOOKUP(N92,_xlpm.a,_xlpm.b,0), _xlpm.x, IF(OR(_xlpm.c=0,_xlpm.d=0), _xlpm.c+_xlpm.d, MIN(_xlpm.c,_xlpm.d)), IF(_xlpm.x=0, 0, IF(DataTables!$K$158="6+", _xlfn.IFNA(_xlfn.RANK.AVG(_xlpm.x,$E$87:$E$92),1), IF(DataTables!$K$158=8,_xlfn.RANK.AVG(_xlpm.x,_xlpm.b)))))</f>
        <v>0</v>
      </c>
      <c r="P92" s="32"/>
      <c r="Q92" s="151"/>
      <c r="R92" s="151"/>
      <c r="S92" s="151"/>
      <c r="T92" s="151"/>
      <c r="U92" s="151"/>
      <c r="V92" s="151">
        <f>$O92</f>
        <v>0</v>
      </c>
      <c r="W92" s="151"/>
      <c r="X92" s="151"/>
      <c r="Y92" s="32"/>
      <c r="Z92" s="32">
        <f>COUNTIF(F$87:F$94:F$78:F$85,F92)</f>
        <v>0</v>
      </c>
      <c r="AA92" s="32">
        <f t="shared" si="32"/>
        <v>0</v>
      </c>
      <c r="AB92" s="7" t="str">
        <f t="shared" si="33"/>
        <v/>
      </c>
    </row>
    <row r="93" spans="1:28" s="7" customFormat="1" ht="20.25" customHeight="1">
      <c r="A93" s="709" t="s">
        <v>122</v>
      </c>
      <c r="B93" s="709" t="s">
        <v>60</v>
      </c>
      <c r="C93" s="709" t="s">
        <v>136</v>
      </c>
      <c r="D93" s="709" t="s">
        <v>65</v>
      </c>
      <c r="E93" s="14">
        <v>7</v>
      </c>
      <c r="F93" s="24"/>
      <c r="G93" s="201"/>
      <c r="H93" s="33" t="str" cm="1">
        <f t="array" ref="H93">IF($F93=0," ",_xlfn.XLOOKUP($F93,DataCalcs!$B$331:$B$409,_xlfn.XLOOKUP($C93,DataCalcs!$D$330:$N$330,DataCalcs!$D$331:$N$409),"WRONG LETTER"))</f>
        <v xml:space="preserve"> </v>
      </c>
      <c r="I93" s="33" t="str">
        <f>IF($F93=0," ",_xlfn.XLOOKUP($F93,DataCalcs!$B$331:$B$409,DataCalcs!$A$331:$A$409,"WRONG LETTER"))</f>
        <v xml:space="preserve"> </v>
      </c>
      <c r="J93" s="709" t="str" cm="1">
        <f t="array" ref="J93">_xlfn.IFS(ISBLANK(G93), "", NOT(ISNUMBER(G93)), "!!!",  G93&gt;DataTables!$E$83,"...",G93&gt;DataTables!$F$83,"L1",G93&gt;DataTables!$G$83,"L2",G93&gt;DataTables!$H$83,"L3",G93&gt;DataTables!$I$83,"L4",G93&gt;DataTables!$J$83,"L5",G93&gt;DataTables!$K$83,"L6",G93&gt;DataTables!$L$83,"L7",G93&gt;DataTables!$M$83,"L8", G93&lt;=DataTables!$M$83,"L9")</f>
        <v/>
      </c>
      <c r="K93" s="709"/>
      <c r="L93" s="31"/>
      <c r="M93" s="34" t="str">
        <f t="shared" si="31"/>
        <v>H</v>
      </c>
      <c r="N93" s="34" t="str">
        <f t="shared" si="31"/>
        <v>HH</v>
      </c>
      <c r="O93" s="34" cm="1">
        <f t="array" ref="O93">_xlfn.LET(_xlpm.a, $F$87:$F$94, _xlpm.b, $E$87:$E$94, _xlpm.c, _xlfn.XLOOKUP(M93,_xlpm.a,_xlpm.b,0), _xlpm.d, _xlfn.XLOOKUP(N93,_xlpm.a,_xlpm.b,0), _xlpm.x, IF(OR(_xlpm.c=0,_xlpm.d=0), _xlpm.c+_xlpm.d, MIN(_xlpm.c,_xlpm.d)), IF(_xlpm.x=0, 0, IF(DataTables!$K$158="6+", _xlfn.IFNA(_xlfn.RANK.AVG(_xlpm.x,$E$87:$E$92),1), IF(DataTables!$K$158=8,_xlfn.RANK.AVG(_xlpm.x,_xlpm.b)))))</f>
        <v>0</v>
      </c>
      <c r="P93" s="32"/>
      <c r="Q93" s="151"/>
      <c r="R93" s="151"/>
      <c r="S93" s="151"/>
      <c r="T93" s="151"/>
      <c r="U93" s="151"/>
      <c r="V93" s="151"/>
      <c r="W93" s="151">
        <f>$O93</f>
        <v>0</v>
      </c>
      <c r="X93" s="151"/>
      <c r="Y93" s="32"/>
      <c r="Z93" s="32">
        <f>COUNTIF(F$87:F$94:F$78:F$85,F93)</f>
        <v>0</v>
      </c>
      <c r="AA93" s="32">
        <f t="shared" si="32"/>
        <v>0</v>
      </c>
      <c r="AB93" s="7" t="str">
        <f t="shared" si="33"/>
        <v/>
      </c>
    </row>
    <row r="94" spans="1:28" s="7" customFormat="1" ht="20.25" customHeight="1">
      <c r="A94" s="709" t="s">
        <v>122</v>
      </c>
      <c r="B94" s="709" t="s">
        <v>60</v>
      </c>
      <c r="C94" s="709" t="s">
        <v>136</v>
      </c>
      <c r="D94" s="709" t="s">
        <v>65</v>
      </c>
      <c r="E94" s="14">
        <v>8</v>
      </c>
      <c r="F94" s="24"/>
      <c r="G94" s="201"/>
      <c r="H94" s="33" t="str" cm="1">
        <f t="array" ref="H94">IF($F94=0," ",_xlfn.XLOOKUP($F94,DataCalcs!$B$331:$B$409,_xlfn.XLOOKUP($C94,DataCalcs!$D$330:$N$330,DataCalcs!$D$331:$N$409),"WRONG LETTER"))</f>
        <v xml:space="preserve"> </v>
      </c>
      <c r="I94" s="33" t="str">
        <f>IF($F94=0," ",_xlfn.XLOOKUP($F94,DataCalcs!$B$331:$B$409,DataCalcs!$A$331:$A$409,"WRONG LETTER"))</f>
        <v xml:space="preserve"> </v>
      </c>
      <c r="J94" s="709" t="str" cm="1">
        <f t="array" ref="J94">_xlfn.IFS(ISBLANK(G94), "", NOT(ISNUMBER(G94)), "!!!",  G94&gt;DataTables!$E$83,"...",G94&gt;DataTables!$F$83,"L1",G94&gt;DataTables!$G$83,"L2",G94&gt;DataTables!$H$83,"L3",G94&gt;DataTables!$I$83,"L4",G94&gt;DataTables!$J$83,"L5",G94&gt;DataTables!$K$83,"L6",G94&gt;DataTables!$L$83,"L7",G94&gt;DataTables!$M$83,"L8", G94&lt;=DataTables!$M$83,"L9")</f>
        <v/>
      </c>
      <c r="K94" s="709"/>
      <c r="L94" s="31"/>
      <c r="M94" s="34" t="str">
        <f t="shared" si="31"/>
        <v>W</v>
      </c>
      <c r="N94" s="34" t="str">
        <f t="shared" si="31"/>
        <v>WW</v>
      </c>
      <c r="O94" s="34" cm="1">
        <f t="array" ref="O94">_xlfn.LET(_xlpm.a, $F$87:$F$94, _xlpm.b, $E$87:$E$94, _xlpm.c, _xlfn.XLOOKUP(M94,_xlpm.a,_xlpm.b,0), _xlpm.d, _xlfn.XLOOKUP(N94,_xlpm.a,_xlpm.b,0), _xlpm.x, IF(OR(_xlpm.c=0,_xlpm.d=0), _xlpm.c+_xlpm.d, MIN(_xlpm.c,_xlpm.d)), IF(_xlpm.x=0, 0, IF(DataTables!$K$158="6+", _xlfn.IFNA(_xlfn.RANK.AVG(_xlpm.x,$E$87:$E$92),1), IF(DataTables!$K$158=8,_xlfn.RANK.AVG(_xlpm.x,_xlpm.b)))))</f>
        <v>0</v>
      </c>
      <c r="P94" s="32"/>
      <c r="Q94" s="151"/>
      <c r="R94" s="151"/>
      <c r="S94" s="151"/>
      <c r="T94" s="151"/>
      <c r="U94" s="151"/>
      <c r="V94" s="151"/>
      <c r="W94" s="151"/>
      <c r="X94" s="151">
        <f>$O94</f>
        <v>0</v>
      </c>
      <c r="Y94" s="31"/>
      <c r="Z94" s="32">
        <f>COUNTIF(F$87:F$94:F$78:F$85,F94)</f>
        <v>0</v>
      </c>
      <c r="AA94" s="32">
        <f t="shared" si="32"/>
        <v>0</v>
      </c>
      <c r="AB94" s="7" t="str">
        <f>IF(AND($G94&gt;0.00001,$G94&lt;=$J$77), "***", "")</f>
        <v/>
      </c>
    </row>
    <row r="95" spans="1:28" s="7" customFormat="1" ht="20.25" customHeight="1">
      <c r="A95" s="709" t="s">
        <v>122</v>
      </c>
      <c r="B95" s="709" t="s">
        <v>60</v>
      </c>
      <c r="C95" s="709" t="s">
        <v>139</v>
      </c>
      <c r="D95" s="76"/>
      <c r="E95" s="454" t="s">
        <v>224</v>
      </c>
      <c r="F95" s="455"/>
      <c r="G95" s="455"/>
      <c r="H95" s="456"/>
      <c r="I95" s="457" t="s">
        <v>59</v>
      </c>
      <c r="J95" s="461">
        <f>DataTables!$N$84</f>
        <v>56</v>
      </c>
      <c r="K95" s="450"/>
      <c r="L95" s="13"/>
      <c r="M95" s="10"/>
      <c r="N95" s="10"/>
      <c r="P95" s="31"/>
      <c r="Q95" s="31"/>
      <c r="R95" s="31"/>
      <c r="S95" s="31"/>
      <c r="T95" s="31"/>
      <c r="U95" s="31"/>
      <c r="V95" s="31"/>
      <c r="W95" s="31"/>
      <c r="X95" s="31"/>
      <c r="Y95" s="32"/>
      <c r="Z95" s="32"/>
      <c r="AA95" s="2"/>
    </row>
    <row r="96" spans="1:28" s="7" customFormat="1" ht="40" customHeight="1">
      <c r="A96" s="709" t="s">
        <v>122</v>
      </c>
      <c r="B96" s="709" t="s">
        <v>60</v>
      </c>
      <c r="C96" s="709" t="s">
        <v>139</v>
      </c>
      <c r="D96" s="709" t="s">
        <v>71</v>
      </c>
      <c r="E96" s="398">
        <v>1</v>
      </c>
      <c r="F96" s="399"/>
      <c r="G96" s="400"/>
      <c r="H96" s="401" t="str">
        <f>IF($F96=0," ",_xlfn.XLOOKUP($F96,DataCalcs!$B$331:$B$409,DataCalcs!$X$331:$X$409,"WRONG LETTER"))</f>
        <v xml:space="preserve"> </v>
      </c>
      <c r="I96" s="402" t="str">
        <f>IF($F96=0," ",_xlfn.XLOOKUP($F96,DataCalcs!$B$331:$B$409,DataCalcs!$A$331:$A$409,"WRONG LETTER"))</f>
        <v xml:space="preserve"> </v>
      </c>
      <c r="J96" s="29" t="s">
        <v>141</v>
      </c>
      <c r="K96" s="29"/>
      <c r="L96" s="32"/>
      <c r="M96" s="34" t="str">
        <f t="shared" ref="M96:N103" si="34">M87</f>
        <v>A</v>
      </c>
      <c r="N96" s="34" t="str">
        <f t="shared" si="34"/>
        <v>AA</v>
      </c>
      <c r="O96" s="34" cm="1">
        <f t="array" ref="O96">_xlfn.LET(_xlpm.a, $F$96:$F$103, _xlpm.b, $E$96:$E$103, _xlpm.c, _xlfn.XLOOKUP(M96,_xlpm.a,_xlpm.b,0), _xlpm.d, _xlfn.XLOOKUP(N96,_xlpm.a,_xlpm.b,0), _xlpm.x, IF(OR(_xlpm.c=0,_xlpm.d=0), _xlpm.c+_xlpm.d, MIN(_xlpm.c,_xlpm.d)), IF(_xlpm.x=0, 0, IF(DataTables!$K$158="6+", _xlfn.IFNA(_xlfn.RANK.AVG(_xlpm.x,$E$96:$E$101),1), IF(DataTables!$K$158=8,_xlfn.RANK.AVG(_xlpm.x,_xlpm.b)))))</f>
        <v>0</v>
      </c>
      <c r="P96" s="32"/>
      <c r="Q96" s="151">
        <f>$O96</f>
        <v>0</v>
      </c>
      <c r="R96" s="151"/>
      <c r="S96" s="151"/>
      <c r="T96" s="151"/>
      <c r="U96" s="151"/>
      <c r="V96" s="151"/>
      <c r="W96" s="151"/>
      <c r="X96" s="151"/>
      <c r="Y96" s="32"/>
      <c r="Z96" s="32">
        <f>COUNTIF(F$96:F$103,F96)</f>
        <v>0</v>
      </c>
      <c r="AA96" s="32">
        <f>IF(NOT(ISBLANK(F96)),COUNTIF(F$96:F$103,LEFT(F96,1)&amp;"*"),0)</f>
        <v>0</v>
      </c>
      <c r="AB96" s="7" t="str">
        <f>IF(AND($G96&gt;0.00001,$G96&lt;=$J$95), "***", "")</f>
        <v/>
      </c>
    </row>
    <row r="97" spans="1:28" s="7" customFormat="1" ht="40" customHeight="1">
      <c r="A97" s="709" t="s">
        <v>122</v>
      </c>
      <c r="B97" s="709" t="s">
        <v>60</v>
      </c>
      <c r="C97" s="709" t="s">
        <v>139</v>
      </c>
      <c r="D97" s="709" t="s">
        <v>71</v>
      </c>
      <c r="E97" s="41">
        <v>2</v>
      </c>
      <c r="F97" s="24"/>
      <c r="G97" s="38"/>
      <c r="H97" s="78" t="str">
        <f>IF($F97=0," ",_xlfn.XLOOKUP($F97,DataCalcs!$B$331:$B$409,DataCalcs!$X$331:$X$409,"WRONG LETTER"))</f>
        <v xml:space="preserve"> </v>
      </c>
      <c r="I97" s="33" t="str">
        <f>IF($F97=0," ",_xlfn.XLOOKUP($F97,DataCalcs!$B$331:$B$409,DataCalcs!$A$331:$A$409,"WRONG LETTER"))</f>
        <v xml:space="preserve"> </v>
      </c>
      <c r="J97" s="709" t="s">
        <v>141</v>
      </c>
      <c r="K97" s="709"/>
      <c r="L97" s="32"/>
      <c r="M97" s="34" t="str">
        <f t="shared" si="34"/>
        <v>N</v>
      </c>
      <c r="N97" s="34" t="str">
        <f t="shared" si="34"/>
        <v>NN</v>
      </c>
      <c r="O97" s="34" cm="1">
        <f t="array" ref="O97">_xlfn.LET(_xlpm.a, $F$96:$F$103, _xlpm.b, $E$96:$E$103, _xlpm.c, _xlfn.XLOOKUP(M97,_xlpm.a,_xlpm.b,0), _xlpm.d, _xlfn.XLOOKUP(N97,_xlpm.a,_xlpm.b,0), _xlpm.x, IF(OR(_xlpm.c=0,_xlpm.d=0), _xlpm.c+_xlpm.d, MIN(_xlpm.c,_xlpm.d)), IF(_xlpm.x=0, 0, IF(DataTables!$K$158="6+", _xlfn.IFNA(_xlfn.RANK.AVG(_xlpm.x,$E$96:$E$101),1), IF(DataTables!$K$158=8,_xlfn.RANK.AVG(_xlpm.x,_xlpm.b)))))</f>
        <v>0</v>
      </c>
      <c r="P97" s="32"/>
      <c r="Q97" s="151"/>
      <c r="R97" s="151">
        <f>$O97</f>
        <v>0</v>
      </c>
      <c r="S97" s="151"/>
      <c r="T97" s="151"/>
      <c r="U97" s="151"/>
      <c r="V97" s="151"/>
      <c r="W97" s="151"/>
      <c r="X97" s="151"/>
      <c r="Y97" s="32"/>
      <c r="Z97" s="32">
        <f t="shared" ref="Z97:Z103" si="35">COUNTIF(F$96:F$103,F97)</f>
        <v>0</v>
      </c>
      <c r="AA97" s="32">
        <f t="shared" ref="AA97:AA103" si="36">IF(NOT(ISBLANK(F97)),COUNTIF(F$96:F$103,LEFT(F97,1)&amp;"*"),0)</f>
        <v>0</v>
      </c>
      <c r="AB97" s="7" t="str">
        <f t="shared" ref="AB97:AB103" si="37">IF(AND($G97&gt;0.00001,$G97&lt;=$J$95), "***", "")</f>
        <v/>
      </c>
    </row>
    <row r="98" spans="1:28" s="7" customFormat="1" ht="40" customHeight="1">
      <c r="A98" s="709" t="s">
        <v>122</v>
      </c>
      <c r="B98" s="709" t="s">
        <v>60</v>
      </c>
      <c r="C98" s="709" t="s">
        <v>139</v>
      </c>
      <c r="D98" s="709" t="s">
        <v>71</v>
      </c>
      <c r="E98" s="41">
        <v>3</v>
      </c>
      <c r="F98" s="24"/>
      <c r="G98" s="38"/>
      <c r="H98" s="78" t="str">
        <f>IF($F98=0," ",_xlfn.XLOOKUP($F98,DataCalcs!$B$331:$B$409,DataCalcs!$X$331:$X$409,"WRONG LETTER"))</f>
        <v xml:space="preserve"> </v>
      </c>
      <c r="I98" s="33" t="str">
        <f>IF($F98=0," ",_xlfn.XLOOKUP($F98,DataCalcs!$B$331:$B$409,DataCalcs!$A$331:$A$409,"WRONG LETTER"))</f>
        <v xml:space="preserve"> </v>
      </c>
      <c r="J98" s="709" t="s">
        <v>141</v>
      </c>
      <c r="K98" s="709"/>
      <c r="L98" s="32"/>
      <c r="M98" s="34" t="str">
        <f t="shared" si="34"/>
        <v>B</v>
      </c>
      <c r="N98" s="34" t="str">
        <f t="shared" si="34"/>
        <v>BB</v>
      </c>
      <c r="O98" s="34" cm="1">
        <f t="array" ref="O98">_xlfn.LET(_xlpm.a, $F$96:$F$103, _xlpm.b, $E$96:$E$103, _xlpm.c, _xlfn.XLOOKUP(M98,_xlpm.a,_xlpm.b,0), _xlpm.d, _xlfn.XLOOKUP(N98,_xlpm.a,_xlpm.b,0), _xlpm.x, IF(OR(_xlpm.c=0,_xlpm.d=0), _xlpm.c+_xlpm.d, MIN(_xlpm.c,_xlpm.d)), IF(_xlpm.x=0, 0, IF(DataTables!$K$158="6+", _xlfn.IFNA(_xlfn.RANK.AVG(_xlpm.x,$E$96:$E$101),1), IF(DataTables!$K$158=8,_xlfn.RANK.AVG(_xlpm.x,_xlpm.b)))))</f>
        <v>0</v>
      </c>
      <c r="P98" s="32"/>
      <c r="Q98" s="151"/>
      <c r="R98" s="151"/>
      <c r="S98" s="151">
        <f>$O98</f>
        <v>0</v>
      </c>
      <c r="T98" s="151"/>
      <c r="U98" s="151"/>
      <c r="V98" s="151"/>
      <c r="W98" s="151"/>
      <c r="X98" s="151"/>
      <c r="Y98" s="32"/>
      <c r="Z98" s="32">
        <f t="shared" si="35"/>
        <v>0</v>
      </c>
      <c r="AA98" s="32">
        <f t="shared" si="36"/>
        <v>0</v>
      </c>
      <c r="AB98" s="7" t="str">
        <f t="shared" si="37"/>
        <v/>
      </c>
    </row>
    <row r="99" spans="1:28" s="7" customFormat="1" ht="40" customHeight="1">
      <c r="A99" s="709" t="s">
        <v>122</v>
      </c>
      <c r="B99" s="709" t="s">
        <v>60</v>
      </c>
      <c r="C99" s="709" t="s">
        <v>139</v>
      </c>
      <c r="D99" s="709" t="s">
        <v>71</v>
      </c>
      <c r="E99" s="41">
        <v>4</v>
      </c>
      <c r="F99" s="24"/>
      <c r="G99" s="38"/>
      <c r="H99" s="78" t="str">
        <f>IF($F99=0," ",_xlfn.XLOOKUP($F99,DataCalcs!$B$331:$B$409,DataCalcs!$X$331:$X$409,"WRONG LETTER"))</f>
        <v xml:space="preserve"> </v>
      </c>
      <c r="I99" s="33" t="str">
        <f>IF($F99=0," ",_xlfn.XLOOKUP($F99,DataCalcs!$B$331:$B$409,DataCalcs!$A$331:$A$409,"WRONG LETTER"))</f>
        <v xml:space="preserve"> </v>
      </c>
      <c r="J99" s="709" t="s">
        <v>141</v>
      </c>
      <c r="K99" s="709"/>
      <c r="L99" s="32"/>
      <c r="M99" s="34" t="str">
        <f t="shared" si="34"/>
        <v>O</v>
      </c>
      <c r="N99" s="34" t="str">
        <f t="shared" si="34"/>
        <v>OO</v>
      </c>
      <c r="O99" s="34" cm="1">
        <f t="array" ref="O99">_xlfn.LET(_xlpm.a, $F$96:$F$103, _xlpm.b, $E$96:$E$103, _xlpm.c, _xlfn.XLOOKUP(M99,_xlpm.a,_xlpm.b,0), _xlpm.d, _xlfn.XLOOKUP(N99,_xlpm.a,_xlpm.b,0), _xlpm.x, IF(OR(_xlpm.c=0,_xlpm.d=0), _xlpm.c+_xlpm.d, MIN(_xlpm.c,_xlpm.d)), IF(_xlpm.x=0, 0, IF(DataTables!$K$158="6+", _xlfn.IFNA(_xlfn.RANK.AVG(_xlpm.x,$E$96:$E$101),1), IF(DataTables!$K$158=8,_xlfn.RANK.AVG(_xlpm.x,_xlpm.b)))))</f>
        <v>0</v>
      </c>
      <c r="P99" s="32"/>
      <c r="Q99" s="151"/>
      <c r="R99" s="151"/>
      <c r="S99" s="151"/>
      <c r="T99" s="151">
        <f>$O99</f>
        <v>0</v>
      </c>
      <c r="U99" s="151"/>
      <c r="V99" s="151"/>
      <c r="W99" s="151"/>
      <c r="X99" s="151"/>
      <c r="Y99" s="32"/>
      <c r="Z99" s="32">
        <f t="shared" si="35"/>
        <v>0</v>
      </c>
      <c r="AA99" s="32">
        <f t="shared" si="36"/>
        <v>0</v>
      </c>
      <c r="AB99" s="7" t="str">
        <f t="shared" si="37"/>
        <v/>
      </c>
    </row>
    <row r="100" spans="1:28" s="7" customFormat="1" ht="40" customHeight="1">
      <c r="A100" s="709" t="s">
        <v>122</v>
      </c>
      <c r="B100" s="709" t="s">
        <v>60</v>
      </c>
      <c r="C100" s="709" t="s">
        <v>139</v>
      </c>
      <c r="D100" s="709" t="s">
        <v>71</v>
      </c>
      <c r="E100" s="41">
        <v>5</v>
      </c>
      <c r="F100" s="24"/>
      <c r="G100" s="38"/>
      <c r="H100" s="78" t="str">
        <f>IF($F100=0," ",_xlfn.XLOOKUP($F100,DataCalcs!$B$331:$B$409,DataCalcs!$X$331:$X$409,"WRONG LETTER"))</f>
        <v xml:space="preserve"> </v>
      </c>
      <c r="I100" s="33" t="str">
        <f>IF($F100=0," ",_xlfn.XLOOKUP($F100,DataCalcs!$B$331:$B$409,DataCalcs!$A$331:$A$409,"WRONG LETTER"))</f>
        <v xml:space="preserve"> </v>
      </c>
      <c r="J100" s="709" t="s">
        <v>141</v>
      </c>
      <c r="K100" s="709"/>
      <c r="L100" s="32"/>
      <c r="M100" s="34" t="str">
        <f t="shared" si="34"/>
        <v>R</v>
      </c>
      <c r="N100" s="34" t="str">
        <f t="shared" si="34"/>
        <v>RR</v>
      </c>
      <c r="O100" s="34" cm="1">
        <f t="array" ref="O100">_xlfn.LET(_xlpm.a, $F$96:$F$103, _xlpm.b, $E$96:$E$103, _xlpm.c, _xlfn.XLOOKUP(M100,_xlpm.a,_xlpm.b,0), _xlpm.d, _xlfn.XLOOKUP(N100,_xlpm.a,_xlpm.b,0), _xlpm.x, IF(OR(_xlpm.c=0,_xlpm.d=0), _xlpm.c+_xlpm.d, MIN(_xlpm.c,_xlpm.d)), IF(_xlpm.x=0, 0, IF(DataTables!$K$158="6+", _xlfn.IFNA(_xlfn.RANK.AVG(_xlpm.x,$E$96:$E$101),1), IF(DataTables!$K$158=8,_xlfn.RANK.AVG(_xlpm.x,_xlpm.b)))))</f>
        <v>0</v>
      </c>
      <c r="P100" s="32"/>
      <c r="Q100" s="151"/>
      <c r="R100" s="151"/>
      <c r="S100" s="151"/>
      <c r="T100" s="151"/>
      <c r="U100" s="151">
        <f>$O100</f>
        <v>0</v>
      </c>
      <c r="V100" s="151"/>
      <c r="W100" s="151"/>
      <c r="X100" s="151"/>
      <c r="Y100" s="32"/>
      <c r="Z100" s="32">
        <f t="shared" si="35"/>
        <v>0</v>
      </c>
      <c r="AA100" s="32">
        <f t="shared" si="36"/>
        <v>0</v>
      </c>
      <c r="AB100" s="7" t="str">
        <f t="shared" si="37"/>
        <v/>
      </c>
    </row>
    <row r="101" spans="1:28" s="7" customFormat="1" ht="40" customHeight="1">
      <c r="A101" s="709" t="s">
        <v>122</v>
      </c>
      <c r="B101" s="709" t="s">
        <v>60</v>
      </c>
      <c r="C101" s="709" t="s">
        <v>139</v>
      </c>
      <c r="D101" s="709" t="s">
        <v>71</v>
      </c>
      <c r="E101" s="41">
        <v>6</v>
      </c>
      <c r="F101" s="24"/>
      <c r="G101" s="38"/>
      <c r="H101" s="78" t="str">
        <f>IF($F101=0," ",_xlfn.XLOOKUP($F101,DataCalcs!$B$331:$B$409,DataCalcs!$X$331:$X$409,"WRONG LETTER"))</f>
        <v xml:space="preserve"> </v>
      </c>
      <c r="I101" s="33" t="str">
        <f>IF($F101=0," ",_xlfn.XLOOKUP($F101,DataCalcs!$B$331:$B$409,DataCalcs!$A$331:$A$409,"WRONG LETTER"))</f>
        <v xml:space="preserve"> </v>
      </c>
      <c r="J101" s="709" t="s">
        <v>141</v>
      </c>
      <c r="K101" s="709"/>
      <c r="L101" s="32"/>
      <c r="M101" s="34" t="str">
        <f t="shared" si="34"/>
        <v>X</v>
      </c>
      <c r="N101" s="34" t="str">
        <f t="shared" si="34"/>
        <v>XX</v>
      </c>
      <c r="O101" s="34" cm="1">
        <f t="array" ref="O101">_xlfn.LET(_xlpm.a, $F$96:$F$103, _xlpm.b, $E$96:$E$103, _xlpm.c, _xlfn.XLOOKUP(M101,_xlpm.a,_xlpm.b,0), _xlpm.d, _xlfn.XLOOKUP(N101,_xlpm.a,_xlpm.b,0), _xlpm.x, IF(OR(_xlpm.c=0,_xlpm.d=0), _xlpm.c+_xlpm.d, MIN(_xlpm.c,_xlpm.d)), IF(_xlpm.x=0, 0, IF(DataTables!$K$158="6+", _xlfn.IFNA(_xlfn.RANK.AVG(_xlpm.x,$E$96:$E$101),1), IF(DataTables!$K$158=8,_xlfn.RANK.AVG(_xlpm.x,_xlpm.b)))))</f>
        <v>0</v>
      </c>
      <c r="P101" s="32"/>
      <c r="Q101" s="151"/>
      <c r="R101" s="151"/>
      <c r="S101" s="151"/>
      <c r="T101" s="151"/>
      <c r="U101" s="151"/>
      <c r="V101" s="151">
        <f>$O101</f>
        <v>0</v>
      </c>
      <c r="W101" s="151"/>
      <c r="X101" s="151"/>
      <c r="Y101" s="32"/>
      <c r="Z101" s="32">
        <f t="shared" si="35"/>
        <v>0</v>
      </c>
      <c r="AA101" s="32">
        <f t="shared" si="36"/>
        <v>0</v>
      </c>
      <c r="AB101" s="7" t="str">
        <f t="shared" si="37"/>
        <v/>
      </c>
    </row>
    <row r="102" spans="1:28" s="7" customFormat="1" ht="40" customHeight="1">
      <c r="A102" s="709" t="s">
        <v>122</v>
      </c>
      <c r="B102" s="709" t="s">
        <v>60</v>
      </c>
      <c r="C102" s="709" t="s">
        <v>139</v>
      </c>
      <c r="D102" s="709" t="s">
        <v>71</v>
      </c>
      <c r="E102" s="14">
        <v>7</v>
      </c>
      <c r="F102" s="24"/>
      <c r="G102" s="38"/>
      <c r="H102" s="78" t="str">
        <f>IF($F102=0," ",_xlfn.XLOOKUP($F102,DataCalcs!$B$331:$B$409,DataCalcs!$X$331:$X$409,"WRONG LETTER"))</f>
        <v xml:space="preserve"> </v>
      </c>
      <c r="I102" s="33" t="str">
        <f>IF($F102=0," ",_xlfn.XLOOKUP($F102,DataCalcs!$B$331:$B$409,DataCalcs!$A$331:$A$409,"WRONG LETTER"))</f>
        <v xml:space="preserve"> </v>
      </c>
      <c r="J102" s="709" t="s">
        <v>141</v>
      </c>
      <c r="K102" s="709"/>
      <c r="L102" s="32"/>
      <c r="M102" s="34" t="str">
        <f t="shared" si="34"/>
        <v>H</v>
      </c>
      <c r="N102" s="34" t="str">
        <f t="shared" si="34"/>
        <v>HH</v>
      </c>
      <c r="O102" s="34" cm="1">
        <f t="array" ref="O102">_xlfn.LET(_xlpm.a, $F$96:$F$103, _xlpm.b, $E$96:$E$103, _xlpm.c, _xlfn.XLOOKUP(M102,_xlpm.a,_xlpm.b,0), _xlpm.d, _xlfn.XLOOKUP(N102,_xlpm.a,_xlpm.b,0), _xlpm.x, IF(OR(_xlpm.c=0,_xlpm.d=0), _xlpm.c+_xlpm.d, MIN(_xlpm.c,_xlpm.d)), IF(_xlpm.x=0, 0, IF(DataTables!$K$158="6+", _xlfn.IFNA(_xlfn.RANK.AVG(_xlpm.x,$E$96:$E$101),1), IF(DataTables!$K$158=8,_xlfn.RANK.AVG(_xlpm.x,_xlpm.b)))))</f>
        <v>0</v>
      </c>
      <c r="P102" s="32"/>
      <c r="Q102" s="151"/>
      <c r="R102" s="151"/>
      <c r="S102" s="151"/>
      <c r="T102" s="151"/>
      <c r="U102" s="151"/>
      <c r="V102" s="151"/>
      <c r="W102" s="151">
        <f>$O102</f>
        <v>0</v>
      </c>
      <c r="X102" s="151"/>
      <c r="Y102" s="32"/>
      <c r="Z102" s="32">
        <f t="shared" si="35"/>
        <v>0</v>
      </c>
      <c r="AA102" s="32">
        <f t="shared" si="36"/>
        <v>0</v>
      </c>
      <c r="AB102" s="7" t="str">
        <f t="shared" si="37"/>
        <v/>
      </c>
    </row>
    <row r="103" spans="1:28" s="8" customFormat="1" ht="40" customHeight="1">
      <c r="A103" s="709" t="s">
        <v>122</v>
      </c>
      <c r="B103" s="709" t="s">
        <v>60</v>
      </c>
      <c r="C103" s="709" t="s">
        <v>139</v>
      </c>
      <c r="D103" s="709" t="s">
        <v>71</v>
      </c>
      <c r="E103" s="14">
        <v>8</v>
      </c>
      <c r="F103" s="24"/>
      <c r="G103" s="38"/>
      <c r="H103" s="78" t="str">
        <f>IF($F103=0," ",_xlfn.XLOOKUP($F103,DataCalcs!$B$331:$B$409,DataCalcs!$X$331:$X$409,"WRONG LETTER"))</f>
        <v xml:space="preserve"> </v>
      </c>
      <c r="I103" s="33" t="str">
        <f>IF($F103=0," ",_xlfn.XLOOKUP($F103,DataCalcs!$B$331:$B$409,DataCalcs!$A$331:$A$409,"WRONG LETTER"))</f>
        <v xml:space="preserve"> </v>
      </c>
      <c r="J103" s="709" t="s">
        <v>141</v>
      </c>
      <c r="K103" s="709"/>
      <c r="L103" s="31"/>
      <c r="M103" s="34" t="str">
        <f t="shared" si="34"/>
        <v>W</v>
      </c>
      <c r="N103" s="34" t="str">
        <f t="shared" si="34"/>
        <v>WW</v>
      </c>
      <c r="O103" s="34" cm="1">
        <f t="array" ref="O103">_xlfn.LET(_xlpm.a, $F$96:$F$103, _xlpm.b, $E$96:$E$103, _xlpm.c, _xlfn.XLOOKUP(M103,_xlpm.a,_xlpm.b,0), _xlpm.d, _xlfn.XLOOKUP(N103,_xlpm.a,_xlpm.b,0), _xlpm.x, IF(OR(_xlpm.c=0,_xlpm.d=0), _xlpm.c+_xlpm.d, MIN(_xlpm.c,_xlpm.d)), IF(_xlpm.x=0, 0, IF(DataTables!$K$158="6+", _xlfn.IFNA(_xlfn.RANK.AVG(_xlpm.x,$E$96:$E$101),1), IF(DataTables!$K$158=8,_xlfn.RANK.AVG(_xlpm.x,_xlpm.b)))))</f>
        <v>0</v>
      </c>
      <c r="P103" s="32"/>
      <c r="Q103" s="151"/>
      <c r="R103" s="151"/>
      <c r="S103" s="151"/>
      <c r="T103" s="151"/>
      <c r="U103" s="151"/>
      <c r="V103" s="151"/>
      <c r="W103" s="151"/>
      <c r="X103" s="151">
        <f>$O103</f>
        <v>0</v>
      </c>
      <c r="Y103" s="31"/>
      <c r="Z103" s="32">
        <f t="shared" si="35"/>
        <v>0</v>
      </c>
      <c r="AA103" s="32">
        <f t="shared" si="36"/>
        <v>0</v>
      </c>
      <c r="AB103" s="7" t="str">
        <f t="shared" si="37"/>
        <v/>
      </c>
    </row>
    <row r="104" spans="1:28" s="7" customFormat="1" ht="20.25" customHeight="1">
      <c r="A104" s="709" t="s">
        <v>122</v>
      </c>
      <c r="B104" s="709" t="s">
        <v>60</v>
      </c>
      <c r="C104" s="709" t="s">
        <v>142</v>
      </c>
      <c r="D104" s="76"/>
      <c r="E104" s="42" t="s">
        <v>225</v>
      </c>
      <c r="F104" s="40"/>
      <c r="G104" s="40"/>
      <c r="H104" s="454"/>
      <c r="I104" s="457" t="s">
        <v>59</v>
      </c>
      <c r="J104" s="461">
        <f>DataTables!$N$85</f>
        <v>1.52</v>
      </c>
      <c r="K104" s="450"/>
      <c r="L104" s="13"/>
      <c r="M104" s="10"/>
      <c r="N104" s="10"/>
      <c r="P104" s="31"/>
      <c r="Q104" s="31"/>
      <c r="R104" s="31"/>
      <c r="S104" s="31"/>
      <c r="T104" s="31"/>
      <c r="U104" s="31"/>
      <c r="V104" s="31"/>
      <c r="W104" s="31"/>
      <c r="X104" s="31"/>
      <c r="Y104" s="32"/>
      <c r="Z104" s="32"/>
      <c r="AA104" s="32"/>
    </row>
    <row r="105" spans="1:28" s="7" customFormat="1" ht="20.25" customHeight="1">
      <c r="A105" s="709" t="s">
        <v>122</v>
      </c>
      <c r="B105" s="709" t="s">
        <v>60</v>
      </c>
      <c r="C105" s="709" t="s">
        <v>142</v>
      </c>
      <c r="D105" s="709" t="s">
        <v>71</v>
      </c>
      <c r="E105" s="41">
        <v>1</v>
      </c>
      <c r="F105" s="17"/>
      <c r="G105" s="38"/>
      <c r="H105" s="33" t="str" cm="1">
        <f t="array" ref="H105">IF($F105=0," ",_xlfn.XLOOKUP($F105,DataCalcs!$B$331:$B$409,_xlfn.XLOOKUP($C105,DataCalcs!$D$330:$N$330,DataCalcs!$D$331:$N$409),"WRONG LETTER"))</f>
        <v xml:space="preserve"> </v>
      </c>
      <c r="I105" s="33" t="str">
        <f>IF($F105=0," ",_xlfn.XLOOKUP($F105,DataCalcs!$B$331:$B$409,DataCalcs!$A$331:$A$409,"WRONG LETTER"))</f>
        <v xml:space="preserve"> </v>
      </c>
      <c r="J105" s="709" t="str" cm="1">
        <f t="array" ref="J105">_xlfn.IFS(ISBLANK(G105), "", NOT(ISNUMBER(G105)), "!!!",  G105&lt;DataTables!$E$85,"...",G105&lt;DataTables!$F$85,"L1",G105&lt;DataTables!$G$85,"L2",G105&lt;DataTables!$H$85,"L3",G105&lt;DataTables!$I$85,"L4",G105&lt;DataTables!$J$85,"L5",G105&lt;DataTables!$K$85,"L6",G105&lt;DataTables!$L$85,"L7",G105&lt;DataTables!$M$85,"L8", G105&gt;=DataTables!$M$85,"L9")</f>
        <v/>
      </c>
      <c r="K105" s="709"/>
      <c r="L105" s="32"/>
      <c r="M105" s="34" t="str">
        <f t="shared" ref="M105:N112" si="38">M96</f>
        <v>A</v>
      </c>
      <c r="N105" s="34" t="str">
        <f t="shared" si="38"/>
        <v>AA</v>
      </c>
      <c r="O105" s="34" cm="1">
        <f t="array" ref="O105">_xlfn.LET(_xlpm.a, $F$105:$F$112, _xlpm.b, $E$105:$E$112, _xlpm.c, _xlfn.XLOOKUP(M105,_xlpm.a,_xlpm.b,0), _xlpm.d, _xlfn.XLOOKUP(N105,_xlpm.a,_xlpm.b,0), _xlpm.x, IF(OR(_xlpm.c=0,_xlpm.d=0), _xlpm.c+_xlpm.d, MIN(_xlpm.c,_xlpm.d)), IF(_xlpm.x=0, 0, IF(DataTables!$K$158="6+", _xlfn.IFNA(_xlfn.RANK.AVG(_xlpm.x,$E$105:$E$110),1), IF(DataTables!$K$158=8,_xlfn.RANK.AVG(_xlpm.x,_xlpm.b)))))</f>
        <v>0</v>
      </c>
      <c r="P105" s="32"/>
      <c r="Q105" s="151">
        <f>$O105</f>
        <v>0</v>
      </c>
      <c r="R105" s="151"/>
      <c r="S105" s="151"/>
      <c r="T105" s="151"/>
      <c r="U105" s="151"/>
      <c r="V105" s="151"/>
      <c r="W105" s="151"/>
      <c r="X105" s="151"/>
      <c r="Y105" s="32"/>
      <c r="Z105" s="32">
        <f>COUNTIF(F$105:F$112:F$114:F$121,F105)</f>
        <v>0</v>
      </c>
      <c r="AA105" s="32">
        <f>IF(NOT(ISBLANK(F105)),COUNTIF(F$105:F$112,LEFT(F105,1)&amp;"*"),0)</f>
        <v>0</v>
      </c>
      <c r="AB105" s="7" t="str">
        <f>IF($G105&gt;=$J$104, "***", "")</f>
        <v/>
      </c>
    </row>
    <row r="106" spans="1:28" s="7" customFormat="1" ht="20.25" customHeight="1">
      <c r="A106" s="709" t="s">
        <v>122</v>
      </c>
      <c r="B106" s="709" t="s">
        <v>60</v>
      </c>
      <c r="C106" s="709" t="s">
        <v>142</v>
      </c>
      <c r="D106" s="709" t="s">
        <v>71</v>
      </c>
      <c r="E106" s="41">
        <v>2</v>
      </c>
      <c r="F106" s="17"/>
      <c r="G106" s="38"/>
      <c r="H106" s="33" t="str" cm="1">
        <f t="array" ref="H106">IF($F106=0," ",_xlfn.XLOOKUP($F106,DataCalcs!$B$331:$B$409,_xlfn.XLOOKUP($C106,DataCalcs!$D$330:$N$330,DataCalcs!$D$331:$N$409),"WRONG LETTER"))</f>
        <v xml:space="preserve"> </v>
      </c>
      <c r="I106" s="33" t="str">
        <f>IF($F106=0," ",_xlfn.XLOOKUP($F106,DataCalcs!$B$331:$B$409,DataCalcs!$A$331:$A$409,"WRONG LETTER"))</f>
        <v xml:space="preserve"> </v>
      </c>
      <c r="J106" s="709" t="str" cm="1">
        <f t="array" ref="J106">_xlfn.IFS(ISBLANK(G106), "", NOT(ISNUMBER(G106)), "!!!",  G106&lt;DataTables!$E$85,"...",G106&lt;DataTables!$F$85,"L1",G106&lt;DataTables!$G$85,"L2",G106&lt;DataTables!$H$85,"L3",G106&lt;DataTables!$I$85,"L4",G106&lt;DataTables!$J$85,"L5",G106&lt;DataTables!$K$85,"L6",G106&lt;DataTables!$L$85,"L7",G106&lt;DataTables!$M$85,"L8", G106&gt;=DataTables!$M$85,"L9")</f>
        <v/>
      </c>
      <c r="K106" s="709"/>
      <c r="L106" s="32"/>
      <c r="M106" s="34" t="str">
        <f t="shared" si="38"/>
        <v>N</v>
      </c>
      <c r="N106" s="34" t="str">
        <f t="shared" si="38"/>
        <v>NN</v>
      </c>
      <c r="O106" s="34" cm="1">
        <f t="array" ref="O106">_xlfn.LET(_xlpm.a, $F$105:$F$112, _xlpm.b, $E$105:$E$112, _xlpm.c, _xlfn.XLOOKUP(M106,_xlpm.a,_xlpm.b,0), _xlpm.d, _xlfn.XLOOKUP(N106,_xlpm.a,_xlpm.b,0), _xlpm.x, IF(OR(_xlpm.c=0,_xlpm.d=0), _xlpm.c+_xlpm.d, MIN(_xlpm.c,_xlpm.d)), IF(_xlpm.x=0, 0, IF(DataTables!$K$158="6+", _xlfn.IFNA(_xlfn.RANK.AVG(_xlpm.x,$E$105:$E$110),1), IF(DataTables!$K$158=8,_xlfn.RANK.AVG(_xlpm.x,_xlpm.b)))))</f>
        <v>0</v>
      </c>
      <c r="P106" s="32"/>
      <c r="Q106" s="151"/>
      <c r="R106" s="151">
        <f>$O106</f>
        <v>0</v>
      </c>
      <c r="S106" s="151"/>
      <c r="T106" s="151"/>
      <c r="U106" s="151"/>
      <c r="V106" s="151"/>
      <c r="W106" s="151"/>
      <c r="X106" s="151"/>
      <c r="Y106" s="32"/>
      <c r="Z106" s="32">
        <f>COUNTIF(F$105:F$112:F$114:F$121,F106)</f>
        <v>0</v>
      </c>
      <c r="AA106" s="32">
        <f t="shared" ref="AA106:AA112" si="39">IF(NOT(ISBLANK(F106)),COUNTIF(F$105:F$112,LEFT(F106,1)&amp;"*"),0)</f>
        <v>0</v>
      </c>
      <c r="AB106" s="7" t="str">
        <f t="shared" ref="AB106:AB112" si="40">IF($G106&gt;=$J$104, "***", "")</f>
        <v/>
      </c>
    </row>
    <row r="107" spans="1:28" s="7" customFormat="1" ht="20.25" customHeight="1">
      <c r="A107" s="709" t="s">
        <v>122</v>
      </c>
      <c r="B107" s="709" t="s">
        <v>60</v>
      </c>
      <c r="C107" s="709" t="s">
        <v>142</v>
      </c>
      <c r="D107" s="709" t="s">
        <v>71</v>
      </c>
      <c r="E107" s="41">
        <v>3</v>
      </c>
      <c r="F107" s="17"/>
      <c r="G107" s="38"/>
      <c r="H107" s="33" t="str" cm="1">
        <f t="array" ref="H107">IF($F107=0," ",_xlfn.XLOOKUP($F107,DataCalcs!$B$331:$B$409,_xlfn.XLOOKUP($C107,DataCalcs!$D$330:$N$330,DataCalcs!$D$331:$N$409),"WRONG LETTER"))</f>
        <v xml:space="preserve"> </v>
      </c>
      <c r="I107" s="33" t="str">
        <f>IF($F107=0," ",_xlfn.XLOOKUP($F107,DataCalcs!$B$331:$B$409,DataCalcs!$A$331:$A$409,"WRONG LETTER"))</f>
        <v xml:space="preserve"> </v>
      </c>
      <c r="J107" s="709" t="str" cm="1">
        <f t="array" ref="J107">_xlfn.IFS(ISBLANK(G107), "", NOT(ISNUMBER(G107)), "!!!",  G107&lt;DataTables!$E$85,"...",G107&lt;DataTables!$F$85,"L1",G107&lt;DataTables!$G$85,"L2",G107&lt;DataTables!$H$85,"L3",G107&lt;DataTables!$I$85,"L4",G107&lt;DataTables!$J$85,"L5",G107&lt;DataTables!$K$85,"L6",G107&lt;DataTables!$L$85,"L7",G107&lt;DataTables!$M$85,"L8", G107&gt;=DataTables!$M$85,"L9")</f>
        <v/>
      </c>
      <c r="K107" s="709"/>
      <c r="L107" s="32"/>
      <c r="M107" s="34" t="str">
        <f t="shared" si="38"/>
        <v>B</v>
      </c>
      <c r="N107" s="34" t="str">
        <f t="shared" si="38"/>
        <v>BB</v>
      </c>
      <c r="O107" s="34" cm="1">
        <f t="array" ref="O107">_xlfn.LET(_xlpm.a, $F$105:$F$112, _xlpm.b, $E$105:$E$112, _xlpm.c, _xlfn.XLOOKUP(M107,_xlpm.a,_xlpm.b,0), _xlpm.d, _xlfn.XLOOKUP(N107,_xlpm.a,_xlpm.b,0), _xlpm.x, IF(OR(_xlpm.c=0,_xlpm.d=0), _xlpm.c+_xlpm.d, MIN(_xlpm.c,_xlpm.d)), IF(_xlpm.x=0, 0, IF(DataTables!$K$158="6+", _xlfn.IFNA(_xlfn.RANK.AVG(_xlpm.x,$E$105:$E$110),1), IF(DataTables!$K$158=8,_xlfn.RANK.AVG(_xlpm.x,_xlpm.b)))))</f>
        <v>0</v>
      </c>
      <c r="P107" s="32"/>
      <c r="Q107" s="151"/>
      <c r="R107" s="151"/>
      <c r="S107" s="151">
        <f>$O107</f>
        <v>0</v>
      </c>
      <c r="T107" s="151"/>
      <c r="U107" s="151"/>
      <c r="V107" s="151"/>
      <c r="W107" s="151"/>
      <c r="X107" s="151"/>
      <c r="Y107" s="32"/>
      <c r="Z107" s="32">
        <f>COUNTIF(F$105:F$112:F$114:F$121,F107)</f>
        <v>0</v>
      </c>
      <c r="AA107" s="32">
        <f t="shared" si="39"/>
        <v>0</v>
      </c>
      <c r="AB107" s="7" t="str">
        <f t="shared" si="40"/>
        <v/>
      </c>
    </row>
    <row r="108" spans="1:28" s="7" customFormat="1" ht="20.25" customHeight="1">
      <c r="A108" s="709" t="s">
        <v>122</v>
      </c>
      <c r="B108" s="709" t="s">
        <v>60</v>
      </c>
      <c r="C108" s="709" t="s">
        <v>142</v>
      </c>
      <c r="D108" s="709" t="s">
        <v>71</v>
      </c>
      <c r="E108" s="41">
        <v>4</v>
      </c>
      <c r="F108" s="17"/>
      <c r="G108" s="38"/>
      <c r="H108" s="33" t="str" cm="1">
        <f t="array" ref="H108">IF($F108=0," ",_xlfn.XLOOKUP($F108,DataCalcs!$B$331:$B$409,_xlfn.XLOOKUP($C108,DataCalcs!$D$330:$N$330,DataCalcs!$D$331:$N$409),"WRONG LETTER"))</f>
        <v xml:space="preserve"> </v>
      </c>
      <c r="I108" s="33" t="str">
        <f>IF($F108=0," ",_xlfn.XLOOKUP($F108,DataCalcs!$B$331:$B$409,DataCalcs!$A$331:$A$409,"WRONG LETTER"))</f>
        <v xml:space="preserve"> </v>
      </c>
      <c r="J108" s="709" t="str" cm="1">
        <f t="array" ref="J108">_xlfn.IFS(ISBLANK(G108), "", NOT(ISNUMBER(G108)), "!!!",  G108&lt;DataTables!$E$85,"...",G108&lt;DataTables!$F$85,"L1",G108&lt;DataTables!$G$85,"L2",G108&lt;DataTables!$H$85,"L3",G108&lt;DataTables!$I$85,"L4",G108&lt;DataTables!$J$85,"L5",G108&lt;DataTables!$K$85,"L6",G108&lt;DataTables!$L$85,"L7",G108&lt;DataTables!$M$85,"L8", G108&gt;=DataTables!$M$85,"L9")</f>
        <v/>
      </c>
      <c r="K108" s="709"/>
      <c r="L108" s="32"/>
      <c r="M108" s="34" t="str">
        <f t="shared" si="38"/>
        <v>O</v>
      </c>
      <c r="N108" s="34" t="str">
        <f t="shared" si="38"/>
        <v>OO</v>
      </c>
      <c r="O108" s="34" cm="1">
        <f t="array" ref="O108">_xlfn.LET(_xlpm.a, $F$105:$F$112, _xlpm.b, $E$105:$E$112, _xlpm.c, _xlfn.XLOOKUP(M108,_xlpm.a,_xlpm.b,0), _xlpm.d, _xlfn.XLOOKUP(N108,_xlpm.a,_xlpm.b,0), _xlpm.x, IF(OR(_xlpm.c=0,_xlpm.d=0), _xlpm.c+_xlpm.d, MIN(_xlpm.c,_xlpm.d)), IF(_xlpm.x=0, 0, IF(DataTables!$K$158="6+", _xlfn.IFNA(_xlfn.RANK.AVG(_xlpm.x,$E$105:$E$110),1), IF(DataTables!$K$158=8,_xlfn.RANK.AVG(_xlpm.x,_xlpm.b)))))</f>
        <v>0</v>
      </c>
      <c r="P108" s="32"/>
      <c r="Q108" s="151"/>
      <c r="R108" s="151"/>
      <c r="S108" s="151"/>
      <c r="T108" s="151">
        <f>$O108</f>
        <v>0</v>
      </c>
      <c r="U108" s="151"/>
      <c r="V108" s="151"/>
      <c r="W108" s="151"/>
      <c r="X108" s="151"/>
      <c r="Y108" s="32"/>
      <c r="Z108" s="32">
        <f>COUNTIF(F$105:F$112:F$114:F$121,F108)</f>
        <v>0</v>
      </c>
      <c r="AA108" s="32">
        <f t="shared" si="39"/>
        <v>0</v>
      </c>
      <c r="AB108" s="7" t="str">
        <f t="shared" si="40"/>
        <v/>
      </c>
    </row>
    <row r="109" spans="1:28" s="7" customFormat="1" ht="20.25" customHeight="1">
      <c r="A109" s="709" t="s">
        <v>122</v>
      </c>
      <c r="B109" s="709" t="s">
        <v>60</v>
      </c>
      <c r="C109" s="709" t="s">
        <v>142</v>
      </c>
      <c r="D109" s="709" t="s">
        <v>71</v>
      </c>
      <c r="E109" s="41">
        <v>5</v>
      </c>
      <c r="F109" s="17"/>
      <c r="G109" s="38"/>
      <c r="H109" s="33" t="str" cm="1">
        <f t="array" ref="H109">IF($F109=0," ",_xlfn.XLOOKUP($F109,DataCalcs!$B$331:$B$409,_xlfn.XLOOKUP($C109,DataCalcs!$D$330:$N$330,DataCalcs!$D$331:$N$409),"WRONG LETTER"))</f>
        <v xml:space="preserve"> </v>
      </c>
      <c r="I109" s="33" t="str">
        <f>IF($F109=0," ",_xlfn.XLOOKUP($F109,DataCalcs!$B$331:$B$409,DataCalcs!$A$331:$A$409,"WRONG LETTER"))</f>
        <v xml:space="preserve"> </v>
      </c>
      <c r="J109" s="709" t="str" cm="1">
        <f t="array" ref="J109">_xlfn.IFS(ISBLANK(G109), "", NOT(ISNUMBER(G109)), "!!!",  G109&lt;DataTables!$E$85,"...",G109&lt;DataTables!$F$85,"L1",G109&lt;DataTables!$G$85,"L2",G109&lt;DataTables!$H$85,"L3",G109&lt;DataTables!$I$85,"L4",G109&lt;DataTables!$J$85,"L5",G109&lt;DataTables!$K$85,"L6",G109&lt;DataTables!$L$85,"L7",G109&lt;DataTables!$M$85,"L8", G109&gt;=DataTables!$M$85,"L9")</f>
        <v/>
      </c>
      <c r="K109" s="709"/>
      <c r="L109" s="32"/>
      <c r="M109" s="34" t="str">
        <f t="shared" si="38"/>
        <v>R</v>
      </c>
      <c r="N109" s="34" t="str">
        <f t="shared" si="38"/>
        <v>RR</v>
      </c>
      <c r="O109" s="34" cm="1">
        <f t="array" ref="O109">_xlfn.LET(_xlpm.a, $F$105:$F$112, _xlpm.b, $E$105:$E$112, _xlpm.c, _xlfn.XLOOKUP(M109,_xlpm.a,_xlpm.b,0), _xlpm.d, _xlfn.XLOOKUP(N109,_xlpm.a,_xlpm.b,0), _xlpm.x, IF(OR(_xlpm.c=0,_xlpm.d=0), _xlpm.c+_xlpm.d, MIN(_xlpm.c,_xlpm.d)), IF(_xlpm.x=0, 0, IF(DataTables!$K$158="6+", _xlfn.IFNA(_xlfn.RANK.AVG(_xlpm.x,$E$105:$E$110),1), IF(DataTables!$K$158=8,_xlfn.RANK.AVG(_xlpm.x,_xlpm.b)))))</f>
        <v>0</v>
      </c>
      <c r="P109" s="32"/>
      <c r="Q109" s="151"/>
      <c r="R109" s="151"/>
      <c r="S109" s="151"/>
      <c r="T109" s="151"/>
      <c r="U109" s="151">
        <f>$O109</f>
        <v>0</v>
      </c>
      <c r="V109" s="151"/>
      <c r="W109" s="151"/>
      <c r="X109" s="151"/>
      <c r="Y109" s="32"/>
      <c r="Z109" s="32">
        <f>COUNTIF(F$105:F$112:F$114:F$121,F109)</f>
        <v>0</v>
      </c>
      <c r="AA109" s="32">
        <f t="shared" si="39"/>
        <v>0</v>
      </c>
      <c r="AB109" s="7" t="str">
        <f t="shared" si="40"/>
        <v/>
      </c>
    </row>
    <row r="110" spans="1:28" s="7" customFormat="1" ht="20.25" customHeight="1">
      <c r="A110" s="709" t="s">
        <v>122</v>
      </c>
      <c r="B110" s="709" t="s">
        <v>60</v>
      </c>
      <c r="C110" s="709" t="s">
        <v>142</v>
      </c>
      <c r="D110" s="709" t="s">
        <v>71</v>
      </c>
      <c r="E110" s="41">
        <v>6</v>
      </c>
      <c r="F110" s="17"/>
      <c r="G110" s="38"/>
      <c r="H110" s="33" t="str" cm="1">
        <f t="array" ref="H110">IF($F110=0," ",_xlfn.XLOOKUP($F110,DataCalcs!$B$331:$B$409,_xlfn.XLOOKUP($C110,DataCalcs!$D$330:$N$330,DataCalcs!$D$331:$N$409),"WRONG LETTER"))</f>
        <v xml:space="preserve"> </v>
      </c>
      <c r="I110" s="33" t="str">
        <f>IF($F110=0," ",_xlfn.XLOOKUP($F110,DataCalcs!$B$331:$B$409,DataCalcs!$A$331:$A$409,"WRONG LETTER"))</f>
        <v xml:space="preserve"> </v>
      </c>
      <c r="J110" s="709" t="str" cm="1">
        <f t="array" ref="J110">_xlfn.IFS(ISBLANK(G110), "", NOT(ISNUMBER(G110)), "!!!",  G110&lt;DataTables!$E$85,"...",G110&lt;DataTables!$F$85,"L1",G110&lt;DataTables!$G$85,"L2",G110&lt;DataTables!$H$85,"L3",G110&lt;DataTables!$I$85,"L4",G110&lt;DataTables!$J$85,"L5",G110&lt;DataTables!$K$85,"L6",G110&lt;DataTables!$L$85,"L7",G110&lt;DataTables!$M$85,"L8", G110&gt;=DataTables!$M$85,"L9")</f>
        <v/>
      </c>
      <c r="K110" s="709"/>
      <c r="L110" s="32"/>
      <c r="M110" s="34" t="str">
        <f t="shared" si="38"/>
        <v>X</v>
      </c>
      <c r="N110" s="34" t="str">
        <f t="shared" si="38"/>
        <v>XX</v>
      </c>
      <c r="O110" s="34" cm="1">
        <f t="array" ref="O110">_xlfn.LET(_xlpm.a, $F$105:$F$112, _xlpm.b, $E$105:$E$112, _xlpm.c, _xlfn.XLOOKUP(M110,_xlpm.a,_xlpm.b,0), _xlpm.d, _xlfn.XLOOKUP(N110,_xlpm.a,_xlpm.b,0), _xlpm.x, IF(OR(_xlpm.c=0,_xlpm.d=0), _xlpm.c+_xlpm.d, MIN(_xlpm.c,_xlpm.d)), IF(_xlpm.x=0, 0, IF(DataTables!$K$158="6+", _xlfn.IFNA(_xlfn.RANK.AVG(_xlpm.x,$E$105:$E$110),1), IF(DataTables!$K$158=8,_xlfn.RANK.AVG(_xlpm.x,_xlpm.b)))))</f>
        <v>0</v>
      </c>
      <c r="P110" s="32"/>
      <c r="Q110" s="151"/>
      <c r="R110" s="151"/>
      <c r="S110" s="151"/>
      <c r="T110" s="151"/>
      <c r="U110" s="151"/>
      <c r="V110" s="151">
        <f>$O110</f>
        <v>0</v>
      </c>
      <c r="W110" s="151"/>
      <c r="X110" s="151"/>
      <c r="Y110" s="32"/>
      <c r="Z110" s="32">
        <f>COUNTIF(F$105:F$112:F$114:F$121,F110)</f>
        <v>0</v>
      </c>
      <c r="AA110" s="32">
        <f t="shared" si="39"/>
        <v>0</v>
      </c>
      <c r="AB110" s="7" t="str">
        <f t="shared" si="40"/>
        <v/>
      </c>
    </row>
    <row r="111" spans="1:28" s="7" customFormat="1" ht="20.25" customHeight="1">
      <c r="A111" s="709" t="s">
        <v>122</v>
      </c>
      <c r="B111" s="709" t="s">
        <v>60</v>
      </c>
      <c r="C111" s="709" t="s">
        <v>142</v>
      </c>
      <c r="D111" s="709" t="s">
        <v>71</v>
      </c>
      <c r="E111" s="14">
        <v>7</v>
      </c>
      <c r="F111" s="17"/>
      <c r="G111" s="38"/>
      <c r="H111" s="33" t="str" cm="1">
        <f t="array" ref="H111">IF($F111=0," ",_xlfn.XLOOKUP($F111,DataCalcs!$B$331:$B$409,_xlfn.XLOOKUP($C111,DataCalcs!$D$330:$N$330,DataCalcs!$D$331:$N$409),"WRONG LETTER"))</f>
        <v xml:space="preserve"> </v>
      </c>
      <c r="I111" s="33" t="str">
        <f>IF($F111=0," ",_xlfn.XLOOKUP($F111,DataCalcs!$B$331:$B$409,DataCalcs!$A$331:$A$409,"WRONG LETTER"))</f>
        <v xml:space="preserve"> </v>
      </c>
      <c r="J111" s="709" t="str" cm="1">
        <f t="array" ref="J111">_xlfn.IFS(ISBLANK(G111), "", NOT(ISNUMBER(G111)), "!!!",  G111&lt;DataTables!$E$85,"...",G111&lt;DataTables!$F$85,"L1",G111&lt;DataTables!$G$85,"L2",G111&lt;DataTables!$H$85,"L3",G111&lt;DataTables!$I$85,"L4",G111&lt;DataTables!$J$85,"L5",G111&lt;DataTables!$K$85,"L6",G111&lt;DataTables!$L$85,"L7",G111&lt;DataTables!$M$85,"L8", G111&gt;=DataTables!$M$85,"L9")</f>
        <v/>
      </c>
      <c r="K111" s="709"/>
      <c r="L111" s="32"/>
      <c r="M111" s="34" t="str">
        <f t="shared" si="38"/>
        <v>H</v>
      </c>
      <c r="N111" s="34" t="str">
        <f t="shared" si="38"/>
        <v>HH</v>
      </c>
      <c r="O111" s="34" cm="1">
        <f t="array" ref="O111">_xlfn.LET(_xlpm.a, $F$105:$F$112, _xlpm.b, $E$105:$E$112, _xlpm.c, _xlfn.XLOOKUP(M111,_xlpm.a,_xlpm.b,0), _xlpm.d, _xlfn.XLOOKUP(N111,_xlpm.a,_xlpm.b,0), _xlpm.x, IF(OR(_xlpm.c=0,_xlpm.d=0), _xlpm.c+_xlpm.d, MIN(_xlpm.c,_xlpm.d)), IF(_xlpm.x=0, 0, IF(DataTables!$K$158="6+", _xlfn.IFNA(_xlfn.RANK.AVG(_xlpm.x,$E$105:$E$110),1), IF(DataTables!$K$158=8,_xlfn.RANK.AVG(_xlpm.x,_xlpm.b)))))</f>
        <v>0</v>
      </c>
      <c r="P111" s="32"/>
      <c r="Q111" s="151"/>
      <c r="R111" s="151"/>
      <c r="S111" s="151"/>
      <c r="T111" s="151"/>
      <c r="U111" s="151"/>
      <c r="V111" s="151"/>
      <c r="W111" s="151">
        <f>$O111</f>
        <v>0</v>
      </c>
      <c r="X111" s="151"/>
      <c r="Y111" s="32"/>
      <c r="Z111" s="32">
        <f>COUNTIF(F$105:F$112:F$114:F$121,F111)</f>
        <v>0</v>
      </c>
      <c r="AA111" s="32">
        <f t="shared" si="39"/>
        <v>0</v>
      </c>
      <c r="AB111" s="7" t="str">
        <f t="shared" si="40"/>
        <v/>
      </c>
    </row>
    <row r="112" spans="1:28" s="8" customFormat="1" ht="20.25" customHeight="1">
      <c r="A112" s="709" t="s">
        <v>122</v>
      </c>
      <c r="B112" s="709" t="s">
        <v>60</v>
      </c>
      <c r="C112" s="709" t="s">
        <v>142</v>
      </c>
      <c r="D112" s="709" t="s">
        <v>71</v>
      </c>
      <c r="E112" s="14">
        <v>8</v>
      </c>
      <c r="F112" s="17"/>
      <c r="G112" s="38"/>
      <c r="H112" s="33" t="str" cm="1">
        <f t="array" ref="H112">IF($F112=0," ",_xlfn.XLOOKUP($F112,DataCalcs!$B$331:$B$409,_xlfn.XLOOKUP($C112,DataCalcs!$D$330:$N$330,DataCalcs!$D$331:$N$409),"WRONG LETTER"))</f>
        <v xml:space="preserve"> </v>
      </c>
      <c r="I112" s="33" t="str">
        <f>IF($F112=0," ",_xlfn.XLOOKUP($F112,DataCalcs!$B$331:$B$409,DataCalcs!$A$331:$A$409,"WRONG LETTER"))</f>
        <v xml:space="preserve"> </v>
      </c>
      <c r="J112" s="709" t="str" cm="1">
        <f t="array" ref="J112">_xlfn.IFS(ISBLANK(G112), "", NOT(ISNUMBER(G112)), "!!!",  G112&lt;DataTables!$E$85,"...",G112&lt;DataTables!$F$85,"L1",G112&lt;DataTables!$G$85,"L2",G112&lt;DataTables!$H$85,"L3",G112&lt;DataTables!$I$85,"L4",G112&lt;DataTables!$J$85,"L5",G112&lt;DataTables!$K$85,"L6",G112&lt;DataTables!$L$85,"L7",G112&lt;DataTables!$M$85,"L8", G112&gt;=DataTables!$M$85,"L9")</f>
        <v/>
      </c>
      <c r="K112" s="709"/>
      <c r="L112" s="31"/>
      <c r="M112" s="34" t="str">
        <f t="shared" si="38"/>
        <v>W</v>
      </c>
      <c r="N112" s="34" t="str">
        <f t="shared" si="38"/>
        <v>WW</v>
      </c>
      <c r="O112" s="34" cm="1">
        <f t="array" ref="O112">_xlfn.LET(_xlpm.a, $F$105:$F$112, _xlpm.b, $E$105:$E$112, _xlpm.c, _xlfn.XLOOKUP(M112,_xlpm.a,_xlpm.b,0), _xlpm.d, _xlfn.XLOOKUP(N112,_xlpm.a,_xlpm.b,0), _xlpm.x, IF(OR(_xlpm.c=0,_xlpm.d=0), _xlpm.c+_xlpm.d, MIN(_xlpm.c,_xlpm.d)), IF(_xlpm.x=0, 0, IF(DataTables!$K$158="6+", _xlfn.IFNA(_xlfn.RANK.AVG(_xlpm.x,$E$105:$E$110),1), IF(DataTables!$K$158=8,_xlfn.RANK.AVG(_xlpm.x,_xlpm.b)))))</f>
        <v>0</v>
      </c>
      <c r="P112" s="32"/>
      <c r="Q112" s="151"/>
      <c r="R112" s="151"/>
      <c r="S112" s="151"/>
      <c r="T112" s="151"/>
      <c r="U112" s="151"/>
      <c r="V112" s="151"/>
      <c r="W112" s="151"/>
      <c r="X112" s="151">
        <f>$O112</f>
        <v>0</v>
      </c>
      <c r="Y112" s="31"/>
      <c r="Z112" s="32">
        <f>COUNTIF(F$105:F$112:F$114:F$121,F112)</f>
        <v>0</v>
      </c>
      <c r="AA112" s="32">
        <f t="shared" si="39"/>
        <v>0</v>
      </c>
      <c r="AB112" s="7" t="str">
        <f t="shared" si="40"/>
        <v/>
      </c>
    </row>
    <row r="113" spans="1:28" s="8" customFormat="1" ht="20.25" customHeight="1">
      <c r="A113" s="709" t="s">
        <v>122</v>
      </c>
      <c r="B113" s="709" t="s">
        <v>60</v>
      </c>
      <c r="C113" s="709" t="s">
        <v>142</v>
      </c>
      <c r="D113" s="76"/>
      <c r="E113" s="42" t="s">
        <v>226</v>
      </c>
      <c r="F113" s="40"/>
      <c r="G113" s="40"/>
      <c r="H113" s="454"/>
      <c r="I113" s="457"/>
      <c r="J113" s="461"/>
      <c r="K113" s="450"/>
      <c r="L113" s="31"/>
      <c r="M113" s="10"/>
      <c r="N113" s="10"/>
      <c r="O113" s="712"/>
      <c r="P113" s="31"/>
      <c r="Q113" s="31"/>
      <c r="R113" s="31"/>
      <c r="S113" s="31"/>
      <c r="T113" s="31"/>
      <c r="U113" s="31"/>
      <c r="V113" s="31"/>
      <c r="W113" s="31"/>
      <c r="X113" s="31"/>
      <c r="Y113" s="31"/>
      <c r="Z113" s="32"/>
      <c r="AA113" s="2"/>
    </row>
    <row r="114" spans="1:28" s="8" customFormat="1" ht="20.25" customHeight="1">
      <c r="A114" s="709" t="s">
        <v>122</v>
      </c>
      <c r="B114" s="709" t="s">
        <v>60</v>
      </c>
      <c r="C114" s="709" t="s">
        <v>142</v>
      </c>
      <c r="D114" s="709" t="s">
        <v>65</v>
      </c>
      <c r="E114" s="41">
        <v>1</v>
      </c>
      <c r="F114" s="17"/>
      <c r="G114" s="38"/>
      <c r="H114" s="33" t="str" cm="1">
        <f t="array" ref="H114">IF($F114=0," ",_xlfn.XLOOKUP($F114,DataCalcs!$B$331:$B$409,_xlfn.XLOOKUP($C114,DataCalcs!$D$330:$N$330,DataCalcs!$D$331:$N$409),"WRONG LETTER"))</f>
        <v xml:space="preserve"> </v>
      </c>
      <c r="I114" s="33" t="str">
        <f>IF($F114=0," ",_xlfn.XLOOKUP($F114,DataCalcs!$B$331:$B$409,DataCalcs!$A$331:$A$409,"WRONG LETTER"))</f>
        <v xml:space="preserve"> </v>
      </c>
      <c r="J114" s="709" t="str" cm="1">
        <f t="array" ref="J114">_xlfn.IFS(ISBLANK(G114), "", NOT(ISNUMBER(G114)), "!!!",  G114&lt;DataTables!$E$85,"...",G114&lt;DataTables!$F$85,"L1",G114&lt;DataTables!$G$85,"L2",G114&lt;DataTables!$H$85,"L3",G114&lt;DataTables!$I$85,"L4",G114&lt;DataTables!$J$85,"L5",G114&lt;DataTables!$K$85,"L6",G114&lt;DataTables!$L$85,"L7",G114&lt;DataTables!$M$85,"L8", G114&gt;=DataTables!$M$85,"L9")</f>
        <v/>
      </c>
      <c r="K114" s="709"/>
      <c r="L114" s="32"/>
      <c r="M114" s="34" t="str">
        <f t="shared" ref="M114:N121" si="41">M105</f>
        <v>A</v>
      </c>
      <c r="N114" s="34" t="str">
        <f t="shared" si="41"/>
        <v>AA</v>
      </c>
      <c r="O114" s="34" cm="1">
        <f t="array" ref="O114">_xlfn.LET(_xlpm.a, $F$114:$F$121, _xlpm.b, $E$114:$E$121, _xlpm.c, _xlfn.XLOOKUP(M114,_xlpm.a,_xlpm.b,0), _xlpm.d, _xlfn.XLOOKUP(N114,_xlpm.a,_xlpm.b,0), _xlpm.x, IF(OR(_xlpm.c=0,_xlpm.d=0), _xlpm.c+_xlpm.d, MIN(_xlpm.c,_xlpm.d)), IF(_xlpm.x=0, 0, IF(DataTables!$K$158="6+", _xlfn.IFNA(_xlfn.RANK.AVG(_xlpm.x,$E$114:$E$119),1), IF(DataTables!$K$158=8,_xlfn.RANK.AVG(_xlpm.x,_xlpm.b)))))</f>
        <v>0</v>
      </c>
      <c r="P114" s="32"/>
      <c r="Q114" s="151">
        <f>$O114</f>
        <v>0</v>
      </c>
      <c r="R114" s="151"/>
      <c r="S114" s="151"/>
      <c r="T114" s="151"/>
      <c r="U114" s="151"/>
      <c r="V114" s="151"/>
      <c r="W114" s="151"/>
      <c r="X114" s="151"/>
      <c r="Y114" s="32"/>
      <c r="Z114" s="32">
        <f>COUNTIF(F$105:F$112:F$114:F$121,F114)</f>
        <v>0</v>
      </c>
      <c r="AA114" s="32">
        <f>IF(NOT(ISBLANK(F114)),COUNTIF(F$114:F$121,LEFT(F114,1)&amp;"*"),0)</f>
        <v>0</v>
      </c>
      <c r="AB114" s="7" t="str">
        <f>IF($G114&gt;=$J$104, "***", "")</f>
        <v/>
      </c>
    </row>
    <row r="115" spans="1:28" s="8" customFormat="1" ht="20.25" customHeight="1">
      <c r="A115" s="709" t="s">
        <v>122</v>
      </c>
      <c r="B115" s="709" t="s">
        <v>60</v>
      </c>
      <c r="C115" s="709" t="s">
        <v>142</v>
      </c>
      <c r="D115" s="709" t="s">
        <v>65</v>
      </c>
      <c r="E115" s="41">
        <v>2</v>
      </c>
      <c r="F115" s="17"/>
      <c r="G115" s="38"/>
      <c r="H115" s="33" t="str" cm="1">
        <f t="array" ref="H115">IF($F115=0," ",_xlfn.XLOOKUP($F115,DataCalcs!$B$331:$B$409,_xlfn.XLOOKUP($C115,DataCalcs!$D$330:$N$330,DataCalcs!$D$331:$N$409),"WRONG LETTER"))</f>
        <v xml:space="preserve"> </v>
      </c>
      <c r="I115" s="33" t="str">
        <f>IF($F115=0," ",_xlfn.XLOOKUP($F115,DataCalcs!$B$331:$B$409,DataCalcs!$A$331:$A$409,"WRONG LETTER"))</f>
        <v xml:space="preserve"> </v>
      </c>
      <c r="J115" s="709" t="str" cm="1">
        <f t="array" ref="J115">_xlfn.IFS(ISBLANK(G115), "", NOT(ISNUMBER(G115)), "!!!",  G115&lt;DataTables!$E$85,"...",G115&lt;DataTables!$F$85,"L1",G115&lt;DataTables!$G$85,"L2",G115&lt;DataTables!$H$85,"L3",G115&lt;DataTables!$I$85,"L4",G115&lt;DataTables!$J$85,"L5",G115&lt;DataTables!$K$85,"L6",G115&lt;DataTables!$L$85,"L7",G115&lt;DataTables!$M$85,"L8", G115&gt;=DataTables!$M$85,"L9")</f>
        <v/>
      </c>
      <c r="K115" s="709"/>
      <c r="L115" s="31"/>
      <c r="M115" s="34" t="str">
        <f t="shared" si="41"/>
        <v>N</v>
      </c>
      <c r="N115" s="34" t="str">
        <f t="shared" si="41"/>
        <v>NN</v>
      </c>
      <c r="O115" s="34" cm="1">
        <f t="array" ref="O115">_xlfn.LET(_xlpm.a, $F$114:$F$121, _xlpm.b, $E$114:$E$121, _xlpm.c, _xlfn.XLOOKUP(M115,_xlpm.a,_xlpm.b,0), _xlpm.d, _xlfn.XLOOKUP(N115,_xlpm.a,_xlpm.b,0), _xlpm.x, IF(OR(_xlpm.c=0,_xlpm.d=0), _xlpm.c+_xlpm.d, MIN(_xlpm.c,_xlpm.d)), IF(_xlpm.x=0, 0, IF(DataTables!$K$158="6+", _xlfn.IFNA(_xlfn.RANK.AVG(_xlpm.x,$E$114:$E$119),1), IF(DataTables!$K$158=8,_xlfn.RANK.AVG(_xlpm.x,_xlpm.b)))))</f>
        <v>0</v>
      </c>
      <c r="P115" s="32"/>
      <c r="Q115" s="151"/>
      <c r="R115" s="151">
        <f>$O115</f>
        <v>0</v>
      </c>
      <c r="S115" s="151"/>
      <c r="T115" s="151"/>
      <c r="U115" s="151"/>
      <c r="V115" s="151"/>
      <c r="W115" s="151"/>
      <c r="X115" s="151"/>
      <c r="Y115" s="32"/>
      <c r="Z115" s="32">
        <f>COUNTIF(F$105:F$112:F$114:F$121,F115)</f>
        <v>0</v>
      </c>
      <c r="AA115" s="32">
        <f t="shared" ref="AA115:AA121" si="42">IF(NOT(ISBLANK(F115)),COUNTIF(F$114:F$121,LEFT(F115,1)&amp;"*"),0)</f>
        <v>0</v>
      </c>
      <c r="AB115" s="7" t="str">
        <f t="shared" ref="AB115:AB121" si="43">IF($G115&gt;=$J$104, "***", "")</f>
        <v/>
      </c>
    </row>
    <row r="116" spans="1:28" s="8" customFormat="1" ht="20.25" customHeight="1">
      <c r="A116" s="709" t="s">
        <v>122</v>
      </c>
      <c r="B116" s="709" t="s">
        <v>60</v>
      </c>
      <c r="C116" s="709" t="s">
        <v>142</v>
      </c>
      <c r="D116" s="709" t="s">
        <v>65</v>
      </c>
      <c r="E116" s="41">
        <v>3</v>
      </c>
      <c r="F116" s="17"/>
      <c r="G116" s="38"/>
      <c r="H116" s="33" t="str" cm="1">
        <f t="array" ref="H116">IF($F116=0," ",_xlfn.XLOOKUP($F116,DataCalcs!$B$331:$B$409,_xlfn.XLOOKUP($C116,DataCalcs!$D$330:$N$330,DataCalcs!$D$331:$N$409),"WRONG LETTER"))</f>
        <v xml:space="preserve"> </v>
      </c>
      <c r="I116" s="33" t="str">
        <f>IF($F116=0," ",_xlfn.XLOOKUP($F116,DataCalcs!$B$331:$B$409,DataCalcs!$A$331:$A$409,"WRONG LETTER"))</f>
        <v xml:space="preserve"> </v>
      </c>
      <c r="J116" s="709" t="str" cm="1">
        <f t="array" ref="J116">_xlfn.IFS(ISBLANK(G116), "", NOT(ISNUMBER(G116)), "!!!",  G116&lt;DataTables!$E$85,"...",G116&lt;DataTables!$F$85,"L1",G116&lt;DataTables!$G$85,"L2",G116&lt;DataTables!$H$85,"L3",G116&lt;DataTables!$I$85,"L4",G116&lt;DataTables!$J$85,"L5",G116&lt;DataTables!$K$85,"L6",G116&lt;DataTables!$L$85,"L7",G116&lt;DataTables!$M$85,"L8", G116&gt;=DataTables!$M$85,"L9")</f>
        <v/>
      </c>
      <c r="K116" s="709"/>
      <c r="L116" s="31"/>
      <c r="M116" s="34" t="str">
        <f t="shared" si="41"/>
        <v>B</v>
      </c>
      <c r="N116" s="34" t="str">
        <f t="shared" si="41"/>
        <v>BB</v>
      </c>
      <c r="O116" s="34" cm="1">
        <f t="array" ref="O116">_xlfn.LET(_xlpm.a, $F$114:$F$121, _xlpm.b, $E$114:$E$121, _xlpm.c, _xlfn.XLOOKUP(M116,_xlpm.a,_xlpm.b,0), _xlpm.d, _xlfn.XLOOKUP(N116,_xlpm.a,_xlpm.b,0), _xlpm.x, IF(OR(_xlpm.c=0,_xlpm.d=0), _xlpm.c+_xlpm.d, MIN(_xlpm.c,_xlpm.d)), IF(_xlpm.x=0, 0, IF(DataTables!$K$158="6+", _xlfn.IFNA(_xlfn.RANK.AVG(_xlpm.x,$E$114:$E$119),1), IF(DataTables!$K$158=8,_xlfn.RANK.AVG(_xlpm.x,_xlpm.b)))))</f>
        <v>0</v>
      </c>
      <c r="P116" s="32"/>
      <c r="Q116" s="151"/>
      <c r="R116" s="151"/>
      <c r="S116" s="151">
        <f>$O116</f>
        <v>0</v>
      </c>
      <c r="T116" s="151"/>
      <c r="U116" s="151"/>
      <c r="V116" s="151"/>
      <c r="W116" s="151"/>
      <c r="X116" s="151"/>
      <c r="Y116" s="32"/>
      <c r="Z116" s="32">
        <f>COUNTIF(F$105:F$112:F$114:F$121,F116)</f>
        <v>0</v>
      </c>
      <c r="AA116" s="32">
        <f t="shared" si="42"/>
        <v>0</v>
      </c>
      <c r="AB116" s="7" t="str">
        <f t="shared" si="43"/>
        <v/>
      </c>
    </row>
    <row r="117" spans="1:28" s="8" customFormat="1" ht="20.25" customHeight="1">
      <c r="A117" s="709" t="s">
        <v>122</v>
      </c>
      <c r="B117" s="709" t="s">
        <v>60</v>
      </c>
      <c r="C117" s="709" t="s">
        <v>142</v>
      </c>
      <c r="D117" s="709" t="s">
        <v>65</v>
      </c>
      <c r="E117" s="41">
        <v>4</v>
      </c>
      <c r="F117" s="17"/>
      <c r="G117" s="38"/>
      <c r="H117" s="33" t="str" cm="1">
        <f t="array" ref="H117">IF($F117=0," ",_xlfn.XLOOKUP($F117,DataCalcs!$B$331:$B$409,_xlfn.XLOOKUP($C117,DataCalcs!$D$330:$N$330,DataCalcs!$D$331:$N$409),"WRONG LETTER"))</f>
        <v xml:space="preserve"> </v>
      </c>
      <c r="I117" s="33" t="str">
        <f>IF($F117=0," ",_xlfn.XLOOKUP($F117,DataCalcs!$B$331:$B$409,DataCalcs!$A$331:$A$409,"WRONG LETTER"))</f>
        <v xml:space="preserve"> </v>
      </c>
      <c r="J117" s="709" t="str" cm="1">
        <f t="array" ref="J117">_xlfn.IFS(ISBLANK(G117), "", NOT(ISNUMBER(G117)), "!!!",  G117&lt;DataTables!$E$85,"...",G117&lt;DataTables!$F$85,"L1",G117&lt;DataTables!$G$85,"L2",G117&lt;DataTables!$H$85,"L3",G117&lt;DataTables!$I$85,"L4",G117&lt;DataTables!$J$85,"L5",G117&lt;DataTables!$K$85,"L6",G117&lt;DataTables!$L$85,"L7",G117&lt;DataTables!$M$85,"L8", G117&gt;=DataTables!$M$85,"L9")</f>
        <v/>
      </c>
      <c r="K117" s="709"/>
      <c r="L117" s="31"/>
      <c r="M117" s="34" t="str">
        <f t="shared" si="41"/>
        <v>O</v>
      </c>
      <c r="N117" s="34" t="str">
        <f t="shared" si="41"/>
        <v>OO</v>
      </c>
      <c r="O117" s="34" cm="1">
        <f t="array" ref="O117">_xlfn.LET(_xlpm.a, $F$114:$F$121, _xlpm.b, $E$114:$E$121, _xlpm.c, _xlfn.XLOOKUP(M117,_xlpm.a,_xlpm.b,0), _xlpm.d, _xlfn.XLOOKUP(N117,_xlpm.a,_xlpm.b,0), _xlpm.x, IF(OR(_xlpm.c=0,_xlpm.d=0), _xlpm.c+_xlpm.d, MIN(_xlpm.c,_xlpm.d)), IF(_xlpm.x=0, 0, IF(DataTables!$K$158="6+", _xlfn.IFNA(_xlfn.RANK.AVG(_xlpm.x,$E$114:$E$119),1), IF(DataTables!$K$158=8,_xlfn.RANK.AVG(_xlpm.x,_xlpm.b)))))</f>
        <v>0</v>
      </c>
      <c r="P117" s="32"/>
      <c r="Q117" s="151"/>
      <c r="R117" s="151"/>
      <c r="S117" s="151"/>
      <c r="T117" s="151">
        <f>$O117</f>
        <v>0</v>
      </c>
      <c r="U117" s="151"/>
      <c r="V117" s="151"/>
      <c r="W117" s="151"/>
      <c r="X117" s="151"/>
      <c r="Y117" s="32"/>
      <c r="Z117" s="32">
        <f>COUNTIF(F$105:F$112:F$114:F$121,F117)</f>
        <v>0</v>
      </c>
      <c r="AA117" s="32">
        <f t="shared" si="42"/>
        <v>0</v>
      </c>
      <c r="AB117" s="7" t="str">
        <f t="shared" si="43"/>
        <v/>
      </c>
    </row>
    <row r="118" spans="1:28" s="8" customFormat="1" ht="20.25" customHeight="1">
      <c r="A118" s="709" t="s">
        <v>122</v>
      </c>
      <c r="B118" s="709" t="s">
        <v>60</v>
      </c>
      <c r="C118" s="709" t="s">
        <v>142</v>
      </c>
      <c r="D118" s="709" t="s">
        <v>65</v>
      </c>
      <c r="E118" s="41">
        <v>5</v>
      </c>
      <c r="F118" s="17"/>
      <c r="G118" s="38"/>
      <c r="H118" s="33" t="str" cm="1">
        <f t="array" ref="H118">IF($F118=0," ",_xlfn.XLOOKUP($F118,DataCalcs!$B$331:$B$409,_xlfn.XLOOKUP($C118,DataCalcs!$D$330:$N$330,DataCalcs!$D$331:$N$409),"WRONG LETTER"))</f>
        <v xml:space="preserve"> </v>
      </c>
      <c r="I118" s="33" t="str">
        <f>IF($F118=0," ",_xlfn.XLOOKUP($F118,DataCalcs!$B$331:$B$409,DataCalcs!$A$331:$A$409,"WRONG LETTER"))</f>
        <v xml:space="preserve"> </v>
      </c>
      <c r="J118" s="709" t="str" cm="1">
        <f t="array" ref="J118">_xlfn.IFS(ISBLANK(G118), "", NOT(ISNUMBER(G118)), "!!!",  G118&lt;DataTables!$E$85,"...",G118&lt;DataTables!$F$85,"L1",G118&lt;DataTables!$G$85,"L2",G118&lt;DataTables!$H$85,"L3",G118&lt;DataTables!$I$85,"L4",G118&lt;DataTables!$J$85,"L5",G118&lt;DataTables!$K$85,"L6",G118&lt;DataTables!$L$85,"L7",G118&lt;DataTables!$M$85,"L8", G118&gt;=DataTables!$M$85,"L9")</f>
        <v/>
      </c>
      <c r="K118" s="709"/>
      <c r="L118" s="31"/>
      <c r="M118" s="34" t="str">
        <f t="shared" si="41"/>
        <v>R</v>
      </c>
      <c r="N118" s="34" t="str">
        <f t="shared" si="41"/>
        <v>RR</v>
      </c>
      <c r="O118" s="34" cm="1">
        <f t="array" ref="O118">_xlfn.LET(_xlpm.a, $F$114:$F$121, _xlpm.b, $E$114:$E$121, _xlpm.c, _xlfn.XLOOKUP(M118,_xlpm.a,_xlpm.b,0), _xlpm.d, _xlfn.XLOOKUP(N118,_xlpm.a,_xlpm.b,0), _xlpm.x, IF(OR(_xlpm.c=0,_xlpm.d=0), _xlpm.c+_xlpm.d, MIN(_xlpm.c,_xlpm.d)), IF(_xlpm.x=0, 0, IF(DataTables!$K$158="6+", _xlfn.IFNA(_xlfn.RANK.AVG(_xlpm.x,$E$114:$E$119),1), IF(DataTables!$K$158=8,_xlfn.RANK.AVG(_xlpm.x,_xlpm.b)))))</f>
        <v>0</v>
      </c>
      <c r="P118" s="32"/>
      <c r="Q118" s="151"/>
      <c r="R118" s="151"/>
      <c r="S118" s="151"/>
      <c r="T118" s="151"/>
      <c r="U118" s="151">
        <f>$O118</f>
        <v>0</v>
      </c>
      <c r="V118" s="151"/>
      <c r="W118" s="151"/>
      <c r="X118" s="151"/>
      <c r="Y118" s="32"/>
      <c r="Z118" s="32">
        <f>COUNTIF(F$105:F$112:F$114:F$121,F118)</f>
        <v>0</v>
      </c>
      <c r="AA118" s="32">
        <f t="shared" si="42"/>
        <v>0</v>
      </c>
      <c r="AB118" s="7" t="str">
        <f t="shared" si="43"/>
        <v/>
      </c>
    </row>
    <row r="119" spans="1:28" s="8" customFormat="1" ht="20.25" customHeight="1">
      <c r="A119" s="709" t="s">
        <v>122</v>
      </c>
      <c r="B119" s="709" t="s">
        <v>60</v>
      </c>
      <c r="C119" s="709" t="s">
        <v>142</v>
      </c>
      <c r="D119" s="709" t="s">
        <v>65</v>
      </c>
      <c r="E119" s="41">
        <v>6</v>
      </c>
      <c r="F119" s="17"/>
      <c r="G119" s="38"/>
      <c r="H119" s="33" t="str" cm="1">
        <f t="array" ref="H119">IF($F119=0," ",_xlfn.XLOOKUP($F119,DataCalcs!$B$331:$B$409,_xlfn.XLOOKUP($C119,DataCalcs!$D$330:$N$330,DataCalcs!$D$331:$N$409),"WRONG LETTER"))</f>
        <v xml:space="preserve"> </v>
      </c>
      <c r="I119" s="33" t="str">
        <f>IF($F119=0," ",_xlfn.XLOOKUP($F119,DataCalcs!$B$331:$B$409,DataCalcs!$A$331:$A$409,"WRONG LETTER"))</f>
        <v xml:space="preserve"> </v>
      </c>
      <c r="J119" s="709" t="str" cm="1">
        <f t="array" ref="J119">_xlfn.IFS(ISBLANK(G119), "", NOT(ISNUMBER(G119)), "!!!",  G119&lt;DataTables!$E$85,"...",G119&lt;DataTables!$F$85,"L1",G119&lt;DataTables!$G$85,"L2",G119&lt;DataTables!$H$85,"L3",G119&lt;DataTables!$I$85,"L4",G119&lt;DataTables!$J$85,"L5",G119&lt;DataTables!$K$85,"L6",G119&lt;DataTables!$L$85,"L7",G119&lt;DataTables!$M$85,"L8", G119&gt;=DataTables!$M$85,"L9")</f>
        <v/>
      </c>
      <c r="K119" s="709"/>
      <c r="L119" s="418"/>
      <c r="M119" s="34" t="str">
        <f t="shared" si="41"/>
        <v>X</v>
      </c>
      <c r="N119" s="34" t="str">
        <f t="shared" si="41"/>
        <v>XX</v>
      </c>
      <c r="O119" s="34" cm="1">
        <f t="array" ref="O119">_xlfn.LET(_xlpm.a, $F$114:$F$121, _xlpm.b, $E$114:$E$121, _xlpm.c, _xlfn.XLOOKUP(M119,_xlpm.a,_xlpm.b,0), _xlpm.d, _xlfn.XLOOKUP(N119,_xlpm.a,_xlpm.b,0), _xlpm.x, IF(OR(_xlpm.c=0,_xlpm.d=0), _xlpm.c+_xlpm.d, MIN(_xlpm.c,_xlpm.d)), IF(_xlpm.x=0, 0, IF(DataTables!$K$158="6+", _xlfn.IFNA(_xlfn.RANK.AVG(_xlpm.x,$E$114:$E$119),1), IF(DataTables!$K$158=8,_xlfn.RANK.AVG(_xlpm.x,_xlpm.b)))))</f>
        <v>0</v>
      </c>
      <c r="P119" s="32"/>
      <c r="Q119" s="151"/>
      <c r="R119" s="151"/>
      <c r="S119" s="151"/>
      <c r="T119" s="151"/>
      <c r="U119" s="151"/>
      <c r="V119" s="151">
        <f>$O119</f>
        <v>0</v>
      </c>
      <c r="W119" s="151"/>
      <c r="X119" s="151"/>
      <c r="Y119" s="32"/>
      <c r="Z119" s="32">
        <f>COUNTIF(F$105:F$112:F$114:F$121,F119)</f>
        <v>0</v>
      </c>
      <c r="AA119" s="32">
        <f t="shared" si="42"/>
        <v>0</v>
      </c>
      <c r="AB119" s="7" t="str">
        <f t="shared" si="43"/>
        <v/>
      </c>
    </row>
    <row r="120" spans="1:28" s="7" customFormat="1" ht="20.25" customHeight="1">
      <c r="A120" s="709" t="s">
        <v>122</v>
      </c>
      <c r="B120" s="709" t="s">
        <v>60</v>
      </c>
      <c r="C120" s="709" t="s">
        <v>142</v>
      </c>
      <c r="D120" s="709" t="s">
        <v>65</v>
      </c>
      <c r="E120" s="14">
        <v>7</v>
      </c>
      <c r="F120" s="17"/>
      <c r="G120" s="38"/>
      <c r="H120" s="33" t="str" cm="1">
        <f t="array" ref="H120">IF($F120=0," ",_xlfn.XLOOKUP($F120,DataCalcs!$B$331:$B$409,_xlfn.XLOOKUP($C120,DataCalcs!$D$330:$N$330,DataCalcs!$D$331:$N$409),"WRONG LETTER"))</f>
        <v xml:space="preserve"> </v>
      </c>
      <c r="I120" s="33" t="str">
        <f>IF($F120=0," ",_xlfn.XLOOKUP($F120,DataCalcs!$B$331:$B$409,DataCalcs!$A$331:$A$409,"WRONG LETTER"))</f>
        <v xml:space="preserve"> </v>
      </c>
      <c r="J120" s="709" t="str" cm="1">
        <f t="array" ref="J120">_xlfn.IFS(ISBLANK(G120), "", NOT(ISNUMBER(G120)), "!!!",  G120&lt;DataTables!$E$85,"...",G120&lt;DataTables!$F$85,"L1",G120&lt;DataTables!$G$85,"L2",G120&lt;DataTables!$H$85,"L3",G120&lt;DataTables!$I$85,"L4",G120&lt;DataTables!$J$85,"L5",G120&lt;DataTables!$K$85,"L6",G120&lt;DataTables!$L$85,"L7",G120&lt;DataTables!$M$85,"L8", G120&gt;=DataTables!$M$85,"L9")</f>
        <v/>
      </c>
      <c r="K120" s="709"/>
      <c r="L120" s="31"/>
      <c r="M120" s="34" t="str">
        <f t="shared" si="41"/>
        <v>H</v>
      </c>
      <c r="N120" s="34" t="str">
        <f t="shared" si="41"/>
        <v>HH</v>
      </c>
      <c r="O120" s="34" cm="1">
        <f t="array" ref="O120">_xlfn.LET(_xlpm.a, $F$114:$F$121, _xlpm.b, $E$114:$E$121, _xlpm.c, _xlfn.XLOOKUP(M120,_xlpm.a,_xlpm.b,0), _xlpm.d, _xlfn.XLOOKUP(N120,_xlpm.a,_xlpm.b,0), _xlpm.x, IF(OR(_xlpm.c=0,_xlpm.d=0), _xlpm.c+_xlpm.d, MIN(_xlpm.c,_xlpm.d)), IF(_xlpm.x=0, 0, IF(DataTables!$K$158="6+", _xlfn.IFNA(_xlfn.RANK.AVG(_xlpm.x,$E$114:$E$119),1), IF(DataTables!$K$158=8,_xlfn.RANK.AVG(_xlpm.x,_xlpm.b)))))</f>
        <v>0</v>
      </c>
      <c r="P120" s="32"/>
      <c r="Q120" s="151"/>
      <c r="R120" s="151"/>
      <c r="S120" s="151"/>
      <c r="T120" s="151"/>
      <c r="U120" s="151"/>
      <c r="V120" s="151"/>
      <c r="W120" s="151">
        <f>$O120</f>
        <v>0</v>
      </c>
      <c r="X120" s="151"/>
      <c r="Y120" s="32"/>
      <c r="Z120" s="32">
        <f>COUNTIF(F$105:F$112:F$114:F$121,F120)</f>
        <v>0</v>
      </c>
      <c r="AA120" s="32">
        <f t="shared" si="42"/>
        <v>0</v>
      </c>
      <c r="AB120" s="7" t="str">
        <f t="shared" si="43"/>
        <v/>
      </c>
    </row>
    <row r="121" spans="1:28" s="7" customFormat="1" ht="20.25" customHeight="1">
      <c r="A121" s="709" t="s">
        <v>122</v>
      </c>
      <c r="B121" s="709" t="s">
        <v>60</v>
      </c>
      <c r="C121" s="709" t="s">
        <v>142</v>
      </c>
      <c r="D121" s="709" t="s">
        <v>65</v>
      </c>
      <c r="E121" s="14">
        <v>8</v>
      </c>
      <c r="F121" s="17"/>
      <c r="G121" s="38"/>
      <c r="H121" s="33" t="str" cm="1">
        <f t="array" ref="H121">IF($F121=0," ",_xlfn.XLOOKUP($F121,DataCalcs!$B$331:$B$409,_xlfn.XLOOKUP($C121,DataCalcs!$D$330:$N$330,DataCalcs!$D$331:$N$409),"WRONG LETTER"))</f>
        <v xml:space="preserve"> </v>
      </c>
      <c r="I121" s="33" t="str">
        <f>IF($F121=0," ",_xlfn.XLOOKUP($F121,DataCalcs!$B$331:$B$409,DataCalcs!$A$331:$A$409,"WRONG LETTER"))</f>
        <v xml:space="preserve"> </v>
      </c>
      <c r="J121" s="709" t="str" cm="1">
        <f t="array" ref="J121">_xlfn.IFS(ISBLANK(G121), "", NOT(ISNUMBER(G121)), "!!!",  G121&lt;DataTables!$E$85,"...",G121&lt;DataTables!$F$85,"L1",G121&lt;DataTables!$G$85,"L2",G121&lt;DataTables!$H$85,"L3",G121&lt;DataTables!$I$85,"L4",G121&lt;DataTables!$J$85,"L5",G121&lt;DataTables!$K$85,"L6",G121&lt;DataTables!$L$85,"L7",G121&lt;DataTables!$M$85,"L8", G121&gt;=DataTables!$M$85,"L9")</f>
        <v/>
      </c>
      <c r="K121" s="709"/>
      <c r="L121" s="31"/>
      <c r="M121" s="34" t="str">
        <f t="shared" si="41"/>
        <v>W</v>
      </c>
      <c r="N121" s="34" t="str">
        <f t="shared" si="41"/>
        <v>WW</v>
      </c>
      <c r="O121" s="34" cm="1">
        <f t="array" ref="O121">_xlfn.LET(_xlpm.a, $F$114:$F$121, _xlpm.b, $E$114:$E$121, _xlpm.c, _xlfn.XLOOKUP(M121,_xlpm.a,_xlpm.b,0), _xlpm.d, _xlfn.XLOOKUP(N121,_xlpm.a,_xlpm.b,0), _xlpm.x, IF(OR(_xlpm.c=0,_xlpm.d=0), _xlpm.c+_xlpm.d, MIN(_xlpm.c,_xlpm.d)), IF(_xlpm.x=0, 0, IF(DataTables!$K$158="6+", _xlfn.IFNA(_xlfn.RANK.AVG(_xlpm.x,$E$114:$E$119),1), IF(DataTables!$K$158=8,_xlfn.RANK.AVG(_xlpm.x,_xlpm.b)))))</f>
        <v>0</v>
      </c>
      <c r="P121" s="32"/>
      <c r="Q121" s="151"/>
      <c r="R121" s="151"/>
      <c r="S121" s="151"/>
      <c r="T121" s="151"/>
      <c r="U121" s="151"/>
      <c r="V121" s="151"/>
      <c r="W121" s="151"/>
      <c r="X121" s="151">
        <f>$O121</f>
        <v>0</v>
      </c>
      <c r="Y121" s="31"/>
      <c r="Z121" s="32">
        <f>COUNTIF(F$105:F$112:F$114:F$121,F121)</f>
        <v>0</v>
      </c>
      <c r="AA121" s="32">
        <f t="shared" si="42"/>
        <v>0</v>
      </c>
      <c r="AB121" s="7" t="str">
        <f t="shared" si="43"/>
        <v/>
      </c>
    </row>
    <row r="122" spans="1:28" s="7" customFormat="1" ht="20.25" customHeight="1">
      <c r="A122" s="709" t="s">
        <v>122</v>
      </c>
      <c r="B122" s="709" t="s">
        <v>60</v>
      </c>
      <c r="C122" s="709" t="s">
        <v>145</v>
      </c>
      <c r="D122" s="76"/>
      <c r="E122" s="42" t="s">
        <v>227</v>
      </c>
      <c r="F122" s="40"/>
      <c r="G122" s="40"/>
      <c r="H122" s="454"/>
      <c r="I122" s="457" t="s">
        <v>59</v>
      </c>
      <c r="J122" s="461">
        <f>DataTables!$N$86</f>
        <v>4.91</v>
      </c>
      <c r="K122" s="450"/>
      <c r="L122" s="13"/>
      <c r="M122" s="10"/>
      <c r="N122" s="10"/>
      <c r="P122" s="31"/>
      <c r="Q122" s="31"/>
      <c r="R122" s="31"/>
      <c r="S122" s="31"/>
      <c r="T122" s="31"/>
      <c r="U122" s="31"/>
      <c r="V122" s="31"/>
      <c r="W122" s="31"/>
      <c r="X122" s="31"/>
      <c r="Y122" s="32"/>
      <c r="Z122" s="32"/>
      <c r="AA122" s="32"/>
    </row>
    <row r="123" spans="1:28" s="7" customFormat="1" ht="20.25" customHeight="1">
      <c r="A123" s="709" t="s">
        <v>122</v>
      </c>
      <c r="B123" s="709" t="s">
        <v>60</v>
      </c>
      <c r="C123" s="709" t="s">
        <v>145</v>
      </c>
      <c r="D123" s="709" t="s">
        <v>71</v>
      </c>
      <c r="E123" s="41">
        <v>1</v>
      </c>
      <c r="F123" s="17"/>
      <c r="G123" s="38"/>
      <c r="H123" s="33" t="str" cm="1">
        <f t="array" ref="H123">IF($F123=0," ",_xlfn.XLOOKUP($F123,DataCalcs!$B$331:$B$409,_xlfn.XLOOKUP($C123,DataCalcs!$E$330:$N$330,DataCalcs!$E$331:$N$409),"WRONG LETTER"))</f>
        <v xml:space="preserve"> </v>
      </c>
      <c r="I123" s="33" t="str">
        <f>IF($F123=0," ",_xlfn.XLOOKUP($F123,DataCalcs!$B$331:$B$409,DataCalcs!$A$331:$A$409,"WRONG LETTER"))</f>
        <v xml:space="preserve"> </v>
      </c>
      <c r="J123" s="709" t="str" cm="1">
        <f t="array" ref="J123">_xlfn.IFS(ISBLANK(G123), "", NOT(ISNUMBER(G123)), "!!!",  G123&lt;DataTables!$E$86,"...",G123&lt;DataTables!$F$86,"L1",G123&lt;DataTables!$G$86,"L2",G123&lt;DataTables!$H$86,"L3",G123&lt;DataTables!$I$86,"L4",G123&lt;DataTables!$J$86,"L5",G123&lt;DataTables!$K$86,"L6",G123&lt;DataTables!$L$86,"L7",G123&lt;DataTables!$M$86,"L8", G123&gt;=DataTables!$M$86,"L9")</f>
        <v/>
      </c>
      <c r="K123" s="17"/>
      <c r="L123" s="32"/>
      <c r="M123" s="34" t="str">
        <f t="shared" ref="M123:N130" si="44">M114</f>
        <v>A</v>
      </c>
      <c r="N123" s="34" t="str">
        <f t="shared" si="44"/>
        <v>AA</v>
      </c>
      <c r="O123" s="34" cm="1">
        <f t="array" ref="O123">_xlfn.LET(_xlpm.a, $F$123:$F$130, _xlpm.b, $E$123:$E$130, _xlpm.c, _xlfn.XLOOKUP(M123,_xlpm.a,_xlpm.b,0), _xlpm.d, _xlfn.XLOOKUP(N123,_xlpm.a,_xlpm.b,0), _xlpm.x, IF(OR(_xlpm.c=0,_xlpm.d=0), _xlpm.c+_xlpm.d, MIN(_xlpm.c,_xlpm.d)), IF(_xlpm.x=0, 0, IF(DataTables!$K$158="6+", _xlfn.IFNA(_xlfn.RANK.AVG(_xlpm.x,$E$123:$E$128),1), IF(DataTables!$K$158=8,_xlfn.RANK.AVG(_xlpm.x,_xlpm.b)))))</f>
        <v>0</v>
      </c>
      <c r="P123" s="32"/>
      <c r="Q123" s="151">
        <f>$O123</f>
        <v>0</v>
      </c>
      <c r="R123" s="151"/>
      <c r="S123" s="151"/>
      <c r="T123" s="151"/>
      <c r="U123" s="151"/>
      <c r="V123" s="151"/>
      <c r="W123" s="151"/>
      <c r="X123" s="151"/>
      <c r="Y123" s="32"/>
      <c r="Z123" s="32">
        <f>COUNTIF(F$123:F$130:F$132:F$139,F123)</f>
        <v>0</v>
      </c>
      <c r="AA123" s="32">
        <f>IF(NOT(ISBLANK(F123)),COUNTIF(F$123:F$130,LEFT(F123,1)&amp;"*"),0)</f>
        <v>0</v>
      </c>
      <c r="AB123" s="7" t="str">
        <f>IF($G123&gt;=$J$122, "***", "")</f>
        <v/>
      </c>
    </row>
    <row r="124" spans="1:28" s="7" customFormat="1" ht="20.25" customHeight="1">
      <c r="A124" s="709" t="s">
        <v>122</v>
      </c>
      <c r="B124" s="709" t="s">
        <v>60</v>
      </c>
      <c r="C124" s="709" t="s">
        <v>145</v>
      </c>
      <c r="D124" s="709" t="s">
        <v>71</v>
      </c>
      <c r="E124" s="41">
        <v>2</v>
      </c>
      <c r="F124" s="17"/>
      <c r="G124" s="38"/>
      <c r="H124" s="33" t="str" cm="1">
        <f t="array" ref="H124">IF($F124=0," ",_xlfn.XLOOKUP($F124,DataCalcs!$B$331:$B$409,_xlfn.XLOOKUP($C124,DataCalcs!$E$330:$N$330,DataCalcs!$E$331:$N$409),"WRONG LETTER"))</f>
        <v xml:space="preserve"> </v>
      </c>
      <c r="I124" s="33" t="str">
        <f>IF($F124=0," ",_xlfn.XLOOKUP($F124,DataCalcs!$B$331:$B$409,DataCalcs!$A$331:$A$409,"WRONG LETTER"))</f>
        <v xml:space="preserve"> </v>
      </c>
      <c r="J124" s="709" t="str" cm="1">
        <f t="array" ref="J124">_xlfn.IFS(ISBLANK(G124), "", NOT(ISNUMBER(G124)), "!!!",  G124&lt;DataTables!$E$86,"...",G124&lt;DataTables!$F$86,"L1",G124&lt;DataTables!$G$86,"L2",G124&lt;DataTables!$H$86,"L3",G124&lt;DataTables!$I$86,"L4",G124&lt;DataTables!$J$86,"L5",G124&lt;DataTables!$K$86,"L6",G124&lt;DataTables!$L$86,"L7",G124&lt;DataTables!$M$86,"L8", G124&gt;=DataTables!$M$86,"L9")</f>
        <v/>
      </c>
      <c r="K124" s="17"/>
      <c r="L124" s="32"/>
      <c r="M124" s="34" t="str">
        <f t="shared" si="44"/>
        <v>N</v>
      </c>
      <c r="N124" s="34" t="str">
        <f t="shared" si="44"/>
        <v>NN</v>
      </c>
      <c r="O124" s="34" cm="1">
        <f t="array" ref="O124">_xlfn.LET(_xlpm.a, $F$123:$F$130, _xlpm.b, $E$123:$E$130, _xlpm.c, _xlfn.XLOOKUP(M124,_xlpm.a,_xlpm.b,0), _xlpm.d, _xlfn.XLOOKUP(N124,_xlpm.a,_xlpm.b,0), _xlpm.x, IF(OR(_xlpm.c=0,_xlpm.d=0), _xlpm.c+_xlpm.d, MIN(_xlpm.c,_xlpm.d)), IF(_xlpm.x=0, 0, IF(DataTables!$K$158="6+", _xlfn.IFNA(_xlfn.RANK.AVG(_xlpm.x,$E$123:$E$128),1), IF(DataTables!$K$158=8,_xlfn.RANK.AVG(_xlpm.x,_xlpm.b)))))</f>
        <v>0</v>
      </c>
      <c r="P124" s="32"/>
      <c r="Q124" s="151"/>
      <c r="R124" s="151">
        <f>$O124</f>
        <v>0</v>
      </c>
      <c r="S124" s="151"/>
      <c r="T124" s="151"/>
      <c r="U124" s="151"/>
      <c r="V124" s="151"/>
      <c r="W124" s="151"/>
      <c r="X124" s="151"/>
      <c r="Y124" s="32"/>
      <c r="Z124" s="32">
        <f>COUNTIF(F$123:F$130:F$132:F$139,F124)</f>
        <v>0</v>
      </c>
      <c r="AA124" s="32">
        <f t="shared" ref="AA124:AA130" si="45">IF(NOT(ISBLANK(F124)),COUNTIF(F$123:F$130,LEFT(F124,1)&amp;"*"),0)</f>
        <v>0</v>
      </c>
      <c r="AB124" s="7" t="str">
        <f t="shared" ref="AB124:AB139" si="46">IF($G124&gt;=$J$122, "***", "")</f>
        <v/>
      </c>
    </row>
    <row r="125" spans="1:28" s="7" customFormat="1" ht="20.25" customHeight="1">
      <c r="A125" s="709" t="s">
        <v>122</v>
      </c>
      <c r="B125" s="709" t="s">
        <v>60</v>
      </c>
      <c r="C125" s="709" t="s">
        <v>145</v>
      </c>
      <c r="D125" s="709" t="s">
        <v>71</v>
      </c>
      <c r="E125" s="41">
        <v>3</v>
      </c>
      <c r="F125" s="17"/>
      <c r="G125" s="38"/>
      <c r="H125" s="33" t="str" cm="1">
        <f t="array" ref="H125">IF($F125=0," ",_xlfn.XLOOKUP($F125,DataCalcs!$B$331:$B$409,_xlfn.XLOOKUP($C125,DataCalcs!$E$330:$N$330,DataCalcs!$E$331:$N$409),"WRONG LETTER"))</f>
        <v xml:space="preserve"> </v>
      </c>
      <c r="I125" s="33" t="str">
        <f>IF($F125=0," ",_xlfn.XLOOKUP($F125,DataCalcs!$B$331:$B$409,DataCalcs!$A$331:$A$409,"WRONG LETTER"))</f>
        <v xml:space="preserve"> </v>
      </c>
      <c r="J125" s="709" t="str" cm="1">
        <f t="array" ref="J125">_xlfn.IFS(ISBLANK(G125), "", NOT(ISNUMBER(G125)), "!!!",  G125&lt;DataTables!$E$86,"...",G125&lt;DataTables!$F$86,"L1",G125&lt;DataTables!$G$86,"L2",G125&lt;DataTables!$H$86,"L3",G125&lt;DataTables!$I$86,"L4",G125&lt;DataTables!$J$86,"L5",G125&lt;DataTables!$K$86,"L6",G125&lt;DataTables!$L$86,"L7",G125&lt;DataTables!$M$86,"L8", G125&gt;=DataTables!$M$86,"L9")</f>
        <v/>
      </c>
      <c r="K125" s="17"/>
      <c r="L125" s="32"/>
      <c r="M125" s="34" t="str">
        <f t="shared" si="44"/>
        <v>B</v>
      </c>
      <c r="N125" s="34" t="str">
        <f t="shared" si="44"/>
        <v>BB</v>
      </c>
      <c r="O125" s="34" cm="1">
        <f t="array" ref="O125">_xlfn.LET(_xlpm.a, $F$123:$F$130, _xlpm.b, $E$123:$E$130, _xlpm.c, _xlfn.XLOOKUP(M125,_xlpm.a,_xlpm.b,0), _xlpm.d, _xlfn.XLOOKUP(N125,_xlpm.a,_xlpm.b,0), _xlpm.x, IF(OR(_xlpm.c=0,_xlpm.d=0), _xlpm.c+_xlpm.d, MIN(_xlpm.c,_xlpm.d)), IF(_xlpm.x=0, 0, IF(DataTables!$K$158="6+", _xlfn.IFNA(_xlfn.RANK.AVG(_xlpm.x,$E$123:$E$128),1), IF(DataTables!$K$158=8,_xlfn.RANK.AVG(_xlpm.x,_xlpm.b)))))</f>
        <v>0</v>
      </c>
      <c r="P125" s="32"/>
      <c r="Q125" s="151"/>
      <c r="R125" s="151"/>
      <c r="S125" s="151">
        <f>$O125</f>
        <v>0</v>
      </c>
      <c r="T125" s="151"/>
      <c r="U125" s="151"/>
      <c r="V125" s="151"/>
      <c r="W125" s="151"/>
      <c r="X125" s="151"/>
      <c r="Y125" s="32"/>
      <c r="Z125" s="32">
        <f>COUNTIF(F$123:F$130:F$132:F$139,F125)</f>
        <v>0</v>
      </c>
      <c r="AA125" s="32">
        <f t="shared" si="45"/>
        <v>0</v>
      </c>
      <c r="AB125" s="7" t="str">
        <f t="shared" si="46"/>
        <v/>
      </c>
    </row>
    <row r="126" spans="1:28" s="7" customFormat="1" ht="20.25" customHeight="1">
      <c r="A126" s="709" t="s">
        <v>122</v>
      </c>
      <c r="B126" s="709" t="s">
        <v>60</v>
      </c>
      <c r="C126" s="709" t="s">
        <v>145</v>
      </c>
      <c r="D126" s="709" t="s">
        <v>71</v>
      </c>
      <c r="E126" s="41">
        <v>4</v>
      </c>
      <c r="F126" s="17"/>
      <c r="G126" s="38"/>
      <c r="H126" s="33" t="str" cm="1">
        <f t="array" ref="H126">IF($F126=0," ",_xlfn.XLOOKUP($F126,DataCalcs!$B$331:$B$409,_xlfn.XLOOKUP($C126,DataCalcs!$E$330:$N$330,DataCalcs!$E$331:$N$409),"WRONG LETTER"))</f>
        <v xml:space="preserve"> </v>
      </c>
      <c r="I126" s="33" t="str">
        <f>IF($F126=0," ",_xlfn.XLOOKUP($F126,DataCalcs!$B$331:$B$409,DataCalcs!$A$331:$A$409,"WRONG LETTER"))</f>
        <v xml:space="preserve"> </v>
      </c>
      <c r="J126" s="709" t="str" cm="1">
        <f t="array" ref="J126">_xlfn.IFS(ISBLANK(G126), "", NOT(ISNUMBER(G126)), "!!!",  G126&lt;DataTables!$E$86,"...",G126&lt;DataTables!$F$86,"L1",G126&lt;DataTables!$G$86,"L2",G126&lt;DataTables!$H$86,"L3",G126&lt;DataTables!$I$86,"L4",G126&lt;DataTables!$J$86,"L5",G126&lt;DataTables!$K$86,"L6",G126&lt;DataTables!$L$86,"L7",G126&lt;DataTables!$M$86,"L8", G126&gt;=DataTables!$M$86,"L9")</f>
        <v/>
      </c>
      <c r="K126" s="17"/>
      <c r="L126" s="32"/>
      <c r="M126" s="34" t="str">
        <f t="shared" si="44"/>
        <v>O</v>
      </c>
      <c r="N126" s="34" t="str">
        <f t="shared" si="44"/>
        <v>OO</v>
      </c>
      <c r="O126" s="34" cm="1">
        <f t="array" ref="O126">_xlfn.LET(_xlpm.a, $F$123:$F$130, _xlpm.b, $E$123:$E$130, _xlpm.c, _xlfn.XLOOKUP(M126,_xlpm.a,_xlpm.b,0), _xlpm.d, _xlfn.XLOOKUP(N126,_xlpm.a,_xlpm.b,0), _xlpm.x, IF(OR(_xlpm.c=0,_xlpm.d=0), _xlpm.c+_xlpm.d, MIN(_xlpm.c,_xlpm.d)), IF(_xlpm.x=0, 0, IF(DataTables!$K$158="6+", _xlfn.IFNA(_xlfn.RANK.AVG(_xlpm.x,$E$123:$E$128),1), IF(DataTables!$K$158=8,_xlfn.RANK.AVG(_xlpm.x,_xlpm.b)))))</f>
        <v>0</v>
      </c>
      <c r="P126" s="32"/>
      <c r="Q126" s="151"/>
      <c r="R126" s="151"/>
      <c r="S126" s="151"/>
      <c r="T126" s="151">
        <f>$O126</f>
        <v>0</v>
      </c>
      <c r="U126" s="151"/>
      <c r="V126" s="151"/>
      <c r="W126" s="151"/>
      <c r="X126" s="151"/>
      <c r="Y126" s="32"/>
      <c r="Z126" s="32">
        <f>COUNTIF(F$123:F$130:F$132:F$139,F126)</f>
        <v>0</v>
      </c>
      <c r="AA126" s="32">
        <f t="shared" si="45"/>
        <v>0</v>
      </c>
      <c r="AB126" s="7" t="str">
        <f t="shared" si="46"/>
        <v/>
      </c>
    </row>
    <row r="127" spans="1:28" s="7" customFormat="1" ht="20.25" customHeight="1">
      <c r="A127" s="709" t="s">
        <v>122</v>
      </c>
      <c r="B127" s="709" t="s">
        <v>60</v>
      </c>
      <c r="C127" s="709" t="s">
        <v>145</v>
      </c>
      <c r="D127" s="709" t="s">
        <v>71</v>
      </c>
      <c r="E127" s="41">
        <v>5</v>
      </c>
      <c r="F127" s="17"/>
      <c r="G127" s="38"/>
      <c r="H127" s="33" t="str" cm="1">
        <f t="array" ref="H127">IF($F127=0," ",_xlfn.XLOOKUP($F127,DataCalcs!$B$331:$B$409,_xlfn.XLOOKUP($C127,DataCalcs!$E$330:$N$330,DataCalcs!$E$331:$N$409),"WRONG LETTER"))</f>
        <v xml:space="preserve"> </v>
      </c>
      <c r="I127" s="33" t="str">
        <f>IF($F127=0," ",_xlfn.XLOOKUP($F127,DataCalcs!$B$331:$B$409,DataCalcs!$A$331:$A$409,"WRONG LETTER"))</f>
        <v xml:space="preserve"> </v>
      </c>
      <c r="J127" s="709" t="str" cm="1">
        <f t="array" ref="J127">_xlfn.IFS(ISBLANK(G127), "", NOT(ISNUMBER(G127)), "!!!",  G127&lt;DataTables!$E$86,"...",G127&lt;DataTables!$F$86,"L1",G127&lt;DataTables!$G$86,"L2",G127&lt;DataTables!$H$86,"L3",G127&lt;DataTables!$I$86,"L4",G127&lt;DataTables!$J$86,"L5",G127&lt;DataTables!$K$86,"L6",G127&lt;DataTables!$L$86,"L7",G127&lt;DataTables!$M$86,"L8", G127&gt;=DataTables!$M$86,"L9")</f>
        <v/>
      </c>
      <c r="K127" s="17"/>
      <c r="L127" s="32"/>
      <c r="M127" s="34" t="str">
        <f t="shared" si="44"/>
        <v>R</v>
      </c>
      <c r="N127" s="34" t="str">
        <f t="shared" si="44"/>
        <v>RR</v>
      </c>
      <c r="O127" s="34" cm="1">
        <f t="array" ref="O127">_xlfn.LET(_xlpm.a, $F$123:$F$130, _xlpm.b, $E$123:$E$130, _xlpm.c, _xlfn.XLOOKUP(M127,_xlpm.a,_xlpm.b,0), _xlpm.d, _xlfn.XLOOKUP(N127,_xlpm.a,_xlpm.b,0), _xlpm.x, IF(OR(_xlpm.c=0,_xlpm.d=0), _xlpm.c+_xlpm.d, MIN(_xlpm.c,_xlpm.d)), IF(_xlpm.x=0, 0, IF(DataTables!$K$158="6+", _xlfn.IFNA(_xlfn.RANK.AVG(_xlpm.x,$E$123:$E$128),1), IF(DataTables!$K$158=8,_xlfn.RANK.AVG(_xlpm.x,_xlpm.b)))))</f>
        <v>0</v>
      </c>
      <c r="P127" s="32"/>
      <c r="Q127" s="151"/>
      <c r="R127" s="151"/>
      <c r="S127" s="151"/>
      <c r="T127" s="151"/>
      <c r="U127" s="151">
        <f>$O127</f>
        <v>0</v>
      </c>
      <c r="V127" s="151"/>
      <c r="W127" s="151"/>
      <c r="X127" s="151"/>
      <c r="Y127" s="32"/>
      <c r="Z127" s="32">
        <f>COUNTIF(F$123:F$130:F$132:F$139,F127)</f>
        <v>0</v>
      </c>
      <c r="AA127" s="32">
        <f t="shared" si="45"/>
        <v>0</v>
      </c>
      <c r="AB127" s="7" t="str">
        <f t="shared" si="46"/>
        <v/>
      </c>
    </row>
    <row r="128" spans="1:28" s="7" customFormat="1" ht="20.25" customHeight="1">
      <c r="A128" s="709" t="s">
        <v>122</v>
      </c>
      <c r="B128" s="709" t="s">
        <v>60</v>
      </c>
      <c r="C128" s="709" t="s">
        <v>145</v>
      </c>
      <c r="D128" s="709" t="s">
        <v>71</v>
      </c>
      <c r="E128" s="41">
        <v>6</v>
      </c>
      <c r="F128" s="17"/>
      <c r="G128" s="38"/>
      <c r="H128" s="33" t="str" cm="1">
        <f t="array" ref="H128">IF($F128=0," ",_xlfn.XLOOKUP($F128,DataCalcs!$B$331:$B$409,_xlfn.XLOOKUP($C128,DataCalcs!$E$330:$N$330,DataCalcs!$E$331:$N$409),"WRONG LETTER"))</f>
        <v xml:space="preserve"> </v>
      </c>
      <c r="I128" s="33" t="str">
        <f>IF($F128=0," ",_xlfn.XLOOKUP($F128,DataCalcs!$B$331:$B$409,DataCalcs!$A$331:$A$409,"WRONG LETTER"))</f>
        <v xml:space="preserve"> </v>
      </c>
      <c r="J128" s="709" t="str" cm="1">
        <f t="array" ref="J128">_xlfn.IFS(ISBLANK(G128), "", NOT(ISNUMBER(G128)), "!!!",  G128&lt;DataTables!$E$86,"...",G128&lt;DataTables!$F$86,"L1",G128&lt;DataTables!$G$86,"L2",G128&lt;DataTables!$H$86,"L3",G128&lt;DataTables!$I$86,"L4",G128&lt;DataTables!$J$86,"L5",G128&lt;DataTables!$K$86,"L6",G128&lt;DataTables!$L$86,"L7",G128&lt;DataTables!$M$86,"L8", G128&gt;=DataTables!$M$86,"L9")</f>
        <v/>
      </c>
      <c r="K128" s="17"/>
      <c r="L128" s="32"/>
      <c r="M128" s="34" t="str">
        <f t="shared" si="44"/>
        <v>X</v>
      </c>
      <c r="N128" s="34" t="str">
        <f t="shared" si="44"/>
        <v>XX</v>
      </c>
      <c r="O128" s="34" cm="1">
        <f t="array" ref="O128">_xlfn.LET(_xlpm.a, $F$123:$F$130, _xlpm.b, $E$123:$E$130, _xlpm.c, _xlfn.XLOOKUP(M128,_xlpm.a,_xlpm.b,0), _xlpm.d, _xlfn.XLOOKUP(N128,_xlpm.a,_xlpm.b,0), _xlpm.x, IF(OR(_xlpm.c=0,_xlpm.d=0), _xlpm.c+_xlpm.d, MIN(_xlpm.c,_xlpm.d)), IF(_xlpm.x=0, 0, IF(DataTables!$K$158="6+", _xlfn.IFNA(_xlfn.RANK.AVG(_xlpm.x,$E$123:$E$128),1), IF(DataTables!$K$158=8,_xlfn.RANK.AVG(_xlpm.x,_xlpm.b)))))</f>
        <v>0</v>
      </c>
      <c r="P128" s="32"/>
      <c r="Q128" s="151"/>
      <c r="R128" s="151"/>
      <c r="S128" s="151"/>
      <c r="T128" s="151"/>
      <c r="U128" s="151"/>
      <c r="V128" s="151">
        <f>$O128</f>
        <v>0</v>
      </c>
      <c r="W128" s="151"/>
      <c r="X128" s="151"/>
      <c r="Y128" s="32"/>
      <c r="Z128" s="32">
        <f>COUNTIF(F$123:F$130:F$132:F$139,F128)</f>
        <v>0</v>
      </c>
      <c r="AA128" s="32">
        <f t="shared" si="45"/>
        <v>0</v>
      </c>
      <c r="AB128" s="7" t="str">
        <f t="shared" si="46"/>
        <v/>
      </c>
    </row>
    <row r="129" spans="1:28" s="7" customFormat="1" ht="20.25" customHeight="1">
      <c r="A129" s="709" t="s">
        <v>122</v>
      </c>
      <c r="B129" s="709" t="s">
        <v>60</v>
      </c>
      <c r="C129" s="709" t="s">
        <v>145</v>
      </c>
      <c r="D129" s="709" t="s">
        <v>71</v>
      </c>
      <c r="E129" s="14">
        <v>7</v>
      </c>
      <c r="F129" s="17"/>
      <c r="G129" s="38"/>
      <c r="H129" s="33" t="str" cm="1">
        <f t="array" ref="H129">IF($F129=0," ",_xlfn.XLOOKUP($F129,DataCalcs!$B$331:$B$409,_xlfn.XLOOKUP($C129,DataCalcs!$E$330:$N$330,DataCalcs!$E$331:$N$409),"WRONG LETTER"))</f>
        <v xml:space="preserve"> </v>
      </c>
      <c r="I129" s="33" t="str">
        <f>IF($F129=0," ",_xlfn.XLOOKUP($F129,DataCalcs!$B$331:$B$409,DataCalcs!$A$331:$A$409,"WRONG LETTER"))</f>
        <v xml:space="preserve"> </v>
      </c>
      <c r="J129" s="709" t="str" cm="1">
        <f t="array" ref="J129">_xlfn.IFS(ISBLANK(G129), "", NOT(ISNUMBER(G129)), "!!!",  G129&lt;DataTables!$E$86,"...",G129&lt;DataTables!$F$86,"L1",G129&lt;DataTables!$G$86,"L2",G129&lt;DataTables!$H$86,"L3",G129&lt;DataTables!$I$86,"L4",G129&lt;DataTables!$J$86,"L5",G129&lt;DataTables!$K$86,"L6",G129&lt;DataTables!$L$86,"L7",G129&lt;DataTables!$M$86,"L8", G129&gt;=DataTables!$M$86,"L9")</f>
        <v/>
      </c>
      <c r="K129" s="17"/>
      <c r="L129" s="32"/>
      <c r="M129" s="34" t="str">
        <f t="shared" si="44"/>
        <v>H</v>
      </c>
      <c r="N129" s="34" t="str">
        <f t="shared" si="44"/>
        <v>HH</v>
      </c>
      <c r="O129" s="34" cm="1">
        <f t="array" ref="O129">_xlfn.LET(_xlpm.a, $F$123:$F$130, _xlpm.b, $E$123:$E$130, _xlpm.c, _xlfn.XLOOKUP(M129,_xlpm.a,_xlpm.b,0), _xlpm.d, _xlfn.XLOOKUP(N129,_xlpm.a,_xlpm.b,0), _xlpm.x, IF(OR(_xlpm.c=0,_xlpm.d=0), _xlpm.c+_xlpm.d, MIN(_xlpm.c,_xlpm.d)), IF(_xlpm.x=0, 0, IF(DataTables!$K$158="6+", _xlfn.IFNA(_xlfn.RANK.AVG(_xlpm.x,$E$123:$E$128),1), IF(DataTables!$K$158=8,_xlfn.RANK.AVG(_xlpm.x,_xlpm.b)))))</f>
        <v>0</v>
      </c>
      <c r="P129" s="32"/>
      <c r="Q129" s="151"/>
      <c r="R129" s="151"/>
      <c r="S129" s="151"/>
      <c r="T129" s="151"/>
      <c r="U129" s="151"/>
      <c r="V129" s="151"/>
      <c r="W129" s="151">
        <f>$O129</f>
        <v>0</v>
      </c>
      <c r="X129" s="151"/>
      <c r="Y129" s="32"/>
      <c r="Z129" s="32">
        <f>COUNTIF(F$123:F$130:F$132:F$139,F129)</f>
        <v>0</v>
      </c>
      <c r="AA129" s="32">
        <f t="shared" si="45"/>
        <v>0</v>
      </c>
      <c r="AB129" s="7" t="str">
        <f t="shared" si="46"/>
        <v/>
      </c>
    </row>
    <row r="130" spans="1:28" s="8" customFormat="1" ht="20.25" customHeight="1">
      <c r="A130" s="709" t="s">
        <v>122</v>
      </c>
      <c r="B130" s="709" t="s">
        <v>60</v>
      </c>
      <c r="C130" s="709" t="s">
        <v>145</v>
      </c>
      <c r="D130" s="709" t="s">
        <v>71</v>
      </c>
      <c r="E130" s="14">
        <v>8</v>
      </c>
      <c r="F130" s="17"/>
      <c r="G130" s="38"/>
      <c r="H130" s="33" t="str" cm="1">
        <f t="array" ref="H130">IF($F130=0," ",_xlfn.XLOOKUP($F130,DataCalcs!$B$331:$B$409,_xlfn.XLOOKUP($C130,DataCalcs!$E$330:$N$330,DataCalcs!$E$331:$N$409),"WRONG LETTER"))</f>
        <v xml:space="preserve"> </v>
      </c>
      <c r="I130" s="33" t="str">
        <f>IF($F130=0," ",_xlfn.XLOOKUP($F130,DataCalcs!$B$331:$B$409,DataCalcs!$A$331:$A$409,"WRONG LETTER"))</f>
        <v xml:space="preserve"> </v>
      </c>
      <c r="J130" s="709" t="str" cm="1">
        <f t="array" ref="J130">_xlfn.IFS(ISBLANK(G130), "", NOT(ISNUMBER(G130)), "!!!",  G130&lt;DataTables!$E$86,"...",G130&lt;DataTables!$F$86,"L1",G130&lt;DataTables!$G$86,"L2",G130&lt;DataTables!$H$86,"L3",G130&lt;DataTables!$I$86,"L4",G130&lt;DataTables!$J$86,"L5",G130&lt;DataTables!$K$86,"L6",G130&lt;DataTables!$L$86,"L7",G130&lt;DataTables!$M$86,"L8", G130&gt;=DataTables!$M$86,"L9")</f>
        <v/>
      </c>
      <c r="K130" s="17"/>
      <c r="L130" s="31"/>
      <c r="M130" s="34" t="str">
        <f t="shared" si="44"/>
        <v>W</v>
      </c>
      <c r="N130" s="34" t="str">
        <f t="shared" si="44"/>
        <v>WW</v>
      </c>
      <c r="O130" s="34" cm="1">
        <f t="array" ref="O130">_xlfn.LET(_xlpm.a, $F$123:$F$130, _xlpm.b, $E$123:$E$130, _xlpm.c, _xlfn.XLOOKUP(M130,_xlpm.a,_xlpm.b,0), _xlpm.d, _xlfn.XLOOKUP(N130,_xlpm.a,_xlpm.b,0), _xlpm.x, IF(OR(_xlpm.c=0,_xlpm.d=0), _xlpm.c+_xlpm.d, MIN(_xlpm.c,_xlpm.d)), IF(_xlpm.x=0, 0, IF(DataTables!$K$158="6+", _xlfn.IFNA(_xlfn.RANK.AVG(_xlpm.x,$E$123:$E$128),1), IF(DataTables!$K$158=8,_xlfn.RANK.AVG(_xlpm.x,_xlpm.b)))))</f>
        <v>0</v>
      </c>
      <c r="P130" s="32"/>
      <c r="Q130" s="151"/>
      <c r="R130" s="151"/>
      <c r="S130" s="151"/>
      <c r="T130" s="151"/>
      <c r="U130" s="151"/>
      <c r="V130" s="151"/>
      <c r="W130" s="151"/>
      <c r="X130" s="151">
        <f>$O130</f>
        <v>0</v>
      </c>
      <c r="Y130" s="31"/>
      <c r="Z130" s="32">
        <f>COUNTIF(F$123:F$130:F$132:F$139,F130)</f>
        <v>0</v>
      </c>
      <c r="AA130" s="32">
        <f t="shared" si="45"/>
        <v>0</v>
      </c>
      <c r="AB130" s="7" t="str">
        <f t="shared" si="46"/>
        <v/>
      </c>
    </row>
    <row r="131" spans="1:28" s="8" customFormat="1" ht="20.25" customHeight="1">
      <c r="A131" s="709" t="s">
        <v>122</v>
      </c>
      <c r="B131" s="709" t="s">
        <v>60</v>
      </c>
      <c r="C131" s="709" t="s">
        <v>145</v>
      </c>
      <c r="D131" s="76"/>
      <c r="E131" s="42" t="s">
        <v>228</v>
      </c>
      <c r="F131" s="40"/>
      <c r="G131" s="40"/>
      <c r="H131" s="454"/>
      <c r="I131" s="457"/>
      <c r="J131" s="461"/>
      <c r="K131" s="450"/>
      <c r="L131" s="31"/>
      <c r="M131" s="10"/>
      <c r="N131" s="10"/>
      <c r="O131" s="712"/>
      <c r="P131" s="31"/>
      <c r="Q131" s="31"/>
      <c r="R131" s="31"/>
      <c r="S131" s="31"/>
      <c r="T131" s="31"/>
      <c r="U131" s="31"/>
      <c r="V131" s="31"/>
      <c r="W131" s="31"/>
      <c r="X131" s="31"/>
      <c r="Y131" s="31"/>
      <c r="Z131" s="32"/>
      <c r="AA131" s="2"/>
    </row>
    <row r="132" spans="1:28" s="8" customFormat="1" ht="20.25" customHeight="1">
      <c r="A132" s="709" t="s">
        <v>122</v>
      </c>
      <c r="B132" s="709" t="s">
        <v>60</v>
      </c>
      <c r="C132" s="709" t="s">
        <v>145</v>
      </c>
      <c r="D132" s="709" t="s">
        <v>65</v>
      </c>
      <c r="E132" s="41">
        <v>1</v>
      </c>
      <c r="F132" s="17"/>
      <c r="G132" s="38"/>
      <c r="H132" s="33" t="str" cm="1">
        <f t="array" ref="H132">IF($F132=0," ",_xlfn.XLOOKUP($F132,DataCalcs!$B$331:$B$409,_xlfn.XLOOKUP($C132,DataCalcs!$E$330:$N$330,DataCalcs!$E$331:$N$409),"WRONG LETTER"))</f>
        <v xml:space="preserve"> </v>
      </c>
      <c r="I132" s="33" t="str">
        <f>IF($F132=0," ",_xlfn.XLOOKUP($F132,DataCalcs!$B$331:$B$409,DataCalcs!$A$331:$A$409,"WRONG LETTER"))</f>
        <v xml:space="preserve"> </v>
      </c>
      <c r="J132" s="709" t="str" cm="1">
        <f t="array" ref="J132">_xlfn.IFS(ISBLANK(G132), "", NOT(ISNUMBER(G132)), "!!!",  G132&lt;DataTables!$E$86,"...",G132&lt;DataTables!$F$86,"L1",G132&lt;DataTables!$G$86,"L2",G132&lt;DataTables!$H$86,"L3",G132&lt;DataTables!$I$86,"L4",G132&lt;DataTables!$J$86,"L5",G132&lt;DataTables!$K$86,"L6",G132&lt;DataTables!$L$86,"L7",G132&lt;DataTables!$M$86,"L8", G132&gt;=DataTables!$M$86,"L9")</f>
        <v/>
      </c>
      <c r="K132" s="17"/>
      <c r="L132" s="32"/>
      <c r="M132" s="34" t="str">
        <f t="shared" ref="M132:N139" si="47">M123</f>
        <v>A</v>
      </c>
      <c r="N132" s="34" t="str">
        <f t="shared" si="47"/>
        <v>AA</v>
      </c>
      <c r="O132" s="34" cm="1">
        <f t="array" ref="O132">_xlfn.LET(_xlpm.a, $F$132:$F$139, _xlpm.b, $E$132:$E$139, _xlpm.c, _xlfn.XLOOKUP(M132,_xlpm.a,_xlpm.b,0), _xlpm.d, _xlfn.XLOOKUP(N132,_xlpm.a,_xlpm.b,0), _xlpm.x, IF(OR(_xlpm.c=0,_xlpm.d=0), _xlpm.c+_xlpm.d, MIN(_xlpm.c,_xlpm.d)), IF(_xlpm.x=0, 0, IF(DataTables!$K$158="6+", _xlfn.IFNA(_xlfn.RANK.AVG(_xlpm.x,$E$132:$E$137),1), IF(DataTables!$K$158=8,_xlfn.RANK.AVG(_xlpm.x,_xlpm.b)))))</f>
        <v>0</v>
      </c>
      <c r="P132" s="32"/>
      <c r="Q132" s="151">
        <f>$O132</f>
        <v>0</v>
      </c>
      <c r="R132" s="151"/>
      <c r="S132" s="151"/>
      <c r="T132" s="151"/>
      <c r="U132" s="151"/>
      <c r="V132" s="151"/>
      <c r="W132" s="151"/>
      <c r="X132" s="151"/>
      <c r="Y132" s="32"/>
      <c r="Z132" s="32">
        <f>COUNTIF(F$123:F$130:F$132:F$139,F132)</f>
        <v>0</v>
      </c>
      <c r="AA132" s="32">
        <f>IF(NOT(ISBLANK(F132)),COUNTIF(F$132:F$139,LEFT(F132,1)&amp;"*"),0)</f>
        <v>0</v>
      </c>
      <c r="AB132" s="7" t="str">
        <f t="shared" si="46"/>
        <v/>
      </c>
    </row>
    <row r="133" spans="1:28" s="8" customFormat="1" ht="20.25" customHeight="1">
      <c r="A133" s="709" t="s">
        <v>122</v>
      </c>
      <c r="B133" s="709" t="s">
        <v>60</v>
      </c>
      <c r="C133" s="709" t="s">
        <v>145</v>
      </c>
      <c r="D133" s="709" t="s">
        <v>65</v>
      </c>
      <c r="E133" s="41">
        <v>2</v>
      </c>
      <c r="F133" s="17"/>
      <c r="G133" s="38"/>
      <c r="H133" s="33" t="str" cm="1">
        <f t="array" ref="H133">IF($F133=0," ",_xlfn.XLOOKUP($F133,DataCalcs!$B$331:$B$409,_xlfn.XLOOKUP($C133,DataCalcs!$E$330:$N$330,DataCalcs!$E$331:$N$409),"WRONG LETTER"))</f>
        <v xml:space="preserve"> </v>
      </c>
      <c r="I133" s="33" t="str">
        <f>IF($F133=0," ",_xlfn.XLOOKUP($F133,DataCalcs!$B$331:$B$409,DataCalcs!$A$331:$A$409,"WRONG LETTER"))</f>
        <v xml:space="preserve"> </v>
      </c>
      <c r="J133" s="709" t="str" cm="1">
        <f t="array" ref="J133">_xlfn.IFS(ISBLANK(G133), "", NOT(ISNUMBER(G133)), "!!!",  G133&lt;DataTables!$E$86,"...",G133&lt;DataTables!$F$86,"L1",G133&lt;DataTables!$G$86,"L2",G133&lt;DataTables!$H$86,"L3",G133&lt;DataTables!$I$86,"L4",G133&lt;DataTables!$J$86,"L5",G133&lt;DataTables!$K$86,"L6",G133&lt;DataTables!$L$86,"L7",G133&lt;DataTables!$M$86,"L8", G133&gt;=DataTables!$M$86,"L9")</f>
        <v/>
      </c>
      <c r="K133" s="17"/>
      <c r="L133" s="31"/>
      <c r="M133" s="34" t="str">
        <f t="shared" si="47"/>
        <v>N</v>
      </c>
      <c r="N133" s="34" t="str">
        <f t="shared" si="47"/>
        <v>NN</v>
      </c>
      <c r="O133" s="34" cm="1">
        <f t="array" ref="O133">_xlfn.LET(_xlpm.a, $F$132:$F$139, _xlpm.b, $E$132:$E$139, _xlpm.c, _xlfn.XLOOKUP(M133,_xlpm.a,_xlpm.b,0), _xlpm.d, _xlfn.XLOOKUP(N133,_xlpm.a,_xlpm.b,0), _xlpm.x, IF(OR(_xlpm.c=0,_xlpm.d=0), _xlpm.c+_xlpm.d, MIN(_xlpm.c,_xlpm.d)), IF(_xlpm.x=0, 0, IF(DataTables!$K$158="6+", _xlfn.IFNA(_xlfn.RANK.AVG(_xlpm.x,$E$132:$E$137),1), IF(DataTables!$K$158=8,_xlfn.RANK.AVG(_xlpm.x,_xlpm.b)))))</f>
        <v>0</v>
      </c>
      <c r="P133" s="32"/>
      <c r="Q133" s="151"/>
      <c r="R133" s="151">
        <f>$O133</f>
        <v>0</v>
      </c>
      <c r="S133" s="151"/>
      <c r="T133" s="151"/>
      <c r="U133" s="151"/>
      <c r="V133" s="151"/>
      <c r="W133" s="151"/>
      <c r="X133" s="151"/>
      <c r="Y133" s="32"/>
      <c r="Z133" s="32">
        <f>COUNTIF(F$123:F$130:F$132:F$139,F133)</f>
        <v>0</v>
      </c>
      <c r="AA133" s="32">
        <f t="shared" ref="AA133:AA139" si="48">IF(NOT(ISBLANK(F133)),COUNTIF(F$132:F$139,LEFT(F133,1)&amp;"*"),0)</f>
        <v>0</v>
      </c>
      <c r="AB133" s="7" t="str">
        <f t="shared" si="46"/>
        <v/>
      </c>
    </row>
    <row r="134" spans="1:28" s="8" customFormat="1" ht="20.25" customHeight="1">
      <c r="A134" s="709" t="s">
        <v>122</v>
      </c>
      <c r="B134" s="709" t="s">
        <v>60</v>
      </c>
      <c r="C134" s="709" t="s">
        <v>145</v>
      </c>
      <c r="D134" s="709" t="s">
        <v>65</v>
      </c>
      <c r="E134" s="41">
        <v>3</v>
      </c>
      <c r="F134" s="17"/>
      <c r="G134" s="38"/>
      <c r="H134" s="33" t="str" cm="1">
        <f t="array" ref="H134">IF($F134=0," ",_xlfn.XLOOKUP($F134,DataCalcs!$B$331:$B$409,_xlfn.XLOOKUP($C134,DataCalcs!$E$330:$N$330,DataCalcs!$E$331:$N$409),"WRONG LETTER"))</f>
        <v xml:space="preserve"> </v>
      </c>
      <c r="I134" s="33" t="str">
        <f>IF($F134=0," ",_xlfn.XLOOKUP($F134,DataCalcs!$B$331:$B$409,DataCalcs!$A$331:$A$409,"WRONG LETTER"))</f>
        <v xml:space="preserve"> </v>
      </c>
      <c r="J134" s="709" t="str" cm="1">
        <f t="array" ref="J134">_xlfn.IFS(ISBLANK(G134), "", NOT(ISNUMBER(G134)), "!!!",  G134&lt;DataTables!$E$86,"...",G134&lt;DataTables!$F$86,"L1",G134&lt;DataTables!$G$86,"L2",G134&lt;DataTables!$H$86,"L3",G134&lt;DataTables!$I$86,"L4",G134&lt;DataTables!$J$86,"L5",G134&lt;DataTables!$K$86,"L6",G134&lt;DataTables!$L$86,"L7",G134&lt;DataTables!$M$86,"L8", G134&gt;=DataTables!$M$86,"L9")</f>
        <v/>
      </c>
      <c r="K134" s="17"/>
      <c r="L134" s="31"/>
      <c r="M134" s="34" t="str">
        <f t="shared" si="47"/>
        <v>B</v>
      </c>
      <c r="N134" s="34" t="str">
        <f t="shared" si="47"/>
        <v>BB</v>
      </c>
      <c r="O134" s="34" cm="1">
        <f t="array" ref="O134">_xlfn.LET(_xlpm.a, $F$132:$F$139, _xlpm.b, $E$132:$E$139, _xlpm.c, _xlfn.XLOOKUP(M134,_xlpm.a,_xlpm.b,0), _xlpm.d, _xlfn.XLOOKUP(N134,_xlpm.a,_xlpm.b,0), _xlpm.x, IF(OR(_xlpm.c=0,_xlpm.d=0), _xlpm.c+_xlpm.d, MIN(_xlpm.c,_xlpm.d)), IF(_xlpm.x=0, 0, IF(DataTables!$K$158="6+", _xlfn.IFNA(_xlfn.RANK.AVG(_xlpm.x,$E$132:$E$137),1), IF(DataTables!$K$158=8,_xlfn.RANK.AVG(_xlpm.x,_xlpm.b)))))</f>
        <v>0</v>
      </c>
      <c r="P134" s="32"/>
      <c r="Q134" s="151"/>
      <c r="R134" s="151"/>
      <c r="S134" s="151">
        <f>$O134</f>
        <v>0</v>
      </c>
      <c r="T134" s="151"/>
      <c r="U134" s="151"/>
      <c r="V134" s="151"/>
      <c r="W134" s="151"/>
      <c r="X134" s="151"/>
      <c r="Y134" s="32"/>
      <c r="Z134" s="32">
        <f>COUNTIF(F$123:F$130:F$132:F$139,F134)</f>
        <v>0</v>
      </c>
      <c r="AA134" s="32">
        <f t="shared" si="48"/>
        <v>0</v>
      </c>
      <c r="AB134" s="7" t="str">
        <f t="shared" si="46"/>
        <v/>
      </c>
    </row>
    <row r="135" spans="1:28" s="8" customFormat="1" ht="20.25" customHeight="1">
      <c r="A135" s="709" t="s">
        <v>122</v>
      </c>
      <c r="B135" s="709" t="s">
        <v>60</v>
      </c>
      <c r="C135" s="709" t="s">
        <v>145</v>
      </c>
      <c r="D135" s="709" t="s">
        <v>65</v>
      </c>
      <c r="E135" s="41">
        <v>4</v>
      </c>
      <c r="F135" s="17"/>
      <c r="G135" s="38"/>
      <c r="H135" s="33" t="str" cm="1">
        <f t="array" ref="H135">IF($F135=0," ",_xlfn.XLOOKUP($F135,DataCalcs!$B$331:$B$409,_xlfn.XLOOKUP($C135,DataCalcs!$E$330:$N$330,DataCalcs!$E$331:$N$409),"WRONG LETTER"))</f>
        <v xml:space="preserve"> </v>
      </c>
      <c r="I135" s="33" t="str">
        <f>IF($F135=0," ",_xlfn.XLOOKUP($F135,DataCalcs!$B$331:$B$409,DataCalcs!$A$331:$A$409,"WRONG LETTER"))</f>
        <v xml:space="preserve"> </v>
      </c>
      <c r="J135" s="709" t="str" cm="1">
        <f t="array" ref="J135">_xlfn.IFS(ISBLANK(G135), "", NOT(ISNUMBER(G135)), "!!!",  G135&lt;DataTables!$E$86,"...",G135&lt;DataTables!$F$86,"L1",G135&lt;DataTables!$G$86,"L2",G135&lt;DataTables!$H$86,"L3",G135&lt;DataTables!$I$86,"L4",G135&lt;DataTables!$J$86,"L5",G135&lt;DataTables!$K$86,"L6",G135&lt;DataTables!$L$86,"L7",G135&lt;DataTables!$M$86,"L8", G135&gt;=DataTables!$M$86,"L9")</f>
        <v/>
      </c>
      <c r="K135" s="17"/>
      <c r="L135" s="31"/>
      <c r="M135" s="34" t="str">
        <f t="shared" si="47"/>
        <v>O</v>
      </c>
      <c r="N135" s="34" t="str">
        <f t="shared" si="47"/>
        <v>OO</v>
      </c>
      <c r="O135" s="34" cm="1">
        <f t="array" ref="O135">_xlfn.LET(_xlpm.a, $F$132:$F$139, _xlpm.b, $E$132:$E$139, _xlpm.c, _xlfn.XLOOKUP(M135,_xlpm.a,_xlpm.b,0), _xlpm.d, _xlfn.XLOOKUP(N135,_xlpm.a,_xlpm.b,0), _xlpm.x, IF(OR(_xlpm.c=0,_xlpm.d=0), _xlpm.c+_xlpm.d, MIN(_xlpm.c,_xlpm.d)), IF(_xlpm.x=0, 0, IF(DataTables!$K$158="6+", _xlfn.IFNA(_xlfn.RANK.AVG(_xlpm.x,$E$132:$E$137),1), IF(DataTables!$K$158=8,_xlfn.RANK.AVG(_xlpm.x,_xlpm.b)))))</f>
        <v>0</v>
      </c>
      <c r="P135" s="32"/>
      <c r="Q135" s="151"/>
      <c r="R135" s="151"/>
      <c r="S135" s="151"/>
      <c r="T135" s="151">
        <f>$O135</f>
        <v>0</v>
      </c>
      <c r="U135" s="151"/>
      <c r="V135" s="151"/>
      <c r="W135" s="151"/>
      <c r="X135" s="151"/>
      <c r="Y135" s="32"/>
      <c r="Z135" s="32">
        <f>COUNTIF(F$123:F$130:F$132:F$139,F135)</f>
        <v>0</v>
      </c>
      <c r="AA135" s="32">
        <f t="shared" si="48"/>
        <v>0</v>
      </c>
      <c r="AB135" s="7" t="str">
        <f t="shared" si="46"/>
        <v/>
      </c>
    </row>
    <row r="136" spans="1:28" s="8" customFormat="1" ht="20.25" customHeight="1">
      <c r="A136" s="709" t="s">
        <v>122</v>
      </c>
      <c r="B136" s="709" t="s">
        <v>60</v>
      </c>
      <c r="C136" s="709" t="s">
        <v>145</v>
      </c>
      <c r="D136" s="709" t="s">
        <v>65</v>
      </c>
      <c r="E136" s="41">
        <v>5</v>
      </c>
      <c r="F136" s="17"/>
      <c r="G136" s="38"/>
      <c r="H136" s="33" t="str" cm="1">
        <f t="array" ref="H136">IF($F136=0," ",_xlfn.XLOOKUP($F136,DataCalcs!$B$331:$B$409,_xlfn.XLOOKUP($C136,DataCalcs!$E$330:$N$330,DataCalcs!$E$331:$N$409),"WRONG LETTER"))</f>
        <v xml:space="preserve"> </v>
      </c>
      <c r="I136" s="33" t="str">
        <f>IF($F136=0," ",_xlfn.XLOOKUP($F136,DataCalcs!$B$331:$B$409,DataCalcs!$A$331:$A$409,"WRONG LETTER"))</f>
        <v xml:space="preserve"> </v>
      </c>
      <c r="J136" s="709" t="str" cm="1">
        <f t="array" ref="J136">_xlfn.IFS(ISBLANK(G136), "", NOT(ISNUMBER(G136)), "!!!",  G136&lt;DataTables!$E$86,"...",G136&lt;DataTables!$F$86,"L1",G136&lt;DataTables!$G$86,"L2",G136&lt;DataTables!$H$86,"L3",G136&lt;DataTables!$I$86,"L4",G136&lt;DataTables!$J$86,"L5",G136&lt;DataTables!$K$86,"L6",G136&lt;DataTables!$L$86,"L7",G136&lt;DataTables!$M$86,"L8", G136&gt;=DataTables!$M$86,"L9")</f>
        <v/>
      </c>
      <c r="K136" s="17"/>
      <c r="L136" s="31"/>
      <c r="M136" s="34" t="str">
        <f t="shared" si="47"/>
        <v>R</v>
      </c>
      <c r="N136" s="34" t="str">
        <f t="shared" si="47"/>
        <v>RR</v>
      </c>
      <c r="O136" s="34" cm="1">
        <f t="array" ref="O136">_xlfn.LET(_xlpm.a, $F$132:$F$139, _xlpm.b, $E$132:$E$139, _xlpm.c, _xlfn.XLOOKUP(M136,_xlpm.a,_xlpm.b,0), _xlpm.d, _xlfn.XLOOKUP(N136,_xlpm.a,_xlpm.b,0), _xlpm.x, IF(OR(_xlpm.c=0,_xlpm.d=0), _xlpm.c+_xlpm.d, MIN(_xlpm.c,_xlpm.d)), IF(_xlpm.x=0, 0, IF(DataTables!$K$158="6+", _xlfn.IFNA(_xlfn.RANK.AVG(_xlpm.x,$E$132:$E$137),1), IF(DataTables!$K$158=8,_xlfn.RANK.AVG(_xlpm.x,_xlpm.b)))))</f>
        <v>0</v>
      </c>
      <c r="P136" s="32"/>
      <c r="Q136" s="151"/>
      <c r="R136" s="151"/>
      <c r="S136" s="151"/>
      <c r="T136" s="151"/>
      <c r="U136" s="151">
        <f>$O136</f>
        <v>0</v>
      </c>
      <c r="V136" s="151"/>
      <c r="W136" s="151"/>
      <c r="X136" s="151"/>
      <c r="Y136" s="32"/>
      <c r="Z136" s="32">
        <f>COUNTIF(F$123:F$130:F$132:F$139,F136)</f>
        <v>0</v>
      </c>
      <c r="AA136" s="32">
        <f t="shared" si="48"/>
        <v>0</v>
      </c>
      <c r="AB136" s="7" t="str">
        <f t="shared" si="46"/>
        <v/>
      </c>
    </row>
    <row r="137" spans="1:28" s="8" customFormat="1" ht="20.25" customHeight="1">
      <c r="A137" s="709" t="s">
        <v>122</v>
      </c>
      <c r="B137" s="709" t="s">
        <v>60</v>
      </c>
      <c r="C137" s="709" t="s">
        <v>145</v>
      </c>
      <c r="D137" s="709" t="s">
        <v>65</v>
      </c>
      <c r="E137" s="41">
        <v>6</v>
      </c>
      <c r="F137" s="17"/>
      <c r="G137" s="38"/>
      <c r="H137" s="33" t="str" cm="1">
        <f t="array" ref="H137">IF($F137=0," ",_xlfn.XLOOKUP($F137,DataCalcs!$B$331:$B$409,_xlfn.XLOOKUP($C137,DataCalcs!$E$330:$N$330,DataCalcs!$E$331:$N$409),"WRONG LETTER"))</f>
        <v xml:space="preserve"> </v>
      </c>
      <c r="I137" s="33" t="str">
        <f>IF($F137=0," ",_xlfn.XLOOKUP($F137,DataCalcs!$B$331:$B$409,DataCalcs!$A$331:$A$409,"WRONG LETTER"))</f>
        <v xml:space="preserve"> </v>
      </c>
      <c r="J137" s="709" t="str" cm="1">
        <f t="array" ref="J137">_xlfn.IFS(ISBLANK(G137), "", NOT(ISNUMBER(G137)), "!!!",  G137&lt;DataTables!$E$86,"...",G137&lt;DataTables!$F$86,"L1",G137&lt;DataTables!$G$86,"L2",G137&lt;DataTables!$H$86,"L3",G137&lt;DataTables!$I$86,"L4",G137&lt;DataTables!$J$86,"L5",G137&lt;DataTables!$K$86,"L6",G137&lt;DataTables!$L$86,"L7",G137&lt;DataTables!$M$86,"L8", G137&gt;=DataTables!$M$86,"L9")</f>
        <v/>
      </c>
      <c r="K137" s="17"/>
      <c r="L137" s="418"/>
      <c r="M137" s="34" t="str">
        <f t="shared" si="47"/>
        <v>X</v>
      </c>
      <c r="N137" s="34" t="str">
        <f t="shared" si="47"/>
        <v>XX</v>
      </c>
      <c r="O137" s="34" cm="1">
        <f t="array" ref="O137">_xlfn.LET(_xlpm.a, $F$132:$F$139, _xlpm.b, $E$132:$E$139, _xlpm.c, _xlfn.XLOOKUP(M137,_xlpm.a,_xlpm.b,0), _xlpm.d, _xlfn.XLOOKUP(N137,_xlpm.a,_xlpm.b,0), _xlpm.x, IF(OR(_xlpm.c=0,_xlpm.d=0), _xlpm.c+_xlpm.d, MIN(_xlpm.c,_xlpm.d)), IF(_xlpm.x=0, 0, IF(DataTables!$K$158="6+", _xlfn.IFNA(_xlfn.RANK.AVG(_xlpm.x,$E$132:$E$137),1), IF(DataTables!$K$158=8,_xlfn.RANK.AVG(_xlpm.x,_xlpm.b)))))</f>
        <v>0</v>
      </c>
      <c r="P137" s="32"/>
      <c r="Q137" s="151"/>
      <c r="R137" s="151"/>
      <c r="S137" s="151"/>
      <c r="T137" s="151"/>
      <c r="U137" s="151"/>
      <c r="V137" s="151">
        <f>$O137</f>
        <v>0</v>
      </c>
      <c r="W137" s="151"/>
      <c r="X137" s="151"/>
      <c r="Y137" s="32"/>
      <c r="Z137" s="32">
        <f>COUNTIF(F$123:F$130:F$132:F$139,F137)</f>
        <v>0</v>
      </c>
      <c r="AA137" s="32">
        <f t="shared" si="48"/>
        <v>0</v>
      </c>
      <c r="AB137" s="7" t="str">
        <f t="shared" si="46"/>
        <v/>
      </c>
    </row>
    <row r="138" spans="1:28" s="7" customFormat="1" ht="20.25" customHeight="1">
      <c r="A138" s="709" t="s">
        <v>122</v>
      </c>
      <c r="B138" s="709" t="s">
        <v>60</v>
      </c>
      <c r="C138" s="709" t="s">
        <v>145</v>
      </c>
      <c r="D138" s="709" t="s">
        <v>65</v>
      </c>
      <c r="E138" s="14">
        <v>7</v>
      </c>
      <c r="F138" s="17"/>
      <c r="G138" s="38"/>
      <c r="H138" s="33" t="str" cm="1">
        <f t="array" ref="H138">IF($F138=0," ",_xlfn.XLOOKUP($F138,DataCalcs!$B$331:$B$409,_xlfn.XLOOKUP($C138,DataCalcs!$E$330:$N$330,DataCalcs!$E$331:$N$409),"WRONG LETTER"))</f>
        <v xml:space="preserve"> </v>
      </c>
      <c r="I138" s="33" t="str">
        <f>IF($F138=0," ",_xlfn.XLOOKUP($F138,DataCalcs!$B$331:$B$409,DataCalcs!$A$331:$A$409,"WRONG LETTER"))</f>
        <v xml:space="preserve"> </v>
      </c>
      <c r="J138" s="709" t="str" cm="1">
        <f t="array" ref="J138">_xlfn.IFS(ISBLANK(G138), "", NOT(ISNUMBER(G138)), "!!!",  G138&lt;DataTables!$E$86,"...",G138&lt;DataTables!$F$86,"L1",G138&lt;DataTables!$G$86,"L2",G138&lt;DataTables!$H$86,"L3",G138&lt;DataTables!$I$86,"L4",G138&lt;DataTables!$J$86,"L5",G138&lt;DataTables!$K$86,"L6",G138&lt;DataTables!$L$86,"L7",G138&lt;DataTables!$M$86,"L8", G138&gt;=DataTables!$M$86,"L9")</f>
        <v/>
      </c>
      <c r="K138" s="17"/>
      <c r="L138" s="31"/>
      <c r="M138" s="34" t="str">
        <f t="shared" si="47"/>
        <v>H</v>
      </c>
      <c r="N138" s="34" t="str">
        <f t="shared" si="47"/>
        <v>HH</v>
      </c>
      <c r="O138" s="34" cm="1">
        <f t="array" ref="O138">_xlfn.LET(_xlpm.a, $F$132:$F$139, _xlpm.b, $E$132:$E$139, _xlpm.c, _xlfn.XLOOKUP(M138,_xlpm.a,_xlpm.b,0), _xlpm.d, _xlfn.XLOOKUP(N138,_xlpm.a,_xlpm.b,0), _xlpm.x, IF(OR(_xlpm.c=0,_xlpm.d=0), _xlpm.c+_xlpm.d, MIN(_xlpm.c,_xlpm.d)), IF(_xlpm.x=0, 0, IF(DataTables!$K$158="6+", _xlfn.IFNA(_xlfn.RANK.AVG(_xlpm.x,$E$132:$E$137),1), IF(DataTables!$K$158=8,_xlfn.RANK.AVG(_xlpm.x,_xlpm.b)))))</f>
        <v>0</v>
      </c>
      <c r="P138" s="32"/>
      <c r="Q138" s="151"/>
      <c r="R138" s="151"/>
      <c r="S138" s="151"/>
      <c r="T138" s="151"/>
      <c r="U138" s="151"/>
      <c r="V138" s="151"/>
      <c r="W138" s="151">
        <f>$O138</f>
        <v>0</v>
      </c>
      <c r="X138" s="151"/>
      <c r="Y138" s="32"/>
      <c r="Z138" s="32">
        <f>COUNTIF(F$123:F$130:F$132:F$139,F138)</f>
        <v>0</v>
      </c>
      <c r="AA138" s="32">
        <f t="shared" si="48"/>
        <v>0</v>
      </c>
      <c r="AB138" s="7" t="str">
        <f t="shared" si="46"/>
        <v/>
      </c>
    </row>
    <row r="139" spans="1:28" s="7" customFormat="1" ht="20.25" customHeight="1">
      <c r="A139" s="709" t="s">
        <v>122</v>
      </c>
      <c r="B139" s="709" t="s">
        <v>60</v>
      </c>
      <c r="C139" s="709" t="s">
        <v>145</v>
      </c>
      <c r="D139" s="709" t="s">
        <v>65</v>
      </c>
      <c r="E139" s="14">
        <v>8</v>
      </c>
      <c r="F139" s="17"/>
      <c r="G139" s="38"/>
      <c r="H139" s="33" t="str" cm="1">
        <f t="array" ref="H139">IF($F139=0," ",_xlfn.XLOOKUP($F139,DataCalcs!$B$331:$B$409,_xlfn.XLOOKUP($C139,DataCalcs!$E$330:$N$330,DataCalcs!$E$331:$N$409),"WRONG LETTER"))</f>
        <v xml:space="preserve"> </v>
      </c>
      <c r="I139" s="33" t="str">
        <f>IF($F139=0," ",_xlfn.XLOOKUP($F139,DataCalcs!$B$331:$B$409,DataCalcs!$A$331:$A$409,"WRONG LETTER"))</f>
        <v xml:space="preserve"> </v>
      </c>
      <c r="J139" s="709" t="str" cm="1">
        <f t="array" ref="J139">_xlfn.IFS(ISBLANK(G139), "", NOT(ISNUMBER(G139)), "!!!",  G139&lt;DataTables!$E$86,"...",G139&lt;DataTables!$F$86,"L1",G139&lt;DataTables!$G$86,"L2",G139&lt;DataTables!$H$86,"L3",G139&lt;DataTables!$I$86,"L4",G139&lt;DataTables!$J$86,"L5",G139&lt;DataTables!$K$86,"L6",G139&lt;DataTables!$L$86,"L7",G139&lt;DataTables!$M$86,"L8", G139&gt;=DataTables!$M$86,"L9")</f>
        <v/>
      </c>
      <c r="K139" s="17"/>
      <c r="L139" s="31"/>
      <c r="M139" s="34" t="str">
        <f t="shared" si="47"/>
        <v>W</v>
      </c>
      <c r="N139" s="34" t="str">
        <f t="shared" si="47"/>
        <v>WW</v>
      </c>
      <c r="O139" s="34" cm="1">
        <f t="array" ref="O139">_xlfn.LET(_xlpm.a, $F$132:$F$139, _xlpm.b, $E$132:$E$139, _xlpm.c, _xlfn.XLOOKUP(M139,_xlpm.a,_xlpm.b,0), _xlpm.d, _xlfn.XLOOKUP(N139,_xlpm.a,_xlpm.b,0), _xlpm.x, IF(OR(_xlpm.c=0,_xlpm.d=0), _xlpm.c+_xlpm.d, MIN(_xlpm.c,_xlpm.d)), IF(_xlpm.x=0, 0, IF(DataTables!$K$158="6+", _xlfn.IFNA(_xlfn.RANK.AVG(_xlpm.x,$E$132:$E$137),1), IF(DataTables!$K$158=8,_xlfn.RANK.AVG(_xlpm.x,_xlpm.b)))))</f>
        <v>0</v>
      </c>
      <c r="P139" s="32"/>
      <c r="Q139" s="151"/>
      <c r="R139" s="151"/>
      <c r="S139" s="151"/>
      <c r="T139" s="151"/>
      <c r="U139" s="151"/>
      <c r="V139" s="151"/>
      <c r="W139" s="151"/>
      <c r="X139" s="151">
        <f>$O139</f>
        <v>0</v>
      </c>
      <c r="Y139" s="31"/>
      <c r="Z139" s="32">
        <f>COUNTIF(F$123:F$130:F$132:F$139,F139)</f>
        <v>0</v>
      </c>
      <c r="AA139" s="32">
        <f t="shared" si="48"/>
        <v>0</v>
      </c>
      <c r="AB139" s="7" t="str">
        <f t="shared" si="46"/>
        <v/>
      </c>
    </row>
    <row r="140" spans="1:28" s="7" customFormat="1" ht="20.25" customHeight="1">
      <c r="A140" s="709" t="s">
        <v>122</v>
      </c>
      <c r="B140" s="709" t="s">
        <v>60</v>
      </c>
      <c r="C140" s="709" t="s">
        <v>148</v>
      </c>
      <c r="D140" s="76"/>
      <c r="E140" s="42" t="s">
        <v>229</v>
      </c>
      <c r="F140" s="40"/>
      <c r="G140" s="40"/>
      <c r="H140" s="454"/>
      <c r="I140" s="457" t="s">
        <v>59</v>
      </c>
      <c r="J140" s="461">
        <f>DataTables!$N$87</f>
        <v>34.229999999999997</v>
      </c>
      <c r="K140" s="450"/>
      <c r="L140" s="13"/>
      <c r="M140" s="10"/>
      <c r="N140" s="10"/>
      <c r="P140" s="31"/>
      <c r="Q140" s="31"/>
      <c r="R140" s="31"/>
      <c r="S140" s="31"/>
      <c r="T140" s="31"/>
      <c r="U140" s="31"/>
      <c r="V140" s="31"/>
      <c r="W140" s="31"/>
      <c r="X140" s="31"/>
      <c r="Y140" s="32"/>
      <c r="Z140" s="32"/>
      <c r="AA140" s="32"/>
    </row>
    <row r="141" spans="1:28" s="7" customFormat="1" ht="20.25" customHeight="1">
      <c r="A141" s="709" t="s">
        <v>122</v>
      </c>
      <c r="B141" s="709" t="s">
        <v>60</v>
      </c>
      <c r="C141" s="709" t="s">
        <v>148</v>
      </c>
      <c r="D141" s="709" t="s">
        <v>71</v>
      </c>
      <c r="E141" s="41">
        <v>1</v>
      </c>
      <c r="F141" s="17"/>
      <c r="G141" s="38"/>
      <c r="H141" s="33" t="str" cm="1">
        <f t="array" ref="H141">IF($F141=0," ",_xlfn.XLOOKUP($F141,DataCalcs!$B$331:$B$409,_xlfn.XLOOKUP($C141,DataCalcs!$D$330:$N$330,DataCalcs!$D$331:$N$409),"WRONG LETTER"))</f>
        <v xml:space="preserve"> </v>
      </c>
      <c r="I141" s="33" t="str">
        <f>IF($F141=0," ",_xlfn.XLOOKUP($F141,DataCalcs!$B$331:$B$409,DataCalcs!$A$331:$A$409,"WRONG LETTER"))</f>
        <v xml:space="preserve"> </v>
      </c>
      <c r="J141" s="709" t="str" cm="1">
        <f t="array" ref="J141">_xlfn.IFS(ISBLANK(G141), "", NOT(ISNUMBER(G141)), "!!!",  G141&lt;DataTables!$E$87,"...",G141&lt;DataTables!$F$87,"L1",G141&lt;DataTables!$G$87,"L2",G141&lt;DataTables!$H$87,"L3",G141&lt;DataTables!$I$87,"L4",G141&lt;DataTables!$J$87,"L5",G141&lt;DataTables!$K$87,"L6",G141&lt;DataTables!$L$87,"L7",G141&lt;DataTables!$M$87,"L8", G141&gt;=DataTables!$M$87,"L9")</f>
        <v/>
      </c>
      <c r="K141" s="709"/>
      <c r="L141" s="32"/>
      <c r="M141" s="34" t="str">
        <f t="shared" ref="M141:N148" si="49">M132</f>
        <v>A</v>
      </c>
      <c r="N141" s="34" t="str">
        <f t="shared" si="49"/>
        <v>AA</v>
      </c>
      <c r="O141" s="34" cm="1">
        <f t="array" ref="O141">_xlfn.LET(_xlpm.a, $F$141:$F$148, _xlpm.b, $E$141:$E$148, _xlpm.c, _xlfn.XLOOKUP(M141,_xlpm.a,_xlpm.b,0), _xlpm.d, _xlfn.XLOOKUP(N141,_xlpm.a,_xlpm.b,0), _xlpm.x, IF(OR(_xlpm.c=0,_xlpm.d=0), _xlpm.c+_xlpm.d, MIN(_xlpm.c,_xlpm.d)), IF(_xlpm.x=0, 0, IF(DataTables!$K$158="6+", _xlfn.IFNA(_xlfn.RANK.AVG(_xlpm.x,$E$141:$E$146),1), IF(DataTables!$K$158=8,_xlfn.RANK.AVG(_xlpm.x,_xlpm.b)))))</f>
        <v>0</v>
      </c>
      <c r="P141" s="32"/>
      <c r="Q141" s="151">
        <f>$O141</f>
        <v>0</v>
      </c>
      <c r="R141" s="151"/>
      <c r="S141" s="151"/>
      <c r="T141" s="151"/>
      <c r="U141" s="151"/>
      <c r="V141" s="151"/>
      <c r="W141" s="151"/>
      <c r="X141" s="151"/>
      <c r="Y141" s="32"/>
      <c r="Z141" s="32">
        <f>COUNTIF(F$141:F$148:F$150:F$157,F141)</f>
        <v>0</v>
      </c>
      <c r="AA141" s="32">
        <f>IF(NOT(ISBLANK(F141)),COUNTIF(F$141:F$148,LEFT(F141,1)&amp;"*"),0)</f>
        <v>0</v>
      </c>
      <c r="AB141" s="7" t="str">
        <f>IF($G141&gt;=$J$140, "***", "")</f>
        <v/>
      </c>
    </row>
    <row r="142" spans="1:28" s="7" customFormat="1" ht="20.25" customHeight="1">
      <c r="A142" s="709" t="s">
        <v>122</v>
      </c>
      <c r="B142" s="709" t="s">
        <v>60</v>
      </c>
      <c r="C142" s="709" t="s">
        <v>148</v>
      </c>
      <c r="D142" s="709" t="s">
        <v>71</v>
      </c>
      <c r="E142" s="41">
        <v>2</v>
      </c>
      <c r="F142" s="17"/>
      <c r="G142" s="38"/>
      <c r="H142" s="33" t="str" cm="1">
        <f t="array" ref="H142">IF($F142=0," ",_xlfn.XLOOKUP($F142,DataCalcs!$B$331:$B$409,_xlfn.XLOOKUP($C142,DataCalcs!$D$330:$N$330,DataCalcs!$D$331:$N$409),"WRONG LETTER"))</f>
        <v xml:space="preserve"> </v>
      </c>
      <c r="I142" s="33" t="str">
        <f>IF($F142=0," ",_xlfn.XLOOKUP($F142,DataCalcs!$B$331:$B$409,DataCalcs!$A$331:$A$409,"WRONG LETTER"))</f>
        <v xml:space="preserve"> </v>
      </c>
      <c r="J142" s="709" t="str" cm="1">
        <f t="array" ref="J142">_xlfn.IFS(ISBLANK(G142), "", NOT(ISNUMBER(G142)), "!!!",  G142&lt;DataTables!$E$87,"...",G142&lt;DataTables!$F$87,"L1",G142&lt;DataTables!$G$87,"L2",G142&lt;DataTables!$H$87,"L3",G142&lt;DataTables!$I$87,"L4",G142&lt;DataTables!$J$87,"L5",G142&lt;DataTables!$K$87,"L6",G142&lt;DataTables!$L$87,"L7",G142&lt;DataTables!$M$87,"L8", G142&gt;=DataTables!$M$87,"L9")</f>
        <v/>
      </c>
      <c r="K142" s="709"/>
      <c r="L142" s="32"/>
      <c r="M142" s="34" t="str">
        <f t="shared" si="49"/>
        <v>N</v>
      </c>
      <c r="N142" s="34" t="str">
        <f t="shared" si="49"/>
        <v>NN</v>
      </c>
      <c r="O142" s="34" cm="1">
        <f t="array" ref="O142">_xlfn.LET(_xlpm.a, $F$141:$F$148, _xlpm.b, $E$141:$E$148, _xlpm.c, _xlfn.XLOOKUP(M142,_xlpm.a,_xlpm.b,0), _xlpm.d, _xlfn.XLOOKUP(N142,_xlpm.a,_xlpm.b,0), _xlpm.x, IF(OR(_xlpm.c=0,_xlpm.d=0), _xlpm.c+_xlpm.d, MIN(_xlpm.c,_xlpm.d)), IF(_xlpm.x=0, 0, IF(DataTables!$K$158="6+", _xlfn.IFNA(_xlfn.RANK.AVG(_xlpm.x,$E$141:$E$146),1), IF(DataTables!$K$158=8,_xlfn.RANK.AVG(_xlpm.x,_xlpm.b)))))</f>
        <v>0</v>
      </c>
      <c r="P142" s="32"/>
      <c r="Q142" s="151"/>
      <c r="R142" s="151">
        <f>$O142</f>
        <v>0</v>
      </c>
      <c r="S142" s="151"/>
      <c r="T142" s="151"/>
      <c r="U142" s="151"/>
      <c r="V142" s="151"/>
      <c r="W142" s="151"/>
      <c r="X142" s="151"/>
      <c r="Y142" s="32"/>
      <c r="Z142" s="32">
        <f>COUNTIF(F$141:F$148:F$150:F$157,F142)</f>
        <v>0</v>
      </c>
      <c r="AA142" s="32">
        <f t="shared" ref="AA142:AA148" si="50">IF(NOT(ISBLANK(F142)),COUNTIF(F$141:F$148,LEFT(F142,1)&amp;"*"),0)</f>
        <v>0</v>
      </c>
      <c r="AB142" s="7" t="str">
        <f t="shared" ref="AB142:AB148" si="51">IF($G142&gt;=$J$140, "***", "")</f>
        <v/>
      </c>
    </row>
    <row r="143" spans="1:28" s="7" customFormat="1" ht="20.25" customHeight="1">
      <c r="A143" s="709" t="s">
        <v>122</v>
      </c>
      <c r="B143" s="709" t="s">
        <v>60</v>
      </c>
      <c r="C143" s="709" t="s">
        <v>148</v>
      </c>
      <c r="D143" s="709" t="s">
        <v>71</v>
      </c>
      <c r="E143" s="41">
        <v>3</v>
      </c>
      <c r="F143" s="17"/>
      <c r="G143" s="38"/>
      <c r="H143" s="33" t="str" cm="1">
        <f t="array" ref="H143">IF($F143=0," ",_xlfn.XLOOKUP($F143,DataCalcs!$B$331:$B$409,_xlfn.XLOOKUP($C143,DataCalcs!$D$330:$N$330,DataCalcs!$D$331:$N$409),"WRONG LETTER"))</f>
        <v xml:space="preserve"> </v>
      </c>
      <c r="I143" s="33" t="str">
        <f>IF($F143=0," ",_xlfn.XLOOKUP($F143,DataCalcs!$B$331:$B$409,DataCalcs!$A$331:$A$409,"WRONG LETTER"))</f>
        <v xml:space="preserve"> </v>
      </c>
      <c r="J143" s="709" t="str" cm="1">
        <f t="array" ref="J143">_xlfn.IFS(ISBLANK(G143), "", NOT(ISNUMBER(G143)), "!!!",  G143&lt;DataTables!$E$87,"...",G143&lt;DataTables!$F$87,"L1",G143&lt;DataTables!$G$87,"L2",G143&lt;DataTables!$H$87,"L3",G143&lt;DataTables!$I$87,"L4",G143&lt;DataTables!$J$87,"L5",G143&lt;DataTables!$K$87,"L6",G143&lt;DataTables!$L$87,"L7",G143&lt;DataTables!$M$87,"L8", G143&gt;=DataTables!$M$87,"L9")</f>
        <v/>
      </c>
      <c r="K143" s="709"/>
      <c r="L143" s="32"/>
      <c r="M143" s="34" t="str">
        <f t="shared" si="49"/>
        <v>B</v>
      </c>
      <c r="N143" s="34" t="str">
        <f t="shared" si="49"/>
        <v>BB</v>
      </c>
      <c r="O143" s="34" cm="1">
        <f t="array" ref="O143">_xlfn.LET(_xlpm.a, $F$141:$F$148, _xlpm.b, $E$141:$E$148, _xlpm.c, _xlfn.XLOOKUP(M143,_xlpm.a,_xlpm.b,0), _xlpm.d, _xlfn.XLOOKUP(N143,_xlpm.a,_xlpm.b,0), _xlpm.x, IF(OR(_xlpm.c=0,_xlpm.d=0), _xlpm.c+_xlpm.d, MIN(_xlpm.c,_xlpm.d)), IF(_xlpm.x=0, 0, IF(DataTables!$K$158="6+", _xlfn.IFNA(_xlfn.RANK.AVG(_xlpm.x,$E$141:$E$146),1), IF(DataTables!$K$158=8,_xlfn.RANK.AVG(_xlpm.x,_xlpm.b)))))</f>
        <v>0</v>
      </c>
      <c r="P143" s="32"/>
      <c r="Q143" s="151"/>
      <c r="R143" s="151"/>
      <c r="S143" s="151">
        <f>$O143</f>
        <v>0</v>
      </c>
      <c r="T143" s="151"/>
      <c r="U143" s="151"/>
      <c r="V143" s="151"/>
      <c r="W143" s="151"/>
      <c r="X143" s="151"/>
      <c r="Y143" s="32"/>
      <c r="Z143" s="32">
        <f>COUNTIF(F$141:F$148:F$150:F$157,F143)</f>
        <v>0</v>
      </c>
      <c r="AA143" s="32">
        <f t="shared" si="50"/>
        <v>0</v>
      </c>
      <c r="AB143" s="7" t="str">
        <f t="shared" si="51"/>
        <v/>
      </c>
    </row>
    <row r="144" spans="1:28" s="7" customFormat="1" ht="20.25" customHeight="1">
      <c r="A144" s="709" t="s">
        <v>122</v>
      </c>
      <c r="B144" s="709" t="s">
        <v>60</v>
      </c>
      <c r="C144" s="709" t="s">
        <v>148</v>
      </c>
      <c r="D144" s="709" t="s">
        <v>71</v>
      </c>
      <c r="E144" s="41">
        <v>4</v>
      </c>
      <c r="F144" s="17"/>
      <c r="G144" s="38"/>
      <c r="H144" s="33" t="str" cm="1">
        <f t="array" ref="H144">IF($F144=0," ",_xlfn.XLOOKUP($F144,DataCalcs!$B$331:$B$409,_xlfn.XLOOKUP($C144,DataCalcs!$D$330:$N$330,DataCalcs!$D$331:$N$409),"WRONG LETTER"))</f>
        <v xml:space="preserve"> </v>
      </c>
      <c r="I144" s="33" t="str">
        <f>IF($F144=0," ",_xlfn.XLOOKUP($F144,DataCalcs!$B$331:$B$409,DataCalcs!$A$331:$A$409,"WRONG LETTER"))</f>
        <v xml:space="preserve"> </v>
      </c>
      <c r="J144" s="709" t="str" cm="1">
        <f t="array" ref="J144">_xlfn.IFS(ISBLANK(G144), "", NOT(ISNUMBER(G144)), "!!!",  G144&lt;DataTables!$E$87,"...",G144&lt;DataTables!$F$87,"L1",G144&lt;DataTables!$G$87,"L2",G144&lt;DataTables!$H$87,"L3",G144&lt;DataTables!$I$87,"L4",G144&lt;DataTables!$J$87,"L5",G144&lt;DataTables!$K$87,"L6",G144&lt;DataTables!$L$87,"L7",G144&lt;DataTables!$M$87,"L8", G144&gt;=DataTables!$M$87,"L9")</f>
        <v/>
      </c>
      <c r="K144" s="709"/>
      <c r="L144" s="32"/>
      <c r="M144" s="34" t="str">
        <f t="shared" si="49"/>
        <v>O</v>
      </c>
      <c r="N144" s="34" t="str">
        <f t="shared" si="49"/>
        <v>OO</v>
      </c>
      <c r="O144" s="34" cm="1">
        <f t="array" ref="O144">_xlfn.LET(_xlpm.a, $F$141:$F$148, _xlpm.b, $E$141:$E$148, _xlpm.c, _xlfn.XLOOKUP(M144,_xlpm.a,_xlpm.b,0), _xlpm.d, _xlfn.XLOOKUP(N144,_xlpm.a,_xlpm.b,0), _xlpm.x, IF(OR(_xlpm.c=0,_xlpm.d=0), _xlpm.c+_xlpm.d, MIN(_xlpm.c,_xlpm.d)), IF(_xlpm.x=0, 0, IF(DataTables!$K$158="6+", _xlfn.IFNA(_xlfn.RANK.AVG(_xlpm.x,$E$141:$E$146),1), IF(DataTables!$K$158=8,_xlfn.RANK.AVG(_xlpm.x,_xlpm.b)))))</f>
        <v>0</v>
      </c>
      <c r="P144" s="32"/>
      <c r="Q144" s="151"/>
      <c r="R144" s="151"/>
      <c r="S144" s="151"/>
      <c r="T144" s="151">
        <f>$O144</f>
        <v>0</v>
      </c>
      <c r="U144" s="151"/>
      <c r="V144" s="151"/>
      <c r="W144" s="151"/>
      <c r="X144" s="151"/>
      <c r="Y144" s="32"/>
      <c r="Z144" s="32">
        <f>COUNTIF(F$141:F$148:F$150:F$157,F144)</f>
        <v>0</v>
      </c>
      <c r="AA144" s="32">
        <f t="shared" si="50"/>
        <v>0</v>
      </c>
      <c r="AB144" s="7" t="str">
        <f t="shared" si="51"/>
        <v/>
      </c>
    </row>
    <row r="145" spans="1:28" s="7" customFormat="1" ht="20.25" customHeight="1">
      <c r="A145" s="709" t="s">
        <v>122</v>
      </c>
      <c r="B145" s="709" t="s">
        <v>60</v>
      </c>
      <c r="C145" s="709" t="s">
        <v>148</v>
      </c>
      <c r="D145" s="709" t="s">
        <v>71</v>
      </c>
      <c r="E145" s="41">
        <v>5</v>
      </c>
      <c r="F145" s="17"/>
      <c r="G145" s="38"/>
      <c r="H145" s="33" t="str" cm="1">
        <f t="array" ref="H145">IF($F145=0," ",_xlfn.XLOOKUP($F145,DataCalcs!$B$331:$B$409,_xlfn.XLOOKUP($C145,DataCalcs!$D$330:$N$330,DataCalcs!$D$331:$N$409),"WRONG LETTER"))</f>
        <v xml:space="preserve"> </v>
      </c>
      <c r="I145" s="33" t="str">
        <f>IF($F145=0," ",_xlfn.XLOOKUP($F145,DataCalcs!$B$331:$B$409,DataCalcs!$A$331:$A$409,"WRONG LETTER"))</f>
        <v xml:space="preserve"> </v>
      </c>
      <c r="J145" s="709" t="str" cm="1">
        <f t="array" ref="J145">_xlfn.IFS(ISBLANK(G145), "", NOT(ISNUMBER(G145)), "!!!",  G145&lt;DataTables!$E$87,"...",G145&lt;DataTables!$F$87,"L1",G145&lt;DataTables!$G$87,"L2",G145&lt;DataTables!$H$87,"L3",G145&lt;DataTables!$I$87,"L4",G145&lt;DataTables!$J$87,"L5",G145&lt;DataTables!$K$87,"L6",G145&lt;DataTables!$L$87,"L7",G145&lt;DataTables!$M$87,"L8", G145&gt;=DataTables!$M$87,"L9")</f>
        <v/>
      </c>
      <c r="K145" s="709"/>
      <c r="L145" s="32"/>
      <c r="M145" s="34" t="str">
        <f t="shared" si="49"/>
        <v>R</v>
      </c>
      <c r="N145" s="34" t="str">
        <f t="shared" si="49"/>
        <v>RR</v>
      </c>
      <c r="O145" s="34" cm="1">
        <f t="array" ref="O145">_xlfn.LET(_xlpm.a, $F$141:$F$148, _xlpm.b, $E$141:$E$148, _xlpm.c, _xlfn.XLOOKUP(M145,_xlpm.a,_xlpm.b,0), _xlpm.d, _xlfn.XLOOKUP(N145,_xlpm.a,_xlpm.b,0), _xlpm.x, IF(OR(_xlpm.c=0,_xlpm.d=0), _xlpm.c+_xlpm.d, MIN(_xlpm.c,_xlpm.d)), IF(_xlpm.x=0, 0, IF(DataTables!$K$158="6+", _xlfn.IFNA(_xlfn.RANK.AVG(_xlpm.x,$E$141:$E$146),1), IF(DataTables!$K$158=8,_xlfn.RANK.AVG(_xlpm.x,_xlpm.b)))))</f>
        <v>0</v>
      </c>
      <c r="P145" s="32"/>
      <c r="Q145" s="151"/>
      <c r="R145" s="151"/>
      <c r="S145" s="151"/>
      <c r="T145" s="151"/>
      <c r="U145" s="151">
        <f>$O145</f>
        <v>0</v>
      </c>
      <c r="V145" s="151"/>
      <c r="W145" s="151"/>
      <c r="X145" s="151"/>
      <c r="Y145" s="32"/>
      <c r="Z145" s="32">
        <f>COUNTIF(F$141:F$148:F$150:F$157,F145)</f>
        <v>0</v>
      </c>
      <c r="AA145" s="32">
        <f t="shared" si="50"/>
        <v>0</v>
      </c>
      <c r="AB145" s="7" t="str">
        <f t="shared" si="51"/>
        <v/>
      </c>
    </row>
    <row r="146" spans="1:28" s="7" customFormat="1" ht="20.25" customHeight="1">
      <c r="A146" s="709" t="s">
        <v>122</v>
      </c>
      <c r="B146" s="709" t="s">
        <v>60</v>
      </c>
      <c r="C146" s="709" t="s">
        <v>148</v>
      </c>
      <c r="D146" s="709" t="s">
        <v>71</v>
      </c>
      <c r="E146" s="41">
        <v>6</v>
      </c>
      <c r="F146" s="17"/>
      <c r="G146" s="38"/>
      <c r="H146" s="33" t="str" cm="1">
        <f t="array" ref="H146">IF($F146=0," ",_xlfn.XLOOKUP($F146,DataCalcs!$B$331:$B$409,_xlfn.XLOOKUP($C146,DataCalcs!$D$330:$N$330,DataCalcs!$D$331:$N$409),"WRONG LETTER"))</f>
        <v xml:space="preserve"> </v>
      </c>
      <c r="I146" s="33" t="str">
        <f>IF($F146=0," ",_xlfn.XLOOKUP($F146,DataCalcs!$B$331:$B$409,DataCalcs!$A$331:$A$409,"WRONG LETTER"))</f>
        <v xml:space="preserve"> </v>
      </c>
      <c r="J146" s="709" t="str" cm="1">
        <f t="array" ref="J146">_xlfn.IFS(ISBLANK(G146), "", NOT(ISNUMBER(G146)), "!!!",  G146&lt;DataTables!$E$87,"...",G146&lt;DataTables!$F$87,"L1",G146&lt;DataTables!$G$87,"L2",G146&lt;DataTables!$H$87,"L3",G146&lt;DataTables!$I$87,"L4",G146&lt;DataTables!$J$87,"L5",G146&lt;DataTables!$K$87,"L6",G146&lt;DataTables!$L$87,"L7",G146&lt;DataTables!$M$87,"L8", G146&gt;=DataTables!$M$87,"L9")</f>
        <v/>
      </c>
      <c r="K146" s="709"/>
      <c r="L146" s="32"/>
      <c r="M146" s="34" t="str">
        <f t="shared" si="49"/>
        <v>X</v>
      </c>
      <c r="N146" s="34" t="str">
        <f t="shared" si="49"/>
        <v>XX</v>
      </c>
      <c r="O146" s="34" cm="1">
        <f t="array" ref="O146">_xlfn.LET(_xlpm.a, $F$141:$F$148, _xlpm.b, $E$141:$E$148, _xlpm.c, _xlfn.XLOOKUP(M146,_xlpm.a,_xlpm.b,0), _xlpm.d, _xlfn.XLOOKUP(N146,_xlpm.a,_xlpm.b,0), _xlpm.x, IF(OR(_xlpm.c=0,_xlpm.d=0), _xlpm.c+_xlpm.d, MIN(_xlpm.c,_xlpm.d)), IF(_xlpm.x=0, 0, IF(DataTables!$K$158="6+", _xlfn.IFNA(_xlfn.RANK.AVG(_xlpm.x,$E$141:$E$146),1), IF(DataTables!$K$158=8,_xlfn.RANK.AVG(_xlpm.x,_xlpm.b)))))</f>
        <v>0</v>
      </c>
      <c r="P146" s="32"/>
      <c r="Q146" s="151"/>
      <c r="R146" s="151"/>
      <c r="S146" s="151"/>
      <c r="T146" s="151"/>
      <c r="U146" s="151"/>
      <c r="V146" s="151">
        <f>$O146</f>
        <v>0</v>
      </c>
      <c r="W146" s="151"/>
      <c r="X146" s="151"/>
      <c r="Y146" s="32"/>
      <c r="Z146" s="32">
        <f>COUNTIF(F$141:F$148:F$150:F$157,F146)</f>
        <v>0</v>
      </c>
      <c r="AA146" s="32">
        <f t="shared" si="50"/>
        <v>0</v>
      </c>
      <c r="AB146" s="7" t="str">
        <f t="shared" si="51"/>
        <v/>
      </c>
    </row>
    <row r="147" spans="1:28" s="7" customFormat="1" ht="20.25" customHeight="1">
      <c r="A147" s="709" t="s">
        <v>122</v>
      </c>
      <c r="B147" s="709" t="s">
        <v>60</v>
      </c>
      <c r="C147" s="709" t="s">
        <v>148</v>
      </c>
      <c r="D147" s="709" t="s">
        <v>71</v>
      </c>
      <c r="E147" s="14">
        <v>7</v>
      </c>
      <c r="F147" s="17"/>
      <c r="G147" s="38"/>
      <c r="H147" s="33" t="str" cm="1">
        <f t="array" ref="H147">IF($F147=0," ",_xlfn.XLOOKUP($F147,DataCalcs!$B$331:$B$409,_xlfn.XLOOKUP($C147,DataCalcs!$D$330:$N$330,DataCalcs!$D$331:$N$409),"WRONG LETTER"))</f>
        <v xml:space="preserve"> </v>
      </c>
      <c r="I147" s="33" t="str">
        <f>IF($F147=0," ",_xlfn.XLOOKUP($F147,DataCalcs!$B$331:$B$409,DataCalcs!$A$331:$A$409,"WRONG LETTER"))</f>
        <v xml:space="preserve"> </v>
      </c>
      <c r="J147" s="709" t="str" cm="1">
        <f t="array" ref="J147">_xlfn.IFS(ISBLANK(G147), "", NOT(ISNUMBER(G147)), "!!!",  G147&lt;DataTables!$E$87,"...",G147&lt;DataTables!$F$87,"L1",G147&lt;DataTables!$G$87,"L2",G147&lt;DataTables!$H$87,"L3",G147&lt;DataTables!$I$87,"L4",G147&lt;DataTables!$J$87,"L5",G147&lt;DataTables!$K$87,"L6",G147&lt;DataTables!$L$87,"L7",G147&lt;DataTables!$M$87,"L8", G147&gt;=DataTables!$M$87,"L9")</f>
        <v/>
      </c>
      <c r="K147" s="709"/>
      <c r="L147" s="32"/>
      <c r="M147" s="34" t="str">
        <f t="shared" si="49"/>
        <v>H</v>
      </c>
      <c r="N147" s="34" t="str">
        <f t="shared" si="49"/>
        <v>HH</v>
      </c>
      <c r="O147" s="34" cm="1">
        <f t="array" ref="O147">_xlfn.LET(_xlpm.a, $F$141:$F$148, _xlpm.b, $E$141:$E$148, _xlpm.c, _xlfn.XLOOKUP(M147,_xlpm.a,_xlpm.b,0), _xlpm.d, _xlfn.XLOOKUP(N147,_xlpm.a,_xlpm.b,0), _xlpm.x, IF(OR(_xlpm.c=0,_xlpm.d=0), _xlpm.c+_xlpm.d, MIN(_xlpm.c,_xlpm.d)), IF(_xlpm.x=0, 0, IF(DataTables!$K$158="6+", _xlfn.IFNA(_xlfn.RANK.AVG(_xlpm.x,$E$141:$E$146),1), IF(DataTables!$K$158=8,_xlfn.RANK.AVG(_xlpm.x,_xlpm.b)))))</f>
        <v>0</v>
      </c>
      <c r="P147" s="32"/>
      <c r="Q147" s="151"/>
      <c r="R147" s="151"/>
      <c r="S147" s="151"/>
      <c r="T147" s="151"/>
      <c r="U147" s="151"/>
      <c r="V147" s="151"/>
      <c r="W147" s="151">
        <f>$O147</f>
        <v>0</v>
      </c>
      <c r="X147" s="151"/>
      <c r="Y147" s="32"/>
      <c r="Z147" s="32">
        <f>COUNTIF(F$141:F$148:F$150:F$157,F147)</f>
        <v>0</v>
      </c>
      <c r="AA147" s="32">
        <f t="shared" si="50"/>
        <v>0</v>
      </c>
      <c r="AB147" s="7" t="str">
        <f t="shared" si="51"/>
        <v/>
      </c>
    </row>
    <row r="148" spans="1:28" s="8" customFormat="1" ht="20.25" customHeight="1">
      <c r="A148" s="709" t="s">
        <v>122</v>
      </c>
      <c r="B148" s="709" t="s">
        <v>60</v>
      </c>
      <c r="C148" s="709" t="s">
        <v>148</v>
      </c>
      <c r="D148" s="709" t="s">
        <v>71</v>
      </c>
      <c r="E148" s="14">
        <v>8</v>
      </c>
      <c r="F148" s="17"/>
      <c r="G148" s="38"/>
      <c r="H148" s="33" t="str" cm="1">
        <f t="array" ref="H148">IF($F148=0," ",_xlfn.XLOOKUP($F148,DataCalcs!$B$331:$B$409,_xlfn.XLOOKUP($C148,DataCalcs!$D$330:$N$330,DataCalcs!$D$331:$N$409),"WRONG LETTER"))</f>
        <v xml:space="preserve"> </v>
      </c>
      <c r="I148" s="33" t="str">
        <f>IF($F148=0," ",_xlfn.XLOOKUP($F148,DataCalcs!$B$331:$B$409,DataCalcs!$A$331:$A$409,"WRONG LETTER"))</f>
        <v xml:space="preserve"> </v>
      </c>
      <c r="J148" s="709" t="str" cm="1">
        <f t="array" ref="J148">_xlfn.IFS(ISBLANK(G148), "", NOT(ISNUMBER(G148)), "!!!",  G148&lt;DataTables!$E$87,"...",G148&lt;DataTables!$F$87,"L1",G148&lt;DataTables!$G$87,"L2",G148&lt;DataTables!$H$87,"L3",G148&lt;DataTables!$I$87,"L4",G148&lt;DataTables!$J$87,"L5",G148&lt;DataTables!$K$87,"L6",G148&lt;DataTables!$L$87,"L7",G148&lt;DataTables!$M$87,"L8", G148&gt;=DataTables!$M$87,"L9")</f>
        <v/>
      </c>
      <c r="K148" s="709"/>
      <c r="L148" s="31"/>
      <c r="M148" s="34" t="str">
        <f t="shared" si="49"/>
        <v>W</v>
      </c>
      <c r="N148" s="34" t="str">
        <f t="shared" si="49"/>
        <v>WW</v>
      </c>
      <c r="O148" s="34" cm="1">
        <f t="array" ref="O148">_xlfn.LET(_xlpm.a, $F$141:$F$148, _xlpm.b, $E$141:$E$148, _xlpm.c, _xlfn.XLOOKUP(M148,_xlpm.a,_xlpm.b,0), _xlpm.d, _xlfn.XLOOKUP(N148,_xlpm.a,_xlpm.b,0), _xlpm.x, IF(OR(_xlpm.c=0,_xlpm.d=0), _xlpm.c+_xlpm.d, MIN(_xlpm.c,_xlpm.d)), IF(_xlpm.x=0, 0, IF(DataTables!$K$158="6+", _xlfn.IFNA(_xlfn.RANK.AVG(_xlpm.x,$E$141:$E$146),1), IF(DataTables!$K$158=8,_xlfn.RANK.AVG(_xlpm.x,_xlpm.b)))))</f>
        <v>0</v>
      </c>
      <c r="P148" s="32"/>
      <c r="Q148" s="151"/>
      <c r="R148" s="151"/>
      <c r="S148" s="151"/>
      <c r="T148" s="151"/>
      <c r="U148" s="151"/>
      <c r="V148" s="151"/>
      <c r="W148" s="151"/>
      <c r="X148" s="151">
        <f>$O148</f>
        <v>0</v>
      </c>
      <c r="Y148" s="31"/>
      <c r="Z148" s="32">
        <f>COUNTIF(F$141:F$148:F$150:F$157,F148)</f>
        <v>0</v>
      </c>
      <c r="AA148" s="32">
        <f t="shared" si="50"/>
        <v>0</v>
      </c>
      <c r="AB148" s="7" t="str">
        <f t="shared" si="51"/>
        <v/>
      </c>
    </row>
    <row r="149" spans="1:28" s="8" customFormat="1" ht="20.25" customHeight="1">
      <c r="A149" s="709" t="s">
        <v>122</v>
      </c>
      <c r="B149" s="709" t="s">
        <v>60</v>
      </c>
      <c r="C149" s="709" t="s">
        <v>148</v>
      </c>
      <c r="D149" s="76"/>
      <c r="E149" s="42" t="s">
        <v>230</v>
      </c>
      <c r="F149" s="40"/>
      <c r="G149" s="40"/>
      <c r="H149" s="454"/>
      <c r="I149" s="457"/>
      <c r="J149" s="461"/>
      <c r="K149" s="450"/>
      <c r="L149" s="31"/>
      <c r="M149" s="10"/>
      <c r="N149" s="10"/>
      <c r="O149" s="712"/>
      <c r="P149" s="31"/>
      <c r="Q149" s="31"/>
      <c r="R149" s="31"/>
      <c r="S149" s="31"/>
      <c r="T149" s="31"/>
      <c r="U149" s="31"/>
      <c r="V149" s="31"/>
      <c r="W149" s="31"/>
      <c r="X149" s="31"/>
      <c r="Y149" s="31"/>
      <c r="Z149" s="32"/>
      <c r="AA149" s="2"/>
    </row>
    <row r="150" spans="1:28" s="8" customFormat="1" ht="20.25" customHeight="1">
      <c r="A150" s="709" t="s">
        <v>122</v>
      </c>
      <c r="B150" s="709" t="s">
        <v>60</v>
      </c>
      <c r="C150" s="709" t="s">
        <v>148</v>
      </c>
      <c r="D150" s="709" t="s">
        <v>65</v>
      </c>
      <c r="E150" s="41">
        <v>1</v>
      </c>
      <c r="F150" s="17"/>
      <c r="G150" s="38"/>
      <c r="H150" s="33" t="str" cm="1">
        <f t="array" ref="H150">IF($F150=0," ",_xlfn.XLOOKUP($F150,DataCalcs!$B$331:$B$409,_xlfn.XLOOKUP($C150,DataCalcs!$D$330:$N$330,DataCalcs!$D$331:$N$409),"WRONG LETTER"))</f>
        <v xml:space="preserve"> </v>
      </c>
      <c r="I150" s="33" t="str">
        <f>IF($F150=0," ",_xlfn.XLOOKUP($F150,DataCalcs!$B$331:$B$409,DataCalcs!$A$331:$A$409,"WRONG LETTER"))</f>
        <v xml:space="preserve"> </v>
      </c>
      <c r="J150" s="709" t="str" cm="1">
        <f t="array" ref="J150">_xlfn.IFS(ISBLANK(G150), "", NOT(ISNUMBER(G150)), "!!!",  G150&lt;DataTables!$E$87,"...",G150&lt;DataTables!$F$87,"L1",G150&lt;DataTables!$G$87,"L2",G150&lt;DataTables!$H$87,"L3",G150&lt;DataTables!$I$87,"L4",G150&lt;DataTables!$J$87,"L5",G150&lt;DataTables!$K$87,"L6",G150&lt;DataTables!$L$87,"L7",G150&lt;DataTables!$M$87,"L8", G150&gt;=DataTables!$M$87,"L9")</f>
        <v/>
      </c>
      <c r="K150" s="709"/>
      <c r="L150" s="32"/>
      <c r="M150" s="34" t="str">
        <f t="shared" ref="M150:N157" si="52">M141</f>
        <v>A</v>
      </c>
      <c r="N150" s="34" t="str">
        <f t="shared" si="52"/>
        <v>AA</v>
      </c>
      <c r="O150" s="34" cm="1">
        <f t="array" ref="O150">_xlfn.LET(_xlpm.a, $F$150:$F$157, _xlpm.b, $E$150:$E$157, _xlpm.c, _xlfn.XLOOKUP(M150,_xlpm.a,_xlpm.b,0), _xlpm.d, _xlfn.XLOOKUP(N150,_xlpm.a,_xlpm.b,0), _xlpm.x, IF(OR(_xlpm.c=0,_xlpm.d=0), _xlpm.c+_xlpm.d, MIN(_xlpm.c,_xlpm.d)), IF(_xlpm.x=0, 0, IF(DataTables!$K$158="6+", _xlfn.IFNA(_xlfn.RANK.AVG(_xlpm.x,$E$150:$E$155),1), IF(DataTables!$K$158=8,_xlfn.RANK.AVG(_xlpm.x,_xlpm.b)))))</f>
        <v>0</v>
      </c>
      <c r="P150" s="32"/>
      <c r="Q150" s="151">
        <f>$O150</f>
        <v>0</v>
      </c>
      <c r="R150" s="151"/>
      <c r="S150" s="151"/>
      <c r="T150" s="151"/>
      <c r="U150" s="151"/>
      <c r="V150" s="151"/>
      <c r="W150" s="151"/>
      <c r="X150" s="151"/>
      <c r="Y150" s="32"/>
      <c r="Z150" s="32">
        <f>COUNTIF(F$141:F$148:F$150:F$157,F150)</f>
        <v>0</v>
      </c>
      <c r="AA150" s="32">
        <f>IF(NOT(ISBLANK(F150)),COUNTIF(F$150:F$157,LEFT(F150,1)&amp;"*"),0)</f>
        <v>0</v>
      </c>
      <c r="AB150" s="7" t="str">
        <f>IF($G150&gt;=$J$140, "***", "")</f>
        <v/>
      </c>
    </row>
    <row r="151" spans="1:28" s="8" customFormat="1" ht="20.25" customHeight="1">
      <c r="A151" s="709" t="s">
        <v>122</v>
      </c>
      <c r="B151" s="709" t="s">
        <v>60</v>
      </c>
      <c r="C151" s="709" t="s">
        <v>148</v>
      </c>
      <c r="D151" s="709" t="s">
        <v>65</v>
      </c>
      <c r="E151" s="41">
        <v>2</v>
      </c>
      <c r="F151" s="17"/>
      <c r="G151" s="38"/>
      <c r="H151" s="33" t="str" cm="1">
        <f t="array" ref="H151">IF($F151=0," ",_xlfn.XLOOKUP($F151,DataCalcs!$B$331:$B$409,_xlfn.XLOOKUP($C151,DataCalcs!$D$330:$N$330,DataCalcs!$D$331:$N$409),"WRONG LETTER"))</f>
        <v xml:space="preserve"> </v>
      </c>
      <c r="I151" s="33" t="str">
        <f>IF($F151=0," ",_xlfn.XLOOKUP($F151,DataCalcs!$B$331:$B$409,DataCalcs!$A$331:$A$409,"WRONG LETTER"))</f>
        <v xml:space="preserve"> </v>
      </c>
      <c r="J151" s="709" t="str" cm="1">
        <f t="array" ref="J151">_xlfn.IFS(ISBLANK(G151), "", NOT(ISNUMBER(G151)), "!!!",  G151&lt;DataTables!$E$87,"...",G151&lt;DataTables!$F$87,"L1",G151&lt;DataTables!$G$87,"L2",G151&lt;DataTables!$H$87,"L3",G151&lt;DataTables!$I$87,"L4",G151&lt;DataTables!$J$87,"L5",G151&lt;DataTables!$K$87,"L6",G151&lt;DataTables!$L$87,"L7",G151&lt;DataTables!$M$87,"L8", G151&gt;=DataTables!$M$87,"L9")</f>
        <v/>
      </c>
      <c r="K151" s="709"/>
      <c r="L151" s="31"/>
      <c r="M151" s="34" t="str">
        <f t="shared" si="52"/>
        <v>N</v>
      </c>
      <c r="N151" s="34" t="str">
        <f t="shared" si="52"/>
        <v>NN</v>
      </c>
      <c r="O151" s="34" cm="1">
        <f t="array" ref="O151">_xlfn.LET(_xlpm.a, $F$150:$F$157, _xlpm.b, $E$150:$E$157, _xlpm.c, _xlfn.XLOOKUP(M151,_xlpm.a,_xlpm.b,0), _xlpm.d, _xlfn.XLOOKUP(N151,_xlpm.a,_xlpm.b,0), _xlpm.x, IF(OR(_xlpm.c=0,_xlpm.d=0), _xlpm.c+_xlpm.d, MIN(_xlpm.c,_xlpm.d)), IF(_xlpm.x=0, 0, IF(DataTables!$K$158="6+", _xlfn.IFNA(_xlfn.RANK.AVG(_xlpm.x,$E$150:$E$155),1), IF(DataTables!$K$158=8,_xlfn.RANK.AVG(_xlpm.x,_xlpm.b)))))</f>
        <v>0</v>
      </c>
      <c r="P151" s="32"/>
      <c r="Q151" s="151"/>
      <c r="R151" s="151">
        <f>$O151</f>
        <v>0</v>
      </c>
      <c r="S151" s="151"/>
      <c r="T151" s="151"/>
      <c r="U151" s="151"/>
      <c r="V151" s="151"/>
      <c r="W151" s="151"/>
      <c r="X151" s="151"/>
      <c r="Y151" s="32"/>
      <c r="Z151" s="32">
        <f>COUNTIF(F$141:F$148:F$150:F$157,F151)</f>
        <v>0</v>
      </c>
      <c r="AA151" s="32">
        <f t="shared" ref="AA151:AA157" si="53">IF(NOT(ISBLANK(F151)),COUNTIF(F$150:F$157,LEFT(F151,1)&amp;"*"),0)</f>
        <v>0</v>
      </c>
      <c r="AB151" s="7" t="str">
        <f t="shared" ref="AB151:AB157" si="54">IF($G151&gt;=$J$140, "***", "")</f>
        <v/>
      </c>
    </row>
    <row r="152" spans="1:28" s="8" customFormat="1" ht="20.25" customHeight="1">
      <c r="A152" s="709" t="s">
        <v>122</v>
      </c>
      <c r="B152" s="709" t="s">
        <v>60</v>
      </c>
      <c r="C152" s="709" t="s">
        <v>148</v>
      </c>
      <c r="D152" s="709" t="s">
        <v>65</v>
      </c>
      <c r="E152" s="41">
        <v>3</v>
      </c>
      <c r="F152" s="17"/>
      <c r="G152" s="38"/>
      <c r="H152" s="33" t="str" cm="1">
        <f t="array" ref="H152">IF($F152=0," ",_xlfn.XLOOKUP($F152,DataCalcs!$B$331:$B$409,_xlfn.XLOOKUP($C152,DataCalcs!$D$330:$N$330,DataCalcs!$D$331:$N$409),"WRONG LETTER"))</f>
        <v xml:space="preserve"> </v>
      </c>
      <c r="I152" s="33" t="str">
        <f>IF($F152=0," ",_xlfn.XLOOKUP($F152,DataCalcs!$B$331:$B$409,DataCalcs!$A$331:$A$409,"WRONG LETTER"))</f>
        <v xml:space="preserve"> </v>
      </c>
      <c r="J152" s="709" t="str" cm="1">
        <f t="array" ref="J152">_xlfn.IFS(ISBLANK(G152), "", NOT(ISNUMBER(G152)), "!!!",  G152&lt;DataTables!$E$87,"...",G152&lt;DataTables!$F$87,"L1",G152&lt;DataTables!$G$87,"L2",G152&lt;DataTables!$H$87,"L3",G152&lt;DataTables!$I$87,"L4",G152&lt;DataTables!$J$87,"L5",G152&lt;DataTables!$K$87,"L6",G152&lt;DataTables!$L$87,"L7",G152&lt;DataTables!$M$87,"L8", G152&gt;=DataTables!$M$87,"L9")</f>
        <v/>
      </c>
      <c r="K152" s="709"/>
      <c r="L152" s="31"/>
      <c r="M152" s="34" t="str">
        <f t="shared" si="52"/>
        <v>B</v>
      </c>
      <c r="N152" s="34" t="str">
        <f t="shared" si="52"/>
        <v>BB</v>
      </c>
      <c r="O152" s="34" cm="1">
        <f t="array" ref="O152">_xlfn.LET(_xlpm.a, $F$150:$F$157, _xlpm.b, $E$150:$E$157, _xlpm.c, _xlfn.XLOOKUP(M152,_xlpm.a,_xlpm.b,0), _xlpm.d, _xlfn.XLOOKUP(N152,_xlpm.a,_xlpm.b,0), _xlpm.x, IF(OR(_xlpm.c=0,_xlpm.d=0), _xlpm.c+_xlpm.d, MIN(_xlpm.c,_xlpm.d)), IF(_xlpm.x=0, 0, IF(DataTables!$K$158="6+", _xlfn.IFNA(_xlfn.RANK.AVG(_xlpm.x,$E$150:$E$155),1), IF(DataTables!$K$158=8,_xlfn.RANK.AVG(_xlpm.x,_xlpm.b)))))</f>
        <v>0</v>
      </c>
      <c r="P152" s="32"/>
      <c r="Q152" s="151"/>
      <c r="R152" s="151"/>
      <c r="S152" s="151">
        <f>$O152</f>
        <v>0</v>
      </c>
      <c r="T152" s="151"/>
      <c r="U152" s="151"/>
      <c r="V152" s="151"/>
      <c r="W152" s="151"/>
      <c r="X152" s="151"/>
      <c r="Y152" s="32"/>
      <c r="Z152" s="32">
        <f>COUNTIF(F$141:F$148:F$150:F$157,F152)</f>
        <v>0</v>
      </c>
      <c r="AA152" s="32">
        <f t="shared" si="53"/>
        <v>0</v>
      </c>
      <c r="AB152" s="7" t="str">
        <f t="shared" si="54"/>
        <v/>
      </c>
    </row>
    <row r="153" spans="1:28" s="8" customFormat="1" ht="20.25" customHeight="1">
      <c r="A153" s="709" t="s">
        <v>122</v>
      </c>
      <c r="B153" s="709" t="s">
        <v>60</v>
      </c>
      <c r="C153" s="709" t="s">
        <v>148</v>
      </c>
      <c r="D153" s="709" t="s">
        <v>65</v>
      </c>
      <c r="E153" s="41">
        <v>4</v>
      </c>
      <c r="F153" s="17"/>
      <c r="G153" s="38"/>
      <c r="H153" s="33" t="str" cm="1">
        <f t="array" ref="H153">IF($F153=0," ",_xlfn.XLOOKUP($F153,DataCalcs!$B$331:$B$409,_xlfn.XLOOKUP($C153,DataCalcs!$D$330:$N$330,DataCalcs!$D$331:$N$409),"WRONG LETTER"))</f>
        <v xml:space="preserve"> </v>
      </c>
      <c r="I153" s="33" t="str">
        <f>IF($F153=0," ",_xlfn.XLOOKUP($F153,DataCalcs!$B$331:$B$409,DataCalcs!$A$331:$A$409,"WRONG LETTER"))</f>
        <v xml:space="preserve"> </v>
      </c>
      <c r="J153" s="709" t="str" cm="1">
        <f t="array" ref="J153">_xlfn.IFS(ISBLANK(G153), "", NOT(ISNUMBER(G153)), "!!!",  G153&lt;DataTables!$E$87,"...",G153&lt;DataTables!$F$87,"L1",G153&lt;DataTables!$G$87,"L2",G153&lt;DataTables!$H$87,"L3",G153&lt;DataTables!$I$87,"L4",G153&lt;DataTables!$J$87,"L5",G153&lt;DataTables!$K$87,"L6",G153&lt;DataTables!$L$87,"L7",G153&lt;DataTables!$M$87,"L8", G153&gt;=DataTables!$M$87,"L9")</f>
        <v/>
      </c>
      <c r="K153" s="709"/>
      <c r="L153" s="31"/>
      <c r="M153" s="34" t="str">
        <f t="shared" si="52"/>
        <v>O</v>
      </c>
      <c r="N153" s="34" t="str">
        <f t="shared" si="52"/>
        <v>OO</v>
      </c>
      <c r="O153" s="34" cm="1">
        <f t="array" ref="O153">_xlfn.LET(_xlpm.a, $F$150:$F$157, _xlpm.b, $E$150:$E$157, _xlpm.c, _xlfn.XLOOKUP(M153,_xlpm.a,_xlpm.b,0), _xlpm.d, _xlfn.XLOOKUP(N153,_xlpm.a,_xlpm.b,0), _xlpm.x, IF(OR(_xlpm.c=0,_xlpm.d=0), _xlpm.c+_xlpm.d, MIN(_xlpm.c,_xlpm.d)), IF(_xlpm.x=0, 0, IF(DataTables!$K$158="6+", _xlfn.IFNA(_xlfn.RANK.AVG(_xlpm.x,$E$150:$E$155),1), IF(DataTables!$K$158=8,_xlfn.RANK.AVG(_xlpm.x,_xlpm.b)))))</f>
        <v>0</v>
      </c>
      <c r="P153" s="32"/>
      <c r="Q153" s="151"/>
      <c r="R153" s="151"/>
      <c r="S153" s="151"/>
      <c r="T153" s="151">
        <f>$O153</f>
        <v>0</v>
      </c>
      <c r="U153" s="151"/>
      <c r="V153" s="151"/>
      <c r="W153" s="151"/>
      <c r="X153" s="151"/>
      <c r="Y153" s="32"/>
      <c r="Z153" s="32">
        <f>COUNTIF(F$141:F$148:F$150:F$157,F153)</f>
        <v>0</v>
      </c>
      <c r="AA153" s="32">
        <f t="shared" si="53"/>
        <v>0</v>
      </c>
      <c r="AB153" s="7" t="str">
        <f t="shared" si="54"/>
        <v/>
      </c>
    </row>
    <row r="154" spans="1:28" s="8" customFormat="1" ht="20.25" customHeight="1">
      <c r="A154" s="709" t="s">
        <v>122</v>
      </c>
      <c r="B154" s="709" t="s">
        <v>60</v>
      </c>
      <c r="C154" s="709" t="s">
        <v>148</v>
      </c>
      <c r="D154" s="709" t="s">
        <v>65</v>
      </c>
      <c r="E154" s="41">
        <v>5</v>
      </c>
      <c r="F154" s="17"/>
      <c r="G154" s="38"/>
      <c r="H154" s="33" t="str" cm="1">
        <f t="array" ref="H154">IF($F154=0," ",_xlfn.XLOOKUP($F154,DataCalcs!$B$331:$B$409,_xlfn.XLOOKUP($C154,DataCalcs!$D$330:$N$330,DataCalcs!$D$331:$N$409),"WRONG LETTER"))</f>
        <v xml:space="preserve"> </v>
      </c>
      <c r="I154" s="33" t="str">
        <f>IF($F154=0," ",_xlfn.XLOOKUP($F154,DataCalcs!$B$331:$B$409,DataCalcs!$A$331:$A$409,"WRONG LETTER"))</f>
        <v xml:space="preserve"> </v>
      </c>
      <c r="J154" s="709" t="str" cm="1">
        <f t="array" ref="J154">_xlfn.IFS(ISBLANK(G154), "", NOT(ISNUMBER(G154)), "!!!",  G154&lt;DataTables!$E$87,"...",G154&lt;DataTables!$F$87,"L1",G154&lt;DataTables!$G$87,"L2",G154&lt;DataTables!$H$87,"L3",G154&lt;DataTables!$I$87,"L4",G154&lt;DataTables!$J$87,"L5",G154&lt;DataTables!$K$87,"L6",G154&lt;DataTables!$L$87,"L7",G154&lt;DataTables!$M$87,"L8", G154&gt;=DataTables!$M$87,"L9")</f>
        <v/>
      </c>
      <c r="K154" s="709"/>
      <c r="L154" s="31"/>
      <c r="M154" s="34" t="str">
        <f t="shared" si="52"/>
        <v>R</v>
      </c>
      <c r="N154" s="34" t="str">
        <f t="shared" si="52"/>
        <v>RR</v>
      </c>
      <c r="O154" s="34" cm="1">
        <f t="array" ref="O154">_xlfn.LET(_xlpm.a, $F$150:$F$157, _xlpm.b, $E$150:$E$157, _xlpm.c, _xlfn.XLOOKUP(M154,_xlpm.a,_xlpm.b,0), _xlpm.d, _xlfn.XLOOKUP(N154,_xlpm.a,_xlpm.b,0), _xlpm.x, IF(OR(_xlpm.c=0,_xlpm.d=0), _xlpm.c+_xlpm.d, MIN(_xlpm.c,_xlpm.d)), IF(_xlpm.x=0, 0, IF(DataTables!$K$158="6+", _xlfn.IFNA(_xlfn.RANK.AVG(_xlpm.x,$E$150:$E$155),1), IF(DataTables!$K$158=8,_xlfn.RANK.AVG(_xlpm.x,_xlpm.b)))))</f>
        <v>0</v>
      </c>
      <c r="P154" s="32"/>
      <c r="Q154" s="151"/>
      <c r="R154" s="151"/>
      <c r="S154" s="151"/>
      <c r="T154" s="151"/>
      <c r="U154" s="151">
        <f>$O154</f>
        <v>0</v>
      </c>
      <c r="V154" s="151"/>
      <c r="W154" s="151"/>
      <c r="X154" s="151"/>
      <c r="Y154" s="32"/>
      <c r="Z154" s="32">
        <f>COUNTIF(F$141:F$148:F$150:F$157,F154)</f>
        <v>0</v>
      </c>
      <c r="AA154" s="32">
        <f t="shared" si="53"/>
        <v>0</v>
      </c>
      <c r="AB154" s="7" t="str">
        <f t="shared" si="54"/>
        <v/>
      </c>
    </row>
    <row r="155" spans="1:28" s="8" customFormat="1" ht="20.25" customHeight="1">
      <c r="A155" s="709" t="s">
        <v>122</v>
      </c>
      <c r="B155" s="709" t="s">
        <v>60</v>
      </c>
      <c r="C155" s="709" t="s">
        <v>148</v>
      </c>
      <c r="D155" s="709" t="s">
        <v>65</v>
      </c>
      <c r="E155" s="41">
        <v>6</v>
      </c>
      <c r="F155" s="17"/>
      <c r="G155" s="38"/>
      <c r="H155" s="33" t="str" cm="1">
        <f t="array" ref="H155">IF($F155=0," ",_xlfn.XLOOKUP($F155,DataCalcs!$B$331:$B$409,_xlfn.XLOOKUP($C155,DataCalcs!$D$330:$N$330,DataCalcs!$D$331:$N$409),"WRONG LETTER"))</f>
        <v xml:space="preserve"> </v>
      </c>
      <c r="I155" s="33" t="str">
        <f>IF($F155=0," ",_xlfn.XLOOKUP($F155,DataCalcs!$B$331:$B$409,DataCalcs!$A$331:$A$409,"WRONG LETTER"))</f>
        <v xml:space="preserve"> </v>
      </c>
      <c r="J155" s="709" t="str" cm="1">
        <f t="array" ref="J155">_xlfn.IFS(ISBLANK(G155), "", NOT(ISNUMBER(G155)), "!!!",  G155&lt;DataTables!$E$87,"...",G155&lt;DataTables!$F$87,"L1",G155&lt;DataTables!$G$87,"L2",G155&lt;DataTables!$H$87,"L3",G155&lt;DataTables!$I$87,"L4",G155&lt;DataTables!$J$87,"L5",G155&lt;DataTables!$K$87,"L6",G155&lt;DataTables!$L$87,"L7",G155&lt;DataTables!$M$87,"L8", G155&gt;=DataTables!$M$87,"L9")</f>
        <v/>
      </c>
      <c r="K155" s="709"/>
      <c r="L155" s="418"/>
      <c r="M155" s="34" t="str">
        <f t="shared" si="52"/>
        <v>X</v>
      </c>
      <c r="N155" s="34" t="str">
        <f t="shared" si="52"/>
        <v>XX</v>
      </c>
      <c r="O155" s="34" cm="1">
        <f t="array" ref="O155">_xlfn.LET(_xlpm.a, $F$150:$F$157, _xlpm.b, $E$150:$E$157, _xlpm.c, _xlfn.XLOOKUP(M155,_xlpm.a,_xlpm.b,0), _xlpm.d, _xlfn.XLOOKUP(N155,_xlpm.a,_xlpm.b,0), _xlpm.x, IF(OR(_xlpm.c=0,_xlpm.d=0), _xlpm.c+_xlpm.d, MIN(_xlpm.c,_xlpm.d)), IF(_xlpm.x=0, 0, IF(DataTables!$K$158="6+", _xlfn.IFNA(_xlfn.RANK.AVG(_xlpm.x,$E$150:$E$155),1), IF(DataTables!$K$158=8,_xlfn.RANK.AVG(_xlpm.x,_xlpm.b)))))</f>
        <v>0</v>
      </c>
      <c r="P155" s="32"/>
      <c r="Q155" s="151"/>
      <c r="R155" s="151"/>
      <c r="S155" s="151"/>
      <c r="T155" s="151"/>
      <c r="U155" s="151"/>
      <c r="V155" s="151">
        <f>$O155</f>
        <v>0</v>
      </c>
      <c r="W155" s="151"/>
      <c r="X155" s="151"/>
      <c r="Y155" s="32"/>
      <c r="Z155" s="32">
        <f>COUNTIF(F$141:F$148:F$150:F$157,F155)</f>
        <v>0</v>
      </c>
      <c r="AA155" s="32">
        <f t="shared" si="53"/>
        <v>0</v>
      </c>
      <c r="AB155" s="7" t="str">
        <f t="shared" si="54"/>
        <v/>
      </c>
    </row>
    <row r="156" spans="1:28" s="7" customFormat="1" ht="20.25" customHeight="1">
      <c r="A156" s="709" t="s">
        <v>122</v>
      </c>
      <c r="B156" s="709" t="s">
        <v>60</v>
      </c>
      <c r="C156" s="709" t="s">
        <v>148</v>
      </c>
      <c r="D156" s="709" t="s">
        <v>65</v>
      </c>
      <c r="E156" s="14">
        <v>7</v>
      </c>
      <c r="F156" s="17"/>
      <c r="G156" s="38"/>
      <c r="H156" s="33" t="str" cm="1">
        <f t="array" ref="H156">IF($F156=0," ",_xlfn.XLOOKUP($F156,DataCalcs!$B$331:$B$409,_xlfn.XLOOKUP($C156,DataCalcs!$D$330:$N$330,DataCalcs!$D$331:$N$409),"WRONG LETTER"))</f>
        <v xml:space="preserve"> </v>
      </c>
      <c r="I156" s="33" t="str">
        <f>IF($F156=0," ",_xlfn.XLOOKUP($F156,DataCalcs!$B$331:$B$409,DataCalcs!$A$331:$A$409,"WRONG LETTER"))</f>
        <v xml:space="preserve"> </v>
      </c>
      <c r="J156" s="709" t="str" cm="1">
        <f t="array" ref="J156">_xlfn.IFS(ISBLANK(G156), "", NOT(ISNUMBER(G156)), "!!!",  G156&lt;DataTables!$E$87,"...",G156&lt;DataTables!$F$87,"L1",G156&lt;DataTables!$G$87,"L2",G156&lt;DataTables!$H$87,"L3",G156&lt;DataTables!$I$87,"L4",G156&lt;DataTables!$J$87,"L5",G156&lt;DataTables!$K$87,"L6",G156&lt;DataTables!$L$87,"L7",G156&lt;DataTables!$M$87,"L8", G156&gt;=DataTables!$M$87,"L9")</f>
        <v/>
      </c>
      <c r="K156" s="709"/>
      <c r="L156" s="31"/>
      <c r="M156" s="34" t="str">
        <f t="shared" si="52"/>
        <v>H</v>
      </c>
      <c r="N156" s="34" t="str">
        <f t="shared" si="52"/>
        <v>HH</v>
      </c>
      <c r="O156" s="34" cm="1">
        <f t="array" ref="O156">_xlfn.LET(_xlpm.a, $F$150:$F$157, _xlpm.b, $E$150:$E$157, _xlpm.c, _xlfn.XLOOKUP(M156,_xlpm.a,_xlpm.b,0), _xlpm.d, _xlfn.XLOOKUP(N156,_xlpm.a,_xlpm.b,0), _xlpm.x, IF(OR(_xlpm.c=0,_xlpm.d=0), _xlpm.c+_xlpm.d, MIN(_xlpm.c,_xlpm.d)), IF(_xlpm.x=0, 0, IF(DataTables!$K$158="6+", _xlfn.IFNA(_xlfn.RANK.AVG(_xlpm.x,$E$150:$E$155),1), IF(DataTables!$K$158=8,_xlfn.RANK.AVG(_xlpm.x,_xlpm.b)))))</f>
        <v>0</v>
      </c>
      <c r="P156" s="32"/>
      <c r="Q156" s="151"/>
      <c r="R156" s="151"/>
      <c r="S156" s="151"/>
      <c r="T156" s="151"/>
      <c r="U156" s="151"/>
      <c r="V156" s="151"/>
      <c r="W156" s="151">
        <f>$O156</f>
        <v>0</v>
      </c>
      <c r="X156" s="151"/>
      <c r="Y156" s="32"/>
      <c r="Z156" s="32">
        <f>COUNTIF(F$141:F$148:F$150:F$157,F156)</f>
        <v>0</v>
      </c>
      <c r="AA156" s="32">
        <f t="shared" si="53"/>
        <v>0</v>
      </c>
      <c r="AB156" s="7" t="str">
        <f t="shared" si="54"/>
        <v/>
      </c>
    </row>
    <row r="157" spans="1:28" s="7" customFormat="1" ht="20.25" customHeight="1">
      <c r="A157" s="709" t="s">
        <v>122</v>
      </c>
      <c r="B157" s="709" t="s">
        <v>60</v>
      </c>
      <c r="C157" s="709" t="s">
        <v>148</v>
      </c>
      <c r="D157" s="709" t="s">
        <v>65</v>
      </c>
      <c r="E157" s="14">
        <v>8</v>
      </c>
      <c r="F157" s="17"/>
      <c r="G157" s="38"/>
      <c r="H157" s="33" t="str" cm="1">
        <f t="array" ref="H157">IF($F157=0," ",_xlfn.XLOOKUP($F157,DataCalcs!$B$331:$B$409,_xlfn.XLOOKUP($C157,DataCalcs!$D$330:$N$330,DataCalcs!$D$331:$N$409),"WRONG LETTER"))</f>
        <v xml:space="preserve"> </v>
      </c>
      <c r="I157" s="33" t="str">
        <f>IF($F157=0," ",_xlfn.XLOOKUP($F157,DataCalcs!$B$331:$B$409,DataCalcs!$A$331:$A$409,"WRONG LETTER"))</f>
        <v xml:space="preserve"> </v>
      </c>
      <c r="J157" s="709" t="str" cm="1">
        <f t="array" ref="J157">_xlfn.IFS(ISBLANK(G157), "", NOT(ISNUMBER(G157)), "!!!",  G157&lt;DataTables!$E$87,"...",G157&lt;DataTables!$F$87,"L1",G157&lt;DataTables!$G$87,"L2",G157&lt;DataTables!$H$87,"L3",G157&lt;DataTables!$I$87,"L4",G157&lt;DataTables!$J$87,"L5",G157&lt;DataTables!$K$87,"L6",G157&lt;DataTables!$L$87,"L7",G157&lt;DataTables!$M$87,"L8", G157&gt;=DataTables!$M$87,"L9")</f>
        <v/>
      </c>
      <c r="K157" s="709"/>
      <c r="L157" s="31"/>
      <c r="M157" s="34" t="str">
        <f t="shared" si="52"/>
        <v>W</v>
      </c>
      <c r="N157" s="34" t="str">
        <f t="shared" si="52"/>
        <v>WW</v>
      </c>
      <c r="O157" s="34" cm="1">
        <f t="array" ref="O157">_xlfn.LET(_xlpm.a, $F$150:$F$157, _xlpm.b, $E$150:$E$157, _xlpm.c, _xlfn.XLOOKUP(M157,_xlpm.a,_xlpm.b,0), _xlpm.d, _xlfn.XLOOKUP(N157,_xlpm.a,_xlpm.b,0), _xlpm.x, IF(OR(_xlpm.c=0,_xlpm.d=0), _xlpm.c+_xlpm.d, MIN(_xlpm.c,_xlpm.d)), IF(_xlpm.x=0, 0, IF(DataTables!$K$158="6+", _xlfn.IFNA(_xlfn.RANK.AVG(_xlpm.x,$E$150:$E$155),1), IF(DataTables!$K$158=8,_xlfn.RANK.AVG(_xlpm.x,_xlpm.b)))))</f>
        <v>0</v>
      </c>
      <c r="P157" s="32"/>
      <c r="Q157" s="151"/>
      <c r="R157" s="151"/>
      <c r="S157" s="151"/>
      <c r="T157" s="151"/>
      <c r="U157" s="151"/>
      <c r="V157" s="151"/>
      <c r="W157" s="151"/>
      <c r="X157" s="151">
        <f>$O157</f>
        <v>0</v>
      </c>
      <c r="Y157" s="31"/>
      <c r="Z157" s="32">
        <f>COUNTIF(F$141:F$148:F$150:F$157,F157)</f>
        <v>0</v>
      </c>
      <c r="AA157" s="32">
        <f t="shared" si="53"/>
        <v>0</v>
      </c>
      <c r="AB157" s="7" t="str">
        <f t="shared" si="54"/>
        <v/>
      </c>
    </row>
    <row r="158" spans="1:28" s="7" customFormat="1" ht="20.25" customHeight="1">
      <c r="A158" s="709" t="s">
        <v>122</v>
      </c>
      <c r="B158" s="709" t="s">
        <v>60</v>
      </c>
      <c r="C158" s="709" t="s">
        <v>151</v>
      </c>
      <c r="D158" s="76"/>
      <c r="E158" s="42" t="s">
        <v>231</v>
      </c>
      <c r="F158" s="40"/>
      <c r="G158" s="40"/>
      <c r="H158" s="454"/>
      <c r="I158" s="457" t="s">
        <v>59</v>
      </c>
      <c r="J158" s="461">
        <f>DataTables!$N$88</f>
        <v>29.17</v>
      </c>
      <c r="K158" s="450"/>
      <c r="L158" s="13"/>
      <c r="M158" s="10"/>
      <c r="N158" s="10"/>
      <c r="P158" s="31"/>
      <c r="Q158" s="31"/>
      <c r="R158" s="31"/>
      <c r="S158" s="31"/>
      <c r="T158" s="31"/>
      <c r="U158" s="31"/>
      <c r="V158" s="31"/>
      <c r="W158" s="31"/>
      <c r="X158" s="31"/>
      <c r="Y158" s="32"/>
      <c r="Z158" s="32"/>
      <c r="AA158" s="32"/>
    </row>
    <row r="159" spans="1:28" s="7" customFormat="1" ht="20.25" customHeight="1">
      <c r="A159" s="709" t="s">
        <v>122</v>
      </c>
      <c r="B159" s="709" t="s">
        <v>60</v>
      </c>
      <c r="C159" s="709" t="s">
        <v>151</v>
      </c>
      <c r="D159" s="709" t="s">
        <v>71</v>
      </c>
      <c r="E159" s="41">
        <v>1</v>
      </c>
      <c r="F159" s="17"/>
      <c r="G159" s="38"/>
      <c r="H159" s="33" t="str" cm="1">
        <f t="array" ref="H159">IF($F159=0," ",_xlfn.XLOOKUP($F159,DataCalcs!$B$331:$B$409,_xlfn.XLOOKUP($C159,DataCalcs!$D$330:$N$330,DataCalcs!$D$331:$N$409),"WRONG LETTER"))</f>
        <v xml:space="preserve"> </v>
      </c>
      <c r="I159" s="33" t="str">
        <f>IF($F159=0," ",_xlfn.XLOOKUP($F159,DataCalcs!$B$331:$B$409,DataCalcs!$A$331:$A$409,"WRONG LETTER"))</f>
        <v xml:space="preserve"> </v>
      </c>
      <c r="J159" s="709" t="str" cm="1">
        <f t="array" ref="J159">_xlfn.IFS(ISBLANK(G159), "", NOT(ISNUMBER(G159)), "!!!",  G159&lt;DataTables!$E$88,"...",G159&lt;DataTables!$F$88,"L1",G159&lt;DataTables!$G$88,"L2",G159&lt;DataTables!$H$88,"L3",G159&lt;DataTables!$I$88,"L4",G159&lt;DataTables!$J$88,"L5",G159&lt;DataTables!$K$88,"L6",G159&lt;DataTables!$L$88,"L7",G159&lt;DataTables!$M$88,"L8", G159&gt;=DataTables!$M$88,"L9")</f>
        <v/>
      </c>
      <c r="K159" s="709"/>
      <c r="L159" s="32"/>
      <c r="M159" s="34" t="str">
        <f t="shared" ref="M159:N166" si="55">M150</f>
        <v>A</v>
      </c>
      <c r="N159" s="34" t="str">
        <f t="shared" si="55"/>
        <v>AA</v>
      </c>
      <c r="O159" s="34" cm="1">
        <f t="array" ref="O159">_xlfn.LET(_xlpm.a, $F$159:$F$166, _xlpm.b, $E$159:$E$166, _xlpm.c, _xlfn.XLOOKUP(M159,_xlpm.a,_xlpm.b,0), _xlpm.d, _xlfn.XLOOKUP(N159,_xlpm.a,_xlpm.b,0), _xlpm.x, IF(OR(_xlpm.c=0,_xlpm.d=0), _xlpm.c+_xlpm.d, MIN(_xlpm.c,_xlpm.d)), IF(_xlpm.x=0, 0, IF(DataTables!$K$158="6+", _xlfn.IFNA(_xlfn.RANK.AVG(_xlpm.x,$E$159:$E$164),1), IF(DataTables!$K$158=8,_xlfn.RANK.AVG(_xlpm.x,_xlpm.b)))))</f>
        <v>0</v>
      </c>
      <c r="P159" s="32"/>
      <c r="Q159" s="151">
        <f>$O159</f>
        <v>0</v>
      </c>
      <c r="R159" s="151"/>
      <c r="S159" s="151"/>
      <c r="T159" s="151"/>
      <c r="U159" s="151"/>
      <c r="V159" s="151"/>
      <c r="W159" s="151"/>
      <c r="X159" s="151"/>
      <c r="Y159" s="32"/>
      <c r="Z159" s="32">
        <f>COUNTIF(F$159:F$166:F$168:F$175,F159)</f>
        <v>0</v>
      </c>
      <c r="AA159" s="32">
        <f>IF(NOT(ISBLANK(F159)),COUNTIF(F$159:F$166,LEFT(F159,1)&amp;"*"),0)</f>
        <v>0</v>
      </c>
      <c r="AB159" s="7" t="str">
        <f>IF($G159&gt;=$J$158, "***", "")</f>
        <v/>
      </c>
    </row>
    <row r="160" spans="1:28" s="7" customFormat="1" ht="20.25" customHeight="1">
      <c r="A160" s="709" t="s">
        <v>122</v>
      </c>
      <c r="B160" s="709" t="s">
        <v>60</v>
      </c>
      <c r="C160" s="709" t="s">
        <v>151</v>
      </c>
      <c r="D160" s="709" t="s">
        <v>71</v>
      </c>
      <c r="E160" s="41">
        <v>2</v>
      </c>
      <c r="F160" s="17"/>
      <c r="G160" s="38"/>
      <c r="H160" s="33" t="str" cm="1">
        <f t="array" ref="H160">IF($F160=0," ",_xlfn.XLOOKUP($F160,DataCalcs!$B$331:$B$409,_xlfn.XLOOKUP($C160,DataCalcs!$D$330:$N$330,DataCalcs!$D$331:$N$409),"WRONG LETTER"))</f>
        <v xml:space="preserve"> </v>
      </c>
      <c r="I160" s="33" t="str">
        <f>IF($F160=0," ",_xlfn.XLOOKUP($F160,DataCalcs!$B$331:$B$409,DataCalcs!$A$331:$A$409,"WRONG LETTER"))</f>
        <v xml:space="preserve"> </v>
      </c>
      <c r="J160" s="709" t="str" cm="1">
        <f t="array" ref="J160">_xlfn.IFS(ISBLANK(G160), "", NOT(ISNUMBER(G160)), "!!!",  G160&lt;DataTables!$E$88,"...",G160&lt;DataTables!$F$88,"L1",G160&lt;DataTables!$G$88,"L2",G160&lt;DataTables!$H$88,"L3",G160&lt;DataTables!$I$88,"L4",G160&lt;DataTables!$J$88,"L5",G160&lt;DataTables!$K$88,"L6",G160&lt;DataTables!$L$88,"L7",G160&lt;DataTables!$M$88,"L8", G160&gt;=DataTables!$M$88,"L9")</f>
        <v/>
      </c>
      <c r="K160" s="709"/>
      <c r="L160" s="32"/>
      <c r="M160" s="34" t="str">
        <f t="shared" si="55"/>
        <v>N</v>
      </c>
      <c r="N160" s="34" t="str">
        <f t="shared" si="55"/>
        <v>NN</v>
      </c>
      <c r="O160" s="34" cm="1">
        <f t="array" ref="O160">_xlfn.LET(_xlpm.a, $F$159:$F$166, _xlpm.b, $E$159:$E$166, _xlpm.c, _xlfn.XLOOKUP(M160,_xlpm.a,_xlpm.b,0), _xlpm.d, _xlfn.XLOOKUP(N160,_xlpm.a,_xlpm.b,0), _xlpm.x, IF(OR(_xlpm.c=0,_xlpm.d=0), _xlpm.c+_xlpm.d, MIN(_xlpm.c,_xlpm.d)), IF(_xlpm.x=0, 0, IF(DataTables!$K$158="6+", _xlfn.IFNA(_xlfn.RANK.AVG(_xlpm.x,$E$159:$E$164),1), IF(DataTables!$K$158=8,_xlfn.RANK.AVG(_xlpm.x,_xlpm.b)))))</f>
        <v>0</v>
      </c>
      <c r="P160" s="32"/>
      <c r="Q160" s="151"/>
      <c r="R160" s="151">
        <f>$O160</f>
        <v>0</v>
      </c>
      <c r="S160" s="151"/>
      <c r="T160" s="151"/>
      <c r="U160" s="151"/>
      <c r="V160" s="151"/>
      <c r="W160" s="151"/>
      <c r="X160" s="151"/>
      <c r="Y160" s="32"/>
      <c r="Z160" s="32">
        <f>COUNTIF(F$159:F$166:F$168:F$175,F160)</f>
        <v>0</v>
      </c>
      <c r="AA160" s="32">
        <f t="shared" ref="AA160:AA166" si="56">IF(NOT(ISBLANK(F160)),COUNTIF(F$159:F$166,LEFT(F160,1)&amp;"*"),0)</f>
        <v>0</v>
      </c>
      <c r="AB160" s="7" t="str">
        <f t="shared" ref="AB160:AB166" si="57">IF($G160&gt;=$J$158, "***", "")</f>
        <v/>
      </c>
    </row>
    <row r="161" spans="1:28" s="7" customFormat="1" ht="20.25" customHeight="1">
      <c r="A161" s="709" t="s">
        <v>122</v>
      </c>
      <c r="B161" s="709" t="s">
        <v>60</v>
      </c>
      <c r="C161" s="709" t="s">
        <v>151</v>
      </c>
      <c r="D161" s="709" t="s">
        <v>71</v>
      </c>
      <c r="E161" s="41">
        <v>3</v>
      </c>
      <c r="F161" s="17"/>
      <c r="G161" s="38"/>
      <c r="H161" s="33" t="str" cm="1">
        <f t="array" ref="H161">IF($F161=0," ",_xlfn.XLOOKUP($F161,DataCalcs!$B$331:$B$409,_xlfn.XLOOKUP($C161,DataCalcs!$D$330:$N$330,DataCalcs!$D$331:$N$409),"WRONG LETTER"))</f>
        <v xml:space="preserve"> </v>
      </c>
      <c r="I161" s="33" t="str">
        <f>IF($F161=0," ",_xlfn.XLOOKUP($F161,DataCalcs!$B$331:$B$409,DataCalcs!$A$331:$A$409,"WRONG LETTER"))</f>
        <v xml:space="preserve"> </v>
      </c>
      <c r="J161" s="709" t="str" cm="1">
        <f t="array" ref="J161">_xlfn.IFS(ISBLANK(G161), "", NOT(ISNUMBER(G161)), "!!!",  G161&lt;DataTables!$E$88,"...",G161&lt;DataTables!$F$88,"L1",G161&lt;DataTables!$G$88,"L2",G161&lt;DataTables!$H$88,"L3",G161&lt;DataTables!$I$88,"L4",G161&lt;DataTables!$J$88,"L5",G161&lt;DataTables!$K$88,"L6",G161&lt;DataTables!$L$88,"L7",G161&lt;DataTables!$M$88,"L8", G161&gt;=DataTables!$M$88,"L9")</f>
        <v/>
      </c>
      <c r="K161" s="709"/>
      <c r="L161" s="32"/>
      <c r="M161" s="34" t="str">
        <f t="shared" si="55"/>
        <v>B</v>
      </c>
      <c r="N161" s="34" t="str">
        <f t="shared" si="55"/>
        <v>BB</v>
      </c>
      <c r="O161" s="34" cm="1">
        <f t="array" ref="O161">_xlfn.LET(_xlpm.a, $F$159:$F$166, _xlpm.b, $E$159:$E$166, _xlpm.c, _xlfn.XLOOKUP(M161,_xlpm.a,_xlpm.b,0), _xlpm.d, _xlfn.XLOOKUP(N161,_xlpm.a,_xlpm.b,0), _xlpm.x, IF(OR(_xlpm.c=0,_xlpm.d=0), _xlpm.c+_xlpm.d, MIN(_xlpm.c,_xlpm.d)), IF(_xlpm.x=0, 0, IF(DataTables!$K$158="6+", _xlfn.IFNA(_xlfn.RANK.AVG(_xlpm.x,$E$159:$E$164),1), IF(DataTables!$K$158=8,_xlfn.RANK.AVG(_xlpm.x,_xlpm.b)))))</f>
        <v>0</v>
      </c>
      <c r="P161" s="32"/>
      <c r="Q161" s="151"/>
      <c r="R161" s="151"/>
      <c r="S161" s="151">
        <f>$O161</f>
        <v>0</v>
      </c>
      <c r="T161" s="151"/>
      <c r="U161" s="151"/>
      <c r="V161" s="151"/>
      <c r="W161" s="151"/>
      <c r="X161" s="151"/>
      <c r="Y161" s="32"/>
      <c r="Z161" s="32">
        <f>COUNTIF(F$159:F$166:F$168:F$175,F161)</f>
        <v>0</v>
      </c>
      <c r="AA161" s="32">
        <f t="shared" si="56"/>
        <v>0</v>
      </c>
      <c r="AB161" s="7" t="str">
        <f t="shared" si="57"/>
        <v/>
      </c>
    </row>
    <row r="162" spans="1:28" s="7" customFormat="1" ht="20.25" customHeight="1">
      <c r="A162" s="709" t="s">
        <v>122</v>
      </c>
      <c r="B162" s="709" t="s">
        <v>60</v>
      </c>
      <c r="C162" s="709" t="s">
        <v>151</v>
      </c>
      <c r="D162" s="709" t="s">
        <v>71</v>
      </c>
      <c r="E162" s="41">
        <v>4</v>
      </c>
      <c r="F162" s="17"/>
      <c r="G162" s="38"/>
      <c r="H162" s="33" t="str" cm="1">
        <f t="array" ref="H162">IF($F162=0," ",_xlfn.XLOOKUP($F162,DataCalcs!$B$331:$B$409,_xlfn.XLOOKUP($C162,DataCalcs!$D$330:$N$330,DataCalcs!$D$331:$N$409),"WRONG LETTER"))</f>
        <v xml:space="preserve"> </v>
      </c>
      <c r="I162" s="33" t="str">
        <f>IF($F162=0," ",_xlfn.XLOOKUP($F162,DataCalcs!$B$331:$B$409,DataCalcs!$A$331:$A$409,"WRONG LETTER"))</f>
        <v xml:space="preserve"> </v>
      </c>
      <c r="J162" s="709" t="str" cm="1">
        <f t="array" ref="J162">_xlfn.IFS(ISBLANK(G162), "", NOT(ISNUMBER(G162)), "!!!",  G162&lt;DataTables!$E$88,"...",G162&lt;DataTables!$F$88,"L1",G162&lt;DataTables!$G$88,"L2",G162&lt;DataTables!$H$88,"L3",G162&lt;DataTables!$I$88,"L4",G162&lt;DataTables!$J$88,"L5",G162&lt;DataTables!$K$88,"L6",G162&lt;DataTables!$L$88,"L7",G162&lt;DataTables!$M$88,"L8", G162&gt;=DataTables!$M$88,"L9")</f>
        <v/>
      </c>
      <c r="K162" s="709"/>
      <c r="L162" s="32"/>
      <c r="M162" s="34" t="str">
        <f t="shared" si="55"/>
        <v>O</v>
      </c>
      <c r="N162" s="34" t="str">
        <f t="shared" si="55"/>
        <v>OO</v>
      </c>
      <c r="O162" s="34" cm="1">
        <f t="array" ref="O162">_xlfn.LET(_xlpm.a, $F$159:$F$166, _xlpm.b, $E$159:$E$166, _xlpm.c, _xlfn.XLOOKUP(M162,_xlpm.a,_xlpm.b,0), _xlpm.d, _xlfn.XLOOKUP(N162,_xlpm.a,_xlpm.b,0), _xlpm.x, IF(OR(_xlpm.c=0,_xlpm.d=0), _xlpm.c+_xlpm.d, MIN(_xlpm.c,_xlpm.d)), IF(_xlpm.x=0, 0, IF(DataTables!$K$158="6+", _xlfn.IFNA(_xlfn.RANK.AVG(_xlpm.x,$E$159:$E$164),1), IF(DataTables!$K$158=8,_xlfn.RANK.AVG(_xlpm.x,_xlpm.b)))))</f>
        <v>0</v>
      </c>
      <c r="P162" s="32"/>
      <c r="Q162" s="151"/>
      <c r="R162" s="151"/>
      <c r="S162" s="151"/>
      <c r="T162" s="151">
        <f>$O162</f>
        <v>0</v>
      </c>
      <c r="U162" s="151"/>
      <c r="V162" s="151"/>
      <c r="W162" s="151"/>
      <c r="X162" s="151"/>
      <c r="Y162" s="32"/>
      <c r="Z162" s="32">
        <f>COUNTIF(F$159:F$166:F$168:F$175,F162)</f>
        <v>0</v>
      </c>
      <c r="AA162" s="32">
        <f t="shared" si="56"/>
        <v>0</v>
      </c>
      <c r="AB162" s="7" t="str">
        <f t="shared" si="57"/>
        <v/>
      </c>
    </row>
    <row r="163" spans="1:28" s="7" customFormat="1" ht="20.25" customHeight="1">
      <c r="A163" s="709" t="s">
        <v>122</v>
      </c>
      <c r="B163" s="709" t="s">
        <v>60</v>
      </c>
      <c r="C163" s="709" t="s">
        <v>151</v>
      </c>
      <c r="D163" s="709" t="s">
        <v>71</v>
      </c>
      <c r="E163" s="41">
        <v>5</v>
      </c>
      <c r="F163" s="17"/>
      <c r="G163" s="38"/>
      <c r="H163" s="33" t="str" cm="1">
        <f t="array" ref="H163">IF($F163=0," ",_xlfn.XLOOKUP($F163,DataCalcs!$B$331:$B$409,_xlfn.XLOOKUP($C163,DataCalcs!$D$330:$N$330,DataCalcs!$D$331:$N$409),"WRONG LETTER"))</f>
        <v xml:space="preserve"> </v>
      </c>
      <c r="I163" s="33" t="str">
        <f>IF($F163=0," ",_xlfn.XLOOKUP($F163,DataCalcs!$B$331:$B$409,DataCalcs!$A$331:$A$409,"WRONG LETTER"))</f>
        <v xml:space="preserve"> </v>
      </c>
      <c r="J163" s="709" t="str" cm="1">
        <f t="array" ref="J163">_xlfn.IFS(ISBLANK(G163), "", NOT(ISNUMBER(G163)), "!!!",  G163&lt;DataTables!$E$88,"...",G163&lt;DataTables!$F$88,"L1",G163&lt;DataTables!$G$88,"L2",G163&lt;DataTables!$H$88,"L3",G163&lt;DataTables!$I$88,"L4",G163&lt;DataTables!$J$88,"L5",G163&lt;DataTables!$K$88,"L6",G163&lt;DataTables!$L$88,"L7",G163&lt;DataTables!$M$88,"L8", G163&gt;=DataTables!$M$88,"L9")</f>
        <v/>
      </c>
      <c r="K163" s="709"/>
      <c r="L163" s="32"/>
      <c r="M163" s="34" t="str">
        <f t="shared" si="55"/>
        <v>R</v>
      </c>
      <c r="N163" s="34" t="str">
        <f t="shared" si="55"/>
        <v>RR</v>
      </c>
      <c r="O163" s="34" cm="1">
        <f t="array" ref="O163">_xlfn.LET(_xlpm.a, $F$159:$F$166, _xlpm.b, $E$159:$E$166, _xlpm.c, _xlfn.XLOOKUP(M163,_xlpm.a,_xlpm.b,0), _xlpm.d, _xlfn.XLOOKUP(N163,_xlpm.a,_xlpm.b,0), _xlpm.x, IF(OR(_xlpm.c=0,_xlpm.d=0), _xlpm.c+_xlpm.d, MIN(_xlpm.c,_xlpm.d)), IF(_xlpm.x=0, 0, IF(DataTables!$K$158="6+", _xlfn.IFNA(_xlfn.RANK.AVG(_xlpm.x,$E$159:$E$164),1), IF(DataTables!$K$158=8,_xlfn.RANK.AVG(_xlpm.x,_xlpm.b)))))</f>
        <v>0</v>
      </c>
      <c r="P163" s="32"/>
      <c r="Q163" s="151"/>
      <c r="R163" s="151"/>
      <c r="S163" s="151"/>
      <c r="T163" s="151"/>
      <c r="U163" s="151">
        <f>$O163</f>
        <v>0</v>
      </c>
      <c r="V163" s="151"/>
      <c r="W163" s="151"/>
      <c r="X163" s="151"/>
      <c r="Y163" s="32"/>
      <c r="Z163" s="32">
        <f>COUNTIF(F$159:F$166:F$168:F$175,F163)</f>
        <v>0</v>
      </c>
      <c r="AA163" s="32">
        <f t="shared" si="56"/>
        <v>0</v>
      </c>
      <c r="AB163" s="7" t="str">
        <f t="shared" si="57"/>
        <v/>
      </c>
    </row>
    <row r="164" spans="1:28" s="7" customFormat="1" ht="20.25" customHeight="1">
      <c r="A164" s="709" t="s">
        <v>122</v>
      </c>
      <c r="B164" s="709" t="s">
        <v>60</v>
      </c>
      <c r="C164" s="709" t="s">
        <v>151</v>
      </c>
      <c r="D164" s="709" t="s">
        <v>71</v>
      </c>
      <c r="E164" s="41">
        <v>6</v>
      </c>
      <c r="F164" s="17"/>
      <c r="G164" s="38"/>
      <c r="H164" s="33" t="str" cm="1">
        <f t="array" ref="H164">IF($F164=0," ",_xlfn.XLOOKUP($F164,DataCalcs!$B$331:$B$409,_xlfn.XLOOKUP($C164,DataCalcs!$D$330:$N$330,DataCalcs!$D$331:$N$409),"WRONG LETTER"))</f>
        <v xml:space="preserve"> </v>
      </c>
      <c r="I164" s="33" t="str">
        <f>IF($F164=0," ",_xlfn.XLOOKUP($F164,DataCalcs!$B$331:$B$409,DataCalcs!$A$331:$A$409,"WRONG LETTER"))</f>
        <v xml:space="preserve"> </v>
      </c>
      <c r="J164" s="709" t="str" cm="1">
        <f t="array" ref="J164">_xlfn.IFS(ISBLANK(G164), "", NOT(ISNUMBER(G164)), "!!!",  G164&lt;DataTables!$E$88,"...",G164&lt;DataTables!$F$88,"L1",G164&lt;DataTables!$G$88,"L2",G164&lt;DataTables!$H$88,"L3",G164&lt;DataTables!$I$88,"L4",G164&lt;DataTables!$J$88,"L5",G164&lt;DataTables!$K$88,"L6",G164&lt;DataTables!$L$88,"L7",G164&lt;DataTables!$M$88,"L8", G164&gt;=DataTables!$M$88,"L9")</f>
        <v/>
      </c>
      <c r="K164" s="709"/>
      <c r="L164" s="32"/>
      <c r="M164" s="34" t="str">
        <f t="shared" si="55"/>
        <v>X</v>
      </c>
      <c r="N164" s="34" t="str">
        <f t="shared" si="55"/>
        <v>XX</v>
      </c>
      <c r="O164" s="34" cm="1">
        <f t="array" ref="O164">_xlfn.LET(_xlpm.a, $F$159:$F$166, _xlpm.b, $E$159:$E$166, _xlpm.c, _xlfn.XLOOKUP(M164,_xlpm.a,_xlpm.b,0), _xlpm.d, _xlfn.XLOOKUP(N164,_xlpm.a,_xlpm.b,0), _xlpm.x, IF(OR(_xlpm.c=0,_xlpm.d=0), _xlpm.c+_xlpm.d, MIN(_xlpm.c,_xlpm.d)), IF(_xlpm.x=0, 0, IF(DataTables!$K$158="6+", _xlfn.IFNA(_xlfn.RANK.AVG(_xlpm.x,$E$159:$E$164),1), IF(DataTables!$K$158=8,_xlfn.RANK.AVG(_xlpm.x,_xlpm.b)))))</f>
        <v>0</v>
      </c>
      <c r="P164" s="32"/>
      <c r="Q164" s="151"/>
      <c r="R164" s="151"/>
      <c r="S164" s="151"/>
      <c r="T164" s="151"/>
      <c r="U164" s="151"/>
      <c r="V164" s="151">
        <f>$O164</f>
        <v>0</v>
      </c>
      <c r="W164" s="151"/>
      <c r="X164" s="151"/>
      <c r="Y164" s="32"/>
      <c r="Z164" s="32">
        <f>COUNTIF(F$159:F$166:F$168:F$175,F164)</f>
        <v>0</v>
      </c>
      <c r="AA164" s="32">
        <f t="shared" si="56"/>
        <v>0</v>
      </c>
      <c r="AB164" s="7" t="str">
        <f t="shared" si="57"/>
        <v/>
      </c>
    </row>
    <row r="165" spans="1:28" s="7" customFormat="1" ht="20.25" customHeight="1">
      <c r="A165" s="709" t="s">
        <v>122</v>
      </c>
      <c r="B165" s="709" t="s">
        <v>60</v>
      </c>
      <c r="C165" s="709" t="s">
        <v>151</v>
      </c>
      <c r="D165" s="709" t="s">
        <v>71</v>
      </c>
      <c r="E165" s="14">
        <v>7</v>
      </c>
      <c r="F165" s="17"/>
      <c r="G165" s="38"/>
      <c r="H165" s="33" t="str" cm="1">
        <f t="array" ref="H165">IF($F165=0," ",_xlfn.XLOOKUP($F165,DataCalcs!$B$331:$B$409,_xlfn.XLOOKUP($C165,DataCalcs!$D$330:$N$330,DataCalcs!$D$331:$N$409),"WRONG LETTER"))</f>
        <v xml:space="preserve"> </v>
      </c>
      <c r="I165" s="33" t="str">
        <f>IF($F165=0," ",_xlfn.XLOOKUP($F165,DataCalcs!$B$331:$B$409,DataCalcs!$A$331:$A$409,"WRONG LETTER"))</f>
        <v xml:space="preserve"> </v>
      </c>
      <c r="J165" s="709" t="str" cm="1">
        <f t="array" ref="J165">_xlfn.IFS(ISBLANK(G165), "", NOT(ISNUMBER(G165)), "!!!",  G165&lt;DataTables!$E$88,"...",G165&lt;DataTables!$F$88,"L1",G165&lt;DataTables!$G$88,"L2",G165&lt;DataTables!$H$88,"L3",G165&lt;DataTables!$I$88,"L4",G165&lt;DataTables!$J$88,"L5",G165&lt;DataTables!$K$88,"L6",G165&lt;DataTables!$L$88,"L7",G165&lt;DataTables!$M$88,"L8", G165&gt;=DataTables!$M$88,"L9")</f>
        <v/>
      </c>
      <c r="K165" s="709"/>
      <c r="L165" s="32"/>
      <c r="M165" s="34" t="str">
        <f t="shared" si="55"/>
        <v>H</v>
      </c>
      <c r="N165" s="34" t="str">
        <f t="shared" si="55"/>
        <v>HH</v>
      </c>
      <c r="O165" s="34" cm="1">
        <f t="array" ref="O165">_xlfn.LET(_xlpm.a, $F$159:$F$166, _xlpm.b, $E$159:$E$166, _xlpm.c, _xlfn.XLOOKUP(M165,_xlpm.a,_xlpm.b,0), _xlpm.d, _xlfn.XLOOKUP(N165,_xlpm.a,_xlpm.b,0), _xlpm.x, IF(OR(_xlpm.c=0,_xlpm.d=0), _xlpm.c+_xlpm.d, MIN(_xlpm.c,_xlpm.d)), IF(_xlpm.x=0, 0, IF(DataTables!$K$158="6+", _xlfn.IFNA(_xlfn.RANK.AVG(_xlpm.x,$E$159:$E$164),1), IF(DataTables!$K$158=8,_xlfn.RANK.AVG(_xlpm.x,_xlpm.b)))))</f>
        <v>0</v>
      </c>
      <c r="P165" s="32"/>
      <c r="Q165" s="151"/>
      <c r="R165" s="151"/>
      <c r="S165" s="151"/>
      <c r="T165" s="151"/>
      <c r="U165" s="151"/>
      <c r="V165" s="151"/>
      <c r="W165" s="151">
        <f>$O165</f>
        <v>0</v>
      </c>
      <c r="X165" s="151"/>
      <c r="Y165" s="32"/>
      <c r="Z165" s="32">
        <f>COUNTIF(F$159:F$166:F$168:F$175,F165)</f>
        <v>0</v>
      </c>
      <c r="AA165" s="32">
        <f t="shared" si="56"/>
        <v>0</v>
      </c>
      <c r="AB165" s="7" t="str">
        <f t="shared" si="57"/>
        <v/>
      </c>
    </row>
    <row r="166" spans="1:28" s="8" customFormat="1" ht="20.25" customHeight="1">
      <c r="A166" s="709" t="s">
        <v>122</v>
      </c>
      <c r="B166" s="709" t="s">
        <v>60</v>
      </c>
      <c r="C166" s="709" t="s">
        <v>151</v>
      </c>
      <c r="D166" s="709" t="s">
        <v>71</v>
      </c>
      <c r="E166" s="14">
        <v>8</v>
      </c>
      <c r="F166" s="17"/>
      <c r="G166" s="38"/>
      <c r="H166" s="33" t="str" cm="1">
        <f t="array" ref="H166">IF($F166=0," ",_xlfn.XLOOKUP($F166,DataCalcs!$B$331:$B$409,_xlfn.XLOOKUP($C166,DataCalcs!$D$330:$N$330,DataCalcs!$D$331:$N$409),"WRONG LETTER"))</f>
        <v xml:space="preserve"> </v>
      </c>
      <c r="I166" s="33" t="str">
        <f>IF($F166=0," ",_xlfn.XLOOKUP($F166,DataCalcs!$B$331:$B$409,DataCalcs!$A$331:$A$409,"WRONG LETTER"))</f>
        <v xml:space="preserve"> </v>
      </c>
      <c r="J166" s="709" t="str" cm="1">
        <f t="array" ref="J166">_xlfn.IFS(ISBLANK(G166), "", NOT(ISNUMBER(G166)), "!!!",  G166&lt;DataTables!$E$88,"...",G166&lt;DataTables!$F$88,"L1",G166&lt;DataTables!$G$88,"L2",G166&lt;DataTables!$H$88,"L3",G166&lt;DataTables!$I$88,"L4",G166&lt;DataTables!$J$88,"L5",G166&lt;DataTables!$K$88,"L6",G166&lt;DataTables!$L$88,"L7",G166&lt;DataTables!$M$88,"L8", G166&gt;=DataTables!$M$88,"L9")</f>
        <v/>
      </c>
      <c r="K166" s="709"/>
      <c r="L166" s="31"/>
      <c r="M166" s="34" t="str">
        <f t="shared" si="55"/>
        <v>W</v>
      </c>
      <c r="N166" s="34" t="str">
        <f t="shared" si="55"/>
        <v>WW</v>
      </c>
      <c r="O166" s="34" cm="1">
        <f t="array" ref="O166">_xlfn.LET(_xlpm.a, $F$159:$F$166, _xlpm.b, $E$159:$E$166, _xlpm.c, _xlfn.XLOOKUP(M166,_xlpm.a,_xlpm.b,0), _xlpm.d, _xlfn.XLOOKUP(N166,_xlpm.a,_xlpm.b,0), _xlpm.x, IF(OR(_xlpm.c=0,_xlpm.d=0), _xlpm.c+_xlpm.d, MIN(_xlpm.c,_xlpm.d)), IF(_xlpm.x=0, 0, IF(DataTables!$K$158="6+", _xlfn.IFNA(_xlfn.RANK.AVG(_xlpm.x,$E$159:$E$164),1), IF(DataTables!$K$158=8,_xlfn.RANK.AVG(_xlpm.x,_xlpm.b)))))</f>
        <v>0</v>
      </c>
      <c r="P166" s="32"/>
      <c r="Q166" s="151"/>
      <c r="R166" s="151"/>
      <c r="S166" s="151"/>
      <c r="T166" s="151"/>
      <c r="U166" s="151"/>
      <c r="V166" s="151"/>
      <c r="W166" s="151"/>
      <c r="X166" s="151">
        <f>$O166</f>
        <v>0</v>
      </c>
      <c r="Y166" s="31"/>
      <c r="Z166" s="32">
        <f>COUNTIF(F$159:F$166:F$168:F$175,F166)</f>
        <v>0</v>
      </c>
      <c r="AA166" s="32">
        <f t="shared" si="56"/>
        <v>0</v>
      </c>
      <c r="AB166" s="7" t="str">
        <f t="shared" si="57"/>
        <v/>
      </c>
    </row>
    <row r="167" spans="1:28" s="8" customFormat="1" ht="20.25" customHeight="1">
      <c r="A167" s="709" t="s">
        <v>122</v>
      </c>
      <c r="B167" s="709" t="s">
        <v>60</v>
      </c>
      <c r="C167" s="709" t="s">
        <v>151</v>
      </c>
      <c r="D167" s="76"/>
      <c r="E167" s="42" t="s">
        <v>232</v>
      </c>
      <c r="F167" s="40"/>
      <c r="G167" s="40"/>
      <c r="H167" s="454"/>
      <c r="I167" s="457"/>
      <c r="J167" s="461"/>
      <c r="K167" s="450"/>
      <c r="L167" s="31"/>
      <c r="M167" s="10"/>
      <c r="N167" s="10"/>
      <c r="O167" s="712"/>
      <c r="P167" s="31"/>
      <c r="Q167" s="31"/>
      <c r="R167" s="31"/>
      <c r="S167" s="31"/>
      <c r="T167" s="31"/>
      <c r="U167" s="31"/>
      <c r="V167" s="31"/>
      <c r="W167" s="31"/>
      <c r="X167" s="31"/>
      <c r="Y167" s="31"/>
      <c r="Z167" s="32"/>
      <c r="AA167" s="2"/>
    </row>
    <row r="168" spans="1:28" s="8" customFormat="1" ht="20.25" customHeight="1">
      <c r="A168" s="709" t="s">
        <v>122</v>
      </c>
      <c r="B168" s="709" t="s">
        <v>60</v>
      </c>
      <c r="C168" s="709" t="s">
        <v>151</v>
      </c>
      <c r="D168" s="76" t="s">
        <v>65</v>
      </c>
      <c r="E168" s="41">
        <v>1</v>
      </c>
      <c r="F168" s="17"/>
      <c r="G168" s="38"/>
      <c r="H168" s="33" t="str" cm="1">
        <f t="array" ref="H168">IF($F168=0," ",_xlfn.XLOOKUP($F168,DataCalcs!$B$331:$B$409,_xlfn.XLOOKUP($C168,DataCalcs!$D$330:$N$330,DataCalcs!$D$331:$N$409),"WRONG LETTER"))</f>
        <v xml:space="preserve"> </v>
      </c>
      <c r="I168" s="33" t="str">
        <f>IF($F168=0," ",_xlfn.XLOOKUP($F168,DataCalcs!$B$331:$B$409,DataCalcs!$A$331:$A$409,"WRONG LETTER"))</f>
        <v xml:space="preserve"> </v>
      </c>
      <c r="J168" s="709" t="str" cm="1">
        <f t="array" ref="J168">_xlfn.IFS(ISBLANK(G168), "", NOT(ISNUMBER(G168)), "!!!",  G168&lt;DataTables!$E$88,"...",G168&lt;DataTables!$F$88,"L1",G168&lt;DataTables!$G$88,"L2",G168&lt;DataTables!$H$88,"L3",G168&lt;DataTables!$I$88,"L4",G168&lt;DataTables!$J$88,"L5",G168&lt;DataTables!$K$88,"L6",G168&lt;DataTables!$L$88,"L7",G168&lt;DataTables!$M$88,"L8", G168&gt;=DataTables!$M$88,"L9")</f>
        <v/>
      </c>
      <c r="K168" s="709"/>
      <c r="L168" s="32"/>
      <c r="M168" s="34" t="str">
        <f t="shared" ref="M168:N175" si="58">M159</f>
        <v>A</v>
      </c>
      <c r="N168" s="34" t="str">
        <f t="shared" si="58"/>
        <v>AA</v>
      </c>
      <c r="O168" s="34" cm="1">
        <f t="array" ref="O168">_xlfn.LET(_xlpm.a, $F$168:$F$175, _xlpm.b, $E$168:$E$175, _xlpm.c, _xlfn.XLOOKUP(M168,_xlpm.a,_xlpm.b,0), _xlpm.d, _xlfn.XLOOKUP(N168,_xlpm.a,_xlpm.b,0), _xlpm.x, IF(OR(_xlpm.c=0,_xlpm.d=0), _xlpm.c+_xlpm.d, MIN(_xlpm.c,_xlpm.d)), IF(_xlpm.x=0, 0, IF(DataTables!$K$158="6+", _xlfn.IFNA(_xlfn.RANK.AVG(_xlpm.x,$E$168:$E$173),1), IF(DataTables!$K$158=8,_xlfn.RANK.AVG(_xlpm.x,_xlpm.b)))))</f>
        <v>0</v>
      </c>
      <c r="P168" s="32"/>
      <c r="Q168" s="151">
        <f>$O168</f>
        <v>0</v>
      </c>
      <c r="R168" s="151"/>
      <c r="S168" s="151"/>
      <c r="T168" s="151"/>
      <c r="U168" s="151"/>
      <c r="V168" s="151"/>
      <c r="W168" s="151"/>
      <c r="X168" s="151"/>
      <c r="Y168" s="32"/>
      <c r="Z168" s="32">
        <f>COUNTIF(F$159:F$166:F$168:F$175,F168)</f>
        <v>0</v>
      </c>
      <c r="AA168" s="32">
        <f>IF(NOT(ISBLANK(F168)),COUNTIF(F$168:F$175,LEFT(F168,1)&amp;"*"),0)</f>
        <v>0</v>
      </c>
      <c r="AB168" s="7" t="str">
        <f>IF($G168&gt;=$J$158, "***", "")</f>
        <v/>
      </c>
    </row>
    <row r="169" spans="1:28" s="8" customFormat="1" ht="20.25" customHeight="1">
      <c r="A169" s="709" t="s">
        <v>122</v>
      </c>
      <c r="B169" s="709" t="s">
        <v>60</v>
      </c>
      <c r="C169" s="709" t="s">
        <v>151</v>
      </c>
      <c r="D169" s="709" t="s">
        <v>65</v>
      </c>
      <c r="E169" s="41">
        <v>2</v>
      </c>
      <c r="F169" s="17"/>
      <c r="G169" s="38"/>
      <c r="H169" s="33" t="str" cm="1">
        <f t="array" ref="H169">IF($F169=0," ",_xlfn.XLOOKUP($F169,DataCalcs!$B$331:$B$409,_xlfn.XLOOKUP($C169,DataCalcs!$D$330:$N$330,DataCalcs!$D$331:$N$409),"WRONG LETTER"))</f>
        <v xml:space="preserve"> </v>
      </c>
      <c r="I169" s="33" t="str">
        <f>IF($F169=0," ",_xlfn.XLOOKUP($F169,DataCalcs!$B$331:$B$409,DataCalcs!$A$331:$A$409,"WRONG LETTER"))</f>
        <v xml:space="preserve"> </v>
      </c>
      <c r="J169" s="709" t="str" cm="1">
        <f t="array" ref="J169">_xlfn.IFS(ISBLANK(G169), "", NOT(ISNUMBER(G169)), "!!!",  G169&lt;DataTables!$E$88,"...",G169&lt;DataTables!$F$88,"L1",G169&lt;DataTables!$G$88,"L2",G169&lt;DataTables!$H$88,"L3",G169&lt;DataTables!$I$88,"L4",G169&lt;DataTables!$J$88,"L5",G169&lt;DataTables!$K$88,"L6",G169&lt;DataTables!$L$88,"L7",G169&lt;DataTables!$M$88,"L8", G169&gt;=DataTables!$M$88,"L9")</f>
        <v/>
      </c>
      <c r="K169" s="709"/>
      <c r="L169" s="31"/>
      <c r="M169" s="34" t="str">
        <f t="shared" si="58"/>
        <v>N</v>
      </c>
      <c r="N169" s="34" t="str">
        <f t="shared" si="58"/>
        <v>NN</v>
      </c>
      <c r="O169" s="34" cm="1">
        <f t="array" ref="O169">_xlfn.LET(_xlpm.a, $F$168:$F$175, _xlpm.b, $E$168:$E$175, _xlpm.c, _xlfn.XLOOKUP(M169,_xlpm.a,_xlpm.b,0), _xlpm.d, _xlfn.XLOOKUP(N169,_xlpm.a,_xlpm.b,0), _xlpm.x, IF(OR(_xlpm.c=0,_xlpm.d=0), _xlpm.c+_xlpm.d, MIN(_xlpm.c,_xlpm.d)), IF(_xlpm.x=0, 0, IF(DataTables!$K$158="6+", _xlfn.IFNA(_xlfn.RANK.AVG(_xlpm.x,$E$168:$E$173),1), IF(DataTables!$K$158=8,_xlfn.RANK.AVG(_xlpm.x,_xlpm.b)))))</f>
        <v>0</v>
      </c>
      <c r="P169" s="32"/>
      <c r="Q169" s="151"/>
      <c r="R169" s="151">
        <f>$O169</f>
        <v>0</v>
      </c>
      <c r="S169" s="151"/>
      <c r="T169" s="151"/>
      <c r="U169" s="151"/>
      <c r="V169" s="151"/>
      <c r="W169" s="151"/>
      <c r="X169" s="151"/>
      <c r="Y169" s="32"/>
      <c r="Z169" s="32">
        <f>COUNTIF(F$159:F$166:F$168:F$175,F169)</f>
        <v>0</v>
      </c>
      <c r="AA169" s="32">
        <f t="shared" ref="AA169:AA175" si="59">IF(NOT(ISBLANK(F169)),COUNTIF(F$168:F$175,LEFT(F169,1)&amp;"*"),0)</f>
        <v>0</v>
      </c>
      <c r="AB169" s="7" t="str">
        <f t="shared" ref="AB169:AB175" si="60">IF($G169&gt;=$J$158, "***", "")</f>
        <v/>
      </c>
    </row>
    <row r="170" spans="1:28" s="8" customFormat="1" ht="20.25" customHeight="1">
      <c r="A170" s="709" t="s">
        <v>122</v>
      </c>
      <c r="B170" s="709" t="s">
        <v>60</v>
      </c>
      <c r="C170" s="709" t="s">
        <v>151</v>
      </c>
      <c r="D170" s="709" t="s">
        <v>65</v>
      </c>
      <c r="E170" s="41">
        <v>3</v>
      </c>
      <c r="F170" s="17"/>
      <c r="G170" s="38"/>
      <c r="H170" s="33" t="str" cm="1">
        <f t="array" ref="H170">IF($F170=0," ",_xlfn.XLOOKUP($F170,DataCalcs!$B$331:$B$409,_xlfn.XLOOKUP($C170,DataCalcs!$D$330:$N$330,DataCalcs!$D$331:$N$409),"WRONG LETTER"))</f>
        <v xml:space="preserve"> </v>
      </c>
      <c r="I170" s="33" t="str">
        <f>IF($F170=0," ",_xlfn.XLOOKUP($F170,DataCalcs!$B$331:$B$409,DataCalcs!$A$331:$A$409,"WRONG LETTER"))</f>
        <v xml:space="preserve"> </v>
      </c>
      <c r="J170" s="709" t="str" cm="1">
        <f t="array" ref="J170">_xlfn.IFS(ISBLANK(G170), "", NOT(ISNUMBER(G170)), "!!!",  G170&lt;DataTables!$E$88,"...",G170&lt;DataTables!$F$88,"L1",G170&lt;DataTables!$G$88,"L2",G170&lt;DataTables!$H$88,"L3",G170&lt;DataTables!$I$88,"L4",G170&lt;DataTables!$J$88,"L5",G170&lt;DataTables!$K$88,"L6",G170&lt;DataTables!$L$88,"L7",G170&lt;DataTables!$M$88,"L8", G170&gt;=DataTables!$M$88,"L9")</f>
        <v/>
      </c>
      <c r="K170" s="709"/>
      <c r="L170" s="31"/>
      <c r="M170" s="34" t="str">
        <f t="shared" si="58"/>
        <v>B</v>
      </c>
      <c r="N170" s="34" t="str">
        <f t="shared" si="58"/>
        <v>BB</v>
      </c>
      <c r="O170" s="34" cm="1">
        <f t="array" ref="O170">_xlfn.LET(_xlpm.a, $F$168:$F$175, _xlpm.b, $E$168:$E$175, _xlpm.c, _xlfn.XLOOKUP(M170,_xlpm.a,_xlpm.b,0), _xlpm.d, _xlfn.XLOOKUP(N170,_xlpm.a,_xlpm.b,0), _xlpm.x, IF(OR(_xlpm.c=0,_xlpm.d=0), _xlpm.c+_xlpm.d, MIN(_xlpm.c,_xlpm.d)), IF(_xlpm.x=0, 0, IF(DataTables!$K$158="6+", _xlfn.IFNA(_xlfn.RANK.AVG(_xlpm.x,$E$168:$E$173),1), IF(DataTables!$K$158=8,_xlfn.RANK.AVG(_xlpm.x,_xlpm.b)))))</f>
        <v>0</v>
      </c>
      <c r="P170" s="32"/>
      <c r="Q170" s="151"/>
      <c r="R170" s="151"/>
      <c r="S170" s="151">
        <f>$O170</f>
        <v>0</v>
      </c>
      <c r="T170" s="151"/>
      <c r="U170" s="151"/>
      <c r="V170" s="151"/>
      <c r="W170" s="151"/>
      <c r="X170" s="151"/>
      <c r="Y170" s="32"/>
      <c r="Z170" s="32">
        <f>COUNTIF(F$159:F$166:F$168:F$175,F170)</f>
        <v>0</v>
      </c>
      <c r="AA170" s="32">
        <f t="shared" si="59"/>
        <v>0</v>
      </c>
      <c r="AB170" s="7" t="str">
        <f t="shared" si="60"/>
        <v/>
      </c>
    </row>
    <row r="171" spans="1:28" s="8" customFormat="1" ht="20.25" customHeight="1">
      <c r="A171" s="709" t="s">
        <v>122</v>
      </c>
      <c r="B171" s="709" t="s">
        <v>60</v>
      </c>
      <c r="C171" s="709" t="s">
        <v>151</v>
      </c>
      <c r="D171" s="709" t="s">
        <v>65</v>
      </c>
      <c r="E171" s="41">
        <v>4</v>
      </c>
      <c r="F171" s="17"/>
      <c r="G171" s="38"/>
      <c r="H171" s="33" t="str" cm="1">
        <f t="array" ref="H171">IF($F171=0," ",_xlfn.XLOOKUP($F171,DataCalcs!$B$331:$B$409,_xlfn.XLOOKUP($C171,DataCalcs!$D$330:$N$330,DataCalcs!$D$331:$N$409),"WRONG LETTER"))</f>
        <v xml:space="preserve"> </v>
      </c>
      <c r="I171" s="33" t="str">
        <f>IF($F171=0," ",_xlfn.XLOOKUP($F171,DataCalcs!$B$331:$B$409,DataCalcs!$A$331:$A$409,"WRONG LETTER"))</f>
        <v xml:space="preserve"> </v>
      </c>
      <c r="J171" s="709" t="str" cm="1">
        <f t="array" ref="J171">_xlfn.IFS(ISBLANK(G171), "", NOT(ISNUMBER(G171)), "!!!",  G171&lt;DataTables!$E$88,"...",G171&lt;DataTables!$F$88,"L1",G171&lt;DataTables!$G$88,"L2",G171&lt;DataTables!$H$88,"L3",G171&lt;DataTables!$I$88,"L4",G171&lt;DataTables!$J$88,"L5",G171&lt;DataTables!$K$88,"L6",G171&lt;DataTables!$L$88,"L7",G171&lt;DataTables!$M$88,"L8", G171&gt;=DataTables!$M$88,"L9")</f>
        <v/>
      </c>
      <c r="K171" s="709"/>
      <c r="L171" s="31"/>
      <c r="M171" s="34" t="str">
        <f t="shared" si="58"/>
        <v>O</v>
      </c>
      <c r="N171" s="34" t="str">
        <f t="shared" si="58"/>
        <v>OO</v>
      </c>
      <c r="O171" s="34" cm="1">
        <f t="array" ref="O171">_xlfn.LET(_xlpm.a, $F$168:$F$175, _xlpm.b, $E$168:$E$175, _xlpm.c, _xlfn.XLOOKUP(M171,_xlpm.a,_xlpm.b,0), _xlpm.d, _xlfn.XLOOKUP(N171,_xlpm.a,_xlpm.b,0), _xlpm.x, IF(OR(_xlpm.c=0,_xlpm.d=0), _xlpm.c+_xlpm.d, MIN(_xlpm.c,_xlpm.d)), IF(_xlpm.x=0, 0, IF(DataTables!$K$158="6+", _xlfn.IFNA(_xlfn.RANK.AVG(_xlpm.x,$E$168:$E$173),1), IF(DataTables!$K$158=8,_xlfn.RANK.AVG(_xlpm.x,_xlpm.b)))))</f>
        <v>0</v>
      </c>
      <c r="P171" s="32"/>
      <c r="Q171" s="151"/>
      <c r="R171" s="151"/>
      <c r="S171" s="151"/>
      <c r="T171" s="151">
        <f>$O171</f>
        <v>0</v>
      </c>
      <c r="U171" s="151"/>
      <c r="V171" s="151"/>
      <c r="W171" s="151"/>
      <c r="X171" s="151"/>
      <c r="Y171" s="32"/>
      <c r="Z171" s="32">
        <f>COUNTIF(F$159:F$166:F$168:F$175,F171)</f>
        <v>0</v>
      </c>
      <c r="AA171" s="32">
        <f t="shared" si="59"/>
        <v>0</v>
      </c>
      <c r="AB171" s="7" t="str">
        <f t="shared" si="60"/>
        <v/>
      </c>
    </row>
    <row r="172" spans="1:28" s="8" customFormat="1" ht="20.25" customHeight="1">
      <c r="A172" s="709" t="s">
        <v>122</v>
      </c>
      <c r="B172" s="709" t="s">
        <v>60</v>
      </c>
      <c r="C172" s="709" t="s">
        <v>151</v>
      </c>
      <c r="D172" s="709" t="s">
        <v>65</v>
      </c>
      <c r="E172" s="41">
        <v>5</v>
      </c>
      <c r="F172" s="17"/>
      <c r="G172" s="38"/>
      <c r="H172" s="33" t="str" cm="1">
        <f t="array" ref="H172">IF($F172=0," ",_xlfn.XLOOKUP($F172,DataCalcs!$B$331:$B$409,_xlfn.XLOOKUP($C172,DataCalcs!$D$330:$N$330,DataCalcs!$D$331:$N$409),"WRONG LETTER"))</f>
        <v xml:space="preserve"> </v>
      </c>
      <c r="I172" s="33" t="str">
        <f>IF($F172=0," ",_xlfn.XLOOKUP($F172,DataCalcs!$B$331:$B$409,DataCalcs!$A$331:$A$409,"WRONG LETTER"))</f>
        <v xml:space="preserve"> </v>
      </c>
      <c r="J172" s="709" t="str" cm="1">
        <f t="array" ref="J172">_xlfn.IFS(ISBLANK(G172), "", NOT(ISNUMBER(G172)), "!!!",  G172&lt;DataTables!$E$88,"...",G172&lt;DataTables!$F$88,"L1",G172&lt;DataTables!$G$88,"L2",G172&lt;DataTables!$H$88,"L3",G172&lt;DataTables!$I$88,"L4",G172&lt;DataTables!$J$88,"L5",G172&lt;DataTables!$K$88,"L6",G172&lt;DataTables!$L$88,"L7",G172&lt;DataTables!$M$88,"L8", G172&gt;=DataTables!$M$88,"L9")</f>
        <v/>
      </c>
      <c r="K172" s="709"/>
      <c r="L172" s="31"/>
      <c r="M172" s="34" t="str">
        <f t="shared" si="58"/>
        <v>R</v>
      </c>
      <c r="N172" s="34" t="str">
        <f t="shared" si="58"/>
        <v>RR</v>
      </c>
      <c r="O172" s="34" cm="1">
        <f t="array" ref="O172">_xlfn.LET(_xlpm.a, $F$168:$F$175, _xlpm.b, $E$168:$E$175, _xlpm.c, _xlfn.XLOOKUP(M172,_xlpm.a,_xlpm.b,0), _xlpm.d, _xlfn.XLOOKUP(N172,_xlpm.a,_xlpm.b,0), _xlpm.x, IF(OR(_xlpm.c=0,_xlpm.d=0), _xlpm.c+_xlpm.d, MIN(_xlpm.c,_xlpm.d)), IF(_xlpm.x=0, 0, IF(DataTables!$K$158="6+", _xlfn.IFNA(_xlfn.RANK.AVG(_xlpm.x,$E$168:$E$173),1), IF(DataTables!$K$158=8,_xlfn.RANK.AVG(_xlpm.x,_xlpm.b)))))</f>
        <v>0</v>
      </c>
      <c r="P172" s="32"/>
      <c r="Q172" s="151"/>
      <c r="R172" s="151"/>
      <c r="S172" s="151"/>
      <c r="T172" s="151"/>
      <c r="U172" s="151">
        <f>$O172</f>
        <v>0</v>
      </c>
      <c r="V172" s="151"/>
      <c r="W172" s="151"/>
      <c r="X172" s="151"/>
      <c r="Y172" s="32"/>
      <c r="Z172" s="32">
        <f>COUNTIF(F$159:F$166:F$168:F$175,F172)</f>
        <v>0</v>
      </c>
      <c r="AA172" s="32">
        <f t="shared" si="59"/>
        <v>0</v>
      </c>
      <c r="AB172" s="7" t="str">
        <f t="shared" si="60"/>
        <v/>
      </c>
    </row>
    <row r="173" spans="1:28" s="8" customFormat="1" ht="20.25" customHeight="1">
      <c r="A173" s="709" t="s">
        <v>122</v>
      </c>
      <c r="B173" s="709" t="s">
        <v>60</v>
      </c>
      <c r="C173" s="709" t="s">
        <v>151</v>
      </c>
      <c r="D173" s="709" t="s">
        <v>65</v>
      </c>
      <c r="E173" s="41">
        <v>6</v>
      </c>
      <c r="F173" s="17"/>
      <c r="G173" s="38"/>
      <c r="H173" s="33" t="str" cm="1">
        <f t="array" ref="H173">IF($F173=0," ",_xlfn.XLOOKUP($F173,DataCalcs!$B$331:$B$409,_xlfn.XLOOKUP($C173,DataCalcs!$D$330:$N$330,DataCalcs!$D$331:$N$409),"WRONG LETTER"))</f>
        <v xml:space="preserve"> </v>
      </c>
      <c r="I173" s="33" t="str">
        <f>IF($F173=0," ",_xlfn.XLOOKUP($F173,DataCalcs!$B$331:$B$409,DataCalcs!$A$331:$A$409,"WRONG LETTER"))</f>
        <v xml:space="preserve"> </v>
      </c>
      <c r="J173" s="709" t="str" cm="1">
        <f t="array" ref="J173">_xlfn.IFS(ISBLANK(G173), "", NOT(ISNUMBER(G173)), "!!!",  G173&lt;DataTables!$E$88,"...",G173&lt;DataTables!$F$88,"L1",G173&lt;DataTables!$G$88,"L2",G173&lt;DataTables!$H$88,"L3",G173&lt;DataTables!$I$88,"L4",G173&lt;DataTables!$J$88,"L5",G173&lt;DataTables!$K$88,"L6",G173&lt;DataTables!$L$88,"L7",G173&lt;DataTables!$M$88,"L8", G173&gt;=DataTables!$M$88,"L9")</f>
        <v/>
      </c>
      <c r="K173" s="709"/>
      <c r="L173" s="418"/>
      <c r="M173" s="34" t="str">
        <f t="shared" si="58"/>
        <v>X</v>
      </c>
      <c r="N173" s="34" t="str">
        <f t="shared" si="58"/>
        <v>XX</v>
      </c>
      <c r="O173" s="34" cm="1">
        <f t="array" ref="O173">_xlfn.LET(_xlpm.a, $F$168:$F$175, _xlpm.b, $E$168:$E$175, _xlpm.c, _xlfn.XLOOKUP(M173,_xlpm.a,_xlpm.b,0), _xlpm.d, _xlfn.XLOOKUP(N173,_xlpm.a,_xlpm.b,0), _xlpm.x, IF(OR(_xlpm.c=0,_xlpm.d=0), _xlpm.c+_xlpm.d, MIN(_xlpm.c,_xlpm.d)), IF(_xlpm.x=0, 0, IF(DataTables!$K$158="6+", _xlfn.IFNA(_xlfn.RANK.AVG(_xlpm.x,$E$168:$E$173),1), IF(DataTables!$K$158=8,_xlfn.RANK.AVG(_xlpm.x,_xlpm.b)))))</f>
        <v>0</v>
      </c>
      <c r="P173" s="32"/>
      <c r="Q173" s="151"/>
      <c r="R173" s="151"/>
      <c r="S173" s="151"/>
      <c r="T173" s="151"/>
      <c r="U173" s="151"/>
      <c r="V173" s="151">
        <f>$O173</f>
        <v>0</v>
      </c>
      <c r="W173" s="151"/>
      <c r="X173" s="151"/>
      <c r="Y173" s="32"/>
      <c r="Z173" s="32">
        <f>COUNTIF(F$159:F$166:F$168:F$175,F173)</f>
        <v>0</v>
      </c>
      <c r="AA173" s="32">
        <f t="shared" si="59"/>
        <v>0</v>
      </c>
      <c r="AB173" s="7" t="str">
        <f t="shared" si="60"/>
        <v/>
      </c>
    </row>
    <row r="174" spans="1:28" s="7" customFormat="1" ht="20.25" customHeight="1">
      <c r="A174" s="709" t="s">
        <v>122</v>
      </c>
      <c r="B174" s="709" t="s">
        <v>60</v>
      </c>
      <c r="C174" s="709" t="s">
        <v>151</v>
      </c>
      <c r="D174" s="709" t="s">
        <v>65</v>
      </c>
      <c r="E174" s="14">
        <v>7</v>
      </c>
      <c r="F174" s="17"/>
      <c r="G174" s="38"/>
      <c r="H174" s="33" t="str" cm="1">
        <f t="array" ref="H174">IF($F174=0," ",_xlfn.XLOOKUP($F174,DataCalcs!$B$331:$B$409,_xlfn.XLOOKUP($C174,DataCalcs!$D$330:$N$330,DataCalcs!$D$331:$N$409),"WRONG LETTER"))</f>
        <v xml:space="preserve"> </v>
      </c>
      <c r="I174" s="33" t="str">
        <f>IF($F174=0," ",_xlfn.XLOOKUP($F174,DataCalcs!$B$331:$B$409,DataCalcs!$A$331:$A$409,"WRONG LETTER"))</f>
        <v xml:space="preserve"> </v>
      </c>
      <c r="J174" s="709" t="str" cm="1">
        <f t="array" ref="J174">_xlfn.IFS(ISBLANK(G174), "", NOT(ISNUMBER(G174)), "!!!",  G174&lt;DataTables!$E$88,"...",G174&lt;DataTables!$F$88,"L1",G174&lt;DataTables!$G$88,"L2",G174&lt;DataTables!$H$88,"L3",G174&lt;DataTables!$I$88,"L4",G174&lt;DataTables!$J$88,"L5",G174&lt;DataTables!$K$88,"L6",G174&lt;DataTables!$L$88,"L7",G174&lt;DataTables!$M$88,"L8", G174&gt;=DataTables!$M$88,"L9")</f>
        <v/>
      </c>
      <c r="K174" s="709"/>
      <c r="L174" s="31"/>
      <c r="M174" s="34" t="str">
        <f t="shared" si="58"/>
        <v>H</v>
      </c>
      <c r="N174" s="34" t="str">
        <f t="shared" si="58"/>
        <v>HH</v>
      </c>
      <c r="O174" s="34" cm="1">
        <f t="array" ref="O174">_xlfn.LET(_xlpm.a, $F$168:$F$175, _xlpm.b, $E$168:$E$175, _xlpm.c, _xlfn.XLOOKUP(M174,_xlpm.a,_xlpm.b,0), _xlpm.d, _xlfn.XLOOKUP(N174,_xlpm.a,_xlpm.b,0), _xlpm.x, IF(OR(_xlpm.c=0,_xlpm.d=0), _xlpm.c+_xlpm.d, MIN(_xlpm.c,_xlpm.d)), IF(_xlpm.x=0, 0, IF(DataTables!$K$158="6+", _xlfn.IFNA(_xlfn.RANK.AVG(_xlpm.x,$E$168:$E$173),1), IF(DataTables!$K$158=8,_xlfn.RANK.AVG(_xlpm.x,_xlpm.b)))))</f>
        <v>0</v>
      </c>
      <c r="P174" s="32"/>
      <c r="Q174" s="151"/>
      <c r="R174" s="151"/>
      <c r="S174" s="151"/>
      <c r="T174" s="151"/>
      <c r="U174" s="151"/>
      <c r="V174" s="151"/>
      <c r="W174" s="151">
        <f>$O174</f>
        <v>0</v>
      </c>
      <c r="X174" s="151"/>
      <c r="Y174" s="32"/>
      <c r="Z174" s="32">
        <f>COUNTIF(F$159:F$166:F$168:F$175,F174)</f>
        <v>0</v>
      </c>
      <c r="AA174" s="32">
        <f t="shared" si="59"/>
        <v>0</v>
      </c>
      <c r="AB174" s="7" t="str">
        <f t="shared" si="60"/>
        <v/>
      </c>
    </row>
    <row r="175" spans="1:28" s="7" customFormat="1" ht="20.25" customHeight="1">
      <c r="A175" s="709" t="s">
        <v>122</v>
      </c>
      <c r="B175" s="709" t="s">
        <v>60</v>
      </c>
      <c r="C175" s="709" t="s">
        <v>151</v>
      </c>
      <c r="D175" s="709" t="s">
        <v>65</v>
      </c>
      <c r="E175" s="14">
        <v>8</v>
      </c>
      <c r="F175" s="17"/>
      <c r="G175" s="38"/>
      <c r="H175" s="33" t="str" cm="1">
        <f t="array" ref="H175">IF($F175=0," ",_xlfn.XLOOKUP($F175,DataCalcs!$B$331:$B$409,_xlfn.XLOOKUP($C175,DataCalcs!$D$330:$N$330,DataCalcs!$D$331:$N$409),"WRONG LETTER"))</f>
        <v xml:space="preserve"> </v>
      </c>
      <c r="I175" s="33" t="str">
        <f>IF($F175=0," ",_xlfn.XLOOKUP($F175,DataCalcs!$B$331:$B$409,DataCalcs!$A$331:$A$409,"WRONG LETTER"))</f>
        <v xml:space="preserve"> </v>
      </c>
      <c r="J175" s="709" t="str" cm="1">
        <f t="array" ref="J175">_xlfn.IFS(ISBLANK(G175), "", NOT(ISNUMBER(G175)), "!!!",  G175&lt;DataTables!$E$88,"...",G175&lt;DataTables!$F$88,"L1",G175&lt;DataTables!$G$88,"L2",G175&lt;DataTables!$H$88,"L3",G175&lt;DataTables!$I$88,"L4",G175&lt;DataTables!$J$88,"L5",G175&lt;DataTables!$K$88,"L6",G175&lt;DataTables!$L$88,"L7",G175&lt;DataTables!$M$88,"L8", G175&gt;=DataTables!$M$88,"L9")</f>
        <v/>
      </c>
      <c r="K175" s="709"/>
      <c r="L175" s="31"/>
      <c r="M175" s="34" t="str">
        <f t="shared" si="58"/>
        <v>W</v>
      </c>
      <c r="N175" s="34" t="str">
        <f t="shared" si="58"/>
        <v>WW</v>
      </c>
      <c r="O175" s="34" cm="1">
        <f t="array" ref="O175">_xlfn.LET(_xlpm.a, $F$168:$F$175, _xlpm.b, $E$168:$E$175, _xlpm.c, _xlfn.XLOOKUP(M175,_xlpm.a,_xlpm.b,0), _xlpm.d, _xlfn.XLOOKUP(N175,_xlpm.a,_xlpm.b,0), _xlpm.x, IF(OR(_xlpm.c=0,_xlpm.d=0), _xlpm.c+_xlpm.d, MIN(_xlpm.c,_xlpm.d)), IF(_xlpm.x=0, 0, IF(DataTables!$K$158="6+", _xlfn.IFNA(_xlfn.RANK.AVG(_xlpm.x,$E$168:$E$173),1), IF(DataTables!$K$158=8,_xlfn.RANK.AVG(_xlpm.x,_xlpm.b)))))</f>
        <v>0</v>
      </c>
      <c r="P175" s="32"/>
      <c r="Q175" s="151"/>
      <c r="R175" s="151"/>
      <c r="S175" s="151"/>
      <c r="T175" s="151"/>
      <c r="U175" s="151"/>
      <c r="V175" s="151"/>
      <c r="W175" s="151"/>
      <c r="X175" s="151">
        <f>$O175</f>
        <v>0</v>
      </c>
      <c r="Y175" s="31"/>
      <c r="Z175" s="32">
        <f>COUNTIF(F$159:F$166:F$168:F$175,F175)</f>
        <v>0</v>
      </c>
      <c r="AA175" s="32">
        <f t="shared" si="59"/>
        <v>0</v>
      </c>
      <c r="AB175" s="7" t="str">
        <f t="shared" si="60"/>
        <v/>
      </c>
    </row>
    <row r="176" spans="1:28" s="7" customFormat="1" ht="20.25" customHeight="1">
      <c r="A176" s="709" t="s">
        <v>122</v>
      </c>
      <c r="B176" s="709" t="s">
        <v>60</v>
      </c>
      <c r="C176" s="709" t="s">
        <v>154</v>
      </c>
      <c r="D176" s="76"/>
      <c r="E176" s="42" t="s">
        <v>233</v>
      </c>
      <c r="F176" s="40"/>
      <c r="G176" s="40"/>
      <c r="H176" s="454"/>
      <c r="I176" s="457" t="s">
        <v>59</v>
      </c>
      <c r="J176" s="461">
        <f>DataTables!$N$89</f>
        <v>9.7799999999999994</v>
      </c>
      <c r="K176" s="450"/>
      <c r="L176" s="13"/>
      <c r="M176" s="10"/>
      <c r="N176" s="10"/>
      <c r="P176" s="31"/>
      <c r="Q176" s="31"/>
      <c r="R176" s="31"/>
      <c r="S176" s="31"/>
      <c r="T176" s="31"/>
      <c r="U176" s="31"/>
      <c r="V176" s="31"/>
      <c r="W176" s="31"/>
      <c r="X176" s="31"/>
      <c r="Y176" s="32"/>
      <c r="Z176" s="32"/>
      <c r="AA176" s="32"/>
    </row>
    <row r="177" spans="1:28" s="7" customFormat="1" ht="20.25" customHeight="1">
      <c r="A177" s="709" t="s">
        <v>122</v>
      </c>
      <c r="B177" s="709" t="s">
        <v>60</v>
      </c>
      <c r="C177" s="709" t="s">
        <v>154</v>
      </c>
      <c r="D177" s="709" t="s">
        <v>71</v>
      </c>
      <c r="E177" s="41">
        <v>1</v>
      </c>
      <c r="F177" s="17"/>
      <c r="G177" s="38"/>
      <c r="H177" s="33" t="str" cm="1">
        <f t="array" ref="H177">IF($F177=0," ",_xlfn.XLOOKUP($F177,DataCalcs!$B$331:$B$409,_xlfn.XLOOKUP($C177,DataCalcs!$D$330:$N$330,DataCalcs!$D$331:$N$409),"WRONG LETTER"))</f>
        <v xml:space="preserve"> </v>
      </c>
      <c r="I177" s="33" t="str">
        <f>IF($F177=0," ",_xlfn.XLOOKUP($F177,DataCalcs!$B$331:$B$409,DataCalcs!$A$331:$A$409,"WRONG LETTER"))</f>
        <v xml:space="preserve"> </v>
      </c>
      <c r="J177" s="709" t="str" cm="1">
        <f t="array" ref="J177">_xlfn.IFS(ISBLANK(G177), "", NOT(ISNUMBER(G177)), "!!!",  G177&lt;DataTables!$E$89,"...",G177&lt;DataTables!$F$89,"L1",G177&lt;DataTables!$G$89,"L2",G177&lt;DataTables!$H$89,"L3",G177&lt;DataTables!$I$89,"L4",G177&lt;DataTables!$J$89,"L5",G177&lt;DataTables!$K$89,"L6",G177&lt;DataTables!$L$89,"L7",G177&lt;DataTables!$M$89,"L8", G177&gt;=DataTables!$M$89,"L9")</f>
        <v/>
      </c>
      <c r="K177" s="709"/>
      <c r="L177" s="32"/>
      <c r="M177" s="34" t="str">
        <f t="shared" ref="M177:N184" si="61">M168</f>
        <v>A</v>
      </c>
      <c r="N177" s="34" t="str">
        <f t="shared" si="61"/>
        <v>AA</v>
      </c>
      <c r="O177" s="34" cm="1">
        <f t="array" ref="O177">_xlfn.LET(_xlpm.a, $F$177:$F$184, _xlpm.b, $E$177:$E$184, _xlpm.c, _xlfn.XLOOKUP(M177,_xlpm.a,_xlpm.b,0), _xlpm.d, _xlfn.XLOOKUP(N177,_xlpm.a,_xlpm.b,0), _xlpm.x, IF(OR(_xlpm.c=0,_xlpm.d=0), _xlpm.c+_xlpm.d, MIN(_xlpm.c,_xlpm.d)), IF(_xlpm.x=0, 0, IF(DataTables!$K$158="6+", _xlfn.IFNA(_xlfn.RANK.AVG(_xlpm.x,$E$177:$E$182),1), IF(DataTables!$K$158=8,_xlfn.RANK.AVG(_xlpm.x,_xlpm.b)))))</f>
        <v>0</v>
      </c>
      <c r="P177" s="32"/>
      <c r="Q177" s="151">
        <f>$O177</f>
        <v>0</v>
      </c>
      <c r="R177" s="151"/>
      <c r="S177" s="151"/>
      <c r="T177" s="151"/>
      <c r="U177" s="151"/>
      <c r="V177" s="151"/>
      <c r="W177" s="151"/>
      <c r="X177" s="151"/>
      <c r="Y177" s="32"/>
      <c r="Z177" s="32">
        <f>COUNTIF(F$177:F$184:F$186:F$193,F177)</f>
        <v>0</v>
      </c>
      <c r="AA177" s="32">
        <f>IF(NOT(ISBLANK(F177)),COUNTIF(F$177:F$184,LEFT(F177,1)&amp;"*"),0)</f>
        <v>0</v>
      </c>
      <c r="AB177" s="7" t="str">
        <f>IF($G177&gt;=$J$176, "***", "")</f>
        <v/>
      </c>
    </row>
    <row r="178" spans="1:28" s="7" customFormat="1" ht="20.25" customHeight="1">
      <c r="A178" s="709" t="s">
        <v>122</v>
      </c>
      <c r="B178" s="709" t="s">
        <v>60</v>
      </c>
      <c r="C178" s="709" t="s">
        <v>154</v>
      </c>
      <c r="D178" s="709" t="s">
        <v>71</v>
      </c>
      <c r="E178" s="41">
        <v>2</v>
      </c>
      <c r="F178" s="17"/>
      <c r="G178" s="38"/>
      <c r="H178" s="33" t="str" cm="1">
        <f t="array" ref="H178">IF($F178=0," ",_xlfn.XLOOKUP($F178,DataCalcs!$B$331:$B$409,_xlfn.XLOOKUP($C178,DataCalcs!$D$330:$N$330,DataCalcs!$D$331:$N$409),"WRONG LETTER"))</f>
        <v xml:space="preserve"> </v>
      </c>
      <c r="I178" s="33" t="str">
        <f>IF($F178=0," ",_xlfn.XLOOKUP($F178,DataCalcs!$B$331:$B$409,DataCalcs!$A$331:$A$409,"WRONG LETTER"))</f>
        <v xml:space="preserve"> </v>
      </c>
      <c r="J178" s="709" t="str" cm="1">
        <f t="array" ref="J178">_xlfn.IFS(ISBLANK(G178), "", NOT(ISNUMBER(G178)), "!!!",  G178&lt;DataTables!$E$89,"...",G178&lt;DataTables!$F$89,"L1",G178&lt;DataTables!$G$89,"L2",G178&lt;DataTables!$H$89,"L3",G178&lt;DataTables!$I$89,"L4",G178&lt;DataTables!$J$89,"L5",G178&lt;DataTables!$K$89,"L6",G178&lt;DataTables!$L$89,"L7",G178&lt;DataTables!$M$89,"L8", G178&gt;=DataTables!$M$89,"L9")</f>
        <v/>
      </c>
      <c r="K178" s="709"/>
      <c r="L178" s="32"/>
      <c r="M178" s="34" t="str">
        <f t="shared" si="61"/>
        <v>N</v>
      </c>
      <c r="N178" s="34" t="str">
        <f t="shared" si="61"/>
        <v>NN</v>
      </c>
      <c r="O178" s="34" cm="1">
        <f t="array" ref="O178">_xlfn.LET(_xlpm.a, $F$177:$F$184, _xlpm.b, $E$177:$E$184, _xlpm.c, _xlfn.XLOOKUP(M178,_xlpm.a,_xlpm.b,0), _xlpm.d, _xlfn.XLOOKUP(N178,_xlpm.a,_xlpm.b,0), _xlpm.x, IF(OR(_xlpm.c=0,_xlpm.d=0), _xlpm.c+_xlpm.d, MIN(_xlpm.c,_xlpm.d)), IF(_xlpm.x=0, 0, IF(DataTables!$K$158="6+", _xlfn.IFNA(_xlfn.RANK.AVG(_xlpm.x,$E$177:$E$182),1), IF(DataTables!$K$158=8,_xlfn.RANK.AVG(_xlpm.x,_xlpm.b)))))</f>
        <v>0</v>
      </c>
      <c r="P178" s="32"/>
      <c r="Q178" s="151"/>
      <c r="R178" s="151">
        <f>$O178</f>
        <v>0</v>
      </c>
      <c r="S178" s="151"/>
      <c r="T178" s="151"/>
      <c r="U178" s="151"/>
      <c r="V178" s="151"/>
      <c r="W178" s="151"/>
      <c r="X178" s="151"/>
      <c r="Y178" s="32"/>
      <c r="Z178" s="32">
        <f>COUNTIF(F$177:F$184:F$186:F$193,F178)</f>
        <v>0</v>
      </c>
      <c r="AA178" s="32">
        <f t="shared" ref="AA178:AA184" si="62">IF(NOT(ISBLANK(F178)),COUNTIF(F$177:F$184,LEFT(F178,1)&amp;"*"),0)</f>
        <v>0</v>
      </c>
      <c r="AB178" s="7" t="str">
        <f t="shared" ref="AB178:AB184" si="63">IF($G178&gt;=$J$176, "***", "")</f>
        <v/>
      </c>
    </row>
    <row r="179" spans="1:28" s="7" customFormat="1" ht="20.25" customHeight="1">
      <c r="A179" s="709" t="s">
        <v>122</v>
      </c>
      <c r="B179" s="709" t="s">
        <v>60</v>
      </c>
      <c r="C179" s="709" t="s">
        <v>154</v>
      </c>
      <c r="D179" s="709" t="s">
        <v>71</v>
      </c>
      <c r="E179" s="41">
        <v>3</v>
      </c>
      <c r="F179" s="17"/>
      <c r="G179" s="38"/>
      <c r="H179" s="33" t="str" cm="1">
        <f t="array" ref="H179">IF($F179=0," ",_xlfn.XLOOKUP($F179,DataCalcs!$B$331:$B$409,_xlfn.XLOOKUP($C179,DataCalcs!$D$330:$N$330,DataCalcs!$D$331:$N$409),"WRONG LETTER"))</f>
        <v xml:space="preserve"> </v>
      </c>
      <c r="I179" s="33" t="str">
        <f>IF($F179=0," ",_xlfn.XLOOKUP($F179,DataCalcs!$B$331:$B$409,DataCalcs!$A$331:$A$409,"WRONG LETTER"))</f>
        <v xml:space="preserve"> </v>
      </c>
      <c r="J179" s="709" t="str" cm="1">
        <f t="array" ref="J179">_xlfn.IFS(ISBLANK(G179), "", NOT(ISNUMBER(G179)), "!!!",  G179&lt;DataTables!$E$89,"...",G179&lt;DataTables!$F$89,"L1",G179&lt;DataTables!$G$89,"L2",G179&lt;DataTables!$H$89,"L3",G179&lt;DataTables!$I$89,"L4",G179&lt;DataTables!$J$89,"L5",G179&lt;DataTables!$K$89,"L6",G179&lt;DataTables!$L$89,"L7",G179&lt;DataTables!$M$89,"L8", G179&gt;=DataTables!$M$89,"L9")</f>
        <v/>
      </c>
      <c r="K179" s="709"/>
      <c r="L179" s="32"/>
      <c r="M179" s="34" t="str">
        <f t="shared" si="61"/>
        <v>B</v>
      </c>
      <c r="N179" s="34" t="str">
        <f t="shared" si="61"/>
        <v>BB</v>
      </c>
      <c r="O179" s="34" cm="1">
        <f t="array" ref="O179">_xlfn.LET(_xlpm.a, $F$177:$F$184, _xlpm.b, $E$177:$E$184, _xlpm.c, _xlfn.XLOOKUP(M179,_xlpm.a,_xlpm.b,0), _xlpm.d, _xlfn.XLOOKUP(N179,_xlpm.a,_xlpm.b,0), _xlpm.x, IF(OR(_xlpm.c=0,_xlpm.d=0), _xlpm.c+_xlpm.d, MIN(_xlpm.c,_xlpm.d)), IF(_xlpm.x=0, 0, IF(DataTables!$K$158="6+", _xlfn.IFNA(_xlfn.RANK.AVG(_xlpm.x,$E$177:$E$182),1), IF(DataTables!$K$158=8,_xlfn.RANK.AVG(_xlpm.x,_xlpm.b)))))</f>
        <v>0</v>
      </c>
      <c r="P179" s="32"/>
      <c r="Q179" s="151"/>
      <c r="R179" s="151"/>
      <c r="S179" s="151">
        <f>$O179</f>
        <v>0</v>
      </c>
      <c r="T179" s="151"/>
      <c r="U179" s="151"/>
      <c r="V179" s="151"/>
      <c r="W179" s="151"/>
      <c r="X179" s="151"/>
      <c r="Y179" s="32"/>
      <c r="Z179" s="32">
        <f>COUNTIF(F$177:F$184:F$186:F$193,F179)</f>
        <v>0</v>
      </c>
      <c r="AA179" s="32">
        <f t="shared" si="62"/>
        <v>0</v>
      </c>
      <c r="AB179" s="7" t="str">
        <f t="shared" si="63"/>
        <v/>
      </c>
    </row>
    <row r="180" spans="1:28" s="7" customFormat="1" ht="20.25" customHeight="1">
      <c r="A180" s="709" t="s">
        <v>122</v>
      </c>
      <c r="B180" s="709" t="s">
        <v>60</v>
      </c>
      <c r="C180" s="709" t="s">
        <v>154</v>
      </c>
      <c r="D180" s="709" t="s">
        <v>71</v>
      </c>
      <c r="E180" s="41">
        <v>4</v>
      </c>
      <c r="F180" s="17"/>
      <c r="G180" s="38"/>
      <c r="H180" s="33" t="str" cm="1">
        <f t="array" ref="H180">IF($F180=0," ",_xlfn.XLOOKUP($F180,DataCalcs!$B$331:$B$409,_xlfn.XLOOKUP($C180,DataCalcs!$D$330:$N$330,DataCalcs!$D$331:$N$409),"WRONG LETTER"))</f>
        <v xml:space="preserve"> </v>
      </c>
      <c r="I180" s="33" t="str">
        <f>IF($F180=0," ",_xlfn.XLOOKUP($F180,DataCalcs!$B$331:$B$409,DataCalcs!$A$331:$A$409,"WRONG LETTER"))</f>
        <v xml:space="preserve"> </v>
      </c>
      <c r="J180" s="709" t="str" cm="1">
        <f t="array" ref="J180">_xlfn.IFS(ISBLANK(G180), "", NOT(ISNUMBER(G180)), "!!!",  G180&lt;DataTables!$E$89,"...",G180&lt;DataTables!$F$89,"L1",G180&lt;DataTables!$G$89,"L2",G180&lt;DataTables!$H$89,"L3",G180&lt;DataTables!$I$89,"L4",G180&lt;DataTables!$J$89,"L5",G180&lt;DataTables!$K$89,"L6",G180&lt;DataTables!$L$89,"L7",G180&lt;DataTables!$M$89,"L8", G180&gt;=DataTables!$M$89,"L9")</f>
        <v/>
      </c>
      <c r="K180" s="709"/>
      <c r="L180" s="32"/>
      <c r="M180" s="34" t="str">
        <f t="shared" si="61"/>
        <v>O</v>
      </c>
      <c r="N180" s="34" t="str">
        <f t="shared" si="61"/>
        <v>OO</v>
      </c>
      <c r="O180" s="34" cm="1">
        <f t="array" ref="O180">_xlfn.LET(_xlpm.a, $F$177:$F$184, _xlpm.b, $E$177:$E$184, _xlpm.c, _xlfn.XLOOKUP(M180,_xlpm.a,_xlpm.b,0), _xlpm.d, _xlfn.XLOOKUP(N180,_xlpm.a,_xlpm.b,0), _xlpm.x, IF(OR(_xlpm.c=0,_xlpm.d=0), _xlpm.c+_xlpm.d, MIN(_xlpm.c,_xlpm.d)), IF(_xlpm.x=0, 0, IF(DataTables!$K$158="6+", _xlfn.IFNA(_xlfn.RANK.AVG(_xlpm.x,$E$177:$E$182),1), IF(DataTables!$K$158=8,_xlfn.RANK.AVG(_xlpm.x,_xlpm.b)))))</f>
        <v>0</v>
      </c>
      <c r="P180" s="32"/>
      <c r="Q180" s="151"/>
      <c r="R180" s="151"/>
      <c r="S180" s="151"/>
      <c r="T180" s="151">
        <f>$O180</f>
        <v>0</v>
      </c>
      <c r="U180" s="151"/>
      <c r="V180" s="151"/>
      <c r="W180" s="151"/>
      <c r="X180" s="151"/>
      <c r="Y180" s="32"/>
      <c r="Z180" s="32">
        <f>COUNTIF(F$177:F$184:F$186:F$193,F180)</f>
        <v>0</v>
      </c>
      <c r="AA180" s="32">
        <f t="shared" si="62"/>
        <v>0</v>
      </c>
      <c r="AB180" s="7" t="str">
        <f t="shared" si="63"/>
        <v/>
      </c>
    </row>
    <row r="181" spans="1:28" s="7" customFormat="1" ht="20.25" customHeight="1">
      <c r="A181" s="709" t="s">
        <v>122</v>
      </c>
      <c r="B181" s="709" t="s">
        <v>60</v>
      </c>
      <c r="C181" s="709" t="s">
        <v>154</v>
      </c>
      <c r="D181" s="709" t="s">
        <v>71</v>
      </c>
      <c r="E181" s="41">
        <v>5</v>
      </c>
      <c r="F181" s="17"/>
      <c r="G181" s="38"/>
      <c r="H181" s="33" t="str" cm="1">
        <f t="array" ref="H181">IF($F181=0," ",_xlfn.XLOOKUP($F181,DataCalcs!$B$331:$B$409,_xlfn.XLOOKUP($C181,DataCalcs!$D$330:$N$330,DataCalcs!$D$331:$N$409),"WRONG LETTER"))</f>
        <v xml:space="preserve"> </v>
      </c>
      <c r="I181" s="33" t="str">
        <f>IF($F181=0," ",_xlfn.XLOOKUP($F181,DataCalcs!$B$331:$B$409,DataCalcs!$A$331:$A$409,"WRONG LETTER"))</f>
        <v xml:space="preserve"> </v>
      </c>
      <c r="J181" s="709" t="str" cm="1">
        <f t="array" ref="J181">_xlfn.IFS(ISBLANK(G181), "", NOT(ISNUMBER(G181)), "!!!",  G181&lt;DataTables!$E$89,"...",G181&lt;DataTables!$F$89,"L1",G181&lt;DataTables!$G$89,"L2",G181&lt;DataTables!$H$89,"L3",G181&lt;DataTables!$I$89,"L4",G181&lt;DataTables!$J$89,"L5",G181&lt;DataTables!$K$89,"L6",G181&lt;DataTables!$L$89,"L7",G181&lt;DataTables!$M$89,"L8", G181&gt;=DataTables!$M$89,"L9")</f>
        <v/>
      </c>
      <c r="K181" s="709"/>
      <c r="L181" s="32"/>
      <c r="M181" s="34" t="str">
        <f t="shared" si="61"/>
        <v>R</v>
      </c>
      <c r="N181" s="34" t="str">
        <f t="shared" si="61"/>
        <v>RR</v>
      </c>
      <c r="O181" s="34" cm="1">
        <f t="array" ref="O181">_xlfn.LET(_xlpm.a, $F$177:$F$184, _xlpm.b, $E$177:$E$184, _xlpm.c, _xlfn.XLOOKUP(M181,_xlpm.a,_xlpm.b,0), _xlpm.d, _xlfn.XLOOKUP(N181,_xlpm.a,_xlpm.b,0), _xlpm.x, IF(OR(_xlpm.c=0,_xlpm.d=0), _xlpm.c+_xlpm.d, MIN(_xlpm.c,_xlpm.d)), IF(_xlpm.x=0, 0, IF(DataTables!$K$158="6+", _xlfn.IFNA(_xlfn.RANK.AVG(_xlpm.x,$E$177:$E$182),1), IF(DataTables!$K$158=8,_xlfn.RANK.AVG(_xlpm.x,_xlpm.b)))))</f>
        <v>0</v>
      </c>
      <c r="P181" s="32"/>
      <c r="Q181" s="151"/>
      <c r="R181" s="151"/>
      <c r="S181" s="151"/>
      <c r="T181" s="151"/>
      <c r="U181" s="151">
        <f>$O181</f>
        <v>0</v>
      </c>
      <c r="V181" s="151"/>
      <c r="W181" s="151"/>
      <c r="X181" s="151"/>
      <c r="Y181" s="32"/>
      <c r="Z181" s="32">
        <f>COUNTIF(F$177:F$184:F$186:F$193,F181)</f>
        <v>0</v>
      </c>
      <c r="AA181" s="32">
        <f t="shared" si="62"/>
        <v>0</v>
      </c>
      <c r="AB181" s="7" t="str">
        <f t="shared" si="63"/>
        <v/>
      </c>
    </row>
    <row r="182" spans="1:28" s="7" customFormat="1" ht="20.25" customHeight="1">
      <c r="A182" s="709" t="s">
        <v>122</v>
      </c>
      <c r="B182" s="709" t="s">
        <v>60</v>
      </c>
      <c r="C182" s="709" t="s">
        <v>154</v>
      </c>
      <c r="D182" s="709" t="s">
        <v>71</v>
      </c>
      <c r="E182" s="41">
        <v>6</v>
      </c>
      <c r="F182" s="17"/>
      <c r="G182" s="38"/>
      <c r="H182" s="33" t="str" cm="1">
        <f t="array" ref="H182">IF($F182=0," ",_xlfn.XLOOKUP($F182,DataCalcs!$B$331:$B$409,_xlfn.XLOOKUP($C182,DataCalcs!$D$330:$N$330,DataCalcs!$D$331:$N$409),"WRONG LETTER"))</f>
        <v xml:space="preserve"> </v>
      </c>
      <c r="I182" s="33" t="str">
        <f>IF($F182=0," ",_xlfn.XLOOKUP($F182,DataCalcs!$B$331:$B$409,DataCalcs!$A$331:$A$409,"WRONG LETTER"))</f>
        <v xml:space="preserve"> </v>
      </c>
      <c r="J182" s="709" t="str" cm="1">
        <f t="array" ref="J182">_xlfn.IFS(ISBLANK(G182), "", NOT(ISNUMBER(G182)), "!!!",  G182&lt;DataTables!$E$89,"...",G182&lt;DataTables!$F$89,"L1",G182&lt;DataTables!$G$89,"L2",G182&lt;DataTables!$H$89,"L3",G182&lt;DataTables!$I$89,"L4",G182&lt;DataTables!$J$89,"L5",G182&lt;DataTables!$K$89,"L6",G182&lt;DataTables!$L$89,"L7",G182&lt;DataTables!$M$89,"L8", G182&gt;=DataTables!$M$89,"L9")</f>
        <v/>
      </c>
      <c r="K182" s="709"/>
      <c r="L182" s="32"/>
      <c r="M182" s="34" t="str">
        <f t="shared" si="61"/>
        <v>X</v>
      </c>
      <c r="N182" s="34" t="str">
        <f t="shared" si="61"/>
        <v>XX</v>
      </c>
      <c r="O182" s="34" cm="1">
        <f t="array" ref="O182">_xlfn.LET(_xlpm.a, $F$177:$F$184, _xlpm.b, $E$177:$E$184, _xlpm.c, _xlfn.XLOOKUP(M182,_xlpm.a,_xlpm.b,0), _xlpm.d, _xlfn.XLOOKUP(N182,_xlpm.a,_xlpm.b,0), _xlpm.x, IF(OR(_xlpm.c=0,_xlpm.d=0), _xlpm.c+_xlpm.d, MIN(_xlpm.c,_xlpm.d)), IF(_xlpm.x=0, 0, IF(DataTables!$K$158="6+", _xlfn.IFNA(_xlfn.RANK.AVG(_xlpm.x,$E$177:$E$182),1), IF(DataTables!$K$158=8,_xlfn.RANK.AVG(_xlpm.x,_xlpm.b)))))</f>
        <v>0</v>
      </c>
      <c r="P182" s="32"/>
      <c r="Q182" s="151"/>
      <c r="R182" s="151"/>
      <c r="S182" s="151"/>
      <c r="T182" s="151"/>
      <c r="U182" s="151"/>
      <c r="V182" s="151">
        <f>$O182</f>
        <v>0</v>
      </c>
      <c r="W182" s="151"/>
      <c r="X182" s="151"/>
      <c r="Y182" s="32"/>
      <c r="Z182" s="32">
        <f>COUNTIF(F$177:F$184:F$186:F$193,F182)</f>
        <v>0</v>
      </c>
      <c r="AA182" s="32">
        <f t="shared" si="62"/>
        <v>0</v>
      </c>
      <c r="AB182" s="7" t="str">
        <f t="shared" si="63"/>
        <v/>
      </c>
    </row>
    <row r="183" spans="1:28" s="7" customFormat="1" ht="20.25" customHeight="1">
      <c r="A183" s="709" t="s">
        <v>122</v>
      </c>
      <c r="B183" s="709" t="s">
        <v>60</v>
      </c>
      <c r="C183" s="709" t="s">
        <v>154</v>
      </c>
      <c r="D183" s="709" t="s">
        <v>71</v>
      </c>
      <c r="E183" s="14">
        <v>7</v>
      </c>
      <c r="F183" s="17"/>
      <c r="G183" s="38"/>
      <c r="H183" s="33" t="str" cm="1">
        <f t="array" ref="H183">IF($F183=0," ",_xlfn.XLOOKUP($F183,DataCalcs!$B$331:$B$409,_xlfn.XLOOKUP($C183,DataCalcs!$D$330:$N$330,DataCalcs!$D$331:$N$409),"WRONG LETTER"))</f>
        <v xml:space="preserve"> </v>
      </c>
      <c r="I183" s="33" t="str">
        <f>IF($F183=0," ",_xlfn.XLOOKUP($F183,DataCalcs!$B$331:$B$409,DataCalcs!$A$331:$A$409,"WRONG LETTER"))</f>
        <v xml:space="preserve"> </v>
      </c>
      <c r="J183" s="709" t="str" cm="1">
        <f t="array" ref="J183">_xlfn.IFS(ISBLANK(G183), "", NOT(ISNUMBER(G183)), "!!!",  G183&lt;DataTables!$E$89,"...",G183&lt;DataTables!$F$89,"L1",G183&lt;DataTables!$G$89,"L2",G183&lt;DataTables!$H$89,"L3",G183&lt;DataTables!$I$89,"L4",G183&lt;DataTables!$J$89,"L5",G183&lt;DataTables!$K$89,"L6",G183&lt;DataTables!$L$89,"L7",G183&lt;DataTables!$M$89,"L8", G183&gt;=DataTables!$M$89,"L9")</f>
        <v/>
      </c>
      <c r="K183" s="709"/>
      <c r="L183" s="32"/>
      <c r="M183" s="34" t="str">
        <f t="shared" si="61"/>
        <v>H</v>
      </c>
      <c r="N183" s="34" t="str">
        <f t="shared" si="61"/>
        <v>HH</v>
      </c>
      <c r="O183" s="34" cm="1">
        <f t="array" ref="O183">_xlfn.LET(_xlpm.a, $F$177:$F$184, _xlpm.b, $E$177:$E$184, _xlpm.c, _xlfn.XLOOKUP(M183,_xlpm.a,_xlpm.b,0), _xlpm.d, _xlfn.XLOOKUP(N183,_xlpm.a,_xlpm.b,0), _xlpm.x, IF(OR(_xlpm.c=0,_xlpm.d=0), _xlpm.c+_xlpm.d, MIN(_xlpm.c,_xlpm.d)), IF(_xlpm.x=0, 0, IF(DataTables!$K$158="6+", _xlfn.IFNA(_xlfn.RANK.AVG(_xlpm.x,$E$177:$E$182),1), IF(DataTables!$K$158=8,_xlfn.RANK.AVG(_xlpm.x,_xlpm.b)))))</f>
        <v>0</v>
      </c>
      <c r="P183" s="32"/>
      <c r="Q183" s="151"/>
      <c r="R183" s="151"/>
      <c r="S183" s="151"/>
      <c r="T183" s="151"/>
      <c r="U183" s="151"/>
      <c r="V183" s="151"/>
      <c r="W183" s="151">
        <f>$O183</f>
        <v>0</v>
      </c>
      <c r="X183" s="151"/>
      <c r="Y183" s="32"/>
      <c r="Z183" s="32">
        <f>COUNTIF(F$177:F$184:F$186:F$193,F183)</f>
        <v>0</v>
      </c>
      <c r="AA183" s="32">
        <f t="shared" si="62"/>
        <v>0</v>
      </c>
      <c r="AB183" s="7" t="str">
        <f t="shared" si="63"/>
        <v/>
      </c>
    </row>
    <row r="184" spans="1:28" s="8" customFormat="1" ht="20.25" customHeight="1">
      <c r="A184" s="709" t="s">
        <v>122</v>
      </c>
      <c r="B184" s="709" t="s">
        <v>60</v>
      </c>
      <c r="C184" s="709" t="s">
        <v>154</v>
      </c>
      <c r="D184" s="709" t="s">
        <v>71</v>
      </c>
      <c r="E184" s="14">
        <v>8</v>
      </c>
      <c r="F184" s="17"/>
      <c r="G184" s="38"/>
      <c r="H184" s="33" t="str" cm="1">
        <f t="array" ref="H184">IF($F184=0," ",_xlfn.XLOOKUP($F184,DataCalcs!$B$331:$B$409,_xlfn.XLOOKUP($C184,DataCalcs!$D$330:$N$330,DataCalcs!$D$331:$N$409),"WRONG LETTER"))</f>
        <v xml:space="preserve"> </v>
      </c>
      <c r="I184" s="33" t="str">
        <f>IF($F184=0," ",_xlfn.XLOOKUP($F184,DataCalcs!$B$331:$B$409,DataCalcs!$A$331:$A$409,"WRONG LETTER"))</f>
        <v xml:space="preserve"> </v>
      </c>
      <c r="J184" s="709" t="str" cm="1">
        <f t="array" ref="J184">_xlfn.IFS(ISBLANK(G184), "", NOT(ISNUMBER(G184)), "!!!",  G184&lt;DataTables!$E$89,"...",G184&lt;DataTables!$F$89,"L1",G184&lt;DataTables!$G$89,"L2",G184&lt;DataTables!$H$89,"L3",G184&lt;DataTables!$I$89,"L4",G184&lt;DataTables!$J$89,"L5",G184&lt;DataTables!$K$89,"L6",G184&lt;DataTables!$L$89,"L7",G184&lt;DataTables!$M$89,"L8", G184&gt;=DataTables!$M$89,"L9")</f>
        <v/>
      </c>
      <c r="K184" s="709"/>
      <c r="L184" s="31"/>
      <c r="M184" s="34" t="str">
        <f t="shared" si="61"/>
        <v>W</v>
      </c>
      <c r="N184" s="34" t="str">
        <f t="shared" si="61"/>
        <v>WW</v>
      </c>
      <c r="O184" s="34" cm="1">
        <f t="array" ref="O184">_xlfn.LET(_xlpm.a, $F$177:$F$184, _xlpm.b, $E$177:$E$184, _xlpm.c, _xlfn.XLOOKUP(M184,_xlpm.a,_xlpm.b,0), _xlpm.d, _xlfn.XLOOKUP(N184,_xlpm.a,_xlpm.b,0), _xlpm.x, IF(OR(_xlpm.c=0,_xlpm.d=0), _xlpm.c+_xlpm.d, MIN(_xlpm.c,_xlpm.d)), IF(_xlpm.x=0, 0, IF(DataTables!$K$158="6+", _xlfn.IFNA(_xlfn.RANK.AVG(_xlpm.x,$E$177:$E$182),1), IF(DataTables!$K$158=8,_xlfn.RANK.AVG(_xlpm.x,_xlpm.b)))))</f>
        <v>0</v>
      </c>
      <c r="P184" s="32"/>
      <c r="Q184" s="151"/>
      <c r="R184" s="151"/>
      <c r="S184" s="151"/>
      <c r="T184" s="151"/>
      <c r="U184" s="151"/>
      <c r="V184" s="151"/>
      <c r="W184" s="151"/>
      <c r="X184" s="151">
        <f>$O184</f>
        <v>0</v>
      </c>
      <c r="Y184" s="31"/>
      <c r="Z184" s="32">
        <f>COUNTIF(F$177:F$184:F$186:F$193,F184)</f>
        <v>0</v>
      </c>
      <c r="AA184" s="32">
        <f t="shared" si="62"/>
        <v>0</v>
      </c>
      <c r="AB184" s="7" t="str">
        <f t="shared" si="63"/>
        <v/>
      </c>
    </row>
    <row r="185" spans="1:28" s="8" customFormat="1" ht="20.25" customHeight="1">
      <c r="A185" s="709" t="s">
        <v>122</v>
      </c>
      <c r="B185" s="709" t="s">
        <v>60</v>
      </c>
      <c r="C185" s="709" t="s">
        <v>154</v>
      </c>
      <c r="D185" s="76"/>
      <c r="E185" s="42" t="s">
        <v>234</v>
      </c>
      <c r="F185" s="40"/>
      <c r="G185" s="40"/>
      <c r="H185" s="454"/>
      <c r="I185" s="457"/>
      <c r="J185" s="461"/>
      <c r="K185" s="450"/>
      <c r="L185" s="31"/>
      <c r="M185" s="10"/>
      <c r="N185" s="10"/>
      <c r="O185" s="712"/>
      <c r="P185" s="31"/>
      <c r="Q185" s="31"/>
      <c r="R185" s="31"/>
      <c r="S185" s="31"/>
      <c r="T185" s="31"/>
      <c r="U185" s="31"/>
      <c r="V185" s="31"/>
      <c r="W185" s="31"/>
      <c r="X185" s="31"/>
      <c r="Y185" s="31"/>
      <c r="Z185" s="32"/>
      <c r="AA185" s="2"/>
    </row>
    <row r="186" spans="1:28" s="8" customFormat="1" ht="20.25" customHeight="1">
      <c r="A186" s="709" t="s">
        <v>122</v>
      </c>
      <c r="B186" s="709" t="s">
        <v>60</v>
      </c>
      <c r="C186" s="709" t="s">
        <v>154</v>
      </c>
      <c r="D186" s="709" t="s">
        <v>65</v>
      </c>
      <c r="E186" s="41">
        <v>1</v>
      </c>
      <c r="F186" s="17"/>
      <c r="G186" s="38"/>
      <c r="H186" s="33" t="str" cm="1">
        <f t="array" ref="H186">IF($F186=0," ",_xlfn.XLOOKUP($F186,DataCalcs!$B$331:$B$409,_xlfn.XLOOKUP($C186,DataCalcs!$D$330:$N$330,DataCalcs!$D$331:$N$409),"WRONG LETTER"))</f>
        <v xml:space="preserve"> </v>
      </c>
      <c r="I186" s="33" t="str">
        <f>IF($F186=0," ",_xlfn.XLOOKUP($F186,DataCalcs!$B$331:$B$409,DataCalcs!$A$331:$A$409,"WRONG LETTER"))</f>
        <v xml:space="preserve"> </v>
      </c>
      <c r="J186" s="709" t="str" cm="1">
        <f t="array" ref="J186">_xlfn.IFS(ISBLANK(G186), "", NOT(ISNUMBER(G186)), "!!!",  G186&lt;DataTables!$E$89,"...",G186&lt;DataTables!$F$89,"L1",G186&lt;DataTables!$G$89,"L2",G186&lt;DataTables!$H$89,"L3",G186&lt;DataTables!$I$89,"L4",G186&lt;DataTables!$J$89,"L5",G186&lt;DataTables!$K$89,"L6",G186&lt;DataTables!$L$89,"L7",G186&lt;DataTables!$M$89,"L8", G186&gt;=DataTables!$M$89,"L9")</f>
        <v/>
      </c>
      <c r="K186" s="709"/>
      <c r="L186" s="32"/>
      <c r="M186" s="34" t="str">
        <f t="shared" ref="M186:N193" si="64">M177</f>
        <v>A</v>
      </c>
      <c r="N186" s="34" t="str">
        <f t="shared" si="64"/>
        <v>AA</v>
      </c>
      <c r="O186" s="34" cm="1">
        <f t="array" ref="O186">_xlfn.LET(_xlpm.a, $F$186:$F$193, _xlpm.b, $E$186:$E$193, _xlpm.c, _xlfn.XLOOKUP(M186,_xlpm.a,_xlpm.b,0), _xlpm.d, _xlfn.XLOOKUP(N186,_xlpm.a,_xlpm.b,0), _xlpm.x, IF(OR(_xlpm.c=0,_xlpm.d=0), _xlpm.c+_xlpm.d, MIN(_xlpm.c,_xlpm.d)), IF(_xlpm.x=0, 0, IF(DataTables!$K$158="6+", _xlfn.IFNA(_xlfn.RANK.AVG(_xlpm.x,$E$186:$E$191),1), IF(DataTables!$K$158=8,_xlfn.RANK.AVG(_xlpm.x,_xlpm.b)))))</f>
        <v>0</v>
      </c>
      <c r="P186" s="32"/>
      <c r="Q186" s="151">
        <f>$O186</f>
        <v>0</v>
      </c>
      <c r="R186" s="151"/>
      <c r="S186" s="151"/>
      <c r="T186" s="151"/>
      <c r="U186" s="151"/>
      <c r="V186" s="151"/>
      <c r="W186" s="151"/>
      <c r="X186" s="151"/>
      <c r="Y186" s="32"/>
      <c r="Z186" s="32">
        <f>COUNTIF(F$177:F$184:F$186:F$193,F186)</f>
        <v>0</v>
      </c>
      <c r="AA186" s="32">
        <f>IF(NOT(ISBLANK(F186)),COUNTIF(F$186:F$193,LEFT(F186,1)&amp;"*"),0)</f>
        <v>0</v>
      </c>
      <c r="AB186" s="7" t="str">
        <f>IF($G186&gt;=$J$176, "***", "")</f>
        <v/>
      </c>
    </row>
    <row r="187" spans="1:28" s="8" customFormat="1" ht="20.25" customHeight="1">
      <c r="A187" s="709" t="s">
        <v>122</v>
      </c>
      <c r="B187" s="709" t="s">
        <v>60</v>
      </c>
      <c r="C187" s="709" t="s">
        <v>154</v>
      </c>
      <c r="D187" s="709" t="s">
        <v>65</v>
      </c>
      <c r="E187" s="41">
        <v>2</v>
      </c>
      <c r="F187" s="17"/>
      <c r="G187" s="38"/>
      <c r="H187" s="33" t="str" cm="1">
        <f t="array" ref="H187">IF($F187=0," ",_xlfn.XLOOKUP($F187,DataCalcs!$B$331:$B$409,_xlfn.XLOOKUP($C187,DataCalcs!$D$330:$N$330,DataCalcs!$D$331:$N$409),"WRONG LETTER"))</f>
        <v xml:space="preserve"> </v>
      </c>
      <c r="I187" s="33" t="str">
        <f>IF($F187=0," ",_xlfn.XLOOKUP($F187,DataCalcs!$B$331:$B$409,DataCalcs!$A$331:$A$409,"WRONG LETTER"))</f>
        <v xml:space="preserve"> </v>
      </c>
      <c r="J187" s="709" t="str" cm="1">
        <f t="array" ref="J187">_xlfn.IFS(ISBLANK(G187), "", NOT(ISNUMBER(G187)), "!!!",  G187&lt;DataTables!$E$89,"...",G187&lt;DataTables!$F$89,"L1",G187&lt;DataTables!$G$89,"L2",G187&lt;DataTables!$H$89,"L3",G187&lt;DataTables!$I$89,"L4",G187&lt;DataTables!$J$89,"L5",G187&lt;DataTables!$K$89,"L6",G187&lt;DataTables!$L$89,"L7",G187&lt;DataTables!$M$89,"L8", G187&gt;=DataTables!$M$89,"L9")</f>
        <v/>
      </c>
      <c r="K187" s="709"/>
      <c r="L187" s="31"/>
      <c r="M187" s="34" t="str">
        <f t="shared" si="64"/>
        <v>N</v>
      </c>
      <c r="N187" s="34" t="str">
        <f t="shared" si="64"/>
        <v>NN</v>
      </c>
      <c r="O187" s="34" cm="1">
        <f t="array" ref="O187">_xlfn.LET(_xlpm.a, $F$186:$F$193, _xlpm.b, $E$186:$E$193, _xlpm.c, _xlfn.XLOOKUP(M187,_xlpm.a,_xlpm.b,0), _xlpm.d, _xlfn.XLOOKUP(N187,_xlpm.a,_xlpm.b,0), _xlpm.x, IF(OR(_xlpm.c=0,_xlpm.d=0), _xlpm.c+_xlpm.d, MIN(_xlpm.c,_xlpm.d)), IF(_xlpm.x=0, 0, IF(DataTables!$K$158="6+", _xlfn.IFNA(_xlfn.RANK.AVG(_xlpm.x,$E$186:$E$191),1), IF(DataTables!$K$158=8,_xlfn.RANK.AVG(_xlpm.x,_xlpm.b)))))</f>
        <v>0</v>
      </c>
      <c r="P187" s="32"/>
      <c r="Q187" s="151"/>
      <c r="R187" s="151">
        <f>$O187</f>
        <v>0</v>
      </c>
      <c r="S187" s="151"/>
      <c r="T187" s="151"/>
      <c r="U187" s="151"/>
      <c r="V187" s="151"/>
      <c r="W187" s="151"/>
      <c r="X187" s="151"/>
      <c r="Y187" s="32"/>
      <c r="Z187" s="32">
        <f>COUNTIF(F$177:F$184:F$186:F$193,F187)</f>
        <v>0</v>
      </c>
      <c r="AA187" s="32">
        <f t="shared" ref="AA187:AA193" si="65">IF(NOT(ISBLANK(F187)),COUNTIF(F$186:F$193,LEFT(F187,1)&amp;"*"),0)</f>
        <v>0</v>
      </c>
      <c r="AB187" s="7" t="str">
        <f t="shared" ref="AB187:AB193" si="66">IF($G187&gt;=$J$176, "***", "")</f>
        <v/>
      </c>
    </row>
    <row r="188" spans="1:28" s="8" customFormat="1" ht="20.25" customHeight="1">
      <c r="A188" s="709" t="s">
        <v>122</v>
      </c>
      <c r="B188" s="709" t="s">
        <v>60</v>
      </c>
      <c r="C188" s="709" t="s">
        <v>154</v>
      </c>
      <c r="D188" s="709" t="s">
        <v>65</v>
      </c>
      <c r="E188" s="41">
        <v>3</v>
      </c>
      <c r="F188" s="17"/>
      <c r="G188" s="38"/>
      <c r="H188" s="33" t="str" cm="1">
        <f t="array" ref="H188">IF($F188=0," ",_xlfn.XLOOKUP($F188,DataCalcs!$B$331:$B$409,_xlfn.XLOOKUP($C188,DataCalcs!$D$330:$N$330,DataCalcs!$D$331:$N$409),"WRONG LETTER"))</f>
        <v xml:space="preserve"> </v>
      </c>
      <c r="I188" s="33" t="str">
        <f>IF($F188=0," ",_xlfn.XLOOKUP($F188,DataCalcs!$B$331:$B$409,DataCalcs!$A$331:$A$409,"WRONG LETTER"))</f>
        <v xml:space="preserve"> </v>
      </c>
      <c r="J188" s="709" t="str" cm="1">
        <f t="array" ref="J188">_xlfn.IFS(ISBLANK(G188), "", NOT(ISNUMBER(G188)), "!!!",  G188&lt;DataTables!$E$89,"...",G188&lt;DataTables!$F$89,"L1",G188&lt;DataTables!$G$89,"L2",G188&lt;DataTables!$H$89,"L3",G188&lt;DataTables!$I$89,"L4",G188&lt;DataTables!$J$89,"L5",G188&lt;DataTables!$K$89,"L6",G188&lt;DataTables!$L$89,"L7",G188&lt;DataTables!$M$89,"L8", G188&gt;=DataTables!$M$89,"L9")</f>
        <v/>
      </c>
      <c r="K188" s="709"/>
      <c r="L188" s="31"/>
      <c r="M188" s="34" t="str">
        <f t="shared" si="64"/>
        <v>B</v>
      </c>
      <c r="N188" s="34" t="str">
        <f t="shared" si="64"/>
        <v>BB</v>
      </c>
      <c r="O188" s="34" cm="1">
        <f t="array" ref="O188">_xlfn.LET(_xlpm.a, $F$186:$F$193, _xlpm.b, $E$186:$E$193, _xlpm.c, _xlfn.XLOOKUP(M188,_xlpm.a,_xlpm.b,0), _xlpm.d, _xlfn.XLOOKUP(N188,_xlpm.a,_xlpm.b,0), _xlpm.x, IF(OR(_xlpm.c=0,_xlpm.d=0), _xlpm.c+_xlpm.d, MIN(_xlpm.c,_xlpm.d)), IF(_xlpm.x=0, 0, IF(DataTables!$K$158="6+", _xlfn.IFNA(_xlfn.RANK.AVG(_xlpm.x,$E$186:$E$191),1), IF(DataTables!$K$158=8,_xlfn.RANK.AVG(_xlpm.x,_xlpm.b)))))</f>
        <v>0</v>
      </c>
      <c r="P188" s="32"/>
      <c r="Q188" s="151"/>
      <c r="R188" s="151"/>
      <c r="S188" s="151">
        <f>$O188</f>
        <v>0</v>
      </c>
      <c r="T188" s="151"/>
      <c r="U188" s="151"/>
      <c r="V188" s="151"/>
      <c r="W188" s="151"/>
      <c r="X188" s="151"/>
      <c r="Y188" s="32"/>
      <c r="Z188" s="32">
        <f>COUNTIF(F$177:F$184:F$186:F$193,F188)</f>
        <v>0</v>
      </c>
      <c r="AA188" s="32">
        <f t="shared" si="65"/>
        <v>0</v>
      </c>
      <c r="AB188" s="7" t="str">
        <f t="shared" si="66"/>
        <v/>
      </c>
    </row>
    <row r="189" spans="1:28" s="8" customFormat="1" ht="20.25" customHeight="1">
      <c r="A189" s="709" t="s">
        <v>122</v>
      </c>
      <c r="B189" s="709" t="s">
        <v>60</v>
      </c>
      <c r="C189" s="709" t="s">
        <v>154</v>
      </c>
      <c r="D189" s="709" t="s">
        <v>65</v>
      </c>
      <c r="E189" s="41">
        <v>4</v>
      </c>
      <c r="F189" s="17"/>
      <c r="G189" s="38"/>
      <c r="H189" s="33" t="str" cm="1">
        <f t="array" ref="H189">IF($F189=0," ",_xlfn.XLOOKUP($F189,DataCalcs!$B$331:$B$409,_xlfn.XLOOKUP($C189,DataCalcs!$D$330:$N$330,DataCalcs!$D$331:$N$409),"WRONG LETTER"))</f>
        <v xml:space="preserve"> </v>
      </c>
      <c r="I189" s="33" t="str">
        <f>IF($F189=0," ",_xlfn.XLOOKUP($F189,DataCalcs!$B$331:$B$409,DataCalcs!$A$331:$A$409,"WRONG LETTER"))</f>
        <v xml:space="preserve"> </v>
      </c>
      <c r="J189" s="709" t="str" cm="1">
        <f t="array" ref="J189">_xlfn.IFS(ISBLANK(G189), "", NOT(ISNUMBER(G189)), "!!!",  G189&lt;DataTables!$E$89,"...",G189&lt;DataTables!$F$89,"L1",G189&lt;DataTables!$G$89,"L2",G189&lt;DataTables!$H$89,"L3",G189&lt;DataTables!$I$89,"L4",G189&lt;DataTables!$J$89,"L5",G189&lt;DataTables!$K$89,"L6",G189&lt;DataTables!$L$89,"L7",G189&lt;DataTables!$M$89,"L8", G189&gt;=DataTables!$M$89,"L9")</f>
        <v/>
      </c>
      <c r="K189" s="709"/>
      <c r="L189" s="31"/>
      <c r="M189" s="34" t="str">
        <f t="shared" si="64"/>
        <v>O</v>
      </c>
      <c r="N189" s="34" t="str">
        <f t="shared" si="64"/>
        <v>OO</v>
      </c>
      <c r="O189" s="34" cm="1">
        <f t="array" ref="O189">_xlfn.LET(_xlpm.a, $F$186:$F$193, _xlpm.b, $E$186:$E$193, _xlpm.c, _xlfn.XLOOKUP(M189,_xlpm.a,_xlpm.b,0), _xlpm.d, _xlfn.XLOOKUP(N189,_xlpm.a,_xlpm.b,0), _xlpm.x, IF(OR(_xlpm.c=0,_xlpm.d=0), _xlpm.c+_xlpm.d, MIN(_xlpm.c,_xlpm.d)), IF(_xlpm.x=0, 0, IF(DataTables!$K$158="6+", _xlfn.IFNA(_xlfn.RANK.AVG(_xlpm.x,$E$186:$E$191),1), IF(DataTables!$K$158=8,_xlfn.RANK.AVG(_xlpm.x,_xlpm.b)))))</f>
        <v>0</v>
      </c>
      <c r="P189" s="32"/>
      <c r="Q189" s="151"/>
      <c r="R189" s="151"/>
      <c r="S189" s="151"/>
      <c r="T189" s="151">
        <f>$O189</f>
        <v>0</v>
      </c>
      <c r="U189" s="151"/>
      <c r="V189" s="151"/>
      <c r="W189" s="151"/>
      <c r="X189" s="151"/>
      <c r="Y189" s="32"/>
      <c r="Z189" s="32">
        <f>COUNTIF(F$177:F$184:F$186:F$193,F189)</f>
        <v>0</v>
      </c>
      <c r="AA189" s="32">
        <f t="shared" si="65"/>
        <v>0</v>
      </c>
      <c r="AB189" s="7" t="str">
        <f t="shared" si="66"/>
        <v/>
      </c>
    </row>
    <row r="190" spans="1:28" s="8" customFormat="1" ht="20.25" customHeight="1">
      <c r="A190" s="709" t="s">
        <v>122</v>
      </c>
      <c r="B190" s="709" t="s">
        <v>60</v>
      </c>
      <c r="C190" s="709" t="s">
        <v>154</v>
      </c>
      <c r="D190" s="709" t="s">
        <v>65</v>
      </c>
      <c r="E190" s="41">
        <v>5</v>
      </c>
      <c r="F190" s="17"/>
      <c r="G190" s="38"/>
      <c r="H190" s="33" t="str" cm="1">
        <f t="array" ref="H190">IF($F190=0," ",_xlfn.XLOOKUP($F190,DataCalcs!$B$331:$B$409,_xlfn.XLOOKUP($C190,DataCalcs!$D$330:$N$330,DataCalcs!$D$331:$N$409),"WRONG LETTER"))</f>
        <v xml:space="preserve"> </v>
      </c>
      <c r="I190" s="33" t="str">
        <f>IF($F190=0," ",_xlfn.XLOOKUP($F190,DataCalcs!$B$331:$B$409,DataCalcs!$A$331:$A$409,"WRONG LETTER"))</f>
        <v xml:space="preserve"> </v>
      </c>
      <c r="J190" s="709" t="str" cm="1">
        <f t="array" ref="J190">_xlfn.IFS(ISBLANK(G190), "", NOT(ISNUMBER(G190)), "!!!",  G190&lt;DataTables!$E$89,"...",G190&lt;DataTables!$F$89,"L1",G190&lt;DataTables!$G$89,"L2",G190&lt;DataTables!$H$89,"L3",G190&lt;DataTables!$I$89,"L4",G190&lt;DataTables!$J$89,"L5",G190&lt;DataTables!$K$89,"L6",G190&lt;DataTables!$L$89,"L7",G190&lt;DataTables!$M$89,"L8", G190&gt;=DataTables!$M$89,"L9")</f>
        <v/>
      </c>
      <c r="K190" s="709"/>
      <c r="L190" s="31"/>
      <c r="M190" s="34" t="str">
        <f t="shared" si="64"/>
        <v>R</v>
      </c>
      <c r="N190" s="34" t="str">
        <f t="shared" si="64"/>
        <v>RR</v>
      </c>
      <c r="O190" s="34" cm="1">
        <f t="array" ref="O190">_xlfn.LET(_xlpm.a, $F$186:$F$193, _xlpm.b, $E$186:$E$193, _xlpm.c, _xlfn.XLOOKUP(M190,_xlpm.a,_xlpm.b,0), _xlpm.d, _xlfn.XLOOKUP(N190,_xlpm.a,_xlpm.b,0), _xlpm.x, IF(OR(_xlpm.c=0,_xlpm.d=0), _xlpm.c+_xlpm.d, MIN(_xlpm.c,_xlpm.d)), IF(_xlpm.x=0, 0, IF(DataTables!$K$158="6+", _xlfn.IFNA(_xlfn.RANK.AVG(_xlpm.x,$E$186:$E$191),1), IF(DataTables!$K$158=8,_xlfn.RANK.AVG(_xlpm.x,_xlpm.b)))))</f>
        <v>0</v>
      </c>
      <c r="P190" s="32"/>
      <c r="Q190" s="151"/>
      <c r="R190" s="151"/>
      <c r="S190" s="151"/>
      <c r="T190" s="151"/>
      <c r="U190" s="151">
        <f>$O190</f>
        <v>0</v>
      </c>
      <c r="V190" s="151"/>
      <c r="W190" s="151"/>
      <c r="X190" s="151"/>
      <c r="Y190" s="32"/>
      <c r="Z190" s="32">
        <f>COUNTIF(F$177:F$184:F$186:F$193,F190)</f>
        <v>0</v>
      </c>
      <c r="AA190" s="32">
        <f t="shared" si="65"/>
        <v>0</v>
      </c>
      <c r="AB190" s="7" t="str">
        <f t="shared" si="66"/>
        <v/>
      </c>
    </row>
    <row r="191" spans="1:28" s="8" customFormat="1" ht="20.25" customHeight="1">
      <c r="A191" s="709" t="s">
        <v>122</v>
      </c>
      <c r="B191" s="709" t="s">
        <v>60</v>
      </c>
      <c r="C191" s="709" t="s">
        <v>154</v>
      </c>
      <c r="D191" s="709" t="s">
        <v>65</v>
      </c>
      <c r="E191" s="41">
        <v>6</v>
      </c>
      <c r="F191" s="17"/>
      <c r="G191" s="38"/>
      <c r="H191" s="33" t="str" cm="1">
        <f t="array" ref="H191">IF($F191=0," ",_xlfn.XLOOKUP($F191,DataCalcs!$B$331:$B$409,_xlfn.XLOOKUP($C191,DataCalcs!$D$330:$N$330,DataCalcs!$D$331:$N$409),"WRONG LETTER"))</f>
        <v xml:space="preserve"> </v>
      </c>
      <c r="I191" s="33" t="str">
        <f>IF($F191=0," ",_xlfn.XLOOKUP($F191,DataCalcs!$B$331:$B$409,DataCalcs!$A$331:$A$409,"WRONG LETTER"))</f>
        <v xml:space="preserve"> </v>
      </c>
      <c r="J191" s="709" t="str" cm="1">
        <f t="array" ref="J191">_xlfn.IFS(ISBLANK(G191), "", NOT(ISNUMBER(G191)), "!!!",  G191&lt;DataTables!$E$89,"...",G191&lt;DataTables!$F$89,"L1",G191&lt;DataTables!$G$89,"L2",G191&lt;DataTables!$H$89,"L3",G191&lt;DataTables!$I$89,"L4",G191&lt;DataTables!$J$89,"L5",G191&lt;DataTables!$K$89,"L6",G191&lt;DataTables!$L$89,"L7",G191&lt;DataTables!$M$89,"L8", G191&gt;=DataTables!$M$89,"L9")</f>
        <v/>
      </c>
      <c r="K191" s="709"/>
      <c r="L191" s="418"/>
      <c r="M191" s="34" t="str">
        <f t="shared" si="64"/>
        <v>X</v>
      </c>
      <c r="N191" s="34" t="str">
        <f t="shared" si="64"/>
        <v>XX</v>
      </c>
      <c r="O191" s="34" cm="1">
        <f t="array" ref="O191">_xlfn.LET(_xlpm.a, $F$186:$F$193, _xlpm.b, $E$186:$E$193, _xlpm.c, _xlfn.XLOOKUP(M191,_xlpm.a,_xlpm.b,0), _xlpm.d, _xlfn.XLOOKUP(N191,_xlpm.a,_xlpm.b,0), _xlpm.x, IF(OR(_xlpm.c=0,_xlpm.d=0), _xlpm.c+_xlpm.d, MIN(_xlpm.c,_xlpm.d)), IF(_xlpm.x=0, 0, IF(DataTables!$K$158="6+", _xlfn.IFNA(_xlfn.RANK.AVG(_xlpm.x,$E$186:$E$191),1), IF(DataTables!$K$158=8,_xlfn.RANK.AVG(_xlpm.x,_xlpm.b)))))</f>
        <v>0</v>
      </c>
      <c r="P191" s="32"/>
      <c r="Q191" s="151"/>
      <c r="R191" s="151"/>
      <c r="S191" s="151"/>
      <c r="T191" s="151"/>
      <c r="U191" s="151"/>
      <c r="V191" s="151">
        <f>$O191</f>
        <v>0</v>
      </c>
      <c r="W191" s="151"/>
      <c r="X191" s="151"/>
      <c r="Y191" s="32"/>
      <c r="Z191" s="32">
        <f>COUNTIF(F$177:F$184:F$186:F$193,F191)</f>
        <v>0</v>
      </c>
      <c r="AA191" s="32">
        <f t="shared" si="65"/>
        <v>0</v>
      </c>
      <c r="AB191" s="7" t="str">
        <f t="shared" si="66"/>
        <v/>
      </c>
    </row>
    <row r="192" spans="1:28" s="7" customFormat="1" ht="20.25" customHeight="1">
      <c r="A192" s="709" t="s">
        <v>122</v>
      </c>
      <c r="B192" s="709" t="s">
        <v>60</v>
      </c>
      <c r="C192" s="709" t="s">
        <v>154</v>
      </c>
      <c r="D192" s="709" t="s">
        <v>65</v>
      </c>
      <c r="E192" s="14">
        <v>7</v>
      </c>
      <c r="F192" s="17"/>
      <c r="G192" s="38"/>
      <c r="H192" s="33" t="str" cm="1">
        <f t="array" ref="H192">IF($F192=0," ",_xlfn.XLOOKUP($F192,DataCalcs!$B$331:$B$409,_xlfn.XLOOKUP($C192,DataCalcs!$D$330:$N$330,DataCalcs!$D$331:$N$409),"WRONG LETTER"))</f>
        <v xml:space="preserve"> </v>
      </c>
      <c r="I192" s="33" t="str">
        <f>IF($F192=0," ",_xlfn.XLOOKUP($F192,DataCalcs!$B$331:$B$409,DataCalcs!$A$331:$A$409,"WRONG LETTER"))</f>
        <v xml:space="preserve"> </v>
      </c>
      <c r="J192" s="709" t="str" cm="1">
        <f t="array" ref="J192">_xlfn.IFS(ISBLANK(G192), "", NOT(ISNUMBER(G192)), "!!!",  G192&lt;DataTables!$E$89,"...",G192&lt;DataTables!$F$89,"L1",G192&lt;DataTables!$G$89,"L2",G192&lt;DataTables!$H$89,"L3",G192&lt;DataTables!$I$89,"L4",G192&lt;DataTables!$J$89,"L5",G192&lt;DataTables!$K$89,"L6",G192&lt;DataTables!$L$89,"L7",G192&lt;DataTables!$M$89,"L8", G192&gt;=DataTables!$M$89,"L9")</f>
        <v/>
      </c>
      <c r="K192" s="709"/>
      <c r="L192" s="31"/>
      <c r="M192" s="34" t="str">
        <f t="shared" si="64"/>
        <v>H</v>
      </c>
      <c r="N192" s="34" t="str">
        <f t="shared" si="64"/>
        <v>HH</v>
      </c>
      <c r="O192" s="34" cm="1">
        <f t="array" ref="O192">_xlfn.LET(_xlpm.a, $F$186:$F$193, _xlpm.b, $E$186:$E$193, _xlpm.c, _xlfn.XLOOKUP(M192,_xlpm.a,_xlpm.b,0), _xlpm.d, _xlfn.XLOOKUP(N192,_xlpm.a,_xlpm.b,0), _xlpm.x, IF(OR(_xlpm.c=0,_xlpm.d=0), _xlpm.c+_xlpm.d, MIN(_xlpm.c,_xlpm.d)), IF(_xlpm.x=0, 0, IF(DataTables!$K$158="6+", _xlfn.IFNA(_xlfn.RANK.AVG(_xlpm.x,$E$186:$E$191),1), IF(DataTables!$K$158=8,_xlfn.RANK.AVG(_xlpm.x,_xlpm.b)))))</f>
        <v>0</v>
      </c>
      <c r="P192" s="32"/>
      <c r="Q192" s="151"/>
      <c r="R192" s="151"/>
      <c r="S192" s="151"/>
      <c r="T192" s="151"/>
      <c r="U192" s="151"/>
      <c r="V192" s="151"/>
      <c r="W192" s="151">
        <f>$O192</f>
        <v>0</v>
      </c>
      <c r="X192" s="151"/>
      <c r="Y192" s="32"/>
      <c r="Z192" s="32">
        <f>COUNTIF(F$177:F$184:F$186:F$193,F192)</f>
        <v>0</v>
      </c>
      <c r="AA192" s="32">
        <f t="shared" si="65"/>
        <v>0</v>
      </c>
      <c r="AB192" s="7" t="str">
        <f t="shared" si="66"/>
        <v/>
      </c>
    </row>
    <row r="193" spans="1:28" s="7" customFormat="1" ht="20.25" customHeight="1">
      <c r="A193" s="709" t="s">
        <v>122</v>
      </c>
      <c r="B193" s="709" t="s">
        <v>60</v>
      </c>
      <c r="C193" s="709" t="s">
        <v>154</v>
      </c>
      <c r="D193" s="709" t="s">
        <v>65</v>
      </c>
      <c r="E193" s="14">
        <v>8</v>
      </c>
      <c r="F193" s="17"/>
      <c r="G193" s="38"/>
      <c r="H193" s="33" t="str" cm="1">
        <f t="array" ref="H193">IF($F193=0," ",_xlfn.XLOOKUP($F193,DataCalcs!$B$331:$B$409,_xlfn.XLOOKUP($C193,DataCalcs!$D$330:$N$330,DataCalcs!$D$331:$N$409),"WRONG LETTER"))</f>
        <v xml:space="preserve"> </v>
      </c>
      <c r="I193" s="33" t="str">
        <f>IF($F193=0," ",_xlfn.XLOOKUP($F193,DataCalcs!$B$331:$B$409,DataCalcs!$A$331:$A$409,"WRONG LETTER"))</f>
        <v xml:space="preserve"> </v>
      </c>
      <c r="J193" s="709" t="str" cm="1">
        <f t="array" ref="J193">_xlfn.IFS(ISBLANK(G193), "", NOT(ISNUMBER(G193)), "!!!",  G193&lt;DataTables!$E$89,"...",G193&lt;DataTables!$F$89,"L1",G193&lt;DataTables!$G$89,"L2",G193&lt;DataTables!$H$89,"L3",G193&lt;DataTables!$I$89,"L4",G193&lt;DataTables!$J$89,"L5",G193&lt;DataTables!$K$89,"L6",G193&lt;DataTables!$L$89,"L7",G193&lt;DataTables!$M$89,"L8", G193&gt;=DataTables!$M$89,"L9")</f>
        <v/>
      </c>
      <c r="K193" s="709"/>
      <c r="L193" s="31"/>
      <c r="M193" s="34" t="str">
        <f t="shared" si="64"/>
        <v>W</v>
      </c>
      <c r="N193" s="34" t="str">
        <f t="shared" si="64"/>
        <v>WW</v>
      </c>
      <c r="O193" s="34" cm="1">
        <f t="array" ref="O193">_xlfn.LET(_xlpm.a, $F$186:$F$193, _xlpm.b, $E$186:$E$193, _xlpm.c, _xlfn.XLOOKUP(M193,_xlpm.a,_xlpm.b,0), _xlpm.d, _xlfn.XLOOKUP(N193,_xlpm.a,_xlpm.b,0), _xlpm.x, IF(OR(_xlpm.c=0,_xlpm.d=0), _xlpm.c+_xlpm.d, MIN(_xlpm.c,_xlpm.d)), IF(_xlpm.x=0, 0, IF(DataTables!$K$158="6+", _xlfn.IFNA(_xlfn.RANK.AVG(_xlpm.x,$E$186:$E$191),1), IF(DataTables!$K$158=8,_xlfn.RANK.AVG(_xlpm.x,_xlpm.b)))))</f>
        <v>0</v>
      </c>
      <c r="P193" s="32"/>
      <c r="Q193" s="151"/>
      <c r="R193" s="151"/>
      <c r="S193" s="151"/>
      <c r="T193" s="151"/>
      <c r="U193" s="151"/>
      <c r="V193" s="151"/>
      <c r="W193" s="151"/>
      <c r="X193" s="151">
        <f>$O193</f>
        <v>0</v>
      </c>
      <c r="Y193" s="31"/>
      <c r="Z193" s="32">
        <f>COUNTIF(F$177:F$184:F$186:F$193,F193)</f>
        <v>0</v>
      </c>
      <c r="AA193" s="32">
        <f t="shared" si="65"/>
        <v>0</v>
      </c>
      <c r="AB193" s="7" t="str">
        <f t="shared" si="66"/>
        <v/>
      </c>
    </row>
    <row r="195" spans="1:28">
      <c r="H195" s="9"/>
      <c r="I195" s="39" t="s">
        <v>110</v>
      </c>
      <c r="J195" s="752" t="s">
        <v>107</v>
      </c>
      <c r="K195" s="752" t="s">
        <v>109</v>
      </c>
      <c r="L195" s="250"/>
      <c r="M195" s="31"/>
      <c r="O195" s="10"/>
      <c r="P195" s="7"/>
      <c r="Q195" s="31"/>
      <c r="R195" s="31"/>
      <c r="S195" s="31"/>
      <c r="T195" s="31"/>
      <c r="U195" s="31"/>
      <c r="V195" s="31"/>
      <c r="W195" s="31"/>
      <c r="X195" s="31"/>
      <c r="Y195" s="31"/>
      <c r="Z195" s="31"/>
      <c r="AA195" s="32"/>
      <c r="AB195" s="2"/>
    </row>
    <row r="196" spans="1:28">
      <c r="H196" s="9"/>
      <c r="I196" s="19" t="str">
        <f>Abingdon!$AJ$2</f>
        <v>Abingdon AC</v>
      </c>
      <c r="J196" s="729" t="str" cm="1">
        <f t="array" ref="J196">IF($K196=0,"",SUMPRODUCT((K196&lt;=$K$196:$K$203)/COUNTIF($K$196:$K$203,$K$196:$K$203)))</f>
        <v/>
      </c>
      <c r="K196" s="729">
        <f>SUM(Q$6:Q$193)</f>
        <v>0</v>
      </c>
      <c r="L196" s="3"/>
      <c r="M196" s="31"/>
      <c r="O196" s="10"/>
      <c r="P196" s="7"/>
      <c r="Q196" s="31"/>
      <c r="R196" s="31"/>
      <c r="S196" s="31"/>
      <c r="T196" s="31"/>
      <c r="U196" s="31"/>
      <c r="V196" s="31"/>
      <c r="W196" s="31"/>
      <c r="X196" s="31"/>
      <c r="Y196" s="31"/>
      <c r="Z196" s="31"/>
      <c r="AA196" s="32"/>
      <c r="AB196" s="2"/>
    </row>
    <row r="197" spans="1:28">
      <c r="H197" s="9"/>
      <c r="I197" s="19" t="str">
        <f>Banbury!$AJ$2</f>
        <v>Banbury Harriers AC</v>
      </c>
      <c r="J197" s="729" t="str" cm="1">
        <f t="array" ref="J197">IF($K197=0,"",SUMPRODUCT((K197&lt;=$K$196:$K$203)/COUNTIF($K$196:$K$203,$K$196:$K$203)))</f>
        <v/>
      </c>
      <c r="K197" s="729">
        <f>SUM(R$6:R$193)</f>
        <v>0</v>
      </c>
      <c r="L197" s="3"/>
      <c r="M197" s="31"/>
      <c r="O197" s="10"/>
      <c r="P197" s="7"/>
      <c r="Q197" s="31"/>
      <c r="R197" s="31"/>
      <c r="S197" s="31"/>
      <c r="T197" s="31"/>
      <c r="U197" s="31"/>
      <c r="V197" s="31"/>
      <c r="W197" s="31"/>
      <c r="X197" s="31"/>
      <c r="Y197" s="31"/>
      <c r="Z197" s="31"/>
      <c r="AA197" s="32"/>
      <c r="AB197" s="2"/>
    </row>
    <row r="198" spans="1:28">
      <c r="H198" s="9"/>
      <c r="I198" s="19" t="str">
        <f>Bicester!$AJ$2</f>
        <v>Bicester AC</v>
      </c>
      <c r="J198" s="729" t="str" cm="1">
        <f t="array" ref="J198">IF($K198=0,"",SUMPRODUCT((K198&lt;=$K$196:$K$203)/COUNTIF($K$196:$K$203,$K$196:$K$203)))</f>
        <v/>
      </c>
      <c r="K198" s="729">
        <f>SUM(S$6:S$193)</f>
        <v>0</v>
      </c>
      <c r="L198" s="3"/>
      <c r="M198" s="31"/>
      <c r="O198" s="10"/>
      <c r="P198" s="7"/>
      <c r="Q198" s="31"/>
      <c r="R198" s="31"/>
      <c r="S198" s="31"/>
      <c r="T198" s="31"/>
      <c r="U198" s="31"/>
      <c r="V198" s="31"/>
      <c r="W198" s="31"/>
      <c r="X198" s="31"/>
      <c r="Y198" s="31"/>
      <c r="Z198" s="31"/>
      <c r="AA198" s="32"/>
      <c r="AB198" s="2"/>
    </row>
    <row r="199" spans="1:28">
      <c r="H199" s="9"/>
      <c r="I199" s="19" t="str">
        <f>'Oxford City'!$AJ$2</f>
        <v>Oxford City AC</v>
      </c>
      <c r="J199" s="729" t="str" cm="1">
        <f t="array" ref="J199">IF($K199=0,"",SUMPRODUCT((K199&lt;=$K$196:$K$203)/COUNTIF($K$196:$K$203,$K$196:$K$203)))</f>
        <v/>
      </c>
      <c r="K199" s="729">
        <f>SUM(T$6:T$193)</f>
        <v>0</v>
      </c>
      <c r="L199" s="3"/>
      <c r="M199" s="31"/>
      <c r="O199" s="10"/>
      <c r="P199" s="7"/>
      <c r="Q199" s="31"/>
      <c r="R199" s="31"/>
      <c r="S199" s="31"/>
      <c r="T199" s="31"/>
      <c r="U199" s="31"/>
      <c r="V199" s="31"/>
      <c r="W199" s="31"/>
      <c r="X199" s="31"/>
      <c r="Y199" s="31"/>
      <c r="Z199" s="31"/>
      <c r="AA199" s="32"/>
      <c r="AB199" s="2"/>
    </row>
    <row r="200" spans="1:28">
      <c r="H200" s="9"/>
      <c r="I200" s="19" t="str">
        <f>Radley!$AJ$2</f>
        <v>Radley AC</v>
      </c>
      <c r="J200" s="729" t="str" cm="1">
        <f t="array" ref="J200">IF($K200=0,"",SUMPRODUCT((K200&lt;=$K$196:$K$203)/COUNTIF($K$196:$K$203,$K$196:$K$203)))</f>
        <v/>
      </c>
      <c r="K200" s="729">
        <f>SUM(U$6:U$193)</f>
        <v>0</v>
      </c>
      <c r="L200" s="3"/>
      <c r="M200" s="31"/>
      <c r="O200" s="10"/>
      <c r="P200" s="7"/>
      <c r="Q200" s="31"/>
      <c r="R200" s="31"/>
      <c r="S200" s="31"/>
      <c r="T200" s="31"/>
      <c r="U200" s="31"/>
      <c r="V200" s="31"/>
      <c r="W200" s="31"/>
      <c r="X200" s="31"/>
      <c r="Y200" s="31"/>
      <c r="Z200" s="31"/>
      <c r="AA200" s="32"/>
      <c r="AB200" s="2"/>
    </row>
    <row r="201" spans="1:28">
      <c r="H201" s="9"/>
      <c r="I201" s="19" t="str">
        <f>IF('Team Kennet'!$AJ$2=0,"",'Team Kennet'!$AJ$2)</f>
        <v>Team Kennet</v>
      </c>
      <c r="J201" s="729" t="str" cm="1">
        <f t="array" ref="J201">IF($K201=0,"",SUMPRODUCT((K201&lt;=$K$196:$K$203)/COUNTIF($K$196:$K$203,$K$196:$K$203)))</f>
        <v/>
      </c>
      <c r="K201" s="729">
        <f>SUM(V$6:V$193)</f>
        <v>0</v>
      </c>
      <c r="L201" s="3"/>
      <c r="M201" s="31"/>
      <c r="O201" s="10"/>
      <c r="P201" s="7"/>
      <c r="Q201" s="31"/>
      <c r="R201" s="31"/>
      <c r="S201" s="31"/>
      <c r="T201" s="31"/>
      <c r="U201" s="31"/>
      <c r="V201" s="31"/>
      <c r="W201" s="31"/>
      <c r="X201" s="31"/>
      <c r="Y201" s="31"/>
      <c r="Z201" s="31"/>
      <c r="AA201" s="32"/>
      <c r="AB201" s="2"/>
    </row>
    <row r="202" spans="1:28">
      <c r="H202" s="9"/>
      <c r="I202" s="19" t="str">
        <f>IF('White Horse'!$AJ$2=0,"",'White Horse'!$AJ$2)</f>
        <v>White Horse Harriers</v>
      </c>
      <c r="J202" s="729" t="str" cm="1">
        <f t="array" ref="J202">IF($K202=0,"",SUMPRODUCT((K202&lt;=$K$196:$K$203)/COUNTIF($K$196:$K$203,$K$196:$K$203)))</f>
        <v/>
      </c>
      <c r="K202" s="729">
        <f>SUM(W$6:W$193)</f>
        <v>0</v>
      </c>
      <c r="L202" s="3"/>
      <c r="M202" s="31"/>
      <c r="O202" s="10"/>
      <c r="P202" s="7"/>
      <c r="Q202" s="31"/>
      <c r="R202" s="31"/>
      <c r="S202" s="31"/>
      <c r="T202" s="31"/>
      <c r="U202" s="31"/>
      <c r="V202" s="31"/>
      <c r="W202" s="31"/>
      <c r="X202" s="31"/>
      <c r="Y202" s="31"/>
      <c r="Z202" s="31"/>
      <c r="AA202" s="32"/>
      <c r="AB202" s="2"/>
    </row>
    <row r="203" spans="1:28">
      <c r="H203" s="9"/>
      <c r="I203" s="19" t="str">
        <f>IF(Witney!$AJ$2=0,"",Witney!$AJ$2)</f>
        <v>Witney Road Runners</v>
      </c>
      <c r="J203" s="729" t="str" cm="1">
        <f t="array" ref="J203">IF($K203=0,"",SUMPRODUCT((K203&lt;=$K$196:$K$203)/COUNTIF($K$196:$K$203,$K$196:$K$203)))</f>
        <v/>
      </c>
      <c r="K203" s="729">
        <f>SUM(X$6:X$193)</f>
        <v>0</v>
      </c>
      <c r="L203" s="3"/>
      <c r="M203" s="31"/>
      <c r="O203" s="10"/>
      <c r="P203" s="7"/>
      <c r="Q203" s="31"/>
      <c r="R203" s="31"/>
      <c r="S203" s="31"/>
      <c r="T203" s="31"/>
      <c r="U203" s="31"/>
      <c r="V203" s="31"/>
      <c r="W203" s="31"/>
      <c r="X203" s="31"/>
      <c r="Y203" s="31"/>
      <c r="Z203" s="31"/>
      <c r="AA203" s="32"/>
      <c r="AB203" s="2"/>
    </row>
    <row r="204" spans="1:28">
      <c r="E204" s="12"/>
      <c r="L204" s="31"/>
      <c r="P204" s="31"/>
      <c r="Q204" s="31"/>
      <c r="R204" s="31"/>
      <c r="S204" s="31"/>
      <c r="T204" s="31"/>
      <c r="U204" s="31"/>
      <c r="V204" s="31"/>
      <c r="W204" s="31"/>
      <c r="X204" s="31"/>
      <c r="Y204" s="31"/>
      <c r="Z204" s="32"/>
    </row>
    <row r="205" spans="1:28" s="7" customFormat="1" ht="20.25" customHeight="1">
      <c r="A205" s="709" t="s">
        <v>157</v>
      </c>
      <c r="B205" s="709" t="s">
        <v>60</v>
      </c>
      <c r="C205" s="709" t="s">
        <v>124</v>
      </c>
      <c r="D205" s="76"/>
      <c r="E205" s="454" t="s">
        <v>235</v>
      </c>
      <c r="F205" s="455"/>
      <c r="G205" s="455"/>
      <c r="H205" s="456"/>
      <c r="I205" s="457" t="s">
        <v>59</v>
      </c>
      <c r="J205" s="43">
        <f>DataTables!$N$92</f>
        <v>12.87</v>
      </c>
      <c r="K205" s="391"/>
      <c r="L205" s="13"/>
      <c r="M205" s="10"/>
      <c r="N205" s="10"/>
      <c r="P205" s="31"/>
      <c r="Q205" s="373"/>
      <c r="R205" s="373"/>
      <c r="S205" s="373"/>
      <c r="T205" s="373"/>
      <c r="U205" s="373"/>
      <c r="V205" s="374"/>
      <c r="W205" s="375"/>
      <c r="X205" s="375"/>
      <c r="Y205" s="32"/>
      <c r="Z205" s="32"/>
      <c r="AA205" s="32"/>
    </row>
    <row r="206" spans="1:28" s="7" customFormat="1" ht="20.25" customHeight="1">
      <c r="A206" s="709" t="s">
        <v>157</v>
      </c>
      <c r="B206" s="709" t="s">
        <v>60</v>
      </c>
      <c r="C206" s="709" t="s">
        <v>124</v>
      </c>
      <c r="D206" s="709" t="s">
        <v>71</v>
      </c>
      <c r="E206" s="398">
        <v>1</v>
      </c>
      <c r="F206" s="55"/>
      <c r="G206" s="400"/>
      <c r="H206" s="402" t="str" cm="1">
        <f t="array" ref="H206">IF($F206=0," ",_xlfn.XLOOKUP($F206,DataCalcs!$B$413:$B$491,_xlfn.XLOOKUP($C206,DataCalcs!$D$412:$N$412,DataCalcs!$D$413:$N$491),"WRONG LETTER"))</f>
        <v xml:space="preserve"> </v>
      </c>
      <c r="I206" s="402" t="str">
        <f>IF($F206=0," ",_xlfn.XLOOKUP($F206,DataCalcs!$B$413:$B$491,DataCalcs!$A$413:$A$491,"WRONG LETTER"))</f>
        <v xml:space="preserve"> </v>
      </c>
      <c r="J206" s="29" t="str" cm="1">
        <f t="array" ref="J206">_xlfn.IFS(ISBLANK(G206), "", NOT(ISNUMBER(G206)), "!!!",  G206&gt;DataTables!$E$92,"...",G206&gt;DataTables!$F$92,"L1",G206&gt;DataTables!$G$92,"L2",G206&gt;DataTables!$H$92,"L3",G206&gt;DataTables!$I$92,"L4",G206&gt;DataTables!$J$92,"L5",G206&gt;DataTables!$K$92,"L6",G206&gt;DataTables!$L$92,"L7",G206&gt;DataTables!$M$92,"L8", G206&lt;=DataTables!$M$92,"L9")</f>
        <v/>
      </c>
      <c r="K206" s="709" t="str">
        <f>IF(ISBLANK(F206),"",IF(ISBLANK(K$205),"", K$205))</f>
        <v/>
      </c>
      <c r="L206" s="32"/>
      <c r="M206" s="34" t="str">
        <f>M186</f>
        <v>A</v>
      </c>
      <c r="N206" s="34" t="str">
        <f>N186</f>
        <v>AA</v>
      </c>
      <c r="O206" s="34" cm="1">
        <f t="array" ref="O206">_xlfn.LET(_xlpm.a, $F$206:$F$213, _xlpm.b, $E$206:$E$213, _xlpm.c, _xlfn.XLOOKUP(M206,_xlpm.a,_xlpm.b,0), _xlpm.d, _xlfn.XLOOKUP(N206,_xlpm.a,_xlpm.b,0), _xlpm.x, IF(OR(_xlpm.c=0,_xlpm.d=0), _xlpm.c+_xlpm.d, MIN(_xlpm.c,_xlpm.d)), IF(_xlpm.x=0, 0, IF(DataTables!$K$158="6+", _xlfn.IFNA(_xlfn.RANK.AVG(_xlpm.x,$E$206:$E$211),1), IF(DataTables!$K$158=8,_xlfn.RANK.AVG(_xlpm.x,_xlpm.b)))))</f>
        <v>0</v>
      </c>
      <c r="P206" s="32"/>
      <c r="Q206" s="151">
        <f>$O206</f>
        <v>0</v>
      </c>
      <c r="R206" s="151"/>
      <c r="S206" s="151"/>
      <c r="T206" s="151"/>
      <c r="U206" s="151"/>
      <c r="V206" s="151"/>
      <c r="W206" s="151"/>
      <c r="X206" s="151"/>
      <c r="Y206" s="32"/>
      <c r="Z206" s="32">
        <f>COUNTIF(F$206:F$213:F$215:F$222,F206)</f>
        <v>0</v>
      </c>
      <c r="AA206" s="32">
        <f>IF(NOT(ISBLANK(F206)),COUNTIF(F$206:F$213,LEFT(F206,1)&amp;"*"),0)</f>
        <v>0</v>
      </c>
      <c r="AB206" s="7" t="str">
        <f>IF(AND($G206&gt;0.00001,$G206&lt;=$J$205), "***", "")</f>
        <v/>
      </c>
    </row>
    <row r="207" spans="1:28" s="7" customFormat="1" ht="20.25" customHeight="1">
      <c r="A207" s="709" t="s">
        <v>157</v>
      </c>
      <c r="B207" s="709" t="s">
        <v>60</v>
      </c>
      <c r="C207" s="709" t="s">
        <v>124</v>
      </c>
      <c r="D207" s="709" t="s">
        <v>71</v>
      </c>
      <c r="E207" s="41">
        <v>2</v>
      </c>
      <c r="F207" s="17"/>
      <c r="G207" s="38"/>
      <c r="H207" s="33" t="str" cm="1">
        <f t="array" ref="H207">IF($F207=0," ",_xlfn.XLOOKUP($F207,DataCalcs!$B$413:$B$491,_xlfn.XLOOKUP($C207,DataCalcs!$D$412:$N$412,DataCalcs!$D$413:$N$491),"WRONG LETTER"))</f>
        <v xml:space="preserve"> </v>
      </c>
      <c r="I207" s="33" t="str">
        <f>IF($F207=0," ",_xlfn.XLOOKUP($F207,DataCalcs!$B$413:$B$491,DataCalcs!$A$413:$A$491,"WRONG LETTER"))</f>
        <v xml:space="preserve"> </v>
      </c>
      <c r="J207" s="709" t="str" cm="1">
        <f t="array" ref="J207">_xlfn.IFS(ISBLANK(G207), "", NOT(ISNUMBER(G207)), "!!!",  G207&gt;DataTables!$E$92,"...",G207&gt;DataTables!$F$92,"L1",G207&gt;DataTables!$G$92,"L2",G207&gt;DataTables!$H$92,"L3",G207&gt;DataTables!$I$92,"L4",G207&gt;DataTables!$J$92,"L5",G207&gt;DataTables!$K$92,"L6",G207&gt;DataTables!$L$92,"L7",G207&gt;DataTables!$M$92,"L8", G207&lt;=DataTables!$M$92,"L9")</f>
        <v/>
      </c>
      <c r="K207" s="709" t="str">
        <f t="shared" ref="K207:K213" si="67">IF(ISBLANK(F207),"",IF(ISBLANK(K$205),"", K$205))</f>
        <v/>
      </c>
      <c r="L207" s="32"/>
      <c r="M207" s="34" t="str">
        <f t="shared" ref="M207:N213" si="68">M187</f>
        <v>N</v>
      </c>
      <c r="N207" s="34" t="str">
        <f t="shared" si="68"/>
        <v>NN</v>
      </c>
      <c r="O207" s="34" cm="1">
        <f t="array" ref="O207">_xlfn.LET(_xlpm.a, $F$206:$F$213, _xlpm.b, $E$206:$E$213, _xlpm.c, _xlfn.XLOOKUP(M207,_xlpm.a,_xlpm.b,0), _xlpm.d, _xlfn.XLOOKUP(N207,_xlpm.a,_xlpm.b,0), _xlpm.x, IF(OR(_xlpm.c=0,_xlpm.d=0), _xlpm.c+_xlpm.d, MIN(_xlpm.c,_xlpm.d)), IF(_xlpm.x=0, 0, IF(DataTables!$K$158="6+", _xlfn.IFNA(_xlfn.RANK.AVG(_xlpm.x,$E$206:$E$211),1), IF(DataTables!$K$158=8,_xlfn.RANK.AVG(_xlpm.x,_xlpm.b)))))</f>
        <v>0</v>
      </c>
      <c r="P207" s="32"/>
      <c r="Q207" s="151"/>
      <c r="R207" s="151">
        <f>$O207</f>
        <v>0</v>
      </c>
      <c r="S207" s="151"/>
      <c r="T207" s="151"/>
      <c r="U207" s="151"/>
      <c r="V207" s="151"/>
      <c r="W207" s="151"/>
      <c r="X207" s="151"/>
      <c r="Y207" s="32"/>
      <c r="Z207" s="32">
        <f>COUNTIF(F$206:F$213:F$215:F$222,F207)</f>
        <v>0</v>
      </c>
      <c r="AA207" s="32">
        <f t="shared" ref="AA207:AA213" si="69">IF(NOT(ISBLANK(F207)),COUNTIF(F$206:F$213,LEFT(F207,1)&amp;"*"),0)</f>
        <v>0</v>
      </c>
      <c r="AB207" s="7" t="str">
        <f t="shared" ref="AB207:AB213" si="70">IF(AND($G207&gt;0.00001,$G207&lt;=$J$205), "***", "")</f>
        <v/>
      </c>
    </row>
    <row r="208" spans="1:28" s="7" customFormat="1" ht="20.25" customHeight="1">
      <c r="A208" s="709" t="s">
        <v>157</v>
      </c>
      <c r="B208" s="709" t="s">
        <v>60</v>
      </c>
      <c r="C208" s="709" t="s">
        <v>124</v>
      </c>
      <c r="D208" s="709" t="s">
        <v>71</v>
      </c>
      <c r="E208" s="41">
        <v>3</v>
      </c>
      <c r="F208" s="17"/>
      <c r="G208" s="38"/>
      <c r="H208" s="33" t="str" cm="1">
        <f t="array" ref="H208">IF($F208=0," ",_xlfn.XLOOKUP($F208,DataCalcs!$B$413:$B$491,_xlfn.XLOOKUP($C208,DataCalcs!$D$412:$N$412,DataCalcs!$D$413:$N$491),"WRONG LETTER"))</f>
        <v xml:space="preserve"> </v>
      </c>
      <c r="I208" s="33" t="str">
        <f>IF($F208=0," ",_xlfn.XLOOKUP($F208,DataCalcs!$B$413:$B$491,DataCalcs!$A$413:$A$491,"WRONG LETTER"))</f>
        <v xml:space="preserve"> </v>
      </c>
      <c r="J208" s="709" t="str" cm="1">
        <f t="array" ref="J208">_xlfn.IFS(ISBLANK(G208), "", NOT(ISNUMBER(G208)), "!!!",  G208&gt;DataTables!$E$92,"...",G208&gt;DataTables!$F$92,"L1",G208&gt;DataTables!$G$92,"L2",G208&gt;DataTables!$H$92,"L3",G208&gt;DataTables!$I$92,"L4",G208&gt;DataTables!$J$92,"L5",G208&gt;DataTables!$K$92,"L6",G208&gt;DataTables!$L$92,"L7",G208&gt;DataTables!$M$92,"L8", G208&lt;=DataTables!$M$92,"L9")</f>
        <v/>
      </c>
      <c r="K208" s="709" t="str">
        <f t="shared" si="67"/>
        <v/>
      </c>
      <c r="L208" s="32"/>
      <c r="M208" s="34" t="str">
        <f t="shared" si="68"/>
        <v>B</v>
      </c>
      <c r="N208" s="34" t="str">
        <f t="shared" si="68"/>
        <v>BB</v>
      </c>
      <c r="O208" s="34" cm="1">
        <f t="array" ref="O208">_xlfn.LET(_xlpm.a, $F$206:$F$213, _xlpm.b, $E$206:$E$213, _xlpm.c, _xlfn.XLOOKUP(M208,_xlpm.a,_xlpm.b,0), _xlpm.d, _xlfn.XLOOKUP(N208,_xlpm.a,_xlpm.b,0), _xlpm.x, IF(OR(_xlpm.c=0,_xlpm.d=0), _xlpm.c+_xlpm.d, MIN(_xlpm.c,_xlpm.d)), IF(_xlpm.x=0, 0, IF(DataTables!$K$158="6+", _xlfn.IFNA(_xlfn.RANK.AVG(_xlpm.x,$E$206:$E$211),1), IF(DataTables!$K$158=8,_xlfn.RANK.AVG(_xlpm.x,_xlpm.b)))))</f>
        <v>0</v>
      </c>
      <c r="P208" s="32"/>
      <c r="Q208" s="151"/>
      <c r="R208" s="151"/>
      <c r="S208" s="151">
        <f>$O208</f>
        <v>0</v>
      </c>
      <c r="T208" s="151"/>
      <c r="U208" s="151"/>
      <c r="V208" s="151"/>
      <c r="W208" s="151"/>
      <c r="X208" s="151"/>
      <c r="Y208" s="32"/>
      <c r="Z208" s="32">
        <f>COUNTIF(F$206:F$213:F$215:F$222,F208)</f>
        <v>0</v>
      </c>
      <c r="AA208" s="32">
        <f t="shared" si="69"/>
        <v>0</v>
      </c>
      <c r="AB208" s="7" t="str">
        <f t="shared" si="70"/>
        <v/>
      </c>
    </row>
    <row r="209" spans="1:28" s="7" customFormat="1" ht="20.25" customHeight="1">
      <c r="A209" s="709" t="s">
        <v>157</v>
      </c>
      <c r="B209" s="709" t="s">
        <v>60</v>
      </c>
      <c r="C209" s="709" t="s">
        <v>124</v>
      </c>
      <c r="D209" s="709" t="s">
        <v>71</v>
      </c>
      <c r="E209" s="41">
        <v>4</v>
      </c>
      <c r="F209" s="17"/>
      <c r="G209" s="38"/>
      <c r="H209" s="33" t="str" cm="1">
        <f t="array" ref="H209">IF($F209=0," ",_xlfn.XLOOKUP($F209,DataCalcs!$B$413:$B$491,_xlfn.XLOOKUP($C209,DataCalcs!$D$412:$N$412,DataCalcs!$D$413:$N$491),"WRONG LETTER"))</f>
        <v xml:space="preserve"> </v>
      </c>
      <c r="I209" s="33" t="str">
        <f>IF($F209=0," ",_xlfn.XLOOKUP($F209,DataCalcs!$B$413:$B$491,DataCalcs!$A$413:$A$491,"WRONG LETTER"))</f>
        <v xml:space="preserve"> </v>
      </c>
      <c r="J209" s="709" t="str" cm="1">
        <f t="array" ref="J209">_xlfn.IFS(ISBLANK(G209), "", NOT(ISNUMBER(G209)), "!!!",  G209&gt;DataTables!$E$92,"...",G209&gt;DataTables!$F$92,"L1",G209&gt;DataTables!$G$92,"L2",G209&gt;DataTables!$H$92,"L3",G209&gt;DataTables!$I$92,"L4",G209&gt;DataTables!$J$92,"L5",G209&gt;DataTables!$K$92,"L6",G209&gt;DataTables!$L$92,"L7",G209&gt;DataTables!$M$92,"L8", G209&lt;=DataTables!$M$92,"L9")</f>
        <v/>
      </c>
      <c r="K209" s="709" t="str">
        <f t="shared" si="67"/>
        <v/>
      </c>
      <c r="L209" s="32"/>
      <c r="M209" s="34" t="str">
        <f t="shared" si="68"/>
        <v>O</v>
      </c>
      <c r="N209" s="34" t="str">
        <f t="shared" si="68"/>
        <v>OO</v>
      </c>
      <c r="O209" s="34" cm="1">
        <f t="array" ref="O209">_xlfn.LET(_xlpm.a, $F$206:$F$213, _xlpm.b, $E$206:$E$213, _xlpm.c, _xlfn.XLOOKUP(M209,_xlpm.a,_xlpm.b,0), _xlpm.d, _xlfn.XLOOKUP(N209,_xlpm.a,_xlpm.b,0), _xlpm.x, IF(OR(_xlpm.c=0,_xlpm.d=0), _xlpm.c+_xlpm.d, MIN(_xlpm.c,_xlpm.d)), IF(_xlpm.x=0, 0, IF(DataTables!$K$158="6+", _xlfn.IFNA(_xlfn.RANK.AVG(_xlpm.x,$E$206:$E$211),1), IF(DataTables!$K$158=8,_xlfn.RANK.AVG(_xlpm.x,_xlpm.b)))))</f>
        <v>0</v>
      </c>
      <c r="P209" s="32"/>
      <c r="Q209" s="151"/>
      <c r="R209" s="151"/>
      <c r="S209" s="151"/>
      <c r="T209" s="151">
        <f>$O209</f>
        <v>0</v>
      </c>
      <c r="U209" s="151"/>
      <c r="V209" s="151"/>
      <c r="W209" s="151"/>
      <c r="X209" s="151"/>
      <c r="Y209" s="32"/>
      <c r="Z209" s="32">
        <f>COUNTIF(F$206:F$213:F$215:F$222,F209)</f>
        <v>0</v>
      </c>
      <c r="AA209" s="32">
        <f t="shared" si="69"/>
        <v>0</v>
      </c>
      <c r="AB209" s="7" t="str">
        <f t="shared" si="70"/>
        <v/>
      </c>
    </row>
    <row r="210" spans="1:28" s="7" customFormat="1" ht="20.25" customHeight="1">
      <c r="A210" s="709" t="s">
        <v>157</v>
      </c>
      <c r="B210" s="709" t="s">
        <v>60</v>
      </c>
      <c r="C210" s="709" t="s">
        <v>124</v>
      </c>
      <c r="D210" s="709" t="s">
        <v>71</v>
      </c>
      <c r="E210" s="41">
        <v>5</v>
      </c>
      <c r="F210" s="17"/>
      <c r="G210" s="38"/>
      <c r="H210" s="33" t="str" cm="1">
        <f t="array" ref="H210">IF($F210=0," ",_xlfn.XLOOKUP($F210,DataCalcs!$B$413:$B$491,_xlfn.XLOOKUP($C210,DataCalcs!$D$412:$N$412,DataCalcs!$D$413:$N$491),"WRONG LETTER"))</f>
        <v xml:space="preserve"> </v>
      </c>
      <c r="I210" s="33" t="str">
        <f>IF($F210=0," ",_xlfn.XLOOKUP($F210,DataCalcs!$B$413:$B$491,DataCalcs!$A$413:$A$491,"WRONG LETTER"))</f>
        <v xml:space="preserve"> </v>
      </c>
      <c r="J210" s="709" t="str" cm="1">
        <f t="array" ref="J210">_xlfn.IFS(ISBLANK(G210), "", NOT(ISNUMBER(G210)), "!!!",  G210&gt;DataTables!$E$92,"...",G210&gt;DataTables!$F$92,"L1",G210&gt;DataTables!$G$92,"L2",G210&gt;DataTables!$H$92,"L3",G210&gt;DataTables!$I$92,"L4",G210&gt;DataTables!$J$92,"L5",G210&gt;DataTables!$K$92,"L6",G210&gt;DataTables!$L$92,"L7",G210&gt;DataTables!$M$92,"L8", G210&lt;=DataTables!$M$92,"L9")</f>
        <v/>
      </c>
      <c r="K210" s="709" t="str">
        <f t="shared" si="67"/>
        <v/>
      </c>
      <c r="L210" s="32"/>
      <c r="M210" s="34" t="str">
        <f t="shared" si="68"/>
        <v>R</v>
      </c>
      <c r="N210" s="34" t="str">
        <f t="shared" si="68"/>
        <v>RR</v>
      </c>
      <c r="O210" s="34" cm="1">
        <f t="array" ref="O210">_xlfn.LET(_xlpm.a, $F$206:$F$213, _xlpm.b, $E$206:$E$213, _xlpm.c, _xlfn.XLOOKUP(M210,_xlpm.a,_xlpm.b,0), _xlpm.d, _xlfn.XLOOKUP(N210,_xlpm.a,_xlpm.b,0), _xlpm.x, IF(OR(_xlpm.c=0,_xlpm.d=0), _xlpm.c+_xlpm.d, MIN(_xlpm.c,_xlpm.d)), IF(_xlpm.x=0, 0, IF(DataTables!$K$158="6+", _xlfn.IFNA(_xlfn.RANK.AVG(_xlpm.x,$E$206:$E$211),1), IF(DataTables!$K$158=8,_xlfn.RANK.AVG(_xlpm.x,_xlpm.b)))))</f>
        <v>0</v>
      </c>
      <c r="P210" s="32"/>
      <c r="Q210" s="151"/>
      <c r="R210" s="151"/>
      <c r="S210" s="151"/>
      <c r="T210" s="151"/>
      <c r="U210" s="151">
        <f>$O210</f>
        <v>0</v>
      </c>
      <c r="V210" s="151"/>
      <c r="W210" s="151"/>
      <c r="X210" s="151"/>
      <c r="Y210" s="32"/>
      <c r="Z210" s="32">
        <f>COUNTIF(F$206:F$213:F$215:F$222,F210)</f>
        <v>0</v>
      </c>
      <c r="AA210" s="32">
        <f t="shared" si="69"/>
        <v>0</v>
      </c>
      <c r="AB210" s="7" t="str">
        <f t="shared" si="70"/>
        <v/>
      </c>
    </row>
    <row r="211" spans="1:28" s="7" customFormat="1" ht="20.25" customHeight="1">
      <c r="A211" s="709" t="s">
        <v>157</v>
      </c>
      <c r="B211" s="709" t="s">
        <v>60</v>
      </c>
      <c r="C211" s="709" t="s">
        <v>124</v>
      </c>
      <c r="D211" s="709" t="s">
        <v>71</v>
      </c>
      <c r="E211" s="41">
        <v>6</v>
      </c>
      <c r="F211" s="17"/>
      <c r="G211" s="38"/>
      <c r="H211" s="33" t="str" cm="1">
        <f t="array" ref="H211">IF($F211=0," ",_xlfn.XLOOKUP($F211,DataCalcs!$B$413:$B$491,_xlfn.XLOOKUP($C211,DataCalcs!$D$412:$N$412,DataCalcs!$D$413:$N$491),"WRONG LETTER"))</f>
        <v xml:space="preserve"> </v>
      </c>
      <c r="I211" s="33" t="str">
        <f>IF($F211=0," ",_xlfn.XLOOKUP($F211,DataCalcs!$B$413:$B$491,DataCalcs!$A$413:$A$491,"WRONG LETTER"))</f>
        <v xml:space="preserve"> </v>
      </c>
      <c r="J211" s="709" t="str" cm="1">
        <f t="array" ref="J211">_xlfn.IFS(ISBLANK(G211), "", NOT(ISNUMBER(G211)), "!!!",  G211&gt;DataTables!$E$92,"...",G211&gt;DataTables!$F$92,"L1",G211&gt;DataTables!$G$92,"L2",G211&gt;DataTables!$H$92,"L3",G211&gt;DataTables!$I$92,"L4",G211&gt;DataTables!$J$92,"L5",G211&gt;DataTables!$K$92,"L6",G211&gt;DataTables!$L$92,"L7",G211&gt;DataTables!$M$92,"L8", G211&lt;=DataTables!$M$92,"L9")</f>
        <v/>
      </c>
      <c r="K211" s="709" t="str">
        <f t="shared" si="67"/>
        <v/>
      </c>
      <c r="L211" s="32"/>
      <c r="M211" s="34" t="str">
        <f t="shared" si="68"/>
        <v>X</v>
      </c>
      <c r="N211" s="34" t="str">
        <f t="shared" si="68"/>
        <v>XX</v>
      </c>
      <c r="O211" s="34" cm="1">
        <f t="array" ref="O211">_xlfn.LET(_xlpm.a, $F$206:$F$213, _xlpm.b, $E$206:$E$213, _xlpm.c, _xlfn.XLOOKUP(M211,_xlpm.a,_xlpm.b,0), _xlpm.d, _xlfn.XLOOKUP(N211,_xlpm.a,_xlpm.b,0), _xlpm.x, IF(OR(_xlpm.c=0,_xlpm.d=0), _xlpm.c+_xlpm.d, MIN(_xlpm.c,_xlpm.d)), IF(_xlpm.x=0, 0, IF(DataTables!$K$158="6+", _xlfn.IFNA(_xlfn.RANK.AVG(_xlpm.x,$E$206:$E$211),1), IF(DataTables!$K$158=8,_xlfn.RANK.AVG(_xlpm.x,_xlpm.b)))))</f>
        <v>0</v>
      </c>
      <c r="P211" s="32"/>
      <c r="Q211" s="151"/>
      <c r="R211" s="151"/>
      <c r="S211" s="151"/>
      <c r="T211" s="151"/>
      <c r="U211" s="151"/>
      <c r="V211" s="151">
        <f>$O211</f>
        <v>0</v>
      </c>
      <c r="W211" s="151"/>
      <c r="X211" s="151"/>
      <c r="Y211" s="32"/>
      <c r="Z211" s="32">
        <f>COUNTIF(F$206:F$213:F$215:F$222,F211)</f>
        <v>0</v>
      </c>
      <c r="AA211" s="32">
        <f t="shared" si="69"/>
        <v>0</v>
      </c>
      <c r="AB211" s="7" t="str">
        <f t="shared" si="70"/>
        <v/>
      </c>
    </row>
    <row r="212" spans="1:28" s="7" customFormat="1" ht="20.25" customHeight="1">
      <c r="A212" s="709" t="s">
        <v>157</v>
      </c>
      <c r="B212" s="709" t="s">
        <v>60</v>
      </c>
      <c r="C212" s="709" t="s">
        <v>124</v>
      </c>
      <c r="D212" s="709" t="s">
        <v>71</v>
      </c>
      <c r="E212" s="14">
        <v>7</v>
      </c>
      <c r="F212" s="17"/>
      <c r="G212" s="38"/>
      <c r="H212" s="33" t="str" cm="1">
        <f t="array" ref="H212">IF($F212=0," ",_xlfn.XLOOKUP($F212,DataCalcs!$B$413:$B$491,_xlfn.XLOOKUP($C212,DataCalcs!$D$412:$N$412,DataCalcs!$D$413:$N$491),"WRONG LETTER"))</f>
        <v xml:space="preserve"> </v>
      </c>
      <c r="I212" s="33" t="str">
        <f>IF($F212=0," ",_xlfn.XLOOKUP($F212,DataCalcs!$B$413:$B$491,DataCalcs!$A$413:$A$491,"WRONG LETTER"))</f>
        <v xml:space="preserve"> </v>
      </c>
      <c r="J212" s="709" t="str" cm="1">
        <f t="array" ref="J212">_xlfn.IFS(ISBLANK(G212), "", NOT(ISNUMBER(G212)), "!!!",  G212&gt;DataTables!$E$92,"...",G212&gt;DataTables!$F$92,"L1",G212&gt;DataTables!$G$92,"L2",G212&gt;DataTables!$H$92,"L3",G212&gt;DataTables!$I$92,"L4",G212&gt;DataTables!$J$92,"L5",G212&gt;DataTables!$K$92,"L6",G212&gt;DataTables!$L$92,"L7",G212&gt;DataTables!$M$92,"L8", G212&lt;=DataTables!$M$92,"L9")</f>
        <v/>
      </c>
      <c r="K212" s="709" t="str">
        <f t="shared" si="67"/>
        <v/>
      </c>
      <c r="L212" s="32"/>
      <c r="M212" s="34" t="str">
        <f t="shared" si="68"/>
        <v>H</v>
      </c>
      <c r="N212" s="34" t="str">
        <f t="shared" si="68"/>
        <v>HH</v>
      </c>
      <c r="O212" s="34" cm="1">
        <f t="array" ref="O212">_xlfn.LET(_xlpm.a, $F$206:$F$213, _xlpm.b, $E$206:$E$213, _xlpm.c, _xlfn.XLOOKUP(M212,_xlpm.a,_xlpm.b,0), _xlpm.d, _xlfn.XLOOKUP(N212,_xlpm.a,_xlpm.b,0), _xlpm.x, IF(OR(_xlpm.c=0,_xlpm.d=0), _xlpm.c+_xlpm.d, MIN(_xlpm.c,_xlpm.d)), IF(_xlpm.x=0, 0, IF(DataTables!$K$158="6+", _xlfn.IFNA(_xlfn.RANK.AVG(_xlpm.x,$E$206:$E$211),1), IF(DataTables!$K$158=8,_xlfn.RANK.AVG(_xlpm.x,_xlpm.b)))))</f>
        <v>0</v>
      </c>
      <c r="P212" s="32"/>
      <c r="Q212" s="151"/>
      <c r="R212" s="151"/>
      <c r="S212" s="151"/>
      <c r="T212" s="151"/>
      <c r="U212" s="151"/>
      <c r="V212" s="151"/>
      <c r="W212" s="151">
        <f>$O212</f>
        <v>0</v>
      </c>
      <c r="X212" s="151"/>
      <c r="Y212" s="32"/>
      <c r="Z212" s="32">
        <f>COUNTIF(F$206:F$213:F$215:F$222,F212)</f>
        <v>0</v>
      </c>
      <c r="AA212" s="32">
        <f t="shared" si="69"/>
        <v>0</v>
      </c>
      <c r="AB212" s="7" t="str">
        <f t="shared" si="70"/>
        <v/>
      </c>
    </row>
    <row r="213" spans="1:28" s="8" customFormat="1" ht="20.25" customHeight="1">
      <c r="A213" s="709" t="s">
        <v>157</v>
      </c>
      <c r="B213" s="709" t="s">
        <v>60</v>
      </c>
      <c r="C213" s="709" t="s">
        <v>124</v>
      </c>
      <c r="D213" s="709" t="s">
        <v>71</v>
      </c>
      <c r="E213" s="394">
        <v>8</v>
      </c>
      <c r="F213" s="405"/>
      <c r="G213" s="406"/>
      <c r="H213" s="397" t="str" cm="1">
        <f t="array" ref="H213">IF($F213=0," ",_xlfn.XLOOKUP($F213,DataCalcs!$B$413:$B$491,_xlfn.XLOOKUP($C213,DataCalcs!$D$412:$N$412,DataCalcs!$D$413:$N$491),"WRONG LETTER"))</f>
        <v xml:space="preserve"> </v>
      </c>
      <c r="I213" s="397" t="str">
        <f>IF($F213=0," ",_xlfn.XLOOKUP($F213,DataCalcs!$B$413:$B$491,DataCalcs!$A$413:$A$491,"WRONG LETTER"))</f>
        <v xml:space="preserve"> </v>
      </c>
      <c r="J213" s="711" t="str" cm="1">
        <f t="array" ref="J213">_xlfn.IFS(ISBLANK(G213), "", NOT(ISNUMBER(G213)), "!!!",  G213&gt;DataTables!$E$92,"...",G213&gt;DataTables!$F$92,"L1",G213&gt;DataTables!$G$92,"L2",G213&gt;DataTables!$H$92,"L3",G213&gt;DataTables!$I$92,"L4",G213&gt;DataTables!$J$92,"L5",G213&gt;DataTables!$K$92,"L6",G213&gt;DataTables!$L$92,"L7",G213&gt;DataTables!$M$92,"L8", G213&lt;=DataTables!$M$92,"L9")</f>
        <v/>
      </c>
      <c r="K213" s="709" t="str">
        <f t="shared" si="67"/>
        <v/>
      </c>
      <c r="L213" s="31"/>
      <c r="M213" s="34" t="str">
        <f t="shared" si="68"/>
        <v>W</v>
      </c>
      <c r="N213" s="34" t="str">
        <f t="shared" si="68"/>
        <v>WW</v>
      </c>
      <c r="O213" s="34" cm="1">
        <f t="array" ref="O213">_xlfn.LET(_xlpm.a, $F$206:$F$213, _xlpm.b, $E$206:$E$213, _xlpm.c, _xlfn.XLOOKUP(M213,_xlpm.a,_xlpm.b,0), _xlpm.d, _xlfn.XLOOKUP(N213,_xlpm.a,_xlpm.b,0), _xlpm.x, IF(OR(_xlpm.c=0,_xlpm.d=0), _xlpm.c+_xlpm.d, MIN(_xlpm.c,_xlpm.d)), IF(_xlpm.x=0, 0, IF(DataTables!$K$158="6+", _xlfn.IFNA(_xlfn.RANK.AVG(_xlpm.x,$E$206:$E$211),1), IF(DataTables!$K$158=8,_xlfn.RANK.AVG(_xlpm.x,_xlpm.b)))))</f>
        <v>0</v>
      </c>
      <c r="P213" s="32"/>
      <c r="Q213" s="151"/>
      <c r="R213" s="151"/>
      <c r="S213" s="151"/>
      <c r="T213" s="151"/>
      <c r="U213" s="151"/>
      <c r="V213" s="151"/>
      <c r="W213" s="151"/>
      <c r="X213" s="151">
        <f>$O213</f>
        <v>0</v>
      </c>
      <c r="Y213" s="31"/>
      <c r="Z213" s="32">
        <f>COUNTIF(F$206:F$213:F$215:F$222,F213)</f>
        <v>0</v>
      </c>
      <c r="AA213" s="32">
        <f t="shared" si="69"/>
        <v>0</v>
      </c>
      <c r="AB213" s="7" t="str">
        <f t="shared" si="70"/>
        <v/>
      </c>
    </row>
    <row r="214" spans="1:28" s="8" customFormat="1" ht="20.25" customHeight="1">
      <c r="A214" s="709" t="s">
        <v>157</v>
      </c>
      <c r="B214" s="709" t="s">
        <v>60</v>
      </c>
      <c r="C214" s="709" t="s">
        <v>124</v>
      </c>
      <c r="D214" s="76"/>
      <c r="E214" s="454" t="s">
        <v>236</v>
      </c>
      <c r="F214" s="455"/>
      <c r="G214" s="458"/>
      <c r="H214" s="456"/>
      <c r="I214" s="457"/>
      <c r="J214" s="43"/>
      <c r="K214" s="391"/>
      <c r="L214" s="31"/>
      <c r="M214" s="36"/>
      <c r="N214" s="36"/>
      <c r="O214" s="712"/>
      <c r="P214" s="31"/>
      <c r="Q214" s="373"/>
      <c r="R214" s="373"/>
      <c r="S214" s="373"/>
      <c r="T214" s="373"/>
      <c r="U214" s="373"/>
      <c r="V214" s="374"/>
      <c r="W214" s="375"/>
      <c r="X214" s="375"/>
      <c r="Y214" s="31"/>
      <c r="Z214" s="32"/>
      <c r="AA214" s="2"/>
    </row>
    <row r="215" spans="1:28" s="8" customFormat="1" ht="20.25" customHeight="1">
      <c r="A215" s="709" t="s">
        <v>157</v>
      </c>
      <c r="B215" s="709" t="s">
        <v>60</v>
      </c>
      <c r="C215" s="709" t="s">
        <v>124</v>
      </c>
      <c r="D215" s="709" t="s">
        <v>65</v>
      </c>
      <c r="E215" s="398">
        <v>1</v>
      </c>
      <c r="F215" s="55"/>
      <c r="G215" s="400"/>
      <c r="H215" s="402" t="str" cm="1">
        <f t="array" ref="H215">IF($F215=0," ",_xlfn.XLOOKUP($F215,DataCalcs!$B$413:$B$491,_xlfn.XLOOKUP($C215,DataCalcs!$D$412:$N$412,DataCalcs!$D$413:$N$491),"WRONG LETTER"))</f>
        <v xml:space="preserve"> </v>
      </c>
      <c r="I215" s="402" t="str">
        <f>IF($F215=0," ",_xlfn.XLOOKUP($F215,DataCalcs!$B$413:$B$491,DataCalcs!$A$413:$A$491,"WRONG LETTER"))</f>
        <v xml:space="preserve"> </v>
      </c>
      <c r="J215" s="29" t="str" cm="1">
        <f t="array" ref="J215">_xlfn.IFS(ISBLANK(G215), "", NOT(ISNUMBER(G215)), "!!!",  G215&gt;DataTables!$E$92,"...",G215&gt;DataTables!$F$92,"L1",G215&gt;DataTables!$G$92,"L2",G215&gt;DataTables!$H$92,"L3",G215&gt;DataTables!$I$92,"L4",G215&gt;DataTables!$J$92,"L5",G215&gt;DataTables!$K$92,"L6",G215&gt;DataTables!$L$92,"L7",G215&gt;DataTables!$M$92,"L8", G215&lt;=DataTables!$M$92,"L9")</f>
        <v/>
      </c>
      <c r="K215" s="709" t="str">
        <f>IF(ISBLANK(F215),"",IF(ISBLANK(K$214),"", K$214))</f>
        <v/>
      </c>
      <c r="L215" s="31"/>
      <c r="M215" s="34" t="str">
        <f t="shared" ref="M215:N222" si="71">M206</f>
        <v>A</v>
      </c>
      <c r="N215" s="34" t="str">
        <f t="shared" si="71"/>
        <v>AA</v>
      </c>
      <c r="O215" s="34" cm="1">
        <f t="array" ref="O215">_xlfn.LET(_xlpm.a, $F$215:$F$222, _xlpm.b, $E$215:$E$222, _xlpm.c, _xlfn.XLOOKUP(M215,_xlpm.a,_xlpm.b,0), _xlpm.d, _xlfn.XLOOKUP(N215,_xlpm.a,_xlpm.b,0), _xlpm.x, IF(OR(_xlpm.c=0,_xlpm.d=0), _xlpm.c+_xlpm.d, MIN(_xlpm.c,_xlpm.d)), IF(_xlpm.x=0, 0, IF(DataTables!$K$158="6+", _xlfn.IFNA(_xlfn.RANK.AVG(_xlpm.x,$E$215:$E$220),1), IF(DataTables!$K$158=8,_xlfn.RANK.AVG(_xlpm.x,_xlpm.b)))))</f>
        <v>0</v>
      </c>
      <c r="P215" s="32"/>
      <c r="Q215" s="151">
        <f>$O215</f>
        <v>0</v>
      </c>
      <c r="R215" s="151"/>
      <c r="S215" s="151"/>
      <c r="T215" s="151"/>
      <c r="U215" s="151"/>
      <c r="V215" s="151"/>
      <c r="W215" s="151"/>
      <c r="X215" s="151"/>
      <c r="Y215" s="32"/>
      <c r="Z215" s="32">
        <f>COUNTIF(F$206:F$213:F$215:F$222,F215)</f>
        <v>0</v>
      </c>
      <c r="AA215" s="32">
        <f>IF(NOT(ISBLANK(F215)),COUNTIF(F$215:F$222,LEFT(F215,1)&amp;"*"),0)</f>
        <v>0</v>
      </c>
      <c r="AB215" s="7" t="str">
        <f>IF(AND($G215&gt;0.00001,$G215&lt;=$J$205), "***", "")</f>
        <v/>
      </c>
    </row>
    <row r="216" spans="1:28" s="8" customFormat="1" ht="20.25" customHeight="1">
      <c r="A216" s="709" t="s">
        <v>157</v>
      </c>
      <c r="B216" s="709" t="s">
        <v>60</v>
      </c>
      <c r="C216" s="709" t="s">
        <v>124</v>
      </c>
      <c r="D216" s="709" t="s">
        <v>65</v>
      </c>
      <c r="E216" s="41">
        <v>2</v>
      </c>
      <c r="F216" s="17"/>
      <c r="G216" s="38"/>
      <c r="H216" s="33" t="str" cm="1">
        <f t="array" ref="H216">IF($F216=0," ",_xlfn.XLOOKUP($F216,DataCalcs!$B$413:$B$491,_xlfn.XLOOKUP($C216,DataCalcs!$D$412:$N$412,DataCalcs!$D$413:$N$491),"WRONG LETTER"))</f>
        <v xml:space="preserve"> </v>
      </c>
      <c r="I216" s="33" t="str">
        <f>IF($F216=0," ",_xlfn.XLOOKUP($F216,DataCalcs!$B$413:$B$491,DataCalcs!$A$413:$A$491,"WRONG LETTER"))</f>
        <v xml:space="preserve"> </v>
      </c>
      <c r="J216" s="709" t="str" cm="1">
        <f t="array" ref="J216">_xlfn.IFS(ISBLANK(G216), "", NOT(ISNUMBER(G216)), "!!!",  G216&gt;DataTables!$E$92,"...",G216&gt;DataTables!$F$92,"L1",G216&gt;DataTables!$G$92,"L2",G216&gt;DataTables!$H$92,"L3",G216&gt;DataTables!$I$92,"L4",G216&gt;DataTables!$J$92,"L5",G216&gt;DataTables!$K$92,"L6",G216&gt;DataTables!$L$92,"L7",G216&gt;DataTables!$M$92,"L8", G216&lt;=DataTables!$M$92,"L9")</f>
        <v/>
      </c>
      <c r="K216" s="709" t="str">
        <f t="shared" ref="K216:K222" si="72">IF(ISBLANK(F216),"",IF(ISBLANK(K$214),"", K$214))</f>
        <v/>
      </c>
      <c r="L216" s="31"/>
      <c r="M216" s="34" t="str">
        <f t="shared" si="71"/>
        <v>N</v>
      </c>
      <c r="N216" s="34" t="str">
        <f t="shared" si="71"/>
        <v>NN</v>
      </c>
      <c r="O216" s="34" cm="1">
        <f t="array" ref="O216">_xlfn.LET(_xlpm.a, $F$215:$F$222, _xlpm.b, $E$215:$E$222, _xlpm.c, _xlfn.XLOOKUP(M216,_xlpm.a,_xlpm.b,0), _xlpm.d, _xlfn.XLOOKUP(N216,_xlpm.a,_xlpm.b,0), _xlpm.x, IF(OR(_xlpm.c=0,_xlpm.d=0), _xlpm.c+_xlpm.d, MIN(_xlpm.c,_xlpm.d)), IF(_xlpm.x=0, 0, IF(DataTables!$K$158="6+", _xlfn.IFNA(_xlfn.RANK.AVG(_xlpm.x,$E$215:$E$220),1), IF(DataTables!$K$158=8,_xlfn.RANK.AVG(_xlpm.x,_xlpm.b)))))</f>
        <v>0</v>
      </c>
      <c r="P216" s="32"/>
      <c r="Q216" s="151"/>
      <c r="R216" s="151">
        <f>$O216</f>
        <v>0</v>
      </c>
      <c r="S216" s="151"/>
      <c r="T216" s="151"/>
      <c r="U216" s="151"/>
      <c r="V216" s="151"/>
      <c r="W216" s="151"/>
      <c r="X216" s="151"/>
      <c r="Y216" s="32"/>
      <c r="Z216" s="32">
        <f>COUNTIF(F$206:F$213:F$215:F$222,F216)</f>
        <v>0</v>
      </c>
      <c r="AA216" s="32">
        <f t="shared" ref="AA216:AA222" si="73">IF(NOT(ISBLANK(F216)),COUNTIF(F$215:F$222,LEFT(F216,1)&amp;"*"),0)</f>
        <v>0</v>
      </c>
      <c r="AB216" s="7" t="str">
        <f t="shared" ref="AB216:AB222" si="74">IF(AND($G216&gt;0.00001,$G216&lt;=$J$205), "***", "")</f>
        <v/>
      </c>
    </row>
    <row r="217" spans="1:28" s="8" customFormat="1" ht="20.25" customHeight="1">
      <c r="A217" s="709" t="s">
        <v>157</v>
      </c>
      <c r="B217" s="709" t="s">
        <v>60</v>
      </c>
      <c r="C217" s="709" t="s">
        <v>124</v>
      </c>
      <c r="D217" s="709" t="s">
        <v>65</v>
      </c>
      <c r="E217" s="41">
        <v>3</v>
      </c>
      <c r="F217" s="17"/>
      <c r="G217" s="38"/>
      <c r="H217" s="33" t="str" cm="1">
        <f t="array" ref="H217">IF($F217=0," ",_xlfn.XLOOKUP($F217,DataCalcs!$B$413:$B$491,_xlfn.XLOOKUP($C217,DataCalcs!$D$412:$N$412,DataCalcs!$D$413:$N$491),"WRONG LETTER"))</f>
        <v xml:space="preserve"> </v>
      </c>
      <c r="I217" s="33" t="str">
        <f>IF($F217=0," ",_xlfn.XLOOKUP($F217,DataCalcs!$B$413:$B$491,DataCalcs!$A$413:$A$491,"WRONG LETTER"))</f>
        <v xml:space="preserve"> </v>
      </c>
      <c r="J217" s="709" t="str" cm="1">
        <f t="array" ref="J217">_xlfn.IFS(ISBLANK(G217), "", NOT(ISNUMBER(G217)), "!!!",  G217&gt;DataTables!$E$92,"...",G217&gt;DataTables!$F$92,"L1",G217&gt;DataTables!$G$92,"L2",G217&gt;DataTables!$H$92,"L3",G217&gt;DataTables!$I$92,"L4",G217&gt;DataTables!$J$92,"L5",G217&gt;DataTables!$K$92,"L6",G217&gt;DataTables!$L$92,"L7",G217&gt;DataTables!$M$92,"L8", G217&lt;=DataTables!$M$92,"L9")</f>
        <v/>
      </c>
      <c r="K217" s="709" t="str">
        <f t="shared" si="72"/>
        <v/>
      </c>
      <c r="L217" s="31"/>
      <c r="M217" s="34" t="str">
        <f t="shared" si="71"/>
        <v>B</v>
      </c>
      <c r="N217" s="34" t="str">
        <f t="shared" si="71"/>
        <v>BB</v>
      </c>
      <c r="O217" s="34" cm="1">
        <f t="array" ref="O217">_xlfn.LET(_xlpm.a, $F$215:$F$222, _xlpm.b, $E$215:$E$222, _xlpm.c, _xlfn.XLOOKUP(M217,_xlpm.a,_xlpm.b,0), _xlpm.d, _xlfn.XLOOKUP(N217,_xlpm.a,_xlpm.b,0), _xlpm.x, IF(OR(_xlpm.c=0,_xlpm.d=0), _xlpm.c+_xlpm.d, MIN(_xlpm.c,_xlpm.d)), IF(_xlpm.x=0, 0, IF(DataTables!$K$158="6+", _xlfn.IFNA(_xlfn.RANK.AVG(_xlpm.x,$E$215:$E$220),1), IF(DataTables!$K$158=8,_xlfn.RANK.AVG(_xlpm.x,_xlpm.b)))))</f>
        <v>0</v>
      </c>
      <c r="P217" s="32"/>
      <c r="Q217" s="151"/>
      <c r="R217" s="151"/>
      <c r="S217" s="151">
        <f>$O217</f>
        <v>0</v>
      </c>
      <c r="T217" s="151"/>
      <c r="U217" s="151"/>
      <c r="V217" s="151"/>
      <c r="W217" s="151"/>
      <c r="X217" s="151"/>
      <c r="Y217" s="32"/>
      <c r="Z217" s="32">
        <f>COUNTIF(F$206:F$213:F$215:F$222,F217)</f>
        <v>0</v>
      </c>
      <c r="AA217" s="32">
        <f t="shared" si="73"/>
        <v>0</v>
      </c>
      <c r="AB217" s="7" t="str">
        <f t="shared" si="74"/>
        <v/>
      </c>
    </row>
    <row r="218" spans="1:28" s="8" customFormat="1" ht="20.25" customHeight="1">
      <c r="A218" s="709" t="s">
        <v>157</v>
      </c>
      <c r="B218" s="709" t="s">
        <v>60</v>
      </c>
      <c r="C218" s="709" t="s">
        <v>124</v>
      </c>
      <c r="D218" s="709" t="s">
        <v>65</v>
      </c>
      <c r="E218" s="41">
        <v>4</v>
      </c>
      <c r="F218" s="17"/>
      <c r="G218" s="38"/>
      <c r="H218" s="33" t="str" cm="1">
        <f t="array" ref="H218">IF($F218=0," ",_xlfn.XLOOKUP($F218,DataCalcs!$B$413:$B$491,_xlfn.XLOOKUP($C218,DataCalcs!$D$412:$N$412,DataCalcs!$D$413:$N$491),"WRONG LETTER"))</f>
        <v xml:space="preserve"> </v>
      </c>
      <c r="I218" s="33" t="str">
        <f>IF($F218=0," ",_xlfn.XLOOKUP($F218,DataCalcs!$B$413:$B$491,DataCalcs!$A$413:$A$491,"WRONG LETTER"))</f>
        <v xml:space="preserve"> </v>
      </c>
      <c r="J218" s="709" t="str" cm="1">
        <f t="array" ref="J218">_xlfn.IFS(ISBLANK(G218), "", NOT(ISNUMBER(G218)), "!!!",  G218&gt;DataTables!$E$92,"...",G218&gt;DataTables!$F$92,"L1",G218&gt;DataTables!$G$92,"L2",G218&gt;DataTables!$H$92,"L3",G218&gt;DataTables!$I$92,"L4",G218&gt;DataTables!$J$92,"L5",G218&gt;DataTables!$K$92,"L6",G218&gt;DataTables!$L$92,"L7",G218&gt;DataTables!$M$92,"L8", G218&lt;=DataTables!$M$92,"L9")</f>
        <v/>
      </c>
      <c r="K218" s="709" t="str">
        <f t="shared" si="72"/>
        <v/>
      </c>
      <c r="L218" s="31"/>
      <c r="M218" s="34" t="str">
        <f t="shared" si="71"/>
        <v>O</v>
      </c>
      <c r="N218" s="34" t="str">
        <f t="shared" si="71"/>
        <v>OO</v>
      </c>
      <c r="O218" s="34" cm="1">
        <f t="array" ref="O218">_xlfn.LET(_xlpm.a, $F$215:$F$222, _xlpm.b, $E$215:$E$222, _xlpm.c, _xlfn.XLOOKUP(M218,_xlpm.a,_xlpm.b,0), _xlpm.d, _xlfn.XLOOKUP(N218,_xlpm.a,_xlpm.b,0), _xlpm.x, IF(OR(_xlpm.c=0,_xlpm.d=0), _xlpm.c+_xlpm.d, MIN(_xlpm.c,_xlpm.d)), IF(_xlpm.x=0, 0, IF(DataTables!$K$158="6+", _xlfn.IFNA(_xlfn.RANK.AVG(_xlpm.x,$E$215:$E$220),1), IF(DataTables!$K$158=8,_xlfn.RANK.AVG(_xlpm.x,_xlpm.b)))))</f>
        <v>0</v>
      </c>
      <c r="P218" s="32"/>
      <c r="Q218" s="151"/>
      <c r="R218" s="151"/>
      <c r="S218" s="151"/>
      <c r="T218" s="151">
        <f>$O218</f>
        <v>0</v>
      </c>
      <c r="U218" s="151"/>
      <c r="V218" s="151"/>
      <c r="W218" s="151"/>
      <c r="X218" s="151"/>
      <c r="Y218" s="32"/>
      <c r="Z218" s="32">
        <f>COUNTIF(F$206:F$213:F$215:F$222,F218)</f>
        <v>0</v>
      </c>
      <c r="AA218" s="32">
        <f t="shared" si="73"/>
        <v>0</v>
      </c>
      <c r="AB218" s="7" t="str">
        <f t="shared" si="74"/>
        <v/>
      </c>
    </row>
    <row r="219" spans="1:28" s="8" customFormat="1" ht="20.25" customHeight="1">
      <c r="A219" s="709" t="s">
        <v>157</v>
      </c>
      <c r="B219" s="709" t="s">
        <v>60</v>
      </c>
      <c r="C219" s="709" t="s">
        <v>124</v>
      </c>
      <c r="D219" s="709" t="s">
        <v>65</v>
      </c>
      <c r="E219" s="41">
        <v>5</v>
      </c>
      <c r="F219" s="17"/>
      <c r="G219" s="38"/>
      <c r="H219" s="33" t="str" cm="1">
        <f t="array" ref="H219">IF($F219=0," ",_xlfn.XLOOKUP($F219,DataCalcs!$B$413:$B$491,_xlfn.XLOOKUP($C219,DataCalcs!$D$412:$N$412,DataCalcs!$D$413:$N$491),"WRONG LETTER"))</f>
        <v xml:space="preserve"> </v>
      </c>
      <c r="I219" s="33" t="str">
        <f>IF($F219=0," ",_xlfn.XLOOKUP($F219,DataCalcs!$B$413:$B$491,DataCalcs!$A$413:$A$491,"WRONG LETTER"))</f>
        <v xml:space="preserve"> </v>
      </c>
      <c r="J219" s="709" t="str" cm="1">
        <f t="array" ref="J219">_xlfn.IFS(ISBLANK(G219), "", NOT(ISNUMBER(G219)), "!!!",  G219&gt;DataTables!$E$92,"...",G219&gt;DataTables!$F$92,"L1",G219&gt;DataTables!$G$92,"L2",G219&gt;DataTables!$H$92,"L3",G219&gt;DataTables!$I$92,"L4",G219&gt;DataTables!$J$92,"L5",G219&gt;DataTables!$K$92,"L6",G219&gt;DataTables!$L$92,"L7",G219&gt;DataTables!$M$92,"L8", G219&lt;=DataTables!$M$92,"L9")</f>
        <v/>
      </c>
      <c r="K219" s="709" t="str">
        <f t="shared" si="72"/>
        <v/>
      </c>
      <c r="L219" s="31"/>
      <c r="M219" s="34" t="str">
        <f t="shared" si="71"/>
        <v>R</v>
      </c>
      <c r="N219" s="34" t="str">
        <f t="shared" si="71"/>
        <v>RR</v>
      </c>
      <c r="O219" s="34" cm="1">
        <f t="array" ref="O219">_xlfn.LET(_xlpm.a, $F$215:$F$222, _xlpm.b, $E$215:$E$222, _xlpm.c, _xlfn.XLOOKUP(M219,_xlpm.a,_xlpm.b,0), _xlpm.d, _xlfn.XLOOKUP(N219,_xlpm.a,_xlpm.b,0), _xlpm.x, IF(OR(_xlpm.c=0,_xlpm.d=0), _xlpm.c+_xlpm.d, MIN(_xlpm.c,_xlpm.d)), IF(_xlpm.x=0, 0, IF(DataTables!$K$158="6+", _xlfn.IFNA(_xlfn.RANK.AVG(_xlpm.x,$E$215:$E$220),1), IF(DataTables!$K$158=8,_xlfn.RANK.AVG(_xlpm.x,_xlpm.b)))))</f>
        <v>0</v>
      </c>
      <c r="P219" s="32"/>
      <c r="Q219" s="151"/>
      <c r="R219" s="151"/>
      <c r="S219" s="151"/>
      <c r="T219" s="151"/>
      <c r="U219" s="151">
        <f>$O219</f>
        <v>0</v>
      </c>
      <c r="V219" s="151"/>
      <c r="W219" s="151"/>
      <c r="X219" s="151"/>
      <c r="Y219" s="32"/>
      <c r="Z219" s="32">
        <f>COUNTIF(F$206:F$213:F$215:F$222,F219)</f>
        <v>0</v>
      </c>
      <c r="AA219" s="32">
        <f t="shared" si="73"/>
        <v>0</v>
      </c>
      <c r="AB219" s="7" t="str">
        <f t="shared" si="74"/>
        <v/>
      </c>
    </row>
    <row r="220" spans="1:28" s="8" customFormat="1" ht="20.25" customHeight="1">
      <c r="A220" s="709" t="s">
        <v>157</v>
      </c>
      <c r="B220" s="709" t="s">
        <v>60</v>
      </c>
      <c r="C220" s="709" t="s">
        <v>124</v>
      </c>
      <c r="D220" s="709" t="s">
        <v>65</v>
      </c>
      <c r="E220" s="41">
        <v>6</v>
      </c>
      <c r="F220" s="17"/>
      <c r="G220" s="38"/>
      <c r="H220" s="33" t="str" cm="1">
        <f t="array" ref="H220">IF($F220=0," ",_xlfn.XLOOKUP($F220,DataCalcs!$B$413:$B$491,_xlfn.XLOOKUP($C220,DataCalcs!$D$412:$N$412,DataCalcs!$D$413:$N$491),"WRONG LETTER"))</f>
        <v xml:space="preserve"> </v>
      </c>
      <c r="I220" s="33" t="str">
        <f>IF($F220=0," ",_xlfn.XLOOKUP($F220,DataCalcs!$B$413:$B$491,DataCalcs!$A$413:$A$491,"WRONG LETTER"))</f>
        <v xml:space="preserve"> </v>
      </c>
      <c r="J220" s="709" t="str" cm="1">
        <f t="array" ref="J220">_xlfn.IFS(ISBLANK(G220), "", NOT(ISNUMBER(G220)), "!!!",  G220&gt;DataTables!$E$92,"...",G220&gt;DataTables!$F$92,"L1",G220&gt;DataTables!$G$92,"L2",G220&gt;DataTables!$H$92,"L3",G220&gt;DataTables!$I$92,"L4",G220&gt;DataTables!$J$92,"L5",G220&gt;DataTables!$K$92,"L6",G220&gt;DataTables!$L$92,"L7",G220&gt;DataTables!$M$92,"L8", G220&lt;=DataTables!$M$92,"L9")</f>
        <v/>
      </c>
      <c r="K220" s="709" t="str">
        <f t="shared" si="72"/>
        <v/>
      </c>
      <c r="L220" s="414"/>
      <c r="M220" s="34" t="str">
        <f t="shared" si="71"/>
        <v>X</v>
      </c>
      <c r="N220" s="34" t="str">
        <f t="shared" si="71"/>
        <v>XX</v>
      </c>
      <c r="O220" s="34" cm="1">
        <f t="array" ref="O220">_xlfn.LET(_xlpm.a, $F$215:$F$222, _xlpm.b, $E$215:$E$222, _xlpm.c, _xlfn.XLOOKUP(M220,_xlpm.a,_xlpm.b,0), _xlpm.d, _xlfn.XLOOKUP(N220,_xlpm.a,_xlpm.b,0), _xlpm.x, IF(OR(_xlpm.c=0,_xlpm.d=0), _xlpm.c+_xlpm.d, MIN(_xlpm.c,_xlpm.d)), IF(_xlpm.x=0, 0, IF(DataTables!$K$158="6+", _xlfn.IFNA(_xlfn.RANK.AVG(_xlpm.x,$E$215:$E$220),1), IF(DataTables!$K$158=8,_xlfn.RANK.AVG(_xlpm.x,_xlpm.b)))))</f>
        <v>0</v>
      </c>
      <c r="P220" s="32"/>
      <c r="Q220" s="151"/>
      <c r="R220" s="151"/>
      <c r="S220" s="151"/>
      <c r="T220" s="151"/>
      <c r="U220" s="151"/>
      <c r="V220" s="151">
        <f>$O220</f>
        <v>0</v>
      </c>
      <c r="W220" s="151"/>
      <c r="X220" s="151"/>
      <c r="Y220" s="32"/>
      <c r="Z220" s="32">
        <f>COUNTIF(F$206:F$213:F$215:F$222,F220)</f>
        <v>0</v>
      </c>
      <c r="AA220" s="32">
        <f t="shared" si="73"/>
        <v>0</v>
      </c>
      <c r="AB220" s="7" t="str">
        <f t="shared" si="74"/>
        <v/>
      </c>
    </row>
    <row r="221" spans="1:28" s="7" customFormat="1" ht="20.25" customHeight="1">
      <c r="A221" s="709" t="s">
        <v>157</v>
      </c>
      <c r="B221" s="709" t="s">
        <v>60</v>
      </c>
      <c r="C221" s="709" t="s">
        <v>124</v>
      </c>
      <c r="D221" s="709" t="s">
        <v>65</v>
      </c>
      <c r="E221" s="14">
        <v>7</v>
      </c>
      <c r="F221" s="17"/>
      <c r="G221" s="38"/>
      <c r="H221" s="33" t="str" cm="1">
        <f t="array" ref="H221">IF($F221=0," ",_xlfn.XLOOKUP($F221,DataCalcs!$B$413:$B$491,_xlfn.XLOOKUP($C221,DataCalcs!$D$412:$N$412,DataCalcs!$D$413:$N$491),"WRONG LETTER"))</f>
        <v xml:space="preserve"> </v>
      </c>
      <c r="I221" s="33" t="str">
        <f>IF($F221=0," ",_xlfn.XLOOKUP($F221,DataCalcs!$B$413:$B$491,DataCalcs!$A$413:$A$491,"WRONG LETTER"))</f>
        <v xml:space="preserve"> </v>
      </c>
      <c r="J221" s="709" t="str" cm="1">
        <f t="array" ref="J221">_xlfn.IFS(ISBLANK(G221), "", NOT(ISNUMBER(G221)), "!!!",  G221&gt;DataTables!$E$92,"...",G221&gt;DataTables!$F$92,"L1",G221&gt;DataTables!$G$92,"L2",G221&gt;DataTables!$H$92,"L3",G221&gt;DataTables!$I$92,"L4",G221&gt;DataTables!$J$92,"L5",G221&gt;DataTables!$K$92,"L6",G221&gt;DataTables!$L$92,"L7",G221&gt;DataTables!$M$92,"L8", G221&lt;=DataTables!$M$92,"L9")</f>
        <v/>
      </c>
      <c r="K221" s="709" t="str">
        <f t="shared" si="72"/>
        <v/>
      </c>
      <c r="L221" s="415"/>
      <c r="M221" s="34" t="str">
        <f t="shared" si="71"/>
        <v>H</v>
      </c>
      <c r="N221" s="34" t="str">
        <f t="shared" si="71"/>
        <v>HH</v>
      </c>
      <c r="O221" s="34" cm="1">
        <f t="array" ref="O221">_xlfn.LET(_xlpm.a, $F$215:$F$222, _xlpm.b, $E$215:$E$222, _xlpm.c, _xlfn.XLOOKUP(M221,_xlpm.a,_xlpm.b,0), _xlpm.d, _xlfn.XLOOKUP(N221,_xlpm.a,_xlpm.b,0), _xlpm.x, IF(OR(_xlpm.c=0,_xlpm.d=0), _xlpm.c+_xlpm.d, MIN(_xlpm.c,_xlpm.d)), IF(_xlpm.x=0, 0, IF(DataTables!$K$158="6+", _xlfn.IFNA(_xlfn.RANK.AVG(_xlpm.x,$E$215:$E$220),1), IF(DataTables!$K$158=8,_xlfn.RANK.AVG(_xlpm.x,_xlpm.b)))))</f>
        <v>0</v>
      </c>
      <c r="P221" s="32"/>
      <c r="Q221" s="151"/>
      <c r="R221" s="151"/>
      <c r="S221" s="151"/>
      <c r="T221" s="151"/>
      <c r="U221" s="151"/>
      <c r="V221" s="151"/>
      <c r="W221" s="151">
        <f>$O221</f>
        <v>0</v>
      </c>
      <c r="X221" s="151"/>
      <c r="Y221" s="32"/>
      <c r="Z221" s="32">
        <f>COUNTIF(F$206:F$213:F$215:F$222,F221)</f>
        <v>0</v>
      </c>
      <c r="AA221" s="32">
        <f t="shared" si="73"/>
        <v>0</v>
      </c>
      <c r="AB221" s="7" t="str">
        <f t="shared" si="74"/>
        <v/>
      </c>
    </row>
    <row r="222" spans="1:28" s="7" customFormat="1" ht="20.25" customHeight="1">
      <c r="A222" s="709" t="s">
        <v>157</v>
      </c>
      <c r="B222" s="709" t="s">
        <v>60</v>
      </c>
      <c r="C222" s="709" t="s">
        <v>124</v>
      </c>
      <c r="D222" s="709" t="s">
        <v>65</v>
      </c>
      <c r="E222" s="394">
        <v>8</v>
      </c>
      <c r="F222" s="405"/>
      <c r="G222" s="406"/>
      <c r="H222" s="397" t="str" cm="1">
        <f t="array" ref="H222">IF($F222=0," ",_xlfn.XLOOKUP($F222,DataCalcs!$B$413:$B$491,_xlfn.XLOOKUP($C222,DataCalcs!$D$412:$N$412,DataCalcs!$D$413:$N$491),"WRONG LETTER"))</f>
        <v xml:space="preserve"> </v>
      </c>
      <c r="I222" s="397" t="str">
        <f>IF($F222=0," ",_xlfn.XLOOKUP($F222,DataCalcs!$B$413:$B$491,DataCalcs!$A$413:$A$491,"WRONG LETTER"))</f>
        <v xml:space="preserve"> </v>
      </c>
      <c r="J222" s="711" t="str" cm="1">
        <f t="array" ref="J222">_xlfn.IFS(ISBLANK(G222), "", NOT(ISNUMBER(G222)), "!!!",  G222&gt;DataTables!$E$92,"...",G222&gt;DataTables!$F$92,"L1",G222&gt;DataTables!$G$92,"L2",G222&gt;DataTables!$H$92,"L3",G222&gt;DataTables!$I$92,"L4",G222&gt;DataTables!$J$92,"L5",G222&gt;DataTables!$K$92,"L6",G222&gt;DataTables!$L$92,"L7",G222&gt;DataTables!$M$92,"L8", G222&lt;=DataTables!$M$92,"L9")</f>
        <v/>
      </c>
      <c r="K222" s="709" t="str">
        <f t="shared" si="72"/>
        <v/>
      </c>
      <c r="L222" s="415"/>
      <c r="M222" s="34" t="str">
        <f t="shared" si="71"/>
        <v>W</v>
      </c>
      <c r="N222" s="34" t="str">
        <f t="shared" si="71"/>
        <v>WW</v>
      </c>
      <c r="O222" s="34" cm="1">
        <f t="array" ref="O222">_xlfn.LET(_xlpm.a, $F$215:$F$222, _xlpm.b, $E$215:$E$222, _xlpm.c, _xlfn.XLOOKUP(M222,_xlpm.a,_xlpm.b,0), _xlpm.d, _xlfn.XLOOKUP(N222,_xlpm.a,_xlpm.b,0), _xlpm.x, IF(OR(_xlpm.c=0,_xlpm.d=0), _xlpm.c+_xlpm.d, MIN(_xlpm.c,_xlpm.d)), IF(_xlpm.x=0, 0, IF(DataTables!$K$158="6+", _xlfn.IFNA(_xlfn.RANK.AVG(_xlpm.x,$E$215:$E$220),1), IF(DataTables!$K$158=8,_xlfn.RANK.AVG(_xlpm.x,_xlpm.b)))))</f>
        <v>0</v>
      </c>
      <c r="P222" s="32"/>
      <c r="Q222" s="151"/>
      <c r="R222" s="151"/>
      <c r="S222" s="151"/>
      <c r="T222" s="151"/>
      <c r="U222" s="151"/>
      <c r="V222" s="151"/>
      <c r="W222" s="151"/>
      <c r="X222" s="151">
        <f>$O222</f>
        <v>0</v>
      </c>
      <c r="Y222" s="31"/>
      <c r="Z222" s="32">
        <f>COUNTIF(F$206:F$213:F$215:F$222,F222)</f>
        <v>0</v>
      </c>
      <c r="AA222" s="32">
        <f t="shared" si="73"/>
        <v>0</v>
      </c>
      <c r="AB222" s="7" t="str">
        <f t="shared" si="74"/>
        <v/>
      </c>
    </row>
    <row r="223" spans="1:28" s="7" customFormat="1" ht="20.25" customHeight="1">
      <c r="A223" s="709" t="s">
        <v>157</v>
      </c>
      <c r="B223" s="709" t="s">
        <v>60</v>
      </c>
      <c r="C223" s="709" t="s">
        <v>127</v>
      </c>
      <c r="D223" s="76"/>
      <c r="E223" s="454" t="s">
        <v>237</v>
      </c>
      <c r="F223" s="455"/>
      <c r="G223" s="458"/>
      <c r="H223" s="456"/>
      <c r="I223" s="457" t="s">
        <v>59</v>
      </c>
      <c r="J223" s="43">
        <f>DataTables!$N$93</f>
        <v>12.6</v>
      </c>
      <c r="K223" s="391"/>
      <c r="L223" s="416"/>
      <c r="M223" s="36"/>
      <c r="N223" s="36"/>
      <c r="P223" s="31"/>
      <c r="Q223" s="373"/>
      <c r="R223" s="373"/>
      <c r="S223" s="373"/>
      <c r="T223" s="373"/>
      <c r="U223" s="373"/>
      <c r="V223" s="374"/>
      <c r="W223" s="375"/>
      <c r="X223" s="375"/>
      <c r="Y223" s="32"/>
      <c r="Z223" s="32"/>
      <c r="AA223" s="2"/>
    </row>
    <row r="224" spans="1:28" s="7" customFormat="1" ht="20.25" customHeight="1">
      <c r="A224" s="709" t="s">
        <v>157</v>
      </c>
      <c r="B224" s="709" t="s">
        <v>60</v>
      </c>
      <c r="C224" s="709" t="s">
        <v>127</v>
      </c>
      <c r="D224" s="709" t="s">
        <v>71</v>
      </c>
      <c r="E224" s="398">
        <v>1</v>
      </c>
      <c r="F224" s="55"/>
      <c r="G224" s="400"/>
      <c r="H224" s="402" t="str" cm="1">
        <f t="array" ref="H224">IF($F224=0," ",_xlfn.XLOOKUP($F224,DataCalcs!$B$413:$B$491,_xlfn.XLOOKUP($C224,DataCalcs!$D$412:$N$412,DataCalcs!$D$413:$N$491),"WRONG LETTER"))</f>
        <v xml:space="preserve"> </v>
      </c>
      <c r="I224" s="402" t="str">
        <f>IF($F224=0," ",_xlfn.XLOOKUP($F224,DataCalcs!$B$413:$B$491,DataCalcs!$A$413:$A$491,"WRONG LETTER"))</f>
        <v xml:space="preserve"> </v>
      </c>
      <c r="J224" s="29" t="str" cm="1">
        <f t="array" ref="J224">_xlfn.IFS(ISBLANK(G224), "", NOT(ISNUMBER(G224)), "!!!",  G224&gt;DataTables!$E$93,"...",G224&gt;DataTables!$F$93,"L1",G224&gt;DataTables!$G$93,"L2",G224&gt;DataTables!$H$93,"L3",G224&gt;DataTables!$I$93,"L4",G224&gt;DataTables!$J$93,"L5",G224&gt;DataTables!$K$93,"L6",G224&gt;DataTables!$L$93,"L7",G224&gt;DataTables!$M$93,"L8", G224&lt;=DataTables!$M$93,"L9")</f>
        <v/>
      </c>
      <c r="K224" s="709" t="str">
        <f>IF(ISBLANK(F224),"",IF(ISBLANK(K$223),"", K$223))</f>
        <v/>
      </c>
      <c r="L224" s="417"/>
      <c r="M224" s="34" t="str">
        <f t="shared" ref="M224:N231" si="75">M215</f>
        <v>A</v>
      </c>
      <c r="N224" s="34" t="str">
        <f t="shared" si="75"/>
        <v>AA</v>
      </c>
      <c r="O224" s="34" cm="1">
        <f t="array" ref="O224">_xlfn.LET(_xlpm.a, $F$224:$F$231, _xlpm.b, $E$224:$E$231, _xlpm.c, _xlfn.XLOOKUP(M224,_xlpm.a,_xlpm.b,0), _xlpm.d, _xlfn.XLOOKUP(N224,_xlpm.a,_xlpm.b,0), _xlpm.x, IF(OR(_xlpm.c=0,_xlpm.d=0), _xlpm.c+_xlpm.d, MIN(_xlpm.c,_xlpm.d)), IF(_xlpm.x=0, 0, IF(DataTables!$K$158="6+", _xlfn.IFNA(_xlfn.RANK.AVG(_xlpm.x,$E$224:$E$229),1), IF(DataTables!$K$158=8,_xlfn.RANK.AVG(_xlpm.x,_xlpm.b)))))</f>
        <v>0</v>
      </c>
      <c r="P224" s="32"/>
      <c r="Q224" s="151">
        <f>$O224</f>
        <v>0</v>
      </c>
      <c r="R224" s="151"/>
      <c r="S224" s="151"/>
      <c r="T224" s="151"/>
      <c r="U224" s="151"/>
      <c r="V224" s="151"/>
      <c r="W224" s="151"/>
      <c r="X224" s="151"/>
      <c r="Y224" s="32"/>
      <c r="Z224" s="32">
        <f>COUNTIF(F$224:F$231:F$233:F$240,F224)</f>
        <v>0</v>
      </c>
      <c r="AA224" s="32">
        <f>IF(NOT(ISBLANK(F224)),COUNTIF(F$224:F$231,LEFT(F224,1)&amp;"*"),0)</f>
        <v>0</v>
      </c>
      <c r="AB224" s="7" t="str">
        <f>IF(AND($G224&gt;0.00001,$G224&lt;=$J$223), "***", "")</f>
        <v/>
      </c>
    </row>
    <row r="225" spans="1:28" s="7" customFormat="1" ht="20.25" customHeight="1">
      <c r="A225" s="709" t="s">
        <v>157</v>
      </c>
      <c r="B225" s="709" t="s">
        <v>60</v>
      </c>
      <c r="C225" s="709" t="s">
        <v>127</v>
      </c>
      <c r="D225" s="709" t="s">
        <v>71</v>
      </c>
      <c r="E225" s="41">
        <v>2</v>
      </c>
      <c r="F225" s="17"/>
      <c r="G225" s="38"/>
      <c r="H225" s="33" t="str" cm="1">
        <f t="array" ref="H225">IF($F225=0," ",_xlfn.XLOOKUP($F225,DataCalcs!$B$413:$B$491,_xlfn.XLOOKUP($C225,DataCalcs!$D$412:$N$412,DataCalcs!$D$413:$N$491),"WRONG LETTER"))</f>
        <v xml:space="preserve"> </v>
      </c>
      <c r="I225" s="33" t="str">
        <f>IF($F225=0," ",_xlfn.XLOOKUP($F225,DataCalcs!$B$413:$B$491,DataCalcs!$A$413:$A$491,"WRONG LETTER"))</f>
        <v xml:space="preserve"> </v>
      </c>
      <c r="J225" s="709" t="str" cm="1">
        <f t="array" ref="J225">_xlfn.IFS(ISBLANK(G225), "", NOT(ISNUMBER(G225)), "!!!",  G225&gt;DataTables!$E$93,"...",G225&gt;DataTables!$F$93,"L1",G225&gt;DataTables!$G$93,"L2",G225&gt;DataTables!$H$93,"L3",G225&gt;DataTables!$I$93,"L4",G225&gt;DataTables!$J$93,"L5",G225&gt;DataTables!$K$93,"L6",G225&gt;DataTables!$L$93,"L7",G225&gt;DataTables!$M$93,"L8", G225&lt;=DataTables!$M$93,"L9")</f>
        <v/>
      </c>
      <c r="K225" s="709" t="str">
        <f t="shared" ref="K225:K231" si="76">IF(ISBLANK(F225),"",IF(ISBLANK(K$223),"", K$223))</f>
        <v/>
      </c>
      <c r="L225" s="417"/>
      <c r="M225" s="34" t="str">
        <f t="shared" si="75"/>
        <v>N</v>
      </c>
      <c r="N225" s="34" t="str">
        <f t="shared" si="75"/>
        <v>NN</v>
      </c>
      <c r="O225" s="34" cm="1">
        <f t="array" ref="O225">_xlfn.LET(_xlpm.a, $F$224:$F$231, _xlpm.b, $E$224:$E$231, _xlpm.c, _xlfn.XLOOKUP(M225,_xlpm.a,_xlpm.b,0), _xlpm.d, _xlfn.XLOOKUP(N225,_xlpm.a,_xlpm.b,0), _xlpm.x, IF(OR(_xlpm.c=0,_xlpm.d=0), _xlpm.c+_xlpm.d, MIN(_xlpm.c,_xlpm.d)), IF(_xlpm.x=0, 0, IF(DataTables!$K$158="6+", _xlfn.IFNA(_xlfn.RANK.AVG(_xlpm.x,$E$224:$E$229),1), IF(DataTables!$K$158=8,_xlfn.RANK.AVG(_xlpm.x,_xlpm.b)))))</f>
        <v>0</v>
      </c>
      <c r="P225" s="32"/>
      <c r="Q225" s="151"/>
      <c r="R225" s="151">
        <f>$O225</f>
        <v>0</v>
      </c>
      <c r="S225" s="151"/>
      <c r="T225" s="151"/>
      <c r="U225" s="151"/>
      <c r="V225" s="151"/>
      <c r="W225" s="151"/>
      <c r="X225" s="151"/>
      <c r="Y225" s="32"/>
      <c r="Z225" s="32">
        <f>COUNTIF(F$224:F$231:F$233:F$240,F225)</f>
        <v>0</v>
      </c>
      <c r="AA225" s="32">
        <f t="shared" ref="AA225:AA231" si="77">IF(NOT(ISBLANK(F225)),COUNTIF(F$224:F$231,LEFT(F225,1)&amp;"*"),0)</f>
        <v>0</v>
      </c>
      <c r="AB225" s="7" t="str">
        <f t="shared" ref="AB225:AB231" si="78">IF(AND($G225&gt;0.00001,$G225&lt;=$J$223), "***", "")</f>
        <v/>
      </c>
    </row>
    <row r="226" spans="1:28" s="7" customFormat="1" ht="20.25" customHeight="1">
      <c r="A226" s="709" t="s">
        <v>157</v>
      </c>
      <c r="B226" s="709" t="s">
        <v>60</v>
      </c>
      <c r="C226" s="709" t="s">
        <v>127</v>
      </c>
      <c r="D226" s="709" t="s">
        <v>71</v>
      </c>
      <c r="E226" s="41">
        <v>3</v>
      </c>
      <c r="F226" s="17"/>
      <c r="G226" s="38"/>
      <c r="H226" s="33" t="str" cm="1">
        <f t="array" ref="H226">IF($F226=0," ",_xlfn.XLOOKUP($F226,DataCalcs!$B$413:$B$491,_xlfn.XLOOKUP($C226,DataCalcs!$D$412:$N$412,DataCalcs!$D$413:$N$491),"WRONG LETTER"))</f>
        <v xml:space="preserve"> </v>
      </c>
      <c r="I226" s="33" t="str">
        <f>IF($F226=0," ",_xlfn.XLOOKUP($F226,DataCalcs!$B$413:$B$491,DataCalcs!$A$413:$A$491,"WRONG LETTER"))</f>
        <v xml:space="preserve"> </v>
      </c>
      <c r="J226" s="709" t="str" cm="1">
        <f t="array" ref="J226">_xlfn.IFS(ISBLANK(G226), "", NOT(ISNUMBER(G226)), "!!!",  G226&gt;DataTables!$E$93,"...",G226&gt;DataTables!$F$93,"L1",G226&gt;DataTables!$G$93,"L2",G226&gt;DataTables!$H$93,"L3",G226&gt;DataTables!$I$93,"L4",G226&gt;DataTables!$J$93,"L5",G226&gt;DataTables!$K$93,"L6",G226&gt;DataTables!$L$93,"L7",G226&gt;DataTables!$M$93,"L8", G226&lt;=DataTables!$M$93,"L9")</f>
        <v/>
      </c>
      <c r="K226" s="709" t="str">
        <f t="shared" si="76"/>
        <v/>
      </c>
      <c r="L226" s="417"/>
      <c r="M226" s="34" t="str">
        <f t="shared" si="75"/>
        <v>B</v>
      </c>
      <c r="N226" s="34" t="str">
        <f t="shared" si="75"/>
        <v>BB</v>
      </c>
      <c r="O226" s="34" cm="1">
        <f t="array" ref="O226">_xlfn.LET(_xlpm.a, $F$224:$F$231, _xlpm.b, $E$224:$E$231, _xlpm.c, _xlfn.XLOOKUP(M226,_xlpm.a,_xlpm.b,0), _xlpm.d, _xlfn.XLOOKUP(N226,_xlpm.a,_xlpm.b,0), _xlpm.x, IF(OR(_xlpm.c=0,_xlpm.d=0), _xlpm.c+_xlpm.d, MIN(_xlpm.c,_xlpm.d)), IF(_xlpm.x=0, 0, IF(DataTables!$K$158="6+", _xlfn.IFNA(_xlfn.RANK.AVG(_xlpm.x,$E$224:$E$229),1), IF(DataTables!$K$158=8,_xlfn.RANK.AVG(_xlpm.x,_xlpm.b)))))</f>
        <v>0</v>
      </c>
      <c r="P226" s="32"/>
      <c r="Q226" s="151"/>
      <c r="R226" s="151"/>
      <c r="S226" s="151">
        <f>$O226</f>
        <v>0</v>
      </c>
      <c r="T226" s="151"/>
      <c r="U226" s="151"/>
      <c r="V226" s="151"/>
      <c r="W226" s="151"/>
      <c r="X226" s="151"/>
      <c r="Y226" s="32"/>
      <c r="Z226" s="32">
        <f>COUNTIF(F$224:F$231:F$233:F$240,F226)</f>
        <v>0</v>
      </c>
      <c r="AA226" s="32">
        <f t="shared" si="77"/>
        <v>0</v>
      </c>
      <c r="AB226" s="7" t="str">
        <f t="shared" si="78"/>
        <v/>
      </c>
    </row>
    <row r="227" spans="1:28" s="7" customFormat="1" ht="20.25" customHeight="1">
      <c r="A227" s="709" t="s">
        <v>157</v>
      </c>
      <c r="B227" s="709" t="s">
        <v>60</v>
      </c>
      <c r="C227" s="709" t="s">
        <v>127</v>
      </c>
      <c r="D227" s="709" t="s">
        <v>71</v>
      </c>
      <c r="E227" s="41">
        <v>4</v>
      </c>
      <c r="F227" s="17"/>
      <c r="G227" s="38"/>
      <c r="H227" s="33" t="str" cm="1">
        <f t="array" ref="H227">IF($F227=0," ",_xlfn.XLOOKUP($F227,DataCalcs!$B$413:$B$491,_xlfn.XLOOKUP($C227,DataCalcs!$D$412:$N$412,DataCalcs!$D$413:$N$491),"WRONG LETTER"))</f>
        <v xml:space="preserve"> </v>
      </c>
      <c r="I227" s="33" t="str">
        <f>IF($F227=0," ",_xlfn.XLOOKUP($F227,DataCalcs!$B$413:$B$491,DataCalcs!$A$413:$A$491,"WRONG LETTER"))</f>
        <v xml:space="preserve"> </v>
      </c>
      <c r="J227" s="709" t="str" cm="1">
        <f t="array" ref="J227">_xlfn.IFS(ISBLANK(G227), "", NOT(ISNUMBER(G227)), "!!!",  G227&gt;DataTables!$E$93,"...",G227&gt;DataTables!$F$93,"L1",G227&gt;DataTables!$G$93,"L2",G227&gt;DataTables!$H$93,"L3",G227&gt;DataTables!$I$93,"L4",G227&gt;DataTables!$J$93,"L5",G227&gt;DataTables!$K$93,"L6",G227&gt;DataTables!$L$93,"L7",G227&gt;DataTables!$M$93,"L8", G227&lt;=DataTables!$M$93,"L9")</f>
        <v/>
      </c>
      <c r="K227" s="709" t="str">
        <f t="shared" si="76"/>
        <v/>
      </c>
      <c r="L227" s="417"/>
      <c r="M227" s="34" t="str">
        <f t="shared" si="75"/>
        <v>O</v>
      </c>
      <c r="N227" s="34" t="str">
        <f t="shared" si="75"/>
        <v>OO</v>
      </c>
      <c r="O227" s="34" cm="1">
        <f t="array" ref="O227">_xlfn.LET(_xlpm.a, $F$224:$F$231, _xlpm.b, $E$224:$E$231, _xlpm.c, _xlfn.XLOOKUP(M227,_xlpm.a,_xlpm.b,0), _xlpm.d, _xlfn.XLOOKUP(N227,_xlpm.a,_xlpm.b,0), _xlpm.x, IF(OR(_xlpm.c=0,_xlpm.d=0), _xlpm.c+_xlpm.d, MIN(_xlpm.c,_xlpm.d)), IF(_xlpm.x=0, 0, IF(DataTables!$K$158="6+", _xlfn.IFNA(_xlfn.RANK.AVG(_xlpm.x,$E$224:$E$229),1), IF(DataTables!$K$158=8,_xlfn.RANK.AVG(_xlpm.x,_xlpm.b)))))</f>
        <v>0</v>
      </c>
      <c r="P227" s="32"/>
      <c r="Q227" s="151"/>
      <c r="R227" s="151"/>
      <c r="S227" s="151"/>
      <c r="T227" s="151">
        <f>$O227</f>
        <v>0</v>
      </c>
      <c r="U227" s="151"/>
      <c r="V227" s="151"/>
      <c r="W227" s="151"/>
      <c r="X227" s="151"/>
      <c r="Y227" s="32"/>
      <c r="Z227" s="32">
        <f>COUNTIF(F$224:F$231:F$233:F$240,F227)</f>
        <v>0</v>
      </c>
      <c r="AA227" s="32">
        <f t="shared" si="77"/>
        <v>0</v>
      </c>
      <c r="AB227" s="7" t="str">
        <f t="shared" si="78"/>
        <v/>
      </c>
    </row>
    <row r="228" spans="1:28" s="7" customFormat="1" ht="20.25" customHeight="1">
      <c r="A228" s="709" t="s">
        <v>157</v>
      </c>
      <c r="B228" s="709" t="s">
        <v>60</v>
      </c>
      <c r="C228" s="709" t="s">
        <v>127</v>
      </c>
      <c r="D228" s="709" t="s">
        <v>71</v>
      </c>
      <c r="E228" s="41">
        <v>5</v>
      </c>
      <c r="F228" s="17"/>
      <c r="G228" s="38"/>
      <c r="H228" s="33" t="str" cm="1">
        <f t="array" ref="H228">IF($F228=0," ",_xlfn.XLOOKUP($F228,DataCalcs!$B$413:$B$491,_xlfn.XLOOKUP($C228,DataCalcs!$D$412:$N$412,DataCalcs!$D$413:$N$491),"WRONG LETTER"))</f>
        <v xml:space="preserve"> </v>
      </c>
      <c r="I228" s="33" t="str">
        <f>IF($F228=0," ",_xlfn.XLOOKUP($F228,DataCalcs!$B$413:$B$491,DataCalcs!$A$413:$A$491,"WRONG LETTER"))</f>
        <v xml:space="preserve"> </v>
      </c>
      <c r="J228" s="709" t="str" cm="1">
        <f t="array" ref="J228">_xlfn.IFS(ISBLANK(G228), "", NOT(ISNUMBER(G228)), "!!!",  G228&gt;DataTables!$E$93,"...",G228&gt;DataTables!$F$93,"L1",G228&gt;DataTables!$G$93,"L2",G228&gt;DataTables!$H$93,"L3",G228&gt;DataTables!$I$93,"L4",G228&gt;DataTables!$J$93,"L5",G228&gt;DataTables!$K$93,"L6",G228&gt;DataTables!$L$93,"L7",G228&gt;DataTables!$M$93,"L8", G228&lt;=DataTables!$M$93,"L9")</f>
        <v/>
      </c>
      <c r="K228" s="709" t="str">
        <f t="shared" si="76"/>
        <v/>
      </c>
      <c r="L228" s="417"/>
      <c r="M228" s="34" t="str">
        <f t="shared" si="75"/>
        <v>R</v>
      </c>
      <c r="N228" s="34" t="str">
        <f t="shared" si="75"/>
        <v>RR</v>
      </c>
      <c r="O228" s="34" cm="1">
        <f t="array" ref="O228">_xlfn.LET(_xlpm.a, $F$224:$F$231, _xlpm.b, $E$224:$E$231, _xlpm.c, _xlfn.XLOOKUP(M228,_xlpm.a,_xlpm.b,0), _xlpm.d, _xlfn.XLOOKUP(N228,_xlpm.a,_xlpm.b,0), _xlpm.x, IF(OR(_xlpm.c=0,_xlpm.d=0), _xlpm.c+_xlpm.d, MIN(_xlpm.c,_xlpm.d)), IF(_xlpm.x=0, 0, IF(DataTables!$K$158="6+", _xlfn.IFNA(_xlfn.RANK.AVG(_xlpm.x,$E$224:$E$229),1), IF(DataTables!$K$158=8,_xlfn.RANK.AVG(_xlpm.x,_xlpm.b)))))</f>
        <v>0</v>
      </c>
      <c r="P228" s="32"/>
      <c r="Q228" s="151"/>
      <c r="R228" s="151"/>
      <c r="S228" s="151"/>
      <c r="T228" s="151"/>
      <c r="U228" s="151">
        <f>$O228</f>
        <v>0</v>
      </c>
      <c r="V228" s="151"/>
      <c r="W228" s="151"/>
      <c r="X228" s="151"/>
      <c r="Y228" s="32"/>
      <c r="Z228" s="32">
        <f>COUNTIF(F$224:F$231:F$233:F$240,F228)</f>
        <v>0</v>
      </c>
      <c r="AA228" s="32">
        <f t="shared" si="77"/>
        <v>0</v>
      </c>
      <c r="AB228" s="7" t="str">
        <f t="shared" si="78"/>
        <v/>
      </c>
    </row>
    <row r="229" spans="1:28" s="7" customFormat="1" ht="20.25" customHeight="1">
      <c r="A229" s="709" t="s">
        <v>157</v>
      </c>
      <c r="B229" s="709" t="s">
        <v>60</v>
      </c>
      <c r="C229" s="709" t="s">
        <v>127</v>
      </c>
      <c r="D229" s="709" t="s">
        <v>71</v>
      </c>
      <c r="E229" s="41">
        <v>6</v>
      </c>
      <c r="F229" s="17"/>
      <c r="G229" s="38"/>
      <c r="H229" s="33" t="str" cm="1">
        <f t="array" ref="H229">IF($F229=0," ",_xlfn.XLOOKUP($F229,DataCalcs!$B$413:$B$491,_xlfn.XLOOKUP($C229,DataCalcs!$D$412:$N$412,DataCalcs!$D$413:$N$491),"WRONG LETTER"))</f>
        <v xml:space="preserve"> </v>
      </c>
      <c r="I229" s="33" t="str">
        <f>IF($F229=0," ",_xlfn.XLOOKUP($F229,DataCalcs!$B$413:$B$491,DataCalcs!$A$413:$A$491,"WRONG LETTER"))</f>
        <v xml:space="preserve"> </v>
      </c>
      <c r="J229" s="709" t="str" cm="1">
        <f t="array" ref="J229">_xlfn.IFS(ISBLANK(G229), "", NOT(ISNUMBER(G229)), "!!!",  G229&gt;DataTables!$E$93,"...",G229&gt;DataTables!$F$93,"L1",G229&gt;DataTables!$G$93,"L2",G229&gt;DataTables!$H$93,"L3",G229&gt;DataTables!$I$93,"L4",G229&gt;DataTables!$J$93,"L5",G229&gt;DataTables!$K$93,"L6",G229&gt;DataTables!$L$93,"L7",G229&gt;DataTables!$M$93,"L8", G229&lt;=DataTables!$M$93,"L9")</f>
        <v/>
      </c>
      <c r="K229" s="709" t="str">
        <f t="shared" si="76"/>
        <v/>
      </c>
      <c r="L229" s="417"/>
      <c r="M229" s="34" t="str">
        <f t="shared" si="75"/>
        <v>X</v>
      </c>
      <c r="N229" s="34" t="str">
        <f t="shared" si="75"/>
        <v>XX</v>
      </c>
      <c r="O229" s="34" cm="1">
        <f t="array" ref="O229">_xlfn.LET(_xlpm.a, $F$224:$F$231, _xlpm.b, $E$224:$E$231, _xlpm.c, _xlfn.XLOOKUP(M229,_xlpm.a,_xlpm.b,0), _xlpm.d, _xlfn.XLOOKUP(N229,_xlpm.a,_xlpm.b,0), _xlpm.x, IF(OR(_xlpm.c=0,_xlpm.d=0), _xlpm.c+_xlpm.d, MIN(_xlpm.c,_xlpm.d)), IF(_xlpm.x=0, 0, IF(DataTables!$K$158="6+", _xlfn.IFNA(_xlfn.RANK.AVG(_xlpm.x,$E$224:$E$229),1), IF(DataTables!$K$158=8,_xlfn.RANK.AVG(_xlpm.x,_xlpm.b)))))</f>
        <v>0</v>
      </c>
      <c r="P229" s="32"/>
      <c r="Q229" s="151"/>
      <c r="R229" s="151"/>
      <c r="S229" s="151"/>
      <c r="T229" s="151"/>
      <c r="U229" s="151"/>
      <c r="V229" s="151">
        <f>$O229</f>
        <v>0</v>
      </c>
      <c r="W229" s="151"/>
      <c r="X229" s="151"/>
      <c r="Y229" s="32"/>
      <c r="Z229" s="32">
        <f>COUNTIF(F$224:F$231:F$233:F$240,F229)</f>
        <v>0</v>
      </c>
      <c r="AA229" s="32">
        <f t="shared" si="77"/>
        <v>0</v>
      </c>
      <c r="AB229" s="7" t="str">
        <f t="shared" si="78"/>
        <v/>
      </c>
    </row>
    <row r="230" spans="1:28" s="7" customFormat="1" ht="20.25" customHeight="1">
      <c r="A230" s="709" t="s">
        <v>157</v>
      </c>
      <c r="B230" s="709" t="s">
        <v>60</v>
      </c>
      <c r="C230" s="709" t="s">
        <v>127</v>
      </c>
      <c r="D230" s="709" t="s">
        <v>71</v>
      </c>
      <c r="E230" s="14">
        <v>7</v>
      </c>
      <c r="F230" s="17"/>
      <c r="G230" s="38"/>
      <c r="H230" s="33" t="str" cm="1">
        <f t="array" ref="H230">IF($F230=0," ",_xlfn.XLOOKUP($F230,DataCalcs!$B$413:$B$491,_xlfn.XLOOKUP($C230,DataCalcs!$D$412:$N$412,DataCalcs!$D$413:$N$491),"WRONG LETTER"))</f>
        <v xml:space="preserve"> </v>
      </c>
      <c r="I230" s="33" t="str">
        <f>IF($F230=0," ",_xlfn.XLOOKUP($F230,DataCalcs!$B$413:$B$491,DataCalcs!$A$413:$A$491,"WRONG LETTER"))</f>
        <v xml:space="preserve"> </v>
      </c>
      <c r="J230" s="709" t="str" cm="1">
        <f t="array" ref="J230">_xlfn.IFS(ISBLANK(G230), "", NOT(ISNUMBER(G230)), "!!!",  G230&gt;DataTables!$E$93,"...",G230&gt;DataTables!$F$93,"L1",G230&gt;DataTables!$G$93,"L2",G230&gt;DataTables!$H$93,"L3",G230&gt;DataTables!$I$93,"L4",G230&gt;DataTables!$J$93,"L5",G230&gt;DataTables!$K$93,"L6",G230&gt;DataTables!$L$93,"L7",G230&gt;DataTables!$M$93,"L8", G230&lt;=DataTables!$M$93,"L9")</f>
        <v/>
      </c>
      <c r="K230" s="709" t="str">
        <f t="shared" si="76"/>
        <v/>
      </c>
      <c r="L230" s="417"/>
      <c r="M230" s="34" t="str">
        <f t="shared" si="75"/>
        <v>H</v>
      </c>
      <c r="N230" s="34" t="str">
        <f t="shared" si="75"/>
        <v>HH</v>
      </c>
      <c r="O230" s="34" cm="1">
        <f t="array" ref="O230">_xlfn.LET(_xlpm.a, $F$224:$F$231, _xlpm.b, $E$224:$E$231, _xlpm.c, _xlfn.XLOOKUP(M230,_xlpm.a,_xlpm.b,0), _xlpm.d, _xlfn.XLOOKUP(N230,_xlpm.a,_xlpm.b,0), _xlpm.x, IF(OR(_xlpm.c=0,_xlpm.d=0), _xlpm.c+_xlpm.d, MIN(_xlpm.c,_xlpm.d)), IF(_xlpm.x=0, 0, IF(DataTables!$K$158="6+", _xlfn.IFNA(_xlfn.RANK.AVG(_xlpm.x,$E$224:$E$229),1), IF(DataTables!$K$158=8,_xlfn.RANK.AVG(_xlpm.x,_xlpm.b)))))</f>
        <v>0</v>
      </c>
      <c r="P230" s="32"/>
      <c r="Q230" s="151"/>
      <c r="R230" s="151"/>
      <c r="S230" s="151"/>
      <c r="T230" s="151"/>
      <c r="U230" s="151"/>
      <c r="V230" s="151"/>
      <c r="W230" s="151">
        <f>$O230</f>
        <v>0</v>
      </c>
      <c r="X230" s="151"/>
      <c r="Y230" s="32"/>
      <c r="Z230" s="32">
        <f>COUNTIF(F$224:F$231:F$233:F$240,F230)</f>
        <v>0</v>
      </c>
      <c r="AA230" s="32">
        <f t="shared" si="77"/>
        <v>0</v>
      </c>
      <c r="AB230" s="7" t="str">
        <f t="shared" si="78"/>
        <v/>
      </c>
    </row>
    <row r="231" spans="1:28" s="8" customFormat="1" ht="20.25" customHeight="1">
      <c r="A231" s="709" t="s">
        <v>157</v>
      </c>
      <c r="B231" s="709" t="s">
        <v>60</v>
      </c>
      <c r="C231" s="709" t="s">
        <v>127</v>
      </c>
      <c r="D231" s="709" t="s">
        <v>71</v>
      </c>
      <c r="E231" s="394">
        <v>8</v>
      </c>
      <c r="F231" s="405"/>
      <c r="G231" s="406"/>
      <c r="H231" s="397" t="str" cm="1">
        <f t="array" ref="H231">IF($F231=0," ",_xlfn.XLOOKUP($F231,DataCalcs!$B$413:$B$491,_xlfn.XLOOKUP($C231,DataCalcs!$D$412:$N$412,DataCalcs!$D$413:$N$491),"WRONG LETTER"))</f>
        <v xml:space="preserve"> </v>
      </c>
      <c r="I231" s="397" t="str">
        <f>IF($F231=0," ",_xlfn.XLOOKUP($F231,DataCalcs!$B$413:$B$491,DataCalcs!$A$413:$A$491,"WRONG LETTER"))</f>
        <v xml:space="preserve"> </v>
      </c>
      <c r="J231" s="711" t="str" cm="1">
        <f t="array" ref="J231">_xlfn.IFS(ISBLANK(G231), "", NOT(ISNUMBER(G231)), "!!!",  G231&gt;DataTables!$E$93,"...",G231&gt;DataTables!$F$93,"L1",G231&gt;DataTables!$G$93,"L2",G231&gt;DataTables!$H$93,"L3",G231&gt;DataTables!$I$93,"L4",G231&gt;DataTables!$J$93,"L5",G231&gt;DataTables!$K$93,"L6",G231&gt;DataTables!$L$93,"L7",G231&gt;DataTables!$M$93,"L8", G231&lt;=DataTables!$M$93,"L9")</f>
        <v/>
      </c>
      <c r="K231" s="709" t="str">
        <f t="shared" si="76"/>
        <v/>
      </c>
      <c r="L231" s="415"/>
      <c r="M231" s="34" t="str">
        <f t="shared" si="75"/>
        <v>W</v>
      </c>
      <c r="N231" s="34" t="str">
        <f t="shared" si="75"/>
        <v>WW</v>
      </c>
      <c r="O231" s="34" cm="1">
        <f t="array" ref="O231">_xlfn.LET(_xlpm.a, $F$224:$F$231, _xlpm.b, $E$224:$E$231, _xlpm.c, _xlfn.XLOOKUP(M231,_xlpm.a,_xlpm.b,0), _xlpm.d, _xlfn.XLOOKUP(N231,_xlpm.a,_xlpm.b,0), _xlpm.x, IF(OR(_xlpm.c=0,_xlpm.d=0), _xlpm.c+_xlpm.d, MIN(_xlpm.c,_xlpm.d)), IF(_xlpm.x=0, 0, IF(DataTables!$K$158="6+", _xlfn.IFNA(_xlfn.RANK.AVG(_xlpm.x,$E$224:$E$229),1), IF(DataTables!$K$158=8,_xlfn.RANK.AVG(_xlpm.x,_xlpm.b)))))</f>
        <v>0</v>
      </c>
      <c r="P231" s="32"/>
      <c r="Q231" s="151"/>
      <c r="R231" s="151"/>
      <c r="S231" s="151"/>
      <c r="T231" s="151"/>
      <c r="U231" s="151"/>
      <c r="V231" s="151"/>
      <c r="W231" s="151"/>
      <c r="X231" s="151">
        <f>$O231</f>
        <v>0</v>
      </c>
      <c r="Y231" s="31"/>
      <c r="Z231" s="32">
        <f>COUNTIF(F$224:F$231:F$233:F$240,F231)</f>
        <v>0</v>
      </c>
      <c r="AA231" s="32">
        <f t="shared" si="77"/>
        <v>0</v>
      </c>
      <c r="AB231" s="7" t="str">
        <f t="shared" si="78"/>
        <v/>
      </c>
    </row>
    <row r="232" spans="1:28" s="8" customFormat="1" ht="20.25" customHeight="1">
      <c r="A232" s="709" t="s">
        <v>157</v>
      </c>
      <c r="B232" s="709" t="s">
        <v>60</v>
      </c>
      <c r="C232" s="709" t="s">
        <v>127</v>
      </c>
      <c r="D232" s="76"/>
      <c r="E232" s="454" t="s">
        <v>238</v>
      </c>
      <c r="F232" s="455"/>
      <c r="G232" s="458"/>
      <c r="H232" s="456"/>
      <c r="I232" s="457"/>
      <c r="J232" s="43"/>
      <c r="K232" s="391"/>
      <c r="L232" s="415"/>
      <c r="M232" s="36"/>
      <c r="N232" s="36"/>
      <c r="O232" s="712"/>
      <c r="P232" s="31"/>
      <c r="Q232" s="373"/>
      <c r="R232" s="373"/>
      <c r="S232" s="373"/>
      <c r="T232" s="373"/>
      <c r="U232" s="373"/>
      <c r="V232" s="374"/>
      <c r="W232" s="375"/>
      <c r="X232" s="375"/>
      <c r="Y232" s="31"/>
      <c r="Z232" s="32"/>
      <c r="AA232" s="2"/>
    </row>
    <row r="233" spans="1:28" s="8" customFormat="1" ht="20.25" customHeight="1">
      <c r="A233" s="709" t="s">
        <v>157</v>
      </c>
      <c r="B233" s="709" t="s">
        <v>60</v>
      </c>
      <c r="C233" s="709" t="s">
        <v>127</v>
      </c>
      <c r="D233" s="709" t="s">
        <v>65</v>
      </c>
      <c r="E233" s="398">
        <v>1</v>
      </c>
      <c r="F233" s="55"/>
      <c r="G233" s="400"/>
      <c r="H233" s="402" t="str" cm="1">
        <f t="array" ref="H233">IF($F233=0," ",_xlfn.XLOOKUP($F233,DataCalcs!$B$413:$B$491,_xlfn.XLOOKUP($C233,DataCalcs!$D$412:$N$412,DataCalcs!$D$413:$N$491),"WRONG LETTER"))</f>
        <v xml:space="preserve"> </v>
      </c>
      <c r="I233" s="402" t="str">
        <f>IF($F233=0," ",_xlfn.XLOOKUP($F233,DataCalcs!$B$413:$B$491,DataCalcs!$A$413:$A$491,"WRONG LETTER"))</f>
        <v xml:space="preserve"> </v>
      </c>
      <c r="J233" s="29" t="str" cm="1">
        <f t="array" ref="J233">_xlfn.IFS(ISBLANK(G233), "", NOT(ISNUMBER(G233)), "!!!",  G233&gt;DataTables!$E$93,"...",G233&gt;DataTables!$F$93,"L1",G233&gt;DataTables!$G$93,"L2",G233&gt;DataTables!$H$93,"L3",G233&gt;DataTables!$I$93,"L4",G233&gt;DataTables!$J$93,"L5",G233&gt;DataTables!$K$93,"L6",G233&gt;DataTables!$L$93,"L7",G233&gt;DataTables!$M$93,"L8", G233&lt;=DataTables!$M$93,"L9")</f>
        <v/>
      </c>
      <c r="K233" s="709" t="str">
        <f>IF(ISBLANK(F233),"",IF(ISBLANK(K$232),"", K$232))</f>
        <v/>
      </c>
      <c r="L233" s="415"/>
      <c r="M233" s="34" t="str">
        <f t="shared" ref="M233:N240" si="79">M224</f>
        <v>A</v>
      </c>
      <c r="N233" s="34" t="str">
        <f t="shared" si="79"/>
        <v>AA</v>
      </c>
      <c r="O233" s="34" cm="1">
        <f t="array" ref="O233">_xlfn.LET(_xlpm.a, $F$233:$F$240, _xlpm.b, $E$233:$E$240, _xlpm.c, _xlfn.XLOOKUP(M233,_xlpm.a,_xlpm.b,0), _xlpm.d, _xlfn.XLOOKUP(N233,_xlpm.a,_xlpm.b,0), _xlpm.x, IF(OR(_xlpm.c=0,_xlpm.d=0), _xlpm.c+_xlpm.d, MIN(_xlpm.c,_xlpm.d)), IF(_xlpm.x=0, 0, IF(DataTables!$K$158="6+", _xlfn.IFNA(_xlfn.RANK.AVG(_xlpm.x,$E$233:$E$238),1), IF(DataTables!$K$158=8,_xlfn.RANK.AVG(_xlpm.x,_xlpm.b)))))</f>
        <v>0</v>
      </c>
      <c r="P233" s="32"/>
      <c r="Q233" s="151">
        <f>$O233</f>
        <v>0</v>
      </c>
      <c r="R233" s="151"/>
      <c r="S233" s="151"/>
      <c r="T233" s="151"/>
      <c r="U233" s="151"/>
      <c r="V233" s="151"/>
      <c r="W233" s="151"/>
      <c r="X233" s="151"/>
      <c r="Y233" s="32"/>
      <c r="Z233" s="32">
        <f>COUNTIF(F$224:F$231:F$233:F$240,F233)</f>
        <v>0</v>
      </c>
      <c r="AA233" s="32">
        <f>IF(NOT(ISBLANK(F233)),COUNTIF(F$233:F$240,LEFT(F233,1)&amp;"*"),0)</f>
        <v>0</v>
      </c>
      <c r="AB233" s="7" t="str">
        <f>IF(AND($G233&gt;0.00001,$G233&lt;=$J$223), "***", "")</f>
        <v/>
      </c>
    </row>
    <row r="234" spans="1:28" s="8" customFormat="1" ht="20.25" customHeight="1">
      <c r="A234" s="709" t="s">
        <v>157</v>
      </c>
      <c r="B234" s="709" t="s">
        <v>60</v>
      </c>
      <c r="C234" s="709" t="s">
        <v>127</v>
      </c>
      <c r="D234" s="709" t="s">
        <v>65</v>
      </c>
      <c r="E234" s="41">
        <v>2</v>
      </c>
      <c r="F234" s="17"/>
      <c r="G234" s="38"/>
      <c r="H234" s="33" t="str" cm="1">
        <f t="array" ref="H234">IF($F234=0," ",_xlfn.XLOOKUP($F234,DataCalcs!$B$413:$B$491,_xlfn.XLOOKUP($C234,DataCalcs!$D$412:$N$412,DataCalcs!$D$413:$N$491),"WRONG LETTER"))</f>
        <v xml:space="preserve"> </v>
      </c>
      <c r="I234" s="33" t="str">
        <f>IF($F234=0," ",_xlfn.XLOOKUP($F234,DataCalcs!$B$413:$B$491,DataCalcs!$A$413:$A$491,"WRONG LETTER"))</f>
        <v xml:space="preserve"> </v>
      </c>
      <c r="J234" s="709" t="str" cm="1">
        <f t="array" ref="J234">_xlfn.IFS(ISBLANK(G234), "", NOT(ISNUMBER(G234)), "!!!",  G234&gt;DataTables!$E$93,"...",G234&gt;DataTables!$F$93,"L1",G234&gt;DataTables!$G$93,"L2",G234&gt;DataTables!$H$93,"L3",G234&gt;DataTables!$I$93,"L4",G234&gt;DataTables!$J$93,"L5",G234&gt;DataTables!$K$93,"L6",G234&gt;DataTables!$L$93,"L7",G234&gt;DataTables!$M$93,"L8", G234&lt;=DataTables!$M$93,"L9")</f>
        <v/>
      </c>
      <c r="K234" s="709" t="str">
        <f t="shared" ref="K234:K240" si="80">IF(ISBLANK(F234),"",IF(ISBLANK(K$232),"", K$232))</f>
        <v/>
      </c>
      <c r="L234" s="415"/>
      <c r="M234" s="34" t="str">
        <f t="shared" si="79"/>
        <v>N</v>
      </c>
      <c r="N234" s="34" t="str">
        <f t="shared" si="79"/>
        <v>NN</v>
      </c>
      <c r="O234" s="34" cm="1">
        <f t="array" ref="O234">_xlfn.LET(_xlpm.a, $F$233:$F$240, _xlpm.b, $E$233:$E$240, _xlpm.c, _xlfn.XLOOKUP(M234,_xlpm.a,_xlpm.b,0), _xlpm.d, _xlfn.XLOOKUP(N234,_xlpm.a,_xlpm.b,0), _xlpm.x, IF(OR(_xlpm.c=0,_xlpm.d=0), _xlpm.c+_xlpm.d, MIN(_xlpm.c,_xlpm.d)), IF(_xlpm.x=0, 0, IF(DataTables!$K$158="6+", _xlfn.IFNA(_xlfn.RANK.AVG(_xlpm.x,$E$233:$E$238),1), IF(DataTables!$K$158=8,_xlfn.RANK.AVG(_xlpm.x,_xlpm.b)))))</f>
        <v>0</v>
      </c>
      <c r="P234" s="32"/>
      <c r="Q234" s="151"/>
      <c r="R234" s="151">
        <f>$O234</f>
        <v>0</v>
      </c>
      <c r="S234" s="151"/>
      <c r="T234" s="151"/>
      <c r="U234" s="151"/>
      <c r="V234" s="151"/>
      <c r="W234" s="151"/>
      <c r="X234" s="151"/>
      <c r="Y234" s="32"/>
      <c r="Z234" s="32">
        <f>COUNTIF(F$224:F$231:F$233:F$240,F234)</f>
        <v>0</v>
      </c>
      <c r="AA234" s="32">
        <f t="shared" ref="AA234:AA240" si="81">IF(NOT(ISBLANK(F234)),COUNTIF(F$233:F$240,LEFT(F234,1)&amp;"*"),0)</f>
        <v>0</v>
      </c>
      <c r="AB234" s="7" t="str">
        <f t="shared" ref="AB234:AB240" si="82">IF(AND($G234&gt;0.00001,$G234&lt;=$J$223), "***", "")</f>
        <v/>
      </c>
    </row>
    <row r="235" spans="1:28" s="8" customFormat="1" ht="20.25" customHeight="1">
      <c r="A235" s="709" t="s">
        <v>157</v>
      </c>
      <c r="B235" s="709" t="s">
        <v>60</v>
      </c>
      <c r="C235" s="709" t="s">
        <v>127</v>
      </c>
      <c r="D235" s="709" t="s">
        <v>65</v>
      </c>
      <c r="E235" s="41">
        <v>3</v>
      </c>
      <c r="F235" s="17"/>
      <c r="G235" s="38"/>
      <c r="H235" s="33" t="str" cm="1">
        <f t="array" ref="H235">IF($F235=0," ",_xlfn.XLOOKUP($F235,DataCalcs!$B$413:$B$491,_xlfn.XLOOKUP($C235,DataCalcs!$D$412:$N$412,DataCalcs!$D$413:$N$491),"WRONG LETTER"))</f>
        <v xml:space="preserve"> </v>
      </c>
      <c r="I235" s="33" t="str">
        <f>IF($F235=0," ",_xlfn.XLOOKUP($F235,DataCalcs!$B$413:$B$491,DataCalcs!$A$413:$A$491,"WRONG LETTER"))</f>
        <v xml:space="preserve"> </v>
      </c>
      <c r="J235" s="709" t="str" cm="1">
        <f t="array" ref="J235">_xlfn.IFS(ISBLANK(G235), "", NOT(ISNUMBER(G235)), "!!!",  G235&gt;DataTables!$E$93,"...",G235&gt;DataTables!$F$93,"L1",G235&gt;DataTables!$G$93,"L2",G235&gt;DataTables!$H$93,"L3",G235&gt;DataTables!$I$93,"L4",G235&gt;DataTables!$J$93,"L5",G235&gt;DataTables!$K$93,"L6",G235&gt;DataTables!$L$93,"L7",G235&gt;DataTables!$M$93,"L8", G235&lt;=DataTables!$M$93,"L9")</f>
        <v/>
      </c>
      <c r="K235" s="709" t="str">
        <f t="shared" si="80"/>
        <v/>
      </c>
      <c r="L235" s="415"/>
      <c r="M235" s="34" t="str">
        <f t="shared" si="79"/>
        <v>B</v>
      </c>
      <c r="N235" s="34" t="str">
        <f t="shared" si="79"/>
        <v>BB</v>
      </c>
      <c r="O235" s="34" cm="1">
        <f t="array" ref="O235">_xlfn.LET(_xlpm.a, $F$233:$F$240, _xlpm.b, $E$233:$E$240, _xlpm.c, _xlfn.XLOOKUP(M235,_xlpm.a,_xlpm.b,0), _xlpm.d, _xlfn.XLOOKUP(N235,_xlpm.a,_xlpm.b,0), _xlpm.x, IF(OR(_xlpm.c=0,_xlpm.d=0), _xlpm.c+_xlpm.d, MIN(_xlpm.c,_xlpm.d)), IF(_xlpm.x=0, 0, IF(DataTables!$K$158="6+", _xlfn.IFNA(_xlfn.RANK.AVG(_xlpm.x,$E$233:$E$238),1), IF(DataTables!$K$158=8,_xlfn.RANK.AVG(_xlpm.x,_xlpm.b)))))</f>
        <v>0</v>
      </c>
      <c r="P235" s="32"/>
      <c r="Q235" s="151"/>
      <c r="R235" s="151"/>
      <c r="S235" s="151">
        <f>$O235</f>
        <v>0</v>
      </c>
      <c r="T235" s="151"/>
      <c r="U235" s="151"/>
      <c r="V235" s="151"/>
      <c r="W235" s="151"/>
      <c r="X235" s="151"/>
      <c r="Y235" s="32"/>
      <c r="Z235" s="32">
        <f>COUNTIF(F$224:F$231:F$233:F$240,F235)</f>
        <v>0</v>
      </c>
      <c r="AA235" s="32">
        <f t="shared" si="81"/>
        <v>0</v>
      </c>
      <c r="AB235" s="7" t="str">
        <f t="shared" si="82"/>
        <v/>
      </c>
    </row>
    <row r="236" spans="1:28" s="8" customFormat="1" ht="20.25" customHeight="1">
      <c r="A236" s="709" t="s">
        <v>157</v>
      </c>
      <c r="B236" s="709" t="s">
        <v>60</v>
      </c>
      <c r="C236" s="709" t="s">
        <v>127</v>
      </c>
      <c r="D236" s="709" t="s">
        <v>65</v>
      </c>
      <c r="E236" s="41">
        <v>4</v>
      </c>
      <c r="F236" s="17"/>
      <c r="G236" s="38"/>
      <c r="H236" s="33" t="str" cm="1">
        <f t="array" ref="H236">IF($F236=0," ",_xlfn.XLOOKUP($F236,DataCalcs!$B$413:$B$491,_xlfn.XLOOKUP($C236,DataCalcs!$D$412:$N$412,DataCalcs!$D$413:$N$491),"WRONG LETTER"))</f>
        <v xml:space="preserve"> </v>
      </c>
      <c r="I236" s="33" t="str">
        <f>IF($F236=0," ",_xlfn.XLOOKUP($F236,DataCalcs!$B$413:$B$491,DataCalcs!$A$413:$A$491,"WRONG LETTER"))</f>
        <v xml:space="preserve"> </v>
      </c>
      <c r="J236" s="709" t="str" cm="1">
        <f t="array" ref="J236">_xlfn.IFS(ISBLANK(G236), "", NOT(ISNUMBER(G236)), "!!!",  G236&gt;DataTables!$E$93,"...",G236&gt;DataTables!$F$93,"L1",G236&gt;DataTables!$G$93,"L2",G236&gt;DataTables!$H$93,"L3",G236&gt;DataTables!$I$93,"L4",G236&gt;DataTables!$J$93,"L5",G236&gt;DataTables!$K$93,"L6",G236&gt;DataTables!$L$93,"L7",G236&gt;DataTables!$M$93,"L8", G236&lt;=DataTables!$M$93,"L9")</f>
        <v/>
      </c>
      <c r="K236" s="709" t="str">
        <f t="shared" si="80"/>
        <v/>
      </c>
      <c r="L236" s="415"/>
      <c r="M236" s="34" t="str">
        <f t="shared" si="79"/>
        <v>O</v>
      </c>
      <c r="N236" s="34" t="str">
        <f t="shared" si="79"/>
        <v>OO</v>
      </c>
      <c r="O236" s="34" cm="1">
        <f t="array" ref="O236">_xlfn.LET(_xlpm.a, $F$233:$F$240, _xlpm.b, $E$233:$E$240, _xlpm.c, _xlfn.XLOOKUP(M236,_xlpm.a,_xlpm.b,0), _xlpm.d, _xlfn.XLOOKUP(N236,_xlpm.a,_xlpm.b,0), _xlpm.x, IF(OR(_xlpm.c=0,_xlpm.d=0), _xlpm.c+_xlpm.d, MIN(_xlpm.c,_xlpm.d)), IF(_xlpm.x=0, 0, IF(DataTables!$K$158="6+", _xlfn.IFNA(_xlfn.RANK.AVG(_xlpm.x,$E$233:$E$238),1), IF(DataTables!$K$158=8,_xlfn.RANK.AVG(_xlpm.x,_xlpm.b)))))</f>
        <v>0</v>
      </c>
      <c r="P236" s="32"/>
      <c r="Q236" s="151"/>
      <c r="R236" s="151"/>
      <c r="S236" s="151"/>
      <c r="T236" s="151">
        <f>$O236</f>
        <v>0</v>
      </c>
      <c r="U236" s="151"/>
      <c r="V236" s="151"/>
      <c r="W236" s="151"/>
      <c r="X236" s="151"/>
      <c r="Y236" s="32"/>
      <c r="Z236" s="32">
        <f>COUNTIF(F$224:F$231:F$233:F$240,F236)</f>
        <v>0</v>
      </c>
      <c r="AA236" s="32">
        <f t="shared" si="81"/>
        <v>0</v>
      </c>
      <c r="AB236" s="7" t="str">
        <f t="shared" si="82"/>
        <v/>
      </c>
    </row>
    <row r="237" spans="1:28" s="8" customFormat="1" ht="20.25" customHeight="1">
      <c r="A237" s="709" t="s">
        <v>157</v>
      </c>
      <c r="B237" s="709" t="s">
        <v>60</v>
      </c>
      <c r="C237" s="709" t="s">
        <v>127</v>
      </c>
      <c r="D237" s="709" t="s">
        <v>65</v>
      </c>
      <c r="E237" s="41">
        <v>5</v>
      </c>
      <c r="F237" s="17"/>
      <c r="G237" s="38"/>
      <c r="H237" s="33" t="str" cm="1">
        <f t="array" ref="H237">IF($F237=0," ",_xlfn.XLOOKUP($F237,DataCalcs!$B$413:$B$491,_xlfn.XLOOKUP($C237,DataCalcs!$D$412:$N$412,DataCalcs!$D$413:$N$491),"WRONG LETTER"))</f>
        <v xml:space="preserve"> </v>
      </c>
      <c r="I237" s="33" t="str">
        <f>IF($F237=0," ",_xlfn.XLOOKUP($F237,DataCalcs!$B$413:$B$491,DataCalcs!$A$413:$A$491,"WRONG LETTER"))</f>
        <v xml:space="preserve"> </v>
      </c>
      <c r="J237" s="709" t="str" cm="1">
        <f t="array" ref="J237">_xlfn.IFS(ISBLANK(G237), "", NOT(ISNUMBER(G237)), "!!!",  G237&gt;DataTables!$E$93,"...",G237&gt;DataTables!$F$93,"L1",G237&gt;DataTables!$G$93,"L2",G237&gt;DataTables!$H$93,"L3",G237&gt;DataTables!$I$93,"L4",G237&gt;DataTables!$J$93,"L5",G237&gt;DataTables!$K$93,"L6",G237&gt;DataTables!$L$93,"L7",G237&gt;DataTables!$M$93,"L8", G237&lt;=DataTables!$M$93,"L9")</f>
        <v/>
      </c>
      <c r="K237" s="709" t="str">
        <f t="shared" si="80"/>
        <v/>
      </c>
      <c r="L237" s="415"/>
      <c r="M237" s="34" t="str">
        <f t="shared" si="79"/>
        <v>R</v>
      </c>
      <c r="N237" s="34" t="str">
        <f t="shared" si="79"/>
        <v>RR</v>
      </c>
      <c r="O237" s="34" cm="1">
        <f t="array" ref="O237">_xlfn.LET(_xlpm.a, $F$233:$F$240, _xlpm.b, $E$233:$E$240, _xlpm.c, _xlfn.XLOOKUP(M237,_xlpm.a,_xlpm.b,0), _xlpm.d, _xlfn.XLOOKUP(N237,_xlpm.a,_xlpm.b,0), _xlpm.x, IF(OR(_xlpm.c=0,_xlpm.d=0), _xlpm.c+_xlpm.d, MIN(_xlpm.c,_xlpm.d)), IF(_xlpm.x=0, 0, IF(DataTables!$K$158="6+", _xlfn.IFNA(_xlfn.RANK.AVG(_xlpm.x,$E$233:$E$238),1), IF(DataTables!$K$158=8,_xlfn.RANK.AVG(_xlpm.x,_xlpm.b)))))</f>
        <v>0</v>
      </c>
      <c r="P237" s="32"/>
      <c r="Q237" s="151"/>
      <c r="R237" s="151"/>
      <c r="S237" s="151"/>
      <c r="T237" s="151"/>
      <c r="U237" s="151">
        <f>$O237</f>
        <v>0</v>
      </c>
      <c r="V237" s="151"/>
      <c r="W237" s="151"/>
      <c r="X237" s="151"/>
      <c r="Y237" s="32"/>
      <c r="Z237" s="32">
        <f>COUNTIF(F$224:F$231:F$233:F$240,F237)</f>
        <v>0</v>
      </c>
      <c r="AA237" s="32">
        <f t="shared" si="81"/>
        <v>0</v>
      </c>
      <c r="AB237" s="7" t="str">
        <f t="shared" si="82"/>
        <v/>
      </c>
    </row>
    <row r="238" spans="1:28" s="8" customFormat="1" ht="20.25" customHeight="1">
      <c r="A238" s="709" t="s">
        <v>157</v>
      </c>
      <c r="B238" s="709" t="s">
        <v>60</v>
      </c>
      <c r="C238" s="709" t="s">
        <v>127</v>
      </c>
      <c r="D238" s="709" t="s">
        <v>65</v>
      </c>
      <c r="E238" s="41">
        <v>6</v>
      </c>
      <c r="F238" s="17"/>
      <c r="G238" s="38"/>
      <c r="H238" s="33" t="str" cm="1">
        <f t="array" ref="H238">IF($F238=0," ",_xlfn.XLOOKUP($F238,DataCalcs!$B$413:$B$491,_xlfn.XLOOKUP($C238,DataCalcs!$D$412:$N$412,DataCalcs!$D$413:$N$491),"WRONG LETTER"))</f>
        <v xml:space="preserve"> </v>
      </c>
      <c r="I238" s="33" t="str">
        <f>IF($F238=0," ",_xlfn.XLOOKUP($F238,DataCalcs!$B$413:$B$491,DataCalcs!$A$413:$A$491,"WRONG LETTER"))</f>
        <v xml:space="preserve"> </v>
      </c>
      <c r="J238" s="709" t="str" cm="1">
        <f t="array" ref="J238">_xlfn.IFS(ISBLANK(G238), "", NOT(ISNUMBER(G238)), "!!!",  G238&gt;DataTables!$E$93,"...",G238&gt;DataTables!$F$93,"L1",G238&gt;DataTables!$G$93,"L2",G238&gt;DataTables!$H$93,"L3",G238&gt;DataTables!$I$93,"L4",G238&gt;DataTables!$J$93,"L5",G238&gt;DataTables!$K$93,"L6",G238&gt;DataTables!$L$93,"L7",G238&gt;DataTables!$M$93,"L8", G238&lt;=DataTables!$M$93,"L9")</f>
        <v/>
      </c>
      <c r="K238" s="709" t="str">
        <f t="shared" si="80"/>
        <v/>
      </c>
      <c r="L238" s="414"/>
      <c r="M238" s="34" t="str">
        <f t="shared" si="79"/>
        <v>X</v>
      </c>
      <c r="N238" s="34" t="str">
        <f t="shared" si="79"/>
        <v>XX</v>
      </c>
      <c r="O238" s="34" cm="1">
        <f t="array" ref="O238">_xlfn.LET(_xlpm.a, $F$233:$F$240, _xlpm.b, $E$233:$E$240, _xlpm.c, _xlfn.XLOOKUP(M238,_xlpm.a,_xlpm.b,0), _xlpm.d, _xlfn.XLOOKUP(N238,_xlpm.a,_xlpm.b,0), _xlpm.x, IF(OR(_xlpm.c=0,_xlpm.d=0), _xlpm.c+_xlpm.d, MIN(_xlpm.c,_xlpm.d)), IF(_xlpm.x=0, 0, IF(DataTables!$K$158="6+", _xlfn.IFNA(_xlfn.RANK.AVG(_xlpm.x,$E$233:$E$238),1), IF(DataTables!$K$158=8,_xlfn.RANK.AVG(_xlpm.x,_xlpm.b)))))</f>
        <v>0</v>
      </c>
      <c r="P238" s="32"/>
      <c r="Q238" s="151"/>
      <c r="R238" s="151"/>
      <c r="S238" s="151"/>
      <c r="T238" s="151"/>
      <c r="U238" s="151"/>
      <c r="V238" s="151">
        <f>$O238</f>
        <v>0</v>
      </c>
      <c r="W238" s="151"/>
      <c r="X238" s="151"/>
      <c r="Y238" s="32"/>
      <c r="Z238" s="32">
        <f>COUNTIF(F$224:F$231:F$233:F$240,F238)</f>
        <v>0</v>
      </c>
      <c r="AA238" s="32">
        <f t="shared" si="81"/>
        <v>0</v>
      </c>
      <c r="AB238" s="7" t="str">
        <f t="shared" si="82"/>
        <v/>
      </c>
    </row>
    <row r="239" spans="1:28" s="7" customFormat="1" ht="20.25" customHeight="1">
      <c r="A239" s="709" t="s">
        <v>157</v>
      </c>
      <c r="B239" s="709" t="s">
        <v>60</v>
      </c>
      <c r="C239" s="709" t="s">
        <v>127</v>
      </c>
      <c r="D239" s="709" t="s">
        <v>65</v>
      </c>
      <c r="E239" s="14">
        <v>7</v>
      </c>
      <c r="F239" s="17"/>
      <c r="G239" s="38"/>
      <c r="H239" s="33" t="str" cm="1">
        <f t="array" ref="H239">IF($F239=0," ",_xlfn.XLOOKUP($F239,DataCalcs!$B$413:$B$491,_xlfn.XLOOKUP($C239,DataCalcs!$D$412:$N$412,DataCalcs!$D$413:$N$491),"WRONG LETTER"))</f>
        <v xml:space="preserve"> </v>
      </c>
      <c r="I239" s="33" t="str">
        <f>IF($F239=0," ",_xlfn.XLOOKUP($F239,DataCalcs!$B$413:$B$491,DataCalcs!$A$413:$A$491,"WRONG LETTER"))</f>
        <v xml:space="preserve"> </v>
      </c>
      <c r="J239" s="709" t="str" cm="1">
        <f t="array" ref="J239">_xlfn.IFS(ISBLANK(G239), "", NOT(ISNUMBER(G239)), "!!!",  G239&gt;DataTables!$E$93,"...",G239&gt;DataTables!$F$93,"L1",G239&gt;DataTables!$G$93,"L2",G239&gt;DataTables!$H$93,"L3",G239&gt;DataTables!$I$93,"L4",G239&gt;DataTables!$J$93,"L5",G239&gt;DataTables!$K$93,"L6",G239&gt;DataTables!$L$93,"L7",G239&gt;DataTables!$M$93,"L8", G239&lt;=DataTables!$M$93,"L9")</f>
        <v/>
      </c>
      <c r="K239" s="709" t="str">
        <f t="shared" si="80"/>
        <v/>
      </c>
      <c r="L239" s="415"/>
      <c r="M239" s="34" t="str">
        <f t="shared" si="79"/>
        <v>H</v>
      </c>
      <c r="N239" s="34" t="str">
        <f t="shared" si="79"/>
        <v>HH</v>
      </c>
      <c r="O239" s="34" cm="1">
        <f t="array" ref="O239">_xlfn.LET(_xlpm.a, $F$233:$F$240, _xlpm.b, $E$233:$E$240, _xlpm.c, _xlfn.XLOOKUP(M239,_xlpm.a,_xlpm.b,0), _xlpm.d, _xlfn.XLOOKUP(N239,_xlpm.a,_xlpm.b,0), _xlpm.x, IF(OR(_xlpm.c=0,_xlpm.d=0), _xlpm.c+_xlpm.d, MIN(_xlpm.c,_xlpm.d)), IF(_xlpm.x=0, 0, IF(DataTables!$K$158="6+", _xlfn.IFNA(_xlfn.RANK.AVG(_xlpm.x,$E$233:$E$238),1), IF(DataTables!$K$158=8,_xlfn.RANK.AVG(_xlpm.x,_xlpm.b)))))</f>
        <v>0</v>
      </c>
      <c r="P239" s="32"/>
      <c r="Q239" s="151"/>
      <c r="R239" s="151"/>
      <c r="S239" s="151"/>
      <c r="T239" s="151"/>
      <c r="U239" s="151"/>
      <c r="V239" s="151"/>
      <c r="W239" s="151">
        <f>$O239</f>
        <v>0</v>
      </c>
      <c r="X239" s="151"/>
      <c r="Y239" s="32"/>
      <c r="Z239" s="32">
        <f>COUNTIF(F$224:F$231:F$233:F$240,F239)</f>
        <v>0</v>
      </c>
      <c r="AA239" s="32">
        <f t="shared" si="81"/>
        <v>0</v>
      </c>
      <c r="AB239" s="7" t="str">
        <f t="shared" si="82"/>
        <v/>
      </c>
    </row>
    <row r="240" spans="1:28" s="7" customFormat="1" ht="20.25" customHeight="1">
      <c r="A240" s="709" t="s">
        <v>157</v>
      </c>
      <c r="B240" s="709" t="s">
        <v>60</v>
      </c>
      <c r="C240" s="709" t="s">
        <v>127</v>
      </c>
      <c r="D240" s="709" t="s">
        <v>65</v>
      </c>
      <c r="E240" s="394">
        <v>8</v>
      </c>
      <c r="F240" s="405"/>
      <c r="G240" s="406"/>
      <c r="H240" s="397" t="str" cm="1">
        <f t="array" ref="H240">IF($F240=0," ",_xlfn.XLOOKUP($F240,DataCalcs!$B$413:$B$491,_xlfn.XLOOKUP($C240,DataCalcs!$D$412:$N$412,DataCalcs!$D$413:$N$491),"WRONG LETTER"))</f>
        <v xml:space="preserve"> </v>
      </c>
      <c r="I240" s="397" t="str">
        <f>IF($F240=0," ",_xlfn.XLOOKUP($F240,DataCalcs!$B$413:$B$491,DataCalcs!$A$413:$A$491,"WRONG LETTER"))</f>
        <v xml:space="preserve"> </v>
      </c>
      <c r="J240" s="711" t="str" cm="1">
        <f t="array" ref="J240">_xlfn.IFS(ISBLANK(G240), "", NOT(ISNUMBER(G240)), "!!!",  G240&gt;DataTables!$E$93,"...",G240&gt;DataTables!$F$93,"L1",G240&gt;DataTables!$G$93,"L2",G240&gt;DataTables!$H$93,"L3",G240&gt;DataTables!$I$93,"L4",G240&gt;DataTables!$J$93,"L5",G240&gt;DataTables!$K$93,"L6",G240&gt;DataTables!$L$93,"L7",G240&gt;DataTables!$M$93,"L8", G240&lt;=DataTables!$M$93,"L9")</f>
        <v/>
      </c>
      <c r="K240" s="709" t="str">
        <f t="shared" si="80"/>
        <v/>
      </c>
      <c r="L240" s="415"/>
      <c r="M240" s="34" t="str">
        <f t="shared" si="79"/>
        <v>W</v>
      </c>
      <c r="N240" s="34" t="str">
        <f t="shared" si="79"/>
        <v>WW</v>
      </c>
      <c r="O240" s="34" cm="1">
        <f t="array" ref="O240">_xlfn.LET(_xlpm.a, $F$233:$F$240, _xlpm.b, $E$233:$E$240, _xlpm.c, _xlfn.XLOOKUP(M240,_xlpm.a,_xlpm.b,0), _xlpm.d, _xlfn.XLOOKUP(N240,_xlpm.a,_xlpm.b,0), _xlpm.x, IF(OR(_xlpm.c=0,_xlpm.d=0), _xlpm.c+_xlpm.d, MIN(_xlpm.c,_xlpm.d)), IF(_xlpm.x=0, 0, IF(DataTables!$K$158="6+", _xlfn.IFNA(_xlfn.RANK.AVG(_xlpm.x,$E$233:$E$238),1), IF(DataTables!$K$158=8,_xlfn.RANK.AVG(_xlpm.x,_xlpm.b)))))</f>
        <v>0</v>
      </c>
      <c r="P240" s="32"/>
      <c r="Q240" s="151"/>
      <c r="R240" s="151"/>
      <c r="S240" s="151"/>
      <c r="T240" s="151"/>
      <c r="U240" s="151"/>
      <c r="V240" s="151"/>
      <c r="W240" s="151"/>
      <c r="X240" s="151">
        <f>$O240</f>
        <v>0</v>
      </c>
      <c r="Y240" s="31"/>
      <c r="Z240" s="32">
        <f>COUNTIF(F$224:F$231:F$233:F$240,F240)</f>
        <v>0</v>
      </c>
      <c r="AA240" s="32">
        <f t="shared" si="81"/>
        <v>0</v>
      </c>
      <c r="AB240" s="7" t="str">
        <f t="shared" si="82"/>
        <v/>
      </c>
    </row>
    <row r="241" spans="1:28" s="7" customFormat="1" ht="20.25" customHeight="1">
      <c r="A241" s="709" t="s">
        <v>157</v>
      </c>
      <c r="B241" s="709" t="s">
        <v>60</v>
      </c>
      <c r="C241" s="709" t="s">
        <v>130</v>
      </c>
      <c r="D241" s="76"/>
      <c r="E241" s="454" t="s">
        <v>239</v>
      </c>
      <c r="F241" s="455"/>
      <c r="G241" s="458"/>
      <c r="H241" s="456"/>
      <c r="I241" s="457" t="s">
        <v>59</v>
      </c>
      <c r="J241" s="43">
        <f>DataTables!$N$94</f>
        <v>26.2</v>
      </c>
      <c r="K241" s="391"/>
      <c r="L241" s="416"/>
      <c r="M241" s="36"/>
      <c r="N241" s="36"/>
      <c r="P241" s="31"/>
      <c r="Q241" s="373"/>
      <c r="R241" s="373"/>
      <c r="S241" s="373"/>
      <c r="T241" s="373"/>
      <c r="U241" s="373"/>
      <c r="V241" s="374"/>
      <c r="W241" s="375"/>
      <c r="X241" s="375"/>
      <c r="Y241" s="32"/>
      <c r="Z241" s="32"/>
      <c r="AA241" s="2"/>
    </row>
    <row r="242" spans="1:28" s="7" customFormat="1" ht="20.25" customHeight="1">
      <c r="A242" s="709" t="s">
        <v>157</v>
      </c>
      <c r="B242" s="709" t="s">
        <v>60</v>
      </c>
      <c r="C242" s="709" t="s">
        <v>130</v>
      </c>
      <c r="D242" s="709" t="s">
        <v>71</v>
      </c>
      <c r="E242" s="398">
        <v>1</v>
      </c>
      <c r="F242" s="55"/>
      <c r="G242" s="400"/>
      <c r="H242" s="402" t="str" cm="1">
        <f t="array" ref="H242">IF($F242=0," ",_xlfn.XLOOKUP($F242,DataCalcs!$B$413:$B$491,_xlfn.XLOOKUP($C242,DataCalcs!$D$412:$N$412,DataCalcs!$D$413:$N$491),"WRONG LETTER"))</f>
        <v xml:space="preserve"> </v>
      </c>
      <c r="I242" s="402" t="str">
        <f>IF($F242=0," ",_xlfn.XLOOKUP($F242,DataCalcs!$B$413:$B$491,DataCalcs!$A$413:$A$491,"WRONG LETTER"))</f>
        <v xml:space="preserve"> </v>
      </c>
      <c r="J242" s="29" t="str" cm="1">
        <f t="array" ref="J242">_xlfn.IFS(ISBLANK(G242), "", NOT(ISNUMBER(G242)), "!!!",  G242&gt;DataTables!$E$94,"...",G242&gt;DataTables!$F$94,"L1",G242&gt;DataTables!$G$94,"L2",G242&gt;DataTables!$H$94,"L3",G242&gt;DataTables!$I$94,"L4",G242&gt;DataTables!$J$94,"L5",G242&gt;DataTables!$K$94,"L6",G242&gt;DataTables!$L$94,"L7",G242&gt;DataTables!$M$94,"L8", G242&lt;=DataTables!$M$94,"L9")</f>
        <v/>
      </c>
      <c r="K242" s="709" t="str">
        <f>IF(ISBLANK(F242),"",IF(ISBLANK(K$241),"", K$241))</f>
        <v/>
      </c>
      <c r="L242" s="417"/>
      <c r="M242" s="34" t="str">
        <f t="shared" ref="M242:N249" si="83">M233</f>
        <v>A</v>
      </c>
      <c r="N242" s="34" t="str">
        <f t="shared" si="83"/>
        <v>AA</v>
      </c>
      <c r="O242" s="34" cm="1">
        <f t="array" ref="O242">_xlfn.LET(_xlpm.a, $F$242:$F$249, _xlpm.b, $E$242:$E$249, _xlpm.c, _xlfn.XLOOKUP(M242,_xlpm.a,_xlpm.b,0), _xlpm.d, _xlfn.XLOOKUP(N242,_xlpm.a,_xlpm.b,0), _xlpm.x, IF(OR(_xlpm.c=0,_xlpm.d=0), _xlpm.c+_xlpm.d, MIN(_xlpm.c,_xlpm.d)), IF(_xlpm.x=0, 0, IF(DataTables!$K$158="6+", _xlfn.IFNA(_xlfn.RANK.AVG(_xlpm.x,$E$242:$E$247),1), IF(DataTables!$K$158=8,_xlfn.RANK.AVG(_xlpm.x,_xlpm.b)))))</f>
        <v>0</v>
      </c>
      <c r="P242" s="32"/>
      <c r="Q242" s="151">
        <f>$O242</f>
        <v>0</v>
      </c>
      <c r="R242" s="151"/>
      <c r="S242" s="151"/>
      <c r="T242" s="151"/>
      <c r="U242" s="151"/>
      <c r="V242" s="151"/>
      <c r="W242" s="151"/>
      <c r="X242" s="151"/>
      <c r="Y242" s="32"/>
      <c r="Z242" s="32">
        <f>COUNTIF(F$242:F$249:F$251:F$258,F242)</f>
        <v>0</v>
      </c>
      <c r="AA242" s="32">
        <f>IF(NOT(ISBLANK(F242)),COUNTIF(F$242:F$249,LEFT(F242,1)&amp;"*"),0)</f>
        <v>0</v>
      </c>
      <c r="AB242" s="7" t="str">
        <f>IF(AND($G242&gt;0.00001,$G242&lt;=$J$241), "***", "")</f>
        <v/>
      </c>
    </row>
    <row r="243" spans="1:28" s="7" customFormat="1" ht="20.25" customHeight="1">
      <c r="A243" s="709" t="s">
        <v>157</v>
      </c>
      <c r="B243" s="709" t="s">
        <v>60</v>
      </c>
      <c r="C243" s="709" t="s">
        <v>130</v>
      </c>
      <c r="D243" s="709" t="s">
        <v>71</v>
      </c>
      <c r="E243" s="41">
        <v>2</v>
      </c>
      <c r="F243" s="17"/>
      <c r="G243" s="38"/>
      <c r="H243" s="33" t="str" cm="1">
        <f t="array" ref="H243">IF($F243=0," ",_xlfn.XLOOKUP($F243,DataCalcs!$B$413:$B$491,_xlfn.XLOOKUP($C243,DataCalcs!$D$412:$N$412,DataCalcs!$D$413:$N$491),"WRONG LETTER"))</f>
        <v xml:space="preserve"> </v>
      </c>
      <c r="I243" s="33" t="str">
        <f>IF($F243=0," ",_xlfn.XLOOKUP($F243,DataCalcs!$B$413:$B$491,DataCalcs!$A$413:$A$491,"WRONG LETTER"))</f>
        <v xml:space="preserve"> </v>
      </c>
      <c r="J243" s="709" t="str" cm="1">
        <f t="array" ref="J243">_xlfn.IFS(ISBLANK(G243), "", NOT(ISNUMBER(G243)), "!!!",  G243&gt;DataTables!$E$94,"...",G243&gt;DataTables!$F$94,"L1",G243&gt;DataTables!$G$94,"L2",G243&gt;DataTables!$H$94,"L3",G243&gt;DataTables!$I$94,"L4",G243&gt;DataTables!$J$94,"L5",G243&gt;DataTables!$K$94,"L6",G243&gt;DataTables!$L$94,"L7",G243&gt;DataTables!$M$94,"L8", G243&lt;=DataTables!$M$94,"L9")</f>
        <v/>
      </c>
      <c r="K243" s="709" t="str">
        <f t="shared" ref="K243:K249" si="84">IF(ISBLANK(F243),"",IF(ISBLANK(K$241),"", K$241))</f>
        <v/>
      </c>
      <c r="L243" s="417"/>
      <c r="M243" s="34" t="str">
        <f t="shared" si="83"/>
        <v>N</v>
      </c>
      <c r="N243" s="34" t="str">
        <f t="shared" si="83"/>
        <v>NN</v>
      </c>
      <c r="O243" s="34" cm="1">
        <f t="array" ref="O243">_xlfn.LET(_xlpm.a, $F$242:$F$249, _xlpm.b, $E$242:$E$249, _xlpm.c, _xlfn.XLOOKUP(M243,_xlpm.a,_xlpm.b,0), _xlpm.d, _xlfn.XLOOKUP(N243,_xlpm.a,_xlpm.b,0), _xlpm.x, IF(OR(_xlpm.c=0,_xlpm.d=0), _xlpm.c+_xlpm.d, MIN(_xlpm.c,_xlpm.d)), IF(_xlpm.x=0, 0, IF(DataTables!$K$158="6+", _xlfn.IFNA(_xlfn.RANK.AVG(_xlpm.x,$E$242:$E$247),1), IF(DataTables!$K$158=8,_xlfn.RANK.AVG(_xlpm.x,_xlpm.b)))))</f>
        <v>0</v>
      </c>
      <c r="P243" s="32"/>
      <c r="Q243" s="151"/>
      <c r="R243" s="151">
        <f>$O243</f>
        <v>0</v>
      </c>
      <c r="S243" s="151"/>
      <c r="T243" s="151"/>
      <c r="U243" s="151"/>
      <c r="V243" s="151"/>
      <c r="W243" s="151"/>
      <c r="X243" s="151"/>
      <c r="Y243" s="32"/>
      <c r="Z243" s="32">
        <f>COUNTIF(F$242:F$249:F$251:F$258,F243)</f>
        <v>0</v>
      </c>
      <c r="AA243" s="32">
        <f t="shared" ref="AA243:AA249" si="85">IF(NOT(ISBLANK(F243)),COUNTIF(F$242:F$249,LEFT(F243,1)&amp;"*"),0)</f>
        <v>0</v>
      </c>
      <c r="AB243" s="7" t="str">
        <f t="shared" ref="AB243:AB249" si="86">IF(AND($G243&gt;0.00001,$G243&lt;=$J$241), "***", "")</f>
        <v/>
      </c>
    </row>
    <row r="244" spans="1:28" s="7" customFormat="1" ht="20.25" customHeight="1">
      <c r="A244" s="709" t="s">
        <v>157</v>
      </c>
      <c r="B244" s="709" t="s">
        <v>60</v>
      </c>
      <c r="C244" s="709" t="s">
        <v>130</v>
      </c>
      <c r="D244" s="709" t="s">
        <v>71</v>
      </c>
      <c r="E244" s="41">
        <v>3</v>
      </c>
      <c r="F244" s="17"/>
      <c r="G244" s="38"/>
      <c r="H244" s="33" t="str" cm="1">
        <f t="array" ref="H244">IF($F244=0," ",_xlfn.XLOOKUP($F244,DataCalcs!$B$413:$B$491,_xlfn.XLOOKUP($C244,DataCalcs!$D$412:$N$412,DataCalcs!$D$413:$N$491),"WRONG LETTER"))</f>
        <v xml:space="preserve"> </v>
      </c>
      <c r="I244" s="33" t="str">
        <f>IF($F244=0," ",_xlfn.XLOOKUP($F244,DataCalcs!$B$413:$B$491,DataCalcs!$A$413:$A$491,"WRONG LETTER"))</f>
        <v xml:space="preserve"> </v>
      </c>
      <c r="J244" s="709" t="str" cm="1">
        <f t="array" ref="J244">_xlfn.IFS(ISBLANK(G244), "", NOT(ISNUMBER(G244)), "!!!",  G244&gt;DataTables!$E$94,"...",G244&gt;DataTables!$F$94,"L1",G244&gt;DataTables!$G$94,"L2",G244&gt;DataTables!$H$94,"L3",G244&gt;DataTables!$I$94,"L4",G244&gt;DataTables!$J$94,"L5",G244&gt;DataTables!$K$94,"L6",G244&gt;DataTables!$L$94,"L7",G244&gt;DataTables!$M$94,"L8", G244&lt;=DataTables!$M$94,"L9")</f>
        <v/>
      </c>
      <c r="K244" s="709" t="str">
        <f t="shared" si="84"/>
        <v/>
      </c>
      <c r="L244" s="417"/>
      <c r="M244" s="34" t="str">
        <f t="shared" si="83"/>
        <v>B</v>
      </c>
      <c r="N244" s="34" t="str">
        <f t="shared" si="83"/>
        <v>BB</v>
      </c>
      <c r="O244" s="34" cm="1">
        <f t="array" ref="O244">_xlfn.LET(_xlpm.a, $F$242:$F$249, _xlpm.b, $E$242:$E$249, _xlpm.c, _xlfn.XLOOKUP(M244,_xlpm.a,_xlpm.b,0), _xlpm.d, _xlfn.XLOOKUP(N244,_xlpm.a,_xlpm.b,0), _xlpm.x, IF(OR(_xlpm.c=0,_xlpm.d=0), _xlpm.c+_xlpm.d, MIN(_xlpm.c,_xlpm.d)), IF(_xlpm.x=0, 0, IF(DataTables!$K$158="6+", _xlfn.IFNA(_xlfn.RANK.AVG(_xlpm.x,$E$242:$E$247),1), IF(DataTables!$K$158=8,_xlfn.RANK.AVG(_xlpm.x,_xlpm.b)))))</f>
        <v>0</v>
      </c>
      <c r="P244" s="32"/>
      <c r="Q244" s="151"/>
      <c r="R244" s="151"/>
      <c r="S244" s="151">
        <f>$O244</f>
        <v>0</v>
      </c>
      <c r="T244" s="151"/>
      <c r="U244" s="151"/>
      <c r="V244" s="151"/>
      <c r="W244" s="151"/>
      <c r="X244" s="151"/>
      <c r="Y244" s="32"/>
      <c r="Z244" s="32">
        <f>COUNTIF(F$242:F$249:F$251:F$258,F244)</f>
        <v>0</v>
      </c>
      <c r="AA244" s="32">
        <f t="shared" si="85"/>
        <v>0</v>
      </c>
      <c r="AB244" s="7" t="str">
        <f t="shared" si="86"/>
        <v/>
      </c>
    </row>
    <row r="245" spans="1:28" s="7" customFormat="1" ht="20.25" customHeight="1">
      <c r="A245" s="709" t="s">
        <v>157</v>
      </c>
      <c r="B245" s="709" t="s">
        <v>60</v>
      </c>
      <c r="C245" s="709" t="s">
        <v>130</v>
      </c>
      <c r="D245" s="709" t="s">
        <v>71</v>
      </c>
      <c r="E245" s="41">
        <v>4</v>
      </c>
      <c r="F245" s="17"/>
      <c r="G245" s="38"/>
      <c r="H245" s="33" t="str" cm="1">
        <f t="array" ref="H245">IF($F245=0," ",_xlfn.XLOOKUP($F245,DataCalcs!$B$413:$B$491,_xlfn.XLOOKUP($C245,DataCalcs!$D$412:$N$412,DataCalcs!$D$413:$N$491),"WRONG LETTER"))</f>
        <v xml:space="preserve"> </v>
      </c>
      <c r="I245" s="33" t="str">
        <f>IF($F245=0," ",_xlfn.XLOOKUP($F245,DataCalcs!$B$413:$B$491,DataCalcs!$A$413:$A$491,"WRONG LETTER"))</f>
        <v xml:space="preserve"> </v>
      </c>
      <c r="J245" s="709" t="str" cm="1">
        <f t="array" ref="J245">_xlfn.IFS(ISBLANK(G245), "", NOT(ISNUMBER(G245)), "!!!",  G245&gt;DataTables!$E$94,"...",G245&gt;DataTables!$F$94,"L1",G245&gt;DataTables!$G$94,"L2",G245&gt;DataTables!$H$94,"L3",G245&gt;DataTables!$I$94,"L4",G245&gt;DataTables!$J$94,"L5",G245&gt;DataTables!$K$94,"L6",G245&gt;DataTables!$L$94,"L7",G245&gt;DataTables!$M$94,"L8", G245&lt;=DataTables!$M$94,"L9")</f>
        <v/>
      </c>
      <c r="K245" s="709" t="str">
        <f t="shared" si="84"/>
        <v/>
      </c>
      <c r="L245" s="417"/>
      <c r="M245" s="34" t="str">
        <f t="shared" si="83"/>
        <v>O</v>
      </c>
      <c r="N245" s="34" t="str">
        <f t="shared" si="83"/>
        <v>OO</v>
      </c>
      <c r="O245" s="34" cm="1">
        <f t="array" ref="O245">_xlfn.LET(_xlpm.a, $F$242:$F$249, _xlpm.b, $E$242:$E$249, _xlpm.c, _xlfn.XLOOKUP(M245,_xlpm.a,_xlpm.b,0), _xlpm.d, _xlfn.XLOOKUP(N245,_xlpm.a,_xlpm.b,0), _xlpm.x, IF(OR(_xlpm.c=0,_xlpm.d=0), _xlpm.c+_xlpm.d, MIN(_xlpm.c,_xlpm.d)), IF(_xlpm.x=0, 0, IF(DataTables!$K$158="6+", _xlfn.IFNA(_xlfn.RANK.AVG(_xlpm.x,$E$242:$E$247),1), IF(DataTables!$K$158=8,_xlfn.RANK.AVG(_xlpm.x,_xlpm.b)))))</f>
        <v>0</v>
      </c>
      <c r="P245" s="32"/>
      <c r="Q245" s="151"/>
      <c r="R245" s="151"/>
      <c r="S245" s="151"/>
      <c r="T245" s="151">
        <f>$O245</f>
        <v>0</v>
      </c>
      <c r="U245" s="151"/>
      <c r="V245" s="151"/>
      <c r="W245" s="151"/>
      <c r="X245" s="151"/>
      <c r="Y245" s="32"/>
      <c r="Z245" s="32">
        <f>COUNTIF(F$242:F$249:F$251:F$258,F245)</f>
        <v>0</v>
      </c>
      <c r="AA245" s="32">
        <f t="shared" si="85"/>
        <v>0</v>
      </c>
      <c r="AB245" s="7" t="str">
        <f t="shared" si="86"/>
        <v/>
      </c>
    </row>
    <row r="246" spans="1:28" s="7" customFormat="1" ht="20.25" customHeight="1">
      <c r="A246" s="709" t="s">
        <v>157</v>
      </c>
      <c r="B246" s="709" t="s">
        <v>60</v>
      </c>
      <c r="C246" s="709" t="s">
        <v>130</v>
      </c>
      <c r="D246" s="709" t="s">
        <v>71</v>
      </c>
      <c r="E246" s="41">
        <v>5</v>
      </c>
      <c r="F246" s="17"/>
      <c r="G246" s="38"/>
      <c r="H246" s="33" t="str" cm="1">
        <f t="array" ref="H246">IF($F246=0," ",_xlfn.XLOOKUP($F246,DataCalcs!$B$413:$B$491,_xlfn.XLOOKUP($C246,DataCalcs!$D$412:$N$412,DataCalcs!$D$413:$N$491),"WRONG LETTER"))</f>
        <v xml:space="preserve"> </v>
      </c>
      <c r="I246" s="33" t="str">
        <f>IF($F246=0," ",_xlfn.XLOOKUP($F246,DataCalcs!$B$413:$B$491,DataCalcs!$A$413:$A$491,"WRONG LETTER"))</f>
        <v xml:space="preserve"> </v>
      </c>
      <c r="J246" s="709" t="str" cm="1">
        <f t="array" ref="J246">_xlfn.IFS(ISBLANK(G246), "", NOT(ISNUMBER(G246)), "!!!",  G246&gt;DataTables!$E$94,"...",G246&gt;DataTables!$F$94,"L1",G246&gt;DataTables!$G$94,"L2",G246&gt;DataTables!$H$94,"L3",G246&gt;DataTables!$I$94,"L4",G246&gt;DataTables!$J$94,"L5",G246&gt;DataTables!$K$94,"L6",G246&gt;DataTables!$L$94,"L7",G246&gt;DataTables!$M$94,"L8", G246&lt;=DataTables!$M$94,"L9")</f>
        <v/>
      </c>
      <c r="K246" s="709" t="str">
        <f t="shared" si="84"/>
        <v/>
      </c>
      <c r="L246" s="417"/>
      <c r="M246" s="34" t="str">
        <f t="shared" si="83"/>
        <v>R</v>
      </c>
      <c r="N246" s="34" t="str">
        <f t="shared" si="83"/>
        <v>RR</v>
      </c>
      <c r="O246" s="34" cm="1">
        <f t="array" ref="O246">_xlfn.LET(_xlpm.a, $F$242:$F$249, _xlpm.b, $E$242:$E$249, _xlpm.c, _xlfn.XLOOKUP(M246,_xlpm.a,_xlpm.b,0), _xlpm.d, _xlfn.XLOOKUP(N246,_xlpm.a,_xlpm.b,0), _xlpm.x, IF(OR(_xlpm.c=0,_xlpm.d=0), _xlpm.c+_xlpm.d, MIN(_xlpm.c,_xlpm.d)), IF(_xlpm.x=0, 0, IF(DataTables!$K$158="6+", _xlfn.IFNA(_xlfn.RANK.AVG(_xlpm.x,$E$242:$E$247),1), IF(DataTables!$K$158=8,_xlfn.RANK.AVG(_xlpm.x,_xlpm.b)))))</f>
        <v>0</v>
      </c>
      <c r="P246" s="32"/>
      <c r="Q246" s="151"/>
      <c r="R246" s="151"/>
      <c r="S246" s="151"/>
      <c r="T246" s="151"/>
      <c r="U246" s="151">
        <f>$O246</f>
        <v>0</v>
      </c>
      <c r="V246" s="151"/>
      <c r="W246" s="151"/>
      <c r="X246" s="151"/>
      <c r="Y246" s="32"/>
      <c r="Z246" s="32">
        <f>COUNTIF(F$242:F$249:F$251:F$258,F246)</f>
        <v>0</v>
      </c>
      <c r="AA246" s="32">
        <f t="shared" si="85"/>
        <v>0</v>
      </c>
      <c r="AB246" s="7" t="str">
        <f t="shared" si="86"/>
        <v/>
      </c>
    </row>
    <row r="247" spans="1:28" s="7" customFormat="1" ht="20.25" customHeight="1">
      <c r="A247" s="709" t="s">
        <v>157</v>
      </c>
      <c r="B247" s="709" t="s">
        <v>60</v>
      </c>
      <c r="C247" s="709" t="s">
        <v>130</v>
      </c>
      <c r="D247" s="709" t="s">
        <v>71</v>
      </c>
      <c r="E247" s="41">
        <v>6</v>
      </c>
      <c r="F247" s="17"/>
      <c r="G247" s="38"/>
      <c r="H247" s="33" t="str" cm="1">
        <f t="array" ref="H247">IF($F247=0," ",_xlfn.XLOOKUP($F247,DataCalcs!$B$413:$B$491,_xlfn.XLOOKUP($C247,DataCalcs!$D$412:$N$412,DataCalcs!$D$413:$N$491),"WRONG LETTER"))</f>
        <v xml:space="preserve"> </v>
      </c>
      <c r="I247" s="33" t="str">
        <f>IF($F247=0," ",_xlfn.XLOOKUP($F247,DataCalcs!$B$413:$B$491,DataCalcs!$A$413:$A$491,"WRONG LETTER"))</f>
        <v xml:space="preserve"> </v>
      </c>
      <c r="J247" s="709" t="str" cm="1">
        <f t="array" ref="J247">_xlfn.IFS(ISBLANK(G247), "", NOT(ISNUMBER(G247)), "!!!",  G247&gt;DataTables!$E$94,"...",G247&gt;DataTables!$F$94,"L1",G247&gt;DataTables!$G$94,"L2",G247&gt;DataTables!$H$94,"L3",G247&gt;DataTables!$I$94,"L4",G247&gt;DataTables!$J$94,"L5",G247&gt;DataTables!$K$94,"L6",G247&gt;DataTables!$L$94,"L7",G247&gt;DataTables!$M$94,"L8", G247&lt;=DataTables!$M$94,"L9")</f>
        <v/>
      </c>
      <c r="K247" s="709" t="str">
        <f t="shared" si="84"/>
        <v/>
      </c>
      <c r="L247" s="417"/>
      <c r="M247" s="34" t="str">
        <f t="shared" si="83"/>
        <v>X</v>
      </c>
      <c r="N247" s="34" t="str">
        <f t="shared" si="83"/>
        <v>XX</v>
      </c>
      <c r="O247" s="34" cm="1">
        <f t="array" ref="O247">_xlfn.LET(_xlpm.a, $F$242:$F$249, _xlpm.b, $E$242:$E$249, _xlpm.c, _xlfn.XLOOKUP(M247,_xlpm.a,_xlpm.b,0), _xlpm.d, _xlfn.XLOOKUP(N247,_xlpm.a,_xlpm.b,0), _xlpm.x, IF(OR(_xlpm.c=0,_xlpm.d=0), _xlpm.c+_xlpm.d, MIN(_xlpm.c,_xlpm.d)), IF(_xlpm.x=0, 0, IF(DataTables!$K$158="6+", _xlfn.IFNA(_xlfn.RANK.AVG(_xlpm.x,$E$242:$E$247),1), IF(DataTables!$K$158=8,_xlfn.RANK.AVG(_xlpm.x,_xlpm.b)))))</f>
        <v>0</v>
      </c>
      <c r="P247" s="32"/>
      <c r="Q247" s="151"/>
      <c r="R247" s="151"/>
      <c r="S247" s="151"/>
      <c r="T247" s="151"/>
      <c r="U247" s="151"/>
      <c r="V247" s="151">
        <f>$O247</f>
        <v>0</v>
      </c>
      <c r="W247" s="151"/>
      <c r="X247" s="151"/>
      <c r="Y247" s="32"/>
      <c r="Z247" s="32">
        <f>COUNTIF(F$242:F$249:F$251:F$258,F247)</f>
        <v>0</v>
      </c>
      <c r="AA247" s="32">
        <f t="shared" si="85"/>
        <v>0</v>
      </c>
      <c r="AB247" s="7" t="str">
        <f t="shared" si="86"/>
        <v/>
      </c>
    </row>
    <row r="248" spans="1:28" s="7" customFormat="1" ht="20.25" customHeight="1">
      <c r="A248" s="709" t="s">
        <v>157</v>
      </c>
      <c r="B248" s="709" t="s">
        <v>60</v>
      </c>
      <c r="C248" s="709" t="s">
        <v>130</v>
      </c>
      <c r="D248" s="709" t="s">
        <v>71</v>
      </c>
      <c r="E248" s="14">
        <v>7</v>
      </c>
      <c r="F248" s="17"/>
      <c r="G248" s="38"/>
      <c r="H248" s="33" t="str" cm="1">
        <f t="array" ref="H248">IF($F248=0," ",_xlfn.XLOOKUP($F248,DataCalcs!$B$413:$B$491,_xlfn.XLOOKUP($C248,DataCalcs!$D$412:$N$412,DataCalcs!$D$413:$N$491),"WRONG LETTER"))</f>
        <v xml:space="preserve"> </v>
      </c>
      <c r="I248" s="33" t="str">
        <f>IF($F248=0," ",_xlfn.XLOOKUP($F248,DataCalcs!$B$413:$B$491,DataCalcs!$A$413:$A$491,"WRONG LETTER"))</f>
        <v xml:space="preserve"> </v>
      </c>
      <c r="J248" s="709" t="str" cm="1">
        <f t="array" ref="J248">_xlfn.IFS(ISBLANK(G248), "", NOT(ISNUMBER(G248)), "!!!",  G248&gt;DataTables!$E$94,"...",G248&gt;DataTables!$F$94,"L1",G248&gt;DataTables!$G$94,"L2",G248&gt;DataTables!$H$94,"L3",G248&gt;DataTables!$I$94,"L4",G248&gt;DataTables!$J$94,"L5",G248&gt;DataTables!$K$94,"L6",G248&gt;DataTables!$L$94,"L7",G248&gt;DataTables!$M$94,"L8", G248&lt;=DataTables!$M$94,"L9")</f>
        <v/>
      </c>
      <c r="K248" s="709" t="str">
        <f t="shared" si="84"/>
        <v/>
      </c>
      <c r="L248" s="417"/>
      <c r="M248" s="34" t="str">
        <f t="shared" si="83"/>
        <v>H</v>
      </c>
      <c r="N248" s="34" t="str">
        <f t="shared" si="83"/>
        <v>HH</v>
      </c>
      <c r="O248" s="34" cm="1">
        <f t="array" ref="O248">_xlfn.LET(_xlpm.a, $F$242:$F$249, _xlpm.b, $E$242:$E$249, _xlpm.c, _xlfn.XLOOKUP(M248,_xlpm.a,_xlpm.b,0), _xlpm.d, _xlfn.XLOOKUP(N248,_xlpm.a,_xlpm.b,0), _xlpm.x, IF(OR(_xlpm.c=0,_xlpm.d=0), _xlpm.c+_xlpm.d, MIN(_xlpm.c,_xlpm.d)), IF(_xlpm.x=0, 0, IF(DataTables!$K$158="6+", _xlfn.IFNA(_xlfn.RANK.AVG(_xlpm.x,$E$242:$E$247),1), IF(DataTables!$K$158=8,_xlfn.RANK.AVG(_xlpm.x,_xlpm.b)))))</f>
        <v>0</v>
      </c>
      <c r="P248" s="32"/>
      <c r="Q248" s="151"/>
      <c r="R248" s="151"/>
      <c r="S248" s="151"/>
      <c r="T248" s="151"/>
      <c r="U248" s="151"/>
      <c r="V248" s="151"/>
      <c r="W248" s="151">
        <f>$O248</f>
        <v>0</v>
      </c>
      <c r="X248" s="151"/>
      <c r="Y248" s="32"/>
      <c r="Z248" s="32">
        <f>COUNTIF(F$242:F$249:F$251:F$258,F248)</f>
        <v>0</v>
      </c>
      <c r="AA248" s="32">
        <f t="shared" si="85"/>
        <v>0</v>
      </c>
      <c r="AB248" s="7" t="str">
        <f t="shared" si="86"/>
        <v/>
      </c>
    </row>
    <row r="249" spans="1:28" s="8" customFormat="1" ht="20.25" customHeight="1">
      <c r="A249" s="709" t="s">
        <v>157</v>
      </c>
      <c r="B249" s="709" t="s">
        <v>60</v>
      </c>
      <c r="C249" s="709" t="s">
        <v>130</v>
      </c>
      <c r="D249" s="709" t="s">
        <v>71</v>
      </c>
      <c r="E249" s="14">
        <v>8</v>
      </c>
      <c r="F249" s="17"/>
      <c r="G249" s="38"/>
      <c r="H249" s="33" t="str" cm="1">
        <f t="array" ref="H249">IF($F249=0," ",_xlfn.XLOOKUP($F249,DataCalcs!$B$413:$B$491,_xlfn.XLOOKUP($C249,DataCalcs!$D$412:$N$412,DataCalcs!$D$413:$N$491),"WRONG LETTER"))</f>
        <v xml:space="preserve"> </v>
      </c>
      <c r="I249" s="33" t="str">
        <f>IF($F249=0," ",_xlfn.XLOOKUP($F249,DataCalcs!$B$413:$B$491,DataCalcs!$A$413:$A$491,"WRONG LETTER"))</f>
        <v xml:space="preserve"> </v>
      </c>
      <c r="J249" s="709" t="str" cm="1">
        <f t="array" ref="J249">_xlfn.IFS(ISBLANK(G249), "", NOT(ISNUMBER(G249)), "!!!",  G249&gt;DataTables!$E$94,"...",G249&gt;DataTables!$F$94,"L1",G249&gt;DataTables!$G$94,"L2",G249&gt;DataTables!$H$94,"L3",G249&gt;DataTables!$I$94,"L4",G249&gt;DataTables!$J$94,"L5",G249&gt;DataTables!$K$94,"L6",G249&gt;DataTables!$L$94,"L7",G249&gt;DataTables!$M$94,"L8", G249&lt;=DataTables!$M$94,"L9")</f>
        <v/>
      </c>
      <c r="K249" s="709" t="str">
        <f t="shared" si="84"/>
        <v/>
      </c>
      <c r="L249" s="415"/>
      <c r="M249" s="34" t="str">
        <f t="shared" si="83"/>
        <v>W</v>
      </c>
      <c r="N249" s="34" t="str">
        <f t="shared" si="83"/>
        <v>WW</v>
      </c>
      <c r="O249" s="34" cm="1">
        <f t="array" ref="O249">_xlfn.LET(_xlpm.a, $F$242:$F$249, _xlpm.b, $E$242:$E$249, _xlpm.c, _xlfn.XLOOKUP(M249,_xlpm.a,_xlpm.b,0), _xlpm.d, _xlfn.XLOOKUP(N249,_xlpm.a,_xlpm.b,0), _xlpm.x, IF(OR(_xlpm.c=0,_xlpm.d=0), _xlpm.c+_xlpm.d, MIN(_xlpm.c,_xlpm.d)), IF(_xlpm.x=0, 0, IF(DataTables!$K$158="6+", _xlfn.IFNA(_xlfn.RANK.AVG(_xlpm.x,$E$242:$E$247),1), IF(DataTables!$K$158=8,_xlfn.RANK.AVG(_xlpm.x,_xlpm.b)))))</f>
        <v>0</v>
      </c>
      <c r="P249" s="32"/>
      <c r="Q249" s="151"/>
      <c r="R249" s="151"/>
      <c r="S249" s="151"/>
      <c r="T249" s="151"/>
      <c r="U249" s="151"/>
      <c r="V249" s="151"/>
      <c r="W249" s="151"/>
      <c r="X249" s="151">
        <f>$O249</f>
        <v>0</v>
      </c>
      <c r="Y249" s="31"/>
      <c r="Z249" s="32">
        <f>COUNTIF(F$242:F$249:F$251:F$258,F249)</f>
        <v>0</v>
      </c>
      <c r="AA249" s="32">
        <f t="shared" si="85"/>
        <v>0</v>
      </c>
      <c r="AB249" s="7" t="str">
        <f t="shared" si="86"/>
        <v/>
      </c>
    </row>
    <row r="250" spans="1:28" s="8" customFormat="1" ht="20.25" customHeight="1">
      <c r="A250" s="709" t="s">
        <v>157</v>
      </c>
      <c r="B250" s="709" t="s">
        <v>60</v>
      </c>
      <c r="C250" s="709" t="s">
        <v>130</v>
      </c>
      <c r="D250" s="76"/>
      <c r="E250" s="454" t="s">
        <v>240</v>
      </c>
      <c r="F250" s="455"/>
      <c r="G250" s="458"/>
      <c r="H250" s="456"/>
      <c r="I250" s="457"/>
      <c r="J250" s="43"/>
      <c r="K250" s="391"/>
      <c r="L250" s="415"/>
      <c r="M250" s="36"/>
      <c r="N250" s="36"/>
      <c r="O250" s="712"/>
      <c r="P250" s="31"/>
      <c r="Q250" s="373"/>
      <c r="R250" s="373"/>
      <c r="S250" s="373"/>
      <c r="T250" s="373"/>
      <c r="U250" s="373"/>
      <c r="V250" s="374"/>
      <c r="W250" s="375"/>
      <c r="X250" s="375"/>
      <c r="Y250" s="31"/>
      <c r="Z250" s="32"/>
      <c r="AA250" s="2"/>
    </row>
    <row r="251" spans="1:28" s="8" customFormat="1" ht="20.25" customHeight="1">
      <c r="A251" s="709" t="s">
        <v>157</v>
      </c>
      <c r="B251" s="709" t="s">
        <v>60</v>
      </c>
      <c r="C251" s="709" t="s">
        <v>130</v>
      </c>
      <c r="D251" s="709" t="s">
        <v>65</v>
      </c>
      <c r="E251" s="398">
        <v>1</v>
      </c>
      <c r="F251" s="55"/>
      <c r="G251" s="400"/>
      <c r="H251" s="402" t="str" cm="1">
        <f t="array" ref="H251">IF($F251=0," ",_xlfn.XLOOKUP($F251,DataCalcs!$B$413:$B$491,_xlfn.XLOOKUP($C251,DataCalcs!$D$412:$N$412,DataCalcs!$D$413:$N$491),"WRONG LETTER"))</f>
        <v xml:space="preserve"> </v>
      </c>
      <c r="I251" s="402" t="str">
        <f>IF($F251=0," ",_xlfn.XLOOKUP($F251,DataCalcs!$B$413:$B$491,DataCalcs!$A$413:$A$491,"WRONG LETTER"))</f>
        <v xml:space="preserve"> </v>
      </c>
      <c r="J251" s="29" t="str" cm="1">
        <f t="array" ref="J251">_xlfn.IFS(ISBLANK(G251), "", NOT(ISNUMBER(G251)), "!!!",  G251&gt;DataTables!$E$94,"...",G251&gt;DataTables!$F$94,"L1",G251&gt;DataTables!$G$94,"L2",G251&gt;DataTables!$H$94,"L3",G251&gt;DataTables!$I$94,"L4",G251&gt;DataTables!$J$94,"L5",G251&gt;DataTables!$K$94,"L6",G251&gt;DataTables!$L$94,"L7",G251&gt;DataTables!$M$94,"L8", G251&lt;=DataTables!$M$94,"L9")</f>
        <v/>
      </c>
      <c r="K251" s="709" t="str">
        <f>IF(ISBLANK(F251),"",IF(ISBLANK(K$250),"", K$250))</f>
        <v/>
      </c>
      <c r="L251" s="417"/>
      <c r="M251" s="34" t="str">
        <f t="shared" ref="M251:N258" si="87">M242</f>
        <v>A</v>
      </c>
      <c r="N251" s="34" t="str">
        <f t="shared" si="87"/>
        <v>AA</v>
      </c>
      <c r="O251" s="34" cm="1">
        <f t="array" ref="O251">_xlfn.LET(_xlpm.a, $F$251:$F$258, _xlpm.b, $E$251:$E$258, _xlpm.c, _xlfn.XLOOKUP(M251,_xlpm.a,_xlpm.b,0), _xlpm.d, _xlfn.XLOOKUP(N251,_xlpm.a,_xlpm.b,0), _xlpm.x, IF(OR(_xlpm.c=0,_xlpm.d=0), _xlpm.c+_xlpm.d, MIN(_xlpm.c,_xlpm.d)), IF(_xlpm.x=0, 0, IF(DataTables!$K$158="6+", _xlfn.IFNA(_xlfn.RANK.AVG(_xlpm.x,$E$251:$E$256),1), IF(DataTables!$K$158=8,_xlfn.RANK.AVG(_xlpm.x,_xlpm.b)))))</f>
        <v>0</v>
      </c>
      <c r="P251" s="32"/>
      <c r="Q251" s="151">
        <f>$O251</f>
        <v>0</v>
      </c>
      <c r="R251" s="151"/>
      <c r="S251" s="151"/>
      <c r="T251" s="151"/>
      <c r="U251" s="151"/>
      <c r="V251" s="151"/>
      <c r="W251" s="151"/>
      <c r="X251" s="151"/>
      <c r="Y251" s="32"/>
      <c r="Z251" s="32">
        <f>COUNTIF(F$242:F$249:F$251:F$258,F251)</f>
        <v>0</v>
      </c>
      <c r="AA251" s="32">
        <f>IF(NOT(ISBLANK(F251)),COUNTIF(F$251:F$258,LEFT(F251,1)&amp;"*"),0)</f>
        <v>0</v>
      </c>
      <c r="AB251" s="7" t="str">
        <f>IF(AND($G251&gt;0.00001,$G251&lt;=$J$241), "***", "")</f>
        <v/>
      </c>
    </row>
    <row r="252" spans="1:28" s="8" customFormat="1" ht="20.25" customHeight="1">
      <c r="A252" s="709" t="s">
        <v>157</v>
      </c>
      <c r="B252" s="709" t="s">
        <v>60</v>
      </c>
      <c r="C252" s="709" t="s">
        <v>130</v>
      </c>
      <c r="D252" s="709" t="s">
        <v>65</v>
      </c>
      <c r="E252" s="41">
        <v>2</v>
      </c>
      <c r="F252" s="17"/>
      <c r="G252" s="38"/>
      <c r="H252" s="33" t="str" cm="1">
        <f t="array" ref="H252">IF($F252=0," ",_xlfn.XLOOKUP($F252,DataCalcs!$B$413:$B$491,_xlfn.XLOOKUP($C252,DataCalcs!$D$412:$N$412,DataCalcs!$D$413:$N$491),"WRONG LETTER"))</f>
        <v xml:space="preserve"> </v>
      </c>
      <c r="I252" s="33" t="str">
        <f>IF($F252=0," ",_xlfn.XLOOKUP($F252,DataCalcs!$B$413:$B$491,DataCalcs!$A$413:$A$491,"WRONG LETTER"))</f>
        <v xml:space="preserve"> </v>
      </c>
      <c r="J252" s="709" t="str" cm="1">
        <f t="array" ref="J252">_xlfn.IFS(ISBLANK(G252), "", NOT(ISNUMBER(G252)), "!!!",  G252&gt;DataTables!$E$94,"...",G252&gt;DataTables!$F$94,"L1",G252&gt;DataTables!$G$94,"L2",G252&gt;DataTables!$H$94,"L3",G252&gt;DataTables!$I$94,"L4",G252&gt;DataTables!$J$94,"L5",G252&gt;DataTables!$K$94,"L6",G252&gt;DataTables!$L$94,"L7",G252&gt;DataTables!$M$94,"L8", G252&lt;=DataTables!$M$94,"L9")</f>
        <v/>
      </c>
      <c r="K252" s="709" t="str">
        <f t="shared" ref="K252:K258" si="88">IF(ISBLANK(F252),"",IF(ISBLANK(K$250),"", K$250))</f>
        <v/>
      </c>
      <c r="L252" s="415"/>
      <c r="M252" s="34" t="str">
        <f t="shared" si="87"/>
        <v>N</v>
      </c>
      <c r="N252" s="34" t="str">
        <f t="shared" si="87"/>
        <v>NN</v>
      </c>
      <c r="O252" s="34" cm="1">
        <f t="array" ref="O252">_xlfn.LET(_xlpm.a, $F$251:$F$258, _xlpm.b, $E$251:$E$258, _xlpm.c, _xlfn.XLOOKUP(M252,_xlpm.a,_xlpm.b,0), _xlpm.d, _xlfn.XLOOKUP(N252,_xlpm.a,_xlpm.b,0), _xlpm.x, IF(OR(_xlpm.c=0,_xlpm.d=0), _xlpm.c+_xlpm.d, MIN(_xlpm.c,_xlpm.d)), IF(_xlpm.x=0, 0, IF(DataTables!$K$158="6+", _xlfn.IFNA(_xlfn.RANK.AVG(_xlpm.x,$E$251:$E$256),1), IF(DataTables!$K$158=8,_xlfn.RANK.AVG(_xlpm.x,_xlpm.b)))))</f>
        <v>0</v>
      </c>
      <c r="P252" s="32"/>
      <c r="Q252" s="151"/>
      <c r="R252" s="151">
        <f>$O252</f>
        <v>0</v>
      </c>
      <c r="S252" s="151"/>
      <c r="T252" s="151"/>
      <c r="U252" s="151"/>
      <c r="V252" s="151"/>
      <c r="W252" s="151"/>
      <c r="X252" s="151"/>
      <c r="Y252" s="32"/>
      <c r="Z252" s="32">
        <f>COUNTIF(F$242:F$249:F$251:F$258,F252)</f>
        <v>0</v>
      </c>
      <c r="AA252" s="32">
        <f t="shared" ref="AA252:AA258" si="89">IF(NOT(ISBLANK(F252)),COUNTIF(F$251:F$258,LEFT(F252,1)&amp;"*"),0)</f>
        <v>0</v>
      </c>
      <c r="AB252" s="7" t="str">
        <f t="shared" ref="AB252:AB258" si="90">IF(AND($G252&gt;0.00001,$G252&lt;=$J$241), "***", "")</f>
        <v/>
      </c>
    </row>
    <row r="253" spans="1:28" s="8" customFormat="1" ht="20.25" customHeight="1">
      <c r="A253" s="709" t="s">
        <v>157</v>
      </c>
      <c r="B253" s="709" t="s">
        <v>60</v>
      </c>
      <c r="C253" s="709" t="s">
        <v>130</v>
      </c>
      <c r="D253" s="709" t="s">
        <v>65</v>
      </c>
      <c r="E253" s="41">
        <v>3</v>
      </c>
      <c r="F253" s="17"/>
      <c r="G253" s="38"/>
      <c r="H253" s="33" t="str" cm="1">
        <f t="array" ref="H253">IF($F253=0," ",_xlfn.XLOOKUP($F253,DataCalcs!$B$413:$B$491,_xlfn.XLOOKUP($C253,DataCalcs!$D$412:$N$412,DataCalcs!$D$413:$N$491),"WRONG LETTER"))</f>
        <v xml:space="preserve"> </v>
      </c>
      <c r="I253" s="33" t="str">
        <f>IF($F253=0," ",_xlfn.XLOOKUP($F253,DataCalcs!$B$413:$B$491,DataCalcs!$A$413:$A$491,"WRONG LETTER"))</f>
        <v xml:space="preserve"> </v>
      </c>
      <c r="J253" s="709" t="str" cm="1">
        <f t="array" ref="J253">_xlfn.IFS(ISBLANK(G253), "", NOT(ISNUMBER(G253)), "!!!",  G253&gt;DataTables!$E$94,"...",G253&gt;DataTables!$F$94,"L1",G253&gt;DataTables!$G$94,"L2",G253&gt;DataTables!$H$94,"L3",G253&gt;DataTables!$I$94,"L4",G253&gt;DataTables!$J$94,"L5",G253&gt;DataTables!$K$94,"L6",G253&gt;DataTables!$L$94,"L7",G253&gt;DataTables!$M$94,"L8", G253&lt;=DataTables!$M$94,"L9")</f>
        <v/>
      </c>
      <c r="K253" s="709" t="str">
        <f t="shared" si="88"/>
        <v/>
      </c>
      <c r="L253" s="415"/>
      <c r="M253" s="34" t="str">
        <f t="shared" si="87"/>
        <v>B</v>
      </c>
      <c r="N253" s="34" t="str">
        <f t="shared" si="87"/>
        <v>BB</v>
      </c>
      <c r="O253" s="34" cm="1">
        <f t="array" ref="O253">_xlfn.LET(_xlpm.a, $F$251:$F$258, _xlpm.b, $E$251:$E$258, _xlpm.c, _xlfn.XLOOKUP(M253,_xlpm.a,_xlpm.b,0), _xlpm.d, _xlfn.XLOOKUP(N253,_xlpm.a,_xlpm.b,0), _xlpm.x, IF(OR(_xlpm.c=0,_xlpm.d=0), _xlpm.c+_xlpm.d, MIN(_xlpm.c,_xlpm.d)), IF(_xlpm.x=0, 0, IF(DataTables!$K$158="6+", _xlfn.IFNA(_xlfn.RANK.AVG(_xlpm.x,$E$251:$E$256),1), IF(DataTables!$K$158=8,_xlfn.RANK.AVG(_xlpm.x,_xlpm.b)))))</f>
        <v>0</v>
      </c>
      <c r="P253" s="32"/>
      <c r="Q253" s="151"/>
      <c r="R253" s="151"/>
      <c r="S253" s="151">
        <f>$O253</f>
        <v>0</v>
      </c>
      <c r="T253" s="151"/>
      <c r="U253" s="151"/>
      <c r="V253" s="151"/>
      <c r="W253" s="151"/>
      <c r="X253" s="151"/>
      <c r="Y253" s="32"/>
      <c r="Z253" s="32">
        <f>COUNTIF(F$242:F$249:F$251:F$258,F253)</f>
        <v>0</v>
      </c>
      <c r="AA253" s="32">
        <f t="shared" si="89"/>
        <v>0</v>
      </c>
      <c r="AB253" s="7" t="str">
        <f t="shared" si="90"/>
        <v/>
      </c>
    </row>
    <row r="254" spans="1:28" s="8" customFormat="1" ht="20.25" customHeight="1">
      <c r="A254" s="709" t="s">
        <v>157</v>
      </c>
      <c r="B254" s="709" t="s">
        <v>60</v>
      </c>
      <c r="C254" s="709" t="s">
        <v>130</v>
      </c>
      <c r="D254" s="709" t="s">
        <v>65</v>
      </c>
      <c r="E254" s="41">
        <v>4</v>
      </c>
      <c r="F254" s="17"/>
      <c r="G254" s="38"/>
      <c r="H254" s="33" t="str" cm="1">
        <f t="array" ref="H254">IF($F254=0," ",_xlfn.XLOOKUP($F254,DataCalcs!$B$413:$B$491,_xlfn.XLOOKUP($C254,DataCalcs!$D$412:$N$412,DataCalcs!$D$413:$N$491),"WRONG LETTER"))</f>
        <v xml:space="preserve"> </v>
      </c>
      <c r="I254" s="33" t="str">
        <f>IF($F254=0," ",_xlfn.XLOOKUP($F254,DataCalcs!$B$413:$B$491,DataCalcs!$A$413:$A$491,"WRONG LETTER"))</f>
        <v xml:space="preserve"> </v>
      </c>
      <c r="J254" s="709" t="str" cm="1">
        <f t="array" ref="J254">_xlfn.IFS(ISBLANK(G254), "", NOT(ISNUMBER(G254)), "!!!",  G254&gt;DataTables!$E$94,"...",G254&gt;DataTables!$F$94,"L1",G254&gt;DataTables!$G$94,"L2",G254&gt;DataTables!$H$94,"L3",G254&gt;DataTables!$I$94,"L4",G254&gt;DataTables!$J$94,"L5",G254&gt;DataTables!$K$94,"L6",G254&gt;DataTables!$L$94,"L7",G254&gt;DataTables!$M$94,"L8", G254&lt;=DataTables!$M$94,"L9")</f>
        <v/>
      </c>
      <c r="K254" s="709" t="str">
        <f t="shared" si="88"/>
        <v/>
      </c>
      <c r="L254" s="415"/>
      <c r="M254" s="34" t="str">
        <f t="shared" si="87"/>
        <v>O</v>
      </c>
      <c r="N254" s="34" t="str">
        <f t="shared" si="87"/>
        <v>OO</v>
      </c>
      <c r="O254" s="34" cm="1">
        <f t="array" ref="O254">_xlfn.LET(_xlpm.a, $F$251:$F$258, _xlpm.b, $E$251:$E$258, _xlpm.c, _xlfn.XLOOKUP(M254,_xlpm.a,_xlpm.b,0), _xlpm.d, _xlfn.XLOOKUP(N254,_xlpm.a,_xlpm.b,0), _xlpm.x, IF(OR(_xlpm.c=0,_xlpm.d=0), _xlpm.c+_xlpm.d, MIN(_xlpm.c,_xlpm.d)), IF(_xlpm.x=0, 0, IF(DataTables!$K$158="6+", _xlfn.IFNA(_xlfn.RANK.AVG(_xlpm.x,$E$251:$E$256),1), IF(DataTables!$K$158=8,_xlfn.RANK.AVG(_xlpm.x,_xlpm.b)))))</f>
        <v>0</v>
      </c>
      <c r="P254" s="32"/>
      <c r="Q254" s="151"/>
      <c r="R254" s="151"/>
      <c r="S254" s="151"/>
      <c r="T254" s="151">
        <f>$O254</f>
        <v>0</v>
      </c>
      <c r="U254" s="151"/>
      <c r="V254" s="151"/>
      <c r="W254" s="151"/>
      <c r="X254" s="151"/>
      <c r="Y254" s="32"/>
      <c r="Z254" s="32">
        <f>COUNTIF(F$242:F$249:F$251:F$258,F254)</f>
        <v>0</v>
      </c>
      <c r="AA254" s="32">
        <f t="shared" si="89"/>
        <v>0</v>
      </c>
      <c r="AB254" s="7" t="str">
        <f t="shared" si="90"/>
        <v/>
      </c>
    </row>
    <row r="255" spans="1:28" s="8" customFormat="1" ht="20.25" customHeight="1">
      <c r="A255" s="709" t="s">
        <v>157</v>
      </c>
      <c r="B255" s="709" t="s">
        <v>60</v>
      </c>
      <c r="C255" s="709" t="s">
        <v>130</v>
      </c>
      <c r="D255" s="709" t="s">
        <v>65</v>
      </c>
      <c r="E255" s="41">
        <v>5</v>
      </c>
      <c r="F255" s="17"/>
      <c r="G255" s="38"/>
      <c r="H255" s="33" t="str" cm="1">
        <f t="array" ref="H255">IF($F255=0," ",_xlfn.XLOOKUP($F255,DataCalcs!$B$413:$B$491,_xlfn.XLOOKUP($C255,DataCalcs!$D$412:$N$412,DataCalcs!$D$413:$N$491),"WRONG LETTER"))</f>
        <v xml:space="preserve"> </v>
      </c>
      <c r="I255" s="33" t="str">
        <f>IF($F255=0," ",_xlfn.XLOOKUP($F255,DataCalcs!$B$413:$B$491,DataCalcs!$A$413:$A$491,"WRONG LETTER"))</f>
        <v xml:space="preserve"> </v>
      </c>
      <c r="J255" s="709" t="str" cm="1">
        <f t="array" ref="J255">_xlfn.IFS(ISBLANK(G255), "", NOT(ISNUMBER(G255)), "!!!",  G255&gt;DataTables!$E$94,"...",G255&gt;DataTables!$F$94,"L1",G255&gt;DataTables!$G$94,"L2",G255&gt;DataTables!$H$94,"L3",G255&gt;DataTables!$I$94,"L4",G255&gt;DataTables!$J$94,"L5",G255&gt;DataTables!$K$94,"L6",G255&gt;DataTables!$L$94,"L7",G255&gt;DataTables!$M$94,"L8", G255&lt;=DataTables!$M$94,"L9")</f>
        <v/>
      </c>
      <c r="K255" s="709" t="str">
        <f t="shared" si="88"/>
        <v/>
      </c>
      <c r="L255" s="415"/>
      <c r="M255" s="34" t="str">
        <f t="shared" si="87"/>
        <v>R</v>
      </c>
      <c r="N255" s="34" t="str">
        <f t="shared" si="87"/>
        <v>RR</v>
      </c>
      <c r="O255" s="34" cm="1">
        <f t="array" ref="O255">_xlfn.LET(_xlpm.a, $F$251:$F$258, _xlpm.b, $E$251:$E$258, _xlpm.c, _xlfn.XLOOKUP(M255,_xlpm.a,_xlpm.b,0), _xlpm.d, _xlfn.XLOOKUP(N255,_xlpm.a,_xlpm.b,0), _xlpm.x, IF(OR(_xlpm.c=0,_xlpm.d=0), _xlpm.c+_xlpm.d, MIN(_xlpm.c,_xlpm.d)), IF(_xlpm.x=0, 0, IF(DataTables!$K$158="6+", _xlfn.IFNA(_xlfn.RANK.AVG(_xlpm.x,$E$251:$E$256),1), IF(DataTables!$K$158=8,_xlfn.RANK.AVG(_xlpm.x,_xlpm.b)))))</f>
        <v>0</v>
      </c>
      <c r="P255" s="32"/>
      <c r="Q255" s="151"/>
      <c r="R255" s="151"/>
      <c r="S255" s="151"/>
      <c r="T255" s="151"/>
      <c r="U255" s="151">
        <f>$O255</f>
        <v>0</v>
      </c>
      <c r="V255" s="151"/>
      <c r="W255" s="151"/>
      <c r="X255" s="151"/>
      <c r="Y255" s="32"/>
      <c r="Z255" s="32">
        <f>COUNTIF(F$242:F$249:F$251:F$258,F255)</f>
        <v>0</v>
      </c>
      <c r="AA255" s="32">
        <f t="shared" si="89"/>
        <v>0</v>
      </c>
      <c r="AB255" s="7" t="str">
        <f t="shared" si="90"/>
        <v/>
      </c>
    </row>
    <row r="256" spans="1:28" s="8" customFormat="1" ht="20.25" customHeight="1">
      <c r="A256" s="709" t="s">
        <v>157</v>
      </c>
      <c r="B256" s="709" t="s">
        <v>60</v>
      </c>
      <c r="C256" s="709" t="s">
        <v>130</v>
      </c>
      <c r="D256" s="709" t="s">
        <v>65</v>
      </c>
      <c r="E256" s="41">
        <v>6</v>
      </c>
      <c r="F256" s="17"/>
      <c r="G256" s="38"/>
      <c r="H256" s="33" t="str" cm="1">
        <f t="array" ref="H256">IF($F256=0," ",_xlfn.XLOOKUP($F256,DataCalcs!$B$413:$B$491,_xlfn.XLOOKUP($C256,DataCalcs!$D$412:$N$412,DataCalcs!$D$413:$N$491),"WRONG LETTER"))</f>
        <v xml:space="preserve"> </v>
      </c>
      <c r="I256" s="33" t="str">
        <f>IF($F256=0," ",_xlfn.XLOOKUP($F256,DataCalcs!$B$413:$B$491,DataCalcs!$A$413:$A$491,"WRONG LETTER"))</f>
        <v xml:space="preserve"> </v>
      </c>
      <c r="J256" s="709" t="str" cm="1">
        <f t="array" ref="J256">_xlfn.IFS(ISBLANK(G256), "", NOT(ISNUMBER(G256)), "!!!",  G256&gt;DataTables!$E$94,"...",G256&gt;DataTables!$F$94,"L1",G256&gt;DataTables!$G$94,"L2",G256&gt;DataTables!$H$94,"L3",G256&gt;DataTables!$I$94,"L4",G256&gt;DataTables!$J$94,"L5",G256&gt;DataTables!$K$94,"L6",G256&gt;DataTables!$L$94,"L7",G256&gt;DataTables!$M$94,"L8", G256&lt;=DataTables!$M$94,"L9")</f>
        <v/>
      </c>
      <c r="K256" s="709" t="str">
        <f t="shared" si="88"/>
        <v/>
      </c>
      <c r="L256" s="414"/>
      <c r="M256" s="34" t="str">
        <f t="shared" si="87"/>
        <v>X</v>
      </c>
      <c r="N256" s="34" t="str">
        <f t="shared" si="87"/>
        <v>XX</v>
      </c>
      <c r="O256" s="34" cm="1">
        <f t="array" ref="O256">_xlfn.LET(_xlpm.a, $F$251:$F$258, _xlpm.b, $E$251:$E$258, _xlpm.c, _xlfn.XLOOKUP(M256,_xlpm.a,_xlpm.b,0), _xlpm.d, _xlfn.XLOOKUP(N256,_xlpm.a,_xlpm.b,0), _xlpm.x, IF(OR(_xlpm.c=0,_xlpm.d=0), _xlpm.c+_xlpm.d, MIN(_xlpm.c,_xlpm.d)), IF(_xlpm.x=0, 0, IF(DataTables!$K$158="6+", _xlfn.IFNA(_xlfn.RANK.AVG(_xlpm.x,$E$251:$E$256),1), IF(DataTables!$K$158=8,_xlfn.RANK.AVG(_xlpm.x,_xlpm.b)))))</f>
        <v>0</v>
      </c>
      <c r="P256" s="32"/>
      <c r="Q256" s="151"/>
      <c r="R256" s="151"/>
      <c r="S256" s="151"/>
      <c r="T256" s="151"/>
      <c r="U256" s="151"/>
      <c r="V256" s="151">
        <f>$O256</f>
        <v>0</v>
      </c>
      <c r="W256" s="151"/>
      <c r="X256" s="151"/>
      <c r="Y256" s="32"/>
      <c r="Z256" s="32">
        <f>COUNTIF(F$242:F$249:F$251:F$258,F256)</f>
        <v>0</v>
      </c>
      <c r="AA256" s="32">
        <f t="shared" si="89"/>
        <v>0</v>
      </c>
      <c r="AB256" s="7" t="str">
        <f t="shared" si="90"/>
        <v/>
      </c>
    </row>
    <row r="257" spans="1:28" s="7" customFormat="1" ht="20.25" customHeight="1">
      <c r="A257" s="709" t="s">
        <v>157</v>
      </c>
      <c r="B257" s="709" t="s">
        <v>60</v>
      </c>
      <c r="C257" s="709" t="s">
        <v>130</v>
      </c>
      <c r="D257" s="709" t="s">
        <v>65</v>
      </c>
      <c r="E257" s="14">
        <v>7</v>
      </c>
      <c r="F257" s="17"/>
      <c r="G257" s="38"/>
      <c r="H257" s="33" t="str" cm="1">
        <f t="array" ref="H257">IF($F257=0," ",_xlfn.XLOOKUP($F257,DataCalcs!$B$413:$B$491,_xlfn.XLOOKUP($C257,DataCalcs!$D$412:$N$412,DataCalcs!$D$413:$N$491),"WRONG LETTER"))</f>
        <v xml:space="preserve"> </v>
      </c>
      <c r="I257" s="33" t="str">
        <f>IF($F257=0," ",_xlfn.XLOOKUP($F257,DataCalcs!$B$413:$B$491,DataCalcs!$A$413:$A$491,"WRONG LETTER"))</f>
        <v xml:space="preserve"> </v>
      </c>
      <c r="J257" s="709" t="str" cm="1">
        <f t="array" ref="J257">_xlfn.IFS(ISBLANK(G257), "", NOT(ISNUMBER(G257)), "!!!",  G257&gt;DataTables!$E$94,"...",G257&gt;DataTables!$F$94,"L1",G257&gt;DataTables!$G$94,"L2",G257&gt;DataTables!$H$94,"L3",G257&gt;DataTables!$I$94,"L4",G257&gt;DataTables!$J$94,"L5",G257&gt;DataTables!$K$94,"L6",G257&gt;DataTables!$L$94,"L7",G257&gt;DataTables!$M$94,"L8", G257&lt;=DataTables!$M$94,"L9")</f>
        <v/>
      </c>
      <c r="K257" s="709" t="str">
        <f t="shared" si="88"/>
        <v/>
      </c>
      <c r="L257" s="415"/>
      <c r="M257" s="34" t="str">
        <f t="shared" si="87"/>
        <v>H</v>
      </c>
      <c r="N257" s="34" t="str">
        <f t="shared" si="87"/>
        <v>HH</v>
      </c>
      <c r="O257" s="34" cm="1">
        <f t="array" ref="O257">_xlfn.LET(_xlpm.a, $F$251:$F$258, _xlpm.b, $E$251:$E$258, _xlpm.c, _xlfn.XLOOKUP(M257,_xlpm.a,_xlpm.b,0), _xlpm.d, _xlfn.XLOOKUP(N257,_xlpm.a,_xlpm.b,0), _xlpm.x, IF(OR(_xlpm.c=0,_xlpm.d=0), _xlpm.c+_xlpm.d, MIN(_xlpm.c,_xlpm.d)), IF(_xlpm.x=0, 0, IF(DataTables!$K$158="6+", _xlfn.IFNA(_xlfn.RANK.AVG(_xlpm.x,$E$251:$E$256),1), IF(DataTables!$K$158=8,_xlfn.RANK.AVG(_xlpm.x,_xlpm.b)))))</f>
        <v>0</v>
      </c>
      <c r="P257" s="32"/>
      <c r="Q257" s="151"/>
      <c r="R257" s="151"/>
      <c r="S257" s="151"/>
      <c r="T257" s="151"/>
      <c r="U257" s="151"/>
      <c r="V257" s="151"/>
      <c r="W257" s="151">
        <f>$O257</f>
        <v>0</v>
      </c>
      <c r="X257" s="151"/>
      <c r="Y257" s="32"/>
      <c r="Z257" s="32">
        <f>COUNTIF(F$242:F$249:F$251:F$258,F257)</f>
        <v>0</v>
      </c>
      <c r="AA257" s="32">
        <f t="shared" si="89"/>
        <v>0</v>
      </c>
      <c r="AB257" s="7" t="str">
        <f t="shared" si="90"/>
        <v/>
      </c>
    </row>
    <row r="258" spans="1:28" s="7" customFormat="1" ht="20.25" customHeight="1">
      <c r="A258" s="709" t="s">
        <v>157</v>
      </c>
      <c r="B258" s="709" t="s">
        <v>60</v>
      </c>
      <c r="C258" s="709" t="s">
        <v>130</v>
      </c>
      <c r="D258" s="709" t="s">
        <v>65</v>
      </c>
      <c r="E258" s="14">
        <v>8</v>
      </c>
      <c r="F258" s="17"/>
      <c r="G258" s="38"/>
      <c r="H258" s="33" t="str" cm="1">
        <f t="array" ref="H258">IF($F258=0," ",_xlfn.XLOOKUP($F258,DataCalcs!$B$413:$B$491,_xlfn.XLOOKUP($C258,DataCalcs!$D$412:$N$412,DataCalcs!$D$413:$N$491),"WRONG LETTER"))</f>
        <v xml:space="preserve"> </v>
      </c>
      <c r="I258" s="33" t="str">
        <f>IF($F258=0," ",_xlfn.XLOOKUP($F258,DataCalcs!$B$413:$B$491,DataCalcs!$A$413:$A$491,"WRONG LETTER"))</f>
        <v xml:space="preserve"> </v>
      </c>
      <c r="J258" s="709" t="str" cm="1">
        <f t="array" ref="J258">_xlfn.IFS(ISBLANK(G258), "", NOT(ISNUMBER(G258)), "!!!",  G258&gt;DataTables!$E$94,"...",G258&gt;DataTables!$F$94,"L1",G258&gt;DataTables!$G$94,"L2",G258&gt;DataTables!$H$94,"L3",G258&gt;DataTables!$I$94,"L4",G258&gt;DataTables!$J$94,"L5",G258&gt;DataTables!$K$94,"L6",G258&gt;DataTables!$L$94,"L7",G258&gt;DataTables!$M$94,"L8", G258&lt;=DataTables!$M$94,"L9")</f>
        <v/>
      </c>
      <c r="K258" s="709" t="str">
        <f t="shared" si="88"/>
        <v/>
      </c>
      <c r="L258" s="415"/>
      <c r="M258" s="34" t="str">
        <f t="shared" si="87"/>
        <v>W</v>
      </c>
      <c r="N258" s="34" t="str">
        <f t="shared" si="87"/>
        <v>WW</v>
      </c>
      <c r="O258" s="34" cm="1">
        <f t="array" ref="O258">_xlfn.LET(_xlpm.a, $F$251:$F$258, _xlpm.b, $E$251:$E$258, _xlpm.c, _xlfn.XLOOKUP(M258,_xlpm.a,_xlpm.b,0), _xlpm.d, _xlfn.XLOOKUP(N258,_xlpm.a,_xlpm.b,0), _xlpm.x, IF(OR(_xlpm.c=0,_xlpm.d=0), _xlpm.c+_xlpm.d, MIN(_xlpm.c,_xlpm.d)), IF(_xlpm.x=0, 0, IF(DataTables!$K$158="6+", _xlfn.IFNA(_xlfn.RANK.AVG(_xlpm.x,$E$251:$E$256),1), IF(DataTables!$K$158=8,_xlfn.RANK.AVG(_xlpm.x,_xlpm.b)))))</f>
        <v>0</v>
      </c>
      <c r="P258" s="32"/>
      <c r="Q258" s="151"/>
      <c r="R258" s="151"/>
      <c r="S258" s="151"/>
      <c r="T258" s="151"/>
      <c r="U258" s="151"/>
      <c r="V258" s="151"/>
      <c r="W258" s="151"/>
      <c r="X258" s="151">
        <f>$O258</f>
        <v>0</v>
      </c>
      <c r="Y258" s="31"/>
      <c r="Z258" s="32">
        <f>COUNTIF(F$242:F$249:F$251:F$258,F258)</f>
        <v>0</v>
      </c>
      <c r="AA258" s="32">
        <f t="shared" si="89"/>
        <v>0</v>
      </c>
      <c r="AB258" s="7" t="str">
        <f t="shared" si="90"/>
        <v/>
      </c>
    </row>
    <row r="259" spans="1:28" s="7" customFormat="1" ht="20.25" customHeight="1">
      <c r="A259" s="709" t="s">
        <v>157</v>
      </c>
      <c r="B259" s="709" t="s">
        <v>60</v>
      </c>
      <c r="C259" s="709" t="s">
        <v>165</v>
      </c>
      <c r="D259" s="76"/>
      <c r="E259" s="454" t="s">
        <v>241</v>
      </c>
      <c r="F259" s="455"/>
      <c r="G259" s="458"/>
      <c r="H259" s="456"/>
      <c r="I259" s="457" t="s">
        <v>59</v>
      </c>
      <c r="J259" s="461">
        <f>DataTables!$N$95</f>
        <v>42.5</v>
      </c>
      <c r="K259" s="43"/>
      <c r="L259" s="13"/>
      <c r="M259" s="36"/>
      <c r="N259" s="36"/>
      <c r="P259" s="31"/>
      <c r="Q259" s="31"/>
      <c r="R259" s="31"/>
      <c r="S259" s="31"/>
      <c r="T259" s="31"/>
      <c r="U259" s="31"/>
      <c r="V259" s="31"/>
      <c r="W259" s="31"/>
      <c r="X259" s="31"/>
      <c r="Y259" s="32"/>
      <c r="Z259" s="32"/>
      <c r="AA259" s="2"/>
    </row>
    <row r="260" spans="1:28" s="7" customFormat="1" ht="20.25" customHeight="1">
      <c r="A260" s="709" t="s">
        <v>157</v>
      </c>
      <c r="B260" s="709" t="s">
        <v>60</v>
      </c>
      <c r="C260" s="709" t="s">
        <v>165</v>
      </c>
      <c r="D260" s="709" t="s">
        <v>71</v>
      </c>
      <c r="E260" s="398">
        <v>1</v>
      </c>
      <c r="F260" s="55"/>
      <c r="G260" s="400"/>
      <c r="H260" s="402" t="str" cm="1">
        <f t="array" ref="H260">IF($F260=0," ",_xlfn.XLOOKUP($F260,DataCalcs!$B$413:$B$491,_xlfn.XLOOKUP($C260,DataCalcs!$D$412:$N$412,DataCalcs!$D$413:$N$491),"WRONG LETTER"))</f>
        <v xml:space="preserve"> </v>
      </c>
      <c r="I260" s="402" t="str">
        <f>IF($F260=0," ",_xlfn.XLOOKUP($F260,DataCalcs!$B$413:$B$491,DataCalcs!$A$413:$A$491,"WRONG LETTER"))</f>
        <v xml:space="preserve"> </v>
      </c>
      <c r="J260" s="29" t="str" cm="1">
        <f t="array" ref="J260">_xlfn.IFS(ISBLANK(G260), "", NOT(ISNUMBER(G260)), "!!!",  G260&gt;DataTables!$E$95,"...",G260&gt;DataTables!$F$95,"L1",G260&gt;DataTables!$G$95,"L2",G260&gt;DataTables!$H$95,"L3",G260&gt;DataTables!$I$95,"L4",G260&gt;DataTables!$J$95,"L5",G260&gt;DataTables!$K$95,"L6",G260&gt;DataTables!$L$95,"L7",G260&gt;DataTables!$M$95,"L8", G260&lt;=DataTables!$M$95,"L9")</f>
        <v/>
      </c>
      <c r="K260" s="29"/>
      <c r="L260" s="417"/>
      <c r="M260" s="34" t="str">
        <f t="shared" ref="M260:N267" si="91">M251</f>
        <v>A</v>
      </c>
      <c r="N260" s="34" t="str">
        <f t="shared" si="91"/>
        <v>AA</v>
      </c>
      <c r="O260" s="34" cm="1">
        <f t="array" ref="O260">_xlfn.LET(_xlpm.a, $F$260:$F$267, _xlpm.b, $E$260:$E$267, _xlpm.c, _xlfn.XLOOKUP(M260,_xlpm.a,_xlpm.b,0), _xlpm.d, _xlfn.XLOOKUP(N260,_xlpm.a,_xlpm.b,0), _xlpm.x, IF(OR(_xlpm.c=0,_xlpm.d=0), _xlpm.c+_xlpm.d, MIN(_xlpm.c,_xlpm.d)), IF(_xlpm.x=0, 0, IF(DataTables!$K$158="6+", _xlfn.IFNA(_xlfn.RANK.AVG(_xlpm.x,$E$260:$E$265),1), IF(DataTables!$K$158=8,_xlfn.RANK.AVG(_xlpm.x,_xlpm.b)))))</f>
        <v>0</v>
      </c>
      <c r="P260" s="32"/>
      <c r="Q260" s="151">
        <f>$O260</f>
        <v>0</v>
      </c>
      <c r="R260" s="151"/>
      <c r="S260" s="151"/>
      <c r="T260" s="151"/>
      <c r="U260" s="151"/>
      <c r="V260" s="151"/>
      <c r="W260" s="151"/>
      <c r="X260" s="151"/>
      <c r="Y260" s="32"/>
      <c r="Z260" s="32">
        <f>COUNTIF(F$260:F$267:F$269:F$276,F260)</f>
        <v>0</v>
      </c>
      <c r="AA260" s="32">
        <f>IF(NOT(ISBLANK(F260)),COUNTIF(F$260:F$267,LEFT(F260,1)&amp;"*"),0)</f>
        <v>0</v>
      </c>
      <c r="AB260" s="7" t="str">
        <f>IF(AND($G260&gt;0.00001,$G260&lt;=$J$259), "***", "")</f>
        <v/>
      </c>
    </row>
    <row r="261" spans="1:28" s="7" customFormat="1" ht="20.25" customHeight="1">
      <c r="A261" s="709" t="s">
        <v>157</v>
      </c>
      <c r="B261" s="709" t="s">
        <v>60</v>
      </c>
      <c r="C261" s="709" t="s">
        <v>165</v>
      </c>
      <c r="D261" s="709" t="s">
        <v>71</v>
      </c>
      <c r="E261" s="41">
        <v>2</v>
      </c>
      <c r="F261" s="17"/>
      <c r="G261" s="38"/>
      <c r="H261" s="33" t="str" cm="1">
        <f t="array" ref="H261">IF($F261=0," ",_xlfn.XLOOKUP($F261,DataCalcs!$B$413:$B$491,_xlfn.XLOOKUP($C261,DataCalcs!$D$412:$N$412,DataCalcs!$D$413:$N$491),"WRONG LETTER"))</f>
        <v xml:space="preserve"> </v>
      </c>
      <c r="I261" s="33" t="str">
        <f>IF($F261=0," ",_xlfn.XLOOKUP($F261,DataCalcs!$B$413:$B$491,DataCalcs!$A$413:$A$491,"WRONG LETTER"))</f>
        <v xml:space="preserve"> </v>
      </c>
      <c r="J261" s="709" t="str" cm="1">
        <f t="array" ref="J261">_xlfn.IFS(ISBLANK(G261), "", NOT(ISNUMBER(G261)), "!!!",  G261&gt;DataTables!$E$95,"...",G261&gt;DataTables!$F$95,"L1",G261&gt;DataTables!$G$95,"L2",G261&gt;DataTables!$H$95,"L3",G261&gt;DataTables!$I$95,"L4",G261&gt;DataTables!$J$95,"L5",G261&gt;DataTables!$K$95,"L6",G261&gt;DataTables!$L$95,"L7",G261&gt;DataTables!$M$95,"L8", G261&lt;=DataTables!$M$95,"L9")</f>
        <v/>
      </c>
      <c r="K261" s="709"/>
      <c r="L261" s="417"/>
      <c r="M261" s="34" t="str">
        <f t="shared" si="91"/>
        <v>N</v>
      </c>
      <c r="N261" s="34" t="str">
        <f t="shared" si="91"/>
        <v>NN</v>
      </c>
      <c r="O261" s="34" cm="1">
        <f t="array" ref="O261">_xlfn.LET(_xlpm.a, $F$260:$F$267, _xlpm.b, $E$260:$E$267, _xlpm.c, _xlfn.XLOOKUP(M261,_xlpm.a,_xlpm.b,0), _xlpm.d, _xlfn.XLOOKUP(N261,_xlpm.a,_xlpm.b,0), _xlpm.x, IF(OR(_xlpm.c=0,_xlpm.d=0), _xlpm.c+_xlpm.d, MIN(_xlpm.c,_xlpm.d)), IF(_xlpm.x=0, 0, IF(DataTables!$K$158="6+", _xlfn.IFNA(_xlfn.RANK.AVG(_xlpm.x,$E$260:$E$265),1), IF(DataTables!$K$158=8,_xlfn.RANK.AVG(_xlpm.x,_xlpm.b)))))</f>
        <v>0</v>
      </c>
      <c r="P261" s="32"/>
      <c r="Q261" s="151"/>
      <c r="R261" s="151">
        <f>$O261</f>
        <v>0</v>
      </c>
      <c r="S261" s="151"/>
      <c r="T261" s="151"/>
      <c r="U261" s="151"/>
      <c r="V261" s="151"/>
      <c r="W261" s="151"/>
      <c r="X261" s="151"/>
      <c r="Y261" s="32"/>
      <c r="Z261" s="32">
        <f>COUNTIF(F$260:F$267:F$269:F$276,F261)</f>
        <v>0</v>
      </c>
      <c r="AA261" s="32">
        <f t="shared" ref="AA261:AA267" si="92">IF(NOT(ISBLANK(F261)),COUNTIF(F$260:F$267,LEFT(F261,1)&amp;"*"),0)</f>
        <v>0</v>
      </c>
      <c r="AB261" s="7" t="str">
        <f t="shared" ref="AB261:AB267" si="93">IF(AND($G261&gt;0.00001,$G261&lt;=$J$259), "***", "")</f>
        <v/>
      </c>
    </row>
    <row r="262" spans="1:28" s="7" customFormat="1" ht="20.25" customHeight="1">
      <c r="A262" s="709" t="s">
        <v>157</v>
      </c>
      <c r="B262" s="709" t="s">
        <v>60</v>
      </c>
      <c r="C262" s="709" t="s">
        <v>165</v>
      </c>
      <c r="D262" s="709" t="s">
        <v>71</v>
      </c>
      <c r="E262" s="41">
        <v>3</v>
      </c>
      <c r="F262" s="17"/>
      <c r="G262" s="38"/>
      <c r="H262" s="33" t="str" cm="1">
        <f t="array" ref="H262">IF($F262=0," ",_xlfn.XLOOKUP($F262,DataCalcs!$B$413:$B$491,_xlfn.XLOOKUP($C262,DataCalcs!$D$412:$N$412,DataCalcs!$D$413:$N$491),"WRONG LETTER"))</f>
        <v xml:space="preserve"> </v>
      </c>
      <c r="I262" s="33" t="str">
        <f>IF($F262=0," ",_xlfn.XLOOKUP($F262,DataCalcs!$B$413:$B$491,DataCalcs!$A$413:$A$491,"WRONG LETTER"))</f>
        <v xml:space="preserve"> </v>
      </c>
      <c r="J262" s="709" t="str" cm="1">
        <f t="array" ref="J262">_xlfn.IFS(ISBLANK(G262), "", NOT(ISNUMBER(G262)), "!!!",  G262&gt;DataTables!$E$95,"...",G262&gt;DataTables!$F$95,"L1",G262&gt;DataTables!$G$95,"L2",G262&gt;DataTables!$H$95,"L3",G262&gt;DataTables!$I$95,"L4",G262&gt;DataTables!$J$95,"L5",G262&gt;DataTables!$K$95,"L6",G262&gt;DataTables!$L$95,"L7",G262&gt;DataTables!$M$95,"L8", G262&lt;=DataTables!$M$95,"L9")</f>
        <v/>
      </c>
      <c r="K262" s="709"/>
      <c r="L262" s="417"/>
      <c r="M262" s="34" t="str">
        <f t="shared" si="91"/>
        <v>B</v>
      </c>
      <c r="N262" s="34" t="str">
        <f t="shared" si="91"/>
        <v>BB</v>
      </c>
      <c r="O262" s="34" cm="1">
        <f t="array" ref="O262">_xlfn.LET(_xlpm.a, $F$260:$F$267, _xlpm.b, $E$260:$E$267, _xlpm.c, _xlfn.XLOOKUP(M262,_xlpm.a,_xlpm.b,0), _xlpm.d, _xlfn.XLOOKUP(N262,_xlpm.a,_xlpm.b,0), _xlpm.x, IF(OR(_xlpm.c=0,_xlpm.d=0), _xlpm.c+_xlpm.d, MIN(_xlpm.c,_xlpm.d)), IF(_xlpm.x=0, 0, IF(DataTables!$K$158="6+", _xlfn.IFNA(_xlfn.RANK.AVG(_xlpm.x,$E$260:$E$265),1), IF(DataTables!$K$158=8,_xlfn.RANK.AVG(_xlpm.x,_xlpm.b)))))</f>
        <v>0</v>
      </c>
      <c r="P262" s="32"/>
      <c r="Q262" s="151"/>
      <c r="R262" s="151"/>
      <c r="S262" s="151">
        <f>$O262</f>
        <v>0</v>
      </c>
      <c r="T262" s="151"/>
      <c r="U262" s="151"/>
      <c r="V262" s="151"/>
      <c r="W262" s="151"/>
      <c r="X262" s="151"/>
      <c r="Y262" s="32"/>
      <c r="Z262" s="32">
        <f>COUNTIF(F$260:F$267:F$269:F$276,F262)</f>
        <v>0</v>
      </c>
      <c r="AA262" s="32">
        <f t="shared" si="92"/>
        <v>0</v>
      </c>
      <c r="AB262" s="7" t="str">
        <f t="shared" si="93"/>
        <v/>
      </c>
    </row>
    <row r="263" spans="1:28" s="7" customFormat="1" ht="20.25" customHeight="1">
      <c r="A263" s="709" t="s">
        <v>157</v>
      </c>
      <c r="B263" s="709" t="s">
        <v>60</v>
      </c>
      <c r="C263" s="709" t="s">
        <v>165</v>
      </c>
      <c r="D263" s="709" t="s">
        <v>71</v>
      </c>
      <c r="E263" s="41">
        <v>4</v>
      </c>
      <c r="F263" s="17"/>
      <c r="G263" s="38"/>
      <c r="H263" s="33" t="str" cm="1">
        <f t="array" ref="H263">IF($F263=0," ",_xlfn.XLOOKUP($F263,DataCalcs!$B$413:$B$491,_xlfn.XLOOKUP($C263,DataCalcs!$D$412:$N$412,DataCalcs!$D$413:$N$491),"WRONG LETTER"))</f>
        <v xml:space="preserve"> </v>
      </c>
      <c r="I263" s="33" t="str">
        <f>IF($F263=0," ",_xlfn.XLOOKUP($F263,DataCalcs!$B$413:$B$491,DataCalcs!$A$413:$A$491,"WRONG LETTER"))</f>
        <v xml:space="preserve"> </v>
      </c>
      <c r="J263" s="709" t="str" cm="1">
        <f t="array" ref="J263">_xlfn.IFS(ISBLANK(G263), "", NOT(ISNUMBER(G263)), "!!!",  G263&gt;DataTables!$E$95,"...",G263&gt;DataTables!$F$95,"L1",G263&gt;DataTables!$G$95,"L2",G263&gt;DataTables!$H$95,"L3",G263&gt;DataTables!$I$95,"L4",G263&gt;DataTables!$J$95,"L5",G263&gt;DataTables!$K$95,"L6",G263&gt;DataTables!$L$95,"L7",G263&gt;DataTables!$M$95,"L8", G263&lt;=DataTables!$M$95,"L9")</f>
        <v/>
      </c>
      <c r="K263" s="709"/>
      <c r="L263" s="417"/>
      <c r="M263" s="34" t="str">
        <f t="shared" si="91"/>
        <v>O</v>
      </c>
      <c r="N263" s="34" t="str">
        <f t="shared" si="91"/>
        <v>OO</v>
      </c>
      <c r="O263" s="34" cm="1">
        <f t="array" ref="O263">_xlfn.LET(_xlpm.a, $F$260:$F$267, _xlpm.b, $E$260:$E$267, _xlpm.c, _xlfn.XLOOKUP(M263,_xlpm.a,_xlpm.b,0), _xlpm.d, _xlfn.XLOOKUP(N263,_xlpm.a,_xlpm.b,0), _xlpm.x, IF(OR(_xlpm.c=0,_xlpm.d=0), _xlpm.c+_xlpm.d, MIN(_xlpm.c,_xlpm.d)), IF(_xlpm.x=0, 0, IF(DataTables!$K$158="6+", _xlfn.IFNA(_xlfn.RANK.AVG(_xlpm.x,$E$260:$E$265),1), IF(DataTables!$K$158=8,_xlfn.RANK.AVG(_xlpm.x,_xlpm.b)))))</f>
        <v>0</v>
      </c>
      <c r="P263" s="32"/>
      <c r="Q263" s="151"/>
      <c r="R263" s="151"/>
      <c r="S263" s="151"/>
      <c r="T263" s="151">
        <f>$O263</f>
        <v>0</v>
      </c>
      <c r="U263" s="151"/>
      <c r="V263" s="151"/>
      <c r="W263" s="151"/>
      <c r="X263" s="151"/>
      <c r="Y263" s="32"/>
      <c r="Z263" s="32">
        <f>COUNTIF(F$260:F$267:F$269:F$276,F263)</f>
        <v>0</v>
      </c>
      <c r="AA263" s="32">
        <f t="shared" si="92"/>
        <v>0</v>
      </c>
      <c r="AB263" s="7" t="str">
        <f t="shared" si="93"/>
        <v/>
      </c>
    </row>
    <row r="264" spans="1:28" s="7" customFormat="1" ht="20.25" customHeight="1">
      <c r="A264" s="709" t="s">
        <v>157</v>
      </c>
      <c r="B264" s="709" t="s">
        <v>60</v>
      </c>
      <c r="C264" s="709" t="s">
        <v>165</v>
      </c>
      <c r="D264" s="709" t="s">
        <v>71</v>
      </c>
      <c r="E264" s="41">
        <v>5</v>
      </c>
      <c r="F264" s="17"/>
      <c r="G264" s="38"/>
      <c r="H264" s="33" t="str" cm="1">
        <f t="array" ref="H264">IF($F264=0," ",_xlfn.XLOOKUP($F264,DataCalcs!$B$413:$B$491,_xlfn.XLOOKUP($C264,DataCalcs!$D$412:$N$412,DataCalcs!$D$413:$N$491),"WRONG LETTER"))</f>
        <v xml:space="preserve"> </v>
      </c>
      <c r="I264" s="33" t="str">
        <f>IF($F264=0," ",_xlfn.XLOOKUP($F264,DataCalcs!$B$413:$B$491,DataCalcs!$A$413:$A$491,"WRONG LETTER"))</f>
        <v xml:space="preserve"> </v>
      </c>
      <c r="J264" s="709" t="str" cm="1">
        <f t="array" ref="J264">_xlfn.IFS(ISBLANK(G264), "", NOT(ISNUMBER(G264)), "!!!",  G264&gt;DataTables!$E$95,"...",G264&gt;DataTables!$F$95,"L1",G264&gt;DataTables!$G$95,"L2",G264&gt;DataTables!$H$95,"L3",G264&gt;DataTables!$I$95,"L4",G264&gt;DataTables!$J$95,"L5",G264&gt;DataTables!$K$95,"L6",G264&gt;DataTables!$L$95,"L7",G264&gt;DataTables!$M$95,"L8", G264&lt;=DataTables!$M$95,"L9")</f>
        <v/>
      </c>
      <c r="K264" s="709"/>
      <c r="L264" s="417"/>
      <c r="M264" s="34" t="str">
        <f t="shared" si="91"/>
        <v>R</v>
      </c>
      <c r="N264" s="34" t="str">
        <f t="shared" si="91"/>
        <v>RR</v>
      </c>
      <c r="O264" s="34" cm="1">
        <f t="array" ref="O264">_xlfn.LET(_xlpm.a, $F$260:$F$267, _xlpm.b, $E$260:$E$267, _xlpm.c, _xlfn.XLOOKUP(M264,_xlpm.a,_xlpm.b,0), _xlpm.d, _xlfn.XLOOKUP(N264,_xlpm.a,_xlpm.b,0), _xlpm.x, IF(OR(_xlpm.c=0,_xlpm.d=0), _xlpm.c+_xlpm.d, MIN(_xlpm.c,_xlpm.d)), IF(_xlpm.x=0, 0, IF(DataTables!$K$158="6+", _xlfn.IFNA(_xlfn.RANK.AVG(_xlpm.x,$E$260:$E$265),1), IF(DataTables!$K$158=8,_xlfn.RANK.AVG(_xlpm.x,_xlpm.b)))))</f>
        <v>0</v>
      </c>
      <c r="P264" s="32"/>
      <c r="Q264" s="151"/>
      <c r="R264" s="151"/>
      <c r="S264" s="151"/>
      <c r="T264" s="151"/>
      <c r="U264" s="151">
        <f>$O264</f>
        <v>0</v>
      </c>
      <c r="V264" s="151"/>
      <c r="W264" s="151"/>
      <c r="X264" s="151"/>
      <c r="Y264" s="32"/>
      <c r="Z264" s="32">
        <f>COUNTIF(F$260:F$267:F$269:F$276,F264)</f>
        <v>0</v>
      </c>
      <c r="AA264" s="32">
        <f t="shared" si="92"/>
        <v>0</v>
      </c>
      <c r="AB264" s="7" t="str">
        <f t="shared" si="93"/>
        <v/>
      </c>
    </row>
    <row r="265" spans="1:28" s="7" customFormat="1" ht="20.25" customHeight="1">
      <c r="A265" s="709" t="s">
        <v>157</v>
      </c>
      <c r="B265" s="709" t="s">
        <v>60</v>
      </c>
      <c r="C265" s="709" t="s">
        <v>165</v>
      </c>
      <c r="D265" s="709" t="s">
        <v>71</v>
      </c>
      <c r="E265" s="41">
        <v>6</v>
      </c>
      <c r="F265" s="17"/>
      <c r="G265" s="38"/>
      <c r="H265" s="33" t="str" cm="1">
        <f t="array" ref="H265">IF($F265=0," ",_xlfn.XLOOKUP($F265,DataCalcs!$B$413:$B$491,_xlfn.XLOOKUP($C265,DataCalcs!$D$412:$N$412,DataCalcs!$D$413:$N$491),"WRONG LETTER"))</f>
        <v xml:space="preserve"> </v>
      </c>
      <c r="I265" s="33" t="str">
        <f>IF($F265=0," ",_xlfn.XLOOKUP($F265,DataCalcs!$B$413:$B$491,DataCalcs!$A$413:$A$491,"WRONG LETTER"))</f>
        <v xml:space="preserve"> </v>
      </c>
      <c r="J265" s="709" t="str" cm="1">
        <f t="array" ref="J265">_xlfn.IFS(ISBLANK(G265), "", NOT(ISNUMBER(G265)), "!!!",  G265&gt;DataTables!$E$95,"...",G265&gt;DataTables!$F$95,"L1",G265&gt;DataTables!$G$95,"L2",G265&gt;DataTables!$H$95,"L3",G265&gt;DataTables!$I$95,"L4",G265&gt;DataTables!$J$95,"L5",G265&gt;DataTables!$K$95,"L6",G265&gt;DataTables!$L$95,"L7",G265&gt;DataTables!$M$95,"L8", G265&lt;=DataTables!$M$95,"L9")</f>
        <v/>
      </c>
      <c r="K265" s="709"/>
      <c r="L265" s="417"/>
      <c r="M265" s="34" t="str">
        <f t="shared" si="91"/>
        <v>X</v>
      </c>
      <c r="N265" s="34" t="str">
        <f t="shared" si="91"/>
        <v>XX</v>
      </c>
      <c r="O265" s="34" cm="1">
        <f t="array" ref="O265">_xlfn.LET(_xlpm.a, $F$260:$F$267, _xlpm.b, $E$260:$E$267, _xlpm.c, _xlfn.XLOOKUP(M265,_xlpm.a,_xlpm.b,0), _xlpm.d, _xlfn.XLOOKUP(N265,_xlpm.a,_xlpm.b,0), _xlpm.x, IF(OR(_xlpm.c=0,_xlpm.d=0), _xlpm.c+_xlpm.d, MIN(_xlpm.c,_xlpm.d)), IF(_xlpm.x=0, 0, IF(DataTables!$K$158="6+", _xlfn.IFNA(_xlfn.RANK.AVG(_xlpm.x,$E$260:$E$265),1), IF(DataTables!$K$158=8,_xlfn.RANK.AVG(_xlpm.x,_xlpm.b)))))</f>
        <v>0</v>
      </c>
      <c r="P265" s="32"/>
      <c r="Q265" s="151"/>
      <c r="R265" s="151"/>
      <c r="S265" s="151"/>
      <c r="T265" s="151"/>
      <c r="U265" s="151"/>
      <c r="V265" s="151">
        <f>$O265</f>
        <v>0</v>
      </c>
      <c r="W265" s="151"/>
      <c r="X265" s="151"/>
      <c r="Y265" s="32"/>
      <c r="Z265" s="32">
        <f>COUNTIF(F$260:F$267:F$269:F$276,F265)</f>
        <v>0</v>
      </c>
      <c r="AA265" s="32">
        <f t="shared" si="92"/>
        <v>0</v>
      </c>
      <c r="AB265" s="7" t="str">
        <f t="shared" si="93"/>
        <v/>
      </c>
    </row>
    <row r="266" spans="1:28" s="7" customFormat="1" ht="20.25" customHeight="1">
      <c r="A266" s="709" t="s">
        <v>157</v>
      </c>
      <c r="B266" s="709" t="s">
        <v>60</v>
      </c>
      <c r="C266" s="709" t="s">
        <v>165</v>
      </c>
      <c r="D266" s="709" t="s">
        <v>71</v>
      </c>
      <c r="E266" s="14">
        <v>7</v>
      </c>
      <c r="F266" s="17"/>
      <c r="G266" s="38"/>
      <c r="H266" s="33" t="str" cm="1">
        <f t="array" ref="H266">IF($F266=0," ",_xlfn.XLOOKUP($F266,DataCalcs!$B$413:$B$491,_xlfn.XLOOKUP($C266,DataCalcs!$D$412:$N$412,DataCalcs!$D$413:$N$491),"WRONG LETTER"))</f>
        <v xml:space="preserve"> </v>
      </c>
      <c r="I266" s="33" t="str">
        <f>IF($F266=0," ",_xlfn.XLOOKUP($F266,DataCalcs!$B$413:$B$491,DataCalcs!$A$413:$A$491,"WRONG LETTER"))</f>
        <v xml:space="preserve"> </v>
      </c>
      <c r="J266" s="709" t="str" cm="1">
        <f t="array" ref="J266">_xlfn.IFS(ISBLANK(G266), "", NOT(ISNUMBER(G266)), "!!!",  G266&gt;DataTables!$E$95,"...",G266&gt;DataTables!$F$95,"L1",G266&gt;DataTables!$G$95,"L2",G266&gt;DataTables!$H$95,"L3",G266&gt;DataTables!$I$95,"L4",G266&gt;DataTables!$J$95,"L5",G266&gt;DataTables!$K$95,"L6",G266&gt;DataTables!$L$95,"L7",G266&gt;DataTables!$M$95,"L8", G266&lt;=DataTables!$M$95,"L9")</f>
        <v/>
      </c>
      <c r="K266" s="709"/>
      <c r="L266" s="417"/>
      <c r="M266" s="34" t="str">
        <f t="shared" si="91"/>
        <v>H</v>
      </c>
      <c r="N266" s="34" t="str">
        <f t="shared" si="91"/>
        <v>HH</v>
      </c>
      <c r="O266" s="34" cm="1">
        <f t="array" ref="O266">_xlfn.LET(_xlpm.a, $F$260:$F$267, _xlpm.b, $E$260:$E$267, _xlpm.c, _xlfn.XLOOKUP(M266,_xlpm.a,_xlpm.b,0), _xlpm.d, _xlfn.XLOOKUP(N266,_xlpm.a,_xlpm.b,0), _xlpm.x, IF(OR(_xlpm.c=0,_xlpm.d=0), _xlpm.c+_xlpm.d, MIN(_xlpm.c,_xlpm.d)), IF(_xlpm.x=0, 0, IF(DataTables!$K$158="6+", _xlfn.IFNA(_xlfn.RANK.AVG(_xlpm.x,$E$260:$E$265),1), IF(DataTables!$K$158=8,_xlfn.RANK.AVG(_xlpm.x,_xlpm.b)))))</f>
        <v>0</v>
      </c>
      <c r="P266" s="32"/>
      <c r="Q266" s="151"/>
      <c r="R266" s="151"/>
      <c r="S266" s="151"/>
      <c r="T266" s="151"/>
      <c r="U266" s="151"/>
      <c r="V266" s="151"/>
      <c r="W266" s="151">
        <f>$O266</f>
        <v>0</v>
      </c>
      <c r="X266" s="151"/>
      <c r="Y266" s="32"/>
      <c r="Z266" s="32">
        <f>COUNTIF(F$260:F$267:F$269:F$276,F266)</f>
        <v>0</v>
      </c>
      <c r="AA266" s="32">
        <f t="shared" si="92"/>
        <v>0</v>
      </c>
      <c r="AB266" s="7" t="str">
        <f t="shared" si="93"/>
        <v/>
      </c>
    </row>
    <row r="267" spans="1:28" s="8" customFormat="1" ht="20.25" customHeight="1">
      <c r="A267" s="709" t="s">
        <v>157</v>
      </c>
      <c r="B267" s="709" t="s">
        <v>60</v>
      </c>
      <c r="C267" s="709" t="s">
        <v>165</v>
      </c>
      <c r="D267" s="709" t="s">
        <v>71</v>
      </c>
      <c r="E267" s="394">
        <v>8</v>
      </c>
      <c r="F267" s="405"/>
      <c r="G267" s="406"/>
      <c r="H267" s="397" t="str" cm="1">
        <f t="array" ref="H267">IF($F267=0," ",_xlfn.XLOOKUP($F267,DataCalcs!$B$413:$B$491,_xlfn.XLOOKUP($C267,DataCalcs!$D$412:$N$412,DataCalcs!$D$413:$N$491),"WRONG LETTER"))</f>
        <v xml:space="preserve"> </v>
      </c>
      <c r="I267" s="397" t="str">
        <f>IF($F267=0," ",_xlfn.XLOOKUP($F267,DataCalcs!$B$413:$B$491,DataCalcs!$A$413:$A$491,"WRONG LETTER"))</f>
        <v xml:space="preserve"> </v>
      </c>
      <c r="J267" s="711" t="str" cm="1">
        <f t="array" ref="J267">_xlfn.IFS(ISBLANK(G267), "", NOT(ISNUMBER(G267)), "!!!",  G267&gt;DataTables!$E$95,"...",G267&gt;DataTables!$F$95,"L1",G267&gt;DataTables!$G$95,"L2",G267&gt;DataTables!$H$95,"L3",G267&gt;DataTables!$I$95,"L4",G267&gt;DataTables!$J$95,"L5",G267&gt;DataTables!$K$95,"L6",G267&gt;DataTables!$L$95,"L7",G267&gt;DataTables!$M$95,"L8", G267&lt;=DataTables!$M$95,"L9")</f>
        <v/>
      </c>
      <c r="K267" s="711"/>
      <c r="L267" s="415"/>
      <c r="M267" s="34" t="str">
        <f t="shared" si="91"/>
        <v>W</v>
      </c>
      <c r="N267" s="34" t="str">
        <f t="shared" si="91"/>
        <v>WW</v>
      </c>
      <c r="O267" s="34" cm="1">
        <f t="array" ref="O267">_xlfn.LET(_xlpm.a, $F$260:$F$267, _xlpm.b, $E$260:$E$267, _xlpm.c, _xlfn.XLOOKUP(M267,_xlpm.a,_xlpm.b,0), _xlpm.d, _xlfn.XLOOKUP(N267,_xlpm.a,_xlpm.b,0), _xlpm.x, IF(OR(_xlpm.c=0,_xlpm.d=0), _xlpm.c+_xlpm.d, MIN(_xlpm.c,_xlpm.d)), IF(_xlpm.x=0, 0, IF(DataTables!$K$158="6+", _xlfn.IFNA(_xlfn.RANK.AVG(_xlpm.x,$E$260:$E$265),1), IF(DataTables!$K$158=8,_xlfn.RANK.AVG(_xlpm.x,_xlpm.b)))))</f>
        <v>0</v>
      </c>
      <c r="P267" s="32"/>
      <c r="Q267" s="151"/>
      <c r="R267" s="151"/>
      <c r="S267" s="151"/>
      <c r="T267" s="151"/>
      <c r="U267" s="151"/>
      <c r="V267" s="151"/>
      <c r="W267" s="151"/>
      <c r="X267" s="151">
        <f>$O267</f>
        <v>0</v>
      </c>
      <c r="Y267" s="31"/>
      <c r="Z267" s="32">
        <f>COUNTIF(F$260:F$267:F$269:F$276,F267)</f>
        <v>0</v>
      </c>
      <c r="AA267" s="32">
        <f t="shared" si="92"/>
        <v>0</v>
      </c>
      <c r="AB267" s="7" t="str">
        <f t="shared" si="93"/>
        <v/>
      </c>
    </row>
    <row r="268" spans="1:28" s="8" customFormat="1" ht="20.25" customHeight="1">
      <c r="A268" s="709" t="s">
        <v>157</v>
      </c>
      <c r="B268" s="709" t="s">
        <v>60</v>
      </c>
      <c r="C268" s="709" t="s">
        <v>165</v>
      </c>
      <c r="D268" s="76"/>
      <c r="E268" s="454" t="s">
        <v>242</v>
      </c>
      <c r="F268" s="455"/>
      <c r="G268" s="458"/>
      <c r="H268" s="456"/>
      <c r="I268" s="457"/>
      <c r="J268" s="461"/>
      <c r="K268" s="43"/>
      <c r="L268" s="31"/>
      <c r="M268" s="36"/>
      <c r="N268" s="36"/>
      <c r="O268" s="712"/>
      <c r="P268" s="31"/>
      <c r="Q268" s="31"/>
      <c r="R268" s="31"/>
      <c r="S268" s="31"/>
      <c r="T268" s="31"/>
      <c r="U268" s="31"/>
      <c r="V268" s="31"/>
      <c r="W268" s="31"/>
      <c r="X268" s="31"/>
      <c r="Y268" s="31"/>
      <c r="Z268" s="32"/>
      <c r="AA268" s="2"/>
    </row>
    <row r="269" spans="1:28" s="8" customFormat="1" ht="20.25" customHeight="1">
      <c r="A269" s="709" t="s">
        <v>157</v>
      </c>
      <c r="B269" s="709" t="s">
        <v>60</v>
      </c>
      <c r="C269" s="709" t="s">
        <v>165</v>
      </c>
      <c r="D269" s="709" t="s">
        <v>65</v>
      </c>
      <c r="E269" s="398">
        <v>1</v>
      </c>
      <c r="F269" s="55"/>
      <c r="G269" s="400"/>
      <c r="H269" s="402" t="str" cm="1">
        <f t="array" ref="H269">IF($F269=0," ",_xlfn.XLOOKUP($F269,DataCalcs!$B$413:$B$491,_xlfn.XLOOKUP($C269,DataCalcs!$D$412:$N$412,DataCalcs!$D$413:$N$491),"WRONG LETTER"))</f>
        <v xml:space="preserve"> </v>
      </c>
      <c r="I269" s="402" t="str">
        <f>IF($F269=0," ",_xlfn.XLOOKUP($F269,DataCalcs!$B$413:$B$491,DataCalcs!$A$413:$A$491,"WRONG LETTER"))</f>
        <v xml:space="preserve"> </v>
      </c>
      <c r="J269" s="29" t="str" cm="1">
        <f t="array" ref="J269">_xlfn.IFS(ISBLANK(G269), "", NOT(ISNUMBER(G269)), "!!!",  G269&gt;DataTables!$E$95,"...",G269&gt;DataTables!$F$95,"L1",G269&gt;DataTables!$G$95,"L2",G269&gt;DataTables!$H$95,"L3",G269&gt;DataTables!$I$95,"L4",G269&gt;DataTables!$J$95,"L5",G269&gt;DataTables!$K$95,"L6",G269&gt;DataTables!$L$95,"L7",G269&gt;DataTables!$M$95,"L8", G269&lt;=DataTables!$M$95,"L9")</f>
        <v/>
      </c>
      <c r="K269" s="29"/>
      <c r="L269" s="417"/>
      <c r="M269" s="34" t="str">
        <f t="shared" ref="M269:N276" si="94">M260</f>
        <v>A</v>
      </c>
      <c r="N269" s="34" t="str">
        <f t="shared" si="94"/>
        <v>AA</v>
      </c>
      <c r="O269" s="34" cm="1">
        <f t="array" ref="O269">_xlfn.LET(_xlpm.a, $F$269:$F$276, _xlpm.b, $E$269:$E$276, _xlpm.c, _xlfn.XLOOKUP(M269,_xlpm.a,_xlpm.b,0), _xlpm.d, _xlfn.XLOOKUP(N269,_xlpm.a,_xlpm.b,0), _xlpm.x, IF(OR(_xlpm.c=0,_xlpm.d=0), _xlpm.c+_xlpm.d, MIN(_xlpm.c,_xlpm.d)), IF(_xlpm.x=0, 0, IF(DataTables!$K$158="6+", _xlfn.IFNA(_xlfn.RANK.AVG(_xlpm.x,$E$269:$E$274),1), IF(DataTables!$K$158=8,_xlfn.RANK.AVG(_xlpm.x,_xlpm.b)))))</f>
        <v>0</v>
      </c>
      <c r="P269" s="32"/>
      <c r="Q269" s="151">
        <f>$O269</f>
        <v>0</v>
      </c>
      <c r="R269" s="151"/>
      <c r="S269" s="151"/>
      <c r="T269" s="151"/>
      <c r="U269" s="151"/>
      <c r="V269" s="151"/>
      <c r="W269" s="151"/>
      <c r="X269" s="151"/>
      <c r="Y269" s="32"/>
      <c r="Z269" s="32">
        <f>COUNTIF(F$260:F$267:F$269:F$276,F269)</f>
        <v>0</v>
      </c>
      <c r="AA269" s="32">
        <f>IF(NOT(ISBLANK(F269)),COUNTIF(F$269:F$276,LEFT(F269,1)&amp;"*"),0)</f>
        <v>0</v>
      </c>
      <c r="AB269" s="7" t="str">
        <f>IF(AND($G269&gt;0.00001,$G269&lt;=$J$259), "***", "")</f>
        <v/>
      </c>
    </row>
    <row r="270" spans="1:28" s="8" customFormat="1" ht="20.25" customHeight="1">
      <c r="A270" s="709" t="s">
        <v>157</v>
      </c>
      <c r="B270" s="709" t="s">
        <v>60</v>
      </c>
      <c r="C270" s="709" t="s">
        <v>165</v>
      </c>
      <c r="D270" s="709" t="s">
        <v>65</v>
      </c>
      <c r="E270" s="41">
        <v>2</v>
      </c>
      <c r="F270" s="17"/>
      <c r="G270" s="38"/>
      <c r="H270" s="33" t="str" cm="1">
        <f t="array" ref="H270">IF($F270=0," ",_xlfn.XLOOKUP($F270,DataCalcs!$B$413:$B$491,_xlfn.XLOOKUP($C270,DataCalcs!$D$412:$N$412,DataCalcs!$D$413:$N$491),"WRONG LETTER"))</f>
        <v xml:space="preserve"> </v>
      </c>
      <c r="I270" s="33" t="str">
        <f>IF($F270=0," ",_xlfn.XLOOKUP($F270,DataCalcs!$B$413:$B$491,DataCalcs!$A$413:$A$491,"WRONG LETTER"))</f>
        <v xml:space="preserve"> </v>
      </c>
      <c r="J270" s="709" t="str" cm="1">
        <f t="array" ref="J270">_xlfn.IFS(ISBLANK(G270), "", NOT(ISNUMBER(G270)), "!!!",  G270&gt;DataTables!$E$95,"...",G270&gt;DataTables!$F$95,"L1",G270&gt;DataTables!$G$95,"L2",G270&gt;DataTables!$H$95,"L3",G270&gt;DataTables!$I$95,"L4",G270&gt;DataTables!$J$95,"L5",G270&gt;DataTables!$K$95,"L6",G270&gt;DataTables!$L$95,"L7",G270&gt;DataTables!$M$95,"L8", G270&lt;=DataTables!$M$95,"L9")</f>
        <v/>
      </c>
      <c r="K270" s="709"/>
      <c r="L270" s="415"/>
      <c r="M270" s="34" t="str">
        <f t="shared" si="94"/>
        <v>N</v>
      </c>
      <c r="N270" s="34" t="str">
        <f t="shared" si="94"/>
        <v>NN</v>
      </c>
      <c r="O270" s="34" cm="1">
        <f t="array" ref="O270">_xlfn.LET(_xlpm.a, $F$269:$F$276, _xlpm.b, $E$269:$E$276, _xlpm.c, _xlfn.XLOOKUP(M270,_xlpm.a,_xlpm.b,0), _xlpm.d, _xlfn.XLOOKUP(N270,_xlpm.a,_xlpm.b,0), _xlpm.x, IF(OR(_xlpm.c=0,_xlpm.d=0), _xlpm.c+_xlpm.d, MIN(_xlpm.c,_xlpm.d)), IF(_xlpm.x=0, 0, IF(DataTables!$K$158="6+", _xlfn.IFNA(_xlfn.RANK.AVG(_xlpm.x,$E$269:$E$274),1), IF(DataTables!$K$158=8,_xlfn.RANK.AVG(_xlpm.x,_xlpm.b)))))</f>
        <v>0</v>
      </c>
      <c r="P270" s="32"/>
      <c r="Q270" s="151"/>
      <c r="R270" s="151">
        <f>$O270</f>
        <v>0</v>
      </c>
      <c r="S270" s="151"/>
      <c r="T270" s="151"/>
      <c r="U270" s="151"/>
      <c r="V270" s="151"/>
      <c r="W270" s="151"/>
      <c r="X270" s="151"/>
      <c r="Y270" s="32"/>
      <c r="Z270" s="32">
        <f>COUNTIF(F$260:F$267:F$269:F$276,F270)</f>
        <v>0</v>
      </c>
      <c r="AA270" s="32">
        <f t="shared" ref="AA270:AA276" si="95">IF(NOT(ISBLANK(F270)),COUNTIF(F$269:F$276,LEFT(F270,1)&amp;"*"),0)</f>
        <v>0</v>
      </c>
      <c r="AB270" s="7" t="str">
        <f t="shared" ref="AB270:AB275" si="96">IF(AND($G270&gt;0.00001,$G270&lt;=$J$259), "***", "")</f>
        <v/>
      </c>
    </row>
    <row r="271" spans="1:28" s="8" customFormat="1" ht="20.25" customHeight="1">
      <c r="A271" s="709" t="s">
        <v>157</v>
      </c>
      <c r="B271" s="709" t="s">
        <v>60</v>
      </c>
      <c r="C271" s="709" t="s">
        <v>165</v>
      </c>
      <c r="D271" s="709" t="s">
        <v>65</v>
      </c>
      <c r="E271" s="41">
        <v>3</v>
      </c>
      <c r="F271" s="17"/>
      <c r="G271" s="38"/>
      <c r="H271" s="33" t="str" cm="1">
        <f t="array" ref="H271">IF($F271=0," ",_xlfn.XLOOKUP($F271,DataCalcs!$B$413:$B$491,_xlfn.XLOOKUP($C271,DataCalcs!$D$412:$N$412,DataCalcs!$D$413:$N$491),"WRONG LETTER"))</f>
        <v xml:space="preserve"> </v>
      </c>
      <c r="I271" s="33" t="str">
        <f>IF($F271=0," ",_xlfn.XLOOKUP($F271,DataCalcs!$B$413:$B$491,DataCalcs!$A$413:$A$491,"WRONG LETTER"))</f>
        <v xml:space="preserve"> </v>
      </c>
      <c r="J271" s="709" t="str" cm="1">
        <f t="array" ref="J271">_xlfn.IFS(ISBLANK(G271), "", NOT(ISNUMBER(G271)), "!!!",  G271&gt;DataTables!$E$95,"...",G271&gt;DataTables!$F$95,"L1",G271&gt;DataTables!$G$95,"L2",G271&gt;DataTables!$H$95,"L3",G271&gt;DataTables!$I$95,"L4",G271&gt;DataTables!$J$95,"L5",G271&gt;DataTables!$K$95,"L6",G271&gt;DataTables!$L$95,"L7",G271&gt;DataTables!$M$95,"L8", G271&lt;=DataTables!$M$95,"L9")</f>
        <v/>
      </c>
      <c r="K271" s="709"/>
      <c r="L271" s="415"/>
      <c r="M271" s="34" t="str">
        <f t="shared" si="94"/>
        <v>B</v>
      </c>
      <c r="N271" s="34" t="str">
        <f t="shared" si="94"/>
        <v>BB</v>
      </c>
      <c r="O271" s="34" cm="1">
        <f t="array" ref="O271">_xlfn.LET(_xlpm.a, $F$269:$F$276, _xlpm.b, $E$269:$E$276, _xlpm.c, _xlfn.XLOOKUP(M271,_xlpm.a,_xlpm.b,0), _xlpm.d, _xlfn.XLOOKUP(N271,_xlpm.a,_xlpm.b,0), _xlpm.x, IF(OR(_xlpm.c=0,_xlpm.d=0), _xlpm.c+_xlpm.d, MIN(_xlpm.c,_xlpm.d)), IF(_xlpm.x=0, 0, IF(DataTables!$K$158="6+", _xlfn.IFNA(_xlfn.RANK.AVG(_xlpm.x,$E$269:$E$274),1), IF(DataTables!$K$158=8,_xlfn.RANK.AVG(_xlpm.x,_xlpm.b)))))</f>
        <v>0</v>
      </c>
      <c r="P271" s="32"/>
      <c r="Q271" s="151"/>
      <c r="R271" s="151"/>
      <c r="S271" s="151">
        <f>$O271</f>
        <v>0</v>
      </c>
      <c r="T271" s="151"/>
      <c r="U271" s="151"/>
      <c r="V271" s="151"/>
      <c r="W271" s="151"/>
      <c r="X271" s="151"/>
      <c r="Y271" s="32"/>
      <c r="Z271" s="32">
        <f>COUNTIF(F$260:F$267:F$269:F$276,F271)</f>
        <v>0</v>
      </c>
      <c r="AA271" s="32">
        <f t="shared" si="95"/>
        <v>0</v>
      </c>
      <c r="AB271" s="7" t="str">
        <f t="shared" si="96"/>
        <v/>
      </c>
    </row>
    <row r="272" spans="1:28" s="8" customFormat="1" ht="20.25" customHeight="1">
      <c r="A272" s="709" t="s">
        <v>157</v>
      </c>
      <c r="B272" s="709" t="s">
        <v>60</v>
      </c>
      <c r="C272" s="709" t="s">
        <v>165</v>
      </c>
      <c r="D272" s="709" t="s">
        <v>65</v>
      </c>
      <c r="E272" s="41">
        <v>4</v>
      </c>
      <c r="F272" s="17"/>
      <c r="G272" s="38"/>
      <c r="H272" s="33" t="str" cm="1">
        <f t="array" ref="H272">IF($F272=0," ",_xlfn.XLOOKUP($F272,DataCalcs!$B$413:$B$491,_xlfn.XLOOKUP($C272,DataCalcs!$D$412:$N$412,DataCalcs!$D$413:$N$491),"WRONG LETTER"))</f>
        <v xml:space="preserve"> </v>
      </c>
      <c r="I272" s="33" t="str">
        <f>IF($F272=0," ",_xlfn.XLOOKUP($F272,DataCalcs!$B$413:$B$491,DataCalcs!$A$413:$A$491,"WRONG LETTER"))</f>
        <v xml:space="preserve"> </v>
      </c>
      <c r="J272" s="709" t="str" cm="1">
        <f t="array" ref="J272">_xlfn.IFS(ISBLANK(G272), "", NOT(ISNUMBER(G272)), "!!!",  G272&gt;DataTables!$E$95,"...",G272&gt;DataTables!$F$95,"L1",G272&gt;DataTables!$G$95,"L2",G272&gt;DataTables!$H$95,"L3",G272&gt;DataTables!$I$95,"L4",G272&gt;DataTables!$J$95,"L5",G272&gt;DataTables!$K$95,"L6",G272&gt;DataTables!$L$95,"L7",G272&gt;DataTables!$M$95,"L8", G272&lt;=DataTables!$M$95,"L9")</f>
        <v/>
      </c>
      <c r="K272" s="709"/>
      <c r="L272" s="415"/>
      <c r="M272" s="34" t="str">
        <f t="shared" si="94"/>
        <v>O</v>
      </c>
      <c r="N272" s="34" t="str">
        <f t="shared" si="94"/>
        <v>OO</v>
      </c>
      <c r="O272" s="34" cm="1">
        <f t="array" ref="O272">_xlfn.LET(_xlpm.a, $F$269:$F$276, _xlpm.b, $E$269:$E$276, _xlpm.c, _xlfn.XLOOKUP(M272,_xlpm.a,_xlpm.b,0), _xlpm.d, _xlfn.XLOOKUP(N272,_xlpm.a,_xlpm.b,0), _xlpm.x, IF(OR(_xlpm.c=0,_xlpm.d=0), _xlpm.c+_xlpm.d, MIN(_xlpm.c,_xlpm.d)), IF(_xlpm.x=0, 0, IF(DataTables!$K$158="6+", _xlfn.IFNA(_xlfn.RANK.AVG(_xlpm.x,$E$269:$E$274),1), IF(DataTables!$K$158=8,_xlfn.RANK.AVG(_xlpm.x,_xlpm.b)))))</f>
        <v>0</v>
      </c>
      <c r="P272" s="32"/>
      <c r="Q272" s="151"/>
      <c r="R272" s="151"/>
      <c r="S272" s="151"/>
      <c r="T272" s="151">
        <f>$O272</f>
        <v>0</v>
      </c>
      <c r="U272" s="151"/>
      <c r="V272" s="151"/>
      <c r="W272" s="151"/>
      <c r="X272" s="151"/>
      <c r="Y272" s="32"/>
      <c r="Z272" s="32">
        <f>COUNTIF(F$260:F$267:F$269:F$276,F272)</f>
        <v>0</v>
      </c>
      <c r="AA272" s="32">
        <f t="shared" si="95"/>
        <v>0</v>
      </c>
      <c r="AB272" s="7" t="str">
        <f t="shared" si="96"/>
        <v/>
      </c>
    </row>
    <row r="273" spans="1:28" s="8" customFormat="1" ht="20.25" customHeight="1">
      <c r="A273" s="709" t="s">
        <v>157</v>
      </c>
      <c r="B273" s="709" t="s">
        <v>60</v>
      </c>
      <c r="C273" s="709" t="s">
        <v>165</v>
      </c>
      <c r="D273" s="709" t="s">
        <v>65</v>
      </c>
      <c r="E273" s="41">
        <v>5</v>
      </c>
      <c r="F273" s="17"/>
      <c r="G273" s="38"/>
      <c r="H273" s="33" t="str" cm="1">
        <f t="array" ref="H273">IF($F273=0," ",_xlfn.XLOOKUP($F273,DataCalcs!$B$413:$B$491,_xlfn.XLOOKUP($C273,DataCalcs!$D$412:$N$412,DataCalcs!$D$413:$N$491),"WRONG LETTER"))</f>
        <v xml:space="preserve"> </v>
      </c>
      <c r="I273" s="33" t="str">
        <f>IF($F273=0," ",_xlfn.XLOOKUP($F273,DataCalcs!$B$413:$B$491,DataCalcs!$A$413:$A$491,"WRONG LETTER"))</f>
        <v xml:space="preserve"> </v>
      </c>
      <c r="J273" s="709" t="str" cm="1">
        <f t="array" ref="J273">_xlfn.IFS(ISBLANK(G273), "", NOT(ISNUMBER(G273)), "!!!",  G273&gt;DataTables!$E$95,"...",G273&gt;DataTables!$F$95,"L1",G273&gt;DataTables!$G$95,"L2",G273&gt;DataTables!$H$95,"L3",G273&gt;DataTables!$I$95,"L4",G273&gt;DataTables!$J$95,"L5",G273&gt;DataTables!$K$95,"L6",G273&gt;DataTables!$L$95,"L7",G273&gt;DataTables!$M$95,"L8", G273&lt;=DataTables!$M$95,"L9")</f>
        <v/>
      </c>
      <c r="K273" s="709"/>
      <c r="L273" s="415"/>
      <c r="M273" s="34" t="str">
        <f t="shared" si="94"/>
        <v>R</v>
      </c>
      <c r="N273" s="34" t="str">
        <f t="shared" si="94"/>
        <v>RR</v>
      </c>
      <c r="O273" s="34" cm="1">
        <f t="array" ref="O273">_xlfn.LET(_xlpm.a, $F$269:$F$276, _xlpm.b, $E$269:$E$276, _xlpm.c, _xlfn.XLOOKUP(M273,_xlpm.a,_xlpm.b,0), _xlpm.d, _xlfn.XLOOKUP(N273,_xlpm.a,_xlpm.b,0), _xlpm.x, IF(OR(_xlpm.c=0,_xlpm.d=0), _xlpm.c+_xlpm.d, MIN(_xlpm.c,_xlpm.d)), IF(_xlpm.x=0, 0, IF(DataTables!$K$158="6+", _xlfn.IFNA(_xlfn.RANK.AVG(_xlpm.x,$E$269:$E$274),1), IF(DataTables!$K$158=8,_xlfn.RANK.AVG(_xlpm.x,_xlpm.b)))))</f>
        <v>0</v>
      </c>
      <c r="P273" s="32"/>
      <c r="Q273" s="151"/>
      <c r="R273" s="151"/>
      <c r="S273" s="151"/>
      <c r="T273" s="151"/>
      <c r="U273" s="151">
        <f>$O273</f>
        <v>0</v>
      </c>
      <c r="V273" s="151"/>
      <c r="W273" s="151"/>
      <c r="X273" s="151"/>
      <c r="Y273" s="32"/>
      <c r="Z273" s="32">
        <f>COUNTIF(F$260:F$267:F$269:F$276,F273)</f>
        <v>0</v>
      </c>
      <c r="AA273" s="32">
        <f t="shared" si="95"/>
        <v>0</v>
      </c>
      <c r="AB273" s="7" t="str">
        <f t="shared" si="96"/>
        <v/>
      </c>
    </row>
    <row r="274" spans="1:28" s="8" customFormat="1" ht="20.25" customHeight="1">
      <c r="A274" s="709" t="s">
        <v>157</v>
      </c>
      <c r="B274" s="709" t="s">
        <v>60</v>
      </c>
      <c r="C274" s="709" t="s">
        <v>165</v>
      </c>
      <c r="D274" s="709" t="s">
        <v>65</v>
      </c>
      <c r="E274" s="41">
        <v>6</v>
      </c>
      <c r="F274" s="17"/>
      <c r="G274" s="38"/>
      <c r="H274" s="33" t="str" cm="1">
        <f t="array" ref="H274">IF($F274=0," ",_xlfn.XLOOKUP($F274,DataCalcs!$B$413:$B$491,_xlfn.XLOOKUP($C274,DataCalcs!$D$412:$N$412,DataCalcs!$D$413:$N$491),"WRONG LETTER"))</f>
        <v xml:space="preserve"> </v>
      </c>
      <c r="I274" s="33" t="str">
        <f>IF($F274=0," ",_xlfn.XLOOKUP($F274,DataCalcs!$B$413:$B$491,DataCalcs!$A$413:$A$491,"WRONG LETTER"))</f>
        <v xml:space="preserve"> </v>
      </c>
      <c r="J274" s="709" t="str" cm="1">
        <f t="array" ref="J274">_xlfn.IFS(ISBLANK(G274), "", NOT(ISNUMBER(G274)), "!!!",  G274&gt;DataTables!$E$95,"...",G274&gt;DataTables!$F$95,"L1",G274&gt;DataTables!$G$95,"L2",G274&gt;DataTables!$H$95,"L3",G274&gt;DataTables!$I$95,"L4",G274&gt;DataTables!$J$95,"L5",G274&gt;DataTables!$K$95,"L6",G274&gt;DataTables!$L$95,"L7",G274&gt;DataTables!$M$95,"L8", G274&lt;=DataTables!$M$95,"L9")</f>
        <v/>
      </c>
      <c r="K274" s="709"/>
      <c r="L274" s="414"/>
      <c r="M274" s="34" t="str">
        <f t="shared" si="94"/>
        <v>X</v>
      </c>
      <c r="N274" s="34" t="str">
        <f t="shared" si="94"/>
        <v>XX</v>
      </c>
      <c r="O274" s="34" cm="1">
        <f t="array" ref="O274">_xlfn.LET(_xlpm.a, $F$269:$F$276, _xlpm.b, $E$269:$E$276, _xlpm.c, _xlfn.XLOOKUP(M274,_xlpm.a,_xlpm.b,0), _xlpm.d, _xlfn.XLOOKUP(N274,_xlpm.a,_xlpm.b,0), _xlpm.x, IF(OR(_xlpm.c=0,_xlpm.d=0), _xlpm.c+_xlpm.d, MIN(_xlpm.c,_xlpm.d)), IF(_xlpm.x=0, 0, IF(DataTables!$K$158="6+", _xlfn.IFNA(_xlfn.RANK.AVG(_xlpm.x,$E$269:$E$274),1), IF(DataTables!$K$158=8,_xlfn.RANK.AVG(_xlpm.x,_xlpm.b)))))</f>
        <v>0</v>
      </c>
      <c r="P274" s="32"/>
      <c r="Q274" s="151"/>
      <c r="R274" s="151"/>
      <c r="S274" s="151"/>
      <c r="T274" s="151"/>
      <c r="U274" s="151"/>
      <c r="V274" s="151">
        <f>$O274</f>
        <v>0</v>
      </c>
      <c r="W274" s="151"/>
      <c r="X274" s="151"/>
      <c r="Y274" s="32"/>
      <c r="Z274" s="32">
        <f>COUNTIF(F$260:F$267:F$269:F$276,F274)</f>
        <v>0</v>
      </c>
      <c r="AA274" s="32">
        <f t="shared" si="95"/>
        <v>0</v>
      </c>
      <c r="AB274" s="7" t="str">
        <f t="shared" si="96"/>
        <v/>
      </c>
    </row>
    <row r="275" spans="1:28" s="7" customFormat="1" ht="20.25" customHeight="1">
      <c r="A275" s="709" t="s">
        <v>157</v>
      </c>
      <c r="B275" s="709" t="s">
        <v>60</v>
      </c>
      <c r="C275" s="709" t="s">
        <v>165</v>
      </c>
      <c r="D275" s="709" t="s">
        <v>65</v>
      </c>
      <c r="E275" s="14">
        <v>7</v>
      </c>
      <c r="F275" s="17"/>
      <c r="G275" s="38"/>
      <c r="H275" s="33" t="str" cm="1">
        <f t="array" ref="H275">IF($F275=0," ",_xlfn.XLOOKUP($F275,DataCalcs!$B$413:$B$491,_xlfn.XLOOKUP($C275,DataCalcs!$D$412:$N$412,DataCalcs!$D$413:$N$491),"WRONG LETTER"))</f>
        <v xml:space="preserve"> </v>
      </c>
      <c r="I275" s="33" t="str">
        <f>IF($F275=0," ",_xlfn.XLOOKUP($F275,DataCalcs!$B$413:$B$491,DataCalcs!$A$413:$A$491,"WRONG LETTER"))</f>
        <v xml:space="preserve"> </v>
      </c>
      <c r="J275" s="709" t="str" cm="1">
        <f t="array" ref="J275">_xlfn.IFS(ISBLANK(G275), "", NOT(ISNUMBER(G275)), "!!!",  G275&gt;DataTables!$E$95,"...",G275&gt;DataTables!$F$95,"L1",G275&gt;DataTables!$G$95,"L2",G275&gt;DataTables!$H$95,"L3",G275&gt;DataTables!$I$95,"L4",G275&gt;DataTables!$J$95,"L5",G275&gt;DataTables!$K$95,"L6",G275&gt;DataTables!$L$95,"L7",G275&gt;DataTables!$M$95,"L8", G275&lt;=DataTables!$M$95,"L9")</f>
        <v/>
      </c>
      <c r="K275" s="709"/>
      <c r="L275" s="415"/>
      <c r="M275" s="34" t="str">
        <f t="shared" si="94"/>
        <v>H</v>
      </c>
      <c r="N275" s="34" t="str">
        <f t="shared" si="94"/>
        <v>HH</v>
      </c>
      <c r="O275" s="34" cm="1">
        <f t="array" ref="O275">_xlfn.LET(_xlpm.a, $F$269:$F$276, _xlpm.b, $E$269:$E$276, _xlpm.c, _xlfn.XLOOKUP(M275,_xlpm.a,_xlpm.b,0), _xlpm.d, _xlfn.XLOOKUP(N275,_xlpm.a,_xlpm.b,0), _xlpm.x, IF(OR(_xlpm.c=0,_xlpm.d=0), _xlpm.c+_xlpm.d, MIN(_xlpm.c,_xlpm.d)), IF(_xlpm.x=0, 0, IF(DataTables!$K$158="6+", _xlfn.IFNA(_xlfn.RANK.AVG(_xlpm.x,$E$269:$E$274),1), IF(DataTables!$K$158=8,_xlfn.RANK.AVG(_xlpm.x,_xlpm.b)))))</f>
        <v>0</v>
      </c>
      <c r="P275" s="32"/>
      <c r="Q275" s="151"/>
      <c r="R275" s="151"/>
      <c r="S275" s="151"/>
      <c r="T275" s="151"/>
      <c r="U275" s="151"/>
      <c r="V275" s="151"/>
      <c r="W275" s="151">
        <f>$O275</f>
        <v>0</v>
      </c>
      <c r="X275" s="151"/>
      <c r="Y275" s="32"/>
      <c r="Z275" s="32">
        <f>COUNTIF(F$260:F$267:F$269:F$276,F275)</f>
        <v>0</v>
      </c>
      <c r="AA275" s="32">
        <f t="shared" si="95"/>
        <v>0</v>
      </c>
      <c r="AB275" s="7" t="str">
        <f t="shared" si="96"/>
        <v/>
      </c>
    </row>
    <row r="276" spans="1:28" s="7" customFormat="1" ht="20.25" customHeight="1">
      <c r="A276" s="709" t="s">
        <v>157</v>
      </c>
      <c r="B276" s="709" t="s">
        <v>60</v>
      </c>
      <c r="C276" s="709" t="s">
        <v>165</v>
      </c>
      <c r="D276" s="709" t="s">
        <v>65</v>
      </c>
      <c r="E276" s="394">
        <v>8</v>
      </c>
      <c r="F276" s="405"/>
      <c r="G276" s="406"/>
      <c r="H276" s="397" t="str" cm="1">
        <f t="array" ref="H276">IF($F276=0," ",_xlfn.XLOOKUP($F276,DataCalcs!$B$413:$B$491,_xlfn.XLOOKUP($C276,DataCalcs!$D$412:$N$412,DataCalcs!$D$413:$N$491),"WRONG LETTER"))</f>
        <v xml:space="preserve"> </v>
      </c>
      <c r="I276" s="397" t="str">
        <f>IF($F276=0," ",_xlfn.XLOOKUP($F276,DataCalcs!$B$413:$B$491,DataCalcs!$A$413:$A$491,"WRONG LETTER"))</f>
        <v xml:space="preserve"> </v>
      </c>
      <c r="J276" s="711" t="str" cm="1">
        <f t="array" ref="J276">_xlfn.IFS(ISBLANK(G276), "", NOT(ISNUMBER(G276)), "!!!",  G276&gt;DataTables!$E$95,"...",G276&gt;DataTables!$F$95,"L1",G276&gt;DataTables!$G$95,"L2",G276&gt;DataTables!$H$95,"L3",G276&gt;DataTables!$I$95,"L4",G276&gt;DataTables!$J$95,"L5",G276&gt;DataTables!$K$95,"L6",G276&gt;DataTables!$L$95,"L7",G276&gt;DataTables!$M$95,"L8", G276&lt;=DataTables!$M$95,"L9")</f>
        <v/>
      </c>
      <c r="K276" s="711"/>
      <c r="L276" s="415"/>
      <c r="M276" s="34" t="str">
        <f t="shared" si="94"/>
        <v>W</v>
      </c>
      <c r="N276" s="34" t="str">
        <f t="shared" si="94"/>
        <v>WW</v>
      </c>
      <c r="O276" s="34" cm="1">
        <f t="array" ref="O276">_xlfn.LET(_xlpm.a, $F$269:$F$276, _xlpm.b, $E$269:$E$276, _xlpm.c, _xlfn.XLOOKUP(M276,_xlpm.a,_xlpm.b,0), _xlpm.d, _xlfn.XLOOKUP(N276,_xlpm.a,_xlpm.b,0), _xlpm.x, IF(OR(_xlpm.c=0,_xlpm.d=0), _xlpm.c+_xlpm.d, MIN(_xlpm.c,_xlpm.d)), IF(_xlpm.x=0, 0, IF(DataTables!$K$158="6+", _xlfn.IFNA(_xlfn.RANK.AVG(_xlpm.x,$E$269:$E$274),1), IF(DataTables!$K$158=8,_xlfn.RANK.AVG(_xlpm.x,_xlpm.b)))))</f>
        <v>0</v>
      </c>
      <c r="P276" s="32"/>
      <c r="Q276" s="151"/>
      <c r="R276" s="151"/>
      <c r="S276" s="151"/>
      <c r="T276" s="151"/>
      <c r="U276" s="151"/>
      <c r="V276" s="151"/>
      <c r="W276" s="151"/>
      <c r="X276" s="151">
        <f>$O276</f>
        <v>0</v>
      </c>
      <c r="Y276" s="31"/>
      <c r="Z276" s="32">
        <f>COUNTIF(F$260:F$267:F$269:F$276,F276)</f>
        <v>0</v>
      </c>
      <c r="AA276" s="32">
        <f t="shared" si="95"/>
        <v>0</v>
      </c>
      <c r="AB276" s="7" t="str">
        <f>IF(AND($G276&gt;0.00001,$G276&lt;=$J$259), "***", "")</f>
        <v/>
      </c>
    </row>
    <row r="277" spans="1:28" s="7" customFormat="1" ht="20.25" customHeight="1">
      <c r="A277" s="709" t="s">
        <v>157</v>
      </c>
      <c r="B277" s="709" t="s">
        <v>60</v>
      </c>
      <c r="C277" s="709" t="s">
        <v>133</v>
      </c>
      <c r="D277" s="76"/>
      <c r="E277" s="454" t="s">
        <v>243</v>
      </c>
      <c r="F277" s="455"/>
      <c r="G277" s="455"/>
      <c r="H277" s="456"/>
      <c r="I277" s="457" t="s">
        <v>59</v>
      </c>
      <c r="J277" s="459">
        <f>DataTables!$N$96</f>
        <v>1.6342592592592591E-3</v>
      </c>
      <c r="K277" s="43"/>
      <c r="L277" s="13"/>
      <c r="M277" s="36"/>
      <c r="N277" s="36"/>
      <c r="P277" s="31"/>
      <c r="Q277" s="31"/>
      <c r="R277" s="31"/>
      <c r="S277" s="31"/>
      <c r="T277" s="31"/>
      <c r="U277" s="31"/>
      <c r="V277" s="31"/>
      <c r="W277" s="31"/>
      <c r="X277" s="31"/>
      <c r="Y277" s="32"/>
      <c r="Z277" s="32"/>
      <c r="AA277" s="2"/>
    </row>
    <row r="278" spans="1:28" s="7" customFormat="1" ht="20.25" customHeight="1">
      <c r="A278" s="709" t="s">
        <v>157</v>
      </c>
      <c r="B278" s="709" t="s">
        <v>60</v>
      </c>
      <c r="C278" s="709" t="s">
        <v>133</v>
      </c>
      <c r="D278" s="709" t="s">
        <v>71</v>
      </c>
      <c r="E278" s="398">
        <v>1</v>
      </c>
      <c r="F278" s="399"/>
      <c r="G278" s="409"/>
      <c r="H278" s="402" t="str" cm="1">
        <f t="array" ref="H278">IF($F278=0," ",_xlfn.XLOOKUP($F278,DataCalcs!$B$413:$B$491,_xlfn.XLOOKUP($C278,DataCalcs!$D$412:$O$412,DataCalcs!$D$413:$O$491),"WRONG LETTER"))</f>
        <v xml:space="preserve"> </v>
      </c>
      <c r="I278" s="402" t="str">
        <f>IF($F278=0," ",_xlfn.XLOOKUP($F278,DataCalcs!$B$413:$B$491,DataCalcs!$A$413:$A$491,"WRONG LETTER"))</f>
        <v xml:space="preserve"> </v>
      </c>
      <c r="J278" s="29" t="str" cm="1">
        <f t="array" ref="J278">_xlfn.IFS(ISBLANK(G278), "", NOT(ISNUMBER(G278)), "!!!",  G278&gt;DataTables!$E$96,"...",G278&gt;DataTables!$F$96,"L1",G278&gt;DataTables!$G$96,"L2",G278&gt;DataTables!$H$96,"L3",G278&gt;DataTables!$I$96,"L4",G278&gt;DataTables!$J$96,"L5",G278&gt;DataTables!$K$96,"L6",G278&gt;DataTables!$L$96,"L7",G278&gt;DataTables!$M$96,"L8", G278&lt;=DataTables!$M$96,"L9")</f>
        <v/>
      </c>
      <c r="K278" s="29"/>
      <c r="L278" s="417"/>
      <c r="M278" s="34" t="str">
        <f t="shared" ref="M278:N285" si="97">M269</f>
        <v>A</v>
      </c>
      <c r="N278" s="34" t="str">
        <f t="shared" si="97"/>
        <v>AA</v>
      </c>
      <c r="O278" s="34" cm="1">
        <f t="array" ref="O278">_xlfn.LET(_xlpm.a, $F$278:$F$285, _xlpm.b, $E$278:$E$285, _xlpm.c, _xlfn.XLOOKUP(M278,_xlpm.a,_xlpm.b,0), _xlpm.d, _xlfn.XLOOKUP(N278,_xlpm.a,_xlpm.b,0), _xlpm.x, IF(OR(_xlpm.c=0,_xlpm.d=0), _xlpm.c+_xlpm.d, MIN(_xlpm.c,_xlpm.d)), IF(_xlpm.x=0, 0, IF(DataTables!$K$158="6+", _xlfn.IFNA(_xlfn.RANK.AVG(_xlpm.x,$E$278:$E$283),1), IF(DataTables!$K$158=8,_xlfn.RANK.AVG(_xlpm.x,_xlpm.b)))))</f>
        <v>0</v>
      </c>
      <c r="P278" s="32"/>
      <c r="Q278" s="151">
        <f>$O278</f>
        <v>0</v>
      </c>
      <c r="R278" s="151"/>
      <c r="S278" s="151"/>
      <c r="T278" s="151"/>
      <c r="U278" s="151"/>
      <c r="V278" s="151"/>
      <c r="W278" s="151"/>
      <c r="X278" s="151"/>
      <c r="Y278" s="32"/>
      <c r="Z278" s="32">
        <f>COUNTIF(F$278:F$285:F$287:F$294,F278)</f>
        <v>0</v>
      </c>
      <c r="AA278" s="32">
        <f>IF(NOT(ISBLANK(F278)),COUNTIF(F$278:F$285,LEFT(F278,1)&amp;"*"),0)</f>
        <v>0</v>
      </c>
      <c r="AB278" s="7" t="str">
        <f>IF(AND($G278&gt;0.00001,$G278&lt;=$J$277), "***", "")</f>
        <v/>
      </c>
    </row>
    <row r="279" spans="1:28" s="7" customFormat="1" ht="20.25" customHeight="1">
      <c r="A279" s="709" t="s">
        <v>157</v>
      </c>
      <c r="B279" s="709" t="s">
        <v>60</v>
      </c>
      <c r="C279" s="709" t="s">
        <v>133</v>
      </c>
      <c r="D279" s="709" t="s">
        <v>71</v>
      </c>
      <c r="E279" s="41">
        <v>2</v>
      </c>
      <c r="F279" s="24"/>
      <c r="G279" s="201"/>
      <c r="H279" s="402" t="str" cm="1">
        <f t="array" ref="H279">IF($F279=0," ",_xlfn.XLOOKUP($F279,DataCalcs!$B$413:$B$491,_xlfn.XLOOKUP($C279,DataCalcs!$D$412:$O$412,DataCalcs!$D$413:$O$491),"WRONG LETTER"))</f>
        <v xml:space="preserve"> </v>
      </c>
      <c r="I279" s="33" t="str">
        <f>IF($F279=0," ",_xlfn.XLOOKUP($F279,DataCalcs!$B$413:$B$491,DataCalcs!$A$413:$A$491,"WRONG LETTER"))</f>
        <v xml:space="preserve"> </v>
      </c>
      <c r="J279" s="709" t="str" cm="1">
        <f t="array" ref="J279">_xlfn.IFS(ISBLANK(G279), "", NOT(ISNUMBER(G279)), "!!!",  G279&gt;DataTables!$E$96,"...",G279&gt;DataTables!$F$96,"L1",G279&gt;DataTables!$G$96,"L2",G279&gt;DataTables!$H$96,"L3",G279&gt;DataTables!$I$96,"L4",G279&gt;DataTables!$J$96,"L5",G279&gt;DataTables!$K$96,"L6",G279&gt;DataTables!$L$96,"L7",G279&gt;DataTables!$M$96,"L8", G279&lt;=DataTables!$M$96,"L9")</f>
        <v/>
      </c>
      <c r="K279" s="709"/>
      <c r="L279" s="417"/>
      <c r="M279" s="34" t="str">
        <f t="shared" si="97"/>
        <v>N</v>
      </c>
      <c r="N279" s="34" t="str">
        <f t="shared" si="97"/>
        <v>NN</v>
      </c>
      <c r="O279" s="34" cm="1">
        <f t="array" ref="O279">_xlfn.LET(_xlpm.a, $F$278:$F$285, _xlpm.b, $E$278:$E$285, _xlpm.c, _xlfn.XLOOKUP(M279,_xlpm.a,_xlpm.b,0), _xlpm.d, _xlfn.XLOOKUP(N279,_xlpm.a,_xlpm.b,0), _xlpm.x, IF(OR(_xlpm.c=0,_xlpm.d=0), _xlpm.c+_xlpm.d, MIN(_xlpm.c,_xlpm.d)), IF(_xlpm.x=0, 0, IF(DataTables!$K$158="6+", _xlfn.IFNA(_xlfn.RANK.AVG(_xlpm.x,$E$278:$E$283),1), IF(DataTables!$K$158=8,_xlfn.RANK.AVG(_xlpm.x,_xlpm.b)))))</f>
        <v>0</v>
      </c>
      <c r="P279" s="32"/>
      <c r="Q279" s="151"/>
      <c r="R279" s="151">
        <f>$O279</f>
        <v>0</v>
      </c>
      <c r="S279" s="151"/>
      <c r="T279" s="151"/>
      <c r="U279" s="151"/>
      <c r="V279" s="151"/>
      <c r="W279" s="151"/>
      <c r="X279" s="151"/>
      <c r="Y279" s="32"/>
      <c r="Z279" s="32">
        <f>COUNTIF(F$278:F$285:F$287:F$294,F279)</f>
        <v>0</v>
      </c>
      <c r="AA279" s="32">
        <f t="shared" ref="AA279:AA285" si="98">IF(NOT(ISBLANK(F279)),COUNTIF(F$278:F$285,LEFT(F279,1)&amp;"*"),0)</f>
        <v>0</v>
      </c>
      <c r="AB279" s="7" t="str">
        <f t="shared" ref="AB279:AB285" si="99">IF(AND($G279&gt;0.00001,$G279&lt;=$J$277), "***", "")</f>
        <v/>
      </c>
    </row>
    <row r="280" spans="1:28" s="7" customFormat="1" ht="20.25" customHeight="1">
      <c r="A280" s="709" t="s">
        <v>157</v>
      </c>
      <c r="B280" s="709" t="s">
        <v>60</v>
      </c>
      <c r="C280" s="709" t="s">
        <v>133</v>
      </c>
      <c r="D280" s="709" t="s">
        <v>71</v>
      </c>
      <c r="E280" s="41">
        <v>3</v>
      </c>
      <c r="F280" s="24"/>
      <c r="G280" s="201"/>
      <c r="H280" s="402" t="str" cm="1">
        <f t="array" ref="H280">IF($F280=0," ",_xlfn.XLOOKUP($F280,DataCalcs!$B$413:$B$491,_xlfn.XLOOKUP($C280,DataCalcs!$D$412:$O$412,DataCalcs!$D$413:$O$491),"WRONG LETTER"))</f>
        <v xml:space="preserve"> </v>
      </c>
      <c r="I280" s="33" t="str">
        <f>IF($F280=0," ",_xlfn.XLOOKUP($F280,DataCalcs!$B$413:$B$491,DataCalcs!$A$413:$A$491,"WRONG LETTER"))</f>
        <v xml:space="preserve"> </v>
      </c>
      <c r="J280" s="709" t="str" cm="1">
        <f t="array" ref="J280">_xlfn.IFS(ISBLANK(G280), "", NOT(ISNUMBER(G280)), "!!!",  G280&gt;DataTables!$E$96,"...",G280&gt;DataTables!$F$96,"L1",G280&gt;DataTables!$G$96,"L2",G280&gt;DataTables!$H$96,"L3",G280&gt;DataTables!$I$96,"L4",G280&gt;DataTables!$J$96,"L5",G280&gt;DataTables!$K$96,"L6",G280&gt;DataTables!$L$96,"L7",G280&gt;DataTables!$M$96,"L8", G280&lt;=DataTables!$M$96,"L9")</f>
        <v/>
      </c>
      <c r="K280" s="709"/>
      <c r="L280" s="417"/>
      <c r="M280" s="34" t="str">
        <f t="shared" si="97"/>
        <v>B</v>
      </c>
      <c r="N280" s="34" t="str">
        <f t="shared" si="97"/>
        <v>BB</v>
      </c>
      <c r="O280" s="34" cm="1">
        <f t="array" ref="O280">_xlfn.LET(_xlpm.a, $F$278:$F$285, _xlpm.b, $E$278:$E$285, _xlpm.c, _xlfn.XLOOKUP(M280,_xlpm.a,_xlpm.b,0), _xlpm.d, _xlfn.XLOOKUP(N280,_xlpm.a,_xlpm.b,0), _xlpm.x, IF(OR(_xlpm.c=0,_xlpm.d=0), _xlpm.c+_xlpm.d, MIN(_xlpm.c,_xlpm.d)), IF(_xlpm.x=0, 0, IF(DataTables!$K$158="6+", _xlfn.IFNA(_xlfn.RANK.AVG(_xlpm.x,$E$278:$E$283),1), IF(DataTables!$K$158=8,_xlfn.RANK.AVG(_xlpm.x,_xlpm.b)))))</f>
        <v>0</v>
      </c>
      <c r="P280" s="32"/>
      <c r="Q280" s="151"/>
      <c r="R280" s="151"/>
      <c r="S280" s="151">
        <f>$O280</f>
        <v>0</v>
      </c>
      <c r="T280" s="151"/>
      <c r="U280" s="151"/>
      <c r="V280" s="151"/>
      <c r="W280" s="151"/>
      <c r="X280" s="151"/>
      <c r="Y280" s="32"/>
      <c r="Z280" s="32">
        <f>COUNTIF(F$278:F$285:F$287:F$294,F280)</f>
        <v>0</v>
      </c>
      <c r="AA280" s="32">
        <f t="shared" si="98"/>
        <v>0</v>
      </c>
      <c r="AB280" s="7" t="str">
        <f t="shared" si="99"/>
        <v/>
      </c>
    </row>
    <row r="281" spans="1:28" s="7" customFormat="1" ht="20.25" customHeight="1">
      <c r="A281" s="709" t="s">
        <v>157</v>
      </c>
      <c r="B281" s="709" t="s">
        <v>60</v>
      </c>
      <c r="C281" s="709" t="s">
        <v>133</v>
      </c>
      <c r="D281" s="709" t="s">
        <v>71</v>
      </c>
      <c r="E281" s="41">
        <v>4</v>
      </c>
      <c r="F281" s="24"/>
      <c r="G281" s="201"/>
      <c r="H281" s="402" t="str" cm="1">
        <f t="array" ref="H281">IF($F281=0," ",_xlfn.XLOOKUP($F281,DataCalcs!$B$413:$B$491,_xlfn.XLOOKUP($C281,DataCalcs!$D$412:$O$412,DataCalcs!$D$413:$O$491),"WRONG LETTER"))</f>
        <v xml:space="preserve"> </v>
      </c>
      <c r="I281" s="33" t="str">
        <f>IF($F281=0," ",_xlfn.XLOOKUP($F281,DataCalcs!$B$413:$B$491,DataCalcs!$A$413:$A$491,"WRONG LETTER"))</f>
        <v xml:space="preserve"> </v>
      </c>
      <c r="J281" s="709" t="str" cm="1">
        <f t="array" ref="J281">_xlfn.IFS(ISBLANK(G281), "", NOT(ISNUMBER(G281)), "!!!",  G281&gt;DataTables!$E$96,"...",G281&gt;DataTables!$F$96,"L1",G281&gt;DataTables!$G$96,"L2",G281&gt;DataTables!$H$96,"L3",G281&gt;DataTables!$I$96,"L4",G281&gt;DataTables!$J$96,"L5",G281&gt;DataTables!$K$96,"L6",G281&gt;DataTables!$L$96,"L7",G281&gt;DataTables!$M$96,"L8", G281&lt;=DataTables!$M$96,"L9")</f>
        <v/>
      </c>
      <c r="K281" s="709"/>
      <c r="L281" s="417"/>
      <c r="M281" s="34" t="str">
        <f t="shared" si="97"/>
        <v>O</v>
      </c>
      <c r="N281" s="34" t="str">
        <f t="shared" si="97"/>
        <v>OO</v>
      </c>
      <c r="O281" s="34" cm="1">
        <f t="array" ref="O281">_xlfn.LET(_xlpm.a, $F$278:$F$285, _xlpm.b, $E$278:$E$285, _xlpm.c, _xlfn.XLOOKUP(M281,_xlpm.a,_xlpm.b,0), _xlpm.d, _xlfn.XLOOKUP(N281,_xlpm.a,_xlpm.b,0), _xlpm.x, IF(OR(_xlpm.c=0,_xlpm.d=0), _xlpm.c+_xlpm.d, MIN(_xlpm.c,_xlpm.d)), IF(_xlpm.x=0, 0, IF(DataTables!$K$158="6+", _xlfn.IFNA(_xlfn.RANK.AVG(_xlpm.x,$E$278:$E$283),1), IF(DataTables!$K$158=8,_xlfn.RANK.AVG(_xlpm.x,_xlpm.b)))))</f>
        <v>0</v>
      </c>
      <c r="P281" s="32"/>
      <c r="Q281" s="151"/>
      <c r="R281" s="151"/>
      <c r="S281" s="151"/>
      <c r="T281" s="151">
        <f>$O281</f>
        <v>0</v>
      </c>
      <c r="U281" s="151"/>
      <c r="V281" s="151"/>
      <c r="W281" s="151"/>
      <c r="X281" s="151"/>
      <c r="Y281" s="32"/>
      <c r="Z281" s="32">
        <f>COUNTIF(F$278:F$285:F$287:F$294,F281)</f>
        <v>0</v>
      </c>
      <c r="AA281" s="32">
        <f t="shared" si="98"/>
        <v>0</v>
      </c>
      <c r="AB281" s="7" t="str">
        <f t="shared" si="99"/>
        <v/>
      </c>
    </row>
    <row r="282" spans="1:28" s="7" customFormat="1" ht="20.25" customHeight="1">
      <c r="A282" s="709" t="s">
        <v>157</v>
      </c>
      <c r="B282" s="709" t="s">
        <v>60</v>
      </c>
      <c r="C282" s="709" t="s">
        <v>133</v>
      </c>
      <c r="D282" s="709" t="s">
        <v>71</v>
      </c>
      <c r="E282" s="41">
        <v>5</v>
      </c>
      <c r="F282" s="24"/>
      <c r="G282" s="201"/>
      <c r="H282" s="402" t="str" cm="1">
        <f t="array" ref="H282">IF($F282=0," ",_xlfn.XLOOKUP($F282,DataCalcs!$B$413:$B$491,_xlfn.XLOOKUP($C282,DataCalcs!$D$412:$O$412,DataCalcs!$D$413:$O$491),"WRONG LETTER"))</f>
        <v xml:space="preserve"> </v>
      </c>
      <c r="I282" s="33" t="str">
        <f>IF($F282=0," ",_xlfn.XLOOKUP($F282,DataCalcs!$B$413:$B$491,DataCalcs!$A$413:$A$491,"WRONG LETTER"))</f>
        <v xml:space="preserve"> </v>
      </c>
      <c r="J282" s="709" t="str" cm="1">
        <f t="array" ref="J282">_xlfn.IFS(ISBLANK(G282), "", NOT(ISNUMBER(G282)), "!!!",  G282&gt;DataTables!$E$96,"...",G282&gt;DataTables!$F$96,"L1",G282&gt;DataTables!$G$96,"L2",G282&gt;DataTables!$H$96,"L3",G282&gt;DataTables!$I$96,"L4",G282&gt;DataTables!$J$96,"L5",G282&gt;DataTables!$K$96,"L6",G282&gt;DataTables!$L$96,"L7",G282&gt;DataTables!$M$96,"L8", G282&lt;=DataTables!$M$96,"L9")</f>
        <v/>
      </c>
      <c r="K282" s="709"/>
      <c r="L282" s="417"/>
      <c r="M282" s="34" t="str">
        <f t="shared" si="97"/>
        <v>R</v>
      </c>
      <c r="N282" s="34" t="str">
        <f t="shared" si="97"/>
        <v>RR</v>
      </c>
      <c r="O282" s="34" cm="1">
        <f t="array" ref="O282">_xlfn.LET(_xlpm.a, $F$278:$F$285, _xlpm.b, $E$278:$E$285, _xlpm.c, _xlfn.XLOOKUP(M282,_xlpm.a,_xlpm.b,0), _xlpm.d, _xlfn.XLOOKUP(N282,_xlpm.a,_xlpm.b,0), _xlpm.x, IF(OR(_xlpm.c=0,_xlpm.d=0), _xlpm.c+_xlpm.d, MIN(_xlpm.c,_xlpm.d)), IF(_xlpm.x=0, 0, IF(DataTables!$K$158="6+", _xlfn.IFNA(_xlfn.RANK.AVG(_xlpm.x,$E$278:$E$283),1), IF(DataTables!$K$158=8,_xlfn.RANK.AVG(_xlpm.x,_xlpm.b)))))</f>
        <v>0</v>
      </c>
      <c r="P282" s="32"/>
      <c r="Q282" s="151"/>
      <c r="R282" s="151"/>
      <c r="S282" s="151"/>
      <c r="T282" s="151"/>
      <c r="U282" s="151">
        <f>$O282</f>
        <v>0</v>
      </c>
      <c r="V282" s="151"/>
      <c r="W282" s="151"/>
      <c r="X282" s="151"/>
      <c r="Y282" s="32"/>
      <c r="Z282" s="32">
        <f>COUNTIF(F$278:F$285:F$287:F$294,F282)</f>
        <v>0</v>
      </c>
      <c r="AA282" s="32">
        <f t="shared" si="98"/>
        <v>0</v>
      </c>
      <c r="AB282" s="7" t="str">
        <f t="shared" si="99"/>
        <v/>
      </c>
    </row>
    <row r="283" spans="1:28" s="7" customFormat="1" ht="20.25" customHeight="1">
      <c r="A283" s="709" t="s">
        <v>157</v>
      </c>
      <c r="B283" s="709" t="s">
        <v>60</v>
      </c>
      <c r="C283" s="709" t="s">
        <v>133</v>
      </c>
      <c r="D283" s="709" t="s">
        <v>71</v>
      </c>
      <c r="E283" s="41">
        <v>6</v>
      </c>
      <c r="F283" s="24"/>
      <c r="G283" s="201"/>
      <c r="H283" s="402" t="str" cm="1">
        <f t="array" ref="H283">IF($F283=0," ",_xlfn.XLOOKUP($F283,DataCalcs!$B$413:$B$491,_xlfn.XLOOKUP($C283,DataCalcs!$D$412:$O$412,DataCalcs!$D$413:$O$491),"WRONG LETTER"))</f>
        <v xml:space="preserve"> </v>
      </c>
      <c r="I283" s="33" t="str">
        <f>IF($F283=0," ",_xlfn.XLOOKUP($F283,DataCalcs!$B$413:$B$491,DataCalcs!$A$413:$A$491,"WRONG LETTER"))</f>
        <v xml:space="preserve"> </v>
      </c>
      <c r="J283" s="709" t="str" cm="1">
        <f t="array" ref="J283">_xlfn.IFS(ISBLANK(G283), "", NOT(ISNUMBER(G283)), "!!!",  G283&gt;DataTables!$E$96,"...",G283&gt;DataTables!$F$96,"L1",G283&gt;DataTables!$G$96,"L2",G283&gt;DataTables!$H$96,"L3",G283&gt;DataTables!$I$96,"L4",G283&gt;DataTables!$J$96,"L5",G283&gt;DataTables!$K$96,"L6",G283&gt;DataTables!$L$96,"L7",G283&gt;DataTables!$M$96,"L8", G283&lt;=DataTables!$M$96,"L9")</f>
        <v/>
      </c>
      <c r="K283" s="709"/>
      <c r="L283" s="417"/>
      <c r="M283" s="34" t="str">
        <f t="shared" si="97"/>
        <v>X</v>
      </c>
      <c r="N283" s="34" t="str">
        <f t="shared" si="97"/>
        <v>XX</v>
      </c>
      <c r="O283" s="34" cm="1">
        <f t="array" ref="O283">_xlfn.LET(_xlpm.a, $F$278:$F$285, _xlpm.b, $E$278:$E$285, _xlpm.c, _xlfn.XLOOKUP(M283,_xlpm.a,_xlpm.b,0), _xlpm.d, _xlfn.XLOOKUP(N283,_xlpm.a,_xlpm.b,0), _xlpm.x, IF(OR(_xlpm.c=0,_xlpm.d=0), _xlpm.c+_xlpm.d, MIN(_xlpm.c,_xlpm.d)), IF(_xlpm.x=0, 0, IF(DataTables!$K$158="6+", _xlfn.IFNA(_xlfn.RANK.AVG(_xlpm.x,$E$278:$E$283),1), IF(DataTables!$K$158=8,_xlfn.RANK.AVG(_xlpm.x,_xlpm.b)))))</f>
        <v>0</v>
      </c>
      <c r="P283" s="32"/>
      <c r="Q283" s="151"/>
      <c r="R283" s="151"/>
      <c r="S283" s="151"/>
      <c r="T283" s="151"/>
      <c r="U283" s="151"/>
      <c r="V283" s="151">
        <f>$O283</f>
        <v>0</v>
      </c>
      <c r="W283" s="151"/>
      <c r="X283" s="151"/>
      <c r="Y283" s="32"/>
      <c r="Z283" s="32">
        <f>COUNTIF(F$278:F$285:F$287:F$294,F283)</f>
        <v>0</v>
      </c>
      <c r="AA283" s="32">
        <f t="shared" si="98"/>
        <v>0</v>
      </c>
      <c r="AB283" s="7" t="str">
        <f t="shared" si="99"/>
        <v/>
      </c>
    </row>
    <row r="284" spans="1:28" s="7" customFormat="1" ht="20.25" customHeight="1">
      <c r="A284" s="709" t="s">
        <v>157</v>
      </c>
      <c r="B284" s="709" t="s">
        <v>60</v>
      </c>
      <c r="C284" s="709" t="s">
        <v>133</v>
      </c>
      <c r="D284" s="709" t="s">
        <v>71</v>
      </c>
      <c r="E284" s="14">
        <v>7</v>
      </c>
      <c r="F284" s="24"/>
      <c r="G284" s="201"/>
      <c r="H284" s="402" t="str" cm="1">
        <f t="array" ref="H284">IF($F284=0," ",_xlfn.XLOOKUP($F284,DataCalcs!$B$413:$B$491,_xlfn.XLOOKUP($C284,DataCalcs!$D$412:$O$412,DataCalcs!$D$413:$O$491),"WRONG LETTER"))</f>
        <v xml:space="preserve"> </v>
      </c>
      <c r="I284" s="33" t="str">
        <f>IF($F284=0," ",_xlfn.XLOOKUP($F284,DataCalcs!$B$413:$B$491,DataCalcs!$A$413:$A$491,"WRONG LETTER"))</f>
        <v xml:space="preserve"> </v>
      </c>
      <c r="J284" s="709" t="str" cm="1">
        <f t="array" ref="J284">_xlfn.IFS(ISBLANK(G284), "", NOT(ISNUMBER(G284)), "!!!",  G284&gt;DataTables!$E$96,"...",G284&gt;DataTables!$F$96,"L1",G284&gt;DataTables!$G$96,"L2",G284&gt;DataTables!$H$96,"L3",G284&gt;DataTables!$I$96,"L4",G284&gt;DataTables!$J$96,"L5",G284&gt;DataTables!$K$96,"L6",G284&gt;DataTables!$L$96,"L7",G284&gt;DataTables!$M$96,"L8", G284&lt;=DataTables!$M$96,"L9")</f>
        <v/>
      </c>
      <c r="K284" s="709"/>
      <c r="L284" s="417"/>
      <c r="M284" s="34" t="str">
        <f t="shared" si="97"/>
        <v>H</v>
      </c>
      <c r="N284" s="34" t="str">
        <f t="shared" si="97"/>
        <v>HH</v>
      </c>
      <c r="O284" s="34" cm="1">
        <f t="array" ref="O284">_xlfn.LET(_xlpm.a, $F$278:$F$285, _xlpm.b, $E$278:$E$285, _xlpm.c, _xlfn.XLOOKUP(M284,_xlpm.a,_xlpm.b,0), _xlpm.d, _xlfn.XLOOKUP(N284,_xlpm.a,_xlpm.b,0), _xlpm.x, IF(OR(_xlpm.c=0,_xlpm.d=0), _xlpm.c+_xlpm.d, MIN(_xlpm.c,_xlpm.d)), IF(_xlpm.x=0, 0, IF(DataTables!$K$158="6+", _xlfn.IFNA(_xlfn.RANK.AVG(_xlpm.x,$E$278:$E$283),1), IF(DataTables!$K$158=8,_xlfn.RANK.AVG(_xlpm.x,_xlpm.b)))))</f>
        <v>0</v>
      </c>
      <c r="P284" s="32"/>
      <c r="Q284" s="151"/>
      <c r="R284" s="151"/>
      <c r="S284" s="151"/>
      <c r="T284" s="151"/>
      <c r="U284" s="151"/>
      <c r="V284" s="151"/>
      <c r="W284" s="151">
        <f>$O284</f>
        <v>0</v>
      </c>
      <c r="X284" s="151"/>
      <c r="Y284" s="32"/>
      <c r="Z284" s="32">
        <f>COUNTIF(F$278:F$285:F$287:F$294,F284)</f>
        <v>0</v>
      </c>
      <c r="AA284" s="32">
        <f t="shared" si="98"/>
        <v>0</v>
      </c>
      <c r="AB284" s="7" t="str">
        <f t="shared" si="99"/>
        <v/>
      </c>
    </row>
    <row r="285" spans="1:28" s="8" customFormat="1" ht="20.25" customHeight="1">
      <c r="A285" s="709" t="s">
        <v>157</v>
      </c>
      <c r="B285" s="709" t="s">
        <v>60</v>
      </c>
      <c r="C285" s="709" t="s">
        <v>133</v>
      </c>
      <c r="D285" s="709" t="s">
        <v>71</v>
      </c>
      <c r="E285" s="394">
        <v>8</v>
      </c>
      <c r="F285" s="395"/>
      <c r="G285" s="396"/>
      <c r="H285" s="402" t="str" cm="1">
        <f t="array" ref="H285">IF($F285=0," ",_xlfn.XLOOKUP($F285,DataCalcs!$B$413:$B$491,_xlfn.XLOOKUP($C285,DataCalcs!$D$412:$O$412,DataCalcs!$D$413:$O$491),"WRONG LETTER"))</f>
        <v xml:space="preserve"> </v>
      </c>
      <c r="I285" s="397" t="str">
        <f>IF($F285=0," ",_xlfn.XLOOKUP($F285,DataCalcs!$B$413:$B$491,DataCalcs!$A$413:$A$491,"WRONG LETTER"))</f>
        <v xml:space="preserve"> </v>
      </c>
      <c r="J285" s="711" t="str" cm="1">
        <f t="array" ref="J285">_xlfn.IFS(ISBLANK(G285), "", NOT(ISNUMBER(G285)), "!!!",  G285&gt;DataTables!$E$96,"...",G285&gt;DataTables!$F$96,"L1",G285&gt;DataTables!$G$96,"L2",G285&gt;DataTables!$H$96,"L3",G285&gt;DataTables!$I$96,"L4",G285&gt;DataTables!$J$96,"L5",G285&gt;DataTables!$K$96,"L6",G285&gt;DataTables!$L$96,"L7",G285&gt;DataTables!$M$96,"L8", G285&lt;=DataTables!$M$96,"L9")</f>
        <v/>
      </c>
      <c r="K285" s="711"/>
      <c r="L285" s="415"/>
      <c r="M285" s="34" t="str">
        <f t="shared" si="97"/>
        <v>W</v>
      </c>
      <c r="N285" s="34" t="str">
        <f t="shared" si="97"/>
        <v>WW</v>
      </c>
      <c r="O285" s="34" cm="1">
        <f t="array" ref="O285">_xlfn.LET(_xlpm.a, $F$278:$F$285, _xlpm.b, $E$278:$E$285, _xlpm.c, _xlfn.XLOOKUP(M285,_xlpm.a,_xlpm.b,0), _xlpm.d, _xlfn.XLOOKUP(N285,_xlpm.a,_xlpm.b,0), _xlpm.x, IF(OR(_xlpm.c=0,_xlpm.d=0), _xlpm.c+_xlpm.d, MIN(_xlpm.c,_xlpm.d)), IF(_xlpm.x=0, 0, IF(DataTables!$K$158="6+", _xlfn.IFNA(_xlfn.RANK.AVG(_xlpm.x,$E$278:$E$283),1), IF(DataTables!$K$158=8,_xlfn.RANK.AVG(_xlpm.x,_xlpm.b)))))</f>
        <v>0</v>
      </c>
      <c r="P285" s="32"/>
      <c r="Q285" s="151"/>
      <c r="R285" s="151"/>
      <c r="S285" s="151"/>
      <c r="T285" s="151"/>
      <c r="U285" s="151"/>
      <c r="V285" s="151"/>
      <c r="W285" s="151"/>
      <c r="X285" s="151">
        <f>$O285</f>
        <v>0</v>
      </c>
      <c r="Y285" s="31"/>
      <c r="Z285" s="32">
        <f>COUNTIF(F$278:F$285:F$287:F$294,F285)</f>
        <v>0</v>
      </c>
      <c r="AA285" s="32">
        <f t="shared" si="98"/>
        <v>0</v>
      </c>
      <c r="AB285" s="7" t="str">
        <f t="shared" si="99"/>
        <v/>
      </c>
    </row>
    <row r="286" spans="1:28" s="8" customFormat="1" ht="20.25" customHeight="1">
      <c r="A286" s="709" t="s">
        <v>157</v>
      </c>
      <c r="B286" s="709" t="s">
        <v>60</v>
      </c>
      <c r="C286" s="709" t="s">
        <v>133</v>
      </c>
      <c r="D286" s="76"/>
      <c r="E286" s="454" t="s">
        <v>244</v>
      </c>
      <c r="F286" s="455"/>
      <c r="G286" s="460"/>
      <c r="H286" s="456"/>
      <c r="I286" s="457"/>
      <c r="J286" s="459"/>
      <c r="K286" s="43"/>
      <c r="L286" s="31"/>
      <c r="M286" s="36"/>
      <c r="N286" s="36"/>
      <c r="O286" s="712"/>
      <c r="P286" s="31"/>
      <c r="Q286" s="31"/>
      <c r="R286" s="31"/>
      <c r="S286" s="31"/>
      <c r="T286" s="31"/>
      <c r="U286" s="31"/>
      <c r="V286" s="31"/>
      <c r="W286" s="31"/>
      <c r="X286" s="31"/>
      <c r="Y286" s="31"/>
      <c r="Z286" s="32"/>
      <c r="AA286" s="2"/>
    </row>
    <row r="287" spans="1:28" s="8" customFormat="1" ht="20.25" customHeight="1">
      <c r="A287" s="709" t="s">
        <v>157</v>
      </c>
      <c r="B287" s="709" t="s">
        <v>60</v>
      </c>
      <c r="C287" s="709" t="s">
        <v>133</v>
      </c>
      <c r="D287" s="709" t="s">
        <v>65</v>
      </c>
      <c r="E287" s="398">
        <v>1</v>
      </c>
      <c r="F287" s="399"/>
      <c r="G287" s="409"/>
      <c r="H287" s="402" t="str" cm="1">
        <f t="array" ref="H287">IF($F287=0," ",_xlfn.XLOOKUP($F287,DataCalcs!$B$413:$B$491,_xlfn.XLOOKUP($C287,DataCalcs!$D$412:$O$412,DataCalcs!$D$413:$O$491),"WRONG LETTER"))</f>
        <v xml:space="preserve"> </v>
      </c>
      <c r="I287" s="402" t="str">
        <f>IF($F287=0," ",_xlfn.XLOOKUP($F287,DataCalcs!$B$413:$B$491,DataCalcs!$A$413:$A$491,"WRONG LETTER"))</f>
        <v xml:space="preserve"> </v>
      </c>
      <c r="J287" s="29" t="str" cm="1">
        <f t="array" ref="J287">_xlfn.IFS(ISBLANK(G287), "", NOT(ISNUMBER(G287)), "!!!",  G287&gt;DataTables!$E$96,"...",G287&gt;DataTables!$F$96,"L1",G287&gt;DataTables!$G$96,"L2",G287&gt;DataTables!$H$96,"L3",G287&gt;DataTables!$I$96,"L4",G287&gt;DataTables!$J$96,"L5",G287&gt;DataTables!$K$96,"L6",G287&gt;DataTables!$L$96,"L7",G287&gt;DataTables!$M$96,"L8", G287&lt;=DataTables!$M$96,"L9")</f>
        <v/>
      </c>
      <c r="K287" s="29"/>
      <c r="L287" s="415"/>
      <c r="M287" s="34" t="str">
        <f t="shared" ref="M287:N294" si="100">M278</f>
        <v>A</v>
      </c>
      <c r="N287" s="34" t="str">
        <f t="shared" si="100"/>
        <v>AA</v>
      </c>
      <c r="O287" s="34" cm="1">
        <f t="array" ref="O287">_xlfn.LET(_xlpm.a, $F$287:$F$294, _xlpm.b, $E$287:$E$294, _xlpm.c, _xlfn.XLOOKUP(M287,_xlpm.a,_xlpm.b,0), _xlpm.d, _xlfn.XLOOKUP(N287,_xlpm.a,_xlpm.b,0), _xlpm.x, IF(OR(_xlpm.c=0,_xlpm.d=0), _xlpm.c+_xlpm.d, MIN(_xlpm.c,_xlpm.d)), IF(_xlpm.x=0, 0, IF(DataTables!$K$158="6+", _xlfn.IFNA(_xlfn.RANK.AVG(_xlpm.x,$E$287:$E$292),1), IF(DataTables!$K$158=8,_xlfn.RANK.AVG(_xlpm.x,_xlpm.b)))))</f>
        <v>0</v>
      </c>
      <c r="P287" s="32"/>
      <c r="Q287" s="151">
        <f>$O287</f>
        <v>0</v>
      </c>
      <c r="R287" s="151"/>
      <c r="S287" s="151"/>
      <c r="T287" s="151"/>
      <c r="U287" s="151"/>
      <c r="V287" s="151"/>
      <c r="W287" s="151"/>
      <c r="X287" s="151"/>
      <c r="Y287" s="32"/>
      <c r="Z287" s="32">
        <f>COUNTIF(F$278:F$285:F$287:F$294,F287)</f>
        <v>0</v>
      </c>
      <c r="AA287" s="32">
        <f>IF(NOT(ISBLANK(F287)),COUNTIF(F$287:F$294,LEFT(F287,1)&amp;"*"),0)</f>
        <v>0</v>
      </c>
      <c r="AB287" s="7" t="str">
        <f>IF(AND($G287&gt;0.00001,$G287&lt;=$J$277), "***", "")</f>
        <v/>
      </c>
    </row>
    <row r="288" spans="1:28" s="8" customFormat="1" ht="20.25" customHeight="1">
      <c r="A288" s="709" t="s">
        <v>157</v>
      </c>
      <c r="B288" s="709" t="s">
        <v>60</v>
      </c>
      <c r="C288" s="709" t="s">
        <v>133</v>
      </c>
      <c r="D288" s="709" t="s">
        <v>65</v>
      </c>
      <c r="E288" s="41">
        <v>2</v>
      </c>
      <c r="F288" s="24"/>
      <c r="G288" s="201"/>
      <c r="H288" s="402" t="str" cm="1">
        <f t="array" ref="H288">IF($F288=0," ",_xlfn.XLOOKUP($F288,DataCalcs!$B$413:$B$491,_xlfn.XLOOKUP($C288,DataCalcs!$D$412:$O$412,DataCalcs!$D$413:$O$491),"WRONG LETTER"))</f>
        <v xml:space="preserve"> </v>
      </c>
      <c r="I288" s="33" t="str">
        <f>IF($F288=0," ",_xlfn.XLOOKUP($F288,DataCalcs!$B$413:$B$491,DataCalcs!$A$413:$A$491,"WRONG LETTER"))</f>
        <v xml:space="preserve"> </v>
      </c>
      <c r="J288" s="709" t="str" cm="1">
        <f t="array" ref="J288">_xlfn.IFS(ISBLANK(G288), "", NOT(ISNUMBER(G288)), "!!!",  G288&gt;DataTables!$E$96,"...",G288&gt;DataTables!$F$96,"L1",G288&gt;DataTables!$G$96,"L2",G288&gt;DataTables!$H$96,"L3",G288&gt;DataTables!$I$96,"L4",G288&gt;DataTables!$J$96,"L5",G288&gt;DataTables!$K$96,"L6",G288&gt;DataTables!$L$96,"L7",G288&gt;DataTables!$M$96,"L8", G288&lt;=DataTables!$M$96,"L9")</f>
        <v/>
      </c>
      <c r="K288" s="709"/>
      <c r="L288" s="415"/>
      <c r="M288" s="34" t="str">
        <f t="shared" si="100"/>
        <v>N</v>
      </c>
      <c r="N288" s="34" t="str">
        <f t="shared" si="100"/>
        <v>NN</v>
      </c>
      <c r="O288" s="34" cm="1">
        <f t="array" ref="O288">_xlfn.LET(_xlpm.a, $F$287:$F$294, _xlpm.b, $E$287:$E$294, _xlpm.c, _xlfn.XLOOKUP(M288,_xlpm.a,_xlpm.b,0), _xlpm.d, _xlfn.XLOOKUP(N288,_xlpm.a,_xlpm.b,0), _xlpm.x, IF(OR(_xlpm.c=0,_xlpm.d=0), _xlpm.c+_xlpm.d, MIN(_xlpm.c,_xlpm.d)), IF(_xlpm.x=0, 0, IF(DataTables!$K$158="6+", _xlfn.IFNA(_xlfn.RANK.AVG(_xlpm.x,$E$287:$E$292),1), IF(DataTables!$K$158=8,_xlfn.RANK.AVG(_xlpm.x,_xlpm.b)))))</f>
        <v>0</v>
      </c>
      <c r="P288" s="32"/>
      <c r="Q288" s="151"/>
      <c r="R288" s="151">
        <f>$O288</f>
        <v>0</v>
      </c>
      <c r="S288" s="151"/>
      <c r="T288" s="151"/>
      <c r="U288" s="151"/>
      <c r="V288" s="151"/>
      <c r="W288" s="151"/>
      <c r="X288" s="151"/>
      <c r="Y288" s="32"/>
      <c r="Z288" s="32">
        <f>COUNTIF(F$278:F$285:F$287:F$294,F288)</f>
        <v>0</v>
      </c>
      <c r="AA288" s="32">
        <f t="shared" ref="AA288:AA294" si="101">IF(NOT(ISBLANK(F288)),COUNTIF(F$287:F$294,LEFT(F288,1)&amp;"*"),0)</f>
        <v>0</v>
      </c>
      <c r="AB288" s="7" t="str">
        <f t="shared" ref="AB288:AB294" si="102">IF(AND($G288&gt;0.00001,$G288&lt;=$J$277), "***", "")</f>
        <v/>
      </c>
    </row>
    <row r="289" spans="1:28" s="8" customFormat="1" ht="20.25" customHeight="1">
      <c r="A289" s="709" t="s">
        <v>157</v>
      </c>
      <c r="B289" s="709" t="s">
        <v>60</v>
      </c>
      <c r="C289" s="709" t="s">
        <v>133</v>
      </c>
      <c r="D289" s="709" t="s">
        <v>65</v>
      </c>
      <c r="E289" s="41">
        <v>3</v>
      </c>
      <c r="F289" s="24"/>
      <c r="G289" s="201"/>
      <c r="H289" s="402" t="str" cm="1">
        <f t="array" ref="H289">IF($F289=0," ",_xlfn.XLOOKUP($F289,DataCalcs!$B$413:$B$491,_xlfn.XLOOKUP($C289,DataCalcs!$D$412:$O$412,DataCalcs!$D$413:$O$491),"WRONG LETTER"))</f>
        <v xml:space="preserve"> </v>
      </c>
      <c r="I289" s="33" t="str">
        <f>IF($F289=0," ",_xlfn.XLOOKUP($F289,DataCalcs!$B$413:$B$491,DataCalcs!$A$413:$A$491,"WRONG LETTER"))</f>
        <v xml:space="preserve"> </v>
      </c>
      <c r="J289" s="709" t="str" cm="1">
        <f t="array" ref="J289">_xlfn.IFS(ISBLANK(G289), "", NOT(ISNUMBER(G289)), "!!!",  G289&gt;DataTables!$E$96,"...",G289&gt;DataTables!$F$96,"L1",G289&gt;DataTables!$G$96,"L2",G289&gt;DataTables!$H$96,"L3",G289&gt;DataTables!$I$96,"L4",G289&gt;DataTables!$J$96,"L5",G289&gt;DataTables!$K$96,"L6",G289&gt;DataTables!$L$96,"L7",G289&gt;DataTables!$M$96,"L8", G289&lt;=DataTables!$M$96,"L9")</f>
        <v/>
      </c>
      <c r="K289" s="709"/>
      <c r="L289" s="415"/>
      <c r="M289" s="34" t="str">
        <f t="shared" si="100"/>
        <v>B</v>
      </c>
      <c r="N289" s="34" t="str">
        <f t="shared" si="100"/>
        <v>BB</v>
      </c>
      <c r="O289" s="34" cm="1">
        <f t="array" ref="O289">_xlfn.LET(_xlpm.a, $F$287:$F$294, _xlpm.b, $E$287:$E$294, _xlpm.c, _xlfn.XLOOKUP(M289,_xlpm.a,_xlpm.b,0), _xlpm.d, _xlfn.XLOOKUP(N289,_xlpm.a,_xlpm.b,0), _xlpm.x, IF(OR(_xlpm.c=0,_xlpm.d=0), _xlpm.c+_xlpm.d, MIN(_xlpm.c,_xlpm.d)), IF(_xlpm.x=0, 0, IF(DataTables!$K$158="6+", _xlfn.IFNA(_xlfn.RANK.AVG(_xlpm.x,$E$287:$E$292),1), IF(DataTables!$K$158=8,_xlfn.RANK.AVG(_xlpm.x,_xlpm.b)))))</f>
        <v>0</v>
      </c>
      <c r="P289" s="32"/>
      <c r="Q289" s="151"/>
      <c r="R289" s="151"/>
      <c r="S289" s="151">
        <f>$O289</f>
        <v>0</v>
      </c>
      <c r="T289" s="151"/>
      <c r="U289" s="151"/>
      <c r="V289" s="151"/>
      <c r="W289" s="151"/>
      <c r="X289" s="151"/>
      <c r="Y289" s="32"/>
      <c r="Z289" s="32">
        <f>COUNTIF(F$278:F$285:F$287:F$294,F289)</f>
        <v>0</v>
      </c>
      <c r="AA289" s="32">
        <f t="shared" si="101"/>
        <v>0</v>
      </c>
      <c r="AB289" s="7" t="str">
        <f t="shared" si="102"/>
        <v/>
      </c>
    </row>
    <row r="290" spans="1:28" s="8" customFormat="1" ht="20.25" customHeight="1">
      <c r="A290" s="709" t="s">
        <v>157</v>
      </c>
      <c r="B290" s="709" t="s">
        <v>60</v>
      </c>
      <c r="C290" s="709" t="s">
        <v>133</v>
      </c>
      <c r="D290" s="709" t="s">
        <v>65</v>
      </c>
      <c r="E290" s="41">
        <v>4</v>
      </c>
      <c r="F290" s="24"/>
      <c r="G290" s="201"/>
      <c r="H290" s="402" t="str" cm="1">
        <f t="array" ref="H290">IF($F290=0," ",_xlfn.XLOOKUP($F290,DataCalcs!$B$413:$B$491,_xlfn.XLOOKUP($C290,DataCalcs!$D$412:$O$412,DataCalcs!$D$413:$O$491),"WRONG LETTER"))</f>
        <v xml:space="preserve"> </v>
      </c>
      <c r="I290" s="33" t="str">
        <f>IF($F290=0," ",_xlfn.XLOOKUP($F290,DataCalcs!$B$413:$B$491,DataCalcs!$A$413:$A$491,"WRONG LETTER"))</f>
        <v xml:space="preserve"> </v>
      </c>
      <c r="J290" s="709" t="str" cm="1">
        <f t="array" ref="J290">_xlfn.IFS(ISBLANK(G290), "", NOT(ISNUMBER(G290)), "!!!",  G290&gt;DataTables!$E$96,"...",G290&gt;DataTables!$F$96,"L1",G290&gt;DataTables!$G$96,"L2",G290&gt;DataTables!$H$96,"L3",G290&gt;DataTables!$I$96,"L4",G290&gt;DataTables!$J$96,"L5",G290&gt;DataTables!$K$96,"L6",G290&gt;DataTables!$L$96,"L7",G290&gt;DataTables!$M$96,"L8", G290&lt;=DataTables!$M$96,"L9")</f>
        <v/>
      </c>
      <c r="K290" s="709"/>
      <c r="L290" s="415"/>
      <c r="M290" s="34" t="str">
        <f t="shared" si="100"/>
        <v>O</v>
      </c>
      <c r="N290" s="34" t="str">
        <f t="shared" si="100"/>
        <v>OO</v>
      </c>
      <c r="O290" s="34" cm="1">
        <f t="array" ref="O290">_xlfn.LET(_xlpm.a, $F$287:$F$294, _xlpm.b, $E$287:$E$294, _xlpm.c, _xlfn.XLOOKUP(M290,_xlpm.a,_xlpm.b,0), _xlpm.d, _xlfn.XLOOKUP(N290,_xlpm.a,_xlpm.b,0), _xlpm.x, IF(OR(_xlpm.c=0,_xlpm.d=0), _xlpm.c+_xlpm.d, MIN(_xlpm.c,_xlpm.d)), IF(_xlpm.x=0, 0, IF(DataTables!$K$158="6+", _xlfn.IFNA(_xlfn.RANK.AVG(_xlpm.x,$E$287:$E$292),1), IF(DataTables!$K$158=8,_xlfn.RANK.AVG(_xlpm.x,_xlpm.b)))))</f>
        <v>0</v>
      </c>
      <c r="P290" s="32"/>
      <c r="Q290" s="151"/>
      <c r="R290" s="151"/>
      <c r="S290" s="151"/>
      <c r="T290" s="151">
        <f>$O290</f>
        <v>0</v>
      </c>
      <c r="U290" s="151"/>
      <c r="V290" s="151"/>
      <c r="W290" s="151"/>
      <c r="X290" s="151"/>
      <c r="Y290" s="32"/>
      <c r="Z290" s="32">
        <f>COUNTIF(F$278:F$285:F$287:F$294,F290)</f>
        <v>0</v>
      </c>
      <c r="AA290" s="32">
        <f t="shared" si="101"/>
        <v>0</v>
      </c>
      <c r="AB290" s="7" t="str">
        <f t="shared" si="102"/>
        <v/>
      </c>
    </row>
    <row r="291" spans="1:28" s="8" customFormat="1" ht="20.25" customHeight="1">
      <c r="A291" s="709" t="s">
        <v>157</v>
      </c>
      <c r="B291" s="709" t="s">
        <v>60</v>
      </c>
      <c r="C291" s="709" t="s">
        <v>133</v>
      </c>
      <c r="D291" s="709" t="s">
        <v>65</v>
      </c>
      <c r="E291" s="41">
        <v>5</v>
      </c>
      <c r="F291" s="24"/>
      <c r="G291" s="201"/>
      <c r="H291" s="402" t="str" cm="1">
        <f t="array" ref="H291">IF($F291=0," ",_xlfn.XLOOKUP($F291,DataCalcs!$B$413:$B$491,_xlfn.XLOOKUP($C291,DataCalcs!$D$412:$O$412,DataCalcs!$D$413:$O$491),"WRONG LETTER"))</f>
        <v xml:space="preserve"> </v>
      </c>
      <c r="I291" s="33" t="str">
        <f>IF($F291=0," ",_xlfn.XLOOKUP($F291,DataCalcs!$B$413:$B$491,DataCalcs!$A$413:$A$491,"WRONG LETTER"))</f>
        <v xml:space="preserve"> </v>
      </c>
      <c r="J291" s="709" t="str" cm="1">
        <f t="array" ref="J291">_xlfn.IFS(ISBLANK(G291), "", NOT(ISNUMBER(G291)), "!!!",  G291&gt;DataTables!$E$96,"...",G291&gt;DataTables!$F$96,"L1",G291&gt;DataTables!$G$96,"L2",G291&gt;DataTables!$H$96,"L3",G291&gt;DataTables!$I$96,"L4",G291&gt;DataTables!$J$96,"L5",G291&gt;DataTables!$K$96,"L6",G291&gt;DataTables!$L$96,"L7",G291&gt;DataTables!$M$96,"L8", G291&lt;=DataTables!$M$96,"L9")</f>
        <v/>
      </c>
      <c r="K291" s="709"/>
      <c r="L291" s="415"/>
      <c r="M291" s="34" t="str">
        <f t="shared" si="100"/>
        <v>R</v>
      </c>
      <c r="N291" s="34" t="str">
        <f t="shared" si="100"/>
        <v>RR</v>
      </c>
      <c r="O291" s="34" cm="1">
        <f t="array" ref="O291">_xlfn.LET(_xlpm.a, $F$287:$F$294, _xlpm.b, $E$287:$E$294, _xlpm.c, _xlfn.XLOOKUP(M291,_xlpm.a,_xlpm.b,0), _xlpm.d, _xlfn.XLOOKUP(N291,_xlpm.a,_xlpm.b,0), _xlpm.x, IF(OR(_xlpm.c=0,_xlpm.d=0), _xlpm.c+_xlpm.d, MIN(_xlpm.c,_xlpm.d)), IF(_xlpm.x=0, 0, IF(DataTables!$K$158="6+", _xlfn.IFNA(_xlfn.RANK.AVG(_xlpm.x,$E$287:$E$292),1), IF(DataTables!$K$158=8,_xlfn.RANK.AVG(_xlpm.x,_xlpm.b)))))</f>
        <v>0</v>
      </c>
      <c r="P291" s="32"/>
      <c r="Q291" s="151"/>
      <c r="R291" s="151"/>
      <c r="S291" s="151"/>
      <c r="T291" s="151"/>
      <c r="U291" s="151">
        <f>$O291</f>
        <v>0</v>
      </c>
      <c r="V291" s="151"/>
      <c r="W291" s="151"/>
      <c r="X291" s="151"/>
      <c r="Y291" s="32"/>
      <c r="Z291" s="32">
        <f>COUNTIF(F$278:F$285:F$287:F$294,F291)</f>
        <v>0</v>
      </c>
      <c r="AA291" s="32">
        <f t="shared" si="101"/>
        <v>0</v>
      </c>
      <c r="AB291" s="7" t="str">
        <f t="shared" si="102"/>
        <v/>
      </c>
    </row>
    <row r="292" spans="1:28" s="8" customFormat="1" ht="20.25" customHeight="1">
      <c r="A292" s="709" t="s">
        <v>157</v>
      </c>
      <c r="B292" s="709" t="s">
        <v>60</v>
      </c>
      <c r="C292" s="709" t="s">
        <v>133</v>
      </c>
      <c r="D292" s="709" t="s">
        <v>65</v>
      </c>
      <c r="E292" s="41">
        <v>6</v>
      </c>
      <c r="F292" s="24"/>
      <c r="G292" s="201"/>
      <c r="H292" s="402" t="str" cm="1">
        <f t="array" ref="H292">IF($F292=0," ",_xlfn.XLOOKUP($F292,DataCalcs!$B$413:$B$491,_xlfn.XLOOKUP($C292,DataCalcs!$D$412:$O$412,DataCalcs!$D$413:$O$491),"WRONG LETTER"))</f>
        <v xml:space="preserve"> </v>
      </c>
      <c r="I292" s="33" t="str">
        <f>IF($F292=0," ",_xlfn.XLOOKUP($F292,DataCalcs!$B$413:$B$491,DataCalcs!$A$413:$A$491,"WRONG LETTER"))</f>
        <v xml:space="preserve"> </v>
      </c>
      <c r="J292" s="709" t="str" cm="1">
        <f t="array" ref="J292">_xlfn.IFS(ISBLANK(G292), "", NOT(ISNUMBER(G292)), "!!!",  G292&gt;DataTables!$E$96,"...",G292&gt;DataTables!$F$96,"L1",G292&gt;DataTables!$G$96,"L2",G292&gt;DataTables!$H$96,"L3",G292&gt;DataTables!$I$96,"L4",G292&gt;DataTables!$J$96,"L5",G292&gt;DataTables!$K$96,"L6",G292&gt;DataTables!$L$96,"L7",G292&gt;DataTables!$M$96,"L8", G292&lt;=DataTables!$M$96,"L9")</f>
        <v/>
      </c>
      <c r="K292" s="709"/>
      <c r="L292" s="414"/>
      <c r="M292" s="34" t="str">
        <f t="shared" si="100"/>
        <v>X</v>
      </c>
      <c r="N292" s="34" t="str">
        <f t="shared" si="100"/>
        <v>XX</v>
      </c>
      <c r="O292" s="34" cm="1">
        <f t="array" ref="O292">_xlfn.LET(_xlpm.a, $F$287:$F$294, _xlpm.b, $E$287:$E$294, _xlpm.c, _xlfn.XLOOKUP(M292,_xlpm.a,_xlpm.b,0), _xlpm.d, _xlfn.XLOOKUP(N292,_xlpm.a,_xlpm.b,0), _xlpm.x, IF(OR(_xlpm.c=0,_xlpm.d=0), _xlpm.c+_xlpm.d, MIN(_xlpm.c,_xlpm.d)), IF(_xlpm.x=0, 0, IF(DataTables!$K$158="6+", _xlfn.IFNA(_xlfn.RANK.AVG(_xlpm.x,$E$287:$E$292),1), IF(DataTables!$K$158=8,_xlfn.RANK.AVG(_xlpm.x,_xlpm.b)))))</f>
        <v>0</v>
      </c>
      <c r="P292" s="32"/>
      <c r="Q292" s="151"/>
      <c r="R292" s="151"/>
      <c r="S292" s="151"/>
      <c r="T292" s="151"/>
      <c r="U292" s="151"/>
      <c r="V292" s="151">
        <f>$O292</f>
        <v>0</v>
      </c>
      <c r="W292" s="151"/>
      <c r="X292" s="151"/>
      <c r="Y292" s="32"/>
      <c r="Z292" s="32">
        <f>COUNTIF(F$278:F$285:F$287:F$294,F292)</f>
        <v>0</v>
      </c>
      <c r="AA292" s="32">
        <f t="shared" si="101"/>
        <v>0</v>
      </c>
      <c r="AB292" s="7" t="str">
        <f t="shared" si="102"/>
        <v/>
      </c>
    </row>
    <row r="293" spans="1:28" s="7" customFormat="1" ht="20.25" customHeight="1">
      <c r="A293" s="709" t="s">
        <v>157</v>
      </c>
      <c r="B293" s="709" t="s">
        <v>60</v>
      </c>
      <c r="C293" s="709" t="s">
        <v>133</v>
      </c>
      <c r="D293" s="709" t="s">
        <v>65</v>
      </c>
      <c r="E293" s="14">
        <v>7</v>
      </c>
      <c r="F293" s="24"/>
      <c r="G293" s="201"/>
      <c r="H293" s="402" t="str" cm="1">
        <f t="array" ref="H293">IF($F293=0," ",_xlfn.XLOOKUP($F293,DataCalcs!$B$413:$B$491,_xlfn.XLOOKUP($C293,DataCalcs!$D$412:$O$412,DataCalcs!$D$413:$O$491),"WRONG LETTER"))</f>
        <v xml:space="preserve"> </v>
      </c>
      <c r="I293" s="33" t="str">
        <f>IF($F293=0," ",_xlfn.XLOOKUP($F293,DataCalcs!$B$413:$B$491,DataCalcs!$A$413:$A$491,"WRONG LETTER"))</f>
        <v xml:space="preserve"> </v>
      </c>
      <c r="J293" s="709" t="str" cm="1">
        <f t="array" ref="J293">_xlfn.IFS(ISBLANK(G293), "", NOT(ISNUMBER(G293)), "!!!",  G293&gt;DataTables!$E$96,"...",G293&gt;DataTables!$F$96,"L1",G293&gt;DataTables!$G$96,"L2",G293&gt;DataTables!$H$96,"L3",G293&gt;DataTables!$I$96,"L4",G293&gt;DataTables!$J$96,"L5",G293&gt;DataTables!$K$96,"L6",G293&gt;DataTables!$L$96,"L7",G293&gt;DataTables!$M$96,"L8", G293&lt;=DataTables!$M$96,"L9")</f>
        <v/>
      </c>
      <c r="K293" s="709"/>
      <c r="L293" s="415"/>
      <c r="M293" s="34" t="str">
        <f t="shared" si="100"/>
        <v>H</v>
      </c>
      <c r="N293" s="34" t="str">
        <f t="shared" si="100"/>
        <v>HH</v>
      </c>
      <c r="O293" s="34" cm="1">
        <f t="array" ref="O293">_xlfn.LET(_xlpm.a, $F$287:$F$294, _xlpm.b, $E$287:$E$294, _xlpm.c, _xlfn.XLOOKUP(M293,_xlpm.a,_xlpm.b,0), _xlpm.d, _xlfn.XLOOKUP(N293,_xlpm.a,_xlpm.b,0), _xlpm.x, IF(OR(_xlpm.c=0,_xlpm.d=0), _xlpm.c+_xlpm.d, MIN(_xlpm.c,_xlpm.d)), IF(_xlpm.x=0, 0, IF(DataTables!$K$158="6+", _xlfn.IFNA(_xlfn.RANK.AVG(_xlpm.x,$E$287:$E$292),1), IF(DataTables!$K$158=8,_xlfn.RANK.AVG(_xlpm.x,_xlpm.b)))))</f>
        <v>0</v>
      </c>
      <c r="P293" s="32"/>
      <c r="Q293" s="151"/>
      <c r="R293" s="151"/>
      <c r="S293" s="151"/>
      <c r="T293" s="151"/>
      <c r="U293" s="151"/>
      <c r="V293" s="151"/>
      <c r="W293" s="151">
        <f>$O293</f>
        <v>0</v>
      </c>
      <c r="X293" s="151"/>
      <c r="Y293" s="32"/>
      <c r="Z293" s="32">
        <f>COUNTIF(F$278:F$285:F$287:F$294,F293)</f>
        <v>0</v>
      </c>
      <c r="AA293" s="32">
        <f t="shared" si="101"/>
        <v>0</v>
      </c>
      <c r="AB293" s="7" t="str">
        <f t="shared" si="102"/>
        <v/>
      </c>
    </row>
    <row r="294" spans="1:28" s="7" customFormat="1" ht="20.25" customHeight="1">
      <c r="A294" s="709" t="s">
        <v>157</v>
      </c>
      <c r="B294" s="709" t="s">
        <v>60</v>
      </c>
      <c r="C294" s="709" t="s">
        <v>133</v>
      </c>
      <c r="D294" s="709" t="s">
        <v>65</v>
      </c>
      <c r="E294" s="14">
        <v>8</v>
      </c>
      <c r="F294" s="24"/>
      <c r="G294" s="201"/>
      <c r="H294" s="402" t="str" cm="1">
        <f t="array" ref="H294">IF($F294=0," ",_xlfn.XLOOKUP($F294,DataCalcs!$B$413:$B$491,_xlfn.XLOOKUP($C294,DataCalcs!$D$412:$O$412,DataCalcs!$D$413:$O$491),"WRONG LETTER"))</f>
        <v xml:space="preserve"> </v>
      </c>
      <c r="I294" s="33" t="str">
        <f>IF($F294=0," ",_xlfn.XLOOKUP($F294,DataCalcs!$B$413:$B$491,DataCalcs!$A$413:$A$491,"WRONG LETTER"))</f>
        <v xml:space="preserve"> </v>
      </c>
      <c r="J294" s="709" t="str" cm="1">
        <f t="array" ref="J294">_xlfn.IFS(ISBLANK(G294), "", NOT(ISNUMBER(G294)), "!!!",  G294&gt;DataTables!$E$96,"...",G294&gt;DataTables!$F$96,"L1",G294&gt;DataTables!$G$96,"L2",G294&gt;DataTables!$H$96,"L3",G294&gt;DataTables!$I$96,"L4",G294&gt;DataTables!$J$96,"L5",G294&gt;DataTables!$K$96,"L6",G294&gt;DataTables!$L$96,"L7",G294&gt;DataTables!$M$96,"L8", G294&lt;=DataTables!$M$96,"L9")</f>
        <v/>
      </c>
      <c r="K294" s="709"/>
      <c r="L294" s="415"/>
      <c r="M294" s="34" t="str">
        <f t="shared" si="100"/>
        <v>W</v>
      </c>
      <c r="N294" s="34" t="str">
        <f t="shared" si="100"/>
        <v>WW</v>
      </c>
      <c r="O294" s="34" cm="1">
        <f t="array" ref="O294">_xlfn.LET(_xlpm.a, $F$287:$F$294, _xlpm.b, $E$287:$E$294, _xlpm.c, _xlfn.XLOOKUP(M294,_xlpm.a,_xlpm.b,0), _xlpm.d, _xlfn.XLOOKUP(N294,_xlpm.a,_xlpm.b,0), _xlpm.x, IF(OR(_xlpm.c=0,_xlpm.d=0), _xlpm.c+_xlpm.d, MIN(_xlpm.c,_xlpm.d)), IF(_xlpm.x=0, 0, IF(DataTables!$K$158="6+", _xlfn.IFNA(_xlfn.RANK.AVG(_xlpm.x,$E$287:$E$292),1), IF(DataTables!$K$158=8,_xlfn.RANK.AVG(_xlpm.x,_xlpm.b)))))</f>
        <v>0</v>
      </c>
      <c r="P294" s="32"/>
      <c r="Q294" s="151"/>
      <c r="R294" s="151"/>
      <c r="S294" s="151"/>
      <c r="T294" s="151"/>
      <c r="U294" s="151"/>
      <c r="V294" s="151"/>
      <c r="W294" s="151"/>
      <c r="X294" s="151">
        <f>$O294</f>
        <v>0</v>
      </c>
      <c r="Y294" s="31"/>
      <c r="Z294" s="32">
        <f>COUNTIF(F$278:F$285:F$287:F$294,F294)</f>
        <v>0</v>
      </c>
      <c r="AA294" s="32">
        <f t="shared" si="101"/>
        <v>0</v>
      </c>
      <c r="AB294" s="7" t="str">
        <f t="shared" si="102"/>
        <v/>
      </c>
    </row>
    <row r="295" spans="1:28" s="7" customFormat="1" ht="20.25" customHeight="1">
      <c r="A295" s="709" t="s">
        <v>157</v>
      </c>
      <c r="B295" s="709" t="s">
        <v>60</v>
      </c>
      <c r="C295" s="709" t="s">
        <v>136</v>
      </c>
      <c r="D295" s="76"/>
      <c r="E295" s="454" t="s">
        <v>245</v>
      </c>
      <c r="F295" s="455"/>
      <c r="G295" s="460"/>
      <c r="H295" s="456"/>
      <c r="I295" s="457" t="s">
        <v>59</v>
      </c>
      <c r="J295" s="459">
        <f>DataTables!$N$97</f>
        <v>3.3726851851851847E-3</v>
      </c>
      <c r="K295" s="43"/>
      <c r="L295" s="13"/>
      <c r="M295" s="36"/>
      <c r="N295" s="36"/>
      <c r="P295" s="31"/>
      <c r="Q295" s="31"/>
      <c r="R295" s="31"/>
      <c r="S295" s="31"/>
      <c r="T295" s="31"/>
      <c r="U295" s="31"/>
      <c r="V295" s="31"/>
      <c r="W295" s="31"/>
      <c r="X295" s="31"/>
      <c r="Y295" s="32"/>
      <c r="Z295" s="32"/>
      <c r="AA295" s="2"/>
    </row>
    <row r="296" spans="1:28" s="7" customFormat="1" ht="20.25" customHeight="1">
      <c r="A296" s="709" t="s">
        <v>157</v>
      </c>
      <c r="B296" s="709" t="s">
        <v>60</v>
      </c>
      <c r="C296" s="709" t="s">
        <v>136</v>
      </c>
      <c r="D296" s="709" t="s">
        <v>71</v>
      </c>
      <c r="E296" s="398">
        <v>1</v>
      </c>
      <c r="F296" s="399"/>
      <c r="G296" s="409"/>
      <c r="H296" s="402" t="str" cm="1">
        <f t="array" ref="H296">IF($F296=0," ",_xlfn.XLOOKUP($F296,DataCalcs!$B$413:$B$491,_xlfn.XLOOKUP($C296,DataCalcs!$D$412:$N$412,DataCalcs!$D$413:$N$491),"WRONG LETTER"))</f>
        <v xml:space="preserve"> </v>
      </c>
      <c r="I296" s="402" t="str">
        <f>IF($F296=0," ",_xlfn.XLOOKUP($F296,DataCalcs!$B$413:$B$491,DataCalcs!$A$413:$A$491,"WRONG LETTER"))</f>
        <v xml:space="preserve"> </v>
      </c>
      <c r="J296" s="29" t="str" cm="1">
        <f t="array" ref="J296">_xlfn.IFS(ISBLANK(G296), "", NOT(ISNUMBER(G296)), "!!!",  G296&gt;DataTables!$E$97,"...",G296&gt;DataTables!$F$97,"L1",G296&gt;DataTables!$G$97,"L2",G296&gt;DataTables!$H$97,"L3",G296&gt;DataTables!$I$97,"L4",G296&gt;DataTables!$J$97,"L5",G296&gt;DataTables!$K$97,"L6",G296&gt;DataTables!$L$97,"L7",G296&gt;DataTables!$M$97,"L8", G296&lt;=DataTables!$M$97,"L9")</f>
        <v/>
      </c>
      <c r="K296" s="29"/>
      <c r="L296" s="417"/>
      <c r="M296" s="34" t="str">
        <f t="shared" ref="M296:N303" si="103">M287</f>
        <v>A</v>
      </c>
      <c r="N296" s="34" t="str">
        <f t="shared" si="103"/>
        <v>AA</v>
      </c>
      <c r="O296" s="34" cm="1">
        <f t="array" ref="O296">_xlfn.LET(_xlpm.a, $F$296:$F$303, _xlpm.b, $E$296:$E$303, _xlpm.c, _xlfn.XLOOKUP(M296,_xlpm.a,_xlpm.b,0), _xlpm.d, _xlfn.XLOOKUP(N296,_xlpm.a,_xlpm.b,0), _xlpm.x, IF(OR(_xlpm.c=0,_xlpm.d=0), _xlpm.c+_xlpm.d, MIN(_xlpm.c,_xlpm.d)), IF(_xlpm.x=0, 0, IF(DataTables!$K$158="6+", _xlfn.IFNA(_xlfn.RANK.AVG(_xlpm.x,$E$296:$E$301),1), IF(DataTables!$K$158=8,_xlfn.RANK.AVG(_xlpm.x,_xlpm.b)))))</f>
        <v>0</v>
      </c>
      <c r="P296" s="32"/>
      <c r="Q296" s="151">
        <f>$O296</f>
        <v>0</v>
      </c>
      <c r="R296" s="151"/>
      <c r="S296" s="151"/>
      <c r="T296" s="151"/>
      <c r="U296" s="151"/>
      <c r="V296" s="151"/>
      <c r="W296" s="151"/>
      <c r="X296" s="151"/>
      <c r="Y296" s="32"/>
      <c r="Z296" s="32">
        <f>COUNTIF(F$296:F$303:F$305:F$312,F296)</f>
        <v>0</v>
      </c>
      <c r="AA296" s="32">
        <f>IF(NOT(ISBLANK(F296)),COUNTIF(F$296:F$303,LEFT(F296,1)&amp;"*"),0)</f>
        <v>0</v>
      </c>
      <c r="AB296" s="7" t="str">
        <f>IF(AND($G296&gt;0.00001,$G296&lt;=$J$295), "***", "")</f>
        <v/>
      </c>
    </row>
    <row r="297" spans="1:28" s="7" customFormat="1" ht="20.25" customHeight="1">
      <c r="A297" s="709" t="s">
        <v>157</v>
      </c>
      <c r="B297" s="709" t="s">
        <v>60</v>
      </c>
      <c r="C297" s="709" t="s">
        <v>136</v>
      </c>
      <c r="D297" s="709" t="s">
        <v>71</v>
      </c>
      <c r="E297" s="41">
        <v>2</v>
      </c>
      <c r="F297" s="24"/>
      <c r="G297" s="201"/>
      <c r="H297" s="33" t="str" cm="1">
        <f t="array" ref="H297">IF($F297=0," ",_xlfn.XLOOKUP($F297,DataCalcs!$B$413:$B$491,_xlfn.XLOOKUP($C297,DataCalcs!$D$412:$N$412,DataCalcs!$D$413:$N$491),"WRONG LETTER"))</f>
        <v xml:space="preserve"> </v>
      </c>
      <c r="I297" s="33" t="str">
        <f>IF($F297=0," ",_xlfn.XLOOKUP($F297,DataCalcs!$B$413:$B$491,DataCalcs!$A$413:$A$491,"WRONG LETTER"))</f>
        <v xml:space="preserve"> </v>
      </c>
      <c r="J297" s="709" t="str" cm="1">
        <f t="array" ref="J297">_xlfn.IFS(ISBLANK(G297), "", NOT(ISNUMBER(G297)), "!!!",  G297&gt;DataTables!$E$97,"...",G297&gt;DataTables!$F$97,"L1",G297&gt;DataTables!$G$97,"L2",G297&gt;DataTables!$H$97,"L3",G297&gt;DataTables!$I$97,"L4",G297&gt;DataTables!$J$97,"L5",G297&gt;DataTables!$K$97,"L6",G297&gt;DataTables!$L$97,"L7",G297&gt;DataTables!$M$97,"L8", G297&lt;=DataTables!$M$97,"L9")</f>
        <v/>
      </c>
      <c r="K297" s="709"/>
      <c r="L297" s="417"/>
      <c r="M297" s="34" t="str">
        <f t="shared" si="103"/>
        <v>N</v>
      </c>
      <c r="N297" s="34" t="str">
        <f t="shared" si="103"/>
        <v>NN</v>
      </c>
      <c r="O297" s="34" cm="1">
        <f t="array" ref="O297">_xlfn.LET(_xlpm.a, $F$296:$F$303, _xlpm.b, $E$296:$E$303, _xlpm.c, _xlfn.XLOOKUP(M297,_xlpm.a,_xlpm.b,0), _xlpm.d, _xlfn.XLOOKUP(N297,_xlpm.a,_xlpm.b,0), _xlpm.x, IF(OR(_xlpm.c=0,_xlpm.d=0), _xlpm.c+_xlpm.d, MIN(_xlpm.c,_xlpm.d)), IF(_xlpm.x=0, 0, IF(DataTables!$K$158="6+", _xlfn.IFNA(_xlfn.RANK.AVG(_xlpm.x,$E$296:$E$301),1), IF(DataTables!$K$158=8,_xlfn.RANK.AVG(_xlpm.x,_xlpm.b)))))</f>
        <v>0</v>
      </c>
      <c r="P297" s="32"/>
      <c r="Q297" s="151"/>
      <c r="R297" s="151">
        <f>$O297</f>
        <v>0</v>
      </c>
      <c r="S297" s="151"/>
      <c r="T297" s="151"/>
      <c r="U297" s="151"/>
      <c r="V297" s="151"/>
      <c r="W297" s="151"/>
      <c r="X297" s="151"/>
      <c r="Y297" s="32"/>
      <c r="Z297" s="32">
        <f>COUNTIF(F$296:F$303:F$305:F$312,F297)</f>
        <v>0</v>
      </c>
      <c r="AA297" s="32">
        <f t="shared" ref="AA297:AA303" si="104">IF(NOT(ISBLANK(F297)),COUNTIF(F$296:F$303,LEFT(F297,1)&amp;"*"),0)</f>
        <v>0</v>
      </c>
      <c r="AB297" s="7" t="str">
        <f t="shared" ref="AB297:AB303" si="105">IF(AND($G297&gt;0.00001,$G297&lt;=$J$295), "***", "")</f>
        <v/>
      </c>
    </row>
    <row r="298" spans="1:28" s="7" customFormat="1" ht="20.25" customHeight="1">
      <c r="A298" s="709" t="s">
        <v>157</v>
      </c>
      <c r="B298" s="709" t="s">
        <v>60</v>
      </c>
      <c r="C298" s="709" t="s">
        <v>136</v>
      </c>
      <c r="D298" s="709" t="s">
        <v>71</v>
      </c>
      <c r="E298" s="41">
        <v>3</v>
      </c>
      <c r="F298" s="24"/>
      <c r="G298" s="201"/>
      <c r="H298" s="33" t="str" cm="1">
        <f t="array" ref="H298">IF($F298=0," ",_xlfn.XLOOKUP($F298,DataCalcs!$B$413:$B$491,_xlfn.XLOOKUP($C298,DataCalcs!$D$412:$N$412,DataCalcs!$D$413:$N$491),"WRONG LETTER"))</f>
        <v xml:space="preserve"> </v>
      </c>
      <c r="I298" s="33" t="str">
        <f>IF($F298=0," ",_xlfn.XLOOKUP($F298,DataCalcs!$B$413:$B$491,DataCalcs!$A$413:$A$491,"WRONG LETTER"))</f>
        <v xml:space="preserve"> </v>
      </c>
      <c r="J298" s="709" t="str" cm="1">
        <f t="array" ref="J298">_xlfn.IFS(ISBLANK(G298), "", NOT(ISNUMBER(G298)), "!!!",  G298&gt;DataTables!$E$97,"...",G298&gt;DataTables!$F$97,"L1",G298&gt;DataTables!$G$97,"L2",G298&gt;DataTables!$H$97,"L3",G298&gt;DataTables!$I$97,"L4",G298&gt;DataTables!$J$97,"L5",G298&gt;DataTables!$K$97,"L6",G298&gt;DataTables!$L$97,"L7",G298&gt;DataTables!$M$97,"L8", G298&lt;=DataTables!$M$97,"L9")</f>
        <v/>
      </c>
      <c r="K298" s="709"/>
      <c r="L298" s="417"/>
      <c r="M298" s="34" t="str">
        <f t="shared" si="103"/>
        <v>B</v>
      </c>
      <c r="N298" s="34" t="str">
        <f t="shared" si="103"/>
        <v>BB</v>
      </c>
      <c r="O298" s="34" cm="1">
        <f t="array" ref="O298">_xlfn.LET(_xlpm.a, $F$296:$F$303, _xlpm.b, $E$296:$E$303, _xlpm.c, _xlfn.XLOOKUP(M298,_xlpm.a,_xlpm.b,0), _xlpm.d, _xlfn.XLOOKUP(N298,_xlpm.a,_xlpm.b,0), _xlpm.x, IF(OR(_xlpm.c=0,_xlpm.d=0), _xlpm.c+_xlpm.d, MIN(_xlpm.c,_xlpm.d)), IF(_xlpm.x=0, 0, IF(DataTables!$K$158="6+", _xlfn.IFNA(_xlfn.RANK.AVG(_xlpm.x,$E$296:$E$301),1), IF(DataTables!$K$158=8,_xlfn.RANK.AVG(_xlpm.x,_xlpm.b)))))</f>
        <v>0</v>
      </c>
      <c r="P298" s="32"/>
      <c r="Q298" s="151"/>
      <c r="R298" s="151"/>
      <c r="S298" s="151">
        <f>$O298</f>
        <v>0</v>
      </c>
      <c r="T298" s="151"/>
      <c r="U298" s="151"/>
      <c r="V298" s="151"/>
      <c r="W298" s="151"/>
      <c r="X298" s="151"/>
      <c r="Y298" s="32"/>
      <c r="Z298" s="32">
        <f>COUNTIF(F$296:F$303:F$305:F$312,F298)</f>
        <v>0</v>
      </c>
      <c r="AA298" s="32">
        <f t="shared" si="104"/>
        <v>0</v>
      </c>
      <c r="AB298" s="7" t="str">
        <f t="shared" si="105"/>
        <v/>
      </c>
    </row>
    <row r="299" spans="1:28" s="7" customFormat="1" ht="20.25" customHeight="1">
      <c r="A299" s="709" t="s">
        <v>157</v>
      </c>
      <c r="B299" s="709" t="s">
        <v>60</v>
      </c>
      <c r="C299" s="709" t="s">
        <v>136</v>
      </c>
      <c r="D299" s="709" t="s">
        <v>71</v>
      </c>
      <c r="E299" s="41">
        <v>4</v>
      </c>
      <c r="F299" s="24"/>
      <c r="G299" s="201"/>
      <c r="H299" s="33" t="str" cm="1">
        <f t="array" ref="H299">IF($F299=0," ",_xlfn.XLOOKUP($F299,DataCalcs!$B$413:$B$491,_xlfn.XLOOKUP($C299,DataCalcs!$D$412:$N$412,DataCalcs!$D$413:$N$491),"WRONG LETTER"))</f>
        <v xml:space="preserve"> </v>
      </c>
      <c r="I299" s="33" t="str">
        <f>IF($F299=0," ",_xlfn.XLOOKUP($F299,DataCalcs!$B$413:$B$491,DataCalcs!$A$413:$A$491,"WRONG LETTER"))</f>
        <v xml:space="preserve"> </v>
      </c>
      <c r="J299" s="709" t="str" cm="1">
        <f t="array" ref="J299">_xlfn.IFS(ISBLANK(G299), "", NOT(ISNUMBER(G299)), "!!!",  G299&gt;DataTables!$E$97,"...",G299&gt;DataTables!$F$97,"L1",G299&gt;DataTables!$G$97,"L2",G299&gt;DataTables!$H$97,"L3",G299&gt;DataTables!$I$97,"L4",G299&gt;DataTables!$J$97,"L5",G299&gt;DataTables!$K$97,"L6",G299&gt;DataTables!$L$97,"L7",G299&gt;DataTables!$M$97,"L8", G299&lt;=DataTables!$M$97,"L9")</f>
        <v/>
      </c>
      <c r="K299" s="709"/>
      <c r="L299" s="417"/>
      <c r="M299" s="34" t="str">
        <f t="shared" si="103"/>
        <v>O</v>
      </c>
      <c r="N299" s="34" t="str">
        <f t="shared" si="103"/>
        <v>OO</v>
      </c>
      <c r="O299" s="34" cm="1">
        <f t="array" ref="O299">_xlfn.LET(_xlpm.a, $F$296:$F$303, _xlpm.b, $E$296:$E$303, _xlpm.c, _xlfn.XLOOKUP(M299,_xlpm.a,_xlpm.b,0), _xlpm.d, _xlfn.XLOOKUP(N299,_xlpm.a,_xlpm.b,0), _xlpm.x, IF(OR(_xlpm.c=0,_xlpm.d=0), _xlpm.c+_xlpm.d, MIN(_xlpm.c,_xlpm.d)), IF(_xlpm.x=0, 0, IF(DataTables!$K$158="6+", _xlfn.IFNA(_xlfn.RANK.AVG(_xlpm.x,$E$296:$E$301),1), IF(DataTables!$K$158=8,_xlfn.RANK.AVG(_xlpm.x,_xlpm.b)))))</f>
        <v>0</v>
      </c>
      <c r="P299" s="32"/>
      <c r="Q299" s="151"/>
      <c r="R299" s="151"/>
      <c r="S299" s="151"/>
      <c r="T299" s="151">
        <f>$O299</f>
        <v>0</v>
      </c>
      <c r="U299" s="151"/>
      <c r="V299" s="151"/>
      <c r="W299" s="151"/>
      <c r="X299" s="151"/>
      <c r="Y299" s="32"/>
      <c r="Z299" s="32">
        <f>COUNTIF(F$296:F$303:F$305:F$312,F299)</f>
        <v>0</v>
      </c>
      <c r="AA299" s="32">
        <f t="shared" si="104"/>
        <v>0</v>
      </c>
      <c r="AB299" s="7" t="str">
        <f t="shared" si="105"/>
        <v/>
      </c>
    </row>
    <row r="300" spans="1:28" s="7" customFormat="1" ht="20.25" customHeight="1">
      <c r="A300" s="709" t="s">
        <v>157</v>
      </c>
      <c r="B300" s="709" t="s">
        <v>60</v>
      </c>
      <c r="C300" s="709" t="s">
        <v>136</v>
      </c>
      <c r="D300" s="709" t="s">
        <v>71</v>
      </c>
      <c r="E300" s="41">
        <v>5</v>
      </c>
      <c r="F300" s="24"/>
      <c r="G300" s="201"/>
      <c r="H300" s="33" t="str" cm="1">
        <f t="array" ref="H300">IF($F300=0," ",_xlfn.XLOOKUP($F300,DataCalcs!$B$413:$B$491,_xlfn.XLOOKUP($C300,DataCalcs!$D$412:$N$412,DataCalcs!$D$413:$N$491),"WRONG LETTER"))</f>
        <v xml:space="preserve"> </v>
      </c>
      <c r="I300" s="33" t="str">
        <f>IF($F300=0," ",_xlfn.XLOOKUP($F300,DataCalcs!$B$413:$B$491,DataCalcs!$A$413:$A$491,"WRONG LETTER"))</f>
        <v xml:space="preserve"> </v>
      </c>
      <c r="J300" s="709" t="str" cm="1">
        <f t="array" ref="J300">_xlfn.IFS(ISBLANK(G300), "", NOT(ISNUMBER(G300)), "!!!",  G300&gt;DataTables!$E$97,"...",G300&gt;DataTables!$F$97,"L1",G300&gt;DataTables!$G$97,"L2",G300&gt;DataTables!$H$97,"L3",G300&gt;DataTables!$I$97,"L4",G300&gt;DataTables!$J$97,"L5",G300&gt;DataTables!$K$97,"L6",G300&gt;DataTables!$L$97,"L7",G300&gt;DataTables!$M$97,"L8", G300&lt;=DataTables!$M$97,"L9")</f>
        <v/>
      </c>
      <c r="K300" s="709"/>
      <c r="L300" s="417"/>
      <c r="M300" s="34" t="str">
        <f t="shared" si="103"/>
        <v>R</v>
      </c>
      <c r="N300" s="34" t="str">
        <f t="shared" si="103"/>
        <v>RR</v>
      </c>
      <c r="O300" s="34" cm="1">
        <f t="array" ref="O300">_xlfn.LET(_xlpm.a, $F$296:$F$303, _xlpm.b, $E$296:$E$303, _xlpm.c, _xlfn.XLOOKUP(M300,_xlpm.a,_xlpm.b,0), _xlpm.d, _xlfn.XLOOKUP(N300,_xlpm.a,_xlpm.b,0), _xlpm.x, IF(OR(_xlpm.c=0,_xlpm.d=0), _xlpm.c+_xlpm.d, MIN(_xlpm.c,_xlpm.d)), IF(_xlpm.x=0, 0, IF(DataTables!$K$158="6+", _xlfn.IFNA(_xlfn.RANK.AVG(_xlpm.x,$E$296:$E$301),1), IF(DataTables!$K$158=8,_xlfn.RANK.AVG(_xlpm.x,_xlpm.b)))))</f>
        <v>0</v>
      </c>
      <c r="P300" s="32"/>
      <c r="Q300" s="151"/>
      <c r="R300" s="151"/>
      <c r="S300" s="151"/>
      <c r="T300" s="151"/>
      <c r="U300" s="151">
        <f>$O300</f>
        <v>0</v>
      </c>
      <c r="V300" s="151"/>
      <c r="W300" s="151"/>
      <c r="X300" s="151"/>
      <c r="Y300" s="32"/>
      <c r="Z300" s="32">
        <f>COUNTIF(F$296:F$303:F$305:F$312,F300)</f>
        <v>0</v>
      </c>
      <c r="AA300" s="32">
        <f t="shared" si="104"/>
        <v>0</v>
      </c>
      <c r="AB300" s="7" t="str">
        <f t="shared" si="105"/>
        <v/>
      </c>
    </row>
    <row r="301" spans="1:28" s="7" customFormat="1" ht="20.25" customHeight="1">
      <c r="A301" s="709" t="s">
        <v>157</v>
      </c>
      <c r="B301" s="709" t="s">
        <v>60</v>
      </c>
      <c r="C301" s="709" t="s">
        <v>136</v>
      </c>
      <c r="D301" s="709" t="s">
        <v>71</v>
      </c>
      <c r="E301" s="41">
        <v>6</v>
      </c>
      <c r="F301" s="24"/>
      <c r="G301" s="201"/>
      <c r="H301" s="33" t="str" cm="1">
        <f t="array" ref="H301">IF($F301=0," ",_xlfn.XLOOKUP($F301,DataCalcs!$B$413:$B$491,_xlfn.XLOOKUP($C301,DataCalcs!$D$412:$N$412,DataCalcs!$D$413:$N$491),"WRONG LETTER"))</f>
        <v xml:space="preserve"> </v>
      </c>
      <c r="I301" s="33" t="str">
        <f>IF($F301=0," ",_xlfn.XLOOKUP($F301,DataCalcs!$B$413:$B$491,DataCalcs!$A$413:$A$491,"WRONG LETTER"))</f>
        <v xml:space="preserve"> </v>
      </c>
      <c r="J301" s="709" t="str" cm="1">
        <f t="array" ref="J301">_xlfn.IFS(ISBLANK(G301), "", NOT(ISNUMBER(G301)), "!!!",  G301&gt;DataTables!$E$97,"...",G301&gt;DataTables!$F$97,"L1",G301&gt;DataTables!$G$97,"L2",G301&gt;DataTables!$H$97,"L3",G301&gt;DataTables!$I$97,"L4",G301&gt;DataTables!$J$97,"L5",G301&gt;DataTables!$K$97,"L6",G301&gt;DataTables!$L$97,"L7",G301&gt;DataTables!$M$97,"L8", G301&lt;=DataTables!$M$97,"L9")</f>
        <v/>
      </c>
      <c r="K301" s="709"/>
      <c r="L301" s="417"/>
      <c r="M301" s="34" t="str">
        <f t="shared" si="103"/>
        <v>X</v>
      </c>
      <c r="N301" s="34" t="str">
        <f t="shared" si="103"/>
        <v>XX</v>
      </c>
      <c r="O301" s="34" cm="1">
        <f t="array" ref="O301">_xlfn.LET(_xlpm.a, $F$296:$F$303, _xlpm.b, $E$296:$E$303, _xlpm.c, _xlfn.XLOOKUP(M301,_xlpm.a,_xlpm.b,0), _xlpm.d, _xlfn.XLOOKUP(N301,_xlpm.a,_xlpm.b,0), _xlpm.x, IF(OR(_xlpm.c=0,_xlpm.d=0), _xlpm.c+_xlpm.d, MIN(_xlpm.c,_xlpm.d)), IF(_xlpm.x=0, 0, IF(DataTables!$K$158="6+", _xlfn.IFNA(_xlfn.RANK.AVG(_xlpm.x,$E$296:$E$301),1), IF(DataTables!$K$158=8,_xlfn.RANK.AVG(_xlpm.x,_xlpm.b)))))</f>
        <v>0</v>
      </c>
      <c r="P301" s="32"/>
      <c r="Q301" s="151"/>
      <c r="R301" s="151"/>
      <c r="S301" s="151"/>
      <c r="T301" s="151"/>
      <c r="U301" s="151"/>
      <c r="V301" s="151">
        <f>$O301</f>
        <v>0</v>
      </c>
      <c r="W301" s="151"/>
      <c r="X301" s="151"/>
      <c r="Y301" s="32"/>
      <c r="Z301" s="32">
        <f>COUNTIF(F$296:F$303:F$305:F$312,F301)</f>
        <v>0</v>
      </c>
      <c r="AA301" s="32">
        <f t="shared" si="104"/>
        <v>0</v>
      </c>
      <c r="AB301" s="7" t="str">
        <f t="shared" si="105"/>
        <v/>
      </c>
    </row>
    <row r="302" spans="1:28" s="7" customFormat="1" ht="20.25" customHeight="1">
      <c r="A302" s="709" t="s">
        <v>157</v>
      </c>
      <c r="B302" s="709" t="s">
        <v>60</v>
      </c>
      <c r="C302" s="709" t="s">
        <v>136</v>
      </c>
      <c r="D302" s="709" t="s">
        <v>71</v>
      </c>
      <c r="E302" s="14">
        <v>7</v>
      </c>
      <c r="F302" s="24"/>
      <c r="G302" s="201"/>
      <c r="H302" s="33" t="str" cm="1">
        <f t="array" ref="H302">IF($F302=0," ",_xlfn.XLOOKUP($F302,DataCalcs!$B$413:$B$491,_xlfn.XLOOKUP($C302,DataCalcs!$D$412:$N$412,DataCalcs!$D$413:$N$491),"WRONG LETTER"))</f>
        <v xml:space="preserve"> </v>
      </c>
      <c r="I302" s="33" t="str">
        <f>IF($F302=0," ",_xlfn.XLOOKUP($F302,DataCalcs!$B$413:$B$491,DataCalcs!$A$413:$A$491,"WRONG LETTER"))</f>
        <v xml:space="preserve"> </v>
      </c>
      <c r="J302" s="709" t="str" cm="1">
        <f t="array" ref="J302">_xlfn.IFS(ISBLANK(G302), "", NOT(ISNUMBER(G302)), "!!!",  G302&gt;DataTables!$E$97,"...",G302&gt;DataTables!$F$97,"L1",G302&gt;DataTables!$G$97,"L2",G302&gt;DataTables!$H$97,"L3",G302&gt;DataTables!$I$97,"L4",G302&gt;DataTables!$J$97,"L5",G302&gt;DataTables!$K$97,"L6",G302&gt;DataTables!$L$97,"L7",G302&gt;DataTables!$M$97,"L8", G302&lt;=DataTables!$M$97,"L9")</f>
        <v/>
      </c>
      <c r="K302" s="709"/>
      <c r="L302" s="417"/>
      <c r="M302" s="34" t="str">
        <f t="shared" si="103"/>
        <v>H</v>
      </c>
      <c r="N302" s="34" t="str">
        <f t="shared" si="103"/>
        <v>HH</v>
      </c>
      <c r="O302" s="34" cm="1">
        <f t="array" ref="O302">_xlfn.LET(_xlpm.a, $F$296:$F$303, _xlpm.b, $E$296:$E$303, _xlpm.c, _xlfn.XLOOKUP(M302,_xlpm.a,_xlpm.b,0), _xlpm.d, _xlfn.XLOOKUP(N302,_xlpm.a,_xlpm.b,0), _xlpm.x, IF(OR(_xlpm.c=0,_xlpm.d=0), _xlpm.c+_xlpm.d, MIN(_xlpm.c,_xlpm.d)), IF(_xlpm.x=0, 0, IF(DataTables!$K$158="6+", _xlfn.IFNA(_xlfn.RANK.AVG(_xlpm.x,$E$296:$E$301),1), IF(DataTables!$K$158=8,_xlfn.RANK.AVG(_xlpm.x,_xlpm.b)))))</f>
        <v>0</v>
      </c>
      <c r="P302" s="32"/>
      <c r="Q302" s="151"/>
      <c r="R302" s="151"/>
      <c r="S302" s="151"/>
      <c r="T302" s="151"/>
      <c r="U302" s="151"/>
      <c r="V302" s="151"/>
      <c r="W302" s="151">
        <f>$O302</f>
        <v>0</v>
      </c>
      <c r="X302" s="151"/>
      <c r="Y302" s="32"/>
      <c r="Z302" s="32">
        <f>COUNTIF(F$296:F$303:F$305:F$312,F302)</f>
        <v>0</v>
      </c>
      <c r="AA302" s="32">
        <f t="shared" si="104"/>
        <v>0</v>
      </c>
      <c r="AB302" s="7" t="str">
        <f t="shared" si="105"/>
        <v/>
      </c>
    </row>
    <row r="303" spans="1:28" s="8" customFormat="1" ht="20.25" customHeight="1">
      <c r="A303" s="709" t="s">
        <v>157</v>
      </c>
      <c r="B303" s="709" t="s">
        <v>60</v>
      </c>
      <c r="C303" s="709" t="s">
        <v>136</v>
      </c>
      <c r="D303" s="709" t="s">
        <v>71</v>
      </c>
      <c r="E303" s="14">
        <v>8</v>
      </c>
      <c r="F303" s="24"/>
      <c r="G303" s="201"/>
      <c r="H303" s="33" t="str" cm="1">
        <f t="array" ref="H303">IF($F303=0," ",_xlfn.XLOOKUP($F303,DataCalcs!$B$413:$B$491,_xlfn.XLOOKUP($C303,DataCalcs!$D$412:$N$412,DataCalcs!$D$413:$N$491),"WRONG LETTER"))</f>
        <v xml:space="preserve"> </v>
      </c>
      <c r="I303" s="33" t="str">
        <f>IF($F303=0," ",_xlfn.XLOOKUP($F303,DataCalcs!$B$413:$B$491,DataCalcs!$A$413:$A$491,"WRONG LETTER"))</f>
        <v xml:space="preserve"> </v>
      </c>
      <c r="J303" s="709" t="str" cm="1">
        <f t="array" ref="J303">_xlfn.IFS(ISBLANK(G303), "", NOT(ISNUMBER(G303)), "!!!",  G303&gt;DataTables!$E$97,"...",G303&gt;DataTables!$F$97,"L1",G303&gt;DataTables!$G$97,"L2",G303&gt;DataTables!$H$97,"L3",G303&gt;DataTables!$I$97,"L4",G303&gt;DataTables!$J$97,"L5",G303&gt;DataTables!$K$97,"L6",G303&gt;DataTables!$L$97,"L7",G303&gt;DataTables!$M$97,"L8", G303&lt;=DataTables!$M$97,"L9")</f>
        <v/>
      </c>
      <c r="K303" s="709"/>
      <c r="L303" s="415"/>
      <c r="M303" s="34" t="str">
        <f t="shared" si="103"/>
        <v>W</v>
      </c>
      <c r="N303" s="34" t="str">
        <f t="shared" si="103"/>
        <v>WW</v>
      </c>
      <c r="O303" s="34" cm="1">
        <f t="array" ref="O303">_xlfn.LET(_xlpm.a, $F$296:$F$303, _xlpm.b, $E$296:$E$303, _xlpm.c, _xlfn.XLOOKUP(M303,_xlpm.a,_xlpm.b,0), _xlpm.d, _xlfn.XLOOKUP(N303,_xlpm.a,_xlpm.b,0), _xlpm.x, IF(OR(_xlpm.c=0,_xlpm.d=0), _xlpm.c+_xlpm.d, MIN(_xlpm.c,_xlpm.d)), IF(_xlpm.x=0, 0, IF(DataTables!$K$158="6+", _xlfn.IFNA(_xlfn.RANK.AVG(_xlpm.x,$E$296:$E$301),1), IF(DataTables!$K$158=8,_xlfn.RANK.AVG(_xlpm.x,_xlpm.b)))))</f>
        <v>0</v>
      </c>
      <c r="P303" s="32"/>
      <c r="Q303" s="151"/>
      <c r="R303" s="151"/>
      <c r="S303" s="151"/>
      <c r="T303" s="151"/>
      <c r="U303" s="151"/>
      <c r="V303" s="151"/>
      <c r="W303" s="151"/>
      <c r="X303" s="151">
        <f>$O303</f>
        <v>0</v>
      </c>
      <c r="Y303" s="31"/>
      <c r="Z303" s="32">
        <f>COUNTIF(F$296:F$303:F$305:F$312,F303)</f>
        <v>0</v>
      </c>
      <c r="AA303" s="32">
        <f t="shared" si="104"/>
        <v>0</v>
      </c>
      <c r="AB303" s="7" t="str">
        <f t="shared" si="105"/>
        <v/>
      </c>
    </row>
    <row r="304" spans="1:28" s="8" customFormat="1" ht="20.25" customHeight="1">
      <c r="A304" s="709" t="s">
        <v>157</v>
      </c>
      <c r="B304" s="709" t="s">
        <v>60</v>
      </c>
      <c r="C304" s="709" t="s">
        <v>136</v>
      </c>
      <c r="D304" s="76"/>
      <c r="E304" s="454" t="s">
        <v>246</v>
      </c>
      <c r="F304" s="455"/>
      <c r="G304" s="460"/>
      <c r="H304" s="456"/>
      <c r="I304" s="457"/>
      <c r="J304" s="459"/>
      <c r="K304" s="43"/>
      <c r="L304" s="31"/>
      <c r="M304" s="36"/>
      <c r="N304" s="36"/>
      <c r="O304" s="712"/>
      <c r="P304" s="31"/>
      <c r="Q304" s="31"/>
      <c r="R304" s="31"/>
      <c r="S304" s="31"/>
      <c r="T304" s="31"/>
      <c r="U304" s="31"/>
      <c r="V304" s="31"/>
      <c r="W304" s="31"/>
      <c r="X304" s="31"/>
      <c r="Y304" s="31"/>
      <c r="Z304" s="32"/>
      <c r="AA304" s="2"/>
    </row>
    <row r="305" spans="1:28" s="8" customFormat="1" ht="20.25" customHeight="1">
      <c r="A305" s="709" t="s">
        <v>157</v>
      </c>
      <c r="B305" s="709" t="s">
        <v>60</v>
      </c>
      <c r="C305" s="709" t="s">
        <v>136</v>
      </c>
      <c r="D305" s="709" t="s">
        <v>65</v>
      </c>
      <c r="E305" s="398">
        <v>1</v>
      </c>
      <c r="F305" s="399"/>
      <c r="G305" s="409"/>
      <c r="H305" s="402" t="str" cm="1">
        <f t="array" ref="H305">IF($F305=0," ",_xlfn.XLOOKUP($F305,DataCalcs!$B$413:$B$491,_xlfn.XLOOKUP($C305,DataCalcs!$D$412:$N$412,DataCalcs!$D$413:$N$491),"WRONG LETTER"))</f>
        <v xml:space="preserve"> </v>
      </c>
      <c r="I305" s="402" t="str">
        <f>IF($F305=0," ",_xlfn.XLOOKUP($F305,DataCalcs!$B$413:$B$491,DataCalcs!$A$413:$A$491,"WRONG LETTER"))</f>
        <v xml:space="preserve"> </v>
      </c>
      <c r="J305" s="29" t="str" cm="1">
        <f t="array" ref="J305">_xlfn.IFS(ISBLANK(G305), "", NOT(ISNUMBER(G305)), "!!!",  G305&gt;DataTables!$E$97,"...",G305&gt;DataTables!$F$97,"L1",G305&gt;DataTables!$G$97,"L2",G305&gt;DataTables!$H$97,"L3",G305&gt;DataTables!$I$97,"L4",G305&gt;DataTables!$J$97,"L5",G305&gt;DataTables!$K$97,"L6",G305&gt;DataTables!$L$97,"L7",G305&gt;DataTables!$M$97,"L8", G305&lt;=DataTables!$M$97,"L9")</f>
        <v/>
      </c>
      <c r="K305" s="29"/>
      <c r="L305" s="417"/>
      <c r="M305" s="34" t="str">
        <f t="shared" ref="M305:N312" si="106">M296</f>
        <v>A</v>
      </c>
      <c r="N305" s="34" t="str">
        <f t="shared" si="106"/>
        <v>AA</v>
      </c>
      <c r="O305" s="34" cm="1">
        <f t="array" ref="O305">_xlfn.LET(_xlpm.a, $F$305:$F$312, _xlpm.b, $E$305:$E$312, _xlpm.c, _xlfn.XLOOKUP(M305,_xlpm.a,_xlpm.b,0), _xlpm.d, _xlfn.XLOOKUP(N305,_xlpm.a,_xlpm.b,0), _xlpm.x, IF(OR(_xlpm.c=0,_xlpm.d=0), _xlpm.c+_xlpm.d, MIN(_xlpm.c,_xlpm.d)), IF(_xlpm.x=0, 0, IF(DataTables!$K$158="6+", _xlfn.IFNA(_xlfn.RANK.AVG(_xlpm.x,$E$305:$E$310),1), IF(DataTables!$K$158=8,_xlfn.RANK.AVG(_xlpm.x,_xlpm.b)))))</f>
        <v>0</v>
      </c>
      <c r="P305" s="32"/>
      <c r="Q305" s="151">
        <f>$O305</f>
        <v>0</v>
      </c>
      <c r="R305" s="151"/>
      <c r="S305" s="151"/>
      <c r="T305" s="151"/>
      <c r="U305" s="151"/>
      <c r="V305" s="151"/>
      <c r="W305" s="151"/>
      <c r="X305" s="151"/>
      <c r="Y305" s="32"/>
      <c r="Z305" s="32">
        <f>COUNTIF(F$296:F$303:F$305:F$312,F305)</f>
        <v>0</v>
      </c>
      <c r="AA305" s="32">
        <f>IF(NOT(ISBLANK(F305)),COUNTIF(F$305:F$312,LEFT(F305,1)&amp;"*"),0)</f>
        <v>0</v>
      </c>
      <c r="AB305" s="7" t="str">
        <f>IF(AND($G305&gt;0.00001,$G305&lt;=$J$295), "***", "")</f>
        <v/>
      </c>
    </row>
    <row r="306" spans="1:28" s="8" customFormat="1" ht="20.25" customHeight="1">
      <c r="A306" s="709" t="s">
        <v>157</v>
      </c>
      <c r="B306" s="709" t="s">
        <v>60</v>
      </c>
      <c r="C306" s="709" t="s">
        <v>136</v>
      </c>
      <c r="D306" s="709" t="s">
        <v>65</v>
      </c>
      <c r="E306" s="41">
        <v>2</v>
      </c>
      <c r="F306" s="24"/>
      <c r="G306" s="201"/>
      <c r="H306" s="33" t="str" cm="1">
        <f t="array" ref="H306">IF($F306=0," ",_xlfn.XLOOKUP($F306,DataCalcs!$B$413:$B$491,_xlfn.XLOOKUP($C306,DataCalcs!$D$412:$N$412,DataCalcs!$D$413:$N$491),"WRONG LETTER"))</f>
        <v xml:space="preserve"> </v>
      </c>
      <c r="I306" s="33" t="str">
        <f>IF($F306=0," ",_xlfn.XLOOKUP($F306,DataCalcs!$B$413:$B$491,DataCalcs!$A$413:$A$491,"WRONG LETTER"))</f>
        <v xml:space="preserve"> </v>
      </c>
      <c r="J306" s="709" t="str" cm="1">
        <f t="array" ref="J306">_xlfn.IFS(ISBLANK(G306), "", NOT(ISNUMBER(G306)), "!!!",  G306&gt;DataTables!$E$97,"...",G306&gt;DataTables!$F$97,"L1",G306&gt;DataTables!$G$97,"L2",G306&gt;DataTables!$H$97,"L3",G306&gt;DataTables!$I$97,"L4",G306&gt;DataTables!$J$97,"L5",G306&gt;DataTables!$K$97,"L6",G306&gt;DataTables!$L$97,"L7",G306&gt;DataTables!$M$97,"L8", G306&lt;=DataTables!$M$97,"L9")</f>
        <v/>
      </c>
      <c r="K306" s="709"/>
      <c r="L306" s="415"/>
      <c r="M306" s="34" t="str">
        <f t="shared" si="106"/>
        <v>N</v>
      </c>
      <c r="N306" s="34" t="str">
        <f t="shared" si="106"/>
        <v>NN</v>
      </c>
      <c r="O306" s="34" cm="1">
        <f t="array" ref="O306">_xlfn.LET(_xlpm.a, $F$305:$F$312, _xlpm.b, $E$305:$E$312, _xlpm.c, _xlfn.XLOOKUP(M306,_xlpm.a,_xlpm.b,0), _xlpm.d, _xlfn.XLOOKUP(N306,_xlpm.a,_xlpm.b,0), _xlpm.x, IF(OR(_xlpm.c=0,_xlpm.d=0), _xlpm.c+_xlpm.d, MIN(_xlpm.c,_xlpm.d)), IF(_xlpm.x=0, 0, IF(DataTables!$K$158="6+", _xlfn.IFNA(_xlfn.RANK.AVG(_xlpm.x,$E$305:$E$310),1), IF(DataTables!$K$158=8,_xlfn.RANK.AVG(_xlpm.x,_xlpm.b)))))</f>
        <v>0</v>
      </c>
      <c r="P306" s="32"/>
      <c r="Q306" s="151"/>
      <c r="R306" s="151">
        <f>$O306</f>
        <v>0</v>
      </c>
      <c r="S306" s="151"/>
      <c r="T306" s="151"/>
      <c r="U306" s="151"/>
      <c r="V306" s="151"/>
      <c r="W306" s="151"/>
      <c r="X306" s="151"/>
      <c r="Y306" s="32"/>
      <c r="Z306" s="32">
        <f>COUNTIF(F$296:F$303:F$305:F$312,F306)</f>
        <v>0</v>
      </c>
      <c r="AA306" s="32">
        <f t="shared" ref="AA306:AA312" si="107">IF(NOT(ISBLANK(F306)),COUNTIF(F$305:F$312,LEFT(F306,1)&amp;"*"),0)</f>
        <v>0</v>
      </c>
      <c r="AB306" s="7" t="str">
        <f t="shared" ref="AB306:AB312" si="108">IF(AND($G306&gt;0.00001,$G306&lt;=$J$295), "***", "")</f>
        <v/>
      </c>
    </row>
    <row r="307" spans="1:28" s="8" customFormat="1" ht="20.25" customHeight="1">
      <c r="A307" s="709" t="s">
        <v>157</v>
      </c>
      <c r="B307" s="709" t="s">
        <v>60</v>
      </c>
      <c r="C307" s="709" t="s">
        <v>136</v>
      </c>
      <c r="D307" s="709" t="s">
        <v>65</v>
      </c>
      <c r="E307" s="41">
        <v>3</v>
      </c>
      <c r="F307" s="24"/>
      <c r="G307" s="201"/>
      <c r="H307" s="33" t="str" cm="1">
        <f t="array" ref="H307">IF($F307=0," ",_xlfn.XLOOKUP($F307,DataCalcs!$B$413:$B$491,_xlfn.XLOOKUP($C307,DataCalcs!$D$412:$N$412,DataCalcs!$D$413:$N$491),"WRONG LETTER"))</f>
        <v xml:space="preserve"> </v>
      </c>
      <c r="I307" s="33" t="str">
        <f>IF($F307=0," ",_xlfn.XLOOKUP($F307,DataCalcs!$B$413:$B$491,DataCalcs!$A$413:$A$491,"WRONG LETTER"))</f>
        <v xml:space="preserve"> </v>
      </c>
      <c r="J307" s="709" t="str" cm="1">
        <f t="array" ref="J307">_xlfn.IFS(ISBLANK(G307), "", NOT(ISNUMBER(G307)), "!!!",  G307&gt;DataTables!$E$97,"...",G307&gt;DataTables!$F$97,"L1",G307&gt;DataTables!$G$97,"L2",G307&gt;DataTables!$H$97,"L3",G307&gt;DataTables!$I$97,"L4",G307&gt;DataTables!$J$97,"L5",G307&gt;DataTables!$K$97,"L6",G307&gt;DataTables!$L$97,"L7",G307&gt;DataTables!$M$97,"L8", G307&lt;=DataTables!$M$97,"L9")</f>
        <v/>
      </c>
      <c r="K307" s="709"/>
      <c r="L307" s="415"/>
      <c r="M307" s="34" t="str">
        <f t="shared" si="106"/>
        <v>B</v>
      </c>
      <c r="N307" s="34" t="str">
        <f t="shared" si="106"/>
        <v>BB</v>
      </c>
      <c r="O307" s="34" cm="1">
        <f t="array" ref="O307">_xlfn.LET(_xlpm.a, $F$305:$F$312, _xlpm.b, $E$305:$E$312, _xlpm.c, _xlfn.XLOOKUP(M307,_xlpm.a,_xlpm.b,0), _xlpm.d, _xlfn.XLOOKUP(N307,_xlpm.a,_xlpm.b,0), _xlpm.x, IF(OR(_xlpm.c=0,_xlpm.d=0), _xlpm.c+_xlpm.d, MIN(_xlpm.c,_xlpm.d)), IF(_xlpm.x=0, 0, IF(DataTables!$K$158="6+", _xlfn.IFNA(_xlfn.RANK.AVG(_xlpm.x,$E$305:$E$310),1), IF(DataTables!$K$158=8,_xlfn.RANK.AVG(_xlpm.x,_xlpm.b)))))</f>
        <v>0</v>
      </c>
      <c r="P307" s="32"/>
      <c r="Q307" s="151"/>
      <c r="R307" s="151"/>
      <c r="S307" s="151">
        <f>$O307</f>
        <v>0</v>
      </c>
      <c r="T307" s="151"/>
      <c r="U307" s="151"/>
      <c r="V307" s="151"/>
      <c r="W307" s="151"/>
      <c r="X307" s="151"/>
      <c r="Y307" s="32"/>
      <c r="Z307" s="32">
        <f>COUNTIF(F$296:F$303:F$305:F$312,F307)</f>
        <v>0</v>
      </c>
      <c r="AA307" s="32">
        <f t="shared" si="107"/>
        <v>0</v>
      </c>
      <c r="AB307" s="7" t="str">
        <f t="shared" si="108"/>
        <v/>
      </c>
    </row>
    <row r="308" spans="1:28" s="8" customFormat="1" ht="20.25" customHeight="1">
      <c r="A308" s="709" t="s">
        <v>157</v>
      </c>
      <c r="B308" s="709" t="s">
        <v>60</v>
      </c>
      <c r="C308" s="709" t="s">
        <v>136</v>
      </c>
      <c r="D308" s="709" t="s">
        <v>65</v>
      </c>
      <c r="E308" s="41">
        <v>4</v>
      </c>
      <c r="F308" s="24"/>
      <c r="G308" s="201"/>
      <c r="H308" s="33" t="str" cm="1">
        <f t="array" ref="H308">IF($F308=0," ",_xlfn.XLOOKUP($F308,DataCalcs!$B$413:$B$491,_xlfn.XLOOKUP($C308,DataCalcs!$D$412:$N$412,DataCalcs!$D$413:$N$491),"WRONG LETTER"))</f>
        <v xml:space="preserve"> </v>
      </c>
      <c r="I308" s="33" t="str">
        <f>IF($F308=0," ",_xlfn.XLOOKUP($F308,DataCalcs!$B$413:$B$491,DataCalcs!$A$413:$A$491,"WRONG LETTER"))</f>
        <v xml:space="preserve"> </v>
      </c>
      <c r="J308" s="709" t="str" cm="1">
        <f t="array" ref="J308">_xlfn.IFS(ISBLANK(G308), "", NOT(ISNUMBER(G308)), "!!!",  G308&gt;DataTables!$E$97,"...",G308&gt;DataTables!$F$97,"L1",G308&gt;DataTables!$G$97,"L2",G308&gt;DataTables!$H$97,"L3",G308&gt;DataTables!$I$97,"L4",G308&gt;DataTables!$J$97,"L5",G308&gt;DataTables!$K$97,"L6",G308&gt;DataTables!$L$97,"L7",G308&gt;DataTables!$M$97,"L8", G308&lt;=DataTables!$M$97,"L9")</f>
        <v/>
      </c>
      <c r="K308" s="709"/>
      <c r="L308" s="415"/>
      <c r="M308" s="34" t="str">
        <f t="shared" si="106"/>
        <v>O</v>
      </c>
      <c r="N308" s="34" t="str">
        <f t="shared" si="106"/>
        <v>OO</v>
      </c>
      <c r="O308" s="34" cm="1">
        <f t="array" ref="O308">_xlfn.LET(_xlpm.a, $F$305:$F$312, _xlpm.b, $E$305:$E$312, _xlpm.c, _xlfn.XLOOKUP(M308,_xlpm.a,_xlpm.b,0), _xlpm.d, _xlfn.XLOOKUP(N308,_xlpm.a,_xlpm.b,0), _xlpm.x, IF(OR(_xlpm.c=0,_xlpm.d=0), _xlpm.c+_xlpm.d, MIN(_xlpm.c,_xlpm.d)), IF(_xlpm.x=0, 0, IF(DataTables!$K$158="6+", _xlfn.IFNA(_xlfn.RANK.AVG(_xlpm.x,$E$305:$E$310),1), IF(DataTables!$K$158=8,_xlfn.RANK.AVG(_xlpm.x,_xlpm.b)))))</f>
        <v>0</v>
      </c>
      <c r="P308" s="32"/>
      <c r="Q308" s="151"/>
      <c r="R308" s="151"/>
      <c r="S308" s="151"/>
      <c r="T308" s="151">
        <f>$O308</f>
        <v>0</v>
      </c>
      <c r="U308" s="151"/>
      <c r="V308" s="151"/>
      <c r="W308" s="151"/>
      <c r="X308" s="151"/>
      <c r="Y308" s="32"/>
      <c r="Z308" s="32">
        <f>COUNTIF(F$296:F$303:F$305:F$312,F308)</f>
        <v>0</v>
      </c>
      <c r="AA308" s="32">
        <f t="shared" si="107"/>
        <v>0</v>
      </c>
      <c r="AB308" s="7" t="str">
        <f t="shared" si="108"/>
        <v/>
      </c>
    </row>
    <row r="309" spans="1:28" s="8" customFormat="1" ht="20.25" customHeight="1">
      <c r="A309" s="709" t="s">
        <v>157</v>
      </c>
      <c r="B309" s="709" t="s">
        <v>60</v>
      </c>
      <c r="C309" s="709" t="s">
        <v>136</v>
      </c>
      <c r="D309" s="709" t="s">
        <v>65</v>
      </c>
      <c r="E309" s="41">
        <v>5</v>
      </c>
      <c r="F309" s="24"/>
      <c r="G309" s="201"/>
      <c r="H309" s="33" t="str" cm="1">
        <f t="array" ref="H309">IF($F309=0," ",_xlfn.XLOOKUP($F309,DataCalcs!$B$413:$B$491,_xlfn.XLOOKUP($C309,DataCalcs!$D$412:$N$412,DataCalcs!$D$413:$N$491),"WRONG LETTER"))</f>
        <v xml:space="preserve"> </v>
      </c>
      <c r="I309" s="33" t="str">
        <f>IF($F309=0," ",_xlfn.XLOOKUP($F309,DataCalcs!$B$413:$B$491,DataCalcs!$A$413:$A$491,"WRONG LETTER"))</f>
        <v xml:space="preserve"> </v>
      </c>
      <c r="J309" s="709" t="str" cm="1">
        <f t="array" ref="J309">_xlfn.IFS(ISBLANK(G309), "", NOT(ISNUMBER(G309)), "!!!",  G309&gt;DataTables!$E$97,"...",G309&gt;DataTables!$F$97,"L1",G309&gt;DataTables!$G$97,"L2",G309&gt;DataTables!$H$97,"L3",G309&gt;DataTables!$I$97,"L4",G309&gt;DataTables!$J$97,"L5",G309&gt;DataTables!$K$97,"L6",G309&gt;DataTables!$L$97,"L7",G309&gt;DataTables!$M$97,"L8", G309&lt;=DataTables!$M$97,"L9")</f>
        <v/>
      </c>
      <c r="K309" s="709"/>
      <c r="L309" s="415"/>
      <c r="M309" s="34" t="str">
        <f t="shared" si="106"/>
        <v>R</v>
      </c>
      <c r="N309" s="34" t="str">
        <f t="shared" si="106"/>
        <v>RR</v>
      </c>
      <c r="O309" s="34" cm="1">
        <f t="array" ref="O309">_xlfn.LET(_xlpm.a, $F$305:$F$312, _xlpm.b, $E$305:$E$312, _xlpm.c, _xlfn.XLOOKUP(M309,_xlpm.a,_xlpm.b,0), _xlpm.d, _xlfn.XLOOKUP(N309,_xlpm.a,_xlpm.b,0), _xlpm.x, IF(OR(_xlpm.c=0,_xlpm.d=0), _xlpm.c+_xlpm.d, MIN(_xlpm.c,_xlpm.d)), IF(_xlpm.x=0, 0, IF(DataTables!$K$158="6+", _xlfn.IFNA(_xlfn.RANK.AVG(_xlpm.x,$E$305:$E$310),1), IF(DataTables!$K$158=8,_xlfn.RANK.AVG(_xlpm.x,_xlpm.b)))))</f>
        <v>0</v>
      </c>
      <c r="P309" s="32"/>
      <c r="Q309" s="151"/>
      <c r="R309" s="151"/>
      <c r="S309" s="151"/>
      <c r="T309" s="151"/>
      <c r="U309" s="151">
        <f>$O309</f>
        <v>0</v>
      </c>
      <c r="V309" s="151"/>
      <c r="W309" s="151"/>
      <c r="X309" s="151"/>
      <c r="Y309" s="32"/>
      <c r="Z309" s="32">
        <f>COUNTIF(F$296:F$303:F$305:F$312,F309)</f>
        <v>0</v>
      </c>
      <c r="AA309" s="32">
        <f t="shared" si="107"/>
        <v>0</v>
      </c>
      <c r="AB309" s="7" t="str">
        <f t="shared" si="108"/>
        <v/>
      </c>
    </row>
    <row r="310" spans="1:28" s="8" customFormat="1" ht="20.25" customHeight="1">
      <c r="A310" s="709" t="s">
        <v>157</v>
      </c>
      <c r="B310" s="709" t="s">
        <v>60</v>
      </c>
      <c r="C310" s="709" t="s">
        <v>136</v>
      </c>
      <c r="D310" s="709" t="s">
        <v>65</v>
      </c>
      <c r="E310" s="41">
        <v>6</v>
      </c>
      <c r="F310" s="24"/>
      <c r="G310" s="201"/>
      <c r="H310" s="33" t="str" cm="1">
        <f t="array" ref="H310">IF($F310=0," ",_xlfn.XLOOKUP($F310,DataCalcs!$B$413:$B$491,_xlfn.XLOOKUP($C310,DataCalcs!$D$412:$N$412,DataCalcs!$D$413:$N$491),"WRONG LETTER"))</f>
        <v xml:space="preserve"> </v>
      </c>
      <c r="I310" s="33" t="str">
        <f>IF($F310=0," ",_xlfn.XLOOKUP($F310,DataCalcs!$B$413:$B$491,DataCalcs!$A$413:$A$491,"WRONG LETTER"))</f>
        <v xml:space="preserve"> </v>
      </c>
      <c r="J310" s="709" t="str" cm="1">
        <f t="array" ref="J310">_xlfn.IFS(ISBLANK(G310), "", NOT(ISNUMBER(G310)), "!!!",  G310&gt;DataTables!$E$97,"...",G310&gt;DataTables!$F$97,"L1",G310&gt;DataTables!$G$97,"L2",G310&gt;DataTables!$H$97,"L3",G310&gt;DataTables!$I$97,"L4",G310&gt;DataTables!$J$97,"L5",G310&gt;DataTables!$K$97,"L6",G310&gt;DataTables!$L$97,"L7",G310&gt;DataTables!$M$97,"L8", G310&lt;=DataTables!$M$97,"L9")</f>
        <v/>
      </c>
      <c r="K310" s="709"/>
      <c r="L310" s="414"/>
      <c r="M310" s="34" t="str">
        <f t="shared" si="106"/>
        <v>X</v>
      </c>
      <c r="N310" s="34" t="str">
        <f t="shared" si="106"/>
        <v>XX</v>
      </c>
      <c r="O310" s="34" cm="1">
        <f t="array" ref="O310">_xlfn.LET(_xlpm.a, $F$305:$F$312, _xlpm.b, $E$305:$E$312, _xlpm.c, _xlfn.XLOOKUP(M310,_xlpm.a,_xlpm.b,0), _xlpm.d, _xlfn.XLOOKUP(N310,_xlpm.a,_xlpm.b,0), _xlpm.x, IF(OR(_xlpm.c=0,_xlpm.d=0), _xlpm.c+_xlpm.d, MIN(_xlpm.c,_xlpm.d)), IF(_xlpm.x=0, 0, IF(DataTables!$K$158="6+", _xlfn.IFNA(_xlfn.RANK.AVG(_xlpm.x,$E$305:$E$310),1), IF(DataTables!$K$158=8,_xlfn.RANK.AVG(_xlpm.x,_xlpm.b)))))</f>
        <v>0</v>
      </c>
      <c r="P310" s="32"/>
      <c r="Q310" s="151"/>
      <c r="R310" s="151"/>
      <c r="S310" s="151"/>
      <c r="T310" s="151"/>
      <c r="U310" s="151"/>
      <c r="V310" s="151">
        <f>$O310</f>
        <v>0</v>
      </c>
      <c r="W310" s="151"/>
      <c r="X310" s="151"/>
      <c r="Y310" s="32"/>
      <c r="Z310" s="32">
        <f>COUNTIF(F$296:F$303:F$305:F$312,F310)</f>
        <v>0</v>
      </c>
      <c r="AA310" s="32">
        <f t="shared" si="107"/>
        <v>0</v>
      </c>
      <c r="AB310" s="7" t="str">
        <f t="shared" si="108"/>
        <v/>
      </c>
    </row>
    <row r="311" spans="1:28" s="7" customFormat="1" ht="20.25" customHeight="1">
      <c r="A311" s="709" t="s">
        <v>157</v>
      </c>
      <c r="B311" s="709" t="s">
        <v>60</v>
      </c>
      <c r="C311" s="709" t="s">
        <v>136</v>
      </c>
      <c r="D311" s="709" t="s">
        <v>65</v>
      </c>
      <c r="E311" s="14">
        <v>7</v>
      </c>
      <c r="F311" s="24"/>
      <c r="G311" s="201"/>
      <c r="H311" s="33" t="str" cm="1">
        <f t="array" ref="H311">IF($F311=0," ",_xlfn.XLOOKUP($F311,DataCalcs!$B$413:$B$491,_xlfn.XLOOKUP($C311,DataCalcs!$D$412:$N$412,DataCalcs!$D$413:$N$491),"WRONG LETTER"))</f>
        <v xml:space="preserve"> </v>
      </c>
      <c r="I311" s="33" t="str">
        <f>IF($F311=0," ",_xlfn.XLOOKUP($F311,DataCalcs!$B$413:$B$491,DataCalcs!$A$413:$A$491,"WRONG LETTER"))</f>
        <v xml:space="preserve"> </v>
      </c>
      <c r="J311" s="709" t="str" cm="1">
        <f t="array" ref="J311">_xlfn.IFS(ISBLANK(G311), "", NOT(ISNUMBER(G311)), "!!!",  G311&gt;DataTables!$E$97,"...",G311&gt;DataTables!$F$97,"L1",G311&gt;DataTables!$G$97,"L2",G311&gt;DataTables!$H$97,"L3",G311&gt;DataTables!$I$97,"L4",G311&gt;DataTables!$J$97,"L5",G311&gt;DataTables!$K$97,"L6",G311&gt;DataTables!$L$97,"L7",G311&gt;DataTables!$M$97,"L8", G311&lt;=DataTables!$M$97,"L9")</f>
        <v/>
      </c>
      <c r="K311" s="709"/>
      <c r="L311" s="415"/>
      <c r="M311" s="34" t="str">
        <f t="shared" si="106"/>
        <v>H</v>
      </c>
      <c r="N311" s="34" t="str">
        <f t="shared" si="106"/>
        <v>HH</v>
      </c>
      <c r="O311" s="34" cm="1">
        <f t="array" ref="O311">_xlfn.LET(_xlpm.a, $F$305:$F$312, _xlpm.b, $E$305:$E$312, _xlpm.c, _xlfn.XLOOKUP(M311,_xlpm.a,_xlpm.b,0), _xlpm.d, _xlfn.XLOOKUP(N311,_xlpm.a,_xlpm.b,0), _xlpm.x, IF(OR(_xlpm.c=0,_xlpm.d=0), _xlpm.c+_xlpm.d, MIN(_xlpm.c,_xlpm.d)), IF(_xlpm.x=0, 0, IF(DataTables!$K$158="6+", _xlfn.IFNA(_xlfn.RANK.AVG(_xlpm.x,$E$305:$E$310),1), IF(DataTables!$K$158=8,_xlfn.RANK.AVG(_xlpm.x,_xlpm.b)))))</f>
        <v>0</v>
      </c>
      <c r="P311" s="32"/>
      <c r="Q311" s="151"/>
      <c r="R311" s="151"/>
      <c r="S311" s="151"/>
      <c r="T311" s="151"/>
      <c r="U311" s="151"/>
      <c r="V311" s="151"/>
      <c r="W311" s="151">
        <f>$O311</f>
        <v>0</v>
      </c>
      <c r="X311" s="151"/>
      <c r="Y311" s="32"/>
      <c r="Z311" s="32">
        <f>COUNTIF(F$296:F$303:F$305:F$312,F311)</f>
        <v>0</v>
      </c>
      <c r="AA311" s="32">
        <f t="shared" si="107"/>
        <v>0</v>
      </c>
      <c r="AB311" s="7" t="str">
        <f t="shared" si="108"/>
        <v/>
      </c>
    </row>
    <row r="312" spans="1:28" s="7" customFormat="1" ht="20.25" customHeight="1">
      <c r="A312" s="709" t="s">
        <v>157</v>
      </c>
      <c r="B312" s="709" t="s">
        <v>60</v>
      </c>
      <c r="C312" s="709" t="s">
        <v>136</v>
      </c>
      <c r="D312" s="709" t="s">
        <v>65</v>
      </c>
      <c r="E312" s="14">
        <v>8</v>
      </c>
      <c r="F312" s="24"/>
      <c r="G312" s="201"/>
      <c r="H312" s="33" t="str" cm="1">
        <f t="array" ref="H312">IF($F312=0," ",_xlfn.XLOOKUP($F312,DataCalcs!$B$413:$B$491,_xlfn.XLOOKUP($C312,DataCalcs!$D$412:$N$412,DataCalcs!$D$413:$N$491),"WRONG LETTER"))</f>
        <v xml:space="preserve"> </v>
      </c>
      <c r="I312" s="33" t="str">
        <f>IF($F312=0," ",_xlfn.XLOOKUP($F312,DataCalcs!$B$413:$B$491,DataCalcs!$A$413:$A$491,"WRONG LETTER"))</f>
        <v xml:space="preserve"> </v>
      </c>
      <c r="J312" s="709" t="str" cm="1">
        <f t="array" ref="J312">_xlfn.IFS(ISBLANK(G312), "", NOT(ISNUMBER(G312)), "!!!",  G312&gt;DataTables!$E$97,"...",G312&gt;DataTables!$F$97,"L1",G312&gt;DataTables!$G$97,"L2",G312&gt;DataTables!$H$97,"L3",G312&gt;DataTables!$I$97,"L4",G312&gt;DataTables!$J$97,"L5",G312&gt;DataTables!$K$97,"L6",G312&gt;DataTables!$L$97,"L7",G312&gt;DataTables!$M$97,"L8", G312&lt;=DataTables!$M$97,"L9")</f>
        <v/>
      </c>
      <c r="K312" s="709"/>
      <c r="L312" s="415"/>
      <c r="M312" s="34" t="str">
        <f t="shared" si="106"/>
        <v>W</v>
      </c>
      <c r="N312" s="34" t="str">
        <f t="shared" si="106"/>
        <v>WW</v>
      </c>
      <c r="O312" s="34" cm="1">
        <f t="array" ref="O312">_xlfn.LET(_xlpm.a, $F$305:$F$312, _xlpm.b, $E$305:$E$312, _xlpm.c, _xlfn.XLOOKUP(M312,_xlpm.a,_xlpm.b,0), _xlpm.d, _xlfn.XLOOKUP(N312,_xlpm.a,_xlpm.b,0), _xlpm.x, IF(OR(_xlpm.c=0,_xlpm.d=0), _xlpm.c+_xlpm.d, MIN(_xlpm.c,_xlpm.d)), IF(_xlpm.x=0, 0, IF(DataTables!$K$158="6+", _xlfn.IFNA(_xlfn.RANK.AVG(_xlpm.x,$E$305:$E$310),1), IF(DataTables!$K$158=8,_xlfn.RANK.AVG(_xlpm.x,_xlpm.b)))))</f>
        <v>0</v>
      </c>
      <c r="P312" s="32"/>
      <c r="Q312" s="151"/>
      <c r="R312" s="151"/>
      <c r="S312" s="151"/>
      <c r="T312" s="151"/>
      <c r="U312" s="151"/>
      <c r="V312" s="151"/>
      <c r="W312" s="151"/>
      <c r="X312" s="151">
        <f>$O312</f>
        <v>0</v>
      </c>
      <c r="Y312" s="31"/>
      <c r="Z312" s="32">
        <f>COUNTIF(F$296:F$303:F$305:F$312,F312)</f>
        <v>0</v>
      </c>
      <c r="AA312" s="32">
        <f t="shared" si="107"/>
        <v>0</v>
      </c>
      <c r="AB312" s="7" t="str">
        <f t="shared" si="108"/>
        <v/>
      </c>
    </row>
    <row r="313" spans="1:28" s="7" customFormat="1" ht="20.25" customHeight="1">
      <c r="A313" s="709" t="s">
        <v>157</v>
      </c>
      <c r="B313" s="709" t="s">
        <v>60</v>
      </c>
      <c r="C313" s="709" t="s">
        <v>139</v>
      </c>
      <c r="D313" s="76"/>
      <c r="E313" s="454" t="s">
        <v>247</v>
      </c>
      <c r="F313" s="455"/>
      <c r="G313" s="455"/>
      <c r="H313" s="456"/>
      <c r="I313" s="457" t="s">
        <v>59</v>
      </c>
      <c r="J313" s="461">
        <f>DataTables!$N$98</f>
        <v>52.4</v>
      </c>
      <c r="K313" s="43"/>
      <c r="L313" s="13"/>
      <c r="M313" s="36"/>
      <c r="N313" s="36"/>
      <c r="P313" s="31"/>
      <c r="Q313" s="31"/>
      <c r="R313" s="31"/>
      <c r="S313" s="31"/>
      <c r="T313" s="31"/>
      <c r="U313" s="31"/>
      <c r="V313" s="31"/>
      <c r="W313" s="31"/>
      <c r="X313" s="31"/>
      <c r="Y313" s="32"/>
      <c r="Z313" s="32"/>
      <c r="AA313" s="2"/>
    </row>
    <row r="314" spans="1:28" s="7" customFormat="1" ht="40" customHeight="1">
      <c r="A314" s="709" t="s">
        <v>157</v>
      </c>
      <c r="B314" s="709" t="s">
        <v>60</v>
      </c>
      <c r="C314" s="709" t="s">
        <v>139</v>
      </c>
      <c r="D314" s="709" t="s">
        <v>71</v>
      </c>
      <c r="E314" s="398">
        <v>1</v>
      </c>
      <c r="F314" s="399"/>
      <c r="G314" s="400"/>
      <c r="H314" s="401" t="str">
        <f>IF($F314=0," ",_xlfn.XLOOKUP($F314,DataCalcs!$B$413:$B$491,DataCalcs!$X$413:$X$491,"WRONG LETTER"))</f>
        <v xml:space="preserve"> </v>
      </c>
      <c r="I314" s="402" t="str">
        <f>IF($F314=0," ",_xlfn.XLOOKUP($F314,DataCalcs!$B$413:$B$491,DataCalcs!$A$413:$A$491,"WRONG LETTER"))</f>
        <v xml:space="preserve"> </v>
      </c>
      <c r="J314" s="29" t="s">
        <v>141</v>
      </c>
      <c r="K314" s="29"/>
      <c r="L314" s="417"/>
      <c r="M314" s="34" t="str">
        <f t="shared" ref="M314:N321" si="109">M305</f>
        <v>A</v>
      </c>
      <c r="N314" s="34" t="str">
        <f t="shared" si="109"/>
        <v>AA</v>
      </c>
      <c r="O314" s="34" cm="1">
        <f t="array" ref="O314">_xlfn.LET(_xlpm.a, $F$314:$F$321, _xlpm.b, $E$314:$E$321, _xlpm.c, _xlfn.XLOOKUP(M314,_xlpm.a,_xlpm.b,0), _xlpm.d, _xlfn.XLOOKUP(N314,_xlpm.a,_xlpm.b,0), _xlpm.x, IF(OR(_xlpm.c=0,_xlpm.d=0), _xlpm.c+_xlpm.d, MIN(_xlpm.c,_xlpm.d)), IF(_xlpm.x=0, 0, IF(DataTables!$K$158="6+", _xlfn.IFNA(_xlfn.RANK.AVG(_xlpm.x,$E$314:$E$319),1), IF(DataTables!$K$158=8,_xlfn.RANK.AVG(_xlpm.x,_xlpm.b)))))</f>
        <v>0</v>
      </c>
      <c r="P314" s="32"/>
      <c r="Q314" s="151">
        <f>$O314</f>
        <v>0</v>
      </c>
      <c r="R314" s="151"/>
      <c r="S314" s="151"/>
      <c r="T314" s="151"/>
      <c r="U314" s="151"/>
      <c r="V314" s="151"/>
      <c r="W314" s="151"/>
      <c r="X314" s="151"/>
      <c r="Y314" s="32"/>
      <c r="Z314" s="32">
        <f>COUNTIF(F$314:F$321,F314)</f>
        <v>0</v>
      </c>
      <c r="AA314" s="32">
        <f>IF(NOT(ISBLANK(F314)),COUNTIF(F$314:F$321,LEFT(F314,1)&amp;"*"),0)</f>
        <v>0</v>
      </c>
      <c r="AB314" s="7" t="str">
        <f>IF(AND($G314&gt;0.00001,$G314&lt;=$J$313), "***", "")</f>
        <v/>
      </c>
    </row>
    <row r="315" spans="1:28" s="7" customFormat="1" ht="40" customHeight="1">
      <c r="A315" s="709" t="s">
        <v>157</v>
      </c>
      <c r="B315" s="709" t="s">
        <v>60</v>
      </c>
      <c r="C315" s="709" t="s">
        <v>139</v>
      </c>
      <c r="D315" s="709" t="s">
        <v>71</v>
      </c>
      <c r="E315" s="41">
        <v>2</v>
      </c>
      <c r="F315" s="24"/>
      <c r="G315" s="38"/>
      <c r="H315" s="78" t="str">
        <f>IF($F315=0," ",_xlfn.XLOOKUP($F315,DataCalcs!$B$413:$B$491,DataCalcs!$X$413:$X$491,"WRONG LETTER"))</f>
        <v xml:space="preserve"> </v>
      </c>
      <c r="I315" s="33" t="str">
        <f>IF($F315=0," ",_xlfn.XLOOKUP($F315,DataCalcs!$B$413:$B$491,DataCalcs!$A$413:$A$491,"WRONG LETTER"))</f>
        <v xml:space="preserve"> </v>
      </c>
      <c r="J315" s="709" t="s">
        <v>141</v>
      </c>
      <c r="K315" s="709"/>
      <c r="L315" s="417"/>
      <c r="M315" s="34" t="str">
        <f t="shared" si="109"/>
        <v>N</v>
      </c>
      <c r="N315" s="34" t="str">
        <f t="shared" si="109"/>
        <v>NN</v>
      </c>
      <c r="O315" s="34" cm="1">
        <f t="array" ref="O315">_xlfn.LET(_xlpm.a, $F$314:$F$321, _xlpm.b, $E$314:$E$321, _xlpm.c, _xlfn.XLOOKUP(M315,_xlpm.a,_xlpm.b,0), _xlpm.d, _xlfn.XLOOKUP(N315,_xlpm.a,_xlpm.b,0), _xlpm.x, IF(OR(_xlpm.c=0,_xlpm.d=0), _xlpm.c+_xlpm.d, MIN(_xlpm.c,_xlpm.d)), IF(_xlpm.x=0, 0, IF(DataTables!$K$158="6+", _xlfn.IFNA(_xlfn.RANK.AVG(_xlpm.x,$E$314:$E$319),1), IF(DataTables!$K$158=8,_xlfn.RANK.AVG(_xlpm.x,_xlpm.b)))))</f>
        <v>0</v>
      </c>
      <c r="P315" s="32"/>
      <c r="Q315" s="151"/>
      <c r="R315" s="151">
        <f>$O315</f>
        <v>0</v>
      </c>
      <c r="S315" s="151"/>
      <c r="T315" s="151"/>
      <c r="U315" s="151"/>
      <c r="V315" s="151"/>
      <c r="W315" s="151"/>
      <c r="X315" s="151"/>
      <c r="Y315" s="32"/>
      <c r="Z315" s="32">
        <f t="shared" ref="Z315:Z321" si="110">COUNTIF(F$314:F$321,F315)</f>
        <v>0</v>
      </c>
      <c r="AA315" s="32">
        <f t="shared" ref="AA315:AA321" si="111">IF(NOT(ISBLANK(F315)),COUNTIF(F$314:F$321,LEFT(F315,1)&amp;"*"),0)</f>
        <v>0</v>
      </c>
      <c r="AB315" s="7" t="str">
        <f t="shared" ref="AB315:AB320" si="112">IF(AND($G315&gt;0.00001,$G315&lt;=$J$313), "***", "")</f>
        <v/>
      </c>
    </row>
    <row r="316" spans="1:28" s="7" customFormat="1" ht="40" customHeight="1">
      <c r="A316" s="709" t="s">
        <v>157</v>
      </c>
      <c r="B316" s="709" t="s">
        <v>60</v>
      </c>
      <c r="C316" s="709" t="s">
        <v>139</v>
      </c>
      <c r="D316" s="709" t="s">
        <v>71</v>
      </c>
      <c r="E316" s="41">
        <v>3</v>
      </c>
      <c r="F316" s="24"/>
      <c r="G316" s="38"/>
      <c r="H316" s="78" t="str">
        <f>IF($F316=0," ",_xlfn.XLOOKUP($F316,DataCalcs!$B$413:$B$491,DataCalcs!$X$413:$X$491,"WRONG LETTER"))</f>
        <v xml:space="preserve"> </v>
      </c>
      <c r="I316" s="33" t="str">
        <f>IF($F316=0," ",_xlfn.XLOOKUP($F316,DataCalcs!$B$413:$B$491,DataCalcs!$A$413:$A$491,"WRONG LETTER"))</f>
        <v xml:space="preserve"> </v>
      </c>
      <c r="J316" s="709" t="s">
        <v>141</v>
      </c>
      <c r="K316" s="709"/>
      <c r="L316" s="417"/>
      <c r="M316" s="34" t="str">
        <f t="shared" si="109"/>
        <v>B</v>
      </c>
      <c r="N316" s="34" t="str">
        <f t="shared" si="109"/>
        <v>BB</v>
      </c>
      <c r="O316" s="34" cm="1">
        <f t="array" ref="O316">_xlfn.LET(_xlpm.a, $F$314:$F$321, _xlpm.b, $E$314:$E$321, _xlpm.c, _xlfn.XLOOKUP(M316,_xlpm.a,_xlpm.b,0), _xlpm.d, _xlfn.XLOOKUP(N316,_xlpm.a,_xlpm.b,0), _xlpm.x, IF(OR(_xlpm.c=0,_xlpm.d=0), _xlpm.c+_xlpm.d, MIN(_xlpm.c,_xlpm.d)), IF(_xlpm.x=0, 0, IF(DataTables!$K$158="6+", _xlfn.IFNA(_xlfn.RANK.AVG(_xlpm.x,$E$314:$E$319),1), IF(DataTables!$K$158=8,_xlfn.RANK.AVG(_xlpm.x,_xlpm.b)))))</f>
        <v>0</v>
      </c>
      <c r="P316" s="32"/>
      <c r="Q316" s="151"/>
      <c r="R316" s="151"/>
      <c r="S316" s="151">
        <f>$O316</f>
        <v>0</v>
      </c>
      <c r="T316" s="151"/>
      <c r="U316" s="151"/>
      <c r="V316" s="151"/>
      <c r="W316" s="151"/>
      <c r="X316" s="151"/>
      <c r="Y316" s="32"/>
      <c r="Z316" s="32">
        <f t="shared" si="110"/>
        <v>0</v>
      </c>
      <c r="AA316" s="32">
        <f t="shared" si="111"/>
        <v>0</v>
      </c>
      <c r="AB316" s="7" t="str">
        <f t="shared" si="112"/>
        <v/>
      </c>
    </row>
    <row r="317" spans="1:28" s="7" customFormat="1" ht="40" customHeight="1">
      <c r="A317" s="709" t="s">
        <v>157</v>
      </c>
      <c r="B317" s="709" t="s">
        <v>60</v>
      </c>
      <c r="C317" s="709" t="s">
        <v>139</v>
      </c>
      <c r="D317" s="709" t="s">
        <v>71</v>
      </c>
      <c r="E317" s="41">
        <v>4</v>
      </c>
      <c r="F317" s="24"/>
      <c r="G317" s="38"/>
      <c r="H317" s="78" t="str">
        <f>IF($F317=0," ",_xlfn.XLOOKUP($F317,DataCalcs!$B$413:$B$491,DataCalcs!$X$413:$X$491,"WRONG LETTER"))</f>
        <v xml:space="preserve"> </v>
      </c>
      <c r="I317" s="33" t="str">
        <f>IF($F317=0," ",_xlfn.XLOOKUP($F317,DataCalcs!$B$413:$B$491,DataCalcs!$A$413:$A$491,"WRONG LETTER"))</f>
        <v xml:space="preserve"> </v>
      </c>
      <c r="J317" s="709" t="s">
        <v>141</v>
      </c>
      <c r="K317" s="709"/>
      <c r="L317" s="417"/>
      <c r="M317" s="34" t="str">
        <f t="shared" si="109"/>
        <v>O</v>
      </c>
      <c r="N317" s="34" t="str">
        <f t="shared" si="109"/>
        <v>OO</v>
      </c>
      <c r="O317" s="34" cm="1">
        <f t="array" ref="O317">_xlfn.LET(_xlpm.a, $F$314:$F$321, _xlpm.b, $E$314:$E$321, _xlpm.c, _xlfn.XLOOKUP(M317,_xlpm.a,_xlpm.b,0), _xlpm.d, _xlfn.XLOOKUP(N317,_xlpm.a,_xlpm.b,0), _xlpm.x, IF(OR(_xlpm.c=0,_xlpm.d=0), _xlpm.c+_xlpm.d, MIN(_xlpm.c,_xlpm.d)), IF(_xlpm.x=0, 0, IF(DataTables!$K$158="6+", _xlfn.IFNA(_xlfn.RANK.AVG(_xlpm.x,$E$314:$E$319),1), IF(DataTables!$K$158=8,_xlfn.RANK.AVG(_xlpm.x,_xlpm.b)))))</f>
        <v>0</v>
      </c>
      <c r="P317" s="32"/>
      <c r="Q317" s="151"/>
      <c r="R317" s="151"/>
      <c r="S317" s="151"/>
      <c r="T317" s="151">
        <f>$O317</f>
        <v>0</v>
      </c>
      <c r="U317" s="151"/>
      <c r="V317" s="151"/>
      <c r="W317" s="151"/>
      <c r="X317" s="151"/>
      <c r="Y317" s="32"/>
      <c r="Z317" s="32">
        <f t="shared" si="110"/>
        <v>0</v>
      </c>
      <c r="AA317" s="32">
        <f t="shared" si="111"/>
        <v>0</v>
      </c>
      <c r="AB317" s="7" t="str">
        <f t="shared" si="112"/>
        <v/>
      </c>
    </row>
    <row r="318" spans="1:28" s="7" customFormat="1" ht="40" customHeight="1">
      <c r="A318" s="709" t="s">
        <v>157</v>
      </c>
      <c r="B318" s="709" t="s">
        <v>60</v>
      </c>
      <c r="C318" s="709" t="s">
        <v>139</v>
      </c>
      <c r="D318" s="709" t="s">
        <v>71</v>
      </c>
      <c r="E318" s="41">
        <v>5</v>
      </c>
      <c r="F318" s="24"/>
      <c r="G318" s="38"/>
      <c r="H318" s="78" t="str">
        <f>IF($F318=0," ",_xlfn.XLOOKUP($F318,DataCalcs!$B$413:$B$491,DataCalcs!$X$413:$X$491,"WRONG LETTER"))</f>
        <v xml:space="preserve"> </v>
      </c>
      <c r="I318" s="33" t="str">
        <f>IF($F318=0," ",_xlfn.XLOOKUP($F318,DataCalcs!$B$413:$B$491,DataCalcs!$A$413:$A$491,"WRONG LETTER"))</f>
        <v xml:space="preserve"> </v>
      </c>
      <c r="J318" s="709" t="s">
        <v>141</v>
      </c>
      <c r="K318" s="709"/>
      <c r="L318" s="417"/>
      <c r="M318" s="34" t="str">
        <f t="shared" si="109"/>
        <v>R</v>
      </c>
      <c r="N318" s="34" t="str">
        <f t="shared" si="109"/>
        <v>RR</v>
      </c>
      <c r="O318" s="34" cm="1">
        <f t="array" ref="O318">_xlfn.LET(_xlpm.a, $F$314:$F$321, _xlpm.b, $E$314:$E$321, _xlpm.c, _xlfn.XLOOKUP(M318,_xlpm.a,_xlpm.b,0), _xlpm.d, _xlfn.XLOOKUP(N318,_xlpm.a,_xlpm.b,0), _xlpm.x, IF(OR(_xlpm.c=0,_xlpm.d=0), _xlpm.c+_xlpm.d, MIN(_xlpm.c,_xlpm.d)), IF(_xlpm.x=0, 0, IF(DataTables!$K$158="6+", _xlfn.IFNA(_xlfn.RANK.AVG(_xlpm.x,$E$314:$E$319),1), IF(DataTables!$K$158=8,_xlfn.RANK.AVG(_xlpm.x,_xlpm.b)))))</f>
        <v>0</v>
      </c>
      <c r="P318" s="32"/>
      <c r="Q318" s="151"/>
      <c r="R318" s="151"/>
      <c r="S318" s="151"/>
      <c r="T318" s="151"/>
      <c r="U318" s="151">
        <f>$O318</f>
        <v>0</v>
      </c>
      <c r="V318" s="151"/>
      <c r="W318" s="151"/>
      <c r="X318" s="151"/>
      <c r="Y318" s="32"/>
      <c r="Z318" s="32">
        <f t="shared" si="110"/>
        <v>0</v>
      </c>
      <c r="AA318" s="32">
        <f t="shared" si="111"/>
        <v>0</v>
      </c>
      <c r="AB318" s="7" t="str">
        <f t="shared" si="112"/>
        <v/>
      </c>
    </row>
    <row r="319" spans="1:28" s="7" customFormat="1" ht="40" customHeight="1">
      <c r="A319" s="709" t="s">
        <v>157</v>
      </c>
      <c r="B319" s="709" t="s">
        <v>60</v>
      </c>
      <c r="C319" s="709" t="s">
        <v>139</v>
      </c>
      <c r="D319" s="709" t="s">
        <v>71</v>
      </c>
      <c r="E319" s="41">
        <v>6</v>
      </c>
      <c r="F319" s="24"/>
      <c r="G319" s="38"/>
      <c r="H319" s="78" t="str">
        <f>IF($F319=0," ",_xlfn.XLOOKUP($F319,DataCalcs!$B$413:$B$491,DataCalcs!$X$413:$X$491,"WRONG LETTER"))</f>
        <v xml:space="preserve"> </v>
      </c>
      <c r="I319" s="33" t="str">
        <f>IF($F319=0," ",_xlfn.XLOOKUP($F319,DataCalcs!$B$413:$B$491,DataCalcs!$A$413:$A$491,"WRONG LETTER"))</f>
        <v xml:space="preserve"> </v>
      </c>
      <c r="J319" s="709" t="s">
        <v>141</v>
      </c>
      <c r="K319" s="709"/>
      <c r="L319" s="417"/>
      <c r="M319" s="34" t="str">
        <f t="shared" si="109"/>
        <v>X</v>
      </c>
      <c r="N319" s="34" t="str">
        <f t="shared" si="109"/>
        <v>XX</v>
      </c>
      <c r="O319" s="34" cm="1">
        <f t="array" ref="O319">_xlfn.LET(_xlpm.a, $F$314:$F$321, _xlpm.b, $E$314:$E$321, _xlpm.c, _xlfn.XLOOKUP(M319,_xlpm.a,_xlpm.b,0), _xlpm.d, _xlfn.XLOOKUP(N319,_xlpm.a,_xlpm.b,0), _xlpm.x, IF(OR(_xlpm.c=0,_xlpm.d=0), _xlpm.c+_xlpm.d, MIN(_xlpm.c,_xlpm.d)), IF(_xlpm.x=0, 0, IF(DataTables!$K$158="6+", _xlfn.IFNA(_xlfn.RANK.AVG(_xlpm.x,$E$314:$E$319),1), IF(DataTables!$K$158=8,_xlfn.RANK.AVG(_xlpm.x,_xlpm.b)))))</f>
        <v>0</v>
      </c>
      <c r="P319" s="32"/>
      <c r="Q319" s="151"/>
      <c r="R319" s="151"/>
      <c r="S319" s="151"/>
      <c r="T319" s="151"/>
      <c r="U319" s="151"/>
      <c r="V319" s="151">
        <f>$O319</f>
        <v>0</v>
      </c>
      <c r="W319" s="151"/>
      <c r="X319" s="151"/>
      <c r="Y319" s="32"/>
      <c r="Z319" s="32">
        <f t="shared" si="110"/>
        <v>0</v>
      </c>
      <c r="AA319" s="32">
        <f t="shared" si="111"/>
        <v>0</v>
      </c>
      <c r="AB319" s="7" t="str">
        <f t="shared" si="112"/>
        <v/>
      </c>
    </row>
    <row r="320" spans="1:28" s="7" customFormat="1" ht="40" customHeight="1">
      <c r="A320" s="709" t="s">
        <v>157</v>
      </c>
      <c r="B320" s="709" t="s">
        <v>60</v>
      </c>
      <c r="C320" s="709" t="s">
        <v>139</v>
      </c>
      <c r="D320" s="709" t="s">
        <v>71</v>
      </c>
      <c r="E320" s="14">
        <v>7</v>
      </c>
      <c r="F320" s="24"/>
      <c r="G320" s="38"/>
      <c r="H320" s="78" t="str">
        <f>IF($F320=0," ",_xlfn.XLOOKUP($F320,DataCalcs!$B$413:$B$491,DataCalcs!$X$413:$X$491,"WRONG LETTER"))</f>
        <v xml:space="preserve"> </v>
      </c>
      <c r="I320" s="33" t="str">
        <f>IF($F320=0," ",_xlfn.XLOOKUP($F320,DataCalcs!$B$413:$B$491,DataCalcs!$A$413:$A$491,"WRONG LETTER"))</f>
        <v xml:space="preserve"> </v>
      </c>
      <c r="J320" s="709" t="s">
        <v>141</v>
      </c>
      <c r="K320" s="709"/>
      <c r="L320" s="417"/>
      <c r="M320" s="34" t="str">
        <f t="shared" si="109"/>
        <v>H</v>
      </c>
      <c r="N320" s="34" t="str">
        <f t="shared" si="109"/>
        <v>HH</v>
      </c>
      <c r="O320" s="34" cm="1">
        <f t="array" ref="O320">_xlfn.LET(_xlpm.a, $F$314:$F$321, _xlpm.b, $E$314:$E$321, _xlpm.c, _xlfn.XLOOKUP(M320,_xlpm.a,_xlpm.b,0), _xlpm.d, _xlfn.XLOOKUP(N320,_xlpm.a,_xlpm.b,0), _xlpm.x, IF(OR(_xlpm.c=0,_xlpm.d=0), _xlpm.c+_xlpm.d, MIN(_xlpm.c,_xlpm.d)), IF(_xlpm.x=0, 0, IF(DataTables!$K$158="6+", _xlfn.IFNA(_xlfn.RANK.AVG(_xlpm.x,$E$314:$E$319),1), IF(DataTables!$K$158=8,_xlfn.RANK.AVG(_xlpm.x,_xlpm.b)))))</f>
        <v>0</v>
      </c>
      <c r="P320" s="32"/>
      <c r="Q320" s="151"/>
      <c r="R320" s="151"/>
      <c r="S320" s="151"/>
      <c r="T320" s="151"/>
      <c r="U320" s="151"/>
      <c r="V320" s="151"/>
      <c r="W320" s="151">
        <f>$O320</f>
        <v>0</v>
      </c>
      <c r="X320" s="151"/>
      <c r="Y320" s="32"/>
      <c r="Z320" s="32">
        <f t="shared" si="110"/>
        <v>0</v>
      </c>
      <c r="AA320" s="32">
        <f t="shared" si="111"/>
        <v>0</v>
      </c>
      <c r="AB320" s="7" t="str">
        <f t="shared" si="112"/>
        <v/>
      </c>
    </row>
    <row r="321" spans="1:28" s="8" customFormat="1" ht="40" customHeight="1">
      <c r="A321" s="709" t="s">
        <v>157</v>
      </c>
      <c r="B321" s="709" t="s">
        <v>60</v>
      </c>
      <c r="C321" s="709" t="s">
        <v>139</v>
      </c>
      <c r="D321" s="709" t="s">
        <v>71</v>
      </c>
      <c r="E321" s="394">
        <v>8</v>
      </c>
      <c r="F321" s="395"/>
      <c r="G321" s="406"/>
      <c r="H321" s="408" t="str">
        <f>IF($F321=0," ",_xlfn.XLOOKUP($F321,DataCalcs!$B$413:$B$491,DataCalcs!$X$413:$X$491,"WRONG LETTER"))</f>
        <v xml:space="preserve"> </v>
      </c>
      <c r="I321" s="397" t="str">
        <f>IF($F321=0," ",_xlfn.XLOOKUP($F321,DataCalcs!$B$413:$B$491,DataCalcs!$A$413:$A$491,"WRONG LETTER"))</f>
        <v xml:space="preserve"> </v>
      </c>
      <c r="J321" s="711" t="s">
        <v>141</v>
      </c>
      <c r="K321" s="709"/>
      <c r="L321" s="415"/>
      <c r="M321" s="34" t="str">
        <f t="shared" si="109"/>
        <v>W</v>
      </c>
      <c r="N321" s="34" t="str">
        <f t="shared" si="109"/>
        <v>WW</v>
      </c>
      <c r="O321" s="34" cm="1">
        <f t="array" ref="O321">_xlfn.LET(_xlpm.a, $F$314:$F$321, _xlpm.b, $E$314:$E$321, _xlpm.c, _xlfn.XLOOKUP(M321,_xlpm.a,_xlpm.b,0), _xlpm.d, _xlfn.XLOOKUP(N321,_xlpm.a,_xlpm.b,0), _xlpm.x, IF(OR(_xlpm.c=0,_xlpm.d=0), _xlpm.c+_xlpm.d, MIN(_xlpm.c,_xlpm.d)), IF(_xlpm.x=0, 0, IF(DataTables!$K$158="6+", _xlfn.IFNA(_xlfn.RANK.AVG(_xlpm.x,$E$314:$E$319),1), IF(DataTables!$K$158=8,_xlfn.RANK.AVG(_xlpm.x,_xlpm.b)))))</f>
        <v>0</v>
      </c>
      <c r="P321" s="32"/>
      <c r="Q321" s="151"/>
      <c r="R321" s="151"/>
      <c r="S321" s="151"/>
      <c r="T321" s="151"/>
      <c r="U321" s="151"/>
      <c r="V321" s="151"/>
      <c r="W321" s="151"/>
      <c r="X321" s="151">
        <f>$O321</f>
        <v>0</v>
      </c>
      <c r="Y321" s="31"/>
      <c r="Z321" s="32">
        <f t="shared" si="110"/>
        <v>0</v>
      </c>
      <c r="AA321" s="32">
        <f t="shared" si="111"/>
        <v>0</v>
      </c>
      <c r="AB321" s="7" t="str">
        <f>IF(AND($G321&gt;0.00001,$G321&lt;=$J$313), "***", "")</f>
        <v/>
      </c>
    </row>
    <row r="322" spans="1:28" s="7" customFormat="1" ht="20.25" customHeight="1">
      <c r="A322" s="709" t="s">
        <v>157</v>
      </c>
      <c r="B322" s="709" t="s">
        <v>60</v>
      </c>
      <c r="C322" s="709" t="s">
        <v>142</v>
      </c>
      <c r="D322" s="76"/>
      <c r="E322" s="454" t="s">
        <v>248</v>
      </c>
      <c r="F322" s="455"/>
      <c r="G322" s="455"/>
      <c r="H322" s="456"/>
      <c r="I322" s="457" t="s">
        <v>59</v>
      </c>
      <c r="J322" s="461">
        <f>DataTables!$N$99</f>
        <v>1.63</v>
      </c>
      <c r="K322" s="43"/>
      <c r="L322" s="13"/>
      <c r="M322" s="36"/>
      <c r="N322" s="36"/>
      <c r="P322" s="31"/>
      <c r="Q322" s="31"/>
      <c r="R322" s="31"/>
      <c r="S322" s="31"/>
      <c r="T322" s="31"/>
      <c r="U322" s="31"/>
      <c r="V322" s="31"/>
      <c r="W322" s="31"/>
      <c r="X322" s="31"/>
      <c r="Y322" s="32"/>
      <c r="Z322" s="32"/>
      <c r="AA322" s="32"/>
    </row>
    <row r="323" spans="1:28" s="7" customFormat="1" ht="20.25" customHeight="1">
      <c r="A323" s="709" t="s">
        <v>157</v>
      </c>
      <c r="B323" s="709" t="s">
        <v>60</v>
      </c>
      <c r="C323" s="709" t="s">
        <v>142</v>
      </c>
      <c r="D323" s="709" t="s">
        <v>71</v>
      </c>
      <c r="E323" s="398">
        <v>1</v>
      </c>
      <c r="F323" s="55"/>
      <c r="G323" s="400"/>
      <c r="H323" s="402" t="str" cm="1">
        <f t="array" ref="H323">IF($F323=0," ",_xlfn.XLOOKUP($F323,DataCalcs!$B$413:$B$491,_xlfn.XLOOKUP($C323,DataCalcs!$D$412:$N$412,DataCalcs!$D$413:$N$491),"WRONG LETTER"))</f>
        <v xml:space="preserve"> </v>
      </c>
      <c r="I323" s="402" t="str">
        <f>IF($F323=0," ",_xlfn.XLOOKUP($F323,DataCalcs!$B$413:$B$491,DataCalcs!$A$413:$A$491,"WRONG LETTER"))</f>
        <v xml:space="preserve"> </v>
      </c>
      <c r="J323" s="29" t="str" cm="1">
        <f t="array" ref="J323">_xlfn.IFS(ISBLANK(G323), "", NOT(ISNUMBER(G323)), "!!!",  G323&lt;DataTables!$E$99,"...",G323&lt;DataTables!$F$99,"L1",G323&lt;DataTables!$G$99,"L2",G323&lt;DataTables!$H$99,"L3",G323&lt;DataTables!$I$99,"L4",G323&lt;DataTables!$J$99,"L5",G323&lt;DataTables!$K$99,"L6",G323&lt;DataTables!$L$99,"L7",G323&lt;DataTables!$M$99,"L8", G323&gt;=DataTables!$M$99,"L9")</f>
        <v/>
      </c>
      <c r="K323" s="29"/>
      <c r="L323" s="417"/>
      <c r="M323" s="34" t="str">
        <f t="shared" ref="M323:N330" si="113">M314</f>
        <v>A</v>
      </c>
      <c r="N323" s="34" t="str">
        <f t="shared" si="113"/>
        <v>AA</v>
      </c>
      <c r="O323" s="34" cm="1">
        <f t="array" ref="O323">_xlfn.LET(_xlpm.a, $F$323:$F$330, _xlpm.b, $E$323:$E$330, _xlpm.c, _xlfn.XLOOKUP(M323,_xlpm.a,_xlpm.b,0), _xlpm.d, _xlfn.XLOOKUP(N323,_xlpm.a,_xlpm.b,0), _xlpm.x, IF(OR(_xlpm.c=0,_xlpm.d=0), _xlpm.c+_xlpm.d, MIN(_xlpm.c,_xlpm.d)), IF(_xlpm.x=0, 0, IF(DataTables!$K$158="6+", _xlfn.IFNA(_xlfn.RANK.AVG(_xlpm.x,$E$323:$E$328),1), IF(DataTables!$K$158=8,_xlfn.RANK.AVG(_xlpm.x,_xlpm.b)))))</f>
        <v>0</v>
      </c>
      <c r="P323" s="32"/>
      <c r="Q323" s="151">
        <f>$O323</f>
        <v>0</v>
      </c>
      <c r="R323" s="151"/>
      <c r="S323" s="151"/>
      <c r="T323" s="151"/>
      <c r="U323" s="151"/>
      <c r="V323" s="151"/>
      <c r="W323" s="151"/>
      <c r="X323" s="151"/>
      <c r="Y323" s="32"/>
      <c r="Z323" s="32">
        <f>COUNTIF(F$323:F$330:F$332:F$339,F323)</f>
        <v>0</v>
      </c>
      <c r="AA323" s="32">
        <f>IF(NOT(ISBLANK(F323)),COUNTIF(F$323:F$330,LEFT(F323,1)&amp;"*"),0)</f>
        <v>0</v>
      </c>
      <c r="AB323" s="7" t="str">
        <f>IF($G323&gt;=$J$322, "***", "")</f>
        <v/>
      </c>
    </row>
    <row r="324" spans="1:28" s="7" customFormat="1" ht="20.25" customHeight="1">
      <c r="A324" s="709" t="s">
        <v>157</v>
      </c>
      <c r="B324" s="709" t="s">
        <v>60</v>
      </c>
      <c r="C324" s="709" t="s">
        <v>142</v>
      </c>
      <c r="D324" s="709" t="s">
        <v>71</v>
      </c>
      <c r="E324" s="41">
        <v>2</v>
      </c>
      <c r="F324" s="17"/>
      <c r="G324" s="38"/>
      <c r="H324" s="33" t="str" cm="1">
        <f t="array" ref="H324">IF($F324=0," ",_xlfn.XLOOKUP($F324,DataCalcs!$B$413:$B$491,_xlfn.XLOOKUP($C324,DataCalcs!$D$412:$N$412,DataCalcs!$D$413:$N$491),"WRONG LETTER"))</f>
        <v xml:space="preserve"> </v>
      </c>
      <c r="I324" s="33" t="str">
        <f>IF($F324=0," ",_xlfn.XLOOKUP($F324,DataCalcs!$B$413:$B$491,DataCalcs!$A$413:$A$491,"WRONG LETTER"))</f>
        <v xml:space="preserve"> </v>
      </c>
      <c r="J324" s="709" t="str" cm="1">
        <f t="array" ref="J324">_xlfn.IFS(ISBLANK(G324), "", NOT(ISNUMBER(G324)), "!!!",  G324&lt;DataTables!$E$99,"...",G324&lt;DataTables!$F$99,"L1",G324&lt;DataTables!$G$99,"L2",G324&lt;DataTables!$H$99,"L3",G324&lt;DataTables!$I$99,"L4",G324&lt;DataTables!$J$99,"L5",G324&lt;DataTables!$K$99,"L6",G324&lt;DataTables!$L$99,"L7",G324&lt;DataTables!$M$99,"L8", G324&gt;=DataTables!$M$99,"L9")</f>
        <v/>
      </c>
      <c r="K324" s="709"/>
      <c r="L324" s="417"/>
      <c r="M324" s="34" t="str">
        <f t="shared" si="113"/>
        <v>N</v>
      </c>
      <c r="N324" s="34" t="str">
        <f t="shared" si="113"/>
        <v>NN</v>
      </c>
      <c r="O324" s="34" cm="1">
        <f t="array" ref="O324">_xlfn.LET(_xlpm.a, $F$323:$F$330, _xlpm.b, $E$323:$E$330, _xlpm.c, _xlfn.XLOOKUP(M324,_xlpm.a,_xlpm.b,0), _xlpm.d, _xlfn.XLOOKUP(N324,_xlpm.a,_xlpm.b,0), _xlpm.x, IF(OR(_xlpm.c=0,_xlpm.d=0), _xlpm.c+_xlpm.d, MIN(_xlpm.c,_xlpm.d)), IF(_xlpm.x=0, 0, IF(DataTables!$K$158="6+", _xlfn.IFNA(_xlfn.RANK.AVG(_xlpm.x,$E$323:$E$328),1), IF(DataTables!$K$158=8,_xlfn.RANK.AVG(_xlpm.x,_xlpm.b)))))</f>
        <v>0</v>
      </c>
      <c r="P324" s="32"/>
      <c r="Q324" s="151"/>
      <c r="R324" s="151">
        <f>$O324</f>
        <v>0</v>
      </c>
      <c r="S324" s="151"/>
      <c r="T324" s="151"/>
      <c r="U324" s="151"/>
      <c r="V324" s="151"/>
      <c r="W324" s="151"/>
      <c r="X324" s="151"/>
      <c r="Y324" s="32"/>
      <c r="Z324" s="32">
        <f>COUNTIF(F$323:F$330:F$332:F$339,F324)</f>
        <v>0</v>
      </c>
      <c r="AA324" s="32">
        <f t="shared" ref="AA324:AA330" si="114">IF(NOT(ISBLANK(F324)),COUNTIF(F$323:F$330,LEFT(F324,1)&amp;"*"),0)</f>
        <v>0</v>
      </c>
      <c r="AB324" s="7" t="str">
        <f t="shared" ref="AB324:AB330" si="115">IF($G324&gt;=$J$322, "***", "")</f>
        <v/>
      </c>
    </row>
    <row r="325" spans="1:28" s="7" customFormat="1" ht="20.25" customHeight="1">
      <c r="A325" s="709" t="s">
        <v>157</v>
      </c>
      <c r="B325" s="709" t="s">
        <v>60</v>
      </c>
      <c r="C325" s="709" t="s">
        <v>142</v>
      </c>
      <c r="D325" s="709" t="s">
        <v>71</v>
      </c>
      <c r="E325" s="41">
        <v>3</v>
      </c>
      <c r="F325" s="17"/>
      <c r="G325" s="38"/>
      <c r="H325" s="33" t="str" cm="1">
        <f t="array" ref="H325">IF($F325=0," ",_xlfn.XLOOKUP($F325,DataCalcs!$B$413:$B$491,_xlfn.XLOOKUP($C325,DataCalcs!$D$412:$N$412,DataCalcs!$D$413:$N$491),"WRONG LETTER"))</f>
        <v xml:space="preserve"> </v>
      </c>
      <c r="I325" s="33" t="str">
        <f>IF($F325=0," ",_xlfn.XLOOKUP($F325,DataCalcs!$B$413:$B$491,DataCalcs!$A$413:$A$491,"WRONG LETTER"))</f>
        <v xml:space="preserve"> </v>
      </c>
      <c r="J325" s="709" t="str" cm="1">
        <f t="array" ref="J325">_xlfn.IFS(ISBLANK(G325), "", NOT(ISNUMBER(G325)), "!!!",  G325&lt;DataTables!$E$99,"...",G325&lt;DataTables!$F$99,"L1",G325&lt;DataTables!$G$99,"L2",G325&lt;DataTables!$H$99,"L3",G325&lt;DataTables!$I$99,"L4",G325&lt;DataTables!$J$99,"L5",G325&lt;DataTables!$K$99,"L6",G325&lt;DataTables!$L$99,"L7",G325&lt;DataTables!$M$99,"L8", G325&gt;=DataTables!$M$99,"L9")</f>
        <v/>
      </c>
      <c r="K325" s="709"/>
      <c r="L325" s="417"/>
      <c r="M325" s="34" t="str">
        <f t="shared" si="113"/>
        <v>B</v>
      </c>
      <c r="N325" s="34" t="str">
        <f t="shared" si="113"/>
        <v>BB</v>
      </c>
      <c r="O325" s="34" cm="1">
        <f t="array" ref="O325">_xlfn.LET(_xlpm.a, $F$323:$F$330, _xlpm.b, $E$323:$E$330, _xlpm.c, _xlfn.XLOOKUP(M325,_xlpm.a,_xlpm.b,0), _xlpm.d, _xlfn.XLOOKUP(N325,_xlpm.a,_xlpm.b,0), _xlpm.x, IF(OR(_xlpm.c=0,_xlpm.d=0), _xlpm.c+_xlpm.d, MIN(_xlpm.c,_xlpm.d)), IF(_xlpm.x=0, 0, IF(DataTables!$K$158="6+", _xlfn.IFNA(_xlfn.RANK.AVG(_xlpm.x,$E$323:$E$328),1), IF(DataTables!$K$158=8,_xlfn.RANK.AVG(_xlpm.x,_xlpm.b)))))</f>
        <v>0</v>
      </c>
      <c r="P325" s="32"/>
      <c r="Q325" s="151"/>
      <c r="R325" s="151"/>
      <c r="S325" s="151">
        <f>$O325</f>
        <v>0</v>
      </c>
      <c r="T325" s="151"/>
      <c r="U325" s="151"/>
      <c r="V325" s="151"/>
      <c r="W325" s="151"/>
      <c r="X325" s="151"/>
      <c r="Y325" s="32"/>
      <c r="Z325" s="32">
        <f>COUNTIF(F$323:F$330:F$332:F$339,F325)</f>
        <v>0</v>
      </c>
      <c r="AA325" s="32">
        <f t="shared" si="114"/>
        <v>0</v>
      </c>
      <c r="AB325" s="7" t="str">
        <f t="shared" si="115"/>
        <v/>
      </c>
    </row>
    <row r="326" spans="1:28" s="7" customFormat="1" ht="20.25" customHeight="1">
      <c r="A326" s="709" t="s">
        <v>157</v>
      </c>
      <c r="B326" s="709" t="s">
        <v>60</v>
      </c>
      <c r="C326" s="709" t="s">
        <v>142</v>
      </c>
      <c r="D326" s="709" t="s">
        <v>71</v>
      </c>
      <c r="E326" s="41">
        <v>4</v>
      </c>
      <c r="F326" s="17"/>
      <c r="G326" s="38"/>
      <c r="H326" s="33" t="str" cm="1">
        <f t="array" ref="H326">IF($F326=0," ",_xlfn.XLOOKUP($F326,DataCalcs!$B$413:$B$491,_xlfn.XLOOKUP($C326,DataCalcs!$D$412:$N$412,DataCalcs!$D$413:$N$491),"WRONG LETTER"))</f>
        <v xml:space="preserve"> </v>
      </c>
      <c r="I326" s="33" t="str">
        <f>IF($F326=0," ",_xlfn.XLOOKUP($F326,DataCalcs!$B$413:$B$491,DataCalcs!$A$413:$A$491,"WRONG LETTER"))</f>
        <v xml:space="preserve"> </v>
      </c>
      <c r="J326" s="709" t="str" cm="1">
        <f t="array" ref="J326">_xlfn.IFS(ISBLANK(G326), "", NOT(ISNUMBER(G326)), "!!!",  G326&lt;DataTables!$E$99,"...",G326&lt;DataTables!$F$99,"L1",G326&lt;DataTables!$G$99,"L2",G326&lt;DataTables!$H$99,"L3",G326&lt;DataTables!$I$99,"L4",G326&lt;DataTables!$J$99,"L5",G326&lt;DataTables!$K$99,"L6",G326&lt;DataTables!$L$99,"L7",G326&lt;DataTables!$M$99,"L8", G326&gt;=DataTables!$M$99,"L9")</f>
        <v/>
      </c>
      <c r="K326" s="709"/>
      <c r="L326" s="417"/>
      <c r="M326" s="34" t="str">
        <f t="shared" si="113"/>
        <v>O</v>
      </c>
      <c r="N326" s="34" t="str">
        <f t="shared" si="113"/>
        <v>OO</v>
      </c>
      <c r="O326" s="34" cm="1">
        <f t="array" ref="O326">_xlfn.LET(_xlpm.a, $F$323:$F$330, _xlpm.b, $E$323:$E$330, _xlpm.c, _xlfn.XLOOKUP(M326,_xlpm.a,_xlpm.b,0), _xlpm.d, _xlfn.XLOOKUP(N326,_xlpm.a,_xlpm.b,0), _xlpm.x, IF(OR(_xlpm.c=0,_xlpm.d=0), _xlpm.c+_xlpm.d, MIN(_xlpm.c,_xlpm.d)), IF(_xlpm.x=0, 0, IF(DataTables!$K$158="6+", _xlfn.IFNA(_xlfn.RANK.AVG(_xlpm.x,$E$323:$E$328),1), IF(DataTables!$K$158=8,_xlfn.RANK.AVG(_xlpm.x,_xlpm.b)))))</f>
        <v>0</v>
      </c>
      <c r="P326" s="32"/>
      <c r="Q326" s="151"/>
      <c r="R326" s="151"/>
      <c r="S326" s="151"/>
      <c r="T326" s="151">
        <f>$O326</f>
        <v>0</v>
      </c>
      <c r="U326" s="151"/>
      <c r="V326" s="151"/>
      <c r="W326" s="151"/>
      <c r="X326" s="151"/>
      <c r="Y326" s="32"/>
      <c r="Z326" s="32">
        <f>COUNTIF(F$323:F$330:F$332:F$339,F326)</f>
        <v>0</v>
      </c>
      <c r="AA326" s="32">
        <f t="shared" si="114"/>
        <v>0</v>
      </c>
      <c r="AB326" s="7" t="str">
        <f t="shared" si="115"/>
        <v/>
      </c>
    </row>
    <row r="327" spans="1:28" s="7" customFormat="1" ht="20.25" customHeight="1">
      <c r="A327" s="709" t="s">
        <v>157</v>
      </c>
      <c r="B327" s="709" t="s">
        <v>60</v>
      </c>
      <c r="C327" s="709" t="s">
        <v>142</v>
      </c>
      <c r="D327" s="709" t="s">
        <v>71</v>
      </c>
      <c r="E327" s="41">
        <v>5</v>
      </c>
      <c r="F327" s="17"/>
      <c r="G327" s="38"/>
      <c r="H327" s="33" t="str" cm="1">
        <f t="array" ref="H327">IF($F327=0," ",_xlfn.XLOOKUP($F327,DataCalcs!$B$413:$B$491,_xlfn.XLOOKUP($C327,DataCalcs!$D$412:$N$412,DataCalcs!$D$413:$N$491),"WRONG LETTER"))</f>
        <v xml:space="preserve"> </v>
      </c>
      <c r="I327" s="33" t="str">
        <f>IF($F327=0," ",_xlfn.XLOOKUP($F327,DataCalcs!$B$413:$B$491,DataCalcs!$A$413:$A$491,"WRONG LETTER"))</f>
        <v xml:space="preserve"> </v>
      </c>
      <c r="J327" s="709" t="str" cm="1">
        <f t="array" ref="J327">_xlfn.IFS(ISBLANK(G327), "", NOT(ISNUMBER(G327)), "!!!",  G327&lt;DataTables!$E$99,"...",G327&lt;DataTables!$F$99,"L1",G327&lt;DataTables!$G$99,"L2",G327&lt;DataTables!$H$99,"L3",G327&lt;DataTables!$I$99,"L4",G327&lt;DataTables!$J$99,"L5",G327&lt;DataTables!$K$99,"L6",G327&lt;DataTables!$L$99,"L7",G327&lt;DataTables!$M$99,"L8", G327&gt;=DataTables!$M$99,"L9")</f>
        <v/>
      </c>
      <c r="K327" s="709"/>
      <c r="L327" s="417"/>
      <c r="M327" s="34" t="str">
        <f t="shared" si="113"/>
        <v>R</v>
      </c>
      <c r="N327" s="34" t="str">
        <f t="shared" si="113"/>
        <v>RR</v>
      </c>
      <c r="O327" s="34" cm="1">
        <f t="array" ref="O327">_xlfn.LET(_xlpm.a, $F$323:$F$330, _xlpm.b, $E$323:$E$330, _xlpm.c, _xlfn.XLOOKUP(M327,_xlpm.a,_xlpm.b,0), _xlpm.d, _xlfn.XLOOKUP(N327,_xlpm.a,_xlpm.b,0), _xlpm.x, IF(OR(_xlpm.c=0,_xlpm.d=0), _xlpm.c+_xlpm.d, MIN(_xlpm.c,_xlpm.d)), IF(_xlpm.x=0, 0, IF(DataTables!$K$158="6+", _xlfn.IFNA(_xlfn.RANK.AVG(_xlpm.x,$E$323:$E$328),1), IF(DataTables!$K$158=8,_xlfn.RANK.AVG(_xlpm.x,_xlpm.b)))))</f>
        <v>0</v>
      </c>
      <c r="P327" s="32"/>
      <c r="Q327" s="151"/>
      <c r="R327" s="151"/>
      <c r="S327" s="151"/>
      <c r="T327" s="151"/>
      <c r="U327" s="151">
        <f>$O327</f>
        <v>0</v>
      </c>
      <c r="V327" s="151"/>
      <c r="W327" s="151"/>
      <c r="X327" s="151"/>
      <c r="Y327" s="32"/>
      <c r="Z327" s="32">
        <f>COUNTIF(F$323:F$330:F$332:F$339,F327)</f>
        <v>0</v>
      </c>
      <c r="AA327" s="32">
        <f t="shared" si="114"/>
        <v>0</v>
      </c>
      <c r="AB327" s="7" t="str">
        <f t="shared" si="115"/>
        <v/>
      </c>
    </row>
    <row r="328" spans="1:28" s="7" customFormat="1" ht="20.25" customHeight="1">
      <c r="A328" s="709" t="s">
        <v>157</v>
      </c>
      <c r="B328" s="709" t="s">
        <v>60</v>
      </c>
      <c r="C328" s="709" t="s">
        <v>142</v>
      </c>
      <c r="D328" s="709" t="s">
        <v>71</v>
      </c>
      <c r="E328" s="41">
        <v>6</v>
      </c>
      <c r="F328" s="17"/>
      <c r="G328" s="38"/>
      <c r="H328" s="33" t="str" cm="1">
        <f t="array" ref="H328">IF($F328=0," ",_xlfn.XLOOKUP($F328,DataCalcs!$B$413:$B$491,_xlfn.XLOOKUP($C328,DataCalcs!$D$412:$N$412,DataCalcs!$D$413:$N$491),"WRONG LETTER"))</f>
        <v xml:space="preserve"> </v>
      </c>
      <c r="I328" s="33" t="str">
        <f>IF($F328=0," ",_xlfn.XLOOKUP($F328,DataCalcs!$B$413:$B$491,DataCalcs!$A$413:$A$491,"WRONG LETTER"))</f>
        <v xml:space="preserve"> </v>
      </c>
      <c r="J328" s="709" t="str" cm="1">
        <f t="array" ref="J328">_xlfn.IFS(ISBLANK(G328), "", NOT(ISNUMBER(G328)), "!!!",  G328&lt;DataTables!$E$99,"...",G328&lt;DataTables!$F$99,"L1",G328&lt;DataTables!$G$99,"L2",G328&lt;DataTables!$H$99,"L3",G328&lt;DataTables!$I$99,"L4",G328&lt;DataTables!$J$99,"L5",G328&lt;DataTables!$K$99,"L6",G328&lt;DataTables!$L$99,"L7",G328&lt;DataTables!$M$99,"L8", G328&gt;=DataTables!$M$99,"L9")</f>
        <v/>
      </c>
      <c r="K328" s="709"/>
      <c r="L328" s="417"/>
      <c r="M328" s="34" t="str">
        <f t="shared" si="113"/>
        <v>X</v>
      </c>
      <c r="N328" s="34" t="str">
        <f t="shared" si="113"/>
        <v>XX</v>
      </c>
      <c r="O328" s="34" cm="1">
        <f t="array" ref="O328">_xlfn.LET(_xlpm.a, $F$323:$F$330, _xlpm.b, $E$323:$E$330, _xlpm.c, _xlfn.XLOOKUP(M328,_xlpm.a,_xlpm.b,0), _xlpm.d, _xlfn.XLOOKUP(N328,_xlpm.a,_xlpm.b,0), _xlpm.x, IF(OR(_xlpm.c=0,_xlpm.d=0), _xlpm.c+_xlpm.d, MIN(_xlpm.c,_xlpm.d)), IF(_xlpm.x=0, 0, IF(DataTables!$K$158="6+", _xlfn.IFNA(_xlfn.RANK.AVG(_xlpm.x,$E$323:$E$328),1), IF(DataTables!$K$158=8,_xlfn.RANK.AVG(_xlpm.x,_xlpm.b)))))</f>
        <v>0</v>
      </c>
      <c r="P328" s="32"/>
      <c r="Q328" s="151"/>
      <c r="R328" s="151"/>
      <c r="S328" s="151"/>
      <c r="T328" s="151"/>
      <c r="U328" s="151"/>
      <c r="V328" s="151">
        <f>$O328</f>
        <v>0</v>
      </c>
      <c r="W328" s="151"/>
      <c r="X328" s="151"/>
      <c r="Y328" s="32"/>
      <c r="Z328" s="32">
        <f>COUNTIF(F$323:F$330:F$332:F$339,F328)</f>
        <v>0</v>
      </c>
      <c r="AA328" s="32">
        <f t="shared" si="114"/>
        <v>0</v>
      </c>
      <c r="AB328" s="7" t="str">
        <f t="shared" si="115"/>
        <v/>
      </c>
    </row>
    <row r="329" spans="1:28" s="7" customFormat="1" ht="20.25" customHeight="1">
      <c r="A329" s="709" t="s">
        <v>157</v>
      </c>
      <c r="B329" s="709" t="s">
        <v>60</v>
      </c>
      <c r="C329" s="709" t="s">
        <v>142</v>
      </c>
      <c r="D329" s="709" t="s">
        <v>71</v>
      </c>
      <c r="E329" s="14">
        <v>7</v>
      </c>
      <c r="F329" s="17"/>
      <c r="G329" s="38"/>
      <c r="H329" s="33" t="str" cm="1">
        <f t="array" ref="H329">IF($F329=0," ",_xlfn.XLOOKUP($F329,DataCalcs!$B$413:$B$491,_xlfn.XLOOKUP($C329,DataCalcs!$D$412:$N$412,DataCalcs!$D$413:$N$491),"WRONG LETTER"))</f>
        <v xml:space="preserve"> </v>
      </c>
      <c r="I329" s="33" t="str">
        <f>IF($F329=0," ",_xlfn.XLOOKUP($F329,DataCalcs!$B$413:$B$491,DataCalcs!$A$413:$A$491,"WRONG LETTER"))</f>
        <v xml:space="preserve"> </v>
      </c>
      <c r="J329" s="709" t="str" cm="1">
        <f t="array" ref="J329">_xlfn.IFS(ISBLANK(G329), "", NOT(ISNUMBER(G329)), "!!!",  G329&lt;DataTables!$E$99,"...",G329&lt;DataTables!$F$99,"L1",G329&lt;DataTables!$G$99,"L2",G329&lt;DataTables!$H$99,"L3",G329&lt;DataTables!$I$99,"L4",G329&lt;DataTables!$J$99,"L5",G329&lt;DataTables!$K$99,"L6",G329&lt;DataTables!$L$99,"L7",G329&lt;DataTables!$M$99,"L8", G329&gt;=DataTables!$M$99,"L9")</f>
        <v/>
      </c>
      <c r="K329" s="709"/>
      <c r="L329" s="417"/>
      <c r="M329" s="34" t="str">
        <f t="shared" si="113"/>
        <v>H</v>
      </c>
      <c r="N329" s="34" t="str">
        <f t="shared" si="113"/>
        <v>HH</v>
      </c>
      <c r="O329" s="34" cm="1">
        <f t="array" ref="O329">_xlfn.LET(_xlpm.a, $F$323:$F$330, _xlpm.b, $E$323:$E$330, _xlpm.c, _xlfn.XLOOKUP(M329,_xlpm.a,_xlpm.b,0), _xlpm.d, _xlfn.XLOOKUP(N329,_xlpm.a,_xlpm.b,0), _xlpm.x, IF(OR(_xlpm.c=0,_xlpm.d=0), _xlpm.c+_xlpm.d, MIN(_xlpm.c,_xlpm.d)), IF(_xlpm.x=0, 0, IF(DataTables!$K$158="6+", _xlfn.IFNA(_xlfn.RANK.AVG(_xlpm.x,$E$323:$E$328),1), IF(DataTables!$K$158=8,_xlfn.RANK.AVG(_xlpm.x,_xlpm.b)))))</f>
        <v>0</v>
      </c>
      <c r="P329" s="32"/>
      <c r="Q329" s="151"/>
      <c r="R329" s="151"/>
      <c r="S329" s="151"/>
      <c r="T329" s="151"/>
      <c r="U329" s="151"/>
      <c r="V329" s="151"/>
      <c r="W329" s="151">
        <f>$O329</f>
        <v>0</v>
      </c>
      <c r="X329" s="151"/>
      <c r="Y329" s="32"/>
      <c r="Z329" s="32">
        <f>COUNTIF(F$323:F$330:F$332:F$339,F329)</f>
        <v>0</v>
      </c>
      <c r="AA329" s="32">
        <f t="shared" si="114"/>
        <v>0</v>
      </c>
      <c r="AB329" s="7" t="str">
        <f t="shared" si="115"/>
        <v/>
      </c>
    </row>
    <row r="330" spans="1:28" s="8" customFormat="1" ht="20.25" customHeight="1">
      <c r="A330" s="709" t="s">
        <v>157</v>
      </c>
      <c r="B330" s="709" t="s">
        <v>60</v>
      </c>
      <c r="C330" s="709" t="s">
        <v>142</v>
      </c>
      <c r="D330" s="709" t="s">
        <v>71</v>
      </c>
      <c r="E330" s="394">
        <v>8</v>
      </c>
      <c r="F330" s="405"/>
      <c r="G330" s="406"/>
      <c r="H330" s="397" t="str" cm="1">
        <f t="array" ref="H330">IF($F330=0," ",_xlfn.XLOOKUP($F330,DataCalcs!$B$413:$B$491,_xlfn.XLOOKUP($C330,DataCalcs!$D$412:$N$412,DataCalcs!$D$413:$N$491),"WRONG LETTER"))</f>
        <v xml:space="preserve"> </v>
      </c>
      <c r="I330" s="397" t="str">
        <f>IF($F330=0," ",_xlfn.XLOOKUP($F330,DataCalcs!$B$413:$B$491,DataCalcs!$A$413:$A$491,"WRONG LETTER"))</f>
        <v xml:space="preserve"> </v>
      </c>
      <c r="J330" s="711" t="str" cm="1">
        <f t="array" ref="J330">_xlfn.IFS(ISBLANK(G330), "", NOT(ISNUMBER(G330)), "!!!",  G330&lt;DataTables!$E$99,"...",G330&lt;DataTables!$F$99,"L1",G330&lt;DataTables!$G$99,"L2",G330&lt;DataTables!$H$99,"L3",G330&lt;DataTables!$I$99,"L4",G330&lt;DataTables!$J$99,"L5",G330&lt;DataTables!$K$99,"L6",G330&lt;DataTables!$L$99,"L7",G330&lt;DataTables!$M$99,"L8", G330&gt;=DataTables!$M$99,"L9")</f>
        <v/>
      </c>
      <c r="K330" s="711"/>
      <c r="L330" s="415"/>
      <c r="M330" s="34" t="str">
        <f t="shared" si="113"/>
        <v>W</v>
      </c>
      <c r="N330" s="34" t="str">
        <f t="shared" si="113"/>
        <v>WW</v>
      </c>
      <c r="O330" s="34" cm="1">
        <f t="array" ref="O330">_xlfn.LET(_xlpm.a, $F$323:$F$330, _xlpm.b, $E$323:$E$330, _xlpm.c, _xlfn.XLOOKUP(M330,_xlpm.a,_xlpm.b,0), _xlpm.d, _xlfn.XLOOKUP(N330,_xlpm.a,_xlpm.b,0), _xlpm.x, IF(OR(_xlpm.c=0,_xlpm.d=0), _xlpm.c+_xlpm.d, MIN(_xlpm.c,_xlpm.d)), IF(_xlpm.x=0, 0, IF(DataTables!$K$158="6+", _xlfn.IFNA(_xlfn.RANK.AVG(_xlpm.x,$E$323:$E$328),1), IF(DataTables!$K$158=8,_xlfn.RANK.AVG(_xlpm.x,_xlpm.b)))))</f>
        <v>0</v>
      </c>
      <c r="P330" s="32"/>
      <c r="Q330" s="151"/>
      <c r="R330" s="151"/>
      <c r="S330" s="151"/>
      <c r="T330" s="151"/>
      <c r="U330" s="151"/>
      <c r="V330" s="151"/>
      <c r="W330" s="151"/>
      <c r="X330" s="151">
        <f>$O330</f>
        <v>0</v>
      </c>
      <c r="Y330" s="31"/>
      <c r="Z330" s="32">
        <f>COUNTIF(F$323:F$330:F$332:F$339,F330)</f>
        <v>0</v>
      </c>
      <c r="AA330" s="32">
        <f t="shared" si="114"/>
        <v>0</v>
      </c>
      <c r="AB330" s="7" t="str">
        <f t="shared" si="115"/>
        <v/>
      </c>
    </row>
    <row r="331" spans="1:28" s="8" customFormat="1" ht="20.25" customHeight="1">
      <c r="A331" s="709" t="s">
        <v>157</v>
      </c>
      <c r="B331" s="709" t="s">
        <v>60</v>
      </c>
      <c r="C331" s="709" t="s">
        <v>142</v>
      </c>
      <c r="D331" s="76"/>
      <c r="E331" s="454" t="s">
        <v>249</v>
      </c>
      <c r="F331" s="455"/>
      <c r="G331" s="455"/>
      <c r="H331" s="456"/>
      <c r="I331" s="457"/>
      <c r="J331" s="461"/>
      <c r="K331" s="43"/>
      <c r="L331" s="31"/>
      <c r="M331" s="36"/>
      <c r="N331" s="36"/>
      <c r="O331" s="712"/>
      <c r="P331" s="31"/>
      <c r="Q331" s="31"/>
      <c r="R331" s="31"/>
      <c r="S331" s="31"/>
      <c r="T331" s="31"/>
      <c r="U331" s="31"/>
      <c r="V331" s="31"/>
      <c r="W331" s="31"/>
      <c r="X331" s="31"/>
      <c r="Y331" s="31"/>
      <c r="Z331" s="32"/>
      <c r="AA331" s="2"/>
    </row>
    <row r="332" spans="1:28" s="8" customFormat="1" ht="20.25" customHeight="1">
      <c r="A332" s="709" t="s">
        <v>157</v>
      </c>
      <c r="B332" s="709" t="s">
        <v>60</v>
      </c>
      <c r="C332" s="709" t="s">
        <v>142</v>
      </c>
      <c r="D332" s="709" t="s">
        <v>65</v>
      </c>
      <c r="E332" s="398">
        <v>1</v>
      </c>
      <c r="F332" s="55"/>
      <c r="G332" s="400"/>
      <c r="H332" s="402" t="str" cm="1">
        <f t="array" ref="H332">IF($F332=0," ",_xlfn.XLOOKUP($F332,DataCalcs!$B$413:$B$491,_xlfn.XLOOKUP($C332,DataCalcs!$D$412:$N$412,DataCalcs!$D$413:$N$491),"WRONG LETTER"))</f>
        <v xml:space="preserve"> </v>
      </c>
      <c r="I332" s="402" t="str">
        <f>IF($F332=0," ",_xlfn.XLOOKUP($F332,DataCalcs!$B$413:$B$491,DataCalcs!$A$413:$A$491,"WRONG LETTER"))</f>
        <v xml:space="preserve"> </v>
      </c>
      <c r="J332" s="29" t="str" cm="1">
        <f t="array" ref="J332">_xlfn.IFS(ISBLANK(G332), "", NOT(ISNUMBER(G332)), "!!!",  G332&lt;DataTables!$E$99,"...",G332&lt;DataTables!$F$99,"L1",G332&lt;DataTables!$G$99,"L2",G332&lt;DataTables!$H$99,"L3",G332&lt;DataTables!$I$99,"L4",G332&lt;DataTables!$J$99,"L5",G332&lt;DataTables!$K$99,"L6",G332&lt;DataTables!$L$99,"L7",G332&lt;DataTables!$M$99,"L8", G332&gt;=DataTables!$M$99,"L9")</f>
        <v/>
      </c>
      <c r="K332" s="29"/>
      <c r="L332" s="417"/>
      <c r="M332" s="34" t="str">
        <f t="shared" ref="M332:N339" si="116">M323</f>
        <v>A</v>
      </c>
      <c r="N332" s="34" t="str">
        <f t="shared" si="116"/>
        <v>AA</v>
      </c>
      <c r="O332" s="34" cm="1">
        <f t="array" ref="O332">_xlfn.LET(_xlpm.a, $F$332:$F$339, _xlpm.b, $E$332:$E$339, _xlpm.c, _xlfn.XLOOKUP(M332,_xlpm.a,_xlpm.b,0), _xlpm.d, _xlfn.XLOOKUP(N332,_xlpm.a,_xlpm.b,0), _xlpm.x, IF(OR(_xlpm.c=0,_xlpm.d=0), _xlpm.c+_xlpm.d, MIN(_xlpm.c,_xlpm.d)), IF(_xlpm.x=0, 0, IF(DataTables!$K$158="6+", _xlfn.IFNA(_xlfn.RANK.AVG(_xlpm.x,$E$332:$E$337),1), IF(DataTables!$K$158=8,_xlfn.RANK.AVG(_xlpm.x,_xlpm.b)))))</f>
        <v>0</v>
      </c>
      <c r="P332" s="32"/>
      <c r="Q332" s="151">
        <f>$O332</f>
        <v>0</v>
      </c>
      <c r="R332" s="151"/>
      <c r="S332" s="151"/>
      <c r="T332" s="151"/>
      <c r="U332" s="151"/>
      <c r="V332" s="151"/>
      <c r="W332" s="151"/>
      <c r="X332" s="151"/>
      <c r="Y332" s="32"/>
      <c r="Z332" s="32">
        <f>COUNTIF(F$323:F$330:F$332:F$339,F332)</f>
        <v>0</v>
      </c>
      <c r="AA332" s="32">
        <f>IF(NOT(ISBLANK(F332)),COUNTIF(F$332:F$339,LEFT(F332,1)&amp;"*"),0)</f>
        <v>0</v>
      </c>
      <c r="AB332" s="7" t="str">
        <f>IF($G332&gt;=$J$322, "***", "")</f>
        <v/>
      </c>
    </row>
    <row r="333" spans="1:28" s="8" customFormat="1" ht="20.25" customHeight="1">
      <c r="A333" s="709" t="s">
        <v>157</v>
      </c>
      <c r="B333" s="709" t="s">
        <v>60</v>
      </c>
      <c r="C333" s="709" t="s">
        <v>142</v>
      </c>
      <c r="D333" s="709" t="s">
        <v>65</v>
      </c>
      <c r="E333" s="41">
        <v>2</v>
      </c>
      <c r="F333" s="17"/>
      <c r="G333" s="38"/>
      <c r="H333" s="33" t="str" cm="1">
        <f t="array" ref="H333">IF($F333=0," ",_xlfn.XLOOKUP($F333,DataCalcs!$B$413:$B$491,_xlfn.XLOOKUP($C333,DataCalcs!$D$412:$N$412,DataCalcs!$D$413:$N$491),"WRONG LETTER"))</f>
        <v xml:space="preserve"> </v>
      </c>
      <c r="I333" s="33" t="str">
        <f>IF($F333=0," ",_xlfn.XLOOKUP($F333,DataCalcs!$B$413:$B$491,DataCalcs!$A$413:$A$491,"WRONG LETTER"))</f>
        <v xml:space="preserve"> </v>
      </c>
      <c r="J333" s="709" t="str" cm="1">
        <f t="array" ref="J333">_xlfn.IFS(ISBLANK(G333), "", NOT(ISNUMBER(G333)), "!!!",  G333&lt;DataTables!$E$99,"...",G333&lt;DataTables!$F$99,"L1",G333&lt;DataTables!$G$99,"L2",G333&lt;DataTables!$H$99,"L3",G333&lt;DataTables!$I$99,"L4",G333&lt;DataTables!$J$99,"L5",G333&lt;DataTables!$K$99,"L6",G333&lt;DataTables!$L$99,"L7",G333&lt;DataTables!$M$99,"L8", G333&gt;=DataTables!$M$99,"L9")</f>
        <v/>
      </c>
      <c r="K333" s="709"/>
      <c r="L333" s="415"/>
      <c r="M333" s="34" t="str">
        <f t="shared" si="116"/>
        <v>N</v>
      </c>
      <c r="N333" s="34" t="str">
        <f t="shared" si="116"/>
        <v>NN</v>
      </c>
      <c r="O333" s="34" cm="1">
        <f t="array" ref="O333">_xlfn.LET(_xlpm.a, $F$332:$F$339, _xlpm.b, $E$332:$E$339, _xlpm.c, _xlfn.XLOOKUP(M333,_xlpm.a,_xlpm.b,0), _xlpm.d, _xlfn.XLOOKUP(N333,_xlpm.a,_xlpm.b,0), _xlpm.x, IF(OR(_xlpm.c=0,_xlpm.d=0), _xlpm.c+_xlpm.d, MIN(_xlpm.c,_xlpm.d)), IF(_xlpm.x=0, 0, IF(DataTables!$K$158="6+", _xlfn.IFNA(_xlfn.RANK.AVG(_xlpm.x,$E$332:$E$337),1), IF(DataTables!$K$158=8,_xlfn.RANK.AVG(_xlpm.x,_xlpm.b)))))</f>
        <v>0</v>
      </c>
      <c r="P333" s="32"/>
      <c r="Q333" s="151"/>
      <c r="R333" s="151">
        <f>$O333</f>
        <v>0</v>
      </c>
      <c r="S333" s="151"/>
      <c r="T333" s="151"/>
      <c r="U333" s="151"/>
      <c r="V333" s="151"/>
      <c r="W333" s="151"/>
      <c r="X333" s="151"/>
      <c r="Y333" s="32"/>
      <c r="Z333" s="32">
        <f>COUNTIF(F$323:F$330:F$332:F$339,F333)</f>
        <v>0</v>
      </c>
      <c r="AA333" s="32">
        <f t="shared" ref="AA333:AA339" si="117">IF(NOT(ISBLANK(F333)),COUNTIF(F$332:F$339,LEFT(F333,1)&amp;"*"),0)</f>
        <v>0</v>
      </c>
      <c r="AB333" s="7" t="str">
        <f t="shared" ref="AB333:AB339" si="118">IF($G333&gt;=$J$322, "***", "")</f>
        <v/>
      </c>
    </row>
    <row r="334" spans="1:28" s="8" customFormat="1" ht="20.25" customHeight="1">
      <c r="A334" s="709" t="s">
        <v>157</v>
      </c>
      <c r="B334" s="709" t="s">
        <v>60</v>
      </c>
      <c r="C334" s="709" t="s">
        <v>142</v>
      </c>
      <c r="D334" s="709" t="s">
        <v>65</v>
      </c>
      <c r="E334" s="41">
        <v>3</v>
      </c>
      <c r="F334" s="17"/>
      <c r="G334" s="38"/>
      <c r="H334" s="33" t="str" cm="1">
        <f t="array" ref="H334">IF($F334=0," ",_xlfn.XLOOKUP($F334,DataCalcs!$B$413:$B$491,_xlfn.XLOOKUP($C334,DataCalcs!$D$412:$N$412,DataCalcs!$D$413:$N$491),"WRONG LETTER"))</f>
        <v xml:space="preserve"> </v>
      </c>
      <c r="I334" s="33" t="str">
        <f>IF($F334=0," ",_xlfn.XLOOKUP($F334,DataCalcs!$B$413:$B$491,DataCalcs!$A$413:$A$491,"WRONG LETTER"))</f>
        <v xml:space="preserve"> </v>
      </c>
      <c r="J334" s="709" t="str" cm="1">
        <f t="array" ref="J334">_xlfn.IFS(ISBLANK(G334), "", NOT(ISNUMBER(G334)), "!!!",  G334&lt;DataTables!$E$99,"...",G334&lt;DataTables!$F$99,"L1",G334&lt;DataTables!$G$99,"L2",G334&lt;DataTables!$H$99,"L3",G334&lt;DataTables!$I$99,"L4",G334&lt;DataTables!$J$99,"L5",G334&lt;DataTables!$K$99,"L6",G334&lt;DataTables!$L$99,"L7",G334&lt;DataTables!$M$99,"L8", G334&gt;=DataTables!$M$99,"L9")</f>
        <v/>
      </c>
      <c r="K334" s="709"/>
      <c r="L334" s="415"/>
      <c r="M334" s="34" t="str">
        <f t="shared" si="116"/>
        <v>B</v>
      </c>
      <c r="N334" s="34" t="str">
        <f t="shared" si="116"/>
        <v>BB</v>
      </c>
      <c r="O334" s="34" cm="1">
        <f t="array" ref="O334">_xlfn.LET(_xlpm.a, $F$332:$F$339, _xlpm.b, $E$332:$E$339, _xlpm.c, _xlfn.XLOOKUP(M334,_xlpm.a,_xlpm.b,0), _xlpm.d, _xlfn.XLOOKUP(N334,_xlpm.a,_xlpm.b,0), _xlpm.x, IF(OR(_xlpm.c=0,_xlpm.d=0), _xlpm.c+_xlpm.d, MIN(_xlpm.c,_xlpm.d)), IF(_xlpm.x=0, 0, IF(DataTables!$K$158="6+", _xlfn.IFNA(_xlfn.RANK.AVG(_xlpm.x,$E$332:$E$337),1), IF(DataTables!$K$158=8,_xlfn.RANK.AVG(_xlpm.x,_xlpm.b)))))</f>
        <v>0</v>
      </c>
      <c r="P334" s="32"/>
      <c r="Q334" s="151"/>
      <c r="R334" s="151"/>
      <c r="S334" s="151">
        <f>$O334</f>
        <v>0</v>
      </c>
      <c r="T334" s="151"/>
      <c r="U334" s="151"/>
      <c r="V334" s="151"/>
      <c r="W334" s="151"/>
      <c r="X334" s="151"/>
      <c r="Y334" s="32"/>
      <c r="Z334" s="32">
        <f>COUNTIF(F$323:F$330:F$332:F$339,F334)</f>
        <v>0</v>
      </c>
      <c r="AA334" s="32">
        <f t="shared" si="117"/>
        <v>0</v>
      </c>
      <c r="AB334" s="7" t="str">
        <f t="shared" si="118"/>
        <v/>
      </c>
    </row>
    <row r="335" spans="1:28" s="8" customFormat="1" ht="20.25" customHeight="1">
      <c r="A335" s="709" t="s">
        <v>157</v>
      </c>
      <c r="B335" s="709" t="s">
        <v>60</v>
      </c>
      <c r="C335" s="709" t="s">
        <v>142</v>
      </c>
      <c r="D335" s="709" t="s">
        <v>65</v>
      </c>
      <c r="E335" s="41">
        <v>4</v>
      </c>
      <c r="F335" s="17"/>
      <c r="G335" s="38"/>
      <c r="H335" s="33" t="str" cm="1">
        <f t="array" ref="H335">IF($F335=0," ",_xlfn.XLOOKUP($F335,DataCalcs!$B$413:$B$491,_xlfn.XLOOKUP($C335,DataCalcs!$D$412:$N$412,DataCalcs!$D$413:$N$491),"WRONG LETTER"))</f>
        <v xml:space="preserve"> </v>
      </c>
      <c r="I335" s="33" t="str">
        <f>IF($F335=0," ",_xlfn.XLOOKUP($F335,DataCalcs!$B$413:$B$491,DataCalcs!$A$413:$A$491,"WRONG LETTER"))</f>
        <v xml:space="preserve"> </v>
      </c>
      <c r="J335" s="709" t="str" cm="1">
        <f t="array" ref="J335">_xlfn.IFS(ISBLANK(G335), "", NOT(ISNUMBER(G335)), "!!!",  G335&lt;DataTables!$E$99,"...",G335&lt;DataTables!$F$99,"L1",G335&lt;DataTables!$G$99,"L2",G335&lt;DataTables!$H$99,"L3",G335&lt;DataTables!$I$99,"L4",G335&lt;DataTables!$J$99,"L5",G335&lt;DataTables!$K$99,"L6",G335&lt;DataTables!$L$99,"L7",G335&lt;DataTables!$M$99,"L8", G335&gt;=DataTables!$M$99,"L9")</f>
        <v/>
      </c>
      <c r="K335" s="709"/>
      <c r="L335" s="415"/>
      <c r="M335" s="34" t="str">
        <f t="shared" si="116"/>
        <v>O</v>
      </c>
      <c r="N335" s="34" t="str">
        <f t="shared" si="116"/>
        <v>OO</v>
      </c>
      <c r="O335" s="34" cm="1">
        <f t="array" ref="O335">_xlfn.LET(_xlpm.a, $F$332:$F$339, _xlpm.b, $E$332:$E$339, _xlpm.c, _xlfn.XLOOKUP(M335,_xlpm.a,_xlpm.b,0), _xlpm.d, _xlfn.XLOOKUP(N335,_xlpm.a,_xlpm.b,0), _xlpm.x, IF(OR(_xlpm.c=0,_xlpm.d=0), _xlpm.c+_xlpm.d, MIN(_xlpm.c,_xlpm.d)), IF(_xlpm.x=0, 0, IF(DataTables!$K$158="6+", _xlfn.IFNA(_xlfn.RANK.AVG(_xlpm.x,$E$332:$E$337),1), IF(DataTables!$K$158=8,_xlfn.RANK.AVG(_xlpm.x,_xlpm.b)))))</f>
        <v>0</v>
      </c>
      <c r="P335" s="32"/>
      <c r="Q335" s="151"/>
      <c r="R335" s="151"/>
      <c r="S335" s="151"/>
      <c r="T335" s="151">
        <f>$O335</f>
        <v>0</v>
      </c>
      <c r="U335" s="151"/>
      <c r="V335" s="151"/>
      <c r="W335" s="151"/>
      <c r="X335" s="151"/>
      <c r="Y335" s="32"/>
      <c r="Z335" s="32">
        <f>COUNTIF(F$323:F$330:F$332:F$339,F335)</f>
        <v>0</v>
      </c>
      <c r="AA335" s="32">
        <f t="shared" si="117"/>
        <v>0</v>
      </c>
      <c r="AB335" s="7" t="str">
        <f t="shared" si="118"/>
        <v/>
      </c>
    </row>
    <row r="336" spans="1:28" s="8" customFormat="1" ht="20.25" customHeight="1">
      <c r="A336" s="709" t="s">
        <v>157</v>
      </c>
      <c r="B336" s="709" t="s">
        <v>60</v>
      </c>
      <c r="C336" s="709" t="s">
        <v>142</v>
      </c>
      <c r="D336" s="709" t="s">
        <v>65</v>
      </c>
      <c r="E336" s="41">
        <v>5</v>
      </c>
      <c r="F336" s="17"/>
      <c r="G336" s="38"/>
      <c r="H336" s="33" t="str" cm="1">
        <f t="array" ref="H336">IF($F336=0," ",_xlfn.XLOOKUP($F336,DataCalcs!$B$413:$B$491,_xlfn.XLOOKUP($C336,DataCalcs!$D$412:$N$412,DataCalcs!$D$413:$N$491),"WRONG LETTER"))</f>
        <v xml:space="preserve"> </v>
      </c>
      <c r="I336" s="33" t="str">
        <f>IF($F336=0," ",_xlfn.XLOOKUP($F336,DataCalcs!$B$413:$B$491,DataCalcs!$A$413:$A$491,"WRONG LETTER"))</f>
        <v xml:space="preserve"> </v>
      </c>
      <c r="J336" s="709" t="str" cm="1">
        <f t="array" ref="J336">_xlfn.IFS(ISBLANK(G336), "", NOT(ISNUMBER(G336)), "!!!",  G336&lt;DataTables!$E$99,"...",G336&lt;DataTables!$F$99,"L1",G336&lt;DataTables!$G$99,"L2",G336&lt;DataTables!$H$99,"L3",G336&lt;DataTables!$I$99,"L4",G336&lt;DataTables!$J$99,"L5",G336&lt;DataTables!$K$99,"L6",G336&lt;DataTables!$L$99,"L7",G336&lt;DataTables!$M$99,"L8", G336&gt;=DataTables!$M$99,"L9")</f>
        <v/>
      </c>
      <c r="K336" s="709"/>
      <c r="L336" s="415"/>
      <c r="M336" s="34" t="str">
        <f t="shared" si="116"/>
        <v>R</v>
      </c>
      <c r="N336" s="34" t="str">
        <f t="shared" si="116"/>
        <v>RR</v>
      </c>
      <c r="O336" s="34" cm="1">
        <f t="array" ref="O336">_xlfn.LET(_xlpm.a, $F$332:$F$339, _xlpm.b, $E$332:$E$339, _xlpm.c, _xlfn.XLOOKUP(M336,_xlpm.a,_xlpm.b,0), _xlpm.d, _xlfn.XLOOKUP(N336,_xlpm.a,_xlpm.b,0), _xlpm.x, IF(OR(_xlpm.c=0,_xlpm.d=0), _xlpm.c+_xlpm.d, MIN(_xlpm.c,_xlpm.d)), IF(_xlpm.x=0, 0, IF(DataTables!$K$158="6+", _xlfn.IFNA(_xlfn.RANK.AVG(_xlpm.x,$E$332:$E$337),1), IF(DataTables!$K$158=8,_xlfn.RANK.AVG(_xlpm.x,_xlpm.b)))))</f>
        <v>0</v>
      </c>
      <c r="P336" s="32"/>
      <c r="Q336" s="151"/>
      <c r="R336" s="151"/>
      <c r="S336" s="151"/>
      <c r="T336" s="151"/>
      <c r="U336" s="151">
        <f>$O336</f>
        <v>0</v>
      </c>
      <c r="V336" s="151"/>
      <c r="W336" s="151"/>
      <c r="X336" s="151"/>
      <c r="Y336" s="32"/>
      <c r="Z336" s="32">
        <f>COUNTIF(F$323:F$330:F$332:F$339,F336)</f>
        <v>0</v>
      </c>
      <c r="AA336" s="32">
        <f t="shared" si="117"/>
        <v>0</v>
      </c>
      <c r="AB336" s="7" t="str">
        <f t="shared" si="118"/>
        <v/>
      </c>
    </row>
    <row r="337" spans="1:28" s="8" customFormat="1" ht="20.25" customHeight="1">
      <c r="A337" s="709" t="s">
        <v>157</v>
      </c>
      <c r="B337" s="709" t="s">
        <v>60</v>
      </c>
      <c r="C337" s="709" t="s">
        <v>142</v>
      </c>
      <c r="D337" s="709" t="s">
        <v>65</v>
      </c>
      <c r="E337" s="41">
        <v>6</v>
      </c>
      <c r="F337" s="17"/>
      <c r="G337" s="38"/>
      <c r="H337" s="33" t="str" cm="1">
        <f t="array" ref="H337">IF($F337=0," ",_xlfn.XLOOKUP($F337,DataCalcs!$B$413:$B$491,_xlfn.XLOOKUP($C337,DataCalcs!$D$412:$N$412,DataCalcs!$D$413:$N$491),"WRONG LETTER"))</f>
        <v xml:space="preserve"> </v>
      </c>
      <c r="I337" s="33" t="str">
        <f>IF($F337=0," ",_xlfn.XLOOKUP($F337,DataCalcs!$B$413:$B$491,DataCalcs!$A$413:$A$491,"WRONG LETTER"))</f>
        <v xml:space="preserve"> </v>
      </c>
      <c r="J337" s="709" t="str" cm="1">
        <f t="array" ref="J337">_xlfn.IFS(ISBLANK(G337), "", NOT(ISNUMBER(G337)), "!!!",  G337&lt;DataTables!$E$99,"...",G337&lt;DataTables!$F$99,"L1",G337&lt;DataTables!$G$99,"L2",G337&lt;DataTables!$H$99,"L3",G337&lt;DataTables!$I$99,"L4",G337&lt;DataTables!$J$99,"L5",G337&lt;DataTables!$K$99,"L6",G337&lt;DataTables!$L$99,"L7",G337&lt;DataTables!$M$99,"L8", G337&gt;=DataTables!$M$99,"L9")</f>
        <v/>
      </c>
      <c r="K337" s="709"/>
      <c r="L337" s="414"/>
      <c r="M337" s="34" t="str">
        <f t="shared" si="116"/>
        <v>X</v>
      </c>
      <c r="N337" s="34" t="str">
        <f t="shared" si="116"/>
        <v>XX</v>
      </c>
      <c r="O337" s="34" cm="1">
        <f t="array" ref="O337">_xlfn.LET(_xlpm.a, $F$332:$F$339, _xlpm.b, $E$332:$E$339, _xlpm.c, _xlfn.XLOOKUP(M337,_xlpm.a,_xlpm.b,0), _xlpm.d, _xlfn.XLOOKUP(N337,_xlpm.a,_xlpm.b,0), _xlpm.x, IF(OR(_xlpm.c=0,_xlpm.d=0), _xlpm.c+_xlpm.d, MIN(_xlpm.c,_xlpm.d)), IF(_xlpm.x=0, 0, IF(DataTables!$K$158="6+", _xlfn.IFNA(_xlfn.RANK.AVG(_xlpm.x,$E$332:$E$337),1), IF(DataTables!$K$158=8,_xlfn.RANK.AVG(_xlpm.x,_xlpm.b)))))</f>
        <v>0</v>
      </c>
      <c r="P337" s="32"/>
      <c r="Q337" s="151"/>
      <c r="R337" s="151"/>
      <c r="S337" s="151"/>
      <c r="T337" s="151"/>
      <c r="U337" s="151"/>
      <c r="V337" s="151">
        <f>$O337</f>
        <v>0</v>
      </c>
      <c r="W337" s="151"/>
      <c r="X337" s="151"/>
      <c r="Y337" s="32"/>
      <c r="Z337" s="32">
        <f>COUNTIF(F$323:F$330:F$332:F$339,F337)</f>
        <v>0</v>
      </c>
      <c r="AA337" s="32">
        <f t="shared" si="117"/>
        <v>0</v>
      </c>
      <c r="AB337" s="7" t="str">
        <f t="shared" si="118"/>
        <v/>
      </c>
    </row>
    <row r="338" spans="1:28" s="7" customFormat="1" ht="20.25" customHeight="1">
      <c r="A338" s="709" t="s">
        <v>157</v>
      </c>
      <c r="B338" s="709" t="s">
        <v>60</v>
      </c>
      <c r="C338" s="709" t="s">
        <v>142</v>
      </c>
      <c r="D338" s="709" t="s">
        <v>65</v>
      </c>
      <c r="E338" s="14">
        <v>7</v>
      </c>
      <c r="F338" s="17"/>
      <c r="G338" s="38"/>
      <c r="H338" s="33" t="str" cm="1">
        <f t="array" ref="H338">IF($F338=0," ",_xlfn.XLOOKUP($F338,DataCalcs!$B$413:$B$491,_xlfn.XLOOKUP($C338,DataCalcs!$D$412:$N$412,DataCalcs!$D$413:$N$491),"WRONG LETTER"))</f>
        <v xml:space="preserve"> </v>
      </c>
      <c r="I338" s="33" t="str">
        <f>IF($F338=0," ",_xlfn.XLOOKUP($F338,DataCalcs!$B$413:$B$491,DataCalcs!$A$413:$A$491,"WRONG LETTER"))</f>
        <v xml:space="preserve"> </v>
      </c>
      <c r="J338" s="709" t="str" cm="1">
        <f t="array" ref="J338">_xlfn.IFS(ISBLANK(G338), "", NOT(ISNUMBER(G338)), "!!!",  G338&lt;DataTables!$E$99,"...",G338&lt;DataTables!$F$99,"L1",G338&lt;DataTables!$G$99,"L2",G338&lt;DataTables!$H$99,"L3",G338&lt;DataTables!$I$99,"L4",G338&lt;DataTables!$J$99,"L5",G338&lt;DataTables!$K$99,"L6",G338&lt;DataTables!$L$99,"L7",G338&lt;DataTables!$M$99,"L8", G338&gt;=DataTables!$M$99,"L9")</f>
        <v/>
      </c>
      <c r="K338" s="709"/>
      <c r="L338" s="415"/>
      <c r="M338" s="34" t="str">
        <f t="shared" si="116"/>
        <v>H</v>
      </c>
      <c r="N338" s="34" t="str">
        <f t="shared" si="116"/>
        <v>HH</v>
      </c>
      <c r="O338" s="34" cm="1">
        <f t="array" ref="O338">_xlfn.LET(_xlpm.a, $F$332:$F$339, _xlpm.b, $E$332:$E$339, _xlpm.c, _xlfn.XLOOKUP(M338,_xlpm.a,_xlpm.b,0), _xlpm.d, _xlfn.XLOOKUP(N338,_xlpm.a,_xlpm.b,0), _xlpm.x, IF(OR(_xlpm.c=0,_xlpm.d=0), _xlpm.c+_xlpm.d, MIN(_xlpm.c,_xlpm.d)), IF(_xlpm.x=0, 0, IF(DataTables!$K$158="6+", _xlfn.IFNA(_xlfn.RANK.AVG(_xlpm.x,$E$332:$E$337),1), IF(DataTables!$K$158=8,_xlfn.RANK.AVG(_xlpm.x,_xlpm.b)))))</f>
        <v>0</v>
      </c>
      <c r="P338" s="32"/>
      <c r="Q338" s="151"/>
      <c r="R338" s="151"/>
      <c r="S338" s="151"/>
      <c r="T338" s="151"/>
      <c r="U338" s="151"/>
      <c r="V338" s="151"/>
      <c r="W338" s="151">
        <f>$O338</f>
        <v>0</v>
      </c>
      <c r="X338" s="151"/>
      <c r="Y338" s="32"/>
      <c r="Z338" s="32">
        <f>COUNTIF(F$323:F$330:F$332:F$339,F338)</f>
        <v>0</v>
      </c>
      <c r="AA338" s="32">
        <f t="shared" si="117"/>
        <v>0</v>
      </c>
      <c r="AB338" s="7" t="str">
        <f t="shared" si="118"/>
        <v/>
      </c>
    </row>
    <row r="339" spans="1:28" s="7" customFormat="1" ht="20.25" customHeight="1">
      <c r="A339" s="709" t="s">
        <v>157</v>
      </c>
      <c r="B339" s="709" t="s">
        <v>60</v>
      </c>
      <c r="C339" s="709" t="s">
        <v>142</v>
      </c>
      <c r="D339" s="709" t="s">
        <v>65</v>
      </c>
      <c r="E339" s="14">
        <v>8</v>
      </c>
      <c r="F339" s="17"/>
      <c r="G339" s="38"/>
      <c r="H339" s="33" t="str" cm="1">
        <f t="array" ref="H339">IF($F339=0," ",_xlfn.XLOOKUP($F339,DataCalcs!$B$413:$B$491,_xlfn.XLOOKUP($C339,DataCalcs!$D$412:$N$412,DataCalcs!$D$413:$N$491),"WRONG LETTER"))</f>
        <v xml:space="preserve"> </v>
      </c>
      <c r="I339" s="33" t="str">
        <f>IF($F339=0," ",_xlfn.XLOOKUP($F339,DataCalcs!$B$413:$B$491,DataCalcs!$A$413:$A$491,"WRONG LETTER"))</f>
        <v xml:space="preserve"> </v>
      </c>
      <c r="J339" s="709" t="str" cm="1">
        <f t="array" ref="J339">_xlfn.IFS(ISBLANK(G339), "", NOT(ISNUMBER(G339)), "!!!",  G339&lt;DataTables!$E$99,"...",G339&lt;DataTables!$F$99,"L1",G339&lt;DataTables!$G$99,"L2",G339&lt;DataTables!$H$99,"L3",G339&lt;DataTables!$I$99,"L4",G339&lt;DataTables!$J$99,"L5",G339&lt;DataTables!$K$99,"L6",G339&lt;DataTables!$L$99,"L7",G339&lt;DataTables!$M$99,"L8", G339&gt;=DataTables!$M$99,"L9")</f>
        <v/>
      </c>
      <c r="K339" s="709"/>
      <c r="L339" s="415"/>
      <c r="M339" s="34" t="str">
        <f t="shared" si="116"/>
        <v>W</v>
      </c>
      <c r="N339" s="34" t="str">
        <f t="shared" si="116"/>
        <v>WW</v>
      </c>
      <c r="O339" s="34" cm="1">
        <f t="array" ref="O339">_xlfn.LET(_xlpm.a, $F$332:$F$339, _xlpm.b, $E$332:$E$339, _xlpm.c, _xlfn.XLOOKUP(M339,_xlpm.a,_xlpm.b,0), _xlpm.d, _xlfn.XLOOKUP(N339,_xlpm.a,_xlpm.b,0), _xlpm.x, IF(OR(_xlpm.c=0,_xlpm.d=0), _xlpm.c+_xlpm.d, MIN(_xlpm.c,_xlpm.d)), IF(_xlpm.x=0, 0, IF(DataTables!$K$158="6+", _xlfn.IFNA(_xlfn.RANK.AVG(_xlpm.x,$E$332:$E$337),1), IF(DataTables!$K$158=8,_xlfn.RANK.AVG(_xlpm.x,_xlpm.b)))))</f>
        <v>0</v>
      </c>
      <c r="P339" s="32"/>
      <c r="Q339" s="151"/>
      <c r="R339" s="151"/>
      <c r="S339" s="151"/>
      <c r="T339" s="151"/>
      <c r="U339" s="151"/>
      <c r="V339" s="151"/>
      <c r="W339" s="151"/>
      <c r="X339" s="151">
        <f>$O339</f>
        <v>0</v>
      </c>
      <c r="Y339" s="31"/>
      <c r="Z339" s="32">
        <f>COUNTIF(F$323:F$330:F$332:F$339,F339)</f>
        <v>0</v>
      </c>
      <c r="AA339" s="32">
        <f t="shared" si="117"/>
        <v>0</v>
      </c>
      <c r="AB339" s="7" t="str">
        <f t="shared" si="118"/>
        <v/>
      </c>
    </row>
    <row r="340" spans="1:28" s="7" customFormat="1" ht="20.25" customHeight="1">
      <c r="A340" s="709" t="s">
        <v>157</v>
      </c>
      <c r="B340" s="709" t="s">
        <v>60</v>
      </c>
      <c r="C340" s="709" t="s">
        <v>145</v>
      </c>
      <c r="D340" s="76"/>
      <c r="E340" s="454" t="s">
        <v>250</v>
      </c>
      <c r="F340" s="455"/>
      <c r="G340" s="455"/>
      <c r="H340" s="456"/>
      <c r="I340" s="457" t="s">
        <v>59</v>
      </c>
      <c r="J340" s="461">
        <f>DataTables!$N$100</f>
        <v>5.28</v>
      </c>
      <c r="K340" s="43"/>
      <c r="L340" s="13"/>
      <c r="M340" s="36"/>
      <c r="N340" s="36"/>
      <c r="P340" s="31"/>
      <c r="Q340" s="31"/>
      <c r="R340" s="31"/>
      <c r="S340" s="31"/>
      <c r="T340" s="31"/>
      <c r="U340" s="31"/>
      <c r="V340" s="31"/>
      <c r="W340" s="31"/>
      <c r="X340" s="31"/>
      <c r="Y340" s="32"/>
      <c r="Z340" s="32"/>
      <c r="AA340" s="32"/>
    </row>
    <row r="341" spans="1:28" s="7" customFormat="1" ht="20.25" customHeight="1">
      <c r="A341" s="709" t="s">
        <v>157</v>
      </c>
      <c r="B341" s="709" t="s">
        <v>60</v>
      </c>
      <c r="C341" s="709" t="s">
        <v>145</v>
      </c>
      <c r="D341" s="709" t="s">
        <v>71</v>
      </c>
      <c r="E341" s="398">
        <v>1</v>
      </c>
      <c r="F341" s="55"/>
      <c r="G341" s="400"/>
      <c r="H341" s="402" t="str" cm="1">
        <f t="array" ref="H341">IF($F341=0," ",_xlfn.XLOOKUP($F341,DataCalcs!$B$413:$B$491,_xlfn.XLOOKUP($C341,DataCalcs!$D$412:$N$412,DataCalcs!$D$413:$N$491),"WRONG LETTER"))</f>
        <v xml:space="preserve"> </v>
      </c>
      <c r="I341" s="402" t="str">
        <f>IF($F341=0," ",_xlfn.XLOOKUP($F341,DataCalcs!$B$413:$B$491,DataCalcs!$A$413:$A$491,"WRONG LETTER"))</f>
        <v xml:space="preserve"> </v>
      </c>
      <c r="J341" s="29" t="str" cm="1">
        <f t="array" ref="J341">_xlfn.IFS(ISBLANK(G341), "", NOT(ISNUMBER(G341)), "!!!",  G341&lt;DataTables!$E$100,"...",G341&lt;DataTables!$F$100,"L1",G341&lt;DataTables!$G$100,"L2",G341&lt;DataTables!$H$100,"L3",G341&lt;DataTables!$I$100,"L4",G341&lt;DataTables!$J$100,"L5",G341&lt;DataTables!$K$100,"L6",G341&lt;DataTables!$L$100,"L7",G341&lt;DataTables!$M$100,"L8", G341&gt;=DataTables!$M$100,"L9")</f>
        <v/>
      </c>
      <c r="K341" s="411"/>
      <c r="L341" s="417"/>
      <c r="M341" s="34" t="str">
        <f t="shared" ref="M341:N348" si="119">M332</f>
        <v>A</v>
      </c>
      <c r="N341" s="34" t="str">
        <f t="shared" si="119"/>
        <v>AA</v>
      </c>
      <c r="O341" s="34" cm="1">
        <f t="array" ref="O341">_xlfn.LET(_xlpm.a, $F$341:$F$348, _xlpm.b, $E$341:$E$348, _xlpm.c, _xlfn.XLOOKUP(M341,_xlpm.a,_xlpm.b,0), _xlpm.d, _xlfn.XLOOKUP(N341,_xlpm.a,_xlpm.b,0), _xlpm.x, IF(OR(_xlpm.c=0,_xlpm.d=0), _xlpm.c+_xlpm.d, MIN(_xlpm.c,_xlpm.d)), IF(_xlpm.x=0, 0, IF(DataTables!$K$158="6+", _xlfn.IFNA(_xlfn.RANK.AVG(_xlpm.x,$E$341:$E$346),1), IF(DataTables!$K$158=8,_xlfn.RANK.AVG(_xlpm.x,_xlpm.b)))))</f>
        <v>0</v>
      </c>
      <c r="P341" s="32"/>
      <c r="Q341" s="151">
        <f>$O341</f>
        <v>0</v>
      </c>
      <c r="R341" s="151"/>
      <c r="S341" s="151"/>
      <c r="T341" s="151"/>
      <c r="U341" s="151"/>
      <c r="V341" s="151"/>
      <c r="W341" s="151"/>
      <c r="X341" s="151"/>
      <c r="Y341" s="32"/>
      <c r="Z341" s="32">
        <f>COUNTIF(F$341:F$348:F$350:F$357,F341)</f>
        <v>0</v>
      </c>
      <c r="AA341" s="32">
        <f>IF(NOT(ISBLANK(F341)),COUNTIF(F$341:F$348,LEFT(F341,1)&amp;"*"),0)</f>
        <v>0</v>
      </c>
      <c r="AB341" s="7" t="str">
        <f>IF($G341&gt;=$J$340, "***", "")</f>
        <v/>
      </c>
    </row>
    <row r="342" spans="1:28" s="7" customFormat="1" ht="20.25" customHeight="1">
      <c r="A342" s="709" t="s">
        <v>157</v>
      </c>
      <c r="B342" s="709" t="s">
        <v>60</v>
      </c>
      <c r="C342" s="709" t="s">
        <v>145</v>
      </c>
      <c r="D342" s="709" t="s">
        <v>71</v>
      </c>
      <c r="E342" s="41">
        <v>2</v>
      </c>
      <c r="F342" s="17"/>
      <c r="G342" s="38"/>
      <c r="H342" s="33" t="str" cm="1">
        <f t="array" ref="H342">IF($F342=0," ",_xlfn.XLOOKUP($F342,DataCalcs!$B$413:$B$491,_xlfn.XLOOKUP($C342,DataCalcs!$D$412:$N$412,DataCalcs!$D$413:$N$491),"WRONG LETTER"))</f>
        <v xml:space="preserve"> </v>
      </c>
      <c r="I342" s="33" t="str">
        <f>IF($F342=0," ",_xlfn.XLOOKUP($F342,DataCalcs!$B$413:$B$491,DataCalcs!$A$413:$A$491,"WRONG LETTER"))</f>
        <v xml:space="preserve"> </v>
      </c>
      <c r="J342" s="709" t="str" cm="1">
        <f t="array" ref="J342">_xlfn.IFS(ISBLANK(G342), "", NOT(ISNUMBER(G342)), "!!!",  G342&lt;DataTables!$E$100,"...",G342&lt;DataTables!$F$100,"L1",G342&lt;DataTables!$G$100,"L2",G342&lt;DataTables!$H$100,"L3",G342&lt;DataTables!$I$100,"L4",G342&lt;DataTables!$J$100,"L5",G342&lt;DataTables!$K$100,"L6",G342&lt;DataTables!$L$100,"L7",G342&lt;DataTables!$M$100,"L8", G342&gt;=DataTables!$M$100,"L9")</f>
        <v/>
      </c>
      <c r="K342" s="412"/>
      <c r="L342" s="417"/>
      <c r="M342" s="34" t="str">
        <f t="shared" si="119"/>
        <v>N</v>
      </c>
      <c r="N342" s="34" t="str">
        <f t="shared" si="119"/>
        <v>NN</v>
      </c>
      <c r="O342" s="34" cm="1">
        <f t="array" ref="O342">_xlfn.LET(_xlpm.a, $F$341:$F$348, _xlpm.b, $E$341:$E$348, _xlpm.c, _xlfn.XLOOKUP(M342,_xlpm.a,_xlpm.b,0), _xlpm.d, _xlfn.XLOOKUP(N342,_xlpm.a,_xlpm.b,0), _xlpm.x, IF(OR(_xlpm.c=0,_xlpm.d=0), _xlpm.c+_xlpm.d, MIN(_xlpm.c,_xlpm.d)), IF(_xlpm.x=0, 0, IF(DataTables!$K$158="6+", _xlfn.IFNA(_xlfn.RANK.AVG(_xlpm.x,$E$341:$E$346),1), IF(DataTables!$K$158=8,_xlfn.RANK.AVG(_xlpm.x,_xlpm.b)))))</f>
        <v>0</v>
      </c>
      <c r="P342" s="32"/>
      <c r="Q342" s="151"/>
      <c r="R342" s="151">
        <f>$O342</f>
        <v>0</v>
      </c>
      <c r="S342" s="151"/>
      <c r="T342" s="151"/>
      <c r="U342" s="151"/>
      <c r="V342" s="151"/>
      <c r="W342" s="151"/>
      <c r="X342" s="151"/>
      <c r="Y342" s="32"/>
      <c r="Z342" s="32">
        <f>COUNTIF(F$341:F$348:F$350:F$357,F342)</f>
        <v>0</v>
      </c>
      <c r="AA342" s="32">
        <f t="shared" ref="AA342:AA348" si="120">IF(NOT(ISBLANK(F342)),COUNTIF(F$341:F$348,LEFT(F342,1)&amp;"*"),0)</f>
        <v>0</v>
      </c>
      <c r="AB342" s="7" t="str">
        <f t="shared" ref="AB342:AB348" si="121">IF($G342&gt;=$J$340, "***", "")</f>
        <v/>
      </c>
    </row>
    <row r="343" spans="1:28" s="7" customFormat="1" ht="20.25" customHeight="1">
      <c r="A343" s="709" t="s">
        <v>157</v>
      </c>
      <c r="B343" s="709" t="s">
        <v>60</v>
      </c>
      <c r="C343" s="709" t="s">
        <v>145</v>
      </c>
      <c r="D343" s="709" t="s">
        <v>71</v>
      </c>
      <c r="E343" s="41">
        <v>3</v>
      </c>
      <c r="F343" s="17"/>
      <c r="G343" s="38"/>
      <c r="H343" s="33" t="str" cm="1">
        <f t="array" ref="H343">IF($F343=0," ",_xlfn.XLOOKUP($F343,DataCalcs!$B$413:$B$491,_xlfn.XLOOKUP($C343,DataCalcs!$D$412:$N$412,DataCalcs!$D$413:$N$491),"WRONG LETTER"))</f>
        <v xml:space="preserve"> </v>
      </c>
      <c r="I343" s="33" t="str">
        <f>IF($F343=0," ",_xlfn.XLOOKUP($F343,DataCalcs!$B$413:$B$491,DataCalcs!$A$413:$A$491,"WRONG LETTER"))</f>
        <v xml:space="preserve"> </v>
      </c>
      <c r="J343" s="709" t="str" cm="1">
        <f t="array" ref="J343">_xlfn.IFS(ISBLANK(G343), "", NOT(ISNUMBER(G343)), "!!!",  G343&lt;DataTables!$E$100,"...",G343&lt;DataTables!$F$100,"L1",G343&lt;DataTables!$G$100,"L2",G343&lt;DataTables!$H$100,"L3",G343&lt;DataTables!$I$100,"L4",G343&lt;DataTables!$J$100,"L5",G343&lt;DataTables!$K$100,"L6",G343&lt;DataTables!$L$100,"L7",G343&lt;DataTables!$M$100,"L8", G343&gt;=DataTables!$M$100,"L9")</f>
        <v/>
      </c>
      <c r="K343" s="412"/>
      <c r="L343" s="417"/>
      <c r="M343" s="34" t="str">
        <f t="shared" si="119"/>
        <v>B</v>
      </c>
      <c r="N343" s="34" t="str">
        <f t="shared" si="119"/>
        <v>BB</v>
      </c>
      <c r="O343" s="34" cm="1">
        <f t="array" ref="O343">_xlfn.LET(_xlpm.a, $F$341:$F$348, _xlpm.b, $E$341:$E$348, _xlpm.c, _xlfn.XLOOKUP(M343,_xlpm.a,_xlpm.b,0), _xlpm.d, _xlfn.XLOOKUP(N343,_xlpm.a,_xlpm.b,0), _xlpm.x, IF(OR(_xlpm.c=0,_xlpm.d=0), _xlpm.c+_xlpm.d, MIN(_xlpm.c,_xlpm.d)), IF(_xlpm.x=0, 0, IF(DataTables!$K$158="6+", _xlfn.IFNA(_xlfn.RANK.AVG(_xlpm.x,$E$341:$E$346),1), IF(DataTables!$K$158=8,_xlfn.RANK.AVG(_xlpm.x,_xlpm.b)))))</f>
        <v>0</v>
      </c>
      <c r="P343" s="32"/>
      <c r="Q343" s="151"/>
      <c r="R343" s="151"/>
      <c r="S343" s="151">
        <f>$O343</f>
        <v>0</v>
      </c>
      <c r="T343" s="151"/>
      <c r="U343" s="151"/>
      <c r="V343" s="151"/>
      <c r="W343" s="151"/>
      <c r="X343" s="151"/>
      <c r="Y343" s="32"/>
      <c r="Z343" s="32">
        <f>COUNTIF(F$341:F$348:F$350:F$357,F343)</f>
        <v>0</v>
      </c>
      <c r="AA343" s="32">
        <f t="shared" si="120"/>
        <v>0</v>
      </c>
      <c r="AB343" s="7" t="str">
        <f t="shared" si="121"/>
        <v/>
      </c>
    </row>
    <row r="344" spans="1:28" s="7" customFormat="1" ht="20.25" customHeight="1">
      <c r="A344" s="709" t="s">
        <v>157</v>
      </c>
      <c r="B344" s="709" t="s">
        <v>60</v>
      </c>
      <c r="C344" s="709" t="s">
        <v>145</v>
      </c>
      <c r="D344" s="709" t="s">
        <v>71</v>
      </c>
      <c r="E344" s="41">
        <v>4</v>
      </c>
      <c r="F344" s="17"/>
      <c r="G344" s="38"/>
      <c r="H344" s="33" t="str" cm="1">
        <f t="array" ref="H344">IF($F344=0," ",_xlfn.XLOOKUP($F344,DataCalcs!$B$413:$B$491,_xlfn.XLOOKUP($C344,DataCalcs!$D$412:$N$412,DataCalcs!$D$413:$N$491),"WRONG LETTER"))</f>
        <v xml:space="preserve"> </v>
      </c>
      <c r="I344" s="33" t="str">
        <f>IF($F344=0," ",_xlfn.XLOOKUP($F344,DataCalcs!$B$413:$B$491,DataCalcs!$A$413:$A$491,"WRONG LETTER"))</f>
        <v xml:space="preserve"> </v>
      </c>
      <c r="J344" s="709" t="str" cm="1">
        <f t="array" ref="J344">_xlfn.IFS(ISBLANK(G344), "", NOT(ISNUMBER(G344)), "!!!",  G344&lt;DataTables!$E$100,"...",G344&lt;DataTables!$F$100,"L1",G344&lt;DataTables!$G$100,"L2",G344&lt;DataTables!$H$100,"L3",G344&lt;DataTables!$I$100,"L4",G344&lt;DataTables!$J$100,"L5",G344&lt;DataTables!$K$100,"L6",G344&lt;DataTables!$L$100,"L7",G344&lt;DataTables!$M$100,"L8", G344&gt;=DataTables!$M$100,"L9")</f>
        <v/>
      </c>
      <c r="K344" s="412"/>
      <c r="L344" s="417"/>
      <c r="M344" s="34" t="str">
        <f t="shared" si="119"/>
        <v>O</v>
      </c>
      <c r="N344" s="34" t="str">
        <f t="shared" si="119"/>
        <v>OO</v>
      </c>
      <c r="O344" s="34" cm="1">
        <f t="array" ref="O344">_xlfn.LET(_xlpm.a, $F$341:$F$348, _xlpm.b, $E$341:$E$348, _xlpm.c, _xlfn.XLOOKUP(M344,_xlpm.a,_xlpm.b,0), _xlpm.d, _xlfn.XLOOKUP(N344,_xlpm.a,_xlpm.b,0), _xlpm.x, IF(OR(_xlpm.c=0,_xlpm.d=0), _xlpm.c+_xlpm.d, MIN(_xlpm.c,_xlpm.d)), IF(_xlpm.x=0, 0, IF(DataTables!$K$158="6+", _xlfn.IFNA(_xlfn.RANK.AVG(_xlpm.x,$E$341:$E$346),1), IF(DataTables!$K$158=8,_xlfn.RANK.AVG(_xlpm.x,_xlpm.b)))))</f>
        <v>0</v>
      </c>
      <c r="P344" s="32"/>
      <c r="Q344" s="151"/>
      <c r="R344" s="151"/>
      <c r="S344" s="151"/>
      <c r="T344" s="151">
        <f>$O344</f>
        <v>0</v>
      </c>
      <c r="U344" s="151"/>
      <c r="V344" s="151"/>
      <c r="W344" s="151"/>
      <c r="X344" s="151"/>
      <c r="Y344" s="32"/>
      <c r="Z344" s="32">
        <f>COUNTIF(F$341:F$348:F$350:F$357,F344)</f>
        <v>0</v>
      </c>
      <c r="AA344" s="32">
        <f t="shared" si="120"/>
        <v>0</v>
      </c>
      <c r="AB344" s="7" t="str">
        <f t="shared" si="121"/>
        <v/>
      </c>
    </row>
    <row r="345" spans="1:28" s="7" customFormat="1" ht="20.25" customHeight="1">
      <c r="A345" s="709" t="s">
        <v>157</v>
      </c>
      <c r="B345" s="709" t="s">
        <v>60</v>
      </c>
      <c r="C345" s="709" t="s">
        <v>145</v>
      </c>
      <c r="D345" s="709" t="s">
        <v>71</v>
      </c>
      <c r="E345" s="41">
        <v>5</v>
      </c>
      <c r="F345" s="17"/>
      <c r="G345" s="38"/>
      <c r="H345" s="33" t="str" cm="1">
        <f t="array" ref="H345">IF($F345=0," ",_xlfn.XLOOKUP($F345,DataCalcs!$B$413:$B$491,_xlfn.XLOOKUP($C345,DataCalcs!$D$412:$N$412,DataCalcs!$D$413:$N$491),"WRONG LETTER"))</f>
        <v xml:space="preserve"> </v>
      </c>
      <c r="I345" s="33" t="str">
        <f>IF($F345=0," ",_xlfn.XLOOKUP($F345,DataCalcs!$B$413:$B$491,DataCalcs!$A$413:$A$491,"WRONG LETTER"))</f>
        <v xml:space="preserve"> </v>
      </c>
      <c r="J345" s="709" t="str" cm="1">
        <f t="array" ref="J345">_xlfn.IFS(ISBLANK(G345), "", NOT(ISNUMBER(G345)), "!!!",  G345&lt;DataTables!$E$100,"...",G345&lt;DataTables!$F$100,"L1",G345&lt;DataTables!$G$100,"L2",G345&lt;DataTables!$H$100,"L3",G345&lt;DataTables!$I$100,"L4",G345&lt;DataTables!$J$100,"L5",G345&lt;DataTables!$K$100,"L6",G345&lt;DataTables!$L$100,"L7",G345&lt;DataTables!$M$100,"L8", G345&gt;=DataTables!$M$100,"L9")</f>
        <v/>
      </c>
      <c r="K345" s="412"/>
      <c r="L345" s="417"/>
      <c r="M345" s="34" t="str">
        <f t="shared" si="119"/>
        <v>R</v>
      </c>
      <c r="N345" s="34" t="str">
        <f t="shared" si="119"/>
        <v>RR</v>
      </c>
      <c r="O345" s="34" cm="1">
        <f t="array" ref="O345">_xlfn.LET(_xlpm.a, $F$341:$F$348, _xlpm.b, $E$341:$E$348, _xlpm.c, _xlfn.XLOOKUP(M345,_xlpm.a,_xlpm.b,0), _xlpm.d, _xlfn.XLOOKUP(N345,_xlpm.a,_xlpm.b,0), _xlpm.x, IF(OR(_xlpm.c=0,_xlpm.d=0), _xlpm.c+_xlpm.d, MIN(_xlpm.c,_xlpm.d)), IF(_xlpm.x=0, 0, IF(DataTables!$K$158="6+", _xlfn.IFNA(_xlfn.RANK.AVG(_xlpm.x,$E$341:$E$346),1), IF(DataTables!$K$158=8,_xlfn.RANK.AVG(_xlpm.x,_xlpm.b)))))</f>
        <v>0</v>
      </c>
      <c r="P345" s="32"/>
      <c r="Q345" s="151"/>
      <c r="R345" s="151"/>
      <c r="S345" s="151"/>
      <c r="T345" s="151"/>
      <c r="U345" s="151">
        <f>$O345</f>
        <v>0</v>
      </c>
      <c r="V345" s="151"/>
      <c r="W345" s="151"/>
      <c r="X345" s="151"/>
      <c r="Y345" s="32"/>
      <c r="Z345" s="32">
        <f>COUNTIF(F$341:F$348:F$350:F$357,F345)</f>
        <v>0</v>
      </c>
      <c r="AA345" s="32">
        <f t="shared" si="120"/>
        <v>0</v>
      </c>
      <c r="AB345" s="7" t="str">
        <f t="shared" si="121"/>
        <v/>
      </c>
    </row>
    <row r="346" spans="1:28" s="7" customFormat="1" ht="20.25" customHeight="1">
      <c r="A346" s="709" t="s">
        <v>157</v>
      </c>
      <c r="B346" s="709" t="s">
        <v>60</v>
      </c>
      <c r="C346" s="709" t="s">
        <v>145</v>
      </c>
      <c r="D346" s="709" t="s">
        <v>71</v>
      </c>
      <c r="E346" s="41">
        <v>6</v>
      </c>
      <c r="F346" s="17"/>
      <c r="G346" s="38"/>
      <c r="H346" s="33" t="str" cm="1">
        <f t="array" ref="H346">IF($F346=0," ",_xlfn.XLOOKUP($F346,DataCalcs!$B$413:$B$491,_xlfn.XLOOKUP($C346,DataCalcs!$D$412:$N$412,DataCalcs!$D$413:$N$491),"WRONG LETTER"))</f>
        <v xml:space="preserve"> </v>
      </c>
      <c r="I346" s="33" t="str">
        <f>IF($F346=0," ",_xlfn.XLOOKUP($F346,DataCalcs!$B$413:$B$491,DataCalcs!$A$413:$A$491,"WRONG LETTER"))</f>
        <v xml:space="preserve"> </v>
      </c>
      <c r="J346" s="709" t="str" cm="1">
        <f t="array" ref="J346">_xlfn.IFS(ISBLANK(G346), "", NOT(ISNUMBER(G346)), "!!!",  G346&lt;DataTables!$E$100,"...",G346&lt;DataTables!$F$100,"L1",G346&lt;DataTables!$G$100,"L2",G346&lt;DataTables!$H$100,"L3",G346&lt;DataTables!$I$100,"L4",G346&lt;DataTables!$J$100,"L5",G346&lt;DataTables!$K$100,"L6",G346&lt;DataTables!$L$100,"L7",G346&lt;DataTables!$M$100,"L8", G346&gt;=DataTables!$M$100,"L9")</f>
        <v/>
      </c>
      <c r="K346" s="412"/>
      <c r="L346" s="417"/>
      <c r="M346" s="34" t="str">
        <f t="shared" si="119"/>
        <v>X</v>
      </c>
      <c r="N346" s="34" t="str">
        <f t="shared" si="119"/>
        <v>XX</v>
      </c>
      <c r="O346" s="34" cm="1">
        <f t="array" ref="O346">_xlfn.LET(_xlpm.a, $F$341:$F$348, _xlpm.b, $E$341:$E$348, _xlpm.c, _xlfn.XLOOKUP(M346,_xlpm.a,_xlpm.b,0), _xlpm.d, _xlfn.XLOOKUP(N346,_xlpm.a,_xlpm.b,0), _xlpm.x, IF(OR(_xlpm.c=0,_xlpm.d=0), _xlpm.c+_xlpm.d, MIN(_xlpm.c,_xlpm.d)), IF(_xlpm.x=0, 0, IF(DataTables!$K$158="6+", _xlfn.IFNA(_xlfn.RANK.AVG(_xlpm.x,$E$341:$E$346),1), IF(DataTables!$K$158=8,_xlfn.RANK.AVG(_xlpm.x,_xlpm.b)))))</f>
        <v>0</v>
      </c>
      <c r="P346" s="32"/>
      <c r="Q346" s="151"/>
      <c r="R346" s="151"/>
      <c r="S346" s="151"/>
      <c r="T346" s="151"/>
      <c r="U346" s="151"/>
      <c r="V346" s="151">
        <f>$O346</f>
        <v>0</v>
      </c>
      <c r="W346" s="151"/>
      <c r="X346" s="151"/>
      <c r="Y346" s="32"/>
      <c r="Z346" s="32">
        <f>COUNTIF(F$341:F$348:F$350:F$357,F346)</f>
        <v>0</v>
      </c>
      <c r="AA346" s="32">
        <f t="shared" si="120"/>
        <v>0</v>
      </c>
      <c r="AB346" s="7" t="str">
        <f t="shared" si="121"/>
        <v/>
      </c>
    </row>
    <row r="347" spans="1:28" s="7" customFormat="1" ht="20.25" customHeight="1">
      <c r="A347" s="709" t="s">
        <v>157</v>
      </c>
      <c r="B347" s="709" t="s">
        <v>60</v>
      </c>
      <c r="C347" s="709" t="s">
        <v>145</v>
      </c>
      <c r="D347" s="709" t="s">
        <v>71</v>
      </c>
      <c r="E347" s="14">
        <v>7</v>
      </c>
      <c r="F347" s="17"/>
      <c r="G347" s="38"/>
      <c r="H347" s="33" t="str" cm="1">
        <f t="array" ref="H347">IF($F347=0," ",_xlfn.XLOOKUP($F347,DataCalcs!$B$413:$B$491,_xlfn.XLOOKUP($C347,DataCalcs!$D$412:$N$412,DataCalcs!$D$413:$N$491),"WRONG LETTER"))</f>
        <v xml:space="preserve"> </v>
      </c>
      <c r="I347" s="33" t="str">
        <f>IF($F347=0," ",_xlfn.XLOOKUP($F347,DataCalcs!$B$413:$B$491,DataCalcs!$A$413:$A$491,"WRONG LETTER"))</f>
        <v xml:space="preserve"> </v>
      </c>
      <c r="J347" s="709" t="str" cm="1">
        <f t="array" ref="J347">_xlfn.IFS(ISBLANK(G347), "", NOT(ISNUMBER(G347)), "!!!",  G347&lt;DataTables!$E$100,"...",G347&lt;DataTables!$F$100,"L1",G347&lt;DataTables!$G$100,"L2",G347&lt;DataTables!$H$100,"L3",G347&lt;DataTables!$I$100,"L4",G347&lt;DataTables!$J$100,"L5",G347&lt;DataTables!$K$100,"L6",G347&lt;DataTables!$L$100,"L7",G347&lt;DataTables!$M$100,"L8", G347&gt;=DataTables!$M$100,"L9")</f>
        <v/>
      </c>
      <c r="K347" s="412"/>
      <c r="L347" s="417"/>
      <c r="M347" s="34" t="str">
        <f t="shared" si="119"/>
        <v>H</v>
      </c>
      <c r="N347" s="34" t="str">
        <f t="shared" si="119"/>
        <v>HH</v>
      </c>
      <c r="O347" s="34" cm="1">
        <f t="array" ref="O347">_xlfn.LET(_xlpm.a, $F$341:$F$348, _xlpm.b, $E$341:$E$348, _xlpm.c, _xlfn.XLOOKUP(M347,_xlpm.a,_xlpm.b,0), _xlpm.d, _xlfn.XLOOKUP(N347,_xlpm.a,_xlpm.b,0), _xlpm.x, IF(OR(_xlpm.c=0,_xlpm.d=0), _xlpm.c+_xlpm.d, MIN(_xlpm.c,_xlpm.d)), IF(_xlpm.x=0, 0, IF(DataTables!$K$158="6+", _xlfn.IFNA(_xlfn.RANK.AVG(_xlpm.x,$E$341:$E$346),1), IF(DataTables!$K$158=8,_xlfn.RANK.AVG(_xlpm.x,_xlpm.b)))))</f>
        <v>0</v>
      </c>
      <c r="P347" s="32"/>
      <c r="Q347" s="151"/>
      <c r="R347" s="151"/>
      <c r="S347" s="151"/>
      <c r="T347" s="151"/>
      <c r="U347" s="151"/>
      <c r="V347" s="151"/>
      <c r="W347" s="151">
        <f>$O347</f>
        <v>0</v>
      </c>
      <c r="X347" s="151"/>
      <c r="Y347" s="32"/>
      <c r="Z347" s="32">
        <f>COUNTIF(F$341:F$348:F$350:F$357,F347)</f>
        <v>0</v>
      </c>
      <c r="AA347" s="32">
        <f t="shared" si="120"/>
        <v>0</v>
      </c>
      <c r="AB347" s="7" t="str">
        <f t="shared" si="121"/>
        <v/>
      </c>
    </row>
    <row r="348" spans="1:28" s="8" customFormat="1" ht="20.25" customHeight="1">
      <c r="A348" s="709" t="s">
        <v>157</v>
      </c>
      <c r="B348" s="709" t="s">
        <v>60</v>
      </c>
      <c r="C348" s="709" t="s">
        <v>145</v>
      </c>
      <c r="D348" s="709" t="s">
        <v>71</v>
      </c>
      <c r="E348" s="14">
        <v>8</v>
      </c>
      <c r="F348" s="17"/>
      <c r="G348" s="38"/>
      <c r="H348" s="33" t="str" cm="1">
        <f t="array" ref="H348">IF($F348=0," ",_xlfn.XLOOKUP($F348,DataCalcs!$B$413:$B$491,_xlfn.XLOOKUP($C348,DataCalcs!$D$412:$N$412,DataCalcs!$D$413:$N$491),"WRONG LETTER"))</f>
        <v xml:space="preserve"> </v>
      </c>
      <c r="I348" s="33" t="str">
        <f>IF($F348=0," ",_xlfn.XLOOKUP($F348,DataCalcs!$B$413:$B$491,DataCalcs!$A$413:$A$491,"WRONG LETTER"))</f>
        <v xml:space="preserve"> </v>
      </c>
      <c r="J348" s="709" t="str" cm="1">
        <f t="array" ref="J348">_xlfn.IFS(ISBLANK(G348), "", NOT(ISNUMBER(G348)), "!!!",  G348&lt;DataTables!$E$100,"...",G348&lt;DataTables!$F$100,"L1",G348&lt;DataTables!$G$100,"L2",G348&lt;DataTables!$H$100,"L3",G348&lt;DataTables!$I$100,"L4",G348&lt;DataTables!$J$100,"L5",G348&lt;DataTables!$K$100,"L6",G348&lt;DataTables!$L$100,"L7",G348&lt;DataTables!$M$100,"L8", G348&gt;=DataTables!$M$100,"L9")</f>
        <v/>
      </c>
      <c r="K348" s="412"/>
      <c r="L348" s="415"/>
      <c r="M348" s="34" t="str">
        <f t="shared" si="119"/>
        <v>W</v>
      </c>
      <c r="N348" s="34" t="str">
        <f t="shared" si="119"/>
        <v>WW</v>
      </c>
      <c r="O348" s="34" cm="1">
        <f t="array" ref="O348">_xlfn.LET(_xlpm.a, $F$341:$F$348, _xlpm.b, $E$341:$E$348, _xlpm.c, _xlfn.XLOOKUP(M348,_xlpm.a,_xlpm.b,0), _xlpm.d, _xlfn.XLOOKUP(N348,_xlpm.a,_xlpm.b,0), _xlpm.x, IF(OR(_xlpm.c=0,_xlpm.d=0), _xlpm.c+_xlpm.d, MIN(_xlpm.c,_xlpm.d)), IF(_xlpm.x=0, 0, IF(DataTables!$K$158="6+", _xlfn.IFNA(_xlfn.RANK.AVG(_xlpm.x,$E$341:$E$346),1), IF(DataTables!$K$158=8,_xlfn.RANK.AVG(_xlpm.x,_xlpm.b)))))</f>
        <v>0</v>
      </c>
      <c r="P348" s="32"/>
      <c r="Q348" s="151"/>
      <c r="R348" s="151"/>
      <c r="S348" s="151"/>
      <c r="T348" s="151"/>
      <c r="U348" s="151"/>
      <c r="V348" s="151"/>
      <c r="W348" s="151"/>
      <c r="X348" s="151">
        <f>$O348</f>
        <v>0</v>
      </c>
      <c r="Y348" s="31"/>
      <c r="Z348" s="32">
        <f>COUNTIF(F$341:F$348:F$350:F$357,F348)</f>
        <v>0</v>
      </c>
      <c r="AA348" s="32">
        <f t="shared" si="120"/>
        <v>0</v>
      </c>
      <c r="AB348" s="7" t="str">
        <f t="shared" si="121"/>
        <v/>
      </c>
    </row>
    <row r="349" spans="1:28" s="8" customFormat="1" ht="20.25" customHeight="1">
      <c r="A349" s="709" t="s">
        <v>157</v>
      </c>
      <c r="B349" s="709" t="s">
        <v>60</v>
      </c>
      <c r="C349" s="709" t="s">
        <v>145</v>
      </c>
      <c r="D349" s="76"/>
      <c r="E349" s="454" t="s">
        <v>251</v>
      </c>
      <c r="F349" s="455"/>
      <c r="G349" s="455"/>
      <c r="H349" s="456"/>
      <c r="I349" s="457"/>
      <c r="J349" s="461"/>
      <c r="K349" s="43"/>
      <c r="L349" s="31"/>
      <c r="M349" s="36"/>
      <c r="N349" s="36"/>
      <c r="O349" s="712"/>
      <c r="P349" s="31"/>
      <c r="Q349" s="31"/>
      <c r="R349" s="31"/>
      <c r="S349" s="31"/>
      <c r="T349" s="31"/>
      <c r="U349" s="31"/>
      <c r="V349" s="31"/>
      <c r="W349" s="31"/>
      <c r="X349" s="31"/>
      <c r="Y349" s="31"/>
      <c r="Z349" s="32"/>
      <c r="AA349" s="2"/>
    </row>
    <row r="350" spans="1:28" s="8" customFormat="1" ht="20.25" customHeight="1">
      <c r="A350" s="709" t="s">
        <v>157</v>
      </c>
      <c r="B350" s="709" t="s">
        <v>60</v>
      </c>
      <c r="C350" s="709" t="s">
        <v>145</v>
      </c>
      <c r="D350" s="709" t="s">
        <v>65</v>
      </c>
      <c r="E350" s="398">
        <v>1</v>
      </c>
      <c r="F350" s="55"/>
      <c r="G350" s="400"/>
      <c r="H350" s="402" t="str" cm="1">
        <f t="array" ref="H350">IF($F350=0," ",_xlfn.XLOOKUP($F350,DataCalcs!$B$413:$B$491,_xlfn.XLOOKUP($C350,DataCalcs!$D$412:$N$412,DataCalcs!$D$413:$N$491),"WRONG LETTER"))</f>
        <v xml:space="preserve"> </v>
      </c>
      <c r="I350" s="402" t="str">
        <f>IF($F350=0," ",_xlfn.XLOOKUP($F350,DataCalcs!$B$413:$B$491,DataCalcs!$A$413:$A$491,"WRONG LETTER"))</f>
        <v xml:space="preserve"> </v>
      </c>
      <c r="J350" s="29" t="str" cm="1">
        <f t="array" ref="J350">_xlfn.IFS(ISBLANK(G350), "", NOT(ISNUMBER(G350)), "!!!",  G350&lt;DataTables!$E$100,"...",G350&lt;DataTables!$F$100,"L1",G350&lt;DataTables!$G$100,"L2",G350&lt;DataTables!$H$100,"L3",G350&lt;DataTables!$I$100,"L4",G350&lt;DataTables!$J$100,"L5",G350&lt;DataTables!$K$100,"L6",G350&lt;DataTables!$L$100,"L7",G350&lt;DataTables!$M$100,"L8", G350&gt;=DataTables!$M$100,"L9")</f>
        <v/>
      </c>
      <c r="K350" s="411"/>
      <c r="L350" s="417"/>
      <c r="M350" s="34" t="str">
        <f t="shared" ref="M350:N357" si="122">M341</f>
        <v>A</v>
      </c>
      <c r="N350" s="34" t="str">
        <f t="shared" si="122"/>
        <v>AA</v>
      </c>
      <c r="O350" s="34" cm="1">
        <f t="array" ref="O350">_xlfn.LET(_xlpm.a, $F$350:$F$357, _xlpm.b, $E$350:$E$357, _xlpm.c, _xlfn.XLOOKUP(M350,_xlpm.a,_xlpm.b,0), _xlpm.d, _xlfn.XLOOKUP(N350,_xlpm.a,_xlpm.b,0), _xlpm.x, IF(OR(_xlpm.c=0,_xlpm.d=0), _xlpm.c+_xlpm.d, MIN(_xlpm.c,_xlpm.d)), IF(_xlpm.x=0, 0, IF(DataTables!$K$158="6+", _xlfn.IFNA(_xlfn.RANK.AVG(_xlpm.x,$E$350:$E$355),1), IF(DataTables!$K$158=8,_xlfn.RANK.AVG(_xlpm.x,_xlpm.b)))))</f>
        <v>0</v>
      </c>
      <c r="P350" s="32"/>
      <c r="Q350" s="151">
        <f>$O350</f>
        <v>0</v>
      </c>
      <c r="R350" s="151"/>
      <c r="S350" s="151"/>
      <c r="T350" s="151"/>
      <c r="U350" s="151"/>
      <c r="V350" s="151"/>
      <c r="W350" s="151"/>
      <c r="X350" s="151"/>
      <c r="Y350" s="32"/>
      <c r="Z350" s="32">
        <f>COUNTIF(F$341:F$348:F$350:F$357,F350)</f>
        <v>0</v>
      </c>
      <c r="AA350" s="32">
        <f>IF(NOT(ISBLANK(F350)),COUNTIF(F$350:F$357,LEFT(F350,1)&amp;"*"),0)</f>
        <v>0</v>
      </c>
      <c r="AB350" s="7" t="str">
        <f>IF($G350&gt;=$J$340, "***", "")</f>
        <v/>
      </c>
    </row>
    <row r="351" spans="1:28" s="8" customFormat="1" ht="20.25" customHeight="1">
      <c r="A351" s="709" t="s">
        <v>157</v>
      </c>
      <c r="B351" s="709" t="s">
        <v>60</v>
      </c>
      <c r="C351" s="709" t="s">
        <v>145</v>
      </c>
      <c r="D351" s="709" t="s">
        <v>65</v>
      </c>
      <c r="E351" s="41">
        <v>2</v>
      </c>
      <c r="F351" s="17"/>
      <c r="G351" s="38"/>
      <c r="H351" s="33" t="str" cm="1">
        <f t="array" ref="H351">IF($F351=0," ",_xlfn.XLOOKUP($F351,DataCalcs!$B$413:$B$491,_xlfn.XLOOKUP($C351,DataCalcs!$D$412:$N$412,DataCalcs!$D$413:$N$491),"WRONG LETTER"))</f>
        <v xml:space="preserve"> </v>
      </c>
      <c r="I351" s="33" t="str">
        <f>IF($F351=0," ",_xlfn.XLOOKUP($F351,DataCalcs!$B$413:$B$491,DataCalcs!$A$413:$A$491,"WRONG LETTER"))</f>
        <v xml:space="preserve"> </v>
      </c>
      <c r="J351" s="709" t="str" cm="1">
        <f t="array" ref="J351">_xlfn.IFS(ISBLANK(G351), "", NOT(ISNUMBER(G351)), "!!!",  G351&lt;DataTables!$E$100,"...",G351&lt;DataTables!$F$100,"L1",G351&lt;DataTables!$G$100,"L2",G351&lt;DataTables!$H$100,"L3",G351&lt;DataTables!$I$100,"L4",G351&lt;DataTables!$J$100,"L5",G351&lt;DataTables!$K$100,"L6",G351&lt;DataTables!$L$100,"L7",G351&lt;DataTables!$M$100,"L8", G351&gt;=DataTables!$M$100,"L9")</f>
        <v/>
      </c>
      <c r="K351" s="412"/>
      <c r="L351" s="415"/>
      <c r="M351" s="34" t="str">
        <f t="shared" si="122"/>
        <v>N</v>
      </c>
      <c r="N351" s="34" t="str">
        <f t="shared" si="122"/>
        <v>NN</v>
      </c>
      <c r="O351" s="34" cm="1">
        <f t="array" ref="O351">_xlfn.LET(_xlpm.a, $F$350:$F$357, _xlpm.b, $E$350:$E$357, _xlpm.c, _xlfn.XLOOKUP(M351,_xlpm.a,_xlpm.b,0), _xlpm.d, _xlfn.XLOOKUP(N351,_xlpm.a,_xlpm.b,0), _xlpm.x, IF(OR(_xlpm.c=0,_xlpm.d=0), _xlpm.c+_xlpm.d, MIN(_xlpm.c,_xlpm.d)), IF(_xlpm.x=0, 0, IF(DataTables!$K$158="6+", _xlfn.IFNA(_xlfn.RANK.AVG(_xlpm.x,$E$350:$E$355),1), IF(DataTables!$K$158=8,_xlfn.RANK.AVG(_xlpm.x,_xlpm.b)))))</f>
        <v>0</v>
      </c>
      <c r="P351" s="32"/>
      <c r="Q351" s="151"/>
      <c r="R351" s="151">
        <f>$O351</f>
        <v>0</v>
      </c>
      <c r="S351" s="151"/>
      <c r="T351" s="151"/>
      <c r="U351" s="151"/>
      <c r="V351" s="151"/>
      <c r="W351" s="151"/>
      <c r="X351" s="151"/>
      <c r="Y351" s="32"/>
      <c r="Z351" s="32">
        <f>COUNTIF(F$341:F$348:F$350:F$357,F351)</f>
        <v>0</v>
      </c>
      <c r="AA351" s="32">
        <f t="shared" ref="AA351:AA357" si="123">IF(NOT(ISBLANK(F351)),COUNTIF(F$350:F$357,LEFT(F351,1)&amp;"*"),0)</f>
        <v>0</v>
      </c>
      <c r="AB351" s="7" t="str">
        <f t="shared" ref="AB351:AB357" si="124">IF($G351&gt;=$J$340, "***", "")</f>
        <v/>
      </c>
    </row>
    <row r="352" spans="1:28" s="8" customFormat="1" ht="20.25" customHeight="1">
      <c r="A352" s="709" t="s">
        <v>157</v>
      </c>
      <c r="B352" s="709" t="s">
        <v>60</v>
      </c>
      <c r="C352" s="709" t="s">
        <v>145</v>
      </c>
      <c r="D352" s="709" t="s">
        <v>65</v>
      </c>
      <c r="E352" s="41">
        <v>3</v>
      </c>
      <c r="F352" s="17"/>
      <c r="G352" s="38"/>
      <c r="H352" s="33" t="str" cm="1">
        <f t="array" ref="H352">IF($F352=0," ",_xlfn.XLOOKUP($F352,DataCalcs!$B$413:$B$491,_xlfn.XLOOKUP($C352,DataCalcs!$D$412:$N$412,DataCalcs!$D$413:$N$491),"WRONG LETTER"))</f>
        <v xml:space="preserve"> </v>
      </c>
      <c r="I352" s="33" t="str">
        <f>IF($F352=0," ",_xlfn.XLOOKUP($F352,DataCalcs!$B$413:$B$491,DataCalcs!$A$413:$A$491,"WRONG LETTER"))</f>
        <v xml:space="preserve"> </v>
      </c>
      <c r="J352" s="709" t="str" cm="1">
        <f t="array" ref="J352">_xlfn.IFS(ISBLANK(G352), "", NOT(ISNUMBER(G352)), "!!!",  G352&lt;DataTables!$E$100,"...",G352&lt;DataTables!$F$100,"L1",G352&lt;DataTables!$G$100,"L2",G352&lt;DataTables!$H$100,"L3",G352&lt;DataTables!$I$100,"L4",G352&lt;DataTables!$J$100,"L5",G352&lt;DataTables!$K$100,"L6",G352&lt;DataTables!$L$100,"L7",G352&lt;DataTables!$M$100,"L8", G352&gt;=DataTables!$M$100,"L9")</f>
        <v/>
      </c>
      <c r="K352" s="412"/>
      <c r="L352" s="415"/>
      <c r="M352" s="34" t="str">
        <f t="shared" si="122"/>
        <v>B</v>
      </c>
      <c r="N352" s="34" t="str">
        <f t="shared" si="122"/>
        <v>BB</v>
      </c>
      <c r="O352" s="34" cm="1">
        <f t="array" ref="O352">_xlfn.LET(_xlpm.a, $F$350:$F$357, _xlpm.b, $E$350:$E$357, _xlpm.c, _xlfn.XLOOKUP(M352,_xlpm.a,_xlpm.b,0), _xlpm.d, _xlfn.XLOOKUP(N352,_xlpm.a,_xlpm.b,0), _xlpm.x, IF(OR(_xlpm.c=0,_xlpm.d=0), _xlpm.c+_xlpm.d, MIN(_xlpm.c,_xlpm.d)), IF(_xlpm.x=0, 0, IF(DataTables!$K$158="6+", _xlfn.IFNA(_xlfn.RANK.AVG(_xlpm.x,$E$350:$E$355),1), IF(DataTables!$K$158=8,_xlfn.RANK.AVG(_xlpm.x,_xlpm.b)))))</f>
        <v>0</v>
      </c>
      <c r="P352" s="32"/>
      <c r="Q352" s="151"/>
      <c r="R352" s="151"/>
      <c r="S352" s="151">
        <f>$O352</f>
        <v>0</v>
      </c>
      <c r="T352" s="151"/>
      <c r="U352" s="151"/>
      <c r="V352" s="151"/>
      <c r="W352" s="151"/>
      <c r="X352" s="151"/>
      <c r="Y352" s="32"/>
      <c r="Z352" s="32">
        <f>COUNTIF(F$341:F$348:F$350:F$357,F352)</f>
        <v>0</v>
      </c>
      <c r="AA352" s="32">
        <f t="shared" si="123"/>
        <v>0</v>
      </c>
      <c r="AB352" s="7" t="str">
        <f t="shared" si="124"/>
        <v/>
      </c>
    </row>
    <row r="353" spans="1:28" s="8" customFormat="1" ht="20.25" customHeight="1">
      <c r="A353" s="709" t="s">
        <v>157</v>
      </c>
      <c r="B353" s="709" t="s">
        <v>60</v>
      </c>
      <c r="C353" s="709" t="s">
        <v>145</v>
      </c>
      <c r="D353" s="709" t="s">
        <v>65</v>
      </c>
      <c r="E353" s="41">
        <v>4</v>
      </c>
      <c r="F353" s="17"/>
      <c r="G353" s="38"/>
      <c r="H353" s="33" t="str" cm="1">
        <f t="array" ref="H353">IF($F353=0," ",_xlfn.XLOOKUP($F353,DataCalcs!$B$413:$B$491,_xlfn.XLOOKUP($C353,DataCalcs!$D$412:$N$412,DataCalcs!$D$413:$N$491),"WRONG LETTER"))</f>
        <v xml:space="preserve"> </v>
      </c>
      <c r="I353" s="33" t="str">
        <f>IF($F353=0," ",_xlfn.XLOOKUP($F353,DataCalcs!$B$413:$B$491,DataCalcs!$A$413:$A$491,"WRONG LETTER"))</f>
        <v xml:space="preserve"> </v>
      </c>
      <c r="J353" s="709" t="str" cm="1">
        <f t="array" ref="J353">_xlfn.IFS(ISBLANK(G353), "", NOT(ISNUMBER(G353)), "!!!",  G353&lt;DataTables!$E$100,"...",G353&lt;DataTables!$F$100,"L1",G353&lt;DataTables!$G$100,"L2",G353&lt;DataTables!$H$100,"L3",G353&lt;DataTables!$I$100,"L4",G353&lt;DataTables!$J$100,"L5",G353&lt;DataTables!$K$100,"L6",G353&lt;DataTables!$L$100,"L7",G353&lt;DataTables!$M$100,"L8", G353&gt;=DataTables!$M$100,"L9")</f>
        <v/>
      </c>
      <c r="K353" s="412"/>
      <c r="L353" s="415"/>
      <c r="M353" s="34" t="str">
        <f t="shared" si="122"/>
        <v>O</v>
      </c>
      <c r="N353" s="34" t="str">
        <f t="shared" si="122"/>
        <v>OO</v>
      </c>
      <c r="O353" s="34" cm="1">
        <f t="array" ref="O353">_xlfn.LET(_xlpm.a, $F$350:$F$357, _xlpm.b, $E$350:$E$357, _xlpm.c, _xlfn.XLOOKUP(M353,_xlpm.a,_xlpm.b,0), _xlpm.d, _xlfn.XLOOKUP(N353,_xlpm.a,_xlpm.b,0), _xlpm.x, IF(OR(_xlpm.c=0,_xlpm.d=0), _xlpm.c+_xlpm.d, MIN(_xlpm.c,_xlpm.d)), IF(_xlpm.x=0, 0, IF(DataTables!$K$158="6+", _xlfn.IFNA(_xlfn.RANK.AVG(_xlpm.x,$E$350:$E$355),1), IF(DataTables!$K$158=8,_xlfn.RANK.AVG(_xlpm.x,_xlpm.b)))))</f>
        <v>0</v>
      </c>
      <c r="P353" s="32"/>
      <c r="Q353" s="151"/>
      <c r="R353" s="151"/>
      <c r="S353" s="151"/>
      <c r="T353" s="151">
        <f>$O353</f>
        <v>0</v>
      </c>
      <c r="U353" s="151"/>
      <c r="V353" s="151"/>
      <c r="W353" s="151"/>
      <c r="X353" s="151"/>
      <c r="Y353" s="32"/>
      <c r="Z353" s="32">
        <f>COUNTIF(F$341:F$348:F$350:F$357,F353)</f>
        <v>0</v>
      </c>
      <c r="AA353" s="32">
        <f t="shared" si="123"/>
        <v>0</v>
      </c>
      <c r="AB353" s="7" t="str">
        <f t="shared" si="124"/>
        <v/>
      </c>
    </row>
    <row r="354" spans="1:28" s="8" customFormat="1" ht="20.25" customHeight="1">
      <c r="A354" s="709" t="s">
        <v>157</v>
      </c>
      <c r="B354" s="709" t="s">
        <v>60</v>
      </c>
      <c r="C354" s="709" t="s">
        <v>145</v>
      </c>
      <c r="D354" s="709" t="s">
        <v>65</v>
      </c>
      <c r="E354" s="41">
        <v>5</v>
      </c>
      <c r="F354" s="17"/>
      <c r="G354" s="38"/>
      <c r="H354" s="33" t="str" cm="1">
        <f t="array" ref="H354">IF($F354=0," ",_xlfn.XLOOKUP($F354,DataCalcs!$B$413:$B$491,_xlfn.XLOOKUP($C354,DataCalcs!$D$412:$N$412,DataCalcs!$D$413:$N$491),"WRONG LETTER"))</f>
        <v xml:space="preserve"> </v>
      </c>
      <c r="I354" s="33" t="str">
        <f>IF($F354=0," ",_xlfn.XLOOKUP($F354,DataCalcs!$B$413:$B$491,DataCalcs!$A$413:$A$491,"WRONG LETTER"))</f>
        <v xml:space="preserve"> </v>
      </c>
      <c r="J354" s="709" t="str" cm="1">
        <f t="array" ref="J354">_xlfn.IFS(ISBLANK(G354), "", NOT(ISNUMBER(G354)), "!!!",  G354&lt;DataTables!$E$100,"...",G354&lt;DataTables!$F$100,"L1",G354&lt;DataTables!$G$100,"L2",G354&lt;DataTables!$H$100,"L3",G354&lt;DataTables!$I$100,"L4",G354&lt;DataTables!$J$100,"L5",G354&lt;DataTables!$K$100,"L6",G354&lt;DataTables!$L$100,"L7",G354&lt;DataTables!$M$100,"L8", G354&gt;=DataTables!$M$100,"L9")</f>
        <v/>
      </c>
      <c r="K354" s="412"/>
      <c r="L354" s="415"/>
      <c r="M354" s="34" t="str">
        <f t="shared" si="122"/>
        <v>R</v>
      </c>
      <c r="N354" s="34" t="str">
        <f t="shared" si="122"/>
        <v>RR</v>
      </c>
      <c r="O354" s="34" cm="1">
        <f t="array" ref="O354">_xlfn.LET(_xlpm.a, $F$350:$F$357, _xlpm.b, $E$350:$E$357, _xlpm.c, _xlfn.XLOOKUP(M354,_xlpm.a,_xlpm.b,0), _xlpm.d, _xlfn.XLOOKUP(N354,_xlpm.a,_xlpm.b,0), _xlpm.x, IF(OR(_xlpm.c=0,_xlpm.d=0), _xlpm.c+_xlpm.d, MIN(_xlpm.c,_xlpm.d)), IF(_xlpm.x=0, 0, IF(DataTables!$K$158="6+", _xlfn.IFNA(_xlfn.RANK.AVG(_xlpm.x,$E$350:$E$355),1), IF(DataTables!$K$158=8,_xlfn.RANK.AVG(_xlpm.x,_xlpm.b)))))</f>
        <v>0</v>
      </c>
      <c r="P354" s="32"/>
      <c r="Q354" s="151"/>
      <c r="R354" s="151"/>
      <c r="S354" s="151"/>
      <c r="T354" s="151"/>
      <c r="U354" s="151">
        <f>$O354</f>
        <v>0</v>
      </c>
      <c r="V354" s="151"/>
      <c r="W354" s="151"/>
      <c r="X354" s="151"/>
      <c r="Y354" s="32"/>
      <c r="Z354" s="32">
        <f>COUNTIF(F$341:F$348:F$350:F$357,F354)</f>
        <v>0</v>
      </c>
      <c r="AA354" s="32">
        <f t="shared" si="123"/>
        <v>0</v>
      </c>
      <c r="AB354" s="7" t="str">
        <f t="shared" si="124"/>
        <v/>
      </c>
    </row>
    <row r="355" spans="1:28" s="8" customFormat="1" ht="20.25" customHeight="1">
      <c r="A355" s="709" t="s">
        <v>157</v>
      </c>
      <c r="B355" s="709" t="s">
        <v>60</v>
      </c>
      <c r="C355" s="709" t="s">
        <v>145</v>
      </c>
      <c r="D355" s="709" t="s">
        <v>65</v>
      </c>
      <c r="E355" s="41">
        <v>6</v>
      </c>
      <c r="F355" s="17"/>
      <c r="G355" s="38"/>
      <c r="H355" s="33" t="str" cm="1">
        <f t="array" ref="H355">IF($F355=0," ",_xlfn.XLOOKUP($F355,DataCalcs!$B$413:$B$491,_xlfn.XLOOKUP($C355,DataCalcs!$D$412:$N$412,DataCalcs!$D$413:$N$491),"WRONG LETTER"))</f>
        <v xml:space="preserve"> </v>
      </c>
      <c r="I355" s="33" t="str">
        <f>IF($F355=0," ",_xlfn.XLOOKUP($F355,DataCalcs!$B$413:$B$491,DataCalcs!$A$413:$A$491,"WRONG LETTER"))</f>
        <v xml:space="preserve"> </v>
      </c>
      <c r="J355" s="709" t="str" cm="1">
        <f t="array" ref="J355">_xlfn.IFS(ISBLANK(G355), "", NOT(ISNUMBER(G355)), "!!!",  G355&lt;DataTables!$E$100,"...",G355&lt;DataTables!$F$100,"L1",G355&lt;DataTables!$G$100,"L2",G355&lt;DataTables!$H$100,"L3",G355&lt;DataTables!$I$100,"L4",G355&lt;DataTables!$J$100,"L5",G355&lt;DataTables!$K$100,"L6",G355&lt;DataTables!$L$100,"L7",G355&lt;DataTables!$M$100,"L8", G355&gt;=DataTables!$M$100,"L9")</f>
        <v/>
      </c>
      <c r="K355" s="412"/>
      <c r="L355" s="414"/>
      <c r="M355" s="34" t="str">
        <f t="shared" si="122"/>
        <v>X</v>
      </c>
      <c r="N355" s="34" t="str">
        <f t="shared" si="122"/>
        <v>XX</v>
      </c>
      <c r="O355" s="34" cm="1">
        <f t="array" ref="O355">_xlfn.LET(_xlpm.a, $F$350:$F$357, _xlpm.b, $E$350:$E$357, _xlpm.c, _xlfn.XLOOKUP(M355,_xlpm.a,_xlpm.b,0), _xlpm.d, _xlfn.XLOOKUP(N355,_xlpm.a,_xlpm.b,0), _xlpm.x, IF(OR(_xlpm.c=0,_xlpm.d=0), _xlpm.c+_xlpm.d, MIN(_xlpm.c,_xlpm.d)), IF(_xlpm.x=0, 0, IF(DataTables!$K$158="6+", _xlfn.IFNA(_xlfn.RANK.AVG(_xlpm.x,$E$350:$E$355),1), IF(DataTables!$K$158=8,_xlfn.RANK.AVG(_xlpm.x,_xlpm.b)))))</f>
        <v>0</v>
      </c>
      <c r="P355" s="32"/>
      <c r="Q355" s="151"/>
      <c r="R355" s="151"/>
      <c r="S355" s="151"/>
      <c r="T355" s="151"/>
      <c r="U355" s="151"/>
      <c r="V355" s="151">
        <f>$O355</f>
        <v>0</v>
      </c>
      <c r="W355" s="151"/>
      <c r="X355" s="151"/>
      <c r="Y355" s="32"/>
      <c r="Z355" s="32">
        <f>COUNTIF(F$341:F$348:F$350:F$357,F355)</f>
        <v>0</v>
      </c>
      <c r="AA355" s="32">
        <f t="shared" si="123"/>
        <v>0</v>
      </c>
      <c r="AB355" s="7" t="str">
        <f t="shared" si="124"/>
        <v/>
      </c>
    </row>
    <row r="356" spans="1:28" s="7" customFormat="1" ht="20.25" customHeight="1">
      <c r="A356" s="709" t="s">
        <v>157</v>
      </c>
      <c r="B356" s="709" t="s">
        <v>60</v>
      </c>
      <c r="C356" s="709" t="s">
        <v>145</v>
      </c>
      <c r="D356" s="709" t="s">
        <v>65</v>
      </c>
      <c r="E356" s="14">
        <v>7</v>
      </c>
      <c r="F356" s="17"/>
      <c r="G356" s="38"/>
      <c r="H356" s="33" t="str" cm="1">
        <f t="array" ref="H356">IF($F356=0," ",_xlfn.XLOOKUP($F356,DataCalcs!$B$413:$B$491,_xlfn.XLOOKUP($C356,DataCalcs!$D$412:$N$412,DataCalcs!$D$413:$N$491),"WRONG LETTER"))</f>
        <v xml:space="preserve"> </v>
      </c>
      <c r="I356" s="33" t="str">
        <f>IF($F356=0," ",_xlfn.XLOOKUP($F356,DataCalcs!$B$413:$B$491,DataCalcs!$A$413:$A$491,"WRONG LETTER"))</f>
        <v xml:space="preserve"> </v>
      </c>
      <c r="J356" s="709" t="str" cm="1">
        <f t="array" ref="J356">_xlfn.IFS(ISBLANK(G356), "", NOT(ISNUMBER(G356)), "!!!",  G356&lt;DataTables!$E$100,"...",G356&lt;DataTables!$F$100,"L1",G356&lt;DataTables!$G$100,"L2",G356&lt;DataTables!$H$100,"L3",G356&lt;DataTables!$I$100,"L4",G356&lt;DataTables!$J$100,"L5",G356&lt;DataTables!$K$100,"L6",G356&lt;DataTables!$L$100,"L7",G356&lt;DataTables!$M$100,"L8", G356&gt;=DataTables!$M$100,"L9")</f>
        <v/>
      </c>
      <c r="K356" s="412"/>
      <c r="L356" s="415"/>
      <c r="M356" s="34" t="str">
        <f t="shared" si="122"/>
        <v>H</v>
      </c>
      <c r="N356" s="34" t="str">
        <f t="shared" si="122"/>
        <v>HH</v>
      </c>
      <c r="O356" s="34" cm="1">
        <f t="array" ref="O356">_xlfn.LET(_xlpm.a, $F$350:$F$357, _xlpm.b, $E$350:$E$357, _xlpm.c, _xlfn.XLOOKUP(M356,_xlpm.a,_xlpm.b,0), _xlpm.d, _xlfn.XLOOKUP(N356,_xlpm.a,_xlpm.b,0), _xlpm.x, IF(OR(_xlpm.c=0,_xlpm.d=0), _xlpm.c+_xlpm.d, MIN(_xlpm.c,_xlpm.d)), IF(_xlpm.x=0, 0, IF(DataTables!$K$158="6+", _xlfn.IFNA(_xlfn.RANK.AVG(_xlpm.x,$E$350:$E$355),1), IF(DataTables!$K$158=8,_xlfn.RANK.AVG(_xlpm.x,_xlpm.b)))))</f>
        <v>0</v>
      </c>
      <c r="P356" s="32"/>
      <c r="Q356" s="151"/>
      <c r="R356" s="151"/>
      <c r="S356" s="151"/>
      <c r="T356" s="151"/>
      <c r="U356" s="151"/>
      <c r="V356" s="151"/>
      <c r="W356" s="151">
        <f>$O356</f>
        <v>0</v>
      </c>
      <c r="X356" s="151"/>
      <c r="Y356" s="32"/>
      <c r="Z356" s="32">
        <f>COUNTIF(F$341:F$348:F$350:F$357,F356)</f>
        <v>0</v>
      </c>
      <c r="AA356" s="32">
        <f t="shared" si="123"/>
        <v>0</v>
      </c>
      <c r="AB356" s="7" t="str">
        <f t="shared" si="124"/>
        <v/>
      </c>
    </row>
    <row r="357" spans="1:28" s="7" customFormat="1" ht="20.25" customHeight="1">
      <c r="A357" s="709" t="s">
        <v>157</v>
      </c>
      <c r="B357" s="709" t="s">
        <v>60</v>
      </c>
      <c r="C357" s="709" t="s">
        <v>145</v>
      </c>
      <c r="D357" s="709" t="s">
        <v>65</v>
      </c>
      <c r="E357" s="394">
        <v>8</v>
      </c>
      <c r="F357" s="405"/>
      <c r="G357" s="406"/>
      <c r="H357" s="397" t="str" cm="1">
        <f t="array" ref="H357">IF($F357=0," ",_xlfn.XLOOKUP($F357,DataCalcs!$B$413:$B$491,_xlfn.XLOOKUP($C357,DataCalcs!$D$412:$N$412,DataCalcs!$D$413:$N$491),"WRONG LETTER"))</f>
        <v xml:space="preserve"> </v>
      </c>
      <c r="I357" s="397" t="str">
        <f>IF($F357=0," ",_xlfn.XLOOKUP($F357,DataCalcs!$B$413:$B$491,DataCalcs!$A$413:$A$491,"WRONG LETTER"))</f>
        <v xml:space="preserve"> </v>
      </c>
      <c r="J357" s="711" t="str" cm="1">
        <f t="array" ref="J357">_xlfn.IFS(ISBLANK(G357), "", NOT(ISNUMBER(G357)), "!!!",  G357&lt;DataTables!$E$100,"...",G357&lt;DataTables!$F$100,"L1",G357&lt;DataTables!$G$100,"L2",G357&lt;DataTables!$H$100,"L3",G357&lt;DataTables!$I$100,"L4",G357&lt;DataTables!$J$100,"L5",G357&lt;DataTables!$K$100,"L6",G357&lt;DataTables!$L$100,"L7",G357&lt;DataTables!$M$100,"L8", G357&gt;=DataTables!$M$100,"L9")</f>
        <v/>
      </c>
      <c r="K357" s="413"/>
      <c r="L357" s="415"/>
      <c r="M357" s="34" t="str">
        <f t="shared" si="122"/>
        <v>W</v>
      </c>
      <c r="N357" s="34" t="str">
        <f t="shared" si="122"/>
        <v>WW</v>
      </c>
      <c r="O357" s="34" cm="1">
        <f t="array" ref="O357">_xlfn.LET(_xlpm.a, $F$350:$F$357, _xlpm.b, $E$350:$E$357, _xlpm.c, _xlfn.XLOOKUP(M357,_xlpm.a,_xlpm.b,0), _xlpm.d, _xlfn.XLOOKUP(N357,_xlpm.a,_xlpm.b,0), _xlpm.x, IF(OR(_xlpm.c=0,_xlpm.d=0), _xlpm.c+_xlpm.d, MIN(_xlpm.c,_xlpm.d)), IF(_xlpm.x=0, 0, IF(DataTables!$K$158="6+", _xlfn.IFNA(_xlfn.RANK.AVG(_xlpm.x,$E$350:$E$355),1), IF(DataTables!$K$158=8,_xlfn.RANK.AVG(_xlpm.x,_xlpm.b)))))</f>
        <v>0</v>
      </c>
      <c r="P357" s="32"/>
      <c r="Q357" s="151"/>
      <c r="R357" s="151"/>
      <c r="S357" s="151"/>
      <c r="T357" s="151"/>
      <c r="U357" s="151"/>
      <c r="V357" s="151"/>
      <c r="W357" s="151"/>
      <c r="X357" s="151">
        <f>$O357</f>
        <v>0</v>
      </c>
      <c r="Y357" s="31"/>
      <c r="Z357" s="32">
        <f>COUNTIF(F$341:F$348:F$350:F$357,F357)</f>
        <v>0</v>
      </c>
      <c r="AA357" s="32">
        <f t="shared" si="123"/>
        <v>0</v>
      </c>
      <c r="AB357" s="7" t="str">
        <f t="shared" si="124"/>
        <v/>
      </c>
    </row>
    <row r="358" spans="1:28" s="7" customFormat="1" ht="20.25" customHeight="1">
      <c r="A358" s="709" t="s">
        <v>157</v>
      </c>
      <c r="B358" s="709" t="s">
        <v>60</v>
      </c>
      <c r="C358" s="709" t="s">
        <v>148</v>
      </c>
      <c r="D358" s="76"/>
      <c r="E358" s="454" t="s">
        <v>252</v>
      </c>
      <c r="F358" s="455"/>
      <c r="G358" s="455"/>
      <c r="H358" s="456"/>
      <c r="I358" s="457" t="s">
        <v>59</v>
      </c>
      <c r="J358" s="461">
        <f>DataTables!$N$102</f>
        <v>32.75</v>
      </c>
      <c r="K358" s="43"/>
      <c r="L358" s="13"/>
      <c r="M358" s="36"/>
      <c r="N358" s="36"/>
      <c r="P358" s="31"/>
      <c r="Q358" s="31"/>
      <c r="R358" s="31"/>
      <c r="S358" s="31"/>
      <c r="T358" s="31"/>
      <c r="U358" s="31"/>
      <c r="V358" s="31"/>
      <c r="W358" s="31"/>
      <c r="X358" s="31"/>
      <c r="Y358" s="32"/>
      <c r="Z358" s="32"/>
      <c r="AA358" s="32"/>
    </row>
    <row r="359" spans="1:28" s="7" customFormat="1" ht="20.25" customHeight="1">
      <c r="A359" s="709" t="s">
        <v>157</v>
      </c>
      <c r="B359" s="709" t="s">
        <v>60</v>
      </c>
      <c r="C359" s="709" t="s">
        <v>148</v>
      </c>
      <c r="D359" s="709" t="s">
        <v>71</v>
      </c>
      <c r="E359" s="398">
        <v>1</v>
      </c>
      <c r="F359" s="55"/>
      <c r="G359" s="400"/>
      <c r="H359" s="402" t="str" cm="1">
        <f t="array" ref="H359">IF($F359=0," ",_xlfn.XLOOKUP($F359,DataCalcs!$B$413:$B$491,_xlfn.XLOOKUP($C359,DataCalcs!$D$412:$N$412,DataCalcs!$D$413:$N$491),"WRONG LETTER"))</f>
        <v xml:space="preserve"> </v>
      </c>
      <c r="I359" s="402" t="str">
        <f>IF($F359=0," ",_xlfn.XLOOKUP($F359,DataCalcs!$B$413:$B$491,DataCalcs!$A$413:$A$491,"WRONG LETTER"))</f>
        <v xml:space="preserve"> </v>
      </c>
      <c r="J359" s="29" t="str" cm="1">
        <f t="array" ref="J359">_xlfn.IFS(ISBLANK(G359), "", NOT(ISNUMBER(G359)), "!!!",  G359&lt;DataTables!$E$102,"...",G359&lt;DataTables!$F$102,"L1",G359&lt;DataTables!$G$102,"L2",G359&lt;DataTables!$H$102,"L3",G359&lt;DataTables!$I$102,"L4",G359&lt;DataTables!$J$102,"L5",G359&lt;DataTables!$K$102,"L6",G359&lt;DataTables!$L$102,"L7",G359&lt;DataTables!$M$102,"L8", G359&gt;=DataTables!$M$102,"L9")</f>
        <v/>
      </c>
      <c r="K359" s="29"/>
      <c r="L359" s="417"/>
      <c r="M359" s="34" t="str">
        <f t="shared" ref="M359:N366" si="125">M350</f>
        <v>A</v>
      </c>
      <c r="N359" s="34" t="str">
        <f t="shared" si="125"/>
        <v>AA</v>
      </c>
      <c r="O359" s="34" cm="1">
        <f t="array" ref="O359">_xlfn.LET(_xlpm.a, $F$359:$F$366, _xlpm.b, $E$359:$E$366, _xlpm.c, _xlfn.XLOOKUP(M359,_xlpm.a,_xlpm.b,0), _xlpm.d, _xlfn.XLOOKUP(N359,_xlpm.a,_xlpm.b,0), _xlpm.x, IF(OR(_xlpm.c=0,_xlpm.d=0), _xlpm.c+_xlpm.d, MIN(_xlpm.c,_xlpm.d)), IF(_xlpm.x=0, 0, IF(DataTables!$K$158="6+", _xlfn.IFNA(_xlfn.RANK.AVG(_xlpm.x,$E$359:$E$364),1), IF(DataTables!$K$158=8,_xlfn.RANK.AVG(_xlpm.x,_xlpm.b)))))</f>
        <v>0</v>
      </c>
      <c r="P359" s="32"/>
      <c r="Q359" s="151">
        <f>$O359</f>
        <v>0</v>
      </c>
      <c r="R359" s="151"/>
      <c r="S359" s="151"/>
      <c r="T359" s="151"/>
      <c r="U359" s="151"/>
      <c r="V359" s="151"/>
      <c r="W359" s="151"/>
      <c r="X359" s="151"/>
      <c r="Y359" s="32"/>
      <c r="Z359" s="32">
        <f>COUNTIF(F$359:F$366:F$368:F$375,F359)</f>
        <v>0</v>
      </c>
      <c r="AA359" s="32">
        <f t="shared" ref="AA359:AA366" si="126">IF(NOT(ISBLANK(F359)),COUNTIF(F$359:F$366,LEFT(F359,1)&amp;"*"),0)</f>
        <v>0</v>
      </c>
      <c r="AB359" s="7" t="str">
        <f>IF($G359&gt;=$J$358, "***", "")</f>
        <v/>
      </c>
    </row>
    <row r="360" spans="1:28" s="7" customFormat="1" ht="20.25" customHeight="1">
      <c r="A360" s="709" t="s">
        <v>157</v>
      </c>
      <c r="B360" s="709" t="s">
        <v>60</v>
      </c>
      <c r="C360" s="709" t="s">
        <v>148</v>
      </c>
      <c r="D360" s="709" t="s">
        <v>71</v>
      </c>
      <c r="E360" s="41">
        <v>2</v>
      </c>
      <c r="F360" s="17"/>
      <c r="G360" s="38"/>
      <c r="H360" s="33" t="str" cm="1">
        <f t="array" ref="H360">IF($F360=0," ",_xlfn.XLOOKUP($F360,DataCalcs!$B$413:$B$491,_xlfn.XLOOKUP($C360,DataCalcs!$D$412:$N$412,DataCalcs!$D$413:$N$491),"WRONG LETTER"))</f>
        <v xml:space="preserve"> </v>
      </c>
      <c r="I360" s="33" t="str">
        <f>IF($F360=0," ",_xlfn.XLOOKUP($F360,DataCalcs!$B$413:$B$491,DataCalcs!$A$413:$A$491,"WRONG LETTER"))</f>
        <v xml:space="preserve"> </v>
      </c>
      <c r="J360" s="709" t="str" cm="1">
        <f t="array" ref="J360">_xlfn.IFS(ISBLANK(G360), "", NOT(ISNUMBER(G360)), "!!!",  G360&lt;DataTables!$E$102,"...",G360&lt;DataTables!$F$102,"L1",G360&lt;DataTables!$G$102,"L2",G360&lt;DataTables!$H$102,"L3",G360&lt;DataTables!$I$102,"L4",G360&lt;DataTables!$J$102,"L5",G360&lt;DataTables!$K$102,"L6",G360&lt;DataTables!$L$102,"L7",G360&lt;DataTables!$M$102,"L8", G360&gt;=DataTables!$M$102,"L9")</f>
        <v/>
      </c>
      <c r="K360" s="709"/>
      <c r="L360" s="417"/>
      <c r="M360" s="34" t="str">
        <f t="shared" si="125"/>
        <v>N</v>
      </c>
      <c r="N360" s="34" t="str">
        <f t="shared" si="125"/>
        <v>NN</v>
      </c>
      <c r="O360" s="34" cm="1">
        <f t="array" ref="O360">_xlfn.LET(_xlpm.a, $F$359:$F$366, _xlpm.b, $E$359:$E$366, _xlpm.c, _xlfn.XLOOKUP(M360,_xlpm.a,_xlpm.b,0), _xlpm.d, _xlfn.XLOOKUP(N360,_xlpm.a,_xlpm.b,0), _xlpm.x, IF(OR(_xlpm.c=0,_xlpm.d=0), _xlpm.c+_xlpm.d, MIN(_xlpm.c,_xlpm.d)), IF(_xlpm.x=0, 0, IF(DataTables!$K$158="6+", _xlfn.IFNA(_xlfn.RANK.AVG(_xlpm.x,$E$359:$E$364),1), IF(DataTables!$K$158=8,_xlfn.RANK.AVG(_xlpm.x,_xlpm.b)))))</f>
        <v>0</v>
      </c>
      <c r="P360" s="32"/>
      <c r="Q360" s="151"/>
      <c r="R360" s="151">
        <f>$O360</f>
        <v>0</v>
      </c>
      <c r="S360" s="151"/>
      <c r="T360" s="151"/>
      <c r="U360" s="151"/>
      <c r="V360" s="151"/>
      <c r="W360" s="151"/>
      <c r="X360" s="151"/>
      <c r="Y360" s="32"/>
      <c r="Z360" s="32">
        <f>COUNTIF(F$359:F$366:F$368:F$375,F360)</f>
        <v>0</v>
      </c>
      <c r="AA360" s="32">
        <f t="shared" si="126"/>
        <v>0</v>
      </c>
      <c r="AB360" s="7" t="str">
        <f t="shared" ref="AB360:AB366" si="127">IF($G360&gt;=$J$358, "***", "")</f>
        <v/>
      </c>
    </row>
    <row r="361" spans="1:28" s="7" customFormat="1" ht="20.25" customHeight="1">
      <c r="A361" s="709" t="s">
        <v>157</v>
      </c>
      <c r="B361" s="709" t="s">
        <v>60</v>
      </c>
      <c r="C361" s="709" t="s">
        <v>148</v>
      </c>
      <c r="D361" s="709" t="s">
        <v>71</v>
      </c>
      <c r="E361" s="41">
        <v>3</v>
      </c>
      <c r="F361" s="17"/>
      <c r="G361" s="38"/>
      <c r="H361" s="33" t="str" cm="1">
        <f t="array" ref="H361">IF($F361=0," ",_xlfn.XLOOKUP($F361,DataCalcs!$B$413:$B$491,_xlfn.XLOOKUP($C361,DataCalcs!$D$412:$N$412,DataCalcs!$D$413:$N$491),"WRONG LETTER"))</f>
        <v xml:space="preserve"> </v>
      </c>
      <c r="I361" s="33" t="str">
        <f>IF($F361=0," ",_xlfn.XLOOKUP($F361,DataCalcs!$B$413:$B$491,DataCalcs!$A$413:$A$491,"WRONG LETTER"))</f>
        <v xml:space="preserve"> </v>
      </c>
      <c r="J361" s="709" t="str" cm="1">
        <f t="array" ref="J361">_xlfn.IFS(ISBLANK(G361), "", NOT(ISNUMBER(G361)), "!!!",  G361&lt;DataTables!$E$102,"...",G361&lt;DataTables!$F$102,"L1",G361&lt;DataTables!$G$102,"L2",G361&lt;DataTables!$H$102,"L3",G361&lt;DataTables!$I$102,"L4",G361&lt;DataTables!$J$102,"L5",G361&lt;DataTables!$K$102,"L6",G361&lt;DataTables!$L$102,"L7",G361&lt;DataTables!$M$102,"L8", G361&gt;=DataTables!$M$102,"L9")</f>
        <v/>
      </c>
      <c r="K361" s="709"/>
      <c r="L361" s="417"/>
      <c r="M361" s="34" t="str">
        <f t="shared" si="125"/>
        <v>B</v>
      </c>
      <c r="N361" s="34" t="str">
        <f t="shared" si="125"/>
        <v>BB</v>
      </c>
      <c r="O361" s="34" cm="1">
        <f t="array" ref="O361">_xlfn.LET(_xlpm.a, $F$359:$F$366, _xlpm.b, $E$359:$E$366, _xlpm.c, _xlfn.XLOOKUP(M361,_xlpm.a,_xlpm.b,0), _xlpm.d, _xlfn.XLOOKUP(N361,_xlpm.a,_xlpm.b,0), _xlpm.x, IF(OR(_xlpm.c=0,_xlpm.d=0), _xlpm.c+_xlpm.d, MIN(_xlpm.c,_xlpm.d)), IF(_xlpm.x=0, 0, IF(DataTables!$K$158="6+", _xlfn.IFNA(_xlfn.RANK.AVG(_xlpm.x,$E$359:$E$364),1), IF(DataTables!$K$158=8,_xlfn.RANK.AVG(_xlpm.x,_xlpm.b)))))</f>
        <v>0</v>
      </c>
      <c r="P361" s="32"/>
      <c r="Q361" s="151"/>
      <c r="R361" s="151"/>
      <c r="S361" s="151">
        <f>$O361</f>
        <v>0</v>
      </c>
      <c r="T361" s="151"/>
      <c r="U361" s="151"/>
      <c r="V361" s="151"/>
      <c r="W361" s="151"/>
      <c r="X361" s="151"/>
      <c r="Y361" s="32"/>
      <c r="Z361" s="32">
        <f>COUNTIF(F$359:F$366:F$368:F$375,F361)</f>
        <v>0</v>
      </c>
      <c r="AA361" s="32">
        <f t="shared" si="126"/>
        <v>0</v>
      </c>
      <c r="AB361" s="7" t="str">
        <f t="shared" si="127"/>
        <v/>
      </c>
    </row>
    <row r="362" spans="1:28" s="7" customFormat="1" ht="20.25" customHeight="1">
      <c r="A362" s="709" t="s">
        <v>157</v>
      </c>
      <c r="B362" s="709" t="s">
        <v>60</v>
      </c>
      <c r="C362" s="709" t="s">
        <v>148</v>
      </c>
      <c r="D362" s="709" t="s">
        <v>71</v>
      </c>
      <c r="E362" s="41">
        <v>4</v>
      </c>
      <c r="F362" s="17"/>
      <c r="G362" s="38"/>
      <c r="H362" s="33" t="str" cm="1">
        <f t="array" ref="H362">IF($F362=0," ",_xlfn.XLOOKUP($F362,DataCalcs!$B$413:$B$491,_xlfn.XLOOKUP($C362,DataCalcs!$D$412:$N$412,DataCalcs!$D$413:$N$491),"WRONG LETTER"))</f>
        <v xml:space="preserve"> </v>
      </c>
      <c r="I362" s="33" t="str">
        <f>IF($F362=0," ",_xlfn.XLOOKUP($F362,DataCalcs!$B$413:$B$491,DataCalcs!$A$413:$A$491,"WRONG LETTER"))</f>
        <v xml:space="preserve"> </v>
      </c>
      <c r="J362" s="709" t="str" cm="1">
        <f t="array" ref="J362">_xlfn.IFS(ISBLANK(G362), "", NOT(ISNUMBER(G362)), "!!!",  G362&lt;DataTables!$E$102,"...",G362&lt;DataTables!$F$102,"L1",G362&lt;DataTables!$G$102,"L2",G362&lt;DataTables!$H$102,"L3",G362&lt;DataTables!$I$102,"L4",G362&lt;DataTables!$J$102,"L5",G362&lt;DataTables!$K$102,"L6",G362&lt;DataTables!$L$102,"L7",G362&lt;DataTables!$M$102,"L8", G362&gt;=DataTables!$M$102,"L9")</f>
        <v/>
      </c>
      <c r="K362" s="709"/>
      <c r="L362" s="417"/>
      <c r="M362" s="34" t="str">
        <f t="shared" si="125"/>
        <v>O</v>
      </c>
      <c r="N362" s="34" t="str">
        <f t="shared" si="125"/>
        <v>OO</v>
      </c>
      <c r="O362" s="34" cm="1">
        <f t="array" ref="O362">_xlfn.LET(_xlpm.a, $F$359:$F$366, _xlpm.b, $E$359:$E$366, _xlpm.c, _xlfn.XLOOKUP(M362,_xlpm.a,_xlpm.b,0), _xlpm.d, _xlfn.XLOOKUP(N362,_xlpm.a,_xlpm.b,0), _xlpm.x, IF(OR(_xlpm.c=0,_xlpm.d=0), _xlpm.c+_xlpm.d, MIN(_xlpm.c,_xlpm.d)), IF(_xlpm.x=0, 0, IF(DataTables!$K$158="6+", _xlfn.IFNA(_xlfn.RANK.AVG(_xlpm.x,$E$359:$E$364),1), IF(DataTables!$K$158=8,_xlfn.RANK.AVG(_xlpm.x,_xlpm.b)))))</f>
        <v>0</v>
      </c>
      <c r="P362" s="32"/>
      <c r="Q362" s="151"/>
      <c r="R362" s="151"/>
      <c r="S362" s="151"/>
      <c r="T362" s="151">
        <f>$O362</f>
        <v>0</v>
      </c>
      <c r="U362" s="151"/>
      <c r="V362" s="151"/>
      <c r="W362" s="151"/>
      <c r="X362" s="151"/>
      <c r="Y362" s="32"/>
      <c r="Z362" s="32">
        <f>COUNTIF(F$359:F$366:F$368:F$375,F362)</f>
        <v>0</v>
      </c>
      <c r="AA362" s="32">
        <f t="shared" si="126"/>
        <v>0</v>
      </c>
      <c r="AB362" s="7" t="str">
        <f t="shared" si="127"/>
        <v/>
      </c>
    </row>
    <row r="363" spans="1:28" s="7" customFormat="1" ht="20.25" customHeight="1">
      <c r="A363" s="709" t="s">
        <v>157</v>
      </c>
      <c r="B363" s="709" t="s">
        <v>60</v>
      </c>
      <c r="C363" s="709" t="s">
        <v>148</v>
      </c>
      <c r="D363" s="709" t="s">
        <v>71</v>
      </c>
      <c r="E363" s="41">
        <v>5</v>
      </c>
      <c r="F363" s="17"/>
      <c r="G363" s="38"/>
      <c r="H363" s="33" t="str" cm="1">
        <f t="array" ref="H363">IF($F363=0," ",_xlfn.XLOOKUP($F363,DataCalcs!$B$413:$B$491,_xlfn.XLOOKUP($C363,DataCalcs!$D$412:$N$412,DataCalcs!$D$413:$N$491),"WRONG LETTER"))</f>
        <v xml:space="preserve"> </v>
      </c>
      <c r="I363" s="33" t="str">
        <f>IF($F363=0," ",_xlfn.XLOOKUP($F363,DataCalcs!$B$413:$B$491,DataCalcs!$A$413:$A$491,"WRONG LETTER"))</f>
        <v xml:space="preserve"> </v>
      </c>
      <c r="J363" s="709" t="str" cm="1">
        <f t="array" ref="J363">_xlfn.IFS(ISBLANK(G363), "", NOT(ISNUMBER(G363)), "!!!",  G363&lt;DataTables!$E$102,"...",G363&lt;DataTables!$F$102,"L1",G363&lt;DataTables!$G$102,"L2",G363&lt;DataTables!$H$102,"L3",G363&lt;DataTables!$I$102,"L4",G363&lt;DataTables!$J$102,"L5",G363&lt;DataTables!$K$102,"L6",G363&lt;DataTables!$L$102,"L7",G363&lt;DataTables!$M$102,"L8", G363&gt;=DataTables!$M$102,"L9")</f>
        <v/>
      </c>
      <c r="K363" s="709"/>
      <c r="L363" s="417"/>
      <c r="M363" s="34" t="str">
        <f t="shared" si="125"/>
        <v>R</v>
      </c>
      <c r="N363" s="34" t="str">
        <f t="shared" si="125"/>
        <v>RR</v>
      </c>
      <c r="O363" s="34" cm="1">
        <f t="array" ref="O363">_xlfn.LET(_xlpm.a, $F$359:$F$366, _xlpm.b, $E$359:$E$366, _xlpm.c, _xlfn.XLOOKUP(M363,_xlpm.a,_xlpm.b,0), _xlpm.d, _xlfn.XLOOKUP(N363,_xlpm.a,_xlpm.b,0), _xlpm.x, IF(OR(_xlpm.c=0,_xlpm.d=0), _xlpm.c+_xlpm.d, MIN(_xlpm.c,_xlpm.d)), IF(_xlpm.x=0, 0, IF(DataTables!$K$158="6+", _xlfn.IFNA(_xlfn.RANK.AVG(_xlpm.x,$E$359:$E$364),1), IF(DataTables!$K$158=8,_xlfn.RANK.AVG(_xlpm.x,_xlpm.b)))))</f>
        <v>0</v>
      </c>
      <c r="P363" s="32"/>
      <c r="Q363" s="151"/>
      <c r="R363" s="151"/>
      <c r="S363" s="151"/>
      <c r="T363" s="151"/>
      <c r="U363" s="151">
        <f>$O363</f>
        <v>0</v>
      </c>
      <c r="V363" s="151"/>
      <c r="W363" s="151"/>
      <c r="X363" s="151"/>
      <c r="Y363" s="32"/>
      <c r="Z363" s="32">
        <f>COUNTIF(F$359:F$366:F$368:F$375,F363)</f>
        <v>0</v>
      </c>
      <c r="AA363" s="32">
        <f t="shared" si="126"/>
        <v>0</v>
      </c>
      <c r="AB363" s="7" t="str">
        <f t="shared" si="127"/>
        <v/>
      </c>
    </row>
    <row r="364" spans="1:28" s="7" customFormat="1" ht="20.25" customHeight="1">
      <c r="A364" s="709" t="s">
        <v>157</v>
      </c>
      <c r="B364" s="709" t="s">
        <v>60</v>
      </c>
      <c r="C364" s="709" t="s">
        <v>148</v>
      </c>
      <c r="D364" s="709" t="s">
        <v>71</v>
      </c>
      <c r="E364" s="41">
        <v>6</v>
      </c>
      <c r="F364" s="17"/>
      <c r="G364" s="38"/>
      <c r="H364" s="33" t="str" cm="1">
        <f t="array" ref="H364">IF($F364=0," ",_xlfn.XLOOKUP($F364,DataCalcs!$B$413:$B$491,_xlfn.XLOOKUP($C364,DataCalcs!$D$412:$N$412,DataCalcs!$D$413:$N$491),"WRONG LETTER"))</f>
        <v xml:space="preserve"> </v>
      </c>
      <c r="I364" s="33" t="str">
        <f>IF($F364=0," ",_xlfn.XLOOKUP($F364,DataCalcs!$B$413:$B$491,DataCalcs!$A$413:$A$491,"WRONG LETTER"))</f>
        <v xml:space="preserve"> </v>
      </c>
      <c r="J364" s="709" t="str" cm="1">
        <f t="array" ref="J364">_xlfn.IFS(ISBLANK(G364), "", NOT(ISNUMBER(G364)), "!!!",  G364&lt;DataTables!$E$102,"...",G364&lt;DataTables!$F$102,"L1",G364&lt;DataTables!$G$102,"L2",G364&lt;DataTables!$H$102,"L3",G364&lt;DataTables!$I$102,"L4",G364&lt;DataTables!$J$102,"L5",G364&lt;DataTables!$K$102,"L6",G364&lt;DataTables!$L$102,"L7",G364&lt;DataTables!$M$102,"L8", G364&gt;=DataTables!$M$102,"L9")</f>
        <v/>
      </c>
      <c r="K364" s="709"/>
      <c r="L364" s="417"/>
      <c r="M364" s="34" t="str">
        <f t="shared" si="125"/>
        <v>X</v>
      </c>
      <c r="N364" s="34" t="str">
        <f t="shared" si="125"/>
        <v>XX</v>
      </c>
      <c r="O364" s="34" cm="1">
        <f t="array" ref="O364">_xlfn.LET(_xlpm.a, $F$359:$F$366, _xlpm.b, $E$359:$E$366, _xlpm.c, _xlfn.XLOOKUP(M364,_xlpm.a,_xlpm.b,0), _xlpm.d, _xlfn.XLOOKUP(N364,_xlpm.a,_xlpm.b,0), _xlpm.x, IF(OR(_xlpm.c=0,_xlpm.d=0), _xlpm.c+_xlpm.d, MIN(_xlpm.c,_xlpm.d)), IF(_xlpm.x=0, 0, IF(DataTables!$K$158="6+", _xlfn.IFNA(_xlfn.RANK.AVG(_xlpm.x,$E$359:$E$364),1), IF(DataTables!$K$158=8,_xlfn.RANK.AVG(_xlpm.x,_xlpm.b)))))</f>
        <v>0</v>
      </c>
      <c r="P364" s="32"/>
      <c r="Q364" s="151"/>
      <c r="R364" s="151"/>
      <c r="S364" s="151"/>
      <c r="T364" s="151"/>
      <c r="U364" s="151"/>
      <c r="V364" s="151">
        <f>$O364</f>
        <v>0</v>
      </c>
      <c r="W364" s="151"/>
      <c r="X364" s="151"/>
      <c r="Y364" s="32"/>
      <c r="Z364" s="32">
        <f>COUNTIF(F$359:F$366:F$368:F$375,F364)</f>
        <v>0</v>
      </c>
      <c r="AA364" s="32">
        <f t="shared" si="126"/>
        <v>0</v>
      </c>
      <c r="AB364" s="7" t="str">
        <f t="shared" si="127"/>
        <v/>
      </c>
    </row>
    <row r="365" spans="1:28" s="7" customFormat="1" ht="20.25" customHeight="1">
      <c r="A365" s="709" t="s">
        <v>157</v>
      </c>
      <c r="B365" s="709" t="s">
        <v>60</v>
      </c>
      <c r="C365" s="709" t="s">
        <v>148</v>
      </c>
      <c r="D365" s="709" t="s">
        <v>71</v>
      </c>
      <c r="E365" s="14">
        <v>7</v>
      </c>
      <c r="F365" s="17"/>
      <c r="G365" s="38"/>
      <c r="H365" s="33" t="str" cm="1">
        <f t="array" ref="H365">IF($F365=0," ",_xlfn.XLOOKUP($F365,DataCalcs!$B$413:$B$491,_xlfn.XLOOKUP($C365,DataCalcs!$D$412:$N$412,DataCalcs!$D$413:$N$491),"WRONG LETTER"))</f>
        <v xml:space="preserve"> </v>
      </c>
      <c r="I365" s="33" t="str">
        <f>IF($F365=0," ",_xlfn.XLOOKUP($F365,DataCalcs!$B$413:$B$491,DataCalcs!$A$413:$A$491,"WRONG LETTER"))</f>
        <v xml:space="preserve"> </v>
      </c>
      <c r="J365" s="709" t="str" cm="1">
        <f t="array" ref="J365">_xlfn.IFS(ISBLANK(G365), "", NOT(ISNUMBER(G365)), "!!!",  G365&lt;DataTables!$E$102,"...",G365&lt;DataTables!$F$102,"L1",G365&lt;DataTables!$G$102,"L2",G365&lt;DataTables!$H$102,"L3",G365&lt;DataTables!$I$102,"L4",G365&lt;DataTables!$J$102,"L5",G365&lt;DataTables!$K$102,"L6",G365&lt;DataTables!$L$102,"L7",G365&lt;DataTables!$M$102,"L8", G365&gt;=DataTables!$M$102,"L9")</f>
        <v/>
      </c>
      <c r="K365" s="709"/>
      <c r="L365" s="417"/>
      <c r="M365" s="34" t="str">
        <f t="shared" si="125"/>
        <v>H</v>
      </c>
      <c r="N365" s="34" t="str">
        <f t="shared" si="125"/>
        <v>HH</v>
      </c>
      <c r="O365" s="34" cm="1">
        <f t="array" ref="O365">_xlfn.LET(_xlpm.a, $F$359:$F$366, _xlpm.b, $E$359:$E$366, _xlpm.c, _xlfn.XLOOKUP(M365,_xlpm.a,_xlpm.b,0), _xlpm.d, _xlfn.XLOOKUP(N365,_xlpm.a,_xlpm.b,0), _xlpm.x, IF(OR(_xlpm.c=0,_xlpm.d=0), _xlpm.c+_xlpm.d, MIN(_xlpm.c,_xlpm.d)), IF(_xlpm.x=0, 0, IF(DataTables!$K$158="6+", _xlfn.IFNA(_xlfn.RANK.AVG(_xlpm.x,$E$359:$E$364),1), IF(DataTables!$K$158=8,_xlfn.RANK.AVG(_xlpm.x,_xlpm.b)))))</f>
        <v>0</v>
      </c>
      <c r="P365" s="32"/>
      <c r="Q365" s="151"/>
      <c r="R365" s="151"/>
      <c r="S365" s="151"/>
      <c r="T365" s="151"/>
      <c r="U365" s="151"/>
      <c r="V365" s="151"/>
      <c r="W365" s="151">
        <f>$O365</f>
        <v>0</v>
      </c>
      <c r="X365" s="151"/>
      <c r="Y365" s="32"/>
      <c r="Z365" s="32">
        <f>COUNTIF(F$359:F$366:F$368:F$375,F365)</f>
        <v>0</v>
      </c>
      <c r="AA365" s="32">
        <f t="shared" si="126"/>
        <v>0</v>
      </c>
      <c r="AB365" s="7" t="str">
        <f t="shared" si="127"/>
        <v/>
      </c>
    </row>
    <row r="366" spans="1:28" s="8" customFormat="1" ht="20.25" customHeight="1">
      <c r="A366" s="709" t="s">
        <v>157</v>
      </c>
      <c r="B366" s="709" t="s">
        <v>60</v>
      </c>
      <c r="C366" s="709" t="s">
        <v>148</v>
      </c>
      <c r="D366" s="709" t="s">
        <v>71</v>
      </c>
      <c r="E366" s="394">
        <v>8</v>
      </c>
      <c r="F366" s="405"/>
      <c r="G366" s="406"/>
      <c r="H366" s="397" t="str" cm="1">
        <f t="array" ref="H366">IF($F366=0," ",_xlfn.XLOOKUP($F366,DataCalcs!$B$413:$B$491,_xlfn.XLOOKUP($C366,DataCalcs!$D$412:$N$412,DataCalcs!$D$413:$N$491),"WRONG LETTER"))</f>
        <v xml:space="preserve"> </v>
      </c>
      <c r="I366" s="397" t="str">
        <f>IF($F366=0," ",_xlfn.XLOOKUP($F366,DataCalcs!$B$413:$B$491,DataCalcs!$A$413:$A$491,"WRONG LETTER"))</f>
        <v xml:space="preserve"> </v>
      </c>
      <c r="J366" s="711" t="str" cm="1">
        <f t="array" ref="J366">_xlfn.IFS(ISBLANK(G366), "", NOT(ISNUMBER(G366)), "!!!",  G366&lt;DataTables!$E$102,"...",G366&lt;DataTables!$F$102,"L1",G366&lt;DataTables!$G$102,"L2",G366&lt;DataTables!$H$102,"L3",G366&lt;DataTables!$I$102,"L4",G366&lt;DataTables!$J$102,"L5",G366&lt;DataTables!$K$102,"L6",G366&lt;DataTables!$L$102,"L7",G366&lt;DataTables!$M$102,"L8", G366&gt;=DataTables!$M$102,"L9")</f>
        <v/>
      </c>
      <c r="K366" s="711"/>
      <c r="L366" s="415"/>
      <c r="M366" s="34" t="str">
        <f t="shared" si="125"/>
        <v>W</v>
      </c>
      <c r="N366" s="34" t="str">
        <f t="shared" si="125"/>
        <v>WW</v>
      </c>
      <c r="O366" s="34" cm="1">
        <f t="array" ref="O366">_xlfn.LET(_xlpm.a, $F$359:$F$366, _xlpm.b, $E$359:$E$366, _xlpm.c, _xlfn.XLOOKUP(M366,_xlpm.a,_xlpm.b,0), _xlpm.d, _xlfn.XLOOKUP(N366,_xlpm.a,_xlpm.b,0), _xlpm.x, IF(OR(_xlpm.c=0,_xlpm.d=0), _xlpm.c+_xlpm.d, MIN(_xlpm.c,_xlpm.d)), IF(_xlpm.x=0, 0, IF(DataTables!$K$158="6+", _xlfn.IFNA(_xlfn.RANK.AVG(_xlpm.x,$E$359:$E$364),1), IF(DataTables!$K$158=8,_xlfn.RANK.AVG(_xlpm.x,_xlpm.b)))))</f>
        <v>0</v>
      </c>
      <c r="P366" s="32"/>
      <c r="Q366" s="151"/>
      <c r="R366" s="151"/>
      <c r="S366" s="151"/>
      <c r="T366" s="151"/>
      <c r="U366" s="151"/>
      <c r="V366" s="151"/>
      <c r="W366" s="151"/>
      <c r="X366" s="151">
        <f>$O366</f>
        <v>0</v>
      </c>
      <c r="Y366" s="31"/>
      <c r="Z366" s="32">
        <f>COUNTIF(F$359:F$366:F$368:F$375,F366)</f>
        <v>0</v>
      </c>
      <c r="AA366" s="32">
        <f t="shared" si="126"/>
        <v>0</v>
      </c>
      <c r="AB366" s="7" t="str">
        <f t="shared" si="127"/>
        <v/>
      </c>
    </row>
    <row r="367" spans="1:28" s="8" customFormat="1" ht="20.25" customHeight="1">
      <c r="A367" s="709" t="s">
        <v>157</v>
      </c>
      <c r="B367" s="709" t="s">
        <v>60</v>
      </c>
      <c r="C367" s="709" t="s">
        <v>148</v>
      </c>
      <c r="D367" s="76"/>
      <c r="E367" s="454" t="s">
        <v>253</v>
      </c>
      <c r="F367" s="455"/>
      <c r="G367" s="455"/>
      <c r="H367" s="456"/>
      <c r="I367" s="457"/>
      <c r="J367" s="461"/>
      <c r="K367" s="43"/>
      <c r="L367" s="31"/>
      <c r="M367" s="36"/>
      <c r="N367" s="36"/>
      <c r="O367" s="712"/>
      <c r="P367" s="31"/>
      <c r="Q367" s="31"/>
      <c r="R367" s="31"/>
      <c r="S367" s="31"/>
      <c r="T367" s="31"/>
      <c r="U367" s="31"/>
      <c r="V367" s="31"/>
      <c r="W367" s="31"/>
      <c r="X367" s="31"/>
      <c r="Y367" s="31"/>
      <c r="Z367" s="32"/>
      <c r="AA367" s="2"/>
    </row>
    <row r="368" spans="1:28" s="8" customFormat="1" ht="20.25" customHeight="1">
      <c r="A368" s="709" t="s">
        <v>157</v>
      </c>
      <c r="B368" s="709" t="s">
        <v>60</v>
      </c>
      <c r="C368" s="709" t="s">
        <v>148</v>
      </c>
      <c r="D368" s="709" t="s">
        <v>65</v>
      </c>
      <c r="E368" s="398">
        <v>1</v>
      </c>
      <c r="F368" s="55"/>
      <c r="G368" s="400"/>
      <c r="H368" s="402" t="str" cm="1">
        <f t="array" ref="H368">IF($F368=0," ",_xlfn.XLOOKUP($F368,DataCalcs!$B$413:$B$491,_xlfn.XLOOKUP($C368,DataCalcs!$D$412:$N$412,DataCalcs!$D$413:$N$491),"WRONG LETTER"))</f>
        <v xml:space="preserve"> </v>
      </c>
      <c r="I368" s="402" t="str">
        <f>IF($F368=0," ",_xlfn.XLOOKUP($F368,DataCalcs!$B$413:$B$491,DataCalcs!$A$413:$A$491,"WRONG LETTER"))</f>
        <v xml:space="preserve"> </v>
      </c>
      <c r="J368" s="29" t="str" cm="1">
        <f t="array" ref="J368">_xlfn.IFS(ISBLANK(G368), "", NOT(ISNUMBER(G368)), "!!!",  G368&lt;DataTables!$E$102,"...",G368&lt;DataTables!$F$102,"L1",G368&lt;DataTables!$G$102,"L2",G368&lt;DataTables!$H$102,"L3",G368&lt;DataTables!$I$102,"L4",G368&lt;DataTables!$J$102,"L5",G368&lt;DataTables!$K$102,"L6",G368&lt;DataTables!$L$102,"L7",G368&lt;DataTables!$M$102,"L8", G368&gt;=DataTables!$M$102,"L9")</f>
        <v/>
      </c>
      <c r="K368" s="29"/>
      <c r="L368" s="417"/>
      <c r="M368" s="34" t="str">
        <f t="shared" ref="M368:N375" si="128">M359</f>
        <v>A</v>
      </c>
      <c r="N368" s="34" t="str">
        <f t="shared" si="128"/>
        <v>AA</v>
      </c>
      <c r="O368" s="34" cm="1">
        <f t="array" ref="O368">_xlfn.LET(_xlpm.a, $F$368:$F$375, _xlpm.b, $E$368:$E$375, _xlpm.c, _xlfn.XLOOKUP(M368,_xlpm.a,_xlpm.b,0), _xlpm.d, _xlfn.XLOOKUP(N368,_xlpm.a,_xlpm.b,0), _xlpm.x, IF(OR(_xlpm.c=0,_xlpm.d=0), _xlpm.c+_xlpm.d, MIN(_xlpm.c,_xlpm.d)), IF(_xlpm.x=0, 0, IF(DataTables!$K$158="6+", _xlfn.IFNA(_xlfn.RANK.AVG(_xlpm.x,$E$368:$E$373),1), IF(DataTables!$K$158=8,_xlfn.RANK.AVG(_xlpm.x,_xlpm.b)))))</f>
        <v>0</v>
      </c>
      <c r="P368" s="32"/>
      <c r="Q368" s="151">
        <f>$O368</f>
        <v>0</v>
      </c>
      <c r="R368" s="151"/>
      <c r="S368" s="151"/>
      <c r="T368" s="151"/>
      <c r="U368" s="151"/>
      <c r="V368" s="151"/>
      <c r="W368" s="151"/>
      <c r="X368" s="151"/>
      <c r="Y368" s="32"/>
      <c r="Z368" s="32">
        <f>COUNTIF(F$359:F$366:F$368:F$375,F368)</f>
        <v>0</v>
      </c>
      <c r="AA368" s="32">
        <f>IF(NOT(ISBLANK(F368)),COUNTIF(F$368:F$375,LEFT(F368,1)&amp;"*"),0)</f>
        <v>0</v>
      </c>
      <c r="AB368" s="7" t="str">
        <f>IF($G368&gt;=$J$358, "***", "")</f>
        <v/>
      </c>
    </row>
    <row r="369" spans="1:28" s="8" customFormat="1" ht="20.25" customHeight="1">
      <c r="A369" s="709" t="s">
        <v>157</v>
      </c>
      <c r="B369" s="709" t="s">
        <v>60</v>
      </c>
      <c r="C369" s="709" t="s">
        <v>148</v>
      </c>
      <c r="D369" s="709" t="s">
        <v>65</v>
      </c>
      <c r="E369" s="41">
        <v>2</v>
      </c>
      <c r="F369" s="17"/>
      <c r="G369" s="38"/>
      <c r="H369" s="33" t="str" cm="1">
        <f t="array" ref="H369">IF($F369=0," ",_xlfn.XLOOKUP($F369,DataCalcs!$B$413:$B$491,_xlfn.XLOOKUP($C369,DataCalcs!$D$412:$N$412,DataCalcs!$D$413:$N$491),"WRONG LETTER"))</f>
        <v xml:space="preserve"> </v>
      </c>
      <c r="I369" s="33" t="str">
        <f>IF($F369=0," ",_xlfn.XLOOKUP($F369,DataCalcs!$B$413:$B$491,DataCalcs!$A$413:$A$491,"WRONG LETTER"))</f>
        <v xml:space="preserve"> </v>
      </c>
      <c r="J369" s="709" t="str" cm="1">
        <f t="array" ref="J369">_xlfn.IFS(ISBLANK(G369), "", NOT(ISNUMBER(G369)), "!!!",  G369&lt;DataTables!$E$102,"...",G369&lt;DataTables!$F$102,"L1",G369&lt;DataTables!$G$102,"L2",G369&lt;DataTables!$H$102,"L3",G369&lt;DataTables!$I$102,"L4",G369&lt;DataTables!$J$102,"L5",G369&lt;DataTables!$K$102,"L6",G369&lt;DataTables!$L$102,"L7",G369&lt;DataTables!$M$102,"L8", G369&gt;=DataTables!$M$102,"L9")</f>
        <v/>
      </c>
      <c r="K369" s="709"/>
      <c r="L369" s="415"/>
      <c r="M369" s="34" t="str">
        <f t="shared" si="128"/>
        <v>N</v>
      </c>
      <c r="N369" s="34" t="str">
        <f t="shared" si="128"/>
        <v>NN</v>
      </c>
      <c r="O369" s="34" cm="1">
        <f t="array" ref="O369">_xlfn.LET(_xlpm.a, $F$368:$F$375, _xlpm.b, $E$368:$E$375, _xlpm.c, _xlfn.XLOOKUP(M369,_xlpm.a,_xlpm.b,0), _xlpm.d, _xlfn.XLOOKUP(N369,_xlpm.a,_xlpm.b,0), _xlpm.x, IF(OR(_xlpm.c=0,_xlpm.d=0), _xlpm.c+_xlpm.d, MIN(_xlpm.c,_xlpm.d)), IF(_xlpm.x=0, 0, IF(DataTables!$K$158="6+", _xlfn.IFNA(_xlfn.RANK.AVG(_xlpm.x,$E$368:$E$373),1), IF(DataTables!$K$158=8,_xlfn.RANK.AVG(_xlpm.x,_xlpm.b)))))</f>
        <v>0</v>
      </c>
      <c r="P369" s="32"/>
      <c r="Q369" s="151"/>
      <c r="R369" s="151">
        <f>$O369</f>
        <v>0</v>
      </c>
      <c r="S369" s="151"/>
      <c r="T369" s="151"/>
      <c r="U369" s="151"/>
      <c r="V369" s="151"/>
      <c r="W369" s="151"/>
      <c r="X369" s="151"/>
      <c r="Y369" s="32"/>
      <c r="Z369" s="32">
        <f>COUNTIF(F$359:F$366:F$368:F$375,F369)</f>
        <v>0</v>
      </c>
      <c r="AA369" s="32">
        <f t="shared" ref="AA369:AA375" si="129">IF(NOT(ISBLANK(F369)),COUNTIF(F$368:F$375,LEFT(F369,1)&amp;"*"),0)</f>
        <v>0</v>
      </c>
      <c r="AB369" s="7" t="str">
        <f t="shared" ref="AB369:AB375" si="130">IF($G369&gt;=$J$358, "***", "")</f>
        <v/>
      </c>
    </row>
    <row r="370" spans="1:28" s="8" customFormat="1" ht="20.25" customHeight="1">
      <c r="A370" s="709" t="s">
        <v>157</v>
      </c>
      <c r="B370" s="709" t="s">
        <v>60</v>
      </c>
      <c r="C370" s="709" t="s">
        <v>148</v>
      </c>
      <c r="D370" s="709" t="s">
        <v>65</v>
      </c>
      <c r="E370" s="41">
        <v>3</v>
      </c>
      <c r="F370" s="17"/>
      <c r="G370" s="38"/>
      <c r="H370" s="33" t="str" cm="1">
        <f t="array" ref="H370">IF($F370=0," ",_xlfn.XLOOKUP($F370,DataCalcs!$B$413:$B$491,_xlfn.XLOOKUP($C370,DataCalcs!$D$412:$N$412,DataCalcs!$D$413:$N$491),"WRONG LETTER"))</f>
        <v xml:space="preserve"> </v>
      </c>
      <c r="I370" s="33" t="str">
        <f>IF($F370=0," ",_xlfn.XLOOKUP($F370,DataCalcs!$B$413:$B$491,DataCalcs!$A$413:$A$491,"WRONG LETTER"))</f>
        <v xml:space="preserve"> </v>
      </c>
      <c r="J370" s="709" t="str" cm="1">
        <f t="array" ref="J370">_xlfn.IFS(ISBLANK(G370), "", NOT(ISNUMBER(G370)), "!!!",  G370&lt;DataTables!$E$102,"...",G370&lt;DataTables!$F$102,"L1",G370&lt;DataTables!$G$102,"L2",G370&lt;DataTables!$H$102,"L3",G370&lt;DataTables!$I$102,"L4",G370&lt;DataTables!$J$102,"L5",G370&lt;DataTables!$K$102,"L6",G370&lt;DataTables!$L$102,"L7",G370&lt;DataTables!$M$102,"L8", G370&gt;=DataTables!$M$102,"L9")</f>
        <v/>
      </c>
      <c r="K370" s="709"/>
      <c r="L370" s="415"/>
      <c r="M370" s="34" t="str">
        <f t="shared" si="128"/>
        <v>B</v>
      </c>
      <c r="N370" s="34" t="str">
        <f t="shared" si="128"/>
        <v>BB</v>
      </c>
      <c r="O370" s="34" cm="1">
        <f t="array" ref="O370">_xlfn.LET(_xlpm.a, $F$368:$F$375, _xlpm.b, $E$368:$E$375, _xlpm.c, _xlfn.XLOOKUP(M370,_xlpm.a,_xlpm.b,0), _xlpm.d, _xlfn.XLOOKUP(N370,_xlpm.a,_xlpm.b,0), _xlpm.x, IF(OR(_xlpm.c=0,_xlpm.d=0), _xlpm.c+_xlpm.d, MIN(_xlpm.c,_xlpm.d)), IF(_xlpm.x=0, 0, IF(DataTables!$K$158="6+", _xlfn.IFNA(_xlfn.RANK.AVG(_xlpm.x,$E$368:$E$373),1), IF(DataTables!$K$158=8,_xlfn.RANK.AVG(_xlpm.x,_xlpm.b)))))</f>
        <v>0</v>
      </c>
      <c r="P370" s="32"/>
      <c r="Q370" s="151"/>
      <c r="R370" s="151"/>
      <c r="S370" s="151">
        <f>$O370</f>
        <v>0</v>
      </c>
      <c r="T370" s="151"/>
      <c r="U370" s="151"/>
      <c r="V370" s="151"/>
      <c r="W370" s="151"/>
      <c r="X370" s="151"/>
      <c r="Y370" s="32"/>
      <c r="Z370" s="32">
        <f>COUNTIF(F$359:F$366:F$368:F$375,F370)</f>
        <v>0</v>
      </c>
      <c r="AA370" s="32">
        <f t="shared" si="129"/>
        <v>0</v>
      </c>
      <c r="AB370" s="7" t="str">
        <f t="shared" si="130"/>
        <v/>
      </c>
    </row>
    <row r="371" spans="1:28" s="8" customFormat="1" ht="20.25" customHeight="1">
      <c r="A371" s="709" t="s">
        <v>157</v>
      </c>
      <c r="B371" s="709" t="s">
        <v>60</v>
      </c>
      <c r="C371" s="709" t="s">
        <v>148</v>
      </c>
      <c r="D371" s="709" t="s">
        <v>65</v>
      </c>
      <c r="E371" s="41">
        <v>4</v>
      </c>
      <c r="F371" s="17"/>
      <c r="G371" s="38"/>
      <c r="H371" s="33" t="str" cm="1">
        <f t="array" ref="H371">IF($F371=0," ",_xlfn.XLOOKUP($F371,DataCalcs!$B$413:$B$491,_xlfn.XLOOKUP($C371,DataCalcs!$D$412:$N$412,DataCalcs!$D$413:$N$491),"WRONG LETTER"))</f>
        <v xml:space="preserve"> </v>
      </c>
      <c r="I371" s="33" t="str">
        <f>IF($F371=0," ",_xlfn.XLOOKUP($F371,DataCalcs!$B$413:$B$491,DataCalcs!$A$413:$A$491,"WRONG LETTER"))</f>
        <v xml:space="preserve"> </v>
      </c>
      <c r="J371" s="709" t="str" cm="1">
        <f t="array" ref="J371">_xlfn.IFS(ISBLANK(G371), "", NOT(ISNUMBER(G371)), "!!!",  G371&lt;DataTables!$E$102,"...",G371&lt;DataTables!$F$102,"L1",G371&lt;DataTables!$G$102,"L2",G371&lt;DataTables!$H$102,"L3",G371&lt;DataTables!$I$102,"L4",G371&lt;DataTables!$J$102,"L5",G371&lt;DataTables!$K$102,"L6",G371&lt;DataTables!$L$102,"L7",G371&lt;DataTables!$M$102,"L8", G371&gt;=DataTables!$M$102,"L9")</f>
        <v/>
      </c>
      <c r="K371" s="709"/>
      <c r="L371" s="415"/>
      <c r="M371" s="34" t="str">
        <f t="shared" si="128"/>
        <v>O</v>
      </c>
      <c r="N371" s="34" t="str">
        <f t="shared" si="128"/>
        <v>OO</v>
      </c>
      <c r="O371" s="34" cm="1">
        <f t="array" ref="O371">_xlfn.LET(_xlpm.a, $F$368:$F$375, _xlpm.b, $E$368:$E$375, _xlpm.c, _xlfn.XLOOKUP(M371,_xlpm.a,_xlpm.b,0), _xlpm.d, _xlfn.XLOOKUP(N371,_xlpm.a,_xlpm.b,0), _xlpm.x, IF(OR(_xlpm.c=0,_xlpm.d=0), _xlpm.c+_xlpm.d, MIN(_xlpm.c,_xlpm.d)), IF(_xlpm.x=0, 0, IF(DataTables!$K$158="6+", _xlfn.IFNA(_xlfn.RANK.AVG(_xlpm.x,$E$368:$E$373),1), IF(DataTables!$K$158=8,_xlfn.RANK.AVG(_xlpm.x,_xlpm.b)))))</f>
        <v>0</v>
      </c>
      <c r="P371" s="32"/>
      <c r="Q371" s="151"/>
      <c r="R371" s="151"/>
      <c r="S371" s="151"/>
      <c r="T371" s="151">
        <f>$O371</f>
        <v>0</v>
      </c>
      <c r="U371" s="151"/>
      <c r="V371" s="151"/>
      <c r="W371" s="151"/>
      <c r="X371" s="151"/>
      <c r="Y371" s="32"/>
      <c r="Z371" s="32">
        <f>COUNTIF(F$359:F$366:F$368:F$375,F371)</f>
        <v>0</v>
      </c>
      <c r="AA371" s="32">
        <f t="shared" si="129"/>
        <v>0</v>
      </c>
      <c r="AB371" s="7" t="str">
        <f t="shared" si="130"/>
        <v/>
      </c>
    </row>
    <row r="372" spans="1:28" s="8" customFormat="1" ht="20.25" customHeight="1">
      <c r="A372" s="709" t="s">
        <v>157</v>
      </c>
      <c r="B372" s="709" t="s">
        <v>60</v>
      </c>
      <c r="C372" s="709" t="s">
        <v>148</v>
      </c>
      <c r="D372" s="709" t="s">
        <v>65</v>
      </c>
      <c r="E372" s="41">
        <v>5</v>
      </c>
      <c r="F372" s="17"/>
      <c r="G372" s="38"/>
      <c r="H372" s="33" t="str" cm="1">
        <f t="array" ref="H372">IF($F372=0," ",_xlfn.XLOOKUP($F372,DataCalcs!$B$413:$B$491,_xlfn.XLOOKUP($C372,DataCalcs!$D$412:$N$412,DataCalcs!$D$413:$N$491),"WRONG LETTER"))</f>
        <v xml:space="preserve"> </v>
      </c>
      <c r="I372" s="33" t="str">
        <f>IF($F372=0," ",_xlfn.XLOOKUP($F372,DataCalcs!$B$413:$B$491,DataCalcs!$A$413:$A$491,"WRONG LETTER"))</f>
        <v xml:space="preserve"> </v>
      </c>
      <c r="J372" s="709" t="str" cm="1">
        <f t="array" ref="J372">_xlfn.IFS(ISBLANK(G372), "", NOT(ISNUMBER(G372)), "!!!",  G372&lt;DataTables!$E$102,"...",G372&lt;DataTables!$F$102,"L1",G372&lt;DataTables!$G$102,"L2",G372&lt;DataTables!$H$102,"L3",G372&lt;DataTables!$I$102,"L4",G372&lt;DataTables!$J$102,"L5",G372&lt;DataTables!$K$102,"L6",G372&lt;DataTables!$L$102,"L7",G372&lt;DataTables!$M$102,"L8", G372&gt;=DataTables!$M$102,"L9")</f>
        <v/>
      </c>
      <c r="K372" s="709"/>
      <c r="L372" s="415"/>
      <c r="M372" s="34" t="str">
        <f t="shared" si="128"/>
        <v>R</v>
      </c>
      <c r="N372" s="34" t="str">
        <f t="shared" si="128"/>
        <v>RR</v>
      </c>
      <c r="O372" s="34" cm="1">
        <f t="array" ref="O372">_xlfn.LET(_xlpm.a, $F$368:$F$375, _xlpm.b, $E$368:$E$375, _xlpm.c, _xlfn.XLOOKUP(M372,_xlpm.a,_xlpm.b,0), _xlpm.d, _xlfn.XLOOKUP(N372,_xlpm.a,_xlpm.b,0), _xlpm.x, IF(OR(_xlpm.c=0,_xlpm.d=0), _xlpm.c+_xlpm.d, MIN(_xlpm.c,_xlpm.d)), IF(_xlpm.x=0, 0, IF(DataTables!$K$158="6+", _xlfn.IFNA(_xlfn.RANK.AVG(_xlpm.x,$E$368:$E$373),1), IF(DataTables!$K$158=8,_xlfn.RANK.AVG(_xlpm.x,_xlpm.b)))))</f>
        <v>0</v>
      </c>
      <c r="P372" s="32"/>
      <c r="Q372" s="151"/>
      <c r="R372" s="151"/>
      <c r="S372" s="151"/>
      <c r="T372" s="151"/>
      <c r="U372" s="151">
        <f>$O372</f>
        <v>0</v>
      </c>
      <c r="V372" s="151"/>
      <c r="W372" s="151"/>
      <c r="X372" s="151"/>
      <c r="Y372" s="32"/>
      <c r="Z372" s="32">
        <f>COUNTIF(F$359:F$366:F$368:F$375,F372)</f>
        <v>0</v>
      </c>
      <c r="AA372" s="32">
        <f t="shared" si="129"/>
        <v>0</v>
      </c>
      <c r="AB372" s="7" t="str">
        <f t="shared" si="130"/>
        <v/>
      </c>
    </row>
    <row r="373" spans="1:28" s="8" customFormat="1" ht="20.25" customHeight="1">
      <c r="A373" s="709" t="s">
        <v>157</v>
      </c>
      <c r="B373" s="709" t="s">
        <v>60</v>
      </c>
      <c r="C373" s="709" t="s">
        <v>148</v>
      </c>
      <c r="D373" s="709" t="s">
        <v>65</v>
      </c>
      <c r="E373" s="41">
        <v>6</v>
      </c>
      <c r="F373" s="17"/>
      <c r="G373" s="38"/>
      <c r="H373" s="33" t="str" cm="1">
        <f t="array" ref="H373">IF($F373=0," ",_xlfn.XLOOKUP($F373,DataCalcs!$B$413:$B$491,_xlfn.XLOOKUP($C373,DataCalcs!$D$412:$N$412,DataCalcs!$D$413:$N$491),"WRONG LETTER"))</f>
        <v xml:space="preserve"> </v>
      </c>
      <c r="I373" s="33" t="str">
        <f>IF($F373=0," ",_xlfn.XLOOKUP($F373,DataCalcs!$B$413:$B$491,DataCalcs!$A$413:$A$491,"WRONG LETTER"))</f>
        <v xml:space="preserve"> </v>
      </c>
      <c r="J373" s="709" t="str" cm="1">
        <f t="array" ref="J373">_xlfn.IFS(ISBLANK(G373), "", NOT(ISNUMBER(G373)), "!!!",  G373&lt;DataTables!$E$102,"...",G373&lt;DataTables!$F$102,"L1",G373&lt;DataTables!$G$102,"L2",G373&lt;DataTables!$H$102,"L3",G373&lt;DataTables!$I$102,"L4",G373&lt;DataTables!$J$102,"L5",G373&lt;DataTables!$K$102,"L6",G373&lt;DataTables!$L$102,"L7",G373&lt;DataTables!$M$102,"L8", G373&gt;=DataTables!$M$102,"L9")</f>
        <v/>
      </c>
      <c r="K373" s="709"/>
      <c r="L373" s="414"/>
      <c r="M373" s="34" t="str">
        <f t="shared" si="128"/>
        <v>X</v>
      </c>
      <c r="N373" s="34" t="str">
        <f t="shared" si="128"/>
        <v>XX</v>
      </c>
      <c r="O373" s="34" cm="1">
        <f t="array" ref="O373">_xlfn.LET(_xlpm.a, $F$368:$F$375, _xlpm.b, $E$368:$E$375, _xlpm.c, _xlfn.XLOOKUP(M373,_xlpm.a,_xlpm.b,0), _xlpm.d, _xlfn.XLOOKUP(N373,_xlpm.a,_xlpm.b,0), _xlpm.x, IF(OR(_xlpm.c=0,_xlpm.d=0), _xlpm.c+_xlpm.d, MIN(_xlpm.c,_xlpm.d)), IF(_xlpm.x=0, 0, IF(DataTables!$K$158="6+", _xlfn.IFNA(_xlfn.RANK.AVG(_xlpm.x,$E$368:$E$373),1), IF(DataTables!$K$158=8,_xlfn.RANK.AVG(_xlpm.x,_xlpm.b)))))</f>
        <v>0</v>
      </c>
      <c r="P373" s="32"/>
      <c r="Q373" s="151"/>
      <c r="R373" s="151"/>
      <c r="S373" s="151"/>
      <c r="T373" s="151"/>
      <c r="U373" s="151"/>
      <c r="V373" s="151">
        <f>$O373</f>
        <v>0</v>
      </c>
      <c r="W373" s="151"/>
      <c r="X373" s="151"/>
      <c r="Y373" s="32"/>
      <c r="Z373" s="32">
        <f>COUNTIF(F$359:F$366:F$368:F$375,F373)</f>
        <v>0</v>
      </c>
      <c r="AA373" s="32">
        <f t="shared" si="129"/>
        <v>0</v>
      </c>
      <c r="AB373" s="7" t="str">
        <f t="shared" si="130"/>
        <v/>
      </c>
    </row>
    <row r="374" spans="1:28" s="7" customFormat="1" ht="20.25" customHeight="1">
      <c r="A374" s="709" t="s">
        <v>157</v>
      </c>
      <c r="B374" s="709" t="s">
        <v>60</v>
      </c>
      <c r="C374" s="709" t="s">
        <v>148</v>
      </c>
      <c r="D374" s="709" t="s">
        <v>65</v>
      </c>
      <c r="E374" s="14">
        <v>7</v>
      </c>
      <c r="F374" s="17"/>
      <c r="G374" s="38"/>
      <c r="H374" s="33" t="str" cm="1">
        <f t="array" ref="H374">IF($F374=0," ",_xlfn.XLOOKUP($F374,DataCalcs!$B$413:$B$491,_xlfn.XLOOKUP($C374,DataCalcs!$D$412:$N$412,DataCalcs!$D$413:$N$491),"WRONG LETTER"))</f>
        <v xml:space="preserve"> </v>
      </c>
      <c r="I374" s="33" t="str">
        <f>IF($F374=0," ",_xlfn.XLOOKUP($F374,DataCalcs!$B$413:$B$491,DataCalcs!$A$413:$A$491,"WRONG LETTER"))</f>
        <v xml:space="preserve"> </v>
      </c>
      <c r="J374" s="709" t="str" cm="1">
        <f t="array" ref="J374">_xlfn.IFS(ISBLANK(G374), "", NOT(ISNUMBER(G374)), "!!!",  G374&lt;DataTables!$E$102,"...",G374&lt;DataTables!$F$102,"L1",G374&lt;DataTables!$G$102,"L2",G374&lt;DataTables!$H$102,"L3",G374&lt;DataTables!$I$102,"L4",G374&lt;DataTables!$J$102,"L5",G374&lt;DataTables!$K$102,"L6",G374&lt;DataTables!$L$102,"L7",G374&lt;DataTables!$M$102,"L8", G374&gt;=DataTables!$M$102,"L9")</f>
        <v/>
      </c>
      <c r="K374" s="709"/>
      <c r="L374" s="415"/>
      <c r="M374" s="34" t="str">
        <f t="shared" si="128"/>
        <v>H</v>
      </c>
      <c r="N374" s="34" t="str">
        <f t="shared" si="128"/>
        <v>HH</v>
      </c>
      <c r="O374" s="34" cm="1">
        <f t="array" ref="O374">_xlfn.LET(_xlpm.a, $F$368:$F$375, _xlpm.b, $E$368:$E$375, _xlpm.c, _xlfn.XLOOKUP(M374,_xlpm.a,_xlpm.b,0), _xlpm.d, _xlfn.XLOOKUP(N374,_xlpm.a,_xlpm.b,0), _xlpm.x, IF(OR(_xlpm.c=0,_xlpm.d=0), _xlpm.c+_xlpm.d, MIN(_xlpm.c,_xlpm.d)), IF(_xlpm.x=0, 0, IF(DataTables!$K$158="6+", _xlfn.IFNA(_xlfn.RANK.AVG(_xlpm.x,$E$368:$E$373),1), IF(DataTables!$K$158=8,_xlfn.RANK.AVG(_xlpm.x,_xlpm.b)))))</f>
        <v>0</v>
      </c>
      <c r="P374" s="32"/>
      <c r="Q374" s="151"/>
      <c r="R374" s="151"/>
      <c r="S374" s="151"/>
      <c r="T374" s="151"/>
      <c r="U374" s="151"/>
      <c r="V374" s="151"/>
      <c r="W374" s="151">
        <f>$O374</f>
        <v>0</v>
      </c>
      <c r="X374" s="151"/>
      <c r="Y374" s="32"/>
      <c r="Z374" s="32">
        <f>COUNTIF(F$359:F$366:F$368:F$375,F374)</f>
        <v>0</v>
      </c>
      <c r="AA374" s="32">
        <f t="shared" si="129"/>
        <v>0</v>
      </c>
      <c r="AB374" s="7" t="str">
        <f t="shared" si="130"/>
        <v/>
      </c>
    </row>
    <row r="375" spans="1:28" s="7" customFormat="1" ht="20.25" customHeight="1">
      <c r="A375" s="709" t="s">
        <v>157</v>
      </c>
      <c r="B375" s="709" t="s">
        <v>60</v>
      </c>
      <c r="C375" s="709" t="s">
        <v>148</v>
      </c>
      <c r="D375" s="709" t="s">
        <v>65</v>
      </c>
      <c r="E375" s="394">
        <v>8</v>
      </c>
      <c r="F375" s="405"/>
      <c r="G375" s="406"/>
      <c r="H375" s="397" t="str" cm="1">
        <f t="array" ref="H375">IF($F375=0," ",_xlfn.XLOOKUP($F375,DataCalcs!$B$413:$B$491,_xlfn.XLOOKUP($C375,DataCalcs!$D$412:$N$412,DataCalcs!$D$413:$N$491),"WRONG LETTER"))</f>
        <v xml:space="preserve"> </v>
      </c>
      <c r="I375" s="397" t="str">
        <f>IF($F375=0," ",_xlfn.XLOOKUP($F375,DataCalcs!$B$413:$B$491,DataCalcs!$A$413:$A$491,"WRONG LETTER"))</f>
        <v xml:space="preserve"> </v>
      </c>
      <c r="J375" s="711" t="str" cm="1">
        <f t="array" ref="J375">_xlfn.IFS(ISBLANK(G375), "", NOT(ISNUMBER(G375)), "!!!",  G375&lt;DataTables!$E$102,"...",G375&lt;DataTables!$F$102,"L1",G375&lt;DataTables!$G$102,"L2",G375&lt;DataTables!$H$102,"L3",G375&lt;DataTables!$I$102,"L4",G375&lt;DataTables!$J$102,"L5",G375&lt;DataTables!$K$102,"L6",G375&lt;DataTables!$L$102,"L7",G375&lt;DataTables!$M$102,"L8", G375&gt;=DataTables!$M$102,"L9")</f>
        <v/>
      </c>
      <c r="K375" s="711"/>
      <c r="L375" s="415"/>
      <c r="M375" s="34" t="str">
        <f t="shared" si="128"/>
        <v>W</v>
      </c>
      <c r="N375" s="34" t="str">
        <f t="shared" si="128"/>
        <v>WW</v>
      </c>
      <c r="O375" s="34" cm="1">
        <f t="array" ref="O375">_xlfn.LET(_xlpm.a, $F$368:$F$375, _xlpm.b, $E$368:$E$375, _xlpm.c, _xlfn.XLOOKUP(M375,_xlpm.a,_xlpm.b,0), _xlpm.d, _xlfn.XLOOKUP(N375,_xlpm.a,_xlpm.b,0), _xlpm.x, IF(OR(_xlpm.c=0,_xlpm.d=0), _xlpm.c+_xlpm.d, MIN(_xlpm.c,_xlpm.d)), IF(_xlpm.x=0, 0, IF(DataTables!$K$158="6+", _xlfn.IFNA(_xlfn.RANK.AVG(_xlpm.x,$E$368:$E$373),1), IF(DataTables!$K$158=8,_xlfn.RANK.AVG(_xlpm.x,_xlpm.b)))))</f>
        <v>0</v>
      </c>
      <c r="P375" s="32"/>
      <c r="Q375" s="151"/>
      <c r="R375" s="151"/>
      <c r="S375" s="151"/>
      <c r="T375" s="151"/>
      <c r="U375" s="151"/>
      <c r="V375" s="151"/>
      <c r="W375" s="151"/>
      <c r="X375" s="151">
        <f>$O375</f>
        <v>0</v>
      </c>
      <c r="Y375" s="31"/>
      <c r="Z375" s="32">
        <f>COUNTIF(F$359:F$366:F$368:F$375,F375)</f>
        <v>0</v>
      </c>
      <c r="AA375" s="32">
        <f t="shared" si="129"/>
        <v>0</v>
      </c>
      <c r="AB375" s="7" t="str">
        <f t="shared" si="130"/>
        <v/>
      </c>
    </row>
    <row r="376" spans="1:28" s="7" customFormat="1" ht="20.25" customHeight="1">
      <c r="A376" s="709" t="s">
        <v>157</v>
      </c>
      <c r="B376" s="709" t="s">
        <v>60</v>
      </c>
      <c r="C376" s="709" t="s">
        <v>151</v>
      </c>
      <c r="D376" s="76"/>
      <c r="E376" s="454" t="s">
        <v>254</v>
      </c>
      <c r="F376" s="455"/>
      <c r="G376" s="455"/>
      <c r="H376" s="456"/>
      <c r="I376" s="457" t="s">
        <v>59</v>
      </c>
      <c r="J376" s="461">
        <f>DataTables!$N$103</f>
        <v>31.76</v>
      </c>
      <c r="K376" s="43"/>
      <c r="L376" s="13"/>
      <c r="M376" s="36"/>
      <c r="N376" s="36"/>
      <c r="P376" s="31"/>
      <c r="Q376" s="31"/>
      <c r="R376" s="31"/>
      <c r="S376" s="31"/>
      <c r="T376" s="31"/>
      <c r="U376" s="31"/>
      <c r="V376" s="31"/>
      <c r="W376" s="31"/>
      <c r="X376" s="31"/>
      <c r="Y376" s="32"/>
      <c r="Z376" s="32"/>
      <c r="AA376" s="32"/>
    </row>
    <row r="377" spans="1:28" s="7" customFormat="1" ht="20.25" customHeight="1">
      <c r="A377" s="709" t="s">
        <v>157</v>
      </c>
      <c r="B377" s="709" t="s">
        <v>60</v>
      </c>
      <c r="C377" s="709" t="s">
        <v>151</v>
      </c>
      <c r="D377" s="709" t="s">
        <v>71</v>
      </c>
      <c r="E377" s="398">
        <v>1</v>
      </c>
      <c r="F377" s="55"/>
      <c r="G377" s="400"/>
      <c r="H377" s="402" t="str" cm="1">
        <f t="array" ref="H377">IF($F377=0," ",_xlfn.XLOOKUP($F377,DataCalcs!$B$413:$B$491,_xlfn.XLOOKUP($C377,DataCalcs!$D$412:$N$412,DataCalcs!$D$413:$N$491),"WRONG LETTER"))</f>
        <v xml:space="preserve"> </v>
      </c>
      <c r="I377" s="402" t="str">
        <f>IF($F377=0," ",_xlfn.XLOOKUP($F377,DataCalcs!$B$413:$B$491,DataCalcs!$A$413:$A$491,"WRONG LETTER"))</f>
        <v xml:space="preserve"> </v>
      </c>
      <c r="J377" s="29" t="str" cm="1">
        <f t="array" ref="J377">_xlfn.IFS(ISBLANK(G377), "", NOT(ISNUMBER(G377)), "!!!",  G377&lt;DataTables!$E$103,"...",G377&lt;DataTables!$F$103,"L1",G377&lt;DataTables!$G$103,"L2",G377&lt;DataTables!$H$103,"L3",G377&lt;DataTables!$I$103,"L4",G377&lt;DataTables!$J$103,"L5",G377&lt;DataTables!$K$103,"L6",G377&lt;DataTables!$L$103,"L7",G377&lt;DataTables!$M$103,"L8", G377&gt;=DataTables!$M$103,"L9")</f>
        <v/>
      </c>
      <c r="K377" s="29"/>
      <c r="L377" s="417"/>
      <c r="M377" s="34" t="str">
        <f t="shared" ref="M377:N384" si="131">M368</f>
        <v>A</v>
      </c>
      <c r="N377" s="34" t="str">
        <f t="shared" si="131"/>
        <v>AA</v>
      </c>
      <c r="O377" s="34" cm="1">
        <f t="array" ref="O377">_xlfn.LET(_xlpm.a, $F$377:$F$384, _xlpm.b, $E$377:$E$384, _xlpm.c, _xlfn.XLOOKUP(M377,_xlpm.a,_xlpm.b,0), _xlpm.d, _xlfn.XLOOKUP(N377,_xlpm.a,_xlpm.b,0), _xlpm.x, IF(OR(_xlpm.c=0,_xlpm.d=0), _xlpm.c+_xlpm.d, MIN(_xlpm.c,_xlpm.d)), IF(_xlpm.x=0, 0, IF(DataTables!$K$158="6+", _xlfn.IFNA(_xlfn.RANK.AVG(_xlpm.x,$E$377:$E$382),1), IF(DataTables!$K$158=8,_xlfn.RANK.AVG(_xlpm.x,_xlpm.b)))))</f>
        <v>0</v>
      </c>
      <c r="P377" s="32"/>
      <c r="Q377" s="151">
        <f>$O377</f>
        <v>0</v>
      </c>
      <c r="R377" s="151"/>
      <c r="S377" s="151"/>
      <c r="T377" s="151"/>
      <c r="U377" s="151"/>
      <c r="V377" s="151"/>
      <c r="W377" s="151"/>
      <c r="X377" s="151"/>
      <c r="Y377" s="32"/>
      <c r="Z377" s="32">
        <f>COUNTIF(F$377:F$384:F$386:F$393,F377)</f>
        <v>0</v>
      </c>
      <c r="AA377" s="32">
        <f t="shared" ref="AA377:AA384" si="132">IF(NOT(ISBLANK(F377)),COUNTIF(F$377:F$384,LEFT(F377,1)&amp;"*"),0)</f>
        <v>0</v>
      </c>
      <c r="AB377" s="7" t="str">
        <f>IF($G377&gt;=$J$376, "***", "")</f>
        <v/>
      </c>
    </row>
    <row r="378" spans="1:28" s="7" customFormat="1" ht="20.25" customHeight="1">
      <c r="A378" s="709" t="s">
        <v>157</v>
      </c>
      <c r="B378" s="709" t="s">
        <v>60</v>
      </c>
      <c r="C378" s="709" t="s">
        <v>151</v>
      </c>
      <c r="D378" s="709" t="s">
        <v>71</v>
      </c>
      <c r="E378" s="41">
        <v>2</v>
      </c>
      <c r="F378" s="17"/>
      <c r="G378" s="38"/>
      <c r="H378" s="33" t="str" cm="1">
        <f t="array" ref="H378">IF($F378=0," ",_xlfn.XLOOKUP($F378,DataCalcs!$B$413:$B$491,_xlfn.XLOOKUP($C378,DataCalcs!$D$412:$N$412,DataCalcs!$D$413:$N$491),"WRONG LETTER"))</f>
        <v xml:space="preserve"> </v>
      </c>
      <c r="I378" s="33" t="str">
        <f>IF($F378=0," ",_xlfn.XLOOKUP($F378,DataCalcs!$B$413:$B$491,DataCalcs!$A$413:$A$491,"WRONG LETTER"))</f>
        <v xml:space="preserve"> </v>
      </c>
      <c r="J378" s="709" t="str" cm="1">
        <f t="array" ref="J378">_xlfn.IFS(ISBLANK(G378), "", NOT(ISNUMBER(G378)), "!!!",  G378&lt;DataTables!$E$103,"...",G378&lt;DataTables!$F$103,"L1",G378&lt;DataTables!$G$103,"L2",G378&lt;DataTables!$H$103,"L3",G378&lt;DataTables!$I$103,"L4",G378&lt;DataTables!$J$103,"L5",G378&lt;DataTables!$K$103,"L6",G378&lt;DataTables!$L$103,"L7",G378&lt;DataTables!$M$103,"L8", G378&gt;=DataTables!$M$103,"L9")</f>
        <v/>
      </c>
      <c r="K378" s="709"/>
      <c r="L378" s="417"/>
      <c r="M378" s="34" t="str">
        <f t="shared" si="131"/>
        <v>N</v>
      </c>
      <c r="N378" s="34" t="str">
        <f t="shared" si="131"/>
        <v>NN</v>
      </c>
      <c r="O378" s="34" cm="1">
        <f t="array" ref="O378">_xlfn.LET(_xlpm.a, $F$377:$F$384, _xlpm.b, $E$377:$E$384, _xlpm.c, _xlfn.XLOOKUP(M378,_xlpm.a,_xlpm.b,0), _xlpm.d, _xlfn.XLOOKUP(N378,_xlpm.a,_xlpm.b,0), _xlpm.x, IF(OR(_xlpm.c=0,_xlpm.d=0), _xlpm.c+_xlpm.d, MIN(_xlpm.c,_xlpm.d)), IF(_xlpm.x=0, 0, IF(DataTables!$K$158="6+", _xlfn.IFNA(_xlfn.RANK.AVG(_xlpm.x,$E$377:$E$382),1), IF(DataTables!$K$158=8,_xlfn.RANK.AVG(_xlpm.x,_xlpm.b)))))</f>
        <v>0</v>
      </c>
      <c r="P378" s="32"/>
      <c r="Q378" s="151"/>
      <c r="R378" s="151">
        <f>$O378</f>
        <v>0</v>
      </c>
      <c r="S378" s="151"/>
      <c r="T378" s="151"/>
      <c r="U378" s="151"/>
      <c r="V378" s="151"/>
      <c r="W378" s="151"/>
      <c r="X378" s="151"/>
      <c r="Y378" s="32"/>
      <c r="Z378" s="32">
        <f>COUNTIF(F$377:F$384:F$386:F$393,F378)</f>
        <v>0</v>
      </c>
      <c r="AA378" s="32">
        <f t="shared" si="132"/>
        <v>0</v>
      </c>
      <c r="AB378" s="7" t="str">
        <f t="shared" ref="AB378:AB384" si="133">IF($G378&gt;=$J$376, "***", "")</f>
        <v/>
      </c>
    </row>
    <row r="379" spans="1:28" s="7" customFormat="1" ht="20.25" customHeight="1">
      <c r="A379" s="709" t="s">
        <v>157</v>
      </c>
      <c r="B379" s="709" t="s">
        <v>60</v>
      </c>
      <c r="C379" s="709" t="s">
        <v>151</v>
      </c>
      <c r="D379" s="709" t="s">
        <v>71</v>
      </c>
      <c r="E379" s="41">
        <v>3</v>
      </c>
      <c r="F379" s="17"/>
      <c r="G379" s="38"/>
      <c r="H379" s="33" t="str" cm="1">
        <f t="array" ref="H379">IF($F379=0," ",_xlfn.XLOOKUP($F379,DataCalcs!$B$413:$B$491,_xlfn.XLOOKUP($C379,DataCalcs!$D$412:$N$412,DataCalcs!$D$413:$N$491),"WRONG LETTER"))</f>
        <v xml:space="preserve"> </v>
      </c>
      <c r="I379" s="33" t="str">
        <f>IF($F379=0," ",_xlfn.XLOOKUP($F379,DataCalcs!$B$413:$B$491,DataCalcs!$A$413:$A$491,"WRONG LETTER"))</f>
        <v xml:space="preserve"> </v>
      </c>
      <c r="J379" s="709" t="str" cm="1">
        <f t="array" ref="J379">_xlfn.IFS(ISBLANK(G379), "", NOT(ISNUMBER(G379)), "!!!",  G379&lt;DataTables!$E$103,"...",G379&lt;DataTables!$F$103,"L1",G379&lt;DataTables!$G$103,"L2",G379&lt;DataTables!$H$103,"L3",G379&lt;DataTables!$I$103,"L4",G379&lt;DataTables!$J$103,"L5",G379&lt;DataTables!$K$103,"L6",G379&lt;DataTables!$L$103,"L7",G379&lt;DataTables!$M$103,"L8", G379&gt;=DataTables!$M$103,"L9")</f>
        <v/>
      </c>
      <c r="K379" s="709"/>
      <c r="L379" s="417"/>
      <c r="M379" s="34" t="str">
        <f t="shared" si="131"/>
        <v>B</v>
      </c>
      <c r="N379" s="34" t="str">
        <f t="shared" si="131"/>
        <v>BB</v>
      </c>
      <c r="O379" s="34" cm="1">
        <f t="array" ref="O379">_xlfn.LET(_xlpm.a, $F$377:$F$384, _xlpm.b, $E$377:$E$384, _xlpm.c, _xlfn.XLOOKUP(M379,_xlpm.a,_xlpm.b,0), _xlpm.d, _xlfn.XLOOKUP(N379,_xlpm.a,_xlpm.b,0), _xlpm.x, IF(OR(_xlpm.c=0,_xlpm.d=0), _xlpm.c+_xlpm.d, MIN(_xlpm.c,_xlpm.d)), IF(_xlpm.x=0, 0, IF(DataTables!$K$158="6+", _xlfn.IFNA(_xlfn.RANK.AVG(_xlpm.x,$E$377:$E$382),1), IF(DataTables!$K$158=8,_xlfn.RANK.AVG(_xlpm.x,_xlpm.b)))))</f>
        <v>0</v>
      </c>
      <c r="P379" s="32"/>
      <c r="Q379" s="151"/>
      <c r="R379" s="151"/>
      <c r="S379" s="151">
        <f>$O379</f>
        <v>0</v>
      </c>
      <c r="T379" s="151"/>
      <c r="U379" s="151"/>
      <c r="V379" s="151"/>
      <c r="W379" s="151"/>
      <c r="X379" s="151"/>
      <c r="Y379" s="32"/>
      <c r="Z379" s="32">
        <f>COUNTIF(F$377:F$384:F$386:F$393,F379)</f>
        <v>0</v>
      </c>
      <c r="AA379" s="32">
        <f t="shared" si="132"/>
        <v>0</v>
      </c>
      <c r="AB379" s="7" t="str">
        <f t="shared" si="133"/>
        <v/>
      </c>
    </row>
    <row r="380" spans="1:28" s="7" customFormat="1" ht="20.25" customHeight="1">
      <c r="A380" s="709" t="s">
        <v>157</v>
      </c>
      <c r="B380" s="709" t="s">
        <v>60</v>
      </c>
      <c r="C380" s="709" t="s">
        <v>151</v>
      </c>
      <c r="D380" s="709" t="s">
        <v>71</v>
      </c>
      <c r="E380" s="41">
        <v>4</v>
      </c>
      <c r="F380" s="17"/>
      <c r="G380" s="38"/>
      <c r="H380" s="33" t="str" cm="1">
        <f t="array" ref="H380">IF($F380=0," ",_xlfn.XLOOKUP($F380,DataCalcs!$B$413:$B$491,_xlfn.XLOOKUP($C380,DataCalcs!$D$412:$N$412,DataCalcs!$D$413:$N$491),"WRONG LETTER"))</f>
        <v xml:space="preserve"> </v>
      </c>
      <c r="I380" s="33" t="str">
        <f>IF($F380=0," ",_xlfn.XLOOKUP($F380,DataCalcs!$B$413:$B$491,DataCalcs!$A$413:$A$491,"WRONG LETTER"))</f>
        <v xml:space="preserve"> </v>
      </c>
      <c r="J380" s="709" t="str" cm="1">
        <f t="array" ref="J380">_xlfn.IFS(ISBLANK(G380), "", NOT(ISNUMBER(G380)), "!!!",  G380&lt;DataTables!$E$103,"...",G380&lt;DataTables!$F$103,"L1",G380&lt;DataTables!$G$103,"L2",G380&lt;DataTables!$H$103,"L3",G380&lt;DataTables!$I$103,"L4",G380&lt;DataTables!$J$103,"L5",G380&lt;DataTables!$K$103,"L6",G380&lt;DataTables!$L$103,"L7",G380&lt;DataTables!$M$103,"L8", G380&gt;=DataTables!$M$103,"L9")</f>
        <v/>
      </c>
      <c r="K380" s="709"/>
      <c r="L380" s="417"/>
      <c r="M380" s="34" t="str">
        <f t="shared" si="131"/>
        <v>O</v>
      </c>
      <c r="N380" s="34" t="str">
        <f t="shared" si="131"/>
        <v>OO</v>
      </c>
      <c r="O380" s="34" cm="1">
        <f t="array" ref="O380">_xlfn.LET(_xlpm.a, $F$377:$F$384, _xlpm.b, $E$377:$E$384, _xlpm.c, _xlfn.XLOOKUP(M380,_xlpm.a,_xlpm.b,0), _xlpm.d, _xlfn.XLOOKUP(N380,_xlpm.a,_xlpm.b,0), _xlpm.x, IF(OR(_xlpm.c=0,_xlpm.d=0), _xlpm.c+_xlpm.d, MIN(_xlpm.c,_xlpm.d)), IF(_xlpm.x=0, 0, IF(DataTables!$K$158="6+", _xlfn.IFNA(_xlfn.RANK.AVG(_xlpm.x,$E$377:$E$382),1), IF(DataTables!$K$158=8,_xlfn.RANK.AVG(_xlpm.x,_xlpm.b)))))</f>
        <v>0</v>
      </c>
      <c r="P380" s="32"/>
      <c r="Q380" s="151"/>
      <c r="R380" s="151"/>
      <c r="S380" s="151"/>
      <c r="T380" s="151">
        <f>$O380</f>
        <v>0</v>
      </c>
      <c r="U380" s="151"/>
      <c r="V380" s="151"/>
      <c r="W380" s="151"/>
      <c r="X380" s="151"/>
      <c r="Y380" s="32"/>
      <c r="Z380" s="32">
        <f>COUNTIF(F$377:F$384:F$386:F$393,F380)</f>
        <v>0</v>
      </c>
      <c r="AA380" s="32">
        <f t="shared" si="132"/>
        <v>0</v>
      </c>
      <c r="AB380" s="7" t="str">
        <f t="shared" si="133"/>
        <v/>
      </c>
    </row>
    <row r="381" spans="1:28" s="7" customFormat="1" ht="20.25" customHeight="1">
      <c r="A381" s="709" t="s">
        <v>157</v>
      </c>
      <c r="B381" s="709" t="s">
        <v>60</v>
      </c>
      <c r="C381" s="709" t="s">
        <v>151</v>
      </c>
      <c r="D381" s="709" t="s">
        <v>71</v>
      </c>
      <c r="E381" s="41">
        <v>5</v>
      </c>
      <c r="F381" s="17"/>
      <c r="G381" s="38"/>
      <c r="H381" s="33" t="str" cm="1">
        <f t="array" ref="H381">IF($F381=0," ",_xlfn.XLOOKUP($F381,DataCalcs!$B$413:$B$491,_xlfn.XLOOKUP($C381,DataCalcs!$D$412:$N$412,DataCalcs!$D$413:$N$491),"WRONG LETTER"))</f>
        <v xml:space="preserve"> </v>
      </c>
      <c r="I381" s="33" t="str">
        <f>IF($F381=0," ",_xlfn.XLOOKUP($F381,DataCalcs!$B$413:$B$491,DataCalcs!$A$413:$A$491,"WRONG LETTER"))</f>
        <v xml:space="preserve"> </v>
      </c>
      <c r="J381" s="709" t="str" cm="1">
        <f t="array" ref="J381">_xlfn.IFS(ISBLANK(G381), "", NOT(ISNUMBER(G381)), "!!!",  G381&lt;DataTables!$E$103,"...",G381&lt;DataTables!$F$103,"L1",G381&lt;DataTables!$G$103,"L2",G381&lt;DataTables!$H$103,"L3",G381&lt;DataTables!$I$103,"L4",G381&lt;DataTables!$J$103,"L5",G381&lt;DataTables!$K$103,"L6",G381&lt;DataTables!$L$103,"L7",G381&lt;DataTables!$M$103,"L8", G381&gt;=DataTables!$M$103,"L9")</f>
        <v/>
      </c>
      <c r="K381" s="709"/>
      <c r="L381" s="417"/>
      <c r="M381" s="34" t="str">
        <f t="shared" si="131"/>
        <v>R</v>
      </c>
      <c r="N381" s="34" t="str">
        <f t="shared" si="131"/>
        <v>RR</v>
      </c>
      <c r="O381" s="34" cm="1">
        <f t="array" ref="O381">_xlfn.LET(_xlpm.a, $F$377:$F$384, _xlpm.b, $E$377:$E$384, _xlpm.c, _xlfn.XLOOKUP(M381,_xlpm.a,_xlpm.b,0), _xlpm.d, _xlfn.XLOOKUP(N381,_xlpm.a,_xlpm.b,0), _xlpm.x, IF(OR(_xlpm.c=0,_xlpm.d=0), _xlpm.c+_xlpm.d, MIN(_xlpm.c,_xlpm.d)), IF(_xlpm.x=0, 0, IF(DataTables!$K$158="6+", _xlfn.IFNA(_xlfn.RANK.AVG(_xlpm.x,$E$377:$E$382),1), IF(DataTables!$K$158=8,_xlfn.RANK.AVG(_xlpm.x,_xlpm.b)))))</f>
        <v>0</v>
      </c>
      <c r="P381" s="32"/>
      <c r="Q381" s="151"/>
      <c r="R381" s="151"/>
      <c r="S381" s="151"/>
      <c r="T381" s="151"/>
      <c r="U381" s="151">
        <f>$O381</f>
        <v>0</v>
      </c>
      <c r="V381" s="151"/>
      <c r="W381" s="151"/>
      <c r="X381" s="151"/>
      <c r="Y381" s="32"/>
      <c r="Z381" s="32">
        <f>COUNTIF(F$377:F$384:F$386:F$393,F381)</f>
        <v>0</v>
      </c>
      <c r="AA381" s="32">
        <f t="shared" si="132"/>
        <v>0</v>
      </c>
      <c r="AB381" s="7" t="str">
        <f t="shared" si="133"/>
        <v/>
      </c>
    </row>
    <row r="382" spans="1:28" s="7" customFormat="1" ht="20.25" customHeight="1">
      <c r="A382" s="709" t="s">
        <v>157</v>
      </c>
      <c r="B382" s="709" t="s">
        <v>60</v>
      </c>
      <c r="C382" s="709" t="s">
        <v>151</v>
      </c>
      <c r="D382" s="709" t="s">
        <v>71</v>
      </c>
      <c r="E382" s="41">
        <v>6</v>
      </c>
      <c r="F382" s="17"/>
      <c r="G382" s="38"/>
      <c r="H382" s="33" t="str" cm="1">
        <f t="array" ref="H382">IF($F382=0," ",_xlfn.XLOOKUP($F382,DataCalcs!$B$413:$B$491,_xlfn.XLOOKUP($C382,DataCalcs!$D$412:$N$412,DataCalcs!$D$413:$N$491),"WRONG LETTER"))</f>
        <v xml:space="preserve"> </v>
      </c>
      <c r="I382" s="33" t="str">
        <f>IF($F382=0," ",_xlfn.XLOOKUP($F382,DataCalcs!$B$413:$B$491,DataCalcs!$A$413:$A$491,"WRONG LETTER"))</f>
        <v xml:space="preserve"> </v>
      </c>
      <c r="J382" s="709" t="str" cm="1">
        <f t="array" ref="J382">_xlfn.IFS(ISBLANK(G382), "", NOT(ISNUMBER(G382)), "!!!",  G382&lt;DataTables!$E$103,"...",G382&lt;DataTables!$F$103,"L1",G382&lt;DataTables!$G$103,"L2",G382&lt;DataTables!$H$103,"L3",G382&lt;DataTables!$I$103,"L4",G382&lt;DataTables!$J$103,"L5",G382&lt;DataTables!$K$103,"L6",G382&lt;DataTables!$L$103,"L7",G382&lt;DataTables!$M$103,"L8", G382&gt;=DataTables!$M$103,"L9")</f>
        <v/>
      </c>
      <c r="K382" s="709"/>
      <c r="L382" s="417"/>
      <c r="M382" s="34" t="str">
        <f t="shared" si="131"/>
        <v>X</v>
      </c>
      <c r="N382" s="34" t="str">
        <f t="shared" si="131"/>
        <v>XX</v>
      </c>
      <c r="O382" s="34" cm="1">
        <f t="array" ref="O382">_xlfn.LET(_xlpm.a, $F$377:$F$384, _xlpm.b, $E$377:$E$384, _xlpm.c, _xlfn.XLOOKUP(M382,_xlpm.a,_xlpm.b,0), _xlpm.d, _xlfn.XLOOKUP(N382,_xlpm.a,_xlpm.b,0), _xlpm.x, IF(OR(_xlpm.c=0,_xlpm.d=0), _xlpm.c+_xlpm.d, MIN(_xlpm.c,_xlpm.d)), IF(_xlpm.x=0, 0, IF(DataTables!$K$158="6+", _xlfn.IFNA(_xlfn.RANK.AVG(_xlpm.x,$E$377:$E$382),1), IF(DataTables!$K$158=8,_xlfn.RANK.AVG(_xlpm.x,_xlpm.b)))))</f>
        <v>0</v>
      </c>
      <c r="P382" s="32"/>
      <c r="Q382" s="151"/>
      <c r="R382" s="151"/>
      <c r="S382" s="151"/>
      <c r="T382" s="151"/>
      <c r="U382" s="151"/>
      <c r="V382" s="151">
        <f>$O382</f>
        <v>0</v>
      </c>
      <c r="W382" s="151"/>
      <c r="X382" s="151"/>
      <c r="Y382" s="32"/>
      <c r="Z382" s="32">
        <f>COUNTIF(F$377:F$384:F$386:F$393,F382)</f>
        <v>0</v>
      </c>
      <c r="AA382" s="32">
        <f t="shared" si="132"/>
        <v>0</v>
      </c>
      <c r="AB382" s="7" t="str">
        <f t="shared" si="133"/>
        <v/>
      </c>
    </row>
    <row r="383" spans="1:28" s="7" customFormat="1" ht="20.25" customHeight="1">
      <c r="A383" s="709" t="s">
        <v>157</v>
      </c>
      <c r="B383" s="709" t="s">
        <v>60</v>
      </c>
      <c r="C383" s="709" t="s">
        <v>151</v>
      </c>
      <c r="D383" s="709" t="s">
        <v>71</v>
      </c>
      <c r="E383" s="14">
        <v>7</v>
      </c>
      <c r="F383" s="17"/>
      <c r="G383" s="38"/>
      <c r="H383" s="33" t="str" cm="1">
        <f t="array" ref="H383">IF($F383=0," ",_xlfn.XLOOKUP($F383,DataCalcs!$B$413:$B$491,_xlfn.XLOOKUP($C383,DataCalcs!$D$412:$N$412,DataCalcs!$D$413:$N$491),"WRONG LETTER"))</f>
        <v xml:space="preserve"> </v>
      </c>
      <c r="I383" s="33" t="str">
        <f>IF($F383=0," ",_xlfn.XLOOKUP($F383,DataCalcs!$B$413:$B$491,DataCalcs!$A$413:$A$491,"WRONG LETTER"))</f>
        <v xml:space="preserve"> </v>
      </c>
      <c r="J383" s="709" t="str" cm="1">
        <f t="array" ref="J383">_xlfn.IFS(ISBLANK(G383), "", NOT(ISNUMBER(G383)), "!!!",  G383&lt;DataTables!$E$103,"...",G383&lt;DataTables!$F$103,"L1",G383&lt;DataTables!$G$103,"L2",G383&lt;DataTables!$H$103,"L3",G383&lt;DataTables!$I$103,"L4",G383&lt;DataTables!$J$103,"L5",G383&lt;DataTables!$K$103,"L6",G383&lt;DataTables!$L$103,"L7",G383&lt;DataTables!$M$103,"L8", G383&gt;=DataTables!$M$103,"L9")</f>
        <v/>
      </c>
      <c r="K383" s="709"/>
      <c r="L383" s="417"/>
      <c r="M383" s="34" t="str">
        <f t="shared" si="131"/>
        <v>H</v>
      </c>
      <c r="N383" s="34" t="str">
        <f t="shared" si="131"/>
        <v>HH</v>
      </c>
      <c r="O383" s="34" cm="1">
        <f t="array" ref="O383">_xlfn.LET(_xlpm.a, $F$377:$F$384, _xlpm.b, $E$377:$E$384, _xlpm.c, _xlfn.XLOOKUP(M383,_xlpm.a,_xlpm.b,0), _xlpm.d, _xlfn.XLOOKUP(N383,_xlpm.a,_xlpm.b,0), _xlpm.x, IF(OR(_xlpm.c=0,_xlpm.d=0), _xlpm.c+_xlpm.d, MIN(_xlpm.c,_xlpm.d)), IF(_xlpm.x=0, 0, IF(DataTables!$K$158="6+", _xlfn.IFNA(_xlfn.RANK.AVG(_xlpm.x,$E$377:$E$382),1), IF(DataTables!$K$158=8,_xlfn.RANK.AVG(_xlpm.x,_xlpm.b)))))</f>
        <v>0</v>
      </c>
      <c r="P383" s="32"/>
      <c r="Q383" s="151"/>
      <c r="R383" s="151"/>
      <c r="S383" s="151"/>
      <c r="T383" s="151"/>
      <c r="U383" s="151"/>
      <c r="V383" s="151"/>
      <c r="W383" s="151">
        <f>$O383</f>
        <v>0</v>
      </c>
      <c r="X383" s="151"/>
      <c r="Y383" s="32"/>
      <c r="Z383" s="32">
        <f>COUNTIF(F$377:F$384:F$386:F$393,F383)</f>
        <v>0</v>
      </c>
      <c r="AA383" s="32">
        <f t="shared" si="132"/>
        <v>0</v>
      </c>
      <c r="AB383" s="7" t="str">
        <f t="shared" si="133"/>
        <v/>
      </c>
    </row>
    <row r="384" spans="1:28" s="8" customFormat="1" ht="20.25" customHeight="1">
      <c r="A384" s="709" t="s">
        <v>157</v>
      </c>
      <c r="B384" s="709" t="s">
        <v>60</v>
      </c>
      <c r="C384" s="709" t="s">
        <v>151</v>
      </c>
      <c r="D384" s="709" t="s">
        <v>71</v>
      </c>
      <c r="E384" s="14">
        <v>8</v>
      </c>
      <c r="F384" s="17"/>
      <c r="G384" s="38"/>
      <c r="H384" s="33" t="str" cm="1">
        <f t="array" ref="H384">IF($F384=0," ",_xlfn.XLOOKUP($F384,DataCalcs!$B$413:$B$491,_xlfn.XLOOKUP($C384,DataCalcs!$D$412:$N$412,DataCalcs!$D$413:$N$491),"WRONG LETTER"))</f>
        <v xml:space="preserve"> </v>
      </c>
      <c r="I384" s="33" t="str">
        <f>IF($F384=0," ",_xlfn.XLOOKUP($F384,DataCalcs!$B$413:$B$491,DataCalcs!$A$413:$A$491,"WRONG LETTER"))</f>
        <v xml:space="preserve"> </v>
      </c>
      <c r="J384" s="709" t="str" cm="1">
        <f t="array" ref="J384">_xlfn.IFS(ISBLANK(G384), "", NOT(ISNUMBER(G384)), "!!!",  G384&lt;DataTables!$E$103,"...",G384&lt;DataTables!$F$103,"L1",G384&lt;DataTables!$G$103,"L2",G384&lt;DataTables!$H$103,"L3",G384&lt;DataTables!$I$103,"L4",G384&lt;DataTables!$J$103,"L5",G384&lt;DataTables!$K$103,"L6",G384&lt;DataTables!$L$103,"L7",G384&lt;DataTables!$M$103,"L8", G384&gt;=DataTables!$M$103,"L9")</f>
        <v/>
      </c>
      <c r="K384" s="709"/>
      <c r="L384" s="415"/>
      <c r="M384" s="34" t="str">
        <f t="shared" si="131"/>
        <v>W</v>
      </c>
      <c r="N384" s="34" t="str">
        <f t="shared" si="131"/>
        <v>WW</v>
      </c>
      <c r="O384" s="34" cm="1">
        <f t="array" ref="O384">_xlfn.LET(_xlpm.a, $F$377:$F$384, _xlpm.b, $E$377:$E$384, _xlpm.c, _xlfn.XLOOKUP(M384,_xlpm.a,_xlpm.b,0), _xlpm.d, _xlfn.XLOOKUP(N384,_xlpm.a,_xlpm.b,0), _xlpm.x, IF(OR(_xlpm.c=0,_xlpm.d=0), _xlpm.c+_xlpm.d, MIN(_xlpm.c,_xlpm.d)), IF(_xlpm.x=0, 0, IF(DataTables!$K$158="6+", _xlfn.IFNA(_xlfn.RANK.AVG(_xlpm.x,$E$377:$E$382),1), IF(DataTables!$K$158=8,_xlfn.RANK.AVG(_xlpm.x,_xlpm.b)))))</f>
        <v>0</v>
      </c>
      <c r="P384" s="32"/>
      <c r="Q384" s="151"/>
      <c r="R384" s="151"/>
      <c r="S384" s="151"/>
      <c r="T384" s="151"/>
      <c r="U384" s="151"/>
      <c r="V384" s="151"/>
      <c r="W384" s="151"/>
      <c r="X384" s="151">
        <f>$O384</f>
        <v>0</v>
      </c>
      <c r="Y384" s="31"/>
      <c r="Z384" s="32">
        <f>COUNTIF(F$377:F$384:F$386:F$393,F384)</f>
        <v>0</v>
      </c>
      <c r="AA384" s="32">
        <f t="shared" si="132"/>
        <v>0</v>
      </c>
      <c r="AB384" s="7" t="str">
        <f t="shared" si="133"/>
        <v/>
      </c>
    </row>
    <row r="385" spans="1:28" s="8" customFormat="1" ht="20.25" customHeight="1">
      <c r="A385" s="709" t="s">
        <v>157</v>
      </c>
      <c r="B385" s="709" t="s">
        <v>60</v>
      </c>
      <c r="C385" s="709" t="s">
        <v>151</v>
      </c>
      <c r="D385" s="76"/>
      <c r="E385" s="454" t="s">
        <v>255</v>
      </c>
      <c r="F385" s="455"/>
      <c r="G385" s="455"/>
      <c r="H385" s="456"/>
      <c r="I385" s="457"/>
      <c r="J385" s="461"/>
      <c r="K385" s="43"/>
      <c r="L385" s="31"/>
      <c r="M385" s="36"/>
      <c r="N385" s="36"/>
      <c r="O385" s="712"/>
      <c r="P385" s="31"/>
      <c r="Q385" s="31"/>
      <c r="R385" s="31"/>
      <c r="S385" s="31"/>
      <c r="T385" s="31"/>
      <c r="U385" s="31"/>
      <c r="V385" s="31"/>
      <c r="W385" s="31"/>
      <c r="X385" s="31"/>
      <c r="Y385" s="31"/>
      <c r="Z385" s="32"/>
      <c r="AA385" s="2"/>
    </row>
    <row r="386" spans="1:28" s="8" customFormat="1" ht="20.25" customHeight="1">
      <c r="A386" s="709" t="s">
        <v>157</v>
      </c>
      <c r="B386" s="709" t="s">
        <v>60</v>
      </c>
      <c r="C386" s="709" t="s">
        <v>151</v>
      </c>
      <c r="D386" s="709" t="s">
        <v>65</v>
      </c>
      <c r="E386" s="398">
        <v>1</v>
      </c>
      <c r="F386" s="55"/>
      <c r="G386" s="400"/>
      <c r="H386" s="402" t="str" cm="1">
        <f t="array" ref="H386">IF($F386=0," ",_xlfn.XLOOKUP($F386,DataCalcs!$B$413:$B$491,_xlfn.XLOOKUP($C386,DataCalcs!$D$412:$N$412,DataCalcs!$D$413:$N$491),"WRONG LETTER"))</f>
        <v xml:space="preserve"> </v>
      </c>
      <c r="I386" s="402" t="str">
        <f>IF($F386=0," ",_xlfn.XLOOKUP($F386,DataCalcs!$B$413:$B$491,DataCalcs!$A$413:$A$491,"WRONG LETTER"))</f>
        <v xml:space="preserve"> </v>
      </c>
      <c r="J386" s="29" t="str" cm="1">
        <f t="array" ref="J386">_xlfn.IFS(ISBLANK(G386), "", NOT(ISNUMBER(G386)), "!!!",  G386&lt;DataTables!$E$103,"...",G386&lt;DataTables!$F$103,"L1",G386&lt;DataTables!$G$103,"L2",G386&lt;DataTables!$H$103,"L3",G386&lt;DataTables!$I$103,"L4",G386&lt;DataTables!$J$103,"L5",G386&lt;DataTables!$K$103,"L6",G386&lt;DataTables!$L$103,"L7",G386&lt;DataTables!$M$103,"L8", G386&gt;=DataTables!$M$103,"L9")</f>
        <v/>
      </c>
      <c r="K386" s="29"/>
      <c r="L386" s="417"/>
      <c r="M386" s="34" t="str">
        <f t="shared" ref="M386:N393" si="134">M377</f>
        <v>A</v>
      </c>
      <c r="N386" s="34" t="str">
        <f t="shared" si="134"/>
        <v>AA</v>
      </c>
      <c r="O386" s="34" cm="1">
        <f t="array" ref="O386">_xlfn.LET(_xlpm.a, $F$386:$F$393, _xlpm.b, $E$386:$E$393, _xlpm.c, _xlfn.XLOOKUP(M386,_xlpm.a,_xlpm.b,0), _xlpm.d, _xlfn.XLOOKUP(N386,_xlpm.a,_xlpm.b,0), _xlpm.x, IF(OR(_xlpm.c=0,_xlpm.d=0), _xlpm.c+_xlpm.d, MIN(_xlpm.c,_xlpm.d)), IF(_xlpm.x=0, 0, IF(DataTables!$K$158="6+", _xlfn.IFNA(_xlfn.RANK.AVG(_xlpm.x,$E$386:$E$391),1), IF(DataTables!$K$158=8,_xlfn.RANK.AVG(_xlpm.x,_xlpm.b)))))</f>
        <v>0</v>
      </c>
      <c r="P386" s="32"/>
      <c r="Q386" s="151">
        <f>$O386</f>
        <v>0</v>
      </c>
      <c r="R386" s="151"/>
      <c r="S386" s="151"/>
      <c r="T386" s="151"/>
      <c r="U386" s="151"/>
      <c r="V386" s="151"/>
      <c r="W386" s="151"/>
      <c r="X386" s="151"/>
      <c r="Y386" s="32"/>
      <c r="Z386" s="32">
        <f>COUNTIF(F$377:F$384:F$386:F$393,F386)</f>
        <v>0</v>
      </c>
      <c r="AA386" s="32">
        <f>IF(NOT(ISBLANK(F386)),COUNTIF(F$386:F$393,LEFT(F386,1)&amp;"*"),0)</f>
        <v>0</v>
      </c>
      <c r="AB386" s="7" t="str">
        <f>IF($G386&gt;=$J$376, "***", "")</f>
        <v/>
      </c>
    </row>
    <row r="387" spans="1:28" s="8" customFormat="1" ht="20.25" customHeight="1">
      <c r="A387" s="709" t="s">
        <v>157</v>
      </c>
      <c r="B387" s="709" t="s">
        <v>60</v>
      </c>
      <c r="C387" s="709" t="s">
        <v>151</v>
      </c>
      <c r="D387" s="709" t="s">
        <v>65</v>
      </c>
      <c r="E387" s="41">
        <v>2</v>
      </c>
      <c r="F387" s="17"/>
      <c r="G387" s="38"/>
      <c r="H387" s="33" t="str" cm="1">
        <f t="array" ref="H387">IF($F387=0," ",_xlfn.XLOOKUP($F387,DataCalcs!$B$413:$B$491,_xlfn.XLOOKUP($C387,DataCalcs!$D$412:$N$412,DataCalcs!$D$413:$N$491),"WRONG LETTER"))</f>
        <v xml:space="preserve"> </v>
      </c>
      <c r="I387" s="33" t="str">
        <f>IF($F387=0," ",_xlfn.XLOOKUP($F387,DataCalcs!$B$413:$B$491,DataCalcs!$A$413:$A$491,"WRONG LETTER"))</f>
        <v xml:space="preserve"> </v>
      </c>
      <c r="J387" s="709" t="str" cm="1">
        <f t="array" ref="J387">_xlfn.IFS(ISBLANK(G387), "", NOT(ISNUMBER(G387)), "!!!",  G387&lt;DataTables!$E$103,"...",G387&lt;DataTables!$F$103,"L1",G387&lt;DataTables!$G$103,"L2",G387&lt;DataTables!$H$103,"L3",G387&lt;DataTables!$I$103,"L4",G387&lt;DataTables!$J$103,"L5",G387&lt;DataTables!$K$103,"L6",G387&lt;DataTables!$L$103,"L7",G387&lt;DataTables!$M$103,"L8", G387&gt;=DataTables!$M$103,"L9")</f>
        <v/>
      </c>
      <c r="K387" s="709"/>
      <c r="L387" s="415"/>
      <c r="M387" s="34" t="str">
        <f t="shared" si="134"/>
        <v>N</v>
      </c>
      <c r="N387" s="34" t="str">
        <f t="shared" si="134"/>
        <v>NN</v>
      </c>
      <c r="O387" s="34" cm="1">
        <f t="array" ref="O387">_xlfn.LET(_xlpm.a, $F$386:$F$393, _xlpm.b, $E$386:$E$393, _xlpm.c, _xlfn.XLOOKUP(M387,_xlpm.a,_xlpm.b,0), _xlpm.d, _xlfn.XLOOKUP(N387,_xlpm.a,_xlpm.b,0), _xlpm.x, IF(OR(_xlpm.c=0,_xlpm.d=0), _xlpm.c+_xlpm.d, MIN(_xlpm.c,_xlpm.d)), IF(_xlpm.x=0, 0, IF(DataTables!$K$158="6+", _xlfn.IFNA(_xlfn.RANK.AVG(_xlpm.x,$E$386:$E$391),1), IF(DataTables!$K$158=8,_xlfn.RANK.AVG(_xlpm.x,_xlpm.b)))))</f>
        <v>0</v>
      </c>
      <c r="P387" s="32"/>
      <c r="Q387" s="151"/>
      <c r="R387" s="151">
        <f>$O387</f>
        <v>0</v>
      </c>
      <c r="S387" s="151"/>
      <c r="T387" s="151"/>
      <c r="U387" s="151"/>
      <c r="V387" s="151"/>
      <c r="W387" s="151"/>
      <c r="X387" s="151"/>
      <c r="Y387" s="32"/>
      <c r="Z387" s="32">
        <f>COUNTIF(F$377:F$384:F$386:F$393,F387)</f>
        <v>0</v>
      </c>
      <c r="AA387" s="32">
        <f t="shared" ref="AA387:AA393" si="135">IF(NOT(ISBLANK(F387)),COUNTIF(F$386:F$393,LEFT(F387,1)&amp;"*"),0)</f>
        <v>0</v>
      </c>
      <c r="AB387" s="7" t="str">
        <f t="shared" ref="AB387:AB393" si="136">IF($G387&gt;=$J$376, "***", "")</f>
        <v/>
      </c>
    </row>
    <row r="388" spans="1:28" s="8" customFormat="1" ht="20.25" customHeight="1">
      <c r="A388" s="709" t="s">
        <v>157</v>
      </c>
      <c r="B388" s="709" t="s">
        <v>60</v>
      </c>
      <c r="C388" s="709" t="s">
        <v>151</v>
      </c>
      <c r="D388" s="709" t="s">
        <v>65</v>
      </c>
      <c r="E388" s="41">
        <v>3</v>
      </c>
      <c r="F388" s="17"/>
      <c r="G388" s="38"/>
      <c r="H388" s="33" t="str" cm="1">
        <f t="array" ref="H388">IF($F388=0," ",_xlfn.XLOOKUP($F388,DataCalcs!$B$413:$B$491,_xlfn.XLOOKUP($C388,DataCalcs!$D$412:$N$412,DataCalcs!$D$413:$N$491),"WRONG LETTER"))</f>
        <v xml:space="preserve"> </v>
      </c>
      <c r="I388" s="33" t="str">
        <f>IF($F388=0," ",_xlfn.XLOOKUP($F388,DataCalcs!$B$413:$B$491,DataCalcs!$A$413:$A$491,"WRONG LETTER"))</f>
        <v xml:space="preserve"> </v>
      </c>
      <c r="J388" s="709" t="str" cm="1">
        <f t="array" ref="J388">_xlfn.IFS(ISBLANK(G388), "", NOT(ISNUMBER(G388)), "!!!",  G388&lt;DataTables!$E$103,"...",G388&lt;DataTables!$F$103,"L1",G388&lt;DataTables!$G$103,"L2",G388&lt;DataTables!$H$103,"L3",G388&lt;DataTables!$I$103,"L4",G388&lt;DataTables!$J$103,"L5",G388&lt;DataTables!$K$103,"L6",G388&lt;DataTables!$L$103,"L7",G388&lt;DataTables!$M$103,"L8", G388&gt;=DataTables!$M$103,"L9")</f>
        <v/>
      </c>
      <c r="K388" s="709"/>
      <c r="L388" s="415"/>
      <c r="M388" s="34" t="str">
        <f t="shared" si="134"/>
        <v>B</v>
      </c>
      <c r="N388" s="34" t="str">
        <f t="shared" si="134"/>
        <v>BB</v>
      </c>
      <c r="O388" s="34" cm="1">
        <f t="array" ref="O388">_xlfn.LET(_xlpm.a, $F$386:$F$393, _xlpm.b, $E$386:$E$393, _xlpm.c, _xlfn.XLOOKUP(M388,_xlpm.a,_xlpm.b,0), _xlpm.d, _xlfn.XLOOKUP(N388,_xlpm.a,_xlpm.b,0), _xlpm.x, IF(OR(_xlpm.c=0,_xlpm.d=0), _xlpm.c+_xlpm.d, MIN(_xlpm.c,_xlpm.d)), IF(_xlpm.x=0, 0, IF(DataTables!$K$158="6+", _xlfn.IFNA(_xlfn.RANK.AVG(_xlpm.x,$E$386:$E$391),1), IF(DataTables!$K$158=8,_xlfn.RANK.AVG(_xlpm.x,_xlpm.b)))))</f>
        <v>0</v>
      </c>
      <c r="P388" s="32"/>
      <c r="Q388" s="151"/>
      <c r="R388" s="151"/>
      <c r="S388" s="151">
        <f>$O388</f>
        <v>0</v>
      </c>
      <c r="T388" s="151"/>
      <c r="U388" s="151"/>
      <c r="V388" s="151"/>
      <c r="W388" s="151"/>
      <c r="X388" s="151"/>
      <c r="Y388" s="32"/>
      <c r="Z388" s="32">
        <f>COUNTIF(F$377:F$384:F$386:F$393,F388)</f>
        <v>0</v>
      </c>
      <c r="AA388" s="32">
        <f t="shared" si="135"/>
        <v>0</v>
      </c>
      <c r="AB388" s="7" t="str">
        <f t="shared" si="136"/>
        <v/>
      </c>
    </row>
    <row r="389" spans="1:28" s="8" customFormat="1" ht="20.25" customHeight="1">
      <c r="A389" s="709" t="s">
        <v>157</v>
      </c>
      <c r="B389" s="709" t="s">
        <v>60</v>
      </c>
      <c r="C389" s="709" t="s">
        <v>151</v>
      </c>
      <c r="D389" s="709" t="s">
        <v>65</v>
      </c>
      <c r="E389" s="41">
        <v>4</v>
      </c>
      <c r="F389" s="17"/>
      <c r="G389" s="38"/>
      <c r="H389" s="33" t="str" cm="1">
        <f t="array" ref="H389">IF($F389=0," ",_xlfn.XLOOKUP($F389,DataCalcs!$B$413:$B$491,_xlfn.XLOOKUP($C389,DataCalcs!$D$412:$N$412,DataCalcs!$D$413:$N$491),"WRONG LETTER"))</f>
        <v xml:space="preserve"> </v>
      </c>
      <c r="I389" s="33" t="str">
        <f>IF($F389=0," ",_xlfn.XLOOKUP($F389,DataCalcs!$B$413:$B$491,DataCalcs!$A$413:$A$491,"WRONG LETTER"))</f>
        <v xml:space="preserve"> </v>
      </c>
      <c r="J389" s="709" t="str" cm="1">
        <f t="array" ref="J389">_xlfn.IFS(ISBLANK(G389), "", NOT(ISNUMBER(G389)), "!!!",  G389&lt;DataTables!$E$103,"...",G389&lt;DataTables!$F$103,"L1",G389&lt;DataTables!$G$103,"L2",G389&lt;DataTables!$H$103,"L3",G389&lt;DataTables!$I$103,"L4",G389&lt;DataTables!$J$103,"L5",G389&lt;DataTables!$K$103,"L6",G389&lt;DataTables!$L$103,"L7",G389&lt;DataTables!$M$103,"L8", G389&gt;=DataTables!$M$103,"L9")</f>
        <v/>
      </c>
      <c r="K389" s="709"/>
      <c r="L389" s="415"/>
      <c r="M389" s="34" t="str">
        <f t="shared" si="134"/>
        <v>O</v>
      </c>
      <c r="N389" s="34" t="str">
        <f t="shared" si="134"/>
        <v>OO</v>
      </c>
      <c r="O389" s="34" cm="1">
        <f t="array" ref="O389">_xlfn.LET(_xlpm.a, $F$386:$F$393, _xlpm.b, $E$386:$E$393, _xlpm.c, _xlfn.XLOOKUP(M389,_xlpm.a,_xlpm.b,0), _xlpm.d, _xlfn.XLOOKUP(N389,_xlpm.a,_xlpm.b,0), _xlpm.x, IF(OR(_xlpm.c=0,_xlpm.d=0), _xlpm.c+_xlpm.d, MIN(_xlpm.c,_xlpm.d)), IF(_xlpm.x=0, 0, IF(DataTables!$K$158="6+", _xlfn.IFNA(_xlfn.RANK.AVG(_xlpm.x,$E$386:$E$391),1), IF(DataTables!$K$158=8,_xlfn.RANK.AVG(_xlpm.x,_xlpm.b)))))</f>
        <v>0</v>
      </c>
      <c r="P389" s="32"/>
      <c r="Q389" s="151"/>
      <c r="R389" s="151"/>
      <c r="S389" s="151"/>
      <c r="T389" s="151">
        <f>$O389</f>
        <v>0</v>
      </c>
      <c r="U389" s="151"/>
      <c r="V389" s="151"/>
      <c r="W389" s="151"/>
      <c r="X389" s="151"/>
      <c r="Y389" s="32"/>
      <c r="Z389" s="32">
        <f>COUNTIF(F$377:F$384:F$386:F$393,F389)</f>
        <v>0</v>
      </c>
      <c r="AA389" s="32">
        <f t="shared" si="135"/>
        <v>0</v>
      </c>
      <c r="AB389" s="7" t="str">
        <f t="shared" si="136"/>
        <v/>
      </c>
    </row>
    <row r="390" spans="1:28" s="8" customFormat="1" ht="20.25" customHeight="1">
      <c r="A390" s="709" t="s">
        <v>157</v>
      </c>
      <c r="B390" s="709" t="s">
        <v>60</v>
      </c>
      <c r="C390" s="709" t="s">
        <v>151</v>
      </c>
      <c r="D390" s="709" t="s">
        <v>65</v>
      </c>
      <c r="E390" s="41">
        <v>5</v>
      </c>
      <c r="F390" s="17"/>
      <c r="G390" s="38"/>
      <c r="H390" s="33" t="str" cm="1">
        <f t="array" ref="H390">IF($F390=0," ",_xlfn.XLOOKUP($F390,DataCalcs!$B$413:$B$491,_xlfn.XLOOKUP($C390,DataCalcs!$D$412:$N$412,DataCalcs!$D$413:$N$491),"WRONG LETTER"))</f>
        <v xml:space="preserve"> </v>
      </c>
      <c r="I390" s="33" t="str">
        <f>IF($F390=0," ",_xlfn.XLOOKUP($F390,DataCalcs!$B$413:$B$491,DataCalcs!$A$413:$A$491,"WRONG LETTER"))</f>
        <v xml:space="preserve"> </v>
      </c>
      <c r="J390" s="709" t="str" cm="1">
        <f t="array" ref="J390">_xlfn.IFS(ISBLANK(G390), "", NOT(ISNUMBER(G390)), "!!!",  G390&lt;DataTables!$E$103,"...",G390&lt;DataTables!$F$103,"L1",G390&lt;DataTables!$G$103,"L2",G390&lt;DataTables!$H$103,"L3",G390&lt;DataTables!$I$103,"L4",G390&lt;DataTables!$J$103,"L5",G390&lt;DataTables!$K$103,"L6",G390&lt;DataTables!$L$103,"L7",G390&lt;DataTables!$M$103,"L8", G390&gt;=DataTables!$M$103,"L9")</f>
        <v/>
      </c>
      <c r="K390" s="709"/>
      <c r="L390" s="415"/>
      <c r="M390" s="34" t="str">
        <f t="shared" si="134"/>
        <v>R</v>
      </c>
      <c r="N390" s="34" t="str">
        <f t="shared" si="134"/>
        <v>RR</v>
      </c>
      <c r="O390" s="34" cm="1">
        <f t="array" ref="O390">_xlfn.LET(_xlpm.a, $F$386:$F$393, _xlpm.b, $E$386:$E$393, _xlpm.c, _xlfn.XLOOKUP(M390,_xlpm.a,_xlpm.b,0), _xlpm.d, _xlfn.XLOOKUP(N390,_xlpm.a,_xlpm.b,0), _xlpm.x, IF(OR(_xlpm.c=0,_xlpm.d=0), _xlpm.c+_xlpm.d, MIN(_xlpm.c,_xlpm.d)), IF(_xlpm.x=0, 0, IF(DataTables!$K$158="6+", _xlfn.IFNA(_xlfn.RANK.AVG(_xlpm.x,$E$386:$E$391),1), IF(DataTables!$K$158=8,_xlfn.RANK.AVG(_xlpm.x,_xlpm.b)))))</f>
        <v>0</v>
      </c>
      <c r="P390" s="32"/>
      <c r="Q390" s="151"/>
      <c r="R390" s="151"/>
      <c r="S390" s="151"/>
      <c r="T390" s="151"/>
      <c r="U390" s="151">
        <f>$O390</f>
        <v>0</v>
      </c>
      <c r="V390" s="151"/>
      <c r="W390" s="151"/>
      <c r="X390" s="151"/>
      <c r="Y390" s="32"/>
      <c r="Z390" s="32">
        <f>COUNTIF(F$377:F$384:F$386:F$393,F390)</f>
        <v>0</v>
      </c>
      <c r="AA390" s="32">
        <f t="shared" si="135"/>
        <v>0</v>
      </c>
      <c r="AB390" s="7" t="str">
        <f t="shared" si="136"/>
        <v/>
      </c>
    </row>
    <row r="391" spans="1:28" s="8" customFormat="1" ht="20.25" customHeight="1">
      <c r="A391" s="709" t="s">
        <v>157</v>
      </c>
      <c r="B391" s="709" t="s">
        <v>60</v>
      </c>
      <c r="C391" s="709" t="s">
        <v>151</v>
      </c>
      <c r="D391" s="709" t="s">
        <v>65</v>
      </c>
      <c r="E391" s="41">
        <v>6</v>
      </c>
      <c r="F391" s="17"/>
      <c r="G391" s="38"/>
      <c r="H391" s="33" t="str" cm="1">
        <f t="array" ref="H391">IF($F391=0," ",_xlfn.XLOOKUP($F391,DataCalcs!$B$413:$B$491,_xlfn.XLOOKUP($C391,DataCalcs!$D$412:$N$412,DataCalcs!$D$413:$N$491),"WRONG LETTER"))</f>
        <v xml:space="preserve"> </v>
      </c>
      <c r="I391" s="33" t="str">
        <f>IF($F391=0," ",_xlfn.XLOOKUP($F391,DataCalcs!$B$413:$B$491,DataCalcs!$A$413:$A$491,"WRONG LETTER"))</f>
        <v xml:space="preserve"> </v>
      </c>
      <c r="J391" s="709" t="str" cm="1">
        <f t="array" ref="J391">_xlfn.IFS(ISBLANK(G391), "", NOT(ISNUMBER(G391)), "!!!",  G391&lt;DataTables!$E$103,"...",G391&lt;DataTables!$F$103,"L1",G391&lt;DataTables!$G$103,"L2",G391&lt;DataTables!$H$103,"L3",G391&lt;DataTables!$I$103,"L4",G391&lt;DataTables!$J$103,"L5",G391&lt;DataTables!$K$103,"L6",G391&lt;DataTables!$L$103,"L7",G391&lt;DataTables!$M$103,"L8", G391&gt;=DataTables!$M$103,"L9")</f>
        <v/>
      </c>
      <c r="K391" s="709"/>
      <c r="L391" s="414"/>
      <c r="M391" s="34" t="str">
        <f t="shared" si="134"/>
        <v>X</v>
      </c>
      <c r="N391" s="34" t="str">
        <f t="shared" si="134"/>
        <v>XX</v>
      </c>
      <c r="O391" s="34" cm="1">
        <f t="array" ref="O391">_xlfn.LET(_xlpm.a, $F$386:$F$393, _xlpm.b, $E$386:$E$393, _xlpm.c, _xlfn.XLOOKUP(M391,_xlpm.a,_xlpm.b,0), _xlpm.d, _xlfn.XLOOKUP(N391,_xlpm.a,_xlpm.b,0), _xlpm.x, IF(OR(_xlpm.c=0,_xlpm.d=0), _xlpm.c+_xlpm.d, MIN(_xlpm.c,_xlpm.d)), IF(_xlpm.x=0, 0, IF(DataTables!$K$158="6+", _xlfn.IFNA(_xlfn.RANK.AVG(_xlpm.x,$E$386:$E$391),1), IF(DataTables!$K$158=8,_xlfn.RANK.AVG(_xlpm.x,_xlpm.b)))))</f>
        <v>0</v>
      </c>
      <c r="P391" s="32"/>
      <c r="Q391" s="151"/>
      <c r="R391" s="151"/>
      <c r="S391" s="151"/>
      <c r="T391" s="151"/>
      <c r="U391" s="151"/>
      <c r="V391" s="151">
        <f>$O391</f>
        <v>0</v>
      </c>
      <c r="W391" s="151"/>
      <c r="X391" s="151"/>
      <c r="Y391" s="32"/>
      <c r="Z391" s="32">
        <f>COUNTIF(F$377:F$384:F$386:F$393,F391)</f>
        <v>0</v>
      </c>
      <c r="AA391" s="32">
        <f t="shared" si="135"/>
        <v>0</v>
      </c>
      <c r="AB391" s="7" t="str">
        <f t="shared" si="136"/>
        <v/>
      </c>
    </row>
    <row r="392" spans="1:28" s="7" customFormat="1" ht="20.25" customHeight="1">
      <c r="A392" s="709" t="s">
        <v>157</v>
      </c>
      <c r="B392" s="709" t="s">
        <v>60</v>
      </c>
      <c r="C392" s="709" t="s">
        <v>151</v>
      </c>
      <c r="D392" s="709" t="s">
        <v>65</v>
      </c>
      <c r="E392" s="14">
        <v>7</v>
      </c>
      <c r="F392" s="17"/>
      <c r="G392" s="38"/>
      <c r="H392" s="33" t="str" cm="1">
        <f t="array" ref="H392">IF($F392=0," ",_xlfn.XLOOKUP($F392,DataCalcs!$B$413:$B$491,_xlfn.XLOOKUP($C392,DataCalcs!$D$412:$N$412,DataCalcs!$D$413:$N$491),"WRONG LETTER"))</f>
        <v xml:space="preserve"> </v>
      </c>
      <c r="I392" s="33" t="str">
        <f>IF($F392=0," ",_xlfn.XLOOKUP($F392,DataCalcs!$B$413:$B$491,DataCalcs!$A$413:$A$491,"WRONG LETTER"))</f>
        <v xml:space="preserve"> </v>
      </c>
      <c r="J392" s="709" t="str" cm="1">
        <f t="array" ref="J392">_xlfn.IFS(ISBLANK(G392), "", NOT(ISNUMBER(G392)), "!!!",  G392&lt;DataTables!$E$103,"...",G392&lt;DataTables!$F$103,"L1",G392&lt;DataTables!$G$103,"L2",G392&lt;DataTables!$H$103,"L3",G392&lt;DataTables!$I$103,"L4",G392&lt;DataTables!$J$103,"L5",G392&lt;DataTables!$K$103,"L6",G392&lt;DataTables!$L$103,"L7",G392&lt;DataTables!$M$103,"L8", G392&gt;=DataTables!$M$103,"L9")</f>
        <v/>
      </c>
      <c r="K392" s="709"/>
      <c r="L392" s="415"/>
      <c r="M392" s="34" t="str">
        <f t="shared" si="134"/>
        <v>H</v>
      </c>
      <c r="N392" s="34" t="str">
        <f t="shared" si="134"/>
        <v>HH</v>
      </c>
      <c r="O392" s="34" cm="1">
        <f t="array" ref="O392">_xlfn.LET(_xlpm.a, $F$386:$F$393, _xlpm.b, $E$386:$E$393, _xlpm.c, _xlfn.XLOOKUP(M392,_xlpm.a,_xlpm.b,0), _xlpm.d, _xlfn.XLOOKUP(N392,_xlpm.a,_xlpm.b,0), _xlpm.x, IF(OR(_xlpm.c=0,_xlpm.d=0), _xlpm.c+_xlpm.d, MIN(_xlpm.c,_xlpm.d)), IF(_xlpm.x=0, 0, IF(DataTables!$K$158="6+", _xlfn.IFNA(_xlfn.RANK.AVG(_xlpm.x,$E$386:$E$391),1), IF(DataTables!$K$158=8,_xlfn.RANK.AVG(_xlpm.x,_xlpm.b)))))</f>
        <v>0</v>
      </c>
      <c r="P392" s="32"/>
      <c r="Q392" s="151"/>
      <c r="R392" s="151"/>
      <c r="S392" s="151"/>
      <c r="T392" s="151"/>
      <c r="U392" s="151"/>
      <c r="V392" s="151"/>
      <c r="W392" s="151">
        <f>$O392</f>
        <v>0</v>
      </c>
      <c r="X392" s="151"/>
      <c r="Y392" s="32"/>
      <c r="Z392" s="32">
        <f>COUNTIF(F$377:F$384:F$386:F$393,F392)</f>
        <v>0</v>
      </c>
      <c r="AA392" s="32">
        <f t="shared" si="135"/>
        <v>0</v>
      </c>
      <c r="AB392" s="7" t="str">
        <f t="shared" si="136"/>
        <v/>
      </c>
    </row>
    <row r="393" spans="1:28" s="7" customFormat="1" ht="20.25" customHeight="1">
      <c r="A393" s="709" t="s">
        <v>157</v>
      </c>
      <c r="B393" s="709" t="s">
        <v>60</v>
      </c>
      <c r="C393" s="709" t="s">
        <v>151</v>
      </c>
      <c r="D393" s="709" t="s">
        <v>65</v>
      </c>
      <c r="E393" s="14">
        <v>8</v>
      </c>
      <c r="F393" s="17"/>
      <c r="G393" s="38"/>
      <c r="H393" s="33" t="str" cm="1">
        <f t="array" ref="H393">IF($F393=0," ",_xlfn.XLOOKUP($F393,DataCalcs!$B$413:$B$491,_xlfn.XLOOKUP($C393,DataCalcs!$D$412:$N$412,DataCalcs!$D$413:$N$491),"WRONG LETTER"))</f>
        <v xml:space="preserve"> </v>
      </c>
      <c r="I393" s="33" t="str">
        <f>IF($F393=0," ",_xlfn.XLOOKUP($F393,DataCalcs!$B$413:$B$491,DataCalcs!$A$413:$A$491,"WRONG LETTER"))</f>
        <v xml:space="preserve"> </v>
      </c>
      <c r="J393" s="709" t="str" cm="1">
        <f t="array" ref="J393">_xlfn.IFS(ISBLANK(G393), "", NOT(ISNUMBER(G393)), "!!!",  G393&lt;DataTables!$E$103,"...",G393&lt;DataTables!$F$103,"L1",G393&lt;DataTables!$G$103,"L2",G393&lt;DataTables!$H$103,"L3",G393&lt;DataTables!$I$103,"L4",G393&lt;DataTables!$J$103,"L5",G393&lt;DataTables!$K$103,"L6",G393&lt;DataTables!$L$103,"L7",G393&lt;DataTables!$M$103,"L8", G393&gt;=DataTables!$M$103,"L9")</f>
        <v/>
      </c>
      <c r="K393" s="709"/>
      <c r="L393" s="415"/>
      <c r="M393" s="34" t="str">
        <f t="shared" si="134"/>
        <v>W</v>
      </c>
      <c r="N393" s="34" t="str">
        <f t="shared" si="134"/>
        <v>WW</v>
      </c>
      <c r="O393" s="34" cm="1">
        <f t="array" ref="O393">_xlfn.LET(_xlpm.a, $F$386:$F$393, _xlpm.b, $E$386:$E$393, _xlpm.c, _xlfn.XLOOKUP(M393,_xlpm.a,_xlpm.b,0), _xlpm.d, _xlfn.XLOOKUP(N393,_xlpm.a,_xlpm.b,0), _xlpm.x, IF(OR(_xlpm.c=0,_xlpm.d=0), _xlpm.c+_xlpm.d, MIN(_xlpm.c,_xlpm.d)), IF(_xlpm.x=0, 0, IF(DataTables!$K$158="6+", _xlfn.IFNA(_xlfn.RANK.AVG(_xlpm.x,$E$386:$E$391),1), IF(DataTables!$K$158=8,_xlfn.RANK.AVG(_xlpm.x,_xlpm.b)))))</f>
        <v>0</v>
      </c>
      <c r="P393" s="32"/>
      <c r="Q393" s="151"/>
      <c r="R393" s="151"/>
      <c r="S393" s="151"/>
      <c r="T393" s="151"/>
      <c r="U393" s="151"/>
      <c r="V393" s="151"/>
      <c r="W393" s="151"/>
      <c r="X393" s="151">
        <f>$O393</f>
        <v>0</v>
      </c>
      <c r="Y393" s="31"/>
      <c r="Z393" s="32">
        <f>COUNTIF(F$377:F$384:F$386:F$393,F393)</f>
        <v>0</v>
      </c>
      <c r="AA393" s="32">
        <f t="shared" si="135"/>
        <v>0</v>
      </c>
      <c r="AB393" s="7" t="str">
        <f t="shared" si="136"/>
        <v/>
      </c>
    </row>
    <row r="394" spans="1:28" s="7" customFormat="1" ht="20.25" customHeight="1">
      <c r="A394" s="709" t="s">
        <v>157</v>
      </c>
      <c r="B394" s="709" t="s">
        <v>60</v>
      </c>
      <c r="C394" s="709" t="s">
        <v>154</v>
      </c>
      <c r="D394" s="76"/>
      <c r="E394" s="454" t="s">
        <v>256</v>
      </c>
      <c r="F394" s="455"/>
      <c r="G394" s="455"/>
      <c r="H394" s="456"/>
      <c r="I394" s="457" t="s">
        <v>59</v>
      </c>
      <c r="J394" s="461">
        <f>DataTables!$N$104</f>
        <v>10.92</v>
      </c>
      <c r="K394" s="43"/>
      <c r="L394" s="13"/>
      <c r="M394" s="36"/>
      <c r="N394" s="36"/>
      <c r="P394" s="31"/>
      <c r="Q394" s="31"/>
      <c r="R394" s="31"/>
      <c r="S394" s="31"/>
      <c r="T394" s="31"/>
      <c r="U394" s="31"/>
      <c r="V394" s="31"/>
      <c r="W394" s="31"/>
      <c r="X394" s="31"/>
      <c r="Y394" s="32"/>
      <c r="Z394" s="32"/>
      <c r="AA394" s="32"/>
    </row>
    <row r="395" spans="1:28" s="7" customFormat="1" ht="20.25" customHeight="1">
      <c r="A395" s="709" t="s">
        <v>157</v>
      </c>
      <c r="B395" s="709" t="s">
        <v>60</v>
      </c>
      <c r="C395" s="709" t="s">
        <v>154</v>
      </c>
      <c r="D395" s="709" t="s">
        <v>71</v>
      </c>
      <c r="E395" s="398">
        <v>1</v>
      </c>
      <c r="F395" s="55"/>
      <c r="G395" s="400"/>
      <c r="H395" s="402" t="str" cm="1">
        <f t="array" ref="H395">IF($F395=0," ",_xlfn.XLOOKUP($F395,DataCalcs!$B$413:$B$491,_xlfn.XLOOKUP($C395,DataCalcs!$D$412:$N$412,DataCalcs!$D$413:$N$491),"WRONG LETTER"))</f>
        <v xml:space="preserve"> </v>
      </c>
      <c r="I395" s="402" t="str">
        <f>IF($F395=0," ",_xlfn.XLOOKUP($F395,DataCalcs!$B$413:$B$491,DataCalcs!$A$413:$A$491,"WRONG LETTER"))</f>
        <v xml:space="preserve"> </v>
      </c>
      <c r="J395" s="29" t="str" cm="1">
        <f t="array" ref="J395">_xlfn.IFS(ISBLANK(G395), "", NOT(ISNUMBER(G395)), "!!!",  G395&lt;DataTables!$E$104,"...",G395&lt;DataTables!$F$104,"L1",G395&lt;DataTables!$G$104,"L2",G395&lt;DataTables!$H$104,"L3",G395&lt;DataTables!$I$104,"L4",G395&lt;DataTables!$J$104,"L5",G395&lt;DataTables!$K$104,"L6",G395&lt;DataTables!$L$104,"L7",G395&lt;DataTables!$M$104,"L8", G395&gt;=DataTables!$M$104,"L9")</f>
        <v/>
      </c>
      <c r="K395" s="29"/>
      <c r="L395" s="417"/>
      <c r="M395" s="34" t="str">
        <f t="shared" ref="M395:N402" si="137">M386</f>
        <v>A</v>
      </c>
      <c r="N395" s="34" t="str">
        <f t="shared" si="137"/>
        <v>AA</v>
      </c>
      <c r="O395" s="34" cm="1">
        <f t="array" ref="O395">_xlfn.LET(_xlpm.a, $F$395:$F$402, _xlpm.b, $E$395:$E$402, _xlpm.c, _xlfn.XLOOKUP(M395,_xlpm.a,_xlpm.b,0), _xlpm.d, _xlfn.XLOOKUP(N395,_xlpm.a,_xlpm.b,0), _xlpm.x, IF(OR(_xlpm.c=0,_xlpm.d=0), _xlpm.c+_xlpm.d, MIN(_xlpm.c,_xlpm.d)), IF(_xlpm.x=0, 0, IF(DataTables!$K$158="6+", _xlfn.IFNA(_xlfn.RANK.AVG(_xlpm.x,$E$395:$E$400),1), IF(DataTables!$K$158=8,_xlfn.RANK.AVG(_xlpm.x,_xlpm.b)))))</f>
        <v>0</v>
      </c>
      <c r="P395" s="32"/>
      <c r="Q395" s="151">
        <f>$O395</f>
        <v>0</v>
      </c>
      <c r="R395" s="151"/>
      <c r="S395" s="151"/>
      <c r="T395" s="151"/>
      <c r="U395" s="151"/>
      <c r="V395" s="151"/>
      <c r="W395" s="151"/>
      <c r="X395" s="151"/>
      <c r="Y395" s="32"/>
      <c r="Z395" s="32">
        <f>COUNTIF(F$395:F$402:F$404:F$411,F395)</f>
        <v>0</v>
      </c>
      <c r="AA395" s="32">
        <f t="shared" ref="AA395:AA402" si="138">IF(NOT(ISBLANK(F395)),COUNTIF(F$395:F$402,LEFT(F395,1)&amp;"*"),0)</f>
        <v>0</v>
      </c>
      <c r="AB395" s="7" t="str">
        <f>IF($G395&gt;=$J$394, "***", "")</f>
        <v/>
      </c>
    </row>
    <row r="396" spans="1:28" s="7" customFormat="1" ht="20.25" customHeight="1">
      <c r="A396" s="709" t="s">
        <v>157</v>
      </c>
      <c r="B396" s="709" t="s">
        <v>60</v>
      </c>
      <c r="C396" s="709" t="s">
        <v>154</v>
      </c>
      <c r="D396" s="709" t="s">
        <v>71</v>
      </c>
      <c r="E396" s="41">
        <v>2</v>
      </c>
      <c r="F396" s="17"/>
      <c r="G396" s="38"/>
      <c r="H396" s="33" t="str" cm="1">
        <f t="array" ref="H396">IF($F396=0," ",_xlfn.XLOOKUP($F396,DataCalcs!$B$413:$B$491,_xlfn.XLOOKUP($C396,DataCalcs!$D$412:$N$412,DataCalcs!$D$413:$N$491),"WRONG LETTER"))</f>
        <v xml:space="preserve"> </v>
      </c>
      <c r="I396" s="33" t="str">
        <f>IF($F396=0," ",_xlfn.XLOOKUP($F396,DataCalcs!$B$413:$B$491,DataCalcs!$A$413:$A$491,"WRONG LETTER"))</f>
        <v xml:space="preserve"> </v>
      </c>
      <c r="J396" s="709" t="str" cm="1">
        <f t="array" ref="J396">_xlfn.IFS(ISBLANK(G396), "", NOT(ISNUMBER(G396)), "!!!",  G396&lt;DataTables!$E$104,"...",G396&lt;DataTables!$F$104,"L1",G396&lt;DataTables!$G$104,"L2",G396&lt;DataTables!$H$104,"L3",G396&lt;DataTables!$I$104,"L4",G396&lt;DataTables!$J$104,"L5",G396&lt;DataTables!$K$104,"L6",G396&lt;DataTables!$L$104,"L7",G396&lt;DataTables!$M$104,"L8", G396&gt;=DataTables!$M$104,"L9")</f>
        <v/>
      </c>
      <c r="K396" s="709"/>
      <c r="L396" s="417"/>
      <c r="M396" s="34" t="str">
        <f t="shared" si="137"/>
        <v>N</v>
      </c>
      <c r="N396" s="34" t="str">
        <f t="shared" si="137"/>
        <v>NN</v>
      </c>
      <c r="O396" s="34" cm="1">
        <f t="array" ref="O396">_xlfn.LET(_xlpm.a, $F$395:$F$402, _xlpm.b, $E$395:$E$402, _xlpm.c, _xlfn.XLOOKUP(M396,_xlpm.a,_xlpm.b,0), _xlpm.d, _xlfn.XLOOKUP(N396,_xlpm.a,_xlpm.b,0), _xlpm.x, IF(OR(_xlpm.c=0,_xlpm.d=0), _xlpm.c+_xlpm.d, MIN(_xlpm.c,_xlpm.d)), IF(_xlpm.x=0, 0, IF(DataTables!$K$158="6+", _xlfn.IFNA(_xlfn.RANK.AVG(_xlpm.x,$E$395:$E$400),1), IF(DataTables!$K$158=8,_xlfn.RANK.AVG(_xlpm.x,_xlpm.b)))))</f>
        <v>0</v>
      </c>
      <c r="P396" s="32"/>
      <c r="Q396" s="151"/>
      <c r="R396" s="151">
        <f>$O396</f>
        <v>0</v>
      </c>
      <c r="S396" s="151"/>
      <c r="T396" s="151"/>
      <c r="U396" s="151"/>
      <c r="V396" s="151"/>
      <c r="W396" s="151"/>
      <c r="X396" s="151"/>
      <c r="Y396" s="32"/>
      <c r="Z396" s="32">
        <f>COUNTIF(F$395:F$402:F$404:F$411,F396)</f>
        <v>0</v>
      </c>
      <c r="AA396" s="32">
        <f t="shared" si="138"/>
        <v>0</v>
      </c>
      <c r="AB396" s="7" t="str">
        <f t="shared" ref="AB396:AB402" si="139">IF($G396&gt;=$J$394, "***", "")</f>
        <v/>
      </c>
    </row>
    <row r="397" spans="1:28" s="7" customFormat="1" ht="20.25" customHeight="1">
      <c r="A397" s="709" t="s">
        <v>157</v>
      </c>
      <c r="B397" s="709" t="s">
        <v>60</v>
      </c>
      <c r="C397" s="709" t="s">
        <v>154</v>
      </c>
      <c r="D397" s="709" t="s">
        <v>71</v>
      </c>
      <c r="E397" s="41">
        <v>3</v>
      </c>
      <c r="F397" s="17"/>
      <c r="G397" s="38"/>
      <c r="H397" s="33" t="str" cm="1">
        <f t="array" ref="H397">IF($F397=0," ",_xlfn.XLOOKUP($F397,DataCalcs!$B$413:$B$491,_xlfn.XLOOKUP($C397,DataCalcs!$D$412:$N$412,DataCalcs!$D$413:$N$491),"WRONG LETTER"))</f>
        <v xml:space="preserve"> </v>
      </c>
      <c r="I397" s="33" t="str">
        <f>IF($F397=0," ",_xlfn.XLOOKUP($F397,DataCalcs!$B$413:$B$491,DataCalcs!$A$413:$A$491,"WRONG LETTER"))</f>
        <v xml:space="preserve"> </v>
      </c>
      <c r="J397" s="709" t="str" cm="1">
        <f t="array" ref="J397">_xlfn.IFS(ISBLANK(G397), "", NOT(ISNUMBER(G397)), "!!!",  G397&lt;DataTables!$E$104,"...",G397&lt;DataTables!$F$104,"L1",G397&lt;DataTables!$G$104,"L2",G397&lt;DataTables!$H$104,"L3",G397&lt;DataTables!$I$104,"L4",G397&lt;DataTables!$J$104,"L5",G397&lt;DataTables!$K$104,"L6",G397&lt;DataTables!$L$104,"L7",G397&lt;DataTables!$M$104,"L8", G397&gt;=DataTables!$M$104,"L9")</f>
        <v/>
      </c>
      <c r="K397" s="709"/>
      <c r="L397" s="417"/>
      <c r="M397" s="34" t="str">
        <f t="shared" si="137"/>
        <v>B</v>
      </c>
      <c r="N397" s="34" t="str">
        <f t="shared" si="137"/>
        <v>BB</v>
      </c>
      <c r="O397" s="34" cm="1">
        <f t="array" ref="O397">_xlfn.LET(_xlpm.a, $F$395:$F$402, _xlpm.b, $E$395:$E$402, _xlpm.c, _xlfn.XLOOKUP(M397,_xlpm.a,_xlpm.b,0), _xlpm.d, _xlfn.XLOOKUP(N397,_xlpm.a,_xlpm.b,0), _xlpm.x, IF(OR(_xlpm.c=0,_xlpm.d=0), _xlpm.c+_xlpm.d, MIN(_xlpm.c,_xlpm.d)), IF(_xlpm.x=0, 0, IF(DataTables!$K$158="6+", _xlfn.IFNA(_xlfn.RANK.AVG(_xlpm.x,$E$395:$E$400),1), IF(DataTables!$K$158=8,_xlfn.RANK.AVG(_xlpm.x,_xlpm.b)))))</f>
        <v>0</v>
      </c>
      <c r="P397" s="32"/>
      <c r="Q397" s="151"/>
      <c r="R397" s="151"/>
      <c r="S397" s="151">
        <f>$O397</f>
        <v>0</v>
      </c>
      <c r="T397" s="151"/>
      <c r="U397" s="151"/>
      <c r="V397" s="151"/>
      <c r="W397" s="151"/>
      <c r="X397" s="151"/>
      <c r="Y397" s="32"/>
      <c r="Z397" s="32">
        <f>COUNTIF(F$395:F$402:F$404:F$411,F397)</f>
        <v>0</v>
      </c>
      <c r="AA397" s="32">
        <f t="shared" si="138"/>
        <v>0</v>
      </c>
      <c r="AB397" s="7" t="str">
        <f t="shared" si="139"/>
        <v/>
      </c>
    </row>
    <row r="398" spans="1:28" s="7" customFormat="1" ht="20.25" customHeight="1">
      <c r="A398" s="709" t="s">
        <v>157</v>
      </c>
      <c r="B398" s="709" t="s">
        <v>60</v>
      </c>
      <c r="C398" s="709" t="s">
        <v>154</v>
      </c>
      <c r="D398" s="709" t="s">
        <v>71</v>
      </c>
      <c r="E398" s="41">
        <v>4</v>
      </c>
      <c r="F398" s="17"/>
      <c r="G398" s="38"/>
      <c r="H398" s="33" t="str" cm="1">
        <f t="array" ref="H398">IF($F398=0," ",_xlfn.XLOOKUP($F398,DataCalcs!$B$413:$B$491,_xlfn.XLOOKUP($C398,DataCalcs!$D$412:$N$412,DataCalcs!$D$413:$N$491),"WRONG LETTER"))</f>
        <v xml:space="preserve"> </v>
      </c>
      <c r="I398" s="33" t="str">
        <f>IF($F398=0," ",_xlfn.XLOOKUP($F398,DataCalcs!$B$413:$B$491,DataCalcs!$A$413:$A$491,"WRONG LETTER"))</f>
        <v xml:space="preserve"> </v>
      </c>
      <c r="J398" s="709" t="str" cm="1">
        <f t="array" ref="J398">_xlfn.IFS(ISBLANK(G398), "", NOT(ISNUMBER(G398)), "!!!",  G398&lt;DataTables!$E$104,"...",G398&lt;DataTables!$F$104,"L1",G398&lt;DataTables!$G$104,"L2",G398&lt;DataTables!$H$104,"L3",G398&lt;DataTables!$I$104,"L4",G398&lt;DataTables!$J$104,"L5",G398&lt;DataTables!$K$104,"L6",G398&lt;DataTables!$L$104,"L7",G398&lt;DataTables!$M$104,"L8", G398&gt;=DataTables!$M$104,"L9")</f>
        <v/>
      </c>
      <c r="K398" s="709"/>
      <c r="L398" s="417"/>
      <c r="M398" s="34" t="str">
        <f t="shared" si="137"/>
        <v>O</v>
      </c>
      <c r="N398" s="34" t="str">
        <f t="shared" si="137"/>
        <v>OO</v>
      </c>
      <c r="O398" s="34" cm="1">
        <f t="array" ref="O398">_xlfn.LET(_xlpm.a, $F$395:$F$402, _xlpm.b, $E$395:$E$402, _xlpm.c, _xlfn.XLOOKUP(M398,_xlpm.a,_xlpm.b,0), _xlpm.d, _xlfn.XLOOKUP(N398,_xlpm.a,_xlpm.b,0), _xlpm.x, IF(OR(_xlpm.c=0,_xlpm.d=0), _xlpm.c+_xlpm.d, MIN(_xlpm.c,_xlpm.d)), IF(_xlpm.x=0, 0, IF(DataTables!$K$158="6+", _xlfn.IFNA(_xlfn.RANK.AVG(_xlpm.x,$E$395:$E$400),1), IF(DataTables!$K$158=8,_xlfn.RANK.AVG(_xlpm.x,_xlpm.b)))))</f>
        <v>0</v>
      </c>
      <c r="P398" s="32"/>
      <c r="Q398" s="151"/>
      <c r="R398" s="151"/>
      <c r="S398" s="151"/>
      <c r="T398" s="151">
        <f>$O398</f>
        <v>0</v>
      </c>
      <c r="U398" s="151"/>
      <c r="V398" s="151"/>
      <c r="W398" s="151"/>
      <c r="X398" s="151"/>
      <c r="Y398" s="32"/>
      <c r="Z398" s="32">
        <f>COUNTIF(F$395:F$402:F$404:F$411,F398)</f>
        <v>0</v>
      </c>
      <c r="AA398" s="32">
        <f t="shared" si="138"/>
        <v>0</v>
      </c>
      <c r="AB398" s="7" t="str">
        <f t="shared" si="139"/>
        <v/>
      </c>
    </row>
    <row r="399" spans="1:28" s="7" customFormat="1" ht="20.25" customHeight="1">
      <c r="A399" s="709" t="s">
        <v>157</v>
      </c>
      <c r="B399" s="709" t="s">
        <v>60</v>
      </c>
      <c r="C399" s="709" t="s">
        <v>154</v>
      </c>
      <c r="D399" s="709" t="s">
        <v>71</v>
      </c>
      <c r="E399" s="41">
        <v>5</v>
      </c>
      <c r="F399" s="17"/>
      <c r="G399" s="38"/>
      <c r="H399" s="33" t="str" cm="1">
        <f t="array" ref="H399">IF($F399=0," ",_xlfn.XLOOKUP($F399,DataCalcs!$B$413:$B$491,_xlfn.XLOOKUP($C399,DataCalcs!$D$412:$N$412,DataCalcs!$D$413:$N$491),"WRONG LETTER"))</f>
        <v xml:space="preserve"> </v>
      </c>
      <c r="I399" s="33" t="str">
        <f>IF($F399=0," ",_xlfn.XLOOKUP($F399,DataCalcs!$B$413:$B$491,DataCalcs!$A$413:$A$491,"WRONG LETTER"))</f>
        <v xml:space="preserve"> </v>
      </c>
      <c r="J399" s="709" t="str" cm="1">
        <f t="array" ref="J399">_xlfn.IFS(ISBLANK(G399), "", NOT(ISNUMBER(G399)), "!!!",  G399&lt;DataTables!$E$104,"...",G399&lt;DataTables!$F$104,"L1",G399&lt;DataTables!$G$104,"L2",G399&lt;DataTables!$H$104,"L3",G399&lt;DataTables!$I$104,"L4",G399&lt;DataTables!$J$104,"L5",G399&lt;DataTables!$K$104,"L6",G399&lt;DataTables!$L$104,"L7",G399&lt;DataTables!$M$104,"L8", G399&gt;=DataTables!$M$104,"L9")</f>
        <v/>
      </c>
      <c r="K399" s="709"/>
      <c r="L399" s="417"/>
      <c r="M399" s="34" t="str">
        <f t="shared" si="137"/>
        <v>R</v>
      </c>
      <c r="N399" s="34" t="str">
        <f t="shared" si="137"/>
        <v>RR</v>
      </c>
      <c r="O399" s="34" cm="1">
        <f t="array" ref="O399">_xlfn.LET(_xlpm.a, $F$395:$F$402, _xlpm.b, $E$395:$E$402, _xlpm.c, _xlfn.XLOOKUP(M399,_xlpm.a,_xlpm.b,0), _xlpm.d, _xlfn.XLOOKUP(N399,_xlpm.a,_xlpm.b,0), _xlpm.x, IF(OR(_xlpm.c=0,_xlpm.d=0), _xlpm.c+_xlpm.d, MIN(_xlpm.c,_xlpm.d)), IF(_xlpm.x=0, 0, IF(DataTables!$K$158="6+", _xlfn.IFNA(_xlfn.RANK.AVG(_xlpm.x,$E$395:$E$400),1), IF(DataTables!$K$158=8,_xlfn.RANK.AVG(_xlpm.x,_xlpm.b)))))</f>
        <v>0</v>
      </c>
      <c r="P399" s="32"/>
      <c r="Q399" s="151"/>
      <c r="R399" s="151"/>
      <c r="S399" s="151"/>
      <c r="T399" s="151"/>
      <c r="U399" s="151">
        <f>$O399</f>
        <v>0</v>
      </c>
      <c r="V399" s="151"/>
      <c r="W399" s="151"/>
      <c r="X399" s="151"/>
      <c r="Y399" s="32"/>
      <c r="Z399" s="32">
        <f>COUNTIF(F$395:F$402:F$404:F$411,F399)</f>
        <v>0</v>
      </c>
      <c r="AA399" s="32">
        <f t="shared" si="138"/>
        <v>0</v>
      </c>
      <c r="AB399" s="7" t="str">
        <f t="shared" si="139"/>
        <v/>
      </c>
    </row>
    <row r="400" spans="1:28" s="7" customFormat="1" ht="20.25" customHeight="1">
      <c r="A400" s="709" t="s">
        <v>157</v>
      </c>
      <c r="B400" s="709" t="s">
        <v>60</v>
      </c>
      <c r="C400" s="709" t="s">
        <v>154</v>
      </c>
      <c r="D400" s="709" t="s">
        <v>71</v>
      </c>
      <c r="E400" s="41">
        <v>6</v>
      </c>
      <c r="F400" s="17"/>
      <c r="G400" s="38"/>
      <c r="H400" s="33" t="str" cm="1">
        <f t="array" ref="H400">IF($F400=0," ",_xlfn.XLOOKUP($F400,DataCalcs!$B$413:$B$491,_xlfn.XLOOKUP($C400,DataCalcs!$D$412:$N$412,DataCalcs!$D$413:$N$491),"WRONG LETTER"))</f>
        <v xml:space="preserve"> </v>
      </c>
      <c r="I400" s="33" t="str">
        <f>IF($F400=0," ",_xlfn.XLOOKUP($F400,DataCalcs!$B$413:$B$491,DataCalcs!$A$413:$A$491,"WRONG LETTER"))</f>
        <v xml:space="preserve"> </v>
      </c>
      <c r="J400" s="709" t="str" cm="1">
        <f t="array" ref="J400">_xlfn.IFS(ISBLANK(G400), "", NOT(ISNUMBER(G400)), "!!!",  G400&lt;DataTables!$E$104,"...",G400&lt;DataTables!$F$104,"L1",G400&lt;DataTables!$G$104,"L2",G400&lt;DataTables!$H$104,"L3",G400&lt;DataTables!$I$104,"L4",G400&lt;DataTables!$J$104,"L5",G400&lt;DataTables!$K$104,"L6",G400&lt;DataTables!$L$104,"L7",G400&lt;DataTables!$M$104,"L8", G400&gt;=DataTables!$M$104,"L9")</f>
        <v/>
      </c>
      <c r="K400" s="709"/>
      <c r="L400" s="417"/>
      <c r="M400" s="34" t="str">
        <f t="shared" si="137"/>
        <v>X</v>
      </c>
      <c r="N400" s="34" t="str">
        <f t="shared" si="137"/>
        <v>XX</v>
      </c>
      <c r="O400" s="34" cm="1">
        <f t="array" ref="O400">_xlfn.LET(_xlpm.a, $F$395:$F$402, _xlpm.b, $E$395:$E$402, _xlpm.c, _xlfn.XLOOKUP(M400,_xlpm.a,_xlpm.b,0), _xlpm.d, _xlfn.XLOOKUP(N400,_xlpm.a,_xlpm.b,0), _xlpm.x, IF(OR(_xlpm.c=0,_xlpm.d=0), _xlpm.c+_xlpm.d, MIN(_xlpm.c,_xlpm.d)), IF(_xlpm.x=0, 0, IF(DataTables!$K$158="6+", _xlfn.IFNA(_xlfn.RANK.AVG(_xlpm.x,$E$395:$E$400),1), IF(DataTables!$K$158=8,_xlfn.RANK.AVG(_xlpm.x,_xlpm.b)))))</f>
        <v>0</v>
      </c>
      <c r="P400" s="32"/>
      <c r="Q400" s="151"/>
      <c r="R400" s="151"/>
      <c r="S400" s="151"/>
      <c r="T400" s="151"/>
      <c r="U400" s="151"/>
      <c r="V400" s="151">
        <f>$O400</f>
        <v>0</v>
      </c>
      <c r="W400" s="151"/>
      <c r="X400" s="151"/>
      <c r="Y400" s="32"/>
      <c r="Z400" s="32">
        <f>COUNTIF(F$395:F$402:F$404:F$411,F400)</f>
        <v>0</v>
      </c>
      <c r="AA400" s="32">
        <f t="shared" si="138"/>
        <v>0</v>
      </c>
      <c r="AB400" s="7" t="str">
        <f t="shared" si="139"/>
        <v/>
      </c>
    </row>
    <row r="401" spans="1:28" s="7" customFormat="1" ht="20.25" customHeight="1">
      <c r="A401" s="709" t="s">
        <v>157</v>
      </c>
      <c r="B401" s="709" t="s">
        <v>60</v>
      </c>
      <c r="C401" s="709" t="s">
        <v>154</v>
      </c>
      <c r="D401" s="709" t="s">
        <v>71</v>
      </c>
      <c r="E401" s="14">
        <v>7</v>
      </c>
      <c r="F401" s="17"/>
      <c r="G401" s="38"/>
      <c r="H401" s="33" t="str" cm="1">
        <f t="array" ref="H401">IF($F401=0," ",_xlfn.XLOOKUP($F401,DataCalcs!$B$413:$B$491,_xlfn.XLOOKUP($C401,DataCalcs!$D$412:$N$412,DataCalcs!$D$413:$N$491),"WRONG LETTER"))</f>
        <v xml:space="preserve"> </v>
      </c>
      <c r="I401" s="33" t="str">
        <f>IF($F401=0," ",_xlfn.XLOOKUP($F401,DataCalcs!$B$413:$B$491,DataCalcs!$A$413:$A$491,"WRONG LETTER"))</f>
        <v xml:space="preserve"> </v>
      </c>
      <c r="J401" s="709" t="str" cm="1">
        <f t="array" ref="J401">_xlfn.IFS(ISBLANK(G401), "", NOT(ISNUMBER(G401)), "!!!",  G401&lt;DataTables!$E$104,"...",G401&lt;DataTables!$F$104,"L1",G401&lt;DataTables!$G$104,"L2",G401&lt;DataTables!$H$104,"L3",G401&lt;DataTables!$I$104,"L4",G401&lt;DataTables!$J$104,"L5",G401&lt;DataTables!$K$104,"L6",G401&lt;DataTables!$L$104,"L7",G401&lt;DataTables!$M$104,"L8", G401&gt;=DataTables!$M$104,"L9")</f>
        <v/>
      </c>
      <c r="K401" s="709"/>
      <c r="L401" s="417"/>
      <c r="M401" s="34" t="str">
        <f t="shared" si="137"/>
        <v>H</v>
      </c>
      <c r="N401" s="34" t="str">
        <f t="shared" si="137"/>
        <v>HH</v>
      </c>
      <c r="O401" s="34" cm="1">
        <f t="array" ref="O401">_xlfn.LET(_xlpm.a, $F$395:$F$402, _xlpm.b, $E$395:$E$402, _xlpm.c, _xlfn.XLOOKUP(M401,_xlpm.a,_xlpm.b,0), _xlpm.d, _xlfn.XLOOKUP(N401,_xlpm.a,_xlpm.b,0), _xlpm.x, IF(OR(_xlpm.c=0,_xlpm.d=0), _xlpm.c+_xlpm.d, MIN(_xlpm.c,_xlpm.d)), IF(_xlpm.x=0, 0, IF(DataTables!$K$158="6+", _xlfn.IFNA(_xlfn.RANK.AVG(_xlpm.x,$E$395:$E$400),1), IF(DataTables!$K$158=8,_xlfn.RANK.AVG(_xlpm.x,_xlpm.b)))))</f>
        <v>0</v>
      </c>
      <c r="P401" s="32"/>
      <c r="Q401" s="151"/>
      <c r="R401" s="151"/>
      <c r="S401" s="151"/>
      <c r="T401" s="151"/>
      <c r="U401" s="151"/>
      <c r="V401" s="151"/>
      <c r="W401" s="151">
        <f>$O401</f>
        <v>0</v>
      </c>
      <c r="X401" s="151"/>
      <c r="Y401" s="32"/>
      <c r="Z401" s="32">
        <f>COUNTIF(F$395:F$402:F$404:F$411,F401)</f>
        <v>0</v>
      </c>
      <c r="AA401" s="32">
        <f t="shared" si="138"/>
        <v>0</v>
      </c>
      <c r="AB401" s="7" t="str">
        <f t="shared" si="139"/>
        <v/>
      </c>
    </row>
    <row r="402" spans="1:28" s="8" customFormat="1" ht="20.25" customHeight="1">
      <c r="A402" s="709" t="s">
        <v>157</v>
      </c>
      <c r="B402" s="709" t="s">
        <v>60</v>
      </c>
      <c r="C402" s="709" t="s">
        <v>154</v>
      </c>
      <c r="D402" s="709" t="s">
        <v>71</v>
      </c>
      <c r="E402" s="394">
        <v>8</v>
      </c>
      <c r="F402" s="405"/>
      <c r="G402" s="406"/>
      <c r="H402" s="397" t="str" cm="1">
        <f t="array" ref="H402">IF($F402=0," ",_xlfn.XLOOKUP($F402,DataCalcs!$B$413:$B$491,_xlfn.XLOOKUP($C402,DataCalcs!$D$412:$N$412,DataCalcs!$D$413:$N$491),"WRONG LETTER"))</f>
        <v xml:space="preserve"> </v>
      </c>
      <c r="I402" s="397" t="str">
        <f>IF($F402=0," ",_xlfn.XLOOKUP($F402,DataCalcs!$B$413:$B$491,DataCalcs!$A$413:$A$491,"WRONG LETTER"))</f>
        <v xml:space="preserve"> </v>
      </c>
      <c r="J402" s="711" t="str" cm="1">
        <f t="array" ref="J402">_xlfn.IFS(ISBLANK(G402), "", NOT(ISNUMBER(G402)), "!!!",  G402&lt;DataTables!$E$104,"...",G402&lt;DataTables!$F$104,"L1",G402&lt;DataTables!$G$104,"L2",G402&lt;DataTables!$H$104,"L3",G402&lt;DataTables!$I$104,"L4",G402&lt;DataTables!$J$104,"L5",G402&lt;DataTables!$K$104,"L6",G402&lt;DataTables!$L$104,"L7",G402&lt;DataTables!$M$104,"L8", G402&gt;=DataTables!$M$104,"L9")</f>
        <v/>
      </c>
      <c r="K402" s="711"/>
      <c r="L402" s="415"/>
      <c r="M402" s="34" t="str">
        <f t="shared" si="137"/>
        <v>W</v>
      </c>
      <c r="N402" s="34" t="str">
        <f t="shared" si="137"/>
        <v>WW</v>
      </c>
      <c r="O402" s="34" cm="1">
        <f t="array" ref="O402">_xlfn.LET(_xlpm.a, $F$395:$F$402, _xlpm.b, $E$395:$E$402, _xlpm.c, _xlfn.XLOOKUP(M402,_xlpm.a,_xlpm.b,0), _xlpm.d, _xlfn.XLOOKUP(N402,_xlpm.a,_xlpm.b,0), _xlpm.x, IF(OR(_xlpm.c=0,_xlpm.d=0), _xlpm.c+_xlpm.d, MIN(_xlpm.c,_xlpm.d)), IF(_xlpm.x=0, 0, IF(DataTables!$K$158="6+", _xlfn.IFNA(_xlfn.RANK.AVG(_xlpm.x,$E$395:$E$400),1), IF(DataTables!$K$158=8,_xlfn.RANK.AVG(_xlpm.x,_xlpm.b)))))</f>
        <v>0</v>
      </c>
      <c r="P402" s="32"/>
      <c r="Q402" s="151"/>
      <c r="R402" s="151"/>
      <c r="S402" s="151"/>
      <c r="T402" s="151"/>
      <c r="U402" s="151"/>
      <c r="V402" s="151"/>
      <c r="W402" s="151"/>
      <c r="X402" s="151">
        <f>$O402</f>
        <v>0</v>
      </c>
      <c r="Y402" s="31"/>
      <c r="Z402" s="32">
        <f>COUNTIF(F$395:F$402:F$404:F$411,F402)</f>
        <v>0</v>
      </c>
      <c r="AA402" s="32">
        <f t="shared" si="138"/>
        <v>0</v>
      </c>
      <c r="AB402" s="7" t="str">
        <f t="shared" si="139"/>
        <v/>
      </c>
    </row>
    <row r="403" spans="1:28" s="8" customFormat="1" ht="20.25" customHeight="1">
      <c r="A403" s="709" t="s">
        <v>157</v>
      </c>
      <c r="B403" s="709" t="s">
        <v>60</v>
      </c>
      <c r="C403" s="709" t="s">
        <v>154</v>
      </c>
      <c r="D403" s="76"/>
      <c r="E403" s="454" t="s">
        <v>257</v>
      </c>
      <c r="F403" s="455"/>
      <c r="G403" s="455"/>
      <c r="H403" s="456"/>
      <c r="I403" s="457"/>
      <c r="J403" s="461"/>
      <c r="K403" s="43"/>
      <c r="L403" s="31"/>
      <c r="M403" s="36"/>
      <c r="N403" s="36"/>
      <c r="O403" s="712"/>
      <c r="P403" s="31"/>
      <c r="Q403" s="31"/>
      <c r="R403" s="31"/>
      <c r="S403" s="31"/>
      <c r="T403" s="31"/>
      <c r="U403" s="31"/>
      <c r="V403" s="31"/>
      <c r="W403" s="31"/>
      <c r="X403" s="31"/>
      <c r="Y403" s="31"/>
      <c r="Z403" s="32"/>
      <c r="AA403" s="2"/>
    </row>
    <row r="404" spans="1:28" s="8" customFormat="1" ht="20.25" customHeight="1">
      <c r="A404" s="709" t="s">
        <v>157</v>
      </c>
      <c r="B404" s="709" t="s">
        <v>60</v>
      </c>
      <c r="C404" s="709" t="s">
        <v>154</v>
      </c>
      <c r="D404" s="709" t="s">
        <v>65</v>
      </c>
      <c r="E404" s="398">
        <v>1</v>
      </c>
      <c r="F404" s="55"/>
      <c r="G404" s="400"/>
      <c r="H404" s="402" t="str" cm="1">
        <f t="array" ref="H404">IF($F404=0," ",_xlfn.XLOOKUP($F404,DataCalcs!$B$413:$B$491,_xlfn.XLOOKUP($C404,DataCalcs!$D$412:$N$412,DataCalcs!$D$413:$N$491),"WRONG LETTER"))</f>
        <v xml:space="preserve"> </v>
      </c>
      <c r="I404" s="402" t="str">
        <f>IF($F404=0," ",_xlfn.XLOOKUP($F404,DataCalcs!$B$413:$B$491,DataCalcs!$A$413:$A$491,"WRONG LETTER"))</f>
        <v xml:space="preserve"> </v>
      </c>
      <c r="J404" s="29" t="str" cm="1">
        <f t="array" ref="J404">_xlfn.IFS(ISBLANK(G404), "", NOT(ISNUMBER(G404)), "!!!",  G404&lt;DataTables!$E$104,"...",G404&lt;DataTables!$F$104,"L1",G404&lt;DataTables!$G$104,"L2",G404&lt;DataTables!$H$104,"L3",G404&lt;DataTables!$I$104,"L4",G404&lt;DataTables!$J$104,"L5",G404&lt;DataTables!$K$104,"L6",G404&lt;DataTables!$L$104,"L7",G404&lt;DataTables!$M$104,"L8", G404&gt;=DataTables!$M$104,"L9")</f>
        <v/>
      </c>
      <c r="K404" s="29"/>
      <c r="L404" s="417"/>
      <c r="M404" s="34" t="str">
        <f t="shared" ref="M404:N411" si="140">M395</f>
        <v>A</v>
      </c>
      <c r="N404" s="34" t="str">
        <f t="shared" si="140"/>
        <v>AA</v>
      </c>
      <c r="O404" s="34" cm="1">
        <f t="array" ref="O404">_xlfn.LET(_xlpm.a, $F$404:$F$411, _xlpm.b, $E$404:$E$411, _xlpm.c, _xlfn.XLOOKUP(M404,_xlpm.a,_xlpm.b,0), _xlpm.d, _xlfn.XLOOKUP(N404,_xlpm.a,_xlpm.b,0), _xlpm.x, IF(OR(_xlpm.c=0,_xlpm.d=0), _xlpm.c+_xlpm.d, MIN(_xlpm.c,_xlpm.d)), IF(_xlpm.x=0, 0, IF(DataTables!$K$158="6+", _xlfn.IFNA(_xlfn.RANK.AVG(_xlpm.x,$E$404:$E$409),1), IF(DataTables!$K$158=8,_xlfn.RANK.AVG(_xlpm.x,_xlpm.b)))))</f>
        <v>0</v>
      </c>
      <c r="P404" s="32"/>
      <c r="Q404" s="151">
        <f>$O404</f>
        <v>0</v>
      </c>
      <c r="R404" s="151"/>
      <c r="S404" s="151"/>
      <c r="T404" s="151"/>
      <c r="U404" s="151"/>
      <c r="V404" s="151"/>
      <c r="W404" s="151"/>
      <c r="X404" s="151"/>
      <c r="Y404" s="32"/>
      <c r="Z404" s="32">
        <f>COUNTIF(F$395:F$402:F$404:F$411,F404)</f>
        <v>0</v>
      </c>
      <c r="AA404" s="32">
        <f>IF(NOT(ISBLANK(F404)),COUNTIF(F$404:F$411,LEFT(F404,1)&amp;"*"),0)</f>
        <v>0</v>
      </c>
      <c r="AB404" s="7" t="str">
        <f>IF($G404&gt;=$J$394, "***", "")</f>
        <v/>
      </c>
    </row>
    <row r="405" spans="1:28" s="8" customFormat="1" ht="20.25" customHeight="1">
      <c r="A405" s="709" t="s">
        <v>157</v>
      </c>
      <c r="B405" s="709" t="s">
        <v>60</v>
      </c>
      <c r="C405" s="709" t="s">
        <v>154</v>
      </c>
      <c r="D405" s="709" t="s">
        <v>65</v>
      </c>
      <c r="E405" s="41">
        <v>2</v>
      </c>
      <c r="F405" s="17"/>
      <c r="G405" s="38"/>
      <c r="H405" s="33" t="str" cm="1">
        <f t="array" ref="H405">IF($F405=0," ",_xlfn.XLOOKUP($F405,DataCalcs!$B$413:$B$491,_xlfn.XLOOKUP($C405,DataCalcs!$D$412:$N$412,DataCalcs!$D$413:$N$491),"WRONG LETTER"))</f>
        <v xml:space="preserve"> </v>
      </c>
      <c r="I405" s="33" t="str">
        <f>IF($F405=0," ",_xlfn.XLOOKUP($F405,DataCalcs!$B$413:$B$491,DataCalcs!$A$413:$A$491,"WRONG LETTER"))</f>
        <v xml:space="preserve"> </v>
      </c>
      <c r="J405" s="709" t="str" cm="1">
        <f t="array" ref="J405">_xlfn.IFS(ISBLANK(G405), "", NOT(ISNUMBER(G405)), "!!!",  G405&lt;DataTables!$E$104,"...",G405&lt;DataTables!$F$104,"L1",G405&lt;DataTables!$G$104,"L2",G405&lt;DataTables!$H$104,"L3",G405&lt;DataTables!$I$104,"L4",G405&lt;DataTables!$J$104,"L5",G405&lt;DataTables!$K$104,"L6",G405&lt;DataTables!$L$104,"L7",G405&lt;DataTables!$M$104,"L8", G405&gt;=DataTables!$M$104,"L9")</f>
        <v/>
      </c>
      <c r="K405" s="709"/>
      <c r="L405" s="415"/>
      <c r="M405" s="34" t="str">
        <f t="shared" si="140"/>
        <v>N</v>
      </c>
      <c r="N405" s="34" t="str">
        <f t="shared" si="140"/>
        <v>NN</v>
      </c>
      <c r="O405" s="34" cm="1">
        <f t="array" ref="O405">_xlfn.LET(_xlpm.a, $F$404:$F$411, _xlpm.b, $E$404:$E$411, _xlpm.c, _xlfn.XLOOKUP(M405,_xlpm.a,_xlpm.b,0), _xlpm.d, _xlfn.XLOOKUP(N405,_xlpm.a,_xlpm.b,0), _xlpm.x, IF(OR(_xlpm.c=0,_xlpm.d=0), _xlpm.c+_xlpm.d, MIN(_xlpm.c,_xlpm.d)), IF(_xlpm.x=0, 0, IF(DataTables!$K$158="6+", _xlfn.IFNA(_xlfn.RANK.AVG(_xlpm.x,$E$404:$E$409),1), IF(DataTables!$K$158=8,_xlfn.RANK.AVG(_xlpm.x,_xlpm.b)))))</f>
        <v>0</v>
      </c>
      <c r="P405" s="32"/>
      <c r="Q405" s="151"/>
      <c r="R405" s="151">
        <f>$O405</f>
        <v>0</v>
      </c>
      <c r="S405" s="151"/>
      <c r="T405" s="151"/>
      <c r="U405" s="151"/>
      <c r="V405" s="151"/>
      <c r="W405" s="151"/>
      <c r="X405" s="151"/>
      <c r="Y405" s="32"/>
      <c r="Z405" s="32">
        <f>COUNTIF(F$395:F$402:F$404:F$411,F405)</f>
        <v>0</v>
      </c>
      <c r="AA405" s="32">
        <f t="shared" ref="AA405:AA411" si="141">IF(NOT(ISBLANK(F405)),COUNTIF(F$404:F$411,LEFT(F405,1)&amp;"*"),0)</f>
        <v>0</v>
      </c>
      <c r="AB405" s="7" t="str">
        <f t="shared" ref="AB405:AB411" si="142">IF($G405&gt;=$J$394, "***", "")</f>
        <v/>
      </c>
    </row>
    <row r="406" spans="1:28" s="8" customFormat="1" ht="20.25" customHeight="1">
      <c r="A406" s="709" t="s">
        <v>157</v>
      </c>
      <c r="B406" s="709" t="s">
        <v>60</v>
      </c>
      <c r="C406" s="709" t="s">
        <v>154</v>
      </c>
      <c r="D406" s="709" t="s">
        <v>65</v>
      </c>
      <c r="E406" s="41">
        <v>3</v>
      </c>
      <c r="F406" s="17"/>
      <c r="G406" s="38"/>
      <c r="H406" s="33" t="str" cm="1">
        <f t="array" ref="H406">IF($F406=0," ",_xlfn.XLOOKUP($F406,DataCalcs!$B$413:$B$491,_xlfn.XLOOKUP($C406,DataCalcs!$D$412:$N$412,DataCalcs!$D$413:$N$491),"WRONG LETTER"))</f>
        <v xml:space="preserve"> </v>
      </c>
      <c r="I406" s="33" t="str">
        <f>IF($F406=0," ",_xlfn.XLOOKUP($F406,DataCalcs!$B$413:$B$491,DataCalcs!$A$413:$A$491,"WRONG LETTER"))</f>
        <v xml:space="preserve"> </v>
      </c>
      <c r="J406" s="709" t="str" cm="1">
        <f t="array" ref="J406">_xlfn.IFS(ISBLANK(G406), "", NOT(ISNUMBER(G406)), "!!!",  G406&lt;DataTables!$E$104,"...",G406&lt;DataTables!$F$104,"L1",G406&lt;DataTables!$G$104,"L2",G406&lt;DataTables!$H$104,"L3",G406&lt;DataTables!$I$104,"L4",G406&lt;DataTables!$J$104,"L5",G406&lt;DataTables!$K$104,"L6",G406&lt;DataTables!$L$104,"L7",G406&lt;DataTables!$M$104,"L8", G406&gt;=DataTables!$M$104,"L9")</f>
        <v/>
      </c>
      <c r="K406" s="709"/>
      <c r="L406" s="415"/>
      <c r="M406" s="34" t="str">
        <f t="shared" si="140"/>
        <v>B</v>
      </c>
      <c r="N406" s="34" t="str">
        <f t="shared" si="140"/>
        <v>BB</v>
      </c>
      <c r="O406" s="34" cm="1">
        <f t="array" ref="O406">_xlfn.LET(_xlpm.a, $F$404:$F$411, _xlpm.b, $E$404:$E$411, _xlpm.c, _xlfn.XLOOKUP(M406,_xlpm.a,_xlpm.b,0), _xlpm.d, _xlfn.XLOOKUP(N406,_xlpm.a,_xlpm.b,0), _xlpm.x, IF(OR(_xlpm.c=0,_xlpm.d=0), _xlpm.c+_xlpm.d, MIN(_xlpm.c,_xlpm.d)), IF(_xlpm.x=0, 0, IF(DataTables!$K$158="6+", _xlfn.IFNA(_xlfn.RANK.AVG(_xlpm.x,$E$404:$E$409),1), IF(DataTables!$K$158=8,_xlfn.RANK.AVG(_xlpm.x,_xlpm.b)))))</f>
        <v>0</v>
      </c>
      <c r="P406" s="32"/>
      <c r="Q406" s="151"/>
      <c r="R406" s="151"/>
      <c r="S406" s="151">
        <f>$O406</f>
        <v>0</v>
      </c>
      <c r="T406" s="151"/>
      <c r="U406" s="151"/>
      <c r="V406" s="151"/>
      <c r="W406" s="151"/>
      <c r="X406" s="151"/>
      <c r="Y406" s="32"/>
      <c r="Z406" s="32">
        <f>COUNTIF(F$395:F$402:F$404:F$411,F406)</f>
        <v>0</v>
      </c>
      <c r="AA406" s="32">
        <f t="shared" si="141"/>
        <v>0</v>
      </c>
      <c r="AB406" s="7" t="str">
        <f t="shared" si="142"/>
        <v/>
      </c>
    </row>
    <row r="407" spans="1:28" s="8" customFormat="1" ht="20.25" customHeight="1">
      <c r="A407" s="709" t="s">
        <v>157</v>
      </c>
      <c r="B407" s="709" t="s">
        <v>60</v>
      </c>
      <c r="C407" s="709" t="s">
        <v>154</v>
      </c>
      <c r="D407" s="709" t="s">
        <v>65</v>
      </c>
      <c r="E407" s="41">
        <v>4</v>
      </c>
      <c r="F407" s="17"/>
      <c r="G407" s="38"/>
      <c r="H407" s="33" t="str" cm="1">
        <f t="array" ref="H407">IF($F407=0," ",_xlfn.XLOOKUP($F407,DataCalcs!$B$413:$B$491,_xlfn.XLOOKUP($C407,DataCalcs!$D$412:$N$412,DataCalcs!$D$413:$N$491),"WRONG LETTER"))</f>
        <v xml:space="preserve"> </v>
      </c>
      <c r="I407" s="33" t="str">
        <f>IF($F407=0," ",_xlfn.XLOOKUP($F407,DataCalcs!$B$413:$B$491,DataCalcs!$A$413:$A$491,"WRONG LETTER"))</f>
        <v xml:space="preserve"> </v>
      </c>
      <c r="J407" s="709" t="str" cm="1">
        <f t="array" ref="J407">_xlfn.IFS(ISBLANK(G407), "", NOT(ISNUMBER(G407)), "!!!",  G407&lt;DataTables!$E$104,"...",G407&lt;DataTables!$F$104,"L1",G407&lt;DataTables!$G$104,"L2",G407&lt;DataTables!$H$104,"L3",G407&lt;DataTables!$I$104,"L4",G407&lt;DataTables!$J$104,"L5",G407&lt;DataTables!$K$104,"L6",G407&lt;DataTables!$L$104,"L7",G407&lt;DataTables!$M$104,"L8", G407&gt;=DataTables!$M$104,"L9")</f>
        <v/>
      </c>
      <c r="K407" s="709"/>
      <c r="L407" s="415"/>
      <c r="M407" s="34" t="str">
        <f t="shared" si="140"/>
        <v>O</v>
      </c>
      <c r="N407" s="34" t="str">
        <f t="shared" si="140"/>
        <v>OO</v>
      </c>
      <c r="O407" s="34" cm="1">
        <f t="array" ref="O407">_xlfn.LET(_xlpm.a, $F$404:$F$411, _xlpm.b, $E$404:$E$411, _xlpm.c, _xlfn.XLOOKUP(M407,_xlpm.a,_xlpm.b,0), _xlpm.d, _xlfn.XLOOKUP(N407,_xlpm.a,_xlpm.b,0), _xlpm.x, IF(OR(_xlpm.c=0,_xlpm.d=0), _xlpm.c+_xlpm.d, MIN(_xlpm.c,_xlpm.d)), IF(_xlpm.x=0, 0, IF(DataTables!$K$158="6+", _xlfn.IFNA(_xlfn.RANK.AVG(_xlpm.x,$E$404:$E$409),1), IF(DataTables!$K$158=8,_xlfn.RANK.AVG(_xlpm.x,_xlpm.b)))))</f>
        <v>0</v>
      </c>
      <c r="P407" s="32"/>
      <c r="Q407" s="151"/>
      <c r="R407" s="151"/>
      <c r="S407" s="151"/>
      <c r="T407" s="151">
        <f>$O407</f>
        <v>0</v>
      </c>
      <c r="U407" s="151"/>
      <c r="V407" s="151"/>
      <c r="W407" s="151"/>
      <c r="X407" s="151"/>
      <c r="Y407" s="32"/>
      <c r="Z407" s="32">
        <f>COUNTIF(F$395:F$402:F$404:F$411,F407)</f>
        <v>0</v>
      </c>
      <c r="AA407" s="32">
        <f t="shared" si="141"/>
        <v>0</v>
      </c>
      <c r="AB407" s="7" t="str">
        <f t="shared" si="142"/>
        <v/>
      </c>
    </row>
    <row r="408" spans="1:28" s="8" customFormat="1" ht="20.25" customHeight="1">
      <c r="A408" s="709" t="s">
        <v>157</v>
      </c>
      <c r="B408" s="709" t="s">
        <v>60</v>
      </c>
      <c r="C408" s="709" t="s">
        <v>154</v>
      </c>
      <c r="D408" s="709" t="s">
        <v>65</v>
      </c>
      <c r="E408" s="41">
        <v>5</v>
      </c>
      <c r="F408" s="17"/>
      <c r="G408" s="38"/>
      <c r="H408" s="33" t="str" cm="1">
        <f t="array" ref="H408">IF($F408=0," ",_xlfn.XLOOKUP($F408,DataCalcs!$B$413:$B$491,_xlfn.XLOOKUP($C408,DataCalcs!$D$412:$N$412,DataCalcs!$D$413:$N$491),"WRONG LETTER"))</f>
        <v xml:space="preserve"> </v>
      </c>
      <c r="I408" s="33" t="str">
        <f>IF($F408=0," ",_xlfn.XLOOKUP($F408,DataCalcs!$B$413:$B$491,DataCalcs!$A$413:$A$491,"WRONG LETTER"))</f>
        <v xml:space="preserve"> </v>
      </c>
      <c r="J408" s="709" t="str" cm="1">
        <f t="array" ref="J408">_xlfn.IFS(ISBLANK(G408), "", NOT(ISNUMBER(G408)), "!!!",  G408&lt;DataTables!$E$104,"...",G408&lt;DataTables!$F$104,"L1",G408&lt;DataTables!$G$104,"L2",G408&lt;DataTables!$H$104,"L3",G408&lt;DataTables!$I$104,"L4",G408&lt;DataTables!$J$104,"L5",G408&lt;DataTables!$K$104,"L6",G408&lt;DataTables!$L$104,"L7",G408&lt;DataTables!$M$104,"L8", G408&gt;=DataTables!$M$104,"L9")</f>
        <v/>
      </c>
      <c r="K408" s="709"/>
      <c r="L408" s="415"/>
      <c r="M408" s="34" t="str">
        <f t="shared" si="140"/>
        <v>R</v>
      </c>
      <c r="N408" s="34" t="str">
        <f t="shared" si="140"/>
        <v>RR</v>
      </c>
      <c r="O408" s="34" cm="1">
        <f t="array" ref="O408">_xlfn.LET(_xlpm.a, $F$404:$F$411, _xlpm.b, $E$404:$E$411, _xlpm.c, _xlfn.XLOOKUP(M408,_xlpm.a,_xlpm.b,0), _xlpm.d, _xlfn.XLOOKUP(N408,_xlpm.a,_xlpm.b,0), _xlpm.x, IF(OR(_xlpm.c=0,_xlpm.d=0), _xlpm.c+_xlpm.d, MIN(_xlpm.c,_xlpm.d)), IF(_xlpm.x=0, 0, IF(DataTables!$K$158="6+", _xlfn.IFNA(_xlfn.RANK.AVG(_xlpm.x,$E$404:$E$409),1), IF(DataTables!$K$158=8,_xlfn.RANK.AVG(_xlpm.x,_xlpm.b)))))</f>
        <v>0</v>
      </c>
      <c r="P408" s="32"/>
      <c r="Q408" s="151"/>
      <c r="R408" s="151"/>
      <c r="S408" s="151"/>
      <c r="T408" s="151"/>
      <c r="U408" s="151">
        <f>$O408</f>
        <v>0</v>
      </c>
      <c r="V408" s="151"/>
      <c r="W408" s="151"/>
      <c r="X408" s="151"/>
      <c r="Y408" s="32"/>
      <c r="Z408" s="32">
        <f>COUNTIF(F$395:F$402:F$404:F$411,F408)</f>
        <v>0</v>
      </c>
      <c r="AA408" s="32">
        <f t="shared" si="141"/>
        <v>0</v>
      </c>
      <c r="AB408" s="7" t="str">
        <f t="shared" si="142"/>
        <v/>
      </c>
    </row>
    <row r="409" spans="1:28" s="8" customFormat="1" ht="20.25" customHeight="1">
      <c r="A409" s="709" t="s">
        <v>157</v>
      </c>
      <c r="B409" s="709" t="s">
        <v>60</v>
      </c>
      <c r="C409" s="709" t="s">
        <v>154</v>
      </c>
      <c r="D409" s="709" t="s">
        <v>65</v>
      </c>
      <c r="E409" s="41">
        <v>6</v>
      </c>
      <c r="F409" s="17"/>
      <c r="G409" s="38"/>
      <c r="H409" s="33" t="str" cm="1">
        <f t="array" ref="H409">IF($F409=0," ",_xlfn.XLOOKUP($F409,DataCalcs!$B$413:$B$491,_xlfn.XLOOKUP($C409,DataCalcs!$D$412:$N$412,DataCalcs!$D$413:$N$491),"WRONG LETTER"))</f>
        <v xml:space="preserve"> </v>
      </c>
      <c r="I409" s="33" t="str">
        <f>IF($F409=0," ",_xlfn.XLOOKUP($F409,DataCalcs!$B$413:$B$491,DataCalcs!$A$413:$A$491,"WRONG LETTER"))</f>
        <v xml:space="preserve"> </v>
      </c>
      <c r="J409" s="709" t="str" cm="1">
        <f t="array" ref="J409">_xlfn.IFS(ISBLANK(G409), "", NOT(ISNUMBER(G409)), "!!!",  G409&lt;DataTables!$E$104,"...",G409&lt;DataTables!$F$104,"L1",G409&lt;DataTables!$G$104,"L2",G409&lt;DataTables!$H$104,"L3",G409&lt;DataTables!$I$104,"L4",G409&lt;DataTables!$J$104,"L5",G409&lt;DataTables!$K$104,"L6",G409&lt;DataTables!$L$104,"L7",G409&lt;DataTables!$M$104,"L8", G409&gt;=DataTables!$M$104,"L9")</f>
        <v/>
      </c>
      <c r="K409" s="709"/>
      <c r="L409" s="414"/>
      <c r="M409" s="34" t="str">
        <f t="shared" si="140"/>
        <v>X</v>
      </c>
      <c r="N409" s="34" t="str">
        <f t="shared" si="140"/>
        <v>XX</v>
      </c>
      <c r="O409" s="34" cm="1">
        <f t="array" ref="O409">_xlfn.LET(_xlpm.a, $F$404:$F$411, _xlpm.b, $E$404:$E$411, _xlpm.c, _xlfn.XLOOKUP(M409,_xlpm.a,_xlpm.b,0), _xlpm.d, _xlfn.XLOOKUP(N409,_xlpm.a,_xlpm.b,0), _xlpm.x, IF(OR(_xlpm.c=0,_xlpm.d=0), _xlpm.c+_xlpm.d, MIN(_xlpm.c,_xlpm.d)), IF(_xlpm.x=0, 0, IF(DataTables!$K$158="6+", _xlfn.IFNA(_xlfn.RANK.AVG(_xlpm.x,$E$404:$E$409),1), IF(DataTables!$K$158=8,_xlfn.RANK.AVG(_xlpm.x,_xlpm.b)))))</f>
        <v>0</v>
      </c>
      <c r="P409" s="32"/>
      <c r="Q409" s="151"/>
      <c r="R409" s="151"/>
      <c r="S409" s="151"/>
      <c r="T409" s="151"/>
      <c r="U409" s="151"/>
      <c r="V409" s="151">
        <f>$O409</f>
        <v>0</v>
      </c>
      <c r="W409" s="151"/>
      <c r="X409" s="151"/>
      <c r="Y409" s="32"/>
      <c r="Z409" s="32">
        <f>COUNTIF(F$395:F$402:F$404:F$411,F409)</f>
        <v>0</v>
      </c>
      <c r="AA409" s="32">
        <f t="shared" si="141"/>
        <v>0</v>
      </c>
      <c r="AB409" s="7" t="str">
        <f t="shared" si="142"/>
        <v/>
      </c>
    </row>
    <row r="410" spans="1:28" s="7" customFormat="1" ht="20.25" customHeight="1">
      <c r="A410" s="709" t="s">
        <v>157</v>
      </c>
      <c r="B410" s="709" t="s">
        <v>60</v>
      </c>
      <c r="C410" s="709" t="s">
        <v>154</v>
      </c>
      <c r="D410" s="709" t="s">
        <v>65</v>
      </c>
      <c r="E410" s="14">
        <v>7</v>
      </c>
      <c r="F410" s="17"/>
      <c r="G410" s="38"/>
      <c r="H410" s="33" t="str" cm="1">
        <f t="array" ref="H410">IF($F410=0," ",_xlfn.XLOOKUP($F410,DataCalcs!$B$413:$B$491,_xlfn.XLOOKUP($C410,DataCalcs!$D$412:$N$412,DataCalcs!$D$413:$N$491),"WRONG LETTER"))</f>
        <v xml:space="preserve"> </v>
      </c>
      <c r="I410" s="33" t="str">
        <f>IF($F410=0," ",_xlfn.XLOOKUP($F410,DataCalcs!$B$413:$B$491,DataCalcs!$A$413:$A$491,"WRONG LETTER"))</f>
        <v xml:space="preserve"> </v>
      </c>
      <c r="J410" s="709" t="str" cm="1">
        <f t="array" ref="J410">_xlfn.IFS(ISBLANK(G410), "", NOT(ISNUMBER(G410)), "!!!",  G410&lt;DataTables!$E$104,"...",G410&lt;DataTables!$F$104,"L1",G410&lt;DataTables!$G$104,"L2",G410&lt;DataTables!$H$104,"L3",G410&lt;DataTables!$I$104,"L4",G410&lt;DataTables!$J$104,"L5",G410&lt;DataTables!$K$104,"L6",G410&lt;DataTables!$L$104,"L7",G410&lt;DataTables!$M$104,"L8", G410&gt;=DataTables!$M$104,"L9")</f>
        <v/>
      </c>
      <c r="K410" s="709"/>
      <c r="L410" s="415"/>
      <c r="M410" s="34" t="str">
        <f t="shared" si="140"/>
        <v>H</v>
      </c>
      <c r="N410" s="34" t="str">
        <f t="shared" si="140"/>
        <v>HH</v>
      </c>
      <c r="O410" s="34" cm="1">
        <f t="array" ref="O410">_xlfn.LET(_xlpm.a, $F$404:$F$411, _xlpm.b, $E$404:$E$411, _xlpm.c, _xlfn.XLOOKUP(M410,_xlpm.a,_xlpm.b,0), _xlpm.d, _xlfn.XLOOKUP(N410,_xlpm.a,_xlpm.b,0), _xlpm.x, IF(OR(_xlpm.c=0,_xlpm.d=0), _xlpm.c+_xlpm.d, MIN(_xlpm.c,_xlpm.d)), IF(_xlpm.x=0, 0, IF(DataTables!$K$158="6+", _xlfn.IFNA(_xlfn.RANK.AVG(_xlpm.x,$E$404:$E$409),1), IF(DataTables!$K$158=8,_xlfn.RANK.AVG(_xlpm.x,_xlpm.b)))))</f>
        <v>0</v>
      </c>
      <c r="P410" s="32"/>
      <c r="Q410" s="151"/>
      <c r="R410" s="151"/>
      <c r="S410" s="151"/>
      <c r="T410" s="151"/>
      <c r="U410" s="151"/>
      <c r="V410" s="151"/>
      <c r="W410" s="151">
        <f>$O410</f>
        <v>0</v>
      </c>
      <c r="X410" s="151"/>
      <c r="Y410" s="32"/>
      <c r="Z410" s="32">
        <f>COUNTIF(F$395:F$402:F$404:F$411,F410)</f>
        <v>0</v>
      </c>
      <c r="AA410" s="32">
        <f t="shared" si="141"/>
        <v>0</v>
      </c>
      <c r="AB410" s="7" t="str">
        <f t="shared" si="142"/>
        <v/>
      </c>
    </row>
    <row r="411" spans="1:28" s="7" customFormat="1" ht="20.25" customHeight="1">
      <c r="A411" s="709" t="s">
        <v>157</v>
      </c>
      <c r="B411" s="709" t="s">
        <v>60</v>
      </c>
      <c r="C411" s="709" t="s">
        <v>154</v>
      </c>
      <c r="D411" s="709" t="s">
        <v>65</v>
      </c>
      <c r="E411" s="14">
        <v>8</v>
      </c>
      <c r="F411" s="17"/>
      <c r="G411" s="38"/>
      <c r="H411" s="33" t="str" cm="1">
        <f t="array" ref="H411">IF($F411=0," ",_xlfn.XLOOKUP($F411,DataCalcs!$B$413:$B$491,_xlfn.XLOOKUP($C411,DataCalcs!$D$412:$N$412,DataCalcs!$D$413:$N$491),"WRONG LETTER"))</f>
        <v xml:space="preserve"> </v>
      </c>
      <c r="I411" s="33" t="str">
        <f>IF($F411=0," ",_xlfn.XLOOKUP($F411,DataCalcs!$B$413:$B$491,DataCalcs!$A$413:$A$491,"WRONG LETTER"))</f>
        <v xml:space="preserve"> </v>
      </c>
      <c r="J411" s="709" t="str" cm="1">
        <f t="array" ref="J411">_xlfn.IFS(ISBLANK(G411), "", NOT(ISNUMBER(G411)), "!!!",  G411&lt;DataTables!$E$104,"...",G411&lt;DataTables!$F$104,"L1",G411&lt;DataTables!$G$104,"L2",G411&lt;DataTables!$H$104,"L3",G411&lt;DataTables!$I$104,"L4",G411&lt;DataTables!$J$104,"L5",G411&lt;DataTables!$K$104,"L6",G411&lt;DataTables!$L$104,"L7",G411&lt;DataTables!$M$104,"L8", G411&gt;=DataTables!$M$104,"L9")</f>
        <v/>
      </c>
      <c r="K411" s="709"/>
      <c r="L411" s="31"/>
      <c r="M411" s="34" t="str">
        <f t="shared" si="140"/>
        <v>W</v>
      </c>
      <c r="N411" s="34" t="str">
        <f t="shared" si="140"/>
        <v>WW</v>
      </c>
      <c r="O411" s="34" cm="1">
        <f t="array" ref="O411">_xlfn.LET(_xlpm.a, $F$404:$F$411, _xlpm.b, $E$404:$E$411, _xlpm.c, _xlfn.XLOOKUP(M411,_xlpm.a,_xlpm.b,0), _xlpm.d, _xlfn.XLOOKUP(N411,_xlpm.a,_xlpm.b,0), _xlpm.x, IF(OR(_xlpm.c=0,_xlpm.d=0), _xlpm.c+_xlpm.d, MIN(_xlpm.c,_xlpm.d)), IF(_xlpm.x=0, 0, IF(DataTables!$K$158="6+", _xlfn.IFNA(_xlfn.RANK.AVG(_xlpm.x,$E$404:$E$409),1), IF(DataTables!$K$158=8,_xlfn.RANK.AVG(_xlpm.x,_xlpm.b)))))</f>
        <v>0</v>
      </c>
      <c r="P411" s="32"/>
      <c r="Q411" s="151"/>
      <c r="R411" s="151"/>
      <c r="S411" s="151"/>
      <c r="T411" s="151"/>
      <c r="U411" s="151"/>
      <c r="V411" s="151"/>
      <c r="W411" s="151"/>
      <c r="X411" s="151">
        <f>$O411</f>
        <v>0</v>
      </c>
      <c r="Y411" s="31"/>
      <c r="Z411" s="32">
        <f>COUNTIF(F$395:F$402:F$404:F$411,F411)</f>
        <v>0</v>
      </c>
      <c r="AA411" s="32">
        <f t="shared" si="141"/>
        <v>0</v>
      </c>
      <c r="AB411" s="7" t="str">
        <f t="shared" si="142"/>
        <v/>
      </c>
    </row>
    <row r="413" spans="1:28">
      <c r="H413" s="9"/>
      <c r="I413" s="39" t="s">
        <v>112</v>
      </c>
      <c r="J413" s="752" t="s">
        <v>107</v>
      </c>
      <c r="K413" s="752" t="s">
        <v>109</v>
      </c>
      <c r="L413" s="351"/>
      <c r="M413" s="31"/>
      <c r="O413" s="10"/>
      <c r="P413" s="7"/>
      <c r="Q413" s="31"/>
      <c r="R413" s="31"/>
      <c r="S413" s="31"/>
      <c r="T413" s="31"/>
      <c r="U413" s="31"/>
      <c r="V413" s="31"/>
      <c r="W413" s="31"/>
      <c r="X413" s="31"/>
      <c r="Y413" s="31"/>
      <c r="Z413" s="31"/>
      <c r="AA413" s="32"/>
      <c r="AB413" s="2"/>
    </row>
    <row r="414" spans="1:28">
      <c r="H414" s="9"/>
      <c r="I414" s="19" t="str">
        <f>Abingdon!$AJ$2</f>
        <v>Abingdon AC</v>
      </c>
      <c r="J414" s="729" t="str" cm="1">
        <f t="array" ref="J414">IF($K414=0,"",SUMPRODUCT((K414&lt;=$K$414:$K$421)/COUNTIF($K$414:$K$421,$K$414:$K$421)))</f>
        <v/>
      </c>
      <c r="K414" s="729">
        <f>SUM(Q$206:Q$411)</f>
        <v>0</v>
      </c>
      <c r="L414" s="3"/>
      <c r="M414" s="31"/>
      <c r="O414" s="10"/>
      <c r="P414" s="7"/>
      <c r="Q414" s="31"/>
      <c r="R414" s="31"/>
      <c r="S414" s="31"/>
      <c r="T414" s="31"/>
      <c r="U414" s="31"/>
      <c r="V414" s="31"/>
      <c r="W414" s="31"/>
      <c r="X414" s="31"/>
      <c r="Y414" s="31"/>
      <c r="Z414" s="31"/>
      <c r="AA414" s="32"/>
      <c r="AB414" s="2"/>
    </row>
    <row r="415" spans="1:28">
      <c r="H415" s="9"/>
      <c r="I415" s="19" t="str">
        <f>Banbury!$AJ$2</f>
        <v>Banbury Harriers AC</v>
      </c>
      <c r="J415" s="729" t="str" cm="1">
        <f t="array" ref="J415">IF($K415=0,"",SUMPRODUCT((K415&lt;=$K$414:$K$421)/COUNTIF($K$414:$K$421,$K$414:$K$421)))</f>
        <v/>
      </c>
      <c r="K415" s="729">
        <f>SUM(R$206:R$411)</f>
        <v>0</v>
      </c>
      <c r="L415" s="3"/>
      <c r="M415" s="31"/>
      <c r="O415" s="10"/>
      <c r="P415" s="7"/>
      <c r="Q415" s="31"/>
      <c r="R415" s="31"/>
      <c r="S415" s="31"/>
      <c r="T415" s="31"/>
      <c r="U415" s="31"/>
      <c r="V415" s="31"/>
      <c r="W415" s="31"/>
      <c r="X415" s="31"/>
      <c r="Y415" s="31"/>
      <c r="Z415" s="31"/>
      <c r="AA415" s="32"/>
      <c r="AB415" s="2"/>
    </row>
    <row r="416" spans="1:28">
      <c r="H416" s="9"/>
      <c r="I416" s="19" t="str">
        <f>Bicester!$AJ$2</f>
        <v>Bicester AC</v>
      </c>
      <c r="J416" s="729" t="str" cm="1">
        <f t="array" ref="J416">IF($K416=0,"",SUMPRODUCT((K416&lt;=$K$414:$K$421)/COUNTIF($K$414:$K$421,$K$414:$K$421)))</f>
        <v/>
      </c>
      <c r="K416" s="729">
        <f>SUM(S$206:S$411)</f>
        <v>0</v>
      </c>
      <c r="L416" s="3"/>
      <c r="M416" s="31"/>
      <c r="O416" s="10"/>
      <c r="P416" s="7"/>
      <c r="Q416" s="31"/>
      <c r="R416" s="31"/>
      <c r="S416" s="31"/>
      <c r="T416" s="31"/>
      <c r="U416" s="31"/>
      <c r="V416" s="31"/>
      <c r="W416" s="31"/>
      <c r="X416" s="31"/>
      <c r="Y416" s="31"/>
      <c r="Z416" s="31"/>
      <c r="AA416" s="32"/>
      <c r="AB416" s="2"/>
    </row>
    <row r="417" spans="1:28">
      <c r="H417" s="9"/>
      <c r="I417" s="19" t="str">
        <f>'Oxford City'!$AJ$2</f>
        <v>Oxford City AC</v>
      </c>
      <c r="J417" s="729" t="str" cm="1">
        <f t="array" ref="J417">IF($K417=0,"",SUMPRODUCT((K417&lt;=$K$414:$K$421)/COUNTIF($K$414:$K$421,$K$414:$K$421)))</f>
        <v/>
      </c>
      <c r="K417" s="729">
        <f>SUM(T$206:T$411)</f>
        <v>0</v>
      </c>
      <c r="L417" s="3"/>
      <c r="M417" s="31"/>
      <c r="O417" s="10"/>
      <c r="P417" s="7"/>
      <c r="Q417" s="31"/>
      <c r="R417" s="31"/>
      <c r="S417" s="31"/>
      <c r="T417" s="31"/>
      <c r="U417" s="31"/>
      <c r="V417" s="31"/>
      <c r="W417" s="31"/>
      <c r="X417" s="31"/>
      <c r="Y417" s="31"/>
      <c r="Z417" s="31"/>
      <c r="AA417" s="32"/>
      <c r="AB417" s="2"/>
    </row>
    <row r="418" spans="1:28">
      <c r="H418" s="9"/>
      <c r="I418" s="19" t="str">
        <f>Radley!$AJ$2</f>
        <v>Radley AC</v>
      </c>
      <c r="J418" s="729" t="str" cm="1">
        <f t="array" ref="J418">IF($K418=0,"",SUMPRODUCT((K418&lt;=$K$414:$K$421)/COUNTIF($K$414:$K$421,$K$414:$K$421)))</f>
        <v/>
      </c>
      <c r="K418" s="729">
        <f>SUM(U$206:U$411)</f>
        <v>0</v>
      </c>
      <c r="L418" s="3"/>
      <c r="M418" s="31"/>
      <c r="O418" s="10"/>
      <c r="P418" s="7"/>
      <c r="Q418" s="31"/>
      <c r="R418" s="31"/>
      <c r="S418" s="31"/>
      <c r="T418" s="31"/>
      <c r="U418" s="31"/>
      <c r="V418" s="31"/>
      <c r="W418" s="31"/>
      <c r="X418" s="31"/>
      <c r="Y418" s="31"/>
      <c r="Z418" s="31"/>
      <c r="AA418" s="32"/>
      <c r="AB418" s="2"/>
    </row>
    <row r="419" spans="1:28">
      <c r="H419" s="9"/>
      <c r="I419" s="19" t="str">
        <f>IF('Team Kennet'!$AJ$2=0,"",'Team Kennet'!$AJ$2)</f>
        <v>Team Kennet</v>
      </c>
      <c r="J419" s="729" t="str" cm="1">
        <f t="array" ref="J419">IF($K419=0,"",SUMPRODUCT((K419&lt;=$K$414:$K$421)/COUNTIF($K$414:$K$421,$K$414:$K$421)))</f>
        <v/>
      </c>
      <c r="K419" s="729">
        <f>SUM(V$206:V$411)</f>
        <v>0</v>
      </c>
      <c r="L419" s="3"/>
      <c r="M419" s="31"/>
      <c r="O419" s="10"/>
      <c r="P419" s="7"/>
      <c r="Q419" s="31"/>
      <c r="R419" s="31"/>
      <c r="S419" s="31"/>
      <c r="T419" s="31"/>
      <c r="U419" s="31"/>
      <c r="V419" s="31"/>
      <c r="W419" s="31"/>
      <c r="X419" s="31"/>
      <c r="Y419" s="31"/>
      <c r="Z419" s="31"/>
      <c r="AA419" s="32"/>
      <c r="AB419" s="2"/>
    </row>
    <row r="420" spans="1:28">
      <c r="H420" s="9"/>
      <c r="I420" s="19" t="str">
        <f>IF('White Horse'!$AJ$2=0,"",'White Horse'!$AJ$2)</f>
        <v>White Horse Harriers</v>
      </c>
      <c r="J420" s="729" t="str" cm="1">
        <f t="array" ref="J420">IF($K420=0,"",SUMPRODUCT((K420&lt;=$K$414:$K$421)/COUNTIF($K$414:$K$421,$K$414:$K$421)))</f>
        <v/>
      </c>
      <c r="K420" s="729">
        <f>SUM(W$206:W$411)</f>
        <v>0</v>
      </c>
      <c r="L420" s="3"/>
      <c r="M420" s="31"/>
      <c r="O420" s="10"/>
      <c r="P420" s="7"/>
      <c r="Q420" s="31"/>
      <c r="R420" s="31"/>
      <c r="S420" s="31"/>
      <c r="T420" s="31"/>
      <c r="U420" s="31"/>
      <c r="V420" s="31"/>
      <c r="W420" s="31"/>
      <c r="X420" s="31"/>
      <c r="Y420" s="31"/>
      <c r="Z420" s="31"/>
      <c r="AA420" s="32"/>
      <c r="AB420" s="2"/>
    </row>
    <row r="421" spans="1:28">
      <c r="H421" s="9"/>
      <c r="I421" s="19" t="str">
        <f>IF(Witney!$AJ$2=0,"",Witney!$AJ$2)</f>
        <v>Witney Road Runners</v>
      </c>
      <c r="J421" s="729" t="str" cm="1">
        <f t="array" ref="J421">IF($K421=0,"",SUMPRODUCT((K421&lt;=$K$414:$K$421)/COUNTIF($K$414:$K$421,$K$414:$K$421)))</f>
        <v/>
      </c>
      <c r="K421" s="729">
        <f>SUM(X$206:X$411)</f>
        <v>0</v>
      </c>
      <c r="L421" s="3"/>
      <c r="M421" s="31"/>
      <c r="O421" s="10"/>
      <c r="P421" s="7"/>
      <c r="Q421" s="31"/>
      <c r="R421" s="31"/>
      <c r="S421" s="31"/>
      <c r="T421" s="31"/>
      <c r="U421" s="31"/>
      <c r="V421" s="31"/>
      <c r="W421" s="31"/>
      <c r="X421" s="31"/>
      <c r="Y421" s="31"/>
      <c r="Z421" s="31"/>
      <c r="AA421" s="32"/>
      <c r="AB421" s="2"/>
    </row>
    <row r="423" spans="1:28" s="92" customFormat="1">
      <c r="A423" s="87"/>
      <c r="B423" s="87"/>
      <c r="C423" s="87"/>
      <c r="D423" s="87"/>
      <c r="E423" s="3"/>
      <c r="F423" s="3"/>
      <c r="G423" s="9"/>
      <c r="H423" s="12"/>
      <c r="I423" s="12"/>
      <c r="J423" s="5"/>
      <c r="K423" s="5"/>
      <c r="L423" s="31"/>
      <c r="M423" s="10"/>
      <c r="N423" s="10"/>
      <c r="O423" s="7"/>
      <c r="P423" s="31"/>
      <c r="Q423" s="31"/>
      <c r="R423" s="31"/>
      <c r="S423" s="31"/>
      <c r="T423" s="31"/>
      <c r="U423" s="31"/>
      <c r="V423" s="31"/>
      <c r="W423" s="31"/>
      <c r="X423" s="31"/>
      <c r="Y423" s="31"/>
      <c r="Z423" s="32"/>
      <c r="AA423" s="2"/>
      <c r="AB423" s="1"/>
    </row>
    <row r="424" spans="1:28" s="7" customFormat="1" ht="20.25" customHeight="1">
      <c r="A424" s="709" t="s">
        <v>183</v>
      </c>
      <c r="B424" s="709" t="s">
        <v>60</v>
      </c>
      <c r="C424" s="709" t="s">
        <v>158</v>
      </c>
      <c r="D424" s="709"/>
      <c r="E424" s="454" t="s">
        <v>258</v>
      </c>
      <c r="F424" s="455"/>
      <c r="G424" s="455"/>
      <c r="H424" s="456"/>
      <c r="I424" s="457" t="s">
        <v>59</v>
      </c>
      <c r="J424" s="461">
        <f>DataTables!$N$107</f>
        <v>15.4</v>
      </c>
      <c r="K424" s="16"/>
      <c r="L424" s="13"/>
      <c r="M424" s="10"/>
      <c r="N424" s="10"/>
      <c r="P424" s="31"/>
      <c r="Q424" s="373"/>
      <c r="R424" s="373"/>
      <c r="S424" s="373"/>
      <c r="T424" s="373"/>
      <c r="U424" s="373"/>
      <c r="V424" s="374"/>
      <c r="W424" s="375"/>
      <c r="X424" s="375"/>
      <c r="Y424" s="32"/>
      <c r="Z424" s="32"/>
      <c r="AA424" s="32"/>
    </row>
    <row r="425" spans="1:28" s="7" customFormat="1" ht="20.25" customHeight="1">
      <c r="A425" s="709" t="s">
        <v>183</v>
      </c>
      <c r="B425" s="709" t="s">
        <v>60</v>
      </c>
      <c r="C425" s="709" t="s">
        <v>158</v>
      </c>
      <c r="D425" s="709" t="s">
        <v>71</v>
      </c>
      <c r="E425" s="398">
        <v>1</v>
      </c>
      <c r="F425" s="55"/>
      <c r="G425" s="400"/>
      <c r="H425" s="402" t="str" cm="1">
        <f t="array" ref="H425">IF($F425=0," ",_xlfn.XLOOKUP($F425,DataCalcs!$B$495:$B$573,_xlfn.XLOOKUP($C425,DataCalcs!$D$494:$N$494,DataCalcs!$D$495:$N$573),"WRONG LETTER"))</f>
        <v xml:space="preserve"> </v>
      </c>
      <c r="I425" s="402" t="str">
        <f>IF($F425=0," ",_xlfn.XLOOKUP($F425,DataCalcs!$B$495:$B$573,DataCalcs!$A$495:$A$573,"WRONG LETTER"))</f>
        <v xml:space="preserve"> </v>
      </c>
      <c r="J425" s="29" t="str" cm="1">
        <f t="array" ref="J425">_xlfn.IFS(ISBLANK(G425), "", NOT(ISNUMBER(G425)), "!!!",  G425&gt;DataTables!$E$107,"...",G425&gt;DataTables!$F$107,"L1",G425&gt;DataTables!$G$107,"L2",G425&gt;DataTables!$H$107,"L3",G425&gt;DataTables!$I$107,"L4",G425&gt;DataTables!$J$107,"L5",G425&gt;DataTables!$K$107,"L6",G425&gt;DataTables!$L$107,"L7",G425&gt;DataTables!$M$107,"L8", G425&lt;=DataTables!$M$107,"L9")</f>
        <v/>
      </c>
      <c r="K425" s="709" t="str">
        <f>IF(ISBLANK(F425),"",IF(ISBLANK(K$424),"", K$424))</f>
        <v/>
      </c>
      <c r="L425" s="32"/>
      <c r="M425" s="34" t="str">
        <f>M404</f>
        <v>A</v>
      </c>
      <c r="N425" s="34" t="str">
        <f>N404</f>
        <v>AA</v>
      </c>
      <c r="O425" s="34" cm="1">
        <f t="array" ref="O425">_xlfn.LET(_xlpm.a, $F$425:$F$432, _xlpm.b, $E$425:$E$432, _xlpm.c, _xlfn.XLOOKUP(M425,_xlpm.a,_xlpm.b,0), _xlpm.d, _xlfn.XLOOKUP(N425,_xlpm.a,_xlpm.b,0), _xlpm.x, IF(OR(_xlpm.c=0,_xlpm.d=0), _xlpm.c+_xlpm.d, MIN(_xlpm.c,_xlpm.d)), IF(_xlpm.x=0, 0, IF(DataTables!$K$158="6+", _xlfn.IFNA(_xlfn.RANK.AVG(_xlpm.x,$E$425:$E$430),1), IF(DataTables!$K$158=8,_xlfn.RANK.AVG(_xlpm.x,_xlpm.b)))))</f>
        <v>0</v>
      </c>
      <c r="P425" s="32"/>
      <c r="Q425" s="151">
        <f>$O425</f>
        <v>0</v>
      </c>
      <c r="R425" s="151"/>
      <c r="S425" s="151"/>
      <c r="T425" s="151"/>
      <c r="U425" s="151"/>
      <c r="V425" s="151"/>
      <c r="W425" s="151"/>
      <c r="X425" s="151"/>
      <c r="Y425" s="32"/>
      <c r="Z425" s="32">
        <f>COUNTIF(F$425:F$432:F$434:F$441,F425)</f>
        <v>0</v>
      </c>
      <c r="AA425" s="32">
        <f>IF(NOT(ISBLANK(F425)),COUNTIF(F$425:F$432,LEFT(F425,1)&amp;"*"),0)</f>
        <v>0</v>
      </c>
      <c r="AB425" s="7" t="str">
        <f>IF(AND($G425&gt;0.00001,$G425&lt;=$J$424), "***", "")</f>
        <v/>
      </c>
    </row>
    <row r="426" spans="1:28" s="7" customFormat="1" ht="20.25" customHeight="1">
      <c r="A426" s="709" t="s">
        <v>183</v>
      </c>
      <c r="B426" s="709" t="s">
        <v>60</v>
      </c>
      <c r="C426" s="709" t="s">
        <v>158</v>
      </c>
      <c r="D426" s="709" t="s">
        <v>71</v>
      </c>
      <c r="E426" s="41">
        <v>2</v>
      </c>
      <c r="F426" s="17"/>
      <c r="G426" s="38"/>
      <c r="H426" s="33" t="str" cm="1">
        <f t="array" ref="H426">IF($F426=0," ",_xlfn.XLOOKUP($F426,DataCalcs!$B$495:$B$573,_xlfn.XLOOKUP($C426,DataCalcs!$D$494:$N$494,DataCalcs!$D$495:$N$573),"WRONG LETTER"))</f>
        <v xml:space="preserve"> </v>
      </c>
      <c r="I426" s="33" t="str">
        <f>IF($F426=0," ",_xlfn.XLOOKUP($F426,DataCalcs!$B$495:$B$573,DataCalcs!$A$495:$A$573,"WRONG LETTER"))</f>
        <v xml:space="preserve"> </v>
      </c>
      <c r="J426" s="709" t="str" cm="1">
        <f t="array" ref="J426">_xlfn.IFS(ISBLANK(G426), "", NOT(ISNUMBER(G426)), "!!!",  G426&gt;DataTables!$E$107,"...",G426&gt;DataTables!$F$107,"L1",G426&gt;DataTables!$G$107,"L2",G426&gt;DataTables!$H$107,"L3",G426&gt;DataTables!$I$107,"L4",G426&gt;DataTables!$J$107,"L5",G426&gt;DataTables!$K$107,"L6",G426&gt;DataTables!$L$107,"L7",G426&gt;DataTables!$M$107,"L8", G426&lt;=DataTables!$M$107,"L9")</f>
        <v/>
      </c>
      <c r="K426" s="709" t="str">
        <f t="shared" ref="K426:K432" si="143">IF(ISBLANK(F426),"",IF(ISBLANK(K$424),"", K$424))</f>
        <v/>
      </c>
      <c r="L426" s="32"/>
      <c r="M426" s="34" t="str">
        <f t="shared" ref="M426:N432" si="144">M405</f>
        <v>N</v>
      </c>
      <c r="N426" s="34" t="str">
        <f t="shared" si="144"/>
        <v>NN</v>
      </c>
      <c r="O426" s="34" cm="1">
        <f t="array" ref="O426">_xlfn.LET(_xlpm.a, $F$425:$F$432, _xlpm.b, $E$425:$E$432, _xlpm.c, _xlfn.XLOOKUP(M426,_xlpm.a,_xlpm.b,0), _xlpm.d, _xlfn.XLOOKUP(N426,_xlpm.a,_xlpm.b,0), _xlpm.x, IF(OR(_xlpm.c=0,_xlpm.d=0), _xlpm.c+_xlpm.d, MIN(_xlpm.c,_xlpm.d)), IF(_xlpm.x=0, 0, IF(DataTables!$K$158="6+", _xlfn.IFNA(_xlfn.RANK.AVG(_xlpm.x,$E$425:$E$430),1), IF(DataTables!$K$158=8,_xlfn.RANK.AVG(_xlpm.x,_xlpm.b)))))</f>
        <v>0</v>
      </c>
      <c r="P426" s="32"/>
      <c r="Q426" s="151"/>
      <c r="R426" s="151">
        <f>$O426</f>
        <v>0</v>
      </c>
      <c r="S426" s="151"/>
      <c r="T426" s="151"/>
      <c r="U426" s="151"/>
      <c r="V426" s="151"/>
      <c r="W426" s="151"/>
      <c r="X426" s="151"/>
      <c r="Y426" s="32"/>
      <c r="Z426" s="32">
        <f>COUNTIF(F$425:F$432:F$434:F$441,F426)</f>
        <v>0</v>
      </c>
      <c r="AA426" s="32">
        <f t="shared" ref="AA426:AA432" si="145">IF(NOT(ISBLANK(F426)),COUNTIF(F$425:F$432,LEFT(F426,1)&amp;"*"),0)</f>
        <v>0</v>
      </c>
      <c r="AB426" s="7" t="str">
        <f t="shared" ref="AB426:AB432" si="146">IF(AND($G426&gt;0.00001,$G426&lt;=$J$424), "***", "")</f>
        <v/>
      </c>
    </row>
    <row r="427" spans="1:28" s="7" customFormat="1" ht="20.25" customHeight="1">
      <c r="A427" s="709" t="s">
        <v>183</v>
      </c>
      <c r="B427" s="709" t="s">
        <v>60</v>
      </c>
      <c r="C427" s="709" t="s">
        <v>158</v>
      </c>
      <c r="D427" s="709" t="s">
        <v>71</v>
      </c>
      <c r="E427" s="41">
        <v>3</v>
      </c>
      <c r="F427" s="17"/>
      <c r="G427" s="38"/>
      <c r="H427" s="33" t="str" cm="1">
        <f t="array" ref="H427">IF($F427=0," ",_xlfn.XLOOKUP($F427,DataCalcs!$B$495:$B$573,_xlfn.XLOOKUP($C427,DataCalcs!$D$494:$N$494,DataCalcs!$D$495:$N$573),"WRONG LETTER"))</f>
        <v xml:space="preserve"> </v>
      </c>
      <c r="I427" s="33" t="str">
        <f>IF($F427=0," ",_xlfn.XLOOKUP($F427,DataCalcs!$B$495:$B$573,DataCalcs!$A$495:$A$573,"WRONG LETTER"))</f>
        <v xml:space="preserve"> </v>
      </c>
      <c r="J427" s="709" t="str" cm="1">
        <f t="array" ref="J427">_xlfn.IFS(ISBLANK(G427), "", NOT(ISNUMBER(G427)), "!!!",  G427&gt;DataTables!$E$107,"...",G427&gt;DataTables!$F$107,"L1",G427&gt;DataTables!$G$107,"L2",G427&gt;DataTables!$H$107,"L3",G427&gt;DataTables!$I$107,"L4",G427&gt;DataTables!$J$107,"L5",G427&gt;DataTables!$K$107,"L6",G427&gt;DataTables!$L$107,"L7",G427&gt;DataTables!$M$107,"L8", G427&lt;=DataTables!$M$107,"L9")</f>
        <v/>
      </c>
      <c r="K427" s="709" t="str">
        <f t="shared" si="143"/>
        <v/>
      </c>
      <c r="L427" s="32"/>
      <c r="M427" s="34" t="str">
        <f t="shared" si="144"/>
        <v>B</v>
      </c>
      <c r="N427" s="34" t="str">
        <f t="shared" si="144"/>
        <v>BB</v>
      </c>
      <c r="O427" s="34" cm="1">
        <f t="array" ref="O427">_xlfn.LET(_xlpm.a, $F$425:$F$432, _xlpm.b, $E$425:$E$432, _xlpm.c, _xlfn.XLOOKUP(M427,_xlpm.a,_xlpm.b,0), _xlpm.d, _xlfn.XLOOKUP(N427,_xlpm.a,_xlpm.b,0), _xlpm.x, IF(OR(_xlpm.c=0,_xlpm.d=0), _xlpm.c+_xlpm.d, MIN(_xlpm.c,_xlpm.d)), IF(_xlpm.x=0, 0, IF(DataTables!$K$158="6+", _xlfn.IFNA(_xlfn.RANK.AVG(_xlpm.x,$E$425:$E$430),1), IF(DataTables!$K$158=8,_xlfn.RANK.AVG(_xlpm.x,_xlpm.b)))))</f>
        <v>0</v>
      </c>
      <c r="P427" s="32"/>
      <c r="Q427" s="151"/>
      <c r="R427" s="151"/>
      <c r="S427" s="151">
        <f>$O427</f>
        <v>0</v>
      </c>
      <c r="T427" s="151"/>
      <c r="U427" s="151"/>
      <c r="V427" s="151"/>
      <c r="W427" s="151"/>
      <c r="X427" s="151"/>
      <c r="Y427" s="32"/>
      <c r="Z427" s="32">
        <f>COUNTIF(F$425:F$432:F$434:F$441,F427)</f>
        <v>0</v>
      </c>
      <c r="AA427" s="32">
        <f t="shared" si="145"/>
        <v>0</v>
      </c>
      <c r="AB427" s="7" t="str">
        <f t="shared" si="146"/>
        <v/>
      </c>
    </row>
    <row r="428" spans="1:28" s="7" customFormat="1" ht="20.25" customHeight="1">
      <c r="A428" s="709" t="s">
        <v>183</v>
      </c>
      <c r="B428" s="709" t="s">
        <v>60</v>
      </c>
      <c r="C428" s="709" t="s">
        <v>158</v>
      </c>
      <c r="D428" s="709" t="s">
        <v>71</v>
      </c>
      <c r="E428" s="41">
        <v>4</v>
      </c>
      <c r="F428" s="17"/>
      <c r="G428" s="38"/>
      <c r="H428" s="33" t="str" cm="1">
        <f t="array" ref="H428">IF($F428=0," ",_xlfn.XLOOKUP($F428,DataCalcs!$B$495:$B$573,_xlfn.XLOOKUP($C428,DataCalcs!$D$494:$N$494,DataCalcs!$D$495:$N$573),"WRONG LETTER"))</f>
        <v xml:space="preserve"> </v>
      </c>
      <c r="I428" s="33" t="str">
        <f>IF($F428=0," ",_xlfn.XLOOKUP($F428,DataCalcs!$B$495:$B$573,DataCalcs!$A$495:$A$573,"WRONG LETTER"))</f>
        <v xml:space="preserve"> </v>
      </c>
      <c r="J428" s="709" t="str" cm="1">
        <f t="array" ref="J428">_xlfn.IFS(ISBLANK(G428), "", NOT(ISNUMBER(G428)), "!!!",  G428&gt;DataTables!$E$107,"...",G428&gt;DataTables!$F$107,"L1",G428&gt;DataTables!$G$107,"L2",G428&gt;DataTables!$H$107,"L3",G428&gt;DataTables!$I$107,"L4",G428&gt;DataTables!$J$107,"L5",G428&gt;DataTables!$K$107,"L6",G428&gt;DataTables!$L$107,"L7",G428&gt;DataTables!$M$107,"L8", G428&lt;=DataTables!$M$107,"L9")</f>
        <v/>
      </c>
      <c r="K428" s="709" t="str">
        <f t="shared" si="143"/>
        <v/>
      </c>
      <c r="L428" s="32"/>
      <c r="M428" s="34" t="str">
        <f t="shared" si="144"/>
        <v>O</v>
      </c>
      <c r="N428" s="34" t="str">
        <f t="shared" si="144"/>
        <v>OO</v>
      </c>
      <c r="O428" s="34" cm="1">
        <f t="array" ref="O428">_xlfn.LET(_xlpm.a, $F$425:$F$432, _xlpm.b, $E$425:$E$432, _xlpm.c, _xlfn.XLOOKUP(M428,_xlpm.a,_xlpm.b,0), _xlpm.d, _xlfn.XLOOKUP(N428,_xlpm.a,_xlpm.b,0), _xlpm.x, IF(OR(_xlpm.c=0,_xlpm.d=0), _xlpm.c+_xlpm.d, MIN(_xlpm.c,_xlpm.d)), IF(_xlpm.x=0, 0, IF(DataTables!$K$158="6+", _xlfn.IFNA(_xlfn.RANK.AVG(_xlpm.x,$E$425:$E$430),1), IF(DataTables!$K$158=8,_xlfn.RANK.AVG(_xlpm.x,_xlpm.b)))))</f>
        <v>0</v>
      </c>
      <c r="P428" s="32"/>
      <c r="Q428" s="151"/>
      <c r="R428" s="151"/>
      <c r="S428" s="151"/>
      <c r="T428" s="151">
        <f>$O428</f>
        <v>0</v>
      </c>
      <c r="U428" s="151"/>
      <c r="V428" s="151"/>
      <c r="W428" s="151"/>
      <c r="X428" s="151"/>
      <c r="Y428" s="32"/>
      <c r="Z428" s="32">
        <f>COUNTIF(F$425:F$432:F$434:F$441,F428)</f>
        <v>0</v>
      </c>
      <c r="AA428" s="32">
        <f t="shared" si="145"/>
        <v>0</v>
      </c>
      <c r="AB428" s="7" t="str">
        <f t="shared" si="146"/>
        <v/>
      </c>
    </row>
    <row r="429" spans="1:28" s="7" customFormat="1" ht="20.25" customHeight="1">
      <c r="A429" s="709" t="s">
        <v>183</v>
      </c>
      <c r="B429" s="709" t="s">
        <v>60</v>
      </c>
      <c r="C429" s="709" t="s">
        <v>158</v>
      </c>
      <c r="D429" s="709" t="s">
        <v>71</v>
      </c>
      <c r="E429" s="41">
        <v>5</v>
      </c>
      <c r="F429" s="17"/>
      <c r="G429" s="38"/>
      <c r="H429" s="33" t="str" cm="1">
        <f t="array" ref="H429">IF($F429=0," ",_xlfn.XLOOKUP($F429,DataCalcs!$B$495:$B$573,_xlfn.XLOOKUP($C429,DataCalcs!$D$494:$N$494,DataCalcs!$D$495:$N$573),"WRONG LETTER"))</f>
        <v xml:space="preserve"> </v>
      </c>
      <c r="I429" s="33" t="str">
        <f>IF($F429=0," ",_xlfn.XLOOKUP($F429,DataCalcs!$B$495:$B$573,DataCalcs!$A$495:$A$573,"WRONG LETTER"))</f>
        <v xml:space="preserve"> </v>
      </c>
      <c r="J429" s="709" t="str" cm="1">
        <f t="array" ref="J429">_xlfn.IFS(ISBLANK(G429), "", NOT(ISNUMBER(G429)), "!!!",  G429&gt;DataTables!$E$107,"...",G429&gt;DataTables!$F$107,"L1",G429&gt;DataTables!$G$107,"L2",G429&gt;DataTables!$H$107,"L3",G429&gt;DataTables!$I$107,"L4",G429&gt;DataTables!$J$107,"L5",G429&gt;DataTables!$K$107,"L6",G429&gt;DataTables!$L$107,"L7",G429&gt;DataTables!$M$107,"L8", G429&lt;=DataTables!$M$107,"L9")</f>
        <v/>
      </c>
      <c r="K429" s="709" t="str">
        <f t="shared" si="143"/>
        <v/>
      </c>
      <c r="L429" s="32"/>
      <c r="M429" s="34" t="str">
        <f t="shared" si="144"/>
        <v>R</v>
      </c>
      <c r="N429" s="34" t="str">
        <f t="shared" si="144"/>
        <v>RR</v>
      </c>
      <c r="O429" s="34" cm="1">
        <f t="array" ref="O429">_xlfn.LET(_xlpm.a, $F$425:$F$432, _xlpm.b, $E$425:$E$432, _xlpm.c, _xlfn.XLOOKUP(M429,_xlpm.a,_xlpm.b,0), _xlpm.d, _xlfn.XLOOKUP(N429,_xlpm.a,_xlpm.b,0), _xlpm.x, IF(OR(_xlpm.c=0,_xlpm.d=0), _xlpm.c+_xlpm.d, MIN(_xlpm.c,_xlpm.d)), IF(_xlpm.x=0, 0, IF(DataTables!$K$158="6+", _xlfn.IFNA(_xlfn.RANK.AVG(_xlpm.x,$E$425:$E$430),1), IF(DataTables!$K$158=8,_xlfn.RANK.AVG(_xlpm.x,_xlpm.b)))))</f>
        <v>0</v>
      </c>
      <c r="P429" s="32"/>
      <c r="Q429" s="151"/>
      <c r="R429" s="151"/>
      <c r="S429" s="151"/>
      <c r="T429" s="151"/>
      <c r="U429" s="151">
        <f>$O429</f>
        <v>0</v>
      </c>
      <c r="V429" s="151"/>
      <c r="W429" s="151"/>
      <c r="X429" s="151"/>
      <c r="Y429" s="32"/>
      <c r="Z429" s="32">
        <f>COUNTIF(F$425:F$432:F$434:F$441,F429)</f>
        <v>0</v>
      </c>
      <c r="AA429" s="32">
        <f t="shared" si="145"/>
        <v>0</v>
      </c>
      <c r="AB429" s="7" t="str">
        <f t="shared" si="146"/>
        <v/>
      </c>
    </row>
    <row r="430" spans="1:28" s="7" customFormat="1" ht="20.25" customHeight="1">
      <c r="A430" s="709" t="s">
        <v>183</v>
      </c>
      <c r="B430" s="709" t="s">
        <v>60</v>
      </c>
      <c r="C430" s="709" t="s">
        <v>158</v>
      </c>
      <c r="D430" s="709" t="s">
        <v>71</v>
      </c>
      <c r="E430" s="41">
        <v>6</v>
      </c>
      <c r="F430" s="17"/>
      <c r="G430" s="38"/>
      <c r="H430" s="33" t="str" cm="1">
        <f t="array" ref="H430">IF($F430=0," ",_xlfn.XLOOKUP($F430,DataCalcs!$B$495:$B$573,_xlfn.XLOOKUP($C430,DataCalcs!$D$494:$N$494,DataCalcs!$D$495:$N$573),"WRONG LETTER"))</f>
        <v xml:space="preserve"> </v>
      </c>
      <c r="I430" s="33" t="str">
        <f>IF($F430=0," ",_xlfn.XLOOKUP($F430,DataCalcs!$B$495:$B$573,DataCalcs!$A$495:$A$573,"WRONG LETTER"))</f>
        <v xml:space="preserve"> </v>
      </c>
      <c r="J430" s="709" t="str" cm="1">
        <f t="array" ref="J430">_xlfn.IFS(ISBLANK(G430), "", NOT(ISNUMBER(G430)), "!!!",  G430&gt;DataTables!$E$107,"...",G430&gt;DataTables!$F$107,"L1",G430&gt;DataTables!$G$107,"L2",G430&gt;DataTables!$H$107,"L3",G430&gt;DataTables!$I$107,"L4",G430&gt;DataTables!$J$107,"L5",G430&gt;DataTables!$K$107,"L6",G430&gt;DataTables!$L$107,"L7",G430&gt;DataTables!$M$107,"L8", G430&lt;=DataTables!$M$107,"L9")</f>
        <v/>
      </c>
      <c r="K430" s="709" t="str">
        <f t="shared" si="143"/>
        <v/>
      </c>
      <c r="L430" s="32"/>
      <c r="M430" s="34" t="str">
        <f t="shared" si="144"/>
        <v>X</v>
      </c>
      <c r="N430" s="34" t="str">
        <f t="shared" si="144"/>
        <v>XX</v>
      </c>
      <c r="O430" s="34" cm="1">
        <f t="array" ref="O430">_xlfn.LET(_xlpm.a, $F$425:$F$432, _xlpm.b, $E$425:$E$432, _xlpm.c, _xlfn.XLOOKUP(M430,_xlpm.a,_xlpm.b,0), _xlpm.d, _xlfn.XLOOKUP(N430,_xlpm.a,_xlpm.b,0), _xlpm.x, IF(OR(_xlpm.c=0,_xlpm.d=0), _xlpm.c+_xlpm.d, MIN(_xlpm.c,_xlpm.d)), IF(_xlpm.x=0, 0, IF(DataTables!$K$158="6+", _xlfn.IFNA(_xlfn.RANK.AVG(_xlpm.x,$E$425:$E$430),1), IF(DataTables!$K$158=8,_xlfn.RANK.AVG(_xlpm.x,_xlpm.b)))))</f>
        <v>0</v>
      </c>
      <c r="P430" s="32"/>
      <c r="Q430" s="151"/>
      <c r="R430" s="151"/>
      <c r="S430" s="151"/>
      <c r="T430" s="151"/>
      <c r="U430" s="151"/>
      <c r="V430" s="151">
        <f>$O430</f>
        <v>0</v>
      </c>
      <c r="W430" s="151"/>
      <c r="X430" s="151"/>
      <c r="Y430" s="32"/>
      <c r="Z430" s="32">
        <f>COUNTIF(F$425:F$432:F$434:F$441,F430)</f>
        <v>0</v>
      </c>
      <c r="AA430" s="32">
        <f t="shared" si="145"/>
        <v>0</v>
      </c>
      <c r="AB430" s="7" t="str">
        <f t="shared" si="146"/>
        <v/>
      </c>
    </row>
    <row r="431" spans="1:28" s="7" customFormat="1" ht="20.25" customHeight="1">
      <c r="A431" s="709" t="s">
        <v>183</v>
      </c>
      <c r="B431" s="709" t="s">
        <v>60</v>
      </c>
      <c r="C431" s="709" t="s">
        <v>158</v>
      </c>
      <c r="D431" s="709" t="s">
        <v>71</v>
      </c>
      <c r="E431" s="14">
        <v>7</v>
      </c>
      <c r="F431" s="17"/>
      <c r="G431" s="38"/>
      <c r="H431" s="33" t="str" cm="1">
        <f t="array" ref="H431">IF($F431=0," ",_xlfn.XLOOKUP($F431,DataCalcs!$B$495:$B$573,_xlfn.XLOOKUP($C431,DataCalcs!$D$494:$N$494,DataCalcs!$D$495:$N$573),"WRONG LETTER"))</f>
        <v xml:space="preserve"> </v>
      </c>
      <c r="I431" s="33" t="str">
        <f>IF($F431=0," ",_xlfn.XLOOKUP($F431,DataCalcs!$B$495:$B$573,DataCalcs!$A$495:$A$573,"WRONG LETTER"))</f>
        <v xml:space="preserve"> </v>
      </c>
      <c r="J431" s="709" t="str" cm="1">
        <f t="array" ref="J431">_xlfn.IFS(ISBLANK(G431), "", NOT(ISNUMBER(G431)), "!!!",  G431&gt;DataTables!$E$107,"...",G431&gt;DataTables!$F$107,"L1",G431&gt;DataTables!$G$107,"L2",G431&gt;DataTables!$H$107,"L3",G431&gt;DataTables!$I$107,"L4",G431&gt;DataTables!$J$107,"L5",G431&gt;DataTables!$K$107,"L6",G431&gt;DataTables!$L$107,"L7",G431&gt;DataTables!$M$107,"L8", G431&lt;=DataTables!$M$107,"L9")</f>
        <v/>
      </c>
      <c r="K431" s="709" t="str">
        <f t="shared" si="143"/>
        <v/>
      </c>
      <c r="L431" s="32"/>
      <c r="M431" s="34" t="str">
        <f t="shared" si="144"/>
        <v>H</v>
      </c>
      <c r="N431" s="34" t="str">
        <f t="shared" si="144"/>
        <v>HH</v>
      </c>
      <c r="O431" s="34" cm="1">
        <f t="array" ref="O431">_xlfn.LET(_xlpm.a, $F$425:$F$432, _xlpm.b, $E$425:$E$432, _xlpm.c, _xlfn.XLOOKUP(M431,_xlpm.a,_xlpm.b,0), _xlpm.d, _xlfn.XLOOKUP(N431,_xlpm.a,_xlpm.b,0), _xlpm.x, IF(OR(_xlpm.c=0,_xlpm.d=0), _xlpm.c+_xlpm.d, MIN(_xlpm.c,_xlpm.d)), IF(_xlpm.x=0, 0, IF(DataTables!$K$158="6+", _xlfn.IFNA(_xlfn.RANK.AVG(_xlpm.x,$E$425:$E$430),1), IF(DataTables!$K$158=8,_xlfn.RANK.AVG(_xlpm.x,_xlpm.b)))))</f>
        <v>0</v>
      </c>
      <c r="P431" s="32"/>
      <c r="Q431" s="151"/>
      <c r="R431" s="151"/>
      <c r="S431" s="151"/>
      <c r="T431" s="151"/>
      <c r="U431" s="151"/>
      <c r="V431" s="151"/>
      <c r="W431" s="151">
        <f>$O431</f>
        <v>0</v>
      </c>
      <c r="X431" s="151"/>
      <c r="Y431" s="32"/>
      <c r="Z431" s="32">
        <f>COUNTIF(F$425:F$432:F$434:F$441,F431)</f>
        <v>0</v>
      </c>
      <c r="AA431" s="32">
        <f t="shared" si="145"/>
        <v>0</v>
      </c>
      <c r="AB431" s="7" t="str">
        <f t="shared" si="146"/>
        <v/>
      </c>
    </row>
    <row r="432" spans="1:28" s="8" customFormat="1" ht="20.25" customHeight="1">
      <c r="A432" s="709" t="s">
        <v>183</v>
      </c>
      <c r="B432" s="709" t="s">
        <v>60</v>
      </c>
      <c r="C432" s="709" t="s">
        <v>158</v>
      </c>
      <c r="D432" s="709" t="s">
        <v>71</v>
      </c>
      <c r="E432" s="394">
        <v>8</v>
      </c>
      <c r="F432" s="405"/>
      <c r="G432" s="406"/>
      <c r="H432" s="397" t="str" cm="1">
        <f t="array" ref="H432">IF($F432=0," ",_xlfn.XLOOKUP($F432,DataCalcs!$B$495:$B$573,_xlfn.XLOOKUP($C432,DataCalcs!$D$494:$N$494,DataCalcs!$D$495:$N$573),"WRONG LETTER"))</f>
        <v xml:space="preserve"> </v>
      </c>
      <c r="I432" s="397" t="str">
        <f>IF($F432=0," ",_xlfn.XLOOKUP($F432,DataCalcs!$B$495:$B$573,DataCalcs!$A$495:$A$573,"WRONG LETTER"))</f>
        <v xml:space="preserve"> </v>
      </c>
      <c r="J432" s="711" t="str" cm="1">
        <f t="array" ref="J432">_xlfn.IFS(ISBLANK(G432), "", NOT(ISNUMBER(G432)), "!!!",  G432&gt;DataTables!$E$107,"...",G432&gt;DataTables!$F$107,"L1",G432&gt;DataTables!$G$107,"L2",G432&gt;DataTables!$H$107,"L3",G432&gt;DataTables!$I$107,"L4",G432&gt;DataTables!$J$107,"L5",G432&gt;DataTables!$K$107,"L6",G432&gt;DataTables!$L$107,"L7",G432&gt;DataTables!$M$107,"L8", G432&lt;=DataTables!$M$107,"L9")</f>
        <v/>
      </c>
      <c r="K432" s="709" t="str">
        <f t="shared" si="143"/>
        <v/>
      </c>
      <c r="L432" s="31"/>
      <c r="M432" s="34" t="str">
        <f t="shared" si="144"/>
        <v>W</v>
      </c>
      <c r="N432" s="34" t="str">
        <f t="shared" si="144"/>
        <v>WW</v>
      </c>
      <c r="O432" s="34" cm="1">
        <f t="array" ref="O432">_xlfn.LET(_xlpm.a, $F$425:$F$432, _xlpm.b, $E$425:$E$432, _xlpm.c, _xlfn.XLOOKUP(M432,_xlpm.a,_xlpm.b,0), _xlpm.d, _xlfn.XLOOKUP(N432,_xlpm.a,_xlpm.b,0), _xlpm.x, IF(OR(_xlpm.c=0,_xlpm.d=0), _xlpm.c+_xlpm.d, MIN(_xlpm.c,_xlpm.d)), IF(_xlpm.x=0, 0, IF(DataTables!$K$158="6+", _xlfn.IFNA(_xlfn.RANK.AVG(_xlpm.x,$E$425:$E$430),1), IF(DataTables!$K$158=8,_xlfn.RANK.AVG(_xlpm.x,_xlpm.b)))))</f>
        <v>0</v>
      </c>
      <c r="P432" s="32"/>
      <c r="Q432" s="151"/>
      <c r="R432" s="151"/>
      <c r="S432" s="151"/>
      <c r="T432" s="151"/>
      <c r="U432" s="151"/>
      <c r="V432" s="151"/>
      <c r="W432" s="151"/>
      <c r="X432" s="151">
        <f>$O432</f>
        <v>0</v>
      </c>
      <c r="Y432" s="31"/>
      <c r="Z432" s="32">
        <f>COUNTIF(F$425:F$432:F$434:F$441,F432)</f>
        <v>0</v>
      </c>
      <c r="AA432" s="32">
        <f t="shared" si="145"/>
        <v>0</v>
      </c>
      <c r="AB432" s="7" t="str">
        <f t="shared" si="146"/>
        <v/>
      </c>
    </row>
    <row r="433" spans="1:28" s="8" customFormat="1" ht="20.25" customHeight="1">
      <c r="A433" s="709" t="s">
        <v>183</v>
      </c>
      <c r="B433" s="709" t="s">
        <v>60</v>
      </c>
      <c r="C433" s="709" t="s">
        <v>158</v>
      </c>
      <c r="D433" s="709"/>
      <c r="E433" s="454" t="s">
        <v>259</v>
      </c>
      <c r="F433" s="455"/>
      <c r="G433" s="458"/>
      <c r="H433" s="456"/>
      <c r="I433" s="457"/>
      <c r="J433" s="461"/>
      <c r="K433" s="16"/>
      <c r="L433" s="31"/>
      <c r="M433" s="36"/>
      <c r="N433" s="36"/>
      <c r="O433" s="712"/>
      <c r="P433" s="31"/>
      <c r="Q433" s="373"/>
      <c r="R433" s="373"/>
      <c r="S433" s="373"/>
      <c r="T433" s="373"/>
      <c r="U433" s="373"/>
      <c r="V433" s="374"/>
      <c r="W433" s="375"/>
      <c r="X433" s="375"/>
      <c r="Y433" s="31"/>
      <c r="Z433" s="32"/>
      <c r="AA433" s="2"/>
    </row>
    <row r="434" spans="1:28" s="8" customFormat="1" ht="20.25" customHeight="1">
      <c r="A434" s="709" t="s">
        <v>183</v>
      </c>
      <c r="B434" s="709" t="s">
        <v>60</v>
      </c>
      <c r="C434" s="709" t="s">
        <v>158</v>
      </c>
      <c r="D434" s="709" t="s">
        <v>65</v>
      </c>
      <c r="E434" s="398">
        <v>1</v>
      </c>
      <c r="F434" s="55"/>
      <c r="G434" s="400"/>
      <c r="H434" s="402" t="str" cm="1">
        <f t="array" ref="H434">IF($F434=0," ",_xlfn.XLOOKUP($F434,DataCalcs!$B$495:$B$573,_xlfn.XLOOKUP($C434,DataCalcs!$D$494:$N$494,DataCalcs!$D$495:$N$573),"WRONG LETTER"))</f>
        <v xml:space="preserve"> </v>
      </c>
      <c r="I434" s="402" t="str">
        <f>IF($F434=0," ",_xlfn.XLOOKUP($F434,DataCalcs!$B$495:$B$573,DataCalcs!$A$495:$A$573,"WRONG LETTER"))</f>
        <v xml:space="preserve"> </v>
      </c>
      <c r="J434" s="29" t="str" cm="1">
        <f t="array" ref="J434">_xlfn.IFS(ISBLANK(G434), "", NOT(ISNUMBER(G434)), "!!!",  G434&gt;DataTables!$E$107,"...",G434&gt;DataTables!$F$107,"L1",G434&gt;DataTables!$G$107,"L2",G434&gt;DataTables!$H$107,"L3",G434&gt;DataTables!$I$107,"L4",G434&gt;DataTables!$J$107,"L5",G434&gt;DataTables!$K$107,"L6",G434&gt;DataTables!$L$107,"L7",G434&gt;DataTables!$M$107,"L8", G434&lt;=DataTables!$M$107,"L9")</f>
        <v/>
      </c>
      <c r="K434" s="709" t="str">
        <f>IF(ISBLANK(F434),"",IF(ISBLANK(K$433),"", K$433))</f>
        <v/>
      </c>
      <c r="L434" s="31"/>
      <c r="M434" s="34" t="str">
        <f>M425</f>
        <v>A</v>
      </c>
      <c r="N434" s="34" t="str">
        <f>N425</f>
        <v>AA</v>
      </c>
      <c r="O434" s="34" cm="1">
        <f t="array" ref="O434">_xlfn.LET(_xlpm.a, $F$434:$F$441, _xlpm.b, $E$434:$E$441, _xlpm.c, _xlfn.XLOOKUP(M434,_xlpm.a,_xlpm.b,0), _xlpm.d, _xlfn.XLOOKUP(N434,_xlpm.a,_xlpm.b,0), _xlpm.x, IF(OR(_xlpm.c=0,_xlpm.d=0), _xlpm.c+_xlpm.d, MIN(_xlpm.c,_xlpm.d)), IF(_xlpm.x=0, 0, IF(DataTables!$K$158="6+", _xlfn.IFNA(_xlfn.RANK.AVG(_xlpm.x,$E$434:$E$439),1), IF(DataTables!$K$158=8,_xlfn.RANK.AVG(_xlpm.x,_xlpm.b)))))</f>
        <v>0</v>
      </c>
      <c r="P434" s="32"/>
      <c r="Q434" s="151">
        <f>$O434</f>
        <v>0</v>
      </c>
      <c r="R434" s="151"/>
      <c r="S434" s="151"/>
      <c r="T434" s="151"/>
      <c r="U434" s="151"/>
      <c r="V434" s="151"/>
      <c r="W434" s="151"/>
      <c r="X434" s="151"/>
      <c r="Y434" s="32"/>
      <c r="Z434" s="32">
        <f>COUNTIF(F$425:F$432:F$434:F$441,F434)</f>
        <v>0</v>
      </c>
      <c r="AA434" s="32">
        <f>IF(NOT(ISBLANK(F434)),COUNTIF(F$434:F$441,LEFT(F434,1)&amp;"*"),0)</f>
        <v>0</v>
      </c>
      <c r="AB434" s="7" t="str">
        <f>IF(AND($G434&gt;0.00001,$G434&lt;=$J$424), "***", "")</f>
        <v/>
      </c>
    </row>
    <row r="435" spans="1:28" s="8" customFormat="1" ht="20.25" customHeight="1">
      <c r="A435" s="709" t="s">
        <v>183</v>
      </c>
      <c r="B435" s="709" t="s">
        <v>60</v>
      </c>
      <c r="C435" s="709" t="s">
        <v>158</v>
      </c>
      <c r="D435" s="709" t="s">
        <v>65</v>
      </c>
      <c r="E435" s="41">
        <v>2</v>
      </c>
      <c r="F435" s="17"/>
      <c r="G435" s="38"/>
      <c r="H435" s="33" t="str" cm="1">
        <f t="array" ref="H435">IF($F435=0," ",_xlfn.XLOOKUP($F435,DataCalcs!$B$495:$B$573,_xlfn.XLOOKUP($C435,DataCalcs!$D$494:$N$494,DataCalcs!$D$495:$N$573),"WRONG LETTER"))</f>
        <v xml:space="preserve"> </v>
      </c>
      <c r="I435" s="33" t="str">
        <f>IF($F435=0," ",_xlfn.XLOOKUP($F435,DataCalcs!$B$495:$B$573,DataCalcs!$A$495:$A$573,"WRONG LETTER"))</f>
        <v xml:space="preserve"> </v>
      </c>
      <c r="J435" s="709" t="str" cm="1">
        <f t="array" ref="J435">_xlfn.IFS(ISBLANK(G435), "", NOT(ISNUMBER(G435)), "!!!",  G435&gt;DataTables!$E$107,"...",G435&gt;DataTables!$F$107,"L1",G435&gt;DataTables!$G$107,"L2",G435&gt;DataTables!$H$107,"L3",G435&gt;DataTables!$I$107,"L4",G435&gt;DataTables!$J$107,"L5",G435&gt;DataTables!$K$107,"L6",G435&gt;DataTables!$L$107,"L7",G435&gt;DataTables!$M$107,"L8", G435&lt;=DataTables!$M$107,"L9")</f>
        <v/>
      </c>
      <c r="K435" s="709" t="str">
        <f t="shared" ref="K435:K441" si="147">IF(ISBLANK(F435),"",IF(ISBLANK(K$433),"", K$433))</f>
        <v/>
      </c>
      <c r="L435" s="31"/>
      <c r="M435" s="34" t="str">
        <f t="shared" ref="M435:N441" si="148">M426</f>
        <v>N</v>
      </c>
      <c r="N435" s="34" t="str">
        <f t="shared" si="148"/>
        <v>NN</v>
      </c>
      <c r="O435" s="34" cm="1">
        <f t="array" ref="O435">_xlfn.LET(_xlpm.a, $F$434:$F$441, _xlpm.b, $E$434:$E$441, _xlpm.c, _xlfn.XLOOKUP(M435,_xlpm.a,_xlpm.b,0), _xlpm.d, _xlfn.XLOOKUP(N435,_xlpm.a,_xlpm.b,0), _xlpm.x, IF(OR(_xlpm.c=0,_xlpm.d=0), _xlpm.c+_xlpm.d, MIN(_xlpm.c,_xlpm.d)), IF(_xlpm.x=0, 0, IF(DataTables!$K$158="6+", _xlfn.IFNA(_xlfn.RANK.AVG(_xlpm.x,$E$434:$E$439),1), IF(DataTables!$K$158=8,_xlfn.RANK.AVG(_xlpm.x,_xlpm.b)))))</f>
        <v>0</v>
      </c>
      <c r="P435" s="32"/>
      <c r="Q435" s="151"/>
      <c r="R435" s="151">
        <f>$O435</f>
        <v>0</v>
      </c>
      <c r="S435" s="151"/>
      <c r="T435" s="151"/>
      <c r="U435" s="151"/>
      <c r="V435" s="151"/>
      <c r="W435" s="151"/>
      <c r="X435" s="151"/>
      <c r="Y435" s="32"/>
      <c r="Z435" s="32">
        <f>COUNTIF(F$425:F$432:F$434:F$441,F435)</f>
        <v>0</v>
      </c>
      <c r="AA435" s="32">
        <f t="shared" ref="AA435:AA441" si="149">IF(NOT(ISBLANK(F435)),COUNTIF(F$434:F$441,LEFT(F435,1)&amp;"*"),0)</f>
        <v>0</v>
      </c>
      <c r="AB435" s="7" t="str">
        <f t="shared" ref="AB435:AB441" si="150">IF(AND($G435&gt;0.00001,$G435&lt;=$J$424), "***", "")</f>
        <v/>
      </c>
    </row>
    <row r="436" spans="1:28" s="8" customFormat="1" ht="20.25" customHeight="1">
      <c r="A436" s="709" t="s">
        <v>183</v>
      </c>
      <c r="B436" s="709" t="s">
        <v>60</v>
      </c>
      <c r="C436" s="709" t="s">
        <v>158</v>
      </c>
      <c r="D436" s="709" t="s">
        <v>65</v>
      </c>
      <c r="E436" s="41">
        <v>3</v>
      </c>
      <c r="F436" s="17"/>
      <c r="G436" s="38"/>
      <c r="H436" s="33" t="str" cm="1">
        <f t="array" ref="H436">IF($F436=0," ",_xlfn.XLOOKUP($F436,DataCalcs!$B$495:$B$573,_xlfn.XLOOKUP($C436,DataCalcs!$D$494:$N$494,DataCalcs!$D$495:$N$573),"WRONG LETTER"))</f>
        <v xml:space="preserve"> </v>
      </c>
      <c r="I436" s="33" t="str">
        <f>IF($F436=0," ",_xlfn.XLOOKUP($F436,DataCalcs!$B$495:$B$573,DataCalcs!$A$495:$A$573,"WRONG LETTER"))</f>
        <v xml:space="preserve"> </v>
      </c>
      <c r="J436" s="709" t="str" cm="1">
        <f t="array" ref="J436">_xlfn.IFS(ISBLANK(G436), "", NOT(ISNUMBER(G436)), "!!!",  G436&gt;DataTables!$E$107,"...",G436&gt;DataTables!$F$107,"L1",G436&gt;DataTables!$G$107,"L2",G436&gt;DataTables!$H$107,"L3",G436&gt;DataTables!$I$107,"L4",G436&gt;DataTables!$J$107,"L5",G436&gt;DataTables!$K$107,"L6",G436&gt;DataTables!$L$107,"L7",G436&gt;DataTables!$M$107,"L8", G436&lt;=DataTables!$M$107,"L9")</f>
        <v/>
      </c>
      <c r="K436" s="709" t="str">
        <f t="shared" si="147"/>
        <v/>
      </c>
      <c r="L436" s="31"/>
      <c r="M436" s="34" t="str">
        <f t="shared" si="148"/>
        <v>B</v>
      </c>
      <c r="N436" s="34" t="str">
        <f t="shared" si="148"/>
        <v>BB</v>
      </c>
      <c r="O436" s="34" cm="1">
        <f t="array" ref="O436">_xlfn.LET(_xlpm.a, $F$434:$F$441, _xlpm.b, $E$434:$E$441, _xlpm.c, _xlfn.XLOOKUP(M436,_xlpm.a,_xlpm.b,0), _xlpm.d, _xlfn.XLOOKUP(N436,_xlpm.a,_xlpm.b,0), _xlpm.x, IF(OR(_xlpm.c=0,_xlpm.d=0), _xlpm.c+_xlpm.d, MIN(_xlpm.c,_xlpm.d)), IF(_xlpm.x=0, 0, IF(DataTables!$K$158="6+", _xlfn.IFNA(_xlfn.RANK.AVG(_xlpm.x,$E$434:$E$439),1), IF(DataTables!$K$158=8,_xlfn.RANK.AVG(_xlpm.x,_xlpm.b)))))</f>
        <v>0</v>
      </c>
      <c r="P436" s="32"/>
      <c r="Q436" s="151"/>
      <c r="R436" s="151"/>
      <c r="S436" s="151">
        <f>$O436</f>
        <v>0</v>
      </c>
      <c r="T436" s="151"/>
      <c r="U436" s="151"/>
      <c r="V436" s="151"/>
      <c r="W436" s="151"/>
      <c r="X436" s="151"/>
      <c r="Y436" s="32"/>
      <c r="Z436" s="32">
        <f>COUNTIF(F$425:F$432:F$434:F$441,F436)</f>
        <v>0</v>
      </c>
      <c r="AA436" s="32">
        <f t="shared" si="149"/>
        <v>0</v>
      </c>
      <c r="AB436" s="7" t="str">
        <f t="shared" si="150"/>
        <v/>
      </c>
    </row>
    <row r="437" spans="1:28" s="8" customFormat="1" ht="20.25" customHeight="1">
      <c r="A437" s="709" t="s">
        <v>183</v>
      </c>
      <c r="B437" s="709" t="s">
        <v>60</v>
      </c>
      <c r="C437" s="709" t="s">
        <v>158</v>
      </c>
      <c r="D437" s="709" t="s">
        <v>65</v>
      </c>
      <c r="E437" s="41">
        <v>4</v>
      </c>
      <c r="F437" s="17"/>
      <c r="G437" s="38"/>
      <c r="H437" s="33" t="str" cm="1">
        <f t="array" ref="H437">IF($F437=0," ",_xlfn.XLOOKUP($F437,DataCalcs!$B$495:$B$573,_xlfn.XLOOKUP($C437,DataCalcs!$D$494:$N$494,DataCalcs!$D$495:$N$573),"WRONG LETTER"))</f>
        <v xml:space="preserve"> </v>
      </c>
      <c r="I437" s="33" t="str">
        <f>IF($F437=0," ",_xlfn.XLOOKUP($F437,DataCalcs!$B$495:$B$573,DataCalcs!$A$495:$A$573,"WRONG LETTER"))</f>
        <v xml:space="preserve"> </v>
      </c>
      <c r="J437" s="709" t="str" cm="1">
        <f t="array" ref="J437">_xlfn.IFS(ISBLANK(G437), "", NOT(ISNUMBER(G437)), "!!!",  G437&gt;DataTables!$E$107,"...",G437&gt;DataTables!$F$107,"L1",G437&gt;DataTables!$G$107,"L2",G437&gt;DataTables!$H$107,"L3",G437&gt;DataTables!$I$107,"L4",G437&gt;DataTables!$J$107,"L5",G437&gt;DataTables!$K$107,"L6",G437&gt;DataTables!$L$107,"L7",G437&gt;DataTables!$M$107,"L8", G437&lt;=DataTables!$M$107,"L9")</f>
        <v/>
      </c>
      <c r="K437" s="709" t="str">
        <f t="shared" si="147"/>
        <v/>
      </c>
      <c r="L437" s="31"/>
      <c r="M437" s="34" t="str">
        <f t="shared" si="148"/>
        <v>O</v>
      </c>
      <c r="N437" s="34" t="str">
        <f t="shared" si="148"/>
        <v>OO</v>
      </c>
      <c r="O437" s="34" cm="1">
        <f t="array" ref="O437">_xlfn.LET(_xlpm.a, $F$434:$F$441, _xlpm.b, $E$434:$E$441, _xlpm.c, _xlfn.XLOOKUP(M437,_xlpm.a,_xlpm.b,0), _xlpm.d, _xlfn.XLOOKUP(N437,_xlpm.a,_xlpm.b,0), _xlpm.x, IF(OR(_xlpm.c=0,_xlpm.d=0), _xlpm.c+_xlpm.d, MIN(_xlpm.c,_xlpm.d)), IF(_xlpm.x=0, 0, IF(DataTables!$K$158="6+", _xlfn.IFNA(_xlfn.RANK.AVG(_xlpm.x,$E$434:$E$439),1), IF(DataTables!$K$158=8,_xlfn.RANK.AVG(_xlpm.x,_xlpm.b)))))</f>
        <v>0</v>
      </c>
      <c r="P437" s="32"/>
      <c r="Q437" s="151"/>
      <c r="R437" s="151"/>
      <c r="S437" s="151"/>
      <c r="T437" s="151">
        <f>$O437</f>
        <v>0</v>
      </c>
      <c r="U437" s="151"/>
      <c r="V437" s="151"/>
      <c r="W437" s="151"/>
      <c r="X437" s="151"/>
      <c r="Y437" s="32"/>
      <c r="Z437" s="32">
        <f>COUNTIF(F$425:F$432:F$434:F$441,F437)</f>
        <v>0</v>
      </c>
      <c r="AA437" s="32">
        <f t="shared" si="149"/>
        <v>0</v>
      </c>
      <c r="AB437" s="7" t="str">
        <f t="shared" si="150"/>
        <v/>
      </c>
    </row>
    <row r="438" spans="1:28" s="8" customFormat="1" ht="20.25" customHeight="1">
      <c r="A438" s="709" t="s">
        <v>183</v>
      </c>
      <c r="B438" s="709" t="s">
        <v>60</v>
      </c>
      <c r="C438" s="709" t="s">
        <v>158</v>
      </c>
      <c r="D438" s="709" t="s">
        <v>65</v>
      </c>
      <c r="E438" s="41">
        <v>5</v>
      </c>
      <c r="F438" s="17"/>
      <c r="G438" s="38"/>
      <c r="H438" s="33" t="str" cm="1">
        <f t="array" ref="H438">IF($F438=0," ",_xlfn.XLOOKUP($F438,DataCalcs!$B$495:$B$573,_xlfn.XLOOKUP($C438,DataCalcs!$D$494:$N$494,DataCalcs!$D$495:$N$573),"WRONG LETTER"))</f>
        <v xml:space="preserve"> </v>
      </c>
      <c r="I438" s="33" t="str">
        <f>IF($F438=0," ",_xlfn.XLOOKUP($F438,DataCalcs!$B$495:$B$573,DataCalcs!$A$495:$A$573,"WRONG LETTER"))</f>
        <v xml:space="preserve"> </v>
      </c>
      <c r="J438" s="709" t="str" cm="1">
        <f t="array" ref="J438">_xlfn.IFS(ISBLANK(G438), "", NOT(ISNUMBER(G438)), "!!!",  G438&gt;DataTables!$E$107,"...",G438&gt;DataTables!$F$107,"L1",G438&gt;DataTables!$G$107,"L2",G438&gt;DataTables!$H$107,"L3",G438&gt;DataTables!$I$107,"L4",G438&gt;DataTables!$J$107,"L5",G438&gt;DataTables!$K$107,"L6",G438&gt;DataTables!$L$107,"L7",G438&gt;DataTables!$M$107,"L8", G438&lt;=DataTables!$M$107,"L9")</f>
        <v/>
      </c>
      <c r="K438" s="709" t="str">
        <f t="shared" si="147"/>
        <v/>
      </c>
      <c r="L438" s="31"/>
      <c r="M438" s="34" t="str">
        <f t="shared" si="148"/>
        <v>R</v>
      </c>
      <c r="N438" s="34" t="str">
        <f t="shared" si="148"/>
        <v>RR</v>
      </c>
      <c r="O438" s="34" cm="1">
        <f t="array" ref="O438">_xlfn.LET(_xlpm.a, $F$434:$F$441, _xlpm.b, $E$434:$E$441, _xlpm.c, _xlfn.XLOOKUP(M438,_xlpm.a,_xlpm.b,0), _xlpm.d, _xlfn.XLOOKUP(N438,_xlpm.a,_xlpm.b,0), _xlpm.x, IF(OR(_xlpm.c=0,_xlpm.d=0), _xlpm.c+_xlpm.d, MIN(_xlpm.c,_xlpm.d)), IF(_xlpm.x=0, 0, IF(DataTables!$K$158="6+", _xlfn.IFNA(_xlfn.RANK.AVG(_xlpm.x,$E$434:$E$439),1), IF(DataTables!$K$158=8,_xlfn.RANK.AVG(_xlpm.x,_xlpm.b)))))</f>
        <v>0</v>
      </c>
      <c r="P438" s="32"/>
      <c r="Q438" s="151"/>
      <c r="R438" s="151"/>
      <c r="S438" s="151"/>
      <c r="T438" s="151"/>
      <c r="U438" s="151">
        <f>$O438</f>
        <v>0</v>
      </c>
      <c r="V438" s="151"/>
      <c r="W438" s="151"/>
      <c r="X438" s="151"/>
      <c r="Y438" s="32"/>
      <c r="Z438" s="32">
        <f>COUNTIF(F$425:F$432:F$434:F$441,F438)</f>
        <v>0</v>
      </c>
      <c r="AA438" s="32">
        <f t="shared" si="149"/>
        <v>0</v>
      </c>
      <c r="AB438" s="7" t="str">
        <f t="shared" si="150"/>
        <v/>
      </c>
    </row>
    <row r="439" spans="1:28" s="8" customFormat="1" ht="20.25" customHeight="1">
      <c r="A439" s="709" t="s">
        <v>183</v>
      </c>
      <c r="B439" s="709" t="s">
        <v>60</v>
      </c>
      <c r="C439" s="709" t="s">
        <v>158</v>
      </c>
      <c r="D439" s="709" t="s">
        <v>65</v>
      </c>
      <c r="E439" s="41">
        <v>6</v>
      </c>
      <c r="F439" s="17"/>
      <c r="G439" s="38"/>
      <c r="H439" s="33" t="str" cm="1">
        <f t="array" ref="H439">IF($F439=0," ",_xlfn.XLOOKUP($F439,DataCalcs!$B$495:$B$573,_xlfn.XLOOKUP($C439,DataCalcs!$D$494:$N$494,DataCalcs!$D$495:$N$573),"WRONG LETTER"))</f>
        <v xml:space="preserve"> </v>
      </c>
      <c r="I439" s="33" t="str">
        <f>IF($F439=0," ",_xlfn.XLOOKUP($F439,DataCalcs!$B$495:$B$573,DataCalcs!$A$495:$A$573,"WRONG LETTER"))</f>
        <v xml:space="preserve"> </v>
      </c>
      <c r="J439" s="709" t="str" cm="1">
        <f t="array" ref="J439">_xlfn.IFS(ISBLANK(G439), "", NOT(ISNUMBER(G439)), "!!!",  G439&gt;DataTables!$E$107,"...",G439&gt;DataTables!$F$107,"L1",G439&gt;DataTables!$G$107,"L2",G439&gt;DataTables!$H$107,"L3",G439&gt;DataTables!$I$107,"L4",G439&gt;DataTables!$J$107,"L5",G439&gt;DataTables!$K$107,"L6",G439&gt;DataTables!$L$107,"L7",G439&gt;DataTables!$M$107,"L8", G439&lt;=DataTables!$M$107,"L9")</f>
        <v/>
      </c>
      <c r="K439" s="709" t="str">
        <f t="shared" si="147"/>
        <v/>
      </c>
      <c r="L439" s="418"/>
      <c r="M439" s="34" t="str">
        <f t="shared" si="148"/>
        <v>X</v>
      </c>
      <c r="N439" s="34" t="str">
        <f t="shared" si="148"/>
        <v>XX</v>
      </c>
      <c r="O439" s="34" cm="1">
        <f t="array" ref="O439">_xlfn.LET(_xlpm.a, $F$434:$F$441, _xlpm.b, $E$434:$E$441, _xlpm.c, _xlfn.XLOOKUP(M439,_xlpm.a,_xlpm.b,0), _xlpm.d, _xlfn.XLOOKUP(N439,_xlpm.a,_xlpm.b,0), _xlpm.x, IF(OR(_xlpm.c=0,_xlpm.d=0), _xlpm.c+_xlpm.d, MIN(_xlpm.c,_xlpm.d)), IF(_xlpm.x=0, 0, IF(DataTables!$K$158="6+", _xlfn.IFNA(_xlfn.RANK.AVG(_xlpm.x,$E$434:$E$439),1), IF(DataTables!$K$158=8,_xlfn.RANK.AVG(_xlpm.x,_xlpm.b)))))</f>
        <v>0</v>
      </c>
      <c r="P439" s="32"/>
      <c r="Q439" s="151"/>
      <c r="R439" s="151"/>
      <c r="S439" s="151"/>
      <c r="T439" s="151"/>
      <c r="U439" s="151"/>
      <c r="V439" s="151">
        <f>$O439</f>
        <v>0</v>
      </c>
      <c r="W439" s="151"/>
      <c r="X439" s="151"/>
      <c r="Y439" s="32"/>
      <c r="Z439" s="32">
        <f>COUNTIF(F$425:F$432:F$434:F$441,F439)</f>
        <v>0</v>
      </c>
      <c r="AA439" s="32">
        <f t="shared" si="149"/>
        <v>0</v>
      </c>
      <c r="AB439" s="7" t="str">
        <f t="shared" si="150"/>
        <v/>
      </c>
    </row>
    <row r="440" spans="1:28" s="7" customFormat="1" ht="20.25" customHeight="1">
      <c r="A440" s="709" t="s">
        <v>183</v>
      </c>
      <c r="B440" s="709" t="s">
        <v>60</v>
      </c>
      <c r="C440" s="709" t="s">
        <v>158</v>
      </c>
      <c r="D440" s="709" t="s">
        <v>65</v>
      </c>
      <c r="E440" s="14">
        <v>7</v>
      </c>
      <c r="F440" s="17"/>
      <c r="G440" s="38"/>
      <c r="H440" s="33" t="str" cm="1">
        <f t="array" ref="H440">IF($F440=0," ",_xlfn.XLOOKUP($F440,DataCalcs!$B$495:$B$573,_xlfn.XLOOKUP($C440,DataCalcs!$D$494:$N$494,DataCalcs!$D$495:$N$573),"WRONG LETTER"))</f>
        <v xml:space="preserve"> </v>
      </c>
      <c r="I440" s="33" t="str">
        <f>IF($F440=0," ",_xlfn.XLOOKUP($F440,DataCalcs!$B$495:$B$573,DataCalcs!$A$495:$A$573,"WRONG LETTER"))</f>
        <v xml:space="preserve"> </v>
      </c>
      <c r="J440" s="709" t="str" cm="1">
        <f t="array" ref="J440">_xlfn.IFS(ISBLANK(G440), "", NOT(ISNUMBER(G440)), "!!!",  G440&gt;DataTables!$E$107,"...",G440&gt;DataTables!$F$107,"L1",G440&gt;DataTables!$G$107,"L2",G440&gt;DataTables!$H$107,"L3",G440&gt;DataTables!$I$107,"L4",G440&gt;DataTables!$J$107,"L5",G440&gt;DataTables!$K$107,"L6",G440&gt;DataTables!$L$107,"L7",G440&gt;DataTables!$M$107,"L8", G440&lt;=DataTables!$M$107,"L9")</f>
        <v/>
      </c>
      <c r="K440" s="709" t="str">
        <f t="shared" si="147"/>
        <v/>
      </c>
      <c r="L440" s="31"/>
      <c r="M440" s="34" t="str">
        <f t="shared" si="148"/>
        <v>H</v>
      </c>
      <c r="N440" s="34" t="str">
        <f t="shared" si="148"/>
        <v>HH</v>
      </c>
      <c r="O440" s="34" cm="1">
        <f t="array" ref="O440">_xlfn.LET(_xlpm.a, $F$434:$F$441, _xlpm.b, $E$434:$E$441, _xlpm.c, _xlfn.XLOOKUP(M440,_xlpm.a,_xlpm.b,0), _xlpm.d, _xlfn.XLOOKUP(N440,_xlpm.a,_xlpm.b,0), _xlpm.x, IF(OR(_xlpm.c=0,_xlpm.d=0), _xlpm.c+_xlpm.d, MIN(_xlpm.c,_xlpm.d)), IF(_xlpm.x=0, 0, IF(DataTables!$K$158="6+", _xlfn.IFNA(_xlfn.RANK.AVG(_xlpm.x,$E$434:$E$439),1), IF(DataTables!$K$158=8,_xlfn.RANK.AVG(_xlpm.x,_xlpm.b)))))</f>
        <v>0</v>
      </c>
      <c r="P440" s="32"/>
      <c r="Q440" s="151"/>
      <c r="R440" s="151"/>
      <c r="S440" s="151"/>
      <c r="T440" s="151"/>
      <c r="U440" s="151"/>
      <c r="V440" s="151"/>
      <c r="W440" s="151">
        <f>$O440</f>
        <v>0</v>
      </c>
      <c r="X440" s="151"/>
      <c r="Y440" s="32"/>
      <c r="Z440" s="32">
        <f>COUNTIF(F$425:F$432:F$434:F$441,F440)</f>
        <v>0</v>
      </c>
      <c r="AA440" s="32">
        <f t="shared" si="149"/>
        <v>0</v>
      </c>
      <c r="AB440" s="7" t="str">
        <f t="shared" si="150"/>
        <v/>
      </c>
    </row>
    <row r="441" spans="1:28" s="7" customFormat="1" ht="20.25" customHeight="1">
      <c r="A441" s="709" t="s">
        <v>183</v>
      </c>
      <c r="B441" s="709" t="s">
        <v>60</v>
      </c>
      <c r="C441" s="709" t="s">
        <v>158</v>
      </c>
      <c r="D441" s="709" t="s">
        <v>65</v>
      </c>
      <c r="E441" s="394">
        <v>8</v>
      </c>
      <c r="F441" s="405"/>
      <c r="G441" s="406"/>
      <c r="H441" s="397" t="str" cm="1">
        <f t="array" ref="H441">IF($F441=0," ",_xlfn.XLOOKUP($F441,DataCalcs!$B$495:$B$573,_xlfn.XLOOKUP($C441,DataCalcs!$D$494:$N$494,DataCalcs!$D$495:$N$573),"WRONG LETTER"))</f>
        <v xml:space="preserve"> </v>
      </c>
      <c r="I441" s="397" t="str">
        <f>IF($F441=0," ",_xlfn.XLOOKUP($F441,DataCalcs!$B$495:$B$573,DataCalcs!$A$495:$A$573,"WRONG LETTER"))</f>
        <v xml:space="preserve"> </v>
      </c>
      <c r="J441" s="711" t="str" cm="1">
        <f t="array" ref="J441">_xlfn.IFS(ISBLANK(G441), "", NOT(ISNUMBER(G441)), "!!!",  G441&gt;DataTables!$E$107,"...",G441&gt;DataTables!$F$107,"L1",G441&gt;DataTables!$G$107,"L2",G441&gt;DataTables!$H$107,"L3",G441&gt;DataTables!$I$107,"L4",G441&gt;DataTables!$J$107,"L5",G441&gt;DataTables!$K$107,"L6",G441&gt;DataTables!$L$107,"L7",G441&gt;DataTables!$M$107,"L8", G441&lt;=DataTables!$M$107,"L9")</f>
        <v/>
      </c>
      <c r="K441" s="709" t="str">
        <f t="shared" si="147"/>
        <v/>
      </c>
      <c r="L441" s="31"/>
      <c r="M441" s="34" t="str">
        <f t="shared" si="148"/>
        <v>W</v>
      </c>
      <c r="N441" s="34" t="str">
        <f t="shared" si="148"/>
        <v>WW</v>
      </c>
      <c r="O441" s="34" cm="1">
        <f t="array" ref="O441">_xlfn.LET(_xlpm.a, $F$434:$F$441, _xlpm.b, $E$434:$E$441, _xlpm.c, _xlfn.XLOOKUP(M441,_xlpm.a,_xlpm.b,0), _xlpm.d, _xlfn.XLOOKUP(N441,_xlpm.a,_xlpm.b,0), _xlpm.x, IF(OR(_xlpm.c=0,_xlpm.d=0), _xlpm.c+_xlpm.d, MIN(_xlpm.c,_xlpm.d)), IF(_xlpm.x=0, 0, IF(DataTables!$K$158="6+", _xlfn.IFNA(_xlfn.RANK.AVG(_xlpm.x,$E$434:$E$439),1), IF(DataTables!$K$158=8,_xlfn.RANK.AVG(_xlpm.x,_xlpm.b)))))</f>
        <v>0</v>
      </c>
      <c r="P441" s="32"/>
      <c r="Q441" s="151"/>
      <c r="R441" s="151"/>
      <c r="S441" s="151"/>
      <c r="T441" s="151"/>
      <c r="U441" s="151"/>
      <c r="V441" s="151"/>
      <c r="W441" s="151"/>
      <c r="X441" s="151">
        <f>$O441</f>
        <v>0</v>
      </c>
      <c r="Y441" s="31"/>
      <c r="Z441" s="32">
        <f>COUNTIF(F$425:F$432:F$434:F$441,F441)</f>
        <v>0</v>
      </c>
      <c r="AA441" s="32">
        <f t="shared" si="149"/>
        <v>0</v>
      </c>
      <c r="AB441" s="7" t="str">
        <f t="shared" si="150"/>
        <v/>
      </c>
    </row>
    <row r="442" spans="1:28" s="7" customFormat="1" ht="20.25" customHeight="1">
      <c r="A442" s="709" t="s">
        <v>183</v>
      </c>
      <c r="B442" s="709" t="s">
        <v>60</v>
      </c>
      <c r="C442" s="709" t="s">
        <v>127</v>
      </c>
      <c r="D442" s="709"/>
      <c r="E442" s="454" t="s">
        <v>260</v>
      </c>
      <c r="F442" s="455"/>
      <c r="G442" s="458"/>
      <c r="H442" s="456"/>
      <c r="I442" s="457" t="s">
        <v>59</v>
      </c>
      <c r="J442" s="461">
        <f>DataTables!$N$108</f>
        <v>12.2</v>
      </c>
      <c r="K442" s="16"/>
      <c r="L442" s="13"/>
      <c r="M442" s="36"/>
      <c r="N442" s="36"/>
      <c r="O442" s="712"/>
      <c r="P442" s="31"/>
      <c r="Q442" s="373"/>
      <c r="R442" s="373"/>
      <c r="S442" s="373"/>
      <c r="T442" s="373"/>
      <c r="U442" s="373"/>
      <c r="V442" s="374"/>
      <c r="W442" s="375"/>
      <c r="X442" s="375"/>
      <c r="Y442" s="32"/>
      <c r="Z442" s="32"/>
      <c r="AA442" s="2"/>
    </row>
    <row r="443" spans="1:28" s="7" customFormat="1" ht="20.25" customHeight="1">
      <c r="A443" s="709" t="s">
        <v>183</v>
      </c>
      <c r="B443" s="709" t="s">
        <v>60</v>
      </c>
      <c r="C443" s="709" t="s">
        <v>127</v>
      </c>
      <c r="D443" s="709" t="s">
        <v>71</v>
      </c>
      <c r="E443" s="398">
        <v>1</v>
      </c>
      <c r="F443" s="55"/>
      <c r="G443" s="400"/>
      <c r="H443" s="402" t="str" cm="1">
        <f t="array" ref="H443">IF($F443=0," ",_xlfn.XLOOKUP($F443,DataCalcs!$B$495:$B$573,_xlfn.XLOOKUP($C443,DataCalcs!$D$494:$N$494,DataCalcs!$D$495:$N$573),"WRONG LETTER"))</f>
        <v xml:space="preserve"> </v>
      </c>
      <c r="I443" s="402" t="str">
        <f>IF($F443=0," ",_xlfn.XLOOKUP($F443,DataCalcs!$B$495:$B$573,DataCalcs!$A$495:$A$573,"WRONG LETTER"))</f>
        <v xml:space="preserve"> </v>
      </c>
      <c r="J443" s="29" t="str" cm="1">
        <f t="array" ref="J443">_xlfn.IFS(ISBLANK(G443), "", NOT(ISNUMBER(G443)), "!!!",  G443&gt;DataTables!$E$108,"...",G443&gt;DataTables!$F$108,"L1",G443&gt;DataTables!$G$108,"L2",G443&gt;DataTables!$H$108,"L3",G443&gt;DataTables!$I$108,"L4",G443&gt;DataTables!$J$108,"L5",G443&gt;DataTables!$K$108,"L6",G443&gt;DataTables!$L$108,"L7",G443&gt;DataTables!$M$108,"L8", G443&lt;=DataTables!$M$108,"L9")</f>
        <v/>
      </c>
      <c r="K443" s="709" t="str">
        <f>IF(ISBLANK(F443),"",IF(ISBLANK(K$442),"", K$442))</f>
        <v/>
      </c>
      <c r="L443" s="32"/>
      <c r="M443" s="34" t="str">
        <f t="shared" ref="M443:N450" si="151">M434</f>
        <v>A</v>
      </c>
      <c r="N443" s="34" t="str">
        <f t="shared" si="151"/>
        <v>AA</v>
      </c>
      <c r="O443" s="34" cm="1">
        <f t="array" ref="O443">_xlfn.LET(_xlpm.a, $F$443:$F$450, _xlpm.b, $E$443:$E$450, _xlpm.c, _xlfn.XLOOKUP(M443,_xlpm.a,_xlpm.b,0), _xlpm.d, _xlfn.XLOOKUP(N443,_xlpm.a,_xlpm.b,0), _xlpm.x, IF(OR(_xlpm.c=0,_xlpm.d=0), _xlpm.c+_xlpm.d, MIN(_xlpm.c,_xlpm.d)), IF(_xlpm.x=0, 0, IF(DataTables!$K$158="6+", _xlfn.IFNA(_xlfn.RANK.AVG(_xlpm.x,$E$443:$E$448),1), IF(DataTables!$K$158=8,_xlfn.RANK.AVG(_xlpm.x,_xlpm.b)))))</f>
        <v>0</v>
      </c>
      <c r="P443" s="32"/>
      <c r="Q443" s="151">
        <f>$O443</f>
        <v>0</v>
      </c>
      <c r="R443" s="151"/>
      <c r="S443" s="151"/>
      <c r="T443" s="151"/>
      <c r="U443" s="151"/>
      <c r="V443" s="151"/>
      <c r="W443" s="151"/>
      <c r="X443" s="151"/>
      <c r="Y443" s="32"/>
      <c r="Z443" s="32">
        <f>COUNTIF(F$443:F$450:F$452:F$459,F443)</f>
        <v>0</v>
      </c>
      <c r="AA443" s="32">
        <f>IF(NOT(ISBLANK(F443)),COUNTIF(F$443:F$450,LEFT(F443,1)&amp;"*"),0)</f>
        <v>0</v>
      </c>
      <c r="AB443" s="7" t="str">
        <f>IF(AND($G443&gt;0.00001,$G443&lt;=$J$442), "***", "")</f>
        <v/>
      </c>
    </row>
    <row r="444" spans="1:28" s="7" customFormat="1" ht="20.25" customHeight="1">
      <c r="A444" s="709" t="s">
        <v>183</v>
      </c>
      <c r="B444" s="709" t="s">
        <v>60</v>
      </c>
      <c r="C444" s="709" t="s">
        <v>127</v>
      </c>
      <c r="D444" s="709" t="s">
        <v>71</v>
      </c>
      <c r="E444" s="41">
        <v>2</v>
      </c>
      <c r="F444" s="17"/>
      <c r="G444" s="38"/>
      <c r="H444" s="33" t="str" cm="1">
        <f t="array" ref="H444">IF($F444=0," ",_xlfn.XLOOKUP($F444,DataCalcs!$B$495:$B$573,_xlfn.XLOOKUP($C444,DataCalcs!$D$494:$N$494,DataCalcs!$D$495:$N$573),"WRONG LETTER"))</f>
        <v xml:space="preserve"> </v>
      </c>
      <c r="I444" s="33" t="str">
        <f>IF($F444=0," ",_xlfn.XLOOKUP($F444,DataCalcs!$B$495:$B$573,DataCalcs!$A$495:$A$573,"WRONG LETTER"))</f>
        <v xml:space="preserve"> </v>
      </c>
      <c r="J444" s="709" t="str" cm="1">
        <f t="array" ref="J444">_xlfn.IFS(ISBLANK(G444), "", NOT(ISNUMBER(G444)), "!!!",  G444&gt;DataTables!$E$108,"...",G444&gt;DataTables!$F$108,"L1",G444&gt;DataTables!$G$108,"L2",G444&gt;DataTables!$H$108,"L3",G444&gt;DataTables!$I$108,"L4",G444&gt;DataTables!$J$108,"L5",G444&gt;DataTables!$K$108,"L6",G444&gt;DataTables!$L$108,"L7",G444&gt;DataTables!$M$108,"L8", G444&lt;=DataTables!$M$108,"L9")</f>
        <v/>
      </c>
      <c r="K444" s="709" t="str">
        <f t="shared" ref="K444:K450" si="152">IF(ISBLANK(F444),"",IF(ISBLANK(K$442),"", K$442))</f>
        <v/>
      </c>
      <c r="L444" s="32"/>
      <c r="M444" s="34" t="str">
        <f t="shared" si="151"/>
        <v>N</v>
      </c>
      <c r="N444" s="34" t="str">
        <f t="shared" si="151"/>
        <v>NN</v>
      </c>
      <c r="O444" s="34" cm="1">
        <f t="array" ref="O444">_xlfn.LET(_xlpm.a, $F$443:$F$450, _xlpm.b, $E$443:$E$450, _xlpm.c, _xlfn.XLOOKUP(M444,_xlpm.a,_xlpm.b,0), _xlpm.d, _xlfn.XLOOKUP(N444,_xlpm.a,_xlpm.b,0), _xlpm.x, IF(OR(_xlpm.c=0,_xlpm.d=0), _xlpm.c+_xlpm.d, MIN(_xlpm.c,_xlpm.d)), IF(_xlpm.x=0, 0, IF(DataTables!$K$158="6+", _xlfn.IFNA(_xlfn.RANK.AVG(_xlpm.x,$E$443:$E$448),1), IF(DataTables!$K$158=8,_xlfn.RANK.AVG(_xlpm.x,_xlpm.b)))))</f>
        <v>0</v>
      </c>
      <c r="P444" s="32"/>
      <c r="Q444" s="151"/>
      <c r="R444" s="151">
        <f>$O444</f>
        <v>0</v>
      </c>
      <c r="S444" s="151"/>
      <c r="T444" s="151"/>
      <c r="U444" s="151"/>
      <c r="V444" s="151"/>
      <c r="W444" s="151"/>
      <c r="X444" s="151"/>
      <c r="Y444" s="32"/>
      <c r="Z444" s="32">
        <f>COUNTIF(F$443:F$450:F$452:F$459,F444)</f>
        <v>0</v>
      </c>
      <c r="AA444" s="32">
        <f t="shared" ref="AA444:AA450" si="153">IF(NOT(ISBLANK(F444)),COUNTIF(F$443:F$450,LEFT(F444,1)&amp;"*"),0)</f>
        <v>0</v>
      </c>
      <c r="AB444" s="7" t="str">
        <f t="shared" ref="AB444:AB450" si="154">IF(AND($G444&gt;0.00001,$G444&lt;=$J$442), "***", "")</f>
        <v/>
      </c>
    </row>
    <row r="445" spans="1:28" s="7" customFormat="1" ht="20.25" customHeight="1">
      <c r="A445" s="709" t="s">
        <v>183</v>
      </c>
      <c r="B445" s="709" t="s">
        <v>60</v>
      </c>
      <c r="C445" s="709" t="s">
        <v>127</v>
      </c>
      <c r="D445" s="709" t="s">
        <v>71</v>
      </c>
      <c r="E445" s="41">
        <v>3</v>
      </c>
      <c r="F445" s="17"/>
      <c r="G445" s="38"/>
      <c r="H445" s="33" t="str" cm="1">
        <f t="array" ref="H445">IF($F445=0," ",_xlfn.XLOOKUP($F445,DataCalcs!$B$495:$B$573,_xlfn.XLOOKUP($C445,DataCalcs!$D$494:$N$494,DataCalcs!$D$495:$N$573),"WRONG LETTER"))</f>
        <v xml:space="preserve"> </v>
      </c>
      <c r="I445" s="33" t="str">
        <f>IF($F445=0," ",_xlfn.XLOOKUP($F445,DataCalcs!$B$495:$B$573,DataCalcs!$A$495:$A$573,"WRONG LETTER"))</f>
        <v xml:space="preserve"> </v>
      </c>
      <c r="J445" s="709" t="str" cm="1">
        <f t="array" ref="J445">_xlfn.IFS(ISBLANK(G445), "", NOT(ISNUMBER(G445)), "!!!",  G445&gt;DataTables!$E$108,"...",G445&gt;DataTables!$F$108,"L1",G445&gt;DataTables!$G$108,"L2",G445&gt;DataTables!$H$108,"L3",G445&gt;DataTables!$I$108,"L4",G445&gt;DataTables!$J$108,"L5",G445&gt;DataTables!$K$108,"L6",G445&gt;DataTables!$L$108,"L7",G445&gt;DataTables!$M$108,"L8", G445&lt;=DataTables!$M$108,"L9")</f>
        <v/>
      </c>
      <c r="K445" s="709" t="str">
        <f t="shared" si="152"/>
        <v/>
      </c>
      <c r="L445" s="32"/>
      <c r="M445" s="34" t="str">
        <f t="shared" si="151"/>
        <v>B</v>
      </c>
      <c r="N445" s="34" t="str">
        <f t="shared" si="151"/>
        <v>BB</v>
      </c>
      <c r="O445" s="34" cm="1">
        <f t="array" ref="O445">_xlfn.LET(_xlpm.a, $F$443:$F$450, _xlpm.b, $E$443:$E$450, _xlpm.c, _xlfn.XLOOKUP(M445,_xlpm.a,_xlpm.b,0), _xlpm.d, _xlfn.XLOOKUP(N445,_xlpm.a,_xlpm.b,0), _xlpm.x, IF(OR(_xlpm.c=0,_xlpm.d=0), _xlpm.c+_xlpm.d, MIN(_xlpm.c,_xlpm.d)), IF(_xlpm.x=0, 0, IF(DataTables!$K$158="6+", _xlfn.IFNA(_xlfn.RANK.AVG(_xlpm.x,$E$443:$E$448),1), IF(DataTables!$K$158=8,_xlfn.RANK.AVG(_xlpm.x,_xlpm.b)))))</f>
        <v>0</v>
      </c>
      <c r="P445" s="32"/>
      <c r="Q445" s="151"/>
      <c r="R445" s="151"/>
      <c r="S445" s="151">
        <f>$O445</f>
        <v>0</v>
      </c>
      <c r="T445" s="151"/>
      <c r="U445" s="151"/>
      <c r="V445" s="151"/>
      <c r="W445" s="151"/>
      <c r="X445" s="151"/>
      <c r="Y445" s="32"/>
      <c r="Z445" s="32">
        <f>COUNTIF(F$443:F$450:F$452:F$459,F445)</f>
        <v>0</v>
      </c>
      <c r="AA445" s="32">
        <f t="shared" si="153"/>
        <v>0</v>
      </c>
      <c r="AB445" s="7" t="str">
        <f t="shared" si="154"/>
        <v/>
      </c>
    </row>
    <row r="446" spans="1:28" s="7" customFormat="1" ht="20.25" customHeight="1">
      <c r="A446" s="709" t="s">
        <v>183</v>
      </c>
      <c r="B446" s="709" t="s">
        <v>60</v>
      </c>
      <c r="C446" s="709" t="s">
        <v>127</v>
      </c>
      <c r="D446" s="709" t="s">
        <v>71</v>
      </c>
      <c r="E446" s="41">
        <v>4</v>
      </c>
      <c r="F446" s="17"/>
      <c r="G446" s="38"/>
      <c r="H446" s="33" t="str" cm="1">
        <f t="array" ref="H446">IF($F446=0," ",_xlfn.XLOOKUP($F446,DataCalcs!$B$495:$B$573,_xlfn.XLOOKUP($C446,DataCalcs!$D$494:$N$494,DataCalcs!$D$495:$N$573),"WRONG LETTER"))</f>
        <v xml:space="preserve"> </v>
      </c>
      <c r="I446" s="33" t="str">
        <f>IF($F446=0," ",_xlfn.XLOOKUP($F446,DataCalcs!$B$495:$B$573,DataCalcs!$A$495:$A$573,"WRONG LETTER"))</f>
        <v xml:space="preserve"> </v>
      </c>
      <c r="J446" s="709" t="str" cm="1">
        <f t="array" ref="J446">_xlfn.IFS(ISBLANK(G446), "", NOT(ISNUMBER(G446)), "!!!",  G446&gt;DataTables!$E$108,"...",G446&gt;DataTables!$F$108,"L1",G446&gt;DataTables!$G$108,"L2",G446&gt;DataTables!$H$108,"L3",G446&gt;DataTables!$I$108,"L4",G446&gt;DataTables!$J$108,"L5",G446&gt;DataTables!$K$108,"L6",G446&gt;DataTables!$L$108,"L7",G446&gt;DataTables!$M$108,"L8", G446&lt;=DataTables!$M$108,"L9")</f>
        <v/>
      </c>
      <c r="K446" s="709" t="str">
        <f t="shared" si="152"/>
        <v/>
      </c>
      <c r="L446" s="32"/>
      <c r="M446" s="34" t="str">
        <f t="shared" si="151"/>
        <v>O</v>
      </c>
      <c r="N446" s="34" t="str">
        <f t="shared" si="151"/>
        <v>OO</v>
      </c>
      <c r="O446" s="34" cm="1">
        <f t="array" ref="O446">_xlfn.LET(_xlpm.a, $F$443:$F$450, _xlpm.b, $E$443:$E$450, _xlpm.c, _xlfn.XLOOKUP(M446,_xlpm.a,_xlpm.b,0), _xlpm.d, _xlfn.XLOOKUP(N446,_xlpm.a,_xlpm.b,0), _xlpm.x, IF(OR(_xlpm.c=0,_xlpm.d=0), _xlpm.c+_xlpm.d, MIN(_xlpm.c,_xlpm.d)), IF(_xlpm.x=0, 0, IF(DataTables!$K$158="6+", _xlfn.IFNA(_xlfn.RANK.AVG(_xlpm.x,$E$443:$E$448),1), IF(DataTables!$K$158=8,_xlfn.RANK.AVG(_xlpm.x,_xlpm.b)))))</f>
        <v>0</v>
      </c>
      <c r="P446" s="32"/>
      <c r="Q446" s="151"/>
      <c r="R446" s="151"/>
      <c r="S446" s="151"/>
      <c r="T446" s="151">
        <f>$O446</f>
        <v>0</v>
      </c>
      <c r="U446" s="151"/>
      <c r="V446" s="151"/>
      <c r="W446" s="151"/>
      <c r="X446" s="151"/>
      <c r="Y446" s="32"/>
      <c r="Z446" s="32">
        <f>COUNTIF(F$443:F$450:F$452:F$459,F446)</f>
        <v>0</v>
      </c>
      <c r="AA446" s="32">
        <f t="shared" si="153"/>
        <v>0</v>
      </c>
      <c r="AB446" s="7" t="str">
        <f t="shared" si="154"/>
        <v/>
      </c>
    </row>
    <row r="447" spans="1:28" s="7" customFormat="1" ht="20.25" customHeight="1">
      <c r="A447" s="709" t="s">
        <v>183</v>
      </c>
      <c r="B447" s="709" t="s">
        <v>60</v>
      </c>
      <c r="C447" s="709" t="s">
        <v>127</v>
      </c>
      <c r="D447" s="709" t="s">
        <v>71</v>
      </c>
      <c r="E447" s="41">
        <v>5</v>
      </c>
      <c r="F447" s="17"/>
      <c r="G447" s="38"/>
      <c r="H447" s="33" t="str" cm="1">
        <f t="array" ref="H447">IF($F447=0," ",_xlfn.XLOOKUP($F447,DataCalcs!$B$495:$B$573,_xlfn.XLOOKUP($C447,DataCalcs!$D$494:$N$494,DataCalcs!$D$495:$N$573),"WRONG LETTER"))</f>
        <v xml:space="preserve"> </v>
      </c>
      <c r="I447" s="33" t="str">
        <f>IF($F447=0," ",_xlfn.XLOOKUP($F447,DataCalcs!$B$495:$B$573,DataCalcs!$A$495:$A$573,"WRONG LETTER"))</f>
        <v xml:space="preserve"> </v>
      </c>
      <c r="J447" s="709" t="str" cm="1">
        <f t="array" ref="J447">_xlfn.IFS(ISBLANK(G447), "", NOT(ISNUMBER(G447)), "!!!",  G447&gt;DataTables!$E$108,"...",G447&gt;DataTables!$F$108,"L1",G447&gt;DataTables!$G$108,"L2",G447&gt;DataTables!$H$108,"L3",G447&gt;DataTables!$I$108,"L4",G447&gt;DataTables!$J$108,"L5",G447&gt;DataTables!$K$108,"L6",G447&gt;DataTables!$L$108,"L7",G447&gt;DataTables!$M$108,"L8", G447&lt;=DataTables!$M$108,"L9")</f>
        <v/>
      </c>
      <c r="K447" s="709" t="str">
        <f t="shared" si="152"/>
        <v/>
      </c>
      <c r="L447" s="32"/>
      <c r="M447" s="34" t="str">
        <f t="shared" si="151"/>
        <v>R</v>
      </c>
      <c r="N447" s="34" t="str">
        <f t="shared" si="151"/>
        <v>RR</v>
      </c>
      <c r="O447" s="34" cm="1">
        <f t="array" ref="O447">_xlfn.LET(_xlpm.a, $F$443:$F$450, _xlpm.b, $E$443:$E$450, _xlpm.c, _xlfn.XLOOKUP(M447,_xlpm.a,_xlpm.b,0), _xlpm.d, _xlfn.XLOOKUP(N447,_xlpm.a,_xlpm.b,0), _xlpm.x, IF(OR(_xlpm.c=0,_xlpm.d=0), _xlpm.c+_xlpm.d, MIN(_xlpm.c,_xlpm.d)), IF(_xlpm.x=0, 0, IF(DataTables!$K$158="6+", _xlfn.IFNA(_xlfn.RANK.AVG(_xlpm.x,$E$443:$E$448),1), IF(DataTables!$K$158=8,_xlfn.RANK.AVG(_xlpm.x,_xlpm.b)))))</f>
        <v>0</v>
      </c>
      <c r="P447" s="32"/>
      <c r="Q447" s="151"/>
      <c r="R447" s="151"/>
      <c r="S447" s="151"/>
      <c r="T447" s="151"/>
      <c r="U447" s="151">
        <f>$O447</f>
        <v>0</v>
      </c>
      <c r="V447" s="151"/>
      <c r="W447" s="151"/>
      <c r="X447" s="151"/>
      <c r="Y447" s="32"/>
      <c r="Z447" s="32">
        <f>COUNTIF(F$443:F$450:F$452:F$459,F447)</f>
        <v>0</v>
      </c>
      <c r="AA447" s="32">
        <f t="shared" si="153"/>
        <v>0</v>
      </c>
      <c r="AB447" s="7" t="str">
        <f t="shared" si="154"/>
        <v/>
      </c>
    </row>
    <row r="448" spans="1:28" s="7" customFormat="1" ht="20.25" customHeight="1">
      <c r="A448" s="709" t="s">
        <v>183</v>
      </c>
      <c r="B448" s="709" t="s">
        <v>60</v>
      </c>
      <c r="C448" s="709" t="s">
        <v>127</v>
      </c>
      <c r="D448" s="709" t="s">
        <v>71</v>
      </c>
      <c r="E448" s="41">
        <v>6</v>
      </c>
      <c r="F448" s="17"/>
      <c r="G448" s="38"/>
      <c r="H448" s="33" t="str" cm="1">
        <f t="array" ref="H448">IF($F448=0," ",_xlfn.XLOOKUP($F448,DataCalcs!$B$495:$B$573,_xlfn.XLOOKUP($C448,DataCalcs!$D$494:$N$494,DataCalcs!$D$495:$N$573),"WRONG LETTER"))</f>
        <v xml:space="preserve"> </v>
      </c>
      <c r="I448" s="33" t="str">
        <f>IF($F448=0," ",_xlfn.XLOOKUP($F448,DataCalcs!$B$495:$B$573,DataCalcs!$A$495:$A$573,"WRONG LETTER"))</f>
        <v xml:space="preserve"> </v>
      </c>
      <c r="J448" s="709" t="str" cm="1">
        <f t="array" ref="J448">_xlfn.IFS(ISBLANK(G448), "", NOT(ISNUMBER(G448)), "!!!",  G448&gt;DataTables!$E$108,"...",G448&gt;DataTables!$F$108,"L1",G448&gt;DataTables!$G$108,"L2",G448&gt;DataTables!$H$108,"L3",G448&gt;DataTables!$I$108,"L4",G448&gt;DataTables!$J$108,"L5",G448&gt;DataTables!$K$108,"L6",G448&gt;DataTables!$L$108,"L7",G448&gt;DataTables!$M$108,"L8", G448&lt;=DataTables!$M$108,"L9")</f>
        <v/>
      </c>
      <c r="K448" s="709" t="str">
        <f t="shared" si="152"/>
        <v/>
      </c>
      <c r="L448" s="32"/>
      <c r="M448" s="34" t="str">
        <f t="shared" si="151"/>
        <v>X</v>
      </c>
      <c r="N448" s="34" t="str">
        <f t="shared" si="151"/>
        <v>XX</v>
      </c>
      <c r="O448" s="34" cm="1">
        <f t="array" ref="O448">_xlfn.LET(_xlpm.a, $F$443:$F$450, _xlpm.b, $E$443:$E$450, _xlpm.c, _xlfn.XLOOKUP(M448,_xlpm.a,_xlpm.b,0), _xlpm.d, _xlfn.XLOOKUP(N448,_xlpm.a,_xlpm.b,0), _xlpm.x, IF(OR(_xlpm.c=0,_xlpm.d=0), _xlpm.c+_xlpm.d, MIN(_xlpm.c,_xlpm.d)), IF(_xlpm.x=0, 0, IF(DataTables!$K$158="6+", _xlfn.IFNA(_xlfn.RANK.AVG(_xlpm.x,$E$443:$E$448),1), IF(DataTables!$K$158=8,_xlfn.RANK.AVG(_xlpm.x,_xlpm.b)))))</f>
        <v>0</v>
      </c>
      <c r="P448" s="32"/>
      <c r="Q448" s="151"/>
      <c r="R448" s="151"/>
      <c r="S448" s="151"/>
      <c r="T448" s="151"/>
      <c r="U448" s="151"/>
      <c r="V448" s="151">
        <f>$O448</f>
        <v>0</v>
      </c>
      <c r="W448" s="151"/>
      <c r="X448" s="151"/>
      <c r="Y448" s="32"/>
      <c r="Z448" s="32">
        <f>COUNTIF(F$443:F$450:F$452:F$459,F448)</f>
        <v>0</v>
      </c>
      <c r="AA448" s="32">
        <f t="shared" si="153"/>
        <v>0</v>
      </c>
      <c r="AB448" s="7" t="str">
        <f t="shared" si="154"/>
        <v/>
      </c>
    </row>
    <row r="449" spans="1:28" s="7" customFormat="1" ht="20.25" customHeight="1">
      <c r="A449" s="709" t="s">
        <v>183</v>
      </c>
      <c r="B449" s="709" t="s">
        <v>60</v>
      </c>
      <c r="C449" s="709" t="s">
        <v>127</v>
      </c>
      <c r="D449" s="709" t="s">
        <v>71</v>
      </c>
      <c r="E449" s="14">
        <v>7</v>
      </c>
      <c r="F449" s="17"/>
      <c r="G449" s="38"/>
      <c r="H449" s="33" t="str" cm="1">
        <f t="array" ref="H449">IF($F449=0," ",_xlfn.XLOOKUP($F449,DataCalcs!$B$495:$B$573,_xlfn.XLOOKUP($C449,DataCalcs!$D$494:$N$494,DataCalcs!$D$495:$N$573),"WRONG LETTER"))</f>
        <v xml:space="preserve"> </v>
      </c>
      <c r="I449" s="33" t="str">
        <f>IF($F449=0," ",_xlfn.XLOOKUP($F449,DataCalcs!$B$495:$B$573,DataCalcs!$A$495:$A$573,"WRONG LETTER"))</f>
        <v xml:space="preserve"> </v>
      </c>
      <c r="J449" s="709" t="str" cm="1">
        <f t="array" ref="J449">_xlfn.IFS(ISBLANK(G449), "", NOT(ISNUMBER(G449)), "!!!",  G449&gt;DataTables!$E$108,"...",G449&gt;DataTables!$F$108,"L1",G449&gt;DataTables!$G$108,"L2",G449&gt;DataTables!$H$108,"L3",G449&gt;DataTables!$I$108,"L4",G449&gt;DataTables!$J$108,"L5",G449&gt;DataTables!$K$108,"L6",G449&gt;DataTables!$L$108,"L7",G449&gt;DataTables!$M$108,"L8", G449&lt;=DataTables!$M$108,"L9")</f>
        <v/>
      </c>
      <c r="K449" s="709" t="str">
        <f t="shared" si="152"/>
        <v/>
      </c>
      <c r="L449" s="32"/>
      <c r="M449" s="34" t="str">
        <f t="shared" si="151"/>
        <v>H</v>
      </c>
      <c r="N449" s="34" t="str">
        <f t="shared" si="151"/>
        <v>HH</v>
      </c>
      <c r="O449" s="34" cm="1">
        <f t="array" ref="O449">_xlfn.LET(_xlpm.a, $F$443:$F$450, _xlpm.b, $E$443:$E$450, _xlpm.c, _xlfn.XLOOKUP(M449,_xlpm.a,_xlpm.b,0), _xlpm.d, _xlfn.XLOOKUP(N449,_xlpm.a,_xlpm.b,0), _xlpm.x, IF(OR(_xlpm.c=0,_xlpm.d=0), _xlpm.c+_xlpm.d, MIN(_xlpm.c,_xlpm.d)), IF(_xlpm.x=0, 0, IF(DataTables!$K$158="6+", _xlfn.IFNA(_xlfn.RANK.AVG(_xlpm.x,$E$443:$E$448),1), IF(DataTables!$K$158=8,_xlfn.RANK.AVG(_xlpm.x,_xlpm.b)))))</f>
        <v>0</v>
      </c>
      <c r="P449" s="32"/>
      <c r="Q449" s="151"/>
      <c r="R449" s="151"/>
      <c r="S449" s="151"/>
      <c r="T449" s="151"/>
      <c r="U449" s="151"/>
      <c r="V449" s="151"/>
      <c r="W449" s="151">
        <f>$O449</f>
        <v>0</v>
      </c>
      <c r="X449" s="151"/>
      <c r="Y449" s="32"/>
      <c r="Z449" s="32">
        <f>COUNTIF(F$443:F$450:F$452:F$459,F449)</f>
        <v>0</v>
      </c>
      <c r="AA449" s="32">
        <f t="shared" si="153"/>
        <v>0</v>
      </c>
      <c r="AB449" s="7" t="str">
        <f t="shared" si="154"/>
        <v/>
      </c>
    </row>
    <row r="450" spans="1:28" s="8" customFormat="1" ht="20.25" customHeight="1">
      <c r="A450" s="709" t="s">
        <v>183</v>
      </c>
      <c r="B450" s="709" t="s">
        <v>60</v>
      </c>
      <c r="C450" s="709" t="s">
        <v>127</v>
      </c>
      <c r="D450" s="709" t="s">
        <v>71</v>
      </c>
      <c r="E450" s="394">
        <v>8</v>
      </c>
      <c r="F450" s="405"/>
      <c r="G450" s="406"/>
      <c r="H450" s="397" t="str" cm="1">
        <f t="array" ref="H450">IF($F450=0," ",_xlfn.XLOOKUP($F450,DataCalcs!$B$495:$B$573,_xlfn.XLOOKUP($C450,DataCalcs!$D$494:$N$494,DataCalcs!$D$495:$N$573),"WRONG LETTER"))</f>
        <v xml:space="preserve"> </v>
      </c>
      <c r="I450" s="397" t="str">
        <f>IF($F450=0," ",_xlfn.XLOOKUP($F450,DataCalcs!$B$495:$B$573,DataCalcs!$A$495:$A$573,"WRONG LETTER"))</f>
        <v xml:space="preserve"> </v>
      </c>
      <c r="J450" s="711" t="str" cm="1">
        <f t="array" ref="J450">_xlfn.IFS(ISBLANK(G450), "", NOT(ISNUMBER(G450)), "!!!",  G450&gt;DataTables!$E$108,"...",G450&gt;DataTables!$F$108,"L1",G450&gt;DataTables!$G$108,"L2",G450&gt;DataTables!$H$108,"L3",G450&gt;DataTables!$I$108,"L4",G450&gt;DataTables!$J$108,"L5",G450&gt;DataTables!$K$108,"L6",G450&gt;DataTables!$L$108,"L7",G450&gt;DataTables!$M$108,"L8", G450&lt;=DataTables!$M$108,"L9")</f>
        <v/>
      </c>
      <c r="K450" s="709" t="str">
        <f t="shared" si="152"/>
        <v/>
      </c>
      <c r="L450" s="31"/>
      <c r="M450" s="34" t="str">
        <f t="shared" si="151"/>
        <v>W</v>
      </c>
      <c r="N450" s="34" t="str">
        <f t="shared" si="151"/>
        <v>WW</v>
      </c>
      <c r="O450" s="34" cm="1">
        <f t="array" ref="O450">_xlfn.LET(_xlpm.a, $F$443:$F$450, _xlpm.b, $E$443:$E$450, _xlpm.c, _xlfn.XLOOKUP(M450,_xlpm.a,_xlpm.b,0), _xlpm.d, _xlfn.XLOOKUP(N450,_xlpm.a,_xlpm.b,0), _xlpm.x, IF(OR(_xlpm.c=0,_xlpm.d=0), _xlpm.c+_xlpm.d, MIN(_xlpm.c,_xlpm.d)), IF(_xlpm.x=0, 0, IF(DataTables!$K$158="6+", _xlfn.IFNA(_xlfn.RANK.AVG(_xlpm.x,$E$443:$E$448),1), IF(DataTables!$K$158=8,_xlfn.RANK.AVG(_xlpm.x,_xlpm.b)))))</f>
        <v>0</v>
      </c>
      <c r="P450" s="32"/>
      <c r="Q450" s="151"/>
      <c r="R450" s="151"/>
      <c r="S450" s="151"/>
      <c r="T450" s="151"/>
      <c r="U450" s="151"/>
      <c r="V450" s="151"/>
      <c r="W450" s="151"/>
      <c r="X450" s="151">
        <f>$O450</f>
        <v>0</v>
      </c>
      <c r="Y450" s="31"/>
      <c r="Z450" s="32">
        <f>COUNTIF(F$443:F$450:F$452:F$459,F450)</f>
        <v>0</v>
      </c>
      <c r="AA450" s="32">
        <f t="shared" si="153"/>
        <v>0</v>
      </c>
      <c r="AB450" s="7" t="str">
        <f t="shared" si="154"/>
        <v/>
      </c>
    </row>
    <row r="451" spans="1:28" s="8" customFormat="1" ht="20.25" customHeight="1">
      <c r="A451" s="709" t="s">
        <v>183</v>
      </c>
      <c r="B451" s="709" t="s">
        <v>60</v>
      </c>
      <c r="C451" s="709" t="s">
        <v>127</v>
      </c>
      <c r="D451" s="709"/>
      <c r="E451" s="454" t="s">
        <v>261</v>
      </c>
      <c r="F451" s="455"/>
      <c r="G451" s="458"/>
      <c r="H451" s="456"/>
      <c r="I451" s="457"/>
      <c r="J451" s="461"/>
      <c r="K451" s="16"/>
      <c r="L451" s="31"/>
      <c r="M451" s="36"/>
      <c r="N451" s="36"/>
      <c r="O451" s="712"/>
      <c r="P451" s="31"/>
      <c r="Q451" s="373"/>
      <c r="R451" s="373"/>
      <c r="S451" s="373"/>
      <c r="T451" s="373"/>
      <c r="U451" s="373"/>
      <c r="V451" s="374"/>
      <c r="W451" s="375"/>
      <c r="X451" s="375"/>
      <c r="Y451" s="31"/>
      <c r="Z451" s="32"/>
      <c r="AA451" s="2"/>
    </row>
    <row r="452" spans="1:28" s="8" customFormat="1" ht="20.25" customHeight="1">
      <c r="A452" s="709" t="s">
        <v>183</v>
      </c>
      <c r="B452" s="709" t="s">
        <v>60</v>
      </c>
      <c r="C452" s="709" t="s">
        <v>127</v>
      </c>
      <c r="D452" s="709" t="s">
        <v>65</v>
      </c>
      <c r="E452" s="398">
        <v>1</v>
      </c>
      <c r="F452" s="55"/>
      <c r="G452" s="400"/>
      <c r="H452" s="402" t="str" cm="1">
        <f t="array" ref="H452">IF($F452=0," ",_xlfn.XLOOKUP($F452,DataCalcs!$B$495:$B$573,_xlfn.XLOOKUP($C452,DataCalcs!$D$494:$N$494,DataCalcs!$D$495:$N$573),"WRONG LETTER"))</f>
        <v xml:space="preserve"> </v>
      </c>
      <c r="I452" s="402" t="str">
        <f>IF($F452=0," ",_xlfn.XLOOKUP($F452,DataCalcs!$B$495:$B$573,DataCalcs!$A$495:$A$573,"WRONG LETTER"))</f>
        <v xml:space="preserve"> </v>
      </c>
      <c r="J452" s="29" t="str" cm="1">
        <f t="array" ref="J452">_xlfn.IFS(ISBLANK(G452), "", NOT(ISNUMBER(G452)), "!!!",  G452&gt;DataTables!$E$108,"...",G452&gt;DataTables!$F$108,"L1",G452&gt;DataTables!$G$108,"L2",G452&gt;DataTables!$H$108,"L3",G452&gt;DataTables!$I$108,"L4",G452&gt;DataTables!$J$108,"L5",G452&gt;DataTables!$K$108,"L6",G452&gt;DataTables!$L$108,"L7",G452&gt;DataTables!$M$108,"L8", G452&lt;=DataTables!$M$108,"L9")</f>
        <v/>
      </c>
      <c r="K452" s="709" t="str">
        <f>IF(ISBLANK(F452),"",IF(ISBLANK(K$451),"", K$451))</f>
        <v/>
      </c>
      <c r="L452" s="31"/>
      <c r="M452" s="34" t="str">
        <f t="shared" ref="M452:N459" si="155">M443</f>
        <v>A</v>
      </c>
      <c r="N452" s="34" t="str">
        <f t="shared" si="155"/>
        <v>AA</v>
      </c>
      <c r="O452" s="34" cm="1">
        <f t="array" ref="O452">_xlfn.LET(_xlpm.a, $F$452:$F$459, _xlpm.b, $E$452:$E$459, _xlpm.c, _xlfn.XLOOKUP(M452,_xlpm.a,_xlpm.b,0), _xlpm.d, _xlfn.XLOOKUP(N452,_xlpm.a,_xlpm.b,0), _xlpm.x, IF(OR(_xlpm.c=0,_xlpm.d=0), _xlpm.c+_xlpm.d, MIN(_xlpm.c,_xlpm.d)), IF(_xlpm.x=0, 0, IF(DataTables!$K$158="6+", _xlfn.IFNA(_xlfn.RANK.AVG(_xlpm.x,$E$452:$E$457),1), IF(DataTables!$K$158=8,_xlfn.RANK.AVG(_xlpm.x,_xlpm.b)))))</f>
        <v>0</v>
      </c>
      <c r="P452" s="32"/>
      <c r="Q452" s="151">
        <f>$O452</f>
        <v>0</v>
      </c>
      <c r="R452" s="151"/>
      <c r="S452" s="151"/>
      <c r="T452" s="151"/>
      <c r="U452" s="151"/>
      <c r="V452" s="151"/>
      <c r="W452" s="151"/>
      <c r="X452" s="151"/>
      <c r="Y452" s="32"/>
      <c r="Z452" s="32">
        <f>COUNTIF(F$443:F$450:F$452:F$459,F452)</f>
        <v>0</v>
      </c>
      <c r="AA452" s="32">
        <f>IF(NOT(ISBLANK(F452)),COUNTIF(F$452:F$459,LEFT(F452,1)&amp;"*"),0)</f>
        <v>0</v>
      </c>
      <c r="AB452" s="7" t="str">
        <f>IF(AND($G452&gt;0.00001,$G452&lt;=$J$442), "***", "")</f>
        <v/>
      </c>
    </row>
    <row r="453" spans="1:28" s="8" customFormat="1" ht="20.25" customHeight="1">
      <c r="A453" s="709" t="s">
        <v>183</v>
      </c>
      <c r="B453" s="709" t="s">
        <v>60</v>
      </c>
      <c r="C453" s="709" t="s">
        <v>127</v>
      </c>
      <c r="D453" s="709" t="s">
        <v>65</v>
      </c>
      <c r="E453" s="41">
        <v>2</v>
      </c>
      <c r="F453" s="17"/>
      <c r="G453" s="38"/>
      <c r="H453" s="33" t="str" cm="1">
        <f t="array" ref="H453">IF($F453=0," ",_xlfn.XLOOKUP($F453,DataCalcs!$B$495:$B$573,_xlfn.XLOOKUP($C453,DataCalcs!$D$494:$N$494,DataCalcs!$D$495:$N$573),"WRONG LETTER"))</f>
        <v xml:space="preserve"> </v>
      </c>
      <c r="I453" s="33" t="str">
        <f>IF($F453=0," ",_xlfn.XLOOKUP($F453,DataCalcs!$B$495:$B$573,DataCalcs!$A$495:$A$573,"WRONG LETTER"))</f>
        <v xml:space="preserve"> </v>
      </c>
      <c r="J453" s="709" t="str" cm="1">
        <f t="array" ref="J453">_xlfn.IFS(ISBLANK(G453), "", NOT(ISNUMBER(G453)), "!!!",  G453&gt;DataTables!$E$108,"...",G453&gt;DataTables!$F$108,"L1",G453&gt;DataTables!$G$108,"L2",G453&gt;DataTables!$H$108,"L3",G453&gt;DataTables!$I$108,"L4",G453&gt;DataTables!$J$108,"L5",G453&gt;DataTables!$K$108,"L6",G453&gt;DataTables!$L$108,"L7",G453&gt;DataTables!$M$108,"L8", G453&lt;=DataTables!$M$108,"L9")</f>
        <v/>
      </c>
      <c r="K453" s="709" t="str">
        <f t="shared" ref="K453:K459" si="156">IF(ISBLANK(F453),"",IF(ISBLANK(K$451),"", K$451))</f>
        <v/>
      </c>
      <c r="L453" s="31"/>
      <c r="M453" s="34" t="str">
        <f t="shared" si="155"/>
        <v>N</v>
      </c>
      <c r="N453" s="34" t="str">
        <f t="shared" si="155"/>
        <v>NN</v>
      </c>
      <c r="O453" s="34" cm="1">
        <f t="array" ref="O453">_xlfn.LET(_xlpm.a, $F$452:$F$459, _xlpm.b, $E$452:$E$459, _xlpm.c, _xlfn.XLOOKUP(M453,_xlpm.a,_xlpm.b,0), _xlpm.d, _xlfn.XLOOKUP(N453,_xlpm.a,_xlpm.b,0), _xlpm.x, IF(OR(_xlpm.c=0,_xlpm.d=0), _xlpm.c+_xlpm.d, MIN(_xlpm.c,_xlpm.d)), IF(_xlpm.x=0, 0, IF(DataTables!$K$158="6+", _xlfn.IFNA(_xlfn.RANK.AVG(_xlpm.x,$E$452:$E$457),1), IF(DataTables!$K$158=8,_xlfn.RANK.AVG(_xlpm.x,_xlpm.b)))))</f>
        <v>0</v>
      </c>
      <c r="P453" s="32"/>
      <c r="Q453" s="151"/>
      <c r="R453" s="151">
        <f>$O453</f>
        <v>0</v>
      </c>
      <c r="S453" s="151"/>
      <c r="T453" s="151"/>
      <c r="U453" s="151"/>
      <c r="V453" s="151"/>
      <c r="W453" s="151"/>
      <c r="X453" s="151"/>
      <c r="Y453" s="32"/>
      <c r="Z453" s="32">
        <f>COUNTIF(F$443:F$450:F$452:F$459,F453)</f>
        <v>0</v>
      </c>
      <c r="AA453" s="32">
        <f t="shared" ref="AA453:AA459" si="157">IF(NOT(ISBLANK(F453)),COUNTIF(F$452:F$459,LEFT(F453,1)&amp;"*"),0)</f>
        <v>0</v>
      </c>
      <c r="AB453" s="7" t="str">
        <f t="shared" ref="AB453:AB458" si="158">IF(AND($G453&gt;0.00001,$G453&lt;=$J$442), "***", "")</f>
        <v/>
      </c>
    </row>
    <row r="454" spans="1:28" s="8" customFormat="1" ht="20.25" customHeight="1">
      <c r="A454" s="709" t="s">
        <v>183</v>
      </c>
      <c r="B454" s="709" t="s">
        <v>60</v>
      </c>
      <c r="C454" s="709" t="s">
        <v>127</v>
      </c>
      <c r="D454" s="709" t="s">
        <v>65</v>
      </c>
      <c r="E454" s="41">
        <v>3</v>
      </c>
      <c r="F454" s="17"/>
      <c r="G454" s="38"/>
      <c r="H454" s="33" t="str" cm="1">
        <f t="array" ref="H454">IF($F454=0," ",_xlfn.XLOOKUP($F454,DataCalcs!$B$495:$B$573,_xlfn.XLOOKUP($C454,DataCalcs!$D$494:$N$494,DataCalcs!$D$495:$N$573),"WRONG LETTER"))</f>
        <v xml:space="preserve"> </v>
      </c>
      <c r="I454" s="33" t="str">
        <f>IF($F454=0," ",_xlfn.XLOOKUP($F454,DataCalcs!$B$495:$B$573,DataCalcs!$A$495:$A$573,"WRONG LETTER"))</f>
        <v xml:space="preserve"> </v>
      </c>
      <c r="J454" s="709" t="str" cm="1">
        <f t="array" ref="J454">_xlfn.IFS(ISBLANK(G454), "", NOT(ISNUMBER(G454)), "!!!",  G454&gt;DataTables!$E$108,"...",G454&gt;DataTables!$F$108,"L1",G454&gt;DataTables!$G$108,"L2",G454&gt;DataTables!$H$108,"L3",G454&gt;DataTables!$I$108,"L4",G454&gt;DataTables!$J$108,"L5",G454&gt;DataTables!$K$108,"L6",G454&gt;DataTables!$L$108,"L7",G454&gt;DataTables!$M$108,"L8", G454&lt;=DataTables!$M$108,"L9")</f>
        <v/>
      </c>
      <c r="K454" s="709" t="str">
        <f t="shared" si="156"/>
        <v/>
      </c>
      <c r="L454" s="31"/>
      <c r="M454" s="34" t="str">
        <f t="shared" si="155"/>
        <v>B</v>
      </c>
      <c r="N454" s="34" t="str">
        <f t="shared" si="155"/>
        <v>BB</v>
      </c>
      <c r="O454" s="34" cm="1">
        <f t="array" ref="O454">_xlfn.LET(_xlpm.a, $F$452:$F$459, _xlpm.b, $E$452:$E$459, _xlpm.c, _xlfn.XLOOKUP(M454,_xlpm.a,_xlpm.b,0), _xlpm.d, _xlfn.XLOOKUP(N454,_xlpm.a,_xlpm.b,0), _xlpm.x, IF(OR(_xlpm.c=0,_xlpm.d=0), _xlpm.c+_xlpm.d, MIN(_xlpm.c,_xlpm.d)), IF(_xlpm.x=0, 0, IF(DataTables!$K$158="6+", _xlfn.IFNA(_xlfn.RANK.AVG(_xlpm.x,$E$452:$E$457),1), IF(DataTables!$K$158=8,_xlfn.RANK.AVG(_xlpm.x,_xlpm.b)))))</f>
        <v>0</v>
      </c>
      <c r="P454" s="32"/>
      <c r="Q454" s="151"/>
      <c r="R454" s="151"/>
      <c r="S454" s="151">
        <f>$O454</f>
        <v>0</v>
      </c>
      <c r="T454" s="151"/>
      <c r="U454" s="151"/>
      <c r="V454" s="151"/>
      <c r="W454" s="151"/>
      <c r="X454" s="151"/>
      <c r="Y454" s="32"/>
      <c r="Z454" s="32">
        <f>COUNTIF(F$443:F$450:F$452:F$459,F454)</f>
        <v>0</v>
      </c>
      <c r="AA454" s="32">
        <f t="shared" si="157"/>
        <v>0</v>
      </c>
      <c r="AB454" s="7" t="str">
        <f t="shared" si="158"/>
        <v/>
      </c>
    </row>
    <row r="455" spans="1:28" s="8" customFormat="1" ht="20.25" customHeight="1">
      <c r="A455" s="709" t="s">
        <v>183</v>
      </c>
      <c r="B455" s="709" t="s">
        <v>60</v>
      </c>
      <c r="C455" s="709" t="s">
        <v>127</v>
      </c>
      <c r="D455" s="709" t="s">
        <v>65</v>
      </c>
      <c r="E455" s="41">
        <v>4</v>
      </c>
      <c r="F455" s="17"/>
      <c r="G455" s="38"/>
      <c r="H455" s="33" t="str" cm="1">
        <f t="array" ref="H455">IF($F455=0," ",_xlfn.XLOOKUP($F455,DataCalcs!$B$495:$B$573,_xlfn.XLOOKUP($C455,DataCalcs!$D$494:$N$494,DataCalcs!$D$495:$N$573),"WRONG LETTER"))</f>
        <v xml:space="preserve"> </v>
      </c>
      <c r="I455" s="33" t="str">
        <f>IF($F455=0," ",_xlfn.XLOOKUP($F455,DataCalcs!$B$495:$B$573,DataCalcs!$A$495:$A$573,"WRONG LETTER"))</f>
        <v xml:space="preserve"> </v>
      </c>
      <c r="J455" s="709" t="str" cm="1">
        <f t="array" ref="J455">_xlfn.IFS(ISBLANK(G455), "", NOT(ISNUMBER(G455)), "!!!",  G455&gt;DataTables!$E$108,"...",G455&gt;DataTables!$F$108,"L1",G455&gt;DataTables!$G$108,"L2",G455&gt;DataTables!$H$108,"L3",G455&gt;DataTables!$I$108,"L4",G455&gt;DataTables!$J$108,"L5",G455&gt;DataTables!$K$108,"L6",G455&gt;DataTables!$L$108,"L7",G455&gt;DataTables!$M$108,"L8", G455&lt;=DataTables!$M$108,"L9")</f>
        <v/>
      </c>
      <c r="K455" s="709" t="str">
        <f t="shared" si="156"/>
        <v/>
      </c>
      <c r="L455" s="31"/>
      <c r="M455" s="34" t="str">
        <f t="shared" si="155"/>
        <v>O</v>
      </c>
      <c r="N455" s="34" t="str">
        <f t="shared" si="155"/>
        <v>OO</v>
      </c>
      <c r="O455" s="34" cm="1">
        <f t="array" ref="O455">_xlfn.LET(_xlpm.a, $F$452:$F$459, _xlpm.b, $E$452:$E$459, _xlpm.c, _xlfn.XLOOKUP(M455,_xlpm.a,_xlpm.b,0), _xlpm.d, _xlfn.XLOOKUP(N455,_xlpm.a,_xlpm.b,0), _xlpm.x, IF(OR(_xlpm.c=0,_xlpm.d=0), _xlpm.c+_xlpm.d, MIN(_xlpm.c,_xlpm.d)), IF(_xlpm.x=0, 0, IF(DataTables!$K$158="6+", _xlfn.IFNA(_xlfn.RANK.AVG(_xlpm.x,$E$452:$E$457),1), IF(DataTables!$K$158=8,_xlfn.RANK.AVG(_xlpm.x,_xlpm.b)))))</f>
        <v>0</v>
      </c>
      <c r="P455" s="32"/>
      <c r="Q455" s="151"/>
      <c r="R455" s="151"/>
      <c r="S455" s="151"/>
      <c r="T455" s="151">
        <f>$O455</f>
        <v>0</v>
      </c>
      <c r="U455" s="151"/>
      <c r="V455" s="151"/>
      <c r="W455" s="151"/>
      <c r="X455" s="151"/>
      <c r="Y455" s="32"/>
      <c r="Z455" s="32">
        <f>COUNTIF(F$443:F$450:F$452:F$459,F455)</f>
        <v>0</v>
      </c>
      <c r="AA455" s="32">
        <f t="shared" si="157"/>
        <v>0</v>
      </c>
      <c r="AB455" s="7" t="str">
        <f t="shared" si="158"/>
        <v/>
      </c>
    </row>
    <row r="456" spans="1:28" s="8" customFormat="1" ht="20.25" customHeight="1">
      <c r="A456" s="709" t="s">
        <v>183</v>
      </c>
      <c r="B456" s="709" t="s">
        <v>60</v>
      </c>
      <c r="C456" s="709" t="s">
        <v>127</v>
      </c>
      <c r="D456" s="709" t="s">
        <v>65</v>
      </c>
      <c r="E456" s="41">
        <v>5</v>
      </c>
      <c r="F456" s="17"/>
      <c r="G456" s="38"/>
      <c r="H456" s="33" t="str" cm="1">
        <f t="array" ref="H456">IF($F456=0," ",_xlfn.XLOOKUP($F456,DataCalcs!$B$495:$B$573,_xlfn.XLOOKUP($C456,DataCalcs!$D$494:$N$494,DataCalcs!$D$495:$N$573),"WRONG LETTER"))</f>
        <v xml:space="preserve"> </v>
      </c>
      <c r="I456" s="33" t="str">
        <f>IF($F456=0," ",_xlfn.XLOOKUP($F456,DataCalcs!$B$495:$B$573,DataCalcs!$A$495:$A$573,"WRONG LETTER"))</f>
        <v xml:space="preserve"> </v>
      </c>
      <c r="J456" s="709" t="str" cm="1">
        <f t="array" ref="J456">_xlfn.IFS(ISBLANK(G456), "", NOT(ISNUMBER(G456)), "!!!",  G456&gt;DataTables!$E$108,"...",G456&gt;DataTables!$F$108,"L1",G456&gt;DataTables!$G$108,"L2",G456&gt;DataTables!$H$108,"L3",G456&gt;DataTables!$I$108,"L4",G456&gt;DataTables!$J$108,"L5",G456&gt;DataTables!$K$108,"L6",G456&gt;DataTables!$L$108,"L7",G456&gt;DataTables!$M$108,"L8", G456&lt;=DataTables!$M$108,"L9")</f>
        <v/>
      </c>
      <c r="K456" s="709" t="str">
        <f t="shared" si="156"/>
        <v/>
      </c>
      <c r="L456" s="31"/>
      <c r="M456" s="34" t="str">
        <f t="shared" si="155"/>
        <v>R</v>
      </c>
      <c r="N456" s="34" t="str">
        <f t="shared" si="155"/>
        <v>RR</v>
      </c>
      <c r="O456" s="34" cm="1">
        <f t="array" ref="O456">_xlfn.LET(_xlpm.a, $F$452:$F$459, _xlpm.b, $E$452:$E$459, _xlpm.c, _xlfn.XLOOKUP(M456,_xlpm.a,_xlpm.b,0), _xlpm.d, _xlfn.XLOOKUP(N456,_xlpm.a,_xlpm.b,0), _xlpm.x, IF(OR(_xlpm.c=0,_xlpm.d=0), _xlpm.c+_xlpm.d, MIN(_xlpm.c,_xlpm.d)), IF(_xlpm.x=0, 0, IF(DataTables!$K$158="6+", _xlfn.IFNA(_xlfn.RANK.AVG(_xlpm.x,$E$452:$E$457),1), IF(DataTables!$K$158=8,_xlfn.RANK.AVG(_xlpm.x,_xlpm.b)))))</f>
        <v>0</v>
      </c>
      <c r="P456" s="32"/>
      <c r="Q456" s="151"/>
      <c r="R456" s="151"/>
      <c r="S456" s="151"/>
      <c r="T456" s="151"/>
      <c r="U456" s="151">
        <f>$O456</f>
        <v>0</v>
      </c>
      <c r="V456" s="151"/>
      <c r="W456" s="151"/>
      <c r="X456" s="151"/>
      <c r="Y456" s="32"/>
      <c r="Z456" s="32">
        <f>COUNTIF(F$443:F$450:F$452:F$459,F456)</f>
        <v>0</v>
      </c>
      <c r="AA456" s="32">
        <f t="shared" si="157"/>
        <v>0</v>
      </c>
      <c r="AB456" s="7" t="str">
        <f t="shared" si="158"/>
        <v/>
      </c>
    </row>
    <row r="457" spans="1:28" s="8" customFormat="1" ht="20.25" customHeight="1">
      <c r="A457" s="709" t="s">
        <v>183</v>
      </c>
      <c r="B457" s="709" t="s">
        <v>60</v>
      </c>
      <c r="C457" s="709" t="s">
        <v>127</v>
      </c>
      <c r="D457" s="709" t="s">
        <v>65</v>
      </c>
      <c r="E457" s="41">
        <v>6</v>
      </c>
      <c r="F457" s="17"/>
      <c r="G457" s="38"/>
      <c r="H457" s="33" t="str" cm="1">
        <f t="array" ref="H457">IF($F457=0," ",_xlfn.XLOOKUP($F457,DataCalcs!$B$495:$B$573,_xlfn.XLOOKUP($C457,DataCalcs!$D$494:$N$494,DataCalcs!$D$495:$N$573),"WRONG LETTER"))</f>
        <v xml:space="preserve"> </v>
      </c>
      <c r="I457" s="33" t="str">
        <f>IF($F457=0," ",_xlfn.XLOOKUP($F457,DataCalcs!$B$495:$B$573,DataCalcs!$A$495:$A$573,"WRONG LETTER"))</f>
        <v xml:space="preserve"> </v>
      </c>
      <c r="J457" s="709" t="str" cm="1">
        <f t="array" ref="J457">_xlfn.IFS(ISBLANK(G457), "", NOT(ISNUMBER(G457)), "!!!",  G457&gt;DataTables!$E$108,"...",G457&gt;DataTables!$F$108,"L1",G457&gt;DataTables!$G$108,"L2",G457&gt;DataTables!$H$108,"L3",G457&gt;DataTables!$I$108,"L4",G457&gt;DataTables!$J$108,"L5",G457&gt;DataTables!$K$108,"L6",G457&gt;DataTables!$L$108,"L7",G457&gt;DataTables!$M$108,"L8", G457&lt;=DataTables!$M$108,"L9")</f>
        <v/>
      </c>
      <c r="K457" s="709" t="str">
        <f t="shared" si="156"/>
        <v/>
      </c>
      <c r="L457" s="418"/>
      <c r="M457" s="34" t="str">
        <f t="shared" si="155"/>
        <v>X</v>
      </c>
      <c r="N457" s="34" t="str">
        <f t="shared" si="155"/>
        <v>XX</v>
      </c>
      <c r="O457" s="34" cm="1">
        <f t="array" ref="O457">_xlfn.LET(_xlpm.a, $F$452:$F$459, _xlpm.b, $E$452:$E$459, _xlpm.c, _xlfn.XLOOKUP(M457,_xlpm.a,_xlpm.b,0), _xlpm.d, _xlfn.XLOOKUP(N457,_xlpm.a,_xlpm.b,0), _xlpm.x, IF(OR(_xlpm.c=0,_xlpm.d=0), _xlpm.c+_xlpm.d, MIN(_xlpm.c,_xlpm.d)), IF(_xlpm.x=0, 0, IF(DataTables!$K$158="6+", _xlfn.IFNA(_xlfn.RANK.AVG(_xlpm.x,$E$452:$E$457),1), IF(DataTables!$K$158=8,_xlfn.RANK.AVG(_xlpm.x,_xlpm.b)))))</f>
        <v>0</v>
      </c>
      <c r="P457" s="32"/>
      <c r="Q457" s="151"/>
      <c r="R457" s="151"/>
      <c r="S457" s="151"/>
      <c r="T457" s="151"/>
      <c r="U457" s="151"/>
      <c r="V457" s="151">
        <f>$O457</f>
        <v>0</v>
      </c>
      <c r="W457" s="151"/>
      <c r="X457" s="151"/>
      <c r="Y457" s="32"/>
      <c r="Z457" s="32">
        <f>COUNTIF(F$443:F$450:F$452:F$459,F457)</f>
        <v>0</v>
      </c>
      <c r="AA457" s="32">
        <f t="shared" si="157"/>
        <v>0</v>
      </c>
      <c r="AB457" s="7" t="str">
        <f t="shared" si="158"/>
        <v/>
      </c>
    </row>
    <row r="458" spans="1:28" s="7" customFormat="1" ht="20.25" customHeight="1">
      <c r="A458" s="709" t="s">
        <v>183</v>
      </c>
      <c r="B458" s="709" t="s">
        <v>60</v>
      </c>
      <c r="C458" s="709" t="s">
        <v>127</v>
      </c>
      <c r="D458" s="709" t="s">
        <v>65</v>
      </c>
      <c r="E458" s="14">
        <v>7</v>
      </c>
      <c r="F458" s="17"/>
      <c r="G458" s="38"/>
      <c r="H458" s="33" t="str" cm="1">
        <f t="array" ref="H458">IF($F458=0," ",_xlfn.XLOOKUP($F458,DataCalcs!$B$495:$B$573,_xlfn.XLOOKUP($C458,DataCalcs!$D$494:$N$494,DataCalcs!$D$495:$N$573),"WRONG LETTER"))</f>
        <v xml:space="preserve"> </v>
      </c>
      <c r="I458" s="33" t="str">
        <f>IF($F458=0," ",_xlfn.XLOOKUP($F458,DataCalcs!$B$495:$B$573,DataCalcs!$A$495:$A$573,"WRONG LETTER"))</f>
        <v xml:space="preserve"> </v>
      </c>
      <c r="J458" s="709" t="str" cm="1">
        <f t="array" ref="J458">_xlfn.IFS(ISBLANK(G458), "", NOT(ISNUMBER(G458)), "!!!",  G458&gt;DataTables!$E$108,"...",G458&gt;DataTables!$F$108,"L1",G458&gt;DataTables!$G$108,"L2",G458&gt;DataTables!$H$108,"L3",G458&gt;DataTables!$I$108,"L4",G458&gt;DataTables!$J$108,"L5",G458&gt;DataTables!$K$108,"L6",G458&gt;DataTables!$L$108,"L7",G458&gt;DataTables!$M$108,"L8", G458&lt;=DataTables!$M$108,"L9")</f>
        <v/>
      </c>
      <c r="K458" s="709" t="str">
        <f t="shared" si="156"/>
        <v/>
      </c>
      <c r="L458" s="31"/>
      <c r="M458" s="34" t="str">
        <f t="shared" si="155"/>
        <v>H</v>
      </c>
      <c r="N458" s="34" t="str">
        <f t="shared" si="155"/>
        <v>HH</v>
      </c>
      <c r="O458" s="34" cm="1">
        <f t="array" ref="O458">_xlfn.LET(_xlpm.a, $F$452:$F$459, _xlpm.b, $E$452:$E$459, _xlpm.c, _xlfn.XLOOKUP(M458,_xlpm.a,_xlpm.b,0), _xlpm.d, _xlfn.XLOOKUP(N458,_xlpm.a,_xlpm.b,0), _xlpm.x, IF(OR(_xlpm.c=0,_xlpm.d=0), _xlpm.c+_xlpm.d, MIN(_xlpm.c,_xlpm.d)), IF(_xlpm.x=0, 0, IF(DataTables!$K$158="6+", _xlfn.IFNA(_xlfn.RANK.AVG(_xlpm.x,$E$452:$E$457),1), IF(DataTables!$K$158=8,_xlfn.RANK.AVG(_xlpm.x,_xlpm.b)))))</f>
        <v>0</v>
      </c>
      <c r="P458" s="32"/>
      <c r="Q458" s="151"/>
      <c r="R458" s="151"/>
      <c r="S458" s="151"/>
      <c r="T458" s="151"/>
      <c r="U458" s="151"/>
      <c r="V458" s="151"/>
      <c r="W458" s="151">
        <f>$O458</f>
        <v>0</v>
      </c>
      <c r="X458" s="151"/>
      <c r="Y458" s="32"/>
      <c r="Z458" s="32">
        <f>COUNTIF(F$443:F$450:F$452:F$459,F458)</f>
        <v>0</v>
      </c>
      <c r="AA458" s="32">
        <f t="shared" si="157"/>
        <v>0</v>
      </c>
      <c r="AB458" s="7" t="str">
        <f t="shared" si="158"/>
        <v/>
      </c>
    </row>
    <row r="459" spans="1:28" s="7" customFormat="1" ht="20.25" customHeight="1">
      <c r="A459" s="709" t="s">
        <v>183</v>
      </c>
      <c r="B459" s="709" t="s">
        <v>60</v>
      </c>
      <c r="C459" s="709" t="s">
        <v>127</v>
      </c>
      <c r="D459" s="709" t="s">
        <v>65</v>
      </c>
      <c r="E459" s="394">
        <v>8</v>
      </c>
      <c r="F459" s="405"/>
      <c r="G459" s="406"/>
      <c r="H459" s="397" t="str" cm="1">
        <f t="array" ref="H459">IF($F459=0," ",_xlfn.XLOOKUP($F459,DataCalcs!$B$495:$B$573,_xlfn.XLOOKUP($C459,DataCalcs!$D$494:$N$494,DataCalcs!$D$495:$N$573),"WRONG LETTER"))</f>
        <v xml:space="preserve"> </v>
      </c>
      <c r="I459" s="397" t="str">
        <f>IF($F459=0," ",_xlfn.XLOOKUP($F459,DataCalcs!$B$495:$B$573,DataCalcs!$A$495:$A$573,"WRONG LETTER"))</f>
        <v xml:space="preserve"> </v>
      </c>
      <c r="J459" s="711" t="str" cm="1">
        <f t="array" ref="J459">_xlfn.IFS(ISBLANK(G459), "", NOT(ISNUMBER(G459)), "!!!",  G459&gt;DataTables!$E$108,"...",G459&gt;DataTables!$F$108,"L1",G459&gt;DataTables!$G$108,"L2",G459&gt;DataTables!$H$108,"L3",G459&gt;DataTables!$I$108,"L4",G459&gt;DataTables!$J$108,"L5",G459&gt;DataTables!$K$108,"L6",G459&gt;DataTables!$L$108,"L7",G459&gt;DataTables!$M$108,"L8", G459&lt;=DataTables!$M$108,"L9")</f>
        <v/>
      </c>
      <c r="K459" s="709" t="str">
        <f t="shared" si="156"/>
        <v/>
      </c>
      <c r="L459" s="31"/>
      <c r="M459" s="34" t="str">
        <f t="shared" si="155"/>
        <v>W</v>
      </c>
      <c r="N459" s="34" t="str">
        <f t="shared" si="155"/>
        <v>WW</v>
      </c>
      <c r="O459" s="34" cm="1">
        <f t="array" ref="O459">_xlfn.LET(_xlpm.a, $F$452:$F$459, _xlpm.b, $E$452:$E$459, _xlpm.c, _xlfn.XLOOKUP(M459,_xlpm.a,_xlpm.b,0), _xlpm.d, _xlfn.XLOOKUP(N459,_xlpm.a,_xlpm.b,0), _xlpm.x, IF(OR(_xlpm.c=0,_xlpm.d=0), _xlpm.c+_xlpm.d, MIN(_xlpm.c,_xlpm.d)), IF(_xlpm.x=0, 0, IF(DataTables!$K$158="6+", _xlfn.IFNA(_xlfn.RANK.AVG(_xlpm.x,$E$452:$E$457),1), IF(DataTables!$K$158=8,_xlfn.RANK.AVG(_xlpm.x,_xlpm.b)))))</f>
        <v>0</v>
      </c>
      <c r="P459" s="32"/>
      <c r="Q459" s="151"/>
      <c r="R459" s="151"/>
      <c r="S459" s="151"/>
      <c r="T459" s="151"/>
      <c r="U459" s="151"/>
      <c r="V459" s="151"/>
      <c r="W459" s="151"/>
      <c r="X459" s="151">
        <f>$O459</f>
        <v>0</v>
      </c>
      <c r="Y459" s="31"/>
      <c r="Z459" s="32">
        <f>COUNTIF(F$443:F$450:F$452:F$459,F459)</f>
        <v>0</v>
      </c>
      <c r="AA459" s="32">
        <f t="shared" si="157"/>
        <v>0</v>
      </c>
      <c r="AB459" s="7" t="str">
        <f>IF(AND($G459&gt;0.00001,$G459&lt;=$J$442), "***", "")</f>
        <v/>
      </c>
    </row>
    <row r="460" spans="1:28" s="7" customFormat="1" ht="20.25" customHeight="1">
      <c r="A460" s="709" t="s">
        <v>183</v>
      </c>
      <c r="B460" s="709" t="s">
        <v>60</v>
      </c>
      <c r="C460" s="709" t="s">
        <v>130</v>
      </c>
      <c r="D460" s="709"/>
      <c r="E460" s="454" t="s">
        <v>262</v>
      </c>
      <c r="F460" s="455"/>
      <c r="G460" s="458"/>
      <c r="H460" s="456"/>
      <c r="I460" s="457" t="s">
        <v>59</v>
      </c>
      <c r="J460" s="461">
        <f>DataTables!$N$109</f>
        <v>25.4</v>
      </c>
      <c r="K460" s="16"/>
      <c r="L460" s="13"/>
      <c r="M460" s="36"/>
      <c r="N460" s="36"/>
      <c r="O460" s="712"/>
      <c r="P460" s="31"/>
      <c r="Q460" s="373"/>
      <c r="R460" s="373"/>
      <c r="S460" s="373"/>
      <c r="T460" s="373"/>
      <c r="U460" s="373"/>
      <c r="V460" s="374"/>
      <c r="W460" s="375"/>
      <c r="X460" s="375"/>
      <c r="Y460" s="32"/>
      <c r="Z460" s="32"/>
      <c r="AA460" s="2"/>
    </row>
    <row r="461" spans="1:28" s="7" customFormat="1" ht="20.25" customHeight="1">
      <c r="A461" s="709" t="s">
        <v>183</v>
      </c>
      <c r="B461" s="709" t="s">
        <v>60</v>
      </c>
      <c r="C461" s="709" t="s">
        <v>130</v>
      </c>
      <c r="D461" s="709" t="s">
        <v>71</v>
      </c>
      <c r="E461" s="398">
        <v>1</v>
      </c>
      <c r="F461" s="55"/>
      <c r="G461" s="400"/>
      <c r="H461" s="402" t="str" cm="1">
        <f t="array" ref="H461">IF($F461=0," ",_xlfn.XLOOKUP($F461,DataCalcs!$B$495:$B$573,_xlfn.XLOOKUP($C461,DataCalcs!$D$494:$N$494,DataCalcs!$D$495:$N$573),"WRONG LETTER"))</f>
        <v xml:space="preserve"> </v>
      </c>
      <c r="I461" s="402" t="str">
        <f>IF($F461=0," ",_xlfn.XLOOKUP($F461,DataCalcs!$B$495:$B$573,DataCalcs!$A$495:$A$573,"WRONG LETTER"))</f>
        <v xml:space="preserve"> </v>
      </c>
      <c r="J461" s="29" t="str" cm="1">
        <f t="array" ref="J461">_xlfn.IFS(ISBLANK(G461), "", NOT(ISNUMBER(G461)), "!!!",  G461&gt;DataTables!$E$109,"...",G461&gt;DataTables!$F$109,"L1",G461&gt;DataTables!$G$109,"L2",G461&gt;DataTables!$H$109,"L3",G461&gt;DataTables!$I$109,"L4",G461&gt;DataTables!$J$109,"L5",G461&gt;DataTables!$K$109,"L6",G461&gt;DataTables!$L$109,"L7",G461&gt;DataTables!$M$109,"L8", G461&lt;=DataTables!$M$109,"L9")</f>
        <v/>
      </c>
      <c r="K461" s="709" t="str">
        <f>IF(ISBLANK(F461),"",IF(ISBLANK(K$460),"", K$460))</f>
        <v/>
      </c>
      <c r="L461" s="32"/>
      <c r="M461" s="34" t="str">
        <f t="shared" ref="M461:N468" si="159">M452</f>
        <v>A</v>
      </c>
      <c r="N461" s="34" t="str">
        <f t="shared" si="159"/>
        <v>AA</v>
      </c>
      <c r="O461" s="34" cm="1">
        <f t="array" ref="O461">_xlfn.LET(_xlpm.a, $F$461:$F$468, _xlpm.b, $E$461:$E$468, _xlpm.c, _xlfn.XLOOKUP(M461,_xlpm.a,_xlpm.b,0), _xlpm.d, _xlfn.XLOOKUP(N461,_xlpm.a,_xlpm.b,0), _xlpm.x, IF(OR(_xlpm.c=0,_xlpm.d=0), _xlpm.c+_xlpm.d, MIN(_xlpm.c,_xlpm.d)), IF(_xlpm.x=0, 0, IF(DataTables!$K$158="6+", _xlfn.IFNA(_xlfn.RANK.AVG(_xlpm.x,$E$461:$E$466),1), IF(DataTables!$K$158=8,_xlfn.RANK.AVG(_xlpm.x,_xlpm.b)))))</f>
        <v>0</v>
      </c>
      <c r="P461" s="32"/>
      <c r="Q461" s="151">
        <f>$O461</f>
        <v>0</v>
      </c>
      <c r="R461" s="151"/>
      <c r="S461" s="151"/>
      <c r="T461" s="151"/>
      <c r="U461" s="151"/>
      <c r="V461" s="151"/>
      <c r="W461" s="151"/>
      <c r="X461" s="151"/>
      <c r="Y461" s="32"/>
      <c r="Z461" s="32">
        <f>COUNTIF(F$461:F$468:F$470:F$477,F461)</f>
        <v>0</v>
      </c>
      <c r="AA461" s="32">
        <f>IF(NOT(ISBLANK(F461)),COUNTIF(F$461:F$468,LEFT(F461,1)&amp;"*"),0)</f>
        <v>0</v>
      </c>
      <c r="AB461" s="7" t="str">
        <f>IF(AND($G461&gt;0.00001,$G461&lt;=$J$460), "***", "")</f>
        <v/>
      </c>
    </row>
    <row r="462" spans="1:28" s="7" customFormat="1" ht="20.25" customHeight="1">
      <c r="A462" s="709" t="s">
        <v>183</v>
      </c>
      <c r="B462" s="709" t="s">
        <v>60</v>
      </c>
      <c r="C462" s="709" t="s">
        <v>130</v>
      </c>
      <c r="D462" s="709" t="s">
        <v>71</v>
      </c>
      <c r="E462" s="41">
        <v>2</v>
      </c>
      <c r="F462" s="17"/>
      <c r="G462" s="38"/>
      <c r="H462" s="33" t="str" cm="1">
        <f t="array" ref="H462">IF($F462=0," ",_xlfn.XLOOKUP($F462,DataCalcs!$B$495:$B$573,_xlfn.XLOOKUP($C462,DataCalcs!$D$494:$N$494,DataCalcs!$D$495:$N$573),"WRONG LETTER"))</f>
        <v xml:space="preserve"> </v>
      </c>
      <c r="I462" s="33" t="str">
        <f>IF($F462=0," ",_xlfn.XLOOKUP($F462,DataCalcs!$B$495:$B$573,DataCalcs!$A$495:$A$573,"WRONG LETTER"))</f>
        <v xml:space="preserve"> </v>
      </c>
      <c r="J462" s="709" t="str" cm="1">
        <f t="array" ref="J462">_xlfn.IFS(ISBLANK(G462), "", NOT(ISNUMBER(G462)), "!!!",  G462&gt;DataTables!$E$109,"...",G462&gt;DataTables!$F$109,"L1",G462&gt;DataTables!$G$109,"L2",G462&gt;DataTables!$H$109,"L3",G462&gt;DataTables!$I$109,"L4",G462&gt;DataTables!$J$109,"L5",G462&gt;DataTables!$K$109,"L6",G462&gt;DataTables!$L$109,"L7",G462&gt;DataTables!$M$109,"L8", G462&lt;=DataTables!$M$109,"L9")</f>
        <v/>
      </c>
      <c r="K462" s="709" t="str">
        <f t="shared" ref="K462:K468" si="160">IF(ISBLANK(F462),"",IF(ISBLANK(K$460),"", K$460))</f>
        <v/>
      </c>
      <c r="L462" s="32"/>
      <c r="M462" s="34" t="str">
        <f t="shared" si="159"/>
        <v>N</v>
      </c>
      <c r="N462" s="34" t="str">
        <f t="shared" si="159"/>
        <v>NN</v>
      </c>
      <c r="O462" s="34" cm="1">
        <f t="array" ref="O462">_xlfn.LET(_xlpm.a, $F$461:$F$468, _xlpm.b, $E$461:$E$468, _xlpm.c, _xlfn.XLOOKUP(M462,_xlpm.a,_xlpm.b,0), _xlpm.d, _xlfn.XLOOKUP(N462,_xlpm.a,_xlpm.b,0), _xlpm.x, IF(OR(_xlpm.c=0,_xlpm.d=0), _xlpm.c+_xlpm.d, MIN(_xlpm.c,_xlpm.d)), IF(_xlpm.x=0, 0, IF(DataTables!$K$158="6+", _xlfn.IFNA(_xlfn.RANK.AVG(_xlpm.x,$E$461:$E$466),1), IF(DataTables!$K$158=8,_xlfn.RANK.AVG(_xlpm.x,_xlpm.b)))))</f>
        <v>0</v>
      </c>
      <c r="P462" s="32"/>
      <c r="Q462" s="151"/>
      <c r="R462" s="151">
        <f>$O462</f>
        <v>0</v>
      </c>
      <c r="S462" s="151"/>
      <c r="T462" s="151"/>
      <c r="U462" s="151"/>
      <c r="V462" s="151"/>
      <c r="W462" s="151"/>
      <c r="X462" s="151"/>
      <c r="Y462" s="32"/>
      <c r="Z462" s="32">
        <f>COUNTIF(F$461:F$468:F$470:F$477,F462)</f>
        <v>0</v>
      </c>
      <c r="AA462" s="32">
        <f t="shared" ref="AA462:AA468" si="161">IF(NOT(ISBLANK(F462)),COUNTIF(F$461:F$468,LEFT(F462,1)&amp;"*"),0)</f>
        <v>0</v>
      </c>
      <c r="AB462" s="7" t="str">
        <f t="shared" ref="AB462:AB468" si="162">IF(AND($G462&gt;0.00001,$G462&lt;=$J$460), "***", "")</f>
        <v/>
      </c>
    </row>
    <row r="463" spans="1:28" s="7" customFormat="1" ht="20.25" customHeight="1">
      <c r="A463" s="709" t="s">
        <v>183</v>
      </c>
      <c r="B463" s="709" t="s">
        <v>60</v>
      </c>
      <c r="C463" s="709" t="s">
        <v>130</v>
      </c>
      <c r="D463" s="709" t="s">
        <v>71</v>
      </c>
      <c r="E463" s="41">
        <v>3</v>
      </c>
      <c r="F463" s="17"/>
      <c r="G463" s="38"/>
      <c r="H463" s="33" t="str" cm="1">
        <f t="array" ref="H463">IF($F463=0," ",_xlfn.XLOOKUP($F463,DataCalcs!$B$495:$B$573,_xlfn.XLOOKUP($C463,DataCalcs!$D$494:$N$494,DataCalcs!$D$495:$N$573),"WRONG LETTER"))</f>
        <v xml:space="preserve"> </v>
      </c>
      <c r="I463" s="33" t="str">
        <f>IF($F463=0," ",_xlfn.XLOOKUP($F463,DataCalcs!$B$495:$B$573,DataCalcs!$A$495:$A$573,"WRONG LETTER"))</f>
        <v xml:space="preserve"> </v>
      </c>
      <c r="J463" s="709" t="str" cm="1">
        <f t="array" ref="J463">_xlfn.IFS(ISBLANK(G463), "", NOT(ISNUMBER(G463)), "!!!",  G463&gt;DataTables!$E$109,"...",G463&gt;DataTables!$F$109,"L1",G463&gt;DataTables!$G$109,"L2",G463&gt;DataTables!$H$109,"L3",G463&gt;DataTables!$I$109,"L4",G463&gt;DataTables!$J$109,"L5",G463&gt;DataTables!$K$109,"L6",G463&gt;DataTables!$L$109,"L7",G463&gt;DataTables!$M$109,"L8", G463&lt;=DataTables!$M$109,"L9")</f>
        <v/>
      </c>
      <c r="K463" s="709" t="str">
        <f t="shared" si="160"/>
        <v/>
      </c>
      <c r="L463" s="32"/>
      <c r="M463" s="34" t="str">
        <f t="shared" si="159"/>
        <v>B</v>
      </c>
      <c r="N463" s="34" t="str">
        <f t="shared" si="159"/>
        <v>BB</v>
      </c>
      <c r="O463" s="34" cm="1">
        <f t="array" ref="O463">_xlfn.LET(_xlpm.a, $F$461:$F$468, _xlpm.b, $E$461:$E$468, _xlpm.c, _xlfn.XLOOKUP(M463,_xlpm.a,_xlpm.b,0), _xlpm.d, _xlfn.XLOOKUP(N463,_xlpm.a,_xlpm.b,0), _xlpm.x, IF(OR(_xlpm.c=0,_xlpm.d=0), _xlpm.c+_xlpm.d, MIN(_xlpm.c,_xlpm.d)), IF(_xlpm.x=0, 0, IF(DataTables!$K$158="6+", _xlfn.IFNA(_xlfn.RANK.AVG(_xlpm.x,$E$461:$E$466),1), IF(DataTables!$K$158=8,_xlfn.RANK.AVG(_xlpm.x,_xlpm.b)))))</f>
        <v>0</v>
      </c>
      <c r="P463" s="32"/>
      <c r="Q463" s="151"/>
      <c r="R463" s="151"/>
      <c r="S463" s="151">
        <f>$O463</f>
        <v>0</v>
      </c>
      <c r="T463" s="151"/>
      <c r="U463" s="151"/>
      <c r="V463" s="151"/>
      <c r="W463" s="151"/>
      <c r="X463" s="151"/>
      <c r="Y463" s="32"/>
      <c r="Z463" s="32">
        <f>COUNTIF(F$461:F$468:F$470:F$477,F463)</f>
        <v>0</v>
      </c>
      <c r="AA463" s="32">
        <f t="shared" si="161"/>
        <v>0</v>
      </c>
      <c r="AB463" s="7" t="str">
        <f t="shared" si="162"/>
        <v/>
      </c>
    </row>
    <row r="464" spans="1:28" s="7" customFormat="1" ht="20.25" customHeight="1">
      <c r="A464" s="709" t="s">
        <v>183</v>
      </c>
      <c r="B464" s="709" t="s">
        <v>60</v>
      </c>
      <c r="C464" s="709" t="s">
        <v>130</v>
      </c>
      <c r="D464" s="709" t="s">
        <v>71</v>
      </c>
      <c r="E464" s="41">
        <v>4</v>
      </c>
      <c r="F464" s="17"/>
      <c r="G464" s="38"/>
      <c r="H464" s="33" t="str" cm="1">
        <f t="array" ref="H464">IF($F464=0," ",_xlfn.XLOOKUP($F464,DataCalcs!$B$495:$B$573,_xlfn.XLOOKUP($C464,DataCalcs!$D$494:$N$494,DataCalcs!$D$495:$N$573),"WRONG LETTER"))</f>
        <v xml:space="preserve"> </v>
      </c>
      <c r="I464" s="33" t="str">
        <f>IF($F464=0," ",_xlfn.XLOOKUP($F464,DataCalcs!$B$495:$B$573,DataCalcs!$A$495:$A$573,"WRONG LETTER"))</f>
        <v xml:space="preserve"> </v>
      </c>
      <c r="J464" s="709" t="str" cm="1">
        <f t="array" ref="J464">_xlfn.IFS(ISBLANK(G464), "", NOT(ISNUMBER(G464)), "!!!",  G464&gt;DataTables!$E$109,"...",G464&gt;DataTables!$F$109,"L1",G464&gt;DataTables!$G$109,"L2",G464&gt;DataTables!$H$109,"L3",G464&gt;DataTables!$I$109,"L4",G464&gt;DataTables!$J$109,"L5",G464&gt;DataTables!$K$109,"L6",G464&gt;DataTables!$L$109,"L7",G464&gt;DataTables!$M$109,"L8", G464&lt;=DataTables!$M$109,"L9")</f>
        <v/>
      </c>
      <c r="K464" s="709" t="str">
        <f t="shared" si="160"/>
        <v/>
      </c>
      <c r="L464" s="32"/>
      <c r="M464" s="34" t="str">
        <f t="shared" si="159"/>
        <v>O</v>
      </c>
      <c r="N464" s="34" t="str">
        <f t="shared" si="159"/>
        <v>OO</v>
      </c>
      <c r="O464" s="34" cm="1">
        <f t="array" ref="O464">_xlfn.LET(_xlpm.a, $F$461:$F$468, _xlpm.b, $E$461:$E$468, _xlpm.c, _xlfn.XLOOKUP(M464,_xlpm.a,_xlpm.b,0), _xlpm.d, _xlfn.XLOOKUP(N464,_xlpm.a,_xlpm.b,0), _xlpm.x, IF(OR(_xlpm.c=0,_xlpm.d=0), _xlpm.c+_xlpm.d, MIN(_xlpm.c,_xlpm.d)), IF(_xlpm.x=0, 0, IF(DataTables!$K$158="6+", _xlfn.IFNA(_xlfn.RANK.AVG(_xlpm.x,$E$461:$E$466),1), IF(DataTables!$K$158=8,_xlfn.RANK.AVG(_xlpm.x,_xlpm.b)))))</f>
        <v>0</v>
      </c>
      <c r="P464" s="32"/>
      <c r="Q464" s="151"/>
      <c r="R464" s="151"/>
      <c r="S464" s="151"/>
      <c r="T464" s="151">
        <f>$O464</f>
        <v>0</v>
      </c>
      <c r="U464" s="151"/>
      <c r="V464" s="151"/>
      <c r="W464" s="151"/>
      <c r="X464" s="151"/>
      <c r="Y464" s="32"/>
      <c r="Z464" s="32">
        <f>COUNTIF(F$461:F$468:F$470:F$477,F464)</f>
        <v>0</v>
      </c>
      <c r="AA464" s="32">
        <f t="shared" si="161"/>
        <v>0</v>
      </c>
      <c r="AB464" s="7" t="str">
        <f t="shared" si="162"/>
        <v/>
      </c>
    </row>
    <row r="465" spans="1:28" s="7" customFormat="1" ht="20.25" customHeight="1">
      <c r="A465" s="709" t="s">
        <v>183</v>
      </c>
      <c r="B465" s="709" t="s">
        <v>60</v>
      </c>
      <c r="C465" s="709" t="s">
        <v>130</v>
      </c>
      <c r="D465" s="709" t="s">
        <v>71</v>
      </c>
      <c r="E465" s="41">
        <v>5</v>
      </c>
      <c r="F465" s="17"/>
      <c r="G465" s="38"/>
      <c r="H465" s="33" t="str" cm="1">
        <f t="array" ref="H465">IF($F465=0," ",_xlfn.XLOOKUP($F465,DataCalcs!$B$495:$B$573,_xlfn.XLOOKUP($C465,DataCalcs!$D$494:$N$494,DataCalcs!$D$495:$N$573),"WRONG LETTER"))</f>
        <v xml:space="preserve"> </v>
      </c>
      <c r="I465" s="33" t="str">
        <f>IF($F465=0," ",_xlfn.XLOOKUP($F465,DataCalcs!$B$495:$B$573,DataCalcs!$A$495:$A$573,"WRONG LETTER"))</f>
        <v xml:space="preserve"> </v>
      </c>
      <c r="J465" s="709" t="str" cm="1">
        <f t="array" ref="J465">_xlfn.IFS(ISBLANK(G465), "", NOT(ISNUMBER(G465)), "!!!",  G465&gt;DataTables!$E$109,"...",G465&gt;DataTables!$F$109,"L1",G465&gt;DataTables!$G$109,"L2",G465&gt;DataTables!$H$109,"L3",G465&gt;DataTables!$I$109,"L4",G465&gt;DataTables!$J$109,"L5",G465&gt;DataTables!$K$109,"L6",G465&gt;DataTables!$L$109,"L7",G465&gt;DataTables!$M$109,"L8", G465&lt;=DataTables!$M$109,"L9")</f>
        <v/>
      </c>
      <c r="K465" s="709" t="str">
        <f t="shared" si="160"/>
        <v/>
      </c>
      <c r="L465" s="32"/>
      <c r="M465" s="34" t="str">
        <f t="shared" si="159"/>
        <v>R</v>
      </c>
      <c r="N465" s="34" t="str">
        <f t="shared" si="159"/>
        <v>RR</v>
      </c>
      <c r="O465" s="34" cm="1">
        <f t="array" ref="O465">_xlfn.LET(_xlpm.a, $F$461:$F$468, _xlpm.b, $E$461:$E$468, _xlpm.c, _xlfn.XLOOKUP(M465,_xlpm.a,_xlpm.b,0), _xlpm.d, _xlfn.XLOOKUP(N465,_xlpm.a,_xlpm.b,0), _xlpm.x, IF(OR(_xlpm.c=0,_xlpm.d=0), _xlpm.c+_xlpm.d, MIN(_xlpm.c,_xlpm.d)), IF(_xlpm.x=0, 0, IF(DataTables!$K$158="6+", _xlfn.IFNA(_xlfn.RANK.AVG(_xlpm.x,$E$461:$E$466),1), IF(DataTables!$K$158=8,_xlfn.RANK.AVG(_xlpm.x,_xlpm.b)))))</f>
        <v>0</v>
      </c>
      <c r="P465" s="32"/>
      <c r="Q465" s="151"/>
      <c r="R465" s="151"/>
      <c r="S465" s="151"/>
      <c r="T465" s="151"/>
      <c r="U465" s="151">
        <f>$O465</f>
        <v>0</v>
      </c>
      <c r="V465" s="151"/>
      <c r="W465" s="151"/>
      <c r="X465" s="151"/>
      <c r="Y465" s="32"/>
      <c r="Z465" s="32">
        <f>COUNTIF(F$461:F$468:F$470:F$477,F465)</f>
        <v>0</v>
      </c>
      <c r="AA465" s="32">
        <f t="shared" si="161"/>
        <v>0</v>
      </c>
      <c r="AB465" s="7" t="str">
        <f t="shared" si="162"/>
        <v/>
      </c>
    </row>
    <row r="466" spans="1:28" s="7" customFormat="1" ht="20.25" customHeight="1">
      <c r="A466" s="709" t="s">
        <v>183</v>
      </c>
      <c r="B466" s="709" t="s">
        <v>60</v>
      </c>
      <c r="C466" s="709" t="s">
        <v>130</v>
      </c>
      <c r="D466" s="709" t="s">
        <v>71</v>
      </c>
      <c r="E466" s="41">
        <v>6</v>
      </c>
      <c r="F466" s="17"/>
      <c r="G466" s="38"/>
      <c r="H466" s="33" t="str" cm="1">
        <f t="array" ref="H466">IF($F466=0," ",_xlfn.XLOOKUP($F466,DataCalcs!$B$495:$B$573,_xlfn.XLOOKUP($C466,DataCalcs!$D$494:$N$494,DataCalcs!$D$495:$N$573),"WRONG LETTER"))</f>
        <v xml:space="preserve"> </v>
      </c>
      <c r="I466" s="33" t="str">
        <f>IF($F466=0," ",_xlfn.XLOOKUP($F466,DataCalcs!$B$495:$B$573,DataCalcs!$A$495:$A$573,"WRONG LETTER"))</f>
        <v xml:space="preserve"> </v>
      </c>
      <c r="J466" s="709" t="str" cm="1">
        <f t="array" ref="J466">_xlfn.IFS(ISBLANK(G466), "", NOT(ISNUMBER(G466)), "!!!",  G466&gt;DataTables!$E$109,"...",G466&gt;DataTables!$F$109,"L1",G466&gt;DataTables!$G$109,"L2",G466&gt;DataTables!$H$109,"L3",G466&gt;DataTables!$I$109,"L4",G466&gt;DataTables!$J$109,"L5",G466&gt;DataTables!$K$109,"L6",G466&gt;DataTables!$L$109,"L7",G466&gt;DataTables!$M$109,"L8", G466&lt;=DataTables!$M$109,"L9")</f>
        <v/>
      </c>
      <c r="K466" s="709" t="str">
        <f t="shared" si="160"/>
        <v/>
      </c>
      <c r="L466" s="32"/>
      <c r="M466" s="34" t="str">
        <f t="shared" si="159"/>
        <v>X</v>
      </c>
      <c r="N466" s="34" t="str">
        <f t="shared" si="159"/>
        <v>XX</v>
      </c>
      <c r="O466" s="34" cm="1">
        <f t="array" ref="O466">_xlfn.LET(_xlpm.a, $F$461:$F$468, _xlpm.b, $E$461:$E$468, _xlpm.c, _xlfn.XLOOKUP(M466,_xlpm.a,_xlpm.b,0), _xlpm.d, _xlfn.XLOOKUP(N466,_xlpm.a,_xlpm.b,0), _xlpm.x, IF(OR(_xlpm.c=0,_xlpm.d=0), _xlpm.c+_xlpm.d, MIN(_xlpm.c,_xlpm.d)), IF(_xlpm.x=0, 0, IF(DataTables!$K$158="6+", _xlfn.IFNA(_xlfn.RANK.AVG(_xlpm.x,$E$461:$E$466),1), IF(DataTables!$K$158=8,_xlfn.RANK.AVG(_xlpm.x,_xlpm.b)))))</f>
        <v>0</v>
      </c>
      <c r="P466" s="32"/>
      <c r="Q466" s="151"/>
      <c r="R466" s="151"/>
      <c r="S466" s="151"/>
      <c r="T466" s="151"/>
      <c r="U466" s="151"/>
      <c r="V466" s="151">
        <f>$O466</f>
        <v>0</v>
      </c>
      <c r="W466" s="151"/>
      <c r="X466" s="151"/>
      <c r="Y466" s="32"/>
      <c r="Z466" s="32">
        <f>COUNTIF(F$461:F$468:F$470:F$477,F466)</f>
        <v>0</v>
      </c>
      <c r="AA466" s="32">
        <f t="shared" si="161"/>
        <v>0</v>
      </c>
      <c r="AB466" s="7" t="str">
        <f t="shared" si="162"/>
        <v/>
      </c>
    </row>
    <row r="467" spans="1:28" s="7" customFormat="1" ht="20.25" customHeight="1">
      <c r="A467" s="709" t="s">
        <v>183</v>
      </c>
      <c r="B467" s="709" t="s">
        <v>60</v>
      </c>
      <c r="C467" s="709" t="s">
        <v>130</v>
      </c>
      <c r="D467" s="709" t="s">
        <v>71</v>
      </c>
      <c r="E467" s="14">
        <v>7</v>
      </c>
      <c r="F467" s="17"/>
      <c r="G467" s="38"/>
      <c r="H467" s="33" t="str" cm="1">
        <f t="array" ref="H467">IF($F467=0," ",_xlfn.XLOOKUP($F467,DataCalcs!$B$495:$B$573,_xlfn.XLOOKUP($C467,DataCalcs!$D$494:$N$494,DataCalcs!$D$495:$N$573),"WRONG LETTER"))</f>
        <v xml:space="preserve"> </v>
      </c>
      <c r="I467" s="33" t="str">
        <f>IF($F467=0," ",_xlfn.XLOOKUP($F467,DataCalcs!$B$495:$B$573,DataCalcs!$A$495:$A$573,"WRONG LETTER"))</f>
        <v xml:space="preserve"> </v>
      </c>
      <c r="J467" s="709" t="str" cm="1">
        <f t="array" ref="J467">_xlfn.IFS(ISBLANK(G467), "", NOT(ISNUMBER(G467)), "!!!",  G467&gt;DataTables!$E$109,"...",G467&gt;DataTables!$F$109,"L1",G467&gt;DataTables!$G$109,"L2",G467&gt;DataTables!$H$109,"L3",G467&gt;DataTables!$I$109,"L4",G467&gt;DataTables!$J$109,"L5",G467&gt;DataTables!$K$109,"L6",G467&gt;DataTables!$L$109,"L7",G467&gt;DataTables!$M$109,"L8", G467&lt;=DataTables!$M$109,"L9")</f>
        <v/>
      </c>
      <c r="K467" s="709" t="str">
        <f t="shared" si="160"/>
        <v/>
      </c>
      <c r="L467" s="32"/>
      <c r="M467" s="34" t="str">
        <f t="shared" si="159"/>
        <v>H</v>
      </c>
      <c r="N467" s="34" t="str">
        <f t="shared" si="159"/>
        <v>HH</v>
      </c>
      <c r="O467" s="34" cm="1">
        <f t="array" ref="O467">_xlfn.LET(_xlpm.a, $F$461:$F$468, _xlpm.b, $E$461:$E$468, _xlpm.c, _xlfn.XLOOKUP(M467,_xlpm.a,_xlpm.b,0), _xlpm.d, _xlfn.XLOOKUP(N467,_xlpm.a,_xlpm.b,0), _xlpm.x, IF(OR(_xlpm.c=0,_xlpm.d=0), _xlpm.c+_xlpm.d, MIN(_xlpm.c,_xlpm.d)), IF(_xlpm.x=0, 0, IF(DataTables!$K$158="6+", _xlfn.IFNA(_xlfn.RANK.AVG(_xlpm.x,$E$461:$E$466),1), IF(DataTables!$K$158=8,_xlfn.RANK.AVG(_xlpm.x,_xlpm.b)))))</f>
        <v>0</v>
      </c>
      <c r="P467" s="32"/>
      <c r="Q467" s="151"/>
      <c r="R467" s="151"/>
      <c r="S467" s="151"/>
      <c r="T467" s="151"/>
      <c r="U467" s="151"/>
      <c r="V467" s="151"/>
      <c r="W467" s="151">
        <f>$O467</f>
        <v>0</v>
      </c>
      <c r="X467" s="151"/>
      <c r="Y467" s="32"/>
      <c r="Z467" s="32">
        <f>COUNTIF(F$461:F$468:F$470:F$477,F467)</f>
        <v>0</v>
      </c>
      <c r="AA467" s="32">
        <f t="shared" si="161"/>
        <v>0</v>
      </c>
      <c r="AB467" s="7" t="str">
        <f t="shared" si="162"/>
        <v/>
      </c>
    </row>
    <row r="468" spans="1:28" s="8" customFormat="1" ht="20.25" customHeight="1">
      <c r="A468" s="709" t="s">
        <v>183</v>
      </c>
      <c r="B468" s="709" t="s">
        <v>60</v>
      </c>
      <c r="C468" s="709" t="s">
        <v>130</v>
      </c>
      <c r="D468" s="709" t="s">
        <v>71</v>
      </c>
      <c r="E468" s="14">
        <v>8</v>
      </c>
      <c r="F468" s="17"/>
      <c r="G468" s="38"/>
      <c r="H468" s="33" t="str" cm="1">
        <f t="array" ref="H468">IF($F468=0," ",_xlfn.XLOOKUP($F468,DataCalcs!$B$495:$B$573,_xlfn.XLOOKUP($C468,DataCalcs!$D$494:$N$494,DataCalcs!$D$495:$N$573),"WRONG LETTER"))</f>
        <v xml:space="preserve"> </v>
      </c>
      <c r="I468" s="33" t="str">
        <f>IF($F468=0," ",_xlfn.XLOOKUP($F468,DataCalcs!$B$495:$B$573,DataCalcs!$A$495:$A$573,"WRONG LETTER"))</f>
        <v xml:space="preserve"> </v>
      </c>
      <c r="J468" s="709" t="str" cm="1">
        <f t="array" ref="J468">_xlfn.IFS(ISBLANK(G468), "", NOT(ISNUMBER(G468)), "!!!",  G468&gt;DataTables!$E$109,"...",G468&gt;DataTables!$F$109,"L1",G468&gt;DataTables!$G$109,"L2",G468&gt;DataTables!$H$109,"L3",G468&gt;DataTables!$I$109,"L4",G468&gt;DataTables!$J$109,"L5",G468&gt;DataTables!$K$109,"L6",G468&gt;DataTables!$L$109,"L7",G468&gt;DataTables!$M$109,"L8", G468&lt;=DataTables!$M$109,"L9")</f>
        <v/>
      </c>
      <c r="K468" s="709" t="str">
        <f t="shared" si="160"/>
        <v/>
      </c>
      <c r="L468" s="31"/>
      <c r="M468" s="34" t="str">
        <f t="shared" si="159"/>
        <v>W</v>
      </c>
      <c r="N468" s="34" t="str">
        <f t="shared" si="159"/>
        <v>WW</v>
      </c>
      <c r="O468" s="34" cm="1">
        <f t="array" ref="O468">_xlfn.LET(_xlpm.a, $F$461:$F$468, _xlpm.b, $E$461:$E$468, _xlpm.c, _xlfn.XLOOKUP(M468,_xlpm.a,_xlpm.b,0), _xlpm.d, _xlfn.XLOOKUP(N468,_xlpm.a,_xlpm.b,0), _xlpm.x, IF(OR(_xlpm.c=0,_xlpm.d=0), _xlpm.c+_xlpm.d, MIN(_xlpm.c,_xlpm.d)), IF(_xlpm.x=0, 0, IF(DataTables!$K$158="6+", _xlfn.IFNA(_xlfn.RANK.AVG(_xlpm.x,$E$461:$E$466),1), IF(DataTables!$K$158=8,_xlfn.RANK.AVG(_xlpm.x,_xlpm.b)))))</f>
        <v>0</v>
      </c>
      <c r="P468" s="32"/>
      <c r="Q468" s="151"/>
      <c r="R468" s="151"/>
      <c r="S468" s="151"/>
      <c r="T468" s="151"/>
      <c r="U468" s="151"/>
      <c r="V468" s="151"/>
      <c r="W468" s="151"/>
      <c r="X468" s="151">
        <f>$O468</f>
        <v>0</v>
      </c>
      <c r="Y468" s="31"/>
      <c r="Z468" s="32">
        <f>COUNTIF(F$461:F$468:F$470:F$477,F468)</f>
        <v>0</v>
      </c>
      <c r="AA468" s="32">
        <f t="shared" si="161"/>
        <v>0</v>
      </c>
      <c r="AB468" s="7" t="str">
        <f t="shared" si="162"/>
        <v/>
      </c>
    </row>
    <row r="469" spans="1:28" s="8" customFormat="1" ht="20.25" customHeight="1">
      <c r="A469" s="709" t="s">
        <v>183</v>
      </c>
      <c r="B469" s="709" t="s">
        <v>60</v>
      </c>
      <c r="C469" s="709" t="s">
        <v>130</v>
      </c>
      <c r="D469" s="709"/>
      <c r="E469" s="454" t="s">
        <v>263</v>
      </c>
      <c r="F469" s="455"/>
      <c r="G469" s="458"/>
      <c r="H469" s="456"/>
      <c r="I469" s="457"/>
      <c r="J469" s="461"/>
      <c r="K469" s="16"/>
      <c r="L469" s="31"/>
      <c r="M469" s="36"/>
      <c r="N469" s="36"/>
      <c r="O469" s="712"/>
      <c r="P469" s="31"/>
      <c r="Q469" s="373"/>
      <c r="R469" s="373"/>
      <c r="S469" s="373"/>
      <c r="T469" s="373"/>
      <c r="U469" s="373"/>
      <c r="V469" s="374"/>
      <c r="W469" s="375"/>
      <c r="X469" s="375"/>
      <c r="Y469" s="31"/>
      <c r="Z469" s="32"/>
      <c r="AA469" s="2"/>
    </row>
    <row r="470" spans="1:28" s="8" customFormat="1" ht="20.25" customHeight="1">
      <c r="A470" s="709" t="s">
        <v>183</v>
      </c>
      <c r="B470" s="709" t="s">
        <v>60</v>
      </c>
      <c r="C470" s="709" t="s">
        <v>130</v>
      </c>
      <c r="D470" s="709" t="s">
        <v>65</v>
      </c>
      <c r="E470" s="398">
        <v>1</v>
      </c>
      <c r="F470" s="55"/>
      <c r="G470" s="400"/>
      <c r="H470" s="402" t="str" cm="1">
        <f t="array" ref="H470">IF($F470=0," ",_xlfn.XLOOKUP($F470,DataCalcs!$B$495:$B$573,_xlfn.XLOOKUP($C470,DataCalcs!$D$494:$N$494,DataCalcs!$D$495:$N$573),"WRONG LETTER"))</f>
        <v xml:space="preserve"> </v>
      </c>
      <c r="I470" s="402" t="str">
        <f>IF($F470=0," ",_xlfn.XLOOKUP($F470,DataCalcs!$B$495:$B$573,DataCalcs!$A$495:$A$573,"WRONG LETTER"))</f>
        <v xml:space="preserve"> </v>
      </c>
      <c r="J470" s="29" t="str" cm="1">
        <f t="array" ref="J470">_xlfn.IFS(ISBLANK(G470), "", NOT(ISNUMBER(G470)), "!!!",  G470&gt;DataTables!$E$109,"...",G470&gt;DataTables!$F$109,"L1",G470&gt;DataTables!$G$109,"L2",G470&gt;DataTables!$H$109,"L3",G470&gt;DataTables!$I$109,"L4",G470&gt;DataTables!$J$109,"L5",G470&gt;DataTables!$K$109,"L6",G470&gt;DataTables!$L$109,"L7",G470&gt;DataTables!$M$109,"L8", G470&lt;=DataTables!$M$109,"L9")</f>
        <v/>
      </c>
      <c r="K470" s="709" t="str">
        <f>IF(ISBLANK(F470),"",IF(ISBLANK(K$469),"", K$469))</f>
        <v/>
      </c>
      <c r="L470" s="32"/>
      <c r="M470" s="34" t="str">
        <f t="shared" ref="M470:N477" si="163">M461</f>
        <v>A</v>
      </c>
      <c r="N470" s="34" t="str">
        <f t="shared" si="163"/>
        <v>AA</v>
      </c>
      <c r="O470" s="34" cm="1">
        <f t="array" ref="O470">_xlfn.LET(_xlpm.a, $F$470:$F$477, _xlpm.b, $E$470:$E$477, _xlpm.c, _xlfn.XLOOKUP(M470,_xlpm.a,_xlpm.b,0), _xlpm.d, _xlfn.XLOOKUP(N470,_xlpm.a,_xlpm.b,0), _xlpm.x, IF(OR(_xlpm.c=0,_xlpm.d=0), _xlpm.c+_xlpm.d, MIN(_xlpm.c,_xlpm.d)), IF(_xlpm.x=0, 0, IF(DataTables!$K$158="6+", _xlfn.IFNA(_xlfn.RANK.AVG(_xlpm.x,$E$470:$E$475),1), IF(DataTables!$K$158=8,_xlfn.RANK.AVG(_xlpm.x,_xlpm.b)))))</f>
        <v>0</v>
      </c>
      <c r="P470" s="32"/>
      <c r="Q470" s="151">
        <f>$O470</f>
        <v>0</v>
      </c>
      <c r="R470" s="151"/>
      <c r="S470" s="151"/>
      <c r="T470" s="151"/>
      <c r="U470" s="151"/>
      <c r="V470" s="151"/>
      <c r="W470" s="151"/>
      <c r="X470" s="151"/>
      <c r="Y470" s="32"/>
      <c r="Z470" s="32">
        <f>COUNTIF(F$461:F$468:F$470:F$477,F470)</f>
        <v>0</v>
      </c>
      <c r="AA470" s="32">
        <f>IF(NOT(ISBLANK(F470)),COUNTIF(F$470:F$477,LEFT(F470,1)&amp;"*"),0)</f>
        <v>0</v>
      </c>
      <c r="AB470" s="7" t="str">
        <f>IF(AND($G470&gt;0.00001,$G470&lt;=$J$460), "***", "")</f>
        <v/>
      </c>
    </row>
    <row r="471" spans="1:28" s="8" customFormat="1" ht="20.25" customHeight="1">
      <c r="A471" s="709" t="s">
        <v>183</v>
      </c>
      <c r="B471" s="709" t="s">
        <v>60</v>
      </c>
      <c r="C471" s="709" t="s">
        <v>130</v>
      </c>
      <c r="D471" s="709" t="s">
        <v>65</v>
      </c>
      <c r="E471" s="41">
        <v>2</v>
      </c>
      <c r="F471" s="17"/>
      <c r="G471" s="38"/>
      <c r="H471" s="33" t="str" cm="1">
        <f t="array" ref="H471">IF($F471=0," ",_xlfn.XLOOKUP($F471,DataCalcs!$B$495:$B$573,_xlfn.XLOOKUP($C471,DataCalcs!$D$494:$N$494,DataCalcs!$D$495:$N$573),"WRONG LETTER"))</f>
        <v xml:space="preserve"> </v>
      </c>
      <c r="I471" s="33" t="str">
        <f>IF($F471=0," ",_xlfn.XLOOKUP($F471,DataCalcs!$B$495:$B$573,DataCalcs!$A$495:$A$573,"WRONG LETTER"))</f>
        <v xml:space="preserve"> </v>
      </c>
      <c r="J471" s="709" t="str" cm="1">
        <f t="array" ref="J471">_xlfn.IFS(ISBLANK(G471), "", NOT(ISNUMBER(G471)), "!!!",  G471&gt;DataTables!$E$109,"...",G471&gt;DataTables!$F$109,"L1",G471&gt;DataTables!$G$109,"L2",G471&gt;DataTables!$H$109,"L3",G471&gt;DataTables!$I$109,"L4",G471&gt;DataTables!$J$109,"L5",G471&gt;DataTables!$K$109,"L6",G471&gt;DataTables!$L$109,"L7",G471&gt;DataTables!$M$109,"L8", G471&lt;=DataTables!$M$109,"L9")</f>
        <v/>
      </c>
      <c r="K471" s="709" t="str">
        <f t="shared" ref="K471:K477" si="164">IF(ISBLANK(F471),"",IF(ISBLANK(K$469),"", K$469))</f>
        <v/>
      </c>
      <c r="L471" s="31"/>
      <c r="M471" s="34" t="str">
        <f t="shared" si="163"/>
        <v>N</v>
      </c>
      <c r="N471" s="34" t="str">
        <f t="shared" si="163"/>
        <v>NN</v>
      </c>
      <c r="O471" s="34" cm="1">
        <f t="array" ref="O471">_xlfn.LET(_xlpm.a, $F$470:$F$477, _xlpm.b, $E$470:$E$477, _xlpm.c, _xlfn.XLOOKUP(M471,_xlpm.a,_xlpm.b,0), _xlpm.d, _xlfn.XLOOKUP(N471,_xlpm.a,_xlpm.b,0), _xlpm.x, IF(OR(_xlpm.c=0,_xlpm.d=0), _xlpm.c+_xlpm.d, MIN(_xlpm.c,_xlpm.d)), IF(_xlpm.x=0, 0, IF(DataTables!$K$158="6+", _xlfn.IFNA(_xlfn.RANK.AVG(_xlpm.x,$E$470:$E$475),1), IF(DataTables!$K$158=8,_xlfn.RANK.AVG(_xlpm.x,_xlpm.b)))))</f>
        <v>0</v>
      </c>
      <c r="P471" s="32"/>
      <c r="Q471" s="151"/>
      <c r="R471" s="151">
        <f>$O471</f>
        <v>0</v>
      </c>
      <c r="S471" s="151"/>
      <c r="T471" s="151"/>
      <c r="U471" s="151"/>
      <c r="V471" s="151"/>
      <c r="W471" s="151"/>
      <c r="X471" s="151"/>
      <c r="Y471" s="32"/>
      <c r="Z471" s="32">
        <f>COUNTIF(F$461:F$468:F$470:F$477,F471)</f>
        <v>0</v>
      </c>
      <c r="AA471" s="32">
        <f t="shared" ref="AA471:AA477" si="165">IF(NOT(ISBLANK(F471)),COUNTIF(F$470:F$477,LEFT(F471,1)&amp;"*"),0)</f>
        <v>0</v>
      </c>
      <c r="AB471" s="7" t="str">
        <f t="shared" ref="AB471:AB477" si="166">IF(AND($G471&gt;0.00001,$G471&lt;=$J$460), "***", "")</f>
        <v/>
      </c>
    </row>
    <row r="472" spans="1:28" s="8" customFormat="1" ht="20.25" customHeight="1">
      <c r="A472" s="709" t="s">
        <v>183</v>
      </c>
      <c r="B472" s="709" t="s">
        <v>60</v>
      </c>
      <c r="C472" s="709" t="s">
        <v>130</v>
      </c>
      <c r="D472" s="709" t="s">
        <v>65</v>
      </c>
      <c r="E472" s="41">
        <v>3</v>
      </c>
      <c r="F472" s="17"/>
      <c r="G472" s="38"/>
      <c r="H472" s="33" t="str" cm="1">
        <f t="array" ref="H472">IF($F472=0," ",_xlfn.XLOOKUP($F472,DataCalcs!$B$495:$B$573,_xlfn.XLOOKUP($C472,DataCalcs!$D$494:$N$494,DataCalcs!$D$495:$N$573),"WRONG LETTER"))</f>
        <v xml:space="preserve"> </v>
      </c>
      <c r="I472" s="33" t="str">
        <f>IF($F472=0," ",_xlfn.XLOOKUP($F472,DataCalcs!$B$495:$B$573,DataCalcs!$A$495:$A$573,"WRONG LETTER"))</f>
        <v xml:space="preserve"> </v>
      </c>
      <c r="J472" s="709" t="str" cm="1">
        <f t="array" ref="J472">_xlfn.IFS(ISBLANK(G472), "", NOT(ISNUMBER(G472)), "!!!",  G472&gt;DataTables!$E$109,"...",G472&gt;DataTables!$F$109,"L1",G472&gt;DataTables!$G$109,"L2",G472&gt;DataTables!$H$109,"L3",G472&gt;DataTables!$I$109,"L4",G472&gt;DataTables!$J$109,"L5",G472&gt;DataTables!$K$109,"L6",G472&gt;DataTables!$L$109,"L7",G472&gt;DataTables!$M$109,"L8", G472&lt;=DataTables!$M$109,"L9")</f>
        <v/>
      </c>
      <c r="K472" s="709" t="str">
        <f t="shared" si="164"/>
        <v/>
      </c>
      <c r="L472" s="31"/>
      <c r="M472" s="34" t="str">
        <f t="shared" si="163"/>
        <v>B</v>
      </c>
      <c r="N472" s="34" t="str">
        <f t="shared" si="163"/>
        <v>BB</v>
      </c>
      <c r="O472" s="34" cm="1">
        <f t="array" ref="O472">_xlfn.LET(_xlpm.a, $F$470:$F$477, _xlpm.b, $E$470:$E$477, _xlpm.c, _xlfn.XLOOKUP(M472,_xlpm.a,_xlpm.b,0), _xlpm.d, _xlfn.XLOOKUP(N472,_xlpm.a,_xlpm.b,0), _xlpm.x, IF(OR(_xlpm.c=0,_xlpm.d=0), _xlpm.c+_xlpm.d, MIN(_xlpm.c,_xlpm.d)), IF(_xlpm.x=0, 0, IF(DataTables!$K$158="6+", _xlfn.IFNA(_xlfn.RANK.AVG(_xlpm.x,$E$470:$E$475),1), IF(DataTables!$K$158=8,_xlfn.RANK.AVG(_xlpm.x,_xlpm.b)))))</f>
        <v>0</v>
      </c>
      <c r="P472" s="32"/>
      <c r="Q472" s="151"/>
      <c r="R472" s="151"/>
      <c r="S472" s="151">
        <f>$O472</f>
        <v>0</v>
      </c>
      <c r="T472" s="151"/>
      <c r="U472" s="151"/>
      <c r="V472" s="151"/>
      <c r="W472" s="151"/>
      <c r="X472" s="151"/>
      <c r="Y472" s="32"/>
      <c r="Z472" s="32">
        <f>COUNTIF(F$461:F$468:F$470:F$477,F472)</f>
        <v>0</v>
      </c>
      <c r="AA472" s="32">
        <f t="shared" si="165"/>
        <v>0</v>
      </c>
      <c r="AB472" s="7" t="str">
        <f t="shared" si="166"/>
        <v/>
      </c>
    </row>
    <row r="473" spans="1:28" s="8" customFormat="1" ht="20.25" customHeight="1">
      <c r="A473" s="709" t="s">
        <v>183</v>
      </c>
      <c r="B473" s="709" t="s">
        <v>60</v>
      </c>
      <c r="C473" s="709" t="s">
        <v>130</v>
      </c>
      <c r="D473" s="709" t="s">
        <v>65</v>
      </c>
      <c r="E473" s="41">
        <v>4</v>
      </c>
      <c r="F473" s="17"/>
      <c r="G473" s="38"/>
      <c r="H473" s="33" t="str" cm="1">
        <f t="array" ref="H473">IF($F473=0," ",_xlfn.XLOOKUP($F473,DataCalcs!$B$495:$B$573,_xlfn.XLOOKUP($C473,DataCalcs!$D$494:$N$494,DataCalcs!$D$495:$N$573),"WRONG LETTER"))</f>
        <v xml:space="preserve"> </v>
      </c>
      <c r="I473" s="33" t="str">
        <f>IF($F473=0," ",_xlfn.XLOOKUP($F473,DataCalcs!$B$495:$B$573,DataCalcs!$A$495:$A$573,"WRONG LETTER"))</f>
        <v xml:space="preserve"> </v>
      </c>
      <c r="J473" s="709" t="str" cm="1">
        <f t="array" ref="J473">_xlfn.IFS(ISBLANK(G473), "", NOT(ISNUMBER(G473)), "!!!",  G473&gt;DataTables!$E$109,"...",G473&gt;DataTables!$F$109,"L1",G473&gt;DataTables!$G$109,"L2",G473&gt;DataTables!$H$109,"L3",G473&gt;DataTables!$I$109,"L4",G473&gt;DataTables!$J$109,"L5",G473&gt;DataTables!$K$109,"L6",G473&gt;DataTables!$L$109,"L7",G473&gt;DataTables!$M$109,"L8", G473&lt;=DataTables!$M$109,"L9")</f>
        <v/>
      </c>
      <c r="K473" s="709" t="str">
        <f t="shared" si="164"/>
        <v/>
      </c>
      <c r="L473" s="31"/>
      <c r="M473" s="34" t="str">
        <f t="shared" si="163"/>
        <v>O</v>
      </c>
      <c r="N473" s="34" t="str">
        <f t="shared" si="163"/>
        <v>OO</v>
      </c>
      <c r="O473" s="34" cm="1">
        <f t="array" ref="O473">_xlfn.LET(_xlpm.a, $F$470:$F$477, _xlpm.b, $E$470:$E$477, _xlpm.c, _xlfn.XLOOKUP(M473,_xlpm.a,_xlpm.b,0), _xlpm.d, _xlfn.XLOOKUP(N473,_xlpm.a,_xlpm.b,0), _xlpm.x, IF(OR(_xlpm.c=0,_xlpm.d=0), _xlpm.c+_xlpm.d, MIN(_xlpm.c,_xlpm.d)), IF(_xlpm.x=0, 0, IF(DataTables!$K$158="6+", _xlfn.IFNA(_xlfn.RANK.AVG(_xlpm.x,$E$470:$E$475),1), IF(DataTables!$K$158=8,_xlfn.RANK.AVG(_xlpm.x,_xlpm.b)))))</f>
        <v>0</v>
      </c>
      <c r="P473" s="32"/>
      <c r="Q473" s="151"/>
      <c r="R473" s="151"/>
      <c r="S473" s="151"/>
      <c r="T473" s="151">
        <f>$O473</f>
        <v>0</v>
      </c>
      <c r="U473" s="151"/>
      <c r="V473" s="151"/>
      <c r="W473" s="151"/>
      <c r="X473" s="151"/>
      <c r="Y473" s="32"/>
      <c r="Z473" s="32">
        <f>COUNTIF(F$461:F$468:F$470:F$477,F473)</f>
        <v>0</v>
      </c>
      <c r="AA473" s="32">
        <f t="shared" si="165"/>
        <v>0</v>
      </c>
      <c r="AB473" s="7" t="str">
        <f t="shared" si="166"/>
        <v/>
      </c>
    </row>
    <row r="474" spans="1:28" s="8" customFormat="1" ht="20.25" customHeight="1">
      <c r="A474" s="709" t="s">
        <v>183</v>
      </c>
      <c r="B474" s="709" t="s">
        <v>60</v>
      </c>
      <c r="C474" s="709" t="s">
        <v>130</v>
      </c>
      <c r="D474" s="709" t="s">
        <v>65</v>
      </c>
      <c r="E474" s="41">
        <v>5</v>
      </c>
      <c r="F474" s="17"/>
      <c r="G474" s="38"/>
      <c r="H474" s="33" t="str" cm="1">
        <f t="array" ref="H474">IF($F474=0," ",_xlfn.XLOOKUP($F474,DataCalcs!$B$495:$B$573,_xlfn.XLOOKUP($C474,DataCalcs!$D$494:$N$494,DataCalcs!$D$495:$N$573),"WRONG LETTER"))</f>
        <v xml:space="preserve"> </v>
      </c>
      <c r="I474" s="33" t="str">
        <f>IF($F474=0," ",_xlfn.XLOOKUP($F474,DataCalcs!$B$495:$B$573,DataCalcs!$A$495:$A$573,"WRONG LETTER"))</f>
        <v xml:space="preserve"> </v>
      </c>
      <c r="J474" s="709" t="str" cm="1">
        <f t="array" ref="J474">_xlfn.IFS(ISBLANK(G474), "", NOT(ISNUMBER(G474)), "!!!",  G474&gt;DataTables!$E$109,"...",G474&gt;DataTables!$F$109,"L1",G474&gt;DataTables!$G$109,"L2",G474&gt;DataTables!$H$109,"L3",G474&gt;DataTables!$I$109,"L4",G474&gt;DataTables!$J$109,"L5",G474&gt;DataTables!$K$109,"L6",G474&gt;DataTables!$L$109,"L7",G474&gt;DataTables!$M$109,"L8", G474&lt;=DataTables!$M$109,"L9")</f>
        <v/>
      </c>
      <c r="K474" s="709" t="str">
        <f t="shared" si="164"/>
        <v/>
      </c>
      <c r="L474" s="31"/>
      <c r="M474" s="34" t="str">
        <f t="shared" si="163"/>
        <v>R</v>
      </c>
      <c r="N474" s="34" t="str">
        <f t="shared" si="163"/>
        <v>RR</v>
      </c>
      <c r="O474" s="34" cm="1">
        <f t="array" ref="O474">_xlfn.LET(_xlpm.a, $F$470:$F$477, _xlpm.b, $E$470:$E$477, _xlpm.c, _xlfn.XLOOKUP(M474,_xlpm.a,_xlpm.b,0), _xlpm.d, _xlfn.XLOOKUP(N474,_xlpm.a,_xlpm.b,0), _xlpm.x, IF(OR(_xlpm.c=0,_xlpm.d=0), _xlpm.c+_xlpm.d, MIN(_xlpm.c,_xlpm.d)), IF(_xlpm.x=0, 0, IF(DataTables!$K$158="6+", _xlfn.IFNA(_xlfn.RANK.AVG(_xlpm.x,$E$470:$E$475),1), IF(DataTables!$K$158=8,_xlfn.RANK.AVG(_xlpm.x,_xlpm.b)))))</f>
        <v>0</v>
      </c>
      <c r="P474" s="32"/>
      <c r="Q474" s="151"/>
      <c r="R474" s="151"/>
      <c r="S474" s="151"/>
      <c r="T474" s="151"/>
      <c r="U474" s="151">
        <f>$O474</f>
        <v>0</v>
      </c>
      <c r="V474" s="151"/>
      <c r="W474" s="151"/>
      <c r="X474" s="151"/>
      <c r="Y474" s="32"/>
      <c r="Z474" s="32">
        <f>COUNTIF(F$461:F$468:F$470:F$477,F474)</f>
        <v>0</v>
      </c>
      <c r="AA474" s="32">
        <f t="shared" si="165"/>
        <v>0</v>
      </c>
      <c r="AB474" s="7" t="str">
        <f t="shared" si="166"/>
        <v/>
      </c>
    </row>
    <row r="475" spans="1:28" s="8" customFormat="1" ht="20.25" customHeight="1">
      <c r="A475" s="709" t="s">
        <v>183</v>
      </c>
      <c r="B475" s="709" t="s">
        <v>60</v>
      </c>
      <c r="C475" s="709" t="s">
        <v>130</v>
      </c>
      <c r="D475" s="709" t="s">
        <v>65</v>
      </c>
      <c r="E475" s="41">
        <v>6</v>
      </c>
      <c r="F475" s="17"/>
      <c r="G475" s="38"/>
      <c r="H475" s="33" t="str" cm="1">
        <f t="array" ref="H475">IF($F475=0," ",_xlfn.XLOOKUP($F475,DataCalcs!$B$495:$B$573,_xlfn.XLOOKUP($C475,DataCalcs!$D$494:$N$494,DataCalcs!$D$495:$N$573),"WRONG LETTER"))</f>
        <v xml:space="preserve"> </v>
      </c>
      <c r="I475" s="33" t="str">
        <f>IF($F475=0," ",_xlfn.XLOOKUP($F475,DataCalcs!$B$495:$B$573,DataCalcs!$A$495:$A$573,"WRONG LETTER"))</f>
        <v xml:space="preserve"> </v>
      </c>
      <c r="J475" s="709" t="str" cm="1">
        <f t="array" ref="J475">_xlfn.IFS(ISBLANK(G475), "", NOT(ISNUMBER(G475)), "!!!",  G475&gt;DataTables!$E$109,"...",G475&gt;DataTables!$F$109,"L1",G475&gt;DataTables!$G$109,"L2",G475&gt;DataTables!$H$109,"L3",G475&gt;DataTables!$I$109,"L4",G475&gt;DataTables!$J$109,"L5",G475&gt;DataTables!$K$109,"L6",G475&gt;DataTables!$L$109,"L7",G475&gt;DataTables!$M$109,"L8", G475&lt;=DataTables!$M$109,"L9")</f>
        <v/>
      </c>
      <c r="K475" s="709" t="str">
        <f t="shared" si="164"/>
        <v/>
      </c>
      <c r="L475" s="418"/>
      <c r="M475" s="34" t="str">
        <f t="shared" si="163"/>
        <v>X</v>
      </c>
      <c r="N475" s="34" t="str">
        <f t="shared" si="163"/>
        <v>XX</v>
      </c>
      <c r="O475" s="34" cm="1">
        <f t="array" ref="O475">_xlfn.LET(_xlpm.a, $F$470:$F$477, _xlpm.b, $E$470:$E$477, _xlpm.c, _xlfn.XLOOKUP(M475,_xlpm.a,_xlpm.b,0), _xlpm.d, _xlfn.XLOOKUP(N475,_xlpm.a,_xlpm.b,0), _xlpm.x, IF(OR(_xlpm.c=0,_xlpm.d=0), _xlpm.c+_xlpm.d, MIN(_xlpm.c,_xlpm.d)), IF(_xlpm.x=0, 0, IF(DataTables!$K$158="6+", _xlfn.IFNA(_xlfn.RANK.AVG(_xlpm.x,$E$470:$E$475),1), IF(DataTables!$K$158=8,_xlfn.RANK.AVG(_xlpm.x,_xlpm.b)))))</f>
        <v>0</v>
      </c>
      <c r="P475" s="32"/>
      <c r="Q475" s="151"/>
      <c r="R475" s="151"/>
      <c r="S475" s="151"/>
      <c r="T475" s="151"/>
      <c r="U475" s="151"/>
      <c r="V475" s="151">
        <f>$O475</f>
        <v>0</v>
      </c>
      <c r="W475" s="151"/>
      <c r="X475" s="151"/>
      <c r="Y475" s="32"/>
      <c r="Z475" s="32">
        <f>COUNTIF(F$461:F$468:F$470:F$477,F475)</f>
        <v>0</v>
      </c>
      <c r="AA475" s="32">
        <f t="shared" si="165"/>
        <v>0</v>
      </c>
      <c r="AB475" s="7" t="str">
        <f t="shared" si="166"/>
        <v/>
      </c>
    </row>
    <row r="476" spans="1:28" s="7" customFormat="1" ht="20.25" customHeight="1">
      <c r="A476" s="709" t="s">
        <v>183</v>
      </c>
      <c r="B476" s="709" t="s">
        <v>60</v>
      </c>
      <c r="C476" s="709" t="s">
        <v>130</v>
      </c>
      <c r="D476" s="709" t="s">
        <v>65</v>
      </c>
      <c r="E476" s="14">
        <v>7</v>
      </c>
      <c r="F476" s="17"/>
      <c r="G476" s="38"/>
      <c r="H476" s="33" t="str" cm="1">
        <f t="array" ref="H476">IF($F476=0," ",_xlfn.XLOOKUP($F476,DataCalcs!$B$495:$B$573,_xlfn.XLOOKUP($C476,DataCalcs!$D$494:$N$494,DataCalcs!$D$495:$N$573),"WRONG LETTER"))</f>
        <v xml:space="preserve"> </v>
      </c>
      <c r="I476" s="33" t="str">
        <f>IF($F476=0," ",_xlfn.XLOOKUP($F476,DataCalcs!$B$495:$B$573,DataCalcs!$A$495:$A$573,"WRONG LETTER"))</f>
        <v xml:space="preserve"> </v>
      </c>
      <c r="J476" s="709" t="str" cm="1">
        <f t="array" ref="J476">_xlfn.IFS(ISBLANK(G476), "", NOT(ISNUMBER(G476)), "!!!",  G476&gt;DataTables!$E$109,"...",G476&gt;DataTables!$F$109,"L1",G476&gt;DataTables!$G$109,"L2",G476&gt;DataTables!$H$109,"L3",G476&gt;DataTables!$I$109,"L4",G476&gt;DataTables!$J$109,"L5",G476&gt;DataTables!$K$109,"L6",G476&gt;DataTables!$L$109,"L7",G476&gt;DataTables!$M$109,"L8", G476&lt;=DataTables!$M$109,"L9")</f>
        <v/>
      </c>
      <c r="K476" s="709" t="str">
        <f t="shared" si="164"/>
        <v/>
      </c>
      <c r="L476" s="31"/>
      <c r="M476" s="34" t="str">
        <f t="shared" si="163"/>
        <v>H</v>
      </c>
      <c r="N476" s="34" t="str">
        <f t="shared" si="163"/>
        <v>HH</v>
      </c>
      <c r="O476" s="34" cm="1">
        <f t="array" ref="O476">_xlfn.LET(_xlpm.a, $F$470:$F$477, _xlpm.b, $E$470:$E$477, _xlpm.c, _xlfn.XLOOKUP(M476,_xlpm.a,_xlpm.b,0), _xlpm.d, _xlfn.XLOOKUP(N476,_xlpm.a,_xlpm.b,0), _xlpm.x, IF(OR(_xlpm.c=0,_xlpm.d=0), _xlpm.c+_xlpm.d, MIN(_xlpm.c,_xlpm.d)), IF(_xlpm.x=0, 0, IF(DataTables!$K$158="6+", _xlfn.IFNA(_xlfn.RANK.AVG(_xlpm.x,$E$470:$E$475),1), IF(DataTables!$K$158=8,_xlfn.RANK.AVG(_xlpm.x,_xlpm.b)))))</f>
        <v>0</v>
      </c>
      <c r="P476" s="32"/>
      <c r="Q476" s="151"/>
      <c r="R476" s="151"/>
      <c r="S476" s="151"/>
      <c r="T476" s="151"/>
      <c r="U476" s="151"/>
      <c r="V476" s="151"/>
      <c r="W476" s="151">
        <f>$O476</f>
        <v>0</v>
      </c>
      <c r="X476" s="151"/>
      <c r="Y476" s="32"/>
      <c r="Z476" s="32">
        <f>COUNTIF(F$461:F$468:F$470:F$477,F476)</f>
        <v>0</v>
      </c>
      <c r="AA476" s="32">
        <f t="shared" si="165"/>
        <v>0</v>
      </c>
      <c r="AB476" s="7" t="str">
        <f t="shared" si="166"/>
        <v/>
      </c>
    </row>
    <row r="477" spans="1:28" s="7" customFormat="1" ht="20.25" customHeight="1">
      <c r="A477" s="709" t="s">
        <v>183</v>
      </c>
      <c r="B477" s="709" t="s">
        <v>60</v>
      </c>
      <c r="C477" s="709" t="s">
        <v>130</v>
      </c>
      <c r="D477" s="709" t="s">
        <v>65</v>
      </c>
      <c r="E477" s="14">
        <v>8</v>
      </c>
      <c r="F477" s="17"/>
      <c r="G477" s="38"/>
      <c r="H477" s="33" t="str" cm="1">
        <f t="array" ref="H477">IF($F477=0," ",_xlfn.XLOOKUP($F477,DataCalcs!$B$495:$B$573,_xlfn.XLOOKUP($C477,DataCalcs!$D$494:$N$494,DataCalcs!$D$495:$N$573),"WRONG LETTER"))</f>
        <v xml:space="preserve"> </v>
      </c>
      <c r="I477" s="33" t="str">
        <f>IF($F477=0," ",_xlfn.XLOOKUP($F477,DataCalcs!$B$495:$B$573,DataCalcs!$A$495:$A$573,"WRONG LETTER"))</f>
        <v xml:space="preserve"> </v>
      </c>
      <c r="J477" s="709" t="str" cm="1">
        <f t="array" ref="J477">_xlfn.IFS(ISBLANK(G477), "", NOT(ISNUMBER(G477)), "!!!",  G477&gt;DataTables!$E$109,"...",G477&gt;DataTables!$F$109,"L1",G477&gt;DataTables!$G$109,"L2",G477&gt;DataTables!$H$109,"L3",G477&gt;DataTables!$I$109,"L4",G477&gt;DataTables!$J$109,"L5",G477&gt;DataTables!$K$109,"L6",G477&gt;DataTables!$L$109,"L7",G477&gt;DataTables!$M$109,"L8", G477&lt;=DataTables!$M$109,"L9")</f>
        <v/>
      </c>
      <c r="K477" s="709" t="str">
        <f t="shared" si="164"/>
        <v/>
      </c>
      <c r="L477" s="31"/>
      <c r="M477" s="34" t="str">
        <f t="shared" si="163"/>
        <v>W</v>
      </c>
      <c r="N477" s="34" t="str">
        <f t="shared" si="163"/>
        <v>WW</v>
      </c>
      <c r="O477" s="34" cm="1">
        <f t="array" ref="O477">_xlfn.LET(_xlpm.a, $F$470:$F$477, _xlpm.b, $E$470:$E$477, _xlpm.c, _xlfn.XLOOKUP(M477,_xlpm.a,_xlpm.b,0), _xlpm.d, _xlfn.XLOOKUP(N477,_xlpm.a,_xlpm.b,0), _xlpm.x, IF(OR(_xlpm.c=0,_xlpm.d=0), _xlpm.c+_xlpm.d, MIN(_xlpm.c,_xlpm.d)), IF(_xlpm.x=0, 0, IF(DataTables!$K$158="6+", _xlfn.IFNA(_xlfn.RANK.AVG(_xlpm.x,$E$470:$E$475),1), IF(DataTables!$K$158=8,_xlfn.RANK.AVG(_xlpm.x,_xlpm.b)))))</f>
        <v>0</v>
      </c>
      <c r="P477" s="32"/>
      <c r="Q477" s="151"/>
      <c r="R477" s="151"/>
      <c r="S477" s="151"/>
      <c r="T477" s="151"/>
      <c r="U477" s="151"/>
      <c r="V477" s="151"/>
      <c r="W477" s="151"/>
      <c r="X477" s="151">
        <f>$O477</f>
        <v>0</v>
      </c>
      <c r="Y477" s="31"/>
      <c r="Z477" s="32">
        <f>COUNTIF(F$461:F$468:F$470:F$477,F477)</f>
        <v>0</v>
      </c>
      <c r="AA477" s="32">
        <f t="shared" si="165"/>
        <v>0</v>
      </c>
      <c r="AB477" s="7" t="str">
        <f t="shared" si="166"/>
        <v/>
      </c>
    </row>
    <row r="478" spans="1:28" s="7" customFormat="1" ht="20.25" customHeight="1">
      <c r="A478" s="709" t="s">
        <v>183</v>
      </c>
      <c r="B478" s="709" t="s">
        <v>60</v>
      </c>
      <c r="C478" s="709" t="s">
        <v>191</v>
      </c>
      <c r="D478" s="709"/>
      <c r="E478" s="454" t="s">
        <v>264</v>
      </c>
      <c r="F478" s="455"/>
      <c r="G478" s="458"/>
      <c r="H478" s="456"/>
      <c r="I478" s="457" t="s">
        <v>59</v>
      </c>
      <c r="J478" s="461">
        <f>DataTables!$N$110</f>
        <v>59.93</v>
      </c>
      <c r="K478" s="43"/>
      <c r="L478" s="13"/>
      <c r="M478" s="36"/>
      <c r="N478" s="36"/>
      <c r="O478" s="712"/>
      <c r="P478" s="31"/>
      <c r="Q478" s="31"/>
      <c r="R478" s="31"/>
      <c r="S478" s="31"/>
      <c r="T478" s="31"/>
      <c r="U478" s="31"/>
      <c r="V478" s="31"/>
      <c r="W478" s="31"/>
      <c r="X478" s="31"/>
      <c r="Y478" s="32"/>
      <c r="Z478" s="32"/>
      <c r="AA478" s="2"/>
    </row>
    <row r="479" spans="1:28" s="7" customFormat="1" ht="20.25" customHeight="1">
      <c r="A479" s="709" t="s">
        <v>183</v>
      </c>
      <c r="B479" s="709" t="s">
        <v>60</v>
      </c>
      <c r="C479" s="709" t="s">
        <v>191</v>
      </c>
      <c r="D479" s="709" t="s">
        <v>71</v>
      </c>
      <c r="E479" s="398">
        <v>1</v>
      </c>
      <c r="F479" s="55"/>
      <c r="G479" s="400"/>
      <c r="H479" s="402" t="str" cm="1">
        <f t="array" ref="H479">IF($F479=0," ",_xlfn.XLOOKUP($F479,DataCalcs!$B$495:$B$573,_xlfn.XLOOKUP($C479,DataCalcs!$D$494:$N$494,DataCalcs!$D$495:$N$573),"WRONG LETTER"))</f>
        <v xml:space="preserve"> </v>
      </c>
      <c r="I479" s="402" t="str">
        <f>IF($F479=0," ",_xlfn.XLOOKUP($F479,DataCalcs!$B$495:$B$573,DataCalcs!$A$495:$A$573,"WRONG LETTER"))</f>
        <v xml:space="preserve"> </v>
      </c>
      <c r="J479" s="29" t="str" cm="1">
        <f t="array" ref="J479">_xlfn.IFS(ISBLANK(G479), "", NOT(ISNUMBER(G479)), "!!!",  G479&gt;DataTables!$E$110,"...",G479&gt;DataTables!$F$110,"L1",G479&gt;DataTables!$G$110,"L2",G479&gt;DataTables!$H$110,"L3",G479&gt;DataTables!$I$110,"L4",G479&gt;DataTables!$J$110,"L5",G479&gt;DataTables!$K$110,"L6",G479&gt;DataTables!$L$110,"L7",G479&gt;DataTables!$M$110,"L8", G479&lt;=DataTables!$M$110,"L9")</f>
        <v/>
      </c>
      <c r="K479" s="709"/>
      <c r="L479" s="32"/>
      <c r="M479" s="34" t="str">
        <f t="shared" ref="M479:N486" si="167">M470</f>
        <v>A</v>
      </c>
      <c r="N479" s="34" t="str">
        <f t="shared" si="167"/>
        <v>AA</v>
      </c>
      <c r="O479" s="34" cm="1">
        <f t="array" ref="O479">_xlfn.LET(_xlpm.a, $F$479:$F$486, _xlpm.b, $E$479:$E$486, _xlpm.c, _xlfn.XLOOKUP(M479,_xlpm.a,_xlpm.b,0), _xlpm.d, _xlfn.XLOOKUP(N479,_xlpm.a,_xlpm.b,0), _xlpm.x, IF(OR(_xlpm.c=0,_xlpm.d=0), _xlpm.c+_xlpm.d, MIN(_xlpm.c,_xlpm.d)), IF(_xlpm.x=0, 0, IF(DataTables!$K$158="6+", _xlfn.IFNA(_xlfn.RANK.AVG(_xlpm.x,$E$479:$E$484),1), IF(DataTables!$K$158=8,_xlfn.RANK.AVG(_xlpm.x,_xlpm.b)))))</f>
        <v>0</v>
      </c>
      <c r="P479" s="32"/>
      <c r="Q479" s="151">
        <f>$O479</f>
        <v>0</v>
      </c>
      <c r="R479" s="151"/>
      <c r="S479" s="151"/>
      <c r="T479" s="151"/>
      <c r="U479" s="151"/>
      <c r="V479" s="151"/>
      <c r="W479" s="151"/>
      <c r="X479" s="151"/>
      <c r="Y479" s="32"/>
      <c r="Z479" s="32">
        <f>COUNTIF(F$479:F$486:F$488:F$495,F479)</f>
        <v>0</v>
      </c>
      <c r="AA479" s="32">
        <f>IF(NOT(ISBLANK(F479)),COUNTIF(F$479:F$486,LEFT(F479,1)&amp;"*"),0)</f>
        <v>0</v>
      </c>
      <c r="AB479" s="7" t="str">
        <f>IF(AND($G479&gt;0.00001,$G479&lt;=$J$478), "***", "")</f>
        <v/>
      </c>
    </row>
    <row r="480" spans="1:28" s="7" customFormat="1" ht="20.25" customHeight="1">
      <c r="A480" s="709" t="s">
        <v>183</v>
      </c>
      <c r="B480" s="709" t="s">
        <v>60</v>
      </c>
      <c r="C480" s="709" t="s">
        <v>191</v>
      </c>
      <c r="D480" s="709" t="s">
        <v>71</v>
      </c>
      <c r="E480" s="41">
        <v>2</v>
      </c>
      <c r="F480" s="17"/>
      <c r="G480" s="38"/>
      <c r="H480" s="33" t="str" cm="1">
        <f t="array" ref="H480">IF($F480=0," ",_xlfn.XLOOKUP($F480,DataCalcs!$B$495:$B$573,_xlfn.XLOOKUP($C480,DataCalcs!$D$494:$N$494,DataCalcs!$D$495:$N$573),"WRONG LETTER"))</f>
        <v xml:space="preserve"> </v>
      </c>
      <c r="I480" s="33" t="str">
        <f>IF($F480=0," ",_xlfn.XLOOKUP($F480,DataCalcs!$B$495:$B$573,DataCalcs!$A$495:$A$573,"WRONG LETTER"))</f>
        <v xml:space="preserve"> </v>
      </c>
      <c r="J480" s="709" t="str" cm="1">
        <f t="array" ref="J480">_xlfn.IFS(ISBLANK(G480), "", NOT(ISNUMBER(G480)), "!!!",  G480&gt;DataTables!$E$110,"...",G480&gt;DataTables!$F$110,"L1",G480&gt;DataTables!$G$110,"L2",G480&gt;DataTables!$H$110,"L3",G480&gt;DataTables!$I$110,"L4",G480&gt;DataTables!$J$110,"L5",G480&gt;DataTables!$K$110,"L6",G480&gt;DataTables!$L$110,"L7",G480&gt;DataTables!$M$110,"L8", G480&lt;=DataTables!$M$110,"L9")</f>
        <v/>
      </c>
      <c r="K480" s="709"/>
      <c r="L480" s="32"/>
      <c r="M480" s="34" t="str">
        <f t="shared" si="167"/>
        <v>N</v>
      </c>
      <c r="N480" s="34" t="str">
        <f t="shared" si="167"/>
        <v>NN</v>
      </c>
      <c r="O480" s="34" cm="1">
        <f t="array" ref="O480">_xlfn.LET(_xlpm.a, $F$479:$F$486, _xlpm.b, $E$479:$E$486, _xlpm.c, _xlfn.XLOOKUP(M480,_xlpm.a,_xlpm.b,0), _xlpm.d, _xlfn.XLOOKUP(N480,_xlpm.a,_xlpm.b,0), _xlpm.x, IF(OR(_xlpm.c=0,_xlpm.d=0), _xlpm.c+_xlpm.d, MIN(_xlpm.c,_xlpm.d)), IF(_xlpm.x=0, 0, IF(DataTables!$K$158="6+", _xlfn.IFNA(_xlfn.RANK.AVG(_xlpm.x,$E$479:$E$484),1), IF(DataTables!$K$158=8,_xlfn.RANK.AVG(_xlpm.x,_xlpm.b)))))</f>
        <v>0</v>
      </c>
      <c r="P480" s="32"/>
      <c r="Q480" s="151"/>
      <c r="R480" s="151">
        <f>$O480</f>
        <v>0</v>
      </c>
      <c r="S480" s="151"/>
      <c r="T480" s="151"/>
      <c r="U480" s="151"/>
      <c r="V480" s="151"/>
      <c r="W480" s="151"/>
      <c r="X480" s="151"/>
      <c r="Y480" s="32"/>
      <c r="Z480" s="32">
        <f>COUNTIF(F$479:F$486:F$488:F$495,F480)</f>
        <v>0</v>
      </c>
      <c r="AA480" s="32">
        <f t="shared" ref="AA480:AA486" si="168">IF(NOT(ISBLANK(F480)),COUNTIF(F$479:F$486,LEFT(F480,1)&amp;"*"),0)</f>
        <v>0</v>
      </c>
      <c r="AB480" s="7" t="str">
        <f t="shared" ref="AB480:AB486" si="169">IF(AND($G480&gt;0.00001,$G480&lt;=$J$478), "***", "")</f>
        <v/>
      </c>
    </row>
    <row r="481" spans="1:28" s="7" customFormat="1" ht="20.25" customHeight="1">
      <c r="A481" s="709" t="s">
        <v>183</v>
      </c>
      <c r="B481" s="709" t="s">
        <v>60</v>
      </c>
      <c r="C481" s="709" t="s">
        <v>191</v>
      </c>
      <c r="D481" s="709" t="s">
        <v>71</v>
      </c>
      <c r="E481" s="41">
        <v>3</v>
      </c>
      <c r="F481" s="17"/>
      <c r="G481" s="38"/>
      <c r="H481" s="33" t="str" cm="1">
        <f t="array" ref="H481">IF($F481=0," ",_xlfn.XLOOKUP($F481,DataCalcs!$B$495:$B$573,_xlfn.XLOOKUP($C481,DataCalcs!$D$494:$N$494,DataCalcs!$D$495:$N$573),"WRONG LETTER"))</f>
        <v xml:space="preserve"> </v>
      </c>
      <c r="I481" s="33" t="str">
        <f>IF($F481=0," ",_xlfn.XLOOKUP($F481,DataCalcs!$B$495:$B$573,DataCalcs!$A$495:$A$573,"WRONG LETTER"))</f>
        <v xml:space="preserve"> </v>
      </c>
      <c r="J481" s="709" t="str" cm="1">
        <f t="array" ref="J481">_xlfn.IFS(ISBLANK(G481), "", NOT(ISNUMBER(G481)), "!!!",  G481&gt;DataTables!$E$110,"...",G481&gt;DataTables!$F$110,"L1",G481&gt;DataTables!$G$110,"L2",G481&gt;DataTables!$H$110,"L3",G481&gt;DataTables!$I$110,"L4",G481&gt;DataTables!$J$110,"L5",G481&gt;DataTables!$K$110,"L6",G481&gt;DataTables!$L$110,"L7",G481&gt;DataTables!$M$110,"L8", G481&lt;=DataTables!$M$110,"L9")</f>
        <v/>
      </c>
      <c r="K481" s="709"/>
      <c r="L481" s="32"/>
      <c r="M481" s="34" t="str">
        <f t="shared" si="167"/>
        <v>B</v>
      </c>
      <c r="N481" s="34" t="str">
        <f t="shared" si="167"/>
        <v>BB</v>
      </c>
      <c r="O481" s="34" cm="1">
        <f t="array" ref="O481">_xlfn.LET(_xlpm.a, $F$479:$F$486, _xlpm.b, $E$479:$E$486, _xlpm.c, _xlfn.XLOOKUP(M481,_xlpm.a,_xlpm.b,0), _xlpm.d, _xlfn.XLOOKUP(N481,_xlpm.a,_xlpm.b,0), _xlpm.x, IF(OR(_xlpm.c=0,_xlpm.d=0), _xlpm.c+_xlpm.d, MIN(_xlpm.c,_xlpm.d)), IF(_xlpm.x=0, 0, IF(DataTables!$K$158="6+", _xlfn.IFNA(_xlfn.RANK.AVG(_xlpm.x,$E$479:$E$484),1), IF(DataTables!$K$158=8,_xlfn.RANK.AVG(_xlpm.x,_xlpm.b)))))</f>
        <v>0</v>
      </c>
      <c r="P481" s="32"/>
      <c r="Q481" s="151"/>
      <c r="R481" s="151"/>
      <c r="S481" s="151">
        <f>$O481</f>
        <v>0</v>
      </c>
      <c r="T481" s="151"/>
      <c r="U481" s="151"/>
      <c r="V481" s="151"/>
      <c r="W481" s="151"/>
      <c r="X481" s="151"/>
      <c r="Y481" s="32"/>
      <c r="Z481" s="32">
        <f>COUNTIF(F$479:F$486:F$488:F$495,F481)</f>
        <v>0</v>
      </c>
      <c r="AA481" s="32">
        <f t="shared" si="168"/>
        <v>0</v>
      </c>
      <c r="AB481" s="7" t="str">
        <f t="shared" si="169"/>
        <v/>
      </c>
    </row>
    <row r="482" spans="1:28" s="7" customFormat="1" ht="20.25" customHeight="1">
      <c r="A482" s="709" t="s">
        <v>183</v>
      </c>
      <c r="B482" s="709" t="s">
        <v>60</v>
      </c>
      <c r="C482" s="709" t="s">
        <v>191</v>
      </c>
      <c r="D482" s="709" t="s">
        <v>71</v>
      </c>
      <c r="E482" s="41">
        <v>4</v>
      </c>
      <c r="F482" s="17"/>
      <c r="G482" s="38"/>
      <c r="H482" s="33" t="str" cm="1">
        <f t="array" ref="H482">IF($F482=0," ",_xlfn.XLOOKUP($F482,DataCalcs!$B$495:$B$573,_xlfn.XLOOKUP($C482,DataCalcs!$D$494:$N$494,DataCalcs!$D$495:$N$573),"WRONG LETTER"))</f>
        <v xml:space="preserve"> </v>
      </c>
      <c r="I482" s="33" t="str">
        <f>IF($F482=0," ",_xlfn.XLOOKUP($F482,DataCalcs!$B$495:$B$573,DataCalcs!$A$495:$A$573,"WRONG LETTER"))</f>
        <v xml:space="preserve"> </v>
      </c>
      <c r="J482" s="709" t="str" cm="1">
        <f t="array" ref="J482">_xlfn.IFS(ISBLANK(G482), "", NOT(ISNUMBER(G482)), "!!!",  G482&gt;DataTables!$E$110,"...",G482&gt;DataTables!$F$110,"L1",G482&gt;DataTables!$G$110,"L2",G482&gt;DataTables!$H$110,"L3",G482&gt;DataTables!$I$110,"L4",G482&gt;DataTables!$J$110,"L5",G482&gt;DataTables!$K$110,"L6",G482&gt;DataTables!$L$110,"L7",G482&gt;DataTables!$M$110,"L8", G482&lt;=DataTables!$M$110,"L9")</f>
        <v/>
      </c>
      <c r="K482" s="709"/>
      <c r="L482" s="32"/>
      <c r="M482" s="34" t="str">
        <f t="shared" si="167"/>
        <v>O</v>
      </c>
      <c r="N482" s="34" t="str">
        <f t="shared" si="167"/>
        <v>OO</v>
      </c>
      <c r="O482" s="34" cm="1">
        <f t="array" ref="O482">_xlfn.LET(_xlpm.a, $F$479:$F$486, _xlpm.b, $E$479:$E$486, _xlpm.c, _xlfn.XLOOKUP(M482,_xlpm.a,_xlpm.b,0), _xlpm.d, _xlfn.XLOOKUP(N482,_xlpm.a,_xlpm.b,0), _xlpm.x, IF(OR(_xlpm.c=0,_xlpm.d=0), _xlpm.c+_xlpm.d, MIN(_xlpm.c,_xlpm.d)), IF(_xlpm.x=0, 0, IF(DataTables!$K$158="6+", _xlfn.IFNA(_xlfn.RANK.AVG(_xlpm.x,$E$479:$E$484),1), IF(DataTables!$K$158=8,_xlfn.RANK.AVG(_xlpm.x,_xlpm.b)))))</f>
        <v>0</v>
      </c>
      <c r="P482" s="32"/>
      <c r="Q482" s="151"/>
      <c r="R482" s="151"/>
      <c r="S482" s="151"/>
      <c r="T482" s="151">
        <f>$O482</f>
        <v>0</v>
      </c>
      <c r="U482" s="151"/>
      <c r="V482" s="151"/>
      <c r="W482" s="151"/>
      <c r="X482" s="151"/>
      <c r="Y482" s="32"/>
      <c r="Z482" s="32">
        <f>COUNTIF(F$479:F$486:F$488:F$495,F482)</f>
        <v>0</v>
      </c>
      <c r="AA482" s="32">
        <f t="shared" si="168"/>
        <v>0</v>
      </c>
      <c r="AB482" s="7" t="str">
        <f t="shared" si="169"/>
        <v/>
      </c>
    </row>
    <row r="483" spans="1:28" s="7" customFormat="1" ht="20.25" customHeight="1">
      <c r="A483" s="709" t="s">
        <v>183</v>
      </c>
      <c r="B483" s="709" t="s">
        <v>60</v>
      </c>
      <c r="C483" s="709" t="s">
        <v>191</v>
      </c>
      <c r="D483" s="709" t="s">
        <v>71</v>
      </c>
      <c r="E483" s="41">
        <v>5</v>
      </c>
      <c r="F483" s="17"/>
      <c r="G483" s="38"/>
      <c r="H483" s="33" t="str" cm="1">
        <f t="array" ref="H483">IF($F483=0," ",_xlfn.XLOOKUP($F483,DataCalcs!$B$495:$B$573,_xlfn.XLOOKUP($C483,DataCalcs!$D$494:$N$494,DataCalcs!$D$495:$N$573),"WRONG LETTER"))</f>
        <v xml:space="preserve"> </v>
      </c>
      <c r="I483" s="33" t="str">
        <f>IF($F483=0," ",_xlfn.XLOOKUP($F483,DataCalcs!$B$495:$B$573,DataCalcs!$A$495:$A$573,"WRONG LETTER"))</f>
        <v xml:space="preserve"> </v>
      </c>
      <c r="J483" s="709" t="str" cm="1">
        <f t="array" ref="J483">_xlfn.IFS(ISBLANK(G483), "", NOT(ISNUMBER(G483)), "!!!",  G483&gt;DataTables!$E$110,"...",G483&gt;DataTables!$F$110,"L1",G483&gt;DataTables!$G$110,"L2",G483&gt;DataTables!$H$110,"L3",G483&gt;DataTables!$I$110,"L4",G483&gt;DataTables!$J$110,"L5",G483&gt;DataTables!$K$110,"L6",G483&gt;DataTables!$L$110,"L7",G483&gt;DataTables!$M$110,"L8", G483&lt;=DataTables!$M$110,"L9")</f>
        <v/>
      </c>
      <c r="K483" s="709"/>
      <c r="L483" s="32"/>
      <c r="M483" s="34" t="str">
        <f t="shared" si="167"/>
        <v>R</v>
      </c>
      <c r="N483" s="34" t="str">
        <f t="shared" si="167"/>
        <v>RR</v>
      </c>
      <c r="O483" s="34" cm="1">
        <f t="array" ref="O483">_xlfn.LET(_xlpm.a, $F$479:$F$486, _xlpm.b, $E$479:$E$486, _xlpm.c, _xlfn.XLOOKUP(M483,_xlpm.a,_xlpm.b,0), _xlpm.d, _xlfn.XLOOKUP(N483,_xlpm.a,_xlpm.b,0), _xlpm.x, IF(OR(_xlpm.c=0,_xlpm.d=0), _xlpm.c+_xlpm.d, MIN(_xlpm.c,_xlpm.d)), IF(_xlpm.x=0, 0, IF(DataTables!$K$158="6+", _xlfn.IFNA(_xlfn.RANK.AVG(_xlpm.x,$E$479:$E$484),1), IF(DataTables!$K$158=8,_xlfn.RANK.AVG(_xlpm.x,_xlpm.b)))))</f>
        <v>0</v>
      </c>
      <c r="P483" s="32"/>
      <c r="Q483" s="151"/>
      <c r="R483" s="151"/>
      <c r="S483" s="151"/>
      <c r="T483" s="151"/>
      <c r="U483" s="151">
        <f>$O483</f>
        <v>0</v>
      </c>
      <c r="V483" s="151"/>
      <c r="W483" s="151"/>
      <c r="X483" s="151"/>
      <c r="Y483" s="32"/>
      <c r="Z483" s="32">
        <f>COUNTIF(F$479:F$486:F$488:F$495,F483)</f>
        <v>0</v>
      </c>
      <c r="AA483" s="32">
        <f t="shared" si="168"/>
        <v>0</v>
      </c>
      <c r="AB483" s="7" t="str">
        <f t="shared" si="169"/>
        <v/>
      </c>
    </row>
    <row r="484" spans="1:28" s="7" customFormat="1" ht="20.25" customHeight="1">
      <c r="A484" s="709" t="s">
        <v>183</v>
      </c>
      <c r="B484" s="709" t="s">
        <v>60</v>
      </c>
      <c r="C484" s="709" t="s">
        <v>191</v>
      </c>
      <c r="D484" s="709" t="s">
        <v>71</v>
      </c>
      <c r="E484" s="41">
        <v>6</v>
      </c>
      <c r="F484" s="17"/>
      <c r="G484" s="38"/>
      <c r="H484" s="33" t="str" cm="1">
        <f t="array" ref="H484">IF($F484=0," ",_xlfn.XLOOKUP($F484,DataCalcs!$B$495:$B$573,_xlfn.XLOOKUP($C484,DataCalcs!$D$494:$N$494,DataCalcs!$D$495:$N$573),"WRONG LETTER"))</f>
        <v xml:space="preserve"> </v>
      </c>
      <c r="I484" s="33" t="str">
        <f>IF($F484=0," ",_xlfn.XLOOKUP($F484,DataCalcs!$B$495:$B$573,DataCalcs!$A$495:$A$573,"WRONG LETTER"))</f>
        <v xml:space="preserve"> </v>
      </c>
      <c r="J484" s="709" t="str" cm="1">
        <f t="array" ref="J484">_xlfn.IFS(ISBLANK(G484), "", NOT(ISNUMBER(G484)), "!!!",  G484&gt;DataTables!$E$110,"...",G484&gt;DataTables!$F$110,"L1",G484&gt;DataTables!$G$110,"L2",G484&gt;DataTables!$H$110,"L3",G484&gt;DataTables!$I$110,"L4",G484&gt;DataTables!$J$110,"L5",G484&gt;DataTables!$K$110,"L6",G484&gt;DataTables!$L$110,"L7",G484&gt;DataTables!$M$110,"L8", G484&lt;=DataTables!$M$110,"L9")</f>
        <v/>
      </c>
      <c r="K484" s="709"/>
      <c r="L484" s="32"/>
      <c r="M484" s="34" t="str">
        <f t="shared" si="167"/>
        <v>X</v>
      </c>
      <c r="N484" s="34" t="str">
        <f t="shared" si="167"/>
        <v>XX</v>
      </c>
      <c r="O484" s="34" cm="1">
        <f t="array" ref="O484">_xlfn.LET(_xlpm.a, $F$479:$F$486, _xlpm.b, $E$479:$E$486, _xlpm.c, _xlfn.XLOOKUP(M484,_xlpm.a,_xlpm.b,0), _xlpm.d, _xlfn.XLOOKUP(N484,_xlpm.a,_xlpm.b,0), _xlpm.x, IF(OR(_xlpm.c=0,_xlpm.d=0), _xlpm.c+_xlpm.d, MIN(_xlpm.c,_xlpm.d)), IF(_xlpm.x=0, 0, IF(DataTables!$K$158="6+", _xlfn.IFNA(_xlfn.RANK.AVG(_xlpm.x,$E$479:$E$484),1), IF(DataTables!$K$158=8,_xlfn.RANK.AVG(_xlpm.x,_xlpm.b)))))</f>
        <v>0</v>
      </c>
      <c r="P484" s="32"/>
      <c r="Q484" s="151"/>
      <c r="R484" s="151"/>
      <c r="S484" s="151"/>
      <c r="T484" s="151"/>
      <c r="U484" s="151"/>
      <c r="V484" s="151">
        <f>$O484</f>
        <v>0</v>
      </c>
      <c r="W484" s="151"/>
      <c r="X484" s="151"/>
      <c r="Y484" s="32"/>
      <c r="Z484" s="32">
        <f>COUNTIF(F$479:F$486:F$488:F$495,F484)</f>
        <v>0</v>
      </c>
      <c r="AA484" s="32">
        <f t="shared" si="168"/>
        <v>0</v>
      </c>
      <c r="AB484" s="7" t="str">
        <f t="shared" si="169"/>
        <v/>
      </c>
    </row>
    <row r="485" spans="1:28" s="7" customFormat="1" ht="20.25" customHeight="1">
      <c r="A485" s="709" t="s">
        <v>183</v>
      </c>
      <c r="B485" s="709" t="s">
        <v>60</v>
      </c>
      <c r="C485" s="709" t="s">
        <v>191</v>
      </c>
      <c r="D485" s="709" t="s">
        <v>71</v>
      </c>
      <c r="E485" s="14">
        <v>7</v>
      </c>
      <c r="F485" s="17"/>
      <c r="G485" s="38"/>
      <c r="H485" s="33" t="str" cm="1">
        <f t="array" ref="H485">IF($F485=0," ",_xlfn.XLOOKUP($F485,DataCalcs!$B$495:$B$573,_xlfn.XLOOKUP($C485,DataCalcs!$D$494:$N$494,DataCalcs!$D$495:$N$573),"WRONG LETTER"))</f>
        <v xml:space="preserve"> </v>
      </c>
      <c r="I485" s="33" t="str">
        <f>IF($F485=0," ",_xlfn.XLOOKUP($F485,DataCalcs!$B$495:$B$573,DataCalcs!$A$495:$A$573,"WRONG LETTER"))</f>
        <v xml:space="preserve"> </v>
      </c>
      <c r="J485" s="709" t="str" cm="1">
        <f t="array" ref="J485">_xlfn.IFS(ISBLANK(G485), "", NOT(ISNUMBER(G485)), "!!!",  G485&gt;DataTables!$E$110,"...",G485&gt;DataTables!$F$110,"L1",G485&gt;DataTables!$G$110,"L2",G485&gt;DataTables!$H$110,"L3",G485&gt;DataTables!$I$110,"L4",G485&gt;DataTables!$J$110,"L5",G485&gt;DataTables!$K$110,"L6",G485&gt;DataTables!$L$110,"L7",G485&gt;DataTables!$M$110,"L8", G485&lt;=DataTables!$M$110,"L9")</f>
        <v/>
      </c>
      <c r="K485" s="709"/>
      <c r="L485" s="32"/>
      <c r="M485" s="34" t="str">
        <f t="shared" si="167"/>
        <v>H</v>
      </c>
      <c r="N485" s="34" t="str">
        <f t="shared" si="167"/>
        <v>HH</v>
      </c>
      <c r="O485" s="34" cm="1">
        <f t="array" ref="O485">_xlfn.LET(_xlpm.a, $F$479:$F$486, _xlpm.b, $E$479:$E$486, _xlpm.c, _xlfn.XLOOKUP(M485,_xlpm.a,_xlpm.b,0), _xlpm.d, _xlfn.XLOOKUP(N485,_xlpm.a,_xlpm.b,0), _xlpm.x, IF(OR(_xlpm.c=0,_xlpm.d=0), _xlpm.c+_xlpm.d, MIN(_xlpm.c,_xlpm.d)), IF(_xlpm.x=0, 0, IF(DataTables!$K$158="6+", _xlfn.IFNA(_xlfn.RANK.AVG(_xlpm.x,$E$479:$E$484),1), IF(DataTables!$K$158=8,_xlfn.RANK.AVG(_xlpm.x,_xlpm.b)))))</f>
        <v>0</v>
      </c>
      <c r="P485" s="32"/>
      <c r="Q485" s="151"/>
      <c r="R485" s="151"/>
      <c r="S485" s="151"/>
      <c r="T485" s="151"/>
      <c r="U485" s="151"/>
      <c r="V485" s="151"/>
      <c r="W485" s="151">
        <f>$O485</f>
        <v>0</v>
      </c>
      <c r="X485" s="151"/>
      <c r="Y485" s="32"/>
      <c r="Z485" s="32">
        <f>COUNTIF(F$479:F$486:F$488:F$495,F485)</f>
        <v>0</v>
      </c>
      <c r="AA485" s="32">
        <f t="shared" si="168"/>
        <v>0</v>
      </c>
      <c r="AB485" s="7" t="str">
        <f t="shared" si="169"/>
        <v/>
      </c>
    </row>
    <row r="486" spans="1:28" s="8" customFormat="1" ht="20.25" customHeight="1">
      <c r="A486" s="709" t="s">
        <v>183</v>
      </c>
      <c r="B486" s="709" t="s">
        <v>60</v>
      </c>
      <c r="C486" s="709" t="s">
        <v>191</v>
      </c>
      <c r="D486" s="709" t="s">
        <v>71</v>
      </c>
      <c r="E486" s="394">
        <v>8</v>
      </c>
      <c r="F486" s="405"/>
      <c r="G486" s="406"/>
      <c r="H486" s="397" t="str" cm="1">
        <f t="array" ref="H486">IF($F486=0," ",_xlfn.XLOOKUP($F486,DataCalcs!$B$495:$B$573,_xlfn.XLOOKUP($C486,DataCalcs!$D$494:$N$494,DataCalcs!$D$495:$N$573),"WRONG LETTER"))</f>
        <v xml:space="preserve"> </v>
      </c>
      <c r="I486" s="397" t="str">
        <f>IF($F486=0," ",_xlfn.XLOOKUP($F486,DataCalcs!$B$495:$B$573,DataCalcs!$A$495:$A$573,"WRONG LETTER"))</f>
        <v xml:space="preserve"> </v>
      </c>
      <c r="J486" s="711" t="str" cm="1">
        <f t="array" ref="J486">_xlfn.IFS(ISBLANK(G486), "", NOT(ISNUMBER(G486)), "!!!",  G486&gt;DataTables!$E$110,"...",G486&gt;DataTables!$F$110,"L1",G486&gt;DataTables!$G$110,"L2",G486&gt;DataTables!$H$110,"L3",G486&gt;DataTables!$I$110,"L4",G486&gt;DataTables!$J$110,"L5",G486&gt;DataTables!$K$110,"L6",G486&gt;DataTables!$L$110,"L7",G486&gt;DataTables!$M$110,"L8", G486&lt;=DataTables!$M$110,"L9")</f>
        <v/>
      </c>
      <c r="K486" s="709"/>
      <c r="L486" s="31"/>
      <c r="M486" s="34" t="str">
        <f t="shared" si="167"/>
        <v>W</v>
      </c>
      <c r="N486" s="34" t="str">
        <f t="shared" si="167"/>
        <v>WW</v>
      </c>
      <c r="O486" s="34" cm="1">
        <f t="array" ref="O486">_xlfn.LET(_xlpm.a, $F$479:$F$486, _xlpm.b, $E$479:$E$486, _xlpm.c, _xlfn.XLOOKUP(M486,_xlpm.a,_xlpm.b,0), _xlpm.d, _xlfn.XLOOKUP(N486,_xlpm.a,_xlpm.b,0), _xlpm.x, IF(OR(_xlpm.c=0,_xlpm.d=0), _xlpm.c+_xlpm.d, MIN(_xlpm.c,_xlpm.d)), IF(_xlpm.x=0, 0, IF(DataTables!$K$158="6+", _xlfn.IFNA(_xlfn.RANK.AVG(_xlpm.x,$E$479:$E$484),1), IF(DataTables!$K$158=8,_xlfn.RANK.AVG(_xlpm.x,_xlpm.b)))))</f>
        <v>0</v>
      </c>
      <c r="P486" s="32"/>
      <c r="Q486" s="151"/>
      <c r="R486" s="151"/>
      <c r="S486" s="151"/>
      <c r="T486" s="151"/>
      <c r="U486" s="151"/>
      <c r="V486" s="151"/>
      <c r="W486" s="151"/>
      <c r="X486" s="151">
        <f>$O486</f>
        <v>0</v>
      </c>
      <c r="Y486" s="31"/>
      <c r="Z486" s="32">
        <f>COUNTIF(F$479:F$486:F$488:F$495,F486)</f>
        <v>0</v>
      </c>
      <c r="AA486" s="32">
        <f t="shared" si="168"/>
        <v>0</v>
      </c>
      <c r="AB486" s="7" t="str">
        <f t="shared" si="169"/>
        <v/>
      </c>
    </row>
    <row r="487" spans="1:28" s="8" customFormat="1" ht="20.25" customHeight="1">
      <c r="A487" s="709" t="s">
        <v>183</v>
      </c>
      <c r="B487" s="709" t="s">
        <v>60</v>
      </c>
      <c r="C487" s="709" t="s">
        <v>191</v>
      </c>
      <c r="D487" s="709"/>
      <c r="E487" s="454" t="s">
        <v>265</v>
      </c>
      <c r="F487" s="455"/>
      <c r="G487" s="458"/>
      <c r="H487" s="456"/>
      <c r="I487" s="457"/>
      <c r="J487" s="461"/>
      <c r="K487" s="452"/>
      <c r="L487" s="31"/>
      <c r="M487" s="36"/>
      <c r="N487" s="36"/>
      <c r="O487" s="712"/>
      <c r="P487" s="31"/>
      <c r="Q487" s="31"/>
      <c r="R487" s="31"/>
      <c r="S487" s="31"/>
      <c r="T487" s="31"/>
      <c r="U487" s="31"/>
      <c r="V487" s="31"/>
      <c r="W487" s="31"/>
      <c r="X487" s="31"/>
      <c r="Y487" s="31"/>
      <c r="Z487" s="32"/>
      <c r="AA487" s="2"/>
    </row>
    <row r="488" spans="1:28" s="8" customFormat="1" ht="20.25" customHeight="1">
      <c r="A488" s="709" t="s">
        <v>183</v>
      </c>
      <c r="B488" s="709" t="s">
        <v>60</v>
      </c>
      <c r="C488" s="709" t="s">
        <v>191</v>
      </c>
      <c r="D488" s="709" t="s">
        <v>65</v>
      </c>
      <c r="E488" s="398">
        <v>1</v>
      </c>
      <c r="F488" s="55"/>
      <c r="G488" s="400"/>
      <c r="H488" s="402" t="str" cm="1">
        <f t="array" ref="H488">IF($F488=0," ",_xlfn.XLOOKUP($F488,DataCalcs!$B$495:$B$573,_xlfn.XLOOKUP($C488,DataCalcs!$D$494:$N$494,DataCalcs!$D$495:$N$573),"WRONG LETTER"))</f>
        <v xml:space="preserve"> </v>
      </c>
      <c r="I488" s="402" t="str">
        <f>IF($F488=0," ",_xlfn.XLOOKUP($F488,DataCalcs!$B$495:$B$573,DataCalcs!$A$495:$A$573,"WRONG LETTER"))</f>
        <v xml:space="preserve"> </v>
      </c>
      <c r="J488" s="29" t="str" cm="1">
        <f t="array" ref="J488">_xlfn.IFS(ISBLANK(G488), "", NOT(ISNUMBER(G488)), "!!!",  G488&gt;DataTables!$E$110,"...",G488&gt;DataTables!$F$110,"L1",G488&gt;DataTables!$G$110,"L2",G488&gt;DataTables!$H$110,"L3",G488&gt;DataTables!$I$110,"L4",G488&gt;DataTables!$J$110,"L5",G488&gt;DataTables!$K$110,"L6",G488&gt;DataTables!$L$110,"L7",G488&gt;DataTables!$M$110,"L8", G488&lt;=DataTables!$M$110,"L9")</f>
        <v/>
      </c>
      <c r="K488" s="709"/>
      <c r="L488" s="32"/>
      <c r="M488" s="34" t="str">
        <f t="shared" ref="M488:N495" si="170">M479</f>
        <v>A</v>
      </c>
      <c r="N488" s="34" t="str">
        <f t="shared" si="170"/>
        <v>AA</v>
      </c>
      <c r="O488" s="34" cm="1">
        <f t="array" ref="O488">_xlfn.LET(_xlpm.a, $F$488:$F$495, _xlpm.b, $E$488:$E$495, _xlpm.c, _xlfn.XLOOKUP(M488,_xlpm.a,_xlpm.b,0), _xlpm.d, _xlfn.XLOOKUP(N488,_xlpm.a,_xlpm.b,0), _xlpm.x, IF(OR(_xlpm.c=0,_xlpm.d=0), _xlpm.c+_xlpm.d, MIN(_xlpm.c,_xlpm.d)), IF(_xlpm.x=0, 0, IF(DataTables!$K$158="6+", _xlfn.IFNA(_xlfn.RANK.AVG(_xlpm.x,$E$488:$E$493),1), IF(DataTables!$K$158=8,_xlfn.RANK.AVG(_xlpm.x,_xlpm.b)))))</f>
        <v>0</v>
      </c>
      <c r="P488" s="32"/>
      <c r="Q488" s="151">
        <f>$O488</f>
        <v>0</v>
      </c>
      <c r="R488" s="151"/>
      <c r="S488" s="151"/>
      <c r="T488" s="151"/>
      <c r="U488" s="151"/>
      <c r="V488" s="151"/>
      <c r="W488" s="151"/>
      <c r="X488" s="151"/>
      <c r="Y488" s="32"/>
      <c r="Z488" s="32">
        <f>COUNTIF(F$479:F$486:F$488:F$495,F488)</f>
        <v>0</v>
      </c>
      <c r="AA488" s="32">
        <f>IF(NOT(ISBLANK(F488)),COUNTIF(F$488:F$495,LEFT(F488,1)&amp;"*"),0)</f>
        <v>0</v>
      </c>
      <c r="AB488" s="7" t="str">
        <f>IF(AND($G488&gt;0.00001,$G488&lt;=$J$478), "***", "")</f>
        <v/>
      </c>
    </row>
    <row r="489" spans="1:28" s="8" customFormat="1" ht="20.25" customHeight="1">
      <c r="A489" s="709" t="s">
        <v>183</v>
      </c>
      <c r="B489" s="709" t="s">
        <v>60</v>
      </c>
      <c r="C489" s="709" t="s">
        <v>191</v>
      </c>
      <c r="D489" s="709" t="s">
        <v>65</v>
      </c>
      <c r="E489" s="41">
        <v>2</v>
      </c>
      <c r="F489" s="17"/>
      <c r="G489" s="38"/>
      <c r="H489" s="33" t="str" cm="1">
        <f t="array" ref="H489">IF($F489=0," ",_xlfn.XLOOKUP($F489,DataCalcs!$B$495:$B$573,_xlfn.XLOOKUP($C489,DataCalcs!$D$494:$N$494,DataCalcs!$D$495:$N$573),"WRONG LETTER"))</f>
        <v xml:space="preserve"> </v>
      </c>
      <c r="I489" s="33" t="str">
        <f>IF($F489=0," ",_xlfn.XLOOKUP($F489,DataCalcs!$B$495:$B$573,DataCalcs!$A$495:$A$573,"WRONG LETTER"))</f>
        <v xml:space="preserve"> </v>
      </c>
      <c r="J489" s="709" t="str" cm="1">
        <f t="array" ref="J489">_xlfn.IFS(ISBLANK(G489), "", NOT(ISNUMBER(G489)), "!!!",  G489&gt;DataTables!$E$110,"...",G489&gt;DataTables!$F$110,"L1",G489&gt;DataTables!$G$110,"L2",G489&gt;DataTables!$H$110,"L3",G489&gt;DataTables!$I$110,"L4",G489&gt;DataTables!$J$110,"L5",G489&gt;DataTables!$K$110,"L6",G489&gt;DataTables!$L$110,"L7",G489&gt;DataTables!$M$110,"L8", G489&lt;=DataTables!$M$110,"L9")</f>
        <v/>
      </c>
      <c r="K489" s="709"/>
      <c r="L489" s="31"/>
      <c r="M489" s="34" t="str">
        <f t="shared" si="170"/>
        <v>N</v>
      </c>
      <c r="N489" s="34" t="str">
        <f t="shared" si="170"/>
        <v>NN</v>
      </c>
      <c r="O489" s="34" cm="1">
        <f t="array" ref="O489">_xlfn.LET(_xlpm.a, $F$488:$F$495, _xlpm.b, $E$488:$E$495, _xlpm.c, _xlfn.XLOOKUP(M489,_xlpm.a,_xlpm.b,0), _xlpm.d, _xlfn.XLOOKUP(N489,_xlpm.a,_xlpm.b,0), _xlpm.x, IF(OR(_xlpm.c=0,_xlpm.d=0), _xlpm.c+_xlpm.d, MIN(_xlpm.c,_xlpm.d)), IF(_xlpm.x=0, 0, IF(DataTables!$K$158="6+", _xlfn.IFNA(_xlfn.RANK.AVG(_xlpm.x,$E$488:$E$493),1), IF(DataTables!$K$158=8,_xlfn.RANK.AVG(_xlpm.x,_xlpm.b)))))</f>
        <v>0</v>
      </c>
      <c r="P489" s="32"/>
      <c r="Q489" s="151"/>
      <c r="R489" s="151">
        <f>$O489</f>
        <v>0</v>
      </c>
      <c r="S489" s="151"/>
      <c r="T489" s="151"/>
      <c r="U489" s="151"/>
      <c r="V489" s="151"/>
      <c r="W489" s="151"/>
      <c r="X489" s="151"/>
      <c r="Y489" s="32"/>
      <c r="Z489" s="32">
        <f>COUNTIF(F$479:F$486:F$488:F$495,F489)</f>
        <v>0</v>
      </c>
      <c r="AA489" s="32">
        <f t="shared" ref="AA489:AA495" si="171">IF(NOT(ISBLANK(F489)),COUNTIF(F$488:F$495,LEFT(F489,1)&amp;"*"),0)</f>
        <v>0</v>
      </c>
      <c r="AB489" s="7" t="str">
        <f t="shared" ref="AB489:AB494" si="172">IF(AND($G489&gt;0.00001,$G489&lt;=$J$478), "***", "")</f>
        <v/>
      </c>
    </row>
    <row r="490" spans="1:28" s="8" customFormat="1" ht="20.25" customHeight="1">
      <c r="A490" s="709" t="s">
        <v>183</v>
      </c>
      <c r="B490" s="709" t="s">
        <v>60</v>
      </c>
      <c r="C490" s="709" t="s">
        <v>191</v>
      </c>
      <c r="D490" s="709" t="s">
        <v>65</v>
      </c>
      <c r="E490" s="41">
        <v>3</v>
      </c>
      <c r="F490" s="17"/>
      <c r="G490" s="38"/>
      <c r="H490" s="33" t="str" cm="1">
        <f t="array" ref="H490">IF($F490=0," ",_xlfn.XLOOKUP($F490,DataCalcs!$B$495:$B$573,_xlfn.XLOOKUP($C490,DataCalcs!$D$494:$N$494,DataCalcs!$D$495:$N$573),"WRONG LETTER"))</f>
        <v xml:space="preserve"> </v>
      </c>
      <c r="I490" s="33" t="str">
        <f>IF($F490=0," ",_xlfn.XLOOKUP($F490,DataCalcs!$B$495:$B$573,DataCalcs!$A$495:$A$573,"WRONG LETTER"))</f>
        <v xml:space="preserve"> </v>
      </c>
      <c r="J490" s="709" t="str" cm="1">
        <f t="array" ref="J490">_xlfn.IFS(ISBLANK(G490), "", NOT(ISNUMBER(G490)), "!!!",  G490&gt;DataTables!$E$110,"...",G490&gt;DataTables!$F$110,"L1",G490&gt;DataTables!$G$110,"L2",G490&gt;DataTables!$H$110,"L3",G490&gt;DataTables!$I$110,"L4",G490&gt;DataTables!$J$110,"L5",G490&gt;DataTables!$K$110,"L6",G490&gt;DataTables!$L$110,"L7",G490&gt;DataTables!$M$110,"L8", G490&lt;=DataTables!$M$110,"L9")</f>
        <v/>
      </c>
      <c r="K490" s="709"/>
      <c r="L490" s="31"/>
      <c r="M490" s="34" t="str">
        <f t="shared" si="170"/>
        <v>B</v>
      </c>
      <c r="N490" s="34" t="str">
        <f t="shared" si="170"/>
        <v>BB</v>
      </c>
      <c r="O490" s="34" cm="1">
        <f t="array" ref="O490">_xlfn.LET(_xlpm.a, $F$488:$F$495, _xlpm.b, $E$488:$E$495, _xlpm.c, _xlfn.XLOOKUP(M490,_xlpm.a,_xlpm.b,0), _xlpm.d, _xlfn.XLOOKUP(N490,_xlpm.a,_xlpm.b,0), _xlpm.x, IF(OR(_xlpm.c=0,_xlpm.d=0), _xlpm.c+_xlpm.d, MIN(_xlpm.c,_xlpm.d)), IF(_xlpm.x=0, 0, IF(DataTables!$K$158="6+", _xlfn.IFNA(_xlfn.RANK.AVG(_xlpm.x,$E$488:$E$493),1), IF(DataTables!$K$158=8,_xlfn.RANK.AVG(_xlpm.x,_xlpm.b)))))</f>
        <v>0</v>
      </c>
      <c r="P490" s="32"/>
      <c r="Q490" s="151"/>
      <c r="R490" s="151"/>
      <c r="S490" s="151">
        <f>$O490</f>
        <v>0</v>
      </c>
      <c r="T490" s="151"/>
      <c r="U490" s="151"/>
      <c r="V490" s="151"/>
      <c r="W490" s="151"/>
      <c r="X490" s="151"/>
      <c r="Y490" s="32"/>
      <c r="Z490" s="32">
        <f>COUNTIF(F$479:F$486:F$488:F$495,F490)</f>
        <v>0</v>
      </c>
      <c r="AA490" s="32">
        <f t="shared" si="171"/>
        <v>0</v>
      </c>
      <c r="AB490" s="7" t="str">
        <f t="shared" si="172"/>
        <v/>
      </c>
    </row>
    <row r="491" spans="1:28" s="8" customFormat="1" ht="20.25" customHeight="1">
      <c r="A491" s="709" t="s">
        <v>183</v>
      </c>
      <c r="B491" s="709" t="s">
        <v>60</v>
      </c>
      <c r="C491" s="709" t="s">
        <v>191</v>
      </c>
      <c r="D491" s="709" t="s">
        <v>65</v>
      </c>
      <c r="E491" s="41">
        <v>4</v>
      </c>
      <c r="F491" s="17"/>
      <c r="G491" s="38"/>
      <c r="H491" s="33" t="str" cm="1">
        <f t="array" ref="H491">IF($F491=0," ",_xlfn.XLOOKUP($F491,DataCalcs!$B$495:$B$573,_xlfn.XLOOKUP($C491,DataCalcs!$D$494:$N$494,DataCalcs!$D$495:$N$573),"WRONG LETTER"))</f>
        <v xml:space="preserve"> </v>
      </c>
      <c r="I491" s="33" t="str">
        <f>IF($F491=0," ",_xlfn.XLOOKUP($F491,DataCalcs!$B$495:$B$573,DataCalcs!$A$495:$A$573,"WRONG LETTER"))</f>
        <v xml:space="preserve"> </v>
      </c>
      <c r="J491" s="709" t="str" cm="1">
        <f t="array" ref="J491">_xlfn.IFS(ISBLANK(G491), "", NOT(ISNUMBER(G491)), "!!!",  G491&gt;DataTables!$E$110,"...",G491&gt;DataTables!$F$110,"L1",G491&gt;DataTables!$G$110,"L2",G491&gt;DataTables!$H$110,"L3",G491&gt;DataTables!$I$110,"L4",G491&gt;DataTables!$J$110,"L5",G491&gt;DataTables!$K$110,"L6",G491&gt;DataTables!$L$110,"L7",G491&gt;DataTables!$M$110,"L8", G491&lt;=DataTables!$M$110,"L9")</f>
        <v/>
      </c>
      <c r="K491" s="709"/>
      <c r="L491" s="31"/>
      <c r="M491" s="34" t="str">
        <f t="shared" si="170"/>
        <v>O</v>
      </c>
      <c r="N491" s="34" t="str">
        <f t="shared" si="170"/>
        <v>OO</v>
      </c>
      <c r="O491" s="34" cm="1">
        <f t="array" ref="O491">_xlfn.LET(_xlpm.a, $F$488:$F$495, _xlpm.b, $E$488:$E$495, _xlpm.c, _xlfn.XLOOKUP(M491,_xlpm.a,_xlpm.b,0), _xlpm.d, _xlfn.XLOOKUP(N491,_xlpm.a,_xlpm.b,0), _xlpm.x, IF(OR(_xlpm.c=0,_xlpm.d=0), _xlpm.c+_xlpm.d, MIN(_xlpm.c,_xlpm.d)), IF(_xlpm.x=0, 0, IF(DataTables!$K$158="6+", _xlfn.IFNA(_xlfn.RANK.AVG(_xlpm.x,$E$488:$E$493),1), IF(DataTables!$K$158=8,_xlfn.RANK.AVG(_xlpm.x,_xlpm.b)))))</f>
        <v>0</v>
      </c>
      <c r="P491" s="32"/>
      <c r="Q491" s="151"/>
      <c r="R491" s="151"/>
      <c r="S491" s="151"/>
      <c r="T491" s="151">
        <f>$O491</f>
        <v>0</v>
      </c>
      <c r="U491" s="151"/>
      <c r="V491" s="151"/>
      <c r="W491" s="151"/>
      <c r="X491" s="151"/>
      <c r="Y491" s="32"/>
      <c r="Z491" s="32">
        <f>COUNTIF(F$479:F$486:F$488:F$495,F491)</f>
        <v>0</v>
      </c>
      <c r="AA491" s="32">
        <f t="shared" si="171"/>
        <v>0</v>
      </c>
      <c r="AB491" s="7" t="str">
        <f t="shared" si="172"/>
        <v/>
      </c>
    </row>
    <row r="492" spans="1:28" s="8" customFormat="1" ht="20.25" customHeight="1">
      <c r="A492" s="709" t="s">
        <v>183</v>
      </c>
      <c r="B492" s="709" t="s">
        <v>60</v>
      </c>
      <c r="C492" s="709" t="s">
        <v>191</v>
      </c>
      <c r="D492" s="709" t="s">
        <v>65</v>
      </c>
      <c r="E492" s="41">
        <v>5</v>
      </c>
      <c r="F492" s="17"/>
      <c r="G492" s="38"/>
      <c r="H492" s="33" t="str" cm="1">
        <f t="array" ref="H492">IF($F492=0," ",_xlfn.XLOOKUP($F492,DataCalcs!$B$495:$B$573,_xlfn.XLOOKUP($C492,DataCalcs!$D$494:$N$494,DataCalcs!$D$495:$N$573),"WRONG LETTER"))</f>
        <v xml:space="preserve"> </v>
      </c>
      <c r="I492" s="33" t="str">
        <f>IF($F492=0," ",_xlfn.XLOOKUP($F492,DataCalcs!$B$495:$B$573,DataCalcs!$A$495:$A$573,"WRONG LETTER"))</f>
        <v xml:space="preserve"> </v>
      </c>
      <c r="J492" s="709" t="str" cm="1">
        <f t="array" ref="J492">_xlfn.IFS(ISBLANK(G492), "", NOT(ISNUMBER(G492)), "!!!",  G492&gt;DataTables!$E$110,"...",G492&gt;DataTables!$F$110,"L1",G492&gt;DataTables!$G$110,"L2",G492&gt;DataTables!$H$110,"L3",G492&gt;DataTables!$I$110,"L4",G492&gt;DataTables!$J$110,"L5",G492&gt;DataTables!$K$110,"L6",G492&gt;DataTables!$L$110,"L7",G492&gt;DataTables!$M$110,"L8", G492&lt;=DataTables!$M$110,"L9")</f>
        <v/>
      </c>
      <c r="K492" s="709"/>
      <c r="L492" s="31"/>
      <c r="M492" s="34" t="str">
        <f t="shared" si="170"/>
        <v>R</v>
      </c>
      <c r="N492" s="34" t="str">
        <f t="shared" si="170"/>
        <v>RR</v>
      </c>
      <c r="O492" s="34" cm="1">
        <f t="array" ref="O492">_xlfn.LET(_xlpm.a, $F$488:$F$495, _xlpm.b, $E$488:$E$495, _xlpm.c, _xlfn.XLOOKUP(M492,_xlpm.a,_xlpm.b,0), _xlpm.d, _xlfn.XLOOKUP(N492,_xlpm.a,_xlpm.b,0), _xlpm.x, IF(OR(_xlpm.c=0,_xlpm.d=0), _xlpm.c+_xlpm.d, MIN(_xlpm.c,_xlpm.d)), IF(_xlpm.x=0, 0, IF(DataTables!$K$158="6+", _xlfn.IFNA(_xlfn.RANK.AVG(_xlpm.x,$E$488:$E$493),1), IF(DataTables!$K$158=8,_xlfn.RANK.AVG(_xlpm.x,_xlpm.b)))))</f>
        <v>0</v>
      </c>
      <c r="P492" s="32"/>
      <c r="Q492" s="151"/>
      <c r="R492" s="151"/>
      <c r="S492" s="151"/>
      <c r="T492" s="151"/>
      <c r="U492" s="151">
        <f>$O492</f>
        <v>0</v>
      </c>
      <c r="V492" s="151"/>
      <c r="W492" s="151"/>
      <c r="X492" s="151"/>
      <c r="Y492" s="32"/>
      <c r="Z492" s="32">
        <f>COUNTIF(F$479:F$486:F$488:F$495,F492)</f>
        <v>0</v>
      </c>
      <c r="AA492" s="32">
        <f t="shared" si="171"/>
        <v>0</v>
      </c>
      <c r="AB492" s="7" t="str">
        <f t="shared" si="172"/>
        <v/>
      </c>
    </row>
    <row r="493" spans="1:28" s="8" customFormat="1" ht="20.25" customHeight="1">
      <c r="A493" s="709" t="s">
        <v>183</v>
      </c>
      <c r="B493" s="709" t="s">
        <v>60</v>
      </c>
      <c r="C493" s="709" t="s">
        <v>191</v>
      </c>
      <c r="D493" s="709" t="s">
        <v>65</v>
      </c>
      <c r="E493" s="41">
        <v>6</v>
      </c>
      <c r="F493" s="17"/>
      <c r="G493" s="38"/>
      <c r="H493" s="33" t="str" cm="1">
        <f t="array" ref="H493">IF($F493=0," ",_xlfn.XLOOKUP($F493,DataCalcs!$B$495:$B$573,_xlfn.XLOOKUP($C493,DataCalcs!$D$494:$N$494,DataCalcs!$D$495:$N$573),"WRONG LETTER"))</f>
        <v xml:space="preserve"> </v>
      </c>
      <c r="I493" s="33" t="str">
        <f>IF($F493=0," ",_xlfn.XLOOKUP($F493,DataCalcs!$B$495:$B$573,DataCalcs!$A$495:$A$573,"WRONG LETTER"))</f>
        <v xml:space="preserve"> </v>
      </c>
      <c r="J493" s="709" t="str" cm="1">
        <f t="array" ref="J493">_xlfn.IFS(ISBLANK(G493), "", NOT(ISNUMBER(G493)), "!!!",  G493&gt;DataTables!$E$110,"...",G493&gt;DataTables!$F$110,"L1",G493&gt;DataTables!$G$110,"L2",G493&gt;DataTables!$H$110,"L3",G493&gt;DataTables!$I$110,"L4",G493&gt;DataTables!$J$110,"L5",G493&gt;DataTables!$K$110,"L6",G493&gt;DataTables!$L$110,"L7",G493&gt;DataTables!$M$110,"L8", G493&lt;=DataTables!$M$110,"L9")</f>
        <v/>
      </c>
      <c r="K493" s="709"/>
      <c r="L493" s="418"/>
      <c r="M493" s="34" t="str">
        <f t="shared" si="170"/>
        <v>X</v>
      </c>
      <c r="N493" s="34" t="str">
        <f t="shared" si="170"/>
        <v>XX</v>
      </c>
      <c r="O493" s="34" cm="1">
        <f t="array" ref="O493">_xlfn.LET(_xlpm.a, $F$488:$F$495, _xlpm.b, $E$488:$E$495, _xlpm.c, _xlfn.XLOOKUP(M493,_xlpm.a,_xlpm.b,0), _xlpm.d, _xlfn.XLOOKUP(N493,_xlpm.a,_xlpm.b,0), _xlpm.x, IF(OR(_xlpm.c=0,_xlpm.d=0), _xlpm.c+_xlpm.d, MIN(_xlpm.c,_xlpm.d)), IF(_xlpm.x=0, 0, IF(DataTables!$K$158="6+", _xlfn.IFNA(_xlfn.RANK.AVG(_xlpm.x,$E$488:$E$493),1), IF(DataTables!$K$158=8,_xlfn.RANK.AVG(_xlpm.x,_xlpm.b)))))</f>
        <v>0</v>
      </c>
      <c r="P493" s="32"/>
      <c r="Q493" s="151"/>
      <c r="R493" s="151"/>
      <c r="S493" s="151"/>
      <c r="T493" s="151"/>
      <c r="U493" s="151"/>
      <c r="V493" s="151">
        <f>$O493</f>
        <v>0</v>
      </c>
      <c r="W493" s="151"/>
      <c r="X493" s="151"/>
      <c r="Y493" s="32"/>
      <c r="Z493" s="32">
        <f>COUNTIF(F$479:F$486:F$488:F$495,F493)</f>
        <v>0</v>
      </c>
      <c r="AA493" s="32">
        <f t="shared" si="171"/>
        <v>0</v>
      </c>
      <c r="AB493" s="7" t="str">
        <f t="shared" si="172"/>
        <v/>
      </c>
    </row>
    <row r="494" spans="1:28" s="7" customFormat="1" ht="20.25" customHeight="1">
      <c r="A494" s="709" t="s">
        <v>183</v>
      </c>
      <c r="B494" s="709" t="s">
        <v>60</v>
      </c>
      <c r="C494" s="709" t="s">
        <v>191</v>
      </c>
      <c r="D494" s="709" t="s">
        <v>65</v>
      </c>
      <c r="E494" s="14">
        <v>7</v>
      </c>
      <c r="F494" s="17"/>
      <c r="G494" s="38"/>
      <c r="H494" s="33" t="str" cm="1">
        <f t="array" ref="H494">IF($F494=0," ",_xlfn.XLOOKUP($F494,DataCalcs!$B$495:$B$573,_xlfn.XLOOKUP($C494,DataCalcs!$D$494:$N$494,DataCalcs!$D$495:$N$573),"WRONG LETTER"))</f>
        <v xml:space="preserve"> </v>
      </c>
      <c r="I494" s="33" t="str">
        <f>IF($F494=0," ",_xlfn.XLOOKUP($F494,DataCalcs!$B$495:$B$573,DataCalcs!$A$495:$A$573,"WRONG LETTER"))</f>
        <v xml:space="preserve"> </v>
      </c>
      <c r="J494" s="709" t="str" cm="1">
        <f t="array" ref="J494">_xlfn.IFS(ISBLANK(G494), "", NOT(ISNUMBER(G494)), "!!!",  G494&gt;DataTables!$E$110,"...",G494&gt;DataTables!$F$110,"L1",G494&gt;DataTables!$G$110,"L2",G494&gt;DataTables!$H$110,"L3",G494&gt;DataTables!$I$110,"L4",G494&gt;DataTables!$J$110,"L5",G494&gt;DataTables!$K$110,"L6",G494&gt;DataTables!$L$110,"L7",G494&gt;DataTables!$M$110,"L8", G494&lt;=DataTables!$M$110,"L9")</f>
        <v/>
      </c>
      <c r="K494" s="709"/>
      <c r="L494" s="31"/>
      <c r="M494" s="34" t="str">
        <f t="shared" si="170"/>
        <v>H</v>
      </c>
      <c r="N494" s="34" t="str">
        <f t="shared" si="170"/>
        <v>HH</v>
      </c>
      <c r="O494" s="34" cm="1">
        <f t="array" ref="O494">_xlfn.LET(_xlpm.a, $F$488:$F$495, _xlpm.b, $E$488:$E$495, _xlpm.c, _xlfn.XLOOKUP(M494,_xlpm.a,_xlpm.b,0), _xlpm.d, _xlfn.XLOOKUP(N494,_xlpm.a,_xlpm.b,0), _xlpm.x, IF(OR(_xlpm.c=0,_xlpm.d=0), _xlpm.c+_xlpm.d, MIN(_xlpm.c,_xlpm.d)), IF(_xlpm.x=0, 0, IF(DataTables!$K$158="6+", _xlfn.IFNA(_xlfn.RANK.AVG(_xlpm.x,$E$488:$E$493),1), IF(DataTables!$K$158=8,_xlfn.RANK.AVG(_xlpm.x,_xlpm.b)))))</f>
        <v>0</v>
      </c>
      <c r="P494" s="32"/>
      <c r="Q494" s="151"/>
      <c r="R494" s="151"/>
      <c r="S494" s="151"/>
      <c r="T494" s="151"/>
      <c r="U494" s="151"/>
      <c r="V494" s="151"/>
      <c r="W494" s="151">
        <f>$O494</f>
        <v>0</v>
      </c>
      <c r="X494" s="151"/>
      <c r="Y494" s="32"/>
      <c r="Z494" s="32">
        <f>COUNTIF(F$479:F$486:F$488:F$495,F494)</f>
        <v>0</v>
      </c>
      <c r="AA494" s="32">
        <f t="shared" si="171"/>
        <v>0</v>
      </c>
      <c r="AB494" s="7" t="str">
        <f t="shared" si="172"/>
        <v/>
      </c>
    </row>
    <row r="495" spans="1:28" s="7" customFormat="1" ht="20.25" customHeight="1">
      <c r="A495" s="709" t="s">
        <v>183</v>
      </c>
      <c r="B495" s="709" t="s">
        <v>60</v>
      </c>
      <c r="C495" s="709" t="s">
        <v>191</v>
      </c>
      <c r="D495" s="709" t="s">
        <v>65</v>
      </c>
      <c r="E495" s="394">
        <v>8</v>
      </c>
      <c r="F495" s="405"/>
      <c r="G495" s="406"/>
      <c r="H495" s="397" t="str" cm="1">
        <f t="array" ref="H495">IF($F495=0," ",_xlfn.XLOOKUP($F495,DataCalcs!$B$495:$B$573,_xlfn.XLOOKUP($C495,DataCalcs!$D$494:$N$494,DataCalcs!$D$495:$N$573),"WRONG LETTER"))</f>
        <v xml:space="preserve"> </v>
      </c>
      <c r="I495" s="397" t="str">
        <f>IF($F495=0," ",_xlfn.XLOOKUP($F495,DataCalcs!$B$495:$B$573,DataCalcs!$A$495:$A$573,"WRONG LETTER"))</f>
        <v xml:space="preserve"> </v>
      </c>
      <c r="J495" s="711" t="str" cm="1">
        <f t="array" ref="J495">_xlfn.IFS(ISBLANK(G495), "", NOT(ISNUMBER(G495)), "!!!",  G495&gt;DataTables!$E$110,"...",G495&gt;DataTables!$F$110,"L1",G495&gt;DataTables!$G$110,"L2",G495&gt;DataTables!$H$110,"L3",G495&gt;DataTables!$I$110,"L4",G495&gt;DataTables!$J$110,"L5",G495&gt;DataTables!$K$110,"L6",G495&gt;DataTables!$L$110,"L7",G495&gt;DataTables!$M$110,"L8", G495&lt;=DataTables!$M$110,"L9")</f>
        <v/>
      </c>
      <c r="K495" s="709"/>
      <c r="L495" s="31"/>
      <c r="M495" s="34" t="str">
        <f t="shared" si="170"/>
        <v>W</v>
      </c>
      <c r="N495" s="34" t="str">
        <f t="shared" si="170"/>
        <v>WW</v>
      </c>
      <c r="O495" s="34" cm="1">
        <f t="array" ref="O495">_xlfn.LET(_xlpm.a, $F$488:$F$495, _xlpm.b, $E$488:$E$495, _xlpm.c, _xlfn.XLOOKUP(M495,_xlpm.a,_xlpm.b,0), _xlpm.d, _xlfn.XLOOKUP(N495,_xlpm.a,_xlpm.b,0), _xlpm.x, IF(OR(_xlpm.c=0,_xlpm.d=0), _xlpm.c+_xlpm.d, MIN(_xlpm.c,_xlpm.d)), IF(_xlpm.x=0, 0, IF(DataTables!$K$158="6+", _xlfn.IFNA(_xlfn.RANK.AVG(_xlpm.x,$E$488:$E$493),1), IF(DataTables!$K$158=8,_xlfn.RANK.AVG(_xlpm.x,_xlpm.b)))))</f>
        <v>0</v>
      </c>
      <c r="P495" s="32"/>
      <c r="Q495" s="151"/>
      <c r="R495" s="151"/>
      <c r="S495" s="151"/>
      <c r="T495" s="151"/>
      <c r="U495" s="151"/>
      <c r="V495" s="151"/>
      <c r="W495" s="151"/>
      <c r="X495" s="151">
        <f>$O495</f>
        <v>0</v>
      </c>
      <c r="Y495" s="31"/>
      <c r="Z495" s="32">
        <f>COUNTIF(F$479:F$486:F$488:F$495,F495)</f>
        <v>0</v>
      </c>
      <c r="AA495" s="32">
        <f t="shared" si="171"/>
        <v>0</v>
      </c>
      <c r="AB495" s="7" t="str">
        <f>IF(AND($G495&gt;0.00001,$G495&lt;=$J$478), "***", "")</f>
        <v/>
      </c>
    </row>
    <row r="496" spans="1:28" s="7" customFormat="1" ht="20.25" customHeight="1">
      <c r="A496" s="709" t="s">
        <v>183</v>
      </c>
      <c r="B496" s="709" t="s">
        <v>60</v>
      </c>
      <c r="C496" s="709" t="s">
        <v>133</v>
      </c>
      <c r="D496" s="709"/>
      <c r="E496" s="454" t="s">
        <v>266</v>
      </c>
      <c r="F496" s="455"/>
      <c r="G496" s="455"/>
      <c r="H496" s="456"/>
      <c r="I496" s="457" t="s">
        <v>59</v>
      </c>
      <c r="J496" s="459">
        <f>DataTables!$N$111</f>
        <v>1.5775462962962965E-3</v>
      </c>
      <c r="K496" s="453"/>
      <c r="L496" s="13"/>
      <c r="M496" s="36"/>
      <c r="N496" s="36"/>
      <c r="O496" s="712"/>
      <c r="P496" s="31"/>
      <c r="Q496" s="31"/>
      <c r="R496" s="31"/>
      <c r="S496" s="31"/>
      <c r="T496" s="31"/>
      <c r="U496" s="31"/>
      <c r="V496" s="31"/>
      <c r="W496" s="31"/>
      <c r="X496" s="31"/>
      <c r="Y496" s="32"/>
      <c r="Z496" s="32"/>
      <c r="AA496" s="2"/>
    </row>
    <row r="497" spans="1:28" s="7" customFormat="1" ht="20.25" customHeight="1">
      <c r="A497" s="709" t="s">
        <v>183</v>
      </c>
      <c r="B497" s="709" t="s">
        <v>60</v>
      </c>
      <c r="C497" s="709" t="s">
        <v>133</v>
      </c>
      <c r="D497" s="709" t="s">
        <v>71</v>
      </c>
      <c r="E497" s="398">
        <v>1</v>
      </c>
      <c r="F497" s="399"/>
      <c r="G497" s="409"/>
      <c r="H497" s="402" t="str" cm="1">
        <f t="array" ref="H497">IF($F497=0," ",_xlfn.XLOOKUP($F497,DataCalcs!$B$495:$B$573,_xlfn.XLOOKUP($C497,DataCalcs!$D$494:$O$494,DataCalcs!$D$495:$O$573),"WRONG LETTER"))</f>
        <v xml:space="preserve"> </v>
      </c>
      <c r="I497" s="402" t="str">
        <f>IF($F497=0," ",_xlfn.XLOOKUP($F497,DataCalcs!$B$495:$B$573,DataCalcs!$A$495:$A$573,"WRONG LETTER"))</f>
        <v xml:space="preserve"> </v>
      </c>
      <c r="J497" s="29" t="str" cm="1">
        <f t="array" ref="J497">_xlfn.IFS(ISBLANK(G497), "", NOT(ISNUMBER(G497)), "!!!",  G497&gt;DataTables!$E$111,"...",G497&gt;DataTables!$F$111,"L1",G497&gt;DataTables!$G$111,"L2",G497&gt;DataTables!$H$111,"L3",G497&gt;DataTables!$I$111,"L4",G497&gt;DataTables!$J$111,"L5",G497&gt;DataTables!$K$111,"L6",G497&gt;DataTables!$L$111,"L7",G497&gt;DataTables!$M$111,"L8", G497&lt;=DataTables!$M$111,"L9")</f>
        <v/>
      </c>
      <c r="K497" s="709"/>
      <c r="L497" s="32"/>
      <c r="M497" s="34" t="str">
        <f t="shared" ref="M497:N504" si="173">M488</f>
        <v>A</v>
      </c>
      <c r="N497" s="34" t="str">
        <f t="shared" si="173"/>
        <v>AA</v>
      </c>
      <c r="O497" s="34" cm="1">
        <f t="array" ref="O497">_xlfn.LET(_xlpm.a, $F$497:$F$504, _xlpm.b, $E$497:$E$504, _xlpm.c, _xlfn.XLOOKUP(M497,_xlpm.a,_xlpm.b,0), _xlpm.d, _xlfn.XLOOKUP(N497,_xlpm.a,_xlpm.b,0), _xlpm.x, IF(OR(_xlpm.c=0,_xlpm.d=0), _xlpm.c+_xlpm.d, MIN(_xlpm.c,_xlpm.d)), IF(_xlpm.x=0, 0, IF(DataTables!$K$158="6+", _xlfn.IFNA(_xlfn.RANK.AVG(_xlpm.x,$E$497:$E$502),1), IF(DataTables!$K$158=8,_xlfn.RANK.AVG(_xlpm.x,_xlpm.b)))))</f>
        <v>0</v>
      </c>
      <c r="P497" s="32"/>
      <c r="Q497" s="151">
        <f>$O497</f>
        <v>0</v>
      </c>
      <c r="R497" s="151"/>
      <c r="S497" s="151"/>
      <c r="T497" s="151"/>
      <c r="U497" s="151"/>
      <c r="V497" s="151"/>
      <c r="W497" s="151"/>
      <c r="X497" s="151"/>
      <c r="Y497" s="32"/>
      <c r="Z497" s="32">
        <f>COUNTIF(F$497:F$504:F$506:F$513,F497)</f>
        <v>0</v>
      </c>
      <c r="AA497" s="32">
        <f>IF(NOT(ISBLANK(F497)),COUNTIF(F$497:F$504,LEFT(F497,1)&amp;"*"),0)</f>
        <v>0</v>
      </c>
      <c r="AB497" s="7" t="str">
        <f>IF(AND($G497&gt;0.00001,$G497&lt;=$J$496), "***", "")</f>
        <v/>
      </c>
    </row>
    <row r="498" spans="1:28" s="7" customFormat="1" ht="20.25" customHeight="1">
      <c r="A498" s="709" t="s">
        <v>183</v>
      </c>
      <c r="B498" s="709" t="s">
        <v>60</v>
      </c>
      <c r="C498" s="709" t="s">
        <v>133</v>
      </c>
      <c r="D498" s="709" t="s">
        <v>71</v>
      </c>
      <c r="E498" s="41">
        <v>2</v>
      </c>
      <c r="F498" s="24"/>
      <c r="G498" s="201"/>
      <c r="H498" s="402" t="str" cm="1">
        <f t="array" ref="H498">IF($F498=0," ",_xlfn.XLOOKUP($F498,DataCalcs!$B$495:$B$573,_xlfn.XLOOKUP($C498,DataCalcs!$D$494:$O$494,DataCalcs!$D$495:$O$573),"WRONG LETTER"))</f>
        <v xml:space="preserve"> </v>
      </c>
      <c r="I498" s="33" t="str">
        <f>IF($F498=0," ",_xlfn.XLOOKUP($F498,DataCalcs!$B$495:$B$573,DataCalcs!$A$495:$A$573,"WRONG LETTER"))</f>
        <v xml:space="preserve"> </v>
      </c>
      <c r="J498" s="709" t="str" cm="1">
        <f t="array" ref="J498">_xlfn.IFS(ISBLANK(G498), "", NOT(ISNUMBER(G498)), "!!!",  G498&gt;DataTables!$E$111,"...",G498&gt;DataTables!$F$111,"L1",G498&gt;DataTables!$G$111,"L2",G498&gt;DataTables!$H$111,"L3",G498&gt;DataTables!$I$111,"L4",G498&gt;DataTables!$J$111,"L5",G498&gt;DataTables!$K$111,"L6",G498&gt;DataTables!$L$111,"L7",G498&gt;DataTables!$M$111,"L8", G498&lt;=DataTables!$M$111,"L9")</f>
        <v/>
      </c>
      <c r="K498" s="709"/>
      <c r="L498" s="32"/>
      <c r="M498" s="34" t="str">
        <f t="shared" si="173"/>
        <v>N</v>
      </c>
      <c r="N498" s="34" t="str">
        <f t="shared" si="173"/>
        <v>NN</v>
      </c>
      <c r="O498" s="34" cm="1">
        <f t="array" ref="O498">_xlfn.LET(_xlpm.a, $F$497:$F$504, _xlpm.b, $E$497:$E$504, _xlpm.c, _xlfn.XLOOKUP(M498,_xlpm.a,_xlpm.b,0), _xlpm.d, _xlfn.XLOOKUP(N498,_xlpm.a,_xlpm.b,0), _xlpm.x, IF(OR(_xlpm.c=0,_xlpm.d=0), _xlpm.c+_xlpm.d, MIN(_xlpm.c,_xlpm.d)), IF(_xlpm.x=0, 0, IF(DataTables!$K$158="6+", _xlfn.IFNA(_xlfn.RANK.AVG(_xlpm.x,$E$497:$E$502),1), IF(DataTables!$K$158=8,_xlfn.RANK.AVG(_xlpm.x,_xlpm.b)))))</f>
        <v>0</v>
      </c>
      <c r="P498" s="32"/>
      <c r="Q498" s="151"/>
      <c r="R498" s="151">
        <f>$O498</f>
        <v>0</v>
      </c>
      <c r="S498" s="151"/>
      <c r="T498" s="151"/>
      <c r="U498" s="151"/>
      <c r="V498" s="151"/>
      <c r="W498" s="151"/>
      <c r="X498" s="151"/>
      <c r="Y498" s="32"/>
      <c r="Z498" s="32">
        <f>COUNTIF(F$497:F$504:F$506:F$513,F498)</f>
        <v>0</v>
      </c>
      <c r="AA498" s="32">
        <f t="shared" ref="AA498:AA504" si="174">IF(NOT(ISBLANK(F498)),COUNTIF(F$497:F$504,LEFT(F498,1)&amp;"*"),0)</f>
        <v>0</v>
      </c>
      <c r="AB498" s="7" t="str">
        <f t="shared" ref="AB498:AB504" si="175">IF(AND($G498&gt;0.00001,$G498&lt;=$J$496), "***", "")</f>
        <v/>
      </c>
    </row>
    <row r="499" spans="1:28" s="7" customFormat="1" ht="20.25" customHeight="1">
      <c r="A499" s="709" t="s">
        <v>183</v>
      </c>
      <c r="B499" s="709" t="s">
        <v>60</v>
      </c>
      <c r="C499" s="709" t="s">
        <v>133</v>
      </c>
      <c r="D499" s="709" t="s">
        <v>71</v>
      </c>
      <c r="E499" s="41">
        <v>3</v>
      </c>
      <c r="F499" s="24"/>
      <c r="G499" s="201"/>
      <c r="H499" s="402" t="str" cm="1">
        <f t="array" ref="H499">IF($F499=0," ",_xlfn.XLOOKUP($F499,DataCalcs!$B$495:$B$573,_xlfn.XLOOKUP($C499,DataCalcs!$D$494:$O$494,DataCalcs!$D$495:$O$573),"WRONG LETTER"))</f>
        <v xml:space="preserve"> </v>
      </c>
      <c r="I499" s="33" t="str">
        <f>IF($F499=0," ",_xlfn.XLOOKUP($F499,DataCalcs!$B$495:$B$573,DataCalcs!$A$495:$A$573,"WRONG LETTER"))</f>
        <v xml:space="preserve"> </v>
      </c>
      <c r="J499" s="709" t="str" cm="1">
        <f t="array" ref="J499">_xlfn.IFS(ISBLANK(G499), "", NOT(ISNUMBER(G499)), "!!!",  G499&gt;DataTables!$E$111,"...",G499&gt;DataTables!$F$111,"L1",G499&gt;DataTables!$G$111,"L2",G499&gt;DataTables!$H$111,"L3",G499&gt;DataTables!$I$111,"L4",G499&gt;DataTables!$J$111,"L5",G499&gt;DataTables!$K$111,"L6",G499&gt;DataTables!$L$111,"L7",G499&gt;DataTables!$M$111,"L8", G499&lt;=DataTables!$M$111,"L9")</f>
        <v/>
      </c>
      <c r="K499" s="709"/>
      <c r="L499" s="32"/>
      <c r="M499" s="34" t="str">
        <f t="shared" si="173"/>
        <v>B</v>
      </c>
      <c r="N499" s="34" t="str">
        <f t="shared" si="173"/>
        <v>BB</v>
      </c>
      <c r="O499" s="34" cm="1">
        <f t="array" ref="O499">_xlfn.LET(_xlpm.a, $F$497:$F$504, _xlpm.b, $E$497:$E$504, _xlpm.c, _xlfn.XLOOKUP(M499,_xlpm.a,_xlpm.b,0), _xlpm.d, _xlfn.XLOOKUP(N499,_xlpm.a,_xlpm.b,0), _xlpm.x, IF(OR(_xlpm.c=0,_xlpm.d=0), _xlpm.c+_xlpm.d, MIN(_xlpm.c,_xlpm.d)), IF(_xlpm.x=0, 0, IF(DataTables!$K$158="6+", _xlfn.IFNA(_xlfn.RANK.AVG(_xlpm.x,$E$497:$E$502),1), IF(DataTables!$K$158=8,_xlfn.RANK.AVG(_xlpm.x,_xlpm.b)))))</f>
        <v>0</v>
      </c>
      <c r="P499" s="32"/>
      <c r="Q499" s="151"/>
      <c r="R499" s="151"/>
      <c r="S499" s="151">
        <f>$O499</f>
        <v>0</v>
      </c>
      <c r="T499" s="151"/>
      <c r="U499" s="151"/>
      <c r="V499" s="151"/>
      <c r="W499" s="151"/>
      <c r="X499" s="151"/>
      <c r="Y499" s="32"/>
      <c r="Z499" s="32">
        <f>COUNTIF(F$497:F$504:F$506:F$513,F499)</f>
        <v>0</v>
      </c>
      <c r="AA499" s="32">
        <f t="shared" si="174"/>
        <v>0</v>
      </c>
      <c r="AB499" s="7" t="str">
        <f t="shared" si="175"/>
        <v/>
      </c>
    </row>
    <row r="500" spans="1:28" s="7" customFormat="1" ht="20.25" customHeight="1">
      <c r="A500" s="709" t="s">
        <v>183</v>
      </c>
      <c r="B500" s="709" t="s">
        <v>60</v>
      </c>
      <c r="C500" s="709" t="s">
        <v>133</v>
      </c>
      <c r="D500" s="709" t="s">
        <v>71</v>
      </c>
      <c r="E500" s="41">
        <v>4</v>
      </c>
      <c r="F500" s="24"/>
      <c r="G500" s="201"/>
      <c r="H500" s="402" t="str" cm="1">
        <f t="array" ref="H500">IF($F500=0," ",_xlfn.XLOOKUP($F500,DataCalcs!$B$495:$B$573,_xlfn.XLOOKUP($C500,DataCalcs!$D$494:$O$494,DataCalcs!$D$495:$O$573),"WRONG LETTER"))</f>
        <v xml:space="preserve"> </v>
      </c>
      <c r="I500" s="33" t="str">
        <f>IF($F500=0," ",_xlfn.XLOOKUP($F500,DataCalcs!$B$495:$B$573,DataCalcs!$A$495:$A$573,"WRONG LETTER"))</f>
        <v xml:space="preserve"> </v>
      </c>
      <c r="J500" s="709" t="str" cm="1">
        <f t="array" ref="J500">_xlfn.IFS(ISBLANK(G500), "", NOT(ISNUMBER(G500)), "!!!",  G500&gt;DataTables!$E$111,"...",G500&gt;DataTables!$F$111,"L1",G500&gt;DataTables!$G$111,"L2",G500&gt;DataTables!$H$111,"L3",G500&gt;DataTables!$I$111,"L4",G500&gt;DataTables!$J$111,"L5",G500&gt;DataTables!$K$111,"L6",G500&gt;DataTables!$L$111,"L7",G500&gt;DataTables!$M$111,"L8", G500&lt;=DataTables!$M$111,"L9")</f>
        <v/>
      </c>
      <c r="K500" s="709"/>
      <c r="L500" s="32"/>
      <c r="M500" s="34" t="str">
        <f t="shared" si="173"/>
        <v>O</v>
      </c>
      <c r="N500" s="34" t="str">
        <f t="shared" si="173"/>
        <v>OO</v>
      </c>
      <c r="O500" s="34" cm="1">
        <f t="array" ref="O500">_xlfn.LET(_xlpm.a, $F$497:$F$504, _xlpm.b, $E$497:$E$504, _xlpm.c, _xlfn.XLOOKUP(M500,_xlpm.a,_xlpm.b,0), _xlpm.d, _xlfn.XLOOKUP(N500,_xlpm.a,_xlpm.b,0), _xlpm.x, IF(OR(_xlpm.c=0,_xlpm.d=0), _xlpm.c+_xlpm.d, MIN(_xlpm.c,_xlpm.d)), IF(_xlpm.x=0, 0, IF(DataTables!$K$158="6+", _xlfn.IFNA(_xlfn.RANK.AVG(_xlpm.x,$E$497:$E$502),1), IF(DataTables!$K$158=8,_xlfn.RANK.AVG(_xlpm.x,_xlpm.b)))))</f>
        <v>0</v>
      </c>
      <c r="P500" s="32"/>
      <c r="Q500" s="151"/>
      <c r="R500" s="151"/>
      <c r="S500" s="151"/>
      <c r="T500" s="151">
        <f>$O500</f>
        <v>0</v>
      </c>
      <c r="U500" s="151"/>
      <c r="V500" s="151"/>
      <c r="W500" s="151"/>
      <c r="X500" s="151"/>
      <c r="Y500" s="32"/>
      <c r="Z500" s="32">
        <f>COUNTIF(F$497:F$504:F$506:F$513,F500)</f>
        <v>0</v>
      </c>
      <c r="AA500" s="32">
        <f t="shared" si="174"/>
        <v>0</v>
      </c>
      <c r="AB500" s="7" t="str">
        <f t="shared" si="175"/>
        <v/>
      </c>
    </row>
    <row r="501" spans="1:28" s="7" customFormat="1" ht="20.25" customHeight="1">
      <c r="A501" s="709" t="s">
        <v>183</v>
      </c>
      <c r="B501" s="709" t="s">
        <v>60</v>
      </c>
      <c r="C501" s="709" t="s">
        <v>133</v>
      </c>
      <c r="D501" s="709" t="s">
        <v>71</v>
      </c>
      <c r="E501" s="41">
        <v>5</v>
      </c>
      <c r="F501" s="24"/>
      <c r="G501" s="201"/>
      <c r="H501" s="402" t="str" cm="1">
        <f t="array" ref="H501">IF($F501=0," ",_xlfn.XLOOKUP($F501,DataCalcs!$B$495:$B$573,_xlfn.XLOOKUP($C501,DataCalcs!$D$494:$O$494,DataCalcs!$D$495:$O$573),"WRONG LETTER"))</f>
        <v xml:space="preserve"> </v>
      </c>
      <c r="I501" s="33" t="str">
        <f>IF($F501=0," ",_xlfn.XLOOKUP($F501,DataCalcs!$B$495:$B$573,DataCalcs!$A$495:$A$573,"WRONG LETTER"))</f>
        <v xml:space="preserve"> </v>
      </c>
      <c r="J501" s="709" t="str" cm="1">
        <f t="array" ref="J501">_xlfn.IFS(ISBLANK(G501), "", NOT(ISNUMBER(G501)), "!!!",  G501&gt;DataTables!$E$111,"...",G501&gt;DataTables!$F$111,"L1",G501&gt;DataTables!$G$111,"L2",G501&gt;DataTables!$H$111,"L3",G501&gt;DataTables!$I$111,"L4",G501&gt;DataTables!$J$111,"L5",G501&gt;DataTables!$K$111,"L6",G501&gt;DataTables!$L$111,"L7",G501&gt;DataTables!$M$111,"L8", G501&lt;=DataTables!$M$111,"L9")</f>
        <v/>
      </c>
      <c r="K501" s="709"/>
      <c r="L501" s="32"/>
      <c r="M501" s="34" t="str">
        <f t="shared" si="173"/>
        <v>R</v>
      </c>
      <c r="N501" s="34" t="str">
        <f t="shared" si="173"/>
        <v>RR</v>
      </c>
      <c r="O501" s="34" cm="1">
        <f t="array" ref="O501">_xlfn.LET(_xlpm.a, $F$497:$F$504, _xlpm.b, $E$497:$E$504, _xlpm.c, _xlfn.XLOOKUP(M501,_xlpm.a,_xlpm.b,0), _xlpm.d, _xlfn.XLOOKUP(N501,_xlpm.a,_xlpm.b,0), _xlpm.x, IF(OR(_xlpm.c=0,_xlpm.d=0), _xlpm.c+_xlpm.d, MIN(_xlpm.c,_xlpm.d)), IF(_xlpm.x=0, 0, IF(DataTables!$K$158="6+", _xlfn.IFNA(_xlfn.RANK.AVG(_xlpm.x,$E$497:$E$502),1), IF(DataTables!$K$158=8,_xlfn.RANK.AVG(_xlpm.x,_xlpm.b)))))</f>
        <v>0</v>
      </c>
      <c r="P501" s="32"/>
      <c r="Q501" s="151"/>
      <c r="R501" s="151"/>
      <c r="S501" s="151"/>
      <c r="T501" s="151"/>
      <c r="U501" s="151">
        <f>$O501</f>
        <v>0</v>
      </c>
      <c r="V501" s="151"/>
      <c r="W501" s="151"/>
      <c r="X501" s="151"/>
      <c r="Y501" s="32"/>
      <c r="Z501" s="32">
        <f>COUNTIF(F$497:F$504:F$506:F$513,F501)</f>
        <v>0</v>
      </c>
      <c r="AA501" s="32">
        <f t="shared" si="174"/>
        <v>0</v>
      </c>
      <c r="AB501" s="7" t="str">
        <f t="shared" si="175"/>
        <v/>
      </c>
    </row>
    <row r="502" spans="1:28" s="7" customFormat="1" ht="20.25" customHeight="1">
      <c r="A502" s="709" t="s">
        <v>183</v>
      </c>
      <c r="B502" s="709" t="s">
        <v>60</v>
      </c>
      <c r="C502" s="709" t="s">
        <v>133</v>
      </c>
      <c r="D502" s="709" t="s">
        <v>71</v>
      </c>
      <c r="E502" s="41">
        <v>6</v>
      </c>
      <c r="F502" s="24"/>
      <c r="G502" s="201"/>
      <c r="H502" s="402" t="str" cm="1">
        <f t="array" ref="H502">IF($F502=0," ",_xlfn.XLOOKUP($F502,DataCalcs!$B$495:$B$573,_xlfn.XLOOKUP($C502,DataCalcs!$D$494:$O$494,DataCalcs!$D$495:$O$573),"WRONG LETTER"))</f>
        <v xml:space="preserve"> </v>
      </c>
      <c r="I502" s="33" t="str">
        <f>IF($F502=0," ",_xlfn.XLOOKUP($F502,DataCalcs!$B$495:$B$573,DataCalcs!$A$495:$A$573,"WRONG LETTER"))</f>
        <v xml:space="preserve"> </v>
      </c>
      <c r="J502" s="709" t="str" cm="1">
        <f t="array" ref="J502">_xlfn.IFS(ISBLANK(G502), "", NOT(ISNUMBER(G502)), "!!!",  G502&gt;DataTables!$E$111,"...",G502&gt;DataTables!$F$111,"L1",G502&gt;DataTables!$G$111,"L2",G502&gt;DataTables!$H$111,"L3",G502&gt;DataTables!$I$111,"L4",G502&gt;DataTables!$J$111,"L5",G502&gt;DataTables!$K$111,"L6",G502&gt;DataTables!$L$111,"L7",G502&gt;DataTables!$M$111,"L8", G502&lt;=DataTables!$M$111,"L9")</f>
        <v/>
      </c>
      <c r="K502" s="709"/>
      <c r="L502" s="32"/>
      <c r="M502" s="34" t="str">
        <f t="shared" si="173"/>
        <v>X</v>
      </c>
      <c r="N502" s="34" t="str">
        <f t="shared" si="173"/>
        <v>XX</v>
      </c>
      <c r="O502" s="34" cm="1">
        <f t="array" ref="O502">_xlfn.LET(_xlpm.a, $F$497:$F$504, _xlpm.b, $E$497:$E$504, _xlpm.c, _xlfn.XLOOKUP(M502,_xlpm.a,_xlpm.b,0), _xlpm.d, _xlfn.XLOOKUP(N502,_xlpm.a,_xlpm.b,0), _xlpm.x, IF(OR(_xlpm.c=0,_xlpm.d=0), _xlpm.c+_xlpm.d, MIN(_xlpm.c,_xlpm.d)), IF(_xlpm.x=0, 0, IF(DataTables!$K$158="6+", _xlfn.IFNA(_xlfn.RANK.AVG(_xlpm.x,$E$497:$E$502),1), IF(DataTables!$K$158=8,_xlfn.RANK.AVG(_xlpm.x,_xlpm.b)))))</f>
        <v>0</v>
      </c>
      <c r="P502" s="32"/>
      <c r="Q502" s="151"/>
      <c r="R502" s="151"/>
      <c r="S502" s="151"/>
      <c r="T502" s="151"/>
      <c r="U502" s="151"/>
      <c r="V502" s="151">
        <f>$O502</f>
        <v>0</v>
      </c>
      <c r="W502" s="151"/>
      <c r="X502" s="151"/>
      <c r="Y502" s="32"/>
      <c r="Z502" s="32">
        <f>COUNTIF(F$497:F$504:F$506:F$513,F502)</f>
        <v>0</v>
      </c>
      <c r="AA502" s="32">
        <f t="shared" si="174"/>
        <v>0</v>
      </c>
      <c r="AB502" s="7" t="str">
        <f t="shared" si="175"/>
        <v/>
      </c>
    </row>
    <row r="503" spans="1:28" s="7" customFormat="1" ht="20.25" customHeight="1">
      <c r="A503" s="709" t="s">
        <v>183</v>
      </c>
      <c r="B503" s="709" t="s">
        <v>60</v>
      </c>
      <c r="C503" s="709" t="s">
        <v>133</v>
      </c>
      <c r="D503" s="709" t="s">
        <v>71</v>
      </c>
      <c r="E503" s="14">
        <v>7</v>
      </c>
      <c r="F503" s="24"/>
      <c r="G503" s="201"/>
      <c r="H503" s="402" t="str" cm="1">
        <f t="array" ref="H503">IF($F503=0," ",_xlfn.XLOOKUP($F503,DataCalcs!$B$495:$B$573,_xlfn.XLOOKUP($C503,DataCalcs!$D$494:$O$494,DataCalcs!$D$495:$O$573),"WRONG LETTER"))</f>
        <v xml:space="preserve"> </v>
      </c>
      <c r="I503" s="33" t="str">
        <f>IF($F503=0," ",_xlfn.XLOOKUP($F503,DataCalcs!$B$495:$B$573,DataCalcs!$A$495:$A$573,"WRONG LETTER"))</f>
        <v xml:space="preserve"> </v>
      </c>
      <c r="J503" s="709" t="str" cm="1">
        <f t="array" ref="J503">_xlfn.IFS(ISBLANK(G503), "", NOT(ISNUMBER(G503)), "!!!",  G503&gt;DataTables!$E$111,"...",G503&gt;DataTables!$F$111,"L1",G503&gt;DataTables!$G$111,"L2",G503&gt;DataTables!$H$111,"L3",G503&gt;DataTables!$I$111,"L4",G503&gt;DataTables!$J$111,"L5",G503&gt;DataTables!$K$111,"L6",G503&gt;DataTables!$L$111,"L7",G503&gt;DataTables!$M$111,"L8", G503&lt;=DataTables!$M$111,"L9")</f>
        <v/>
      </c>
      <c r="K503" s="709"/>
      <c r="L503" s="32"/>
      <c r="M503" s="34" t="str">
        <f t="shared" si="173"/>
        <v>H</v>
      </c>
      <c r="N503" s="34" t="str">
        <f t="shared" si="173"/>
        <v>HH</v>
      </c>
      <c r="O503" s="34" cm="1">
        <f t="array" ref="O503">_xlfn.LET(_xlpm.a, $F$497:$F$504, _xlpm.b, $E$497:$E$504, _xlpm.c, _xlfn.XLOOKUP(M503,_xlpm.a,_xlpm.b,0), _xlpm.d, _xlfn.XLOOKUP(N503,_xlpm.a,_xlpm.b,0), _xlpm.x, IF(OR(_xlpm.c=0,_xlpm.d=0), _xlpm.c+_xlpm.d, MIN(_xlpm.c,_xlpm.d)), IF(_xlpm.x=0, 0, IF(DataTables!$K$158="6+", _xlfn.IFNA(_xlfn.RANK.AVG(_xlpm.x,$E$497:$E$502),1), IF(DataTables!$K$158=8,_xlfn.RANK.AVG(_xlpm.x,_xlpm.b)))))</f>
        <v>0</v>
      </c>
      <c r="P503" s="32"/>
      <c r="Q503" s="151"/>
      <c r="R503" s="151"/>
      <c r="S503" s="151"/>
      <c r="T503" s="151"/>
      <c r="U503" s="151"/>
      <c r="V503" s="151"/>
      <c r="W503" s="151">
        <f>$O503</f>
        <v>0</v>
      </c>
      <c r="X503" s="151"/>
      <c r="Y503" s="32"/>
      <c r="Z503" s="32">
        <f>COUNTIF(F$497:F$504:F$506:F$513,F503)</f>
        <v>0</v>
      </c>
      <c r="AA503" s="32">
        <f t="shared" si="174"/>
        <v>0</v>
      </c>
      <c r="AB503" s="7" t="str">
        <f t="shared" si="175"/>
        <v/>
      </c>
    </row>
    <row r="504" spans="1:28" s="8" customFormat="1" ht="20.25" customHeight="1">
      <c r="A504" s="709" t="s">
        <v>183</v>
      </c>
      <c r="B504" s="709" t="s">
        <v>60</v>
      </c>
      <c r="C504" s="709" t="s">
        <v>133</v>
      </c>
      <c r="D504" s="709" t="s">
        <v>71</v>
      </c>
      <c r="E504" s="394">
        <v>8</v>
      </c>
      <c r="F504" s="395"/>
      <c r="G504" s="396"/>
      <c r="H504" s="402" t="str" cm="1">
        <f t="array" ref="H504">IF($F504=0," ",_xlfn.XLOOKUP($F504,DataCalcs!$B$495:$B$573,_xlfn.XLOOKUP($C504,DataCalcs!$D$494:$O$494,DataCalcs!$D$495:$O$573),"WRONG LETTER"))</f>
        <v xml:space="preserve"> </v>
      </c>
      <c r="I504" s="397" t="str">
        <f>IF($F504=0," ",_xlfn.XLOOKUP($F504,DataCalcs!$B$495:$B$573,DataCalcs!$A$495:$A$573,"WRONG LETTER"))</f>
        <v xml:space="preserve"> </v>
      </c>
      <c r="J504" s="711" t="str" cm="1">
        <f t="array" ref="J504">_xlfn.IFS(ISBLANK(G504), "", NOT(ISNUMBER(G504)), "!!!",  G504&gt;DataTables!$E$111,"...",G504&gt;DataTables!$F$111,"L1",G504&gt;DataTables!$G$111,"L2",G504&gt;DataTables!$H$111,"L3",G504&gt;DataTables!$I$111,"L4",G504&gt;DataTables!$J$111,"L5",G504&gt;DataTables!$K$111,"L6",G504&gt;DataTables!$L$111,"L7",G504&gt;DataTables!$M$111,"L8", G504&lt;=DataTables!$M$111,"L9")</f>
        <v/>
      </c>
      <c r="K504" s="709"/>
      <c r="L504" s="31"/>
      <c r="M504" s="34" t="str">
        <f t="shared" si="173"/>
        <v>W</v>
      </c>
      <c r="N504" s="34" t="str">
        <f t="shared" si="173"/>
        <v>WW</v>
      </c>
      <c r="O504" s="34" cm="1">
        <f t="array" ref="O504">_xlfn.LET(_xlpm.a, $F$497:$F$504, _xlpm.b, $E$497:$E$504, _xlpm.c, _xlfn.XLOOKUP(M504,_xlpm.a,_xlpm.b,0), _xlpm.d, _xlfn.XLOOKUP(N504,_xlpm.a,_xlpm.b,0), _xlpm.x, IF(OR(_xlpm.c=0,_xlpm.d=0), _xlpm.c+_xlpm.d, MIN(_xlpm.c,_xlpm.d)), IF(_xlpm.x=0, 0, IF(DataTables!$K$158="6+", _xlfn.IFNA(_xlfn.RANK.AVG(_xlpm.x,$E$497:$E$502),1), IF(DataTables!$K$158=8,_xlfn.RANK.AVG(_xlpm.x,_xlpm.b)))))</f>
        <v>0</v>
      </c>
      <c r="P504" s="32"/>
      <c r="Q504" s="151"/>
      <c r="R504" s="151"/>
      <c r="S504" s="151"/>
      <c r="T504" s="151"/>
      <c r="U504" s="151"/>
      <c r="V504" s="151"/>
      <c r="W504" s="151"/>
      <c r="X504" s="151">
        <f>$O504</f>
        <v>0</v>
      </c>
      <c r="Y504" s="31"/>
      <c r="Z504" s="32">
        <f>COUNTIF(F$497:F$504:F$506:F$513,F504)</f>
        <v>0</v>
      </c>
      <c r="AA504" s="32">
        <f t="shared" si="174"/>
        <v>0</v>
      </c>
      <c r="AB504" s="7" t="str">
        <f t="shared" si="175"/>
        <v/>
      </c>
    </row>
    <row r="505" spans="1:28" s="8" customFormat="1" ht="20.25" customHeight="1">
      <c r="A505" s="709" t="s">
        <v>183</v>
      </c>
      <c r="B505" s="709" t="s">
        <v>60</v>
      </c>
      <c r="C505" s="709" t="s">
        <v>133</v>
      </c>
      <c r="D505" s="709"/>
      <c r="E505" s="454" t="s">
        <v>267</v>
      </c>
      <c r="F505" s="455"/>
      <c r="G505" s="460"/>
      <c r="H505" s="456"/>
      <c r="I505" s="457"/>
      <c r="J505" s="459"/>
      <c r="K505" s="44"/>
      <c r="L505" s="31"/>
      <c r="M505" s="36"/>
      <c r="N505" s="36"/>
      <c r="O505" s="712"/>
      <c r="P505" s="31"/>
      <c r="Q505" s="31"/>
      <c r="R505" s="31"/>
      <c r="S505" s="31"/>
      <c r="T505" s="31"/>
      <c r="U505" s="31"/>
      <c r="V505" s="31"/>
      <c r="W505" s="31"/>
      <c r="X505" s="31"/>
      <c r="Y505" s="31"/>
      <c r="Z505" s="32"/>
      <c r="AA505" s="2"/>
    </row>
    <row r="506" spans="1:28" s="8" customFormat="1" ht="20.25" customHeight="1">
      <c r="A506" s="709" t="s">
        <v>183</v>
      </c>
      <c r="B506" s="709" t="s">
        <v>60</v>
      </c>
      <c r="C506" s="709" t="s">
        <v>133</v>
      </c>
      <c r="D506" s="709" t="s">
        <v>65</v>
      </c>
      <c r="E506" s="398">
        <v>1</v>
      </c>
      <c r="F506" s="399"/>
      <c r="G506" s="409"/>
      <c r="H506" s="402" t="str" cm="1">
        <f t="array" ref="H506">IF($F506=0," ",_xlfn.XLOOKUP($F506,DataCalcs!$B$495:$B$573,_xlfn.XLOOKUP($C506,DataCalcs!$D$494:$O$494,DataCalcs!$D$495:$O$573),"WRONG LETTER"))</f>
        <v xml:space="preserve"> </v>
      </c>
      <c r="I506" s="402" t="str">
        <f>IF($F506=0," ",_xlfn.XLOOKUP($F506,DataCalcs!$B$495:$B$573,DataCalcs!$A$495:$A$573,"WRONG LETTER"))</f>
        <v xml:space="preserve"> </v>
      </c>
      <c r="J506" s="29" t="str" cm="1">
        <f t="array" ref="J506">_xlfn.IFS(ISBLANK(G506), "", NOT(ISNUMBER(G506)), "!!!",  G506&gt;DataTables!$E$111,"...",G506&gt;DataTables!$F$111,"L1",G506&gt;DataTables!$G$111,"L2",G506&gt;DataTables!$H$111,"L3",G506&gt;DataTables!$I$111,"L4",G506&gt;DataTables!$J$111,"L5",G506&gt;DataTables!$K$111,"L6",G506&gt;DataTables!$L$111,"L7",G506&gt;DataTables!$M$111,"L8", G506&lt;=DataTables!$M$111,"L9")</f>
        <v/>
      </c>
      <c r="K506" s="709"/>
      <c r="L506" s="31"/>
      <c r="M506" s="34" t="str">
        <f t="shared" ref="M506:N513" si="176">M497</f>
        <v>A</v>
      </c>
      <c r="N506" s="34" t="str">
        <f t="shared" si="176"/>
        <v>AA</v>
      </c>
      <c r="O506" s="34" cm="1">
        <f t="array" ref="O506">_xlfn.LET(_xlpm.a, $F$506:$F$513, _xlpm.b, $E$506:$E$513, _xlpm.c, _xlfn.XLOOKUP(M506,_xlpm.a,_xlpm.b,0), _xlpm.d, _xlfn.XLOOKUP(N506,_xlpm.a,_xlpm.b,0), _xlpm.x, IF(OR(_xlpm.c=0,_xlpm.d=0), _xlpm.c+_xlpm.d, MIN(_xlpm.c,_xlpm.d)), IF(_xlpm.x=0, 0, IF(DataTables!$K$158="6+", _xlfn.IFNA(_xlfn.RANK.AVG(_xlpm.x,$E$506:$E$511),1), IF(DataTables!$K$158=8,_xlfn.RANK.AVG(_xlpm.x,_xlpm.b)))))</f>
        <v>0</v>
      </c>
      <c r="P506" s="32"/>
      <c r="Q506" s="151">
        <f>$O506</f>
        <v>0</v>
      </c>
      <c r="R506" s="151"/>
      <c r="S506" s="151"/>
      <c r="T506" s="151"/>
      <c r="U506" s="151"/>
      <c r="V506" s="151"/>
      <c r="W506" s="151"/>
      <c r="X506" s="151"/>
      <c r="Y506" s="32"/>
      <c r="Z506" s="32">
        <f>COUNTIF(F$497:F$504:F$506:F$513,F506)</f>
        <v>0</v>
      </c>
      <c r="AA506" s="32">
        <f>IF(NOT(ISBLANK(F506)),COUNTIF(F$506:F$513,LEFT(F506,1)&amp;"*"),0)</f>
        <v>0</v>
      </c>
      <c r="AB506" s="7" t="str">
        <f>IF(AND($G506&gt;0.00001,$G506&lt;=$J$496), "***", "")</f>
        <v/>
      </c>
    </row>
    <row r="507" spans="1:28" s="8" customFormat="1" ht="20.25" customHeight="1">
      <c r="A507" s="709" t="s">
        <v>183</v>
      </c>
      <c r="B507" s="709" t="s">
        <v>60</v>
      </c>
      <c r="C507" s="709" t="s">
        <v>133</v>
      </c>
      <c r="D507" s="709" t="s">
        <v>65</v>
      </c>
      <c r="E507" s="41">
        <v>2</v>
      </c>
      <c r="F507" s="24"/>
      <c r="G507" s="201"/>
      <c r="H507" s="402" t="str" cm="1">
        <f t="array" ref="H507">IF($F507=0," ",_xlfn.XLOOKUP($F507,DataCalcs!$B$495:$B$573,_xlfn.XLOOKUP($C507,DataCalcs!$D$494:$O$494,DataCalcs!$D$495:$O$573),"WRONG LETTER"))</f>
        <v xml:space="preserve"> </v>
      </c>
      <c r="I507" s="33" t="str">
        <f>IF($F507=0," ",_xlfn.XLOOKUP($F507,DataCalcs!$B$495:$B$573,DataCalcs!$A$495:$A$573,"WRONG LETTER"))</f>
        <v xml:space="preserve"> </v>
      </c>
      <c r="J507" s="709" t="str" cm="1">
        <f t="array" ref="J507">_xlfn.IFS(ISBLANK(G507), "", NOT(ISNUMBER(G507)), "!!!",  G507&gt;DataTables!$E$111,"...",G507&gt;DataTables!$F$111,"L1",G507&gt;DataTables!$G$111,"L2",G507&gt;DataTables!$H$111,"L3",G507&gt;DataTables!$I$111,"L4",G507&gt;DataTables!$J$111,"L5",G507&gt;DataTables!$K$111,"L6",G507&gt;DataTables!$L$111,"L7",G507&gt;DataTables!$M$111,"L8", G507&lt;=DataTables!$M$111,"L9")</f>
        <v/>
      </c>
      <c r="K507" s="709"/>
      <c r="L507" s="31"/>
      <c r="M507" s="34" t="str">
        <f t="shared" si="176"/>
        <v>N</v>
      </c>
      <c r="N507" s="34" t="str">
        <f t="shared" si="176"/>
        <v>NN</v>
      </c>
      <c r="O507" s="34" cm="1">
        <f t="array" ref="O507">_xlfn.LET(_xlpm.a, $F$506:$F$513, _xlpm.b, $E$506:$E$513, _xlpm.c, _xlfn.XLOOKUP(M507,_xlpm.a,_xlpm.b,0), _xlpm.d, _xlfn.XLOOKUP(N507,_xlpm.a,_xlpm.b,0), _xlpm.x, IF(OR(_xlpm.c=0,_xlpm.d=0), _xlpm.c+_xlpm.d, MIN(_xlpm.c,_xlpm.d)), IF(_xlpm.x=0, 0, IF(DataTables!$K$158="6+", _xlfn.IFNA(_xlfn.RANK.AVG(_xlpm.x,$E$506:$E$511),1), IF(DataTables!$K$158=8,_xlfn.RANK.AVG(_xlpm.x,_xlpm.b)))))</f>
        <v>0</v>
      </c>
      <c r="P507" s="32"/>
      <c r="Q507" s="151"/>
      <c r="R507" s="151">
        <f>$O507</f>
        <v>0</v>
      </c>
      <c r="S507" s="151"/>
      <c r="T507" s="151"/>
      <c r="U507" s="151"/>
      <c r="V507" s="151"/>
      <c r="W507" s="151"/>
      <c r="X507" s="151"/>
      <c r="Y507" s="32"/>
      <c r="Z507" s="32">
        <f>COUNTIF(F$497:F$504:F$506:F$513,F507)</f>
        <v>0</v>
      </c>
      <c r="AA507" s="32">
        <f t="shared" ref="AA507:AA513" si="177">IF(NOT(ISBLANK(F507)),COUNTIF(F$506:F$513,LEFT(F507,1)&amp;"*"),0)</f>
        <v>0</v>
      </c>
      <c r="AB507" s="7" t="str">
        <f t="shared" ref="AB507:AB513" si="178">IF(AND($G507&gt;0.00001,$G507&lt;=$J$496), "***", "")</f>
        <v/>
      </c>
    </row>
    <row r="508" spans="1:28" s="8" customFormat="1" ht="20.25" customHeight="1">
      <c r="A508" s="709" t="s">
        <v>183</v>
      </c>
      <c r="B508" s="709" t="s">
        <v>60</v>
      </c>
      <c r="C508" s="709" t="s">
        <v>133</v>
      </c>
      <c r="D508" s="709" t="s">
        <v>65</v>
      </c>
      <c r="E508" s="41">
        <v>3</v>
      </c>
      <c r="F508" s="24"/>
      <c r="G508" s="201"/>
      <c r="H508" s="402" t="str" cm="1">
        <f t="array" ref="H508">IF($F508=0," ",_xlfn.XLOOKUP($F508,DataCalcs!$B$495:$B$573,_xlfn.XLOOKUP($C508,DataCalcs!$D$494:$O$494,DataCalcs!$D$495:$O$573),"WRONG LETTER"))</f>
        <v xml:space="preserve"> </v>
      </c>
      <c r="I508" s="33" t="str">
        <f>IF($F508=0," ",_xlfn.XLOOKUP($F508,DataCalcs!$B$495:$B$573,DataCalcs!$A$495:$A$573,"WRONG LETTER"))</f>
        <v xml:space="preserve"> </v>
      </c>
      <c r="J508" s="709" t="str" cm="1">
        <f t="array" ref="J508">_xlfn.IFS(ISBLANK(G508), "", NOT(ISNUMBER(G508)), "!!!",  G508&gt;DataTables!$E$111,"...",G508&gt;DataTables!$F$111,"L1",G508&gt;DataTables!$G$111,"L2",G508&gt;DataTables!$H$111,"L3",G508&gt;DataTables!$I$111,"L4",G508&gt;DataTables!$J$111,"L5",G508&gt;DataTables!$K$111,"L6",G508&gt;DataTables!$L$111,"L7",G508&gt;DataTables!$M$111,"L8", G508&lt;=DataTables!$M$111,"L9")</f>
        <v/>
      </c>
      <c r="K508" s="709"/>
      <c r="L508" s="31"/>
      <c r="M508" s="34" t="str">
        <f t="shared" si="176"/>
        <v>B</v>
      </c>
      <c r="N508" s="34" t="str">
        <f t="shared" si="176"/>
        <v>BB</v>
      </c>
      <c r="O508" s="34" cm="1">
        <f t="array" ref="O508">_xlfn.LET(_xlpm.a, $F$506:$F$513, _xlpm.b, $E$506:$E$513, _xlpm.c, _xlfn.XLOOKUP(M508,_xlpm.a,_xlpm.b,0), _xlpm.d, _xlfn.XLOOKUP(N508,_xlpm.a,_xlpm.b,0), _xlpm.x, IF(OR(_xlpm.c=0,_xlpm.d=0), _xlpm.c+_xlpm.d, MIN(_xlpm.c,_xlpm.d)), IF(_xlpm.x=0, 0, IF(DataTables!$K$158="6+", _xlfn.IFNA(_xlfn.RANK.AVG(_xlpm.x,$E$506:$E$511),1), IF(DataTables!$K$158=8,_xlfn.RANK.AVG(_xlpm.x,_xlpm.b)))))</f>
        <v>0</v>
      </c>
      <c r="P508" s="32"/>
      <c r="Q508" s="151"/>
      <c r="R508" s="151"/>
      <c r="S508" s="151">
        <f>$O508</f>
        <v>0</v>
      </c>
      <c r="T508" s="151"/>
      <c r="U508" s="151"/>
      <c r="V508" s="151"/>
      <c r="W508" s="151"/>
      <c r="X508" s="151"/>
      <c r="Y508" s="32"/>
      <c r="Z508" s="32">
        <f>COUNTIF(F$497:F$504:F$506:F$513,F508)</f>
        <v>0</v>
      </c>
      <c r="AA508" s="32">
        <f t="shared" si="177"/>
        <v>0</v>
      </c>
      <c r="AB508" s="7" t="str">
        <f t="shared" si="178"/>
        <v/>
      </c>
    </row>
    <row r="509" spans="1:28" s="8" customFormat="1" ht="20.25" customHeight="1">
      <c r="A509" s="709" t="s">
        <v>183</v>
      </c>
      <c r="B509" s="709" t="s">
        <v>60</v>
      </c>
      <c r="C509" s="709" t="s">
        <v>133</v>
      </c>
      <c r="D509" s="709" t="s">
        <v>65</v>
      </c>
      <c r="E509" s="41">
        <v>4</v>
      </c>
      <c r="F509" s="24"/>
      <c r="G509" s="201"/>
      <c r="H509" s="402" t="str" cm="1">
        <f t="array" ref="H509">IF($F509=0," ",_xlfn.XLOOKUP($F509,DataCalcs!$B$495:$B$573,_xlfn.XLOOKUP($C509,DataCalcs!$D$494:$O$494,DataCalcs!$D$495:$O$573),"WRONG LETTER"))</f>
        <v xml:space="preserve"> </v>
      </c>
      <c r="I509" s="33" t="str">
        <f>IF($F509=0," ",_xlfn.XLOOKUP($F509,DataCalcs!$B$495:$B$573,DataCalcs!$A$495:$A$573,"WRONG LETTER"))</f>
        <v xml:space="preserve"> </v>
      </c>
      <c r="J509" s="709" t="str" cm="1">
        <f t="array" ref="J509">_xlfn.IFS(ISBLANK(G509), "", NOT(ISNUMBER(G509)), "!!!",  G509&gt;DataTables!$E$111,"...",G509&gt;DataTables!$F$111,"L1",G509&gt;DataTables!$G$111,"L2",G509&gt;DataTables!$H$111,"L3",G509&gt;DataTables!$I$111,"L4",G509&gt;DataTables!$J$111,"L5",G509&gt;DataTables!$K$111,"L6",G509&gt;DataTables!$L$111,"L7",G509&gt;DataTables!$M$111,"L8", G509&lt;=DataTables!$M$111,"L9")</f>
        <v/>
      </c>
      <c r="K509" s="709"/>
      <c r="L509" s="31"/>
      <c r="M509" s="34" t="str">
        <f t="shared" si="176"/>
        <v>O</v>
      </c>
      <c r="N509" s="34" t="str">
        <f t="shared" si="176"/>
        <v>OO</v>
      </c>
      <c r="O509" s="34" cm="1">
        <f t="array" ref="O509">_xlfn.LET(_xlpm.a, $F$506:$F$513, _xlpm.b, $E$506:$E$513, _xlpm.c, _xlfn.XLOOKUP(M509,_xlpm.a,_xlpm.b,0), _xlpm.d, _xlfn.XLOOKUP(N509,_xlpm.a,_xlpm.b,0), _xlpm.x, IF(OR(_xlpm.c=0,_xlpm.d=0), _xlpm.c+_xlpm.d, MIN(_xlpm.c,_xlpm.d)), IF(_xlpm.x=0, 0, IF(DataTables!$K$158="6+", _xlfn.IFNA(_xlfn.RANK.AVG(_xlpm.x,$E$506:$E$511),1), IF(DataTables!$K$158=8,_xlfn.RANK.AVG(_xlpm.x,_xlpm.b)))))</f>
        <v>0</v>
      </c>
      <c r="P509" s="32"/>
      <c r="Q509" s="151"/>
      <c r="R509" s="151"/>
      <c r="S509" s="151"/>
      <c r="T509" s="151">
        <f>$O509</f>
        <v>0</v>
      </c>
      <c r="U509" s="151"/>
      <c r="V509" s="151"/>
      <c r="W509" s="151"/>
      <c r="X509" s="151"/>
      <c r="Y509" s="32"/>
      <c r="Z509" s="32">
        <f>COUNTIF(F$497:F$504:F$506:F$513,F509)</f>
        <v>0</v>
      </c>
      <c r="AA509" s="32">
        <f t="shared" si="177"/>
        <v>0</v>
      </c>
      <c r="AB509" s="7" t="str">
        <f t="shared" si="178"/>
        <v/>
      </c>
    </row>
    <row r="510" spans="1:28" s="8" customFormat="1" ht="20.25" customHeight="1">
      <c r="A510" s="709" t="s">
        <v>183</v>
      </c>
      <c r="B510" s="709" t="s">
        <v>60</v>
      </c>
      <c r="C510" s="709" t="s">
        <v>133</v>
      </c>
      <c r="D510" s="709" t="s">
        <v>65</v>
      </c>
      <c r="E510" s="41">
        <v>5</v>
      </c>
      <c r="F510" s="24"/>
      <c r="G510" s="201"/>
      <c r="H510" s="402" t="str" cm="1">
        <f t="array" ref="H510">IF($F510=0," ",_xlfn.XLOOKUP($F510,DataCalcs!$B$495:$B$573,_xlfn.XLOOKUP($C510,DataCalcs!$D$494:$O$494,DataCalcs!$D$495:$O$573),"WRONG LETTER"))</f>
        <v xml:space="preserve"> </v>
      </c>
      <c r="I510" s="33" t="str">
        <f>IF($F510=0," ",_xlfn.XLOOKUP($F510,DataCalcs!$B$495:$B$573,DataCalcs!$A$495:$A$573,"WRONG LETTER"))</f>
        <v xml:space="preserve"> </v>
      </c>
      <c r="J510" s="709" t="str" cm="1">
        <f t="array" ref="J510">_xlfn.IFS(ISBLANK(G510), "", NOT(ISNUMBER(G510)), "!!!",  G510&gt;DataTables!$E$111,"...",G510&gt;DataTables!$F$111,"L1",G510&gt;DataTables!$G$111,"L2",G510&gt;DataTables!$H$111,"L3",G510&gt;DataTables!$I$111,"L4",G510&gt;DataTables!$J$111,"L5",G510&gt;DataTables!$K$111,"L6",G510&gt;DataTables!$L$111,"L7",G510&gt;DataTables!$M$111,"L8", G510&lt;=DataTables!$M$111,"L9")</f>
        <v/>
      </c>
      <c r="K510" s="709"/>
      <c r="L510" s="31"/>
      <c r="M510" s="34" t="str">
        <f t="shared" si="176"/>
        <v>R</v>
      </c>
      <c r="N510" s="34" t="str">
        <f t="shared" si="176"/>
        <v>RR</v>
      </c>
      <c r="O510" s="34" cm="1">
        <f t="array" ref="O510">_xlfn.LET(_xlpm.a, $F$506:$F$513, _xlpm.b, $E$506:$E$513, _xlpm.c, _xlfn.XLOOKUP(M510,_xlpm.a,_xlpm.b,0), _xlpm.d, _xlfn.XLOOKUP(N510,_xlpm.a,_xlpm.b,0), _xlpm.x, IF(OR(_xlpm.c=0,_xlpm.d=0), _xlpm.c+_xlpm.d, MIN(_xlpm.c,_xlpm.d)), IF(_xlpm.x=0, 0, IF(DataTables!$K$158="6+", _xlfn.IFNA(_xlfn.RANK.AVG(_xlpm.x,$E$506:$E$511),1), IF(DataTables!$K$158=8,_xlfn.RANK.AVG(_xlpm.x,_xlpm.b)))))</f>
        <v>0</v>
      </c>
      <c r="P510" s="32"/>
      <c r="Q510" s="151"/>
      <c r="R510" s="151"/>
      <c r="S510" s="151"/>
      <c r="T510" s="151"/>
      <c r="U510" s="151">
        <f>$O510</f>
        <v>0</v>
      </c>
      <c r="V510" s="151"/>
      <c r="W510" s="151"/>
      <c r="X510" s="151"/>
      <c r="Y510" s="32"/>
      <c r="Z510" s="32">
        <f>COUNTIF(F$497:F$504:F$506:F$513,F510)</f>
        <v>0</v>
      </c>
      <c r="AA510" s="32">
        <f t="shared" si="177"/>
        <v>0</v>
      </c>
      <c r="AB510" s="7" t="str">
        <f t="shared" si="178"/>
        <v/>
      </c>
    </row>
    <row r="511" spans="1:28" s="8" customFormat="1" ht="20.25" customHeight="1">
      <c r="A511" s="709" t="s">
        <v>183</v>
      </c>
      <c r="B511" s="709" t="s">
        <v>60</v>
      </c>
      <c r="C511" s="709" t="s">
        <v>133</v>
      </c>
      <c r="D511" s="709" t="s">
        <v>65</v>
      </c>
      <c r="E511" s="41">
        <v>6</v>
      </c>
      <c r="F511" s="24"/>
      <c r="G511" s="201"/>
      <c r="H511" s="402" t="str" cm="1">
        <f t="array" ref="H511">IF($F511=0," ",_xlfn.XLOOKUP($F511,DataCalcs!$B$495:$B$573,_xlfn.XLOOKUP($C511,DataCalcs!$D$494:$O$494,DataCalcs!$D$495:$O$573),"WRONG LETTER"))</f>
        <v xml:space="preserve"> </v>
      </c>
      <c r="I511" s="33" t="str">
        <f>IF($F511=0," ",_xlfn.XLOOKUP($F511,DataCalcs!$B$495:$B$573,DataCalcs!$A$495:$A$573,"WRONG LETTER"))</f>
        <v xml:space="preserve"> </v>
      </c>
      <c r="J511" s="709" t="str" cm="1">
        <f t="array" ref="J511">_xlfn.IFS(ISBLANK(G511), "", NOT(ISNUMBER(G511)), "!!!",  G511&gt;DataTables!$E$111,"...",G511&gt;DataTables!$F$111,"L1",G511&gt;DataTables!$G$111,"L2",G511&gt;DataTables!$H$111,"L3",G511&gt;DataTables!$I$111,"L4",G511&gt;DataTables!$J$111,"L5",G511&gt;DataTables!$K$111,"L6",G511&gt;DataTables!$L$111,"L7",G511&gt;DataTables!$M$111,"L8", G511&lt;=DataTables!$M$111,"L9")</f>
        <v/>
      </c>
      <c r="K511" s="709"/>
      <c r="L511" s="418"/>
      <c r="M511" s="34" t="str">
        <f t="shared" si="176"/>
        <v>X</v>
      </c>
      <c r="N511" s="34" t="str">
        <f t="shared" si="176"/>
        <v>XX</v>
      </c>
      <c r="O511" s="34" cm="1">
        <f t="array" ref="O511">_xlfn.LET(_xlpm.a, $F$506:$F$513, _xlpm.b, $E$506:$E$513, _xlpm.c, _xlfn.XLOOKUP(M511,_xlpm.a,_xlpm.b,0), _xlpm.d, _xlfn.XLOOKUP(N511,_xlpm.a,_xlpm.b,0), _xlpm.x, IF(OR(_xlpm.c=0,_xlpm.d=0), _xlpm.c+_xlpm.d, MIN(_xlpm.c,_xlpm.d)), IF(_xlpm.x=0, 0, IF(DataTables!$K$158="6+", _xlfn.IFNA(_xlfn.RANK.AVG(_xlpm.x,$E$506:$E$511),1), IF(DataTables!$K$158=8,_xlfn.RANK.AVG(_xlpm.x,_xlpm.b)))))</f>
        <v>0</v>
      </c>
      <c r="P511" s="32"/>
      <c r="Q511" s="151"/>
      <c r="R511" s="151"/>
      <c r="S511" s="151"/>
      <c r="T511" s="151"/>
      <c r="U511" s="151"/>
      <c r="V511" s="151">
        <f>$O511</f>
        <v>0</v>
      </c>
      <c r="W511" s="151"/>
      <c r="X511" s="151"/>
      <c r="Y511" s="32"/>
      <c r="Z511" s="32">
        <f>COUNTIF(F$497:F$504:F$506:F$513,F511)</f>
        <v>0</v>
      </c>
      <c r="AA511" s="32">
        <f t="shared" si="177"/>
        <v>0</v>
      </c>
      <c r="AB511" s="7" t="str">
        <f t="shared" si="178"/>
        <v/>
      </c>
    </row>
    <row r="512" spans="1:28" s="7" customFormat="1" ht="20.25" customHeight="1">
      <c r="A512" s="709" t="s">
        <v>183</v>
      </c>
      <c r="B512" s="709" t="s">
        <v>60</v>
      </c>
      <c r="C512" s="709" t="s">
        <v>133</v>
      </c>
      <c r="D512" s="709" t="s">
        <v>65</v>
      </c>
      <c r="E512" s="14">
        <v>7</v>
      </c>
      <c r="F512" s="24"/>
      <c r="G512" s="201"/>
      <c r="H512" s="402" t="str" cm="1">
        <f t="array" ref="H512">IF($F512=0," ",_xlfn.XLOOKUP($F512,DataCalcs!$B$495:$B$573,_xlfn.XLOOKUP($C512,DataCalcs!$D$494:$O$494,DataCalcs!$D$495:$O$573),"WRONG LETTER"))</f>
        <v xml:space="preserve"> </v>
      </c>
      <c r="I512" s="33" t="str">
        <f>IF($F512=0," ",_xlfn.XLOOKUP($F512,DataCalcs!$B$495:$B$573,DataCalcs!$A$495:$A$573,"WRONG LETTER"))</f>
        <v xml:space="preserve"> </v>
      </c>
      <c r="J512" s="709" t="str" cm="1">
        <f t="array" ref="J512">_xlfn.IFS(ISBLANK(G512), "", NOT(ISNUMBER(G512)), "!!!",  G512&gt;DataTables!$E$111,"...",G512&gt;DataTables!$F$111,"L1",G512&gt;DataTables!$G$111,"L2",G512&gt;DataTables!$H$111,"L3",G512&gt;DataTables!$I$111,"L4",G512&gt;DataTables!$J$111,"L5",G512&gt;DataTables!$K$111,"L6",G512&gt;DataTables!$L$111,"L7",G512&gt;DataTables!$M$111,"L8", G512&lt;=DataTables!$M$111,"L9")</f>
        <v/>
      </c>
      <c r="K512" s="709"/>
      <c r="L512" s="31"/>
      <c r="M512" s="34" t="str">
        <f t="shared" si="176"/>
        <v>H</v>
      </c>
      <c r="N512" s="34" t="str">
        <f t="shared" si="176"/>
        <v>HH</v>
      </c>
      <c r="O512" s="34" cm="1">
        <f t="array" ref="O512">_xlfn.LET(_xlpm.a, $F$506:$F$513, _xlpm.b, $E$506:$E$513, _xlpm.c, _xlfn.XLOOKUP(M512,_xlpm.a,_xlpm.b,0), _xlpm.d, _xlfn.XLOOKUP(N512,_xlpm.a,_xlpm.b,0), _xlpm.x, IF(OR(_xlpm.c=0,_xlpm.d=0), _xlpm.c+_xlpm.d, MIN(_xlpm.c,_xlpm.d)), IF(_xlpm.x=0, 0, IF(DataTables!$K$158="6+", _xlfn.IFNA(_xlfn.RANK.AVG(_xlpm.x,$E$506:$E$511),1), IF(DataTables!$K$158=8,_xlfn.RANK.AVG(_xlpm.x,_xlpm.b)))))</f>
        <v>0</v>
      </c>
      <c r="P512" s="32"/>
      <c r="Q512" s="151"/>
      <c r="R512" s="151"/>
      <c r="S512" s="151"/>
      <c r="T512" s="151"/>
      <c r="U512" s="151"/>
      <c r="V512" s="151"/>
      <c r="W512" s="151">
        <f>$O512</f>
        <v>0</v>
      </c>
      <c r="X512" s="151"/>
      <c r="Y512" s="32"/>
      <c r="Z512" s="32">
        <f>COUNTIF(F$497:F$504:F$506:F$513,F512)</f>
        <v>0</v>
      </c>
      <c r="AA512" s="32">
        <f t="shared" si="177"/>
        <v>0</v>
      </c>
      <c r="AB512" s="7" t="str">
        <f t="shared" si="178"/>
        <v/>
      </c>
    </row>
    <row r="513" spans="1:28" s="7" customFormat="1" ht="20.25" customHeight="1">
      <c r="A513" s="709" t="s">
        <v>183</v>
      </c>
      <c r="B513" s="709" t="s">
        <v>60</v>
      </c>
      <c r="C513" s="709" t="s">
        <v>133</v>
      </c>
      <c r="D513" s="709" t="s">
        <v>65</v>
      </c>
      <c r="E513" s="14">
        <v>8</v>
      </c>
      <c r="F513" s="24"/>
      <c r="G513" s="201"/>
      <c r="H513" s="402" t="str" cm="1">
        <f t="array" ref="H513">IF($F513=0," ",_xlfn.XLOOKUP($F513,DataCalcs!$B$495:$B$573,_xlfn.XLOOKUP($C513,DataCalcs!$D$494:$O$494,DataCalcs!$D$495:$O$573),"WRONG LETTER"))</f>
        <v xml:space="preserve"> </v>
      </c>
      <c r="I513" s="33" t="str">
        <f>IF($F513=0," ",_xlfn.XLOOKUP($F513,DataCalcs!$B$495:$B$573,DataCalcs!$A$495:$A$573,"WRONG LETTER"))</f>
        <v xml:space="preserve"> </v>
      </c>
      <c r="J513" s="709" t="str" cm="1">
        <f t="array" ref="J513">_xlfn.IFS(ISBLANK(G513), "", NOT(ISNUMBER(G513)), "!!!",  G513&gt;DataTables!$E$111,"...",G513&gt;DataTables!$F$111,"L1",G513&gt;DataTables!$G$111,"L2",G513&gt;DataTables!$H$111,"L3",G513&gt;DataTables!$I$111,"L4",G513&gt;DataTables!$J$111,"L5",G513&gt;DataTables!$K$111,"L6",G513&gt;DataTables!$L$111,"L7",G513&gt;DataTables!$M$111,"L8", G513&lt;=DataTables!$M$111,"L9")</f>
        <v/>
      </c>
      <c r="K513" s="709"/>
      <c r="L513" s="31"/>
      <c r="M513" s="34" t="str">
        <f t="shared" si="176"/>
        <v>W</v>
      </c>
      <c r="N513" s="34" t="str">
        <f t="shared" si="176"/>
        <v>WW</v>
      </c>
      <c r="O513" s="34" cm="1">
        <f t="array" ref="O513">_xlfn.LET(_xlpm.a, $F$506:$F$513, _xlpm.b, $E$506:$E$513, _xlpm.c, _xlfn.XLOOKUP(M513,_xlpm.a,_xlpm.b,0), _xlpm.d, _xlfn.XLOOKUP(N513,_xlpm.a,_xlpm.b,0), _xlpm.x, IF(OR(_xlpm.c=0,_xlpm.d=0), _xlpm.c+_xlpm.d, MIN(_xlpm.c,_xlpm.d)), IF(_xlpm.x=0, 0, IF(DataTables!$K$158="6+", _xlfn.IFNA(_xlfn.RANK.AVG(_xlpm.x,$E$506:$E$511),1), IF(DataTables!$K$158=8,_xlfn.RANK.AVG(_xlpm.x,_xlpm.b)))))</f>
        <v>0</v>
      </c>
      <c r="P513" s="32"/>
      <c r="Q513" s="151"/>
      <c r="R513" s="151"/>
      <c r="S513" s="151"/>
      <c r="T513" s="151"/>
      <c r="U513" s="151"/>
      <c r="V513" s="151"/>
      <c r="W513" s="151"/>
      <c r="X513" s="151">
        <f>$O513</f>
        <v>0</v>
      </c>
      <c r="Y513" s="31"/>
      <c r="Z513" s="32">
        <f>COUNTIF(F$497:F$504:F$506:F$513,F513)</f>
        <v>0</v>
      </c>
      <c r="AA513" s="32">
        <f t="shared" si="177"/>
        <v>0</v>
      </c>
      <c r="AB513" s="7" t="str">
        <f t="shared" si="178"/>
        <v/>
      </c>
    </row>
    <row r="514" spans="1:28" s="7" customFormat="1" ht="20.25" customHeight="1">
      <c r="A514" s="709" t="s">
        <v>183</v>
      </c>
      <c r="B514" s="709" t="s">
        <v>60</v>
      </c>
      <c r="C514" s="709" t="s">
        <v>136</v>
      </c>
      <c r="D514" s="709"/>
      <c r="E514" s="454" t="s">
        <v>268</v>
      </c>
      <c r="F514" s="455"/>
      <c r="G514" s="460"/>
      <c r="H514" s="456"/>
      <c r="I514" s="457" t="s">
        <v>59</v>
      </c>
      <c r="J514" s="459">
        <f>DataTables!$N$112</f>
        <v>3.1886574074074074E-3</v>
      </c>
      <c r="K514" s="44"/>
      <c r="L514" s="13"/>
      <c r="M514" s="36"/>
      <c r="N514" s="36"/>
      <c r="O514" s="712"/>
      <c r="P514" s="31"/>
      <c r="Q514" s="31"/>
      <c r="R514" s="31"/>
      <c r="S514" s="31"/>
      <c r="T514" s="31"/>
      <c r="U514" s="31"/>
      <c r="V514" s="31"/>
      <c r="W514" s="31"/>
      <c r="X514" s="31"/>
      <c r="Y514" s="32"/>
      <c r="Z514" s="32"/>
      <c r="AA514" s="2"/>
    </row>
    <row r="515" spans="1:28" s="7" customFormat="1" ht="20.25" customHeight="1">
      <c r="A515" s="709" t="s">
        <v>183</v>
      </c>
      <c r="B515" s="709" t="s">
        <v>60</v>
      </c>
      <c r="C515" s="709" t="s">
        <v>136</v>
      </c>
      <c r="D515" s="709" t="s">
        <v>71</v>
      </c>
      <c r="E515" s="398">
        <v>1</v>
      </c>
      <c r="F515" s="399"/>
      <c r="G515" s="409"/>
      <c r="H515" s="402" t="str" cm="1">
        <f t="array" ref="H515">IF($F515=0," ",_xlfn.XLOOKUP($F515,DataCalcs!$B$495:$B$573,_xlfn.XLOOKUP($C515,DataCalcs!$D$494:$N$494,DataCalcs!$D$495:$N$573),"WRONG LETTER"))</f>
        <v xml:space="preserve"> </v>
      </c>
      <c r="I515" s="402" t="str">
        <f>IF($F515=0," ",_xlfn.XLOOKUP($F515,DataCalcs!$B$495:$B$573,DataCalcs!$A$495:$A$573,"WRONG LETTER"))</f>
        <v xml:space="preserve"> </v>
      </c>
      <c r="J515" s="29" t="str" cm="1">
        <f t="array" ref="J515">_xlfn.IFS(ISBLANK(G515), "", NOT(ISNUMBER(G515)), "!!!",  G515&gt;DataTables!$E$112,"...",G515&gt;DataTables!$F$112,"L1",G515&gt;DataTables!$G$112,"L2",G515&gt;DataTables!$H$112,"L3",G515&gt;DataTables!$I$112,"L4",G515&gt;DataTables!$J$112,"L5",G515&gt;DataTables!$K$112,"L6",G515&gt;DataTables!$L$112,"L7",G515&gt;DataTables!$M$112,"L8", G515&lt;=DataTables!$M$112,"L9")</f>
        <v/>
      </c>
      <c r="K515" s="709"/>
      <c r="L515" s="32"/>
      <c r="M515" s="34" t="str">
        <f t="shared" ref="M515:N522" si="179">M506</f>
        <v>A</v>
      </c>
      <c r="N515" s="34" t="str">
        <f t="shared" si="179"/>
        <v>AA</v>
      </c>
      <c r="O515" s="34" cm="1">
        <f t="array" ref="O515">_xlfn.LET(_xlpm.a, $F$515:$F$522, _xlpm.b, $E$515:$E$522, _xlpm.c, _xlfn.XLOOKUP(M515,_xlpm.a,_xlpm.b,0), _xlpm.d, _xlfn.XLOOKUP(N515,_xlpm.a,_xlpm.b,0), _xlpm.x, IF(OR(_xlpm.c=0,_xlpm.d=0), _xlpm.c+_xlpm.d, MIN(_xlpm.c,_xlpm.d)), IF(_xlpm.x=0, 0, IF(DataTables!$K$158="6+", _xlfn.IFNA(_xlfn.RANK.AVG(_xlpm.x,$E$515:$E$520),1), IF(DataTables!$K$158=8,_xlfn.RANK.AVG(_xlpm.x,_xlpm.b)))))</f>
        <v>0</v>
      </c>
      <c r="P515" s="32"/>
      <c r="Q515" s="151">
        <f>$O515</f>
        <v>0</v>
      </c>
      <c r="R515" s="151"/>
      <c r="S515" s="151"/>
      <c r="T515" s="151"/>
      <c r="U515" s="151"/>
      <c r="V515" s="151"/>
      <c r="W515" s="151"/>
      <c r="X515" s="151"/>
      <c r="Y515" s="32"/>
      <c r="Z515" s="32">
        <f>COUNTIF(F$515:F$522:F$524:F$531,F515)</f>
        <v>0</v>
      </c>
      <c r="AA515" s="32">
        <f>IF(NOT(ISBLANK(F515)),COUNTIF(F$515:F$522,LEFT(F515,1)&amp;"*"),0)</f>
        <v>0</v>
      </c>
      <c r="AB515" s="7" t="str">
        <f>IF(AND($G515&gt;0.00001,$G515&lt;=$J$514), "***", "")</f>
        <v/>
      </c>
    </row>
    <row r="516" spans="1:28" s="7" customFormat="1" ht="20.25" customHeight="1">
      <c r="A516" s="709" t="s">
        <v>183</v>
      </c>
      <c r="B516" s="709" t="s">
        <v>60</v>
      </c>
      <c r="C516" s="709" t="s">
        <v>136</v>
      </c>
      <c r="D516" s="709" t="s">
        <v>71</v>
      </c>
      <c r="E516" s="41">
        <v>2</v>
      </c>
      <c r="F516" s="24"/>
      <c r="G516" s="201"/>
      <c r="H516" s="33" t="str" cm="1">
        <f t="array" ref="H516">IF($F516=0," ",_xlfn.XLOOKUP($F516,DataCalcs!$B$495:$B$573,_xlfn.XLOOKUP($C516,DataCalcs!$D$494:$N$494,DataCalcs!$D$495:$N$573),"WRONG LETTER"))</f>
        <v xml:space="preserve"> </v>
      </c>
      <c r="I516" s="33" t="str">
        <f>IF($F516=0," ",_xlfn.XLOOKUP($F516,DataCalcs!$B$495:$B$573,DataCalcs!$A$495:$A$573,"WRONG LETTER"))</f>
        <v xml:space="preserve"> </v>
      </c>
      <c r="J516" s="709" t="str" cm="1">
        <f t="array" ref="J516">_xlfn.IFS(ISBLANK(G516), "", NOT(ISNUMBER(G516)), "!!!",  G516&gt;DataTables!$E$112,"...",G516&gt;DataTables!$F$112,"L1",G516&gt;DataTables!$G$112,"L2",G516&gt;DataTables!$H$112,"L3",G516&gt;DataTables!$I$112,"L4",G516&gt;DataTables!$J$112,"L5",G516&gt;DataTables!$K$112,"L6",G516&gt;DataTables!$L$112,"L7",G516&gt;DataTables!$M$112,"L8", G516&lt;=DataTables!$M$112,"L9")</f>
        <v/>
      </c>
      <c r="K516" s="709"/>
      <c r="L516" s="32"/>
      <c r="M516" s="34" t="str">
        <f t="shared" si="179"/>
        <v>N</v>
      </c>
      <c r="N516" s="34" t="str">
        <f t="shared" si="179"/>
        <v>NN</v>
      </c>
      <c r="O516" s="34" cm="1">
        <f t="array" ref="O516">_xlfn.LET(_xlpm.a, $F$515:$F$522, _xlpm.b, $E$515:$E$522, _xlpm.c, _xlfn.XLOOKUP(M516,_xlpm.a,_xlpm.b,0), _xlpm.d, _xlfn.XLOOKUP(N516,_xlpm.a,_xlpm.b,0), _xlpm.x, IF(OR(_xlpm.c=0,_xlpm.d=0), _xlpm.c+_xlpm.d, MIN(_xlpm.c,_xlpm.d)), IF(_xlpm.x=0, 0, IF(DataTables!$K$158="6+", _xlfn.IFNA(_xlfn.RANK.AVG(_xlpm.x,$E$515:$E$520),1), IF(DataTables!$K$158=8,_xlfn.RANK.AVG(_xlpm.x,_xlpm.b)))))</f>
        <v>0</v>
      </c>
      <c r="P516" s="32"/>
      <c r="Q516" s="151"/>
      <c r="R516" s="151">
        <f>$O516</f>
        <v>0</v>
      </c>
      <c r="S516" s="151"/>
      <c r="T516" s="151"/>
      <c r="U516" s="151"/>
      <c r="V516" s="151"/>
      <c r="W516" s="151"/>
      <c r="X516" s="151"/>
      <c r="Y516" s="32"/>
      <c r="Z516" s="32">
        <f>COUNTIF(F$515:F$522:F$524:F$531,F516)</f>
        <v>0</v>
      </c>
      <c r="AA516" s="32">
        <f t="shared" ref="AA516:AA522" si="180">IF(NOT(ISBLANK(F516)),COUNTIF(F$515:F$522,LEFT(F516,1)&amp;"*"),0)</f>
        <v>0</v>
      </c>
      <c r="AB516" s="7" t="str">
        <f t="shared" ref="AB516:AB522" si="181">IF(AND($G516&gt;0.00001,$G516&lt;=$J$514), "***", "")</f>
        <v/>
      </c>
    </row>
    <row r="517" spans="1:28" s="7" customFormat="1" ht="20.25" customHeight="1">
      <c r="A517" s="709" t="s">
        <v>183</v>
      </c>
      <c r="B517" s="709" t="s">
        <v>60</v>
      </c>
      <c r="C517" s="709" t="s">
        <v>136</v>
      </c>
      <c r="D517" s="709" t="s">
        <v>71</v>
      </c>
      <c r="E517" s="41">
        <v>3</v>
      </c>
      <c r="F517" s="24"/>
      <c r="G517" s="201"/>
      <c r="H517" s="33" t="str" cm="1">
        <f t="array" ref="H517">IF($F517=0," ",_xlfn.XLOOKUP($F517,DataCalcs!$B$495:$B$573,_xlfn.XLOOKUP($C517,DataCalcs!$D$494:$N$494,DataCalcs!$D$495:$N$573),"WRONG LETTER"))</f>
        <v xml:space="preserve"> </v>
      </c>
      <c r="I517" s="33" t="str">
        <f>IF($F517=0," ",_xlfn.XLOOKUP($F517,DataCalcs!$B$495:$B$573,DataCalcs!$A$495:$A$573,"WRONG LETTER"))</f>
        <v xml:space="preserve"> </v>
      </c>
      <c r="J517" s="709" t="str" cm="1">
        <f t="array" ref="J517">_xlfn.IFS(ISBLANK(G517), "", NOT(ISNUMBER(G517)), "!!!",  G517&gt;DataTables!$E$112,"...",G517&gt;DataTables!$F$112,"L1",G517&gt;DataTables!$G$112,"L2",G517&gt;DataTables!$H$112,"L3",G517&gt;DataTables!$I$112,"L4",G517&gt;DataTables!$J$112,"L5",G517&gt;DataTables!$K$112,"L6",G517&gt;DataTables!$L$112,"L7",G517&gt;DataTables!$M$112,"L8", G517&lt;=DataTables!$M$112,"L9")</f>
        <v/>
      </c>
      <c r="K517" s="709"/>
      <c r="L517" s="32"/>
      <c r="M517" s="34" t="str">
        <f t="shared" si="179"/>
        <v>B</v>
      </c>
      <c r="N517" s="34" t="str">
        <f t="shared" si="179"/>
        <v>BB</v>
      </c>
      <c r="O517" s="34" cm="1">
        <f t="array" ref="O517">_xlfn.LET(_xlpm.a, $F$515:$F$522, _xlpm.b, $E$515:$E$522, _xlpm.c, _xlfn.XLOOKUP(M517,_xlpm.a,_xlpm.b,0), _xlpm.d, _xlfn.XLOOKUP(N517,_xlpm.a,_xlpm.b,0), _xlpm.x, IF(OR(_xlpm.c=0,_xlpm.d=0), _xlpm.c+_xlpm.d, MIN(_xlpm.c,_xlpm.d)), IF(_xlpm.x=0, 0, IF(DataTables!$K$158="6+", _xlfn.IFNA(_xlfn.RANK.AVG(_xlpm.x,$E$515:$E$520),1), IF(DataTables!$K$158=8,_xlfn.RANK.AVG(_xlpm.x,_xlpm.b)))))</f>
        <v>0</v>
      </c>
      <c r="P517" s="32"/>
      <c r="Q517" s="151"/>
      <c r="R517" s="151"/>
      <c r="S517" s="151">
        <f>$O517</f>
        <v>0</v>
      </c>
      <c r="T517" s="151"/>
      <c r="U517" s="151"/>
      <c r="V517" s="151"/>
      <c r="W517" s="151"/>
      <c r="X517" s="151"/>
      <c r="Y517" s="32"/>
      <c r="Z517" s="32">
        <f>COUNTIF(F$515:F$522:F$524:F$531,F517)</f>
        <v>0</v>
      </c>
      <c r="AA517" s="32">
        <f t="shared" si="180"/>
        <v>0</v>
      </c>
      <c r="AB517" s="7" t="str">
        <f t="shared" si="181"/>
        <v/>
      </c>
    </row>
    <row r="518" spans="1:28" s="7" customFormat="1" ht="20.25" customHeight="1">
      <c r="A518" s="709" t="s">
        <v>183</v>
      </c>
      <c r="B518" s="709" t="s">
        <v>60</v>
      </c>
      <c r="C518" s="709" t="s">
        <v>136</v>
      </c>
      <c r="D518" s="709" t="s">
        <v>71</v>
      </c>
      <c r="E518" s="41">
        <v>4</v>
      </c>
      <c r="F518" s="24"/>
      <c r="G518" s="201"/>
      <c r="H518" s="33" t="str" cm="1">
        <f t="array" ref="H518">IF($F518=0," ",_xlfn.XLOOKUP($F518,DataCalcs!$B$495:$B$573,_xlfn.XLOOKUP($C518,DataCalcs!$D$494:$N$494,DataCalcs!$D$495:$N$573),"WRONG LETTER"))</f>
        <v xml:space="preserve"> </v>
      </c>
      <c r="I518" s="33" t="str">
        <f>IF($F518=0," ",_xlfn.XLOOKUP($F518,DataCalcs!$B$495:$B$573,DataCalcs!$A$495:$A$573,"WRONG LETTER"))</f>
        <v xml:space="preserve"> </v>
      </c>
      <c r="J518" s="709" t="str" cm="1">
        <f t="array" ref="J518">_xlfn.IFS(ISBLANK(G518), "", NOT(ISNUMBER(G518)), "!!!",  G518&gt;DataTables!$E$112,"...",G518&gt;DataTables!$F$112,"L1",G518&gt;DataTables!$G$112,"L2",G518&gt;DataTables!$H$112,"L3",G518&gt;DataTables!$I$112,"L4",G518&gt;DataTables!$J$112,"L5",G518&gt;DataTables!$K$112,"L6",G518&gt;DataTables!$L$112,"L7",G518&gt;DataTables!$M$112,"L8", G518&lt;=DataTables!$M$112,"L9")</f>
        <v/>
      </c>
      <c r="K518" s="709"/>
      <c r="L518" s="32"/>
      <c r="M518" s="34" t="str">
        <f t="shared" si="179"/>
        <v>O</v>
      </c>
      <c r="N518" s="34" t="str">
        <f t="shared" si="179"/>
        <v>OO</v>
      </c>
      <c r="O518" s="34" cm="1">
        <f t="array" ref="O518">_xlfn.LET(_xlpm.a, $F$515:$F$522, _xlpm.b, $E$515:$E$522, _xlpm.c, _xlfn.XLOOKUP(M518,_xlpm.a,_xlpm.b,0), _xlpm.d, _xlfn.XLOOKUP(N518,_xlpm.a,_xlpm.b,0), _xlpm.x, IF(OR(_xlpm.c=0,_xlpm.d=0), _xlpm.c+_xlpm.d, MIN(_xlpm.c,_xlpm.d)), IF(_xlpm.x=0, 0, IF(DataTables!$K$158="6+", _xlfn.IFNA(_xlfn.RANK.AVG(_xlpm.x,$E$515:$E$520),1), IF(DataTables!$K$158=8,_xlfn.RANK.AVG(_xlpm.x,_xlpm.b)))))</f>
        <v>0</v>
      </c>
      <c r="P518" s="32"/>
      <c r="Q518" s="151"/>
      <c r="R518" s="151"/>
      <c r="S518" s="151"/>
      <c r="T518" s="151">
        <f>$O518</f>
        <v>0</v>
      </c>
      <c r="U518" s="151"/>
      <c r="V518" s="151"/>
      <c r="W518" s="151"/>
      <c r="X518" s="151"/>
      <c r="Y518" s="32"/>
      <c r="Z518" s="32">
        <f>COUNTIF(F$515:F$522:F$524:F$531,F518)</f>
        <v>0</v>
      </c>
      <c r="AA518" s="32">
        <f t="shared" si="180"/>
        <v>0</v>
      </c>
      <c r="AB518" s="7" t="str">
        <f t="shared" si="181"/>
        <v/>
      </c>
    </row>
    <row r="519" spans="1:28" s="7" customFormat="1" ht="20.25" customHeight="1">
      <c r="A519" s="709" t="s">
        <v>183</v>
      </c>
      <c r="B519" s="709" t="s">
        <v>60</v>
      </c>
      <c r="C519" s="709" t="s">
        <v>136</v>
      </c>
      <c r="D519" s="709" t="s">
        <v>71</v>
      </c>
      <c r="E519" s="41">
        <v>5</v>
      </c>
      <c r="F519" s="24"/>
      <c r="G519" s="201"/>
      <c r="H519" s="33" t="str" cm="1">
        <f t="array" ref="H519">IF($F519=0," ",_xlfn.XLOOKUP($F519,DataCalcs!$B$495:$B$573,_xlfn.XLOOKUP($C519,DataCalcs!$D$494:$N$494,DataCalcs!$D$495:$N$573),"WRONG LETTER"))</f>
        <v xml:space="preserve"> </v>
      </c>
      <c r="I519" s="33" t="str">
        <f>IF($F519=0," ",_xlfn.XLOOKUP($F519,DataCalcs!$B$495:$B$573,DataCalcs!$A$495:$A$573,"WRONG LETTER"))</f>
        <v xml:space="preserve"> </v>
      </c>
      <c r="J519" s="709" t="str" cm="1">
        <f t="array" ref="J519">_xlfn.IFS(ISBLANK(G519), "", NOT(ISNUMBER(G519)), "!!!",  G519&gt;DataTables!$E$112,"...",G519&gt;DataTables!$F$112,"L1",G519&gt;DataTables!$G$112,"L2",G519&gt;DataTables!$H$112,"L3",G519&gt;DataTables!$I$112,"L4",G519&gt;DataTables!$J$112,"L5",G519&gt;DataTables!$K$112,"L6",G519&gt;DataTables!$L$112,"L7",G519&gt;DataTables!$M$112,"L8", G519&lt;=DataTables!$M$112,"L9")</f>
        <v/>
      </c>
      <c r="K519" s="709"/>
      <c r="L519" s="32"/>
      <c r="M519" s="34" t="str">
        <f t="shared" si="179"/>
        <v>R</v>
      </c>
      <c r="N519" s="34" t="str">
        <f t="shared" si="179"/>
        <v>RR</v>
      </c>
      <c r="O519" s="34" cm="1">
        <f t="array" ref="O519">_xlfn.LET(_xlpm.a, $F$515:$F$522, _xlpm.b, $E$515:$E$522, _xlpm.c, _xlfn.XLOOKUP(M519,_xlpm.a,_xlpm.b,0), _xlpm.d, _xlfn.XLOOKUP(N519,_xlpm.a,_xlpm.b,0), _xlpm.x, IF(OR(_xlpm.c=0,_xlpm.d=0), _xlpm.c+_xlpm.d, MIN(_xlpm.c,_xlpm.d)), IF(_xlpm.x=0, 0, IF(DataTables!$K$158="6+", _xlfn.IFNA(_xlfn.RANK.AVG(_xlpm.x,$E$515:$E$520),1), IF(DataTables!$K$158=8,_xlfn.RANK.AVG(_xlpm.x,_xlpm.b)))))</f>
        <v>0</v>
      </c>
      <c r="P519" s="32"/>
      <c r="Q519" s="151"/>
      <c r="R519" s="151"/>
      <c r="S519" s="151"/>
      <c r="T519" s="151"/>
      <c r="U519" s="151">
        <f>$O519</f>
        <v>0</v>
      </c>
      <c r="V519" s="151"/>
      <c r="W519" s="151"/>
      <c r="X519" s="151"/>
      <c r="Y519" s="32"/>
      <c r="Z519" s="32">
        <f>COUNTIF(F$515:F$522:F$524:F$531,F519)</f>
        <v>0</v>
      </c>
      <c r="AA519" s="32">
        <f t="shared" si="180"/>
        <v>0</v>
      </c>
      <c r="AB519" s="7" t="str">
        <f t="shared" si="181"/>
        <v/>
      </c>
    </row>
    <row r="520" spans="1:28" s="7" customFormat="1" ht="20.25" customHeight="1">
      <c r="A520" s="709" t="s">
        <v>183</v>
      </c>
      <c r="B520" s="709" t="s">
        <v>60</v>
      </c>
      <c r="C520" s="709" t="s">
        <v>136</v>
      </c>
      <c r="D520" s="709" t="s">
        <v>71</v>
      </c>
      <c r="E520" s="41">
        <v>6</v>
      </c>
      <c r="F520" s="24"/>
      <c r="G520" s="201"/>
      <c r="H520" s="33" t="str" cm="1">
        <f t="array" ref="H520">IF($F520=0," ",_xlfn.XLOOKUP($F520,DataCalcs!$B$495:$B$573,_xlfn.XLOOKUP($C520,DataCalcs!$D$494:$N$494,DataCalcs!$D$495:$N$573),"WRONG LETTER"))</f>
        <v xml:space="preserve"> </v>
      </c>
      <c r="I520" s="33" t="str">
        <f>IF($F520=0," ",_xlfn.XLOOKUP($F520,DataCalcs!$B$495:$B$573,DataCalcs!$A$495:$A$573,"WRONG LETTER"))</f>
        <v xml:space="preserve"> </v>
      </c>
      <c r="J520" s="709" t="str" cm="1">
        <f t="array" ref="J520">_xlfn.IFS(ISBLANK(G520), "", NOT(ISNUMBER(G520)), "!!!",  G520&gt;DataTables!$E$112,"...",G520&gt;DataTables!$F$112,"L1",G520&gt;DataTables!$G$112,"L2",G520&gt;DataTables!$H$112,"L3",G520&gt;DataTables!$I$112,"L4",G520&gt;DataTables!$J$112,"L5",G520&gt;DataTables!$K$112,"L6",G520&gt;DataTables!$L$112,"L7",G520&gt;DataTables!$M$112,"L8", G520&lt;=DataTables!$M$112,"L9")</f>
        <v/>
      </c>
      <c r="K520" s="709"/>
      <c r="L520" s="32"/>
      <c r="M520" s="34" t="str">
        <f t="shared" si="179"/>
        <v>X</v>
      </c>
      <c r="N520" s="34" t="str">
        <f t="shared" si="179"/>
        <v>XX</v>
      </c>
      <c r="O520" s="34" cm="1">
        <f t="array" ref="O520">_xlfn.LET(_xlpm.a, $F$515:$F$522, _xlpm.b, $E$515:$E$522, _xlpm.c, _xlfn.XLOOKUP(M520,_xlpm.a,_xlpm.b,0), _xlpm.d, _xlfn.XLOOKUP(N520,_xlpm.a,_xlpm.b,0), _xlpm.x, IF(OR(_xlpm.c=0,_xlpm.d=0), _xlpm.c+_xlpm.d, MIN(_xlpm.c,_xlpm.d)), IF(_xlpm.x=0, 0, IF(DataTables!$K$158="6+", _xlfn.IFNA(_xlfn.RANK.AVG(_xlpm.x,$E$515:$E$520),1), IF(DataTables!$K$158=8,_xlfn.RANK.AVG(_xlpm.x,_xlpm.b)))))</f>
        <v>0</v>
      </c>
      <c r="P520" s="32"/>
      <c r="Q520" s="151"/>
      <c r="R520" s="151"/>
      <c r="S520" s="151"/>
      <c r="T520" s="151"/>
      <c r="U520" s="151"/>
      <c r="V520" s="151">
        <f>$O520</f>
        <v>0</v>
      </c>
      <c r="W520" s="151"/>
      <c r="X520" s="151"/>
      <c r="Y520" s="32"/>
      <c r="Z520" s="32">
        <f>COUNTIF(F$515:F$522:F$524:F$531,F520)</f>
        <v>0</v>
      </c>
      <c r="AA520" s="32">
        <f t="shared" si="180"/>
        <v>0</v>
      </c>
      <c r="AB520" s="7" t="str">
        <f t="shared" si="181"/>
        <v/>
      </c>
    </row>
    <row r="521" spans="1:28" s="7" customFormat="1" ht="20.25" customHeight="1">
      <c r="A521" s="709" t="s">
        <v>183</v>
      </c>
      <c r="B521" s="709" t="s">
        <v>60</v>
      </c>
      <c r="C521" s="709" t="s">
        <v>136</v>
      </c>
      <c r="D521" s="709" t="s">
        <v>71</v>
      </c>
      <c r="E521" s="14">
        <v>7</v>
      </c>
      <c r="F521" s="24"/>
      <c r="G521" s="201"/>
      <c r="H521" s="33" t="str" cm="1">
        <f t="array" ref="H521">IF($F521=0," ",_xlfn.XLOOKUP($F521,DataCalcs!$B$495:$B$573,_xlfn.XLOOKUP($C521,DataCalcs!$D$494:$N$494,DataCalcs!$D$495:$N$573),"WRONG LETTER"))</f>
        <v xml:space="preserve"> </v>
      </c>
      <c r="I521" s="33" t="str">
        <f>IF($F521=0," ",_xlfn.XLOOKUP($F521,DataCalcs!$B$495:$B$573,DataCalcs!$A$495:$A$573,"WRONG LETTER"))</f>
        <v xml:space="preserve"> </v>
      </c>
      <c r="J521" s="709" t="str" cm="1">
        <f t="array" ref="J521">_xlfn.IFS(ISBLANK(G521), "", NOT(ISNUMBER(G521)), "!!!",  G521&gt;DataTables!$E$112,"...",G521&gt;DataTables!$F$112,"L1",G521&gt;DataTables!$G$112,"L2",G521&gt;DataTables!$H$112,"L3",G521&gt;DataTables!$I$112,"L4",G521&gt;DataTables!$J$112,"L5",G521&gt;DataTables!$K$112,"L6",G521&gt;DataTables!$L$112,"L7",G521&gt;DataTables!$M$112,"L8", G521&lt;=DataTables!$M$112,"L9")</f>
        <v/>
      </c>
      <c r="K521" s="709"/>
      <c r="L521" s="32"/>
      <c r="M521" s="34" t="str">
        <f t="shared" si="179"/>
        <v>H</v>
      </c>
      <c r="N521" s="34" t="str">
        <f t="shared" si="179"/>
        <v>HH</v>
      </c>
      <c r="O521" s="34" cm="1">
        <f t="array" ref="O521">_xlfn.LET(_xlpm.a, $F$515:$F$522, _xlpm.b, $E$515:$E$522, _xlpm.c, _xlfn.XLOOKUP(M521,_xlpm.a,_xlpm.b,0), _xlpm.d, _xlfn.XLOOKUP(N521,_xlpm.a,_xlpm.b,0), _xlpm.x, IF(OR(_xlpm.c=0,_xlpm.d=0), _xlpm.c+_xlpm.d, MIN(_xlpm.c,_xlpm.d)), IF(_xlpm.x=0, 0, IF(DataTables!$K$158="6+", _xlfn.IFNA(_xlfn.RANK.AVG(_xlpm.x,$E$515:$E$520),1), IF(DataTables!$K$158=8,_xlfn.RANK.AVG(_xlpm.x,_xlpm.b)))))</f>
        <v>0</v>
      </c>
      <c r="P521" s="32"/>
      <c r="Q521" s="151"/>
      <c r="R521" s="151"/>
      <c r="S521" s="151"/>
      <c r="T521" s="151"/>
      <c r="U521" s="151"/>
      <c r="V521" s="151"/>
      <c r="W521" s="151">
        <f>$O521</f>
        <v>0</v>
      </c>
      <c r="X521" s="151"/>
      <c r="Y521" s="32"/>
      <c r="Z521" s="32">
        <f>COUNTIF(F$515:F$522:F$524:F$531,F521)</f>
        <v>0</v>
      </c>
      <c r="AA521" s="32">
        <f t="shared" si="180"/>
        <v>0</v>
      </c>
      <c r="AB521" s="7" t="str">
        <f t="shared" si="181"/>
        <v/>
      </c>
    </row>
    <row r="522" spans="1:28" s="8" customFormat="1" ht="20.25" customHeight="1">
      <c r="A522" s="709" t="s">
        <v>183</v>
      </c>
      <c r="B522" s="709" t="s">
        <v>60</v>
      </c>
      <c r="C522" s="709" t="s">
        <v>136</v>
      </c>
      <c r="D522" s="709" t="s">
        <v>71</v>
      </c>
      <c r="E522" s="14">
        <v>8</v>
      </c>
      <c r="F522" s="24"/>
      <c r="G522" s="201"/>
      <c r="H522" s="33" t="str" cm="1">
        <f t="array" ref="H522">IF($F522=0," ",_xlfn.XLOOKUP($F522,DataCalcs!$B$495:$B$573,_xlfn.XLOOKUP($C522,DataCalcs!$D$494:$N$494,DataCalcs!$D$495:$N$573),"WRONG LETTER"))</f>
        <v xml:space="preserve"> </v>
      </c>
      <c r="I522" s="33" t="str">
        <f>IF($F522=0," ",_xlfn.XLOOKUP($F522,DataCalcs!$B$495:$B$573,DataCalcs!$A$495:$A$573,"WRONG LETTER"))</f>
        <v xml:space="preserve"> </v>
      </c>
      <c r="J522" s="709" t="str" cm="1">
        <f t="array" ref="J522">_xlfn.IFS(ISBLANK(G522), "", NOT(ISNUMBER(G522)), "!!!",  G522&gt;DataTables!$E$112,"...",G522&gt;DataTables!$F$112,"L1",G522&gt;DataTables!$G$112,"L2",G522&gt;DataTables!$H$112,"L3",G522&gt;DataTables!$I$112,"L4",G522&gt;DataTables!$J$112,"L5",G522&gt;DataTables!$K$112,"L6",G522&gt;DataTables!$L$112,"L7",G522&gt;DataTables!$M$112,"L8", G522&lt;=DataTables!$M$112,"L9")</f>
        <v/>
      </c>
      <c r="K522" s="709"/>
      <c r="L522" s="31"/>
      <c r="M522" s="34" t="str">
        <f t="shared" si="179"/>
        <v>W</v>
      </c>
      <c r="N522" s="34" t="str">
        <f t="shared" si="179"/>
        <v>WW</v>
      </c>
      <c r="O522" s="34" cm="1">
        <f t="array" ref="O522">_xlfn.LET(_xlpm.a, $F$515:$F$522, _xlpm.b, $E$515:$E$522, _xlpm.c, _xlfn.XLOOKUP(M522,_xlpm.a,_xlpm.b,0), _xlpm.d, _xlfn.XLOOKUP(N522,_xlpm.a,_xlpm.b,0), _xlpm.x, IF(OR(_xlpm.c=0,_xlpm.d=0), _xlpm.c+_xlpm.d, MIN(_xlpm.c,_xlpm.d)), IF(_xlpm.x=0, 0, IF(DataTables!$K$158="6+", _xlfn.IFNA(_xlfn.RANK.AVG(_xlpm.x,$E$515:$E$520),1), IF(DataTables!$K$158=8,_xlfn.RANK.AVG(_xlpm.x,_xlpm.b)))))</f>
        <v>0</v>
      </c>
      <c r="P522" s="32"/>
      <c r="Q522" s="151"/>
      <c r="R522" s="151"/>
      <c r="S522" s="151"/>
      <c r="T522" s="151"/>
      <c r="U522" s="151"/>
      <c r="V522" s="151"/>
      <c r="W522" s="151"/>
      <c r="X522" s="151">
        <f>$O522</f>
        <v>0</v>
      </c>
      <c r="Y522" s="31"/>
      <c r="Z522" s="32">
        <f>COUNTIF(F$515:F$522:F$524:F$531,F522)</f>
        <v>0</v>
      </c>
      <c r="AA522" s="32">
        <f t="shared" si="180"/>
        <v>0</v>
      </c>
      <c r="AB522" s="7" t="str">
        <f t="shared" si="181"/>
        <v/>
      </c>
    </row>
    <row r="523" spans="1:28" s="8" customFormat="1" ht="20.25" customHeight="1">
      <c r="A523" s="709" t="s">
        <v>183</v>
      </c>
      <c r="B523" s="709" t="s">
        <v>60</v>
      </c>
      <c r="C523" s="709" t="s">
        <v>136</v>
      </c>
      <c r="D523" s="709"/>
      <c r="E523" s="454" t="s">
        <v>269</v>
      </c>
      <c r="F523" s="455"/>
      <c r="G523" s="460"/>
      <c r="H523" s="456"/>
      <c r="I523" s="457"/>
      <c r="J523" s="459"/>
      <c r="K523" s="453"/>
      <c r="L523" s="31"/>
      <c r="M523" s="36"/>
      <c r="N523" s="36"/>
      <c r="O523" s="712"/>
      <c r="P523" s="31"/>
      <c r="Q523" s="31"/>
      <c r="R523" s="31"/>
      <c r="S523" s="31"/>
      <c r="T523" s="31"/>
      <c r="U523" s="31"/>
      <c r="V523" s="31"/>
      <c r="W523" s="31"/>
      <c r="X523" s="31"/>
      <c r="Y523" s="31"/>
      <c r="Z523" s="32"/>
      <c r="AA523" s="2"/>
    </row>
    <row r="524" spans="1:28" s="8" customFormat="1" ht="20.25" customHeight="1">
      <c r="A524" s="709" t="s">
        <v>183</v>
      </c>
      <c r="B524" s="709" t="s">
        <v>60</v>
      </c>
      <c r="C524" s="709" t="s">
        <v>136</v>
      </c>
      <c r="D524" s="709" t="s">
        <v>65</v>
      </c>
      <c r="E524" s="398">
        <v>1</v>
      </c>
      <c r="F524" s="399"/>
      <c r="G524" s="409"/>
      <c r="H524" s="402" t="str" cm="1">
        <f t="array" ref="H524">IF($F524=0," ",_xlfn.XLOOKUP($F524,DataCalcs!$B$495:$B$573,_xlfn.XLOOKUP($C524,DataCalcs!$D$494:$N$494,DataCalcs!$D$495:$N$573),"WRONG LETTER"))</f>
        <v xml:space="preserve"> </v>
      </c>
      <c r="I524" s="402" t="str">
        <f>IF($F524=0," ",_xlfn.XLOOKUP($F524,DataCalcs!$B$495:$B$573,DataCalcs!$A$495:$A$573,"WRONG LETTER"))</f>
        <v xml:space="preserve"> </v>
      </c>
      <c r="J524" s="29" t="str" cm="1">
        <f t="array" ref="J524">_xlfn.IFS(ISBLANK(G524), "", NOT(ISNUMBER(G524)), "!!!",  G524&gt;DataTables!$E$112,"...",G524&gt;DataTables!$F$112,"L1",G524&gt;DataTables!$G$112,"L2",G524&gt;DataTables!$H$112,"L3",G524&gt;DataTables!$I$112,"L4",G524&gt;DataTables!$J$112,"L5",G524&gt;DataTables!$K$112,"L6",G524&gt;DataTables!$L$112,"L7",G524&gt;DataTables!$M$112,"L8", G524&lt;=DataTables!$M$112,"L9")</f>
        <v/>
      </c>
      <c r="K524" s="709"/>
      <c r="L524" s="32"/>
      <c r="M524" s="34" t="str">
        <f t="shared" ref="M524:N531" si="182">M515</f>
        <v>A</v>
      </c>
      <c r="N524" s="34" t="str">
        <f t="shared" si="182"/>
        <v>AA</v>
      </c>
      <c r="O524" s="34" cm="1">
        <f t="array" ref="O524">_xlfn.LET(_xlpm.a, $F$524:$F$531, _xlpm.b, $E$524:$E$531, _xlpm.c, _xlfn.XLOOKUP(M524,_xlpm.a,_xlpm.b,0), _xlpm.d, _xlfn.XLOOKUP(N524,_xlpm.a,_xlpm.b,0), _xlpm.x, IF(OR(_xlpm.c=0,_xlpm.d=0), _xlpm.c+_xlpm.d, MIN(_xlpm.c,_xlpm.d)), IF(_xlpm.x=0, 0, IF(DataTables!$K$158="6+", _xlfn.IFNA(_xlfn.RANK.AVG(_xlpm.x,$E$524:$E$529),1), IF(DataTables!$K$158=8,_xlfn.RANK.AVG(_xlpm.x,_xlpm.b)))))</f>
        <v>0</v>
      </c>
      <c r="P524" s="32"/>
      <c r="Q524" s="151">
        <f>$O524</f>
        <v>0</v>
      </c>
      <c r="R524" s="151"/>
      <c r="S524" s="151"/>
      <c r="T524" s="151"/>
      <c r="U524" s="151"/>
      <c r="V524" s="151"/>
      <c r="W524" s="151"/>
      <c r="X524" s="151"/>
      <c r="Y524" s="32"/>
      <c r="Z524" s="32">
        <f>COUNTIF(F$515:F$522:F$524:F$531,F524)</f>
        <v>0</v>
      </c>
      <c r="AA524" s="32">
        <f>IF(NOT(ISBLANK(F524)),COUNTIF(F$524:F$531,LEFT(F524,1)&amp;"*"),0)</f>
        <v>0</v>
      </c>
      <c r="AB524" s="7" t="str">
        <f>IF(AND($G524&gt;0.00001,$G524&lt;=$J$514), "***", "")</f>
        <v/>
      </c>
    </row>
    <row r="525" spans="1:28" s="8" customFormat="1" ht="20.25" customHeight="1">
      <c r="A525" s="709" t="s">
        <v>183</v>
      </c>
      <c r="B525" s="709" t="s">
        <v>60</v>
      </c>
      <c r="C525" s="709" t="s">
        <v>136</v>
      </c>
      <c r="D525" s="709" t="s">
        <v>65</v>
      </c>
      <c r="E525" s="41">
        <v>2</v>
      </c>
      <c r="F525" s="24"/>
      <c r="G525" s="201"/>
      <c r="H525" s="33" t="str" cm="1">
        <f t="array" ref="H525">IF($F525=0," ",_xlfn.XLOOKUP($F525,DataCalcs!$B$495:$B$573,_xlfn.XLOOKUP($C525,DataCalcs!$D$494:$N$494,DataCalcs!$D$495:$N$573),"WRONG LETTER"))</f>
        <v xml:space="preserve"> </v>
      </c>
      <c r="I525" s="33" t="str">
        <f>IF($F525=0," ",_xlfn.XLOOKUP($F525,DataCalcs!$B$495:$B$573,DataCalcs!$A$495:$A$573,"WRONG LETTER"))</f>
        <v xml:space="preserve"> </v>
      </c>
      <c r="J525" s="709" t="str" cm="1">
        <f t="array" ref="J525">_xlfn.IFS(ISBLANK(G525), "", NOT(ISNUMBER(G525)), "!!!",  G525&gt;DataTables!$E$112,"...",G525&gt;DataTables!$F$112,"L1",G525&gt;DataTables!$G$112,"L2",G525&gt;DataTables!$H$112,"L3",G525&gt;DataTables!$I$112,"L4",G525&gt;DataTables!$J$112,"L5",G525&gt;DataTables!$K$112,"L6",G525&gt;DataTables!$L$112,"L7",G525&gt;DataTables!$M$112,"L8", G525&lt;=DataTables!$M$112,"L9")</f>
        <v/>
      </c>
      <c r="K525" s="709"/>
      <c r="L525" s="31"/>
      <c r="M525" s="34" t="str">
        <f t="shared" si="182"/>
        <v>N</v>
      </c>
      <c r="N525" s="34" t="str">
        <f t="shared" si="182"/>
        <v>NN</v>
      </c>
      <c r="O525" s="34" cm="1">
        <f t="array" ref="O525">_xlfn.LET(_xlpm.a, $F$524:$F$531, _xlpm.b, $E$524:$E$531, _xlpm.c, _xlfn.XLOOKUP(M525,_xlpm.a,_xlpm.b,0), _xlpm.d, _xlfn.XLOOKUP(N525,_xlpm.a,_xlpm.b,0), _xlpm.x, IF(OR(_xlpm.c=0,_xlpm.d=0), _xlpm.c+_xlpm.d, MIN(_xlpm.c,_xlpm.d)), IF(_xlpm.x=0, 0, IF(DataTables!$K$158="6+", _xlfn.IFNA(_xlfn.RANK.AVG(_xlpm.x,$E$524:$E$529),1), IF(DataTables!$K$158=8,_xlfn.RANK.AVG(_xlpm.x,_xlpm.b)))))</f>
        <v>0</v>
      </c>
      <c r="P525" s="32"/>
      <c r="Q525" s="151"/>
      <c r="R525" s="151">
        <f>$O525</f>
        <v>0</v>
      </c>
      <c r="S525" s="151"/>
      <c r="T525" s="151"/>
      <c r="U525" s="151"/>
      <c r="V525" s="151"/>
      <c r="W525" s="151"/>
      <c r="X525" s="151"/>
      <c r="Y525" s="32"/>
      <c r="Z525" s="32">
        <f>COUNTIF(F$515:F$522:F$524:F$531,F525)</f>
        <v>0</v>
      </c>
      <c r="AA525" s="32">
        <f t="shared" ref="AA525:AA531" si="183">IF(NOT(ISBLANK(F525)),COUNTIF(F$524:F$531,LEFT(F525,1)&amp;"*"),0)</f>
        <v>0</v>
      </c>
      <c r="AB525" s="7" t="str">
        <f t="shared" ref="AB525:AB531" si="184">IF(AND($G525&gt;0.00001,$G525&lt;=$J$514), "***", "")</f>
        <v/>
      </c>
    </row>
    <row r="526" spans="1:28" s="8" customFormat="1" ht="20.25" customHeight="1">
      <c r="A526" s="709" t="s">
        <v>183</v>
      </c>
      <c r="B526" s="709" t="s">
        <v>60</v>
      </c>
      <c r="C526" s="709" t="s">
        <v>136</v>
      </c>
      <c r="D526" s="709" t="s">
        <v>65</v>
      </c>
      <c r="E526" s="41">
        <v>3</v>
      </c>
      <c r="F526" s="24"/>
      <c r="G526" s="201"/>
      <c r="H526" s="33" t="str" cm="1">
        <f t="array" ref="H526">IF($F526=0," ",_xlfn.XLOOKUP($F526,DataCalcs!$B$495:$B$573,_xlfn.XLOOKUP($C526,DataCalcs!$D$494:$N$494,DataCalcs!$D$495:$N$573),"WRONG LETTER"))</f>
        <v xml:space="preserve"> </v>
      </c>
      <c r="I526" s="33" t="str">
        <f>IF($F526=0," ",_xlfn.XLOOKUP($F526,DataCalcs!$B$495:$B$573,DataCalcs!$A$495:$A$573,"WRONG LETTER"))</f>
        <v xml:space="preserve"> </v>
      </c>
      <c r="J526" s="709" t="str" cm="1">
        <f t="array" ref="J526">_xlfn.IFS(ISBLANK(G526), "", NOT(ISNUMBER(G526)), "!!!",  G526&gt;DataTables!$E$112,"...",G526&gt;DataTables!$F$112,"L1",G526&gt;DataTables!$G$112,"L2",G526&gt;DataTables!$H$112,"L3",G526&gt;DataTables!$I$112,"L4",G526&gt;DataTables!$J$112,"L5",G526&gt;DataTables!$K$112,"L6",G526&gt;DataTables!$L$112,"L7",G526&gt;DataTables!$M$112,"L8", G526&lt;=DataTables!$M$112,"L9")</f>
        <v/>
      </c>
      <c r="K526" s="709"/>
      <c r="L526" s="31"/>
      <c r="M526" s="34" t="str">
        <f t="shared" si="182"/>
        <v>B</v>
      </c>
      <c r="N526" s="34" t="str">
        <f t="shared" si="182"/>
        <v>BB</v>
      </c>
      <c r="O526" s="34" cm="1">
        <f t="array" ref="O526">_xlfn.LET(_xlpm.a, $F$524:$F$531, _xlpm.b, $E$524:$E$531, _xlpm.c, _xlfn.XLOOKUP(M526,_xlpm.a,_xlpm.b,0), _xlpm.d, _xlfn.XLOOKUP(N526,_xlpm.a,_xlpm.b,0), _xlpm.x, IF(OR(_xlpm.c=0,_xlpm.d=0), _xlpm.c+_xlpm.d, MIN(_xlpm.c,_xlpm.d)), IF(_xlpm.x=0, 0, IF(DataTables!$K$158="6+", _xlfn.IFNA(_xlfn.RANK.AVG(_xlpm.x,$E$524:$E$529),1), IF(DataTables!$K$158=8,_xlfn.RANK.AVG(_xlpm.x,_xlpm.b)))))</f>
        <v>0</v>
      </c>
      <c r="P526" s="32"/>
      <c r="Q526" s="151"/>
      <c r="R526" s="151"/>
      <c r="S526" s="151">
        <f>$O526</f>
        <v>0</v>
      </c>
      <c r="T526" s="151"/>
      <c r="U526" s="151"/>
      <c r="V526" s="151"/>
      <c r="W526" s="151"/>
      <c r="X526" s="151"/>
      <c r="Y526" s="32"/>
      <c r="Z526" s="32">
        <f>COUNTIF(F$515:F$522:F$524:F$531,F526)</f>
        <v>0</v>
      </c>
      <c r="AA526" s="32">
        <f t="shared" si="183"/>
        <v>0</v>
      </c>
      <c r="AB526" s="7" t="str">
        <f t="shared" si="184"/>
        <v/>
      </c>
    </row>
    <row r="527" spans="1:28" s="8" customFormat="1" ht="20.25" customHeight="1">
      <c r="A527" s="709" t="s">
        <v>183</v>
      </c>
      <c r="B527" s="709" t="s">
        <v>60</v>
      </c>
      <c r="C527" s="709" t="s">
        <v>136</v>
      </c>
      <c r="D527" s="709" t="s">
        <v>65</v>
      </c>
      <c r="E527" s="41">
        <v>4</v>
      </c>
      <c r="F527" s="24"/>
      <c r="G527" s="201"/>
      <c r="H527" s="33" t="str" cm="1">
        <f t="array" ref="H527">IF($F527=0," ",_xlfn.XLOOKUP($F527,DataCalcs!$B$495:$B$573,_xlfn.XLOOKUP($C527,DataCalcs!$D$494:$N$494,DataCalcs!$D$495:$N$573),"WRONG LETTER"))</f>
        <v xml:space="preserve"> </v>
      </c>
      <c r="I527" s="33" t="str">
        <f>IF($F527=0," ",_xlfn.XLOOKUP($F527,DataCalcs!$B$495:$B$573,DataCalcs!$A$495:$A$573,"WRONG LETTER"))</f>
        <v xml:space="preserve"> </v>
      </c>
      <c r="J527" s="709" t="str" cm="1">
        <f t="array" ref="J527">_xlfn.IFS(ISBLANK(G527), "", NOT(ISNUMBER(G527)), "!!!",  G527&gt;DataTables!$E$112,"...",G527&gt;DataTables!$F$112,"L1",G527&gt;DataTables!$G$112,"L2",G527&gt;DataTables!$H$112,"L3",G527&gt;DataTables!$I$112,"L4",G527&gt;DataTables!$J$112,"L5",G527&gt;DataTables!$K$112,"L6",G527&gt;DataTables!$L$112,"L7",G527&gt;DataTables!$M$112,"L8", G527&lt;=DataTables!$M$112,"L9")</f>
        <v/>
      </c>
      <c r="K527" s="709"/>
      <c r="L527" s="31"/>
      <c r="M527" s="34" t="str">
        <f t="shared" si="182"/>
        <v>O</v>
      </c>
      <c r="N527" s="34" t="str">
        <f t="shared" si="182"/>
        <v>OO</v>
      </c>
      <c r="O527" s="34" cm="1">
        <f t="array" ref="O527">_xlfn.LET(_xlpm.a, $F$524:$F$531, _xlpm.b, $E$524:$E$531, _xlpm.c, _xlfn.XLOOKUP(M527,_xlpm.a,_xlpm.b,0), _xlpm.d, _xlfn.XLOOKUP(N527,_xlpm.a,_xlpm.b,0), _xlpm.x, IF(OR(_xlpm.c=0,_xlpm.d=0), _xlpm.c+_xlpm.d, MIN(_xlpm.c,_xlpm.d)), IF(_xlpm.x=0, 0, IF(DataTables!$K$158="6+", _xlfn.IFNA(_xlfn.RANK.AVG(_xlpm.x,$E$524:$E$529),1), IF(DataTables!$K$158=8,_xlfn.RANK.AVG(_xlpm.x,_xlpm.b)))))</f>
        <v>0</v>
      </c>
      <c r="P527" s="32"/>
      <c r="Q527" s="151"/>
      <c r="R527" s="151"/>
      <c r="S527" s="151"/>
      <c r="T527" s="151">
        <f>$O527</f>
        <v>0</v>
      </c>
      <c r="U527" s="151"/>
      <c r="V527" s="151"/>
      <c r="W527" s="151"/>
      <c r="X527" s="151"/>
      <c r="Y527" s="32"/>
      <c r="Z527" s="32">
        <f>COUNTIF(F$515:F$522:F$524:F$531,F527)</f>
        <v>0</v>
      </c>
      <c r="AA527" s="32">
        <f t="shared" si="183"/>
        <v>0</v>
      </c>
      <c r="AB527" s="7" t="str">
        <f t="shared" si="184"/>
        <v/>
      </c>
    </row>
    <row r="528" spans="1:28" s="8" customFormat="1" ht="20.25" customHeight="1">
      <c r="A528" s="709" t="s">
        <v>183</v>
      </c>
      <c r="B528" s="709" t="s">
        <v>60</v>
      </c>
      <c r="C528" s="709" t="s">
        <v>136</v>
      </c>
      <c r="D528" s="709" t="s">
        <v>65</v>
      </c>
      <c r="E528" s="41">
        <v>5</v>
      </c>
      <c r="F528" s="24"/>
      <c r="G528" s="201"/>
      <c r="H528" s="33" t="str" cm="1">
        <f t="array" ref="H528">IF($F528=0," ",_xlfn.XLOOKUP($F528,DataCalcs!$B$495:$B$573,_xlfn.XLOOKUP($C528,DataCalcs!$D$494:$N$494,DataCalcs!$D$495:$N$573),"WRONG LETTER"))</f>
        <v xml:space="preserve"> </v>
      </c>
      <c r="I528" s="33" t="str">
        <f>IF($F528=0," ",_xlfn.XLOOKUP($F528,DataCalcs!$B$495:$B$573,DataCalcs!$A$495:$A$573,"WRONG LETTER"))</f>
        <v xml:space="preserve"> </v>
      </c>
      <c r="J528" s="709" t="str" cm="1">
        <f t="array" ref="J528">_xlfn.IFS(ISBLANK(G528), "", NOT(ISNUMBER(G528)), "!!!",  G528&gt;DataTables!$E$112,"...",G528&gt;DataTables!$F$112,"L1",G528&gt;DataTables!$G$112,"L2",G528&gt;DataTables!$H$112,"L3",G528&gt;DataTables!$I$112,"L4",G528&gt;DataTables!$J$112,"L5",G528&gt;DataTables!$K$112,"L6",G528&gt;DataTables!$L$112,"L7",G528&gt;DataTables!$M$112,"L8", G528&lt;=DataTables!$M$112,"L9")</f>
        <v/>
      </c>
      <c r="K528" s="709"/>
      <c r="L528" s="31"/>
      <c r="M528" s="34" t="str">
        <f t="shared" si="182"/>
        <v>R</v>
      </c>
      <c r="N528" s="34" t="str">
        <f t="shared" si="182"/>
        <v>RR</v>
      </c>
      <c r="O528" s="34" cm="1">
        <f t="array" ref="O528">_xlfn.LET(_xlpm.a, $F$524:$F$531, _xlpm.b, $E$524:$E$531, _xlpm.c, _xlfn.XLOOKUP(M528,_xlpm.a,_xlpm.b,0), _xlpm.d, _xlfn.XLOOKUP(N528,_xlpm.a,_xlpm.b,0), _xlpm.x, IF(OR(_xlpm.c=0,_xlpm.d=0), _xlpm.c+_xlpm.d, MIN(_xlpm.c,_xlpm.d)), IF(_xlpm.x=0, 0, IF(DataTables!$K$158="6+", _xlfn.IFNA(_xlfn.RANK.AVG(_xlpm.x,$E$524:$E$529),1), IF(DataTables!$K$158=8,_xlfn.RANK.AVG(_xlpm.x,_xlpm.b)))))</f>
        <v>0</v>
      </c>
      <c r="P528" s="32"/>
      <c r="Q528" s="151"/>
      <c r="R528" s="151"/>
      <c r="S528" s="151"/>
      <c r="T528" s="151"/>
      <c r="U528" s="151">
        <f>$O528</f>
        <v>0</v>
      </c>
      <c r="V528" s="151"/>
      <c r="W528" s="151"/>
      <c r="X528" s="151"/>
      <c r="Y528" s="32"/>
      <c r="Z528" s="32">
        <f>COUNTIF(F$515:F$522:F$524:F$531,F528)</f>
        <v>0</v>
      </c>
      <c r="AA528" s="32">
        <f t="shared" si="183"/>
        <v>0</v>
      </c>
      <c r="AB528" s="7" t="str">
        <f t="shared" si="184"/>
        <v/>
      </c>
    </row>
    <row r="529" spans="1:28" s="8" customFormat="1" ht="20.25" customHeight="1">
      <c r="A529" s="709" t="s">
        <v>183</v>
      </c>
      <c r="B529" s="709" t="s">
        <v>60</v>
      </c>
      <c r="C529" s="709" t="s">
        <v>136</v>
      </c>
      <c r="D529" s="709" t="s">
        <v>65</v>
      </c>
      <c r="E529" s="41">
        <v>6</v>
      </c>
      <c r="F529" s="24"/>
      <c r="G529" s="201"/>
      <c r="H529" s="33" t="str" cm="1">
        <f t="array" ref="H529">IF($F529=0," ",_xlfn.XLOOKUP($F529,DataCalcs!$B$495:$B$573,_xlfn.XLOOKUP($C529,DataCalcs!$D$494:$N$494,DataCalcs!$D$495:$N$573),"WRONG LETTER"))</f>
        <v xml:space="preserve"> </v>
      </c>
      <c r="I529" s="33" t="str">
        <f>IF($F529=0," ",_xlfn.XLOOKUP($F529,DataCalcs!$B$495:$B$573,DataCalcs!$A$495:$A$573,"WRONG LETTER"))</f>
        <v xml:space="preserve"> </v>
      </c>
      <c r="J529" s="709" t="str" cm="1">
        <f t="array" ref="J529">_xlfn.IFS(ISBLANK(G529), "", NOT(ISNUMBER(G529)), "!!!",  G529&gt;DataTables!$E$112,"...",G529&gt;DataTables!$F$112,"L1",G529&gt;DataTables!$G$112,"L2",G529&gt;DataTables!$H$112,"L3",G529&gt;DataTables!$I$112,"L4",G529&gt;DataTables!$J$112,"L5",G529&gt;DataTables!$K$112,"L6",G529&gt;DataTables!$L$112,"L7",G529&gt;DataTables!$M$112,"L8", G529&lt;=DataTables!$M$112,"L9")</f>
        <v/>
      </c>
      <c r="K529" s="709"/>
      <c r="L529" s="418"/>
      <c r="M529" s="34" t="str">
        <f t="shared" si="182"/>
        <v>X</v>
      </c>
      <c r="N529" s="34" t="str">
        <f t="shared" si="182"/>
        <v>XX</v>
      </c>
      <c r="O529" s="34" cm="1">
        <f t="array" ref="O529">_xlfn.LET(_xlpm.a, $F$524:$F$531, _xlpm.b, $E$524:$E$531, _xlpm.c, _xlfn.XLOOKUP(M529,_xlpm.a,_xlpm.b,0), _xlpm.d, _xlfn.XLOOKUP(N529,_xlpm.a,_xlpm.b,0), _xlpm.x, IF(OR(_xlpm.c=0,_xlpm.d=0), _xlpm.c+_xlpm.d, MIN(_xlpm.c,_xlpm.d)), IF(_xlpm.x=0, 0, IF(DataTables!$K$158="6+", _xlfn.IFNA(_xlfn.RANK.AVG(_xlpm.x,$E$524:$E$529),1), IF(DataTables!$K$158=8,_xlfn.RANK.AVG(_xlpm.x,_xlpm.b)))))</f>
        <v>0</v>
      </c>
      <c r="P529" s="32"/>
      <c r="Q529" s="151"/>
      <c r="R529" s="151"/>
      <c r="S529" s="151"/>
      <c r="T529" s="151"/>
      <c r="U529" s="151"/>
      <c r="V529" s="151">
        <f>$O529</f>
        <v>0</v>
      </c>
      <c r="W529" s="151"/>
      <c r="X529" s="151"/>
      <c r="Y529" s="32"/>
      <c r="Z529" s="32">
        <f>COUNTIF(F$515:F$522:F$524:F$531,F529)</f>
        <v>0</v>
      </c>
      <c r="AA529" s="32">
        <f t="shared" si="183"/>
        <v>0</v>
      </c>
      <c r="AB529" s="7" t="str">
        <f t="shared" si="184"/>
        <v/>
      </c>
    </row>
    <row r="530" spans="1:28" s="7" customFormat="1" ht="20.25" customHeight="1">
      <c r="A530" s="709" t="s">
        <v>183</v>
      </c>
      <c r="B530" s="709" t="s">
        <v>60</v>
      </c>
      <c r="C530" s="709" t="s">
        <v>136</v>
      </c>
      <c r="D530" s="709" t="s">
        <v>65</v>
      </c>
      <c r="E530" s="14">
        <v>7</v>
      </c>
      <c r="F530" s="24"/>
      <c r="G530" s="201"/>
      <c r="H530" s="33" t="str" cm="1">
        <f t="array" ref="H530">IF($F530=0," ",_xlfn.XLOOKUP($F530,DataCalcs!$B$495:$B$573,_xlfn.XLOOKUP($C530,DataCalcs!$D$494:$N$494,DataCalcs!$D$495:$N$573),"WRONG LETTER"))</f>
        <v xml:space="preserve"> </v>
      </c>
      <c r="I530" s="33" t="str">
        <f>IF($F530=0," ",_xlfn.XLOOKUP($F530,DataCalcs!$B$495:$B$573,DataCalcs!$A$495:$A$573,"WRONG LETTER"))</f>
        <v xml:space="preserve"> </v>
      </c>
      <c r="J530" s="709" t="str" cm="1">
        <f t="array" ref="J530">_xlfn.IFS(ISBLANK(G530), "", NOT(ISNUMBER(G530)), "!!!",  G530&gt;DataTables!$E$112,"...",G530&gt;DataTables!$F$112,"L1",G530&gt;DataTables!$G$112,"L2",G530&gt;DataTables!$H$112,"L3",G530&gt;DataTables!$I$112,"L4",G530&gt;DataTables!$J$112,"L5",G530&gt;DataTables!$K$112,"L6",G530&gt;DataTables!$L$112,"L7",G530&gt;DataTables!$M$112,"L8", G530&lt;=DataTables!$M$112,"L9")</f>
        <v/>
      </c>
      <c r="K530" s="709"/>
      <c r="L530" s="31"/>
      <c r="M530" s="34" t="str">
        <f t="shared" si="182"/>
        <v>H</v>
      </c>
      <c r="N530" s="34" t="str">
        <f t="shared" si="182"/>
        <v>HH</v>
      </c>
      <c r="O530" s="34" cm="1">
        <f t="array" ref="O530">_xlfn.LET(_xlpm.a, $F$524:$F$531, _xlpm.b, $E$524:$E$531, _xlpm.c, _xlfn.XLOOKUP(M530,_xlpm.a,_xlpm.b,0), _xlpm.d, _xlfn.XLOOKUP(N530,_xlpm.a,_xlpm.b,0), _xlpm.x, IF(OR(_xlpm.c=0,_xlpm.d=0), _xlpm.c+_xlpm.d, MIN(_xlpm.c,_xlpm.d)), IF(_xlpm.x=0, 0, IF(DataTables!$K$158="6+", _xlfn.IFNA(_xlfn.RANK.AVG(_xlpm.x,$E$524:$E$529),1), IF(DataTables!$K$158=8,_xlfn.RANK.AVG(_xlpm.x,_xlpm.b)))))</f>
        <v>0</v>
      </c>
      <c r="P530" s="32"/>
      <c r="Q530" s="151"/>
      <c r="R530" s="151"/>
      <c r="S530" s="151"/>
      <c r="T530" s="151"/>
      <c r="U530" s="151"/>
      <c r="V530" s="151"/>
      <c r="W530" s="151">
        <f>$O530</f>
        <v>0</v>
      </c>
      <c r="X530" s="151"/>
      <c r="Y530" s="32"/>
      <c r="Z530" s="32">
        <f>COUNTIF(F$515:F$522:F$524:F$531,F530)</f>
        <v>0</v>
      </c>
      <c r="AA530" s="32">
        <f t="shared" si="183"/>
        <v>0</v>
      </c>
      <c r="AB530" s="7" t="str">
        <f t="shared" si="184"/>
        <v/>
      </c>
    </row>
    <row r="531" spans="1:28" s="7" customFormat="1" ht="20.25" customHeight="1">
      <c r="A531" s="709" t="s">
        <v>183</v>
      </c>
      <c r="B531" s="709" t="s">
        <v>60</v>
      </c>
      <c r="C531" s="709" t="s">
        <v>136</v>
      </c>
      <c r="D531" s="709" t="s">
        <v>65</v>
      </c>
      <c r="E531" s="394">
        <v>8</v>
      </c>
      <c r="F531" s="395"/>
      <c r="G531" s="396"/>
      <c r="H531" s="397" t="str" cm="1">
        <f t="array" ref="H531">IF($F531=0," ",_xlfn.XLOOKUP($F531,DataCalcs!$B$495:$B$573,_xlfn.XLOOKUP($C531,DataCalcs!$D$494:$N$494,DataCalcs!$D$495:$N$573),"WRONG LETTER"))</f>
        <v xml:space="preserve"> </v>
      </c>
      <c r="I531" s="397" t="str">
        <f>IF($F531=0," ",_xlfn.XLOOKUP($F531,DataCalcs!$B$495:$B$573,DataCalcs!$A$495:$A$573,"WRONG LETTER"))</f>
        <v xml:space="preserve"> </v>
      </c>
      <c r="J531" s="711" t="str" cm="1">
        <f t="array" ref="J531">_xlfn.IFS(ISBLANK(G531), "", NOT(ISNUMBER(G531)), "!!!",  G531&gt;DataTables!$E$112,"...",G531&gt;DataTables!$F$112,"L1",G531&gt;DataTables!$G$112,"L2",G531&gt;DataTables!$H$112,"L3",G531&gt;DataTables!$I$112,"L4",G531&gt;DataTables!$J$112,"L5",G531&gt;DataTables!$K$112,"L6",G531&gt;DataTables!$L$112,"L7",G531&gt;DataTables!$M$112,"L8", G531&lt;=DataTables!$M$112,"L9")</f>
        <v/>
      </c>
      <c r="K531" s="709"/>
      <c r="L531" s="31"/>
      <c r="M531" s="34" t="str">
        <f t="shared" si="182"/>
        <v>W</v>
      </c>
      <c r="N531" s="34" t="str">
        <f t="shared" si="182"/>
        <v>WW</v>
      </c>
      <c r="O531" s="34" cm="1">
        <f t="array" ref="O531">_xlfn.LET(_xlpm.a, $F$524:$F$531, _xlpm.b, $E$524:$E$531, _xlpm.c, _xlfn.XLOOKUP(M531,_xlpm.a,_xlpm.b,0), _xlpm.d, _xlfn.XLOOKUP(N531,_xlpm.a,_xlpm.b,0), _xlpm.x, IF(OR(_xlpm.c=0,_xlpm.d=0), _xlpm.c+_xlpm.d, MIN(_xlpm.c,_xlpm.d)), IF(_xlpm.x=0, 0, IF(DataTables!$K$158="6+", _xlfn.IFNA(_xlfn.RANK.AVG(_xlpm.x,$E$524:$E$529),1), IF(DataTables!$K$158=8,_xlfn.RANK.AVG(_xlpm.x,_xlpm.b)))))</f>
        <v>0</v>
      </c>
      <c r="P531" s="32"/>
      <c r="Q531" s="151"/>
      <c r="R531" s="151"/>
      <c r="S531" s="151"/>
      <c r="T531" s="151"/>
      <c r="U531" s="151"/>
      <c r="V531" s="151"/>
      <c r="W531" s="151"/>
      <c r="X531" s="151">
        <f>$O531</f>
        <v>0</v>
      </c>
      <c r="Y531" s="31"/>
      <c r="Z531" s="32">
        <f>COUNTIF(F$515:F$522:F$524:F$531,F531)</f>
        <v>0</v>
      </c>
      <c r="AA531" s="32">
        <f t="shared" si="183"/>
        <v>0</v>
      </c>
      <c r="AB531" s="7" t="str">
        <f t="shared" si="184"/>
        <v/>
      </c>
    </row>
    <row r="532" spans="1:28" s="7" customFormat="1" ht="20.25" customHeight="1">
      <c r="A532" s="709" t="s">
        <v>183</v>
      </c>
      <c r="B532" s="709" t="s">
        <v>60</v>
      </c>
      <c r="C532" s="709" t="s">
        <v>139</v>
      </c>
      <c r="D532" s="709"/>
      <c r="E532" s="454" t="s">
        <v>270</v>
      </c>
      <c r="F532" s="455"/>
      <c r="G532" s="455"/>
      <c r="H532" s="456"/>
      <c r="I532" s="457" t="s">
        <v>59</v>
      </c>
      <c r="J532" s="461">
        <f>DataTables!$N$113</f>
        <v>51.8</v>
      </c>
      <c r="K532" s="452"/>
      <c r="L532" s="13"/>
      <c r="M532" s="36"/>
      <c r="N532" s="36"/>
      <c r="O532" s="712"/>
      <c r="P532" s="31"/>
      <c r="Q532" s="31"/>
      <c r="R532" s="31"/>
      <c r="S532" s="31"/>
      <c r="T532" s="31"/>
      <c r="U532" s="31"/>
      <c r="V532" s="31"/>
      <c r="W532" s="31"/>
      <c r="X532" s="31"/>
      <c r="Y532" s="32"/>
      <c r="Z532" s="32"/>
      <c r="AA532" s="2"/>
    </row>
    <row r="533" spans="1:28" s="7" customFormat="1" ht="40" customHeight="1">
      <c r="A533" s="709" t="s">
        <v>183</v>
      </c>
      <c r="B533" s="709" t="s">
        <v>60</v>
      </c>
      <c r="C533" s="709" t="s">
        <v>139</v>
      </c>
      <c r="D533" s="709" t="s">
        <v>71</v>
      </c>
      <c r="E533" s="398">
        <v>1</v>
      </c>
      <c r="F533" s="399"/>
      <c r="G533" s="400"/>
      <c r="H533" s="401" t="str">
        <f>IF($F533=0," ",_xlfn.XLOOKUP($F533,DataCalcs!$B$495:$B$573,DataCalcs!$X$495:$X$573,"WRONG LETTER"))</f>
        <v xml:space="preserve"> </v>
      </c>
      <c r="I533" s="402" t="str">
        <f>IF($F533=0," ",_xlfn.XLOOKUP($F533,DataCalcs!$B$495:$B$573,DataCalcs!$A$495:$A$573,"WRONG LETTER"))</f>
        <v xml:space="preserve"> </v>
      </c>
      <c r="J533" s="29" t="s">
        <v>141</v>
      </c>
      <c r="K533" s="709"/>
      <c r="L533" s="32"/>
      <c r="M533" s="34" t="str">
        <f t="shared" ref="M533:N540" si="185">M524</f>
        <v>A</v>
      </c>
      <c r="N533" s="34" t="str">
        <f t="shared" si="185"/>
        <v>AA</v>
      </c>
      <c r="O533" s="34" cm="1">
        <f t="array" ref="O533">_xlfn.LET(_xlpm.a, $F$533:$F$540, _xlpm.b, $E$533:$E$540, _xlpm.c, _xlfn.XLOOKUP(M533,_xlpm.a,_xlpm.b,0), _xlpm.d, _xlfn.XLOOKUP(N533,_xlpm.a,_xlpm.b,0), _xlpm.x, IF(OR(_xlpm.c=0,_xlpm.d=0), _xlpm.c+_xlpm.d, MIN(_xlpm.c,_xlpm.d)), IF(_xlpm.x=0, 0, IF(DataTables!$K$158="6+", _xlfn.IFNA(_xlfn.RANK.AVG(_xlpm.x,$E$533:$E$538),1), IF(DataTables!$K$158=8,_xlfn.RANK.AVG(_xlpm.x,_xlpm.b)))))</f>
        <v>0</v>
      </c>
      <c r="P533" s="32"/>
      <c r="Q533" s="151">
        <f>$O533</f>
        <v>0</v>
      </c>
      <c r="R533" s="151"/>
      <c r="S533" s="151"/>
      <c r="T533" s="151"/>
      <c r="U533" s="151"/>
      <c r="V533" s="151"/>
      <c r="W533" s="151"/>
      <c r="X533" s="151"/>
      <c r="Y533" s="32"/>
      <c r="Z533" s="32">
        <f>COUNTIF(F$533:F$540,F533)</f>
        <v>0</v>
      </c>
      <c r="AA533" s="32">
        <f>IF(NOT(ISBLANK(F533)),COUNTIF(F$533:F$540,LEFT(F533,1)&amp;"*"),0)</f>
        <v>0</v>
      </c>
      <c r="AB533" s="7" t="str">
        <f>IF(AND($G533&gt;0.00001,$G533&lt;=$J$532), "***", "")</f>
        <v/>
      </c>
    </row>
    <row r="534" spans="1:28" s="7" customFormat="1" ht="40" customHeight="1">
      <c r="A534" s="709" t="s">
        <v>183</v>
      </c>
      <c r="B534" s="709" t="s">
        <v>60</v>
      </c>
      <c r="C534" s="709" t="s">
        <v>139</v>
      </c>
      <c r="D534" s="709" t="s">
        <v>71</v>
      </c>
      <c r="E534" s="41">
        <v>2</v>
      </c>
      <c r="F534" s="24"/>
      <c r="G534" s="38"/>
      <c r="H534" s="78" t="str">
        <f>IF($F534=0," ",_xlfn.XLOOKUP($F534,DataCalcs!$B$495:$B$573,DataCalcs!$X$495:$X$573,"WRONG LETTER"))</f>
        <v xml:space="preserve"> </v>
      </c>
      <c r="I534" s="33" t="str">
        <f>IF($F534=0," ",_xlfn.XLOOKUP($F534,DataCalcs!$B$495:$B$573,DataCalcs!$A$495:$A$573,"WRONG LETTER"))</f>
        <v xml:space="preserve"> </v>
      </c>
      <c r="J534" s="709" t="s">
        <v>141</v>
      </c>
      <c r="K534" s="709"/>
      <c r="L534" s="32"/>
      <c r="M534" s="34" t="str">
        <f t="shared" si="185"/>
        <v>N</v>
      </c>
      <c r="N534" s="34" t="str">
        <f t="shared" si="185"/>
        <v>NN</v>
      </c>
      <c r="O534" s="34" cm="1">
        <f t="array" ref="O534">_xlfn.LET(_xlpm.a, $F$533:$F$540, _xlpm.b, $E$533:$E$540, _xlpm.c, _xlfn.XLOOKUP(M534,_xlpm.a,_xlpm.b,0), _xlpm.d, _xlfn.XLOOKUP(N534,_xlpm.a,_xlpm.b,0), _xlpm.x, IF(OR(_xlpm.c=0,_xlpm.d=0), _xlpm.c+_xlpm.d, MIN(_xlpm.c,_xlpm.d)), IF(_xlpm.x=0, 0, IF(DataTables!$K$158="6+", _xlfn.IFNA(_xlfn.RANK.AVG(_xlpm.x,$E$533:$E$538),1), IF(DataTables!$K$158=8,_xlfn.RANK.AVG(_xlpm.x,_xlpm.b)))))</f>
        <v>0</v>
      </c>
      <c r="P534" s="32"/>
      <c r="Q534" s="151"/>
      <c r="R534" s="151">
        <f>$O534</f>
        <v>0</v>
      </c>
      <c r="S534" s="151"/>
      <c r="T534" s="151"/>
      <c r="U534" s="151"/>
      <c r="V534" s="151"/>
      <c r="W534" s="151"/>
      <c r="X534" s="151"/>
      <c r="Y534" s="32"/>
      <c r="Z534" s="32">
        <f t="shared" ref="Z534:Z540" si="186">COUNTIF(F$533:F$540,F534)</f>
        <v>0</v>
      </c>
      <c r="AA534" s="32">
        <f t="shared" ref="AA534:AA540" si="187">IF(NOT(ISBLANK(F534)),COUNTIF(F$533:F$540,LEFT(F534,1)&amp;"*"),0)</f>
        <v>0</v>
      </c>
      <c r="AB534" s="7" t="str">
        <f t="shared" ref="AB534:AB540" si="188">IF(AND($G534&gt;0.00001,$G534&lt;=$J$532), "***", "")</f>
        <v/>
      </c>
    </row>
    <row r="535" spans="1:28" s="7" customFormat="1" ht="40" customHeight="1">
      <c r="A535" s="709" t="s">
        <v>183</v>
      </c>
      <c r="B535" s="709" t="s">
        <v>60</v>
      </c>
      <c r="C535" s="709" t="s">
        <v>139</v>
      </c>
      <c r="D535" s="709" t="s">
        <v>71</v>
      </c>
      <c r="E535" s="41">
        <v>3</v>
      </c>
      <c r="F535" s="24"/>
      <c r="G535" s="38"/>
      <c r="H535" s="78" t="str">
        <f>IF($F535=0," ",_xlfn.XLOOKUP($F535,DataCalcs!$B$495:$B$573,DataCalcs!$X$495:$X$573,"WRONG LETTER"))</f>
        <v xml:space="preserve"> </v>
      </c>
      <c r="I535" s="33" t="str">
        <f>IF($F535=0," ",_xlfn.XLOOKUP($F535,DataCalcs!$B$495:$B$573,DataCalcs!$A$495:$A$573,"WRONG LETTER"))</f>
        <v xml:space="preserve"> </v>
      </c>
      <c r="J535" s="709" t="s">
        <v>141</v>
      </c>
      <c r="K535" s="709"/>
      <c r="L535" s="32"/>
      <c r="M535" s="34" t="str">
        <f t="shared" si="185"/>
        <v>B</v>
      </c>
      <c r="N535" s="34" t="str">
        <f t="shared" si="185"/>
        <v>BB</v>
      </c>
      <c r="O535" s="34" cm="1">
        <f t="array" ref="O535">_xlfn.LET(_xlpm.a, $F$533:$F$540, _xlpm.b, $E$533:$E$540, _xlpm.c, _xlfn.XLOOKUP(M535,_xlpm.a,_xlpm.b,0), _xlpm.d, _xlfn.XLOOKUP(N535,_xlpm.a,_xlpm.b,0), _xlpm.x, IF(OR(_xlpm.c=0,_xlpm.d=0), _xlpm.c+_xlpm.d, MIN(_xlpm.c,_xlpm.d)), IF(_xlpm.x=0, 0, IF(DataTables!$K$158="6+", _xlfn.IFNA(_xlfn.RANK.AVG(_xlpm.x,$E$533:$E$538),1), IF(DataTables!$K$158=8,_xlfn.RANK.AVG(_xlpm.x,_xlpm.b)))))</f>
        <v>0</v>
      </c>
      <c r="P535" s="32"/>
      <c r="Q535" s="151"/>
      <c r="R535" s="151"/>
      <c r="S535" s="151">
        <f>$O535</f>
        <v>0</v>
      </c>
      <c r="T535" s="151"/>
      <c r="U535" s="151"/>
      <c r="V535" s="151"/>
      <c r="W535" s="151"/>
      <c r="X535" s="151"/>
      <c r="Y535" s="32"/>
      <c r="Z535" s="32">
        <f t="shared" si="186"/>
        <v>0</v>
      </c>
      <c r="AA535" s="32">
        <f t="shared" si="187"/>
        <v>0</v>
      </c>
      <c r="AB535" s="7" t="str">
        <f t="shared" si="188"/>
        <v/>
      </c>
    </row>
    <row r="536" spans="1:28" s="7" customFormat="1" ht="40" customHeight="1">
      <c r="A536" s="709" t="s">
        <v>183</v>
      </c>
      <c r="B536" s="709" t="s">
        <v>60</v>
      </c>
      <c r="C536" s="709" t="s">
        <v>139</v>
      </c>
      <c r="D536" s="709" t="s">
        <v>71</v>
      </c>
      <c r="E536" s="41">
        <v>4</v>
      </c>
      <c r="F536" s="24"/>
      <c r="G536" s="38"/>
      <c r="H536" s="78" t="str">
        <f>IF($F536=0," ",_xlfn.XLOOKUP($F536,DataCalcs!$B$495:$B$573,DataCalcs!$X$495:$X$573,"WRONG LETTER"))</f>
        <v xml:space="preserve"> </v>
      </c>
      <c r="I536" s="33" t="str">
        <f>IF($F536=0," ",_xlfn.XLOOKUP($F536,DataCalcs!$B$495:$B$573,DataCalcs!$A$495:$A$573,"WRONG LETTER"))</f>
        <v xml:space="preserve"> </v>
      </c>
      <c r="J536" s="709" t="s">
        <v>141</v>
      </c>
      <c r="K536" s="709"/>
      <c r="L536" s="32"/>
      <c r="M536" s="34" t="str">
        <f t="shared" si="185"/>
        <v>O</v>
      </c>
      <c r="N536" s="34" t="str">
        <f t="shared" si="185"/>
        <v>OO</v>
      </c>
      <c r="O536" s="34" cm="1">
        <f t="array" ref="O536">_xlfn.LET(_xlpm.a, $F$533:$F$540, _xlpm.b, $E$533:$E$540, _xlpm.c, _xlfn.XLOOKUP(M536,_xlpm.a,_xlpm.b,0), _xlpm.d, _xlfn.XLOOKUP(N536,_xlpm.a,_xlpm.b,0), _xlpm.x, IF(OR(_xlpm.c=0,_xlpm.d=0), _xlpm.c+_xlpm.d, MIN(_xlpm.c,_xlpm.d)), IF(_xlpm.x=0, 0, IF(DataTables!$K$158="6+", _xlfn.IFNA(_xlfn.RANK.AVG(_xlpm.x,$E$533:$E$538),1), IF(DataTables!$K$158=8,_xlfn.RANK.AVG(_xlpm.x,_xlpm.b)))))</f>
        <v>0</v>
      </c>
      <c r="P536" s="32"/>
      <c r="Q536" s="151"/>
      <c r="R536" s="151"/>
      <c r="S536" s="151"/>
      <c r="T536" s="151">
        <f>$O536</f>
        <v>0</v>
      </c>
      <c r="U536" s="151"/>
      <c r="V536" s="151"/>
      <c r="W536" s="151"/>
      <c r="X536" s="151"/>
      <c r="Y536" s="32"/>
      <c r="Z536" s="32">
        <f t="shared" si="186"/>
        <v>0</v>
      </c>
      <c r="AA536" s="32">
        <f t="shared" si="187"/>
        <v>0</v>
      </c>
      <c r="AB536" s="7" t="str">
        <f t="shared" si="188"/>
        <v/>
      </c>
    </row>
    <row r="537" spans="1:28" s="7" customFormat="1" ht="40" customHeight="1">
      <c r="A537" s="709" t="s">
        <v>183</v>
      </c>
      <c r="B537" s="709" t="s">
        <v>60</v>
      </c>
      <c r="C537" s="709" t="s">
        <v>139</v>
      </c>
      <c r="D537" s="709" t="s">
        <v>71</v>
      </c>
      <c r="E537" s="41">
        <v>5</v>
      </c>
      <c r="F537" s="24"/>
      <c r="G537" s="38"/>
      <c r="H537" s="78" t="str">
        <f>IF($F537=0," ",_xlfn.XLOOKUP($F537,DataCalcs!$B$495:$B$573,DataCalcs!$X$495:$X$573,"WRONG LETTER"))</f>
        <v xml:space="preserve"> </v>
      </c>
      <c r="I537" s="33" t="str">
        <f>IF($F537=0," ",_xlfn.XLOOKUP($F537,DataCalcs!$B$495:$B$573,DataCalcs!$A$495:$A$573,"WRONG LETTER"))</f>
        <v xml:space="preserve"> </v>
      </c>
      <c r="J537" s="709" t="s">
        <v>141</v>
      </c>
      <c r="K537" s="709"/>
      <c r="L537" s="32"/>
      <c r="M537" s="34" t="str">
        <f t="shared" si="185"/>
        <v>R</v>
      </c>
      <c r="N537" s="34" t="str">
        <f t="shared" si="185"/>
        <v>RR</v>
      </c>
      <c r="O537" s="34" cm="1">
        <f t="array" ref="O537">_xlfn.LET(_xlpm.a, $F$533:$F$540, _xlpm.b, $E$533:$E$540, _xlpm.c, _xlfn.XLOOKUP(M537,_xlpm.a,_xlpm.b,0), _xlpm.d, _xlfn.XLOOKUP(N537,_xlpm.a,_xlpm.b,0), _xlpm.x, IF(OR(_xlpm.c=0,_xlpm.d=0), _xlpm.c+_xlpm.d, MIN(_xlpm.c,_xlpm.d)), IF(_xlpm.x=0, 0, IF(DataTables!$K$158="6+", _xlfn.IFNA(_xlfn.RANK.AVG(_xlpm.x,$E$533:$E$538),1), IF(DataTables!$K$158=8,_xlfn.RANK.AVG(_xlpm.x,_xlpm.b)))))</f>
        <v>0</v>
      </c>
      <c r="P537" s="32"/>
      <c r="Q537" s="151"/>
      <c r="R537" s="151"/>
      <c r="S537" s="151"/>
      <c r="T537" s="151"/>
      <c r="U537" s="151">
        <f>$O537</f>
        <v>0</v>
      </c>
      <c r="V537" s="151"/>
      <c r="W537" s="151"/>
      <c r="X537" s="151"/>
      <c r="Y537" s="32"/>
      <c r="Z537" s="32">
        <f t="shared" si="186"/>
        <v>0</v>
      </c>
      <c r="AA537" s="32">
        <f t="shared" si="187"/>
        <v>0</v>
      </c>
      <c r="AB537" s="7" t="str">
        <f t="shared" si="188"/>
        <v/>
      </c>
    </row>
    <row r="538" spans="1:28" s="7" customFormat="1" ht="40" customHeight="1">
      <c r="A538" s="709" t="s">
        <v>183</v>
      </c>
      <c r="B538" s="709" t="s">
        <v>60</v>
      </c>
      <c r="C538" s="709" t="s">
        <v>139</v>
      </c>
      <c r="D538" s="709" t="s">
        <v>71</v>
      </c>
      <c r="E538" s="41">
        <v>6</v>
      </c>
      <c r="F538" s="24"/>
      <c r="G538" s="38"/>
      <c r="H538" s="78" t="str">
        <f>IF($F538=0," ",_xlfn.XLOOKUP($F538,DataCalcs!$B$495:$B$573,DataCalcs!$X$495:$X$573,"WRONG LETTER"))</f>
        <v xml:space="preserve"> </v>
      </c>
      <c r="I538" s="33" t="str">
        <f>IF($F538=0," ",_xlfn.XLOOKUP($F538,DataCalcs!$B$495:$B$573,DataCalcs!$A$495:$A$573,"WRONG LETTER"))</f>
        <v xml:space="preserve"> </v>
      </c>
      <c r="J538" s="709" t="s">
        <v>141</v>
      </c>
      <c r="K538" s="709"/>
      <c r="L538" s="32"/>
      <c r="M538" s="34" t="str">
        <f t="shared" si="185"/>
        <v>X</v>
      </c>
      <c r="N538" s="34" t="str">
        <f t="shared" si="185"/>
        <v>XX</v>
      </c>
      <c r="O538" s="34" cm="1">
        <f t="array" ref="O538">_xlfn.LET(_xlpm.a, $F$533:$F$540, _xlpm.b, $E$533:$E$540, _xlpm.c, _xlfn.XLOOKUP(M538,_xlpm.a,_xlpm.b,0), _xlpm.d, _xlfn.XLOOKUP(N538,_xlpm.a,_xlpm.b,0), _xlpm.x, IF(OR(_xlpm.c=0,_xlpm.d=0), _xlpm.c+_xlpm.d, MIN(_xlpm.c,_xlpm.d)), IF(_xlpm.x=0, 0, IF(DataTables!$K$158="6+", _xlfn.IFNA(_xlfn.RANK.AVG(_xlpm.x,$E$533:$E$538),1), IF(DataTables!$K$158=8,_xlfn.RANK.AVG(_xlpm.x,_xlpm.b)))))</f>
        <v>0</v>
      </c>
      <c r="P538" s="32"/>
      <c r="Q538" s="151"/>
      <c r="R538" s="151"/>
      <c r="S538" s="151"/>
      <c r="T538" s="151"/>
      <c r="U538" s="151"/>
      <c r="V538" s="151">
        <f>$O538</f>
        <v>0</v>
      </c>
      <c r="W538" s="151"/>
      <c r="X538" s="151"/>
      <c r="Y538" s="32"/>
      <c r="Z538" s="32">
        <f t="shared" si="186"/>
        <v>0</v>
      </c>
      <c r="AA538" s="32">
        <f t="shared" si="187"/>
        <v>0</v>
      </c>
      <c r="AB538" s="7" t="str">
        <f t="shared" si="188"/>
        <v/>
      </c>
    </row>
    <row r="539" spans="1:28" s="7" customFormat="1" ht="40" customHeight="1">
      <c r="A539" s="709" t="s">
        <v>183</v>
      </c>
      <c r="B539" s="709" t="s">
        <v>60</v>
      </c>
      <c r="C539" s="709" t="s">
        <v>139</v>
      </c>
      <c r="D539" s="709" t="s">
        <v>71</v>
      </c>
      <c r="E539" s="14">
        <v>7</v>
      </c>
      <c r="F539" s="24"/>
      <c r="G539" s="38"/>
      <c r="H539" s="78" t="str">
        <f>IF($F539=0," ",_xlfn.XLOOKUP($F539,DataCalcs!$B$495:$B$573,DataCalcs!$X$495:$X$573,"WRONG LETTER"))</f>
        <v xml:space="preserve"> </v>
      </c>
      <c r="I539" s="33" t="str">
        <f>IF($F539=0," ",_xlfn.XLOOKUP($F539,DataCalcs!$B$495:$B$573,DataCalcs!$A$495:$A$573,"WRONG LETTER"))</f>
        <v xml:space="preserve"> </v>
      </c>
      <c r="J539" s="709" t="s">
        <v>141</v>
      </c>
      <c r="K539" s="709"/>
      <c r="L539" s="32"/>
      <c r="M539" s="34" t="str">
        <f t="shared" si="185"/>
        <v>H</v>
      </c>
      <c r="N539" s="34" t="str">
        <f t="shared" si="185"/>
        <v>HH</v>
      </c>
      <c r="O539" s="34" cm="1">
        <f t="array" ref="O539">_xlfn.LET(_xlpm.a, $F$533:$F$540, _xlpm.b, $E$533:$E$540, _xlpm.c, _xlfn.XLOOKUP(M539,_xlpm.a,_xlpm.b,0), _xlpm.d, _xlfn.XLOOKUP(N539,_xlpm.a,_xlpm.b,0), _xlpm.x, IF(OR(_xlpm.c=0,_xlpm.d=0), _xlpm.c+_xlpm.d, MIN(_xlpm.c,_xlpm.d)), IF(_xlpm.x=0, 0, IF(DataTables!$K$158="6+", _xlfn.IFNA(_xlfn.RANK.AVG(_xlpm.x,$E$533:$E$538),1), IF(DataTables!$K$158=8,_xlfn.RANK.AVG(_xlpm.x,_xlpm.b)))))</f>
        <v>0</v>
      </c>
      <c r="P539" s="32"/>
      <c r="Q539" s="151"/>
      <c r="R539" s="151"/>
      <c r="S539" s="151"/>
      <c r="T539" s="151"/>
      <c r="U539" s="151"/>
      <c r="V539" s="151"/>
      <c r="W539" s="151">
        <f>$O539</f>
        <v>0</v>
      </c>
      <c r="X539" s="151"/>
      <c r="Y539" s="32"/>
      <c r="Z539" s="32">
        <f t="shared" si="186"/>
        <v>0</v>
      </c>
      <c r="AA539" s="32">
        <f t="shared" si="187"/>
        <v>0</v>
      </c>
      <c r="AB539" s="7" t="str">
        <f t="shared" si="188"/>
        <v/>
      </c>
    </row>
    <row r="540" spans="1:28" s="8" customFormat="1" ht="40" customHeight="1">
      <c r="A540" s="709" t="s">
        <v>183</v>
      </c>
      <c r="B540" s="709" t="s">
        <v>60</v>
      </c>
      <c r="C540" s="709" t="s">
        <v>139</v>
      </c>
      <c r="D540" s="709" t="s">
        <v>71</v>
      </c>
      <c r="E540" s="394">
        <v>8</v>
      </c>
      <c r="F540" s="395"/>
      <c r="G540" s="406"/>
      <c r="H540" s="408" t="str">
        <f>IF($F540=0," ",_xlfn.XLOOKUP($F540,DataCalcs!$B$495:$B$573,DataCalcs!$X$495:$X$573,"WRONG LETTER"))</f>
        <v xml:space="preserve"> </v>
      </c>
      <c r="I540" s="397" t="str">
        <f>IF($F540=0," ",_xlfn.XLOOKUP($F540,DataCalcs!$B$495:$B$573,DataCalcs!$A$495:$A$573,"WRONG LETTER"))</f>
        <v xml:space="preserve"> </v>
      </c>
      <c r="J540" s="711" t="s">
        <v>141</v>
      </c>
      <c r="K540" s="709"/>
      <c r="L540" s="31"/>
      <c r="M540" s="34" t="str">
        <f t="shared" si="185"/>
        <v>W</v>
      </c>
      <c r="N540" s="34" t="str">
        <f t="shared" si="185"/>
        <v>WW</v>
      </c>
      <c r="O540" s="34" cm="1">
        <f t="array" ref="O540">_xlfn.LET(_xlpm.a, $F$533:$F$540, _xlpm.b, $E$533:$E$540, _xlpm.c, _xlfn.XLOOKUP(M540,_xlpm.a,_xlpm.b,0), _xlpm.d, _xlfn.XLOOKUP(N540,_xlpm.a,_xlpm.b,0), _xlpm.x, IF(OR(_xlpm.c=0,_xlpm.d=0), _xlpm.c+_xlpm.d, MIN(_xlpm.c,_xlpm.d)), IF(_xlpm.x=0, 0, IF(DataTables!$K$158="6+", _xlfn.IFNA(_xlfn.RANK.AVG(_xlpm.x,$E$533:$E$538),1), IF(DataTables!$K$158=8,_xlfn.RANK.AVG(_xlpm.x,_xlpm.b)))))</f>
        <v>0</v>
      </c>
      <c r="P540" s="32"/>
      <c r="Q540" s="151"/>
      <c r="R540" s="151"/>
      <c r="S540" s="151"/>
      <c r="T540" s="151"/>
      <c r="U540" s="151"/>
      <c r="V540" s="151"/>
      <c r="W540" s="151"/>
      <c r="X540" s="151">
        <f>$O540</f>
        <v>0</v>
      </c>
      <c r="Y540" s="31"/>
      <c r="Z540" s="32">
        <f t="shared" si="186"/>
        <v>0</v>
      </c>
      <c r="AA540" s="32">
        <f t="shared" si="187"/>
        <v>0</v>
      </c>
      <c r="AB540" s="7" t="str">
        <f t="shared" si="188"/>
        <v/>
      </c>
    </row>
    <row r="541" spans="1:28" s="7" customFormat="1" ht="20.25" customHeight="1">
      <c r="A541" s="709" t="s">
        <v>183</v>
      </c>
      <c r="B541" s="709" t="s">
        <v>60</v>
      </c>
      <c r="C541" s="709" t="s">
        <v>142</v>
      </c>
      <c r="D541" s="709"/>
      <c r="E541" s="454" t="s">
        <v>271</v>
      </c>
      <c r="F541" s="455"/>
      <c r="G541" s="455"/>
      <c r="H541" s="456"/>
      <c r="I541" s="457" t="s">
        <v>59</v>
      </c>
      <c r="J541" s="461">
        <f>DataTables!$N$114</f>
        <v>1.7</v>
      </c>
      <c r="K541" s="43"/>
      <c r="L541" s="13"/>
      <c r="M541" s="36"/>
      <c r="N541" s="36"/>
      <c r="O541" s="712"/>
      <c r="P541" s="31"/>
      <c r="Q541" s="31"/>
      <c r="R541" s="31"/>
      <c r="S541" s="31"/>
      <c r="T541" s="31"/>
      <c r="U541" s="31"/>
      <c r="V541" s="31"/>
      <c r="W541" s="31"/>
      <c r="X541" s="31"/>
      <c r="Y541" s="32"/>
      <c r="Z541" s="32"/>
      <c r="AA541" s="32"/>
    </row>
    <row r="542" spans="1:28" s="7" customFormat="1" ht="20.25" customHeight="1">
      <c r="A542" s="709" t="s">
        <v>183</v>
      </c>
      <c r="B542" s="709" t="s">
        <v>60</v>
      </c>
      <c r="C542" s="709" t="s">
        <v>142</v>
      </c>
      <c r="D542" s="709" t="s">
        <v>71</v>
      </c>
      <c r="E542" s="398">
        <v>1</v>
      </c>
      <c r="F542" s="55"/>
      <c r="G542" s="400"/>
      <c r="H542" s="402" t="str" cm="1">
        <f t="array" ref="H542">IF($F542=0," ",_xlfn.XLOOKUP($F542,DataCalcs!$B$495:$B$573,_xlfn.XLOOKUP($C542,DataCalcs!$D$494:$N$494,DataCalcs!$D$495:$N$573),"WRONG LETTER"))</f>
        <v xml:space="preserve"> </v>
      </c>
      <c r="I542" s="402" t="str">
        <f>IF($F542=0," ",_xlfn.XLOOKUP($F542,DataCalcs!$B$495:$B$573,DataCalcs!$A$495:$A$573,"WRONG LETTER"))</f>
        <v xml:space="preserve"> </v>
      </c>
      <c r="J542" s="29" t="str" cm="1">
        <f t="array" ref="J542">_xlfn.IFS(ISBLANK(G542), "", NOT(ISNUMBER(G542)), "!!!",  G542&lt;DataTables!$E$114,"...",G542&lt;DataTables!$F$114,"L1",G542&lt;DataTables!$G$114,"L2",G542&lt;DataTables!$H$114,"L3",G542&lt;DataTables!$I$114,"L4",G542&lt;DataTables!$J$114,"L5",G542&lt;DataTables!$K$114,"L6",G542&lt;DataTables!$L$114,"L7",G542&lt;DataTables!$M$114,"L8", G542&gt;=DataTables!$M$114,"L9")</f>
        <v/>
      </c>
      <c r="K542" s="709"/>
      <c r="L542" s="32"/>
      <c r="M542" s="34" t="str">
        <f t="shared" ref="M542:N549" si="189">M533</f>
        <v>A</v>
      </c>
      <c r="N542" s="34" t="str">
        <f t="shared" si="189"/>
        <v>AA</v>
      </c>
      <c r="O542" s="34" cm="1">
        <f t="array" ref="O542">_xlfn.LET(_xlpm.a, $F$542:$F$549, _xlpm.b, $E$542:$E$549, _xlpm.c, _xlfn.XLOOKUP(M542,_xlpm.a,_xlpm.b,0), _xlpm.d, _xlfn.XLOOKUP(N542,_xlpm.a,_xlpm.b,0), _xlpm.x, IF(OR(_xlpm.c=0,_xlpm.d=0), _xlpm.c+_xlpm.d, MIN(_xlpm.c,_xlpm.d)), IF(_xlpm.x=0, 0, IF(DataTables!$K$158="6+", _xlfn.IFNA(_xlfn.RANK.AVG(_xlpm.x,$E$542:$E$547),1), IF(DataTables!$K$158=8,_xlfn.RANK.AVG(_xlpm.x,_xlpm.b)))))</f>
        <v>0</v>
      </c>
      <c r="P542" s="32"/>
      <c r="Q542" s="151">
        <f>$O542</f>
        <v>0</v>
      </c>
      <c r="R542" s="151"/>
      <c r="S542" s="151"/>
      <c r="T542" s="151"/>
      <c r="U542" s="151"/>
      <c r="V542" s="151"/>
      <c r="W542" s="151"/>
      <c r="X542" s="151"/>
      <c r="Y542" s="32"/>
      <c r="Z542" s="32">
        <f>COUNTIF(F$542:F$549:F$551:F$558,F542)</f>
        <v>0</v>
      </c>
      <c r="AA542" s="32">
        <f t="shared" ref="AA542:AA549" si="190">IF(NOT(ISBLANK(F542)),COUNTIF(F$542:F$549,LEFT(F542,1)&amp;"*"),0)</f>
        <v>0</v>
      </c>
      <c r="AB542" s="7" t="str">
        <f>IF($G542&gt;=$J$541, "***", "")</f>
        <v/>
      </c>
    </row>
    <row r="543" spans="1:28" s="7" customFormat="1" ht="20.25" customHeight="1">
      <c r="A543" s="709" t="s">
        <v>183</v>
      </c>
      <c r="B543" s="709" t="s">
        <v>60</v>
      </c>
      <c r="C543" s="709" t="s">
        <v>142</v>
      </c>
      <c r="D543" s="709" t="s">
        <v>71</v>
      </c>
      <c r="E543" s="41">
        <v>2</v>
      </c>
      <c r="F543" s="17"/>
      <c r="G543" s="38"/>
      <c r="H543" s="33" t="str" cm="1">
        <f t="array" ref="H543">IF($F543=0," ",_xlfn.XLOOKUP($F543,DataCalcs!$B$495:$B$573,_xlfn.XLOOKUP($C543,DataCalcs!$D$494:$N$494,DataCalcs!$D$495:$N$573),"WRONG LETTER"))</f>
        <v xml:space="preserve"> </v>
      </c>
      <c r="I543" s="33" t="str">
        <f>IF($F543=0," ",_xlfn.XLOOKUP($F543,DataCalcs!$B$495:$B$573,DataCalcs!$A$495:$A$573,"WRONG LETTER"))</f>
        <v xml:space="preserve"> </v>
      </c>
      <c r="J543" s="709" t="str" cm="1">
        <f t="array" ref="J543">_xlfn.IFS(ISBLANK(G543), "", NOT(ISNUMBER(G543)), "!!!",  G543&lt;DataTables!$E$114,"...",G543&lt;DataTables!$F$114,"L1",G543&lt;DataTables!$G$114,"L2",G543&lt;DataTables!$H$114,"L3",G543&lt;DataTables!$I$114,"L4",G543&lt;DataTables!$J$114,"L5",G543&lt;DataTables!$K$114,"L6",G543&lt;DataTables!$L$114,"L7",G543&lt;DataTables!$M$114,"L8", G543&gt;=DataTables!$M$114,"L9")</f>
        <v/>
      </c>
      <c r="K543" s="709"/>
      <c r="L543" s="32"/>
      <c r="M543" s="34" t="str">
        <f t="shared" si="189"/>
        <v>N</v>
      </c>
      <c r="N543" s="34" t="str">
        <f t="shared" si="189"/>
        <v>NN</v>
      </c>
      <c r="O543" s="34" cm="1">
        <f t="array" ref="O543">_xlfn.LET(_xlpm.a, $F$542:$F$549, _xlpm.b, $E$542:$E$549, _xlpm.c, _xlfn.XLOOKUP(M543,_xlpm.a,_xlpm.b,0), _xlpm.d, _xlfn.XLOOKUP(N543,_xlpm.a,_xlpm.b,0), _xlpm.x, IF(OR(_xlpm.c=0,_xlpm.d=0), _xlpm.c+_xlpm.d, MIN(_xlpm.c,_xlpm.d)), IF(_xlpm.x=0, 0, IF(DataTables!$K$158="6+", _xlfn.IFNA(_xlfn.RANK.AVG(_xlpm.x,$E$542:$E$547),1), IF(DataTables!$K$158=8,_xlfn.RANK.AVG(_xlpm.x,_xlpm.b)))))</f>
        <v>0</v>
      </c>
      <c r="P543" s="32"/>
      <c r="Q543" s="151"/>
      <c r="R543" s="151">
        <f>$O543</f>
        <v>0</v>
      </c>
      <c r="S543" s="151"/>
      <c r="T543" s="151"/>
      <c r="U543" s="151"/>
      <c r="V543" s="151"/>
      <c r="W543" s="151"/>
      <c r="X543" s="151"/>
      <c r="Y543" s="32"/>
      <c r="Z543" s="32">
        <f>COUNTIF(F$542:F$549:F$551:F$558,F543)</f>
        <v>0</v>
      </c>
      <c r="AA543" s="32">
        <f t="shared" si="190"/>
        <v>0</v>
      </c>
      <c r="AB543" s="7" t="str">
        <f t="shared" ref="AB543:AB549" si="191">IF($G543&gt;=$J$541, "***", "")</f>
        <v/>
      </c>
    </row>
    <row r="544" spans="1:28" s="7" customFormat="1" ht="20.25" customHeight="1">
      <c r="A544" s="709" t="s">
        <v>183</v>
      </c>
      <c r="B544" s="709" t="s">
        <v>60</v>
      </c>
      <c r="C544" s="709" t="s">
        <v>142</v>
      </c>
      <c r="D544" s="709" t="s">
        <v>71</v>
      </c>
      <c r="E544" s="41">
        <v>3</v>
      </c>
      <c r="F544" s="17"/>
      <c r="G544" s="38"/>
      <c r="H544" s="33" t="str" cm="1">
        <f t="array" ref="H544">IF($F544=0," ",_xlfn.XLOOKUP($F544,DataCalcs!$B$495:$B$573,_xlfn.XLOOKUP($C544,DataCalcs!$D$494:$N$494,DataCalcs!$D$495:$N$573),"WRONG LETTER"))</f>
        <v xml:space="preserve"> </v>
      </c>
      <c r="I544" s="33" t="str">
        <f>IF($F544=0," ",_xlfn.XLOOKUP($F544,DataCalcs!$B$495:$B$573,DataCalcs!$A$495:$A$573,"WRONG LETTER"))</f>
        <v xml:space="preserve"> </v>
      </c>
      <c r="J544" s="709" t="str" cm="1">
        <f t="array" ref="J544">_xlfn.IFS(ISBLANK(G544), "", NOT(ISNUMBER(G544)), "!!!",  G544&lt;DataTables!$E$114,"...",G544&lt;DataTables!$F$114,"L1",G544&lt;DataTables!$G$114,"L2",G544&lt;DataTables!$H$114,"L3",G544&lt;DataTables!$I$114,"L4",G544&lt;DataTables!$J$114,"L5",G544&lt;DataTables!$K$114,"L6",G544&lt;DataTables!$L$114,"L7",G544&lt;DataTables!$M$114,"L8", G544&gt;=DataTables!$M$114,"L9")</f>
        <v/>
      </c>
      <c r="K544" s="709"/>
      <c r="L544" s="32"/>
      <c r="M544" s="34" t="str">
        <f t="shared" si="189"/>
        <v>B</v>
      </c>
      <c r="N544" s="34" t="str">
        <f t="shared" si="189"/>
        <v>BB</v>
      </c>
      <c r="O544" s="34" cm="1">
        <f t="array" ref="O544">_xlfn.LET(_xlpm.a, $F$542:$F$549, _xlpm.b, $E$542:$E$549, _xlpm.c, _xlfn.XLOOKUP(M544,_xlpm.a,_xlpm.b,0), _xlpm.d, _xlfn.XLOOKUP(N544,_xlpm.a,_xlpm.b,0), _xlpm.x, IF(OR(_xlpm.c=0,_xlpm.d=0), _xlpm.c+_xlpm.d, MIN(_xlpm.c,_xlpm.d)), IF(_xlpm.x=0, 0, IF(DataTables!$K$158="6+", _xlfn.IFNA(_xlfn.RANK.AVG(_xlpm.x,$E$542:$E$547),1), IF(DataTables!$K$158=8,_xlfn.RANK.AVG(_xlpm.x,_xlpm.b)))))</f>
        <v>0</v>
      </c>
      <c r="P544" s="32"/>
      <c r="Q544" s="151"/>
      <c r="R544" s="151"/>
      <c r="S544" s="151">
        <f>$O544</f>
        <v>0</v>
      </c>
      <c r="T544" s="151"/>
      <c r="U544" s="151"/>
      <c r="V544" s="151"/>
      <c r="W544" s="151"/>
      <c r="X544" s="151"/>
      <c r="Y544" s="32"/>
      <c r="Z544" s="32">
        <f>COUNTIF(F$542:F$549:F$551:F$558,F544)</f>
        <v>0</v>
      </c>
      <c r="AA544" s="32">
        <f t="shared" si="190"/>
        <v>0</v>
      </c>
      <c r="AB544" s="7" t="str">
        <f t="shared" si="191"/>
        <v/>
      </c>
    </row>
    <row r="545" spans="1:28" s="7" customFormat="1" ht="20.25" customHeight="1">
      <c r="A545" s="709" t="s">
        <v>183</v>
      </c>
      <c r="B545" s="709" t="s">
        <v>60</v>
      </c>
      <c r="C545" s="709" t="s">
        <v>142</v>
      </c>
      <c r="D545" s="709" t="s">
        <v>71</v>
      </c>
      <c r="E545" s="41">
        <v>4</v>
      </c>
      <c r="F545" s="17"/>
      <c r="G545" s="38"/>
      <c r="H545" s="33" t="str" cm="1">
        <f t="array" ref="H545">IF($F545=0," ",_xlfn.XLOOKUP($F545,DataCalcs!$B$495:$B$573,_xlfn.XLOOKUP($C545,DataCalcs!$D$494:$N$494,DataCalcs!$D$495:$N$573),"WRONG LETTER"))</f>
        <v xml:space="preserve"> </v>
      </c>
      <c r="I545" s="33" t="str">
        <f>IF($F545=0," ",_xlfn.XLOOKUP($F545,DataCalcs!$B$495:$B$573,DataCalcs!$A$495:$A$573,"WRONG LETTER"))</f>
        <v xml:space="preserve"> </v>
      </c>
      <c r="J545" s="709" t="str" cm="1">
        <f t="array" ref="J545">_xlfn.IFS(ISBLANK(G545), "", NOT(ISNUMBER(G545)), "!!!",  G545&lt;DataTables!$E$114,"...",G545&lt;DataTables!$F$114,"L1",G545&lt;DataTables!$G$114,"L2",G545&lt;DataTables!$H$114,"L3",G545&lt;DataTables!$I$114,"L4",G545&lt;DataTables!$J$114,"L5",G545&lt;DataTables!$K$114,"L6",G545&lt;DataTables!$L$114,"L7",G545&lt;DataTables!$M$114,"L8", G545&gt;=DataTables!$M$114,"L9")</f>
        <v/>
      </c>
      <c r="K545" s="709"/>
      <c r="L545" s="32"/>
      <c r="M545" s="34" t="str">
        <f t="shared" si="189"/>
        <v>O</v>
      </c>
      <c r="N545" s="34" t="str">
        <f t="shared" si="189"/>
        <v>OO</v>
      </c>
      <c r="O545" s="34" cm="1">
        <f t="array" ref="O545">_xlfn.LET(_xlpm.a, $F$542:$F$549, _xlpm.b, $E$542:$E$549, _xlpm.c, _xlfn.XLOOKUP(M545,_xlpm.a,_xlpm.b,0), _xlpm.d, _xlfn.XLOOKUP(N545,_xlpm.a,_xlpm.b,0), _xlpm.x, IF(OR(_xlpm.c=0,_xlpm.d=0), _xlpm.c+_xlpm.d, MIN(_xlpm.c,_xlpm.d)), IF(_xlpm.x=0, 0, IF(DataTables!$K$158="6+", _xlfn.IFNA(_xlfn.RANK.AVG(_xlpm.x,$E$542:$E$547),1), IF(DataTables!$K$158=8,_xlfn.RANK.AVG(_xlpm.x,_xlpm.b)))))</f>
        <v>0</v>
      </c>
      <c r="P545" s="32"/>
      <c r="Q545" s="151"/>
      <c r="R545" s="151"/>
      <c r="S545" s="151"/>
      <c r="T545" s="151">
        <f>$O545</f>
        <v>0</v>
      </c>
      <c r="U545" s="151"/>
      <c r="V545" s="151"/>
      <c r="W545" s="151"/>
      <c r="X545" s="151"/>
      <c r="Y545" s="32"/>
      <c r="Z545" s="32">
        <f>COUNTIF(F$542:F$549:F$551:F$558,F545)</f>
        <v>0</v>
      </c>
      <c r="AA545" s="32">
        <f t="shared" si="190"/>
        <v>0</v>
      </c>
      <c r="AB545" s="7" t="str">
        <f t="shared" si="191"/>
        <v/>
      </c>
    </row>
    <row r="546" spans="1:28" s="7" customFormat="1" ht="20.25" customHeight="1">
      <c r="A546" s="709" t="s">
        <v>183</v>
      </c>
      <c r="B546" s="709" t="s">
        <v>60</v>
      </c>
      <c r="C546" s="709" t="s">
        <v>142</v>
      </c>
      <c r="D546" s="709" t="s">
        <v>71</v>
      </c>
      <c r="E546" s="41">
        <v>5</v>
      </c>
      <c r="F546" s="17"/>
      <c r="G546" s="38"/>
      <c r="H546" s="33" t="str" cm="1">
        <f t="array" ref="H546">IF($F546=0," ",_xlfn.XLOOKUP($F546,DataCalcs!$B$495:$B$573,_xlfn.XLOOKUP($C546,DataCalcs!$D$494:$N$494,DataCalcs!$D$495:$N$573),"WRONG LETTER"))</f>
        <v xml:space="preserve"> </v>
      </c>
      <c r="I546" s="33" t="str">
        <f>IF($F546=0," ",_xlfn.XLOOKUP($F546,DataCalcs!$B$495:$B$573,DataCalcs!$A$495:$A$573,"WRONG LETTER"))</f>
        <v xml:space="preserve"> </v>
      </c>
      <c r="J546" s="709" t="str" cm="1">
        <f t="array" ref="J546">_xlfn.IFS(ISBLANK(G546), "", NOT(ISNUMBER(G546)), "!!!",  G546&lt;DataTables!$E$114,"...",G546&lt;DataTables!$F$114,"L1",G546&lt;DataTables!$G$114,"L2",G546&lt;DataTables!$H$114,"L3",G546&lt;DataTables!$I$114,"L4",G546&lt;DataTables!$J$114,"L5",G546&lt;DataTables!$K$114,"L6",G546&lt;DataTables!$L$114,"L7",G546&lt;DataTables!$M$114,"L8", G546&gt;=DataTables!$M$114,"L9")</f>
        <v/>
      </c>
      <c r="K546" s="709"/>
      <c r="L546" s="32"/>
      <c r="M546" s="34" t="str">
        <f t="shared" si="189"/>
        <v>R</v>
      </c>
      <c r="N546" s="34" t="str">
        <f t="shared" si="189"/>
        <v>RR</v>
      </c>
      <c r="O546" s="34" cm="1">
        <f t="array" ref="O546">_xlfn.LET(_xlpm.a, $F$542:$F$549, _xlpm.b, $E$542:$E$549, _xlpm.c, _xlfn.XLOOKUP(M546,_xlpm.a,_xlpm.b,0), _xlpm.d, _xlfn.XLOOKUP(N546,_xlpm.a,_xlpm.b,0), _xlpm.x, IF(OR(_xlpm.c=0,_xlpm.d=0), _xlpm.c+_xlpm.d, MIN(_xlpm.c,_xlpm.d)), IF(_xlpm.x=0, 0, IF(DataTables!$K$158="6+", _xlfn.IFNA(_xlfn.RANK.AVG(_xlpm.x,$E$542:$E$547),1), IF(DataTables!$K$158=8,_xlfn.RANK.AVG(_xlpm.x,_xlpm.b)))))</f>
        <v>0</v>
      </c>
      <c r="P546" s="32"/>
      <c r="Q546" s="151"/>
      <c r="R546" s="151"/>
      <c r="S546" s="151"/>
      <c r="T546" s="151"/>
      <c r="U546" s="151">
        <f>$O546</f>
        <v>0</v>
      </c>
      <c r="V546" s="151"/>
      <c r="W546" s="151"/>
      <c r="X546" s="151"/>
      <c r="Y546" s="32"/>
      <c r="Z546" s="32">
        <f>COUNTIF(F$542:F$549:F$551:F$558,F546)</f>
        <v>0</v>
      </c>
      <c r="AA546" s="32">
        <f t="shared" si="190"/>
        <v>0</v>
      </c>
      <c r="AB546" s="7" t="str">
        <f t="shared" si="191"/>
        <v/>
      </c>
    </row>
    <row r="547" spans="1:28" s="7" customFormat="1" ht="20.25" customHeight="1">
      <c r="A547" s="709" t="s">
        <v>183</v>
      </c>
      <c r="B547" s="709" t="s">
        <v>60</v>
      </c>
      <c r="C547" s="709" t="s">
        <v>142</v>
      </c>
      <c r="D547" s="709" t="s">
        <v>71</v>
      </c>
      <c r="E547" s="41">
        <v>6</v>
      </c>
      <c r="F547" s="17"/>
      <c r="G547" s="38"/>
      <c r="H547" s="33" t="str" cm="1">
        <f t="array" ref="H547">IF($F547=0," ",_xlfn.XLOOKUP($F547,DataCalcs!$B$495:$B$573,_xlfn.XLOOKUP($C547,DataCalcs!$D$494:$N$494,DataCalcs!$D$495:$N$573),"WRONG LETTER"))</f>
        <v xml:space="preserve"> </v>
      </c>
      <c r="I547" s="33" t="str">
        <f>IF($F547=0," ",_xlfn.XLOOKUP($F547,DataCalcs!$B$495:$B$573,DataCalcs!$A$495:$A$573,"WRONG LETTER"))</f>
        <v xml:space="preserve"> </v>
      </c>
      <c r="J547" s="709" t="str" cm="1">
        <f t="array" ref="J547">_xlfn.IFS(ISBLANK(G547), "", NOT(ISNUMBER(G547)), "!!!",  G547&lt;DataTables!$E$114,"...",G547&lt;DataTables!$F$114,"L1",G547&lt;DataTables!$G$114,"L2",G547&lt;DataTables!$H$114,"L3",G547&lt;DataTables!$I$114,"L4",G547&lt;DataTables!$J$114,"L5",G547&lt;DataTables!$K$114,"L6",G547&lt;DataTables!$L$114,"L7",G547&lt;DataTables!$M$114,"L8", G547&gt;=DataTables!$M$114,"L9")</f>
        <v/>
      </c>
      <c r="K547" s="709"/>
      <c r="L547" s="32"/>
      <c r="M547" s="34" t="str">
        <f t="shared" si="189"/>
        <v>X</v>
      </c>
      <c r="N547" s="34" t="str">
        <f t="shared" si="189"/>
        <v>XX</v>
      </c>
      <c r="O547" s="34" cm="1">
        <f t="array" ref="O547">_xlfn.LET(_xlpm.a, $F$542:$F$549, _xlpm.b, $E$542:$E$549, _xlpm.c, _xlfn.XLOOKUP(M547,_xlpm.a,_xlpm.b,0), _xlpm.d, _xlfn.XLOOKUP(N547,_xlpm.a,_xlpm.b,0), _xlpm.x, IF(OR(_xlpm.c=0,_xlpm.d=0), _xlpm.c+_xlpm.d, MIN(_xlpm.c,_xlpm.d)), IF(_xlpm.x=0, 0, IF(DataTables!$K$158="6+", _xlfn.IFNA(_xlfn.RANK.AVG(_xlpm.x,$E$542:$E$547),1), IF(DataTables!$K$158=8,_xlfn.RANK.AVG(_xlpm.x,_xlpm.b)))))</f>
        <v>0</v>
      </c>
      <c r="P547" s="32"/>
      <c r="Q547" s="151"/>
      <c r="R547" s="151"/>
      <c r="S547" s="151"/>
      <c r="T547" s="151"/>
      <c r="U547" s="151"/>
      <c r="V547" s="151">
        <f>$O547</f>
        <v>0</v>
      </c>
      <c r="W547" s="151"/>
      <c r="X547" s="151"/>
      <c r="Y547" s="32"/>
      <c r="Z547" s="32">
        <f>COUNTIF(F$542:F$549:F$551:F$558,F547)</f>
        <v>0</v>
      </c>
      <c r="AA547" s="32">
        <f t="shared" si="190"/>
        <v>0</v>
      </c>
      <c r="AB547" s="7" t="str">
        <f t="shared" si="191"/>
        <v/>
      </c>
    </row>
    <row r="548" spans="1:28" s="7" customFormat="1" ht="20.25" customHeight="1">
      <c r="A548" s="709" t="s">
        <v>183</v>
      </c>
      <c r="B548" s="709" t="s">
        <v>60</v>
      </c>
      <c r="C548" s="709" t="s">
        <v>142</v>
      </c>
      <c r="D548" s="709" t="s">
        <v>71</v>
      </c>
      <c r="E548" s="14">
        <v>7</v>
      </c>
      <c r="F548" s="17"/>
      <c r="G548" s="38"/>
      <c r="H548" s="33" t="str" cm="1">
        <f t="array" ref="H548">IF($F548=0," ",_xlfn.XLOOKUP($F548,DataCalcs!$B$495:$B$573,_xlfn.XLOOKUP($C548,DataCalcs!$D$494:$N$494,DataCalcs!$D$495:$N$573),"WRONG LETTER"))</f>
        <v xml:space="preserve"> </v>
      </c>
      <c r="I548" s="33" t="str">
        <f>IF($F548=0," ",_xlfn.XLOOKUP($F548,DataCalcs!$B$495:$B$573,DataCalcs!$A$495:$A$573,"WRONG LETTER"))</f>
        <v xml:space="preserve"> </v>
      </c>
      <c r="J548" s="709" t="str" cm="1">
        <f t="array" ref="J548">_xlfn.IFS(ISBLANK(G548), "", NOT(ISNUMBER(G548)), "!!!",  G548&lt;DataTables!$E$114,"...",G548&lt;DataTables!$F$114,"L1",G548&lt;DataTables!$G$114,"L2",G548&lt;DataTables!$H$114,"L3",G548&lt;DataTables!$I$114,"L4",G548&lt;DataTables!$J$114,"L5",G548&lt;DataTables!$K$114,"L6",G548&lt;DataTables!$L$114,"L7",G548&lt;DataTables!$M$114,"L8", G548&gt;=DataTables!$M$114,"L9")</f>
        <v/>
      </c>
      <c r="K548" s="709"/>
      <c r="L548" s="32"/>
      <c r="M548" s="34" t="str">
        <f t="shared" si="189"/>
        <v>H</v>
      </c>
      <c r="N548" s="34" t="str">
        <f t="shared" si="189"/>
        <v>HH</v>
      </c>
      <c r="O548" s="34" cm="1">
        <f t="array" ref="O548">_xlfn.LET(_xlpm.a, $F$542:$F$549, _xlpm.b, $E$542:$E$549, _xlpm.c, _xlfn.XLOOKUP(M548,_xlpm.a,_xlpm.b,0), _xlpm.d, _xlfn.XLOOKUP(N548,_xlpm.a,_xlpm.b,0), _xlpm.x, IF(OR(_xlpm.c=0,_xlpm.d=0), _xlpm.c+_xlpm.d, MIN(_xlpm.c,_xlpm.d)), IF(_xlpm.x=0, 0, IF(DataTables!$K$158="6+", _xlfn.IFNA(_xlfn.RANK.AVG(_xlpm.x,$E$542:$E$547),1), IF(DataTables!$K$158=8,_xlfn.RANK.AVG(_xlpm.x,_xlpm.b)))))</f>
        <v>0</v>
      </c>
      <c r="P548" s="32"/>
      <c r="Q548" s="151"/>
      <c r="R548" s="151"/>
      <c r="S548" s="151"/>
      <c r="T548" s="151"/>
      <c r="U548" s="151"/>
      <c r="V548" s="151"/>
      <c r="W548" s="151">
        <f>$O548</f>
        <v>0</v>
      </c>
      <c r="X548" s="151"/>
      <c r="Y548" s="32"/>
      <c r="Z548" s="32">
        <f>COUNTIF(F$542:F$549:F$551:F$558,F548)</f>
        <v>0</v>
      </c>
      <c r="AA548" s="32">
        <f t="shared" si="190"/>
        <v>0</v>
      </c>
      <c r="AB548" s="7" t="str">
        <f t="shared" si="191"/>
        <v/>
      </c>
    </row>
    <row r="549" spans="1:28" s="8" customFormat="1" ht="20.25" customHeight="1">
      <c r="A549" s="709" t="s">
        <v>183</v>
      </c>
      <c r="B549" s="709" t="s">
        <v>60</v>
      </c>
      <c r="C549" s="709" t="s">
        <v>142</v>
      </c>
      <c r="D549" s="709" t="s">
        <v>71</v>
      </c>
      <c r="E549" s="394">
        <v>8</v>
      </c>
      <c r="F549" s="405"/>
      <c r="G549" s="406"/>
      <c r="H549" s="397" t="str" cm="1">
        <f t="array" ref="H549">IF($F549=0," ",_xlfn.XLOOKUP($F549,DataCalcs!$B$495:$B$573,_xlfn.XLOOKUP($C549,DataCalcs!$D$494:$N$494,DataCalcs!$D$495:$N$573),"WRONG LETTER"))</f>
        <v xml:space="preserve"> </v>
      </c>
      <c r="I549" s="397" t="str">
        <f>IF($F549=0," ",_xlfn.XLOOKUP($F549,DataCalcs!$B$495:$B$573,DataCalcs!$A$495:$A$573,"WRONG LETTER"))</f>
        <v xml:space="preserve"> </v>
      </c>
      <c r="J549" s="711" t="str" cm="1">
        <f t="array" ref="J549">_xlfn.IFS(ISBLANK(G549), "", NOT(ISNUMBER(G549)), "!!!",  G549&lt;DataTables!$E$114,"...",G549&lt;DataTables!$F$114,"L1",G549&lt;DataTables!$G$114,"L2",G549&lt;DataTables!$H$114,"L3",G549&lt;DataTables!$I$114,"L4",G549&lt;DataTables!$J$114,"L5",G549&lt;DataTables!$K$114,"L6",G549&lt;DataTables!$L$114,"L7",G549&lt;DataTables!$M$114,"L8", G549&gt;=DataTables!$M$114,"L9")</f>
        <v/>
      </c>
      <c r="K549" s="709"/>
      <c r="L549" s="31"/>
      <c r="M549" s="34" t="str">
        <f t="shared" si="189"/>
        <v>W</v>
      </c>
      <c r="N549" s="34" t="str">
        <f t="shared" si="189"/>
        <v>WW</v>
      </c>
      <c r="O549" s="34" cm="1">
        <f t="array" ref="O549">_xlfn.LET(_xlpm.a, $F$542:$F$549, _xlpm.b, $E$542:$E$549, _xlpm.c, _xlfn.XLOOKUP(M549,_xlpm.a,_xlpm.b,0), _xlpm.d, _xlfn.XLOOKUP(N549,_xlpm.a,_xlpm.b,0), _xlpm.x, IF(OR(_xlpm.c=0,_xlpm.d=0), _xlpm.c+_xlpm.d, MIN(_xlpm.c,_xlpm.d)), IF(_xlpm.x=0, 0, IF(DataTables!$K$158="6+", _xlfn.IFNA(_xlfn.RANK.AVG(_xlpm.x,$E$542:$E$547),1), IF(DataTables!$K$158=8,_xlfn.RANK.AVG(_xlpm.x,_xlpm.b)))))</f>
        <v>0</v>
      </c>
      <c r="P549" s="32"/>
      <c r="Q549" s="151"/>
      <c r="R549" s="151"/>
      <c r="S549" s="151"/>
      <c r="T549" s="151"/>
      <c r="U549" s="151"/>
      <c r="V549" s="151"/>
      <c r="W549" s="151"/>
      <c r="X549" s="151">
        <f>$O549</f>
        <v>0</v>
      </c>
      <c r="Y549" s="31"/>
      <c r="Z549" s="32">
        <f>COUNTIF(F$542:F$549:F$551:F$558,F549)</f>
        <v>0</v>
      </c>
      <c r="AA549" s="32">
        <f t="shared" si="190"/>
        <v>0</v>
      </c>
      <c r="AB549" s="7" t="str">
        <f t="shared" si="191"/>
        <v/>
      </c>
    </row>
    <row r="550" spans="1:28" s="8" customFormat="1" ht="20.25" customHeight="1">
      <c r="A550" s="709" t="s">
        <v>183</v>
      </c>
      <c r="B550" s="709" t="s">
        <v>60</v>
      </c>
      <c r="C550" s="709" t="s">
        <v>142</v>
      </c>
      <c r="D550" s="709"/>
      <c r="E550" s="454" t="s">
        <v>272</v>
      </c>
      <c r="F550" s="455"/>
      <c r="G550" s="455"/>
      <c r="H550" s="456"/>
      <c r="I550" s="457"/>
      <c r="J550" s="461"/>
      <c r="K550" s="43"/>
      <c r="L550" s="31"/>
      <c r="M550" s="36"/>
      <c r="N550" s="36"/>
      <c r="O550" s="712"/>
      <c r="P550" s="31"/>
      <c r="Q550" s="31"/>
      <c r="R550" s="31"/>
      <c r="S550" s="31"/>
      <c r="T550" s="31"/>
      <c r="U550" s="31"/>
      <c r="V550" s="31"/>
      <c r="W550" s="31"/>
      <c r="X550" s="31"/>
      <c r="Y550" s="31"/>
      <c r="Z550" s="32"/>
      <c r="AA550" s="2"/>
    </row>
    <row r="551" spans="1:28" s="8" customFormat="1" ht="20.25" customHeight="1">
      <c r="A551" s="709" t="s">
        <v>183</v>
      </c>
      <c r="B551" s="709" t="s">
        <v>60</v>
      </c>
      <c r="C551" s="709" t="s">
        <v>142</v>
      </c>
      <c r="D551" s="709" t="s">
        <v>65</v>
      </c>
      <c r="E551" s="398">
        <v>1</v>
      </c>
      <c r="F551" s="55"/>
      <c r="G551" s="400"/>
      <c r="H551" s="402" t="str" cm="1">
        <f t="array" ref="H551">IF($F551=0," ",_xlfn.XLOOKUP($F551,DataCalcs!$B$495:$B$573,_xlfn.XLOOKUP($C551,DataCalcs!$D$494:$N$494,DataCalcs!$D$495:$N$573),"WRONG LETTER"))</f>
        <v xml:space="preserve"> </v>
      </c>
      <c r="I551" s="402" t="str">
        <f>IF($F551=0," ",_xlfn.XLOOKUP($F551,DataCalcs!$B$495:$B$573,DataCalcs!$A$495:$A$573,"WRONG LETTER"))</f>
        <v xml:space="preserve"> </v>
      </c>
      <c r="J551" s="29" t="str" cm="1">
        <f t="array" ref="J551">_xlfn.IFS(ISBLANK(G551), "", NOT(ISNUMBER(G551)), "!!!",  G551&lt;DataTables!$E$114,"...",G551&lt;DataTables!$F$114,"L1",G551&lt;DataTables!$G$114,"L2",G551&lt;DataTables!$H$114,"L3",G551&lt;DataTables!$I$114,"L4",G551&lt;DataTables!$J$114,"L5",G551&lt;DataTables!$K$114,"L6",G551&lt;DataTables!$L$114,"L7",G551&lt;DataTables!$M$114,"L8", G551&gt;=DataTables!$M$114,"L9")</f>
        <v/>
      </c>
      <c r="K551" s="709"/>
      <c r="L551" s="32"/>
      <c r="M551" s="34" t="str">
        <f t="shared" ref="M551:N558" si="192">M542</f>
        <v>A</v>
      </c>
      <c r="N551" s="34" t="str">
        <f t="shared" si="192"/>
        <v>AA</v>
      </c>
      <c r="O551" s="34" cm="1">
        <f t="array" ref="O551">_xlfn.LET(_xlpm.a, $F$551:$F$558, _xlpm.b, $E$551:$E$558, _xlpm.c, _xlfn.XLOOKUP(M551,_xlpm.a,_xlpm.b,0), _xlpm.d, _xlfn.XLOOKUP(N551,_xlpm.a,_xlpm.b,0), _xlpm.x, IF(OR(_xlpm.c=0,_xlpm.d=0), _xlpm.c+_xlpm.d, MIN(_xlpm.c,_xlpm.d)), IF(_xlpm.x=0, 0, IF(DataTables!$K$158="6+", _xlfn.IFNA(_xlfn.RANK.AVG(_xlpm.x,$E$551:$E$556),1), IF(DataTables!$K$158=8,_xlfn.RANK.AVG(_xlpm.x,_xlpm.b)))))</f>
        <v>0</v>
      </c>
      <c r="P551" s="32"/>
      <c r="Q551" s="151">
        <f>$O551</f>
        <v>0</v>
      </c>
      <c r="R551" s="151"/>
      <c r="S551" s="151"/>
      <c r="T551" s="151"/>
      <c r="U551" s="151"/>
      <c r="V551" s="151"/>
      <c r="W551" s="151"/>
      <c r="X551" s="151"/>
      <c r="Y551" s="32"/>
      <c r="Z551" s="32">
        <f>COUNTIF(F$542:F$549:F$551:F$558,F551)</f>
        <v>0</v>
      </c>
      <c r="AA551" s="32">
        <f>IF(NOT(ISBLANK(F551)),COUNTIF(F$551:F$558,LEFT(F551,1)&amp;"*"),0)</f>
        <v>0</v>
      </c>
      <c r="AB551" s="7" t="str">
        <f>IF($G551&gt;=$J$541, "***", "")</f>
        <v/>
      </c>
    </row>
    <row r="552" spans="1:28" s="8" customFormat="1" ht="20.25" customHeight="1">
      <c r="A552" s="709" t="s">
        <v>183</v>
      </c>
      <c r="B552" s="709" t="s">
        <v>60</v>
      </c>
      <c r="C552" s="709" t="s">
        <v>142</v>
      </c>
      <c r="D552" s="709" t="s">
        <v>65</v>
      </c>
      <c r="E552" s="41">
        <v>2</v>
      </c>
      <c r="F552" s="17"/>
      <c r="G552" s="38"/>
      <c r="H552" s="33" t="str" cm="1">
        <f t="array" ref="H552">IF($F552=0," ",_xlfn.XLOOKUP($F552,DataCalcs!$B$495:$B$573,_xlfn.XLOOKUP($C552,DataCalcs!$D$494:$N$494,DataCalcs!$D$495:$N$573),"WRONG LETTER"))</f>
        <v xml:space="preserve"> </v>
      </c>
      <c r="I552" s="33" t="str">
        <f>IF($F552=0," ",_xlfn.XLOOKUP($F552,DataCalcs!$B$495:$B$573,DataCalcs!$A$495:$A$573,"WRONG LETTER"))</f>
        <v xml:space="preserve"> </v>
      </c>
      <c r="J552" s="709" t="str" cm="1">
        <f t="array" ref="J552">_xlfn.IFS(ISBLANK(G552), "", NOT(ISNUMBER(G552)), "!!!",  G552&lt;DataTables!$E$114,"...",G552&lt;DataTables!$F$114,"L1",G552&lt;DataTables!$G$114,"L2",G552&lt;DataTables!$H$114,"L3",G552&lt;DataTables!$I$114,"L4",G552&lt;DataTables!$J$114,"L5",G552&lt;DataTables!$K$114,"L6",G552&lt;DataTables!$L$114,"L7",G552&lt;DataTables!$M$114,"L8", G552&gt;=DataTables!$M$114,"L9")</f>
        <v/>
      </c>
      <c r="K552" s="709"/>
      <c r="L552" s="31"/>
      <c r="M552" s="34" t="str">
        <f t="shared" si="192"/>
        <v>N</v>
      </c>
      <c r="N552" s="34" t="str">
        <f t="shared" si="192"/>
        <v>NN</v>
      </c>
      <c r="O552" s="34" cm="1">
        <f t="array" ref="O552">_xlfn.LET(_xlpm.a, $F$551:$F$558, _xlpm.b, $E$551:$E$558, _xlpm.c, _xlfn.XLOOKUP(M552,_xlpm.a,_xlpm.b,0), _xlpm.d, _xlfn.XLOOKUP(N552,_xlpm.a,_xlpm.b,0), _xlpm.x, IF(OR(_xlpm.c=0,_xlpm.d=0), _xlpm.c+_xlpm.d, MIN(_xlpm.c,_xlpm.d)), IF(_xlpm.x=0, 0, IF(DataTables!$K$158="6+", _xlfn.IFNA(_xlfn.RANK.AVG(_xlpm.x,$E$551:$E$556),1), IF(DataTables!$K$158=8,_xlfn.RANK.AVG(_xlpm.x,_xlpm.b)))))</f>
        <v>0</v>
      </c>
      <c r="P552" s="32"/>
      <c r="Q552" s="151"/>
      <c r="R552" s="151">
        <f>$O552</f>
        <v>0</v>
      </c>
      <c r="S552" s="151"/>
      <c r="T552" s="151"/>
      <c r="U552" s="151"/>
      <c r="V552" s="151"/>
      <c r="W552" s="151"/>
      <c r="X552" s="151"/>
      <c r="Y552" s="32"/>
      <c r="Z552" s="32">
        <f>COUNTIF(F$542:F$549:F$551:F$558,F552)</f>
        <v>0</v>
      </c>
      <c r="AA552" s="32">
        <f t="shared" ref="AA552:AA558" si="193">IF(NOT(ISBLANK(F552)),COUNTIF(F$551:F$558,LEFT(F552,1)&amp;"*"),0)</f>
        <v>0</v>
      </c>
      <c r="AB552" s="7" t="str">
        <f t="shared" ref="AB552:AB558" si="194">IF($G552&gt;=$J$541, "***", "")</f>
        <v/>
      </c>
    </row>
    <row r="553" spans="1:28" s="8" customFormat="1" ht="20.25" customHeight="1">
      <c r="A553" s="709" t="s">
        <v>183</v>
      </c>
      <c r="B553" s="709" t="s">
        <v>60</v>
      </c>
      <c r="C553" s="709" t="s">
        <v>142</v>
      </c>
      <c r="D553" s="709" t="s">
        <v>65</v>
      </c>
      <c r="E553" s="41">
        <v>3</v>
      </c>
      <c r="F553" s="17"/>
      <c r="G553" s="38"/>
      <c r="H553" s="33" t="str" cm="1">
        <f t="array" ref="H553">IF($F553=0," ",_xlfn.XLOOKUP($F553,DataCalcs!$B$495:$B$573,_xlfn.XLOOKUP($C553,DataCalcs!$D$494:$N$494,DataCalcs!$D$495:$N$573),"WRONG LETTER"))</f>
        <v xml:space="preserve"> </v>
      </c>
      <c r="I553" s="33" t="str">
        <f>IF($F553=0," ",_xlfn.XLOOKUP($F553,DataCalcs!$B$495:$B$573,DataCalcs!$A$495:$A$573,"WRONG LETTER"))</f>
        <v xml:space="preserve"> </v>
      </c>
      <c r="J553" s="709" t="str" cm="1">
        <f t="array" ref="J553">_xlfn.IFS(ISBLANK(G553), "", NOT(ISNUMBER(G553)), "!!!",  G553&lt;DataTables!$E$114,"...",G553&lt;DataTables!$F$114,"L1",G553&lt;DataTables!$G$114,"L2",G553&lt;DataTables!$H$114,"L3",G553&lt;DataTables!$I$114,"L4",G553&lt;DataTables!$J$114,"L5",G553&lt;DataTables!$K$114,"L6",G553&lt;DataTables!$L$114,"L7",G553&lt;DataTables!$M$114,"L8", G553&gt;=DataTables!$M$114,"L9")</f>
        <v/>
      </c>
      <c r="K553" s="709"/>
      <c r="L553" s="31"/>
      <c r="M553" s="34" t="str">
        <f t="shared" si="192"/>
        <v>B</v>
      </c>
      <c r="N553" s="34" t="str">
        <f t="shared" si="192"/>
        <v>BB</v>
      </c>
      <c r="O553" s="34" cm="1">
        <f t="array" ref="O553">_xlfn.LET(_xlpm.a, $F$551:$F$558, _xlpm.b, $E$551:$E$558, _xlpm.c, _xlfn.XLOOKUP(M553,_xlpm.a,_xlpm.b,0), _xlpm.d, _xlfn.XLOOKUP(N553,_xlpm.a,_xlpm.b,0), _xlpm.x, IF(OR(_xlpm.c=0,_xlpm.d=0), _xlpm.c+_xlpm.d, MIN(_xlpm.c,_xlpm.d)), IF(_xlpm.x=0, 0, IF(DataTables!$K$158="6+", _xlfn.IFNA(_xlfn.RANK.AVG(_xlpm.x,$E$551:$E$556),1), IF(DataTables!$K$158=8,_xlfn.RANK.AVG(_xlpm.x,_xlpm.b)))))</f>
        <v>0</v>
      </c>
      <c r="P553" s="32"/>
      <c r="Q553" s="151"/>
      <c r="R553" s="151"/>
      <c r="S553" s="151">
        <f>$O553</f>
        <v>0</v>
      </c>
      <c r="T553" s="151"/>
      <c r="U553" s="151"/>
      <c r="V553" s="151"/>
      <c r="W553" s="151"/>
      <c r="X553" s="151"/>
      <c r="Y553" s="32"/>
      <c r="Z553" s="32">
        <f>COUNTIF(F$542:F$549:F$551:F$558,F553)</f>
        <v>0</v>
      </c>
      <c r="AA553" s="32">
        <f t="shared" si="193"/>
        <v>0</v>
      </c>
      <c r="AB553" s="7" t="str">
        <f t="shared" si="194"/>
        <v/>
      </c>
    </row>
    <row r="554" spans="1:28" s="8" customFormat="1" ht="20.25" customHeight="1">
      <c r="A554" s="709" t="s">
        <v>183</v>
      </c>
      <c r="B554" s="709" t="s">
        <v>60</v>
      </c>
      <c r="C554" s="709" t="s">
        <v>142</v>
      </c>
      <c r="D554" s="709" t="s">
        <v>65</v>
      </c>
      <c r="E554" s="41">
        <v>4</v>
      </c>
      <c r="F554" s="17"/>
      <c r="G554" s="38"/>
      <c r="H554" s="33" t="str" cm="1">
        <f t="array" ref="H554">IF($F554=0," ",_xlfn.XLOOKUP($F554,DataCalcs!$B$495:$B$573,_xlfn.XLOOKUP($C554,DataCalcs!$D$494:$N$494,DataCalcs!$D$495:$N$573),"WRONG LETTER"))</f>
        <v xml:space="preserve"> </v>
      </c>
      <c r="I554" s="33" t="str">
        <f>IF($F554=0," ",_xlfn.XLOOKUP($F554,DataCalcs!$B$495:$B$573,DataCalcs!$A$495:$A$573,"WRONG LETTER"))</f>
        <v xml:space="preserve"> </v>
      </c>
      <c r="J554" s="709" t="str" cm="1">
        <f t="array" ref="J554">_xlfn.IFS(ISBLANK(G554), "", NOT(ISNUMBER(G554)), "!!!",  G554&lt;DataTables!$E$114,"...",G554&lt;DataTables!$F$114,"L1",G554&lt;DataTables!$G$114,"L2",G554&lt;DataTables!$H$114,"L3",G554&lt;DataTables!$I$114,"L4",G554&lt;DataTables!$J$114,"L5",G554&lt;DataTables!$K$114,"L6",G554&lt;DataTables!$L$114,"L7",G554&lt;DataTables!$M$114,"L8", G554&gt;=DataTables!$M$114,"L9")</f>
        <v/>
      </c>
      <c r="K554" s="709"/>
      <c r="L554" s="31"/>
      <c r="M554" s="34" t="str">
        <f t="shared" si="192"/>
        <v>O</v>
      </c>
      <c r="N554" s="34" t="str">
        <f t="shared" si="192"/>
        <v>OO</v>
      </c>
      <c r="O554" s="34" cm="1">
        <f t="array" ref="O554">_xlfn.LET(_xlpm.a, $F$551:$F$558, _xlpm.b, $E$551:$E$558, _xlpm.c, _xlfn.XLOOKUP(M554,_xlpm.a,_xlpm.b,0), _xlpm.d, _xlfn.XLOOKUP(N554,_xlpm.a,_xlpm.b,0), _xlpm.x, IF(OR(_xlpm.c=0,_xlpm.d=0), _xlpm.c+_xlpm.d, MIN(_xlpm.c,_xlpm.d)), IF(_xlpm.x=0, 0, IF(DataTables!$K$158="6+", _xlfn.IFNA(_xlfn.RANK.AVG(_xlpm.x,$E$551:$E$556),1), IF(DataTables!$K$158=8,_xlfn.RANK.AVG(_xlpm.x,_xlpm.b)))))</f>
        <v>0</v>
      </c>
      <c r="P554" s="32"/>
      <c r="Q554" s="151"/>
      <c r="R554" s="151"/>
      <c r="S554" s="151"/>
      <c r="T554" s="151">
        <f>$O554</f>
        <v>0</v>
      </c>
      <c r="U554" s="151"/>
      <c r="V554" s="151"/>
      <c r="W554" s="151"/>
      <c r="X554" s="151"/>
      <c r="Y554" s="32"/>
      <c r="Z554" s="32">
        <f>COUNTIF(F$542:F$549:F$551:F$558,F554)</f>
        <v>0</v>
      </c>
      <c r="AA554" s="32">
        <f t="shared" si="193"/>
        <v>0</v>
      </c>
      <c r="AB554" s="7" t="str">
        <f t="shared" si="194"/>
        <v/>
      </c>
    </row>
    <row r="555" spans="1:28" s="8" customFormat="1" ht="20.25" customHeight="1">
      <c r="A555" s="709" t="s">
        <v>183</v>
      </c>
      <c r="B555" s="709" t="s">
        <v>60</v>
      </c>
      <c r="C555" s="709" t="s">
        <v>142</v>
      </c>
      <c r="D555" s="709" t="s">
        <v>65</v>
      </c>
      <c r="E555" s="41">
        <v>5</v>
      </c>
      <c r="F555" s="17"/>
      <c r="G555" s="38"/>
      <c r="H555" s="33" t="str" cm="1">
        <f t="array" ref="H555">IF($F555=0," ",_xlfn.XLOOKUP($F555,DataCalcs!$B$495:$B$573,_xlfn.XLOOKUP($C555,DataCalcs!$D$494:$N$494,DataCalcs!$D$495:$N$573),"WRONG LETTER"))</f>
        <v xml:space="preserve"> </v>
      </c>
      <c r="I555" s="33" t="str">
        <f>IF($F555=0," ",_xlfn.XLOOKUP($F555,DataCalcs!$B$495:$B$573,DataCalcs!$A$495:$A$573,"WRONG LETTER"))</f>
        <v xml:space="preserve"> </v>
      </c>
      <c r="J555" s="709" t="str" cm="1">
        <f t="array" ref="J555">_xlfn.IFS(ISBLANK(G555), "", NOT(ISNUMBER(G555)), "!!!",  G555&lt;DataTables!$E$114,"...",G555&lt;DataTables!$F$114,"L1",G555&lt;DataTables!$G$114,"L2",G555&lt;DataTables!$H$114,"L3",G555&lt;DataTables!$I$114,"L4",G555&lt;DataTables!$J$114,"L5",G555&lt;DataTables!$K$114,"L6",G555&lt;DataTables!$L$114,"L7",G555&lt;DataTables!$M$114,"L8", G555&gt;=DataTables!$M$114,"L9")</f>
        <v/>
      </c>
      <c r="K555" s="709"/>
      <c r="L555" s="31"/>
      <c r="M555" s="34" t="str">
        <f t="shared" si="192"/>
        <v>R</v>
      </c>
      <c r="N555" s="34" t="str">
        <f t="shared" si="192"/>
        <v>RR</v>
      </c>
      <c r="O555" s="34" cm="1">
        <f t="array" ref="O555">_xlfn.LET(_xlpm.a, $F$551:$F$558, _xlpm.b, $E$551:$E$558, _xlpm.c, _xlfn.XLOOKUP(M555,_xlpm.a,_xlpm.b,0), _xlpm.d, _xlfn.XLOOKUP(N555,_xlpm.a,_xlpm.b,0), _xlpm.x, IF(OR(_xlpm.c=0,_xlpm.d=0), _xlpm.c+_xlpm.d, MIN(_xlpm.c,_xlpm.d)), IF(_xlpm.x=0, 0, IF(DataTables!$K$158="6+", _xlfn.IFNA(_xlfn.RANK.AVG(_xlpm.x,$E$551:$E$556),1), IF(DataTables!$K$158=8,_xlfn.RANK.AVG(_xlpm.x,_xlpm.b)))))</f>
        <v>0</v>
      </c>
      <c r="P555" s="32"/>
      <c r="Q555" s="151"/>
      <c r="R555" s="151"/>
      <c r="S555" s="151"/>
      <c r="T555" s="151"/>
      <c r="U555" s="151">
        <f>$O555</f>
        <v>0</v>
      </c>
      <c r="V555" s="151"/>
      <c r="W555" s="151"/>
      <c r="X555" s="151"/>
      <c r="Y555" s="32"/>
      <c r="Z555" s="32">
        <f>COUNTIF(F$542:F$549:F$551:F$558,F555)</f>
        <v>0</v>
      </c>
      <c r="AA555" s="32">
        <f t="shared" si="193"/>
        <v>0</v>
      </c>
      <c r="AB555" s="7" t="str">
        <f t="shared" si="194"/>
        <v/>
      </c>
    </row>
    <row r="556" spans="1:28" s="8" customFormat="1" ht="20.25" customHeight="1">
      <c r="A556" s="709" t="s">
        <v>183</v>
      </c>
      <c r="B556" s="709" t="s">
        <v>60</v>
      </c>
      <c r="C556" s="709" t="s">
        <v>142</v>
      </c>
      <c r="D556" s="709" t="s">
        <v>65</v>
      </c>
      <c r="E556" s="41">
        <v>6</v>
      </c>
      <c r="F556" s="17"/>
      <c r="G556" s="38"/>
      <c r="H556" s="33" t="str" cm="1">
        <f t="array" ref="H556">IF($F556=0," ",_xlfn.XLOOKUP($F556,DataCalcs!$B$495:$B$573,_xlfn.XLOOKUP($C556,DataCalcs!$D$494:$N$494,DataCalcs!$D$495:$N$573),"WRONG LETTER"))</f>
        <v xml:space="preserve"> </v>
      </c>
      <c r="I556" s="33" t="str">
        <f>IF($F556=0," ",_xlfn.XLOOKUP($F556,DataCalcs!$B$495:$B$573,DataCalcs!$A$495:$A$573,"WRONG LETTER"))</f>
        <v xml:space="preserve"> </v>
      </c>
      <c r="J556" s="709" t="str" cm="1">
        <f t="array" ref="J556">_xlfn.IFS(ISBLANK(G556), "", NOT(ISNUMBER(G556)), "!!!",  G556&lt;DataTables!$E$114,"...",G556&lt;DataTables!$F$114,"L1",G556&lt;DataTables!$G$114,"L2",G556&lt;DataTables!$H$114,"L3",G556&lt;DataTables!$I$114,"L4",G556&lt;DataTables!$J$114,"L5",G556&lt;DataTables!$K$114,"L6",G556&lt;DataTables!$L$114,"L7",G556&lt;DataTables!$M$114,"L8", G556&gt;=DataTables!$M$114,"L9")</f>
        <v/>
      </c>
      <c r="K556" s="709"/>
      <c r="L556" s="418"/>
      <c r="M556" s="34" t="str">
        <f t="shared" si="192"/>
        <v>X</v>
      </c>
      <c r="N556" s="34" t="str">
        <f t="shared" si="192"/>
        <v>XX</v>
      </c>
      <c r="O556" s="34" cm="1">
        <f t="array" ref="O556">_xlfn.LET(_xlpm.a, $F$551:$F$558, _xlpm.b, $E$551:$E$558, _xlpm.c, _xlfn.XLOOKUP(M556,_xlpm.a,_xlpm.b,0), _xlpm.d, _xlfn.XLOOKUP(N556,_xlpm.a,_xlpm.b,0), _xlpm.x, IF(OR(_xlpm.c=0,_xlpm.d=0), _xlpm.c+_xlpm.d, MIN(_xlpm.c,_xlpm.d)), IF(_xlpm.x=0, 0, IF(DataTables!$K$158="6+", _xlfn.IFNA(_xlfn.RANK.AVG(_xlpm.x,$E$551:$E$556),1), IF(DataTables!$K$158=8,_xlfn.RANK.AVG(_xlpm.x,_xlpm.b)))))</f>
        <v>0</v>
      </c>
      <c r="P556" s="32"/>
      <c r="Q556" s="151"/>
      <c r="R556" s="151"/>
      <c r="S556" s="151"/>
      <c r="T556" s="151"/>
      <c r="U556" s="151"/>
      <c r="V556" s="151">
        <f>$O556</f>
        <v>0</v>
      </c>
      <c r="W556" s="151"/>
      <c r="X556" s="151"/>
      <c r="Y556" s="32"/>
      <c r="Z556" s="32">
        <f>COUNTIF(F$542:F$549:F$551:F$558,F556)</f>
        <v>0</v>
      </c>
      <c r="AA556" s="32">
        <f t="shared" si="193"/>
        <v>0</v>
      </c>
      <c r="AB556" s="7" t="str">
        <f t="shared" si="194"/>
        <v/>
      </c>
    </row>
    <row r="557" spans="1:28" s="7" customFormat="1" ht="20.25" customHeight="1">
      <c r="A557" s="709" t="s">
        <v>183</v>
      </c>
      <c r="B557" s="709" t="s">
        <v>60</v>
      </c>
      <c r="C557" s="709" t="s">
        <v>142</v>
      </c>
      <c r="D557" s="709" t="s">
        <v>65</v>
      </c>
      <c r="E557" s="14">
        <v>7</v>
      </c>
      <c r="F557" s="17"/>
      <c r="G557" s="38"/>
      <c r="H557" s="33" t="str" cm="1">
        <f t="array" ref="H557">IF($F557=0," ",_xlfn.XLOOKUP($F557,DataCalcs!$B$495:$B$573,_xlfn.XLOOKUP($C557,DataCalcs!$D$494:$N$494,DataCalcs!$D$495:$N$573),"WRONG LETTER"))</f>
        <v xml:space="preserve"> </v>
      </c>
      <c r="I557" s="33" t="str">
        <f>IF($F557=0," ",_xlfn.XLOOKUP($F557,DataCalcs!$B$495:$B$573,DataCalcs!$A$495:$A$573,"WRONG LETTER"))</f>
        <v xml:space="preserve"> </v>
      </c>
      <c r="J557" s="709" t="str" cm="1">
        <f t="array" ref="J557">_xlfn.IFS(ISBLANK(G557), "", NOT(ISNUMBER(G557)), "!!!",  G557&lt;DataTables!$E$114,"...",G557&lt;DataTables!$F$114,"L1",G557&lt;DataTables!$G$114,"L2",G557&lt;DataTables!$H$114,"L3",G557&lt;DataTables!$I$114,"L4",G557&lt;DataTables!$J$114,"L5",G557&lt;DataTables!$K$114,"L6",G557&lt;DataTables!$L$114,"L7",G557&lt;DataTables!$M$114,"L8", G557&gt;=DataTables!$M$114,"L9")</f>
        <v/>
      </c>
      <c r="K557" s="709"/>
      <c r="L557" s="31"/>
      <c r="M557" s="34" t="str">
        <f t="shared" si="192"/>
        <v>H</v>
      </c>
      <c r="N557" s="34" t="str">
        <f t="shared" si="192"/>
        <v>HH</v>
      </c>
      <c r="O557" s="34" cm="1">
        <f t="array" ref="O557">_xlfn.LET(_xlpm.a, $F$551:$F$558, _xlpm.b, $E$551:$E$558, _xlpm.c, _xlfn.XLOOKUP(M557,_xlpm.a,_xlpm.b,0), _xlpm.d, _xlfn.XLOOKUP(N557,_xlpm.a,_xlpm.b,0), _xlpm.x, IF(OR(_xlpm.c=0,_xlpm.d=0), _xlpm.c+_xlpm.d, MIN(_xlpm.c,_xlpm.d)), IF(_xlpm.x=0, 0, IF(DataTables!$K$158="6+", _xlfn.IFNA(_xlfn.RANK.AVG(_xlpm.x,$E$551:$E$556),1), IF(DataTables!$K$158=8,_xlfn.RANK.AVG(_xlpm.x,_xlpm.b)))))</f>
        <v>0</v>
      </c>
      <c r="P557" s="32"/>
      <c r="Q557" s="151"/>
      <c r="R557" s="151"/>
      <c r="S557" s="151"/>
      <c r="T557" s="151"/>
      <c r="U557" s="151"/>
      <c r="V557" s="151"/>
      <c r="W557" s="151">
        <f>$O557</f>
        <v>0</v>
      </c>
      <c r="X557" s="151"/>
      <c r="Y557" s="32"/>
      <c r="Z557" s="32">
        <f>COUNTIF(F$542:F$549:F$551:F$558,F557)</f>
        <v>0</v>
      </c>
      <c r="AA557" s="32">
        <f t="shared" si="193"/>
        <v>0</v>
      </c>
      <c r="AB557" s="7" t="str">
        <f t="shared" si="194"/>
        <v/>
      </c>
    </row>
    <row r="558" spans="1:28" s="7" customFormat="1" ht="20.25" customHeight="1">
      <c r="A558" s="709" t="s">
        <v>183</v>
      </c>
      <c r="B558" s="709" t="s">
        <v>60</v>
      </c>
      <c r="C558" s="709" t="s">
        <v>142</v>
      </c>
      <c r="D558" s="709" t="s">
        <v>65</v>
      </c>
      <c r="E558" s="14">
        <v>8</v>
      </c>
      <c r="F558" s="17"/>
      <c r="G558" s="38"/>
      <c r="H558" s="33" t="str" cm="1">
        <f t="array" ref="H558">IF($F558=0," ",_xlfn.XLOOKUP($F558,DataCalcs!$B$495:$B$573,_xlfn.XLOOKUP($C558,DataCalcs!$D$494:$N$494,DataCalcs!$D$495:$N$573),"WRONG LETTER"))</f>
        <v xml:space="preserve"> </v>
      </c>
      <c r="I558" s="33" t="str">
        <f>IF($F558=0," ",_xlfn.XLOOKUP($F558,DataCalcs!$B$495:$B$573,DataCalcs!$A$495:$A$573,"WRONG LETTER"))</f>
        <v xml:space="preserve"> </v>
      </c>
      <c r="J558" s="709" t="str" cm="1">
        <f t="array" ref="J558">_xlfn.IFS(ISBLANK(G558), "", NOT(ISNUMBER(G558)), "!!!",  G558&lt;DataTables!$E$114,"...",G558&lt;DataTables!$F$114,"L1",G558&lt;DataTables!$G$114,"L2",G558&lt;DataTables!$H$114,"L3",G558&lt;DataTables!$I$114,"L4",G558&lt;DataTables!$J$114,"L5",G558&lt;DataTables!$K$114,"L6",G558&lt;DataTables!$L$114,"L7",G558&lt;DataTables!$M$114,"L8", G558&gt;=DataTables!$M$114,"L9")</f>
        <v/>
      </c>
      <c r="K558" s="709"/>
      <c r="L558" s="31"/>
      <c r="M558" s="34" t="str">
        <f t="shared" si="192"/>
        <v>W</v>
      </c>
      <c r="N558" s="34" t="str">
        <f t="shared" si="192"/>
        <v>WW</v>
      </c>
      <c r="O558" s="34" cm="1">
        <f t="array" ref="O558">_xlfn.LET(_xlpm.a, $F$551:$F$558, _xlpm.b, $E$551:$E$558, _xlpm.c, _xlfn.XLOOKUP(M558,_xlpm.a,_xlpm.b,0), _xlpm.d, _xlfn.XLOOKUP(N558,_xlpm.a,_xlpm.b,0), _xlpm.x, IF(OR(_xlpm.c=0,_xlpm.d=0), _xlpm.c+_xlpm.d, MIN(_xlpm.c,_xlpm.d)), IF(_xlpm.x=0, 0, IF(DataTables!$K$158="6+", _xlfn.IFNA(_xlfn.RANK.AVG(_xlpm.x,$E$551:$E$556),1), IF(DataTables!$K$158=8,_xlfn.RANK.AVG(_xlpm.x,_xlpm.b)))))</f>
        <v>0</v>
      </c>
      <c r="P558" s="32"/>
      <c r="Q558" s="151"/>
      <c r="R558" s="151"/>
      <c r="S558" s="151"/>
      <c r="T558" s="151"/>
      <c r="U558" s="151"/>
      <c r="V558" s="151"/>
      <c r="W558" s="151"/>
      <c r="X558" s="151">
        <f>$O558</f>
        <v>0</v>
      </c>
      <c r="Y558" s="31"/>
      <c r="Z558" s="32">
        <f>COUNTIF(F$542:F$549:F$551:F$558,F558)</f>
        <v>0</v>
      </c>
      <c r="AA558" s="32">
        <f t="shared" si="193"/>
        <v>0</v>
      </c>
      <c r="AB558" s="7" t="str">
        <f t="shared" si="194"/>
        <v/>
      </c>
    </row>
    <row r="559" spans="1:28" s="7" customFormat="1" ht="20.25" customHeight="1">
      <c r="A559" s="709" t="s">
        <v>183</v>
      </c>
      <c r="B559" s="709" t="s">
        <v>60</v>
      </c>
      <c r="C559" s="709" t="s">
        <v>145</v>
      </c>
      <c r="D559" s="709"/>
      <c r="E559" s="454" t="s">
        <v>273</v>
      </c>
      <c r="F559" s="455"/>
      <c r="G559" s="455"/>
      <c r="H559" s="456"/>
      <c r="I559" s="457" t="s">
        <v>59</v>
      </c>
      <c r="J559" s="461">
        <f>DataTables!$N$115</f>
        <v>5.4</v>
      </c>
      <c r="K559" s="43"/>
      <c r="L559" s="13"/>
      <c r="M559" s="36"/>
      <c r="N559" s="36"/>
      <c r="O559" s="712"/>
      <c r="P559" s="31"/>
      <c r="Q559" s="31"/>
      <c r="R559" s="31"/>
      <c r="S559" s="31"/>
      <c r="T559" s="31"/>
      <c r="U559" s="31"/>
      <c r="V559" s="31"/>
      <c r="W559" s="31"/>
      <c r="X559" s="31"/>
      <c r="Y559" s="32"/>
      <c r="Z559" s="32"/>
      <c r="AA559" s="32"/>
    </row>
    <row r="560" spans="1:28" s="7" customFormat="1" ht="20.25" customHeight="1">
      <c r="A560" s="709" t="s">
        <v>183</v>
      </c>
      <c r="B560" s="709" t="s">
        <v>60</v>
      </c>
      <c r="C560" s="709" t="s">
        <v>145</v>
      </c>
      <c r="D560" s="709" t="s">
        <v>71</v>
      </c>
      <c r="E560" s="398">
        <v>1</v>
      </c>
      <c r="F560" s="55"/>
      <c r="G560" s="400"/>
      <c r="H560" s="402" t="str" cm="1">
        <f t="array" ref="H560">IF($F560=0," ",_xlfn.XLOOKUP($F560,DataCalcs!$B$495:$B$573,_xlfn.XLOOKUP($C560,DataCalcs!$D$494:$N$494,DataCalcs!$D$495:$N$573),"WRONG LETTER"))</f>
        <v xml:space="preserve"> </v>
      </c>
      <c r="I560" s="402" t="str">
        <f>IF($F560=0," ",_xlfn.XLOOKUP($F560,DataCalcs!$B$495:$B$573,DataCalcs!$A$495:$A$573,"WRONG LETTER"))</f>
        <v xml:space="preserve"> </v>
      </c>
      <c r="J560" s="29" t="str" cm="1">
        <f t="array" ref="J560">_xlfn.IFS(ISBLANK(G560), "", NOT(ISNUMBER(G560)), "!!!",  G560&lt;DataTables!$E$115,"...",G560&lt;DataTables!$F$115,"L1",G560&lt;DataTables!$G$115,"L2",G560&lt;DataTables!$H$115,"L3",G560&lt;DataTables!$I$115,"L4",G560&lt;DataTables!$J$115,"L5",G560&lt;DataTables!$K$115,"L6",G560&lt;DataTables!$L$115,"L7",G560&lt;DataTables!$M$115,"L8", G560&gt;=DataTables!$M$115,"L9")</f>
        <v/>
      </c>
      <c r="K560" s="412"/>
      <c r="L560" s="32"/>
      <c r="M560" s="34" t="str">
        <f t="shared" ref="M560:N567" si="195">M551</f>
        <v>A</v>
      </c>
      <c r="N560" s="34" t="str">
        <f t="shared" si="195"/>
        <v>AA</v>
      </c>
      <c r="O560" s="34" cm="1">
        <f t="array" ref="O560">_xlfn.LET(_xlpm.a, $F$560:$F$567, _xlpm.b, $E$560:$E$567, _xlpm.c, _xlfn.XLOOKUP(M560,_xlpm.a,_xlpm.b,0), _xlpm.d, _xlfn.XLOOKUP(N560,_xlpm.a,_xlpm.b,0), _xlpm.x, IF(OR(_xlpm.c=0,_xlpm.d=0), _xlpm.c+_xlpm.d, MIN(_xlpm.c,_xlpm.d)), IF(_xlpm.x=0, 0, IF(DataTables!$K$158="6+", _xlfn.IFNA(_xlfn.RANK.AVG(_xlpm.x,$E$560:$E$565),1), IF(DataTables!$K$158=8,_xlfn.RANK.AVG(_xlpm.x,_xlpm.b)))))</f>
        <v>0</v>
      </c>
      <c r="P560" s="32"/>
      <c r="Q560" s="151">
        <f>$O560</f>
        <v>0</v>
      </c>
      <c r="R560" s="151"/>
      <c r="S560" s="151"/>
      <c r="T560" s="151"/>
      <c r="U560" s="151"/>
      <c r="V560" s="151"/>
      <c r="W560" s="151"/>
      <c r="X560" s="151"/>
      <c r="Y560" s="32"/>
      <c r="Z560" s="32">
        <f>COUNTIF(F$560:F$567:F$569:F$576,F560)</f>
        <v>0</v>
      </c>
      <c r="AA560" s="32">
        <f t="shared" ref="AA560:AA567" si="196">IF(NOT(ISBLANK(F560)),COUNTIF(F$560:F$567,LEFT(F560,1)&amp;"*"),0)</f>
        <v>0</v>
      </c>
      <c r="AB560" s="7" t="str">
        <f>IF($G560&gt;=$J$559, "***", "")</f>
        <v/>
      </c>
    </row>
    <row r="561" spans="1:28" s="7" customFormat="1" ht="20.25" customHeight="1">
      <c r="A561" s="709" t="s">
        <v>183</v>
      </c>
      <c r="B561" s="709" t="s">
        <v>60</v>
      </c>
      <c r="C561" s="709" t="s">
        <v>145</v>
      </c>
      <c r="D561" s="709" t="s">
        <v>71</v>
      </c>
      <c r="E561" s="41">
        <v>2</v>
      </c>
      <c r="F561" s="17"/>
      <c r="G561" s="38"/>
      <c r="H561" s="33" t="str" cm="1">
        <f t="array" ref="H561">IF($F561=0," ",_xlfn.XLOOKUP($F561,DataCalcs!$B$495:$B$573,_xlfn.XLOOKUP($C561,DataCalcs!$D$494:$N$494,DataCalcs!$D$495:$N$573),"WRONG LETTER"))</f>
        <v xml:space="preserve"> </v>
      </c>
      <c r="I561" s="33" t="str">
        <f>IF($F561=0," ",_xlfn.XLOOKUP($F561,DataCalcs!$B$495:$B$573,DataCalcs!$A$495:$A$573,"WRONG LETTER"))</f>
        <v xml:space="preserve"> </v>
      </c>
      <c r="J561" s="709" t="str" cm="1">
        <f t="array" ref="J561">_xlfn.IFS(ISBLANK(G561), "", NOT(ISNUMBER(G561)), "!!!",  G561&lt;DataTables!$E$115,"...",G561&lt;DataTables!$F$115,"L1",G561&lt;DataTables!$G$115,"L2",G561&lt;DataTables!$H$115,"L3",G561&lt;DataTables!$I$115,"L4",G561&lt;DataTables!$J$115,"L5",G561&lt;DataTables!$K$115,"L6",G561&lt;DataTables!$L$115,"L7",G561&lt;DataTables!$M$115,"L8", G561&gt;=DataTables!$M$115,"L9")</f>
        <v/>
      </c>
      <c r="K561" s="412"/>
      <c r="L561" s="32"/>
      <c r="M561" s="34" t="str">
        <f t="shared" si="195"/>
        <v>N</v>
      </c>
      <c r="N561" s="34" t="str">
        <f t="shared" si="195"/>
        <v>NN</v>
      </c>
      <c r="O561" s="34" cm="1">
        <f t="array" ref="O561">_xlfn.LET(_xlpm.a, $F$560:$F$567, _xlpm.b, $E$560:$E$567, _xlpm.c, _xlfn.XLOOKUP(M561,_xlpm.a,_xlpm.b,0), _xlpm.d, _xlfn.XLOOKUP(N561,_xlpm.a,_xlpm.b,0), _xlpm.x, IF(OR(_xlpm.c=0,_xlpm.d=0), _xlpm.c+_xlpm.d, MIN(_xlpm.c,_xlpm.d)), IF(_xlpm.x=0, 0, IF(DataTables!$K$158="6+", _xlfn.IFNA(_xlfn.RANK.AVG(_xlpm.x,$E$560:$E$565),1), IF(DataTables!$K$158=8,_xlfn.RANK.AVG(_xlpm.x,_xlpm.b)))))</f>
        <v>0</v>
      </c>
      <c r="P561" s="32"/>
      <c r="Q561" s="151"/>
      <c r="R561" s="151">
        <f>$O561</f>
        <v>0</v>
      </c>
      <c r="S561" s="151"/>
      <c r="T561" s="151"/>
      <c r="U561" s="151"/>
      <c r="V561" s="151"/>
      <c r="W561" s="151"/>
      <c r="X561" s="151"/>
      <c r="Y561" s="32"/>
      <c r="Z561" s="32">
        <f>COUNTIF(F$560:F$567:F$569:F$576,F561)</f>
        <v>0</v>
      </c>
      <c r="AA561" s="32">
        <f t="shared" si="196"/>
        <v>0</v>
      </c>
      <c r="AB561" s="7" t="str">
        <f t="shared" ref="AB561:AB567" si="197">IF($G561&gt;=$J$559, "***", "")</f>
        <v/>
      </c>
    </row>
    <row r="562" spans="1:28" s="7" customFormat="1" ht="20.25" customHeight="1">
      <c r="A562" s="709" t="s">
        <v>183</v>
      </c>
      <c r="B562" s="709" t="s">
        <v>60</v>
      </c>
      <c r="C562" s="709" t="s">
        <v>145</v>
      </c>
      <c r="D562" s="709" t="s">
        <v>71</v>
      </c>
      <c r="E562" s="41">
        <v>3</v>
      </c>
      <c r="F562" s="17"/>
      <c r="G562" s="38"/>
      <c r="H562" s="33" t="str" cm="1">
        <f t="array" ref="H562">IF($F562=0," ",_xlfn.XLOOKUP($F562,DataCalcs!$B$495:$B$573,_xlfn.XLOOKUP($C562,DataCalcs!$D$494:$N$494,DataCalcs!$D$495:$N$573),"WRONG LETTER"))</f>
        <v xml:space="preserve"> </v>
      </c>
      <c r="I562" s="33" t="str">
        <f>IF($F562=0," ",_xlfn.XLOOKUP($F562,DataCalcs!$B$495:$B$573,DataCalcs!$A$495:$A$573,"WRONG LETTER"))</f>
        <v xml:space="preserve"> </v>
      </c>
      <c r="J562" s="709" t="str" cm="1">
        <f t="array" ref="J562">_xlfn.IFS(ISBLANK(G562), "", NOT(ISNUMBER(G562)), "!!!",  G562&lt;DataTables!$E$115,"...",G562&lt;DataTables!$F$115,"L1",G562&lt;DataTables!$G$115,"L2",G562&lt;DataTables!$H$115,"L3",G562&lt;DataTables!$I$115,"L4",G562&lt;DataTables!$J$115,"L5",G562&lt;DataTables!$K$115,"L6",G562&lt;DataTables!$L$115,"L7",G562&lt;DataTables!$M$115,"L8", G562&gt;=DataTables!$M$115,"L9")</f>
        <v/>
      </c>
      <c r="K562" s="412"/>
      <c r="L562" s="32"/>
      <c r="M562" s="34" t="str">
        <f t="shared" si="195"/>
        <v>B</v>
      </c>
      <c r="N562" s="34" t="str">
        <f t="shared" si="195"/>
        <v>BB</v>
      </c>
      <c r="O562" s="34" cm="1">
        <f t="array" ref="O562">_xlfn.LET(_xlpm.a, $F$560:$F$567, _xlpm.b, $E$560:$E$567, _xlpm.c, _xlfn.XLOOKUP(M562,_xlpm.a,_xlpm.b,0), _xlpm.d, _xlfn.XLOOKUP(N562,_xlpm.a,_xlpm.b,0), _xlpm.x, IF(OR(_xlpm.c=0,_xlpm.d=0), _xlpm.c+_xlpm.d, MIN(_xlpm.c,_xlpm.d)), IF(_xlpm.x=0, 0, IF(DataTables!$K$158="6+", _xlfn.IFNA(_xlfn.RANK.AVG(_xlpm.x,$E$560:$E$565),1), IF(DataTables!$K$158=8,_xlfn.RANK.AVG(_xlpm.x,_xlpm.b)))))</f>
        <v>0</v>
      </c>
      <c r="P562" s="32"/>
      <c r="Q562" s="151"/>
      <c r="R562" s="151"/>
      <c r="S562" s="151">
        <f>$O562</f>
        <v>0</v>
      </c>
      <c r="T562" s="151"/>
      <c r="U562" s="151"/>
      <c r="V562" s="151"/>
      <c r="W562" s="151"/>
      <c r="X562" s="151"/>
      <c r="Y562" s="32"/>
      <c r="Z562" s="32">
        <f>COUNTIF(F$560:F$567:F$569:F$576,F562)</f>
        <v>0</v>
      </c>
      <c r="AA562" s="32">
        <f t="shared" si="196"/>
        <v>0</v>
      </c>
      <c r="AB562" s="7" t="str">
        <f t="shared" si="197"/>
        <v/>
      </c>
    </row>
    <row r="563" spans="1:28" s="7" customFormat="1" ht="20.25" customHeight="1">
      <c r="A563" s="709" t="s">
        <v>183</v>
      </c>
      <c r="B563" s="709" t="s">
        <v>60</v>
      </c>
      <c r="C563" s="709" t="s">
        <v>145</v>
      </c>
      <c r="D563" s="709" t="s">
        <v>71</v>
      </c>
      <c r="E563" s="41">
        <v>4</v>
      </c>
      <c r="F563" s="17"/>
      <c r="G563" s="38"/>
      <c r="H563" s="33" t="str" cm="1">
        <f t="array" ref="H563">IF($F563=0," ",_xlfn.XLOOKUP($F563,DataCalcs!$B$495:$B$573,_xlfn.XLOOKUP($C563,DataCalcs!$D$494:$N$494,DataCalcs!$D$495:$N$573),"WRONG LETTER"))</f>
        <v xml:space="preserve"> </v>
      </c>
      <c r="I563" s="33" t="str">
        <f>IF($F563=0," ",_xlfn.XLOOKUP($F563,DataCalcs!$B$495:$B$573,DataCalcs!$A$495:$A$573,"WRONG LETTER"))</f>
        <v xml:space="preserve"> </v>
      </c>
      <c r="J563" s="709" t="str" cm="1">
        <f t="array" ref="J563">_xlfn.IFS(ISBLANK(G563), "", NOT(ISNUMBER(G563)), "!!!",  G563&lt;DataTables!$E$115,"...",G563&lt;DataTables!$F$115,"L1",G563&lt;DataTables!$G$115,"L2",G563&lt;DataTables!$H$115,"L3",G563&lt;DataTables!$I$115,"L4",G563&lt;DataTables!$J$115,"L5",G563&lt;DataTables!$K$115,"L6",G563&lt;DataTables!$L$115,"L7",G563&lt;DataTables!$M$115,"L8", G563&gt;=DataTables!$M$115,"L9")</f>
        <v/>
      </c>
      <c r="K563" s="412"/>
      <c r="L563" s="32"/>
      <c r="M563" s="34" t="str">
        <f t="shared" si="195"/>
        <v>O</v>
      </c>
      <c r="N563" s="34" t="str">
        <f t="shared" si="195"/>
        <v>OO</v>
      </c>
      <c r="O563" s="34" cm="1">
        <f t="array" ref="O563">_xlfn.LET(_xlpm.a, $F$560:$F$567, _xlpm.b, $E$560:$E$567, _xlpm.c, _xlfn.XLOOKUP(M563,_xlpm.a,_xlpm.b,0), _xlpm.d, _xlfn.XLOOKUP(N563,_xlpm.a,_xlpm.b,0), _xlpm.x, IF(OR(_xlpm.c=0,_xlpm.d=0), _xlpm.c+_xlpm.d, MIN(_xlpm.c,_xlpm.d)), IF(_xlpm.x=0, 0, IF(DataTables!$K$158="6+", _xlfn.IFNA(_xlfn.RANK.AVG(_xlpm.x,$E$560:$E$565),1), IF(DataTables!$K$158=8,_xlfn.RANK.AVG(_xlpm.x,_xlpm.b)))))</f>
        <v>0</v>
      </c>
      <c r="P563" s="32"/>
      <c r="Q563" s="151"/>
      <c r="R563" s="151"/>
      <c r="S563" s="151"/>
      <c r="T563" s="151">
        <f>$O563</f>
        <v>0</v>
      </c>
      <c r="U563" s="151"/>
      <c r="V563" s="151"/>
      <c r="W563" s="151"/>
      <c r="X563" s="151"/>
      <c r="Y563" s="32"/>
      <c r="Z563" s="32">
        <f>COUNTIF(F$560:F$567:F$569:F$576,F563)</f>
        <v>0</v>
      </c>
      <c r="AA563" s="32">
        <f t="shared" si="196"/>
        <v>0</v>
      </c>
      <c r="AB563" s="7" t="str">
        <f t="shared" si="197"/>
        <v/>
      </c>
    </row>
    <row r="564" spans="1:28" s="7" customFormat="1" ht="20.25" customHeight="1">
      <c r="A564" s="709" t="s">
        <v>183</v>
      </c>
      <c r="B564" s="709" t="s">
        <v>60</v>
      </c>
      <c r="C564" s="709" t="s">
        <v>145</v>
      </c>
      <c r="D564" s="709" t="s">
        <v>71</v>
      </c>
      <c r="E564" s="41">
        <v>5</v>
      </c>
      <c r="F564" s="17"/>
      <c r="G564" s="38"/>
      <c r="H564" s="33" t="str" cm="1">
        <f t="array" ref="H564">IF($F564=0," ",_xlfn.XLOOKUP($F564,DataCalcs!$B$495:$B$573,_xlfn.XLOOKUP($C564,DataCalcs!$D$494:$N$494,DataCalcs!$D$495:$N$573),"WRONG LETTER"))</f>
        <v xml:space="preserve"> </v>
      </c>
      <c r="I564" s="33" t="str">
        <f>IF($F564=0," ",_xlfn.XLOOKUP($F564,DataCalcs!$B$495:$B$573,DataCalcs!$A$495:$A$573,"WRONG LETTER"))</f>
        <v xml:space="preserve"> </v>
      </c>
      <c r="J564" s="709" t="str" cm="1">
        <f t="array" ref="J564">_xlfn.IFS(ISBLANK(G564), "", NOT(ISNUMBER(G564)), "!!!",  G564&lt;DataTables!$E$115,"...",G564&lt;DataTables!$F$115,"L1",G564&lt;DataTables!$G$115,"L2",G564&lt;DataTables!$H$115,"L3",G564&lt;DataTables!$I$115,"L4",G564&lt;DataTables!$J$115,"L5",G564&lt;DataTables!$K$115,"L6",G564&lt;DataTables!$L$115,"L7",G564&lt;DataTables!$M$115,"L8", G564&gt;=DataTables!$M$115,"L9")</f>
        <v/>
      </c>
      <c r="K564" s="412"/>
      <c r="L564" s="32"/>
      <c r="M564" s="34" t="str">
        <f t="shared" si="195"/>
        <v>R</v>
      </c>
      <c r="N564" s="34" t="str">
        <f t="shared" si="195"/>
        <v>RR</v>
      </c>
      <c r="O564" s="34" cm="1">
        <f t="array" ref="O564">_xlfn.LET(_xlpm.a, $F$560:$F$567, _xlpm.b, $E$560:$E$567, _xlpm.c, _xlfn.XLOOKUP(M564,_xlpm.a,_xlpm.b,0), _xlpm.d, _xlfn.XLOOKUP(N564,_xlpm.a,_xlpm.b,0), _xlpm.x, IF(OR(_xlpm.c=0,_xlpm.d=0), _xlpm.c+_xlpm.d, MIN(_xlpm.c,_xlpm.d)), IF(_xlpm.x=0, 0, IF(DataTables!$K$158="6+", _xlfn.IFNA(_xlfn.RANK.AVG(_xlpm.x,$E$560:$E$565),1), IF(DataTables!$K$158=8,_xlfn.RANK.AVG(_xlpm.x,_xlpm.b)))))</f>
        <v>0</v>
      </c>
      <c r="P564" s="32"/>
      <c r="Q564" s="151"/>
      <c r="R564" s="151"/>
      <c r="S564" s="151"/>
      <c r="T564" s="151"/>
      <c r="U564" s="151">
        <f>$O564</f>
        <v>0</v>
      </c>
      <c r="V564" s="151"/>
      <c r="W564" s="151"/>
      <c r="X564" s="151"/>
      <c r="Y564" s="32"/>
      <c r="Z564" s="32">
        <f>COUNTIF(F$560:F$567:F$569:F$576,F564)</f>
        <v>0</v>
      </c>
      <c r="AA564" s="32">
        <f t="shared" si="196"/>
        <v>0</v>
      </c>
      <c r="AB564" s="7" t="str">
        <f t="shared" si="197"/>
        <v/>
      </c>
    </row>
    <row r="565" spans="1:28" s="7" customFormat="1" ht="20.25" customHeight="1">
      <c r="A565" s="709" t="s">
        <v>183</v>
      </c>
      <c r="B565" s="709" t="s">
        <v>60</v>
      </c>
      <c r="C565" s="709" t="s">
        <v>145</v>
      </c>
      <c r="D565" s="709" t="s">
        <v>71</v>
      </c>
      <c r="E565" s="41">
        <v>6</v>
      </c>
      <c r="F565" s="17"/>
      <c r="G565" s="38"/>
      <c r="H565" s="33" t="str" cm="1">
        <f t="array" ref="H565">IF($F565=0," ",_xlfn.XLOOKUP($F565,DataCalcs!$B$495:$B$573,_xlfn.XLOOKUP($C565,DataCalcs!$D$494:$N$494,DataCalcs!$D$495:$N$573),"WRONG LETTER"))</f>
        <v xml:space="preserve"> </v>
      </c>
      <c r="I565" s="33" t="str">
        <f>IF($F565=0," ",_xlfn.XLOOKUP($F565,DataCalcs!$B$495:$B$573,DataCalcs!$A$495:$A$573,"WRONG LETTER"))</f>
        <v xml:space="preserve"> </v>
      </c>
      <c r="J565" s="709" t="str" cm="1">
        <f t="array" ref="J565">_xlfn.IFS(ISBLANK(G565), "", NOT(ISNUMBER(G565)), "!!!",  G565&lt;DataTables!$E$115,"...",G565&lt;DataTables!$F$115,"L1",G565&lt;DataTables!$G$115,"L2",G565&lt;DataTables!$H$115,"L3",G565&lt;DataTables!$I$115,"L4",G565&lt;DataTables!$J$115,"L5",G565&lt;DataTables!$K$115,"L6",G565&lt;DataTables!$L$115,"L7",G565&lt;DataTables!$M$115,"L8", G565&gt;=DataTables!$M$115,"L9")</f>
        <v/>
      </c>
      <c r="K565" s="412"/>
      <c r="L565" s="32"/>
      <c r="M565" s="34" t="str">
        <f t="shared" si="195"/>
        <v>X</v>
      </c>
      <c r="N565" s="34" t="str">
        <f t="shared" si="195"/>
        <v>XX</v>
      </c>
      <c r="O565" s="34" cm="1">
        <f t="array" ref="O565">_xlfn.LET(_xlpm.a, $F$560:$F$567, _xlpm.b, $E$560:$E$567, _xlpm.c, _xlfn.XLOOKUP(M565,_xlpm.a,_xlpm.b,0), _xlpm.d, _xlfn.XLOOKUP(N565,_xlpm.a,_xlpm.b,0), _xlpm.x, IF(OR(_xlpm.c=0,_xlpm.d=0), _xlpm.c+_xlpm.d, MIN(_xlpm.c,_xlpm.d)), IF(_xlpm.x=0, 0, IF(DataTables!$K$158="6+", _xlfn.IFNA(_xlfn.RANK.AVG(_xlpm.x,$E$560:$E$565),1), IF(DataTables!$K$158=8,_xlfn.RANK.AVG(_xlpm.x,_xlpm.b)))))</f>
        <v>0</v>
      </c>
      <c r="P565" s="32"/>
      <c r="Q565" s="151"/>
      <c r="R565" s="151"/>
      <c r="S565" s="151"/>
      <c r="T565" s="151"/>
      <c r="U565" s="151"/>
      <c r="V565" s="151">
        <f>$O565</f>
        <v>0</v>
      </c>
      <c r="W565" s="151"/>
      <c r="X565" s="151"/>
      <c r="Y565" s="32"/>
      <c r="Z565" s="32">
        <f>COUNTIF(F$560:F$567:F$569:F$576,F565)</f>
        <v>0</v>
      </c>
      <c r="AA565" s="32">
        <f t="shared" si="196"/>
        <v>0</v>
      </c>
      <c r="AB565" s="7" t="str">
        <f t="shared" si="197"/>
        <v/>
      </c>
    </row>
    <row r="566" spans="1:28" s="7" customFormat="1" ht="20.25" customHeight="1">
      <c r="A566" s="709" t="s">
        <v>183</v>
      </c>
      <c r="B566" s="709" t="s">
        <v>60</v>
      </c>
      <c r="C566" s="709" t="s">
        <v>145</v>
      </c>
      <c r="D566" s="709" t="s">
        <v>71</v>
      </c>
      <c r="E566" s="14">
        <v>7</v>
      </c>
      <c r="F566" s="17"/>
      <c r="G566" s="38"/>
      <c r="H566" s="33" t="str" cm="1">
        <f t="array" ref="H566">IF($F566=0," ",_xlfn.XLOOKUP($F566,DataCalcs!$B$495:$B$573,_xlfn.XLOOKUP($C566,DataCalcs!$D$494:$N$494,DataCalcs!$D$495:$N$573),"WRONG LETTER"))</f>
        <v xml:space="preserve"> </v>
      </c>
      <c r="I566" s="33" t="str">
        <f>IF($F566=0," ",_xlfn.XLOOKUP($F566,DataCalcs!$B$495:$B$573,DataCalcs!$A$495:$A$573,"WRONG LETTER"))</f>
        <v xml:space="preserve"> </v>
      </c>
      <c r="J566" s="709" t="str" cm="1">
        <f t="array" ref="J566">_xlfn.IFS(ISBLANK(G566), "", NOT(ISNUMBER(G566)), "!!!",  G566&lt;DataTables!$E$115,"...",G566&lt;DataTables!$F$115,"L1",G566&lt;DataTables!$G$115,"L2",G566&lt;DataTables!$H$115,"L3",G566&lt;DataTables!$I$115,"L4",G566&lt;DataTables!$J$115,"L5",G566&lt;DataTables!$K$115,"L6",G566&lt;DataTables!$L$115,"L7",G566&lt;DataTables!$M$115,"L8", G566&gt;=DataTables!$M$115,"L9")</f>
        <v/>
      </c>
      <c r="K566" s="412"/>
      <c r="L566" s="32"/>
      <c r="M566" s="34" t="str">
        <f t="shared" si="195"/>
        <v>H</v>
      </c>
      <c r="N566" s="34" t="str">
        <f t="shared" si="195"/>
        <v>HH</v>
      </c>
      <c r="O566" s="34" cm="1">
        <f t="array" ref="O566">_xlfn.LET(_xlpm.a, $F$560:$F$567, _xlpm.b, $E$560:$E$567, _xlpm.c, _xlfn.XLOOKUP(M566,_xlpm.a,_xlpm.b,0), _xlpm.d, _xlfn.XLOOKUP(N566,_xlpm.a,_xlpm.b,0), _xlpm.x, IF(OR(_xlpm.c=0,_xlpm.d=0), _xlpm.c+_xlpm.d, MIN(_xlpm.c,_xlpm.d)), IF(_xlpm.x=0, 0, IF(DataTables!$K$158="6+", _xlfn.IFNA(_xlfn.RANK.AVG(_xlpm.x,$E$560:$E$565),1), IF(DataTables!$K$158=8,_xlfn.RANK.AVG(_xlpm.x,_xlpm.b)))))</f>
        <v>0</v>
      </c>
      <c r="P566" s="32"/>
      <c r="Q566" s="151"/>
      <c r="R566" s="151"/>
      <c r="S566" s="151"/>
      <c r="T566" s="151"/>
      <c r="U566" s="151"/>
      <c r="V566" s="151"/>
      <c r="W566" s="151">
        <f>$O566</f>
        <v>0</v>
      </c>
      <c r="X566" s="151"/>
      <c r="Y566" s="32"/>
      <c r="Z566" s="32">
        <f>COUNTIF(F$560:F$567:F$569:F$576,F566)</f>
        <v>0</v>
      </c>
      <c r="AA566" s="32">
        <f t="shared" si="196"/>
        <v>0</v>
      </c>
      <c r="AB566" s="7" t="str">
        <f t="shared" si="197"/>
        <v/>
      </c>
    </row>
    <row r="567" spans="1:28" s="8" customFormat="1" ht="20.25" customHeight="1">
      <c r="A567" s="709" t="s">
        <v>183</v>
      </c>
      <c r="B567" s="709" t="s">
        <v>60</v>
      </c>
      <c r="C567" s="709" t="s">
        <v>145</v>
      </c>
      <c r="D567" s="709" t="s">
        <v>71</v>
      </c>
      <c r="E567" s="14">
        <v>8</v>
      </c>
      <c r="F567" s="17"/>
      <c r="G567" s="38"/>
      <c r="H567" s="33" t="str" cm="1">
        <f t="array" ref="H567">IF($F567=0," ",_xlfn.XLOOKUP($F567,DataCalcs!$B$495:$B$573,_xlfn.XLOOKUP($C567,DataCalcs!$D$494:$N$494,DataCalcs!$D$495:$N$573),"WRONG LETTER"))</f>
        <v xml:space="preserve"> </v>
      </c>
      <c r="I567" s="33" t="str">
        <f>IF($F567=0," ",_xlfn.XLOOKUP($F567,DataCalcs!$B$495:$B$573,DataCalcs!$A$495:$A$573,"WRONG LETTER"))</f>
        <v xml:space="preserve"> </v>
      </c>
      <c r="J567" s="709" t="str" cm="1">
        <f t="array" ref="J567">_xlfn.IFS(ISBLANK(G567), "", NOT(ISNUMBER(G567)), "!!!",  G567&lt;DataTables!$E$115,"...",G567&lt;DataTables!$F$115,"L1",G567&lt;DataTables!$G$115,"L2",G567&lt;DataTables!$H$115,"L3",G567&lt;DataTables!$I$115,"L4",G567&lt;DataTables!$J$115,"L5",G567&lt;DataTables!$K$115,"L6",G567&lt;DataTables!$L$115,"L7",G567&lt;DataTables!$M$115,"L8", G567&gt;=DataTables!$M$115,"L9")</f>
        <v/>
      </c>
      <c r="K567" s="412"/>
      <c r="L567" s="31"/>
      <c r="M567" s="34" t="str">
        <f t="shared" si="195"/>
        <v>W</v>
      </c>
      <c r="N567" s="34" t="str">
        <f t="shared" si="195"/>
        <v>WW</v>
      </c>
      <c r="O567" s="34" cm="1">
        <f t="array" ref="O567">_xlfn.LET(_xlpm.a, $F$560:$F$567, _xlpm.b, $E$560:$E$567, _xlpm.c, _xlfn.XLOOKUP(M567,_xlpm.a,_xlpm.b,0), _xlpm.d, _xlfn.XLOOKUP(N567,_xlpm.a,_xlpm.b,0), _xlpm.x, IF(OR(_xlpm.c=0,_xlpm.d=0), _xlpm.c+_xlpm.d, MIN(_xlpm.c,_xlpm.d)), IF(_xlpm.x=0, 0, IF(DataTables!$K$158="6+", _xlfn.IFNA(_xlfn.RANK.AVG(_xlpm.x,$E$560:$E$565),1), IF(DataTables!$K$158=8,_xlfn.RANK.AVG(_xlpm.x,_xlpm.b)))))</f>
        <v>0</v>
      </c>
      <c r="P567" s="32"/>
      <c r="Q567" s="151"/>
      <c r="R567" s="151"/>
      <c r="S567" s="151"/>
      <c r="T567" s="151"/>
      <c r="U567" s="151"/>
      <c r="V567" s="151"/>
      <c r="W567" s="151"/>
      <c r="X567" s="151">
        <f>$O567</f>
        <v>0</v>
      </c>
      <c r="Y567" s="31"/>
      <c r="Z567" s="32">
        <f>COUNTIF(F$560:F$567:F$569:F$576,F567)</f>
        <v>0</v>
      </c>
      <c r="AA567" s="32">
        <f t="shared" si="196"/>
        <v>0</v>
      </c>
      <c r="AB567" s="7" t="str">
        <f t="shared" si="197"/>
        <v/>
      </c>
    </row>
    <row r="568" spans="1:28" s="8" customFormat="1" ht="20.25" customHeight="1">
      <c r="A568" s="709" t="s">
        <v>183</v>
      </c>
      <c r="B568" s="709" t="s">
        <v>60</v>
      </c>
      <c r="C568" s="709" t="s">
        <v>145</v>
      </c>
      <c r="D568" s="709"/>
      <c r="E568" s="454" t="s">
        <v>274</v>
      </c>
      <c r="F568" s="455"/>
      <c r="G568" s="455"/>
      <c r="H568" s="456"/>
      <c r="I568" s="457"/>
      <c r="J568" s="461"/>
      <c r="K568" s="43"/>
      <c r="L568" s="31"/>
      <c r="M568" s="36"/>
      <c r="N568" s="36"/>
      <c r="O568" s="712"/>
      <c r="P568" s="31"/>
      <c r="Q568" s="31"/>
      <c r="R568" s="31"/>
      <c r="S568" s="31"/>
      <c r="T568" s="31"/>
      <c r="U568" s="31"/>
      <c r="V568" s="31"/>
      <c r="W568" s="31"/>
      <c r="X568" s="31"/>
      <c r="Y568" s="31"/>
      <c r="Z568" s="32"/>
      <c r="AA568" s="2"/>
    </row>
    <row r="569" spans="1:28" s="8" customFormat="1" ht="20.25" customHeight="1">
      <c r="A569" s="709" t="s">
        <v>183</v>
      </c>
      <c r="B569" s="709" t="s">
        <v>60</v>
      </c>
      <c r="C569" s="709" t="s">
        <v>145</v>
      </c>
      <c r="D569" s="709" t="s">
        <v>65</v>
      </c>
      <c r="E569" s="398">
        <v>1</v>
      </c>
      <c r="F569" s="55"/>
      <c r="G569" s="400"/>
      <c r="H569" s="402" t="str" cm="1">
        <f t="array" ref="H569">IF($F569=0," ",_xlfn.XLOOKUP($F569,DataCalcs!$B$495:$B$573,_xlfn.XLOOKUP($C569,DataCalcs!$D$494:$N$494,DataCalcs!$D$495:$N$573),"WRONG LETTER"))</f>
        <v xml:space="preserve"> </v>
      </c>
      <c r="I569" s="402" t="str">
        <f>IF($F569=0," ",_xlfn.XLOOKUP($F569,DataCalcs!$B$495:$B$573,DataCalcs!$A$495:$A$573,"WRONG LETTER"))</f>
        <v xml:space="preserve"> </v>
      </c>
      <c r="J569" s="29" t="str" cm="1">
        <f t="array" ref="J569">_xlfn.IFS(ISBLANK(G569), "", NOT(ISNUMBER(G569)), "!!!",  G569&lt;DataTables!$E$115,"...",G569&lt;DataTables!$F$115,"L1",G569&lt;DataTables!$G$115,"L2",G569&lt;DataTables!$H$115,"L3",G569&lt;DataTables!$I$115,"L4",G569&lt;DataTables!$J$115,"L5",G569&lt;DataTables!$K$115,"L6",G569&lt;DataTables!$L$115,"L7",G569&lt;DataTables!$M$115,"L8", G569&gt;=DataTables!$M$115,"L9")</f>
        <v/>
      </c>
      <c r="K569" s="412"/>
      <c r="L569" s="32"/>
      <c r="M569" s="34" t="str">
        <f t="shared" ref="M569:N576" si="198">M560</f>
        <v>A</v>
      </c>
      <c r="N569" s="34" t="str">
        <f t="shared" si="198"/>
        <v>AA</v>
      </c>
      <c r="O569" s="34" cm="1">
        <f t="array" ref="O569">_xlfn.LET(_xlpm.a, $F$569:$F$576, _xlpm.b, $E$569:$E$576, _xlpm.c, _xlfn.XLOOKUP(M569,_xlpm.a,_xlpm.b,0), _xlpm.d, _xlfn.XLOOKUP(N569,_xlpm.a,_xlpm.b,0), _xlpm.x, IF(OR(_xlpm.c=0,_xlpm.d=0), _xlpm.c+_xlpm.d, MIN(_xlpm.c,_xlpm.d)), IF(_xlpm.x=0, 0, IF(DataTables!$K$158="6+", _xlfn.IFNA(_xlfn.RANK.AVG(_xlpm.x,$E$569:$E$574),1), IF(DataTables!$K$158=8,_xlfn.RANK.AVG(_xlpm.x,_xlpm.b)))))</f>
        <v>0</v>
      </c>
      <c r="P569" s="32"/>
      <c r="Q569" s="151">
        <f>$O569</f>
        <v>0</v>
      </c>
      <c r="R569" s="151"/>
      <c r="S569" s="151"/>
      <c r="T569" s="151"/>
      <c r="U569" s="151"/>
      <c r="V569" s="151"/>
      <c r="W569" s="151"/>
      <c r="X569" s="151"/>
      <c r="Y569" s="32"/>
      <c r="Z569" s="32">
        <f>COUNTIF(F$560:F$567:F$569:F$576,F569)</f>
        <v>0</v>
      </c>
      <c r="AA569" s="32">
        <f>IF(NOT(ISBLANK(F569)),COUNTIF(F$569:F$576,LEFT(F569,1)&amp;"*"),0)</f>
        <v>0</v>
      </c>
      <c r="AB569" s="7" t="str">
        <f>IF($G569&gt;=$J$559, "***", "")</f>
        <v/>
      </c>
    </row>
    <row r="570" spans="1:28" s="8" customFormat="1" ht="20.25" customHeight="1">
      <c r="A570" s="709" t="s">
        <v>183</v>
      </c>
      <c r="B570" s="709" t="s">
        <v>60</v>
      </c>
      <c r="C570" s="709" t="s">
        <v>145</v>
      </c>
      <c r="D570" s="709" t="s">
        <v>65</v>
      </c>
      <c r="E570" s="41">
        <v>2</v>
      </c>
      <c r="F570" s="17"/>
      <c r="G570" s="38"/>
      <c r="H570" s="33" t="str" cm="1">
        <f t="array" ref="H570">IF($F570=0," ",_xlfn.XLOOKUP($F570,DataCalcs!$B$495:$B$573,_xlfn.XLOOKUP($C570,DataCalcs!$D$494:$N$494,DataCalcs!$D$495:$N$573),"WRONG LETTER"))</f>
        <v xml:space="preserve"> </v>
      </c>
      <c r="I570" s="33" t="str">
        <f>IF($F570=0," ",_xlfn.XLOOKUP($F570,DataCalcs!$B$495:$B$573,DataCalcs!$A$495:$A$573,"WRONG LETTER"))</f>
        <v xml:space="preserve"> </v>
      </c>
      <c r="J570" s="709" t="str" cm="1">
        <f t="array" ref="J570">_xlfn.IFS(ISBLANK(G570), "", NOT(ISNUMBER(G570)), "!!!",  G570&lt;DataTables!$E$115,"...",G570&lt;DataTables!$F$115,"L1",G570&lt;DataTables!$G$115,"L2",G570&lt;DataTables!$H$115,"L3",G570&lt;DataTables!$I$115,"L4",G570&lt;DataTables!$J$115,"L5",G570&lt;DataTables!$K$115,"L6",G570&lt;DataTables!$L$115,"L7",G570&lt;DataTables!$M$115,"L8", G570&gt;=DataTables!$M$115,"L9")</f>
        <v/>
      </c>
      <c r="K570" s="412"/>
      <c r="L570" s="31"/>
      <c r="M570" s="34" t="str">
        <f t="shared" si="198"/>
        <v>N</v>
      </c>
      <c r="N570" s="34" t="str">
        <f t="shared" si="198"/>
        <v>NN</v>
      </c>
      <c r="O570" s="34" cm="1">
        <f t="array" ref="O570">_xlfn.LET(_xlpm.a, $F$569:$F$576, _xlpm.b, $E$569:$E$576, _xlpm.c, _xlfn.XLOOKUP(M570,_xlpm.a,_xlpm.b,0), _xlpm.d, _xlfn.XLOOKUP(N570,_xlpm.a,_xlpm.b,0), _xlpm.x, IF(OR(_xlpm.c=0,_xlpm.d=0), _xlpm.c+_xlpm.d, MIN(_xlpm.c,_xlpm.d)), IF(_xlpm.x=0, 0, IF(DataTables!$K$158="6+", _xlfn.IFNA(_xlfn.RANK.AVG(_xlpm.x,$E$569:$E$574),1), IF(DataTables!$K$158=8,_xlfn.RANK.AVG(_xlpm.x,_xlpm.b)))))</f>
        <v>0</v>
      </c>
      <c r="P570" s="32"/>
      <c r="Q570" s="151"/>
      <c r="R570" s="151">
        <f>$O570</f>
        <v>0</v>
      </c>
      <c r="S570" s="151"/>
      <c r="T570" s="151"/>
      <c r="U570" s="151"/>
      <c r="V570" s="151"/>
      <c r="W570" s="151"/>
      <c r="X570" s="151"/>
      <c r="Y570" s="32"/>
      <c r="Z570" s="32">
        <f>COUNTIF(F$560:F$567:F$569:F$576,F570)</f>
        <v>0</v>
      </c>
      <c r="AA570" s="32">
        <f t="shared" ref="AA570:AA576" si="199">IF(NOT(ISBLANK(F570)),COUNTIF(F$569:F$576,LEFT(F570,1)&amp;"*"),0)</f>
        <v>0</v>
      </c>
      <c r="AB570" s="7" t="str">
        <f t="shared" ref="AB570:AB575" si="200">IF($G570&gt;=$J$559, "***", "")</f>
        <v/>
      </c>
    </row>
    <row r="571" spans="1:28" s="8" customFormat="1" ht="20.25" customHeight="1">
      <c r="A571" s="709" t="s">
        <v>183</v>
      </c>
      <c r="B571" s="709" t="s">
        <v>60</v>
      </c>
      <c r="C571" s="709" t="s">
        <v>145</v>
      </c>
      <c r="D571" s="709" t="s">
        <v>65</v>
      </c>
      <c r="E571" s="41">
        <v>3</v>
      </c>
      <c r="F571" s="17"/>
      <c r="G571" s="38"/>
      <c r="H571" s="33" t="str" cm="1">
        <f t="array" ref="H571">IF($F571=0," ",_xlfn.XLOOKUP($F571,DataCalcs!$B$495:$B$573,_xlfn.XLOOKUP($C571,DataCalcs!$D$494:$N$494,DataCalcs!$D$495:$N$573),"WRONG LETTER"))</f>
        <v xml:space="preserve"> </v>
      </c>
      <c r="I571" s="33" t="str">
        <f>IF($F571=0," ",_xlfn.XLOOKUP($F571,DataCalcs!$B$495:$B$573,DataCalcs!$A$495:$A$573,"WRONG LETTER"))</f>
        <v xml:space="preserve"> </v>
      </c>
      <c r="J571" s="709" t="str" cm="1">
        <f t="array" ref="J571">_xlfn.IFS(ISBLANK(G571), "", NOT(ISNUMBER(G571)), "!!!",  G571&lt;DataTables!$E$115,"...",G571&lt;DataTables!$F$115,"L1",G571&lt;DataTables!$G$115,"L2",G571&lt;DataTables!$H$115,"L3",G571&lt;DataTables!$I$115,"L4",G571&lt;DataTables!$J$115,"L5",G571&lt;DataTables!$K$115,"L6",G571&lt;DataTables!$L$115,"L7",G571&lt;DataTables!$M$115,"L8", G571&gt;=DataTables!$M$115,"L9")</f>
        <v/>
      </c>
      <c r="K571" s="412"/>
      <c r="L571" s="31"/>
      <c r="M571" s="34" t="str">
        <f t="shared" si="198"/>
        <v>B</v>
      </c>
      <c r="N571" s="34" t="str">
        <f t="shared" si="198"/>
        <v>BB</v>
      </c>
      <c r="O571" s="34" cm="1">
        <f t="array" ref="O571">_xlfn.LET(_xlpm.a, $F$569:$F$576, _xlpm.b, $E$569:$E$576, _xlpm.c, _xlfn.XLOOKUP(M571,_xlpm.a,_xlpm.b,0), _xlpm.d, _xlfn.XLOOKUP(N571,_xlpm.a,_xlpm.b,0), _xlpm.x, IF(OR(_xlpm.c=0,_xlpm.d=0), _xlpm.c+_xlpm.d, MIN(_xlpm.c,_xlpm.d)), IF(_xlpm.x=0, 0, IF(DataTables!$K$158="6+", _xlfn.IFNA(_xlfn.RANK.AVG(_xlpm.x,$E$569:$E$574),1), IF(DataTables!$K$158=8,_xlfn.RANK.AVG(_xlpm.x,_xlpm.b)))))</f>
        <v>0</v>
      </c>
      <c r="P571" s="32"/>
      <c r="Q571" s="151"/>
      <c r="R571" s="151"/>
      <c r="S571" s="151">
        <f>$O571</f>
        <v>0</v>
      </c>
      <c r="T571" s="151"/>
      <c r="U571" s="151"/>
      <c r="V571" s="151"/>
      <c r="W571" s="151"/>
      <c r="X571" s="151"/>
      <c r="Y571" s="32"/>
      <c r="Z571" s="32">
        <f>COUNTIF(F$560:F$567:F$569:F$576,F571)</f>
        <v>0</v>
      </c>
      <c r="AA571" s="32">
        <f t="shared" si="199"/>
        <v>0</v>
      </c>
      <c r="AB571" s="7" t="str">
        <f t="shared" si="200"/>
        <v/>
      </c>
    </row>
    <row r="572" spans="1:28" s="8" customFormat="1" ht="20.25" customHeight="1">
      <c r="A572" s="709" t="s">
        <v>183</v>
      </c>
      <c r="B572" s="709" t="s">
        <v>60</v>
      </c>
      <c r="C572" s="709" t="s">
        <v>145</v>
      </c>
      <c r="D572" s="709" t="s">
        <v>65</v>
      </c>
      <c r="E572" s="41">
        <v>4</v>
      </c>
      <c r="F572" s="17"/>
      <c r="G572" s="38"/>
      <c r="H572" s="33" t="str" cm="1">
        <f t="array" ref="H572">IF($F572=0," ",_xlfn.XLOOKUP($F572,DataCalcs!$B$495:$B$573,_xlfn.XLOOKUP($C572,DataCalcs!$D$494:$N$494,DataCalcs!$D$495:$N$573),"WRONG LETTER"))</f>
        <v xml:space="preserve"> </v>
      </c>
      <c r="I572" s="33" t="str">
        <f>IF($F572=0," ",_xlfn.XLOOKUP($F572,DataCalcs!$B$495:$B$573,DataCalcs!$A$495:$A$573,"WRONG LETTER"))</f>
        <v xml:space="preserve"> </v>
      </c>
      <c r="J572" s="709" t="str" cm="1">
        <f t="array" ref="J572">_xlfn.IFS(ISBLANK(G572), "", NOT(ISNUMBER(G572)), "!!!",  G572&lt;DataTables!$E$115,"...",G572&lt;DataTables!$F$115,"L1",G572&lt;DataTables!$G$115,"L2",G572&lt;DataTables!$H$115,"L3",G572&lt;DataTables!$I$115,"L4",G572&lt;DataTables!$J$115,"L5",G572&lt;DataTables!$K$115,"L6",G572&lt;DataTables!$L$115,"L7",G572&lt;DataTables!$M$115,"L8", G572&gt;=DataTables!$M$115,"L9")</f>
        <v/>
      </c>
      <c r="K572" s="412"/>
      <c r="L572" s="31"/>
      <c r="M572" s="34" t="str">
        <f t="shared" si="198"/>
        <v>O</v>
      </c>
      <c r="N572" s="34" t="str">
        <f t="shared" si="198"/>
        <v>OO</v>
      </c>
      <c r="O572" s="34" cm="1">
        <f t="array" ref="O572">_xlfn.LET(_xlpm.a, $F$569:$F$576, _xlpm.b, $E$569:$E$576, _xlpm.c, _xlfn.XLOOKUP(M572,_xlpm.a,_xlpm.b,0), _xlpm.d, _xlfn.XLOOKUP(N572,_xlpm.a,_xlpm.b,0), _xlpm.x, IF(OR(_xlpm.c=0,_xlpm.d=0), _xlpm.c+_xlpm.d, MIN(_xlpm.c,_xlpm.d)), IF(_xlpm.x=0, 0, IF(DataTables!$K$158="6+", _xlfn.IFNA(_xlfn.RANK.AVG(_xlpm.x,$E$569:$E$574),1), IF(DataTables!$K$158=8,_xlfn.RANK.AVG(_xlpm.x,_xlpm.b)))))</f>
        <v>0</v>
      </c>
      <c r="P572" s="32"/>
      <c r="Q572" s="151"/>
      <c r="R572" s="151"/>
      <c r="S572" s="151"/>
      <c r="T572" s="151">
        <f>$O572</f>
        <v>0</v>
      </c>
      <c r="U572" s="151"/>
      <c r="V572" s="151"/>
      <c r="W572" s="151"/>
      <c r="X572" s="151"/>
      <c r="Y572" s="32"/>
      <c r="Z572" s="32">
        <f>COUNTIF(F$560:F$567:F$569:F$576,F572)</f>
        <v>0</v>
      </c>
      <c r="AA572" s="32">
        <f t="shared" si="199"/>
        <v>0</v>
      </c>
      <c r="AB572" s="7" t="str">
        <f t="shared" si="200"/>
        <v/>
      </c>
    </row>
    <row r="573" spans="1:28" s="8" customFormat="1" ht="20.25" customHeight="1">
      <c r="A573" s="709" t="s">
        <v>183</v>
      </c>
      <c r="B573" s="709" t="s">
        <v>60</v>
      </c>
      <c r="C573" s="709" t="s">
        <v>145</v>
      </c>
      <c r="D573" s="709" t="s">
        <v>65</v>
      </c>
      <c r="E573" s="41">
        <v>5</v>
      </c>
      <c r="F573" s="17"/>
      <c r="G573" s="38"/>
      <c r="H573" s="33" t="str" cm="1">
        <f t="array" ref="H573">IF($F573=0," ",_xlfn.XLOOKUP($F573,DataCalcs!$B$495:$B$573,_xlfn.XLOOKUP($C573,DataCalcs!$D$494:$N$494,DataCalcs!$D$495:$N$573),"WRONG LETTER"))</f>
        <v xml:space="preserve"> </v>
      </c>
      <c r="I573" s="33" t="str">
        <f>IF($F573=0," ",_xlfn.XLOOKUP($F573,DataCalcs!$B$495:$B$573,DataCalcs!$A$495:$A$573,"WRONG LETTER"))</f>
        <v xml:space="preserve"> </v>
      </c>
      <c r="J573" s="709" t="str" cm="1">
        <f t="array" ref="J573">_xlfn.IFS(ISBLANK(G573), "", NOT(ISNUMBER(G573)), "!!!",  G573&lt;DataTables!$E$115,"...",G573&lt;DataTables!$F$115,"L1",G573&lt;DataTables!$G$115,"L2",G573&lt;DataTables!$H$115,"L3",G573&lt;DataTables!$I$115,"L4",G573&lt;DataTables!$J$115,"L5",G573&lt;DataTables!$K$115,"L6",G573&lt;DataTables!$L$115,"L7",G573&lt;DataTables!$M$115,"L8", G573&gt;=DataTables!$M$115,"L9")</f>
        <v/>
      </c>
      <c r="K573" s="412"/>
      <c r="L573" s="31"/>
      <c r="M573" s="34" t="str">
        <f t="shared" si="198"/>
        <v>R</v>
      </c>
      <c r="N573" s="34" t="str">
        <f t="shared" si="198"/>
        <v>RR</v>
      </c>
      <c r="O573" s="34" cm="1">
        <f t="array" ref="O573">_xlfn.LET(_xlpm.a, $F$569:$F$576, _xlpm.b, $E$569:$E$576, _xlpm.c, _xlfn.XLOOKUP(M573,_xlpm.a,_xlpm.b,0), _xlpm.d, _xlfn.XLOOKUP(N573,_xlpm.a,_xlpm.b,0), _xlpm.x, IF(OR(_xlpm.c=0,_xlpm.d=0), _xlpm.c+_xlpm.d, MIN(_xlpm.c,_xlpm.d)), IF(_xlpm.x=0, 0, IF(DataTables!$K$158="6+", _xlfn.IFNA(_xlfn.RANK.AVG(_xlpm.x,$E$569:$E$574),1), IF(DataTables!$K$158=8,_xlfn.RANK.AVG(_xlpm.x,_xlpm.b)))))</f>
        <v>0</v>
      </c>
      <c r="P573" s="32"/>
      <c r="Q573" s="151"/>
      <c r="R573" s="151"/>
      <c r="S573" s="151"/>
      <c r="T573" s="151"/>
      <c r="U573" s="151">
        <f>$O573</f>
        <v>0</v>
      </c>
      <c r="V573" s="151"/>
      <c r="W573" s="151"/>
      <c r="X573" s="151"/>
      <c r="Y573" s="32"/>
      <c r="Z573" s="32">
        <f>COUNTIF(F$560:F$567:F$569:F$576,F573)</f>
        <v>0</v>
      </c>
      <c r="AA573" s="32">
        <f t="shared" si="199"/>
        <v>0</v>
      </c>
      <c r="AB573" s="7" t="str">
        <f t="shared" si="200"/>
        <v/>
      </c>
    </row>
    <row r="574" spans="1:28" s="8" customFormat="1" ht="20.25" customHeight="1">
      <c r="A574" s="709" t="s">
        <v>183</v>
      </c>
      <c r="B574" s="709" t="s">
        <v>60</v>
      </c>
      <c r="C574" s="709" t="s">
        <v>145</v>
      </c>
      <c r="D574" s="709" t="s">
        <v>65</v>
      </c>
      <c r="E574" s="41">
        <v>6</v>
      </c>
      <c r="F574" s="17"/>
      <c r="G574" s="38"/>
      <c r="H574" s="33" t="str" cm="1">
        <f t="array" ref="H574">IF($F574=0," ",_xlfn.XLOOKUP($F574,DataCalcs!$B$495:$B$573,_xlfn.XLOOKUP($C574,DataCalcs!$D$494:$N$494,DataCalcs!$D$495:$N$573),"WRONG LETTER"))</f>
        <v xml:space="preserve"> </v>
      </c>
      <c r="I574" s="33" t="str">
        <f>IF($F574=0," ",_xlfn.XLOOKUP($F574,DataCalcs!$B$495:$B$573,DataCalcs!$A$495:$A$573,"WRONG LETTER"))</f>
        <v xml:space="preserve"> </v>
      </c>
      <c r="J574" s="709" t="str" cm="1">
        <f t="array" ref="J574">_xlfn.IFS(ISBLANK(G574), "", NOT(ISNUMBER(G574)), "!!!",  G574&lt;DataTables!$E$115,"...",G574&lt;DataTables!$F$115,"L1",G574&lt;DataTables!$G$115,"L2",G574&lt;DataTables!$H$115,"L3",G574&lt;DataTables!$I$115,"L4",G574&lt;DataTables!$J$115,"L5",G574&lt;DataTables!$K$115,"L6",G574&lt;DataTables!$L$115,"L7",G574&lt;DataTables!$M$115,"L8", G574&gt;=DataTables!$M$115,"L9")</f>
        <v/>
      </c>
      <c r="K574" s="412"/>
      <c r="L574" s="418"/>
      <c r="M574" s="34" t="str">
        <f t="shared" si="198"/>
        <v>X</v>
      </c>
      <c r="N574" s="34" t="str">
        <f t="shared" si="198"/>
        <v>XX</v>
      </c>
      <c r="O574" s="34" cm="1">
        <f t="array" ref="O574">_xlfn.LET(_xlpm.a, $F$569:$F$576, _xlpm.b, $E$569:$E$576, _xlpm.c, _xlfn.XLOOKUP(M574,_xlpm.a,_xlpm.b,0), _xlpm.d, _xlfn.XLOOKUP(N574,_xlpm.a,_xlpm.b,0), _xlpm.x, IF(OR(_xlpm.c=0,_xlpm.d=0), _xlpm.c+_xlpm.d, MIN(_xlpm.c,_xlpm.d)), IF(_xlpm.x=0, 0, IF(DataTables!$K$158="6+", _xlfn.IFNA(_xlfn.RANK.AVG(_xlpm.x,$E$569:$E$574),1), IF(DataTables!$K$158=8,_xlfn.RANK.AVG(_xlpm.x,_xlpm.b)))))</f>
        <v>0</v>
      </c>
      <c r="P574" s="32"/>
      <c r="Q574" s="151"/>
      <c r="R574" s="151"/>
      <c r="S574" s="151"/>
      <c r="T574" s="151"/>
      <c r="U574" s="151"/>
      <c r="V574" s="151">
        <f>$O574</f>
        <v>0</v>
      </c>
      <c r="W574" s="151"/>
      <c r="X574" s="151"/>
      <c r="Y574" s="32"/>
      <c r="Z574" s="32">
        <f>COUNTIF(F$560:F$567:F$569:F$576,F574)</f>
        <v>0</v>
      </c>
      <c r="AA574" s="32">
        <f t="shared" si="199"/>
        <v>0</v>
      </c>
      <c r="AB574" s="7" t="str">
        <f t="shared" si="200"/>
        <v/>
      </c>
    </row>
    <row r="575" spans="1:28" s="7" customFormat="1" ht="20.25" customHeight="1">
      <c r="A575" s="709" t="s">
        <v>183</v>
      </c>
      <c r="B575" s="709" t="s">
        <v>60</v>
      </c>
      <c r="C575" s="709" t="s">
        <v>145</v>
      </c>
      <c r="D575" s="709" t="s">
        <v>65</v>
      </c>
      <c r="E575" s="14">
        <v>7</v>
      </c>
      <c r="F575" s="17"/>
      <c r="G575" s="38"/>
      <c r="H575" s="33" t="str" cm="1">
        <f t="array" ref="H575">IF($F575=0," ",_xlfn.XLOOKUP($F575,DataCalcs!$B$495:$B$573,_xlfn.XLOOKUP($C575,DataCalcs!$D$494:$N$494,DataCalcs!$D$495:$N$573),"WRONG LETTER"))</f>
        <v xml:space="preserve"> </v>
      </c>
      <c r="I575" s="33" t="str">
        <f>IF($F575=0," ",_xlfn.XLOOKUP($F575,DataCalcs!$B$495:$B$573,DataCalcs!$A$495:$A$573,"WRONG LETTER"))</f>
        <v xml:space="preserve"> </v>
      </c>
      <c r="J575" s="709" t="str" cm="1">
        <f t="array" ref="J575">_xlfn.IFS(ISBLANK(G575), "", NOT(ISNUMBER(G575)), "!!!",  G575&lt;DataTables!$E$115,"...",G575&lt;DataTables!$F$115,"L1",G575&lt;DataTables!$G$115,"L2",G575&lt;DataTables!$H$115,"L3",G575&lt;DataTables!$I$115,"L4",G575&lt;DataTables!$J$115,"L5",G575&lt;DataTables!$K$115,"L6",G575&lt;DataTables!$L$115,"L7",G575&lt;DataTables!$M$115,"L8", G575&gt;=DataTables!$M$115,"L9")</f>
        <v/>
      </c>
      <c r="K575" s="412"/>
      <c r="L575" s="31"/>
      <c r="M575" s="34" t="str">
        <f t="shared" si="198"/>
        <v>H</v>
      </c>
      <c r="N575" s="34" t="str">
        <f t="shared" si="198"/>
        <v>HH</v>
      </c>
      <c r="O575" s="34" cm="1">
        <f t="array" ref="O575">_xlfn.LET(_xlpm.a, $F$569:$F$576, _xlpm.b, $E$569:$E$576, _xlpm.c, _xlfn.XLOOKUP(M575,_xlpm.a,_xlpm.b,0), _xlpm.d, _xlfn.XLOOKUP(N575,_xlpm.a,_xlpm.b,0), _xlpm.x, IF(OR(_xlpm.c=0,_xlpm.d=0), _xlpm.c+_xlpm.d, MIN(_xlpm.c,_xlpm.d)), IF(_xlpm.x=0, 0, IF(DataTables!$K$158="6+", _xlfn.IFNA(_xlfn.RANK.AVG(_xlpm.x,$E$569:$E$574),1), IF(DataTables!$K$158=8,_xlfn.RANK.AVG(_xlpm.x,_xlpm.b)))))</f>
        <v>0</v>
      </c>
      <c r="P575" s="32"/>
      <c r="Q575" s="151"/>
      <c r="R575" s="151"/>
      <c r="S575" s="151"/>
      <c r="T575" s="151"/>
      <c r="U575" s="151"/>
      <c r="V575" s="151"/>
      <c r="W575" s="151">
        <f>$O575</f>
        <v>0</v>
      </c>
      <c r="X575" s="151"/>
      <c r="Y575" s="32"/>
      <c r="Z575" s="32">
        <f>COUNTIF(F$560:F$567:F$569:F$576,F575)</f>
        <v>0</v>
      </c>
      <c r="AA575" s="32">
        <f t="shared" si="199"/>
        <v>0</v>
      </c>
      <c r="AB575" s="7" t="str">
        <f t="shared" si="200"/>
        <v/>
      </c>
    </row>
    <row r="576" spans="1:28" s="7" customFormat="1" ht="20.25" customHeight="1">
      <c r="A576" s="709" t="s">
        <v>183</v>
      </c>
      <c r="B576" s="709" t="s">
        <v>60</v>
      </c>
      <c r="C576" s="709" t="s">
        <v>145</v>
      </c>
      <c r="D576" s="709" t="s">
        <v>65</v>
      </c>
      <c r="E576" s="394">
        <v>8</v>
      </c>
      <c r="F576" s="405"/>
      <c r="G576" s="406"/>
      <c r="H576" s="397" t="str" cm="1">
        <f t="array" ref="H576">IF($F576=0," ",_xlfn.XLOOKUP($F576,DataCalcs!$B$495:$B$573,_xlfn.XLOOKUP($C576,DataCalcs!$D$494:$N$494,DataCalcs!$D$495:$N$573),"WRONG LETTER"))</f>
        <v xml:space="preserve"> </v>
      </c>
      <c r="I576" s="397" t="str">
        <f>IF($F576=0," ",_xlfn.XLOOKUP($F576,DataCalcs!$B$495:$B$573,DataCalcs!$A$495:$A$573,"WRONG LETTER"))</f>
        <v xml:space="preserve"> </v>
      </c>
      <c r="J576" s="711" t="str" cm="1">
        <f t="array" ref="J576">_xlfn.IFS(ISBLANK(G576), "", NOT(ISNUMBER(G576)), "!!!",  G576&lt;DataTables!$E$115,"...",G576&lt;DataTables!$F$115,"L1",G576&lt;DataTables!$G$115,"L2",G576&lt;DataTables!$H$115,"L3",G576&lt;DataTables!$I$115,"L4",G576&lt;DataTables!$J$115,"L5",G576&lt;DataTables!$K$115,"L6",G576&lt;DataTables!$L$115,"L7",G576&lt;DataTables!$M$115,"L8", G576&gt;=DataTables!$M$115,"L9")</f>
        <v/>
      </c>
      <c r="K576" s="412"/>
      <c r="L576" s="31"/>
      <c r="M576" s="34" t="str">
        <f t="shared" si="198"/>
        <v>W</v>
      </c>
      <c r="N576" s="34" t="str">
        <f t="shared" si="198"/>
        <v>WW</v>
      </c>
      <c r="O576" s="34" cm="1">
        <f t="array" ref="O576">_xlfn.LET(_xlpm.a, $F$569:$F$576, _xlpm.b, $E$569:$E$576, _xlpm.c, _xlfn.XLOOKUP(M576,_xlpm.a,_xlpm.b,0), _xlpm.d, _xlfn.XLOOKUP(N576,_xlpm.a,_xlpm.b,0), _xlpm.x, IF(OR(_xlpm.c=0,_xlpm.d=0), _xlpm.c+_xlpm.d, MIN(_xlpm.c,_xlpm.d)), IF(_xlpm.x=0, 0, IF(DataTables!$K$158="6+", _xlfn.IFNA(_xlfn.RANK.AVG(_xlpm.x,$E$569:$E$574),1), IF(DataTables!$K$158=8,_xlfn.RANK.AVG(_xlpm.x,_xlpm.b)))))</f>
        <v>0</v>
      </c>
      <c r="P576" s="32"/>
      <c r="Q576" s="151"/>
      <c r="R576" s="151"/>
      <c r="S576" s="151"/>
      <c r="T576" s="151"/>
      <c r="U576" s="151"/>
      <c r="V576" s="151"/>
      <c r="W576" s="151"/>
      <c r="X576" s="151">
        <f>$O576</f>
        <v>0</v>
      </c>
      <c r="Y576" s="31"/>
      <c r="Z576" s="32">
        <f>COUNTIF(F$560:F$567:F$569:F$576,F576)</f>
        <v>0</v>
      </c>
      <c r="AA576" s="32">
        <f t="shared" si="199"/>
        <v>0</v>
      </c>
      <c r="AB576" s="7" t="str">
        <f>IF($G576&gt;=$J$559, "***", "")</f>
        <v/>
      </c>
    </row>
    <row r="577" spans="1:28" s="7" customFormat="1" ht="20.25" customHeight="1">
      <c r="A577" s="709" t="s">
        <v>183</v>
      </c>
      <c r="B577" s="709" t="s">
        <v>60</v>
      </c>
      <c r="C577" s="709" t="s">
        <v>148</v>
      </c>
      <c r="D577" s="709"/>
      <c r="E577" s="454" t="s">
        <v>275</v>
      </c>
      <c r="F577" s="455"/>
      <c r="G577" s="455"/>
      <c r="H577" s="456"/>
      <c r="I577" s="457" t="s">
        <v>59</v>
      </c>
      <c r="J577" s="461">
        <f>DataTables!$N$117</f>
        <v>42.05</v>
      </c>
      <c r="K577" s="43"/>
      <c r="L577" s="13"/>
      <c r="M577" s="36"/>
      <c r="N577" s="36"/>
      <c r="O577" s="712"/>
      <c r="P577" s="31"/>
      <c r="Q577" s="31"/>
      <c r="R577" s="31"/>
      <c r="S577" s="31"/>
      <c r="T577" s="31"/>
      <c r="U577" s="31"/>
      <c r="V577" s="31"/>
      <c r="W577" s="31"/>
      <c r="X577" s="31"/>
      <c r="Y577" s="32"/>
      <c r="Z577" s="32"/>
      <c r="AA577" s="32"/>
    </row>
    <row r="578" spans="1:28" s="7" customFormat="1" ht="20.25" customHeight="1">
      <c r="A578" s="709" t="s">
        <v>183</v>
      </c>
      <c r="B578" s="709" t="s">
        <v>60</v>
      </c>
      <c r="C578" s="709" t="s">
        <v>148</v>
      </c>
      <c r="D578" s="709" t="s">
        <v>71</v>
      </c>
      <c r="E578" s="398">
        <v>1</v>
      </c>
      <c r="F578" s="55"/>
      <c r="G578" s="400"/>
      <c r="H578" s="402" t="str" cm="1">
        <f t="array" ref="H578">IF($F578=0," ",_xlfn.XLOOKUP($F578,DataCalcs!$B$495:$B$573,_xlfn.XLOOKUP($C578,DataCalcs!$D$494:$N$494,DataCalcs!$D$495:$N$573),"WRONG LETTER"))</f>
        <v xml:space="preserve"> </v>
      </c>
      <c r="I578" s="402" t="str">
        <f>IF($F578=0," ",_xlfn.XLOOKUP($F578,DataCalcs!$B$495:$B$573,DataCalcs!$A$495:$A$573,"WRONG LETTER"))</f>
        <v xml:space="preserve"> </v>
      </c>
      <c r="J578" s="29" t="str" cm="1">
        <f t="array" ref="J578">_xlfn.IFS(ISBLANK(G578), "", NOT(ISNUMBER(G578)), "!!!",  G578&lt;DataTables!$E$117,"...",G578&lt;DataTables!$F$117,"L1",G578&lt;DataTables!$G$117,"L2",G578&lt;DataTables!$H$117,"L3",G578&lt;DataTables!$I$117,"L4",G578&lt;DataTables!$J$117,"L5",G578&lt;DataTables!$K$117,"L6",G578&lt;DataTables!$L$117,"L7",G578&lt;DataTables!$M$117,"L8", G578&gt;=DataTables!$M$117,"L9")</f>
        <v/>
      </c>
      <c r="K578" s="709"/>
      <c r="L578" s="32"/>
      <c r="M578" s="34" t="str">
        <f t="shared" ref="M578:N585" si="201">M569</f>
        <v>A</v>
      </c>
      <c r="N578" s="34" t="str">
        <f t="shared" si="201"/>
        <v>AA</v>
      </c>
      <c r="O578" s="34" cm="1">
        <f t="array" ref="O578">_xlfn.LET(_xlpm.a, $F$578:$F$585, _xlpm.b, $E$578:$E$585, _xlpm.c, _xlfn.XLOOKUP(M578,_xlpm.a,_xlpm.b,0), _xlpm.d, _xlfn.XLOOKUP(N578,_xlpm.a,_xlpm.b,0), _xlpm.x, IF(OR(_xlpm.c=0,_xlpm.d=0), _xlpm.c+_xlpm.d, MIN(_xlpm.c,_xlpm.d)), IF(_xlpm.x=0, 0, IF(DataTables!$K$158="6+", _xlfn.IFNA(_xlfn.RANK.AVG(_xlpm.x,$E$578:$E$583),1), IF(DataTables!$K$158=8,_xlfn.RANK.AVG(_xlpm.x,_xlpm.b)))))</f>
        <v>0</v>
      </c>
      <c r="P578" s="32"/>
      <c r="Q578" s="151">
        <f>$O578</f>
        <v>0</v>
      </c>
      <c r="R578" s="151"/>
      <c r="S578" s="151"/>
      <c r="T578" s="151"/>
      <c r="U578" s="151"/>
      <c r="V578" s="151"/>
      <c r="W578" s="151"/>
      <c r="X578" s="151"/>
      <c r="Y578" s="32"/>
      <c r="Z578" s="32">
        <f>COUNTIF(F$578:F$585:F$587:F$594,F578)</f>
        <v>0</v>
      </c>
      <c r="AA578" s="32">
        <f t="shared" ref="AA578:AA585" si="202">IF(NOT(ISBLANK(F578)),COUNTIF(F$578:F$585,LEFT(F578,1)&amp;"*"),0)</f>
        <v>0</v>
      </c>
      <c r="AB578" s="7" t="str">
        <f>IF($G578&gt;=$J$577, "***", "")</f>
        <v/>
      </c>
    </row>
    <row r="579" spans="1:28" s="7" customFormat="1" ht="20.25" customHeight="1">
      <c r="A579" s="709" t="s">
        <v>183</v>
      </c>
      <c r="B579" s="709" t="s">
        <v>60</v>
      </c>
      <c r="C579" s="709" t="s">
        <v>148</v>
      </c>
      <c r="D579" s="709" t="s">
        <v>71</v>
      </c>
      <c r="E579" s="41">
        <v>2</v>
      </c>
      <c r="F579" s="17"/>
      <c r="G579" s="38"/>
      <c r="H579" s="33" t="str" cm="1">
        <f t="array" ref="H579">IF($F579=0," ",_xlfn.XLOOKUP($F579,DataCalcs!$B$495:$B$573,_xlfn.XLOOKUP($C579,DataCalcs!$D$494:$N$494,DataCalcs!$D$495:$N$573),"WRONG LETTER"))</f>
        <v xml:space="preserve"> </v>
      </c>
      <c r="I579" s="33" t="str">
        <f>IF($F579=0," ",_xlfn.XLOOKUP($F579,DataCalcs!$B$495:$B$573,DataCalcs!$A$495:$A$573,"WRONG LETTER"))</f>
        <v xml:space="preserve"> </v>
      </c>
      <c r="J579" s="709" t="str" cm="1">
        <f t="array" ref="J579">_xlfn.IFS(ISBLANK(G579), "", NOT(ISNUMBER(G579)), "!!!",  G579&lt;DataTables!$E$117,"...",G579&lt;DataTables!$F$117,"L1",G579&lt;DataTables!$G$117,"L2",G579&lt;DataTables!$H$117,"L3",G579&lt;DataTables!$I$117,"L4",G579&lt;DataTables!$J$117,"L5",G579&lt;DataTables!$K$117,"L6",G579&lt;DataTables!$L$117,"L7",G579&lt;DataTables!$M$117,"L8", G579&gt;=DataTables!$M$117,"L9")</f>
        <v/>
      </c>
      <c r="K579" s="709"/>
      <c r="L579" s="32"/>
      <c r="M579" s="34" t="str">
        <f t="shared" si="201"/>
        <v>N</v>
      </c>
      <c r="N579" s="34" t="str">
        <f t="shared" si="201"/>
        <v>NN</v>
      </c>
      <c r="O579" s="34" cm="1">
        <f t="array" ref="O579">_xlfn.LET(_xlpm.a, $F$578:$F$585, _xlpm.b, $E$578:$E$585, _xlpm.c, _xlfn.XLOOKUP(M579,_xlpm.a,_xlpm.b,0), _xlpm.d, _xlfn.XLOOKUP(N579,_xlpm.a,_xlpm.b,0), _xlpm.x, IF(OR(_xlpm.c=0,_xlpm.d=0), _xlpm.c+_xlpm.d, MIN(_xlpm.c,_xlpm.d)), IF(_xlpm.x=0, 0, IF(DataTables!$K$158="6+", _xlfn.IFNA(_xlfn.RANK.AVG(_xlpm.x,$E$578:$E$583),1), IF(DataTables!$K$158=8,_xlfn.RANK.AVG(_xlpm.x,_xlpm.b)))))</f>
        <v>0</v>
      </c>
      <c r="P579" s="32"/>
      <c r="Q579" s="151"/>
      <c r="R579" s="151">
        <f>$O579</f>
        <v>0</v>
      </c>
      <c r="S579" s="151"/>
      <c r="T579" s="151"/>
      <c r="U579" s="151"/>
      <c r="V579" s="151"/>
      <c r="W579" s="151"/>
      <c r="X579" s="151"/>
      <c r="Y579" s="32"/>
      <c r="Z579" s="32">
        <f>COUNTIF(F$578:F$585:F$587:F$594,F579)</f>
        <v>0</v>
      </c>
      <c r="AA579" s="32">
        <f t="shared" si="202"/>
        <v>0</v>
      </c>
      <c r="AB579" s="7" t="str">
        <f t="shared" ref="AB579:AB585" si="203">IF($G579&gt;=$J$577, "***", "")</f>
        <v/>
      </c>
    </row>
    <row r="580" spans="1:28" s="7" customFormat="1" ht="20.25" customHeight="1">
      <c r="A580" s="709" t="s">
        <v>183</v>
      </c>
      <c r="B580" s="709" t="s">
        <v>60</v>
      </c>
      <c r="C580" s="709" t="s">
        <v>148</v>
      </c>
      <c r="D580" s="709" t="s">
        <v>71</v>
      </c>
      <c r="E580" s="41">
        <v>3</v>
      </c>
      <c r="F580" s="17"/>
      <c r="G580" s="38"/>
      <c r="H580" s="33" t="str" cm="1">
        <f t="array" ref="H580">IF($F580=0," ",_xlfn.XLOOKUP($F580,DataCalcs!$B$495:$B$573,_xlfn.XLOOKUP($C580,DataCalcs!$D$494:$N$494,DataCalcs!$D$495:$N$573),"WRONG LETTER"))</f>
        <v xml:space="preserve"> </v>
      </c>
      <c r="I580" s="33" t="str">
        <f>IF($F580=0," ",_xlfn.XLOOKUP($F580,DataCalcs!$B$495:$B$573,DataCalcs!$A$495:$A$573,"WRONG LETTER"))</f>
        <v xml:space="preserve"> </v>
      </c>
      <c r="J580" s="709" t="str" cm="1">
        <f t="array" ref="J580">_xlfn.IFS(ISBLANK(G580), "", NOT(ISNUMBER(G580)), "!!!",  G580&lt;DataTables!$E$117,"...",G580&lt;DataTables!$F$117,"L1",G580&lt;DataTables!$G$117,"L2",G580&lt;DataTables!$H$117,"L3",G580&lt;DataTables!$I$117,"L4",G580&lt;DataTables!$J$117,"L5",G580&lt;DataTables!$K$117,"L6",G580&lt;DataTables!$L$117,"L7",G580&lt;DataTables!$M$117,"L8", G580&gt;=DataTables!$M$117,"L9")</f>
        <v/>
      </c>
      <c r="K580" s="709"/>
      <c r="L580" s="32"/>
      <c r="M580" s="34" t="str">
        <f t="shared" si="201"/>
        <v>B</v>
      </c>
      <c r="N580" s="34" t="str">
        <f t="shared" si="201"/>
        <v>BB</v>
      </c>
      <c r="O580" s="34" cm="1">
        <f t="array" ref="O580">_xlfn.LET(_xlpm.a, $F$578:$F$585, _xlpm.b, $E$578:$E$585, _xlpm.c, _xlfn.XLOOKUP(M580,_xlpm.a,_xlpm.b,0), _xlpm.d, _xlfn.XLOOKUP(N580,_xlpm.a,_xlpm.b,0), _xlpm.x, IF(OR(_xlpm.c=0,_xlpm.d=0), _xlpm.c+_xlpm.d, MIN(_xlpm.c,_xlpm.d)), IF(_xlpm.x=0, 0, IF(DataTables!$K$158="6+", _xlfn.IFNA(_xlfn.RANK.AVG(_xlpm.x,$E$578:$E$583),1), IF(DataTables!$K$158=8,_xlfn.RANK.AVG(_xlpm.x,_xlpm.b)))))</f>
        <v>0</v>
      </c>
      <c r="P580" s="32"/>
      <c r="Q580" s="151"/>
      <c r="R580" s="151"/>
      <c r="S580" s="151">
        <f>$O580</f>
        <v>0</v>
      </c>
      <c r="T580" s="151"/>
      <c r="U580" s="151"/>
      <c r="V580" s="151"/>
      <c r="W580" s="151"/>
      <c r="X580" s="151"/>
      <c r="Y580" s="32"/>
      <c r="Z580" s="32">
        <f>COUNTIF(F$578:F$585:F$587:F$594,F580)</f>
        <v>0</v>
      </c>
      <c r="AA580" s="32">
        <f t="shared" si="202"/>
        <v>0</v>
      </c>
      <c r="AB580" s="7" t="str">
        <f t="shared" si="203"/>
        <v/>
      </c>
    </row>
    <row r="581" spans="1:28" s="7" customFormat="1" ht="20.25" customHeight="1">
      <c r="A581" s="709" t="s">
        <v>183</v>
      </c>
      <c r="B581" s="709" t="s">
        <v>60</v>
      </c>
      <c r="C581" s="709" t="s">
        <v>148</v>
      </c>
      <c r="D581" s="709" t="s">
        <v>71</v>
      </c>
      <c r="E581" s="41">
        <v>4</v>
      </c>
      <c r="F581" s="17"/>
      <c r="G581" s="38"/>
      <c r="H581" s="33" t="str" cm="1">
        <f t="array" ref="H581">IF($F581=0," ",_xlfn.XLOOKUP($F581,DataCalcs!$B$495:$B$573,_xlfn.XLOOKUP($C581,DataCalcs!$D$494:$N$494,DataCalcs!$D$495:$N$573),"WRONG LETTER"))</f>
        <v xml:space="preserve"> </v>
      </c>
      <c r="I581" s="33" t="str">
        <f>IF($F581=0," ",_xlfn.XLOOKUP($F581,DataCalcs!$B$495:$B$573,DataCalcs!$A$495:$A$573,"WRONG LETTER"))</f>
        <v xml:space="preserve"> </v>
      </c>
      <c r="J581" s="709" t="str" cm="1">
        <f t="array" ref="J581">_xlfn.IFS(ISBLANK(G581), "", NOT(ISNUMBER(G581)), "!!!",  G581&lt;DataTables!$E$117,"...",G581&lt;DataTables!$F$117,"L1",G581&lt;DataTables!$G$117,"L2",G581&lt;DataTables!$H$117,"L3",G581&lt;DataTables!$I$117,"L4",G581&lt;DataTables!$J$117,"L5",G581&lt;DataTables!$K$117,"L6",G581&lt;DataTables!$L$117,"L7",G581&lt;DataTables!$M$117,"L8", G581&gt;=DataTables!$M$117,"L9")</f>
        <v/>
      </c>
      <c r="K581" s="709"/>
      <c r="L581" s="32"/>
      <c r="M581" s="34" t="str">
        <f t="shared" si="201"/>
        <v>O</v>
      </c>
      <c r="N581" s="34" t="str">
        <f t="shared" si="201"/>
        <v>OO</v>
      </c>
      <c r="O581" s="34" cm="1">
        <f t="array" ref="O581">_xlfn.LET(_xlpm.a, $F$578:$F$585, _xlpm.b, $E$578:$E$585, _xlpm.c, _xlfn.XLOOKUP(M581,_xlpm.a,_xlpm.b,0), _xlpm.d, _xlfn.XLOOKUP(N581,_xlpm.a,_xlpm.b,0), _xlpm.x, IF(OR(_xlpm.c=0,_xlpm.d=0), _xlpm.c+_xlpm.d, MIN(_xlpm.c,_xlpm.d)), IF(_xlpm.x=0, 0, IF(DataTables!$K$158="6+", _xlfn.IFNA(_xlfn.RANK.AVG(_xlpm.x,$E$578:$E$583),1), IF(DataTables!$K$158=8,_xlfn.RANK.AVG(_xlpm.x,_xlpm.b)))))</f>
        <v>0</v>
      </c>
      <c r="P581" s="32"/>
      <c r="Q581" s="151"/>
      <c r="R581" s="151"/>
      <c r="S581" s="151"/>
      <c r="T581" s="151">
        <f>$O581</f>
        <v>0</v>
      </c>
      <c r="U581" s="151"/>
      <c r="V581" s="151"/>
      <c r="W581" s="151"/>
      <c r="X581" s="151"/>
      <c r="Y581" s="32"/>
      <c r="Z581" s="32">
        <f>COUNTIF(F$578:F$585:F$587:F$594,F581)</f>
        <v>0</v>
      </c>
      <c r="AA581" s="32">
        <f t="shared" si="202"/>
        <v>0</v>
      </c>
      <c r="AB581" s="7" t="str">
        <f t="shared" si="203"/>
        <v/>
      </c>
    </row>
    <row r="582" spans="1:28" s="7" customFormat="1" ht="20.25" customHeight="1">
      <c r="A582" s="709" t="s">
        <v>183</v>
      </c>
      <c r="B582" s="709" t="s">
        <v>60</v>
      </c>
      <c r="C582" s="709" t="s">
        <v>148</v>
      </c>
      <c r="D582" s="709" t="s">
        <v>71</v>
      </c>
      <c r="E582" s="41">
        <v>5</v>
      </c>
      <c r="F582" s="17"/>
      <c r="G582" s="38"/>
      <c r="H582" s="33" t="str" cm="1">
        <f t="array" ref="H582">IF($F582=0," ",_xlfn.XLOOKUP($F582,DataCalcs!$B$495:$B$573,_xlfn.XLOOKUP($C582,DataCalcs!$D$494:$N$494,DataCalcs!$D$495:$N$573),"WRONG LETTER"))</f>
        <v xml:space="preserve"> </v>
      </c>
      <c r="I582" s="33" t="str">
        <f>IF($F582=0," ",_xlfn.XLOOKUP($F582,DataCalcs!$B$495:$B$573,DataCalcs!$A$495:$A$573,"WRONG LETTER"))</f>
        <v xml:space="preserve"> </v>
      </c>
      <c r="J582" s="709" t="str" cm="1">
        <f t="array" ref="J582">_xlfn.IFS(ISBLANK(G582), "", NOT(ISNUMBER(G582)), "!!!",  G582&lt;DataTables!$E$117,"...",G582&lt;DataTables!$F$117,"L1",G582&lt;DataTables!$G$117,"L2",G582&lt;DataTables!$H$117,"L3",G582&lt;DataTables!$I$117,"L4",G582&lt;DataTables!$J$117,"L5",G582&lt;DataTables!$K$117,"L6",G582&lt;DataTables!$L$117,"L7",G582&lt;DataTables!$M$117,"L8", G582&gt;=DataTables!$M$117,"L9")</f>
        <v/>
      </c>
      <c r="K582" s="709"/>
      <c r="L582" s="32"/>
      <c r="M582" s="34" t="str">
        <f t="shared" si="201"/>
        <v>R</v>
      </c>
      <c r="N582" s="34" t="str">
        <f t="shared" si="201"/>
        <v>RR</v>
      </c>
      <c r="O582" s="34" cm="1">
        <f t="array" ref="O582">_xlfn.LET(_xlpm.a, $F$578:$F$585, _xlpm.b, $E$578:$E$585, _xlpm.c, _xlfn.XLOOKUP(M582,_xlpm.a,_xlpm.b,0), _xlpm.d, _xlfn.XLOOKUP(N582,_xlpm.a,_xlpm.b,0), _xlpm.x, IF(OR(_xlpm.c=0,_xlpm.d=0), _xlpm.c+_xlpm.d, MIN(_xlpm.c,_xlpm.d)), IF(_xlpm.x=0, 0, IF(DataTables!$K$158="6+", _xlfn.IFNA(_xlfn.RANK.AVG(_xlpm.x,$E$578:$E$583),1), IF(DataTables!$K$158=8,_xlfn.RANK.AVG(_xlpm.x,_xlpm.b)))))</f>
        <v>0</v>
      </c>
      <c r="P582" s="32"/>
      <c r="Q582" s="151"/>
      <c r="R582" s="151"/>
      <c r="S582" s="151"/>
      <c r="T582" s="151"/>
      <c r="U582" s="151">
        <f>$O582</f>
        <v>0</v>
      </c>
      <c r="V582" s="151"/>
      <c r="W582" s="151"/>
      <c r="X582" s="151"/>
      <c r="Y582" s="32"/>
      <c r="Z582" s="32">
        <f>COUNTIF(F$578:F$585:F$587:F$594,F582)</f>
        <v>0</v>
      </c>
      <c r="AA582" s="32">
        <f t="shared" si="202"/>
        <v>0</v>
      </c>
      <c r="AB582" s="7" t="str">
        <f t="shared" si="203"/>
        <v/>
      </c>
    </row>
    <row r="583" spans="1:28" s="7" customFormat="1" ht="20.25" customHeight="1">
      <c r="A583" s="709" t="s">
        <v>183</v>
      </c>
      <c r="B583" s="709" t="s">
        <v>60</v>
      </c>
      <c r="C583" s="709" t="s">
        <v>148</v>
      </c>
      <c r="D583" s="709" t="s">
        <v>71</v>
      </c>
      <c r="E583" s="41">
        <v>6</v>
      </c>
      <c r="F583" s="17"/>
      <c r="G583" s="38"/>
      <c r="H583" s="33" t="str" cm="1">
        <f t="array" ref="H583">IF($F583=0," ",_xlfn.XLOOKUP($F583,DataCalcs!$B$495:$B$573,_xlfn.XLOOKUP($C583,DataCalcs!$D$494:$N$494,DataCalcs!$D$495:$N$573),"WRONG LETTER"))</f>
        <v xml:space="preserve"> </v>
      </c>
      <c r="I583" s="33" t="str">
        <f>IF($F583=0," ",_xlfn.XLOOKUP($F583,DataCalcs!$B$495:$B$573,DataCalcs!$A$495:$A$573,"WRONG LETTER"))</f>
        <v xml:space="preserve"> </v>
      </c>
      <c r="J583" s="709" t="str" cm="1">
        <f t="array" ref="J583">_xlfn.IFS(ISBLANK(G583), "", NOT(ISNUMBER(G583)), "!!!",  G583&lt;DataTables!$E$117,"...",G583&lt;DataTables!$F$117,"L1",G583&lt;DataTables!$G$117,"L2",G583&lt;DataTables!$H$117,"L3",G583&lt;DataTables!$I$117,"L4",G583&lt;DataTables!$J$117,"L5",G583&lt;DataTables!$K$117,"L6",G583&lt;DataTables!$L$117,"L7",G583&lt;DataTables!$M$117,"L8", G583&gt;=DataTables!$M$117,"L9")</f>
        <v/>
      </c>
      <c r="K583" s="709"/>
      <c r="L583" s="32"/>
      <c r="M583" s="34" t="str">
        <f t="shared" si="201"/>
        <v>X</v>
      </c>
      <c r="N583" s="34" t="str">
        <f t="shared" si="201"/>
        <v>XX</v>
      </c>
      <c r="O583" s="34" cm="1">
        <f t="array" ref="O583">_xlfn.LET(_xlpm.a, $F$578:$F$585, _xlpm.b, $E$578:$E$585, _xlpm.c, _xlfn.XLOOKUP(M583,_xlpm.a,_xlpm.b,0), _xlpm.d, _xlfn.XLOOKUP(N583,_xlpm.a,_xlpm.b,0), _xlpm.x, IF(OR(_xlpm.c=0,_xlpm.d=0), _xlpm.c+_xlpm.d, MIN(_xlpm.c,_xlpm.d)), IF(_xlpm.x=0, 0, IF(DataTables!$K$158="6+", _xlfn.IFNA(_xlfn.RANK.AVG(_xlpm.x,$E$578:$E$583),1), IF(DataTables!$K$158=8,_xlfn.RANK.AVG(_xlpm.x,_xlpm.b)))))</f>
        <v>0</v>
      </c>
      <c r="P583" s="32"/>
      <c r="Q583" s="151"/>
      <c r="R583" s="151"/>
      <c r="S583" s="151"/>
      <c r="T583" s="151"/>
      <c r="U583" s="151"/>
      <c r="V583" s="151">
        <f>$O583</f>
        <v>0</v>
      </c>
      <c r="W583" s="151"/>
      <c r="X583" s="151"/>
      <c r="Y583" s="32"/>
      <c r="Z583" s="32">
        <f>COUNTIF(F$578:F$585:F$587:F$594,F583)</f>
        <v>0</v>
      </c>
      <c r="AA583" s="32">
        <f t="shared" si="202"/>
        <v>0</v>
      </c>
      <c r="AB583" s="7" t="str">
        <f t="shared" si="203"/>
        <v/>
      </c>
    </row>
    <row r="584" spans="1:28" s="7" customFormat="1" ht="20.25" customHeight="1">
      <c r="A584" s="709" t="s">
        <v>183</v>
      </c>
      <c r="B584" s="709" t="s">
        <v>60</v>
      </c>
      <c r="C584" s="709" t="s">
        <v>148</v>
      </c>
      <c r="D584" s="709" t="s">
        <v>71</v>
      </c>
      <c r="E584" s="14">
        <v>7</v>
      </c>
      <c r="F584" s="17"/>
      <c r="G584" s="38"/>
      <c r="H584" s="33" t="str" cm="1">
        <f t="array" ref="H584">IF($F584=0," ",_xlfn.XLOOKUP($F584,DataCalcs!$B$495:$B$573,_xlfn.XLOOKUP($C584,DataCalcs!$D$494:$N$494,DataCalcs!$D$495:$N$573),"WRONG LETTER"))</f>
        <v xml:space="preserve"> </v>
      </c>
      <c r="I584" s="33" t="str">
        <f>IF($F584=0," ",_xlfn.XLOOKUP($F584,DataCalcs!$B$495:$B$573,DataCalcs!$A$495:$A$573,"WRONG LETTER"))</f>
        <v xml:space="preserve"> </v>
      </c>
      <c r="J584" s="709" t="str" cm="1">
        <f t="array" ref="J584">_xlfn.IFS(ISBLANK(G584), "", NOT(ISNUMBER(G584)), "!!!",  G584&lt;DataTables!$E$117,"...",G584&lt;DataTables!$F$117,"L1",G584&lt;DataTables!$G$117,"L2",G584&lt;DataTables!$H$117,"L3",G584&lt;DataTables!$I$117,"L4",G584&lt;DataTables!$J$117,"L5",G584&lt;DataTables!$K$117,"L6",G584&lt;DataTables!$L$117,"L7",G584&lt;DataTables!$M$117,"L8", G584&gt;=DataTables!$M$117,"L9")</f>
        <v/>
      </c>
      <c r="K584" s="709"/>
      <c r="L584" s="32"/>
      <c r="M584" s="34" t="str">
        <f t="shared" si="201"/>
        <v>H</v>
      </c>
      <c r="N584" s="34" t="str">
        <f t="shared" si="201"/>
        <v>HH</v>
      </c>
      <c r="O584" s="34" cm="1">
        <f t="array" ref="O584">_xlfn.LET(_xlpm.a, $F$578:$F$585, _xlpm.b, $E$578:$E$585, _xlpm.c, _xlfn.XLOOKUP(M584,_xlpm.a,_xlpm.b,0), _xlpm.d, _xlfn.XLOOKUP(N584,_xlpm.a,_xlpm.b,0), _xlpm.x, IF(OR(_xlpm.c=0,_xlpm.d=0), _xlpm.c+_xlpm.d, MIN(_xlpm.c,_xlpm.d)), IF(_xlpm.x=0, 0, IF(DataTables!$K$158="6+", _xlfn.IFNA(_xlfn.RANK.AVG(_xlpm.x,$E$578:$E$583),1), IF(DataTables!$K$158=8,_xlfn.RANK.AVG(_xlpm.x,_xlpm.b)))))</f>
        <v>0</v>
      </c>
      <c r="P584" s="32"/>
      <c r="Q584" s="151"/>
      <c r="R584" s="151"/>
      <c r="S584" s="151"/>
      <c r="T584" s="151"/>
      <c r="U584" s="151"/>
      <c r="V584" s="151"/>
      <c r="W584" s="151">
        <f>$O584</f>
        <v>0</v>
      </c>
      <c r="X584" s="151"/>
      <c r="Y584" s="32"/>
      <c r="Z584" s="32">
        <f>COUNTIF(F$578:F$585:F$587:F$594,F584)</f>
        <v>0</v>
      </c>
      <c r="AA584" s="32">
        <f t="shared" si="202"/>
        <v>0</v>
      </c>
      <c r="AB584" s="7" t="str">
        <f t="shared" si="203"/>
        <v/>
      </c>
    </row>
    <row r="585" spans="1:28" s="8" customFormat="1" ht="20.25" customHeight="1">
      <c r="A585" s="709" t="s">
        <v>183</v>
      </c>
      <c r="B585" s="709" t="s">
        <v>60</v>
      </c>
      <c r="C585" s="709" t="s">
        <v>148</v>
      </c>
      <c r="D585" s="709" t="s">
        <v>71</v>
      </c>
      <c r="E585" s="394">
        <v>8</v>
      </c>
      <c r="F585" s="405"/>
      <c r="G585" s="406"/>
      <c r="H585" s="397" t="str" cm="1">
        <f t="array" ref="H585">IF($F585=0," ",_xlfn.XLOOKUP($F585,DataCalcs!$B$495:$B$573,_xlfn.XLOOKUP($C585,DataCalcs!$D$494:$N$494,DataCalcs!$D$495:$N$573),"WRONG LETTER"))</f>
        <v xml:space="preserve"> </v>
      </c>
      <c r="I585" s="397" t="str">
        <f>IF($F585=0," ",_xlfn.XLOOKUP($F585,DataCalcs!$B$495:$B$573,DataCalcs!$A$495:$A$573,"WRONG LETTER"))</f>
        <v xml:space="preserve"> </v>
      </c>
      <c r="J585" s="711" t="str" cm="1">
        <f t="array" ref="J585">_xlfn.IFS(ISBLANK(G585), "", NOT(ISNUMBER(G585)), "!!!",  G585&lt;DataTables!$E$117,"...",G585&lt;DataTables!$F$117,"L1",G585&lt;DataTables!$G$117,"L2",G585&lt;DataTables!$H$117,"L3",G585&lt;DataTables!$I$117,"L4",G585&lt;DataTables!$J$117,"L5",G585&lt;DataTables!$K$117,"L6",G585&lt;DataTables!$L$117,"L7",G585&lt;DataTables!$M$117,"L8", G585&gt;=DataTables!$M$117,"L9")</f>
        <v/>
      </c>
      <c r="K585" s="709"/>
      <c r="L585" s="31"/>
      <c r="M585" s="34" t="str">
        <f t="shared" si="201"/>
        <v>W</v>
      </c>
      <c r="N585" s="34" t="str">
        <f t="shared" si="201"/>
        <v>WW</v>
      </c>
      <c r="O585" s="34" cm="1">
        <f t="array" ref="O585">_xlfn.LET(_xlpm.a, $F$578:$F$585, _xlpm.b, $E$578:$E$585, _xlpm.c, _xlfn.XLOOKUP(M585,_xlpm.a,_xlpm.b,0), _xlpm.d, _xlfn.XLOOKUP(N585,_xlpm.a,_xlpm.b,0), _xlpm.x, IF(OR(_xlpm.c=0,_xlpm.d=0), _xlpm.c+_xlpm.d, MIN(_xlpm.c,_xlpm.d)), IF(_xlpm.x=0, 0, IF(DataTables!$K$158="6+", _xlfn.IFNA(_xlfn.RANK.AVG(_xlpm.x,$E$578:$E$583),1), IF(DataTables!$K$158=8,_xlfn.RANK.AVG(_xlpm.x,_xlpm.b)))))</f>
        <v>0</v>
      </c>
      <c r="P585" s="32"/>
      <c r="Q585" s="151"/>
      <c r="R585" s="151"/>
      <c r="S585" s="151"/>
      <c r="T585" s="151"/>
      <c r="U585" s="151"/>
      <c r="V585" s="151"/>
      <c r="W585" s="151"/>
      <c r="X585" s="151">
        <f>$O585</f>
        <v>0</v>
      </c>
      <c r="Y585" s="31"/>
      <c r="Z585" s="32">
        <f>COUNTIF(F$578:F$585:F$587:F$594,F585)</f>
        <v>0</v>
      </c>
      <c r="AA585" s="32">
        <f t="shared" si="202"/>
        <v>0</v>
      </c>
      <c r="AB585" s="7" t="str">
        <f t="shared" si="203"/>
        <v/>
      </c>
    </row>
    <row r="586" spans="1:28" s="8" customFormat="1" ht="20.25" customHeight="1">
      <c r="A586" s="709" t="s">
        <v>183</v>
      </c>
      <c r="B586" s="709" t="s">
        <v>60</v>
      </c>
      <c r="C586" s="709" t="s">
        <v>148</v>
      </c>
      <c r="D586" s="709"/>
      <c r="E586" s="454" t="s">
        <v>276</v>
      </c>
      <c r="F586" s="455"/>
      <c r="G586" s="455"/>
      <c r="H586" s="456"/>
      <c r="I586" s="457"/>
      <c r="J586" s="461"/>
      <c r="K586" s="452"/>
      <c r="L586" s="31"/>
      <c r="M586" s="36"/>
      <c r="N586" s="36"/>
      <c r="O586" s="712"/>
      <c r="P586" s="31"/>
      <c r="Q586" s="31"/>
      <c r="R586" s="31"/>
      <c r="S586" s="31"/>
      <c r="T586" s="31"/>
      <c r="U586" s="31"/>
      <c r="V586" s="31"/>
      <c r="W586" s="31"/>
      <c r="X586" s="31"/>
      <c r="Y586" s="31"/>
      <c r="Z586" s="32"/>
      <c r="AA586" s="2"/>
    </row>
    <row r="587" spans="1:28" s="8" customFormat="1" ht="20.25" customHeight="1">
      <c r="A587" s="709" t="s">
        <v>183</v>
      </c>
      <c r="B587" s="709" t="s">
        <v>60</v>
      </c>
      <c r="C587" s="709" t="s">
        <v>148</v>
      </c>
      <c r="D587" s="709" t="s">
        <v>65</v>
      </c>
      <c r="E587" s="398">
        <v>1</v>
      </c>
      <c r="F587" s="55"/>
      <c r="G587" s="400"/>
      <c r="H587" s="402" t="str" cm="1">
        <f t="array" ref="H587">IF($F587=0," ",_xlfn.XLOOKUP($F587,DataCalcs!$B$495:$B$573,_xlfn.XLOOKUP($C587,DataCalcs!$D$494:$N$494,DataCalcs!$D$495:$N$573),"WRONG LETTER"))</f>
        <v xml:space="preserve"> </v>
      </c>
      <c r="I587" s="402" t="str">
        <f>IF($F587=0," ",_xlfn.XLOOKUP($F587,DataCalcs!$B$495:$B$573,DataCalcs!$A$495:$A$573,"WRONG LETTER"))</f>
        <v xml:space="preserve"> </v>
      </c>
      <c r="J587" s="29" t="str" cm="1">
        <f t="array" ref="J587">_xlfn.IFS(ISBLANK(G587), "", NOT(ISNUMBER(G587)), "!!!",  G587&lt;DataTables!$E$117,"...",G587&lt;DataTables!$F$117,"L1",G587&lt;DataTables!$G$117,"L2",G587&lt;DataTables!$H$117,"L3",G587&lt;DataTables!$I$117,"L4",G587&lt;DataTables!$J$117,"L5",G587&lt;DataTables!$K$117,"L6",G587&lt;DataTables!$L$117,"L7",G587&lt;DataTables!$M$117,"L8", G587&gt;=DataTables!$M$117,"L9")</f>
        <v/>
      </c>
      <c r="K587" s="709"/>
      <c r="L587" s="32"/>
      <c r="M587" s="34" t="str">
        <f t="shared" ref="M587:N594" si="204">M578</f>
        <v>A</v>
      </c>
      <c r="N587" s="34" t="str">
        <f t="shared" si="204"/>
        <v>AA</v>
      </c>
      <c r="O587" s="34" cm="1">
        <f t="array" ref="O587">_xlfn.LET(_xlpm.a, $F$587:$F$594, _xlpm.b, $E$587:$E$594, _xlpm.c, _xlfn.XLOOKUP(M587,_xlpm.a,_xlpm.b,0), _xlpm.d, _xlfn.XLOOKUP(N587,_xlpm.a,_xlpm.b,0), _xlpm.x, IF(OR(_xlpm.c=0,_xlpm.d=0), _xlpm.c+_xlpm.d, MIN(_xlpm.c,_xlpm.d)), IF(_xlpm.x=0, 0, IF(DataTables!$K$158="6+", _xlfn.IFNA(_xlfn.RANK.AVG(_xlpm.x,$E$587:$E$592),1), IF(DataTables!$K$158=8,_xlfn.RANK.AVG(_xlpm.x,_xlpm.b)))))</f>
        <v>0</v>
      </c>
      <c r="P587" s="32"/>
      <c r="Q587" s="151">
        <f>$O587</f>
        <v>0</v>
      </c>
      <c r="R587" s="151"/>
      <c r="S587" s="151"/>
      <c r="T587" s="151"/>
      <c r="U587" s="151"/>
      <c r="V587" s="151"/>
      <c r="W587" s="151"/>
      <c r="X587" s="151"/>
      <c r="Y587" s="32"/>
      <c r="Z587" s="32">
        <f>COUNTIF(F$578:F$585:F$587:F$594,F587)</f>
        <v>0</v>
      </c>
      <c r="AA587" s="32">
        <f>IF(NOT(ISBLANK(F587)),COUNTIF(F$587:F$594,LEFT(F587,1)&amp;"*"),0)</f>
        <v>0</v>
      </c>
      <c r="AB587" s="7" t="str">
        <f>IF($G587&gt;=$J$577, "***", "")</f>
        <v/>
      </c>
    </row>
    <row r="588" spans="1:28" s="8" customFormat="1" ht="20.25" customHeight="1">
      <c r="A588" s="709" t="s">
        <v>183</v>
      </c>
      <c r="B588" s="709" t="s">
        <v>60</v>
      </c>
      <c r="C588" s="709" t="s">
        <v>148</v>
      </c>
      <c r="D588" s="709" t="s">
        <v>65</v>
      </c>
      <c r="E588" s="41">
        <v>2</v>
      </c>
      <c r="F588" s="17"/>
      <c r="G588" s="38"/>
      <c r="H588" s="33" t="str" cm="1">
        <f t="array" ref="H588">IF($F588=0," ",_xlfn.XLOOKUP($F588,DataCalcs!$B$495:$B$573,_xlfn.XLOOKUP($C588,DataCalcs!$D$494:$N$494,DataCalcs!$D$495:$N$573),"WRONG LETTER"))</f>
        <v xml:space="preserve"> </v>
      </c>
      <c r="I588" s="33" t="str">
        <f>IF($F588=0," ",_xlfn.XLOOKUP($F588,DataCalcs!$B$495:$B$573,DataCalcs!$A$495:$A$573,"WRONG LETTER"))</f>
        <v xml:space="preserve"> </v>
      </c>
      <c r="J588" s="709" t="str" cm="1">
        <f t="array" ref="J588">_xlfn.IFS(ISBLANK(G588), "", NOT(ISNUMBER(G588)), "!!!",  G588&lt;DataTables!$E$117,"...",G588&lt;DataTables!$F$117,"L1",G588&lt;DataTables!$G$117,"L2",G588&lt;DataTables!$H$117,"L3",G588&lt;DataTables!$I$117,"L4",G588&lt;DataTables!$J$117,"L5",G588&lt;DataTables!$K$117,"L6",G588&lt;DataTables!$L$117,"L7",G588&lt;DataTables!$M$117,"L8", G588&gt;=DataTables!$M$117,"L9")</f>
        <v/>
      </c>
      <c r="K588" s="709"/>
      <c r="L588" s="31"/>
      <c r="M588" s="34" t="str">
        <f t="shared" si="204"/>
        <v>N</v>
      </c>
      <c r="N588" s="34" t="str">
        <f t="shared" si="204"/>
        <v>NN</v>
      </c>
      <c r="O588" s="34" cm="1">
        <f t="array" ref="O588">_xlfn.LET(_xlpm.a, $F$587:$F$594, _xlpm.b, $E$587:$E$594, _xlpm.c, _xlfn.XLOOKUP(M588,_xlpm.a,_xlpm.b,0), _xlpm.d, _xlfn.XLOOKUP(N588,_xlpm.a,_xlpm.b,0), _xlpm.x, IF(OR(_xlpm.c=0,_xlpm.d=0), _xlpm.c+_xlpm.d, MIN(_xlpm.c,_xlpm.d)), IF(_xlpm.x=0, 0, IF(DataTables!$K$158="6+", _xlfn.IFNA(_xlfn.RANK.AVG(_xlpm.x,$E$587:$E$592),1), IF(DataTables!$K$158=8,_xlfn.RANK.AVG(_xlpm.x,_xlpm.b)))))</f>
        <v>0</v>
      </c>
      <c r="P588" s="32"/>
      <c r="Q588" s="151"/>
      <c r="R588" s="151">
        <f>$O588</f>
        <v>0</v>
      </c>
      <c r="S588" s="151"/>
      <c r="T588" s="151"/>
      <c r="U588" s="151"/>
      <c r="V588" s="151"/>
      <c r="W588" s="151"/>
      <c r="X588" s="151"/>
      <c r="Y588" s="32"/>
      <c r="Z588" s="32">
        <f>COUNTIF(F$578:F$585:F$587:F$594,F588)</f>
        <v>0</v>
      </c>
      <c r="AA588" s="32">
        <f t="shared" ref="AA588:AA594" si="205">IF(NOT(ISBLANK(F588)),COUNTIF(F$587:F$594,LEFT(F588,1)&amp;"*"),0)</f>
        <v>0</v>
      </c>
      <c r="AB588" s="7" t="str">
        <f t="shared" ref="AB588:AB594" si="206">IF($G588&gt;=$J$577, "***", "")</f>
        <v/>
      </c>
    </row>
    <row r="589" spans="1:28" s="8" customFormat="1" ht="20.25" customHeight="1">
      <c r="A589" s="709" t="s">
        <v>183</v>
      </c>
      <c r="B589" s="709" t="s">
        <v>60</v>
      </c>
      <c r="C589" s="709" t="s">
        <v>148</v>
      </c>
      <c r="D589" s="709" t="s">
        <v>65</v>
      </c>
      <c r="E589" s="41">
        <v>3</v>
      </c>
      <c r="F589" s="17"/>
      <c r="G589" s="38"/>
      <c r="H589" s="33" t="str" cm="1">
        <f t="array" ref="H589">IF($F589=0," ",_xlfn.XLOOKUP($F589,DataCalcs!$B$495:$B$573,_xlfn.XLOOKUP($C589,DataCalcs!$D$494:$N$494,DataCalcs!$D$495:$N$573),"WRONG LETTER"))</f>
        <v xml:space="preserve"> </v>
      </c>
      <c r="I589" s="33" t="str">
        <f>IF($F589=0," ",_xlfn.XLOOKUP($F589,DataCalcs!$B$495:$B$573,DataCalcs!$A$495:$A$573,"WRONG LETTER"))</f>
        <v xml:space="preserve"> </v>
      </c>
      <c r="J589" s="709" t="str" cm="1">
        <f t="array" ref="J589">_xlfn.IFS(ISBLANK(G589), "", NOT(ISNUMBER(G589)), "!!!",  G589&lt;DataTables!$E$117,"...",G589&lt;DataTables!$F$117,"L1",G589&lt;DataTables!$G$117,"L2",G589&lt;DataTables!$H$117,"L3",G589&lt;DataTables!$I$117,"L4",G589&lt;DataTables!$J$117,"L5",G589&lt;DataTables!$K$117,"L6",G589&lt;DataTables!$L$117,"L7",G589&lt;DataTables!$M$117,"L8", G589&gt;=DataTables!$M$117,"L9")</f>
        <v/>
      </c>
      <c r="K589" s="709"/>
      <c r="L589" s="31"/>
      <c r="M589" s="34" t="str">
        <f t="shared" si="204"/>
        <v>B</v>
      </c>
      <c r="N589" s="34" t="str">
        <f t="shared" si="204"/>
        <v>BB</v>
      </c>
      <c r="O589" s="34" cm="1">
        <f t="array" ref="O589">_xlfn.LET(_xlpm.a, $F$587:$F$594, _xlpm.b, $E$587:$E$594, _xlpm.c, _xlfn.XLOOKUP(M589,_xlpm.a,_xlpm.b,0), _xlpm.d, _xlfn.XLOOKUP(N589,_xlpm.a,_xlpm.b,0), _xlpm.x, IF(OR(_xlpm.c=0,_xlpm.d=0), _xlpm.c+_xlpm.d, MIN(_xlpm.c,_xlpm.d)), IF(_xlpm.x=0, 0, IF(DataTables!$K$158="6+", _xlfn.IFNA(_xlfn.RANK.AVG(_xlpm.x,$E$587:$E$592),1), IF(DataTables!$K$158=8,_xlfn.RANK.AVG(_xlpm.x,_xlpm.b)))))</f>
        <v>0</v>
      </c>
      <c r="P589" s="32"/>
      <c r="Q589" s="151"/>
      <c r="R589" s="151"/>
      <c r="S589" s="151">
        <f>$O589</f>
        <v>0</v>
      </c>
      <c r="T589" s="151"/>
      <c r="U589" s="151"/>
      <c r="V589" s="151"/>
      <c r="W589" s="151"/>
      <c r="X589" s="151"/>
      <c r="Y589" s="32"/>
      <c r="Z589" s="32">
        <f>COUNTIF(F$578:F$585:F$587:F$594,F589)</f>
        <v>0</v>
      </c>
      <c r="AA589" s="32">
        <f t="shared" si="205"/>
        <v>0</v>
      </c>
      <c r="AB589" s="7" t="str">
        <f t="shared" si="206"/>
        <v/>
      </c>
    </row>
    <row r="590" spans="1:28" s="8" customFormat="1" ht="20.25" customHeight="1">
      <c r="A590" s="709" t="s">
        <v>183</v>
      </c>
      <c r="B590" s="709" t="s">
        <v>60</v>
      </c>
      <c r="C590" s="709" t="s">
        <v>148</v>
      </c>
      <c r="D590" s="709" t="s">
        <v>65</v>
      </c>
      <c r="E590" s="41">
        <v>4</v>
      </c>
      <c r="F590" s="17"/>
      <c r="G590" s="38"/>
      <c r="H590" s="33" t="str" cm="1">
        <f t="array" ref="H590">IF($F590=0," ",_xlfn.XLOOKUP($F590,DataCalcs!$B$495:$B$573,_xlfn.XLOOKUP($C590,DataCalcs!$D$494:$N$494,DataCalcs!$D$495:$N$573),"WRONG LETTER"))</f>
        <v xml:space="preserve"> </v>
      </c>
      <c r="I590" s="33" t="str">
        <f>IF($F590=0," ",_xlfn.XLOOKUP($F590,DataCalcs!$B$495:$B$573,DataCalcs!$A$495:$A$573,"WRONG LETTER"))</f>
        <v xml:space="preserve"> </v>
      </c>
      <c r="J590" s="709" t="str" cm="1">
        <f t="array" ref="J590">_xlfn.IFS(ISBLANK(G590), "", NOT(ISNUMBER(G590)), "!!!",  G590&lt;DataTables!$E$117,"...",G590&lt;DataTables!$F$117,"L1",G590&lt;DataTables!$G$117,"L2",G590&lt;DataTables!$H$117,"L3",G590&lt;DataTables!$I$117,"L4",G590&lt;DataTables!$J$117,"L5",G590&lt;DataTables!$K$117,"L6",G590&lt;DataTables!$L$117,"L7",G590&lt;DataTables!$M$117,"L8", G590&gt;=DataTables!$M$117,"L9")</f>
        <v/>
      </c>
      <c r="K590" s="709"/>
      <c r="L590" s="31"/>
      <c r="M590" s="34" t="str">
        <f t="shared" si="204"/>
        <v>O</v>
      </c>
      <c r="N590" s="34" t="str">
        <f t="shared" si="204"/>
        <v>OO</v>
      </c>
      <c r="O590" s="34" cm="1">
        <f t="array" ref="O590">_xlfn.LET(_xlpm.a, $F$587:$F$594, _xlpm.b, $E$587:$E$594, _xlpm.c, _xlfn.XLOOKUP(M590,_xlpm.a,_xlpm.b,0), _xlpm.d, _xlfn.XLOOKUP(N590,_xlpm.a,_xlpm.b,0), _xlpm.x, IF(OR(_xlpm.c=0,_xlpm.d=0), _xlpm.c+_xlpm.d, MIN(_xlpm.c,_xlpm.d)), IF(_xlpm.x=0, 0, IF(DataTables!$K$158="6+", _xlfn.IFNA(_xlfn.RANK.AVG(_xlpm.x,$E$587:$E$592),1), IF(DataTables!$K$158=8,_xlfn.RANK.AVG(_xlpm.x,_xlpm.b)))))</f>
        <v>0</v>
      </c>
      <c r="P590" s="32"/>
      <c r="Q590" s="151"/>
      <c r="R590" s="151"/>
      <c r="S590" s="151"/>
      <c r="T590" s="151">
        <f>$O590</f>
        <v>0</v>
      </c>
      <c r="U590" s="151"/>
      <c r="V590" s="151"/>
      <c r="W590" s="151"/>
      <c r="X590" s="151"/>
      <c r="Y590" s="32"/>
      <c r="Z590" s="32">
        <f>COUNTIF(F$578:F$585:F$587:F$594,F590)</f>
        <v>0</v>
      </c>
      <c r="AA590" s="32">
        <f t="shared" si="205"/>
        <v>0</v>
      </c>
      <c r="AB590" s="7" t="str">
        <f t="shared" si="206"/>
        <v/>
      </c>
    </row>
    <row r="591" spans="1:28" s="8" customFormat="1" ht="20.25" customHeight="1">
      <c r="A591" s="709" t="s">
        <v>183</v>
      </c>
      <c r="B591" s="709" t="s">
        <v>60</v>
      </c>
      <c r="C591" s="709" t="s">
        <v>148</v>
      </c>
      <c r="D591" s="709" t="s">
        <v>65</v>
      </c>
      <c r="E591" s="41">
        <v>5</v>
      </c>
      <c r="F591" s="17"/>
      <c r="G591" s="38"/>
      <c r="H591" s="33" t="str" cm="1">
        <f t="array" ref="H591">IF($F591=0," ",_xlfn.XLOOKUP($F591,DataCalcs!$B$495:$B$573,_xlfn.XLOOKUP($C591,DataCalcs!$D$494:$N$494,DataCalcs!$D$495:$N$573),"WRONG LETTER"))</f>
        <v xml:space="preserve"> </v>
      </c>
      <c r="I591" s="33" t="str">
        <f>IF($F591=0," ",_xlfn.XLOOKUP($F591,DataCalcs!$B$495:$B$573,DataCalcs!$A$495:$A$573,"WRONG LETTER"))</f>
        <v xml:space="preserve"> </v>
      </c>
      <c r="J591" s="709" t="str" cm="1">
        <f t="array" ref="J591">_xlfn.IFS(ISBLANK(G591), "", NOT(ISNUMBER(G591)), "!!!",  G591&lt;DataTables!$E$117,"...",G591&lt;DataTables!$F$117,"L1",G591&lt;DataTables!$G$117,"L2",G591&lt;DataTables!$H$117,"L3",G591&lt;DataTables!$I$117,"L4",G591&lt;DataTables!$J$117,"L5",G591&lt;DataTables!$K$117,"L6",G591&lt;DataTables!$L$117,"L7",G591&lt;DataTables!$M$117,"L8", G591&gt;=DataTables!$M$117,"L9")</f>
        <v/>
      </c>
      <c r="K591" s="709"/>
      <c r="L591" s="31"/>
      <c r="M591" s="34" t="str">
        <f t="shared" si="204"/>
        <v>R</v>
      </c>
      <c r="N591" s="34" t="str">
        <f t="shared" si="204"/>
        <v>RR</v>
      </c>
      <c r="O591" s="34" cm="1">
        <f t="array" ref="O591">_xlfn.LET(_xlpm.a, $F$587:$F$594, _xlpm.b, $E$587:$E$594, _xlpm.c, _xlfn.XLOOKUP(M591,_xlpm.a,_xlpm.b,0), _xlpm.d, _xlfn.XLOOKUP(N591,_xlpm.a,_xlpm.b,0), _xlpm.x, IF(OR(_xlpm.c=0,_xlpm.d=0), _xlpm.c+_xlpm.d, MIN(_xlpm.c,_xlpm.d)), IF(_xlpm.x=0, 0, IF(DataTables!$K$158="6+", _xlfn.IFNA(_xlfn.RANK.AVG(_xlpm.x,$E$587:$E$592),1), IF(DataTables!$K$158=8,_xlfn.RANK.AVG(_xlpm.x,_xlpm.b)))))</f>
        <v>0</v>
      </c>
      <c r="P591" s="32"/>
      <c r="Q591" s="151"/>
      <c r="R591" s="151"/>
      <c r="S591" s="151"/>
      <c r="T591" s="151"/>
      <c r="U591" s="151">
        <f>$O591</f>
        <v>0</v>
      </c>
      <c r="V591" s="151"/>
      <c r="W591" s="151"/>
      <c r="X591" s="151"/>
      <c r="Y591" s="32"/>
      <c r="Z591" s="32">
        <f>COUNTIF(F$578:F$585:F$587:F$594,F591)</f>
        <v>0</v>
      </c>
      <c r="AA591" s="32">
        <f t="shared" si="205"/>
        <v>0</v>
      </c>
      <c r="AB591" s="7" t="str">
        <f t="shared" si="206"/>
        <v/>
      </c>
    </row>
    <row r="592" spans="1:28" s="8" customFormat="1" ht="20.25" customHeight="1">
      <c r="A592" s="709" t="s">
        <v>183</v>
      </c>
      <c r="B592" s="709" t="s">
        <v>60</v>
      </c>
      <c r="C592" s="709" t="s">
        <v>148</v>
      </c>
      <c r="D592" s="709" t="s">
        <v>65</v>
      </c>
      <c r="E592" s="41">
        <v>6</v>
      </c>
      <c r="F592" s="17"/>
      <c r="G592" s="38"/>
      <c r="H592" s="33" t="str" cm="1">
        <f t="array" ref="H592">IF($F592=0," ",_xlfn.XLOOKUP($F592,DataCalcs!$B$495:$B$573,_xlfn.XLOOKUP($C592,DataCalcs!$D$494:$N$494,DataCalcs!$D$495:$N$573),"WRONG LETTER"))</f>
        <v xml:space="preserve"> </v>
      </c>
      <c r="I592" s="33" t="str">
        <f>IF($F592=0," ",_xlfn.XLOOKUP($F592,DataCalcs!$B$495:$B$573,DataCalcs!$A$495:$A$573,"WRONG LETTER"))</f>
        <v xml:space="preserve"> </v>
      </c>
      <c r="J592" s="709" t="str" cm="1">
        <f t="array" ref="J592">_xlfn.IFS(ISBLANK(G592), "", NOT(ISNUMBER(G592)), "!!!",  G592&lt;DataTables!$E$117,"...",G592&lt;DataTables!$F$117,"L1",G592&lt;DataTables!$G$117,"L2",G592&lt;DataTables!$H$117,"L3",G592&lt;DataTables!$I$117,"L4",G592&lt;DataTables!$J$117,"L5",G592&lt;DataTables!$K$117,"L6",G592&lt;DataTables!$L$117,"L7",G592&lt;DataTables!$M$117,"L8", G592&gt;=DataTables!$M$117,"L9")</f>
        <v/>
      </c>
      <c r="K592" s="709"/>
      <c r="L592" s="418"/>
      <c r="M592" s="34" t="str">
        <f t="shared" si="204"/>
        <v>X</v>
      </c>
      <c r="N592" s="34" t="str">
        <f t="shared" si="204"/>
        <v>XX</v>
      </c>
      <c r="O592" s="34" cm="1">
        <f t="array" ref="O592">_xlfn.LET(_xlpm.a, $F$587:$F$594, _xlpm.b, $E$587:$E$594, _xlpm.c, _xlfn.XLOOKUP(M592,_xlpm.a,_xlpm.b,0), _xlpm.d, _xlfn.XLOOKUP(N592,_xlpm.a,_xlpm.b,0), _xlpm.x, IF(OR(_xlpm.c=0,_xlpm.d=0), _xlpm.c+_xlpm.d, MIN(_xlpm.c,_xlpm.d)), IF(_xlpm.x=0, 0, IF(DataTables!$K$158="6+", _xlfn.IFNA(_xlfn.RANK.AVG(_xlpm.x,$E$587:$E$592),1), IF(DataTables!$K$158=8,_xlfn.RANK.AVG(_xlpm.x,_xlpm.b)))))</f>
        <v>0</v>
      </c>
      <c r="P592" s="32"/>
      <c r="Q592" s="151"/>
      <c r="R592" s="151"/>
      <c r="S592" s="151"/>
      <c r="T592" s="151"/>
      <c r="U592" s="151"/>
      <c r="V592" s="151">
        <f>$O592</f>
        <v>0</v>
      </c>
      <c r="W592" s="151"/>
      <c r="X592" s="151"/>
      <c r="Y592" s="32"/>
      <c r="Z592" s="32">
        <f>COUNTIF(F$578:F$585:F$587:F$594,F592)</f>
        <v>0</v>
      </c>
      <c r="AA592" s="32">
        <f t="shared" si="205"/>
        <v>0</v>
      </c>
      <c r="AB592" s="7" t="str">
        <f t="shared" si="206"/>
        <v/>
      </c>
    </row>
    <row r="593" spans="1:28" s="7" customFormat="1" ht="20.25" customHeight="1">
      <c r="A593" s="709" t="s">
        <v>183</v>
      </c>
      <c r="B593" s="709" t="s">
        <v>60</v>
      </c>
      <c r="C593" s="709" t="s">
        <v>148</v>
      </c>
      <c r="D593" s="709" t="s">
        <v>65</v>
      </c>
      <c r="E593" s="14">
        <v>7</v>
      </c>
      <c r="F593" s="17"/>
      <c r="G593" s="38"/>
      <c r="H593" s="33" t="str" cm="1">
        <f t="array" ref="H593">IF($F593=0," ",_xlfn.XLOOKUP($F593,DataCalcs!$B$495:$B$573,_xlfn.XLOOKUP($C593,DataCalcs!$D$494:$N$494,DataCalcs!$D$495:$N$573),"WRONG LETTER"))</f>
        <v xml:space="preserve"> </v>
      </c>
      <c r="I593" s="33" t="str">
        <f>IF($F593=0," ",_xlfn.XLOOKUP($F593,DataCalcs!$B$495:$B$573,DataCalcs!$A$495:$A$573,"WRONG LETTER"))</f>
        <v xml:space="preserve"> </v>
      </c>
      <c r="J593" s="709" t="str" cm="1">
        <f t="array" ref="J593">_xlfn.IFS(ISBLANK(G593), "", NOT(ISNUMBER(G593)), "!!!",  G593&lt;DataTables!$E$117,"...",G593&lt;DataTables!$F$117,"L1",G593&lt;DataTables!$G$117,"L2",G593&lt;DataTables!$H$117,"L3",G593&lt;DataTables!$I$117,"L4",G593&lt;DataTables!$J$117,"L5",G593&lt;DataTables!$K$117,"L6",G593&lt;DataTables!$L$117,"L7",G593&lt;DataTables!$M$117,"L8", G593&gt;=DataTables!$M$117,"L9")</f>
        <v/>
      </c>
      <c r="K593" s="709"/>
      <c r="L593" s="31"/>
      <c r="M593" s="34" t="str">
        <f t="shared" si="204"/>
        <v>H</v>
      </c>
      <c r="N593" s="34" t="str">
        <f t="shared" si="204"/>
        <v>HH</v>
      </c>
      <c r="O593" s="34" cm="1">
        <f t="array" ref="O593">_xlfn.LET(_xlpm.a, $F$587:$F$594, _xlpm.b, $E$587:$E$594, _xlpm.c, _xlfn.XLOOKUP(M593,_xlpm.a,_xlpm.b,0), _xlpm.d, _xlfn.XLOOKUP(N593,_xlpm.a,_xlpm.b,0), _xlpm.x, IF(OR(_xlpm.c=0,_xlpm.d=0), _xlpm.c+_xlpm.d, MIN(_xlpm.c,_xlpm.d)), IF(_xlpm.x=0, 0, IF(DataTables!$K$158="6+", _xlfn.IFNA(_xlfn.RANK.AVG(_xlpm.x,$E$587:$E$592),1), IF(DataTables!$K$158=8,_xlfn.RANK.AVG(_xlpm.x,_xlpm.b)))))</f>
        <v>0</v>
      </c>
      <c r="P593" s="32"/>
      <c r="Q593" s="151"/>
      <c r="R593" s="151"/>
      <c r="S593" s="151"/>
      <c r="T593" s="151"/>
      <c r="U593" s="151"/>
      <c r="V593" s="151"/>
      <c r="W593" s="151">
        <f>$O593</f>
        <v>0</v>
      </c>
      <c r="X593" s="151"/>
      <c r="Y593" s="32"/>
      <c r="Z593" s="32">
        <f>COUNTIF(F$578:F$585:F$587:F$594,F593)</f>
        <v>0</v>
      </c>
      <c r="AA593" s="32">
        <f t="shared" si="205"/>
        <v>0</v>
      </c>
      <c r="AB593" s="7" t="str">
        <f t="shared" si="206"/>
        <v/>
      </c>
    </row>
    <row r="594" spans="1:28" s="7" customFormat="1" ht="20.25" customHeight="1">
      <c r="A594" s="709" t="s">
        <v>183</v>
      </c>
      <c r="B594" s="709" t="s">
        <v>60</v>
      </c>
      <c r="C594" s="709" t="s">
        <v>148</v>
      </c>
      <c r="D594" s="709" t="s">
        <v>65</v>
      </c>
      <c r="E594" s="394">
        <v>8</v>
      </c>
      <c r="F594" s="405"/>
      <c r="G594" s="406"/>
      <c r="H594" s="397" t="str" cm="1">
        <f t="array" ref="H594">IF($F594=0," ",_xlfn.XLOOKUP($F594,DataCalcs!$B$495:$B$573,_xlfn.XLOOKUP($C594,DataCalcs!$D$494:$N$494,DataCalcs!$D$495:$N$573),"WRONG LETTER"))</f>
        <v xml:space="preserve"> </v>
      </c>
      <c r="I594" s="397" t="str">
        <f>IF($F594=0," ",_xlfn.XLOOKUP($F594,DataCalcs!$B$495:$B$573,DataCalcs!$A$495:$A$573,"WRONG LETTER"))</f>
        <v xml:space="preserve"> </v>
      </c>
      <c r="J594" s="711" t="str" cm="1">
        <f t="array" ref="J594">_xlfn.IFS(ISBLANK(G594), "", NOT(ISNUMBER(G594)), "!!!",  G594&lt;DataTables!$E$117,"...",G594&lt;DataTables!$F$117,"L1",G594&lt;DataTables!$G$117,"L2",G594&lt;DataTables!$H$117,"L3",G594&lt;DataTables!$I$117,"L4",G594&lt;DataTables!$J$117,"L5",G594&lt;DataTables!$K$117,"L6",G594&lt;DataTables!$L$117,"L7",G594&lt;DataTables!$M$117,"L8", G594&gt;=DataTables!$M$117,"L9")</f>
        <v/>
      </c>
      <c r="K594" s="709"/>
      <c r="L594" s="31"/>
      <c r="M594" s="34" t="str">
        <f t="shared" si="204"/>
        <v>W</v>
      </c>
      <c r="N594" s="34" t="str">
        <f t="shared" si="204"/>
        <v>WW</v>
      </c>
      <c r="O594" s="34" cm="1">
        <f t="array" ref="O594">_xlfn.LET(_xlpm.a, $F$587:$F$594, _xlpm.b, $E$587:$E$594, _xlpm.c, _xlfn.XLOOKUP(M594,_xlpm.a,_xlpm.b,0), _xlpm.d, _xlfn.XLOOKUP(N594,_xlpm.a,_xlpm.b,0), _xlpm.x, IF(OR(_xlpm.c=0,_xlpm.d=0), _xlpm.c+_xlpm.d, MIN(_xlpm.c,_xlpm.d)), IF(_xlpm.x=0, 0, IF(DataTables!$K$158="6+", _xlfn.IFNA(_xlfn.RANK.AVG(_xlpm.x,$E$587:$E$592),1), IF(DataTables!$K$158=8,_xlfn.RANK.AVG(_xlpm.x,_xlpm.b)))))</f>
        <v>0</v>
      </c>
      <c r="P594" s="32"/>
      <c r="Q594" s="151"/>
      <c r="R594" s="151"/>
      <c r="S594" s="151"/>
      <c r="T594" s="151"/>
      <c r="U594" s="151"/>
      <c r="V594" s="151"/>
      <c r="W594" s="151"/>
      <c r="X594" s="151">
        <f>$O594</f>
        <v>0</v>
      </c>
      <c r="Y594" s="31"/>
      <c r="Z594" s="32">
        <f>COUNTIF(F$578:F$585:F$587:F$594,F594)</f>
        <v>0</v>
      </c>
      <c r="AA594" s="32">
        <f t="shared" si="205"/>
        <v>0</v>
      </c>
      <c r="AB594" s="7" t="str">
        <f t="shared" si="206"/>
        <v/>
      </c>
    </row>
    <row r="595" spans="1:28" s="7" customFormat="1" ht="20.25" customHeight="1">
      <c r="A595" s="709" t="s">
        <v>183</v>
      </c>
      <c r="B595" s="709" t="s">
        <v>60</v>
      </c>
      <c r="C595" s="709" t="s">
        <v>151</v>
      </c>
      <c r="D595" s="709"/>
      <c r="E595" s="454" t="s">
        <v>277</v>
      </c>
      <c r="F595" s="455"/>
      <c r="G595" s="455"/>
      <c r="H595" s="456"/>
      <c r="I595" s="457" t="s">
        <v>59</v>
      </c>
      <c r="J595" s="461">
        <f>DataTables!$N$118</f>
        <v>36.619999999999997</v>
      </c>
      <c r="K595" s="43"/>
      <c r="L595" s="13"/>
      <c r="M595" s="36"/>
      <c r="N595" s="36"/>
      <c r="O595" s="712"/>
      <c r="P595" s="31"/>
      <c r="Q595" s="31"/>
      <c r="R595" s="31"/>
      <c r="S595" s="31"/>
      <c r="T595" s="31"/>
      <c r="U595" s="31"/>
      <c r="V595" s="31"/>
      <c r="W595" s="31"/>
      <c r="X595" s="31"/>
      <c r="Y595" s="32"/>
      <c r="Z595" s="32"/>
      <c r="AA595" s="32"/>
    </row>
    <row r="596" spans="1:28" s="7" customFormat="1" ht="20.25" customHeight="1">
      <c r="A596" s="709" t="s">
        <v>183</v>
      </c>
      <c r="B596" s="709" t="s">
        <v>60</v>
      </c>
      <c r="C596" s="709" t="s">
        <v>151</v>
      </c>
      <c r="D596" s="709" t="s">
        <v>71</v>
      </c>
      <c r="E596" s="398">
        <v>1</v>
      </c>
      <c r="F596" s="55"/>
      <c r="G596" s="400"/>
      <c r="H596" s="402" t="str" cm="1">
        <f t="array" ref="H596">IF($F596=0," ",_xlfn.XLOOKUP($F596,DataCalcs!$B$495:$B$573,_xlfn.XLOOKUP($C596,DataCalcs!$D$494:$N$494,DataCalcs!$D$495:$N$573),"WRONG LETTER"))</f>
        <v xml:space="preserve"> </v>
      </c>
      <c r="I596" s="402" t="str">
        <f>IF($F596=0," ",_xlfn.XLOOKUP($F596,DataCalcs!$B$495:$B$573,DataCalcs!$A$495:$A$573,"WRONG LETTER"))</f>
        <v xml:space="preserve"> </v>
      </c>
      <c r="J596" s="29" t="str" cm="1">
        <f t="array" ref="J596">_xlfn.IFS(ISBLANK(G596), "", NOT(ISNUMBER(G596)), "!!!",  G596&lt;DataTables!$E$118,"...",G596&lt;DataTables!$F$118,"L1",G596&lt;DataTables!$G$118,"L2",G596&lt;DataTables!$H$118,"L3",G596&lt;DataTables!$I$118,"L4",G596&lt;DataTables!$J$118,"L5",G596&lt;DataTables!$K$118,"L6",G596&lt;DataTables!$L$118,"L7",G596&lt;DataTables!$M$118,"L8", G596&gt;=DataTables!$M$118,"L9")</f>
        <v/>
      </c>
      <c r="K596" s="709"/>
      <c r="L596" s="32"/>
      <c r="M596" s="34" t="str">
        <f t="shared" ref="M596:N603" si="207">M587</f>
        <v>A</v>
      </c>
      <c r="N596" s="34" t="str">
        <f t="shared" si="207"/>
        <v>AA</v>
      </c>
      <c r="O596" s="34" cm="1">
        <f t="array" ref="O596">_xlfn.LET(_xlpm.a, $F$596:$F$603, _xlpm.b, $E$596:$E$603, _xlpm.c, _xlfn.XLOOKUP(M596,_xlpm.a,_xlpm.b,0), _xlpm.d, _xlfn.XLOOKUP(N596,_xlpm.a,_xlpm.b,0), _xlpm.x, IF(OR(_xlpm.c=0,_xlpm.d=0), _xlpm.c+_xlpm.d, MIN(_xlpm.c,_xlpm.d)), IF(_xlpm.x=0, 0, IF(DataTables!$K$158="6+", _xlfn.IFNA(_xlfn.RANK.AVG(_xlpm.x,$E$596:$E$601),1), IF(DataTables!$K$158=8,_xlfn.RANK.AVG(_xlpm.x,_xlpm.b)))))</f>
        <v>0</v>
      </c>
      <c r="P596" s="32"/>
      <c r="Q596" s="151">
        <f>$O596</f>
        <v>0</v>
      </c>
      <c r="R596" s="151"/>
      <c r="S596" s="151"/>
      <c r="T596" s="151"/>
      <c r="U596" s="151"/>
      <c r="V596" s="151"/>
      <c r="W596" s="151"/>
      <c r="X596" s="151"/>
      <c r="Y596" s="32"/>
      <c r="Z596" s="32">
        <f>COUNTIF(F$596:F$603:F$605:F$612,F596)</f>
        <v>0</v>
      </c>
      <c r="AA596" s="32">
        <f t="shared" ref="AA596:AA603" si="208">IF(NOT(ISBLANK(F596)),COUNTIF(F$596:F$603,LEFT(F596,1)&amp;"*"),0)</f>
        <v>0</v>
      </c>
      <c r="AB596" s="7" t="str">
        <f>IF($G596&gt;=$J$595, "***", "")</f>
        <v/>
      </c>
    </row>
    <row r="597" spans="1:28" s="7" customFormat="1" ht="20.25" customHeight="1">
      <c r="A597" s="709" t="s">
        <v>183</v>
      </c>
      <c r="B597" s="709" t="s">
        <v>60</v>
      </c>
      <c r="C597" s="709" t="s">
        <v>151</v>
      </c>
      <c r="D597" s="709" t="s">
        <v>71</v>
      </c>
      <c r="E597" s="41">
        <v>2</v>
      </c>
      <c r="F597" s="17"/>
      <c r="G597" s="38"/>
      <c r="H597" s="33" t="str" cm="1">
        <f t="array" ref="H597">IF($F597=0," ",_xlfn.XLOOKUP($F597,DataCalcs!$B$495:$B$573,_xlfn.XLOOKUP($C597,DataCalcs!$D$494:$N$494,DataCalcs!$D$495:$N$573),"WRONG LETTER"))</f>
        <v xml:space="preserve"> </v>
      </c>
      <c r="I597" s="33" t="str">
        <f>IF($F597=0," ",_xlfn.XLOOKUP($F597,DataCalcs!$B$495:$B$573,DataCalcs!$A$495:$A$573,"WRONG LETTER"))</f>
        <v xml:space="preserve"> </v>
      </c>
      <c r="J597" s="709" t="str" cm="1">
        <f t="array" ref="J597">_xlfn.IFS(ISBLANK(G597), "", NOT(ISNUMBER(G597)), "!!!",  G597&lt;DataTables!$E$118,"...",G597&lt;DataTables!$F$118,"L1",G597&lt;DataTables!$G$118,"L2",G597&lt;DataTables!$H$118,"L3",G597&lt;DataTables!$I$118,"L4",G597&lt;DataTables!$J$118,"L5",G597&lt;DataTables!$K$118,"L6",G597&lt;DataTables!$L$118,"L7",G597&lt;DataTables!$M$118,"L8", G597&gt;=DataTables!$M$118,"L9")</f>
        <v/>
      </c>
      <c r="K597" s="709"/>
      <c r="L597" s="32"/>
      <c r="M597" s="34" t="str">
        <f t="shared" si="207"/>
        <v>N</v>
      </c>
      <c r="N597" s="34" t="str">
        <f t="shared" si="207"/>
        <v>NN</v>
      </c>
      <c r="O597" s="34" cm="1">
        <f t="array" ref="O597">_xlfn.LET(_xlpm.a, $F$596:$F$603, _xlpm.b, $E$596:$E$603, _xlpm.c, _xlfn.XLOOKUP(M597,_xlpm.a,_xlpm.b,0), _xlpm.d, _xlfn.XLOOKUP(N597,_xlpm.a,_xlpm.b,0), _xlpm.x, IF(OR(_xlpm.c=0,_xlpm.d=0), _xlpm.c+_xlpm.d, MIN(_xlpm.c,_xlpm.d)), IF(_xlpm.x=0, 0, IF(DataTables!$K$158="6+", _xlfn.IFNA(_xlfn.RANK.AVG(_xlpm.x,$E$596:$E$601),1), IF(DataTables!$K$158=8,_xlfn.RANK.AVG(_xlpm.x,_xlpm.b)))))</f>
        <v>0</v>
      </c>
      <c r="P597" s="32"/>
      <c r="Q597" s="151"/>
      <c r="R597" s="151">
        <f>$O597</f>
        <v>0</v>
      </c>
      <c r="S597" s="151"/>
      <c r="T597" s="151"/>
      <c r="U597" s="151"/>
      <c r="V597" s="151"/>
      <c r="W597" s="151"/>
      <c r="X597" s="151"/>
      <c r="Y597" s="32"/>
      <c r="Z597" s="32">
        <f>COUNTIF(F$596:F$603:F$605:F$612,F597)</f>
        <v>0</v>
      </c>
      <c r="AA597" s="32">
        <f t="shared" si="208"/>
        <v>0</v>
      </c>
      <c r="AB597" s="7" t="str">
        <f t="shared" ref="AB597:AB603" si="209">IF($G597&gt;=$J$595, "***", "")</f>
        <v/>
      </c>
    </row>
    <row r="598" spans="1:28" s="7" customFormat="1" ht="20.25" customHeight="1">
      <c r="A598" s="709" t="s">
        <v>183</v>
      </c>
      <c r="B598" s="709" t="s">
        <v>60</v>
      </c>
      <c r="C598" s="709" t="s">
        <v>151</v>
      </c>
      <c r="D598" s="709" t="s">
        <v>71</v>
      </c>
      <c r="E598" s="41">
        <v>3</v>
      </c>
      <c r="F598" s="17"/>
      <c r="G598" s="38"/>
      <c r="H598" s="33" t="str" cm="1">
        <f t="array" ref="H598">IF($F598=0," ",_xlfn.XLOOKUP($F598,DataCalcs!$B$495:$B$573,_xlfn.XLOOKUP($C598,DataCalcs!$D$494:$N$494,DataCalcs!$D$495:$N$573),"WRONG LETTER"))</f>
        <v xml:space="preserve"> </v>
      </c>
      <c r="I598" s="33" t="str">
        <f>IF($F598=0," ",_xlfn.XLOOKUP($F598,DataCalcs!$B$495:$B$573,DataCalcs!$A$495:$A$573,"WRONG LETTER"))</f>
        <v xml:space="preserve"> </v>
      </c>
      <c r="J598" s="709" t="str" cm="1">
        <f t="array" ref="J598">_xlfn.IFS(ISBLANK(G598), "", NOT(ISNUMBER(G598)), "!!!",  G598&lt;DataTables!$E$118,"...",G598&lt;DataTables!$F$118,"L1",G598&lt;DataTables!$G$118,"L2",G598&lt;DataTables!$H$118,"L3",G598&lt;DataTables!$I$118,"L4",G598&lt;DataTables!$J$118,"L5",G598&lt;DataTables!$K$118,"L6",G598&lt;DataTables!$L$118,"L7",G598&lt;DataTables!$M$118,"L8", G598&gt;=DataTables!$M$118,"L9")</f>
        <v/>
      </c>
      <c r="K598" s="709"/>
      <c r="L598" s="32"/>
      <c r="M598" s="34" t="str">
        <f t="shared" si="207"/>
        <v>B</v>
      </c>
      <c r="N598" s="34" t="str">
        <f t="shared" si="207"/>
        <v>BB</v>
      </c>
      <c r="O598" s="34" cm="1">
        <f t="array" ref="O598">_xlfn.LET(_xlpm.a, $F$596:$F$603, _xlpm.b, $E$596:$E$603, _xlpm.c, _xlfn.XLOOKUP(M598,_xlpm.a,_xlpm.b,0), _xlpm.d, _xlfn.XLOOKUP(N598,_xlpm.a,_xlpm.b,0), _xlpm.x, IF(OR(_xlpm.c=0,_xlpm.d=0), _xlpm.c+_xlpm.d, MIN(_xlpm.c,_xlpm.d)), IF(_xlpm.x=0, 0, IF(DataTables!$K$158="6+", _xlfn.IFNA(_xlfn.RANK.AVG(_xlpm.x,$E$596:$E$601),1), IF(DataTables!$K$158=8,_xlfn.RANK.AVG(_xlpm.x,_xlpm.b)))))</f>
        <v>0</v>
      </c>
      <c r="P598" s="32"/>
      <c r="Q598" s="151"/>
      <c r="R598" s="151"/>
      <c r="S598" s="151">
        <f>$O598</f>
        <v>0</v>
      </c>
      <c r="T598" s="151"/>
      <c r="U598" s="151"/>
      <c r="V598" s="151"/>
      <c r="W598" s="151"/>
      <c r="X598" s="151"/>
      <c r="Y598" s="32"/>
      <c r="Z598" s="32">
        <f>COUNTIF(F$596:F$603:F$605:F$612,F598)</f>
        <v>0</v>
      </c>
      <c r="AA598" s="32">
        <f t="shared" si="208"/>
        <v>0</v>
      </c>
      <c r="AB598" s="7" t="str">
        <f t="shared" si="209"/>
        <v/>
      </c>
    </row>
    <row r="599" spans="1:28" s="7" customFormat="1" ht="20.25" customHeight="1">
      <c r="A599" s="709" t="s">
        <v>183</v>
      </c>
      <c r="B599" s="709" t="s">
        <v>60</v>
      </c>
      <c r="C599" s="709" t="s">
        <v>151</v>
      </c>
      <c r="D599" s="709" t="s">
        <v>71</v>
      </c>
      <c r="E599" s="41">
        <v>4</v>
      </c>
      <c r="F599" s="17"/>
      <c r="G599" s="38"/>
      <c r="H599" s="33" t="str" cm="1">
        <f t="array" ref="H599">IF($F599=0," ",_xlfn.XLOOKUP($F599,DataCalcs!$B$495:$B$573,_xlfn.XLOOKUP($C599,DataCalcs!$D$494:$N$494,DataCalcs!$D$495:$N$573),"WRONG LETTER"))</f>
        <v xml:space="preserve"> </v>
      </c>
      <c r="I599" s="33" t="str">
        <f>IF($F599=0," ",_xlfn.XLOOKUP($F599,DataCalcs!$B$495:$B$573,DataCalcs!$A$495:$A$573,"WRONG LETTER"))</f>
        <v xml:space="preserve"> </v>
      </c>
      <c r="J599" s="709" t="str" cm="1">
        <f t="array" ref="J599">_xlfn.IFS(ISBLANK(G599), "", NOT(ISNUMBER(G599)), "!!!",  G599&lt;DataTables!$E$118,"...",G599&lt;DataTables!$F$118,"L1",G599&lt;DataTables!$G$118,"L2",G599&lt;DataTables!$H$118,"L3",G599&lt;DataTables!$I$118,"L4",G599&lt;DataTables!$J$118,"L5",G599&lt;DataTables!$K$118,"L6",G599&lt;DataTables!$L$118,"L7",G599&lt;DataTables!$M$118,"L8", G599&gt;=DataTables!$M$118,"L9")</f>
        <v/>
      </c>
      <c r="K599" s="709"/>
      <c r="L599" s="32"/>
      <c r="M599" s="34" t="str">
        <f t="shared" si="207"/>
        <v>O</v>
      </c>
      <c r="N599" s="34" t="str">
        <f t="shared" si="207"/>
        <v>OO</v>
      </c>
      <c r="O599" s="34" cm="1">
        <f t="array" ref="O599">_xlfn.LET(_xlpm.a, $F$596:$F$603, _xlpm.b, $E$596:$E$603, _xlpm.c, _xlfn.XLOOKUP(M599,_xlpm.a,_xlpm.b,0), _xlpm.d, _xlfn.XLOOKUP(N599,_xlpm.a,_xlpm.b,0), _xlpm.x, IF(OR(_xlpm.c=0,_xlpm.d=0), _xlpm.c+_xlpm.d, MIN(_xlpm.c,_xlpm.d)), IF(_xlpm.x=0, 0, IF(DataTables!$K$158="6+", _xlfn.IFNA(_xlfn.RANK.AVG(_xlpm.x,$E$596:$E$601),1), IF(DataTables!$K$158=8,_xlfn.RANK.AVG(_xlpm.x,_xlpm.b)))))</f>
        <v>0</v>
      </c>
      <c r="P599" s="32"/>
      <c r="Q599" s="151"/>
      <c r="R599" s="151"/>
      <c r="S599" s="151"/>
      <c r="T599" s="151">
        <f>$O599</f>
        <v>0</v>
      </c>
      <c r="U599" s="151"/>
      <c r="V599" s="151"/>
      <c r="W599" s="151"/>
      <c r="X599" s="151"/>
      <c r="Y599" s="32"/>
      <c r="Z599" s="32">
        <f>COUNTIF(F$596:F$603:F$605:F$612,F599)</f>
        <v>0</v>
      </c>
      <c r="AA599" s="32">
        <f t="shared" si="208"/>
        <v>0</v>
      </c>
      <c r="AB599" s="7" t="str">
        <f t="shared" si="209"/>
        <v/>
      </c>
    </row>
    <row r="600" spans="1:28" s="7" customFormat="1" ht="20.25" customHeight="1">
      <c r="A600" s="709" t="s">
        <v>183</v>
      </c>
      <c r="B600" s="709" t="s">
        <v>60</v>
      </c>
      <c r="C600" s="709" t="s">
        <v>151</v>
      </c>
      <c r="D600" s="709" t="s">
        <v>71</v>
      </c>
      <c r="E600" s="41">
        <v>5</v>
      </c>
      <c r="F600" s="17"/>
      <c r="G600" s="38"/>
      <c r="H600" s="33" t="str" cm="1">
        <f t="array" ref="H600">IF($F600=0," ",_xlfn.XLOOKUP($F600,DataCalcs!$B$495:$B$573,_xlfn.XLOOKUP($C600,DataCalcs!$D$494:$N$494,DataCalcs!$D$495:$N$573),"WRONG LETTER"))</f>
        <v xml:space="preserve"> </v>
      </c>
      <c r="I600" s="33" t="str">
        <f>IF($F600=0," ",_xlfn.XLOOKUP($F600,DataCalcs!$B$495:$B$573,DataCalcs!$A$495:$A$573,"WRONG LETTER"))</f>
        <v xml:space="preserve"> </v>
      </c>
      <c r="J600" s="709" t="str" cm="1">
        <f t="array" ref="J600">_xlfn.IFS(ISBLANK(G600), "", NOT(ISNUMBER(G600)), "!!!",  G600&lt;DataTables!$E$118,"...",G600&lt;DataTables!$F$118,"L1",G600&lt;DataTables!$G$118,"L2",G600&lt;DataTables!$H$118,"L3",G600&lt;DataTables!$I$118,"L4",G600&lt;DataTables!$J$118,"L5",G600&lt;DataTables!$K$118,"L6",G600&lt;DataTables!$L$118,"L7",G600&lt;DataTables!$M$118,"L8", G600&gt;=DataTables!$M$118,"L9")</f>
        <v/>
      </c>
      <c r="K600" s="709"/>
      <c r="L600" s="32"/>
      <c r="M600" s="34" t="str">
        <f t="shared" si="207"/>
        <v>R</v>
      </c>
      <c r="N600" s="34" t="str">
        <f t="shared" si="207"/>
        <v>RR</v>
      </c>
      <c r="O600" s="34" cm="1">
        <f t="array" ref="O600">_xlfn.LET(_xlpm.a, $F$596:$F$603, _xlpm.b, $E$596:$E$603, _xlpm.c, _xlfn.XLOOKUP(M600,_xlpm.a,_xlpm.b,0), _xlpm.d, _xlfn.XLOOKUP(N600,_xlpm.a,_xlpm.b,0), _xlpm.x, IF(OR(_xlpm.c=0,_xlpm.d=0), _xlpm.c+_xlpm.d, MIN(_xlpm.c,_xlpm.d)), IF(_xlpm.x=0, 0, IF(DataTables!$K$158="6+", _xlfn.IFNA(_xlfn.RANK.AVG(_xlpm.x,$E$596:$E$601),1), IF(DataTables!$K$158=8,_xlfn.RANK.AVG(_xlpm.x,_xlpm.b)))))</f>
        <v>0</v>
      </c>
      <c r="P600" s="32"/>
      <c r="Q600" s="151"/>
      <c r="R600" s="151"/>
      <c r="S600" s="151"/>
      <c r="T600" s="151"/>
      <c r="U600" s="151">
        <f>$O600</f>
        <v>0</v>
      </c>
      <c r="V600" s="151"/>
      <c r="W600" s="151"/>
      <c r="X600" s="151"/>
      <c r="Y600" s="32"/>
      <c r="Z600" s="32">
        <f>COUNTIF(F$596:F$603:F$605:F$612,F600)</f>
        <v>0</v>
      </c>
      <c r="AA600" s="32">
        <f t="shared" si="208"/>
        <v>0</v>
      </c>
      <c r="AB600" s="7" t="str">
        <f t="shared" si="209"/>
        <v/>
      </c>
    </row>
    <row r="601" spans="1:28" s="7" customFormat="1" ht="20.25" customHeight="1">
      <c r="A601" s="709" t="s">
        <v>183</v>
      </c>
      <c r="B601" s="709" t="s">
        <v>60</v>
      </c>
      <c r="C601" s="709" t="s">
        <v>151</v>
      </c>
      <c r="D601" s="709" t="s">
        <v>71</v>
      </c>
      <c r="E601" s="41">
        <v>6</v>
      </c>
      <c r="F601" s="17"/>
      <c r="G601" s="38"/>
      <c r="H601" s="33" t="str" cm="1">
        <f t="array" ref="H601">IF($F601=0," ",_xlfn.XLOOKUP($F601,DataCalcs!$B$495:$B$573,_xlfn.XLOOKUP($C601,DataCalcs!$D$494:$N$494,DataCalcs!$D$495:$N$573),"WRONG LETTER"))</f>
        <v xml:space="preserve"> </v>
      </c>
      <c r="I601" s="33" t="str">
        <f>IF($F601=0," ",_xlfn.XLOOKUP($F601,DataCalcs!$B$495:$B$573,DataCalcs!$A$495:$A$573,"WRONG LETTER"))</f>
        <v xml:space="preserve"> </v>
      </c>
      <c r="J601" s="709" t="str" cm="1">
        <f t="array" ref="J601">_xlfn.IFS(ISBLANK(G601), "", NOT(ISNUMBER(G601)), "!!!",  G601&lt;DataTables!$E$118,"...",G601&lt;DataTables!$F$118,"L1",G601&lt;DataTables!$G$118,"L2",G601&lt;DataTables!$H$118,"L3",G601&lt;DataTables!$I$118,"L4",G601&lt;DataTables!$J$118,"L5",G601&lt;DataTables!$K$118,"L6",G601&lt;DataTables!$L$118,"L7",G601&lt;DataTables!$M$118,"L8", G601&gt;=DataTables!$M$118,"L9")</f>
        <v/>
      </c>
      <c r="K601" s="709"/>
      <c r="L601" s="32"/>
      <c r="M601" s="34" t="str">
        <f t="shared" si="207"/>
        <v>X</v>
      </c>
      <c r="N601" s="34" t="str">
        <f t="shared" si="207"/>
        <v>XX</v>
      </c>
      <c r="O601" s="34" cm="1">
        <f t="array" ref="O601">_xlfn.LET(_xlpm.a, $F$596:$F$603, _xlpm.b, $E$596:$E$603, _xlpm.c, _xlfn.XLOOKUP(M601,_xlpm.a,_xlpm.b,0), _xlpm.d, _xlfn.XLOOKUP(N601,_xlpm.a,_xlpm.b,0), _xlpm.x, IF(OR(_xlpm.c=0,_xlpm.d=0), _xlpm.c+_xlpm.d, MIN(_xlpm.c,_xlpm.d)), IF(_xlpm.x=0, 0, IF(DataTables!$K$158="6+", _xlfn.IFNA(_xlfn.RANK.AVG(_xlpm.x,$E$596:$E$601),1), IF(DataTables!$K$158=8,_xlfn.RANK.AVG(_xlpm.x,_xlpm.b)))))</f>
        <v>0</v>
      </c>
      <c r="P601" s="32"/>
      <c r="Q601" s="151"/>
      <c r="R601" s="151"/>
      <c r="S601" s="151"/>
      <c r="T601" s="151"/>
      <c r="U601" s="151"/>
      <c r="V601" s="151">
        <f>$O601</f>
        <v>0</v>
      </c>
      <c r="W601" s="151"/>
      <c r="X601" s="151"/>
      <c r="Y601" s="32"/>
      <c r="Z601" s="32">
        <f>COUNTIF(F$596:F$603:F$605:F$612,F601)</f>
        <v>0</v>
      </c>
      <c r="AA601" s="32">
        <f t="shared" si="208"/>
        <v>0</v>
      </c>
      <c r="AB601" s="7" t="str">
        <f t="shared" si="209"/>
        <v/>
      </c>
    </row>
    <row r="602" spans="1:28" s="7" customFormat="1" ht="20.25" customHeight="1">
      <c r="A602" s="709" t="s">
        <v>183</v>
      </c>
      <c r="B602" s="709" t="s">
        <v>60</v>
      </c>
      <c r="C602" s="709" t="s">
        <v>151</v>
      </c>
      <c r="D602" s="709" t="s">
        <v>71</v>
      </c>
      <c r="E602" s="14">
        <v>7</v>
      </c>
      <c r="F602" s="17"/>
      <c r="G602" s="38"/>
      <c r="H602" s="33" t="str" cm="1">
        <f t="array" ref="H602">IF($F602=0," ",_xlfn.XLOOKUP($F602,DataCalcs!$B$495:$B$573,_xlfn.XLOOKUP($C602,DataCalcs!$D$494:$N$494,DataCalcs!$D$495:$N$573),"WRONG LETTER"))</f>
        <v xml:space="preserve"> </v>
      </c>
      <c r="I602" s="33" t="str">
        <f>IF($F602=0," ",_xlfn.XLOOKUP($F602,DataCalcs!$B$495:$B$573,DataCalcs!$A$495:$A$573,"WRONG LETTER"))</f>
        <v xml:space="preserve"> </v>
      </c>
      <c r="J602" s="709" t="str" cm="1">
        <f t="array" ref="J602">_xlfn.IFS(ISBLANK(G602), "", NOT(ISNUMBER(G602)), "!!!",  G602&lt;DataTables!$E$118,"...",G602&lt;DataTables!$F$118,"L1",G602&lt;DataTables!$G$118,"L2",G602&lt;DataTables!$H$118,"L3",G602&lt;DataTables!$I$118,"L4",G602&lt;DataTables!$J$118,"L5",G602&lt;DataTables!$K$118,"L6",G602&lt;DataTables!$L$118,"L7",G602&lt;DataTables!$M$118,"L8", G602&gt;=DataTables!$M$118,"L9")</f>
        <v/>
      </c>
      <c r="K602" s="709"/>
      <c r="L602" s="32"/>
      <c r="M602" s="34" t="str">
        <f t="shared" si="207"/>
        <v>H</v>
      </c>
      <c r="N602" s="34" t="str">
        <f t="shared" si="207"/>
        <v>HH</v>
      </c>
      <c r="O602" s="34" cm="1">
        <f t="array" ref="O602">_xlfn.LET(_xlpm.a, $F$596:$F$603, _xlpm.b, $E$596:$E$603, _xlpm.c, _xlfn.XLOOKUP(M602,_xlpm.a,_xlpm.b,0), _xlpm.d, _xlfn.XLOOKUP(N602,_xlpm.a,_xlpm.b,0), _xlpm.x, IF(OR(_xlpm.c=0,_xlpm.d=0), _xlpm.c+_xlpm.d, MIN(_xlpm.c,_xlpm.d)), IF(_xlpm.x=0, 0, IF(DataTables!$K$158="6+", _xlfn.IFNA(_xlfn.RANK.AVG(_xlpm.x,$E$596:$E$601),1), IF(DataTables!$K$158=8,_xlfn.RANK.AVG(_xlpm.x,_xlpm.b)))))</f>
        <v>0</v>
      </c>
      <c r="P602" s="32"/>
      <c r="Q602" s="151"/>
      <c r="R602" s="151"/>
      <c r="S602" s="151"/>
      <c r="T602" s="151"/>
      <c r="U602" s="151"/>
      <c r="V602" s="151"/>
      <c r="W602" s="151">
        <f>$O602</f>
        <v>0</v>
      </c>
      <c r="X602" s="151"/>
      <c r="Y602" s="32"/>
      <c r="Z602" s="32">
        <f>COUNTIF(F$596:F$603:F$605:F$612,F602)</f>
        <v>0</v>
      </c>
      <c r="AA602" s="32">
        <f t="shared" si="208"/>
        <v>0</v>
      </c>
      <c r="AB602" s="7" t="str">
        <f t="shared" si="209"/>
        <v/>
      </c>
    </row>
    <row r="603" spans="1:28" s="8" customFormat="1" ht="20.25" customHeight="1">
      <c r="A603" s="709" t="s">
        <v>183</v>
      </c>
      <c r="B603" s="709" t="s">
        <v>60</v>
      </c>
      <c r="C603" s="709" t="s">
        <v>151</v>
      </c>
      <c r="D603" s="709" t="s">
        <v>71</v>
      </c>
      <c r="E603" s="14">
        <v>8</v>
      </c>
      <c r="F603" s="17"/>
      <c r="G603" s="38"/>
      <c r="H603" s="33" t="str" cm="1">
        <f t="array" ref="H603">IF($F603=0," ",_xlfn.XLOOKUP($F603,DataCalcs!$B$495:$B$573,_xlfn.XLOOKUP($C603,DataCalcs!$D$494:$N$494,DataCalcs!$D$495:$N$573),"WRONG LETTER"))</f>
        <v xml:space="preserve"> </v>
      </c>
      <c r="I603" s="33" t="str">
        <f>IF($F603=0," ",_xlfn.XLOOKUP($F603,DataCalcs!$B$495:$B$573,DataCalcs!$A$495:$A$573,"WRONG LETTER"))</f>
        <v xml:space="preserve"> </v>
      </c>
      <c r="J603" s="709" t="str" cm="1">
        <f t="array" ref="J603">_xlfn.IFS(ISBLANK(G603), "", NOT(ISNUMBER(G603)), "!!!",  G603&lt;DataTables!$E$118,"...",G603&lt;DataTables!$F$118,"L1",G603&lt;DataTables!$G$118,"L2",G603&lt;DataTables!$H$118,"L3",G603&lt;DataTables!$I$118,"L4",G603&lt;DataTables!$J$118,"L5",G603&lt;DataTables!$K$118,"L6",G603&lt;DataTables!$L$118,"L7",G603&lt;DataTables!$M$118,"L8", G603&gt;=DataTables!$M$118,"L9")</f>
        <v/>
      </c>
      <c r="K603" s="709"/>
      <c r="L603" s="31"/>
      <c r="M603" s="34" t="str">
        <f t="shared" si="207"/>
        <v>W</v>
      </c>
      <c r="N603" s="34" t="str">
        <f t="shared" si="207"/>
        <v>WW</v>
      </c>
      <c r="O603" s="34" cm="1">
        <f t="array" ref="O603">_xlfn.LET(_xlpm.a, $F$596:$F$603, _xlpm.b, $E$596:$E$603, _xlpm.c, _xlfn.XLOOKUP(M603,_xlpm.a,_xlpm.b,0), _xlpm.d, _xlfn.XLOOKUP(N603,_xlpm.a,_xlpm.b,0), _xlpm.x, IF(OR(_xlpm.c=0,_xlpm.d=0), _xlpm.c+_xlpm.d, MIN(_xlpm.c,_xlpm.d)), IF(_xlpm.x=0, 0, IF(DataTables!$K$158="6+", _xlfn.IFNA(_xlfn.RANK.AVG(_xlpm.x,$E$596:$E$601),1), IF(DataTables!$K$158=8,_xlfn.RANK.AVG(_xlpm.x,_xlpm.b)))))</f>
        <v>0</v>
      </c>
      <c r="P603" s="32"/>
      <c r="Q603" s="151"/>
      <c r="R603" s="151"/>
      <c r="S603" s="151"/>
      <c r="T603" s="151"/>
      <c r="U603" s="151"/>
      <c r="V603" s="151"/>
      <c r="W603" s="151"/>
      <c r="X603" s="151">
        <f>$O603</f>
        <v>0</v>
      </c>
      <c r="Y603" s="31"/>
      <c r="Z603" s="32">
        <f>COUNTIF(F$596:F$603:F$605:F$612,F603)</f>
        <v>0</v>
      </c>
      <c r="AA603" s="32">
        <f t="shared" si="208"/>
        <v>0</v>
      </c>
      <c r="AB603" s="7" t="str">
        <f t="shared" si="209"/>
        <v/>
      </c>
    </row>
    <row r="604" spans="1:28" s="8" customFormat="1" ht="20.25" customHeight="1">
      <c r="A604" s="709" t="s">
        <v>183</v>
      </c>
      <c r="B604" s="709" t="s">
        <v>60</v>
      </c>
      <c r="C604" s="709" t="s">
        <v>151</v>
      </c>
      <c r="D604" s="709"/>
      <c r="E604" s="454" t="s">
        <v>278</v>
      </c>
      <c r="F604" s="455"/>
      <c r="G604" s="455"/>
      <c r="H604" s="456"/>
      <c r="I604" s="457"/>
      <c r="J604" s="461"/>
      <c r="K604" s="43"/>
      <c r="L604" s="31"/>
      <c r="M604" s="36"/>
      <c r="N604" s="36"/>
      <c r="O604" s="712"/>
      <c r="P604" s="31"/>
      <c r="Q604" s="31"/>
      <c r="R604" s="31"/>
      <c r="S604" s="31"/>
      <c r="T604" s="31"/>
      <c r="U604" s="31"/>
      <c r="V604" s="31"/>
      <c r="W604" s="31"/>
      <c r="X604" s="31"/>
      <c r="Y604" s="31"/>
      <c r="Z604" s="32"/>
      <c r="AA604" s="2"/>
    </row>
    <row r="605" spans="1:28" s="8" customFormat="1" ht="20.25" customHeight="1">
      <c r="A605" s="709" t="s">
        <v>183</v>
      </c>
      <c r="B605" s="709" t="s">
        <v>60</v>
      </c>
      <c r="C605" s="709" t="s">
        <v>151</v>
      </c>
      <c r="D605" s="709" t="s">
        <v>65</v>
      </c>
      <c r="E605" s="398">
        <v>1</v>
      </c>
      <c r="F605" s="55"/>
      <c r="G605" s="400"/>
      <c r="H605" s="402" t="str" cm="1">
        <f t="array" ref="H605">IF($F605=0," ",_xlfn.XLOOKUP($F605,DataCalcs!$B$495:$B$573,_xlfn.XLOOKUP($C605,DataCalcs!$D$494:$N$494,DataCalcs!$D$495:$N$573),"WRONG LETTER"))</f>
        <v xml:space="preserve"> </v>
      </c>
      <c r="I605" s="402" t="str">
        <f>IF($F605=0," ",_xlfn.XLOOKUP($F605,DataCalcs!$B$495:$B$573,DataCalcs!$A$495:$A$573,"WRONG LETTER"))</f>
        <v xml:space="preserve"> </v>
      </c>
      <c r="J605" s="29" t="str" cm="1">
        <f t="array" ref="J605">_xlfn.IFS(ISBLANK(G605), "", NOT(ISNUMBER(G605)), "!!!",  G605&lt;DataTables!$E$118,"...",G605&lt;DataTables!$F$118,"L1",G605&lt;DataTables!$G$118,"L2",G605&lt;DataTables!$H$118,"L3",G605&lt;DataTables!$I$118,"L4",G605&lt;DataTables!$J$118,"L5",G605&lt;DataTables!$K$118,"L6",G605&lt;DataTables!$L$118,"L7",G605&lt;DataTables!$M$118,"L8", G605&gt;=DataTables!$M$118,"L9")</f>
        <v/>
      </c>
      <c r="K605" s="709"/>
      <c r="L605" s="32"/>
      <c r="M605" s="34" t="str">
        <f t="shared" ref="M605:N612" si="210">M596</f>
        <v>A</v>
      </c>
      <c r="N605" s="34" t="str">
        <f t="shared" si="210"/>
        <v>AA</v>
      </c>
      <c r="O605" s="34" cm="1">
        <f t="array" ref="O605">_xlfn.LET(_xlpm.a, $F$605:$F$612, _xlpm.b, $E$605:$E$612, _xlpm.c, _xlfn.XLOOKUP(M605,_xlpm.a,_xlpm.b,0), _xlpm.d, _xlfn.XLOOKUP(N605,_xlpm.a,_xlpm.b,0), _xlpm.x, IF(OR(_xlpm.c=0,_xlpm.d=0), _xlpm.c+_xlpm.d, MIN(_xlpm.c,_xlpm.d)), IF(_xlpm.x=0, 0, IF(DataTables!$K$158="6+", _xlfn.IFNA(_xlfn.RANK.AVG(_xlpm.x,$E$605:$E$610),1), IF(DataTables!$K$158=8,_xlfn.RANK.AVG(_xlpm.x,_xlpm.b)))))</f>
        <v>0</v>
      </c>
      <c r="P605" s="32"/>
      <c r="Q605" s="151">
        <f>$O605</f>
        <v>0</v>
      </c>
      <c r="R605" s="151"/>
      <c r="S605" s="151"/>
      <c r="T605" s="151"/>
      <c r="U605" s="151"/>
      <c r="V605" s="151"/>
      <c r="W605" s="151"/>
      <c r="X605" s="151"/>
      <c r="Y605" s="32"/>
      <c r="Z605" s="32">
        <f>COUNTIF(F$596:F$603:F$605:F$612,F605)</f>
        <v>0</v>
      </c>
      <c r="AA605" s="32">
        <f>IF(NOT(ISBLANK(F605)),COUNTIF(F$605:F$612,LEFT(F605,1)&amp;"*"),0)</f>
        <v>0</v>
      </c>
      <c r="AB605" s="7" t="str">
        <f t="shared" ref="AB605:AB612" si="211">IF($G605&gt;=$J$595, "***", "")</f>
        <v/>
      </c>
    </row>
    <row r="606" spans="1:28" s="8" customFormat="1" ht="20.25" customHeight="1">
      <c r="A606" s="709" t="s">
        <v>183</v>
      </c>
      <c r="B606" s="709" t="s">
        <v>60</v>
      </c>
      <c r="C606" s="709" t="s">
        <v>151</v>
      </c>
      <c r="D606" s="709" t="s">
        <v>65</v>
      </c>
      <c r="E606" s="41">
        <v>2</v>
      </c>
      <c r="F606" s="17"/>
      <c r="G606" s="38"/>
      <c r="H606" s="33" t="str" cm="1">
        <f t="array" ref="H606">IF($F606=0," ",_xlfn.XLOOKUP($F606,DataCalcs!$B$495:$B$573,_xlfn.XLOOKUP($C606,DataCalcs!$D$494:$N$494,DataCalcs!$D$495:$N$573),"WRONG LETTER"))</f>
        <v xml:space="preserve"> </v>
      </c>
      <c r="I606" s="33" t="str">
        <f>IF($F606=0," ",_xlfn.XLOOKUP($F606,DataCalcs!$B$495:$B$573,DataCalcs!$A$495:$A$573,"WRONG LETTER"))</f>
        <v xml:space="preserve"> </v>
      </c>
      <c r="J606" s="709" t="str" cm="1">
        <f t="array" ref="J606">_xlfn.IFS(ISBLANK(G606), "", NOT(ISNUMBER(G606)), "!!!",  G606&lt;DataTables!$E$118,"...",G606&lt;DataTables!$F$118,"L1",G606&lt;DataTables!$G$118,"L2",G606&lt;DataTables!$H$118,"L3",G606&lt;DataTables!$I$118,"L4",G606&lt;DataTables!$J$118,"L5",G606&lt;DataTables!$K$118,"L6",G606&lt;DataTables!$L$118,"L7",G606&lt;DataTables!$M$118,"L8", G606&gt;=DataTables!$M$118,"L9")</f>
        <v/>
      </c>
      <c r="K606" s="709"/>
      <c r="L606" s="31"/>
      <c r="M606" s="34" t="str">
        <f t="shared" si="210"/>
        <v>N</v>
      </c>
      <c r="N606" s="34" t="str">
        <f t="shared" si="210"/>
        <v>NN</v>
      </c>
      <c r="O606" s="34" cm="1">
        <f t="array" ref="O606">_xlfn.LET(_xlpm.a, $F$605:$F$612, _xlpm.b, $E$605:$E$612, _xlpm.c, _xlfn.XLOOKUP(M606,_xlpm.a,_xlpm.b,0), _xlpm.d, _xlfn.XLOOKUP(N606,_xlpm.a,_xlpm.b,0), _xlpm.x, IF(OR(_xlpm.c=0,_xlpm.d=0), _xlpm.c+_xlpm.d, MIN(_xlpm.c,_xlpm.d)), IF(_xlpm.x=0, 0, IF(DataTables!$K$158="6+", _xlfn.IFNA(_xlfn.RANK.AVG(_xlpm.x,$E$605:$E$610),1), IF(DataTables!$K$158=8,_xlfn.RANK.AVG(_xlpm.x,_xlpm.b)))))</f>
        <v>0</v>
      </c>
      <c r="P606" s="32"/>
      <c r="Q606" s="151"/>
      <c r="R606" s="151">
        <f>$O606</f>
        <v>0</v>
      </c>
      <c r="S606" s="151"/>
      <c r="T606" s="151"/>
      <c r="U606" s="151"/>
      <c r="V606" s="151"/>
      <c r="W606" s="151"/>
      <c r="X606" s="151"/>
      <c r="Y606" s="32"/>
      <c r="Z606" s="32">
        <f>COUNTIF(F$596:F$603:F$605:F$612,F606)</f>
        <v>0</v>
      </c>
      <c r="AA606" s="32">
        <f t="shared" ref="AA606:AA612" si="212">IF(NOT(ISBLANK(F606)),COUNTIF(F$605:F$612,LEFT(F606,1)&amp;"*"),0)</f>
        <v>0</v>
      </c>
      <c r="AB606" s="7" t="str">
        <f t="shared" si="211"/>
        <v/>
      </c>
    </row>
    <row r="607" spans="1:28" s="8" customFormat="1" ht="20.25" customHeight="1">
      <c r="A607" s="709" t="s">
        <v>183</v>
      </c>
      <c r="B607" s="709" t="s">
        <v>60</v>
      </c>
      <c r="C607" s="709" t="s">
        <v>151</v>
      </c>
      <c r="D607" s="709" t="s">
        <v>65</v>
      </c>
      <c r="E607" s="41">
        <v>3</v>
      </c>
      <c r="F607" s="17"/>
      <c r="G607" s="38"/>
      <c r="H607" s="33" t="str" cm="1">
        <f t="array" ref="H607">IF($F607=0," ",_xlfn.XLOOKUP($F607,DataCalcs!$B$495:$B$573,_xlfn.XLOOKUP($C607,DataCalcs!$D$494:$N$494,DataCalcs!$D$495:$N$573),"WRONG LETTER"))</f>
        <v xml:space="preserve"> </v>
      </c>
      <c r="I607" s="33" t="str">
        <f>IF($F607=0," ",_xlfn.XLOOKUP($F607,DataCalcs!$B$495:$B$573,DataCalcs!$A$495:$A$573,"WRONG LETTER"))</f>
        <v xml:space="preserve"> </v>
      </c>
      <c r="J607" s="709" t="str" cm="1">
        <f t="array" ref="J607">_xlfn.IFS(ISBLANK(G607), "", NOT(ISNUMBER(G607)), "!!!",  G607&lt;DataTables!$E$118,"...",G607&lt;DataTables!$F$118,"L1",G607&lt;DataTables!$G$118,"L2",G607&lt;DataTables!$H$118,"L3",G607&lt;DataTables!$I$118,"L4",G607&lt;DataTables!$J$118,"L5",G607&lt;DataTables!$K$118,"L6",G607&lt;DataTables!$L$118,"L7",G607&lt;DataTables!$M$118,"L8", G607&gt;=DataTables!$M$118,"L9")</f>
        <v/>
      </c>
      <c r="K607" s="709"/>
      <c r="L607" s="31"/>
      <c r="M607" s="34" t="str">
        <f t="shared" si="210"/>
        <v>B</v>
      </c>
      <c r="N607" s="34" t="str">
        <f t="shared" si="210"/>
        <v>BB</v>
      </c>
      <c r="O607" s="34" cm="1">
        <f t="array" ref="O607">_xlfn.LET(_xlpm.a, $F$605:$F$612, _xlpm.b, $E$605:$E$612, _xlpm.c, _xlfn.XLOOKUP(M607,_xlpm.a,_xlpm.b,0), _xlpm.d, _xlfn.XLOOKUP(N607,_xlpm.a,_xlpm.b,0), _xlpm.x, IF(OR(_xlpm.c=0,_xlpm.d=0), _xlpm.c+_xlpm.d, MIN(_xlpm.c,_xlpm.d)), IF(_xlpm.x=0, 0, IF(DataTables!$K$158="6+", _xlfn.IFNA(_xlfn.RANK.AVG(_xlpm.x,$E$605:$E$610),1), IF(DataTables!$K$158=8,_xlfn.RANK.AVG(_xlpm.x,_xlpm.b)))))</f>
        <v>0</v>
      </c>
      <c r="P607" s="32"/>
      <c r="Q607" s="151"/>
      <c r="R607" s="151"/>
      <c r="S607" s="151">
        <f>$O607</f>
        <v>0</v>
      </c>
      <c r="T607" s="151"/>
      <c r="U607" s="151"/>
      <c r="V607" s="151"/>
      <c r="W607" s="151"/>
      <c r="X607" s="151"/>
      <c r="Y607" s="32"/>
      <c r="Z607" s="32">
        <f>COUNTIF(F$596:F$603:F$605:F$612,F607)</f>
        <v>0</v>
      </c>
      <c r="AA607" s="32">
        <f t="shared" si="212"/>
        <v>0</v>
      </c>
      <c r="AB607" s="7" t="str">
        <f t="shared" si="211"/>
        <v/>
      </c>
    </row>
    <row r="608" spans="1:28" s="8" customFormat="1" ht="20.25" customHeight="1">
      <c r="A608" s="709" t="s">
        <v>183</v>
      </c>
      <c r="B608" s="709" t="s">
        <v>60</v>
      </c>
      <c r="C608" s="709" t="s">
        <v>151</v>
      </c>
      <c r="D608" s="709" t="s">
        <v>65</v>
      </c>
      <c r="E608" s="41">
        <v>4</v>
      </c>
      <c r="F608" s="17"/>
      <c r="G608" s="38"/>
      <c r="H608" s="33" t="str" cm="1">
        <f t="array" ref="H608">IF($F608=0," ",_xlfn.XLOOKUP($F608,DataCalcs!$B$495:$B$573,_xlfn.XLOOKUP($C608,DataCalcs!$D$494:$N$494,DataCalcs!$D$495:$N$573),"WRONG LETTER"))</f>
        <v xml:space="preserve"> </v>
      </c>
      <c r="I608" s="33" t="str">
        <f>IF($F608=0," ",_xlfn.XLOOKUP($F608,DataCalcs!$B$495:$B$573,DataCalcs!$A$495:$A$573,"WRONG LETTER"))</f>
        <v xml:space="preserve"> </v>
      </c>
      <c r="J608" s="709" t="str" cm="1">
        <f t="array" ref="J608">_xlfn.IFS(ISBLANK(G608), "", NOT(ISNUMBER(G608)), "!!!",  G608&lt;DataTables!$E$118,"...",G608&lt;DataTables!$F$118,"L1",G608&lt;DataTables!$G$118,"L2",G608&lt;DataTables!$H$118,"L3",G608&lt;DataTables!$I$118,"L4",G608&lt;DataTables!$J$118,"L5",G608&lt;DataTables!$K$118,"L6",G608&lt;DataTables!$L$118,"L7",G608&lt;DataTables!$M$118,"L8", G608&gt;=DataTables!$M$118,"L9")</f>
        <v/>
      </c>
      <c r="K608" s="709"/>
      <c r="L608" s="31"/>
      <c r="M608" s="34" t="str">
        <f t="shared" si="210"/>
        <v>O</v>
      </c>
      <c r="N608" s="34" t="str">
        <f t="shared" si="210"/>
        <v>OO</v>
      </c>
      <c r="O608" s="34" cm="1">
        <f t="array" ref="O608">_xlfn.LET(_xlpm.a, $F$605:$F$612, _xlpm.b, $E$605:$E$612, _xlpm.c, _xlfn.XLOOKUP(M608,_xlpm.a,_xlpm.b,0), _xlpm.d, _xlfn.XLOOKUP(N608,_xlpm.a,_xlpm.b,0), _xlpm.x, IF(OR(_xlpm.c=0,_xlpm.d=0), _xlpm.c+_xlpm.d, MIN(_xlpm.c,_xlpm.d)), IF(_xlpm.x=0, 0, IF(DataTables!$K$158="6+", _xlfn.IFNA(_xlfn.RANK.AVG(_xlpm.x,$E$605:$E$610),1), IF(DataTables!$K$158=8,_xlfn.RANK.AVG(_xlpm.x,_xlpm.b)))))</f>
        <v>0</v>
      </c>
      <c r="P608" s="32"/>
      <c r="Q608" s="151"/>
      <c r="R608" s="151"/>
      <c r="S608" s="151"/>
      <c r="T608" s="151">
        <f>$O608</f>
        <v>0</v>
      </c>
      <c r="U608" s="151"/>
      <c r="V608" s="151"/>
      <c r="W608" s="151"/>
      <c r="X608" s="151"/>
      <c r="Y608" s="32"/>
      <c r="Z608" s="32">
        <f>COUNTIF(F$596:F$603:F$605:F$612,F608)</f>
        <v>0</v>
      </c>
      <c r="AA608" s="32">
        <f t="shared" si="212"/>
        <v>0</v>
      </c>
      <c r="AB608" s="7" t="str">
        <f t="shared" si="211"/>
        <v/>
      </c>
    </row>
    <row r="609" spans="1:28" s="8" customFormat="1" ht="20.25" customHeight="1">
      <c r="A609" s="709" t="s">
        <v>183</v>
      </c>
      <c r="B609" s="709" t="s">
        <v>60</v>
      </c>
      <c r="C609" s="709" t="s">
        <v>151</v>
      </c>
      <c r="D609" s="709" t="s">
        <v>65</v>
      </c>
      <c r="E609" s="41">
        <v>5</v>
      </c>
      <c r="F609" s="17"/>
      <c r="G609" s="38"/>
      <c r="H609" s="33" t="str" cm="1">
        <f t="array" ref="H609">IF($F609=0," ",_xlfn.XLOOKUP($F609,DataCalcs!$B$495:$B$573,_xlfn.XLOOKUP($C609,DataCalcs!$D$494:$N$494,DataCalcs!$D$495:$N$573),"WRONG LETTER"))</f>
        <v xml:space="preserve"> </v>
      </c>
      <c r="I609" s="33" t="str">
        <f>IF($F609=0," ",_xlfn.XLOOKUP($F609,DataCalcs!$B$495:$B$573,DataCalcs!$A$495:$A$573,"WRONG LETTER"))</f>
        <v xml:space="preserve"> </v>
      </c>
      <c r="J609" s="709" t="str" cm="1">
        <f t="array" ref="J609">_xlfn.IFS(ISBLANK(G609), "", NOT(ISNUMBER(G609)), "!!!",  G609&lt;DataTables!$E$118,"...",G609&lt;DataTables!$F$118,"L1",G609&lt;DataTables!$G$118,"L2",G609&lt;DataTables!$H$118,"L3",G609&lt;DataTables!$I$118,"L4",G609&lt;DataTables!$J$118,"L5",G609&lt;DataTables!$K$118,"L6",G609&lt;DataTables!$L$118,"L7",G609&lt;DataTables!$M$118,"L8", G609&gt;=DataTables!$M$118,"L9")</f>
        <v/>
      </c>
      <c r="K609" s="709"/>
      <c r="L609" s="31"/>
      <c r="M609" s="34" t="str">
        <f t="shared" si="210"/>
        <v>R</v>
      </c>
      <c r="N609" s="34" t="str">
        <f t="shared" si="210"/>
        <v>RR</v>
      </c>
      <c r="O609" s="34" cm="1">
        <f t="array" ref="O609">_xlfn.LET(_xlpm.a, $F$605:$F$612, _xlpm.b, $E$605:$E$612, _xlpm.c, _xlfn.XLOOKUP(M609,_xlpm.a,_xlpm.b,0), _xlpm.d, _xlfn.XLOOKUP(N609,_xlpm.a,_xlpm.b,0), _xlpm.x, IF(OR(_xlpm.c=0,_xlpm.d=0), _xlpm.c+_xlpm.d, MIN(_xlpm.c,_xlpm.d)), IF(_xlpm.x=0, 0, IF(DataTables!$K$158="6+", _xlfn.IFNA(_xlfn.RANK.AVG(_xlpm.x,$E$605:$E$610),1), IF(DataTables!$K$158=8,_xlfn.RANK.AVG(_xlpm.x,_xlpm.b)))))</f>
        <v>0</v>
      </c>
      <c r="P609" s="32"/>
      <c r="Q609" s="151"/>
      <c r="R609" s="151"/>
      <c r="S609" s="151"/>
      <c r="T609" s="151"/>
      <c r="U609" s="151">
        <f>$O609</f>
        <v>0</v>
      </c>
      <c r="V609" s="151"/>
      <c r="W609" s="151"/>
      <c r="X609" s="151"/>
      <c r="Y609" s="32"/>
      <c r="Z609" s="32">
        <f>COUNTIF(F$596:F$603:F$605:F$612,F609)</f>
        <v>0</v>
      </c>
      <c r="AA609" s="32">
        <f t="shared" si="212"/>
        <v>0</v>
      </c>
      <c r="AB609" s="7" t="str">
        <f t="shared" si="211"/>
        <v/>
      </c>
    </row>
    <row r="610" spans="1:28" s="8" customFormat="1" ht="20.25" customHeight="1">
      <c r="A610" s="709" t="s">
        <v>183</v>
      </c>
      <c r="B610" s="709" t="s">
        <v>60</v>
      </c>
      <c r="C610" s="709" t="s">
        <v>151</v>
      </c>
      <c r="D610" s="709" t="s">
        <v>65</v>
      </c>
      <c r="E610" s="41">
        <v>6</v>
      </c>
      <c r="F610" s="17"/>
      <c r="G610" s="38"/>
      <c r="H610" s="33" t="str" cm="1">
        <f t="array" ref="H610">IF($F610=0," ",_xlfn.XLOOKUP($F610,DataCalcs!$B$495:$B$573,_xlfn.XLOOKUP($C610,DataCalcs!$D$494:$N$494,DataCalcs!$D$495:$N$573),"WRONG LETTER"))</f>
        <v xml:space="preserve"> </v>
      </c>
      <c r="I610" s="33" t="str">
        <f>IF($F610=0," ",_xlfn.XLOOKUP($F610,DataCalcs!$B$495:$B$573,DataCalcs!$A$495:$A$573,"WRONG LETTER"))</f>
        <v xml:space="preserve"> </v>
      </c>
      <c r="J610" s="709" t="str" cm="1">
        <f t="array" ref="J610">_xlfn.IFS(ISBLANK(G610), "", NOT(ISNUMBER(G610)), "!!!",  G610&lt;DataTables!$E$118,"...",G610&lt;DataTables!$F$118,"L1",G610&lt;DataTables!$G$118,"L2",G610&lt;DataTables!$H$118,"L3",G610&lt;DataTables!$I$118,"L4",G610&lt;DataTables!$J$118,"L5",G610&lt;DataTables!$K$118,"L6",G610&lt;DataTables!$L$118,"L7",G610&lt;DataTables!$M$118,"L8", G610&gt;=DataTables!$M$118,"L9")</f>
        <v/>
      </c>
      <c r="K610" s="709"/>
      <c r="L610" s="418"/>
      <c r="M610" s="34" t="str">
        <f t="shared" si="210"/>
        <v>X</v>
      </c>
      <c r="N610" s="34" t="str">
        <f t="shared" si="210"/>
        <v>XX</v>
      </c>
      <c r="O610" s="34" cm="1">
        <f t="array" ref="O610">_xlfn.LET(_xlpm.a, $F$605:$F$612, _xlpm.b, $E$605:$E$612, _xlpm.c, _xlfn.XLOOKUP(M610,_xlpm.a,_xlpm.b,0), _xlpm.d, _xlfn.XLOOKUP(N610,_xlpm.a,_xlpm.b,0), _xlpm.x, IF(OR(_xlpm.c=0,_xlpm.d=0), _xlpm.c+_xlpm.d, MIN(_xlpm.c,_xlpm.d)), IF(_xlpm.x=0, 0, IF(DataTables!$K$158="6+", _xlfn.IFNA(_xlfn.RANK.AVG(_xlpm.x,$E$605:$E$610),1), IF(DataTables!$K$158=8,_xlfn.RANK.AVG(_xlpm.x,_xlpm.b)))))</f>
        <v>0</v>
      </c>
      <c r="P610" s="32"/>
      <c r="Q610" s="151"/>
      <c r="R610" s="151"/>
      <c r="S610" s="151"/>
      <c r="T610" s="151"/>
      <c r="U610" s="151"/>
      <c r="V610" s="151">
        <f>$O610</f>
        <v>0</v>
      </c>
      <c r="W610" s="151"/>
      <c r="X610" s="151"/>
      <c r="Y610" s="32"/>
      <c r="Z610" s="32">
        <f>COUNTIF(F$596:F$603:F$605:F$612,F610)</f>
        <v>0</v>
      </c>
      <c r="AA610" s="32">
        <f t="shared" si="212"/>
        <v>0</v>
      </c>
      <c r="AB610" s="7" t="str">
        <f t="shared" si="211"/>
        <v/>
      </c>
    </row>
    <row r="611" spans="1:28" s="7" customFormat="1" ht="20.25" customHeight="1">
      <c r="A611" s="709" t="s">
        <v>183</v>
      </c>
      <c r="B611" s="709" t="s">
        <v>60</v>
      </c>
      <c r="C611" s="709" t="s">
        <v>151</v>
      </c>
      <c r="D611" s="709" t="s">
        <v>65</v>
      </c>
      <c r="E611" s="14">
        <v>7</v>
      </c>
      <c r="F611" s="17"/>
      <c r="G611" s="38"/>
      <c r="H611" s="33" t="str" cm="1">
        <f t="array" ref="H611">IF($F611=0," ",_xlfn.XLOOKUP($F611,DataCalcs!$B$495:$B$573,_xlfn.XLOOKUP($C611,DataCalcs!$D$494:$N$494,DataCalcs!$D$495:$N$573),"WRONG LETTER"))</f>
        <v xml:space="preserve"> </v>
      </c>
      <c r="I611" s="33" t="str">
        <f>IF($F611=0," ",_xlfn.XLOOKUP($F611,DataCalcs!$B$495:$B$573,DataCalcs!$A$495:$A$573,"WRONG LETTER"))</f>
        <v xml:space="preserve"> </v>
      </c>
      <c r="J611" s="709" t="str" cm="1">
        <f t="array" ref="J611">_xlfn.IFS(ISBLANK(G611), "", NOT(ISNUMBER(G611)), "!!!",  G611&lt;DataTables!$E$118,"...",G611&lt;DataTables!$F$118,"L1",G611&lt;DataTables!$G$118,"L2",G611&lt;DataTables!$H$118,"L3",G611&lt;DataTables!$I$118,"L4",G611&lt;DataTables!$J$118,"L5",G611&lt;DataTables!$K$118,"L6",G611&lt;DataTables!$L$118,"L7",G611&lt;DataTables!$M$118,"L8", G611&gt;=DataTables!$M$118,"L9")</f>
        <v/>
      </c>
      <c r="K611" s="709"/>
      <c r="L611" s="31"/>
      <c r="M611" s="34" t="str">
        <f t="shared" si="210"/>
        <v>H</v>
      </c>
      <c r="N611" s="34" t="str">
        <f t="shared" si="210"/>
        <v>HH</v>
      </c>
      <c r="O611" s="34" cm="1">
        <f t="array" ref="O611">_xlfn.LET(_xlpm.a, $F$605:$F$612, _xlpm.b, $E$605:$E$612, _xlpm.c, _xlfn.XLOOKUP(M611,_xlpm.a,_xlpm.b,0), _xlpm.d, _xlfn.XLOOKUP(N611,_xlpm.a,_xlpm.b,0), _xlpm.x, IF(OR(_xlpm.c=0,_xlpm.d=0), _xlpm.c+_xlpm.d, MIN(_xlpm.c,_xlpm.d)), IF(_xlpm.x=0, 0, IF(DataTables!$K$158="6+", _xlfn.IFNA(_xlfn.RANK.AVG(_xlpm.x,$E$605:$E$610),1), IF(DataTables!$K$158=8,_xlfn.RANK.AVG(_xlpm.x,_xlpm.b)))))</f>
        <v>0</v>
      </c>
      <c r="P611" s="32"/>
      <c r="Q611" s="151"/>
      <c r="R611" s="151"/>
      <c r="S611" s="151"/>
      <c r="T611" s="151"/>
      <c r="U611" s="151"/>
      <c r="V611" s="151"/>
      <c r="W611" s="151">
        <f>$O611</f>
        <v>0</v>
      </c>
      <c r="X611" s="151"/>
      <c r="Y611" s="32"/>
      <c r="Z611" s="32">
        <f>COUNTIF(F$596:F$603:F$605:F$612,F611)</f>
        <v>0</v>
      </c>
      <c r="AA611" s="32">
        <f t="shared" si="212"/>
        <v>0</v>
      </c>
      <c r="AB611" s="7" t="str">
        <f t="shared" si="211"/>
        <v/>
      </c>
    </row>
    <row r="612" spans="1:28" s="7" customFormat="1" ht="20.25" customHeight="1">
      <c r="A612" s="709" t="s">
        <v>183</v>
      </c>
      <c r="B612" s="709" t="s">
        <v>60</v>
      </c>
      <c r="C612" s="709" t="s">
        <v>151</v>
      </c>
      <c r="D612" s="709" t="s">
        <v>65</v>
      </c>
      <c r="E612" s="14">
        <v>8</v>
      </c>
      <c r="F612" s="17"/>
      <c r="G612" s="38"/>
      <c r="H612" s="33" t="str" cm="1">
        <f t="array" ref="H612">IF($F612=0," ",_xlfn.XLOOKUP($F612,DataCalcs!$B$495:$B$573,_xlfn.XLOOKUP($C612,DataCalcs!$D$494:$N$494,DataCalcs!$D$495:$N$573),"WRONG LETTER"))</f>
        <v xml:space="preserve"> </v>
      </c>
      <c r="I612" s="33" t="str">
        <f>IF($F612=0," ",_xlfn.XLOOKUP($F612,DataCalcs!$B$495:$B$573,DataCalcs!$A$495:$A$573,"WRONG LETTER"))</f>
        <v xml:space="preserve"> </v>
      </c>
      <c r="J612" s="709" t="str" cm="1">
        <f t="array" ref="J612">_xlfn.IFS(ISBLANK(G612), "", NOT(ISNUMBER(G612)), "!!!",  G612&lt;DataTables!$E$118,"...",G612&lt;DataTables!$F$118,"L1",G612&lt;DataTables!$G$118,"L2",G612&lt;DataTables!$H$118,"L3",G612&lt;DataTables!$I$118,"L4",G612&lt;DataTables!$J$118,"L5",G612&lt;DataTables!$K$118,"L6",G612&lt;DataTables!$L$118,"L7",G612&lt;DataTables!$M$118,"L8", G612&gt;=DataTables!$M$118,"L9")</f>
        <v/>
      </c>
      <c r="K612" s="709"/>
      <c r="L612" s="31"/>
      <c r="M612" s="34" t="str">
        <f t="shared" si="210"/>
        <v>W</v>
      </c>
      <c r="N612" s="34" t="str">
        <f t="shared" si="210"/>
        <v>WW</v>
      </c>
      <c r="O612" s="34" cm="1">
        <f t="array" ref="O612">_xlfn.LET(_xlpm.a, $F$605:$F$612, _xlpm.b, $E$605:$E$612, _xlpm.c, _xlfn.XLOOKUP(M612,_xlpm.a,_xlpm.b,0), _xlpm.d, _xlfn.XLOOKUP(N612,_xlpm.a,_xlpm.b,0), _xlpm.x, IF(OR(_xlpm.c=0,_xlpm.d=0), _xlpm.c+_xlpm.d, MIN(_xlpm.c,_xlpm.d)), IF(_xlpm.x=0, 0, IF(DataTables!$K$158="6+", _xlfn.IFNA(_xlfn.RANK.AVG(_xlpm.x,$E$605:$E$610),1), IF(DataTables!$K$158=8,_xlfn.RANK.AVG(_xlpm.x,_xlpm.b)))))</f>
        <v>0</v>
      </c>
      <c r="P612" s="32"/>
      <c r="Q612" s="151"/>
      <c r="R612" s="151"/>
      <c r="S612" s="151"/>
      <c r="T612" s="151"/>
      <c r="U612" s="151"/>
      <c r="V612" s="151"/>
      <c r="W612" s="151"/>
      <c r="X612" s="151">
        <f>$O612</f>
        <v>0</v>
      </c>
      <c r="Y612" s="31"/>
      <c r="Z612" s="32">
        <f>COUNTIF(F$596:F$603:F$605:F$612,F612)</f>
        <v>0</v>
      </c>
      <c r="AA612" s="32">
        <f t="shared" si="212"/>
        <v>0</v>
      </c>
      <c r="AB612" s="7" t="str">
        <f t="shared" si="211"/>
        <v/>
      </c>
    </row>
    <row r="613" spans="1:28" s="7" customFormat="1" ht="20.25" customHeight="1">
      <c r="A613" s="709" t="s">
        <v>183</v>
      </c>
      <c r="B613" s="709" t="s">
        <v>60</v>
      </c>
      <c r="C613" s="709" t="s">
        <v>154</v>
      </c>
      <c r="D613" s="709"/>
      <c r="E613" s="454" t="s">
        <v>279</v>
      </c>
      <c r="F613" s="455"/>
      <c r="G613" s="455"/>
      <c r="H613" s="456"/>
      <c r="I613" s="457" t="s">
        <v>59</v>
      </c>
      <c r="J613" s="461">
        <f>DataTables!$N$119</f>
        <v>12.6</v>
      </c>
      <c r="K613" s="452"/>
      <c r="L613" s="13"/>
      <c r="M613" s="36"/>
      <c r="N613" s="36"/>
      <c r="O613" s="712"/>
      <c r="P613" s="31"/>
      <c r="Q613" s="31"/>
      <c r="R613" s="31"/>
      <c r="S613" s="31"/>
      <c r="T613" s="31"/>
      <c r="U613" s="31"/>
      <c r="V613" s="31"/>
      <c r="W613" s="31"/>
      <c r="X613" s="31"/>
      <c r="Y613" s="32"/>
      <c r="Z613" s="32"/>
      <c r="AA613" s="32"/>
    </row>
    <row r="614" spans="1:28" s="7" customFormat="1" ht="20.25" customHeight="1">
      <c r="A614" s="709" t="s">
        <v>183</v>
      </c>
      <c r="B614" s="709" t="s">
        <v>60</v>
      </c>
      <c r="C614" s="709" t="s">
        <v>154</v>
      </c>
      <c r="D614" s="709" t="s">
        <v>71</v>
      </c>
      <c r="E614" s="398">
        <v>1</v>
      </c>
      <c r="F614" s="55"/>
      <c r="G614" s="400"/>
      <c r="H614" s="402" t="str" cm="1">
        <f t="array" ref="H614">IF($F614=0," ",_xlfn.XLOOKUP($F614,DataCalcs!$B$495:$B$573,_xlfn.XLOOKUP($C614,DataCalcs!$D$494:$N$494,DataCalcs!$D$495:$N$573),"WRONG LETTER"))</f>
        <v xml:space="preserve"> </v>
      </c>
      <c r="I614" s="402" t="str">
        <f>IF($F614=0," ",_xlfn.XLOOKUP($F614,DataCalcs!$B$495:$B$573,DataCalcs!$A$495:$A$573,"WRONG LETTER"))</f>
        <v xml:space="preserve"> </v>
      </c>
      <c r="J614" s="29" t="str" cm="1">
        <f t="array" ref="J614">_xlfn.IFS(ISBLANK(G614), "", NOT(ISNUMBER(G614)), "!!!",  G614&lt;DataTables!$E$119,"...",G614&lt;DataTables!$F$119,"L1",G614&lt;DataTables!$G$119,"L2",G614&lt;DataTables!$H$119,"L3",G614&lt;DataTables!$I$119,"L4",G614&lt;DataTables!$J$119,"L5",G614&lt;DataTables!$K$119,"L6",G614&lt;DataTables!$L$119,"L7",G614&lt;DataTables!$M$119,"L8", G614&gt;=DataTables!$M$119,"L9")</f>
        <v/>
      </c>
      <c r="K614" s="709"/>
      <c r="L614" s="32"/>
      <c r="M614" s="34" t="str">
        <f t="shared" ref="M614:N621" si="213">M605</f>
        <v>A</v>
      </c>
      <c r="N614" s="34" t="str">
        <f t="shared" si="213"/>
        <v>AA</v>
      </c>
      <c r="O614" s="34" cm="1">
        <f t="array" ref="O614">_xlfn.LET(_xlpm.a, $F$614:$F$621, _xlpm.b, $E$614:$E$621, _xlpm.c, _xlfn.XLOOKUP(M614,_xlpm.a,_xlpm.b,0), _xlpm.d, _xlfn.XLOOKUP(N614,_xlpm.a,_xlpm.b,0), _xlpm.x, IF(OR(_xlpm.c=0,_xlpm.d=0), _xlpm.c+_xlpm.d, MIN(_xlpm.c,_xlpm.d)), IF(_xlpm.x=0, 0, IF(DataTables!$K$158="6+", _xlfn.IFNA(_xlfn.RANK.AVG(_xlpm.x,$E$614:$E$619),1), IF(DataTables!$K$158=8,_xlfn.RANK.AVG(_xlpm.x,_xlpm.b)))))</f>
        <v>0</v>
      </c>
      <c r="P614" s="32"/>
      <c r="Q614" s="151">
        <f>$O614</f>
        <v>0</v>
      </c>
      <c r="R614" s="151"/>
      <c r="S614" s="151"/>
      <c r="T614" s="151"/>
      <c r="U614" s="151"/>
      <c r="V614" s="151"/>
      <c r="W614" s="151"/>
      <c r="X614" s="151"/>
      <c r="Y614" s="32"/>
      <c r="Z614" s="32">
        <f>COUNTIF(F$614:F$621:F$623:F$630,F614)</f>
        <v>0</v>
      </c>
      <c r="AA614" s="32">
        <f>IF(NOT(ISBLANK(F614)),COUNTIF(F$614:F$621,LEFT(F614,1)&amp;"*"),0)</f>
        <v>0</v>
      </c>
      <c r="AB614" s="7" t="str">
        <f>IF($G614&gt;=$J$613, "***", "")</f>
        <v/>
      </c>
    </row>
    <row r="615" spans="1:28" s="7" customFormat="1" ht="20.25" customHeight="1">
      <c r="A615" s="709" t="s">
        <v>183</v>
      </c>
      <c r="B615" s="709" t="s">
        <v>60</v>
      </c>
      <c r="C615" s="709" t="s">
        <v>154</v>
      </c>
      <c r="D615" s="709" t="s">
        <v>71</v>
      </c>
      <c r="E615" s="41">
        <v>2</v>
      </c>
      <c r="F615" s="55"/>
      <c r="G615" s="38"/>
      <c r="H615" s="33" t="str" cm="1">
        <f t="array" ref="H615">IF($F615=0," ",_xlfn.XLOOKUP($F615,DataCalcs!$B$495:$B$573,_xlfn.XLOOKUP($C615,DataCalcs!$D$494:$N$494,DataCalcs!$D$495:$N$573),"WRONG LETTER"))</f>
        <v xml:space="preserve"> </v>
      </c>
      <c r="I615" s="33" t="str">
        <f>IF($F615=0," ",_xlfn.XLOOKUP($F615,DataCalcs!$B$495:$B$573,DataCalcs!$A$495:$A$573,"WRONG LETTER"))</f>
        <v xml:space="preserve"> </v>
      </c>
      <c r="J615" s="709" t="str" cm="1">
        <f t="array" ref="J615">_xlfn.IFS(ISBLANK(G615), "", NOT(ISNUMBER(G615)), "!!!",  G615&lt;DataTables!$E$119,"...",G615&lt;DataTables!$F$119,"L1",G615&lt;DataTables!$G$119,"L2",G615&lt;DataTables!$H$119,"L3",G615&lt;DataTables!$I$119,"L4",G615&lt;DataTables!$J$119,"L5",G615&lt;DataTables!$K$119,"L6",G615&lt;DataTables!$L$119,"L7",G615&lt;DataTables!$M$119,"L8", G615&gt;=DataTables!$M$119,"L9")</f>
        <v/>
      </c>
      <c r="K615" s="709"/>
      <c r="L615" s="32"/>
      <c r="M615" s="34" t="str">
        <f t="shared" si="213"/>
        <v>N</v>
      </c>
      <c r="N615" s="34" t="str">
        <f t="shared" si="213"/>
        <v>NN</v>
      </c>
      <c r="O615" s="34" cm="1">
        <f t="array" ref="O615">_xlfn.LET(_xlpm.a, $F$614:$F$621, _xlpm.b, $E$614:$E$621, _xlpm.c, _xlfn.XLOOKUP(M615,_xlpm.a,_xlpm.b,0), _xlpm.d, _xlfn.XLOOKUP(N615,_xlpm.a,_xlpm.b,0), _xlpm.x, IF(OR(_xlpm.c=0,_xlpm.d=0), _xlpm.c+_xlpm.d, MIN(_xlpm.c,_xlpm.d)), IF(_xlpm.x=0, 0, IF(DataTables!$K$158="6+", _xlfn.IFNA(_xlfn.RANK.AVG(_xlpm.x,$E$614:$E$619),1), IF(DataTables!$K$158=8,_xlfn.RANK.AVG(_xlpm.x,_xlpm.b)))))</f>
        <v>0</v>
      </c>
      <c r="P615" s="32"/>
      <c r="Q615" s="151"/>
      <c r="R615" s="151">
        <f>$O615</f>
        <v>0</v>
      </c>
      <c r="S615" s="151"/>
      <c r="T615" s="151"/>
      <c r="U615" s="151"/>
      <c r="V615" s="151"/>
      <c r="W615" s="151"/>
      <c r="X615" s="151"/>
      <c r="Y615" s="32"/>
      <c r="Z615" s="32">
        <f>COUNTIF(F$614:F$621:F$623:F$630,F615)</f>
        <v>0</v>
      </c>
      <c r="AA615" s="32">
        <f t="shared" ref="AA615:AA621" si="214">IF(NOT(ISBLANK(F615)),COUNTIF(F$614:F$621,LEFT(F615,1)&amp;"*"),0)</f>
        <v>0</v>
      </c>
      <c r="AB615" s="7" t="str">
        <f t="shared" ref="AB615:AB621" si="215">IF($G615&gt;=$J$613, "***", "")</f>
        <v/>
      </c>
    </row>
    <row r="616" spans="1:28" s="7" customFormat="1" ht="20.25" customHeight="1">
      <c r="A616" s="709" t="s">
        <v>183</v>
      </c>
      <c r="B616" s="709" t="s">
        <v>60</v>
      </c>
      <c r="C616" s="709" t="s">
        <v>154</v>
      </c>
      <c r="D616" s="709" t="s">
        <v>71</v>
      </c>
      <c r="E616" s="41">
        <v>3</v>
      </c>
      <c r="F616" s="17"/>
      <c r="G616" s="38"/>
      <c r="H616" s="33" t="str" cm="1">
        <f t="array" ref="H616">IF($F616=0," ",_xlfn.XLOOKUP($F616,DataCalcs!$B$495:$B$573,_xlfn.XLOOKUP($C616,DataCalcs!$D$494:$N$494,DataCalcs!$D$495:$N$573),"WRONG LETTER"))</f>
        <v xml:space="preserve"> </v>
      </c>
      <c r="I616" s="33" t="str">
        <f>IF($F616=0," ",_xlfn.XLOOKUP($F616,DataCalcs!$B$495:$B$573,DataCalcs!$A$495:$A$573,"WRONG LETTER"))</f>
        <v xml:space="preserve"> </v>
      </c>
      <c r="J616" s="709" t="str" cm="1">
        <f t="array" ref="J616">_xlfn.IFS(ISBLANK(G616), "", NOT(ISNUMBER(G616)), "!!!",  G616&lt;DataTables!$E$119,"...",G616&lt;DataTables!$F$119,"L1",G616&lt;DataTables!$G$119,"L2",G616&lt;DataTables!$H$119,"L3",G616&lt;DataTables!$I$119,"L4",G616&lt;DataTables!$J$119,"L5",G616&lt;DataTables!$K$119,"L6",G616&lt;DataTables!$L$119,"L7",G616&lt;DataTables!$M$119,"L8", G616&gt;=DataTables!$M$119,"L9")</f>
        <v/>
      </c>
      <c r="K616" s="709"/>
      <c r="L616" s="32"/>
      <c r="M616" s="34" t="str">
        <f t="shared" si="213"/>
        <v>B</v>
      </c>
      <c r="N616" s="34" t="str">
        <f t="shared" si="213"/>
        <v>BB</v>
      </c>
      <c r="O616" s="34" cm="1">
        <f t="array" ref="O616">_xlfn.LET(_xlpm.a, $F$614:$F$621, _xlpm.b, $E$614:$E$621, _xlpm.c, _xlfn.XLOOKUP(M616,_xlpm.a,_xlpm.b,0), _xlpm.d, _xlfn.XLOOKUP(N616,_xlpm.a,_xlpm.b,0), _xlpm.x, IF(OR(_xlpm.c=0,_xlpm.d=0), _xlpm.c+_xlpm.d, MIN(_xlpm.c,_xlpm.d)), IF(_xlpm.x=0, 0, IF(DataTables!$K$158="6+", _xlfn.IFNA(_xlfn.RANK.AVG(_xlpm.x,$E$614:$E$619),1), IF(DataTables!$K$158=8,_xlfn.RANK.AVG(_xlpm.x,_xlpm.b)))))</f>
        <v>0</v>
      </c>
      <c r="P616" s="32"/>
      <c r="Q616" s="151"/>
      <c r="R616" s="151"/>
      <c r="S616" s="151">
        <f>$O616</f>
        <v>0</v>
      </c>
      <c r="T616" s="151"/>
      <c r="U616" s="151"/>
      <c r="V616" s="151"/>
      <c r="W616" s="151"/>
      <c r="X616" s="151"/>
      <c r="Y616" s="32"/>
      <c r="Z616" s="32">
        <f>COUNTIF(F$614:F$621:F$623:F$630,F616)</f>
        <v>0</v>
      </c>
      <c r="AA616" s="32">
        <f t="shared" si="214"/>
        <v>0</v>
      </c>
      <c r="AB616" s="7" t="str">
        <f t="shared" si="215"/>
        <v/>
      </c>
    </row>
    <row r="617" spans="1:28" s="7" customFormat="1" ht="20.25" customHeight="1">
      <c r="A617" s="709" t="s">
        <v>183</v>
      </c>
      <c r="B617" s="709" t="s">
        <v>60</v>
      </c>
      <c r="C617" s="709" t="s">
        <v>154</v>
      </c>
      <c r="D617" s="709" t="s">
        <v>71</v>
      </c>
      <c r="E617" s="41">
        <v>4</v>
      </c>
      <c r="F617" s="17"/>
      <c r="G617" s="38"/>
      <c r="H617" s="33" t="str" cm="1">
        <f t="array" ref="H617">IF($F617=0," ",_xlfn.XLOOKUP($F617,DataCalcs!$B$495:$B$573,_xlfn.XLOOKUP($C617,DataCalcs!$D$494:$N$494,DataCalcs!$D$495:$N$573),"WRONG LETTER"))</f>
        <v xml:space="preserve"> </v>
      </c>
      <c r="I617" s="33" t="str">
        <f>IF($F617=0," ",_xlfn.XLOOKUP($F617,DataCalcs!$B$495:$B$573,DataCalcs!$A$495:$A$573,"WRONG LETTER"))</f>
        <v xml:space="preserve"> </v>
      </c>
      <c r="J617" s="709" t="str" cm="1">
        <f t="array" ref="J617">_xlfn.IFS(ISBLANK(G617), "", NOT(ISNUMBER(G617)), "!!!",  G617&lt;DataTables!$E$119,"...",G617&lt;DataTables!$F$119,"L1",G617&lt;DataTables!$G$119,"L2",G617&lt;DataTables!$H$119,"L3",G617&lt;DataTables!$I$119,"L4",G617&lt;DataTables!$J$119,"L5",G617&lt;DataTables!$K$119,"L6",G617&lt;DataTables!$L$119,"L7",G617&lt;DataTables!$M$119,"L8", G617&gt;=DataTables!$M$119,"L9")</f>
        <v/>
      </c>
      <c r="K617" s="709"/>
      <c r="L617" s="32"/>
      <c r="M617" s="34" t="str">
        <f t="shared" si="213"/>
        <v>O</v>
      </c>
      <c r="N617" s="34" t="str">
        <f t="shared" si="213"/>
        <v>OO</v>
      </c>
      <c r="O617" s="34" cm="1">
        <f t="array" ref="O617">_xlfn.LET(_xlpm.a, $F$614:$F$621, _xlpm.b, $E$614:$E$621, _xlpm.c, _xlfn.XLOOKUP(M617,_xlpm.a,_xlpm.b,0), _xlpm.d, _xlfn.XLOOKUP(N617,_xlpm.a,_xlpm.b,0), _xlpm.x, IF(OR(_xlpm.c=0,_xlpm.d=0), _xlpm.c+_xlpm.d, MIN(_xlpm.c,_xlpm.d)), IF(_xlpm.x=0, 0, IF(DataTables!$K$158="6+", _xlfn.IFNA(_xlfn.RANK.AVG(_xlpm.x,$E$614:$E$619),1), IF(DataTables!$K$158=8,_xlfn.RANK.AVG(_xlpm.x,_xlpm.b)))))</f>
        <v>0</v>
      </c>
      <c r="P617" s="32"/>
      <c r="Q617" s="151"/>
      <c r="R617" s="151"/>
      <c r="S617" s="151"/>
      <c r="T617" s="151">
        <f>$O617</f>
        <v>0</v>
      </c>
      <c r="U617" s="151"/>
      <c r="V617" s="151"/>
      <c r="W617" s="151"/>
      <c r="X617" s="151"/>
      <c r="Y617" s="32"/>
      <c r="Z617" s="32">
        <f>COUNTIF(F$614:F$621:F$623:F$630,F617)</f>
        <v>0</v>
      </c>
      <c r="AA617" s="32">
        <f t="shared" si="214"/>
        <v>0</v>
      </c>
      <c r="AB617" s="7" t="str">
        <f t="shared" si="215"/>
        <v/>
      </c>
    </row>
    <row r="618" spans="1:28" s="7" customFormat="1" ht="20.25" customHeight="1">
      <c r="A618" s="709" t="s">
        <v>183</v>
      </c>
      <c r="B618" s="709" t="s">
        <v>60</v>
      </c>
      <c r="C618" s="709" t="s">
        <v>154</v>
      </c>
      <c r="D618" s="709" t="s">
        <v>71</v>
      </c>
      <c r="E618" s="41">
        <v>5</v>
      </c>
      <c r="F618" s="17"/>
      <c r="G618" s="38"/>
      <c r="H618" s="33" t="str" cm="1">
        <f t="array" ref="H618">IF($F618=0," ",_xlfn.XLOOKUP($F618,DataCalcs!$B$495:$B$573,_xlfn.XLOOKUP($C618,DataCalcs!$D$494:$N$494,DataCalcs!$D$495:$N$573),"WRONG LETTER"))</f>
        <v xml:space="preserve"> </v>
      </c>
      <c r="I618" s="33" t="str">
        <f>IF($F618=0," ",_xlfn.XLOOKUP($F618,DataCalcs!$B$495:$B$573,DataCalcs!$A$495:$A$573,"WRONG LETTER"))</f>
        <v xml:space="preserve"> </v>
      </c>
      <c r="J618" s="709" t="str" cm="1">
        <f t="array" ref="J618">_xlfn.IFS(ISBLANK(G618), "", NOT(ISNUMBER(G618)), "!!!",  G618&lt;DataTables!$E$119,"...",G618&lt;DataTables!$F$119,"L1",G618&lt;DataTables!$G$119,"L2",G618&lt;DataTables!$H$119,"L3",G618&lt;DataTables!$I$119,"L4",G618&lt;DataTables!$J$119,"L5",G618&lt;DataTables!$K$119,"L6",G618&lt;DataTables!$L$119,"L7",G618&lt;DataTables!$M$119,"L8", G618&gt;=DataTables!$M$119,"L9")</f>
        <v/>
      </c>
      <c r="K618" s="709"/>
      <c r="L618" s="32"/>
      <c r="M618" s="34" t="str">
        <f t="shared" si="213"/>
        <v>R</v>
      </c>
      <c r="N618" s="34" t="str">
        <f t="shared" si="213"/>
        <v>RR</v>
      </c>
      <c r="O618" s="34" cm="1">
        <f t="array" ref="O618">_xlfn.LET(_xlpm.a, $F$614:$F$621, _xlpm.b, $E$614:$E$621, _xlpm.c, _xlfn.XLOOKUP(M618,_xlpm.a,_xlpm.b,0), _xlpm.d, _xlfn.XLOOKUP(N618,_xlpm.a,_xlpm.b,0), _xlpm.x, IF(OR(_xlpm.c=0,_xlpm.d=0), _xlpm.c+_xlpm.d, MIN(_xlpm.c,_xlpm.d)), IF(_xlpm.x=0, 0, IF(DataTables!$K$158="6+", _xlfn.IFNA(_xlfn.RANK.AVG(_xlpm.x,$E$614:$E$619),1), IF(DataTables!$K$158=8,_xlfn.RANK.AVG(_xlpm.x,_xlpm.b)))))</f>
        <v>0</v>
      </c>
      <c r="P618" s="32"/>
      <c r="Q618" s="151"/>
      <c r="R618" s="151"/>
      <c r="S618" s="151"/>
      <c r="T618" s="151"/>
      <c r="U618" s="151">
        <f>$O618</f>
        <v>0</v>
      </c>
      <c r="V618" s="151"/>
      <c r="W618" s="151"/>
      <c r="X618" s="151"/>
      <c r="Y618" s="32"/>
      <c r="Z618" s="32">
        <f>COUNTIF(F$614:F$621:F$623:F$630,F618)</f>
        <v>0</v>
      </c>
      <c r="AA618" s="32">
        <f t="shared" si="214"/>
        <v>0</v>
      </c>
      <c r="AB618" s="7" t="str">
        <f t="shared" si="215"/>
        <v/>
      </c>
    </row>
    <row r="619" spans="1:28" s="7" customFormat="1" ht="20.25" customHeight="1">
      <c r="A619" s="709" t="s">
        <v>183</v>
      </c>
      <c r="B619" s="709" t="s">
        <v>60</v>
      </c>
      <c r="C619" s="709" t="s">
        <v>154</v>
      </c>
      <c r="D619" s="709" t="s">
        <v>71</v>
      </c>
      <c r="E619" s="41">
        <v>6</v>
      </c>
      <c r="F619" s="17"/>
      <c r="G619" s="38"/>
      <c r="H619" s="33" t="str" cm="1">
        <f t="array" ref="H619">IF($F619=0," ",_xlfn.XLOOKUP($F619,DataCalcs!$B$495:$B$573,_xlfn.XLOOKUP($C619,DataCalcs!$D$494:$N$494,DataCalcs!$D$495:$N$573),"WRONG LETTER"))</f>
        <v xml:space="preserve"> </v>
      </c>
      <c r="I619" s="33" t="str">
        <f>IF($F619=0," ",_xlfn.XLOOKUP($F619,DataCalcs!$B$495:$B$573,DataCalcs!$A$495:$A$573,"WRONG LETTER"))</f>
        <v xml:space="preserve"> </v>
      </c>
      <c r="J619" s="709" t="str" cm="1">
        <f t="array" ref="J619">_xlfn.IFS(ISBLANK(G619), "", NOT(ISNUMBER(G619)), "!!!",  G619&lt;DataTables!$E$119,"...",G619&lt;DataTables!$F$119,"L1",G619&lt;DataTables!$G$119,"L2",G619&lt;DataTables!$H$119,"L3",G619&lt;DataTables!$I$119,"L4",G619&lt;DataTables!$J$119,"L5",G619&lt;DataTables!$K$119,"L6",G619&lt;DataTables!$L$119,"L7",G619&lt;DataTables!$M$119,"L8", G619&gt;=DataTables!$M$119,"L9")</f>
        <v/>
      </c>
      <c r="K619" s="709"/>
      <c r="L619" s="32"/>
      <c r="M619" s="34" t="str">
        <f t="shared" si="213"/>
        <v>X</v>
      </c>
      <c r="N619" s="34" t="str">
        <f t="shared" si="213"/>
        <v>XX</v>
      </c>
      <c r="O619" s="34" cm="1">
        <f t="array" ref="O619">_xlfn.LET(_xlpm.a, $F$614:$F$621, _xlpm.b, $E$614:$E$621, _xlpm.c, _xlfn.XLOOKUP(M619,_xlpm.a,_xlpm.b,0), _xlpm.d, _xlfn.XLOOKUP(N619,_xlpm.a,_xlpm.b,0), _xlpm.x, IF(OR(_xlpm.c=0,_xlpm.d=0), _xlpm.c+_xlpm.d, MIN(_xlpm.c,_xlpm.d)), IF(_xlpm.x=0, 0, IF(DataTables!$K$158="6+", _xlfn.IFNA(_xlfn.RANK.AVG(_xlpm.x,$E$614:$E$619),1), IF(DataTables!$K$158=8,_xlfn.RANK.AVG(_xlpm.x,_xlpm.b)))))</f>
        <v>0</v>
      </c>
      <c r="P619" s="32"/>
      <c r="Q619" s="151"/>
      <c r="R619" s="151"/>
      <c r="S619" s="151"/>
      <c r="T619" s="151"/>
      <c r="U619" s="151"/>
      <c r="V619" s="151">
        <f>$O619</f>
        <v>0</v>
      </c>
      <c r="W619" s="151"/>
      <c r="X619" s="151"/>
      <c r="Y619" s="32"/>
      <c r="Z619" s="32">
        <f>COUNTIF(F$614:F$621:F$623:F$630,F619)</f>
        <v>0</v>
      </c>
      <c r="AA619" s="32">
        <f t="shared" si="214"/>
        <v>0</v>
      </c>
      <c r="AB619" s="7" t="str">
        <f t="shared" si="215"/>
        <v/>
      </c>
    </row>
    <row r="620" spans="1:28" s="7" customFormat="1" ht="20.25" customHeight="1">
      <c r="A620" s="709" t="s">
        <v>183</v>
      </c>
      <c r="B620" s="709" t="s">
        <v>60</v>
      </c>
      <c r="C620" s="709" t="s">
        <v>154</v>
      </c>
      <c r="D620" s="709" t="s">
        <v>71</v>
      </c>
      <c r="E620" s="14">
        <v>7</v>
      </c>
      <c r="F620" s="17"/>
      <c r="G620" s="38"/>
      <c r="H620" s="33" t="str" cm="1">
        <f t="array" ref="H620">IF($F620=0," ",_xlfn.XLOOKUP($F620,DataCalcs!$B$495:$B$573,_xlfn.XLOOKUP($C620,DataCalcs!$D$494:$N$494,DataCalcs!$D$495:$N$573),"WRONG LETTER"))</f>
        <v xml:space="preserve"> </v>
      </c>
      <c r="I620" s="33" t="str">
        <f>IF($F620=0," ",_xlfn.XLOOKUP($F620,DataCalcs!$B$495:$B$573,DataCalcs!$A$495:$A$573,"WRONG LETTER"))</f>
        <v xml:space="preserve"> </v>
      </c>
      <c r="J620" s="709" t="str" cm="1">
        <f t="array" ref="J620">_xlfn.IFS(ISBLANK(G620), "", NOT(ISNUMBER(G620)), "!!!",  G620&lt;DataTables!$E$119,"...",G620&lt;DataTables!$F$119,"L1",G620&lt;DataTables!$G$119,"L2",G620&lt;DataTables!$H$119,"L3",G620&lt;DataTables!$I$119,"L4",G620&lt;DataTables!$J$119,"L5",G620&lt;DataTables!$K$119,"L6",G620&lt;DataTables!$L$119,"L7",G620&lt;DataTables!$M$119,"L8", G620&gt;=DataTables!$M$119,"L9")</f>
        <v/>
      </c>
      <c r="K620" s="709"/>
      <c r="L620" s="32"/>
      <c r="M620" s="34" t="str">
        <f t="shared" si="213"/>
        <v>H</v>
      </c>
      <c r="N620" s="34" t="str">
        <f t="shared" si="213"/>
        <v>HH</v>
      </c>
      <c r="O620" s="34" cm="1">
        <f t="array" ref="O620">_xlfn.LET(_xlpm.a, $F$614:$F$621, _xlpm.b, $E$614:$E$621, _xlpm.c, _xlfn.XLOOKUP(M620,_xlpm.a,_xlpm.b,0), _xlpm.d, _xlfn.XLOOKUP(N620,_xlpm.a,_xlpm.b,0), _xlpm.x, IF(OR(_xlpm.c=0,_xlpm.d=0), _xlpm.c+_xlpm.d, MIN(_xlpm.c,_xlpm.d)), IF(_xlpm.x=0, 0, IF(DataTables!$K$158="6+", _xlfn.IFNA(_xlfn.RANK.AVG(_xlpm.x,$E$614:$E$619),1), IF(DataTables!$K$158=8,_xlfn.RANK.AVG(_xlpm.x,_xlpm.b)))))</f>
        <v>0</v>
      </c>
      <c r="P620" s="32"/>
      <c r="Q620" s="151"/>
      <c r="R620" s="151"/>
      <c r="S620" s="151"/>
      <c r="T620" s="151"/>
      <c r="U620" s="151"/>
      <c r="V620" s="151"/>
      <c r="W620" s="151">
        <f>$O620</f>
        <v>0</v>
      </c>
      <c r="X620" s="151"/>
      <c r="Y620" s="32"/>
      <c r="Z620" s="32">
        <f>COUNTIF(F$614:F$621:F$623:F$630,F620)</f>
        <v>0</v>
      </c>
      <c r="AA620" s="32">
        <f t="shared" si="214"/>
        <v>0</v>
      </c>
      <c r="AB620" s="7" t="str">
        <f t="shared" si="215"/>
        <v/>
      </c>
    </row>
    <row r="621" spans="1:28" s="8" customFormat="1" ht="20.25" customHeight="1">
      <c r="A621" s="709" t="s">
        <v>183</v>
      </c>
      <c r="B621" s="709" t="s">
        <v>60</v>
      </c>
      <c r="C621" s="709" t="s">
        <v>154</v>
      </c>
      <c r="D621" s="709" t="s">
        <v>71</v>
      </c>
      <c r="E621" s="394">
        <v>8</v>
      </c>
      <c r="F621" s="17"/>
      <c r="G621" s="406"/>
      <c r="H621" s="397" t="str" cm="1">
        <f t="array" ref="H621">IF($F621=0," ",_xlfn.XLOOKUP($F621,DataCalcs!$B$495:$B$573,_xlfn.XLOOKUP($C621,DataCalcs!$D$494:$N$494,DataCalcs!$D$495:$N$573),"WRONG LETTER"))</f>
        <v xml:space="preserve"> </v>
      </c>
      <c r="I621" s="397" t="str">
        <f>IF($F621=0," ",_xlfn.XLOOKUP($F621,DataCalcs!$B$495:$B$573,DataCalcs!$A$495:$A$573,"WRONG LETTER"))</f>
        <v xml:space="preserve"> </v>
      </c>
      <c r="J621" s="711" t="str" cm="1">
        <f t="array" ref="J621">_xlfn.IFS(ISBLANK(G621), "", NOT(ISNUMBER(G621)), "!!!",  G621&lt;DataTables!$E$119,"...",G621&lt;DataTables!$F$119,"L1",G621&lt;DataTables!$G$119,"L2",G621&lt;DataTables!$H$119,"L3",G621&lt;DataTables!$I$119,"L4",G621&lt;DataTables!$J$119,"L5",G621&lt;DataTables!$K$119,"L6",G621&lt;DataTables!$L$119,"L7",G621&lt;DataTables!$M$119,"L8", G621&gt;=DataTables!$M$119,"L9")</f>
        <v/>
      </c>
      <c r="K621" s="709"/>
      <c r="L621" s="31"/>
      <c r="M621" s="34" t="str">
        <f t="shared" si="213"/>
        <v>W</v>
      </c>
      <c r="N621" s="34" t="str">
        <f t="shared" si="213"/>
        <v>WW</v>
      </c>
      <c r="O621" s="34" cm="1">
        <f t="array" ref="O621">_xlfn.LET(_xlpm.a, $F$614:$F$621, _xlpm.b, $E$614:$E$621, _xlpm.c, _xlfn.XLOOKUP(M621,_xlpm.a,_xlpm.b,0), _xlpm.d, _xlfn.XLOOKUP(N621,_xlpm.a,_xlpm.b,0), _xlpm.x, IF(OR(_xlpm.c=0,_xlpm.d=0), _xlpm.c+_xlpm.d, MIN(_xlpm.c,_xlpm.d)), IF(_xlpm.x=0, 0, IF(DataTables!$K$158="6+", _xlfn.IFNA(_xlfn.RANK.AVG(_xlpm.x,$E$614:$E$619),1), IF(DataTables!$K$158=8,_xlfn.RANK.AVG(_xlpm.x,_xlpm.b)))))</f>
        <v>0</v>
      </c>
      <c r="P621" s="32"/>
      <c r="Q621" s="151"/>
      <c r="R621" s="151"/>
      <c r="S621" s="151"/>
      <c r="T621" s="151"/>
      <c r="U621" s="151"/>
      <c r="V621" s="151"/>
      <c r="W621" s="151"/>
      <c r="X621" s="151">
        <f>$O621</f>
        <v>0</v>
      </c>
      <c r="Y621" s="31"/>
      <c r="Z621" s="32">
        <f>COUNTIF(F$614:F$621:F$623:F$630,F621)</f>
        <v>0</v>
      </c>
      <c r="AA621" s="32">
        <f t="shared" si="214"/>
        <v>0</v>
      </c>
      <c r="AB621" s="7" t="str">
        <f t="shared" si="215"/>
        <v/>
      </c>
    </row>
    <row r="622" spans="1:28" s="8" customFormat="1" ht="20.25" customHeight="1">
      <c r="A622" s="709" t="s">
        <v>183</v>
      </c>
      <c r="B622" s="709" t="s">
        <v>60</v>
      </c>
      <c r="C622" s="709" t="s">
        <v>154</v>
      </c>
      <c r="D622" s="709"/>
      <c r="E622" s="454" t="s">
        <v>280</v>
      </c>
      <c r="F622" s="455"/>
      <c r="G622" s="455"/>
      <c r="H622" s="456"/>
      <c r="I622" s="457"/>
      <c r="J622" s="461"/>
      <c r="K622" s="452"/>
      <c r="L622" s="31"/>
      <c r="M622" s="36"/>
      <c r="N622" s="36"/>
      <c r="O622" s="712"/>
      <c r="P622" s="31"/>
      <c r="Q622" s="31"/>
      <c r="R622" s="31"/>
      <c r="S622" s="31"/>
      <c r="T622" s="31"/>
      <c r="U622" s="31"/>
      <c r="V622" s="31"/>
      <c r="W622" s="31"/>
      <c r="X622" s="31"/>
      <c r="Y622" s="31"/>
      <c r="Z622" s="32"/>
      <c r="AA622" s="2"/>
    </row>
    <row r="623" spans="1:28" s="8" customFormat="1" ht="20.25" customHeight="1">
      <c r="A623" s="709" t="s">
        <v>183</v>
      </c>
      <c r="B623" s="709" t="s">
        <v>60</v>
      </c>
      <c r="C623" s="709" t="s">
        <v>154</v>
      </c>
      <c r="D623" s="709" t="s">
        <v>65</v>
      </c>
      <c r="E623" s="398">
        <v>1</v>
      </c>
      <c r="F623" s="55"/>
      <c r="G623" s="400"/>
      <c r="H623" s="402" t="str" cm="1">
        <f t="array" ref="H623">IF($F623=0," ",_xlfn.XLOOKUP($F623,DataCalcs!$B$495:$B$573,_xlfn.XLOOKUP($C623,DataCalcs!$D$494:$N$494,DataCalcs!$D$495:$N$573),"WRONG LETTER"))</f>
        <v xml:space="preserve"> </v>
      </c>
      <c r="I623" s="402" t="str">
        <f>IF($F623=0," ",_xlfn.XLOOKUP($F623,DataCalcs!$B$495:$B$573,DataCalcs!$A$495:$A$573,"WRONG LETTER"))</f>
        <v xml:space="preserve"> </v>
      </c>
      <c r="J623" s="29" t="str" cm="1">
        <f t="array" ref="J623">_xlfn.IFS(ISBLANK(G623), "", NOT(ISNUMBER(G623)), "!!!",  G623&lt;DataTables!$E$119,"...",G623&lt;DataTables!$F$119,"L1",G623&lt;DataTables!$G$119,"L2",G623&lt;DataTables!$H$119,"L3",G623&lt;DataTables!$I$119,"L4",G623&lt;DataTables!$J$119,"L5",G623&lt;DataTables!$K$119,"L6",G623&lt;DataTables!$L$119,"L7",G623&lt;DataTables!$M$119,"L8", G623&gt;=DataTables!$M$119,"L9")</f>
        <v/>
      </c>
      <c r="K623" s="709"/>
      <c r="L623" s="32"/>
      <c r="M623" s="34" t="str">
        <f t="shared" ref="M623:N630" si="216">M614</f>
        <v>A</v>
      </c>
      <c r="N623" s="34" t="str">
        <f t="shared" si="216"/>
        <v>AA</v>
      </c>
      <c r="O623" s="34" cm="1">
        <f t="array" ref="O623">_xlfn.LET(_xlpm.a, $F$623:$F$630, _xlpm.b, $E$623:$E$630, _xlpm.c, _xlfn.XLOOKUP(M623,_xlpm.a,_xlpm.b,0), _xlpm.d, _xlfn.XLOOKUP(N623,_xlpm.a,_xlpm.b,0), _xlpm.x, IF(OR(_xlpm.c=0,_xlpm.d=0), _xlpm.c+_xlpm.d, MIN(_xlpm.c,_xlpm.d)), IF(_xlpm.x=0, 0, IF(DataTables!$K$158="6+", _xlfn.IFNA(_xlfn.RANK.AVG(_xlpm.x,$E$623:$E$628),1), IF(DataTables!$K$158=8,_xlfn.RANK.AVG(_xlpm.x,_xlpm.b)))))</f>
        <v>0</v>
      </c>
      <c r="P623" s="32"/>
      <c r="Q623" s="151">
        <f>$O623</f>
        <v>0</v>
      </c>
      <c r="R623" s="151"/>
      <c r="S623" s="151"/>
      <c r="T623" s="151"/>
      <c r="U623" s="151"/>
      <c r="V623" s="151"/>
      <c r="W623" s="151"/>
      <c r="X623" s="151"/>
      <c r="Y623" s="32"/>
      <c r="Z623" s="32">
        <f>COUNTIF(F$614:F$621:F$623:F$630,F623)</f>
        <v>0</v>
      </c>
      <c r="AA623" s="32">
        <f>IF(NOT(ISBLANK(F623)),COUNTIF(F$623:F$630,LEFT(F623,1)&amp;"*"),0)</f>
        <v>0</v>
      </c>
      <c r="AB623" s="7" t="str">
        <f>IF($G623&gt;=$J$613, "***", "")</f>
        <v/>
      </c>
    </row>
    <row r="624" spans="1:28" s="8" customFormat="1" ht="20.25" customHeight="1">
      <c r="A624" s="709" t="s">
        <v>183</v>
      </c>
      <c r="B624" s="709" t="s">
        <v>60</v>
      </c>
      <c r="C624" s="709" t="s">
        <v>154</v>
      </c>
      <c r="D624" s="709" t="s">
        <v>65</v>
      </c>
      <c r="E624" s="41">
        <v>2</v>
      </c>
      <c r="F624" s="17"/>
      <c r="G624" s="38"/>
      <c r="H624" s="33" t="str" cm="1">
        <f t="array" ref="H624">IF($F624=0," ",_xlfn.XLOOKUP($F624,DataCalcs!$B$495:$B$573,_xlfn.XLOOKUP($C624,DataCalcs!$D$494:$N$494,DataCalcs!$D$495:$N$573),"WRONG LETTER"))</f>
        <v xml:space="preserve"> </v>
      </c>
      <c r="I624" s="33" t="str">
        <f>IF($F624=0," ",_xlfn.XLOOKUP($F624,DataCalcs!$B$495:$B$573,DataCalcs!$A$495:$A$573,"WRONG LETTER"))</f>
        <v xml:space="preserve"> </v>
      </c>
      <c r="J624" s="709" t="str" cm="1">
        <f t="array" ref="J624">_xlfn.IFS(ISBLANK(G624), "", NOT(ISNUMBER(G624)), "!!!",  G624&lt;DataTables!$E$119,"...",G624&lt;DataTables!$F$119,"L1",G624&lt;DataTables!$G$119,"L2",G624&lt;DataTables!$H$119,"L3",G624&lt;DataTables!$I$119,"L4",G624&lt;DataTables!$J$119,"L5",G624&lt;DataTables!$K$119,"L6",G624&lt;DataTables!$L$119,"L7",G624&lt;DataTables!$M$119,"L8", G624&gt;=DataTables!$M$119,"L9")</f>
        <v/>
      </c>
      <c r="K624" s="709"/>
      <c r="L624" s="31"/>
      <c r="M624" s="34" t="str">
        <f t="shared" si="216"/>
        <v>N</v>
      </c>
      <c r="N624" s="34" t="str">
        <f t="shared" si="216"/>
        <v>NN</v>
      </c>
      <c r="O624" s="34" cm="1">
        <f t="array" ref="O624">_xlfn.LET(_xlpm.a, $F$623:$F$630, _xlpm.b, $E$623:$E$630, _xlpm.c, _xlfn.XLOOKUP(M624,_xlpm.a,_xlpm.b,0), _xlpm.d, _xlfn.XLOOKUP(N624,_xlpm.a,_xlpm.b,0), _xlpm.x, IF(OR(_xlpm.c=0,_xlpm.d=0), _xlpm.c+_xlpm.d, MIN(_xlpm.c,_xlpm.d)), IF(_xlpm.x=0, 0, IF(DataTables!$K$158="6+", _xlfn.IFNA(_xlfn.RANK.AVG(_xlpm.x,$E$623:$E$628),1), IF(DataTables!$K$158=8,_xlfn.RANK.AVG(_xlpm.x,_xlpm.b)))))</f>
        <v>0</v>
      </c>
      <c r="P624" s="32"/>
      <c r="Q624" s="151"/>
      <c r="R624" s="151">
        <f>$O624</f>
        <v>0</v>
      </c>
      <c r="S624" s="151"/>
      <c r="T624" s="151"/>
      <c r="U624" s="151"/>
      <c r="V624" s="151"/>
      <c r="W624" s="151"/>
      <c r="X624" s="151"/>
      <c r="Y624" s="32"/>
      <c r="Z624" s="32">
        <f>COUNTIF(F$614:F$621:F$623:F$630,F624)</f>
        <v>0</v>
      </c>
      <c r="AA624" s="32">
        <f t="shared" ref="AA624:AA630" si="217">IF(NOT(ISBLANK(F624)),COUNTIF(F$623:F$630,LEFT(F624,1)&amp;"*"),0)</f>
        <v>0</v>
      </c>
      <c r="AB624" s="7" t="str">
        <f t="shared" ref="AB624:AB630" si="218">IF($G624&gt;=$J$613, "***", "")</f>
        <v/>
      </c>
    </row>
    <row r="625" spans="1:28" s="8" customFormat="1" ht="20.25" customHeight="1">
      <c r="A625" s="709" t="s">
        <v>183</v>
      </c>
      <c r="B625" s="709" t="s">
        <v>60</v>
      </c>
      <c r="C625" s="709" t="s">
        <v>154</v>
      </c>
      <c r="D625" s="709" t="s">
        <v>65</v>
      </c>
      <c r="E625" s="41">
        <v>3</v>
      </c>
      <c r="F625" s="17"/>
      <c r="G625" s="38"/>
      <c r="H625" s="33" t="str" cm="1">
        <f t="array" ref="H625">IF($F625=0," ",_xlfn.XLOOKUP($F625,DataCalcs!$B$495:$B$573,_xlfn.XLOOKUP($C625,DataCalcs!$D$494:$N$494,DataCalcs!$D$495:$N$573),"WRONG LETTER"))</f>
        <v xml:space="preserve"> </v>
      </c>
      <c r="I625" s="33" t="str">
        <f>IF($F625=0," ",_xlfn.XLOOKUP($F625,DataCalcs!$B$495:$B$573,DataCalcs!$A$495:$A$573,"WRONG LETTER"))</f>
        <v xml:space="preserve"> </v>
      </c>
      <c r="J625" s="709" t="str" cm="1">
        <f t="array" ref="J625">_xlfn.IFS(ISBLANK(G625), "", NOT(ISNUMBER(G625)), "!!!",  G625&lt;DataTables!$E$119,"...",G625&lt;DataTables!$F$119,"L1",G625&lt;DataTables!$G$119,"L2",G625&lt;DataTables!$H$119,"L3",G625&lt;DataTables!$I$119,"L4",G625&lt;DataTables!$J$119,"L5",G625&lt;DataTables!$K$119,"L6",G625&lt;DataTables!$L$119,"L7",G625&lt;DataTables!$M$119,"L8", G625&gt;=DataTables!$M$119,"L9")</f>
        <v/>
      </c>
      <c r="K625" s="709"/>
      <c r="L625" s="31"/>
      <c r="M625" s="34" t="str">
        <f t="shared" si="216"/>
        <v>B</v>
      </c>
      <c r="N625" s="34" t="str">
        <f t="shared" si="216"/>
        <v>BB</v>
      </c>
      <c r="O625" s="34" cm="1">
        <f t="array" ref="O625">_xlfn.LET(_xlpm.a, $F$623:$F$630, _xlpm.b, $E$623:$E$630, _xlpm.c, _xlfn.XLOOKUP(M625,_xlpm.a,_xlpm.b,0), _xlpm.d, _xlfn.XLOOKUP(N625,_xlpm.a,_xlpm.b,0), _xlpm.x, IF(OR(_xlpm.c=0,_xlpm.d=0), _xlpm.c+_xlpm.d, MIN(_xlpm.c,_xlpm.d)), IF(_xlpm.x=0, 0, IF(DataTables!$K$158="6+", _xlfn.IFNA(_xlfn.RANK.AVG(_xlpm.x,$E$623:$E$628),1), IF(DataTables!$K$158=8,_xlfn.RANK.AVG(_xlpm.x,_xlpm.b)))))</f>
        <v>0</v>
      </c>
      <c r="P625" s="32"/>
      <c r="Q625" s="151"/>
      <c r="R625" s="151"/>
      <c r="S625" s="151">
        <f>$O625</f>
        <v>0</v>
      </c>
      <c r="T625" s="151"/>
      <c r="U625" s="151"/>
      <c r="V625" s="151"/>
      <c r="W625" s="151"/>
      <c r="X625" s="151"/>
      <c r="Y625" s="32"/>
      <c r="Z625" s="32">
        <f>COUNTIF(F$614:F$621:F$623:F$630,F625)</f>
        <v>0</v>
      </c>
      <c r="AA625" s="32">
        <f t="shared" si="217"/>
        <v>0</v>
      </c>
      <c r="AB625" s="7" t="str">
        <f t="shared" si="218"/>
        <v/>
      </c>
    </row>
    <row r="626" spans="1:28" s="8" customFormat="1" ht="20.25" customHeight="1">
      <c r="A626" s="709" t="s">
        <v>183</v>
      </c>
      <c r="B626" s="709" t="s">
        <v>60</v>
      </c>
      <c r="C626" s="709" t="s">
        <v>154</v>
      </c>
      <c r="D626" s="709" t="s">
        <v>65</v>
      </c>
      <c r="E626" s="41">
        <v>4</v>
      </c>
      <c r="F626" s="17"/>
      <c r="G626" s="38"/>
      <c r="H626" s="33" t="str" cm="1">
        <f t="array" ref="H626">IF($F626=0," ",_xlfn.XLOOKUP($F626,DataCalcs!$B$495:$B$573,_xlfn.XLOOKUP($C626,DataCalcs!$D$494:$N$494,DataCalcs!$D$495:$N$573),"WRONG LETTER"))</f>
        <v xml:space="preserve"> </v>
      </c>
      <c r="I626" s="33" t="str">
        <f>IF($F626=0," ",_xlfn.XLOOKUP($F626,DataCalcs!$B$495:$B$573,DataCalcs!$A$495:$A$573,"WRONG LETTER"))</f>
        <v xml:space="preserve"> </v>
      </c>
      <c r="J626" s="709" t="str" cm="1">
        <f t="array" ref="J626">_xlfn.IFS(ISBLANK(G626), "", NOT(ISNUMBER(G626)), "!!!",  G626&lt;DataTables!$E$119,"...",G626&lt;DataTables!$F$119,"L1",G626&lt;DataTables!$G$119,"L2",G626&lt;DataTables!$H$119,"L3",G626&lt;DataTables!$I$119,"L4",G626&lt;DataTables!$J$119,"L5",G626&lt;DataTables!$K$119,"L6",G626&lt;DataTables!$L$119,"L7",G626&lt;DataTables!$M$119,"L8", G626&gt;=DataTables!$M$119,"L9")</f>
        <v/>
      </c>
      <c r="K626" s="709"/>
      <c r="L626" s="31"/>
      <c r="M626" s="34" t="str">
        <f t="shared" si="216"/>
        <v>O</v>
      </c>
      <c r="N626" s="34" t="str">
        <f t="shared" si="216"/>
        <v>OO</v>
      </c>
      <c r="O626" s="34" cm="1">
        <f t="array" ref="O626">_xlfn.LET(_xlpm.a, $F$623:$F$630, _xlpm.b, $E$623:$E$630, _xlpm.c, _xlfn.XLOOKUP(M626,_xlpm.a,_xlpm.b,0), _xlpm.d, _xlfn.XLOOKUP(N626,_xlpm.a,_xlpm.b,0), _xlpm.x, IF(OR(_xlpm.c=0,_xlpm.d=0), _xlpm.c+_xlpm.d, MIN(_xlpm.c,_xlpm.d)), IF(_xlpm.x=0, 0, IF(DataTables!$K$158="6+", _xlfn.IFNA(_xlfn.RANK.AVG(_xlpm.x,$E$623:$E$628),1), IF(DataTables!$K$158=8,_xlfn.RANK.AVG(_xlpm.x,_xlpm.b)))))</f>
        <v>0</v>
      </c>
      <c r="P626" s="32"/>
      <c r="Q626" s="151"/>
      <c r="R626" s="151"/>
      <c r="S626" s="151"/>
      <c r="T626" s="151">
        <f>$O626</f>
        <v>0</v>
      </c>
      <c r="U626" s="151"/>
      <c r="V626" s="151"/>
      <c r="W626" s="151"/>
      <c r="X626" s="151"/>
      <c r="Y626" s="32"/>
      <c r="Z626" s="32">
        <f>COUNTIF(F$614:F$621:F$623:F$630,F626)</f>
        <v>0</v>
      </c>
      <c r="AA626" s="32">
        <f t="shared" si="217"/>
        <v>0</v>
      </c>
      <c r="AB626" s="7" t="str">
        <f t="shared" si="218"/>
        <v/>
      </c>
    </row>
    <row r="627" spans="1:28" s="8" customFormat="1" ht="20.25" customHeight="1">
      <c r="A627" s="709" t="s">
        <v>183</v>
      </c>
      <c r="B627" s="709" t="s">
        <v>60</v>
      </c>
      <c r="C627" s="709" t="s">
        <v>154</v>
      </c>
      <c r="D627" s="709" t="s">
        <v>65</v>
      </c>
      <c r="E627" s="41">
        <v>5</v>
      </c>
      <c r="F627" s="17"/>
      <c r="G627" s="38"/>
      <c r="H627" s="33" t="str" cm="1">
        <f t="array" ref="H627">IF($F627=0," ",_xlfn.XLOOKUP($F627,DataCalcs!$B$495:$B$573,_xlfn.XLOOKUP($C627,DataCalcs!$D$494:$N$494,DataCalcs!$D$495:$N$573),"WRONG LETTER"))</f>
        <v xml:space="preserve"> </v>
      </c>
      <c r="I627" s="33" t="str">
        <f>IF($F627=0," ",_xlfn.XLOOKUP($F627,DataCalcs!$B$495:$B$573,DataCalcs!$A$495:$A$573,"WRONG LETTER"))</f>
        <v xml:space="preserve"> </v>
      </c>
      <c r="J627" s="709" t="str" cm="1">
        <f t="array" ref="J627">_xlfn.IFS(ISBLANK(G627), "", NOT(ISNUMBER(G627)), "!!!",  G627&lt;DataTables!$E$119,"...",G627&lt;DataTables!$F$119,"L1",G627&lt;DataTables!$G$119,"L2",G627&lt;DataTables!$H$119,"L3",G627&lt;DataTables!$I$119,"L4",G627&lt;DataTables!$J$119,"L5",G627&lt;DataTables!$K$119,"L6",G627&lt;DataTables!$L$119,"L7",G627&lt;DataTables!$M$119,"L8", G627&gt;=DataTables!$M$119,"L9")</f>
        <v/>
      </c>
      <c r="K627" s="709"/>
      <c r="L627" s="31"/>
      <c r="M627" s="34" t="str">
        <f t="shared" si="216"/>
        <v>R</v>
      </c>
      <c r="N627" s="34" t="str">
        <f t="shared" si="216"/>
        <v>RR</v>
      </c>
      <c r="O627" s="34" cm="1">
        <f t="array" ref="O627">_xlfn.LET(_xlpm.a, $F$623:$F$630, _xlpm.b, $E$623:$E$630, _xlpm.c, _xlfn.XLOOKUP(M627,_xlpm.a,_xlpm.b,0), _xlpm.d, _xlfn.XLOOKUP(N627,_xlpm.a,_xlpm.b,0), _xlpm.x, IF(OR(_xlpm.c=0,_xlpm.d=0), _xlpm.c+_xlpm.d, MIN(_xlpm.c,_xlpm.d)), IF(_xlpm.x=0, 0, IF(DataTables!$K$158="6+", _xlfn.IFNA(_xlfn.RANK.AVG(_xlpm.x,$E$623:$E$628),1), IF(DataTables!$K$158=8,_xlfn.RANK.AVG(_xlpm.x,_xlpm.b)))))</f>
        <v>0</v>
      </c>
      <c r="P627" s="32"/>
      <c r="Q627" s="151"/>
      <c r="R627" s="151"/>
      <c r="S627" s="151"/>
      <c r="T627" s="151"/>
      <c r="U627" s="151">
        <f>$O627</f>
        <v>0</v>
      </c>
      <c r="V627" s="151"/>
      <c r="W627" s="151"/>
      <c r="X627" s="151"/>
      <c r="Y627" s="32"/>
      <c r="Z627" s="32">
        <f>COUNTIF(F$614:F$621:F$623:F$630,F627)</f>
        <v>0</v>
      </c>
      <c r="AA627" s="32">
        <f t="shared" si="217"/>
        <v>0</v>
      </c>
      <c r="AB627" s="7" t="str">
        <f t="shared" si="218"/>
        <v/>
      </c>
    </row>
    <row r="628" spans="1:28" s="8" customFormat="1" ht="20.25" customHeight="1">
      <c r="A628" s="709" t="s">
        <v>183</v>
      </c>
      <c r="B628" s="709" t="s">
        <v>60</v>
      </c>
      <c r="C628" s="709" t="s">
        <v>154</v>
      </c>
      <c r="D628" s="709" t="s">
        <v>65</v>
      </c>
      <c r="E628" s="41">
        <v>6</v>
      </c>
      <c r="F628" s="17"/>
      <c r="G628" s="38"/>
      <c r="H628" s="33" t="str" cm="1">
        <f t="array" ref="H628">IF($F628=0," ",_xlfn.XLOOKUP($F628,DataCalcs!$B$495:$B$573,_xlfn.XLOOKUP($C628,DataCalcs!$D$494:$N$494,DataCalcs!$D$495:$N$573),"WRONG LETTER"))</f>
        <v xml:space="preserve"> </v>
      </c>
      <c r="I628" s="33" t="str">
        <f>IF($F628=0," ",_xlfn.XLOOKUP($F628,DataCalcs!$B$495:$B$573,DataCalcs!$A$495:$A$573,"WRONG LETTER"))</f>
        <v xml:space="preserve"> </v>
      </c>
      <c r="J628" s="709" t="str" cm="1">
        <f t="array" ref="J628">_xlfn.IFS(ISBLANK(G628), "", NOT(ISNUMBER(G628)), "!!!",  G628&lt;DataTables!$E$119,"...",G628&lt;DataTables!$F$119,"L1",G628&lt;DataTables!$G$119,"L2",G628&lt;DataTables!$H$119,"L3",G628&lt;DataTables!$I$119,"L4",G628&lt;DataTables!$J$119,"L5",G628&lt;DataTables!$K$119,"L6",G628&lt;DataTables!$L$119,"L7",G628&lt;DataTables!$M$119,"L8", G628&gt;=DataTables!$M$119,"L9")</f>
        <v/>
      </c>
      <c r="K628" s="709"/>
      <c r="L628" s="418"/>
      <c r="M628" s="34" t="str">
        <f t="shared" si="216"/>
        <v>X</v>
      </c>
      <c r="N628" s="34" t="str">
        <f t="shared" si="216"/>
        <v>XX</v>
      </c>
      <c r="O628" s="34" cm="1">
        <f t="array" ref="O628">_xlfn.LET(_xlpm.a, $F$623:$F$630, _xlpm.b, $E$623:$E$630, _xlpm.c, _xlfn.XLOOKUP(M628,_xlpm.a,_xlpm.b,0), _xlpm.d, _xlfn.XLOOKUP(N628,_xlpm.a,_xlpm.b,0), _xlpm.x, IF(OR(_xlpm.c=0,_xlpm.d=0), _xlpm.c+_xlpm.d, MIN(_xlpm.c,_xlpm.d)), IF(_xlpm.x=0, 0, IF(DataTables!$K$158="6+", _xlfn.IFNA(_xlfn.RANK.AVG(_xlpm.x,$E$623:$E$628),1), IF(DataTables!$K$158=8,_xlfn.RANK.AVG(_xlpm.x,_xlpm.b)))))</f>
        <v>0</v>
      </c>
      <c r="P628" s="32"/>
      <c r="Q628" s="151"/>
      <c r="R628" s="151"/>
      <c r="S628" s="151"/>
      <c r="T628" s="151"/>
      <c r="U628" s="151"/>
      <c r="V628" s="151">
        <f>$O628</f>
        <v>0</v>
      </c>
      <c r="W628" s="151"/>
      <c r="X628" s="151"/>
      <c r="Y628" s="32"/>
      <c r="Z628" s="32">
        <f>COUNTIF(F$614:F$621:F$623:F$630,F628)</f>
        <v>0</v>
      </c>
      <c r="AA628" s="32">
        <f t="shared" si="217"/>
        <v>0</v>
      </c>
      <c r="AB628" s="7" t="str">
        <f t="shared" si="218"/>
        <v/>
      </c>
    </row>
    <row r="629" spans="1:28" s="7" customFormat="1" ht="20.25" customHeight="1">
      <c r="A629" s="709" t="s">
        <v>183</v>
      </c>
      <c r="B629" s="709" t="s">
        <v>60</v>
      </c>
      <c r="C629" s="709" t="s">
        <v>154</v>
      </c>
      <c r="D629" s="709" t="s">
        <v>65</v>
      </c>
      <c r="E629" s="14">
        <v>7</v>
      </c>
      <c r="F629" s="17"/>
      <c r="G629" s="38"/>
      <c r="H629" s="33" t="str" cm="1">
        <f t="array" ref="H629">IF($F629=0," ",_xlfn.XLOOKUP($F629,DataCalcs!$B$495:$B$573,_xlfn.XLOOKUP($C629,DataCalcs!$D$494:$N$494,DataCalcs!$D$495:$N$573),"WRONG LETTER"))</f>
        <v xml:space="preserve"> </v>
      </c>
      <c r="I629" s="33" t="str">
        <f>IF($F629=0," ",_xlfn.XLOOKUP($F629,DataCalcs!$B$495:$B$573,DataCalcs!$A$495:$A$573,"WRONG LETTER"))</f>
        <v xml:space="preserve"> </v>
      </c>
      <c r="J629" s="709" t="str" cm="1">
        <f t="array" ref="J629">_xlfn.IFS(ISBLANK(G629), "", NOT(ISNUMBER(G629)), "!!!",  G629&lt;DataTables!$E$119,"...",G629&lt;DataTables!$F$119,"L1",G629&lt;DataTables!$G$119,"L2",G629&lt;DataTables!$H$119,"L3",G629&lt;DataTables!$I$119,"L4",G629&lt;DataTables!$J$119,"L5",G629&lt;DataTables!$K$119,"L6",G629&lt;DataTables!$L$119,"L7",G629&lt;DataTables!$M$119,"L8", G629&gt;=DataTables!$M$119,"L9")</f>
        <v/>
      </c>
      <c r="K629" s="709"/>
      <c r="L629" s="31"/>
      <c r="M629" s="34" t="str">
        <f t="shared" si="216"/>
        <v>H</v>
      </c>
      <c r="N629" s="34" t="str">
        <f t="shared" si="216"/>
        <v>HH</v>
      </c>
      <c r="O629" s="34" cm="1">
        <f t="array" ref="O629">_xlfn.LET(_xlpm.a, $F$623:$F$630, _xlpm.b, $E$623:$E$630, _xlpm.c, _xlfn.XLOOKUP(M629,_xlpm.a,_xlpm.b,0), _xlpm.d, _xlfn.XLOOKUP(N629,_xlpm.a,_xlpm.b,0), _xlpm.x, IF(OR(_xlpm.c=0,_xlpm.d=0), _xlpm.c+_xlpm.d, MIN(_xlpm.c,_xlpm.d)), IF(_xlpm.x=0, 0, IF(DataTables!$K$158="6+", _xlfn.IFNA(_xlfn.RANK.AVG(_xlpm.x,$E$623:$E$628),1), IF(DataTables!$K$158=8,_xlfn.RANK.AVG(_xlpm.x,_xlpm.b)))))</f>
        <v>0</v>
      </c>
      <c r="P629" s="32"/>
      <c r="Q629" s="151"/>
      <c r="R629" s="151"/>
      <c r="S629" s="151"/>
      <c r="T629" s="151"/>
      <c r="U629" s="151"/>
      <c r="V629" s="151"/>
      <c r="W629" s="151">
        <f>$O629</f>
        <v>0</v>
      </c>
      <c r="X629" s="151"/>
      <c r="Y629" s="32"/>
      <c r="Z629" s="32">
        <f>COUNTIF(F$614:F$621:F$623:F$630,F629)</f>
        <v>0</v>
      </c>
      <c r="AA629" s="32">
        <f t="shared" si="217"/>
        <v>0</v>
      </c>
      <c r="AB629" s="7" t="str">
        <f t="shared" si="218"/>
        <v/>
      </c>
    </row>
    <row r="630" spans="1:28" s="7" customFormat="1" ht="20.25" customHeight="1">
      <c r="A630" s="709" t="s">
        <v>183</v>
      </c>
      <c r="B630" s="709" t="s">
        <v>60</v>
      </c>
      <c r="C630" s="709" t="s">
        <v>154</v>
      </c>
      <c r="D630" s="709" t="s">
        <v>65</v>
      </c>
      <c r="E630" s="14">
        <v>8</v>
      </c>
      <c r="F630" s="17"/>
      <c r="G630" s="38"/>
      <c r="H630" s="33" t="str" cm="1">
        <f t="array" ref="H630">IF($F630=0," ",_xlfn.XLOOKUP($F630,DataCalcs!$B$495:$B$573,_xlfn.XLOOKUP($C630,DataCalcs!$D$494:$N$494,DataCalcs!$D$495:$N$573),"WRONG LETTER"))</f>
        <v xml:space="preserve"> </v>
      </c>
      <c r="I630" s="33" t="str">
        <f>IF($F630=0," ",_xlfn.XLOOKUP($F630,DataCalcs!$B$495:$B$573,DataCalcs!$A$495:$A$573,"WRONG LETTER"))</f>
        <v xml:space="preserve"> </v>
      </c>
      <c r="J630" s="709" t="str" cm="1">
        <f t="array" ref="J630">_xlfn.IFS(ISBLANK(G630), "", NOT(ISNUMBER(G630)), "!!!",  G630&lt;DataTables!$E$119,"...",G630&lt;DataTables!$F$119,"L1",G630&lt;DataTables!$G$119,"L2",G630&lt;DataTables!$H$119,"L3",G630&lt;DataTables!$I$119,"L4",G630&lt;DataTables!$J$119,"L5",G630&lt;DataTables!$K$119,"L6",G630&lt;DataTables!$L$119,"L7",G630&lt;DataTables!$M$119,"L8", G630&gt;=DataTables!$M$119,"L9")</f>
        <v/>
      </c>
      <c r="K630" s="709"/>
      <c r="L630" s="31"/>
      <c r="M630" s="34" t="str">
        <f t="shared" si="216"/>
        <v>W</v>
      </c>
      <c r="N630" s="34" t="str">
        <f t="shared" si="216"/>
        <v>WW</v>
      </c>
      <c r="O630" s="34" cm="1">
        <f t="array" ref="O630">_xlfn.LET(_xlpm.a, $F$623:$F$630, _xlpm.b, $E$623:$E$630, _xlpm.c, _xlfn.XLOOKUP(M630,_xlpm.a,_xlpm.b,0), _xlpm.d, _xlfn.XLOOKUP(N630,_xlpm.a,_xlpm.b,0), _xlpm.x, IF(OR(_xlpm.c=0,_xlpm.d=0), _xlpm.c+_xlpm.d, MIN(_xlpm.c,_xlpm.d)), IF(_xlpm.x=0, 0, IF(DataTables!$K$158="6+", _xlfn.IFNA(_xlfn.RANK.AVG(_xlpm.x,$E$623:$E$628),1), IF(DataTables!$K$158=8,_xlfn.RANK.AVG(_xlpm.x,_xlpm.b)))))</f>
        <v>0</v>
      </c>
      <c r="P630" s="32"/>
      <c r="Q630" s="151"/>
      <c r="R630" s="151"/>
      <c r="S630" s="151"/>
      <c r="T630" s="151"/>
      <c r="U630" s="151"/>
      <c r="V630" s="151"/>
      <c r="W630" s="151"/>
      <c r="X630" s="151">
        <f>$O630</f>
        <v>0</v>
      </c>
      <c r="Y630" s="31"/>
      <c r="Z630" s="32">
        <f>COUNTIF(F$614:F$621:F$623:F$630,F630)</f>
        <v>0</v>
      </c>
      <c r="AA630" s="32">
        <f t="shared" si="217"/>
        <v>0</v>
      </c>
      <c r="AB630" s="7" t="str">
        <f t="shared" si="218"/>
        <v/>
      </c>
    </row>
    <row r="632" spans="1:28">
      <c r="G632" s="3"/>
      <c r="H632" s="9"/>
      <c r="I632" s="39" t="s">
        <v>114</v>
      </c>
      <c r="J632" s="752" t="s">
        <v>107</v>
      </c>
      <c r="K632" s="752" t="s">
        <v>109</v>
      </c>
      <c r="L632" s="351"/>
      <c r="M632" s="31"/>
      <c r="O632" s="10"/>
      <c r="P632" s="7"/>
      <c r="Q632" s="31"/>
      <c r="R632" s="31"/>
      <c r="S632" s="31"/>
      <c r="T632" s="31"/>
      <c r="U632" s="31"/>
      <c r="V632" s="31"/>
      <c r="W632" s="31"/>
      <c r="X632" s="31"/>
      <c r="Y632" s="31"/>
      <c r="Z632" s="31"/>
      <c r="AA632" s="32"/>
      <c r="AB632" s="2"/>
    </row>
    <row r="633" spans="1:28">
      <c r="G633" s="3"/>
      <c r="H633" s="9"/>
      <c r="I633" s="19" t="str">
        <f>Abingdon!$AJ$2</f>
        <v>Abingdon AC</v>
      </c>
      <c r="J633" s="729" t="str" cm="1">
        <f t="array" ref="J633">IF($K633=0,"",SUMPRODUCT((K633&lt;=$K$633:$K$640)/COUNTIF($K$633:$K$640,$K$633:$K$640)))</f>
        <v/>
      </c>
      <c r="K633" s="729">
        <f>SUM(Q$425:Q$630)</f>
        <v>0</v>
      </c>
      <c r="L633" s="3"/>
      <c r="M633" s="31"/>
      <c r="O633" s="10"/>
      <c r="P633" s="7"/>
      <c r="Q633" s="31"/>
      <c r="R633" s="31"/>
      <c r="S633" s="31"/>
      <c r="T633" s="31"/>
      <c r="U633" s="31"/>
      <c r="V633" s="31"/>
      <c r="W633" s="31"/>
      <c r="X633" s="31"/>
      <c r="Y633" s="31"/>
      <c r="Z633" s="31"/>
      <c r="AA633" s="32"/>
      <c r="AB633" s="2"/>
    </row>
    <row r="634" spans="1:28">
      <c r="G634" s="3"/>
      <c r="H634" s="9"/>
      <c r="I634" s="19" t="str">
        <f>Banbury!$AJ$2</f>
        <v>Banbury Harriers AC</v>
      </c>
      <c r="J634" s="729" t="str" cm="1">
        <f t="array" ref="J634">IF($K634=0,"",SUMPRODUCT((K634&lt;=$K$633:$K$640)/COUNTIF($K$633:$K$640,$K$633:$K$640)))</f>
        <v/>
      </c>
      <c r="K634" s="729">
        <f>SUM(R$425:R$630)</f>
        <v>0</v>
      </c>
      <c r="L634" s="3"/>
      <c r="M634" s="31"/>
      <c r="O634" s="10"/>
      <c r="P634" s="7"/>
      <c r="Q634" s="31"/>
      <c r="R634" s="31"/>
      <c r="S634" s="31"/>
      <c r="T634" s="31"/>
      <c r="U634" s="31"/>
      <c r="V634" s="31"/>
      <c r="W634" s="31"/>
      <c r="X634" s="31"/>
      <c r="Y634" s="31"/>
      <c r="Z634" s="31"/>
      <c r="AA634" s="32"/>
      <c r="AB634" s="2"/>
    </row>
    <row r="635" spans="1:28">
      <c r="G635" s="3"/>
      <c r="H635" s="9"/>
      <c r="I635" s="19" t="str">
        <f>Bicester!$AJ$2</f>
        <v>Bicester AC</v>
      </c>
      <c r="J635" s="729" t="str" cm="1">
        <f t="array" ref="J635">IF($K635=0,"",SUMPRODUCT((K635&lt;=$K$633:$K$640)/COUNTIF($K$633:$K$640,$K$633:$K$640)))</f>
        <v/>
      </c>
      <c r="K635" s="729">
        <f>SUM(S$425:S$630)</f>
        <v>0</v>
      </c>
      <c r="L635" s="3"/>
      <c r="M635" s="31"/>
      <c r="O635" s="10"/>
      <c r="P635" s="7"/>
      <c r="Q635" s="31"/>
      <c r="R635" s="31"/>
      <c r="S635" s="31"/>
      <c r="T635" s="31"/>
      <c r="U635" s="31"/>
      <c r="V635" s="31"/>
      <c r="W635" s="31"/>
      <c r="X635" s="31"/>
      <c r="Y635" s="31"/>
      <c r="Z635" s="31"/>
      <c r="AA635" s="32"/>
      <c r="AB635" s="2"/>
    </row>
    <row r="636" spans="1:28">
      <c r="G636" s="3"/>
      <c r="H636" s="9"/>
      <c r="I636" s="19" t="str">
        <f>'Oxford City'!$AJ$2</f>
        <v>Oxford City AC</v>
      </c>
      <c r="J636" s="729" t="str" cm="1">
        <f t="array" ref="J636">IF($K636=0,"",SUMPRODUCT((K636&lt;=$K$633:$K$640)/COUNTIF($K$633:$K$640,$K$633:$K$640)))</f>
        <v/>
      </c>
      <c r="K636" s="729">
        <f>SUM(T$425:T$630)</f>
        <v>0</v>
      </c>
      <c r="L636" s="3"/>
      <c r="M636" s="31"/>
      <c r="O636" s="10"/>
      <c r="P636" s="7"/>
      <c r="Q636" s="31"/>
      <c r="R636" s="31"/>
      <c r="S636" s="31"/>
      <c r="T636" s="31"/>
      <c r="U636" s="31"/>
      <c r="V636" s="31"/>
      <c r="W636" s="31"/>
      <c r="X636" s="31"/>
      <c r="Y636" s="31"/>
      <c r="Z636" s="31"/>
      <c r="AA636" s="32"/>
      <c r="AB636" s="2"/>
    </row>
    <row r="637" spans="1:28">
      <c r="G637" s="3"/>
      <c r="H637" s="9"/>
      <c r="I637" s="19" t="str">
        <f>Radley!$AJ$2</f>
        <v>Radley AC</v>
      </c>
      <c r="J637" s="729" t="str" cm="1">
        <f t="array" ref="J637">IF($K637=0,"",SUMPRODUCT((K637&lt;=$K$633:$K$640)/COUNTIF($K$633:$K$640,$K$633:$K$640)))</f>
        <v/>
      </c>
      <c r="K637" s="729">
        <f>SUM(U$425:U$630)</f>
        <v>0</v>
      </c>
      <c r="L637" s="3"/>
      <c r="M637" s="31"/>
      <c r="O637" s="10"/>
      <c r="P637" s="7"/>
      <c r="Q637" s="31"/>
      <c r="R637" s="31"/>
      <c r="S637" s="31"/>
      <c r="T637" s="31"/>
      <c r="U637" s="31"/>
      <c r="V637" s="31"/>
      <c r="W637" s="31"/>
      <c r="X637" s="31"/>
      <c r="Y637" s="31"/>
      <c r="Z637" s="31"/>
      <c r="AA637" s="32"/>
      <c r="AB637" s="2"/>
    </row>
    <row r="638" spans="1:28">
      <c r="G638" s="3"/>
      <c r="H638" s="9"/>
      <c r="I638" s="19" t="str">
        <f>IF('Team Kennet'!$AJ$2=0,"",'Team Kennet'!$AJ$2)</f>
        <v>Team Kennet</v>
      </c>
      <c r="J638" s="729" t="str" cm="1">
        <f t="array" ref="J638">IF($K638=0,"",SUMPRODUCT((K638&lt;=$K$633:$K$640)/COUNTIF($K$633:$K$640,$K$633:$K$640)))</f>
        <v/>
      </c>
      <c r="K638" s="729">
        <f>SUM(V$425:V$630)</f>
        <v>0</v>
      </c>
      <c r="L638" s="3"/>
      <c r="M638" s="31"/>
      <c r="O638" s="10"/>
      <c r="P638" s="7"/>
      <c r="Q638" s="31"/>
      <c r="R638" s="31"/>
      <c r="S638" s="31"/>
      <c r="T638" s="31"/>
      <c r="U638" s="31"/>
      <c r="V638" s="31"/>
      <c r="W638" s="31"/>
      <c r="X638" s="31"/>
      <c r="Y638" s="31"/>
      <c r="Z638" s="31"/>
      <c r="AA638" s="32"/>
      <c r="AB638" s="2"/>
    </row>
    <row r="639" spans="1:28">
      <c r="G639" s="3"/>
      <c r="H639" s="9"/>
      <c r="I639" s="19" t="str">
        <f>IF('White Horse'!$AJ$2=0,"",'White Horse'!$AJ$2)</f>
        <v>White Horse Harriers</v>
      </c>
      <c r="J639" s="729" t="str" cm="1">
        <f t="array" ref="J639">IF($K639=0,"",SUMPRODUCT((K639&lt;=$K$633:$K$640)/COUNTIF($K$633:$K$640,$K$633:$K$640)))</f>
        <v/>
      </c>
      <c r="K639" s="729">
        <f>SUM(W$425:W$630)</f>
        <v>0</v>
      </c>
      <c r="L639" s="3"/>
      <c r="M639" s="31"/>
      <c r="O639" s="10"/>
      <c r="P639" s="7"/>
      <c r="Q639" s="31"/>
      <c r="R639" s="31"/>
      <c r="S639" s="31"/>
      <c r="T639" s="31"/>
      <c r="U639" s="31"/>
      <c r="V639" s="31"/>
      <c r="W639" s="31"/>
      <c r="X639" s="31"/>
      <c r="Y639" s="31"/>
      <c r="Z639" s="31"/>
      <c r="AA639" s="32"/>
      <c r="AB639" s="2"/>
    </row>
    <row r="640" spans="1:28">
      <c r="G640" s="3"/>
      <c r="H640" s="9"/>
      <c r="I640" s="19" t="str">
        <f>IF(Witney!$AJ$2=0,"",Witney!$AJ$2)</f>
        <v>Witney Road Runners</v>
      </c>
      <c r="J640" s="729" t="str" cm="1">
        <f t="array" ref="J640">IF($K640=0,"",SUMPRODUCT((K640&lt;=$K$633:$K$640)/COUNTIF($K$633:$K$640,$K$633:$K$640)))</f>
        <v/>
      </c>
      <c r="K640" s="729">
        <f>SUM(X$425:X$630)</f>
        <v>0</v>
      </c>
      <c r="L640" s="3"/>
      <c r="M640" s="31"/>
      <c r="O640" s="10"/>
      <c r="P640" s="7"/>
      <c r="Q640" s="31"/>
      <c r="R640" s="31"/>
      <c r="S640" s="31"/>
      <c r="T640" s="31"/>
      <c r="U640" s="31"/>
      <c r="V640" s="31"/>
      <c r="W640" s="31"/>
      <c r="X640" s="31"/>
      <c r="Y640" s="31"/>
      <c r="Z640" s="31"/>
      <c r="AA640" s="32"/>
      <c r="AB640" s="2"/>
    </row>
    <row r="645" spans="7:29">
      <c r="G645" s="3"/>
      <c r="H645" s="9"/>
      <c r="I645" s="39" t="str">
        <f>I195</f>
        <v>U14 Girls</v>
      </c>
      <c r="J645" s="752" t="str">
        <f>J195</f>
        <v>Position</v>
      </c>
      <c r="K645" s="752" t="str">
        <f>K195</f>
        <v>Points</v>
      </c>
      <c r="L645" s="351"/>
      <c r="M645" s="449"/>
      <c r="N645" s="752" t="s">
        <v>108</v>
      </c>
      <c r="O645" s="752" t="s">
        <v>209</v>
      </c>
      <c r="P645" s="10"/>
      <c r="Q645" s="10"/>
      <c r="R645" s="449"/>
      <c r="S645" s="449"/>
      <c r="T645" s="449"/>
      <c r="U645" s="449"/>
      <c r="V645" s="449"/>
      <c r="W645" s="449"/>
      <c r="X645" s="449"/>
      <c r="Y645" s="449"/>
      <c r="Z645" s="449"/>
      <c r="AA645" s="449"/>
      <c r="AB645" s="2"/>
      <c r="AC645" s="2"/>
    </row>
    <row r="646" spans="7:29">
      <c r="G646" s="3"/>
      <c r="H646" s="9"/>
      <c r="I646" s="19" t="str">
        <f t="shared" ref="I646:K653" si="219">I196</f>
        <v>Abingdon AC</v>
      </c>
      <c r="J646" s="729" t="str">
        <f t="shared" si="219"/>
        <v/>
      </c>
      <c r="K646" s="729">
        <f>K196</f>
        <v>0</v>
      </c>
      <c r="L646" s="3"/>
      <c r="M646" s="31"/>
      <c r="N646" s="729" t="str">
        <f>_xlfn.LET(_xlpm.x,J646, IF(OR(_xlpm.x=0,_xlpm.x=""), "", IF(DataTables!$K$158="6+", IF(_xlpm.x&gt;5,1,7-_xlpm.x),IF(DataTables!$K$158=8, 9-_xlpm.x))))</f>
        <v/>
      </c>
      <c r="O646" s="729" t="str">
        <f>IF(OR(K646=0,K646=""),"",_xlfn.RANK.AVG(K646,K$646:K$653))</f>
        <v/>
      </c>
      <c r="P646" s="10"/>
      <c r="Q646" s="7"/>
      <c r="R646" s="31"/>
      <c r="S646" s="31"/>
      <c r="T646" s="31"/>
      <c r="U646" s="31"/>
      <c r="V646" s="31"/>
      <c r="W646" s="31"/>
      <c r="X646" s="31"/>
      <c r="Y646" s="31"/>
      <c r="Z646" s="31"/>
      <c r="AA646" s="31"/>
      <c r="AB646" s="2"/>
      <c r="AC646" s="2"/>
    </row>
    <row r="647" spans="7:29">
      <c r="G647" s="3"/>
      <c r="H647" s="9"/>
      <c r="I647" s="19" t="str">
        <f t="shared" si="219"/>
        <v>Banbury Harriers AC</v>
      </c>
      <c r="J647" s="729" t="str">
        <f t="shared" si="219"/>
        <v/>
      </c>
      <c r="K647" s="729">
        <f t="shared" si="219"/>
        <v>0</v>
      </c>
      <c r="L647" s="3"/>
      <c r="M647" s="31"/>
      <c r="N647" s="729" t="str">
        <f>_xlfn.LET(_xlpm.x,J647, IF(OR(_xlpm.x=0,_xlpm.x=""), "", IF(DataTables!$K$158="6+", IF(_xlpm.x&gt;5,1,7-_xlpm.x),IF(DataTables!$K$158=8, 9-_xlpm.x))))</f>
        <v/>
      </c>
      <c r="O647" s="729" t="str">
        <f t="shared" ref="O647:O652" si="220">IF(OR(K647=0,K647=""),"",_xlfn.RANK.AVG(K647,K$646:K$653))</f>
        <v/>
      </c>
      <c r="P647" s="10"/>
      <c r="Q647" s="7"/>
      <c r="R647" s="31"/>
      <c r="S647" s="31"/>
      <c r="T647" s="31"/>
      <c r="U647" s="31"/>
      <c r="V647" s="31"/>
      <c r="W647" s="31"/>
      <c r="X647" s="31"/>
      <c r="Y647" s="31"/>
      <c r="Z647" s="31"/>
      <c r="AA647" s="31"/>
      <c r="AB647" s="2"/>
      <c r="AC647" s="2"/>
    </row>
    <row r="648" spans="7:29">
      <c r="G648" s="3"/>
      <c r="H648" s="9"/>
      <c r="I648" s="19" t="str">
        <f t="shared" si="219"/>
        <v>Bicester AC</v>
      </c>
      <c r="J648" s="729" t="str">
        <f t="shared" si="219"/>
        <v/>
      </c>
      <c r="K648" s="729">
        <f t="shared" si="219"/>
        <v>0</v>
      </c>
      <c r="L648" s="3"/>
      <c r="M648" s="31"/>
      <c r="N648" s="729" t="str">
        <f>_xlfn.LET(_xlpm.x,J648, IF(OR(_xlpm.x=0,_xlpm.x=""), "", IF(DataTables!$K$158="6+", IF(_xlpm.x&gt;5,1,7-_xlpm.x),IF(DataTables!$K$158=8, 9-_xlpm.x))))</f>
        <v/>
      </c>
      <c r="O648" s="729" t="str">
        <f t="shared" si="220"/>
        <v/>
      </c>
      <c r="P648" s="10"/>
      <c r="Q648" s="7"/>
      <c r="R648" s="31"/>
      <c r="S648" s="31"/>
      <c r="T648" s="31"/>
      <c r="U648" s="31"/>
      <c r="V648" s="31"/>
      <c r="W648" s="31"/>
      <c r="X648" s="31"/>
      <c r="Y648" s="31"/>
      <c r="Z648" s="31"/>
      <c r="AA648" s="31"/>
      <c r="AB648" s="2"/>
      <c r="AC648" s="2"/>
    </row>
    <row r="649" spans="7:29">
      <c r="G649" s="3"/>
      <c r="H649" s="9"/>
      <c r="I649" s="19" t="str">
        <f t="shared" si="219"/>
        <v>Oxford City AC</v>
      </c>
      <c r="J649" s="729" t="str">
        <f t="shared" si="219"/>
        <v/>
      </c>
      <c r="K649" s="729">
        <f t="shared" si="219"/>
        <v>0</v>
      </c>
      <c r="L649" s="3"/>
      <c r="M649" s="31"/>
      <c r="N649" s="729" t="str">
        <f>_xlfn.LET(_xlpm.x,J649, IF(OR(_xlpm.x=0,_xlpm.x=""), "", IF(DataTables!$K$158="6+", IF(_xlpm.x&gt;5,1,7-_xlpm.x),IF(DataTables!$K$158=8, 9-_xlpm.x))))</f>
        <v/>
      </c>
      <c r="O649" s="729" t="str">
        <f t="shared" si="220"/>
        <v/>
      </c>
      <c r="P649" s="10"/>
      <c r="Q649" s="7"/>
      <c r="R649" s="31"/>
      <c r="S649" s="31"/>
      <c r="T649" s="31"/>
      <c r="U649" s="31"/>
      <c r="V649" s="31"/>
      <c r="W649" s="31"/>
      <c r="X649" s="31"/>
      <c r="Y649" s="31"/>
      <c r="Z649" s="31"/>
      <c r="AA649" s="31"/>
      <c r="AB649" s="2"/>
      <c r="AC649" s="2"/>
    </row>
    <row r="650" spans="7:29">
      <c r="G650" s="3"/>
      <c r="H650" s="9"/>
      <c r="I650" s="19" t="str">
        <f t="shared" si="219"/>
        <v>Radley AC</v>
      </c>
      <c r="J650" s="729" t="str">
        <f t="shared" si="219"/>
        <v/>
      </c>
      <c r="K650" s="729">
        <f t="shared" si="219"/>
        <v>0</v>
      </c>
      <c r="L650" s="3"/>
      <c r="M650" s="31"/>
      <c r="N650" s="729" t="str">
        <f>_xlfn.LET(_xlpm.x,J650, IF(OR(_xlpm.x=0,_xlpm.x=""), "", IF(DataTables!$K$158="6+", IF(_xlpm.x&gt;5,1,7-_xlpm.x),IF(DataTables!$K$158=8, 9-_xlpm.x))))</f>
        <v/>
      </c>
      <c r="O650" s="729" t="str">
        <f t="shared" si="220"/>
        <v/>
      </c>
      <c r="P650" s="10"/>
      <c r="Q650" s="7"/>
      <c r="R650" s="31"/>
      <c r="S650" s="31"/>
      <c r="T650" s="31"/>
      <c r="U650" s="31"/>
      <c r="V650" s="31"/>
      <c r="W650" s="31"/>
      <c r="X650" s="31"/>
      <c r="Y650" s="31"/>
      <c r="Z650" s="31"/>
      <c r="AA650" s="31"/>
      <c r="AB650" s="2"/>
      <c r="AC650" s="2"/>
    </row>
    <row r="651" spans="7:29">
      <c r="G651" s="3"/>
      <c r="H651" s="9"/>
      <c r="I651" s="19" t="str">
        <f t="shared" si="219"/>
        <v>Team Kennet</v>
      </c>
      <c r="J651" s="729" t="str">
        <f t="shared" si="219"/>
        <v/>
      </c>
      <c r="K651" s="729">
        <f t="shared" si="219"/>
        <v>0</v>
      </c>
      <c r="L651" s="3"/>
      <c r="M651" s="31"/>
      <c r="N651" s="729" t="str">
        <f>_xlfn.LET(_xlpm.x,J651, IF(OR(_xlpm.x=0,_xlpm.x=""), "", IF(DataTables!$K$158="6+", IF(_xlpm.x&gt;5,1,7-_xlpm.x),IF(DataTables!$K$158=8, 9-_xlpm.x))))</f>
        <v/>
      </c>
      <c r="O651" s="729" t="str">
        <f t="shared" si="220"/>
        <v/>
      </c>
      <c r="P651" s="10"/>
      <c r="Q651" s="7"/>
      <c r="R651" s="31"/>
      <c r="S651" s="31"/>
      <c r="T651" s="31"/>
      <c r="U651" s="31"/>
      <c r="V651" s="31"/>
      <c r="W651" s="31"/>
      <c r="X651" s="31"/>
      <c r="Y651" s="31"/>
      <c r="Z651" s="31"/>
      <c r="AA651" s="31"/>
      <c r="AB651" s="2"/>
      <c r="AC651" s="2"/>
    </row>
    <row r="652" spans="7:29">
      <c r="G652" s="3"/>
      <c r="H652" s="9"/>
      <c r="I652" s="19" t="str">
        <f t="shared" si="219"/>
        <v>White Horse Harriers</v>
      </c>
      <c r="J652" s="729" t="str">
        <f t="shared" si="219"/>
        <v/>
      </c>
      <c r="K652" s="729">
        <f t="shared" si="219"/>
        <v>0</v>
      </c>
      <c r="L652" s="3"/>
      <c r="M652" s="31"/>
      <c r="N652" s="729" t="str">
        <f>_xlfn.LET(_xlpm.x,J652, IF(OR(_xlpm.x=0,_xlpm.x=""), "", IF(DataTables!$K$158="6+", IF(_xlpm.x&gt;5,1,7-_xlpm.x),IF(DataTables!$K$158=8, 9-_xlpm.x))))</f>
        <v/>
      </c>
      <c r="O652" s="729" t="str">
        <f t="shared" si="220"/>
        <v/>
      </c>
      <c r="P652" s="10"/>
      <c r="Q652" s="7"/>
      <c r="R652" s="31"/>
      <c r="S652" s="31"/>
      <c r="T652" s="31"/>
      <c r="U652" s="31"/>
      <c r="V652" s="31"/>
      <c r="W652" s="31"/>
      <c r="X652" s="31"/>
      <c r="Y652" s="31"/>
      <c r="Z652" s="31"/>
      <c r="AA652" s="31"/>
      <c r="AB652" s="2"/>
      <c r="AC652" s="2"/>
    </row>
    <row r="653" spans="7:29">
      <c r="G653" s="3"/>
      <c r="H653" s="9"/>
      <c r="I653" s="19" t="str">
        <f t="shared" si="219"/>
        <v>Witney Road Runners</v>
      </c>
      <c r="J653" s="729" t="str">
        <f t="shared" si="219"/>
        <v/>
      </c>
      <c r="K653" s="729">
        <f t="shared" si="219"/>
        <v>0</v>
      </c>
      <c r="L653" s="3"/>
      <c r="M653" s="31"/>
      <c r="N653" s="729" t="str">
        <f>_xlfn.LET(_xlpm.x,J653, IF(OR(_xlpm.x=0,_xlpm.x=""), "", IF(DataTables!$K$158="6+", IF(_xlpm.x&gt;5,1,7-_xlpm.x),IF(DataTables!$K$158=8, 9-_xlpm.x))))</f>
        <v/>
      </c>
      <c r="O653" s="729" t="str">
        <f>IF(OR(K653=0,K653=""),"",_xlfn.RANK.AVG(K653,K$646:K$653))</f>
        <v/>
      </c>
      <c r="P653" s="10"/>
      <c r="Q653" s="7"/>
      <c r="R653" s="31"/>
      <c r="S653" s="31"/>
      <c r="T653" s="31"/>
      <c r="U653" s="31"/>
      <c r="V653" s="31"/>
      <c r="W653" s="31"/>
      <c r="X653" s="31"/>
      <c r="Y653" s="31"/>
      <c r="Z653" s="31"/>
      <c r="AA653" s="31"/>
      <c r="AB653" s="2"/>
      <c r="AC653" s="2"/>
    </row>
    <row r="654" spans="7:29">
      <c r="G654" s="3"/>
      <c r="H654" s="9"/>
      <c r="J654" s="12"/>
      <c r="K654" s="3"/>
      <c r="L654" s="3"/>
      <c r="M654" s="31"/>
      <c r="N654" s="3"/>
      <c r="O654" s="10"/>
      <c r="P654" s="10"/>
      <c r="Q654" s="7"/>
      <c r="R654" s="31"/>
      <c r="S654" s="31"/>
      <c r="T654" s="31"/>
      <c r="U654" s="31"/>
      <c r="V654" s="31"/>
      <c r="W654" s="31"/>
      <c r="X654" s="31"/>
      <c r="Y654" s="31"/>
      <c r="Z654" s="31"/>
      <c r="AA654" s="31"/>
      <c r="AB654" s="2"/>
      <c r="AC654" s="2"/>
    </row>
    <row r="655" spans="7:29">
      <c r="G655" s="3"/>
      <c r="H655" s="9"/>
      <c r="I655" s="39" t="str">
        <f>I413</f>
        <v>U16 Girls</v>
      </c>
      <c r="J655" s="752" t="str">
        <f>J413</f>
        <v>Position</v>
      </c>
      <c r="K655" s="752" t="str">
        <f>K413</f>
        <v>Points</v>
      </c>
      <c r="L655" s="351"/>
      <c r="M655" s="31"/>
      <c r="N655" s="752" t="s">
        <v>108</v>
      </c>
      <c r="O655" s="752" t="s">
        <v>209</v>
      </c>
      <c r="P655" s="10"/>
      <c r="Q655" s="7"/>
      <c r="R655" s="31"/>
      <c r="S655" s="31"/>
      <c r="T655" s="31"/>
      <c r="U655" s="31"/>
      <c r="V655" s="31"/>
      <c r="W655" s="31"/>
      <c r="X655" s="31"/>
      <c r="Y655" s="31"/>
      <c r="Z655" s="31"/>
      <c r="AA655" s="31"/>
      <c r="AB655" s="2"/>
      <c r="AC655" s="2"/>
    </row>
    <row r="656" spans="7:29">
      <c r="G656" s="3"/>
      <c r="H656" s="9"/>
      <c r="I656" s="19" t="str">
        <f t="shared" ref="I656:K663" si="221">I414</f>
        <v>Abingdon AC</v>
      </c>
      <c r="J656" s="729" t="str">
        <f t="shared" si="221"/>
        <v/>
      </c>
      <c r="K656" s="729">
        <f>K414</f>
        <v>0</v>
      </c>
      <c r="L656" s="3"/>
      <c r="M656" s="31"/>
      <c r="N656" s="729" t="str">
        <f>_xlfn.LET(_xlpm.x,J656, IF(OR(_xlpm.x=0,_xlpm.x=""), "", IF(DataTables!$K$158="6+", IF(_xlpm.x&gt;5,1,7-_xlpm.x),IF(DataTables!$K$158=8, 9-_xlpm.x))))</f>
        <v/>
      </c>
      <c r="O656" s="729" t="str">
        <f>IF(OR(K656=0,K656=""),"",_xlfn.RANK.AVG(K656,K$656:K$663))</f>
        <v/>
      </c>
      <c r="P656" s="10"/>
      <c r="Q656" s="7"/>
      <c r="R656" s="31"/>
      <c r="S656" s="31"/>
      <c r="T656" s="31"/>
      <c r="U656" s="31"/>
      <c r="V656" s="31"/>
      <c r="W656" s="31"/>
      <c r="X656" s="31"/>
      <c r="Y656" s="31"/>
      <c r="Z656" s="31"/>
      <c r="AA656" s="31"/>
      <c r="AB656" s="2"/>
      <c r="AC656" s="2"/>
    </row>
    <row r="657" spans="7:30">
      <c r="G657" s="3"/>
      <c r="H657" s="9"/>
      <c r="I657" s="19" t="str">
        <f t="shared" si="221"/>
        <v>Banbury Harriers AC</v>
      </c>
      <c r="J657" s="729" t="str">
        <f t="shared" si="221"/>
        <v/>
      </c>
      <c r="K657" s="729">
        <f t="shared" si="221"/>
        <v>0</v>
      </c>
      <c r="L657" s="3"/>
      <c r="M657" s="31"/>
      <c r="N657" s="729" t="str">
        <f>_xlfn.LET(_xlpm.x,J657, IF(OR(_xlpm.x=0,_xlpm.x=""), "", IF(DataTables!$K$158="6+", IF(_xlpm.x&gt;5,1,7-_xlpm.x),IF(DataTables!$K$158=8, 9-_xlpm.x))))</f>
        <v/>
      </c>
      <c r="O657" s="729" t="str">
        <f t="shared" ref="O657:O663" si="222">IF(OR(K657=0,K657=""),"",_xlfn.RANK.AVG(K657,K$656:K$663))</f>
        <v/>
      </c>
      <c r="P657" s="10"/>
      <c r="Q657" s="7"/>
      <c r="R657" s="31"/>
      <c r="S657" s="31"/>
      <c r="T657" s="31"/>
      <c r="U657" s="31"/>
      <c r="V657" s="31"/>
      <c r="W657" s="31"/>
      <c r="X657" s="31"/>
      <c r="Y657" s="31"/>
      <c r="Z657" s="31"/>
      <c r="AA657" s="31"/>
      <c r="AB657" s="2"/>
      <c r="AC657" s="2"/>
    </row>
    <row r="658" spans="7:30">
      <c r="G658" s="3"/>
      <c r="H658" s="9"/>
      <c r="I658" s="19" t="str">
        <f t="shared" si="221"/>
        <v>Bicester AC</v>
      </c>
      <c r="J658" s="729" t="str">
        <f t="shared" si="221"/>
        <v/>
      </c>
      <c r="K658" s="729">
        <f t="shared" si="221"/>
        <v>0</v>
      </c>
      <c r="L658" s="3"/>
      <c r="M658" s="31"/>
      <c r="N658" s="729" t="str">
        <f>_xlfn.LET(_xlpm.x,J658, IF(OR(_xlpm.x=0,_xlpm.x=""), "", IF(DataTables!$K$158="6+", IF(_xlpm.x&gt;5,1,7-_xlpm.x),IF(DataTables!$K$158=8, 9-_xlpm.x))))</f>
        <v/>
      </c>
      <c r="O658" s="729" t="str">
        <f t="shared" si="222"/>
        <v/>
      </c>
      <c r="P658" s="10"/>
      <c r="Q658" s="7"/>
      <c r="R658" s="31"/>
      <c r="S658" s="31"/>
      <c r="T658" s="31"/>
      <c r="U658" s="31"/>
      <c r="V658" s="31"/>
      <c r="W658" s="31"/>
      <c r="X658" s="31"/>
      <c r="Y658" s="31"/>
      <c r="Z658" s="31"/>
      <c r="AA658" s="31"/>
      <c r="AB658" s="2"/>
      <c r="AC658" s="2"/>
    </row>
    <row r="659" spans="7:30">
      <c r="G659" s="3"/>
      <c r="H659" s="9"/>
      <c r="I659" s="19" t="str">
        <f t="shared" si="221"/>
        <v>Oxford City AC</v>
      </c>
      <c r="J659" s="729" t="str">
        <f t="shared" si="221"/>
        <v/>
      </c>
      <c r="K659" s="729">
        <f t="shared" si="221"/>
        <v>0</v>
      </c>
      <c r="L659" s="3"/>
      <c r="M659" s="31"/>
      <c r="N659" s="729" t="str">
        <f>_xlfn.LET(_xlpm.x,J659, IF(OR(_xlpm.x=0,_xlpm.x=""), "", IF(DataTables!$K$158="6+", IF(_xlpm.x&gt;5,1,7-_xlpm.x),IF(DataTables!$K$158=8, 9-_xlpm.x))))</f>
        <v/>
      </c>
      <c r="O659" s="729" t="str">
        <f t="shared" si="222"/>
        <v/>
      </c>
      <c r="P659" s="10"/>
      <c r="Q659" s="7"/>
      <c r="R659" s="31"/>
      <c r="S659" s="31"/>
      <c r="T659" s="31"/>
      <c r="U659" s="31"/>
      <c r="V659" s="31"/>
      <c r="W659" s="31"/>
      <c r="X659" s="31"/>
      <c r="Y659" s="31"/>
      <c r="Z659" s="31"/>
      <c r="AA659" s="31"/>
      <c r="AB659" s="2"/>
      <c r="AC659" s="2"/>
    </row>
    <row r="660" spans="7:30">
      <c r="G660" s="3"/>
      <c r="H660" s="9"/>
      <c r="I660" s="19" t="str">
        <f t="shared" si="221"/>
        <v>Radley AC</v>
      </c>
      <c r="J660" s="729" t="str">
        <f t="shared" si="221"/>
        <v/>
      </c>
      <c r="K660" s="729">
        <f t="shared" si="221"/>
        <v>0</v>
      </c>
      <c r="L660" s="3"/>
      <c r="M660" s="31"/>
      <c r="N660" s="729" t="str">
        <f>_xlfn.LET(_xlpm.x,J660, IF(OR(_xlpm.x=0,_xlpm.x=""), "", IF(DataTables!$K$158="6+", IF(_xlpm.x&gt;5,1,7-_xlpm.x),IF(DataTables!$K$158=8, 9-_xlpm.x))))</f>
        <v/>
      </c>
      <c r="O660" s="729" t="str">
        <f t="shared" si="222"/>
        <v/>
      </c>
      <c r="P660" s="10"/>
      <c r="Q660" s="7"/>
      <c r="R660" s="31"/>
      <c r="S660" s="31"/>
      <c r="T660" s="31"/>
      <c r="U660" s="31"/>
      <c r="V660" s="31"/>
      <c r="W660" s="31"/>
      <c r="X660" s="31"/>
      <c r="Y660" s="31"/>
      <c r="Z660" s="31"/>
      <c r="AA660" s="31"/>
      <c r="AB660" s="2"/>
      <c r="AC660" s="2"/>
    </row>
    <row r="661" spans="7:30">
      <c r="G661" s="3"/>
      <c r="H661" s="9"/>
      <c r="I661" s="19" t="str">
        <f t="shared" si="221"/>
        <v>Team Kennet</v>
      </c>
      <c r="J661" s="729" t="str">
        <f t="shared" si="221"/>
        <v/>
      </c>
      <c r="K661" s="729">
        <f t="shared" si="221"/>
        <v>0</v>
      </c>
      <c r="L661" s="3"/>
      <c r="M661" s="31"/>
      <c r="N661" s="729" t="str">
        <f>_xlfn.LET(_xlpm.x,J661, IF(OR(_xlpm.x=0,_xlpm.x=""), "", IF(DataTables!$K$158="6+", IF(_xlpm.x&gt;5,1,7-_xlpm.x),IF(DataTables!$K$158=8, 9-_xlpm.x))))</f>
        <v/>
      </c>
      <c r="O661" s="729" t="str">
        <f t="shared" si="222"/>
        <v/>
      </c>
      <c r="P661" s="10"/>
      <c r="Q661" s="7"/>
      <c r="R661" s="31"/>
      <c r="S661" s="31"/>
      <c r="T661" s="31"/>
      <c r="U661" s="31"/>
      <c r="V661" s="31"/>
      <c r="W661" s="31"/>
      <c r="X661" s="31"/>
      <c r="Y661" s="31"/>
      <c r="Z661" s="31"/>
      <c r="AA661" s="31"/>
      <c r="AB661" s="2"/>
      <c r="AC661" s="2"/>
    </row>
    <row r="662" spans="7:30">
      <c r="G662" s="3"/>
      <c r="H662" s="9"/>
      <c r="I662" s="19" t="str">
        <f t="shared" si="221"/>
        <v>White Horse Harriers</v>
      </c>
      <c r="J662" s="729" t="str">
        <f t="shared" si="221"/>
        <v/>
      </c>
      <c r="K662" s="729">
        <f t="shared" si="221"/>
        <v>0</v>
      </c>
      <c r="L662" s="3"/>
      <c r="M662" s="31"/>
      <c r="N662" s="729" t="str">
        <f>_xlfn.LET(_xlpm.x,J662, IF(OR(_xlpm.x=0,_xlpm.x=""), "", IF(DataTables!$K$158="6+", IF(_xlpm.x&gt;5,1,7-_xlpm.x),IF(DataTables!$K$158=8, 9-_xlpm.x))))</f>
        <v/>
      </c>
      <c r="O662" s="729" t="str">
        <f t="shared" si="222"/>
        <v/>
      </c>
      <c r="P662" s="10"/>
      <c r="Q662" s="7"/>
      <c r="R662" s="31"/>
      <c r="S662" s="31"/>
      <c r="T662" s="31"/>
      <c r="U662" s="31"/>
      <c r="V662" s="31"/>
      <c r="W662" s="31"/>
      <c r="X662" s="31"/>
      <c r="Y662" s="31"/>
      <c r="Z662" s="31"/>
      <c r="AA662" s="31"/>
      <c r="AB662" s="2"/>
      <c r="AC662" s="2"/>
    </row>
    <row r="663" spans="7:30">
      <c r="G663" s="3"/>
      <c r="H663" s="9"/>
      <c r="I663" s="19" t="str">
        <f t="shared" si="221"/>
        <v>Witney Road Runners</v>
      </c>
      <c r="J663" s="729" t="str">
        <f t="shared" si="221"/>
        <v/>
      </c>
      <c r="K663" s="729">
        <f t="shared" si="221"/>
        <v>0</v>
      </c>
      <c r="L663" s="3"/>
      <c r="M663" s="31"/>
      <c r="N663" s="729" t="str">
        <f>_xlfn.LET(_xlpm.x,J663, IF(OR(_xlpm.x=0,_xlpm.x=""), "", IF(DataTables!$K$158="6+", IF(_xlpm.x&gt;5,1,7-_xlpm.x),IF(DataTables!$K$158=8, 9-_xlpm.x))))</f>
        <v/>
      </c>
      <c r="O663" s="729" t="str">
        <f t="shared" si="222"/>
        <v/>
      </c>
      <c r="P663" s="10"/>
      <c r="Q663" s="7"/>
      <c r="R663" s="31"/>
      <c r="S663" s="31"/>
      <c r="T663" s="31"/>
      <c r="U663" s="31"/>
      <c r="V663" s="31"/>
      <c r="W663" s="31"/>
      <c r="X663" s="31"/>
      <c r="Y663" s="31"/>
      <c r="Z663" s="31"/>
      <c r="AA663" s="31"/>
      <c r="AB663" s="2"/>
      <c r="AC663" s="2"/>
    </row>
    <row r="664" spans="7:30">
      <c r="G664" s="3"/>
      <c r="H664" s="9"/>
      <c r="J664" s="12"/>
      <c r="K664" s="3"/>
      <c r="L664" s="3"/>
      <c r="M664" s="31"/>
      <c r="N664" s="3"/>
      <c r="O664" s="10"/>
      <c r="P664" s="10"/>
      <c r="Q664" s="7"/>
      <c r="R664" s="31"/>
      <c r="S664" s="31"/>
      <c r="T664" s="31"/>
      <c r="U664" s="31"/>
      <c r="V664" s="31"/>
      <c r="W664" s="31"/>
      <c r="X664" s="31"/>
      <c r="Y664" s="31"/>
      <c r="Z664" s="31"/>
      <c r="AA664" s="31"/>
      <c r="AB664" s="2"/>
      <c r="AC664" s="2"/>
    </row>
    <row r="665" spans="7:30">
      <c r="G665" s="3"/>
      <c r="H665" s="9"/>
      <c r="I665" s="39" t="str">
        <f>I632</f>
        <v>U18 Women</v>
      </c>
      <c r="J665" s="752" t="str">
        <f>J632</f>
        <v>Position</v>
      </c>
      <c r="K665" s="752" t="str">
        <f>K632</f>
        <v>Points</v>
      </c>
      <c r="L665" s="351"/>
      <c r="M665" s="31"/>
      <c r="N665" s="752" t="s">
        <v>108</v>
      </c>
      <c r="O665" s="752" t="s">
        <v>209</v>
      </c>
      <c r="P665" s="10"/>
      <c r="Q665" s="7"/>
      <c r="R665" s="31"/>
      <c r="S665" s="31"/>
      <c r="T665" s="31"/>
      <c r="U665" s="31"/>
      <c r="V665" s="31"/>
      <c r="W665" s="31"/>
      <c r="X665" s="31"/>
      <c r="Y665" s="31"/>
      <c r="Z665" s="31"/>
      <c r="AA665" s="31"/>
      <c r="AB665" s="2"/>
      <c r="AC665" s="2"/>
    </row>
    <row r="666" spans="7:30">
      <c r="G666" s="3"/>
      <c r="H666" s="9"/>
      <c r="I666" s="19" t="str">
        <f t="shared" ref="I666:K673" si="223">I633</f>
        <v>Abingdon AC</v>
      </c>
      <c r="J666" s="729" t="str">
        <f t="shared" si="223"/>
        <v/>
      </c>
      <c r="K666" s="729">
        <f>K633</f>
        <v>0</v>
      </c>
      <c r="L666" s="3"/>
      <c r="M666" s="31"/>
      <c r="N666" s="729" t="str">
        <f>_xlfn.LET(_xlpm.x,O666, IF(OR(_xlpm.x=0,_xlpm.x=""), "", IF(DataTables!$K$158="6+", IF(_xlpm.x&gt;5,1,7-_xlpm.x),IF(DataTables!$K$158=8, 9-_xlpm.x))))</f>
        <v/>
      </c>
      <c r="O666" s="729" t="str">
        <f>IF(OR(K666=0,K666=""),"",_xlfn.RANK.AVG(K666,K$666:K$673))</f>
        <v/>
      </c>
      <c r="P666" s="10"/>
      <c r="Q666" s="7"/>
      <c r="R666" s="31"/>
      <c r="S666" s="31"/>
      <c r="T666" s="31"/>
      <c r="U666" s="31"/>
      <c r="V666" s="31"/>
      <c r="W666" s="31"/>
      <c r="X666" s="31"/>
      <c r="Y666" s="31"/>
      <c r="Z666" s="31"/>
      <c r="AA666" s="31"/>
      <c r="AB666" s="2"/>
      <c r="AC666" s="2"/>
    </row>
    <row r="667" spans="7:30">
      <c r="G667" s="3"/>
      <c r="H667" s="9"/>
      <c r="I667" s="19" t="str">
        <f t="shared" si="223"/>
        <v>Banbury Harriers AC</v>
      </c>
      <c r="J667" s="729" t="str">
        <f t="shared" si="223"/>
        <v/>
      </c>
      <c r="K667" s="729">
        <f t="shared" si="223"/>
        <v>0</v>
      </c>
      <c r="L667" s="3"/>
      <c r="M667" s="31"/>
      <c r="N667" s="729" t="str">
        <f>_xlfn.LET(_xlpm.x,O667, IF(OR(_xlpm.x=0,_xlpm.x=""), "", IF(DataTables!$K$158="6+", IF(_xlpm.x&gt;5,1,7-_xlpm.x),IF(DataTables!$K$158=8, 9-_xlpm.x))))</f>
        <v/>
      </c>
      <c r="O667" s="729" t="str">
        <f t="shared" ref="O667:O673" si="224">IF(OR(K667=0,K667=""),"",_xlfn.RANK.AVG(K667,K$666:K$673))</f>
        <v/>
      </c>
      <c r="P667" s="10"/>
      <c r="Q667" s="7"/>
      <c r="R667" s="31"/>
      <c r="S667" s="31"/>
      <c r="T667" s="31"/>
      <c r="U667" s="31"/>
      <c r="V667" s="31"/>
      <c r="W667" s="31"/>
      <c r="X667" s="31"/>
      <c r="Y667" s="31"/>
      <c r="Z667" s="31"/>
      <c r="AA667" s="31"/>
      <c r="AB667" s="2"/>
      <c r="AC667" s="2"/>
    </row>
    <row r="668" spans="7:30">
      <c r="G668" s="3"/>
      <c r="H668" s="9"/>
      <c r="I668" s="19" t="str">
        <f t="shared" si="223"/>
        <v>Bicester AC</v>
      </c>
      <c r="J668" s="729" t="str">
        <f t="shared" si="223"/>
        <v/>
      </c>
      <c r="K668" s="729">
        <f t="shared" si="223"/>
        <v>0</v>
      </c>
      <c r="L668" s="3"/>
      <c r="M668" s="31"/>
      <c r="N668" s="729" t="str">
        <f>_xlfn.LET(_xlpm.x,O668, IF(OR(_xlpm.x=0,_xlpm.x=""), "", IF(DataTables!$K$158="6+", IF(_xlpm.x&gt;5,1,7-_xlpm.x),IF(DataTables!$K$158=8, 9-_xlpm.x))))</f>
        <v/>
      </c>
      <c r="O668" s="729" t="str">
        <f t="shared" si="224"/>
        <v/>
      </c>
      <c r="P668" s="10"/>
      <c r="Q668" s="7"/>
      <c r="R668" s="31"/>
      <c r="S668" s="31"/>
      <c r="T668" s="31"/>
      <c r="U668" s="31"/>
      <c r="V668" s="31"/>
      <c r="W668" s="31"/>
      <c r="X668" s="31"/>
      <c r="Y668" s="31"/>
      <c r="Z668" s="31"/>
      <c r="AA668" s="31"/>
      <c r="AB668" s="2"/>
      <c r="AC668" s="2"/>
    </row>
    <row r="669" spans="7:30">
      <c r="G669" s="3"/>
      <c r="H669" s="9"/>
      <c r="I669" s="19" t="str">
        <f t="shared" si="223"/>
        <v>Oxford City AC</v>
      </c>
      <c r="J669" s="729" t="str">
        <f t="shared" si="223"/>
        <v/>
      </c>
      <c r="K669" s="729">
        <f t="shared" si="223"/>
        <v>0</v>
      </c>
      <c r="L669" s="3"/>
      <c r="M669" s="5"/>
      <c r="N669" s="729" t="str">
        <f>_xlfn.LET(_xlpm.x,O669, IF(OR(_xlpm.x=0,_xlpm.x=""), "", IF(DataTables!$K$158="6+", IF(_xlpm.x&gt;5,1,7-_xlpm.x),IF(DataTables!$K$158=8, 9-_xlpm.x))))</f>
        <v/>
      </c>
      <c r="O669" s="729" t="str">
        <f t="shared" si="224"/>
        <v/>
      </c>
      <c r="P669" s="10"/>
      <c r="Q669" s="7"/>
      <c r="R669" s="31"/>
      <c r="S669" s="31"/>
      <c r="T669" s="31"/>
      <c r="U669" s="31"/>
      <c r="V669" s="31"/>
      <c r="W669" s="31"/>
      <c r="X669" s="31"/>
      <c r="Y669" s="31"/>
      <c r="Z669" s="31"/>
      <c r="AA669" s="31"/>
      <c r="AB669" s="2"/>
      <c r="AC669" s="2"/>
    </row>
    <row r="670" spans="7:30">
      <c r="G670" s="3"/>
      <c r="H670" s="9"/>
      <c r="I670" s="19" t="str">
        <f t="shared" si="223"/>
        <v>Radley AC</v>
      </c>
      <c r="J670" s="729" t="str">
        <f t="shared" si="223"/>
        <v/>
      </c>
      <c r="K670" s="729">
        <f t="shared" si="223"/>
        <v>0</v>
      </c>
      <c r="L670" s="3"/>
      <c r="M670" s="351"/>
      <c r="N670" s="729" t="str">
        <f>_xlfn.LET(_xlpm.x,O670, IF(OR(_xlpm.x=0,_xlpm.x=""), "", IF(DataTables!$K$158="6+", IF(_xlpm.x&gt;5,1,7-_xlpm.x),IF(DataTables!$K$158=8, 9-_xlpm.x))))</f>
        <v/>
      </c>
      <c r="O670" s="729" t="str">
        <f t="shared" si="224"/>
        <v/>
      </c>
      <c r="P670" s="10"/>
      <c r="Q670" s="7"/>
      <c r="R670" s="31"/>
      <c r="S670" s="31"/>
      <c r="T670" s="31"/>
      <c r="U670" s="31"/>
      <c r="V670" s="31"/>
      <c r="W670" s="31"/>
      <c r="X670" s="31"/>
      <c r="Y670" s="31"/>
      <c r="Z670" s="31"/>
      <c r="AA670" s="31"/>
      <c r="AB670" s="2"/>
      <c r="AC670" s="2"/>
      <c r="AD670" s="2"/>
    </row>
    <row r="671" spans="7:30">
      <c r="G671" s="3"/>
      <c r="H671" s="9"/>
      <c r="I671" s="19" t="str">
        <f t="shared" si="223"/>
        <v>Team Kennet</v>
      </c>
      <c r="J671" s="729" t="str">
        <f t="shared" si="223"/>
        <v/>
      </c>
      <c r="K671" s="729">
        <f t="shared" si="223"/>
        <v>0</v>
      </c>
      <c r="L671" s="3"/>
      <c r="M671" s="3"/>
      <c r="N671" s="729" t="str">
        <f>_xlfn.LET(_xlpm.x,O671, IF(OR(_xlpm.x=0,_xlpm.x=""), "", IF(DataTables!$K$158="6+", IF(_xlpm.x&gt;5,1,7-_xlpm.x),IF(DataTables!$K$158=8, 9-_xlpm.x))))</f>
        <v/>
      </c>
      <c r="O671" s="729" t="str">
        <f t="shared" si="224"/>
        <v/>
      </c>
      <c r="P671" s="10"/>
      <c r="Q671" s="7"/>
      <c r="R671" s="31"/>
      <c r="S671" s="31"/>
      <c r="T671" s="31"/>
      <c r="U671" s="31"/>
      <c r="V671" s="31"/>
      <c r="W671" s="31"/>
      <c r="X671" s="31"/>
      <c r="Y671" s="31"/>
      <c r="Z671" s="31"/>
      <c r="AA671" s="31"/>
      <c r="AB671" s="2"/>
      <c r="AC671" s="2"/>
      <c r="AD671" s="2"/>
    </row>
    <row r="672" spans="7:30">
      <c r="G672" s="3"/>
      <c r="H672" s="9"/>
      <c r="I672" s="19" t="str">
        <f t="shared" si="223"/>
        <v>White Horse Harriers</v>
      </c>
      <c r="J672" s="729" t="str">
        <f t="shared" si="223"/>
        <v/>
      </c>
      <c r="K672" s="729">
        <f t="shared" si="223"/>
        <v>0</v>
      </c>
      <c r="L672" s="3"/>
      <c r="M672" s="3"/>
      <c r="N672" s="729" t="str">
        <f>_xlfn.LET(_xlpm.x,O672, IF(OR(_xlpm.x=0,_xlpm.x=""), "", IF(DataTables!$K$158="6+", IF(_xlpm.x&gt;5,1,7-_xlpm.x),IF(DataTables!$K$158=8, 9-_xlpm.x))))</f>
        <v/>
      </c>
      <c r="O672" s="729" t="str">
        <f t="shared" si="224"/>
        <v/>
      </c>
      <c r="P672" s="10"/>
      <c r="Q672" s="7"/>
      <c r="R672" s="31"/>
      <c r="S672" s="31"/>
      <c r="T672" s="31"/>
      <c r="U672" s="31"/>
      <c r="V672" s="31"/>
      <c r="W672" s="31"/>
      <c r="X672" s="31"/>
      <c r="Y672" s="31"/>
      <c r="Z672" s="31"/>
      <c r="AA672" s="31"/>
      <c r="AB672" s="2"/>
      <c r="AC672" s="2"/>
      <c r="AD672" s="2"/>
    </row>
    <row r="673" spans="7:30">
      <c r="G673" s="3"/>
      <c r="H673" s="9"/>
      <c r="I673" s="19" t="str">
        <f t="shared" si="223"/>
        <v>Witney Road Runners</v>
      </c>
      <c r="J673" s="729" t="str">
        <f t="shared" si="223"/>
        <v/>
      </c>
      <c r="K673" s="729">
        <f t="shared" si="223"/>
        <v>0</v>
      </c>
      <c r="L673" s="3"/>
      <c r="M673" s="3"/>
      <c r="N673" s="729" t="str">
        <f>_xlfn.LET(_xlpm.x,O673, IF(OR(_xlpm.x=0,_xlpm.x=""), "", IF(DataTables!$K$158="6+", IF(_xlpm.x&gt;5,1,7-_xlpm.x),IF(DataTables!$K$158=8, 9-_xlpm.x))))</f>
        <v/>
      </c>
      <c r="O673" s="729" t="str">
        <f t="shared" si="224"/>
        <v/>
      </c>
      <c r="P673" s="10"/>
      <c r="Q673" s="7"/>
      <c r="R673" s="31"/>
      <c r="S673" s="31"/>
      <c r="T673" s="31"/>
      <c r="U673" s="31"/>
      <c r="V673" s="31"/>
      <c r="W673" s="31"/>
      <c r="X673" s="31"/>
      <c r="Y673" s="31"/>
      <c r="Z673" s="31"/>
      <c r="AA673" s="31"/>
      <c r="AB673" s="2"/>
      <c r="AC673" s="2"/>
      <c r="AD673" s="2"/>
    </row>
    <row r="674" spans="7:30">
      <c r="G674" s="3"/>
      <c r="H674" s="9"/>
      <c r="J674" s="12"/>
      <c r="L674" s="5"/>
      <c r="M674" s="3"/>
      <c r="N674" s="3"/>
      <c r="O674" s="10"/>
      <c r="P674" s="10"/>
      <c r="Q674" s="7"/>
      <c r="R674" s="31"/>
      <c r="S674" s="31"/>
      <c r="T674" s="31"/>
      <c r="U674" s="31"/>
      <c r="V674" s="31"/>
      <c r="W674" s="31"/>
      <c r="X674" s="31"/>
      <c r="Y674" s="31"/>
      <c r="Z674" s="31"/>
      <c r="AA674" s="31"/>
      <c r="AB674" s="2"/>
      <c r="AC674" s="2"/>
      <c r="AD674" s="2"/>
    </row>
    <row r="675" spans="7:30">
      <c r="G675" s="3"/>
      <c r="H675" s="9"/>
      <c r="J675" s="12"/>
      <c r="K675" s="12"/>
      <c r="L675" s="12"/>
      <c r="M675" s="3"/>
      <c r="N675" s="3"/>
      <c r="O675" s="10"/>
      <c r="P675" s="10"/>
      <c r="Q675" s="7"/>
      <c r="R675" s="31"/>
      <c r="S675" s="31"/>
      <c r="T675" s="31"/>
      <c r="U675" s="31"/>
      <c r="V675" s="31"/>
      <c r="W675" s="31"/>
      <c r="X675" s="31"/>
      <c r="Y675" s="31"/>
      <c r="Z675" s="31"/>
      <c r="AA675" s="31"/>
      <c r="AB675" s="2"/>
      <c r="AC675" s="2"/>
      <c r="AD675" s="2"/>
    </row>
    <row r="676" spans="7:30">
      <c r="G676" s="3"/>
      <c r="H676" s="9"/>
      <c r="I676" s="39" t="s">
        <v>118</v>
      </c>
      <c r="J676" s="752" t="s">
        <v>211</v>
      </c>
      <c r="K676" s="752" t="s">
        <v>117</v>
      </c>
      <c r="L676" s="351"/>
      <c r="N676" s="752" t="s">
        <v>116</v>
      </c>
      <c r="O676" s="10"/>
      <c r="P676" s="752" t="s">
        <v>212</v>
      </c>
      <c r="Q676" s="31"/>
      <c r="R676" s="31"/>
      <c r="S676" s="31"/>
      <c r="T676" s="31"/>
      <c r="U676" s="31"/>
      <c r="V676" s="31"/>
      <c r="W676" s="31"/>
      <c r="X676" s="31"/>
      <c r="Y676" s="31"/>
      <c r="Z676" s="31"/>
      <c r="AA676" s="31"/>
      <c r="AB676" s="2"/>
      <c r="AC676" s="2"/>
    </row>
    <row r="677" spans="7:30">
      <c r="G677" s="3"/>
      <c r="H677" s="9"/>
      <c r="I677" s="19" t="str">
        <f t="shared" ref="I677:I684" si="225">I666</f>
        <v>Abingdon AC</v>
      </c>
      <c r="J677" s="464" t="str" cm="1">
        <f t="array" ref="J677">IF(OR($K677=0,$K677=""),"",SUMPRODUCT((K677&lt;=$K$677:$K$684)/COUNTIF($K$677:$K$684,$K$677:$K$684)))</f>
        <v/>
      </c>
      <c r="K677" s="729">
        <f>SUM(K646,K656,K666)</f>
        <v>0</v>
      </c>
      <c r="L677" s="3"/>
      <c r="N677" s="729" t="str">
        <f t="shared" ref="N677:N684" si="226">_xlfn.LET(_xlpm.x,SUM(N646,N656,N666),IF(_xlpm.x=0,"",_xlpm.x))</f>
        <v/>
      </c>
      <c r="O677" s="31"/>
      <c r="P677" s="729" t="str" cm="1">
        <f t="array" ref="P677">IF(OR($N677=0,$N677=""),"",RANK(N677,N$677:N$684)+SUMPRODUCT(--($N$677:$N$684=$N677),--(K677&lt;$K$677:$K$684)))</f>
        <v/>
      </c>
      <c r="Q677" s="7"/>
      <c r="R677" s="31"/>
      <c r="S677" s="31"/>
      <c r="T677" s="31"/>
      <c r="U677" s="31"/>
      <c r="V677" s="31"/>
      <c r="W677" s="31"/>
      <c r="X677" s="31"/>
      <c r="Y677" s="31"/>
      <c r="Z677" s="31"/>
      <c r="AA677" s="31"/>
      <c r="AB677" s="2"/>
      <c r="AC677" s="2"/>
    </row>
    <row r="678" spans="7:30">
      <c r="G678" s="3"/>
      <c r="H678" s="9"/>
      <c r="I678" s="19" t="str">
        <f t="shared" si="225"/>
        <v>Banbury Harriers AC</v>
      </c>
      <c r="J678" s="464" t="str" cm="1">
        <f t="array" ref="J678">IF(OR($K678=0,$K678=""),"",SUMPRODUCT((K678&lt;=$K$677:$K$684)/COUNTIF($K$677:$K$684,$K$677:$K$684)))</f>
        <v/>
      </c>
      <c r="K678" s="729">
        <f t="shared" ref="K678:K684" si="227">SUM(K647,K657,K667)</f>
        <v>0</v>
      </c>
      <c r="L678" s="3"/>
      <c r="N678" s="729" t="str">
        <f t="shared" si="226"/>
        <v/>
      </c>
      <c r="O678" s="10"/>
      <c r="P678" s="729" t="str" cm="1">
        <f t="array" ref="P678">IF(OR($N678=0,$N678=""),"",RANK(N678,N$677:N$684)+SUMPRODUCT(--($N$677:$N$684=$N678),--(K678&lt;$K$677:$K$684)))</f>
        <v/>
      </c>
      <c r="Q678" s="31"/>
      <c r="R678" s="31"/>
      <c r="S678" s="31"/>
      <c r="T678" s="31"/>
      <c r="U678" s="31"/>
      <c r="V678" s="31"/>
      <c r="W678" s="31"/>
      <c r="X678" s="31"/>
      <c r="Y678" s="31"/>
      <c r="Z678" s="31"/>
      <c r="AA678" s="31"/>
      <c r="AB678" s="2"/>
      <c r="AC678" s="2"/>
    </row>
    <row r="679" spans="7:30">
      <c r="G679" s="3"/>
      <c r="H679" s="9"/>
      <c r="I679" s="19" t="str">
        <f t="shared" si="225"/>
        <v>Bicester AC</v>
      </c>
      <c r="J679" s="464" t="str" cm="1">
        <f t="array" ref="J679">IF(OR($K679=0,$K679=""),"",SUMPRODUCT((K679&lt;=$K$677:$K$684)/COUNTIF($K$677:$K$684,$K$677:$K$684)))</f>
        <v/>
      </c>
      <c r="K679" s="729">
        <f t="shared" si="227"/>
        <v>0</v>
      </c>
      <c r="L679" s="3"/>
      <c r="N679" s="729" t="str">
        <f t="shared" si="226"/>
        <v/>
      </c>
      <c r="O679" s="10"/>
      <c r="P679" s="729" t="str" cm="1">
        <f t="array" ref="P679">IF(OR($N679=0,$N679=""),"",RANK(N679,N$677:N$684)+SUMPRODUCT(--($N$677:$N$684=$N679),--(K679&lt;$K$677:$K$684)))</f>
        <v/>
      </c>
      <c r="Q679" s="31"/>
      <c r="R679" s="31"/>
      <c r="S679" s="31"/>
      <c r="T679" s="31"/>
      <c r="U679" s="31"/>
      <c r="V679" s="31"/>
      <c r="W679" s="31"/>
      <c r="X679" s="31"/>
      <c r="Y679" s="31"/>
      <c r="Z679" s="31"/>
      <c r="AA679" s="31"/>
      <c r="AB679" s="2"/>
      <c r="AC679" s="2"/>
    </row>
    <row r="680" spans="7:30">
      <c r="G680" s="3"/>
      <c r="H680" s="9"/>
      <c r="I680" s="19" t="str">
        <f t="shared" si="225"/>
        <v>Oxford City AC</v>
      </c>
      <c r="J680" s="464" t="str" cm="1">
        <f t="array" ref="J680">IF(OR($K680=0,$K680=""),"",SUMPRODUCT((K680&lt;=$K$677:$K$684)/COUNTIF($K$677:$K$684,$K$677:$K$684)))</f>
        <v/>
      </c>
      <c r="K680" s="729">
        <f t="shared" si="227"/>
        <v>0</v>
      </c>
      <c r="L680" s="3"/>
      <c r="N680" s="729" t="str">
        <f t="shared" si="226"/>
        <v/>
      </c>
      <c r="O680" s="10"/>
      <c r="P680" s="729" t="str" cm="1">
        <f t="array" ref="P680">IF(OR($N680=0,$N680=""),"",RANK(N680,N$677:N$684)+SUMPRODUCT(--($N$677:$N$684=$N680),--(K680&lt;$K$677:$K$684)))</f>
        <v/>
      </c>
      <c r="Q680" s="31"/>
      <c r="R680" s="31"/>
      <c r="S680" s="31"/>
      <c r="T680" s="31"/>
      <c r="U680" s="31"/>
      <c r="V680" s="31"/>
      <c r="W680" s="31"/>
      <c r="X680" s="31"/>
      <c r="Y680" s="31"/>
      <c r="Z680" s="31"/>
      <c r="AA680" s="31"/>
      <c r="AB680" s="2"/>
      <c r="AC680" s="2"/>
    </row>
    <row r="681" spans="7:30">
      <c r="G681" s="3"/>
      <c r="H681" s="9"/>
      <c r="I681" s="19" t="str">
        <f t="shared" si="225"/>
        <v>Radley AC</v>
      </c>
      <c r="J681" s="464" t="str" cm="1">
        <f t="array" ref="J681">IF(OR($K681=0,$K681=""),"",SUMPRODUCT((K681&lt;=$K$677:$K$684)/COUNTIF($K$677:$K$684,$K$677:$K$684)))</f>
        <v/>
      </c>
      <c r="K681" s="729">
        <f t="shared" si="227"/>
        <v>0</v>
      </c>
      <c r="L681" s="3"/>
      <c r="N681" s="729" t="str">
        <f t="shared" si="226"/>
        <v/>
      </c>
      <c r="O681" s="10"/>
      <c r="P681" s="729" t="str" cm="1">
        <f t="array" ref="P681">IF(OR($N681=0,$N681=""),"",RANK(N681,N$677:N$684)+SUMPRODUCT(--($N$677:$N$684=$N681),--(K681&lt;$K$677:$K$684)))</f>
        <v/>
      </c>
      <c r="Q681" s="31"/>
      <c r="R681" s="31"/>
      <c r="S681" s="31"/>
      <c r="T681" s="31"/>
      <c r="U681" s="31"/>
      <c r="V681" s="31"/>
      <c r="W681" s="31"/>
      <c r="X681" s="31"/>
      <c r="Y681" s="31"/>
      <c r="Z681" s="31"/>
      <c r="AA681" s="31"/>
      <c r="AB681" s="2"/>
      <c r="AC681" s="2"/>
    </row>
    <row r="682" spans="7:30">
      <c r="G682" s="3"/>
      <c r="H682" s="9"/>
      <c r="I682" s="19" t="str">
        <f t="shared" si="225"/>
        <v>Team Kennet</v>
      </c>
      <c r="J682" s="464" t="str" cm="1">
        <f t="array" ref="J682">IF(OR($K682=0,$K682=""),"",SUMPRODUCT((K682&lt;=$K$677:$K$684)/COUNTIF($K$677:$K$684,$K$677:$K$684)))</f>
        <v/>
      </c>
      <c r="K682" s="729">
        <f t="shared" si="227"/>
        <v>0</v>
      </c>
      <c r="L682" s="3"/>
      <c r="N682" s="729" t="str">
        <f t="shared" si="226"/>
        <v/>
      </c>
      <c r="O682" s="10"/>
      <c r="P682" s="729" t="str" cm="1">
        <f t="array" ref="P682">IF(OR($N682=0,$N682=""),"",RANK(N682,N$677:N$684)+SUMPRODUCT(--($N$677:$N$684=$N682),--(K682&lt;$K$677:$K$684)))</f>
        <v/>
      </c>
      <c r="Q682" s="31"/>
      <c r="R682" s="31"/>
      <c r="S682" s="31"/>
      <c r="T682" s="31"/>
      <c r="U682" s="31"/>
      <c r="V682" s="31"/>
      <c r="W682" s="31"/>
      <c r="X682" s="31"/>
      <c r="Y682" s="31"/>
      <c r="Z682" s="31"/>
      <c r="AA682" s="31"/>
      <c r="AB682" s="2"/>
      <c r="AC682" s="2"/>
    </row>
    <row r="683" spans="7:30">
      <c r="G683" s="3"/>
      <c r="H683" s="9"/>
      <c r="I683" s="19" t="str">
        <f t="shared" si="225"/>
        <v>White Horse Harriers</v>
      </c>
      <c r="J683" s="464" t="str" cm="1">
        <f t="array" ref="J683">IF(OR($K683=0,$K683=""),"",SUMPRODUCT((K683&lt;=$K$677:$K$684)/COUNTIF($K$677:$K$684,$K$677:$K$684)))</f>
        <v/>
      </c>
      <c r="K683" s="729">
        <f t="shared" si="227"/>
        <v>0</v>
      </c>
      <c r="L683" s="3"/>
      <c r="N683" s="729" t="str">
        <f t="shared" si="226"/>
        <v/>
      </c>
      <c r="O683" s="10"/>
      <c r="P683" s="729" t="str" cm="1">
        <f t="array" ref="P683">IF(OR($N683=0,$N683=""),"",RANK(N683,N$677:N$684)+SUMPRODUCT(--($N$677:$N$684=$N683),--(K683&lt;$K$677:$K$684)))</f>
        <v/>
      </c>
      <c r="Q683" s="31"/>
      <c r="R683" s="31"/>
      <c r="S683" s="31"/>
      <c r="T683" s="31"/>
      <c r="U683" s="31"/>
      <c r="V683" s="31"/>
      <c r="W683" s="31"/>
      <c r="X683" s="31"/>
      <c r="Y683" s="31"/>
      <c r="Z683" s="31"/>
      <c r="AA683" s="31"/>
      <c r="AB683" s="2"/>
      <c r="AC683" s="2"/>
    </row>
    <row r="684" spans="7:30">
      <c r="G684" s="3"/>
      <c r="H684" s="9"/>
      <c r="I684" s="19" t="str">
        <f t="shared" si="225"/>
        <v>Witney Road Runners</v>
      </c>
      <c r="J684" s="464" t="str" cm="1">
        <f t="array" ref="J684">IF(OR($K684=0,$K684=""),"",SUMPRODUCT((K684&lt;=$K$677:$K$684)/COUNTIF($K$677:$K$684,$K$677:$K$684)))</f>
        <v/>
      </c>
      <c r="K684" s="729">
        <f t="shared" si="227"/>
        <v>0</v>
      </c>
      <c r="L684" s="3"/>
      <c r="N684" s="729" t="str">
        <f t="shared" si="226"/>
        <v/>
      </c>
      <c r="O684" s="10"/>
      <c r="P684" s="729" t="str" cm="1">
        <f t="array" ref="P684">IF(OR($N684=0,$N684=""),"",RANK(N684,N$677:N$684)+SUMPRODUCT(--($N$677:$N$684=$N684),--(K684&lt;$K$677:$K$684)))</f>
        <v/>
      </c>
      <c r="Q684" s="31"/>
      <c r="R684" s="31"/>
      <c r="S684" s="31"/>
      <c r="T684" s="31"/>
      <c r="U684" s="31"/>
      <c r="V684" s="31"/>
      <c r="W684" s="31"/>
      <c r="X684" s="31"/>
      <c r="Y684" s="31"/>
      <c r="Z684" s="31"/>
      <c r="AA684" s="31"/>
      <c r="AB684" s="2"/>
      <c r="AC684" s="2"/>
    </row>
    <row r="685" spans="7:30">
      <c r="G685" s="3"/>
      <c r="H685" s="9"/>
      <c r="J685" s="12"/>
      <c r="K685" s="3"/>
      <c r="L685" s="5"/>
      <c r="M685" s="31"/>
      <c r="O685" s="10"/>
      <c r="P685" s="7"/>
      <c r="Q685" s="31"/>
      <c r="R685" s="31"/>
      <c r="S685" s="31"/>
      <c r="T685" s="31"/>
      <c r="U685" s="31"/>
      <c r="V685" s="31"/>
      <c r="W685" s="31"/>
      <c r="X685" s="31"/>
      <c r="Y685" s="31"/>
      <c r="Z685" s="31"/>
      <c r="AA685" s="32"/>
      <c r="AB685" s="2"/>
    </row>
    <row r="686" spans="7:30" s="8" customFormat="1">
      <c r="L686" s="10"/>
      <c r="M686" s="10"/>
      <c r="N686" s="10"/>
      <c r="O686" s="7"/>
      <c r="P686" s="6"/>
      <c r="Q686" s="6"/>
      <c r="R686" s="6"/>
      <c r="S686" s="6"/>
      <c r="T686" s="6"/>
      <c r="U686" s="6"/>
      <c r="V686" s="6"/>
      <c r="W686" s="6"/>
      <c r="X686" s="6"/>
      <c r="Y686" s="6"/>
      <c r="Z686" s="7"/>
      <c r="AA686" s="7"/>
    </row>
    <row r="687" spans="7:30" s="8" customFormat="1">
      <c r="L687" s="10"/>
      <c r="M687" s="10"/>
      <c r="N687" s="10"/>
      <c r="O687" s="7"/>
      <c r="P687" s="6"/>
      <c r="Q687" s="6"/>
      <c r="R687" s="6"/>
      <c r="S687" s="6"/>
      <c r="T687" s="6"/>
      <c r="U687" s="6"/>
      <c r="V687" s="6"/>
      <c r="W687" s="6"/>
      <c r="X687" s="6"/>
      <c r="Y687" s="6"/>
      <c r="Z687" s="7"/>
      <c r="AA687" s="7"/>
    </row>
    <row r="688" spans="7:30" s="8" customFormat="1">
      <c r="L688" s="10"/>
      <c r="M688" s="10"/>
      <c r="N688" s="10"/>
      <c r="O688" s="7"/>
      <c r="P688" s="6"/>
      <c r="Q688" s="6"/>
      <c r="R688" s="6"/>
      <c r="S688" s="6"/>
      <c r="T688" s="6"/>
      <c r="U688" s="6"/>
      <c r="V688" s="6"/>
      <c r="W688" s="6"/>
      <c r="X688" s="6"/>
      <c r="Y688" s="6"/>
      <c r="Z688" s="7"/>
      <c r="AA688" s="7"/>
    </row>
    <row r="689" spans="1:27" s="8" customFormat="1">
      <c r="L689" s="10"/>
      <c r="M689" s="10"/>
      <c r="N689" s="10"/>
      <c r="O689" s="7"/>
      <c r="P689" s="6"/>
      <c r="Q689" s="6"/>
      <c r="R689" s="6"/>
      <c r="S689" s="6"/>
      <c r="T689" s="6"/>
      <c r="U689" s="6"/>
      <c r="V689" s="6"/>
      <c r="W689" s="6"/>
      <c r="X689" s="6"/>
      <c r="Y689" s="6"/>
      <c r="Z689" s="7"/>
      <c r="AA689" s="7"/>
    </row>
    <row r="690" spans="1:27" s="8" customFormat="1">
      <c r="L690" s="10"/>
      <c r="M690" s="10"/>
      <c r="N690" s="10"/>
      <c r="O690" s="7"/>
      <c r="P690" s="6"/>
      <c r="Q690" s="6"/>
      <c r="R690" s="6"/>
      <c r="S690" s="6"/>
      <c r="T690" s="6"/>
      <c r="U690" s="6"/>
      <c r="V690" s="6"/>
      <c r="W690" s="6"/>
      <c r="X690" s="6"/>
      <c r="Y690" s="6"/>
      <c r="Z690" s="7"/>
      <c r="AA690" s="7"/>
    </row>
    <row r="691" spans="1:27" s="8" customFormat="1">
      <c r="L691" s="10"/>
      <c r="M691" s="10"/>
      <c r="N691" s="10"/>
      <c r="O691" s="7"/>
      <c r="P691" s="6"/>
      <c r="Q691" s="6"/>
      <c r="R691" s="6"/>
      <c r="S691" s="6"/>
      <c r="T691" s="6"/>
      <c r="U691" s="6"/>
      <c r="V691" s="6"/>
      <c r="W691" s="6"/>
      <c r="X691" s="6"/>
      <c r="Y691" s="6"/>
      <c r="Z691" s="7"/>
      <c r="AA691" s="7"/>
    </row>
    <row r="692" spans="1:27" s="8" customFormat="1">
      <c r="A692" s="6"/>
      <c r="B692" s="6"/>
      <c r="C692" s="6"/>
      <c r="D692" s="6"/>
      <c r="E692" s="6"/>
      <c r="F692" s="6"/>
      <c r="G692" s="547"/>
      <c r="H692" s="6"/>
      <c r="I692" s="6"/>
      <c r="J692" s="6"/>
      <c r="K692" s="6"/>
      <c r="L692" s="10"/>
      <c r="M692" s="10"/>
      <c r="N692" s="10"/>
      <c r="O692" s="7"/>
      <c r="P692" s="6"/>
      <c r="Q692" s="6"/>
      <c r="R692" s="6"/>
      <c r="S692" s="6"/>
      <c r="T692" s="6"/>
      <c r="U692" s="6"/>
      <c r="V692" s="6"/>
      <c r="W692" s="6"/>
      <c r="X692" s="6"/>
      <c r="Y692" s="6"/>
      <c r="Z692" s="7"/>
      <c r="AA692" s="7"/>
    </row>
    <row r="693" spans="1:27" s="8" customFormat="1">
      <c r="A693" s="6"/>
      <c r="B693" s="6"/>
      <c r="C693" s="6"/>
      <c r="D693" s="6"/>
      <c r="E693" s="6"/>
      <c r="F693" s="6"/>
      <c r="G693" s="547"/>
      <c r="H693" s="6"/>
      <c r="I693" s="6"/>
      <c r="J693" s="6"/>
      <c r="K693" s="6"/>
      <c r="L693" s="10"/>
      <c r="M693" s="10"/>
      <c r="N693" s="10"/>
      <c r="O693" s="7"/>
      <c r="P693" s="6"/>
      <c r="Q693" s="6"/>
      <c r="R693" s="6"/>
      <c r="S693" s="6"/>
      <c r="T693" s="6"/>
      <c r="U693" s="6"/>
      <c r="V693" s="6"/>
      <c r="W693" s="6"/>
      <c r="X693" s="6"/>
      <c r="Y693" s="6"/>
      <c r="Z693" s="7"/>
      <c r="AA693" s="7"/>
    </row>
    <row r="694" spans="1:27" s="8" customFormat="1">
      <c r="A694" s="6"/>
      <c r="B694" s="6"/>
      <c r="C694" s="6"/>
      <c r="D694" s="6"/>
      <c r="E694" s="6"/>
      <c r="F694" s="6"/>
      <c r="G694" s="547"/>
      <c r="H694" s="6"/>
      <c r="I694" s="6"/>
      <c r="J694" s="6"/>
      <c r="K694" s="6"/>
      <c r="L694" s="10"/>
      <c r="M694" s="10"/>
      <c r="N694" s="10"/>
      <c r="O694" s="7"/>
      <c r="P694" s="6"/>
      <c r="Q694" s="6"/>
      <c r="R694" s="6"/>
      <c r="S694" s="6"/>
      <c r="T694" s="6"/>
      <c r="U694" s="6"/>
      <c r="V694" s="6"/>
      <c r="W694" s="6"/>
      <c r="X694" s="6"/>
      <c r="Y694" s="6"/>
      <c r="Z694" s="7"/>
      <c r="AA694" s="7"/>
    </row>
    <row r="695" spans="1:27" s="8" customFormat="1">
      <c r="A695" s="10"/>
      <c r="B695" s="10"/>
      <c r="C695" s="10"/>
      <c r="D695" s="10"/>
      <c r="E695" s="10"/>
      <c r="F695" s="10"/>
      <c r="G695" s="546"/>
      <c r="H695" s="10"/>
      <c r="I695" s="10"/>
      <c r="J695" s="10"/>
      <c r="K695" s="10"/>
      <c r="L695" s="10"/>
      <c r="M695" s="10"/>
      <c r="N695" s="10"/>
      <c r="O695" s="7"/>
      <c r="P695" s="6"/>
      <c r="Q695" s="6"/>
      <c r="R695" s="6"/>
      <c r="S695" s="6"/>
      <c r="T695" s="6"/>
      <c r="U695" s="6"/>
      <c r="V695" s="6"/>
      <c r="W695" s="6"/>
      <c r="X695" s="6"/>
      <c r="Y695" s="6"/>
      <c r="Z695" s="7"/>
      <c r="AA695" s="7"/>
    </row>
    <row r="696" spans="1:27" s="8" customFormat="1">
      <c r="A696" s="10"/>
      <c r="B696" s="10"/>
      <c r="C696" s="10"/>
      <c r="D696" s="10"/>
      <c r="E696" s="10"/>
      <c r="F696" s="10"/>
      <c r="G696" s="546"/>
      <c r="H696" s="10"/>
      <c r="I696" s="10"/>
      <c r="J696" s="10"/>
      <c r="K696" s="10"/>
      <c r="L696" s="10"/>
      <c r="M696" s="10"/>
      <c r="N696" s="10"/>
      <c r="O696" s="7"/>
      <c r="P696" s="6"/>
      <c r="Q696" s="6"/>
      <c r="R696" s="6"/>
      <c r="S696" s="6"/>
      <c r="T696" s="6"/>
      <c r="U696" s="6"/>
      <c r="V696" s="6"/>
      <c r="W696" s="6"/>
      <c r="X696" s="6"/>
      <c r="Y696" s="6"/>
      <c r="Z696" s="7"/>
      <c r="AA696" s="7"/>
    </row>
    <row r="697" spans="1:27" s="8" customFormat="1">
      <c r="A697" s="10"/>
      <c r="B697" s="10"/>
      <c r="C697" s="10"/>
      <c r="D697" s="10"/>
      <c r="E697" s="10"/>
      <c r="F697" s="10"/>
      <c r="G697" s="546"/>
      <c r="H697" s="10"/>
      <c r="I697" s="10"/>
      <c r="J697" s="10"/>
      <c r="K697" s="10"/>
      <c r="L697" s="10"/>
      <c r="M697" s="10"/>
      <c r="N697" s="10"/>
      <c r="O697" s="7"/>
      <c r="P697" s="6"/>
      <c r="Q697" s="6"/>
      <c r="R697" s="6"/>
      <c r="S697" s="6"/>
      <c r="T697" s="6"/>
      <c r="U697" s="6"/>
      <c r="V697" s="6"/>
      <c r="W697" s="6"/>
      <c r="X697" s="6"/>
      <c r="Y697" s="6"/>
      <c r="Z697" s="7"/>
      <c r="AA697" s="7"/>
    </row>
    <row r="698" spans="1:27" s="8" customFormat="1">
      <c r="A698" s="10"/>
      <c r="B698" s="7"/>
      <c r="C698" s="7"/>
      <c r="D698" s="7"/>
      <c r="E698" s="7"/>
      <c r="F698" s="7"/>
      <c r="G698" s="384"/>
      <c r="H698" s="10"/>
      <c r="I698" s="10"/>
      <c r="J698" s="6"/>
      <c r="K698" s="6"/>
      <c r="L698" s="6"/>
      <c r="M698" s="10"/>
      <c r="N698" s="10"/>
      <c r="O698" s="7"/>
      <c r="P698" s="6"/>
      <c r="Q698" s="6"/>
      <c r="R698" s="6"/>
      <c r="S698" s="6"/>
      <c r="T698" s="6"/>
      <c r="U698" s="6"/>
      <c r="V698" s="6"/>
      <c r="W698" s="6"/>
      <c r="X698" s="6"/>
      <c r="Y698" s="6"/>
      <c r="Z698" s="7"/>
      <c r="AA698" s="7"/>
    </row>
    <row r="699" spans="1:27" s="8" customFormat="1">
      <c r="A699" s="7"/>
      <c r="B699" s="7"/>
      <c r="C699" s="7"/>
      <c r="D699" s="7"/>
      <c r="E699" s="7"/>
      <c r="F699" s="7"/>
      <c r="H699" s="10"/>
      <c r="I699" s="10"/>
      <c r="J699" s="6"/>
      <c r="K699" s="6"/>
      <c r="L699" s="6"/>
      <c r="M699" s="10"/>
      <c r="N699" s="10"/>
      <c r="O699" s="7"/>
      <c r="P699" s="6"/>
      <c r="Q699" s="6"/>
      <c r="R699" s="6"/>
      <c r="S699" s="6"/>
      <c r="T699" s="6"/>
      <c r="U699" s="6"/>
      <c r="V699" s="6"/>
      <c r="W699" s="6"/>
      <c r="X699" s="6"/>
      <c r="Y699" s="6"/>
      <c r="Z699" s="7"/>
      <c r="AA699" s="7"/>
    </row>
    <row r="700" spans="1:27" s="8" customFormat="1">
      <c r="A700" s="7"/>
      <c r="B700" s="7"/>
      <c r="C700" s="7"/>
      <c r="D700" s="7"/>
      <c r="E700" s="7"/>
      <c r="F700" s="7"/>
      <c r="G700" s="384"/>
      <c r="H700" s="10"/>
      <c r="I700" s="10"/>
      <c r="J700" s="6"/>
      <c r="K700" s="6"/>
      <c r="L700" s="6"/>
      <c r="M700" s="10"/>
      <c r="N700" s="10"/>
      <c r="O700" s="7"/>
      <c r="P700" s="6"/>
      <c r="Q700" s="6"/>
      <c r="R700" s="6"/>
      <c r="S700" s="6"/>
      <c r="T700" s="6"/>
      <c r="U700" s="6"/>
      <c r="V700" s="6"/>
      <c r="W700" s="6"/>
      <c r="X700" s="6"/>
      <c r="Y700" s="6"/>
      <c r="Z700" s="7"/>
      <c r="AA700" s="7"/>
    </row>
    <row r="701" spans="1:27" s="8" customFormat="1">
      <c r="A701" s="7"/>
      <c r="B701" s="7"/>
      <c r="C701" s="7"/>
      <c r="D701" s="7"/>
      <c r="E701" s="7"/>
      <c r="F701" s="7"/>
      <c r="G701" s="384"/>
      <c r="H701" s="10"/>
      <c r="I701" s="10"/>
      <c r="J701" s="6"/>
      <c r="K701" s="6"/>
      <c r="L701" s="6"/>
      <c r="M701" s="10"/>
      <c r="N701" s="10"/>
      <c r="O701" s="7"/>
      <c r="P701" s="6"/>
      <c r="Q701" s="6"/>
      <c r="R701" s="6"/>
      <c r="S701" s="6"/>
      <c r="T701" s="6"/>
      <c r="U701" s="6"/>
      <c r="V701" s="6"/>
      <c r="W701" s="6"/>
      <c r="X701" s="6"/>
      <c r="Y701" s="6"/>
      <c r="Z701" s="7"/>
      <c r="AA701" s="7"/>
    </row>
    <row r="702" spans="1:27" s="8" customFormat="1">
      <c r="A702" s="7"/>
      <c r="B702" s="7"/>
      <c r="C702" s="7"/>
      <c r="D702" s="7"/>
      <c r="E702" s="7"/>
      <c r="F702" s="7"/>
      <c r="G702" s="384"/>
      <c r="H702" s="10"/>
      <c r="I702" s="10"/>
      <c r="J702" s="6"/>
      <c r="K702" s="6"/>
      <c r="L702" s="6"/>
      <c r="M702" s="10"/>
      <c r="N702" s="10"/>
      <c r="O702" s="7"/>
      <c r="P702" s="6"/>
      <c r="Q702" s="6"/>
      <c r="R702" s="6"/>
      <c r="S702" s="6"/>
      <c r="T702" s="6"/>
      <c r="U702" s="6"/>
      <c r="V702" s="6"/>
      <c r="W702" s="6"/>
      <c r="X702" s="6"/>
      <c r="Y702" s="6"/>
      <c r="Z702" s="7"/>
      <c r="AA702" s="7"/>
    </row>
    <row r="703" spans="1:27" s="8" customFormat="1">
      <c r="A703" s="7"/>
      <c r="B703" s="7"/>
      <c r="C703" s="7"/>
      <c r="D703" s="7"/>
      <c r="E703" s="7"/>
      <c r="F703" s="7"/>
      <c r="G703" s="384"/>
      <c r="H703" s="10"/>
      <c r="I703" s="10"/>
      <c r="J703" s="6"/>
      <c r="K703" s="6"/>
      <c r="L703" s="6"/>
      <c r="M703" s="10"/>
      <c r="N703" s="10"/>
      <c r="O703" s="7"/>
      <c r="P703" s="6"/>
      <c r="Q703" s="6"/>
      <c r="R703" s="6"/>
      <c r="S703" s="6"/>
      <c r="T703" s="6"/>
      <c r="U703" s="6"/>
      <c r="V703" s="6"/>
      <c r="W703" s="6"/>
      <c r="X703" s="6"/>
      <c r="Y703" s="6"/>
      <c r="Z703" s="7"/>
      <c r="AA703" s="7"/>
    </row>
    <row r="704" spans="1:27" s="8" customFormat="1">
      <c r="A704" s="7"/>
      <c r="B704" s="7"/>
      <c r="C704" s="7"/>
      <c r="D704" s="7"/>
      <c r="E704" s="7"/>
      <c r="F704" s="7"/>
      <c r="G704" s="384"/>
      <c r="H704" s="10"/>
      <c r="I704" s="10"/>
      <c r="J704" s="6"/>
      <c r="K704" s="6"/>
      <c r="L704" s="6"/>
      <c r="M704" s="10"/>
      <c r="N704" s="10"/>
      <c r="O704" s="7"/>
      <c r="P704" s="6"/>
      <c r="Q704" s="6"/>
      <c r="R704" s="6"/>
      <c r="S704" s="6"/>
      <c r="T704" s="6"/>
      <c r="U704" s="6"/>
      <c r="V704" s="6"/>
      <c r="W704" s="6"/>
      <c r="X704" s="6"/>
      <c r="Y704" s="6"/>
      <c r="Z704" s="7"/>
      <c r="AA704" s="7"/>
    </row>
    <row r="705" spans="1:28" s="8" customFormat="1">
      <c r="A705" s="7"/>
      <c r="B705" s="7"/>
      <c r="C705" s="7"/>
      <c r="D705" s="7"/>
      <c r="E705" s="7"/>
      <c r="F705" s="7"/>
      <c r="G705" s="384"/>
      <c r="H705" s="10"/>
      <c r="I705" s="10"/>
      <c r="J705" s="6"/>
      <c r="K705" s="6"/>
      <c r="L705" s="6"/>
      <c r="M705" s="10"/>
      <c r="N705" s="10"/>
      <c r="O705" s="7"/>
      <c r="P705" s="6"/>
      <c r="Q705" s="6"/>
      <c r="R705" s="6"/>
      <c r="S705" s="6"/>
      <c r="T705" s="6"/>
      <c r="U705" s="6"/>
      <c r="V705" s="6"/>
      <c r="W705" s="6"/>
      <c r="X705" s="6"/>
      <c r="Y705" s="6"/>
      <c r="Z705" s="7"/>
      <c r="AA705" s="7"/>
    </row>
    <row r="706" spans="1:28" s="8" customFormat="1">
      <c r="A706" s="7"/>
      <c r="B706" s="7"/>
      <c r="C706" s="7"/>
      <c r="D706" s="7"/>
      <c r="E706" s="7"/>
      <c r="F706" s="7"/>
      <c r="G706" s="384"/>
      <c r="H706" s="10"/>
      <c r="I706" s="10"/>
      <c r="J706" s="6"/>
      <c r="K706" s="6"/>
      <c r="L706" s="6"/>
      <c r="M706" s="10"/>
      <c r="N706" s="10"/>
      <c r="O706" s="7"/>
      <c r="P706" s="6"/>
      <c r="Q706" s="6"/>
      <c r="R706" s="6"/>
      <c r="S706" s="6"/>
      <c r="T706" s="6"/>
      <c r="U706" s="6"/>
      <c r="V706" s="6"/>
      <c r="W706" s="6"/>
      <c r="X706" s="6"/>
      <c r="Y706" s="6"/>
      <c r="Z706" s="7"/>
      <c r="AA706" s="7"/>
    </row>
    <row r="707" spans="1:28">
      <c r="L707" s="31"/>
      <c r="P707" s="31"/>
      <c r="Q707" s="31"/>
      <c r="R707" s="31"/>
      <c r="S707" s="31"/>
      <c r="T707" s="31"/>
      <c r="U707" s="31"/>
      <c r="V707" s="31"/>
      <c r="W707" s="31"/>
      <c r="X707" s="31"/>
      <c r="Y707" s="31"/>
      <c r="Z707" s="32"/>
      <c r="AB707" s="8"/>
    </row>
    <row r="708" spans="1:28">
      <c r="L708" s="31"/>
      <c r="P708" s="31"/>
      <c r="Q708" s="31"/>
      <c r="R708" s="31"/>
      <c r="S708" s="31"/>
      <c r="T708" s="31"/>
      <c r="U708" s="31"/>
      <c r="V708" s="31"/>
      <c r="W708" s="31"/>
      <c r="X708" s="31"/>
      <c r="Y708" s="31"/>
      <c r="Z708" s="32"/>
      <c r="AB708" s="8"/>
    </row>
    <row r="709" spans="1:28">
      <c r="L709" s="31"/>
      <c r="P709" s="31"/>
      <c r="Q709" s="31"/>
      <c r="R709" s="31"/>
      <c r="S709" s="31"/>
      <c r="T709" s="31"/>
      <c r="U709" s="31"/>
      <c r="V709" s="31"/>
      <c r="W709" s="31"/>
      <c r="X709" s="31"/>
      <c r="Y709" s="31"/>
      <c r="Z709" s="32"/>
      <c r="AB709" s="8"/>
    </row>
    <row r="710" spans="1:28">
      <c r="L710" s="31"/>
      <c r="P710" s="31"/>
      <c r="Q710" s="31"/>
      <c r="R710" s="31"/>
      <c r="S710" s="31"/>
      <c r="T710" s="31"/>
      <c r="U710" s="31"/>
      <c r="V710" s="31"/>
      <c r="W710" s="31"/>
      <c r="X710" s="31"/>
      <c r="Y710" s="31"/>
      <c r="Z710" s="32"/>
      <c r="AB710" s="8"/>
    </row>
    <row r="711" spans="1:28">
      <c r="L711" s="31"/>
      <c r="P711" s="31"/>
      <c r="Q711" s="31"/>
      <c r="R711" s="31"/>
      <c r="S711" s="31"/>
      <c r="T711" s="31"/>
      <c r="U711" s="31"/>
      <c r="V711" s="31"/>
      <c r="W711" s="31"/>
      <c r="X711" s="31"/>
      <c r="Y711" s="31"/>
      <c r="Z711" s="32"/>
      <c r="AB711" s="8"/>
    </row>
    <row r="712" spans="1:28">
      <c r="L712" s="31"/>
      <c r="P712" s="31"/>
      <c r="Q712" s="31"/>
      <c r="R712" s="31"/>
      <c r="S712" s="31"/>
      <c r="T712" s="31"/>
      <c r="U712" s="31"/>
      <c r="V712" s="31"/>
      <c r="W712" s="31"/>
      <c r="X712" s="31"/>
      <c r="Y712" s="31"/>
      <c r="Z712" s="32"/>
      <c r="AB712" s="8"/>
    </row>
    <row r="713" spans="1:28">
      <c r="L713" s="31"/>
      <c r="P713" s="31"/>
      <c r="Q713" s="31"/>
      <c r="R713" s="31"/>
      <c r="S713" s="31"/>
      <c r="T713" s="31"/>
      <c r="U713" s="31"/>
      <c r="V713" s="31"/>
      <c r="W713" s="31"/>
      <c r="X713" s="31"/>
      <c r="Y713" s="31"/>
      <c r="Z713" s="32"/>
      <c r="AB713" s="8"/>
    </row>
    <row r="714" spans="1:28">
      <c r="L714" s="31"/>
      <c r="P714" s="31"/>
      <c r="Q714" s="31"/>
      <c r="R714" s="31"/>
      <c r="S714" s="31"/>
      <c r="T714" s="31"/>
      <c r="U714" s="31"/>
      <c r="V714" s="31"/>
      <c r="W714" s="31"/>
      <c r="X714" s="31"/>
      <c r="Y714" s="31"/>
      <c r="Z714" s="32"/>
      <c r="AB714" s="8"/>
    </row>
    <row r="715" spans="1:28">
      <c r="L715" s="31"/>
      <c r="P715" s="31"/>
      <c r="Q715" s="31"/>
      <c r="R715" s="31"/>
      <c r="S715" s="31"/>
      <c r="T715" s="31"/>
      <c r="U715" s="31"/>
      <c r="V715" s="31"/>
      <c r="W715" s="31"/>
      <c r="X715" s="31"/>
      <c r="Y715" s="31"/>
      <c r="Z715" s="32"/>
      <c r="AB715" s="8"/>
    </row>
    <row r="716" spans="1:28">
      <c r="L716" s="31"/>
      <c r="P716" s="31"/>
      <c r="Q716" s="31"/>
      <c r="R716" s="31"/>
      <c r="S716" s="31"/>
      <c r="T716" s="31"/>
      <c r="U716" s="31"/>
      <c r="V716" s="31"/>
      <c r="W716" s="31"/>
      <c r="X716" s="31"/>
      <c r="Y716" s="31"/>
      <c r="Z716" s="32"/>
      <c r="AB716" s="8"/>
    </row>
    <row r="717" spans="1:28">
      <c r="L717" s="31"/>
      <c r="P717" s="31"/>
      <c r="Q717" s="31"/>
      <c r="R717" s="31"/>
      <c r="S717" s="31"/>
      <c r="T717" s="31"/>
      <c r="U717" s="31"/>
      <c r="V717" s="31"/>
      <c r="W717" s="31"/>
      <c r="X717" s="31"/>
      <c r="Y717" s="31"/>
      <c r="Z717" s="32"/>
      <c r="AB717" s="8"/>
    </row>
    <row r="718" spans="1:28">
      <c r="L718" s="31"/>
      <c r="P718" s="31"/>
      <c r="Q718" s="31"/>
      <c r="R718" s="31"/>
      <c r="S718" s="31"/>
      <c r="T718" s="31"/>
      <c r="U718" s="31"/>
      <c r="V718" s="31"/>
      <c r="W718" s="31"/>
      <c r="X718" s="31"/>
      <c r="Y718" s="31"/>
      <c r="Z718" s="32"/>
      <c r="AB718" s="8"/>
    </row>
    <row r="719" spans="1:28">
      <c r="L719" s="31"/>
      <c r="P719" s="31"/>
      <c r="Q719" s="31"/>
      <c r="R719" s="31"/>
      <c r="S719" s="31"/>
      <c r="T719" s="31"/>
      <c r="U719" s="31"/>
      <c r="V719" s="31"/>
      <c r="W719" s="31"/>
      <c r="X719" s="31"/>
      <c r="Y719" s="31"/>
      <c r="Z719" s="32"/>
      <c r="AB719" s="8"/>
    </row>
    <row r="720" spans="1:28">
      <c r="L720" s="31"/>
      <c r="P720" s="31"/>
      <c r="Q720" s="31"/>
      <c r="R720" s="31"/>
      <c r="S720" s="31"/>
      <c r="T720" s="31"/>
      <c r="U720" s="31"/>
      <c r="V720" s="31"/>
      <c r="W720" s="31"/>
      <c r="X720" s="31"/>
      <c r="Y720" s="31"/>
      <c r="Z720" s="32"/>
      <c r="AB720" s="8"/>
    </row>
    <row r="721" spans="28:28">
      <c r="AB721" s="8"/>
    </row>
    <row r="722" spans="28:28">
      <c r="AB722" s="8"/>
    </row>
    <row r="723" spans="28:28">
      <c r="AB723" s="8"/>
    </row>
    <row r="724" spans="28:28">
      <c r="AB724" s="8"/>
    </row>
    <row r="725" spans="28:28">
      <c r="AB725" s="8"/>
    </row>
    <row r="726" spans="28:28">
      <c r="AB726" s="8"/>
    </row>
    <row r="727" spans="28:28">
      <c r="AB727" s="8"/>
    </row>
    <row r="728" spans="28:28">
      <c r="AB728" s="8"/>
    </row>
    <row r="729" spans="28:28">
      <c r="AB729" s="8"/>
    </row>
    <row r="730" spans="28:28">
      <c r="AB730" s="8"/>
    </row>
    <row r="731" spans="28:28">
      <c r="AB731" s="8"/>
    </row>
    <row r="732" spans="28:28">
      <c r="AB732" s="8"/>
    </row>
  </sheetData>
  <sheetProtection sheet="1" objects="1" scenarios="1"/>
  <mergeCells count="17">
    <mergeCell ref="E2:F2"/>
    <mergeCell ref="G2:H2"/>
    <mergeCell ref="E3:F3"/>
    <mergeCell ref="G3:H3"/>
    <mergeCell ref="E1:K1"/>
    <mergeCell ref="I2:K2"/>
    <mergeCell ref="I3:K3"/>
    <mergeCell ref="S1:S3"/>
    <mergeCell ref="M1:N3"/>
    <mergeCell ref="O1:O3"/>
    <mergeCell ref="Q1:Q3"/>
    <mergeCell ref="R1:R3"/>
    <mergeCell ref="T1:T3"/>
    <mergeCell ref="U1:U3"/>
    <mergeCell ref="V1:V3"/>
    <mergeCell ref="W1:W3"/>
    <mergeCell ref="X1:X3"/>
  </mergeCells>
  <conditionalFormatting sqref="E443:I459">
    <cfRule type="expression" dxfId="779" priority="27">
      <formula>AND($G443&gt;0.00001,$G443&lt;=$J$442)</formula>
    </cfRule>
  </conditionalFormatting>
  <conditionalFormatting sqref="E461:I477">
    <cfRule type="expression" dxfId="778" priority="26">
      <formula>AND($G461&gt;0.00001,$G461&lt;=$J$460)</formula>
    </cfRule>
  </conditionalFormatting>
  <conditionalFormatting sqref="E479:I495">
    <cfRule type="expression" dxfId="777" priority="25">
      <formula>AND($G479&gt;0.00001,$G479&lt;=$J$478)</formula>
    </cfRule>
  </conditionalFormatting>
  <conditionalFormatting sqref="E497:I513">
    <cfRule type="expression" dxfId="776" priority="24">
      <formula>AND($G497&gt;0.00001,$G497&lt;=$J$496)</formula>
    </cfRule>
  </conditionalFormatting>
  <conditionalFormatting sqref="E515:I531">
    <cfRule type="expression" dxfId="775" priority="23">
      <formula>AND($G515&gt;0.00001,$G515&lt;=$J$514)</formula>
    </cfRule>
  </conditionalFormatting>
  <conditionalFormatting sqref="E533:I540">
    <cfRule type="expression" dxfId="774" priority="22">
      <formula>AND($G533&gt;0.00001,$G533&lt;=$J$532)</formula>
    </cfRule>
  </conditionalFormatting>
  <conditionalFormatting sqref="E542:I558">
    <cfRule type="expression" dxfId="773" priority="21">
      <formula>$G542&gt;=$J$541</formula>
    </cfRule>
  </conditionalFormatting>
  <conditionalFormatting sqref="E560:I576">
    <cfRule type="expression" dxfId="772" priority="20">
      <formula>$G560&gt;=$J$559</formula>
    </cfRule>
  </conditionalFormatting>
  <conditionalFormatting sqref="E578:I594">
    <cfRule type="expression" dxfId="771" priority="19">
      <formula>$G578&gt;=$J$577</formula>
    </cfRule>
  </conditionalFormatting>
  <conditionalFormatting sqref="E596:I612">
    <cfRule type="expression" dxfId="770" priority="18">
      <formula>$G596&gt;=$J$595</formula>
    </cfRule>
  </conditionalFormatting>
  <conditionalFormatting sqref="E614:J630">
    <cfRule type="expression" dxfId="769" priority="17">
      <formula>$G614&gt;=$J$613</formula>
    </cfRule>
  </conditionalFormatting>
  <conditionalFormatting sqref="F6:F630">
    <cfRule type="expression" dxfId="768" priority="16">
      <formula>OR(Z6&gt;1,AA6&gt;1)</formula>
    </cfRule>
  </conditionalFormatting>
  <conditionalFormatting sqref="F6:I22">
    <cfRule type="expression" dxfId="767" priority="51">
      <formula>AND($G6&gt;0.00001,$G6&lt;=$J$5)</formula>
    </cfRule>
  </conditionalFormatting>
  <conditionalFormatting sqref="F24:I40">
    <cfRule type="expression" dxfId="766" priority="50">
      <formula>AND($G24&gt;0.00001,$G24&lt;=$J$23)</formula>
    </cfRule>
  </conditionalFormatting>
  <conditionalFormatting sqref="F42:I58">
    <cfRule type="expression" dxfId="765" priority="49">
      <formula>AND($G42&gt;0.000001,$G42&lt;=$J$41)</formula>
    </cfRule>
  </conditionalFormatting>
  <conditionalFormatting sqref="F60:I76">
    <cfRule type="expression" dxfId="764" priority="48">
      <formula>AND($G60&gt;0.000001,$G60&lt;=$J$59)</formula>
    </cfRule>
  </conditionalFormatting>
  <conditionalFormatting sqref="F78:I94">
    <cfRule type="expression" dxfId="763" priority="47">
      <formula>AND($G78&gt;0.000001,$G78&lt;=$J$77)</formula>
    </cfRule>
  </conditionalFormatting>
  <conditionalFormatting sqref="F96:I103">
    <cfRule type="expression" dxfId="762" priority="46">
      <formula>AND($G96&gt;0.000001,$G96&lt;=$J$95)</formula>
    </cfRule>
  </conditionalFormatting>
  <conditionalFormatting sqref="F105:I121">
    <cfRule type="expression" dxfId="761" priority="45">
      <formula>$G105&gt;=$J$104</formula>
    </cfRule>
  </conditionalFormatting>
  <conditionalFormatting sqref="F123:I139">
    <cfRule type="expression" dxfId="760" priority="44">
      <formula>$G123&gt;=$J$122</formula>
    </cfRule>
  </conditionalFormatting>
  <conditionalFormatting sqref="F141:I157">
    <cfRule type="expression" dxfId="759" priority="43">
      <formula>$G141&gt;=$J$140</formula>
    </cfRule>
  </conditionalFormatting>
  <conditionalFormatting sqref="F159:I175">
    <cfRule type="expression" dxfId="758" priority="42">
      <formula>$G159&gt;=$J$158</formula>
    </cfRule>
  </conditionalFormatting>
  <conditionalFormatting sqref="F177:I193">
    <cfRule type="expression" dxfId="757" priority="41">
      <formula>$G177&gt;=$J$176</formula>
    </cfRule>
  </conditionalFormatting>
  <conditionalFormatting sqref="F206:I222">
    <cfRule type="expression" dxfId="756" priority="40">
      <formula>AND($G206&gt;0.00001,$G206&lt;=$J$205)</formula>
    </cfRule>
  </conditionalFormatting>
  <conditionalFormatting sqref="F224:I240">
    <cfRule type="expression" dxfId="755" priority="39">
      <formula>AND($G224&gt;0.00001,$G224&lt;=$J$223)</formula>
    </cfRule>
  </conditionalFormatting>
  <conditionalFormatting sqref="F242:I258">
    <cfRule type="expression" dxfId="754" priority="38">
      <formula>AND($G242&gt;0.00001,$G242&lt;=$J$241)</formula>
    </cfRule>
  </conditionalFormatting>
  <conditionalFormatting sqref="F260:I276">
    <cfRule type="expression" dxfId="753" priority="37">
      <formula>AND($G260&gt;0.00001,$G260&lt;=$J$259)</formula>
    </cfRule>
  </conditionalFormatting>
  <conditionalFormatting sqref="F278:I294">
    <cfRule type="expression" dxfId="752" priority="36">
      <formula>AND($G278&gt;0.00001,$G278&lt;=$J$277)</formula>
    </cfRule>
  </conditionalFormatting>
  <conditionalFormatting sqref="F296:I312">
    <cfRule type="expression" dxfId="751" priority="35">
      <formula>AND($G296&gt;0.00001,$G296&lt;=$J$295)</formula>
    </cfRule>
  </conditionalFormatting>
  <conditionalFormatting sqref="F314:I321">
    <cfRule type="expression" dxfId="750" priority="34">
      <formula>AND($G314&gt;0.00001,$G314&lt;=$J$313)</formula>
    </cfRule>
  </conditionalFormatting>
  <conditionalFormatting sqref="F323:I339">
    <cfRule type="expression" dxfId="749" priority="33">
      <formula>$G323&gt;=$J$322</formula>
    </cfRule>
  </conditionalFormatting>
  <conditionalFormatting sqref="F341:I357">
    <cfRule type="expression" dxfId="748" priority="32">
      <formula>$G341&gt;=$J$340</formula>
    </cfRule>
  </conditionalFormatting>
  <conditionalFormatting sqref="F359:I375">
    <cfRule type="expression" dxfId="747" priority="31">
      <formula>$G359&gt;=$J$358</formula>
    </cfRule>
  </conditionalFormatting>
  <conditionalFormatting sqref="F377:I393">
    <cfRule type="expression" dxfId="746" priority="30">
      <formula>$G377&gt;=$J$376</formula>
    </cfRule>
  </conditionalFormatting>
  <conditionalFormatting sqref="F395:I411">
    <cfRule type="expression" dxfId="745" priority="29">
      <formula>$G395&gt;=$J$394</formula>
    </cfRule>
  </conditionalFormatting>
  <conditionalFormatting sqref="F425:K441">
    <cfRule type="expression" dxfId="744" priority="28">
      <formula>AND($G425&gt;0.00001,$G425&lt;=$J$424)</formula>
    </cfRule>
  </conditionalFormatting>
  <conditionalFormatting sqref="G6:G103 G206:G321 G425:G540">
    <cfRule type="expression" dxfId="742" priority="5">
      <formula>AND(G6&lt;&gt;"", G6&lt;G5)</formula>
    </cfRule>
  </conditionalFormatting>
  <conditionalFormatting sqref="G105:G193 G323:G411 G542:G630">
    <cfRule type="expression" dxfId="740" priority="4">
      <formula>AND(AND(G105&lt;&gt;"",G104&lt;&gt;""),G105&gt;G104)</formula>
    </cfRule>
  </conditionalFormatting>
  <conditionalFormatting sqref="H6:J630">
    <cfRule type="expression" dxfId="739" priority="2">
      <formula>OR(H6="NOT DECLARED",H6="WRONG LETTER", H6="Missing name on declaration sheet",H6="!!!")</formula>
    </cfRule>
  </conditionalFormatting>
  <conditionalFormatting sqref="I633:I640">
    <cfRule type="expression" dxfId="738" priority="1">
      <formula>OR(I633="NOT DECLARED",I633="WRONG LETTER", I633="Missing name on declaration sheet",I633="!!!")</formula>
    </cfRule>
  </conditionalFormatting>
  <printOptions horizontalCentered="1"/>
  <pageMargins left="0.25" right="0.25" top="0.75" bottom="0.75" header="0.3" footer="0.3"/>
  <pageSetup paperSize="9" scale="64" fitToHeight="0" orientation="portrait" horizontalDpi="4294967295" r:id="rId1"/>
  <headerFooter alignWithMargins="0"/>
  <rowBreaks count="2" manualBreakCount="2">
    <brk id="204" max="16383" man="1"/>
    <brk id="423" max="16383"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3" id="{41710FBA-7E27-404D-84A3-E79F9B735FD6}">
            <xm:f>'Read Me First'!$I$21="Hand Timed"</xm:f>
            <x14:dxf>
              <numFmt numFmtId="164" formatCode="0.0"/>
            </x14:dxf>
          </x14:cfRule>
          <xm:sqref>G6:G58 G96:G103 G206:G276 G314:G321 G425:G495 G533:G540</xm:sqref>
        </x14:conditionalFormatting>
        <x14:conditionalFormatting xmlns:xm="http://schemas.microsoft.com/office/excel/2006/main">
          <x14:cfRule type="expression" priority="14" id="{9F0AF230-E960-474E-984C-50706379837D}">
            <xm:f>'Read Me First'!$I$21="Hand Timed"</xm:f>
            <x14:dxf>
              <numFmt numFmtId="29" formatCode="mm:ss.0"/>
            </x14:dxf>
          </x14:cfRule>
          <xm:sqref>G60:G94 G278:G312 G497:G531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6" tint="0.39997558519241921"/>
    <pageSetUpPr fitToPage="1"/>
  </sheetPr>
  <dimension ref="A1:Y1248"/>
  <sheetViews>
    <sheetView zoomScaleNormal="100" zoomScaleSheetLayoutView="100" workbookViewId="0">
      <pane ySplit="5" topLeftCell="A6" activePane="bottomLeft" state="frozen"/>
      <selection activeCell="G77" sqref="G77"/>
      <selection pane="bottomLeft" activeCell="C6" sqref="C6"/>
    </sheetView>
  </sheetViews>
  <sheetFormatPr baseColWidth="10" defaultColWidth="8.6640625" defaultRowHeight="15" customHeight="1"/>
  <cols>
    <col min="1" max="2" width="10" style="3" customWidth="1"/>
    <col min="3" max="3" width="15" style="9" customWidth="1"/>
    <col min="4" max="4" width="15" style="3" customWidth="1"/>
    <col min="5" max="5" width="15" style="9" customWidth="1"/>
    <col min="6" max="6" width="35.1640625" style="46" customWidth="1"/>
    <col min="7" max="7" width="35.1640625" style="3" customWidth="1"/>
    <col min="8" max="8" width="10.5" style="15" bestFit="1" customWidth="1"/>
    <col min="9" max="9" width="8.6640625" style="3"/>
    <col min="10" max="17" width="8.6640625" style="15"/>
    <col min="18" max="18" width="9.83203125" style="15" bestFit="1" customWidth="1"/>
    <col min="19" max="22" width="8.6640625" style="15"/>
    <col min="23" max="23" width="9.83203125" style="15" bestFit="1" customWidth="1"/>
    <col min="24" max="16384" width="8.6640625" style="15"/>
  </cols>
  <sheetData>
    <row r="1" spans="1:23" ht="70" customHeight="1">
      <c r="A1" s="835" t="str">
        <f>'Read Me First'!A1</f>
        <v>Oxfordshire Track and Field League 2026</v>
      </c>
      <c r="B1" s="835"/>
      <c r="C1" s="835"/>
      <c r="D1" s="835"/>
      <c r="E1" s="835"/>
      <c r="F1" s="835"/>
      <c r="G1" s="835"/>
      <c r="H1" s="835"/>
      <c r="I1" s="835"/>
    </row>
    <row r="2" spans="1:23" ht="20.25" customHeight="1">
      <c r="A2" s="822" t="s">
        <v>103</v>
      </c>
      <c r="B2" s="824"/>
      <c r="C2" s="822" t="s">
        <v>104</v>
      </c>
      <c r="D2" s="824"/>
      <c r="E2" s="823"/>
      <c r="F2" s="822" t="s">
        <v>105</v>
      </c>
      <c r="G2" s="824"/>
      <c r="H2" s="824"/>
      <c r="I2" s="823"/>
    </row>
    <row r="3" spans="1:23" ht="20.25" customHeight="1">
      <c r="A3" s="825">
        <f>'Read Me First'!I4</f>
        <v>3</v>
      </c>
      <c r="B3" s="826"/>
      <c r="C3" s="827">
        <f>_xlfn.XLOOKUP(A3,'Read Me First'!L5:L7,'Read Me First'!N5:N7)</f>
        <v>46271</v>
      </c>
      <c r="D3" s="828"/>
      <c r="E3" s="834"/>
      <c r="F3" s="831" t="str">
        <f>_xlfn.XLOOKUP(A3,'Read Me First'!L5:L7,'Read Me First'!O5:O7)</f>
        <v>Tilsley</v>
      </c>
      <c r="G3" s="832"/>
      <c r="H3" s="832"/>
      <c r="I3" s="833"/>
    </row>
    <row r="5" spans="1:23" s="5" customFormat="1" ht="30" customHeight="1">
      <c r="A5" s="729" t="s">
        <v>281</v>
      </c>
      <c r="B5" s="729" t="s">
        <v>282</v>
      </c>
      <c r="C5" s="20" t="s">
        <v>283</v>
      </c>
      <c r="D5" s="729" t="s">
        <v>284</v>
      </c>
      <c r="E5" s="20" t="s">
        <v>285</v>
      </c>
      <c r="F5" s="729" t="s">
        <v>54</v>
      </c>
      <c r="G5" s="729" t="s">
        <v>55</v>
      </c>
      <c r="H5" s="729" t="s">
        <v>286</v>
      </c>
      <c r="I5" s="729" t="s">
        <v>57</v>
      </c>
    </row>
    <row r="6" spans="1:23" ht="20.25" customHeight="1">
      <c r="A6" s="729" t="str">
        <f>IF(ISNA((VLOOKUP(D6,'Number Allocation'!A:F,5,FALSE))),"",VLOOKUP(D6,'Number Allocation'!A:F,5,FALSE))</f>
        <v/>
      </c>
      <c r="B6" s="729" t="str">
        <f>IF(ISNA((VLOOKUP(D6,'Number Allocation'!A:F,6,FALSE))),"",VLOOKUP(D6,'Number Allocation'!A:F,6,FALSE))</f>
        <v/>
      </c>
      <c r="C6" s="66"/>
      <c r="D6" s="66"/>
      <c r="E6" s="68"/>
      <c r="F6" s="47" t="str">
        <f>IF(ISBLANK(D6),"",IF(ISNA((VLOOKUP(D6,'Number Allocation'!A:F,3,FALSE))),"Not Declared",VLOOKUP(D6,'Number Allocation'!A:F,3,FALSE)))</f>
        <v/>
      </c>
      <c r="G6" s="45" t="str">
        <f>IF(ISBLANK(D6),"",IF(ISNA((VLOOKUP(D6,'Number Allocation'!A:F,4,FALSE))),"Not Declared",VLOOKUP(D6,'Number Allocation'!A:F,4,FALSE)))</f>
        <v/>
      </c>
      <c r="H6" s="729" t="str" cm="1">
        <f t="array" ref="H6">IF(OR(C6="",D6="",E6=""),"", _xlfn.LET(_xlpm.Rst, VALUE(E6), _xlpm.Evt, A6&amp;B6&amp;" "&amp;C6,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 s="66"/>
      <c r="R6" s="359"/>
      <c r="W6" s="359"/>
    </row>
    <row r="7" spans="1:23" ht="20.25" customHeight="1">
      <c r="A7" s="729" t="str">
        <f>IF(ISNA((VLOOKUP(D7,'Number Allocation'!A:F,5,FALSE))),"",VLOOKUP(D7,'Number Allocation'!A:F,5,FALSE))</f>
        <v/>
      </c>
      <c r="B7" s="729" t="str">
        <f>IF(ISNA((VLOOKUP(D7,'Number Allocation'!A:F,6,FALSE))),"",VLOOKUP(D7,'Number Allocation'!A:F,6,FALSE))</f>
        <v/>
      </c>
      <c r="C7" s="66"/>
      <c r="D7" s="66"/>
      <c r="E7" s="68"/>
      <c r="F7" s="47" t="str">
        <f>IF(ISBLANK(D7),"",IF(ISNA((VLOOKUP(D7,'Number Allocation'!A:F,3,FALSE))),"Not Declared",VLOOKUP(D7,'Number Allocation'!A:F,3,FALSE)))</f>
        <v/>
      </c>
      <c r="G7" s="45" t="str">
        <f>IF(ISBLANK(D7),"",IF(ISNA((VLOOKUP(D7,'Number Allocation'!A:F,4,FALSE))),"Not Declared",VLOOKUP(D7,'Number Allocation'!A:F,4,FALSE)))</f>
        <v/>
      </c>
      <c r="H7" s="729" t="str" cm="1">
        <f t="array" ref="H7">IF(OR(C7="",D7="",E7=""),"", _xlfn.LET(_xlpm.Rst, VALUE(E7), _xlpm.Evt, A7&amp;B7&amp;" "&amp;C7,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 s="66"/>
      <c r="V7" s="359"/>
    </row>
    <row r="8" spans="1:23" ht="20.25" customHeight="1">
      <c r="A8" s="729" t="str">
        <f>IF(ISNA((VLOOKUP(D8,'Number Allocation'!A:F,5,FALSE))),"",VLOOKUP(D8,'Number Allocation'!A:F,5,FALSE))</f>
        <v/>
      </c>
      <c r="B8" s="729" t="str">
        <f>IF(ISNA((VLOOKUP(D8,'Number Allocation'!A:F,6,FALSE))),"",VLOOKUP(D8,'Number Allocation'!A:F,6,FALSE))</f>
        <v/>
      </c>
      <c r="C8" s="66"/>
      <c r="D8" s="66"/>
      <c r="E8" s="68"/>
      <c r="F8" s="47" t="str">
        <f>IF(ISBLANK(D8),"",IF(ISNA((VLOOKUP(D8,'Number Allocation'!A:F,3,FALSE))),"Not Declared",VLOOKUP(D8,'Number Allocation'!A:F,3,FALSE)))</f>
        <v/>
      </c>
      <c r="G8" s="45" t="str">
        <f>IF(ISBLANK(D8),"",IF(ISNA((VLOOKUP(D8,'Number Allocation'!A:F,4,FALSE))),"Not Declared",VLOOKUP(D8,'Number Allocation'!A:F,4,FALSE)))</f>
        <v/>
      </c>
      <c r="H8" s="729" t="str" cm="1">
        <f t="array" ref="H8">IF(OR(C8="",D8="",E8=""),"", _xlfn.LET(_xlpm.Rst, VALUE(E8), _xlpm.Evt, A8&amp;B8&amp;" "&amp;C8,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 s="66"/>
      <c r="V8" s="359"/>
    </row>
    <row r="9" spans="1:23" ht="20.25" customHeight="1">
      <c r="A9" s="729" t="str">
        <f>IF(ISNA((VLOOKUP(D9,'Number Allocation'!A:F,5,FALSE))),"",VLOOKUP(D9,'Number Allocation'!A:F,5,FALSE))</f>
        <v/>
      </c>
      <c r="B9" s="729" t="str">
        <f>IF(ISNA((VLOOKUP(D9,'Number Allocation'!A:F,6,FALSE))),"",VLOOKUP(D9,'Number Allocation'!A:F,6,FALSE))</f>
        <v/>
      </c>
      <c r="C9" s="66"/>
      <c r="D9" s="67"/>
      <c r="E9" s="68"/>
      <c r="F9" s="47" t="str">
        <f>IF(ISBLANK(D9),"",IF(ISNA((VLOOKUP(D9,'Number Allocation'!A:F,3,FALSE))),"Not Declared",VLOOKUP(D9,'Number Allocation'!A:F,3,FALSE)))</f>
        <v/>
      </c>
      <c r="G9" s="45" t="str">
        <f>IF(ISBLANK(D9),"",IF(ISNA((VLOOKUP(D9,'Number Allocation'!A:F,4,FALSE))),"Not Declared",VLOOKUP(D9,'Number Allocation'!A:F,4,FALSE)))</f>
        <v/>
      </c>
      <c r="H9" s="729" t="str" cm="1">
        <f t="array" ref="H9">IF(OR(C9="",D9="",E9=""),"", _xlfn.LET(_xlpm.Rst, VALUE(E9), _xlpm.Evt, A9&amp;B9&amp;" "&amp;C9,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 s="66"/>
    </row>
    <row r="10" spans="1:23" ht="20.25" customHeight="1">
      <c r="A10" s="729" t="str">
        <f>IF(ISNA((VLOOKUP(D10,'Number Allocation'!A:F,5,FALSE))),"",VLOOKUP(D10,'Number Allocation'!A:F,5,FALSE))</f>
        <v/>
      </c>
      <c r="B10" s="729" t="str">
        <f>IF(ISNA((VLOOKUP(D10,'Number Allocation'!A:F,6,FALSE))),"",VLOOKUP(D10,'Number Allocation'!A:F,6,FALSE))</f>
        <v/>
      </c>
      <c r="C10" s="66"/>
      <c r="D10" s="66"/>
      <c r="E10" s="68"/>
      <c r="F10" s="47" t="str">
        <f>IF(ISBLANK(D10),"",IF(ISNA((VLOOKUP(D10,'Number Allocation'!A:F,3,FALSE))),"Not Declared",VLOOKUP(D10,'Number Allocation'!A:F,3,FALSE)))</f>
        <v/>
      </c>
      <c r="G10" s="45" t="str">
        <f>IF(ISBLANK(D10),"",IF(ISNA((VLOOKUP(D10,'Number Allocation'!A:F,4,FALSE))),"Not Declared",VLOOKUP(D10,'Number Allocation'!A:F,4,FALSE)))</f>
        <v/>
      </c>
      <c r="H10" s="729" t="str" cm="1">
        <f t="array" ref="H10">IF(OR(C10="",D10="",E10=""),"", _xlfn.LET(_xlpm.Rst, VALUE(E10), _xlpm.Evt, A10&amp;B10&amp;" "&amp;C10,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 s="66"/>
    </row>
    <row r="11" spans="1:23" ht="20.25" customHeight="1">
      <c r="A11" s="729" t="str">
        <f>IF(ISNA((VLOOKUP(D11,'Number Allocation'!A:F,5,FALSE))),"",VLOOKUP(D11,'Number Allocation'!A:F,5,FALSE))</f>
        <v/>
      </c>
      <c r="B11" s="729" t="str">
        <f>IF(ISNA((VLOOKUP(D11,'Number Allocation'!A:F,6,FALSE))),"",VLOOKUP(D11,'Number Allocation'!A:F,6,FALSE))</f>
        <v/>
      </c>
      <c r="C11" s="66"/>
      <c r="D11" s="66"/>
      <c r="E11" s="68"/>
      <c r="F11" s="47" t="str">
        <f>IF(ISBLANK(D11),"",IF(ISNA((VLOOKUP(D11,'Number Allocation'!A:F,3,FALSE))),"Not Declared",VLOOKUP(D11,'Number Allocation'!A:F,3,FALSE)))</f>
        <v/>
      </c>
      <c r="G11" s="45" t="str">
        <f>IF(ISBLANK(D11),"",IF(ISNA((VLOOKUP(D11,'Number Allocation'!A:F,4,FALSE))),"Not Declared",VLOOKUP(D11,'Number Allocation'!A:F,4,FALSE)))</f>
        <v/>
      </c>
      <c r="H11" s="729" t="str" cm="1">
        <f t="array" ref="H11">IF(OR(C11="",D11="",E11=""),"", _xlfn.LET(_xlpm.Rst, VALUE(E11), _xlpm.Evt, A11&amp;B11&amp;" "&amp;C11,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 s="66"/>
    </row>
    <row r="12" spans="1:23" ht="20.25" customHeight="1">
      <c r="A12" s="729" t="str">
        <f>IF(ISNA((VLOOKUP(D12,'Number Allocation'!A:F,5,FALSE))),"",VLOOKUP(D12,'Number Allocation'!A:F,5,FALSE))</f>
        <v/>
      </c>
      <c r="B12" s="729" t="str">
        <f>IF(ISNA((VLOOKUP(D12,'Number Allocation'!A:F,6,FALSE))),"",VLOOKUP(D12,'Number Allocation'!A:F,6,FALSE))</f>
        <v/>
      </c>
      <c r="C12" s="66"/>
      <c r="D12" s="66"/>
      <c r="E12" s="68"/>
      <c r="F12" s="47" t="str">
        <f>IF(ISBLANK(D12),"",IF(ISNA((VLOOKUP(D12,'Number Allocation'!A:F,3,FALSE))),"Not Declared",VLOOKUP(D12,'Number Allocation'!A:F,3,FALSE)))</f>
        <v/>
      </c>
      <c r="G12" s="45" t="str">
        <f>IF(ISBLANK(D12),"",IF(ISNA((VLOOKUP(D12,'Number Allocation'!A:F,4,FALSE))),"Not Declared",VLOOKUP(D12,'Number Allocation'!A:F,4,FALSE)))</f>
        <v/>
      </c>
      <c r="H12" s="729" t="str" cm="1">
        <f t="array" ref="H12">IF(OR(C12="",D12="",E12=""),"", _xlfn.LET(_xlpm.Rst, VALUE(E12), _xlpm.Evt, A12&amp;B12&amp;" "&amp;C12,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 s="66"/>
    </row>
    <row r="13" spans="1:23" ht="20.25" customHeight="1">
      <c r="A13" s="729" t="str">
        <f>IF(ISNA((VLOOKUP(D13,'Number Allocation'!A:F,5,FALSE))),"",VLOOKUP(D13,'Number Allocation'!A:F,5,FALSE))</f>
        <v/>
      </c>
      <c r="B13" s="729" t="str">
        <f>IF(ISNA((VLOOKUP(D13,'Number Allocation'!A:F,6,FALSE))),"",VLOOKUP(D13,'Number Allocation'!A:F,6,FALSE))</f>
        <v/>
      </c>
      <c r="C13" s="66"/>
      <c r="D13" s="66"/>
      <c r="E13" s="68"/>
      <c r="F13" s="47" t="str">
        <f>IF(ISBLANK(D13),"",IF(ISNA((VLOOKUP(D13,'Number Allocation'!A:F,3,FALSE))),"Not Declared",VLOOKUP(D13,'Number Allocation'!A:F,3,FALSE)))</f>
        <v/>
      </c>
      <c r="G13" s="45" t="str">
        <f>IF(ISBLANK(D13),"",IF(ISNA((VLOOKUP(D13,'Number Allocation'!A:F,4,FALSE))),"Not Declared",VLOOKUP(D13,'Number Allocation'!A:F,4,FALSE)))</f>
        <v/>
      </c>
      <c r="H13" s="729" t="str" cm="1">
        <f t="array" ref="H13">IF(OR(C13="",D13="",E13=""),"", _xlfn.LET(_xlpm.Rst, VALUE(E13), _xlpm.Evt, A13&amp;B13&amp;" "&amp;C13,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 s="66"/>
    </row>
    <row r="14" spans="1:23" ht="20.25" customHeight="1">
      <c r="A14" s="729" t="str">
        <f>IF(ISNA((VLOOKUP(D14,'Number Allocation'!A:F,5,FALSE))),"",VLOOKUP(D14,'Number Allocation'!A:F,5,FALSE))</f>
        <v/>
      </c>
      <c r="B14" s="729" t="str">
        <f>IF(ISNA((VLOOKUP(D14,'Number Allocation'!A:F,6,FALSE))),"",VLOOKUP(D14,'Number Allocation'!A:F,6,FALSE))</f>
        <v/>
      </c>
      <c r="C14" s="66"/>
      <c r="D14" s="67"/>
      <c r="E14" s="68"/>
      <c r="F14" s="47" t="str">
        <f>IF(ISBLANK(D14),"",IF(ISNA((VLOOKUP(D14,'Number Allocation'!A:F,3,FALSE))),"Not Declared",VLOOKUP(D14,'Number Allocation'!A:F,3,FALSE)))</f>
        <v/>
      </c>
      <c r="G14" s="45" t="str">
        <f>IF(ISBLANK(D14),"",IF(ISNA((VLOOKUP(D14,'Number Allocation'!A:F,4,FALSE))),"Not Declared",VLOOKUP(D14,'Number Allocation'!A:F,4,FALSE)))</f>
        <v/>
      </c>
      <c r="H14" s="729" t="str" cm="1">
        <f t="array" ref="H14">IF(OR(C14="",D14="",E14=""),"", _xlfn.LET(_xlpm.Rst, VALUE(E14), _xlpm.Evt, A14&amp;B14&amp;" "&amp;C14,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 s="66"/>
    </row>
    <row r="15" spans="1:23" ht="20.25" customHeight="1">
      <c r="A15" s="729" t="str">
        <f>IF(ISNA((VLOOKUP(D15,'Number Allocation'!A:F,5,FALSE))),"",VLOOKUP(D15,'Number Allocation'!A:F,5,FALSE))</f>
        <v/>
      </c>
      <c r="B15" s="729" t="str">
        <f>IF(ISNA((VLOOKUP(D15,'Number Allocation'!A:F,6,FALSE))),"",VLOOKUP(D15,'Number Allocation'!A:F,6,FALSE))</f>
        <v/>
      </c>
      <c r="C15" s="66"/>
      <c r="D15" s="67"/>
      <c r="E15" s="68"/>
      <c r="F15" s="47" t="str">
        <f>IF(ISBLANK(D15),"",IF(ISNA((VLOOKUP(D15,'Number Allocation'!A:F,3,FALSE))),"Not Declared",VLOOKUP(D15,'Number Allocation'!A:F,3,FALSE)))</f>
        <v/>
      </c>
      <c r="G15" s="45" t="str">
        <f>IF(ISBLANK(D15),"",IF(ISNA((VLOOKUP(D15,'Number Allocation'!A:F,4,FALSE))),"Not Declared",VLOOKUP(D15,'Number Allocation'!A:F,4,FALSE)))</f>
        <v/>
      </c>
      <c r="H15" s="729" t="str" cm="1">
        <f t="array" ref="H15">IF(OR(C15="",D15="",E15=""),"", _xlfn.LET(_xlpm.Rst, VALUE(E15), _xlpm.Evt, A15&amp;B15&amp;" "&amp;C15,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 s="66"/>
    </row>
    <row r="16" spans="1:23" ht="20.25" customHeight="1">
      <c r="A16" s="729" t="str">
        <f>IF(ISNA((VLOOKUP(D16,'Number Allocation'!A:F,5,FALSE))),"",VLOOKUP(D16,'Number Allocation'!A:F,5,FALSE))</f>
        <v/>
      </c>
      <c r="B16" s="729" t="str">
        <f>IF(ISNA((VLOOKUP(D16,'Number Allocation'!A:F,6,FALSE))),"",VLOOKUP(D16,'Number Allocation'!A:F,6,FALSE))</f>
        <v/>
      </c>
      <c r="C16" s="66"/>
      <c r="D16" s="67"/>
      <c r="E16" s="68"/>
      <c r="F16" s="47" t="str">
        <f>IF(ISBLANK(D16),"",IF(ISNA((VLOOKUP(D16,'Number Allocation'!A:F,3,FALSE))),"Not Declared",VLOOKUP(D16,'Number Allocation'!A:F,3,FALSE)))</f>
        <v/>
      </c>
      <c r="G16" s="45" t="str">
        <f>IF(ISBLANK(D16),"",IF(ISNA((VLOOKUP(D16,'Number Allocation'!A:F,4,FALSE))),"Not Declared",VLOOKUP(D16,'Number Allocation'!A:F,4,FALSE)))</f>
        <v/>
      </c>
      <c r="H16" s="729" t="str" cm="1">
        <f t="array" ref="H16">IF(OR(C16="",D16="",E16=""),"", _xlfn.LET(_xlpm.Rst, VALUE(E16), _xlpm.Evt, A16&amp;B16&amp;" "&amp;C16,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 s="66"/>
    </row>
    <row r="17" spans="1:25" ht="20.25" customHeight="1">
      <c r="A17" s="729" t="str">
        <f>IF(ISNA((VLOOKUP(D17,'Number Allocation'!A:F,5,FALSE))),"",VLOOKUP(D17,'Number Allocation'!A:F,5,FALSE))</f>
        <v/>
      </c>
      <c r="B17" s="729" t="str">
        <f>IF(ISNA((VLOOKUP(D17,'Number Allocation'!A:F,6,FALSE))),"",VLOOKUP(D17,'Number Allocation'!A:F,6,FALSE))</f>
        <v/>
      </c>
      <c r="C17" s="66"/>
      <c r="D17" s="67"/>
      <c r="E17" s="68"/>
      <c r="F17" s="47" t="str">
        <f>IF(ISBLANK(D17),"",IF(ISNA((VLOOKUP(D17,'Number Allocation'!A:F,3,FALSE))),"Not Declared",VLOOKUP(D17,'Number Allocation'!A:F,3,FALSE)))</f>
        <v/>
      </c>
      <c r="G17" s="45" t="str">
        <f>IF(ISBLANK(D17),"",IF(ISNA((VLOOKUP(D17,'Number Allocation'!A:F,4,FALSE))),"Not Declared",VLOOKUP(D17,'Number Allocation'!A:F,4,FALSE)))</f>
        <v/>
      </c>
      <c r="H17" s="729" t="str" cm="1">
        <f t="array" ref="H17">IF(OR(C17="",D17="",E17=""),"", _xlfn.LET(_xlpm.Rst, VALUE(E17), _xlpm.Evt, A17&amp;B17&amp;" "&amp;C17,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 s="66"/>
    </row>
    <row r="18" spans="1:25" ht="20.25" customHeight="1">
      <c r="A18" s="729" t="str">
        <f>IF(ISNA((VLOOKUP(D18,'Number Allocation'!A:F,5,FALSE))),"",VLOOKUP(D18,'Number Allocation'!A:F,5,FALSE))</f>
        <v/>
      </c>
      <c r="B18" s="729" t="str">
        <f>IF(ISNA((VLOOKUP(D18,'Number Allocation'!A:F,6,FALSE))),"",VLOOKUP(D18,'Number Allocation'!A:F,6,FALSE))</f>
        <v/>
      </c>
      <c r="C18" s="66"/>
      <c r="D18" s="67"/>
      <c r="E18" s="68"/>
      <c r="F18" s="47" t="str">
        <f>IF(ISBLANK(D18),"",IF(ISNA((VLOOKUP(D18,'Number Allocation'!A:F,3,FALSE))),"Not Declared",VLOOKUP(D18,'Number Allocation'!A:F,3,FALSE)))</f>
        <v/>
      </c>
      <c r="G18" s="45" t="str">
        <f>IF(ISBLANK(D18),"",IF(ISNA((VLOOKUP(D18,'Number Allocation'!A:F,4,FALSE))),"Not Declared",VLOOKUP(D18,'Number Allocation'!A:F,4,FALSE)))</f>
        <v/>
      </c>
      <c r="H18" s="729" t="str" cm="1">
        <f t="array" ref="H18">IF(OR(C18="",D18="",E18=""),"", _xlfn.LET(_xlpm.Rst, VALUE(E18), _xlpm.Evt, A18&amp;B18&amp;" "&amp;C18,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 s="66"/>
    </row>
    <row r="19" spans="1:25" ht="20.25" customHeight="1">
      <c r="A19" s="729" t="str">
        <f>IF(ISNA((VLOOKUP(D19,'Number Allocation'!A:F,5,FALSE))),"",VLOOKUP(D19,'Number Allocation'!A:F,5,FALSE))</f>
        <v/>
      </c>
      <c r="B19" s="729" t="str">
        <f>IF(ISNA((VLOOKUP(D19,'Number Allocation'!A:F,6,FALSE))),"",VLOOKUP(D19,'Number Allocation'!A:F,6,FALSE))</f>
        <v/>
      </c>
      <c r="C19" s="66"/>
      <c r="D19" s="67"/>
      <c r="E19" s="68"/>
      <c r="F19" s="47" t="str">
        <f>IF(ISBLANK(D19),"",IF(ISNA((VLOOKUP(D19,'Number Allocation'!A:F,3,FALSE))),"Not Declared",VLOOKUP(D19,'Number Allocation'!A:F,3,FALSE)))</f>
        <v/>
      </c>
      <c r="G19" s="45" t="str">
        <f>IF(ISBLANK(D19),"",IF(ISNA((VLOOKUP(D19,'Number Allocation'!A:F,4,FALSE))),"Not Declared",VLOOKUP(D19,'Number Allocation'!A:F,4,FALSE)))</f>
        <v/>
      </c>
      <c r="H19" s="729" t="str" cm="1">
        <f t="array" ref="H19">IF(OR(C19="",D19="",E19=""),"", _xlfn.LET(_xlpm.Rst, VALUE(E19), _xlpm.Evt, A19&amp;B19&amp;" "&amp;C19,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 s="66"/>
    </row>
    <row r="20" spans="1:25" ht="20.25" customHeight="1">
      <c r="A20" s="729" t="str">
        <f>IF(ISNA((VLOOKUP(D20,'Number Allocation'!A:F,5,FALSE))),"",VLOOKUP(D20,'Number Allocation'!A:F,5,FALSE))</f>
        <v/>
      </c>
      <c r="B20" s="729" t="str">
        <f>IF(ISNA((VLOOKUP(D20,'Number Allocation'!A:F,6,FALSE))),"",VLOOKUP(D20,'Number Allocation'!A:F,6,FALSE))</f>
        <v/>
      </c>
      <c r="C20" s="66"/>
      <c r="D20" s="67"/>
      <c r="E20" s="68"/>
      <c r="F20" s="47" t="str">
        <f>IF(ISBLANK(D20),"",IF(ISNA((VLOOKUP(D20,'Number Allocation'!A:F,3,FALSE))),"Not Declared",VLOOKUP(D20,'Number Allocation'!A:F,3,FALSE)))</f>
        <v/>
      </c>
      <c r="G20" s="45" t="str">
        <f>IF(ISBLANK(D20),"",IF(ISNA((VLOOKUP(D20,'Number Allocation'!A:F,4,FALSE))),"Not Declared",VLOOKUP(D20,'Number Allocation'!A:F,4,FALSE)))</f>
        <v/>
      </c>
      <c r="H20" s="729" t="str" cm="1">
        <f t="array" ref="H20">IF(OR(C20="",D20="",E20=""),"", _xlfn.LET(_xlpm.Rst, VALUE(E20), _xlpm.Evt, A20&amp;B20&amp;" "&amp;C20,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 s="66"/>
    </row>
    <row r="21" spans="1:25" ht="20.25" customHeight="1">
      <c r="A21" s="729" t="str">
        <f>IF(ISNA((VLOOKUP(D21,'Number Allocation'!A:F,5,FALSE))),"",VLOOKUP(D21,'Number Allocation'!A:F,5,FALSE))</f>
        <v/>
      </c>
      <c r="B21" s="729" t="str">
        <f>IF(ISNA((VLOOKUP(D21,'Number Allocation'!A:F,6,FALSE))),"",VLOOKUP(D21,'Number Allocation'!A:F,6,FALSE))</f>
        <v/>
      </c>
      <c r="C21" s="66"/>
      <c r="D21" s="67"/>
      <c r="E21" s="68"/>
      <c r="F21" s="47" t="str">
        <f>IF(ISBLANK(D21),"",IF(ISNA((VLOOKUP(D21,'Number Allocation'!A:F,3,FALSE))),"Not Declared",VLOOKUP(D21,'Number Allocation'!A:F,3,FALSE)))</f>
        <v/>
      </c>
      <c r="G21" s="45" t="str">
        <f>IF(ISBLANK(D21),"",IF(ISNA((VLOOKUP(D21,'Number Allocation'!A:F,4,FALSE))),"Not Declared",VLOOKUP(D21,'Number Allocation'!A:F,4,FALSE)))</f>
        <v/>
      </c>
      <c r="H21" s="729" t="str" cm="1">
        <f t="array" ref="H21">IF(OR(C21="",D21="",E21=""),"", _xlfn.LET(_xlpm.Rst, VALUE(E21), _xlpm.Evt, A21&amp;B21&amp;" "&amp;C21,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 s="66"/>
      <c r="R21" s="468"/>
    </row>
    <row r="22" spans="1:25" ht="20.25" customHeight="1">
      <c r="A22" s="729" t="str">
        <f>IF(ISNA((VLOOKUP(D22,'Number Allocation'!A:F,5,FALSE))),"",VLOOKUP(D22,'Number Allocation'!A:F,5,FALSE))</f>
        <v/>
      </c>
      <c r="B22" s="729" t="str">
        <f>IF(ISNA((VLOOKUP(D22,'Number Allocation'!A:F,6,FALSE))),"",VLOOKUP(D22,'Number Allocation'!A:F,6,FALSE))</f>
        <v/>
      </c>
      <c r="C22" s="66"/>
      <c r="D22" s="67"/>
      <c r="E22" s="68"/>
      <c r="F22" s="47" t="str">
        <f>IF(ISBLANK(D22),"",IF(ISNA((VLOOKUP(D22,'Number Allocation'!A:F,3,FALSE))),"Not Declared",VLOOKUP(D22,'Number Allocation'!A:F,3,FALSE)))</f>
        <v/>
      </c>
      <c r="G22" s="45" t="str">
        <f>IF(ISBLANK(D22),"",IF(ISNA((VLOOKUP(D22,'Number Allocation'!A:F,4,FALSE))),"Not Declared",VLOOKUP(D22,'Number Allocation'!A:F,4,FALSE)))</f>
        <v/>
      </c>
      <c r="H22" s="729" t="str" cm="1">
        <f t="array" ref="H22">IF(OR(C22="",D22="",E22=""),"", _xlfn.LET(_xlpm.Rst, VALUE(E22), _xlpm.Evt, A22&amp;B22&amp;" "&amp;C22,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 s="66"/>
    </row>
    <row r="23" spans="1:25" ht="20.25" customHeight="1">
      <c r="A23" s="729" t="str">
        <f>IF(ISNA((VLOOKUP(D23,'Number Allocation'!A:F,5,FALSE))),"",VLOOKUP(D23,'Number Allocation'!A:F,5,FALSE))</f>
        <v/>
      </c>
      <c r="B23" s="729" t="str">
        <f>IF(ISNA((VLOOKUP(D23,'Number Allocation'!A:F,6,FALSE))),"",VLOOKUP(D23,'Number Allocation'!A:F,6,FALSE))</f>
        <v/>
      </c>
      <c r="C23" s="66"/>
      <c r="D23" s="67"/>
      <c r="E23" s="68"/>
      <c r="F23" s="47" t="str">
        <f>IF(ISBLANK(D23),"",IF(ISNA((VLOOKUP(D23,'Number Allocation'!A:F,3,FALSE))),"Not Declared",VLOOKUP(D23,'Number Allocation'!A:F,3,FALSE)))</f>
        <v/>
      </c>
      <c r="G23" s="45" t="str">
        <f>IF(ISBLANK(D23),"",IF(ISNA((VLOOKUP(D23,'Number Allocation'!A:F,4,FALSE))),"Not Declared",VLOOKUP(D23,'Number Allocation'!A:F,4,FALSE)))</f>
        <v/>
      </c>
      <c r="H23" s="729" t="str" cm="1">
        <f t="array" ref="H23">IF(OR(C23="",D23="",E23=""),"", _xlfn.LET(_xlpm.Rst, VALUE(E23), _xlpm.Evt, A23&amp;B23&amp;" "&amp;C23,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 s="66"/>
    </row>
    <row r="24" spans="1:25" ht="20.25" customHeight="1">
      <c r="A24" s="729" t="str">
        <f>IF(ISNA((VLOOKUP(D24,'Number Allocation'!A:F,5,FALSE))),"",VLOOKUP(D24,'Number Allocation'!A:F,5,FALSE))</f>
        <v/>
      </c>
      <c r="B24" s="729" t="str">
        <f>IF(ISNA((VLOOKUP(D24,'Number Allocation'!A:F,6,FALSE))),"",VLOOKUP(D24,'Number Allocation'!A:F,6,FALSE))</f>
        <v/>
      </c>
      <c r="C24" s="66"/>
      <c r="D24" s="66"/>
      <c r="E24" s="68"/>
      <c r="F24" s="47" t="str">
        <f>IF(ISBLANK(D24),"",IF(ISNA((VLOOKUP(D24,'Number Allocation'!A:F,3,FALSE))),"Not Declared",VLOOKUP(D24,'Number Allocation'!A:F,3,FALSE)))</f>
        <v/>
      </c>
      <c r="G24" s="45" t="str">
        <f>IF(ISBLANK(D24),"",IF(ISNA((VLOOKUP(D24,'Number Allocation'!A:F,4,FALSE))),"Not Declared",VLOOKUP(D24,'Number Allocation'!A:F,4,FALSE)))</f>
        <v/>
      </c>
      <c r="H24" s="729" t="str" cm="1">
        <f t="array" ref="H24">IF(OR(C24="",D24="",E24=""),"", _xlfn.LET(_xlpm.Rst, VALUE(E24), _xlpm.Evt, A24&amp;B24&amp;" "&amp;C24,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 s="66"/>
      <c r="R24" s="468"/>
      <c r="S24" s="468"/>
      <c r="T24" s="468"/>
    </row>
    <row r="25" spans="1:25" ht="20.25" customHeight="1">
      <c r="A25" s="729" t="str">
        <f>IF(ISNA((VLOOKUP(D25,'Number Allocation'!A:F,5,FALSE))),"",VLOOKUP(D25,'Number Allocation'!A:F,5,FALSE))</f>
        <v/>
      </c>
      <c r="B25" s="729" t="str">
        <f>IF(ISNA((VLOOKUP(D25,'Number Allocation'!A:F,6,FALSE))),"",VLOOKUP(D25,'Number Allocation'!A:F,6,FALSE))</f>
        <v/>
      </c>
      <c r="C25" s="66"/>
      <c r="D25" s="66"/>
      <c r="E25" s="68"/>
      <c r="F25" s="47" t="str">
        <f>IF(ISBLANK(D25),"",IF(ISNA((VLOOKUP(D25,'Number Allocation'!A:F,3,FALSE))),"Not Declared",VLOOKUP(D25,'Number Allocation'!A:F,3,FALSE)))</f>
        <v/>
      </c>
      <c r="G25" s="45" t="str">
        <f>IF(ISBLANK(D25),"",IF(ISNA((VLOOKUP(D25,'Number Allocation'!A:F,4,FALSE))),"Not Declared",VLOOKUP(D25,'Number Allocation'!A:F,4,FALSE)))</f>
        <v/>
      </c>
      <c r="H25" s="729" t="str" cm="1">
        <f t="array" ref="H25">IF(OR(C25="",D25="",E25=""),"", _xlfn.LET(_xlpm.Rst, VALUE(E25), _xlpm.Evt, A25&amp;B25&amp;" "&amp;C25,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 s="66"/>
      <c r="U25" s="468"/>
      <c r="V25" s="468"/>
      <c r="W25" s="468"/>
      <c r="X25" s="468"/>
      <c r="Y25" s="468"/>
    </row>
    <row r="26" spans="1:25" ht="20.25" customHeight="1">
      <c r="A26" s="729" t="str">
        <f>IF(ISNA((VLOOKUP(D26,'Number Allocation'!A:F,5,FALSE))),"",VLOOKUP(D26,'Number Allocation'!A:F,5,FALSE))</f>
        <v/>
      </c>
      <c r="B26" s="729" t="str">
        <f>IF(ISNA((VLOOKUP(D26,'Number Allocation'!A:F,6,FALSE))),"",VLOOKUP(D26,'Number Allocation'!A:F,6,FALSE))</f>
        <v/>
      </c>
      <c r="C26" s="66"/>
      <c r="D26" s="66"/>
      <c r="E26" s="68"/>
      <c r="F26" s="47" t="str">
        <f>IF(ISBLANK(D26),"",IF(ISNA((VLOOKUP(D26,'Number Allocation'!A:F,3,FALSE))),"Not Declared",VLOOKUP(D26,'Number Allocation'!A:F,3,FALSE)))</f>
        <v/>
      </c>
      <c r="G26" s="45" t="str">
        <f>IF(ISBLANK(D26),"",IF(ISNA((VLOOKUP(D26,'Number Allocation'!A:F,4,FALSE))),"Not Declared",VLOOKUP(D26,'Number Allocation'!A:F,4,FALSE)))</f>
        <v/>
      </c>
      <c r="H26" s="729" t="str" cm="1">
        <f t="array" ref="H26">IF(OR(C26="",D26="",E26=""),"", _xlfn.LET(_xlpm.Rst, VALUE(E26), _xlpm.Evt, A26&amp;B26&amp;" "&amp;C26,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 s="66"/>
    </row>
    <row r="27" spans="1:25" ht="20.25" customHeight="1">
      <c r="A27" s="729" t="str">
        <f>IF(ISNA((VLOOKUP(D27,'Number Allocation'!A:F,5,FALSE))),"",VLOOKUP(D27,'Number Allocation'!A:F,5,FALSE))</f>
        <v/>
      </c>
      <c r="B27" s="729" t="str">
        <f>IF(ISNA((VLOOKUP(D27,'Number Allocation'!A:F,6,FALSE))),"",VLOOKUP(D27,'Number Allocation'!A:F,6,FALSE))</f>
        <v/>
      </c>
      <c r="C27" s="66"/>
      <c r="D27" s="66"/>
      <c r="E27" s="68"/>
      <c r="F27" s="47" t="str">
        <f>IF(ISBLANK(D27),"",IF(ISNA((VLOOKUP(D27,'Number Allocation'!A:F,3,FALSE))),"Not Declared",VLOOKUP(D27,'Number Allocation'!A:F,3,FALSE)))</f>
        <v/>
      </c>
      <c r="G27" s="45" t="str">
        <f>IF(ISBLANK(D27),"",IF(ISNA((VLOOKUP(D27,'Number Allocation'!A:F,4,FALSE))),"Not Declared",VLOOKUP(D27,'Number Allocation'!A:F,4,FALSE)))</f>
        <v/>
      </c>
      <c r="H27" s="729" t="str" cm="1">
        <f t="array" ref="H27">IF(OR(C27="",D27="",E27=""),"", _xlfn.LET(_xlpm.Rst, VALUE(E27), _xlpm.Evt, A27&amp;B27&amp;" "&amp;C27,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 s="66"/>
    </row>
    <row r="28" spans="1:25" ht="20.25" customHeight="1">
      <c r="A28" s="729" t="str">
        <f>IF(ISNA((VLOOKUP(D28,'Number Allocation'!A:F,5,FALSE))),"",VLOOKUP(D28,'Number Allocation'!A:F,5,FALSE))</f>
        <v/>
      </c>
      <c r="B28" s="729" t="str">
        <f>IF(ISNA((VLOOKUP(D28,'Number Allocation'!A:F,6,FALSE))),"",VLOOKUP(D28,'Number Allocation'!A:F,6,FALSE))</f>
        <v/>
      </c>
      <c r="C28" s="66"/>
      <c r="D28" s="66"/>
      <c r="E28" s="68"/>
      <c r="F28" s="47" t="str">
        <f>IF(ISBLANK(D28),"",IF(ISNA((VLOOKUP(D28,'Number Allocation'!A:F,3,FALSE))),"Not Declared",VLOOKUP(D28,'Number Allocation'!A:F,3,FALSE)))</f>
        <v/>
      </c>
      <c r="G28" s="45" t="str">
        <f>IF(ISBLANK(D28),"",IF(ISNA((VLOOKUP(D28,'Number Allocation'!A:F,4,FALSE))),"Not Declared",VLOOKUP(D28,'Number Allocation'!A:F,4,FALSE)))</f>
        <v/>
      </c>
      <c r="H28" s="729" t="str" cm="1">
        <f t="array" ref="H28">IF(OR(C28="",D28="",E28=""),"", _xlfn.LET(_xlpm.Rst, VALUE(E28), _xlpm.Evt, A28&amp;B28&amp;" "&amp;C28,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 s="66"/>
    </row>
    <row r="29" spans="1:25" ht="20.25" customHeight="1">
      <c r="A29" s="729" t="str">
        <f>IF(ISNA((VLOOKUP(D29,'Number Allocation'!A:F,5,FALSE))),"",VLOOKUP(D29,'Number Allocation'!A:F,5,FALSE))</f>
        <v/>
      </c>
      <c r="B29" s="729" t="str">
        <f>IF(ISNA((VLOOKUP(D29,'Number Allocation'!A:F,6,FALSE))),"",VLOOKUP(D29,'Number Allocation'!A:F,6,FALSE))</f>
        <v/>
      </c>
      <c r="C29" s="66"/>
      <c r="D29" s="66"/>
      <c r="E29" s="68"/>
      <c r="F29" s="47" t="str">
        <f>IF(ISBLANK(D29),"",IF(ISNA((VLOOKUP(D29,'Number Allocation'!A:F,3,FALSE))),"Not Declared",VLOOKUP(D29,'Number Allocation'!A:F,3,FALSE)))</f>
        <v/>
      </c>
      <c r="G29" s="45" t="str">
        <f>IF(ISBLANK(D29),"",IF(ISNA((VLOOKUP(D29,'Number Allocation'!A:F,4,FALSE))),"Not Declared",VLOOKUP(D29,'Number Allocation'!A:F,4,FALSE)))</f>
        <v/>
      </c>
      <c r="H29" s="729" t="str" cm="1">
        <f t="array" ref="H29">IF(OR(C29="",D29="",E29=""),"", _xlfn.LET(_xlpm.Rst, VALUE(E29), _xlpm.Evt, A29&amp;B29&amp;" "&amp;C29,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 s="66"/>
    </row>
    <row r="30" spans="1:25" ht="20.25" customHeight="1">
      <c r="A30" s="729" t="str">
        <f>IF(ISNA((VLOOKUP(D30,'Number Allocation'!A:F,5,FALSE))),"",VLOOKUP(D30,'Number Allocation'!A:F,5,FALSE))</f>
        <v/>
      </c>
      <c r="B30" s="729" t="str">
        <f>IF(ISNA((VLOOKUP(D30,'Number Allocation'!A:F,6,FALSE))),"",VLOOKUP(D30,'Number Allocation'!A:F,6,FALSE))</f>
        <v/>
      </c>
      <c r="C30" s="66"/>
      <c r="D30" s="66"/>
      <c r="E30" s="68"/>
      <c r="F30" s="47" t="str">
        <f>IF(ISBLANK(D30),"",IF(ISNA((VLOOKUP(D30,'Number Allocation'!A:F,3,FALSE))),"Not Declared",VLOOKUP(D30,'Number Allocation'!A:F,3,FALSE)))</f>
        <v/>
      </c>
      <c r="G30" s="45" t="str">
        <f>IF(ISBLANK(D30),"",IF(ISNA((VLOOKUP(D30,'Number Allocation'!A:F,4,FALSE))),"Not Declared",VLOOKUP(D30,'Number Allocation'!A:F,4,FALSE)))</f>
        <v/>
      </c>
      <c r="H30" s="729" t="str" cm="1">
        <f t="array" ref="H30">IF(OR(C30="",D30="",E30=""),"", _xlfn.LET(_xlpm.Rst, VALUE(E30), _xlpm.Evt, A30&amp;B30&amp;" "&amp;C30,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 s="66"/>
    </row>
    <row r="31" spans="1:25" ht="20.25" customHeight="1">
      <c r="A31" s="729" t="str">
        <f>IF(ISNA((VLOOKUP(D31,'Number Allocation'!A:F,5,FALSE))),"",VLOOKUP(D31,'Number Allocation'!A:F,5,FALSE))</f>
        <v/>
      </c>
      <c r="B31" s="729" t="str">
        <f>IF(ISNA((VLOOKUP(D31,'Number Allocation'!A:F,6,FALSE))),"",VLOOKUP(D31,'Number Allocation'!A:F,6,FALSE))</f>
        <v/>
      </c>
      <c r="C31" s="66"/>
      <c r="D31" s="66"/>
      <c r="E31" s="68"/>
      <c r="F31" s="47" t="str">
        <f>IF(ISBLANK(D31),"",IF(ISNA((VLOOKUP(D31,'Number Allocation'!A:F,3,FALSE))),"Not Declared",VLOOKUP(D31,'Number Allocation'!A:F,3,FALSE)))</f>
        <v/>
      </c>
      <c r="G31" s="45" t="str">
        <f>IF(ISBLANK(D31),"",IF(ISNA((VLOOKUP(D31,'Number Allocation'!A:F,4,FALSE))),"Not Declared",VLOOKUP(D31,'Number Allocation'!A:F,4,FALSE)))</f>
        <v/>
      </c>
      <c r="H31" s="729" t="str" cm="1">
        <f t="array" ref="H31">IF(OR(C31="",D31="",E31=""),"", _xlfn.LET(_xlpm.Rst, VALUE(E31), _xlpm.Evt, A31&amp;B31&amp;" "&amp;C31,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 s="66"/>
    </row>
    <row r="32" spans="1:25" ht="20.25" customHeight="1">
      <c r="A32" s="729" t="str">
        <f>IF(ISNA((VLOOKUP(D32,'Number Allocation'!A:F,5,FALSE))),"",VLOOKUP(D32,'Number Allocation'!A:F,5,FALSE))</f>
        <v/>
      </c>
      <c r="B32" s="729" t="str">
        <f>IF(ISNA((VLOOKUP(D32,'Number Allocation'!A:F,6,FALSE))),"",VLOOKUP(D32,'Number Allocation'!A:F,6,FALSE))</f>
        <v/>
      </c>
      <c r="C32" s="66"/>
      <c r="D32" s="66"/>
      <c r="E32" s="68"/>
      <c r="F32" s="47" t="str">
        <f>IF(ISBLANK(D32),"",IF(ISNA((VLOOKUP(D32,'Number Allocation'!A:F,3,FALSE))),"Not Declared",VLOOKUP(D32,'Number Allocation'!A:F,3,FALSE)))</f>
        <v/>
      </c>
      <c r="G32" s="45" t="str">
        <f>IF(ISBLANK(D32),"",IF(ISNA((VLOOKUP(D32,'Number Allocation'!A:F,4,FALSE))),"Not Declared",VLOOKUP(D32,'Number Allocation'!A:F,4,FALSE)))</f>
        <v/>
      </c>
      <c r="H32" s="729" t="str" cm="1">
        <f t="array" ref="H32">IF(OR(C32="",D32="",E32=""),"", _xlfn.LET(_xlpm.Rst, VALUE(E32), _xlpm.Evt, A32&amp;B32&amp;" "&amp;C32,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 s="66"/>
    </row>
    <row r="33" spans="1:18" ht="20.25" customHeight="1">
      <c r="A33" s="729" t="str">
        <f>IF(ISNA((VLOOKUP(D33,'Number Allocation'!A:F,5,FALSE))),"",VLOOKUP(D33,'Number Allocation'!A:F,5,FALSE))</f>
        <v/>
      </c>
      <c r="B33" s="729" t="str">
        <f>IF(ISNA((VLOOKUP(D33,'Number Allocation'!A:F,6,FALSE))),"",VLOOKUP(D33,'Number Allocation'!A:F,6,FALSE))</f>
        <v/>
      </c>
      <c r="C33" s="66"/>
      <c r="D33" s="66"/>
      <c r="E33" s="68"/>
      <c r="F33" s="47" t="str">
        <f>IF(ISBLANK(D33),"",IF(ISNA((VLOOKUP(D33,'Number Allocation'!A:F,3,FALSE))),"Not Declared",VLOOKUP(D33,'Number Allocation'!A:F,3,FALSE)))</f>
        <v/>
      </c>
      <c r="G33" s="45" t="str">
        <f>IF(ISBLANK(D33),"",IF(ISNA((VLOOKUP(D33,'Number Allocation'!A:F,4,FALSE))),"Not Declared",VLOOKUP(D33,'Number Allocation'!A:F,4,FALSE)))</f>
        <v/>
      </c>
      <c r="H33" s="729" t="str" cm="1">
        <f t="array" ref="H33">IF(OR(C33="",D33="",E33=""),"", _xlfn.LET(_xlpm.Rst, VALUE(E33), _xlpm.Evt, A33&amp;B33&amp;" "&amp;C33,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 s="66"/>
    </row>
    <row r="34" spans="1:18" ht="20.25" customHeight="1">
      <c r="A34" s="729" t="str">
        <f>IF(ISNA((VLOOKUP(D34,'Number Allocation'!A:F,5,FALSE))),"",VLOOKUP(D34,'Number Allocation'!A:F,5,FALSE))</f>
        <v/>
      </c>
      <c r="B34" s="729" t="str">
        <f>IF(ISNA((VLOOKUP(D34,'Number Allocation'!A:F,6,FALSE))),"",VLOOKUP(D34,'Number Allocation'!A:F,6,FALSE))</f>
        <v/>
      </c>
      <c r="C34" s="66"/>
      <c r="D34" s="66"/>
      <c r="E34" s="68"/>
      <c r="F34" s="47" t="str">
        <f>IF(ISBLANK(D34),"",IF(ISNA((VLOOKUP(D34,'Number Allocation'!A:F,3,FALSE))),"Not Declared",VLOOKUP(D34,'Number Allocation'!A:F,3,FALSE)))</f>
        <v/>
      </c>
      <c r="G34" s="45" t="str">
        <f>IF(ISBLANK(D34),"",IF(ISNA((VLOOKUP(D34,'Number Allocation'!A:F,4,FALSE))),"Not Declared",VLOOKUP(D34,'Number Allocation'!A:F,4,FALSE)))</f>
        <v/>
      </c>
      <c r="H34" s="729" t="str" cm="1">
        <f t="array" ref="H34">IF(OR(C34="",D34="",E34=""),"", _xlfn.LET(_xlpm.Rst, VALUE(E34), _xlpm.Evt, A34&amp;B34&amp;" "&amp;C34,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 s="66"/>
    </row>
    <row r="35" spans="1:18" ht="20.25" customHeight="1">
      <c r="A35" s="729" t="str">
        <f>IF(ISNA((VLOOKUP(D35,'Number Allocation'!A:F,5,FALSE))),"",VLOOKUP(D35,'Number Allocation'!A:F,5,FALSE))</f>
        <v/>
      </c>
      <c r="B35" s="729" t="str">
        <f>IF(ISNA((VLOOKUP(D35,'Number Allocation'!A:F,6,FALSE))),"",VLOOKUP(D35,'Number Allocation'!A:F,6,FALSE))</f>
        <v/>
      </c>
      <c r="C35" s="66"/>
      <c r="D35" s="66"/>
      <c r="E35" s="68"/>
      <c r="F35" s="47" t="str">
        <f>IF(ISBLANK(D35),"",IF(ISNA((VLOOKUP(D35,'Number Allocation'!A:F,3,FALSE))),"Not Declared",VLOOKUP(D35,'Number Allocation'!A:F,3,FALSE)))</f>
        <v/>
      </c>
      <c r="G35" s="45" t="str">
        <f>IF(ISBLANK(D35),"",IF(ISNA((VLOOKUP(D35,'Number Allocation'!A:F,4,FALSE))),"Not Declared",VLOOKUP(D35,'Number Allocation'!A:F,4,FALSE)))</f>
        <v/>
      </c>
      <c r="H35" s="729" t="str" cm="1">
        <f t="array" ref="H35">IF(OR(C35="",D35="",E35=""),"", _xlfn.LET(_xlpm.Rst, VALUE(E35), _xlpm.Evt, A35&amp;B35&amp;" "&amp;C35,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 s="66"/>
    </row>
    <row r="36" spans="1:18" ht="20.25" customHeight="1">
      <c r="A36" s="729" t="str">
        <f>IF(ISNA((VLOOKUP(D36,'Number Allocation'!A:F,5,FALSE))),"",VLOOKUP(D36,'Number Allocation'!A:F,5,FALSE))</f>
        <v/>
      </c>
      <c r="B36" s="729" t="str">
        <f>IF(ISNA((VLOOKUP(D36,'Number Allocation'!A:F,6,FALSE))),"",VLOOKUP(D36,'Number Allocation'!A:F,6,FALSE))</f>
        <v/>
      </c>
      <c r="C36" s="66"/>
      <c r="D36" s="67"/>
      <c r="E36" s="68"/>
      <c r="F36" s="47" t="str">
        <f>IF(ISBLANK(D36),"",IF(ISNA((VLOOKUP(D36,'Number Allocation'!A:F,3,FALSE))),"Not Declared",VLOOKUP(D36,'Number Allocation'!A:F,3,FALSE)))</f>
        <v/>
      </c>
      <c r="G36" s="45" t="str">
        <f>IF(ISBLANK(D36),"",IF(ISNA((VLOOKUP(D36,'Number Allocation'!A:F,4,FALSE))),"Not Declared",VLOOKUP(D36,'Number Allocation'!A:F,4,FALSE)))</f>
        <v/>
      </c>
      <c r="H36" s="729" t="str" cm="1">
        <f t="array" ref="H36">IF(OR(C36="",D36="",E36=""),"", _xlfn.LET(_xlpm.Rst, VALUE(E36), _xlpm.Evt, A36&amp;B36&amp;" "&amp;C36,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 s="66"/>
    </row>
    <row r="37" spans="1:18" ht="20.25" customHeight="1">
      <c r="A37" s="729" t="str">
        <f>IF(ISNA((VLOOKUP(D37,'Number Allocation'!A:F,5,FALSE))),"",VLOOKUP(D37,'Number Allocation'!A:F,5,FALSE))</f>
        <v/>
      </c>
      <c r="B37" s="729" t="str">
        <f>IF(ISNA((VLOOKUP(D37,'Number Allocation'!A:F,6,FALSE))),"",VLOOKUP(D37,'Number Allocation'!A:F,6,FALSE))</f>
        <v/>
      </c>
      <c r="C37" s="66"/>
      <c r="D37" s="66"/>
      <c r="E37" s="68"/>
      <c r="F37" s="47" t="str">
        <f>IF(ISBLANK(D37),"",IF(ISNA((VLOOKUP(D37,'Number Allocation'!A:F,3,FALSE))),"Not Declared",VLOOKUP(D37,'Number Allocation'!A:F,3,FALSE)))</f>
        <v/>
      </c>
      <c r="G37" s="45" t="str">
        <f>IF(ISBLANK(D37),"",IF(ISNA((VLOOKUP(D37,'Number Allocation'!A:F,4,FALSE))),"Not Declared",VLOOKUP(D37,'Number Allocation'!A:F,4,FALSE)))</f>
        <v/>
      </c>
      <c r="H37" s="729" t="str" cm="1">
        <f t="array" ref="H37">IF(OR(C37="",D37="",E37=""),"", _xlfn.LET(_xlpm.Rst, VALUE(E37), _xlpm.Evt, A37&amp;B37&amp;" "&amp;C37,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 s="66"/>
      <c r="R37" s="468"/>
    </row>
    <row r="38" spans="1:18" ht="20.25" customHeight="1">
      <c r="A38" s="729" t="str">
        <f>IF(ISNA((VLOOKUP(D38,'Number Allocation'!A:F,5,FALSE))),"",VLOOKUP(D38,'Number Allocation'!A:F,5,FALSE))</f>
        <v/>
      </c>
      <c r="B38" s="729" t="str">
        <f>IF(ISNA((VLOOKUP(D38,'Number Allocation'!A:F,6,FALSE))),"",VLOOKUP(D38,'Number Allocation'!A:F,6,FALSE))</f>
        <v/>
      </c>
      <c r="C38" s="66"/>
      <c r="D38" s="67"/>
      <c r="E38" s="68"/>
      <c r="F38" s="47" t="str">
        <f>IF(ISBLANK(D38),"",IF(ISNA((VLOOKUP(D38,'Number Allocation'!A:F,3,FALSE))),"Not Declared",VLOOKUP(D38,'Number Allocation'!A:F,3,FALSE)))</f>
        <v/>
      </c>
      <c r="G38" s="45" t="str">
        <f>IF(ISBLANK(D38),"",IF(ISNA((VLOOKUP(D38,'Number Allocation'!A:F,4,FALSE))),"Not Declared",VLOOKUP(D38,'Number Allocation'!A:F,4,FALSE)))</f>
        <v/>
      </c>
      <c r="H38" s="729" t="str" cm="1">
        <f t="array" ref="H38">IF(OR(C38="",D38="",E38=""),"", _xlfn.LET(_xlpm.Rst, VALUE(E38), _xlpm.Evt, A38&amp;B38&amp;" "&amp;C38,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 s="66"/>
    </row>
    <row r="39" spans="1:18" ht="20.25" customHeight="1">
      <c r="A39" s="729" t="str">
        <f>IF(ISNA((VLOOKUP(D39,'Number Allocation'!A:F,5,FALSE))),"",VLOOKUP(D39,'Number Allocation'!A:F,5,FALSE))</f>
        <v/>
      </c>
      <c r="B39" s="729" t="str">
        <f>IF(ISNA((VLOOKUP(D39,'Number Allocation'!A:F,6,FALSE))),"",VLOOKUP(D39,'Number Allocation'!A:F,6,FALSE))</f>
        <v/>
      </c>
      <c r="C39" s="66"/>
      <c r="D39" s="66"/>
      <c r="E39" s="68"/>
      <c r="F39" s="47" t="str">
        <f>IF(ISBLANK(D39),"",IF(ISNA((VLOOKUP(D39,'Number Allocation'!A:F,3,FALSE))),"Not Declared",VLOOKUP(D39,'Number Allocation'!A:F,3,FALSE)))</f>
        <v/>
      </c>
      <c r="G39" s="45" t="str">
        <f>IF(ISBLANK(D39),"",IF(ISNA((VLOOKUP(D39,'Number Allocation'!A:F,4,FALSE))),"Not Declared",VLOOKUP(D39,'Number Allocation'!A:F,4,FALSE)))</f>
        <v/>
      </c>
      <c r="H39" s="729" t="str" cm="1">
        <f t="array" ref="H39">IF(OR(C39="",D39="",E39=""),"", _xlfn.LET(_xlpm.Rst, VALUE(E39), _xlpm.Evt, A39&amp;B39&amp;" "&amp;C39,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 s="66"/>
    </row>
    <row r="40" spans="1:18" ht="20.25" customHeight="1">
      <c r="A40" s="729" t="str">
        <f>IF(ISNA((VLOOKUP(D40,'Number Allocation'!A:F,5,FALSE))),"",VLOOKUP(D40,'Number Allocation'!A:F,5,FALSE))</f>
        <v/>
      </c>
      <c r="B40" s="729" t="str">
        <f>IF(ISNA((VLOOKUP(D40,'Number Allocation'!A:F,6,FALSE))),"",VLOOKUP(D40,'Number Allocation'!A:F,6,FALSE))</f>
        <v/>
      </c>
      <c r="C40" s="66"/>
      <c r="D40" s="67"/>
      <c r="E40" s="68"/>
      <c r="F40" s="47" t="str">
        <f>IF(ISBLANK(D40),"",IF(ISNA((VLOOKUP(D40,'Number Allocation'!A:F,3,FALSE))),"Not Declared",VLOOKUP(D40,'Number Allocation'!A:F,3,FALSE)))</f>
        <v/>
      </c>
      <c r="G40" s="45" t="str">
        <f>IF(ISBLANK(D40),"",IF(ISNA((VLOOKUP(D40,'Number Allocation'!A:F,4,FALSE))),"Not Declared",VLOOKUP(D40,'Number Allocation'!A:F,4,FALSE)))</f>
        <v/>
      </c>
      <c r="H40" s="729" t="str" cm="1">
        <f t="array" ref="H40">IF(OR(C40="",D40="",E40=""),"", _xlfn.LET(_xlpm.Rst, VALUE(E40), _xlpm.Evt, A40&amp;B40&amp;" "&amp;C40,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0" s="66"/>
    </row>
    <row r="41" spans="1:18" ht="20.25" customHeight="1">
      <c r="A41" s="729" t="str">
        <f>IF(ISNA((VLOOKUP(D41,'Number Allocation'!A:F,5,FALSE))),"",VLOOKUP(D41,'Number Allocation'!A:F,5,FALSE))</f>
        <v/>
      </c>
      <c r="B41" s="729" t="str">
        <f>IF(ISNA((VLOOKUP(D41,'Number Allocation'!A:F,6,FALSE))),"",VLOOKUP(D41,'Number Allocation'!A:F,6,FALSE))</f>
        <v/>
      </c>
      <c r="C41" s="66"/>
      <c r="D41" s="66"/>
      <c r="E41" s="68"/>
      <c r="F41" s="47" t="str">
        <f>IF(ISBLANK(D41),"",IF(ISNA((VLOOKUP(D41,'Number Allocation'!A:F,3,FALSE))),"Not Declared",VLOOKUP(D41,'Number Allocation'!A:F,3,FALSE)))</f>
        <v/>
      </c>
      <c r="G41" s="45" t="str">
        <f>IF(ISBLANK(D41),"",IF(ISNA((VLOOKUP(D41,'Number Allocation'!A:F,4,FALSE))),"Not Declared",VLOOKUP(D41,'Number Allocation'!A:F,4,FALSE)))</f>
        <v/>
      </c>
      <c r="H41" s="729" t="str" cm="1">
        <f t="array" ref="H41">IF(OR(C41="",D41="",E41=""),"", _xlfn.LET(_xlpm.Rst, VALUE(E41), _xlpm.Evt, A41&amp;B41&amp;" "&amp;C41,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1" s="66"/>
    </row>
    <row r="42" spans="1:18" ht="20.25" customHeight="1">
      <c r="A42" s="729" t="str">
        <f>IF(ISNA((VLOOKUP(D42,'Number Allocation'!A:F,5,FALSE))),"",VLOOKUP(D42,'Number Allocation'!A:F,5,FALSE))</f>
        <v/>
      </c>
      <c r="B42" s="729" t="str">
        <f>IF(ISNA((VLOOKUP(D42,'Number Allocation'!A:F,6,FALSE))),"",VLOOKUP(D42,'Number Allocation'!A:F,6,FALSE))</f>
        <v/>
      </c>
      <c r="C42" s="66"/>
      <c r="D42" s="67"/>
      <c r="E42" s="68"/>
      <c r="F42" s="47" t="str">
        <f>IF(ISBLANK(D42),"",IF(ISNA((VLOOKUP(D42,'Number Allocation'!A:F,3,FALSE))),"Not Declared",VLOOKUP(D42,'Number Allocation'!A:F,3,FALSE)))</f>
        <v/>
      </c>
      <c r="G42" s="45" t="str">
        <f>IF(ISBLANK(D42),"",IF(ISNA((VLOOKUP(D42,'Number Allocation'!A:F,4,FALSE))),"Not Declared",VLOOKUP(D42,'Number Allocation'!A:F,4,FALSE)))</f>
        <v/>
      </c>
      <c r="H42" s="729" t="str" cm="1">
        <f t="array" ref="H42">IF(OR(C42="",D42="",E42=""),"", _xlfn.LET(_xlpm.Rst, VALUE(E42), _xlpm.Evt, A42&amp;B42&amp;" "&amp;C42,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2" s="66"/>
    </row>
    <row r="43" spans="1:18" ht="20.25" customHeight="1">
      <c r="A43" s="729" t="str">
        <f>IF(ISNA((VLOOKUP(D43,'Number Allocation'!A:F,5,FALSE))),"",VLOOKUP(D43,'Number Allocation'!A:F,5,FALSE))</f>
        <v/>
      </c>
      <c r="B43" s="729" t="str">
        <f>IF(ISNA((VLOOKUP(D43,'Number Allocation'!A:F,6,FALSE))),"",VLOOKUP(D43,'Number Allocation'!A:F,6,FALSE))</f>
        <v/>
      </c>
      <c r="C43" s="66"/>
      <c r="D43" s="67"/>
      <c r="E43" s="68"/>
      <c r="F43" s="47" t="str">
        <f>IF(ISBLANK(D43),"",IF(ISNA((VLOOKUP(D43,'Number Allocation'!A:F,3,FALSE))),"Not Declared",VLOOKUP(D43,'Number Allocation'!A:F,3,FALSE)))</f>
        <v/>
      </c>
      <c r="G43" s="45" t="str">
        <f>IF(ISBLANK(D43),"",IF(ISNA((VLOOKUP(D43,'Number Allocation'!A:F,4,FALSE))),"Not Declared",VLOOKUP(D43,'Number Allocation'!A:F,4,FALSE)))</f>
        <v/>
      </c>
      <c r="H43" s="729" t="str" cm="1">
        <f t="array" ref="H43">IF(OR(C43="",D43="",E43=""),"", _xlfn.LET(_xlpm.Rst, VALUE(E43), _xlpm.Evt, A43&amp;B43&amp;" "&amp;C43,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3" s="66"/>
    </row>
    <row r="44" spans="1:18" ht="20.25" customHeight="1">
      <c r="A44" s="729" t="str">
        <f>IF(ISNA((VLOOKUP(D44,'Number Allocation'!A:F,5,FALSE))),"",VLOOKUP(D44,'Number Allocation'!A:F,5,FALSE))</f>
        <v/>
      </c>
      <c r="B44" s="729" t="str">
        <f>IF(ISNA((VLOOKUP(D44,'Number Allocation'!A:F,6,FALSE))),"",VLOOKUP(D44,'Number Allocation'!A:F,6,FALSE))</f>
        <v/>
      </c>
      <c r="C44" s="66"/>
      <c r="D44" s="67"/>
      <c r="E44" s="68"/>
      <c r="F44" s="47" t="str">
        <f>IF(ISBLANK(D44),"",IF(ISNA((VLOOKUP(D44,'Number Allocation'!A:F,3,FALSE))),"Not Declared",VLOOKUP(D44,'Number Allocation'!A:F,3,FALSE)))</f>
        <v/>
      </c>
      <c r="G44" s="45" t="str">
        <f>IF(ISBLANK(D44),"",IF(ISNA((VLOOKUP(D44,'Number Allocation'!A:F,4,FALSE))),"Not Declared",VLOOKUP(D44,'Number Allocation'!A:F,4,FALSE)))</f>
        <v/>
      </c>
      <c r="H44" s="729" t="str" cm="1">
        <f t="array" ref="H44">IF(OR(C44="",D44="",E44=""),"", _xlfn.LET(_xlpm.Rst, VALUE(E44), _xlpm.Evt, A44&amp;B44&amp;" "&amp;C44,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4" s="66"/>
    </row>
    <row r="45" spans="1:18" ht="20.25" customHeight="1">
      <c r="A45" s="729" t="str">
        <f>IF(ISNA((VLOOKUP(D45,'Number Allocation'!A:F,5,FALSE))),"",VLOOKUP(D45,'Number Allocation'!A:F,5,FALSE))</f>
        <v/>
      </c>
      <c r="B45" s="729" t="str">
        <f>IF(ISNA((VLOOKUP(D45,'Number Allocation'!A:F,6,FALSE))),"",VLOOKUP(D45,'Number Allocation'!A:F,6,FALSE))</f>
        <v/>
      </c>
      <c r="C45" s="66"/>
      <c r="D45" s="67"/>
      <c r="E45" s="68"/>
      <c r="F45" s="47" t="str">
        <f>IF(ISBLANK(D45),"",IF(ISNA((VLOOKUP(D45,'Number Allocation'!A:F,3,FALSE))),"Not Declared",VLOOKUP(D45,'Number Allocation'!A:F,3,FALSE)))</f>
        <v/>
      </c>
      <c r="G45" s="45" t="str">
        <f>IF(ISBLANK(D45),"",IF(ISNA((VLOOKUP(D45,'Number Allocation'!A:F,4,FALSE))),"Not Declared",VLOOKUP(D45,'Number Allocation'!A:F,4,FALSE)))</f>
        <v/>
      </c>
      <c r="H45" s="729" t="str" cm="1">
        <f t="array" ref="H45">IF(OR(C45="",D45="",E45=""),"", _xlfn.LET(_xlpm.Rst, VALUE(E45), _xlpm.Evt, A45&amp;B45&amp;" "&amp;C45,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5" s="66"/>
    </row>
    <row r="46" spans="1:18" ht="20.25" customHeight="1">
      <c r="A46" s="729" t="str">
        <f>IF(ISNA((VLOOKUP(D46,'Number Allocation'!A:F,5,FALSE))),"",VLOOKUP(D46,'Number Allocation'!A:F,5,FALSE))</f>
        <v/>
      </c>
      <c r="B46" s="729" t="str">
        <f>IF(ISNA((VLOOKUP(D46,'Number Allocation'!A:F,6,FALSE))),"",VLOOKUP(D46,'Number Allocation'!A:F,6,FALSE))</f>
        <v/>
      </c>
      <c r="C46" s="66"/>
      <c r="D46" s="67"/>
      <c r="E46" s="68"/>
      <c r="F46" s="47" t="str">
        <f>IF(ISBLANK(D46),"",IF(ISNA((VLOOKUP(D46,'Number Allocation'!A:F,3,FALSE))),"Not Declared",VLOOKUP(D46,'Number Allocation'!A:F,3,FALSE)))</f>
        <v/>
      </c>
      <c r="G46" s="45" t="str">
        <f>IF(ISBLANK(D46),"",IF(ISNA((VLOOKUP(D46,'Number Allocation'!A:F,4,FALSE))),"Not Declared",VLOOKUP(D46,'Number Allocation'!A:F,4,FALSE)))</f>
        <v/>
      </c>
      <c r="H46" s="729" t="str" cm="1">
        <f t="array" ref="H46">IF(OR(C46="",D46="",E46=""),"", _xlfn.LET(_xlpm.Rst, VALUE(E46), _xlpm.Evt, A46&amp;B46&amp;" "&amp;C46,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6" s="66"/>
    </row>
    <row r="47" spans="1:18" ht="20.25" customHeight="1">
      <c r="A47" s="729" t="str">
        <f>IF(ISNA((VLOOKUP(D47,'Number Allocation'!A:F,5,FALSE))),"",VLOOKUP(D47,'Number Allocation'!A:F,5,FALSE))</f>
        <v/>
      </c>
      <c r="B47" s="729" t="str">
        <f>IF(ISNA((VLOOKUP(D47,'Number Allocation'!A:F,6,FALSE))),"",VLOOKUP(D47,'Number Allocation'!A:F,6,FALSE))</f>
        <v/>
      </c>
      <c r="C47" s="66"/>
      <c r="D47" s="67"/>
      <c r="E47" s="68"/>
      <c r="F47" s="47" t="str">
        <f>IF(ISBLANK(D47),"",IF(ISNA((VLOOKUP(D47,'Number Allocation'!A:F,3,FALSE))),"Not Declared",VLOOKUP(D47,'Number Allocation'!A:F,3,FALSE)))</f>
        <v/>
      </c>
      <c r="G47" s="45" t="str">
        <f>IF(ISBLANK(D47),"",IF(ISNA((VLOOKUP(D47,'Number Allocation'!A:F,4,FALSE))),"Not Declared",VLOOKUP(D47,'Number Allocation'!A:F,4,FALSE)))</f>
        <v/>
      </c>
      <c r="H47" s="729" t="str" cm="1">
        <f t="array" ref="H47">IF(OR(C47="",D47="",E47=""),"", _xlfn.LET(_xlpm.Rst, VALUE(E47), _xlpm.Evt, A47&amp;B47&amp;" "&amp;C47,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7" s="66"/>
    </row>
    <row r="48" spans="1:18" ht="20.25" customHeight="1">
      <c r="A48" s="729" t="str">
        <f>IF(ISNA((VLOOKUP(D48,'Number Allocation'!A:F,5,FALSE))),"",VLOOKUP(D48,'Number Allocation'!A:F,5,FALSE))</f>
        <v/>
      </c>
      <c r="B48" s="729" t="str">
        <f>IF(ISNA((VLOOKUP(D48,'Number Allocation'!A:F,6,FALSE))),"",VLOOKUP(D48,'Number Allocation'!A:F,6,FALSE))</f>
        <v/>
      </c>
      <c r="C48" s="66"/>
      <c r="D48" s="67"/>
      <c r="E48" s="68"/>
      <c r="F48" s="47" t="str">
        <f>IF(ISBLANK(D48),"",IF(ISNA((VLOOKUP(D48,'Number Allocation'!A:F,3,FALSE))),"Not Declared",VLOOKUP(D48,'Number Allocation'!A:F,3,FALSE)))</f>
        <v/>
      </c>
      <c r="G48" s="45" t="str">
        <f>IF(ISBLANK(D48),"",IF(ISNA((VLOOKUP(D48,'Number Allocation'!A:F,4,FALSE))),"Not Declared",VLOOKUP(D48,'Number Allocation'!A:F,4,FALSE)))</f>
        <v/>
      </c>
      <c r="H48" s="729" t="str" cm="1">
        <f t="array" ref="H48">IF(OR(C48="",D48="",E48=""),"", _xlfn.LET(_xlpm.Rst, VALUE(E48), _xlpm.Evt, A48&amp;B48&amp;" "&amp;C48,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8" s="66"/>
    </row>
    <row r="49" spans="1:9" ht="20.25" customHeight="1">
      <c r="A49" s="729" t="str">
        <f>IF(ISNA((VLOOKUP(D49,'Number Allocation'!A:F,5,FALSE))),"",VLOOKUP(D49,'Number Allocation'!A:F,5,FALSE))</f>
        <v/>
      </c>
      <c r="B49" s="729" t="str">
        <f>IF(ISNA((VLOOKUP(D49,'Number Allocation'!A:F,6,FALSE))),"",VLOOKUP(D49,'Number Allocation'!A:F,6,FALSE))</f>
        <v/>
      </c>
      <c r="C49" s="66"/>
      <c r="D49" s="67"/>
      <c r="E49" s="68"/>
      <c r="F49" s="47" t="str">
        <f>IF(ISBLANK(D49),"",IF(ISNA((VLOOKUP(D49,'Number Allocation'!A:F,3,FALSE))),"Not Declared",VLOOKUP(D49,'Number Allocation'!A:F,3,FALSE)))</f>
        <v/>
      </c>
      <c r="G49" s="45" t="str">
        <f>IF(ISBLANK(D49),"",IF(ISNA((VLOOKUP(D49,'Number Allocation'!A:F,4,FALSE))),"Not Declared",VLOOKUP(D49,'Number Allocation'!A:F,4,FALSE)))</f>
        <v/>
      </c>
      <c r="H49" s="729" t="str" cm="1">
        <f t="array" ref="H49">IF(OR(C49="",D49="",E49=""),"", _xlfn.LET(_xlpm.Rst, VALUE(E49), _xlpm.Evt, A49&amp;B49&amp;" "&amp;C49,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9" s="66"/>
    </row>
    <row r="50" spans="1:9" ht="20.25" customHeight="1">
      <c r="A50" s="729" t="str">
        <f>IF(ISNA((VLOOKUP(D50,'Number Allocation'!A:F,5,FALSE))),"",VLOOKUP(D50,'Number Allocation'!A:F,5,FALSE))</f>
        <v/>
      </c>
      <c r="B50" s="729" t="str">
        <f>IF(ISNA((VLOOKUP(D50,'Number Allocation'!A:F,6,FALSE))),"",VLOOKUP(D50,'Number Allocation'!A:F,6,FALSE))</f>
        <v/>
      </c>
      <c r="C50" s="66"/>
      <c r="D50" s="66"/>
      <c r="E50" s="68"/>
      <c r="F50" s="47" t="str">
        <f>IF(ISBLANK(D50),"",IF(ISNA((VLOOKUP(D50,'Number Allocation'!A:F,3,FALSE))),"Not Declared",VLOOKUP(D50,'Number Allocation'!A:F,3,FALSE)))</f>
        <v/>
      </c>
      <c r="G50" s="45" t="str">
        <f>IF(ISBLANK(D50),"",IF(ISNA((VLOOKUP(D50,'Number Allocation'!A:F,4,FALSE))),"Not Declared",VLOOKUP(D50,'Number Allocation'!A:F,4,FALSE)))</f>
        <v/>
      </c>
      <c r="H50" s="729" t="str" cm="1">
        <f t="array" ref="H50">IF(OR(C50="",D50="",E50=""),"", _xlfn.LET(_xlpm.Rst, VALUE(E50), _xlpm.Evt, A50&amp;B50&amp;" "&amp;C50,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0" s="66"/>
    </row>
    <row r="51" spans="1:9" ht="20.25" customHeight="1">
      <c r="A51" s="729" t="str">
        <f>IF(ISNA((VLOOKUP(D51,'Number Allocation'!A:F,5,FALSE))),"",VLOOKUP(D51,'Number Allocation'!A:F,5,FALSE))</f>
        <v/>
      </c>
      <c r="B51" s="729" t="str">
        <f>IF(ISNA((VLOOKUP(D51,'Number Allocation'!A:F,6,FALSE))),"",VLOOKUP(D51,'Number Allocation'!A:F,6,FALSE))</f>
        <v/>
      </c>
      <c r="C51" s="66"/>
      <c r="D51" s="67"/>
      <c r="E51" s="68"/>
      <c r="F51" s="47" t="str">
        <f>IF(ISBLANK(D51),"",IF(ISNA((VLOOKUP(D51,'Number Allocation'!A:F,3,FALSE))),"Not Declared",VLOOKUP(D51,'Number Allocation'!A:F,3,FALSE)))</f>
        <v/>
      </c>
      <c r="G51" s="45" t="str">
        <f>IF(ISBLANK(D51),"",IF(ISNA((VLOOKUP(D51,'Number Allocation'!A:F,4,FALSE))),"Not Declared",VLOOKUP(D51,'Number Allocation'!A:F,4,FALSE)))</f>
        <v/>
      </c>
      <c r="H51" s="729" t="str" cm="1">
        <f t="array" ref="H51">IF(OR(C51="",D51="",E51=""),"", _xlfn.LET(_xlpm.Rst, VALUE(E51), _xlpm.Evt, A51&amp;B51&amp;" "&amp;C51,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1" s="66"/>
    </row>
    <row r="52" spans="1:9" ht="20.25" customHeight="1">
      <c r="A52" s="729" t="str">
        <f>IF(ISNA((VLOOKUP(D52,'Number Allocation'!A:F,5,FALSE))),"",VLOOKUP(D52,'Number Allocation'!A:F,5,FALSE))</f>
        <v/>
      </c>
      <c r="B52" s="729" t="str">
        <f>IF(ISNA((VLOOKUP(D52,'Number Allocation'!A:F,6,FALSE))),"",VLOOKUP(D52,'Number Allocation'!A:F,6,FALSE))</f>
        <v/>
      </c>
      <c r="C52" s="66"/>
      <c r="D52" s="67"/>
      <c r="E52" s="68"/>
      <c r="F52" s="47" t="str">
        <f>IF(ISBLANK(D52),"",IF(ISNA((VLOOKUP(D52,'Number Allocation'!A:F,3,FALSE))),"Not Declared",VLOOKUP(D52,'Number Allocation'!A:F,3,FALSE)))</f>
        <v/>
      </c>
      <c r="G52" s="45" t="str">
        <f>IF(ISBLANK(D52),"",IF(ISNA((VLOOKUP(D52,'Number Allocation'!A:F,4,FALSE))),"Not Declared",VLOOKUP(D52,'Number Allocation'!A:F,4,FALSE)))</f>
        <v/>
      </c>
      <c r="H52" s="729" t="str" cm="1">
        <f t="array" ref="H52">IF(OR(C52="",D52="",E52=""),"", _xlfn.LET(_xlpm.Rst, VALUE(E52), _xlpm.Evt, A52&amp;B52&amp;" "&amp;C52,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2" s="66"/>
    </row>
    <row r="53" spans="1:9" ht="20.25" customHeight="1">
      <c r="A53" s="729" t="str">
        <f>IF(ISNA((VLOOKUP(D53,'Number Allocation'!A:F,5,FALSE))),"",VLOOKUP(D53,'Number Allocation'!A:F,5,FALSE))</f>
        <v/>
      </c>
      <c r="B53" s="729" t="str">
        <f>IF(ISNA((VLOOKUP(D53,'Number Allocation'!A:F,6,FALSE))),"",VLOOKUP(D53,'Number Allocation'!A:F,6,FALSE))</f>
        <v/>
      </c>
      <c r="C53" s="66"/>
      <c r="D53" s="67"/>
      <c r="E53" s="68"/>
      <c r="F53" s="47" t="str">
        <f>IF(ISBLANK(D53),"",IF(ISNA((VLOOKUP(D53,'Number Allocation'!A:F,3,FALSE))),"Not Declared",VLOOKUP(D53,'Number Allocation'!A:F,3,FALSE)))</f>
        <v/>
      </c>
      <c r="G53" s="45" t="str">
        <f>IF(ISBLANK(D53),"",IF(ISNA((VLOOKUP(D53,'Number Allocation'!A:F,4,FALSE))),"Not Declared",VLOOKUP(D53,'Number Allocation'!A:F,4,FALSE)))</f>
        <v/>
      </c>
      <c r="H53" s="729" t="str" cm="1">
        <f t="array" ref="H53">IF(OR(C53="",D53="",E53=""),"", _xlfn.LET(_xlpm.Rst, VALUE(E53), _xlpm.Evt, A53&amp;B53&amp;" "&amp;C53,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3" s="66"/>
    </row>
    <row r="54" spans="1:9" ht="20.25" customHeight="1">
      <c r="A54" s="729" t="str">
        <f>IF(ISNA((VLOOKUP(D54,'Number Allocation'!A:F,5,FALSE))),"",VLOOKUP(D54,'Number Allocation'!A:F,5,FALSE))</f>
        <v/>
      </c>
      <c r="B54" s="729" t="str">
        <f>IF(ISNA((VLOOKUP(D54,'Number Allocation'!A:F,6,FALSE))),"",VLOOKUP(D54,'Number Allocation'!A:F,6,FALSE))</f>
        <v/>
      </c>
      <c r="C54" s="66"/>
      <c r="D54" s="67"/>
      <c r="E54" s="68"/>
      <c r="F54" s="47" t="str">
        <f>IF(ISBLANK(D54),"",IF(ISNA((VLOOKUP(D54,'Number Allocation'!A:F,3,FALSE))),"Not Declared",VLOOKUP(D54,'Number Allocation'!A:F,3,FALSE)))</f>
        <v/>
      </c>
      <c r="G54" s="45" t="str">
        <f>IF(ISBLANK(D54),"",IF(ISNA((VLOOKUP(D54,'Number Allocation'!A:F,4,FALSE))),"Not Declared",VLOOKUP(D54,'Number Allocation'!A:F,4,FALSE)))</f>
        <v/>
      </c>
      <c r="H54" s="729" t="str" cm="1">
        <f t="array" ref="H54">IF(OR(C54="",D54="",E54=""),"", _xlfn.LET(_xlpm.Rst, VALUE(E54), _xlpm.Evt, A54&amp;B54&amp;" "&amp;C54,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4" s="66"/>
    </row>
    <row r="55" spans="1:9" ht="20.25" customHeight="1">
      <c r="A55" s="729" t="str">
        <f>IF(ISNA((VLOOKUP(D55,'Number Allocation'!A:F,5,FALSE))),"",VLOOKUP(D55,'Number Allocation'!A:F,5,FALSE))</f>
        <v/>
      </c>
      <c r="B55" s="729" t="str">
        <f>IF(ISNA((VLOOKUP(D55,'Number Allocation'!A:F,6,FALSE))),"",VLOOKUP(D55,'Number Allocation'!A:F,6,FALSE))</f>
        <v/>
      </c>
      <c r="C55" s="66"/>
      <c r="D55" s="66"/>
      <c r="E55" s="68"/>
      <c r="F55" s="47" t="str">
        <f>IF(ISBLANK(D55),"",IF(ISNA((VLOOKUP(D55,'Number Allocation'!A:F,3,FALSE))),"Not Declared",VLOOKUP(D55,'Number Allocation'!A:F,3,FALSE)))</f>
        <v/>
      </c>
      <c r="G55" s="45" t="str">
        <f>IF(ISBLANK(D55),"",IF(ISNA((VLOOKUP(D55,'Number Allocation'!A:F,4,FALSE))),"Not Declared",VLOOKUP(D55,'Number Allocation'!A:F,4,FALSE)))</f>
        <v/>
      </c>
      <c r="H55" s="729" t="str" cm="1">
        <f t="array" ref="H55">IF(OR(C55="",D55="",E55=""),"", _xlfn.LET(_xlpm.Rst, VALUE(E55), _xlpm.Evt, A55&amp;B55&amp;" "&amp;C55,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5" s="66"/>
    </row>
    <row r="56" spans="1:9" ht="20.25" customHeight="1">
      <c r="A56" s="729" t="str">
        <f>IF(ISNA((VLOOKUP(D56,'Number Allocation'!A:F,5,FALSE))),"",VLOOKUP(D56,'Number Allocation'!A:F,5,FALSE))</f>
        <v/>
      </c>
      <c r="B56" s="729" t="str">
        <f>IF(ISNA((VLOOKUP(D56,'Number Allocation'!A:F,6,FALSE))),"",VLOOKUP(D56,'Number Allocation'!A:F,6,FALSE))</f>
        <v/>
      </c>
      <c r="C56" s="66"/>
      <c r="D56" s="66"/>
      <c r="E56" s="68"/>
      <c r="F56" s="47" t="str">
        <f>IF(ISBLANK(D56),"",IF(ISNA((VLOOKUP(D56,'Number Allocation'!A:F,3,FALSE))),"Not Declared",VLOOKUP(D56,'Number Allocation'!A:F,3,FALSE)))</f>
        <v/>
      </c>
      <c r="G56" s="45" t="str">
        <f>IF(ISBLANK(D56),"",IF(ISNA((VLOOKUP(D56,'Number Allocation'!A:F,4,FALSE))),"Not Declared",VLOOKUP(D56,'Number Allocation'!A:F,4,FALSE)))</f>
        <v/>
      </c>
      <c r="H56" s="729" t="str" cm="1">
        <f t="array" ref="H56">IF(OR(C56="",D56="",E56=""),"", _xlfn.LET(_xlpm.Rst, VALUE(E56), _xlpm.Evt, A56&amp;B56&amp;" "&amp;C56,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6" s="66"/>
    </row>
    <row r="57" spans="1:9" ht="20.25" customHeight="1">
      <c r="A57" s="729" t="str">
        <f>IF(ISNA((VLOOKUP(D57,'Number Allocation'!A:F,5,FALSE))),"",VLOOKUP(D57,'Number Allocation'!A:F,5,FALSE))</f>
        <v/>
      </c>
      <c r="B57" s="729" t="str">
        <f>IF(ISNA((VLOOKUP(D57,'Number Allocation'!A:F,6,FALSE))),"",VLOOKUP(D57,'Number Allocation'!A:F,6,FALSE))</f>
        <v/>
      </c>
      <c r="C57" s="66"/>
      <c r="D57" s="67"/>
      <c r="E57" s="68"/>
      <c r="F57" s="47" t="str">
        <f>IF(ISBLANK(D57),"",IF(ISNA((VLOOKUP(D57,'Number Allocation'!A:F,3,FALSE))),"Not Declared",VLOOKUP(D57,'Number Allocation'!A:F,3,FALSE)))</f>
        <v/>
      </c>
      <c r="G57" s="45" t="str">
        <f>IF(ISBLANK(D57),"",IF(ISNA((VLOOKUP(D57,'Number Allocation'!A:F,4,FALSE))),"Not Declared",VLOOKUP(D57,'Number Allocation'!A:F,4,FALSE)))</f>
        <v/>
      </c>
      <c r="H57" s="729" t="str" cm="1">
        <f t="array" ref="H57">IF(OR(C57="",D57="",E57=""),"", _xlfn.LET(_xlpm.Rst, VALUE(E57), _xlpm.Evt, A57&amp;B57&amp;" "&amp;C57,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7" s="66"/>
    </row>
    <row r="58" spans="1:9" ht="20.25" customHeight="1">
      <c r="A58" s="729" t="str">
        <f>IF(ISNA((VLOOKUP(D58,'Number Allocation'!A:F,5,FALSE))),"",VLOOKUP(D58,'Number Allocation'!A:F,5,FALSE))</f>
        <v/>
      </c>
      <c r="B58" s="729" t="str">
        <f>IF(ISNA((VLOOKUP(D58,'Number Allocation'!A:F,6,FALSE))),"",VLOOKUP(D58,'Number Allocation'!A:F,6,FALSE))</f>
        <v/>
      </c>
      <c r="C58" s="66"/>
      <c r="D58" s="67"/>
      <c r="E58" s="68"/>
      <c r="F58" s="47" t="str">
        <f>IF(ISBLANK(D58),"",IF(ISNA((VLOOKUP(D58,'Number Allocation'!A:F,3,FALSE))),"Not Declared",VLOOKUP(D58,'Number Allocation'!A:F,3,FALSE)))</f>
        <v/>
      </c>
      <c r="G58" s="45" t="str">
        <f>IF(ISBLANK(D58),"",IF(ISNA((VLOOKUP(D58,'Number Allocation'!A:F,4,FALSE))),"Not Declared",VLOOKUP(D58,'Number Allocation'!A:F,4,FALSE)))</f>
        <v/>
      </c>
      <c r="H58" s="729" t="str" cm="1">
        <f t="array" ref="H58">IF(OR(C58="",D58="",E58=""),"", _xlfn.LET(_xlpm.Rst, VALUE(E58), _xlpm.Evt, A58&amp;B58&amp;" "&amp;C58,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8" s="66"/>
    </row>
    <row r="59" spans="1:9" ht="20.25" customHeight="1">
      <c r="A59" s="729" t="str">
        <f>IF(ISNA((VLOOKUP(D59,'Number Allocation'!A:F,5,FALSE))),"",VLOOKUP(D59,'Number Allocation'!A:F,5,FALSE))</f>
        <v/>
      </c>
      <c r="B59" s="729" t="str">
        <f>IF(ISNA((VLOOKUP(D59,'Number Allocation'!A:F,6,FALSE))),"",VLOOKUP(D59,'Number Allocation'!A:F,6,FALSE))</f>
        <v/>
      </c>
      <c r="C59" s="66"/>
      <c r="D59" s="66"/>
      <c r="E59" s="68"/>
      <c r="F59" s="47" t="str">
        <f>IF(ISBLANK(D59),"",IF(ISNA((VLOOKUP(D59,'Number Allocation'!A:F,3,FALSE))),"Not Declared",VLOOKUP(D59,'Number Allocation'!A:F,3,FALSE)))</f>
        <v/>
      </c>
      <c r="G59" s="45" t="str">
        <f>IF(ISBLANK(D59),"",IF(ISNA((VLOOKUP(D59,'Number Allocation'!A:F,4,FALSE))),"Not Declared",VLOOKUP(D59,'Number Allocation'!A:F,4,FALSE)))</f>
        <v/>
      </c>
      <c r="H59" s="729" t="str" cm="1">
        <f t="array" ref="H59">IF(OR(C59="",D59="",E59=""),"", _xlfn.LET(_xlpm.Rst, VALUE(E59), _xlpm.Evt, A59&amp;B59&amp;" "&amp;C59,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59" s="66"/>
    </row>
    <row r="60" spans="1:9" ht="20.25" customHeight="1">
      <c r="A60" s="729" t="str">
        <f>IF(ISNA((VLOOKUP(D60,'Number Allocation'!A:F,5,FALSE))),"",VLOOKUP(D60,'Number Allocation'!A:F,5,FALSE))</f>
        <v/>
      </c>
      <c r="B60" s="729" t="str">
        <f>IF(ISNA((VLOOKUP(D60,'Number Allocation'!A:F,6,FALSE))),"",VLOOKUP(D60,'Number Allocation'!A:F,6,FALSE))</f>
        <v/>
      </c>
      <c r="C60" s="66"/>
      <c r="D60" s="67"/>
      <c r="E60" s="68"/>
      <c r="F60" s="47" t="str">
        <f>IF(ISBLANK(D60),"",IF(ISNA((VLOOKUP(D60,'Number Allocation'!A:F,3,FALSE))),"Not Declared",VLOOKUP(D60,'Number Allocation'!A:F,3,FALSE)))</f>
        <v/>
      </c>
      <c r="G60" s="45" t="str">
        <f>IF(ISBLANK(D60),"",IF(ISNA((VLOOKUP(D60,'Number Allocation'!A:F,4,FALSE))),"Not Declared",VLOOKUP(D60,'Number Allocation'!A:F,4,FALSE)))</f>
        <v/>
      </c>
      <c r="H60" s="729" t="str" cm="1">
        <f t="array" ref="H60">IF(OR(C60="",D60="",E60=""),"", _xlfn.LET(_xlpm.Rst, VALUE(E60), _xlpm.Evt, A60&amp;B60&amp;" "&amp;C60,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0" s="66"/>
    </row>
    <row r="61" spans="1:9" ht="20.25" customHeight="1">
      <c r="A61" s="729" t="str">
        <f>IF(ISNA((VLOOKUP(D61,'Number Allocation'!A:F,5,FALSE))),"",VLOOKUP(D61,'Number Allocation'!A:F,5,FALSE))</f>
        <v/>
      </c>
      <c r="B61" s="729" t="str">
        <f>IF(ISNA((VLOOKUP(D61,'Number Allocation'!A:F,6,FALSE))),"",VLOOKUP(D61,'Number Allocation'!A:F,6,FALSE))</f>
        <v/>
      </c>
      <c r="C61" s="66"/>
      <c r="D61" s="67"/>
      <c r="E61" s="68"/>
      <c r="F61" s="47" t="str">
        <f>IF(ISBLANK(D61),"",IF(ISNA((VLOOKUP(D61,'Number Allocation'!A:F,3,FALSE))),"Not Declared",VLOOKUP(D61,'Number Allocation'!A:F,3,FALSE)))</f>
        <v/>
      </c>
      <c r="G61" s="45" t="str">
        <f>IF(ISBLANK(D61),"",IF(ISNA((VLOOKUP(D61,'Number Allocation'!A:F,4,FALSE))),"Not Declared",VLOOKUP(D61,'Number Allocation'!A:F,4,FALSE)))</f>
        <v/>
      </c>
      <c r="H61" s="729" t="str" cm="1">
        <f t="array" ref="H61">IF(OR(C61="",D61="",E61=""),"", _xlfn.LET(_xlpm.Rst, VALUE(E61), _xlpm.Evt, A61&amp;B61&amp;" "&amp;C61,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1" s="66"/>
    </row>
    <row r="62" spans="1:9" ht="20.25" customHeight="1">
      <c r="A62" s="729" t="str">
        <f>IF(ISNA((VLOOKUP(D62,'Number Allocation'!A:F,5,FALSE))),"",VLOOKUP(D62,'Number Allocation'!A:F,5,FALSE))</f>
        <v/>
      </c>
      <c r="B62" s="729" t="str">
        <f>IF(ISNA((VLOOKUP(D62,'Number Allocation'!A:F,6,FALSE))),"",VLOOKUP(D62,'Number Allocation'!A:F,6,FALSE))</f>
        <v/>
      </c>
      <c r="C62" s="66"/>
      <c r="D62" s="67"/>
      <c r="E62" s="68"/>
      <c r="F62" s="47" t="str">
        <f>IF(ISBLANK(D62),"",IF(ISNA((VLOOKUP(D62,'Number Allocation'!A:F,3,FALSE))),"Not Declared",VLOOKUP(D62,'Number Allocation'!A:F,3,FALSE)))</f>
        <v/>
      </c>
      <c r="G62" s="45" t="str">
        <f>IF(ISBLANK(D62),"",IF(ISNA((VLOOKUP(D62,'Number Allocation'!A:F,4,FALSE))),"Not Declared",VLOOKUP(D62,'Number Allocation'!A:F,4,FALSE)))</f>
        <v/>
      </c>
      <c r="H62" s="729" t="str" cm="1">
        <f t="array" ref="H62">IF(OR(C62="",D62="",E62=""),"", _xlfn.LET(_xlpm.Rst, VALUE(E62), _xlpm.Evt, A62&amp;B62&amp;" "&amp;C62,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2" s="66"/>
    </row>
    <row r="63" spans="1:9" ht="20.25" customHeight="1">
      <c r="A63" s="729" t="str">
        <f>IF(ISNA((VLOOKUP(D63,'Number Allocation'!A:F,5,FALSE))),"",VLOOKUP(D63,'Number Allocation'!A:F,5,FALSE))</f>
        <v/>
      </c>
      <c r="B63" s="729" t="str">
        <f>IF(ISNA((VLOOKUP(D63,'Number Allocation'!A:F,6,FALSE))),"",VLOOKUP(D63,'Number Allocation'!A:F,6,FALSE))</f>
        <v/>
      </c>
      <c r="C63" s="66"/>
      <c r="D63" s="67"/>
      <c r="E63" s="68"/>
      <c r="F63" s="47" t="str">
        <f>IF(ISBLANK(D63),"",IF(ISNA((VLOOKUP(D63,'Number Allocation'!A:F,3,FALSE))),"Not Declared",VLOOKUP(D63,'Number Allocation'!A:F,3,FALSE)))</f>
        <v/>
      </c>
      <c r="G63" s="45" t="str">
        <f>IF(ISBLANK(D63),"",IF(ISNA((VLOOKUP(D63,'Number Allocation'!A:F,4,FALSE))),"Not Declared",VLOOKUP(D63,'Number Allocation'!A:F,4,FALSE)))</f>
        <v/>
      </c>
      <c r="H63" s="729" t="str" cm="1">
        <f t="array" ref="H63">IF(OR(C63="",D63="",E63=""),"", _xlfn.LET(_xlpm.Rst, VALUE(E63), _xlpm.Evt, A63&amp;B63&amp;" "&amp;C63,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3" s="66"/>
    </row>
    <row r="64" spans="1:9" ht="20.25" customHeight="1">
      <c r="A64" s="729" t="str">
        <f>IF(ISNA((VLOOKUP(D64,'Number Allocation'!A:F,5,FALSE))),"",VLOOKUP(D64,'Number Allocation'!A:F,5,FALSE))</f>
        <v/>
      </c>
      <c r="B64" s="729" t="str">
        <f>IF(ISNA((VLOOKUP(D64,'Number Allocation'!A:F,6,FALSE))),"",VLOOKUP(D64,'Number Allocation'!A:F,6,FALSE))</f>
        <v/>
      </c>
      <c r="C64" s="66"/>
      <c r="D64" s="67"/>
      <c r="E64" s="68"/>
      <c r="F64" s="47" t="str">
        <f>IF(ISBLANK(D64),"",IF(ISNA((VLOOKUP(D64,'Number Allocation'!A:F,3,FALSE))),"Not Declared",VLOOKUP(D64,'Number Allocation'!A:F,3,FALSE)))</f>
        <v/>
      </c>
      <c r="G64" s="45" t="str">
        <f>IF(ISBLANK(D64),"",IF(ISNA((VLOOKUP(D64,'Number Allocation'!A:F,4,FALSE))),"Not Declared",VLOOKUP(D64,'Number Allocation'!A:F,4,FALSE)))</f>
        <v/>
      </c>
      <c r="H64" s="729" t="str" cm="1">
        <f t="array" ref="H64">IF(OR(C64="",D64="",E64=""),"", _xlfn.LET(_xlpm.Rst, VALUE(E64), _xlpm.Evt, A64&amp;B64&amp;" "&amp;C64,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4" s="66"/>
    </row>
    <row r="65" spans="1:9" ht="20.25" customHeight="1">
      <c r="A65" s="729" t="str">
        <f>IF(ISNA((VLOOKUP(D65,'Number Allocation'!A:F,5,FALSE))),"",VLOOKUP(D65,'Number Allocation'!A:F,5,FALSE))</f>
        <v/>
      </c>
      <c r="B65" s="729" t="str">
        <f>IF(ISNA((VLOOKUP(D65,'Number Allocation'!A:F,6,FALSE))),"",VLOOKUP(D65,'Number Allocation'!A:F,6,FALSE))</f>
        <v/>
      </c>
      <c r="C65" s="66"/>
      <c r="D65" s="67"/>
      <c r="E65" s="68"/>
      <c r="F65" s="47" t="str">
        <f>IF(ISBLANK(D65),"",IF(ISNA((VLOOKUP(D65,'Number Allocation'!A:F,3,FALSE))),"Not Declared",VLOOKUP(D65,'Number Allocation'!A:F,3,FALSE)))</f>
        <v/>
      </c>
      <c r="G65" s="45" t="str">
        <f>IF(ISBLANK(D65),"",IF(ISNA((VLOOKUP(D65,'Number Allocation'!A:F,4,FALSE))),"Not Declared",VLOOKUP(D65,'Number Allocation'!A:F,4,FALSE)))</f>
        <v/>
      </c>
      <c r="H65" s="729" t="str" cm="1">
        <f t="array" ref="H65">IF(OR(C65="",D65="",E65=""),"", _xlfn.LET(_xlpm.Rst, VALUE(E65), _xlpm.Evt, A65&amp;B65&amp;" "&amp;C65,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5" s="66"/>
    </row>
    <row r="66" spans="1:9" ht="20.25" customHeight="1">
      <c r="A66" s="729" t="str">
        <f>IF(ISNA((VLOOKUP(D66,'Number Allocation'!A:F,5,FALSE))),"",VLOOKUP(D66,'Number Allocation'!A:F,5,FALSE))</f>
        <v/>
      </c>
      <c r="B66" s="729" t="str">
        <f>IF(ISNA((VLOOKUP(D66,'Number Allocation'!A:F,6,FALSE))),"",VLOOKUP(D66,'Number Allocation'!A:F,6,FALSE))</f>
        <v/>
      </c>
      <c r="C66" s="66"/>
      <c r="D66" s="66"/>
      <c r="E66" s="68"/>
      <c r="F66" s="47" t="str">
        <f>IF(ISBLANK(D66),"",IF(ISNA((VLOOKUP(D66,'Number Allocation'!A:F,3,FALSE))),"Not Declared",VLOOKUP(D66,'Number Allocation'!A:F,3,FALSE)))</f>
        <v/>
      </c>
      <c r="G66" s="45" t="str">
        <f>IF(ISBLANK(D66),"",IF(ISNA((VLOOKUP(D66,'Number Allocation'!A:F,4,FALSE))),"Not Declared",VLOOKUP(D66,'Number Allocation'!A:F,4,FALSE)))</f>
        <v/>
      </c>
      <c r="H66" s="729" t="str" cm="1">
        <f t="array" ref="H66">IF(OR(C66="",D66="",E66=""),"", _xlfn.LET(_xlpm.Rst, VALUE(E66), _xlpm.Evt, A66&amp;B66&amp;" "&amp;C66,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6" s="66"/>
    </row>
    <row r="67" spans="1:9" ht="20.25" customHeight="1">
      <c r="A67" s="729" t="str">
        <f>IF(ISNA((VLOOKUP(D67,'Number Allocation'!A:F,5,FALSE))),"",VLOOKUP(D67,'Number Allocation'!A:F,5,FALSE))</f>
        <v/>
      </c>
      <c r="B67" s="729" t="str">
        <f>IF(ISNA((VLOOKUP(D67,'Number Allocation'!A:F,6,FALSE))),"",VLOOKUP(D67,'Number Allocation'!A:F,6,FALSE))</f>
        <v/>
      </c>
      <c r="C67" s="66"/>
      <c r="D67" s="67"/>
      <c r="E67" s="68"/>
      <c r="F67" s="47" t="str">
        <f>IF(ISBLANK(D67),"",IF(ISNA((VLOOKUP(D67,'Number Allocation'!A:F,3,FALSE))),"Not Declared",VLOOKUP(D67,'Number Allocation'!A:F,3,FALSE)))</f>
        <v/>
      </c>
      <c r="G67" s="45" t="str">
        <f>IF(ISBLANK(D67),"",IF(ISNA((VLOOKUP(D67,'Number Allocation'!A:F,4,FALSE))),"Not Declared",VLOOKUP(D67,'Number Allocation'!A:F,4,FALSE)))</f>
        <v/>
      </c>
      <c r="H67" s="729" t="str" cm="1">
        <f t="array" ref="H67">IF(OR(C67="",D67="",E67=""),"", _xlfn.LET(_xlpm.Rst, VALUE(E67), _xlpm.Evt, A67&amp;B67&amp;" "&amp;C67,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7" s="66"/>
    </row>
    <row r="68" spans="1:9" ht="20.25" customHeight="1">
      <c r="A68" s="729" t="str">
        <f>IF(ISNA((VLOOKUP(D68,'Number Allocation'!A:F,5,FALSE))),"",VLOOKUP(D68,'Number Allocation'!A:F,5,FALSE))</f>
        <v/>
      </c>
      <c r="B68" s="729" t="str">
        <f>IF(ISNA((VLOOKUP(D68,'Number Allocation'!A:F,6,FALSE))),"",VLOOKUP(D68,'Number Allocation'!A:F,6,FALSE))</f>
        <v/>
      </c>
      <c r="C68" s="66"/>
      <c r="D68" s="67"/>
      <c r="E68" s="68"/>
      <c r="F68" s="47" t="str">
        <f>IF(ISBLANK(D68),"",IF(ISNA((VLOOKUP(D68,'Number Allocation'!A:F,3,FALSE))),"Not Declared",VLOOKUP(D68,'Number Allocation'!A:F,3,FALSE)))</f>
        <v/>
      </c>
      <c r="G68" s="45" t="str">
        <f>IF(ISBLANK(D68),"",IF(ISNA((VLOOKUP(D68,'Number Allocation'!A:F,4,FALSE))),"Not Declared",VLOOKUP(D68,'Number Allocation'!A:F,4,FALSE)))</f>
        <v/>
      </c>
      <c r="H68" s="729" t="str" cm="1">
        <f t="array" ref="H68">IF(OR(C68="",D68="",E68=""),"", _xlfn.LET(_xlpm.Rst, VALUE(E68), _xlpm.Evt, A68&amp;B68&amp;" "&amp;C68,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8" s="66"/>
    </row>
    <row r="69" spans="1:9" ht="20.25" customHeight="1">
      <c r="A69" s="729" t="str">
        <f>IF(ISNA((VLOOKUP(D69,'Number Allocation'!A:F,5,FALSE))),"",VLOOKUP(D69,'Number Allocation'!A:F,5,FALSE))</f>
        <v/>
      </c>
      <c r="B69" s="729" t="str">
        <f>IF(ISNA((VLOOKUP(D69,'Number Allocation'!A:F,6,FALSE))),"",VLOOKUP(D69,'Number Allocation'!A:F,6,FALSE))</f>
        <v/>
      </c>
      <c r="C69" s="66"/>
      <c r="D69" s="67"/>
      <c r="E69" s="68"/>
      <c r="F69" s="47" t="str">
        <f>IF(ISBLANK(D69),"",IF(ISNA((VLOOKUP(D69,'Number Allocation'!A:F,3,FALSE))),"Not Declared",VLOOKUP(D69,'Number Allocation'!A:F,3,FALSE)))</f>
        <v/>
      </c>
      <c r="G69" s="45" t="str">
        <f>IF(ISBLANK(D69),"",IF(ISNA((VLOOKUP(D69,'Number Allocation'!A:F,4,FALSE))),"Not Declared",VLOOKUP(D69,'Number Allocation'!A:F,4,FALSE)))</f>
        <v/>
      </c>
      <c r="H69" s="729" t="str" cm="1">
        <f t="array" ref="H69">IF(OR(C69="",D69="",E69=""),"", _xlfn.LET(_xlpm.Rst, VALUE(E69), _xlpm.Evt, A69&amp;B69&amp;" "&amp;C69,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69" s="66"/>
    </row>
    <row r="70" spans="1:9" ht="20.25" customHeight="1">
      <c r="A70" s="729" t="str">
        <f>IF(ISNA((VLOOKUP(D70,'Number Allocation'!A:F,5,FALSE))),"",VLOOKUP(D70,'Number Allocation'!A:F,5,FALSE))</f>
        <v/>
      </c>
      <c r="B70" s="729" t="str">
        <f>IF(ISNA((VLOOKUP(D70,'Number Allocation'!A:F,6,FALSE))),"",VLOOKUP(D70,'Number Allocation'!A:F,6,FALSE))</f>
        <v/>
      </c>
      <c r="C70" s="66"/>
      <c r="D70" s="67"/>
      <c r="E70" s="68"/>
      <c r="F70" s="47" t="str">
        <f>IF(ISBLANK(D70),"",IF(ISNA((VLOOKUP(D70,'Number Allocation'!A:F,3,FALSE))),"Not Declared",VLOOKUP(D70,'Number Allocation'!A:F,3,FALSE)))</f>
        <v/>
      </c>
      <c r="G70" s="45" t="str">
        <f>IF(ISBLANK(D70),"",IF(ISNA((VLOOKUP(D70,'Number Allocation'!A:F,4,FALSE))),"Not Declared",VLOOKUP(D70,'Number Allocation'!A:F,4,FALSE)))</f>
        <v/>
      </c>
      <c r="H70" s="729" t="str" cm="1">
        <f t="array" ref="H70">IF(OR(C70="",D70="",E70=""),"", _xlfn.LET(_xlpm.Rst, VALUE(E70), _xlpm.Evt, A70&amp;B70&amp;" "&amp;C70,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0" s="66"/>
    </row>
    <row r="71" spans="1:9" ht="20.25" customHeight="1">
      <c r="A71" s="729" t="str">
        <f>IF(ISNA((VLOOKUP(D71,'Number Allocation'!A:F,5,FALSE))),"",VLOOKUP(D71,'Number Allocation'!A:F,5,FALSE))</f>
        <v/>
      </c>
      <c r="B71" s="729" t="str">
        <f>IF(ISNA((VLOOKUP(D71,'Number Allocation'!A:F,6,FALSE))),"",VLOOKUP(D71,'Number Allocation'!A:F,6,FALSE))</f>
        <v/>
      </c>
      <c r="C71" s="66"/>
      <c r="D71" s="67"/>
      <c r="E71" s="68"/>
      <c r="F71" s="47" t="str">
        <f>IF(ISBLANK(D71),"",IF(ISNA((VLOOKUP(D71,'Number Allocation'!A:F,3,FALSE))),"Not Declared",VLOOKUP(D71,'Number Allocation'!A:F,3,FALSE)))</f>
        <v/>
      </c>
      <c r="G71" s="45" t="str">
        <f>IF(ISBLANK(D71),"",IF(ISNA((VLOOKUP(D71,'Number Allocation'!A:F,4,FALSE))),"Not Declared",VLOOKUP(D71,'Number Allocation'!A:F,4,FALSE)))</f>
        <v/>
      </c>
      <c r="H71" s="729" t="str" cm="1">
        <f t="array" ref="H71">IF(OR(C71="",D71="",E71=""),"", _xlfn.LET(_xlpm.Rst, VALUE(E71), _xlpm.Evt, A71&amp;B71&amp;" "&amp;C71,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1" s="66"/>
    </row>
    <row r="72" spans="1:9" ht="20.25" customHeight="1">
      <c r="A72" s="729" t="str">
        <f>IF(ISNA((VLOOKUP(D72,'Number Allocation'!A:F,5,FALSE))),"",VLOOKUP(D72,'Number Allocation'!A:F,5,FALSE))</f>
        <v/>
      </c>
      <c r="B72" s="729" t="str">
        <f>IF(ISNA((VLOOKUP(D72,'Number Allocation'!A:F,6,FALSE))),"",VLOOKUP(D72,'Number Allocation'!A:F,6,FALSE))</f>
        <v/>
      </c>
      <c r="C72" s="66"/>
      <c r="D72" s="66"/>
      <c r="E72" s="68"/>
      <c r="F72" s="47" t="str">
        <f>IF(ISBLANK(D72),"",IF(ISNA((VLOOKUP(D72,'Number Allocation'!A:F,3,FALSE))),"Not Declared",VLOOKUP(D72,'Number Allocation'!A:F,3,FALSE)))</f>
        <v/>
      </c>
      <c r="G72" s="45" t="str">
        <f>IF(ISBLANK(D72),"",IF(ISNA((VLOOKUP(D72,'Number Allocation'!A:F,4,FALSE))),"Not Declared",VLOOKUP(D72,'Number Allocation'!A:F,4,FALSE)))</f>
        <v/>
      </c>
      <c r="H72" s="729" t="str" cm="1">
        <f t="array" ref="H72">IF(OR(C72="",D72="",E72=""),"", _xlfn.LET(_xlpm.Rst, VALUE(E72), _xlpm.Evt, A72&amp;B72&amp;" "&amp;C72,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2" s="66"/>
    </row>
    <row r="73" spans="1:9" ht="20.25" customHeight="1">
      <c r="A73" s="729" t="str">
        <f>IF(ISNA((VLOOKUP(D73,'Number Allocation'!A:F,5,FALSE))),"",VLOOKUP(D73,'Number Allocation'!A:F,5,FALSE))</f>
        <v/>
      </c>
      <c r="B73" s="729" t="str">
        <f>IF(ISNA((VLOOKUP(D73,'Number Allocation'!A:F,6,FALSE))),"",VLOOKUP(D73,'Number Allocation'!A:F,6,FALSE))</f>
        <v/>
      </c>
      <c r="C73" s="66"/>
      <c r="D73" s="66"/>
      <c r="E73" s="68"/>
      <c r="F73" s="47" t="str">
        <f>IF(ISBLANK(D73),"",IF(ISNA((VLOOKUP(D73,'Number Allocation'!A:F,3,FALSE))),"Not Declared",VLOOKUP(D73,'Number Allocation'!A:F,3,FALSE)))</f>
        <v/>
      </c>
      <c r="G73" s="45" t="str">
        <f>IF(ISBLANK(D73),"",IF(ISNA((VLOOKUP(D73,'Number Allocation'!A:F,4,FALSE))),"Not Declared",VLOOKUP(D73,'Number Allocation'!A:F,4,FALSE)))</f>
        <v/>
      </c>
      <c r="H73" s="729" t="str" cm="1">
        <f t="array" ref="H73">IF(OR(C73="",D73="",E73=""),"", _xlfn.LET(_xlpm.Rst, VALUE(E73), _xlpm.Evt, A73&amp;B73&amp;" "&amp;C73,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3" s="66"/>
    </row>
    <row r="74" spans="1:9" ht="20.25" customHeight="1">
      <c r="A74" s="729" t="str">
        <f>IF(ISNA((VLOOKUP(D74,'Number Allocation'!A:F,5,FALSE))),"",VLOOKUP(D74,'Number Allocation'!A:F,5,FALSE))</f>
        <v/>
      </c>
      <c r="B74" s="729" t="str">
        <f>IF(ISNA((VLOOKUP(D74,'Number Allocation'!A:F,6,FALSE))),"",VLOOKUP(D74,'Number Allocation'!A:F,6,FALSE))</f>
        <v/>
      </c>
      <c r="C74" s="66"/>
      <c r="D74" s="67"/>
      <c r="E74" s="68"/>
      <c r="F74" s="47" t="str">
        <f>IF(ISBLANK(D74),"",IF(ISNA((VLOOKUP(D74,'Number Allocation'!A:F,3,FALSE))),"Not Declared",VLOOKUP(D74,'Number Allocation'!A:F,3,FALSE)))</f>
        <v/>
      </c>
      <c r="G74" s="45" t="str">
        <f>IF(ISBLANK(D74),"",IF(ISNA((VLOOKUP(D74,'Number Allocation'!A:F,4,FALSE))),"Not Declared",VLOOKUP(D74,'Number Allocation'!A:F,4,FALSE)))</f>
        <v/>
      </c>
      <c r="H74" s="729" t="str" cm="1">
        <f t="array" ref="H74">IF(OR(C74="",D74="",E74=""),"", _xlfn.LET(_xlpm.Rst, VALUE(E74), _xlpm.Evt, A74&amp;B74&amp;" "&amp;C74,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4" s="66"/>
    </row>
    <row r="75" spans="1:9" ht="20.25" customHeight="1">
      <c r="A75" s="729" t="str">
        <f>IF(ISNA((VLOOKUP(D75,'Number Allocation'!A:F,5,FALSE))),"",VLOOKUP(D75,'Number Allocation'!A:F,5,FALSE))</f>
        <v/>
      </c>
      <c r="B75" s="729" t="str">
        <f>IF(ISNA((VLOOKUP(D75,'Number Allocation'!A:F,6,FALSE))),"",VLOOKUP(D75,'Number Allocation'!A:F,6,FALSE))</f>
        <v/>
      </c>
      <c r="C75" s="66"/>
      <c r="D75" s="67"/>
      <c r="E75" s="68"/>
      <c r="F75" s="47" t="str">
        <f>IF(ISBLANK(D75),"",IF(ISNA((VLOOKUP(D75,'Number Allocation'!A:F,3,FALSE))),"Not Declared",VLOOKUP(D75,'Number Allocation'!A:F,3,FALSE)))</f>
        <v/>
      </c>
      <c r="G75" s="45" t="str">
        <f>IF(ISBLANK(D75),"",IF(ISNA((VLOOKUP(D75,'Number Allocation'!A:F,4,FALSE))),"Not Declared",VLOOKUP(D75,'Number Allocation'!A:F,4,FALSE)))</f>
        <v/>
      </c>
      <c r="H75" s="729" t="str" cm="1">
        <f t="array" ref="H75">IF(OR(C75="",D75="",E75=""),"", _xlfn.LET(_xlpm.Rst, VALUE(E75), _xlpm.Evt, A75&amp;B75&amp;" "&amp;C75,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5" s="66"/>
    </row>
    <row r="76" spans="1:9" ht="20.25" customHeight="1">
      <c r="A76" s="729" t="str">
        <f>IF(ISNA((VLOOKUP(D76,'Number Allocation'!A:F,5,FALSE))),"",VLOOKUP(D76,'Number Allocation'!A:F,5,FALSE))</f>
        <v/>
      </c>
      <c r="B76" s="729" t="str">
        <f>IF(ISNA((VLOOKUP(D76,'Number Allocation'!A:F,6,FALSE))),"",VLOOKUP(D76,'Number Allocation'!A:F,6,FALSE))</f>
        <v/>
      </c>
      <c r="C76" s="66"/>
      <c r="D76" s="67"/>
      <c r="E76" s="68"/>
      <c r="F76" s="47" t="str">
        <f>IF(ISBLANK(D76),"",IF(ISNA((VLOOKUP(D76,'Number Allocation'!A:F,3,FALSE))),"Not Declared",VLOOKUP(D76,'Number Allocation'!A:F,3,FALSE)))</f>
        <v/>
      </c>
      <c r="G76" s="45" t="str">
        <f>IF(ISBLANK(D76),"",IF(ISNA((VLOOKUP(D76,'Number Allocation'!A:F,4,FALSE))),"Not Declared",VLOOKUP(D76,'Number Allocation'!A:F,4,FALSE)))</f>
        <v/>
      </c>
      <c r="H76" s="729" t="str" cm="1">
        <f t="array" ref="H76">IF(OR(C76="",D76="",E76=""),"", _xlfn.LET(_xlpm.Rst, VALUE(E76), _xlpm.Evt, A76&amp;B76&amp;" "&amp;C76,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6" s="66"/>
    </row>
    <row r="77" spans="1:9" ht="20.25" customHeight="1">
      <c r="A77" s="729" t="str">
        <f>IF(ISNA((VLOOKUP(D77,'Number Allocation'!A:F,5,FALSE))),"",VLOOKUP(D77,'Number Allocation'!A:F,5,FALSE))</f>
        <v/>
      </c>
      <c r="B77" s="729" t="str">
        <f>IF(ISNA((VLOOKUP(D77,'Number Allocation'!A:F,6,FALSE))),"",VLOOKUP(D77,'Number Allocation'!A:F,6,FALSE))</f>
        <v/>
      </c>
      <c r="C77" s="66"/>
      <c r="D77" s="67"/>
      <c r="E77" s="68"/>
      <c r="F77" s="47" t="str">
        <f>IF(ISBLANK(D77),"",IF(ISNA((VLOOKUP(D77,'Number Allocation'!A:F,3,FALSE))),"Not Declared",VLOOKUP(D77,'Number Allocation'!A:F,3,FALSE)))</f>
        <v/>
      </c>
      <c r="G77" s="45" t="str">
        <f>IF(ISBLANK(D77),"",IF(ISNA((VLOOKUP(D77,'Number Allocation'!A:F,4,FALSE))),"Not Declared",VLOOKUP(D77,'Number Allocation'!A:F,4,FALSE)))</f>
        <v/>
      </c>
      <c r="H77" s="729" t="str" cm="1">
        <f t="array" ref="H77">IF(OR(C77="",D77="",E77=""),"", _xlfn.LET(_xlpm.Rst, VALUE(E77), _xlpm.Evt, A77&amp;B77&amp;" "&amp;C77,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7" s="66"/>
    </row>
    <row r="78" spans="1:9" ht="20.25" customHeight="1">
      <c r="A78" s="729" t="str">
        <f>IF(ISNA((VLOOKUP(D78,'Number Allocation'!A:F,5,FALSE))),"",VLOOKUP(D78,'Number Allocation'!A:F,5,FALSE))</f>
        <v/>
      </c>
      <c r="B78" s="729" t="str">
        <f>IF(ISNA((VLOOKUP(D78,'Number Allocation'!A:F,6,FALSE))),"",VLOOKUP(D78,'Number Allocation'!A:F,6,FALSE))</f>
        <v/>
      </c>
      <c r="C78" s="66"/>
      <c r="D78" s="67"/>
      <c r="E78" s="68"/>
      <c r="F78" s="47" t="str">
        <f>IF(ISBLANK(D78),"",IF(ISNA((VLOOKUP(D78,'Number Allocation'!A:F,3,FALSE))),"Not Declared",VLOOKUP(D78,'Number Allocation'!A:F,3,FALSE)))</f>
        <v/>
      </c>
      <c r="G78" s="45" t="str">
        <f>IF(ISBLANK(D78),"",IF(ISNA((VLOOKUP(D78,'Number Allocation'!A:F,4,FALSE))),"Not Declared",VLOOKUP(D78,'Number Allocation'!A:F,4,FALSE)))</f>
        <v/>
      </c>
      <c r="H78" s="729" t="str" cm="1">
        <f t="array" ref="H78">IF(OR(C78="",D78="",E78=""),"", _xlfn.LET(_xlpm.Rst, VALUE(E78), _xlpm.Evt, A78&amp;B78&amp;" "&amp;C78,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8" s="66"/>
    </row>
    <row r="79" spans="1:9" ht="20.25" customHeight="1">
      <c r="A79" s="729" t="str">
        <f>IF(ISNA((VLOOKUP(D79,'Number Allocation'!A:F,5,FALSE))),"",VLOOKUP(D79,'Number Allocation'!A:F,5,FALSE))</f>
        <v/>
      </c>
      <c r="B79" s="729" t="str">
        <f>IF(ISNA((VLOOKUP(D79,'Number Allocation'!A:F,6,FALSE))),"",VLOOKUP(D79,'Number Allocation'!A:F,6,FALSE))</f>
        <v/>
      </c>
      <c r="C79" s="66"/>
      <c r="D79" s="153"/>
      <c r="E79" s="154"/>
      <c r="F79" s="47" t="str">
        <f>IF(ISBLANK(D79),"",IF(ISNA((VLOOKUP(D79,'Number Allocation'!A:F,3,FALSE))),"Not Declared",VLOOKUP(D79,'Number Allocation'!A:F,3,FALSE)))</f>
        <v/>
      </c>
      <c r="G79" s="45" t="str">
        <f>IF(ISBLANK(D79),"",IF(ISNA((VLOOKUP(D79,'Number Allocation'!A:F,4,FALSE))),"Not Declared",VLOOKUP(D79,'Number Allocation'!A:F,4,FALSE)))</f>
        <v/>
      </c>
      <c r="H79" s="729" t="str" cm="1">
        <f t="array" ref="H79">IF(OR(C79="",D79="",E79=""),"", _xlfn.LET(_xlpm.Rst, VALUE(E79), _xlpm.Evt, A79&amp;B79&amp;" "&amp;C79,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79" s="66"/>
    </row>
    <row r="80" spans="1:9" ht="20.25" customHeight="1">
      <c r="A80" s="729" t="str">
        <f>IF(ISNA((VLOOKUP(D80,'Number Allocation'!A:F,5,FALSE))),"",VLOOKUP(D80,'Number Allocation'!A:F,5,FALSE))</f>
        <v/>
      </c>
      <c r="B80" s="729" t="str">
        <f>IF(ISNA((VLOOKUP(D80,'Number Allocation'!A:F,6,FALSE))),"",VLOOKUP(D80,'Number Allocation'!A:F,6,FALSE))</f>
        <v/>
      </c>
      <c r="C80" s="66"/>
      <c r="D80" s="152"/>
      <c r="E80" s="154"/>
      <c r="F80" s="47" t="str">
        <f>IF(ISBLANK(D80),"",IF(ISNA((VLOOKUP(D80,'Number Allocation'!A:F,3,FALSE))),"Not Declared",VLOOKUP(D80,'Number Allocation'!A:F,3,FALSE)))</f>
        <v/>
      </c>
      <c r="G80" s="45" t="str">
        <f>IF(ISBLANK(D80),"",IF(ISNA((VLOOKUP(D80,'Number Allocation'!A:F,4,FALSE))),"Not Declared",VLOOKUP(D80,'Number Allocation'!A:F,4,FALSE)))</f>
        <v/>
      </c>
      <c r="H80" s="729" t="str" cm="1">
        <f t="array" ref="H80">IF(OR(C80="",D80="",E80=""),"", _xlfn.LET(_xlpm.Rst, VALUE(E80), _xlpm.Evt, A80&amp;B80&amp;" "&amp;C80,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0" s="66"/>
    </row>
    <row r="81" spans="1:9" ht="20.25" customHeight="1">
      <c r="A81" s="729" t="str">
        <f>IF(ISNA((VLOOKUP(D81,'Number Allocation'!A:F,5,FALSE))),"",VLOOKUP(D81,'Number Allocation'!A:F,5,FALSE))</f>
        <v/>
      </c>
      <c r="B81" s="729" t="str">
        <f>IF(ISNA((VLOOKUP(D81,'Number Allocation'!A:F,6,FALSE))),"",VLOOKUP(D81,'Number Allocation'!A:F,6,FALSE))</f>
        <v/>
      </c>
      <c r="C81" s="66"/>
      <c r="D81" s="153"/>
      <c r="E81" s="154"/>
      <c r="F81" s="47" t="str">
        <f>IF(ISBLANK(D81),"",IF(ISNA((VLOOKUP(D81,'Number Allocation'!A:F,3,FALSE))),"Not Declared",VLOOKUP(D81,'Number Allocation'!A:F,3,FALSE)))</f>
        <v/>
      </c>
      <c r="G81" s="45" t="str">
        <f>IF(ISBLANK(D81),"",IF(ISNA((VLOOKUP(D81,'Number Allocation'!A:F,4,FALSE))),"Not Declared",VLOOKUP(D81,'Number Allocation'!A:F,4,FALSE)))</f>
        <v/>
      </c>
      <c r="H81" s="729" t="str" cm="1">
        <f t="array" ref="H81">IF(OR(C81="",D81="",E81=""),"", _xlfn.LET(_xlpm.Rst, VALUE(E81), _xlpm.Evt, A81&amp;B81&amp;" "&amp;C81,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1" s="66"/>
    </row>
    <row r="82" spans="1:9" ht="20.25" customHeight="1">
      <c r="A82" s="729" t="str">
        <f>IF(ISNA((VLOOKUP(D82,'Number Allocation'!A:F,5,FALSE))),"",VLOOKUP(D82,'Number Allocation'!A:F,5,FALSE))</f>
        <v/>
      </c>
      <c r="B82" s="729" t="str">
        <f>IF(ISNA((VLOOKUP(D82,'Number Allocation'!A:F,6,FALSE))),"",VLOOKUP(D82,'Number Allocation'!A:F,6,FALSE))</f>
        <v/>
      </c>
      <c r="C82" s="66"/>
      <c r="D82" s="153"/>
      <c r="E82" s="154"/>
      <c r="F82" s="47" t="str">
        <f>IF(ISBLANK(D82),"",IF(ISNA((VLOOKUP(D82,'Number Allocation'!A:F,3,FALSE))),"Not Declared",VLOOKUP(D82,'Number Allocation'!A:F,3,FALSE)))</f>
        <v/>
      </c>
      <c r="G82" s="45" t="str">
        <f>IF(ISBLANK(D82),"",IF(ISNA((VLOOKUP(D82,'Number Allocation'!A:F,4,FALSE))),"Not Declared",VLOOKUP(D82,'Number Allocation'!A:F,4,FALSE)))</f>
        <v/>
      </c>
      <c r="H82" s="729" t="str" cm="1">
        <f t="array" ref="H82">IF(OR(C82="",D82="",E82=""),"", _xlfn.LET(_xlpm.Rst, VALUE(E82), _xlpm.Evt, A82&amp;B82&amp;" "&amp;C82,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2" s="66"/>
    </row>
    <row r="83" spans="1:9" ht="20.25" customHeight="1">
      <c r="A83" s="729" t="str">
        <f>IF(ISNA((VLOOKUP(D83,'Number Allocation'!A:F,5,FALSE))),"",VLOOKUP(D83,'Number Allocation'!A:F,5,FALSE))</f>
        <v/>
      </c>
      <c r="B83" s="729" t="str">
        <f>IF(ISNA((VLOOKUP(D83,'Number Allocation'!A:F,6,FALSE))),"",VLOOKUP(D83,'Number Allocation'!A:F,6,FALSE))</f>
        <v/>
      </c>
      <c r="C83" s="66"/>
      <c r="D83" s="153"/>
      <c r="E83" s="154"/>
      <c r="F83" s="47" t="str">
        <f>IF(ISBLANK(D83),"",IF(ISNA((VLOOKUP(D83,'Number Allocation'!A:F,3,FALSE))),"Not Declared",VLOOKUP(D83,'Number Allocation'!A:F,3,FALSE)))</f>
        <v/>
      </c>
      <c r="G83" s="45" t="str">
        <f>IF(ISBLANK(D83),"",IF(ISNA((VLOOKUP(D83,'Number Allocation'!A:F,4,FALSE))),"Not Declared",VLOOKUP(D83,'Number Allocation'!A:F,4,FALSE)))</f>
        <v/>
      </c>
      <c r="H83" s="729" t="str" cm="1">
        <f t="array" ref="H83">IF(OR(C83="",D83="",E83=""),"", _xlfn.LET(_xlpm.Rst, VALUE(E83), _xlpm.Evt, A83&amp;B83&amp;" "&amp;C83,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3" s="66"/>
    </row>
    <row r="84" spans="1:9" ht="20.25" customHeight="1">
      <c r="A84" s="729" t="str">
        <f>IF(ISNA((VLOOKUP(D84,'Number Allocation'!A:F,5,FALSE))),"",VLOOKUP(D84,'Number Allocation'!A:F,5,FALSE))</f>
        <v/>
      </c>
      <c r="B84" s="729" t="str">
        <f>IF(ISNA((VLOOKUP(D84,'Number Allocation'!A:F,6,FALSE))),"",VLOOKUP(D84,'Number Allocation'!A:F,6,FALSE))</f>
        <v/>
      </c>
      <c r="C84" s="66"/>
      <c r="D84" s="153"/>
      <c r="E84" s="154"/>
      <c r="F84" s="47" t="str">
        <f>IF(ISBLANK(D84),"",IF(ISNA((VLOOKUP(D84,'Number Allocation'!A:F,3,FALSE))),"Not Declared",VLOOKUP(D84,'Number Allocation'!A:F,3,FALSE)))</f>
        <v/>
      </c>
      <c r="G84" s="45" t="str">
        <f>IF(ISBLANK(D84),"",IF(ISNA((VLOOKUP(D84,'Number Allocation'!A:F,4,FALSE))),"Not Declared",VLOOKUP(D84,'Number Allocation'!A:F,4,FALSE)))</f>
        <v/>
      </c>
      <c r="H84" s="729" t="str" cm="1">
        <f t="array" ref="H84">IF(OR(C84="",D84="",E84=""),"", _xlfn.LET(_xlpm.Rst, VALUE(E84), _xlpm.Evt, A84&amp;B84&amp;" "&amp;C84,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4" s="66"/>
    </row>
    <row r="85" spans="1:9" ht="20.25" customHeight="1">
      <c r="A85" s="729" t="str">
        <f>IF(ISNA((VLOOKUP(D85,'Number Allocation'!A:F,5,FALSE))),"",VLOOKUP(D85,'Number Allocation'!A:F,5,FALSE))</f>
        <v/>
      </c>
      <c r="B85" s="729" t="str">
        <f>IF(ISNA((VLOOKUP(D85,'Number Allocation'!A:F,6,FALSE))),"",VLOOKUP(D85,'Number Allocation'!A:F,6,FALSE))</f>
        <v/>
      </c>
      <c r="C85" s="66"/>
      <c r="D85" s="67"/>
      <c r="E85" s="68"/>
      <c r="F85" s="47" t="str">
        <f>IF(ISBLANK(D85),"",IF(ISNA((VLOOKUP(D85,'Number Allocation'!A:F,3,FALSE))),"Not Declared",VLOOKUP(D85,'Number Allocation'!A:F,3,FALSE)))</f>
        <v/>
      </c>
      <c r="G85" s="45" t="str">
        <f>IF(ISBLANK(D85),"",IF(ISNA((VLOOKUP(D85,'Number Allocation'!A:F,4,FALSE))),"Not Declared",VLOOKUP(D85,'Number Allocation'!A:F,4,FALSE)))</f>
        <v/>
      </c>
      <c r="H85" s="729" t="str" cm="1">
        <f t="array" ref="H85">IF(OR(C85="",D85="",E85=""),"", _xlfn.LET(_xlpm.Rst, VALUE(E85), _xlpm.Evt, A85&amp;B85&amp;" "&amp;C85,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5" s="66"/>
    </row>
    <row r="86" spans="1:9" ht="20.25" customHeight="1">
      <c r="A86" s="729" t="str">
        <f>IF(ISNA((VLOOKUP(D86,'Number Allocation'!A:F,5,FALSE))),"",VLOOKUP(D86,'Number Allocation'!A:F,5,FALSE))</f>
        <v/>
      </c>
      <c r="B86" s="729" t="str">
        <f>IF(ISNA((VLOOKUP(D86,'Number Allocation'!A:F,6,FALSE))),"",VLOOKUP(D86,'Number Allocation'!A:F,6,FALSE))</f>
        <v/>
      </c>
      <c r="C86" s="66"/>
      <c r="D86" s="67"/>
      <c r="E86" s="68"/>
      <c r="F86" s="47" t="str">
        <f>IF(ISBLANK(D86),"",IF(ISNA((VLOOKUP(D86,'Number Allocation'!A:F,3,FALSE))),"Not Declared",VLOOKUP(D86,'Number Allocation'!A:F,3,FALSE)))</f>
        <v/>
      </c>
      <c r="G86" s="45" t="str">
        <f>IF(ISBLANK(D86),"",IF(ISNA((VLOOKUP(D86,'Number Allocation'!A:F,4,FALSE))),"Not Declared",VLOOKUP(D86,'Number Allocation'!A:F,4,FALSE)))</f>
        <v/>
      </c>
      <c r="H86" s="729" t="str" cm="1">
        <f t="array" ref="H86">IF(OR(C86="",D86="",E86=""),"", _xlfn.LET(_xlpm.Rst, VALUE(E86), _xlpm.Evt, A86&amp;B86&amp;" "&amp;C86,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6" s="66"/>
    </row>
    <row r="87" spans="1:9" ht="20.25" customHeight="1">
      <c r="A87" s="729" t="str">
        <f>IF(ISNA((VLOOKUP(D87,'Number Allocation'!A:F,5,FALSE))),"",VLOOKUP(D87,'Number Allocation'!A:F,5,FALSE))</f>
        <v/>
      </c>
      <c r="B87" s="729" t="str">
        <f>IF(ISNA((VLOOKUP(D87,'Number Allocation'!A:F,6,FALSE))),"",VLOOKUP(D87,'Number Allocation'!A:F,6,FALSE))</f>
        <v/>
      </c>
      <c r="C87" s="66"/>
      <c r="D87" s="153"/>
      <c r="E87" s="154"/>
      <c r="F87" s="47" t="str">
        <f>IF(ISBLANK(D87),"",IF(ISNA((VLOOKUP(D87,'Number Allocation'!A:F,3,FALSE))),"Not Declared",VLOOKUP(D87,'Number Allocation'!A:F,3,FALSE)))</f>
        <v/>
      </c>
      <c r="G87" s="45" t="str">
        <f>IF(ISBLANK(D87),"",IF(ISNA((VLOOKUP(D87,'Number Allocation'!A:F,4,FALSE))),"Not Declared",VLOOKUP(D87,'Number Allocation'!A:F,4,FALSE)))</f>
        <v/>
      </c>
      <c r="H87" s="729" t="str" cm="1">
        <f t="array" ref="H87">IF(OR(C87="",D87="",E87=""),"", _xlfn.LET(_xlpm.Rst, VALUE(E87), _xlpm.Evt, A87&amp;B87&amp;" "&amp;C87,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7" s="66"/>
    </row>
    <row r="88" spans="1:9" ht="20.25" customHeight="1">
      <c r="A88" s="729" t="str">
        <f>IF(ISNA((VLOOKUP(D88,'Number Allocation'!A:F,5,FALSE))),"",VLOOKUP(D88,'Number Allocation'!A:F,5,FALSE))</f>
        <v/>
      </c>
      <c r="B88" s="729" t="str">
        <f>IF(ISNA((VLOOKUP(D88,'Number Allocation'!A:F,6,FALSE))),"",VLOOKUP(D88,'Number Allocation'!A:F,6,FALSE))</f>
        <v/>
      </c>
      <c r="C88" s="66"/>
      <c r="D88" s="153"/>
      <c r="E88" s="154"/>
      <c r="F88" s="47" t="str">
        <f>IF(ISBLANK(D88),"",IF(ISNA((VLOOKUP(D88,'Number Allocation'!A:F,3,FALSE))),"Not Declared",VLOOKUP(D88,'Number Allocation'!A:F,3,FALSE)))</f>
        <v/>
      </c>
      <c r="G88" s="45" t="str">
        <f>IF(ISBLANK(D88),"",IF(ISNA((VLOOKUP(D88,'Number Allocation'!A:F,4,FALSE))),"Not Declared",VLOOKUP(D88,'Number Allocation'!A:F,4,FALSE)))</f>
        <v/>
      </c>
      <c r="H88" s="729" t="str" cm="1">
        <f t="array" ref="H88">IF(OR(C88="",D88="",E88=""),"", _xlfn.LET(_xlpm.Rst, VALUE(E88), _xlpm.Evt, A88&amp;B88&amp;" "&amp;C88,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8" s="66"/>
    </row>
    <row r="89" spans="1:9" ht="20.25" customHeight="1">
      <c r="A89" s="729" t="str">
        <f>IF(ISNA((VLOOKUP(D89,'Number Allocation'!A:F,5,FALSE))),"",VLOOKUP(D89,'Number Allocation'!A:F,5,FALSE))</f>
        <v/>
      </c>
      <c r="B89" s="729" t="str">
        <f>IF(ISNA((VLOOKUP(D89,'Number Allocation'!A:F,6,FALSE))),"",VLOOKUP(D89,'Number Allocation'!A:F,6,FALSE))</f>
        <v/>
      </c>
      <c r="C89" s="66"/>
      <c r="D89" s="66"/>
      <c r="E89" s="68"/>
      <c r="F89" s="47" t="str">
        <f>IF(ISBLANK(D89),"",IF(ISNA((VLOOKUP(D89,'Number Allocation'!A:F,3,FALSE))),"Not Declared",VLOOKUP(D89,'Number Allocation'!A:F,3,FALSE)))</f>
        <v/>
      </c>
      <c r="G89" s="45" t="str">
        <f>IF(ISBLANK(D89),"",IF(ISNA((VLOOKUP(D89,'Number Allocation'!A:F,4,FALSE))),"Not Declared",VLOOKUP(D89,'Number Allocation'!A:F,4,FALSE)))</f>
        <v/>
      </c>
      <c r="H89" s="729" t="str" cm="1">
        <f t="array" ref="H89">IF(OR(C89="",D89="",E89=""),"", _xlfn.LET(_xlpm.Rst, VALUE(E89), _xlpm.Evt, A89&amp;B89&amp;" "&amp;C89,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89" s="66"/>
    </row>
    <row r="90" spans="1:9" ht="20.25" customHeight="1">
      <c r="A90" s="729" t="str">
        <f>IF(ISNA((VLOOKUP(D90,'Number Allocation'!A:F,5,FALSE))),"",VLOOKUP(D90,'Number Allocation'!A:F,5,FALSE))</f>
        <v/>
      </c>
      <c r="B90" s="729" t="str">
        <f>IF(ISNA((VLOOKUP(D90,'Number Allocation'!A:F,6,FALSE))),"",VLOOKUP(D90,'Number Allocation'!A:F,6,FALSE))</f>
        <v/>
      </c>
      <c r="C90" s="66"/>
      <c r="D90" s="66"/>
      <c r="E90" s="68"/>
      <c r="F90" s="47" t="str">
        <f>IF(ISBLANK(D90),"",IF(ISNA((VLOOKUP(D90,'Number Allocation'!A:F,3,FALSE))),"Not Declared",VLOOKUP(D90,'Number Allocation'!A:F,3,FALSE)))</f>
        <v/>
      </c>
      <c r="G90" s="45" t="str">
        <f>IF(ISBLANK(D90),"",IF(ISNA((VLOOKUP(D90,'Number Allocation'!A:F,4,FALSE))),"Not Declared",VLOOKUP(D90,'Number Allocation'!A:F,4,FALSE)))</f>
        <v/>
      </c>
      <c r="H90" s="729" t="str" cm="1">
        <f t="array" ref="H90">IF(OR(C90="",D90="",E90=""),"", _xlfn.LET(_xlpm.Rst, VALUE(E90), _xlpm.Evt, A90&amp;B90&amp;" "&amp;C90,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0" s="66"/>
    </row>
    <row r="91" spans="1:9" ht="20.25" customHeight="1">
      <c r="A91" s="729" t="str">
        <f>IF(ISNA((VLOOKUP(D91,'Number Allocation'!A:F,5,FALSE))),"",VLOOKUP(D91,'Number Allocation'!A:F,5,FALSE))</f>
        <v/>
      </c>
      <c r="B91" s="729" t="str">
        <f>IF(ISNA((VLOOKUP(D91,'Number Allocation'!A:F,6,FALSE))),"",VLOOKUP(D91,'Number Allocation'!A:F,6,FALSE))</f>
        <v/>
      </c>
      <c r="C91" s="66"/>
      <c r="D91" s="66"/>
      <c r="E91" s="68"/>
      <c r="F91" s="47" t="str">
        <f>IF(ISBLANK(D91),"",IF(ISNA((VLOOKUP(D91,'Number Allocation'!A:F,3,FALSE))),"Not Declared",VLOOKUP(D91,'Number Allocation'!A:F,3,FALSE)))</f>
        <v/>
      </c>
      <c r="G91" s="45" t="str">
        <f>IF(ISBLANK(D91),"",IF(ISNA((VLOOKUP(D91,'Number Allocation'!A:F,4,FALSE))),"Not Declared",VLOOKUP(D91,'Number Allocation'!A:F,4,FALSE)))</f>
        <v/>
      </c>
      <c r="H91" s="729" t="str" cm="1">
        <f t="array" ref="H91">IF(OR(C91="",D91="",E91=""),"", _xlfn.LET(_xlpm.Rst, VALUE(E91), _xlpm.Evt, A91&amp;B91&amp;" "&amp;C91,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1" s="66"/>
    </row>
    <row r="92" spans="1:9" ht="20.25" customHeight="1">
      <c r="A92" s="729" t="str">
        <f>IF(ISNA((VLOOKUP(D92,'Number Allocation'!A:F,5,FALSE))),"",VLOOKUP(D92,'Number Allocation'!A:F,5,FALSE))</f>
        <v/>
      </c>
      <c r="B92" s="729" t="str">
        <f>IF(ISNA((VLOOKUP(D92,'Number Allocation'!A:F,6,FALSE))),"",VLOOKUP(D92,'Number Allocation'!A:F,6,FALSE))</f>
        <v/>
      </c>
      <c r="C92" s="66"/>
      <c r="D92" s="66"/>
      <c r="E92" s="68"/>
      <c r="F92" s="47" t="str">
        <f>IF(ISBLANK(D92),"",IF(ISNA((VLOOKUP(D92,'Number Allocation'!A:F,3,FALSE))),"Not Declared",VLOOKUP(D92,'Number Allocation'!A:F,3,FALSE)))</f>
        <v/>
      </c>
      <c r="G92" s="45" t="str">
        <f>IF(ISBLANK(D92),"",IF(ISNA((VLOOKUP(D92,'Number Allocation'!A:F,4,FALSE))),"Not Declared",VLOOKUP(D92,'Number Allocation'!A:F,4,FALSE)))</f>
        <v/>
      </c>
      <c r="H92" s="729" t="str" cm="1">
        <f t="array" ref="H92">IF(OR(C92="",D92="",E92=""),"", _xlfn.LET(_xlpm.Rst, VALUE(E92), _xlpm.Evt, A92&amp;B92&amp;" "&amp;C92,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2" s="66"/>
    </row>
    <row r="93" spans="1:9" ht="20.25" customHeight="1">
      <c r="A93" s="729" t="str">
        <f>IF(ISNA((VLOOKUP(D93,'Number Allocation'!A:F,5,FALSE))),"",VLOOKUP(D93,'Number Allocation'!A:F,5,FALSE))</f>
        <v/>
      </c>
      <c r="B93" s="729" t="str">
        <f>IF(ISNA((VLOOKUP(D93,'Number Allocation'!A:F,6,FALSE))),"",VLOOKUP(D93,'Number Allocation'!A:F,6,FALSE))</f>
        <v/>
      </c>
      <c r="C93" s="66"/>
      <c r="D93" s="66"/>
      <c r="E93" s="68"/>
      <c r="F93" s="47" t="str">
        <f>IF(ISBLANK(D93),"",IF(ISNA((VLOOKUP(D93,'Number Allocation'!A:F,3,FALSE))),"Not Declared",VLOOKUP(D93,'Number Allocation'!A:F,3,FALSE)))</f>
        <v/>
      </c>
      <c r="G93" s="45" t="str">
        <f>IF(ISBLANK(D93),"",IF(ISNA((VLOOKUP(D93,'Number Allocation'!A:F,4,FALSE))),"Not Declared",VLOOKUP(D93,'Number Allocation'!A:F,4,FALSE)))</f>
        <v/>
      </c>
      <c r="H93" s="729" t="str" cm="1">
        <f t="array" ref="H93">IF(OR(C93="",D93="",E93=""),"", _xlfn.LET(_xlpm.Rst, VALUE(E93), _xlpm.Evt, A93&amp;B93&amp;" "&amp;C93,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3" s="66"/>
    </row>
    <row r="94" spans="1:9" ht="20.25" customHeight="1">
      <c r="A94" s="729" t="str">
        <f>IF(ISNA((VLOOKUP(D94,'Number Allocation'!A:F,5,FALSE))),"",VLOOKUP(D94,'Number Allocation'!A:F,5,FALSE))</f>
        <v/>
      </c>
      <c r="B94" s="729" t="str">
        <f>IF(ISNA((VLOOKUP(D94,'Number Allocation'!A:F,6,FALSE))),"",VLOOKUP(D94,'Number Allocation'!A:F,6,FALSE))</f>
        <v/>
      </c>
      <c r="C94" s="66"/>
      <c r="D94" s="66"/>
      <c r="E94" s="68"/>
      <c r="F94" s="47" t="str">
        <f>IF(ISBLANK(D94),"",IF(ISNA((VLOOKUP(D94,'Number Allocation'!A:F,3,FALSE))),"Not Declared",VLOOKUP(D94,'Number Allocation'!A:F,3,FALSE)))</f>
        <v/>
      </c>
      <c r="G94" s="45" t="str">
        <f>IF(ISBLANK(D94),"",IF(ISNA((VLOOKUP(D94,'Number Allocation'!A:F,4,FALSE))),"Not Declared",VLOOKUP(D94,'Number Allocation'!A:F,4,FALSE)))</f>
        <v/>
      </c>
      <c r="H94" s="729" t="str" cm="1">
        <f t="array" ref="H94">IF(OR(C94="",D94="",E94=""),"", _xlfn.LET(_xlpm.Rst, VALUE(E94), _xlpm.Evt, A94&amp;B94&amp;" "&amp;C94,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4" s="66"/>
    </row>
    <row r="95" spans="1:9" ht="20.25" customHeight="1">
      <c r="A95" s="729" t="str">
        <f>IF(ISNA((VLOOKUP(D95,'Number Allocation'!A:F,5,FALSE))),"",VLOOKUP(D95,'Number Allocation'!A:F,5,FALSE))</f>
        <v/>
      </c>
      <c r="B95" s="729" t="str">
        <f>IF(ISNA((VLOOKUP(D95,'Number Allocation'!A:F,6,FALSE))),"",VLOOKUP(D95,'Number Allocation'!A:F,6,FALSE))</f>
        <v/>
      </c>
      <c r="C95" s="66"/>
      <c r="D95" s="66"/>
      <c r="E95" s="68"/>
      <c r="F95" s="47" t="str">
        <f>IF(ISBLANK(D95),"",IF(ISNA((VLOOKUP(D95,'Number Allocation'!A:F,3,FALSE))),"Not Declared",VLOOKUP(D95,'Number Allocation'!A:F,3,FALSE)))</f>
        <v/>
      </c>
      <c r="G95" s="45" t="str">
        <f>IF(ISBLANK(D95),"",IF(ISNA((VLOOKUP(D95,'Number Allocation'!A:F,4,FALSE))),"Not Declared",VLOOKUP(D95,'Number Allocation'!A:F,4,FALSE)))</f>
        <v/>
      </c>
      <c r="H95" s="729" t="str" cm="1">
        <f t="array" ref="H95">IF(OR(C95="",D95="",E95=""),"", _xlfn.LET(_xlpm.Rst, VALUE(E95), _xlpm.Evt, A95&amp;B95&amp;" "&amp;C95,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5" s="66"/>
    </row>
    <row r="96" spans="1:9" ht="20.25" customHeight="1">
      <c r="A96" s="729" t="str">
        <f>IF(ISNA((VLOOKUP(D96,'Number Allocation'!A:F,5,FALSE))),"",VLOOKUP(D96,'Number Allocation'!A:F,5,FALSE))</f>
        <v/>
      </c>
      <c r="B96" s="729" t="str">
        <f>IF(ISNA((VLOOKUP(D96,'Number Allocation'!A:F,6,FALSE))),"",VLOOKUP(D96,'Number Allocation'!A:F,6,FALSE))</f>
        <v/>
      </c>
      <c r="C96" s="66"/>
      <c r="D96" s="66"/>
      <c r="E96" s="68"/>
      <c r="F96" s="47" t="str">
        <f>IF(ISBLANK(D96),"",IF(ISNA((VLOOKUP(D96,'Number Allocation'!A:F,3,FALSE))),"Not Declared",VLOOKUP(D96,'Number Allocation'!A:F,3,FALSE)))</f>
        <v/>
      </c>
      <c r="G96" s="45" t="str">
        <f>IF(ISBLANK(D96),"",IF(ISNA((VLOOKUP(D96,'Number Allocation'!A:F,4,FALSE))),"Not Declared",VLOOKUP(D96,'Number Allocation'!A:F,4,FALSE)))</f>
        <v/>
      </c>
      <c r="H96" s="729" t="str" cm="1">
        <f t="array" ref="H96">IF(OR(C96="",D96="",E96=""),"", _xlfn.LET(_xlpm.Rst, VALUE(E96), _xlpm.Evt, A96&amp;B96&amp;" "&amp;C96,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6" s="66"/>
    </row>
    <row r="97" spans="1:9" ht="20.25" customHeight="1">
      <c r="A97" s="729" t="str">
        <f>IF(ISNA((VLOOKUP(D97,'Number Allocation'!A:F,5,FALSE))),"",VLOOKUP(D97,'Number Allocation'!A:F,5,FALSE))</f>
        <v/>
      </c>
      <c r="B97" s="729" t="str">
        <f>IF(ISNA((VLOOKUP(D97,'Number Allocation'!A:F,6,FALSE))),"",VLOOKUP(D97,'Number Allocation'!A:F,6,FALSE))</f>
        <v/>
      </c>
      <c r="C97" s="66"/>
      <c r="D97" s="67"/>
      <c r="E97" s="68"/>
      <c r="F97" s="47" t="str">
        <f>IF(ISBLANK(D97),"",IF(ISNA((VLOOKUP(D97,'Number Allocation'!A:F,3,FALSE))),"Not Declared",VLOOKUP(D97,'Number Allocation'!A:F,3,FALSE)))</f>
        <v/>
      </c>
      <c r="G97" s="45" t="str">
        <f>IF(ISBLANK(D97),"",IF(ISNA((VLOOKUP(D97,'Number Allocation'!A:F,4,FALSE))),"Not Declared",VLOOKUP(D97,'Number Allocation'!A:F,4,FALSE)))</f>
        <v/>
      </c>
      <c r="H97" s="729" t="str" cm="1">
        <f t="array" ref="H97">IF(OR(C97="",D97="",E97=""),"", _xlfn.LET(_xlpm.Rst, VALUE(E97), _xlpm.Evt, A97&amp;B97&amp;" "&amp;C97,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7" s="66"/>
    </row>
    <row r="98" spans="1:9" ht="20.25" customHeight="1">
      <c r="A98" s="729" t="str">
        <f>IF(ISNA((VLOOKUP(D98,'Number Allocation'!A:F,5,FALSE))),"",VLOOKUP(D98,'Number Allocation'!A:F,5,FALSE))</f>
        <v/>
      </c>
      <c r="B98" s="729" t="str">
        <f>IF(ISNA((VLOOKUP(D98,'Number Allocation'!A:F,6,FALSE))),"",VLOOKUP(D98,'Number Allocation'!A:F,6,FALSE))</f>
        <v/>
      </c>
      <c r="C98" s="66"/>
      <c r="D98" s="66"/>
      <c r="E98" s="68"/>
      <c r="F98" s="47" t="str">
        <f>IF(ISBLANK(D98),"",IF(ISNA((VLOOKUP(D98,'Number Allocation'!A:F,3,FALSE))),"Not Declared",VLOOKUP(D98,'Number Allocation'!A:F,3,FALSE)))</f>
        <v/>
      </c>
      <c r="G98" s="45" t="str">
        <f>IF(ISBLANK(D98),"",IF(ISNA((VLOOKUP(D98,'Number Allocation'!A:F,4,FALSE))),"Not Declared",VLOOKUP(D98,'Number Allocation'!A:F,4,FALSE)))</f>
        <v/>
      </c>
      <c r="H98" s="729" t="str" cm="1">
        <f t="array" ref="H98">IF(OR(C98="",D98="",E98=""),"", _xlfn.LET(_xlpm.Rst, VALUE(E98), _xlpm.Evt, A98&amp;B98&amp;" "&amp;C98,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8" s="66"/>
    </row>
    <row r="99" spans="1:9" ht="20.25" customHeight="1">
      <c r="A99" s="729" t="str">
        <f>IF(ISNA((VLOOKUP(D99,'Number Allocation'!A:F,5,FALSE))),"",VLOOKUP(D99,'Number Allocation'!A:F,5,FALSE))</f>
        <v/>
      </c>
      <c r="B99" s="729" t="str">
        <f>IF(ISNA((VLOOKUP(D99,'Number Allocation'!A:F,6,FALSE))),"",VLOOKUP(D99,'Number Allocation'!A:F,6,FALSE))</f>
        <v/>
      </c>
      <c r="C99" s="66"/>
      <c r="D99" s="67"/>
      <c r="E99" s="68"/>
      <c r="F99" s="47" t="str">
        <f>IF(ISBLANK(D99),"",IF(ISNA((VLOOKUP(D99,'Number Allocation'!A:F,3,FALSE))),"Not Declared",VLOOKUP(D99,'Number Allocation'!A:F,3,FALSE)))</f>
        <v/>
      </c>
      <c r="G99" s="45" t="str">
        <f>IF(ISBLANK(D99),"",IF(ISNA((VLOOKUP(D99,'Number Allocation'!A:F,4,FALSE))),"Not Declared",VLOOKUP(D99,'Number Allocation'!A:F,4,FALSE)))</f>
        <v/>
      </c>
      <c r="H99" s="729" t="str" cm="1">
        <f t="array" ref="H99">IF(OR(C99="",D99="",E99=""),"", _xlfn.LET(_xlpm.Rst, VALUE(E99), _xlpm.Evt, A99&amp;B99&amp;" "&amp;C99,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99" s="66"/>
    </row>
    <row r="100" spans="1:9" ht="20.25" customHeight="1">
      <c r="A100" s="729" t="str">
        <f>IF(ISNA((VLOOKUP(D100,'Number Allocation'!A:F,5,FALSE))),"",VLOOKUP(D100,'Number Allocation'!A:F,5,FALSE))</f>
        <v/>
      </c>
      <c r="B100" s="729" t="str">
        <f>IF(ISNA((VLOOKUP(D100,'Number Allocation'!A:F,6,FALSE))),"",VLOOKUP(D100,'Number Allocation'!A:F,6,FALSE))</f>
        <v/>
      </c>
      <c r="C100" s="66"/>
      <c r="D100" s="66"/>
      <c r="E100" s="68"/>
      <c r="F100" s="47" t="str">
        <f>IF(ISBLANK(D100),"",IF(ISNA((VLOOKUP(D100,'Number Allocation'!A:F,3,FALSE))),"Not Declared",VLOOKUP(D100,'Number Allocation'!A:F,3,FALSE)))</f>
        <v/>
      </c>
      <c r="G100" s="45" t="str">
        <f>IF(ISBLANK(D100),"",IF(ISNA((VLOOKUP(D100,'Number Allocation'!A:F,4,FALSE))),"Not Declared",VLOOKUP(D100,'Number Allocation'!A:F,4,FALSE)))</f>
        <v/>
      </c>
      <c r="H100" s="729" t="str" cm="1">
        <f t="array" ref="H100">IF(OR(C100="",D100="",E100=""),"", _xlfn.LET(_xlpm.Rst, VALUE(E100), _xlpm.Evt, A100&amp;B100&amp;" "&amp;C100,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0" s="66"/>
    </row>
    <row r="101" spans="1:9" ht="20.25" customHeight="1">
      <c r="A101" s="729" t="str">
        <f>IF(ISNA((VLOOKUP(D101,'Number Allocation'!A:F,5,FALSE))),"",VLOOKUP(D101,'Number Allocation'!A:F,5,FALSE))</f>
        <v/>
      </c>
      <c r="B101" s="729" t="str">
        <f>IF(ISNA((VLOOKUP(D101,'Number Allocation'!A:F,6,FALSE))),"",VLOOKUP(D101,'Number Allocation'!A:F,6,FALSE))</f>
        <v/>
      </c>
      <c r="C101" s="66"/>
      <c r="D101" s="67"/>
      <c r="E101" s="68"/>
      <c r="F101" s="47" t="str">
        <f>IF(ISBLANK(D101),"",IF(ISNA((VLOOKUP(D101,'Number Allocation'!A:F,3,FALSE))),"Not Declared",VLOOKUP(D101,'Number Allocation'!A:F,3,FALSE)))</f>
        <v/>
      </c>
      <c r="G101" s="45" t="str">
        <f>IF(ISBLANK(D101),"",IF(ISNA((VLOOKUP(D101,'Number Allocation'!A:F,4,FALSE))),"Not Declared",VLOOKUP(D101,'Number Allocation'!A:F,4,FALSE)))</f>
        <v/>
      </c>
      <c r="H101" s="729" t="str" cm="1">
        <f t="array" ref="H101">IF(OR(C101="",D101="",E101=""),"", _xlfn.LET(_xlpm.Rst, VALUE(E101), _xlpm.Evt, A101&amp;B101&amp;" "&amp;C101,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1" s="66"/>
    </row>
    <row r="102" spans="1:9" ht="20.25" customHeight="1">
      <c r="A102" s="729" t="str">
        <f>IF(ISNA((VLOOKUP(D102,'Number Allocation'!A:F,5,FALSE))),"",VLOOKUP(D102,'Number Allocation'!A:F,5,FALSE))</f>
        <v/>
      </c>
      <c r="B102" s="729" t="str">
        <f>IF(ISNA((VLOOKUP(D102,'Number Allocation'!A:F,6,FALSE))),"",VLOOKUP(D102,'Number Allocation'!A:F,6,FALSE))</f>
        <v/>
      </c>
      <c r="C102" s="66"/>
      <c r="D102" s="66"/>
      <c r="E102" s="68"/>
      <c r="F102" s="47" t="str">
        <f>IF(ISBLANK(D102),"",IF(ISNA((VLOOKUP(D102,'Number Allocation'!A:F,3,FALSE))),"Not Declared",VLOOKUP(D102,'Number Allocation'!A:F,3,FALSE)))</f>
        <v/>
      </c>
      <c r="G102" s="45" t="str">
        <f>IF(ISBLANK(D102),"",IF(ISNA((VLOOKUP(D102,'Number Allocation'!A:F,4,FALSE))),"Not Declared",VLOOKUP(D102,'Number Allocation'!A:F,4,FALSE)))</f>
        <v/>
      </c>
      <c r="H102" s="729" t="str" cm="1">
        <f t="array" ref="H102">IF(OR(C102="",D102="",E102=""),"", _xlfn.LET(_xlpm.Rst, VALUE(E102), _xlpm.Evt, A102&amp;B102&amp;" "&amp;C102,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2" s="66"/>
    </row>
    <row r="103" spans="1:9" ht="20.25" customHeight="1">
      <c r="A103" s="729" t="str">
        <f>IF(ISNA((VLOOKUP(D103,'Number Allocation'!A:F,5,FALSE))),"",VLOOKUP(D103,'Number Allocation'!A:F,5,FALSE))</f>
        <v/>
      </c>
      <c r="B103" s="729" t="str">
        <f>IF(ISNA((VLOOKUP(D103,'Number Allocation'!A:F,6,FALSE))),"",VLOOKUP(D103,'Number Allocation'!A:F,6,FALSE))</f>
        <v/>
      </c>
      <c r="C103" s="66"/>
      <c r="D103" s="66"/>
      <c r="E103" s="68"/>
      <c r="F103" s="47" t="str">
        <f>IF(ISBLANK(D103),"",IF(ISNA((VLOOKUP(D103,'Number Allocation'!A:F,3,FALSE))),"Not Declared",VLOOKUP(D103,'Number Allocation'!A:F,3,FALSE)))</f>
        <v/>
      </c>
      <c r="G103" s="45" t="str">
        <f>IF(ISBLANK(D103),"",IF(ISNA((VLOOKUP(D103,'Number Allocation'!A:F,4,FALSE))),"Not Declared",VLOOKUP(D103,'Number Allocation'!A:F,4,FALSE)))</f>
        <v/>
      </c>
      <c r="H103" s="729" t="str" cm="1">
        <f t="array" ref="H103">IF(OR(C103="",D103="",E103=""),"", _xlfn.LET(_xlpm.Rst, VALUE(E103), _xlpm.Evt, A103&amp;B103&amp;" "&amp;C103,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3" s="66"/>
    </row>
    <row r="104" spans="1:9" ht="20.25" customHeight="1">
      <c r="A104" s="729" t="str">
        <f>IF(ISNA((VLOOKUP(D104,'Number Allocation'!A:F,5,FALSE))),"",VLOOKUP(D104,'Number Allocation'!A:F,5,FALSE))</f>
        <v/>
      </c>
      <c r="B104" s="729" t="str">
        <f>IF(ISNA((VLOOKUP(D104,'Number Allocation'!A:F,6,FALSE))),"",VLOOKUP(D104,'Number Allocation'!A:F,6,FALSE))</f>
        <v/>
      </c>
      <c r="C104" s="66"/>
      <c r="D104" s="66"/>
      <c r="E104" s="68"/>
      <c r="F104" s="47" t="str">
        <f>IF(ISBLANK(D104),"",IF(ISNA((VLOOKUP(D104,'Number Allocation'!A:F,3,FALSE))),"Not Declared",VLOOKUP(D104,'Number Allocation'!A:F,3,FALSE)))</f>
        <v/>
      </c>
      <c r="G104" s="45" t="str">
        <f>IF(ISBLANK(D104),"",IF(ISNA((VLOOKUP(D104,'Number Allocation'!A:F,4,FALSE))),"Not Declared",VLOOKUP(D104,'Number Allocation'!A:F,4,FALSE)))</f>
        <v/>
      </c>
      <c r="H104" s="729" t="str" cm="1">
        <f t="array" ref="H104">IF(OR(C104="",D104="",E104=""),"", _xlfn.LET(_xlpm.Rst, VALUE(E104), _xlpm.Evt, A104&amp;B104&amp;" "&amp;C104,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4" s="66"/>
    </row>
    <row r="105" spans="1:9" ht="20.25" customHeight="1">
      <c r="A105" s="729" t="str">
        <f>IF(ISNA((VLOOKUP(D105,'Number Allocation'!A:F,5,FALSE))),"",VLOOKUP(D105,'Number Allocation'!A:F,5,FALSE))</f>
        <v/>
      </c>
      <c r="B105" s="729" t="str">
        <f>IF(ISNA((VLOOKUP(D105,'Number Allocation'!A:F,6,FALSE))),"",VLOOKUP(D105,'Number Allocation'!A:F,6,FALSE))</f>
        <v/>
      </c>
      <c r="C105" s="66"/>
      <c r="D105" s="67"/>
      <c r="E105" s="68"/>
      <c r="F105" s="47" t="str">
        <f>IF(ISBLANK(D105),"",IF(ISNA((VLOOKUP(D105,'Number Allocation'!A:F,3,FALSE))),"Not Declared",VLOOKUP(D105,'Number Allocation'!A:F,3,FALSE)))</f>
        <v/>
      </c>
      <c r="G105" s="45" t="str">
        <f>IF(ISBLANK(D105),"",IF(ISNA((VLOOKUP(D105,'Number Allocation'!A:F,4,FALSE))),"Not Declared",VLOOKUP(D105,'Number Allocation'!A:F,4,FALSE)))</f>
        <v/>
      </c>
      <c r="H105" s="729" t="str" cm="1">
        <f t="array" ref="H105">IF(OR(C105="",D105="",E105=""),"", _xlfn.LET(_xlpm.Rst, VALUE(E105), _xlpm.Evt, A105&amp;B105&amp;" "&amp;C105,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5" s="66"/>
    </row>
    <row r="106" spans="1:9" ht="20.25" customHeight="1">
      <c r="A106" s="729" t="str">
        <f>IF(ISNA((VLOOKUP(D106,'Number Allocation'!A:F,5,FALSE))),"",VLOOKUP(D106,'Number Allocation'!A:F,5,FALSE))</f>
        <v/>
      </c>
      <c r="B106" s="729" t="str">
        <f>IF(ISNA((VLOOKUP(D106,'Number Allocation'!A:F,6,FALSE))),"",VLOOKUP(D106,'Number Allocation'!A:F,6,FALSE))</f>
        <v/>
      </c>
      <c r="C106" s="66"/>
      <c r="D106" s="67"/>
      <c r="E106" s="68"/>
      <c r="F106" s="47" t="str">
        <f>IF(ISBLANK(D106),"",IF(ISNA((VLOOKUP(D106,'Number Allocation'!A:F,3,FALSE))),"Not Declared",VLOOKUP(D106,'Number Allocation'!A:F,3,FALSE)))</f>
        <v/>
      </c>
      <c r="G106" s="45" t="str">
        <f>IF(ISBLANK(D106),"",IF(ISNA((VLOOKUP(D106,'Number Allocation'!A:F,4,FALSE))),"Not Declared",VLOOKUP(D106,'Number Allocation'!A:F,4,FALSE)))</f>
        <v/>
      </c>
      <c r="H106" s="729" t="str" cm="1">
        <f t="array" ref="H106">IF(OR(C106="",D106="",E106=""),"", _xlfn.LET(_xlpm.Rst, VALUE(E106), _xlpm.Evt, A106&amp;B106&amp;" "&amp;C106,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6" s="66"/>
    </row>
    <row r="107" spans="1:9" ht="20.25" customHeight="1">
      <c r="A107" s="729" t="str">
        <f>IF(ISNA((VLOOKUP(D107,'Number Allocation'!A:F,5,FALSE))),"",VLOOKUP(D107,'Number Allocation'!A:F,5,FALSE))</f>
        <v/>
      </c>
      <c r="B107" s="729" t="str">
        <f>IF(ISNA((VLOOKUP(D107,'Number Allocation'!A:F,6,FALSE))),"",VLOOKUP(D107,'Number Allocation'!A:F,6,FALSE))</f>
        <v/>
      </c>
      <c r="C107" s="66"/>
      <c r="D107" s="67"/>
      <c r="E107" s="68"/>
      <c r="F107" s="47" t="str">
        <f>IF(ISBLANK(D107),"",IF(ISNA((VLOOKUP(D107,'Number Allocation'!A:F,3,FALSE))),"Not Declared",VLOOKUP(D107,'Number Allocation'!A:F,3,FALSE)))</f>
        <v/>
      </c>
      <c r="G107" s="45" t="str">
        <f>IF(ISBLANK(D107),"",IF(ISNA((VLOOKUP(D107,'Number Allocation'!A:F,4,FALSE))),"Not Declared",VLOOKUP(D107,'Number Allocation'!A:F,4,FALSE)))</f>
        <v/>
      </c>
      <c r="H107" s="729" t="str" cm="1">
        <f t="array" ref="H107">IF(OR(C107="",D107="",E107=""),"", _xlfn.LET(_xlpm.Rst, VALUE(E107), _xlpm.Evt, A107&amp;B107&amp;" "&amp;C107,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7" s="66"/>
    </row>
    <row r="108" spans="1:9" ht="20.25" customHeight="1">
      <c r="A108" s="729" t="str">
        <f>IF(ISNA((VLOOKUP(D108,'Number Allocation'!A:F,5,FALSE))),"",VLOOKUP(D108,'Number Allocation'!A:F,5,FALSE))</f>
        <v/>
      </c>
      <c r="B108" s="729" t="str">
        <f>IF(ISNA((VLOOKUP(D108,'Number Allocation'!A:F,6,FALSE))),"",VLOOKUP(D108,'Number Allocation'!A:F,6,FALSE))</f>
        <v/>
      </c>
      <c r="C108" s="66"/>
      <c r="D108" s="67"/>
      <c r="E108" s="68"/>
      <c r="F108" s="47" t="str">
        <f>IF(ISBLANK(D108),"",IF(ISNA((VLOOKUP(D108,'Number Allocation'!A:F,3,FALSE))),"Not Declared",VLOOKUP(D108,'Number Allocation'!A:F,3,FALSE)))</f>
        <v/>
      </c>
      <c r="G108" s="45" t="str">
        <f>IF(ISBLANK(D108),"",IF(ISNA((VLOOKUP(D108,'Number Allocation'!A:F,4,FALSE))),"Not Declared",VLOOKUP(D108,'Number Allocation'!A:F,4,FALSE)))</f>
        <v/>
      </c>
      <c r="H108" s="729" t="str" cm="1">
        <f t="array" ref="H108">IF(OR(C108="",D108="",E108=""),"", _xlfn.LET(_xlpm.Rst, VALUE(E108), _xlpm.Evt, A108&amp;B108&amp;" "&amp;C108,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8" s="66"/>
    </row>
    <row r="109" spans="1:9" ht="20.25" customHeight="1">
      <c r="A109" s="729" t="str">
        <f>IF(ISNA((VLOOKUP(D109,'Number Allocation'!A:F,5,FALSE))),"",VLOOKUP(D109,'Number Allocation'!A:F,5,FALSE))</f>
        <v/>
      </c>
      <c r="B109" s="729" t="str">
        <f>IF(ISNA((VLOOKUP(D109,'Number Allocation'!A:F,6,FALSE))),"",VLOOKUP(D109,'Number Allocation'!A:F,6,FALSE))</f>
        <v/>
      </c>
      <c r="C109" s="66"/>
      <c r="D109" s="67"/>
      <c r="E109" s="68"/>
      <c r="F109" s="47" t="str">
        <f>IF(ISBLANK(D109),"",IF(ISNA((VLOOKUP(D109,'Number Allocation'!A:F,3,FALSE))),"Not Declared",VLOOKUP(D109,'Number Allocation'!A:F,3,FALSE)))</f>
        <v/>
      </c>
      <c r="G109" s="45" t="str">
        <f>IF(ISBLANK(D109),"",IF(ISNA((VLOOKUP(D109,'Number Allocation'!A:F,4,FALSE))),"Not Declared",VLOOKUP(D109,'Number Allocation'!A:F,4,FALSE)))</f>
        <v/>
      </c>
      <c r="H109" s="729" t="str" cm="1">
        <f t="array" ref="H109">IF(OR(C109="",D109="",E109=""),"", _xlfn.LET(_xlpm.Rst, VALUE(E109), _xlpm.Evt, A109&amp;B109&amp;" "&amp;C109,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09" s="66"/>
    </row>
    <row r="110" spans="1:9" ht="20.25" customHeight="1">
      <c r="A110" s="729" t="str">
        <f>IF(ISNA((VLOOKUP(D110,'Number Allocation'!A:F,5,FALSE))),"",VLOOKUP(D110,'Number Allocation'!A:F,5,FALSE))</f>
        <v/>
      </c>
      <c r="B110" s="729" t="str">
        <f>IF(ISNA((VLOOKUP(D110,'Number Allocation'!A:F,6,FALSE))),"",VLOOKUP(D110,'Number Allocation'!A:F,6,FALSE))</f>
        <v/>
      </c>
      <c r="C110" s="66"/>
      <c r="D110" s="67"/>
      <c r="E110" s="68"/>
      <c r="F110" s="47" t="str">
        <f>IF(ISBLANK(D110),"",IF(ISNA((VLOOKUP(D110,'Number Allocation'!A:F,3,FALSE))),"Not Declared",VLOOKUP(D110,'Number Allocation'!A:F,3,FALSE)))</f>
        <v/>
      </c>
      <c r="G110" s="45" t="str">
        <f>IF(ISBLANK(D110),"",IF(ISNA((VLOOKUP(D110,'Number Allocation'!A:F,4,FALSE))),"Not Declared",VLOOKUP(D110,'Number Allocation'!A:F,4,FALSE)))</f>
        <v/>
      </c>
      <c r="H110" s="729" t="str" cm="1">
        <f t="array" ref="H110">IF(OR(C110="",D110="",E110=""),"", _xlfn.LET(_xlpm.Rst, VALUE(E110), _xlpm.Evt, A110&amp;B110&amp;" "&amp;C110,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0" s="66"/>
    </row>
    <row r="111" spans="1:9" ht="20.25" customHeight="1">
      <c r="A111" s="729" t="str">
        <f>IF(ISNA((VLOOKUP(D111,'Number Allocation'!A:F,5,FALSE))),"",VLOOKUP(D111,'Number Allocation'!A:F,5,FALSE))</f>
        <v/>
      </c>
      <c r="B111" s="729" t="str">
        <f>IF(ISNA((VLOOKUP(D111,'Number Allocation'!A:F,6,FALSE))),"",VLOOKUP(D111,'Number Allocation'!A:F,6,FALSE))</f>
        <v/>
      </c>
      <c r="C111" s="66"/>
      <c r="D111" s="66"/>
      <c r="E111" s="68"/>
      <c r="F111" s="47" t="str">
        <f>IF(ISBLANK(D111),"",IF(ISNA((VLOOKUP(D111,'Number Allocation'!A:F,3,FALSE))),"Not Declared",VLOOKUP(D111,'Number Allocation'!A:F,3,FALSE)))</f>
        <v/>
      </c>
      <c r="G111" s="45" t="str">
        <f>IF(ISBLANK(D111),"",IF(ISNA((VLOOKUP(D111,'Number Allocation'!A:F,4,FALSE))),"Not Declared",VLOOKUP(D111,'Number Allocation'!A:F,4,FALSE)))</f>
        <v/>
      </c>
      <c r="H111" s="729" t="str" cm="1">
        <f t="array" ref="H111">IF(OR(C111="",D111="",E111=""),"", _xlfn.LET(_xlpm.Rst, VALUE(E111), _xlpm.Evt, A111&amp;B111&amp;" "&amp;C111,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1" s="66"/>
    </row>
    <row r="112" spans="1:9" ht="20.25" customHeight="1">
      <c r="A112" s="729" t="str">
        <f>IF(ISNA((VLOOKUP(D112,'Number Allocation'!A:F,5,FALSE))),"",VLOOKUP(D112,'Number Allocation'!A:F,5,FALSE))</f>
        <v/>
      </c>
      <c r="B112" s="729" t="str">
        <f>IF(ISNA((VLOOKUP(D112,'Number Allocation'!A:F,6,FALSE))),"",VLOOKUP(D112,'Number Allocation'!A:F,6,FALSE))</f>
        <v/>
      </c>
      <c r="C112" s="66"/>
      <c r="D112" s="67"/>
      <c r="E112" s="68"/>
      <c r="F112" s="47" t="str">
        <f>IF(ISBLANK(D112),"",IF(ISNA((VLOOKUP(D112,'Number Allocation'!A:F,3,FALSE))),"Not Declared",VLOOKUP(D112,'Number Allocation'!A:F,3,FALSE)))</f>
        <v/>
      </c>
      <c r="G112" s="45" t="str">
        <f>IF(ISBLANK(D112),"",IF(ISNA((VLOOKUP(D112,'Number Allocation'!A:F,4,FALSE))),"Not Declared",VLOOKUP(D112,'Number Allocation'!A:F,4,FALSE)))</f>
        <v/>
      </c>
      <c r="H112" s="729" t="str" cm="1">
        <f t="array" ref="H112">IF(OR(C112="",D112="",E112=""),"", _xlfn.LET(_xlpm.Rst, VALUE(E112), _xlpm.Evt, A112&amp;B112&amp;" "&amp;C112,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2" s="66"/>
    </row>
    <row r="113" spans="1:9" ht="20.25" customHeight="1">
      <c r="A113" s="729" t="str">
        <f>IF(ISNA((VLOOKUP(D113,'Number Allocation'!A:F,5,FALSE))),"",VLOOKUP(D113,'Number Allocation'!A:F,5,FALSE))</f>
        <v/>
      </c>
      <c r="B113" s="729" t="str">
        <f>IF(ISNA((VLOOKUP(D113,'Number Allocation'!A:F,6,FALSE))),"",VLOOKUP(D113,'Number Allocation'!A:F,6,FALSE))</f>
        <v/>
      </c>
      <c r="C113" s="66"/>
      <c r="D113" s="67"/>
      <c r="E113" s="68"/>
      <c r="F113" s="47" t="str">
        <f>IF(ISBLANK(D113),"",IF(ISNA((VLOOKUP(D113,'Number Allocation'!A:F,3,FALSE))),"Not Declared",VLOOKUP(D113,'Number Allocation'!A:F,3,FALSE)))</f>
        <v/>
      </c>
      <c r="G113" s="45" t="str">
        <f>IF(ISBLANK(D113),"",IF(ISNA((VLOOKUP(D113,'Number Allocation'!A:F,4,FALSE))),"Not Declared",VLOOKUP(D113,'Number Allocation'!A:F,4,FALSE)))</f>
        <v/>
      </c>
      <c r="H113" s="729" t="str" cm="1">
        <f t="array" ref="H113">IF(OR(C113="",D113="",E113=""),"", _xlfn.LET(_xlpm.Rst, VALUE(E113), _xlpm.Evt, A113&amp;B113&amp;" "&amp;C113,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3" s="66"/>
    </row>
    <row r="114" spans="1:9" ht="20.25" customHeight="1">
      <c r="A114" s="729" t="str">
        <f>IF(ISNA((VLOOKUP(D114,'Number Allocation'!A:F,5,FALSE))),"",VLOOKUP(D114,'Number Allocation'!A:F,5,FALSE))</f>
        <v/>
      </c>
      <c r="B114" s="729" t="str">
        <f>IF(ISNA((VLOOKUP(D114,'Number Allocation'!A:F,6,FALSE))),"",VLOOKUP(D114,'Number Allocation'!A:F,6,FALSE))</f>
        <v/>
      </c>
      <c r="C114" s="66"/>
      <c r="D114" s="67"/>
      <c r="E114" s="68"/>
      <c r="F114" s="47" t="str">
        <f>IF(ISBLANK(D114),"",IF(ISNA((VLOOKUP(D114,'Number Allocation'!A:F,3,FALSE))),"Not Declared",VLOOKUP(D114,'Number Allocation'!A:F,3,FALSE)))</f>
        <v/>
      </c>
      <c r="G114" s="45" t="str">
        <f>IF(ISBLANK(D114),"",IF(ISNA((VLOOKUP(D114,'Number Allocation'!A:F,4,FALSE))),"Not Declared",VLOOKUP(D114,'Number Allocation'!A:F,4,FALSE)))</f>
        <v/>
      </c>
      <c r="H114" s="729" t="str" cm="1">
        <f t="array" ref="H114">IF(OR(C114="",D114="",E114=""),"", _xlfn.LET(_xlpm.Rst, VALUE(E114), _xlpm.Evt, A114&amp;B114&amp;" "&amp;C114,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4" s="66"/>
    </row>
    <row r="115" spans="1:9" ht="20.25" customHeight="1">
      <c r="A115" s="729" t="str">
        <f>IF(ISNA((VLOOKUP(D115,'Number Allocation'!A:F,5,FALSE))),"",VLOOKUP(D115,'Number Allocation'!A:F,5,FALSE))</f>
        <v/>
      </c>
      <c r="B115" s="729" t="str">
        <f>IF(ISNA((VLOOKUP(D115,'Number Allocation'!A:F,6,FALSE))),"",VLOOKUP(D115,'Number Allocation'!A:F,6,FALSE))</f>
        <v/>
      </c>
      <c r="C115" s="66"/>
      <c r="D115" s="67"/>
      <c r="E115" s="68"/>
      <c r="F115" s="47" t="str">
        <f>IF(ISBLANK(D115),"",IF(ISNA((VLOOKUP(D115,'Number Allocation'!A:F,3,FALSE))),"Not Declared",VLOOKUP(D115,'Number Allocation'!A:F,3,FALSE)))</f>
        <v/>
      </c>
      <c r="G115" s="45" t="str">
        <f>IF(ISBLANK(D115),"",IF(ISNA((VLOOKUP(D115,'Number Allocation'!A:F,4,FALSE))),"Not Declared",VLOOKUP(D115,'Number Allocation'!A:F,4,FALSE)))</f>
        <v/>
      </c>
      <c r="H115" s="729" t="str" cm="1">
        <f t="array" ref="H115">IF(OR(C115="",D115="",E115=""),"", _xlfn.LET(_xlpm.Rst, VALUE(E115), _xlpm.Evt, A115&amp;B115&amp;" "&amp;C115,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5" s="66"/>
    </row>
    <row r="116" spans="1:9" ht="20.25" customHeight="1">
      <c r="A116" s="729" t="str">
        <f>IF(ISNA((VLOOKUP(D116,'Number Allocation'!A:F,5,FALSE))),"",VLOOKUP(D116,'Number Allocation'!A:F,5,FALSE))</f>
        <v/>
      </c>
      <c r="B116" s="729" t="str">
        <f>IF(ISNA((VLOOKUP(D116,'Number Allocation'!A:F,6,FALSE))),"",VLOOKUP(D116,'Number Allocation'!A:F,6,FALSE))</f>
        <v/>
      </c>
      <c r="C116" s="66"/>
      <c r="D116" s="66"/>
      <c r="E116" s="68"/>
      <c r="F116" s="47" t="str">
        <f>IF(ISBLANK(D116),"",IF(ISNA((VLOOKUP(D116,'Number Allocation'!A:F,3,FALSE))),"Not Declared",VLOOKUP(D116,'Number Allocation'!A:F,3,FALSE)))</f>
        <v/>
      </c>
      <c r="G116" s="45" t="str">
        <f>IF(ISBLANK(D116),"",IF(ISNA((VLOOKUP(D116,'Number Allocation'!A:F,4,FALSE))),"Not Declared",VLOOKUP(D116,'Number Allocation'!A:F,4,FALSE)))</f>
        <v/>
      </c>
      <c r="H116" s="729" t="str" cm="1">
        <f t="array" ref="H116">IF(OR(C116="",D116="",E116=""),"", _xlfn.LET(_xlpm.Rst, VALUE(E116), _xlpm.Evt, A116&amp;B116&amp;" "&amp;C116,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6" s="66"/>
    </row>
    <row r="117" spans="1:9" ht="20.25" customHeight="1">
      <c r="A117" s="729" t="str">
        <f>IF(ISNA((VLOOKUP(D117,'Number Allocation'!A:F,5,FALSE))),"",VLOOKUP(D117,'Number Allocation'!A:F,5,FALSE))</f>
        <v/>
      </c>
      <c r="B117" s="729" t="str">
        <f>IF(ISNA((VLOOKUP(D117,'Number Allocation'!A:F,6,FALSE))),"",VLOOKUP(D117,'Number Allocation'!A:F,6,FALSE))</f>
        <v/>
      </c>
      <c r="C117" s="66"/>
      <c r="D117" s="66"/>
      <c r="E117" s="68"/>
      <c r="F117" s="47" t="str">
        <f>IF(ISBLANK(D117),"",IF(ISNA((VLOOKUP(D117,'Number Allocation'!A:F,3,FALSE))),"Not Declared",VLOOKUP(D117,'Number Allocation'!A:F,3,FALSE)))</f>
        <v/>
      </c>
      <c r="G117" s="45" t="str">
        <f>IF(ISBLANK(D117),"",IF(ISNA((VLOOKUP(D117,'Number Allocation'!A:F,4,FALSE))),"Not Declared",VLOOKUP(D117,'Number Allocation'!A:F,4,FALSE)))</f>
        <v/>
      </c>
      <c r="H117" s="729" t="str" cm="1">
        <f t="array" ref="H117">IF(OR(C117="",D117="",E117=""),"", _xlfn.LET(_xlpm.Rst, VALUE(E117), _xlpm.Evt, A117&amp;B117&amp;" "&amp;C117,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7" s="66"/>
    </row>
    <row r="118" spans="1:9" ht="20.25" customHeight="1">
      <c r="A118" s="729" t="str">
        <f>IF(ISNA((VLOOKUP(D118,'Number Allocation'!A:F,5,FALSE))),"",VLOOKUP(D118,'Number Allocation'!A:F,5,FALSE))</f>
        <v/>
      </c>
      <c r="B118" s="729" t="str">
        <f>IF(ISNA((VLOOKUP(D118,'Number Allocation'!A:F,6,FALSE))),"",VLOOKUP(D118,'Number Allocation'!A:F,6,FALSE))</f>
        <v/>
      </c>
      <c r="C118" s="66"/>
      <c r="D118" s="67"/>
      <c r="E118" s="68"/>
      <c r="F118" s="47" t="str">
        <f>IF(ISBLANK(D118),"",IF(ISNA((VLOOKUP(D118,'Number Allocation'!A:F,3,FALSE))),"Not Declared",VLOOKUP(D118,'Number Allocation'!A:F,3,FALSE)))</f>
        <v/>
      </c>
      <c r="G118" s="45" t="str">
        <f>IF(ISBLANK(D118),"",IF(ISNA((VLOOKUP(D118,'Number Allocation'!A:F,4,FALSE))),"Not Declared",VLOOKUP(D118,'Number Allocation'!A:F,4,FALSE)))</f>
        <v/>
      </c>
      <c r="H118" s="729" t="str" cm="1">
        <f t="array" ref="H118">IF(OR(C118="",D118="",E118=""),"", _xlfn.LET(_xlpm.Rst, VALUE(E118), _xlpm.Evt, A118&amp;B118&amp;" "&amp;C118,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8" s="66"/>
    </row>
    <row r="119" spans="1:9" ht="20.25" customHeight="1">
      <c r="A119" s="729" t="str">
        <f>IF(ISNA((VLOOKUP(D119,'Number Allocation'!A:F,5,FALSE))),"",VLOOKUP(D119,'Number Allocation'!A:F,5,FALSE))</f>
        <v/>
      </c>
      <c r="B119" s="729" t="str">
        <f>IF(ISNA((VLOOKUP(D119,'Number Allocation'!A:F,6,FALSE))),"",VLOOKUP(D119,'Number Allocation'!A:F,6,FALSE))</f>
        <v/>
      </c>
      <c r="C119" s="66"/>
      <c r="D119" s="66"/>
      <c r="E119" s="68"/>
      <c r="F119" s="47" t="str">
        <f>IF(ISBLANK(D119),"",IF(ISNA((VLOOKUP(D119,'Number Allocation'!A:F,3,FALSE))),"Not Declared",VLOOKUP(D119,'Number Allocation'!A:F,3,FALSE)))</f>
        <v/>
      </c>
      <c r="G119" s="45" t="str">
        <f>IF(ISBLANK(D119),"",IF(ISNA((VLOOKUP(D119,'Number Allocation'!A:F,4,FALSE))),"Not Declared",VLOOKUP(D119,'Number Allocation'!A:F,4,FALSE)))</f>
        <v/>
      </c>
      <c r="H119" s="729" t="str" cm="1">
        <f t="array" ref="H119">IF(OR(C119="",D119="",E119=""),"", _xlfn.LET(_xlpm.Rst, VALUE(E119), _xlpm.Evt, A119&amp;B119&amp;" "&amp;C119,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19" s="66"/>
    </row>
    <row r="120" spans="1:9" ht="20.25" customHeight="1">
      <c r="A120" s="729" t="str">
        <f>IF(ISNA((VLOOKUP(D120,'Number Allocation'!A:F,5,FALSE))),"",VLOOKUP(D120,'Number Allocation'!A:F,5,FALSE))</f>
        <v/>
      </c>
      <c r="B120" s="729" t="str">
        <f>IF(ISNA((VLOOKUP(D120,'Number Allocation'!A:F,6,FALSE))),"",VLOOKUP(D120,'Number Allocation'!A:F,6,FALSE))</f>
        <v/>
      </c>
      <c r="C120" s="66"/>
      <c r="D120" s="67"/>
      <c r="E120" s="68"/>
      <c r="F120" s="47" t="str">
        <f>IF(ISBLANK(D120),"",IF(ISNA((VLOOKUP(D120,'Number Allocation'!A:F,3,FALSE))),"Not Declared",VLOOKUP(D120,'Number Allocation'!A:F,3,FALSE)))</f>
        <v/>
      </c>
      <c r="G120" s="45" t="str">
        <f>IF(ISBLANK(D120),"",IF(ISNA((VLOOKUP(D120,'Number Allocation'!A:F,4,FALSE))),"Not Declared",VLOOKUP(D120,'Number Allocation'!A:F,4,FALSE)))</f>
        <v/>
      </c>
      <c r="H120" s="729" t="str" cm="1">
        <f t="array" ref="H120">IF(OR(C120="",D120="",E120=""),"", _xlfn.LET(_xlpm.Rst, VALUE(E120), _xlpm.Evt, A120&amp;B120&amp;" "&amp;C120,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0" s="66"/>
    </row>
    <row r="121" spans="1:9" ht="20.25" customHeight="1">
      <c r="A121" s="729" t="str">
        <f>IF(ISNA((VLOOKUP(D121,'Number Allocation'!A:F,5,FALSE))),"",VLOOKUP(D121,'Number Allocation'!A:F,5,FALSE))</f>
        <v/>
      </c>
      <c r="B121" s="729" t="str">
        <f>IF(ISNA((VLOOKUP(D121,'Number Allocation'!A:F,6,FALSE))),"",VLOOKUP(D121,'Number Allocation'!A:F,6,FALSE))</f>
        <v/>
      </c>
      <c r="C121" s="66"/>
      <c r="D121" s="67"/>
      <c r="E121" s="68"/>
      <c r="F121" s="47" t="str">
        <f>IF(ISBLANK(D121),"",IF(ISNA((VLOOKUP(D121,'Number Allocation'!A:F,3,FALSE))),"Not Declared",VLOOKUP(D121,'Number Allocation'!A:F,3,FALSE)))</f>
        <v/>
      </c>
      <c r="G121" s="45" t="str">
        <f>IF(ISBLANK(D121),"",IF(ISNA((VLOOKUP(D121,'Number Allocation'!A:F,4,FALSE))),"Not Declared",VLOOKUP(D121,'Number Allocation'!A:F,4,FALSE)))</f>
        <v/>
      </c>
      <c r="H121" s="729" t="str" cm="1">
        <f t="array" ref="H121">IF(OR(C121="",D121="",E121=""),"", _xlfn.LET(_xlpm.Rst, VALUE(E121), _xlpm.Evt, A121&amp;B121&amp;" "&amp;C121,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1" s="66"/>
    </row>
    <row r="122" spans="1:9" ht="20.25" customHeight="1">
      <c r="A122" s="729" t="str">
        <f>IF(ISNA((VLOOKUP(D122,'Number Allocation'!A:F,5,FALSE))),"",VLOOKUP(D122,'Number Allocation'!A:F,5,FALSE))</f>
        <v/>
      </c>
      <c r="B122" s="729" t="str">
        <f>IF(ISNA((VLOOKUP(D122,'Number Allocation'!A:F,6,FALSE))),"",VLOOKUP(D122,'Number Allocation'!A:F,6,FALSE))</f>
        <v/>
      </c>
      <c r="C122" s="66"/>
      <c r="D122" s="66"/>
      <c r="E122" s="68"/>
      <c r="F122" s="47" t="str">
        <f>IF(ISBLANK(D122),"",IF(ISNA((VLOOKUP(D122,'Number Allocation'!A:F,3,FALSE))),"Not Declared",VLOOKUP(D122,'Number Allocation'!A:F,3,FALSE)))</f>
        <v/>
      </c>
      <c r="G122" s="45" t="str">
        <f>IF(ISBLANK(D122),"",IF(ISNA((VLOOKUP(D122,'Number Allocation'!A:F,4,FALSE))),"Not Declared",VLOOKUP(D122,'Number Allocation'!A:F,4,FALSE)))</f>
        <v/>
      </c>
      <c r="H122" s="729" t="str" cm="1">
        <f t="array" ref="H122">IF(OR(C122="",D122="",E122=""),"", _xlfn.LET(_xlpm.Rst, VALUE(E122), _xlpm.Evt, A122&amp;B122&amp;" "&amp;C122,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2" s="66"/>
    </row>
    <row r="123" spans="1:9" ht="20.25" customHeight="1">
      <c r="A123" s="729" t="str">
        <f>IF(ISNA((VLOOKUP(D123,'Number Allocation'!A:F,5,FALSE))),"",VLOOKUP(D123,'Number Allocation'!A:F,5,FALSE))</f>
        <v/>
      </c>
      <c r="B123" s="729" t="str">
        <f>IF(ISNA((VLOOKUP(D123,'Number Allocation'!A:F,6,FALSE))),"",VLOOKUP(D123,'Number Allocation'!A:F,6,FALSE))</f>
        <v/>
      </c>
      <c r="C123" s="66"/>
      <c r="D123" s="66"/>
      <c r="E123" s="68"/>
      <c r="F123" s="47" t="str">
        <f>IF(ISBLANK(D123),"",IF(ISNA((VLOOKUP(D123,'Number Allocation'!A:F,3,FALSE))),"Not Declared",VLOOKUP(D123,'Number Allocation'!A:F,3,FALSE)))</f>
        <v/>
      </c>
      <c r="G123" s="45" t="str">
        <f>IF(ISBLANK(D123),"",IF(ISNA((VLOOKUP(D123,'Number Allocation'!A:F,4,FALSE))),"Not Declared",VLOOKUP(D123,'Number Allocation'!A:F,4,FALSE)))</f>
        <v/>
      </c>
      <c r="H123" s="729" t="str" cm="1">
        <f t="array" ref="H123">IF(OR(C123="",D123="",E123=""),"", _xlfn.LET(_xlpm.Rst, VALUE(E123), _xlpm.Evt, A123&amp;B123&amp;" "&amp;C123,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3" s="66"/>
    </row>
    <row r="124" spans="1:9" ht="20.25" customHeight="1">
      <c r="A124" s="729" t="str">
        <f>IF(ISNA((VLOOKUP(D124,'Number Allocation'!A:F,5,FALSE))),"",VLOOKUP(D124,'Number Allocation'!A:F,5,FALSE))</f>
        <v/>
      </c>
      <c r="B124" s="729" t="str">
        <f>IF(ISNA((VLOOKUP(D124,'Number Allocation'!A:F,6,FALSE))),"",VLOOKUP(D124,'Number Allocation'!A:F,6,FALSE))</f>
        <v/>
      </c>
      <c r="C124" s="66"/>
      <c r="D124" s="67"/>
      <c r="E124" s="68"/>
      <c r="F124" s="47" t="str">
        <f>IF(ISBLANK(D124),"",IF(ISNA((VLOOKUP(D124,'Number Allocation'!A:F,3,FALSE))),"Not Declared",VLOOKUP(D124,'Number Allocation'!A:F,3,FALSE)))</f>
        <v/>
      </c>
      <c r="G124" s="45" t="str">
        <f>IF(ISBLANK(D124),"",IF(ISNA((VLOOKUP(D124,'Number Allocation'!A:F,4,FALSE))),"Not Declared",VLOOKUP(D124,'Number Allocation'!A:F,4,FALSE)))</f>
        <v/>
      </c>
      <c r="H124" s="729" t="str" cm="1">
        <f t="array" ref="H124">IF(OR(C124="",D124="",E124=""),"", _xlfn.LET(_xlpm.Rst, VALUE(E124), _xlpm.Evt, A124&amp;B124&amp;" "&amp;C124,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4" s="66"/>
    </row>
    <row r="125" spans="1:9" ht="20.25" customHeight="1">
      <c r="A125" s="729" t="str">
        <f>IF(ISNA((VLOOKUP(D125,'Number Allocation'!A:F,5,FALSE))),"",VLOOKUP(D125,'Number Allocation'!A:F,5,FALSE))</f>
        <v/>
      </c>
      <c r="B125" s="729" t="str">
        <f>IF(ISNA((VLOOKUP(D125,'Number Allocation'!A:F,6,FALSE))),"",VLOOKUP(D125,'Number Allocation'!A:F,6,FALSE))</f>
        <v/>
      </c>
      <c r="C125" s="66"/>
      <c r="D125" s="67"/>
      <c r="E125" s="68"/>
      <c r="F125" s="47" t="str">
        <f>IF(ISBLANK(D125),"",IF(ISNA((VLOOKUP(D125,'Number Allocation'!A:F,3,FALSE))),"Not Declared",VLOOKUP(D125,'Number Allocation'!A:F,3,FALSE)))</f>
        <v/>
      </c>
      <c r="G125" s="45" t="str">
        <f>IF(ISBLANK(D125),"",IF(ISNA((VLOOKUP(D125,'Number Allocation'!A:F,4,FALSE))),"Not Declared",VLOOKUP(D125,'Number Allocation'!A:F,4,FALSE)))</f>
        <v/>
      </c>
      <c r="H125" s="729" t="str" cm="1">
        <f t="array" ref="H125">IF(OR(C125="",D125="",E125=""),"", _xlfn.LET(_xlpm.Rst, VALUE(E125), _xlpm.Evt, A125&amp;B125&amp;" "&amp;C125,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5" s="66"/>
    </row>
    <row r="126" spans="1:9" ht="20.25" customHeight="1">
      <c r="A126" s="729" t="str">
        <f>IF(ISNA((VLOOKUP(D126,'Number Allocation'!A:F,5,FALSE))),"",VLOOKUP(D126,'Number Allocation'!A:F,5,FALSE))</f>
        <v/>
      </c>
      <c r="B126" s="729" t="str">
        <f>IF(ISNA((VLOOKUP(D126,'Number Allocation'!A:F,6,FALSE))),"",VLOOKUP(D126,'Number Allocation'!A:F,6,FALSE))</f>
        <v/>
      </c>
      <c r="C126" s="66"/>
      <c r="D126" s="67"/>
      <c r="E126" s="68"/>
      <c r="F126" s="47" t="str">
        <f>IF(ISBLANK(D126),"",IF(ISNA((VLOOKUP(D126,'Number Allocation'!A:F,3,FALSE))),"Not Declared",VLOOKUP(D126,'Number Allocation'!A:F,3,FALSE)))</f>
        <v/>
      </c>
      <c r="G126" s="45" t="str">
        <f>IF(ISBLANK(D126),"",IF(ISNA((VLOOKUP(D126,'Number Allocation'!A:F,4,FALSE))),"Not Declared",VLOOKUP(D126,'Number Allocation'!A:F,4,FALSE)))</f>
        <v/>
      </c>
      <c r="H126" s="729" t="str" cm="1">
        <f t="array" ref="H126">IF(OR(C126="",D126="",E126=""),"", _xlfn.LET(_xlpm.Rst, VALUE(E126), _xlpm.Evt, A126&amp;B126&amp;" "&amp;C126,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6" s="66"/>
    </row>
    <row r="127" spans="1:9" ht="20.25" customHeight="1">
      <c r="A127" s="729" t="str">
        <f>IF(ISNA((VLOOKUP(D127,'Number Allocation'!A:F,5,FALSE))),"",VLOOKUP(D127,'Number Allocation'!A:F,5,FALSE))</f>
        <v/>
      </c>
      <c r="B127" s="729" t="str">
        <f>IF(ISNA((VLOOKUP(D127,'Number Allocation'!A:F,6,FALSE))),"",VLOOKUP(D127,'Number Allocation'!A:F,6,FALSE))</f>
        <v/>
      </c>
      <c r="C127" s="66"/>
      <c r="D127" s="67"/>
      <c r="E127" s="68"/>
      <c r="F127" s="47" t="str">
        <f>IF(ISBLANK(D127),"",IF(ISNA((VLOOKUP(D127,'Number Allocation'!A:F,3,FALSE))),"Not Declared",VLOOKUP(D127,'Number Allocation'!A:F,3,FALSE)))</f>
        <v/>
      </c>
      <c r="G127" s="45" t="str">
        <f>IF(ISBLANK(D127),"",IF(ISNA((VLOOKUP(D127,'Number Allocation'!A:F,4,FALSE))),"Not Declared",VLOOKUP(D127,'Number Allocation'!A:F,4,FALSE)))</f>
        <v/>
      </c>
      <c r="H127" s="729" t="str" cm="1">
        <f t="array" ref="H127">IF(OR(C127="",D127="",E127=""),"", _xlfn.LET(_xlpm.Rst, VALUE(E127), _xlpm.Evt, A127&amp;B127&amp;" "&amp;C127,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7" s="66"/>
    </row>
    <row r="128" spans="1:9" ht="20.25" customHeight="1">
      <c r="A128" s="729" t="str">
        <f>IF(ISNA((VLOOKUP(D128,'Number Allocation'!A:F,5,FALSE))),"",VLOOKUP(D128,'Number Allocation'!A:F,5,FALSE))</f>
        <v/>
      </c>
      <c r="B128" s="729" t="str">
        <f>IF(ISNA((VLOOKUP(D128,'Number Allocation'!A:F,6,FALSE))),"",VLOOKUP(D128,'Number Allocation'!A:F,6,FALSE))</f>
        <v/>
      </c>
      <c r="C128" s="66"/>
      <c r="D128" s="67"/>
      <c r="E128" s="68"/>
      <c r="F128" s="47" t="str">
        <f>IF(ISBLANK(D128),"",IF(ISNA((VLOOKUP(D128,'Number Allocation'!A:F,3,FALSE))),"Not Declared",VLOOKUP(D128,'Number Allocation'!A:F,3,FALSE)))</f>
        <v/>
      </c>
      <c r="G128" s="45" t="str">
        <f>IF(ISBLANK(D128),"",IF(ISNA((VLOOKUP(D128,'Number Allocation'!A:F,4,FALSE))),"Not Declared",VLOOKUP(D128,'Number Allocation'!A:F,4,FALSE)))</f>
        <v/>
      </c>
      <c r="H128" s="729" t="str" cm="1">
        <f t="array" ref="H128">IF(OR(C128="",D128="",E128=""),"", _xlfn.LET(_xlpm.Rst, VALUE(E128), _xlpm.Evt, A128&amp;B128&amp;" "&amp;C128,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8" s="66"/>
    </row>
    <row r="129" spans="1:9" ht="20.25" customHeight="1">
      <c r="A129" s="729" t="str">
        <f>IF(ISNA((VLOOKUP(D129,'Number Allocation'!A:F,5,FALSE))),"",VLOOKUP(D129,'Number Allocation'!A:F,5,FALSE))</f>
        <v/>
      </c>
      <c r="B129" s="729" t="str">
        <f>IF(ISNA((VLOOKUP(D129,'Number Allocation'!A:F,6,FALSE))),"",VLOOKUP(D129,'Number Allocation'!A:F,6,FALSE))</f>
        <v/>
      </c>
      <c r="C129" s="66"/>
      <c r="D129" s="67"/>
      <c r="E129" s="68"/>
      <c r="F129" s="47" t="str">
        <f>IF(ISBLANK(D129),"",IF(ISNA((VLOOKUP(D129,'Number Allocation'!A:F,3,FALSE))),"Not Declared",VLOOKUP(D129,'Number Allocation'!A:F,3,FALSE)))</f>
        <v/>
      </c>
      <c r="G129" s="45" t="str">
        <f>IF(ISBLANK(D129),"",IF(ISNA((VLOOKUP(D129,'Number Allocation'!A:F,4,FALSE))),"Not Declared",VLOOKUP(D129,'Number Allocation'!A:F,4,FALSE)))</f>
        <v/>
      </c>
      <c r="H129" s="729" t="str" cm="1">
        <f t="array" ref="H129">IF(OR(C129="",D129="",E129=""),"", _xlfn.LET(_xlpm.Rst, VALUE(E129), _xlpm.Evt, A129&amp;B129&amp;" "&amp;C129,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29" s="66"/>
    </row>
    <row r="130" spans="1:9" ht="20.25" customHeight="1">
      <c r="A130" s="729" t="str">
        <f>IF(ISNA((VLOOKUP(D130,'Number Allocation'!A:F,5,FALSE))),"",VLOOKUP(D130,'Number Allocation'!A:F,5,FALSE))</f>
        <v/>
      </c>
      <c r="B130" s="729" t="str">
        <f>IF(ISNA((VLOOKUP(D130,'Number Allocation'!A:F,6,FALSE))),"",VLOOKUP(D130,'Number Allocation'!A:F,6,FALSE))</f>
        <v/>
      </c>
      <c r="C130" s="66"/>
      <c r="D130" s="152"/>
      <c r="E130" s="154"/>
      <c r="F130" s="47" t="str">
        <f>IF(ISBLANK(D130),"",IF(ISNA((VLOOKUP(D130,'Number Allocation'!A:F,3,FALSE))),"Not Declared",VLOOKUP(D130,'Number Allocation'!A:F,3,FALSE)))</f>
        <v/>
      </c>
      <c r="G130" s="45" t="str">
        <f>IF(ISBLANK(D130),"",IF(ISNA((VLOOKUP(D130,'Number Allocation'!A:F,4,FALSE))),"Not Declared",VLOOKUP(D130,'Number Allocation'!A:F,4,FALSE)))</f>
        <v/>
      </c>
      <c r="H130" s="729" t="str" cm="1">
        <f t="array" ref="H130">IF(OR(C130="",D130="",E130=""),"", _xlfn.LET(_xlpm.Rst, VALUE(E130), _xlpm.Evt, A130&amp;B130&amp;" "&amp;C130,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0" s="66"/>
    </row>
    <row r="131" spans="1:9" ht="20.25" customHeight="1">
      <c r="A131" s="729" t="str">
        <f>IF(ISNA((VLOOKUP(D131,'Number Allocation'!A:F,5,FALSE))),"",VLOOKUP(D131,'Number Allocation'!A:F,5,FALSE))</f>
        <v/>
      </c>
      <c r="B131" s="729" t="str">
        <f>IF(ISNA((VLOOKUP(D131,'Number Allocation'!A:F,6,FALSE))),"",VLOOKUP(D131,'Number Allocation'!A:F,6,FALSE))</f>
        <v/>
      </c>
      <c r="C131" s="66"/>
      <c r="D131" s="67"/>
      <c r="E131" s="68"/>
      <c r="F131" s="47" t="str">
        <f>IF(ISBLANK(D131),"",IF(ISNA((VLOOKUP(D131,'Number Allocation'!A:F,3,FALSE))),"Not Declared",VLOOKUP(D131,'Number Allocation'!A:F,3,FALSE)))</f>
        <v/>
      </c>
      <c r="G131" s="45" t="str">
        <f>IF(ISBLANK(D131),"",IF(ISNA((VLOOKUP(D131,'Number Allocation'!A:F,4,FALSE))),"Not Declared",VLOOKUP(D131,'Number Allocation'!A:F,4,FALSE)))</f>
        <v/>
      </c>
      <c r="H131" s="729" t="str" cm="1">
        <f t="array" ref="H131">IF(OR(C131="",D131="",E131=""),"", _xlfn.LET(_xlpm.Rst, VALUE(E131), _xlpm.Evt, A131&amp;B131&amp;" "&amp;C131,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1" s="66"/>
    </row>
    <row r="132" spans="1:9" ht="20.25" customHeight="1">
      <c r="A132" s="729" t="str">
        <f>IF(ISNA((VLOOKUP(D132,'Number Allocation'!A:F,5,FALSE))),"",VLOOKUP(D132,'Number Allocation'!A:F,5,FALSE))</f>
        <v/>
      </c>
      <c r="B132" s="729" t="str">
        <f>IF(ISNA((VLOOKUP(D132,'Number Allocation'!A:F,6,FALSE))),"",VLOOKUP(D132,'Number Allocation'!A:F,6,FALSE))</f>
        <v/>
      </c>
      <c r="C132" s="66"/>
      <c r="D132" s="67"/>
      <c r="E132" s="68"/>
      <c r="F132" s="47" t="str">
        <f>IF(ISBLANK(D132),"",IF(ISNA((VLOOKUP(D132,'Number Allocation'!A:F,3,FALSE))),"Not Declared",VLOOKUP(D132,'Number Allocation'!A:F,3,FALSE)))</f>
        <v/>
      </c>
      <c r="G132" s="45" t="str">
        <f>IF(ISBLANK(D132),"",IF(ISNA((VLOOKUP(D132,'Number Allocation'!A:F,4,FALSE))),"Not Declared",VLOOKUP(D132,'Number Allocation'!A:F,4,FALSE)))</f>
        <v/>
      </c>
      <c r="H132" s="729" t="str" cm="1">
        <f t="array" ref="H132">IF(OR(C132="",D132="",E132=""),"", _xlfn.LET(_xlpm.Rst, VALUE(E132), _xlpm.Evt, A132&amp;B132&amp;" "&amp;C132,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2" s="66"/>
    </row>
    <row r="133" spans="1:9" ht="20.25" customHeight="1">
      <c r="A133" s="729" t="str">
        <f>IF(ISNA((VLOOKUP(D133,'Number Allocation'!A:F,5,FALSE))),"",VLOOKUP(D133,'Number Allocation'!A:F,5,FALSE))</f>
        <v/>
      </c>
      <c r="B133" s="729" t="str">
        <f>IF(ISNA((VLOOKUP(D133,'Number Allocation'!A:F,6,FALSE))),"",VLOOKUP(D133,'Number Allocation'!A:F,6,FALSE))</f>
        <v/>
      </c>
      <c r="C133" s="66"/>
      <c r="D133" s="67"/>
      <c r="E133" s="68"/>
      <c r="F133" s="47" t="str">
        <f>IF(ISBLANK(D133),"",IF(ISNA((VLOOKUP(D133,'Number Allocation'!A:F,3,FALSE))),"Not Declared",VLOOKUP(D133,'Number Allocation'!A:F,3,FALSE)))</f>
        <v/>
      </c>
      <c r="G133" s="45" t="str">
        <f>IF(ISBLANK(D133),"",IF(ISNA((VLOOKUP(D133,'Number Allocation'!A:F,4,FALSE))),"Not Declared",VLOOKUP(D133,'Number Allocation'!A:F,4,FALSE)))</f>
        <v/>
      </c>
      <c r="H133" s="729" t="str" cm="1">
        <f t="array" ref="H133">IF(OR(C133="",D133="",E133=""),"", _xlfn.LET(_xlpm.Rst, VALUE(E133), _xlpm.Evt, A133&amp;B133&amp;" "&amp;C133,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3" s="66"/>
    </row>
    <row r="134" spans="1:9" ht="20.25" customHeight="1">
      <c r="A134" s="729" t="str">
        <f>IF(ISNA((VLOOKUP(D134,'Number Allocation'!A:F,5,FALSE))),"",VLOOKUP(D134,'Number Allocation'!A:F,5,FALSE))</f>
        <v/>
      </c>
      <c r="B134" s="729" t="str">
        <f>IF(ISNA((VLOOKUP(D134,'Number Allocation'!A:F,6,FALSE))),"",VLOOKUP(D134,'Number Allocation'!A:F,6,FALSE))</f>
        <v/>
      </c>
      <c r="C134" s="66"/>
      <c r="D134" s="67"/>
      <c r="E134" s="68"/>
      <c r="F134" s="47" t="str">
        <f>IF(ISBLANK(D134),"",IF(ISNA((VLOOKUP(D134,'Number Allocation'!A:F,3,FALSE))),"Not Declared",VLOOKUP(D134,'Number Allocation'!A:F,3,FALSE)))</f>
        <v/>
      </c>
      <c r="G134" s="45" t="str">
        <f>IF(ISBLANK(D134),"",IF(ISNA((VLOOKUP(D134,'Number Allocation'!A:F,4,FALSE))),"Not Declared",VLOOKUP(D134,'Number Allocation'!A:F,4,FALSE)))</f>
        <v/>
      </c>
      <c r="H134" s="729" t="str" cm="1">
        <f t="array" ref="H134">IF(OR(C134="",D134="",E134=""),"", _xlfn.LET(_xlpm.Rst, VALUE(E134), _xlpm.Evt, A134&amp;B134&amp;" "&amp;C134,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4" s="66"/>
    </row>
    <row r="135" spans="1:9" ht="20.25" customHeight="1">
      <c r="A135" s="729" t="str">
        <f>IF(ISNA((VLOOKUP(D135,'Number Allocation'!A:F,5,FALSE))),"",VLOOKUP(D135,'Number Allocation'!A:F,5,FALSE))</f>
        <v/>
      </c>
      <c r="B135" s="729" t="str">
        <f>IF(ISNA((VLOOKUP(D135,'Number Allocation'!A:F,6,FALSE))),"",VLOOKUP(D135,'Number Allocation'!A:F,6,FALSE))</f>
        <v/>
      </c>
      <c r="C135" s="66"/>
      <c r="D135" s="67"/>
      <c r="E135" s="68"/>
      <c r="F135" s="47" t="str">
        <f>IF(ISBLANK(D135),"",IF(ISNA((VLOOKUP(D135,'Number Allocation'!A:F,3,FALSE))),"Not Declared",VLOOKUP(D135,'Number Allocation'!A:F,3,FALSE)))</f>
        <v/>
      </c>
      <c r="G135" s="45" t="str">
        <f>IF(ISBLANK(D135),"",IF(ISNA((VLOOKUP(D135,'Number Allocation'!A:F,4,FALSE))),"Not Declared",VLOOKUP(D135,'Number Allocation'!A:F,4,FALSE)))</f>
        <v/>
      </c>
      <c r="H135" s="729" t="str" cm="1">
        <f t="array" ref="H135">IF(OR(C135="",D135="",E135=""),"", _xlfn.LET(_xlpm.Rst, VALUE(E135), _xlpm.Evt, A135&amp;B135&amp;" "&amp;C135,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5" s="66"/>
    </row>
    <row r="136" spans="1:9" ht="20.25" customHeight="1">
      <c r="A136" s="729" t="str">
        <f>IF(ISNA((VLOOKUP(D136,'Number Allocation'!A:F,5,FALSE))),"",VLOOKUP(D136,'Number Allocation'!A:F,5,FALSE))</f>
        <v/>
      </c>
      <c r="B136" s="729" t="str">
        <f>IF(ISNA((VLOOKUP(D136,'Number Allocation'!A:F,6,FALSE))),"",VLOOKUP(D136,'Number Allocation'!A:F,6,FALSE))</f>
        <v/>
      </c>
      <c r="C136" s="66"/>
      <c r="D136" s="67"/>
      <c r="E136" s="68"/>
      <c r="F136" s="47" t="str">
        <f>IF(ISBLANK(D136),"",IF(ISNA((VLOOKUP(D136,'Number Allocation'!A:F,3,FALSE))),"Not Declared",VLOOKUP(D136,'Number Allocation'!A:F,3,FALSE)))</f>
        <v/>
      </c>
      <c r="G136" s="45" t="str">
        <f>IF(ISBLANK(D136),"",IF(ISNA((VLOOKUP(D136,'Number Allocation'!A:F,4,FALSE))),"Not Declared",VLOOKUP(D136,'Number Allocation'!A:F,4,FALSE)))</f>
        <v/>
      </c>
      <c r="H136" s="729" t="str" cm="1">
        <f t="array" ref="H136">IF(OR(C136="",D136="",E136=""),"", _xlfn.LET(_xlpm.Rst, VALUE(E136), _xlpm.Evt, A136&amp;B136&amp;" "&amp;C136,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6" s="66"/>
    </row>
    <row r="137" spans="1:9" ht="20.25" customHeight="1">
      <c r="A137" s="729" t="str">
        <f>IF(ISNA((VLOOKUP(D137,'Number Allocation'!A:F,5,FALSE))),"",VLOOKUP(D137,'Number Allocation'!A:F,5,FALSE))</f>
        <v/>
      </c>
      <c r="B137" s="729" t="str">
        <f>IF(ISNA((VLOOKUP(D137,'Number Allocation'!A:F,6,FALSE))),"",VLOOKUP(D137,'Number Allocation'!A:F,6,FALSE))</f>
        <v/>
      </c>
      <c r="C137" s="66"/>
      <c r="D137" s="153"/>
      <c r="E137" s="154"/>
      <c r="F137" s="47" t="str">
        <f>IF(ISBLANK(D137),"",IF(ISNA((VLOOKUP(D137,'Number Allocation'!A:F,3,FALSE))),"Not Declared",VLOOKUP(D137,'Number Allocation'!A:F,3,FALSE)))</f>
        <v/>
      </c>
      <c r="G137" s="45" t="str">
        <f>IF(ISBLANK(D137),"",IF(ISNA((VLOOKUP(D137,'Number Allocation'!A:F,4,FALSE))),"Not Declared",VLOOKUP(D137,'Number Allocation'!A:F,4,FALSE)))</f>
        <v/>
      </c>
      <c r="H137" s="729" t="str" cm="1">
        <f t="array" ref="H137">IF(OR(C137="",D137="",E137=""),"", _xlfn.LET(_xlpm.Rst, VALUE(E137), _xlpm.Evt, A137&amp;B137&amp;" "&amp;C137,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7" s="66"/>
    </row>
    <row r="138" spans="1:9" ht="20.25" customHeight="1">
      <c r="A138" s="729" t="str">
        <f>IF(ISNA((VLOOKUP(D138,'Number Allocation'!A:F,5,FALSE))),"",VLOOKUP(D138,'Number Allocation'!A:F,5,FALSE))</f>
        <v/>
      </c>
      <c r="B138" s="729" t="str">
        <f>IF(ISNA((VLOOKUP(D138,'Number Allocation'!A:F,6,FALSE))),"",VLOOKUP(D138,'Number Allocation'!A:F,6,FALSE))</f>
        <v/>
      </c>
      <c r="C138" s="66"/>
      <c r="D138" s="153"/>
      <c r="E138" s="154"/>
      <c r="F138" s="47" t="str">
        <f>IF(ISBLANK(D138),"",IF(ISNA((VLOOKUP(D138,'Number Allocation'!A:F,3,FALSE))),"Not Declared",VLOOKUP(D138,'Number Allocation'!A:F,3,FALSE)))</f>
        <v/>
      </c>
      <c r="G138" s="45" t="str">
        <f>IF(ISBLANK(D138),"",IF(ISNA((VLOOKUP(D138,'Number Allocation'!A:F,4,FALSE))),"Not Declared",VLOOKUP(D138,'Number Allocation'!A:F,4,FALSE)))</f>
        <v/>
      </c>
      <c r="H138" s="729" t="str" cm="1">
        <f t="array" ref="H138">IF(OR(C138="",D138="",E138=""),"", _xlfn.LET(_xlpm.Rst, VALUE(E138), _xlpm.Evt, A138&amp;B138&amp;" "&amp;C138,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8" s="66"/>
    </row>
    <row r="139" spans="1:9" ht="20.25" customHeight="1">
      <c r="A139" s="729" t="str">
        <f>IF(ISNA((VLOOKUP(D139,'Number Allocation'!A:F,5,FALSE))),"",VLOOKUP(D139,'Number Allocation'!A:F,5,FALSE))</f>
        <v/>
      </c>
      <c r="B139" s="729" t="str">
        <f>IF(ISNA((VLOOKUP(D139,'Number Allocation'!A:F,6,FALSE))),"",VLOOKUP(D139,'Number Allocation'!A:F,6,FALSE))</f>
        <v/>
      </c>
      <c r="C139" s="66"/>
      <c r="D139" s="67"/>
      <c r="E139" s="68"/>
      <c r="F139" s="47" t="str">
        <f>IF(ISBLANK(D139),"",IF(ISNA((VLOOKUP(D139,'Number Allocation'!A:F,3,FALSE))),"Not Declared",VLOOKUP(D139,'Number Allocation'!A:F,3,FALSE)))</f>
        <v/>
      </c>
      <c r="G139" s="45" t="str">
        <f>IF(ISBLANK(D139),"",IF(ISNA((VLOOKUP(D139,'Number Allocation'!A:F,4,FALSE))),"Not Declared",VLOOKUP(D139,'Number Allocation'!A:F,4,FALSE)))</f>
        <v/>
      </c>
      <c r="H139" s="729" t="str" cm="1">
        <f t="array" ref="H139">IF(OR(C139="",D139="",E139=""),"", _xlfn.LET(_xlpm.Rst, VALUE(E139), _xlpm.Evt, A139&amp;B139&amp;" "&amp;C139,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39" s="66"/>
    </row>
    <row r="140" spans="1:9" ht="20.25" customHeight="1">
      <c r="A140" s="729" t="str">
        <f>IF(ISNA((VLOOKUP(D140,'Number Allocation'!A:F,5,FALSE))),"",VLOOKUP(D140,'Number Allocation'!A:F,5,FALSE))</f>
        <v/>
      </c>
      <c r="B140" s="729" t="str">
        <f>IF(ISNA((VLOOKUP(D140,'Number Allocation'!A:F,6,FALSE))),"",VLOOKUP(D140,'Number Allocation'!A:F,6,FALSE))</f>
        <v/>
      </c>
      <c r="C140" s="66"/>
      <c r="D140" s="67"/>
      <c r="E140" s="68"/>
      <c r="F140" s="47" t="str">
        <f>IF(ISBLANK(D140),"",IF(ISNA((VLOOKUP(D140,'Number Allocation'!A:F,3,FALSE))),"Not Declared",VLOOKUP(D140,'Number Allocation'!A:F,3,FALSE)))</f>
        <v/>
      </c>
      <c r="G140" s="45" t="str">
        <f>IF(ISBLANK(D140),"",IF(ISNA((VLOOKUP(D140,'Number Allocation'!A:F,4,FALSE))),"Not Declared",VLOOKUP(D140,'Number Allocation'!A:F,4,FALSE)))</f>
        <v/>
      </c>
      <c r="H140" s="729" t="str" cm="1">
        <f t="array" ref="H140">IF(OR(C140="",D140="",E140=""),"", _xlfn.LET(_xlpm.Rst, VALUE(E140), _xlpm.Evt, A140&amp;B140&amp;" "&amp;C140,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0" s="66"/>
    </row>
    <row r="141" spans="1:9" ht="20.25" customHeight="1">
      <c r="A141" s="729" t="str">
        <f>IF(ISNA((VLOOKUP(D141,'Number Allocation'!A:F,5,FALSE))),"",VLOOKUP(D141,'Number Allocation'!A:F,5,FALSE))</f>
        <v/>
      </c>
      <c r="B141" s="729" t="str">
        <f>IF(ISNA((VLOOKUP(D141,'Number Allocation'!A:F,6,FALSE))),"",VLOOKUP(D141,'Number Allocation'!A:F,6,FALSE))</f>
        <v/>
      </c>
      <c r="C141" s="66"/>
      <c r="D141" s="67"/>
      <c r="E141" s="68"/>
      <c r="F141" s="47" t="str">
        <f>IF(ISBLANK(D141),"",IF(ISNA((VLOOKUP(D141,'Number Allocation'!A:F,3,FALSE))),"Not Declared",VLOOKUP(D141,'Number Allocation'!A:F,3,FALSE)))</f>
        <v/>
      </c>
      <c r="G141" s="45" t="str">
        <f>IF(ISBLANK(D141),"",IF(ISNA((VLOOKUP(D141,'Number Allocation'!A:F,4,FALSE))),"Not Declared",VLOOKUP(D141,'Number Allocation'!A:F,4,FALSE)))</f>
        <v/>
      </c>
      <c r="H141" s="729" t="str" cm="1">
        <f t="array" ref="H141">IF(OR(C141="",D141="",E141=""),"", _xlfn.LET(_xlpm.Rst, VALUE(E141), _xlpm.Evt, A141&amp;B141&amp;" "&amp;C141,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1" s="66"/>
    </row>
    <row r="142" spans="1:9" ht="20.25" customHeight="1">
      <c r="A142" s="729" t="str">
        <f>IF(ISNA((VLOOKUP(D142,'Number Allocation'!A:F,5,FALSE))),"",VLOOKUP(D142,'Number Allocation'!A:F,5,FALSE))</f>
        <v/>
      </c>
      <c r="B142" s="729" t="str">
        <f>IF(ISNA((VLOOKUP(D142,'Number Allocation'!A:F,6,FALSE))),"",VLOOKUP(D142,'Number Allocation'!A:F,6,FALSE))</f>
        <v/>
      </c>
      <c r="C142" s="66"/>
      <c r="D142" s="67"/>
      <c r="E142" s="68"/>
      <c r="F142" s="47" t="str">
        <f>IF(ISBLANK(D142),"",IF(ISNA((VLOOKUP(D142,'Number Allocation'!A:F,3,FALSE))),"Not Declared",VLOOKUP(D142,'Number Allocation'!A:F,3,FALSE)))</f>
        <v/>
      </c>
      <c r="G142" s="45" t="str">
        <f>IF(ISBLANK(D142),"",IF(ISNA((VLOOKUP(D142,'Number Allocation'!A:F,4,FALSE))),"Not Declared",VLOOKUP(D142,'Number Allocation'!A:F,4,FALSE)))</f>
        <v/>
      </c>
      <c r="H142" s="729" t="str" cm="1">
        <f t="array" ref="H142">IF(OR(C142="",D142="",E142=""),"", _xlfn.LET(_xlpm.Rst, VALUE(E142), _xlpm.Evt, A142&amp;B142&amp;" "&amp;C142,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2" s="66"/>
    </row>
    <row r="143" spans="1:9" ht="20.25" customHeight="1">
      <c r="A143" s="729" t="str">
        <f>IF(ISNA((VLOOKUP(D143,'Number Allocation'!A:F,5,FALSE))),"",VLOOKUP(D143,'Number Allocation'!A:F,5,FALSE))</f>
        <v/>
      </c>
      <c r="B143" s="729" t="str">
        <f>IF(ISNA((VLOOKUP(D143,'Number Allocation'!A:F,6,FALSE))),"",VLOOKUP(D143,'Number Allocation'!A:F,6,FALSE))</f>
        <v/>
      </c>
      <c r="C143" s="66"/>
      <c r="D143" s="67"/>
      <c r="E143" s="68"/>
      <c r="F143" s="47" t="str">
        <f>IF(ISBLANK(D143),"",IF(ISNA((VLOOKUP(D143,'Number Allocation'!A:F,3,FALSE))),"Not Declared",VLOOKUP(D143,'Number Allocation'!A:F,3,FALSE)))</f>
        <v/>
      </c>
      <c r="G143" s="45" t="str">
        <f>IF(ISBLANK(D143),"",IF(ISNA((VLOOKUP(D143,'Number Allocation'!A:F,4,FALSE))),"Not Declared",VLOOKUP(D143,'Number Allocation'!A:F,4,FALSE)))</f>
        <v/>
      </c>
      <c r="H143" s="729" t="str" cm="1">
        <f t="array" ref="H143">IF(OR(C143="",D143="",E143=""),"", _xlfn.LET(_xlpm.Rst, VALUE(E143), _xlpm.Evt, A143&amp;B143&amp;" "&amp;C143,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3" s="66"/>
    </row>
    <row r="144" spans="1:9" ht="20.25" customHeight="1">
      <c r="A144" s="729" t="str">
        <f>IF(ISNA((VLOOKUP(D144,'Number Allocation'!A:F,5,FALSE))),"",VLOOKUP(D144,'Number Allocation'!A:F,5,FALSE))</f>
        <v/>
      </c>
      <c r="B144" s="729" t="str">
        <f>IF(ISNA((VLOOKUP(D144,'Number Allocation'!A:F,6,FALSE))),"",VLOOKUP(D144,'Number Allocation'!A:F,6,FALSE))</f>
        <v/>
      </c>
      <c r="C144" s="66"/>
      <c r="D144" s="67"/>
      <c r="E144" s="68"/>
      <c r="F144" s="47" t="str">
        <f>IF(ISBLANK(D144),"",IF(ISNA((VLOOKUP(D144,'Number Allocation'!A:F,3,FALSE))),"Not Declared",VLOOKUP(D144,'Number Allocation'!A:F,3,FALSE)))</f>
        <v/>
      </c>
      <c r="G144" s="45" t="str">
        <f>IF(ISBLANK(D144),"",IF(ISNA((VLOOKUP(D144,'Number Allocation'!A:F,4,FALSE))),"Not Declared",VLOOKUP(D144,'Number Allocation'!A:F,4,FALSE)))</f>
        <v/>
      </c>
      <c r="H144" s="729" t="str" cm="1">
        <f t="array" ref="H144">IF(OR(C144="",D144="",E144=""),"", _xlfn.LET(_xlpm.Rst, VALUE(E144), _xlpm.Evt, A144&amp;B144&amp;" "&amp;C144,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4" s="66"/>
    </row>
    <row r="145" spans="1:9" ht="20.25" customHeight="1">
      <c r="A145" s="729" t="str">
        <f>IF(ISNA((VLOOKUP(D145,'Number Allocation'!A:F,5,FALSE))),"",VLOOKUP(D145,'Number Allocation'!A:F,5,FALSE))</f>
        <v/>
      </c>
      <c r="B145" s="729" t="str">
        <f>IF(ISNA((VLOOKUP(D145,'Number Allocation'!A:F,6,FALSE))),"",VLOOKUP(D145,'Number Allocation'!A:F,6,FALSE))</f>
        <v/>
      </c>
      <c r="C145" s="66"/>
      <c r="D145" s="67"/>
      <c r="E145" s="68"/>
      <c r="F145" s="47" t="str">
        <f>IF(ISBLANK(D145),"",IF(ISNA((VLOOKUP(D145,'Number Allocation'!A:F,3,FALSE))),"Not Declared",VLOOKUP(D145,'Number Allocation'!A:F,3,FALSE)))</f>
        <v/>
      </c>
      <c r="G145" s="45" t="str">
        <f>IF(ISBLANK(D145),"",IF(ISNA((VLOOKUP(D145,'Number Allocation'!A:F,4,FALSE))),"Not Declared",VLOOKUP(D145,'Number Allocation'!A:F,4,FALSE)))</f>
        <v/>
      </c>
      <c r="H145" s="729" t="str" cm="1">
        <f t="array" ref="H145">IF(OR(C145="",D145="",E145=""),"", _xlfn.LET(_xlpm.Rst, VALUE(E145), _xlpm.Evt, A145&amp;B145&amp;" "&amp;C145,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5" s="66"/>
    </row>
    <row r="146" spans="1:9" ht="20.25" customHeight="1">
      <c r="A146" s="729" t="str">
        <f>IF(ISNA((VLOOKUP(D146,'Number Allocation'!A:F,5,FALSE))),"",VLOOKUP(D146,'Number Allocation'!A:F,5,FALSE))</f>
        <v/>
      </c>
      <c r="B146" s="729" t="str">
        <f>IF(ISNA((VLOOKUP(D146,'Number Allocation'!A:F,6,FALSE))),"",VLOOKUP(D146,'Number Allocation'!A:F,6,FALSE))</f>
        <v/>
      </c>
      <c r="C146" s="66"/>
      <c r="D146" s="67"/>
      <c r="E146" s="68"/>
      <c r="F146" s="47" t="str">
        <f>IF(ISBLANK(D146),"",IF(ISNA((VLOOKUP(D146,'Number Allocation'!A:F,3,FALSE))),"Not Declared",VLOOKUP(D146,'Number Allocation'!A:F,3,FALSE)))</f>
        <v/>
      </c>
      <c r="G146" s="45" t="str">
        <f>IF(ISBLANK(D146),"",IF(ISNA((VLOOKUP(D146,'Number Allocation'!A:F,4,FALSE))),"Not Declared",VLOOKUP(D146,'Number Allocation'!A:F,4,FALSE)))</f>
        <v/>
      </c>
      <c r="H146" s="729" t="str" cm="1">
        <f t="array" ref="H146">IF(OR(C146="",D146="",E146=""),"", _xlfn.LET(_xlpm.Rst, VALUE(E146), _xlpm.Evt, A146&amp;B146&amp;" "&amp;C146,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6" s="66"/>
    </row>
    <row r="147" spans="1:9" ht="20.25" customHeight="1">
      <c r="A147" s="729" t="str">
        <f>IF(ISNA((VLOOKUP(D147,'Number Allocation'!A:F,5,FALSE))),"",VLOOKUP(D147,'Number Allocation'!A:F,5,FALSE))</f>
        <v/>
      </c>
      <c r="B147" s="729" t="str">
        <f>IF(ISNA((VLOOKUP(D147,'Number Allocation'!A:F,6,FALSE))),"",VLOOKUP(D147,'Number Allocation'!A:F,6,FALSE))</f>
        <v/>
      </c>
      <c r="C147" s="66"/>
      <c r="D147" s="67"/>
      <c r="E147" s="68"/>
      <c r="F147" s="47" t="str">
        <f>IF(ISBLANK(D147),"",IF(ISNA((VLOOKUP(D147,'Number Allocation'!A:F,3,FALSE))),"Not Declared",VLOOKUP(D147,'Number Allocation'!A:F,3,FALSE)))</f>
        <v/>
      </c>
      <c r="G147" s="45" t="str">
        <f>IF(ISBLANK(D147),"",IF(ISNA((VLOOKUP(D147,'Number Allocation'!A:F,4,FALSE))),"Not Declared",VLOOKUP(D147,'Number Allocation'!A:F,4,FALSE)))</f>
        <v/>
      </c>
      <c r="H147" s="729" t="str" cm="1">
        <f t="array" ref="H147">IF(OR(C147="",D147="",E147=""),"", _xlfn.LET(_xlpm.Rst, VALUE(E147), _xlpm.Evt, A147&amp;B147&amp;" "&amp;C147,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7" s="66"/>
    </row>
    <row r="148" spans="1:9" ht="20.25" customHeight="1">
      <c r="A148" s="729" t="str">
        <f>IF(ISNA((VLOOKUP(D148,'Number Allocation'!A:F,5,FALSE))),"",VLOOKUP(D148,'Number Allocation'!A:F,5,FALSE))</f>
        <v/>
      </c>
      <c r="B148" s="729" t="str">
        <f>IF(ISNA((VLOOKUP(D148,'Number Allocation'!A:F,6,FALSE))),"",VLOOKUP(D148,'Number Allocation'!A:F,6,FALSE))</f>
        <v/>
      </c>
      <c r="C148" s="66"/>
      <c r="D148" s="67"/>
      <c r="E148" s="68"/>
      <c r="F148" s="47" t="str">
        <f>IF(ISBLANK(D148),"",IF(ISNA((VLOOKUP(D148,'Number Allocation'!A:F,3,FALSE))),"Not Declared",VLOOKUP(D148,'Number Allocation'!A:F,3,FALSE)))</f>
        <v/>
      </c>
      <c r="G148" s="45" t="str">
        <f>IF(ISBLANK(D148),"",IF(ISNA((VLOOKUP(D148,'Number Allocation'!A:F,4,FALSE))),"Not Declared",VLOOKUP(D148,'Number Allocation'!A:F,4,FALSE)))</f>
        <v/>
      </c>
      <c r="H148" s="729" t="str" cm="1">
        <f t="array" ref="H148">IF(OR(C148="",D148="",E148=""),"", _xlfn.LET(_xlpm.Rst, VALUE(E148), _xlpm.Evt, A148&amp;B148&amp;" "&amp;C148,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8" s="66"/>
    </row>
    <row r="149" spans="1:9" ht="20.25" customHeight="1">
      <c r="A149" s="729" t="str">
        <f>IF(ISNA((VLOOKUP(D149,'Number Allocation'!A:F,5,FALSE))),"",VLOOKUP(D149,'Number Allocation'!A:F,5,FALSE))</f>
        <v/>
      </c>
      <c r="B149" s="729" t="str">
        <f>IF(ISNA((VLOOKUP(D149,'Number Allocation'!A:F,6,FALSE))),"",VLOOKUP(D149,'Number Allocation'!A:F,6,FALSE))</f>
        <v/>
      </c>
      <c r="C149" s="66"/>
      <c r="D149" s="67"/>
      <c r="E149" s="68"/>
      <c r="F149" s="47" t="str">
        <f>IF(ISBLANK(D149),"",IF(ISNA((VLOOKUP(D149,'Number Allocation'!A:F,3,FALSE))),"Not Declared",VLOOKUP(D149,'Number Allocation'!A:F,3,FALSE)))</f>
        <v/>
      </c>
      <c r="G149" s="45" t="str">
        <f>IF(ISBLANK(D149),"",IF(ISNA((VLOOKUP(D149,'Number Allocation'!A:F,4,FALSE))),"Not Declared",VLOOKUP(D149,'Number Allocation'!A:F,4,FALSE)))</f>
        <v/>
      </c>
      <c r="H149" s="729" t="str" cm="1">
        <f t="array" ref="H149">IF(OR(C149="",D149="",E149=""),"", _xlfn.LET(_xlpm.Rst, VALUE(E149), _xlpm.Evt, A149&amp;B149&amp;" "&amp;C149,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49" s="66"/>
    </row>
    <row r="150" spans="1:9" ht="20.25" customHeight="1">
      <c r="A150" s="729" t="str">
        <f>IF(ISNA((VLOOKUP(D150,'Number Allocation'!A:F,5,FALSE))),"",VLOOKUP(D150,'Number Allocation'!A:F,5,FALSE))</f>
        <v/>
      </c>
      <c r="B150" s="729" t="str">
        <f>IF(ISNA((VLOOKUP(D150,'Number Allocation'!A:F,6,FALSE))),"",VLOOKUP(D150,'Number Allocation'!A:F,6,FALSE))</f>
        <v/>
      </c>
      <c r="C150" s="66"/>
      <c r="D150" s="67"/>
      <c r="E150" s="68"/>
      <c r="F150" s="47" t="str">
        <f>IF(ISBLANK(D150),"",IF(ISNA((VLOOKUP(D150,'Number Allocation'!A:F,3,FALSE))),"Not Declared",VLOOKUP(D150,'Number Allocation'!A:F,3,FALSE)))</f>
        <v/>
      </c>
      <c r="G150" s="45" t="str">
        <f>IF(ISBLANK(D150),"",IF(ISNA((VLOOKUP(D150,'Number Allocation'!A:F,4,FALSE))),"Not Declared",VLOOKUP(D150,'Number Allocation'!A:F,4,FALSE)))</f>
        <v/>
      </c>
      <c r="H150" s="729" t="str" cm="1">
        <f t="array" ref="H150">IF(OR(C150="",D150="",E150=""),"", _xlfn.LET(_xlpm.Rst, VALUE(E150), _xlpm.Evt, A150&amp;B150&amp;" "&amp;C150,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0" s="66"/>
    </row>
    <row r="151" spans="1:9" ht="20.25" customHeight="1">
      <c r="A151" s="729" t="str">
        <f>IF(ISNA((VLOOKUP(D151,'Number Allocation'!A:F,5,FALSE))),"",VLOOKUP(D151,'Number Allocation'!A:F,5,FALSE))</f>
        <v/>
      </c>
      <c r="B151" s="729" t="str">
        <f>IF(ISNA((VLOOKUP(D151,'Number Allocation'!A:F,6,FALSE))),"",VLOOKUP(D151,'Number Allocation'!A:F,6,FALSE))</f>
        <v/>
      </c>
      <c r="C151" s="66"/>
      <c r="D151" s="67"/>
      <c r="E151" s="68"/>
      <c r="F151" s="47" t="str">
        <f>IF(ISBLANK(D151),"",IF(ISNA((VLOOKUP(D151,'Number Allocation'!A:F,3,FALSE))),"Not Declared",VLOOKUP(D151,'Number Allocation'!A:F,3,FALSE)))</f>
        <v/>
      </c>
      <c r="G151" s="45" t="str">
        <f>IF(ISBLANK(D151),"",IF(ISNA((VLOOKUP(D151,'Number Allocation'!A:F,4,FALSE))),"Not Declared",VLOOKUP(D151,'Number Allocation'!A:F,4,FALSE)))</f>
        <v/>
      </c>
      <c r="H151" s="729" t="str" cm="1">
        <f t="array" ref="H151">IF(OR(C151="",D151="",E151=""),"", _xlfn.LET(_xlpm.Rst, VALUE(E151), _xlpm.Evt, A151&amp;B151&amp;" "&amp;C151,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1" s="66"/>
    </row>
    <row r="152" spans="1:9" ht="20.25" customHeight="1">
      <c r="A152" s="729" t="str">
        <f>IF(ISNA((VLOOKUP(D152,'Number Allocation'!A:F,5,FALSE))),"",VLOOKUP(D152,'Number Allocation'!A:F,5,FALSE))</f>
        <v/>
      </c>
      <c r="B152" s="729" t="str">
        <f>IF(ISNA((VLOOKUP(D152,'Number Allocation'!A:F,6,FALSE))),"",VLOOKUP(D152,'Number Allocation'!A:F,6,FALSE))</f>
        <v/>
      </c>
      <c r="C152" s="66"/>
      <c r="D152" s="67"/>
      <c r="E152" s="68"/>
      <c r="F152" s="47" t="str">
        <f>IF(ISBLANK(D152),"",IF(ISNA((VLOOKUP(D152,'Number Allocation'!A:F,3,FALSE))),"Not Declared",VLOOKUP(D152,'Number Allocation'!A:F,3,FALSE)))</f>
        <v/>
      </c>
      <c r="G152" s="45" t="str">
        <f>IF(ISBLANK(D152),"",IF(ISNA((VLOOKUP(D152,'Number Allocation'!A:F,4,FALSE))),"Not Declared",VLOOKUP(D152,'Number Allocation'!A:F,4,FALSE)))</f>
        <v/>
      </c>
      <c r="H152" s="729" t="str" cm="1">
        <f t="array" ref="H152">IF(OR(C152="",D152="",E152=""),"", _xlfn.LET(_xlpm.Rst, VALUE(E152), _xlpm.Evt, A152&amp;B152&amp;" "&amp;C152,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2" s="66"/>
    </row>
    <row r="153" spans="1:9" ht="20.25" customHeight="1">
      <c r="A153" s="729" t="str">
        <f>IF(ISNA((VLOOKUP(D153,'Number Allocation'!A:F,5,FALSE))),"",VLOOKUP(D153,'Number Allocation'!A:F,5,FALSE))</f>
        <v/>
      </c>
      <c r="B153" s="729" t="str">
        <f>IF(ISNA((VLOOKUP(D153,'Number Allocation'!A:F,6,FALSE))),"",VLOOKUP(D153,'Number Allocation'!A:F,6,FALSE))</f>
        <v/>
      </c>
      <c r="C153" s="66"/>
      <c r="D153" s="67"/>
      <c r="E153" s="68"/>
      <c r="F153" s="47" t="str">
        <f>IF(ISBLANK(D153),"",IF(ISNA((VLOOKUP(D153,'Number Allocation'!A:F,3,FALSE))),"Not Declared",VLOOKUP(D153,'Number Allocation'!A:F,3,FALSE)))</f>
        <v/>
      </c>
      <c r="G153" s="45" t="str">
        <f>IF(ISBLANK(D153),"",IF(ISNA((VLOOKUP(D153,'Number Allocation'!A:F,4,FALSE))),"Not Declared",VLOOKUP(D153,'Number Allocation'!A:F,4,FALSE)))</f>
        <v/>
      </c>
      <c r="H153" s="729" t="str" cm="1">
        <f t="array" ref="H153">IF(OR(C153="",D153="",E153=""),"", _xlfn.LET(_xlpm.Rst, VALUE(E153), _xlpm.Evt, A153&amp;B153&amp;" "&amp;C153,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3" s="66"/>
    </row>
    <row r="154" spans="1:9" ht="20.25" customHeight="1">
      <c r="A154" s="729" t="str">
        <f>IF(ISNA((VLOOKUP(D154,'Number Allocation'!A:F,5,FALSE))),"",VLOOKUP(D154,'Number Allocation'!A:F,5,FALSE))</f>
        <v/>
      </c>
      <c r="B154" s="729" t="str">
        <f>IF(ISNA((VLOOKUP(D154,'Number Allocation'!A:F,6,FALSE))),"",VLOOKUP(D154,'Number Allocation'!A:F,6,FALSE))</f>
        <v/>
      </c>
      <c r="C154" s="66"/>
      <c r="D154" s="67"/>
      <c r="E154" s="68"/>
      <c r="F154" s="47" t="str">
        <f>IF(ISBLANK(D154),"",IF(ISNA((VLOOKUP(D154,'Number Allocation'!A:F,3,FALSE))),"Not Declared",VLOOKUP(D154,'Number Allocation'!A:F,3,FALSE)))</f>
        <v/>
      </c>
      <c r="G154" s="45" t="str">
        <f>IF(ISBLANK(D154),"",IF(ISNA((VLOOKUP(D154,'Number Allocation'!A:F,4,FALSE))),"Not Declared",VLOOKUP(D154,'Number Allocation'!A:F,4,FALSE)))</f>
        <v/>
      </c>
      <c r="H154" s="729" t="str" cm="1">
        <f t="array" ref="H154">IF(OR(C154="",D154="",E154=""),"", _xlfn.LET(_xlpm.Rst, VALUE(E154), _xlpm.Evt, A154&amp;B154&amp;" "&amp;C154,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4" s="66"/>
    </row>
    <row r="155" spans="1:9" ht="20.25" customHeight="1">
      <c r="A155" s="729" t="str">
        <f>IF(ISNA((VLOOKUP(D155,'Number Allocation'!A:F,5,FALSE))),"",VLOOKUP(D155,'Number Allocation'!A:F,5,FALSE))</f>
        <v/>
      </c>
      <c r="B155" s="729" t="str">
        <f>IF(ISNA((VLOOKUP(D155,'Number Allocation'!A:F,6,FALSE))),"",VLOOKUP(D155,'Number Allocation'!A:F,6,FALSE))</f>
        <v/>
      </c>
      <c r="C155" s="66"/>
      <c r="D155" s="67"/>
      <c r="E155" s="68"/>
      <c r="F155" s="47" t="str">
        <f>IF(ISBLANK(D155),"",IF(ISNA((VLOOKUP(D155,'Number Allocation'!A:F,3,FALSE))),"Not Declared",VLOOKUP(D155,'Number Allocation'!A:F,3,FALSE)))</f>
        <v/>
      </c>
      <c r="G155" s="45" t="str">
        <f>IF(ISBLANK(D155),"",IF(ISNA((VLOOKUP(D155,'Number Allocation'!A:F,4,FALSE))),"Not Declared",VLOOKUP(D155,'Number Allocation'!A:F,4,FALSE)))</f>
        <v/>
      </c>
      <c r="H155" s="729" t="str" cm="1">
        <f t="array" ref="H155">IF(OR(C155="",D155="",E155=""),"", _xlfn.LET(_xlpm.Rst, VALUE(E155), _xlpm.Evt, A155&amp;B155&amp;" "&amp;C155,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5" s="66"/>
    </row>
    <row r="156" spans="1:9" ht="20.25" customHeight="1">
      <c r="A156" s="729" t="str">
        <f>IF(ISNA((VLOOKUP(D156,'Number Allocation'!A:F,5,FALSE))),"",VLOOKUP(D156,'Number Allocation'!A:F,5,FALSE))</f>
        <v/>
      </c>
      <c r="B156" s="729" t="str">
        <f>IF(ISNA((VLOOKUP(D156,'Number Allocation'!A:F,6,FALSE))),"",VLOOKUP(D156,'Number Allocation'!A:F,6,FALSE))</f>
        <v/>
      </c>
      <c r="C156" s="66"/>
      <c r="D156" s="67"/>
      <c r="E156" s="68"/>
      <c r="F156" s="47" t="str">
        <f>IF(ISBLANK(D156),"",IF(ISNA((VLOOKUP(D156,'Number Allocation'!A:F,3,FALSE))),"Not Declared",VLOOKUP(D156,'Number Allocation'!A:F,3,FALSE)))</f>
        <v/>
      </c>
      <c r="G156" s="45" t="str">
        <f>IF(ISBLANK(D156),"",IF(ISNA((VLOOKUP(D156,'Number Allocation'!A:F,4,FALSE))),"Not Declared",VLOOKUP(D156,'Number Allocation'!A:F,4,FALSE)))</f>
        <v/>
      </c>
      <c r="H156" s="729" t="str" cm="1">
        <f t="array" ref="H156">IF(OR(C156="",D156="",E156=""),"", _xlfn.LET(_xlpm.Rst, VALUE(E156), _xlpm.Evt, A156&amp;B156&amp;" "&amp;C156,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6" s="66"/>
    </row>
    <row r="157" spans="1:9" ht="20.25" customHeight="1">
      <c r="A157" s="729" t="str">
        <f>IF(ISNA((VLOOKUP(D157,'Number Allocation'!A:F,5,FALSE))),"",VLOOKUP(D157,'Number Allocation'!A:F,5,FALSE))</f>
        <v/>
      </c>
      <c r="B157" s="729" t="str">
        <f>IF(ISNA((VLOOKUP(D157,'Number Allocation'!A:F,6,FALSE))),"",VLOOKUP(D157,'Number Allocation'!A:F,6,FALSE))</f>
        <v/>
      </c>
      <c r="C157" s="66"/>
      <c r="D157" s="67"/>
      <c r="E157" s="68"/>
      <c r="F157" s="47" t="str">
        <f>IF(ISBLANK(D157),"",IF(ISNA((VLOOKUP(D157,'Number Allocation'!A:F,3,FALSE))),"Not Declared",VLOOKUP(D157,'Number Allocation'!A:F,3,FALSE)))</f>
        <v/>
      </c>
      <c r="G157" s="45" t="str">
        <f>IF(ISBLANK(D157),"",IF(ISNA((VLOOKUP(D157,'Number Allocation'!A:F,4,FALSE))),"Not Declared",VLOOKUP(D157,'Number Allocation'!A:F,4,FALSE)))</f>
        <v/>
      </c>
      <c r="H157" s="729" t="str" cm="1">
        <f t="array" ref="H157">IF(OR(C157="",D157="",E157=""),"", _xlfn.LET(_xlpm.Rst, VALUE(E157), _xlpm.Evt, A157&amp;B157&amp;" "&amp;C157,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7" s="66"/>
    </row>
    <row r="158" spans="1:9" ht="20.25" customHeight="1">
      <c r="A158" s="729" t="str">
        <f>IF(ISNA((VLOOKUP(D158,'Number Allocation'!A:F,5,FALSE))),"",VLOOKUP(D158,'Number Allocation'!A:F,5,FALSE))</f>
        <v/>
      </c>
      <c r="B158" s="729" t="str">
        <f>IF(ISNA((VLOOKUP(D158,'Number Allocation'!A:F,6,FALSE))),"",VLOOKUP(D158,'Number Allocation'!A:F,6,FALSE))</f>
        <v/>
      </c>
      <c r="C158" s="66"/>
      <c r="D158" s="67"/>
      <c r="E158" s="68"/>
      <c r="F158" s="47" t="str">
        <f>IF(ISBLANK(D158),"",IF(ISNA((VLOOKUP(D158,'Number Allocation'!A:F,3,FALSE))),"Not Declared",VLOOKUP(D158,'Number Allocation'!A:F,3,FALSE)))</f>
        <v/>
      </c>
      <c r="G158" s="45" t="str">
        <f>IF(ISBLANK(D158),"",IF(ISNA((VLOOKUP(D158,'Number Allocation'!A:F,4,FALSE))),"Not Declared",VLOOKUP(D158,'Number Allocation'!A:F,4,FALSE)))</f>
        <v/>
      </c>
      <c r="H158" s="729" t="str" cm="1">
        <f t="array" ref="H158">IF(OR(C158="",D158="",E158=""),"", _xlfn.LET(_xlpm.Rst, VALUE(E158), _xlpm.Evt, A158&amp;B158&amp;" "&amp;C158,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8" s="66"/>
    </row>
    <row r="159" spans="1:9" ht="20.25" customHeight="1">
      <c r="A159" s="729" t="str">
        <f>IF(ISNA((VLOOKUP(D159,'Number Allocation'!A:F,5,FALSE))),"",VLOOKUP(D159,'Number Allocation'!A:F,5,FALSE))</f>
        <v/>
      </c>
      <c r="B159" s="729" t="str">
        <f>IF(ISNA((VLOOKUP(D159,'Number Allocation'!A:F,6,FALSE))),"",VLOOKUP(D159,'Number Allocation'!A:F,6,FALSE))</f>
        <v/>
      </c>
      <c r="C159" s="66"/>
      <c r="D159" s="67"/>
      <c r="E159" s="68"/>
      <c r="F159" s="47" t="str">
        <f>IF(ISBLANK(D159),"",IF(ISNA((VLOOKUP(D159,'Number Allocation'!A:F,3,FALSE))),"Not Declared",VLOOKUP(D159,'Number Allocation'!A:F,3,FALSE)))</f>
        <v/>
      </c>
      <c r="G159" s="45" t="str">
        <f>IF(ISBLANK(D159),"",IF(ISNA((VLOOKUP(D159,'Number Allocation'!A:F,4,FALSE))),"Not Declared",VLOOKUP(D159,'Number Allocation'!A:F,4,FALSE)))</f>
        <v/>
      </c>
      <c r="H159" s="729" t="str" cm="1">
        <f t="array" ref="H159">IF(OR(C159="",D159="",E159=""),"", _xlfn.LET(_xlpm.Rst, VALUE(E159), _xlpm.Evt, A159&amp;B159&amp;" "&amp;C159,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59" s="66"/>
    </row>
    <row r="160" spans="1:9" ht="20.25" customHeight="1">
      <c r="A160" s="729" t="str">
        <f>IF(ISNA((VLOOKUP(D160,'Number Allocation'!A:F,5,FALSE))),"",VLOOKUP(D160,'Number Allocation'!A:F,5,FALSE))</f>
        <v/>
      </c>
      <c r="B160" s="729" t="str">
        <f>IF(ISNA((VLOOKUP(D160,'Number Allocation'!A:F,6,FALSE))),"",VLOOKUP(D160,'Number Allocation'!A:F,6,FALSE))</f>
        <v/>
      </c>
      <c r="C160" s="66"/>
      <c r="D160" s="67"/>
      <c r="E160" s="68"/>
      <c r="F160" s="47" t="str">
        <f>IF(ISBLANK(D160),"",IF(ISNA((VLOOKUP(D160,'Number Allocation'!A:F,3,FALSE))),"Not Declared",VLOOKUP(D160,'Number Allocation'!A:F,3,FALSE)))</f>
        <v/>
      </c>
      <c r="G160" s="45" t="str">
        <f>IF(ISBLANK(D160),"",IF(ISNA((VLOOKUP(D160,'Number Allocation'!A:F,4,FALSE))),"Not Declared",VLOOKUP(D160,'Number Allocation'!A:F,4,FALSE)))</f>
        <v/>
      </c>
      <c r="H160" s="729" t="str" cm="1">
        <f t="array" ref="H160">IF(OR(C160="",D160="",E160=""),"", _xlfn.LET(_xlpm.Rst, VALUE(E160), _xlpm.Evt, A160&amp;B160&amp;" "&amp;C160,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0" s="66"/>
    </row>
    <row r="161" spans="1:9" ht="20.25" customHeight="1">
      <c r="A161" s="729" t="str">
        <f>IF(ISNA((VLOOKUP(D161,'Number Allocation'!A:F,5,FALSE))),"",VLOOKUP(D161,'Number Allocation'!A:F,5,FALSE))</f>
        <v/>
      </c>
      <c r="B161" s="729" t="str">
        <f>IF(ISNA((VLOOKUP(D161,'Number Allocation'!A:F,6,FALSE))),"",VLOOKUP(D161,'Number Allocation'!A:F,6,FALSE))</f>
        <v/>
      </c>
      <c r="C161" s="66"/>
      <c r="D161" s="67"/>
      <c r="E161" s="68"/>
      <c r="F161" s="47" t="str">
        <f>IF(ISBLANK(D161),"",IF(ISNA((VLOOKUP(D161,'Number Allocation'!A:F,3,FALSE))),"Not Declared",VLOOKUP(D161,'Number Allocation'!A:F,3,FALSE)))</f>
        <v/>
      </c>
      <c r="G161" s="45" t="str">
        <f>IF(ISBLANK(D161),"",IF(ISNA((VLOOKUP(D161,'Number Allocation'!A:F,4,FALSE))),"Not Declared",VLOOKUP(D161,'Number Allocation'!A:F,4,FALSE)))</f>
        <v/>
      </c>
      <c r="H161" s="729" t="str" cm="1">
        <f t="array" ref="H161">IF(OR(C161="",D161="",E161=""),"", _xlfn.LET(_xlpm.Rst, VALUE(E161), _xlpm.Evt, A161&amp;B161&amp;" "&amp;C161,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1" s="66"/>
    </row>
    <row r="162" spans="1:9" ht="20.25" customHeight="1">
      <c r="A162" s="729" t="str">
        <f>IF(ISNA((VLOOKUP(D162,'Number Allocation'!A:F,5,FALSE))),"",VLOOKUP(D162,'Number Allocation'!A:F,5,FALSE))</f>
        <v/>
      </c>
      <c r="B162" s="729" t="str">
        <f>IF(ISNA((VLOOKUP(D162,'Number Allocation'!A:F,6,FALSE))),"",VLOOKUP(D162,'Number Allocation'!A:F,6,FALSE))</f>
        <v/>
      </c>
      <c r="C162" s="66"/>
      <c r="D162" s="67"/>
      <c r="E162" s="68"/>
      <c r="F162" s="47" t="str">
        <f>IF(ISBLANK(D162),"",IF(ISNA((VLOOKUP(D162,'Number Allocation'!A:F,3,FALSE))),"Not Declared",VLOOKUP(D162,'Number Allocation'!A:F,3,FALSE)))</f>
        <v/>
      </c>
      <c r="G162" s="45" t="str">
        <f>IF(ISBLANK(D162),"",IF(ISNA((VLOOKUP(D162,'Number Allocation'!A:F,4,FALSE))),"Not Declared",VLOOKUP(D162,'Number Allocation'!A:F,4,FALSE)))</f>
        <v/>
      </c>
      <c r="H162" s="729" t="str" cm="1">
        <f t="array" ref="H162">IF(OR(C162="",D162="",E162=""),"", _xlfn.LET(_xlpm.Rst, VALUE(E162), _xlpm.Evt, A162&amp;B162&amp;" "&amp;C162,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2" s="66"/>
    </row>
    <row r="163" spans="1:9" ht="20.25" customHeight="1">
      <c r="A163" s="729" t="str">
        <f>IF(ISNA((VLOOKUP(D163,'Number Allocation'!A:F,5,FALSE))),"",VLOOKUP(D163,'Number Allocation'!A:F,5,FALSE))</f>
        <v/>
      </c>
      <c r="B163" s="729" t="str">
        <f>IF(ISNA((VLOOKUP(D163,'Number Allocation'!A:F,6,FALSE))),"",VLOOKUP(D163,'Number Allocation'!A:F,6,FALSE))</f>
        <v/>
      </c>
      <c r="C163" s="66"/>
      <c r="D163" s="67"/>
      <c r="E163" s="68"/>
      <c r="F163" s="47" t="str">
        <f>IF(ISBLANK(D163),"",IF(ISNA((VLOOKUP(D163,'Number Allocation'!A:F,3,FALSE))),"Not Declared",VLOOKUP(D163,'Number Allocation'!A:F,3,FALSE)))</f>
        <v/>
      </c>
      <c r="G163" s="45" t="str">
        <f>IF(ISBLANK(D163),"",IF(ISNA((VLOOKUP(D163,'Number Allocation'!A:F,4,FALSE))),"Not Declared",VLOOKUP(D163,'Number Allocation'!A:F,4,FALSE)))</f>
        <v/>
      </c>
      <c r="H163" s="729" t="str" cm="1">
        <f t="array" ref="H163">IF(OR(C163="",D163="",E163=""),"", _xlfn.LET(_xlpm.Rst, VALUE(E163), _xlpm.Evt, A163&amp;B163&amp;" "&amp;C163,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3" s="66"/>
    </row>
    <row r="164" spans="1:9" ht="20.25" customHeight="1">
      <c r="A164" s="729" t="str">
        <f>IF(ISNA((VLOOKUP(D164,'Number Allocation'!A:F,5,FALSE))),"",VLOOKUP(D164,'Number Allocation'!A:F,5,FALSE))</f>
        <v/>
      </c>
      <c r="B164" s="729" t="str">
        <f>IF(ISNA((VLOOKUP(D164,'Number Allocation'!A:F,6,FALSE))),"",VLOOKUP(D164,'Number Allocation'!A:F,6,FALSE))</f>
        <v/>
      </c>
      <c r="C164" s="66"/>
      <c r="D164" s="67"/>
      <c r="E164" s="68"/>
      <c r="F164" s="47" t="str">
        <f>IF(ISBLANK(D164),"",IF(ISNA((VLOOKUP(D164,'Number Allocation'!A:F,3,FALSE))),"Not Declared",VLOOKUP(D164,'Number Allocation'!A:F,3,FALSE)))</f>
        <v/>
      </c>
      <c r="G164" s="45" t="str">
        <f>IF(ISBLANK(D164),"",IF(ISNA((VLOOKUP(D164,'Number Allocation'!A:F,4,FALSE))),"Not Declared",VLOOKUP(D164,'Number Allocation'!A:F,4,FALSE)))</f>
        <v/>
      </c>
      <c r="H164" s="729" t="str" cm="1">
        <f t="array" ref="H164">IF(OR(C164="",D164="",E164=""),"", _xlfn.LET(_xlpm.Rst, VALUE(E164), _xlpm.Evt, A164&amp;B164&amp;" "&amp;C164,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4" s="66"/>
    </row>
    <row r="165" spans="1:9" ht="20.25" customHeight="1">
      <c r="A165" s="729" t="str">
        <f>IF(ISNA((VLOOKUP(D165,'Number Allocation'!A:F,5,FALSE))),"",VLOOKUP(D165,'Number Allocation'!A:F,5,FALSE))</f>
        <v/>
      </c>
      <c r="B165" s="729" t="str">
        <f>IF(ISNA((VLOOKUP(D165,'Number Allocation'!A:F,6,FALSE))),"",VLOOKUP(D165,'Number Allocation'!A:F,6,FALSE))</f>
        <v/>
      </c>
      <c r="C165" s="66"/>
      <c r="D165" s="67"/>
      <c r="E165" s="68"/>
      <c r="F165" s="47" t="str">
        <f>IF(ISBLANK(D165),"",IF(ISNA((VLOOKUP(D165,'Number Allocation'!A:F,3,FALSE))),"Not Declared",VLOOKUP(D165,'Number Allocation'!A:F,3,FALSE)))</f>
        <v/>
      </c>
      <c r="G165" s="45" t="str">
        <f>IF(ISBLANK(D165),"",IF(ISNA((VLOOKUP(D165,'Number Allocation'!A:F,4,FALSE))),"Not Declared",VLOOKUP(D165,'Number Allocation'!A:F,4,FALSE)))</f>
        <v/>
      </c>
      <c r="H165" s="729" t="str" cm="1">
        <f t="array" ref="H165">IF(OR(C165="",D165="",E165=""),"", _xlfn.LET(_xlpm.Rst, VALUE(E165), _xlpm.Evt, A165&amp;B165&amp;" "&amp;C165,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5" s="66"/>
    </row>
    <row r="166" spans="1:9" ht="20.25" customHeight="1">
      <c r="A166" s="729" t="str">
        <f>IF(ISNA((VLOOKUP(D166,'Number Allocation'!A:F,5,FALSE))),"",VLOOKUP(D166,'Number Allocation'!A:F,5,FALSE))</f>
        <v/>
      </c>
      <c r="B166" s="729" t="str">
        <f>IF(ISNA((VLOOKUP(D166,'Number Allocation'!A:F,6,FALSE))),"",VLOOKUP(D166,'Number Allocation'!A:F,6,FALSE))</f>
        <v/>
      </c>
      <c r="C166" s="66"/>
      <c r="D166" s="67"/>
      <c r="E166" s="68"/>
      <c r="F166" s="47" t="str">
        <f>IF(ISBLANK(D166),"",IF(ISNA((VLOOKUP(D166,'Number Allocation'!A:F,3,FALSE))),"Not Declared",VLOOKUP(D166,'Number Allocation'!A:F,3,FALSE)))</f>
        <v/>
      </c>
      <c r="G166" s="45" t="str">
        <f>IF(ISBLANK(D166),"",IF(ISNA((VLOOKUP(D166,'Number Allocation'!A:F,4,FALSE))),"Not Declared",VLOOKUP(D166,'Number Allocation'!A:F,4,FALSE)))</f>
        <v/>
      </c>
      <c r="H166" s="729" t="str" cm="1">
        <f t="array" ref="H166">IF(OR(C166="",D166="",E166=""),"", _xlfn.LET(_xlpm.Rst, VALUE(E166), _xlpm.Evt, A166&amp;B166&amp;" "&amp;C166,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6" s="66"/>
    </row>
    <row r="167" spans="1:9" ht="20.25" customHeight="1">
      <c r="A167" s="729" t="str">
        <f>IF(ISNA((VLOOKUP(D167,'Number Allocation'!A:F,5,FALSE))),"",VLOOKUP(D167,'Number Allocation'!A:F,5,FALSE))</f>
        <v/>
      </c>
      <c r="B167" s="729" t="str">
        <f>IF(ISNA((VLOOKUP(D167,'Number Allocation'!A:F,6,FALSE))),"",VLOOKUP(D167,'Number Allocation'!A:F,6,FALSE))</f>
        <v/>
      </c>
      <c r="C167" s="66"/>
      <c r="D167" s="67"/>
      <c r="E167" s="68"/>
      <c r="F167" s="47" t="str">
        <f>IF(ISBLANK(D167),"",IF(ISNA((VLOOKUP(D167,'Number Allocation'!A:F,3,FALSE))),"Not Declared",VLOOKUP(D167,'Number Allocation'!A:F,3,FALSE)))</f>
        <v/>
      </c>
      <c r="G167" s="45" t="str">
        <f>IF(ISBLANK(D167),"",IF(ISNA((VLOOKUP(D167,'Number Allocation'!A:F,4,FALSE))),"Not Declared",VLOOKUP(D167,'Number Allocation'!A:F,4,FALSE)))</f>
        <v/>
      </c>
      <c r="H167" s="729" t="str" cm="1">
        <f t="array" ref="H167">IF(OR(C167="",D167="",E167=""),"", _xlfn.LET(_xlpm.Rst, VALUE(E167), _xlpm.Evt, A167&amp;B167&amp;" "&amp;C167,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7" s="66"/>
    </row>
    <row r="168" spans="1:9" ht="20.25" customHeight="1">
      <c r="A168" s="729" t="str">
        <f>IF(ISNA((VLOOKUP(D168,'Number Allocation'!A:F,5,FALSE))),"",VLOOKUP(D168,'Number Allocation'!A:F,5,FALSE))</f>
        <v/>
      </c>
      <c r="B168" s="729" t="str">
        <f>IF(ISNA((VLOOKUP(D168,'Number Allocation'!A:F,6,FALSE))),"",VLOOKUP(D168,'Number Allocation'!A:F,6,FALSE))</f>
        <v/>
      </c>
      <c r="C168" s="66"/>
      <c r="D168" s="67"/>
      <c r="E168" s="68"/>
      <c r="F168" s="47" t="str">
        <f>IF(ISBLANK(D168),"",IF(ISNA((VLOOKUP(D168,'Number Allocation'!A:F,3,FALSE))),"Not Declared",VLOOKUP(D168,'Number Allocation'!A:F,3,FALSE)))</f>
        <v/>
      </c>
      <c r="G168" s="45" t="str">
        <f>IF(ISBLANK(D168),"",IF(ISNA((VLOOKUP(D168,'Number Allocation'!A:F,4,FALSE))),"Not Declared",VLOOKUP(D168,'Number Allocation'!A:F,4,FALSE)))</f>
        <v/>
      </c>
      <c r="H168" s="729" t="str" cm="1">
        <f t="array" ref="H168">IF(OR(C168="",D168="",E168=""),"", _xlfn.LET(_xlpm.Rst, VALUE(E168), _xlpm.Evt, A168&amp;B168&amp;" "&amp;C168,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8" s="66"/>
    </row>
    <row r="169" spans="1:9" ht="20.25" customHeight="1">
      <c r="A169" s="729" t="str">
        <f>IF(ISNA((VLOOKUP(D169,'Number Allocation'!A:F,5,FALSE))),"",VLOOKUP(D169,'Number Allocation'!A:F,5,FALSE))</f>
        <v/>
      </c>
      <c r="B169" s="729" t="str">
        <f>IF(ISNA((VLOOKUP(D169,'Number Allocation'!A:F,6,FALSE))),"",VLOOKUP(D169,'Number Allocation'!A:F,6,FALSE))</f>
        <v/>
      </c>
      <c r="C169" s="66"/>
      <c r="D169" s="67"/>
      <c r="E169" s="68"/>
      <c r="F169" s="47" t="str">
        <f>IF(ISBLANK(D169),"",IF(ISNA((VLOOKUP(D169,'Number Allocation'!A:F,3,FALSE))),"Not Declared",VLOOKUP(D169,'Number Allocation'!A:F,3,FALSE)))</f>
        <v/>
      </c>
      <c r="G169" s="45" t="str">
        <f>IF(ISBLANK(D169),"",IF(ISNA((VLOOKUP(D169,'Number Allocation'!A:F,4,FALSE))),"Not Declared",VLOOKUP(D169,'Number Allocation'!A:F,4,FALSE)))</f>
        <v/>
      </c>
      <c r="H169" s="729" t="str" cm="1">
        <f t="array" ref="H169">IF(OR(C169="",D169="",E169=""),"", _xlfn.LET(_xlpm.Rst, VALUE(E169), _xlpm.Evt, A169&amp;B169&amp;" "&amp;C169,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69" s="66"/>
    </row>
    <row r="170" spans="1:9" ht="20.25" customHeight="1">
      <c r="A170" s="729" t="str">
        <f>IF(ISNA((VLOOKUP(D170,'Number Allocation'!A:F,5,FALSE))),"",VLOOKUP(D170,'Number Allocation'!A:F,5,FALSE))</f>
        <v/>
      </c>
      <c r="B170" s="729" t="str">
        <f>IF(ISNA((VLOOKUP(D170,'Number Allocation'!A:F,6,FALSE))),"",VLOOKUP(D170,'Number Allocation'!A:F,6,FALSE))</f>
        <v/>
      </c>
      <c r="C170" s="66"/>
      <c r="D170" s="67"/>
      <c r="E170" s="68"/>
      <c r="F170" s="47" t="str">
        <f>IF(ISBLANK(D170),"",IF(ISNA((VLOOKUP(D170,'Number Allocation'!A:F,3,FALSE))),"Not Declared",VLOOKUP(D170,'Number Allocation'!A:F,3,FALSE)))</f>
        <v/>
      </c>
      <c r="G170" s="45" t="str">
        <f>IF(ISBLANK(D170),"",IF(ISNA((VLOOKUP(D170,'Number Allocation'!A:F,4,FALSE))),"Not Declared",VLOOKUP(D170,'Number Allocation'!A:F,4,FALSE)))</f>
        <v/>
      </c>
      <c r="H170" s="729" t="str" cm="1">
        <f t="array" ref="H170">IF(OR(C170="",D170="",E170=""),"", _xlfn.LET(_xlpm.Rst, VALUE(E170), _xlpm.Evt, A170&amp;B170&amp;" "&amp;C170,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0" s="66"/>
    </row>
    <row r="171" spans="1:9" ht="20.25" customHeight="1">
      <c r="A171" s="729" t="str">
        <f>IF(ISNA((VLOOKUP(D171,'Number Allocation'!A:F,5,FALSE))),"",VLOOKUP(D171,'Number Allocation'!A:F,5,FALSE))</f>
        <v/>
      </c>
      <c r="B171" s="729" t="str">
        <f>IF(ISNA((VLOOKUP(D171,'Number Allocation'!A:F,6,FALSE))),"",VLOOKUP(D171,'Number Allocation'!A:F,6,FALSE))</f>
        <v/>
      </c>
      <c r="C171" s="66"/>
      <c r="D171" s="67"/>
      <c r="E171" s="68"/>
      <c r="F171" s="47" t="str">
        <f>IF(ISBLANK(D171),"",IF(ISNA((VLOOKUP(D171,'Number Allocation'!A:F,3,FALSE))),"Not Declared",VLOOKUP(D171,'Number Allocation'!A:F,3,FALSE)))</f>
        <v/>
      </c>
      <c r="G171" s="45" t="str">
        <f>IF(ISBLANK(D171),"",IF(ISNA((VLOOKUP(D171,'Number Allocation'!A:F,4,FALSE))),"Not Declared",VLOOKUP(D171,'Number Allocation'!A:F,4,FALSE)))</f>
        <v/>
      </c>
      <c r="H171" s="729" t="str" cm="1">
        <f t="array" ref="H171">IF(OR(C171="",D171="",E171=""),"", _xlfn.LET(_xlpm.Rst, VALUE(E171), _xlpm.Evt, A171&amp;B171&amp;" "&amp;C171,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1" s="66"/>
    </row>
    <row r="172" spans="1:9" ht="20.25" customHeight="1">
      <c r="A172" s="729" t="str">
        <f>IF(ISNA((VLOOKUP(D172,'Number Allocation'!A:F,5,FALSE))),"",VLOOKUP(D172,'Number Allocation'!A:F,5,FALSE))</f>
        <v/>
      </c>
      <c r="B172" s="729" t="str">
        <f>IF(ISNA((VLOOKUP(D172,'Number Allocation'!A:F,6,FALSE))),"",VLOOKUP(D172,'Number Allocation'!A:F,6,FALSE))</f>
        <v/>
      </c>
      <c r="C172" s="66"/>
      <c r="D172" s="67"/>
      <c r="E172" s="68"/>
      <c r="F172" s="47" t="str">
        <f>IF(ISBLANK(D172),"",IF(ISNA((VLOOKUP(D172,'Number Allocation'!A:F,3,FALSE))),"Not Declared",VLOOKUP(D172,'Number Allocation'!A:F,3,FALSE)))</f>
        <v/>
      </c>
      <c r="G172" s="45" t="str">
        <f>IF(ISBLANK(D172),"",IF(ISNA((VLOOKUP(D172,'Number Allocation'!A:F,4,FALSE))),"Not Declared",VLOOKUP(D172,'Number Allocation'!A:F,4,FALSE)))</f>
        <v/>
      </c>
      <c r="H172" s="729" t="str" cm="1">
        <f t="array" ref="H172">IF(OR(C172="",D172="",E172=""),"", _xlfn.LET(_xlpm.Rst, VALUE(E172), _xlpm.Evt, A172&amp;B172&amp;" "&amp;C172,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2" s="66"/>
    </row>
    <row r="173" spans="1:9" ht="20.25" customHeight="1">
      <c r="A173" s="729" t="str">
        <f>IF(ISNA((VLOOKUP(D173,'Number Allocation'!A:F,5,FALSE))),"",VLOOKUP(D173,'Number Allocation'!A:F,5,FALSE))</f>
        <v/>
      </c>
      <c r="B173" s="729" t="str">
        <f>IF(ISNA((VLOOKUP(D173,'Number Allocation'!A:F,6,FALSE))),"",VLOOKUP(D173,'Number Allocation'!A:F,6,FALSE))</f>
        <v/>
      </c>
      <c r="C173" s="66"/>
      <c r="D173" s="67"/>
      <c r="E173" s="68"/>
      <c r="F173" s="47" t="str">
        <f>IF(ISBLANK(D173),"",IF(ISNA((VLOOKUP(D173,'Number Allocation'!A:F,3,FALSE))),"Not Declared",VLOOKUP(D173,'Number Allocation'!A:F,3,FALSE)))</f>
        <v/>
      </c>
      <c r="G173" s="45" t="str">
        <f>IF(ISBLANK(D173),"",IF(ISNA((VLOOKUP(D173,'Number Allocation'!A:F,4,FALSE))),"Not Declared",VLOOKUP(D173,'Number Allocation'!A:F,4,FALSE)))</f>
        <v/>
      </c>
      <c r="H173" s="729" t="str" cm="1">
        <f t="array" ref="H173">IF(OR(C173="",D173="",E173=""),"", _xlfn.LET(_xlpm.Rst, VALUE(E173), _xlpm.Evt, A173&amp;B173&amp;" "&amp;C173,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3" s="66"/>
    </row>
    <row r="174" spans="1:9" ht="20.25" customHeight="1">
      <c r="A174" s="729" t="str">
        <f>IF(ISNA((VLOOKUP(D174,'Number Allocation'!A:F,5,FALSE))),"",VLOOKUP(D174,'Number Allocation'!A:F,5,FALSE))</f>
        <v/>
      </c>
      <c r="B174" s="729" t="str">
        <f>IF(ISNA((VLOOKUP(D174,'Number Allocation'!A:F,6,FALSE))),"",VLOOKUP(D174,'Number Allocation'!A:F,6,FALSE))</f>
        <v/>
      </c>
      <c r="C174" s="66"/>
      <c r="D174" s="67"/>
      <c r="E174" s="68"/>
      <c r="F174" s="47" t="str">
        <f>IF(ISBLANK(D174),"",IF(ISNA((VLOOKUP(D174,'Number Allocation'!A:F,3,FALSE))),"Not Declared",VLOOKUP(D174,'Number Allocation'!A:F,3,FALSE)))</f>
        <v/>
      </c>
      <c r="G174" s="45" t="str">
        <f>IF(ISBLANK(D174),"",IF(ISNA((VLOOKUP(D174,'Number Allocation'!A:F,4,FALSE))),"Not Declared",VLOOKUP(D174,'Number Allocation'!A:F,4,FALSE)))</f>
        <v/>
      </c>
      <c r="H174" s="729" t="str" cm="1">
        <f t="array" ref="H174">IF(OR(C174="",D174="",E174=""),"", _xlfn.LET(_xlpm.Rst, VALUE(E174), _xlpm.Evt, A174&amp;B174&amp;" "&amp;C174,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4" s="66"/>
    </row>
    <row r="175" spans="1:9" ht="20.25" customHeight="1">
      <c r="A175" s="729" t="str">
        <f>IF(ISNA((VLOOKUP(D175,'Number Allocation'!A:F,5,FALSE))),"",VLOOKUP(D175,'Number Allocation'!A:F,5,FALSE))</f>
        <v/>
      </c>
      <c r="B175" s="729" t="str">
        <f>IF(ISNA((VLOOKUP(D175,'Number Allocation'!A:F,6,FALSE))),"",VLOOKUP(D175,'Number Allocation'!A:F,6,FALSE))</f>
        <v/>
      </c>
      <c r="C175" s="66"/>
      <c r="D175" s="67"/>
      <c r="E175" s="68"/>
      <c r="F175" s="47" t="str">
        <f>IF(ISBLANK(D175),"",IF(ISNA((VLOOKUP(D175,'Number Allocation'!A:F,3,FALSE))),"Not Declared",VLOOKUP(D175,'Number Allocation'!A:F,3,FALSE)))</f>
        <v/>
      </c>
      <c r="G175" s="45" t="str">
        <f>IF(ISBLANK(D175),"",IF(ISNA((VLOOKUP(D175,'Number Allocation'!A:F,4,FALSE))),"Not Declared",VLOOKUP(D175,'Number Allocation'!A:F,4,FALSE)))</f>
        <v/>
      </c>
      <c r="H175" s="729" t="str" cm="1">
        <f t="array" ref="H175">IF(OR(C175="",D175="",E175=""),"", _xlfn.LET(_xlpm.Rst, VALUE(E175), _xlpm.Evt, A175&amp;B175&amp;" "&amp;C175,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5" s="66"/>
    </row>
    <row r="176" spans="1:9" ht="20.25" customHeight="1">
      <c r="A176" s="729" t="str">
        <f>IF(ISNA((VLOOKUP(D176,'Number Allocation'!A:F,5,FALSE))),"",VLOOKUP(D176,'Number Allocation'!A:F,5,FALSE))</f>
        <v/>
      </c>
      <c r="B176" s="729" t="str">
        <f>IF(ISNA((VLOOKUP(D176,'Number Allocation'!A:F,6,FALSE))),"",VLOOKUP(D176,'Number Allocation'!A:F,6,FALSE))</f>
        <v/>
      </c>
      <c r="C176" s="66"/>
      <c r="D176" s="67"/>
      <c r="E176" s="68"/>
      <c r="F176" s="47" t="str">
        <f>IF(ISBLANK(D176),"",IF(ISNA((VLOOKUP(D176,'Number Allocation'!A:F,3,FALSE))),"Not Declared",VLOOKUP(D176,'Number Allocation'!A:F,3,FALSE)))</f>
        <v/>
      </c>
      <c r="G176" s="45" t="str">
        <f>IF(ISBLANK(D176),"",IF(ISNA((VLOOKUP(D176,'Number Allocation'!A:F,4,FALSE))),"Not Declared",VLOOKUP(D176,'Number Allocation'!A:F,4,FALSE)))</f>
        <v/>
      </c>
      <c r="H176" s="729" t="str" cm="1">
        <f t="array" ref="H176">IF(OR(C176="",D176="",E176=""),"", _xlfn.LET(_xlpm.Rst, VALUE(E176), _xlpm.Evt, A176&amp;B176&amp;" "&amp;C176,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6" s="66"/>
    </row>
    <row r="177" spans="1:9" ht="20.25" customHeight="1">
      <c r="A177" s="729" t="str">
        <f>IF(ISNA((VLOOKUP(D177,'Number Allocation'!A:F,5,FALSE))),"",VLOOKUP(D177,'Number Allocation'!A:F,5,FALSE))</f>
        <v/>
      </c>
      <c r="B177" s="729" t="str">
        <f>IF(ISNA((VLOOKUP(D177,'Number Allocation'!A:F,6,FALSE))),"",VLOOKUP(D177,'Number Allocation'!A:F,6,FALSE))</f>
        <v/>
      </c>
      <c r="C177" s="66"/>
      <c r="D177" s="67"/>
      <c r="E177" s="68"/>
      <c r="F177" s="47" t="str">
        <f>IF(ISBLANK(D177),"",IF(ISNA((VLOOKUP(D177,'Number Allocation'!A:F,3,FALSE))),"Not Declared",VLOOKUP(D177,'Number Allocation'!A:F,3,FALSE)))</f>
        <v/>
      </c>
      <c r="G177" s="45" t="str">
        <f>IF(ISBLANK(D177),"",IF(ISNA((VLOOKUP(D177,'Number Allocation'!A:F,4,FALSE))),"Not Declared",VLOOKUP(D177,'Number Allocation'!A:F,4,FALSE)))</f>
        <v/>
      </c>
      <c r="H177" s="729" t="str" cm="1">
        <f t="array" ref="H177">IF(OR(C177="",D177="",E177=""),"", _xlfn.LET(_xlpm.Rst, VALUE(E177), _xlpm.Evt, A177&amp;B177&amp;" "&amp;C177,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7" s="66"/>
    </row>
    <row r="178" spans="1:9" ht="20.25" customHeight="1">
      <c r="A178" s="729" t="str">
        <f>IF(ISNA((VLOOKUP(D178,'Number Allocation'!A:F,5,FALSE))),"",VLOOKUP(D178,'Number Allocation'!A:F,5,FALSE))</f>
        <v/>
      </c>
      <c r="B178" s="729" t="str">
        <f>IF(ISNA((VLOOKUP(D178,'Number Allocation'!A:F,6,FALSE))),"",VLOOKUP(D178,'Number Allocation'!A:F,6,FALSE))</f>
        <v/>
      </c>
      <c r="C178" s="66"/>
      <c r="D178" s="67"/>
      <c r="E178" s="68"/>
      <c r="F178" s="47" t="str">
        <f>IF(ISBLANK(D178),"",IF(ISNA((VLOOKUP(D178,'Number Allocation'!A:F,3,FALSE))),"Not Declared",VLOOKUP(D178,'Number Allocation'!A:F,3,FALSE)))</f>
        <v/>
      </c>
      <c r="G178" s="45" t="str">
        <f>IF(ISBLANK(D178),"",IF(ISNA((VLOOKUP(D178,'Number Allocation'!A:F,4,FALSE))),"Not Declared",VLOOKUP(D178,'Number Allocation'!A:F,4,FALSE)))</f>
        <v/>
      </c>
      <c r="H178" s="729" t="str" cm="1">
        <f t="array" ref="H178">IF(OR(C178="",D178="",E178=""),"", _xlfn.LET(_xlpm.Rst, VALUE(E178), _xlpm.Evt, A178&amp;B178&amp;" "&amp;C178,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8" s="66"/>
    </row>
    <row r="179" spans="1:9" ht="20.25" customHeight="1">
      <c r="A179" s="729" t="str">
        <f>IF(ISNA((VLOOKUP(D179,'Number Allocation'!A:F,5,FALSE))),"",VLOOKUP(D179,'Number Allocation'!A:F,5,FALSE))</f>
        <v/>
      </c>
      <c r="B179" s="729" t="str">
        <f>IF(ISNA((VLOOKUP(D179,'Number Allocation'!A:F,6,FALSE))),"",VLOOKUP(D179,'Number Allocation'!A:F,6,FALSE))</f>
        <v/>
      </c>
      <c r="C179" s="66"/>
      <c r="D179" s="67"/>
      <c r="E179" s="68"/>
      <c r="F179" s="47" t="str">
        <f>IF(ISBLANK(D179),"",IF(ISNA((VLOOKUP(D179,'Number Allocation'!A:F,3,FALSE))),"Not Declared",VLOOKUP(D179,'Number Allocation'!A:F,3,FALSE)))</f>
        <v/>
      </c>
      <c r="G179" s="45" t="str">
        <f>IF(ISBLANK(D179),"",IF(ISNA((VLOOKUP(D179,'Number Allocation'!A:F,4,FALSE))),"Not Declared",VLOOKUP(D179,'Number Allocation'!A:F,4,FALSE)))</f>
        <v/>
      </c>
      <c r="H179" s="729" t="str" cm="1">
        <f t="array" ref="H179">IF(OR(C179="",D179="",E179=""),"", _xlfn.LET(_xlpm.Rst, VALUE(E179), _xlpm.Evt, A179&amp;B179&amp;" "&amp;C179,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79" s="66"/>
    </row>
    <row r="180" spans="1:9" ht="20.25" customHeight="1">
      <c r="A180" s="729" t="str">
        <f>IF(ISNA((VLOOKUP(D180,'Number Allocation'!A:F,5,FALSE))),"",VLOOKUP(D180,'Number Allocation'!A:F,5,FALSE))</f>
        <v/>
      </c>
      <c r="B180" s="729" t="str">
        <f>IF(ISNA((VLOOKUP(D180,'Number Allocation'!A:F,6,FALSE))),"",VLOOKUP(D180,'Number Allocation'!A:F,6,FALSE))</f>
        <v/>
      </c>
      <c r="C180" s="66"/>
      <c r="D180" s="67"/>
      <c r="E180" s="68"/>
      <c r="F180" s="47" t="str">
        <f>IF(ISBLANK(D180),"",IF(ISNA((VLOOKUP(D180,'Number Allocation'!A:F,3,FALSE))),"Not Declared",VLOOKUP(D180,'Number Allocation'!A:F,3,FALSE)))</f>
        <v/>
      </c>
      <c r="G180" s="45" t="str">
        <f>IF(ISBLANK(D180),"",IF(ISNA((VLOOKUP(D180,'Number Allocation'!A:F,4,FALSE))),"Not Declared",VLOOKUP(D180,'Number Allocation'!A:F,4,FALSE)))</f>
        <v/>
      </c>
      <c r="H180" s="729" t="str" cm="1">
        <f t="array" ref="H180">IF(OR(C180="",D180="",E180=""),"", _xlfn.LET(_xlpm.Rst, VALUE(E180), _xlpm.Evt, A180&amp;B180&amp;" "&amp;C180,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0" s="66"/>
    </row>
    <row r="181" spans="1:9" ht="20.25" customHeight="1">
      <c r="A181" s="729" t="str">
        <f>IF(ISNA((VLOOKUP(D181,'Number Allocation'!A:F,5,FALSE))),"",VLOOKUP(D181,'Number Allocation'!A:F,5,FALSE))</f>
        <v/>
      </c>
      <c r="B181" s="729" t="str">
        <f>IF(ISNA((VLOOKUP(D181,'Number Allocation'!A:F,6,FALSE))),"",VLOOKUP(D181,'Number Allocation'!A:F,6,FALSE))</f>
        <v/>
      </c>
      <c r="C181" s="66"/>
      <c r="D181" s="67"/>
      <c r="E181" s="68"/>
      <c r="F181" s="47" t="str">
        <f>IF(ISBLANK(D181),"",IF(ISNA((VLOOKUP(D181,'Number Allocation'!A:F,3,FALSE))),"Not Declared",VLOOKUP(D181,'Number Allocation'!A:F,3,FALSE)))</f>
        <v/>
      </c>
      <c r="G181" s="45" t="str">
        <f>IF(ISBLANK(D181),"",IF(ISNA((VLOOKUP(D181,'Number Allocation'!A:F,4,FALSE))),"Not Declared",VLOOKUP(D181,'Number Allocation'!A:F,4,FALSE)))</f>
        <v/>
      </c>
      <c r="H181" s="729" t="str" cm="1">
        <f t="array" ref="H181">IF(OR(C181="",D181="",E181=""),"", _xlfn.LET(_xlpm.Rst, VALUE(E181), _xlpm.Evt, A181&amp;B181&amp;" "&amp;C181,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1" s="66"/>
    </row>
    <row r="182" spans="1:9" ht="20.25" customHeight="1">
      <c r="A182" s="729" t="str">
        <f>IF(ISNA((VLOOKUP(D182,'Number Allocation'!A:F,5,FALSE))),"",VLOOKUP(D182,'Number Allocation'!A:F,5,FALSE))</f>
        <v/>
      </c>
      <c r="B182" s="729" t="str">
        <f>IF(ISNA((VLOOKUP(D182,'Number Allocation'!A:F,6,FALSE))),"",VLOOKUP(D182,'Number Allocation'!A:F,6,FALSE))</f>
        <v/>
      </c>
      <c r="C182" s="66"/>
      <c r="D182" s="67"/>
      <c r="E182" s="68"/>
      <c r="F182" s="47" t="str">
        <f>IF(ISBLANK(D182),"",IF(ISNA((VLOOKUP(D182,'Number Allocation'!A:F,3,FALSE))),"Not Declared",VLOOKUP(D182,'Number Allocation'!A:F,3,FALSE)))</f>
        <v/>
      </c>
      <c r="G182" s="45" t="str">
        <f>IF(ISBLANK(D182),"",IF(ISNA((VLOOKUP(D182,'Number Allocation'!A:F,4,FALSE))),"Not Declared",VLOOKUP(D182,'Number Allocation'!A:F,4,FALSE)))</f>
        <v/>
      </c>
      <c r="H182" s="729" t="str" cm="1">
        <f t="array" ref="H182">IF(OR(C182="",D182="",E182=""),"", _xlfn.LET(_xlpm.Rst, VALUE(E182), _xlpm.Evt, A182&amp;B182&amp;" "&amp;C182,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2" s="66"/>
    </row>
    <row r="183" spans="1:9" ht="20.25" customHeight="1">
      <c r="A183" s="729" t="str">
        <f>IF(ISNA((VLOOKUP(D183,'Number Allocation'!A:F,5,FALSE))),"",VLOOKUP(D183,'Number Allocation'!A:F,5,FALSE))</f>
        <v/>
      </c>
      <c r="B183" s="729" t="str">
        <f>IF(ISNA((VLOOKUP(D183,'Number Allocation'!A:F,6,FALSE))),"",VLOOKUP(D183,'Number Allocation'!A:F,6,FALSE))</f>
        <v/>
      </c>
      <c r="C183" s="66"/>
      <c r="D183" s="67"/>
      <c r="E183" s="68"/>
      <c r="F183" s="47" t="str">
        <f>IF(ISBLANK(D183),"",IF(ISNA((VLOOKUP(D183,'Number Allocation'!A:F,3,FALSE))),"Not Declared",VLOOKUP(D183,'Number Allocation'!A:F,3,FALSE)))</f>
        <v/>
      </c>
      <c r="G183" s="45" t="str">
        <f>IF(ISBLANK(D183),"",IF(ISNA((VLOOKUP(D183,'Number Allocation'!A:F,4,FALSE))),"Not Declared",VLOOKUP(D183,'Number Allocation'!A:F,4,FALSE)))</f>
        <v/>
      </c>
      <c r="H183" s="729" t="str" cm="1">
        <f t="array" ref="H183">IF(OR(C183="",D183="",E183=""),"", _xlfn.LET(_xlpm.Rst, VALUE(E183), _xlpm.Evt, A183&amp;B183&amp;" "&amp;C183,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3" s="66"/>
    </row>
    <row r="184" spans="1:9" ht="20.25" customHeight="1">
      <c r="A184" s="729" t="str">
        <f>IF(ISNA((VLOOKUP(D184,'Number Allocation'!A:F,5,FALSE))),"",VLOOKUP(D184,'Number Allocation'!A:F,5,FALSE))</f>
        <v/>
      </c>
      <c r="B184" s="729" t="str">
        <f>IF(ISNA((VLOOKUP(D184,'Number Allocation'!A:F,6,FALSE))),"",VLOOKUP(D184,'Number Allocation'!A:F,6,FALSE))</f>
        <v/>
      </c>
      <c r="C184" s="66"/>
      <c r="D184" s="67"/>
      <c r="E184" s="68"/>
      <c r="F184" s="47" t="str">
        <f>IF(ISBLANK(D184),"",IF(ISNA((VLOOKUP(D184,'Number Allocation'!A:F,3,FALSE))),"Not Declared",VLOOKUP(D184,'Number Allocation'!A:F,3,FALSE)))</f>
        <v/>
      </c>
      <c r="G184" s="45" t="str">
        <f>IF(ISBLANK(D184),"",IF(ISNA((VLOOKUP(D184,'Number Allocation'!A:F,4,FALSE))),"Not Declared",VLOOKUP(D184,'Number Allocation'!A:F,4,FALSE)))</f>
        <v/>
      </c>
      <c r="H184" s="729" t="str" cm="1">
        <f t="array" ref="H184">IF(OR(C184="",D184="",E184=""),"", _xlfn.LET(_xlpm.Rst, VALUE(E184), _xlpm.Evt, A184&amp;B184&amp;" "&amp;C184,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4" s="66"/>
    </row>
    <row r="185" spans="1:9" ht="20.25" customHeight="1">
      <c r="A185" s="729" t="str">
        <f>IF(ISNA((VLOOKUP(D185,'Number Allocation'!A:F,5,FALSE))),"",VLOOKUP(D185,'Number Allocation'!A:F,5,FALSE))</f>
        <v/>
      </c>
      <c r="B185" s="729" t="str">
        <f>IF(ISNA((VLOOKUP(D185,'Number Allocation'!A:F,6,FALSE))),"",VLOOKUP(D185,'Number Allocation'!A:F,6,FALSE))</f>
        <v/>
      </c>
      <c r="C185" s="66"/>
      <c r="D185" s="67"/>
      <c r="E185" s="68"/>
      <c r="F185" s="47" t="str">
        <f>IF(ISBLANK(D185),"",IF(ISNA((VLOOKUP(D185,'Number Allocation'!A:F,3,FALSE))),"Not Declared",VLOOKUP(D185,'Number Allocation'!A:F,3,FALSE)))</f>
        <v/>
      </c>
      <c r="G185" s="45" t="str">
        <f>IF(ISBLANK(D185),"",IF(ISNA((VLOOKUP(D185,'Number Allocation'!A:F,4,FALSE))),"Not Declared",VLOOKUP(D185,'Number Allocation'!A:F,4,FALSE)))</f>
        <v/>
      </c>
      <c r="H185" s="729" t="str" cm="1">
        <f t="array" ref="H185">IF(OR(C185="",D185="",E185=""),"", _xlfn.LET(_xlpm.Rst, VALUE(E185), _xlpm.Evt, A185&amp;B185&amp;" "&amp;C185,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5" s="66"/>
    </row>
    <row r="186" spans="1:9" ht="20.25" customHeight="1">
      <c r="A186" s="729" t="str">
        <f>IF(ISNA((VLOOKUP(D186,'Number Allocation'!A:F,5,FALSE))),"",VLOOKUP(D186,'Number Allocation'!A:F,5,FALSE))</f>
        <v/>
      </c>
      <c r="B186" s="729" t="str">
        <f>IF(ISNA((VLOOKUP(D186,'Number Allocation'!A:F,6,FALSE))),"",VLOOKUP(D186,'Number Allocation'!A:F,6,FALSE))</f>
        <v/>
      </c>
      <c r="C186" s="66"/>
      <c r="D186" s="67"/>
      <c r="E186" s="68"/>
      <c r="F186" s="47" t="str">
        <f>IF(ISBLANK(D186),"",IF(ISNA((VLOOKUP(D186,'Number Allocation'!A:F,3,FALSE))),"Not Declared",VLOOKUP(D186,'Number Allocation'!A:F,3,FALSE)))</f>
        <v/>
      </c>
      <c r="G186" s="45" t="str">
        <f>IF(ISBLANK(D186),"",IF(ISNA((VLOOKUP(D186,'Number Allocation'!A:F,4,FALSE))),"Not Declared",VLOOKUP(D186,'Number Allocation'!A:F,4,FALSE)))</f>
        <v/>
      </c>
      <c r="H186" s="729" t="str" cm="1">
        <f t="array" ref="H186">IF(OR(C186="",D186="",E186=""),"", _xlfn.LET(_xlpm.Rst, VALUE(E186), _xlpm.Evt, A186&amp;B186&amp;" "&amp;C186,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6" s="66"/>
    </row>
    <row r="187" spans="1:9" ht="20.25" customHeight="1">
      <c r="A187" s="729" t="str">
        <f>IF(ISNA((VLOOKUP(D187,'Number Allocation'!A:F,5,FALSE))),"",VLOOKUP(D187,'Number Allocation'!A:F,5,FALSE))</f>
        <v/>
      </c>
      <c r="B187" s="729" t="str">
        <f>IF(ISNA((VLOOKUP(D187,'Number Allocation'!A:F,6,FALSE))),"",VLOOKUP(D187,'Number Allocation'!A:F,6,FALSE))</f>
        <v/>
      </c>
      <c r="C187" s="66"/>
      <c r="D187" s="67"/>
      <c r="E187" s="68"/>
      <c r="F187" s="47" t="str">
        <f>IF(ISBLANK(D187),"",IF(ISNA((VLOOKUP(D187,'Number Allocation'!A:F,3,FALSE))),"Not Declared",VLOOKUP(D187,'Number Allocation'!A:F,3,FALSE)))</f>
        <v/>
      </c>
      <c r="G187" s="45" t="str">
        <f>IF(ISBLANK(D187),"",IF(ISNA((VLOOKUP(D187,'Number Allocation'!A:F,4,FALSE))),"Not Declared",VLOOKUP(D187,'Number Allocation'!A:F,4,FALSE)))</f>
        <v/>
      </c>
      <c r="H187" s="729" t="str" cm="1">
        <f t="array" ref="H187">IF(OR(C187="",D187="",E187=""),"", _xlfn.LET(_xlpm.Rst, VALUE(E187), _xlpm.Evt, A187&amp;B187&amp;" "&amp;C187,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7" s="66"/>
    </row>
    <row r="188" spans="1:9" ht="20.25" customHeight="1">
      <c r="A188" s="729" t="str">
        <f>IF(ISNA((VLOOKUP(D188,'Number Allocation'!A:F,5,FALSE))),"",VLOOKUP(D188,'Number Allocation'!A:F,5,FALSE))</f>
        <v/>
      </c>
      <c r="B188" s="729" t="str">
        <f>IF(ISNA((VLOOKUP(D188,'Number Allocation'!A:F,6,FALSE))),"",VLOOKUP(D188,'Number Allocation'!A:F,6,FALSE))</f>
        <v/>
      </c>
      <c r="C188" s="66"/>
      <c r="D188" s="67"/>
      <c r="E188" s="68"/>
      <c r="F188" s="47" t="str">
        <f>IF(ISBLANK(D188),"",IF(ISNA((VLOOKUP(D188,'Number Allocation'!A:F,3,FALSE))),"Not Declared",VLOOKUP(D188,'Number Allocation'!A:F,3,FALSE)))</f>
        <v/>
      </c>
      <c r="G188" s="45" t="str">
        <f>IF(ISBLANK(D188),"",IF(ISNA((VLOOKUP(D188,'Number Allocation'!A:F,4,FALSE))),"Not Declared",VLOOKUP(D188,'Number Allocation'!A:F,4,FALSE)))</f>
        <v/>
      </c>
      <c r="H188" s="729" t="str" cm="1">
        <f t="array" ref="H188">IF(OR(C188="",D188="",E188=""),"", _xlfn.LET(_xlpm.Rst, VALUE(E188), _xlpm.Evt, A188&amp;B188&amp;" "&amp;C188,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8" s="66"/>
    </row>
    <row r="189" spans="1:9" ht="20.25" customHeight="1">
      <c r="A189" s="729" t="str">
        <f>IF(ISNA((VLOOKUP(D189,'Number Allocation'!A:F,5,FALSE))),"",VLOOKUP(D189,'Number Allocation'!A:F,5,FALSE))</f>
        <v/>
      </c>
      <c r="B189" s="729" t="str">
        <f>IF(ISNA((VLOOKUP(D189,'Number Allocation'!A:F,6,FALSE))),"",VLOOKUP(D189,'Number Allocation'!A:F,6,FALSE))</f>
        <v/>
      </c>
      <c r="C189" s="66"/>
      <c r="D189" s="67"/>
      <c r="E189" s="68"/>
      <c r="F189" s="47" t="str">
        <f>IF(ISBLANK(D189),"",IF(ISNA((VLOOKUP(D189,'Number Allocation'!A:F,3,FALSE))),"Not Declared",VLOOKUP(D189,'Number Allocation'!A:F,3,FALSE)))</f>
        <v/>
      </c>
      <c r="G189" s="45" t="str">
        <f>IF(ISBLANK(D189),"",IF(ISNA((VLOOKUP(D189,'Number Allocation'!A:F,4,FALSE))),"Not Declared",VLOOKUP(D189,'Number Allocation'!A:F,4,FALSE)))</f>
        <v/>
      </c>
      <c r="H189" s="729" t="str" cm="1">
        <f t="array" ref="H189">IF(OR(C189="",D189="",E189=""),"", _xlfn.LET(_xlpm.Rst, VALUE(E189), _xlpm.Evt, A189&amp;B189&amp;" "&amp;C189,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89" s="66"/>
    </row>
    <row r="190" spans="1:9" ht="20.25" customHeight="1">
      <c r="A190" s="729" t="str">
        <f>IF(ISNA((VLOOKUP(D190,'Number Allocation'!A:F,5,FALSE))),"",VLOOKUP(D190,'Number Allocation'!A:F,5,FALSE))</f>
        <v/>
      </c>
      <c r="B190" s="729" t="str">
        <f>IF(ISNA((VLOOKUP(D190,'Number Allocation'!A:F,6,FALSE))),"",VLOOKUP(D190,'Number Allocation'!A:F,6,FALSE))</f>
        <v/>
      </c>
      <c r="C190" s="66"/>
      <c r="D190" s="67"/>
      <c r="E190" s="68"/>
      <c r="F190" s="47" t="str">
        <f>IF(ISBLANK(D190),"",IF(ISNA((VLOOKUP(D190,'Number Allocation'!A:F,3,FALSE))),"Not Declared",VLOOKUP(D190,'Number Allocation'!A:F,3,FALSE)))</f>
        <v/>
      </c>
      <c r="G190" s="45" t="str">
        <f>IF(ISBLANK(D190),"",IF(ISNA((VLOOKUP(D190,'Number Allocation'!A:F,4,FALSE))),"Not Declared",VLOOKUP(D190,'Number Allocation'!A:F,4,FALSE)))</f>
        <v/>
      </c>
      <c r="H190" s="729" t="str" cm="1">
        <f t="array" ref="H190">IF(OR(C190="",D190="",E190=""),"", _xlfn.LET(_xlpm.Rst, VALUE(E190), _xlpm.Evt, A190&amp;B190&amp;" "&amp;C190,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0" s="66"/>
    </row>
    <row r="191" spans="1:9" ht="20.25" customHeight="1">
      <c r="A191" s="729" t="str">
        <f>IF(ISNA((VLOOKUP(D191,'Number Allocation'!A:F,5,FALSE))),"",VLOOKUP(D191,'Number Allocation'!A:F,5,FALSE))</f>
        <v/>
      </c>
      <c r="B191" s="729" t="str">
        <f>IF(ISNA((VLOOKUP(D191,'Number Allocation'!A:F,6,FALSE))),"",VLOOKUP(D191,'Number Allocation'!A:F,6,FALSE))</f>
        <v/>
      </c>
      <c r="C191" s="66"/>
      <c r="D191" s="67"/>
      <c r="E191" s="68"/>
      <c r="F191" s="47" t="str">
        <f>IF(ISBLANK(D191),"",IF(ISNA((VLOOKUP(D191,'Number Allocation'!A:F,3,FALSE))),"Not Declared",VLOOKUP(D191,'Number Allocation'!A:F,3,FALSE)))</f>
        <v/>
      </c>
      <c r="G191" s="45" t="str">
        <f>IF(ISBLANK(D191),"",IF(ISNA((VLOOKUP(D191,'Number Allocation'!A:F,4,FALSE))),"Not Declared",VLOOKUP(D191,'Number Allocation'!A:F,4,FALSE)))</f>
        <v/>
      </c>
      <c r="H191" s="729" t="str" cm="1">
        <f t="array" ref="H191">IF(OR(C191="",D191="",E191=""),"", _xlfn.LET(_xlpm.Rst, VALUE(E191), _xlpm.Evt, A191&amp;B191&amp;" "&amp;C191,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1" s="66"/>
    </row>
    <row r="192" spans="1:9" ht="20.25" customHeight="1">
      <c r="A192" s="729" t="str">
        <f>IF(ISNA((VLOOKUP(D192,'Number Allocation'!A:F,5,FALSE))),"",VLOOKUP(D192,'Number Allocation'!A:F,5,FALSE))</f>
        <v/>
      </c>
      <c r="B192" s="729" t="str">
        <f>IF(ISNA((VLOOKUP(D192,'Number Allocation'!A:F,6,FALSE))),"",VLOOKUP(D192,'Number Allocation'!A:F,6,FALSE))</f>
        <v/>
      </c>
      <c r="C192" s="66"/>
      <c r="D192" s="67"/>
      <c r="E192" s="68"/>
      <c r="F192" s="47" t="str">
        <f>IF(ISBLANK(D192),"",IF(ISNA((VLOOKUP(D192,'Number Allocation'!A:F,3,FALSE))),"Not Declared",VLOOKUP(D192,'Number Allocation'!A:F,3,FALSE)))</f>
        <v/>
      </c>
      <c r="G192" s="45" t="str">
        <f>IF(ISBLANK(D192),"",IF(ISNA((VLOOKUP(D192,'Number Allocation'!A:F,4,FALSE))),"Not Declared",VLOOKUP(D192,'Number Allocation'!A:F,4,FALSE)))</f>
        <v/>
      </c>
      <c r="H192" s="729" t="str" cm="1">
        <f t="array" ref="H192">IF(OR(C192="",D192="",E192=""),"", _xlfn.LET(_xlpm.Rst, VALUE(E192), _xlpm.Evt, A192&amp;B192&amp;" "&amp;C192,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2" s="66"/>
    </row>
    <row r="193" spans="1:9" ht="20.25" customHeight="1">
      <c r="A193" s="729" t="str">
        <f>IF(ISNA((VLOOKUP(D193,'Number Allocation'!A:F,5,FALSE))),"",VLOOKUP(D193,'Number Allocation'!A:F,5,FALSE))</f>
        <v/>
      </c>
      <c r="B193" s="729" t="str">
        <f>IF(ISNA((VLOOKUP(D193,'Number Allocation'!A:F,6,FALSE))),"",VLOOKUP(D193,'Number Allocation'!A:F,6,FALSE))</f>
        <v/>
      </c>
      <c r="C193" s="66"/>
      <c r="D193" s="67"/>
      <c r="E193" s="68"/>
      <c r="F193" s="47" t="str">
        <f>IF(ISBLANK(D193),"",IF(ISNA((VLOOKUP(D193,'Number Allocation'!A:F,3,FALSE))),"Not Declared",VLOOKUP(D193,'Number Allocation'!A:F,3,FALSE)))</f>
        <v/>
      </c>
      <c r="G193" s="45" t="str">
        <f>IF(ISBLANK(D193),"",IF(ISNA((VLOOKUP(D193,'Number Allocation'!A:F,4,FALSE))),"Not Declared",VLOOKUP(D193,'Number Allocation'!A:F,4,FALSE)))</f>
        <v/>
      </c>
      <c r="H193" s="729" t="str" cm="1">
        <f t="array" ref="H193">IF(OR(C193="",D193="",E193=""),"", _xlfn.LET(_xlpm.Rst, VALUE(E193), _xlpm.Evt, A193&amp;B193&amp;" "&amp;C193,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3" s="66"/>
    </row>
    <row r="194" spans="1:9" ht="20.25" customHeight="1">
      <c r="A194" s="729" t="str">
        <f>IF(ISNA((VLOOKUP(D194,'Number Allocation'!A:F,5,FALSE))),"",VLOOKUP(D194,'Number Allocation'!A:F,5,FALSE))</f>
        <v/>
      </c>
      <c r="B194" s="729" t="str">
        <f>IF(ISNA((VLOOKUP(D194,'Number Allocation'!A:F,6,FALSE))),"",VLOOKUP(D194,'Number Allocation'!A:F,6,FALSE))</f>
        <v/>
      </c>
      <c r="C194" s="66"/>
      <c r="D194" s="67"/>
      <c r="E194" s="68"/>
      <c r="F194" s="47" t="str">
        <f>IF(ISBLANK(D194),"",IF(ISNA((VLOOKUP(D194,'Number Allocation'!A:F,3,FALSE))),"Not Declared",VLOOKUP(D194,'Number Allocation'!A:F,3,FALSE)))</f>
        <v/>
      </c>
      <c r="G194" s="45" t="str">
        <f>IF(ISBLANK(D194),"",IF(ISNA((VLOOKUP(D194,'Number Allocation'!A:F,4,FALSE))),"Not Declared",VLOOKUP(D194,'Number Allocation'!A:F,4,FALSE)))</f>
        <v/>
      </c>
      <c r="H194" s="729" t="str" cm="1">
        <f t="array" ref="H194">IF(OR(C194="",D194="",E194=""),"", _xlfn.LET(_xlpm.Rst, VALUE(E194), _xlpm.Evt, A194&amp;B194&amp;" "&amp;C194,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4" s="66"/>
    </row>
    <row r="195" spans="1:9" ht="20.25" customHeight="1">
      <c r="A195" s="729" t="str">
        <f>IF(ISNA((VLOOKUP(D195,'Number Allocation'!A:F,5,FALSE))),"",VLOOKUP(D195,'Number Allocation'!A:F,5,FALSE))</f>
        <v/>
      </c>
      <c r="B195" s="729" t="str">
        <f>IF(ISNA((VLOOKUP(D195,'Number Allocation'!A:F,6,FALSE))),"",VLOOKUP(D195,'Number Allocation'!A:F,6,FALSE))</f>
        <v/>
      </c>
      <c r="C195" s="66"/>
      <c r="D195" s="67"/>
      <c r="E195" s="68"/>
      <c r="F195" s="47" t="str">
        <f>IF(ISBLANK(D195),"",IF(ISNA((VLOOKUP(D195,'Number Allocation'!A:F,3,FALSE))),"Not Declared",VLOOKUP(D195,'Number Allocation'!A:F,3,FALSE)))</f>
        <v/>
      </c>
      <c r="G195" s="45" t="str">
        <f>IF(ISBLANK(D195),"",IF(ISNA((VLOOKUP(D195,'Number Allocation'!A:F,4,FALSE))),"Not Declared",VLOOKUP(D195,'Number Allocation'!A:F,4,FALSE)))</f>
        <v/>
      </c>
      <c r="H195" s="729" t="str" cm="1">
        <f t="array" ref="H195">IF(OR(C195="",D195="",E195=""),"", _xlfn.LET(_xlpm.Rst, VALUE(E195), _xlpm.Evt, A195&amp;B195&amp;" "&amp;C195,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5" s="66"/>
    </row>
    <row r="196" spans="1:9" ht="20.25" customHeight="1">
      <c r="A196" s="729" t="str">
        <f>IF(ISNA((VLOOKUP(D196,'Number Allocation'!A:F,5,FALSE))),"",VLOOKUP(D196,'Number Allocation'!A:F,5,FALSE))</f>
        <v/>
      </c>
      <c r="B196" s="729" t="str">
        <f>IF(ISNA((VLOOKUP(D196,'Number Allocation'!A:F,6,FALSE))),"",VLOOKUP(D196,'Number Allocation'!A:F,6,FALSE))</f>
        <v/>
      </c>
      <c r="C196" s="66"/>
      <c r="D196" s="67"/>
      <c r="E196" s="68"/>
      <c r="F196" s="47" t="str">
        <f>IF(ISBLANK(D196),"",IF(ISNA((VLOOKUP(D196,'Number Allocation'!A:F,3,FALSE))),"Not Declared",VLOOKUP(D196,'Number Allocation'!A:F,3,FALSE)))</f>
        <v/>
      </c>
      <c r="G196" s="45" t="str">
        <f>IF(ISBLANK(D196),"",IF(ISNA((VLOOKUP(D196,'Number Allocation'!A:F,4,FALSE))),"Not Declared",VLOOKUP(D196,'Number Allocation'!A:F,4,FALSE)))</f>
        <v/>
      </c>
      <c r="H196" s="729" t="str" cm="1">
        <f t="array" ref="H196">IF(OR(C196="",D196="",E196=""),"", _xlfn.LET(_xlpm.Rst, VALUE(E196), _xlpm.Evt, A196&amp;B196&amp;" "&amp;C196,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6" s="66"/>
    </row>
    <row r="197" spans="1:9" ht="20.25" customHeight="1">
      <c r="A197" s="729" t="str">
        <f>IF(ISNA((VLOOKUP(D197,'Number Allocation'!A:F,5,FALSE))),"",VLOOKUP(D197,'Number Allocation'!A:F,5,FALSE))</f>
        <v/>
      </c>
      <c r="B197" s="729" t="str">
        <f>IF(ISNA((VLOOKUP(D197,'Number Allocation'!A:F,6,FALSE))),"",VLOOKUP(D197,'Number Allocation'!A:F,6,FALSE))</f>
        <v/>
      </c>
      <c r="C197" s="66"/>
      <c r="D197" s="67"/>
      <c r="E197" s="68"/>
      <c r="F197" s="47" t="str">
        <f>IF(ISBLANK(D197),"",IF(ISNA((VLOOKUP(D197,'Number Allocation'!A:F,3,FALSE))),"Not Declared",VLOOKUP(D197,'Number Allocation'!A:F,3,FALSE)))</f>
        <v/>
      </c>
      <c r="G197" s="45" t="str">
        <f>IF(ISBLANK(D197),"",IF(ISNA((VLOOKUP(D197,'Number Allocation'!A:F,4,FALSE))),"Not Declared",VLOOKUP(D197,'Number Allocation'!A:F,4,FALSE)))</f>
        <v/>
      </c>
      <c r="H197" s="729" t="str" cm="1">
        <f t="array" ref="H197">IF(OR(C197="",D197="",E197=""),"", _xlfn.LET(_xlpm.Rst, VALUE(E197), _xlpm.Evt, A197&amp;B197&amp;" "&amp;C197,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7" s="66"/>
    </row>
    <row r="198" spans="1:9" ht="20.25" customHeight="1">
      <c r="A198" s="729" t="str">
        <f>IF(ISNA((VLOOKUP(D198,'Number Allocation'!A:F,5,FALSE))),"",VLOOKUP(D198,'Number Allocation'!A:F,5,FALSE))</f>
        <v/>
      </c>
      <c r="B198" s="729" t="str">
        <f>IF(ISNA((VLOOKUP(D198,'Number Allocation'!A:F,6,FALSE))),"",VLOOKUP(D198,'Number Allocation'!A:F,6,FALSE))</f>
        <v/>
      </c>
      <c r="C198" s="66"/>
      <c r="D198" s="67"/>
      <c r="E198" s="68"/>
      <c r="F198" s="47" t="str">
        <f>IF(ISBLANK(D198),"",IF(ISNA((VLOOKUP(D198,'Number Allocation'!A:F,3,FALSE))),"Not Declared",VLOOKUP(D198,'Number Allocation'!A:F,3,FALSE)))</f>
        <v/>
      </c>
      <c r="G198" s="45" t="str">
        <f>IF(ISBLANK(D198),"",IF(ISNA((VLOOKUP(D198,'Number Allocation'!A:F,4,FALSE))),"Not Declared",VLOOKUP(D198,'Number Allocation'!A:F,4,FALSE)))</f>
        <v/>
      </c>
      <c r="H198" s="729" t="str" cm="1">
        <f t="array" ref="H198">IF(OR(C198="",D198="",E198=""),"", _xlfn.LET(_xlpm.Rst, VALUE(E198), _xlpm.Evt, A198&amp;B198&amp;" "&amp;C198,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8" s="66"/>
    </row>
    <row r="199" spans="1:9" ht="20.25" customHeight="1">
      <c r="A199" s="729" t="str">
        <f>IF(ISNA((VLOOKUP(D199,'Number Allocation'!A:F,5,FALSE))),"",VLOOKUP(D199,'Number Allocation'!A:F,5,FALSE))</f>
        <v/>
      </c>
      <c r="B199" s="729" t="str">
        <f>IF(ISNA((VLOOKUP(D199,'Number Allocation'!A:F,6,FALSE))),"",VLOOKUP(D199,'Number Allocation'!A:F,6,FALSE))</f>
        <v/>
      </c>
      <c r="C199" s="66"/>
      <c r="D199" s="67"/>
      <c r="E199" s="68"/>
      <c r="F199" s="47" t="str">
        <f>IF(ISBLANK(D199),"",IF(ISNA((VLOOKUP(D199,'Number Allocation'!A:F,3,FALSE))),"Not Declared",VLOOKUP(D199,'Number Allocation'!A:F,3,FALSE)))</f>
        <v/>
      </c>
      <c r="G199" s="45" t="str">
        <f>IF(ISBLANK(D199),"",IF(ISNA((VLOOKUP(D199,'Number Allocation'!A:F,4,FALSE))),"Not Declared",VLOOKUP(D199,'Number Allocation'!A:F,4,FALSE)))</f>
        <v/>
      </c>
      <c r="H199" s="729" t="str" cm="1">
        <f t="array" ref="H199">IF(OR(C199="",D199="",E199=""),"", _xlfn.LET(_xlpm.Rst, VALUE(E199), _xlpm.Evt, A199&amp;B199&amp;" "&amp;C199,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199" s="66"/>
    </row>
    <row r="200" spans="1:9" ht="20.25" customHeight="1">
      <c r="A200" s="729" t="str">
        <f>IF(ISNA((VLOOKUP(D200,'Number Allocation'!A:F,5,FALSE))),"",VLOOKUP(D200,'Number Allocation'!A:F,5,FALSE))</f>
        <v/>
      </c>
      <c r="B200" s="729" t="str">
        <f>IF(ISNA((VLOOKUP(D200,'Number Allocation'!A:F,6,FALSE))),"",VLOOKUP(D200,'Number Allocation'!A:F,6,FALSE))</f>
        <v/>
      </c>
      <c r="C200" s="66"/>
      <c r="D200" s="67"/>
      <c r="E200" s="68"/>
      <c r="F200" s="47" t="str">
        <f>IF(ISBLANK(D200),"",IF(ISNA((VLOOKUP(D200,'Number Allocation'!A:F,3,FALSE))),"Not Declared",VLOOKUP(D200,'Number Allocation'!A:F,3,FALSE)))</f>
        <v/>
      </c>
      <c r="G200" s="45" t="str">
        <f>IF(ISBLANK(D200),"",IF(ISNA((VLOOKUP(D200,'Number Allocation'!A:F,4,FALSE))),"Not Declared",VLOOKUP(D200,'Number Allocation'!A:F,4,FALSE)))</f>
        <v/>
      </c>
      <c r="H200" s="729" t="str" cm="1">
        <f t="array" ref="H200">IF(OR(C200="",D200="",E200=""),"", _xlfn.LET(_xlpm.Rst, VALUE(E200), _xlpm.Evt, A200&amp;B200&amp;" "&amp;C200,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0" s="66"/>
    </row>
    <row r="201" spans="1:9" ht="20.25" customHeight="1">
      <c r="A201" s="729" t="str">
        <f>IF(ISNA((VLOOKUP(D201,'Number Allocation'!A:F,5,FALSE))),"",VLOOKUP(D201,'Number Allocation'!A:F,5,FALSE))</f>
        <v/>
      </c>
      <c r="B201" s="729" t="str">
        <f>IF(ISNA((VLOOKUP(D201,'Number Allocation'!A:F,6,FALSE))),"",VLOOKUP(D201,'Number Allocation'!A:F,6,FALSE))</f>
        <v/>
      </c>
      <c r="C201" s="66"/>
      <c r="D201" s="67"/>
      <c r="E201" s="68"/>
      <c r="F201" s="47" t="str">
        <f>IF(ISBLANK(D201),"",IF(ISNA((VLOOKUP(D201,'Number Allocation'!A:F,3,FALSE))),"Not Declared",VLOOKUP(D201,'Number Allocation'!A:F,3,FALSE)))</f>
        <v/>
      </c>
      <c r="G201" s="45" t="str">
        <f>IF(ISBLANK(D201),"",IF(ISNA((VLOOKUP(D201,'Number Allocation'!A:F,4,FALSE))),"Not Declared",VLOOKUP(D201,'Number Allocation'!A:F,4,FALSE)))</f>
        <v/>
      </c>
      <c r="H201" s="729" t="str" cm="1">
        <f t="array" ref="H201">IF(OR(C201="",D201="",E201=""),"", _xlfn.LET(_xlpm.Rst, VALUE(E201), _xlpm.Evt, A201&amp;B201&amp;" "&amp;C201,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1" s="66"/>
    </row>
    <row r="202" spans="1:9" ht="20.25" customHeight="1">
      <c r="A202" s="729" t="str">
        <f>IF(ISNA((VLOOKUP(D202,'Number Allocation'!A:F,5,FALSE))),"",VLOOKUP(D202,'Number Allocation'!A:F,5,FALSE))</f>
        <v/>
      </c>
      <c r="B202" s="729" t="str">
        <f>IF(ISNA((VLOOKUP(D202,'Number Allocation'!A:F,6,FALSE))),"",VLOOKUP(D202,'Number Allocation'!A:F,6,FALSE))</f>
        <v/>
      </c>
      <c r="C202" s="66"/>
      <c r="D202" s="48"/>
      <c r="E202" s="49"/>
      <c r="F202" s="47" t="str">
        <f>IF(ISBLANK(D202),"",IF(ISNA((VLOOKUP(D202,'Number Allocation'!A:F,3,FALSE))),"Not Declared",VLOOKUP(D202,'Number Allocation'!A:F,3,FALSE)))</f>
        <v/>
      </c>
      <c r="G202" s="45" t="str">
        <f>IF(ISBLANK(D202),"",IF(ISNA((VLOOKUP(D202,'Number Allocation'!A:F,4,FALSE))),"Not Declared",VLOOKUP(D202,'Number Allocation'!A:F,4,FALSE)))</f>
        <v/>
      </c>
      <c r="H202" s="729" t="str" cm="1">
        <f t="array" ref="H202">IF(OR(C202="",D202="",E202=""),"", _xlfn.LET(_xlpm.Rst, VALUE(E202), _xlpm.Evt, A202&amp;B202&amp;" "&amp;C202,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2" s="66"/>
    </row>
    <row r="203" spans="1:9" ht="20.25" customHeight="1">
      <c r="A203" s="729" t="str">
        <f>IF(ISNA((VLOOKUP(D203,'Number Allocation'!A:F,5,FALSE))),"",VLOOKUP(D203,'Number Allocation'!A:F,5,FALSE))</f>
        <v/>
      </c>
      <c r="B203" s="729" t="str">
        <f>IF(ISNA((VLOOKUP(D203,'Number Allocation'!A:F,6,FALSE))),"",VLOOKUP(D203,'Number Allocation'!A:F,6,FALSE))</f>
        <v/>
      </c>
      <c r="C203" s="66"/>
      <c r="D203" s="48"/>
      <c r="E203" s="49"/>
      <c r="F203" s="47" t="str">
        <f>IF(ISBLANK(D203),"",IF(ISNA((VLOOKUP(D203,'Number Allocation'!A:F,3,FALSE))),"Not Declared",VLOOKUP(D203,'Number Allocation'!A:F,3,FALSE)))</f>
        <v/>
      </c>
      <c r="G203" s="45" t="str">
        <f>IF(ISBLANK(D203),"",IF(ISNA((VLOOKUP(D203,'Number Allocation'!A:F,4,FALSE))),"Not Declared",VLOOKUP(D203,'Number Allocation'!A:F,4,FALSE)))</f>
        <v/>
      </c>
      <c r="H203" s="729" t="str" cm="1">
        <f t="array" ref="H203">IF(OR(C203="",D203="",E203=""),"", _xlfn.LET(_xlpm.Rst, VALUE(E203), _xlpm.Evt, A203&amp;B203&amp;" "&amp;C203,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3" s="66"/>
    </row>
    <row r="204" spans="1:9" ht="20.25" customHeight="1">
      <c r="A204" s="729" t="str">
        <f>IF(ISNA((VLOOKUP(D204,'Number Allocation'!A:F,5,FALSE))),"",VLOOKUP(D204,'Number Allocation'!A:F,5,FALSE))</f>
        <v/>
      </c>
      <c r="B204" s="729" t="str">
        <f>IF(ISNA((VLOOKUP(D204,'Number Allocation'!A:F,6,FALSE))),"",VLOOKUP(D204,'Number Allocation'!A:F,6,FALSE))</f>
        <v/>
      </c>
      <c r="C204" s="66"/>
      <c r="D204" s="48"/>
      <c r="E204" s="49"/>
      <c r="F204" s="47" t="str">
        <f>IF(ISBLANK(D204),"",IF(ISNA((VLOOKUP(D204,'Number Allocation'!A:F,3,FALSE))),"Not Declared",VLOOKUP(D204,'Number Allocation'!A:F,3,FALSE)))</f>
        <v/>
      </c>
      <c r="G204" s="45" t="str">
        <f>IF(ISBLANK(D204),"",IF(ISNA((VLOOKUP(D204,'Number Allocation'!A:F,4,FALSE))),"Not Declared",VLOOKUP(D204,'Number Allocation'!A:F,4,FALSE)))</f>
        <v/>
      </c>
      <c r="H204" s="729" t="str" cm="1">
        <f t="array" ref="H204">IF(OR(C204="",D204="",E204=""),"", _xlfn.LET(_xlpm.Rst, VALUE(E204), _xlpm.Evt, A204&amp;B204&amp;" "&amp;C204,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4" s="66"/>
    </row>
    <row r="205" spans="1:9" ht="20.25" customHeight="1">
      <c r="A205" s="729" t="str">
        <f>IF(ISNA((VLOOKUP(D205,'Number Allocation'!A:F,5,FALSE))),"",VLOOKUP(D205,'Number Allocation'!A:F,5,FALSE))</f>
        <v/>
      </c>
      <c r="B205" s="729" t="str">
        <f>IF(ISNA((VLOOKUP(D205,'Number Allocation'!A:F,6,FALSE))),"",VLOOKUP(D205,'Number Allocation'!A:F,6,FALSE))</f>
        <v/>
      </c>
      <c r="C205" s="66"/>
      <c r="D205" s="48"/>
      <c r="E205" s="49"/>
      <c r="F205" s="47" t="str">
        <f>IF(ISBLANK(D205),"",IF(ISNA((VLOOKUP(D205,'Number Allocation'!A:F,3,FALSE))),"Not Declared",VLOOKUP(D205,'Number Allocation'!A:F,3,FALSE)))</f>
        <v/>
      </c>
      <c r="G205" s="45" t="str">
        <f>IF(ISBLANK(D205),"",IF(ISNA((VLOOKUP(D205,'Number Allocation'!A:F,4,FALSE))),"Not Declared",VLOOKUP(D205,'Number Allocation'!A:F,4,FALSE)))</f>
        <v/>
      </c>
      <c r="H205" s="729" t="str" cm="1">
        <f t="array" ref="H205">IF(OR(C205="",D205="",E205=""),"", _xlfn.LET(_xlpm.Rst, VALUE(E205), _xlpm.Evt, A205&amp;B205&amp;" "&amp;C205,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5" s="66"/>
    </row>
    <row r="206" spans="1:9" ht="20.25" customHeight="1">
      <c r="A206" s="729" t="str">
        <f>IF(ISNA((VLOOKUP(D206,'Number Allocation'!A:F,5,FALSE))),"",VLOOKUP(D206,'Number Allocation'!A:F,5,FALSE))</f>
        <v/>
      </c>
      <c r="B206" s="729" t="str">
        <f>IF(ISNA((VLOOKUP(D206,'Number Allocation'!A:F,6,FALSE))),"",VLOOKUP(D206,'Number Allocation'!A:F,6,FALSE))</f>
        <v/>
      </c>
      <c r="C206" s="66"/>
      <c r="D206" s="48"/>
      <c r="E206" s="49"/>
      <c r="F206" s="47" t="str">
        <f>IF(ISBLANK(D206),"",IF(ISNA((VLOOKUP(D206,'Number Allocation'!A:F,3,FALSE))),"Not Declared",VLOOKUP(D206,'Number Allocation'!A:F,3,FALSE)))</f>
        <v/>
      </c>
      <c r="G206" s="45" t="str">
        <f>IF(ISBLANK(D206),"",IF(ISNA((VLOOKUP(D206,'Number Allocation'!A:F,4,FALSE))),"Not Declared",VLOOKUP(D206,'Number Allocation'!A:F,4,FALSE)))</f>
        <v/>
      </c>
      <c r="H206" s="729" t="str" cm="1">
        <f t="array" ref="H206">IF(OR(C206="",D206="",E206=""),"", _xlfn.LET(_xlpm.Rst, VALUE(E206), _xlpm.Evt, A206&amp;B206&amp;" "&amp;C206,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6" s="66"/>
    </row>
    <row r="207" spans="1:9" ht="20.25" customHeight="1">
      <c r="A207" s="729" t="str">
        <f>IF(ISNA((VLOOKUP(D207,'Number Allocation'!A:F,5,FALSE))),"",VLOOKUP(D207,'Number Allocation'!A:F,5,FALSE))</f>
        <v/>
      </c>
      <c r="B207" s="729" t="str">
        <f>IF(ISNA((VLOOKUP(D207,'Number Allocation'!A:F,6,FALSE))),"",VLOOKUP(D207,'Number Allocation'!A:F,6,FALSE))</f>
        <v/>
      </c>
      <c r="C207" s="66"/>
      <c r="D207" s="48"/>
      <c r="E207" s="49"/>
      <c r="F207" s="47" t="str">
        <f>IF(ISBLANK(D207),"",IF(ISNA((VLOOKUP(D207,'Number Allocation'!A:F,3,FALSE))),"Not Declared",VLOOKUP(D207,'Number Allocation'!A:F,3,FALSE)))</f>
        <v/>
      </c>
      <c r="G207" s="45" t="str">
        <f>IF(ISBLANK(D207),"",IF(ISNA((VLOOKUP(D207,'Number Allocation'!A:F,4,FALSE))),"Not Declared",VLOOKUP(D207,'Number Allocation'!A:F,4,FALSE)))</f>
        <v/>
      </c>
      <c r="H207" s="729" t="str" cm="1">
        <f t="array" ref="H207">IF(OR(C207="",D207="",E207=""),"", _xlfn.LET(_xlpm.Rst, VALUE(E207), _xlpm.Evt, A207&amp;B207&amp;" "&amp;C207,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7" s="66"/>
    </row>
    <row r="208" spans="1:9" ht="20.25" customHeight="1">
      <c r="A208" s="729" t="str">
        <f>IF(ISNA((VLOOKUP(D208,'Number Allocation'!A:F,5,FALSE))),"",VLOOKUP(D208,'Number Allocation'!A:F,5,FALSE))</f>
        <v/>
      </c>
      <c r="B208" s="729" t="str">
        <f>IF(ISNA((VLOOKUP(D208,'Number Allocation'!A:F,6,FALSE))),"",VLOOKUP(D208,'Number Allocation'!A:F,6,FALSE))</f>
        <v/>
      </c>
      <c r="C208" s="66"/>
      <c r="D208" s="48"/>
      <c r="E208" s="49"/>
      <c r="F208" s="47" t="str">
        <f>IF(ISBLANK(D208),"",IF(ISNA((VLOOKUP(D208,'Number Allocation'!A:F,3,FALSE))),"Not Declared",VLOOKUP(D208,'Number Allocation'!A:F,3,FALSE)))</f>
        <v/>
      </c>
      <c r="G208" s="45" t="str">
        <f>IF(ISBLANK(D208),"",IF(ISNA((VLOOKUP(D208,'Number Allocation'!A:F,4,FALSE))),"Not Declared",VLOOKUP(D208,'Number Allocation'!A:F,4,FALSE)))</f>
        <v/>
      </c>
      <c r="H208" s="729" t="str" cm="1">
        <f t="array" ref="H208">IF(OR(C208="",D208="",E208=""),"", _xlfn.LET(_xlpm.Rst, VALUE(E208), _xlpm.Evt, A208&amp;B208&amp;" "&amp;C208,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8" s="66"/>
    </row>
    <row r="209" spans="1:9" ht="20.25" customHeight="1">
      <c r="A209" s="729" t="str">
        <f>IF(ISNA((VLOOKUP(D209,'Number Allocation'!A:F,5,FALSE))),"",VLOOKUP(D209,'Number Allocation'!A:F,5,FALSE))</f>
        <v/>
      </c>
      <c r="B209" s="729" t="str">
        <f>IF(ISNA((VLOOKUP(D209,'Number Allocation'!A:F,6,FALSE))),"",VLOOKUP(D209,'Number Allocation'!A:F,6,FALSE))</f>
        <v/>
      </c>
      <c r="C209" s="66"/>
      <c r="D209" s="48"/>
      <c r="E209" s="49"/>
      <c r="F209" s="47" t="str">
        <f>IF(ISBLANK(D209),"",IF(ISNA((VLOOKUP(D209,'Number Allocation'!A:F,3,FALSE))),"Not Declared",VLOOKUP(D209,'Number Allocation'!A:F,3,FALSE)))</f>
        <v/>
      </c>
      <c r="G209" s="45" t="str">
        <f>IF(ISBLANK(D209),"",IF(ISNA((VLOOKUP(D209,'Number Allocation'!A:F,4,FALSE))),"Not Declared",VLOOKUP(D209,'Number Allocation'!A:F,4,FALSE)))</f>
        <v/>
      </c>
      <c r="H209" s="729" t="str" cm="1">
        <f t="array" ref="H209">IF(OR(C209="",D209="",E209=""),"", _xlfn.LET(_xlpm.Rst, VALUE(E209), _xlpm.Evt, A209&amp;B209&amp;" "&amp;C209,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09" s="66"/>
    </row>
    <row r="210" spans="1:9" ht="20.25" customHeight="1">
      <c r="A210" s="729" t="str">
        <f>IF(ISNA((VLOOKUP(D210,'Number Allocation'!A:F,5,FALSE))),"",VLOOKUP(D210,'Number Allocation'!A:F,5,FALSE))</f>
        <v/>
      </c>
      <c r="B210" s="729" t="str">
        <f>IF(ISNA((VLOOKUP(D210,'Number Allocation'!A:F,6,FALSE))),"",VLOOKUP(D210,'Number Allocation'!A:F,6,FALSE))</f>
        <v/>
      </c>
      <c r="C210" s="66"/>
      <c r="D210" s="48"/>
      <c r="E210" s="49"/>
      <c r="F210" s="47" t="str">
        <f>IF(ISBLANK(D210),"",IF(ISNA((VLOOKUP(D210,'Number Allocation'!A:F,3,FALSE))),"Not Declared",VLOOKUP(D210,'Number Allocation'!A:F,3,FALSE)))</f>
        <v/>
      </c>
      <c r="G210" s="45" t="str">
        <f>IF(ISBLANK(D210),"",IF(ISNA((VLOOKUP(D210,'Number Allocation'!A:F,4,FALSE))),"Not Declared",VLOOKUP(D210,'Number Allocation'!A:F,4,FALSE)))</f>
        <v/>
      </c>
      <c r="H210" s="729" t="str" cm="1">
        <f t="array" ref="H210">IF(OR(C210="",D210="",E210=""),"", _xlfn.LET(_xlpm.Rst, VALUE(E210), _xlpm.Evt, A210&amp;B210&amp;" "&amp;C210,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0" s="66"/>
    </row>
    <row r="211" spans="1:9" ht="20.25" customHeight="1">
      <c r="A211" s="729" t="str">
        <f>IF(ISNA((VLOOKUP(D211,'Number Allocation'!A:F,5,FALSE))),"",VLOOKUP(D211,'Number Allocation'!A:F,5,FALSE))</f>
        <v/>
      </c>
      <c r="B211" s="729" t="str">
        <f>IF(ISNA((VLOOKUP(D211,'Number Allocation'!A:F,6,FALSE))),"",VLOOKUP(D211,'Number Allocation'!A:F,6,FALSE))</f>
        <v/>
      </c>
      <c r="C211" s="66"/>
      <c r="D211" s="48"/>
      <c r="E211" s="49"/>
      <c r="F211" s="47" t="str">
        <f>IF(ISBLANK(D211),"",IF(ISNA((VLOOKUP(D211,'Number Allocation'!A:F,3,FALSE))),"Not Declared",VLOOKUP(D211,'Number Allocation'!A:F,3,FALSE)))</f>
        <v/>
      </c>
      <c r="G211" s="45" t="str">
        <f>IF(ISBLANK(D211),"",IF(ISNA((VLOOKUP(D211,'Number Allocation'!A:F,4,FALSE))),"Not Declared",VLOOKUP(D211,'Number Allocation'!A:F,4,FALSE)))</f>
        <v/>
      </c>
      <c r="H211" s="729" t="str" cm="1">
        <f t="array" ref="H211">IF(OR(C211="",D211="",E211=""),"", _xlfn.LET(_xlpm.Rst, VALUE(E211), _xlpm.Evt, A211&amp;B211&amp;" "&amp;C211,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1" s="66"/>
    </row>
    <row r="212" spans="1:9" ht="20.25" customHeight="1">
      <c r="A212" s="729" t="str">
        <f>IF(ISNA((VLOOKUP(D212,'Number Allocation'!A:F,5,FALSE))),"",VLOOKUP(D212,'Number Allocation'!A:F,5,FALSE))</f>
        <v/>
      </c>
      <c r="B212" s="729" t="str">
        <f>IF(ISNA((VLOOKUP(D212,'Number Allocation'!A:F,6,FALSE))),"",VLOOKUP(D212,'Number Allocation'!A:F,6,FALSE))</f>
        <v/>
      </c>
      <c r="C212" s="66"/>
      <c r="D212" s="48"/>
      <c r="E212" s="49"/>
      <c r="F212" s="47" t="str">
        <f>IF(ISBLANK(D212),"",IF(ISNA((VLOOKUP(D212,'Number Allocation'!A:F,3,FALSE))),"Not Declared",VLOOKUP(D212,'Number Allocation'!A:F,3,FALSE)))</f>
        <v/>
      </c>
      <c r="G212" s="45" t="str">
        <f>IF(ISBLANK(D212),"",IF(ISNA((VLOOKUP(D212,'Number Allocation'!A:F,4,FALSE))),"Not Declared",VLOOKUP(D212,'Number Allocation'!A:F,4,FALSE)))</f>
        <v/>
      </c>
      <c r="H212" s="729" t="str" cm="1">
        <f t="array" ref="H212">IF(OR(C212="",D212="",E212=""),"", _xlfn.LET(_xlpm.Rst, VALUE(E212), _xlpm.Evt, A212&amp;B212&amp;" "&amp;C212,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2" s="66"/>
    </row>
    <row r="213" spans="1:9" ht="20.25" customHeight="1">
      <c r="A213" s="729" t="str">
        <f>IF(ISNA((VLOOKUP(D213,'Number Allocation'!A:F,5,FALSE))),"",VLOOKUP(D213,'Number Allocation'!A:F,5,FALSE))</f>
        <v/>
      </c>
      <c r="B213" s="729" t="str">
        <f>IF(ISNA((VLOOKUP(D213,'Number Allocation'!A:F,6,FALSE))),"",VLOOKUP(D213,'Number Allocation'!A:F,6,FALSE))</f>
        <v/>
      </c>
      <c r="C213" s="66"/>
      <c r="D213" s="48"/>
      <c r="E213" s="49"/>
      <c r="F213" s="47" t="str">
        <f>IF(ISBLANK(D213),"",IF(ISNA((VLOOKUP(D213,'Number Allocation'!A:F,3,FALSE))),"Not Declared",VLOOKUP(D213,'Number Allocation'!A:F,3,FALSE)))</f>
        <v/>
      </c>
      <c r="G213" s="45" t="str">
        <f>IF(ISBLANK(D213),"",IF(ISNA((VLOOKUP(D213,'Number Allocation'!A:F,4,FALSE))),"Not Declared",VLOOKUP(D213,'Number Allocation'!A:F,4,FALSE)))</f>
        <v/>
      </c>
      <c r="H213" s="729" t="str" cm="1">
        <f t="array" ref="H213">IF(OR(C213="",D213="",E213=""),"", _xlfn.LET(_xlpm.Rst, VALUE(E213), _xlpm.Evt, A213&amp;B213&amp;" "&amp;C213,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3" s="66"/>
    </row>
    <row r="214" spans="1:9" ht="20.25" customHeight="1">
      <c r="A214" s="729" t="str">
        <f>IF(ISNA((VLOOKUP(D214,'Number Allocation'!A:F,5,FALSE))),"",VLOOKUP(D214,'Number Allocation'!A:F,5,FALSE))</f>
        <v/>
      </c>
      <c r="B214" s="729" t="str">
        <f>IF(ISNA((VLOOKUP(D214,'Number Allocation'!A:F,6,FALSE))),"",VLOOKUP(D214,'Number Allocation'!A:F,6,FALSE))</f>
        <v/>
      </c>
      <c r="C214" s="66"/>
      <c r="D214" s="48"/>
      <c r="E214" s="49"/>
      <c r="F214" s="47" t="str">
        <f>IF(ISBLANK(D214),"",IF(ISNA((VLOOKUP(D214,'Number Allocation'!A:F,3,FALSE))),"Not Declared",VLOOKUP(D214,'Number Allocation'!A:F,3,FALSE)))</f>
        <v/>
      </c>
      <c r="G214" s="45" t="str">
        <f>IF(ISBLANK(D214),"",IF(ISNA((VLOOKUP(D214,'Number Allocation'!A:F,4,FALSE))),"Not Declared",VLOOKUP(D214,'Number Allocation'!A:F,4,FALSE)))</f>
        <v/>
      </c>
      <c r="H214" s="729" t="str" cm="1">
        <f t="array" ref="H214">IF(OR(C214="",D214="",E214=""),"", _xlfn.LET(_xlpm.Rst, VALUE(E214), _xlpm.Evt, A214&amp;B214&amp;" "&amp;C214,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4" s="66"/>
    </row>
    <row r="215" spans="1:9" ht="20.25" customHeight="1">
      <c r="A215" s="729" t="str">
        <f>IF(ISNA((VLOOKUP(D215,'Number Allocation'!A:F,5,FALSE))),"",VLOOKUP(D215,'Number Allocation'!A:F,5,FALSE))</f>
        <v/>
      </c>
      <c r="B215" s="729" t="str">
        <f>IF(ISNA((VLOOKUP(D215,'Number Allocation'!A:F,6,FALSE))),"",VLOOKUP(D215,'Number Allocation'!A:F,6,FALSE))</f>
        <v/>
      </c>
      <c r="C215" s="66"/>
      <c r="D215" s="48"/>
      <c r="E215" s="49"/>
      <c r="F215" s="47" t="str">
        <f>IF(ISBLANK(D215),"",IF(ISNA((VLOOKUP(D215,'Number Allocation'!A:F,3,FALSE))),"Not Declared",VLOOKUP(D215,'Number Allocation'!A:F,3,FALSE)))</f>
        <v/>
      </c>
      <c r="G215" s="45" t="str">
        <f>IF(ISBLANK(D215),"",IF(ISNA((VLOOKUP(D215,'Number Allocation'!A:F,4,FALSE))),"Not Declared",VLOOKUP(D215,'Number Allocation'!A:F,4,FALSE)))</f>
        <v/>
      </c>
      <c r="H215" s="729" t="str" cm="1">
        <f t="array" ref="H215">IF(OR(C215="",D215="",E215=""),"", _xlfn.LET(_xlpm.Rst, VALUE(E215), _xlpm.Evt, A215&amp;B215&amp;" "&amp;C215,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5" s="66"/>
    </row>
    <row r="216" spans="1:9" ht="20.25" customHeight="1">
      <c r="A216" s="729" t="str">
        <f>IF(ISNA((VLOOKUP(D216,'Number Allocation'!A:F,5,FALSE))),"",VLOOKUP(D216,'Number Allocation'!A:F,5,FALSE))</f>
        <v/>
      </c>
      <c r="B216" s="729" t="str">
        <f>IF(ISNA((VLOOKUP(D216,'Number Allocation'!A:F,6,FALSE))),"",VLOOKUP(D216,'Number Allocation'!A:F,6,FALSE))</f>
        <v/>
      </c>
      <c r="C216" s="66"/>
      <c r="D216" s="48"/>
      <c r="E216" s="49"/>
      <c r="F216" s="47" t="str">
        <f>IF(ISBLANK(D216),"",IF(ISNA((VLOOKUP(D216,'Number Allocation'!A:F,3,FALSE))),"Not Declared",VLOOKUP(D216,'Number Allocation'!A:F,3,FALSE)))</f>
        <v/>
      </c>
      <c r="G216" s="45" t="str">
        <f>IF(ISBLANK(D216),"",IF(ISNA((VLOOKUP(D216,'Number Allocation'!A:F,4,FALSE))),"Not Declared",VLOOKUP(D216,'Number Allocation'!A:F,4,FALSE)))</f>
        <v/>
      </c>
      <c r="H216" s="729" t="str" cm="1">
        <f t="array" ref="H216">IF(OR(C216="",D216="",E216=""),"", _xlfn.LET(_xlpm.Rst, VALUE(E216), _xlpm.Evt, A216&amp;B216&amp;" "&amp;C216,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6" s="66"/>
    </row>
    <row r="217" spans="1:9" ht="20.25" customHeight="1">
      <c r="A217" s="729" t="str">
        <f>IF(ISNA((VLOOKUP(D217,'Number Allocation'!A:F,5,FALSE))),"",VLOOKUP(D217,'Number Allocation'!A:F,5,FALSE))</f>
        <v/>
      </c>
      <c r="B217" s="729" t="str">
        <f>IF(ISNA((VLOOKUP(D217,'Number Allocation'!A:F,6,FALSE))),"",VLOOKUP(D217,'Number Allocation'!A:F,6,FALSE))</f>
        <v/>
      </c>
      <c r="C217" s="66"/>
      <c r="D217" s="48"/>
      <c r="E217" s="49"/>
      <c r="F217" s="47" t="str">
        <f>IF(ISBLANK(D217),"",IF(ISNA((VLOOKUP(D217,'Number Allocation'!A:F,3,FALSE))),"Not Declared",VLOOKUP(D217,'Number Allocation'!A:F,3,FALSE)))</f>
        <v/>
      </c>
      <c r="G217" s="45" t="str">
        <f>IF(ISBLANK(D217),"",IF(ISNA((VLOOKUP(D217,'Number Allocation'!A:F,4,FALSE))),"Not Declared",VLOOKUP(D217,'Number Allocation'!A:F,4,FALSE)))</f>
        <v/>
      </c>
      <c r="H217" s="729" t="str" cm="1">
        <f t="array" ref="H217">IF(OR(C217="",D217="",E217=""),"", _xlfn.LET(_xlpm.Rst, VALUE(E217), _xlpm.Evt, A217&amp;B217&amp;" "&amp;C217,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7" s="66"/>
    </row>
    <row r="218" spans="1:9" ht="20.25" customHeight="1">
      <c r="A218" s="729" t="str">
        <f>IF(ISNA((VLOOKUP(D218,'Number Allocation'!A:F,5,FALSE))),"",VLOOKUP(D218,'Number Allocation'!A:F,5,FALSE))</f>
        <v/>
      </c>
      <c r="B218" s="729" t="str">
        <f>IF(ISNA((VLOOKUP(D218,'Number Allocation'!A:F,6,FALSE))),"",VLOOKUP(D218,'Number Allocation'!A:F,6,FALSE))</f>
        <v/>
      </c>
      <c r="C218" s="66"/>
      <c r="D218" s="48"/>
      <c r="E218" s="49"/>
      <c r="F218" s="47" t="str">
        <f>IF(ISBLANK(D218),"",IF(ISNA((VLOOKUP(D218,'Number Allocation'!A:F,3,FALSE))),"Not Declared",VLOOKUP(D218,'Number Allocation'!A:F,3,FALSE)))</f>
        <v/>
      </c>
      <c r="G218" s="45" t="str">
        <f>IF(ISBLANK(D218),"",IF(ISNA((VLOOKUP(D218,'Number Allocation'!A:F,4,FALSE))),"Not Declared",VLOOKUP(D218,'Number Allocation'!A:F,4,FALSE)))</f>
        <v/>
      </c>
      <c r="H218" s="729" t="str" cm="1">
        <f t="array" ref="H218">IF(OR(C218="",D218="",E218=""),"", _xlfn.LET(_xlpm.Rst, VALUE(E218), _xlpm.Evt, A218&amp;B218&amp;" "&amp;C218,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8" s="66"/>
    </row>
    <row r="219" spans="1:9" ht="20.25" customHeight="1">
      <c r="A219" s="729" t="str">
        <f>IF(ISNA((VLOOKUP(D219,'Number Allocation'!A:F,5,FALSE))),"",VLOOKUP(D219,'Number Allocation'!A:F,5,FALSE))</f>
        <v/>
      </c>
      <c r="B219" s="729" t="str">
        <f>IF(ISNA((VLOOKUP(D219,'Number Allocation'!A:F,6,FALSE))),"",VLOOKUP(D219,'Number Allocation'!A:F,6,FALSE))</f>
        <v/>
      </c>
      <c r="C219" s="66"/>
      <c r="D219" s="48"/>
      <c r="E219" s="49"/>
      <c r="F219" s="47" t="str">
        <f>IF(ISBLANK(D219),"",IF(ISNA((VLOOKUP(D219,'Number Allocation'!A:F,3,FALSE))),"Not Declared",VLOOKUP(D219,'Number Allocation'!A:F,3,FALSE)))</f>
        <v/>
      </c>
      <c r="G219" s="45" t="str">
        <f>IF(ISBLANK(D219),"",IF(ISNA((VLOOKUP(D219,'Number Allocation'!A:F,4,FALSE))),"Not Declared",VLOOKUP(D219,'Number Allocation'!A:F,4,FALSE)))</f>
        <v/>
      </c>
      <c r="H219" s="729" t="str" cm="1">
        <f t="array" ref="H219">IF(OR(C219="",D219="",E219=""),"", _xlfn.LET(_xlpm.Rst, VALUE(E219), _xlpm.Evt, A219&amp;B219&amp;" "&amp;C219,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19" s="66"/>
    </row>
    <row r="220" spans="1:9" ht="20.25" customHeight="1">
      <c r="A220" s="729" t="str">
        <f>IF(ISNA((VLOOKUP(D220,'Number Allocation'!A:F,5,FALSE))),"",VLOOKUP(D220,'Number Allocation'!A:F,5,FALSE))</f>
        <v/>
      </c>
      <c r="B220" s="729" t="str">
        <f>IF(ISNA((VLOOKUP(D220,'Number Allocation'!A:F,6,FALSE))),"",VLOOKUP(D220,'Number Allocation'!A:F,6,FALSE))</f>
        <v/>
      </c>
      <c r="C220" s="66"/>
      <c r="D220" s="48"/>
      <c r="E220" s="49"/>
      <c r="F220" s="47" t="str">
        <f>IF(ISBLANK(D220),"",IF(ISNA((VLOOKUP(D220,'Number Allocation'!A:F,3,FALSE))),"Not Declared",VLOOKUP(D220,'Number Allocation'!A:F,3,FALSE)))</f>
        <v/>
      </c>
      <c r="G220" s="45" t="str">
        <f>IF(ISBLANK(D220),"",IF(ISNA((VLOOKUP(D220,'Number Allocation'!A:F,4,FALSE))),"Not Declared",VLOOKUP(D220,'Number Allocation'!A:F,4,FALSE)))</f>
        <v/>
      </c>
      <c r="H220" s="729" t="str" cm="1">
        <f t="array" ref="H220">IF(OR(C220="",D220="",E220=""),"", _xlfn.LET(_xlpm.Rst, VALUE(E220), _xlpm.Evt, A220&amp;B220&amp;" "&amp;C220,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0" s="66"/>
    </row>
    <row r="221" spans="1:9" ht="20.25" customHeight="1">
      <c r="A221" s="729" t="str">
        <f>IF(ISNA((VLOOKUP(D221,'Number Allocation'!A:F,5,FALSE))),"",VLOOKUP(D221,'Number Allocation'!A:F,5,FALSE))</f>
        <v/>
      </c>
      <c r="B221" s="729" t="str">
        <f>IF(ISNA((VLOOKUP(D221,'Number Allocation'!A:F,6,FALSE))),"",VLOOKUP(D221,'Number Allocation'!A:F,6,FALSE))</f>
        <v/>
      </c>
      <c r="C221" s="66"/>
      <c r="D221" s="48"/>
      <c r="E221" s="49"/>
      <c r="F221" s="47" t="str">
        <f>IF(ISBLANK(D221),"",IF(ISNA((VLOOKUP(D221,'Number Allocation'!A:F,3,FALSE))),"Not Declared",VLOOKUP(D221,'Number Allocation'!A:F,3,FALSE)))</f>
        <v/>
      </c>
      <c r="G221" s="45" t="str">
        <f>IF(ISBLANK(D221),"",IF(ISNA((VLOOKUP(D221,'Number Allocation'!A:F,4,FALSE))),"Not Declared",VLOOKUP(D221,'Number Allocation'!A:F,4,FALSE)))</f>
        <v/>
      </c>
      <c r="H221" s="729" t="str" cm="1">
        <f t="array" ref="H221">IF(OR(C221="",D221="",E221=""),"", _xlfn.LET(_xlpm.Rst, VALUE(E221), _xlpm.Evt, A221&amp;B221&amp;" "&amp;C221,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1" s="66"/>
    </row>
    <row r="222" spans="1:9" ht="20.25" customHeight="1">
      <c r="A222" s="729" t="str">
        <f>IF(ISNA((VLOOKUP(D222,'Number Allocation'!A:F,5,FALSE))),"",VLOOKUP(D222,'Number Allocation'!A:F,5,FALSE))</f>
        <v/>
      </c>
      <c r="B222" s="729" t="str">
        <f>IF(ISNA((VLOOKUP(D222,'Number Allocation'!A:F,6,FALSE))),"",VLOOKUP(D222,'Number Allocation'!A:F,6,FALSE))</f>
        <v/>
      </c>
      <c r="C222" s="66"/>
      <c r="D222" s="48"/>
      <c r="E222" s="49"/>
      <c r="F222" s="47" t="str">
        <f>IF(ISBLANK(D222),"",IF(ISNA((VLOOKUP(D222,'Number Allocation'!A:F,3,FALSE))),"Not Declared",VLOOKUP(D222,'Number Allocation'!A:F,3,FALSE)))</f>
        <v/>
      </c>
      <c r="G222" s="45" t="str">
        <f>IF(ISBLANK(D222),"",IF(ISNA((VLOOKUP(D222,'Number Allocation'!A:F,4,FALSE))),"Not Declared",VLOOKUP(D222,'Number Allocation'!A:F,4,FALSE)))</f>
        <v/>
      </c>
      <c r="H222" s="729" t="str" cm="1">
        <f t="array" ref="H222">IF(OR(C222="",D222="",E222=""),"", _xlfn.LET(_xlpm.Rst, VALUE(E222), _xlpm.Evt, A222&amp;B222&amp;" "&amp;C222,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2" s="66"/>
    </row>
    <row r="223" spans="1:9" ht="20.25" customHeight="1">
      <c r="A223" s="729" t="str">
        <f>IF(ISNA((VLOOKUP(D223,'Number Allocation'!A:F,5,FALSE))),"",VLOOKUP(D223,'Number Allocation'!A:F,5,FALSE))</f>
        <v/>
      </c>
      <c r="B223" s="729" t="str">
        <f>IF(ISNA((VLOOKUP(D223,'Number Allocation'!A:F,6,FALSE))),"",VLOOKUP(D223,'Number Allocation'!A:F,6,FALSE))</f>
        <v/>
      </c>
      <c r="C223" s="66"/>
      <c r="D223" s="48"/>
      <c r="E223" s="49"/>
      <c r="F223" s="47" t="str">
        <f>IF(ISBLANK(D223),"",IF(ISNA((VLOOKUP(D223,'Number Allocation'!A:F,3,FALSE))),"Not Declared",VLOOKUP(D223,'Number Allocation'!A:F,3,FALSE)))</f>
        <v/>
      </c>
      <c r="G223" s="45" t="str">
        <f>IF(ISBLANK(D223),"",IF(ISNA((VLOOKUP(D223,'Number Allocation'!A:F,4,FALSE))),"Not Declared",VLOOKUP(D223,'Number Allocation'!A:F,4,FALSE)))</f>
        <v/>
      </c>
      <c r="H223" s="729" t="str" cm="1">
        <f t="array" ref="H223">IF(OR(C223="",D223="",E223=""),"", _xlfn.LET(_xlpm.Rst, VALUE(E223), _xlpm.Evt, A223&amp;B223&amp;" "&amp;C223,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3" s="66"/>
    </row>
    <row r="224" spans="1:9" ht="20.25" customHeight="1">
      <c r="A224" s="729" t="str">
        <f>IF(ISNA((VLOOKUP(D224,'Number Allocation'!A:F,5,FALSE))),"",VLOOKUP(D224,'Number Allocation'!A:F,5,FALSE))</f>
        <v/>
      </c>
      <c r="B224" s="729" t="str">
        <f>IF(ISNA((VLOOKUP(D224,'Number Allocation'!A:F,6,FALSE))),"",VLOOKUP(D224,'Number Allocation'!A:F,6,FALSE))</f>
        <v/>
      </c>
      <c r="C224" s="66"/>
      <c r="D224" s="48"/>
      <c r="E224" s="49"/>
      <c r="F224" s="47" t="str">
        <f>IF(ISBLANK(D224),"",IF(ISNA((VLOOKUP(D224,'Number Allocation'!A:F,3,FALSE))),"Not Declared",VLOOKUP(D224,'Number Allocation'!A:F,3,FALSE)))</f>
        <v/>
      </c>
      <c r="G224" s="45" t="str">
        <f>IF(ISBLANK(D224),"",IF(ISNA((VLOOKUP(D224,'Number Allocation'!A:F,4,FALSE))),"Not Declared",VLOOKUP(D224,'Number Allocation'!A:F,4,FALSE)))</f>
        <v/>
      </c>
      <c r="H224" s="729" t="str" cm="1">
        <f t="array" ref="H224">IF(OR(C224="",D224="",E224=""),"", _xlfn.LET(_xlpm.Rst, VALUE(E224), _xlpm.Evt, A224&amp;B224&amp;" "&amp;C224,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4" s="66"/>
    </row>
    <row r="225" spans="1:9" ht="20.25" customHeight="1">
      <c r="A225" s="729" t="str">
        <f>IF(ISNA((VLOOKUP(D225,'Number Allocation'!A:F,5,FALSE))),"",VLOOKUP(D225,'Number Allocation'!A:F,5,FALSE))</f>
        <v/>
      </c>
      <c r="B225" s="729" t="str">
        <f>IF(ISNA((VLOOKUP(D225,'Number Allocation'!A:F,6,FALSE))),"",VLOOKUP(D225,'Number Allocation'!A:F,6,FALSE))</f>
        <v/>
      </c>
      <c r="C225" s="66"/>
      <c r="D225" s="48"/>
      <c r="E225" s="49"/>
      <c r="F225" s="47" t="str">
        <f>IF(ISBLANK(D225),"",IF(ISNA((VLOOKUP(D225,'Number Allocation'!A:F,3,FALSE))),"Not Declared",VLOOKUP(D225,'Number Allocation'!A:F,3,FALSE)))</f>
        <v/>
      </c>
      <c r="G225" s="45" t="str">
        <f>IF(ISBLANK(D225),"",IF(ISNA((VLOOKUP(D225,'Number Allocation'!A:F,4,FALSE))),"Not Declared",VLOOKUP(D225,'Number Allocation'!A:F,4,FALSE)))</f>
        <v/>
      </c>
      <c r="H225" s="729" t="str" cm="1">
        <f t="array" ref="H225">IF(OR(C225="",D225="",E225=""),"", _xlfn.LET(_xlpm.Rst, VALUE(E225), _xlpm.Evt, A225&amp;B225&amp;" "&amp;C225,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5" s="66"/>
    </row>
    <row r="226" spans="1:9" ht="20.25" customHeight="1">
      <c r="A226" s="729" t="str">
        <f>IF(ISNA((VLOOKUP(D226,'Number Allocation'!A:F,5,FALSE))),"",VLOOKUP(D226,'Number Allocation'!A:F,5,FALSE))</f>
        <v/>
      </c>
      <c r="B226" s="729" t="str">
        <f>IF(ISNA((VLOOKUP(D226,'Number Allocation'!A:F,6,FALSE))),"",VLOOKUP(D226,'Number Allocation'!A:F,6,FALSE))</f>
        <v/>
      </c>
      <c r="C226" s="66"/>
      <c r="D226" s="48"/>
      <c r="E226" s="49"/>
      <c r="F226" s="47" t="str">
        <f>IF(ISBLANK(D226),"",IF(ISNA((VLOOKUP(D226,'Number Allocation'!A:F,3,FALSE))),"Not Declared",VLOOKUP(D226,'Number Allocation'!A:F,3,FALSE)))</f>
        <v/>
      </c>
      <c r="G226" s="45" t="str">
        <f>IF(ISBLANK(D226),"",IF(ISNA((VLOOKUP(D226,'Number Allocation'!A:F,4,FALSE))),"Not Declared",VLOOKUP(D226,'Number Allocation'!A:F,4,FALSE)))</f>
        <v/>
      </c>
      <c r="H226" s="729" t="str" cm="1">
        <f t="array" ref="H226">IF(OR(C226="",D226="",E226=""),"", _xlfn.LET(_xlpm.Rst, VALUE(E226), _xlpm.Evt, A226&amp;B226&amp;" "&amp;C226,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6" s="66"/>
    </row>
    <row r="227" spans="1:9" ht="20.25" customHeight="1">
      <c r="A227" s="729" t="str">
        <f>IF(ISNA((VLOOKUP(D227,'Number Allocation'!A:F,5,FALSE))),"",VLOOKUP(D227,'Number Allocation'!A:F,5,FALSE))</f>
        <v/>
      </c>
      <c r="B227" s="729" t="str">
        <f>IF(ISNA((VLOOKUP(D227,'Number Allocation'!A:F,6,FALSE))),"",VLOOKUP(D227,'Number Allocation'!A:F,6,FALSE))</f>
        <v/>
      </c>
      <c r="C227" s="66"/>
      <c r="D227" s="48"/>
      <c r="E227" s="49"/>
      <c r="F227" s="47" t="str">
        <f>IF(ISBLANK(D227),"",IF(ISNA((VLOOKUP(D227,'Number Allocation'!A:F,3,FALSE))),"Not Declared",VLOOKUP(D227,'Number Allocation'!A:F,3,FALSE)))</f>
        <v/>
      </c>
      <c r="G227" s="45" t="str">
        <f>IF(ISBLANK(D227),"",IF(ISNA((VLOOKUP(D227,'Number Allocation'!A:F,4,FALSE))),"Not Declared",VLOOKUP(D227,'Number Allocation'!A:F,4,FALSE)))</f>
        <v/>
      </c>
      <c r="H227" s="729" t="str" cm="1">
        <f t="array" ref="H227">IF(OR(C227="",D227="",E227=""),"", _xlfn.LET(_xlpm.Rst, VALUE(E227), _xlpm.Evt, A227&amp;B227&amp;" "&amp;C227,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7" s="66"/>
    </row>
    <row r="228" spans="1:9" ht="20.25" customHeight="1">
      <c r="A228" s="729" t="str">
        <f>IF(ISNA((VLOOKUP(D228,'Number Allocation'!A:F,5,FALSE))),"",VLOOKUP(D228,'Number Allocation'!A:F,5,FALSE))</f>
        <v/>
      </c>
      <c r="B228" s="729" t="str">
        <f>IF(ISNA((VLOOKUP(D228,'Number Allocation'!A:F,6,FALSE))),"",VLOOKUP(D228,'Number Allocation'!A:F,6,FALSE))</f>
        <v/>
      </c>
      <c r="C228" s="66"/>
      <c r="D228" s="48"/>
      <c r="E228" s="49"/>
      <c r="F228" s="47" t="str">
        <f>IF(ISBLANK(D228),"",IF(ISNA((VLOOKUP(D228,'Number Allocation'!A:F,3,FALSE))),"Not Declared",VLOOKUP(D228,'Number Allocation'!A:F,3,FALSE)))</f>
        <v/>
      </c>
      <c r="G228" s="45" t="str">
        <f>IF(ISBLANK(D228),"",IF(ISNA((VLOOKUP(D228,'Number Allocation'!A:F,4,FALSE))),"Not Declared",VLOOKUP(D228,'Number Allocation'!A:F,4,FALSE)))</f>
        <v/>
      </c>
      <c r="H228" s="729" t="str" cm="1">
        <f t="array" ref="H228">IF(OR(C228="",D228="",E228=""),"", _xlfn.LET(_xlpm.Rst, VALUE(E228), _xlpm.Evt, A228&amp;B228&amp;" "&amp;C228,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8" s="66"/>
    </row>
    <row r="229" spans="1:9" ht="20.25" customHeight="1">
      <c r="A229" s="729" t="str">
        <f>IF(ISNA((VLOOKUP(D229,'Number Allocation'!A:F,5,FALSE))),"",VLOOKUP(D229,'Number Allocation'!A:F,5,FALSE))</f>
        <v/>
      </c>
      <c r="B229" s="729" t="str">
        <f>IF(ISNA((VLOOKUP(D229,'Number Allocation'!A:F,6,FALSE))),"",VLOOKUP(D229,'Number Allocation'!A:F,6,FALSE))</f>
        <v/>
      </c>
      <c r="C229" s="66"/>
      <c r="D229" s="48"/>
      <c r="E229" s="49"/>
      <c r="F229" s="47" t="str">
        <f>IF(ISBLANK(D229),"",IF(ISNA((VLOOKUP(D229,'Number Allocation'!A:F,3,FALSE))),"Not Declared",VLOOKUP(D229,'Number Allocation'!A:F,3,FALSE)))</f>
        <v/>
      </c>
      <c r="G229" s="45" t="str">
        <f>IF(ISBLANK(D229),"",IF(ISNA((VLOOKUP(D229,'Number Allocation'!A:F,4,FALSE))),"Not Declared",VLOOKUP(D229,'Number Allocation'!A:F,4,FALSE)))</f>
        <v/>
      </c>
      <c r="H229" s="729" t="str" cm="1">
        <f t="array" ref="H229">IF(OR(C229="",D229="",E229=""),"", _xlfn.LET(_xlpm.Rst, VALUE(E229), _xlpm.Evt, A229&amp;B229&amp;" "&amp;C229,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29" s="66"/>
    </row>
    <row r="230" spans="1:9" ht="20.25" customHeight="1">
      <c r="A230" s="729" t="str">
        <f>IF(ISNA((VLOOKUP(D230,'Number Allocation'!A:F,5,FALSE))),"",VLOOKUP(D230,'Number Allocation'!A:F,5,FALSE))</f>
        <v/>
      </c>
      <c r="B230" s="729" t="str">
        <f>IF(ISNA((VLOOKUP(D230,'Number Allocation'!A:F,6,FALSE))),"",VLOOKUP(D230,'Number Allocation'!A:F,6,FALSE))</f>
        <v/>
      </c>
      <c r="C230" s="66"/>
      <c r="D230" s="48"/>
      <c r="E230" s="49"/>
      <c r="F230" s="47" t="str">
        <f>IF(ISBLANK(D230),"",IF(ISNA((VLOOKUP(D230,'Number Allocation'!A:F,3,FALSE))),"Not Declared",VLOOKUP(D230,'Number Allocation'!A:F,3,FALSE)))</f>
        <v/>
      </c>
      <c r="G230" s="45" t="str">
        <f>IF(ISBLANK(D230),"",IF(ISNA((VLOOKUP(D230,'Number Allocation'!A:F,4,FALSE))),"Not Declared",VLOOKUP(D230,'Number Allocation'!A:F,4,FALSE)))</f>
        <v/>
      </c>
      <c r="H230" s="729" t="str" cm="1">
        <f t="array" ref="H230">IF(OR(C230="",D230="",E230=""),"", _xlfn.LET(_xlpm.Rst, VALUE(E230), _xlpm.Evt, A230&amp;B230&amp;" "&amp;C230,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0" s="66"/>
    </row>
    <row r="231" spans="1:9" ht="20.25" customHeight="1">
      <c r="A231" s="729" t="str">
        <f>IF(ISNA((VLOOKUP(D231,'Number Allocation'!A:F,5,FALSE))),"",VLOOKUP(D231,'Number Allocation'!A:F,5,FALSE))</f>
        <v/>
      </c>
      <c r="B231" s="729" t="str">
        <f>IF(ISNA((VLOOKUP(D231,'Number Allocation'!A:F,6,FALSE))),"",VLOOKUP(D231,'Number Allocation'!A:F,6,FALSE))</f>
        <v/>
      </c>
      <c r="C231" s="66"/>
      <c r="D231" s="48"/>
      <c r="E231" s="49"/>
      <c r="F231" s="47" t="str">
        <f>IF(ISBLANK(D231),"",IF(ISNA((VLOOKUP(D231,'Number Allocation'!A:F,3,FALSE))),"Not Declared",VLOOKUP(D231,'Number Allocation'!A:F,3,FALSE)))</f>
        <v/>
      </c>
      <c r="G231" s="45" t="str">
        <f>IF(ISBLANK(D231),"",IF(ISNA((VLOOKUP(D231,'Number Allocation'!A:F,4,FALSE))),"Not Declared",VLOOKUP(D231,'Number Allocation'!A:F,4,FALSE)))</f>
        <v/>
      </c>
      <c r="H231" s="729" t="str" cm="1">
        <f t="array" ref="H231">IF(OR(C231="",D231="",E231=""),"", _xlfn.LET(_xlpm.Rst, VALUE(E231), _xlpm.Evt, A231&amp;B231&amp;" "&amp;C231,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1" s="66"/>
    </row>
    <row r="232" spans="1:9" ht="20.25" customHeight="1">
      <c r="A232" s="729" t="str">
        <f>IF(ISNA((VLOOKUP(D232,'Number Allocation'!A:F,5,FALSE))),"",VLOOKUP(D232,'Number Allocation'!A:F,5,FALSE))</f>
        <v/>
      </c>
      <c r="B232" s="729" t="str">
        <f>IF(ISNA((VLOOKUP(D232,'Number Allocation'!A:F,6,FALSE))),"",VLOOKUP(D232,'Number Allocation'!A:F,6,FALSE))</f>
        <v/>
      </c>
      <c r="C232" s="66"/>
      <c r="D232" s="48"/>
      <c r="E232" s="49"/>
      <c r="F232" s="47" t="str">
        <f>IF(ISBLANK(D232),"",IF(ISNA((VLOOKUP(D232,'Number Allocation'!A:F,3,FALSE))),"Not Declared",VLOOKUP(D232,'Number Allocation'!A:F,3,FALSE)))</f>
        <v/>
      </c>
      <c r="G232" s="45" t="str">
        <f>IF(ISBLANK(D232),"",IF(ISNA((VLOOKUP(D232,'Number Allocation'!A:F,4,FALSE))),"Not Declared",VLOOKUP(D232,'Number Allocation'!A:F,4,FALSE)))</f>
        <v/>
      </c>
      <c r="H232" s="729" t="str" cm="1">
        <f t="array" ref="H232">IF(OR(C232="",D232="",E232=""),"", _xlfn.LET(_xlpm.Rst, VALUE(E232), _xlpm.Evt, A232&amp;B232&amp;" "&amp;C232,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2" s="66"/>
    </row>
    <row r="233" spans="1:9" ht="20.25" customHeight="1">
      <c r="A233" s="729" t="str">
        <f>IF(ISNA((VLOOKUP(D233,'Number Allocation'!A:F,5,FALSE))),"",VLOOKUP(D233,'Number Allocation'!A:F,5,FALSE))</f>
        <v/>
      </c>
      <c r="B233" s="729" t="str">
        <f>IF(ISNA((VLOOKUP(D233,'Number Allocation'!A:F,6,FALSE))),"",VLOOKUP(D233,'Number Allocation'!A:F,6,FALSE))</f>
        <v/>
      </c>
      <c r="C233" s="66"/>
      <c r="D233" s="48"/>
      <c r="E233" s="49"/>
      <c r="F233" s="47" t="str">
        <f>IF(ISBLANK(D233),"",IF(ISNA((VLOOKUP(D233,'Number Allocation'!A:F,3,FALSE))),"Not Declared",VLOOKUP(D233,'Number Allocation'!A:F,3,FALSE)))</f>
        <v/>
      </c>
      <c r="G233" s="45" t="str">
        <f>IF(ISBLANK(D233),"",IF(ISNA((VLOOKUP(D233,'Number Allocation'!A:F,4,FALSE))),"Not Declared",VLOOKUP(D233,'Number Allocation'!A:F,4,FALSE)))</f>
        <v/>
      </c>
      <c r="H233" s="729" t="str" cm="1">
        <f t="array" ref="H233">IF(OR(C233="",D233="",E233=""),"", _xlfn.LET(_xlpm.Rst, VALUE(E233), _xlpm.Evt, A233&amp;B233&amp;" "&amp;C233,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3" s="66"/>
    </row>
    <row r="234" spans="1:9" ht="20.25" customHeight="1">
      <c r="A234" s="729" t="str">
        <f>IF(ISNA((VLOOKUP(D234,'Number Allocation'!A:F,5,FALSE))),"",VLOOKUP(D234,'Number Allocation'!A:F,5,FALSE))</f>
        <v/>
      </c>
      <c r="B234" s="729" t="str">
        <f>IF(ISNA((VLOOKUP(D234,'Number Allocation'!A:F,6,FALSE))),"",VLOOKUP(D234,'Number Allocation'!A:F,6,FALSE))</f>
        <v/>
      </c>
      <c r="C234" s="66"/>
      <c r="D234" s="48"/>
      <c r="E234" s="49"/>
      <c r="F234" s="47" t="str">
        <f>IF(ISBLANK(D234),"",IF(ISNA((VLOOKUP(D234,'Number Allocation'!A:F,3,FALSE))),"Not Declared",VLOOKUP(D234,'Number Allocation'!A:F,3,FALSE)))</f>
        <v/>
      </c>
      <c r="G234" s="45" t="str">
        <f>IF(ISBLANK(D234),"",IF(ISNA((VLOOKUP(D234,'Number Allocation'!A:F,4,FALSE))),"Not Declared",VLOOKUP(D234,'Number Allocation'!A:F,4,FALSE)))</f>
        <v/>
      </c>
      <c r="H234" s="729" t="str" cm="1">
        <f t="array" ref="H234">IF(OR(C234="",D234="",E234=""),"", _xlfn.LET(_xlpm.Rst, VALUE(E234), _xlpm.Evt, A234&amp;B234&amp;" "&amp;C234,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4" s="66"/>
    </row>
    <row r="235" spans="1:9" ht="20.25" customHeight="1">
      <c r="A235" s="729" t="str">
        <f>IF(ISNA((VLOOKUP(D235,'Number Allocation'!A:F,5,FALSE))),"",VLOOKUP(D235,'Number Allocation'!A:F,5,FALSE))</f>
        <v/>
      </c>
      <c r="B235" s="729" t="str">
        <f>IF(ISNA((VLOOKUP(D235,'Number Allocation'!A:F,6,FALSE))),"",VLOOKUP(D235,'Number Allocation'!A:F,6,FALSE))</f>
        <v/>
      </c>
      <c r="C235" s="66"/>
      <c r="D235" s="48"/>
      <c r="E235" s="49"/>
      <c r="F235" s="47" t="str">
        <f>IF(ISBLANK(D235),"",IF(ISNA((VLOOKUP(D235,'Number Allocation'!A:F,3,FALSE))),"Not Declared",VLOOKUP(D235,'Number Allocation'!A:F,3,FALSE)))</f>
        <v/>
      </c>
      <c r="G235" s="45" t="str">
        <f>IF(ISBLANK(D235),"",IF(ISNA((VLOOKUP(D235,'Number Allocation'!A:F,4,FALSE))),"Not Declared",VLOOKUP(D235,'Number Allocation'!A:F,4,FALSE)))</f>
        <v/>
      </c>
      <c r="H235" s="729" t="str" cm="1">
        <f t="array" ref="H235">IF(OR(C235="",D235="",E235=""),"", _xlfn.LET(_xlpm.Rst, VALUE(E235), _xlpm.Evt, A235&amp;B235&amp;" "&amp;C235,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5" s="66"/>
    </row>
    <row r="236" spans="1:9" ht="20.25" customHeight="1">
      <c r="A236" s="729" t="str">
        <f>IF(ISNA((VLOOKUP(D236,'Number Allocation'!A:F,5,FALSE))),"",VLOOKUP(D236,'Number Allocation'!A:F,5,FALSE))</f>
        <v/>
      </c>
      <c r="B236" s="729" t="str">
        <f>IF(ISNA((VLOOKUP(D236,'Number Allocation'!A:F,6,FALSE))),"",VLOOKUP(D236,'Number Allocation'!A:F,6,FALSE))</f>
        <v/>
      </c>
      <c r="C236" s="66"/>
      <c r="D236" s="48"/>
      <c r="E236" s="49"/>
      <c r="F236" s="45" t="str">
        <f>IF(ISBLANK(D236),"",IF(ISNA((VLOOKUP(D236,'Number Allocation'!A:F,3,FALSE))),"Not Declared",VLOOKUP(D236,'Number Allocation'!A:F,3,FALSE)))</f>
        <v/>
      </c>
      <c r="G236" s="45" t="str">
        <f>IF(ISBLANK(D236),"",IF(ISNA((VLOOKUP(D236,'Number Allocation'!A:F,4,FALSE))),"Not Declared",VLOOKUP(D236,'Number Allocation'!A:F,4,FALSE)))</f>
        <v/>
      </c>
      <c r="H236" s="729" t="str" cm="1">
        <f t="array" ref="H236">IF(OR(C236="",D236="",E236=""),"", _xlfn.LET(_xlpm.Rst, VALUE(E236), _xlpm.Evt, A236&amp;B236&amp;" "&amp;C236,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6" s="66"/>
    </row>
    <row r="237" spans="1:9" ht="20.25" customHeight="1">
      <c r="A237" s="729" t="str">
        <f>IF(ISNA((VLOOKUP(D237,'Number Allocation'!A:F,5,FALSE))),"",VLOOKUP(D237,'Number Allocation'!A:F,5,FALSE))</f>
        <v/>
      </c>
      <c r="B237" s="729" t="str">
        <f>IF(ISNA((VLOOKUP(D237,'Number Allocation'!A:F,6,FALSE))),"",VLOOKUP(D237,'Number Allocation'!A:F,6,FALSE))</f>
        <v/>
      </c>
      <c r="C237" s="66"/>
      <c r="D237" s="48"/>
      <c r="E237" s="49"/>
      <c r="F237" s="47" t="str">
        <f>IF(ISBLANK(D237),"",IF(ISNA((VLOOKUP(D237,'Number Allocation'!A:F,3,FALSE))),"Not Declared",VLOOKUP(D237,'Number Allocation'!A:F,3,FALSE)))</f>
        <v/>
      </c>
      <c r="G237" s="45" t="str">
        <f>IF(ISBLANK(D237),"",IF(ISNA((VLOOKUP(D237,'Number Allocation'!A:F,4,FALSE))),"Not Declared",VLOOKUP(D237,'Number Allocation'!A:F,4,FALSE)))</f>
        <v/>
      </c>
      <c r="H237" s="729" t="str" cm="1">
        <f t="array" ref="H237">IF(OR(C237="",D237="",E237=""),"", _xlfn.LET(_xlpm.Rst, VALUE(E237), _xlpm.Evt, A237&amp;B237&amp;" "&amp;C237,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7" s="66"/>
    </row>
    <row r="238" spans="1:9" ht="20.25" customHeight="1">
      <c r="A238" s="729" t="str">
        <f>IF(ISNA((VLOOKUP(D238,'Number Allocation'!A:F,5,FALSE))),"",VLOOKUP(D238,'Number Allocation'!A:F,5,FALSE))</f>
        <v/>
      </c>
      <c r="B238" s="729" t="str">
        <f>IF(ISNA((VLOOKUP(D238,'Number Allocation'!A:F,6,FALSE))),"",VLOOKUP(D238,'Number Allocation'!A:F,6,FALSE))</f>
        <v/>
      </c>
      <c r="C238" s="66"/>
      <c r="D238" s="48"/>
      <c r="E238" s="49"/>
      <c r="F238" s="47" t="str">
        <f>IF(ISBLANK(D238),"",IF(ISNA((VLOOKUP(D238,'Number Allocation'!A:F,3,FALSE))),"Not Declared",VLOOKUP(D238,'Number Allocation'!A:F,3,FALSE)))</f>
        <v/>
      </c>
      <c r="G238" s="45" t="str">
        <f>IF(ISBLANK(D238),"",IF(ISNA((VLOOKUP(D238,'Number Allocation'!A:F,4,FALSE))),"Not Declared",VLOOKUP(D238,'Number Allocation'!A:F,4,FALSE)))</f>
        <v/>
      </c>
      <c r="H238" s="729" t="str" cm="1">
        <f t="array" ref="H238">IF(OR(C238="",D238="",E238=""),"", _xlfn.LET(_xlpm.Rst, VALUE(E238), _xlpm.Evt, A238&amp;B238&amp;" "&amp;C238,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8" s="66"/>
    </row>
    <row r="239" spans="1:9" ht="20.25" customHeight="1">
      <c r="A239" s="729" t="str">
        <f>IF(ISNA((VLOOKUP(D239,'Number Allocation'!A:F,5,FALSE))),"",VLOOKUP(D239,'Number Allocation'!A:F,5,FALSE))</f>
        <v/>
      </c>
      <c r="B239" s="729" t="str">
        <f>IF(ISNA((VLOOKUP(D239,'Number Allocation'!A:F,6,FALSE))),"",VLOOKUP(D239,'Number Allocation'!A:F,6,FALSE))</f>
        <v/>
      </c>
      <c r="C239" s="66"/>
      <c r="D239" s="48"/>
      <c r="E239" s="49"/>
      <c r="F239" s="47" t="str">
        <f>IF(ISBLANK(D239),"",IF(ISNA((VLOOKUP(D239,'Number Allocation'!A:F,3,FALSE))),"Not Declared",VLOOKUP(D239,'Number Allocation'!A:F,3,FALSE)))</f>
        <v/>
      </c>
      <c r="G239" s="45" t="str">
        <f>IF(ISBLANK(D239),"",IF(ISNA((VLOOKUP(D239,'Number Allocation'!A:F,4,FALSE))),"Not Declared",VLOOKUP(D239,'Number Allocation'!A:F,4,FALSE)))</f>
        <v/>
      </c>
      <c r="H239" s="729" t="str" cm="1">
        <f t="array" ref="H239">IF(OR(C239="",D239="",E239=""),"", _xlfn.LET(_xlpm.Rst, VALUE(E239), _xlpm.Evt, A239&amp;B239&amp;" "&amp;C239,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39" s="66"/>
    </row>
    <row r="240" spans="1:9" ht="20.25" customHeight="1">
      <c r="A240" s="729" t="str">
        <f>IF(ISNA((VLOOKUP(D240,'Number Allocation'!A:F,5,FALSE))),"",VLOOKUP(D240,'Number Allocation'!A:F,5,FALSE))</f>
        <v/>
      </c>
      <c r="B240" s="729" t="str">
        <f>IF(ISNA((VLOOKUP(D240,'Number Allocation'!A:F,6,FALSE))),"",VLOOKUP(D240,'Number Allocation'!A:F,6,FALSE))</f>
        <v/>
      </c>
      <c r="C240" s="66"/>
      <c r="D240" s="48"/>
      <c r="E240" s="49"/>
      <c r="F240" s="47" t="str">
        <f>IF(ISBLANK(D240),"",IF(ISNA((VLOOKUP(D240,'Number Allocation'!A:F,3,FALSE))),"Not Declared",VLOOKUP(D240,'Number Allocation'!A:F,3,FALSE)))</f>
        <v/>
      </c>
      <c r="G240" s="45" t="str">
        <f>IF(ISBLANK(D240),"",IF(ISNA((VLOOKUP(D240,'Number Allocation'!A:F,4,FALSE))),"Not Declared",VLOOKUP(D240,'Number Allocation'!A:F,4,FALSE)))</f>
        <v/>
      </c>
      <c r="H240" s="729" t="str" cm="1">
        <f t="array" ref="H240">IF(OR(C240="",D240="",E240=""),"", _xlfn.LET(_xlpm.Rst, VALUE(E240), _xlpm.Evt, A240&amp;B240&amp;" "&amp;C240,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0" s="66"/>
    </row>
    <row r="241" spans="1:9" ht="20.25" customHeight="1">
      <c r="A241" s="729" t="str">
        <f>IF(ISNA((VLOOKUP(D241,'Number Allocation'!A:F,5,FALSE))),"",VLOOKUP(D241,'Number Allocation'!A:F,5,FALSE))</f>
        <v/>
      </c>
      <c r="B241" s="729" t="str">
        <f>IF(ISNA((VLOOKUP(D241,'Number Allocation'!A:F,6,FALSE))),"",VLOOKUP(D241,'Number Allocation'!A:F,6,FALSE))</f>
        <v/>
      </c>
      <c r="C241" s="66"/>
      <c r="D241" s="48"/>
      <c r="E241" s="49"/>
      <c r="F241" s="47" t="str">
        <f>IF(ISBLANK(D241),"",IF(ISNA((VLOOKUP(D241,'Number Allocation'!A:F,3,FALSE))),"Not Declared",VLOOKUP(D241,'Number Allocation'!A:F,3,FALSE)))</f>
        <v/>
      </c>
      <c r="G241" s="45" t="str">
        <f>IF(ISBLANK(D241),"",IF(ISNA((VLOOKUP(D241,'Number Allocation'!A:F,4,FALSE))),"Not Declared",VLOOKUP(D241,'Number Allocation'!A:F,4,FALSE)))</f>
        <v/>
      </c>
      <c r="H241" s="729" t="str" cm="1">
        <f t="array" ref="H241">IF(OR(C241="",D241="",E241=""),"", _xlfn.LET(_xlpm.Rst, VALUE(E241), _xlpm.Evt, A241&amp;B241&amp;" "&amp;C241,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1" s="66"/>
    </row>
    <row r="242" spans="1:9" ht="20.25" customHeight="1">
      <c r="A242" s="729" t="str">
        <f>IF(ISNA((VLOOKUP(D242,'Number Allocation'!A:F,5,FALSE))),"",VLOOKUP(D242,'Number Allocation'!A:F,5,FALSE))</f>
        <v/>
      </c>
      <c r="B242" s="729" t="str">
        <f>IF(ISNA((VLOOKUP(D242,'Number Allocation'!A:F,6,FALSE))),"",VLOOKUP(D242,'Number Allocation'!A:F,6,FALSE))</f>
        <v/>
      </c>
      <c r="C242" s="66"/>
      <c r="D242" s="48"/>
      <c r="E242" s="49"/>
      <c r="F242" s="47" t="str">
        <f>IF(ISBLANK(D242),"",IF(ISNA((VLOOKUP(D242,'Number Allocation'!A:F,3,FALSE))),"Not Declared",VLOOKUP(D242,'Number Allocation'!A:F,3,FALSE)))</f>
        <v/>
      </c>
      <c r="G242" s="45" t="str">
        <f>IF(ISBLANK(D242),"",IF(ISNA((VLOOKUP(D242,'Number Allocation'!A:F,4,FALSE))),"Not Declared",VLOOKUP(D242,'Number Allocation'!A:F,4,FALSE)))</f>
        <v/>
      </c>
      <c r="H242" s="729" t="str" cm="1">
        <f t="array" ref="H242">IF(OR(C242="",D242="",E242=""),"", _xlfn.LET(_xlpm.Rst, VALUE(E242), _xlpm.Evt, A242&amp;B242&amp;" "&amp;C242,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2" s="66"/>
    </row>
    <row r="243" spans="1:9" ht="20.25" customHeight="1">
      <c r="A243" s="729" t="str">
        <f>IF(ISNA((VLOOKUP(D243,'Number Allocation'!A:F,5,FALSE))),"",VLOOKUP(D243,'Number Allocation'!A:F,5,FALSE))</f>
        <v/>
      </c>
      <c r="B243" s="729" t="str">
        <f>IF(ISNA((VLOOKUP(D243,'Number Allocation'!A:F,6,FALSE))),"",VLOOKUP(D243,'Number Allocation'!A:F,6,FALSE))</f>
        <v/>
      </c>
      <c r="C243" s="66"/>
      <c r="D243" s="48"/>
      <c r="E243" s="49"/>
      <c r="F243" s="47" t="str">
        <f>IF(ISBLANK(D243),"",IF(ISNA((VLOOKUP(D243,'Number Allocation'!A:F,3,FALSE))),"Not Declared",VLOOKUP(D243,'Number Allocation'!A:F,3,FALSE)))</f>
        <v/>
      </c>
      <c r="G243" s="45" t="str">
        <f>IF(ISBLANK(D243),"",IF(ISNA((VLOOKUP(D243,'Number Allocation'!A:F,4,FALSE))),"Not Declared",VLOOKUP(D243,'Number Allocation'!A:F,4,FALSE)))</f>
        <v/>
      </c>
      <c r="H243" s="729" t="str" cm="1">
        <f t="array" ref="H243">IF(OR(C243="",D243="",E243=""),"", _xlfn.LET(_xlpm.Rst, VALUE(E243), _xlpm.Evt, A243&amp;B243&amp;" "&amp;C243,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3" s="66"/>
    </row>
    <row r="244" spans="1:9" ht="20.25" customHeight="1">
      <c r="A244" s="729" t="str">
        <f>IF(ISNA((VLOOKUP(D244,'Number Allocation'!A:F,5,FALSE))),"",VLOOKUP(D244,'Number Allocation'!A:F,5,FALSE))</f>
        <v/>
      </c>
      <c r="B244" s="729" t="str">
        <f>IF(ISNA((VLOOKUP(D244,'Number Allocation'!A:F,6,FALSE))),"",VLOOKUP(D244,'Number Allocation'!A:F,6,FALSE))</f>
        <v/>
      </c>
      <c r="C244" s="66"/>
      <c r="D244" s="48"/>
      <c r="E244" s="49"/>
      <c r="F244" s="47" t="str">
        <f>IF(ISBLANK(D244),"",IF(ISNA((VLOOKUP(D244,'Number Allocation'!A:F,3,FALSE))),"Not Declared",VLOOKUP(D244,'Number Allocation'!A:F,3,FALSE)))</f>
        <v/>
      </c>
      <c r="G244" s="45" t="str">
        <f>IF(ISBLANK(D244),"",IF(ISNA((VLOOKUP(D244,'Number Allocation'!A:F,4,FALSE))),"Not Declared",VLOOKUP(D244,'Number Allocation'!A:F,4,FALSE)))</f>
        <v/>
      </c>
      <c r="H244" s="729" t="str" cm="1">
        <f t="array" ref="H244">IF(OR(C244="",D244="",E244=""),"", _xlfn.LET(_xlpm.Rst, VALUE(E244), _xlpm.Evt, A244&amp;B244&amp;" "&amp;C244,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4" s="66"/>
    </row>
    <row r="245" spans="1:9" ht="20.25" customHeight="1">
      <c r="A245" s="729" t="str">
        <f>IF(ISNA((VLOOKUP(D245,'Number Allocation'!A:F,5,FALSE))),"",VLOOKUP(D245,'Number Allocation'!A:F,5,FALSE))</f>
        <v/>
      </c>
      <c r="B245" s="729" t="str">
        <f>IF(ISNA((VLOOKUP(D245,'Number Allocation'!A:F,6,FALSE))),"",VLOOKUP(D245,'Number Allocation'!A:F,6,FALSE))</f>
        <v/>
      </c>
      <c r="C245" s="66"/>
      <c r="D245" s="48"/>
      <c r="E245" s="49"/>
      <c r="F245" s="47" t="str">
        <f>IF(ISBLANK(D245),"",IF(ISNA((VLOOKUP(D245,'Number Allocation'!A:F,3,FALSE))),"Not Declared",VLOOKUP(D245,'Number Allocation'!A:F,3,FALSE)))</f>
        <v/>
      </c>
      <c r="G245" s="45" t="str">
        <f>IF(ISBLANK(D245),"",IF(ISNA((VLOOKUP(D245,'Number Allocation'!A:F,4,FALSE))),"Not Declared",VLOOKUP(D245,'Number Allocation'!A:F,4,FALSE)))</f>
        <v/>
      </c>
      <c r="H245" s="729" t="str" cm="1">
        <f t="array" ref="H245">IF(OR(C245="",D245="",E245=""),"", _xlfn.LET(_xlpm.Rst, VALUE(E245), _xlpm.Evt, A245&amp;B245&amp;" "&amp;C245,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5" s="66"/>
    </row>
    <row r="246" spans="1:9" ht="20.25" customHeight="1">
      <c r="A246" s="729" t="str">
        <f>IF(ISNA((VLOOKUP(D246,'Number Allocation'!A:F,5,FALSE))),"",VLOOKUP(D246,'Number Allocation'!A:F,5,FALSE))</f>
        <v/>
      </c>
      <c r="B246" s="729" t="str">
        <f>IF(ISNA((VLOOKUP(D246,'Number Allocation'!A:F,6,FALSE))),"",VLOOKUP(D246,'Number Allocation'!A:F,6,FALSE))</f>
        <v/>
      </c>
      <c r="C246" s="66"/>
      <c r="D246" s="48"/>
      <c r="E246" s="49"/>
      <c r="F246" s="47" t="str">
        <f>IF(ISBLANK(D246),"",IF(ISNA((VLOOKUP(D246,'Number Allocation'!A:F,3,FALSE))),"Not Declared",VLOOKUP(D246,'Number Allocation'!A:F,3,FALSE)))</f>
        <v/>
      </c>
      <c r="G246" s="45" t="str">
        <f>IF(ISBLANK(D246),"",IF(ISNA((VLOOKUP(D246,'Number Allocation'!A:F,4,FALSE))),"Not Declared",VLOOKUP(D246,'Number Allocation'!A:F,4,FALSE)))</f>
        <v/>
      </c>
      <c r="H246" s="729" t="str" cm="1">
        <f t="array" ref="H246">IF(OR(C246="",D246="",E246=""),"", _xlfn.LET(_xlpm.Rst, VALUE(E246), _xlpm.Evt, A246&amp;B246&amp;" "&amp;C246,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6" s="66"/>
    </row>
    <row r="247" spans="1:9" ht="20.25" customHeight="1">
      <c r="A247" s="729" t="str">
        <f>IF(ISNA((VLOOKUP(D247,'Number Allocation'!A:F,5,FALSE))),"",VLOOKUP(D247,'Number Allocation'!A:F,5,FALSE))</f>
        <v/>
      </c>
      <c r="B247" s="729" t="str">
        <f>IF(ISNA((VLOOKUP(D247,'Number Allocation'!A:F,6,FALSE))),"",VLOOKUP(D247,'Number Allocation'!A:F,6,FALSE))</f>
        <v/>
      </c>
      <c r="C247" s="66"/>
      <c r="D247" s="48"/>
      <c r="E247" s="49"/>
      <c r="F247" s="47" t="str">
        <f>IF(ISBLANK(D247),"",IF(ISNA((VLOOKUP(D247,'Number Allocation'!A:F,3,FALSE))),"Not Declared",VLOOKUP(D247,'Number Allocation'!A:F,3,FALSE)))</f>
        <v/>
      </c>
      <c r="G247" s="45" t="str">
        <f>IF(ISBLANK(D247),"",IF(ISNA((VLOOKUP(D247,'Number Allocation'!A:F,4,FALSE))),"Not Declared",VLOOKUP(D247,'Number Allocation'!A:F,4,FALSE)))</f>
        <v/>
      </c>
      <c r="H247" s="729" t="str" cm="1">
        <f t="array" ref="H247">IF(OR(C247="",D247="",E247=""),"", _xlfn.LET(_xlpm.Rst, VALUE(E247), _xlpm.Evt, A247&amp;B247&amp;" "&amp;C247,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7" s="66"/>
    </row>
    <row r="248" spans="1:9" ht="20.25" customHeight="1">
      <c r="A248" s="729" t="str">
        <f>IF(ISNA((VLOOKUP(D248,'Number Allocation'!A:F,5,FALSE))),"",VLOOKUP(D248,'Number Allocation'!A:F,5,FALSE))</f>
        <v/>
      </c>
      <c r="B248" s="729" t="str">
        <f>IF(ISNA((VLOOKUP(D248,'Number Allocation'!A:F,6,FALSE))),"",VLOOKUP(D248,'Number Allocation'!A:F,6,FALSE))</f>
        <v/>
      </c>
      <c r="C248" s="66"/>
      <c r="D248" s="48"/>
      <c r="E248" s="49"/>
      <c r="F248" s="47" t="str">
        <f>IF(ISBLANK(D248),"",IF(ISNA((VLOOKUP(D248,'Number Allocation'!A:F,3,FALSE))),"Not Declared",VLOOKUP(D248,'Number Allocation'!A:F,3,FALSE)))</f>
        <v/>
      </c>
      <c r="G248" s="45" t="str">
        <f>IF(ISBLANK(D248),"",IF(ISNA((VLOOKUP(D248,'Number Allocation'!A:F,4,FALSE))),"Not Declared",VLOOKUP(D248,'Number Allocation'!A:F,4,FALSE)))</f>
        <v/>
      </c>
      <c r="H248" s="729" t="str" cm="1">
        <f t="array" ref="H248">IF(OR(C248="",D248="",E248=""),"", _xlfn.LET(_xlpm.Rst, VALUE(E248), _xlpm.Evt, A248&amp;B248&amp;" "&amp;C248,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8" s="66"/>
    </row>
    <row r="249" spans="1:9" ht="20.25" customHeight="1">
      <c r="A249" s="729" t="str">
        <f>IF(ISNA((VLOOKUP(D249,'Number Allocation'!A:F,5,FALSE))),"",VLOOKUP(D249,'Number Allocation'!A:F,5,FALSE))</f>
        <v/>
      </c>
      <c r="B249" s="729" t="str">
        <f>IF(ISNA((VLOOKUP(D249,'Number Allocation'!A:F,6,FALSE))),"",VLOOKUP(D249,'Number Allocation'!A:F,6,FALSE))</f>
        <v/>
      </c>
      <c r="C249" s="66"/>
      <c r="D249" s="48"/>
      <c r="E249" s="49"/>
      <c r="F249" s="47" t="str">
        <f>IF(ISBLANK(D249),"",IF(ISNA((VLOOKUP(D249,'Number Allocation'!A:F,3,FALSE))),"Not Declared",VLOOKUP(D249,'Number Allocation'!A:F,3,FALSE)))</f>
        <v/>
      </c>
      <c r="G249" s="45" t="str">
        <f>IF(ISBLANK(D249),"",IF(ISNA((VLOOKUP(D249,'Number Allocation'!A:F,4,FALSE))),"Not Declared",VLOOKUP(D249,'Number Allocation'!A:F,4,FALSE)))</f>
        <v/>
      </c>
      <c r="H249" s="729" t="str" cm="1">
        <f t="array" ref="H249">IF(OR(C249="",D249="",E249=""),"", _xlfn.LET(_xlpm.Rst, VALUE(E249), _xlpm.Evt, A249&amp;B249&amp;" "&amp;C249,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49" s="66"/>
    </row>
    <row r="250" spans="1:9" ht="20.25" customHeight="1">
      <c r="A250" s="729" t="str">
        <f>IF(ISNA((VLOOKUP(D250,'Number Allocation'!A:F,5,FALSE))),"",VLOOKUP(D250,'Number Allocation'!A:F,5,FALSE))</f>
        <v/>
      </c>
      <c r="B250" s="729" t="str">
        <f>IF(ISNA((VLOOKUP(D250,'Number Allocation'!A:F,6,FALSE))),"",VLOOKUP(D250,'Number Allocation'!A:F,6,FALSE))</f>
        <v/>
      </c>
      <c r="C250" s="66"/>
      <c r="D250" s="48"/>
      <c r="E250" s="49"/>
      <c r="F250" s="47" t="str">
        <f>IF(ISBLANK(D250),"",IF(ISNA((VLOOKUP(D250,'Number Allocation'!A:F,3,FALSE))),"Not Declared",VLOOKUP(D250,'Number Allocation'!A:F,3,FALSE)))</f>
        <v/>
      </c>
      <c r="G250" s="45" t="str">
        <f>IF(ISBLANK(D250),"",IF(ISNA((VLOOKUP(D250,'Number Allocation'!A:F,4,FALSE))),"Not Declared",VLOOKUP(D250,'Number Allocation'!A:F,4,FALSE)))</f>
        <v/>
      </c>
      <c r="H250" s="729" t="str" cm="1">
        <f t="array" ref="H250">IF(OR(C250="",D250="",E250=""),"", _xlfn.LET(_xlpm.Rst, VALUE(E250), _xlpm.Evt, A250&amp;B250&amp;" "&amp;C250,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0" s="66"/>
    </row>
    <row r="251" spans="1:9" ht="20.25" customHeight="1">
      <c r="A251" s="729" t="str">
        <f>IF(ISNA((VLOOKUP(D251,'Number Allocation'!A:F,5,FALSE))),"",VLOOKUP(D251,'Number Allocation'!A:F,5,FALSE))</f>
        <v/>
      </c>
      <c r="B251" s="729" t="str">
        <f>IF(ISNA((VLOOKUP(D251,'Number Allocation'!A:F,6,FALSE))),"",VLOOKUP(D251,'Number Allocation'!A:F,6,FALSE))</f>
        <v/>
      </c>
      <c r="C251" s="66"/>
      <c r="D251" s="48"/>
      <c r="E251" s="49"/>
      <c r="F251" s="47" t="str">
        <f>IF(ISBLANK(D251),"",IF(ISNA((VLOOKUP(D251,'Number Allocation'!A:F,3,FALSE))),"Not Declared",VLOOKUP(D251,'Number Allocation'!A:F,3,FALSE)))</f>
        <v/>
      </c>
      <c r="G251" s="45" t="str">
        <f>IF(ISBLANK(D251),"",IF(ISNA((VLOOKUP(D251,'Number Allocation'!A:F,4,FALSE))),"Not Declared",VLOOKUP(D251,'Number Allocation'!A:F,4,FALSE)))</f>
        <v/>
      </c>
      <c r="H251" s="729" t="str" cm="1">
        <f t="array" ref="H251">IF(OR(C251="",D251="",E251=""),"", _xlfn.LET(_xlpm.Rst, VALUE(E251), _xlpm.Evt, A251&amp;B251&amp;" "&amp;C251,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1" s="66"/>
    </row>
    <row r="252" spans="1:9" ht="20.25" customHeight="1">
      <c r="A252" s="729" t="str">
        <f>IF(ISNA((VLOOKUP(D252,'Number Allocation'!A:F,5,FALSE))),"",VLOOKUP(D252,'Number Allocation'!A:F,5,FALSE))</f>
        <v/>
      </c>
      <c r="B252" s="729" t="str">
        <f>IF(ISNA((VLOOKUP(D252,'Number Allocation'!A:F,6,FALSE))),"",VLOOKUP(D252,'Number Allocation'!A:F,6,FALSE))</f>
        <v/>
      </c>
      <c r="C252" s="66"/>
      <c r="D252" s="48"/>
      <c r="E252" s="49"/>
      <c r="F252" s="47" t="str">
        <f>IF(ISBLANK(D252),"",IF(ISNA((VLOOKUP(D252,'Number Allocation'!A:F,3,FALSE))),"Not Declared",VLOOKUP(D252,'Number Allocation'!A:F,3,FALSE)))</f>
        <v/>
      </c>
      <c r="G252" s="45" t="str">
        <f>IF(ISBLANK(D252),"",IF(ISNA((VLOOKUP(D252,'Number Allocation'!A:F,4,FALSE))),"Not Declared",VLOOKUP(D252,'Number Allocation'!A:F,4,FALSE)))</f>
        <v/>
      </c>
      <c r="H252" s="729" t="str" cm="1">
        <f t="array" ref="H252">IF(OR(C252="",D252="",E252=""),"", _xlfn.LET(_xlpm.Rst, VALUE(E252), _xlpm.Evt, A252&amp;B252&amp;" "&amp;C252,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2" s="66"/>
    </row>
    <row r="253" spans="1:9" ht="20.25" customHeight="1">
      <c r="A253" s="729" t="str">
        <f>IF(ISNA((VLOOKUP(D253,'Number Allocation'!A:F,5,FALSE))),"",VLOOKUP(D253,'Number Allocation'!A:F,5,FALSE))</f>
        <v/>
      </c>
      <c r="B253" s="729" t="str">
        <f>IF(ISNA((VLOOKUP(D253,'Number Allocation'!A:F,6,FALSE))),"",VLOOKUP(D253,'Number Allocation'!A:F,6,FALSE))</f>
        <v/>
      </c>
      <c r="C253" s="66"/>
      <c r="D253" s="48"/>
      <c r="E253" s="49"/>
      <c r="F253" s="47" t="str">
        <f>IF(ISBLANK(D253),"",IF(ISNA((VLOOKUP(D253,'Number Allocation'!A:F,3,FALSE))),"Not Declared",VLOOKUP(D253,'Number Allocation'!A:F,3,FALSE)))</f>
        <v/>
      </c>
      <c r="G253" s="45" t="str">
        <f>IF(ISBLANK(D253),"",IF(ISNA((VLOOKUP(D253,'Number Allocation'!A:F,4,FALSE))),"Not Declared",VLOOKUP(D253,'Number Allocation'!A:F,4,FALSE)))</f>
        <v/>
      </c>
      <c r="H253" s="729" t="str" cm="1">
        <f t="array" ref="H253">IF(OR(C253="",D253="",E253=""),"", _xlfn.LET(_xlpm.Rst, VALUE(E253), _xlpm.Evt, A253&amp;B253&amp;" "&amp;C253,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3" s="66"/>
    </row>
    <row r="254" spans="1:9" ht="20.25" customHeight="1">
      <c r="A254" s="729" t="str">
        <f>IF(ISNA((VLOOKUP(D254,'Number Allocation'!A:F,5,FALSE))),"",VLOOKUP(D254,'Number Allocation'!A:F,5,FALSE))</f>
        <v/>
      </c>
      <c r="B254" s="729" t="str">
        <f>IF(ISNA((VLOOKUP(D254,'Number Allocation'!A:F,6,FALSE))),"",VLOOKUP(D254,'Number Allocation'!A:F,6,FALSE))</f>
        <v/>
      </c>
      <c r="C254" s="66"/>
      <c r="D254" s="48"/>
      <c r="E254" s="49"/>
      <c r="F254" s="47" t="str">
        <f>IF(ISBLANK(D254),"",IF(ISNA((VLOOKUP(D254,'Number Allocation'!A:F,3,FALSE))),"Not Declared",VLOOKUP(D254,'Number Allocation'!A:F,3,FALSE)))</f>
        <v/>
      </c>
      <c r="G254" s="45" t="str">
        <f>IF(ISBLANK(D254),"",IF(ISNA((VLOOKUP(D254,'Number Allocation'!A:F,4,FALSE))),"Not Declared",VLOOKUP(D254,'Number Allocation'!A:F,4,FALSE)))</f>
        <v/>
      </c>
      <c r="H254" s="729" t="str" cm="1">
        <f t="array" ref="H254">IF(OR(C254="",D254="",E254=""),"", _xlfn.LET(_xlpm.Rst, VALUE(E254), _xlpm.Evt, A254&amp;B254&amp;" "&amp;C254,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4" s="66"/>
    </row>
    <row r="255" spans="1:9" ht="20.25" customHeight="1">
      <c r="A255" s="729" t="str">
        <f>IF(ISNA((VLOOKUP(D255,'Number Allocation'!A:F,5,FALSE))),"",VLOOKUP(D255,'Number Allocation'!A:F,5,FALSE))</f>
        <v/>
      </c>
      <c r="B255" s="729" t="str">
        <f>IF(ISNA((VLOOKUP(D255,'Number Allocation'!A:F,6,FALSE))),"",VLOOKUP(D255,'Number Allocation'!A:F,6,FALSE))</f>
        <v/>
      </c>
      <c r="C255" s="66"/>
      <c r="D255" s="48"/>
      <c r="E255" s="49"/>
      <c r="F255" s="47" t="str">
        <f>IF(ISBLANK(D255),"",IF(ISNA((VLOOKUP(D255,'Number Allocation'!A:F,3,FALSE))),"Not Declared",VLOOKUP(D255,'Number Allocation'!A:F,3,FALSE)))</f>
        <v/>
      </c>
      <c r="G255" s="45" t="str">
        <f>IF(ISBLANK(D255),"",IF(ISNA((VLOOKUP(D255,'Number Allocation'!A:F,4,FALSE))),"Not Declared",VLOOKUP(D255,'Number Allocation'!A:F,4,FALSE)))</f>
        <v/>
      </c>
      <c r="H255" s="729" t="str" cm="1">
        <f t="array" ref="H255">IF(OR(C255="",D255="",E255=""),"", _xlfn.LET(_xlpm.Rst, VALUE(E255), _xlpm.Evt, A255&amp;B255&amp;" "&amp;C255,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5" s="66"/>
    </row>
    <row r="256" spans="1:9" ht="20.25" customHeight="1">
      <c r="A256" s="729" t="str">
        <f>IF(ISNA((VLOOKUP(D256,'Number Allocation'!A:F,5,FALSE))),"",VLOOKUP(D256,'Number Allocation'!A:F,5,FALSE))</f>
        <v/>
      </c>
      <c r="B256" s="729" t="str">
        <f>IF(ISNA((VLOOKUP(D256,'Number Allocation'!A:F,6,FALSE))),"",VLOOKUP(D256,'Number Allocation'!A:F,6,FALSE))</f>
        <v/>
      </c>
      <c r="C256" s="66"/>
      <c r="D256" s="48"/>
      <c r="E256" s="49"/>
      <c r="F256" s="47" t="str">
        <f>IF(ISBLANK(D256),"",IF(ISNA((VLOOKUP(D256,'Number Allocation'!A:F,3,FALSE))),"Not Declared",VLOOKUP(D256,'Number Allocation'!A:F,3,FALSE)))</f>
        <v/>
      </c>
      <c r="G256" s="45" t="str">
        <f>IF(ISBLANK(D256),"",IF(ISNA((VLOOKUP(D256,'Number Allocation'!A:F,4,FALSE))),"Not Declared",VLOOKUP(D256,'Number Allocation'!A:F,4,FALSE)))</f>
        <v/>
      </c>
      <c r="H256" s="729" t="str" cm="1">
        <f t="array" ref="H256">IF(OR(C256="",D256="",E256=""),"", _xlfn.LET(_xlpm.Rst, VALUE(E256), _xlpm.Evt, A256&amp;B256&amp;" "&amp;C256,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6" s="66"/>
    </row>
    <row r="257" spans="1:9" ht="20.25" customHeight="1">
      <c r="A257" s="729" t="str">
        <f>IF(ISNA((VLOOKUP(D257,'Number Allocation'!A:F,5,FALSE))),"",VLOOKUP(D257,'Number Allocation'!A:F,5,FALSE))</f>
        <v/>
      </c>
      <c r="B257" s="729" t="str">
        <f>IF(ISNA((VLOOKUP(D257,'Number Allocation'!A:F,6,FALSE))),"",VLOOKUP(D257,'Number Allocation'!A:F,6,FALSE))</f>
        <v/>
      </c>
      <c r="C257" s="66"/>
      <c r="D257" s="48"/>
      <c r="E257" s="49"/>
      <c r="F257" s="47" t="str">
        <f>IF(ISBLANK(D257),"",IF(ISNA((VLOOKUP(D257,'Number Allocation'!A:F,3,FALSE))),"Not Declared",VLOOKUP(D257,'Number Allocation'!A:F,3,FALSE)))</f>
        <v/>
      </c>
      <c r="G257" s="45" t="str">
        <f>IF(ISBLANK(D257),"",IF(ISNA((VLOOKUP(D257,'Number Allocation'!A:F,4,FALSE))),"Not Declared",VLOOKUP(D257,'Number Allocation'!A:F,4,FALSE)))</f>
        <v/>
      </c>
      <c r="H257" s="729" t="str" cm="1">
        <f t="array" ref="H257">IF(OR(C257="",D257="",E257=""),"", _xlfn.LET(_xlpm.Rst, VALUE(E257), _xlpm.Evt, A257&amp;B257&amp;" "&amp;C257,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7" s="66"/>
    </row>
    <row r="258" spans="1:9" ht="20.25" customHeight="1">
      <c r="A258" s="729" t="str">
        <f>IF(ISNA((VLOOKUP(D258,'Number Allocation'!A:F,5,FALSE))),"",VLOOKUP(D258,'Number Allocation'!A:F,5,FALSE))</f>
        <v/>
      </c>
      <c r="B258" s="729" t="str">
        <f>IF(ISNA((VLOOKUP(D258,'Number Allocation'!A:F,6,FALSE))),"",VLOOKUP(D258,'Number Allocation'!A:F,6,FALSE))</f>
        <v/>
      </c>
      <c r="C258" s="66"/>
      <c r="D258" s="48"/>
      <c r="E258" s="49"/>
      <c r="F258" s="47" t="str">
        <f>IF(ISBLANK(D258),"",IF(ISNA((VLOOKUP(D258,'Number Allocation'!A:F,3,FALSE))),"Not Declared",VLOOKUP(D258,'Number Allocation'!A:F,3,FALSE)))</f>
        <v/>
      </c>
      <c r="G258" s="45" t="str">
        <f>IF(ISBLANK(D258),"",IF(ISNA((VLOOKUP(D258,'Number Allocation'!A:F,4,FALSE))),"Not Declared",VLOOKUP(D258,'Number Allocation'!A:F,4,FALSE)))</f>
        <v/>
      </c>
      <c r="H258" s="729" t="str" cm="1">
        <f t="array" ref="H258">IF(OR(C258="",D258="",E258=""),"", _xlfn.LET(_xlpm.Rst, VALUE(E258), _xlpm.Evt, A258&amp;B258&amp;" "&amp;C258,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8" s="66"/>
    </row>
    <row r="259" spans="1:9" ht="20.25" customHeight="1">
      <c r="A259" s="729" t="str">
        <f>IF(ISNA((VLOOKUP(D259,'Number Allocation'!A:F,5,FALSE))),"",VLOOKUP(D259,'Number Allocation'!A:F,5,FALSE))</f>
        <v/>
      </c>
      <c r="B259" s="729" t="str">
        <f>IF(ISNA((VLOOKUP(D259,'Number Allocation'!A:F,6,FALSE))),"",VLOOKUP(D259,'Number Allocation'!A:F,6,FALSE))</f>
        <v/>
      </c>
      <c r="C259" s="66"/>
      <c r="D259" s="48"/>
      <c r="E259" s="49"/>
      <c r="F259" s="47" t="str">
        <f>IF(ISBLANK(D259),"",IF(ISNA((VLOOKUP(D259,'Number Allocation'!A:F,3,FALSE))),"Not Declared",VLOOKUP(D259,'Number Allocation'!A:F,3,FALSE)))</f>
        <v/>
      </c>
      <c r="G259" s="45" t="str">
        <f>IF(ISBLANK(D259),"",IF(ISNA((VLOOKUP(D259,'Number Allocation'!A:F,4,FALSE))),"Not Declared",VLOOKUP(D259,'Number Allocation'!A:F,4,FALSE)))</f>
        <v/>
      </c>
      <c r="H259" s="729" t="str" cm="1">
        <f t="array" ref="H259">IF(OR(C259="",D259="",E259=""),"", _xlfn.LET(_xlpm.Rst, VALUE(E259), _xlpm.Evt, A259&amp;B259&amp;" "&amp;C259,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59" s="66"/>
    </row>
    <row r="260" spans="1:9" ht="20.25" customHeight="1">
      <c r="A260" s="729" t="str">
        <f>IF(ISNA((VLOOKUP(D260,'Number Allocation'!A:F,5,FALSE))),"",VLOOKUP(D260,'Number Allocation'!A:F,5,FALSE))</f>
        <v/>
      </c>
      <c r="B260" s="729" t="str">
        <f>IF(ISNA((VLOOKUP(D260,'Number Allocation'!A:F,6,FALSE))),"",VLOOKUP(D260,'Number Allocation'!A:F,6,FALSE))</f>
        <v/>
      </c>
      <c r="C260" s="66"/>
      <c r="D260" s="48"/>
      <c r="E260" s="49"/>
      <c r="F260" s="47" t="str">
        <f>IF(ISBLANK(D260),"",IF(ISNA((VLOOKUP(D260,'Number Allocation'!A:F,3,FALSE))),"Not Declared",VLOOKUP(D260,'Number Allocation'!A:F,3,FALSE)))</f>
        <v/>
      </c>
      <c r="G260" s="45" t="str">
        <f>IF(ISBLANK(D260),"",IF(ISNA((VLOOKUP(D260,'Number Allocation'!A:F,4,FALSE))),"Not Declared",VLOOKUP(D260,'Number Allocation'!A:F,4,FALSE)))</f>
        <v/>
      </c>
      <c r="H260" s="729" t="str" cm="1">
        <f t="array" ref="H260">IF(OR(C260="",D260="",E260=""),"", _xlfn.LET(_xlpm.Rst, VALUE(E260), _xlpm.Evt, A260&amp;B260&amp;" "&amp;C260,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0" s="66"/>
    </row>
    <row r="261" spans="1:9" ht="20.25" customHeight="1">
      <c r="A261" s="729" t="str">
        <f>IF(ISNA((VLOOKUP(D261,'Number Allocation'!A:F,5,FALSE))),"",VLOOKUP(D261,'Number Allocation'!A:F,5,FALSE))</f>
        <v/>
      </c>
      <c r="B261" s="729" t="str">
        <f>IF(ISNA((VLOOKUP(D261,'Number Allocation'!A:F,6,FALSE))),"",VLOOKUP(D261,'Number Allocation'!A:F,6,FALSE))</f>
        <v/>
      </c>
      <c r="C261" s="66"/>
      <c r="D261" s="48"/>
      <c r="E261" s="49"/>
      <c r="F261" s="47" t="str">
        <f>IF(ISBLANK(D261),"",IF(ISNA((VLOOKUP(D261,'Number Allocation'!A:F,3,FALSE))),"Not Declared",VLOOKUP(D261,'Number Allocation'!A:F,3,FALSE)))</f>
        <v/>
      </c>
      <c r="G261" s="45" t="str">
        <f>IF(ISBLANK(D261),"",IF(ISNA((VLOOKUP(D261,'Number Allocation'!A:F,4,FALSE))),"Not Declared",VLOOKUP(D261,'Number Allocation'!A:F,4,FALSE)))</f>
        <v/>
      </c>
      <c r="H261" s="729" t="str" cm="1">
        <f t="array" ref="H261">IF(OR(C261="",D261="",E261=""),"", _xlfn.LET(_xlpm.Rst, VALUE(E261), _xlpm.Evt, A261&amp;B261&amp;" "&amp;C261,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1" s="66"/>
    </row>
    <row r="262" spans="1:9" ht="20.25" customHeight="1">
      <c r="A262" s="729" t="str">
        <f>IF(ISNA((VLOOKUP(D262,'Number Allocation'!A:F,5,FALSE))),"",VLOOKUP(D262,'Number Allocation'!A:F,5,FALSE))</f>
        <v/>
      </c>
      <c r="B262" s="729" t="str">
        <f>IF(ISNA((VLOOKUP(D262,'Number Allocation'!A:F,6,FALSE))),"",VLOOKUP(D262,'Number Allocation'!A:F,6,FALSE))</f>
        <v/>
      </c>
      <c r="C262" s="66"/>
      <c r="D262" s="48"/>
      <c r="E262" s="49"/>
      <c r="F262" s="47" t="str">
        <f>IF(ISBLANK(D262),"",IF(ISNA((VLOOKUP(D262,'Number Allocation'!A:F,3,FALSE))),"Not Declared",VLOOKUP(D262,'Number Allocation'!A:F,3,FALSE)))</f>
        <v/>
      </c>
      <c r="G262" s="45" t="str">
        <f>IF(ISBLANK(D262),"",IF(ISNA((VLOOKUP(D262,'Number Allocation'!A:F,4,FALSE))),"Not Declared",VLOOKUP(D262,'Number Allocation'!A:F,4,FALSE)))</f>
        <v/>
      </c>
      <c r="H262" s="729" t="str" cm="1">
        <f t="array" ref="H262">IF(OR(C262="",D262="",E262=""),"", _xlfn.LET(_xlpm.Rst, VALUE(E262), _xlpm.Evt, A262&amp;B262&amp;" "&amp;C262,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2" s="66"/>
    </row>
    <row r="263" spans="1:9" ht="20.25" customHeight="1">
      <c r="A263" s="729" t="str">
        <f>IF(ISNA((VLOOKUP(D263,'Number Allocation'!A:F,5,FALSE))),"",VLOOKUP(D263,'Number Allocation'!A:F,5,FALSE))</f>
        <v/>
      </c>
      <c r="B263" s="729" t="str">
        <f>IF(ISNA((VLOOKUP(D263,'Number Allocation'!A:F,6,FALSE))),"",VLOOKUP(D263,'Number Allocation'!A:F,6,FALSE))</f>
        <v/>
      </c>
      <c r="C263" s="66"/>
      <c r="D263" s="48"/>
      <c r="E263" s="49"/>
      <c r="F263" s="47" t="str">
        <f>IF(ISBLANK(D263),"",IF(ISNA((VLOOKUP(D263,'Number Allocation'!A:F,3,FALSE))),"Not Declared",VLOOKUP(D263,'Number Allocation'!A:F,3,FALSE)))</f>
        <v/>
      </c>
      <c r="G263" s="45" t="str">
        <f>IF(ISBLANK(D263),"",IF(ISNA((VLOOKUP(D263,'Number Allocation'!A:F,4,FALSE))),"Not Declared",VLOOKUP(D263,'Number Allocation'!A:F,4,FALSE)))</f>
        <v/>
      </c>
      <c r="H263" s="729" t="str" cm="1">
        <f t="array" ref="H263">IF(OR(C263="",D263="",E263=""),"", _xlfn.LET(_xlpm.Rst, VALUE(E263), _xlpm.Evt, A263&amp;B263&amp;" "&amp;C263,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3" s="66"/>
    </row>
    <row r="264" spans="1:9" ht="20.25" customHeight="1">
      <c r="A264" s="729" t="str">
        <f>IF(ISNA((VLOOKUP(D264,'Number Allocation'!A:F,5,FALSE))),"",VLOOKUP(D264,'Number Allocation'!A:F,5,FALSE))</f>
        <v/>
      </c>
      <c r="B264" s="729" t="str">
        <f>IF(ISNA((VLOOKUP(D264,'Number Allocation'!A:F,6,FALSE))),"",VLOOKUP(D264,'Number Allocation'!A:F,6,FALSE))</f>
        <v/>
      </c>
      <c r="C264" s="66"/>
      <c r="D264" s="48"/>
      <c r="E264" s="49"/>
      <c r="F264" s="47" t="str">
        <f>IF(ISBLANK(D264),"",IF(ISNA((VLOOKUP(D264,'Number Allocation'!A:F,3,FALSE))),"Not Declared",VLOOKUP(D264,'Number Allocation'!A:F,3,FALSE)))</f>
        <v/>
      </c>
      <c r="G264" s="45" t="str">
        <f>IF(ISBLANK(D264),"",IF(ISNA((VLOOKUP(D264,'Number Allocation'!A:F,4,FALSE))),"Not Declared",VLOOKUP(D264,'Number Allocation'!A:F,4,FALSE)))</f>
        <v/>
      </c>
      <c r="H264" s="729" t="str" cm="1">
        <f t="array" ref="H264">IF(OR(C264="",D264="",E264=""),"", _xlfn.LET(_xlpm.Rst, VALUE(E264), _xlpm.Evt, A264&amp;B264&amp;" "&amp;C264,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4" s="66"/>
    </row>
    <row r="265" spans="1:9" ht="20.25" customHeight="1">
      <c r="A265" s="729" t="str">
        <f>IF(ISNA((VLOOKUP(D265,'Number Allocation'!A:F,5,FALSE))),"",VLOOKUP(D265,'Number Allocation'!A:F,5,FALSE))</f>
        <v/>
      </c>
      <c r="B265" s="729" t="str">
        <f>IF(ISNA((VLOOKUP(D265,'Number Allocation'!A:F,6,FALSE))),"",VLOOKUP(D265,'Number Allocation'!A:F,6,FALSE))</f>
        <v/>
      </c>
      <c r="C265" s="66"/>
      <c r="D265" s="48"/>
      <c r="E265" s="49"/>
      <c r="F265" s="47" t="str">
        <f>IF(ISBLANK(D265),"",IF(ISNA((VLOOKUP(D265,'Number Allocation'!A:F,3,FALSE))),"Not Declared",VLOOKUP(D265,'Number Allocation'!A:F,3,FALSE)))</f>
        <v/>
      </c>
      <c r="G265" s="45" t="str">
        <f>IF(ISBLANK(D265),"",IF(ISNA((VLOOKUP(D265,'Number Allocation'!A:F,4,FALSE))),"Not Declared",VLOOKUP(D265,'Number Allocation'!A:F,4,FALSE)))</f>
        <v/>
      </c>
      <c r="H265" s="729" t="str" cm="1">
        <f t="array" ref="H265">IF(OR(C265="",D265="",E265=""),"", _xlfn.LET(_xlpm.Rst, VALUE(E265), _xlpm.Evt, A265&amp;B265&amp;" "&amp;C265,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5" s="66"/>
    </row>
    <row r="266" spans="1:9" ht="20.25" customHeight="1">
      <c r="A266" s="729" t="str">
        <f>IF(ISNA((VLOOKUP(D266,'Number Allocation'!A:F,5,FALSE))),"",VLOOKUP(D266,'Number Allocation'!A:F,5,FALSE))</f>
        <v/>
      </c>
      <c r="B266" s="729" t="str">
        <f>IF(ISNA((VLOOKUP(D266,'Number Allocation'!A:F,6,FALSE))),"",VLOOKUP(D266,'Number Allocation'!A:F,6,FALSE))</f>
        <v/>
      </c>
      <c r="C266" s="66"/>
      <c r="D266" s="48"/>
      <c r="E266" s="49"/>
      <c r="F266" s="47" t="str">
        <f>IF(ISBLANK(D266),"",IF(ISNA((VLOOKUP(D266,'Number Allocation'!A:F,3,FALSE))),"Not Declared",VLOOKUP(D266,'Number Allocation'!A:F,3,FALSE)))</f>
        <v/>
      </c>
      <c r="G266" s="45" t="str">
        <f>IF(ISBLANK(D266),"",IF(ISNA((VLOOKUP(D266,'Number Allocation'!A:F,4,FALSE))),"Not Declared",VLOOKUP(D266,'Number Allocation'!A:F,4,FALSE)))</f>
        <v/>
      </c>
      <c r="H266" s="729" t="str" cm="1">
        <f t="array" ref="H266">IF(OR(C266="",D266="",E266=""),"", _xlfn.LET(_xlpm.Rst, VALUE(E266), _xlpm.Evt, A266&amp;B266&amp;" "&amp;C266,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6" s="66"/>
    </row>
    <row r="267" spans="1:9" ht="20.25" customHeight="1">
      <c r="A267" s="729" t="str">
        <f>IF(ISNA((VLOOKUP(D267,'Number Allocation'!A:F,5,FALSE))),"",VLOOKUP(D267,'Number Allocation'!A:F,5,FALSE))</f>
        <v/>
      </c>
      <c r="B267" s="729" t="str">
        <f>IF(ISNA((VLOOKUP(D267,'Number Allocation'!A:F,6,FALSE))),"",VLOOKUP(D267,'Number Allocation'!A:F,6,FALSE))</f>
        <v/>
      </c>
      <c r="C267" s="66"/>
      <c r="D267" s="48"/>
      <c r="E267" s="49"/>
      <c r="F267" s="47" t="str">
        <f>IF(ISBLANK(D267),"",IF(ISNA((VLOOKUP(D267,'Number Allocation'!A:F,3,FALSE))),"Not Declared",VLOOKUP(D267,'Number Allocation'!A:F,3,FALSE)))</f>
        <v/>
      </c>
      <c r="G267" s="45" t="str">
        <f>IF(ISBLANK(D267),"",IF(ISNA((VLOOKUP(D267,'Number Allocation'!A:F,4,FALSE))),"Not Declared",VLOOKUP(D267,'Number Allocation'!A:F,4,FALSE)))</f>
        <v/>
      </c>
      <c r="H267" s="729" t="str" cm="1">
        <f t="array" ref="H267">IF(OR(C267="",D267="",E267=""),"", _xlfn.LET(_xlpm.Rst, VALUE(E267), _xlpm.Evt, A267&amp;B267&amp;" "&amp;C267,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7" s="66"/>
    </row>
    <row r="268" spans="1:9" ht="20.25" customHeight="1">
      <c r="A268" s="729" t="str">
        <f>IF(ISNA((VLOOKUP(D268,'Number Allocation'!A:F,5,FALSE))),"",VLOOKUP(D268,'Number Allocation'!A:F,5,FALSE))</f>
        <v/>
      </c>
      <c r="B268" s="729" t="str">
        <f>IF(ISNA((VLOOKUP(D268,'Number Allocation'!A:F,6,FALSE))),"",VLOOKUP(D268,'Number Allocation'!A:F,6,FALSE))</f>
        <v/>
      </c>
      <c r="C268" s="66"/>
      <c r="D268" s="48"/>
      <c r="E268" s="49"/>
      <c r="F268" s="47" t="str">
        <f>IF(ISBLANK(D268),"",IF(ISNA((VLOOKUP(D268,'Number Allocation'!A:F,3,FALSE))),"Not Declared",VLOOKUP(D268,'Number Allocation'!A:F,3,FALSE)))</f>
        <v/>
      </c>
      <c r="G268" s="45" t="str">
        <f>IF(ISBLANK(D268),"",IF(ISNA((VLOOKUP(D268,'Number Allocation'!A:F,4,FALSE))),"Not Declared",VLOOKUP(D268,'Number Allocation'!A:F,4,FALSE)))</f>
        <v/>
      </c>
      <c r="H268" s="729" t="str" cm="1">
        <f t="array" ref="H268">IF(OR(C268="",D268="",E268=""),"", _xlfn.LET(_xlpm.Rst, VALUE(E268), _xlpm.Evt, A268&amp;B268&amp;" "&amp;C268,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8" s="66"/>
    </row>
    <row r="269" spans="1:9" ht="20.25" customHeight="1">
      <c r="A269" s="729" t="str">
        <f>IF(ISNA((VLOOKUP(D269,'Number Allocation'!A:F,5,FALSE))),"",VLOOKUP(D269,'Number Allocation'!A:F,5,FALSE))</f>
        <v/>
      </c>
      <c r="B269" s="729" t="str">
        <f>IF(ISNA((VLOOKUP(D269,'Number Allocation'!A:F,6,FALSE))),"",VLOOKUP(D269,'Number Allocation'!A:F,6,FALSE))</f>
        <v/>
      </c>
      <c r="C269" s="66"/>
      <c r="D269" s="48"/>
      <c r="E269" s="49"/>
      <c r="F269" s="47" t="str">
        <f>IF(ISBLANK(D269),"",IF(ISNA((VLOOKUP(D269,'Number Allocation'!A:F,3,FALSE))),"Not Declared",VLOOKUP(D269,'Number Allocation'!A:F,3,FALSE)))</f>
        <v/>
      </c>
      <c r="G269" s="45" t="str">
        <f>IF(ISBLANK(D269),"",IF(ISNA((VLOOKUP(D269,'Number Allocation'!A:F,4,FALSE))),"Not Declared",VLOOKUP(D269,'Number Allocation'!A:F,4,FALSE)))</f>
        <v/>
      </c>
      <c r="H269" s="729" t="str" cm="1">
        <f t="array" ref="H269">IF(OR(C269="",D269="",E269=""),"", _xlfn.LET(_xlpm.Rst, VALUE(E269), _xlpm.Evt, A269&amp;B269&amp;" "&amp;C269,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69" s="66"/>
    </row>
    <row r="270" spans="1:9" ht="20.25" customHeight="1">
      <c r="A270" s="729" t="str">
        <f>IF(ISNA((VLOOKUP(D270,'Number Allocation'!A:F,5,FALSE))),"",VLOOKUP(D270,'Number Allocation'!A:F,5,FALSE))</f>
        <v/>
      </c>
      <c r="B270" s="729" t="str">
        <f>IF(ISNA((VLOOKUP(D270,'Number Allocation'!A:F,6,FALSE))),"",VLOOKUP(D270,'Number Allocation'!A:F,6,FALSE))</f>
        <v/>
      </c>
      <c r="C270" s="66"/>
      <c r="D270" s="48"/>
      <c r="E270" s="49"/>
      <c r="F270" s="47" t="str">
        <f>IF(ISBLANK(D270),"",IF(ISNA((VLOOKUP(D270,'Number Allocation'!A:F,3,FALSE))),"Not Declared",VLOOKUP(D270,'Number Allocation'!A:F,3,FALSE)))</f>
        <v/>
      </c>
      <c r="G270" s="45" t="str">
        <f>IF(ISBLANK(D270),"",IF(ISNA((VLOOKUP(D270,'Number Allocation'!A:F,4,FALSE))),"Not Declared",VLOOKUP(D270,'Number Allocation'!A:F,4,FALSE)))</f>
        <v/>
      </c>
      <c r="H270" s="729" t="str" cm="1">
        <f t="array" ref="H270">IF(OR(C270="",D270="",E270=""),"", _xlfn.LET(_xlpm.Rst, VALUE(E270), _xlpm.Evt, A270&amp;B270&amp;" "&amp;C270,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0" s="66"/>
    </row>
    <row r="271" spans="1:9" ht="20.25" customHeight="1">
      <c r="A271" s="729" t="str">
        <f>IF(ISNA((VLOOKUP(D271,'Number Allocation'!A:F,5,FALSE))),"",VLOOKUP(D271,'Number Allocation'!A:F,5,FALSE))</f>
        <v/>
      </c>
      <c r="B271" s="729" t="str">
        <f>IF(ISNA((VLOOKUP(D271,'Number Allocation'!A:F,6,FALSE))),"",VLOOKUP(D271,'Number Allocation'!A:F,6,FALSE))</f>
        <v/>
      </c>
      <c r="C271" s="66"/>
      <c r="D271" s="48"/>
      <c r="E271" s="49"/>
      <c r="F271" s="47" t="str">
        <f>IF(ISBLANK(D271),"",IF(ISNA((VLOOKUP(D271,'Number Allocation'!A:F,3,FALSE))),"Not Declared",VLOOKUP(D271,'Number Allocation'!A:F,3,FALSE)))</f>
        <v/>
      </c>
      <c r="G271" s="45" t="str">
        <f>IF(ISBLANK(D271),"",IF(ISNA((VLOOKUP(D271,'Number Allocation'!A:F,4,FALSE))),"Not Declared",VLOOKUP(D271,'Number Allocation'!A:F,4,FALSE)))</f>
        <v/>
      </c>
      <c r="H271" s="729" t="str" cm="1">
        <f t="array" ref="H271">IF(OR(C271="",D271="",E271=""),"", _xlfn.LET(_xlpm.Rst, VALUE(E271), _xlpm.Evt, A271&amp;B271&amp;" "&amp;C271,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1" s="66"/>
    </row>
    <row r="272" spans="1:9" ht="20.25" customHeight="1">
      <c r="A272" s="729" t="str">
        <f>IF(ISNA((VLOOKUP(D272,'Number Allocation'!A:F,5,FALSE))),"",VLOOKUP(D272,'Number Allocation'!A:F,5,FALSE))</f>
        <v/>
      </c>
      <c r="B272" s="729" t="str">
        <f>IF(ISNA((VLOOKUP(D272,'Number Allocation'!A:F,6,FALSE))),"",VLOOKUP(D272,'Number Allocation'!A:F,6,FALSE))</f>
        <v/>
      </c>
      <c r="C272" s="66"/>
      <c r="D272" s="48"/>
      <c r="E272" s="49"/>
      <c r="F272" s="47" t="str">
        <f>IF(ISBLANK(D272),"",IF(ISNA((VLOOKUP(D272,'Number Allocation'!A:F,3,FALSE))),"Not Declared",VLOOKUP(D272,'Number Allocation'!A:F,3,FALSE)))</f>
        <v/>
      </c>
      <c r="G272" s="45" t="str">
        <f>IF(ISBLANK(D272),"",IF(ISNA((VLOOKUP(D272,'Number Allocation'!A:F,4,FALSE))),"Not Declared",VLOOKUP(D272,'Number Allocation'!A:F,4,FALSE)))</f>
        <v/>
      </c>
      <c r="H272" s="729" t="str" cm="1">
        <f t="array" ref="H272">IF(OR(C272="",D272="",E272=""),"", _xlfn.LET(_xlpm.Rst, VALUE(E272), _xlpm.Evt, A272&amp;B272&amp;" "&amp;C272,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2" s="66"/>
    </row>
    <row r="273" spans="1:9" ht="20.25" customHeight="1">
      <c r="A273" s="729" t="str">
        <f>IF(ISNA((VLOOKUP(D273,'Number Allocation'!A:F,5,FALSE))),"",VLOOKUP(D273,'Number Allocation'!A:F,5,FALSE))</f>
        <v/>
      </c>
      <c r="B273" s="729" t="str">
        <f>IF(ISNA((VLOOKUP(D273,'Number Allocation'!A:F,6,FALSE))),"",VLOOKUP(D273,'Number Allocation'!A:F,6,FALSE))</f>
        <v/>
      </c>
      <c r="C273" s="66"/>
      <c r="D273" s="48"/>
      <c r="E273" s="49"/>
      <c r="F273" s="47" t="str">
        <f>IF(ISBLANK(D273),"",IF(ISNA((VLOOKUP(D273,'Number Allocation'!A:F,3,FALSE))),"Not Declared",VLOOKUP(D273,'Number Allocation'!A:F,3,FALSE)))</f>
        <v/>
      </c>
      <c r="G273" s="45" t="str">
        <f>IF(ISBLANK(D273),"",IF(ISNA((VLOOKUP(D273,'Number Allocation'!A:F,4,FALSE))),"Not Declared",VLOOKUP(D273,'Number Allocation'!A:F,4,FALSE)))</f>
        <v/>
      </c>
      <c r="H273" s="729" t="str" cm="1">
        <f t="array" ref="H273">IF(OR(C273="",D273="",E273=""),"", _xlfn.LET(_xlpm.Rst, VALUE(E273), _xlpm.Evt, A273&amp;B273&amp;" "&amp;C273,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3" s="66"/>
    </row>
    <row r="274" spans="1:9" ht="20.25" customHeight="1">
      <c r="A274" s="729" t="str">
        <f>IF(ISNA((VLOOKUP(D274,'Number Allocation'!A:F,5,FALSE))),"",VLOOKUP(D274,'Number Allocation'!A:F,5,FALSE))</f>
        <v/>
      </c>
      <c r="B274" s="729" t="str">
        <f>IF(ISNA((VLOOKUP(D274,'Number Allocation'!A:F,6,FALSE))),"",VLOOKUP(D274,'Number Allocation'!A:F,6,FALSE))</f>
        <v/>
      </c>
      <c r="C274" s="66"/>
      <c r="D274" s="48"/>
      <c r="E274" s="49"/>
      <c r="F274" s="47" t="str">
        <f>IF(ISBLANK(D274),"",IF(ISNA((VLOOKUP(D274,'Number Allocation'!A:F,3,FALSE))),"Not Declared",VLOOKUP(D274,'Number Allocation'!A:F,3,FALSE)))</f>
        <v/>
      </c>
      <c r="G274" s="45" t="str">
        <f>IF(ISBLANK(D274),"",IF(ISNA((VLOOKUP(D274,'Number Allocation'!A:F,4,FALSE))),"Not Declared",VLOOKUP(D274,'Number Allocation'!A:F,4,FALSE)))</f>
        <v/>
      </c>
      <c r="H274" s="729" t="str" cm="1">
        <f t="array" ref="H274">IF(OR(C274="",D274="",E274=""),"", _xlfn.LET(_xlpm.Rst, VALUE(E274), _xlpm.Evt, A274&amp;B274&amp;" "&amp;C274,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4" s="66"/>
    </row>
    <row r="275" spans="1:9" ht="20.25" customHeight="1">
      <c r="A275" s="729" t="str">
        <f>IF(ISNA((VLOOKUP(D275,'Number Allocation'!A:F,5,FALSE))),"",VLOOKUP(D275,'Number Allocation'!A:F,5,FALSE))</f>
        <v/>
      </c>
      <c r="B275" s="729" t="str">
        <f>IF(ISNA((VLOOKUP(D275,'Number Allocation'!A:F,6,FALSE))),"",VLOOKUP(D275,'Number Allocation'!A:F,6,FALSE))</f>
        <v/>
      </c>
      <c r="C275" s="66"/>
      <c r="D275" s="48"/>
      <c r="E275" s="49"/>
      <c r="F275" s="47" t="str">
        <f>IF(ISBLANK(D275),"",IF(ISNA((VLOOKUP(D275,'Number Allocation'!A:F,3,FALSE))),"Not Declared",VLOOKUP(D275,'Number Allocation'!A:F,3,FALSE)))</f>
        <v/>
      </c>
      <c r="G275" s="45" t="str">
        <f>IF(ISBLANK(D275),"",IF(ISNA((VLOOKUP(D275,'Number Allocation'!A:F,4,FALSE))),"Not Declared",VLOOKUP(D275,'Number Allocation'!A:F,4,FALSE)))</f>
        <v/>
      </c>
      <c r="H275" s="729" t="str" cm="1">
        <f t="array" ref="H275">IF(OR(C275="",D275="",E275=""),"", _xlfn.LET(_xlpm.Rst, VALUE(E275), _xlpm.Evt, A275&amp;B275&amp;" "&amp;C275,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5" s="66"/>
    </row>
    <row r="276" spans="1:9" ht="20.25" customHeight="1">
      <c r="A276" s="729" t="str">
        <f>IF(ISNA((VLOOKUP(D276,'Number Allocation'!A:F,5,FALSE))),"",VLOOKUP(D276,'Number Allocation'!A:F,5,FALSE))</f>
        <v/>
      </c>
      <c r="B276" s="729" t="str">
        <f>IF(ISNA((VLOOKUP(D276,'Number Allocation'!A:F,6,FALSE))),"",VLOOKUP(D276,'Number Allocation'!A:F,6,FALSE))</f>
        <v/>
      </c>
      <c r="C276" s="66"/>
      <c r="D276" s="48"/>
      <c r="E276" s="49"/>
      <c r="F276" s="47" t="str">
        <f>IF(ISBLANK(D276),"",IF(ISNA((VLOOKUP(D276,'Number Allocation'!A:F,3,FALSE))),"Not Declared",VLOOKUP(D276,'Number Allocation'!A:F,3,FALSE)))</f>
        <v/>
      </c>
      <c r="G276" s="45" t="str">
        <f>IF(ISBLANK(D276),"",IF(ISNA((VLOOKUP(D276,'Number Allocation'!A:F,4,FALSE))),"Not Declared",VLOOKUP(D276,'Number Allocation'!A:F,4,FALSE)))</f>
        <v/>
      </c>
      <c r="H276" s="729" t="str" cm="1">
        <f t="array" ref="H276">IF(OR(C276="",D276="",E276=""),"", _xlfn.LET(_xlpm.Rst, VALUE(E276), _xlpm.Evt, A276&amp;B276&amp;" "&amp;C276,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6" s="66"/>
    </row>
    <row r="277" spans="1:9" ht="20.25" customHeight="1">
      <c r="A277" s="729" t="str">
        <f>IF(ISNA((VLOOKUP(D277,'Number Allocation'!A:F,5,FALSE))),"",VLOOKUP(D277,'Number Allocation'!A:F,5,FALSE))</f>
        <v/>
      </c>
      <c r="B277" s="729" t="str">
        <f>IF(ISNA((VLOOKUP(D277,'Number Allocation'!A:F,6,FALSE))),"",VLOOKUP(D277,'Number Allocation'!A:F,6,FALSE))</f>
        <v/>
      </c>
      <c r="C277" s="66"/>
      <c r="D277" s="48"/>
      <c r="E277" s="49"/>
      <c r="F277" s="47" t="str">
        <f>IF(ISBLANK(D277),"",IF(ISNA((VLOOKUP(D277,'Number Allocation'!A:F,3,FALSE))),"Not Declared",VLOOKUP(D277,'Number Allocation'!A:F,3,FALSE)))</f>
        <v/>
      </c>
      <c r="G277" s="45" t="str">
        <f>IF(ISBLANK(D277),"",IF(ISNA((VLOOKUP(D277,'Number Allocation'!A:F,4,FALSE))),"Not Declared",VLOOKUP(D277,'Number Allocation'!A:F,4,FALSE)))</f>
        <v/>
      </c>
      <c r="H277" s="729" t="str" cm="1">
        <f t="array" ref="H277">IF(OR(C277="",D277="",E277=""),"", _xlfn.LET(_xlpm.Rst, VALUE(E277), _xlpm.Evt, A277&amp;B277&amp;" "&amp;C277,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7" s="66"/>
    </row>
    <row r="278" spans="1:9" ht="20.25" customHeight="1">
      <c r="A278" s="729" t="str">
        <f>IF(ISNA((VLOOKUP(D278,'Number Allocation'!A:F,5,FALSE))),"",VLOOKUP(D278,'Number Allocation'!A:F,5,FALSE))</f>
        <v/>
      </c>
      <c r="B278" s="729" t="str">
        <f>IF(ISNA((VLOOKUP(D278,'Number Allocation'!A:F,6,FALSE))),"",VLOOKUP(D278,'Number Allocation'!A:F,6,FALSE))</f>
        <v/>
      </c>
      <c r="C278" s="66"/>
      <c r="D278" s="48"/>
      <c r="E278" s="49"/>
      <c r="F278" s="47" t="str">
        <f>IF(ISBLANK(D278),"",IF(ISNA((VLOOKUP(D278,'Number Allocation'!A:F,3,FALSE))),"Not Declared",VLOOKUP(D278,'Number Allocation'!A:F,3,FALSE)))</f>
        <v/>
      </c>
      <c r="G278" s="45" t="str">
        <f>IF(ISBLANK(D278),"",IF(ISNA((VLOOKUP(D278,'Number Allocation'!A:F,4,FALSE))),"Not Declared",VLOOKUP(D278,'Number Allocation'!A:F,4,FALSE)))</f>
        <v/>
      </c>
      <c r="H278" s="729" t="str" cm="1">
        <f t="array" ref="H278">IF(OR(C278="",D278="",E278=""),"", _xlfn.LET(_xlpm.Rst, VALUE(E278), _xlpm.Evt, A278&amp;B278&amp;" "&amp;C278,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8" s="66"/>
    </row>
    <row r="279" spans="1:9" ht="20.25" customHeight="1">
      <c r="A279" s="729" t="str">
        <f>IF(ISNA((VLOOKUP(D279,'Number Allocation'!A:F,5,FALSE))),"",VLOOKUP(D279,'Number Allocation'!A:F,5,FALSE))</f>
        <v/>
      </c>
      <c r="B279" s="729" t="str">
        <f>IF(ISNA((VLOOKUP(D279,'Number Allocation'!A:F,6,FALSE))),"",VLOOKUP(D279,'Number Allocation'!A:F,6,FALSE))</f>
        <v/>
      </c>
      <c r="C279" s="66"/>
      <c r="D279" s="48"/>
      <c r="E279" s="49"/>
      <c r="F279" s="47" t="str">
        <f>IF(ISBLANK(D279),"",IF(ISNA((VLOOKUP(D279,'Number Allocation'!A:F,3,FALSE))),"Not Declared",VLOOKUP(D279,'Number Allocation'!A:F,3,FALSE)))</f>
        <v/>
      </c>
      <c r="G279" s="45" t="str">
        <f>IF(ISBLANK(D279),"",IF(ISNA((VLOOKUP(D279,'Number Allocation'!A:F,4,FALSE))),"Not Declared",VLOOKUP(D279,'Number Allocation'!A:F,4,FALSE)))</f>
        <v/>
      </c>
      <c r="H279" s="729" t="str" cm="1">
        <f t="array" ref="H279">IF(OR(C279="",D279="",E279=""),"", _xlfn.LET(_xlpm.Rst, VALUE(E279), _xlpm.Evt, A279&amp;B279&amp;" "&amp;C279,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79" s="66"/>
    </row>
    <row r="280" spans="1:9" ht="20.25" customHeight="1">
      <c r="A280" s="729" t="str">
        <f>IF(ISNA((VLOOKUP(D280,'Number Allocation'!A:F,5,FALSE))),"",VLOOKUP(D280,'Number Allocation'!A:F,5,FALSE))</f>
        <v/>
      </c>
      <c r="B280" s="729" t="str">
        <f>IF(ISNA((VLOOKUP(D280,'Number Allocation'!A:F,6,FALSE))),"",VLOOKUP(D280,'Number Allocation'!A:F,6,FALSE))</f>
        <v/>
      </c>
      <c r="C280" s="66"/>
      <c r="D280" s="48"/>
      <c r="E280" s="49"/>
      <c r="F280" s="47" t="str">
        <f>IF(ISBLANK(D280),"",IF(ISNA((VLOOKUP(D280,'Number Allocation'!A:F,3,FALSE))),"Not Declared",VLOOKUP(D280,'Number Allocation'!A:F,3,FALSE)))</f>
        <v/>
      </c>
      <c r="G280" s="45" t="str">
        <f>IF(ISBLANK(D280),"",IF(ISNA((VLOOKUP(D280,'Number Allocation'!A:F,4,FALSE))),"Not Declared",VLOOKUP(D280,'Number Allocation'!A:F,4,FALSE)))</f>
        <v/>
      </c>
      <c r="H280" s="729" t="str" cm="1">
        <f t="array" ref="H280">IF(OR(C280="",D280="",E280=""),"", _xlfn.LET(_xlpm.Rst, VALUE(E280), _xlpm.Evt, A280&amp;B280&amp;" "&amp;C280,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0" s="66"/>
    </row>
    <row r="281" spans="1:9" ht="20.25" customHeight="1">
      <c r="A281" s="729" t="str">
        <f>IF(ISNA((VLOOKUP(D281,'Number Allocation'!A:F,5,FALSE))),"",VLOOKUP(D281,'Number Allocation'!A:F,5,FALSE))</f>
        <v/>
      </c>
      <c r="B281" s="729" t="str">
        <f>IF(ISNA((VLOOKUP(D281,'Number Allocation'!A:F,6,FALSE))),"",VLOOKUP(D281,'Number Allocation'!A:F,6,FALSE))</f>
        <v/>
      </c>
      <c r="C281" s="66"/>
      <c r="D281" s="48"/>
      <c r="E281" s="49"/>
      <c r="F281" s="47" t="str">
        <f>IF(ISBLANK(D281),"",IF(ISNA((VLOOKUP(D281,'Number Allocation'!A:F,3,FALSE))),"Not Declared",VLOOKUP(D281,'Number Allocation'!A:F,3,FALSE)))</f>
        <v/>
      </c>
      <c r="G281" s="45" t="str">
        <f>IF(ISBLANK(D281),"",IF(ISNA((VLOOKUP(D281,'Number Allocation'!A:F,4,FALSE))),"Not Declared",VLOOKUP(D281,'Number Allocation'!A:F,4,FALSE)))</f>
        <v/>
      </c>
      <c r="H281" s="729" t="str" cm="1">
        <f t="array" ref="H281">IF(OR(C281="",D281="",E281=""),"", _xlfn.LET(_xlpm.Rst, VALUE(E281), _xlpm.Evt, A281&amp;B281&amp;" "&amp;C281,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1" s="66"/>
    </row>
    <row r="282" spans="1:9" ht="20.25" customHeight="1">
      <c r="A282" s="729" t="str">
        <f>IF(ISNA((VLOOKUP(D282,'Number Allocation'!A:F,5,FALSE))),"",VLOOKUP(D282,'Number Allocation'!A:F,5,FALSE))</f>
        <v/>
      </c>
      <c r="B282" s="729" t="str">
        <f>IF(ISNA((VLOOKUP(D282,'Number Allocation'!A:F,6,FALSE))),"",VLOOKUP(D282,'Number Allocation'!A:F,6,FALSE))</f>
        <v/>
      </c>
      <c r="C282" s="66"/>
      <c r="D282" s="48"/>
      <c r="E282" s="49"/>
      <c r="F282" s="47" t="str">
        <f>IF(ISBLANK(D282),"",IF(ISNA((VLOOKUP(D282,'Number Allocation'!A:F,3,FALSE))),"Not Declared",VLOOKUP(D282,'Number Allocation'!A:F,3,FALSE)))</f>
        <v/>
      </c>
      <c r="G282" s="45" t="str">
        <f>IF(ISBLANK(D282),"",IF(ISNA((VLOOKUP(D282,'Number Allocation'!A:F,4,FALSE))),"Not Declared",VLOOKUP(D282,'Number Allocation'!A:F,4,FALSE)))</f>
        <v/>
      </c>
      <c r="H282" s="729" t="str" cm="1">
        <f t="array" ref="H282">IF(OR(C282="",D282="",E282=""),"", _xlfn.LET(_xlpm.Rst, VALUE(E282), _xlpm.Evt, A282&amp;B282&amp;" "&amp;C282,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2" s="66"/>
    </row>
    <row r="283" spans="1:9" ht="20.25" customHeight="1">
      <c r="A283" s="729" t="str">
        <f>IF(ISNA((VLOOKUP(D283,'Number Allocation'!A:F,5,FALSE))),"",VLOOKUP(D283,'Number Allocation'!A:F,5,FALSE))</f>
        <v/>
      </c>
      <c r="B283" s="729" t="str">
        <f>IF(ISNA((VLOOKUP(D283,'Number Allocation'!A:F,6,FALSE))),"",VLOOKUP(D283,'Number Allocation'!A:F,6,FALSE))</f>
        <v/>
      </c>
      <c r="C283" s="66"/>
      <c r="D283" s="48"/>
      <c r="E283" s="49"/>
      <c r="F283" s="47" t="str">
        <f>IF(ISBLANK(D283),"",IF(ISNA((VLOOKUP(D283,'Number Allocation'!A:F,3,FALSE))),"Not Declared",VLOOKUP(D283,'Number Allocation'!A:F,3,FALSE)))</f>
        <v/>
      </c>
      <c r="G283" s="45" t="str">
        <f>IF(ISBLANK(D283),"",IF(ISNA((VLOOKUP(D283,'Number Allocation'!A:F,4,FALSE))),"Not Declared",VLOOKUP(D283,'Number Allocation'!A:F,4,FALSE)))</f>
        <v/>
      </c>
      <c r="H283" s="729" t="str" cm="1">
        <f t="array" ref="H283">IF(OR(C283="",D283="",E283=""),"", _xlfn.LET(_xlpm.Rst, VALUE(E283), _xlpm.Evt, A283&amp;B283&amp;" "&amp;C283,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3" s="66"/>
    </row>
    <row r="284" spans="1:9" ht="20.25" customHeight="1">
      <c r="A284" s="729" t="str">
        <f>IF(ISNA((VLOOKUP(D284,'Number Allocation'!A:F,5,FALSE))),"",VLOOKUP(D284,'Number Allocation'!A:F,5,FALSE))</f>
        <v/>
      </c>
      <c r="B284" s="729" t="str">
        <f>IF(ISNA((VLOOKUP(D284,'Number Allocation'!A:F,6,FALSE))),"",VLOOKUP(D284,'Number Allocation'!A:F,6,FALSE))</f>
        <v/>
      </c>
      <c r="C284" s="66"/>
      <c r="D284" s="48"/>
      <c r="E284" s="49"/>
      <c r="F284" s="47" t="str">
        <f>IF(ISBLANK(D284),"",IF(ISNA((VLOOKUP(D284,'Number Allocation'!A:F,3,FALSE))),"Not Declared",VLOOKUP(D284,'Number Allocation'!A:F,3,FALSE)))</f>
        <v/>
      </c>
      <c r="G284" s="45" t="str">
        <f>IF(ISBLANK(D284),"",IF(ISNA((VLOOKUP(D284,'Number Allocation'!A:F,4,FALSE))),"Not Declared",VLOOKUP(D284,'Number Allocation'!A:F,4,FALSE)))</f>
        <v/>
      </c>
      <c r="H284" s="729" t="str" cm="1">
        <f t="array" ref="H284">IF(OR(C284="",D284="",E284=""),"", _xlfn.LET(_xlpm.Rst, VALUE(E284), _xlpm.Evt, A284&amp;B284&amp;" "&amp;C284,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4" s="66"/>
    </row>
    <row r="285" spans="1:9" ht="20.25" customHeight="1">
      <c r="A285" s="729" t="str">
        <f>IF(ISNA((VLOOKUP(D285,'Number Allocation'!A:F,5,FALSE))),"",VLOOKUP(D285,'Number Allocation'!A:F,5,FALSE))</f>
        <v/>
      </c>
      <c r="B285" s="729" t="str">
        <f>IF(ISNA((VLOOKUP(D285,'Number Allocation'!A:F,6,FALSE))),"",VLOOKUP(D285,'Number Allocation'!A:F,6,FALSE))</f>
        <v/>
      </c>
      <c r="C285" s="66"/>
      <c r="D285" s="48"/>
      <c r="E285" s="49"/>
      <c r="F285" s="47" t="str">
        <f>IF(ISBLANK(D285),"",IF(ISNA((VLOOKUP(D285,'Number Allocation'!A:F,3,FALSE))),"Not Declared",VLOOKUP(D285,'Number Allocation'!A:F,3,FALSE)))</f>
        <v/>
      </c>
      <c r="G285" s="45" t="str">
        <f>IF(ISBLANK(D285),"",IF(ISNA((VLOOKUP(D285,'Number Allocation'!A:F,4,FALSE))),"Not Declared",VLOOKUP(D285,'Number Allocation'!A:F,4,FALSE)))</f>
        <v/>
      </c>
      <c r="H285" s="729" t="str" cm="1">
        <f t="array" ref="H285">IF(OR(C285="",D285="",E285=""),"", _xlfn.LET(_xlpm.Rst, VALUE(E285), _xlpm.Evt, A285&amp;B285&amp;" "&amp;C285,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5" s="66"/>
    </row>
    <row r="286" spans="1:9" ht="20.25" customHeight="1">
      <c r="A286" s="729" t="str">
        <f>IF(ISNA((VLOOKUP(D286,'Number Allocation'!A:F,5,FALSE))),"",VLOOKUP(D286,'Number Allocation'!A:F,5,FALSE))</f>
        <v/>
      </c>
      <c r="B286" s="729" t="str">
        <f>IF(ISNA((VLOOKUP(D286,'Number Allocation'!A:F,6,FALSE))),"",VLOOKUP(D286,'Number Allocation'!A:F,6,FALSE))</f>
        <v/>
      </c>
      <c r="C286" s="66"/>
      <c r="D286" s="48"/>
      <c r="E286" s="49"/>
      <c r="F286" s="47" t="str">
        <f>IF(ISBLANK(D286),"",IF(ISNA((VLOOKUP(D286,'Number Allocation'!A:F,3,FALSE))),"Not Declared",VLOOKUP(D286,'Number Allocation'!A:F,3,FALSE)))</f>
        <v/>
      </c>
      <c r="G286" s="45" t="str">
        <f>IF(ISBLANK(D286),"",IF(ISNA((VLOOKUP(D286,'Number Allocation'!A:F,4,FALSE))),"Not Declared",VLOOKUP(D286,'Number Allocation'!A:F,4,FALSE)))</f>
        <v/>
      </c>
      <c r="H286" s="729" t="str" cm="1">
        <f t="array" ref="H286">IF(OR(C286="",D286="",E286=""),"", _xlfn.LET(_xlpm.Rst, VALUE(E286), _xlpm.Evt, A286&amp;B286&amp;" "&amp;C286,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6" s="66"/>
    </row>
    <row r="287" spans="1:9" ht="20.25" customHeight="1">
      <c r="A287" s="729" t="str">
        <f>IF(ISNA((VLOOKUP(D287,'Number Allocation'!A:F,5,FALSE))),"",VLOOKUP(D287,'Number Allocation'!A:F,5,FALSE))</f>
        <v/>
      </c>
      <c r="B287" s="729" t="str">
        <f>IF(ISNA((VLOOKUP(D287,'Number Allocation'!A:F,6,FALSE))),"",VLOOKUP(D287,'Number Allocation'!A:F,6,FALSE))</f>
        <v/>
      </c>
      <c r="C287" s="66"/>
      <c r="D287" s="48"/>
      <c r="E287" s="49"/>
      <c r="F287" s="47" t="str">
        <f>IF(ISBLANK(D287),"",IF(ISNA((VLOOKUP(D287,'Number Allocation'!A:F,3,FALSE))),"Not Declared",VLOOKUP(D287,'Number Allocation'!A:F,3,FALSE)))</f>
        <v/>
      </c>
      <c r="G287" s="45" t="str">
        <f>IF(ISBLANK(D287),"",IF(ISNA((VLOOKUP(D287,'Number Allocation'!A:F,4,FALSE))),"Not Declared",VLOOKUP(D287,'Number Allocation'!A:F,4,FALSE)))</f>
        <v/>
      </c>
      <c r="H287" s="729" t="str" cm="1">
        <f t="array" ref="H287">IF(OR(C287="",D287="",E287=""),"", _xlfn.LET(_xlpm.Rst, VALUE(E287), _xlpm.Evt, A287&amp;B287&amp;" "&amp;C287,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7" s="66"/>
    </row>
    <row r="288" spans="1:9" ht="20.25" customHeight="1">
      <c r="A288" s="729" t="str">
        <f>IF(ISNA((VLOOKUP(D288,'Number Allocation'!A:F,5,FALSE))),"",VLOOKUP(D288,'Number Allocation'!A:F,5,FALSE))</f>
        <v/>
      </c>
      <c r="B288" s="729" t="str">
        <f>IF(ISNA((VLOOKUP(D288,'Number Allocation'!A:F,6,FALSE))),"",VLOOKUP(D288,'Number Allocation'!A:F,6,FALSE))</f>
        <v/>
      </c>
      <c r="C288" s="66"/>
      <c r="D288" s="48"/>
      <c r="E288" s="49"/>
      <c r="F288" s="47" t="str">
        <f>IF(ISBLANK(D288),"",IF(ISNA((VLOOKUP(D288,'Number Allocation'!A:F,3,FALSE))),"Not Declared",VLOOKUP(D288,'Number Allocation'!A:F,3,FALSE)))</f>
        <v/>
      </c>
      <c r="G288" s="45" t="str">
        <f>IF(ISBLANK(D288),"",IF(ISNA((VLOOKUP(D288,'Number Allocation'!A:F,4,FALSE))),"Not Declared",VLOOKUP(D288,'Number Allocation'!A:F,4,FALSE)))</f>
        <v/>
      </c>
      <c r="H288" s="729" t="str" cm="1">
        <f t="array" ref="H288">IF(OR(C288="",D288="",E288=""),"", _xlfn.LET(_xlpm.Rst, VALUE(E288), _xlpm.Evt, A288&amp;B288&amp;" "&amp;C288,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8" s="66"/>
    </row>
    <row r="289" spans="1:9" ht="20.25" customHeight="1">
      <c r="A289" s="729" t="str">
        <f>IF(ISNA((VLOOKUP(D289,'Number Allocation'!A:F,5,FALSE))),"",VLOOKUP(D289,'Number Allocation'!A:F,5,FALSE))</f>
        <v/>
      </c>
      <c r="B289" s="729" t="str">
        <f>IF(ISNA((VLOOKUP(D289,'Number Allocation'!A:F,6,FALSE))),"",VLOOKUP(D289,'Number Allocation'!A:F,6,FALSE))</f>
        <v/>
      </c>
      <c r="C289" s="66"/>
      <c r="D289" s="48"/>
      <c r="E289" s="49"/>
      <c r="F289" s="47" t="str">
        <f>IF(ISBLANK(D289),"",IF(ISNA((VLOOKUP(D289,'Number Allocation'!A:F,3,FALSE))),"Not Declared",VLOOKUP(D289,'Number Allocation'!A:F,3,FALSE)))</f>
        <v/>
      </c>
      <c r="G289" s="45" t="str">
        <f>IF(ISBLANK(D289),"",IF(ISNA((VLOOKUP(D289,'Number Allocation'!A:F,4,FALSE))),"Not Declared",VLOOKUP(D289,'Number Allocation'!A:F,4,FALSE)))</f>
        <v/>
      </c>
      <c r="H289" s="729" t="str" cm="1">
        <f t="array" ref="H289">IF(OR(C289="",D289="",E289=""),"", _xlfn.LET(_xlpm.Rst, VALUE(E289), _xlpm.Evt, A289&amp;B289&amp;" "&amp;C289,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89" s="66"/>
    </row>
    <row r="290" spans="1:9" ht="20.25" customHeight="1">
      <c r="A290" s="729" t="str">
        <f>IF(ISNA((VLOOKUP(D290,'Number Allocation'!A:F,5,FALSE))),"",VLOOKUP(D290,'Number Allocation'!A:F,5,FALSE))</f>
        <v/>
      </c>
      <c r="B290" s="729" t="str">
        <f>IF(ISNA((VLOOKUP(D290,'Number Allocation'!A:F,6,FALSE))),"",VLOOKUP(D290,'Number Allocation'!A:F,6,FALSE))</f>
        <v/>
      </c>
      <c r="C290" s="66"/>
      <c r="D290" s="48"/>
      <c r="E290" s="49"/>
      <c r="F290" s="47" t="str">
        <f>IF(ISBLANK(D290),"",IF(ISNA((VLOOKUP(D290,'Number Allocation'!A:F,3,FALSE))),"Not Declared",VLOOKUP(D290,'Number Allocation'!A:F,3,FALSE)))</f>
        <v/>
      </c>
      <c r="G290" s="45" t="str">
        <f>IF(ISBLANK(D290),"",IF(ISNA((VLOOKUP(D290,'Number Allocation'!A:F,4,FALSE))),"Not Declared",VLOOKUP(D290,'Number Allocation'!A:F,4,FALSE)))</f>
        <v/>
      </c>
      <c r="H290" s="729" t="str" cm="1">
        <f t="array" ref="H290">IF(OR(C290="",D290="",E290=""),"", _xlfn.LET(_xlpm.Rst, VALUE(E290), _xlpm.Evt, A290&amp;B290&amp;" "&amp;C290,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0" s="66"/>
    </row>
    <row r="291" spans="1:9" ht="20.25" customHeight="1">
      <c r="A291" s="729" t="str">
        <f>IF(ISNA((VLOOKUP(D291,'Number Allocation'!A:F,5,FALSE))),"",VLOOKUP(D291,'Number Allocation'!A:F,5,FALSE))</f>
        <v/>
      </c>
      <c r="B291" s="729" t="str">
        <f>IF(ISNA((VLOOKUP(D291,'Number Allocation'!A:F,6,FALSE))),"",VLOOKUP(D291,'Number Allocation'!A:F,6,FALSE))</f>
        <v/>
      </c>
      <c r="C291" s="66"/>
      <c r="D291" s="48"/>
      <c r="E291" s="49"/>
      <c r="F291" s="47" t="str">
        <f>IF(ISBLANK(D291),"",IF(ISNA((VLOOKUP(D291,'Number Allocation'!A:F,3,FALSE))),"Not Declared",VLOOKUP(D291,'Number Allocation'!A:F,3,FALSE)))</f>
        <v/>
      </c>
      <c r="G291" s="45" t="str">
        <f>IF(ISBLANK(D291),"",IF(ISNA((VLOOKUP(D291,'Number Allocation'!A:F,4,FALSE))),"Not Declared",VLOOKUP(D291,'Number Allocation'!A:F,4,FALSE)))</f>
        <v/>
      </c>
      <c r="H291" s="729" t="str" cm="1">
        <f t="array" ref="H291">IF(OR(C291="",D291="",E291=""),"", _xlfn.LET(_xlpm.Rst, VALUE(E291), _xlpm.Evt, A291&amp;B291&amp;" "&amp;C291,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1" s="66"/>
    </row>
    <row r="292" spans="1:9" ht="20.25" customHeight="1">
      <c r="A292" s="729" t="str">
        <f>IF(ISNA((VLOOKUP(D292,'Number Allocation'!A:F,5,FALSE))),"",VLOOKUP(D292,'Number Allocation'!A:F,5,FALSE))</f>
        <v/>
      </c>
      <c r="B292" s="729" t="str">
        <f>IF(ISNA((VLOOKUP(D292,'Number Allocation'!A:F,6,FALSE))),"",VLOOKUP(D292,'Number Allocation'!A:F,6,FALSE))</f>
        <v/>
      </c>
      <c r="C292" s="66"/>
      <c r="D292" s="48"/>
      <c r="E292" s="49"/>
      <c r="F292" s="47" t="str">
        <f>IF(ISBLANK(D292),"",IF(ISNA((VLOOKUP(D292,'Number Allocation'!A:F,3,FALSE))),"Not Declared",VLOOKUP(D292,'Number Allocation'!A:F,3,FALSE)))</f>
        <v/>
      </c>
      <c r="G292" s="45" t="str">
        <f>IF(ISBLANK(D292),"",IF(ISNA((VLOOKUP(D292,'Number Allocation'!A:F,4,FALSE))),"Not Declared",VLOOKUP(D292,'Number Allocation'!A:F,4,FALSE)))</f>
        <v/>
      </c>
      <c r="H292" s="729" t="str" cm="1">
        <f t="array" ref="H292">IF(OR(C292="",D292="",E292=""),"", _xlfn.LET(_xlpm.Rst, VALUE(E292), _xlpm.Evt, A292&amp;B292&amp;" "&amp;C292,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2" s="66"/>
    </row>
    <row r="293" spans="1:9" ht="20.25" customHeight="1">
      <c r="A293" s="729" t="str">
        <f>IF(ISNA((VLOOKUP(D293,'Number Allocation'!A:F,5,FALSE))),"",VLOOKUP(D293,'Number Allocation'!A:F,5,FALSE))</f>
        <v/>
      </c>
      <c r="B293" s="729" t="str">
        <f>IF(ISNA((VLOOKUP(D293,'Number Allocation'!A:F,6,FALSE))),"",VLOOKUP(D293,'Number Allocation'!A:F,6,FALSE))</f>
        <v/>
      </c>
      <c r="C293" s="66"/>
      <c r="D293" s="48"/>
      <c r="E293" s="49"/>
      <c r="F293" s="47" t="str">
        <f>IF(ISBLANK(D293),"",IF(ISNA((VLOOKUP(D293,'Number Allocation'!A:F,3,FALSE))),"Not Declared",VLOOKUP(D293,'Number Allocation'!A:F,3,FALSE)))</f>
        <v/>
      </c>
      <c r="G293" s="45" t="str">
        <f>IF(ISBLANK(D293),"",IF(ISNA((VLOOKUP(D293,'Number Allocation'!A:F,4,FALSE))),"Not Declared",VLOOKUP(D293,'Number Allocation'!A:F,4,FALSE)))</f>
        <v/>
      </c>
      <c r="H293" s="729" t="str" cm="1">
        <f t="array" ref="H293">IF(OR(C293="",D293="",E293=""),"", _xlfn.LET(_xlpm.Rst, VALUE(E293), _xlpm.Evt, A293&amp;B293&amp;" "&amp;C293,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3" s="66"/>
    </row>
    <row r="294" spans="1:9" ht="20.25" customHeight="1">
      <c r="A294" s="729" t="str">
        <f>IF(ISNA((VLOOKUP(D294,'Number Allocation'!A:F,5,FALSE))),"",VLOOKUP(D294,'Number Allocation'!A:F,5,FALSE))</f>
        <v/>
      </c>
      <c r="B294" s="729" t="str">
        <f>IF(ISNA((VLOOKUP(D294,'Number Allocation'!A:F,6,FALSE))),"",VLOOKUP(D294,'Number Allocation'!A:F,6,FALSE))</f>
        <v/>
      </c>
      <c r="C294" s="66"/>
      <c r="D294" s="48"/>
      <c r="E294" s="49"/>
      <c r="F294" s="47" t="str">
        <f>IF(ISBLANK(D294),"",IF(ISNA((VLOOKUP(D294,'Number Allocation'!A:F,3,FALSE))),"Not Declared",VLOOKUP(D294,'Number Allocation'!A:F,3,FALSE)))</f>
        <v/>
      </c>
      <c r="G294" s="45" t="str">
        <f>IF(ISBLANK(D294),"",IF(ISNA((VLOOKUP(D294,'Number Allocation'!A:F,4,FALSE))),"Not Declared",VLOOKUP(D294,'Number Allocation'!A:F,4,FALSE)))</f>
        <v/>
      </c>
      <c r="H294" s="729" t="str" cm="1">
        <f t="array" ref="H294">IF(OR(C294="",D294="",E294=""),"", _xlfn.LET(_xlpm.Rst, VALUE(E294), _xlpm.Evt, A294&amp;B294&amp;" "&amp;C294,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4" s="66"/>
    </row>
    <row r="295" spans="1:9" ht="20.25" customHeight="1">
      <c r="A295" s="729" t="str">
        <f>IF(ISNA((VLOOKUP(D295,'Number Allocation'!A:F,5,FALSE))),"",VLOOKUP(D295,'Number Allocation'!A:F,5,FALSE))</f>
        <v/>
      </c>
      <c r="B295" s="729" t="str">
        <f>IF(ISNA((VLOOKUP(D295,'Number Allocation'!A:F,6,FALSE))),"",VLOOKUP(D295,'Number Allocation'!A:F,6,FALSE))</f>
        <v/>
      </c>
      <c r="C295" s="66"/>
      <c r="D295" s="48"/>
      <c r="E295" s="49"/>
      <c r="F295" s="47" t="str">
        <f>IF(ISBLANK(D295),"",IF(ISNA((VLOOKUP(D295,'Number Allocation'!A:F,3,FALSE))),"Not Declared",VLOOKUP(D295,'Number Allocation'!A:F,3,FALSE)))</f>
        <v/>
      </c>
      <c r="G295" s="45" t="str">
        <f>IF(ISBLANK(D295),"",IF(ISNA((VLOOKUP(D295,'Number Allocation'!A:F,4,FALSE))),"Not Declared",VLOOKUP(D295,'Number Allocation'!A:F,4,FALSE)))</f>
        <v/>
      </c>
      <c r="H295" s="729" t="str" cm="1">
        <f t="array" ref="H295">IF(OR(C295="",D295="",E295=""),"", _xlfn.LET(_xlpm.Rst, VALUE(E295), _xlpm.Evt, A295&amp;B295&amp;" "&amp;C295,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5" s="66"/>
    </row>
    <row r="296" spans="1:9" ht="20.25" customHeight="1">
      <c r="A296" s="729" t="str">
        <f>IF(ISNA((VLOOKUP(D296,'Number Allocation'!A:F,5,FALSE))),"",VLOOKUP(D296,'Number Allocation'!A:F,5,FALSE))</f>
        <v/>
      </c>
      <c r="B296" s="729" t="str">
        <f>IF(ISNA((VLOOKUP(D296,'Number Allocation'!A:F,6,FALSE))),"",VLOOKUP(D296,'Number Allocation'!A:F,6,FALSE))</f>
        <v/>
      </c>
      <c r="C296" s="66"/>
      <c r="D296" s="48"/>
      <c r="E296" s="49"/>
      <c r="F296" s="47" t="str">
        <f>IF(ISBLANK(D296),"",IF(ISNA((VLOOKUP(D296,'Number Allocation'!A:F,3,FALSE))),"Not Declared",VLOOKUP(D296,'Number Allocation'!A:F,3,FALSE)))</f>
        <v/>
      </c>
      <c r="G296" s="45" t="str">
        <f>IF(ISBLANK(D296),"",IF(ISNA((VLOOKUP(D296,'Number Allocation'!A:F,4,FALSE))),"Not Declared",VLOOKUP(D296,'Number Allocation'!A:F,4,FALSE)))</f>
        <v/>
      </c>
      <c r="H296" s="729" t="str" cm="1">
        <f t="array" ref="H296">IF(OR(C296="",D296="",E296=""),"", _xlfn.LET(_xlpm.Rst, VALUE(E296), _xlpm.Evt, A296&amp;B296&amp;" "&amp;C296,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6" s="66"/>
    </row>
    <row r="297" spans="1:9" ht="20.25" customHeight="1">
      <c r="A297" s="729" t="str">
        <f>IF(ISNA((VLOOKUP(D297,'Number Allocation'!A:F,5,FALSE))),"",VLOOKUP(D297,'Number Allocation'!A:F,5,FALSE))</f>
        <v/>
      </c>
      <c r="B297" s="729" t="str">
        <f>IF(ISNA((VLOOKUP(D297,'Number Allocation'!A:F,6,FALSE))),"",VLOOKUP(D297,'Number Allocation'!A:F,6,FALSE))</f>
        <v/>
      </c>
      <c r="C297" s="66"/>
      <c r="D297" s="48"/>
      <c r="E297" s="49"/>
      <c r="F297" s="47" t="str">
        <f>IF(ISBLANK(D297),"",IF(ISNA((VLOOKUP(D297,'Number Allocation'!A:F,3,FALSE))),"Not Declared",VLOOKUP(D297,'Number Allocation'!A:F,3,FALSE)))</f>
        <v/>
      </c>
      <c r="G297" s="45" t="str">
        <f>IF(ISBLANK(D297),"",IF(ISNA((VLOOKUP(D297,'Number Allocation'!A:F,4,FALSE))),"Not Declared",VLOOKUP(D297,'Number Allocation'!A:F,4,FALSE)))</f>
        <v/>
      </c>
      <c r="H297" s="729" t="str" cm="1">
        <f t="array" ref="H297">IF(OR(C297="",D297="",E297=""),"", _xlfn.LET(_xlpm.Rst, VALUE(E297), _xlpm.Evt, A297&amp;B297&amp;" "&amp;C297,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7" s="66"/>
    </row>
    <row r="298" spans="1:9" ht="20.25" customHeight="1">
      <c r="A298" s="729" t="str">
        <f>IF(ISNA((VLOOKUP(D298,'Number Allocation'!A:F,5,FALSE))),"",VLOOKUP(D298,'Number Allocation'!A:F,5,FALSE))</f>
        <v/>
      </c>
      <c r="B298" s="729" t="str">
        <f>IF(ISNA((VLOOKUP(D298,'Number Allocation'!A:F,6,FALSE))),"",VLOOKUP(D298,'Number Allocation'!A:F,6,FALSE))</f>
        <v/>
      </c>
      <c r="C298" s="66"/>
      <c r="D298" s="48"/>
      <c r="E298" s="49"/>
      <c r="F298" s="47" t="str">
        <f>IF(ISBLANK(D298),"",IF(ISNA((VLOOKUP(D298,'Number Allocation'!A:F,3,FALSE))),"Not Declared",VLOOKUP(D298,'Number Allocation'!A:F,3,FALSE)))</f>
        <v/>
      </c>
      <c r="G298" s="45" t="str">
        <f>IF(ISBLANK(D298),"",IF(ISNA((VLOOKUP(D298,'Number Allocation'!A:F,4,FALSE))),"Not Declared",VLOOKUP(D298,'Number Allocation'!A:F,4,FALSE)))</f>
        <v/>
      </c>
      <c r="H298" s="729" t="str" cm="1">
        <f t="array" ref="H298">IF(OR(C298="",D298="",E298=""),"", _xlfn.LET(_xlpm.Rst, VALUE(E298), _xlpm.Evt, A298&amp;B298&amp;" "&amp;C298,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8" s="66"/>
    </row>
    <row r="299" spans="1:9" ht="20.25" customHeight="1">
      <c r="A299" s="729" t="str">
        <f>IF(ISNA((VLOOKUP(D299,'Number Allocation'!A:F,5,FALSE))),"",VLOOKUP(D299,'Number Allocation'!A:F,5,FALSE))</f>
        <v/>
      </c>
      <c r="B299" s="729" t="str">
        <f>IF(ISNA((VLOOKUP(D299,'Number Allocation'!A:F,6,FALSE))),"",VLOOKUP(D299,'Number Allocation'!A:F,6,FALSE))</f>
        <v/>
      </c>
      <c r="C299" s="66"/>
      <c r="D299" s="48"/>
      <c r="E299" s="49"/>
      <c r="F299" s="47" t="str">
        <f>IF(ISBLANK(D299),"",IF(ISNA((VLOOKUP(D299,'Number Allocation'!A:F,3,FALSE))),"Not Declared",VLOOKUP(D299,'Number Allocation'!A:F,3,FALSE)))</f>
        <v/>
      </c>
      <c r="G299" s="45" t="str">
        <f>IF(ISBLANK(D299),"",IF(ISNA((VLOOKUP(D299,'Number Allocation'!A:F,4,FALSE))),"Not Declared",VLOOKUP(D299,'Number Allocation'!A:F,4,FALSE)))</f>
        <v/>
      </c>
      <c r="H299" s="729" t="str" cm="1">
        <f t="array" ref="H299">IF(OR(C299="",D299="",E299=""),"", _xlfn.LET(_xlpm.Rst, VALUE(E299), _xlpm.Evt, A299&amp;B299&amp;" "&amp;C299,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299" s="66"/>
    </row>
    <row r="300" spans="1:9" ht="20.25" customHeight="1">
      <c r="A300" s="729" t="str">
        <f>IF(ISNA((VLOOKUP(D300,'Number Allocation'!A:F,5,FALSE))),"",VLOOKUP(D300,'Number Allocation'!A:F,5,FALSE))</f>
        <v/>
      </c>
      <c r="B300" s="729" t="str">
        <f>IF(ISNA((VLOOKUP(D300,'Number Allocation'!A:F,6,FALSE))),"",VLOOKUP(D300,'Number Allocation'!A:F,6,FALSE))</f>
        <v/>
      </c>
      <c r="C300" s="66"/>
      <c r="D300" s="48"/>
      <c r="E300" s="49"/>
      <c r="F300" s="47" t="str">
        <f>IF(ISBLANK(D300),"",IF(ISNA((VLOOKUP(D300,'Number Allocation'!A:F,3,FALSE))),"Not Declared",VLOOKUP(D300,'Number Allocation'!A:F,3,FALSE)))</f>
        <v/>
      </c>
      <c r="G300" s="45" t="str">
        <f>IF(ISBLANK(D300),"",IF(ISNA((VLOOKUP(D300,'Number Allocation'!A:F,4,FALSE))),"Not Declared",VLOOKUP(D300,'Number Allocation'!A:F,4,FALSE)))</f>
        <v/>
      </c>
      <c r="H300" s="729" t="str" cm="1">
        <f t="array" ref="H300">IF(OR(C300="",D300="",E300=""),"", _xlfn.LET(_xlpm.Rst, VALUE(E300), _xlpm.Evt, A300&amp;B300&amp;" "&amp;C300,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0" s="66"/>
    </row>
    <row r="301" spans="1:9" ht="20.25" customHeight="1">
      <c r="A301" s="729" t="str">
        <f>IF(ISNA((VLOOKUP(D301,'Number Allocation'!A:F,5,FALSE))),"",VLOOKUP(D301,'Number Allocation'!A:F,5,FALSE))</f>
        <v/>
      </c>
      <c r="B301" s="729" t="str">
        <f>IF(ISNA((VLOOKUP(D301,'Number Allocation'!A:F,6,FALSE))),"",VLOOKUP(D301,'Number Allocation'!A:F,6,FALSE))</f>
        <v/>
      </c>
      <c r="C301" s="66"/>
      <c r="D301" s="48"/>
      <c r="E301" s="49"/>
      <c r="F301" s="47" t="str">
        <f>IF(ISBLANK(D301),"",IF(ISNA((VLOOKUP(D301,'Number Allocation'!A:F,3,FALSE))),"Not Declared",VLOOKUP(D301,'Number Allocation'!A:F,3,FALSE)))</f>
        <v/>
      </c>
      <c r="G301" s="45" t="str">
        <f>IF(ISBLANK(D301),"",IF(ISNA((VLOOKUP(D301,'Number Allocation'!A:F,4,FALSE))),"Not Declared",VLOOKUP(D301,'Number Allocation'!A:F,4,FALSE)))</f>
        <v/>
      </c>
      <c r="H301" s="729" t="str" cm="1">
        <f t="array" ref="H301">IF(OR(C301="",D301="",E301=""),"", _xlfn.LET(_xlpm.Rst, VALUE(E301), _xlpm.Evt, A301&amp;B301&amp;" "&amp;C301,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1" s="66"/>
    </row>
    <row r="302" spans="1:9" ht="20.25" customHeight="1">
      <c r="A302" s="729" t="str">
        <f>IF(ISNA((VLOOKUP(D302,'Number Allocation'!A:F,5,FALSE))),"",VLOOKUP(D302,'Number Allocation'!A:F,5,FALSE))</f>
        <v/>
      </c>
      <c r="B302" s="729" t="str">
        <f>IF(ISNA((VLOOKUP(D302,'Number Allocation'!A:F,6,FALSE))),"",VLOOKUP(D302,'Number Allocation'!A:F,6,FALSE))</f>
        <v/>
      </c>
      <c r="C302" s="66"/>
      <c r="D302" s="48"/>
      <c r="E302" s="49"/>
      <c r="F302" s="47" t="str">
        <f>IF(ISBLANK(D302),"",IF(ISNA((VLOOKUP(D302,'Number Allocation'!A:F,3,FALSE))),"Not Declared",VLOOKUP(D302,'Number Allocation'!A:F,3,FALSE)))</f>
        <v/>
      </c>
      <c r="G302" s="45" t="str">
        <f>IF(ISBLANK(D302),"",IF(ISNA((VLOOKUP(D302,'Number Allocation'!A:F,4,FALSE))),"Not Declared",VLOOKUP(D302,'Number Allocation'!A:F,4,FALSE)))</f>
        <v/>
      </c>
      <c r="H302" s="729" t="str" cm="1">
        <f t="array" ref="H302">IF(OR(C302="",D302="",E302=""),"", _xlfn.LET(_xlpm.Rst, VALUE(E302), _xlpm.Evt, A302&amp;B302&amp;" "&amp;C302,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2" s="66"/>
    </row>
    <row r="303" spans="1:9" ht="20.25" customHeight="1">
      <c r="A303" s="729" t="str">
        <f>IF(ISNA((VLOOKUP(D303,'Number Allocation'!A:F,5,FALSE))),"",VLOOKUP(D303,'Number Allocation'!A:F,5,FALSE))</f>
        <v/>
      </c>
      <c r="B303" s="729" t="str">
        <f>IF(ISNA((VLOOKUP(D303,'Number Allocation'!A:F,6,FALSE))),"",VLOOKUP(D303,'Number Allocation'!A:F,6,FALSE))</f>
        <v/>
      </c>
      <c r="C303" s="66"/>
      <c r="D303" s="48"/>
      <c r="E303" s="49"/>
      <c r="F303" s="47" t="str">
        <f>IF(ISBLANK(D303),"",IF(ISNA((VLOOKUP(D303,'Number Allocation'!A:F,3,FALSE))),"Not Declared",VLOOKUP(D303,'Number Allocation'!A:F,3,FALSE)))</f>
        <v/>
      </c>
      <c r="G303" s="45" t="str">
        <f>IF(ISBLANK(D303),"",IF(ISNA((VLOOKUP(D303,'Number Allocation'!A:F,4,FALSE))),"Not Declared",VLOOKUP(D303,'Number Allocation'!A:F,4,FALSE)))</f>
        <v/>
      </c>
      <c r="H303" s="729" t="str" cm="1">
        <f t="array" ref="H303">IF(OR(C303="",D303="",E303=""),"", _xlfn.LET(_xlpm.Rst, VALUE(E303), _xlpm.Evt, A303&amp;B303&amp;" "&amp;C303,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3" s="66"/>
    </row>
    <row r="304" spans="1:9" ht="20.25" customHeight="1">
      <c r="A304" s="729" t="str">
        <f>IF(ISNA((VLOOKUP(D304,'Number Allocation'!A:F,5,FALSE))),"",VLOOKUP(D304,'Number Allocation'!A:F,5,FALSE))</f>
        <v/>
      </c>
      <c r="B304" s="729" t="str">
        <f>IF(ISNA((VLOOKUP(D304,'Number Allocation'!A:F,6,FALSE))),"",VLOOKUP(D304,'Number Allocation'!A:F,6,FALSE))</f>
        <v/>
      </c>
      <c r="C304" s="66"/>
      <c r="D304" s="48"/>
      <c r="E304" s="49"/>
      <c r="F304" s="47" t="str">
        <f>IF(ISBLANK(D304),"",IF(ISNA((VLOOKUP(D304,'Number Allocation'!A:F,3,FALSE))),"Not Declared",VLOOKUP(D304,'Number Allocation'!A:F,3,FALSE)))</f>
        <v/>
      </c>
      <c r="G304" s="45" t="str">
        <f>IF(ISBLANK(D304),"",IF(ISNA((VLOOKUP(D304,'Number Allocation'!A:F,4,FALSE))),"Not Declared",VLOOKUP(D304,'Number Allocation'!A:F,4,FALSE)))</f>
        <v/>
      </c>
      <c r="H304" s="729" t="str" cm="1">
        <f t="array" ref="H304">IF(OR(C304="",D304="",E304=""),"", _xlfn.LET(_xlpm.Rst, VALUE(E304), _xlpm.Evt, A304&amp;B304&amp;" "&amp;C304,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4" s="66"/>
    </row>
    <row r="305" spans="1:9" ht="20.25" customHeight="1">
      <c r="A305" s="729" t="str">
        <f>IF(ISNA((VLOOKUP(D305,'Number Allocation'!A:F,5,FALSE))),"",VLOOKUP(D305,'Number Allocation'!A:F,5,FALSE))</f>
        <v/>
      </c>
      <c r="B305" s="729" t="str">
        <f>IF(ISNA((VLOOKUP(D305,'Number Allocation'!A:F,6,FALSE))),"",VLOOKUP(D305,'Number Allocation'!A:F,6,FALSE))</f>
        <v/>
      </c>
      <c r="C305" s="66"/>
      <c r="D305" s="48"/>
      <c r="E305" s="49"/>
      <c r="F305" s="47" t="str">
        <f>IF(ISBLANK(D305),"",IF(ISNA((VLOOKUP(D305,'Number Allocation'!A:F,3,FALSE))),"Not Declared",VLOOKUP(D305,'Number Allocation'!A:F,3,FALSE)))</f>
        <v/>
      </c>
      <c r="G305" s="45" t="str">
        <f>IF(ISBLANK(D305),"",IF(ISNA((VLOOKUP(D305,'Number Allocation'!A:F,4,FALSE))),"Not Declared",VLOOKUP(D305,'Number Allocation'!A:F,4,FALSE)))</f>
        <v/>
      </c>
      <c r="H305" s="729" t="str" cm="1">
        <f t="array" ref="H305">IF(OR(C305="",D305="",E305=""),"", _xlfn.LET(_xlpm.Rst, VALUE(E305), _xlpm.Evt, A305&amp;B305&amp;" "&amp;C305,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5" s="66"/>
    </row>
    <row r="306" spans="1:9" ht="20.25" customHeight="1">
      <c r="A306" s="729" t="str">
        <f>IF(ISNA((VLOOKUP(D306,'Number Allocation'!A:F,5,FALSE))),"",VLOOKUP(D306,'Number Allocation'!A:F,5,FALSE))</f>
        <v/>
      </c>
      <c r="B306" s="729" t="str">
        <f>IF(ISNA((VLOOKUP(D306,'Number Allocation'!A:F,6,FALSE))),"",VLOOKUP(D306,'Number Allocation'!A:F,6,FALSE))</f>
        <v/>
      </c>
      <c r="C306" s="66"/>
      <c r="D306" s="48"/>
      <c r="E306" s="49"/>
      <c r="F306" s="47" t="str">
        <f>IF(ISBLANK(D306),"",IF(ISNA((VLOOKUP(D306,'Number Allocation'!A:F,3,FALSE))),"Not Declared",VLOOKUP(D306,'Number Allocation'!A:F,3,FALSE)))</f>
        <v/>
      </c>
      <c r="G306" s="45" t="str">
        <f>IF(ISBLANK(D306),"",IF(ISNA((VLOOKUP(D306,'Number Allocation'!A:F,4,FALSE))),"Not Declared",VLOOKUP(D306,'Number Allocation'!A:F,4,FALSE)))</f>
        <v/>
      </c>
      <c r="H306" s="729" t="str" cm="1">
        <f t="array" ref="H306">IF(OR(C306="",D306="",E306=""),"", _xlfn.LET(_xlpm.Rst, VALUE(E306), _xlpm.Evt, A306&amp;B306&amp;" "&amp;C306,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6" s="66"/>
    </row>
    <row r="307" spans="1:9" ht="20.25" customHeight="1">
      <c r="A307" s="729" t="str">
        <f>IF(ISNA((VLOOKUP(D307,'Number Allocation'!A:F,5,FALSE))),"",VLOOKUP(D307,'Number Allocation'!A:F,5,FALSE))</f>
        <v/>
      </c>
      <c r="B307" s="729" t="str">
        <f>IF(ISNA((VLOOKUP(D307,'Number Allocation'!A:F,6,FALSE))),"",VLOOKUP(D307,'Number Allocation'!A:F,6,FALSE))</f>
        <v/>
      </c>
      <c r="C307" s="66"/>
      <c r="D307" s="48"/>
      <c r="E307" s="49"/>
      <c r="F307" s="47" t="str">
        <f>IF(ISBLANK(D307),"",IF(ISNA((VLOOKUP(D307,'Number Allocation'!A:F,3,FALSE))),"Not Declared",VLOOKUP(D307,'Number Allocation'!A:F,3,FALSE)))</f>
        <v/>
      </c>
      <c r="G307" s="45" t="str">
        <f>IF(ISBLANK(D307),"",IF(ISNA((VLOOKUP(D307,'Number Allocation'!A:F,4,FALSE))),"Not Declared",VLOOKUP(D307,'Number Allocation'!A:F,4,FALSE)))</f>
        <v/>
      </c>
      <c r="H307" s="729" t="str" cm="1">
        <f t="array" ref="H307">IF(OR(C307="",D307="",E307=""),"", _xlfn.LET(_xlpm.Rst, VALUE(E307), _xlpm.Evt, A307&amp;B307&amp;" "&amp;C307,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7" s="66"/>
    </row>
    <row r="308" spans="1:9" ht="20.25" customHeight="1">
      <c r="A308" s="729" t="str">
        <f>IF(ISNA((VLOOKUP(D308,'Number Allocation'!A:F,5,FALSE))),"",VLOOKUP(D308,'Number Allocation'!A:F,5,FALSE))</f>
        <v/>
      </c>
      <c r="B308" s="729" t="str">
        <f>IF(ISNA((VLOOKUP(D308,'Number Allocation'!A:F,6,FALSE))),"",VLOOKUP(D308,'Number Allocation'!A:F,6,FALSE))</f>
        <v/>
      </c>
      <c r="C308" s="66"/>
      <c r="D308" s="48"/>
      <c r="E308" s="49"/>
      <c r="F308" s="47" t="str">
        <f>IF(ISBLANK(D308),"",IF(ISNA((VLOOKUP(D308,'Number Allocation'!A:F,3,FALSE))),"Not Declared",VLOOKUP(D308,'Number Allocation'!A:F,3,FALSE)))</f>
        <v/>
      </c>
      <c r="G308" s="45" t="str">
        <f>IF(ISBLANK(D308),"",IF(ISNA((VLOOKUP(D308,'Number Allocation'!A:F,4,FALSE))),"Not Declared",VLOOKUP(D308,'Number Allocation'!A:F,4,FALSE)))</f>
        <v/>
      </c>
      <c r="H308" s="729" t="str" cm="1">
        <f t="array" ref="H308">IF(OR(C308="",D308="",E308=""),"", _xlfn.LET(_xlpm.Rst, VALUE(E308), _xlpm.Evt, A308&amp;B308&amp;" "&amp;C308,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8" s="66"/>
    </row>
    <row r="309" spans="1:9" ht="20.25" customHeight="1">
      <c r="A309" s="729" t="str">
        <f>IF(ISNA((VLOOKUP(D309,'Number Allocation'!A:F,5,FALSE))),"",VLOOKUP(D309,'Number Allocation'!A:F,5,FALSE))</f>
        <v/>
      </c>
      <c r="B309" s="729" t="str">
        <f>IF(ISNA((VLOOKUP(D309,'Number Allocation'!A:F,6,FALSE))),"",VLOOKUP(D309,'Number Allocation'!A:F,6,FALSE))</f>
        <v/>
      </c>
      <c r="C309" s="66"/>
      <c r="D309" s="48"/>
      <c r="E309" s="49"/>
      <c r="F309" s="47" t="str">
        <f>IF(ISBLANK(D309),"",IF(ISNA((VLOOKUP(D309,'Number Allocation'!A:F,3,FALSE))),"Not Declared",VLOOKUP(D309,'Number Allocation'!A:F,3,FALSE)))</f>
        <v/>
      </c>
      <c r="G309" s="45" t="str">
        <f>IF(ISBLANK(D309),"",IF(ISNA((VLOOKUP(D309,'Number Allocation'!A:F,4,FALSE))),"Not Declared",VLOOKUP(D309,'Number Allocation'!A:F,4,FALSE)))</f>
        <v/>
      </c>
      <c r="H309" s="729" t="str" cm="1">
        <f t="array" ref="H309">IF(OR(C309="",D309="",E309=""),"", _xlfn.LET(_xlpm.Rst, VALUE(E309), _xlpm.Evt, A309&amp;B309&amp;" "&amp;C309,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09" s="66"/>
    </row>
    <row r="310" spans="1:9" ht="20.25" customHeight="1">
      <c r="A310" s="729" t="str">
        <f>IF(ISNA((VLOOKUP(D310,'Number Allocation'!A:F,5,FALSE))),"",VLOOKUP(D310,'Number Allocation'!A:F,5,FALSE))</f>
        <v/>
      </c>
      <c r="B310" s="729" t="str">
        <f>IF(ISNA((VLOOKUP(D310,'Number Allocation'!A:F,6,FALSE))),"",VLOOKUP(D310,'Number Allocation'!A:F,6,FALSE))</f>
        <v/>
      </c>
      <c r="C310" s="66"/>
      <c r="D310" s="48"/>
      <c r="E310" s="49"/>
      <c r="F310" s="47" t="str">
        <f>IF(ISBLANK(D310),"",IF(ISNA((VLOOKUP(D310,'Number Allocation'!A:F,3,FALSE))),"Not Declared",VLOOKUP(D310,'Number Allocation'!A:F,3,FALSE)))</f>
        <v/>
      </c>
      <c r="G310" s="45" t="str">
        <f>IF(ISBLANK(D310),"",IF(ISNA((VLOOKUP(D310,'Number Allocation'!A:F,4,FALSE))),"Not Declared",VLOOKUP(D310,'Number Allocation'!A:F,4,FALSE)))</f>
        <v/>
      </c>
      <c r="H310" s="729" t="str" cm="1">
        <f t="array" ref="H310">IF(OR(C310="",D310="",E310=""),"", _xlfn.LET(_xlpm.Rst, VALUE(E310), _xlpm.Evt, A310&amp;B310&amp;" "&amp;C310,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0" s="66"/>
    </row>
    <row r="311" spans="1:9" ht="20.25" customHeight="1">
      <c r="A311" s="729" t="str">
        <f>IF(ISNA((VLOOKUP(D311,'Number Allocation'!A:F,5,FALSE))),"",VLOOKUP(D311,'Number Allocation'!A:F,5,FALSE))</f>
        <v/>
      </c>
      <c r="B311" s="729" t="str">
        <f>IF(ISNA((VLOOKUP(D311,'Number Allocation'!A:F,6,FALSE))),"",VLOOKUP(D311,'Number Allocation'!A:F,6,FALSE))</f>
        <v/>
      </c>
      <c r="C311" s="66"/>
      <c r="D311" s="48"/>
      <c r="E311" s="49"/>
      <c r="F311" s="47" t="str">
        <f>IF(ISBLANK(D311),"",IF(ISNA((VLOOKUP(D311,'Number Allocation'!A:F,3,FALSE))),"Not Declared",VLOOKUP(D311,'Number Allocation'!A:F,3,FALSE)))</f>
        <v/>
      </c>
      <c r="G311" s="45" t="str">
        <f>IF(ISBLANK(D311),"",IF(ISNA((VLOOKUP(D311,'Number Allocation'!A:F,4,FALSE))),"Not Declared",VLOOKUP(D311,'Number Allocation'!A:F,4,FALSE)))</f>
        <v/>
      </c>
      <c r="H311" s="729" t="str" cm="1">
        <f t="array" ref="H311">IF(OR(C311="",D311="",E311=""),"", _xlfn.LET(_xlpm.Rst, VALUE(E311), _xlpm.Evt, A311&amp;B311&amp;" "&amp;C311,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1" s="66"/>
    </row>
    <row r="312" spans="1:9" ht="20.25" customHeight="1">
      <c r="A312" s="729" t="str">
        <f>IF(ISNA((VLOOKUP(D312,'Number Allocation'!A:F,5,FALSE))),"",VLOOKUP(D312,'Number Allocation'!A:F,5,FALSE))</f>
        <v/>
      </c>
      <c r="B312" s="729" t="str">
        <f>IF(ISNA((VLOOKUP(D312,'Number Allocation'!A:F,6,FALSE))),"",VLOOKUP(D312,'Number Allocation'!A:F,6,FALSE))</f>
        <v/>
      </c>
      <c r="C312" s="66"/>
      <c r="D312" s="48"/>
      <c r="E312" s="49"/>
      <c r="F312" s="47" t="str">
        <f>IF(ISBLANK(D312),"",IF(ISNA((VLOOKUP(D312,'Number Allocation'!A:F,3,FALSE))),"Not Declared",VLOOKUP(D312,'Number Allocation'!A:F,3,FALSE)))</f>
        <v/>
      </c>
      <c r="G312" s="45" t="str">
        <f>IF(ISBLANK(D312),"",IF(ISNA((VLOOKUP(D312,'Number Allocation'!A:F,4,FALSE))),"Not Declared",VLOOKUP(D312,'Number Allocation'!A:F,4,FALSE)))</f>
        <v/>
      </c>
      <c r="H312" s="729" t="str" cm="1">
        <f t="array" ref="H312">IF(OR(C312="",D312="",E312=""),"", _xlfn.LET(_xlpm.Rst, VALUE(E312), _xlpm.Evt, A312&amp;B312&amp;" "&amp;C312,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2" s="66"/>
    </row>
    <row r="313" spans="1:9" ht="20.25" customHeight="1">
      <c r="A313" s="729" t="str">
        <f>IF(ISNA((VLOOKUP(D313,'Number Allocation'!A:F,5,FALSE))),"",VLOOKUP(D313,'Number Allocation'!A:F,5,FALSE))</f>
        <v/>
      </c>
      <c r="B313" s="729" t="str">
        <f>IF(ISNA((VLOOKUP(D313,'Number Allocation'!A:F,6,FALSE))),"",VLOOKUP(D313,'Number Allocation'!A:F,6,FALSE))</f>
        <v/>
      </c>
      <c r="C313" s="66"/>
      <c r="D313" s="48"/>
      <c r="E313" s="49"/>
      <c r="F313" s="47" t="str">
        <f>IF(ISBLANK(D313),"",IF(ISNA((VLOOKUP(D313,'Number Allocation'!A:F,3,FALSE))),"Not Declared",VLOOKUP(D313,'Number Allocation'!A:F,3,FALSE)))</f>
        <v/>
      </c>
      <c r="G313" s="45" t="str">
        <f>IF(ISBLANK(D313),"",IF(ISNA((VLOOKUP(D313,'Number Allocation'!A:F,4,FALSE))),"Not Declared",VLOOKUP(D313,'Number Allocation'!A:F,4,FALSE)))</f>
        <v/>
      </c>
      <c r="H313" s="729" t="str" cm="1">
        <f t="array" ref="H313">IF(OR(C313="",D313="",E313=""),"", _xlfn.LET(_xlpm.Rst, VALUE(E313), _xlpm.Evt, A313&amp;B313&amp;" "&amp;C313,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3" s="66"/>
    </row>
    <row r="314" spans="1:9" ht="20.25" customHeight="1">
      <c r="A314" s="729" t="str">
        <f>IF(ISNA((VLOOKUP(D314,'Number Allocation'!A:F,5,FALSE))),"",VLOOKUP(D314,'Number Allocation'!A:F,5,FALSE))</f>
        <v/>
      </c>
      <c r="B314" s="729" t="str">
        <f>IF(ISNA((VLOOKUP(D314,'Number Allocation'!A:F,6,FALSE))),"",VLOOKUP(D314,'Number Allocation'!A:F,6,FALSE))</f>
        <v/>
      </c>
      <c r="C314" s="66"/>
      <c r="D314" s="48"/>
      <c r="E314" s="49"/>
      <c r="F314" s="47" t="str">
        <f>IF(ISBLANK(D314),"",IF(ISNA((VLOOKUP(D314,'Number Allocation'!A:F,3,FALSE))),"Not Declared",VLOOKUP(D314,'Number Allocation'!A:F,3,FALSE)))</f>
        <v/>
      </c>
      <c r="G314" s="45" t="str">
        <f>IF(ISBLANK(D314),"",IF(ISNA((VLOOKUP(D314,'Number Allocation'!A:F,4,FALSE))),"Not Declared",VLOOKUP(D314,'Number Allocation'!A:F,4,FALSE)))</f>
        <v/>
      </c>
      <c r="H314" s="729" t="str" cm="1">
        <f t="array" ref="H314">IF(OR(C314="",D314="",E314=""),"", _xlfn.LET(_xlpm.Rst, VALUE(E314), _xlpm.Evt, A314&amp;B314&amp;" "&amp;C314,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4" s="66"/>
    </row>
    <row r="315" spans="1:9" ht="20.25" customHeight="1">
      <c r="A315" s="729" t="str">
        <f>IF(ISNA((VLOOKUP(D315,'Number Allocation'!A:F,5,FALSE))),"",VLOOKUP(D315,'Number Allocation'!A:F,5,FALSE))</f>
        <v/>
      </c>
      <c r="B315" s="729" t="str">
        <f>IF(ISNA((VLOOKUP(D315,'Number Allocation'!A:F,6,FALSE))),"",VLOOKUP(D315,'Number Allocation'!A:F,6,FALSE))</f>
        <v/>
      </c>
      <c r="C315" s="66"/>
      <c r="D315" s="48"/>
      <c r="E315" s="49"/>
      <c r="F315" s="47" t="str">
        <f>IF(ISBLANK(D315),"",IF(ISNA((VLOOKUP(D315,'Number Allocation'!A:F,3,FALSE))),"Not Declared",VLOOKUP(D315,'Number Allocation'!A:F,3,FALSE)))</f>
        <v/>
      </c>
      <c r="G315" s="45" t="str">
        <f>IF(ISBLANK(D315),"",IF(ISNA((VLOOKUP(D315,'Number Allocation'!A:F,4,FALSE))),"Not Declared",VLOOKUP(D315,'Number Allocation'!A:F,4,FALSE)))</f>
        <v/>
      </c>
      <c r="H315" s="729" t="str" cm="1">
        <f t="array" ref="H315">IF(OR(C315="",D315="",E315=""),"", _xlfn.LET(_xlpm.Rst, VALUE(E315), _xlpm.Evt, A315&amp;B315&amp;" "&amp;C315,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5" s="66"/>
    </row>
    <row r="316" spans="1:9" ht="20.25" customHeight="1">
      <c r="A316" s="729" t="str">
        <f>IF(ISNA((VLOOKUP(D316,'Number Allocation'!A:F,5,FALSE))),"",VLOOKUP(D316,'Number Allocation'!A:F,5,FALSE))</f>
        <v/>
      </c>
      <c r="B316" s="729" t="str">
        <f>IF(ISNA((VLOOKUP(D316,'Number Allocation'!A:F,6,FALSE))),"",VLOOKUP(D316,'Number Allocation'!A:F,6,FALSE))</f>
        <v/>
      </c>
      <c r="C316" s="66"/>
      <c r="D316" s="48"/>
      <c r="E316" s="49"/>
      <c r="F316" s="47" t="str">
        <f>IF(ISBLANK(D316),"",IF(ISNA((VLOOKUP(D316,'Number Allocation'!A:F,3,FALSE))),"Not Declared",VLOOKUP(D316,'Number Allocation'!A:F,3,FALSE)))</f>
        <v/>
      </c>
      <c r="G316" s="45" t="str">
        <f>IF(ISBLANK(D316),"",IF(ISNA((VLOOKUP(D316,'Number Allocation'!A:F,4,FALSE))),"Not Declared",VLOOKUP(D316,'Number Allocation'!A:F,4,FALSE)))</f>
        <v/>
      </c>
      <c r="H316" s="729" t="str" cm="1">
        <f t="array" ref="H316">IF(OR(C316="",D316="",E316=""),"", _xlfn.LET(_xlpm.Rst, VALUE(E316), _xlpm.Evt, A316&amp;B316&amp;" "&amp;C316,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6" s="66"/>
    </row>
    <row r="317" spans="1:9" ht="20.25" customHeight="1">
      <c r="A317" s="729" t="str">
        <f>IF(ISNA((VLOOKUP(D317,'Number Allocation'!A:F,5,FALSE))),"",VLOOKUP(D317,'Number Allocation'!A:F,5,FALSE))</f>
        <v/>
      </c>
      <c r="B317" s="729" t="str">
        <f>IF(ISNA((VLOOKUP(D317,'Number Allocation'!A:F,6,FALSE))),"",VLOOKUP(D317,'Number Allocation'!A:F,6,FALSE))</f>
        <v/>
      </c>
      <c r="C317" s="66"/>
      <c r="D317" s="48"/>
      <c r="E317" s="49"/>
      <c r="F317" s="47" t="str">
        <f>IF(ISBLANK(D317),"",IF(ISNA((VLOOKUP(D317,'Number Allocation'!A:F,3,FALSE))),"Not Declared",VLOOKUP(D317,'Number Allocation'!A:F,3,FALSE)))</f>
        <v/>
      </c>
      <c r="G317" s="45" t="str">
        <f>IF(ISBLANK(D317),"",IF(ISNA((VLOOKUP(D317,'Number Allocation'!A:F,4,FALSE))),"Not Declared",VLOOKUP(D317,'Number Allocation'!A:F,4,FALSE)))</f>
        <v/>
      </c>
      <c r="H317" s="729" t="str" cm="1">
        <f t="array" ref="H317">IF(OR(C317="",D317="",E317=""),"", _xlfn.LET(_xlpm.Rst, VALUE(E317), _xlpm.Evt, A317&amp;B317&amp;" "&amp;C317,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7" s="66"/>
    </row>
    <row r="318" spans="1:9" ht="20.25" customHeight="1">
      <c r="A318" s="729" t="str">
        <f>IF(ISNA((VLOOKUP(D318,'Number Allocation'!A:F,5,FALSE))),"",VLOOKUP(D318,'Number Allocation'!A:F,5,FALSE))</f>
        <v/>
      </c>
      <c r="B318" s="729" t="str">
        <f>IF(ISNA((VLOOKUP(D318,'Number Allocation'!A:F,6,FALSE))),"",VLOOKUP(D318,'Number Allocation'!A:F,6,FALSE))</f>
        <v/>
      </c>
      <c r="C318" s="66"/>
      <c r="D318" s="48"/>
      <c r="E318" s="49"/>
      <c r="F318" s="47" t="str">
        <f>IF(ISBLANK(D318),"",IF(ISNA((VLOOKUP(D318,'Number Allocation'!A:F,3,FALSE))),"Not Declared",VLOOKUP(D318,'Number Allocation'!A:F,3,FALSE)))</f>
        <v/>
      </c>
      <c r="G318" s="45" t="str">
        <f>IF(ISBLANK(D318),"",IF(ISNA((VLOOKUP(D318,'Number Allocation'!A:F,4,FALSE))),"Not Declared",VLOOKUP(D318,'Number Allocation'!A:F,4,FALSE)))</f>
        <v/>
      </c>
      <c r="H318" s="729" t="str" cm="1">
        <f t="array" ref="H318">IF(OR(C318="",D318="",E318=""),"", _xlfn.LET(_xlpm.Rst, VALUE(E318), _xlpm.Evt, A318&amp;B318&amp;" "&amp;C318,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8" s="66"/>
    </row>
    <row r="319" spans="1:9" ht="20.25" customHeight="1">
      <c r="A319" s="729" t="str">
        <f>IF(ISNA((VLOOKUP(D319,'Number Allocation'!A:F,5,FALSE))),"",VLOOKUP(D319,'Number Allocation'!A:F,5,FALSE))</f>
        <v/>
      </c>
      <c r="B319" s="729" t="str">
        <f>IF(ISNA((VLOOKUP(D319,'Number Allocation'!A:F,6,FALSE))),"",VLOOKUP(D319,'Number Allocation'!A:F,6,FALSE))</f>
        <v/>
      </c>
      <c r="C319" s="66"/>
      <c r="D319" s="48"/>
      <c r="E319" s="49"/>
      <c r="F319" s="47" t="str">
        <f>IF(ISBLANK(D319),"",IF(ISNA((VLOOKUP(D319,'Number Allocation'!A:F,3,FALSE))),"Not Declared",VLOOKUP(D319,'Number Allocation'!A:F,3,FALSE)))</f>
        <v/>
      </c>
      <c r="G319" s="45" t="str">
        <f>IF(ISBLANK(D319),"",IF(ISNA((VLOOKUP(D319,'Number Allocation'!A:F,4,FALSE))),"Not Declared",VLOOKUP(D319,'Number Allocation'!A:F,4,FALSE)))</f>
        <v/>
      </c>
      <c r="H319" s="729" t="str" cm="1">
        <f t="array" ref="H319">IF(OR(C319="",D319="",E319=""),"", _xlfn.LET(_xlpm.Rst, VALUE(E319), _xlpm.Evt, A319&amp;B319&amp;" "&amp;C319,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19" s="66"/>
    </row>
    <row r="320" spans="1:9" ht="20.25" customHeight="1">
      <c r="A320" s="729" t="str">
        <f>IF(ISNA((VLOOKUP(D320,'Number Allocation'!A:F,5,FALSE))),"",VLOOKUP(D320,'Number Allocation'!A:F,5,FALSE))</f>
        <v/>
      </c>
      <c r="B320" s="729" t="str">
        <f>IF(ISNA((VLOOKUP(D320,'Number Allocation'!A:F,6,FALSE))),"",VLOOKUP(D320,'Number Allocation'!A:F,6,FALSE))</f>
        <v/>
      </c>
      <c r="C320" s="66"/>
      <c r="D320" s="48"/>
      <c r="E320" s="49"/>
      <c r="F320" s="47" t="str">
        <f>IF(ISBLANK(D320),"",IF(ISNA((VLOOKUP(D320,'Number Allocation'!A:F,3,FALSE))),"Not Declared",VLOOKUP(D320,'Number Allocation'!A:F,3,FALSE)))</f>
        <v/>
      </c>
      <c r="G320" s="45" t="str">
        <f>IF(ISBLANK(D320),"",IF(ISNA((VLOOKUP(D320,'Number Allocation'!A:F,4,FALSE))),"Not Declared",VLOOKUP(D320,'Number Allocation'!A:F,4,FALSE)))</f>
        <v/>
      </c>
      <c r="H320" s="729" t="str" cm="1">
        <f t="array" ref="H320">IF(OR(C320="",D320="",E320=""),"", _xlfn.LET(_xlpm.Rst, VALUE(E320), _xlpm.Evt, A320&amp;B320&amp;" "&amp;C320,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0" s="66"/>
    </row>
    <row r="321" spans="1:9" ht="20.25" customHeight="1">
      <c r="A321" s="729" t="str">
        <f>IF(ISNA((VLOOKUP(D321,'Number Allocation'!A:F,5,FALSE))),"",VLOOKUP(D321,'Number Allocation'!A:F,5,FALSE))</f>
        <v/>
      </c>
      <c r="B321" s="729" t="str">
        <f>IF(ISNA((VLOOKUP(D321,'Number Allocation'!A:F,6,FALSE))),"",VLOOKUP(D321,'Number Allocation'!A:F,6,FALSE))</f>
        <v/>
      </c>
      <c r="C321" s="66"/>
      <c r="D321" s="48"/>
      <c r="E321" s="49"/>
      <c r="F321" s="47" t="str">
        <f>IF(ISBLANK(D321),"",IF(ISNA((VLOOKUP(D321,'Number Allocation'!A:F,3,FALSE))),"Not Declared",VLOOKUP(D321,'Number Allocation'!A:F,3,FALSE)))</f>
        <v/>
      </c>
      <c r="G321" s="45" t="str">
        <f>IF(ISBLANK(D321),"",IF(ISNA((VLOOKUP(D321,'Number Allocation'!A:F,4,FALSE))),"Not Declared",VLOOKUP(D321,'Number Allocation'!A:F,4,FALSE)))</f>
        <v/>
      </c>
      <c r="H321" s="729" t="str" cm="1">
        <f t="array" ref="H321">IF(OR(C321="",D321="",E321=""),"", _xlfn.LET(_xlpm.Rst, VALUE(E321), _xlpm.Evt, A321&amp;B321&amp;" "&amp;C321,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1" s="66"/>
    </row>
    <row r="322" spans="1:9" ht="20.25" customHeight="1">
      <c r="A322" s="729" t="str">
        <f>IF(ISNA((VLOOKUP(D322,'Number Allocation'!A:F,5,FALSE))),"",VLOOKUP(D322,'Number Allocation'!A:F,5,FALSE))</f>
        <v/>
      </c>
      <c r="B322" s="729" t="str">
        <f>IF(ISNA((VLOOKUP(D322,'Number Allocation'!A:F,6,FALSE))),"",VLOOKUP(D322,'Number Allocation'!A:F,6,FALSE))</f>
        <v/>
      </c>
      <c r="C322" s="66"/>
      <c r="D322" s="48"/>
      <c r="E322" s="49"/>
      <c r="F322" s="47" t="str">
        <f>IF(ISBLANK(D322),"",IF(ISNA((VLOOKUP(D322,'Number Allocation'!A:F,3,FALSE))),"Not Declared",VLOOKUP(D322,'Number Allocation'!A:F,3,FALSE)))</f>
        <v/>
      </c>
      <c r="G322" s="45" t="str">
        <f>IF(ISBLANK(D322),"",IF(ISNA((VLOOKUP(D322,'Number Allocation'!A:F,4,FALSE))),"Not Declared",VLOOKUP(D322,'Number Allocation'!A:F,4,FALSE)))</f>
        <v/>
      </c>
      <c r="H322" s="729" t="str" cm="1">
        <f t="array" ref="H322">IF(OR(C322="",D322="",E322=""),"", _xlfn.LET(_xlpm.Rst, VALUE(E322), _xlpm.Evt, A322&amp;B322&amp;" "&amp;C322,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2" s="66"/>
    </row>
    <row r="323" spans="1:9" ht="20.25" customHeight="1">
      <c r="A323" s="729" t="str">
        <f>IF(ISNA((VLOOKUP(D323,'Number Allocation'!A:F,5,FALSE))),"",VLOOKUP(D323,'Number Allocation'!A:F,5,FALSE))</f>
        <v/>
      </c>
      <c r="B323" s="729" t="str">
        <f>IF(ISNA((VLOOKUP(D323,'Number Allocation'!A:F,6,FALSE))),"",VLOOKUP(D323,'Number Allocation'!A:F,6,FALSE))</f>
        <v/>
      </c>
      <c r="C323" s="66"/>
      <c r="D323" s="48"/>
      <c r="E323" s="49"/>
      <c r="F323" s="47" t="str">
        <f>IF(ISBLANK(D323),"",IF(ISNA((VLOOKUP(D323,'Number Allocation'!A:F,3,FALSE))),"Not Declared",VLOOKUP(D323,'Number Allocation'!A:F,3,FALSE)))</f>
        <v/>
      </c>
      <c r="G323" s="45" t="str">
        <f>IF(ISBLANK(D323),"",IF(ISNA((VLOOKUP(D323,'Number Allocation'!A:F,4,FALSE))),"Not Declared",VLOOKUP(D323,'Number Allocation'!A:F,4,FALSE)))</f>
        <v/>
      </c>
      <c r="H323" s="729" t="str" cm="1">
        <f t="array" ref="H323">IF(OR(C323="",D323="",E323=""),"", _xlfn.LET(_xlpm.Rst, VALUE(E323), _xlpm.Evt, A323&amp;B323&amp;" "&amp;C323,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3" s="66"/>
    </row>
    <row r="324" spans="1:9" ht="20.25" customHeight="1">
      <c r="A324" s="729" t="str">
        <f>IF(ISNA((VLOOKUP(D324,'Number Allocation'!A:F,5,FALSE))),"",VLOOKUP(D324,'Number Allocation'!A:F,5,FALSE))</f>
        <v/>
      </c>
      <c r="B324" s="729" t="str">
        <f>IF(ISNA((VLOOKUP(D324,'Number Allocation'!A:F,6,FALSE))),"",VLOOKUP(D324,'Number Allocation'!A:F,6,FALSE))</f>
        <v/>
      </c>
      <c r="C324" s="66"/>
      <c r="D324" s="48"/>
      <c r="E324" s="49"/>
      <c r="F324" s="47" t="str">
        <f>IF(ISBLANK(D324),"",IF(ISNA((VLOOKUP(D324,'Number Allocation'!A:F,3,FALSE))),"Not Declared",VLOOKUP(D324,'Number Allocation'!A:F,3,FALSE)))</f>
        <v/>
      </c>
      <c r="G324" s="45" t="str">
        <f>IF(ISBLANK(D324),"",IF(ISNA((VLOOKUP(D324,'Number Allocation'!A:F,4,FALSE))),"Not Declared",VLOOKUP(D324,'Number Allocation'!A:F,4,FALSE)))</f>
        <v/>
      </c>
      <c r="H324" s="729" t="str" cm="1">
        <f t="array" ref="H324">IF(OR(C324="",D324="",E324=""),"", _xlfn.LET(_xlpm.Rst, VALUE(E324), _xlpm.Evt, A324&amp;B324&amp;" "&amp;C324,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4" s="66"/>
    </row>
    <row r="325" spans="1:9" ht="20.25" customHeight="1">
      <c r="A325" s="729" t="str">
        <f>IF(ISNA((VLOOKUP(D325,'Number Allocation'!A:F,5,FALSE))),"",VLOOKUP(D325,'Number Allocation'!A:F,5,FALSE))</f>
        <v/>
      </c>
      <c r="B325" s="729" t="str">
        <f>IF(ISNA((VLOOKUP(D325,'Number Allocation'!A:F,6,FALSE))),"",VLOOKUP(D325,'Number Allocation'!A:F,6,FALSE))</f>
        <v/>
      </c>
      <c r="C325" s="66"/>
      <c r="D325" s="48"/>
      <c r="E325" s="49"/>
      <c r="F325" s="47" t="str">
        <f>IF(ISBLANK(D325),"",IF(ISNA((VLOOKUP(D325,'Number Allocation'!A:F,3,FALSE))),"Not Declared",VLOOKUP(D325,'Number Allocation'!A:F,3,FALSE)))</f>
        <v/>
      </c>
      <c r="G325" s="45" t="str">
        <f>IF(ISBLANK(D325),"",IF(ISNA((VLOOKUP(D325,'Number Allocation'!A:F,4,FALSE))),"Not Declared",VLOOKUP(D325,'Number Allocation'!A:F,4,FALSE)))</f>
        <v/>
      </c>
      <c r="H325" s="729" t="str" cm="1">
        <f t="array" ref="H325">IF(OR(C325="",D325="",E325=""),"", _xlfn.LET(_xlpm.Rst, VALUE(E325), _xlpm.Evt, A325&amp;B325&amp;" "&amp;C325,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5" s="66"/>
    </row>
    <row r="326" spans="1:9" ht="20.25" customHeight="1">
      <c r="A326" s="729" t="str">
        <f>IF(ISNA((VLOOKUP(D326,'Number Allocation'!A:F,5,FALSE))),"",VLOOKUP(D326,'Number Allocation'!A:F,5,FALSE))</f>
        <v/>
      </c>
      <c r="B326" s="729" t="str">
        <f>IF(ISNA((VLOOKUP(D326,'Number Allocation'!A:F,6,FALSE))),"",VLOOKUP(D326,'Number Allocation'!A:F,6,FALSE))</f>
        <v/>
      </c>
      <c r="C326" s="66"/>
      <c r="D326" s="48"/>
      <c r="E326" s="49"/>
      <c r="F326" s="47" t="str">
        <f>IF(ISBLANK(D326),"",IF(ISNA((VLOOKUP(D326,'Number Allocation'!A:F,3,FALSE))),"Not Declared",VLOOKUP(D326,'Number Allocation'!A:F,3,FALSE)))</f>
        <v/>
      </c>
      <c r="G326" s="45" t="str">
        <f>IF(ISBLANK(D326),"",IF(ISNA((VLOOKUP(D326,'Number Allocation'!A:F,4,FALSE))),"Not Declared",VLOOKUP(D326,'Number Allocation'!A:F,4,FALSE)))</f>
        <v/>
      </c>
      <c r="H326" s="729" t="str" cm="1">
        <f t="array" ref="H326">IF(OR(C326="",D326="",E326=""),"", _xlfn.LET(_xlpm.Rst, VALUE(E326), _xlpm.Evt, A326&amp;B326&amp;" "&amp;C326,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6" s="66"/>
    </row>
    <row r="327" spans="1:9" ht="20.25" customHeight="1">
      <c r="A327" s="729" t="str">
        <f>IF(ISNA((VLOOKUP(D327,'Number Allocation'!A:F,5,FALSE))),"",VLOOKUP(D327,'Number Allocation'!A:F,5,FALSE))</f>
        <v/>
      </c>
      <c r="B327" s="729" t="str">
        <f>IF(ISNA((VLOOKUP(D327,'Number Allocation'!A:F,6,FALSE))),"",VLOOKUP(D327,'Number Allocation'!A:F,6,FALSE))</f>
        <v/>
      </c>
      <c r="C327" s="66"/>
      <c r="D327" s="48"/>
      <c r="E327" s="49"/>
      <c r="F327" s="47" t="str">
        <f>IF(ISBLANK(D327),"",IF(ISNA((VLOOKUP(D327,'Number Allocation'!A:F,3,FALSE))),"Not Declared",VLOOKUP(D327,'Number Allocation'!A:F,3,FALSE)))</f>
        <v/>
      </c>
      <c r="G327" s="45" t="str">
        <f>IF(ISBLANK(D327),"",IF(ISNA((VLOOKUP(D327,'Number Allocation'!A:F,4,FALSE))),"Not Declared",VLOOKUP(D327,'Number Allocation'!A:F,4,FALSE)))</f>
        <v/>
      </c>
      <c r="H327" s="729" t="str" cm="1">
        <f t="array" ref="H327">IF(OR(C327="",D327="",E327=""),"", _xlfn.LET(_xlpm.Rst, VALUE(E327), _xlpm.Evt, A327&amp;B327&amp;" "&amp;C327,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7" s="66"/>
    </row>
    <row r="328" spans="1:9" ht="20.25" customHeight="1">
      <c r="A328" s="729" t="str">
        <f>IF(ISNA((VLOOKUP(D328,'Number Allocation'!A:F,5,FALSE))),"",VLOOKUP(D328,'Number Allocation'!A:F,5,FALSE))</f>
        <v/>
      </c>
      <c r="B328" s="729" t="str">
        <f>IF(ISNA((VLOOKUP(D328,'Number Allocation'!A:F,6,FALSE))),"",VLOOKUP(D328,'Number Allocation'!A:F,6,FALSE))</f>
        <v/>
      </c>
      <c r="C328" s="66"/>
      <c r="D328" s="48"/>
      <c r="E328" s="49"/>
      <c r="F328" s="47" t="str">
        <f>IF(ISBLANK(D328),"",IF(ISNA((VLOOKUP(D328,'Number Allocation'!A:F,3,FALSE))),"Not Declared",VLOOKUP(D328,'Number Allocation'!A:F,3,FALSE)))</f>
        <v/>
      </c>
      <c r="G328" s="45" t="str">
        <f>IF(ISBLANK(D328),"",IF(ISNA((VLOOKUP(D328,'Number Allocation'!A:F,4,FALSE))),"Not Declared",VLOOKUP(D328,'Number Allocation'!A:F,4,FALSE)))</f>
        <v/>
      </c>
      <c r="H328" s="729" t="str" cm="1">
        <f t="array" ref="H328">IF(OR(C328="",D328="",E328=""),"", _xlfn.LET(_xlpm.Rst, VALUE(E328), _xlpm.Evt, A328&amp;B328&amp;" "&amp;C328,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8" s="66"/>
    </row>
    <row r="329" spans="1:9" ht="20.25" customHeight="1">
      <c r="A329" s="729" t="str">
        <f>IF(ISNA((VLOOKUP(D329,'Number Allocation'!A:F,5,FALSE))),"",VLOOKUP(D329,'Number Allocation'!A:F,5,FALSE))</f>
        <v/>
      </c>
      <c r="B329" s="729" t="str">
        <f>IF(ISNA((VLOOKUP(D329,'Number Allocation'!A:F,6,FALSE))),"",VLOOKUP(D329,'Number Allocation'!A:F,6,FALSE))</f>
        <v/>
      </c>
      <c r="C329" s="66"/>
      <c r="D329" s="48"/>
      <c r="E329" s="49"/>
      <c r="F329" s="47" t="str">
        <f>IF(ISBLANK(D329),"",IF(ISNA((VLOOKUP(D329,'Number Allocation'!A:F,3,FALSE))),"Not Declared",VLOOKUP(D329,'Number Allocation'!A:F,3,FALSE)))</f>
        <v/>
      </c>
      <c r="G329" s="45" t="str">
        <f>IF(ISBLANK(D329),"",IF(ISNA((VLOOKUP(D329,'Number Allocation'!A:F,4,FALSE))),"Not Declared",VLOOKUP(D329,'Number Allocation'!A:F,4,FALSE)))</f>
        <v/>
      </c>
      <c r="H329" s="729" t="str" cm="1">
        <f t="array" ref="H329">IF(OR(C329="",D329="",E329=""),"", _xlfn.LET(_xlpm.Rst, VALUE(E329), _xlpm.Evt, A329&amp;B329&amp;" "&amp;C329,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29" s="66"/>
    </row>
    <row r="330" spans="1:9" ht="20.25" customHeight="1">
      <c r="A330" s="729" t="str">
        <f>IF(ISNA((VLOOKUP(D330,'Number Allocation'!A:F,5,FALSE))),"",VLOOKUP(D330,'Number Allocation'!A:F,5,FALSE))</f>
        <v/>
      </c>
      <c r="B330" s="729" t="str">
        <f>IF(ISNA((VLOOKUP(D330,'Number Allocation'!A:F,6,FALSE))),"",VLOOKUP(D330,'Number Allocation'!A:F,6,FALSE))</f>
        <v/>
      </c>
      <c r="C330" s="66"/>
      <c r="D330" s="48"/>
      <c r="E330" s="49"/>
      <c r="F330" s="47" t="str">
        <f>IF(ISBLANK(D330),"",IF(ISNA((VLOOKUP(D330,'Number Allocation'!A:F,3,FALSE))),"Not Declared",VLOOKUP(D330,'Number Allocation'!A:F,3,FALSE)))</f>
        <v/>
      </c>
      <c r="G330" s="45" t="str">
        <f>IF(ISBLANK(D330),"",IF(ISNA((VLOOKUP(D330,'Number Allocation'!A:F,4,FALSE))),"Not Declared",VLOOKUP(D330,'Number Allocation'!A:F,4,FALSE)))</f>
        <v/>
      </c>
      <c r="H330" s="729" t="str" cm="1">
        <f t="array" ref="H330">IF(OR(C330="",D330="",E330=""),"", _xlfn.LET(_xlpm.Rst, VALUE(E330), _xlpm.Evt, A330&amp;B330&amp;" "&amp;C330,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0" s="66"/>
    </row>
    <row r="331" spans="1:9" ht="20.25" customHeight="1">
      <c r="A331" s="729" t="str">
        <f>IF(ISNA((VLOOKUP(D331,'Number Allocation'!A:F,5,FALSE))),"",VLOOKUP(D331,'Number Allocation'!A:F,5,FALSE))</f>
        <v/>
      </c>
      <c r="B331" s="729" t="str">
        <f>IF(ISNA((VLOOKUP(D331,'Number Allocation'!A:F,6,FALSE))),"",VLOOKUP(D331,'Number Allocation'!A:F,6,FALSE))</f>
        <v/>
      </c>
      <c r="C331" s="66"/>
      <c r="D331" s="48"/>
      <c r="E331" s="49"/>
      <c r="F331" s="47" t="str">
        <f>IF(ISBLANK(D331),"",IF(ISNA((VLOOKUP(D331,'Number Allocation'!A:F,3,FALSE))),"Not Declared",VLOOKUP(D331,'Number Allocation'!A:F,3,FALSE)))</f>
        <v/>
      </c>
      <c r="G331" s="45" t="str">
        <f>IF(ISBLANK(D331),"",IF(ISNA((VLOOKUP(D331,'Number Allocation'!A:F,4,FALSE))),"Not Declared",VLOOKUP(D331,'Number Allocation'!A:F,4,FALSE)))</f>
        <v/>
      </c>
      <c r="H331" s="729" t="str" cm="1">
        <f t="array" ref="H331">IF(OR(C331="",D331="",E331=""),"", _xlfn.LET(_xlpm.Rst, VALUE(E331), _xlpm.Evt, A331&amp;B331&amp;" "&amp;C331,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1" s="66"/>
    </row>
    <row r="332" spans="1:9" ht="20.25" customHeight="1">
      <c r="A332" s="729" t="str">
        <f>IF(ISNA((VLOOKUP(D332,'Number Allocation'!A:F,5,FALSE))),"",VLOOKUP(D332,'Number Allocation'!A:F,5,FALSE))</f>
        <v/>
      </c>
      <c r="B332" s="729" t="str">
        <f>IF(ISNA((VLOOKUP(D332,'Number Allocation'!A:F,6,FALSE))),"",VLOOKUP(D332,'Number Allocation'!A:F,6,FALSE))</f>
        <v/>
      </c>
      <c r="C332" s="66"/>
      <c r="D332" s="48"/>
      <c r="E332" s="49"/>
      <c r="F332" s="47" t="str">
        <f>IF(ISBLANK(D332),"",IF(ISNA((VLOOKUP(D332,'Number Allocation'!A:F,3,FALSE))),"Not Declared",VLOOKUP(D332,'Number Allocation'!A:F,3,FALSE)))</f>
        <v/>
      </c>
      <c r="G332" s="45" t="str">
        <f>IF(ISBLANK(D332),"",IF(ISNA((VLOOKUP(D332,'Number Allocation'!A:F,4,FALSE))),"Not Declared",VLOOKUP(D332,'Number Allocation'!A:F,4,FALSE)))</f>
        <v/>
      </c>
      <c r="H332" s="729" t="str" cm="1">
        <f t="array" ref="H332">IF(OR(C332="",D332="",E332=""),"", _xlfn.LET(_xlpm.Rst, VALUE(E332), _xlpm.Evt, A332&amp;B332&amp;" "&amp;C332,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2" s="66"/>
    </row>
    <row r="333" spans="1:9" ht="20.25" customHeight="1">
      <c r="A333" s="729" t="str">
        <f>IF(ISNA((VLOOKUP(D333,'Number Allocation'!A:F,5,FALSE))),"",VLOOKUP(D333,'Number Allocation'!A:F,5,FALSE))</f>
        <v/>
      </c>
      <c r="B333" s="729" t="str">
        <f>IF(ISNA((VLOOKUP(D333,'Number Allocation'!A:F,6,FALSE))),"",VLOOKUP(D333,'Number Allocation'!A:F,6,FALSE))</f>
        <v/>
      </c>
      <c r="C333" s="66"/>
      <c r="D333" s="48"/>
      <c r="E333" s="49"/>
      <c r="F333" s="47" t="str">
        <f>IF(ISBLANK(D333),"",IF(ISNA((VLOOKUP(D333,'Number Allocation'!A:F,3,FALSE))),"Not Declared",VLOOKUP(D333,'Number Allocation'!A:F,3,FALSE)))</f>
        <v/>
      </c>
      <c r="G333" s="45" t="str">
        <f>IF(ISBLANK(D333),"",IF(ISNA((VLOOKUP(D333,'Number Allocation'!A:F,4,FALSE))),"Not Declared",VLOOKUP(D333,'Number Allocation'!A:F,4,FALSE)))</f>
        <v/>
      </c>
      <c r="H333" s="729" t="str" cm="1">
        <f t="array" ref="H333">IF(OR(C333="",D333="",E333=""),"", _xlfn.LET(_xlpm.Rst, VALUE(E333), _xlpm.Evt, A333&amp;B333&amp;" "&amp;C333,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3" s="66"/>
    </row>
    <row r="334" spans="1:9" ht="20.25" customHeight="1">
      <c r="A334" s="729" t="str">
        <f>IF(ISNA((VLOOKUP(D334,'Number Allocation'!A:F,5,FALSE))),"",VLOOKUP(D334,'Number Allocation'!A:F,5,FALSE))</f>
        <v/>
      </c>
      <c r="B334" s="729" t="str">
        <f>IF(ISNA((VLOOKUP(D334,'Number Allocation'!A:F,6,FALSE))),"",VLOOKUP(D334,'Number Allocation'!A:F,6,FALSE))</f>
        <v/>
      </c>
      <c r="C334" s="66"/>
      <c r="D334" s="48"/>
      <c r="E334" s="49"/>
      <c r="F334" s="47" t="str">
        <f>IF(ISBLANK(D334),"",IF(ISNA((VLOOKUP(D334,'Number Allocation'!A:F,3,FALSE))),"Not Declared",VLOOKUP(D334,'Number Allocation'!A:F,3,FALSE)))</f>
        <v/>
      </c>
      <c r="G334" s="45" t="str">
        <f>IF(ISBLANK(D334),"",IF(ISNA((VLOOKUP(D334,'Number Allocation'!A:F,4,FALSE))),"Not Declared",VLOOKUP(D334,'Number Allocation'!A:F,4,FALSE)))</f>
        <v/>
      </c>
      <c r="H334" s="729" t="str" cm="1">
        <f t="array" ref="H334">IF(OR(C334="",D334="",E334=""),"", _xlfn.LET(_xlpm.Rst, VALUE(E334), _xlpm.Evt, A334&amp;B334&amp;" "&amp;C334,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4" s="66"/>
    </row>
    <row r="335" spans="1:9" ht="20.25" customHeight="1">
      <c r="A335" s="729" t="str">
        <f>IF(ISNA((VLOOKUP(D335,'Number Allocation'!A:F,5,FALSE))),"",VLOOKUP(D335,'Number Allocation'!A:F,5,FALSE))</f>
        <v/>
      </c>
      <c r="B335" s="729" t="str">
        <f>IF(ISNA((VLOOKUP(D335,'Number Allocation'!A:F,6,FALSE))),"",VLOOKUP(D335,'Number Allocation'!A:F,6,FALSE))</f>
        <v/>
      </c>
      <c r="C335" s="66"/>
      <c r="D335" s="48"/>
      <c r="E335" s="49"/>
      <c r="F335" s="47" t="str">
        <f>IF(ISBLANK(D335),"",IF(ISNA((VLOOKUP(D335,'Number Allocation'!A:F,3,FALSE))),"Not Declared",VLOOKUP(D335,'Number Allocation'!A:F,3,FALSE)))</f>
        <v/>
      </c>
      <c r="G335" s="45" t="str">
        <f>IF(ISBLANK(D335),"",IF(ISNA((VLOOKUP(D335,'Number Allocation'!A:F,4,FALSE))),"Not Declared",VLOOKUP(D335,'Number Allocation'!A:F,4,FALSE)))</f>
        <v/>
      </c>
      <c r="H335" s="729" t="str" cm="1">
        <f t="array" ref="H335">IF(OR(C335="",D335="",E335=""),"", _xlfn.LET(_xlpm.Rst, VALUE(E335), _xlpm.Evt, A335&amp;B335&amp;" "&amp;C335,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5" s="66"/>
    </row>
    <row r="336" spans="1:9" ht="20.25" customHeight="1">
      <c r="A336" s="729" t="str">
        <f>IF(ISNA((VLOOKUP(D336,'Number Allocation'!A:F,5,FALSE))),"",VLOOKUP(D336,'Number Allocation'!A:F,5,FALSE))</f>
        <v/>
      </c>
      <c r="B336" s="729" t="str">
        <f>IF(ISNA((VLOOKUP(D336,'Number Allocation'!A:F,6,FALSE))),"",VLOOKUP(D336,'Number Allocation'!A:F,6,FALSE))</f>
        <v/>
      </c>
      <c r="C336" s="66"/>
      <c r="D336" s="48"/>
      <c r="E336" s="49"/>
      <c r="F336" s="47" t="str">
        <f>IF(ISBLANK(D336),"",IF(ISNA((VLOOKUP(D336,'Number Allocation'!A:F,3,FALSE))),"Not Declared",VLOOKUP(D336,'Number Allocation'!A:F,3,FALSE)))</f>
        <v/>
      </c>
      <c r="G336" s="45" t="str">
        <f>IF(ISBLANK(D336),"",IF(ISNA((VLOOKUP(D336,'Number Allocation'!A:F,4,FALSE))),"Not Declared",VLOOKUP(D336,'Number Allocation'!A:F,4,FALSE)))</f>
        <v/>
      </c>
      <c r="H336" s="729" t="str" cm="1">
        <f t="array" ref="H336">IF(OR(C336="",D336="",E336=""),"", _xlfn.LET(_xlpm.Rst, VALUE(E336), _xlpm.Evt, A336&amp;B336&amp;" "&amp;C336,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6" s="66"/>
    </row>
    <row r="337" spans="1:9" ht="20.25" customHeight="1">
      <c r="A337" s="729" t="str">
        <f>IF(ISNA((VLOOKUP(D337,'Number Allocation'!A:F,5,FALSE))),"",VLOOKUP(D337,'Number Allocation'!A:F,5,FALSE))</f>
        <v/>
      </c>
      <c r="B337" s="729" t="str">
        <f>IF(ISNA((VLOOKUP(D337,'Number Allocation'!A:F,6,FALSE))),"",VLOOKUP(D337,'Number Allocation'!A:F,6,FALSE))</f>
        <v/>
      </c>
      <c r="C337" s="66"/>
      <c r="D337" s="48"/>
      <c r="E337" s="49"/>
      <c r="F337" s="47" t="str">
        <f>IF(ISBLANK(D337),"",IF(ISNA((VLOOKUP(D337,'Number Allocation'!A:F,3,FALSE))),"Not Declared",VLOOKUP(D337,'Number Allocation'!A:F,3,FALSE)))</f>
        <v/>
      </c>
      <c r="G337" s="45" t="str">
        <f>IF(ISBLANK(D337),"",IF(ISNA((VLOOKUP(D337,'Number Allocation'!A:F,4,FALSE))),"Not Declared",VLOOKUP(D337,'Number Allocation'!A:F,4,FALSE)))</f>
        <v/>
      </c>
      <c r="H337" s="729" t="str" cm="1">
        <f t="array" ref="H337">IF(OR(C337="",D337="",E337=""),"", _xlfn.LET(_xlpm.Rst, VALUE(E337), _xlpm.Evt, A337&amp;B337&amp;" "&amp;C337,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7" s="66"/>
    </row>
    <row r="338" spans="1:9" ht="20.25" customHeight="1">
      <c r="A338" s="729" t="str">
        <f>IF(ISNA((VLOOKUP(D338,'Number Allocation'!A:F,5,FALSE))),"",VLOOKUP(D338,'Number Allocation'!A:F,5,FALSE))</f>
        <v/>
      </c>
      <c r="B338" s="729" t="str">
        <f>IF(ISNA((VLOOKUP(D338,'Number Allocation'!A:F,6,FALSE))),"",VLOOKUP(D338,'Number Allocation'!A:F,6,FALSE))</f>
        <v/>
      </c>
      <c r="C338" s="66"/>
      <c r="D338" s="48"/>
      <c r="E338" s="49"/>
      <c r="F338" s="47" t="str">
        <f>IF(ISBLANK(D338),"",IF(ISNA((VLOOKUP(D338,'Number Allocation'!A:F,3,FALSE))),"Not Declared",VLOOKUP(D338,'Number Allocation'!A:F,3,FALSE)))</f>
        <v/>
      </c>
      <c r="G338" s="45" t="str">
        <f>IF(ISBLANK(D338),"",IF(ISNA((VLOOKUP(D338,'Number Allocation'!A:F,4,FALSE))),"Not Declared",VLOOKUP(D338,'Number Allocation'!A:F,4,FALSE)))</f>
        <v/>
      </c>
      <c r="H338" s="729" t="str" cm="1">
        <f t="array" ref="H338">IF(OR(C338="",D338="",E338=""),"", _xlfn.LET(_xlpm.Rst, VALUE(E338), _xlpm.Evt, A338&amp;B338&amp;" "&amp;C338,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8" s="66"/>
    </row>
    <row r="339" spans="1:9" ht="20.25" customHeight="1">
      <c r="A339" s="729" t="str">
        <f>IF(ISNA((VLOOKUP(D339,'Number Allocation'!A:F,5,FALSE))),"",VLOOKUP(D339,'Number Allocation'!A:F,5,FALSE))</f>
        <v/>
      </c>
      <c r="B339" s="729" t="str">
        <f>IF(ISNA((VLOOKUP(D339,'Number Allocation'!A:F,6,FALSE))),"",VLOOKUP(D339,'Number Allocation'!A:F,6,FALSE))</f>
        <v/>
      </c>
      <c r="C339" s="66"/>
      <c r="D339" s="48"/>
      <c r="E339" s="49"/>
      <c r="F339" s="47" t="str">
        <f>IF(ISBLANK(D339),"",IF(ISNA((VLOOKUP(D339,'Number Allocation'!A:F,3,FALSE))),"Not Declared",VLOOKUP(D339,'Number Allocation'!A:F,3,FALSE)))</f>
        <v/>
      </c>
      <c r="G339" s="45" t="str">
        <f>IF(ISBLANK(D339),"",IF(ISNA((VLOOKUP(D339,'Number Allocation'!A:F,4,FALSE))),"Not Declared",VLOOKUP(D339,'Number Allocation'!A:F,4,FALSE)))</f>
        <v/>
      </c>
      <c r="H339" s="729" t="str" cm="1">
        <f t="array" ref="H339">IF(OR(C339="",D339="",E339=""),"", _xlfn.LET(_xlpm.Rst, VALUE(E339), _xlpm.Evt, A339&amp;B339&amp;" "&amp;C339,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39" s="66"/>
    </row>
    <row r="340" spans="1:9" ht="20.25" customHeight="1">
      <c r="A340" s="729" t="str">
        <f>IF(ISNA((VLOOKUP(D340,'Number Allocation'!A:F,5,FALSE))),"",VLOOKUP(D340,'Number Allocation'!A:F,5,FALSE))</f>
        <v/>
      </c>
      <c r="B340" s="729" t="str">
        <f>IF(ISNA((VLOOKUP(D340,'Number Allocation'!A:F,6,FALSE))),"",VLOOKUP(D340,'Number Allocation'!A:F,6,FALSE))</f>
        <v/>
      </c>
      <c r="C340" s="66"/>
      <c r="D340" s="48"/>
      <c r="E340" s="49"/>
      <c r="F340" s="47" t="str">
        <f>IF(ISBLANK(D340),"",IF(ISNA((VLOOKUP(D340,'Number Allocation'!A:F,3,FALSE))),"Not Declared",VLOOKUP(D340,'Number Allocation'!A:F,3,FALSE)))</f>
        <v/>
      </c>
      <c r="G340" s="45" t="str">
        <f>IF(ISBLANK(D340),"",IF(ISNA((VLOOKUP(D340,'Number Allocation'!A:F,4,FALSE))),"Not Declared",VLOOKUP(D340,'Number Allocation'!A:F,4,FALSE)))</f>
        <v/>
      </c>
      <c r="H340" s="729" t="str" cm="1">
        <f t="array" ref="H340">IF(OR(C340="",D340="",E340=""),"", _xlfn.LET(_xlpm.Rst, VALUE(E340), _xlpm.Evt, A340&amp;B340&amp;" "&amp;C340,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0" s="66"/>
    </row>
    <row r="341" spans="1:9" ht="20.25" customHeight="1">
      <c r="A341" s="729" t="str">
        <f>IF(ISNA((VLOOKUP(D341,'Number Allocation'!A:F,5,FALSE))),"",VLOOKUP(D341,'Number Allocation'!A:F,5,FALSE))</f>
        <v/>
      </c>
      <c r="B341" s="729" t="str">
        <f>IF(ISNA((VLOOKUP(D341,'Number Allocation'!A:F,6,FALSE))),"",VLOOKUP(D341,'Number Allocation'!A:F,6,FALSE))</f>
        <v/>
      </c>
      <c r="C341" s="66"/>
      <c r="D341" s="48"/>
      <c r="E341" s="49"/>
      <c r="F341" s="47" t="str">
        <f>IF(ISBLANK(D341),"",IF(ISNA((VLOOKUP(D341,'Number Allocation'!A:F,3,FALSE))),"Not Declared",VLOOKUP(D341,'Number Allocation'!A:F,3,FALSE)))</f>
        <v/>
      </c>
      <c r="G341" s="45" t="str">
        <f>IF(ISBLANK(D341),"",IF(ISNA((VLOOKUP(D341,'Number Allocation'!A:F,4,FALSE))),"Not Declared",VLOOKUP(D341,'Number Allocation'!A:F,4,FALSE)))</f>
        <v/>
      </c>
      <c r="H341" s="729" t="str" cm="1">
        <f t="array" ref="H341">IF(OR(C341="",D341="",E341=""),"", _xlfn.LET(_xlpm.Rst, VALUE(E341), _xlpm.Evt, A341&amp;B341&amp;" "&amp;C341,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1" s="66"/>
    </row>
    <row r="342" spans="1:9" ht="20.25" customHeight="1">
      <c r="A342" s="729" t="str">
        <f>IF(ISNA((VLOOKUP(D342,'Number Allocation'!A:F,5,FALSE))),"",VLOOKUP(D342,'Number Allocation'!A:F,5,FALSE))</f>
        <v/>
      </c>
      <c r="B342" s="729" t="str">
        <f>IF(ISNA((VLOOKUP(D342,'Number Allocation'!A:F,6,FALSE))),"",VLOOKUP(D342,'Number Allocation'!A:F,6,FALSE))</f>
        <v/>
      </c>
      <c r="C342" s="66"/>
      <c r="D342" s="48"/>
      <c r="E342" s="49"/>
      <c r="F342" s="47" t="str">
        <f>IF(ISBLANK(D342),"",IF(ISNA((VLOOKUP(D342,'Number Allocation'!A:F,3,FALSE))),"Not Declared",VLOOKUP(D342,'Number Allocation'!A:F,3,FALSE)))</f>
        <v/>
      </c>
      <c r="G342" s="45" t="str">
        <f>IF(ISBLANK(D342),"",IF(ISNA((VLOOKUP(D342,'Number Allocation'!A:F,4,FALSE))),"Not Declared",VLOOKUP(D342,'Number Allocation'!A:F,4,FALSE)))</f>
        <v/>
      </c>
      <c r="H342" s="729" t="str" cm="1">
        <f t="array" ref="H342">IF(OR(C342="",D342="",E342=""),"", _xlfn.LET(_xlpm.Rst, VALUE(E342), _xlpm.Evt, A342&amp;B342&amp;" "&amp;C342,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2" s="66"/>
    </row>
    <row r="343" spans="1:9" ht="20.25" customHeight="1">
      <c r="A343" s="729" t="str">
        <f>IF(ISNA((VLOOKUP(D343,'Number Allocation'!A:F,5,FALSE))),"",VLOOKUP(D343,'Number Allocation'!A:F,5,FALSE))</f>
        <v/>
      </c>
      <c r="B343" s="729" t="str">
        <f>IF(ISNA((VLOOKUP(D343,'Number Allocation'!A:F,6,FALSE))),"",VLOOKUP(D343,'Number Allocation'!A:F,6,FALSE))</f>
        <v/>
      </c>
      <c r="C343" s="66"/>
      <c r="D343" s="48"/>
      <c r="E343" s="49"/>
      <c r="F343" s="47" t="str">
        <f>IF(ISBLANK(D343),"",IF(ISNA((VLOOKUP(D343,'Number Allocation'!A:F,3,FALSE))),"Not Declared",VLOOKUP(D343,'Number Allocation'!A:F,3,FALSE)))</f>
        <v/>
      </c>
      <c r="G343" s="45" t="str">
        <f>IF(ISBLANK(D343),"",IF(ISNA((VLOOKUP(D343,'Number Allocation'!A:F,4,FALSE))),"Not Declared",VLOOKUP(D343,'Number Allocation'!A:F,4,FALSE)))</f>
        <v/>
      </c>
      <c r="H343" s="729" t="str" cm="1">
        <f t="array" ref="H343">IF(OR(C343="",D343="",E343=""),"", _xlfn.LET(_xlpm.Rst, VALUE(E343), _xlpm.Evt, A343&amp;B343&amp;" "&amp;C343,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3" s="66"/>
    </row>
    <row r="344" spans="1:9" ht="20.25" customHeight="1">
      <c r="A344" s="729" t="str">
        <f>IF(ISNA((VLOOKUP(D344,'Number Allocation'!A:F,5,FALSE))),"",VLOOKUP(D344,'Number Allocation'!A:F,5,FALSE))</f>
        <v/>
      </c>
      <c r="B344" s="729" t="str">
        <f>IF(ISNA((VLOOKUP(D344,'Number Allocation'!A:F,6,FALSE))),"",VLOOKUP(D344,'Number Allocation'!A:F,6,FALSE))</f>
        <v/>
      </c>
      <c r="C344" s="66"/>
      <c r="D344" s="48"/>
      <c r="E344" s="49"/>
      <c r="F344" s="47" t="str">
        <f>IF(ISBLANK(D344),"",IF(ISNA((VLOOKUP(D344,'Number Allocation'!A:F,3,FALSE))),"Not Declared",VLOOKUP(D344,'Number Allocation'!A:F,3,FALSE)))</f>
        <v/>
      </c>
      <c r="G344" s="45" t="str">
        <f>IF(ISBLANK(D344),"",IF(ISNA((VLOOKUP(D344,'Number Allocation'!A:F,4,FALSE))),"Not Declared",VLOOKUP(D344,'Number Allocation'!A:F,4,FALSE)))</f>
        <v/>
      </c>
      <c r="H344" s="729" t="str" cm="1">
        <f t="array" ref="H344">IF(OR(C344="",D344="",E344=""),"", _xlfn.LET(_xlpm.Rst, VALUE(E344), _xlpm.Evt, A344&amp;B344&amp;" "&amp;C344,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4" s="66"/>
    </row>
    <row r="345" spans="1:9" ht="20.25" customHeight="1">
      <c r="A345" s="729" t="str">
        <f>IF(ISNA((VLOOKUP(D345,'Number Allocation'!A:F,5,FALSE))),"",VLOOKUP(D345,'Number Allocation'!A:F,5,FALSE))</f>
        <v/>
      </c>
      <c r="B345" s="729" t="str">
        <f>IF(ISNA((VLOOKUP(D345,'Number Allocation'!A:F,6,FALSE))),"",VLOOKUP(D345,'Number Allocation'!A:F,6,FALSE))</f>
        <v/>
      </c>
      <c r="C345" s="66"/>
      <c r="D345" s="48"/>
      <c r="E345" s="49"/>
      <c r="F345" s="47" t="str">
        <f>IF(ISBLANK(D345),"",IF(ISNA((VLOOKUP(D345,'Number Allocation'!A:F,3,FALSE))),"Not Declared",VLOOKUP(D345,'Number Allocation'!A:F,3,FALSE)))</f>
        <v/>
      </c>
      <c r="G345" s="45" t="str">
        <f>IF(ISBLANK(D345),"",IF(ISNA((VLOOKUP(D345,'Number Allocation'!A:F,4,FALSE))),"Not Declared",VLOOKUP(D345,'Number Allocation'!A:F,4,FALSE)))</f>
        <v/>
      </c>
      <c r="H345" s="729" t="str" cm="1">
        <f t="array" ref="H345">IF(OR(C345="",D345="",E345=""),"", _xlfn.LET(_xlpm.Rst, VALUE(E345), _xlpm.Evt, A345&amp;B345&amp;" "&amp;C345,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5" s="66"/>
    </row>
    <row r="346" spans="1:9" ht="20.25" customHeight="1">
      <c r="A346" s="729" t="str">
        <f>IF(ISNA((VLOOKUP(D346,'Number Allocation'!A:F,5,FALSE))),"",VLOOKUP(D346,'Number Allocation'!A:F,5,FALSE))</f>
        <v/>
      </c>
      <c r="B346" s="729" t="str">
        <f>IF(ISNA((VLOOKUP(D346,'Number Allocation'!A:F,6,FALSE))),"",VLOOKUP(D346,'Number Allocation'!A:F,6,FALSE))</f>
        <v/>
      </c>
      <c r="C346" s="66"/>
      <c r="D346" s="48"/>
      <c r="E346" s="49"/>
      <c r="F346" s="47" t="str">
        <f>IF(ISBLANK(D346),"",IF(ISNA((VLOOKUP(D346,'Number Allocation'!A:F,3,FALSE))),"Not Declared",VLOOKUP(D346,'Number Allocation'!A:F,3,FALSE)))</f>
        <v/>
      </c>
      <c r="G346" s="45" t="str">
        <f>IF(ISBLANK(D346),"",IF(ISNA((VLOOKUP(D346,'Number Allocation'!A:F,4,FALSE))),"Not Declared",VLOOKUP(D346,'Number Allocation'!A:F,4,FALSE)))</f>
        <v/>
      </c>
      <c r="H346" s="729" t="str" cm="1">
        <f t="array" ref="H346">IF(OR(C346="",D346="",E346=""),"", _xlfn.LET(_xlpm.Rst, VALUE(E346), _xlpm.Evt, A346&amp;B346&amp;" "&amp;C346,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6" s="66"/>
    </row>
    <row r="347" spans="1:9" ht="20.25" customHeight="1">
      <c r="A347" s="729" t="str">
        <f>IF(ISNA((VLOOKUP(D347,'Number Allocation'!A:F,5,FALSE))),"",VLOOKUP(D347,'Number Allocation'!A:F,5,FALSE))</f>
        <v/>
      </c>
      <c r="B347" s="729" t="str">
        <f>IF(ISNA((VLOOKUP(D347,'Number Allocation'!A:F,6,FALSE))),"",VLOOKUP(D347,'Number Allocation'!A:F,6,FALSE))</f>
        <v/>
      </c>
      <c r="C347" s="66"/>
      <c r="D347" s="48"/>
      <c r="E347" s="49"/>
      <c r="F347" s="47" t="str">
        <f>IF(ISBLANK(D347),"",IF(ISNA((VLOOKUP(D347,'Number Allocation'!A:F,3,FALSE))),"Not Declared",VLOOKUP(D347,'Number Allocation'!A:F,3,FALSE)))</f>
        <v/>
      </c>
      <c r="G347" s="45" t="str">
        <f>IF(ISBLANK(D347),"",IF(ISNA((VLOOKUP(D347,'Number Allocation'!A:F,4,FALSE))),"Not Declared",VLOOKUP(D347,'Number Allocation'!A:F,4,FALSE)))</f>
        <v/>
      </c>
      <c r="H347" s="729" t="str" cm="1">
        <f t="array" ref="H347">IF(OR(C347="",D347="",E347=""),"", _xlfn.LET(_xlpm.Rst, VALUE(E347), _xlpm.Evt, A347&amp;B347&amp;" "&amp;C347,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7" s="66"/>
    </row>
    <row r="348" spans="1:9" ht="20.25" customHeight="1">
      <c r="A348" s="729" t="str">
        <f>IF(ISNA((VLOOKUP(D348,'Number Allocation'!A:F,5,FALSE))),"",VLOOKUP(D348,'Number Allocation'!A:F,5,FALSE))</f>
        <v/>
      </c>
      <c r="B348" s="729" t="str">
        <f>IF(ISNA((VLOOKUP(D348,'Number Allocation'!A:F,6,FALSE))),"",VLOOKUP(D348,'Number Allocation'!A:F,6,FALSE))</f>
        <v/>
      </c>
      <c r="C348" s="66"/>
      <c r="D348" s="48"/>
      <c r="E348" s="49"/>
      <c r="F348" s="47" t="str">
        <f>IF(ISBLANK(D348),"",IF(ISNA((VLOOKUP(D348,'Number Allocation'!A:F,3,FALSE))),"Not Declared",VLOOKUP(D348,'Number Allocation'!A:F,3,FALSE)))</f>
        <v/>
      </c>
      <c r="G348" s="45" t="str">
        <f>IF(ISBLANK(D348),"",IF(ISNA((VLOOKUP(D348,'Number Allocation'!A:F,4,FALSE))),"Not Declared",VLOOKUP(D348,'Number Allocation'!A:F,4,FALSE)))</f>
        <v/>
      </c>
      <c r="H348" s="729" t="str" cm="1">
        <f t="array" ref="H348">IF(OR(C348="",D348="",E348=""),"", _xlfn.LET(_xlpm.Rst, VALUE(E348), _xlpm.Evt, A348&amp;B348&amp;" "&amp;C348,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8" s="66"/>
    </row>
    <row r="349" spans="1:9" ht="20.25" customHeight="1">
      <c r="A349" s="729" t="str">
        <f>IF(ISNA((VLOOKUP(D349,'Number Allocation'!A:F,5,FALSE))),"",VLOOKUP(D349,'Number Allocation'!A:F,5,FALSE))</f>
        <v/>
      </c>
      <c r="B349" s="729" t="str">
        <f>IF(ISNA((VLOOKUP(D349,'Number Allocation'!A:F,6,FALSE))),"",VLOOKUP(D349,'Number Allocation'!A:F,6,FALSE))</f>
        <v/>
      </c>
      <c r="C349" s="66"/>
      <c r="D349" s="48"/>
      <c r="E349" s="49"/>
      <c r="F349" s="47" t="str">
        <f>IF(ISBLANK(D349),"",IF(ISNA((VLOOKUP(D349,'Number Allocation'!A:F,3,FALSE))),"Not Declared",VLOOKUP(D349,'Number Allocation'!A:F,3,FALSE)))</f>
        <v/>
      </c>
      <c r="G349" s="45" t="str">
        <f>IF(ISBLANK(D349),"",IF(ISNA((VLOOKUP(D349,'Number Allocation'!A:F,4,FALSE))),"Not Declared",VLOOKUP(D349,'Number Allocation'!A:F,4,FALSE)))</f>
        <v/>
      </c>
      <c r="H349" s="729" t="str" cm="1">
        <f t="array" ref="H349">IF(OR(C349="",D349="",E349=""),"", _xlfn.LET(_xlpm.Rst, VALUE(E349), _xlpm.Evt, A349&amp;B349&amp;" "&amp;C349,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49" s="66"/>
    </row>
    <row r="350" spans="1:9" ht="20.25" customHeight="1">
      <c r="A350" s="729" t="str">
        <f>IF(ISNA((VLOOKUP(D350,'Number Allocation'!A:F,5,FALSE))),"",VLOOKUP(D350,'Number Allocation'!A:F,5,FALSE))</f>
        <v/>
      </c>
      <c r="B350" s="729" t="str">
        <f>IF(ISNA((VLOOKUP(D350,'Number Allocation'!A:F,6,FALSE))),"",VLOOKUP(D350,'Number Allocation'!A:F,6,FALSE))</f>
        <v/>
      </c>
      <c r="C350" s="66"/>
      <c r="D350" s="48"/>
      <c r="E350" s="49"/>
      <c r="F350" s="47" t="str">
        <f>IF(ISBLANK(D350),"",IF(ISNA((VLOOKUP(D350,'Number Allocation'!A:F,3,FALSE))),"Not Declared",VLOOKUP(D350,'Number Allocation'!A:F,3,FALSE)))</f>
        <v/>
      </c>
      <c r="G350" s="45" t="str">
        <f>IF(ISBLANK(D350),"",IF(ISNA((VLOOKUP(D350,'Number Allocation'!A:F,4,FALSE))),"Not Declared",VLOOKUP(D350,'Number Allocation'!A:F,4,FALSE)))</f>
        <v/>
      </c>
      <c r="H350" s="729" t="str" cm="1">
        <f t="array" ref="H350">IF(OR(C350="",D350="",E350=""),"", _xlfn.LET(_xlpm.Rst, VALUE(E350), _xlpm.Evt, A350&amp;B350&amp;" "&amp;C350,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0" s="66"/>
    </row>
    <row r="351" spans="1:9" ht="20.25" customHeight="1">
      <c r="A351" s="729" t="str">
        <f>IF(ISNA((VLOOKUP(D351,'Number Allocation'!A:F,5,FALSE))),"",VLOOKUP(D351,'Number Allocation'!A:F,5,FALSE))</f>
        <v/>
      </c>
      <c r="B351" s="729" t="str">
        <f>IF(ISNA((VLOOKUP(D351,'Number Allocation'!A:F,6,FALSE))),"",VLOOKUP(D351,'Number Allocation'!A:F,6,FALSE))</f>
        <v/>
      </c>
      <c r="C351" s="66"/>
      <c r="D351" s="48"/>
      <c r="E351" s="49"/>
      <c r="F351" s="47" t="str">
        <f>IF(ISBLANK(D351),"",IF(ISNA((VLOOKUP(D351,'Number Allocation'!A:F,3,FALSE))),"Not Declared",VLOOKUP(D351,'Number Allocation'!A:F,3,FALSE)))</f>
        <v/>
      </c>
      <c r="G351" s="45" t="str">
        <f>IF(ISBLANK(D351),"",IF(ISNA((VLOOKUP(D351,'Number Allocation'!A:F,4,FALSE))),"Not Declared",VLOOKUP(D351,'Number Allocation'!A:F,4,FALSE)))</f>
        <v/>
      </c>
      <c r="H351" s="729" t="str" cm="1">
        <f t="array" ref="H351">IF(OR(C351="",D351="",E351=""),"", _xlfn.LET(_xlpm.Rst, VALUE(E351), _xlpm.Evt, A351&amp;B351&amp;" "&amp;C351,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1" s="66"/>
    </row>
    <row r="352" spans="1:9" ht="20.25" customHeight="1">
      <c r="A352" s="729" t="str">
        <f>IF(ISNA((VLOOKUP(D352,'Number Allocation'!A:F,5,FALSE))),"",VLOOKUP(D352,'Number Allocation'!A:F,5,FALSE))</f>
        <v/>
      </c>
      <c r="B352" s="729" t="str">
        <f>IF(ISNA((VLOOKUP(D352,'Number Allocation'!A:F,6,FALSE))),"",VLOOKUP(D352,'Number Allocation'!A:F,6,FALSE))</f>
        <v/>
      </c>
      <c r="C352" s="66"/>
      <c r="D352" s="48"/>
      <c r="E352" s="49"/>
      <c r="F352" s="47" t="str">
        <f>IF(ISBLANK(D352),"",IF(ISNA((VLOOKUP(D352,'Number Allocation'!A:F,3,FALSE))),"Not Declared",VLOOKUP(D352,'Number Allocation'!A:F,3,FALSE)))</f>
        <v/>
      </c>
      <c r="G352" s="45" t="str">
        <f>IF(ISBLANK(D352),"",IF(ISNA((VLOOKUP(D352,'Number Allocation'!A:F,4,FALSE))),"Not Declared",VLOOKUP(D352,'Number Allocation'!A:F,4,FALSE)))</f>
        <v/>
      </c>
      <c r="H352" s="729" t="str" cm="1">
        <f t="array" ref="H352">IF(OR(C352="",D352="",E352=""),"", _xlfn.LET(_xlpm.Rst, VALUE(E352), _xlpm.Evt, A352&amp;B352&amp;" "&amp;C352,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2" s="66"/>
    </row>
    <row r="353" spans="1:9" ht="20.25" customHeight="1">
      <c r="A353" s="729" t="str">
        <f>IF(ISNA((VLOOKUP(D353,'Number Allocation'!A:F,5,FALSE))),"",VLOOKUP(D353,'Number Allocation'!A:F,5,FALSE))</f>
        <v/>
      </c>
      <c r="B353" s="729" t="str">
        <f>IF(ISNA((VLOOKUP(D353,'Number Allocation'!A:F,6,FALSE))),"",VLOOKUP(D353,'Number Allocation'!A:F,6,FALSE))</f>
        <v/>
      </c>
      <c r="C353" s="66"/>
      <c r="D353" s="48"/>
      <c r="E353" s="49"/>
      <c r="F353" s="47" t="str">
        <f>IF(ISBLANK(D353),"",IF(ISNA((VLOOKUP(D353,'Number Allocation'!A:F,3,FALSE))),"Not Declared",VLOOKUP(D353,'Number Allocation'!A:F,3,FALSE)))</f>
        <v/>
      </c>
      <c r="G353" s="45" t="str">
        <f>IF(ISBLANK(D353),"",IF(ISNA((VLOOKUP(D353,'Number Allocation'!A:F,4,FALSE))),"Not Declared",VLOOKUP(D353,'Number Allocation'!A:F,4,FALSE)))</f>
        <v/>
      </c>
      <c r="H353" s="729" t="str" cm="1">
        <f t="array" ref="H353">IF(OR(C353="",D353="",E353=""),"", _xlfn.LET(_xlpm.Rst, VALUE(E353), _xlpm.Evt, A353&amp;B353&amp;" "&amp;C353,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3" s="66"/>
    </row>
    <row r="354" spans="1:9" ht="20.25" customHeight="1">
      <c r="A354" s="729" t="str">
        <f>IF(ISNA((VLOOKUP(D354,'Number Allocation'!A:F,5,FALSE))),"",VLOOKUP(D354,'Number Allocation'!A:F,5,FALSE))</f>
        <v/>
      </c>
      <c r="B354" s="729" t="str">
        <f>IF(ISNA((VLOOKUP(D354,'Number Allocation'!A:F,6,FALSE))),"",VLOOKUP(D354,'Number Allocation'!A:F,6,FALSE))</f>
        <v/>
      </c>
      <c r="C354" s="66"/>
      <c r="D354" s="48"/>
      <c r="E354" s="49"/>
      <c r="F354" s="47" t="str">
        <f>IF(ISBLANK(D354),"",IF(ISNA((VLOOKUP(D354,'Number Allocation'!A:F,3,FALSE))),"Not Declared",VLOOKUP(D354,'Number Allocation'!A:F,3,FALSE)))</f>
        <v/>
      </c>
      <c r="G354" s="45" t="str">
        <f>IF(ISBLANK(D354),"",IF(ISNA((VLOOKUP(D354,'Number Allocation'!A:F,4,FALSE))),"Not Declared",VLOOKUP(D354,'Number Allocation'!A:F,4,FALSE)))</f>
        <v/>
      </c>
      <c r="H354" s="729" t="str" cm="1">
        <f t="array" ref="H354">IF(OR(C354="",D354="",E354=""),"", _xlfn.LET(_xlpm.Rst, VALUE(E354), _xlpm.Evt, A354&amp;B354&amp;" "&amp;C354,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4" s="66"/>
    </row>
    <row r="355" spans="1:9" ht="20.25" customHeight="1">
      <c r="A355" s="729" t="str">
        <f>IF(ISNA((VLOOKUP(D355,'Number Allocation'!A:F,5,FALSE))),"",VLOOKUP(D355,'Number Allocation'!A:F,5,FALSE))</f>
        <v/>
      </c>
      <c r="B355" s="729" t="str">
        <f>IF(ISNA((VLOOKUP(D355,'Number Allocation'!A:F,6,FALSE))),"",VLOOKUP(D355,'Number Allocation'!A:F,6,FALSE))</f>
        <v/>
      </c>
      <c r="C355" s="66"/>
      <c r="D355" s="48"/>
      <c r="E355" s="49"/>
      <c r="F355" s="47" t="str">
        <f>IF(ISBLANK(D355),"",IF(ISNA((VLOOKUP(D355,'Number Allocation'!A:F,3,FALSE))),"Not Declared",VLOOKUP(D355,'Number Allocation'!A:F,3,FALSE)))</f>
        <v/>
      </c>
      <c r="G355" s="45" t="str">
        <f>IF(ISBLANK(D355),"",IF(ISNA((VLOOKUP(D355,'Number Allocation'!A:F,4,FALSE))),"Not Declared",VLOOKUP(D355,'Number Allocation'!A:F,4,FALSE)))</f>
        <v/>
      </c>
      <c r="H355" s="729" t="str" cm="1">
        <f t="array" ref="H355">IF(OR(C355="",D355="",E355=""),"", _xlfn.LET(_xlpm.Rst, VALUE(E355), _xlpm.Evt, A355&amp;B355&amp;" "&amp;C355,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5" s="66"/>
    </row>
    <row r="356" spans="1:9" ht="20.25" customHeight="1">
      <c r="A356" s="729" t="str">
        <f>IF(ISNA((VLOOKUP(D356,'Number Allocation'!A:F,5,FALSE))),"",VLOOKUP(D356,'Number Allocation'!A:F,5,FALSE))</f>
        <v/>
      </c>
      <c r="B356" s="729" t="str">
        <f>IF(ISNA((VLOOKUP(D356,'Number Allocation'!A:F,6,FALSE))),"",VLOOKUP(D356,'Number Allocation'!A:F,6,FALSE))</f>
        <v/>
      </c>
      <c r="C356" s="66"/>
      <c r="D356" s="48"/>
      <c r="E356" s="49"/>
      <c r="F356" s="47" t="str">
        <f>IF(ISBLANK(D356),"",IF(ISNA((VLOOKUP(D356,'Number Allocation'!A:F,3,FALSE))),"Not Declared",VLOOKUP(D356,'Number Allocation'!A:F,3,FALSE)))</f>
        <v/>
      </c>
      <c r="G356" s="45" t="str">
        <f>IF(ISBLANK(D356),"",IF(ISNA((VLOOKUP(D356,'Number Allocation'!A:F,4,FALSE))),"Not Declared",VLOOKUP(D356,'Number Allocation'!A:F,4,FALSE)))</f>
        <v/>
      </c>
      <c r="H356" s="729" t="str" cm="1">
        <f t="array" ref="H356">IF(OR(C356="",D356="",E356=""),"", _xlfn.LET(_xlpm.Rst, VALUE(E356), _xlpm.Evt, A356&amp;B356&amp;" "&amp;C356,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6" s="66"/>
    </row>
    <row r="357" spans="1:9" ht="20.25" customHeight="1">
      <c r="A357" s="729" t="str">
        <f>IF(ISNA((VLOOKUP(D357,'Number Allocation'!A:F,5,FALSE))),"",VLOOKUP(D357,'Number Allocation'!A:F,5,FALSE))</f>
        <v/>
      </c>
      <c r="B357" s="729" t="str">
        <f>IF(ISNA((VLOOKUP(D357,'Number Allocation'!A:F,6,FALSE))),"",VLOOKUP(D357,'Number Allocation'!A:F,6,FALSE))</f>
        <v/>
      </c>
      <c r="C357" s="66"/>
      <c r="D357" s="48"/>
      <c r="E357" s="49"/>
      <c r="F357" s="47" t="str">
        <f>IF(ISBLANK(D357),"",IF(ISNA((VLOOKUP(D357,'Number Allocation'!A:F,3,FALSE))),"Not Declared",VLOOKUP(D357,'Number Allocation'!A:F,3,FALSE)))</f>
        <v/>
      </c>
      <c r="G357" s="45" t="str">
        <f>IF(ISBLANK(D357),"",IF(ISNA((VLOOKUP(D357,'Number Allocation'!A:F,4,FALSE))),"Not Declared",VLOOKUP(D357,'Number Allocation'!A:F,4,FALSE)))</f>
        <v/>
      </c>
      <c r="H357" s="729" t="str" cm="1">
        <f t="array" ref="H357">IF(OR(C357="",D357="",E357=""),"", _xlfn.LET(_xlpm.Rst, VALUE(E357), _xlpm.Evt, A357&amp;B357&amp;" "&amp;C357,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7" s="66"/>
    </row>
    <row r="358" spans="1:9" ht="20.25" customHeight="1">
      <c r="A358" s="729" t="str">
        <f>IF(ISNA((VLOOKUP(D358,'Number Allocation'!A:F,5,FALSE))),"",VLOOKUP(D358,'Number Allocation'!A:F,5,FALSE))</f>
        <v/>
      </c>
      <c r="B358" s="729" t="str">
        <f>IF(ISNA((VLOOKUP(D358,'Number Allocation'!A:F,6,FALSE))),"",VLOOKUP(D358,'Number Allocation'!A:F,6,FALSE))</f>
        <v/>
      </c>
      <c r="C358" s="66"/>
      <c r="D358" s="48"/>
      <c r="E358" s="49"/>
      <c r="F358" s="47" t="str">
        <f>IF(ISBLANK(D358),"",IF(ISNA((VLOOKUP(D358,'Number Allocation'!A:F,3,FALSE))),"Not Declared",VLOOKUP(D358,'Number Allocation'!A:F,3,FALSE)))</f>
        <v/>
      </c>
      <c r="G358" s="45" t="str">
        <f>IF(ISBLANK(D358),"",IF(ISNA((VLOOKUP(D358,'Number Allocation'!A:F,4,FALSE))),"Not Declared",VLOOKUP(D358,'Number Allocation'!A:F,4,FALSE)))</f>
        <v/>
      </c>
      <c r="H358" s="729" t="str" cm="1">
        <f t="array" ref="H358">IF(OR(C358="",D358="",E358=""),"", _xlfn.LET(_xlpm.Rst, VALUE(E358), _xlpm.Evt, A358&amp;B358&amp;" "&amp;C358,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8" s="66"/>
    </row>
    <row r="359" spans="1:9" ht="20.25" customHeight="1">
      <c r="A359" s="729" t="str">
        <f>IF(ISNA((VLOOKUP(D359,'Number Allocation'!A:F,5,FALSE))),"",VLOOKUP(D359,'Number Allocation'!A:F,5,FALSE))</f>
        <v/>
      </c>
      <c r="B359" s="729" t="str">
        <f>IF(ISNA((VLOOKUP(D359,'Number Allocation'!A:F,6,FALSE))),"",VLOOKUP(D359,'Number Allocation'!A:F,6,FALSE))</f>
        <v/>
      </c>
      <c r="C359" s="66"/>
      <c r="D359" s="48"/>
      <c r="E359" s="49"/>
      <c r="F359" s="47" t="str">
        <f>IF(ISBLANK(D359),"",IF(ISNA((VLOOKUP(D359,'Number Allocation'!A:F,3,FALSE))),"Not Declared",VLOOKUP(D359,'Number Allocation'!A:F,3,FALSE)))</f>
        <v/>
      </c>
      <c r="G359" s="45" t="str">
        <f>IF(ISBLANK(D359),"",IF(ISNA((VLOOKUP(D359,'Number Allocation'!A:F,4,FALSE))),"Not Declared",VLOOKUP(D359,'Number Allocation'!A:F,4,FALSE)))</f>
        <v/>
      </c>
      <c r="H359" s="729" t="str" cm="1">
        <f t="array" ref="H359">IF(OR(C359="",D359="",E359=""),"", _xlfn.LET(_xlpm.Rst, VALUE(E359), _xlpm.Evt, A359&amp;B359&amp;" "&amp;C359,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59" s="66"/>
    </row>
    <row r="360" spans="1:9" ht="20.25" customHeight="1">
      <c r="A360" s="729" t="str">
        <f>IF(ISNA((VLOOKUP(D360,'Number Allocation'!A:F,5,FALSE))),"",VLOOKUP(D360,'Number Allocation'!A:F,5,FALSE))</f>
        <v/>
      </c>
      <c r="B360" s="729" t="str">
        <f>IF(ISNA((VLOOKUP(D360,'Number Allocation'!A:F,6,FALSE))),"",VLOOKUP(D360,'Number Allocation'!A:F,6,FALSE))</f>
        <v/>
      </c>
      <c r="C360" s="66"/>
      <c r="D360" s="48"/>
      <c r="E360" s="49"/>
      <c r="F360" s="47" t="str">
        <f>IF(ISBLANK(D360),"",IF(ISNA((VLOOKUP(D360,'Number Allocation'!A:F,3,FALSE))),"Not Declared",VLOOKUP(D360,'Number Allocation'!A:F,3,FALSE)))</f>
        <v/>
      </c>
      <c r="G360" s="45" t="str">
        <f>IF(ISBLANK(D360),"",IF(ISNA((VLOOKUP(D360,'Number Allocation'!A:F,4,FALSE))),"Not Declared",VLOOKUP(D360,'Number Allocation'!A:F,4,FALSE)))</f>
        <v/>
      </c>
      <c r="H360" s="729" t="str" cm="1">
        <f t="array" ref="H360">IF(OR(C360="",D360="",E360=""),"", _xlfn.LET(_xlpm.Rst, VALUE(E360), _xlpm.Evt, A360&amp;B360&amp;" "&amp;C360,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0" s="66"/>
    </row>
    <row r="361" spans="1:9" ht="20.25" customHeight="1">
      <c r="A361" s="729" t="str">
        <f>IF(ISNA((VLOOKUP(D361,'Number Allocation'!A:F,5,FALSE))),"",VLOOKUP(D361,'Number Allocation'!A:F,5,FALSE))</f>
        <v/>
      </c>
      <c r="B361" s="729" t="str">
        <f>IF(ISNA((VLOOKUP(D361,'Number Allocation'!A:F,6,FALSE))),"",VLOOKUP(D361,'Number Allocation'!A:F,6,FALSE))</f>
        <v/>
      </c>
      <c r="C361" s="66"/>
      <c r="D361" s="48"/>
      <c r="E361" s="49"/>
      <c r="F361" s="47" t="str">
        <f>IF(ISBLANK(D361),"",IF(ISNA((VLOOKUP(D361,'Number Allocation'!A:F,3,FALSE))),"Not Declared",VLOOKUP(D361,'Number Allocation'!A:F,3,FALSE)))</f>
        <v/>
      </c>
      <c r="G361" s="45" t="str">
        <f>IF(ISBLANK(D361),"",IF(ISNA((VLOOKUP(D361,'Number Allocation'!A:F,4,FALSE))),"Not Declared",VLOOKUP(D361,'Number Allocation'!A:F,4,FALSE)))</f>
        <v/>
      </c>
      <c r="H361" s="729" t="str" cm="1">
        <f t="array" ref="H361">IF(OR(C361="",D361="",E361=""),"", _xlfn.LET(_xlpm.Rst, VALUE(E361), _xlpm.Evt, A361&amp;B361&amp;" "&amp;C361,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1" s="66"/>
    </row>
    <row r="362" spans="1:9" ht="20.25" customHeight="1">
      <c r="A362" s="729" t="str">
        <f>IF(ISNA((VLOOKUP(D362,'Number Allocation'!A:F,5,FALSE))),"",VLOOKUP(D362,'Number Allocation'!A:F,5,FALSE))</f>
        <v/>
      </c>
      <c r="B362" s="729" t="str">
        <f>IF(ISNA((VLOOKUP(D362,'Number Allocation'!A:F,6,FALSE))),"",VLOOKUP(D362,'Number Allocation'!A:F,6,FALSE))</f>
        <v/>
      </c>
      <c r="C362" s="66"/>
      <c r="D362" s="48"/>
      <c r="E362" s="49"/>
      <c r="F362" s="47" t="str">
        <f>IF(ISBLANK(D362),"",IF(ISNA((VLOOKUP(D362,'Number Allocation'!A:F,3,FALSE))),"Not Declared",VLOOKUP(D362,'Number Allocation'!A:F,3,FALSE)))</f>
        <v/>
      </c>
      <c r="G362" s="45" t="str">
        <f>IF(ISBLANK(D362),"",IF(ISNA((VLOOKUP(D362,'Number Allocation'!A:F,4,FALSE))),"Not Declared",VLOOKUP(D362,'Number Allocation'!A:F,4,FALSE)))</f>
        <v/>
      </c>
      <c r="H362" s="729" t="str" cm="1">
        <f t="array" ref="H362">IF(OR(C362="",D362="",E362=""),"", _xlfn.LET(_xlpm.Rst, VALUE(E362), _xlpm.Evt, A362&amp;B362&amp;" "&amp;C362,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2" s="66"/>
    </row>
    <row r="363" spans="1:9" ht="20.25" customHeight="1">
      <c r="A363" s="729" t="str">
        <f>IF(ISNA((VLOOKUP(D363,'Number Allocation'!A:F,5,FALSE))),"",VLOOKUP(D363,'Number Allocation'!A:F,5,FALSE))</f>
        <v/>
      </c>
      <c r="B363" s="729" t="str">
        <f>IF(ISNA((VLOOKUP(D363,'Number Allocation'!A:F,6,FALSE))),"",VLOOKUP(D363,'Number Allocation'!A:F,6,FALSE))</f>
        <v/>
      </c>
      <c r="C363" s="66"/>
      <c r="D363" s="48"/>
      <c r="E363" s="49"/>
      <c r="F363" s="47" t="str">
        <f>IF(ISBLANK(D363),"",IF(ISNA((VLOOKUP(D363,'Number Allocation'!A:F,3,FALSE))),"Not Declared",VLOOKUP(D363,'Number Allocation'!A:F,3,FALSE)))</f>
        <v/>
      </c>
      <c r="G363" s="45" t="str">
        <f>IF(ISBLANK(D363),"",IF(ISNA((VLOOKUP(D363,'Number Allocation'!A:F,4,FALSE))),"Not Declared",VLOOKUP(D363,'Number Allocation'!A:F,4,FALSE)))</f>
        <v/>
      </c>
      <c r="H363" s="729" t="str" cm="1">
        <f t="array" ref="H363">IF(OR(C363="",D363="",E363=""),"", _xlfn.LET(_xlpm.Rst, VALUE(E363), _xlpm.Evt, A363&amp;B363&amp;" "&amp;C363,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3" s="66"/>
    </row>
    <row r="364" spans="1:9" ht="20.25" customHeight="1">
      <c r="A364" s="729" t="str">
        <f>IF(ISNA((VLOOKUP(D364,'Number Allocation'!A:F,5,FALSE))),"",VLOOKUP(D364,'Number Allocation'!A:F,5,FALSE))</f>
        <v/>
      </c>
      <c r="B364" s="729" t="str">
        <f>IF(ISNA((VLOOKUP(D364,'Number Allocation'!A:F,6,FALSE))),"",VLOOKUP(D364,'Number Allocation'!A:F,6,FALSE))</f>
        <v/>
      </c>
      <c r="C364" s="66"/>
      <c r="D364" s="48"/>
      <c r="E364" s="49"/>
      <c r="F364" s="47" t="str">
        <f>IF(ISBLANK(D364),"",IF(ISNA((VLOOKUP(D364,'Number Allocation'!A:F,3,FALSE))),"Not Declared",VLOOKUP(D364,'Number Allocation'!A:F,3,FALSE)))</f>
        <v/>
      </c>
      <c r="G364" s="45" t="str">
        <f>IF(ISBLANK(D364),"",IF(ISNA((VLOOKUP(D364,'Number Allocation'!A:F,4,FALSE))),"Not Declared",VLOOKUP(D364,'Number Allocation'!A:F,4,FALSE)))</f>
        <v/>
      </c>
      <c r="H364" s="729" t="str" cm="1">
        <f t="array" ref="H364">IF(OR(C364="",D364="",E364=""),"", _xlfn.LET(_xlpm.Rst, VALUE(E364), _xlpm.Evt, A364&amp;B364&amp;" "&amp;C364,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4" s="66"/>
    </row>
    <row r="365" spans="1:9" ht="20.25" customHeight="1">
      <c r="A365" s="729" t="str">
        <f>IF(ISNA((VLOOKUP(D365,'Number Allocation'!A:F,5,FALSE))),"",VLOOKUP(D365,'Number Allocation'!A:F,5,FALSE))</f>
        <v/>
      </c>
      <c r="B365" s="729" t="str">
        <f>IF(ISNA((VLOOKUP(D365,'Number Allocation'!A:F,6,FALSE))),"",VLOOKUP(D365,'Number Allocation'!A:F,6,FALSE))</f>
        <v/>
      </c>
      <c r="C365" s="66"/>
      <c r="D365" s="48"/>
      <c r="E365" s="49"/>
      <c r="F365" s="47" t="str">
        <f>IF(ISBLANK(D365),"",IF(ISNA((VLOOKUP(D365,'Number Allocation'!A:F,3,FALSE))),"Not Declared",VLOOKUP(D365,'Number Allocation'!A:F,3,FALSE)))</f>
        <v/>
      </c>
      <c r="G365" s="45" t="str">
        <f>IF(ISBLANK(D365),"",IF(ISNA((VLOOKUP(D365,'Number Allocation'!A:F,4,FALSE))),"Not Declared",VLOOKUP(D365,'Number Allocation'!A:F,4,FALSE)))</f>
        <v/>
      </c>
      <c r="H365" s="729" t="str" cm="1">
        <f t="array" ref="H365">IF(OR(C365="",D365="",E365=""),"", _xlfn.LET(_xlpm.Rst, VALUE(E365), _xlpm.Evt, A365&amp;B365&amp;" "&amp;C365,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5" s="66"/>
    </row>
    <row r="366" spans="1:9" ht="20.25" customHeight="1">
      <c r="A366" s="729" t="str">
        <f>IF(ISNA((VLOOKUP(D366,'Number Allocation'!A:F,5,FALSE))),"",VLOOKUP(D366,'Number Allocation'!A:F,5,FALSE))</f>
        <v/>
      </c>
      <c r="B366" s="729" t="str">
        <f>IF(ISNA((VLOOKUP(D366,'Number Allocation'!A:F,6,FALSE))),"",VLOOKUP(D366,'Number Allocation'!A:F,6,FALSE))</f>
        <v/>
      </c>
      <c r="C366" s="66"/>
      <c r="D366" s="48"/>
      <c r="E366" s="49"/>
      <c r="F366" s="47" t="str">
        <f>IF(ISBLANK(D366),"",IF(ISNA((VLOOKUP(D366,'Number Allocation'!A:F,3,FALSE))),"Not Declared",VLOOKUP(D366,'Number Allocation'!A:F,3,FALSE)))</f>
        <v/>
      </c>
      <c r="G366" s="45" t="str">
        <f>IF(ISBLANK(D366),"",IF(ISNA((VLOOKUP(D366,'Number Allocation'!A:F,4,FALSE))),"Not Declared",VLOOKUP(D366,'Number Allocation'!A:F,4,FALSE)))</f>
        <v/>
      </c>
      <c r="H366" s="729" t="str" cm="1">
        <f t="array" ref="H366">IF(OR(C366="",D366="",E366=""),"", _xlfn.LET(_xlpm.Rst, VALUE(E366), _xlpm.Evt, A366&amp;B366&amp;" "&amp;C366,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6" s="66"/>
    </row>
    <row r="367" spans="1:9" ht="20.25" customHeight="1">
      <c r="A367" s="729" t="str">
        <f>IF(ISNA((VLOOKUP(D367,'Number Allocation'!A:F,5,FALSE))),"",VLOOKUP(D367,'Number Allocation'!A:F,5,FALSE))</f>
        <v/>
      </c>
      <c r="B367" s="729" t="str">
        <f>IF(ISNA((VLOOKUP(D367,'Number Allocation'!A:F,6,FALSE))),"",VLOOKUP(D367,'Number Allocation'!A:F,6,FALSE))</f>
        <v/>
      </c>
      <c r="C367" s="66"/>
      <c r="D367" s="48"/>
      <c r="E367" s="49"/>
      <c r="F367" s="47" t="str">
        <f>IF(ISBLANK(D367),"",IF(ISNA((VLOOKUP(D367,'Number Allocation'!A:F,3,FALSE))),"Not Declared",VLOOKUP(D367,'Number Allocation'!A:F,3,FALSE)))</f>
        <v/>
      </c>
      <c r="G367" s="45" t="str">
        <f>IF(ISBLANK(D367),"",IF(ISNA((VLOOKUP(D367,'Number Allocation'!A:F,4,FALSE))),"Not Declared",VLOOKUP(D367,'Number Allocation'!A:F,4,FALSE)))</f>
        <v/>
      </c>
      <c r="H367" s="729" t="str" cm="1">
        <f t="array" ref="H367">IF(OR(C367="",D367="",E367=""),"", _xlfn.LET(_xlpm.Rst, VALUE(E367), _xlpm.Evt, A367&amp;B367&amp;" "&amp;C367,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7" s="66"/>
    </row>
    <row r="368" spans="1:9" ht="20.25" customHeight="1">
      <c r="A368" s="729" t="str">
        <f>IF(ISNA((VLOOKUP(D368,'Number Allocation'!A:F,5,FALSE))),"",VLOOKUP(D368,'Number Allocation'!A:F,5,FALSE))</f>
        <v/>
      </c>
      <c r="B368" s="729" t="str">
        <f>IF(ISNA((VLOOKUP(D368,'Number Allocation'!A:F,6,FALSE))),"",VLOOKUP(D368,'Number Allocation'!A:F,6,FALSE))</f>
        <v/>
      </c>
      <c r="C368" s="66"/>
      <c r="D368" s="48"/>
      <c r="E368" s="49"/>
      <c r="F368" s="47" t="str">
        <f>IF(ISBLANK(D368),"",IF(ISNA((VLOOKUP(D368,'Number Allocation'!A:F,3,FALSE))),"Not Declared",VLOOKUP(D368,'Number Allocation'!A:F,3,FALSE)))</f>
        <v/>
      </c>
      <c r="G368" s="45" t="str">
        <f>IF(ISBLANK(D368),"",IF(ISNA((VLOOKUP(D368,'Number Allocation'!A:F,4,FALSE))),"Not Declared",VLOOKUP(D368,'Number Allocation'!A:F,4,FALSE)))</f>
        <v/>
      </c>
      <c r="H368" s="729" t="str" cm="1">
        <f t="array" ref="H368">IF(OR(C368="",D368="",E368=""),"", _xlfn.LET(_xlpm.Rst, VALUE(E368), _xlpm.Evt, A368&amp;B368&amp;" "&amp;C368,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8" s="66"/>
    </row>
    <row r="369" spans="1:9" ht="20.25" customHeight="1">
      <c r="A369" s="729" t="str">
        <f>IF(ISNA((VLOOKUP(D369,'Number Allocation'!A:F,5,FALSE))),"",VLOOKUP(D369,'Number Allocation'!A:F,5,FALSE))</f>
        <v/>
      </c>
      <c r="B369" s="729" t="str">
        <f>IF(ISNA((VLOOKUP(D369,'Number Allocation'!A:F,6,FALSE))),"",VLOOKUP(D369,'Number Allocation'!A:F,6,FALSE))</f>
        <v/>
      </c>
      <c r="C369" s="66"/>
      <c r="D369" s="48"/>
      <c r="E369" s="49"/>
      <c r="F369" s="47" t="str">
        <f>IF(ISBLANK(D369),"",IF(ISNA((VLOOKUP(D369,'Number Allocation'!A:F,3,FALSE))),"Not Declared",VLOOKUP(D369,'Number Allocation'!A:F,3,FALSE)))</f>
        <v/>
      </c>
      <c r="G369" s="45" t="str">
        <f>IF(ISBLANK(D369),"",IF(ISNA((VLOOKUP(D369,'Number Allocation'!A:F,4,FALSE))),"Not Declared",VLOOKUP(D369,'Number Allocation'!A:F,4,FALSE)))</f>
        <v/>
      </c>
      <c r="H369" s="729" t="str" cm="1">
        <f t="array" ref="H369">IF(OR(C369="",D369="",E369=""),"", _xlfn.LET(_xlpm.Rst, VALUE(E369), _xlpm.Evt, A369&amp;B369&amp;" "&amp;C369,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69" s="66"/>
    </row>
    <row r="370" spans="1:9" ht="20.25" customHeight="1">
      <c r="A370" s="729" t="str">
        <f>IF(ISNA((VLOOKUP(D370,'Number Allocation'!A:F,5,FALSE))),"",VLOOKUP(D370,'Number Allocation'!A:F,5,FALSE))</f>
        <v/>
      </c>
      <c r="B370" s="729" t="str">
        <f>IF(ISNA((VLOOKUP(D370,'Number Allocation'!A:F,6,FALSE))),"",VLOOKUP(D370,'Number Allocation'!A:F,6,FALSE))</f>
        <v/>
      </c>
      <c r="C370" s="66"/>
      <c r="D370" s="48"/>
      <c r="E370" s="49"/>
      <c r="F370" s="47" t="str">
        <f>IF(ISBLANK(D370),"",IF(ISNA((VLOOKUP(D370,'Number Allocation'!A:F,3,FALSE))),"Not Declared",VLOOKUP(D370,'Number Allocation'!A:F,3,FALSE)))</f>
        <v/>
      </c>
      <c r="G370" s="45" t="str">
        <f>IF(ISBLANK(D370),"",IF(ISNA((VLOOKUP(D370,'Number Allocation'!A:F,4,FALSE))),"Not Declared",VLOOKUP(D370,'Number Allocation'!A:F,4,FALSE)))</f>
        <v/>
      </c>
      <c r="H370" s="729" t="str" cm="1">
        <f t="array" ref="H370">IF(OR(C370="",D370="",E370=""),"", _xlfn.LET(_xlpm.Rst, VALUE(E370), _xlpm.Evt, A370&amp;B370&amp;" "&amp;C370,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0" s="66"/>
    </row>
    <row r="371" spans="1:9" ht="20.25" customHeight="1">
      <c r="A371" s="729" t="str">
        <f>IF(ISNA((VLOOKUP(D371,'Number Allocation'!A:F,5,FALSE))),"",VLOOKUP(D371,'Number Allocation'!A:F,5,FALSE))</f>
        <v/>
      </c>
      <c r="B371" s="729" t="str">
        <f>IF(ISNA((VLOOKUP(D371,'Number Allocation'!A:F,6,FALSE))),"",VLOOKUP(D371,'Number Allocation'!A:F,6,FALSE))</f>
        <v/>
      </c>
      <c r="C371" s="66"/>
      <c r="D371" s="48"/>
      <c r="E371" s="49"/>
      <c r="F371" s="47" t="str">
        <f>IF(ISBLANK(D371),"",IF(ISNA((VLOOKUP(D371,'Number Allocation'!A:F,3,FALSE))),"Not Declared",VLOOKUP(D371,'Number Allocation'!A:F,3,FALSE)))</f>
        <v/>
      </c>
      <c r="G371" s="45" t="str">
        <f>IF(ISBLANK(D371),"",IF(ISNA((VLOOKUP(D371,'Number Allocation'!A:F,4,FALSE))),"Not Declared",VLOOKUP(D371,'Number Allocation'!A:F,4,FALSE)))</f>
        <v/>
      </c>
      <c r="H371" s="729" t="str" cm="1">
        <f t="array" ref="H371">IF(OR(C371="",D371="",E371=""),"", _xlfn.LET(_xlpm.Rst, VALUE(E371), _xlpm.Evt, A371&amp;B371&amp;" "&amp;C371,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1" s="66"/>
    </row>
    <row r="372" spans="1:9" ht="20.25" customHeight="1">
      <c r="A372" s="729" t="str">
        <f>IF(ISNA((VLOOKUP(D372,'Number Allocation'!A:F,5,FALSE))),"",VLOOKUP(D372,'Number Allocation'!A:F,5,FALSE))</f>
        <v/>
      </c>
      <c r="B372" s="729" t="str">
        <f>IF(ISNA((VLOOKUP(D372,'Number Allocation'!A:F,6,FALSE))),"",VLOOKUP(D372,'Number Allocation'!A:F,6,FALSE))</f>
        <v/>
      </c>
      <c r="C372" s="66"/>
      <c r="D372" s="48"/>
      <c r="E372" s="49"/>
      <c r="F372" s="47" t="str">
        <f>IF(ISBLANK(D372),"",IF(ISNA((VLOOKUP(D372,'Number Allocation'!A:F,3,FALSE))),"Not Declared",VLOOKUP(D372,'Number Allocation'!A:F,3,FALSE)))</f>
        <v/>
      </c>
      <c r="G372" s="45" t="str">
        <f>IF(ISBLANK(D372),"",IF(ISNA((VLOOKUP(D372,'Number Allocation'!A:F,4,FALSE))),"Not Declared",VLOOKUP(D372,'Number Allocation'!A:F,4,FALSE)))</f>
        <v/>
      </c>
      <c r="H372" s="729" t="str" cm="1">
        <f t="array" ref="H372">IF(OR(C372="",D372="",E372=""),"", _xlfn.LET(_xlpm.Rst, VALUE(E372), _xlpm.Evt, A372&amp;B372&amp;" "&amp;C372,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2" s="66"/>
    </row>
    <row r="373" spans="1:9" ht="20.25" customHeight="1">
      <c r="A373" s="729" t="str">
        <f>IF(ISNA((VLOOKUP(D373,'Number Allocation'!A:F,5,FALSE))),"",VLOOKUP(D373,'Number Allocation'!A:F,5,FALSE))</f>
        <v/>
      </c>
      <c r="B373" s="729" t="str">
        <f>IF(ISNA((VLOOKUP(D373,'Number Allocation'!A:F,6,FALSE))),"",VLOOKUP(D373,'Number Allocation'!A:F,6,FALSE))</f>
        <v/>
      </c>
      <c r="C373" s="66"/>
      <c r="D373" s="48"/>
      <c r="E373" s="49"/>
      <c r="F373" s="47" t="str">
        <f>IF(ISBLANK(D373),"",IF(ISNA((VLOOKUP(D373,'Number Allocation'!A:F,3,FALSE))),"Not Declared",VLOOKUP(D373,'Number Allocation'!A:F,3,FALSE)))</f>
        <v/>
      </c>
      <c r="G373" s="45" t="str">
        <f>IF(ISBLANK(D373),"",IF(ISNA((VLOOKUP(D373,'Number Allocation'!A:F,4,FALSE))),"Not Declared",VLOOKUP(D373,'Number Allocation'!A:F,4,FALSE)))</f>
        <v/>
      </c>
      <c r="H373" s="729" t="str" cm="1">
        <f t="array" ref="H373">IF(OR(C373="",D373="",E373=""),"", _xlfn.LET(_xlpm.Rst, VALUE(E373), _xlpm.Evt, A373&amp;B373&amp;" "&amp;C373,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3" s="66"/>
    </row>
    <row r="374" spans="1:9" ht="20.25" customHeight="1">
      <c r="A374" s="729" t="str">
        <f>IF(ISNA((VLOOKUP(D374,'Number Allocation'!A:F,5,FALSE))),"",VLOOKUP(D374,'Number Allocation'!A:F,5,FALSE))</f>
        <v/>
      </c>
      <c r="B374" s="729" t="str">
        <f>IF(ISNA((VLOOKUP(D374,'Number Allocation'!A:F,6,FALSE))),"",VLOOKUP(D374,'Number Allocation'!A:F,6,FALSE))</f>
        <v/>
      </c>
      <c r="C374" s="66"/>
      <c r="D374" s="48"/>
      <c r="E374" s="49"/>
      <c r="F374" s="47" t="str">
        <f>IF(ISBLANK(D374),"",IF(ISNA((VLOOKUP(D374,'Number Allocation'!A:F,3,FALSE))),"Not Declared",VLOOKUP(D374,'Number Allocation'!A:F,3,FALSE)))</f>
        <v/>
      </c>
      <c r="G374" s="45" t="str">
        <f>IF(ISBLANK(D374),"",IF(ISNA((VLOOKUP(D374,'Number Allocation'!A:F,4,FALSE))),"Not Declared",VLOOKUP(D374,'Number Allocation'!A:F,4,FALSE)))</f>
        <v/>
      </c>
      <c r="H374" s="729" t="str" cm="1">
        <f t="array" ref="H374">IF(OR(C374="",D374="",E374=""),"", _xlfn.LET(_xlpm.Rst, VALUE(E374), _xlpm.Evt, A374&amp;B374&amp;" "&amp;C374,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4" s="66"/>
    </row>
    <row r="375" spans="1:9" ht="20.25" customHeight="1">
      <c r="A375" s="729" t="str">
        <f>IF(ISNA((VLOOKUP(D375,'Number Allocation'!A:F,5,FALSE))),"",VLOOKUP(D375,'Number Allocation'!A:F,5,FALSE))</f>
        <v/>
      </c>
      <c r="B375" s="729" t="str">
        <f>IF(ISNA((VLOOKUP(D375,'Number Allocation'!A:F,6,FALSE))),"",VLOOKUP(D375,'Number Allocation'!A:F,6,FALSE))</f>
        <v/>
      </c>
      <c r="C375" s="66"/>
      <c r="D375" s="48"/>
      <c r="E375" s="49"/>
      <c r="F375" s="47" t="str">
        <f>IF(ISBLANK(D375),"",IF(ISNA((VLOOKUP(D375,'Number Allocation'!A:F,3,FALSE))),"Not Declared",VLOOKUP(D375,'Number Allocation'!A:F,3,FALSE)))</f>
        <v/>
      </c>
      <c r="G375" s="45" t="str">
        <f>IF(ISBLANK(D375),"",IF(ISNA((VLOOKUP(D375,'Number Allocation'!A:F,4,FALSE))),"Not Declared",VLOOKUP(D375,'Number Allocation'!A:F,4,FALSE)))</f>
        <v/>
      </c>
      <c r="H375" s="729" t="str" cm="1">
        <f t="array" ref="H375">IF(OR(C375="",D375="",E375=""),"", _xlfn.LET(_xlpm.Rst, VALUE(E375), _xlpm.Evt, A375&amp;B375&amp;" "&amp;C375,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5" s="66"/>
    </row>
    <row r="376" spans="1:9" ht="20.25" customHeight="1">
      <c r="A376" s="729" t="str">
        <f>IF(ISNA((VLOOKUP(D376,'Number Allocation'!A:F,5,FALSE))),"",VLOOKUP(D376,'Number Allocation'!A:F,5,FALSE))</f>
        <v/>
      </c>
      <c r="B376" s="729" t="str">
        <f>IF(ISNA((VLOOKUP(D376,'Number Allocation'!A:F,6,FALSE))),"",VLOOKUP(D376,'Number Allocation'!A:F,6,FALSE))</f>
        <v/>
      </c>
      <c r="C376" s="66"/>
      <c r="D376" s="48"/>
      <c r="E376" s="49"/>
      <c r="F376" s="47" t="str">
        <f>IF(ISBLANK(D376),"",IF(ISNA((VLOOKUP(D376,'Number Allocation'!A:F,3,FALSE))),"Not Declared",VLOOKUP(D376,'Number Allocation'!A:F,3,FALSE)))</f>
        <v/>
      </c>
      <c r="G376" s="45" t="str">
        <f>IF(ISBLANK(D376),"",IF(ISNA((VLOOKUP(D376,'Number Allocation'!A:F,4,FALSE))),"Not Declared",VLOOKUP(D376,'Number Allocation'!A:F,4,FALSE)))</f>
        <v/>
      </c>
      <c r="H376" s="729" t="str" cm="1">
        <f t="array" ref="H376">IF(OR(C376="",D376="",E376=""),"", _xlfn.LET(_xlpm.Rst, VALUE(E376), _xlpm.Evt, A376&amp;B376&amp;" "&amp;C376,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6" s="66"/>
    </row>
    <row r="377" spans="1:9" ht="20.25" customHeight="1">
      <c r="A377" s="729" t="str">
        <f>IF(ISNA((VLOOKUP(D377,'Number Allocation'!A:F,5,FALSE))),"",VLOOKUP(D377,'Number Allocation'!A:F,5,FALSE))</f>
        <v/>
      </c>
      <c r="B377" s="729" t="str">
        <f>IF(ISNA((VLOOKUP(D377,'Number Allocation'!A:F,6,FALSE))),"",VLOOKUP(D377,'Number Allocation'!A:F,6,FALSE))</f>
        <v/>
      </c>
      <c r="C377" s="66"/>
      <c r="D377" s="48"/>
      <c r="E377" s="49"/>
      <c r="F377" s="47" t="str">
        <f>IF(ISBLANK(D377),"",IF(ISNA((VLOOKUP(D377,'Number Allocation'!A:F,3,FALSE))),"Not Declared",VLOOKUP(D377,'Number Allocation'!A:F,3,FALSE)))</f>
        <v/>
      </c>
      <c r="G377" s="45" t="str">
        <f>IF(ISBLANK(D377),"",IF(ISNA((VLOOKUP(D377,'Number Allocation'!A:F,4,FALSE))),"Not Declared",VLOOKUP(D377,'Number Allocation'!A:F,4,FALSE)))</f>
        <v/>
      </c>
      <c r="H377" s="729" t="str" cm="1">
        <f t="array" ref="H377">IF(OR(C377="",D377="",E377=""),"", _xlfn.LET(_xlpm.Rst, VALUE(E377), _xlpm.Evt, A377&amp;B377&amp;" "&amp;C377,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7" s="66"/>
    </row>
    <row r="378" spans="1:9" ht="20.25" customHeight="1">
      <c r="A378" s="729" t="str">
        <f>IF(ISNA((VLOOKUP(D378,'Number Allocation'!A:F,5,FALSE))),"",VLOOKUP(D378,'Number Allocation'!A:F,5,FALSE))</f>
        <v/>
      </c>
      <c r="B378" s="729" t="str">
        <f>IF(ISNA((VLOOKUP(D378,'Number Allocation'!A:F,6,FALSE))),"",VLOOKUP(D378,'Number Allocation'!A:F,6,FALSE))</f>
        <v/>
      </c>
      <c r="C378" s="66"/>
      <c r="D378" s="48"/>
      <c r="E378" s="49"/>
      <c r="F378" s="47" t="str">
        <f>IF(ISBLANK(D378),"",IF(ISNA((VLOOKUP(D378,'Number Allocation'!A:F,3,FALSE))),"Not Declared",VLOOKUP(D378,'Number Allocation'!A:F,3,FALSE)))</f>
        <v/>
      </c>
      <c r="G378" s="45" t="str">
        <f>IF(ISBLANK(D378),"",IF(ISNA((VLOOKUP(D378,'Number Allocation'!A:F,4,FALSE))),"Not Declared",VLOOKUP(D378,'Number Allocation'!A:F,4,FALSE)))</f>
        <v/>
      </c>
      <c r="H378" s="729" t="str" cm="1">
        <f t="array" ref="H378">IF(OR(C378="",D378="",E378=""),"", _xlfn.LET(_xlpm.Rst, VALUE(E378), _xlpm.Evt, A378&amp;B378&amp;" "&amp;C378,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8" s="66"/>
    </row>
    <row r="379" spans="1:9" ht="20.25" customHeight="1">
      <c r="A379" s="729" t="str">
        <f>IF(ISNA((VLOOKUP(D379,'Number Allocation'!A:F,5,FALSE))),"",VLOOKUP(D379,'Number Allocation'!A:F,5,FALSE))</f>
        <v/>
      </c>
      <c r="B379" s="729" t="str">
        <f>IF(ISNA((VLOOKUP(D379,'Number Allocation'!A:F,6,FALSE))),"",VLOOKUP(D379,'Number Allocation'!A:F,6,FALSE))</f>
        <v/>
      </c>
      <c r="C379" s="66"/>
      <c r="D379" s="48"/>
      <c r="E379" s="49"/>
      <c r="F379" s="47" t="str">
        <f>IF(ISBLANK(D379),"",IF(ISNA((VLOOKUP(D379,'Number Allocation'!A:F,3,FALSE))),"Not Declared",VLOOKUP(D379,'Number Allocation'!A:F,3,FALSE)))</f>
        <v/>
      </c>
      <c r="G379" s="45" t="str">
        <f>IF(ISBLANK(D379),"",IF(ISNA((VLOOKUP(D379,'Number Allocation'!A:F,4,FALSE))),"Not Declared",VLOOKUP(D379,'Number Allocation'!A:F,4,FALSE)))</f>
        <v/>
      </c>
      <c r="H379" s="729" t="str" cm="1">
        <f t="array" ref="H379">IF(OR(C379="",D379="",E379=""),"", _xlfn.LET(_xlpm.Rst, VALUE(E379), _xlpm.Evt, A379&amp;B379&amp;" "&amp;C379,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79" s="66"/>
    </row>
    <row r="380" spans="1:9" ht="20.25" customHeight="1">
      <c r="A380" s="729" t="str">
        <f>IF(ISNA((VLOOKUP(D380,'Number Allocation'!A:F,5,FALSE))),"",VLOOKUP(D380,'Number Allocation'!A:F,5,FALSE))</f>
        <v/>
      </c>
      <c r="B380" s="729" t="str">
        <f>IF(ISNA((VLOOKUP(D380,'Number Allocation'!A:F,6,FALSE))),"",VLOOKUP(D380,'Number Allocation'!A:F,6,FALSE))</f>
        <v/>
      </c>
      <c r="C380" s="66"/>
      <c r="D380" s="48"/>
      <c r="E380" s="49"/>
      <c r="F380" s="47" t="str">
        <f>IF(ISBLANK(D380),"",IF(ISNA((VLOOKUP(D380,'Number Allocation'!A:F,3,FALSE))),"Not Declared",VLOOKUP(D380,'Number Allocation'!A:F,3,FALSE)))</f>
        <v/>
      </c>
      <c r="G380" s="45" t="str">
        <f>IF(ISBLANK(D380),"",IF(ISNA((VLOOKUP(D380,'Number Allocation'!A:F,4,FALSE))),"Not Declared",VLOOKUP(D380,'Number Allocation'!A:F,4,FALSE)))</f>
        <v/>
      </c>
      <c r="H380" s="729" t="str" cm="1">
        <f t="array" ref="H380">IF(OR(C380="",D380="",E380=""),"", _xlfn.LET(_xlpm.Rst, VALUE(E380), _xlpm.Evt, A380&amp;B380&amp;" "&amp;C380,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0" s="66"/>
    </row>
    <row r="381" spans="1:9" ht="20.25" customHeight="1">
      <c r="A381" s="729" t="str">
        <f>IF(ISNA((VLOOKUP(D381,'Number Allocation'!A:F,5,FALSE))),"",VLOOKUP(D381,'Number Allocation'!A:F,5,FALSE))</f>
        <v/>
      </c>
      <c r="B381" s="729" t="str">
        <f>IF(ISNA((VLOOKUP(D381,'Number Allocation'!A:F,6,FALSE))),"",VLOOKUP(D381,'Number Allocation'!A:F,6,FALSE))</f>
        <v/>
      </c>
      <c r="C381" s="66"/>
      <c r="D381" s="48"/>
      <c r="E381" s="49"/>
      <c r="F381" s="47" t="str">
        <f>IF(ISBLANK(D381),"",IF(ISNA((VLOOKUP(D381,'Number Allocation'!A:F,3,FALSE))),"Not Declared",VLOOKUP(D381,'Number Allocation'!A:F,3,FALSE)))</f>
        <v/>
      </c>
      <c r="G381" s="45" t="str">
        <f>IF(ISBLANK(D381),"",IF(ISNA((VLOOKUP(D381,'Number Allocation'!A:F,4,FALSE))),"Not Declared",VLOOKUP(D381,'Number Allocation'!A:F,4,FALSE)))</f>
        <v/>
      </c>
      <c r="H381" s="729" t="str" cm="1">
        <f t="array" ref="H381">IF(OR(C381="",D381="",E381=""),"", _xlfn.LET(_xlpm.Rst, VALUE(E381), _xlpm.Evt, A381&amp;B381&amp;" "&amp;C381,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1" s="66"/>
    </row>
    <row r="382" spans="1:9" ht="20.25" customHeight="1">
      <c r="A382" s="729" t="str">
        <f>IF(ISNA((VLOOKUP(D382,'Number Allocation'!A:F,5,FALSE))),"",VLOOKUP(D382,'Number Allocation'!A:F,5,FALSE))</f>
        <v/>
      </c>
      <c r="B382" s="729" t="str">
        <f>IF(ISNA((VLOOKUP(D382,'Number Allocation'!A:F,6,FALSE))),"",VLOOKUP(D382,'Number Allocation'!A:F,6,FALSE))</f>
        <v/>
      </c>
      <c r="C382" s="66"/>
      <c r="D382" s="48"/>
      <c r="E382" s="49"/>
      <c r="F382" s="47" t="str">
        <f>IF(ISBLANK(D382),"",IF(ISNA((VLOOKUP(D382,'Number Allocation'!A:F,3,FALSE))),"Not Declared",VLOOKUP(D382,'Number Allocation'!A:F,3,FALSE)))</f>
        <v/>
      </c>
      <c r="G382" s="45" t="str">
        <f>IF(ISBLANK(D382),"",IF(ISNA((VLOOKUP(D382,'Number Allocation'!A:F,4,FALSE))),"Not Declared",VLOOKUP(D382,'Number Allocation'!A:F,4,FALSE)))</f>
        <v/>
      </c>
      <c r="H382" s="729" t="str" cm="1">
        <f t="array" ref="H382">IF(OR(C382="",D382="",E382=""),"", _xlfn.LET(_xlpm.Rst, VALUE(E382), _xlpm.Evt, A382&amp;B382&amp;" "&amp;C382,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2" s="66"/>
    </row>
    <row r="383" spans="1:9" ht="20.25" customHeight="1">
      <c r="A383" s="729" t="str">
        <f>IF(ISNA((VLOOKUP(D383,'Number Allocation'!A:F,5,FALSE))),"",VLOOKUP(D383,'Number Allocation'!A:F,5,FALSE))</f>
        <v/>
      </c>
      <c r="B383" s="729" t="str">
        <f>IF(ISNA((VLOOKUP(D383,'Number Allocation'!A:F,6,FALSE))),"",VLOOKUP(D383,'Number Allocation'!A:F,6,FALSE))</f>
        <v/>
      </c>
      <c r="C383" s="66"/>
      <c r="D383" s="48"/>
      <c r="E383" s="49"/>
      <c r="F383" s="47" t="str">
        <f>IF(ISBLANK(D383),"",IF(ISNA((VLOOKUP(D383,'Number Allocation'!A:F,3,FALSE))),"Not Declared",VLOOKUP(D383,'Number Allocation'!A:F,3,FALSE)))</f>
        <v/>
      </c>
      <c r="G383" s="45" t="str">
        <f>IF(ISBLANK(D383),"",IF(ISNA((VLOOKUP(D383,'Number Allocation'!A:F,4,FALSE))),"Not Declared",VLOOKUP(D383,'Number Allocation'!A:F,4,FALSE)))</f>
        <v/>
      </c>
      <c r="H383" s="729" t="str" cm="1">
        <f t="array" ref="H383">IF(OR(C383="",D383="",E383=""),"", _xlfn.LET(_xlpm.Rst, VALUE(E383), _xlpm.Evt, A383&amp;B383&amp;" "&amp;C383,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3" s="66"/>
    </row>
    <row r="384" spans="1:9" ht="20.25" customHeight="1">
      <c r="A384" s="729" t="str">
        <f>IF(ISNA((VLOOKUP(D384,'Number Allocation'!A:F,5,FALSE))),"",VLOOKUP(D384,'Number Allocation'!A:F,5,FALSE))</f>
        <v/>
      </c>
      <c r="B384" s="729" t="str">
        <f>IF(ISNA((VLOOKUP(D384,'Number Allocation'!A:F,6,FALSE))),"",VLOOKUP(D384,'Number Allocation'!A:F,6,FALSE))</f>
        <v/>
      </c>
      <c r="C384" s="66"/>
      <c r="D384" s="48"/>
      <c r="E384" s="49"/>
      <c r="F384" s="47" t="str">
        <f>IF(ISBLANK(D384),"",IF(ISNA((VLOOKUP(D384,'Number Allocation'!A:F,3,FALSE))),"Not Declared",VLOOKUP(D384,'Number Allocation'!A:F,3,FALSE)))</f>
        <v/>
      </c>
      <c r="G384" s="45" t="str">
        <f>IF(ISBLANK(D384),"",IF(ISNA((VLOOKUP(D384,'Number Allocation'!A:F,4,FALSE))),"Not Declared",VLOOKUP(D384,'Number Allocation'!A:F,4,FALSE)))</f>
        <v/>
      </c>
      <c r="H384" s="729" t="str" cm="1">
        <f t="array" ref="H384">IF(OR(C384="",D384="",E384=""),"", _xlfn.LET(_xlpm.Rst, VALUE(E384), _xlpm.Evt, A384&amp;B384&amp;" "&amp;C384,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4" s="66"/>
    </row>
    <row r="385" spans="1:9" ht="20.25" customHeight="1">
      <c r="A385" s="729" t="str">
        <f>IF(ISNA((VLOOKUP(D385,'Number Allocation'!A:F,5,FALSE))),"",VLOOKUP(D385,'Number Allocation'!A:F,5,FALSE))</f>
        <v/>
      </c>
      <c r="B385" s="729" t="str">
        <f>IF(ISNA((VLOOKUP(D385,'Number Allocation'!A:F,6,FALSE))),"",VLOOKUP(D385,'Number Allocation'!A:F,6,FALSE))</f>
        <v/>
      </c>
      <c r="C385" s="66"/>
      <c r="D385" s="48"/>
      <c r="E385" s="49"/>
      <c r="F385" s="47" t="str">
        <f>IF(ISBLANK(D385),"",IF(ISNA((VLOOKUP(D385,'Number Allocation'!A:F,3,FALSE))),"Not Declared",VLOOKUP(D385,'Number Allocation'!A:F,3,FALSE)))</f>
        <v/>
      </c>
      <c r="G385" s="45" t="str">
        <f>IF(ISBLANK(D385),"",IF(ISNA((VLOOKUP(D385,'Number Allocation'!A:F,4,FALSE))),"Not Declared",VLOOKUP(D385,'Number Allocation'!A:F,4,FALSE)))</f>
        <v/>
      </c>
      <c r="H385" s="729" t="str" cm="1">
        <f t="array" ref="H385">IF(OR(C385="",D385="",E385=""),"", _xlfn.LET(_xlpm.Rst, VALUE(E385), _xlpm.Evt, A385&amp;B385&amp;" "&amp;C385,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5" s="66"/>
    </row>
    <row r="386" spans="1:9" ht="20.25" customHeight="1">
      <c r="A386" s="729" t="str">
        <f>IF(ISNA((VLOOKUP(D386,'Number Allocation'!A:F,5,FALSE))),"",VLOOKUP(D386,'Number Allocation'!A:F,5,FALSE))</f>
        <v/>
      </c>
      <c r="B386" s="729" t="str">
        <f>IF(ISNA((VLOOKUP(D386,'Number Allocation'!A:F,6,FALSE))),"",VLOOKUP(D386,'Number Allocation'!A:F,6,FALSE))</f>
        <v/>
      </c>
      <c r="C386" s="66"/>
      <c r="D386" s="48"/>
      <c r="E386" s="49"/>
      <c r="F386" s="47" t="str">
        <f>IF(ISBLANK(D386),"",IF(ISNA((VLOOKUP(D386,'Number Allocation'!A:F,3,FALSE))),"Not Declared",VLOOKUP(D386,'Number Allocation'!A:F,3,FALSE)))</f>
        <v/>
      </c>
      <c r="G386" s="45" t="str">
        <f>IF(ISBLANK(D386),"",IF(ISNA((VLOOKUP(D386,'Number Allocation'!A:F,4,FALSE))),"Not Declared",VLOOKUP(D386,'Number Allocation'!A:F,4,FALSE)))</f>
        <v/>
      </c>
      <c r="H386" s="729" t="str" cm="1">
        <f t="array" ref="H386">IF(OR(C386="",D386="",E386=""),"", _xlfn.LET(_xlpm.Rst, VALUE(E386), _xlpm.Evt, A386&amp;B386&amp;" "&amp;C386,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6" s="66"/>
    </row>
    <row r="387" spans="1:9" ht="20.25" customHeight="1">
      <c r="A387" s="729" t="str">
        <f>IF(ISNA((VLOOKUP(D387,'Number Allocation'!A:F,5,FALSE))),"",VLOOKUP(D387,'Number Allocation'!A:F,5,FALSE))</f>
        <v/>
      </c>
      <c r="B387" s="729" t="str">
        <f>IF(ISNA((VLOOKUP(D387,'Number Allocation'!A:F,6,FALSE))),"",VLOOKUP(D387,'Number Allocation'!A:F,6,FALSE))</f>
        <v/>
      </c>
      <c r="C387" s="66"/>
      <c r="D387" s="48"/>
      <c r="E387" s="49"/>
      <c r="F387" s="47" t="str">
        <f>IF(ISBLANK(D387),"",IF(ISNA((VLOOKUP(D387,'Number Allocation'!A:F,3,FALSE))),"Not Declared",VLOOKUP(D387,'Number Allocation'!A:F,3,FALSE)))</f>
        <v/>
      </c>
      <c r="G387" s="45" t="str">
        <f>IF(ISBLANK(D387),"",IF(ISNA((VLOOKUP(D387,'Number Allocation'!A:F,4,FALSE))),"Not Declared",VLOOKUP(D387,'Number Allocation'!A:F,4,FALSE)))</f>
        <v/>
      </c>
      <c r="H387" s="729" t="str" cm="1">
        <f t="array" ref="H387">IF(OR(C387="",D387="",E387=""),"", _xlfn.LET(_xlpm.Rst, VALUE(E387), _xlpm.Evt, A387&amp;B387&amp;" "&amp;C387,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7" s="66"/>
    </row>
    <row r="388" spans="1:9" ht="20.25" customHeight="1">
      <c r="A388" s="729" t="str">
        <f>IF(ISNA((VLOOKUP(D388,'Number Allocation'!A:F,5,FALSE))),"",VLOOKUP(D388,'Number Allocation'!A:F,5,FALSE))</f>
        <v/>
      </c>
      <c r="B388" s="729" t="str">
        <f>IF(ISNA((VLOOKUP(D388,'Number Allocation'!A:F,6,FALSE))),"",VLOOKUP(D388,'Number Allocation'!A:F,6,FALSE))</f>
        <v/>
      </c>
      <c r="C388" s="66"/>
      <c r="D388" s="48"/>
      <c r="E388" s="49"/>
      <c r="F388" s="47" t="str">
        <f>IF(ISBLANK(D388),"",IF(ISNA((VLOOKUP(D388,'Number Allocation'!A:F,3,FALSE))),"Not Declared",VLOOKUP(D388,'Number Allocation'!A:F,3,FALSE)))</f>
        <v/>
      </c>
      <c r="G388" s="45" t="str">
        <f>IF(ISBLANK(D388),"",IF(ISNA((VLOOKUP(D388,'Number Allocation'!A:F,4,FALSE))),"Not Declared",VLOOKUP(D388,'Number Allocation'!A:F,4,FALSE)))</f>
        <v/>
      </c>
      <c r="H388" s="729" t="str" cm="1">
        <f t="array" ref="H388">IF(OR(C388="",D388="",E388=""),"", _xlfn.LET(_xlpm.Rst, VALUE(E388), _xlpm.Evt, A388&amp;B388&amp;" "&amp;C388,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8" s="66"/>
    </row>
    <row r="389" spans="1:9" ht="20.25" customHeight="1">
      <c r="A389" s="729" t="str">
        <f>IF(ISNA((VLOOKUP(D389,'Number Allocation'!A:F,5,FALSE))),"",VLOOKUP(D389,'Number Allocation'!A:F,5,FALSE))</f>
        <v/>
      </c>
      <c r="B389" s="729" t="str">
        <f>IF(ISNA((VLOOKUP(D389,'Number Allocation'!A:F,6,FALSE))),"",VLOOKUP(D389,'Number Allocation'!A:F,6,FALSE))</f>
        <v/>
      </c>
      <c r="C389" s="66"/>
      <c r="D389" s="48"/>
      <c r="E389" s="49"/>
      <c r="F389" s="47" t="str">
        <f>IF(ISBLANK(D389),"",IF(ISNA((VLOOKUP(D389,'Number Allocation'!A:F,3,FALSE))),"Not Declared",VLOOKUP(D389,'Number Allocation'!A:F,3,FALSE)))</f>
        <v/>
      </c>
      <c r="G389" s="45" t="str">
        <f>IF(ISBLANK(D389),"",IF(ISNA((VLOOKUP(D389,'Number Allocation'!A:F,4,FALSE))),"Not Declared",VLOOKUP(D389,'Number Allocation'!A:F,4,FALSE)))</f>
        <v/>
      </c>
      <c r="H389" s="729" t="str" cm="1">
        <f t="array" ref="H389">IF(OR(C389="",D389="",E389=""),"", _xlfn.LET(_xlpm.Rst, VALUE(E389), _xlpm.Evt, A389&amp;B389&amp;" "&amp;C389,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89" s="66"/>
    </row>
    <row r="390" spans="1:9" ht="20.25" customHeight="1">
      <c r="A390" s="729" t="str">
        <f>IF(ISNA((VLOOKUP(D390,'Number Allocation'!A:F,5,FALSE))),"",VLOOKUP(D390,'Number Allocation'!A:F,5,FALSE))</f>
        <v/>
      </c>
      <c r="B390" s="729" t="str">
        <f>IF(ISNA((VLOOKUP(D390,'Number Allocation'!A:F,6,FALSE))),"",VLOOKUP(D390,'Number Allocation'!A:F,6,FALSE))</f>
        <v/>
      </c>
      <c r="C390" s="66"/>
      <c r="D390" s="48"/>
      <c r="E390" s="49"/>
      <c r="F390" s="47" t="str">
        <f>IF(ISBLANK(D390),"",IF(ISNA((VLOOKUP(D390,'Number Allocation'!A:F,3,FALSE))),"Not Declared",VLOOKUP(D390,'Number Allocation'!A:F,3,FALSE)))</f>
        <v/>
      </c>
      <c r="G390" s="45" t="str">
        <f>IF(ISBLANK(D390),"",IF(ISNA((VLOOKUP(D390,'Number Allocation'!A:F,4,FALSE))),"Not Declared",VLOOKUP(D390,'Number Allocation'!A:F,4,FALSE)))</f>
        <v/>
      </c>
      <c r="H390" s="729" t="str" cm="1">
        <f t="array" ref="H390">IF(OR(C390="",D390="",E390=""),"", _xlfn.LET(_xlpm.Rst, VALUE(E390), _xlpm.Evt, A390&amp;B390&amp;" "&amp;C390,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0" s="66"/>
    </row>
    <row r="391" spans="1:9" ht="20.25" customHeight="1">
      <c r="A391" s="729" t="str">
        <f>IF(ISNA((VLOOKUP(D391,'Number Allocation'!A:F,5,FALSE))),"",VLOOKUP(D391,'Number Allocation'!A:F,5,FALSE))</f>
        <v/>
      </c>
      <c r="B391" s="729" t="str">
        <f>IF(ISNA((VLOOKUP(D391,'Number Allocation'!A:F,6,FALSE))),"",VLOOKUP(D391,'Number Allocation'!A:F,6,FALSE))</f>
        <v/>
      </c>
      <c r="C391" s="66"/>
      <c r="D391" s="48"/>
      <c r="E391" s="49"/>
      <c r="F391" s="47" t="str">
        <f>IF(ISBLANK(D391),"",IF(ISNA((VLOOKUP(D391,'Number Allocation'!A:F,3,FALSE))),"Not Declared",VLOOKUP(D391,'Number Allocation'!A:F,3,FALSE)))</f>
        <v/>
      </c>
      <c r="G391" s="45" t="str">
        <f>IF(ISBLANK(D391),"",IF(ISNA((VLOOKUP(D391,'Number Allocation'!A:F,4,FALSE))),"Not Declared",VLOOKUP(D391,'Number Allocation'!A:F,4,FALSE)))</f>
        <v/>
      </c>
      <c r="H391" s="729" t="str" cm="1">
        <f t="array" ref="H391">IF(OR(C391="",D391="",E391=""),"", _xlfn.LET(_xlpm.Rst, VALUE(E391), _xlpm.Evt, A391&amp;B391&amp;" "&amp;C391,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1" s="66"/>
    </row>
    <row r="392" spans="1:9" ht="20.25" customHeight="1">
      <c r="A392" s="729" t="str">
        <f>IF(ISNA((VLOOKUP(D392,'Number Allocation'!A:F,5,FALSE))),"",VLOOKUP(D392,'Number Allocation'!A:F,5,FALSE))</f>
        <v/>
      </c>
      <c r="B392" s="729" t="str">
        <f>IF(ISNA((VLOOKUP(D392,'Number Allocation'!A:F,6,FALSE))),"",VLOOKUP(D392,'Number Allocation'!A:F,6,FALSE))</f>
        <v/>
      </c>
      <c r="C392" s="66"/>
      <c r="D392" s="48"/>
      <c r="E392" s="49"/>
      <c r="F392" s="47" t="str">
        <f>IF(ISBLANK(D392),"",IF(ISNA((VLOOKUP(D392,'Number Allocation'!A:F,3,FALSE))),"Not Declared",VLOOKUP(D392,'Number Allocation'!A:F,3,FALSE)))</f>
        <v/>
      </c>
      <c r="G392" s="45" t="str">
        <f>IF(ISBLANK(D392),"",IF(ISNA((VLOOKUP(D392,'Number Allocation'!A:F,4,FALSE))),"Not Declared",VLOOKUP(D392,'Number Allocation'!A:F,4,FALSE)))</f>
        <v/>
      </c>
      <c r="H392" s="729" t="str" cm="1">
        <f t="array" ref="H392">IF(OR(C392="",D392="",E392=""),"", _xlfn.LET(_xlpm.Rst, VALUE(E392), _xlpm.Evt, A392&amp;B392&amp;" "&amp;C392,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2" s="66"/>
    </row>
    <row r="393" spans="1:9" ht="20.25" customHeight="1">
      <c r="A393" s="729" t="str">
        <f>IF(ISNA((VLOOKUP(D393,'Number Allocation'!A:F,5,FALSE))),"",VLOOKUP(D393,'Number Allocation'!A:F,5,FALSE))</f>
        <v/>
      </c>
      <c r="B393" s="729" t="str">
        <f>IF(ISNA((VLOOKUP(D393,'Number Allocation'!A:F,6,FALSE))),"",VLOOKUP(D393,'Number Allocation'!A:F,6,FALSE))</f>
        <v/>
      </c>
      <c r="C393" s="66"/>
      <c r="D393" s="48"/>
      <c r="E393" s="49"/>
      <c r="F393" s="47" t="str">
        <f>IF(ISBLANK(D393),"",IF(ISNA((VLOOKUP(D393,'Number Allocation'!A:F,3,FALSE))),"Not Declared",VLOOKUP(D393,'Number Allocation'!A:F,3,FALSE)))</f>
        <v/>
      </c>
      <c r="G393" s="45" t="str">
        <f>IF(ISBLANK(D393),"",IF(ISNA((VLOOKUP(D393,'Number Allocation'!A:F,4,FALSE))),"Not Declared",VLOOKUP(D393,'Number Allocation'!A:F,4,FALSE)))</f>
        <v/>
      </c>
      <c r="H393" s="729" t="str" cm="1">
        <f t="array" ref="H393">IF(OR(C393="",D393="",E393=""),"", _xlfn.LET(_xlpm.Rst, VALUE(E393), _xlpm.Evt, A393&amp;B393&amp;" "&amp;C393,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3" s="66"/>
    </row>
    <row r="394" spans="1:9" ht="20.25" customHeight="1">
      <c r="A394" s="729" t="str">
        <f>IF(ISNA((VLOOKUP(D394,'Number Allocation'!A:F,5,FALSE))),"",VLOOKUP(D394,'Number Allocation'!A:F,5,FALSE))</f>
        <v/>
      </c>
      <c r="B394" s="729" t="str">
        <f>IF(ISNA((VLOOKUP(D394,'Number Allocation'!A:F,6,FALSE))),"",VLOOKUP(D394,'Number Allocation'!A:F,6,FALSE))</f>
        <v/>
      </c>
      <c r="C394" s="66"/>
      <c r="D394" s="48"/>
      <c r="E394" s="49"/>
      <c r="F394" s="47" t="str">
        <f>IF(ISBLANK(D394),"",IF(ISNA((VLOOKUP(D394,'Number Allocation'!A:F,3,FALSE))),"Not Declared",VLOOKUP(D394,'Number Allocation'!A:F,3,FALSE)))</f>
        <v/>
      </c>
      <c r="G394" s="45" t="str">
        <f>IF(ISBLANK(D394),"",IF(ISNA((VLOOKUP(D394,'Number Allocation'!A:F,4,FALSE))),"Not Declared",VLOOKUP(D394,'Number Allocation'!A:F,4,FALSE)))</f>
        <v/>
      </c>
      <c r="H394" s="729" t="str" cm="1">
        <f t="array" ref="H394">IF(OR(C394="",D394="",E394=""),"", _xlfn.LET(_xlpm.Rst, VALUE(E394), _xlpm.Evt, A394&amp;B394&amp;" "&amp;C394,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4" s="66"/>
    </row>
    <row r="395" spans="1:9" ht="20.25" customHeight="1">
      <c r="A395" s="729" t="str">
        <f>IF(ISNA((VLOOKUP(D395,'Number Allocation'!A:F,5,FALSE))),"",VLOOKUP(D395,'Number Allocation'!A:F,5,FALSE))</f>
        <v/>
      </c>
      <c r="B395" s="729" t="str">
        <f>IF(ISNA((VLOOKUP(D395,'Number Allocation'!A:F,6,FALSE))),"",VLOOKUP(D395,'Number Allocation'!A:F,6,FALSE))</f>
        <v/>
      </c>
      <c r="C395" s="66"/>
      <c r="D395" s="48"/>
      <c r="E395" s="49"/>
      <c r="F395" s="47" t="str">
        <f>IF(ISBLANK(D395),"",IF(ISNA((VLOOKUP(D395,'Number Allocation'!A:F,3,FALSE))),"Not Declared",VLOOKUP(D395,'Number Allocation'!A:F,3,FALSE)))</f>
        <v/>
      </c>
      <c r="G395" s="45" t="str">
        <f>IF(ISBLANK(D395),"",IF(ISNA((VLOOKUP(D395,'Number Allocation'!A:F,4,FALSE))),"Not Declared",VLOOKUP(D395,'Number Allocation'!A:F,4,FALSE)))</f>
        <v/>
      </c>
      <c r="H395" s="729" t="str" cm="1">
        <f t="array" ref="H395">IF(OR(C395="",D395="",E395=""),"", _xlfn.LET(_xlpm.Rst, VALUE(E395), _xlpm.Evt, A395&amp;B395&amp;" "&amp;C395,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5" s="66"/>
    </row>
    <row r="396" spans="1:9" ht="20.25" customHeight="1">
      <c r="A396" s="729" t="str">
        <f>IF(ISNA((VLOOKUP(D396,'Number Allocation'!A:F,5,FALSE))),"",VLOOKUP(D396,'Number Allocation'!A:F,5,FALSE))</f>
        <v/>
      </c>
      <c r="B396" s="729" t="str">
        <f>IF(ISNA((VLOOKUP(D396,'Number Allocation'!A:F,6,FALSE))),"",VLOOKUP(D396,'Number Allocation'!A:F,6,FALSE))</f>
        <v/>
      </c>
      <c r="C396" s="66"/>
      <c r="D396" s="48"/>
      <c r="E396" s="49"/>
      <c r="F396" s="47" t="str">
        <f>IF(ISBLANK(D396),"",IF(ISNA((VLOOKUP(D396,'Number Allocation'!A:F,3,FALSE))),"Not Declared",VLOOKUP(D396,'Number Allocation'!A:F,3,FALSE)))</f>
        <v/>
      </c>
      <c r="G396" s="45" t="str">
        <f>IF(ISBLANK(D396),"",IF(ISNA((VLOOKUP(D396,'Number Allocation'!A:F,4,FALSE))),"Not Declared",VLOOKUP(D396,'Number Allocation'!A:F,4,FALSE)))</f>
        <v/>
      </c>
      <c r="H396" s="729" t="str" cm="1">
        <f t="array" ref="H396">IF(OR(C396="",D396="",E396=""),"", _xlfn.LET(_xlpm.Rst, VALUE(E396), _xlpm.Evt, A396&amp;B396&amp;" "&amp;C396,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6" s="66"/>
    </row>
    <row r="397" spans="1:9" ht="20.25" customHeight="1">
      <c r="A397" s="729" t="str">
        <f>IF(ISNA((VLOOKUP(D397,'Number Allocation'!A:F,5,FALSE))),"",VLOOKUP(D397,'Number Allocation'!A:F,5,FALSE))</f>
        <v/>
      </c>
      <c r="B397" s="729" t="str">
        <f>IF(ISNA((VLOOKUP(D397,'Number Allocation'!A:F,6,FALSE))),"",VLOOKUP(D397,'Number Allocation'!A:F,6,FALSE))</f>
        <v/>
      </c>
      <c r="C397" s="66"/>
      <c r="D397" s="48"/>
      <c r="E397" s="49"/>
      <c r="F397" s="47" t="str">
        <f>IF(ISBLANK(D397),"",IF(ISNA((VLOOKUP(D397,'Number Allocation'!A:F,3,FALSE))),"Not Declared",VLOOKUP(D397,'Number Allocation'!A:F,3,FALSE)))</f>
        <v/>
      </c>
      <c r="G397" s="45" t="str">
        <f>IF(ISBLANK(D397),"",IF(ISNA((VLOOKUP(D397,'Number Allocation'!A:F,4,FALSE))),"Not Declared",VLOOKUP(D397,'Number Allocation'!A:F,4,FALSE)))</f>
        <v/>
      </c>
      <c r="H397" s="729" t="str" cm="1">
        <f t="array" ref="H397">IF(OR(C397="",D397="",E397=""),"", _xlfn.LET(_xlpm.Rst, VALUE(E397), _xlpm.Evt, A397&amp;B397&amp;" "&amp;C397,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7" s="66"/>
    </row>
    <row r="398" spans="1:9" ht="20.25" customHeight="1">
      <c r="A398" s="729" t="str">
        <f>IF(ISNA((VLOOKUP(D398,'Number Allocation'!A:F,5,FALSE))),"",VLOOKUP(D398,'Number Allocation'!A:F,5,FALSE))</f>
        <v/>
      </c>
      <c r="B398" s="729" t="str">
        <f>IF(ISNA((VLOOKUP(D398,'Number Allocation'!A:F,6,FALSE))),"",VLOOKUP(D398,'Number Allocation'!A:F,6,FALSE))</f>
        <v/>
      </c>
      <c r="C398" s="66"/>
      <c r="D398" s="48"/>
      <c r="E398" s="49"/>
      <c r="F398" s="47" t="str">
        <f>IF(ISBLANK(D398),"",IF(ISNA((VLOOKUP(D398,'Number Allocation'!A:F,3,FALSE))),"Not Declared",VLOOKUP(D398,'Number Allocation'!A:F,3,FALSE)))</f>
        <v/>
      </c>
      <c r="G398" s="45" t="str">
        <f>IF(ISBLANK(D398),"",IF(ISNA((VLOOKUP(D398,'Number Allocation'!A:F,4,FALSE))),"Not Declared",VLOOKUP(D398,'Number Allocation'!A:F,4,FALSE)))</f>
        <v/>
      </c>
      <c r="H398" s="729" t="str" cm="1">
        <f t="array" ref="H398">IF(OR(C398="",D398="",E398=""),"", _xlfn.LET(_xlpm.Rst, VALUE(E398), _xlpm.Evt, A398&amp;B398&amp;" "&amp;C398,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8" s="66"/>
    </row>
    <row r="399" spans="1:9" ht="20.25" customHeight="1">
      <c r="A399" s="729" t="str">
        <f>IF(ISNA((VLOOKUP(D399,'Number Allocation'!A:F,5,FALSE))),"",VLOOKUP(D399,'Number Allocation'!A:F,5,FALSE))</f>
        <v/>
      </c>
      <c r="B399" s="729" t="str">
        <f>IF(ISNA((VLOOKUP(D399,'Number Allocation'!A:F,6,FALSE))),"",VLOOKUP(D399,'Number Allocation'!A:F,6,FALSE))</f>
        <v/>
      </c>
      <c r="C399" s="66"/>
      <c r="D399" s="48"/>
      <c r="E399" s="49"/>
      <c r="F399" s="47" t="str">
        <f>IF(ISBLANK(D399),"",IF(ISNA((VLOOKUP(D399,'Number Allocation'!A:F,3,FALSE))),"Not Declared",VLOOKUP(D399,'Number Allocation'!A:F,3,FALSE)))</f>
        <v/>
      </c>
      <c r="G399" s="45" t="str">
        <f>IF(ISBLANK(D399),"",IF(ISNA((VLOOKUP(D399,'Number Allocation'!A:F,4,FALSE))),"Not Declared",VLOOKUP(D399,'Number Allocation'!A:F,4,FALSE)))</f>
        <v/>
      </c>
      <c r="H399" s="729" t="str" cm="1">
        <f t="array" ref="H399">IF(OR(C399="",D399="",E399=""),"", _xlfn.LET(_xlpm.Rst, VALUE(E399), _xlpm.Evt, A399&amp;B399&amp;" "&amp;C399,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399" s="66"/>
    </row>
    <row r="400" spans="1:9" ht="20.25" customHeight="1">
      <c r="A400" s="729" t="str">
        <f>IF(ISNA((VLOOKUP(D400,'Number Allocation'!A:F,5,FALSE))),"",VLOOKUP(D400,'Number Allocation'!A:F,5,FALSE))</f>
        <v/>
      </c>
      <c r="B400" s="729" t="str">
        <f>IF(ISNA((VLOOKUP(D400,'Number Allocation'!A:F,6,FALSE))),"",VLOOKUP(D400,'Number Allocation'!A:F,6,FALSE))</f>
        <v/>
      </c>
      <c r="C400" s="66"/>
      <c r="D400" s="48"/>
      <c r="E400" s="49"/>
      <c r="F400" s="47" t="str">
        <f>IF(ISBLANK(D400),"",IF(ISNA((VLOOKUP(D400,'Number Allocation'!A:F,3,FALSE))),"Not Declared",VLOOKUP(D400,'Number Allocation'!A:F,3,FALSE)))</f>
        <v/>
      </c>
      <c r="G400" s="45" t="str">
        <f>IF(ISBLANK(D400),"",IF(ISNA((VLOOKUP(D400,'Number Allocation'!A:F,4,FALSE))),"Not Declared",VLOOKUP(D400,'Number Allocation'!A:F,4,FALSE)))</f>
        <v/>
      </c>
      <c r="H400" s="729" t="str" cm="1">
        <f t="array" ref="H400">IF(OR(C400="",D400="",E400=""),"", _xlfn.LET(_xlpm.Rst, VALUE(E400), _xlpm.Evt, A400&amp;B400&amp;" "&amp;C400, _xlpm.EvtList, DataTables!$A$12:$A$134, _xlpm.PBValues, DataTables!$E$12:$M$134, _xlpm.PBScores, DataTables!$E$11:$M$11, _xlpm.EvtTrim, REPLACE(_xlpm.Evt,1,5,""), IF(_xlpm.EvtTrim="4 X 100m", "n/a", IF(ISERR(LEFT(_xlpm.EvtTrim,1)*1),_xlfn.XLOOKUP(_xlpm.Rst,_xlfn.XLOOKUP(_xlpm.Evt,_xlpm.EvtList,_xlpm.PBValues),_xlpm.PBScores,"…",-1), IF(AND(_xlpm.Rst&gt;0,_xlpm.Rst&lt;8,NOT(OR(_xlpm.EvtTrim="800m",_xlpm.EvtTrim="1500m"))),"!!!",_xlfn.XLOOKUP(_xlpm.Rst,_xlfn.XLOOKUP(_xlpm.Evt,_xlpm.EvtList,_xlpm.PBValues),_xlpm.PBScores,"…",1))))))</f>
        <v/>
      </c>
      <c r="I400" s="66"/>
    </row>
    <row r="401" spans="9:9" s="15" customFormat="1" ht="20.25" customHeight="1">
      <c r="I401" s="3"/>
    </row>
    <row r="402" spans="9:9" s="15" customFormat="1" ht="20.25" customHeight="1">
      <c r="I402" s="3"/>
    </row>
    <row r="403" spans="9:9" s="15" customFormat="1" ht="20.25" customHeight="1">
      <c r="I403" s="3"/>
    </row>
    <row r="404" spans="9:9" s="15" customFormat="1" ht="20.25" customHeight="1">
      <c r="I404" s="3"/>
    </row>
    <row r="405" spans="9:9" s="15" customFormat="1" ht="20.25" customHeight="1">
      <c r="I405" s="3"/>
    </row>
    <row r="406" spans="9:9" s="15" customFormat="1" ht="20.25" customHeight="1">
      <c r="I406" s="3"/>
    </row>
    <row r="407" spans="9:9" s="15" customFormat="1" ht="20.25" customHeight="1">
      <c r="I407" s="3"/>
    </row>
    <row r="408" spans="9:9" s="15" customFormat="1" ht="20.25" customHeight="1">
      <c r="I408" s="3"/>
    </row>
    <row r="409" spans="9:9" s="15" customFormat="1" ht="20.25" customHeight="1">
      <c r="I409" s="3"/>
    </row>
    <row r="410" spans="9:9" s="15" customFormat="1" ht="20.25" customHeight="1">
      <c r="I410" s="3"/>
    </row>
    <row r="411" spans="9:9" s="15" customFormat="1" ht="20.25" customHeight="1">
      <c r="I411" s="3"/>
    </row>
    <row r="412" spans="9:9" s="15" customFormat="1" ht="20.25" customHeight="1">
      <c r="I412" s="3"/>
    </row>
    <row r="413" spans="9:9" s="15" customFormat="1" ht="20.25" customHeight="1">
      <c r="I413" s="3"/>
    </row>
    <row r="414" spans="9:9" s="15" customFormat="1" ht="20.25" customHeight="1">
      <c r="I414" s="3"/>
    </row>
    <row r="415" spans="9:9" s="15" customFormat="1" ht="20.25" customHeight="1">
      <c r="I415" s="3"/>
    </row>
    <row r="416" spans="9:9" s="15" customFormat="1" ht="20.25" customHeight="1">
      <c r="I416" s="3"/>
    </row>
    <row r="417" spans="9:9" s="15" customFormat="1" ht="20.25" customHeight="1">
      <c r="I417" s="3"/>
    </row>
    <row r="418" spans="9:9" s="15" customFormat="1" ht="20.25" customHeight="1">
      <c r="I418" s="3"/>
    </row>
    <row r="419" spans="9:9" s="15" customFormat="1" ht="20.25" customHeight="1">
      <c r="I419" s="3"/>
    </row>
    <row r="420" spans="9:9" s="15" customFormat="1" ht="20.25" customHeight="1">
      <c r="I420" s="3"/>
    </row>
    <row r="421" spans="9:9" s="15" customFormat="1" ht="20.25" customHeight="1">
      <c r="I421" s="3"/>
    </row>
    <row r="422" spans="9:9" s="15" customFormat="1" ht="20.25" customHeight="1">
      <c r="I422" s="3"/>
    </row>
    <row r="423" spans="9:9" s="15" customFormat="1" ht="20.25" customHeight="1">
      <c r="I423" s="3"/>
    </row>
    <row r="424" spans="9:9" s="15" customFormat="1" ht="20.25" customHeight="1">
      <c r="I424" s="3"/>
    </row>
    <row r="425" spans="9:9" s="15" customFormat="1" ht="20.25" customHeight="1">
      <c r="I425" s="3"/>
    </row>
    <row r="426" spans="9:9" s="15" customFormat="1" ht="20.25" customHeight="1">
      <c r="I426" s="3"/>
    </row>
    <row r="427" spans="9:9" s="15" customFormat="1" ht="20.25" customHeight="1">
      <c r="I427" s="3"/>
    </row>
    <row r="428" spans="9:9" s="15" customFormat="1" ht="20.25" customHeight="1">
      <c r="I428" s="3"/>
    </row>
    <row r="429" spans="9:9" s="15" customFormat="1" ht="20.25" customHeight="1">
      <c r="I429" s="3"/>
    </row>
    <row r="430" spans="9:9" s="15" customFormat="1" ht="20.25" customHeight="1">
      <c r="I430" s="3"/>
    </row>
    <row r="431" spans="9:9" s="15" customFormat="1" ht="20.25" customHeight="1">
      <c r="I431" s="3"/>
    </row>
    <row r="432" spans="9:9" s="15" customFormat="1" ht="20.25" customHeight="1">
      <c r="I432" s="3"/>
    </row>
    <row r="433" spans="9:9" s="15" customFormat="1" ht="20.25" customHeight="1">
      <c r="I433" s="3"/>
    </row>
    <row r="434" spans="9:9" s="15" customFormat="1" ht="20.25" customHeight="1">
      <c r="I434" s="3"/>
    </row>
    <row r="435" spans="9:9" s="15" customFormat="1" ht="20.25" customHeight="1">
      <c r="I435" s="3"/>
    </row>
    <row r="436" spans="9:9" s="15" customFormat="1" ht="20.25" customHeight="1">
      <c r="I436" s="3"/>
    </row>
    <row r="437" spans="9:9" s="15" customFormat="1" ht="20.25" customHeight="1">
      <c r="I437" s="3"/>
    </row>
    <row r="438" spans="9:9" s="15" customFormat="1" ht="20.25" customHeight="1">
      <c r="I438" s="3"/>
    </row>
    <row r="439" spans="9:9" s="15" customFormat="1" ht="20.25" customHeight="1">
      <c r="I439" s="3"/>
    </row>
    <row r="440" spans="9:9" s="15" customFormat="1" ht="20.25" customHeight="1">
      <c r="I440" s="3"/>
    </row>
    <row r="441" spans="9:9" s="15" customFormat="1" ht="20.25" customHeight="1">
      <c r="I441" s="3"/>
    </row>
    <row r="442" spans="9:9" s="15" customFormat="1" ht="20.25" customHeight="1">
      <c r="I442" s="3"/>
    </row>
    <row r="443" spans="9:9" s="15" customFormat="1" ht="20.25" customHeight="1">
      <c r="I443" s="3"/>
    </row>
    <row r="444" spans="9:9" s="15" customFormat="1" ht="20.25" customHeight="1">
      <c r="I444" s="3"/>
    </row>
    <row r="445" spans="9:9" s="15" customFormat="1" ht="20.25" customHeight="1">
      <c r="I445" s="3"/>
    </row>
    <row r="446" spans="9:9" s="15" customFormat="1" ht="20.25" customHeight="1">
      <c r="I446" s="3"/>
    </row>
    <row r="447" spans="9:9" s="15" customFormat="1" ht="20.25" customHeight="1">
      <c r="I447" s="3"/>
    </row>
    <row r="448" spans="9:9" s="15" customFormat="1" ht="20.25" customHeight="1">
      <c r="I448" s="3"/>
    </row>
    <row r="449" spans="9:9" s="15" customFormat="1" ht="20.25" customHeight="1">
      <c r="I449" s="3"/>
    </row>
    <row r="450" spans="9:9" s="15" customFormat="1" ht="20.25" customHeight="1">
      <c r="I450" s="3"/>
    </row>
    <row r="451" spans="9:9" s="15" customFormat="1" ht="20.25" customHeight="1">
      <c r="I451" s="3"/>
    </row>
    <row r="452" spans="9:9" s="15" customFormat="1" ht="20.25" customHeight="1">
      <c r="I452" s="3"/>
    </row>
    <row r="453" spans="9:9" s="15" customFormat="1" ht="20.25" customHeight="1">
      <c r="I453" s="3"/>
    </row>
    <row r="454" spans="9:9" s="15" customFormat="1" ht="20.25" customHeight="1">
      <c r="I454" s="3"/>
    </row>
    <row r="455" spans="9:9" s="15" customFormat="1" ht="20.25" customHeight="1">
      <c r="I455" s="3"/>
    </row>
    <row r="456" spans="9:9" s="15" customFormat="1" ht="20.25" customHeight="1">
      <c r="I456" s="3"/>
    </row>
    <row r="457" spans="9:9" s="15" customFormat="1" ht="20.25" customHeight="1">
      <c r="I457" s="3"/>
    </row>
    <row r="458" spans="9:9" s="15" customFormat="1" ht="20.25" customHeight="1">
      <c r="I458" s="3"/>
    </row>
    <row r="459" spans="9:9" s="15" customFormat="1" ht="20.25" customHeight="1">
      <c r="I459" s="3"/>
    </row>
    <row r="460" spans="9:9" s="15" customFormat="1" ht="20.25" customHeight="1">
      <c r="I460" s="3"/>
    </row>
    <row r="461" spans="9:9" s="15" customFormat="1" ht="20.25" customHeight="1">
      <c r="I461" s="3"/>
    </row>
    <row r="462" spans="9:9" s="15" customFormat="1" ht="20.25" customHeight="1">
      <c r="I462" s="3"/>
    </row>
    <row r="463" spans="9:9" s="15" customFormat="1" ht="20.25" customHeight="1">
      <c r="I463" s="3"/>
    </row>
    <row r="464" spans="9:9" s="15" customFormat="1" ht="20.25" customHeight="1">
      <c r="I464" s="3"/>
    </row>
    <row r="465" spans="9:9" s="15" customFormat="1" ht="20.25" customHeight="1">
      <c r="I465" s="3"/>
    </row>
    <row r="466" spans="9:9" s="15" customFormat="1" ht="20.25" customHeight="1">
      <c r="I466" s="3"/>
    </row>
    <row r="467" spans="9:9" s="15" customFormat="1" ht="20.25" customHeight="1">
      <c r="I467" s="3"/>
    </row>
    <row r="468" spans="9:9" s="15" customFormat="1" ht="20.25" customHeight="1">
      <c r="I468" s="3"/>
    </row>
    <row r="469" spans="9:9" s="15" customFormat="1" ht="20.25" customHeight="1">
      <c r="I469" s="3"/>
    </row>
    <row r="470" spans="9:9" s="15" customFormat="1" ht="20.25" customHeight="1">
      <c r="I470" s="3"/>
    </row>
    <row r="471" spans="9:9" s="15" customFormat="1" ht="20.25" customHeight="1">
      <c r="I471" s="3"/>
    </row>
    <row r="472" spans="9:9" s="15" customFormat="1" ht="20.25" customHeight="1">
      <c r="I472" s="3"/>
    </row>
    <row r="473" spans="9:9" s="15" customFormat="1" ht="20.25" customHeight="1">
      <c r="I473" s="3"/>
    </row>
    <row r="474" spans="9:9" s="15" customFormat="1" ht="20.25" customHeight="1">
      <c r="I474" s="3"/>
    </row>
    <row r="475" spans="9:9" s="15" customFormat="1" ht="20.25" customHeight="1">
      <c r="I475" s="3"/>
    </row>
    <row r="476" spans="9:9" s="15" customFormat="1" ht="20.25" customHeight="1">
      <c r="I476" s="3"/>
    </row>
    <row r="477" spans="9:9" s="15" customFormat="1" ht="20.25" customHeight="1">
      <c r="I477" s="3"/>
    </row>
    <row r="478" spans="9:9" s="15" customFormat="1" ht="20.25" customHeight="1">
      <c r="I478" s="3"/>
    </row>
    <row r="479" spans="9:9" s="15" customFormat="1" ht="20.25" customHeight="1">
      <c r="I479" s="3"/>
    </row>
    <row r="480" spans="9:9" s="15" customFormat="1" ht="20.25" customHeight="1">
      <c r="I480" s="3"/>
    </row>
    <row r="481" spans="9:9" s="15" customFormat="1" ht="20.25" customHeight="1">
      <c r="I481" s="3"/>
    </row>
    <row r="482" spans="9:9" s="15" customFormat="1" ht="20.25" customHeight="1">
      <c r="I482" s="3"/>
    </row>
    <row r="483" spans="9:9" s="15" customFormat="1" ht="20.25" customHeight="1">
      <c r="I483" s="3"/>
    </row>
    <row r="484" spans="9:9" s="15" customFormat="1" ht="20.25" customHeight="1">
      <c r="I484" s="3"/>
    </row>
    <row r="485" spans="9:9" s="15" customFormat="1" ht="20.25" customHeight="1">
      <c r="I485" s="3"/>
    </row>
    <row r="486" spans="9:9" s="15" customFormat="1" ht="20.25" customHeight="1">
      <c r="I486" s="3"/>
    </row>
    <row r="487" spans="9:9" s="15" customFormat="1" ht="20.25" customHeight="1">
      <c r="I487" s="3"/>
    </row>
    <row r="488" spans="9:9" s="15" customFormat="1" ht="20.25" customHeight="1">
      <c r="I488" s="3"/>
    </row>
    <row r="489" spans="9:9" s="15" customFormat="1" ht="20.25" customHeight="1">
      <c r="I489" s="3"/>
    </row>
    <row r="490" spans="9:9" s="15" customFormat="1" ht="20.25" customHeight="1">
      <c r="I490" s="3"/>
    </row>
    <row r="491" spans="9:9" s="15" customFormat="1" ht="20.25" customHeight="1">
      <c r="I491" s="3"/>
    </row>
    <row r="492" spans="9:9" s="15" customFormat="1" ht="20.25" customHeight="1">
      <c r="I492" s="3"/>
    </row>
    <row r="493" spans="9:9" s="15" customFormat="1" ht="20.25" customHeight="1">
      <c r="I493" s="3"/>
    </row>
    <row r="494" spans="9:9" s="15" customFormat="1" ht="20.25" customHeight="1">
      <c r="I494" s="3"/>
    </row>
    <row r="495" spans="9:9" s="15" customFormat="1" ht="20.25" customHeight="1">
      <c r="I495" s="3"/>
    </row>
    <row r="496" spans="9:9" s="15" customFormat="1" ht="20.25" customHeight="1">
      <c r="I496" s="3"/>
    </row>
    <row r="497" spans="9:9" s="15" customFormat="1" ht="20.25" customHeight="1">
      <c r="I497" s="3"/>
    </row>
    <row r="498" spans="9:9" s="15" customFormat="1" ht="20.25" customHeight="1">
      <c r="I498" s="3"/>
    </row>
    <row r="499" spans="9:9" s="15" customFormat="1" ht="20.25" customHeight="1">
      <c r="I499" s="3"/>
    </row>
    <row r="500" spans="9:9" s="15" customFormat="1" ht="20.25" customHeight="1">
      <c r="I500" s="3"/>
    </row>
    <row r="501" spans="9:9" s="15" customFormat="1" ht="20.25" customHeight="1">
      <c r="I501" s="3"/>
    </row>
    <row r="502" spans="9:9" s="15" customFormat="1" ht="20.25" customHeight="1">
      <c r="I502" s="3"/>
    </row>
    <row r="503" spans="9:9" s="15" customFormat="1" ht="20.25" customHeight="1">
      <c r="I503" s="3"/>
    </row>
    <row r="504" spans="9:9" s="15" customFormat="1" ht="20.25" customHeight="1">
      <c r="I504" s="3"/>
    </row>
    <row r="505" spans="9:9" s="15" customFormat="1" ht="20.25" customHeight="1">
      <c r="I505" s="3"/>
    </row>
    <row r="506" spans="9:9" s="15" customFormat="1" ht="20.25" customHeight="1">
      <c r="I506" s="3"/>
    </row>
    <row r="507" spans="9:9" s="15" customFormat="1" ht="20.25" customHeight="1">
      <c r="I507" s="3"/>
    </row>
    <row r="508" spans="9:9" s="15" customFormat="1" ht="20.25" customHeight="1">
      <c r="I508" s="3"/>
    </row>
    <row r="509" spans="9:9" s="15" customFormat="1" ht="20.25" customHeight="1">
      <c r="I509" s="3"/>
    </row>
    <row r="510" spans="9:9" s="15" customFormat="1" ht="20.25" customHeight="1">
      <c r="I510" s="3"/>
    </row>
    <row r="511" spans="9:9" s="15" customFormat="1" ht="20.25" customHeight="1">
      <c r="I511" s="3"/>
    </row>
    <row r="512" spans="9:9" s="15" customFormat="1" ht="20.25" customHeight="1">
      <c r="I512" s="3"/>
    </row>
    <row r="513" spans="9:9" s="15" customFormat="1" ht="20.25" customHeight="1">
      <c r="I513" s="3"/>
    </row>
    <row r="514" spans="9:9" s="15" customFormat="1" ht="20.25" customHeight="1">
      <c r="I514" s="3"/>
    </row>
    <row r="515" spans="9:9" s="15" customFormat="1" ht="20.25" customHeight="1">
      <c r="I515" s="3"/>
    </row>
    <row r="516" spans="9:9" s="15" customFormat="1" ht="20.25" customHeight="1">
      <c r="I516" s="3"/>
    </row>
    <row r="517" spans="9:9" s="15" customFormat="1" ht="20.25" customHeight="1">
      <c r="I517" s="3"/>
    </row>
    <row r="518" spans="9:9" s="15" customFormat="1" ht="20.25" customHeight="1">
      <c r="I518" s="3"/>
    </row>
    <row r="519" spans="9:9" s="15" customFormat="1" ht="20.25" customHeight="1">
      <c r="I519" s="3"/>
    </row>
    <row r="520" spans="9:9" s="15" customFormat="1" ht="20.25" customHeight="1">
      <c r="I520" s="3"/>
    </row>
    <row r="521" spans="9:9" s="15" customFormat="1" ht="20.25" customHeight="1">
      <c r="I521" s="3"/>
    </row>
    <row r="522" spans="9:9" s="15" customFormat="1" ht="20.25" customHeight="1">
      <c r="I522" s="3"/>
    </row>
    <row r="523" spans="9:9" s="15" customFormat="1" ht="20.25" customHeight="1">
      <c r="I523" s="3"/>
    </row>
    <row r="524" spans="9:9" s="15" customFormat="1" ht="20.25" customHeight="1">
      <c r="I524" s="3"/>
    </row>
    <row r="525" spans="9:9" s="15" customFormat="1" ht="20.25" customHeight="1">
      <c r="I525" s="3"/>
    </row>
    <row r="526" spans="9:9" s="15" customFormat="1" ht="20.25" customHeight="1">
      <c r="I526" s="3"/>
    </row>
    <row r="527" spans="9:9" s="15" customFormat="1" ht="20.25" customHeight="1">
      <c r="I527" s="3"/>
    </row>
    <row r="528" spans="9:9" s="15" customFormat="1" ht="20.25" customHeight="1">
      <c r="I528" s="3"/>
    </row>
    <row r="529" spans="9:9" s="15" customFormat="1" ht="20.25" customHeight="1">
      <c r="I529" s="3"/>
    </row>
    <row r="530" spans="9:9" s="15" customFormat="1" ht="20.25" customHeight="1">
      <c r="I530" s="3"/>
    </row>
    <row r="531" spans="9:9" s="15" customFormat="1" ht="20.25" customHeight="1">
      <c r="I531" s="3"/>
    </row>
    <row r="532" spans="9:9" s="15" customFormat="1" ht="20.25" customHeight="1">
      <c r="I532" s="3"/>
    </row>
    <row r="533" spans="9:9" s="15" customFormat="1" ht="20.25" customHeight="1">
      <c r="I533" s="3"/>
    </row>
    <row r="534" spans="9:9" s="15" customFormat="1" ht="20.25" customHeight="1">
      <c r="I534" s="3"/>
    </row>
    <row r="535" spans="9:9" s="15" customFormat="1" ht="20.25" customHeight="1">
      <c r="I535" s="3"/>
    </row>
    <row r="536" spans="9:9" s="15" customFormat="1" ht="20.25" customHeight="1">
      <c r="I536" s="3"/>
    </row>
    <row r="537" spans="9:9" s="15" customFormat="1" ht="20.25" customHeight="1">
      <c r="I537" s="3"/>
    </row>
    <row r="538" spans="9:9" s="15" customFormat="1" ht="20.25" customHeight="1">
      <c r="I538" s="3"/>
    </row>
    <row r="539" spans="9:9" s="15" customFormat="1" ht="20.25" customHeight="1">
      <c r="I539" s="3"/>
    </row>
    <row r="540" spans="9:9" s="15" customFormat="1" ht="20.25" customHeight="1">
      <c r="I540" s="3"/>
    </row>
    <row r="541" spans="9:9" s="15" customFormat="1" ht="20.25" customHeight="1">
      <c r="I541" s="3"/>
    </row>
    <row r="542" spans="9:9" s="15" customFormat="1" ht="20.25" customHeight="1">
      <c r="I542" s="3"/>
    </row>
    <row r="543" spans="9:9" s="15" customFormat="1" ht="20.25" customHeight="1">
      <c r="I543" s="3"/>
    </row>
    <row r="544" spans="9:9" s="15" customFormat="1" ht="20.25" customHeight="1">
      <c r="I544" s="3"/>
    </row>
    <row r="545" spans="9:9" s="15" customFormat="1" ht="20.25" customHeight="1">
      <c r="I545" s="3"/>
    </row>
    <row r="546" spans="9:9" s="15" customFormat="1" ht="20.25" customHeight="1">
      <c r="I546" s="3"/>
    </row>
    <row r="547" spans="9:9" s="15" customFormat="1" ht="20.25" customHeight="1">
      <c r="I547" s="3"/>
    </row>
    <row r="548" spans="9:9" s="15" customFormat="1" ht="20.25" customHeight="1">
      <c r="I548" s="3"/>
    </row>
    <row r="549" spans="9:9" s="15" customFormat="1" ht="20.25" customHeight="1">
      <c r="I549" s="3"/>
    </row>
    <row r="550" spans="9:9" s="15" customFormat="1" ht="20.25" customHeight="1">
      <c r="I550" s="3"/>
    </row>
    <row r="551" spans="9:9" s="15" customFormat="1" ht="20.25" customHeight="1">
      <c r="I551" s="3"/>
    </row>
    <row r="552" spans="9:9" s="15" customFormat="1" ht="20.25" customHeight="1">
      <c r="I552" s="3"/>
    </row>
    <row r="553" spans="9:9" s="15" customFormat="1" ht="20.25" customHeight="1">
      <c r="I553" s="3"/>
    </row>
    <row r="554" spans="9:9" s="15" customFormat="1" ht="20.25" customHeight="1">
      <c r="I554" s="3"/>
    </row>
    <row r="555" spans="9:9" s="15" customFormat="1" ht="20.25" customHeight="1">
      <c r="I555" s="3"/>
    </row>
    <row r="556" spans="9:9" s="15" customFormat="1" ht="20.25" customHeight="1">
      <c r="I556" s="3"/>
    </row>
    <row r="557" spans="9:9" s="15" customFormat="1" ht="20.25" customHeight="1">
      <c r="I557" s="3"/>
    </row>
    <row r="558" spans="9:9" s="15" customFormat="1" ht="20.25" customHeight="1">
      <c r="I558" s="3"/>
    </row>
    <row r="559" spans="9:9" s="15" customFormat="1" ht="20.25" customHeight="1">
      <c r="I559" s="3"/>
    </row>
    <row r="560" spans="9:9" s="15" customFormat="1" ht="20.25" customHeight="1">
      <c r="I560" s="3"/>
    </row>
    <row r="561" spans="9:9" s="15" customFormat="1" ht="20.25" customHeight="1">
      <c r="I561" s="3"/>
    </row>
    <row r="562" spans="9:9" s="15" customFormat="1" ht="20.25" customHeight="1">
      <c r="I562" s="3"/>
    </row>
    <row r="563" spans="9:9" s="15" customFormat="1" ht="20.25" customHeight="1">
      <c r="I563" s="3"/>
    </row>
    <row r="564" spans="9:9" s="15" customFormat="1" ht="20.25" customHeight="1">
      <c r="I564" s="3"/>
    </row>
    <row r="565" spans="9:9" s="15" customFormat="1" ht="20.25" customHeight="1">
      <c r="I565" s="3"/>
    </row>
    <row r="566" spans="9:9" s="15" customFormat="1" ht="20.25" customHeight="1">
      <c r="I566" s="3"/>
    </row>
    <row r="567" spans="9:9" s="15" customFormat="1" ht="20.25" customHeight="1">
      <c r="I567" s="3"/>
    </row>
    <row r="568" spans="9:9" s="15" customFormat="1" ht="20.25" customHeight="1">
      <c r="I568" s="3"/>
    </row>
    <row r="569" spans="9:9" s="15" customFormat="1" ht="20.25" customHeight="1">
      <c r="I569" s="3"/>
    </row>
    <row r="570" spans="9:9" s="15" customFormat="1" ht="20.25" customHeight="1">
      <c r="I570" s="3"/>
    </row>
    <row r="571" spans="9:9" s="15" customFormat="1" ht="20.25" customHeight="1">
      <c r="I571" s="3"/>
    </row>
    <row r="572" spans="9:9" s="15" customFormat="1" ht="20.25" customHeight="1">
      <c r="I572" s="3"/>
    </row>
    <row r="573" spans="9:9" s="15" customFormat="1" ht="20.25" customHeight="1">
      <c r="I573" s="3"/>
    </row>
    <row r="574" spans="9:9" s="15" customFormat="1" ht="20.25" customHeight="1">
      <c r="I574" s="3"/>
    </row>
    <row r="575" spans="9:9" s="15" customFormat="1" ht="20.25" customHeight="1">
      <c r="I575" s="3"/>
    </row>
    <row r="576" spans="9:9" s="15" customFormat="1" ht="20.25" customHeight="1">
      <c r="I576" s="3"/>
    </row>
    <row r="577" spans="9:9" s="15" customFormat="1" ht="20.25" customHeight="1">
      <c r="I577" s="3"/>
    </row>
    <row r="578" spans="9:9" s="15" customFormat="1" ht="20.25" customHeight="1">
      <c r="I578" s="3"/>
    </row>
    <row r="579" spans="9:9" s="15" customFormat="1" ht="20.25" customHeight="1">
      <c r="I579" s="3"/>
    </row>
    <row r="580" spans="9:9" s="15" customFormat="1" ht="20.25" customHeight="1">
      <c r="I580" s="3"/>
    </row>
    <row r="581" spans="9:9" s="15" customFormat="1" ht="20.25" customHeight="1">
      <c r="I581" s="3"/>
    </row>
    <row r="582" spans="9:9" s="15" customFormat="1" ht="20.25" customHeight="1">
      <c r="I582" s="3"/>
    </row>
    <row r="583" spans="9:9" s="15" customFormat="1" ht="20.25" customHeight="1">
      <c r="I583" s="3"/>
    </row>
    <row r="584" spans="9:9" s="15" customFormat="1" ht="20.25" customHeight="1">
      <c r="I584" s="3"/>
    </row>
    <row r="585" spans="9:9" s="15" customFormat="1" ht="20.25" customHeight="1">
      <c r="I585" s="3"/>
    </row>
    <row r="586" spans="9:9" s="15" customFormat="1" ht="20.25" customHeight="1">
      <c r="I586" s="3"/>
    </row>
    <row r="587" spans="9:9" s="15" customFormat="1" ht="20.25" customHeight="1">
      <c r="I587" s="3"/>
    </row>
    <row r="588" spans="9:9" s="15" customFormat="1" ht="20.25" customHeight="1">
      <c r="I588" s="3"/>
    </row>
    <row r="589" spans="9:9" s="15" customFormat="1" ht="20.25" customHeight="1">
      <c r="I589" s="3"/>
    </row>
    <row r="590" spans="9:9" s="15" customFormat="1" ht="20.25" customHeight="1">
      <c r="I590" s="3"/>
    </row>
    <row r="591" spans="9:9" s="15" customFormat="1" ht="20.25" customHeight="1">
      <c r="I591" s="3"/>
    </row>
    <row r="592" spans="9:9" s="15" customFormat="1" ht="20.25" customHeight="1">
      <c r="I592" s="3"/>
    </row>
    <row r="593" spans="9:9" s="15" customFormat="1" ht="20.25" customHeight="1">
      <c r="I593" s="3"/>
    </row>
    <row r="594" spans="9:9" s="15" customFormat="1" ht="20.25" customHeight="1">
      <c r="I594" s="3"/>
    </row>
    <row r="595" spans="9:9" s="15" customFormat="1" ht="20.25" customHeight="1">
      <c r="I595" s="3"/>
    </row>
    <row r="596" spans="9:9" s="15" customFormat="1" ht="20.25" customHeight="1">
      <c r="I596" s="3"/>
    </row>
    <row r="597" spans="9:9" s="15" customFormat="1" ht="20.25" customHeight="1">
      <c r="I597" s="3"/>
    </row>
    <row r="598" spans="9:9" s="15" customFormat="1" ht="20.25" customHeight="1">
      <c r="I598" s="3"/>
    </row>
    <row r="599" spans="9:9" s="15" customFormat="1" ht="20.25" customHeight="1">
      <c r="I599" s="3"/>
    </row>
    <row r="600" spans="9:9" s="15" customFormat="1" ht="20.25" customHeight="1">
      <c r="I600" s="3"/>
    </row>
    <row r="601" spans="9:9" s="15" customFormat="1" ht="20.25" customHeight="1">
      <c r="I601" s="3"/>
    </row>
    <row r="602" spans="9:9" s="15" customFormat="1" ht="20.25" customHeight="1">
      <c r="I602" s="3"/>
    </row>
    <row r="603" spans="9:9" s="15" customFormat="1" ht="20.25" customHeight="1">
      <c r="I603" s="3"/>
    </row>
    <row r="604" spans="9:9" s="15" customFormat="1" ht="20.25" customHeight="1">
      <c r="I604" s="3"/>
    </row>
    <row r="605" spans="9:9" s="15" customFormat="1" ht="20.25" customHeight="1">
      <c r="I605" s="3"/>
    </row>
    <row r="606" spans="9:9" s="15" customFormat="1" ht="20.25" customHeight="1">
      <c r="I606" s="3"/>
    </row>
    <row r="607" spans="9:9" s="15" customFormat="1" ht="20.25" customHeight="1">
      <c r="I607" s="3"/>
    </row>
    <row r="608" spans="9:9" s="15" customFormat="1" ht="20.25" customHeight="1">
      <c r="I608" s="3"/>
    </row>
    <row r="609" spans="9:9" s="15" customFormat="1" ht="20.25" customHeight="1">
      <c r="I609" s="3"/>
    </row>
    <row r="610" spans="9:9" s="15" customFormat="1" ht="20.25" customHeight="1">
      <c r="I610" s="3"/>
    </row>
    <row r="611" spans="9:9" s="15" customFormat="1" ht="20.25" customHeight="1">
      <c r="I611" s="3"/>
    </row>
    <row r="612" spans="9:9" s="15" customFormat="1" ht="20.25" customHeight="1">
      <c r="I612" s="3"/>
    </row>
    <row r="613" spans="9:9" s="15" customFormat="1" ht="20.25" customHeight="1">
      <c r="I613" s="3"/>
    </row>
    <row r="614" spans="9:9" s="15" customFormat="1" ht="20.25" customHeight="1">
      <c r="I614" s="3"/>
    </row>
    <row r="615" spans="9:9" s="15" customFormat="1" ht="20.25" customHeight="1">
      <c r="I615" s="3"/>
    </row>
    <row r="616" spans="9:9" s="15" customFormat="1" ht="20.25" customHeight="1">
      <c r="I616" s="3"/>
    </row>
    <row r="617" spans="9:9" s="15" customFormat="1" ht="20.25" customHeight="1">
      <c r="I617" s="3"/>
    </row>
    <row r="618" spans="9:9" s="15" customFormat="1" ht="20.25" customHeight="1">
      <c r="I618" s="3"/>
    </row>
    <row r="619" spans="9:9" s="15" customFormat="1" ht="20.25" customHeight="1">
      <c r="I619" s="3"/>
    </row>
    <row r="620" spans="9:9" s="15" customFormat="1" ht="20.25" customHeight="1">
      <c r="I620" s="3"/>
    </row>
    <row r="621" spans="9:9" s="15" customFormat="1" ht="20.25" customHeight="1">
      <c r="I621" s="3"/>
    </row>
    <row r="622" spans="9:9" s="15" customFormat="1" ht="20.25" customHeight="1">
      <c r="I622" s="3"/>
    </row>
    <row r="623" spans="9:9" s="15" customFormat="1" ht="20.25" customHeight="1">
      <c r="I623" s="3"/>
    </row>
    <row r="624" spans="9:9" s="15" customFormat="1" ht="20.25" customHeight="1">
      <c r="I624" s="3"/>
    </row>
    <row r="625" spans="9:9" s="15" customFormat="1" ht="20.25" customHeight="1">
      <c r="I625" s="3"/>
    </row>
    <row r="626" spans="9:9" s="15" customFormat="1" ht="20.25" customHeight="1">
      <c r="I626" s="3"/>
    </row>
    <row r="627" spans="9:9" s="15" customFormat="1" ht="20.25" customHeight="1">
      <c r="I627" s="3"/>
    </row>
    <row r="628" spans="9:9" s="15" customFormat="1" ht="20.25" customHeight="1">
      <c r="I628" s="3"/>
    </row>
    <row r="629" spans="9:9" s="15" customFormat="1" ht="20.25" customHeight="1">
      <c r="I629" s="3"/>
    </row>
    <row r="630" spans="9:9" s="15" customFormat="1" ht="20.25" customHeight="1">
      <c r="I630" s="3"/>
    </row>
    <row r="631" spans="9:9" s="15" customFormat="1" ht="20.25" customHeight="1">
      <c r="I631" s="3"/>
    </row>
    <row r="632" spans="9:9" s="15" customFormat="1" ht="20.25" customHeight="1">
      <c r="I632" s="3"/>
    </row>
    <row r="633" spans="9:9" s="15" customFormat="1" ht="20.25" customHeight="1">
      <c r="I633" s="3"/>
    </row>
    <row r="634" spans="9:9" s="15" customFormat="1" ht="20.25" customHeight="1">
      <c r="I634" s="3"/>
    </row>
    <row r="635" spans="9:9" s="15" customFormat="1" ht="20.25" customHeight="1">
      <c r="I635" s="3"/>
    </row>
    <row r="636" spans="9:9" s="15" customFormat="1" ht="20.25" customHeight="1">
      <c r="I636" s="3"/>
    </row>
    <row r="637" spans="9:9" s="15" customFormat="1" ht="20.25" customHeight="1">
      <c r="I637" s="3"/>
    </row>
    <row r="638" spans="9:9" s="15" customFormat="1" ht="20.25" customHeight="1">
      <c r="I638" s="3"/>
    </row>
    <row r="639" spans="9:9" s="15" customFormat="1" ht="20.25" customHeight="1">
      <c r="I639" s="3"/>
    </row>
    <row r="640" spans="9:9" s="15" customFormat="1" ht="20.25" customHeight="1">
      <c r="I640" s="3"/>
    </row>
    <row r="641" spans="9:9" s="15" customFormat="1" ht="20.25" customHeight="1">
      <c r="I641" s="3"/>
    </row>
    <row r="642" spans="9:9" s="15" customFormat="1" ht="20.25" customHeight="1">
      <c r="I642" s="3"/>
    </row>
    <row r="643" spans="9:9" s="15" customFormat="1" ht="20.25" customHeight="1">
      <c r="I643" s="3"/>
    </row>
    <row r="644" spans="9:9" s="15" customFormat="1" ht="20.25" customHeight="1">
      <c r="I644" s="3"/>
    </row>
    <row r="645" spans="9:9" s="15" customFormat="1" ht="20.25" customHeight="1">
      <c r="I645" s="3"/>
    </row>
    <row r="646" spans="9:9" s="15" customFormat="1" ht="20.25" customHeight="1">
      <c r="I646" s="3"/>
    </row>
    <row r="647" spans="9:9" s="15" customFormat="1" ht="20.25" customHeight="1">
      <c r="I647" s="3"/>
    </row>
    <row r="648" spans="9:9" s="15" customFormat="1" ht="20.25" customHeight="1">
      <c r="I648" s="3"/>
    </row>
    <row r="649" spans="9:9" s="15" customFormat="1" ht="20.25" customHeight="1">
      <c r="I649" s="3"/>
    </row>
    <row r="650" spans="9:9" s="15" customFormat="1" ht="20.25" customHeight="1">
      <c r="I650" s="3"/>
    </row>
    <row r="651" spans="9:9" s="15" customFormat="1" ht="20.25" customHeight="1">
      <c r="I651" s="3"/>
    </row>
    <row r="652" spans="9:9" s="15" customFormat="1" ht="20.25" customHeight="1">
      <c r="I652" s="3"/>
    </row>
    <row r="653" spans="9:9" s="15" customFormat="1" ht="20.25" customHeight="1">
      <c r="I653" s="3"/>
    </row>
    <row r="654" spans="9:9" s="15" customFormat="1" ht="20.25" customHeight="1">
      <c r="I654" s="3"/>
    </row>
    <row r="655" spans="9:9" s="15" customFormat="1" ht="20.25" customHeight="1">
      <c r="I655" s="3"/>
    </row>
    <row r="656" spans="9:9" s="15" customFormat="1" ht="20.25" customHeight="1">
      <c r="I656" s="3"/>
    </row>
    <row r="657" spans="9:9" s="15" customFormat="1" ht="20.25" customHeight="1">
      <c r="I657" s="3"/>
    </row>
    <row r="658" spans="9:9" s="15" customFormat="1" ht="20.25" customHeight="1">
      <c r="I658" s="3"/>
    </row>
    <row r="659" spans="9:9" s="15" customFormat="1" ht="20.25" customHeight="1">
      <c r="I659" s="3"/>
    </row>
    <row r="660" spans="9:9" s="15" customFormat="1" ht="20.25" customHeight="1">
      <c r="I660" s="3"/>
    </row>
    <row r="661" spans="9:9" s="15" customFormat="1" ht="20.25" customHeight="1">
      <c r="I661" s="3"/>
    </row>
    <row r="662" spans="9:9" s="15" customFormat="1" ht="20.25" customHeight="1">
      <c r="I662" s="3"/>
    </row>
    <row r="663" spans="9:9" s="15" customFormat="1" ht="20.25" customHeight="1">
      <c r="I663" s="3"/>
    </row>
    <row r="664" spans="9:9" s="15" customFormat="1" ht="20.25" customHeight="1">
      <c r="I664" s="3"/>
    </row>
    <row r="665" spans="9:9" s="15" customFormat="1" ht="20.25" customHeight="1">
      <c r="I665" s="3"/>
    </row>
    <row r="666" spans="9:9" s="15" customFormat="1" ht="20.25" customHeight="1">
      <c r="I666" s="3"/>
    </row>
    <row r="667" spans="9:9" s="15" customFormat="1" ht="20.25" customHeight="1">
      <c r="I667" s="3"/>
    </row>
    <row r="668" spans="9:9" s="15" customFormat="1" ht="20.25" customHeight="1">
      <c r="I668" s="3"/>
    </row>
    <row r="669" spans="9:9" s="15" customFormat="1" ht="20.25" customHeight="1">
      <c r="I669" s="3"/>
    </row>
    <row r="670" spans="9:9" s="15" customFormat="1" ht="20.25" customHeight="1">
      <c r="I670" s="3"/>
    </row>
    <row r="671" spans="9:9" s="15" customFormat="1" ht="20.25" customHeight="1">
      <c r="I671" s="3"/>
    </row>
    <row r="672" spans="9:9" s="15" customFormat="1" ht="20.25" customHeight="1">
      <c r="I672" s="3"/>
    </row>
    <row r="673" spans="9:9" s="15" customFormat="1" ht="20.25" customHeight="1">
      <c r="I673" s="3"/>
    </row>
    <row r="674" spans="9:9" s="15" customFormat="1" ht="20.25" customHeight="1">
      <c r="I674" s="3"/>
    </row>
    <row r="675" spans="9:9" s="15" customFormat="1" ht="20.25" customHeight="1">
      <c r="I675" s="3"/>
    </row>
    <row r="676" spans="9:9" s="15" customFormat="1" ht="20.25" customHeight="1">
      <c r="I676" s="3"/>
    </row>
    <row r="677" spans="9:9" s="15" customFormat="1" ht="20.25" customHeight="1">
      <c r="I677" s="3"/>
    </row>
    <row r="678" spans="9:9" s="15" customFormat="1" ht="20.25" customHeight="1">
      <c r="I678" s="3"/>
    </row>
    <row r="679" spans="9:9" s="15" customFormat="1" ht="20.25" customHeight="1">
      <c r="I679" s="3"/>
    </row>
    <row r="680" spans="9:9" s="15" customFormat="1" ht="20.25" customHeight="1">
      <c r="I680" s="3"/>
    </row>
    <row r="681" spans="9:9" s="15" customFormat="1" ht="20.25" customHeight="1">
      <c r="I681" s="3"/>
    </row>
    <row r="682" spans="9:9" s="15" customFormat="1" ht="20.25" customHeight="1">
      <c r="I682" s="3"/>
    </row>
    <row r="683" spans="9:9" s="15" customFormat="1" ht="20.25" customHeight="1">
      <c r="I683" s="3"/>
    </row>
    <row r="684" spans="9:9" s="15" customFormat="1" ht="20.25" customHeight="1">
      <c r="I684" s="3"/>
    </row>
    <row r="685" spans="9:9" s="15" customFormat="1" ht="20.25" customHeight="1">
      <c r="I685" s="3"/>
    </row>
    <row r="686" spans="9:9" s="15" customFormat="1" ht="20.25" customHeight="1">
      <c r="I686" s="3"/>
    </row>
    <row r="687" spans="9:9" s="15" customFormat="1" ht="20.25" customHeight="1">
      <c r="I687" s="3"/>
    </row>
    <row r="688" spans="9:9" s="15" customFormat="1" ht="20.25" customHeight="1">
      <c r="I688" s="3"/>
    </row>
    <row r="689" spans="9:9" s="15" customFormat="1" ht="20.25" customHeight="1">
      <c r="I689" s="3"/>
    </row>
    <row r="690" spans="9:9" s="15" customFormat="1" ht="20.25" customHeight="1">
      <c r="I690" s="3"/>
    </row>
    <row r="691" spans="9:9" s="15" customFormat="1" ht="20.25" customHeight="1">
      <c r="I691" s="3"/>
    </row>
    <row r="692" spans="9:9" s="15" customFormat="1" ht="20.25" customHeight="1">
      <c r="I692" s="3"/>
    </row>
    <row r="693" spans="9:9" s="15" customFormat="1" ht="20.25" customHeight="1">
      <c r="I693" s="3"/>
    </row>
    <row r="694" spans="9:9" s="15" customFormat="1" ht="20.25" customHeight="1">
      <c r="I694" s="3"/>
    </row>
    <row r="695" spans="9:9" s="15" customFormat="1" ht="20.25" customHeight="1">
      <c r="I695" s="3"/>
    </row>
    <row r="696" spans="9:9" s="15" customFormat="1" ht="20.25" customHeight="1">
      <c r="I696" s="3"/>
    </row>
    <row r="697" spans="9:9" s="15" customFormat="1" ht="20.25" customHeight="1">
      <c r="I697" s="3"/>
    </row>
    <row r="698" spans="9:9" s="15" customFormat="1" ht="20.25" customHeight="1">
      <c r="I698" s="3"/>
    </row>
    <row r="699" spans="9:9" s="15" customFormat="1" ht="20.25" customHeight="1">
      <c r="I699" s="3"/>
    </row>
    <row r="700" spans="9:9" s="15" customFormat="1" ht="20.25" customHeight="1">
      <c r="I700" s="3"/>
    </row>
    <row r="701" spans="9:9" s="15" customFormat="1" ht="20.25" customHeight="1">
      <c r="I701" s="3"/>
    </row>
    <row r="702" spans="9:9" s="15" customFormat="1" ht="20.25" customHeight="1">
      <c r="I702" s="3"/>
    </row>
    <row r="703" spans="9:9" s="15" customFormat="1" ht="20.25" customHeight="1">
      <c r="I703" s="3"/>
    </row>
    <row r="704" spans="9:9" s="15" customFormat="1" ht="20.25" customHeight="1">
      <c r="I704" s="3"/>
    </row>
    <row r="705" spans="9:9" s="15" customFormat="1" ht="20.25" customHeight="1">
      <c r="I705" s="3"/>
    </row>
    <row r="706" spans="9:9" s="15" customFormat="1" ht="20.25" customHeight="1">
      <c r="I706" s="3"/>
    </row>
    <row r="707" spans="9:9" s="15" customFormat="1" ht="20.25" customHeight="1">
      <c r="I707" s="3"/>
    </row>
    <row r="708" spans="9:9" s="15" customFormat="1" ht="20.25" customHeight="1">
      <c r="I708" s="3"/>
    </row>
    <row r="709" spans="9:9" s="15" customFormat="1" ht="20.25" customHeight="1">
      <c r="I709" s="3"/>
    </row>
    <row r="710" spans="9:9" s="15" customFormat="1" ht="20.25" customHeight="1">
      <c r="I710" s="3"/>
    </row>
    <row r="711" spans="9:9" s="15" customFormat="1" ht="20.25" customHeight="1">
      <c r="I711" s="3"/>
    </row>
    <row r="712" spans="9:9" s="15" customFormat="1" ht="20.25" customHeight="1">
      <c r="I712" s="3"/>
    </row>
    <row r="713" spans="9:9" s="15" customFormat="1" ht="20.25" customHeight="1">
      <c r="I713" s="3"/>
    </row>
    <row r="714" spans="9:9" s="15" customFormat="1" ht="20.25" customHeight="1">
      <c r="I714" s="3"/>
    </row>
    <row r="715" spans="9:9" s="15" customFormat="1" ht="20.25" customHeight="1">
      <c r="I715" s="3"/>
    </row>
    <row r="716" spans="9:9" s="15" customFormat="1" ht="20.25" customHeight="1">
      <c r="I716" s="3"/>
    </row>
    <row r="717" spans="9:9" s="15" customFormat="1" ht="20.25" customHeight="1">
      <c r="I717" s="3"/>
    </row>
    <row r="718" spans="9:9" s="15" customFormat="1" ht="20.25" customHeight="1">
      <c r="I718" s="3"/>
    </row>
    <row r="719" spans="9:9" s="15" customFormat="1" ht="20.25" customHeight="1">
      <c r="I719" s="3"/>
    </row>
    <row r="720" spans="9:9" s="15" customFormat="1" ht="20.25" customHeight="1">
      <c r="I720" s="3"/>
    </row>
    <row r="721" spans="9:9" s="15" customFormat="1" ht="20.25" customHeight="1">
      <c r="I721" s="3"/>
    </row>
    <row r="722" spans="9:9" s="15" customFormat="1" ht="20.25" customHeight="1">
      <c r="I722" s="3"/>
    </row>
    <row r="723" spans="9:9" s="15" customFormat="1" ht="20.25" customHeight="1">
      <c r="I723" s="3"/>
    </row>
    <row r="724" spans="9:9" s="15" customFormat="1" ht="20.25" customHeight="1">
      <c r="I724" s="3"/>
    </row>
    <row r="725" spans="9:9" s="15" customFormat="1" ht="20.25" customHeight="1">
      <c r="I725" s="3"/>
    </row>
    <row r="726" spans="9:9" s="15" customFormat="1" ht="20.25" customHeight="1">
      <c r="I726" s="3"/>
    </row>
    <row r="727" spans="9:9" s="15" customFormat="1" ht="20.25" customHeight="1">
      <c r="I727" s="3"/>
    </row>
    <row r="728" spans="9:9" s="15" customFormat="1" ht="20.25" customHeight="1">
      <c r="I728" s="3"/>
    </row>
    <row r="729" spans="9:9" s="15" customFormat="1" ht="20.25" customHeight="1">
      <c r="I729" s="3"/>
    </row>
    <row r="730" spans="9:9" s="15" customFormat="1" ht="20.25" customHeight="1">
      <c r="I730" s="3"/>
    </row>
    <row r="731" spans="9:9" s="15" customFormat="1" ht="20.25" customHeight="1">
      <c r="I731" s="3"/>
    </row>
    <row r="732" spans="9:9" s="15" customFormat="1" ht="20.25" customHeight="1">
      <c r="I732" s="3"/>
    </row>
    <row r="733" spans="9:9" s="15" customFormat="1" ht="20.25" customHeight="1">
      <c r="I733" s="3"/>
    </row>
    <row r="734" spans="9:9" s="15" customFormat="1" ht="20.25" customHeight="1">
      <c r="I734" s="3"/>
    </row>
    <row r="735" spans="9:9" s="15" customFormat="1" ht="20.25" customHeight="1">
      <c r="I735" s="3"/>
    </row>
    <row r="736" spans="9:9" s="15" customFormat="1" ht="20.25" customHeight="1">
      <c r="I736" s="3"/>
    </row>
    <row r="737" spans="9:9" s="15" customFormat="1" ht="20.25" customHeight="1">
      <c r="I737" s="3"/>
    </row>
    <row r="738" spans="9:9" s="15" customFormat="1" ht="20.25" customHeight="1">
      <c r="I738" s="3"/>
    </row>
    <row r="739" spans="9:9" s="15" customFormat="1" ht="20.25" customHeight="1">
      <c r="I739" s="3"/>
    </row>
    <row r="740" spans="9:9" s="15" customFormat="1" ht="20.25" customHeight="1">
      <c r="I740" s="3"/>
    </row>
    <row r="741" spans="9:9" s="15" customFormat="1" ht="20.25" customHeight="1">
      <c r="I741" s="3"/>
    </row>
    <row r="742" spans="9:9" s="15" customFormat="1" ht="20.25" customHeight="1">
      <c r="I742" s="3"/>
    </row>
    <row r="743" spans="9:9" s="15" customFormat="1" ht="20.25" customHeight="1">
      <c r="I743" s="3"/>
    </row>
    <row r="744" spans="9:9" s="15" customFormat="1" ht="20.25" customHeight="1">
      <c r="I744" s="3"/>
    </row>
    <row r="745" spans="9:9" s="15" customFormat="1" ht="20.25" customHeight="1">
      <c r="I745" s="3"/>
    </row>
    <row r="746" spans="9:9" s="15" customFormat="1" ht="20.25" customHeight="1">
      <c r="I746" s="3"/>
    </row>
    <row r="747" spans="9:9" s="15" customFormat="1" ht="20.25" customHeight="1">
      <c r="I747" s="3"/>
    </row>
    <row r="748" spans="9:9" s="15" customFormat="1" ht="20.25" customHeight="1">
      <c r="I748" s="3"/>
    </row>
    <row r="749" spans="9:9" s="15" customFormat="1" ht="20.25" customHeight="1">
      <c r="I749" s="3"/>
    </row>
    <row r="750" spans="9:9" s="15" customFormat="1" ht="20.25" customHeight="1">
      <c r="I750" s="3"/>
    </row>
    <row r="751" spans="9:9" s="15" customFormat="1" ht="20.25" customHeight="1">
      <c r="I751" s="3"/>
    </row>
    <row r="752" spans="9:9" s="15" customFormat="1" ht="20.25" customHeight="1">
      <c r="I752" s="3"/>
    </row>
    <row r="753" spans="9:9" s="15" customFormat="1" ht="20.25" customHeight="1">
      <c r="I753" s="3"/>
    </row>
    <row r="754" spans="9:9" s="15" customFormat="1" ht="20.25" customHeight="1">
      <c r="I754" s="3"/>
    </row>
    <row r="755" spans="9:9" s="15" customFormat="1" ht="20.25" customHeight="1">
      <c r="I755" s="3"/>
    </row>
    <row r="756" spans="9:9" s="15" customFormat="1" ht="20.25" customHeight="1">
      <c r="I756" s="3"/>
    </row>
    <row r="757" spans="9:9" s="15" customFormat="1" ht="20.25" customHeight="1">
      <c r="I757" s="3"/>
    </row>
    <row r="758" spans="9:9" s="15" customFormat="1" ht="20.25" customHeight="1">
      <c r="I758" s="3"/>
    </row>
    <row r="759" spans="9:9" s="15" customFormat="1" ht="20.25" customHeight="1">
      <c r="I759" s="3"/>
    </row>
    <row r="760" spans="9:9" s="15" customFormat="1" ht="20.25" customHeight="1">
      <c r="I760" s="3"/>
    </row>
    <row r="761" spans="9:9" s="15" customFormat="1" ht="20.25" customHeight="1">
      <c r="I761" s="3"/>
    </row>
    <row r="762" spans="9:9" s="15" customFormat="1" ht="20.25" customHeight="1">
      <c r="I762" s="3"/>
    </row>
    <row r="763" spans="9:9" s="15" customFormat="1" ht="20.25" customHeight="1">
      <c r="I763" s="3"/>
    </row>
    <row r="764" spans="9:9" s="15" customFormat="1" ht="20.25" customHeight="1">
      <c r="I764" s="3"/>
    </row>
    <row r="765" spans="9:9" s="15" customFormat="1" ht="20.25" customHeight="1">
      <c r="I765" s="3"/>
    </row>
    <row r="766" spans="9:9" s="15" customFormat="1" ht="20.25" customHeight="1">
      <c r="I766" s="3"/>
    </row>
    <row r="767" spans="9:9" s="15" customFormat="1" ht="20.25" customHeight="1">
      <c r="I767" s="3"/>
    </row>
    <row r="768" spans="9:9" s="15" customFormat="1" ht="20.25" customHeight="1">
      <c r="I768" s="3"/>
    </row>
    <row r="769" spans="9:9" s="15" customFormat="1" ht="20.25" customHeight="1">
      <c r="I769" s="3"/>
    </row>
    <row r="770" spans="9:9" s="15" customFormat="1" ht="20.25" customHeight="1">
      <c r="I770" s="3"/>
    </row>
    <row r="771" spans="9:9" s="15" customFormat="1" ht="20.25" customHeight="1">
      <c r="I771" s="3"/>
    </row>
    <row r="772" spans="9:9" s="15" customFormat="1" ht="20.25" customHeight="1">
      <c r="I772" s="3"/>
    </row>
    <row r="773" spans="9:9" s="15" customFormat="1" ht="20.25" customHeight="1">
      <c r="I773" s="3"/>
    </row>
    <row r="774" spans="9:9" s="15" customFormat="1" ht="20.25" customHeight="1">
      <c r="I774" s="3"/>
    </row>
    <row r="775" spans="9:9" s="15" customFormat="1" ht="20.25" customHeight="1">
      <c r="I775" s="3"/>
    </row>
    <row r="776" spans="9:9" s="15" customFormat="1" ht="20.25" customHeight="1">
      <c r="I776" s="3"/>
    </row>
    <row r="777" spans="9:9" s="15" customFormat="1" ht="20.25" customHeight="1">
      <c r="I777" s="3"/>
    </row>
    <row r="778" spans="9:9" s="15" customFormat="1" ht="20.25" customHeight="1">
      <c r="I778" s="3"/>
    </row>
    <row r="779" spans="9:9" s="15" customFormat="1" ht="20.25" customHeight="1">
      <c r="I779" s="3"/>
    </row>
    <row r="780" spans="9:9" s="15" customFormat="1" ht="20.25" customHeight="1">
      <c r="I780" s="3"/>
    </row>
    <row r="781" spans="9:9" s="15" customFormat="1" ht="20.25" customHeight="1">
      <c r="I781" s="3"/>
    </row>
    <row r="782" spans="9:9" s="15" customFormat="1" ht="20.25" customHeight="1">
      <c r="I782" s="3"/>
    </row>
    <row r="783" spans="9:9" s="15" customFormat="1" ht="20.25" customHeight="1">
      <c r="I783" s="3"/>
    </row>
    <row r="784" spans="9:9" s="15" customFormat="1" ht="20.25" customHeight="1">
      <c r="I784" s="3"/>
    </row>
    <row r="785" spans="9:9" s="15" customFormat="1" ht="20.25" customHeight="1">
      <c r="I785" s="3"/>
    </row>
    <row r="786" spans="9:9" s="15" customFormat="1" ht="20.25" customHeight="1">
      <c r="I786" s="3"/>
    </row>
    <row r="787" spans="9:9" s="15" customFormat="1" ht="20.25" customHeight="1">
      <c r="I787" s="3"/>
    </row>
    <row r="788" spans="9:9" s="15" customFormat="1" ht="20.25" customHeight="1">
      <c r="I788" s="3"/>
    </row>
    <row r="789" spans="9:9" s="15" customFormat="1" ht="20.25" customHeight="1">
      <c r="I789" s="3"/>
    </row>
    <row r="790" spans="9:9" s="15" customFormat="1" ht="20.25" customHeight="1">
      <c r="I790" s="3"/>
    </row>
    <row r="791" spans="9:9" s="15" customFormat="1" ht="20.25" customHeight="1">
      <c r="I791" s="3"/>
    </row>
    <row r="792" spans="9:9" s="15" customFormat="1" ht="20.25" customHeight="1">
      <c r="I792" s="3"/>
    </row>
    <row r="793" spans="9:9" s="15" customFormat="1" ht="20.25" customHeight="1">
      <c r="I793" s="3"/>
    </row>
    <row r="794" spans="9:9" s="15" customFormat="1" ht="20.25" customHeight="1">
      <c r="I794" s="3"/>
    </row>
    <row r="795" spans="9:9" s="15" customFormat="1" ht="20.25" customHeight="1">
      <c r="I795" s="3"/>
    </row>
    <row r="796" spans="9:9" s="15" customFormat="1" ht="20.25" customHeight="1">
      <c r="I796" s="3"/>
    </row>
    <row r="797" spans="9:9" s="15" customFormat="1" ht="20.25" customHeight="1">
      <c r="I797" s="3"/>
    </row>
    <row r="798" spans="9:9" s="15" customFormat="1" ht="20.25" customHeight="1">
      <c r="I798" s="3"/>
    </row>
    <row r="799" spans="9:9" s="15" customFormat="1" ht="20.25" customHeight="1">
      <c r="I799" s="3"/>
    </row>
    <row r="800" spans="9:9" s="15" customFormat="1" ht="20.25" customHeight="1">
      <c r="I800" s="3"/>
    </row>
    <row r="801" spans="9:9" s="15" customFormat="1" ht="20.25" customHeight="1">
      <c r="I801" s="3"/>
    </row>
    <row r="802" spans="9:9" s="15" customFormat="1" ht="20.25" customHeight="1">
      <c r="I802" s="3"/>
    </row>
    <row r="803" spans="9:9" s="15" customFormat="1" ht="20.25" customHeight="1">
      <c r="I803" s="3"/>
    </row>
    <row r="804" spans="9:9" s="15" customFormat="1" ht="20.25" customHeight="1">
      <c r="I804" s="3"/>
    </row>
    <row r="805" spans="9:9" s="15" customFormat="1" ht="20.25" customHeight="1">
      <c r="I805" s="3"/>
    </row>
    <row r="806" spans="9:9" s="15" customFormat="1" ht="20.25" customHeight="1">
      <c r="I806" s="3"/>
    </row>
    <row r="807" spans="9:9" s="15" customFormat="1" ht="20.25" customHeight="1">
      <c r="I807" s="3"/>
    </row>
    <row r="808" spans="9:9" s="15" customFormat="1" ht="20.25" customHeight="1">
      <c r="I808" s="3"/>
    </row>
    <row r="809" spans="9:9" s="15" customFormat="1" ht="20.25" customHeight="1">
      <c r="I809" s="3"/>
    </row>
    <row r="810" spans="9:9" s="15" customFormat="1" ht="20.25" customHeight="1">
      <c r="I810" s="3"/>
    </row>
    <row r="811" spans="9:9" s="15" customFormat="1" ht="20.25" customHeight="1">
      <c r="I811" s="3"/>
    </row>
    <row r="812" spans="9:9" s="15" customFormat="1" ht="20.25" customHeight="1">
      <c r="I812" s="3"/>
    </row>
    <row r="813" spans="9:9" s="15" customFormat="1" ht="20.25" customHeight="1">
      <c r="I813" s="3"/>
    </row>
    <row r="814" spans="9:9" s="15" customFormat="1" ht="20.25" customHeight="1">
      <c r="I814" s="3"/>
    </row>
    <row r="815" spans="9:9" s="15" customFormat="1" ht="20.25" customHeight="1">
      <c r="I815" s="3"/>
    </row>
    <row r="816" spans="9:9" s="15" customFormat="1" ht="20.25" customHeight="1">
      <c r="I816" s="3"/>
    </row>
    <row r="817" spans="9:9" s="15" customFormat="1" ht="20.25" customHeight="1">
      <c r="I817" s="3"/>
    </row>
    <row r="818" spans="9:9" s="15" customFormat="1" ht="20.25" customHeight="1">
      <c r="I818" s="3"/>
    </row>
    <row r="819" spans="9:9" s="15" customFormat="1" ht="20.25" customHeight="1">
      <c r="I819" s="3"/>
    </row>
    <row r="820" spans="9:9" s="15" customFormat="1" ht="20.25" customHeight="1">
      <c r="I820" s="3"/>
    </row>
    <row r="821" spans="9:9" s="15" customFormat="1" ht="20.25" customHeight="1">
      <c r="I821" s="3"/>
    </row>
    <row r="822" spans="9:9" s="15" customFormat="1" ht="20.25" customHeight="1">
      <c r="I822" s="3"/>
    </row>
    <row r="823" spans="9:9" s="15" customFormat="1" ht="20.25" customHeight="1">
      <c r="I823" s="3"/>
    </row>
    <row r="824" spans="9:9" s="15" customFormat="1" ht="20.25" customHeight="1">
      <c r="I824" s="3"/>
    </row>
    <row r="825" spans="9:9" s="15" customFormat="1" ht="20.25" customHeight="1">
      <c r="I825" s="3"/>
    </row>
    <row r="826" spans="9:9" s="15" customFormat="1" ht="20.25" customHeight="1">
      <c r="I826" s="3"/>
    </row>
    <row r="827" spans="9:9" s="15" customFormat="1" ht="20.25" customHeight="1">
      <c r="I827" s="3"/>
    </row>
    <row r="828" spans="9:9" s="15" customFormat="1" ht="20.25" customHeight="1">
      <c r="I828" s="3"/>
    </row>
    <row r="829" spans="9:9" s="15" customFormat="1" ht="20.25" customHeight="1">
      <c r="I829" s="3"/>
    </row>
    <row r="830" spans="9:9" s="15" customFormat="1" ht="20.25" customHeight="1">
      <c r="I830" s="3"/>
    </row>
    <row r="831" spans="9:9" s="15" customFormat="1" ht="20.25" customHeight="1">
      <c r="I831" s="3"/>
    </row>
    <row r="832" spans="9:9" s="15" customFormat="1" ht="20.25" customHeight="1">
      <c r="I832" s="3"/>
    </row>
    <row r="833" spans="9:9" s="15" customFormat="1" ht="20.25" customHeight="1">
      <c r="I833" s="3"/>
    </row>
    <row r="834" spans="9:9" s="15" customFormat="1" ht="20.25" customHeight="1">
      <c r="I834" s="3"/>
    </row>
    <row r="835" spans="9:9" s="15" customFormat="1" ht="20.25" customHeight="1">
      <c r="I835" s="3"/>
    </row>
    <row r="836" spans="9:9" s="15" customFormat="1" ht="20.25" customHeight="1">
      <c r="I836" s="3"/>
    </row>
    <row r="837" spans="9:9" s="15" customFormat="1" ht="20.25" customHeight="1">
      <c r="I837" s="3"/>
    </row>
    <row r="838" spans="9:9" s="15" customFormat="1" ht="20.25" customHeight="1">
      <c r="I838" s="3"/>
    </row>
    <row r="839" spans="9:9" s="15" customFormat="1" ht="20.25" customHeight="1">
      <c r="I839" s="3"/>
    </row>
    <row r="840" spans="9:9" s="15" customFormat="1" ht="20.25" customHeight="1">
      <c r="I840" s="3"/>
    </row>
    <row r="841" spans="9:9" s="15" customFormat="1" ht="20.25" customHeight="1">
      <c r="I841" s="3"/>
    </row>
    <row r="842" spans="9:9" s="15" customFormat="1" ht="20.25" customHeight="1">
      <c r="I842" s="3"/>
    </row>
    <row r="843" spans="9:9" s="15" customFormat="1" ht="20.25" customHeight="1">
      <c r="I843" s="3"/>
    </row>
    <row r="844" spans="9:9" s="15" customFormat="1" ht="20.25" customHeight="1">
      <c r="I844" s="3"/>
    </row>
    <row r="845" spans="9:9" s="15" customFormat="1" ht="20.25" customHeight="1">
      <c r="I845" s="3"/>
    </row>
    <row r="846" spans="9:9" s="15" customFormat="1" ht="20.25" customHeight="1">
      <c r="I846" s="3"/>
    </row>
    <row r="847" spans="9:9" s="15" customFormat="1" ht="20.25" customHeight="1">
      <c r="I847" s="3"/>
    </row>
    <row r="848" spans="9:9" s="15" customFormat="1" ht="20.25" customHeight="1">
      <c r="I848" s="3"/>
    </row>
    <row r="849" spans="9:9" s="15" customFormat="1" ht="20.25" customHeight="1">
      <c r="I849" s="3"/>
    </row>
    <row r="850" spans="9:9" s="15" customFormat="1" ht="20.25" customHeight="1">
      <c r="I850" s="3"/>
    </row>
    <row r="851" spans="9:9" s="15" customFormat="1" ht="20.25" customHeight="1">
      <c r="I851" s="3"/>
    </row>
    <row r="852" spans="9:9" s="15" customFormat="1" ht="20.25" customHeight="1">
      <c r="I852" s="3"/>
    </row>
    <row r="853" spans="9:9" s="15" customFormat="1" ht="20.25" customHeight="1">
      <c r="I853" s="3"/>
    </row>
    <row r="854" spans="9:9" s="15" customFormat="1" ht="20.25" customHeight="1">
      <c r="I854" s="3"/>
    </row>
    <row r="855" spans="9:9" s="15" customFormat="1" ht="20.25" customHeight="1">
      <c r="I855" s="3"/>
    </row>
    <row r="856" spans="9:9" s="15" customFormat="1" ht="20.25" customHeight="1">
      <c r="I856" s="3"/>
    </row>
    <row r="857" spans="9:9" s="15" customFormat="1" ht="20.25" customHeight="1">
      <c r="I857" s="3"/>
    </row>
    <row r="858" spans="9:9" s="15" customFormat="1" ht="20.25" customHeight="1">
      <c r="I858" s="3"/>
    </row>
    <row r="859" spans="9:9" s="15" customFormat="1" ht="20.25" customHeight="1">
      <c r="I859" s="3"/>
    </row>
    <row r="860" spans="9:9" s="15" customFormat="1" ht="20.25" customHeight="1">
      <c r="I860" s="3"/>
    </row>
    <row r="861" spans="9:9" s="15" customFormat="1" ht="20.25" customHeight="1">
      <c r="I861" s="3"/>
    </row>
    <row r="862" spans="9:9" s="15" customFormat="1" ht="20.25" customHeight="1">
      <c r="I862" s="3"/>
    </row>
    <row r="863" spans="9:9" s="15" customFormat="1" ht="20.25" customHeight="1">
      <c r="I863" s="3"/>
    </row>
    <row r="864" spans="9:9" s="15" customFormat="1" ht="20.25" customHeight="1">
      <c r="I864" s="3"/>
    </row>
    <row r="865" spans="9:9" s="15" customFormat="1" ht="20.25" customHeight="1">
      <c r="I865" s="3"/>
    </row>
    <row r="866" spans="9:9" s="15" customFormat="1" ht="20.25" customHeight="1">
      <c r="I866" s="3"/>
    </row>
    <row r="867" spans="9:9" s="15" customFormat="1" ht="20.25" customHeight="1">
      <c r="I867" s="3"/>
    </row>
    <row r="868" spans="9:9" s="15" customFormat="1" ht="20.25" customHeight="1">
      <c r="I868" s="3"/>
    </row>
    <row r="869" spans="9:9" s="15" customFormat="1" ht="20.25" customHeight="1">
      <c r="I869" s="3"/>
    </row>
    <row r="870" spans="9:9" s="15" customFormat="1" ht="20.25" customHeight="1">
      <c r="I870" s="3"/>
    </row>
    <row r="871" spans="9:9" s="15" customFormat="1" ht="20.25" customHeight="1">
      <c r="I871" s="3"/>
    </row>
    <row r="872" spans="9:9" s="15" customFormat="1" ht="20.25" customHeight="1">
      <c r="I872" s="3"/>
    </row>
    <row r="873" spans="9:9" s="15" customFormat="1" ht="20.25" customHeight="1">
      <c r="I873" s="3"/>
    </row>
    <row r="874" spans="9:9" s="15" customFormat="1" ht="20.25" customHeight="1">
      <c r="I874" s="3"/>
    </row>
    <row r="875" spans="9:9" s="15" customFormat="1" ht="20.25" customHeight="1">
      <c r="I875" s="3"/>
    </row>
    <row r="876" spans="9:9" s="15" customFormat="1" ht="20.25" customHeight="1">
      <c r="I876" s="3"/>
    </row>
    <row r="877" spans="9:9" s="15" customFormat="1" ht="20.25" customHeight="1">
      <c r="I877" s="3"/>
    </row>
    <row r="878" spans="9:9" s="15" customFormat="1" ht="20.25" customHeight="1">
      <c r="I878" s="3"/>
    </row>
    <row r="879" spans="9:9" s="15" customFormat="1" ht="20.25" customHeight="1">
      <c r="I879" s="3"/>
    </row>
    <row r="880" spans="9:9" s="15" customFormat="1" ht="20.25" customHeight="1">
      <c r="I880" s="3"/>
    </row>
    <row r="881" spans="9:9" s="15" customFormat="1" ht="20.25" customHeight="1">
      <c r="I881" s="3"/>
    </row>
    <row r="882" spans="9:9" s="15" customFormat="1" ht="20.25" customHeight="1">
      <c r="I882" s="3"/>
    </row>
    <row r="883" spans="9:9" s="15" customFormat="1" ht="20.25" customHeight="1">
      <c r="I883" s="3"/>
    </row>
    <row r="884" spans="9:9" s="15" customFormat="1" ht="20.25" customHeight="1">
      <c r="I884" s="3"/>
    </row>
    <row r="885" spans="9:9" s="15" customFormat="1" ht="20.25" customHeight="1">
      <c r="I885" s="3"/>
    </row>
    <row r="886" spans="9:9" s="15" customFormat="1" ht="20.25" customHeight="1">
      <c r="I886" s="3"/>
    </row>
    <row r="887" spans="9:9" s="15" customFormat="1" ht="20.25" customHeight="1">
      <c r="I887" s="3"/>
    </row>
    <row r="888" spans="9:9" s="15" customFormat="1" ht="20.25" customHeight="1">
      <c r="I888" s="3"/>
    </row>
    <row r="889" spans="9:9" s="15" customFormat="1" ht="20.25" customHeight="1">
      <c r="I889" s="3"/>
    </row>
    <row r="890" spans="9:9" s="15" customFormat="1" ht="20.25" customHeight="1">
      <c r="I890" s="3"/>
    </row>
    <row r="891" spans="9:9" s="15" customFormat="1" ht="20.25" customHeight="1">
      <c r="I891" s="3"/>
    </row>
    <row r="892" spans="9:9" s="15" customFormat="1" ht="20.25" customHeight="1">
      <c r="I892" s="3"/>
    </row>
    <row r="893" spans="9:9" s="15" customFormat="1" ht="20.25" customHeight="1">
      <c r="I893" s="3"/>
    </row>
    <row r="894" spans="9:9" s="15" customFormat="1" ht="20.25" customHeight="1">
      <c r="I894" s="3"/>
    </row>
    <row r="895" spans="9:9" s="15" customFormat="1" ht="20.25" customHeight="1">
      <c r="I895" s="3"/>
    </row>
    <row r="896" spans="9:9" s="15" customFormat="1" ht="20.25" customHeight="1">
      <c r="I896" s="3"/>
    </row>
    <row r="897" spans="9:9" s="15" customFormat="1" ht="20.25" customHeight="1">
      <c r="I897" s="3"/>
    </row>
    <row r="898" spans="9:9" s="15" customFormat="1" ht="20.25" customHeight="1">
      <c r="I898" s="3"/>
    </row>
    <row r="899" spans="9:9" s="15" customFormat="1" ht="20.25" customHeight="1">
      <c r="I899" s="3"/>
    </row>
    <row r="900" spans="9:9" s="15" customFormat="1" ht="20.25" customHeight="1">
      <c r="I900" s="3"/>
    </row>
    <row r="901" spans="9:9" s="15" customFormat="1" ht="20.25" customHeight="1">
      <c r="I901" s="3"/>
    </row>
    <row r="902" spans="9:9" s="15" customFormat="1" ht="20.25" customHeight="1">
      <c r="I902" s="3"/>
    </row>
    <row r="903" spans="9:9" s="15" customFormat="1" ht="20.25" customHeight="1">
      <c r="I903" s="3"/>
    </row>
    <row r="904" spans="9:9" s="15" customFormat="1" ht="20.25" customHeight="1">
      <c r="I904" s="3"/>
    </row>
    <row r="905" spans="9:9" s="15" customFormat="1" ht="20.25" customHeight="1">
      <c r="I905" s="3"/>
    </row>
    <row r="906" spans="9:9" s="15" customFormat="1" ht="20.25" customHeight="1">
      <c r="I906" s="3"/>
    </row>
    <row r="907" spans="9:9" s="15" customFormat="1" ht="20.25" customHeight="1">
      <c r="I907" s="3"/>
    </row>
    <row r="908" spans="9:9" s="15" customFormat="1" ht="20.25" customHeight="1">
      <c r="I908" s="3"/>
    </row>
    <row r="909" spans="9:9" s="15" customFormat="1" ht="20.25" customHeight="1">
      <c r="I909" s="3"/>
    </row>
    <row r="910" spans="9:9" s="15" customFormat="1" ht="20.25" customHeight="1">
      <c r="I910" s="3"/>
    </row>
    <row r="911" spans="9:9" s="15" customFormat="1" ht="20.25" customHeight="1">
      <c r="I911" s="3"/>
    </row>
    <row r="912" spans="9:9" s="15" customFormat="1" ht="20.25" customHeight="1">
      <c r="I912" s="3"/>
    </row>
    <row r="913" spans="9:9" s="15" customFormat="1" ht="20.25" customHeight="1">
      <c r="I913" s="3"/>
    </row>
    <row r="914" spans="9:9" s="15" customFormat="1" ht="20.25" customHeight="1">
      <c r="I914" s="3"/>
    </row>
    <row r="915" spans="9:9" s="15" customFormat="1" ht="20.25" customHeight="1">
      <c r="I915" s="3"/>
    </row>
    <row r="916" spans="9:9" s="15" customFormat="1" ht="20.25" customHeight="1">
      <c r="I916" s="3"/>
    </row>
    <row r="917" spans="9:9" s="15" customFormat="1" ht="20.25" customHeight="1">
      <c r="I917" s="3"/>
    </row>
    <row r="918" spans="9:9" s="15" customFormat="1" ht="20.25" customHeight="1">
      <c r="I918" s="3"/>
    </row>
    <row r="919" spans="9:9" s="15" customFormat="1" ht="20.25" customHeight="1">
      <c r="I919" s="3"/>
    </row>
    <row r="920" spans="9:9" s="15" customFormat="1" ht="20.25" customHeight="1">
      <c r="I920" s="3"/>
    </row>
    <row r="921" spans="9:9" s="15" customFormat="1" ht="20.25" customHeight="1">
      <c r="I921" s="3"/>
    </row>
    <row r="922" spans="9:9" s="15" customFormat="1" ht="20.25" customHeight="1">
      <c r="I922" s="3"/>
    </row>
    <row r="923" spans="9:9" s="15" customFormat="1" ht="20.25" customHeight="1">
      <c r="I923" s="3"/>
    </row>
    <row r="924" spans="9:9" s="15" customFormat="1" ht="20.25" customHeight="1">
      <c r="I924" s="3"/>
    </row>
    <row r="925" spans="9:9" s="15" customFormat="1" ht="20.25" customHeight="1">
      <c r="I925" s="3"/>
    </row>
    <row r="926" spans="9:9" s="15" customFormat="1" ht="20.25" customHeight="1">
      <c r="I926" s="3"/>
    </row>
    <row r="927" spans="9:9" s="15" customFormat="1" ht="20.25" customHeight="1">
      <c r="I927" s="3"/>
    </row>
    <row r="928" spans="9:9" s="15" customFormat="1" ht="20.25" customHeight="1">
      <c r="I928" s="3"/>
    </row>
    <row r="929" spans="9:9" s="15" customFormat="1" ht="20.25" customHeight="1">
      <c r="I929" s="3"/>
    </row>
    <row r="930" spans="9:9" s="15" customFormat="1" ht="20.25" customHeight="1">
      <c r="I930" s="3"/>
    </row>
    <row r="931" spans="9:9" s="15" customFormat="1" ht="20.25" customHeight="1">
      <c r="I931" s="3"/>
    </row>
    <row r="932" spans="9:9" s="15" customFormat="1" ht="20.25" customHeight="1">
      <c r="I932" s="3"/>
    </row>
    <row r="933" spans="9:9" s="15" customFormat="1" ht="20.25" customHeight="1">
      <c r="I933" s="3"/>
    </row>
    <row r="934" spans="9:9" s="15" customFormat="1" ht="20.25" customHeight="1">
      <c r="I934" s="3"/>
    </row>
    <row r="935" spans="9:9" s="15" customFormat="1" ht="20.25" customHeight="1">
      <c r="I935" s="3"/>
    </row>
    <row r="936" spans="9:9" s="15" customFormat="1" ht="20.25" customHeight="1">
      <c r="I936" s="3"/>
    </row>
    <row r="937" spans="9:9" s="15" customFormat="1" ht="20.25" customHeight="1">
      <c r="I937" s="3"/>
    </row>
    <row r="938" spans="9:9" s="15" customFormat="1" ht="20.25" customHeight="1">
      <c r="I938" s="3"/>
    </row>
    <row r="939" spans="9:9" s="15" customFormat="1" ht="20.25" customHeight="1">
      <c r="I939" s="3"/>
    </row>
    <row r="940" spans="9:9" s="15" customFormat="1" ht="20.25" customHeight="1">
      <c r="I940" s="3"/>
    </row>
    <row r="941" spans="9:9" s="15" customFormat="1" ht="20.25" customHeight="1">
      <c r="I941" s="3"/>
    </row>
    <row r="942" spans="9:9" s="15" customFormat="1" ht="20.25" customHeight="1">
      <c r="I942" s="3"/>
    </row>
    <row r="943" spans="9:9" s="15" customFormat="1" ht="20.25" customHeight="1">
      <c r="I943" s="3"/>
    </row>
    <row r="944" spans="9:9" s="15" customFormat="1" ht="20.25" customHeight="1">
      <c r="I944" s="3"/>
    </row>
    <row r="945" spans="9:9" s="15" customFormat="1" ht="20.25" customHeight="1">
      <c r="I945" s="3"/>
    </row>
    <row r="946" spans="9:9" s="15" customFormat="1" ht="20.25" customHeight="1">
      <c r="I946" s="3"/>
    </row>
    <row r="947" spans="9:9" s="15" customFormat="1" ht="20.25" customHeight="1">
      <c r="I947" s="3"/>
    </row>
    <row r="948" spans="9:9" s="15" customFormat="1" ht="20.25" customHeight="1">
      <c r="I948" s="3"/>
    </row>
    <row r="949" spans="9:9" s="15" customFormat="1" ht="20.25" customHeight="1">
      <c r="I949" s="3"/>
    </row>
    <row r="950" spans="9:9" s="15" customFormat="1" ht="20.25" customHeight="1">
      <c r="I950" s="3"/>
    </row>
    <row r="951" spans="9:9" s="15" customFormat="1" ht="20.25" customHeight="1">
      <c r="I951" s="3"/>
    </row>
    <row r="952" spans="9:9" s="15" customFormat="1" ht="20.25" customHeight="1">
      <c r="I952" s="3"/>
    </row>
    <row r="953" spans="9:9" s="15" customFormat="1" ht="20.25" customHeight="1">
      <c r="I953" s="3"/>
    </row>
    <row r="954" spans="9:9" s="15" customFormat="1" ht="20.25" customHeight="1">
      <c r="I954" s="3"/>
    </row>
    <row r="955" spans="9:9" s="15" customFormat="1" ht="20.25" customHeight="1">
      <c r="I955" s="3"/>
    </row>
    <row r="956" spans="9:9" s="15" customFormat="1" ht="20.25" customHeight="1">
      <c r="I956" s="3"/>
    </row>
    <row r="957" spans="9:9" s="15" customFormat="1" ht="20.25" customHeight="1">
      <c r="I957" s="3"/>
    </row>
    <row r="958" spans="9:9" s="15" customFormat="1" ht="20.25" customHeight="1">
      <c r="I958" s="3"/>
    </row>
    <row r="959" spans="9:9" s="15" customFormat="1" ht="20.25" customHeight="1">
      <c r="I959" s="3"/>
    </row>
    <row r="960" spans="9:9" s="15" customFormat="1" ht="20.25" customHeight="1">
      <c r="I960" s="3"/>
    </row>
    <row r="961" spans="9:9" s="15" customFormat="1" ht="20.25" customHeight="1">
      <c r="I961" s="3"/>
    </row>
    <row r="962" spans="9:9" s="15" customFormat="1" ht="20.25" customHeight="1">
      <c r="I962" s="3"/>
    </row>
    <row r="963" spans="9:9" s="15" customFormat="1" ht="20.25" customHeight="1">
      <c r="I963" s="3"/>
    </row>
    <row r="964" spans="9:9" s="15" customFormat="1" ht="20.25" customHeight="1">
      <c r="I964" s="3"/>
    </row>
    <row r="965" spans="9:9" s="15" customFormat="1" ht="20.25" customHeight="1">
      <c r="I965" s="3"/>
    </row>
    <row r="966" spans="9:9" s="15" customFormat="1" ht="20.25" customHeight="1">
      <c r="I966" s="3"/>
    </row>
    <row r="967" spans="9:9" s="15" customFormat="1" ht="20.25" customHeight="1">
      <c r="I967" s="3"/>
    </row>
    <row r="968" spans="9:9" s="15" customFormat="1" ht="20.25" customHeight="1">
      <c r="I968" s="3"/>
    </row>
    <row r="969" spans="9:9" s="15" customFormat="1" ht="20.25" customHeight="1">
      <c r="I969" s="3"/>
    </row>
    <row r="970" spans="9:9" s="15" customFormat="1" ht="20.25" customHeight="1">
      <c r="I970" s="3"/>
    </row>
    <row r="971" spans="9:9" s="15" customFormat="1" ht="20.25" customHeight="1">
      <c r="I971" s="3"/>
    </row>
    <row r="972" spans="9:9" s="15" customFormat="1" ht="20.25" customHeight="1">
      <c r="I972" s="3"/>
    </row>
    <row r="973" spans="9:9" s="15" customFormat="1" ht="20.25" customHeight="1">
      <c r="I973" s="3"/>
    </row>
    <row r="974" spans="9:9" s="15" customFormat="1" ht="20.25" customHeight="1">
      <c r="I974" s="3"/>
    </row>
    <row r="975" spans="9:9" s="15" customFormat="1" ht="20.25" customHeight="1">
      <c r="I975" s="3"/>
    </row>
    <row r="976" spans="9:9" s="15" customFormat="1" ht="20.25" customHeight="1">
      <c r="I976" s="3"/>
    </row>
    <row r="977" spans="9:9" s="15" customFormat="1" ht="20.25" customHeight="1">
      <c r="I977" s="3"/>
    </row>
    <row r="978" spans="9:9" s="15" customFormat="1" ht="20.25" customHeight="1">
      <c r="I978" s="3"/>
    </row>
    <row r="979" spans="9:9" s="15" customFormat="1" ht="20.25" customHeight="1">
      <c r="I979" s="3"/>
    </row>
    <row r="980" spans="9:9" s="15" customFormat="1" ht="20.25" customHeight="1">
      <c r="I980" s="3"/>
    </row>
    <row r="981" spans="9:9" s="15" customFormat="1" ht="20.25" customHeight="1">
      <c r="I981" s="3"/>
    </row>
    <row r="982" spans="9:9" s="15" customFormat="1" ht="20.25" customHeight="1">
      <c r="I982" s="3"/>
    </row>
    <row r="983" spans="9:9" s="15" customFormat="1" ht="20.25" customHeight="1">
      <c r="I983" s="3"/>
    </row>
    <row r="984" spans="9:9" s="15" customFormat="1" ht="20.25" customHeight="1">
      <c r="I984" s="3"/>
    </row>
    <row r="985" spans="9:9" s="15" customFormat="1" ht="20.25" customHeight="1">
      <c r="I985" s="3"/>
    </row>
    <row r="986" spans="9:9" s="15" customFormat="1" ht="20.25" customHeight="1">
      <c r="I986" s="3"/>
    </row>
    <row r="987" spans="9:9" s="15" customFormat="1" ht="20.25" customHeight="1">
      <c r="I987" s="3"/>
    </row>
    <row r="988" spans="9:9" s="15" customFormat="1" ht="20.25" customHeight="1">
      <c r="I988" s="3"/>
    </row>
    <row r="989" spans="9:9" s="15" customFormat="1" ht="20.25" customHeight="1">
      <c r="I989" s="3"/>
    </row>
    <row r="990" spans="9:9" s="15" customFormat="1" ht="20.25" customHeight="1">
      <c r="I990" s="3"/>
    </row>
    <row r="991" spans="9:9" s="15" customFormat="1" ht="20.25" customHeight="1">
      <c r="I991" s="3"/>
    </row>
    <row r="992" spans="9:9" s="15" customFormat="1" ht="20.25" customHeight="1">
      <c r="I992" s="3"/>
    </row>
    <row r="993" spans="9:9" s="15" customFormat="1" ht="20.25" customHeight="1">
      <c r="I993" s="3"/>
    </row>
    <row r="994" spans="9:9" s="15" customFormat="1" ht="20.25" customHeight="1">
      <c r="I994" s="3"/>
    </row>
    <row r="995" spans="9:9" s="15" customFormat="1" ht="20.25" customHeight="1">
      <c r="I995" s="3"/>
    </row>
    <row r="996" spans="9:9" s="15" customFormat="1" ht="20.25" customHeight="1">
      <c r="I996" s="3"/>
    </row>
    <row r="997" spans="9:9" s="15" customFormat="1" ht="20.25" customHeight="1">
      <c r="I997" s="3"/>
    </row>
    <row r="998" spans="9:9" s="15" customFormat="1" ht="20.25" customHeight="1">
      <c r="I998" s="3"/>
    </row>
    <row r="999" spans="9:9" s="15" customFormat="1" ht="20.25" customHeight="1">
      <c r="I999" s="3"/>
    </row>
    <row r="1000" spans="9:9" s="15" customFormat="1" ht="20.25" customHeight="1">
      <c r="I1000" s="3"/>
    </row>
    <row r="1001" spans="9:9" s="15" customFormat="1" ht="20.25" customHeight="1">
      <c r="I1001" s="3"/>
    </row>
    <row r="1002" spans="9:9" s="15" customFormat="1" ht="20.25" customHeight="1">
      <c r="I1002" s="3"/>
    </row>
    <row r="1003" spans="9:9" s="15" customFormat="1" ht="20.25" customHeight="1">
      <c r="I1003" s="3"/>
    </row>
    <row r="1004" spans="9:9" s="15" customFormat="1" ht="20.25" customHeight="1">
      <c r="I1004" s="3"/>
    </row>
    <row r="1005" spans="9:9" s="15" customFormat="1" ht="20.25" customHeight="1">
      <c r="I1005" s="3"/>
    </row>
    <row r="1006" spans="9:9" s="15" customFormat="1" ht="20.25" customHeight="1">
      <c r="I1006" s="3"/>
    </row>
    <row r="1007" spans="9:9" s="15" customFormat="1" ht="20.25" customHeight="1">
      <c r="I1007" s="3"/>
    </row>
    <row r="1008" spans="9:9" s="15" customFormat="1" ht="20.25" customHeight="1">
      <c r="I1008" s="3"/>
    </row>
    <row r="1009" spans="9:9" s="15" customFormat="1" ht="20.25" customHeight="1">
      <c r="I1009" s="3"/>
    </row>
    <row r="1010" spans="9:9" s="15" customFormat="1" ht="20.25" customHeight="1">
      <c r="I1010" s="3"/>
    </row>
    <row r="1011" spans="9:9" s="15" customFormat="1" ht="20.25" customHeight="1">
      <c r="I1011" s="3"/>
    </row>
    <row r="1012" spans="9:9" s="15" customFormat="1" ht="20.25" customHeight="1">
      <c r="I1012" s="3"/>
    </row>
    <row r="1013" spans="9:9" s="15" customFormat="1" ht="20.25" customHeight="1">
      <c r="I1013" s="3"/>
    </row>
    <row r="1014" spans="9:9" s="15" customFormat="1" ht="20.25" customHeight="1">
      <c r="I1014" s="3"/>
    </row>
    <row r="1015" spans="9:9" s="15" customFormat="1" ht="20.25" customHeight="1">
      <c r="I1015" s="3"/>
    </row>
    <row r="1016" spans="9:9" s="15" customFormat="1" ht="20.25" customHeight="1">
      <c r="I1016" s="3"/>
    </row>
    <row r="1017" spans="9:9" s="15" customFormat="1" ht="20.25" customHeight="1">
      <c r="I1017" s="3"/>
    </row>
    <row r="1018" spans="9:9" s="15" customFormat="1" ht="20.25" customHeight="1">
      <c r="I1018" s="3"/>
    </row>
    <row r="1019" spans="9:9" s="15" customFormat="1" ht="20.25" customHeight="1">
      <c r="I1019" s="3"/>
    </row>
    <row r="1020" spans="9:9" s="15" customFormat="1" ht="20.25" customHeight="1">
      <c r="I1020" s="3"/>
    </row>
    <row r="1021" spans="9:9" s="15" customFormat="1" ht="20.25" customHeight="1">
      <c r="I1021" s="3"/>
    </row>
    <row r="1022" spans="9:9" s="15" customFormat="1" ht="20.25" customHeight="1">
      <c r="I1022" s="3"/>
    </row>
    <row r="1023" spans="9:9" s="15" customFormat="1" ht="20.25" customHeight="1">
      <c r="I1023" s="3"/>
    </row>
    <row r="1024" spans="9:9" s="15" customFormat="1" ht="20.25" customHeight="1">
      <c r="I1024" s="3"/>
    </row>
    <row r="1025" spans="9:9" s="15" customFormat="1" ht="20.25" customHeight="1">
      <c r="I1025" s="3"/>
    </row>
    <row r="1026" spans="9:9" s="15" customFormat="1" ht="20.25" customHeight="1">
      <c r="I1026" s="3"/>
    </row>
    <row r="1027" spans="9:9" s="15" customFormat="1" ht="20.25" customHeight="1">
      <c r="I1027" s="3"/>
    </row>
    <row r="1028" spans="9:9" s="15" customFormat="1" ht="20.25" customHeight="1">
      <c r="I1028" s="3"/>
    </row>
    <row r="1029" spans="9:9" s="15" customFormat="1" ht="20.25" customHeight="1">
      <c r="I1029" s="3"/>
    </row>
    <row r="1030" spans="9:9" s="15" customFormat="1" ht="20.25" customHeight="1">
      <c r="I1030" s="3"/>
    </row>
    <row r="1031" spans="9:9" s="15" customFormat="1" ht="20.25" customHeight="1">
      <c r="I1031" s="3"/>
    </row>
    <row r="1032" spans="9:9" s="15" customFormat="1" ht="20.25" customHeight="1">
      <c r="I1032" s="3"/>
    </row>
    <row r="1033" spans="9:9" s="15" customFormat="1" ht="20.25" customHeight="1">
      <c r="I1033" s="3"/>
    </row>
    <row r="1034" spans="9:9" s="15" customFormat="1" ht="20.25" customHeight="1">
      <c r="I1034" s="3"/>
    </row>
    <row r="1035" spans="9:9" s="15" customFormat="1" ht="20.25" customHeight="1">
      <c r="I1035" s="3"/>
    </row>
    <row r="1036" spans="9:9" s="15" customFormat="1" ht="20.25" customHeight="1">
      <c r="I1036" s="3"/>
    </row>
    <row r="1037" spans="9:9" s="15" customFormat="1" ht="20.25" customHeight="1">
      <c r="I1037" s="3"/>
    </row>
    <row r="1038" spans="9:9" s="15" customFormat="1" ht="20.25" customHeight="1">
      <c r="I1038" s="3"/>
    </row>
    <row r="1039" spans="9:9" s="15" customFormat="1" ht="20.25" customHeight="1">
      <c r="I1039" s="3"/>
    </row>
    <row r="1040" spans="9:9" s="15" customFormat="1" ht="20.25" customHeight="1">
      <c r="I1040" s="3"/>
    </row>
    <row r="1041" spans="9:9" s="15" customFormat="1" ht="20.25" customHeight="1">
      <c r="I1041" s="3"/>
    </row>
    <row r="1042" spans="9:9" s="15" customFormat="1" ht="20.25" customHeight="1">
      <c r="I1042" s="3"/>
    </row>
    <row r="1043" spans="9:9" s="15" customFormat="1" ht="20.25" customHeight="1">
      <c r="I1043" s="3"/>
    </row>
    <row r="1044" spans="9:9" s="15" customFormat="1" ht="20.25" customHeight="1">
      <c r="I1044" s="3"/>
    </row>
    <row r="1045" spans="9:9" s="15" customFormat="1" ht="20.25" customHeight="1">
      <c r="I1045" s="3"/>
    </row>
    <row r="1046" spans="9:9" s="15" customFormat="1" ht="20.25" customHeight="1">
      <c r="I1046" s="3"/>
    </row>
    <row r="1047" spans="9:9" s="15" customFormat="1" ht="20.25" customHeight="1">
      <c r="I1047" s="3"/>
    </row>
    <row r="1048" spans="9:9" s="15" customFormat="1" ht="20.25" customHeight="1">
      <c r="I1048" s="3"/>
    </row>
    <row r="1049" spans="9:9" s="15" customFormat="1" ht="20.25" customHeight="1">
      <c r="I1049" s="3"/>
    </row>
    <row r="1050" spans="9:9" s="15" customFormat="1" ht="20.25" customHeight="1">
      <c r="I1050" s="3"/>
    </row>
    <row r="1051" spans="9:9" s="15" customFormat="1" ht="20.25" customHeight="1">
      <c r="I1051" s="3"/>
    </row>
    <row r="1052" spans="9:9" s="15" customFormat="1" ht="20.25" customHeight="1">
      <c r="I1052" s="3"/>
    </row>
    <row r="1053" spans="9:9" s="15" customFormat="1" ht="20.25" customHeight="1">
      <c r="I1053" s="3"/>
    </row>
    <row r="1054" spans="9:9" s="15" customFormat="1" ht="20.25" customHeight="1">
      <c r="I1054" s="3"/>
    </row>
    <row r="1055" spans="9:9" s="15" customFormat="1" ht="20.25" customHeight="1">
      <c r="I1055" s="3"/>
    </row>
    <row r="1056" spans="9:9" s="15" customFormat="1" ht="20.25" customHeight="1">
      <c r="I1056" s="3"/>
    </row>
    <row r="1057" spans="9:9" s="15" customFormat="1" ht="20.25" customHeight="1">
      <c r="I1057" s="3"/>
    </row>
    <row r="1058" spans="9:9" s="15" customFormat="1" ht="20.25" customHeight="1">
      <c r="I1058" s="3"/>
    </row>
    <row r="1059" spans="9:9" s="15" customFormat="1" ht="20.25" customHeight="1">
      <c r="I1059" s="3"/>
    </row>
    <row r="1060" spans="9:9" s="15" customFormat="1" ht="20.25" customHeight="1">
      <c r="I1060" s="3"/>
    </row>
    <row r="1061" spans="9:9" s="15" customFormat="1" ht="20.25" customHeight="1">
      <c r="I1061" s="3"/>
    </row>
    <row r="1062" spans="9:9" s="15" customFormat="1" ht="20.25" customHeight="1">
      <c r="I1062" s="3"/>
    </row>
    <row r="1063" spans="9:9" s="15" customFormat="1" ht="20.25" customHeight="1">
      <c r="I1063" s="3"/>
    </row>
    <row r="1064" spans="9:9" s="15" customFormat="1" ht="20.25" customHeight="1">
      <c r="I1064" s="3"/>
    </row>
    <row r="1065" spans="9:9" s="15" customFormat="1" ht="20.25" customHeight="1">
      <c r="I1065" s="3"/>
    </row>
    <row r="1066" spans="9:9" s="15" customFormat="1" ht="20.25" customHeight="1">
      <c r="I1066" s="3"/>
    </row>
    <row r="1067" spans="9:9" s="15" customFormat="1" ht="20.25" customHeight="1">
      <c r="I1067" s="3"/>
    </row>
    <row r="1068" spans="9:9" s="15" customFormat="1" ht="20.25" customHeight="1">
      <c r="I1068" s="3"/>
    </row>
    <row r="1069" spans="9:9" s="15" customFormat="1" ht="20.25" customHeight="1">
      <c r="I1069" s="3"/>
    </row>
    <row r="1070" spans="9:9" s="15" customFormat="1" ht="20.25" customHeight="1">
      <c r="I1070" s="3"/>
    </row>
    <row r="1071" spans="9:9" s="15" customFormat="1" ht="20.25" customHeight="1">
      <c r="I1071" s="3"/>
    </row>
    <row r="1072" spans="9:9" s="15" customFormat="1" ht="20.25" customHeight="1">
      <c r="I1072" s="3"/>
    </row>
    <row r="1073" spans="9:9" s="15" customFormat="1" ht="20.25" customHeight="1">
      <c r="I1073" s="3"/>
    </row>
    <row r="1074" spans="9:9" s="15" customFormat="1" ht="20.25" customHeight="1">
      <c r="I1074" s="3"/>
    </row>
    <row r="1075" spans="9:9" s="15" customFormat="1" ht="20.25" customHeight="1">
      <c r="I1075" s="3"/>
    </row>
    <row r="1076" spans="9:9" s="15" customFormat="1" ht="20.25" customHeight="1">
      <c r="I1076" s="3"/>
    </row>
    <row r="1077" spans="9:9" s="15" customFormat="1" ht="20.25" customHeight="1">
      <c r="I1077" s="3"/>
    </row>
    <row r="1078" spans="9:9" s="15" customFormat="1" ht="20.25" customHeight="1">
      <c r="I1078" s="3"/>
    </row>
    <row r="1079" spans="9:9" s="15" customFormat="1" ht="20.25" customHeight="1">
      <c r="I1079" s="3"/>
    </row>
    <row r="1080" spans="9:9" s="15" customFormat="1" ht="20.25" customHeight="1">
      <c r="I1080" s="3"/>
    </row>
    <row r="1081" spans="9:9" s="15" customFormat="1" ht="20.25" customHeight="1">
      <c r="I1081" s="3"/>
    </row>
    <row r="1082" spans="9:9" s="15" customFormat="1" ht="20.25" customHeight="1">
      <c r="I1082" s="3"/>
    </row>
    <row r="1083" spans="9:9" s="15" customFormat="1" ht="20.25" customHeight="1">
      <c r="I1083" s="3"/>
    </row>
    <row r="1084" spans="9:9" s="15" customFormat="1" ht="20.25" customHeight="1">
      <c r="I1084" s="3"/>
    </row>
    <row r="1085" spans="9:9" s="15" customFormat="1" ht="20.25" customHeight="1">
      <c r="I1085" s="3"/>
    </row>
    <row r="1086" spans="9:9" s="15" customFormat="1" ht="20.25" customHeight="1">
      <c r="I1086" s="3"/>
    </row>
    <row r="1087" spans="9:9" s="15" customFormat="1" ht="20.25" customHeight="1">
      <c r="I1087" s="3"/>
    </row>
    <row r="1088" spans="9:9" s="15" customFormat="1" ht="20.25" customHeight="1">
      <c r="I1088" s="3"/>
    </row>
    <row r="1089" spans="9:9" s="15" customFormat="1" ht="20.25" customHeight="1">
      <c r="I1089" s="3"/>
    </row>
    <row r="1090" spans="9:9" s="15" customFormat="1" ht="20.25" customHeight="1">
      <c r="I1090" s="3"/>
    </row>
    <row r="1091" spans="9:9" s="15" customFormat="1" ht="20.25" customHeight="1">
      <c r="I1091" s="3"/>
    </row>
    <row r="1092" spans="9:9" s="15" customFormat="1" ht="20.25" customHeight="1">
      <c r="I1092" s="3"/>
    </row>
    <row r="1093" spans="9:9" s="15" customFormat="1" ht="20.25" customHeight="1">
      <c r="I1093" s="3"/>
    </row>
    <row r="1094" spans="9:9" s="15" customFormat="1" ht="20.25" customHeight="1">
      <c r="I1094" s="3"/>
    </row>
    <row r="1095" spans="9:9" s="15" customFormat="1" ht="20.25" customHeight="1">
      <c r="I1095" s="3"/>
    </row>
    <row r="1096" spans="9:9" s="15" customFormat="1" ht="20.25" customHeight="1">
      <c r="I1096" s="3"/>
    </row>
    <row r="1097" spans="9:9" s="15" customFormat="1" ht="20.25" customHeight="1">
      <c r="I1097" s="3"/>
    </row>
    <row r="1098" spans="9:9" s="15" customFormat="1" ht="20.25" customHeight="1">
      <c r="I1098" s="3"/>
    </row>
    <row r="1099" spans="9:9" s="15" customFormat="1" ht="20.25" customHeight="1">
      <c r="I1099" s="3"/>
    </row>
    <row r="1100" spans="9:9" s="15" customFormat="1" ht="20.25" customHeight="1">
      <c r="I1100" s="3"/>
    </row>
    <row r="1101" spans="9:9" s="15" customFormat="1" ht="20.25" customHeight="1">
      <c r="I1101" s="3"/>
    </row>
    <row r="1102" spans="9:9" s="15" customFormat="1" ht="20.25" customHeight="1">
      <c r="I1102" s="3"/>
    </row>
    <row r="1103" spans="9:9" s="15" customFormat="1" ht="20.25" customHeight="1">
      <c r="I1103" s="3"/>
    </row>
    <row r="1104" spans="9:9" s="15" customFormat="1" ht="20.25" customHeight="1">
      <c r="I1104" s="3"/>
    </row>
    <row r="1105" spans="9:9" s="15" customFormat="1" ht="20.25" customHeight="1">
      <c r="I1105" s="3"/>
    </row>
    <row r="1106" spans="9:9" s="15" customFormat="1" ht="20.25" customHeight="1">
      <c r="I1106" s="3"/>
    </row>
    <row r="1107" spans="9:9" s="15" customFormat="1" ht="20.25" customHeight="1">
      <c r="I1107" s="3"/>
    </row>
    <row r="1108" spans="9:9" s="15" customFormat="1" ht="20.25" customHeight="1">
      <c r="I1108" s="3"/>
    </row>
    <row r="1109" spans="9:9" s="15" customFormat="1" ht="20.25" customHeight="1">
      <c r="I1109" s="3"/>
    </row>
    <row r="1110" spans="9:9" s="15" customFormat="1" ht="20.25" customHeight="1">
      <c r="I1110" s="3"/>
    </row>
    <row r="1111" spans="9:9" s="15" customFormat="1" ht="20.25" customHeight="1">
      <c r="I1111" s="3"/>
    </row>
    <row r="1112" spans="9:9" s="15" customFormat="1" ht="20.25" customHeight="1">
      <c r="I1112" s="3"/>
    </row>
    <row r="1113" spans="9:9" s="15" customFormat="1" ht="20.25" customHeight="1">
      <c r="I1113" s="3"/>
    </row>
    <row r="1114" spans="9:9" s="15" customFormat="1" ht="20.25" customHeight="1">
      <c r="I1114" s="3"/>
    </row>
    <row r="1115" spans="9:9" s="15" customFormat="1" ht="20.25" customHeight="1">
      <c r="I1115" s="3"/>
    </row>
    <row r="1116" spans="9:9" s="15" customFormat="1" ht="20.25" customHeight="1">
      <c r="I1116" s="3"/>
    </row>
    <row r="1117" spans="9:9" s="15" customFormat="1" ht="20.25" customHeight="1">
      <c r="I1117" s="3"/>
    </row>
    <row r="1118" spans="9:9" s="15" customFormat="1" ht="20.25" customHeight="1">
      <c r="I1118" s="3"/>
    </row>
    <row r="1119" spans="9:9" s="15" customFormat="1" ht="20.25" customHeight="1">
      <c r="I1119" s="3"/>
    </row>
    <row r="1120" spans="9:9" s="15" customFormat="1" ht="20.25" customHeight="1">
      <c r="I1120" s="3"/>
    </row>
    <row r="1121" spans="9:9" s="15" customFormat="1" ht="20.25" customHeight="1">
      <c r="I1121" s="3"/>
    </row>
    <row r="1122" spans="9:9" s="15" customFormat="1" ht="20.25" customHeight="1">
      <c r="I1122" s="3"/>
    </row>
    <row r="1123" spans="9:9" s="15" customFormat="1" ht="20.25" customHeight="1">
      <c r="I1123" s="3"/>
    </row>
    <row r="1124" spans="9:9" s="15" customFormat="1" ht="20.25" customHeight="1">
      <c r="I1124" s="3"/>
    </row>
    <row r="1125" spans="9:9" s="15" customFormat="1" ht="20.25" customHeight="1">
      <c r="I1125" s="3"/>
    </row>
    <row r="1126" spans="9:9" s="15" customFormat="1" ht="20.25" customHeight="1">
      <c r="I1126" s="3"/>
    </row>
    <row r="1127" spans="9:9" s="15" customFormat="1" ht="20.25" customHeight="1">
      <c r="I1127" s="3"/>
    </row>
    <row r="1128" spans="9:9" s="15" customFormat="1" ht="20.25" customHeight="1">
      <c r="I1128" s="3"/>
    </row>
    <row r="1129" spans="9:9" s="15" customFormat="1" ht="20.25" customHeight="1">
      <c r="I1129" s="3"/>
    </row>
    <row r="1130" spans="9:9" s="15" customFormat="1" ht="20.25" customHeight="1">
      <c r="I1130" s="3"/>
    </row>
    <row r="1131" spans="9:9" s="15" customFormat="1" ht="20.25" customHeight="1">
      <c r="I1131" s="3"/>
    </row>
    <row r="1132" spans="9:9" s="15" customFormat="1" ht="20.25" customHeight="1">
      <c r="I1132" s="3"/>
    </row>
    <row r="1133" spans="9:9" s="15" customFormat="1" ht="20.25" customHeight="1">
      <c r="I1133" s="3"/>
    </row>
    <row r="1134" spans="9:9" s="15" customFormat="1" ht="20.25" customHeight="1">
      <c r="I1134" s="3"/>
    </row>
    <row r="1135" spans="9:9" s="15" customFormat="1" ht="20.25" customHeight="1">
      <c r="I1135" s="3"/>
    </row>
    <row r="1136" spans="9:9" s="15" customFormat="1" ht="20.25" customHeight="1">
      <c r="I1136" s="3"/>
    </row>
    <row r="1137" spans="9:9" s="15" customFormat="1" ht="20.25" customHeight="1">
      <c r="I1137" s="3"/>
    </row>
    <row r="1138" spans="9:9" s="15" customFormat="1" ht="20.25" customHeight="1">
      <c r="I1138" s="3"/>
    </row>
    <row r="1139" spans="9:9" s="15" customFormat="1" ht="20.25" customHeight="1">
      <c r="I1139" s="3"/>
    </row>
    <row r="1140" spans="9:9" s="15" customFormat="1" ht="20.25" customHeight="1">
      <c r="I1140" s="3"/>
    </row>
    <row r="1141" spans="9:9" s="15" customFormat="1" ht="20.25" customHeight="1">
      <c r="I1141" s="3"/>
    </row>
    <row r="1142" spans="9:9" s="15" customFormat="1" ht="20.25" customHeight="1">
      <c r="I1142" s="3"/>
    </row>
    <row r="1143" spans="9:9" s="15" customFormat="1" ht="20.25" customHeight="1">
      <c r="I1143" s="3"/>
    </row>
    <row r="1144" spans="9:9" s="15" customFormat="1" ht="20.25" customHeight="1">
      <c r="I1144" s="3"/>
    </row>
    <row r="1145" spans="9:9" s="15" customFormat="1" ht="20.25" customHeight="1">
      <c r="I1145" s="3"/>
    </row>
    <row r="1146" spans="9:9" s="15" customFormat="1" ht="20.25" customHeight="1">
      <c r="I1146" s="3"/>
    </row>
    <row r="1147" spans="9:9" s="15" customFormat="1" ht="20.25" customHeight="1">
      <c r="I1147" s="3"/>
    </row>
    <row r="1148" spans="9:9" s="15" customFormat="1" ht="20.25" customHeight="1">
      <c r="I1148" s="3"/>
    </row>
    <row r="1149" spans="9:9" s="15" customFormat="1" ht="20.25" customHeight="1">
      <c r="I1149" s="3"/>
    </row>
    <row r="1150" spans="9:9" s="15" customFormat="1" ht="20.25" customHeight="1">
      <c r="I1150" s="3"/>
    </row>
    <row r="1151" spans="9:9" s="15" customFormat="1" ht="20.25" customHeight="1">
      <c r="I1151" s="3"/>
    </row>
    <row r="1152" spans="9:9" s="15" customFormat="1" ht="20.25" customHeight="1">
      <c r="I1152" s="3"/>
    </row>
    <row r="1153" spans="9:9" s="15" customFormat="1" ht="20.25" customHeight="1">
      <c r="I1153" s="3"/>
    </row>
    <row r="1154" spans="9:9" s="15" customFormat="1" ht="20.25" customHeight="1">
      <c r="I1154" s="3"/>
    </row>
    <row r="1155" spans="9:9" s="15" customFormat="1" ht="20.25" customHeight="1">
      <c r="I1155" s="3"/>
    </row>
    <row r="1156" spans="9:9" s="15" customFormat="1" ht="20.25" customHeight="1">
      <c r="I1156" s="3"/>
    </row>
    <row r="1157" spans="9:9" s="15" customFormat="1" ht="20.25" customHeight="1">
      <c r="I1157" s="3"/>
    </row>
    <row r="1158" spans="9:9" s="15" customFormat="1" ht="20.25" customHeight="1">
      <c r="I1158" s="3"/>
    </row>
    <row r="1159" spans="9:9" s="15" customFormat="1" ht="20.25" customHeight="1">
      <c r="I1159" s="3"/>
    </row>
    <row r="1160" spans="9:9" s="15" customFormat="1" ht="20.25" customHeight="1">
      <c r="I1160" s="3"/>
    </row>
    <row r="1161" spans="9:9" s="15" customFormat="1" ht="20.25" customHeight="1">
      <c r="I1161" s="3"/>
    </row>
    <row r="1162" spans="9:9" s="15" customFormat="1" ht="20.25" customHeight="1">
      <c r="I1162" s="3"/>
    </row>
    <row r="1163" spans="9:9" s="15" customFormat="1" ht="20.25" customHeight="1">
      <c r="I1163" s="3"/>
    </row>
    <row r="1164" spans="9:9" s="15" customFormat="1" ht="20.25" customHeight="1">
      <c r="I1164" s="3"/>
    </row>
    <row r="1165" spans="9:9" s="15" customFormat="1" ht="20.25" customHeight="1">
      <c r="I1165" s="3"/>
    </row>
    <row r="1166" spans="9:9" s="15" customFormat="1" ht="20.25" customHeight="1">
      <c r="I1166" s="3"/>
    </row>
    <row r="1167" spans="9:9" s="15" customFormat="1" ht="20.25" customHeight="1">
      <c r="I1167" s="3"/>
    </row>
    <row r="1168" spans="9:9" s="15" customFormat="1" ht="20.25" customHeight="1">
      <c r="I1168" s="3"/>
    </row>
    <row r="1169" spans="9:9" s="15" customFormat="1" ht="20.25" customHeight="1">
      <c r="I1169" s="3"/>
    </row>
    <row r="1170" spans="9:9" s="15" customFormat="1" ht="20.25" customHeight="1">
      <c r="I1170" s="3"/>
    </row>
    <row r="1171" spans="9:9" s="15" customFormat="1" ht="20.25" customHeight="1">
      <c r="I1171" s="3"/>
    </row>
    <row r="1172" spans="9:9" s="15" customFormat="1" ht="20.25" customHeight="1">
      <c r="I1172" s="3"/>
    </row>
    <row r="1173" spans="9:9" s="15" customFormat="1" ht="20.25" customHeight="1">
      <c r="I1173" s="3"/>
    </row>
    <row r="1174" spans="9:9" s="15" customFormat="1" ht="20.25" customHeight="1">
      <c r="I1174" s="3"/>
    </row>
    <row r="1175" spans="9:9" s="15" customFormat="1" ht="20.25" customHeight="1">
      <c r="I1175" s="3"/>
    </row>
    <row r="1176" spans="9:9" s="15" customFormat="1" ht="20.25" customHeight="1">
      <c r="I1176" s="3"/>
    </row>
    <row r="1177" spans="9:9" s="15" customFormat="1" ht="20.25" customHeight="1">
      <c r="I1177" s="3"/>
    </row>
    <row r="1178" spans="9:9" s="15" customFormat="1" ht="20.25" customHeight="1">
      <c r="I1178" s="3"/>
    </row>
    <row r="1179" spans="9:9" s="15" customFormat="1" ht="20.25" customHeight="1">
      <c r="I1179" s="3"/>
    </row>
    <row r="1180" spans="9:9" s="15" customFormat="1" ht="20.25" customHeight="1">
      <c r="I1180" s="3"/>
    </row>
    <row r="1181" spans="9:9" s="15" customFormat="1" ht="20.25" customHeight="1">
      <c r="I1181" s="3"/>
    </row>
    <row r="1182" spans="9:9" s="15" customFormat="1" ht="20.25" customHeight="1">
      <c r="I1182" s="3"/>
    </row>
    <row r="1183" spans="9:9" s="15" customFormat="1" ht="20.25" customHeight="1">
      <c r="I1183" s="3"/>
    </row>
    <row r="1184" spans="9:9" s="15" customFormat="1" ht="20.25" customHeight="1">
      <c r="I1184" s="3"/>
    </row>
    <row r="1185" spans="1:7" ht="20.25" customHeight="1">
      <c r="A1185" s="15"/>
      <c r="B1185" s="15"/>
      <c r="C1185" s="15"/>
      <c r="D1185" s="15"/>
      <c r="E1185" s="15"/>
      <c r="F1185" s="15"/>
      <c r="G1185" s="15"/>
    </row>
    <row r="1186" spans="1:7" ht="20.25" customHeight="1">
      <c r="A1186" s="15"/>
      <c r="B1186" s="15"/>
      <c r="C1186" s="15"/>
      <c r="D1186" s="15"/>
      <c r="E1186" s="15"/>
      <c r="F1186" s="15"/>
      <c r="G1186" s="15"/>
    </row>
    <row r="1187" spans="1:7" ht="20.25" customHeight="1">
      <c r="A1187" s="15"/>
      <c r="B1187" s="15"/>
      <c r="C1187" s="15"/>
      <c r="D1187" s="15"/>
      <c r="E1187" s="15"/>
      <c r="F1187" s="15"/>
      <c r="G1187" s="15"/>
    </row>
    <row r="1188" spans="1:7" ht="20.25" customHeight="1">
      <c r="A1188" s="15"/>
      <c r="B1188" s="15"/>
      <c r="C1188" s="15"/>
      <c r="D1188" s="15"/>
      <c r="E1188" s="15"/>
      <c r="F1188" s="15"/>
      <c r="G1188" s="15"/>
    </row>
    <row r="1189" spans="1:7" ht="20.25" customHeight="1">
      <c r="A1189" s="15"/>
      <c r="B1189" s="15"/>
      <c r="C1189" s="15"/>
      <c r="D1189" s="15"/>
      <c r="E1189" s="15"/>
      <c r="F1189" s="15"/>
      <c r="G1189" s="15"/>
    </row>
    <row r="1190" spans="1:7" ht="20.25" customHeight="1">
      <c r="A1190" s="15"/>
      <c r="B1190" s="15"/>
      <c r="C1190" s="15"/>
      <c r="D1190" s="15"/>
      <c r="E1190" s="15"/>
      <c r="F1190" s="15"/>
      <c r="G1190" s="15"/>
    </row>
    <row r="1191" spans="1:7" ht="20.25" customHeight="1">
      <c r="A1191" s="15"/>
      <c r="B1191" s="15"/>
      <c r="C1191" s="15"/>
      <c r="D1191" s="15"/>
      <c r="E1191" s="15"/>
      <c r="F1191" s="15"/>
      <c r="G1191" s="15"/>
    </row>
    <row r="1192" spans="1:7" ht="20.25" customHeight="1">
      <c r="A1192" s="15"/>
      <c r="B1192" s="15"/>
      <c r="C1192" s="15"/>
      <c r="D1192" s="15"/>
      <c r="E1192" s="15"/>
      <c r="F1192" s="15"/>
      <c r="G1192" s="15"/>
    </row>
    <row r="1193" spans="1:7" ht="20.25" customHeight="1">
      <c r="A1193" s="15"/>
      <c r="B1193" s="15"/>
      <c r="C1193" s="15"/>
      <c r="D1193" s="15"/>
      <c r="E1193" s="15"/>
      <c r="F1193" s="15"/>
      <c r="G1193" s="15"/>
    </row>
    <row r="1194" spans="1:7" ht="20.25" customHeight="1">
      <c r="A1194" s="15"/>
      <c r="B1194" s="15"/>
      <c r="C1194" s="15"/>
      <c r="D1194" s="15"/>
      <c r="E1194" s="15"/>
      <c r="F1194" s="15"/>
      <c r="G1194" s="15"/>
    </row>
    <row r="1195" spans="1:7" ht="20.25" customHeight="1">
      <c r="A1195" s="15"/>
      <c r="B1195" s="15"/>
      <c r="C1195" s="15"/>
      <c r="D1195" s="15"/>
      <c r="E1195" s="15"/>
      <c r="F1195" s="15"/>
      <c r="G1195" s="15"/>
    </row>
    <row r="1196" spans="1:7" ht="20.25" customHeight="1">
      <c r="A1196" s="15"/>
      <c r="B1196" s="15"/>
      <c r="C1196" s="15"/>
      <c r="D1196" s="15"/>
      <c r="E1196" s="15"/>
      <c r="F1196" s="15"/>
      <c r="G1196" s="15"/>
    </row>
    <row r="1197" spans="1:7" ht="20.25" customHeight="1">
      <c r="A1197" s="15"/>
      <c r="B1197" s="15"/>
      <c r="C1197" s="15"/>
      <c r="D1197" s="15"/>
      <c r="E1197" s="15"/>
      <c r="F1197" s="15"/>
      <c r="G1197" s="15"/>
    </row>
    <row r="1198" spans="1:7" ht="20.25" customHeight="1"/>
    <row r="1199" spans="1:7" ht="20.25" customHeight="1"/>
    <row r="1200" spans="1:7" ht="20.25" customHeight="1"/>
    <row r="1201" ht="20.25" customHeight="1"/>
    <row r="1202" ht="20.25" customHeight="1"/>
    <row r="1203" ht="20.25" customHeight="1"/>
    <row r="1204" ht="20.25" customHeight="1"/>
    <row r="1205" ht="20.25" customHeight="1"/>
    <row r="1206" ht="20.25" customHeight="1"/>
    <row r="1207" ht="20.25" customHeight="1"/>
    <row r="1208" ht="20.25" customHeight="1"/>
    <row r="1209" ht="20.25" customHeight="1"/>
    <row r="1210" ht="20.25" customHeight="1"/>
    <row r="1211" ht="20.25" customHeight="1"/>
    <row r="1212" ht="20.25" customHeight="1"/>
    <row r="1213" ht="20.25" customHeight="1"/>
    <row r="1214" ht="20.25" customHeight="1"/>
    <row r="1215" ht="20.25" customHeight="1"/>
    <row r="1216" ht="20.25" customHeight="1"/>
    <row r="1217" ht="20.25" customHeight="1"/>
    <row r="1218" ht="20.25" customHeight="1"/>
    <row r="1219" ht="20.25" customHeight="1"/>
    <row r="1220" ht="20.25" customHeight="1"/>
    <row r="1221" ht="20.25" customHeight="1"/>
    <row r="1222" ht="20.25" customHeight="1"/>
    <row r="1223" ht="20.25" customHeight="1"/>
    <row r="1224" ht="20.25" customHeight="1"/>
    <row r="1225" ht="20.25" customHeight="1"/>
    <row r="1226" ht="20.25" customHeight="1"/>
    <row r="1227" ht="20.25" customHeight="1"/>
    <row r="1228" ht="20.25" customHeight="1"/>
    <row r="1229" ht="20.25" customHeight="1"/>
    <row r="1230" ht="20.25" customHeight="1"/>
    <row r="1231" ht="20.25" customHeight="1"/>
    <row r="1232" ht="20.25" customHeight="1"/>
    <row r="1233" ht="20.25" customHeight="1"/>
    <row r="1234" ht="20.25" customHeight="1"/>
    <row r="1235" ht="20.25" customHeight="1"/>
    <row r="1236" ht="20.25" customHeight="1"/>
    <row r="1237" ht="20.25" customHeight="1"/>
    <row r="1238" ht="20.25" customHeight="1"/>
    <row r="1239" ht="20.25" customHeight="1"/>
    <row r="1240" ht="20.25" customHeight="1"/>
    <row r="1241" ht="20.25" customHeight="1"/>
    <row r="1242" ht="20.25" customHeight="1"/>
    <row r="1243" ht="20.25" customHeight="1"/>
    <row r="1244" ht="20.25" customHeight="1"/>
    <row r="1245" ht="20.25" customHeight="1"/>
    <row r="1246" ht="20.25" customHeight="1"/>
    <row r="1247" ht="20.25" customHeight="1"/>
    <row r="1248" ht="20.25" customHeight="1"/>
  </sheetData>
  <sheetProtection sheet="1" objects="1" scenarios="1"/>
  <sortState xmlns:xlrd2="http://schemas.microsoft.com/office/spreadsheetml/2017/richdata2" ref="A6:G76">
    <sortCondition ref="B6:B76"/>
    <sortCondition ref="A6:A76"/>
    <sortCondition ref="C6:C76"/>
  </sortState>
  <mergeCells count="7">
    <mergeCell ref="C2:E2"/>
    <mergeCell ref="C3:E3"/>
    <mergeCell ref="A2:B2"/>
    <mergeCell ref="A3:B3"/>
    <mergeCell ref="A1:I1"/>
    <mergeCell ref="F2:I2"/>
    <mergeCell ref="F3:I3"/>
  </mergeCells>
  <phoneticPr fontId="11" type="noConversion"/>
  <conditionalFormatting sqref="F6:G400">
    <cfRule type="cellIs" dxfId="736" priority="2" operator="equal">
      <formula>"Not Declared"</formula>
    </cfRule>
  </conditionalFormatting>
  <printOptions horizontalCentered="1"/>
  <pageMargins left="0.39370078740157499" right="0.39370078740157499" top="0.39370078740157499" bottom="0.196850393700787" header="0.511811023622047" footer="0.511811023622047"/>
  <pageSetup paperSize="9" scale="58" fitToHeight="0" orientation="portrait" horizontalDpi="4294967294"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00000000-000E-0000-1200-000001000000}">
            <xm:f>AND(D6&lt;&gt;"",C6&lt;&gt;"",ISNA(_xlfn.XLOOKUP(A6&amp;B6&amp;" "&amp;C6,DataTables!$A$12:$A$134,DataTables!$B$12:$B$134)))</xm:f>
            <x14:dxf>
              <fill>
                <patternFill>
                  <bgColor rgb="FFFF0000"/>
                </patternFill>
              </fill>
            </x14:dxf>
          </x14:cfRule>
          <xm:sqref>C6:C400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9CD9A937-5C93-43B7-B883-BBD4A062CBC9}">
          <x14:formula1>
            <xm:f>DataTables!$N$138:$N$154</xm:f>
          </x14:formula1>
          <xm:sqref>C6:C8</xm:sqref>
        </x14:dataValidation>
        <x14:dataValidation type="list" allowBlank="1" showInputMessage="1" showErrorMessage="1" xr:uid="{5FAAB8FF-3A2B-46E8-B296-3ACA8AD83BFD}">
          <x14:formula1>
            <xm:f>_xlfn.ANCHORARRAY(DataTables!$N$138)</xm:f>
          </x14:formula1>
          <xm:sqref>C9:C400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B0E36-81F4-A549-AEAA-B7B57782EB89}">
  <sheetPr codeName="Sheet7">
    <tabColor rgb="FFFFFF00"/>
    <pageSetUpPr fitToPage="1"/>
  </sheetPr>
  <dimension ref="A1:L1483"/>
  <sheetViews>
    <sheetView zoomScale="70" zoomScaleNormal="70" zoomScaleSheetLayoutView="100" workbookViewId="0">
      <selection activeCell="K1483" sqref="A1:L1484"/>
    </sheetView>
  </sheetViews>
  <sheetFormatPr baseColWidth="10" defaultColWidth="8.6640625" defaultRowHeight="15" customHeight="1"/>
  <cols>
    <col min="1" max="1" width="16.5" style="7" customWidth="1"/>
    <col min="2" max="2" width="19.5" style="7" customWidth="1"/>
    <col min="3" max="3" width="31.1640625" style="10" customWidth="1"/>
    <col min="4" max="4" width="28.5" style="10" customWidth="1"/>
    <col min="5" max="5" width="13.83203125" style="7" customWidth="1"/>
    <col min="6" max="6" width="8.6640625" style="7"/>
    <col min="7" max="7" width="8.6640625" style="8"/>
    <col min="8" max="8" width="28.5" style="7" customWidth="1"/>
    <col min="9" max="10" width="5.6640625" style="7" customWidth="1"/>
    <col min="11" max="11" width="6.83203125" style="7" customWidth="1"/>
    <col min="12" max="12" width="8.6640625" style="7"/>
    <col min="13" max="16384" width="8.6640625" style="8"/>
  </cols>
  <sheetData>
    <row r="1" spans="1:12" s="15" customFormat="1" ht="40" customHeight="1">
      <c r="A1" s="836" t="str">
        <f>'Read Me First'!A1</f>
        <v>Oxfordshire Track and Field League 2026</v>
      </c>
      <c r="B1" s="836"/>
      <c r="C1" s="836"/>
      <c r="D1" s="836"/>
      <c r="E1" s="836"/>
      <c r="F1" s="836"/>
      <c r="G1" s="50"/>
      <c r="H1" s="3"/>
      <c r="I1" s="3"/>
      <c r="J1" s="3"/>
      <c r="K1" s="3"/>
      <c r="L1" s="3"/>
    </row>
    <row r="2" spans="1:12" s="15" customFormat="1" ht="30" customHeight="1">
      <c r="A2" s="837" t="s">
        <v>287</v>
      </c>
      <c r="B2" s="837"/>
      <c r="C2" s="837"/>
      <c r="D2" s="837"/>
      <c r="E2" s="837"/>
      <c r="F2" s="837"/>
      <c r="H2" s="3"/>
      <c r="I2" s="3"/>
      <c r="J2" s="3"/>
      <c r="K2" s="3"/>
      <c r="L2" s="3"/>
    </row>
    <row r="3" spans="1:12" s="15" customFormat="1" ht="20.25" customHeight="1">
      <c r="A3" s="355" t="s">
        <v>288</v>
      </c>
      <c r="B3" s="354"/>
      <c r="C3" s="72"/>
      <c r="D3" s="72"/>
      <c r="E3" s="72"/>
      <c r="F3" s="72"/>
      <c r="H3" s="3"/>
      <c r="I3" s="3"/>
      <c r="J3" s="3"/>
      <c r="K3" s="3"/>
      <c r="L3" s="3"/>
    </row>
    <row r="5" spans="1:12" s="6" customFormat="1" ht="30" customHeight="1">
      <c r="A5" s="710" t="s">
        <v>289</v>
      </c>
      <c r="B5" s="52" t="s">
        <v>290</v>
      </c>
      <c r="C5" s="53" t="s">
        <v>54</v>
      </c>
      <c r="D5" s="709" t="s">
        <v>55</v>
      </c>
      <c r="E5" s="54" t="s">
        <v>281</v>
      </c>
      <c r="F5" s="709" t="s">
        <v>282</v>
      </c>
      <c r="H5" s="7"/>
      <c r="I5" s="7"/>
      <c r="J5" s="7"/>
      <c r="K5" s="7"/>
      <c r="L5" s="7"/>
    </row>
    <row r="6" spans="1:12" ht="20.25" customHeight="1">
      <c r="A6" s="55"/>
      <c r="B6" s="709" t="str" cm="1">
        <f t="array" ref="B6:B31">Abingdon!O$5:O$30</f>
        <v xml:space="preserve"> </v>
      </c>
      <c r="C6" s="56" cm="1">
        <f t="array" ref="C6:C31">Abingdon!A$5:A$30</f>
        <v>0</v>
      </c>
      <c r="D6" s="33" t="str">
        <f>Abingdon!AJ$2</f>
        <v>Abingdon AC</v>
      </c>
      <c r="E6" s="709" t="s">
        <v>122</v>
      </c>
      <c r="F6" s="709" t="s">
        <v>123</v>
      </c>
    </row>
    <row r="7" spans="1:12" ht="20.25" customHeight="1">
      <c r="A7" s="17"/>
      <c r="B7" s="709" t="str">
        <v xml:space="preserve"> </v>
      </c>
      <c r="C7" s="56">
        <v>0</v>
      </c>
      <c r="D7" s="33" t="str">
        <f>$D$6</f>
        <v>Abingdon AC</v>
      </c>
      <c r="E7" s="709" t="s">
        <v>122</v>
      </c>
      <c r="F7" s="709" t="s">
        <v>123</v>
      </c>
    </row>
    <row r="8" spans="1:12" ht="20.25" customHeight="1">
      <c r="A8" s="17"/>
      <c r="B8" s="709" t="str">
        <v xml:space="preserve"> </v>
      </c>
      <c r="C8" s="56">
        <v>0</v>
      </c>
      <c r="D8" s="33" t="str">
        <f t="shared" ref="D8:D71" si="0">$D$6</f>
        <v>Abingdon AC</v>
      </c>
      <c r="E8" s="709" t="s">
        <v>122</v>
      </c>
      <c r="F8" s="709" t="s">
        <v>123</v>
      </c>
    </row>
    <row r="9" spans="1:12" ht="20.25" customHeight="1">
      <c r="A9" s="17"/>
      <c r="B9" s="709" t="str">
        <v xml:space="preserve"> </v>
      </c>
      <c r="C9" s="56">
        <v>0</v>
      </c>
      <c r="D9" s="33" t="str">
        <f t="shared" si="0"/>
        <v>Abingdon AC</v>
      </c>
      <c r="E9" s="709" t="s">
        <v>122</v>
      </c>
      <c r="F9" s="709" t="s">
        <v>123</v>
      </c>
    </row>
    <row r="10" spans="1:12" ht="20.25" customHeight="1">
      <c r="A10" s="17"/>
      <c r="B10" s="709" t="str">
        <v xml:space="preserve"> </v>
      </c>
      <c r="C10" s="56">
        <v>0</v>
      </c>
      <c r="D10" s="33" t="str">
        <f t="shared" si="0"/>
        <v>Abingdon AC</v>
      </c>
      <c r="E10" s="709" t="s">
        <v>122</v>
      </c>
      <c r="F10" s="709" t="s">
        <v>123</v>
      </c>
    </row>
    <row r="11" spans="1:12" ht="20.25" customHeight="1">
      <c r="A11" s="17"/>
      <c r="B11" s="709" t="str">
        <v xml:space="preserve"> </v>
      </c>
      <c r="C11" s="56">
        <v>0</v>
      </c>
      <c r="D11" s="33" t="str">
        <f t="shared" si="0"/>
        <v>Abingdon AC</v>
      </c>
      <c r="E11" s="709" t="s">
        <v>122</v>
      </c>
      <c r="F11" s="709" t="s">
        <v>123</v>
      </c>
    </row>
    <row r="12" spans="1:12" ht="20.25" customHeight="1">
      <c r="A12" s="17"/>
      <c r="B12" s="709" t="str">
        <v xml:space="preserve"> </v>
      </c>
      <c r="C12" s="56">
        <v>0</v>
      </c>
      <c r="D12" s="33" t="str">
        <f t="shared" si="0"/>
        <v>Abingdon AC</v>
      </c>
      <c r="E12" s="709" t="s">
        <v>122</v>
      </c>
      <c r="F12" s="709" t="s">
        <v>123</v>
      </c>
    </row>
    <row r="13" spans="1:12" ht="20.25" customHeight="1">
      <c r="A13" s="17"/>
      <c r="B13" s="709" t="str">
        <v xml:space="preserve"> </v>
      </c>
      <c r="C13" s="56">
        <v>0</v>
      </c>
      <c r="D13" s="33" t="str">
        <f t="shared" si="0"/>
        <v>Abingdon AC</v>
      </c>
      <c r="E13" s="709" t="s">
        <v>122</v>
      </c>
      <c r="F13" s="709" t="s">
        <v>123</v>
      </c>
    </row>
    <row r="14" spans="1:12" ht="20.25" customHeight="1">
      <c r="A14" s="17"/>
      <c r="B14" s="709" t="str">
        <v xml:space="preserve"> </v>
      </c>
      <c r="C14" s="56">
        <v>0</v>
      </c>
      <c r="D14" s="33" t="str">
        <f t="shared" si="0"/>
        <v>Abingdon AC</v>
      </c>
      <c r="E14" s="709" t="s">
        <v>122</v>
      </c>
      <c r="F14" s="709" t="s">
        <v>123</v>
      </c>
    </row>
    <row r="15" spans="1:12" ht="20.25" customHeight="1">
      <c r="A15" s="17"/>
      <c r="B15" s="709" t="str">
        <v xml:space="preserve"> </v>
      </c>
      <c r="C15" s="56">
        <v>0</v>
      </c>
      <c r="D15" s="33" t="str">
        <f t="shared" si="0"/>
        <v>Abingdon AC</v>
      </c>
      <c r="E15" s="709" t="s">
        <v>122</v>
      </c>
      <c r="F15" s="709" t="s">
        <v>123</v>
      </c>
    </row>
    <row r="16" spans="1:12" ht="20.25" customHeight="1">
      <c r="A16" s="17"/>
      <c r="B16" s="709" t="str">
        <v xml:space="preserve"> </v>
      </c>
      <c r="C16" s="56">
        <v>0</v>
      </c>
      <c r="D16" s="33" t="str">
        <f t="shared" si="0"/>
        <v>Abingdon AC</v>
      </c>
      <c r="E16" s="709" t="s">
        <v>122</v>
      </c>
      <c r="F16" s="709" t="s">
        <v>123</v>
      </c>
    </row>
    <row r="17" spans="1:11" ht="20.25" customHeight="1">
      <c r="A17" s="17"/>
      <c r="B17" s="709" t="str">
        <v xml:space="preserve"> </v>
      </c>
      <c r="C17" s="56">
        <v>0</v>
      </c>
      <c r="D17" s="33" t="str">
        <f t="shared" si="0"/>
        <v>Abingdon AC</v>
      </c>
      <c r="E17" s="709" t="s">
        <v>122</v>
      </c>
      <c r="F17" s="709" t="s">
        <v>123</v>
      </c>
    </row>
    <row r="18" spans="1:11" ht="20.25" customHeight="1">
      <c r="A18" s="17"/>
      <c r="B18" s="709" t="str">
        <v xml:space="preserve"> </v>
      </c>
      <c r="C18" s="56">
        <v>0</v>
      </c>
      <c r="D18" s="33" t="str">
        <f t="shared" si="0"/>
        <v>Abingdon AC</v>
      </c>
      <c r="E18" s="709" t="s">
        <v>122</v>
      </c>
      <c r="F18" s="709" t="s">
        <v>123</v>
      </c>
    </row>
    <row r="19" spans="1:11" ht="20.25" customHeight="1">
      <c r="A19" s="17"/>
      <c r="B19" s="709" t="str">
        <v xml:space="preserve"> </v>
      </c>
      <c r="C19" s="56">
        <v>0</v>
      </c>
      <c r="D19" s="33" t="str">
        <f t="shared" si="0"/>
        <v>Abingdon AC</v>
      </c>
      <c r="E19" s="709" t="s">
        <v>122</v>
      </c>
      <c r="F19" s="709" t="s">
        <v>123</v>
      </c>
    </row>
    <row r="20" spans="1:11" ht="20.25" customHeight="1">
      <c r="A20" s="17"/>
      <c r="B20" s="709" t="str">
        <v xml:space="preserve"> </v>
      </c>
      <c r="C20" s="56">
        <v>0</v>
      </c>
      <c r="D20" s="33" t="str">
        <f t="shared" si="0"/>
        <v>Abingdon AC</v>
      </c>
      <c r="E20" s="709" t="s">
        <v>122</v>
      </c>
      <c r="F20" s="709" t="s">
        <v>123</v>
      </c>
    </row>
    <row r="21" spans="1:11" ht="20.25" customHeight="1">
      <c r="A21" s="17"/>
      <c r="B21" s="709" t="str">
        <v xml:space="preserve"> </v>
      </c>
      <c r="C21" s="56">
        <v>0</v>
      </c>
      <c r="D21" s="33" t="str">
        <f t="shared" si="0"/>
        <v>Abingdon AC</v>
      </c>
      <c r="E21" s="709" t="s">
        <v>122</v>
      </c>
      <c r="F21" s="709" t="s">
        <v>123</v>
      </c>
    </row>
    <row r="22" spans="1:11" ht="20.25" customHeight="1">
      <c r="A22" s="17"/>
      <c r="B22" s="709" t="str">
        <v xml:space="preserve"> </v>
      </c>
      <c r="C22" s="56">
        <v>0</v>
      </c>
      <c r="D22" s="33" t="str">
        <f t="shared" si="0"/>
        <v>Abingdon AC</v>
      </c>
      <c r="E22" s="709" t="s">
        <v>122</v>
      </c>
      <c r="F22" s="709" t="s">
        <v>123</v>
      </c>
    </row>
    <row r="23" spans="1:11" ht="20.25" customHeight="1">
      <c r="A23" s="17"/>
      <c r="B23" s="709" t="str">
        <v xml:space="preserve"> </v>
      </c>
      <c r="C23" s="56">
        <v>0</v>
      </c>
      <c r="D23" s="33" t="str">
        <f t="shared" si="0"/>
        <v>Abingdon AC</v>
      </c>
      <c r="E23" s="709" t="s">
        <v>122</v>
      </c>
      <c r="F23" s="709" t="s">
        <v>123</v>
      </c>
    </row>
    <row r="24" spans="1:11" ht="20.25" customHeight="1">
      <c r="A24" s="17"/>
      <c r="B24" s="709" t="str">
        <v xml:space="preserve"> </v>
      </c>
      <c r="C24" s="56">
        <v>0</v>
      </c>
      <c r="D24" s="33" t="str">
        <f t="shared" si="0"/>
        <v>Abingdon AC</v>
      </c>
      <c r="E24" s="709" t="s">
        <v>122</v>
      </c>
      <c r="F24" s="709" t="s">
        <v>123</v>
      </c>
    </row>
    <row r="25" spans="1:11" ht="20.25" customHeight="1">
      <c r="A25" s="17"/>
      <c r="B25" s="709" t="str">
        <v xml:space="preserve"> </v>
      </c>
      <c r="C25" s="56">
        <v>0</v>
      </c>
      <c r="D25" s="33" t="str">
        <f t="shared" si="0"/>
        <v>Abingdon AC</v>
      </c>
      <c r="E25" s="709" t="s">
        <v>122</v>
      </c>
      <c r="F25" s="709" t="s">
        <v>123</v>
      </c>
    </row>
    <row r="26" spans="1:11" ht="20.25" customHeight="1">
      <c r="A26" s="17"/>
      <c r="B26" s="709" t="str">
        <v xml:space="preserve"> </v>
      </c>
      <c r="C26" s="56">
        <v>0</v>
      </c>
      <c r="D26" s="33" t="str">
        <f t="shared" si="0"/>
        <v>Abingdon AC</v>
      </c>
      <c r="E26" s="709" t="s">
        <v>122</v>
      </c>
      <c r="F26" s="709" t="s">
        <v>123</v>
      </c>
    </row>
    <row r="27" spans="1:11" ht="20.25" customHeight="1">
      <c r="A27" s="17"/>
      <c r="B27" s="709" t="str">
        <v xml:space="preserve"> </v>
      </c>
      <c r="C27" s="56">
        <v>0</v>
      </c>
      <c r="D27" s="33" t="str">
        <f t="shared" si="0"/>
        <v>Abingdon AC</v>
      </c>
      <c r="E27" s="709" t="s">
        <v>122</v>
      </c>
      <c r="F27" s="709" t="s">
        <v>123</v>
      </c>
    </row>
    <row r="28" spans="1:11" ht="20.25" customHeight="1">
      <c r="A28" s="17"/>
      <c r="B28" s="709" t="str">
        <v xml:space="preserve"> </v>
      </c>
      <c r="C28" s="56">
        <v>0</v>
      </c>
      <c r="D28" s="33" t="str">
        <f t="shared" si="0"/>
        <v>Abingdon AC</v>
      </c>
      <c r="E28" s="709" t="s">
        <v>122</v>
      </c>
      <c r="F28" s="709" t="s">
        <v>123</v>
      </c>
    </row>
    <row r="29" spans="1:11" ht="20.25" customHeight="1">
      <c r="A29" s="17"/>
      <c r="B29" s="709" t="str">
        <v xml:space="preserve"> </v>
      </c>
      <c r="C29" s="56">
        <v>0</v>
      </c>
      <c r="D29" s="33" t="str">
        <f t="shared" si="0"/>
        <v>Abingdon AC</v>
      </c>
      <c r="E29" s="709" t="s">
        <v>122</v>
      </c>
      <c r="F29" s="709" t="s">
        <v>123</v>
      </c>
    </row>
    <row r="30" spans="1:11" ht="20.25" customHeight="1">
      <c r="A30" s="17"/>
      <c r="B30" s="709" t="str">
        <v xml:space="preserve"> </v>
      </c>
      <c r="C30" s="56">
        <v>0</v>
      </c>
      <c r="D30" s="33" t="str">
        <f t="shared" si="0"/>
        <v>Abingdon AC</v>
      </c>
      <c r="E30" s="709" t="s">
        <v>122</v>
      </c>
      <c r="F30" s="709" t="s">
        <v>123</v>
      </c>
    </row>
    <row r="31" spans="1:11" ht="20.25" customHeight="1">
      <c r="A31" s="17"/>
      <c r="B31" s="709" t="str">
        <v xml:space="preserve"> </v>
      </c>
      <c r="C31" s="56">
        <v>0</v>
      </c>
      <c r="D31" s="33" t="str">
        <f t="shared" si="0"/>
        <v>Abingdon AC</v>
      </c>
      <c r="E31" s="709" t="s">
        <v>122</v>
      </c>
      <c r="F31" s="709" t="s">
        <v>123</v>
      </c>
      <c r="H31" s="7" t="str">
        <f>D31</f>
        <v>Abingdon AC</v>
      </c>
      <c r="I31" s="7" t="str">
        <f>E31</f>
        <v>U14</v>
      </c>
      <c r="J31" s="7" t="str">
        <f>F31</f>
        <v>M</v>
      </c>
      <c r="K31" s="7">
        <f>26-COUNT(C6:C31)</f>
        <v>0</v>
      </c>
    </row>
    <row r="32" spans="1:11" ht="20.25" customHeight="1">
      <c r="A32" s="17"/>
      <c r="B32" s="709" t="str">
        <f>IF(COUNTIF(Abingdon!N$5:N$30,"*n*")=0,"","X")</f>
        <v/>
      </c>
      <c r="C32" s="155" t="s">
        <v>291</v>
      </c>
      <c r="D32" s="33" t="str">
        <f t="shared" si="0"/>
        <v>Abingdon AC</v>
      </c>
      <c r="E32" s="709" t="s">
        <v>122</v>
      </c>
      <c r="F32" s="709" t="s">
        <v>123</v>
      </c>
    </row>
    <row r="33" spans="1:6" ht="20.25" customHeight="1">
      <c r="A33" s="17"/>
      <c r="B33" s="709" t="str" cm="1">
        <f t="array" ref="B33:B58">Abingdon!AG$5:AG$30</f>
        <v xml:space="preserve"> </v>
      </c>
      <c r="C33" s="33" cm="1">
        <f t="array" ref="C33:C58">Abingdon!R$5:R$30</f>
        <v>0</v>
      </c>
      <c r="D33" s="33" t="str">
        <f t="shared" si="0"/>
        <v>Abingdon AC</v>
      </c>
      <c r="E33" s="709" t="s">
        <v>157</v>
      </c>
      <c r="F33" s="709" t="s">
        <v>123</v>
      </c>
    </row>
    <row r="34" spans="1:6" ht="20.25" customHeight="1">
      <c r="A34" s="17"/>
      <c r="B34" s="709" t="str">
        <v xml:space="preserve"> </v>
      </c>
      <c r="C34" s="56">
        <v>0</v>
      </c>
      <c r="D34" s="33" t="str">
        <f t="shared" si="0"/>
        <v>Abingdon AC</v>
      </c>
      <c r="E34" s="709" t="s">
        <v>157</v>
      </c>
      <c r="F34" s="709" t="s">
        <v>123</v>
      </c>
    </row>
    <row r="35" spans="1:6" ht="20.25" customHeight="1">
      <c r="A35" s="17"/>
      <c r="B35" s="709" t="str">
        <v xml:space="preserve"> </v>
      </c>
      <c r="C35" s="56">
        <v>0</v>
      </c>
      <c r="D35" s="33" t="str">
        <f t="shared" si="0"/>
        <v>Abingdon AC</v>
      </c>
      <c r="E35" s="709" t="s">
        <v>157</v>
      </c>
      <c r="F35" s="709" t="s">
        <v>123</v>
      </c>
    </row>
    <row r="36" spans="1:6" ht="20.25" customHeight="1">
      <c r="A36" s="17"/>
      <c r="B36" s="709" t="str">
        <v xml:space="preserve"> </v>
      </c>
      <c r="C36" s="56">
        <v>0</v>
      </c>
      <c r="D36" s="33" t="str">
        <f t="shared" si="0"/>
        <v>Abingdon AC</v>
      </c>
      <c r="E36" s="709" t="s">
        <v>157</v>
      </c>
      <c r="F36" s="709" t="s">
        <v>123</v>
      </c>
    </row>
    <row r="37" spans="1:6" ht="20.25" customHeight="1">
      <c r="A37" s="17"/>
      <c r="B37" s="709" t="str">
        <v xml:space="preserve"> </v>
      </c>
      <c r="C37" s="56">
        <v>0</v>
      </c>
      <c r="D37" s="33" t="str">
        <f t="shared" si="0"/>
        <v>Abingdon AC</v>
      </c>
      <c r="E37" s="709" t="s">
        <v>157</v>
      </c>
      <c r="F37" s="709" t="s">
        <v>123</v>
      </c>
    </row>
    <row r="38" spans="1:6" ht="20.25" customHeight="1">
      <c r="A38" s="17"/>
      <c r="B38" s="709" t="str">
        <v xml:space="preserve"> </v>
      </c>
      <c r="C38" s="56">
        <v>0</v>
      </c>
      <c r="D38" s="33" t="str">
        <f t="shared" si="0"/>
        <v>Abingdon AC</v>
      </c>
      <c r="E38" s="709" t="s">
        <v>157</v>
      </c>
      <c r="F38" s="709" t="s">
        <v>123</v>
      </c>
    </row>
    <row r="39" spans="1:6" ht="20.25" customHeight="1">
      <c r="A39" s="17"/>
      <c r="B39" s="709" t="str">
        <v xml:space="preserve"> </v>
      </c>
      <c r="C39" s="56">
        <v>0</v>
      </c>
      <c r="D39" s="33" t="str">
        <f t="shared" si="0"/>
        <v>Abingdon AC</v>
      </c>
      <c r="E39" s="709" t="s">
        <v>157</v>
      </c>
      <c r="F39" s="709" t="s">
        <v>123</v>
      </c>
    </row>
    <row r="40" spans="1:6" ht="20.25" customHeight="1">
      <c r="A40" s="17"/>
      <c r="B40" s="709" t="str">
        <v xml:space="preserve"> </v>
      </c>
      <c r="C40" s="56">
        <v>0</v>
      </c>
      <c r="D40" s="33" t="str">
        <f t="shared" si="0"/>
        <v>Abingdon AC</v>
      </c>
      <c r="E40" s="709" t="s">
        <v>157</v>
      </c>
      <c r="F40" s="709" t="s">
        <v>123</v>
      </c>
    </row>
    <row r="41" spans="1:6" ht="20.25" customHeight="1">
      <c r="A41" s="17"/>
      <c r="B41" s="709" t="str">
        <v xml:space="preserve"> </v>
      </c>
      <c r="C41" s="56">
        <v>0</v>
      </c>
      <c r="D41" s="33" t="str">
        <f t="shared" si="0"/>
        <v>Abingdon AC</v>
      </c>
      <c r="E41" s="709" t="s">
        <v>157</v>
      </c>
      <c r="F41" s="709" t="s">
        <v>123</v>
      </c>
    </row>
    <row r="42" spans="1:6" ht="20.25" customHeight="1">
      <c r="A42" s="17"/>
      <c r="B42" s="709" t="str">
        <v xml:space="preserve"> </v>
      </c>
      <c r="C42" s="56">
        <v>0</v>
      </c>
      <c r="D42" s="33" t="str">
        <f t="shared" si="0"/>
        <v>Abingdon AC</v>
      </c>
      <c r="E42" s="709" t="s">
        <v>157</v>
      </c>
      <c r="F42" s="709" t="s">
        <v>123</v>
      </c>
    </row>
    <row r="43" spans="1:6" ht="20.25" customHeight="1">
      <c r="A43" s="17"/>
      <c r="B43" s="709" t="str">
        <v xml:space="preserve"> </v>
      </c>
      <c r="C43" s="56">
        <v>0</v>
      </c>
      <c r="D43" s="33" t="str">
        <f t="shared" si="0"/>
        <v>Abingdon AC</v>
      </c>
      <c r="E43" s="709" t="s">
        <v>157</v>
      </c>
      <c r="F43" s="709" t="s">
        <v>123</v>
      </c>
    </row>
    <row r="44" spans="1:6" ht="20.25" customHeight="1">
      <c r="A44" s="17"/>
      <c r="B44" s="709" t="str">
        <v xml:space="preserve"> </v>
      </c>
      <c r="C44" s="56">
        <v>0</v>
      </c>
      <c r="D44" s="33" t="str">
        <f t="shared" si="0"/>
        <v>Abingdon AC</v>
      </c>
      <c r="E44" s="709" t="s">
        <v>157</v>
      </c>
      <c r="F44" s="709" t="s">
        <v>123</v>
      </c>
    </row>
    <row r="45" spans="1:6" ht="20.25" customHeight="1">
      <c r="A45" s="17"/>
      <c r="B45" s="709" t="str">
        <v xml:space="preserve"> </v>
      </c>
      <c r="C45" s="56">
        <v>0</v>
      </c>
      <c r="D45" s="33" t="str">
        <f t="shared" si="0"/>
        <v>Abingdon AC</v>
      </c>
      <c r="E45" s="709" t="s">
        <v>157</v>
      </c>
      <c r="F45" s="709" t="s">
        <v>123</v>
      </c>
    </row>
    <row r="46" spans="1:6" ht="20.25" customHeight="1">
      <c r="A46" s="17"/>
      <c r="B46" s="709" t="str">
        <v xml:space="preserve"> </v>
      </c>
      <c r="C46" s="56">
        <v>0</v>
      </c>
      <c r="D46" s="33" t="str">
        <f t="shared" si="0"/>
        <v>Abingdon AC</v>
      </c>
      <c r="E46" s="709" t="s">
        <v>157</v>
      </c>
      <c r="F46" s="709" t="s">
        <v>123</v>
      </c>
    </row>
    <row r="47" spans="1:6" ht="20.25" customHeight="1">
      <c r="A47" s="17"/>
      <c r="B47" s="709" t="str">
        <v xml:space="preserve"> </v>
      </c>
      <c r="C47" s="56">
        <v>0</v>
      </c>
      <c r="D47" s="33" t="str">
        <f t="shared" si="0"/>
        <v>Abingdon AC</v>
      </c>
      <c r="E47" s="709" t="s">
        <v>157</v>
      </c>
      <c r="F47" s="709" t="s">
        <v>123</v>
      </c>
    </row>
    <row r="48" spans="1:6" ht="20.25" customHeight="1">
      <c r="A48" s="17"/>
      <c r="B48" s="709" t="str">
        <v xml:space="preserve"> </v>
      </c>
      <c r="C48" s="56">
        <v>0</v>
      </c>
      <c r="D48" s="33" t="str">
        <f t="shared" si="0"/>
        <v>Abingdon AC</v>
      </c>
      <c r="E48" s="709" t="s">
        <v>157</v>
      </c>
      <c r="F48" s="709" t="s">
        <v>123</v>
      </c>
    </row>
    <row r="49" spans="1:11" ht="20.25" customHeight="1">
      <c r="A49" s="17"/>
      <c r="B49" s="709" t="str">
        <v xml:space="preserve"> </v>
      </c>
      <c r="C49" s="56">
        <v>0</v>
      </c>
      <c r="D49" s="33" t="str">
        <f t="shared" si="0"/>
        <v>Abingdon AC</v>
      </c>
      <c r="E49" s="709" t="s">
        <v>157</v>
      </c>
      <c r="F49" s="709" t="s">
        <v>123</v>
      </c>
    </row>
    <row r="50" spans="1:11" ht="20.25" customHeight="1">
      <c r="A50" s="17"/>
      <c r="B50" s="709" t="str">
        <v xml:space="preserve"> </v>
      </c>
      <c r="C50" s="56">
        <v>0</v>
      </c>
      <c r="D50" s="33" t="str">
        <f t="shared" si="0"/>
        <v>Abingdon AC</v>
      </c>
      <c r="E50" s="709" t="s">
        <v>157</v>
      </c>
      <c r="F50" s="709" t="s">
        <v>123</v>
      </c>
    </row>
    <row r="51" spans="1:11" ht="20.25" customHeight="1">
      <c r="A51" s="17"/>
      <c r="B51" s="709" t="str">
        <v xml:space="preserve"> </v>
      </c>
      <c r="C51" s="56">
        <v>0</v>
      </c>
      <c r="D51" s="33" t="str">
        <f t="shared" si="0"/>
        <v>Abingdon AC</v>
      </c>
      <c r="E51" s="709" t="s">
        <v>157</v>
      </c>
      <c r="F51" s="709" t="s">
        <v>123</v>
      </c>
    </row>
    <row r="52" spans="1:11" ht="20.25" customHeight="1">
      <c r="A52" s="17"/>
      <c r="B52" s="709" t="str">
        <v xml:space="preserve"> </v>
      </c>
      <c r="C52" s="56">
        <v>0</v>
      </c>
      <c r="D52" s="33" t="str">
        <f t="shared" si="0"/>
        <v>Abingdon AC</v>
      </c>
      <c r="E52" s="709" t="s">
        <v>157</v>
      </c>
      <c r="F52" s="709" t="s">
        <v>123</v>
      </c>
    </row>
    <row r="53" spans="1:11" ht="20.25" customHeight="1">
      <c r="A53" s="17"/>
      <c r="B53" s="709" t="str">
        <v xml:space="preserve"> </v>
      </c>
      <c r="C53" s="56">
        <v>0</v>
      </c>
      <c r="D53" s="33" t="str">
        <f t="shared" si="0"/>
        <v>Abingdon AC</v>
      </c>
      <c r="E53" s="709" t="s">
        <v>157</v>
      </c>
      <c r="F53" s="709" t="s">
        <v>123</v>
      </c>
    </row>
    <row r="54" spans="1:11" ht="20.25" customHeight="1">
      <c r="A54" s="17"/>
      <c r="B54" s="709" t="str">
        <v xml:space="preserve"> </v>
      </c>
      <c r="C54" s="56">
        <v>0</v>
      </c>
      <c r="D54" s="33" t="str">
        <f t="shared" si="0"/>
        <v>Abingdon AC</v>
      </c>
      <c r="E54" s="709" t="s">
        <v>157</v>
      </c>
      <c r="F54" s="709" t="s">
        <v>123</v>
      </c>
    </row>
    <row r="55" spans="1:11" ht="20.25" customHeight="1">
      <c r="A55" s="17"/>
      <c r="B55" s="709" t="str">
        <v xml:space="preserve"> </v>
      </c>
      <c r="C55" s="56">
        <v>0</v>
      </c>
      <c r="D55" s="33" t="str">
        <f t="shared" si="0"/>
        <v>Abingdon AC</v>
      </c>
      <c r="E55" s="709" t="s">
        <v>157</v>
      </c>
      <c r="F55" s="709" t="s">
        <v>123</v>
      </c>
    </row>
    <row r="56" spans="1:11" ht="20.25" customHeight="1">
      <c r="A56" s="17"/>
      <c r="B56" s="709" t="str">
        <v xml:space="preserve"> </v>
      </c>
      <c r="C56" s="56">
        <v>0</v>
      </c>
      <c r="D56" s="33" t="str">
        <f t="shared" si="0"/>
        <v>Abingdon AC</v>
      </c>
      <c r="E56" s="709" t="s">
        <v>157</v>
      </c>
      <c r="F56" s="709" t="s">
        <v>123</v>
      </c>
    </row>
    <row r="57" spans="1:11" ht="20.25" customHeight="1">
      <c r="A57" s="17"/>
      <c r="B57" s="709" t="str">
        <v xml:space="preserve"> </v>
      </c>
      <c r="C57" s="56">
        <v>0</v>
      </c>
      <c r="D57" s="33" t="str">
        <f t="shared" si="0"/>
        <v>Abingdon AC</v>
      </c>
      <c r="E57" s="709" t="s">
        <v>157</v>
      </c>
      <c r="F57" s="709" t="s">
        <v>123</v>
      </c>
    </row>
    <row r="58" spans="1:11" ht="20.25" customHeight="1">
      <c r="A58" s="17"/>
      <c r="B58" s="709" t="str">
        <v xml:space="preserve"> </v>
      </c>
      <c r="C58" s="56">
        <v>0</v>
      </c>
      <c r="D58" s="33" t="str">
        <f t="shared" si="0"/>
        <v>Abingdon AC</v>
      </c>
      <c r="E58" s="709" t="s">
        <v>157</v>
      </c>
      <c r="F58" s="709" t="s">
        <v>123</v>
      </c>
      <c r="H58" s="7" t="str">
        <f>D58</f>
        <v>Abingdon AC</v>
      </c>
      <c r="I58" s="7" t="str">
        <f>E58</f>
        <v>U16</v>
      </c>
      <c r="J58" s="7" t="str">
        <f>F58</f>
        <v>M</v>
      </c>
      <c r="K58" s="7">
        <f>26-COUNT(C33:C58)</f>
        <v>0</v>
      </c>
    </row>
    <row r="59" spans="1:11" ht="20.25" customHeight="1">
      <c r="A59" s="17"/>
      <c r="B59" s="709" t="str">
        <f>IF(COUNTIF(Abingdon!AF$5:AF$30,"*n*")=0,"","X")</f>
        <v/>
      </c>
      <c r="C59" s="155" t="s">
        <v>292</v>
      </c>
      <c r="D59" s="33" t="str">
        <f t="shared" si="0"/>
        <v>Abingdon AC</v>
      </c>
      <c r="E59" s="709" t="s">
        <v>157</v>
      </c>
      <c r="F59" s="709" t="s">
        <v>123</v>
      </c>
    </row>
    <row r="60" spans="1:11" ht="20.25" customHeight="1">
      <c r="A60" s="17"/>
      <c r="B60" s="709" t="str" cm="1">
        <f t="array" ref="B60:B75">Abingdon!AY$5:AY$20</f>
        <v xml:space="preserve"> </v>
      </c>
      <c r="C60" s="33" cm="1">
        <f t="array" ref="C60:C75">Abingdon!AJ$5:AJ$20</f>
        <v>0</v>
      </c>
      <c r="D60" s="33" t="str">
        <f t="shared" si="0"/>
        <v>Abingdon AC</v>
      </c>
      <c r="E60" s="709" t="s">
        <v>183</v>
      </c>
      <c r="F60" s="709" t="s">
        <v>123</v>
      </c>
    </row>
    <row r="61" spans="1:11" ht="20.25" customHeight="1">
      <c r="A61" s="17"/>
      <c r="B61" s="709" t="str">
        <v xml:space="preserve"> </v>
      </c>
      <c r="C61" s="56">
        <v>0</v>
      </c>
      <c r="D61" s="33" t="str">
        <f t="shared" si="0"/>
        <v>Abingdon AC</v>
      </c>
      <c r="E61" s="709" t="s">
        <v>183</v>
      </c>
      <c r="F61" s="709" t="s">
        <v>123</v>
      </c>
    </row>
    <row r="62" spans="1:11" ht="20.25" customHeight="1">
      <c r="A62" s="17"/>
      <c r="B62" s="709" t="str">
        <v xml:space="preserve"> </v>
      </c>
      <c r="C62" s="56">
        <v>0</v>
      </c>
      <c r="D62" s="33" t="str">
        <f t="shared" si="0"/>
        <v>Abingdon AC</v>
      </c>
      <c r="E62" s="709" t="s">
        <v>183</v>
      </c>
      <c r="F62" s="709" t="s">
        <v>123</v>
      </c>
    </row>
    <row r="63" spans="1:11" ht="20.25" customHeight="1">
      <c r="A63" s="17"/>
      <c r="B63" s="709" t="str">
        <v xml:space="preserve"> </v>
      </c>
      <c r="C63" s="56">
        <v>0</v>
      </c>
      <c r="D63" s="33" t="str">
        <f t="shared" si="0"/>
        <v>Abingdon AC</v>
      </c>
      <c r="E63" s="709" t="s">
        <v>183</v>
      </c>
      <c r="F63" s="709" t="s">
        <v>123</v>
      </c>
    </row>
    <row r="64" spans="1:11" ht="20.25" customHeight="1">
      <c r="A64" s="17"/>
      <c r="B64" s="709" t="str">
        <v xml:space="preserve"> </v>
      </c>
      <c r="C64" s="56">
        <v>0</v>
      </c>
      <c r="D64" s="33" t="str">
        <f t="shared" si="0"/>
        <v>Abingdon AC</v>
      </c>
      <c r="E64" s="709" t="s">
        <v>183</v>
      </c>
      <c r="F64" s="709" t="s">
        <v>123</v>
      </c>
    </row>
    <row r="65" spans="1:11" ht="20.25" customHeight="1">
      <c r="A65" s="17"/>
      <c r="B65" s="709" t="str">
        <v xml:space="preserve"> </v>
      </c>
      <c r="C65" s="56">
        <v>0</v>
      </c>
      <c r="D65" s="33" t="str">
        <f t="shared" si="0"/>
        <v>Abingdon AC</v>
      </c>
      <c r="E65" s="709" t="s">
        <v>183</v>
      </c>
      <c r="F65" s="709" t="s">
        <v>123</v>
      </c>
    </row>
    <row r="66" spans="1:11" ht="20.25" customHeight="1">
      <c r="A66" s="17"/>
      <c r="B66" s="709" t="str">
        <v xml:space="preserve"> </v>
      </c>
      <c r="C66" s="56">
        <v>0</v>
      </c>
      <c r="D66" s="33" t="str">
        <f t="shared" si="0"/>
        <v>Abingdon AC</v>
      </c>
      <c r="E66" s="709" t="s">
        <v>183</v>
      </c>
      <c r="F66" s="709" t="s">
        <v>123</v>
      </c>
    </row>
    <row r="67" spans="1:11" ht="20.25" customHeight="1">
      <c r="A67" s="17"/>
      <c r="B67" s="709" t="str">
        <v xml:space="preserve"> </v>
      </c>
      <c r="C67" s="56">
        <v>0</v>
      </c>
      <c r="D67" s="33" t="str">
        <f t="shared" si="0"/>
        <v>Abingdon AC</v>
      </c>
      <c r="E67" s="709" t="s">
        <v>183</v>
      </c>
      <c r="F67" s="709" t="s">
        <v>123</v>
      </c>
    </row>
    <row r="68" spans="1:11" ht="20.25" customHeight="1">
      <c r="A68" s="17"/>
      <c r="B68" s="709" t="str">
        <v xml:space="preserve"> </v>
      </c>
      <c r="C68" s="56">
        <v>0</v>
      </c>
      <c r="D68" s="33" t="str">
        <f t="shared" si="0"/>
        <v>Abingdon AC</v>
      </c>
      <c r="E68" s="709" t="s">
        <v>183</v>
      </c>
      <c r="F68" s="709" t="s">
        <v>123</v>
      </c>
    </row>
    <row r="69" spans="1:11" ht="20.25" customHeight="1">
      <c r="A69" s="17"/>
      <c r="B69" s="709" t="str">
        <v xml:space="preserve"> </v>
      </c>
      <c r="C69" s="56">
        <v>0</v>
      </c>
      <c r="D69" s="33" t="str">
        <f t="shared" si="0"/>
        <v>Abingdon AC</v>
      </c>
      <c r="E69" s="709" t="s">
        <v>183</v>
      </c>
      <c r="F69" s="709" t="s">
        <v>123</v>
      </c>
    </row>
    <row r="70" spans="1:11" ht="20.25" customHeight="1">
      <c r="A70" s="17"/>
      <c r="B70" s="709" t="str">
        <v xml:space="preserve"> </v>
      </c>
      <c r="C70" s="56">
        <v>0</v>
      </c>
      <c r="D70" s="33" t="str">
        <f t="shared" si="0"/>
        <v>Abingdon AC</v>
      </c>
      <c r="E70" s="709" t="s">
        <v>183</v>
      </c>
      <c r="F70" s="709" t="s">
        <v>123</v>
      </c>
    </row>
    <row r="71" spans="1:11" ht="20.25" customHeight="1">
      <c r="A71" s="17"/>
      <c r="B71" s="709" t="str">
        <v xml:space="preserve"> </v>
      </c>
      <c r="C71" s="56">
        <v>0</v>
      </c>
      <c r="D71" s="33" t="str">
        <f t="shared" si="0"/>
        <v>Abingdon AC</v>
      </c>
      <c r="E71" s="709" t="s">
        <v>183</v>
      </c>
      <c r="F71" s="709" t="s">
        <v>123</v>
      </c>
    </row>
    <row r="72" spans="1:11" ht="20.25" customHeight="1">
      <c r="A72" s="17"/>
      <c r="B72" s="709" t="str">
        <v xml:space="preserve"> </v>
      </c>
      <c r="C72" s="56">
        <v>0</v>
      </c>
      <c r="D72" s="33" t="str">
        <f t="shared" ref="D72:D86" si="1">$D$6</f>
        <v>Abingdon AC</v>
      </c>
      <c r="E72" s="709" t="s">
        <v>183</v>
      </c>
      <c r="F72" s="709" t="s">
        <v>123</v>
      </c>
    </row>
    <row r="73" spans="1:11" ht="20.25" customHeight="1">
      <c r="A73" s="17"/>
      <c r="B73" s="709" t="str">
        <v xml:space="preserve"> </v>
      </c>
      <c r="C73" s="56">
        <v>0</v>
      </c>
      <c r="D73" s="33" t="str">
        <f t="shared" si="1"/>
        <v>Abingdon AC</v>
      </c>
      <c r="E73" s="709" t="s">
        <v>183</v>
      </c>
      <c r="F73" s="709" t="s">
        <v>123</v>
      </c>
    </row>
    <row r="74" spans="1:11" ht="20.25" customHeight="1">
      <c r="A74" s="17"/>
      <c r="B74" s="709" t="str">
        <v xml:space="preserve"> </v>
      </c>
      <c r="C74" s="56">
        <v>0</v>
      </c>
      <c r="D74" s="33" t="str">
        <f t="shared" si="1"/>
        <v>Abingdon AC</v>
      </c>
      <c r="E74" s="709" t="s">
        <v>183</v>
      </c>
      <c r="F74" s="709" t="s">
        <v>123</v>
      </c>
    </row>
    <row r="75" spans="1:11" ht="20.25" customHeight="1">
      <c r="A75" s="17"/>
      <c r="B75" s="709" t="str">
        <v xml:space="preserve"> </v>
      </c>
      <c r="C75" s="56">
        <v>0</v>
      </c>
      <c r="D75" s="33" t="str">
        <f t="shared" si="1"/>
        <v>Abingdon AC</v>
      </c>
      <c r="E75" s="709" t="s">
        <v>183</v>
      </c>
      <c r="F75" s="709" t="s">
        <v>123</v>
      </c>
      <c r="H75" s="7" t="str">
        <f>D75</f>
        <v>Abingdon AC</v>
      </c>
      <c r="I75" s="7" t="str">
        <f>E75</f>
        <v>U18</v>
      </c>
      <c r="J75" s="7" t="str">
        <f>F75</f>
        <v>M</v>
      </c>
      <c r="K75" s="62">
        <f>16-COUNT(C60:C75)</f>
        <v>0</v>
      </c>
    </row>
    <row r="76" spans="1:11" ht="20.25" customHeight="1">
      <c r="A76" s="17"/>
      <c r="B76" s="709" t="str">
        <f>IF(COUNTIF(Abingdon!AX$5:AX$20,"*n*")=0,"","X")</f>
        <v/>
      </c>
      <c r="C76" s="155" t="s">
        <v>293</v>
      </c>
      <c r="D76" s="33" t="str">
        <f t="shared" si="1"/>
        <v>Abingdon AC</v>
      </c>
      <c r="E76" s="709" t="s">
        <v>183</v>
      </c>
      <c r="F76" s="709" t="s">
        <v>123</v>
      </c>
    </row>
    <row r="77" spans="1:11" ht="20.25" customHeight="1">
      <c r="A77" s="17"/>
      <c r="B77" s="709" t="str" cm="1">
        <f t="array" ref="B77:B85">Abingdon!AY$30:AY$38</f>
        <v xml:space="preserve"> </v>
      </c>
      <c r="C77" s="33" cm="1">
        <f t="array" ref="C77:C85">Abingdon!AJ$30:AJ$38</f>
        <v>0</v>
      </c>
      <c r="D77" s="33" t="str">
        <f t="shared" si="1"/>
        <v>Abingdon AC</v>
      </c>
      <c r="E77" s="709" t="s">
        <v>294</v>
      </c>
      <c r="F77" s="709" t="s">
        <v>123</v>
      </c>
    </row>
    <row r="78" spans="1:11" ht="20.25" customHeight="1">
      <c r="A78" s="17"/>
      <c r="B78" s="709" t="str">
        <v xml:space="preserve"> </v>
      </c>
      <c r="C78" s="56">
        <v>0</v>
      </c>
      <c r="D78" s="33" t="str">
        <f t="shared" si="1"/>
        <v>Abingdon AC</v>
      </c>
      <c r="E78" s="709" t="s">
        <v>294</v>
      </c>
      <c r="F78" s="709" t="s">
        <v>123</v>
      </c>
    </row>
    <row r="79" spans="1:11" ht="20.25" customHeight="1">
      <c r="A79" s="17"/>
      <c r="B79" s="709" t="str">
        <v xml:space="preserve"> </v>
      </c>
      <c r="C79" s="56">
        <v>0</v>
      </c>
      <c r="D79" s="33" t="str">
        <f t="shared" si="1"/>
        <v>Abingdon AC</v>
      </c>
      <c r="E79" s="709" t="s">
        <v>294</v>
      </c>
      <c r="F79" s="709" t="s">
        <v>123</v>
      </c>
    </row>
    <row r="80" spans="1:11" ht="20.25" customHeight="1">
      <c r="A80" s="17"/>
      <c r="B80" s="709" t="str">
        <v xml:space="preserve"> </v>
      </c>
      <c r="C80" s="56">
        <v>0</v>
      </c>
      <c r="D80" s="33" t="str">
        <f t="shared" si="1"/>
        <v>Abingdon AC</v>
      </c>
      <c r="E80" s="709" t="s">
        <v>294</v>
      </c>
      <c r="F80" s="709" t="s">
        <v>123</v>
      </c>
    </row>
    <row r="81" spans="1:11" ht="20.25" customHeight="1">
      <c r="A81" s="17"/>
      <c r="B81" s="709" t="str">
        <v xml:space="preserve"> </v>
      </c>
      <c r="C81" s="56">
        <v>0</v>
      </c>
      <c r="D81" s="33" t="str">
        <f t="shared" si="1"/>
        <v>Abingdon AC</v>
      </c>
      <c r="E81" s="709" t="s">
        <v>294</v>
      </c>
      <c r="F81" s="709" t="s">
        <v>123</v>
      </c>
    </row>
    <row r="82" spans="1:11" ht="20.25" customHeight="1">
      <c r="A82" s="17"/>
      <c r="B82" s="709" t="str">
        <v xml:space="preserve"> </v>
      </c>
      <c r="C82" s="56">
        <v>0</v>
      </c>
      <c r="D82" s="33" t="str">
        <f t="shared" si="1"/>
        <v>Abingdon AC</v>
      </c>
      <c r="E82" s="709" t="s">
        <v>294</v>
      </c>
      <c r="F82" s="709" t="s">
        <v>123</v>
      </c>
    </row>
    <row r="83" spans="1:11" ht="20.25" customHeight="1">
      <c r="A83" s="17"/>
      <c r="B83" s="709" t="str">
        <v xml:space="preserve"> </v>
      </c>
      <c r="C83" s="56">
        <v>0</v>
      </c>
      <c r="D83" s="33" t="str">
        <f t="shared" si="1"/>
        <v>Abingdon AC</v>
      </c>
      <c r="E83" s="709" t="s">
        <v>294</v>
      </c>
      <c r="F83" s="709" t="s">
        <v>123</v>
      </c>
    </row>
    <row r="84" spans="1:11" ht="20.25" customHeight="1">
      <c r="A84" s="17"/>
      <c r="B84" s="709" t="str">
        <v xml:space="preserve"> </v>
      </c>
      <c r="C84" s="56">
        <v>0</v>
      </c>
      <c r="D84" s="33" t="str">
        <f t="shared" si="1"/>
        <v>Abingdon AC</v>
      </c>
      <c r="E84" s="709" t="s">
        <v>294</v>
      </c>
      <c r="F84" s="709" t="s">
        <v>123</v>
      </c>
    </row>
    <row r="85" spans="1:11" ht="20.25" customHeight="1">
      <c r="A85" s="17"/>
      <c r="B85" s="709" t="str">
        <v xml:space="preserve"> </v>
      </c>
      <c r="C85" s="56">
        <v>0</v>
      </c>
      <c r="D85" s="33" t="str">
        <f t="shared" si="1"/>
        <v>Abingdon AC</v>
      </c>
      <c r="E85" s="709" t="s">
        <v>294</v>
      </c>
      <c r="F85" s="709" t="s">
        <v>123</v>
      </c>
      <c r="H85" s="7" t="str">
        <f>D85</f>
        <v>Abingdon AC</v>
      </c>
      <c r="I85" s="7" t="str">
        <f>E85</f>
        <v>U20</v>
      </c>
      <c r="J85" s="7" t="str">
        <f>F85</f>
        <v>M</v>
      </c>
      <c r="K85" s="7">
        <f>9-COUNT(C77:C86)</f>
        <v>0</v>
      </c>
    </row>
    <row r="86" spans="1:11" ht="20.25" customHeight="1">
      <c r="A86" s="17"/>
      <c r="B86" s="709" t="str">
        <f>IF(COUNTIF(Abingdon!AU$28:AU$36,"*n*")=0,"","X")</f>
        <v/>
      </c>
      <c r="C86" s="155" t="s">
        <v>295</v>
      </c>
      <c r="D86" s="33" t="str">
        <f t="shared" si="1"/>
        <v>Abingdon AC</v>
      </c>
      <c r="E86" s="709" t="s">
        <v>294</v>
      </c>
      <c r="F86" s="709" t="s">
        <v>123</v>
      </c>
    </row>
    <row r="87" spans="1:11" ht="20.25" customHeight="1">
      <c r="A87" s="55"/>
      <c r="B87" s="709" t="str" cm="1">
        <f t="array" ref="B87:B112">Abingdon!O$45:O$70</f>
        <v xml:space="preserve"> </v>
      </c>
      <c r="C87" s="56" cm="1">
        <f t="array" ref="C87:C112">Abingdon!A$45:A$70</f>
        <v>0</v>
      </c>
      <c r="D87" s="33" t="str">
        <f>$D$6</f>
        <v>Abingdon AC</v>
      </c>
      <c r="E87" s="709" t="s">
        <v>122</v>
      </c>
      <c r="F87" s="709" t="s">
        <v>60</v>
      </c>
    </row>
    <row r="88" spans="1:11" ht="20.25" customHeight="1">
      <c r="A88" s="17"/>
      <c r="B88" s="709" t="str">
        <v xml:space="preserve"> </v>
      </c>
      <c r="C88" s="56">
        <v>0</v>
      </c>
      <c r="D88" s="33" t="str">
        <f>$D$6</f>
        <v>Abingdon AC</v>
      </c>
      <c r="E88" s="709" t="s">
        <v>122</v>
      </c>
      <c r="F88" s="709" t="s">
        <v>60</v>
      </c>
    </row>
    <row r="89" spans="1:11" ht="20.25" customHeight="1">
      <c r="A89" s="17"/>
      <c r="B89" s="709" t="str">
        <v xml:space="preserve"> </v>
      </c>
      <c r="C89" s="56">
        <v>0</v>
      </c>
      <c r="D89" s="33" t="str">
        <f t="shared" ref="D89:D152" si="2">$D$6</f>
        <v>Abingdon AC</v>
      </c>
      <c r="E89" s="709" t="s">
        <v>122</v>
      </c>
      <c r="F89" s="709" t="s">
        <v>60</v>
      </c>
    </row>
    <row r="90" spans="1:11" ht="20.25" customHeight="1">
      <c r="A90" s="17"/>
      <c r="B90" s="709" t="str">
        <v xml:space="preserve"> </v>
      </c>
      <c r="C90" s="56">
        <v>0</v>
      </c>
      <c r="D90" s="33" t="str">
        <f t="shared" si="2"/>
        <v>Abingdon AC</v>
      </c>
      <c r="E90" s="709" t="s">
        <v>122</v>
      </c>
      <c r="F90" s="709" t="s">
        <v>60</v>
      </c>
    </row>
    <row r="91" spans="1:11" ht="20.25" customHeight="1">
      <c r="A91" s="17"/>
      <c r="B91" s="709" t="str">
        <v xml:space="preserve"> </v>
      </c>
      <c r="C91" s="56">
        <v>0</v>
      </c>
      <c r="D91" s="33" t="str">
        <f t="shared" si="2"/>
        <v>Abingdon AC</v>
      </c>
      <c r="E91" s="709" t="s">
        <v>122</v>
      </c>
      <c r="F91" s="709" t="s">
        <v>60</v>
      </c>
    </row>
    <row r="92" spans="1:11" ht="20.25" customHeight="1">
      <c r="A92" s="17"/>
      <c r="B92" s="709" t="str">
        <v xml:space="preserve"> </v>
      </c>
      <c r="C92" s="56">
        <v>0</v>
      </c>
      <c r="D92" s="33" t="str">
        <f t="shared" si="2"/>
        <v>Abingdon AC</v>
      </c>
      <c r="E92" s="709" t="s">
        <v>122</v>
      </c>
      <c r="F92" s="709" t="s">
        <v>60</v>
      </c>
    </row>
    <row r="93" spans="1:11" ht="20.25" customHeight="1">
      <c r="A93" s="17"/>
      <c r="B93" s="709" t="str">
        <v xml:space="preserve"> </v>
      </c>
      <c r="C93" s="56">
        <v>0</v>
      </c>
      <c r="D93" s="33" t="str">
        <f t="shared" si="2"/>
        <v>Abingdon AC</v>
      </c>
      <c r="E93" s="709" t="s">
        <v>122</v>
      </c>
      <c r="F93" s="709" t="s">
        <v>60</v>
      </c>
    </row>
    <row r="94" spans="1:11" ht="20.25" customHeight="1">
      <c r="A94" s="17"/>
      <c r="B94" s="709" t="str">
        <v xml:space="preserve"> </v>
      </c>
      <c r="C94" s="56">
        <v>0</v>
      </c>
      <c r="D94" s="33" t="str">
        <f t="shared" si="2"/>
        <v>Abingdon AC</v>
      </c>
      <c r="E94" s="709" t="s">
        <v>122</v>
      </c>
      <c r="F94" s="709" t="s">
        <v>60</v>
      </c>
    </row>
    <row r="95" spans="1:11" ht="20.25" customHeight="1">
      <c r="A95" s="17"/>
      <c r="B95" s="709" t="str">
        <v xml:space="preserve"> </v>
      </c>
      <c r="C95" s="56">
        <v>0</v>
      </c>
      <c r="D95" s="33" t="str">
        <f t="shared" si="2"/>
        <v>Abingdon AC</v>
      </c>
      <c r="E95" s="709" t="s">
        <v>122</v>
      </c>
      <c r="F95" s="709" t="s">
        <v>60</v>
      </c>
    </row>
    <row r="96" spans="1:11" ht="20.25" customHeight="1">
      <c r="A96" s="17"/>
      <c r="B96" s="709" t="str">
        <v xml:space="preserve"> </v>
      </c>
      <c r="C96" s="56">
        <v>0</v>
      </c>
      <c r="D96" s="33" t="str">
        <f t="shared" si="2"/>
        <v>Abingdon AC</v>
      </c>
      <c r="E96" s="709" t="s">
        <v>122</v>
      </c>
      <c r="F96" s="709" t="s">
        <v>60</v>
      </c>
    </row>
    <row r="97" spans="1:11" ht="20.25" customHeight="1">
      <c r="A97" s="17"/>
      <c r="B97" s="709" t="str">
        <v xml:space="preserve"> </v>
      </c>
      <c r="C97" s="56">
        <v>0</v>
      </c>
      <c r="D97" s="33" t="str">
        <f t="shared" si="2"/>
        <v>Abingdon AC</v>
      </c>
      <c r="E97" s="709" t="s">
        <v>122</v>
      </c>
      <c r="F97" s="709" t="s">
        <v>60</v>
      </c>
    </row>
    <row r="98" spans="1:11" ht="20.25" customHeight="1">
      <c r="A98" s="17"/>
      <c r="B98" s="709" t="str">
        <v xml:space="preserve"> </v>
      </c>
      <c r="C98" s="56">
        <v>0</v>
      </c>
      <c r="D98" s="33" t="str">
        <f t="shared" si="2"/>
        <v>Abingdon AC</v>
      </c>
      <c r="E98" s="709" t="s">
        <v>122</v>
      </c>
      <c r="F98" s="709" t="s">
        <v>60</v>
      </c>
    </row>
    <row r="99" spans="1:11" ht="20.25" customHeight="1">
      <c r="A99" s="17"/>
      <c r="B99" s="709" t="str">
        <v xml:space="preserve"> </v>
      </c>
      <c r="C99" s="56">
        <v>0</v>
      </c>
      <c r="D99" s="33" t="str">
        <f t="shared" si="2"/>
        <v>Abingdon AC</v>
      </c>
      <c r="E99" s="709" t="s">
        <v>122</v>
      </c>
      <c r="F99" s="709" t="s">
        <v>60</v>
      </c>
    </row>
    <row r="100" spans="1:11" ht="20.25" customHeight="1">
      <c r="A100" s="17"/>
      <c r="B100" s="709" t="str">
        <v xml:space="preserve"> </v>
      </c>
      <c r="C100" s="56">
        <v>0</v>
      </c>
      <c r="D100" s="33" t="str">
        <f t="shared" si="2"/>
        <v>Abingdon AC</v>
      </c>
      <c r="E100" s="709" t="s">
        <v>122</v>
      </c>
      <c r="F100" s="709" t="s">
        <v>60</v>
      </c>
    </row>
    <row r="101" spans="1:11" ht="20.25" customHeight="1">
      <c r="A101" s="17"/>
      <c r="B101" s="709" t="str">
        <v xml:space="preserve"> </v>
      </c>
      <c r="C101" s="56">
        <v>0</v>
      </c>
      <c r="D101" s="33" t="str">
        <f t="shared" si="2"/>
        <v>Abingdon AC</v>
      </c>
      <c r="E101" s="709" t="s">
        <v>122</v>
      </c>
      <c r="F101" s="709" t="s">
        <v>60</v>
      </c>
    </row>
    <row r="102" spans="1:11" ht="20.25" customHeight="1">
      <c r="A102" s="17"/>
      <c r="B102" s="709" t="str">
        <v xml:space="preserve"> </v>
      </c>
      <c r="C102" s="56">
        <v>0</v>
      </c>
      <c r="D102" s="33" t="str">
        <f t="shared" si="2"/>
        <v>Abingdon AC</v>
      </c>
      <c r="E102" s="709" t="s">
        <v>122</v>
      </c>
      <c r="F102" s="709" t="s">
        <v>60</v>
      </c>
    </row>
    <row r="103" spans="1:11" ht="20.25" customHeight="1">
      <c r="A103" s="17"/>
      <c r="B103" s="709" t="str">
        <v xml:space="preserve"> </v>
      </c>
      <c r="C103" s="56">
        <v>0</v>
      </c>
      <c r="D103" s="33" t="str">
        <f t="shared" si="2"/>
        <v>Abingdon AC</v>
      </c>
      <c r="E103" s="709" t="s">
        <v>122</v>
      </c>
      <c r="F103" s="709" t="s">
        <v>60</v>
      </c>
    </row>
    <row r="104" spans="1:11" ht="20.25" customHeight="1">
      <c r="A104" s="17"/>
      <c r="B104" s="709" t="str">
        <v xml:space="preserve"> </v>
      </c>
      <c r="C104" s="56">
        <v>0</v>
      </c>
      <c r="D104" s="33" t="str">
        <f t="shared" si="2"/>
        <v>Abingdon AC</v>
      </c>
      <c r="E104" s="709" t="s">
        <v>122</v>
      </c>
      <c r="F104" s="709" t="s">
        <v>60</v>
      </c>
    </row>
    <row r="105" spans="1:11" ht="20.25" customHeight="1">
      <c r="A105" s="17"/>
      <c r="B105" s="709" t="str">
        <v xml:space="preserve"> </v>
      </c>
      <c r="C105" s="56">
        <v>0</v>
      </c>
      <c r="D105" s="33" t="str">
        <f t="shared" si="2"/>
        <v>Abingdon AC</v>
      </c>
      <c r="E105" s="709" t="s">
        <v>122</v>
      </c>
      <c r="F105" s="709" t="s">
        <v>60</v>
      </c>
    </row>
    <row r="106" spans="1:11" ht="20.25" customHeight="1">
      <c r="A106" s="17"/>
      <c r="B106" s="709" t="str">
        <v xml:space="preserve"> </v>
      </c>
      <c r="C106" s="56">
        <v>0</v>
      </c>
      <c r="D106" s="33" t="str">
        <f t="shared" si="2"/>
        <v>Abingdon AC</v>
      </c>
      <c r="E106" s="709" t="s">
        <v>122</v>
      </c>
      <c r="F106" s="709" t="s">
        <v>60</v>
      </c>
    </row>
    <row r="107" spans="1:11" ht="20.25" customHeight="1">
      <c r="A107" s="17"/>
      <c r="B107" s="709" t="str">
        <v xml:space="preserve"> </v>
      </c>
      <c r="C107" s="56">
        <v>0</v>
      </c>
      <c r="D107" s="33" t="str">
        <f t="shared" si="2"/>
        <v>Abingdon AC</v>
      </c>
      <c r="E107" s="709" t="s">
        <v>122</v>
      </c>
      <c r="F107" s="709" t="s">
        <v>60</v>
      </c>
    </row>
    <row r="108" spans="1:11" ht="20.25" customHeight="1">
      <c r="A108" s="17"/>
      <c r="B108" s="709" t="str">
        <v xml:space="preserve"> </v>
      </c>
      <c r="C108" s="56">
        <v>0</v>
      </c>
      <c r="D108" s="33" t="str">
        <f t="shared" si="2"/>
        <v>Abingdon AC</v>
      </c>
      <c r="E108" s="709" t="s">
        <v>122</v>
      </c>
      <c r="F108" s="709" t="s">
        <v>60</v>
      </c>
    </row>
    <row r="109" spans="1:11" ht="20.25" customHeight="1">
      <c r="A109" s="17"/>
      <c r="B109" s="709" t="str">
        <v xml:space="preserve"> </v>
      </c>
      <c r="C109" s="56">
        <v>0</v>
      </c>
      <c r="D109" s="33" t="str">
        <f t="shared" si="2"/>
        <v>Abingdon AC</v>
      </c>
      <c r="E109" s="709" t="s">
        <v>122</v>
      </c>
      <c r="F109" s="709" t="s">
        <v>60</v>
      </c>
    </row>
    <row r="110" spans="1:11" ht="20.25" customHeight="1">
      <c r="A110" s="17"/>
      <c r="B110" s="709" t="str">
        <v xml:space="preserve"> </v>
      </c>
      <c r="C110" s="56">
        <v>0</v>
      </c>
      <c r="D110" s="33" t="str">
        <f t="shared" si="2"/>
        <v>Abingdon AC</v>
      </c>
      <c r="E110" s="709" t="s">
        <v>122</v>
      </c>
      <c r="F110" s="709" t="s">
        <v>60</v>
      </c>
    </row>
    <row r="111" spans="1:11" ht="20.25" customHeight="1">
      <c r="A111" s="17"/>
      <c r="B111" s="709" t="str">
        <v xml:space="preserve"> </v>
      </c>
      <c r="C111" s="56">
        <v>0</v>
      </c>
      <c r="D111" s="33" t="str">
        <f t="shared" si="2"/>
        <v>Abingdon AC</v>
      </c>
      <c r="E111" s="709" t="s">
        <v>122</v>
      </c>
      <c r="F111" s="709" t="s">
        <v>60</v>
      </c>
    </row>
    <row r="112" spans="1:11" ht="20.25" customHeight="1">
      <c r="A112" s="17"/>
      <c r="B112" s="709" t="str">
        <v xml:space="preserve"> </v>
      </c>
      <c r="C112" s="56">
        <v>0</v>
      </c>
      <c r="D112" s="33" t="str">
        <f t="shared" si="2"/>
        <v>Abingdon AC</v>
      </c>
      <c r="E112" s="709" t="s">
        <v>122</v>
      </c>
      <c r="F112" s="709" t="s">
        <v>60</v>
      </c>
      <c r="H112" s="7" t="str">
        <f>D112</f>
        <v>Abingdon AC</v>
      </c>
      <c r="I112" s="7" t="str">
        <f>E112</f>
        <v>U14</v>
      </c>
      <c r="J112" s="7" t="str">
        <f>F112</f>
        <v>F</v>
      </c>
      <c r="K112" s="7">
        <f>26-COUNT(C87:C112)</f>
        <v>0</v>
      </c>
    </row>
    <row r="113" spans="1:6" ht="20.25" customHeight="1">
      <c r="A113" s="17"/>
      <c r="B113" s="709" t="str">
        <f>IF(COUNTIF(Abingdon!N$45:N$70,"*n*")=0,"","X")</f>
        <v/>
      </c>
      <c r="C113" s="155" t="s">
        <v>296</v>
      </c>
      <c r="D113" s="33" t="str">
        <f t="shared" si="2"/>
        <v>Abingdon AC</v>
      </c>
      <c r="E113" s="709" t="s">
        <v>122</v>
      </c>
      <c r="F113" s="709" t="s">
        <v>60</v>
      </c>
    </row>
    <row r="114" spans="1:6" ht="20.25" customHeight="1">
      <c r="A114" s="17"/>
      <c r="B114" s="709" t="str" cm="1">
        <f t="array" ref="B114:B139">Abingdon!AG$45:AG$70</f>
        <v xml:space="preserve"> </v>
      </c>
      <c r="C114" s="33" cm="1">
        <f t="array" ref="C114:C139">Abingdon!R$45:R$70</f>
        <v>0</v>
      </c>
      <c r="D114" s="33" t="str">
        <f t="shared" si="2"/>
        <v>Abingdon AC</v>
      </c>
      <c r="E114" s="709" t="s">
        <v>157</v>
      </c>
      <c r="F114" s="709" t="s">
        <v>60</v>
      </c>
    </row>
    <row r="115" spans="1:6" ht="20.25" customHeight="1">
      <c r="A115" s="17"/>
      <c r="B115" s="709" t="str">
        <v xml:space="preserve"> </v>
      </c>
      <c r="C115" s="56">
        <v>0</v>
      </c>
      <c r="D115" s="33" t="str">
        <f t="shared" si="2"/>
        <v>Abingdon AC</v>
      </c>
      <c r="E115" s="709" t="s">
        <v>157</v>
      </c>
      <c r="F115" s="709" t="s">
        <v>60</v>
      </c>
    </row>
    <row r="116" spans="1:6" ht="20.25" customHeight="1">
      <c r="A116" s="17"/>
      <c r="B116" s="709" t="str">
        <v xml:space="preserve"> </v>
      </c>
      <c r="C116" s="56">
        <v>0</v>
      </c>
      <c r="D116" s="33" t="str">
        <f t="shared" si="2"/>
        <v>Abingdon AC</v>
      </c>
      <c r="E116" s="709" t="s">
        <v>157</v>
      </c>
      <c r="F116" s="709" t="s">
        <v>60</v>
      </c>
    </row>
    <row r="117" spans="1:6" ht="20.25" customHeight="1">
      <c r="A117" s="17"/>
      <c r="B117" s="709" t="str">
        <v xml:space="preserve"> </v>
      </c>
      <c r="C117" s="56">
        <v>0</v>
      </c>
      <c r="D117" s="33" t="str">
        <f t="shared" si="2"/>
        <v>Abingdon AC</v>
      </c>
      <c r="E117" s="709" t="s">
        <v>157</v>
      </c>
      <c r="F117" s="709" t="s">
        <v>60</v>
      </c>
    </row>
    <row r="118" spans="1:6" ht="20.25" customHeight="1">
      <c r="A118" s="17"/>
      <c r="B118" s="709" t="str">
        <v xml:space="preserve"> </v>
      </c>
      <c r="C118" s="56">
        <v>0</v>
      </c>
      <c r="D118" s="33" t="str">
        <f t="shared" si="2"/>
        <v>Abingdon AC</v>
      </c>
      <c r="E118" s="709" t="s">
        <v>157</v>
      </c>
      <c r="F118" s="709" t="s">
        <v>60</v>
      </c>
    </row>
    <row r="119" spans="1:6" ht="20.25" customHeight="1">
      <c r="A119" s="17"/>
      <c r="B119" s="709" t="str">
        <v xml:space="preserve"> </v>
      </c>
      <c r="C119" s="56">
        <v>0</v>
      </c>
      <c r="D119" s="33" t="str">
        <f t="shared" si="2"/>
        <v>Abingdon AC</v>
      </c>
      <c r="E119" s="709" t="s">
        <v>157</v>
      </c>
      <c r="F119" s="709" t="s">
        <v>60</v>
      </c>
    </row>
    <row r="120" spans="1:6" ht="20.25" customHeight="1">
      <c r="A120" s="17"/>
      <c r="B120" s="709" t="str">
        <v xml:space="preserve"> </v>
      </c>
      <c r="C120" s="56">
        <v>0</v>
      </c>
      <c r="D120" s="33" t="str">
        <f t="shared" si="2"/>
        <v>Abingdon AC</v>
      </c>
      <c r="E120" s="709" t="s">
        <v>157</v>
      </c>
      <c r="F120" s="709" t="s">
        <v>60</v>
      </c>
    </row>
    <row r="121" spans="1:6" ht="20.25" customHeight="1">
      <c r="A121" s="17"/>
      <c r="B121" s="709" t="str">
        <v xml:space="preserve"> </v>
      </c>
      <c r="C121" s="56">
        <v>0</v>
      </c>
      <c r="D121" s="33" t="str">
        <f t="shared" si="2"/>
        <v>Abingdon AC</v>
      </c>
      <c r="E121" s="709" t="s">
        <v>157</v>
      </c>
      <c r="F121" s="709" t="s">
        <v>60</v>
      </c>
    </row>
    <row r="122" spans="1:6" ht="20.25" customHeight="1">
      <c r="A122" s="17"/>
      <c r="B122" s="709" t="str">
        <v xml:space="preserve"> </v>
      </c>
      <c r="C122" s="56">
        <v>0</v>
      </c>
      <c r="D122" s="33" t="str">
        <f t="shared" si="2"/>
        <v>Abingdon AC</v>
      </c>
      <c r="E122" s="709" t="s">
        <v>157</v>
      </c>
      <c r="F122" s="709" t="s">
        <v>60</v>
      </c>
    </row>
    <row r="123" spans="1:6" ht="20.25" customHeight="1">
      <c r="A123" s="17"/>
      <c r="B123" s="709" t="str">
        <v xml:space="preserve"> </v>
      </c>
      <c r="C123" s="56">
        <v>0</v>
      </c>
      <c r="D123" s="33" t="str">
        <f t="shared" si="2"/>
        <v>Abingdon AC</v>
      </c>
      <c r="E123" s="709" t="s">
        <v>157</v>
      </c>
      <c r="F123" s="709" t="s">
        <v>60</v>
      </c>
    </row>
    <row r="124" spans="1:6" ht="20.25" customHeight="1">
      <c r="A124" s="17"/>
      <c r="B124" s="709" t="str">
        <v xml:space="preserve"> </v>
      </c>
      <c r="C124" s="56">
        <v>0</v>
      </c>
      <c r="D124" s="33" t="str">
        <f t="shared" si="2"/>
        <v>Abingdon AC</v>
      </c>
      <c r="E124" s="709" t="s">
        <v>157</v>
      </c>
      <c r="F124" s="709" t="s">
        <v>60</v>
      </c>
    </row>
    <row r="125" spans="1:6" ht="20.25" customHeight="1">
      <c r="A125" s="17"/>
      <c r="B125" s="709" t="str">
        <v xml:space="preserve"> </v>
      </c>
      <c r="C125" s="56">
        <v>0</v>
      </c>
      <c r="D125" s="33" t="str">
        <f t="shared" si="2"/>
        <v>Abingdon AC</v>
      </c>
      <c r="E125" s="709" t="s">
        <v>157</v>
      </c>
      <c r="F125" s="709" t="s">
        <v>60</v>
      </c>
    </row>
    <row r="126" spans="1:6" ht="20.25" customHeight="1">
      <c r="A126" s="17"/>
      <c r="B126" s="709" t="str">
        <v xml:space="preserve"> </v>
      </c>
      <c r="C126" s="56">
        <v>0</v>
      </c>
      <c r="D126" s="33" t="str">
        <f t="shared" si="2"/>
        <v>Abingdon AC</v>
      </c>
      <c r="E126" s="709" t="s">
        <v>157</v>
      </c>
      <c r="F126" s="709" t="s">
        <v>60</v>
      </c>
    </row>
    <row r="127" spans="1:6" ht="20.25" customHeight="1">
      <c r="A127" s="17"/>
      <c r="B127" s="709" t="str">
        <v xml:space="preserve"> </v>
      </c>
      <c r="C127" s="56">
        <v>0</v>
      </c>
      <c r="D127" s="33" t="str">
        <f t="shared" si="2"/>
        <v>Abingdon AC</v>
      </c>
      <c r="E127" s="709" t="s">
        <v>157</v>
      </c>
      <c r="F127" s="709" t="s">
        <v>60</v>
      </c>
    </row>
    <row r="128" spans="1:6" ht="20.25" customHeight="1">
      <c r="A128" s="17"/>
      <c r="B128" s="709" t="str">
        <v xml:space="preserve"> </v>
      </c>
      <c r="C128" s="56">
        <v>0</v>
      </c>
      <c r="D128" s="33" t="str">
        <f t="shared" si="2"/>
        <v>Abingdon AC</v>
      </c>
      <c r="E128" s="709" t="s">
        <v>157</v>
      </c>
      <c r="F128" s="709" t="s">
        <v>60</v>
      </c>
    </row>
    <row r="129" spans="1:11" ht="20.25" customHeight="1">
      <c r="A129" s="17"/>
      <c r="B129" s="709" t="str">
        <v xml:space="preserve"> </v>
      </c>
      <c r="C129" s="56">
        <v>0</v>
      </c>
      <c r="D129" s="33" t="str">
        <f t="shared" si="2"/>
        <v>Abingdon AC</v>
      </c>
      <c r="E129" s="709" t="s">
        <v>157</v>
      </c>
      <c r="F129" s="709" t="s">
        <v>60</v>
      </c>
    </row>
    <row r="130" spans="1:11" ht="20.25" customHeight="1">
      <c r="A130" s="17"/>
      <c r="B130" s="709" t="str">
        <v xml:space="preserve"> </v>
      </c>
      <c r="C130" s="56">
        <v>0</v>
      </c>
      <c r="D130" s="33" t="str">
        <f t="shared" si="2"/>
        <v>Abingdon AC</v>
      </c>
      <c r="E130" s="709" t="s">
        <v>157</v>
      </c>
      <c r="F130" s="709" t="s">
        <v>60</v>
      </c>
    </row>
    <row r="131" spans="1:11" ht="20.25" customHeight="1">
      <c r="A131" s="17"/>
      <c r="B131" s="709" t="str">
        <v xml:space="preserve"> </v>
      </c>
      <c r="C131" s="56">
        <v>0</v>
      </c>
      <c r="D131" s="33" t="str">
        <f t="shared" si="2"/>
        <v>Abingdon AC</v>
      </c>
      <c r="E131" s="709" t="s">
        <v>157</v>
      </c>
      <c r="F131" s="709" t="s">
        <v>60</v>
      </c>
    </row>
    <row r="132" spans="1:11" ht="20.25" customHeight="1">
      <c r="A132" s="17"/>
      <c r="B132" s="709" t="str">
        <v xml:space="preserve"> </v>
      </c>
      <c r="C132" s="56">
        <v>0</v>
      </c>
      <c r="D132" s="33" t="str">
        <f t="shared" si="2"/>
        <v>Abingdon AC</v>
      </c>
      <c r="E132" s="709" t="s">
        <v>157</v>
      </c>
      <c r="F132" s="709" t="s">
        <v>60</v>
      </c>
    </row>
    <row r="133" spans="1:11" ht="20.25" customHeight="1">
      <c r="A133" s="17"/>
      <c r="B133" s="709" t="str">
        <v xml:space="preserve"> </v>
      </c>
      <c r="C133" s="56">
        <v>0</v>
      </c>
      <c r="D133" s="33" t="str">
        <f t="shared" si="2"/>
        <v>Abingdon AC</v>
      </c>
      <c r="E133" s="709" t="s">
        <v>157</v>
      </c>
      <c r="F133" s="709" t="s">
        <v>60</v>
      </c>
    </row>
    <row r="134" spans="1:11" ht="20.25" customHeight="1">
      <c r="A134" s="17"/>
      <c r="B134" s="709" t="str">
        <v xml:space="preserve"> </v>
      </c>
      <c r="C134" s="56">
        <v>0</v>
      </c>
      <c r="D134" s="33" t="str">
        <f t="shared" si="2"/>
        <v>Abingdon AC</v>
      </c>
      <c r="E134" s="709" t="s">
        <v>157</v>
      </c>
      <c r="F134" s="709" t="s">
        <v>60</v>
      </c>
    </row>
    <row r="135" spans="1:11" ht="20.25" customHeight="1">
      <c r="A135" s="17"/>
      <c r="B135" s="709" t="str">
        <v xml:space="preserve"> </v>
      </c>
      <c r="C135" s="56">
        <v>0</v>
      </c>
      <c r="D135" s="33" t="str">
        <f t="shared" si="2"/>
        <v>Abingdon AC</v>
      </c>
      <c r="E135" s="709" t="s">
        <v>157</v>
      </c>
      <c r="F135" s="709" t="s">
        <v>60</v>
      </c>
    </row>
    <row r="136" spans="1:11" ht="20.25" customHeight="1">
      <c r="A136" s="17"/>
      <c r="B136" s="709" t="str">
        <v xml:space="preserve"> </v>
      </c>
      <c r="C136" s="56">
        <v>0</v>
      </c>
      <c r="D136" s="33" t="str">
        <f t="shared" si="2"/>
        <v>Abingdon AC</v>
      </c>
      <c r="E136" s="709" t="s">
        <v>157</v>
      </c>
      <c r="F136" s="709" t="s">
        <v>60</v>
      </c>
    </row>
    <row r="137" spans="1:11" ht="20.25" customHeight="1">
      <c r="A137" s="17"/>
      <c r="B137" s="709" t="str">
        <v xml:space="preserve"> </v>
      </c>
      <c r="C137" s="56">
        <v>0</v>
      </c>
      <c r="D137" s="33" t="str">
        <f t="shared" si="2"/>
        <v>Abingdon AC</v>
      </c>
      <c r="E137" s="709" t="s">
        <v>157</v>
      </c>
      <c r="F137" s="709" t="s">
        <v>60</v>
      </c>
    </row>
    <row r="138" spans="1:11" ht="20.25" customHeight="1">
      <c r="A138" s="17"/>
      <c r="B138" s="709" t="str">
        <v xml:space="preserve"> </v>
      </c>
      <c r="C138" s="56">
        <v>0</v>
      </c>
      <c r="D138" s="33" t="str">
        <f t="shared" si="2"/>
        <v>Abingdon AC</v>
      </c>
      <c r="E138" s="709" t="s">
        <v>157</v>
      </c>
      <c r="F138" s="709" t="s">
        <v>60</v>
      </c>
    </row>
    <row r="139" spans="1:11" ht="20.25" customHeight="1">
      <c r="A139" s="17"/>
      <c r="B139" s="709" t="str">
        <v xml:space="preserve"> </v>
      </c>
      <c r="C139" s="56">
        <v>0</v>
      </c>
      <c r="D139" s="33" t="str">
        <f t="shared" si="2"/>
        <v>Abingdon AC</v>
      </c>
      <c r="E139" s="709" t="s">
        <v>157</v>
      </c>
      <c r="F139" s="709" t="s">
        <v>60</v>
      </c>
      <c r="H139" s="7" t="str">
        <f>D139</f>
        <v>Abingdon AC</v>
      </c>
      <c r="I139" s="7" t="str">
        <f>E139</f>
        <v>U16</v>
      </c>
      <c r="J139" s="7" t="str">
        <f>F139</f>
        <v>F</v>
      </c>
      <c r="K139" s="7">
        <f>26-COUNT(C114:C139)</f>
        <v>0</v>
      </c>
    </row>
    <row r="140" spans="1:11" ht="20.25" customHeight="1">
      <c r="A140" s="17"/>
      <c r="B140" s="709" t="str">
        <f>IF(COUNTIF(Abingdon!AF$45:AF$70,"*n*")=0,"","X")</f>
        <v/>
      </c>
      <c r="C140" s="155" t="s">
        <v>297</v>
      </c>
      <c r="D140" s="33" t="str">
        <f t="shared" si="2"/>
        <v>Abingdon AC</v>
      </c>
      <c r="E140" s="709" t="s">
        <v>157</v>
      </c>
      <c r="F140" s="709" t="s">
        <v>60</v>
      </c>
    </row>
    <row r="141" spans="1:11" ht="20.25" customHeight="1">
      <c r="A141" s="17"/>
      <c r="B141" s="709" t="str" cm="1">
        <f t="array" ref="B141:B156">Abingdon!AY$45:AY$60</f>
        <v xml:space="preserve"> </v>
      </c>
      <c r="C141" s="33" cm="1">
        <f t="array" ref="C141:C156">Abingdon!AJ$45:AJ$60</f>
        <v>0</v>
      </c>
      <c r="D141" s="33" t="str">
        <f t="shared" si="2"/>
        <v>Abingdon AC</v>
      </c>
      <c r="E141" s="709" t="s">
        <v>183</v>
      </c>
      <c r="F141" s="709" t="s">
        <v>60</v>
      </c>
    </row>
    <row r="142" spans="1:11" ht="20.25" customHeight="1">
      <c r="A142" s="17"/>
      <c r="B142" s="709" t="str">
        <v xml:space="preserve"> </v>
      </c>
      <c r="C142" s="56">
        <v>0</v>
      </c>
      <c r="D142" s="33" t="str">
        <f t="shared" si="2"/>
        <v>Abingdon AC</v>
      </c>
      <c r="E142" s="709" t="s">
        <v>183</v>
      </c>
      <c r="F142" s="709" t="s">
        <v>60</v>
      </c>
    </row>
    <row r="143" spans="1:11" ht="20.25" customHeight="1">
      <c r="A143" s="17"/>
      <c r="B143" s="709" t="str">
        <v xml:space="preserve"> </v>
      </c>
      <c r="C143" s="56">
        <v>0</v>
      </c>
      <c r="D143" s="33" t="str">
        <f t="shared" si="2"/>
        <v>Abingdon AC</v>
      </c>
      <c r="E143" s="709" t="s">
        <v>183</v>
      </c>
      <c r="F143" s="709" t="s">
        <v>60</v>
      </c>
    </row>
    <row r="144" spans="1:11" ht="20.25" customHeight="1">
      <c r="A144" s="17"/>
      <c r="B144" s="709" t="str">
        <v xml:space="preserve"> </v>
      </c>
      <c r="C144" s="56">
        <v>0</v>
      </c>
      <c r="D144" s="33" t="str">
        <f t="shared" si="2"/>
        <v>Abingdon AC</v>
      </c>
      <c r="E144" s="709" t="s">
        <v>183</v>
      </c>
      <c r="F144" s="709" t="s">
        <v>60</v>
      </c>
    </row>
    <row r="145" spans="1:11" ht="20.25" customHeight="1">
      <c r="A145" s="17"/>
      <c r="B145" s="709" t="str">
        <v xml:space="preserve"> </v>
      </c>
      <c r="C145" s="56">
        <v>0</v>
      </c>
      <c r="D145" s="33" t="str">
        <f t="shared" si="2"/>
        <v>Abingdon AC</v>
      </c>
      <c r="E145" s="709" t="s">
        <v>183</v>
      </c>
      <c r="F145" s="709" t="s">
        <v>60</v>
      </c>
    </row>
    <row r="146" spans="1:11" ht="20.25" customHeight="1">
      <c r="A146" s="17"/>
      <c r="B146" s="709" t="str">
        <v xml:space="preserve"> </v>
      </c>
      <c r="C146" s="56">
        <v>0</v>
      </c>
      <c r="D146" s="33" t="str">
        <f t="shared" si="2"/>
        <v>Abingdon AC</v>
      </c>
      <c r="E146" s="709" t="s">
        <v>183</v>
      </c>
      <c r="F146" s="709" t="s">
        <v>60</v>
      </c>
    </row>
    <row r="147" spans="1:11" ht="20.25" customHeight="1">
      <c r="A147" s="17"/>
      <c r="B147" s="709" t="str">
        <v xml:space="preserve"> </v>
      </c>
      <c r="C147" s="56">
        <v>0</v>
      </c>
      <c r="D147" s="33" t="str">
        <f t="shared" si="2"/>
        <v>Abingdon AC</v>
      </c>
      <c r="E147" s="709" t="s">
        <v>183</v>
      </c>
      <c r="F147" s="709" t="s">
        <v>60</v>
      </c>
    </row>
    <row r="148" spans="1:11" ht="20.25" customHeight="1">
      <c r="A148" s="17"/>
      <c r="B148" s="709" t="str">
        <v xml:space="preserve"> </v>
      </c>
      <c r="C148" s="56">
        <v>0</v>
      </c>
      <c r="D148" s="33" t="str">
        <f t="shared" si="2"/>
        <v>Abingdon AC</v>
      </c>
      <c r="E148" s="709" t="s">
        <v>183</v>
      </c>
      <c r="F148" s="709" t="s">
        <v>60</v>
      </c>
    </row>
    <row r="149" spans="1:11" ht="20.25" customHeight="1">
      <c r="A149" s="17"/>
      <c r="B149" s="709" t="str">
        <v xml:space="preserve"> </v>
      </c>
      <c r="C149" s="56">
        <v>0</v>
      </c>
      <c r="D149" s="33" t="str">
        <f t="shared" si="2"/>
        <v>Abingdon AC</v>
      </c>
      <c r="E149" s="709" t="s">
        <v>183</v>
      </c>
      <c r="F149" s="709" t="s">
        <v>60</v>
      </c>
    </row>
    <row r="150" spans="1:11" ht="20.25" customHeight="1">
      <c r="A150" s="17"/>
      <c r="B150" s="709" t="str">
        <v xml:space="preserve"> </v>
      </c>
      <c r="C150" s="56">
        <v>0</v>
      </c>
      <c r="D150" s="33" t="str">
        <f t="shared" si="2"/>
        <v>Abingdon AC</v>
      </c>
      <c r="E150" s="709" t="s">
        <v>183</v>
      </c>
      <c r="F150" s="709" t="s">
        <v>60</v>
      </c>
    </row>
    <row r="151" spans="1:11" ht="20.25" customHeight="1">
      <c r="A151" s="17"/>
      <c r="B151" s="709" t="str">
        <v xml:space="preserve"> </v>
      </c>
      <c r="C151" s="56">
        <v>0</v>
      </c>
      <c r="D151" s="33" t="str">
        <f t="shared" si="2"/>
        <v>Abingdon AC</v>
      </c>
      <c r="E151" s="709" t="s">
        <v>183</v>
      </c>
      <c r="F151" s="709" t="s">
        <v>60</v>
      </c>
    </row>
    <row r="152" spans="1:11" ht="20.25" customHeight="1">
      <c r="A152" s="17"/>
      <c r="B152" s="709" t="str">
        <v xml:space="preserve"> </v>
      </c>
      <c r="C152" s="56">
        <v>0</v>
      </c>
      <c r="D152" s="33" t="str">
        <f t="shared" si="2"/>
        <v>Abingdon AC</v>
      </c>
      <c r="E152" s="709" t="s">
        <v>183</v>
      </c>
      <c r="F152" s="709" t="s">
        <v>60</v>
      </c>
    </row>
    <row r="153" spans="1:11" ht="20.25" customHeight="1">
      <c r="A153" s="17"/>
      <c r="B153" s="709" t="str">
        <v xml:space="preserve"> </v>
      </c>
      <c r="C153" s="56">
        <v>0</v>
      </c>
      <c r="D153" s="33" t="str">
        <f t="shared" ref="D153:D167" si="3">$D$6</f>
        <v>Abingdon AC</v>
      </c>
      <c r="E153" s="709" t="s">
        <v>183</v>
      </c>
      <c r="F153" s="709" t="s">
        <v>60</v>
      </c>
    </row>
    <row r="154" spans="1:11" ht="20.25" customHeight="1">
      <c r="A154" s="17"/>
      <c r="B154" s="709" t="str">
        <v xml:space="preserve"> </v>
      </c>
      <c r="C154" s="56">
        <v>0</v>
      </c>
      <c r="D154" s="33" t="str">
        <f t="shared" si="3"/>
        <v>Abingdon AC</v>
      </c>
      <c r="E154" s="709" t="s">
        <v>183</v>
      </c>
      <c r="F154" s="709" t="s">
        <v>60</v>
      </c>
    </row>
    <row r="155" spans="1:11" ht="20.25" customHeight="1">
      <c r="A155" s="17"/>
      <c r="B155" s="709" t="str">
        <v xml:space="preserve"> </v>
      </c>
      <c r="C155" s="56">
        <v>0</v>
      </c>
      <c r="D155" s="33" t="str">
        <f t="shared" si="3"/>
        <v>Abingdon AC</v>
      </c>
      <c r="E155" s="709" t="s">
        <v>183</v>
      </c>
      <c r="F155" s="709" t="s">
        <v>60</v>
      </c>
    </row>
    <row r="156" spans="1:11" ht="20.25" customHeight="1">
      <c r="A156" s="17"/>
      <c r="B156" s="709" t="str">
        <v xml:space="preserve"> </v>
      </c>
      <c r="C156" s="56">
        <v>0</v>
      </c>
      <c r="D156" s="33" t="str">
        <f t="shared" si="3"/>
        <v>Abingdon AC</v>
      </c>
      <c r="E156" s="709" t="s">
        <v>183</v>
      </c>
      <c r="F156" s="709" t="s">
        <v>60</v>
      </c>
      <c r="H156" s="7" t="str">
        <f>D156</f>
        <v>Abingdon AC</v>
      </c>
      <c r="I156" s="7" t="str">
        <f>E156</f>
        <v>U18</v>
      </c>
      <c r="J156" s="7" t="str">
        <f>F156</f>
        <v>F</v>
      </c>
      <c r="K156" s="62">
        <f>16-COUNT(C141:C156)</f>
        <v>0</v>
      </c>
    </row>
    <row r="157" spans="1:11" ht="20.25" customHeight="1">
      <c r="A157" s="17"/>
      <c r="B157" s="709" t="str">
        <f>IF(COUNTIF(Abingdon!AX$45:AX$60,"*n*")=0,"","X")</f>
        <v/>
      </c>
      <c r="C157" s="155" t="s">
        <v>298</v>
      </c>
      <c r="D157" s="33" t="str">
        <f t="shared" si="3"/>
        <v>Abingdon AC</v>
      </c>
      <c r="E157" s="709" t="s">
        <v>183</v>
      </c>
      <c r="F157" s="709" t="s">
        <v>60</v>
      </c>
    </row>
    <row r="158" spans="1:11" ht="20.25" customHeight="1">
      <c r="A158" s="17"/>
      <c r="B158" s="709" t="str" cm="1">
        <f t="array" ref="B158:B166">Abingdon!AY$70:AY$78</f>
        <v xml:space="preserve"> </v>
      </c>
      <c r="C158" s="33" cm="1">
        <f t="array" ref="C158:C166">Abingdon!AJ$70:AJ$78</f>
        <v>0</v>
      </c>
      <c r="D158" s="33" t="str">
        <f t="shared" si="3"/>
        <v>Abingdon AC</v>
      </c>
      <c r="E158" s="709" t="s">
        <v>294</v>
      </c>
      <c r="F158" s="709" t="s">
        <v>60</v>
      </c>
    </row>
    <row r="159" spans="1:11" ht="20.25" customHeight="1">
      <c r="A159" s="17"/>
      <c r="B159" s="709" t="str">
        <v xml:space="preserve"> </v>
      </c>
      <c r="C159" s="56">
        <v>0</v>
      </c>
      <c r="D159" s="33" t="str">
        <f t="shared" si="3"/>
        <v>Abingdon AC</v>
      </c>
      <c r="E159" s="709" t="s">
        <v>294</v>
      </c>
      <c r="F159" s="709" t="s">
        <v>60</v>
      </c>
    </row>
    <row r="160" spans="1:11" ht="20.25" customHeight="1">
      <c r="A160" s="17"/>
      <c r="B160" s="709" t="str">
        <v xml:space="preserve"> </v>
      </c>
      <c r="C160" s="56">
        <v>0</v>
      </c>
      <c r="D160" s="33" t="str">
        <f t="shared" si="3"/>
        <v>Abingdon AC</v>
      </c>
      <c r="E160" s="709" t="s">
        <v>294</v>
      </c>
      <c r="F160" s="709" t="s">
        <v>60</v>
      </c>
    </row>
    <row r="161" spans="1:11" ht="20.25" customHeight="1">
      <c r="A161" s="17"/>
      <c r="B161" s="709" t="str">
        <v xml:space="preserve"> </v>
      </c>
      <c r="C161" s="56">
        <v>0</v>
      </c>
      <c r="D161" s="33" t="str">
        <f t="shared" si="3"/>
        <v>Abingdon AC</v>
      </c>
      <c r="E161" s="709" t="s">
        <v>294</v>
      </c>
      <c r="F161" s="709" t="s">
        <v>60</v>
      </c>
    </row>
    <row r="162" spans="1:11" ht="20.25" customHeight="1">
      <c r="A162" s="17"/>
      <c r="B162" s="709" t="str">
        <v xml:space="preserve"> </v>
      </c>
      <c r="C162" s="56">
        <v>0</v>
      </c>
      <c r="D162" s="33" t="str">
        <f t="shared" si="3"/>
        <v>Abingdon AC</v>
      </c>
      <c r="E162" s="709" t="s">
        <v>294</v>
      </c>
      <c r="F162" s="709" t="s">
        <v>60</v>
      </c>
    </row>
    <row r="163" spans="1:11" ht="20.25" customHeight="1">
      <c r="A163" s="17"/>
      <c r="B163" s="709" t="str">
        <v xml:space="preserve"> </v>
      </c>
      <c r="C163" s="56">
        <v>0</v>
      </c>
      <c r="D163" s="33" t="str">
        <f t="shared" si="3"/>
        <v>Abingdon AC</v>
      </c>
      <c r="E163" s="709" t="s">
        <v>294</v>
      </c>
      <c r="F163" s="709" t="s">
        <v>60</v>
      </c>
    </row>
    <row r="164" spans="1:11" ht="20.25" customHeight="1">
      <c r="A164" s="17"/>
      <c r="B164" s="709" t="str">
        <v xml:space="preserve"> </v>
      </c>
      <c r="C164" s="56">
        <v>0</v>
      </c>
      <c r="D164" s="33" t="str">
        <f t="shared" si="3"/>
        <v>Abingdon AC</v>
      </c>
      <c r="E164" s="709" t="s">
        <v>294</v>
      </c>
      <c r="F164" s="709" t="s">
        <v>60</v>
      </c>
    </row>
    <row r="165" spans="1:11" ht="20.25" customHeight="1">
      <c r="A165" s="17"/>
      <c r="B165" s="709" t="str">
        <v xml:space="preserve"> </v>
      </c>
      <c r="C165" s="56">
        <v>0</v>
      </c>
      <c r="D165" s="33" t="str">
        <f t="shared" si="3"/>
        <v>Abingdon AC</v>
      </c>
      <c r="E165" s="709" t="s">
        <v>294</v>
      </c>
      <c r="F165" s="709" t="s">
        <v>60</v>
      </c>
    </row>
    <row r="166" spans="1:11" ht="20.25" customHeight="1">
      <c r="A166" s="17"/>
      <c r="B166" s="709" t="str">
        <v xml:space="preserve"> </v>
      </c>
      <c r="C166" s="56">
        <v>0</v>
      </c>
      <c r="D166" s="33" t="str">
        <f t="shared" si="3"/>
        <v>Abingdon AC</v>
      </c>
      <c r="E166" s="709" t="s">
        <v>294</v>
      </c>
      <c r="F166" s="709" t="s">
        <v>60</v>
      </c>
      <c r="H166" s="7" t="str">
        <f>D166</f>
        <v>Abingdon AC</v>
      </c>
      <c r="I166" s="7" t="str">
        <f>E166</f>
        <v>U20</v>
      </c>
      <c r="J166" s="7" t="str">
        <f>F166</f>
        <v>F</v>
      </c>
      <c r="K166" s="7">
        <f>9-COUNT(C158:C167)</f>
        <v>0</v>
      </c>
    </row>
    <row r="167" spans="1:11" ht="20.25" customHeight="1">
      <c r="A167" s="17"/>
      <c r="B167" s="709" t="str">
        <f>IF(COUNTIF(Abingdon!AX$70:AX$78,"*n*")=0,"","X")</f>
        <v/>
      </c>
      <c r="C167" s="155" t="s">
        <v>299</v>
      </c>
      <c r="D167" s="33" t="str">
        <f t="shared" si="3"/>
        <v>Abingdon AC</v>
      </c>
      <c r="E167" s="709" t="s">
        <v>294</v>
      </c>
      <c r="F167" s="709" t="s">
        <v>60</v>
      </c>
    </row>
    <row r="168" spans="1:11" ht="20.25" customHeight="1">
      <c r="A168" s="57"/>
      <c r="B168" s="58"/>
      <c r="C168" s="58"/>
      <c r="D168" s="58"/>
      <c r="E168" s="58"/>
      <c r="F168" s="59"/>
    </row>
    <row r="169" spans="1:11" ht="20.25" customHeight="1">
      <c r="A169" s="55"/>
      <c r="B169" s="709" t="str" cm="1">
        <f t="array" ref="B169:B194">Banbury!$O5:O$30</f>
        <v xml:space="preserve"> </v>
      </c>
      <c r="C169" s="56" cm="1">
        <f t="array" ref="C169:C194">Banbury!A$5:A$30</f>
        <v>0</v>
      </c>
      <c r="D169" s="33" t="str">
        <f>Banbury!AJ$2</f>
        <v>Banbury Harriers AC</v>
      </c>
      <c r="E169" s="709" t="s">
        <v>122</v>
      </c>
      <c r="F169" s="709" t="s">
        <v>123</v>
      </c>
    </row>
    <row r="170" spans="1:11" ht="20.25" customHeight="1">
      <c r="A170" s="17"/>
      <c r="B170" s="709" t="str">
        <v xml:space="preserve"> </v>
      </c>
      <c r="C170" s="56">
        <v>0</v>
      </c>
      <c r="D170" s="33" t="str">
        <f>$D$169</f>
        <v>Banbury Harriers AC</v>
      </c>
      <c r="E170" s="709" t="s">
        <v>122</v>
      </c>
      <c r="F170" s="709" t="s">
        <v>123</v>
      </c>
    </row>
    <row r="171" spans="1:11" ht="20.25" customHeight="1">
      <c r="A171" s="17"/>
      <c r="B171" s="709" t="str">
        <v xml:space="preserve"> </v>
      </c>
      <c r="C171" s="56">
        <v>0</v>
      </c>
      <c r="D171" s="33" t="str">
        <f t="shared" ref="D171:D234" si="4">$D$169</f>
        <v>Banbury Harriers AC</v>
      </c>
      <c r="E171" s="709" t="s">
        <v>122</v>
      </c>
      <c r="F171" s="709" t="s">
        <v>123</v>
      </c>
    </row>
    <row r="172" spans="1:11" ht="20.25" customHeight="1">
      <c r="A172" s="17"/>
      <c r="B172" s="709" t="str">
        <v xml:space="preserve"> </v>
      </c>
      <c r="C172" s="56">
        <v>0</v>
      </c>
      <c r="D172" s="33" t="str">
        <f t="shared" si="4"/>
        <v>Banbury Harriers AC</v>
      </c>
      <c r="E172" s="709" t="s">
        <v>122</v>
      </c>
      <c r="F172" s="709" t="s">
        <v>123</v>
      </c>
    </row>
    <row r="173" spans="1:11" ht="20.25" customHeight="1">
      <c r="A173" s="17"/>
      <c r="B173" s="709" t="str">
        <v xml:space="preserve"> </v>
      </c>
      <c r="C173" s="56">
        <v>0</v>
      </c>
      <c r="D173" s="33" t="str">
        <f t="shared" si="4"/>
        <v>Banbury Harriers AC</v>
      </c>
      <c r="E173" s="709" t="s">
        <v>122</v>
      </c>
      <c r="F173" s="709" t="s">
        <v>123</v>
      </c>
    </row>
    <row r="174" spans="1:11" ht="20.25" customHeight="1">
      <c r="A174" s="17"/>
      <c r="B174" s="709" t="str">
        <v xml:space="preserve"> </v>
      </c>
      <c r="C174" s="56">
        <v>0</v>
      </c>
      <c r="D174" s="33" t="str">
        <f t="shared" si="4"/>
        <v>Banbury Harriers AC</v>
      </c>
      <c r="E174" s="709" t="s">
        <v>122</v>
      </c>
      <c r="F174" s="709" t="s">
        <v>123</v>
      </c>
    </row>
    <row r="175" spans="1:11" ht="20.25" customHeight="1">
      <c r="A175" s="17"/>
      <c r="B175" s="709" t="str">
        <v xml:space="preserve"> </v>
      </c>
      <c r="C175" s="56">
        <v>0</v>
      </c>
      <c r="D175" s="33" t="str">
        <f t="shared" si="4"/>
        <v>Banbury Harriers AC</v>
      </c>
      <c r="E175" s="709" t="s">
        <v>122</v>
      </c>
      <c r="F175" s="709" t="s">
        <v>123</v>
      </c>
    </row>
    <row r="176" spans="1:11" ht="20.25" customHeight="1">
      <c r="A176" s="17"/>
      <c r="B176" s="709" t="str">
        <v xml:space="preserve"> </v>
      </c>
      <c r="C176" s="56">
        <v>0</v>
      </c>
      <c r="D176" s="33" t="str">
        <f t="shared" si="4"/>
        <v>Banbury Harriers AC</v>
      </c>
      <c r="E176" s="709" t="s">
        <v>122</v>
      </c>
      <c r="F176" s="709" t="s">
        <v>123</v>
      </c>
    </row>
    <row r="177" spans="1:6" ht="20.25" customHeight="1">
      <c r="A177" s="17"/>
      <c r="B177" s="709" t="str">
        <v xml:space="preserve"> </v>
      </c>
      <c r="C177" s="56">
        <v>0</v>
      </c>
      <c r="D177" s="33" t="str">
        <f t="shared" si="4"/>
        <v>Banbury Harriers AC</v>
      </c>
      <c r="E177" s="709" t="s">
        <v>122</v>
      </c>
      <c r="F177" s="709" t="s">
        <v>123</v>
      </c>
    </row>
    <row r="178" spans="1:6" ht="20.25" customHeight="1">
      <c r="A178" s="17"/>
      <c r="B178" s="709" t="str">
        <v xml:space="preserve"> </v>
      </c>
      <c r="C178" s="56">
        <v>0</v>
      </c>
      <c r="D178" s="33" t="str">
        <f t="shared" si="4"/>
        <v>Banbury Harriers AC</v>
      </c>
      <c r="E178" s="709" t="s">
        <v>122</v>
      </c>
      <c r="F178" s="709" t="s">
        <v>123</v>
      </c>
    </row>
    <row r="179" spans="1:6" ht="20.25" customHeight="1">
      <c r="A179" s="17"/>
      <c r="B179" s="709" t="str">
        <v xml:space="preserve"> </v>
      </c>
      <c r="C179" s="56">
        <v>0</v>
      </c>
      <c r="D179" s="33" t="str">
        <f t="shared" si="4"/>
        <v>Banbury Harriers AC</v>
      </c>
      <c r="E179" s="709" t="s">
        <v>122</v>
      </c>
      <c r="F179" s="709" t="s">
        <v>123</v>
      </c>
    </row>
    <row r="180" spans="1:6" ht="20.25" customHeight="1">
      <c r="A180" s="17"/>
      <c r="B180" s="709" t="str">
        <v xml:space="preserve"> </v>
      </c>
      <c r="C180" s="56">
        <v>0</v>
      </c>
      <c r="D180" s="33" t="str">
        <f t="shared" si="4"/>
        <v>Banbury Harriers AC</v>
      </c>
      <c r="E180" s="709" t="s">
        <v>122</v>
      </c>
      <c r="F180" s="709" t="s">
        <v>123</v>
      </c>
    </row>
    <row r="181" spans="1:6" ht="20.25" customHeight="1">
      <c r="A181" s="17"/>
      <c r="B181" s="709" t="str">
        <v xml:space="preserve"> </v>
      </c>
      <c r="C181" s="56">
        <v>0</v>
      </c>
      <c r="D181" s="33" t="str">
        <f t="shared" si="4"/>
        <v>Banbury Harriers AC</v>
      </c>
      <c r="E181" s="709" t="s">
        <v>122</v>
      </c>
      <c r="F181" s="709" t="s">
        <v>123</v>
      </c>
    </row>
    <row r="182" spans="1:6" ht="20.25" customHeight="1">
      <c r="A182" s="17"/>
      <c r="B182" s="709" t="str">
        <v xml:space="preserve"> </v>
      </c>
      <c r="C182" s="56">
        <v>0</v>
      </c>
      <c r="D182" s="33" t="str">
        <f t="shared" si="4"/>
        <v>Banbury Harriers AC</v>
      </c>
      <c r="E182" s="709" t="s">
        <v>122</v>
      </c>
      <c r="F182" s="709" t="s">
        <v>123</v>
      </c>
    </row>
    <row r="183" spans="1:6" ht="20.25" customHeight="1">
      <c r="A183" s="17"/>
      <c r="B183" s="709" t="str">
        <v xml:space="preserve"> </v>
      </c>
      <c r="C183" s="56">
        <v>0</v>
      </c>
      <c r="D183" s="33" t="str">
        <f t="shared" si="4"/>
        <v>Banbury Harriers AC</v>
      </c>
      <c r="E183" s="709" t="s">
        <v>122</v>
      </c>
      <c r="F183" s="709" t="s">
        <v>123</v>
      </c>
    </row>
    <row r="184" spans="1:6" ht="20.25" customHeight="1">
      <c r="A184" s="17"/>
      <c r="B184" s="709" t="str">
        <v xml:space="preserve"> </v>
      </c>
      <c r="C184" s="56">
        <v>0</v>
      </c>
      <c r="D184" s="33" t="str">
        <f t="shared" si="4"/>
        <v>Banbury Harriers AC</v>
      </c>
      <c r="E184" s="709" t="s">
        <v>122</v>
      </c>
      <c r="F184" s="709" t="s">
        <v>123</v>
      </c>
    </row>
    <row r="185" spans="1:6" ht="20.25" customHeight="1">
      <c r="A185" s="17"/>
      <c r="B185" s="709" t="str">
        <v xml:space="preserve"> </v>
      </c>
      <c r="C185" s="56">
        <v>0</v>
      </c>
      <c r="D185" s="33" t="str">
        <f t="shared" si="4"/>
        <v>Banbury Harriers AC</v>
      </c>
      <c r="E185" s="709" t="s">
        <v>122</v>
      </c>
      <c r="F185" s="709" t="s">
        <v>123</v>
      </c>
    </row>
    <row r="186" spans="1:6" ht="20.25" customHeight="1">
      <c r="A186" s="17"/>
      <c r="B186" s="709" t="str">
        <v xml:space="preserve"> </v>
      </c>
      <c r="C186" s="56">
        <v>0</v>
      </c>
      <c r="D186" s="33" t="str">
        <f t="shared" si="4"/>
        <v>Banbury Harriers AC</v>
      </c>
      <c r="E186" s="709" t="s">
        <v>122</v>
      </c>
      <c r="F186" s="709" t="s">
        <v>123</v>
      </c>
    </row>
    <row r="187" spans="1:6" ht="20.25" customHeight="1">
      <c r="A187" s="17"/>
      <c r="B187" s="709" t="str">
        <v xml:space="preserve"> </v>
      </c>
      <c r="C187" s="56">
        <v>0</v>
      </c>
      <c r="D187" s="33" t="str">
        <f t="shared" si="4"/>
        <v>Banbury Harriers AC</v>
      </c>
      <c r="E187" s="709" t="s">
        <v>122</v>
      </c>
      <c r="F187" s="709" t="s">
        <v>123</v>
      </c>
    </row>
    <row r="188" spans="1:6" ht="20.25" customHeight="1">
      <c r="A188" s="17"/>
      <c r="B188" s="709" t="str">
        <v xml:space="preserve"> </v>
      </c>
      <c r="C188" s="56">
        <v>0</v>
      </c>
      <c r="D188" s="33" t="str">
        <f t="shared" si="4"/>
        <v>Banbury Harriers AC</v>
      </c>
      <c r="E188" s="709" t="s">
        <v>122</v>
      </c>
      <c r="F188" s="709" t="s">
        <v>123</v>
      </c>
    </row>
    <row r="189" spans="1:6" ht="20.25" customHeight="1">
      <c r="A189" s="17"/>
      <c r="B189" s="709" t="str">
        <v xml:space="preserve"> </v>
      </c>
      <c r="C189" s="56">
        <v>0</v>
      </c>
      <c r="D189" s="33" t="str">
        <f t="shared" si="4"/>
        <v>Banbury Harriers AC</v>
      </c>
      <c r="E189" s="709" t="s">
        <v>122</v>
      </c>
      <c r="F189" s="709" t="s">
        <v>123</v>
      </c>
    </row>
    <row r="190" spans="1:6" ht="20.25" customHeight="1">
      <c r="A190" s="17"/>
      <c r="B190" s="709" t="str">
        <v xml:space="preserve"> </v>
      </c>
      <c r="C190" s="56">
        <v>0</v>
      </c>
      <c r="D190" s="33" t="str">
        <f t="shared" si="4"/>
        <v>Banbury Harriers AC</v>
      </c>
      <c r="E190" s="709" t="s">
        <v>122</v>
      </c>
      <c r="F190" s="709" t="s">
        <v>123</v>
      </c>
    </row>
    <row r="191" spans="1:6" ht="20.25" customHeight="1">
      <c r="A191" s="17"/>
      <c r="B191" s="709" t="str">
        <v xml:space="preserve"> </v>
      </c>
      <c r="C191" s="56">
        <v>0</v>
      </c>
      <c r="D191" s="33" t="str">
        <f t="shared" si="4"/>
        <v>Banbury Harriers AC</v>
      </c>
      <c r="E191" s="709" t="s">
        <v>122</v>
      </c>
      <c r="F191" s="709" t="s">
        <v>123</v>
      </c>
    </row>
    <row r="192" spans="1:6" ht="20.25" customHeight="1">
      <c r="A192" s="17"/>
      <c r="B192" s="709" t="str">
        <v xml:space="preserve"> </v>
      </c>
      <c r="C192" s="56">
        <v>0</v>
      </c>
      <c r="D192" s="33" t="str">
        <f t="shared" si="4"/>
        <v>Banbury Harriers AC</v>
      </c>
      <c r="E192" s="709" t="s">
        <v>122</v>
      </c>
      <c r="F192" s="709" t="s">
        <v>123</v>
      </c>
    </row>
    <row r="193" spans="1:11" ht="20.25" customHeight="1">
      <c r="A193" s="17"/>
      <c r="B193" s="709" t="str">
        <v xml:space="preserve"> </v>
      </c>
      <c r="C193" s="56">
        <v>0</v>
      </c>
      <c r="D193" s="33" t="str">
        <f t="shared" si="4"/>
        <v>Banbury Harriers AC</v>
      </c>
      <c r="E193" s="709" t="s">
        <v>122</v>
      </c>
      <c r="F193" s="709" t="s">
        <v>123</v>
      </c>
    </row>
    <row r="194" spans="1:11" ht="20.25" customHeight="1">
      <c r="A194" s="17"/>
      <c r="B194" s="709" t="str">
        <v xml:space="preserve"> </v>
      </c>
      <c r="C194" s="56">
        <v>0</v>
      </c>
      <c r="D194" s="33" t="str">
        <f t="shared" si="4"/>
        <v>Banbury Harriers AC</v>
      </c>
      <c r="E194" s="709" t="s">
        <v>122</v>
      </c>
      <c r="F194" s="709" t="s">
        <v>123</v>
      </c>
      <c r="H194" s="7" t="str">
        <f>D194</f>
        <v>Banbury Harriers AC</v>
      </c>
      <c r="I194" s="7" t="str">
        <f>E194</f>
        <v>U14</v>
      </c>
      <c r="J194" s="7" t="str">
        <f>F194</f>
        <v>M</v>
      </c>
      <c r="K194" s="7">
        <f>26-COUNT(C169:C194)</f>
        <v>0</v>
      </c>
    </row>
    <row r="195" spans="1:11" ht="20.25" customHeight="1">
      <c r="A195" s="17"/>
      <c r="B195" s="709" t="str">
        <f>IF(COUNTIF(Banbury!$N5:N$30,"*n*")=0,"","X")</f>
        <v/>
      </c>
      <c r="C195" s="155" t="s">
        <v>291</v>
      </c>
      <c r="D195" s="33" t="str">
        <f t="shared" si="4"/>
        <v>Banbury Harriers AC</v>
      </c>
      <c r="E195" s="709" t="s">
        <v>122</v>
      </c>
      <c r="F195" s="709" t="s">
        <v>123</v>
      </c>
    </row>
    <row r="196" spans="1:11" ht="20.25" customHeight="1">
      <c r="A196" s="17"/>
      <c r="B196" s="709" t="str" cm="1">
        <f t="array" ref="B196:B221">Banbury!AG$5:AG$30</f>
        <v xml:space="preserve"> </v>
      </c>
      <c r="C196" s="33" cm="1">
        <f t="array" ref="C196:C221">Banbury!R$5:R$30</f>
        <v>0</v>
      </c>
      <c r="D196" s="33" t="str">
        <f t="shared" si="4"/>
        <v>Banbury Harriers AC</v>
      </c>
      <c r="E196" s="709" t="s">
        <v>157</v>
      </c>
      <c r="F196" s="709" t="s">
        <v>123</v>
      </c>
    </row>
    <row r="197" spans="1:11" ht="20.25" customHeight="1">
      <c r="A197" s="17"/>
      <c r="B197" s="709" t="str">
        <v xml:space="preserve"> </v>
      </c>
      <c r="C197" s="56">
        <v>0</v>
      </c>
      <c r="D197" s="33" t="str">
        <f t="shared" si="4"/>
        <v>Banbury Harriers AC</v>
      </c>
      <c r="E197" s="709" t="s">
        <v>157</v>
      </c>
      <c r="F197" s="709" t="s">
        <v>123</v>
      </c>
    </row>
    <row r="198" spans="1:11" ht="20.25" customHeight="1">
      <c r="A198" s="17"/>
      <c r="B198" s="709" t="str">
        <v xml:space="preserve"> </v>
      </c>
      <c r="C198" s="56">
        <v>0</v>
      </c>
      <c r="D198" s="33" t="str">
        <f t="shared" si="4"/>
        <v>Banbury Harriers AC</v>
      </c>
      <c r="E198" s="709" t="s">
        <v>157</v>
      </c>
      <c r="F198" s="709" t="s">
        <v>123</v>
      </c>
    </row>
    <row r="199" spans="1:11" ht="20.25" customHeight="1">
      <c r="A199" s="17"/>
      <c r="B199" s="709" t="str">
        <v xml:space="preserve"> </v>
      </c>
      <c r="C199" s="56">
        <v>0</v>
      </c>
      <c r="D199" s="33" t="str">
        <f t="shared" si="4"/>
        <v>Banbury Harriers AC</v>
      </c>
      <c r="E199" s="709" t="s">
        <v>157</v>
      </c>
      <c r="F199" s="709" t="s">
        <v>123</v>
      </c>
    </row>
    <row r="200" spans="1:11" ht="20.25" customHeight="1">
      <c r="A200" s="17"/>
      <c r="B200" s="709" t="str">
        <v xml:space="preserve"> </v>
      </c>
      <c r="C200" s="56">
        <v>0</v>
      </c>
      <c r="D200" s="33" t="str">
        <f t="shared" si="4"/>
        <v>Banbury Harriers AC</v>
      </c>
      <c r="E200" s="709" t="s">
        <v>157</v>
      </c>
      <c r="F200" s="709" t="s">
        <v>123</v>
      </c>
    </row>
    <row r="201" spans="1:11" ht="20.25" customHeight="1">
      <c r="A201" s="17"/>
      <c r="B201" s="709" t="str">
        <v xml:space="preserve"> </v>
      </c>
      <c r="C201" s="56">
        <v>0</v>
      </c>
      <c r="D201" s="33" t="str">
        <f t="shared" si="4"/>
        <v>Banbury Harriers AC</v>
      </c>
      <c r="E201" s="709" t="s">
        <v>157</v>
      </c>
      <c r="F201" s="709" t="s">
        <v>123</v>
      </c>
    </row>
    <row r="202" spans="1:11" ht="20.25" customHeight="1">
      <c r="A202" s="17"/>
      <c r="B202" s="709" t="str">
        <v xml:space="preserve"> </v>
      </c>
      <c r="C202" s="56">
        <v>0</v>
      </c>
      <c r="D202" s="33" t="str">
        <f t="shared" si="4"/>
        <v>Banbury Harriers AC</v>
      </c>
      <c r="E202" s="709" t="s">
        <v>157</v>
      </c>
      <c r="F202" s="709" t="s">
        <v>123</v>
      </c>
    </row>
    <row r="203" spans="1:11" ht="20.25" customHeight="1">
      <c r="A203" s="17"/>
      <c r="B203" s="709" t="str">
        <v xml:space="preserve"> </v>
      </c>
      <c r="C203" s="56">
        <v>0</v>
      </c>
      <c r="D203" s="33" t="str">
        <f t="shared" si="4"/>
        <v>Banbury Harriers AC</v>
      </c>
      <c r="E203" s="709" t="s">
        <v>157</v>
      </c>
      <c r="F203" s="709" t="s">
        <v>123</v>
      </c>
    </row>
    <row r="204" spans="1:11" ht="20.25" customHeight="1">
      <c r="A204" s="17"/>
      <c r="B204" s="709" t="str">
        <v xml:space="preserve"> </v>
      </c>
      <c r="C204" s="56">
        <v>0</v>
      </c>
      <c r="D204" s="33" t="str">
        <f t="shared" si="4"/>
        <v>Banbury Harriers AC</v>
      </c>
      <c r="E204" s="709" t="s">
        <v>157</v>
      </c>
      <c r="F204" s="709" t="s">
        <v>123</v>
      </c>
    </row>
    <row r="205" spans="1:11" ht="20.25" customHeight="1">
      <c r="A205" s="17"/>
      <c r="B205" s="709" t="str">
        <v xml:space="preserve"> </v>
      </c>
      <c r="C205" s="56">
        <v>0</v>
      </c>
      <c r="D205" s="33" t="str">
        <f t="shared" si="4"/>
        <v>Banbury Harriers AC</v>
      </c>
      <c r="E205" s="709" t="s">
        <v>157</v>
      </c>
      <c r="F205" s="709" t="s">
        <v>123</v>
      </c>
    </row>
    <row r="206" spans="1:11" ht="20.25" customHeight="1">
      <c r="A206" s="17"/>
      <c r="B206" s="709" t="str">
        <v xml:space="preserve"> </v>
      </c>
      <c r="C206" s="56">
        <v>0</v>
      </c>
      <c r="D206" s="33" t="str">
        <f t="shared" si="4"/>
        <v>Banbury Harriers AC</v>
      </c>
      <c r="E206" s="709" t="s">
        <v>157</v>
      </c>
      <c r="F206" s="709" t="s">
        <v>123</v>
      </c>
    </row>
    <row r="207" spans="1:11" ht="20.25" customHeight="1">
      <c r="A207" s="17"/>
      <c r="B207" s="709" t="str">
        <v xml:space="preserve"> </v>
      </c>
      <c r="C207" s="56">
        <v>0</v>
      </c>
      <c r="D207" s="33" t="str">
        <f t="shared" si="4"/>
        <v>Banbury Harriers AC</v>
      </c>
      <c r="E207" s="709" t="s">
        <v>157</v>
      </c>
      <c r="F207" s="709" t="s">
        <v>123</v>
      </c>
    </row>
    <row r="208" spans="1:11" ht="20.25" customHeight="1">
      <c r="A208" s="17"/>
      <c r="B208" s="709" t="str">
        <v xml:space="preserve"> </v>
      </c>
      <c r="C208" s="56">
        <v>0</v>
      </c>
      <c r="D208" s="33" t="str">
        <f t="shared" si="4"/>
        <v>Banbury Harriers AC</v>
      </c>
      <c r="E208" s="709" t="s">
        <v>157</v>
      </c>
      <c r="F208" s="709" t="s">
        <v>123</v>
      </c>
    </row>
    <row r="209" spans="1:11" ht="20.25" customHeight="1">
      <c r="A209" s="17"/>
      <c r="B209" s="709" t="str">
        <v xml:space="preserve"> </v>
      </c>
      <c r="C209" s="56">
        <v>0</v>
      </c>
      <c r="D209" s="33" t="str">
        <f t="shared" si="4"/>
        <v>Banbury Harriers AC</v>
      </c>
      <c r="E209" s="709" t="s">
        <v>157</v>
      </c>
      <c r="F209" s="709" t="s">
        <v>123</v>
      </c>
    </row>
    <row r="210" spans="1:11" ht="20.25" customHeight="1">
      <c r="A210" s="17"/>
      <c r="B210" s="709" t="str">
        <v xml:space="preserve"> </v>
      </c>
      <c r="C210" s="56">
        <v>0</v>
      </c>
      <c r="D210" s="33" t="str">
        <f t="shared" si="4"/>
        <v>Banbury Harriers AC</v>
      </c>
      <c r="E210" s="709" t="s">
        <v>157</v>
      </c>
      <c r="F210" s="709" t="s">
        <v>123</v>
      </c>
    </row>
    <row r="211" spans="1:11" ht="20.25" customHeight="1">
      <c r="A211" s="17"/>
      <c r="B211" s="709" t="str">
        <v xml:space="preserve"> </v>
      </c>
      <c r="C211" s="56">
        <v>0</v>
      </c>
      <c r="D211" s="33" t="str">
        <f t="shared" si="4"/>
        <v>Banbury Harriers AC</v>
      </c>
      <c r="E211" s="709" t="s">
        <v>157</v>
      </c>
      <c r="F211" s="709" t="s">
        <v>123</v>
      </c>
    </row>
    <row r="212" spans="1:11" ht="20.25" customHeight="1">
      <c r="A212" s="17"/>
      <c r="B212" s="709" t="str">
        <v xml:space="preserve"> </v>
      </c>
      <c r="C212" s="56">
        <v>0</v>
      </c>
      <c r="D212" s="33" t="str">
        <f t="shared" si="4"/>
        <v>Banbury Harriers AC</v>
      </c>
      <c r="E212" s="709" t="s">
        <v>157</v>
      </c>
      <c r="F212" s="709" t="s">
        <v>123</v>
      </c>
    </row>
    <row r="213" spans="1:11" ht="20.25" customHeight="1">
      <c r="A213" s="17"/>
      <c r="B213" s="709" t="str">
        <v xml:space="preserve"> </v>
      </c>
      <c r="C213" s="56">
        <v>0</v>
      </c>
      <c r="D213" s="33" t="str">
        <f t="shared" si="4"/>
        <v>Banbury Harriers AC</v>
      </c>
      <c r="E213" s="709" t="s">
        <v>157</v>
      </c>
      <c r="F213" s="709" t="s">
        <v>123</v>
      </c>
    </row>
    <row r="214" spans="1:11" ht="20.25" customHeight="1">
      <c r="A214" s="17"/>
      <c r="B214" s="709" t="str">
        <v xml:space="preserve"> </v>
      </c>
      <c r="C214" s="56">
        <v>0</v>
      </c>
      <c r="D214" s="33" t="str">
        <f t="shared" si="4"/>
        <v>Banbury Harriers AC</v>
      </c>
      <c r="E214" s="709" t="s">
        <v>157</v>
      </c>
      <c r="F214" s="709" t="s">
        <v>123</v>
      </c>
    </row>
    <row r="215" spans="1:11" ht="20.25" customHeight="1">
      <c r="A215" s="17"/>
      <c r="B215" s="709" t="str">
        <v xml:space="preserve"> </v>
      </c>
      <c r="C215" s="56">
        <v>0</v>
      </c>
      <c r="D215" s="33" t="str">
        <f t="shared" si="4"/>
        <v>Banbury Harriers AC</v>
      </c>
      <c r="E215" s="709" t="s">
        <v>157</v>
      </c>
      <c r="F215" s="709" t="s">
        <v>123</v>
      </c>
    </row>
    <row r="216" spans="1:11" ht="20.25" customHeight="1">
      <c r="A216" s="17"/>
      <c r="B216" s="709" t="str">
        <v xml:space="preserve"> </v>
      </c>
      <c r="C216" s="56">
        <v>0</v>
      </c>
      <c r="D216" s="33" t="str">
        <f t="shared" si="4"/>
        <v>Banbury Harriers AC</v>
      </c>
      <c r="E216" s="709" t="s">
        <v>157</v>
      </c>
      <c r="F216" s="709" t="s">
        <v>123</v>
      </c>
    </row>
    <row r="217" spans="1:11" ht="20.25" customHeight="1">
      <c r="A217" s="17"/>
      <c r="B217" s="709" t="str">
        <v xml:space="preserve"> </v>
      </c>
      <c r="C217" s="56">
        <v>0</v>
      </c>
      <c r="D217" s="33" t="str">
        <f t="shared" si="4"/>
        <v>Banbury Harriers AC</v>
      </c>
      <c r="E217" s="709" t="s">
        <v>157</v>
      </c>
      <c r="F217" s="709" t="s">
        <v>123</v>
      </c>
    </row>
    <row r="218" spans="1:11" ht="20.25" customHeight="1">
      <c r="A218" s="17"/>
      <c r="B218" s="709" t="str">
        <v xml:space="preserve"> </v>
      </c>
      <c r="C218" s="56">
        <v>0</v>
      </c>
      <c r="D218" s="33" t="str">
        <f t="shared" si="4"/>
        <v>Banbury Harriers AC</v>
      </c>
      <c r="E218" s="709" t="s">
        <v>157</v>
      </c>
      <c r="F218" s="709" t="s">
        <v>123</v>
      </c>
    </row>
    <row r="219" spans="1:11" ht="20.25" customHeight="1">
      <c r="A219" s="17"/>
      <c r="B219" s="709" t="str">
        <v xml:space="preserve"> </v>
      </c>
      <c r="C219" s="56">
        <v>0</v>
      </c>
      <c r="D219" s="33" t="str">
        <f t="shared" si="4"/>
        <v>Banbury Harriers AC</v>
      </c>
      <c r="E219" s="709" t="s">
        <v>157</v>
      </c>
      <c r="F219" s="709" t="s">
        <v>123</v>
      </c>
    </row>
    <row r="220" spans="1:11" ht="20.25" customHeight="1">
      <c r="A220" s="17"/>
      <c r="B220" s="709" t="str">
        <v xml:space="preserve"> </v>
      </c>
      <c r="C220" s="56">
        <v>0</v>
      </c>
      <c r="D220" s="33" t="str">
        <f t="shared" si="4"/>
        <v>Banbury Harriers AC</v>
      </c>
      <c r="E220" s="709" t="s">
        <v>157</v>
      </c>
      <c r="F220" s="709" t="s">
        <v>123</v>
      </c>
    </row>
    <row r="221" spans="1:11" ht="20.25" customHeight="1">
      <c r="A221" s="17"/>
      <c r="B221" s="709" t="str">
        <v xml:space="preserve"> </v>
      </c>
      <c r="C221" s="56">
        <v>0</v>
      </c>
      <c r="D221" s="33" t="str">
        <f t="shared" si="4"/>
        <v>Banbury Harriers AC</v>
      </c>
      <c r="E221" s="709" t="s">
        <v>157</v>
      </c>
      <c r="F221" s="709" t="s">
        <v>123</v>
      </c>
      <c r="H221" s="7" t="str">
        <f>D221</f>
        <v>Banbury Harriers AC</v>
      </c>
      <c r="I221" s="7" t="str">
        <f>E221</f>
        <v>U16</v>
      </c>
      <c r="J221" s="7" t="str">
        <f>F221</f>
        <v>M</v>
      </c>
      <c r="K221" s="7">
        <f>26-COUNT(C196:C221)</f>
        <v>0</v>
      </c>
    </row>
    <row r="222" spans="1:11" ht="20.25" customHeight="1">
      <c r="A222" s="17"/>
      <c r="B222" s="709" t="str">
        <f>IF(COUNTIF(Banbury!AF$5:AF$30,"*n*")=0,"","X")</f>
        <v/>
      </c>
      <c r="C222" s="155" t="s">
        <v>292</v>
      </c>
      <c r="D222" s="33" t="str">
        <f t="shared" si="4"/>
        <v>Banbury Harriers AC</v>
      </c>
      <c r="E222" s="709" t="s">
        <v>157</v>
      </c>
      <c r="F222" s="709" t="s">
        <v>123</v>
      </c>
    </row>
    <row r="223" spans="1:11" ht="20.25" customHeight="1">
      <c r="A223" s="17"/>
      <c r="B223" s="709" t="str" cm="1">
        <f t="array" ref="B223:B238">Banbury!AY$5:AY$20</f>
        <v xml:space="preserve"> </v>
      </c>
      <c r="C223" s="33" cm="1">
        <f t="array" ref="C223:C238">Banbury!AJ$5:AJ$20</f>
        <v>0</v>
      </c>
      <c r="D223" s="33" t="str">
        <f t="shared" si="4"/>
        <v>Banbury Harriers AC</v>
      </c>
      <c r="E223" s="709" t="s">
        <v>183</v>
      </c>
      <c r="F223" s="709" t="s">
        <v>123</v>
      </c>
    </row>
    <row r="224" spans="1:11" ht="20.25" customHeight="1">
      <c r="A224" s="17"/>
      <c r="B224" s="709" t="str">
        <v xml:space="preserve"> </v>
      </c>
      <c r="C224" s="56">
        <v>0</v>
      </c>
      <c r="D224" s="33" t="str">
        <f t="shared" si="4"/>
        <v>Banbury Harriers AC</v>
      </c>
      <c r="E224" s="709" t="s">
        <v>183</v>
      </c>
      <c r="F224" s="709" t="s">
        <v>123</v>
      </c>
    </row>
    <row r="225" spans="1:11" ht="20.25" customHeight="1">
      <c r="A225" s="17"/>
      <c r="B225" s="709" t="str">
        <v xml:space="preserve"> </v>
      </c>
      <c r="C225" s="56">
        <v>0</v>
      </c>
      <c r="D225" s="33" t="str">
        <f t="shared" si="4"/>
        <v>Banbury Harriers AC</v>
      </c>
      <c r="E225" s="709" t="s">
        <v>183</v>
      </c>
      <c r="F225" s="709" t="s">
        <v>123</v>
      </c>
    </row>
    <row r="226" spans="1:11" ht="20.25" customHeight="1">
      <c r="A226" s="17"/>
      <c r="B226" s="709" t="str">
        <v xml:space="preserve"> </v>
      </c>
      <c r="C226" s="56">
        <v>0</v>
      </c>
      <c r="D226" s="33" t="str">
        <f t="shared" si="4"/>
        <v>Banbury Harriers AC</v>
      </c>
      <c r="E226" s="709" t="s">
        <v>183</v>
      </c>
      <c r="F226" s="709" t="s">
        <v>123</v>
      </c>
    </row>
    <row r="227" spans="1:11" ht="20.25" customHeight="1">
      <c r="A227" s="17"/>
      <c r="B227" s="709" t="str">
        <v xml:space="preserve"> </v>
      </c>
      <c r="C227" s="56">
        <v>0</v>
      </c>
      <c r="D227" s="33" t="str">
        <f t="shared" si="4"/>
        <v>Banbury Harriers AC</v>
      </c>
      <c r="E227" s="709" t="s">
        <v>183</v>
      </c>
      <c r="F227" s="709" t="s">
        <v>123</v>
      </c>
    </row>
    <row r="228" spans="1:11" ht="20.25" customHeight="1">
      <c r="A228" s="17"/>
      <c r="B228" s="709" t="str">
        <v xml:space="preserve"> </v>
      </c>
      <c r="C228" s="56">
        <v>0</v>
      </c>
      <c r="D228" s="33" t="str">
        <f t="shared" si="4"/>
        <v>Banbury Harriers AC</v>
      </c>
      <c r="E228" s="709" t="s">
        <v>183</v>
      </c>
      <c r="F228" s="709" t="s">
        <v>123</v>
      </c>
    </row>
    <row r="229" spans="1:11" ht="20.25" customHeight="1">
      <c r="A229" s="17"/>
      <c r="B229" s="709" t="str">
        <v xml:space="preserve"> </v>
      </c>
      <c r="C229" s="56">
        <v>0</v>
      </c>
      <c r="D229" s="33" t="str">
        <f t="shared" si="4"/>
        <v>Banbury Harriers AC</v>
      </c>
      <c r="E229" s="709" t="s">
        <v>183</v>
      </c>
      <c r="F229" s="709" t="s">
        <v>123</v>
      </c>
    </row>
    <row r="230" spans="1:11" ht="20.25" customHeight="1">
      <c r="A230" s="17"/>
      <c r="B230" s="709" t="str">
        <v xml:space="preserve"> </v>
      </c>
      <c r="C230" s="56">
        <v>0</v>
      </c>
      <c r="D230" s="33" t="str">
        <f t="shared" si="4"/>
        <v>Banbury Harriers AC</v>
      </c>
      <c r="E230" s="709" t="s">
        <v>183</v>
      </c>
      <c r="F230" s="709" t="s">
        <v>123</v>
      </c>
    </row>
    <row r="231" spans="1:11" ht="20.25" customHeight="1">
      <c r="A231" s="17"/>
      <c r="B231" s="709" t="str">
        <v xml:space="preserve"> </v>
      </c>
      <c r="C231" s="56">
        <v>0</v>
      </c>
      <c r="D231" s="33" t="str">
        <f t="shared" si="4"/>
        <v>Banbury Harriers AC</v>
      </c>
      <c r="E231" s="709" t="s">
        <v>183</v>
      </c>
      <c r="F231" s="709" t="s">
        <v>123</v>
      </c>
    </row>
    <row r="232" spans="1:11" ht="20.25" customHeight="1">
      <c r="A232" s="17"/>
      <c r="B232" s="709" t="str">
        <v xml:space="preserve"> </v>
      </c>
      <c r="C232" s="56">
        <v>0</v>
      </c>
      <c r="D232" s="33" t="str">
        <f t="shared" si="4"/>
        <v>Banbury Harriers AC</v>
      </c>
      <c r="E232" s="709" t="s">
        <v>183</v>
      </c>
      <c r="F232" s="709" t="s">
        <v>123</v>
      </c>
    </row>
    <row r="233" spans="1:11" ht="20.25" customHeight="1">
      <c r="A233" s="17"/>
      <c r="B233" s="709" t="str">
        <v xml:space="preserve"> </v>
      </c>
      <c r="C233" s="56">
        <v>0</v>
      </c>
      <c r="D233" s="33" t="str">
        <f t="shared" si="4"/>
        <v>Banbury Harriers AC</v>
      </c>
      <c r="E233" s="709" t="s">
        <v>183</v>
      </c>
      <c r="F233" s="709" t="s">
        <v>123</v>
      </c>
    </row>
    <row r="234" spans="1:11" ht="20.25" customHeight="1">
      <c r="A234" s="17"/>
      <c r="B234" s="709" t="str">
        <v xml:space="preserve"> </v>
      </c>
      <c r="C234" s="56">
        <v>0</v>
      </c>
      <c r="D234" s="33" t="str">
        <f t="shared" si="4"/>
        <v>Banbury Harriers AC</v>
      </c>
      <c r="E234" s="709" t="s">
        <v>183</v>
      </c>
      <c r="F234" s="709" t="s">
        <v>123</v>
      </c>
    </row>
    <row r="235" spans="1:11" ht="20.25" customHeight="1">
      <c r="A235" s="17"/>
      <c r="B235" s="709" t="str">
        <v xml:space="preserve"> </v>
      </c>
      <c r="C235" s="56">
        <v>0</v>
      </c>
      <c r="D235" s="33" t="str">
        <f t="shared" ref="D235:D298" si="5">$D$169</f>
        <v>Banbury Harriers AC</v>
      </c>
      <c r="E235" s="709" t="s">
        <v>183</v>
      </c>
      <c r="F235" s="709" t="s">
        <v>123</v>
      </c>
    </row>
    <row r="236" spans="1:11" ht="20.25" customHeight="1">
      <c r="A236" s="17"/>
      <c r="B236" s="709" t="str">
        <v xml:space="preserve"> </v>
      </c>
      <c r="C236" s="56">
        <v>0</v>
      </c>
      <c r="D236" s="33" t="str">
        <f t="shared" si="5"/>
        <v>Banbury Harriers AC</v>
      </c>
      <c r="E236" s="709" t="s">
        <v>183</v>
      </c>
      <c r="F236" s="709" t="s">
        <v>123</v>
      </c>
    </row>
    <row r="237" spans="1:11" ht="20.25" customHeight="1">
      <c r="A237" s="17"/>
      <c r="B237" s="709" t="str">
        <v xml:space="preserve"> </v>
      </c>
      <c r="C237" s="56">
        <v>0</v>
      </c>
      <c r="D237" s="33" t="str">
        <f t="shared" si="5"/>
        <v>Banbury Harriers AC</v>
      </c>
      <c r="E237" s="709" t="s">
        <v>183</v>
      </c>
      <c r="F237" s="709" t="s">
        <v>123</v>
      </c>
    </row>
    <row r="238" spans="1:11" ht="20.25" customHeight="1">
      <c r="A238" s="17"/>
      <c r="B238" s="709" t="str">
        <v xml:space="preserve"> </v>
      </c>
      <c r="C238" s="56">
        <v>0</v>
      </c>
      <c r="D238" s="33" t="str">
        <f t="shared" si="5"/>
        <v>Banbury Harriers AC</v>
      </c>
      <c r="E238" s="709" t="s">
        <v>183</v>
      </c>
      <c r="F238" s="709" t="s">
        <v>123</v>
      </c>
      <c r="H238" s="7" t="str">
        <f>D238</f>
        <v>Banbury Harriers AC</v>
      </c>
      <c r="I238" s="7" t="str">
        <f>E238</f>
        <v>U18</v>
      </c>
      <c r="J238" s="7" t="str">
        <f>F238</f>
        <v>M</v>
      </c>
      <c r="K238" s="62">
        <f>16-COUNT(C223:C238)</f>
        <v>0</v>
      </c>
    </row>
    <row r="239" spans="1:11" ht="20.25" customHeight="1">
      <c r="A239" s="17"/>
      <c r="B239" s="709" t="str">
        <f>IF(COUNTIF(Banbury!AX$5:AX$20,"*n*")=0,"","X")</f>
        <v/>
      </c>
      <c r="C239" s="155" t="s">
        <v>293</v>
      </c>
      <c r="D239" s="33" t="str">
        <f t="shared" si="5"/>
        <v>Banbury Harriers AC</v>
      </c>
      <c r="E239" s="709" t="s">
        <v>183</v>
      </c>
      <c r="F239" s="709" t="s">
        <v>123</v>
      </c>
    </row>
    <row r="240" spans="1:11" ht="20.25" customHeight="1">
      <c r="A240" s="17"/>
      <c r="B240" s="709" t="str" cm="1">
        <f t="array" ref="B240:B248">Banbury!AY$30:AY$38</f>
        <v xml:space="preserve"> </v>
      </c>
      <c r="C240" s="33" cm="1">
        <f t="array" ref="C240:C248">Banbury!AJ$30:AJ$38</f>
        <v>0</v>
      </c>
      <c r="D240" s="33" t="str">
        <f t="shared" si="5"/>
        <v>Banbury Harriers AC</v>
      </c>
      <c r="E240" s="709" t="s">
        <v>294</v>
      </c>
      <c r="F240" s="709" t="s">
        <v>123</v>
      </c>
    </row>
    <row r="241" spans="1:11" ht="20.25" customHeight="1">
      <c r="A241" s="17"/>
      <c r="B241" s="709" t="str">
        <v xml:space="preserve"> </v>
      </c>
      <c r="C241" s="56">
        <v>0</v>
      </c>
      <c r="D241" s="33" t="str">
        <f t="shared" si="5"/>
        <v>Banbury Harriers AC</v>
      </c>
      <c r="E241" s="709" t="s">
        <v>294</v>
      </c>
      <c r="F241" s="709" t="s">
        <v>123</v>
      </c>
    </row>
    <row r="242" spans="1:11" ht="20.25" customHeight="1">
      <c r="A242" s="17"/>
      <c r="B242" s="709" t="str">
        <v xml:space="preserve"> </v>
      </c>
      <c r="C242" s="56">
        <v>0</v>
      </c>
      <c r="D242" s="33" t="str">
        <f t="shared" si="5"/>
        <v>Banbury Harriers AC</v>
      </c>
      <c r="E242" s="709" t="s">
        <v>294</v>
      </c>
      <c r="F242" s="709" t="s">
        <v>123</v>
      </c>
    </row>
    <row r="243" spans="1:11" ht="20.25" customHeight="1">
      <c r="A243" s="17"/>
      <c r="B243" s="709" t="str">
        <v xml:space="preserve"> </v>
      </c>
      <c r="C243" s="56">
        <v>0</v>
      </c>
      <c r="D243" s="33" t="str">
        <f t="shared" si="5"/>
        <v>Banbury Harriers AC</v>
      </c>
      <c r="E243" s="709" t="s">
        <v>294</v>
      </c>
      <c r="F243" s="709" t="s">
        <v>123</v>
      </c>
    </row>
    <row r="244" spans="1:11" ht="20.25" customHeight="1">
      <c r="A244" s="17"/>
      <c r="B244" s="709" t="str">
        <v xml:space="preserve"> </v>
      </c>
      <c r="C244" s="56">
        <v>0</v>
      </c>
      <c r="D244" s="33" t="str">
        <f t="shared" si="5"/>
        <v>Banbury Harriers AC</v>
      </c>
      <c r="E244" s="709" t="s">
        <v>294</v>
      </c>
      <c r="F244" s="709" t="s">
        <v>123</v>
      </c>
    </row>
    <row r="245" spans="1:11" ht="20.25" customHeight="1">
      <c r="A245" s="17"/>
      <c r="B245" s="709" t="str">
        <v xml:space="preserve"> </v>
      </c>
      <c r="C245" s="56">
        <v>0</v>
      </c>
      <c r="D245" s="33" t="str">
        <f t="shared" si="5"/>
        <v>Banbury Harriers AC</v>
      </c>
      <c r="E245" s="709" t="s">
        <v>294</v>
      </c>
      <c r="F245" s="709" t="s">
        <v>123</v>
      </c>
    </row>
    <row r="246" spans="1:11" ht="20.25" customHeight="1">
      <c r="A246" s="17"/>
      <c r="B246" s="709" t="str">
        <v xml:space="preserve"> </v>
      </c>
      <c r="C246" s="56">
        <v>0</v>
      </c>
      <c r="D246" s="33" t="str">
        <f t="shared" si="5"/>
        <v>Banbury Harriers AC</v>
      </c>
      <c r="E246" s="709" t="s">
        <v>294</v>
      </c>
      <c r="F246" s="709" t="s">
        <v>123</v>
      </c>
    </row>
    <row r="247" spans="1:11" ht="20.25" customHeight="1">
      <c r="A247" s="17"/>
      <c r="B247" s="709" t="str">
        <v xml:space="preserve"> </v>
      </c>
      <c r="C247" s="56">
        <v>0</v>
      </c>
      <c r="D247" s="33" t="str">
        <f t="shared" si="5"/>
        <v>Banbury Harriers AC</v>
      </c>
      <c r="E247" s="709" t="s">
        <v>294</v>
      </c>
      <c r="F247" s="709" t="s">
        <v>123</v>
      </c>
    </row>
    <row r="248" spans="1:11" ht="20.25" customHeight="1">
      <c r="A248" s="17"/>
      <c r="B248" s="709" t="str">
        <v xml:space="preserve"> </v>
      </c>
      <c r="C248" s="56">
        <v>0</v>
      </c>
      <c r="D248" s="33" t="str">
        <f t="shared" si="5"/>
        <v>Banbury Harriers AC</v>
      </c>
      <c r="E248" s="709" t="s">
        <v>294</v>
      </c>
      <c r="F248" s="709" t="s">
        <v>123</v>
      </c>
      <c r="H248" s="7" t="str">
        <f>D248</f>
        <v>Banbury Harriers AC</v>
      </c>
      <c r="I248" s="7" t="str">
        <f>E248</f>
        <v>U20</v>
      </c>
      <c r="J248" s="7" t="str">
        <f>F248</f>
        <v>M</v>
      </c>
      <c r="K248" s="7">
        <f>9-COUNT(C240:C249)</f>
        <v>0</v>
      </c>
    </row>
    <row r="249" spans="1:11" ht="20.25" customHeight="1">
      <c r="A249" s="17"/>
      <c r="B249" s="709" t="str">
        <f>IF(COUNTIF(Banbury!AU$28:AU$36,"*n*")=0,"","X")</f>
        <v/>
      </c>
      <c r="C249" s="155" t="s">
        <v>295</v>
      </c>
      <c r="D249" s="33" t="str">
        <f t="shared" si="5"/>
        <v>Banbury Harriers AC</v>
      </c>
      <c r="E249" s="709" t="s">
        <v>294</v>
      </c>
      <c r="F249" s="709" t="s">
        <v>123</v>
      </c>
    </row>
    <row r="250" spans="1:11" ht="20.25" customHeight="1">
      <c r="A250" s="55"/>
      <c r="B250" s="709" t="str" cm="1">
        <f t="array" ref="B250:B275">Banbury!O$45:O$70</f>
        <v xml:space="preserve"> </v>
      </c>
      <c r="C250" s="56" cm="1">
        <f t="array" ref="C250:C275">Banbury!A$45:A$70</f>
        <v>0</v>
      </c>
      <c r="D250" s="33" t="str">
        <f t="shared" si="5"/>
        <v>Banbury Harriers AC</v>
      </c>
      <c r="E250" s="709" t="s">
        <v>122</v>
      </c>
      <c r="F250" s="709" t="s">
        <v>60</v>
      </c>
    </row>
    <row r="251" spans="1:11" ht="20.25" customHeight="1">
      <c r="A251" s="17"/>
      <c r="B251" s="709" t="str">
        <v xml:space="preserve"> </v>
      </c>
      <c r="C251" s="56">
        <v>0</v>
      </c>
      <c r="D251" s="33" t="str">
        <f t="shared" si="5"/>
        <v>Banbury Harriers AC</v>
      </c>
      <c r="E251" s="709" t="s">
        <v>122</v>
      </c>
      <c r="F251" s="709" t="s">
        <v>60</v>
      </c>
    </row>
    <row r="252" spans="1:11" ht="20.25" customHeight="1">
      <c r="A252" s="17"/>
      <c r="B252" s="709" t="str">
        <v xml:space="preserve"> </v>
      </c>
      <c r="C252" s="56">
        <v>0</v>
      </c>
      <c r="D252" s="33" t="str">
        <f t="shared" si="5"/>
        <v>Banbury Harriers AC</v>
      </c>
      <c r="E252" s="709" t="s">
        <v>122</v>
      </c>
      <c r="F252" s="709" t="s">
        <v>60</v>
      </c>
    </row>
    <row r="253" spans="1:11" ht="20.25" customHeight="1">
      <c r="A253" s="17"/>
      <c r="B253" s="709" t="str">
        <v xml:space="preserve"> </v>
      </c>
      <c r="C253" s="56">
        <v>0</v>
      </c>
      <c r="D253" s="33" t="str">
        <f t="shared" si="5"/>
        <v>Banbury Harriers AC</v>
      </c>
      <c r="E253" s="709" t="s">
        <v>122</v>
      </c>
      <c r="F253" s="709" t="s">
        <v>60</v>
      </c>
    </row>
    <row r="254" spans="1:11" ht="20.25" customHeight="1">
      <c r="A254" s="17"/>
      <c r="B254" s="709" t="str">
        <v xml:space="preserve"> </v>
      </c>
      <c r="C254" s="56">
        <v>0</v>
      </c>
      <c r="D254" s="33" t="str">
        <f t="shared" si="5"/>
        <v>Banbury Harriers AC</v>
      </c>
      <c r="E254" s="709" t="s">
        <v>122</v>
      </c>
      <c r="F254" s="709" t="s">
        <v>60</v>
      </c>
    </row>
    <row r="255" spans="1:11" ht="20.25" customHeight="1">
      <c r="A255" s="17"/>
      <c r="B255" s="709" t="str">
        <v xml:space="preserve"> </v>
      </c>
      <c r="C255" s="56">
        <v>0</v>
      </c>
      <c r="D255" s="33" t="str">
        <f t="shared" si="5"/>
        <v>Banbury Harriers AC</v>
      </c>
      <c r="E255" s="709" t="s">
        <v>122</v>
      </c>
      <c r="F255" s="709" t="s">
        <v>60</v>
      </c>
    </row>
    <row r="256" spans="1:11" ht="20.25" customHeight="1">
      <c r="A256" s="17"/>
      <c r="B256" s="709" t="str">
        <v xml:space="preserve"> </v>
      </c>
      <c r="C256" s="56">
        <v>0</v>
      </c>
      <c r="D256" s="33" t="str">
        <f t="shared" si="5"/>
        <v>Banbury Harriers AC</v>
      </c>
      <c r="E256" s="709" t="s">
        <v>122</v>
      </c>
      <c r="F256" s="709" t="s">
        <v>60</v>
      </c>
    </row>
    <row r="257" spans="1:6" ht="20.25" customHeight="1">
      <c r="A257" s="17"/>
      <c r="B257" s="709" t="str">
        <v xml:space="preserve"> </v>
      </c>
      <c r="C257" s="56">
        <v>0</v>
      </c>
      <c r="D257" s="33" t="str">
        <f t="shared" si="5"/>
        <v>Banbury Harriers AC</v>
      </c>
      <c r="E257" s="709" t="s">
        <v>122</v>
      </c>
      <c r="F257" s="709" t="s">
        <v>60</v>
      </c>
    </row>
    <row r="258" spans="1:6" ht="20.25" customHeight="1">
      <c r="A258" s="17"/>
      <c r="B258" s="709" t="str">
        <v xml:space="preserve"> </v>
      </c>
      <c r="C258" s="56">
        <v>0</v>
      </c>
      <c r="D258" s="33" t="str">
        <f t="shared" si="5"/>
        <v>Banbury Harriers AC</v>
      </c>
      <c r="E258" s="709" t="s">
        <v>122</v>
      </c>
      <c r="F258" s="709" t="s">
        <v>60</v>
      </c>
    </row>
    <row r="259" spans="1:6" ht="20.25" customHeight="1">
      <c r="A259" s="17"/>
      <c r="B259" s="709" t="str">
        <v xml:space="preserve"> </v>
      </c>
      <c r="C259" s="56">
        <v>0</v>
      </c>
      <c r="D259" s="33" t="str">
        <f t="shared" si="5"/>
        <v>Banbury Harriers AC</v>
      </c>
      <c r="E259" s="709" t="s">
        <v>122</v>
      </c>
      <c r="F259" s="709" t="s">
        <v>60</v>
      </c>
    </row>
    <row r="260" spans="1:6" ht="20.25" customHeight="1">
      <c r="A260" s="17"/>
      <c r="B260" s="709" t="str">
        <v xml:space="preserve"> </v>
      </c>
      <c r="C260" s="56">
        <v>0</v>
      </c>
      <c r="D260" s="33" t="str">
        <f t="shared" si="5"/>
        <v>Banbury Harriers AC</v>
      </c>
      <c r="E260" s="709" t="s">
        <v>122</v>
      </c>
      <c r="F260" s="709" t="s">
        <v>60</v>
      </c>
    </row>
    <row r="261" spans="1:6" ht="20.25" customHeight="1">
      <c r="A261" s="17"/>
      <c r="B261" s="709" t="str">
        <v xml:space="preserve"> </v>
      </c>
      <c r="C261" s="56">
        <v>0</v>
      </c>
      <c r="D261" s="33" t="str">
        <f t="shared" si="5"/>
        <v>Banbury Harriers AC</v>
      </c>
      <c r="E261" s="709" t="s">
        <v>122</v>
      </c>
      <c r="F261" s="709" t="s">
        <v>60</v>
      </c>
    </row>
    <row r="262" spans="1:6" ht="20.25" customHeight="1">
      <c r="A262" s="17"/>
      <c r="B262" s="709" t="str">
        <v xml:space="preserve"> </v>
      </c>
      <c r="C262" s="56">
        <v>0</v>
      </c>
      <c r="D262" s="33" t="str">
        <f t="shared" si="5"/>
        <v>Banbury Harriers AC</v>
      </c>
      <c r="E262" s="709" t="s">
        <v>122</v>
      </c>
      <c r="F262" s="709" t="s">
        <v>60</v>
      </c>
    </row>
    <row r="263" spans="1:6" ht="20.25" customHeight="1">
      <c r="A263" s="17"/>
      <c r="B263" s="709" t="str">
        <v xml:space="preserve"> </v>
      </c>
      <c r="C263" s="56">
        <v>0</v>
      </c>
      <c r="D263" s="33" t="str">
        <f t="shared" si="5"/>
        <v>Banbury Harriers AC</v>
      </c>
      <c r="E263" s="709" t="s">
        <v>122</v>
      </c>
      <c r="F263" s="709" t="s">
        <v>60</v>
      </c>
    </row>
    <row r="264" spans="1:6" ht="20.25" customHeight="1">
      <c r="A264" s="17"/>
      <c r="B264" s="709" t="str">
        <v xml:space="preserve"> </v>
      </c>
      <c r="C264" s="56">
        <v>0</v>
      </c>
      <c r="D264" s="33" t="str">
        <f t="shared" si="5"/>
        <v>Banbury Harriers AC</v>
      </c>
      <c r="E264" s="709" t="s">
        <v>122</v>
      </c>
      <c r="F264" s="709" t="s">
        <v>60</v>
      </c>
    </row>
    <row r="265" spans="1:6" ht="20.25" customHeight="1">
      <c r="A265" s="17"/>
      <c r="B265" s="709" t="str">
        <v xml:space="preserve"> </v>
      </c>
      <c r="C265" s="56">
        <v>0</v>
      </c>
      <c r="D265" s="33" t="str">
        <f t="shared" si="5"/>
        <v>Banbury Harriers AC</v>
      </c>
      <c r="E265" s="709" t="s">
        <v>122</v>
      </c>
      <c r="F265" s="709" t="s">
        <v>60</v>
      </c>
    </row>
    <row r="266" spans="1:6" ht="20.25" customHeight="1">
      <c r="A266" s="17"/>
      <c r="B266" s="709" t="str">
        <v xml:space="preserve"> </v>
      </c>
      <c r="C266" s="56">
        <v>0</v>
      </c>
      <c r="D266" s="33" t="str">
        <f t="shared" si="5"/>
        <v>Banbury Harriers AC</v>
      </c>
      <c r="E266" s="709" t="s">
        <v>122</v>
      </c>
      <c r="F266" s="709" t="s">
        <v>60</v>
      </c>
    </row>
    <row r="267" spans="1:6" ht="20.25" customHeight="1">
      <c r="A267" s="17"/>
      <c r="B267" s="709" t="str">
        <v xml:space="preserve"> </v>
      </c>
      <c r="C267" s="56">
        <v>0</v>
      </c>
      <c r="D267" s="33" t="str">
        <f t="shared" si="5"/>
        <v>Banbury Harriers AC</v>
      </c>
      <c r="E267" s="709" t="s">
        <v>122</v>
      </c>
      <c r="F267" s="709" t="s">
        <v>60</v>
      </c>
    </row>
    <row r="268" spans="1:6" ht="20.25" customHeight="1">
      <c r="A268" s="17"/>
      <c r="B268" s="709" t="str">
        <v xml:space="preserve"> </v>
      </c>
      <c r="C268" s="56">
        <v>0</v>
      </c>
      <c r="D268" s="33" t="str">
        <f t="shared" si="5"/>
        <v>Banbury Harriers AC</v>
      </c>
      <c r="E268" s="709" t="s">
        <v>122</v>
      </c>
      <c r="F268" s="709" t="s">
        <v>60</v>
      </c>
    </row>
    <row r="269" spans="1:6" ht="20.25" customHeight="1">
      <c r="A269" s="17"/>
      <c r="B269" s="709" t="str">
        <v xml:space="preserve"> </v>
      </c>
      <c r="C269" s="56">
        <v>0</v>
      </c>
      <c r="D269" s="33" t="str">
        <f t="shared" si="5"/>
        <v>Banbury Harriers AC</v>
      </c>
      <c r="E269" s="709" t="s">
        <v>122</v>
      </c>
      <c r="F269" s="709" t="s">
        <v>60</v>
      </c>
    </row>
    <row r="270" spans="1:6" ht="20.25" customHeight="1">
      <c r="A270" s="17"/>
      <c r="B270" s="709" t="str">
        <v xml:space="preserve"> </v>
      </c>
      <c r="C270" s="56">
        <v>0</v>
      </c>
      <c r="D270" s="33" t="str">
        <f t="shared" si="5"/>
        <v>Banbury Harriers AC</v>
      </c>
      <c r="E270" s="709" t="s">
        <v>122</v>
      </c>
      <c r="F270" s="709" t="s">
        <v>60</v>
      </c>
    </row>
    <row r="271" spans="1:6" ht="20.25" customHeight="1">
      <c r="A271" s="17"/>
      <c r="B271" s="709" t="str">
        <v xml:space="preserve"> </v>
      </c>
      <c r="C271" s="56">
        <v>0</v>
      </c>
      <c r="D271" s="33" t="str">
        <f t="shared" si="5"/>
        <v>Banbury Harriers AC</v>
      </c>
      <c r="E271" s="709" t="s">
        <v>122</v>
      </c>
      <c r="F271" s="709" t="s">
        <v>60</v>
      </c>
    </row>
    <row r="272" spans="1:6" ht="20.25" customHeight="1">
      <c r="A272" s="17"/>
      <c r="B272" s="709" t="str">
        <v xml:space="preserve"> </v>
      </c>
      <c r="C272" s="56">
        <v>0</v>
      </c>
      <c r="D272" s="33" t="str">
        <f t="shared" si="5"/>
        <v>Banbury Harriers AC</v>
      </c>
      <c r="E272" s="709" t="s">
        <v>122</v>
      </c>
      <c r="F272" s="709" t="s">
        <v>60</v>
      </c>
    </row>
    <row r="273" spans="1:11" ht="20.25" customHeight="1">
      <c r="A273" s="17"/>
      <c r="B273" s="709" t="str">
        <v xml:space="preserve"> </v>
      </c>
      <c r="C273" s="56">
        <v>0</v>
      </c>
      <c r="D273" s="33" t="str">
        <f t="shared" si="5"/>
        <v>Banbury Harriers AC</v>
      </c>
      <c r="E273" s="709" t="s">
        <v>122</v>
      </c>
      <c r="F273" s="709" t="s">
        <v>60</v>
      </c>
    </row>
    <row r="274" spans="1:11" ht="20.25" customHeight="1">
      <c r="A274" s="17"/>
      <c r="B274" s="709" t="str">
        <v xml:space="preserve"> </v>
      </c>
      <c r="C274" s="56">
        <v>0</v>
      </c>
      <c r="D274" s="33" t="str">
        <f t="shared" si="5"/>
        <v>Banbury Harriers AC</v>
      </c>
      <c r="E274" s="709" t="s">
        <v>122</v>
      </c>
      <c r="F274" s="709" t="s">
        <v>60</v>
      </c>
    </row>
    <row r="275" spans="1:11" ht="20.25" customHeight="1">
      <c r="A275" s="17"/>
      <c r="B275" s="709" t="str">
        <v xml:space="preserve"> </v>
      </c>
      <c r="C275" s="56">
        <v>0</v>
      </c>
      <c r="D275" s="33" t="str">
        <f t="shared" si="5"/>
        <v>Banbury Harriers AC</v>
      </c>
      <c r="E275" s="709" t="s">
        <v>122</v>
      </c>
      <c r="F275" s="709" t="s">
        <v>60</v>
      </c>
      <c r="H275" s="7" t="str">
        <f>D275</f>
        <v>Banbury Harriers AC</v>
      </c>
      <c r="I275" s="7" t="str">
        <f>E275</f>
        <v>U14</v>
      </c>
      <c r="J275" s="7" t="str">
        <f>F275</f>
        <v>F</v>
      </c>
      <c r="K275" s="7">
        <f>26-COUNT(C250:C275)</f>
        <v>0</v>
      </c>
    </row>
    <row r="276" spans="1:11" ht="20.25" customHeight="1">
      <c r="A276" s="17"/>
      <c r="B276" s="709" t="str">
        <f>IF(COUNTIF(Banbury!N$45:N$70,"*n*")=0,"","X")</f>
        <v/>
      </c>
      <c r="C276" s="155" t="s">
        <v>296</v>
      </c>
      <c r="D276" s="33" t="str">
        <f t="shared" si="5"/>
        <v>Banbury Harriers AC</v>
      </c>
      <c r="E276" s="709" t="s">
        <v>122</v>
      </c>
      <c r="F276" s="709" t="s">
        <v>60</v>
      </c>
    </row>
    <row r="277" spans="1:11" ht="20.25" customHeight="1">
      <c r="A277" s="17"/>
      <c r="B277" s="709" t="str" cm="1">
        <f t="array" ref="B277:B302">Banbury!AG$45:AG$70</f>
        <v xml:space="preserve"> </v>
      </c>
      <c r="C277" s="33" cm="1">
        <f t="array" ref="C277:C302">Banbury!R$45:R$70</f>
        <v>0</v>
      </c>
      <c r="D277" s="33" t="str">
        <f t="shared" si="5"/>
        <v>Banbury Harriers AC</v>
      </c>
      <c r="E277" s="709" t="s">
        <v>157</v>
      </c>
      <c r="F277" s="709" t="s">
        <v>60</v>
      </c>
    </row>
    <row r="278" spans="1:11" ht="20.25" customHeight="1">
      <c r="A278" s="17"/>
      <c r="B278" s="709" t="str">
        <v xml:space="preserve"> </v>
      </c>
      <c r="C278" s="56">
        <v>0</v>
      </c>
      <c r="D278" s="33" t="str">
        <f t="shared" si="5"/>
        <v>Banbury Harriers AC</v>
      </c>
      <c r="E278" s="709" t="s">
        <v>157</v>
      </c>
      <c r="F278" s="709" t="s">
        <v>60</v>
      </c>
    </row>
    <row r="279" spans="1:11" ht="20.25" customHeight="1">
      <c r="A279" s="17"/>
      <c r="B279" s="709" t="str">
        <v xml:space="preserve"> </v>
      </c>
      <c r="C279" s="56">
        <v>0</v>
      </c>
      <c r="D279" s="33" t="str">
        <f t="shared" si="5"/>
        <v>Banbury Harriers AC</v>
      </c>
      <c r="E279" s="709" t="s">
        <v>157</v>
      </c>
      <c r="F279" s="709" t="s">
        <v>60</v>
      </c>
    </row>
    <row r="280" spans="1:11" ht="20.25" customHeight="1">
      <c r="A280" s="17"/>
      <c r="B280" s="709" t="str">
        <v xml:space="preserve"> </v>
      </c>
      <c r="C280" s="56">
        <v>0</v>
      </c>
      <c r="D280" s="33" t="str">
        <f t="shared" si="5"/>
        <v>Banbury Harriers AC</v>
      </c>
      <c r="E280" s="709" t="s">
        <v>157</v>
      </c>
      <c r="F280" s="709" t="s">
        <v>60</v>
      </c>
    </row>
    <row r="281" spans="1:11" ht="20.25" customHeight="1">
      <c r="A281" s="17"/>
      <c r="B281" s="709" t="str">
        <v xml:space="preserve"> </v>
      </c>
      <c r="C281" s="56">
        <v>0</v>
      </c>
      <c r="D281" s="33" t="str">
        <f t="shared" si="5"/>
        <v>Banbury Harriers AC</v>
      </c>
      <c r="E281" s="709" t="s">
        <v>157</v>
      </c>
      <c r="F281" s="709" t="s">
        <v>60</v>
      </c>
    </row>
    <row r="282" spans="1:11" ht="20.25" customHeight="1">
      <c r="A282" s="17"/>
      <c r="B282" s="709" t="str">
        <v xml:space="preserve"> </v>
      </c>
      <c r="C282" s="56">
        <v>0</v>
      </c>
      <c r="D282" s="33" t="str">
        <f t="shared" si="5"/>
        <v>Banbury Harriers AC</v>
      </c>
      <c r="E282" s="709" t="s">
        <v>157</v>
      </c>
      <c r="F282" s="709" t="s">
        <v>60</v>
      </c>
    </row>
    <row r="283" spans="1:11" ht="20.25" customHeight="1">
      <c r="A283" s="17"/>
      <c r="B283" s="709" t="str">
        <v xml:space="preserve"> </v>
      </c>
      <c r="C283" s="56">
        <v>0</v>
      </c>
      <c r="D283" s="33" t="str">
        <f t="shared" si="5"/>
        <v>Banbury Harriers AC</v>
      </c>
      <c r="E283" s="709" t="s">
        <v>157</v>
      </c>
      <c r="F283" s="709" t="s">
        <v>60</v>
      </c>
    </row>
    <row r="284" spans="1:11" ht="20.25" customHeight="1">
      <c r="A284" s="17"/>
      <c r="B284" s="709" t="str">
        <v xml:space="preserve"> </v>
      </c>
      <c r="C284" s="56">
        <v>0</v>
      </c>
      <c r="D284" s="33" t="str">
        <f t="shared" si="5"/>
        <v>Banbury Harriers AC</v>
      </c>
      <c r="E284" s="709" t="s">
        <v>157</v>
      </c>
      <c r="F284" s="709" t="s">
        <v>60</v>
      </c>
    </row>
    <row r="285" spans="1:11" ht="20.25" customHeight="1">
      <c r="A285" s="17"/>
      <c r="B285" s="709" t="str">
        <v xml:space="preserve"> </v>
      </c>
      <c r="C285" s="56">
        <v>0</v>
      </c>
      <c r="D285" s="33" t="str">
        <f t="shared" si="5"/>
        <v>Banbury Harriers AC</v>
      </c>
      <c r="E285" s="709" t="s">
        <v>157</v>
      </c>
      <c r="F285" s="709" t="s">
        <v>60</v>
      </c>
    </row>
    <row r="286" spans="1:11" ht="20.25" customHeight="1">
      <c r="A286" s="17"/>
      <c r="B286" s="709" t="str">
        <v xml:space="preserve"> </v>
      </c>
      <c r="C286" s="56">
        <v>0</v>
      </c>
      <c r="D286" s="33" t="str">
        <f t="shared" si="5"/>
        <v>Banbury Harriers AC</v>
      </c>
      <c r="E286" s="709" t="s">
        <v>157</v>
      </c>
      <c r="F286" s="709" t="s">
        <v>60</v>
      </c>
    </row>
    <row r="287" spans="1:11" ht="20.25" customHeight="1">
      <c r="A287" s="17"/>
      <c r="B287" s="709" t="str">
        <v xml:space="preserve"> </v>
      </c>
      <c r="C287" s="56">
        <v>0</v>
      </c>
      <c r="D287" s="33" t="str">
        <f t="shared" si="5"/>
        <v>Banbury Harriers AC</v>
      </c>
      <c r="E287" s="709" t="s">
        <v>157</v>
      </c>
      <c r="F287" s="709" t="s">
        <v>60</v>
      </c>
    </row>
    <row r="288" spans="1:11" ht="20.25" customHeight="1">
      <c r="A288" s="17"/>
      <c r="B288" s="709" t="str">
        <v xml:space="preserve"> </v>
      </c>
      <c r="C288" s="56">
        <v>0</v>
      </c>
      <c r="D288" s="33" t="str">
        <f t="shared" si="5"/>
        <v>Banbury Harriers AC</v>
      </c>
      <c r="E288" s="709" t="s">
        <v>157</v>
      </c>
      <c r="F288" s="709" t="s">
        <v>60</v>
      </c>
    </row>
    <row r="289" spans="1:11" ht="20.25" customHeight="1">
      <c r="A289" s="17"/>
      <c r="B289" s="709" t="str">
        <v xml:space="preserve"> </v>
      </c>
      <c r="C289" s="56">
        <v>0</v>
      </c>
      <c r="D289" s="33" t="str">
        <f t="shared" si="5"/>
        <v>Banbury Harriers AC</v>
      </c>
      <c r="E289" s="709" t="s">
        <v>157</v>
      </c>
      <c r="F289" s="709" t="s">
        <v>60</v>
      </c>
    </row>
    <row r="290" spans="1:11" ht="20.25" customHeight="1">
      <c r="A290" s="17"/>
      <c r="B290" s="709" t="str">
        <v xml:space="preserve"> </v>
      </c>
      <c r="C290" s="56">
        <v>0</v>
      </c>
      <c r="D290" s="33" t="str">
        <f t="shared" si="5"/>
        <v>Banbury Harriers AC</v>
      </c>
      <c r="E290" s="709" t="s">
        <v>157</v>
      </c>
      <c r="F290" s="709" t="s">
        <v>60</v>
      </c>
    </row>
    <row r="291" spans="1:11" ht="20.25" customHeight="1">
      <c r="A291" s="17"/>
      <c r="B291" s="709" t="str">
        <v xml:space="preserve"> </v>
      </c>
      <c r="C291" s="56">
        <v>0</v>
      </c>
      <c r="D291" s="33" t="str">
        <f t="shared" si="5"/>
        <v>Banbury Harriers AC</v>
      </c>
      <c r="E291" s="709" t="s">
        <v>157</v>
      </c>
      <c r="F291" s="709" t="s">
        <v>60</v>
      </c>
    </row>
    <row r="292" spans="1:11" ht="20.25" customHeight="1">
      <c r="A292" s="17"/>
      <c r="B292" s="709" t="str">
        <v xml:space="preserve"> </v>
      </c>
      <c r="C292" s="56">
        <v>0</v>
      </c>
      <c r="D292" s="33" t="str">
        <f t="shared" si="5"/>
        <v>Banbury Harriers AC</v>
      </c>
      <c r="E292" s="709" t="s">
        <v>157</v>
      </c>
      <c r="F292" s="709" t="s">
        <v>60</v>
      </c>
    </row>
    <row r="293" spans="1:11" ht="20.25" customHeight="1">
      <c r="A293" s="17"/>
      <c r="B293" s="709" t="str">
        <v xml:space="preserve"> </v>
      </c>
      <c r="C293" s="56">
        <v>0</v>
      </c>
      <c r="D293" s="33" t="str">
        <f t="shared" si="5"/>
        <v>Banbury Harriers AC</v>
      </c>
      <c r="E293" s="709" t="s">
        <v>157</v>
      </c>
      <c r="F293" s="709" t="s">
        <v>60</v>
      </c>
    </row>
    <row r="294" spans="1:11" ht="20.25" customHeight="1">
      <c r="A294" s="17"/>
      <c r="B294" s="709" t="str">
        <v xml:space="preserve"> </v>
      </c>
      <c r="C294" s="56">
        <v>0</v>
      </c>
      <c r="D294" s="33" t="str">
        <f t="shared" si="5"/>
        <v>Banbury Harriers AC</v>
      </c>
      <c r="E294" s="709" t="s">
        <v>157</v>
      </c>
      <c r="F294" s="709" t="s">
        <v>60</v>
      </c>
    </row>
    <row r="295" spans="1:11" ht="20.25" customHeight="1">
      <c r="A295" s="17"/>
      <c r="B295" s="709" t="str">
        <v xml:space="preserve"> </v>
      </c>
      <c r="C295" s="56">
        <v>0</v>
      </c>
      <c r="D295" s="33" t="str">
        <f t="shared" si="5"/>
        <v>Banbury Harriers AC</v>
      </c>
      <c r="E295" s="709" t="s">
        <v>157</v>
      </c>
      <c r="F295" s="709" t="s">
        <v>60</v>
      </c>
    </row>
    <row r="296" spans="1:11" ht="20.25" customHeight="1">
      <c r="A296" s="17"/>
      <c r="B296" s="709" t="str">
        <v xml:space="preserve"> </v>
      </c>
      <c r="C296" s="56">
        <v>0</v>
      </c>
      <c r="D296" s="33" t="str">
        <f t="shared" si="5"/>
        <v>Banbury Harriers AC</v>
      </c>
      <c r="E296" s="709" t="s">
        <v>157</v>
      </c>
      <c r="F296" s="709" t="s">
        <v>60</v>
      </c>
    </row>
    <row r="297" spans="1:11" ht="20.25" customHeight="1">
      <c r="A297" s="17"/>
      <c r="B297" s="709" t="str">
        <v xml:space="preserve"> </v>
      </c>
      <c r="C297" s="56">
        <v>0</v>
      </c>
      <c r="D297" s="33" t="str">
        <f t="shared" si="5"/>
        <v>Banbury Harriers AC</v>
      </c>
      <c r="E297" s="709" t="s">
        <v>157</v>
      </c>
      <c r="F297" s="709" t="s">
        <v>60</v>
      </c>
    </row>
    <row r="298" spans="1:11" ht="20.25" customHeight="1">
      <c r="A298" s="17"/>
      <c r="B298" s="709" t="str">
        <v xml:space="preserve"> </v>
      </c>
      <c r="C298" s="56">
        <v>0</v>
      </c>
      <c r="D298" s="33" t="str">
        <f t="shared" si="5"/>
        <v>Banbury Harriers AC</v>
      </c>
      <c r="E298" s="709" t="s">
        <v>157</v>
      </c>
      <c r="F298" s="709" t="s">
        <v>60</v>
      </c>
    </row>
    <row r="299" spans="1:11" ht="20.25" customHeight="1">
      <c r="A299" s="17"/>
      <c r="B299" s="709" t="str">
        <v xml:space="preserve"> </v>
      </c>
      <c r="C299" s="56">
        <v>0</v>
      </c>
      <c r="D299" s="33" t="str">
        <f t="shared" ref="D299:D330" si="6">$D$169</f>
        <v>Banbury Harriers AC</v>
      </c>
      <c r="E299" s="709" t="s">
        <v>157</v>
      </c>
      <c r="F299" s="709" t="s">
        <v>60</v>
      </c>
    </row>
    <row r="300" spans="1:11" ht="20.25" customHeight="1">
      <c r="A300" s="17"/>
      <c r="B300" s="709" t="str">
        <v xml:space="preserve"> </v>
      </c>
      <c r="C300" s="56">
        <v>0</v>
      </c>
      <c r="D300" s="33" t="str">
        <f t="shared" si="6"/>
        <v>Banbury Harriers AC</v>
      </c>
      <c r="E300" s="709" t="s">
        <v>157</v>
      </c>
      <c r="F300" s="709" t="s">
        <v>60</v>
      </c>
    </row>
    <row r="301" spans="1:11" ht="20.25" customHeight="1">
      <c r="A301" s="17"/>
      <c r="B301" s="709" t="str">
        <v xml:space="preserve"> </v>
      </c>
      <c r="C301" s="56">
        <v>0</v>
      </c>
      <c r="D301" s="33" t="str">
        <f t="shared" si="6"/>
        <v>Banbury Harriers AC</v>
      </c>
      <c r="E301" s="709" t="s">
        <v>157</v>
      </c>
      <c r="F301" s="709" t="s">
        <v>60</v>
      </c>
    </row>
    <row r="302" spans="1:11" ht="20.25" customHeight="1">
      <c r="A302" s="17"/>
      <c r="B302" s="709" t="str">
        <v xml:space="preserve"> </v>
      </c>
      <c r="C302" s="56">
        <v>0</v>
      </c>
      <c r="D302" s="33" t="str">
        <f t="shared" si="6"/>
        <v>Banbury Harriers AC</v>
      </c>
      <c r="E302" s="709" t="s">
        <v>157</v>
      </c>
      <c r="F302" s="709" t="s">
        <v>60</v>
      </c>
      <c r="H302" s="7" t="str">
        <f>D302</f>
        <v>Banbury Harriers AC</v>
      </c>
      <c r="I302" s="7" t="str">
        <f>E302</f>
        <v>U16</v>
      </c>
      <c r="J302" s="7" t="str">
        <f>F302</f>
        <v>F</v>
      </c>
      <c r="K302" s="7">
        <f>26-COUNT(C277:C302)</f>
        <v>0</v>
      </c>
    </row>
    <row r="303" spans="1:11" ht="20.25" customHeight="1">
      <c r="A303" s="17"/>
      <c r="B303" s="709" t="str">
        <f>IF(COUNTIF(Banbury!AF$45:AF$70,"*n*")=0,"","X")</f>
        <v/>
      </c>
      <c r="C303" s="155" t="s">
        <v>297</v>
      </c>
      <c r="D303" s="33" t="str">
        <f t="shared" si="6"/>
        <v>Banbury Harriers AC</v>
      </c>
      <c r="E303" s="709" t="s">
        <v>157</v>
      </c>
      <c r="F303" s="709" t="s">
        <v>60</v>
      </c>
    </row>
    <row r="304" spans="1:11" ht="20.25" customHeight="1">
      <c r="A304" s="17"/>
      <c r="B304" s="709" t="str" cm="1">
        <f t="array" ref="B304:B319">Banbury!AY$45:AY$60</f>
        <v xml:space="preserve"> </v>
      </c>
      <c r="C304" s="33" cm="1">
        <f t="array" ref="C304:C319">Banbury!AJ$45:AJ$60</f>
        <v>0</v>
      </c>
      <c r="D304" s="33" t="str">
        <f t="shared" si="6"/>
        <v>Banbury Harriers AC</v>
      </c>
      <c r="E304" s="709" t="s">
        <v>183</v>
      </c>
      <c r="F304" s="709" t="s">
        <v>60</v>
      </c>
    </row>
    <row r="305" spans="1:11" ht="20.25" customHeight="1">
      <c r="A305" s="17"/>
      <c r="B305" s="709" t="str">
        <v xml:space="preserve"> </v>
      </c>
      <c r="C305" s="56">
        <v>0</v>
      </c>
      <c r="D305" s="33" t="str">
        <f t="shared" si="6"/>
        <v>Banbury Harriers AC</v>
      </c>
      <c r="E305" s="709" t="s">
        <v>183</v>
      </c>
      <c r="F305" s="709" t="s">
        <v>60</v>
      </c>
    </row>
    <row r="306" spans="1:11" ht="20.25" customHeight="1">
      <c r="A306" s="17"/>
      <c r="B306" s="709" t="str">
        <v xml:space="preserve"> </v>
      </c>
      <c r="C306" s="56">
        <v>0</v>
      </c>
      <c r="D306" s="33" t="str">
        <f t="shared" si="6"/>
        <v>Banbury Harriers AC</v>
      </c>
      <c r="E306" s="709" t="s">
        <v>183</v>
      </c>
      <c r="F306" s="709" t="s">
        <v>60</v>
      </c>
    </row>
    <row r="307" spans="1:11" ht="20.25" customHeight="1">
      <c r="A307" s="17"/>
      <c r="B307" s="709" t="str">
        <v xml:space="preserve"> </v>
      </c>
      <c r="C307" s="56">
        <v>0</v>
      </c>
      <c r="D307" s="33" t="str">
        <f t="shared" si="6"/>
        <v>Banbury Harriers AC</v>
      </c>
      <c r="E307" s="709" t="s">
        <v>183</v>
      </c>
      <c r="F307" s="709" t="s">
        <v>60</v>
      </c>
    </row>
    <row r="308" spans="1:11" ht="20.25" customHeight="1">
      <c r="A308" s="17"/>
      <c r="B308" s="709" t="str">
        <v xml:space="preserve"> </v>
      </c>
      <c r="C308" s="56">
        <v>0</v>
      </c>
      <c r="D308" s="33" t="str">
        <f t="shared" si="6"/>
        <v>Banbury Harriers AC</v>
      </c>
      <c r="E308" s="709" t="s">
        <v>183</v>
      </c>
      <c r="F308" s="709" t="s">
        <v>60</v>
      </c>
    </row>
    <row r="309" spans="1:11" ht="20.25" customHeight="1">
      <c r="A309" s="17"/>
      <c r="B309" s="709" t="str">
        <v xml:space="preserve"> </v>
      </c>
      <c r="C309" s="56">
        <v>0</v>
      </c>
      <c r="D309" s="33" t="str">
        <f t="shared" si="6"/>
        <v>Banbury Harriers AC</v>
      </c>
      <c r="E309" s="709" t="s">
        <v>183</v>
      </c>
      <c r="F309" s="709" t="s">
        <v>60</v>
      </c>
    </row>
    <row r="310" spans="1:11" ht="20.25" customHeight="1">
      <c r="A310" s="17"/>
      <c r="B310" s="709" t="str">
        <v xml:space="preserve"> </v>
      </c>
      <c r="C310" s="56">
        <v>0</v>
      </c>
      <c r="D310" s="33" t="str">
        <f t="shared" si="6"/>
        <v>Banbury Harriers AC</v>
      </c>
      <c r="E310" s="709" t="s">
        <v>183</v>
      </c>
      <c r="F310" s="709" t="s">
        <v>60</v>
      </c>
    </row>
    <row r="311" spans="1:11" ht="20.25" customHeight="1">
      <c r="A311" s="17"/>
      <c r="B311" s="709" t="str">
        <v xml:space="preserve"> </v>
      </c>
      <c r="C311" s="56">
        <v>0</v>
      </c>
      <c r="D311" s="33" t="str">
        <f t="shared" si="6"/>
        <v>Banbury Harriers AC</v>
      </c>
      <c r="E311" s="709" t="s">
        <v>183</v>
      </c>
      <c r="F311" s="709" t="s">
        <v>60</v>
      </c>
    </row>
    <row r="312" spans="1:11" ht="20.25" customHeight="1">
      <c r="A312" s="17"/>
      <c r="B312" s="709" t="str">
        <v xml:space="preserve"> </v>
      </c>
      <c r="C312" s="56">
        <v>0</v>
      </c>
      <c r="D312" s="33" t="str">
        <f t="shared" si="6"/>
        <v>Banbury Harriers AC</v>
      </c>
      <c r="E312" s="709" t="s">
        <v>183</v>
      </c>
      <c r="F312" s="709" t="s">
        <v>60</v>
      </c>
    </row>
    <row r="313" spans="1:11" ht="20.25" customHeight="1">
      <c r="A313" s="17"/>
      <c r="B313" s="709" t="str">
        <v xml:space="preserve"> </v>
      </c>
      <c r="C313" s="56">
        <v>0</v>
      </c>
      <c r="D313" s="33" t="str">
        <f t="shared" si="6"/>
        <v>Banbury Harriers AC</v>
      </c>
      <c r="E313" s="709" t="s">
        <v>183</v>
      </c>
      <c r="F313" s="709" t="s">
        <v>60</v>
      </c>
    </row>
    <row r="314" spans="1:11" ht="20.25" customHeight="1">
      <c r="A314" s="17"/>
      <c r="B314" s="709" t="str">
        <v xml:space="preserve"> </v>
      </c>
      <c r="C314" s="56">
        <v>0</v>
      </c>
      <c r="D314" s="33" t="str">
        <f t="shared" si="6"/>
        <v>Banbury Harriers AC</v>
      </c>
      <c r="E314" s="709" t="s">
        <v>183</v>
      </c>
      <c r="F314" s="709" t="s">
        <v>60</v>
      </c>
    </row>
    <row r="315" spans="1:11" ht="20.25" customHeight="1">
      <c r="A315" s="17"/>
      <c r="B315" s="709" t="str">
        <v xml:space="preserve"> </v>
      </c>
      <c r="C315" s="56">
        <v>0</v>
      </c>
      <c r="D315" s="33" t="str">
        <f t="shared" si="6"/>
        <v>Banbury Harriers AC</v>
      </c>
      <c r="E315" s="709" t="s">
        <v>183</v>
      </c>
      <c r="F315" s="709" t="s">
        <v>60</v>
      </c>
    </row>
    <row r="316" spans="1:11" ht="20.25" customHeight="1">
      <c r="A316" s="17"/>
      <c r="B316" s="709" t="str">
        <v xml:space="preserve"> </v>
      </c>
      <c r="C316" s="56">
        <v>0</v>
      </c>
      <c r="D316" s="33" t="str">
        <f t="shared" si="6"/>
        <v>Banbury Harriers AC</v>
      </c>
      <c r="E316" s="709" t="s">
        <v>183</v>
      </c>
      <c r="F316" s="709" t="s">
        <v>60</v>
      </c>
    </row>
    <row r="317" spans="1:11" ht="20.25" customHeight="1">
      <c r="A317" s="17"/>
      <c r="B317" s="709" t="str">
        <v xml:space="preserve"> </v>
      </c>
      <c r="C317" s="56">
        <v>0</v>
      </c>
      <c r="D317" s="33" t="str">
        <f t="shared" si="6"/>
        <v>Banbury Harriers AC</v>
      </c>
      <c r="E317" s="709" t="s">
        <v>183</v>
      </c>
      <c r="F317" s="709" t="s">
        <v>60</v>
      </c>
    </row>
    <row r="318" spans="1:11" ht="20.25" customHeight="1">
      <c r="A318" s="17"/>
      <c r="B318" s="709" t="str">
        <v xml:space="preserve"> </v>
      </c>
      <c r="C318" s="56">
        <v>0</v>
      </c>
      <c r="D318" s="33" t="str">
        <f t="shared" si="6"/>
        <v>Banbury Harriers AC</v>
      </c>
      <c r="E318" s="709" t="s">
        <v>183</v>
      </c>
      <c r="F318" s="709" t="s">
        <v>60</v>
      </c>
    </row>
    <row r="319" spans="1:11" ht="20.25" customHeight="1">
      <c r="A319" s="17"/>
      <c r="B319" s="709" t="str">
        <v xml:space="preserve"> </v>
      </c>
      <c r="C319" s="56">
        <v>0</v>
      </c>
      <c r="D319" s="33" t="str">
        <f t="shared" si="6"/>
        <v>Banbury Harriers AC</v>
      </c>
      <c r="E319" s="709" t="s">
        <v>183</v>
      </c>
      <c r="F319" s="709" t="s">
        <v>60</v>
      </c>
      <c r="H319" s="7" t="str">
        <f>D319</f>
        <v>Banbury Harriers AC</v>
      </c>
      <c r="I319" s="7" t="str">
        <f>E319</f>
        <v>U18</v>
      </c>
      <c r="J319" s="7" t="str">
        <f>F319</f>
        <v>F</v>
      </c>
      <c r="K319" s="62">
        <f>16-COUNT(C304:C319)</f>
        <v>0</v>
      </c>
    </row>
    <row r="320" spans="1:11" ht="20.25" customHeight="1">
      <c r="A320" s="17"/>
      <c r="B320" s="709" t="str">
        <f>IF(COUNTIF(Banbury!AX$45:AX$60,"*n*")=0,"","X")</f>
        <v/>
      </c>
      <c r="C320" s="155" t="s">
        <v>298</v>
      </c>
      <c r="D320" s="33" t="str">
        <f t="shared" si="6"/>
        <v>Banbury Harriers AC</v>
      </c>
      <c r="E320" s="709" t="s">
        <v>183</v>
      </c>
      <c r="F320" s="709" t="s">
        <v>60</v>
      </c>
    </row>
    <row r="321" spans="1:11" ht="20.25" customHeight="1">
      <c r="A321" s="17"/>
      <c r="B321" s="709" t="str" cm="1">
        <f t="array" ref="B321:B329">Banbury!AY$70:AY$78</f>
        <v xml:space="preserve"> </v>
      </c>
      <c r="C321" s="33" cm="1">
        <f t="array" ref="C321:C329">Banbury!AJ$70:AJ$78</f>
        <v>0</v>
      </c>
      <c r="D321" s="33" t="str">
        <f t="shared" si="6"/>
        <v>Banbury Harriers AC</v>
      </c>
      <c r="E321" s="709" t="s">
        <v>294</v>
      </c>
      <c r="F321" s="709" t="s">
        <v>60</v>
      </c>
    </row>
    <row r="322" spans="1:11" ht="20.25" customHeight="1">
      <c r="A322" s="17"/>
      <c r="B322" s="709" t="str">
        <v xml:space="preserve"> </v>
      </c>
      <c r="C322" s="56">
        <v>0</v>
      </c>
      <c r="D322" s="33" t="str">
        <f t="shared" si="6"/>
        <v>Banbury Harriers AC</v>
      </c>
      <c r="E322" s="709" t="s">
        <v>294</v>
      </c>
      <c r="F322" s="709" t="s">
        <v>60</v>
      </c>
    </row>
    <row r="323" spans="1:11" ht="20.25" customHeight="1">
      <c r="A323" s="17"/>
      <c r="B323" s="709" t="str">
        <v xml:space="preserve"> </v>
      </c>
      <c r="C323" s="56">
        <v>0</v>
      </c>
      <c r="D323" s="33" t="str">
        <f t="shared" si="6"/>
        <v>Banbury Harriers AC</v>
      </c>
      <c r="E323" s="709" t="s">
        <v>294</v>
      </c>
      <c r="F323" s="709" t="s">
        <v>60</v>
      </c>
    </row>
    <row r="324" spans="1:11" ht="20.25" customHeight="1">
      <c r="A324" s="17"/>
      <c r="B324" s="709" t="str">
        <v xml:space="preserve"> </v>
      </c>
      <c r="C324" s="56">
        <v>0</v>
      </c>
      <c r="D324" s="33" t="str">
        <f t="shared" si="6"/>
        <v>Banbury Harriers AC</v>
      </c>
      <c r="E324" s="709" t="s">
        <v>294</v>
      </c>
      <c r="F324" s="709" t="s">
        <v>60</v>
      </c>
    </row>
    <row r="325" spans="1:11" ht="20.25" customHeight="1">
      <c r="A325" s="17"/>
      <c r="B325" s="709" t="str">
        <v xml:space="preserve"> </v>
      </c>
      <c r="C325" s="56">
        <v>0</v>
      </c>
      <c r="D325" s="33" t="str">
        <f t="shared" si="6"/>
        <v>Banbury Harriers AC</v>
      </c>
      <c r="E325" s="709" t="s">
        <v>294</v>
      </c>
      <c r="F325" s="709" t="s">
        <v>60</v>
      </c>
    </row>
    <row r="326" spans="1:11" ht="20.25" customHeight="1">
      <c r="A326" s="17"/>
      <c r="B326" s="709" t="str">
        <v xml:space="preserve"> </v>
      </c>
      <c r="C326" s="56">
        <v>0</v>
      </c>
      <c r="D326" s="33" t="str">
        <f t="shared" si="6"/>
        <v>Banbury Harriers AC</v>
      </c>
      <c r="E326" s="709" t="s">
        <v>294</v>
      </c>
      <c r="F326" s="709" t="s">
        <v>60</v>
      </c>
    </row>
    <row r="327" spans="1:11" ht="20.25" customHeight="1">
      <c r="A327" s="17"/>
      <c r="B327" s="709" t="str">
        <v xml:space="preserve"> </v>
      </c>
      <c r="C327" s="56">
        <v>0</v>
      </c>
      <c r="D327" s="33" t="str">
        <f t="shared" si="6"/>
        <v>Banbury Harriers AC</v>
      </c>
      <c r="E327" s="709" t="s">
        <v>294</v>
      </c>
      <c r="F327" s="709" t="s">
        <v>60</v>
      </c>
    </row>
    <row r="328" spans="1:11" ht="20.25" customHeight="1">
      <c r="A328" s="17"/>
      <c r="B328" s="709" t="str">
        <v xml:space="preserve"> </v>
      </c>
      <c r="C328" s="56">
        <v>0</v>
      </c>
      <c r="D328" s="33" t="str">
        <f t="shared" si="6"/>
        <v>Banbury Harriers AC</v>
      </c>
      <c r="E328" s="709" t="s">
        <v>294</v>
      </c>
      <c r="F328" s="709" t="s">
        <v>60</v>
      </c>
    </row>
    <row r="329" spans="1:11" ht="20.25" customHeight="1">
      <c r="A329" s="17"/>
      <c r="B329" s="709" t="str">
        <v xml:space="preserve"> </v>
      </c>
      <c r="C329" s="56">
        <v>0</v>
      </c>
      <c r="D329" s="33" t="str">
        <f t="shared" si="6"/>
        <v>Banbury Harriers AC</v>
      </c>
      <c r="E329" s="709" t="s">
        <v>294</v>
      </c>
      <c r="F329" s="709" t="s">
        <v>60</v>
      </c>
      <c r="H329" s="7" t="str">
        <f>D329</f>
        <v>Banbury Harriers AC</v>
      </c>
      <c r="I329" s="7" t="str">
        <f>E329</f>
        <v>U20</v>
      </c>
      <c r="J329" s="7" t="str">
        <f>F329</f>
        <v>F</v>
      </c>
      <c r="K329" s="7">
        <f>9-COUNT(C321:C330)</f>
        <v>0</v>
      </c>
    </row>
    <row r="330" spans="1:11" ht="20.25" customHeight="1">
      <c r="A330" s="17"/>
      <c r="B330" s="709" t="str">
        <f>IF(COUNTIF(Banbury!AX$70:AX$78,"*n*")=0,"","X")</f>
        <v/>
      </c>
      <c r="C330" s="155" t="s">
        <v>299</v>
      </c>
      <c r="D330" s="33" t="str">
        <f t="shared" si="6"/>
        <v>Banbury Harriers AC</v>
      </c>
      <c r="E330" s="709" t="s">
        <v>294</v>
      </c>
      <c r="F330" s="709" t="s">
        <v>60</v>
      </c>
    </row>
    <row r="331" spans="1:11" ht="20.25" customHeight="1">
      <c r="A331" s="57"/>
      <c r="B331" s="58"/>
      <c r="C331" s="58"/>
      <c r="D331" s="58"/>
      <c r="E331" s="58"/>
      <c r="F331" s="59"/>
    </row>
    <row r="332" spans="1:11" ht="20.25" customHeight="1">
      <c r="A332" s="55"/>
      <c r="B332" s="709" t="str" cm="1">
        <f t="array" ref="B332:B357">Bicester!$O5:O$30</f>
        <v xml:space="preserve"> </v>
      </c>
      <c r="C332" s="56" cm="1">
        <f t="array" ref="C332:C357">Bicester!A$5:A$30</f>
        <v>0</v>
      </c>
      <c r="D332" s="33" t="str">
        <f>Bicester!AJ$2</f>
        <v>Bicester AC</v>
      </c>
      <c r="E332" s="709" t="s">
        <v>122</v>
      </c>
      <c r="F332" s="709" t="s">
        <v>123</v>
      </c>
    </row>
    <row r="333" spans="1:11" ht="20.25" customHeight="1">
      <c r="A333" s="17"/>
      <c r="B333" s="709" t="str">
        <v xml:space="preserve"> </v>
      </c>
      <c r="C333" s="56">
        <v>0</v>
      </c>
      <c r="D333" s="33" t="str">
        <f>$D$332</f>
        <v>Bicester AC</v>
      </c>
      <c r="E333" s="709" t="s">
        <v>122</v>
      </c>
      <c r="F333" s="709" t="s">
        <v>123</v>
      </c>
    </row>
    <row r="334" spans="1:11" ht="20.25" customHeight="1">
      <c r="A334" s="17"/>
      <c r="B334" s="709" t="str">
        <v xml:space="preserve"> </v>
      </c>
      <c r="C334" s="56">
        <v>0</v>
      </c>
      <c r="D334" s="33" t="str">
        <f t="shared" ref="D334:D397" si="7">$D$332</f>
        <v>Bicester AC</v>
      </c>
      <c r="E334" s="709" t="s">
        <v>122</v>
      </c>
      <c r="F334" s="709" t="s">
        <v>123</v>
      </c>
    </row>
    <row r="335" spans="1:11" ht="20.25" customHeight="1">
      <c r="A335" s="17"/>
      <c r="B335" s="709" t="str">
        <v xml:space="preserve"> </v>
      </c>
      <c r="C335" s="56">
        <v>0</v>
      </c>
      <c r="D335" s="33" t="str">
        <f t="shared" si="7"/>
        <v>Bicester AC</v>
      </c>
      <c r="E335" s="709" t="s">
        <v>122</v>
      </c>
      <c r="F335" s="709" t="s">
        <v>123</v>
      </c>
    </row>
    <row r="336" spans="1:11" ht="20.25" customHeight="1">
      <c r="A336" s="17"/>
      <c r="B336" s="709" t="str">
        <v xml:space="preserve"> </v>
      </c>
      <c r="C336" s="56">
        <v>0</v>
      </c>
      <c r="D336" s="33" t="str">
        <f t="shared" si="7"/>
        <v>Bicester AC</v>
      </c>
      <c r="E336" s="709" t="s">
        <v>122</v>
      </c>
      <c r="F336" s="709" t="s">
        <v>123</v>
      </c>
    </row>
    <row r="337" spans="1:6" ht="20.25" customHeight="1">
      <c r="A337" s="17"/>
      <c r="B337" s="709" t="str">
        <v xml:space="preserve"> </v>
      </c>
      <c r="C337" s="56">
        <v>0</v>
      </c>
      <c r="D337" s="33" t="str">
        <f t="shared" si="7"/>
        <v>Bicester AC</v>
      </c>
      <c r="E337" s="709" t="s">
        <v>122</v>
      </c>
      <c r="F337" s="709" t="s">
        <v>123</v>
      </c>
    </row>
    <row r="338" spans="1:6" ht="20.25" customHeight="1">
      <c r="A338" s="17"/>
      <c r="B338" s="709" t="str">
        <v xml:space="preserve"> </v>
      </c>
      <c r="C338" s="56">
        <v>0</v>
      </c>
      <c r="D338" s="33" t="str">
        <f t="shared" si="7"/>
        <v>Bicester AC</v>
      </c>
      <c r="E338" s="709" t="s">
        <v>122</v>
      </c>
      <c r="F338" s="709" t="s">
        <v>123</v>
      </c>
    </row>
    <row r="339" spans="1:6" ht="20.25" customHeight="1">
      <c r="A339" s="17"/>
      <c r="B339" s="709" t="str">
        <v xml:space="preserve"> </v>
      </c>
      <c r="C339" s="56">
        <v>0</v>
      </c>
      <c r="D339" s="33" t="str">
        <f t="shared" si="7"/>
        <v>Bicester AC</v>
      </c>
      <c r="E339" s="709" t="s">
        <v>122</v>
      </c>
      <c r="F339" s="709" t="s">
        <v>123</v>
      </c>
    </row>
    <row r="340" spans="1:6" ht="20.25" customHeight="1">
      <c r="A340" s="17"/>
      <c r="B340" s="709" t="str">
        <v xml:space="preserve"> </v>
      </c>
      <c r="C340" s="56">
        <v>0</v>
      </c>
      <c r="D340" s="33" t="str">
        <f t="shared" si="7"/>
        <v>Bicester AC</v>
      </c>
      <c r="E340" s="709" t="s">
        <v>122</v>
      </c>
      <c r="F340" s="709" t="s">
        <v>123</v>
      </c>
    </row>
    <row r="341" spans="1:6" ht="20.25" customHeight="1">
      <c r="A341" s="17"/>
      <c r="B341" s="709" t="str">
        <v xml:space="preserve"> </v>
      </c>
      <c r="C341" s="56">
        <v>0</v>
      </c>
      <c r="D341" s="33" t="str">
        <f t="shared" si="7"/>
        <v>Bicester AC</v>
      </c>
      <c r="E341" s="709" t="s">
        <v>122</v>
      </c>
      <c r="F341" s="709" t="s">
        <v>123</v>
      </c>
    </row>
    <row r="342" spans="1:6" ht="20.25" customHeight="1">
      <c r="A342" s="17"/>
      <c r="B342" s="709" t="str">
        <v xml:space="preserve"> </v>
      </c>
      <c r="C342" s="56">
        <v>0</v>
      </c>
      <c r="D342" s="33" t="str">
        <f t="shared" si="7"/>
        <v>Bicester AC</v>
      </c>
      <c r="E342" s="709" t="s">
        <v>122</v>
      </c>
      <c r="F342" s="709" t="s">
        <v>123</v>
      </c>
    </row>
    <row r="343" spans="1:6" ht="20.25" customHeight="1">
      <c r="A343" s="17"/>
      <c r="B343" s="709" t="str">
        <v xml:space="preserve"> </v>
      </c>
      <c r="C343" s="56">
        <v>0</v>
      </c>
      <c r="D343" s="33" t="str">
        <f t="shared" si="7"/>
        <v>Bicester AC</v>
      </c>
      <c r="E343" s="709" t="s">
        <v>122</v>
      </c>
      <c r="F343" s="709" t="s">
        <v>123</v>
      </c>
    </row>
    <row r="344" spans="1:6" ht="20.25" customHeight="1">
      <c r="A344" s="17"/>
      <c r="B344" s="709" t="str">
        <v xml:space="preserve"> </v>
      </c>
      <c r="C344" s="56">
        <v>0</v>
      </c>
      <c r="D344" s="33" t="str">
        <f t="shared" si="7"/>
        <v>Bicester AC</v>
      </c>
      <c r="E344" s="709" t="s">
        <v>122</v>
      </c>
      <c r="F344" s="709" t="s">
        <v>123</v>
      </c>
    </row>
    <row r="345" spans="1:6" ht="20.25" customHeight="1">
      <c r="A345" s="17"/>
      <c r="B345" s="709" t="str">
        <v xml:space="preserve"> </v>
      </c>
      <c r="C345" s="56">
        <v>0</v>
      </c>
      <c r="D345" s="33" t="str">
        <f t="shared" si="7"/>
        <v>Bicester AC</v>
      </c>
      <c r="E345" s="709" t="s">
        <v>122</v>
      </c>
      <c r="F345" s="709" t="s">
        <v>123</v>
      </c>
    </row>
    <row r="346" spans="1:6" ht="20.25" customHeight="1">
      <c r="A346" s="17"/>
      <c r="B346" s="709" t="str">
        <v xml:space="preserve"> </v>
      </c>
      <c r="C346" s="56">
        <v>0</v>
      </c>
      <c r="D346" s="33" t="str">
        <f t="shared" si="7"/>
        <v>Bicester AC</v>
      </c>
      <c r="E346" s="709" t="s">
        <v>122</v>
      </c>
      <c r="F346" s="709" t="s">
        <v>123</v>
      </c>
    </row>
    <row r="347" spans="1:6" ht="20.25" customHeight="1">
      <c r="A347" s="17"/>
      <c r="B347" s="709" t="str">
        <v xml:space="preserve"> </v>
      </c>
      <c r="C347" s="56">
        <v>0</v>
      </c>
      <c r="D347" s="33" t="str">
        <f t="shared" si="7"/>
        <v>Bicester AC</v>
      </c>
      <c r="E347" s="709" t="s">
        <v>122</v>
      </c>
      <c r="F347" s="709" t="s">
        <v>123</v>
      </c>
    </row>
    <row r="348" spans="1:6" ht="20.25" customHeight="1">
      <c r="A348" s="17"/>
      <c r="B348" s="709" t="str">
        <v xml:space="preserve"> </v>
      </c>
      <c r="C348" s="56">
        <v>0</v>
      </c>
      <c r="D348" s="33" t="str">
        <f t="shared" si="7"/>
        <v>Bicester AC</v>
      </c>
      <c r="E348" s="709" t="s">
        <v>122</v>
      </c>
      <c r="F348" s="709" t="s">
        <v>123</v>
      </c>
    </row>
    <row r="349" spans="1:6" ht="20.25" customHeight="1">
      <c r="A349" s="17"/>
      <c r="B349" s="709" t="str">
        <v xml:space="preserve"> </v>
      </c>
      <c r="C349" s="56">
        <v>0</v>
      </c>
      <c r="D349" s="33" t="str">
        <f t="shared" si="7"/>
        <v>Bicester AC</v>
      </c>
      <c r="E349" s="709" t="s">
        <v>122</v>
      </c>
      <c r="F349" s="709" t="s">
        <v>123</v>
      </c>
    </row>
    <row r="350" spans="1:6" ht="20.25" customHeight="1">
      <c r="A350" s="17"/>
      <c r="B350" s="709" t="str">
        <v xml:space="preserve"> </v>
      </c>
      <c r="C350" s="56">
        <v>0</v>
      </c>
      <c r="D350" s="33" t="str">
        <f t="shared" si="7"/>
        <v>Bicester AC</v>
      </c>
      <c r="E350" s="709" t="s">
        <v>122</v>
      </c>
      <c r="F350" s="709" t="s">
        <v>123</v>
      </c>
    </row>
    <row r="351" spans="1:6" ht="20.25" customHeight="1">
      <c r="A351" s="17"/>
      <c r="B351" s="709" t="str">
        <v xml:space="preserve"> </v>
      </c>
      <c r="C351" s="56">
        <v>0</v>
      </c>
      <c r="D351" s="33" t="str">
        <f t="shared" si="7"/>
        <v>Bicester AC</v>
      </c>
      <c r="E351" s="709" t="s">
        <v>122</v>
      </c>
      <c r="F351" s="709" t="s">
        <v>123</v>
      </c>
    </row>
    <row r="352" spans="1:6" ht="20.25" customHeight="1">
      <c r="A352" s="17"/>
      <c r="B352" s="709" t="str">
        <v xml:space="preserve"> </v>
      </c>
      <c r="C352" s="56">
        <v>0</v>
      </c>
      <c r="D352" s="33" t="str">
        <f t="shared" si="7"/>
        <v>Bicester AC</v>
      </c>
      <c r="E352" s="709" t="s">
        <v>122</v>
      </c>
      <c r="F352" s="709" t="s">
        <v>123</v>
      </c>
    </row>
    <row r="353" spans="1:11" ht="20.25" customHeight="1">
      <c r="A353" s="17"/>
      <c r="B353" s="709" t="str">
        <v xml:space="preserve"> </v>
      </c>
      <c r="C353" s="56">
        <v>0</v>
      </c>
      <c r="D353" s="33" t="str">
        <f t="shared" si="7"/>
        <v>Bicester AC</v>
      </c>
      <c r="E353" s="709" t="s">
        <v>122</v>
      </c>
      <c r="F353" s="709" t="s">
        <v>123</v>
      </c>
    </row>
    <row r="354" spans="1:11" ht="20.25" customHeight="1">
      <c r="A354" s="17"/>
      <c r="B354" s="709" t="str">
        <v xml:space="preserve"> </v>
      </c>
      <c r="C354" s="56">
        <v>0</v>
      </c>
      <c r="D354" s="33" t="str">
        <f t="shared" si="7"/>
        <v>Bicester AC</v>
      </c>
      <c r="E354" s="709" t="s">
        <v>122</v>
      </c>
      <c r="F354" s="709" t="s">
        <v>123</v>
      </c>
    </row>
    <row r="355" spans="1:11" ht="20.25" customHeight="1">
      <c r="A355" s="17"/>
      <c r="B355" s="709" t="str">
        <v xml:space="preserve"> </v>
      </c>
      <c r="C355" s="56">
        <v>0</v>
      </c>
      <c r="D355" s="33" t="str">
        <f t="shared" si="7"/>
        <v>Bicester AC</v>
      </c>
      <c r="E355" s="709" t="s">
        <v>122</v>
      </c>
      <c r="F355" s="709" t="s">
        <v>123</v>
      </c>
    </row>
    <row r="356" spans="1:11" ht="20.25" customHeight="1">
      <c r="A356" s="17"/>
      <c r="B356" s="709" t="str">
        <v xml:space="preserve"> </v>
      </c>
      <c r="C356" s="56">
        <v>0</v>
      </c>
      <c r="D356" s="33" t="str">
        <f t="shared" si="7"/>
        <v>Bicester AC</v>
      </c>
      <c r="E356" s="709" t="s">
        <v>122</v>
      </c>
      <c r="F356" s="709" t="s">
        <v>123</v>
      </c>
    </row>
    <row r="357" spans="1:11" ht="20.25" customHeight="1">
      <c r="A357" s="17"/>
      <c r="B357" s="709" t="str">
        <v xml:space="preserve"> </v>
      </c>
      <c r="C357" s="56">
        <v>0</v>
      </c>
      <c r="D357" s="33" t="str">
        <f t="shared" si="7"/>
        <v>Bicester AC</v>
      </c>
      <c r="E357" s="709" t="s">
        <v>122</v>
      </c>
      <c r="F357" s="709" t="s">
        <v>123</v>
      </c>
      <c r="H357" s="7" t="str">
        <f>D357</f>
        <v>Bicester AC</v>
      </c>
      <c r="I357" s="7" t="str">
        <f>E357</f>
        <v>U14</v>
      </c>
      <c r="J357" s="7" t="str">
        <f>F357</f>
        <v>M</v>
      </c>
      <c r="K357" s="7">
        <f>26-COUNT(C332:C357)</f>
        <v>0</v>
      </c>
    </row>
    <row r="358" spans="1:11" ht="20.25" customHeight="1">
      <c r="A358" s="17"/>
      <c r="B358" s="709" t="str">
        <f>IF(COUNTIF(Bicester!$N5:N$30,"*n*")=0,"","X")</f>
        <v/>
      </c>
      <c r="C358" s="155" t="s">
        <v>291</v>
      </c>
      <c r="D358" s="33" t="str">
        <f t="shared" si="7"/>
        <v>Bicester AC</v>
      </c>
      <c r="E358" s="709" t="s">
        <v>122</v>
      </c>
      <c r="F358" s="709" t="s">
        <v>123</v>
      </c>
    </row>
    <row r="359" spans="1:11" ht="20.25" customHeight="1">
      <c r="A359" s="17"/>
      <c r="B359" s="709" t="str" cm="1">
        <f t="array" ref="B359:B384">Bicester!AG$5:AG$30</f>
        <v xml:space="preserve"> </v>
      </c>
      <c r="C359" s="33" cm="1">
        <f t="array" ref="C359:C384">Bicester!R$5:R$30</f>
        <v>0</v>
      </c>
      <c r="D359" s="33" t="str">
        <f t="shared" si="7"/>
        <v>Bicester AC</v>
      </c>
      <c r="E359" s="709" t="s">
        <v>157</v>
      </c>
      <c r="F359" s="709" t="s">
        <v>123</v>
      </c>
    </row>
    <row r="360" spans="1:11" ht="20.25" customHeight="1">
      <c r="A360" s="17"/>
      <c r="B360" s="709" t="str">
        <v xml:space="preserve"> </v>
      </c>
      <c r="C360" s="56">
        <v>0</v>
      </c>
      <c r="D360" s="33" t="str">
        <f t="shared" si="7"/>
        <v>Bicester AC</v>
      </c>
      <c r="E360" s="709" t="s">
        <v>157</v>
      </c>
      <c r="F360" s="709" t="s">
        <v>123</v>
      </c>
    </row>
    <row r="361" spans="1:11" ht="20.25" customHeight="1">
      <c r="A361" s="17"/>
      <c r="B361" s="709" t="str">
        <v xml:space="preserve"> </v>
      </c>
      <c r="C361" s="56">
        <v>0</v>
      </c>
      <c r="D361" s="33" t="str">
        <f t="shared" si="7"/>
        <v>Bicester AC</v>
      </c>
      <c r="E361" s="709" t="s">
        <v>157</v>
      </c>
      <c r="F361" s="709" t="s">
        <v>123</v>
      </c>
    </row>
    <row r="362" spans="1:11" ht="20.25" customHeight="1">
      <c r="A362" s="17"/>
      <c r="B362" s="709" t="str">
        <v xml:space="preserve"> </v>
      </c>
      <c r="C362" s="56">
        <v>0</v>
      </c>
      <c r="D362" s="33" t="str">
        <f t="shared" si="7"/>
        <v>Bicester AC</v>
      </c>
      <c r="E362" s="709" t="s">
        <v>157</v>
      </c>
      <c r="F362" s="709" t="s">
        <v>123</v>
      </c>
    </row>
    <row r="363" spans="1:11" ht="20.25" customHeight="1">
      <c r="A363" s="17"/>
      <c r="B363" s="709" t="str">
        <v xml:space="preserve"> </v>
      </c>
      <c r="C363" s="56">
        <v>0</v>
      </c>
      <c r="D363" s="33" t="str">
        <f t="shared" si="7"/>
        <v>Bicester AC</v>
      </c>
      <c r="E363" s="709" t="s">
        <v>157</v>
      </c>
      <c r="F363" s="709" t="s">
        <v>123</v>
      </c>
    </row>
    <row r="364" spans="1:11" ht="20.25" customHeight="1">
      <c r="A364" s="17"/>
      <c r="B364" s="709" t="str">
        <v xml:space="preserve"> </v>
      </c>
      <c r="C364" s="56">
        <v>0</v>
      </c>
      <c r="D364" s="33" t="str">
        <f t="shared" si="7"/>
        <v>Bicester AC</v>
      </c>
      <c r="E364" s="709" t="s">
        <v>157</v>
      </c>
      <c r="F364" s="709" t="s">
        <v>123</v>
      </c>
    </row>
    <row r="365" spans="1:11" ht="20.25" customHeight="1">
      <c r="A365" s="17"/>
      <c r="B365" s="709" t="str">
        <v xml:space="preserve"> </v>
      </c>
      <c r="C365" s="56">
        <v>0</v>
      </c>
      <c r="D365" s="33" t="str">
        <f t="shared" si="7"/>
        <v>Bicester AC</v>
      </c>
      <c r="E365" s="709" t="s">
        <v>157</v>
      </c>
      <c r="F365" s="709" t="s">
        <v>123</v>
      </c>
    </row>
    <row r="366" spans="1:11" ht="20.25" customHeight="1">
      <c r="A366" s="17"/>
      <c r="B366" s="709" t="str">
        <v xml:space="preserve"> </v>
      </c>
      <c r="C366" s="56">
        <v>0</v>
      </c>
      <c r="D366" s="33" t="str">
        <f t="shared" si="7"/>
        <v>Bicester AC</v>
      </c>
      <c r="E366" s="709" t="s">
        <v>157</v>
      </c>
      <c r="F366" s="709" t="s">
        <v>123</v>
      </c>
    </row>
    <row r="367" spans="1:11" ht="20.25" customHeight="1">
      <c r="A367" s="17"/>
      <c r="B367" s="709" t="str">
        <v xml:space="preserve"> </v>
      </c>
      <c r="C367" s="56">
        <v>0</v>
      </c>
      <c r="D367" s="33" t="str">
        <f t="shared" si="7"/>
        <v>Bicester AC</v>
      </c>
      <c r="E367" s="709" t="s">
        <v>157</v>
      </c>
      <c r="F367" s="709" t="s">
        <v>123</v>
      </c>
    </row>
    <row r="368" spans="1:11" ht="20.25" customHeight="1">
      <c r="A368" s="17"/>
      <c r="B368" s="709" t="str">
        <v xml:space="preserve"> </v>
      </c>
      <c r="C368" s="56">
        <v>0</v>
      </c>
      <c r="D368" s="33" t="str">
        <f t="shared" si="7"/>
        <v>Bicester AC</v>
      </c>
      <c r="E368" s="709" t="s">
        <v>157</v>
      </c>
      <c r="F368" s="709" t="s">
        <v>123</v>
      </c>
    </row>
    <row r="369" spans="1:11" ht="20.25" customHeight="1">
      <c r="A369" s="17"/>
      <c r="B369" s="709" t="str">
        <v xml:space="preserve"> </v>
      </c>
      <c r="C369" s="56">
        <v>0</v>
      </c>
      <c r="D369" s="33" t="str">
        <f t="shared" si="7"/>
        <v>Bicester AC</v>
      </c>
      <c r="E369" s="709" t="s">
        <v>157</v>
      </c>
      <c r="F369" s="709" t="s">
        <v>123</v>
      </c>
    </row>
    <row r="370" spans="1:11" ht="20.25" customHeight="1">
      <c r="A370" s="17"/>
      <c r="B370" s="709" t="str">
        <v xml:space="preserve"> </v>
      </c>
      <c r="C370" s="56">
        <v>0</v>
      </c>
      <c r="D370" s="33" t="str">
        <f t="shared" si="7"/>
        <v>Bicester AC</v>
      </c>
      <c r="E370" s="709" t="s">
        <v>157</v>
      </c>
      <c r="F370" s="709" t="s">
        <v>123</v>
      </c>
    </row>
    <row r="371" spans="1:11" ht="20.25" customHeight="1">
      <c r="A371" s="17"/>
      <c r="B371" s="709" t="str">
        <v xml:space="preserve"> </v>
      </c>
      <c r="C371" s="56">
        <v>0</v>
      </c>
      <c r="D371" s="33" t="str">
        <f t="shared" si="7"/>
        <v>Bicester AC</v>
      </c>
      <c r="E371" s="709" t="s">
        <v>157</v>
      </c>
      <c r="F371" s="709" t="s">
        <v>123</v>
      </c>
    </row>
    <row r="372" spans="1:11" ht="20.25" customHeight="1">
      <c r="A372" s="17"/>
      <c r="B372" s="709" t="str">
        <v xml:space="preserve"> </v>
      </c>
      <c r="C372" s="56">
        <v>0</v>
      </c>
      <c r="D372" s="33" t="str">
        <f t="shared" si="7"/>
        <v>Bicester AC</v>
      </c>
      <c r="E372" s="709" t="s">
        <v>157</v>
      </c>
      <c r="F372" s="709" t="s">
        <v>123</v>
      </c>
    </row>
    <row r="373" spans="1:11" ht="20.25" customHeight="1">
      <c r="A373" s="17"/>
      <c r="B373" s="709" t="str">
        <v xml:space="preserve"> </v>
      </c>
      <c r="C373" s="56">
        <v>0</v>
      </c>
      <c r="D373" s="33" t="str">
        <f t="shared" si="7"/>
        <v>Bicester AC</v>
      </c>
      <c r="E373" s="709" t="s">
        <v>157</v>
      </c>
      <c r="F373" s="709" t="s">
        <v>123</v>
      </c>
    </row>
    <row r="374" spans="1:11" ht="20.25" customHeight="1">
      <c r="A374" s="17"/>
      <c r="B374" s="709" t="str">
        <v xml:space="preserve"> </v>
      </c>
      <c r="C374" s="56">
        <v>0</v>
      </c>
      <c r="D374" s="33" t="str">
        <f t="shared" si="7"/>
        <v>Bicester AC</v>
      </c>
      <c r="E374" s="709" t="s">
        <v>157</v>
      </c>
      <c r="F374" s="709" t="s">
        <v>123</v>
      </c>
    </row>
    <row r="375" spans="1:11" ht="20.25" customHeight="1">
      <c r="A375" s="17"/>
      <c r="B375" s="709" t="str">
        <v xml:space="preserve"> </v>
      </c>
      <c r="C375" s="56">
        <v>0</v>
      </c>
      <c r="D375" s="33" t="str">
        <f t="shared" si="7"/>
        <v>Bicester AC</v>
      </c>
      <c r="E375" s="709" t="s">
        <v>157</v>
      </c>
      <c r="F375" s="709" t="s">
        <v>123</v>
      </c>
    </row>
    <row r="376" spans="1:11" ht="20.25" customHeight="1">
      <c r="A376" s="17"/>
      <c r="B376" s="709" t="str">
        <v xml:space="preserve"> </v>
      </c>
      <c r="C376" s="56">
        <v>0</v>
      </c>
      <c r="D376" s="33" t="str">
        <f t="shared" si="7"/>
        <v>Bicester AC</v>
      </c>
      <c r="E376" s="709" t="s">
        <v>157</v>
      </c>
      <c r="F376" s="709" t="s">
        <v>123</v>
      </c>
    </row>
    <row r="377" spans="1:11" ht="20.25" customHeight="1">
      <c r="A377" s="17"/>
      <c r="B377" s="709" t="str">
        <v xml:space="preserve"> </v>
      </c>
      <c r="C377" s="56">
        <v>0</v>
      </c>
      <c r="D377" s="33" t="str">
        <f t="shared" si="7"/>
        <v>Bicester AC</v>
      </c>
      <c r="E377" s="709" t="s">
        <v>157</v>
      </c>
      <c r="F377" s="709" t="s">
        <v>123</v>
      </c>
    </row>
    <row r="378" spans="1:11" ht="20.25" customHeight="1">
      <c r="A378" s="17"/>
      <c r="B378" s="709" t="str">
        <v xml:space="preserve"> </v>
      </c>
      <c r="C378" s="56">
        <v>0</v>
      </c>
      <c r="D378" s="33" t="str">
        <f t="shared" si="7"/>
        <v>Bicester AC</v>
      </c>
      <c r="E378" s="709" t="s">
        <v>157</v>
      </c>
      <c r="F378" s="709" t="s">
        <v>123</v>
      </c>
    </row>
    <row r="379" spans="1:11" ht="20.25" customHeight="1">
      <c r="A379" s="17"/>
      <c r="B379" s="709" t="str">
        <v xml:space="preserve"> </v>
      </c>
      <c r="C379" s="56">
        <v>0</v>
      </c>
      <c r="D379" s="33" t="str">
        <f t="shared" si="7"/>
        <v>Bicester AC</v>
      </c>
      <c r="E379" s="709" t="s">
        <v>157</v>
      </c>
      <c r="F379" s="709" t="s">
        <v>123</v>
      </c>
    </row>
    <row r="380" spans="1:11" ht="20.25" customHeight="1">
      <c r="A380" s="17"/>
      <c r="B380" s="709" t="str">
        <v xml:space="preserve"> </v>
      </c>
      <c r="C380" s="56">
        <v>0</v>
      </c>
      <c r="D380" s="33" t="str">
        <f t="shared" si="7"/>
        <v>Bicester AC</v>
      </c>
      <c r="E380" s="709" t="s">
        <v>157</v>
      </c>
      <c r="F380" s="709" t="s">
        <v>123</v>
      </c>
    </row>
    <row r="381" spans="1:11" ht="20.25" customHeight="1">
      <c r="A381" s="17"/>
      <c r="B381" s="709" t="str">
        <v xml:space="preserve"> </v>
      </c>
      <c r="C381" s="56">
        <v>0</v>
      </c>
      <c r="D381" s="33" t="str">
        <f t="shared" si="7"/>
        <v>Bicester AC</v>
      </c>
      <c r="E381" s="709" t="s">
        <v>157</v>
      </c>
      <c r="F381" s="709" t="s">
        <v>123</v>
      </c>
    </row>
    <row r="382" spans="1:11" ht="20.25" customHeight="1">
      <c r="A382" s="17"/>
      <c r="B382" s="709" t="str">
        <v xml:space="preserve"> </v>
      </c>
      <c r="C382" s="56">
        <v>0</v>
      </c>
      <c r="D382" s="33" t="str">
        <f t="shared" si="7"/>
        <v>Bicester AC</v>
      </c>
      <c r="E382" s="709" t="s">
        <v>157</v>
      </c>
      <c r="F382" s="709" t="s">
        <v>123</v>
      </c>
    </row>
    <row r="383" spans="1:11" ht="20.25" customHeight="1">
      <c r="A383" s="17"/>
      <c r="B383" s="709" t="str">
        <v xml:space="preserve"> </v>
      </c>
      <c r="C383" s="56">
        <v>0</v>
      </c>
      <c r="D383" s="33" t="str">
        <f t="shared" si="7"/>
        <v>Bicester AC</v>
      </c>
      <c r="E383" s="709" t="s">
        <v>157</v>
      </c>
      <c r="F383" s="709" t="s">
        <v>123</v>
      </c>
    </row>
    <row r="384" spans="1:11" ht="20.25" customHeight="1">
      <c r="A384" s="17"/>
      <c r="B384" s="709" t="str">
        <v xml:space="preserve"> </v>
      </c>
      <c r="C384" s="56">
        <v>0</v>
      </c>
      <c r="D384" s="33" t="str">
        <f t="shared" si="7"/>
        <v>Bicester AC</v>
      </c>
      <c r="E384" s="709" t="s">
        <v>157</v>
      </c>
      <c r="F384" s="709" t="s">
        <v>123</v>
      </c>
      <c r="H384" s="7" t="str">
        <f>D384</f>
        <v>Bicester AC</v>
      </c>
      <c r="I384" s="7" t="str">
        <f>E384</f>
        <v>U16</v>
      </c>
      <c r="J384" s="7" t="str">
        <f>F384</f>
        <v>M</v>
      </c>
      <c r="K384" s="7">
        <f>26-COUNT(C359:C384)</f>
        <v>0</v>
      </c>
    </row>
    <row r="385" spans="1:6" ht="20.25" customHeight="1">
      <c r="A385" s="17"/>
      <c r="B385" s="709" t="str">
        <f>IF(COUNTIF(Bicester!AF$5:AF$30,"*n*")=0,"","X")</f>
        <v/>
      </c>
      <c r="C385" s="155" t="s">
        <v>292</v>
      </c>
      <c r="D385" s="33" t="str">
        <f t="shared" si="7"/>
        <v>Bicester AC</v>
      </c>
      <c r="E385" s="709" t="s">
        <v>157</v>
      </c>
      <c r="F385" s="709" t="s">
        <v>123</v>
      </c>
    </row>
    <row r="386" spans="1:6" ht="20.25" customHeight="1">
      <c r="A386" s="17"/>
      <c r="B386" s="709" t="str" cm="1">
        <f t="array" ref="B386:B401">Bicester!AY$5:AY$20</f>
        <v xml:space="preserve"> </v>
      </c>
      <c r="C386" s="33" cm="1">
        <f t="array" ref="C386:C401">Bicester!AJ$5:AJ$20</f>
        <v>0</v>
      </c>
      <c r="D386" s="33" t="str">
        <f t="shared" si="7"/>
        <v>Bicester AC</v>
      </c>
      <c r="E386" s="709" t="s">
        <v>183</v>
      </c>
      <c r="F386" s="709" t="s">
        <v>123</v>
      </c>
    </row>
    <row r="387" spans="1:6" ht="20.25" customHeight="1">
      <c r="A387" s="17"/>
      <c r="B387" s="709" t="str">
        <v xml:space="preserve"> </v>
      </c>
      <c r="C387" s="56">
        <v>0</v>
      </c>
      <c r="D387" s="33" t="str">
        <f t="shared" si="7"/>
        <v>Bicester AC</v>
      </c>
      <c r="E387" s="709" t="s">
        <v>183</v>
      </c>
      <c r="F387" s="709" t="s">
        <v>123</v>
      </c>
    </row>
    <row r="388" spans="1:6" ht="20.25" customHeight="1">
      <c r="A388" s="17"/>
      <c r="B388" s="709" t="str">
        <v xml:space="preserve"> </v>
      </c>
      <c r="C388" s="56">
        <v>0</v>
      </c>
      <c r="D388" s="33" t="str">
        <f t="shared" si="7"/>
        <v>Bicester AC</v>
      </c>
      <c r="E388" s="709" t="s">
        <v>183</v>
      </c>
      <c r="F388" s="709" t="s">
        <v>123</v>
      </c>
    </row>
    <row r="389" spans="1:6" ht="20.25" customHeight="1">
      <c r="A389" s="17"/>
      <c r="B389" s="709" t="str">
        <v xml:space="preserve"> </v>
      </c>
      <c r="C389" s="56">
        <v>0</v>
      </c>
      <c r="D389" s="33" t="str">
        <f t="shared" si="7"/>
        <v>Bicester AC</v>
      </c>
      <c r="E389" s="709" t="s">
        <v>183</v>
      </c>
      <c r="F389" s="709" t="s">
        <v>123</v>
      </c>
    </row>
    <row r="390" spans="1:6" ht="20.25" customHeight="1">
      <c r="A390" s="17"/>
      <c r="B390" s="709" t="str">
        <v xml:space="preserve"> </v>
      </c>
      <c r="C390" s="56">
        <v>0</v>
      </c>
      <c r="D390" s="33" t="str">
        <f t="shared" si="7"/>
        <v>Bicester AC</v>
      </c>
      <c r="E390" s="709" t="s">
        <v>183</v>
      </c>
      <c r="F390" s="709" t="s">
        <v>123</v>
      </c>
    </row>
    <row r="391" spans="1:6" ht="20.25" customHeight="1">
      <c r="A391" s="17"/>
      <c r="B391" s="709" t="str">
        <v xml:space="preserve"> </v>
      </c>
      <c r="C391" s="56">
        <v>0</v>
      </c>
      <c r="D391" s="33" t="str">
        <f t="shared" si="7"/>
        <v>Bicester AC</v>
      </c>
      <c r="E391" s="709" t="s">
        <v>183</v>
      </c>
      <c r="F391" s="709" t="s">
        <v>123</v>
      </c>
    </row>
    <row r="392" spans="1:6" ht="20.25" customHeight="1">
      <c r="A392" s="17"/>
      <c r="B392" s="709" t="str">
        <v xml:space="preserve"> </v>
      </c>
      <c r="C392" s="56">
        <v>0</v>
      </c>
      <c r="D392" s="33" t="str">
        <f t="shared" si="7"/>
        <v>Bicester AC</v>
      </c>
      <c r="E392" s="709" t="s">
        <v>183</v>
      </c>
      <c r="F392" s="709" t="s">
        <v>123</v>
      </c>
    </row>
    <row r="393" spans="1:6" ht="20.25" customHeight="1">
      <c r="A393" s="17"/>
      <c r="B393" s="709" t="str">
        <v xml:space="preserve"> </v>
      </c>
      <c r="C393" s="56">
        <v>0</v>
      </c>
      <c r="D393" s="33" t="str">
        <f t="shared" si="7"/>
        <v>Bicester AC</v>
      </c>
      <c r="E393" s="709" t="s">
        <v>183</v>
      </c>
      <c r="F393" s="709" t="s">
        <v>123</v>
      </c>
    </row>
    <row r="394" spans="1:6" ht="20.25" customHeight="1">
      <c r="A394" s="17"/>
      <c r="B394" s="709" t="str">
        <v xml:space="preserve"> </v>
      </c>
      <c r="C394" s="56">
        <v>0</v>
      </c>
      <c r="D394" s="33" t="str">
        <f t="shared" si="7"/>
        <v>Bicester AC</v>
      </c>
      <c r="E394" s="709" t="s">
        <v>183</v>
      </c>
      <c r="F394" s="709" t="s">
        <v>123</v>
      </c>
    </row>
    <row r="395" spans="1:6" ht="20.25" customHeight="1">
      <c r="A395" s="17"/>
      <c r="B395" s="709" t="str">
        <v xml:space="preserve"> </v>
      </c>
      <c r="C395" s="56">
        <v>0</v>
      </c>
      <c r="D395" s="33" t="str">
        <f t="shared" si="7"/>
        <v>Bicester AC</v>
      </c>
      <c r="E395" s="709" t="s">
        <v>183</v>
      </c>
      <c r="F395" s="709" t="s">
        <v>123</v>
      </c>
    </row>
    <row r="396" spans="1:6" ht="20.25" customHeight="1">
      <c r="A396" s="17"/>
      <c r="B396" s="709" t="str">
        <v xml:space="preserve"> </v>
      </c>
      <c r="C396" s="56">
        <v>0</v>
      </c>
      <c r="D396" s="33" t="str">
        <f t="shared" si="7"/>
        <v>Bicester AC</v>
      </c>
      <c r="E396" s="709" t="s">
        <v>183</v>
      </c>
      <c r="F396" s="709" t="s">
        <v>123</v>
      </c>
    </row>
    <row r="397" spans="1:6" ht="20.25" customHeight="1">
      <c r="A397" s="17"/>
      <c r="B397" s="709" t="str">
        <v xml:space="preserve"> </v>
      </c>
      <c r="C397" s="56">
        <v>0</v>
      </c>
      <c r="D397" s="33" t="str">
        <f t="shared" si="7"/>
        <v>Bicester AC</v>
      </c>
      <c r="E397" s="709" t="s">
        <v>183</v>
      </c>
      <c r="F397" s="709" t="s">
        <v>123</v>
      </c>
    </row>
    <row r="398" spans="1:6" ht="20.25" customHeight="1">
      <c r="A398" s="17"/>
      <c r="B398" s="709" t="str">
        <v xml:space="preserve"> </v>
      </c>
      <c r="C398" s="56">
        <v>0</v>
      </c>
      <c r="D398" s="33" t="str">
        <f t="shared" ref="D398:D461" si="8">$D$332</f>
        <v>Bicester AC</v>
      </c>
      <c r="E398" s="709" t="s">
        <v>183</v>
      </c>
      <c r="F398" s="709" t="s">
        <v>123</v>
      </c>
    </row>
    <row r="399" spans="1:6" ht="20.25" customHeight="1">
      <c r="A399" s="17"/>
      <c r="B399" s="709" t="str">
        <v xml:space="preserve"> </v>
      </c>
      <c r="C399" s="56">
        <v>0</v>
      </c>
      <c r="D399" s="33" t="str">
        <f t="shared" si="8"/>
        <v>Bicester AC</v>
      </c>
      <c r="E399" s="709" t="s">
        <v>183</v>
      </c>
      <c r="F399" s="709" t="s">
        <v>123</v>
      </c>
    </row>
    <row r="400" spans="1:6" ht="20.25" customHeight="1">
      <c r="A400" s="17"/>
      <c r="B400" s="709" t="str">
        <v xml:space="preserve"> </v>
      </c>
      <c r="C400" s="56">
        <v>0</v>
      </c>
      <c r="D400" s="33" t="str">
        <f t="shared" si="8"/>
        <v>Bicester AC</v>
      </c>
      <c r="E400" s="709" t="s">
        <v>183</v>
      </c>
      <c r="F400" s="709" t="s">
        <v>123</v>
      </c>
    </row>
    <row r="401" spans="1:11" ht="20.25" customHeight="1">
      <c r="A401" s="17"/>
      <c r="B401" s="709" t="str">
        <v xml:space="preserve"> </v>
      </c>
      <c r="C401" s="56">
        <v>0</v>
      </c>
      <c r="D401" s="33" t="str">
        <f t="shared" si="8"/>
        <v>Bicester AC</v>
      </c>
      <c r="E401" s="709" t="s">
        <v>183</v>
      </c>
      <c r="F401" s="709" t="s">
        <v>123</v>
      </c>
      <c r="H401" s="7" t="str">
        <f>D401</f>
        <v>Bicester AC</v>
      </c>
      <c r="I401" s="7" t="str">
        <f>E401</f>
        <v>U18</v>
      </c>
      <c r="J401" s="7" t="str">
        <f>F401</f>
        <v>M</v>
      </c>
      <c r="K401" s="62">
        <f>16-COUNT(C386:C401)</f>
        <v>0</v>
      </c>
    </row>
    <row r="402" spans="1:11" ht="20.25" customHeight="1">
      <c r="A402" s="17"/>
      <c r="B402" s="709" t="str">
        <f>IF(COUNTIF(Bicester!AX$5:AX$20,"*n*")=0,"","X")</f>
        <v/>
      </c>
      <c r="C402" s="155" t="s">
        <v>293</v>
      </c>
      <c r="D402" s="33" t="str">
        <f t="shared" si="8"/>
        <v>Bicester AC</v>
      </c>
      <c r="E402" s="709" t="s">
        <v>183</v>
      </c>
      <c r="F402" s="709" t="s">
        <v>123</v>
      </c>
    </row>
    <row r="403" spans="1:11" ht="20.25" customHeight="1">
      <c r="A403" s="17"/>
      <c r="B403" s="709" t="str" cm="1">
        <f t="array" ref="B403:B411">Bicester!AY$30:AY$38</f>
        <v xml:space="preserve"> </v>
      </c>
      <c r="C403" s="33" cm="1">
        <f t="array" ref="C403:C411">Bicester!AJ$30:AJ$38</f>
        <v>0</v>
      </c>
      <c r="D403" s="33" t="str">
        <f t="shared" si="8"/>
        <v>Bicester AC</v>
      </c>
      <c r="E403" s="709" t="s">
        <v>294</v>
      </c>
      <c r="F403" s="709" t="s">
        <v>123</v>
      </c>
    </row>
    <row r="404" spans="1:11" ht="20.25" customHeight="1">
      <c r="A404" s="17"/>
      <c r="B404" s="709" t="str">
        <v xml:space="preserve"> </v>
      </c>
      <c r="C404" s="56">
        <v>0</v>
      </c>
      <c r="D404" s="33" t="str">
        <f t="shared" si="8"/>
        <v>Bicester AC</v>
      </c>
      <c r="E404" s="709" t="s">
        <v>294</v>
      </c>
      <c r="F404" s="709" t="s">
        <v>123</v>
      </c>
    </row>
    <row r="405" spans="1:11" ht="20.25" customHeight="1">
      <c r="A405" s="17"/>
      <c r="B405" s="709" t="str">
        <v xml:space="preserve"> </v>
      </c>
      <c r="C405" s="56">
        <v>0</v>
      </c>
      <c r="D405" s="33" t="str">
        <f t="shared" si="8"/>
        <v>Bicester AC</v>
      </c>
      <c r="E405" s="709" t="s">
        <v>294</v>
      </c>
      <c r="F405" s="709" t="s">
        <v>123</v>
      </c>
    </row>
    <row r="406" spans="1:11" ht="20.25" customHeight="1">
      <c r="A406" s="17"/>
      <c r="B406" s="709" t="str">
        <v xml:space="preserve"> </v>
      </c>
      <c r="C406" s="56">
        <v>0</v>
      </c>
      <c r="D406" s="33" t="str">
        <f t="shared" si="8"/>
        <v>Bicester AC</v>
      </c>
      <c r="E406" s="709" t="s">
        <v>294</v>
      </c>
      <c r="F406" s="709" t="s">
        <v>123</v>
      </c>
    </row>
    <row r="407" spans="1:11" ht="20.25" customHeight="1">
      <c r="A407" s="17"/>
      <c r="B407" s="709" t="str">
        <v xml:space="preserve"> </v>
      </c>
      <c r="C407" s="56">
        <v>0</v>
      </c>
      <c r="D407" s="33" t="str">
        <f t="shared" si="8"/>
        <v>Bicester AC</v>
      </c>
      <c r="E407" s="709" t="s">
        <v>294</v>
      </c>
      <c r="F407" s="709" t="s">
        <v>123</v>
      </c>
    </row>
    <row r="408" spans="1:11" ht="20.25" customHeight="1">
      <c r="A408" s="17"/>
      <c r="B408" s="709" t="str">
        <v xml:space="preserve"> </v>
      </c>
      <c r="C408" s="56">
        <v>0</v>
      </c>
      <c r="D408" s="33" t="str">
        <f t="shared" si="8"/>
        <v>Bicester AC</v>
      </c>
      <c r="E408" s="709" t="s">
        <v>294</v>
      </c>
      <c r="F408" s="709" t="s">
        <v>123</v>
      </c>
    </row>
    <row r="409" spans="1:11" ht="20.25" customHeight="1">
      <c r="A409" s="17"/>
      <c r="B409" s="709" t="str">
        <v xml:space="preserve"> </v>
      </c>
      <c r="C409" s="56">
        <v>0</v>
      </c>
      <c r="D409" s="33" t="str">
        <f t="shared" si="8"/>
        <v>Bicester AC</v>
      </c>
      <c r="E409" s="709" t="s">
        <v>294</v>
      </c>
      <c r="F409" s="709" t="s">
        <v>123</v>
      </c>
    </row>
    <row r="410" spans="1:11" ht="20.25" customHeight="1">
      <c r="A410" s="17"/>
      <c r="B410" s="709" t="str">
        <v xml:space="preserve"> </v>
      </c>
      <c r="C410" s="56">
        <v>0</v>
      </c>
      <c r="D410" s="33" t="str">
        <f t="shared" si="8"/>
        <v>Bicester AC</v>
      </c>
      <c r="E410" s="709" t="s">
        <v>294</v>
      </c>
      <c r="F410" s="709" t="s">
        <v>123</v>
      </c>
    </row>
    <row r="411" spans="1:11" ht="20.25" customHeight="1">
      <c r="A411" s="17"/>
      <c r="B411" s="709" t="str">
        <v xml:space="preserve"> </v>
      </c>
      <c r="C411" s="56">
        <v>0</v>
      </c>
      <c r="D411" s="33" t="str">
        <f t="shared" si="8"/>
        <v>Bicester AC</v>
      </c>
      <c r="E411" s="709" t="s">
        <v>294</v>
      </c>
      <c r="F411" s="709" t="s">
        <v>123</v>
      </c>
      <c r="H411" s="7" t="str">
        <f>D411</f>
        <v>Bicester AC</v>
      </c>
      <c r="I411" s="7" t="str">
        <f>E411</f>
        <v>U20</v>
      </c>
      <c r="J411" s="7" t="str">
        <f>F411</f>
        <v>M</v>
      </c>
      <c r="K411" s="7">
        <f>9-COUNT(C403:C412)</f>
        <v>0</v>
      </c>
    </row>
    <row r="412" spans="1:11" ht="20.25" customHeight="1">
      <c r="A412" s="17"/>
      <c r="B412" s="709" t="str">
        <f>IF(COUNTIF(Bicester!AU$28:AU$36,"*n*")=0,"","X")</f>
        <v/>
      </c>
      <c r="C412" s="155" t="s">
        <v>295</v>
      </c>
      <c r="D412" s="33" t="str">
        <f t="shared" si="8"/>
        <v>Bicester AC</v>
      </c>
      <c r="E412" s="709" t="s">
        <v>294</v>
      </c>
      <c r="F412" s="709" t="s">
        <v>123</v>
      </c>
    </row>
    <row r="413" spans="1:11" ht="20.25" customHeight="1">
      <c r="A413" s="55"/>
      <c r="B413" s="709" t="str" cm="1">
        <f t="array" ref="B413:B438">Bicester!O$45:O$70</f>
        <v xml:space="preserve"> </v>
      </c>
      <c r="C413" s="56" cm="1">
        <f t="array" ref="C413:C438">Bicester!A$45:A$70</f>
        <v>0</v>
      </c>
      <c r="D413" s="33" t="str">
        <f t="shared" si="8"/>
        <v>Bicester AC</v>
      </c>
      <c r="E413" s="709" t="s">
        <v>122</v>
      </c>
      <c r="F413" s="709" t="s">
        <v>60</v>
      </c>
    </row>
    <row r="414" spans="1:11" ht="20.25" customHeight="1">
      <c r="A414" s="17"/>
      <c r="B414" s="709" t="str">
        <v xml:space="preserve"> </v>
      </c>
      <c r="C414" s="56">
        <v>0</v>
      </c>
      <c r="D414" s="33" t="str">
        <f t="shared" si="8"/>
        <v>Bicester AC</v>
      </c>
      <c r="E414" s="709" t="s">
        <v>122</v>
      </c>
      <c r="F414" s="709" t="s">
        <v>60</v>
      </c>
    </row>
    <row r="415" spans="1:11" ht="20.25" customHeight="1">
      <c r="A415" s="17"/>
      <c r="B415" s="709" t="str">
        <v xml:space="preserve"> </v>
      </c>
      <c r="C415" s="56">
        <v>0</v>
      </c>
      <c r="D415" s="33" t="str">
        <f t="shared" si="8"/>
        <v>Bicester AC</v>
      </c>
      <c r="E415" s="709" t="s">
        <v>122</v>
      </c>
      <c r="F415" s="709" t="s">
        <v>60</v>
      </c>
    </row>
    <row r="416" spans="1:11" ht="20.25" customHeight="1">
      <c r="A416" s="17"/>
      <c r="B416" s="709" t="str">
        <v xml:space="preserve"> </v>
      </c>
      <c r="C416" s="56">
        <v>0</v>
      </c>
      <c r="D416" s="33" t="str">
        <f t="shared" si="8"/>
        <v>Bicester AC</v>
      </c>
      <c r="E416" s="709" t="s">
        <v>122</v>
      </c>
      <c r="F416" s="709" t="s">
        <v>60</v>
      </c>
    </row>
    <row r="417" spans="1:6" ht="20.25" customHeight="1">
      <c r="A417" s="17"/>
      <c r="B417" s="709" t="str">
        <v xml:space="preserve"> </v>
      </c>
      <c r="C417" s="56">
        <v>0</v>
      </c>
      <c r="D417" s="33" t="str">
        <f t="shared" si="8"/>
        <v>Bicester AC</v>
      </c>
      <c r="E417" s="709" t="s">
        <v>122</v>
      </c>
      <c r="F417" s="709" t="s">
        <v>60</v>
      </c>
    </row>
    <row r="418" spans="1:6" ht="20.25" customHeight="1">
      <c r="A418" s="17"/>
      <c r="B418" s="709" t="str">
        <v xml:space="preserve"> </v>
      </c>
      <c r="C418" s="56">
        <v>0</v>
      </c>
      <c r="D418" s="33" t="str">
        <f t="shared" si="8"/>
        <v>Bicester AC</v>
      </c>
      <c r="E418" s="709" t="s">
        <v>122</v>
      </c>
      <c r="F418" s="709" t="s">
        <v>60</v>
      </c>
    </row>
    <row r="419" spans="1:6" ht="20.25" customHeight="1">
      <c r="A419" s="17"/>
      <c r="B419" s="709" t="str">
        <v xml:space="preserve"> </v>
      </c>
      <c r="C419" s="56">
        <v>0</v>
      </c>
      <c r="D419" s="33" t="str">
        <f t="shared" si="8"/>
        <v>Bicester AC</v>
      </c>
      <c r="E419" s="709" t="s">
        <v>122</v>
      </c>
      <c r="F419" s="709" t="s">
        <v>60</v>
      </c>
    </row>
    <row r="420" spans="1:6" ht="20.25" customHeight="1">
      <c r="A420" s="17"/>
      <c r="B420" s="709" t="str">
        <v xml:space="preserve"> </v>
      </c>
      <c r="C420" s="56">
        <v>0</v>
      </c>
      <c r="D420" s="33" t="str">
        <f t="shared" si="8"/>
        <v>Bicester AC</v>
      </c>
      <c r="E420" s="709" t="s">
        <v>122</v>
      </c>
      <c r="F420" s="709" t="s">
        <v>60</v>
      </c>
    </row>
    <row r="421" spans="1:6" ht="20.25" customHeight="1">
      <c r="A421" s="17"/>
      <c r="B421" s="709" t="str">
        <v xml:space="preserve"> </v>
      </c>
      <c r="C421" s="56">
        <v>0</v>
      </c>
      <c r="D421" s="33" t="str">
        <f t="shared" si="8"/>
        <v>Bicester AC</v>
      </c>
      <c r="E421" s="709" t="s">
        <v>122</v>
      </c>
      <c r="F421" s="709" t="s">
        <v>60</v>
      </c>
    </row>
    <row r="422" spans="1:6" ht="20.25" customHeight="1">
      <c r="A422" s="17"/>
      <c r="B422" s="709" t="str">
        <v xml:space="preserve"> </v>
      </c>
      <c r="C422" s="56">
        <v>0</v>
      </c>
      <c r="D422" s="33" t="str">
        <f t="shared" si="8"/>
        <v>Bicester AC</v>
      </c>
      <c r="E422" s="709" t="s">
        <v>122</v>
      </c>
      <c r="F422" s="709" t="s">
        <v>60</v>
      </c>
    </row>
    <row r="423" spans="1:6" ht="20.25" customHeight="1">
      <c r="A423" s="17"/>
      <c r="B423" s="709" t="str">
        <v xml:space="preserve"> </v>
      </c>
      <c r="C423" s="56">
        <v>0</v>
      </c>
      <c r="D423" s="33" t="str">
        <f t="shared" si="8"/>
        <v>Bicester AC</v>
      </c>
      <c r="E423" s="709" t="s">
        <v>122</v>
      </c>
      <c r="F423" s="709" t="s">
        <v>60</v>
      </c>
    </row>
    <row r="424" spans="1:6" ht="20.25" customHeight="1">
      <c r="A424" s="17"/>
      <c r="B424" s="709" t="str">
        <v xml:space="preserve"> </v>
      </c>
      <c r="C424" s="56">
        <v>0</v>
      </c>
      <c r="D424" s="33" t="str">
        <f t="shared" si="8"/>
        <v>Bicester AC</v>
      </c>
      <c r="E424" s="709" t="s">
        <v>122</v>
      </c>
      <c r="F424" s="709" t="s">
        <v>60</v>
      </c>
    </row>
    <row r="425" spans="1:6" ht="20.25" customHeight="1">
      <c r="A425" s="17"/>
      <c r="B425" s="709" t="str">
        <v xml:space="preserve"> </v>
      </c>
      <c r="C425" s="56">
        <v>0</v>
      </c>
      <c r="D425" s="33" t="str">
        <f t="shared" si="8"/>
        <v>Bicester AC</v>
      </c>
      <c r="E425" s="709" t="s">
        <v>122</v>
      </c>
      <c r="F425" s="709" t="s">
        <v>60</v>
      </c>
    </row>
    <row r="426" spans="1:6" ht="20.25" customHeight="1">
      <c r="A426" s="17"/>
      <c r="B426" s="709" t="str">
        <v xml:space="preserve"> </v>
      </c>
      <c r="C426" s="56">
        <v>0</v>
      </c>
      <c r="D426" s="33" t="str">
        <f t="shared" si="8"/>
        <v>Bicester AC</v>
      </c>
      <c r="E426" s="709" t="s">
        <v>122</v>
      </c>
      <c r="F426" s="709" t="s">
        <v>60</v>
      </c>
    </row>
    <row r="427" spans="1:6" ht="20.25" customHeight="1">
      <c r="A427" s="17"/>
      <c r="B427" s="709" t="str">
        <v xml:space="preserve"> </v>
      </c>
      <c r="C427" s="56">
        <v>0</v>
      </c>
      <c r="D427" s="33" t="str">
        <f t="shared" si="8"/>
        <v>Bicester AC</v>
      </c>
      <c r="E427" s="709" t="s">
        <v>122</v>
      </c>
      <c r="F427" s="709" t="s">
        <v>60</v>
      </c>
    </row>
    <row r="428" spans="1:6" ht="20.25" customHeight="1">
      <c r="A428" s="17"/>
      <c r="B428" s="709" t="str">
        <v xml:space="preserve"> </v>
      </c>
      <c r="C428" s="56">
        <v>0</v>
      </c>
      <c r="D428" s="33" t="str">
        <f t="shared" si="8"/>
        <v>Bicester AC</v>
      </c>
      <c r="E428" s="709" t="s">
        <v>122</v>
      </c>
      <c r="F428" s="709" t="s">
        <v>60</v>
      </c>
    </row>
    <row r="429" spans="1:6" ht="20.25" customHeight="1">
      <c r="A429" s="17"/>
      <c r="B429" s="709" t="str">
        <v xml:space="preserve"> </v>
      </c>
      <c r="C429" s="56">
        <v>0</v>
      </c>
      <c r="D429" s="33" t="str">
        <f t="shared" si="8"/>
        <v>Bicester AC</v>
      </c>
      <c r="E429" s="709" t="s">
        <v>122</v>
      </c>
      <c r="F429" s="709" t="s">
        <v>60</v>
      </c>
    </row>
    <row r="430" spans="1:6" ht="20.25" customHeight="1">
      <c r="A430" s="17"/>
      <c r="B430" s="709" t="str">
        <v xml:space="preserve"> </v>
      </c>
      <c r="C430" s="56">
        <v>0</v>
      </c>
      <c r="D430" s="33" t="str">
        <f t="shared" si="8"/>
        <v>Bicester AC</v>
      </c>
      <c r="E430" s="709" t="s">
        <v>122</v>
      </c>
      <c r="F430" s="709" t="s">
        <v>60</v>
      </c>
    </row>
    <row r="431" spans="1:6" ht="20.25" customHeight="1">
      <c r="A431" s="17"/>
      <c r="B431" s="709" t="str">
        <v xml:space="preserve"> </v>
      </c>
      <c r="C431" s="56">
        <v>0</v>
      </c>
      <c r="D431" s="33" t="str">
        <f t="shared" si="8"/>
        <v>Bicester AC</v>
      </c>
      <c r="E431" s="709" t="s">
        <v>122</v>
      </c>
      <c r="F431" s="709" t="s">
        <v>60</v>
      </c>
    </row>
    <row r="432" spans="1:6" ht="20.25" customHeight="1">
      <c r="A432" s="17"/>
      <c r="B432" s="709" t="str">
        <v xml:space="preserve"> </v>
      </c>
      <c r="C432" s="56">
        <v>0</v>
      </c>
      <c r="D432" s="33" t="str">
        <f t="shared" si="8"/>
        <v>Bicester AC</v>
      </c>
      <c r="E432" s="709" t="s">
        <v>122</v>
      </c>
      <c r="F432" s="709" t="s">
        <v>60</v>
      </c>
    </row>
    <row r="433" spans="1:11" ht="20.25" customHeight="1">
      <c r="A433" s="17"/>
      <c r="B433" s="709" t="str">
        <v xml:space="preserve"> </v>
      </c>
      <c r="C433" s="56">
        <v>0</v>
      </c>
      <c r="D433" s="33" t="str">
        <f t="shared" si="8"/>
        <v>Bicester AC</v>
      </c>
      <c r="E433" s="709" t="s">
        <v>122</v>
      </c>
      <c r="F433" s="709" t="s">
        <v>60</v>
      </c>
    </row>
    <row r="434" spans="1:11" ht="20.25" customHeight="1">
      <c r="A434" s="17"/>
      <c r="B434" s="709" t="str">
        <v xml:space="preserve"> </v>
      </c>
      <c r="C434" s="56">
        <v>0</v>
      </c>
      <c r="D434" s="33" t="str">
        <f t="shared" si="8"/>
        <v>Bicester AC</v>
      </c>
      <c r="E434" s="709" t="s">
        <v>122</v>
      </c>
      <c r="F434" s="709" t="s">
        <v>60</v>
      </c>
    </row>
    <row r="435" spans="1:11" ht="20.25" customHeight="1">
      <c r="A435" s="17"/>
      <c r="B435" s="709" t="str">
        <v xml:space="preserve"> </v>
      </c>
      <c r="C435" s="56">
        <v>0</v>
      </c>
      <c r="D435" s="33" t="str">
        <f t="shared" si="8"/>
        <v>Bicester AC</v>
      </c>
      <c r="E435" s="709" t="s">
        <v>122</v>
      </c>
      <c r="F435" s="709" t="s">
        <v>60</v>
      </c>
    </row>
    <row r="436" spans="1:11" ht="20.25" customHeight="1">
      <c r="A436" s="17"/>
      <c r="B436" s="709" t="str">
        <v xml:space="preserve"> </v>
      </c>
      <c r="C436" s="56">
        <v>0</v>
      </c>
      <c r="D436" s="33" t="str">
        <f t="shared" si="8"/>
        <v>Bicester AC</v>
      </c>
      <c r="E436" s="709" t="s">
        <v>122</v>
      </c>
      <c r="F436" s="709" t="s">
        <v>60</v>
      </c>
    </row>
    <row r="437" spans="1:11" ht="20.25" customHeight="1">
      <c r="A437" s="17"/>
      <c r="B437" s="709" t="str">
        <v xml:space="preserve"> </v>
      </c>
      <c r="C437" s="56">
        <v>0</v>
      </c>
      <c r="D437" s="33" t="str">
        <f t="shared" si="8"/>
        <v>Bicester AC</v>
      </c>
      <c r="E437" s="709" t="s">
        <v>122</v>
      </c>
      <c r="F437" s="709" t="s">
        <v>60</v>
      </c>
    </row>
    <row r="438" spans="1:11" ht="20.25" customHeight="1">
      <c r="A438" s="17"/>
      <c r="B438" s="709" t="str">
        <v xml:space="preserve"> </v>
      </c>
      <c r="C438" s="56">
        <v>0</v>
      </c>
      <c r="D438" s="33" t="str">
        <f t="shared" si="8"/>
        <v>Bicester AC</v>
      </c>
      <c r="E438" s="709" t="s">
        <v>122</v>
      </c>
      <c r="F438" s="709" t="s">
        <v>60</v>
      </c>
      <c r="H438" s="7" t="str">
        <f>D438</f>
        <v>Bicester AC</v>
      </c>
      <c r="I438" s="7" t="str">
        <f>E438</f>
        <v>U14</v>
      </c>
      <c r="J438" s="7" t="str">
        <f>F438</f>
        <v>F</v>
      </c>
      <c r="K438" s="7">
        <f>26-COUNT(C413:C438)</f>
        <v>0</v>
      </c>
    </row>
    <row r="439" spans="1:11" ht="20.25" customHeight="1">
      <c r="A439" s="17"/>
      <c r="B439" s="709" t="str">
        <f>IF(COUNTIF(Bicester!N$45:N$70,"*n*")=0,"","X")</f>
        <v/>
      </c>
      <c r="C439" s="155" t="s">
        <v>296</v>
      </c>
      <c r="D439" s="33" t="str">
        <f t="shared" si="8"/>
        <v>Bicester AC</v>
      </c>
      <c r="E439" s="709" t="s">
        <v>122</v>
      </c>
      <c r="F439" s="709" t="s">
        <v>60</v>
      </c>
    </row>
    <row r="440" spans="1:11" ht="20.25" customHeight="1">
      <c r="A440" s="17"/>
      <c r="B440" s="709" t="str" cm="1">
        <f t="array" ref="B440:B465">Bicester!AG$45:AG$70</f>
        <v xml:space="preserve"> </v>
      </c>
      <c r="C440" s="33" cm="1">
        <f t="array" ref="C440:C465">Bicester!R$45:R$70</f>
        <v>0</v>
      </c>
      <c r="D440" s="33" t="str">
        <f t="shared" si="8"/>
        <v>Bicester AC</v>
      </c>
      <c r="E440" s="709" t="s">
        <v>157</v>
      </c>
      <c r="F440" s="709" t="s">
        <v>60</v>
      </c>
    </row>
    <row r="441" spans="1:11" ht="20.25" customHeight="1">
      <c r="A441" s="17"/>
      <c r="B441" s="709" t="str">
        <v xml:space="preserve"> </v>
      </c>
      <c r="C441" s="56">
        <v>0</v>
      </c>
      <c r="D441" s="33" t="str">
        <f t="shared" si="8"/>
        <v>Bicester AC</v>
      </c>
      <c r="E441" s="709" t="s">
        <v>157</v>
      </c>
      <c r="F441" s="709" t="s">
        <v>60</v>
      </c>
    </row>
    <row r="442" spans="1:11" ht="20.25" customHeight="1">
      <c r="A442" s="17"/>
      <c r="B442" s="709" t="str">
        <v xml:space="preserve"> </v>
      </c>
      <c r="C442" s="56">
        <v>0</v>
      </c>
      <c r="D442" s="33" t="str">
        <f t="shared" si="8"/>
        <v>Bicester AC</v>
      </c>
      <c r="E442" s="709" t="s">
        <v>157</v>
      </c>
      <c r="F442" s="709" t="s">
        <v>60</v>
      </c>
    </row>
    <row r="443" spans="1:11" ht="20.25" customHeight="1">
      <c r="A443" s="17"/>
      <c r="B443" s="709" t="str">
        <v xml:space="preserve"> </v>
      </c>
      <c r="C443" s="56">
        <v>0</v>
      </c>
      <c r="D443" s="33" t="str">
        <f t="shared" si="8"/>
        <v>Bicester AC</v>
      </c>
      <c r="E443" s="709" t="s">
        <v>157</v>
      </c>
      <c r="F443" s="709" t="s">
        <v>60</v>
      </c>
    </row>
    <row r="444" spans="1:11" ht="20.25" customHeight="1">
      <c r="A444" s="17"/>
      <c r="B444" s="709" t="str">
        <v xml:space="preserve"> </v>
      </c>
      <c r="C444" s="56">
        <v>0</v>
      </c>
      <c r="D444" s="33" t="str">
        <f t="shared" si="8"/>
        <v>Bicester AC</v>
      </c>
      <c r="E444" s="709" t="s">
        <v>157</v>
      </c>
      <c r="F444" s="709" t="s">
        <v>60</v>
      </c>
    </row>
    <row r="445" spans="1:11" ht="20.25" customHeight="1">
      <c r="A445" s="17"/>
      <c r="B445" s="709" t="str">
        <v xml:space="preserve"> </v>
      </c>
      <c r="C445" s="56">
        <v>0</v>
      </c>
      <c r="D445" s="33" t="str">
        <f t="shared" si="8"/>
        <v>Bicester AC</v>
      </c>
      <c r="E445" s="709" t="s">
        <v>157</v>
      </c>
      <c r="F445" s="709" t="s">
        <v>60</v>
      </c>
    </row>
    <row r="446" spans="1:11" ht="20.25" customHeight="1">
      <c r="A446" s="17"/>
      <c r="B446" s="709" t="str">
        <v xml:space="preserve"> </v>
      </c>
      <c r="C446" s="56">
        <v>0</v>
      </c>
      <c r="D446" s="33" t="str">
        <f t="shared" si="8"/>
        <v>Bicester AC</v>
      </c>
      <c r="E446" s="709" t="s">
        <v>157</v>
      </c>
      <c r="F446" s="709" t="s">
        <v>60</v>
      </c>
    </row>
    <row r="447" spans="1:11" ht="20.25" customHeight="1">
      <c r="A447" s="17"/>
      <c r="B447" s="709" t="str">
        <v xml:space="preserve"> </v>
      </c>
      <c r="C447" s="56">
        <v>0</v>
      </c>
      <c r="D447" s="33" t="str">
        <f t="shared" si="8"/>
        <v>Bicester AC</v>
      </c>
      <c r="E447" s="709" t="s">
        <v>157</v>
      </c>
      <c r="F447" s="709" t="s">
        <v>60</v>
      </c>
    </row>
    <row r="448" spans="1:11" ht="20.25" customHeight="1">
      <c r="A448" s="17"/>
      <c r="B448" s="709" t="str">
        <v xml:space="preserve"> </v>
      </c>
      <c r="C448" s="56">
        <v>0</v>
      </c>
      <c r="D448" s="33" t="str">
        <f t="shared" si="8"/>
        <v>Bicester AC</v>
      </c>
      <c r="E448" s="709" t="s">
        <v>157</v>
      </c>
      <c r="F448" s="709" t="s">
        <v>60</v>
      </c>
    </row>
    <row r="449" spans="1:6" ht="20.25" customHeight="1">
      <c r="A449" s="17"/>
      <c r="B449" s="709" t="str">
        <v xml:space="preserve"> </v>
      </c>
      <c r="C449" s="56">
        <v>0</v>
      </c>
      <c r="D449" s="33" t="str">
        <f t="shared" si="8"/>
        <v>Bicester AC</v>
      </c>
      <c r="E449" s="709" t="s">
        <v>157</v>
      </c>
      <c r="F449" s="709" t="s">
        <v>60</v>
      </c>
    </row>
    <row r="450" spans="1:6" ht="20.25" customHeight="1">
      <c r="A450" s="17"/>
      <c r="B450" s="709" t="str">
        <v xml:space="preserve"> </v>
      </c>
      <c r="C450" s="56">
        <v>0</v>
      </c>
      <c r="D450" s="33" t="str">
        <f t="shared" si="8"/>
        <v>Bicester AC</v>
      </c>
      <c r="E450" s="709" t="s">
        <v>157</v>
      </c>
      <c r="F450" s="709" t="s">
        <v>60</v>
      </c>
    </row>
    <row r="451" spans="1:6" ht="20.25" customHeight="1">
      <c r="A451" s="17"/>
      <c r="B451" s="709" t="str">
        <v xml:space="preserve"> </v>
      </c>
      <c r="C451" s="56">
        <v>0</v>
      </c>
      <c r="D451" s="33" t="str">
        <f t="shared" si="8"/>
        <v>Bicester AC</v>
      </c>
      <c r="E451" s="709" t="s">
        <v>157</v>
      </c>
      <c r="F451" s="709" t="s">
        <v>60</v>
      </c>
    </row>
    <row r="452" spans="1:6" ht="20.25" customHeight="1">
      <c r="A452" s="17"/>
      <c r="B452" s="709" t="str">
        <v xml:space="preserve"> </v>
      </c>
      <c r="C452" s="56">
        <v>0</v>
      </c>
      <c r="D452" s="33" t="str">
        <f t="shared" si="8"/>
        <v>Bicester AC</v>
      </c>
      <c r="E452" s="709" t="s">
        <v>157</v>
      </c>
      <c r="F452" s="709" t="s">
        <v>60</v>
      </c>
    </row>
    <row r="453" spans="1:6" ht="20.25" customHeight="1">
      <c r="A453" s="17"/>
      <c r="B453" s="709" t="str">
        <v xml:space="preserve"> </v>
      </c>
      <c r="C453" s="56">
        <v>0</v>
      </c>
      <c r="D453" s="33" t="str">
        <f t="shared" si="8"/>
        <v>Bicester AC</v>
      </c>
      <c r="E453" s="709" t="s">
        <v>157</v>
      </c>
      <c r="F453" s="709" t="s">
        <v>60</v>
      </c>
    </row>
    <row r="454" spans="1:6" ht="20.25" customHeight="1">
      <c r="A454" s="17"/>
      <c r="B454" s="709" t="str">
        <v xml:space="preserve"> </v>
      </c>
      <c r="C454" s="56">
        <v>0</v>
      </c>
      <c r="D454" s="33" t="str">
        <f t="shared" si="8"/>
        <v>Bicester AC</v>
      </c>
      <c r="E454" s="709" t="s">
        <v>157</v>
      </c>
      <c r="F454" s="709" t="s">
        <v>60</v>
      </c>
    </row>
    <row r="455" spans="1:6" ht="20.25" customHeight="1">
      <c r="A455" s="17"/>
      <c r="B455" s="709" t="str">
        <v xml:space="preserve"> </v>
      </c>
      <c r="C455" s="56">
        <v>0</v>
      </c>
      <c r="D455" s="33" t="str">
        <f t="shared" si="8"/>
        <v>Bicester AC</v>
      </c>
      <c r="E455" s="709" t="s">
        <v>157</v>
      </c>
      <c r="F455" s="709" t="s">
        <v>60</v>
      </c>
    </row>
    <row r="456" spans="1:6" ht="20.25" customHeight="1">
      <c r="A456" s="17"/>
      <c r="B456" s="709" t="str">
        <v xml:space="preserve"> </v>
      </c>
      <c r="C456" s="56">
        <v>0</v>
      </c>
      <c r="D456" s="33" t="str">
        <f t="shared" si="8"/>
        <v>Bicester AC</v>
      </c>
      <c r="E456" s="709" t="s">
        <v>157</v>
      </c>
      <c r="F456" s="709" t="s">
        <v>60</v>
      </c>
    </row>
    <row r="457" spans="1:6" ht="20.25" customHeight="1">
      <c r="A457" s="17"/>
      <c r="B457" s="709" t="str">
        <v xml:space="preserve"> </v>
      </c>
      <c r="C457" s="56">
        <v>0</v>
      </c>
      <c r="D457" s="33" t="str">
        <f t="shared" si="8"/>
        <v>Bicester AC</v>
      </c>
      <c r="E457" s="709" t="s">
        <v>157</v>
      </c>
      <c r="F457" s="709" t="s">
        <v>60</v>
      </c>
    </row>
    <row r="458" spans="1:6" ht="20.25" customHeight="1">
      <c r="A458" s="17"/>
      <c r="B458" s="709" t="str">
        <v xml:space="preserve"> </v>
      </c>
      <c r="C458" s="56">
        <v>0</v>
      </c>
      <c r="D458" s="33" t="str">
        <f t="shared" si="8"/>
        <v>Bicester AC</v>
      </c>
      <c r="E458" s="709" t="s">
        <v>157</v>
      </c>
      <c r="F458" s="709" t="s">
        <v>60</v>
      </c>
    </row>
    <row r="459" spans="1:6" ht="20.25" customHeight="1">
      <c r="A459" s="17"/>
      <c r="B459" s="709" t="str">
        <v xml:space="preserve"> </v>
      </c>
      <c r="C459" s="56">
        <v>0</v>
      </c>
      <c r="D459" s="33" t="str">
        <f t="shared" si="8"/>
        <v>Bicester AC</v>
      </c>
      <c r="E459" s="709" t="s">
        <v>157</v>
      </c>
      <c r="F459" s="709" t="s">
        <v>60</v>
      </c>
    </row>
    <row r="460" spans="1:6" ht="20.25" customHeight="1">
      <c r="A460" s="17"/>
      <c r="B460" s="709" t="str">
        <v xml:space="preserve"> </v>
      </c>
      <c r="C460" s="56">
        <v>0</v>
      </c>
      <c r="D460" s="33" t="str">
        <f t="shared" si="8"/>
        <v>Bicester AC</v>
      </c>
      <c r="E460" s="709" t="s">
        <v>157</v>
      </c>
      <c r="F460" s="709" t="s">
        <v>60</v>
      </c>
    </row>
    <row r="461" spans="1:6" ht="20.25" customHeight="1">
      <c r="A461" s="17"/>
      <c r="B461" s="709" t="str">
        <v xml:space="preserve"> </v>
      </c>
      <c r="C461" s="56">
        <v>0</v>
      </c>
      <c r="D461" s="33" t="str">
        <f t="shared" si="8"/>
        <v>Bicester AC</v>
      </c>
      <c r="E461" s="709" t="s">
        <v>157</v>
      </c>
      <c r="F461" s="709" t="s">
        <v>60</v>
      </c>
    </row>
    <row r="462" spans="1:6" ht="20.25" customHeight="1">
      <c r="A462" s="17"/>
      <c r="B462" s="709" t="str">
        <v xml:space="preserve"> </v>
      </c>
      <c r="C462" s="56">
        <v>0</v>
      </c>
      <c r="D462" s="33" t="str">
        <f t="shared" ref="D462:D493" si="9">$D$332</f>
        <v>Bicester AC</v>
      </c>
      <c r="E462" s="709" t="s">
        <v>157</v>
      </c>
      <c r="F462" s="709" t="s">
        <v>60</v>
      </c>
    </row>
    <row r="463" spans="1:6" ht="20.25" customHeight="1">
      <c r="A463" s="17"/>
      <c r="B463" s="709" t="str">
        <v xml:space="preserve"> </v>
      </c>
      <c r="C463" s="56">
        <v>0</v>
      </c>
      <c r="D463" s="33" t="str">
        <f t="shared" si="9"/>
        <v>Bicester AC</v>
      </c>
      <c r="E463" s="709" t="s">
        <v>157</v>
      </c>
      <c r="F463" s="709" t="s">
        <v>60</v>
      </c>
    </row>
    <row r="464" spans="1:6" ht="20.25" customHeight="1">
      <c r="A464" s="17"/>
      <c r="B464" s="709" t="str">
        <v xml:space="preserve"> </v>
      </c>
      <c r="C464" s="56">
        <v>0</v>
      </c>
      <c r="D464" s="33" t="str">
        <f t="shared" si="9"/>
        <v>Bicester AC</v>
      </c>
      <c r="E464" s="709" t="s">
        <v>157</v>
      </c>
      <c r="F464" s="709" t="s">
        <v>60</v>
      </c>
    </row>
    <row r="465" spans="1:11" ht="20.25" customHeight="1">
      <c r="A465" s="17"/>
      <c r="B465" s="709" t="str">
        <v xml:space="preserve"> </v>
      </c>
      <c r="C465" s="56">
        <v>0</v>
      </c>
      <c r="D465" s="33" t="str">
        <f t="shared" si="9"/>
        <v>Bicester AC</v>
      </c>
      <c r="E465" s="709" t="s">
        <v>157</v>
      </c>
      <c r="F465" s="709" t="s">
        <v>60</v>
      </c>
      <c r="H465" s="7" t="str">
        <f>D465</f>
        <v>Bicester AC</v>
      </c>
      <c r="I465" s="7" t="str">
        <f>E465</f>
        <v>U16</v>
      </c>
      <c r="J465" s="7" t="str">
        <f>F465</f>
        <v>F</v>
      </c>
      <c r="K465" s="7">
        <f>26-COUNT(C440:C465)</f>
        <v>0</v>
      </c>
    </row>
    <row r="466" spans="1:11" ht="20.25" customHeight="1">
      <c r="A466" s="17"/>
      <c r="B466" s="709" t="str">
        <f>IF(COUNTIF(Bicester!AF$45:AF$70,"*n*")=0,"","X")</f>
        <v/>
      </c>
      <c r="C466" s="155" t="s">
        <v>297</v>
      </c>
      <c r="D466" s="33" t="str">
        <f t="shared" si="9"/>
        <v>Bicester AC</v>
      </c>
      <c r="E466" s="709" t="s">
        <v>157</v>
      </c>
      <c r="F466" s="709" t="s">
        <v>60</v>
      </c>
    </row>
    <row r="467" spans="1:11" ht="20.25" customHeight="1">
      <c r="A467" s="17"/>
      <c r="B467" s="709" t="str" cm="1">
        <f t="array" ref="B467:B482">Bicester!AY$45:AY$60</f>
        <v xml:space="preserve"> </v>
      </c>
      <c r="C467" s="33" cm="1">
        <f t="array" ref="C467:C482">Bicester!AJ$45:AJ$60</f>
        <v>0</v>
      </c>
      <c r="D467" s="33" t="str">
        <f t="shared" si="9"/>
        <v>Bicester AC</v>
      </c>
      <c r="E467" s="709" t="s">
        <v>183</v>
      </c>
      <c r="F467" s="709" t="s">
        <v>60</v>
      </c>
    </row>
    <row r="468" spans="1:11" ht="20.25" customHeight="1">
      <c r="A468" s="17"/>
      <c r="B468" s="709" t="str">
        <v xml:space="preserve"> </v>
      </c>
      <c r="C468" s="56">
        <v>0</v>
      </c>
      <c r="D468" s="33" t="str">
        <f t="shared" si="9"/>
        <v>Bicester AC</v>
      </c>
      <c r="E468" s="709" t="s">
        <v>183</v>
      </c>
      <c r="F468" s="709" t="s">
        <v>60</v>
      </c>
    </row>
    <row r="469" spans="1:11" ht="20.25" customHeight="1">
      <c r="A469" s="17"/>
      <c r="B469" s="709" t="str">
        <v xml:space="preserve"> </v>
      </c>
      <c r="C469" s="56">
        <v>0</v>
      </c>
      <c r="D469" s="33" t="str">
        <f t="shared" si="9"/>
        <v>Bicester AC</v>
      </c>
      <c r="E469" s="709" t="s">
        <v>183</v>
      </c>
      <c r="F469" s="709" t="s">
        <v>60</v>
      </c>
    </row>
    <row r="470" spans="1:11" ht="20.25" customHeight="1">
      <c r="A470" s="17"/>
      <c r="B470" s="709" t="str">
        <v xml:space="preserve"> </v>
      </c>
      <c r="C470" s="56">
        <v>0</v>
      </c>
      <c r="D470" s="33" t="str">
        <f t="shared" si="9"/>
        <v>Bicester AC</v>
      </c>
      <c r="E470" s="709" t="s">
        <v>183</v>
      </c>
      <c r="F470" s="709" t="s">
        <v>60</v>
      </c>
    </row>
    <row r="471" spans="1:11" ht="20.25" customHeight="1">
      <c r="A471" s="17"/>
      <c r="B471" s="709" t="str">
        <v xml:space="preserve"> </v>
      </c>
      <c r="C471" s="56">
        <v>0</v>
      </c>
      <c r="D471" s="33" t="str">
        <f t="shared" si="9"/>
        <v>Bicester AC</v>
      </c>
      <c r="E471" s="709" t="s">
        <v>183</v>
      </c>
      <c r="F471" s="709" t="s">
        <v>60</v>
      </c>
    </row>
    <row r="472" spans="1:11" ht="20.25" customHeight="1">
      <c r="A472" s="17"/>
      <c r="B472" s="709" t="str">
        <v xml:space="preserve"> </v>
      </c>
      <c r="C472" s="56">
        <v>0</v>
      </c>
      <c r="D472" s="33" t="str">
        <f t="shared" si="9"/>
        <v>Bicester AC</v>
      </c>
      <c r="E472" s="709" t="s">
        <v>183</v>
      </c>
      <c r="F472" s="709" t="s">
        <v>60</v>
      </c>
    </row>
    <row r="473" spans="1:11" ht="20.25" customHeight="1">
      <c r="A473" s="17"/>
      <c r="B473" s="709" t="str">
        <v xml:space="preserve"> </v>
      </c>
      <c r="C473" s="56">
        <v>0</v>
      </c>
      <c r="D473" s="33" t="str">
        <f t="shared" si="9"/>
        <v>Bicester AC</v>
      </c>
      <c r="E473" s="709" t="s">
        <v>183</v>
      </c>
      <c r="F473" s="709" t="s">
        <v>60</v>
      </c>
    </row>
    <row r="474" spans="1:11" ht="20.25" customHeight="1">
      <c r="A474" s="17"/>
      <c r="B474" s="709" t="str">
        <v xml:space="preserve"> </v>
      </c>
      <c r="C474" s="56">
        <v>0</v>
      </c>
      <c r="D474" s="33" t="str">
        <f t="shared" si="9"/>
        <v>Bicester AC</v>
      </c>
      <c r="E474" s="709" t="s">
        <v>183</v>
      </c>
      <c r="F474" s="709" t="s">
        <v>60</v>
      </c>
    </row>
    <row r="475" spans="1:11" ht="20.25" customHeight="1">
      <c r="A475" s="17"/>
      <c r="B475" s="709" t="str">
        <v xml:space="preserve"> </v>
      </c>
      <c r="C475" s="56">
        <v>0</v>
      </c>
      <c r="D475" s="33" t="str">
        <f t="shared" si="9"/>
        <v>Bicester AC</v>
      </c>
      <c r="E475" s="709" t="s">
        <v>183</v>
      </c>
      <c r="F475" s="709" t="s">
        <v>60</v>
      </c>
    </row>
    <row r="476" spans="1:11" ht="20.25" customHeight="1">
      <c r="A476" s="17"/>
      <c r="B476" s="709" t="str">
        <v xml:space="preserve"> </v>
      </c>
      <c r="C476" s="56">
        <v>0</v>
      </c>
      <c r="D476" s="33" t="str">
        <f t="shared" si="9"/>
        <v>Bicester AC</v>
      </c>
      <c r="E476" s="709" t="s">
        <v>183</v>
      </c>
      <c r="F476" s="709" t="s">
        <v>60</v>
      </c>
    </row>
    <row r="477" spans="1:11" ht="20.25" customHeight="1">
      <c r="A477" s="17"/>
      <c r="B477" s="709" t="str">
        <v xml:space="preserve"> </v>
      </c>
      <c r="C477" s="56">
        <v>0</v>
      </c>
      <c r="D477" s="33" t="str">
        <f t="shared" si="9"/>
        <v>Bicester AC</v>
      </c>
      <c r="E477" s="709" t="s">
        <v>183</v>
      </c>
      <c r="F477" s="709" t="s">
        <v>60</v>
      </c>
    </row>
    <row r="478" spans="1:11" ht="20.25" customHeight="1">
      <c r="A478" s="17"/>
      <c r="B478" s="709" t="str">
        <v xml:space="preserve"> </v>
      </c>
      <c r="C478" s="56">
        <v>0</v>
      </c>
      <c r="D478" s="33" t="str">
        <f t="shared" si="9"/>
        <v>Bicester AC</v>
      </c>
      <c r="E478" s="709" t="s">
        <v>183</v>
      </c>
      <c r="F478" s="709" t="s">
        <v>60</v>
      </c>
    </row>
    <row r="479" spans="1:11" ht="20.25" customHeight="1">
      <c r="A479" s="17"/>
      <c r="B479" s="709" t="str">
        <v xml:space="preserve"> </v>
      </c>
      <c r="C479" s="56">
        <v>0</v>
      </c>
      <c r="D479" s="33" t="str">
        <f t="shared" si="9"/>
        <v>Bicester AC</v>
      </c>
      <c r="E479" s="709" t="s">
        <v>183</v>
      </c>
      <c r="F479" s="709" t="s">
        <v>60</v>
      </c>
    </row>
    <row r="480" spans="1:11" ht="20.25" customHeight="1">
      <c r="A480" s="17"/>
      <c r="B480" s="709" t="str">
        <v xml:space="preserve"> </v>
      </c>
      <c r="C480" s="56">
        <v>0</v>
      </c>
      <c r="D480" s="33" t="str">
        <f t="shared" si="9"/>
        <v>Bicester AC</v>
      </c>
      <c r="E480" s="709" t="s">
        <v>183</v>
      </c>
      <c r="F480" s="709" t="s">
        <v>60</v>
      </c>
    </row>
    <row r="481" spans="1:11" ht="20.25" customHeight="1">
      <c r="A481" s="17"/>
      <c r="B481" s="709" t="str">
        <v xml:space="preserve"> </v>
      </c>
      <c r="C481" s="56">
        <v>0</v>
      </c>
      <c r="D481" s="33" t="str">
        <f t="shared" si="9"/>
        <v>Bicester AC</v>
      </c>
      <c r="E481" s="709" t="s">
        <v>183</v>
      </c>
      <c r="F481" s="709" t="s">
        <v>60</v>
      </c>
    </row>
    <row r="482" spans="1:11" ht="20.25" customHeight="1">
      <c r="A482" s="17"/>
      <c r="B482" s="709" t="str">
        <v xml:space="preserve"> </v>
      </c>
      <c r="C482" s="56">
        <v>0</v>
      </c>
      <c r="D482" s="33" t="str">
        <f t="shared" si="9"/>
        <v>Bicester AC</v>
      </c>
      <c r="E482" s="709" t="s">
        <v>183</v>
      </c>
      <c r="F482" s="709" t="s">
        <v>60</v>
      </c>
      <c r="H482" s="7" t="str">
        <f>D482</f>
        <v>Bicester AC</v>
      </c>
      <c r="I482" s="7" t="str">
        <f>E482</f>
        <v>U18</v>
      </c>
      <c r="J482" s="7" t="str">
        <f>F482</f>
        <v>F</v>
      </c>
      <c r="K482" s="62">
        <f>16-COUNT(C467:C482)</f>
        <v>0</v>
      </c>
    </row>
    <row r="483" spans="1:11" ht="20.25" customHeight="1">
      <c r="A483" s="17"/>
      <c r="B483" s="709" t="str">
        <f>IF(COUNTIF(Bicester!AX$45:AX$60,"*n*")=0,"","X")</f>
        <v/>
      </c>
      <c r="C483" s="155" t="s">
        <v>298</v>
      </c>
      <c r="D483" s="33" t="str">
        <f t="shared" si="9"/>
        <v>Bicester AC</v>
      </c>
      <c r="E483" s="709" t="s">
        <v>183</v>
      </c>
      <c r="F483" s="709" t="s">
        <v>60</v>
      </c>
    </row>
    <row r="484" spans="1:11" ht="20.25" customHeight="1">
      <c r="A484" s="17"/>
      <c r="B484" s="709" t="str" cm="1">
        <f t="array" ref="B484:B492">Bicester!AY$70:AY$78</f>
        <v xml:space="preserve"> </v>
      </c>
      <c r="C484" s="33" cm="1">
        <f t="array" ref="C484:C492">Bicester!AJ$70:AJ$78</f>
        <v>0</v>
      </c>
      <c r="D484" s="33" t="str">
        <f t="shared" si="9"/>
        <v>Bicester AC</v>
      </c>
      <c r="E484" s="709" t="s">
        <v>294</v>
      </c>
      <c r="F484" s="709" t="s">
        <v>60</v>
      </c>
    </row>
    <row r="485" spans="1:11" ht="20.25" customHeight="1">
      <c r="A485" s="17"/>
      <c r="B485" s="709" t="str">
        <v xml:space="preserve"> </v>
      </c>
      <c r="C485" s="56">
        <v>0</v>
      </c>
      <c r="D485" s="33" t="str">
        <f t="shared" si="9"/>
        <v>Bicester AC</v>
      </c>
      <c r="E485" s="709" t="s">
        <v>294</v>
      </c>
      <c r="F485" s="709" t="s">
        <v>60</v>
      </c>
    </row>
    <row r="486" spans="1:11" ht="20.25" customHeight="1">
      <c r="A486" s="17"/>
      <c r="B486" s="709" t="str">
        <v xml:space="preserve"> </v>
      </c>
      <c r="C486" s="56">
        <v>0</v>
      </c>
      <c r="D486" s="33" t="str">
        <f t="shared" si="9"/>
        <v>Bicester AC</v>
      </c>
      <c r="E486" s="709" t="s">
        <v>294</v>
      </c>
      <c r="F486" s="709" t="s">
        <v>60</v>
      </c>
    </row>
    <row r="487" spans="1:11" ht="20.25" customHeight="1">
      <c r="A487" s="17"/>
      <c r="B487" s="709" t="str">
        <v xml:space="preserve"> </v>
      </c>
      <c r="C487" s="56">
        <v>0</v>
      </c>
      <c r="D487" s="33" t="str">
        <f t="shared" si="9"/>
        <v>Bicester AC</v>
      </c>
      <c r="E487" s="709" t="s">
        <v>294</v>
      </c>
      <c r="F487" s="709" t="s">
        <v>60</v>
      </c>
    </row>
    <row r="488" spans="1:11" ht="20.25" customHeight="1">
      <c r="A488" s="17"/>
      <c r="B488" s="709" t="str">
        <v xml:space="preserve"> </v>
      </c>
      <c r="C488" s="56">
        <v>0</v>
      </c>
      <c r="D488" s="33" t="str">
        <f t="shared" si="9"/>
        <v>Bicester AC</v>
      </c>
      <c r="E488" s="709" t="s">
        <v>294</v>
      </c>
      <c r="F488" s="709" t="s">
        <v>60</v>
      </c>
    </row>
    <row r="489" spans="1:11" ht="20.25" customHeight="1">
      <c r="A489" s="17"/>
      <c r="B489" s="709" t="str">
        <v xml:space="preserve"> </v>
      </c>
      <c r="C489" s="56">
        <v>0</v>
      </c>
      <c r="D489" s="33" t="str">
        <f t="shared" si="9"/>
        <v>Bicester AC</v>
      </c>
      <c r="E489" s="709" t="s">
        <v>294</v>
      </c>
      <c r="F489" s="709" t="s">
        <v>60</v>
      </c>
    </row>
    <row r="490" spans="1:11" ht="20.25" customHeight="1">
      <c r="A490" s="17"/>
      <c r="B490" s="709" t="str">
        <v xml:space="preserve"> </v>
      </c>
      <c r="C490" s="56">
        <v>0</v>
      </c>
      <c r="D490" s="33" t="str">
        <f t="shared" si="9"/>
        <v>Bicester AC</v>
      </c>
      <c r="E490" s="709" t="s">
        <v>294</v>
      </c>
      <c r="F490" s="709" t="s">
        <v>60</v>
      </c>
    </row>
    <row r="491" spans="1:11" ht="20.25" customHeight="1">
      <c r="A491" s="17"/>
      <c r="B491" s="709" t="str">
        <v xml:space="preserve"> </v>
      </c>
      <c r="C491" s="56">
        <v>0</v>
      </c>
      <c r="D491" s="33" t="str">
        <f t="shared" si="9"/>
        <v>Bicester AC</v>
      </c>
      <c r="E491" s="709" t="s">
        <v>294</v>
      </c>
      <c r="F491" s="709" t="s">
        <v>60</v>
      </c>
    </row>
    <row r="492" spans="1:11" ht="20.25" customHeight="1">
      <c r="A492" s="17"/>
      <c r="B492" s="709" t="str">
        <v xml:space="preserve"> </v>
      </c>
      <c r="C492" s="56">
        <v>0</v>
      </c>
      <c r="D492" s="33" t="str">
        <f t="shared" si="9"/>
        <v>Bicester AC</v>
      </c>
      <c r="E492" s="709" t="s">
        <v>294</v>
      </c>
      <c r="F492" s="709" t="s">
        <v>60</v>
      </c>
      <c r="H492" s="7" t="str">
        <f>D492</f>
        <v>Bicester AC</v>
      </c>
      <c r="I492" s="7" t="str">
        <f>E492</f>
        <v>U20</v>
      </c>
      <c r="J492" s="7" t="str">
        <f>F492</f>
        <v>F</v>
      </c>
      <c r="K492" s="7">
        <f>9-COUNT(C484:C493)</f>
        <v>0</v>
      </c>
    </row>
    <row r="493" spans="1:11" ht="20.25" customHeight="1">
      <c r="A493" s="17"/>
      <c r="B493" s="709" t="str">
        <f>IF(COUNTIF(Bicester!AX$70:AX$78,"*n*")=0,"","X")</f>
        <v/>
      </c>
      <c r="C493" s="155" t="s">
        <v>299</v>
      </c>
      <c r="D493" s="33" t="str">
        <f t="shared" si="9"/>
        <v>Bicester AC</v>
      </c>
      <c r="E493" s="709" t="s">
        <v>294</v>
      </c>
      <c r="F493" s="709" t="s">
        <v>60</v>
      </c>
    </row>
    <row r="494" spans="1:11" ht="20.25" customHeight="1">
      <c r="A494" s="57"/>
      <c r="B494" s="58"/>
      <c r="C494" s="58"/>
      <c r="D494" s="58"/>
      <c r="E494" s="58"/>
      <c r="F494" s="59"/>
    </row>
    <row r="495" spans="1:11" ht="20.25" customHeight="1">
      <c r="A495" s="55"/>
      <c r="B495" s="709" t="str" cm="1">
        <f t="array" ref="B495:B520">'Oxford City'!$O5:O$30</f>
        <v xml:space="preserve"> </v>
      </c>
      <c r="C495" s="56" cm="1">
        <f t="array" ref="C495:C520">'Oxford City'!A$5:A$30</f>
        <v>0</v>
      </c>
      <c r="D495" s="33" t="str">
        <f>'Oxford City'!AJ$2</f>
        <v>Oxford City AC</v>
      </c>
      <c r="E495" s="709" t="s">
        <v>122</v>
      </c>
      <c r="F495" s="709" t="s">
        <v>123</v>
      </c>
    </row>
    <row r="496" spans="1:11" ht="20.25" customHeight="1">
      <c r="A496" s="17"/>
      <c r="B496" s="709" t="str">
        <v xml:space="preserve"> </v>
      </c>
      <c r="C496" s="56">
        <v>0</v>
      </c>
      <c r="D496" s="33" t="str">
        <f>$D$495</f>
        <v>Oxford City AC</v>
      </c>
      <c r="E496" s="709" t="s">
        <v>122</v>
      </c>
      <c r="F496" s="709" t="s">
        <v>123</v>
      </c>
    </row>
    <row r="497" spans="1:6" ht="20.25" customHeight="1">
      <c r="A497" s="17"/>
      <c r="B497" s="709" t="str">
        <v xml:space="preserve"> </v>
      </c>
      <c r="C497" s="56">
        <v>0</v>
      </c>
      <c r="D497" s="33" t="str">
        <f t="shared" ref="D497:D560" si="10">$D$495</f>
        <v>Oxford City AC</v>
      </c>
      <c r="E497" s="709" t="s">
        <v>122</v>
      </c>
      <c r="F497" s="709" t="s">
        <v>123</v>
      </c>
    </row>
    <row r="498" spans="1:6" ht="20.25" customHeight="1">
      <c r="A498" s="17"/>
      <c r="B498" s="709" t="str">
        <v xml:space="preserve"> </v>
      </c>
      <c r="C498" s="56">
        <v>0</v>
      </c>
      <c r="D498" s="33" t="str">
        <f t="shared" si="10"/>
        <v>Oxford City AC</v>
      </c>
      <c r="E498" s="709" t="s">
        <v>122</v>
      </c>
      <c r="F498" s="709" t="s">
        <v>123</v>
      </c>
    </row>
    <row r="499" spans="1:6" ht="20.25" customHeight="1">
      <c r="A499" s="17"/>
      <c r="B499" s="709" t="str">
        <v xml:space="preserve"> </v>
      </c>
      <c r="C499" s="56">
        <v>0</v>
      </c>
      <c r="D499" s="33" t="str">
        <f t="shared" si="10"/>
        <v>Oxford City AC</v>
      </c>
      <c r="E499" s="709" t="s">
        <v>122</v>
      </c>
      <c r="F499" s="709" t="s">
        <v>123</v>
      </c>
    </row>
    <row r="500" spans="1:6" ht="20.25" customHeight="1">
      <c r="A500" s="17"/>
      <c r="B500" s="709" t="str">
        <v xml:space="preserve"> </v>
      </c>
      <c r="C500" s="56">
        <v>0</v>
      </c>
      <c r="D500" s="33" t="str">
        <f t="shared" si="10"/>
        <v>Oxford City AC</v>
      </c>
      <c r="E500" s="709" t="s">
        <v>122</v>
      </c>
      <c r="F500" s="709" t="s">
        <v>123</v>
      </c>
    </row>
    <row r="501" spans="1:6" ht="20.25" customHeight="1">
      <c r="A501" s="17"/>
      <c r="B501" s="709" t="str">
        <v xml:space="preserve"> </v>
      </c>
      <c r="C501" s="56">
        <v>0</v>
      </c>
      <c r="D501" s="33" t="str">
        <f t="shared" si="10"/>
        <v>Oxford City AC</v>
      </c>
      <c r="E501" s="709" t="s">
        <v>122</v>
      </c>
      <c r="F501" s="709" t="s">
        <v>123</v>
      </c>
    </row>
    <row r="502" spans="1:6" ht="20.25" customHeight="1">
      <c r="A502" s="17"/>
      <c r="B502" s="709" t="str">
        <v xml:space="preserve"> </v>
      </c>
      <c r="C502" s="56">
        <v>0</v>
      </c>
      <c r="D502" s="33" t="str">
        <f t="shared" si="10"/>
        <v>Oxford City AC</v>
      </c>
      <c r="E502" s="709" t="s">
        <v>122</v>
      </c>
      <c r="F502" s="709" t="s">
        <v>123</v>
      </c>
    </row>
    <row r="503" spans="1:6" ht="20.25" customHeight="1">
      <c r="A503" s="17"/>
      <c r="B503" s="709" t="str">
        <v xml:space="preserve"> </v>
      </c>
      <c r="C503" s="56">
        <v>0</v>
      </c>
      <c r="D503" s="33" t="str">
        <f t="shared" si="10"/>
        <v>Oxford City AC</v>
      </c>
      <c r="E503" s="709" t="s">
        <v>122</v>
      </c>
      <c r="F503" s="709" t="s">
        <v>123</v>
      </c>
    </row>
    <row r="504" spans="1:6" ht="20.25" customHeight="1">
      <c r="A504" s="17"/>
      <c r="B504" s="709" t="str">
        <v xml:space="preserve"> </v>
      </c>
      <c r="C504" s="56">
        <v>0</v>
      </c>
      <c r="D504" s="33" t="str">
        <f t="shared" si="10"/>
        <v>Oxford City AC</v>
      </c>
      <c r="E504" s="709" t="s">
        <v>122</v>
      </c>
      <c r="F504" s="709" t="s">
        <v>123</v>
      </c>
    </row>
    <row r="505" spans="1:6" ht="20.25" customHeight="1">
      <c r="A505" s="17"/>
      <c r="B505" s="709" t="str">
        <v xml:space="preserve"> </v>
      </c>
      <c r="C505" s="56">
        <v>0</v>
      </c>
      <c r="D505" s="33" t="str">
        <f t="shared" si="10"/>
        <v>Oxford City AC</v>
      </c>
      <c r="E505" s="709" t="s">
        <v>122</v>
      </c>
      <c r="F505" s="709" t="s">
        <v>123</v>
      </c>
    </row>
    <row r="506" spans="1:6" ht="20.25" customHeight="1">
      <c r="A506" s="17"/>
      <c r="B506" s="709" t="str">
        <v xml:space="preserve"> </v>
      </c>
      <c r="C506" s="56">
        <v>0</v>
      </c>
      <c r="D506" s="33" t="str">
        <f t="shared" si="10"/>
        <v>Oxford City AC</v>
      </c>
      <c r="E506" s="709" t="s">
        <v>122</v>
      </c>
      <c r="F506" s="709" t="s">
        <v>123</v>
      </c>
    </row>
    <row r="507" spans="1:6" ht="20.25" customHeight="1">
      <c r="A507" s="17"/>
      <c r="B507" s="709" t="str">
        <v xml:space="preserve"> </v>
      </c>
      <c r="C507" s="56">
        <v>0</v>
      </c>
      <c r="D507" s="33" t="str">
        <f t="shared" si="10"/>
        <v>Oxford City AC</v>
      </c>
      <c r="E507" s="709" t="s">
        <v>122</v>
      </c>
      <c r="F507" s="709" t="s">
        <v>123</v>
      </c>
    </row>
    <row r="508" spans="1:6" ht="20.25" customHeight="1">
      <c r="A508" s="17"/>
      <c r="B508" s="709" t="str">
        <v xml:space="preserve"> </v>
      </c>
      <c r="C508" s="56">
        <v>0</v>
      </c>
      <c r="D508" s="33" t="str">
        <f t="shared" si="10"/>
        <v>Oxford City AC</v>
      </c>
      <c r="E508" s="709" t="s">
        <v>122</v>
      </c>
      <c r="F508" s="709" t="s">
        <v>123</v>
      </c>
    </row>
    <row r="509" spans="1:6" ht="20.25" customHeight="1">
      <c r="A509" s="17"/>
      <c r="B509" s="709" t="str">
        <v xml:space="preserve"> </v>
      </c>
      <c r="C509" s="56">
        <v>0</v>
      </c>
      <c r="D509" s="33" t="str">
        <f t="shared" si="10"/>
        <v>Oxford City AC</v>
      </c>
      <c r="E509" s="709" t="s">
        <v>122</v>
      </c>
      <c r="F509" s="709" t="s">
        <v>123</v>
      </c>
    </row>
    <row r="510" spans="1:6" ht="20.25" customHeight="1">
      <c r="A510" s="17"/>
      <c r="B510" s="709" t="str">
        <v xml:space="preserve"> </v>
      </c>
      <c r="C510" s="56">
        <v>0</v>
      </c>
      <c r="D510" s="33" t="str">
        <f t="shared" si="10"/>
        <v>Oxford City AC</v>
      </c>
      <c r="E510" s="709" t="s">
        <v>122</v>
      </c>
      <c r="F510" s="709" t="s">
        <v>123</v>
      </c>
    </row>
    <row r="511" spans="1:6" ht="20.25" customHeight="1">
      <c r="A511" s="17"/>
      <c r="B511" s="709" t="str">
        <v xml:space="preserve"> </v>
      </c>
      <c r="C511" s="56">
        <v>0</v>
      </c>
      <c r="D511" s="33" t="str">
        <f t="shared" si="10"/>
        <v>Oxford City AC</v>
      </c>
      <c r="E511" s="709" t="s">
        <v>122</v>
      </c>
      <c r="F511" s="709" t="s">
        <v>123</v>
      </c>
    </row>
    <row r="512" spans="1:6" ht="20.25" customHeight="1">
      <c r="A512" s="17"/>
      <c r="B512" s="709" t="str">
        <v xml:space="preserve"> </v>
      </c>
      <c r="C512" s="56">
        <v>0</v>
      </c>
      <c r="D512" s="33" t="str">
        <f t="shared" si="10"/>
        <v>Oxford City AC</v>
      </c>
      <c r="E512" s="709" t="s">
        <v>122</v>
      </c>
      <c r="F512" s="709" t="s">
        <v>123</v>
      </c>
    </row>
    <row r="513" spans="1:11" ht="20.25" customHeight="1">
      <c r="A513" s="17"/>
      <c r="B513" s="709" t="str">
        <v xml:space="preserve"> </v>
      </c>
      <c r="C513" s="56">
        <v>0</v>
      </c>
      <c r="D513" s="33" t="str">
        <f t="shared" si="10"/>
        <v>Oxford City AC</v>
      </c>
      <c r="E513" s="709" t="s">
        <v>122</v>
      </c>
      <c r="F513" s="709" t="s">
        <v>123</v>
      </c>
    </row>
    <row r="514" spans="1:11" ht="20.25" customHeight="1">
      <c r="A514" s="17"/>
      <c r="B514" s="709" t="str">
        <v xml:space="preserve"> </v>
      </c>
      <c r="C514" s="56">
        <v>0</v>
      </c>
      <c r="D514" s="33" t="str">
        <f t="shared" si="10"/>
        <v>Oxford City AC</v>
      </c>
      <c r="E514" s="709" t="s">
        <v>122</v>
      </c>
      <c r="F514" s="709" t="s">
        <v>123</v>
      </c>
    </row>
    <row r="515" spans="1:11" ht="20.25" customHeight="1">
      <c r="A515" s="17"/>
      <c r="B515" s="709" t="str">
        <v xml:space="preserve"> </v>
      </c>
      <c r="C515" s="56">
        <v>0</v>
      </c>
      <c r="D515" s="33" t="str">
        <f t="shared" si="10"/>
        <v>Oxford City AC</v>
      </c>
      <c r="E515" s="709" t="s">
        <v>122</v>
      </c>
      <c r="F515" s="709" t="s">
        <v>123</v>
      </c>
    </row>
    <row r="516" spans="1:11" ht="20.25" customHeight="1">
      <c r="A516" s="17"/>
      <c r="B516" s="709" t="str">
        <v xml:space="preserve"> </v>
      </c>
      <c r="C516" s="56">
        <v>0</v>
      </c>
      <c r="D516" s="33" t="str">
        <f t="shared" si="10"/>
        <v>Oxford City AC</v>
      </c>
      <c r="E516" s="709" t="s">
        <v>122</v>
      </c>
      <c r="F516" s="709" t="s">
        <v>123</v>
      </c>
    </row>
    <row r="517" spans="1:11" ht="20.25" customHeight="1">
      <c r="A517" s="17"/>
      <c r="B517" s="709" t="str">
        <v xml:space="preserve"> </v>
      </c>
      <c r="C517" s="56">
        <v>0</v>
      </c>
      <c r="D517" s="33" t="str">
        <f t="shared" si="10"/>
        <v>Oxford City AC</v>
      </c>
      <c r="E517" s="709" t="s">
        <v>122</v>
      </c>
      <c r="F517" s="709" t="s">
        <v>123</v>
      </c>
    </row>
    <row r="518" spans="1:11" ht="20.25" customHeight="1">
      <c r="A518" s="17"/>
      <c r="B518" s="709" t="str">
        <v xml:space="preserve"> </v>
      </c>
      <c r="C518" s="56">
        <v>0</v>
      </c>
      <c r="D518" s="33" t="str">
        <f t="shared" si="10"/>
        <v>Oxford City AC</v>
      </c>
      <c r="E518" s="709" t="s">
        <v>122</v>
      </c>
      <c r="F518" s="709" t="s">
        <v>123</v>
      </c>
    </row>
    <row r="519" spans="1:11" ht="20.25" customHeight="1">
      <c r="A519" s="17"/>
      <c r="B519" s="709" t="str">
        <v xml:space="preserve"> </v>
      </c>
      <c r="C519" s="56">
        <v>0</v>
      </c>
      <c r="D519" s="33" t="str">
        <f t="shared" si="10"/>
        <v>Oxford City AC</v>
      </c>
      <c r="E519" s="709" t="s">
        <v>122</v>
      </c>
      <c r="F519" s="709" t="s">
        <v>123</v>
      </c>
    </row>
    <row r="520" spans="1:11" ht="20.25" customHeight="1">
      <c r="A520" s="17"/>
      <c r="B520" s="709" t="str">
        <v xml:space="preserve"> </v>
      </c>
      <c r="C520" s="56">
        <v>0</v>
      </c>
      <c r="D520" s="33" t="str">
        <f t="shared" si="10"/>
        <v>Oxford City AC</v>
      </c>
      <c r="E520" s="709" t="s">
        <v>122</v>
      </c>
      <c r="F520" s="709" t="s">
        <v>123</v>
      </c>
      <c r="H520" s="7" t="str">
        <f>D520</f>
        <v>Oxford City AC</v>
      </c>
      <c r="I520" s="7" t="str">
        <f>E520</f>
        <v>U14</v>
      </c>
      <c r="J520" s="7" t="str">
        <f>F520</f>
        <v>M</v>
      </c>
      <c r="K520" s="7">
        <f>26-COUNT(C495:C520)</f>
        <v>0</v>
      </c>
    </row>
    <row r="521" spans="1:11" ht="20.25" customHeight="1">
      <c r="A521" s="17"/>
      <c r="B521" s="709" t="str">
        <f>IF(COUNTIF('Oxford City'!$N5:N$30,"*n*")=0,"","X")</f>
        <v/>
      </c>
      <c r="C521" s="155" t="s">
        <v>291</v>
      </c>
      <c r="D521" s="33" t="str">
        <f t="shared" si="10"/>
        <v>Oxford City AC</v>
      </c>
      <c r="E521" s="709" t="s">
        <v>122</v>
      </c>
      <c r="F521" s="709" t="s">
        <v>123</v>
      </c>
    </row>
    <row r="522" spans="1:11" ht="20.25" customHeight="1">
      <c r="A522" s="17"/>
      <c r="B522" s="709" t="str" cm="1">
        <f t="array" ref="B522:B547">'Oxford City'!AG$5:AG$30</f>
        <v xml:space="preserve"> </v>
      </c>
      <c r="C522" s="33" cm="1">
        <f t="array" ref="C522:C547">'Oxford City'!R$5:R$30</f>
        <v>0</v>
      </c>
      <c r="D522" s="33" t="str">
        <f t="shared" si="10"/>
        <v>Oxford City AC</v>
      </c>
      <c r="E522" s="709" t="s">
        <v>157</v>
      </c>
      <c r="F522" s="709" t="s">
        <v>123</v>
      </c>
    </row>
    <row r="523" spans="1:11" ht="20.25" customHeight="1">
      <c r="A523" s="17"/>
      <c r="B523" s="709" t="str">
        <v xml:space="preserve"> </v>
      </c>
      <c r="C523" s="56">
        <v>0</v>
      </c>
      <c r="D523" s="33" t="str">
        <f t="shared" si="10"/>
        <v>Oxford City AC</v>
      </c>
      <c r="E523" s="709" t="s">
        <v>157</v>
      </c>
      <c r="F523" s="709" t="s">
        <v>123</v>
      </c>
    </row>
    <row r="524" spans="1:11" ht="20.25" customHeight="1">
      <c r="A524" s="17"/>
      <c r="B524" s="709" t="str">
        <v xml:space="preserve"> </v>
      </c>
      <c r="C524" s="56">
        <v>0</v>
      </c>
      <c r="D524" s="33" t="str">
        <f t="shared" si="10"/>
        <v>Oxford City AC</v>
      </c>
      <c r="E524" s="709" t="s">
        <v>157</v>
      </c>
      <c r="F524" s="709" t="s">
        <v>123</v>
      </c>
    </row>
    <row r="525" spans="1:11" ht="20.25" customHeight="1">
      <c r="A525" s="17"/>
      <c r="B525" s="709" t="str">
        <v xml:space="preserve"> </v>
      </c>
      <c r="C525" s="56">
        <v>0</v>
      </c>
      <c r="D525" s="33" t="str">
        <f t="shared" si="10"/>
        <v>Oxford City AC</v>
      </c>
      <c r="E525" s="709" t="s">
        <v>157</v>
      </c>
      <c r="F525" s="709" t="s">
        <v>123</v>
      </c>
    </row>
    <row r="526" spans="1:11" ht="20.25" customHeight="1">
      <c r="A526" s="17"/>
      <c r="B526" s="709" t="str">
        <v xml:space="preserve"> </v>
      </c>
      <c r="C526" s="56">
        <v>0</v>
      </c>
      <c r="D526" s="33" t="str">
        <f t="shared" si="10"/>
        <v>Oxford City AC</v>
      </c>
      <c r="E526" s="709" t="s">
        <v>157</v>
      </c>
      <c r="F526" s="709" t="s">
        <v>123</v>
      </c>
    </row>
    <row r="527" spans="1:11" ht="20.25" customHeight="1">
      <c r="A527" s="17"/>
      <c r="B527" s="709" t="str">
        <v xml:space="preserve"> </v>
      </c>
      <c r="C527" s="56">
        <v>0</v>
      </c>
      <c r="D527" s="33" t="str">
        <f t="shared" si="10"/>
        <v>Oxford City AC</v>
      </c>
      <c r="E527" s="709" t="s">
        <v>157</v>
      </c>
      <c r="F527" s="709" t="s">
        <v>123</v>
      </c>
    </row>
    <row r="528" spans="1:11" ht="20.25" customHeight="1">
      <c r="A528" s="17"/>
      <c r="B528" s="709" t="str">
        <v xml:space="preserve"> </v>
      </c>
      <c r="C528" s="56">
        <v>0</v>
      </c>
      <c r="D528" s="33" t="str">
        <f t="shared" si="10"/>
        <v>Oxford City AC</v>
      </c>
      <c r="E528" s="709" t="s">
        <v>157</v>
      </c>
      <c r="F528" s="709" t="s">
        <v>123</v>
      </c>
    </row>
    <row r="529" spans="1:6" ht="20.25" customHeight="1">
      <c r="A529" s="17"/>
      <c r="B529" s="709" t="str">
        <v xml:space="preserve"> </v>
      </c>
      <c r="C529" s="56">
        <v>0</v>
      </c>
      <c r="D529" s="33" t="str">
        <f t="shared" si="10"/>
        <v>Oxford City AC</v>
      </c>
      <c r="E529" s="709" t="s">
        <v>157</v>
      </c>
      <c r="F529" s="709" t="s">
        <v>123</v>
      </c>
    </row>
    <row r="530" spans="1:6" ht="20.25" customHeight="1">
      <c r="A530" s="17"/>
      <c r="B530" s="709" t="str">
        <v xml:space="preserve"> </v>
      </c>
      <c r="C530" s="56">
        <v>0</v>
      </c>
      <c r="D530" s="33" t="str">
        <f t="shared" si="10"/>
        <v>Oxford City AC</v>
      </c>
      <c r="E530" s="709" t="s">
        <v>157</v>
      </c>
      <c r="F530" s="709" t="s">
        <v>123</v>
      </c>
    </row>
    <row r="531" spans="1:6" ht="20.25" customHeight="1">
      <c r="A531" s="17"/>
      <c r="B531" s="709" t="str">
        <v xml:space="preserve"> </v>
      </c>
      <c r="C531" s="56">
        <v>0</v>
      </c>
      <c r="D531" s="33" t="str">
        <f t="shared" si="10"/>
        <v>Oxford City AC</v>
      </c>
      <c r="E531" s="709" t="s">
        <v>157</v>
      </c>
      <c r="F531" s="709" t="s">
        <v>123</v>
      </c>
    </row>
    <row r="532" spans="1:6" ht="20.25" customHeight="1">
      <c r="A532" s="17"/>
      <c r="B532" s="709" t="str">
        <v xml:space="preserve"> </v>
      </c>
      <c r="C532" s="56">
        <v>0</v>
      </c>
      <c r="D532" s="33" t="str">
        <f t="shared" si="10"/>
        <v>Oxford City AC</v>
      </c>
      <c r="E532" s="709" t="s">
        <v>157</v>
      </c>
      <c r="F532" s="709" t="s">
        <v>123</v>
      </c>
    </row>
    <row r="533" spans="1:6" ht="20.25" customHeight="1">
      <c r="A533" s="17"/>
      <c r="B533" s="709" t="str">
        <v xml:space="preserve"> </v>
      </c>
      <c r="C533" s="56">
        <v>0</v>
      </c>
      <c r="D533" s="33" t="str">
        <f t="shared" si="10"/>
        <v>Oxford City AC</v>
      </c>
      <c r="E533" s="709" t="s">
        <v>157</v>
      </c>
      <c r="F533" s="709" t="s">
        <v>123</v>
      </c>
    </row>
    <row r="534" spans="1:6" ht="20.25" customHeight="1">
      <c r="A534" s="17"/>
      <c r="B534" s="709" t="str">
        <v xml:space="preserve"> </v>
      </c>
      <c r="C534" s="56">
        <v>0</v>
      </c>
      <c r="D534" s="33" t="str">
        <f t="shared" si="10"/>
        <v>Oxford City AC</v>
      </c>
      <c r="E534" s="709" t="s">
        <v>157</v>
      </c>
      <c r="F534" s="709" t="s">
        <v>123</v>
      </c>
    </row>
    <row r="535" spans="1:6" ht="20.25" customHeight="1">
      <c r="A535" s="17"/>
      <c r="B535" s="709" t="str">
        <v xml:space="preserve"> </v>
      </c>
      <c r="C535" s="56">
        <v>0</v>
      </c>
      <c r="D535" s="33" t="str">
        <f t="shared" si="10"/>
        <v>Oxford City AC</v>
      </c>
      <c r="E535" s="709" t="s">
        <v>157</v>
      </c>
      <c r="F535" s="709" t="s">
        <v>123</v>
      </c>
    </row>
    <row r="536" spans="1:6" ht="20.25" customHeight="1">
      <c r="A536" s="17"/>
      <c r="B536" s="709" t="str">
        <v xml:space="preserve"> </v>
      </c>
      <c r="C536" s="56">
        <v>0</v>
      </c>
      <c r="D536" s="33" t="str">
        <f t="shared" si="10"/>
        <v>Oxford City AC</v>
      </c>
      <c r="E536" s="709" t="s">
        <v>157</v>
      </c>
      <c r="F536" s="709" t="s">
        <v>123</v>
      </c>
    </row>
    <row r="537" spans="1:6" ht="20.25" customHeight="1">
      <c r="A537" s="17"/>
      <c r="B537" s="709" t="str">
        <v xml:space="preserve"> </v>
      </c>
      <c r="C537" s="56">
        <v>0</v>
      </c>
      <c r="D537" s="33" t="str">
        <f t="shared" si="10"/>
        <v>Oxford City AC</v>
      </c>
      <c r="E537" s="709" t="s">
        <v>157</v>
      </c>
      <c r="F537" s="709" t="s">
        <v>123</v>
      </c>
    </row>
    <row r="538" spans="1:6" ht="20.25" customHeight="1">
      <c r="A538" s="17"/>
      <c r="B538" s="709" t="str">
        <v xml:space="preserve"> </v>
      </c>
      <c r="C538" s="56">
        <v>0</v>
      </c>
      <c r="D538" s="33" t="str">
        <f t="shared" si="10"/>
        <v>Oxford City AC</v>
      </c>
      <c r="E538" s="709" t="s">
        <v>157</v>
      </c>
      <c r="F538" s="709" t="s">
        <v>123</v>
      </c>
    </row>
    <row r="539" spans="1:6" ht="20.25" customHeight="1">
      <c r="A539" s="17"/>
      <c r="B539" s="709" t="str">
        <v xml:space="preserve"> </v>
      </c>
      <c r="C539" s="56">
        <v>0</v>
      </c>
      <c r="D539" s="33" t="str">
        <f t="shared" si="10"/>
        <v>Oxford City AC</v>
      </c>
      <c r="E539" s="709" t="s">
        <v>157</v>
      </c>
      <c r="F539" s="709" t="s">
        <v>123</v>
      </c>
    </row>
    <row r="540" spans="1:6" ht="20.25" customHeight="1">
      <c r="A540" s="17"/>
      <c r="B540" s="709" t="str">
        <v xml:space="preserve"> </v>
      </c>
      <c r="C540" s="56">
        <v>0</v>
      </c>
      <c r="D540" s="33" t="str">
        <f t="shared" si="10"/>
        <v>Oxford City AC</v>
      </c>
      <c r="E540" s="709" t="s">
        <v>157</v>
      </c>
      <c r="F540" s="709" t="s">
        <v>123</v>
      </c>
    </row>
    <row r="541" spans="1:6" ht="20.25" customHeight="1">
      <c r="A541" s="17"/>
      <c r="B541" s="709" t="str">
        <v xml:space="preserve"> </v>
      </c>
      <c r="C541" s="56">
        <v>0</v>
      </c>
      <c r="D541" s="33" t="str">
        <f t="shared" si="10"/>
        <v>Oxford City AC</v>
      </c>
      <c r="E541" s="709" t="s">
        <v>157</v>
      </c>
      <c r="F541" s="709" t="s">
        <v>123</v>
      </c>
    </row>
    <row r="542" spans="1:6" ht="20.25" customHeight="1">
      <c r="A542" s="17"/>
      <c r="B542" s="709" t="str">
        <v xml:space="preserve"> </v>
      </c>
      <c r="C542" s="56">
        <v>0</v>
      </c>
      <c r="D542" s="33" t="str">
        <f t="shared" si="10"/>
        <v>Oxford City AC</v>
      </c>
      <c r="E542" s="709" t="s">
        <v>157</v>
      </c>
      <c r="F542" s="709" t="s">
        <v>123</v>
      </c>
    </row>
    <row r="543" spans="1:6" ht="20.25" customHeight="1">
      <c r="A543" s="17"/>
      <c r="B543" s="709" t="str">
        <v xml:space="preserve"> </v>
      </c>
      <c r="C543" s="56">
        <v>0</v>
      </c>
      <c r="D543" s="33" t="str">
        <f t="shared" si="10"/>
        <v>Oxford City AC</v>
      </c>
      <c r="E543" s="709" t="s">
        <v>157</v>
      </c>
      <c r="F543" s="709" t="s">
        <v>123</v>
      </c>
    </row>
    <row r="544" spans="1:6" ht="20.25" customHeight="1">
      <c r="A544" s="17"/>
      <c r="B544" s="709" t="str">
        <v xml:space="preserve"> </v>
      </c>
      <c r="C544" s="56">
        <v>0</v>
      </c>
      <c r="D544" s="33" t="str">
        <f t="shared" si="10"/>
        <v>Oxford City AC</v>
      </c>
      <c r="E544" s="709" t="s">
        <v>157</v>
      </c>
      <c r="F544" s="709" t="s">
        <v>123</v>
      </c>
    </row>
    <row r="545" spans="1:11" ht="20.25" customHeight="1">
      <c r="A545" s="17"/>
      <c r="B545" s="709" t="str">
        <v xml:space="preserve"> </v>
      </c>
      <c r="C545" s="56">
        <v>0</v>
      </c>
      <c r="D545" s="33" t="str">
        <f t="shared" si="10"/>
        <v>Oxford City AC</v>
      </c>
      <c r="E545" s="709" t="s">
        <v>157</v>
      </c>
      <c r="F545" s="709" t="s">
        <v>123</v>
      </c>
    </row>
    <row r="546" spans="1:11" ht="20.25" customHeight="1">
      <c r="A546" s="17"/>
      <c r="B546" s="709" t="str">
        <v xml:space="preserve"> </v>
      </c>
      <c r="C546" s="56">
        <v>0</v>
      </c>
      <c r="D546" s="33" t="str">
        <f t="shared" si="10"/>
        <v>Oxford City AC</v>
      </c>
      <c r="E546" s="709" t="s">
        <v>157</v>
      </c>
      <c r="F546" s="709" t="s">
        <v>123</v>
      </c>
    </row>
    <row r="547" spans="1:11" ht="20.25" customHeight="1">
      <c r="A547" s="17"/>
      <c r="B547" s="709" t="str">
        <v xml:space="preserve"> </v>
      </c>
      <c r="C547" s="56">
        <v>0</v>
      </c>
      <c r="D547" s="33" t="str">
        <f t="shared" si="10"/>
        <v>Oxford City AC</v>
      </c>
      <c r="E547" s="709" t="s">
        <v>157</v>
      </c>
      <c r="F547" s="709" t="s">
        <v>123</v>
      </c>
      <c r="H547" s="7" t="str">
        <f>D547</f>
        <v>Oxford City AC</v>
      </c>
      <c r="I547" s="7" t="str">
        <f>E547</f>
        <v>U16</v>
      </c>
      <c r="J547" s="7" t="str">
        <f>F547</f>
        <v>M</v>
      </c>
      <c r="K547" s="7">
        <f>26-COUNT(C522:C547)</f>
        <v>0</v>
      </c>
    </row>
    <row r="548" spans="1:11" ht="20.25" customHeight="1">
      <c r="A548" s="17"/>
      <c r="B548" s="709" t="str">
        <f>IF(COUNTIF('Oxford City'!AF$5:AF$30,"*n*")=0,"","X")</f>
        <v/>
      </c>
      <c r="C548" s="155" t="s">
        <v>292</v>
      </c>
      <c r="D548" s="33" t="str">
        <f t="shared" si="10"/>
        <v>Oxford City AC</v>
      </c>
      <c r="E548" s="709" t="s">
        <v>157</v>
      </c>
      <c r="F548" s="709" t="s">
        <v>123</v>
      </c>
    </row>
    <row r="549" spans="1:11" ht="20.25" customHeight="1">
      <c r="A549" s="17"/>
      <c r="B549" s="709" t="str" cm="1">
        <f t="array" ref="B549:B564">'Oxford City'!AY$5:AY$20</f>
        <v xml:space="preserve"> </v>
      </c>
      <c r="C549" s="33" cm="1">
        <f t="array" ref="C549:C564">'Oxford City'!AJ$5:AJ$20</f>
        <v>0</v>
      </c>
      <c r="D549" s="33" t="str">
        <f t="shared" si="10"/>
        <v>Oxford City AC</v>
      </c>
      <c r="E549" s="709" t="s">
        <v>183</v>
      </c>
      <c r="F549" s="709" t="s">
        <v>123</v>
      </c>
    </row>
    <row r="550" spans="1:11" ht="20.25" customHeight="1">
      <c r="A550" s="17"/>
      <c r="B550" s="709" t="str">
        <v xml:space="preserve"> </v>
      </c>
      <c r="C550" s="56">
        <v>0</v>
      </c>
      <c r="D550" s="33" t="str">
        <f t="shared" si="10"/>
        <v>Oxford City AC</v>
      </c>
      <c r="E550" s="709" t="s">
        <v>183</v>
      </c>
      <c r="F550" s="709" t="s">
        <v>123</v>
      </c>
    </row>
    <row r="551" spans="1:11" ht="20.25" customHeight="1">
      <c r="A551" s="17"/>
      <c r="B551" s="709" t="str">
        <v xml:space="preserve"> </v>
      </c>
      <c r="C551" s="56">
        <v>0</v>
      </c>
      <c r="D551" s="33" t="str">
        <f t="shared" si="10"/>
        <v>Oxford City AC</v>
      </c>
      <c r="E551" s="709" t="s">
        <v>183</v>
      </c>
      <c r="F551" s="709" t="s">
        <v>123</v>
      </c>
    </row>
    <row r="552" spans="1:11" ht="20.25" customHeight="1">
      <c r="A552" s="17"/>
      <c r="B552" s="709" t="str">
        <v xml:space="preserve"> </v>
      </c>
      <c r="C552" s="56">
        <v>0</v>
      </c>
      <c r="D552" s="33" t="str">
        <f t="shared" si="10"/>
        <v>Oxford City AC</v>
      </c>
      <c r="E552" s="709" t="s">
        <v>183</v>
      </c>
      <c r="F552" s="709" t="s">
        <v>123</v>
      </c>
    </row>
    <row r="553" spans="1:11" ht="20.25" customHeight="1">
      <c r="A553" s="17"/>
      <c r="B553" s="709" t="str">
        <v xml:space="preserve"> </v>
      </c>
      <c r="C553" s="56">
        <v>0</v>
      </c>
      <c r="D553" s="33" t="str">
        <f t="shared" si="10"/>
        <v>Oxford City AC</v>
      </c>
      <c r="E553" s="709" t="s">
        <v>183</v>
      </c>
      <c r="F553" s="709" t="s">
        <v>123</v>
      </c>
    </row>
    <row r="554" spans="1:11" ht="20.25" customHeight="1">
      <c r="A554" s="17"/>
      <c r="B554" s="709" t="str">
        <v xml:space="preserve"> </v>
      </c>
      <c r="C554" s="56">
        <v>0</v>
      </c>
      <c r="D554" s="33" t="str">
        <f t="shared" si="10"/>
        <v>Oxford City AC</v>
      </c>
      <c r="E554" s="709" t="s">
        <v>183</v>
      </c>
      <c r="F554" s="709" t="s">
        <v>123</v>
      </c>
    </row>
    <row r="555" spans="1:11" ht="20.25" customHeight="1">
      <c r="A555" s="17"/>
      <c r="B555" s="709" t="str">
        <v xml:space="preserve"> </v>
      </c>
      <c r="C555" s="56">
        <v>0</v>
      </c>
      <c r="D555" s="33" t="str">
        <f t="shared" si="10"/>
        <v>Oxford City AC</v>
      </c>
      <c r="E555" s="709" t="s">
        <v>183</v>
      </c>
      <c r="F555" s="709" t="s">
        <v>123</v>
      </c>
    </row>
    <row r="556" spans="1:11" ht="20.25" customHeight="1">
      <c r="A556" s="17"/>
      <c r="B556" s="709" t="str">
        <v xml:space="preserve"> </v>
      </c>
      <c r="C556" s="56">
        <v>0</v>
      </c>
      <c r="D556" s="33" t="str">
        <f t="shared" si="10"/>
        <v>Oxford City AC</v>
      </c>
      <c r="E556" s="709" t="s">
        <v>183</v>
      </c>
      <c r="F556" s="709" t="s">
        <v>123</v>
      </c>
    </row>
    <row r="557" spans="1:11" ht="20.25" customHeight="1">
      <c r="A557" s="17"/>
      <c r="B557" s="709" t="str">
        <v xml:space="preserve"> </v>
      </c>
      <c r="C557" s="56">
        <v>0</v>
      </c>
      <c r="D557" s="33" t="str">
        <f t="shared" si="10"/>
        <v>Oxford City AC</v>
      </c>
      <c r="E557" s="709" t="s">
        <v>183</v>
      </c>
      <c r="F557" s="709" t="s">
        <v>123</v>
      </c>
    </row>
    <row r="558" spans="1:11" ht="20.25" customHeight="1">
      <c r="A558" s="17"/>
      <c r="B558" s="709" t="str">
        <v xml:space="preserve"> </v>
      </c>
      <c r="C558" s="56">
        <v>0</v>
      </c>
      <c r="D558" s="33" t="str">
        <f t="shared" si="10"/>
        <v>Oxford City AC</v>
      </c>
      <c r="E558" s="709" t="s">
        <v>183</v>
      </c>
      <c r="F558" s="709" t="s">
        <v>123</v>
      </c>
    </row>
    <row r="559" spans="1:11" ht="20.25" customHeight="1">
      <c r="A559" s="17"/>
      <c r="B559" s="709" t="str">
        <v xml:space="preserve"> </v>
      </c>
      <c r="C559" s="56">
        <v>0</v>
      </c>
      <c r="D559" s="33" t="str">
        <f t="shared" si="10"/>
        <v>Oxford City AC</v>
      </c>
      <c r="E559" s="709" t="s">
        <v>183</v>
      </c>
      <c r="F559" s="709" t="s">
        <v>123</v>
      </c>
    </row>
    <row r="560" spans="1:11" ht="20.25" customHeight="1">
      <c r="A560" s="17"/>
      <c r="B560" s="709" t="str">
        <v xml:space="preserve"> </v>
      </c>
      <c r="C560" s="56">
        <v>0</v>
      </c>
      <c r="D560" s="33" t="str">
        <f t="shared" si="10"/>
        <v>Oxford City AC</v>
      </c>
      <c r="E560" s="709" t="s">
        <v>183</v>
      </c>
      <c r="F560" s="709" t="s">
        <v>123</v>
      </c>
    </row>
    <row r="561" spans="1:11" ht="20.25" customHeight="1">
      <c r="A561" s="17"/>
      <c r="B561" s="709" t="str">
        <v xml:space="preserve"> </v>
      </c>
      <c r="C561" s="56">
        <v>0</v>
      </c>
      <c r="D561" s="33" t="str">
        <f t="shared" ref="D561:D624" si="11">$D$495</f>
        <v>Oxford City AC</v>
      </c>
      <c r="E561" s="709" t="s">
        <v>183</v>
      </c>
      <c r="F561" s="709" t="s">
        <v>123</v>
      </c>
    </row>
    <row r="562" spans="1:11" ht="20.25" customHeight="1">
      <c r="A562" s="17"/>
      <c r="B562" s="709" t="str">
        <v xml:space="preserve"> </v>
      </c>
      <c r="C562" s="56">
        <v>0</v>
      </c>
      <c r="D562" s="33" t="str">
        <f t="shared" si="11"/>
        <v>Oxford City AC</v>
      </c>
      <c r="E562" s="709" t="s">
        <v>183</v>
      </c>
      <c r="F562" s="709" t="s">
        <v>123</v>
      </c>
    </row>
    <row r="563" spans="1:11" ht="20.25" customHeight="1">
      <c r="A563" s="17"/>
      <c r="B563" s="709" t="str">
        <v xml:space="preserve"> </v>
      </c>
      <c r="C563" s="56">
        <v>0</v>
      </c>
      <c r="D563" s="33" t="str">
        <f t="shared" si="11"/>
        <v>Oxford City AC</v>
      </c>
      <c r="E563" s="709" t="s">
        <v>183</v>
      </c>
      <c r="F563" s="709" t="s">
        <v>123</v>
      </c>
    </row>
    <row r="564" spans="1:11" ht="20.25" customHeight="1">
      <c r="A564" s="17"/>
      <c r="B564" s="709" t="str">
        <v xml:space="preserve"> </v>
      </c>
      <c r="C564" s="56">
        <v>0</v>
      </c>
      <c r="D564" s="33" t="str">
        <f t="shared" si="11"/>
        <v>Oxford City AC</v>
      </c>
      <c r="E564" s="709" t="s">
        <v>183</v>
      </c>
      <c r="F564" s="709" t="s">
        <v>123</v>
      </c>
      <c r="H564" s="7" t="str">
        <f>D564</f>
        <v>Oxford City AC</v>
      </c>
      <c r="I564" s="7" t="str">
        <f>E564</f>
        <v>U18</v>
      </c>
      <c r="J564" s="7" t="str">
        <f>F564</f>
        <v>M</v>
      </c>
      <c r="K564" s="62">
        <f>16-COUNT(C549:C564)</f>
        <v>0</v>
      </c>
    </row>
    <row r="565" spans="1:11" ht="20.25" customHeight="1">
      <c r="A565" s="17"/>
      <c r="B565" s="709" t="str">
        <f>IF(COUNTIF('Oxford City'!AX$5:AX$20,"*n*")=0,"","X")</f>
        <v/>
      </c>
      <c r="C565" s="155" t="s">
        <v>293</v>
      </c>
      <c r="D565" s="33" t="str">
        <f t="shared" si="11"/>
        <v>Oxford City AC</v>
      </c>
      <c r="E565" s="709" t="s">
        <v>183</v>
      </c>
      <c r="F565" s="709" t="s">
        <v>123</v>
      </c>
    </row>
    <row r="566" spans="1:11" ht="20.25" customHeight="1">
      <c r="A566" s="17"/>
      <c r="B566" s="709" t="str" cm="1">
        <f t="array" ref="B566:B574">'Oxford City'!AY$30:AY$38</f>
        <v xml:space="preserve"> </v>
      </c>
      <c r="C566" s="33" cm="1">
        <f t="array" ref="C566:C574">'Oxford City'!AJ$30:AJ$38</f>
        <v>0</v>
      </c>
      <c r="D566" s="33" t="str">
        <f t="shared" si="11"/>
        <v>Oxford City AC</v>
      </c>
      <c r="E566" s="709" t="s">
        <v>294</v>
      </c>
      <c r="F566" s="709" t="s">
        <v>123</v>
      </c>
    </row>
    <row r="567" spans="1:11" ht="20.25" customHeight="1">
      <c r="A567" s="17"/>
      <c r="B567" s="709" t="str">
        <v xml:space="preserve"> </v>
      </c>
      <c r="C567" s="56">
        <v>0</v>
      </c>
      <c r="D567" s="33" t="str">
        <f t="shared" si="11"/>
        <v>Oxford City AC</v>
      </c>
      <c r="E567" s="709" t="s">
        <v>294</v>
      </c>
      <c r="F567" s="709" t="s">
        <v>123</v>
      </c>
    </row>
    <row r="568" spans="1:11" ht="20.25" customHeight="1">
      <c r="A568" s="17"/>
      <c r="B568" s="709" t="str">
        <v xml:space="preserve"> </v>
      </c>
      <c r="C568" s="56">
        <v>0</v>
      </c>
      <c r="D568" s="33" t="str">
        <f t="shared" si="11"/>
        <v>Oxford City AC</v>
      </c>
      <c r="E568" s="709" t="s">
        <v>294</v>
      </c>
      <c r="F568" s="709" t="s">
        <v>123</v>
      </c>
    </row>
    <row r="569" spans="1:11" ht="20.25" customHeight="1">
      <c r="A569" s="17"/>
      <c r="B569" s="709" t="str">
        <v xml:space="preserve"> </v>
      </c>
      <c r="C569" s="56">
        <v>0</v>
      </c>
      <c r="D569" s="33" t="str">
        <f t="shared" si="11"/>
        <v>Oxford City AC</v>
      </c>
      <c r="E569" s="709" t="s">
        <v>294</v>
      </c>
      <c r="F569" s="709" t="s">
        <v>123</v>
      </c>
    </row>
    <row r="570" spans="1:11" ht="20.25" customHeight="1">
      <c r="A570" s="17"/>
      <c r="B570" s="709" t="str">
        <v xml:space="preserve"> </v>
      </c>
      <c r="C570" s="56">
        <v>0</v>
      </c>
      <c r="D570" s="33" t="str">
        <f t="shared" si="11"/>
        <v>Oxford City AC</v>
      </c>
      <c r="E570" s="709" t="s">
        <v>294</v>
      </c>
      <c r="F570" s="709" t="s">
        <v>123</v>
      </c>
    </row>
    <row r="571" spans="1:11" ht="20.25" customHeight="1">
      <c r="A571" s="17"/>
      <c r="B571" s="709" t="str">
        <v xml:space="preserve"> </v>
      </c>
      <c r="C571" s="56">
        <v>0</v>
      </c>
      <c r="D571" s="33" t="str">
        <f t="shared" si="11"/>
        <v>Oxford City AC</v>
      </c>
      <c r="E571" s="709" t="s">
        <v>294</v>
      </c>
      <c r="F571" s="709" t="s">
        <v>123</v>
      </c>
    </row>
    <row r="572" spans="1:11" ht="20.25" customHeight="1">
      <c r="A572" s="17"/>
      <c r="B572" s="709" t="str">
        <v xml:space="preserve"> </v>
      </c>
      <c r="C572" s="56">
        <v>0</v>
      </c>
      <c r="D572" s="33" t="str">
        <f t="shared" si="11"/>
        <v>Oxford City AC</v>
      </c>
      <c r="E572" s="709" t="s">
        <v>294</v>
      </c>
      <c r="F572" s="709" t="s">
        <v>123</v>
      </c>
    </row>
    <row r="573" spans="1:11" ht="20.25" customHeight="1">
      <c r="A573" s="17"/>
      <c r="B573" s="709" t="str">
        <v xml:space="preserve"> </v>
      </c>
      <c r="C573" s="56">
        <v>0</v>
      </c>
      <c r="D573" s="33" t="str">
        <f t="shared" si="11"/>
        <v>Oxford City AC</v>
      </c>
      <c r="E573" s="709" t="s">
        <v>294</v>
      </c>
      <c r="F573" s="709" t="s">
        <v>123</v>
      </c>
    </row>
    <row r="574" spans="1:11" ht="20.25" customHeight="1">
      <c r="A574" s="17"/>
      <c r="B574" s="709" t="str">
        <v xml:space="preserve"> </v>
      </c>
      <c r="C574" s="56">
        <v>0</v>
      </c>
      <c r="D574" s="33" t="str">
        <f t="shared" si="11"/>
        <v>Oxford City AC</v>
      </c>
      <c r="E574" s="709" t="s">
        <v>294</v>
      </c>
      <c r="F574" s="709" t="s">
        <v>123</v>
      </c>
      <c r="H574" s="7" t="str">
        <f>D574</f>
        <v>Oxford City AC</v>
      </c>
      <c r="I574" s="7" t="str">
        <f>E574</f>
        <v>U20</v>
      </c>
      <c r="J574" s="7" t="str">
        <f>F574</f>
        <v>M</v>
      </c>
      <c r="K574" s="7">
        <f>9-COUNT(C566:C575)</f>
        <v>0</v>
      </c>
    </row>
    <row r="575" spans="1:11" ht="20.25" customHeight="1">
      <c r="A575" s="17"/>
      <c r="B575" s="709" t="str">
        <f>IF(COUNTIF('Oxford City'!AU$28:AU$36,"*n*")=0,"","X")</f>
        <v/>
      </c>
      <c r="C575" s="155" t="s">
        <v>295</v>
      </c>
      <c r="D575" s="33" t="str">
        <f t="shared" si="11"/>
        <v>Oxford City AC</v>
      </c>
      <c r="E575" s="709" t="s">
        <v>294</v>
      </c>
      <c r="F575" s="709" t="s">
        <v>123</v>
      </c>
    </row>
    <row r="576" spans="1:11" ht="20.25" customHeight="1">
      <c r="A576" s="55"/>
      <c r="B576" s="709" t="str" cm="1">
        <f t="array" ref="B576:B601">'Oxford City'!O$45:O$70</f>
        <v xml:space="preserve"> </v>
      </c>
      <c r="C576" s="56" cm="1">
        <f t="array" ref="C576:C601">'Oxford City'!A$45:A$70</f>
        <v>0</v>
      </c>
      <c r="D576" s="33" t="str">
        <f t="shared" si="11"/>
        <v>Oxford City AC</v>
      </c>
      <c r="E576" s="709" t="s">
        <v>122</v>
      </c>
      <c r="F576" s="709" t="s">
        <v>60</v>
      </c>
    </row>
    <row r="577" spans="1:6" ht="20.25" customHeight="1">
      <c r="A577" s="17"/>
      <c r="B577" s="709" t="str">
        <v xml:space="preserve"> </v>
      </c>
      <c r="C577" s="56">
        <v>0</v>
      </c>
      <c r="D577" s="33" t="str">
        <f t="shared" si="11"/>
        <v>Oxford City AC</v>
      </c>
      <c r="E577" s="709" t="s">
        <v>122</v>
      </c>
      <c r="F577" s="709" t="s">
        <v>60</v>
      </c>
    </row>
    <row r="578" spans="1:6" ht="20.25" customHeight="1">
      <c r="A578" s="17"/>
      <c r="B578" s="709" t="str">
        <v xml:space="preserve"> </v>
      </c>
      <c r="C578" s="56">
        <v>0</v>
      </c>
      <c r="D578" s="33" t="str">
        <f t="shared" si="11"/>
        <v>Oxford City AC</v>
      </c>
      <c r="E578" s="709" t="s">
        <v>122</v>
      </c>
      <c r="F578" s="709" t="s">
        <v>60</v>
      </c>
    </row>
    <row r="579" spans="1:6" ht="20.25" customHeight="1">
      <c r="A579" s="17"/>
      <c r="B579" s="709" t="str">
        <v xml:space="preserve"> </v>
      </c>
      <c r="C579" s="56">
        <v>0</v>
      </c>
      <c r="D579" s="33" t="str">
        <f t="shared" si="11"/>
        <v>Oxford City AC</v>
      </c>
      <c r="E579" s="709" t="s">
        <v>122</v>
      </c>
      <c r="F579" s="709" t="s">
        <v>60</v>
      </c>
    </row>
    <row r="580" spans="1:6" ht="20.25" customHeight="1">
      <c r="A580" s="17"/>
      <c r="B580" s="709" t="str">
        <v xml:space="preserve"> </v>
      </c>
      <c r="C580" s="56">
        <v>0</v>
      </c>
      <c r="D580" s="33" t="str">
        <f t="shared" si="11"/>
        <v>Oxford City AC</v>
      </c>
      <c r="E580" s="709" t="s">
        <v>122</v>
      </c>
      <c r="F580" s="709" t="s">
        <v>60</v>
      </c>
    </row>
    <row r="581" spans="1:6" ht="20.25" customHeight="1">
      <c r="A581" s="17"/>
      <c r="B581" s="709" t="str">
        <v xml:space="preserve"> </v>
      </c>
      <c r="C581" s="56">
        <v>0</v>
      </c>
      <c r="D581" s="33" t="str">
        <f t="shared" si="11"/>
        <v>Oxford City AC</v>
      </c>
      <c r="E581" s="709" t="s">
        <v>122</v>
      </c>
      <c r="F581" s="709" t="s">
        <v>60</v>
      </c>
    </row>
    <row r="582" spans="1:6" ht="20.25" customHeight="1">
      <c r="A582" s="17"/>
      <c r="B582" s="709" t="str">
        <v xml:space="preserve"> </v>
      </c>
      <c r="C582" s="56">
        <v>0</v>
      </c>
      <c r="D582" s="33" t="str">
        <f t="shared" si="11"/>
        <v>Oxford City AC</v>
      </c>
      <c r="E582" s="709" t="s">
        <v>122</v>
      </c>
      <c r="F582" s="709" t="s">
        <v>60</v>
      </c>
    </row>
    <row r="583" spans="1:6" ht="20.25" customHeight="1">
      <c r="A583" s="17"/>
      <c r="B583" s="709" t="str">
        <v xml:space="preserve"> </v>
      </c>
      <c r="C583" s="56">
        <v>0</v>
      </c>
      <c r="D583" s="33" t="str">
        <f t="shared" si="11"/>
        <v>Oxford City AC</v>
      </c>
      <c r="E583" s="709" t="s">
        <v>122</v>
      </c>
      <c r="F583" s="709" t="s">
        <v>60</v>
      </c>
    </row>
    <row r="584" spans="1:6" ht="20.25" customHeight="1">
      <c r="A584" s="17"/>
      <c r="B584" s="709" t="str">
        <v xml:space="preserve"> </v>
      </c>
      <c r="C584" s="56">
        <v>0</v>
      </c>
      <c r="D584" s="33" t="str">
        <f t="shared" si="11"/>
        <v>Oxford City AC</v>
      </c>
      <c r="E584" s="709" t="s">
        <v>122</v>
      </c>
      <c r="F584" s="709" t="s">
        <v>60</v>
      </c>
    </row>
    <row r="585" spans="1:6" ht="20.25" customHeight="1">
      <c r="A585" s="17"/>
      <c r="B585" s="709" t="str">
        <v xml:space="preserve"> </v>
      </c>
      <c r="C585" s="56">
        <v>0</v>
      </c>
      <c r="D585" s="33" t="str">
        <f t="shared" si="11"/>
        <v>Oxford City AC</v>
      </c>
      <c r="E585" s="709" t="s">
        <v>122</v>
      </c>
      <c r="F585" s="709" t="s">
        <v>60</v>
      </c>
    </row>
    <row r="586" spans="1:6" ht="20.25" customHeight="1">
      <c r="A586" s="17"/>
      <c r="B586" s="709" t="str">
        <v xml:space="preserve"> </v>
      </c>
      <c r="C586" s="56">
        <v>0</v>
      </c>
      <c r="D586" s="33" t="str">
        <f t="shared" si="11"/>
        <v>Oxford City AC</v>
      </c>
      <c r="E586" s="709" t="s">
        <v>122</v>
      </c>
      <c r="F586" s="709" t="s">
        <v>60</v>
      </c>
    </row>
    <row r="587" spans="1:6" ht="20.25" customHeight="1">
      <c r="A587" s="17"/>
      <c r="B587" s="709" t="str">
        <v xml:space="preserve"> </v>
      </c>
      <c r="C587" s="56">
        <v>0</v>
      </c>
      <c r="D587" s="33" t="str">
        <f t="shared" si="11"/>
        <v>Oxford City AC</v>
      </c>
      <c r="E587" s="709" t="s">
        <v>122</v>
      </c>
      <c r="F587" s="709" t="s">
        <v>60</v>
      </c>
    </row>
    <row r="588" spans="1:6" ht="20.25" customHeight="1">
      <c r="A588" s="17"/>
      <c r="B588" s="709" t="str">
        <v xml:space="preserve"> </v>
      </c>
      <c r="C588" s="56">
        <v>0</v>
      </c>
      <c r="D588" s="33" t="str">
        <f t="shared" si="11"/>
        <v>Oxford City AC</v>
      </c>
      <c r="E588" s="709" t="s">
        <v>122</v>
      </c>
      <c r="F588" s="709" t="s">
        <v>60</v>
      </c>
    </row>
    <row r="589" spans="1:6" ht="20.25" customHeight="1">
      <c r="A589" s="17"/>
      <c r="B589" s="709" t="str">
        <v xml:space="preserve"> </v>
      </c>
      <c r="C589" s="56">
        <v>0</v>
      </c>
      <c r="D589" s="33" t="str">
        <f t="shared" si="11"/>
        <v>Oxford City AC</v>
      </c>
      <c r="E589" s="709" t="s">
        <v>122</v>
      </c>
      <c r="F589" s="709" t="s">
        <v>60</v>
      </c>
    </row>
    <row r="590" spans="1:6" ht="20.25" customHeight="1">
      <c r="A590" s="17"/>
      <c r="B590" s="709" t="str">
        <v xml:space="preserve"> </v>
      </c>
      <c r="C590" s="56">
        <v>0</v>
      </c>
      <c r="D590" s="33" t="str">
        <f t="shared" si="11"/>
        <v>Oxford City AC</v>
      </c>
      <c r="E590" s="709" t="s">
        <v>122</v>
      </c>
      <c r="F590" s="709" t="s">
        <v>60</v>
      </c>
    </row>
    <row r="591" spans="1:6" ht="20.25" customHeight="1">
      <c r="A591" s="17"/>
      <c r="B591" s="709" t="str">
        <v xml:space="preserve"> </v>
      </c>
      <c r="C591" s="56">
        <v>0</v>
      </c>
      <c r="D591" s="33" t="str">
        <f t="shared" si="11"/>
        <v>Oxford City AC</v>
      </c>
      <c r="E591" s="709" t="s">
        <v>122</v>
      </c>
      <c r="F591" s="709" t="s">
        <v>60</v>
      </c>
    </row>
    <row r="592" spans="1:6" ht="20.25" customHeight="1">
      <c r="A592" s="17"/>
      <c r="B592" s="709" t="str">
        <v xml:space="preserve"> </v>
      </c>
      <c r="C592" s="56">
        <v>0</v>
      </c>
      <c r="D592" s="33" t="str">
        <f t="shared" si="11"/>
        <v>Oxford City AC</v>
      </c>
      <c r="E592" s="709" t="s">
        <v>122</v>
      </c>
      <c r="F592" s="709" t="s">
        <v>60</v>
      </c>
    </row>
    <row r="593" spans="1:11" ht="20.25" customHeight="1">
      <c r="A593" s="17"/>
      <c r="B593" s="709" t="str">
        <v xml:space="preserve"> </v>
      </c>
      <c r="C593" s="56">
        <v>0</v>
      </c>
      <c r="D593" s="33" t="str">
        <f t="shared" si="11"/>
        <v>Oxford City AC</v>
      </c>
      <c r="E593" s="709" t="s">
        <v>122</v>
      </c>
      <c r="F593" s="709" t="s">
        <v>60</v>
      </c>
    </row>
    <row r="594" spans="1:11" ht="20.25" customHeight="1">
      <c r="A594" s="17"/>
      <c r="B594" s="709" t="str">
        <v xml:space="preserve"> </v>
      </c>
      <c r="C594" s="56">
        <v>0</v>
      </c>
      <c r="D594" s="33" t="str">
        <f t="shared" si="11"/>
        <v>Oxford City AC</v>
      </c>
      <c r="E594" s="709" t="s">
        <v>122</v>
      </c>
      <c r="F594" s="709" t="s">
        <v>60</v>
      </c>
    </row>
    <row r="595" spans="1:11" ht="20.25" customHeight="1">
      <c r="A595" s="17"/>
      <c r="B595" s="709" t="str">
        <v xml:space="preserve"> </v>
      </c>
      <c r="C595" s="56">
        <v>0</v>
      </c>
      <c r="D595" s="33" t="str">
        <f t="shared" si="11"/>
        <v>Oxford City AC</v>
      </c>
      <c r="E595" s="709" t="s">
        <v>122</v>
      </c>
      <c r="F595" s="709" t="s">
        <v>60</v>
      </c>
    </row>
    <row r="596" spans="1:11" ht="20.25" customHeight="1">
      <c r="A596" s="17"/>
      <c r="B596" s="709" t="str">
        <v xml:space="preserve"> </v>
      </c>
      <c r="C596" s="56">
        <v>0</v>
      </c>
      <c r="D596" s="33" t="str">
        <f t="shared" si="11"/>
        <v>Oxford City AC</v>
      </c>
      <c r="E596" s="709" t="s">
        <v>122</v>
      </c>
      <c r="F596" s="709" t="s">
        <v>60</v>
      </c>
    </row>
    <row r="597" spans="1:11" ht="20.25" customHeight="1">
      <c r="A597" s="17"/>
      <c r="B597" s="709" t="str">
        <v xml:space="preserve"> </v>
      </c>
      <c r="C597" s="56">
        <v>0</v>
      </c>
      <c r="D597" s="33" t="str">
        <f t="shared" si="11"/>
        <v>Oxford City AC</v>
      </c>
      <c r="E597" s="709" t="s">
        <v>122</v>
      </c>
      <c r="F597" s="709" t="s">
        <v>60</v>
      </c>
    </row>
    <row r="598" spans="1:11" ht="20.25" customHeight="1">
      <c r="A598" s="17"/>
      <c r="B598" s="709" t="str">
        <v xml:space="preserve"> </v>
      </c>
      <c r="C598" s="56">
        <v>0</v>
      </c>
      <c r="D598" s="33" t="str">
        <f t="shared" si="11"/>
        <v>Oxford City AC</v>
      </c>
      <c r="E598" s="709" t="s">
        <v>122</v>
      </c>
      <c r="F598" s="709" t="s">
        <v>60</v>
      </c>
    </row>
    <row r="599" spans="1:11" ht="20.25" customHeight="1">
      <c r="A599" s="17"/>
      <c r="B599" s="709" t="str">
        <v xml:space="preserve"> </v>
      </c>
      <c r="C599" s="56">
        <v>0</v>
      </c>
      <c r="D599" s="33" t="str">
        <f t="shared" si="11"/>
        <v>Oxford City AC</v>
      </c>
      <c r="E599" s="709" t="s">
        <v>122</v>
      </c>
      <c r="F599" s="709" t="s">
        <v>60</v>
      </c>
    </row>
    <row r="600" spans="1:11" ht="20.25" customHeight="1">
      <c r="A600" s="17"/>
      <c r="B600" s="709" t="str">
        <v xml:space="preserve"> </v>
      </c>
      <c r="C600" s="56">
        <v>0</v>
      </c>
      <c r="D600" s="33" t="str">
        <f t="shared" si="11"/>
        <v>Oxford City AC</v>
      </c>
      <c r="E600" s="709" t="s">
        <v>122</v>
      </c>
      <c r="F600" s="709" t="s">
        <v>60</v>
      </c>
    </row>
    <row r="601" spans="1:11" ht="20.25" customHeight="1">
      <c r="A601" s="17"/>
      <c r="B601" s="709" t="str">
        <v xml:space="preserve"> </v>
      </c>
      <c r="C601" s="56">
        <v>0</v>
      </c>
      <c r="D601" s="33" t="str">
        <f t="shared" si="11"/>
        <v>Oxford City AC</v>
      </c>
      <c r="E601" s="709" t="s">
        <v>122</v>
      </c>
      <c r="F601" s="709" t="s">
        <v>60</v>
      </c>
      <c r="H601" s="7" t="str">
        <f>D601</f>
        <v>Oxford City AC</v>
      </c>
      <c r="I601" s="7" t="str">
        <f>E601</f>
        <v>U14</v>
      </c>
      <c r="J601" s="7" t="str">
        <f>F601</f>
        <v>F</v>
      </c>
      <c r="K601" s="7">
        <f>26-COUNT(C576:C601)</f>
        <v>0</v>
      </c>
    </row>
    <row r="602" spans="1:11" ht="20.25" customHeight="1">
      <c r="A602" s="17"/>
      <c r="B602" s="709" t="str">
        <f>IF(COUNTIF('Oxford City'!N$45:N$70,"*n*")=0,"","X")</f>
        <v/>
      </c>
      <c r="C602" s="155" t="s">
        <v>296</v>
      </c>
      <c r="D602" s="33" t="str">
        <f t="shared" si="11"/>
        <v>Oxford City AC</v>
      </c>
      <c r="E602" s="709" t="s">
        <v>122</v>
      </c>
      <c r="F602" s="709" t="s">
        <v>60</v>
      </c>
    </row>
    <row r="603" spans="1:11" ht="20.25" customHeight="1">
      <c r="A603" s="17"/>
      <c r="B603" s="709" t="str" cm="1">
        <f t="array" ref="B603:B628">'Oxford City'!AG$45:AG$70</f>
        <v xml:space="preserve"> </v>
      </c>
      <c r="C603" s="33" cm="1">
        <f t="array" ref="C603:C628">'Oxford City'!R$45:R$70</f>
        <v>0</v>
      </c>
      <c r="D603" s="33" t="str">
        <f t="shared" si="11"/>
        <v>Oxford City AC</v>
      </c>
      <c r="E603" s="709" t="s">
        <v>157</v>
      </c>
      <c r="F603" s="709" t="s">
        <v>60</v>
      </c>
    </row>
    <row r="604" spans="1:11" ht="20.25" customHeight="1">
      <c r="A604" s="17"/>
      <c r="B604" s="709" t="str">
        <v xml:space="preserve"> </v>
      </c>
      <c r="C604" s="56">
        <v>0</v>
      </c>
      <c r="D604" s="33" t="str">
        <f t="shared" si="11"/>
        <v>Oxford City AC</v>
      </c>
      <c r="E604" s="709" t="s">
        <v>157</v>
      </c>
      <c r="F604" s="709" t="s">
        <v>60</v>
      </c>
    </row>
    <row r="605" spans="1:11" ht="20.25" customHeight="1">
      <c r="A605" s="17"/>
      <c r="B605" s="709" t="str">
        <v xml:space="preserve"> </v>
      </c>
      <c r="C605" s="56">
        <v>0</v>
      </c>
      <c r="D605" s="33" t="str">
        <f t="shared" si="11"/>
        <v>Oxford City AC</v>
      </c>
      <c r="E605" s="709" t="s">
        <v>157</v>
      </c>
      <c r="F605" s="709" t="s">
        <v>60</v>
      </c>
    </row>
    <row r="606" spans="1:11" ht="20.25" customHeight="1">
      <c r="A606" s="17"/>
      <c r="B606" s="709" t="str">
        <v xml:space="preserve"> </v>
      </c>
      <c r="C606" s="56">
        <v>0</v>
      </c>
      <c r="D606" s="33" t="str">
        <f t="shared" si="11"/>
        <v>Oxford City AC</v>
      </c>
      <c r="E606" s="709" t="s">
        <v>157</v>
      </c>
      <c r="F606" s="709" t="s">
        <v>60</v>
      </c>
    </row>
    <row r="607" spans="1:11" ht="20.25" customHeight="1">
      <c r="A607" s="17"/>
      <c r="B607" s="709" t="str">
        <v xml:space="preserve"> </v>
      </c>
      <c r="C607" s="56">
        <v>0</v>
      </c>
      <c r="D607" s="33" t="str">
        <f t="shared" si="11"/>
        <v>Oxford City AC</v>
      </c>
      <c r="E607" s="709" t="s">
        <v>157</v>
      </c>
      <c r="F607" s="709" t="s">
        <v>60</v>
      </c>
    </row>
    <row r="608" spans="1:11" ht="20.25" customHeight="1">
      <c r="A608" s="17"/>
      <c r="B608" s="709" t="str">
        <v xml:space="preserve"> </v>
      </c>
      <c r="C608" s="56">
        <v>0</v>
      </c>
      <c r="D608" s="33" t="str">
        <f t="shared" si="11"/>
        <v>Oxford City AC</v>
      </c>
      <c r="E608" s="709" t="s">
        <v>157</v>
      </c>
      <c r="F608" s="709" t="s">
        <v>60</v>
      </c>
    </row>
    <row r="609" spans="1:6" ht="20.25" customHeight="1">
      <c r="A609" s="17"/>
      <c r="B609" s="709" t="str">
        <v xml:space="preserve"> </v>
      </c>
      <c r="C609" s="56">
        <v>0</v>
      </c>
      <c r="D609" s="33" t="str">
        <f t="shared" si="11"/>
        <v>Oxford City AC</v>
      </c>
      <c r="E609" s="709" t="s">
        <v>157</v>
      </c>
      <c r="F609" s="709" t="s">
        <v>60</v>
      </c>
    </row>
    <row r="610" spans="1:6" ht="20.25" customHeight="1">
      <c r="A610" s="17"/>
      <c r="B610" s="709" t="str">
        <v xml:space="preserve"> </v>
      </c>
      <c r="C610" s="56">
        <v>0</v>
      </c>
      <c r="D610" s="33" t="str">
        <f t="shared" si="11"/>
        <v>Oxford City AC</v>
      </c>
      <c r="E610" s="709" t="s">
        <v>157</v>
      </c>
      <c r="F610" s="709" t="s">
        <v>60</v>
      </c>
    </row>
    <row r="611" spans="1:6" ht="20.25" customHeight="1">
      <c r="A611" s="17"/>
      <c r="B611" s="709" t="str">
        <v xml:space="preserve"> </v>
      </c>
      <c r="C611" s="56">
        <v>0</v>
      </c>
      <c r="D611" s="33" t="str">
        <f t="shared" si="11"/>
        <v>Oxford City AC</v>
      </c>
      <c r="E611" s="709" t="s">
        <v>157</v>
      </c>
      <c r="F611" s="709" t="s">
        <v>60</v>
      </c>
    </row>
    <row r="612" spans="1:6" ht="20.25" customHeight="1">
      <c r="A612" s="17"/>
      <c r="B612" s="709" t="str">
        <v xml:space="preserve"> </v>
      </c>
      <c r="C612" s="56">
        <v>0</v>
      </c>
      <c r="D612" s="33" t="str">
        <f t="shared" si="11"/>
        <v>Oxford City AC</v>
      </c>
      <c r="E612" s="709" t="s">
        <v>157</v>
      </c>
      <c r="F612" s="709" t="s">
        <v>60</v>
      </c>
    </row>
    <row r="613" spans="1:6" ht="20.25" customHeight="1">
      <c r="A613" s="17"/>
      <c r="B613" s="709" t="str">
        <v xml:space="preserve"> </v>
      </c>
      <c r="C613" s="56">
        <v>0</v>
      </c>
      <c r="D613" s="33" t="str">
        <f t="shared" si="11"/>
        <v>Oxford City AC</v>
      </c>
      <c r="E613" s="709" t="s">
        <v>157</v>
      </c>
      <c r="F613" s="709" t="s">
        <v>60</v>
      </c>
    </row>
    <row r="614" spans="1:6" ht="20.25" customHeight="1">
      <c r="A614" s="17"/>
      <c r="B614" s="709" t="str">
        <v xml:space="preserve"> </v>
      </c>
      <c r="C614" s="56">
        <v>0</v>
      </c>
      <c r="D614" s="33" t="str">
        <f t="shared" si="11"/>
        <v>Oxford City AC</v>
      </c>
      <c r="E614" s="709" t="s">
        <v>157</v>
      </c>
      <c r="F614" s="709" t="s">
        <v>60</v>
      </c>
    </row>
    <row r="615" spans="1:6" ht="20.25" customHeight="1">
      <c r="A615" s="17"/>
      <c r="B615" s="709" t="str">
        <v xml:space="preserve"> </v>
      </c>
      <c r="C615" s="56">
        <v>0</v>
      </c>
      <c r="D615" s="33" t="str">
        <f t="shared" si="11"/>
        <v>Oxford City AC</v>
      </c>
      <c r="E615" s="709" t="s">
        <v>157</v>
      </c>
      <c r="F615" s="709" t="s">
        <v>60</v>
      </c>
    </row>
    <row r="616" spans="1:6" ht="20.25" customHeight="1">
      <c r="A616" s="17"/>
      <c r="B616" s="709" t="str">
        <v xml:space="preserve"> </v>
      </c>
      <c r="C616" s="56">
        <v>0</v>
      </c>
      <c r="D616" s="33" t="str">
        <f t="shared" si="11"/>
        <v>Oxford City AC</v>
      </c>
      <c r="E616" s="709" t="s">
        <v>157</v>
      </c>
      <c r="F616" s="709" t="s">
        <v>60</v>
      </c>
    </row>
    <row r="617" spans="1:6" ht="20.25" customHeight="1">
      <c r="A617" s="17"/>
      <c r="B617" s="709" t="str">
        <v xml:space="preserve"> </v>
      </c>
      <c r="C617" s="56">
        <v>0</v>
      </c>
      <c r="D617" s="33" t="str">
        <f t="shared" si="11"/>
        <v>Oxford City AC</v>
      </c>
      <c r="E617" s="709" t="s">
        <v>157</v>
      </c>
      <c r="F617" s="709" t="s">
        <v>60</v>
      </c>
    </row>
    <row r="618" spans="1:6" ht="20.25" customHeight="1">
      <c r="A618" s="17"/>
      <c r="B618" s="709" t="str">
        <v xml:space="preserve"> </v>
      </c>
      <c r="C618" s="56">
        <v>0</v>
      </c>
      <c r="D618" s="33" t="str">
        <f t="shared" si="11"/>
        <v>Oxford City AC</v>
      </c>
      <c r="E618" s="709" t="s">
        <v>157</v>
      </c>
      <c r="F618" s="709" t="s">
        <v>60</v>
      </c>
    </row>
    <row r="619" spans="1:6" ht="20.25" customHeight="1">
      <c r="A619" s="17"/>
      <c r="B619" s="709" t="str">
        <v xml:space="preserve"> </v>
      </c>
      <c r="C619" s="56">
        <v>0</v>
      </c>
      <c r="D619" s="33" t="str">
        <f t="shared" si="11"/>
        <v>Oxford City AC</v>
      </c>
      <c r="E619" s="709" t="s">
        <v>157</v>
      </c>
      <c r="F619" s="709" t="s">
        <v>60</v>
      </c>
    </row>
    <row r="620" spans="1:6" ht="20.25" customHeight="1">
      <c r="A620" s="17"/>
      <c r="B620" s="709" t="str">
        <v xml:space="preserve"> </v>
      </c>
      <c r="C620" s="56">
        <v>0</v>
      </c>
      <c r="D620" s="33" t="str">
        <f t="shared" si="11"/>
        <v>Oxford City AC</v>
      </c>
      <c r="E620" s="709" t="s">
        <v>157</v>
      </c>
      <c r="F620" s="709" t="s">
        <v>60</v>
      </c>
    </row>
    <row r="621" spans="1:6" ht="20.25" customHeight="1">
      <c r="A621" s="17"/>
      <c r="B621" s="709" t="str">
        <v xml:space="preserve"> </v>
      </c>
      <c r="C621" s="56">
        <v>0</v>
      </c>
      <c r="D621" s="33" t="str">
        <f t="shared" si="11"/>
        <v>Oxford City AC</v>
      </c>
      <c r="E621" s="709" t="s">
        <v>157</v>
      </c>
      <c r="F621" s="709" t="s">
        <v>60</v>
      </c>
    </row>
    <row r="622" spans="1:6" ht="20.25" customHeight="1">
      <c r="A622" s="17"/>
      <c r="B622" s="709" t="str">
        <v xml:space="preserve"> </v>
      </c>
      <c r="C622" s="56">
        <v>0</v>
      </c>
      <c r="D622" s="33" t="str">
        <f t="shared" si="11"/>
        <v>Oxford City AC</v>
      </c>
      <c r="E622" s="709" t="s">
        <v>157</v>
      </c>
      <c r="F622" s="709" t="s">
        <v>60</v>
      </c>
    </row>
    <row r="623" spans="1:6" ht="20.25" customHeight="1">
      <c r="A623" s="17"/>
      <c r="B623" s="709" t="str">
        <v xml:space="preserve"> </v>
      </c>
      <c r="C623" s="56">
        <v>0</v>
      </c>
      <c r="D623" s="33" t="str">
        <f t="shared" si="11"/>
        <v>Oxford City AC</v>
      </c>
      <c r="E623" s="709" t="s">
        <v>157</v>
      </c>
      <c r="F623" s="709" t="s">
        <v>60</v>
      </c>
    </row>
    <row r="624" spans="1:6" ht="20.25" customHeight="1">
      <c r="A624" s="17"/>
      <c r="B624" s="709" t="str">
        <v xml:space="preserve"> </v>
      </c>
      <c r="C624" s="56">
        <v>0</v>
      </c>
      <c r="D624" s="33" t="str">
        <f t="shared" si="11"/>
        <v>Oxford City AC</v>
      </c>
      <c r="E624" s="709" t="s">
        <v>157</v>
      </c>
      <c r="F624" s="709" t="s">
        <v>60</v>
      </c>
    </row>
    <row r="625" spans="1:11" ht="20.25" customHeight="1">
      <c r="A625" s="17"/>
      <c r="B625" s="709" t="str">
        <v xml:space="preserve"> </v>
      </c>
      <c r="C625" s="56">
        <v>0</v>
      </c>
      <c r="D625" s="33" t="str">
        <f t="shared" ref="D625:D656" si="12">$D$495</f>
        <v>Oxford City AC</v>
      </c>
      <c r="E625" s="709" t="s">
        <v>157</v>
      </c>
      <c r="F625" s="709" t="s">
        <v>60</v>
      </c>
    </row>
    <row r="626" spans="1:11" ht="20.25" customHeight="1">
      <c r="A626" s="17"/>
      <c r="B626" s="709" t="str">
        <v xml:space="preserve"> </v>
      </c>
      <c r="C626" s="56">
        <v>0</v>
      </c>
      <c r="D626" s="33" t="str">
        <f t="shared" si="12"/>
        <v>Oxford City AC</v>
      </c>
      <c r="E626" s="709" t="s">
        <v>157</v>
      </c>
      <c r="F626" s="709" t="s">
        <v>60</v>
      </c>
    </row>
    <row r="627" spans="1:11" ht="20.25" customHeight="1">
      <c r="A627" s="17"/>
      <c r="B627" s="709" t="str">
        <v xml:space="preserve"> </v>
      </c>
      <c r="C627" s="56">
        <v>0</v>
      </c>
      <c r="D627" s="33" t="str">
        <f t="shared" si="12"/>
        <v>Oxford City AC</v>
      </c>
      <c r="E627" s="709" t="s">
        <v>157</v>
      </c>
      <c r="F627" s="709" t="s">
        <v>60</v>
      </c>
    </row>
    <row r="628" spans="1:11" ht="20.25" customHeight="1">
      <c r="A628" s="17"/>
      <c r="B628" s="709" t="str">
        <v xml:space="preserve"> </v>
      </c>
      <c r="C628" s="56">
        <v>0</v>
      </c>
      <c r="D628" s="33" t="str">
        <f t="shared" si="12"/>
        <v>Oxford City AC</v>
      </c>
      <c r="E628" s="709" t="s">
        <v>157</v>
      </c>
      <c r="F628" s="709" t="s">
        <v>60</v>
      </c>
      <c r="H628" s="7" t="str">
        <f>D628</f>
        <v>Oxford City AC</v>
      </c>
      <c r="I628" s="7" t="str">
        <f>E628</f>
        <v>U16</v>
      </c>
      <c r="J628" s="7" t="str">
        <f>F628</f>
        <v>F</v>
      </c>
      <c r="K628" s="7">
        <f>26-COUNT(C603:C628)</f>
        <v>0</v>
      </c>
    </row>
    <row r="629" spans="1:11" ht="20.25" customHeight="1">
      <c r="A629" s="17"/>
      <c r="B629" s="709" t="str">
        <f>IF(COUNTIF('Oxford City'!AF$45:AF$70,"*n*")=0,"","X")</f>
        <v/>
      </c>
      <c r="C629" s="155" t="s">
        <v>297</v>
      </c>
      <c r="D629" s="33" t="str">
        <f t="shared" si="12"/>
        <v>Oxford City AC</v>
      </c>
      <c r="E629" s="709" t="s">
        <v>157</v>
      </c>
      <c r="F629" s="709" t="s">
        <v>60</v>
      </c>
    </row>
    <row r="630" spans="1:11" ht="20.25" customHeight="1">
      <c r="A630" s="17"/>
      <c r="B630" s="709" t="str" cm="1">
        <f t="array" ref="B630:B645">'Oxford City'!AY$45:AY$60</f>
        <v xml:space="preserve"> </v>
      </c>
      <c r="C630" s="33" cm="1">
        <f t="array" ref="C630:C645">'Oxford City'!AJ$45:AJ$60</f>
        <v>0</v>
      </c>
      <c r="D630" s="33" t="str">
        <f t="shared" si="12"/>
        <v>Oxford City AC</v>
      </c>
      <c r="E630" s="709" t="s">
        <v>183</v>
      </c>
      <c r="F630" s="709" t="s">
        <v>60</v>
      </c>
    </row>
    <row r="631" spans="1:11" ht="20.25" customHeight="1">
      <c r="A631" s="17"/>
      <c r="B631" s="709" t="str">
        <v xml:space="preserve"> </v>
      </c>
      <c r="C631" s="56">
        <v>0</v>
      </c>
      <c r="D631" s="33" t="str">
        <f t="shared" si="12"/>
        <v>Oxford City AC</v>
      </c>
      <c r="E631" s="709" t="s">
        <v>183</v>
      </c>
      <c r="F631" s="709" t="s">
        <v>60</v>
      </c>
    </row>
    <row r="632" spans="1:11" ht="20.25" customHeight="1">
      <c r="A632" s="17"/>
      <c r="B632" s="709" t="str">
        <v xml:space="preserve"> </v>
      </c>
      <c r="C632" s="56">
        <v>0</v>
      </c>
      <c r="D632" s="33" t="str">
        <f t="shared" si="12"/>
        <v>Oxford City AC</v>
      </c>
      <c r="E632" s="709" t="s">
        <v>183</v>
      </c>
      <c r="F632" s="709" t="s">
        <v>60</v>
      </c>
    </row>
    <row r="633" spans="1:11" ht="20.25" customHeight="1">
      <c r="A633" s="17"/>
      <c r="B633" s="709" t="str">
        <v xml:space="preserve"> </v>
      </c>
      <c r="C633" s="56">
        <v>0</v>
      </c>
      <c r="D633" s="33" t="str">
        <f t="shared" si="12"/>
        <v>Oxford City AC</v>
      </c>
      <c r="E633" s="709" t="s">
        <v>183</v>
      </c>
      <c r="F633" s="709" t="s">
        <v>60</v>
      </c>
    </row>
    <row r="634" spans="1:11" ht="20.25" customHeight="1">
      <c r="A634" s="17"/>
      <c r="B634" s="709" t="str">
        <v xml:space="preserve"> </v>
      </c>
      <c r="C634" s="56">
        <v>0</v>
      </c>
      <c r="D634" s="33" t="str">
        <f t="shared" si="12"/>
        <v>Oxford City AC</v>
      </c>
      <c r="E634" s="709" t="s">
        <v>183</v>
      </c>
      <c r="F634" s="709" t="s">
        <v>60</v>
      </c>
    </row>
    <row r="635" spans="1:11" ht="20.25" customHeight="1">
      <c r="A635" s="17"/>
      <c r="B635" s="709" t="str">
        <v xml:space="preserve"> </v>
      </c>
      <c r="C635" s="56">
        <v>0</v>
      </c>
      <c r="D635" s="33" t="str">
        <f t="shared" si="12"/>
        <v>Oxford City AC</v>
      </c>
      <c r="E635" s="709" t="s">
        <v>183</v>
      </c>
      <c r="F635" s="709" t="s">
        <v>60</v>
      </c>
    </row>
    <row r="636" spans="1:11" ht="20.25" customHeight="1">
      <c r="A636" s="17"/>
      <c r="B636" s="709" t="str">
        <v xml:space="preserve"> </v>
      </c>
      <c r="C636" s="56">
        <v>0</v>
      </c>
      <c r="D636" s="33" t="str">
        <f t="shared" si="12"/>
        <v>Oxford City AC</v>
      </c>
      <c r="E636" s="709" t="s">
        <v>183</v>
      </c>
      <c r="F636" s="709" t="s">
        <v>60</v>
      </c>
    </row>
    <row r="637" spans="1:11" ht="20.25" customHeight="1">
      <c r="A637" s="17"/>
      <c r="B637" s="709" t="str">
        <v xml:space="preserve"> </v>
      </c>
      <c r="C637" s="56">
        <v>0</v>
      </c>
      <c r="D637" s="33" t="str">
        <f t="shared" si="12"/>
        <v>Oxford City AC</v>
      </c>
      <c r="E637" s="709" t="s">
        <v>183</v>
      </c>
      <c r="F637" s="709" t="s">
        <v>60</v>
      </c>
    </row>
    <row r="638" spans="1:11" ht="20.25" customHeight="1">
      <c r="A638" s="17"/>
      <c r="B638" s="709" t="str">
        <v xml:space="preserve"> </v>
      </c>
      <c r="C638" s="56">
        <v>0</v>
      </c>
      <c r="D638" s="33" t="str">
        <f t="shared" si="12"/>
        <v>Oxford City AC</v>
      </c>
      <c r="E638" s="709" t="s">
        <v>183</v>
      </c>
      <c r="F638" s="709" t="s">
        <v>60</v>
      </c>
    </row>
    <row r="639" spans="1:11" ht="20.25" customHeight="1">
      <c r="A639" s="17"/>
      <c r="B639" s="709" t="str">
        <v xml:space="preserve"> </v>
      </c>
      <c r="C639" s="56">
        <v>0</v>
      </c>
      <c r="D639" s="33" t="str">
        <f t="shared" si="12"/>
        <v>Oxford City AC</v>
      </c>
      <c r="E639" s="709" t="s">
        <v>183</v>
      </c>
      <c r="F639" s="709" t="s">
        <v>60</v>
      </c>
    </row>
    <row r="640" spans="1:11" ht="20.25" customHeight="1">
      <c r="A640" s="17"/>
      <c r="B640" s="709" t="str">
        <v xml:space="preserve"> </v>
      </c>
      <c r="C640" s="56">
        <v>0</v>
      </c>
      <c r="D640" s="33" t="str">
        <f t="shared" si="12"/>
        <v>Oxford City AC</v>
      </c>
      <c r="E640" s="709" t="s">
        <v>183</v>
      </c>
      <c r="F640" s="709" t="s">
        <v>60</v>
      </c>
    </row>
    <row r="641" spans="1:11" ht="20.25" customHeight="1">
      <c r="A641" s="17"/>
      <c r="B641" s="709" t="str">
        <v xml:space="preserve"> </v>
      </c>
      <c r="C641" s="56">
        <v>0</v>
      </c>
      <c r="D641" s="33" t="str">
        <f t="shared" si="12"/>
        <v>Oxford City AC</v>
      </c>
      <c r="E641" s="709" t="s">
        <v>183</v>
      </c>
      <c r="F641" s="709" t="s">
        <v>60</v>
      </c>
    </row>
    <row r="642" spans="1:11" ht="20.25" customHeight="1">
      <c r="A642" s="17"/>
      <c r="B642" s="709" t="str">
        <v xml:space="preserve"> </v>
      </c>
      <c r="C642" s="56">
        <v>0</v>
      </c>
      <c r="D642" s="33" t="str">
        <f t="shared" si="12"/>
        <v>Oxford City AC</v>
      </c>
      <c r="E642" s="709" t="s">
        <v>183</v>
      </c>
      <c r="F642" s="709" t="s">
        <v>60</v>
      </c>
    </row>
    <row r="643" spans="1:11" ht="20.25" customHeight="1">
      <c r="A643" s="17"/>
      <c r="B643" s="709" t="str">
        <v xml:space="preserve"> </v>
      </c>
      <c r="C643" s="56">
        <v>0</v>
      </c>
      <c r="D643" s="33" t="str">
        <f t="shared" si="12"/>
        <v>Oxford City AC</v>
      </c>
      <c r="E643" s="709" t="s">
        <v>183</v>
      </c>
      <c r="F643" s="709" t="s">
        <v>60</v>
      </c>
    </row>
    <row r="644" spans="1:11" ht="20.25" customHeight="1">
      <c r="A644" s="17"/>
      <c r="B644" s="709" t="str">
        <v xml:space="preserve"> </v>
      </c>
      <c r="C644" s="56">
        <v>0</v>
      </c>
      <c r="D644" s="33" t="str">
        <f t="shared" si="12"/>
        <v>Oxford City AC</v>
      </c>
      <c r="E644" s="709" t="s">
        <v>183</v>
      </c>
      <c r="F644" s="709" t="s">
        <v>60</v>
      </c>
    </row>
    <row r="645" spans="1:11" ht="20.25" customHeight="1">
      <c r="A645" s="17"/>
      <c r="B645" s="709" t="str">
        <v xml:space="preserve"> </v>
      </c>
      <c r="C645" s="56">
        <v>0</v>
      </c>
      <c r="D645" s="33" t="str">
        <f t="shared" si="12"/>
        <v>Oxford City AC</v>
      </c>
      <c r="E645" s="709" t="s">
        <v>183</v>
      </c>
      <c r="F645" s="709" t="s">
        <v>60</v>
      </c>
      <c r="H645" s="7" t="str">
        <f>D645</f>
        <v>Oxford City AC</v>
      </c>
      <c r="I645" s="7" t="str">
        <f>E645</f>
        <v>U18</v>
      </c>
      <c r="J645" s="7" t="str">
        <f>F645</f>
        <v>F</v>
      </c>
      <c r="K645" s="62">
        <f>16-COUNT(C630:C645)</f>
        <v>0</v>
      </c>
    </row>
    <row r="646" spans="1:11" ht="20.25" customHeight="1">
      <c r="A646" s="17"/>
      <c r="B646" s="709" t="str">
        <f>IF(COUNTIF('Oxford City'!AX$45:AX$60,"*n*")=0,"","X")</f>
        <v/>
      </c>
      <c r="C646" s="155" t="s">
        <v>298</v>
      </c>
      <c r="D646" s="33" t="str">
        <f t="shared" si="12"/>
        <v>Oxford City AC</v>
      </c>
      <c r="E646" s="709" t="s">
        <v>183</v>
      </c>
      <c r="F646" s="709" t="s">
        <v>60</v>
      </c>
    </row>
    <row r="647" spans="1:11" ht="20.25" customHeight="1">
      <c r="A647" s="17"/>
      <c r="B647" s="709" t="str" cm="1">
        <f t="array" ref="B647:B655">'Oxford City'!AY$70:AY$78</f>
        <v xml:space="preserve"> </v>
      </c>
      <c r="C647" s="33" cm="1">
        <f t="array" ref="C647:C655">'Oxford City'!AJ$70:AJ$78</f>
        <v>0</v>
      </c>
      <c r="D647" s="33" t="str">
        <f t="shared" si="12"/>
        <v>Oxford City AC</v>
      </c>
      <c r="E647" s="709" t="s">
        <v>294</v>
      </c>
      <c r="F647" s="709" t="s">
        <v>60</v>
      </c>
    </row>
    <row r="648" spans="1:11" ht="20.25" customHeight="1">
      <c r="A648" s="17"/>
      <c r="B648" s="709" t="str">
        <v xml:space="preserve"> </v>
      </c>
      <c r="C648" s="56">
        <v>0</v>
      </c>
      <c r="D648" s="33" t="str">
        <f t="shared" si="12"/>
        <v>Oxford City AC</v>
      </c>
      <c r="E648" s="709" t="s">
        <v>294</v>
      </c>
      <c r="F648" s="709" t="s">
        <v>60</v>
      </c>
    </row>
    <row r="649" spans="1:11" ht="20.25" customHeight="1">
      <c r="A649" s="17"/>
      <c r="B649" s="709" t="str">
        <v xml:space="preserve"> </v>
      </c>
      <c r="C649" s="56">
        <v>0</v>
      </c>
      <c r="D649" s="33" t="str">
        <f t="shared" si="12"/>
        <v>Oxford City AC</v>
      </c>
      <c r="E649" s="709" t="s">
        <v>294</v>
      </c>
      <c r="F649" s="709" t="s">
        <v>60</v>
      </c>
    </row>
    <row r="650" spans="1:11" ht="20.25" customHeight="1">
      <c r="A650" s="17"/>
      <c r="B650" s="709" t="str">
        <v xml:space="preserve"> </v>
      </c>
      <c r="C650" s="56">
        <v>0</v>
      </c>
      <c r="D650" s="33" t="str">
        <f t="shared" si="12"/>
        <v>Oxford City AC</v>
      </c>
      <c r="E650" s="709" t="s">
        <v>294</v>
      </c>
      <c r="F650" s="709" t="s">
        <v>60</v>
      </c>
    </row>
    <row r="651" spans="1:11" ht="20.25" customHeight="1">
      <c r="A651" s="17"/>
      <c r="B651" s="709" t="str">
        <v xml:space="preserve"> </v>
      </c>
      <c r="C651" s="56">
        <v>0</v>
      </c>
      <c r="D651" s="33" t="str">
        <f t="shared" si="12"/>
        <v>Oxford City AC</v>
      </c>
      <c r="E651" s="709" t="s">
        <v>294</v>
      </c>
      <c r="F651" s="709" t="s">
        <v>60</v>
      </c>
    </row>
    <row r="652" spans="1:11" ht="20.25" customHeight="1">
      <c r="A652" s="17"/>
      <c r="B652" s="709" t="str">
        <v xml:space="preserve"> </v>
      </c>
      <c r="C652" s="56">
        <v>0</v>
      </c>
      <c r="D652" s="33" t="str">
        <f t="shared" si="12"/>
        <v>Oxford City AC</v>
      </c>
      <c r="E652" s="709" t="s">
        <v>294</v>
      </c>
      <c r="F652" s="709" t="s">
        <v>60</v>
      </c>
    </row>
    <row r="653" spans="1:11" ht="20.25" customHeight="1">
      <c r="A653" s="17"/>
      <c r="B653" s="709" t="str">
        <v xml:space="preserve"> </v>
      </c>
      <c r="C653" s="56">
        <v>0</v>
      </c>
      <c r="D653" s="33" t="str">
        <f t="shared" si="12"/>
        <v>Oxford City AC</v>
      </c>
      <c r="E653" s="709" t="s">
        <v>294</v>
      </c>
      <c r="F653" s="709" t="s">
        <v>60</v>
      </c>
    </row>
    <row r="654" spans="1:11" ht="20.25" customHeight="1">
      <c r="A654" s="17"/>
      <c r="B654" s="709" t="str">
        <v xml:space="preserve"> </v>
      </c>
      <c r="C654" s="56">
        <v>0</v>
      </c>
      <c r="D654" s="33" t="str">
        <f t="shared" si="12"/>
        <v>Oxford City AC</v>
      </c>
      <c r="E654" s="709" t="s">
        <v>294</v>
      </c>
      <c r="F654" s="709" t="s">
        <v>60</v>
      </c>
    </row>
    <row r="655" spans="1:11" ht="20.25" customHeight="1">
      <c r="A655" s="17"/>
      <c r="B655" s="709" t="str">
        <v xml:space="preserve"> </v>
      </c>
      <c r="C655" s="56">
        <v>0</v>
      </c>
      <c r="D655" s="33" t="str">
        <f t="shared" si="12"/>
        <v>Oxford City AC</v>
      </c>
      <c r="E655" s="709" t="s">
        <v>294</v>
      </c>
      <c r="F655" s="709" t="s">
        <v>60</v>
      </c>
      <c r="H655" s="7" t="str">
        <f>D655</f>
        <v>Oxford City AC</v>
      </c>
      <c r="I655" s="7" t="str">
        <f>E655</f>
        <v>U20</v>
      </c>
      <c r="J655" s="7" t="str">
        <f>F655</f>
        <v>F</v>
      </c>
      <c r="K655" s="7">
        <f>9-COUNT(C647:C656)</f>
        <v>0</v>
      </c>
    </row>
    <row r="656" spans="1:11" ht="20.25" customHeight="1">
      <c r="A656" s="17"/>
      <c r="B656" s="709" t="str">
        <f>IF(COUNTIF('Oxford City'!AX$70:AX$78,"*n*")=0,"","X")</f>
        <v/>
      </c>
      <c r="C656" s="155" t="s">
        <v>299</v>
      </c>
      <c r="D656" s="33" t="str">
        <f t="shared" si="12"/>
        <v>Oxford City AC</v>
      </c>
      <c r="E656" s="709" t="s">
        <v>294</v>
      </c>
      <c r="F656" s="709" t="s">
        <v>60</v>
      </c>
    </row>
    <row r="657" spans="1:6" ht="20.25" customHeight="1">
      <c r="A657" s="57"/>
      <c r="B657" s="58"/>
      <c r="C657" s="58"/>
      <c r="D657" s="58"/>
      <c r="E657" s="58"/>
      <c r="F657" s="59"/>
    </row>
    <row r="658" spans="1:6" ht="20.25" customHeight="1">
      <c r="A658" s="55"/>
      <c r="B658" s="709" t="str" cm="1">
        <f t="array" ref="B658:B683">Radley!$O5:O$30</f>
        <v xml:space="preserve"> </v>
      </c>
      <c r="C658" s="56" cm="1">
        <f t="array" ref="C658:C683">Radley!A$5:A$30</f>
        <v>0</v>
      </c>
      <c r="D658" s="33" t="str">
        <f>Radley!AJ$2</f>
        <v>Radley AC</v>
      </c>
      <c r="E658" s="709" t="s">
        <v>122</v>
      </c>
      <c r="F658" s="709" t="s">
        <v>123</v>
      </c>
    </row>
    <row r="659" spans="1:6" ht="20.25" customHeight="1">
      <c r="A659" s="17"/>
      <c r="B659" s="709" t="str">
        <v xml:space="preserve"> </v>
      </c>
      <c r="C659" s="56">
        <v>0</v>
      </c>
      <c r="D659" s="33" t="str">
        <f>$D$658</f>
        <v>Radley AC</v>
      </c>
      <c r="E659" s="709" t="s">
        <v>122</v>
      </c>
      <c r="F659" s="709" t="s">
        <v>123</v>
      </c>
    </row>
    <row r="660" spans="1:6" ht="20.25" customHeight="1">
      <c r="A660" s="17"/>
      <c r="B660" s="709" t="str">
        <v xml:space="preserve"> </v>
      </c>
      <c r="C660" s="56">
        <v>0</v>
      </c>
      <c r="D660" s="33" t="str">
        <f t="shared" ref="D660:D723" si="13">$D$658</f>
        <v>Radley AC</v>
      </c>
      <c r="E660" s="709" t="s">
        <v>122</v>
      </c>
      <c r="F660" s="709" t="s">
        <v>123</v>
      </c>
    </row>
    <row r="661" spans="1:6" ht="20.25" customHeight="1">
      <c r="A661" s="17"/>
      <c r="B661" s="709" t="str">
        <v xml:space="preserve"> </v>
      </c>
      <c r="C661" s="56">
        <v>0</v>
      </c>
      <c r="D661" s="33" t="str">
        <f t="shared" si="13"/>
        <v>Radley AC</v>
      </c>
      <c r="E661" s="709" t="s">
        <v>122</v>
      </c>
      <c r="F661" s="709" t="s">
        <v>123</v>
      </c>
    </row>
    <row r="662" spans="1:6" ht="20.25" customHeight="1">
      <c r="A662" s="17"/>
      <c r="B662" s="709" t="str">
        <v xml:space="preserve"> </v>
      </c>
      <c r="C662" s="56">
        <v>0</v>
      </c>
      <c r="D662" s="33" t="str">
        <f t="shared" si="13"/>
        <v>Radley AC</v>
      </c>
      <c r="E662" s="709" t="s">
        <v>122</v>
      </c>
      <c r="F662" s="709" t="s">
        <v>123</v>
      </c>
    </row>
    <row r="663" spans="1:6" ht="20.25" customHeight="1">
      <c r="A663" s="17"/>
      <c r="B663" s="709" t="str">
        <v xml:space="preserve"> </v>
      </c>
      <c r="C663" s="56">
        <v>0</v>
      </c>
      <c r="D663" s="33" t="str">
        <f t="shared" si="13"/>
        <v>Radley AC</v>
      </c>
      <c r="E663" s="709" t="s">
        <v>122</v>
      </c>
      <c r="F663" s="709" t="s">
        <v>123</v>
      </c>
    </row>
    <row r="664" spans="1:6" ht="20.25" customHeight="1">
      <c r="A664" s="17"/>
      <c r="B664" s="709" t="str">
        <v xml:space="preserve"> </v>
      </c>
      <c r="C664" s="56">
        <v>0</v>
      </c>
      <c r="D664" s="33" t="str">
        <f t="shared" si="13"/>
        <v>Radley AC</v>
      </c>
      <c r="E664" s="709" t="s">
        <v>122</v>
      </c>
      <c r="F664" s="709" t="s">
        <v>123</v>
      </c>
    </row>
    <row r="665" spans="1:6" ht="20.25" customHeight="1">
      <c r="A665" s="17"/>
      <c r="B665" s="709" t="str">
        <v xml:space="preserve"> </v>
      </c>
      <c r="C665" s="56">
        <v>0</v>
      </c>
      <c r="D665" s="33" t="str">
        <f t="shared" si="13"/>
        <v>Radley AC</v>
      </c>
      <c r="E665" s="709" t="s">
        <v>122</v>
      </c>
      <c r="F665" s="709" t="s">
        <v>123</v>
      </c>
    </row>
    <row r="666" spans="1:6" ht="20.25" customHeight="1">
      <c r="A666" s="17"/>
      <c r="B666" s="709" t="str">
        <v xml:space="preserve"> </v>
      </c>
      <c r="C666" s="56">
        <v>0</v>
      </c>
      <c r="D666" s="33" t="str">
        <f t="shared" si="13"/>
        <v>Radley AC</v>
      </c>
      <c r="E666" s="709" t="s">
        <v>122</v>
      </c>
      <c r="F666" s="709" t="s">
        <v>123</v>
      </c>
    </row>
    <row r="667" spans="1:6" ht="20.25" customHeight="1">
      <c r="A667" s="17"/>
      <c r="B667" s="709" t="str">
        <v xml:space="preserve"> </v>
      </c>
      <c r="C667" s="56">
        <v>0</v>
      </c>
      <c r="D667" s="33" t="str">
        <f t="shared" si="13"/>
        <v>Radley AC</v>
      </c>
      <c r="E667" s="709" t="s">
        <v>122</v>
      </c>
      <c r="F667" s="709" t="s">
        <v>123</v>
      </c>
    </row>
    <row r="668" spans="1:6" ht="20.25" customHeight="1">
      <c r="A668" s="17"/>
      <c r="B668" s="709" t="str">
        <v xml:space="preserve"> </v>
      </c>
      <c r="C668" s="56">
        <v>0</v>
      </c>
      <c r="D668" s="33" t="str">
        <f t="shared" si="13"/>
        <v>Radley AC</v>
      </c>
      <c r="E668" s="709" t="s">
        <v>122</v>
      </c>
      <c r="F668" s="709" t="s">
        <v>123</v>
      </c>
    </row>
    <row r="669" spans="1:6" ht="20.25" customHeight="1">
      <c r="A669" s="17"/>
      <c r="B669" s="709" t="str">
        <v xml:space="preserve"> </v>
      </c>
      <c r="C669" s="56">
        <v>0</v>
      </c>
      <c r="D669" s="33" t="str">
        <f t="shared" si="13"/>
        <v>Radley AC</v>
      </c>
      <c r="E669" s="709" t="s">
        <v>122</v>
      </c>
      <c r="F669" s="709" t="s">
        <v>123</v>
      </c>
    </row>
    <row r="670" spans="1:6" ht="20.25" customHeight="1">
      <c r="A670" s="17"/>
      <c r="B670" s="709" t="str">
        <v xml:space="preserve"> </v>
      </c>
      <c r="C670" s="56">
        <v>0</v>
      </c>
      <c r="D670" s="33" t="str">
        <f t="shared" si="13"/>
        <v>Radley AC</v>
      </c>
      <c r="E670" s="709" t="s">
        <v>122</v>
      </c>
      <c r="F670" s="709" t="s">
        <v>123</v>
      </c>
    </row>
    <row r="671" spans="1:6" ht="20.25" customHeight="1">
      <c r="A671" s="17"/>
      <c r="B671" s="709" t="str">
        <v xml:space="preserve"> </v>
      </c>
      <c r="C671" s="56">
        <v>0</v>
      </c>
      <c r="D671" s="33" t="str">
        <f t="shared" si="13"/>
        <v>Radley AC</v>
      </c>
      <c r="E671" s="709" t="s">
        <v>122</v>
      </c>
      <c r="F671" s="709" t="s">
        <v>123</v>
      </c>
    </row>
    <row r="672" spans="1:6" ht="20.25" customHeight="1">
      <c r="A672" s="17"/>
      <c r="B672" s="709" t="str">
        <v xml:space="preserve"> </v>
      </c>
      <c r="C672" s="56">
        <v>0</v>
      </c>
      <c r="D672" s="33" t="str">
        <f t="shared" si="13"/>
        <v>Radley AC</v>
      </c>
      <c r="E672" s="709" t="s">
        <v>122</v>
      </c>
      <c r="F672" s="709" t="s">
        <v>123</v>
      </c>
    </row>
    <row r="673" spans="1:11" ht="20.25" customHeight="1">
      <c r="A673" s="17"/>
      <c r="B673" s="709" t="str">
        <v xml:space="preserve"> </v>
      </c>
      <c r="C673" s="56">
        <v>0</v>
      </c>
      <c r="D673" s="33" t="str">
        <f t="shared" si="13"/>
        <v>Radley AC</v>
      </c>
      <c r="E673" s="709" t="s">
        <v>122</v>
      </c>
      <c r="F673" s="709" t="s">
        <v>123</v>
      </c>
    </row>
    <row r="674" spans="1:11" ht="20.25" customHeight="1">
      <c r="A674" s="17"/>
      <c r="B674" s="709" t="str">
        <v xml:space="preserve"> </v>
      </c>
      <c r="C674" s="56">
        <v>0</v>
      </c>
      <c r="D674" s="33" t="str">
        <f t="shared" si="13"/>
        <v>Radley AC</v>
      </c>
      <c r="E674" s="709" t="s">
        <v>122</v>
      </c>
      <c r="F674" s="709" t="s">
        <v>123</v>
      </c>
    </row>
    <row r="675" spans="1:11" ht="20.25" customHeight="1">
      <c r="A675" s="17"/>
      <c r="B675" s="709" t="str">
        <v xml:space="preserve"> </v>
      </c>
      <c r="C675" s="56">
        <v>0</v>
      </c>
      <c r="D675" s="33" t="str">
        <f t="shared" si="13"/>
        <v>Radley AC</v>
      </c>
      <c r="E675" s="709" t="s">
        <v>122</v>
      </c>
      <c r="F675" s="709" t="s">
        <v>123</v>
      </c>
    </row>
    <row r="676" spans="1:11" ht="20.25" customHeight="1">
      <c r="A676" s="17"/>
      <c r="B676" s="709" t="str">
        <v xml:space="preserve"> </v>
      </c>
      <c r="C676" s="56">
        <v>0</v>
      </c>
      <c r="D676" s="33" t="str">
        <f t="shared" si="13"/>
        <v>Radley AC</v>
      </c>
      <c r="E676" s="709" t="s">
        <v>122</v>
      </c>
      <c r="F676" s="709" t="s">
        <v>123</v>
      </c>
    </row>
    <row r="677" spans="1:11" ht="20.25" customHeight="1">
      <c r="A677" s="17"/>
      <c r="B677" s="709" t="str">
        <v xml:space="preserve"> </v>
      </c>
      <c r="C677" s="56">
        <v>0</v>
      </c>
      <c r="D677" s="33" t="str">
        <f t="shared" si="13"/>
        <v>Radley AC</v>
      </c>
      <c r="E677" s="709" t="s">
        <v>122</v>
      </c>
      <c r="F677" s="709" t="s">
        <v>123</v>
      </c>
    </row>
    <row r="678" spans="1:11" ht="20.25" customHeight="1">
      <c r="A678" s="17"/>
      <c r="B678" s="709" t="str">
        <v xml:space="preserve"> </v>
      </c>
      <c r="C678" s="56">
        <v>0</v>
      </c>
      <c r="D678" s="33" t="str">
        <f t="shared" si="13"/>
        <v>Radley AC</v>
      </c>
      <c r="E678" s="709" t="s">
        <v>122</v>
      </c>
      <c r="F678" s="709" t="s">
        <v>123</v>
      </c>
    </row>
    <row r="679" spans="1:11" ht="20.25" customHeight="1">
      <c r="A679" s="17"/>
      <c r="B679" s="709" t="str">
        <v xml:space="preserve"> </v>
      </c>
      <c r="C679" s="56">
        <v>0</v>
      </c>
      <c r="D679" s="33" t="str">
        <f t="shared" si="13"/>
        <v>Radley AC</v>
      </c>
      <c r="E679" s="709" t="s">
        <v>122</v>
      </c>
      <c r="F679" s="709" t="s">
        <v>123</v>
      </c>
    </row>
    <row r="680" spans="1:11" ht="20.25" customHeight="1">
      <c r="A680" s="17"/>
      <c r="B680" s="709" t="str">
        <v xml:space="preserve"> </v>
      </c>
      <c r="C680" s="56">
        <v>0</v>
      </c>
      <c r="D680" s="33" t="str">
        <f t="shared" si="13"/>
        <v>Radley AC</v>
      </c>
      <c r="E680" s="709" t="s">
        <v>122</v>
      </c>
      <c r="F680" s="709" t="s">
        <v>123</v>
      </c>
    </row>
    <row r="681" spans="1:11" ht="20.25" customHeight="1">
      <c r="A681" s="17"/>
      <c r="B681" s="709" t="str">
        <v xml:space="preserve"> </v>
      </c>
      <c r="C681" s="56">
        <v>0</v>
      </c>
      <c r="D681" s="33" t="str">
        <f t="shared" si="13"/>
        <v>Radley AC</v>
      </c>
      <c r="E681" s="709" t="s">
        <v>122</v>
      </c>
      <c r="F681" s="709" t="s">
        <v>123</v>
      </c>
    </row>
    <row r="682" spans="1:11" ht="20.25" customHeight="1">
      <c r="A682" s="17"/>
      <c r="B682" s="709" t="str">
        <v xml:space="preserve"> </v>
      </c>
      <c r="C682" s="56">
        <v>0</v>
      </c>
      <c r="D682" s="33" t="str">
        <f t="shared" si="13"/>
        <v>Radley AC</v>
      </c>
      <c r="E682" s="709" t="s">
        <v>122</v>
      </c>
      <c r="F682" s="709" t="s">
        <v>123</v>
      </c>
    </row>
    <row r="683" spans="1:11" ht="20.25" customHeight="1">
      <c r="A683" s="17"/>
      <c r="B683" s="709" t="str">
        <v xml:space="preserve"> </v>
      </c>
      <c r="C683" s="56">
        <v>0</v>
      </c>
      <c r="D683" s="33" t="str">
        <f t="shared" si="13"/>
        <v>Radley AC</v>
      </c>
      <c r="E683" s="709" t="s">
        <v>122</v>
      </c>
      <c r="F683" s="709" t="s">
        <v>123</v>
      </c>
      <c r="H683" s="7" t="str">
        <f>D683</f>
        <v>Radley AC</v>
      </c>
      <c r="I683" s="7" t="str">
        <f>E683</f>
        <v>U14</v>
      </c>
      <c r="J683" s="7" t="str">
        <f>F683</f>
        <v>M</v>
      </c>
      <c r="K683" s="7">
        <f>26-COUNT(C658:C683)</f>
        <v>0</v>
      </c>
    </row>
    <row r="684" spans="1:11" ht="20.25" customHeight="1">
      <c r="A684" s="17"/>
      <c r="B684" s="709" t="str">
        <f>IF(COUNTIF(Radley!$N5:N$30,"*n*")=0,"","X")</f>
        <v/>
      </c>
      <c r="C684" s="155" t="s">
        <v>291</v>
      </c>
      <c r="D684" s="33" t="str">
        <f t="shared" si="13"/>
        <v>Radley AC</v>
      </c>
      <c r="E684" s="709" t="s">
        <v>122</v>
      </c>
      <c r="F684" s="709" t="s">
        <v>123</v>
      </c>
    </row>
    <row r="685" spans="1:11" ht="20.25" customHeight="1">
      <c r="A685" s="17"/>
      <c r="B685" s="709" t="str" cm="1">
        <f t="array" ref="B685:B710">Radley!AG$5:AG$30</f>
        <v xml:space="preserve"> </v>
      </c>
      <c r="C685" s="33" cm="1">
        <f t="array" ref="C685:C710">Radley!R$5:R$30</f>
        <v>0</v>
      </c>
      <c r="D685" s="33" t="str">
        <f t="shared" si="13"/>
        <v>Radley AC</v>
      </c>
      <c r="E685" s="709" t="s">
        <v>157</v>
      </c>
      <c r="F685" s="709" t="s">
        <v>123</v>
      </c>
    </row>
    <row r="686" spans="1:11" ht="20.25" customHeight="1">
      <c r="A686" s="17"/>
      <c r="B686" s="709" t="str">
        <v xml:space="preserve"> </v>
      </c>
      <c r="C686" s="56">
        <v>0</v>
      </c>
      <c r="D686" s="33" t="str">
        <f t="shared" si="13"/>
        <v>Radley AC</v>
      </c>
      <c r="E686" s="709" t="s">
        <v>157</v>
      </c>
      <c r="F686" s="709" t="s">
        <v>123</v>
      </c>
    </row>
    <row r="687" spans="1:11" ht="20.25" customHeight="1">
      <c r="A687" s="17"/>
      <c r="B687" s="709" t="str">
        <v xml:space="preserve"> </v>
      </c>
      <c r="C687" s="56">
        <v>0</v>
      </c>
      <c r="D687" s="33" t="str">
        <f t="shared" si="13"/>
        <v>Radley AC</v>
      </c>
      <c r="E687" s="709" t="s">
        <v>157</v>
      </c>
      <c r="F687" s="709" t="s">
        <v>123</v>
      </c>
    </row>
    <row r="688" spans="1:11" ht="20.25" customHeight="1">
      <c r="A688" s="17"/>
      <c r="B688" s="709" t="str">
        <v xml:space="preserve"> </v>
      </c>
      <c r="C688" s="56">
        <v>0</v>
      </c>
      <c r="D688" s="33" t="str">
        <f t="shared" si="13"/>
        <v>Radley AC</v>
      </c>
      <c r="E688" s="709" t="s">
        <v>157</v>
      </c>
      <c r="F688" s="709" t="s">
        <v>123</v>
      </c>
    </row>
    <row r="689" spans="1:6" ht="20.25" customHeight="1">
      <c r="A689" s="17"/>
      <c r="B689" s="709" t="str">
        <v xml:space="preserve"> </v>
      </c>
      <c r="C689" s="56">
        <v>0</v>
      </c>
      <c r="D689" s="33" t="str">
        <f t="shared" si="13"/>
        <v>Radley AC</v>
      </c>
      <c r="E689" s="709" t="s">
        <v>157</v>
      </c>
      <c r="F689" s="709" t="s">
        <v>123</v>
      </c>
    </row>
    <row r="690" spans="1:6" ht="20.25" customHeight="1">
      <c r="A690" s="17"/>
      <c r="B690" s="709" t="str">
        <v xml:space="preserve"> </v>
      </c>
      <c r="C690" s="56">
        <v>0</v>
      </c>
      <c r="D690" s="33" t="str">
        <f t="shared" si="13"/>
        <v>Radley AC</v>
      </c>
      <c r="E690" s="709" t="s">
        <v>157</v>
      </c>
      <c r="F690" s="709" t="s">
        <v>123</v>
      </c>
    </row>
    <row r="691" spans="1:6" ht="20.25" customHeight="1">
      <c r="A691" s="17"/>
      <c r="B691" s="709" t="str">
        <v xml:space="preserve"> </v>
      </c>
      <c r="C691" s="56">
        <v>0</v>
      </c>
      <c r="D691" s="33" t="str">
        <f t="shared" si="13"/>
        <v>Radley AC</v>
      </c>
      <c r="E691" s="709" t="s">
        <v>157</v>
      </c>
      <c r="F691" s="709" t="s">
        <v>123</v>
      </c>
    </row>
    <row r="692" spans="1:6" ht="20.25" customHeight="1">
      <c r="A692" s="17"/>
      <c r="B692" s="709" t="str">
        <v xml:space="preserve"> </v>
      </c>
      <c r="C692" s="56">
        <v>0</v>
      </c>
      <c r="D692" s="33" t="str">
        <f t="shared" si="13"/>
        <v>Radley AC</v>
      </c>
      <c r="E692" s="709" t="s">
        <v>157</v>
      </c>
      <c r="F692" s="709" t="s">
        <v>123</v>
      </c>
    </row>
    <row r="693" spans="1:6" ht="20.25" customHeight="1">
      <c r="A693" s="17"/>
      <c r="B693" s="709" t="str">
        <v xml:space="preserve"> </v>
      </c>
      <c r="C693" s="56">
        <v>0</v>
      </c>
      <c r="D693" s="33" t="str">
        <f t="shared" si="13"/>
        <v>Radley AC</v>
      </c>
      <c r="E693" s="709" t="s">
        <v>157</v>
      </c>
      <c r="F693" s="709" t="s">
        <v>123</v>
      </c>
    </row>
    <row r="694" spans="1:6" ht="20.25" customHeight="1">
      <c r="A694" s="17"/>
      <c r="B694" s="709" t="str">
        <v xml:space="preserve"> </v>
      </c>
      <c r="C694" s="56">
        <v>0</v>
      </c>
      <c r="D694" s="33" t="str">
        <f t="shared" si="13"/>
        <v>Radley AC</v>
      </c>
      <c r="E694" s="709" t="s">
        <v>157</v>
      </c>
      <c r="F694" s="709" t="s">
        <v>123</v>
      </c>
    </row>
    <row r="695" spans="1:6" ht="20.25" customHeight="1">
      <c r="A695" s="17"/>
      <c r="B695" s="709" t="str">
        <v xml:space="preserve"> </v>
      </c>
      <c r="C695" s="56">
        <v>0</v>
      </c>
      <c r="D695" s="33" t="str">
        <f t="shared" si="13"/>
        <v>Radley AC</v>
      </c>
      <c r="E695" s="709" t="s">
        <v>157</v>
      </c>
      <c r="F695" s="709" t="s">
        <v>123</v>
      </c>
    </row>
    <row r="696" spans="1:6" ht="20.25" customHeight="1">
      <c r="A696" s="17"/>
      <c r="B696" s="709" t="str">
        <v xml:space="preserve"> </v>
      </c>
      <c r="C696" s="56">
        <v>0</v>
      </c>
      <c r="D696" s="33" t="str">
        <f t="shared" si="13"/>
        <v>Radley AC</v>
      </c>
      <c r="E696" s="709" t="s">
        <v>157</v>
      </c>
      <c r="F696" s="709" t="s">
        <v>123</v>
      </c>
    </row>
    <row r="697" spans="1:6" ht="20.25" customHeight="1">
      <c r="A697" s="17"/>
      <c r="B697" s="709" t="str">
        <v xml:space="preserve"> </v>
      </c>
      <c r="C697" s="56">
        <v>0</v>
      </c>
      <c r="D697" s="33" t="str">
        <f t="shared" si="13"/>
        <v>Radley AC</v>
      </c>
      <c r="E697" s="709" t="s">
        <v>157</v>
      </c>
      <c r="F697" s="709" t="s">
        <v>123</v>
      </c>
    </row>
    <row r="698" spans="1:6" ht="20.25" customHeight="1">
      <c r="A698" s="17"/>
      <c r="B698" s="709" t="str">
        <v xml:space="preserve"> </v>
      </c>
      <c r="C698" s="56">
        <v>0</v>
      </c>
      <c r="D698" s="33" t="str">
        <f t="shared" si="13"/>
        <v>Radley AC</v>
      </c>
      <c r="E698" s="709" t="s">
        <v>157</v>
      </c>
      <c r="F698" s="709" t="s">
        <v>123</v>
      </c>
    </row>
    <row r="699" spans="1:6" ht="20.25" customHeight="1">
      <c r="A699" s="17"/>
      <c r="B699" s="709" t="str">
        <v xml:space="preserve"> </v>
      </c>
      <c r="C699" s="56">
        <v>0</v>
      </c>
      <c r="D699" s="33" t="str">
        <f t="shared" si="13"/>
        <v>Radley AC</v>
      </c>
      <c r="E699" s="709" t="s">
        <v>157</v>
      </c>
      <c r="F699" s="709" t="s">
        <v>123</v>
      </c>
    </row>
    <row r="700" spans="1:6" ht="20.25" customHeight="1">
      <c r="A700" s="17"/>
      <c r="B700" s="709" t="str">
        <v xml:space="preserve"> </v>
      </c>
      <c r="C700" s="56">
        <v>0</v>
      </c>
      <c r="D700" s="33" t="str">
        <f t="shared" si="13"/>
        <v>Radley AC</v>
      </c>
      <c r="E700" s="709" t="s">
        <v>157</v>
      </c>
      <c r="F700" s="709" t="s">
        <v>123</v>
      </c>
    </row>
    <row r="701" spans="1:6" ht="20.25" customHeight="1">
      <c r="A701" s="17"/>
      <c r="B701" s="709" t="str">
        <v xml:space="preserve"> </v>
      </c>
      <c r="C701" s="56">
        <v>0</v>
      </c>
      <c r="D701" s="33" t="str">
        <f t="shared" si="13"/>
        <v>Radley AC</v>
      </c>
      <c r="E701" s="709" t="s">
        <v>157</v>
      </c>
      <c r="F701" s="709" t="s">
        <v>123</v>
      </c>
    </row>
    <row r="702" spans="1:6" ht="20.25" customHeight="1">
      <c r="A702" s="17"/>
      <c r="B702" s="709" t="str">
        <v xml:space="preserve"> </v>
      </c>
      <c r="C702" s="56">
        <v>0</v>
      </c>
      <c r="D702" s="33" t="str">
        <f t="shared" si="13"/>
        <v>Radley AC</v>
      </c>
      <c r="E702" s="709" t="s">
        <v>157</v>
      </c>
      <c r="F702" s="709" t="s">
        <v>123</v>
      </c>
    </row>
    <row r="703" spans="1:6" ht="20.25" customHeight="1">
      <c r="A703" s="17"/>
      <c r="B703" s="709" t="str">
        <v xml:space="preserve"> </v>
      </c>
      <c r="C703" s="56">
        <v>0</v>
      </c>
      <c r="D703" s="33" t="str">
        <f t="shared" si="13"/>
        <v>Radley AC</v>
      </c>
      <c r="E703" s="709" t="s">
        <v>157</v>
      </c>
      <c r="F703" s="709" t="s">
        <v>123</v>
      </c>
    </row>
    <row r="704" spans="1:6" ht="20.25" customHeight="1">
      <c r="A704" s="17"/>
      <c r="B704" s="709" t="str">
        <v xml:space="preserve"> </v>
      </c>
      <c r="C704" s="56">
        <v>0</v>
      </c>
      <c r="D704" s="33" t="str">
        <f t="shared" si="13"/>
        <v>Radley AC</v>
      </c>
      <c r="E704" s="709" t="s">
        <v>157</v>
      </c>
      <c r="F704" s="709" t="s">
        <v>123</v>
      </c>
    </row>
    <row r="705" spans="1:11" ht="20.25" customHeight="1">
      <c r="A705" s="17"/>
      <c r="B705" s="709" t="str">
        <v xml:space="preserve"> </v>
      </c>
      <c r="C705" s="56">
        <v>0</v>
      </c>
      <c r="D705" s="33" t="str">
        <f t="shared" si="13"/>
        <v>Radley AC</v>
      </c>
      <c r="E705" s="709" t="s">
        <v>157</v>
      </c>
      <c r="F705" s="709" t="s">
        <v>123</v>
      </c>
    </row>
    <row r="706" spans="1:11" ht="20.25" customHeight="1">
      <c r="A706" s="17"/>
      <c r="B706" s="709" t="str">
        <v xml:space="preserve"> </v>
      </c>
      <c r="C706" s="56">
        <v>0</v>
      </c>
      <c r="D706" s="33" t="str">
        <f t="shared" si="13"/>
        <v>Radley AC</v>
      </c>
      <c r="E706" s="709" t="s">
        <v>157</v>
      </c>
      <c r="F706" s="709" t="s">
        <v>123</v>
      </c>
    </row>
    <row r="707" spans="1:11" ht="20.25" customHeight="1">
      <c r="A707" s="17"/>
      <c r="B707" s="709" t="str">
        <v xml:space="preserve"> </v>
      </c>
      <c r="C707" s="56">
        <v>0</v>
      </c>
      <c r="D707" s="33" t="str">
        <f t="shared" si="13"/>
        <v>Radley AC</v>
      </c>
      <c r="E707" s="709" t="s">
        <v>157</v>
      </c>
      <c r="F707" s="709" t="s">
        <v>123</v>
      </c>
    </row>
    <row r="708" spans="1:11" ht="20.25" customHeight="1">
      <c r="A708" s="17"/>
      <c r="B708" s="709" t="str">
        <v xml:space="preserve"> </v>
      </c>
      <c r="C708" s="56">
        <v>0</v>
      </c>
      <c r="D708" s="33" t="str">
        <f t="shared" si="13"/>
        <v>Radley AC</v>
      </c>
      <c r="E708" s="709" t="s">
        <v>157</v>
      </c>
      <c r="F708" s="709" t="s">
        <v>123</v>
      </c>
    </row>
    <row r="709" spans="1:11" ht="20.25" customHeight="1">
      <c r="A709" s="17"/>
      <c r="B709" s="709" t="str">
        <v xml:space="preserve"> </v>
      </c>
      <c r="C709" s="56">
        <v>0</v>
      </c>
      <c r="D709" s="33" t="str">
        <f t="shared" si="13"/>
        <v>Radley AC</v>
      </c>
      <c r="E709" s="709" t="s">
        <v>157</v>
      </c>
      <c r="F709" s="709" t="s">
        <v>123</v>
      </c>
    </row>
    <row r="710" spans="1:11" ht="20.25" customHeight="1">
      <c r="A710" s="17"/>
      <c r="B710" s="709" t="str">
        <v xml:space="preserve"> </v>
      </c>
      <c r="C710" s="56">
        <v>0</v>
      </c>
      <c r="D710" s="33" t="str">
        <f t="shared" si="13"/>
        <v>Radley AC</v>
      </c>
      <c r="E710" s="709" t="s">
        <v>157</v>
      </c>
      <c r="F710" s="709" t="s">
        <v>123</v>
      </c>
      <c r="H710" s="7" t="str">
        <f>D710</f>
        <v>Radley AC</v>
      </c>
      <c r="I710" s="7" t="str">
        <f>E710</f>
        <v>U16</v>
      </c>
      <c r="J710" s="7" t="str">
        <f>F710</f>
        <v>M</v>
      </c>
      <c r="K710" s="7">
        <f>26-COUNT(C685:C710)</f>
        <v>0</v>
      </c>
    </row>
    <row r="711" spans="1:11" ht="20.25" customHeight="1">
      <c r="A711" s="17"/>
      <c r="B711" s="709" t="str">
        <f>IF(COUNTIF(Radley!AF$5:AF$30,"*n*")=0,"","X")</f>
        <v/>
      </c>
      <c r="C711" s="155" t="s">
        <v>292</v>
      </c>
      <c r="D711" s="33" t="str">
        <f t="shared" si="13"/>
        <v>Radley AC</v>
      </c>
      <c r="E711" s="709" t="s">
        <v>157</v>
      </c>
      <c r="F711" s="709" t="s">
        <v>123</v>
      </c>
    </row>
    <row r="712" spans="1:11" ht="20.25" customHeight="1">
      <c r="A712" s="17"/>
      <c r="B712" s="709" t="str" cm="1">
        <f t="array" ref="B712:B727">Radley!AY$5:AY$20</f>
        <v xml:space="preserve"> </v>
      </c>
      <c r="C712" s="33" cm="1">
        <f t="array" ref="C712:C727">Radley!AJ$5:AJ$20</f>
        <v>0</v>
      </c>
      <c r="D712" s="33" t="str">
        <f t="shared" si="13"/>
        <v>Radley AC</v>
      </c>
      <c r="E712" s="709" t="s">
        <v>183</v>
      </c>
      <c r="F712" s="709" t="s">
        <v>123</v>
      </c>
    </row>
    <row r="713" spans="1:11" ht="20.25" customHeight="1">
      <c r="A713" s="17"/>
      <c r="B713" s="709" t="str">
        <v xml:space="preserve"> </v>
      </c>
      <c r="C713" s="56">
        <v>0</v>
      </c>
      <c r="D713" s="33" t="str">
        <f t="shared" si="13"/>
        <v>Radley AC</v>
      </c>
      <c r="E713" s="709" t="s">
        <v>183</v>
      </c>
      <c r="F713" s="709" t="s">
        <v>123</v>
      </c>
    </row>
    <row r="714" spans="1:11" ht="20.25" customHeight="1">
      <c r="A714" s="17"/>
      <c r="B714" s="709" t="str">
        <v xml:space="preserve"> </v>
      </c>
      <c r="C714" s="56">
        <v>0</v>
      </c>
      <c r="D714" s="33" t="str">
        <f t="shared" si="13"/>
        <v>Radley AC</v>
      </c>
      <c r="E714" s="709" t="s">
        <v>183</v>
      </c>
      <c r="F714" s="709" t="s">
        <v>123</v>
      </c>
    </row>
    <row r="715" spans="1:11" ht="20.25" customHeight="1">
      <c r="A715" s="17"/>
      <c r="B715" s="709" t="str">
        <v xml:space="preserve"> </v>
      </c>
      <c r="C715" s="56">
        <v>0</v>
      </c>
      <c r="D715" s="33" t="str">
        <f t="shared" si="13"/>
        <v>Radley AC</v>
      </c>
      <c r="E715" s="709" t="s">
        <v>183</v>
      </c>
      <c r="F715" s="709" t="s">
        <v>123</v>
      </c>
    </row>
    <row r="716" spans="1:11" ht="20.25" customHeight="1">
      <c r="A716" s="17"/>
      <c r="B716" s="709" t="str">
        <v xml:space="preserve"> </v>
      </c>
      <c r="C716" s="56">
        <v>0</v>
      </c>
      <c r="D716" s="33" t="str">
        <f t="shared" si="13"/>
        <v>Radley AC</v>
      </c>
      <c r="E716" s="709" t="s">
        <v>183</v>
      </c>
      <c r="F716" s="709" t="s">
        <v>123</v>
      </c>
    </row>
    <row r="717" spans="1:11" ht="20.25" customHeight="1">
      <c r="A717" s="17"/>
      <c r="B717" s="709" t="str">
        <v xml:space="preserve"> </v>
      </c>
      <c r="C717" s="56">
        <v>0</v>
      </c>
      <c r="D717" s="33" t="str">
        <f t="shared" si="13"/>
        <v>Radley AC</v>
      </c>
      <c r="E717" s="709" t="s">
        <v>183</v>
      </c>
      <c r="F717" s="709" t="s">
        <v>123</v>
      </c>
    </row>
    <row r="718" spans="1:11" ht="20.25" customHeight="1">
      <c r="A718" s="17"/>
      <c r="B718" s="709" t="str">
        <v xml:space="preserve"> </v>
      </c>
      <c r="C718" s="56">
        <v>0</v>
      </c>
      <c r="D718" s="33" t="str">
        <f t="shared" si="13"/>
        <v>Radley AC</v>
      </c>
      <c r="E718" s="709" t="s">
        <v>183</v>
      </c>
      <c r="F718" s="709" t="s">
        <v>123</v>
      </c>
    </row>
    <row r="719" spans="1:11" ht="20.25" customHeight="1">
      <c r="A719" s="17"/>
      <c r="B719" s="709" t="str">
        <v xml:space="preserve"> </v>
      </c>
      <c r="C719" s="56">
        <v>0</v>
      </c>
      <c r="D719" s="33" t="str">
        <f t="shared" si="13"/>
        <v>Radley AC</v>
      </c>
      <c r="E719" s="709" t="s">
        <v>183</v>
      </c>
      <c r="F719" s="709" t="s">
        <v>123</v>
      </c>
    </row>
    <row r="720" spans="1:11" ht="20.25" customHeight="1">
      <c r="A720" s="17"/>
      <c r="B720" s="709" t="str">
        <v xml:space="preserve"> </v>
      </c>
      <c r="C720" s="56">
        <v>0</v>
      </c>
      <c r="D720" s="33" t="str">
        <f t="shared" si="13"/>
        <v>Radley AC</v>
      </c>
      <c r="E720" s="709" t="s">
        <v>183</v>
      </c>
      <c r="F720" s="709" t="s">
        <v>123</v>
      </c>
    </row>
    <row r="721" spans="1:11" ht="20.25" customHeight="1">
      <c r="A721" s="17"/>
      <c r="B721" s="709" t="str">
        <v xml:space="preserve"> </v>
      </c>
      <c r="C721" s="56">
        <v>0</v>
      </c>
      <c r="D721" s="33" t="str">
        <f t="shared" si="13"/>
        <v>Radley AC</v>
      </c>
      <c r="E721" s="709" t="s">
        <v>183</v>
      </c>
      <c r="F721" s="709" t="s">
        <v>123</v>
      </c>
    </row>
    <row r="722" spans="1:11" ht="20.25" customHeight="1">
      <c r="A722" s="17"/>
      <c r="B722" s="709" t="str">
        <v xml:space="preserve"> </v>
      </c>
      <c r="C722" s="56">
        <v>0</v>
      </c>
      <c r="D722" s="33" t="str">
        <f t="shared" si="13"/>
        <v>Radley AC</v>
      </c>
      <c r="E722" s="709" t="s">
        <v>183</v>
      </c>
      <c r="F722" s="709" t="s">
        <v>123</v>
      </c>
    </row>
    <row r="723" spans="1:11" ht="20.25" customHeight="1">
      <c r="A723" s="17"/>
      <c r="B723" s="709" t="str">
        <v xml:space="preserve"> </v>
      </c>
      <c r="C723" s="56">
        <v>0</v>
      </c>
      <c r="D723" s="33" t="str">
        <f t="shared" si="13"/>
        <v>Radley AC</v>
      </c>
      <c r="E723" s="709" t="s">
        <v>183</v>
      </c>
      <c r="F723" s="709" t="s">
        <v>123</v>
      </c>
    </row>
    <row r="724" spans="1:11" ht="20.25" customHeight="1">
      <c r="A724" s="17"/>
      <c r="B724" s="709" t="str">
        <v xml:space="preserve"> </v>
      </c>
      <c r="C724" s="56">
        <v>0</v>
      </c>
      <c r="D724" s="33" t="str">
        <f t="shared" ref="D724:D787" si="14">$D$658</f>
        <v>Radley AC</v>
      </c>
      <c r="E724" s="709" t="s">
        <v>183</v>
      </c>
      <c r="F724" s="709" t="s">
        <v>123</v>
      </c>
    </row>
    <row r="725" spans="1:11" ht="20.25" customHeight="1">
      <c r="A725" s="17"/>
      <c r="B725" s="709" t="str">
        <v xml:space="preserve"> </v>
      </c>
      <c r="C725" s="56">
        <v>0</v>
      </c>
      <c r="D725" s="33" t="str">
        <f t="shared" si="14"/>
        <v>Radley AC</v>
      </c>
      <c r="E725" s="709" t="s">
        <v>183</v>
      </c>
      <c r="F725" s="709" t="s">
        <v>123</v>
      </c>
    </row>
    <row r="726" spans="1:11" ht="20.25" customHeight="1">
      <c r="A726" s="17"/>
      <c r="B726" s="709" t="str">
        <v xml:space="preserve"> </v>
      </c>
      <c r="C726" s="56">
        <v>0</v>
      </c>
      <c r="D726" s="33" t="str">
        <f t="shared" si="14"/>
        <v>Radley AC</v>
      </c>
      <c r="E726" s="709" t="s">
        <v>183</v>
      </c>
      <c r="F726" s="709" t="s">
        <v>123</v>
      </c>
    </row>
    <row r="727" spans="1:11" ht="20.25" customHeight="1">
      <c r="A727" s="17"/>
      <c r="B727" s="709" t="str">
        <v xml:space="preserve"> </v>
      </c>
      <c r="C727" s="56">
        <v>0</v>
      </c>
      <c r="D727" s="33" t="str">
        <f t="shared" si="14"/>
        <v>Radley AC</v>
      </c>
      <c r="E727" s="709" t="s">
        <v>183</v>
      </c>
      <c r="F727" s="709" t="s">
        <v>123</v>
      </c>
      <c r="H727" s="7" t="str">
        <f>D727</f>
        <v>Radley AC</v>
      </c>
      <c r="I727" s="7" t="str">
        <f>E727</f>
        <v>U18</v>
      </c>
      <c r="J727" s="7" t="str">
        <f>F727</f>
        <v>M</v>
      </c>
      <c r="K727" s="62">
        <f>16-COUNT(C712:C727)</f>
        <v>0</v>
      </c>
    </row>
    <row r="728" spans="1:11" ht="20.25" customHeight="1">
      <c r="A728" s="17"/>
      <c r="B728" s="709" t="str">
        <f>IF(COUNTIF(Radley!AX$5:AX$20,"*n*")=0,"","X")</f>
        <v/>
      </c>
      <c r="C728" s="155" t="s">
        <v>293</v>
      </c>
      <c r="D728" s="33" t="str">
        <f t="shared" si="14"/>
        <v>Radley AC</v>
      </c>
      <c r="E728" s="709" t="s">
        <v>183</v>
      </c>
      <c r="F728" s="709" t="s">
        <v>123</v>
      </c>
    </row>
    <row r="729" spans="1:11" ht="20.25" customHeight="1">
      <c r="A729" s="17"/>
      <c r="B729" s="709" t="str" cm="1">
        <f t="array" ref="B729:B737">Radley!AY$30:AY$38</f>
        <v xml:space="preserve"> </v>
      </c>
      <c r="C729" s="33" cm="1">
        <f t="array" ref="C729:C737">Radley!AJ$30:AJ$38</f>
        <v>0</v>
      </c>
      <c r="D729" s="33" t="str">
        <f t="shared" si="14"/>
        <v>Radley AC</v>
      </c>
      <c r="E729" s="709" t="s">
        <v>294</v>
      </c>
      <c r="F729" s="709" t="s">
        <v>123</v>
      </c>
    </row>
    <row r="730" spans="1:11" ht="20.25" customHeight="1">
      <c r="A730" s="17"/>
      <c r="B730" s="709" t="str">
        <v xml:space="preserve"> </v>
      </c>
      <c r="C730" s="56">
        <v>0</v>
      </c>
      <c r="D730" s="33" t="str">
        <f t="shared" si="14"/>
        <v>Radley AC</v>
      </c>
      <c r="E730" s="709" t="s">
        <v>294</v>
      </c>
      <c r="F730" s="709" t="s">
        <v>123</v>
      </c>
    </row>
    <row r="731" spans="1:11" ht="20.25" customHeight="1">
      <c r="A731" s="17"/>
      <c r="B731" s="709" t="str">
        <v xml:space="preserve"> </v>
      </c>
      <c r="C731" s="56">
        <v>0</v>
      </c>
      <c r="D731" s="33" t="str">
        <f t="shared" si="14"/>
        <v>Radley AC</v>
      </c>
      <c r="E731" s="709" t="s">
        <v>294</v>
      </c>
      <c r="F731" s="709" t="s">
        <v>123</v>
      </c>
    </row>
    <row r="732" spans="1:11" ht="20.25" customHeight="1">
      <c r="A732" s="17"/>
      <c r="B732" s="709" t="str">
        <v xml:space="preserve"> </v>
      </c>
      <c r="C732" s="56">
        <v>0</v>
      </c>
      <c r="D732" s="33" t="str">
        <f t="shared" si="14"/>
        <v>Radley AC</v>
      </c>
      <c r="E732" s="709" t="s">
        <v>294</v>
      </c>
      <c r="F732" s="709" t="s">
        <v>123</v>
      </c>
    </row>
    <row r="733" spans="1:11" ht="20.25" customHeight="1">
      <c r="A733" s="17"/>
      <c r="B733" s="709" t="str">
        <v xml:space="preserve"> </v>
      </c>
      <c r="C733" s="56">
        <v>0</v>
      </c>
      <c r="D733" s="33" t="str">
        <f t="shared" si="14"/>
        <v>Radley AC</v>
      </c>
      <c r="E733" s="709" t="s">
        <v>294</v>
      </c>
      <c r="F733" s="709" t="s">
        <v>123</v>
      </c>
    </row>
    <row r="734" spans="1:11" ht="20.25" customHeight="1">
      <c r="A734" s="17"/>
      <c r="B734" s="709" t="str">
        <v xml:space="preserve"> </v>
      </c>
      <c r="C734" s="56">
        <v>0</v>
      </c>
      <c r="D734" s="33" t="str">
        <f t="shared" si="14"/>
        <v>Radley AC</v>
      </c>
      <c r="E734" s="709" t="s">
        <v>294</v>
      </c>
      <c r="F734" s="709" t="s">
        <v>123</v>
      </c>
    </row>
    <row r="735" spans="1:11" ht="20.25" customHeight="1">
      <c r="A735" s="17"/>
      <c r="B735" s="709" t="str">
        <v xml:space="preserve"> </v>
      </c>
      <c r="C735" s="56">
        <v>0</v>
      </c>
      <c r="D735" s="33" t="str">
        <f t="shared" si="14"/>
        <v>Radley AC</v>
      </c>
      <c r="E735" s="709" t="s">
        <v>294</v>
      </c>
      <c r="F735" s="709" t="s">
        <v>123</v>
      </c>
    </row>
    <row r="736" spans="1:11" ht="20.25" customHeight="1">
      <c r="A736" s="17"/>
      <c r="B736" s="709" t="str">
        <v xml:space="preserve"> </v>
      </c>
      <c r="C736" s="56">
        <v>0</v>
      </c>
      <c r="D736" s="33" t="str">
        <f t="shared" si="14"/>
        <v>Radley AC</v>
      </c>
      <c r="E736" s="709" t="s">
        <v>294</v>
      </c>
      <c r="F736" s="709" t="s">
        <v>123</v>
      </c>
    </row>
    <row r="737" spans="1:11" ht="20.25" customHeight="1">
      <c r="A737" s="17"/>
      <c r="B737" s="709" t="str">
        <v xml:space="preserve"> </v>
      </c>
      <c r="C737" s="56">
        <v>0</v>
      </c>
      <c r="D737" s="33" t="str">
        <f t="shared" si="14"/>
        <v>Radley AC</v>
      </c>
      <c r="E737" s="709" t="s">
        <v>294</v>
      </c>
      <c r="F737" s="709" t="s">
        <v>123</v>
      </c>
      <c r="H737" s="7" t="str">
        <f>D737</f>
        <v>Radley AC</v>
      </c>
      <c r="I737" s="7" t="str">
        <f>E737</f>
        <v>U20</v>
      </c>
      <c r="J737" s="7" t="str">
        <f>F737</f>
        <v>M</v>
      </c>
      <c r="K737" s="7">
        <f>9-COUNT(C729:C738)</f>
        <v>0</v>
      </c>
    </row>
    <row r="738" spans="1:11" ht="20.25" customHeight="1">
      <c r="A738" s="17"/>
      <c r="B738" s="709" t="str">
        <f>IF(COUNTIF(Radley!AU$28:AU$36,"*n*")=0,"","X")</f>
        <v/>
      </c>
      <c r="C738" s="155" t="s">
        <v>295</v>
      </c>
      <c r="D738" s="33" t="str">
        <f t="shared" si="14"/>
        <v>Radley AC</v>
      </c>
      <c r="E738" s="709" t="s">
        <v>294</v>
      </c>
      <c r="F738" s="709" t="s">
        <v>123</v>
      </c>
    </row>
    <row r="739" spans="1:11" ht="20.25" customHeight="1">
      <c r="A739" s="55"/>
      <c r="B739" s="709" t="str" cm="1">
        <f t="array" ref="B739:B764">Radley!O$45:O$70</f>
        <v xml:space="preserve"> </v>
      </c>
      <c r="C739" s="56" cm="1">
        <f t="array" ref="C739:C764">Radley!A$45:A$70</f>
        <v>0</v>
      </c>
      <c r="D739" s="33" t="str">
        <f t="shared" si="14"/>
        <v>Radley AC</v>
      </c>
      <c r="E739" s="709" t="s">
        <v>122</v>
      </c>
      <c r="F739" s="709" t="s">
        <v>60</v>
      </c>
    </row>
    <row r="740" spans="1:11" ht="20.25" customHeight="1">
      <c r="A740" s="17"/>
      <c r="B740" s="709" t="str">
        <v xml:space="preserve"> </v>
      </c>
      <c r="C740" s="56">
        <v>0</v>
      </c>
      <c r="D740" s="33" t="str">
        <f t="shared" si="14"/>
        <v>Radley AC</v>
      </c>
      <c r="E740" s="709" t="s">
        <v>122</v>
      </c>
      <c r="F740" s="709" t="s">
        <v>60</v>
      </c>
    </row>
    <row r="741" spans="1:11" ht="20.25" customHeight="1">
      <c r="A741" s="17"/>
      <c r="B741" s="709" t="str">
        <v xml:space="preserve"> </v>
      </c>
      <c r="C741" s="56">
        <v>0</v>
      </c>
      <c r="D741" s="33" t="str">
        <f t="shared" si="14"/>
        <v>Radley AC</v>
      </c>
      <c r="E741" s="709" t="s">
        <v>122</v>
      </c>
      <c r="F741" s="709" t="s">
        <v>60</v>
      </c>
    </row>
    <row r="742" spans="1:11" ht="20.25" customHeight="1">
      <c r="A742" s="17"/>
      <c r="B742" s="709" t="str">
        <v xml:space="preserve"> </v>
      </c>
      <c r="C742" s="56">
        <v>0</v>
      </c>
      <c r="D742" s="33" t="str">
        <f t="shared" si="14"/>
        <v>Radley AC</v>
      </c>
      <c r="E742" s="709" t="s">
        <v>122</v>
      </c>
      <c r="F742" s="709" t="s">
        <v>60</v>
      </c>
    </row>
    <row r="743" spans="1:11" ht="20.25" customHeight="1">
      <c r="A743" s="17"/>
      <c r="B743" s="709" t="str">
        <v xml:space="preserve"> </v>
      </c>
      <c r="C743" s="56">
        <v>0</v>
      </c>
      <c r="D743" s="33" t="str">
        <f t="shared" si="14"/>
        <v>Radley AC</v>
      </c>
      <c r="E743" s="709" t="s">
        <v>122</v>
      </c>
      <c r="F743" s="709" t="s">
        <v>60</v>
      </c>
    </row>
    <row r="744" spans="1:11" ht="20.25" customHeight="1">
      <c r="A744" s="17"/>
      <c r="B744" s="709" t="str">
        <v xml:space="preserve"> </v>
      </c>
      <c r="C744" s="56">
        <v>0</v>
      </c>
      <c r="D744" s="33" t="str">
        <f t="shared" si="14"/>
        <v>Radley AC</v>
      </c>
      <c r="E744" s="709" t="s">
        <v>122</v>
      </c>
      <c r="F744" s="709" t="s">
        <v>60</v>
      </c>
    </row>
    <row r="745" spans="1:11" ht="20.25" customHeight="1">
      <c r="A745" s="17"/>
      <c r="B745" s="709" t="str">
        <v xml:space="preserve"> </v>
      </c>
      <c r="C745" s="56">
        <v>0</v>
      </c>
      <c r="D745" s="33" t="str">
        <f t="shared" si="14"/>
        <v>Radley AC</v>
      </c>
      <c r="E745" s="709" t="s">
        <v>122</v>
      </c>
      <c r="F745" s="709" t="s">
        <v>60</v>
      </c>
    </row>
    <row r="746" spans="1:11" ht="20.25" customHeight="1">
      <c r="A746" s="17"/>
      <c r="B746" s="709" t="str">
        <v xml:space="preserve"> </v>
      </c>
      <c r="C746" s="56">
        <v>0</v>
      </c>
      <c r="D746" s="33" t="str">
        <f t="shared" si="14"/>
        <v>Radley AC</v>
      </c>
      <c r="E746" s="709" t="s">
        <v>122</v>
      </c>
      <c r="F746" s="709" t="s">
        <v>60</v>
      </c>
    </row>
    <row r="747" spans="1:11" ht="20.25" customHeight="1">
      <c r="A747" s="17"/>
      <c r="B747" s="709" t="str">
        <v xml:space="preserve"> </v>
      </c>
      <c r="C747" s="56">
        <v>0</v>
      </c>
      <c r="D747" s="33" t="str">
        <f t="shared" si="14"/>
        <v>Radley AC</v>
      </c>
      <c r="E747" s="709" t="s">
        <v>122</v>
      </c>
      <c r="F747" s="709" t="s">
        <v>60</v>
      </c>
    </row>
    <row r="748" spans="1:11" ht="20.25" customHeight="1">
      <c r="A748" s="17"/>
      <c r="B748" s="709" t="str">
        <v xml:space="preserve"> </v>
      </c>
      <c r="C748" s="56">
        <v>0</v>
      </c>
      <c r="D748" s="33" t="str">
        <f t="shared" si="14"/>
        <v>Radley AC</v>
      </c>
      <c r="E748" s="709" t="s">
        <v>122</v>
      </c>
      <c r="F748" s="709" t="s">
        <v>60</v>
      </c>
    </row>
    <row r="749" spans="1:11" ht="20.25" customHeight="1">
      <c r="A749" s="17"/>
      <c r="B749" s="709" t="str">
        <v xml:space="preserve"> </v>
      </c>
      <c r="C749" s="56">
        <v>0</v>
      </c>
      <c r="D749" s="33" t="str">
        <f t="shared" si="14"/>
        <v>Radley AC</v>
      </c>
      <c r="E749" s="709" t="s">
        <v>122</v>
      </c>
      <c r="F749" s="709" t="s">
        <v>60</v>
      </c>
    </row>
    <row r="750" spans="1:11" ht="20.25" customHeight="1">
      <c r="A750" s="17"/>
      <c r="B750" s="709" t="str">
        <v xml:space="preserve"> </v>
      </c>
      <c r="C750" s="56">
        <v>0</v>
      </c>
      <c r="D750" s="33" t="str">
        <f t="shared" si="14"/>
        <v>Radley AC</v>
      </c>
      <c r="E750" s="709" t="s">
        <v>122</v>
      </c>
      <c r="F750" s="709" t="s">
        <v>60</v>
      </c>
    </row>
    <row r="751" spans="1:11" ht="20.25" customHeight="1">
      <c r="A751" s="17"/>
      <c r="B751" s="709" t="str">
        <v xml:space="preserve"> </v>
      </c>
      <c r="C751" s="56">
        <v>0</v>
      </c>
      <c r="D751" s="33" t="str">
        <f t="shared" si="14"/>
        <v>Radley AC</v>
      </c>
      <c r="E751" s="709" t="s">
        <v>122</v>
      </c>
      <c r="F751" s="709" t="s">
        <v>60</v>
      </c>
    </row>
    <row r="752" spans="1:11" ht="20.25" customHeight="1">
      <c r="A752" s="17"/>
      <c r="B752" s="709" t="str">
        <v xml:space="preserve"> </v>
      </c>
      <c r="C752" s="56">
        <v>0</v>
      </c>
      <c r="D752" s="33" t="str">
        <f t="shared" si="14"/>
        <v>Radley AC</v>
      </c>
      <c r="E752" s="709" t="s">
        <v>122</v>
      </c>
      <c r="F752" s="709" t="s">
        <v>60</v>
      </c>
    </row>
    <row r="753" spans="1:11" ht="20.25" customHeight="1">
      <c r="A753" s="17"/>
      <c r="B753" s="709" t="str">
        <v xml:space="preserve"> </v>
      </c>
      <c r="C753" s="56">
        <v>0</v>
      </c>
      <c r="D753" s="33" t="str">
        <f t="shared" si="14"/>
        <v>Radley AC</v>
      </c>
      <c r="E753" s="709" t="s">
        <v>122</v>
      </c>
      <c r="F753" s="709" t="s">
        <v>60</v>
      </c>
    </row>
    <row r="754" spans="1:11" ht="20.25" customHeight="1">
      <c r="A754" s="17"/>
      <c r="B754" s="709" t="str">
        <v xml:space="preserve"> </v>
      </c>
      <c r="C754" s="56">
        <v>0</v>
      </c>
      <c r="D754" s="33" t="str">
        <f t="shared" si="14"/>
        <v>Radley AC</v>
      </c>
      <c r="E754" s="709" t="s">
        <v>122</v>
      </c>
      <c r="F754" s="709" t="s">
        <v>60</v>
      </c>
    </row>
    <row r="755" spans="1:11" ht="20.25" customHeight="1">
      <c r="A755" s="17"/>
      <c r="B755" s="709" t="str">
        <v xml:space="preserve"> </v>
      </c>
      <c r="C755" s="56">
        <v>0</v>
      </c>
      <c r="D755" s="33" t="str">
        <f t="shared" si="14"/>
        <v>Radley AC</v>
      </c>
      <c r="E755" s="709" t="s">
        <v>122</v>
      </c>
      <c r="F755" s="709" t="s">
        <v>60</v>
      </c>
    </row>
    <row r="756" spans="1:11" ht="20.25" customHeight="1">
      <c r="A756" s="17"/>
      <c r="B756" s="709" t="str">
        <v xml:space="preserve"> </v>
      </c>
      <c r="C756" s="56">
        <v>0</v>
      </c>
      <c r="D756" s="33" t="str">
        <f t="shared" si="14"/>
        <v>Radley AC</v>
      </c>
      <c r="E756" s="709" t="s">
        <v>122</v>
      </c>
      <c r="F756" s="709" t="s">
        <v>60</v>
      </c>
    </row>
    <row r="757" spans="1:11" ht="20.25" customHeight="1">
      <c r="A757" s="17"/>
      <c r="B757" s="709" t="str">
        <v xml:space="preserve"> </v>
      </c>
      <c r="C757" s="56">
        <v>0</v>
      </c>
      <c r="D757" s="33" t="str">
        <f t="shared" si="14"/>
        <v>Radley AC</v>
      </c>
      <c r="E757" s="709" t="s">
        <v>122</v>
      </c>
      <c r="F757" s="709" t="s">
        <v>60</v>
      </c>
    </row>
    <row r="758" spans="1:11" ht="20.25" customHeight="1">
      <c r="A758" s="17"/>
      <c r="B758" s="709" t="str">
        <v xml:space="preserve"> </v>
      </c>
      <c r="C758" s="56">
        <v>0</v>
      </c>
      <c r="D758" s="33" t="str">
        <f t="shared" si="14"/>
        <v>Radley AC</v>
      </c>
      <c r="E758" s="709" t="s">
        <v>122</v>
      </c>
      <c r="F758" s="709" t="s">
        <v>60</v>
      </c>
    </row>
    <row r="759" spans="1:11" ht="20.25" customHeight="1">
      <c r="A759" s="17"/>
      <c r="B759" s="709" t="str">
        <v xml:space="preserve"> </v>
      </c>
      <c r="C759" s="56">
        <v>0</v>
      </c>
      <c r="D759" s="33" t="str">
        <f t="shared" si="14"/>
        <v>Radley AC</v>
      </c>
      <c r="E759" s="709" t="s">
        <v>122</v>
      </c>
      <c r="F759" s="709" t="s">
        <v>60</v>
      </c>
    </row>
    <row r="760" spans="1:11" ht="20.25" customHeight="1">
      <c r="A760" s="17"/>
      <c r="B760" s="709" t="str">
        <v xml:space="preserve"> </v>
      </c>
      <c r="C760" s="56">
        <v>0</v>
      </c>
      <c r="D760" s="33" t="str">
        <f t="shared" si="14"/>
        <v>Radley AC</v>
      </c>
      <c r="E760" s="709" t="s">
        <v>122</v>
      </c>
      <c r="F760" s="709" t="s">
        <v>60</v>
      </c>
    </row>
    <row r="761" spans="1:11" ht="20.25" customHeight="1">
      <c r="A761" s="17"/>
      <c r="B761" s="709" t="str">
        <v xml:space="preserve"> </v>
      </c>
      <c r="C761" s="56">
        <v>0</v>
      </c>
      <c r="D761" s="33" t="str">
        <f t="shared" si="14"/>
        <v>Radley AC</v>
      </c>
      <c r="E761" s="709" t="s">
        <v>122</v>
      </c>
      <c r="F761" s="709" t="s">
        <v>60</v>
      </c>
    </row>
    <row r="762" spans="1:11" ht="20.25" customHeight="1">
      <c r="A762" s="17"/>
      <c r="B762" s="709" t="str">
        <v xml:space="preserve"> </v>
      </c>
      <c r="C762" s="56">
        <v>0</v>
      </c>
      <c r="D762" s="33" t="str">
        <f t="shared" si="14"/>
        <v>Radley AC</v>
      </c>
      <c r="E762" s="709" t="s">
        <v>122</v>
      </c>
      <c r="F762" s="709" t="s">
        <v>60</v>
      </c>
    </row>
    <row r="763" spans="1:11" ht="20.25" customHeight="1">
      <c r="A763" s="17"/>
      <c r="B763" s="709" t="str">
        <v xml:space="preserve"> </v>
      </c>
      <c r="C763" s="56">
        <v>0</v>
      </c>
      <c r="D763" s="33" t="str">
        <f t="shared" si="14"/>
        <v>Radley AC</v>
      </c>
      <c r="E763" s="709" t="s">
        <v>122</v>
      </c>
      <c r="F763" s="709" t="s">
        <v>60</v>
      </c>
    </row>
    <row r="764" spans="1:11" ht="20.25" customHeight="1">
      <c r="A764" s="17"/>
      <c r="B764" s="709" t="str">
        <v xml:space="preserve"> </v>
      </c>
      <c r="C764" s="56">
        <v>0</v>
      </c>
      <c r="D764" s="33" t="str">
        <f t="shared" si="14"/>
        <v>Radley AC</v>
      </c>
      <c r="E764" s="709" t="s">
        <v>122</v>
      </c>
      <c r="F764" s="709" t="s">
        <v>60</v>
      </c>
      <c r="H764" s="7" t="str">
        <f>D764</f>
        <v>Radley AC</v>
      </c>
      <c r="I764" s="7" t="str">
        <f>E764</f>
        <v>U14</v>
      </c>
      <c r="J764" s="7" t="str">
        <f>F764</f>
        <v>F</v>
      </c>
      <c r="K764" s="7">
        <f>26-COUNT(C739:C764)</f>
        <v>0</v>
      </c>
    </row>
    <row r="765" spans="1:11" ht="20.25" customHeight="1">
      <c r="A765" s="17"/>
      <c r="B765" s="709" t="str">
        <f>IF(COUNTIF(Radley!N$45:N$70,"*n*")=0,"","X")</f>
        <v/>
      </c>
      <c r="C765" s="155" t="s">
        <v>296</v>
      </c>
      <c r="D765" s="33" t="str">
        <f t="shared" si="14"/>
        <v>Radley AC</v>
      </c>
      <c r="E765" s="709" t="s">
        <v>122</v>
      </c>
      <c r="F765" s="709" t="s">
        <v>60</v>
      </c>
    </row>
    <row r="766" spans="1:11" ht="20.25" customHeight="1">
      <c r="A766" s="17"/>
      <c r="B766" s="709" t="str" cm="1">
        <f t="array" ref="B766:B791">Radley!AG$45:AG$70</f>
        <v xml:space="preserve"> </v>
      </c>
      <c r="C766" s="33" cm="1">
        <f t="array" ref="C766:C791">Radley!R$45:R$70</f>
        <v>0</v>
      </c>
      <c r="D766" s="33" t="str">
        <f t="shared" si="14"/>
        <v>Radley AC</v>
      </c>
      <c r="E766" s="709" t="s">
        <v>157</v>
      </c>
      <c r="F766" s="709" t="s">
        <v>60</v>
      </c>
    </row>
    <row r="767" spans="1:11" ht="20.25" customHeight="1">
      <c r="A767" s="17"/>
      <c r="B767" s="709" t="str">
        <v xml:space="preserve"> </v>
      </c>
      <c r="C767" s="56">
        <v>0</v>
      </c>
      <c r="D767" s="33" t="str">
        <f t="shared" si="14"/>
        <v>Radley AC</v>
      </c>
      <c r="E767" s="709" t="s">
        <v>157</v>
      </c>
      <c r="F767" s="709" t="s">
        <v>60</v>
      </c>
    </row>
    <row r="768" spans="1:11" ht="20.25" customHeight="1">
      <c r="A768" s="17"/>
      <c r="B768" s="709" t="str">
        <v xml:space="preserve"> </v>
      </c>
      <c r="C768" s="56">
        <v>0</v>
      </c>
      <c r="D768" s="33" t="str">
        <f t="shared" si="14"/>
        <v>Radley AC</v>
      </c>
      <c r="E768" s="709" t="s">
        <v>157</v>
      </c>
      <c r="F768" s="709" t="s">
        <v>60</v>
      </c>
    </row>
    <row r="769" spans="1:6" ht="20.25" customHeight="1">
      <c r="A769" s="17"/>
      <c r="B769" s="709" t="str">
        <v xml:space="preserve"> </v>
      </c>
      <c r="C769" s="56">
        <v>0</v>
      </c>
      <c r="D769" s="33" t="str">
        <f t="shared" si="14"/>
        <v>Radley AC</v>
      </c>
      <c r="E769" s="709" t="s">
        <v>157</v>
      </c>
      <c r="F769" s="709" t="s">
        <v>60</v>
      </c>
    </row>
    <row r="770" spans="1:6" ht="20.25" customHeight="1">
      <c r="A770" s="17"/>
      <c r="B770" s="709" t="str">
        <v xml:space="preserve"> </v>
      </c>
      <c r="C770" s="56">
        <v>0</v>
      </c>
      <c r="D770" s="33" t="str">
        <f t="shared" si="14"/>
        <v>Radley AC</v>
      </c>
      <c r="E770" s="709" t="s">
        <v>157</v>
      </c>
      <c r="F770" s="709" t="s">
        <v>60</v>
      </c>
    </row>
    <row r="771" spans="1:6" ht="20.25" customHeight="1">
      <c r="A771" s="17"/>
      <c r="B771" s="709" t="str">
        <v xml:space="preserve"> </v>
      </c>
      <c r="C771" s="56">
        <v>0</v>
      </c>
      <c r="D771" s="33" t="str">
        <f t="shared" si="14"/>
        <v>Radley AC</v>
      </c>
      <c r="E771" s="709" t="s">
        <v>157</v>
      </c>
      <c r="F771" s="709" t="s">
        <v>60</v>
      </c>
    </row>
    <row r="772" spans="1:6" ht="20.25" customHeight="1">
      <c r="A772" s="17"/>
      <c r="B772" s="709" t="str">
        <v xml:space="preserve"> </v>
      </c>
      <c r="C772" s="56">
        <v>0</v>
      </c>
      <c r="D772" s="33" t="str">
        <f t="shared" si="14"/>
        <v>Radley AC</v>
      </c>
      <c r="E772" s="709" t="s">
        <v>157</v>
      </c>
      <c r="F772" s="709" t="s">
        <v>60</v>
      </c>
    </row>
    <row r="773" spans="1:6" ht="20.25" customHeight="1">
      <c r="A773" s="17"/>
      <c r="B773" s="709" t="str">
        <v xml:space="preserve"> </v>
      </c>
      <c r="C773" s="56">
        <v>0</v>
      </c>
      <c r="D773" s="33" t="str">
        <f t="shared" si="14"/>
        <v>Radley AC</v>
      </c>
      <c r="E773" s="709" t="s">
        <v>157</v>
      </c>
      <c r="F773" s="709" t="s">
        <v>60</v>
      </c>
    </row>
    <row r="774" spans="1:6" ht="20.25" customHeight="1">
      <c r="A774" s="17"/>
      <c r="B774" s="709" t="str">
        <v xml:space="preserve"> </v>
      </c>
      <c r="C774" s="56">
        <v>0</v>
      </c>
      <c r="D774" s="33" t="str">
        <f t="shared" si="14"/>
        <v>Radley AC</v>
      </c>
      <c r="E774" s="709" t="s">
        <v>157</v>
      </c>
      <c r="F774" s="709" t="s">
        <v>60</v>
      </c>
    </row>
    <row r="775" spans="1:6" ht="20.25" customHeight="1">
      <c r="A775" s="17"/>
      <c r="B775" s="709" t="str">
        <v xml:space="preserve"> </v>
      </c>
      <c r="C775" s="56">
        <v>0</v>
      </c>
      <c r="D775" s="33" t="str">
        <f t="shared" si="14"/>
        <v>Radley AC</v>
      </c>
      <c r="E775" s="709" t="s">
        <v>157</v>
      </c>
      <c r="F775" s="709" t="s">
        <v>60</v>
      </c>
    </row>
    <row r="776" spans="1:6" ht="20.25" customHeight="1">
      <c r="A776" s="17"/>
      <c r="B776" s="709" t="str">
        <v xml:space="preserve"> </v>
      </c>
      <c r="C776" s="56">
        <v>0</v>
      </c>
      <c r="D776" s="33" t="str">
        <f t="shared" si="14"/>
        <v>Radley AC</v>
      </c>
      <c r="E776" s="709" t="s">
        <v>157</v>
      </c>
      <c r="F776" s="709" t="s">
        <v>60</v>
      </c>
    </row>
    <row r="777" spans="1:6" ht="20.25" customHeight="1">
      <c r="A777" s="17"/>
      <c r="B777" s="709" t="str">
        <v xml:space="preserve"> </v>
      </c>
      <c r="C777" s="56">
        <v>0</v>
      </c>
      <c r="D777" s="33" t="str">
        <f t="shared" si="14"/>
        <v>Radley AC</v>
      </c>
      <c r="E777" s="709" t="s">
        <v>157</v>
      </c>
      <c r="F777" s="709" t="s">
        <v>60</v>
      </c>
    </row>
    <row r="778" spans="1:6" ht="20.25" customHeight="1">
      <c r="A778" s="17"/>
      <c r="B778" s="709" t="str">
        <v xml:space="preserve"> </v>
      </c>
      <c r="C778" s="56">
        <v>0</v>
      </c>
      <c r="D778" s="33" t="str">
        <f t="shared" si="14"/>
        <v>Radley AC</v>
      </c>
      <c r="E778" s="709" t="s">
        <v>157</v>
      </c>
      <c r="F778" s="709" t="s">
        <v>60</v>
      </c>
    </row>
    <row r="779" spans="1:6" ht="20.25" customHeight="1">
      <c r="A779" s="17"/>
      <c r="B779" s="709" t="str">
        <v xml:space="preserve"> </v>
      </c>
      <c r="C779" s="56">
        <v>0</v>
      </c>
      <c r="D779" s="33" t="str">
        <f t="shared" si="14"/>
        <v>Radley AC</v>
      </c>
      <c r="E779" s="709" t="s">
        <v>157</v>
      </c>
      <c r="F779" s="709" t="s">
        <v>60</v>
      </c>
    </row>
    <row r="780" spans="1:6" ht="20.25" customHeight="1">
      <c r="A780" s="17"/>
      <c r="B780" s="709" t="str">
        <v xml:space="preserve"> </v>
      </c>
      <c r="C780" s="56">
        <v>0</v>
      </c>
      <c r="D780" s="33" t="str">
        <f t="shared" si="14"/>
        <v>Radley AC</v>
      </c>
      <c r="E780" s="709" t="s">
        <v>157</v>
      </c>
      <c r="F780" s="709" t="s">
        <v>60</v>
      </c>
    </row>
    <row r="781" spans="1:6" ht="20.25" customHeight="1">
      <c r="A781" s="17"/>
      <c r="B781" s="709" t="str">
        <v xml:space="preserve"> </v>
      </c>
      <c r="C781" s="56">
        <v>0</v>
      </c>
      <c r="D781" s="33" t="str">
        <f t="shared" si="14"/>
        <v>Radley AC</v>
      </c>
      <c r="E781" s="709" t="s">
        <v>157</v>
      </c>
      <c r="F781" s="709" t="s">
        <v>60</v>
      </c>
    </row>
    <row r="782" spans="1:6" ht="20.25" customHeight="1">
      <c r="A782" s="17"/>
      <c r="B782" s="709" t="str">
        <v xml:space="preserve"> </v>
      </c>
      <c r="C782" s="56">
        <v>0</v>
      </c>
      <c r="D782" s="33" t="str">
        <f t="shared" si="14"/>
        <v>Radley AC</v>
      </c>
      <c r="E782" s="709" t="s">
        <v>157</v>
      </c>
      <c r="F782" s="709" t="s">
        <v>60</v>
      </c>
    </row>
    <row r="783" spans="1:6" ht="20.25" customHeight="1">
      <c r="A783" s="17"/>
      <c r="B783" s="709" t="str">
        <v xml:space="preserve"> </v>
      </c>
      <c r="C783" s="56">
        <v>0</v>
      </c>
      <c r="D783" s="33" t="str">
        <f t="shared" si="14"/>
        <v>Radley AC</v>
      </c>
      <c r="E783" s="709" t="s">
        <v>157</v>
      </c>
      <c r="F783" s="709" t="s">
        <v>60</v>
      </c>
    </row>
    <row r="784" spans="1:6" ht="20.25" customHeight="1">
      <c r="A784" s="17"/>
      <c r="B784" s="709" t="str">
        <v xml:space="preserve"> </v>
      </c>
      <c r="C784" s="56">
        <v>0</v>
      </c>
      <c r="D784" s="33" t="str">
        <f t="shared" si="14"/>
        <v>Radley AC</v>
      </c>
      <c r="E784" s="709" t="s">
        <v>157</v>
      </c>
      <c r="F784" s="709" t="s">
        <v>60</v>
      </c>
    </row>
    <row r="785" spans="1:11" ht="20.25" customHeight="1">
      <c r="A785" s="17"/>
      <c r="B785" s="709" t="str">
        <v xml:space="preserve"> </v>
      </c>
      <c r="C785" s="56">
        <v>0</v>
      </c>
      <c r="D785" s="33" t="str">
        <f t="shared" si="14"/>
        <v>Radley AC</v>
      </c>
      <c r="E785" s="709" t="s">
        <v>157</v>
      </c>
      <c r="F785" s="709" t="s">
        <v>60</v>
      </c>
    </row>
    <row r="786" spans="1:11" ht="20.25" customHeight="1">
      <c r="A786" s="17"/>
      <c r="B786" s="709" t="str">
        <v xml:space="preserve"> </v>
      </c>
      <c r="C786" s="56">
        <v>0</v>
      </c>
      <c r="D786" s="33" t="str">
        <f t="shared" si="14"/>
        <v>Radley AC</v>
      </c>
      <c r="E786" s="709" t="s">
        <v>157</v>
      </c>
      <c r="F786" s="709" t="s">
        <v>60</v>
      </c>
    </row>
    <row r="787" spans="1:11" ht="20.25" customHeight="1">
      <c r="A787" s="17"/>
      <c r="B787" s="709" t="str">
        <v xml:space="preserve"> </v>
      </c>
      <c r="C787" s="56">
        <v>0</v>
      </c>
      <c r="D787" s="33" t="str">
        <f t="shared" si="14"/>
        <v>Radley AC</v>
      </c>
      <c r="E787" s="709" t="s">
        <v>157</v>
      </c>
      <c r="F787" s="709" t="s">
        <v>60</v>
      </c>
    </row>
    <row r="788" spans="1:11" ht="20.25" customHeight="1">
      <c r="A788" s="17"/>
      <c r="B788" s="709" t="str">
        <v xml:space="preserve"> </v>
      </c>
      <c r="C788" s="56">
        <v>0</v>
      </c>
      <c r="D788" s="33" t="str">
        <f t="shared" ref="D788:D819" si="15">$D$658</f>
        <v>Radley AC</v>
      </c>
      <c r="E788" s="709" t="s">
        <v>157</v>
      </c>
      <c r="F788" s="709" t="s">
        <v>60</v>
      </c>
    </row>
    <row r="789" spans="1:11" ht="20.25" customHeight="1">
      <c r="A789" s="17"/>
      <c r="B789" s="709" t="str">
        <v xml:space="preserve"> </v>
      </c>
      <c r="C789" s="56">
        <v>0</v>
      </c>
      <c r="D789" s="33" t="str">
        <f t="shared" si="15"/>
        <v>Radley AC</v>
      </c>
      <c r="E789" s="709" t="s">
        <v>157</v>
      </c>
      <c r="F789" s="709" t="s">
        <v>60</v>
      </c>
    </row>
    <row r="790" spans="1:11" ht="20.25" customHeight="1">
      <c r="A790" s="17"/>
      <c r="B790" s="709" t="str">
        <v xml:space="preserve"> </v>
      </c>
      <c r="C790" s="56">
        <v>0</v>
      </c>
      <c r="D790" s="33" t="str">
        <f t="shared" si="15"/>
        <v>Radley AC</v>
      </c>
      <c r="E790" s="709" t="s">
        <v>157</v>
      </c>
      <c r="F790" s="709" t="s">
        <v>60</v>
      </c>
    </row>
    <row r="791" spans="1:11" ht="20.25" customHeight="1">
      <c r="A791" s="17"/>
      <c r="B791" s="709" t="str">
        <v xml:space="preserve"> </v>
      </c>
      <c r="C791" s="56">
        <v>0</v>
      </c>
      <c r="D791" s="33" t="str">
        <f t="shared" si="15"/>
        <v>Radley AC</v>
      </c>
      <c r="E791" s="709" t="s">
        <v>157</v>
      </c>
      <c r="F791" s="709" t="s">
        <v>60</v>
      </c>
      <c r="H791" s="7" t="str">
        <f>D791</f>
        <v>Radley AC</v>
      </c>
      <c r="I791" s="7" t="str">
        <f>E791</f>
        <v>U16</v>
      </c>
      <c r="J791" s="7" t="str">
        <f>F791</f>
        <v>F</v>
      </c>
      <c r="K791" s="7">
        <f>26-COUNT(C766:C791)</f>
        <v>0</v>
      </c>
    </row>
    <row r="792" spans="1:11" ht="20.25" customHeight="1">
      <c r="A792" s="17"/>
      <c r="B792" s="709" t="str">
        <f>IF(COUNTIF(Radley!AF$45:AF$70,"*n*")=0,"","X")</f>
        <v/>
      </c>
      <c r="C792" s="155" t="s">
        <v>297</v>
      </c>
      <c r="D792" s="33" t="str">
        <f t="shared" si="15"/>
        <v>Radley AC</v>
      </c>
      <c r="E792" s="709" t="s">
        <v>157</v>
      </c>
      <c r="F792" s="709" t="s">
        <v>60</v>
      </c>
    </row>
    <row r="793" spans="1:11" ht="20.25" customHeight="1">
      <c r="A793" s="17"/>
      <c r="B793" s="709" t="str" cm="1">
        <f t="array" ref="B793:B808">Radley!AY$45:AY$60</f>
        <v xml:space="preserve"> </v>
      </c>
      <c r="C793" s="33" cm="1">
        <f t="array" ref="C793:C808">Radley!AJ$45:AJ$60</f>
        <v>0</v>
      </c>
      <c r="D793" s="33" t="str">
        <f t="shared" si="15"/>
        <v>Radley AC</v>
      </c>
      <c r="E793" s="709" t="s">
        <v>183</v>
      </c>
      <c r="F793" s="709" t="s">
        <v>60</v>
      </c>
    </row>
    <row r="794" spans="1:11" ht="20.25" customHeight="1">
      <c r="A794" s="17"/>
      <c r="B794" s="709" t="str">
        <v xml:space="preserve"> </v>
      </c>
      <c r="C794" s="56">
        <v>0</v>
      </c>
      <c r="D794" s="33" t="str">
        <f t="shared" si="15"/>
        <v>Radley AC</v>
      </c>
      <c r="E794" s="709" t="s">
        <v>183</v>
      </c>
      <c r="F794" s="709" t="s">
        <v>60</v>
      </c>
    </row>
    <row r="795" spans="1:11" ht="20.25" customHeight="1">
      <c r="A795" s="17"/>
      <c r="B795" s="709" t="str">
        <v xml:space="preserve"> </v>
      </c>
      <c r="C795" s="56">
        <v>0</v>
      </c>
      <c r="D795" s="33" t="str">
        <f t="shared" si="15"/>
        <v>Radley AC</v>
      </c>
      <c r="E795" s="709" t="s">
        <v>183</v>
      </c>
      <c r="F795" s="709" t="s">
        <v>60</v>
      </c>
    </row>
    <row r="796" spans="1:11" ht="20.25" customHeight="1">
      <c r="A796" s="17"/>
      <c r="B796" s="709" t="str">
        <v xml:space="preserve"> </v>
      </c>
      <c r="C796" s="56">
        <v>0</v>
      </c>
      <c r="D796" s="33" t="str">
        <f t="shared" si="15"/>
        <v>Radley AC</v>
      </c>
      <c r="E796" s="709" t="s">
        <v>183</v>
      </c>
      <c r="F796" s="709" t="s">
        <v>60</v>
      </c>
    </row>
    <row r="797" spans="1:11" ht="20.25" customHeight="1">
      <c r="A797" s="17"/>
      <c r="B797" s="709" t="str">
        <v xml:space="preserve"> </v>
      </c>
      <c r="C797" s="56">
        <v>0</v>
      </c>
      <c r="D797" s="33" t="str">
        <f t="shared" si="15"/>
        <v>Radley AC</v>
      </c>
      <c r="E797" s="709" t="s">
        <v>183</v>
      </c>
      <c r="F797" s="709" t="s">
        <v>60</v>
      </c>
    </row>
    <row r="798" spans="1:11" ht="20.25" customHeight="1">
      <c r="A798" s="17"/>
      <c r="B798" s="709" t="str">
        <v xml:space="preserve"> </v>
      </c>
      <c r="C798" s="56">
        <v>0</v>
      </c>
      <c r="D798" s="33" t="str">
        <f t="shared" si="15"/>
        <v>Radley AC</v>
      </c>
      <c r="E798" s="709" t="s">
        <v>183</v>
      </c>
      <c r="F798" s="709" t="s">
        <v>60</v>
      </c>
    </row>
    <row r="799" spans="1:11" ht="20.25" customHeight="1">
      <c r="A799" s="17"/>
      <c r="B799" s="709" t="str">
        <v xml:space="preserve"> </v>
      </c>
      <c r="C799" s="56">
        <v>0</v>
      </c>
      <c r="D799" s="33" t="str">
        <f t="shared" si="15"/>
        <v>Radley AC</v>
      </c>
      <c r="E799" s="709" t="s">
        <v>183</v>
      </c>
      <c r="F799" s="709" t="s">
        <v>60</v>
      </c>
    </row>
    <row r="800" spans="1:11" ht="20.25" customHeight="1">
      <c r="A800" s="17"/>
      <c r="B800" s="709" t="str">
        <v xml:space="preserve"> </v>
      </c>
      <c r="C800" s="56">
        <v>0</v>
      </c>
      <c r="D800" s="33" t="str">
        <f t="shared" si="15"/>
        <v>Radley AC</v>
      </c>
      <c r="E800" s="709" t="s">
        <v>183</v>
      </c>
      <c r="F800" s="709" t="s">
        <v>60</v>
      </c>
    </row>
    <row r="801" spans="1:11" ht="20.25" customHeight="1">
      <c r="A801" s="17"/>
      <c r="B801" s="709" t="str">
        <v xml:space="preserve"> </v>
      </c>
      <c r="C801" s="56">
        <v>0</v>
      </c>
      <c r="D801" s="33" t="str">
        <f t="shared" si="15"/>
        <v>Radley AC</v>
      </c>
      <c r="E801" s="709" t="s">
        <v>183</v>
      </c>
      <c r="F801" s="709" t="s">
        <v>60</v>
      </c>
    </row>
    <row r="802" spans="1:11" ht="20.25" customHeight="1">
      <c r="A802" s="17"/>
      <c r="B802" s="709" t="str">
        <v xml:space="preserve"> </v>
      </c>
      <c r="C802" s="56">
        <v>0</v>
      </c>
      <c r="D802" s="33" t="str">
        <f t="shared" si="15"/>
        <v>Radley AC</v>
      </c>
      <c r="E802" s="709" t="s">
        <v>183</v>
      </c>
      <c r="F802" s="709" t="s">
        <v>60</v>
      </c>
    </row>
    <row r="803" spans="1:11" ht="20.25" customHeight="1">
      <c r="A803" s="17"/>
      <c r="B803" s="709" t="str">
        <v xml:space="preserve"> </v>
      </c>
      <c r="C803" s="56">
        <v>0</v>
      </c>
      <c r="D803" s="33" t="str">
        <f t="shared" si="15"/>
        <v>Radley AC</v>
      </c>
      <c r="E803" s="709" t="s">
        <v>183</v>
      </c>
      <c r="F803" s="709" t="s">
        <v>60</v>
      </c>
    </row>
    <row r="804" spans="1:11" ht="20.25" customHeight="1">
      <c r="A804" s="17"/>
      <c r="B804" s="709" t="str">
        <v xml:space="preserve"> </v>
      </c>
      <c r="C804" s="56">
        <v>0</v>
      </c>
      <c r="D804" s="33" t="str">
        <f t="shared" si="15"/>
        <v>Radley AC</v>
      </c>
      <c r="E804" s="709" t="s">
        <v>183</v>
      </c>
      <c r="F804" s="709" t="s">
        <v>60</v>
      </c>
    </row>
    <row r="805" spans="1:11" ht="20.25" customHeight="1">
      <c r="A805" s="17"/>
      <c r="B805" s="709" t="str">
        <v xml:space="preserve"> </v>
      </c>
      <c r="C805" s="56">
        <v>0</v>
      </c>
      <c r="D805" s="33" t="str">
        <f t="shared" si="15"/>
        <v>Radley AC</v>
      </c>
      <c r="E805" s="709" t="s">
        <v>183</v>
      </c>
      <c r="F805" s="709" t="s">
        <v>60</v>
      </c>
    </row>
    <row r="806" spans="1:11" ht="20.25" customHeight="1">
      <c r="A806" s="17"/>
      <c r="B806" s="709" t="str">
        <v xml:space="preserve"> </v>
      </c>
      <c r="C806" s="56">
        <v>0</v>
      </c>
      <c r="D806" s="33" t="str">
        <f t="shared" si="15"/>
        <v>Radley AC</v>
      </c>
      <c r="E806" s="709" t="s">
        <v>183</v>
      </c>
      <c r="F806" s="709" t="s">
        <v>60</v>
      </c>
    </row>
    <row r="807" spans="1:11" ht="20.25" customHeight="1">
      <c r="A807" s="17"/>
      <c r="B807" s="709" t="str">
        <v xml:space="preserve"> </v>
      </c>
      <c r="C807" s="56">
        <v>0</v>
      </c>
      <c r="D807" s="33" t="str">
        <f t="shared" si="15"/>
        <v>Radley AC</v>
      </c>
      <c r="E807" s="709" t="s">
        <v>183</v>
      </c>
      <c r="F807" s="709" t="s">
        <v>60</v>
      </c>
    </row>
    <row r="808" spans="1:11" ht="20.25" customHeight="1">
      <c r="A808" s="17"/>
      <c r="B808" s="709" t="str">
        <v xml:space="preserve"> </v>
      </c>
      <c r="C808" s="56">
        <v>0</v>
      </c>
      <c r="D808" s="33" t="str">
        <f t="shared" si="15"/>
        <v>Radley AC</v>
      </c>
      <c r="E808" s="709" t="s">
        <v>183</v>
      </c>
      <c r="F808" s="709" t="s">
        <v>60</v>
      </c>
      <c r="H808" s="7" t="str">
        <f>D808</f>
        <v>Radley AC</v>
      </c>
      <c r="I808" s="7" t="str">
        <f>E808</f>
        <v>U18</v>
      </c>
      <c r="J808" s="7" t="str">
        <f>F808</f>
        <v>F</v>
      </c>
      <c r="K808" s="62">
        <f>16-COUNT(C793:C808)</f>
        <v>0</v>
      </c>
    </row>
    <row r="809" spans="1:11" ht="20.25" customHeight="1">
      <c r="A809" s="17"/>
      <c r="B809" s="709" t="str">
        <f>IF(COUNTIF(Radley!AX$45:AX$60,"*n*")=0,"","X")</f>
        <v/>
      </c>
      <c r="C809" s="155" t="s">
        <v>298</v>
      </c>
      <c r="D809" s="33" t="str">
        <f t="shared" si="15"/>
        <v>Radley AC</v>
      </c>
      <c r="E809" s="709" t="s">
        <v>183</v>
      </c>
      <c r="F809" s="709" t="s">
        <v>60</v>
      </c>
    </row>
    <row r="810" spans="1:11" ht="20.25" customHeight="1">
      <c r="A810" s="17"/>
      <c r="B810" s="709" t="str" cm="1">
        <f t="array" ref="B810:B818">Radley!AY$70:AY$78</f>
        <v xml:space="preserve"> </v>
      </c>
      <c r="C810" s="33" cm="1">
        <f t="array" ref="C810:C818">Radley!AJ$70:AJ$78</f>
        <v>0</v>
      </c>
      <c r="D810" s="33" t="str">
        <f t="shared" si="15"/>
        <v>Radley AC</v>
      </c>
      <c r="E810" s="709" t="s">
        <v>294</v>
      </c>
      <c r="F810" s="709" t="s">
        <v>60</v>
      </c>
    </row>
    <row r="811" spans="1:11" ht="20.25" customHeight="1">
      <c r="A811" s="17"/>
      <c r="B811" s="709" t="str">
        <v xml:space="preserve"> </v>
      </c>
      <c r="C811" s="56">
        <v>0</v>
      </c>
      <c r="D811" s="33" t="str">
        <f t="shared" si="15"/>
        <v>Radley AC</v>
      </c>
      <c r="E811" s="709" t="s">
        <v>294</v>
      </c>
      <c r="F811" s="709" t="s">
        <v>60</v>
      </c>
    </row>
    <row r="812" spans="1:11" ht="20.25" customHeight="1">
      <c r="A812" s="17"/>
      <c r="B812" s="709" t="str">
        <v xml:space="preserve"> </v>
      </c>
      <c r="C812" s="56">
        <v>0</v>
      </c>
      <c r="D812" s="33" t="str">
        <f t="shared" si="15"/>
        <v>Radley AC</v>
      </c>
      <c r="E812" s="709" t="s">
        <v>294</v>
      </c>
      <c r="F812" s="709" t="s">
        <v>60</v>
      </c>
    </row>
    <row r="813" spans="1:11" ht="20.25" customHeight="1">
      <c r="A813" s="17"/>
      <c r="B813" s="709" t="str">
        <v xml:space="preserve"> </v>
      </c>
      <c r="C813" s="56">
        <v>0</v>
      </c>
      <c r="D813" s="33" t="str">
        <f t="shared" si="15"/>
        <v>Radley AC</v>
      </c>
      <c r="E813" s="709" t="s">
        <v>294</v>
      </c>
      <c r="F813" s="709" t="s">
        <v>60</v>
      </c>
    </row>
    <row r="814" spans="1:11" ht="20.25" customHeight="1">
      <c r="A814" s="17"/>
      <c r="B814" s="709" t="str">
        <v xml:space="preserve"> </v>
      </c>
      <c r="C814" s="56">
        <v>0</v>
      </c>
      <c r="D814" s="33" t="str">
        <f t="shared" si="15"/>
        <v>Radley AC</v>
      </c>
      <c r="E814" s="709" t="s">
        <v>294</v>
      </c>
      <c r="F814" s="709" t="s">
        <v>60</v>
      </c>
    </row>
    <row r="815" spans="1:11" ht="20.25" customHeight="1">
      <c r="A815" s="17"/>
      <c r="B815" s="709" t="str">
        <v xml:space="preserve"> </v>
      </c>
      <c r="C815" s="56">
        <v>0</v>
      </c>
      <c r="D815" s="33" t="str">
        <f t="shared" si="15"/>
        <v>Radley AC</v>
      </c>
      <c r="E815" s="709" t="s">
        <v>294</v>
      </c>
      <c r="F815" s="709" t="s">
        <v>60</v>
      </c>
    </row>
    <row r="816" spans="1:11" ht="20.25" customHeight="1">
      <c r="A816" s="17"/>
      <c r="B816" s="709" t="str">
        <v xml:space="preserve"> </v>
      </c>
      <c r="C816" s="56">
        <v>0</v>
      </c>
      <c r="D816" s="33" t="str">
        <f t="shared" si="15"/>
        <v>Radley AC</v>
      </c>
      <c r="E816" s="709" t="s">
        <v>294</v>
      </c>
      <c r="F816" s="709" t="s">
        <v>60</v>
      </c>
    </row>
    <row r="817" spans="1:11" ht="20.25" customHeight="1">
      <c r="A817" s="17"/>
      <c r="B817" s="709" t="str">
        <v xml:space="preserve"> </v>
      </c>
      <c r="C817" s="56">
        <v>0</v>
      </c>
      <c r="D817" s="33" t="str">
        <f t="shared" si="15"/>
        <v>Radley AC</v>
      </c>
      <c r="E817" s="709" t="s">
        <v>294</v>
      </c>
      <c r="F817" s="709" t="s">
        <v>60</v>
      </c>
    </row>
    <row r="818" spans="1:11" ht="20.25" customHeight="1">
      <c r="A818" s="17"/>
      <c r="B818" s="709" t="str">
        <v xml:space="preserve"> </v>
      </c>
      <c r="C818" s="56">
        <v>0</v>
      </c>
      <c r="D818" s="33" t="str">
        <f t="shared" si="15"/>
        <v>Radley AC</v>
      </c>
      <c r="E818" s="709" t="s">
        <v>294</v>
      </c>
      <c r="F818" s="709" t="s">
        <v>60</v>
      </c>
      <c r="H818" s="7" t="str">
        <f>D818</f>
        <v>Radley AC</v>
      </c>
      <c r="I818" s="7" t="str">
        <f>E818</f>
        <v>U20</v>
      </c>
      <c r="J818" s="7" t="str">
        <f>F818</f>
        <v>F</v>
      </c>
      <c r="K818" s="7">
        <f>9-COUNT(C810:C819)</f>
        <v>0</v>
      </c>
    </row>
    <row r="819" spans="1:11" ht="20.25" customHeight="1">
      <c r="A819" s="17"/>
      <c r="B819" s="709" t="str">
        <f>IF(COUNTIF(Radley!AX$70:AX$78,"*n*")=0,"","X")</f>
        <v/>
      </c>
      <c r="C819" s="155" t="s">
        <v>299</v>
      </c>
      <c r="D819" s="33" t="str">
        <f t="shared" si="15"/>
        <v>Radley AC</v>
      </c>
      <c r="E819" s="709" t="s">
        <v>294</v>
      </c>
      <c r="F819" s="709" t="s">
        <v>60</v>
      </c>
    </row>
    <row r="820" spans="1:11" ht="20.25" customHeight="1">
      <c r="A820" s="57"/>
      <c r="B820" s="58"/>
      <c r="C820" s="58"/>
      <c r="D820" s="58"/>
      <c r="E820" s="58"/>
      <c r="F820" s="59"/>
    </row>
    <row r="821" spans="1:11" ht="20.25" customHeight="1">
      <c r="A821" s="55"/>
      <c r="B821" s="709" t="str" cm="1">
        <f t="array" ref="B821:B846">'Team Kennet'!$O5:O$30</f>
        <v xml:space="preserve"> </v>
      </c>
      <c r="C821" s="56" cm="1">
        <f t="array" ref="C821:C846">'Team Kennet'!A$5:A$30</f>
        <v>0</v>
      </c>
      <c r="D821" s="33" t="str">
        <f>'Team Kennet'!AJ$2</f>
        <v>Team Kennet</v>
      </c>
      <c r="E821" s="709" t="s">
        <v>122</v>
      </c>
      <c r="F821" s="709" t="s">
        <v>123</v>
      </c>
    </row>
    <row r="822" spans="1:11" ht="20.25" customHeight="1">
      <c r="A822" s="17"/>
      <c r="B822" s="709" t="str">
        <v xml:space="preserve"> </v>
      </c>
      <c r="C822" s="56">
        <v>0</v>
      </c>
      <c r="D822" s="33" t="str">
        <f>$D$821</f>
        <v>Team Kennet</v>
      </c>
      <c r="E822" s="709" t="s">
        <v>122</v>
      </c>
      <c r="F822" s="709" t="s">
        <v>123</v>
      </c>
    </row>
    <row r="823" spans="1:11" ht="20.25" customHeight="1">
      <c r="A823" s="17"/>
      <c r="B823" s="709" t="str">
        <v xml:space="preserve"> </v>
      </c>
      <c r="C823" s="56">
        <v>0</v>
      </c>
      <c r="D823" s="33" t="str">
        <f t="shared" ref="D823:D886" si="16">$D$821</f>
        <v>Team Kennet</v>
      </c>
      <c r="E823" s="709" t="s">
        <v>122</v>
      </c>
      <c r="F823" s="709" t="s">
        <v>123</v>
      </c>
    </row>
    <row r="824" spans="1:11" ht="20.25" customHeight="1">
      <c r="A824" s="17"/>
      <c r="B824" s="709" t="str">
        <v xml:space="preserve"> </v>
      </c>
      <c r="C824" s="56">
        <v>0</v>
      </c>
      <c r="D824" s="33" t="str">
        <f t="shared" si="16"/>
        <v>Team Kennet</v>
      </c>
      <c r="E824" s="709" t="s">
        <v>122</v>
      </c>
      <c r="F824" s="709" t="s">
        <v>123</v>
      </c>
    </row>
    <row r="825" spans="1:11" ht="20.25" customHeight="1">
      <c r="A825" s="17"/>
      <c r="B825" s="709" t="str">
        <v xml:space="preserve"> </v>
      </c>
      <c r="C825" s="56">
        <v>0</v>
      </c>
      <c r="D825" s="33" t="str">
        <f t="shared" si="16"/>
        <v>Team Kennet</v>
      </c>
      <c r="E825" s="709" t="s">
        <v>122</v>
      </c>
      <c r="F825" s="709" t="s">
        <v>123</v>
      </c>
    </row>
    <row r="826" spans="1:11" ht="20.25" customHeight="1">
      <c r="A826" s="17"/>
      <c r="B826" s="709" t="str">
        <v xml:space="preserve"> </v>
      </c>
      <c r="C826" s="56">
        <v>0</v>
      </c>
      <c r="D826" s="33" t="str">
        <f t="shared" si="16"/>
        <v>Team Kennet</v>
      </c>
      <c r="E826" s="709" t="s">
        <v>122</v>
      </c>
      <c r="F826" s="709" t="s">
        <v>123</v>
      </c>
    </row>
    <row r="827" spans="1:11" ht="20.25" customHeight="1">
      <c r="A827" s="17"/>
      <c r="B827" s="709" t="str">
        <v xml:space="preserve"> </v>
      </c>
      <c r="C827" s="56">
        <v>0</v>
      </c>
      <c r="D827" s="33" t="str">
        <f t="shared" si="16"/>
        <v>Team Kennet</v>
      </c>
      <c r="E827" s="709" t="s">
        <v>122</v>
      </c>
      <c r="F827" s="709" t="s">
        <v>123</v>
      </c>
    </row>
    <row r="828" spans="1:11" ht="20.25" customHeight="1">
      <c r="A828" s="17"/>
      <c r="B828" s="709" t="str">
        <v xml:space="preserve"> </v>
      </c>
      <c r="C828" s="56">
        <v>0</v>
      </c>
      <c r="D828" s="33" t="str">
        <f t="shared" si="16"/>
        <v>Team Kennet</v>
      </c>
      <c r="E828" s="709" t="s">
        <v>122</v>
      </c>
      <c r="F828" s="709" t="s">
        <v>123</v>
      </c>
    </row>
    <row r="829" spans="1:11" ht="20.25" customHeight="1">
      <c r="A829" s="17"/>
      <c r="B829" s="709" t="str">
        <v xml:space="preserve"> </v>
      </c>
      <c r="C829" s="56">
        <v>0</v>
      </c>
      <c r="D829" s="33" t="str">
        <f t="shared" si="16"/>
        <v>Team Kennet</v>
      </c>
      <c r="E829" s="709" t="s">
        <v>122</v>
      </c>
      <c r="F829" s="709" t="s">
        <v>123</v>
      </c>
    </row>
    <row r="830" spans="1:11" ht="20.25" customHeight="1">
      <c r="A830" s="17"/>
      <c r="B830" s="709" t="str">
        <v xml:space="preserve"> </v>
      </c>
      <c r="C830" s="56">
        <v>0</v>
      </c>
      <c r="D830" s="33" t="str">
        <f t="shared" si="16"/>
        <v>Team Kennet</v>
      </c>
      <c r="E830" s="709" t="s">
        <v>122</v>
      </c>
      <c r="F830" s="709" t="s">
        <v>123</v>
      </c>
    </row>
    <row r="831" spans="1:11" ht="20.25" customHeight="1">
      <c r="A831" s="17"/>
      <c r="B831" s="709" t="str">
        <v xml:space="preserve"> </v>
      </c>
      <c r="C831" s="56">
        <v>0</v>
      </c>
      <c r="D831" s="33" t="str">
        <f t="shared" si="16"/>
        <v>Team Kennet</v>
      </c>
      <c r="E831" s="709" t="s">
        <v>122</v>
      </c>
      <c r="F831" s="709" t="s">
        <v>123</v>
      </c>
    </row>
    <row r="832" spans="1:11" ht="20.25" customHeight="1">
      <c r="A832" s="17"/>
      <c r="B832" s="709" t="str">
        <v xml:space="preserve"> </v>
      </c>
      <c r="C832" s="56">
        <v>0</v>
      </c>
      <c r="D832" s="33" t="str">
        <f t="shared" si="16"/>
        <v>Team Kennet</v>
      </c>
      <c r="E832" s="709" t="s">
        <v>122</v>
      </c>
      <c r="F832" s="709" t="s">
        <v>123</v>
      </c>
    </row>
    <row r="833" spans="1:11" ht="20.25" customHeight="1">
      <c r="A833" s="17"/>
      <c r="B833" s="709" t="str">
        <v xml:space="preserve"> </v>
      </c>
      <c r="C833" s="56">
        <v>0</v>
      </c>
      <c r="D833" s="33" t="str">
        <f t="shared" si="16"/>
        <v>Team Kennet</v>
      </c>
      <c r="E833" s="709" t="s">
        <v>122</v>
      </c>
      <c r="F833" s="709" t="s">
        <v>123</v>
      </c>
    </row>
    <row r="834" spans="1:11" ht="20.25" customHeight="1">
      <c r="A834" s="17"/>
      <c r="B834" s="709" t="str">
        <v xml:space="preserve"> </v>
      </c>
      <c r="C834" s="56">
        <v>0</v>
      </c>
      <c r="D834" s="33" t="str">
        <f t="shared" si="16"/>
        <v>Team Kennet</v>
      </c>
      <c r="E834" s="709" t="s">
        <v>122</v>
      </c>
      <c r="F834" s="709" t="s">
        <v>123</v>
      </c>
    </row>
    <row r="835" spans="1:11" ht="20.25" customHeight="1">
      <c r="A835" s="17"/>
      <c r="B835" s="709" t="str">
        <v xml:space="preserve"> </v>
      </c>
      <c r="C835" s="56">
        <v>0</v>
      </c>
      <c r="D835" s="33" t="str">
        <f t="shared" si="16"/>
        <v>Team Kennet</v>
      </c>
      <c r="E835" s="709" t="s">
        <v>122</v>
      </c>
      <c r="F835" s="709" t="s">
        <v>123</v>
      </c>
    </row>
    <row r="836" spans="1:11" ht="20.25" customHeight="1">
      <c r="A836" s="17"/>
      <c r="B836" s="709" t="str">
        <v xml:space="preserve"> </v>
      </c>
      <c r="C836" s="56">
        <v>0</v>
      </c>
      <c r="D836" s="33" t="str">
        <f t="shared" si="16"/>
        <v>Team Kennet</v>
      </c>
      <c r="E836" s="709" t="s">
        <v>122</v>
      </c>
      <c r="F836" s="709" t="s">
        <v>123</v>
      </c>
    </row>
    <row r="837" spans="1:11" ht="20.25" customHeight="1">
      <c r="A837" s="17"/>
      <c r="B837" s="709" t="str">
        <v xml:space="preserve"> </v>
      </c>
      <c r="C837" s="56">
        <v>0</v>
      </c>
      <c r="D837" s="33" t="str">
        <f t="shared" si="16"/>
        <v>Team Kennet</v>
      </c>
      <c r="E837" s="709" t="s">
        <v>122</v>
      </c>
      <c r="F837" s="709" t="s">
        <v>123</v>
      </c>
    </row>
    <row r="838" spans="1:11" ht="20.25" customHeight="1">
      <c r="A838" s="17"/>
      <c r="B838" s="709" t="str">
        <v xml:space="preserve"> </v>
      </c>
      <c r="C838" s="56">
        <v>0</v>
      </c>
      <c r="D838" s="33" t="str">
        <f t="shared" si="16"/>
        <v>Team Kennet</v>
      </c>
      <c r="E838" s="709" t="s">
        <v>122</v>
      </c>
      <c r="F838" s="709" t="s">
        <v>123</v>
      </c>
    </row>
    <row r="839" spans="1:11" ht="20.25" customHeight="1">
      <c r="A839" s="17"/>
      <c r="B839" s="709" t="str">
        <v xml:space="preserve"> </v>
      </c>
      <c r="C839" s="56">
        <v>0</v>
      </c>
      <c r="D839" s="33" t="str">
        <f t="shared" si="16"/>
        <v>Team Kennet</v>
      </c>
      <c r="E839" s="709" t="s">
        <v>122</v>
      </c>
      <c r="F839" s="709" t="s">
        <v>123</v>
      </c>
    </row>
    <row r="840" spans="1:11" ht="20.25" customHeight="1">
      <c r="A840" s="17"/>
      <c r="B840" s="709" t="str">
        <v xml:space="preserve"> </v>
      </c>
      <c r="C840" s="56">
        <v>0</v>
      </c>
      <c r="D840" s="33" t="str">
        <f t="shared" si="16"/>
        <v>Team Kennet</v>
      </c>
      <c r="E840" s="709" t="s">
        <v>122</v>
      </c>
      <c r="F840" s="709" t="s">
        <v>123</v>
      </c>
    </row>
    <row r="841" spans="1:11" ht="20.25" customHeight="1">
      <c r="A841" s="17"/>
      <c r="B841" s="709" t="str">
        <v xml:space="preserve"> </v>
      </c>
      <c r="C841" s="56">
        <v>0</v>
      </c>
      <c r="D841" s="33" t="str">
        <f t="shared" si="16"/>
        <v>Team Kennet</v>
      </c>
      <c r="E841" s="709" t="s">
        <v>122</v>
      </c>
      <c r="F841" s="709" t="s">
        <v>123</v>
      </c>
    </row>
    <row r="842" spans="1:11" ht="20.25" customHeight="1">
      <c r="A842" s="17"/>
      <c r="B842" s="709" t="str">
        <v xml:space="preserve"> </v>
      </c>
      <c r="C842" s="56">
        <v>0</v>
      </c>
      <c r="D842" s="33" t="str">
        <f t="shared" si="16"/>
        <v>Team Kennet</v>
      </c>
      <c r="E842" s="709" t="s">
        <v>122</v>
      </c>
      <c r="F842" s="709" t="s">
        <v>123</v>
      </c>
    </row>
    <row r="843" spans="1:11" ht="20.25" customHeight="1">
      <c r="A843" s="17"/>
      <c r="B843" s="709" t="str">
        <v xml:space="preserve"> </v>
      </c>
      <c r="C843" s="56">
        <v>0</v>
      </c>
      <c r="D843" s="33" t="str">
        <f t="shared" si="16"/>
        <v>Team Kennet</v>
      </c>
      <c r="E843" s="709" t="s">
        <v>122</v>
      </c>
      <c r="F843" s="709" t="s">
        <v>123</v>
      </c>
    </row>
    <row r="844" spans="1:11" ht="20.25" customHeight="1">
      <c r="A844" s="17"/>
      <c r="B844" s="709" t="str">
        <v xml:space="preserve"> </v>
      </c>
      <c r="C844" s="56">
        <v>0</v>
      </c>
      <c r="D844" s="33" t="str">
        <f t="shared" si="16"/>
        <v>Team Kennet</v>
      </c>
      <c r="E844" s="709" t="s">
        <v>122</v>
      </c>
      <c r="F844" s="709" t="s">
        <v>123</v>
      </c>
    </row>
    <row r="845" spans="1:11" ht="20.25" customHeight="1">
      <c r="A845" s="17"/>
      <c r="B845" s="709" t="str">
        <v xml:space="preserve"> </v>
      </c>
      <c r="C845" s="56">
        <v>0</v>
      </c>
      <c r="D845" s="33" t="str">
        <f t="shared" si="16"/>
        <v>Team Kennet</v>
      </c>
      <c r="E845" s="709" t="s">
        <v>122</v>
      </c>
      <c r="F845" s="709" t="s">
        <v>123</v>
      </c>
    </row>
    <row r="846" spans="1:11" ht="20.25" customHeight="1">
      <c r="A846" s="17"/>
      <c r="B846" s="709" t="str">
        <v xml:space="preserve"> </v>
      </c>
      <c r="C846" s="56">
        <v>0</v>
      </c>
      <c r="D846" s="33" t="str">
        <f t="shared" si="16"/>
        <v>Team Kennet</v>
      </c>
      <c r="E846" s="709" t="s">
        <v>122</v>
      </c>
      <c r="F846" s="709" t="s">
        <v>123</v>
      </c>
      <c r="H846" s="7" t="str">
        <f>D846</f>
        <v>Team Kennet</v>
      </c>
      <c r="I846" s="7" t="str">
        <f>E846</f>
        <v>U14</v>
      </c>
      <c r="J846" s="7" t="str">
        <f>F846</f>
        <v>M</v>
      </c>
      <c r="K846" s="7">
        <f>26-COUNT(C821:C846)</f>
        <v>0</v>
      </c>
    </row>
    <row r="847" spans="1:11" ht="20.25" customHeight="1">
      <c r="A847" s="17"/>
      <c r="B847" s="709" t="str">
        <f>IF(COUNTIF('Team Kennet'!$N5:N$30,"*n*")=0,"","X")</f>
        <v/>
      </c>
      <c r="C847" s="155" t="s">
        <v>291</v>
      </c>
      <c r="D847" s="33" t="str">
        <f t="shared" si="16"/>
        <v>Team Kennet</v>
      </c>
      <c r="E847" s="709" t="s">
        <v>122</v>
      </c>
      <c r="F847" s="709" t="s">
        <v>123</v>
      </c>
    </row>
    <row r="848" spans="1:11" ht="20.25" customHeight="1">
      <c r="A848" s="17"/>
      <c r="B848" s="709" t="str" cm="1">
        <f t="array" ref="B848:B873">'Team Kennet'!AG$5:AG$30</f>
        <v xml:space="preserve"> </v>
      </c>
      <c r="C848" s="33" cm="1">
        <f t="array" ref="C848:C873">'Team Kennet'!R$5:R$30</f>
        <v>0</v>
      </c>
      <c r="D848" s="33" t="str">
        <f t="shared" si="16"/>
        <v>Team Kennet</v>
      </c>
      <c r="E848" s="709" t="s">
        <v>157</v>
      </c>
      <c r="F848" s="709" t="s">
        <v>123</v>
      </c>
    </row>
    <row r="849" spans="1:6" ht="20.25" customHeight="1">
      <c r="A849" s="17"/>
      <c r="B849" s="709" t="str">
        <v xml:space="preserve"> </v>
      </c>
      <c r="C849" s="56">
        <v>0</v>
      </c>
      <c r="D849" s="33" t="str">
        <f t="shared" si="16"/>
        <v>Team Kennet</v>
      </c>
      <c r="E849" s="709" t="s">
        <v>157</v>
      </c>
      <c r="F849" s="709" t="s">
        <v>123</v>
      </c>
    </row>
    <row r="850" spans="1:6" ht="20.25" customHeight="1">
      <c r="A850" s="17"/>
      <c r="B850" s="709" t="str">
        <v xml:space="preserve"> </v>
      </c>
      <c r="C850" s="56">
        <v>0</v>
      </c>
      <c r="D850" s="33" t="str">
        <f t="shared" si="16"/>
        <v>Team Kennet</v>
      </c>
      <c r="E850" s="709" t="s">
        <v>157</v>
      </c>
      <c r="F850" s="709" t="s">
        <v>123</v>
      </c>
    </row>
    <row r="851" spans="1:6" ht="20.25" customHeight="1">
      <c r="A851" s="17"/>
      <c r="B851" s="709" t="str">
        <v xml:space="preserve"> </v>
      </c>
      <c r="C851" s="56">
        <v>0</v>
      </c>
      <c r="D851" s="33" t="str">
        <f t="shared" si="16"/>
        <v>Team Kennet</v>
      </c>
      <c r="E851" s="709" t="s">
        <v>157</v>
      </c>
      <c r="F851" s="709" t="s">
        <v>123</v>
      </c>
    </row>
    <row r="852" spans="1:6" ht="20.25" customHeight="1">
      <c r="A852" s="17"/>
      <c r="B852" s="709" t="str">
        <v xml:space="preserve"> </v>
      </c>
      <c r="C852" s="56">
        <v>0</v>
      </c>
      <c r="D852" s="33" t="str">
        <f t="shared" si="16"/>
        <v>Team Kennet</v>
      </c>
      <c r="E852" s="709" t="s">
        <v>157</v>
      </c>
      <c r="F852" s="709" t="s">
        <v>123</v>
      </c>
    </row>
    <row r="853" spans="1:6" ht="20.25" customHeight="1">
      <c r="A853" s="17"/>
      <c r="B853" s="709" t="str">
        <v xml:space="preserve"> </v>
      </c>
      <c r="C853" s="56">
        <v>0</v>
      </c>
      <c r="D853" s="33" t="str">
        <f t="shared" si="16"/>
        <v>Team Kennet</v>
      </c>
      <c r="E853" s="709" t="s">
        <v>157</v>
      </c>
      <c r="F853" s="709" t="s">
        <v>123</v>
      </c>
    </row>
    <row r="854" spans="1:6" ht="20.25" customHeight="1">
      <c r="A854" s="17"/>
      <c r="B854" s="709" t="str">
        <v xml:space="preserve"> </v>
      </c>
      <c r="C854" s="56">
        <v>0</v>
      </c>
      <c r="D854" s="33" t="str">
        <f t="shared" si="16"/>
        <v>Team Kennet</v>
      </c>
      <c r="E854" s="709" t="s">
        <v>157</v>
      </c>
      <c r="F854" s="709" t="s">
        <v>123</v>
      </c>
    </row>
    <row r="855" spans="1:6" ht="20.25" customHeight="1">
      <c r="A855" s="17"/>
      <c r="B855" s="709" t="str">
        <v xml:space="preserve"> </v>
      </c>
      <c r="C855" s="56">
        <v>0</v>
      </c>
      <c r="D855" s="33" t="str">
        <f t="shared" si="16"/>
        <v>Team Kennet</v>
      </c>
      <c r="E855" s="709" t="s">
        <v>157</v>
      </c>
      <c r="F855" s="709" t="s">
        <v>123</v>
      </c>
    </row>
    <row r="856" spans="1:6" ht="20.25" customHeight="1">
      <c r="A856" s="17"/>
      <c r="B856" s="709" t="str">
        <v xml:space="preserve"> </v>
      </c>
      <c r="C856" s="56">
        <v>0</v>
      </c>
      <c r="D856" s="33" t="str">
        <f t="shared" si="16"/>
        <v>Team Kennet</v>
      </c>
      <c r="E856" s="709" t="s">
        <v>157</v>
      </c>
      <c r="F856" s="709" t="s">
        <v>123</v>
      </c>
    </row>
    <row r="857" spans="1:6" ht="20.25" customHeight="1">
      <c r="A857" s="17"/>
      <c r="B857" s="709" t="str">
        <v xml:space="preserve"> </v>
      </c>
      <c r="C857" s="56">
        <v>0</v>
      </c>
      <c r="D857" s="33" t="str">
        <f t="shared" si="16"/>
        <v>Team Kennet</v>
      </c>
      <c r="E857" s="709" t="s">
        <v>157</v>
      </c>
      <c r="F857" s="709" t="s">
        <v>123</v>
      </c>
    </row>
    <row r="858" spans="1:6" ht="20.25" customHeight="1">
      <c r="A858" s="17"/>
      <c r="B858" s="709" t="str">
        <v xml:space="preserve"> </v>
      </c>
      <c r="C858" s="56">
        <v>0</v>
      </c>
      <c r="D858" s="33" t="str">
        <f t="shared" si="16"/>
        <v>Team Kennet</v>
      </c>
      <c r="E858" s="709" t="s">
        <v>157</v>
      </c>
      <c r="F858" s="709" t="s">
        <v>123</v>
      </c>
    </row>
    <row r="859" spans="1:6" ht="20.25" customHeight="1">
      <c r="A859" s="17"/>
      <c r="B859" s="709" t="str">
        <v xml:space="preserve"> </v>
      </c>
      <c r="C859" s="56">
        <v>0</v>
      </c>
      <c r="D859" s="33" t="str">
        <f t="shared" si="16"/>
        <v>Team Kennet</v>
      </c>
      <c r="E859" s="709" t="s">
        <v>157</v>
      </c>
      <c r="F859" s="709" t="s">
        <v>123</v>
      </c>
    </row>
    <row r="860" spans="1:6" ht="20.25" customHeight="1">
      <c r="A860" s="17"/>
      <c r="B860" s="709" t="str">
        <v xml:space="preserve"> </v>
      </c>
      <c r="C860" s="56">
        <v>0</v>
      </c>
      <c r="D860" s="33" t="str">
        <f t="shared" si="16"/>
        <v>Team Kennet</v>
      </c>
      <c r="E860" s="709" t="s">
        <v>157</v>
      </c>
      <c r="F860" s="709" t="s">
        <v>123</v>
      </c>
    </row>
    <row r="861" spans="1:6" ht="20.25" customHeight="1">
      <c r="A861" s="17"/>
      <c r="B861" s="709" t="str">
        <v xml:space="preserve"> </v>
      </c>
      <c r="C861" s="56">
        <v>0</v>
      </c>
      <c r="D861" s="33" t="str">
        <f t="shared" si="16"/>
        <v>Team Kennet</v>
      </c>
      <c r="E861" s="709" t="s">
        <v>157</v>
      </c>
      <c r="F861" s="709" t="s">
        <v>123</v>
      </c>
    </row>
    <row r="862" spans="1:6" ht="20.25" customHeight="1">
      <c r="A862" s="17"/>
      <c r="B862" s="709" t="str">
        <v xml:space="preserve"> </v>
      </c>
      <c r="C862" s="56">
        <v>0</v>
      </c>
      <c r="D862" s="33" t="str">
        <f t="shared" si="16"/>
        <v>Team Kennet</v>
      </c>
      <c r="E862" s="709" t="s">
        <v>157</v>
      </c>
      <c r="F862" s="709" t="s">
        <v>123</v>
      </c>
    </row>
    <row r="863" spans="1:6" ht="20.25" customHeight="1">
      <c r="A863" s="17"/>
      <c r="B863" s="709" t="str">
        <v xml:space="preserve"> </v>
      </c>
      <c r="C863" s="56">
        <v>0</v>
      </c>
      <c r="D863" s="33" t="str">
        <f t="shared" si="16"/>
        <v>Team Kennet</v>
      </c>
      <c r="E863" s="709" t="s">
        <v>157</v>
      </c>
      <c r="F863" s="709" t="s">
        <v>123</v>
      </c>
    </row>
    <row r="864" spans="1:6" ht="20.25" customHeight="1">
      <c r="A864" s="17"/>
      <c r="B864" s="709" t="str">
        <v xml:space="preserve"> </v>
      </c>
      <c r="C864" s="56">
        <v>0</v>
      </c>
      <c r="D864" s="33" t="str">
        <f t="shared" si="16"/>
        <v>Team Kennet</v>
      </c>
      <c r="E864" s="709" t="s">
        <v>157</v>
      </c>
      <c r="F864" s="709" t="s">
        <v>123</v>
      </c>
    </row>
    <row r="865" spans="1:11" ht="20.25" customHeight="1">
      <c r="A865" s="17"/>
      <c r="B865" s="709" t="str">
        <v xml:space="preserve"> </v>
      </c>
      <c r="C865" s="56">
        <v>0</v>
      </c>
      <c r="D865" s="33" t="str">
        <f t="shared" si="16"/>
        <v>Team Kennet</v>
      </c>
      <c r="E865" s="709" t="s">
        <v>157</v>
      </c>
      <c r="F865" s="709" t="s">
        <v>123</v>
      </c>
    </row>
    <row r="866" spans="1:11" ht="20.25" customHeight="1">
      <c r="A866" s="17"/>
      <c r="B866" s="709" t="str">
        <v xml:space="preserve"> </v>
      </c>
      <c r="C866" s="56">
        <v>0</v>
      </c>
      <c r="D866" s="33" t="str">
        <f t="shared" si="16"/>
        <v>Team Kennet</v>
      </c>
      <c r="E866" s="709" t="s">
        <v>157</v>
      </c>
      <c r="F866" s="709" t="s">
        <v>123</v>
      </c>
    </row>
    <row r="867" spans="1:11" ht="20.25" customHeight="1">
      <c r="A867" s="17"/>
      <c r="B867" s="709" t="str">
        <v xml:space="preserve"> </v>
      </c>
      <c r="C867" s="56">
        <v>0</v>
      </c>
      <c r="D867" s="33" t="str">
        <f t="shared" si="16"/>
        <v>Team Kennet</v>
      </c>
      <c r="E867" s="709" t="s">
        <v>157</v>
      </c>
      <c r="F867" s="709" t="s">
        <v>123</v>
      </c>
    </row>
    <row r="868" spans="1:11" ht="20.25" customHeight="1">
      <c r="A868" s="17"/>
      <c r="B868" s="709" t="str">
        <v xml:space="preserve"> </v>
      </c>
      <c r="C868" s="56">
        <v>0</v>
      </c>
      <c r="D868" s="33" t="str">
        <f t="shared" si="16"/>
        <v>Team Kennet</v>
      </c>
      <c r="E868" s="709" t="s">
        <v>157</v>
      </c>
      <c r="F868" s="709" t="s">
        <v>123</v>
      </c>
    </row>
    <row r="869" spans="1:11" ht="20.25" customHeight="1">
      <c r="A869" s="17"/>
      <c r="B869" s="709" t="str">
        <v xml:space="preserve"> </v>
      </c>
      <c r="C869" s="56">
        <v>0</v>
      </c>
      <c r="D869" s="33" t="str">
        <f t="shared" si="16"/>
        <v>Team Kennet</v>
      </c>
      <c r="E869" s="709" t="s">
        <v>157</v>
      </c>
      <c r="F869" s="709" t="s">
        <v>123</v>
      </c>
    </row>
    <row r="870" spans="1:11" ht="20.25" customHeight="1">
      <c r="A870" s="17"/>
      <c r="B870" s="709" t="str">
        <v xml:space="preserve"> </v>
      </c>
      <c r="C870" s="56">
        <v>0</v>
      </c>
      <c r="D870" s="33" t="str">
        <f t="shared" si="16"/>
        <v>Team Kennet</v>
      </c>
      <c r="E870" s="709" t="s">
        <v>157</v>
      </c>
      <c r="F870" s="709" t="s">
        <v>123</v>
      </c>
    </row>
    <row r="871" spans="1:11" ht="20.25" customHeight="1">
      <c r="A871" s="17"/>
      <c r="B871" s="709" t="str">
        <v xml:space="preserve"> </v>
      </c>
      <c r="C871" s="56">
        <v>0</v>
      </c>
      <c r="D871" s="33" t="str">
        <f t="shared" si="16"/>
        <v>Team Kennet</v>
      </c>
      <c r="E871" s="709" t="s">
        <v>157</v>
      </c>
      <c r="F871" s="709" t="s">
        <v>123</v>
      </c>
    </row>
    <row r="872" spans="1:11" ht="20.25" customHeight="1">
      <c r="A872" s="17"/>
      <c r="B872" s="709" t="str">
        <v xml:space="preserve"> </v>
      </c>
      <c r="C872" s="56">
        <v>0</v>
      </c>
      <c r="D872" s="33" t="str">
        <f t="shared" si="16"/>
        <v>Team Kennet</v>
      </c>
      <c r="E872" s="709" t="s">
        <v>157</v>
      </c>
      <c r="F872" s="709" t="s">
        <v>123</v>
      </c>
    </row>
    <row r="873" spans="1:11" ht="20.25" customHeight="1">
      <c r="A873" s="17"/>
      <c r="B873" s="709" t="str">
        <v xml:space="preserve"> </v>
      </c>
      <c r="C873" s="56">
        <v>0</v>
      </c>
      <c r="D873" s="33" t="str">
        <f t="shared" si="16"/>
        <v>Team Kennet</v>
      </c>
      <c r="E873" s="709" t="s">
        <v>157</v>
      </c>
      <c r="F873" s="709" t="s">
        <v>123</v>
      </c>
      <c r="H873" s="7" t="str">
        <f>D873</f>
        <v>Team Kennet</v>
      </c>
      <c r="I873" s="7" t="str">
        <f>E873</f>
        <v>U16</v>
      </c>
      <c r="J873" s="7" t="str">
        <f>F873</f>
        <v>M</v>
      </c>
      <c r="K873" s="7">
        <f>26-COUNT(C848:C873)</f>
        <v>0</v>
      </c>
    </row>
    <row r="874" spans="1:11" ht="20.25" customHeight="1">
      <c r="A874" s="17"/>
      <c r="B874" s="709" t="str">
        <f>IF(COUNTIF('Team Kennet'!AF$5:AF$30,"*n*")=0,"","X")</f>
        <v/>
      </c>
      <c r="C874" s="155" t="s">
        <v>292</v>
      </c>
      <c r="D874" s="33" t="str">
        <f t="shared" si="16"/>
        <v>Team Kennet</v>
      </c>
      <c r="E874" s="709" t="s">
        <v>157</v>
      </c>
      <c r="F874" s="709" t="s">
        <v>123</v>
      </c>
    </row>
    <row r="875" spans="1:11" ht="20.25" customHeight="1">
      <c r="A875" s="17"/>
      <c r="B875" s="709" t="str" cm="1">
        <f t="array" ref="B875:B890">'Team Kennet'!AY$5:AY$20</f>
        <v xml:space="preserve"> </v>
      </c>
      <c r="C875" s="33" cm="1">
        <f t="array" ref="C875:C890">'Team Kennet'!AJ$5:AJ$20</f>
        <v>0</v>
      </c>
      <c r="D875" s="33" t="str">
        <f t="shared" si="16"/>
        <v>Team Kennet</v>
      </c>
      <c r="E875" s="709" t="s">
        <v>183</v>
      </c>
      <c r="F875" s="709" t="s">
        <v>123</v>
      </c>
    </row>
    <row r="876" spans="1:11" ht="20.25" customHeight="1">
      <c r="A876" s="17"/>
      <c r="B876" s="709" t="str">
        <v xml:space="preserve"> </v>
      </c>
      <c r="C876" s="56">
        <v>0</v>
      </c>
      <c r="D876" s="33" t="str">
        <f t="shared" si="16"/>
        <v>Team Kennet</v>
      </c>
      <c r="E876" s="709" t="s">
        <v>183</v>
      </c>
      <c r="F876" s="709" t="s">
        <v>123</v>
      </c>
    </row>
    <row r="877" spans="1:11" ht="20.25" customHeight="1">
      <c r="A877" s="17"/>
      <c r="B877" s="709" t="str">
        <v xml:space="preserve"> </v>
      </c>
      <c r="C877" s="56">
        <v>0</v>
      </c>
      <c r="D877" s="33" t="str">
        <f t="shared" si="16"/>
        <v>Team Kennet</v>
      </c>
      <c r="E877" s="709" t="s">
        <v>183</v>
      </c>
      <c r="F877" s="709" t="s">
        <v>123</v>
      </c>
    </row>
    <row r="878" spans="1:11" ht="20.25" customHeight="1">
      <c r="A878" s="17"/>
      <c r="B878" s="709" t="str">
        <v xml:space="preserve"> </v>
      </c>
      <c r="C878" s="56">
        <v>0</v>
      </c>
      <c r="D878" s="33" t="str">
        <f t="shared" si="16"/>
        <v>Team Kennet</v>
      </c>
      <c r="E878" s="709" t="s">
        <v>183</v>
      </c>
      <c r="F878" s="709" t="s">
        <v>123</v>
      </c>
    </row>
    <row r="879" spans="1:11" ht="20.25" customHeight="1">
      <c r="A879" s="17"/>
      <c r="B879" s="709" t="str">
        <v xml:space="preserve"> </v>
      </c>
      <c r="C879" s="56">
        <v>0</v>
      </c>
      <c r="D879" s="33" t="str">
        <f t="shared" si="16"/>
        <v>Team Kennet</v>
      </c>
      <c r="E879" s="709" t="s">
        <v>183</v>
      </c>
      <c r="F879" s="709" t="s">
        <v>123</v>
      </c>
    </row>
    <row r="880" spans="1:11" ht="20.25" customHeight="1">
      <c r="A880" s="17"/>
      <c r="B880" s="709" t="str">
        <v xml:space="preserve"> </v>
      </c>
      <c r="C880" s="56">
        <v>0</v>
      </c>
      <c r="D880" s="33" t="str">
        <f t="shared" si="16"/>
        <v>Team Kennet</v>
      </c>
      <c r="E880" s="709" t="s">
        <v>183</v>
      </c>
      <c r="F880" s="709" t="s">
        <v>123</v>
      </c>
    </row>
    <row r="881" spans="1:11" ht="20.25" customHeight="1">
      <c r="A881" s="17"/>
      <c r="B881" s="709" t="str">
        <v xml:space="preserve"> </v>
      </c>
      <c r="C881" s="56">
        <v>0</v>
      </c>
      <c r="D881" s="33" t="str">
        <f t="shared" si="16"/>
        <v>Team Kennet</v>
      </c>
      <c r="E881" s="709" t="s">
        <v>183</v>
      </c>
      <c r="F881" s="709" t="s">
        <v>123</v>
      </c>
    </row>
    <row r="882" spans="1:11" ht="20.25" customHeight="1">
      <c r="A882" s="17"/>
      <c r="B882" s="709" t="str">
        <v xml:space="preserve"> </v>
      </c>
      <c r="C882" s="56">
        <v>0</v>
      </c>
      <c r="D882" s="33" t="str">
        <f t="shared" si="16"/>
        <v>Team Kennet</v>
      </c>
      <c r="E882" s="709" t="s">
        <v>183</v>
      </c>
      <c r="F882" s="709" t="s">
        <v>123</v>
      </c>
    </row>
    <row r="883" spans="1:11" ht="20.25" customHeight="1">
      <c r="A883" s="17"/>
      <c r="B883" s="709" t="str">
        <v xml:space="preserve"> </v>
      </c>
      <c r="C883" s="56">
        <v>0</v>
      </c>
      <c r="D883" s="33" t="str">
        <f t="shared" si="16"/>
        <v>Team Kennet</v>
      </c>
      <c r="E883" s="709" t="s">
        <v>183</v>
      </c>
      <c r="F883" s="709" t="s">
        <v>123</v>
      </c>
    </row>
    <row r="884" spans="1:11" ht="20.25" customHeight="1">
      <c r="A884" s="17"/>
      <c r="B884" s="709" t="str">
        <v xml:space="preserve"> </v>
      </c>
      <c r="C884" s="56">
        <v>0</v>
      </c>
      <c r="D884" s="33" t="str">
        <f t="shared" si="16"/>
        <v>Team Kennet</v>
      </c>
      <c r="E884" s="709" t="s">
        <v>183</v>
      </c>
      <c r="F884" s="709" t="s">
        <v>123</v>
      </c>
    </row>
    <row r="885" spans="1:11" ht="20.25" customHeight="1">
      <c r="A885" s="17"/>
      <c r="B885" s="709" t="str">
        <v xml:space="preserve"> </v>
      </c>
      <c r="C885" s="56">
        <v>0</v>
      </c>
      <c r="D885" s="33" t="str">
        <f t="shared" si="16"/>
        <v>Team Kennet</v>
      </c>
      <c r="E885" s="709" t="s">
        <v>183</v>
      </c>
      <c r="F885" s="709" t="s">
        <v>123</v>
      </c>
    </row>
    <row r="886" spans="1:11" ht="20.25" customHeight="1">
      <c r="A886" s="17"/>
      <c r="B886" s="709" t="str">
        <v xml:space="preserve"> </v>
      </c>
      <c r="C886" s="56">
        <v>0</v>
      </c>
      <c r="D886" s="33" t="str">
        <f t="shared" si="16"/>
        <v>Team Kennet</v>
      </c>
      <c r="E886" s="709" t="s">
        <v>183</v>
      </c>
      <c r="F886" s="709" t="s">
        <v>123</v>
      </c>
    </row>
    <row r="887" spans="1:11" ht="20.25" customHeight="1">
      <c r="A887" s="17"/>
      <c r="B887" s="709" t="str">
        <v xml:space="preserve"> </v>
      </c>
      <c r="C887" s="56">
        <v>0</v>
      </c>
      <c r="D887" s="33" t="str">
        <f t="shared" ref="D887:D950" si="17">$D$821</f>
        <v>Team Kennet</v>
      </c>
      <c r="E887" s="709" t="s">
        <v>183</v>
      </c>
      <c r="F887" s="709" t="s">
        <v>123</v>
      </c>
    </row>
    <row r="888" spans="1:11" ht="20.25" customHeight="1">
      <c r="A888" s="17"/>
      <c r="B888" s="709" t="str">
        <v xml:space="preserve"> </v>
      </c>
      <c r="C888" s="56">
        <v>0</v>
      </c>
      <c r="D888" s="33" t="str">
        <f t="shared" si="17"/>
        <v>Team Kennet</v>
      </c>
      <c r="E888" s="709" t="s">
        <v>183</v>
      </c>
      <c r="F888" s="709" t="s">
        <v>123</v>
      </c>
    </row>
    <row r="889" spans="1:11" ht="20.25" customHeight="1">
      <c r="A889" s="17"/>
      <c r="B889" s="709" t="str">
        <v xml:space="preserve"> </v>
      </c>
      <c r="C889" s="56">
        <v>0</v>
      </c>
      <c r="D889" s="33" t="str">
        <f t="shared" si="17"/>
        <v>Team Kennet</v>
      </c>
      <c r="E889" s="709" t="s">
        <v>183</v>
      </c>
      <c r="F889" s="709" t="s">
        <v>123</v>
      </c>
    </row>
    <row r="890" spans="1:11" ht="20.25" customHeight="1">
      <c r="A890" s="17"/>
      <c r="B890" s="709" t="str">
        <v xml:space="preserve"> </v>
      </c>
      <c r="C890" s="56">
        <v>0</v>
      </c>
      <c r="D890" s="33" t="str">
        <f t="shared" si="17"/>
        <v>Team Kennet</v>
      </c>
      <c r="E890" s="709" t="s">
        <v>183</v>
      </c>
      <c r="F890" s="709" t="s">
        <v>123</v>
      </c>
      <c r="H890" s="7" t="str">
        <f>D890</f>
        <v>Team Kennet</v>
      </c>
      <c r="I890" s="7" t="str">
        <f>E890</f>
        <v>U18</v>
      </c>
      <c r="J890" s="7" t="str">
        <f>F890</f>
        <v>M</v>
      </c>
      <c r="K890" s="62">
        <f>16-COUNT(C875:C890)</f>
        <v>0</v>
      </c>
    </row>
    <row r="891" spans="1:11" ht="20.25" customHeight="1">
      <c r="A891" s="17"/>
      <c r="B891" s="709" t="str">
        <f>IF(COUNTIF('Team Kennet'!AX$5:AX$20,"*n*")=0,"","X")</f>
        <v/>
      </c>
      <c r="C891" s="155" t="s">
        <v>293</v>
      </c>
      <c r="D891" s="33" t="str">
        <f t="shared" si="17"/>
        <v>Team Kennet</v>
      </c>
      <c r="E891" s="709" t="s">
        <v>183</v>
      </c>
      <c r="F891" s="709" t="s">
        <v>123</v>
      </c>
    </row>
    <row r="892" spans="1:11" ht="20.25" customHeight="1">
      <c r="A892" s="17"/>
      <c r="B892" s="709" t="str" cm="1">
        <f t="array" ref="B892:B900">'Team Kennet'!AY$30:AY$38</f>
        <v xml:space="preserve"> </v>
      </c>
      <c r="C892" s="33" cm="1">
        <f t="array" ref="C892:C900">'Team Kennet'!AJ$30:AJ$38</f>
        <v>0</v>
      </c>
      <c r="D892" s="33" t="str">
        <f t="shared" si="17"/>
        <v>Team Kennet</v>
      </c>
      <c r="E892" s="709" t="s">
        <v>294</v>
      </c>
      <c r="F892" s="709" t="s">
        <v>123</v>
      </c>
    </row>
    <row r="893" spans="1:11" ht="20.25" customHeight="1">
      <c r="A893" s="17"/>
      <c r="B893" s="709" t="str">
        <v xml:space="preserve"> </v>
      </c>
      <c r="C893" s="56">
        <v>0</v>
      </c>
      <c r="D893" s="33" t="str">
        <f t="shared" si="17"/>
        <v>Team Kennet</v>
      </c>
      <c r="E893" s="709" t="s">
        <v>294</v>
      </c>
      <c r="F893" s="709" t="s">
        <v>123</v>
      </c>
    </row>
    <row r="894" spans="1:11" ht="20.25" customHeight="1">
      <c r="A894" s="17"/>
      <c r="B894" s="709" t="str">
        <v xml:space="preserve"> </v>
      </c>
      <c r="C894" s="56">
        <v>0</v>
      </c>
      <c r="D894" s="33" t="str">
        <f t="shared" si="17"/>
        <v>Team Kennet</v>
      </c>
      <c r="E894" s="709" t="s">
        <v>294</v>
      </c>
      <c r="F894" s="709" t="s">
        <v>123</v>
      </c>
    </row>
    <row r="895" spans="1:11" ht="20.25" customHeight="1">
      <c r="A895" s="17"/>
      <c r="B895" s="709" t="str">
        <v xml:space="preserve"> </v>
      </c>
      <c r="C895" s="56">
        <v>0</v>
      </c>
      <c r="D895" s="33" t="str">
        <f t="shared" si="17"/>
        <v>Team Kennet</v>
      </c>
      <c r="E895" s="709" t="s">
        <v>294</v>
      </c>
      <c r="F895" s="709" t="s">
        <v>123</v>
      </c>
    </row>
    <row r="896" spans="1:11" ht="20.25" customHeight="1">
      <c r="A896" s="17"/>
      <c r="B896" s="709" t="str">
        <v xml:space="preserve"> </v>
      </c>
      <c r="C896" s="56">
        <v>0</v>
      </c>
      <c r="D896" s="33" t="str">
        <f t="shared" si="17"/>
        <v>Team Kennet</v>
      </c>
      <c r="E896" s="709" t="s">
        <v>294</v>
      </c>
      <c r="F896" s="709" t="s">
        <v>123</v>
      </c>
    </row>
    <row r="897" spans="1:11" ht="20.25" customHeight="1">
      <c r="A897" s="17"/>
      <c r="B897" s="709" t="str">
        <v xml:space="preserve"> </v>
      </c>
      <c r="C897" s="56">
        <v>0</v>
      </c>
      <c r="D897" s="33" t="str">
        <f t="shared" si="17"/>
        <v>Team Kennet</v>
      </c>
      <c r="E897" s="709" t="s">
        <v>294</v>
      </c>
      <c r="F897" s="709" t="s">
        <v>123</v>
      </c>
    </row>
    <row r="898" spans="1:11" ht="20.25" customHeight="1">
      <c r="A898" s="17"/>
      <c r="B898" s="709" t="str">
        <v xml:space="preserve"> </v>
      </c>
      <c r="C898" s="56">
        <v>0</v>
      </c>
      <c r="D898" s="33" t="str">
        <f t="shared" si="17"/>
        <v>Team Kennet</v>
      </c>
      <c r="E898" s="709" t="s">
        <v>294</v>
      </c>
      <c r="F898" s="709" t="s">
        <v>123</v>
      </c>
    </row>
    <row r="899" spans="1:11" ht="20.25" customHeight="1">
      <c r="A899" s="17"/>
      <c r="B899" s="709" t="str">
        <v xml:space="preserve"> </v>
      </c>
      <c r="C899" s="56">
        <v>0</v>
      </c>
      <c r="D899" s="33" t="str">
        <f t="shared" si="17"/>
        <v>Team Kennet</v>
      </c>
      <c r="E899" s="709" t="s">
        <v>294</v>
      </c>
      <c r="F899" s="709" t="s">
        <v>123</v>
      </c>
    </row>
    <row r="900" spans="1:11" ht="20.25" customHeight="1">
      <c r="A900" s="17"/>
      <c r="B900" s="709" t="str">
        <v xml:space="preserve"> </v>
      </c>
      <c r="C900" s="56">
        <v>0</v>
      </c>
      <c r="D900" s="33" t="str">
        <f t="shared" si="17"/>
        <v>Team Kennet</v>
      </c>
      <c r="E900" s="709" t="s">
        <v>294</v>
      </c>
      <c r="F900" s="709" t="s">
        <v>123</v>
      </c>
      <c r="H900" s="7" t="str">
        <f>D900</f>
        <v>Team Kennet</v>
      </c>
      <c r="I900" s="7" t="str">
        <f>E900</f>
        <v>U20</v>
      </c>
      <c r="J900" s="7" t="str">
        <f>F900</f>
        <v>M</v>
      </c>
      <c r="K900" s="7">
        <f>9-COUNT(C892:C901)</f>
        <v>0</v>
      </c>
    </row>
    <row r="901" spans="1:11" ht="20.25" customHeight="1">
      <c r="A901" s="17"/>
      <c r="B901" s="709" t="str">
        <f>IF(COUNTIF('Team Kennet'!AU$28:AU$36,"*n*")=0,"","X")</f>
        <v/>
      </c>
      <c r="C901" s="155" t="s">
        <v>295</v>
      </c>
      <c r="D901" s="33" t="str">
        <f t="shared" si="17"/>
        <v>Team Kennet</v>
      </c>
      <c r="E901" s="709" t="s">
        <v>294</v>
      </c>
      <c r="F901" s="709" t="s">
        <v>123</v>
      </c>
    </row>
    <row r="902" spans="1:11" ht="20.25" customHeight="1">
      <c r="A902" s="55"/>
      <c r="B902" s="709" t="str" cm="1">
        <f t="array" ref="B902:B927">'Team Kennet'!O$45:O$70</f>
        <v xml:space="preserve"> </v>
      </c>
      <c r="C902" s="56" cm="1">
        <f t="array" ref="C902:C927">'Team Kennet'!A$45:A$70</f>
        <v>0</v>
      </c>
      <c r="D902" s="33" t="str">
        <f t="shared" si="17"/>
        <v>Team Kennet</v>
      </c>
      <c r="E902" s="709" t="s">
        <v>122</v>
      </c>
      <c r="F902" s="709" t="s">
        <v>60</v>
      </c>
    </row>
    <row r="903" spans="1:11" ht="20.25" customHeight="1">
      <c r="A903" s="17"/>
      <c r="B903" s="709" t="str">
        <v xml:space="preserve"> </v>
      </c>
      <c r="C903" s="56">
        <v>0</v>
      </c>
      <c r="D903" s="33" t="str">
        <f t="shared" si="17"/>
        <v>Team Kennet</v>
      </c>
      <c r="E903" s="709" t="s">
        <v>122</v>
      </c>
      <c r="F903" s="709" t="s">
        <v>60</v>
      </c>
    </row>
    <row r="904" spans="1:11" ht="20.25" customHeight="1">
      <c r="A904" s="17"/>
      <c r="B904" s="709" t="str">
        <v xml:space="preserve"> </v>
      </c>
      <c r="C904" s="56">
        <v>0</v>
      </c>
      <c r="D904" s="33" t="str">
        <f t="shared" si="17"/>
        <v>Team Kennet</v>
      </c>
      <c r="E904" s="709" t="s">
        <v>122</v>
      </c>
      <c r="F904" s="709" t="s">
        <v>60</v>
      </c>
    </row>
    <row r="905" spans="1:11" ht="20.25" customHeight="1">
      <c r="A905" s="17"/>
      <c r="B905" s="709" t="str">
        <v xml:space="preserve"> </v>
      </c>
      <c r="C905" s="56">
        <v>0</v>
      </c>
      <c r="D905" s="33" t="str">
        <f t="shared" si="17"/>
        <v>Team Kennet</v>
      </c>
      <c r="E905" s="709" t="s">
        <v>122</v>
      </c>
      <c r="F905" s="709" t="s">
        <v>60</v>
      </c>
    </row>
    <row r="906" spans="1:11" ht="20.25" customHeight="1">
      <c r="A906" s="17"/>
      <c r="B906" s="709" t="str">
        <v xml:space="preserve"> </v>
      </c>
      <c r="C906" s="56">
        <v>0</v>
      </c>
      <c r="D906" s="33" t="str">
        <f t="shared" si="17"/>
        <v>Team Kennet</v>
      </c>
      <c r="E906" s="709" t="s">
        <v>122</v>
      </c>
      <c r="F906" s="709" t="s">
        <v>60</v>
      </c>
    </row>
    <row r="907" spans="1:11" ht="20.25" customHeight="1">
      <c r="A907" s="17"/>
      <c r="B907" s="709" t="str">
        <v xml:space="preserve"> </v>
      </c>
      <c r="C907" s="56">
        <v>0</v>
      </c>
      <c r="D907" s="33" t="str">
        <f t="shared" si="17"/>
        <v>Team Kennet</v>
      </c>
      <c r="E907" s="709" t="s">
        <v>122</v>
      </c>
      <c r="F907" s="709" t="s">
        <v>60</v>
      </c>
    </row>
    <row r="908" spans="1:11" ht="20.25" customHeight="1">
      <c r="A908" s="17"/>
      <c r="B908" s="709" t="str">
        <v xml:space="preserve"> </v>
      </c>
      <c r="C908" s="56">
        <v>0</v>
      </c>
      <c r="D908" s="33" t="str">
        <f t="shared" si="17"/>
        <v>Team Kennet</v>
      </c>
      <c r="E908" s="709" t="s">
        <v>122</v>
      </c>
      <c r="F908" s="709" t="s">
        <v>60</v>
      </c>
    </row>
    <row r="909" spans="1:11" ht="20.25" customHeight="1">
      <c r="A909" s="17"/>
      <c r="B909" s="709" t="str">
        <v xml:space="preserve"> </v>
      </c>
      <c r="C909" s="56">
        <v>0</v>
      </c>
      <c r="D909" s="33" t="str">
        <f t="shared" si="17"/>
        <v>Team Kennet</v>
      </c>
      <c r="E909" s="709" t="s">
        <v>122</v>
      </c>
      <c r="F909" s="709" t="s">
        <v>60</v>
      </c>
    </row>
    <row r="910" spans="1:11" ht="20.25" customHeight="1">
      <c r="A910" s="17"/>
      <c r="B910" s="709" t="str">
        <v xml:space="preserve"> </v>
      </c>
      <c r="C910" s="56">
        <v>0</v>
      </c>
      <c r="D910" s="33" t="str">
        <f t="shared" si="17"/>
        <v>Team Kennet</v>
      </c>
      <c r="E910" s="709" t="s">
        <v>122</v>
      </c>
      <c r="F910" s="709" t="s">
        <v>60</v>
      </c>
    </row>
    <row r="911" spans="1:11" ht="20.25" customHeight="1">
      <c r="A911" s="17"/>
      <c r="B911" s="709" t="str">
        <v xml:space="preserve"> </v>
      </c>
      <c r="C911" s="56">
        <v>0</v>
      </c>
      <c r="D911" s="33" t="str">
        <f t="shared" si="17"/>
        <v>Team Kennet</v>
      </c>
      <c r="E911" s="709" t="s">
        <v>122</v>
      </c>
      <c r="F911" s="709" t="s">
        <v>60</v>
      </c>
    </row>
    <row r="912" spans="1:11" ht="20.25" customHeight="1">
      <c r="A912" s="17"/>
      <c r="B912" s="709" t="str">
        <v xml:space="preserve"> </v>
      </c>
      <c r="C912" s="56">
        <v>0</v>
      </c>
      <c r="D912" s="33" t="str">
        <f t="shared" si="17"/>
        <v>Team Kennet</v>
      </c>
      <c r="E912" s="709" t="s">
        <v>122</v>
      </c>
      <c r="F912" s="709" t="s">
        <v>60</v>
      </c>
    </row>
    <row r="913" spans="1:11" ht="20.25" customHeight="1">
      <c r="A913" s="17"/>
      <c r="B913" s="709" t="str">
        <v xml:space="preserve"> </v>
      </c>
      <c r="C913" s="56">
        <v>0</v>
      </c>
      <c r="D913" s="33" t="str">
        <f t="shared" si="17"/>
        <v>Team Kennet</v>
      </c>
      <c r="E913" s="709" t="s">
        <v>122</v>
      </c>
      <c r="F913" s="709" t="s">
        <v>60</v>
      </c>
    </row>
    <row r="914" spans="1:11" ht="20.25" customHeight="1">
      <c r="A914" s="17"/>
      <c r="B914" s="709" t="str">
        <v xml:space="preserve"> </v>
      </c>
      <c r="C914" s="56">
        <v>0</v>
      </c>
      <c r="D914" s="33" t="str">
        <f t="shared" si="17"/>
        <v>Team Kennet</v>
      </c>
      <c r="E914" s="709" t="s">
        <v>122</v>
      </c>
      <c r="F914" s="709" t="s">
        <v>60</v>
      </c>
    </row>
    <row r="915" spans="1:11" ht="20.25" customHeight="1">
      <c r="A915" s="17"/>
      <c r="B915" s="709" t="str">
        <v xml:space="preserve"> </v>
      </c>
      <c r="C915" s="56">
        <v>0</v>
      </c>
      <c r="D915" s="33" t="str">
        <f t="shared" si="17"/>
        <v>Team Kennet</v>
      </c>
      <c r="E915" s="709" t="s">
        <v>122</v>
      </c>
      <c r="F915" s="709" t="s">
        <v>60</v>
      </c>
    </row>
    <row r="916" spans="1:11" ht="20.25" customHeight="1">
      <c r="A916" s="17"/>
      <c r="B916" s="709" t="str">
        <v xml:space="preserve"> </v>
      </c>
      <c r="C916" s="56">
        <v>0</v>
      </c>
      <c r="D916" s="33" t="str">
        <f t="shared" si="17"/>
        <v>Team Kennet</v>
      </c>
      <c r="E916" s="709" t="s">
        <v>122</v>
      </c>
      <c r="F916" s="709" t="s">
        <v>60</v>
      </c>
    </row>
    <row r="917" spans="1:11" ht="20.25" customHeight="1">
      <c r="A917" s="17"/>
      <c r="B917" s="709" t="str">
        <v xml:space="preserve"> </v>
      </c>
      <c r="C917" s="56">
        <v>0</v>
      </c>
      <c r="D917" s="33" t="str">
        <f t="shared" si="17"/>
        <v>Team Kennet</v>
      </c>
      <c r="E917" s="709" t="s">
        <v>122</v>
      </c>
      <c r="F917" s="709" t="s">
        <v>60</v>
      </c>
    </row>
    <row r="918" spans="1:11" ht="20.25" customHeight="1">
      <c r="A918" s="17"/>
      <c r="B918" s="709" t="str">
        <v xml:space="preserve"> </v>
      </c>
      <c r="C918" s="56">
        <v>0</v>
      </c>
      <c r="D918" s="33" t="str">
        <f t="shared" si="17"/>
        <v>Team Kennet</v>
      </c>
      <c r="E918" s="709" t="s">
        <v>122</v>
      </c>
      <c r="F918" s="709" t="s">
        <v>60</v>
      </c>
    </row>
    <row r="919" spans="1:11" ht="20.25" customHeight="1">
      <c r="A919" s="17"/>
      <c r="B919" s="709" t="str">
        <v xml:space="preserve"> </v>
      </c>
      <c r="C919" s="56">
        <v>0</v>
      </c>
      <c r="D919" s="33" t="str">
        <f t="shared" si="17"/>
        <v>Team Kennet</v>
      </c>
      <c r="E919" s="709" t="s">
        <v>122</v>
      </c>
      <c r="F919" s="709" t="s">
        <v>60</v>
      </c>
    </row>
    <row r="920" spans="1:11" ht="20.25" customHeight="1">
      <c r="A920" s="17"/>
      <c r="B920" s="709" t="str">
        <v xml:space="preserve"> </v>
      </c>
      <c r="C920" s="56">
        <v>0</v>
      </c>
      <c r="D920" s="33" t="str">
        <f t="shared" si="17"/>
        <v>Team Kennet</v>
      </c>
      <c r="E920" s="709" t="s">
        <v>122</v>
      </c>
      <c r="F920" s="709" t="s">
        <v>60</v>
      </c>
    </row>
    <row r="921" spans="1:11" ht="20.25" customHeight="1">
      <c r="A921" s="17"/>
      <c r="B921" s="709" t="str">
        <v xml:space="preserve"> </v>
      </c>
      <c r="C921" s="56">
        <v>0</v>
      </c>
      <c r="D921" s="33" t="str">
        <f t="shared" si="17"/>
        <v>Team Kennet</v>
      </c>
      <c r="E921" s="709" t="s">
        <v>122</v>
      </c>
      <c r="F921" s="709" t="s">
        <v>60</v>
      </c>
    </row>
    <row r="922" spans="1:11" ht="20.25" customHeight="1">
      <c r="A922" s="17"/>
      <c r="B922" s="709" t="str">
        <v xml:space="preserve"> </v>
      </c>
      <c r="C922" s="56">
        <v>0</v>
      </c>
      <c r="D922" s="33" t="str">
        <f t="shared" si="17"/>
        <v>Team Kennet</v>
      </c>
      <c r="E922" s="709" t="s">
        <v>122</v>
      </c>
      <c r="F922" s="709" t="s">
        <v>60</v>
      </c>
    </row>
    <row r="923" spans="1:11" ht="20.25" customHeight="1">
      <c r="A923" s="17"/>
      <c r="B923" s="709" t="str">
        <v xml:space="preserve"> </v>
      </c>
      <c r="C923" s="56">
        <v>0</v>
      </c>
      <c r="D923" s="33" t="str">
        <f t="shared" si="17"/>
        <v>Team Kennet</v>
      </c>
      <c r="E923" s="709" t="s">
        <v>122</v>
      </c>
      <c r="F923" s="709" t="s">
        <v>60</v>
      </c>
    </row>
    <row r="924" spans="1:11" ht="20.25" customHeight="1">
      <c r="A924" s="17"/>
      <c r="B924" s="709" t="str">
        <v xml:space="preserve"> </v>
      </c>
      <c r="C924" s="56">
        <v>0</v>
      </c>
      <c r="D924" s="33" t="str">
        <f t="shared" si="17"/>
        <v>Team Kennet</v>
      </c>
      <c r="E924" s="709" t="s">
        <v>122</v>
      </c>
      <c r="F924" s="709" t="s">
        <v>60</v>
      </c>
    </row>
    <row r="925" spans="1:11" ht="20.25" customHeight="1">
      <c r="A925" s="17"/>
      <c r="B925" s="709" t="str">
        <v xml:space="preserve"> </v>
      </c>
      <c r="C925" s="56">
        <v>0</v>
      </c>
      <c r="D925" s="33" t="str">
        <f t="shared" si="17"/>
        <v>Team Kennet</v>
      </c>
      <c r="E925" s="709" t="s">
        <v>122</v>
      </c>
      <c r="F925" s="709" t="s">
        <v>60</v>
      </c>
    </row>
    <row r="926" spans="1:11" ht="20.25" customHeight="1">
      <c r="A926" s="17"/>
      <c r="B926" s="709" t="str">
        <v xml:space="preserve"> </v>
      </c>
      <c r="C926" s="56">
        <v>0</v>
      </c>
      <c r="D926" s="33" t="str">
        <f t="shared" si="17"/>
        <v>Team Kennet</v>
      </c>
      <c r="E926" s="709" t="s">
        <v>122</v>
      </c>
      <c r="F926" s="709" t="s">
        <v>60</v>
      </c>
    </row>
    <row r="927" spans="1:11" ht="20.25" customHeight="1">
      <c r="A927" s="17"/>
      <c r="B927" s="709" t="str">
        <v xml:space="preserve"> </v>
      </c>
      <c r="C927" s="56">
        <v>0</v>
      </c>
      <c r="D927" s="33" t="str">
        <f t="shared" si="17"/>
        <v>Team Kennet</v>
      </c>
      <c r="E927" s="709" t="s">
        <v>122</v>
      </c>
      <c r="F927" s="709" t="s">
        <v>60</v>
      </c>
      <c r="H927" s="7" t="str">
        <f>D927</f>
        <v>Team Kennet</v>
      </c>
      <c r="I927" s="7" t="str">
        <f>E927</f>
        <v>U14</v>
      </c>
      <c r="J927" s="7" t="str">
        <f>F927</f>
        <v>F</v>
      </c>
      <c r="K927" s="7">
        <f>26-COUNT(C902:C927)</f>
        <v>0</v>
      </c>
    </row>
    <row r="928" spans="1:11" ht="20.25" customHeight="1">
      <c r="A928" s="17"/>
      <c r="B928" s="709" t="str">
        <f>IF(COUNTIF('Team Kennet'!N$45:N$70,"*n*")=0,"","X")</f>
        <v/>
      </c>
      <c r="C928" s="155" t="s">
        <v>296</v>
      </c>
      <c r="D928" s="33" t="str">
        <f t="shared" si="17"/>
        <v>Team Kennet</v>
      </c>
      <c r="E928" s="709" t="s">
        <v>122</v>
      </c>
      <c r="F928" s="709" t="s">
        <v>60</v>
      </c>
    </row>
    <row r="929" spans="1:6" ht="20.25" customHeight="1">
      <c r="A929" s="17"/>
      <c r="B929" s="709" t="str" cm="1">
        <f t="array" ref="B929:B954">'Team Kennet'!AG$45:AG$70</f>
        <v xml:space="preserve"> </v>
      </c>
      <c r="C929" s="33" cm="1">
        <f t="array" ref="C929:C954">'Team Kennet'!R$45:R$70</f>
        <v>0</v>
      </c>
      <c r="D929" s="33" t="str">
        <f t="shared" si="17"/>
        <v>Team Kennet</v>
      </c>
      <c r="E929" s="709" t="s">
        <v>157</v>
      </c>
      <c r="F929" s="709" t="s">
        <v>60</v>
      </c>
    </row>
    <row r="930" spans="1:6" ht="20.25" customHeight="1">
      <c r="A930" s="17"/>
      <c r="B930" s="709" t="str">
        <v xml:space="preserve"> </v>
      </c>
      <c r="C930" s="56">
        <v>0</v>
      </c>
      <c r="D930" s="33" t="str">
        <f t="shared" si="17"/>
        <v>Team Kennet</v>
      </c>
      <c r="E930" s="709" t="s">
        <v>157</v>
      </c>
      <c r="F930" s="709" t="s">
        <v>60</v>
      </c>
    </row>
    <row r="931" spans="1:6" ht="20.25" customHeight="1">
      <c r="A931" s="17"/>
      <c r="B931" s="709" t="str">
        <v xml:space="preserve"> </v>
      </c>
      <c r="C931" s="56">
        <v>0</v>
      </c>
      <c r="D931" s="33" t="str">
        <f t="shared" si="17"/>
        <v>Team Kennet</v>
      </c>
      <c r="E931" s="709" t="s">
        <v>157</v>
      </c>
      <c r="F931" s="709" t="s">
        <v>60</v>
      </c>
    </row>
    <row r="932" spans="1:6" ht="20.25" customHeight="1">
      <c r="A932" s="17"/>
      <c r="B932" s="709" t="str">
        <v xml:space="preserve"> </v>
      </c>
      <c r="C932" s="56">
        <v>0</v>
      </c>
      <c r="D932" s="33" t="str">
        <f t="shared" si="17"/>
        <v>Team Kennet</v>
      </c>
      <c r="E932" s="709" t="s">
        <v>157</v>
      </c>
      <c r="F932" s="709" t="s">
        <v>60</v>
      </c>
    </row>
    <row r="933" spans="1:6" ht="20.25" customHeight="1">
      <c r="A933" s="17"/>
      <c r="B933" s="709" t="str">
        <v xml:space="preserve"> </v>
      </c>
      <c r="C933" s="56">
        <v>0</v>
      </c>
      <c r="D933" s="33" t="str">
        <f t="shared" si="17"/>
        <v>Team Kennet</v>
      </c>
      <c r="E933" s="709" t="s">
        <v>157</v>
      </c>
      <c r="F933" s="709" t="s">
        <v>60</v>
      </c>
    </row>
    <row r="934" spans="1:6" ht="20.25" customHeight="1">
      <c r="A934" s="17"/>
      <c r="B934" s="709" t="str">
        <v xml:space="preserve"> </v>
      </c>
      <c r="C934" s="56">
        <v>0</v>
      </c>
      <c r="D934" s="33" t="str">
        <f t="shared" si="17"/>
        <v>Team Kennet</v>
      </c>
      <c r="E934" s="709" t="s">
        <v>157</v>
      </c>
      <c r="F934" s="709" t="s">
        <v>60</v>
      </c>
    </row>
    <row r="935" spans="1:6" ht="20.25" customHeight="1">
      <c r="A935" s="17"/>
      <c r="B935" s="709" t="str">
        <v xml:space="preserve"> </v>
      </c>
      <c r="C935" s="56">
        <v>0</v>
      </c>
      <c r="D935" s="33" t="str">
        <f t="shared" si="17"/>
        <v>Team Kennet</v>
      </c>
      <c r="E935" s="709" t="s">
        <v>157</v>
      </c>
      <c r="F935" s="709" t="s">
        <v>60</v>
      </c>
    </row>
    <row r="936" spans="1:6" ht="20.25" customHeight="1">
      <c r="A936" s="17"/>
      <c r="B936" s="709" t="str">
        <v xml:space="preserve"> </v>
      </c>
      <c r="C936" s="56">
        <v>0</v>
      </c>
      <c r="D936" s="33" t="str">
        <f t="shared" si="17"/>
        <v>Team Kennet</v>
      </c>
      <c r="E936" s="709" t="s">
        <v>157</v>
      </c>
      <c r="F936" s="709" t="s">
        <v>60</v>
      </c>
    </row>
    <row r="937" spans="1:6" ht="20.25" customHeight="1">
      <c r="A937" s="17"/>
      <c r="B937" s="709" t="str">
        <v xml:space="preserve"> </v>
      </c>
      <c r="C937" s="56">
        <v>0</v>
      </c>
      <c r="D937" s="33" t="str">
        <f t="shared" si="17"/>
        <v>Team Kennet</v>
      </c>
      <c r="E937" s="709" t="s">
        <v>157</v>
      </c>
      <c r="F937" s="709" t="s">
        <v>60</v>
      </c>
    </row>
    <row r="938" spans="1:6" ht="20.25" customHeight="1">
      <c r="A938" s="17"/>
      <c r="B938" s="709" t="str">
        <v xml:space="preserve"> </v>
      </c>
      <c r="C938" s="56">
        <v>0</v>
      </c>
      <c r="D938" s="33" t="str">
        <f t="shared" si="17"/>
        <v>Team Kennet</v>
      </c>
      <c r="E938" s="709" t="s">
        <v>157</v>
      </c>
      <c r="F938" s="709" t="s">
        <v>60</v>
      </c>
    </row>
    <row r="939" spans="1:6" ht="20.25" customHeight="1">
      <c r="A939" s="17"/>
      <c r="B939" s="709" t="str">
        <v xml:space="preserve"> </v>
      </c>
      <c r="C939" s="56">
        <v>0</v>
      </c>
      <c r="D939" s="33" t="str">
        <f t="shared" si="17"/>
        <v>Team Kennet</v>
      </c>
      <c r="E939" s="709" t="s">
        <v>157</v>
      </c>
      <c r="F939" s="709" t="s">
        <v>60</v>
      </c>
    </row>
    <row r="940" spans="1:6" ht="20.25" customHeight="1">
      <c r="A940" s="17"/>
      <c r="B940" s="709" t="str">
        <v xml:space="preserve"> </v>
      </c>
      <c r="C940" s="56">
        <v>0</v>
      </c>
      <c r="D940" s="33" t="str">
        <f t="shared" si="17"/>
        <v>Team Kennet</v>
      </c>
      <c r="E940" s="709" t="s">
        <v>157</v>
      </c>
      <c r="F940" s="709" t="s">
        <v>60</v>
      </c>
    </row>
    <row r="941" spans="1:6" ht="20.25" customHeight="1">
      <c r="A941" s="17"/>
      <c r="B941" s="709" t="str">
        <v xml:space="preserve"> </v>
      </c>
      <c r="C941" s="56">
        <v>0</v>
      </c>
      <c r="D941" s="33" t="str">
        <f t="shared" si="17"/>
        <v>Team Kennet</v>
      </c>
      <c r="E941" s="709" t="s">
        <v>157</v>
      </c>
      <c r="F941" s="709" t="s">
        <v>60</v>
      </c>
    </row>
    <row r="942" spans="1:6" ht="20.25" customHeight="1">
      <c r="A942" s="17"/>
      <c r="B942" s="709" t="str">
        <v xml:space="preserve"> </v>
      </c>
      <c r="C942" s="56">
        <v>0</v>
      </c>
      <c r="D942" s="33" t="str">
        <f t="shared" si="17"/>
        <v>Team Kennet</v>
      </c>
      <c r="E942" s="709" t="s">
        <v>157</v>
      </c>
      <c r="F942" s="709" t="s">
        <v>60</v>
      </c>
    </row>
    <row r="943" spans="1:6" ht="20.25" customHeight="1">
      <c r="A943" s="17"/>
      <c r="B943" s="709" t="str">
        <v xml:space="preserve"> </v>
      </c>
      <c r="C943" s="56">
        <v>0</v>
      </c>
      <c r="D943" s="33" t="str">
        <f t="shared" si="17"/>
        <v>Team Kennet</v>
      </c>
      <c r="E943" s="709" t="s">
        <v>157</v>
      </c>
      <c r="F943" s="709" t="s">
        <v>60</v>
      </c>
    </row>
    <row r="944" spans="1:6" ht="20.25" customHeight="1">
      <c r="A944" s="17"/>
      <c r="B944" s="709" t="str">
        <v xml:space="preserve"> </v>
      </c>
      <c r="C944" s="56">
        <v>0</v>
      </c>
      <c r="D944" s="33" t="str">
        <f t="shared" si="17"/>
        <v>Team Kennet</v>
      </c>
      <c r="E944" s="709" t="s">
        <v>157</v>
      </c>
      <c r="F944" s="709" t="s">
        <v>60</v>
      </c>
    </row>
    <row r="945" spans="1:11" ht="20.25" customHeight="1">
      <c r="A945" s="17"/>
      <c r="B945" s="709" t="str">
        <v xml:space="preserve"> </v>
      </c>
      <c r="C945" s="56">
        <v>0</v>
      </c>
      <c r="D945" s="33" t="str">
        <f t="shared" si="17"/>
        <v>Team Kennet</v>
      </c>
      <c r="E945" s="709" t="s">
        <v>157</v>
      </c>
      <c r="F945" s="709" t="s">
        <v>60</v>
      </c>
    </row>
    <row r="946" spans="1:11" ht="20.25" customHeight="1">
      <c r="A946" s="17"/>
      <c r="B946" s="709" t="str">
        <v xml:space="preserve"> </v>
      </c>
      <c r="C946" s="56">
        <v>0</v>
      </c>
      <c r="D946" s="33" t="str">
        <f t="shared" si="17"/>
        <v>Team Kennet</v>
      </c>
      <c r="E946" s="709" t="s">
        <v>157</v>
      </c>
      <c r="F946" s="709" t="s">
        <v>60</v>
      </c>
    </row>
    <row r="947" spans="1:11" ht="20.25" customHeight="1">
      <c r="A947" s="17"/>
      <c r="B947" s="709" t="str">
        <v xml:space="preserve"> </v>
      </c>
      <c r="C947" s="56">
        <v>0</v>
      </c>
      <c r="D947" s="33" t="str">
        <f t="shared" si="17"/>
        <v>Team Kennet</v>
      </c>
      <c r="E947" s="709" t="s">
        <v>157</v>
      </c>
      <c r="F947" s="709" t="s">
        <v>60</v>
      </c>
    </row>
    <row r="948" spans="1:11" ht="20.25" customHeight="1">
      <c r="A948" s="17"/>
      <c r="B948" s="709" t="str">
        <v xml:space="preserve"> </v>
      </c>
      <c r="C948" s="56">
        <v>0</v>
      </c>
      <c r="D948" s="33" t="str">
        <f t="shared" si="17"/>
        <v>Team Kennet</v>
      </c>
      <c r="E948" s="709" t="s">
        <v>157</v>
      </c>
      <c r="F948" s="709" t="s">
        <v>60</v>
      </c>
    </row>
    <row r="949" spans="1:11" ht="20.25" customHeight="1">
      <c r="A949" s="17"/>
      <c r="B949" s="709" t="str">
        <v xml:space="preserve"> </v>
      </c>
      <c r="C949" s="56">
        <v>0</v>
      </c>
      <c r="D949" s="33" t="str">
        <f t="shared" si="17"/>
        <v>Team Kennet</v>
      </c>
      <c r="E949" s="709" t="s">
        <v>157</v>
      </c>
      <c r="F949" s="709" t="s">
        <v>60</v>
      </c>
    </row>
    <row r="950" spans="1:11" ht="20.25" customHeight="1">
      <c r="A950" s="17"/>
      <c r="B950" s="709" t="str">
        <v xml:space="preserve"> </v>
      </c>
      <c r="C950" s="56">
        <v>0</v>
      </c>
      <c r="D950" s="33" t="str">
        <f t="shared" si="17"/>
        <v>Team Kennet</v>
      </c>
      <c r="E950" s="709" t="s">
        <v>157</v>
      </c>
      <c r="F950" s="709" t="s">
        <v>60</v>
      </c>
    </row>
    <row r="951" spans="1:11" ht="20.25" customHeight="1">
      <c r="A951" s="17"/>
      <c r="B951" s="709" t="str">
        <v xml:space="preserve"> </v>
      </c>
      <c r="C951" s="56">
        <v>0</v>
      </c>
      <c r="D951" s="33" t="str">
        <f t="shared" ref="D951:D982" si="18">$D$821</f>
        <v>Team Kennet</v>
      </c>
      <c r="E951" s="709" t="s">
        <v>157</v>
      </c>
      <c r="F951" s="709" t="s">
        <v>60</v>
      </c>
    </row>
    <row r="952" spans="1:11" ht="20.25" customHeight="1">
      <c r="A952" s="17"/>
      <c r="B952" s="709" t="str">
        <v xml:space="preserve"> </v>
      </c>
      <c r="C952" s="56">
        <v>0</v>
      </c>
      <c r="D952" s="33" t="str">
        <f t="shared" si="18"/>
        <v>Team Kennet</v>
      </c>
      <c r="E952" s="709" t="s">
        <v>157</v>
      </c>
      <c r="F952" s="709" t="s">
        <v>60</v>
      </c>
    </row>
    <row r="953" spans="1:11" ht="20.25" customHeight="1">
      <c r="A953" s="17"/>
      <c r="B953" s="709" t="str">
        <v xml:space="preserve"> </v>
      </c>
      <c r="C953" s="56">
        <v>0</v>
      </c>
      <c r="D953" s="33" t="str">
        <f t="shared" si="18"/>
        <v>Team Kennet</v>
      </c>
      <c r="E953" s="709" t="s">
        <v>157</v>
      </c>
      <c r="F953" s="709" t="s">
        <v>60</v>
      </c>
    </row>
    <row r="954" spans="1:11" ht="20.25" customHeight="1">
      <c r="A954" s="17"/>
      <c r="B954" s="709" t="str">
        <v xml:space="preserve"> </v>
      </c>
      <c r="C954" s="56">
        <v>0</v>
      </c>
      <c r="D954" s="33" t="str">
        <f t="shared" si="18"/>
        <v>Team Kennet</v>
      </c>
      <c r="E954" s="709" t="s">
        <v>157</v>
      </c>
      <c r="F954" s="709" t="s">
        <v>60</v>
      </c>
      <c r="H954" s="7" t="str">
        <f>D954</f>
        <v>Team Kennet</v>
      </c>
      <c r="I954" s="7" t="str">
        <f>E954</f>
        <v>U16</v>
      </c>
      <c r="J954" s="7" t="str">
        <f>F954</f>
        <v>F</v>
      </c>
      <c r="K954" s="7">
        <f>26-COUNT(C929:C954)</f>
        <v>0</v>
      </c>
    </row>
    <row r="955" spans="1:11" ht="20.25" customHeight="1">
      <c r="A955" s="17"/>
      <c r="B955" s="709" t="str">
        <f>IF(COUNTIF('Team Kennet'!AF$45:AF$70,"*n*")=0,"","X")</f>
        <v/>
      </c>
      <c r="C955" s="155" t="s">
        <v>297</v>
      </c>
      <c r="D955" s="33" t="str">
        <f t="shared" si="18"/>
        <v>Team Kennet</v>
      </c>
      <c r="E955" s="709" t="s">
        <v>157</v>
      </c>
      <c r="F955" s="709" t="s">
        <v>60</v>
      </c>
    </row>
    <row r="956" spans="1:11" ht="20.25" customHeight="1">
      <c r="A956" s="17"/>
      <c r="B956" s="709" t="str" cm="1">
        <f t="array" ref="B956:B971">'Team Kennet'!AY$45:AY$60</f>
        <v xml:space="preserve"> </v>
      </c>
      <c r="C956" s="33" cm="1">
        <f t="array" ref="C956:C971">'Team Kennet'!AJ$45:AJ$60</f>
        <v>0</v>
      </c>
      <c r="D956" s="33" t="str">
        <f t="shared" si="18"/>
        <v>Team Kennet</v>
      </c>
      <c r="E956" s="709" t="s">
        <v>183</v>
      </c>
      <c r="F956" s="709" t="s">
        <v>60</v>
      </c>
    </row>
    <row r="957" spans="1:11" ht="20.25" customHeight="1">
      <c r="A957" s="17"/>
      <c r="B957" s="709" t="str">
        <v xml:space="preserve"> </v>
      </c>
      <c r="C957" s="56">
        <v>0</v>
      </c>
      <c r="D957" s="33" t="str">
        <f t="shared" si="18"/>
        <v>Team Kennet</v>
      </c>
      <c r="E957" s="709" t="s">
        <v>183</v>
      </c>
      <c r="F957" s="709" t="s">
        <v>60</v>
      </c>
    </row>
    <row r="958" spans="1:11" ht="20.25" customHeight="1">
      <c r="A958" s="17"/>
      <c r="B958" s="709" t="str">
        <v xml:space="preserve"> </v>
      </c>
      <c r="C958" s="56">
        <v>0</v>
      </c>
      <c r="D958" s="33" t="str">
        <f t="shared" si="18"/>
        <v>Team Kennet</v>
      </c>
      <c r="E958" s="709" t="s">
        <v>183</v>
      </c>
      <c r="F958" s="709" t="s">
        <v>60</v>
      </c>
    </row>
    <row r="959" spans="1:11" ht="20.25" customHeight="1">
      <c r="A959" s="17"/>
      <c r="B959" s="709" t="str">
        <v xml:space="preserve"> </v>
      </c>
      <c r="C959" s="56">
        <v>0</v>
      </c>
      <c r="D959" s="33" t="str">
        <f t="shared" si="18"/>
        <v>Team Kennet</v>
      </c>
      <c r="E959" s="709" t="s">
        <v>183</v>
      </c>
      <c r="F959" s="709" t="s">
        <v>60</v>
      </c>
    </row>
    <row r="960" spans="1:11" ht="20.25" customHeight="1">
      <c r="A960" s="17"/>
      <c r="B960" s="709" t="str">
        <v xml:space="preserve"> </v>
      </c>
      <c r="C960" s="56">
        <v>0</v>
      </c>
      <c r="D960" s="33" t="str">
        <f t="shared" si="18"/>
        <v>Team Kennet</v>
      </c>
      <c r="E960" s="709" t="s">
        <v>183</v>
      </c>
      <c r="F960" s="709" t="s">
        <v>60</v>
      </c>
    </row>
    <row r="961" spans="1:11" ht="20.25" customHeight="1">
      <c r="A961" s="17"/>
      <c r="B961" s="709" t="str">
        <v xml:space="preserve"> </v>
      </c>
      <c r="C961" s="56">
        <v>0</v>
      </c>
      <c r="D961" s="33" t="str">
        <f t="shared" si="18"/>
        <v>Team Kennet</v>
      </c>
      <c r="E961" s="709" t="s">
        <v>183</v>
      </c>
      <c r="F961" s="709" t="s">
        <v>60</v>
      </c>
    </row>
    <row r="962" spans="1:11" ht="20.25" customHeight="1">
      <c r="A962" s="17"/>
      <c r="B962" s="709" t="str">
        <v xml:space="preserve"> </v>
      </c>
      <c r="C962" s="56">
        <v>0</v>
      </c>
      <c r="D962" s="33" t="str">
        <f t="shared" si="18"/>
        <v>Team Kennet</v>
      </c>
      <c r="E962" s="709" t="s">
        <v>183</v>
      </c>
      <c r="F962" s="709" t="s">
        <v>60</v>
      </c>
    </row>
    <row r="963" spans="1:11" ht="20.25" customHeight="1">
      <c r="A963" s="17"/>
      <c r="B963" s="709" t="str">
        <v xml:space="preserve"> </v>
      </c>
      <c r="C963" s="56">
        <v>0</v>
      </c>
      <c r="D963" s="33" t="str">
        <f t="shared" si="18"/>
        <v>Team Kennet</v>
      </c>
      <c r="E963" s="709" t="s">
        <v>183</v>
      </c>
      <c r="F963" s="709" t="s">
        <v>60</v>
      </c>
    </row>
    <row r="964" spans="1:11" ht="20.25" customHeight="1">
      <c r="A964" s="17"/>
      <c r="B964" s="709" t="str">
        <v xml:space="preserve"> </v>
      </c>
      <c r="C964" s="56">
        <v>0</v>
      </c>
      <c r="D964" s="33" t="str">
        <f t="shared" si="18"/>
        <v>Team Kennet</v>
      </c>
      <c r="E964" s="709" t="s">
        <v>183</v>
      </c>
      <c r="F964" s="709" t="s">
        <v>60</v>
      </c>
    </row>
    <row r="965" spans="1:11" ht="20.25" customHeight="1">
      <c r="A965" s="17"/>
      <c r="B965" s="709" t="str">
        <v xml:space="preserve"> </v>
      </c>
      <c r="C965" s="56">
        <v>0</v>
      </c>
      <c r="D965" s="33" t="str">
        <f t="shared" si="18"/>
        <v>Team Kennet</v>
      </c>
      <c r="E965" s="709" t="s">
        <v>183</v>
      </c>
      <c r="F965" s="709" t="s">
        <v>60</v>
      </c>
    </row>
    <row r="966" spans="1:11" ht="20.25" customHeight="1">
      <c r="A966" s="17"/>
      <c r="B966" s="709" t="str">
        <v xml:space="preserve"> </v>
      </c>
      <c r="C966" s="56">
        <v>0</v>
      </c>
      <c r="D966" s="33" t="str">
        <f t="shared" si="18"/>
        <v>Team Kennet</v>
      </c>
      <c r="E966" s="709" t="s">
        <v>183</v>
      </c>
      <c r="F966" s="709" t="s">
        <v>60</v>
      </c>
    </row>
    <row r="967" spans="1:11" ht="20.25" customHeight="1">
      <c r="A967" s="17"/>
      <c r="B967" s="709" t="str">
        <v xml:space="preserve"> </v>
      </c>
      <c r="C967" s="56">
        <v>0</v>
      </c>
      <c r="D967" s="33" t="str">
        <f t="shared" si="18"/>
        <v>Team Kennet</v>
      </c>
      <c r="E967" s="709" t="s">
        <v>183</v>
      </c>
      <c r="F967" s="709" t="s">
        <v>60</v>
      </c>
    </row>
    <row r="968" spans="1:11" ht="20.25" customHeight="1">
      <c r="A968" s="17"/>
      <c r="B968" s="709" t="str">
        <v xml:space="preserve"> </v>
      </c>
      <c r="C968" s="56">
        <v>0</v>
      </c>
      <c r="D968" s="33" t="str">
        <f t="shared" si="18"/>
        <v>Team Kennet</v>
      </c>
      <c r="E968" s="709" t="s">
        <v>183</v>
      </c>
      <c r="F968" s="709" t="s">
        <v>60</v>
      </c>
    </row>
    <row r="969" spans="1:11" ht="20.25" customHeight="1">
      <c r="A969" s="17"/>
      <c r="B969" s="709" t="str">
        <v xml:space="preserve"> </v>
      </c>
      <c r="C969" s="56">
        <v>0</v>
      </c>
      <c r="D969" s="33" t="str">
        <f t="shared" si="18"/>
        <v>Team Kennet</v>
      </c>
      <c r="E969" s="709" t="s">
        <v>183</v>
      </c>
      <c r="F969" s="709" t="s">
        <v>60</v>
      </c>
    </row>
    <row r="970" spans="1:11" ht="20.25" customHeight="1">
      <c r="A970" s="17"/>
      <c r="B970" s="709" t="str">
        <v xml:space="preserve"> </v>
      </c>
      <c r="C970" s="56">
        <v>0</v>
      </c>
      <c r="D970" s="33" t="str">
        <f t="shared" si="18"/>
        <v>Team Kennet</v>
      </c>
      <c r="E970" s="709" t="s">
        <v>183</v>
      </c>
      <c r="F970" s="709" t="s">
        <v>60</v>
      </c>
    </row>
    <row r="971" spans="1:11" ht="20.25" customHeight="1">
      <c r="A971" s="17"/>
      <c r="B971" s="709" t="str">
        <v xml:space="preserve"> </v>
      </c>
      <c r="C971" s="56">
        <v>0</v>
      </c>
      <c r="D971" s="33" t="str">
        <f t="shared" si="18"/>
        <v>Team Kennet</v>
      </c>
      <c r="E971" s="709" t="s">
        <v>183</v>
      </c>
      <c r="F971" s="709" t="s">
        <v>60</v>
      </c>
      <c r="H971" s="7" t="str">
        <f>D971</f>
        <v>Team Kennet</v>
      </c>
      <c r="I971" s="7" t="str">
        <f>E971</f>
        <v>U18</v>
      </c>
      <c r="J971" s="7" t="str">
        <f>F971</f>
        <v>F</v>
      </c>
      <c r="K971" s="62">
        <f>16-COUNT(C956:C971)</f>
        <v>0</v>
      </c>
    </row>
    <row r="972" spans="1:11" ht="20.25" customHeight="1">
      <c r="A972" s="17"/>
      <c r="B972" s="709" t="str">
        <f>IF(COUNTIF('Team Kennet'!AX$45:AX$60,"*n*")=0,"","X")</f>
        <v/>
      </c>
      <c r="C972" s="155" t="s">
        <v>298</v>
      </c>
      <c r="D972" s="33" t="str">
        <f t="shared" si="18"/>
        <v>Team Kennet</v>
      </c>
      <c r="E972" s="709" t="s">
        <v>183</v>
      </c>
      <c r="F972" s="709" t="s">
        <v>60</v>
      </c>
    </row>
    <row r="973" spans="1:11" ht="20.25" customHeight="1">
      <c r="A973" s="17"/>
      <c r="B973" s="709" t="str" cm="1">
        <f t="array" ref="B973:B981">'Team Kennet'!AY$70:AY$78</f>
        <v xml:space="preserve"> </v>
      </c>
      <c r="C973" s="33" cm="1">
        <f t="array" ref="C973:C981">'Team Kennet'!AJ$70:AJ$78</f>
        <v>0</v>
      </c>
      <c r="D973" s="33" t="str">
        <f t="shared" si="18"/>
        <v>Team Kennet</v>
      </c>
      <c r="E973" s="709" t="s">
        <v>294</v>
      </c>
      <c r="F973" s="709" t="s">
        <v>60</v>
      </c>
    </row>
    <row r="974" spans="1:11" ht="20.25" customHeight="1">
      <c r="A974" s="17"/>
      <c r="B974" s="709" t="str">
        <v xml:space="preserve"> </v>
      </c>
      <c r="C974" s="56">
        <v>0</v>
      </c>
      <c r="D974" s="33" t="str">
        <f t="shared" si="18"/>
        <v>Team Kennet</v>
      </c>
      <c r="E974" s="709" t="s">
        <v>294</v>
      </c>
      <c r="F974" s="709" t="s">
        <v>60</v>
      </c>
    </row>
    <row r="975" spans="1:11" ht="20.25" customHeight="1">
      <c r="A975" s="17"/>
      <c r="B975" s="709" t="str">
        <v xml:space="preserve"> </v>
      </c>
      <c r="C975" s="56">
        <v>0</v>
      </c>
      <c r="D975" s="33" t="str">
        <f t="shared" si="18"/>
        <v>Team Kennet</v>
      </c>
      <c r="E975" s="709" t="s">
        <v>294</v>
      </c>
      <c r="F975" s="709" t="s">
        <v>60</v>
      </c>
    </row>
    <row r="976" spans="1:11" ht="20.25" customHeight="1">
      <c r="A976" s="17"/>
      <c r="B976" s="709" t="str">
        <v xml:space="preserve"> </v>
      </c>
      <c r="C976" s="56">
        <v>0</v>
      </c>
      <c r="D976" s="33" t="str">
        <f t="shared" si="18"/>
        <v>Team Kennet</v>
      </c>
      <c r="E976" s="709" t="s">
        <v>294</v>
      </c>
      <c r="F976" s="709" t="s">
        <v>60</v>
      </c>
    </row>
    <row r="977" spans="1:11" ht="20.25" customHeight="1">
      <c r="A977" s="17"/>
      <c r="B977" s="709" t="str">
        <v xml:space="preserve"> </v>
      </c>
      <c r="C977" s="56">
        <v>0</v>
      </c>
      <c r="D977" s="33" t="str">
        <f t="shared" si="18"/>
        <v>Team Kennet</v>
      </c>
      <c r="E977" s="709" t="s">
        <v>294</v>
      </c>
      <c r="F977" s="709" t="s">
        <v>60</v>
      </c>
    </row>
    <row r="978" spans="1:11" ht="20.25" customHeight="1">
      <c r="A978" s="17"/>
      <c r="B978" s="709" t="str">
        <v xml:space="preserve"> </v>
      </c>
      <c r="C978" s="56">
        <v>0</v>
      </c>
      <c r="D978" s="33" t="str">
        <f t="shared" si="18"/>
        <v>Team Kennet</v>
      </c>
      <c r="E978" s="709" t="s">
        <v>294</v>
      </c>
      <c r="F978" s="709" t="s">
        <v>60</v>
      </c>
    </row>
    <row r="979" spans="1:11" ht="20.25" customHeight="1">
      <c r="A979" s="17"/>
      <c r="B979" s="709" t="str">
        <v xml:space="preserve"> </v>
      </c>
      <c r="C979" s="56">
        <v>0</v>
      </c>
      <c r="D979" s="33" t="str">
        <f t="shared" si="18"/>
        <v>Team Kennet</v>
      </c>
      <c r="E979" s="709" t="s">
        <v>294</v>
      </c>
      <c r="F979" s="709" t="s">
        <v>60</v>
      </c>
    </row>
    <row r="980" spans="1:11" ht="20.25" customHeight="1">
      <c r="A980" s="17"/>
      <c r="B980" s="709" t="str">
        <v xml:space="preserve"> </v>
      </c>
      <c r="C980" s="56">
        <v>0</v>
      </c>
      <c r="D980" s="33" t="str">
        <f t="shared" si="18"/>
        <v>Team Kennet</v>
      </c>
      <c r="E980" s="709" t="s">
        <v>294</v>
      </c>
      <c r="F980" s="709" t="s">
        <v>60</v>
      </c>
    </row>
    <row r="981" spans="1:11" ht="20.25" customHeight="1">
      <c r="A981" s="17"/>
      <c r="B981" s="709" t="str">
        <v xml:space="preserve"> </v>
      </c>
      <c r="C981" s="56">
        <v>0</v>
      </c>
      <c r="D981" s="33" t="str">
        <f t="shared" si="18"/>
        <v>Team Kennet</v>
      </c>
      <c r="E981" s="709" t="s">
        <v>294</v>
      </c>
      <c r="F981" s="709" t="s">
        <v>60</v>
      </c>
      <c r="H981" s="7" t="str">
        <f>D981</f>
        <v>Team Kennet</v>
      </c>
      <c r="I981" s="7" t="str">
        <f>E981</f>
        <v>U20</v>
      </c>
      <c r="J981" s="7" t="str">
        <f>F981</f>
        <v>F</v>
      </c>
      <c r="K981" s="7">
        <f>9-COUNT(C973:C982)</f>
        <v>0</v>
      </c>
    </row>
    <row r="982" spans="1:11" ht="20.25" customHeight="1">
      <c r="A982" s="17"/>
      <c r="B982" s="709" t="str">
        <f>IF(COUNTIF('Team Kennet'!AX$70:AX$78,"*n*")=0,"","X")</f>
        <v/>
      </c>
      <c r="C982" s="155" t="s">
        <v>299</v>
      </c>
      <c r="D982" s="33" t="str">
        <f t="shared" si="18"/>
        <v>Team Kennet</v>
      </c>
      <c r="E982" s="709" t="s">
        <v>294</v>
      </c>
      <c r="F982" s="709" t="s">
        <v>60</v>
      </c>
    </row>
    <row r="983" spans="1:11" ht="20.25" customHeight="1">
      <c r="A983" s="57"/>
      <c r="B983" s="58"/>
      <c r="C983" s="58"/>
      <c r="D983" s="58"/>
      <c r="E983" s="58"/>
      <c r="F983" s="59"/>
    </row>
    <row r="984" spans="1:11" ht="20.25" customHeight="1">
      <c r="A984" s="55"/>
      <c r="B984" s="709" t="str" cm="1">
        <f t="array" ref="B984:B1009">'White Horse'!$O5:O$30</f>
        <v xml:space="preserve"> </v>
      </c>
      <c r="C984" s="56" cm="1">
        <f t="array" ref="C984:C1009">'White Horse'!A$5:A$30</f>
        <v>0</v>
      </c>
      <c r="D984" s="33" t="str">
        <f>'White Horse'!AJ$2</f>
        <v>White Horse Harriers</v>
      </c>
      <c r="E984" s="709" t="s">
        <v>122</v>
      </c>
      <c r="F984" s="709" t="s">
        <v>123</v>
      </c>
    </row>
    <row r="985" spans="1:11" ht="20.25" customHeight="1">
      <c r="A985" s="17"/>
      <c r="B985" s="709" t="str">
        <v xml:space="preserve"> </v>
      </c>
      <c r="C985" s="56">
        <v>0</v>
      </c>
      <c r="D985" s="33" t="str">
        <f>$D$984</f>
        <v>White Horse Harriers</v>
      </c>
      <c r="E985" s="709" t="s">
        <v>122</v>
      </c>
      <c r="F985" s="709" t="s">
        <v>123</v>
      </c>
    </row>
    <row r="986" spans="1:11" ht="20.25" customHeight="1">
      <c r="A986" s="17"/>
      <c r="B986" s="709" t="str">
        <v xml:space="preserve"> </v>
      </c>
      <c r="C986" s="56">
        <v>0</v>
      </c>
      <c r="D986" s="33" t="str">
        <f t="shared" ref="D986:D1049" si="19">$D$984</f>
        <v>White Horse Harriers</v>
      </c>
      <c r="E986" s="709" t="s">
        <v>122</v>
      </c>
      <c r="F986" s="709" t="s">
        <v>123</v>
      </c>
    </row>
    <row r="987" spans="1:11" ht="20.25" customHeight="1">
      <c r="A987" s="17"/>
      <c r="B987" s="709" t="str">
        <v xml:space="preserve"> </v>
      </c>
      <c r="C987" s="56">
        <v>0</v>
      </c>
      <c r="D987" s="33" t="str">
        <f t="shared" si="19"/>
        <v>White Horse Harriers</v>
      </c>
      <c r="E987" s="709" t="s">
        <v>122</v>
      </c>
      <c r="F987" s="709" t="s">
        <v>123</v>
      </c>
    </row>
    <row r="988" spans="1:11" ht="20.25" customHeight="1">
      <c r="A988" s="17"/>
      <c r="B988" s="709" t="str">
        <v xml:space="preserve"> </v>
      </c>
      <c r="C988" s="56">
        <v>0</v>
      </c>
      <c r="D988" s="33" t="str">
        <f t="shared" si="19"/>
        <v>White Horse Harriers</v>
      </c>
      <c r="E988" s="709" t="s">
        <v>122</v>
      </c>
      <c r="F988" s="709" t="s">
        <v>123</v>
      </c>
    </row>
    <row r="989" spans="1:11" ht="20.25" customHeight="1">
      <c r="A989" s="17"/>
      <c r="B989" s="709" t="str">
        <v xml:space="preserve"> </v>
      </c>
      <c r="C989" s="56">
        <v>0</v>
      </c>
      <c r="D989" s="33" t="str">
        <f t="shared" si="19"/>
        <v>White Horse Harriers</v>
      </c>
      <c r="E989" s="709" t="s">
        <v>122</v>
      </c>
      <c r="F989" s="709" t="s">
        <v>123</v>
      </c>
    </row>
    <row r="990" spans="1:11" ht="20.25" customHeight="1">
      <c r="A990" s="17"/>
      <c r="B990" s="709" t="str">
        <v xml:space="preserve"> </v>
      </c>
      <c r="C990" s="56">
        <v>0</v>
      </c>
      <c r="D990" s="33" t="str">
        <f t="shared" si="19"/>
        <v>White Horse Harriers</v>
      </c>
      <c r="E990" s="709" t="s">
        <v>122</v>
      </c>
      <c r="F990" s="709" t="s">
        <v>123</v>
      </c>
    </row>
    <row r="991" spans="1:11" ht="20.25" customHeight="1">
      <c r="A991" s="17"/>
      <c r="B991" s="709" t="str">
        <v xml:space="preserve"> </v>
      </c>
      <c r="C991" s="56">
        <v>0</v>
      </c>
      <c r="D991" s="33" t="str">
        <f t="shared" si="19"/>
        <v>White Horse Harriers</v>
      </c>
      <c r="E991" s="709" t="s">
        <v>122</v>
      </c>
      <c r="F991" s="709" t="s">
        <v>123</v>
      </c>
    </row>
    <row r="992" spans="1:11" ht="20.25" customHeight="1">
      <c r="A992" s="17"/>
      <c r="B992" s="709" t="str">
        <v xml:space="preserve"> </v>
      </c>
      <c r="C992" s="56">
        <v>0</v>
      </c>
      <c r="D992" s="33" t="str">
        <f t="shared" si="19"/>
        <v>White Horse Harriers</v>
      </c>
      <c r="E992" s="709" t="s">
        <v>122</v>
      </c>
      <c r="F992" s="709" t="s">
        <v>123</v>
      </c>
    </row>
    <row r="993" spans="1:6" ht="20.25" customHeight="1">
      <c r="A993" s="17"/>
      <c r="B993" s="709" t="str">
        <v xml:space="preserve"> </v>
      </c>
      <c r="C993" s="56">
        <v>0</v>
      </c>
      <c r="D993" s="33" t="str">
        <f t="shared" si="19"/>
        <v>White Horse Harriers</v>
      </c>
      <c r="E993" s="709" t="s">
        <v>122</v>
      </c>
      <c r="F993" s="709" t="s">
        <v>123</v>
      </c>
    </row>
    <row r="994" spans="1:6" ht="20.25" customHeight="1">
      <c r="A994" s="17"/>
      <c r="B994" s="709" t="str">
        <v xml:space="preserve"> </v>
      </c>
      <c r="C994" s="56">
        <v>0</v>
      </c>
      <c r="D994" s="33" t="str">
        <f t="shared" si="19"/>
        <v>White Horse Harriers</v>
      </c>
      <c r="E994" s="709" t="s">
        <v>122</v>
      </c>
      <c r="F994" s="709" t="s">
        <v>123</v>
      </c>
    </row>
    <row r="995" spans="1:6" ht="20.25" customHeight="1">
      <c r="A995" s="17"/>
      <c r="B995" s="709" t="str">
        <v xml:space="preserve"> </v>
      </c>
      <c r="C995" s="56">
        <v>0</v>
      </c>
      <c r="D995" s="33" t="str">
        <f t="shared" si="19"/>
        <v>White Horse Harriers</v>
      </c>
      <c r="E995" s="709" t="s">
        <v>122</v>
      </c>
      <c r="F995" s="709" t="s">
        <v>123</v>
      </c>
    </row>
    <row r="996" spans="1:6" ht="20.25" customHeight="1">
      <c r="A996" s="17"/>
      <c r="B996" s="709" t="str">
        <v xml:space="preserve"> </v>
      </c>
      <c r="C996" s="56">
        <v>0</v>
      </c>
      <c r="D996" s="33" t="str">
        <f t="shared" si="19"/>
        <v>White Horse Harriers</v>
      </c>
      <c r="E996" s="709" t="s">
        <v>122</v>
      </c>
      <c r="F996" s="709" t="s">
        <v>123</v>
      </c>
    </row>
    <row r="997" spans="1:6" ht="20.25" customHeight="1">
      <c r="A997" s="17"/>
      <c r="B997" s="709" t="str">
        <v xml:space="preserve"> </v>
      </c>
      <c r="C997" s="56">
        <v>0</v>
      </c>
      <c r="D997" s="33" t="str">
        <f t="shared" si="19"/>
        <v>White Horse Harriers</v>
      </c>
      <c r="E997" s="709" t="s">
        <v>122</v>
      </c>
      <c r="F997" s="709" t="s">
        <v>123</v>
      </c>
    </row>
    <row r="998" spans="1:6" ht="20.25" customHeight="1">
      <c r="A998" s="17"/>
      <c r="B998" s="709" t="str">
        <v xml:space="preserve"> </v>
      </c>
      <c r="C998" s="56">
        <v>0</v>
      </c>
      <c r="D998" s="33" t="str">
        <f t="shared" si="19"/>
        <v>White Horse Harriers</v>
      </c>
      <c r="E998" s="709" t="s">
        <v>122</v>
      </c>
      <c r="F998" s="709" t="s">
        <v>123</v>
      </c>
    </row>
    <row r="999" spans="1:6" ht="20.25" customHeight="1">
      <c r="A999" s="17"/>
      <c r="B999" s="709" t="str">
        <v xml:space="preserve"> </v>
      </c>
      <c r="C999" s="56">
        <v>0</v>
      </c>
      <c r="D999" s="33" t="str">
        <f t="shared" si="19"/>
        <v>White Horse Harriers</v>
      </c>
      <c r="E999" s="709" t="s">
        <v>122</v>
      </c>
      <c r="F999" s="709" t="s">
        <v>123</v>
      </c>
    </row>
    <row r="1000" spans="1:6" ht="20.25" customHeight="1">
      <c r="A1000" s="17"/>
      <c r="B1000" s="709" t="str">
        <v xml:space="preserve"> </v>
      </c>
      <c r="C1000" s="56">
        <v>0</v>
      </c>
      <c r="D1000" s="33" t="str">
        <f t="shared" si="19"/>
        <v>White Horse Harriers</v>
      </c>
      <c r="E1000" s="709" t="s">
        <v>122</v>
      </c>
      <c r="F1000" s="709" t="s">
        <v>123</v>
      </c>
    </row>
    <row r="1001" spans="1:6" ht="20.25" customHeight="1">
      <c r="A1001" s="17"/>
      <c r="B1001" s="709" t="str">
        <v xml:space="preserve"> </v>
      </c>
      <c r="C1001" s="56">
        <v>0</v>
      </c>
      <c r="D1001" s="33" t="str">
        <f t="shared" si="19"/>
        <v>White Horse Harriers</v>
      </c>
      <c r="E1001" s="709" t="s">
        <v>122</v>
      </c>
      <c r="F1001" s="709" t="s">
        <v>123</v>
      </c>
    </row>
    <row r="1002" spans="1:6" ht="20.25" customHeight="1">
      <c r="A1002" s="17"/>
      <c r="B1002" s="709" t="str">
        <v xml:space="preserve"> </v>
      </c>
      <c r="C1002" s="56">
        <v>0</v>
      </c>
      <c r="D1002" s="33" t="str">
        <f t="shared" si="19"/>
        <v>White Horse Harriers</v>
      </c>
      <c r="E1002" s="709" t="s">
        <v>122</v>
      </c>
      <c r="F1002" s="709" t="s">
        <v>123</v>
      </c>
    </row>
    <row r="1003" spans="1:6" ht="20.25" customHeight="1">
      <c r="A1003" s="17"/>
      <c r="B1003" s="709" t="str">
        <v xml:space="preserve"> </v>
      </c>
      <c r="C1003" s="56">
        <v>0</v>
      </c>
      <c r="D1003" s="33" t="str">
        <f t="shared" si="19"/>
        <v>White Horse Harriers</v>
      </c>
      <c r="E1003" s="709" t="s">
        <v>122</v>
      </c>
      <c r="F1003" s="709" t="s">
        <v>123</v>
      </c>
    </row>
    <row r="1004" spans="1:6" ht="20.25" customHeight="1">
      <c r="A1004" s="17"/>
      <c r="B1004" s="709" t="str">
        <v xml:space="preserve"> </v>
      </c>
      <c r="C1004" s="56">
        <v>0</v>
      </c>
      <c r="D1004" s="33" t="str">
        <f t="shared" si="19"/>
        <v>White Horse Harriers</v>
      </c>
      <c r="E1004" s="709" t="s">
        <v>122</v>
      </c>
      <c r="F1004" s="709" t="s">
        <v>123</v>
      </c>
    </row>
    <row r="1005" spans="1:6" ht="20.25" customHeight="1">
      <c r="A1005" s="17"/>
      <c r="B1005" s="709" t="str">
        <v xml:space="preserve"> </v>
      </c>
      <c r="C1005" s="56">
        <v>0</v>
      </c>
      <c r="D1005" s="33" t="str">
        <f t="shared" si="19"/>
        <v>White Horse Harriers</v>
      </c>
      <c r="E1005" s="709" t="s">
        <v>122</v>
      </c>
      <c r="F1005" s="709" t="s">
        <v>123</v>
      </c>
    </row>
    <row r="1006" spans="1:6" ht="20.25" customHeight="1">
      <c r="A1006" s="17"/>
      <c r="B1006" s="709" t="str">
        <v xml:space="preserve"> </v>
      </c>
      <c r="C1006" s="56">
        <v>0</v>
      </c>
      <c r="D1006" s="33" t="str">
        <f t="shared" si="19"/>
        <v>White Horse Harriers</v>
      </c>
      <c r="E1006" s="709" t="s">
        <v>122</v>
      </c>
      <c r="F1006" s="709" t="s">
        <v>123</v>
      </c>
    </row>
    <row r="1007" spans="1:6" ht="20.25" customHeight="1">
      <c r="A1007" s="17"/>
      <c r="B1007" s="709" t="str">
        <v xml:space="preserve"> </v>
      </c>
      <c r="C1007" s="56">
        <v>0</v>
      </c>
      <c r="D1007" s="33" t="str">
        <f t="shared" si="19"/>
        <v>White Horse Harriers</v>
      </c>
      <c r="E1007" s="709" t="s">
        <v>122</v>
      </c>
      <c r="F1007" s="709" t="s">
        <v>123</v>
      </c>
    </row>
    <row r="1008" spans="1:6" ht="20.25" customHeight="1">
      <c r="A1008" s="17"/>
      <c r="B1008" s="709" t="str">
        <v xml:space="preserve"> </v>
      </c>
      <c r="C1008" s="56">
        <v>0</v>
      </c>
      <c r="D1008" s="33" t="str">
        <f t="shared" si="19"/>
        <v>White Horse Harriers</v>
      </c>
      <c r="E1008" s="709" t="s">
        <v>122</v>
      </c>
      <c r="F1008" s="709" t="s">
        <v>123</v>
      </c>
    </row>
    <row r="1009" spans="1:11" ht="20.25" customHeight="1">
      <c r="A1009" s="17"/>
      <c r="B1009" s="709" t="str">
        <v xml:space="preserve"> </v>
      </c>
      <c r="C1009" s="56">
        <v>0</v>
      </c>
      <c r="D1009" s="33" t="str">
        <f t="shared" si="19"/>
        <v>White Horse Harriers</v>
      </c>
      <c r="E1009" s="709" t="s">
        <v>122</v>
      </c>
      <c r="F1009" s="709" t="s">
        <v>123</v>
      </c>
      <c r="H1009" s="7" t="str">
        <f>D1009</f>
        <v>White Horse Harriers</v>
      </c>
      <c r="I1009" s="7" t="str">
        <f>E1009</f>
        <v>U14</v>
      </c>
      <c r="J1009" s="7" t="str">
        <f>F1009</f>
        <v>M</v>
      </c>
      <c r="K1009" s="62">
        <f>26-COUNT(C984:C1009)</f>
        <v>0</v>
      </c>
    </row>
    <row r="1010" spans="1:11" ht="20.25" customHeight="1">
      <c r="A1010" s="17"/>
      <c r="B1010" s="709" t="str">
        <f>IF(COUNTIF('White Horse'!$N5:N$30,"*n*")=0,"","X")</f>
        <v/>
      </c>
      <c r="C1010" s="155" t="s">
        <v>291</v>
      </c>
      <c r="D1010" s="33" t="str">
        <f t="shared" si="19"/>
        <v>White Horse Harriers</v>
      </c>
      <c r="E1010" s="709" t="s">
        <v>122</v>
      </c>
      <c r="F1010" s="709" t="s">
        <v>123</v>
      </c>
    </row>
    <row r="1011" spans="1:11" ht="20.25" customHeight="1">
      <c r="A1011" s="17"/>
      <c r="B1011" s="709" t="str" cm="1">
        <f t="array" ref="B1011:B1036">'White Horse'!AG$5:AG$30</f>
        <v xml:space="preserve"> </v>
      </c>
      <c r="C1011" s="33" cm="1">
        <f t="array" ref="C1011:C1036">'White Horse'!R$5:R$30</f>
        <v>0</v>
      </c>
      <c r="D1011" s="33" t="str">
        <f t="shared" si="19"/>
        <v>White Horse Harriers</v>
      </c>
      <c r="E1011" s="709" t="s">
        <v>157</v>
      </c>
      <c r="F1011" s="709" t="s">
        <v>123</v>
      </c>
    </row>
    <row r="1012" spans="1:11" ht="20.25" customHeight="1">
      <c r="A1012" s="17"/>
      <c r="B1012" s="709" t="str">
        <v xml:space="preserve"> </v>
      </c>
      <c r="C1012" s="56">
        <v>0</v>
      </c>
      <c r="D1012" s="33" t="str">
        <f t="shared" si="19"/>
        <v>White Horse Harriers</v>
      </c>
      <c r="E1012" s="709" t="s">
        <v>157</v>
      </c>
      <c r="F1012" s="709" t="s">
        <v>123</v>
      </c>
    </row>
    <row r="1013" spans="1:11" ht="20.25" customHeight="1">
      <c r="A1013" s="17"/>
      <c r="B1013" s="709" t="str">
        <v xml:space="preserve"> </v>
      </c>
      <c r="C1013" s="56">
        <v>0</v>
      </c>
      <c r="D1013" s="33" t="str">
        <f t="shared" si="19"/>
        <v>White Horse Harriers</v>
      </c>
      <c r="E1013" s="709" t="s">
        <v>157</v>
      </c>
      <c r="F1013" s="709" t="s">
        <v>123</v>
      </c>
    </row>
    <row r="1014" spans="1:11" ht="20.25" customHeight="1">
      <c r="A1014" s="17"/>
      <c r="B1014" s="709" t="str">
        <v xml:space="preserve"> </v>
      </c>
      <c r="C1014" s="56">
        <v>0</v>
      </c>
      <c r="D1014" s="33" t="str">
        <f t="shared" si="19"/>
        <v>White Horse Harriers</v>
      </c>
      <c r="E1014" s="709" t="s">
        <v>157</v>
      </c>
      <c r="F1014" s="709" t="s">
        <v>123</v>
      </c>
    </row>
    <row r="1015" spans="1:11" ht="20.25" customHeight="1">
      <c r="A1015" s="17"/>
      <c r="B1015" s="709" t="str">
        <v xml:space="preserve"> </v>
      </c>
      <c r="C1015" s="56">
        <v>0</v>
      </c>
      <c r="D1015" s="33" t="str">
        <f t="shared" si="19"/>
        <v>White Horse Harriers</v>
      </c>
      <c r="E1015" s="709" t="s">
        <v>157</v>
      </c>
      <c r="F1015" s="709" t="s">
        <v>123</v>
      </c>
    </row>
    <row r="1016" spans="1:11" ht="20.25" customHeight="1">
      <c r="A1016" s="17"/>
      <c r="B1016" s="709" t="str">
        <v xml:space="preserve"> </v>
      </c>
      <c r="C1016" s="56">
        <v>0</v>
      </c>
      <c r="D1016" s="33" t="str">
        <f t="shared" si="19"/>
        <v>White Horse Harriers</v>
      </c>
      <c r="E1016" s="709" t="s">
        <v>157</v>
      </c>
      <c r="F1016" s="709" t="s">
        <v>123</v>
      </c>
    </row>
    <row r="1017" spans="1:11" ht="20.25" customHeight="1">
      <c r="A1017" s="17"/>
      <c r="B1017" s="709" t="str">
        <v xml:space="preserve"> </v>
      </c>
      <c r="C1017" s="56">
        <v>0</v>
      </c>
      <c r="D1017" s="33" t="str">
        <f t="shared" si="19"/>
        <v>White Horse Harriers</v>
      </c>
      <c r="E1017" s="709" t="s">
        <v>157</v>
      </c>
      <c r="F1017" s="709" t="s">
        <v>123</v>
      </c>
    </row>
    <row r="1018" spans="1:11" ht="20.25" customHeight="1">
      <c r="A1018" s="17"/>
      <c r="B1018" s="709" t="str">
        <v xml:space="preserve"> </v>
      </c>
      <c r="C1018" s="56">
        <v>0</v>
      </c>
      <c r="D1018" s="33" t="str">
        <f t="shared" si="19"/>
        <v>White Horse Harriers</v>
      </c>
      <c r="E1018" s="709" t="s">
        <v>157</v>
      </c>
      <c r="F1018" s="709" t="s">
        <v>123</v>
      </c>
    </row>
    <row r="1019" spans="1:11" ht="20.25" customHeight="1">
      <c r="A1019" s="17"/>
      <c r="B1019" s="709" t="str">
        <v xml:space="preserve"> </v>
      </c>
      <c r="C1019" s="56">
        <v>0</v>
      </c>
      <c r="D1019" s="33" t="str">
        <f t="shared" si="19"/>
        <v>White Horse Harriers</v>
      </c>
      <c r="E1019" s="709" t="s">
        <v>157</v>
      </c>
      <c r="F1019" s="709" t="s">
        <v>123</v>
      </c>
    </row>
    <row r="1020" spans="1:11" ht="20.25" customHeight="1">
      <c r="A1020" s="17"/>
      <c r="B1020" s="709" t="str">
        <v xml:space="preserve"> </v>
      </c>
      <c r="C1020" s="56">
        <v>0</v>
      </c>
      <c r="D1020" s="33" t="str">
        <f t="shared" si="19"/>
        <v>White Horse Harriers</v>
      </c>
      <c r="E1020" s="709" t="s">
        <v>157</v>
      </c>
      <c r="F1020" s="709" t="s">
        <v>123</v>
      </c>
    </row>
    <row r="1021" spans="1:11" ht="20.25" customHeight="1">
      <c r="A1021" s="17"/>
      <c r="B1021" s="709" t="str">
        <v xml:space="preserve"> </v>
      </c>
      <c r="C1021" s="56">
        <v>0</v>
      </c>
      <c r="D1021" s="33" t="str">
        <f t="shared" si="19"/>
        <v>White Horse Harriers</v>
      </c>
      <c r="E1021" s="709" t="s">
        <v>157</v>
      </c>
      <c r="F1021" s="709" t="s">
        <v>123</v>
      </c>
    </row>
    <row r="1022" spans="1:11" ht="20.25" customHeight="1">
      <c r="A1022" s="17"/>
      <c r="B1022" s="709" t="str">
        <v xml:space="preserve"> </v>
      </c>
      <c r="C1022" s="56">
        <v>0</v>
      </c>
      <c r="D1022" s="33" t="str">
        <f t="shared" si="19"/>
        <v>White Horse Harriers</v>
      </c>
      <c r="E1022" s="709" t="s">
        <v>157</v>
      </c>
      <c r="F1022" s="709" t="s">
        <v>123</v>
      </c>
    </row>
    <row r="1023" spans="1:11" ht="20.25" customHeight="1">
      <c r="A1023" s="17"/>
      <c r="B1023" s="709" t="str">
        <v xml:space="preserve"> </v>
      </c>
      <c r="C1023" s="56">
        <v>0</v>
      </c>
      <c r="D1023" s="33" t="str">
        <f t="shared" si="19"/>
        <v>White Horse Harriers</v>
      </c>
      <c r="E1023" s="709" t="s">
        <v>157</v>
      </c>
      <c r="F1023" s="709" t="s">
        <v>123</v>
      </c>
    </row>
    <row r="1024" spans="1:11" ht="20.25" customHeight="1">
      <c r="A1024" s="17"/>
      <c r="B1024" s="709" t="str">
        <v xml:space="preserve"> </v>
      </c>
      <c r="C1024" s="56">
        <v>0</v>
      </c>
      <c r="D1024" s="33" t="str">
        <f t="shared" si="19"/>
        <v>White Horse Harriers</v>
      </c>
      <c r="E1024" s="709" t="s">
        <v>157</v>
      </c>
      <c r="F1024" s="709" t="s">
        <v>123</v>
      </c>
    </row>
    <row r="1025" spans="1:11" ht="20.25" customHeight="1">
      <c r="A1025" s="17"/>
      <c r="B1025" s="709" t="str">
        <v xml:space="preserve"> </v>
      </c>
      <c r="C1025" s="56">
        <v>0</v>
      </c>
      <c r="D1025" s="33" t="str">
        <f t="shared" si="19"/>
        <v>White Horse Harriers</v>
      </c>
      <c r="E1025" s="709" t="s">
        <v>157</v>
      </c>
      <c r="F1025" s="709" t="s">
        <v>123</v>
      </c>
    </row>
    <row r="1026" spans="1:11" ht="20.25" customHeight="1">
      <c r="A1026" s="17"/>
      <c r="B1026" s="709" t="str">
        <v xml:space="preserve"> </v>
      </c>
      <c r="C1026" s="56">
        <v>0</v>
      </c>
      <c r="D1026" s="33" t="str">
        <f t="shared" si="19"/>
        <v>White Horse Harriers</v>
      </c>
      <c r="E1026" s="709" t="s">
        <v>157</v>
      </c>
      <c r="F1026" s="709" t="s">
        <v>123</v>
      </c>
    </row>
    <row r="1027" spans="1:11" ht="20.25" customHeight="1">
      <c r="A1027" s="17"/>
      <c r="B1027" s="709" t="str">
        <v xml:space="preserve"> </v>
      </c>
      <c r="C1027" s="56">
        <v>0</v>
      </c>
      <c r="D1027" s="33" t="str">
        <f t="shared" si="19"/>
        <v>White Horse Harriers</v>
      </c>
      <c r="E1027" s="709" t="s">
        <v>157</v>
      </c>
      <c r="F1027" s="709" t="s">
        <v>123</v>
      </c>
    </row>
    <row r="1028" spans="1:11" ht="20.25" customHeight="1">
      <c r="A1028" s="17"/>
      <c r="B1028" s="709" t="str">
        <v xml:space="preserve"> </v>
      </c>
      <c r="C1028" s="56">
        <v>0</v>
      </c>
      <c r="D1028" s="33" t="str">
        <f t="shared" si="19"/>
        <v>White Horse Harriers</v>
      </c>
      <c r="E1028" s="709" t="s">
        <v>157</v>
      </c>
      <c r="F1028" s="709" t="s">
        <v>123</v>
      </c>
    </row>
    <row r="1029" spans="1:11" ht="20.25" customHeight="1">
      <c r="A1029" s="17"/>
      <c r="B1029" s="709" t="str">
        <v xml:space="preserve"> </v>
      </c>
      <c r="C1029" s="56">
        <v>0</v>
      </c>
      <c r="D1029" s="33" t="str">
        <f t="shared" si="19"/>
        <v>White Horse Harriers</v>
      </c>
      <c r="E1029" s="709" t="s">
        <v>157</v>
      </c>
      <c r="F1029" s="709" t="s">
        <v>123</v>
      </c>
    </row>
    <row r="1030" spans="1:11" ht="20.25" customHeight="1">
      <c r="A1030" s="17"/>
      <c r="B1030" s="709" t="str">
        <v xml:space="preserve"> </v>
      </c>
      <c r="C1030" s="56">
        <v>0</v>
      </c>
      <c r="D1030" s="33" t="str">
        <f t="shared" si="19"/>
        <v>White Horse Harriers</v>
      </c>
      <c r="E1030" s="709" t="s">
        <v>157</v>
      </c>
      <c r="F1030" s="709" t="s">
        <v>123</v>
      </c>
    </row>
    <row r="1031" spans="1:11" ht="20.25" customHeight="1">
      <c r="A1031" s="17"/>
      <c r="B1031" s="709" t="str">
        <v xml:space="preserve"> </v>
      </c>
      <c r="C1031" s="56">
        <v>0</v>
      </c>
      <c r="D1031" s="33" t="str">
        <f t="shared" si="19"/>
        <v>White Horse Harriers</v>
      </c>
      <c r="E1031" s="709" t="s">
        <v>157</v>
      </c>
      <c r="F1031" s="709" t="s">
        <v>123</v>
      </c>
    </row>
    <row r="1032" spans="1:11" ht="20.25" customHeight="1">
      <c r="A1032" s="17"/>
      <c r="B1032" s="709" t="str">
        <v xml:space="preserve"> </v>
      </c>
      <c r="C1032" s="56">
        <v>0</v>
      </c>
      <c r="D1032" s="33" t="str">
        <f t="shared" si="19"/>
        <v>White Horse Harriers</v>
      </c>
      <c r="E1032" s="709" t="s">
        <v>157</v>
      </c>
      <c r="F1032" s="709" t="s">
        <v>123</v>
      </c>
    </row>
    <row r="1033" spans="1:11" ht="20.25" customHeight="1">
      <c r="A1033" s="17"/>
      <c r="B1033" s="709" t="str">
        <v xml:space="preserve"> </v>
      </c>
      <c r="C1033" s="56">
        <v>0</v>
      </c>
      <c r="D1033" s="33" t="str">
        <f t="shared" si="19"/>
        <v>White Horse Harriers</v>
      </c>
      <c r="E1033" s="709" t="s">
        <v>157</v>
      </c>
      <c r="F1033" s="709" t="s">
        <v>123</v>
      </c>
    </row>
    <row r="1034" spans="1:11" ht="20.25" customHeight="1">
      <c r="A1034" s="17"/>
      <c r="B1034" s="709" t="str">
        <v xml:space="preserve"> </v>
      </c>
      <c r="C1034" s="56">
        <v>0</v>
      </c>
      <c r="D1034" s="33" t="str">
        <f t="shared" si="19"/>
        <v>White Horse Harriers</v>
      </c>
      <c r="E1034" s="709" t="s">
        <v>157</v>
      </c>
      <c r="F1034" s="709" t="s">
        <v>123</v>
      </c>
    </row>
    <row r="1035" spans="1:11" ht="20.25" customHeight="1">
      <c r="A1035" s="17"/>
      <c r="B1035" s="709" t="str">
        <v xml:space="preserve"> </v>
      </c>
      <c r="C1035" s="56">
        <v>0</v>
      </c>
      <c r="D1035" s="33" t="str">
        <f t="shared" si="19"/>
        <v>White Horse Harriers</v>
      </c>
      <c r="E1035" s="709" t="s">
        <v>157</v>
      </c>
      <c r="F1035" s="709" t="s">
        <v>123</v>
      </c>
    </row>
    <row r="1036" spans="1:11" ht="20.25" customHeight="1">
      <c r="A1036" s="17"/>
      <c r="B1036" s="709" t="str">
        <v xml:space="preserve"> </v>
      </c>
      <c r="C1036" s="56">
        <v>0</v>
      </c>
      <c r="D1036" s="33" t="str">
        <f t="shared" si="19"/>
        <v>White Horse Harriers</v>
      </c>
      <c r="E1036" s="709" t="s">
        <v>157</v>
      </c>
      <c r="F1036" s="709" t="s">
        <v>123</v>
      </c>
      <c r="H1036" s="7" t="str">
        <f>D1036</f>
        <v>White Horse Harriers</v>
      </c>
      <c r="I1036" s="7" t="str">
        <f>E1036</f>
        <v>U16</v>
      </c>
      <c r="J1036" s="7" t="str">
        <f>F1036</f>
        <v>M</v>
      </c>
      <c r="K1036" s="7">
        <f>26-COUNT(C1011:C1036)</f>
        <v>0</v>
      </c>
    </row>
    <row r="1037" spans="1:11" ht="20.25" customHeight="1">
      <c r="A1037" s="17"/>
      <c r="B1037" s="709" t="str">
        <f>IF(COUNTIF('White Horse'!AF$5:AF$30,"*n*")=0,"","X")</f>
        <v/>
      </c>
      <c r="C1037" s="155" t="s">
        <v>292</v>
      </c>
      <c r="D1037" s="33" t="str">
        <f t="shared" si="19"/>
        <v>White Horse Harriers</v>
      </c>
      <c r="E1037" s="709" t="s">
        <v>157</v>
      </c>
      <c r="F1037" s="709" t="s">
        <v>123</v>
      </c>
    </row>
    <row r="1038" spans="1:11" ht="20.25" customHeight="1">
      <c r="A1038" s="17"/>
      <c r="B1038" s="709" t="str" cm="1">
        <f t="array" ref="B1038:B1053">'White Horse'!AY$5:AY$20</f>
        <v xml:space="preserve"> </v>
      </c>
      <c r="C1038" s="33" cm="1">
        <f t="array" ref="C1038:C1053">'White Horse'!AJ$5:AJ$20</f>
        <v>0</v>
      </c>
      <c r="D1038" s="33" t="str">
        <f t="shared" si="19"/>
        <v>White Horse Harriers</v>
      </c>
      <c r="E1038" s="709" t="s">
        <v>183</v>
      </c>
      <c r="F1038" s="709" t="s">
        <v>123</v>
      </c>
    </row>
    <row r="1039" spans="1:11" ht="20.25" customHeight="1">
      <c r="A1039" s="17"/>
      <c r="B1039" s="709" t="str">
        <v xml:space="preserve"> </v>
      </c>
      <c r="C1039" s="56">
        <v>0</v>
      </c>
      <c r="D1039" s="33" t="str">
        <f t="shared" si="19"/>
        <v>White Horse Harriers</v>
      </c>
      <c r="E1039" s="709" t="s">
        <v>183</v>
      </c>
      <c r="F1039" s="709" t="s">
        <v>123</v>
      </c>
    </row>
    <row r="1040" spans="1:11" ht="20.25" customHeight="1">
      <c r="A1040" s="17"/>
      <c r="B1040" s="709" t="str">
        <v xml:space="preserve"> </v>
      </c>
      <c r="C1040" s="56">
        <v>0</v>
      </c>
      <c r="D1040" s="33" t="str">
        <f t="shared" si="19"/>
        <v>White Horse Harriers</v>
      </c>
      <c r="E1040" s="709" t="s">
        <v>183</v>
      </c>
      <c r="F1040" s="709" t="s">
        <v>123</v>
      </c>
    </row>
    <row r="1041" spans="1:11" ht="20.25" customHeight="1">
      <c r="A1041" s="17"/>
      <c r="B1041" s="709" t="str">
        <v xml:space="preserve"> </v>
      </c>
      <c r="C1041" s="56">
        <v>0</v>
      </c>
      <c r="D1041" s="33" t="str">
        <f t="shared" si="19"/>
        <v>White Horse Harriers</v>
      </c>
      <c r="E1041" s="709" t="s">
        <v>183</v>
      </c>
      <c r="F1041" s="709" t="s">
        <v>123</v>
      </c>
    </row>
    <row r="1042" spans="1:11" ht="20.25" customHeight="1">
      <c r="A1042" s="17"/>
      <c r="B1042" s="709" t="str">
        <v xml:space="preserve"> </v>
      </c>
      <c r="C1042" s="56">
        <v>0</v>
      </c>
      <c r="D1042" s="33" t="str">
        <f t="shared" si="19"/>
        <v>White Horse Harriers</v>
      </c>
      <c r="E1042" s="709" t="s">
        <v>183</v>
      </c>
      <c r="F1042" s="709" t="s">
        <v>123</v>
      </c>
    </row>
    <row r="1043" spans="1:11" ht="20.25" customHeight="1">
      <c r="A1043" s="17"/>
      <c r="B1043" s="709" t="str">
        <v xml:space="preserve"> </v>
      </c>
      <c r="C1043" s="56">
        <v>0</v>
      </c>
      <c r="D1043" s="33" t="str">
        <f t="shared" si="19"/>
        <v>White Horse Harriers</v>
      </c>
      <c r="E1043" s="709" t="s">
        <v>183</v>
      </c>
      <c r="F1043" s="709" t="s">
        <v>123</v>
      </c>
    </row>
    <row r="1044" spans="1:11" ht="20.25" customHeight="1">
      <c r="A1044" s="17"/>
      <c r="B1044" s="709" t="str">
        <v xml:space="preserve"> </v>
      </c>
      <c r="C1044" s="56">
        <v>0</v>
      </c>
      <c r="D1044" s="33" t="str">
        <f t="shared" si="19"/>
        <v>White Horse Harriers</v>
      </c>
      <c r="E1044" s="709" t="s">
        <v>183</v>
      </c>
      <c r="F1044" s="709" t="s">
        <v>123</v>
      </c>
    </row>
    <row r="1045" spans="1:11" ht="20.25" customHeight="1">
      <c r="A1045" s="17"/>
      <c r="B1045" s="709" t="str">
        <v xml:space="preserve"> </v>
      </c>
      <c r="C1045" s="56">
        <v>0</v>
      </c>
      <c r="D1045" s="33" t="str">
        <f t="shared" si="19"/>
        <v>White Horse Harriers</v>
      </c>
      <c r="E1045" s="709" t="s">
        <v>183</v>
      </c>
      <c r="F1045" s="709" t="s">
        <v>123</v>
      </c>
    </row>
    <row r="1046" spans="1:11" ht="20.25" customHeight="1">
      <c r="A1046" s="17"/>
      <c r="B1046" s="709" t="str">
        <v xml:space="preserve"> </v>
      </c>
      <c r="C1046" s="56">
        <v>0</v>
      </c>
      <c r="D1046" s="33" t="str">
        <f t="shared" si="19"/>
        <v>White Horse Harriers</v>
      </c>
      <c r="E1046" s="709" t="s">
        <v>183</v>
      </c>
      <c r="F1046" s="709" t="s">
        <v>123</v>
      </c>
    </row>
    <row r="1047" spans="1:11" ht="20.25" customHeight="1">
      <c r="A1047" s="17"/>
      <c r="B1047" s="709" t="str">
        <v xml:space="preserve"> </v>
      </c>
      <c r="C1047" s="56">
        <v>0</v>
      </c>
      <c r="D1047" s="33" t="str">
        <f t="shared" si="19"/>
        <v>White Horse Harriers</v>
      </c>
      <c r="E1047" s="709" t="s">
        <v>183</v>
      </c>
      <c r="F1047" s="709" t="s">
        <v>123</v>
      </c>
    </row>
    <row r="1048" spans="1:11" ht="20.25" customHeight="1">
      <c r="A1048" s="17"/>
      <c r="B1048" s="709" t="str">
        <v xml:space="preserve"> </v>
      </c>
      <c r="C1048" s="56">
        <v>0</v>
      </c>
      <c r="D1048" s="33" t="str">
        <f t="shared" si="19"/>
        <v>White Horse Harriers</v>
      </c>
      <c r="E1048" s="709" t="s">
        <v>183</v>
      </c>
      <c r="F1048" s="709" t="s">
        <v>123</v>
      </c>
    </row>
    <row r="1049" spans="1:11" ht="20.25" customHeight="1">
      <c r="A1049" s="17"/>
      <c r="B1049" s="709" t="str">
        <v xml:space="preserve"> </v>
      </c>
      <c r="C1049" s="56">
        <v>0</v>
      </c>
      <c r="D1049" s="33" t="str">
        <f t="shared" si="19"/>
        <v>White Horse Harriers</v>
      </c>
      <c r="E1049" s="709" t="s">
        <v>183</v>
      </c>
      <c r="F1049" s="709" t="s">
        <v>123</v>
      </c>
    </row>
    <row r="1050" spans="1:11" ht="20.25" customHeight="1">
      <c r="A1050" s="17"/>
      <c r="B1050" s="709" t="str">
        <v xml:space="preserve"> </v>
      </c>
      <c r="C1050" s="56">
        <v>0</v>
      </c>
      <c r="D1050" s="33" t="str">
        <f t="shared" ref="D1050:D1113" si="20">$D$984</f>
        <v>White Horse Harriers</v>
      </c>
      <c r="E1050" s="709" t="s">
        <v>183</v>
      </c>
      <c r="F1050" s="709" t="s">
        <v>123</v>
      </c>
    </row>
    <row r="1051" spans="1:11" ht="20.25" customHeight="1">
      <c r="A1051" s="17"/>
      <c r="B1051" s="709" t="str">
        <v xml:space="preserve"> </v>
      </c>
      <c r="C1051" s="56">
        <v>0</v>
      </c>
      <c r="D1051" s="33" t="str">
        <f t="shared" si="20"/>
        <v>White Horse Harriers</v>
      </c>
      <c r="E1051" s="709" t="s">
        <v>183</v>
      </c>
      <c r="F1051" s="709" t="s">
        <v>123</v>
      </c>
    </row>
    <row r="1052" spans="1:11" ht="20.25" customHeight="1">
      <c r="A1052" s="17"/>
      <c r="B1052" s="709" t="str">
        <v xml:space="preserve"> </v>
      </c>
      <c r="C1052" s="56">
        <v>0</v>
      </c>
      <c r="D1052" s="33" t="str">
        <f t="shared" si="20"/>
        <v>White Horse Harriers</v>
      </c>
      <c r="E1052" s="709" t="s">
        <v>183</v>
      </c>
      <c r="F1052" s="709" t="s">
        <v>123</v>
      </c>
    </row>
    <row r="1053" spans="1:11" ht="20.25" customHeight="1">
      <c r="A1053" s="17"/>
      <c r="B1053" s="709" t="str">
        <v xml:space="preserve"> </v>
      </c>
      <c r="C1053" s="56">
        <v>0</v>
      </c>
      <c r="D1053" s="33" t="str">
        <f t="shared" si="20"/>
        <v>White Horse Harriers</v>
      </c>
      <c r="E1053" s="709" t="s">
        <v>183</v>
      </c>
      <c r="F1053" s="709" t="s">
        <v>123</v>
      </c>
      <c r="H1053" s="7" t="str">
        <f>D1053</f>
        <v>White Horse Harriers</v>
      </c>
      <c r="I1053" s="7" t="str">
        <f>E1053</f>
        <v>U18</v>
      </c>
      <c r="J1053" s="7" t="str">
        <f>F1053</f>
        <v>M</v>
      </c>
      <c r="K1053" s="62">
        <f>16-COUNT(C1038:C1053)</f>
        <v>0</v>
      </c>
    </row>
    <row r="1054" spans="1:11" ht="20.25" customHeight="1">
      <c r="A1054" s="17"/>
      <c r="B1054" s="709" t="str">
        <f>IF(COUNTIF('White Horse'!AX$5:AX$20,"*n*")=0,"","X")</f>
        <v/>
      </c>
      <c r="C1054" s="155" t="s">
        <v>293</v>
      </c>
      <c r="D1054" s="33" t="str">
        <f t="shared" si="20"/>
        <v>White Horse Harriers</v>
      </c>
      <c r="E1054" s="709" t="s">
        <v>183</v>
      </c>
      <c r="F1054" s="709" t="s">
        <v>123</v>
      </c>
    </row>
    <row r="1055" spans="1:11" ht="20.25" customHeight="1">
      <c r="A1055" s="17"/>
      <c r="B1055" s="709" t="str" cm="1">
        <f t="array" ref="B1055:B1063">'White Horse'!AY$30:AY$38</f>
        <v xml:space="preserve"> </v>
      </c>
      <c r="C1055" s="33" cm="1">
        <f t="array" ref="C1055:C1063">'White Horse'!AJ$30:AJ$38</f>
        <v>0</v>
      </c>
      <c r="D1055" s="33" t="str">
        <f t="shared" si="20"/>
        <v>White Horse Harriers</v>
      </c>
      <c r="E1055" s="709" t="s">
        <v>294</v>
      </c>
      <c r="F1055" s="709" t="s">
        <v>123</v>
      </c>
    </row>
    <row r="1056" spans="1:11" ht="20.25" customHeight="1">
      <c r="A1056" s="17"/>
      <c r="B1056" s="709" t="str">
        <v xml:space="preserve"> </v>
      </c>
      <c r="C1056" s="56">
        <v>0</v>
      </c>
      <c r="D1056" s="33" t="str">
        <f t="shared" si="20"/>
        <v>White Horse Harriers</v>
      </c>
      <c r="E1056" s="709" t="s">
        <v>294</v>
      </c>
      <c r="F1056" s="709" t="s">
        <v>123</v>
      </c>
    </row>
    <row r="1057" spans="1:11" ht="20.25" customHeight="1">
      <c r="A1057" s="17"/>
      <c r="B1057" s="709" t="str">
        <v xml:space="preserve"> </v>
      </c>
      <c r="C1057" s="56">
        <v>0</v>
      </c>
      <c r="D1057" s="33" t="str">
        <f t="shared" si="20"/>
        <v>White Horse Harriers</v>
      </c>
      <c r="E1057" s="709" t="s">
        <v>294</v>
      </c>
      <c r="F1057" s="709" t="s">
        <v>123</v>
      </c>
    </row>
    <row r="1058" spans="1:11" ht="20.25" customHeight="1">
      <c r="A1058" s="17"/>
      <c r="B1058" s="709" t="str">
        <v xml:space="preserve"> </v>
      </c>
      <c r="C1058" s="56">
        <v>0</v>
      </c>
      <c r="D1058" s="33" t="str">
        <f t="shared" si="20"/>
        <v>White Horse Harriers</v>
      </c>
      <c r="E1058" s="709" t="s">
        <v>294</v>
      </c>
      <c r="F1058" s="709" t="s">
        <v>123</v>
      </c>
    </row>
    <row r="1059" spans="1:11" ht="20.25" customHeight="1">
      <c r="A1059" s="17"/>
      <c r="B1059" s="709" t="str">
        <v xml:space="preserve"> </v>
      </c>
      <c r="C1059" s="56">
        <v>0</v>
      </c>
      <c r="D1059" s="33" t="str">
        <f t="shared" si="20"/>
        <v>White Horse Harriers</v>
      </c>
      <c r="E1059" s="709" t="s">
        <v>294</v>
      </c>
      <c r="F1059" s="709" t="s">
        <v>123</v>
      </c>
    </row>
    <row r="1060" spans="1:11" ht="20.25" customHeight="1">
      <c r="A1060" s="17"/>
      <c r="B1060" s="709" t="str">
        <v xml:space="preserve"> </v>
      </c>
      <c r="C1060" s="56">
        <v>0</v>
      </c>
      <c r="D1060" s="33" t="str">
        <f t="shared" si="20"/>
        <v>White Horse Harriers</v>
      </c>
      <c r="E1060" s="709" t="s">
        <v>294</v>
      </c>
      <c r="F1060" s="709" t="s">
        <v>123</v>
      </c>
    </row>
    <row r="1061" spans="1:11" ht="20.25" customHeight="1">
      <c r="A1061" s="17"/>
      <c r="B1061" s="709" t="str">
        <v xml:space="preserve"> </v>
      </c>
      <c r="C1061" s="56">
        <v>0</v>
      </c>
      <c r="D1061" s="33" t="str">
        <f t="shared" si="20"/>
        <v>White Horse Harriers</v>
      </c>
      <c r="E1061" s="709" t="s">
        <v>294</v>
      </c>
      <c r="F1061" s="709" t="s">
        <v>123</v>
      </c>
    </row>
    <row r="1062" spans="1:11" ht="20.25" customHeight="1">
      <c r="A1062" s="17"/>
      <c r="B1062" s="709" t="str">
        <v xml:space="preserve"> </v>
      </c>
      <c r="C1062" s="56">
        <v>0</v>
      </c>
      <c r="D1062" s="33" t="str">
        <f t="shared" si="20"/>
        <v>White Horse Harriers</v>
      </c>
      <c r="E1062" s="709" t="s">
        <v>294</v>
      </c>
      <c r="F1062" s="709" t="s">
        <v>123</v>
      </c>
    </row>
    <row r="1063" spans="1:11" ht="20.25" customHeight="1">
      <c r="A1063" s="17"/>
      <c r="B1063" s="709" t="str">
        <v xml:space="preserve"> </v>
      </c>
      <c r="C1063" s="56">
        <v>0</v>
      </c>
      <c r="D1063" s="33" t="str">
        <f t="shared" si="20"/>
        <v>White Horse Harriers</v>
      </c>
      <c r="E1063" s="709" t="s">
        <v>294</v>
      </c>
      <c r="F1063" s="709" t="s">
        <v>123</v>
      </c>
      <c r="H1063" s="7" t="str">
        <f>D1063</f>
        <v>White Horse Harriers</v>
      </c>
      <c r="I1063" s="7" t="str">
        <f>E1063</f>
        <v>U20</v>
      </c>
      <c r="J1063" s="7" t="str">
        <f>F1063</f>
        <v>M</v>
      </c>
      <c r="K1063" s="7">
        <f>9-COUNT(C1055:C1064)</f>
        <v>0</v>
      </c>
    </row>
    <row r="1064" spans="1:11" ht="20.25" customHeight="1">
      <c r="A1064" s="17"/>
      <c r="B1064" s="709" t="str">
        <f>IF(COUNTIF('White Horse'!AU$28:AU$36,"*n*")=0,"","X")</f>
        <v/>
      </c>
      <c r="C1064" s="155" t="s">
        <v>295</v>
      </c>
      <c r="D1064" s="33" t="str">
        <f t="shared" si="20"/>
        <v>White Horse Harriers</v>
      </c>
      <c r="E1064" s="709" t="s">
        <v>294</v>
      </c>
      <c r="F1064" s="709" t="s">
        <v>123</v>
      </c>
    </row>
    <row r="1065" spans="1:11" ht="20.25" customHeight="1">
      <c r="A1065" s="55"/>
      <c r="B1065" s="709" t="str" cm="1">
        <f t="array" ref="B1065:B1090">'White Horse'!O$45:O$70</f>
        <v xml:space="preserve"> </v>
      </c>
      <c r="C1065" s="56" cm="1">
        <f t="array" ref="C1065:C1090">'White Horse'!A$45:A$70</f>
        <v>0</v>
      </c>
      <c r="D1065" s="33" t="str">
        <f t="shared" si="20"/>
        <v>White Horse Harriers</v>
      </c>
      <c r="E1065" s="709" t="s">
        <v>122</v>
      </c>
      <c r="F1065" s="709" t="s">
        <v>60</v>
      </c>
    </row>
    <row r="1066" spans="1:11" ht="20.25" customHeight="1">
      <c r="A1066" s="17"/>
      <c r="B1066" s="709" t="str">
        <v xml:space="preserve"> </v>
      </c>
      <c r="C1066" s="56">
        <v>0</v>
      </c>
      <c r="D1066" s="33" t="str">
        <f t="shared" si="20"/>
        <v>White Horse Harriers</v>
      </c>
      <c r="E1066" s="709" t="s">
        <v>122</v>
      </c>
      <c r="F1066" s="709" t="s">
        <v>60</v>
      </c>
    </row>
    <row r="1067" spans="1:11" ht="20.25" customHeight="1">
      <c r="A1067" s="17"/>
      <c r="B1067" s="709" t="str">
        <v xml:space="preserve"> </v>
      </c>
      <c r="C1067" s="56">
        <v>0</v>
      </c>
      <c r="D1067" s="33" t="str">
        <f t="shared" si="20"/>
        <v>White Horse Harriers</v>
      </c>
      <c r="E1067" s="709" t="s">
        <v>122</v>
      </c>
      <c r="F1067" s="709" t="s">
        <v>60</v>
      </c>
    </row>
    <row r="1068" spans="1:11" ht="20.25" customHeight="1">
      <c r="A1068" s="17"/>
      <c r="B1068" s="709" t="str">
        <v xml:space="preserve"> </v>
      </c>
      <c r="C1068" s="56">
        <v>0</v>
      </c>
      <c r="D1068" s="33" t="str">
        <f t="shared" si="20"/>
        <v>White Horse Harriers</v>
      </c>
      <c r="E1068" s="709" t="s">
        <v>122</v>
      </c>
      <c r="F1068" s="709" t="s">
        <v>60</v>
      </c>
    </row>
    <row r="1069" spans="1:11" ht="20.25" customHeight="1">
      <c r="A1069" s="17"/>
      <c r="B1069" s="709" t="str">
        <v xml:space="preserve"> </v>
      </c>
      <c r="C1069" s="56">
        <v>0</v>
      </c>
      <c r="D1069" s="33" t="str">
        <f t="shared" si="20"/>
        <v>White Horse Harriers</v>
      </c>
      <c r="E1069" s="709" t="s">
        <v>122</v>
      </c>
      <c r="F1069" s="709" t="s">
        <v>60</v>
      </c>
    </row>
    <row r="1070" spans="1:11" ht="20.25" customHeight="1">
      <c r="A1070" s="17"/>
      <c r="B1070" s="709" t="str">
        <v xml:space="preserve"> </v>
      </c>
      <c r="C1070" s="56">
        <v>0</v>
      </c>
      <c r="D1070" s="33" t="str">
        <f t="shared" si="20"/>
        <v>White Horse Harriers</v>
      </c>
      <c r="E1070" s="709" t="s">
        <v>122</v>
      </c>
      <c r="F1070" s="709" t="s">
        <v>60</v>
      </c>
    </row>
    <row r="1071" spans="1:11" ht="20.25" customHeight="1">
      <c r="A1071" s="17"/>
      <c r="B1071" s="709" t="str">
        <v xml:space="preserve"> </v>
      </c>
      <c r="C1071" s="56">
        <v>0</v>
      </c>
      <c r="D1071" s="33" t="str">
        <f t="shared" si="20"/>
        <v>White Horse Harriers</v>
      </c>
      <c r="E1071" s="709" t="s">
        <v>122</v>
      </c>
      <c r="F1071" s="709" t="s">
        <v>60</v>
      </c>
    </row>
    <row r="1072" spans="1:11" ht="20.25" customHeight="1">
      <c r="A1072" s="17"/>
      <c r="B1072" s="709" t="str">
        <v xml:space="preserve"> </v>
      </c>
      <c r="C1072" s="56">
        <v>0</v>
      </c>
      <c r="D1072" s="33" t="str">
        <f t="shared" si="20"/>
        <v>White Horse Harriers</v>
      </c>
      <c r="E1072" s="709" t="s">
        <v>122</v>
      </c>
      <c r="F1072" s="709" t="s">
        <v>60</v>
      </c>
    </row>
    <row r="1073" spans="1:6" ht="20.25" customHeight="1">
      <c r="A1073" s="17"/>
      <c r="B1073" s="709" t="str">
        <v xml:space="preserve"> </v>
      </c>
      <c r="C1073" s="56">
        <v>0</v>
      </c>
      <c r="D1073" s="33" t="str">
        <f t="shared" si="20"/>
        <v>White Horse Harriers</v>
      </c>
      <c r="E1073" s="709" t="s">
        <v>122</v>
      </c>
      <c r="F1073" s="709" t="s">
        <v>60</v>
      </c>
    </row>
    <row r="1074" spans="1:6" ht="20.25" customHeight="1">
      <c r="A1074" s="17"/>
      <c r="B1074" s="709" t="str">
        <v xml:space="preserve"> </v>
      </c>
      <c r="C1074" s="56">
        <v>0</v>
      </c>
      <c r="D1074" s="33" t="str">
        <f t="shared" si="20"/>
        <v>White Horse Harriers</v>
      </c>
      <c r="E1074" s="709" t="s">
        <v>122</v>
      </c>
      <c r="F1074" s="709" t="s">
        <v>60</v>
      </c>
    </row>
    <row r="1075" spans="1:6" ht="20.25" customHeight="1">
      <c r="A1075" s="17"/>
      <c r="B1075" s="709" t="str">
        <v xml:space="preserve"> </v>
      </c>
      <c r="C1075" s="56">
        <v>0</v>
      </c>
      <c r="D1075" s="33" t="str">
        <f t="shared" si="20"/>
        <v>White Horse Harriers</v>
      </c>
      <c r="E1075" s="709" t="s">
        <v>122</v>
      </c>
      <c r="F1075" s="709" t="s">
        <v>60</v>
      </c>
    </row>
    <row r="1076" spans="1:6" ht="20.25" customHeight="1">
      <c r="A1076" s="17"/>
      <c r="B1076" s="709" t="str">
        <v xml:space="preserve"> </v>
      </c>
      <c r="C1076" s="56">
        <v>0</v>
      </c>
      <c r="D1076" s="33" t="str">
        <f t="shared" si="20"/>
        <v>White Horse Harriers</v>
      </c>
      <c r="E1076" s="709" t="s">
        <v>122</v>
      </c>
      <c r="F1076" s="709" t="s">
        <v>60</v>
      </c>
    </row>
    <row r="1077" spans="1:6" ht="20.25" customHeight="1">
      <c r="A1077" s="17"/>
      <c r="B1077" s="709" t="str">
        <v xml:space="preserve"> </v>
      </c>
      <c r="C1077" s="56">
        <v>0</v>
      </c>
      <c r="D1077" s="33" t="str">
        <f t="shared" si="20"/>
        <v>White Horse Harriers</v>
      </c>
      <c r="E1077" s="709" t="s">
        <v>122</v>
      </c>
      <c r="F1077" s="709" t="s">
        <v>60</v>
      </c>
    </row>
    <row r="1078" spans="1:6" ht="20.25" customHeight="1">
      <c r="A1078" s="17"/>
      <c r="B1078" s="709" t="str">
        <v xml:space="preserve"> </v>
      </c>
      <c r="C1078" s="56">
        <v>0</v>
      </c>
      <c r="D1078" s="33" t="str">
        <f t="shared" si="20"/>
        <v>White Horse Harriers</v>
      </c>
      <c r="E1078" s="709" t="s">
        <v>122</v>
      </c>
      <c r="F1078" s="709" t="s">
        <v>60</v>
      </c>
    </row>
    <row r="1079" spans="1:6" ht="20.25" customHeight="1">
      <c r="A1079" s="17"/>
      <c r="B1079" s="709" t="str">
        <v xml:space="preserve"> </v>
      </c>
      <c r="C1079" s="56">
        <v>0</v>
      </c>
      <c r="D1079" s="33" t="str">
        <f t="shared" si="20"/>
        <v>White Horse Harriers</v>
      </c>
      <c r="E1079" s="709" t="s">
        <v>122</v>
      </c>
      <c r="F1079" s="709" t="s">
        <v>60</v>
      </c>
    </row>
    <row r="1080" spans="1:6" ht="20.25" customHeight="1">
      <c r="A1080" s="17"/>
      <c r="B1080" s="709" t="str">
        <v xml:space="preserve"> </v>
      </c>
      <c r="C1080" s="56">
        <v>0</v>
      </c>
      <c r="D1080" s="33" t="str">
        <f t="shared" si="20"/>
        <v>White Horse Harriers</v>
      </c>
      <c r="E1080" s="709" t="s">
        <v>122</v>
      </c>
      <c r="F1080" s="709" t="s">
        <v>60</v>
      </c>
    </row>
    <row r="1081" spans="1:6" ht="20.25" customHeight="1">
      <c r="A1081" s="17"/>
      <c r="B1081" s="709" t="str">
        <v xml:space="preserve"> </v>
      </c>
      <c r="C1081" s="56">
        <v>0</v>
      </c>
      <c r="D1081" s="33" t="str">
        <f t="shared" si="20"/>
        <v>White Horse Harriers</v>
      </c>
      <c r="E1081" s="709" t="s">
        <v>122</v>
      </c>
      <c r="F1081" s="709" t="s">
        <v>60</v>
      </c>
    </row>
    <row r="1082" spans="1:6" ht="20.25" customHeight="1">
      <c r="A1082" s="17"/>
      <c r="B1082" s="709" t="str">
        <v xml:space="preserve"> </v>
      </c>
      <c r="C1082" s="56">
        <v>0</v>
      </c>
      <c r="D1082" s="33" t="str">
        <f t="shared" si="20"/>
        <v>White Horse Harriers</v>
      </c>
      <c r="E1082" s="709" t="s">
        <v>122</v>
      </c>
      <c r="F1082" s="709" t="s">
        <v>60</v>
      </c>
    </row>
    <row r="1083" spans="1:6" ht="20.25" customHeight="1">
      <c r="A1083" s="17"/>
      <c r="B1083" s="709" t="str">
        <v xml:space="preserve"> </v>
      </c>
      <c r="C1083" s="56">
        <v>0</v>
      </c>
      <c r="D1083" s="33" t="str">
        <f t="shared" si="20"/>
        <v>White Horse Harriers</v>
      </c>
      <c r="E1083" s="709" t="s">
        <v>122</v>
      </c>
      <c r="F1083" s="709" t="s">
        <v>60</v>
      </c>
    </row>
    <row r="1084" spans="1:6" ht="20.25" customHeight="1">
      <c r="A1084" s="17"/>
      <c r="B1084" s="709" t="str">
        <v xml:space="preserve"> </v>
      </c>
      <c r="C1084" s="56">
        <v>0</v>
      </c>
      <c r="D1084" s="33" t="str">
        <f t="shared" si="20"/>
        <v>White Horse Harriers</v>
      </c>
      <c r="E1084" s="709" t="s">
        <v>122</v>
      </c>
      <c r="F1084" s="709" t="s">
        <v>60</v>
      </c>
    </row>
    <row r="1085" spans="1:6" ht="20.25" customHeight="1">
      <c r="A1085" s="17"/>
      <c r="B1085" s="709" t="str">
        <v xml:space="preserve"> </v>
      </c>
      <c r="C1085" s="56">
        <v>0</v>
      </c>
      <c r="D1085" s="33" t="str">
        <f t="shared" si="20"/>
        <v>White Horse Harriers</v>
      </c>
      <c r="E1085" s="709" t="s">
        <v>122</v>
      </c>
      <c r="F1085" s="709" t="s">
        <v>60</v>
      </c>
    </row>
    <row r="1086" spans="1:6" ht="20.25" customHeight="1">
      <c r="A1086" s="17"/>
      <c r="B1086" s="709" t="str">
        <v xml:space="preserve"> </v>
      </c>
      <c r="C1086" s="56">
        <v>0</v>
      </c>
      <c r="D1086" s="33" t="str">
        <f t="shared" si="20"/>
        <v>White Horse Harriers</v>
      </c>
      <c r="E1086" s="709" t="s">
        <v>122</v>
      </c>
      <c r="F1086" s="709" t="s">
        <v>60</v>
      </c>
    </row>
    <row r="1087" spans="1:6" ht="20.25" customHeight="1">
      <c r="A1087" s="17"/>
      <c r="B1087" s="709" t="str">
        <v xml:space="preserve"> </v>
      </c>
      <c r="C1087" s="56">
        <v>0</v>
      </c>
      <c r="D1087" s="33" t="str">
        <f t="shared" si="20"/>
        <v>White Horse Harriers</v>
      </c>
      <c r="E1087" s="709" t="s">
        <v>122</v>
      </c>
      <c r="F1087" s="709" t="s">
        <v>60</v>
      </c>
    </row>
    <row r="1088" spans="1:6" ht="20.25" customHeight="1">
      <c r="A1088" s="17"/>
      <c r="B1088" s="709" t="str">
        <v xml:space="preserve"> </v>
      </c>
      <c r="C1088" s="56">
        <v>0</v>
      </c>
      <c r="D1088" s="33" t="str">
        <f t="shared" si="20"/>
        <v>White Horse Harriers</v>
      </c>
      <c r="E1088" s="709" t="s">
        <v>122</v>
      </c>
      <c r="F1088" s="709" t="s">
        <v>60</v>
      </c>
    </row>
    <row r="1089" spans="1:11" ht="20.25" customHeight="1">
      <c r="A1089" s="17"/>
      <c r="B1089" s="709" t="str">
        <v xml:space="preserve"> </v>
      </c>
      <c r="C1089" s="56">
        <v>0</v>
      </c>
      <c r="D1089" s="33" t="str">
        <f t="shared" si="20"/>
        <v>White Horse Harriers</v>
      </c>
      <c r="E1089" s="709" t="s">
        <v>122</v>
      </c>
      <c r="F1089" s="709" t="s">
        <v>60</v>
      </c>
    </row>
    <row r="1090" spans="1:11" ht="20.25" customHeight="1">
      <c r="A1090" s="17"/>
      <c r="B1090" s="709" t="str">
        <v xml:space="preserve"> </v>
      </c>
      <c r="C1090" s="56">
        <v>0</v>
      </c>
      <c r="D1090" s="33" t="str">
        <f t="shared" si="20"/>
        <v>White Horse Harriers</v>
      </c>
      <c r="E1090" s="709" t="s">
        <v>122</v>
      </c>
      <c r="F1090" s="709" t="s">
        <v>60</v>
      </c>
      <c r="H1090" s="7" t="str">
        <f>D1090</f>
        <v>White Horse Harriers</v>
      </c>
      <c r="I1090" s="7" t="str">
        <f>E1090</f>
        <v>U14</v>
      </c>
      <c r="J1090" s="7" t="str">
        <f>F1090</f>
        <v>F</v>
      </c>
      <c r="K1090" s="7">
        <f>26-COUNT(C1065:C1090)</f>
        <v>0</v>
      </c>
    </row>
    <row r="1091" spans="1:11" ht="20.25" customHeight="1">
      <c r="A1091" s="17"/>
      <c r="B1091" s="709" t="str">
        <f>IF(COUNTIF('White Horse'!N$45:N$70,"*n*")=0,"","X")</f>
        <v/>
      </c>
      <c r="C1091" s="155" t="s">
        <v>296</v>
      </c>
      <c r="D1091" s="33" t="str">
        <f t="shared" si="20"/>
        <v>White Horse Harriers</v>
      </c>
      <c r="E1091" s="709" t="s">
        <v>122</v>
      </c>
      <c r="F1091" s="709" t="s">
        <v>60</v>
      </c>
    </row>
    <row r="1092" spans="1:11" ht="20.25" customHeight="1">
      <c r="A1092" s="17"/>
      <c r="B1092" s="709" t="str" cm="1">
        <f t="array" ref="B1092:B1117">'White Horse'!AG$45:AG$70</f>
        <v xml:space="preserve"> </v>
      </c>
      <c r="C1092" s="33" cm="1">
        <f t="array" ref="C1092:C1117">'White Horse'!R$45:R$70</f>
        <v>0</v>
      </c>
      <c r="D1092" s="33" t="str">
        <f t="shared" si="20"/>
        <v>White Horse Harriers</v>
      </c>
      <c r="E1092" s="709" t="s">
        <v>157</v>
      </c>
      <c r="F1092" s="709" t="s">
        <v>60</v>
      </c>
    </row>
    <row r="1093" spans="1:11" ht="20.25" customHeight="1">
      <c r="A1093" s="17"/>
      <c r="B1093" s="709" t="str">
        <v xml:space="preserve"> </v>
      </c>
      <c r="C1093" s="56">
        <v>0</v>
      </c>
      <c r="D1093" s="33" t="str">
        <f t="shared" si="20"/>
        <v>White Horse Harriers</v>
      </c>
      <c r="E1093" s="709" t="s">
        <v>157</v>
      </c>
      <c r="F1093" s="709" t="s">
        <v>60</v>
      </c>
    </row>
    <row r="1094" spans="1:11" ht="20.25" customHeight="1">
      <c r="A1094" s="17"/>
      <c r="B1094" s="709" t="str">
        <v xml:space="preserve"> </v>
      </c>
      <c r="C1094" s="56">
        <v>0</v>
      </c>
      <c r="D1094" s="33" t="str">
        <f t="shared" si="20"/>
        <v>White Horse Harriers</v>
      </c>
      <c r="E1094" s="709" t="s">
        <v>157</v>
      </c>
      <c r="F1094" s="709" t="s">
        <v>60</v>
      </c>
    </row>
    <row r="1095" spans="1:11" ht="20.25" customHeight="1">
      <c r="A1095" s="17"/>
      <c r="B1095" s="709" t="str">
        <v xml:space="preserve"> </v>
      </c>
      <c r="C1095" s="56">
        <v>0</v>
      </c>
      <c r="D1095" s="33" t="str">
        <f t="shared" si="20"/>
        <v>White Horse Harriers</v>
      </c>
      <c r="E1095" s="709" t="s">
        <v>157</v>
      </c>
      <c r="F1095" s="709" t="s">
        <v>60</v>
      </c>
    </row>
    <row r="1096" spans="1:11" ht="20.25" customHeight="1">
      <c r="A1096" s="17"/>
      <c r="B1096" s="709" t="str">
        <v xml:space="preserve"> </v>
      </c>
      <c r="C1096" s="56">
        <v>0</v>
      </c>
      <c r="D1096" s="33" t="str">
        <f t="shared" si="20"/>
        <v>White Horse Harriers</v>
      </c>
      <c r="E1096" s="709" t="s">
        <v>157</v>
      </c>
      <c r="F1096" s="709" t="s">
        <v>60</v>
      </c>
    </row>
    <row r="1097" spans="1:11" ht="20.25" customHeight="1">
      <c r="A1097" s="17"/>
      <c r="B1097" s="709" t="str">
        <v xml:space="preserve"> </v>
      </c>
      <c r="C1097" s="56">
        <v>0</v>
      </c>
      <c r="D1097" s="33" t="str">
        <f t="shared" si="20"/>
        <v>White Horse Harriers</v>
      </c>
      <c r="E1097" s="709" t="s">
        <v>157</v>
      </c>
      <c r="F1097" s="709" t="s">
        <v>60</v>
      </c>
    </row>
    <row r="1098" spans="1:11" ht="20.25" customHeight="1">
      <c r="A1098" s="17"/>
      <c r="B1098" s="709" t="str">
        <v xml:space="preserve"> </v>
      </c>
      <c r="C1098" s="56">
        <v>0</v>
      </c>
      <c r="D1098" s="33" t="str">
        <f t="shared" si="20"/>
        <v>White Horse Harriers</v>
      </c>
      <c r="E1098" s="709" t="s">
        <v>157</v>
      </c>
      <c r="F1098" s="709" t="s">
        <v>60</v>
      </c>
    </row>
    <row r="1099" spans="1:11" ht="20.25" customHeight="1">
      <c r="A1099" s="17"/>
      <c r="B1099" s="709" t="str">
        <v xml:space="preserve"> </v>
      </c>
      <c r="C1099" s="56">
        <v>0</v>
      </c>
      <c r="D1099" s="33" t="str">
        <f t="shared" si="20"/>
        <v>White Horse Harriers</v>
      </c>
      <c r="E1099" s="709" t="s">
        <v>157</v>
      </c>
      <c r="F1099" s="709" t="s">
        <v>60</v>
      </c>
    </row>
    <row r="1100" spans="1:11" ht="20.25" customHeight="1">
      <c r="A1100" s="17"/>
      <c r="B1100" s="709" t="str">
        <v xml:space="preserve"> </v>
      </c>
      <c r="C1100" s="56">
        <v>0</v>
      </c>
      <c r="D1100" s="33" t="str">
        <f t="shared" si="20"/>
        <v>White Horse Harriers</v>
      </c>
      <c r="E1100" s="709" t="s">
        <v>157</v>
      </c>
      <c r="F1100" s="709" t="s">
        <v>60</v>
      </c>
    </row>
    <row r="1101" spans="1:11" ht="20.25" customHeight="1">
      <c r="A1101" s="17"/>
      <c r="B1101" s="709" t="str">
        <v xml:space="preserve"> </v>
      </c>
      <c r="C1101" s="56">
        <v>0</v>
      </c>
      <c r="D1101" s="33" t="str">
        <f t="shared" si="20"/>
        <v>White Horse Harriers</v>
      </c>
      <c r="E1101" s="709" t="s">
        <v>157</v>
      </c>
      <c r="F1101" s="709" t="s">
        <v>60</v>
      </c>
    </row>
    <row r="1102" spans="1:11" ht="20.25" customHeight="1">
      <c r="A1102" s="17"/>
      <c r="B1102" s="709" t="str">
        <v xml:space="preserve"> </v>
      </c>
      <c r="C1102" s="56">
        <v>0</v>
      </c>
      <c r="D1102" s="33" t="str">
        <f t="shared" si="20"/>
        <v>White Horse Harriers</v>
      </c>
      <c r="E1102" s="709" t="s">
        <v>157</v>
      </c>
      <c r="F1102" s="709" t="s">
        <v>60</v>
      </c>
    </row>
    <row r="1103" spans="1:11" ht="20.25" customHeight="1">
      <c r="A1103" s="17"/>
      <c r="B1103" s="709" t="str">
        <v xml:space="preserve"> </v>
      </c>
      <c r="C1103" s="56">
        <v>0</v>
      </c>
      <c r="D1103" s="33" t="str">
        <f t="shared" si="20"/>
        <v>White Horse Harriers</v>
      </c>
      <c r="E1103" s="709" t="s">
        <v>157</v>
      </c>
      <c r="F1103" s="709" t="s">
        <v>60</v>
      </c>
    </row>
    <row r="1104" spans="1:11" ht="20.25" customHeight="1">
      <c r="A1104" s="17"/>
      <c r="B1104" s="709" t="str">
        <v xml:space="preserve"> </v>
      </c>
      <c r="C1104" s="56">
        <v>0</v>
      </c>
      <c r="D1104" s="33" t="str">
        <f t="shared" si="20"/>
        <v>White Horse Harriers</v>
      </c>
      <c r="E1104" s="709" t="s">
        <v>157</v>
      </c>
      <c r="F1104" s="709" t="s">
        <v>60</v>
      </c>
    </row>
    <row r="1105" spans="1:11" ht="20.25" customHeight="1">
      <c r="A1105" s="17"/>
      <c r="B1105" s="709" t="str">
        <v xml:space="preserve"> </v>
      </c>
      <c r="C1105" s="56">
        <v>0</v>
      </c>
      <c r="D1105" s="33" t="str">
        <f t="shared" si="20"/>
        <v>White Horse Harriers</v>
      </c>
      <c r="E1105" s="709" t="s">
        <v>157</v>
      </c>
      <c r="F1105" s="709" t="s">
        <v>60</v>
      </c>
    </row>
    <row r="1106" spans="1:11" ht="20.25" customHeight="1">
      <c r="A1106" s="17"/>
      <c r="B1106" s="709" t="str">
        <v xml:space="preserve"> </v>
      </c>
      <c r="C1106" s="56">
        <v>0</v>
      </c>
      <c r="D1106" s="33" t="str">
        <f t="shared" si="20"/>
        <v>White Horse Harriers</v>
      </c>
      <c r="E1106" s="709" t="s">
        <v>157</v>
      </c>
      <c r="F1106" s="709" t="s">
        <v>60</v>
      </c>
    </row>
    <row r="1107" spans="1:11" ht="20.25" customHeight="1">
      <c r="A1107" s="17"/>
      <c r="B1107" s="709" t="str">
        <v xml:space="preserve"> </v>
      </c>
      <c r="C1107" s="56">
        <v>0</v>
      </c>
      <c r="D1107" s="33" t="str">
        <f t="shared" si="20"/>
        <v>White Horse Harriers</v>
      </c>
      <c r="E1107" s="709" t="s">
        <v>157</v>
      </c>
      <c r="F1107" s="709" t="s">
        <v>60</v>
      </c>
    </row>
    <row r="1108" spans="1:11" ht="20.25" customHeight="1">
      <c r="A1108" s="17"/>
      <c r="B1108" s="709" t="str">
        <v xml:space="preserve"> </v>
      </c>
      <c r="C1108" s="56">
        <v>0</v>
      </c>
      <c r="D1108" s="33" t="str">
        <f t="shared" si="20"/>
        <v>White Horse Harriers</v>
      </c>
      <c r="E1108" s="709" t="s">
        <v>157</v>
      </c>
      <c r="F1108" s="709" t="s">
        <v>60</v>
      </c>
    </row>
    <row r="1109" spans="1:11" ht="20.25" customHeight="1">
      <c r="A1109" s="17"/>
      <c r="B1109" s="709" t="str">
        <v xml:space="preserve"> </v>
      </c>
      <c r="C1109" s="56">
        <v>0</v>
      </c>
      <c r="D1109" s="33" t="str">
        <f t="shared" si="20"/>
        <v>White Horse Harriers</v>
      </c>
      <c r="E1109" s="709" t="s">
        <v>157</v>
      </c>
      <c r="F1109" s="709" t="s">
        <v>60</v>
      </c>
    </row>
    <row r="1110" spans="1:11" ht="20.25" customHeight="1">
      <c r="A1110" s="17"/>
      <c r="B1110" s="709" t="str">
        <v xml:space="preserve"> </v>
      </c>
      <c r="C1110" s="56">
        <v>0</v>
      </c>
      <c r="D1110" s="33" t="str">
        <f t="shared" si="20"/>
        <v>White Horse Harriers</v>
      </c>
      <c r="E1110" s="709" t="s">
        <v>157</v>
      </c>
      <c r="F1110" s="709" t="s">
        <v>60</v>
      </c>
    </row>
    <row r="1111" spans="1:11" ht="20.25" customHeight="1">
      <c r="A1111" s="17"/>
      <c r="B1111" s="709" t="str">
        <v xml:space="preserve"> </v>
      </c>
      <c r="C1111" s="56">
        <v>0</v>
      </c>
      <c r="D1111" s="33" t="str">
        <f t="shared" si="20"/>
        <v>White Horse Harriers</v>
      </c>
      <c r="E1111" s="709" t="s">
        <v>157</v>
      </c>
      <c r="F1111" s="709" t="s">
        <v>60</v>
      </c>
    </row>
    <row r="1112" spans="1:11" ht="20.25" customHeight="1">
      <c r="A1112" s="17"/>
      <c r="B1112" s="709" t="str">
        <v xml:space="preserve"> </v>
      </c>
      <c r="C1112" s="56">
        <v>0</v>
      </c>
      <c r="D1112" s="33" t="str">
        <f t="shared" si="20"/>
        <v>White Horse Harriers</v>
      </c>
      <c r="E1112" s="709" t="s">
        <v>157</v>
      </c>
      <c r="F1112" s="709" t="s">
        <v>60</v>
      </c>
    </row>
    <row r="1113" spans="1:11" ht="20.25" customHeight="1">
      <c r="A1113" s="17"/>
      <c r="B1113" s="709" t="str">
        <v xml:space="preserve"> </v>
      </c>
      <c r="C1113" s="56">
        <v>0</v>
      </c>
      <c r="D1113" s="33" t="str">
        <f t="shared" si="20"/>
        <v>White Horse Harriers</v>
      </c>
      <c r="E1113" s="709" t="s">
        <v>157</v>
      </c>
      <c r="F1113" s="709" t="s">
        <v>60</v>
      </c>
    </row>
    <row r="1114" spans="1:11" ht="20.25" customHeight="1">
      <c r="A1114" s="17"/>
      <c r="B1114" s="709" t="str">
        <v xml:space="preserve"> </v>
      </c>
      <c r="C1114" s="56">
        <v>0</v>
      </c>
      <c r="D1114" s="33" t="str">
        <f t="shared" ref="D1114:D1145" si="21">$D$984</f>
        <v>White Horse Harriers</v>
      </c>
      <c r="E1114" s="709" t="s">
        <v>157</v>
      </c>
      <c r="F1114" s="709" t="s">
        <v>60</v>
      </c>
    </row>
    <row r="1115" spans="1:11" ht="20.25" customHeight="1">
      <c r="A1115" s="17"/>
      <c r="B1115" s="709" t="str">
        <v xml:space="preserve"> </v>
      </c>
      <c r="C1115" s="56">
        <v>0</v>
      </c>
      <c r="D1115" s="33" t="str">
        <f t="shared" si="21"/>
        <v>White Horse Harriers</v>
      </c>
      <c r="E1115" s="709" t="s">
        <v>157</v>
      </c>
      <c r="F1115" s="709" t="s">
        <v>60</v>
      </c>
    </row>
    <row r="1116" spans="1:11" ht="20.25" customHeight="1">
      <c r="A1116" s="17"/>
      <c r="B1116" s="709" t="str">
        <v xml:space="preserve"> </v>
      </c>
      <c r="C1116" s="56">
        <v>0</v>
      </c>
      <c r="D1116" s="33" t="str">
        <f t="shared" si="21"/>
        <v>White Horse Harriers</v>
      </c>
      <c r="E1116" s="709" t="s">
        <v>157</v>
      </c>
      <c r="F1116" s="709" t="s">
        <v>60</v>
      </c>
    </row>
    <row r="1117" spans="1:11" ht="20.25" customHeight="1">
      <c r="A1117" s="17"/>
      <c r="B1117" s="709" t="str">
        <v xml:space="preserve"> </v>
      </c>
      <c r="C1117" s="56">
        <v>0</v>
      </c>
      <c r="D1117" s="33" t="str">
        <f t="shared" si="21"/>
        <v>White Horse Harriers</v>
      </c>
      <c r="E1117" s="709" t="s">
        <v>157</v>
      </c>
      <c r="F1117" s="709" t="s">
        <v>60</v>
      </c>
      <c r="H1117" s="7" t="str">
        <f>D1117</f>
        <v>White Horse Harriers</v>
      </c>
      <c r="I1117" s="7" t="str">
        <f>E1117</f>
        <v>U16</v>
      </c>
      <c r="J1117" s="7" t="str">
        <f>F1117</f>
        <v>F</v>
      </c>
      <c r="K1117" s="7">
        <f>26-COUNT(C1092:C1117)</f>
        <v>0</v>
      </c>
    </row>
    <row r="1118" spans="1:11" ht="20.25" customHeight="1">
      <c r="A1118" s="17"/>
      <c r="B1118" s="709" t="str">
        <f>IF(COUNTIF('White Horse'!AF$45:AF$70,"*n*")=0,"","X")</f>
        <v/>
      </c>
      <c r="C1118" s="155" t="s">
        <v>297</v>
      </c>
      <c r="D1118" s="33" t="str">
        <f t="shared" si="21"/>
        <v>White Horse Harriers</v>
      </c>
      <c r="E1118" s="709" t="s">
        <v>157</v>
      </c>
      <c r="F1118" s="709" t="s">
        <v>60</v>
      </c>
    </row>
    <row r="1119" spans="1:11" ht="20.25" customHeight="1">
      <c r="A1119" s="17"/>
      <c r="B1119" s="709" t="str" cm="1">
        <f t="array" ref="B1119:B1134">'White Horse'!AY$45:AY$60</f>
        <v xml:space="preserve"> </v>
      </c>
      <c r="C1119" s="33" cm="1">
        <f t="array" ref="C1119:C1134">'White Horse'!AJ$45:AJ$60</f>
        <v>0</v>
      </c>
      <c r="D1119" s="33" t="str">
        <f t="shared" si="21"/>
        <v>White Horse Harriers</v>
      </c>
      <c r="E1119" s="709" t="s">
        <v>183</v>
      </c>
      <c r="F1119" s="709" t="s">
        <v>60</v>
      </c>
    </row>
    <row r="1120" spans="1:11" ht="20.25" customHeight="1">
      <c r="A1120" s="17"/>
      <c r="B1120" s="709" t="str">
        <v xml:space="preserve"> </v>
      </c>
      <c r="C1120" s="56">
        <v>0</v>
      </c>
      <c r="D1120" s="33" t="str">
        <f t="shared" si="21"/>
        <v>White Horse Harriers</v>
      </c>
      <c r="E1120" s="709" t="s">
        <v>183</v>
      </c>
      <c r="F1120" s="709" t="s">
        <v>60</v>
      </c>
    </row>
    <row r="1121" spans="1:11" ht="20.25" customHeight="1">
      <c r="A1121" s="17"/>
      <c r="B1121" s="709" t="str">
        <v xml:space="preserve"> </v>
      </c>
      <c r="C1121" s="56">
        <v>0</v>
      </c>
      <c r="D1121" s="33" t="str">
        <f t="shared" si="21"/>
        <v>White Horse Harriers</v>
      </c>
      <c r="E1121" s="709" t="s">
        <v>183</v>
      </c>
      <c r="F1121" s="709" t="s">
        <v>60</v>
      </c>
    </row>
    <row r="1122" spans="1:11" ht="20.25" customHeight="1">
      <c r="A1122" s="17"/>
      <c r="B1122" s="709" t="str">
        <v xml:space="preserve"> </v>
      </c>
      <c r="C1122" s="56">
        <v>0</v>
      </c>
      <c r="D1122" s="33" t="str">
        <f t="shared" si="21"/>
        <v>White Horse Harriers</v>
      </c>
      <c r="E1122" s="709" t="s">
        <v>183</v>
      </c>
      <c r="F1122" s="709" t="s">
        <v>60</v>
      </c>
    </row>
    <row r="1123" spans="1:11" ht="20.25" customHeight="1">
      <c r="A1123" s="17"/>
      <c r="B1123" s="709" t="str">
        <v xml:space="preserve"> </v>
      </c>
      <c r="C1123" s="56">
        <v>0</v>
      </c>
      <c r="D1123" s="33" t="str">
        <f t="shared" si="21"/>
        <v>White Horse Harriers</v>
      </c>
      <c r="E1123" s="709" t="s">
        <v>183</v>
      </c>
      <c r="F1123" s="709" t="s">
        <v>60</v>
      </c>
    </row>
    <row r="1124" spans="1:11" ht="20.25" customHeight="1">
      <c r="A1124" s="17"/>
      <c r="B1124" s="709" t="str">
        <v xml:space="preserve"> </v>
      </c>
      <c r="C1124" s="56">
        <v>0</v>
      </c>
      <c r="D1124" s="33" t="str">
        <f t="shared" si="21"/>
        <v>White Horse Harriers</v>
      </c>
      <c r="E1124" s="709" t="s">
        <v>183</v>
      </c>
      <c r="F1124" s="709" t="s">
        <v>60</v>
      </c>
    </row>
    <row r="1125" spans="1:11" ht="20.25" customHeight="1">
      <c r="A1125" s="17"/>
      <c r="B1125" s="709" t="str">
        <v xml:space="preserve"> </v>
      </c>
      <c r="C1125" s="56">
        <v>0</v>
      </c>
      <c r="D1125" s="33" t="str">
        <f t="shared" si="21"/>
        <v>White Horse Harriers</v>
      </c>
      <c r="E1125" s="709" t="s">
        <v>183</v>
      </c>
      <c r="F1125" s="709" t="s">
        <v>60</v>
      </c>
    </row>
    <row r="1126" spans="1:11" ht="20.25" customHeight="1">
      <c r="A1126" s="17"/>
      <c r="B1126" s="709" t="str">
        <v xml:space="preserve"> </v>
      </c>
      <c r="C1126" s="56">
        <v>0</v>
      </c>
      <c r="D1126" s="33" t="str">
        <f t="shared" si="21"/>
        <v>White Horse Harriers</v>
      </c>
      <c r="E1126" s="709" t="s">
        <v>183</v>
      </c>
      <c r="F1126" s="709" t="s">
        <v>60</v>
      </c>
    </row>
    <row r="1127" spans="1:11" ht="20.25" customHeight="1">
      <c r="A1127" s="17"/>
      <c r="B1127" s="709" t="str">
        <v xml:space="preserve"> </v>
      </c>
      <c r="C1127" s="56">
        <v>0</v>
      </c>
      <c r="D1127" s="33" t="str">
        <f t="shared" si="21"/>
        <v>White Horse Harriers</v>
      </c>
      <c r="E1127" s="709" t="s">
        <v>183</v>
      </c>
      <c r="F1127" s="709" t="s">
        <v>60</v>
      </c>
    </row>
    <row r="1128" spans="1:11" ht="20.25" customHeight="1">
      <c r="A1128" s="17"/>
      <c r="B1128" s="709" t="str">
        <v xml:space="preserve"> </v>
      </c>
      <c r="C1128" s="56">
        <v>0</v>
      </c>
      <c r="D1128" s="33" t="str">
        <f t="shared" si="21"/>
        <v>White Horse Harriers</v>
      </c>
      <c r="E1128" s="709" t="s">
        <v>183</v>
      </c>
      <c r="F1128" s="709" t="s">
        <v>60</v>
      </c>
    </row>
    <row r="1129" spans="1:11" ht="20.25" customHeight="1">
      <c r="A1129" s="17"/>
      <c r="B1129" s="709" t="str">
        <v xml:space="preserve"> </v>
      </c>
      <c r="C1129" s="56">
        <v>0</v>
      </c>
      <c r="D1129" s="33" t="str">
        <f t="shared" si="21"/>
        <v>White Horse Harriers</v>
      </c>
      <c r="E1129" s="709" t="s">
        <v>183</v>
      </c>
      <c r="F1129" s="709" t="s">
        <v>60</v>
      </c>
    </row>
    <row r="1130" spans="1:11" ht="20.25" customHeight="1">
      <c r="A1130" s="17"/>
      <c r="B1130" s="709" t="str">
        <v xml:space="preserve"> </v>
      </c>
      <c r="C1130" s="56">
        <v>0</v>
      </c>
      <c r="D1130" s="33" t="str">
        <f t="shared" si="21"/>
        <v>White Horse Harriers</v>
      </c>
      <c r="E1130" s="709" t="s">
        <v>183</v>
      </c>
      <c r="F1130" s="709" t="s">
        <v>60</v>
      </c>
    </row>
    <row r="1131" spans="1:11" ht="20.25" customHeight="1">
      <c r="A1131" s="17"/>
      <c r="B1131" s="709" t="str">
        <v xml:space="preserve"> </v>
      </c>
      <c r="C1131" s="56">
        <v>0</v>
      </c>
      <c r="D1131" s="33" t="str">
        <f t="shared" si="21"/>
        <v>White Horse Harriers</v>
      </c>
      <c r="E1131" s="709" t="s">
        <v>183</v>
      </c>
      <c r="F1131" s="709" t="s">
        <v>60</v>
      </c>
    </row>
    <row r="1132" spans="1:11" ht="20.25" customHeight="1">
      <c r="A1132" s="17"/>
      <c r="B1132" s="709" t="str">
        <v xml:space="preserve"> </v>
      </c>
      <c r="C1132" s="56">
        <v>0</v>
      </c>
      <c r="D1132" s="33" t="str">
        <f t="shared" si="21"/>
        <v>White Horse Harriers</v>
      </c>
      <c r="E1132" s="709" t="s">
        <v>183</v>
      </c>
      <c r="F1132" s="709" t="s">
        <v>60</v>
      </c>
    </row>
    <row r="1133" spans="1:11" ht="20.25" customHeight="1">
      <c r="A1133" s="17"/>
      <c r="B1133" s="709" t="str">
        <v xml:space="preserve"> </v>
      </c>
      <c r="C1133" s="56">
        <v>0</v>
      </c>
      <c r="D1133" s="33" t="str">
        <f t="shared" si="21"/>
        <v>White Horse Harriers</v>
      </c>
      <c r="E1133" s="709" t="s">
        <v>183</v>
      </c>
      <c r="F1133" s="709" t="s">
        <v>60</v>
      </c>
    </row>
    <row r="1134" spans="1:11" ht="20.25" customHeight="1">
      <c r="A1134" s="17"/>
      <c r="B1134" s="709" t="str">
        <v xml:space="preserve"> </v>
      </c>
      <c r="C1134" s="56">
        <v>0</v>
      </c>
      <c r="D1134" s="33" t="str">
        <f t="shared" si="21"/>
        <v>White Horse Harriers</v>
      </c>
      <c r="E1134" s="709" t="s">
        <v>183</v>
      </c>
      <c r="F1134" s="709" t="s">
        <v>60</v>
      </c>
      <c r="H1134" s="7" t="str">
        <f>D1134</f>
        <v>White Horse Harriers</v>
      </c>
      <c r="I1134" s="7" t="str">
        <f>E1134</f>
        <v>U18</v>
      </c>
      <c r="J1134" s="7" t="str">
        <f>F1134</f>
        <v>F</v>
      </c>
      <c r="K1134" s="62">
        <f>16-COUNT(C1119:C1134)</f>
        <v>0</v>
      </c>
    </row>
    <row r="1135" spans="1:11" ht="20.25" customHeight="1">
      <c r="A1135" s="17"/>
      <c r="B1135" s="709" t="str">
        <f>IF(COUNTIF('White Horse'!AX$45:AX$60,"*n*")=0,"","X")</f>
        <v/>
      </c>
      <c r="C1135" s="155" t="s">
        <v>298</v>
      </c>
      <c r="D1135" s="33" t="str">
        <f t="shared" si="21"/>
        <v>White Horse Harriers</v>
      </c>
      <c r="E1135" s="709" t="s">
        <v>183</v>
      </c>
      <c r="F1135" s="709" t="s">
        <v>60</v>
      </c>
    </row>
    <row r="1136" spans="1:11" ht="20.25" customHeight="1">
      <c r="A1136" s="17"/>
      <c r="B1136" s="709" t="str" cm="1">
        <f t="array" ref="B1136:B1144">'White Horse'!AY$70:AY$78</f>
        <v xml:space="preserve"> </v>
      </c>
      <c r="C1136" s="33" cm="1">
        <f t="array" ref="C1136:C1144">'White Horse'!AJ$70:AJ$78</f>
        <v>0</v>
      </c>
      <c r="D1136" s="33" t="str">
        <f t="shared" si="21"/>
        <v>White Horse Harriers</v>
      </c>
      <c r="E1136" s="709" t="s">
        <v>294</v>
      </c>
      <c r="F1136" s="709" t="s">
        <v>60</v>
      </c>
    </row>
    <row r="1137" spans="1:11" ht="20.25" customHeight="1">
      <c r="A1137" s="17"/>
      <c r="B1137" s="709" t="str">
        <v xml:space="preserve"> </v>
      </c>
      <c r="C1137" s="56">
        <v>0</v>
      </c>
      <c r="D1137" s="33" t="str">
        <f t="shared" si="21"/>
        <v>White Horse Harriers</v>
      </c>
      <c r="E1137" s="709" t="s">
        <v>294</v>
      </c>
      <c r="F1137" s="709" t="s">
        <v>60</v>
      </c>
    </row>
    <row r="1138" spans="1:11" ht="20.25" customHeight="1">
      <c r="A1138" s="17"/>
      <c r="B1138" s="709" t="str">
        <v xml:space="preserve"> </v>
      </c>
      <c r="C1138" s="56">
        <v>0</v>
      </c>
      <c r="D1138" s="33" t="str">
        <f t="shared" si="21"/>
        <v>White Horse Harriers</v>
      </c>
      <c r="E1138" s="709" t="s">
        <v>294</v>
      </c>
      <c r="F1138" s="709" t="s">
        <v>60</v>
      </c>
    </row>
    <row r="1139" spans="1:11" ht="20.25" customHeight="1">
      <c r="A1139" s="17"/>
      <c r="B1139" s="709" t="str">
        <v xml:space="preserve"> </v>
      </c>
      <c r="C1139" s="56">
        <v>0</v>
      </c>
      <c r="D1139" s="33" t="str">
        <f t="shared" si="21"/>
        <v>White Horse Harriers</v>
      </c>
      <c r="E1139" s="709" t="s">
        <v>294</v>
      </c>
      <c r="F1139" s="709" t="s">
        <v>60</v>
      </c>
    </row>
    <row r="1140" spans="1:11" ht="20.25" customHeight="1">
      <c r="A1140" s="17"/>
      <c r="B1140" s="709" t="str">
        <v xml:space="preserve"> </v>
      </c>
      <c r="C1140" s="56">
        <v>0</v>
      </c>
      <c r="D1140" s="33" t="str">
        <f t="shared" si="21"/>
        <v>White Horse Harriers</v>
      </c>
      <c r="E1140" s="709" t="s">
        <v>294</v>
      </c>
      <c r="F1140" s="709" t="s">
        <v>60</v>
      </c>
    </row>
    <row r="1141" spans="1:11" ht="20.25" customHeight="1">
      <c r="A1141" s="17"/>
      <c r="B1141" s="709" t="str">
        <v xml:space="preserve"> </v>
      </c>
      <c r="C1141" s="56">
        <v>0</v>
      </c>
      <c r="D1141" s="33" t="str">
        <f t="shared" si="21"/>
        <v>White Horse Harriers</v>
      </c>
      <c r="E1141" s="709" t="s">
        <v>294</v>
      </c>
      <c r="F1141" s="709" t="s">
        <v>60</v>
      </c>
    </row>
    <row r="1142" spans="1:11" ht="20.25" customHeight="1">
      <c r="A1142" s="17"/>
      <c r="B1142" s="709" t="str">
        <v xml:space="preserve"> </v>
      </c>
      <c r="C1142" s="56">
        <v>0</v>
      </c>
      <c r="D1142" s="33" t="str">
        <f t="shared" si="21"/>
        <v>White Horse Harriers</v>
      </c>
      <c r="E1142" s="709" t="s">
        <v>294</v>
      </c>
      <c r="F1142" s="709" t="s">
        <v>60</v>
      </c>
    </row>
    <row r="1143" spans="1:11" ht="20.25" customHeight="1">
      <c r="A1143" s="17"/>
      <c r="B1143" s="709" t="str">
        <v xml:space="preserve"> </v>
      </c>
      <c r="C1143" s="56">
        <v>0</v>
      </c>
      <c r="D1143" s="33" t="str">
        <f t="shared" si="21"/>
        <v>White Horse Harriers</v>
      </c>
      <c r="E1143" s="709" t="s">
        <v>294</v>
      </c>
      <c r="F1143" s="709" t="s">
        <v>60</v>
      </c>
    </row>
    <row r="1144" spans="1:11" ht="20.25" customHeight="1">
      <c r="A1144" s="17"/>
      <c r="B1144" s="709" t="str">
        <v xml:space="preserve"> </v>
      </c>
      <c r="C1144" s="56">
        <v>0</v>
      </c>
      <c r="D1144" s="33" t="str">
        <f t="shared" si="21"/>
        <v>White Horse Harriers</v>
      </c>
      <c r="E1144" s="709" t="s">
        <v>294</v>
      </c>
      <c r="F1144" s="709" t="s">
        <v>60</v>
      </c>
      <c r="H1144" s="7" t="str">
        <f>D1144</f>
        <v>White Horse Harriers</v>
      </c>
      <c r="I1144" s="7" t="str">
        <f>E1144</f>
        <v>U20</v>
      </c>
      <c r="J1144" s="7" t="str">
        <f>F1144</f>
        <v>F</v>
      </c>
      <c r="K1144" s="7">
        <f>9-COUNT(C1136:C1145)</f>
        <v>0</v>
      </c>
    </row>
    <row r="1145" spans="1:11" ht="20.25" customHeight="1">
      <c r="A1145" s="17"/>
      <c r="B1145" s="709" t="str">
        <f>IF(COUNTIF('White Horse'!AX$70:AX$78,"*n*")=0,"","X")</f>
        <v/>
      </c>
      <c r="C1145" s="155" t="s">
        <v>299</v>
      </c>
      <c r="D1145" s="33" t="str">
        <f t="shared" si="21"/>
        <v>White Horse Harriers</v>
      </c>
      <c r="E1145" s="709" t="s">
        <v>294</v>
      </c>
      <c r="F1145" s="709" t="s">
        <v>60</v>
      </c>
    </row>
    <row r="1146" spans="1:11" ht="20.25" customHeight="1">
      <c r="A1146" s="57"/>
      <c r="B1146" s="58"/>
      <c r="C1146" s="58"/>
      <c r="D1146" s="58"/>
      <c r="E1146" s="58"/>
      <c r="F1146" s="59"/>
    </row>
    <row r="1147" spans="1:11" ht="20.25" customHeight="1">
      <c r="A1147" s="55"/>
      <c r="B1147" s="709" t="str" cm="1">
        <f t="array" ref="B1147:B1172">Witney!$O5:O$30</f>
        <v xml:space="preserve"> </v>
      </c>
      <c r="C1147" s="56" cm="1">
        <f t="array" ref="C1147:C1172">Witney!A$5:A$30</f>
        <v>0</v>
      </c>
      <c r="D1147" s="33" t="str">
        <f>Witney!AJ$2</f>
        <v>Witney Road Runners</v>
      </c>
      <c r="E1147" s="709" t="s">
        <v>122</v>
      </c>
      <c r="F1147" s="709" t="s">
        <v>123</v>
      </c>
    </row>
    <row r="1148" spans="1:11" ht="20.25" customHeight="1">
      <c r="A1148" s="17"/>
      <c r="B1148" s="709" t="str">
        <v xml:space="preserve"> </v>
      </c>
      <c r="C1148" s="56">
        <v>0</v>
      </c>
      <c r="D1148" s="33" t="str">
        <f>$D$1147</f>
        <v>Witney Road Runners</v>
      </c>
      <c r="E1148" s="709" t="s">
        <v>122</v>
      </c>
      <c r="F1148" s="709" t="s">
        <v>123</v>
      </c>
    </row>
    <row r="1149" spans="1:11" ht="20.25" customHeight="1">
      <c r="A1149" s="17"/>
      <c r="B1149" s="709" t="str">
        <v xml:space="preserve"> </v>
      </c>
      <c r="C1149" s="56">
        <v>0</v>
      </c>
      <c r="D1149" s="33" t="str">
        <f t="shared" ref="D1149:D1212" si="22">$D$1147</f>
        <v>Witney Road Runners</v>
      </c>
      <c r="E1149" s="709" t="s">
        <v>122</v>
      </c>
      <c r="F1149" s="709" t="s">
        <v>123</v>
      </c>
    </row>
    <row r="1150" spans="1:11" ht="20.25" customHeight="1">
      <c r="A1150" s="17"/>
      <c r="B1150" s="709" t="str">
        <v xml:space="preserve"> </v>
      </c>
      <c r="C1150" s="56">
        <v>0</v>
      </c>
      <c r="D1150" s="33" t="str">
        <f t="shared" si="22"/>
        <v>Witney Road Runners</v>
      </c>
      <c r="E1150" s="709" t="s">
        <v>122</v>
      </c>
      <c r="F1150" s="709" t="s">
        <v>123</v>
      </c>
    </row>
    <row r="1151" spans="1:11" ht="20.25" customHeight="1">
      <c r="A1151" s="17"/>
      <c r="B1151" s="709" t="str">
        <v xml:space="preserve"> </v>
      </c>
      <c r="C1151" s="56">
        <v>0</v>
      </c>
      <c r="D1151" s="33" t="str">
        <f t="shared" si="22"/>
        <v>Witney Road Runners</v>
      </c>
      <c r="E1151" s="709" t="s">
        <v>122</v>
      </c>
      <c r="F1151" s="709" t="s">
        <v>123</v>
      </c>
    </row>
    <row r="1152" spans="1:11" ht="20.25" customHeight="1">
      <c r="A1152" s="17"/>
      <c r="B1152" s="709" t="str">
        <v xml:space="preserve"> </v>
      </c>
      <c r="C1152" s="56">
        <v>0</v>
      </c>
      <c r="D1152" s="33" t="str">
        <f t="shared" si="22"/>
        <v>Witney Road Runners</v>
      </c>
      <c r="E1152" s="709" t="s">
        <v>122</v>
      </c>
      <c r="F1152" s="709" t="s">
        <v>123</v>
      </c>
    </row>
    <row r="1153" spans="1:6" ht="20.25" customHeight="1">
      <c r="A1153" s="17"/>
      <c r="B1153" s="709" t="str">
        <v xml:space="preserve"> </v>
      </c>
      <c r="C1153" s="56">
        <v>0</v>
      </c>
      <c r="D1153" s="33" t="str">
        <f t="shared" si="22"/>
        <v>Witney Road Runners</v>
      </c>
      <c r="E1153" s="709" t="s">
        <v>122</v>
      </c>
      <c r="F1153" s="709" t="s">
        <v>123</v>
      </c>
    </row>
    <row r="1154" spans="1:6" ht="20.25" customHeight="1">
      <c r="A1154" s="17"/>
      <c r="B1154" s="709" t="str">
        <v xml:space="preserve"> </v>
      </c>
      <c r="C1154" s="56">
        <v>0</v>
      </c>
      <c r="D1154" s="33" t="str">
        <f t="shared" si="22"/>
        <v>Witney Road Runners</v>
      </c>
      <c r="E1154" s="709" t="s">
        <v>122</v>
      </c>
      <c r="F1154" s="709" t="s">
        <v>123</v>
      </c>
    </row>
    <row r="1155" spans="1:6" ht="20.25" customHeight="1">
      <c r="A1155" s="17"/>
      <c r="B1155" s="709" t="str">
        <v xml:space="preserve"> </v>
      </c>
      <c r="C1155" s="56">
        <v>0</v>
      </c>
      <c r="D1155" s="33" t="str">
        <f t="shared" si="22"/>
        <v>Witney Road Runners</v>
      </c>
      <c r="E1155" s="709" t="s">
        <v>122</v>
      </c>
      <c r="F1155" s="709" t="s">
        <v>123</v>
      </c>
    </row>
    <row r="1156" spans="1:6" ht="20.25" customHeight="1">
      <c r="A1156" s="17"/>
      <c r="B1156" s="709" t="str">
        <v xml:space="preserve"> </v>
      </c>
      <c r="C1156" s="56">
        <v>0</v>
      </c>
      <c r="D1156" s="33" t="str">
        <f t="shared" si="22"/>
        <v>Witney Road Runners</v>
      </c>
      <c r="E1156" s="709" t="s">
        <v>122</v>
      </c>
      <c r="F1156" s="709" t="s">
        <v>123</v>
      </c>
    </row>
    <row r="1157" spans="1:6" ht="20.25" customHeight="1">
      <c r="A1157" s="17"/>
      <c r="B1157" s="709" t="str">
        <v xml:space="preserve"> </v>
      </c>
      <c r="C1157" s="56">
        <v>0</v>
      </c>
      <c r="D1157" s="33" t="str">
        <f t="shared" si="22"/>
        <v>Witney Road Runners</v>
      </c>
      <c r="E1157" s="709" t="s">
        <v>122</v>
      </c>
      <c r="F1157" s="709" t="s">
        <v>123</v>
      </c>
    </row>
    <row r="1158" spans="1:6" ht="20.25" customHeight="1">
      <c r="A1158" s="17"/>
      <c r="B1158" s="709" t="str">
        <v xml:space="preserve"> </v>
      </c>
      <c r="C1158" s="56">
        <v>0</v>
      </c>
      <c r="D1158" s="33" t="str">
        <f t="shared" si="22"/>
        <v>Witney Road Runners</v>
      </c>
      <c r="E1158" s="709" t="s">
        <v>122</v>
      </c>
      <c r="F1158" s="709" t="s">
        <v>123</v>
      </c>
    </row>
    <row r="1159" spans="1:6" ht="20.25" customHeight="1">
      <c r="A1159" s="17"/>
      <c r="B1159" s="709" t="str">
        <v xml:space="preserve"> </v>
      </c>
      <c r="C1159" s="56">
        <v>0</v>
      </c>
      <c r="D1159" s="33" t="str">
        <f t="shared" si="22"/>
        <v>Witney Road Runners</v>
      </c>
      <c r="E1159" s="709" t="s">
        <v>122</v>
      </c>
      <c r="F1159" s="709" t="s">
        <v>123</v>
      </c>
    </row>
    <row r="1160" spans="1:6" ht="20.25" customHeight="1">
      <c r="A1160" s="17"/>
      <c r="B1160" s="709" t="str">
        <v xml:space="preserve"> </v>
      </c>
      <c r="C1160" s="56">
        <v>0</v>
      </c>
      <c r="D1160" s="33" t="str">
        <f t="shared" si="22"/>
        <v>Witney Road Runners</v>
      </c>
      <c r="E1160" s="709" t="s">
        <v>122</v>
      </c>
      <c r="F1160" s="709" t="s">
        <v>123</v>
      </c>
    </row>
    <row r="1161" spans="1:6" ht="20.25" customHeight="1">
      <c r="A1161" s="17"/>
      <c r="B1161" s="709" t="str">
        <v xml:space="preserve"> </v>
      </c>
      <c r="C1161" s="56">
        <v>0</v>
      </c>
      <c r="D1161" s="33" t="str">
        <f t="shared" si="22"/>
        <v>Witney Road Runners</v>
      </c>
      <c r="E1161" s="709" t="s">
        <v>122</v>
      </c>
      <c r="F1161" s="709" t="s">
        <v>123</v>
      </c>
    </row>
    <row r="1162" spans="1:6" ht="20.25" customHeight="1">
      <c r="A1162" s="17"/>
      <c r="B1162" s="709" t="str">
        <v xml:space="preserve"> </v>
      </c>
      <c r="C1162" s="56">
        <v>0</v>
      </c>
      <c r="D1162" s="33" t="str">
        <f t="shared" si="22"/>
        <v>Witney Road Runners</v>
      </c>
      <c r="E1162" s="709" t="s">
        <v>122</v>
      </c>
      <c r="F1162" s="709" t="s">
        <v>123</v>
      </c>
    </row>
    <row r="1163" spans="1:6" ht="20.25" customHeight="1">
      <c r="A1163" s="17"/>
      <c r="B1163" s="709" t="str">
        <v xml:space="preserve"> </v>
      </c>
      <c r="C1163" s="56">
        <v>0</v>
      </c>
      <c r="D1163" s="33" t="str">
        <f t="shared" si="22"/>
        <v>Witney Road Runners</v>
      </c>
      <c r="E1163" s="709" t="s">
        <v>122</v>
      </c>
      <c r="F1163" s="709" t="s">
        <v>123</v>
      </c>
    </row>
    <row r="1164" spans="1:6" ht="20.25" customHeight="1">
      <c r="A1164" s="17"/>
      <c r="B1164" s="709" t="str">
        <v xml:space="preserve"> </v>
      </c>
      <c r="C1164" s="56">
        <v>0</v>
      </c>
      <c r="D1164" s="33" t="str">
        <f t="shared" si="22"/>
        <v>Witney Road Runners</v>
      </c>
      <c r="E1164" s="709" t="s">
        <v>122</v>
      </c>
      <c r="F1164" s="709" t="s">
        <v>123</v>
      </c>
    </row>
    <row r="1165" spans="1:6" ht="20.25" customHeight="1">
      <c r="A1165" s="17"/>
      <c r="B1165" s="709" t="str">
        <v xml:space="preserve"> </v>
      </c>
      <c r="C1165" s="56">
        <v>0</v>
      </c>
      <c r="D1165" s="33" t="str">
        <f t="shared" si="22"/>
        <v>Witney Road Runners</v>
      </c>
      <c r="E1165" s="709" t="s">
        <v>122</v>
      </c>
      <c r="F1165" s="709" t="s">
        <v>123</v>
      </c>
    </row>
    <row r="1166" spans="1:6" ht="20.25" customHeight="1">
      <c r="A1166" s="17"/>
      <c r="B1166" s="709" t="str">
        <v xml:space="preserve"> </v>
      </c>
      <c r="C1166" s="56">
        <v>0</v>
      </c>
      <c r="D1166" s="33" t="str">
        <f t="shared" si="22"/>
        <v>Witney Road Runners</v>
      </c>
      <c r="E1166" s="709" t="s">
        <v>122</v>
      </c>
      <c r="F1166" s="709" t="s">
        <v>123</v>
      </c>
    </row>
    <row r="1167" spans="1:6" ht="20.25" customHeight="1">
      <c r="A1167" s="17"/>
      <c r="B1167" s="709" t="str">
        <v xml:space="preserve"> </v>
      </c>
      <c r="C1167" s="56">
        <v>0</v>
      </c>
      <c r="D1167" s="33" t="str">
        <f t="shared" si="22"/>
        <v>Witney Road Runners</v>
      </c>
      <c r="E1167" s="709" t="s">
        <v>122</v>
      </c>
      <c r="F1167" s="709" t="s">
        <v>123</v>
      </c>
    </row>
    <row r="1168" spans="1:6" ht="20.25" customHeight="1">
      <c r="A1168" s="17"/>
      <c r="B1168" s="709" t="str">
        <v xml:space="preserve"> </v>
      </c>
      <c r="C1168" s="56">
        <v>0</v>
      </c>
      <c r="D1168" s="33" t="str">
        <f t="shared" si="22"/>
        <v>Witney Road Runners</v>
      </c>
      <c r="E1168" s="709" t="s">
        <v>122</v>
      </c>
      <c r="F1168" s="709" t="s">
        <v>123</v>
      </c>
    </row>
    <row r="1169" spans="1:11" ht="20.25" customHeight="1">
      <c r="A1169" s="17"/>
      <c r="B1169" s="709" t="str">
        <v xml:space="preserve"> </v>
      </c>
      <c r="C1169" s="56">
        <v>0</v>
      </c>
      <c r="D1169" s="33" t="str">
        <f t="shared" si="22"/>
        <v>Witney Road Runners</v>
      </c>
      <c r="E1169" s="709" t="s">
        <v>122</v>
      </c>
      <c r="F1169" s="709" t="s">
        <v>123</v>
      </c>
    </row>
    <row r="1170" spans="1:11" ht="20.25" customHeight="1">
      <c r="A1170" s="17"/>
      <c r="B1170" s="709" t="str">
        <v xml:space="preserve"> </v>
      </c>
      <c r="C1170" s="56">
        <v>0</v>
      </c>
      <c r="D1170" s="33" t="str">
        <f t="shared" si="22"/>
        <v>Witney Road Runners</v>
      </c>
      <c r="E1170" s="709" t="s">
        <v>122</v>
      </c>
      <c r="F1170" s="709" t="s">
        <v>123</v>
      </c>
    </row>
    <row r="1171" spans="1:11" ht="20.25" customHeight="1">
      <c r="A1171" s="17"/>
      <c r="B1171" s="709" t="str">
        <v xml:space="preserve"> </v>
      </c>
      <c r="C1171" s="56">
        <v>0</v>
      </c>
      <c r="D1171" s="33" t="str">
        <f t="shared" si="22"/>
        <v>Witney Road Runners</v>
      </c>
      <c r="E1171" s="709" t="s">
        <v>122</v>
      </c>
      <c r="F1171" s="709" t="s">
        <v>123</v>
      </c>
    </row>
    <row r="1172" spans="1:11" ht="20.25" customHeight="1">
      <c r="A1172" s="17"/>
      <c r="B1172" s="709" t="str">
        <v xml:space="preserve"> </v>
      </c>
      <c r="C1172" s="56">
        <v>0</v>
      </c>
      <c r="D1172" s="33" t="str">
        <f t="shared" si="22"/>
        <v>Witney Road Runners</v>
      </c>
      <c r="E1172" s="709" t="s">
        <v>122</v>
      </c>
      <c r="F1172" s="709" t="s">
        <v>123</v>
      </c>
      <c r="H1172" s="7" t="str">
        <f>D1172</f>
        <v>Witney Road Runners</v>
      </c>
      <c r="I1172" s="7" t="str">
        <f>E1172</f>
        <v>U14</v>
      </c>
      <c r="J1172" s="7" t="str">
        <f>F1172</f>
        <v>M</v>
      </c>
      <c r="K1172" s="62">
        <f>26-COUNT(C1147:C1172)</f>
        <v>0</v>
      </c>
    </row>
    <row r="1173" spans="1:11" ht="20.25" customHeight="1">
      <c r="A1173" s="17"/>
      <c r="B1173" s="709" t="str">
        <f>IF(COUNTIF(Witney!$N5:N$30,"*n*")=0,"","X")</f>
        <v/>
      </c>
      <c r="C1173" s="155" t="s">
        <v>291</v>
      </c>
      <c r="D1173" s="33" t="str">
        <f t="shared" si="22"/>
        <v>Witney Road Runners</v>
      </c>
      <c r="E1173" s="709" t="s">
        <v>122</v>
      </c>
      <c r="F1173" s="709" t="s">
        <v>123</v>
      </c>
    </row>
    <row r="1174" spans="1:11" ht="20.25" customHeight="1">
      <c r="A1174" s="17"/>
      <c r="B1174" s="709" t="str" cm="1">
        <f t="array" ref="B1174:B1199">Witney!AG$5:AG$30</f>
        <v xml:space="preserve"> </v>
      </c>
      <c r="C1174" s="33" cm="1">
        <f t="array" ref="C1174:C1199">Witney!R$5:R$30</f>
        <v>0</v>
      </c>
      <c r="D1174" s="33" t="str">
        <f t="shared" si="22"/>
        <v>Witney Road Runners</v>
      </c>
      <c r="E1174" s="709" t="s">
        <v>157</v>
      </c>
      <c r="F1174" s="709" t="s">
        <v>123</v>
      </c>
    </row>
    <row r="1175" spans="1:11" ht="20.25" customHeight="1">
      <c r="A1175" s="17"/>
      <c r="B1175" s="709" t="str">
        <v xml:space="preserve"> </v>
      </c>
      <c r="C1175" s="56">
        <v>0</v>
      </c>
      <c r="D1175" s="33" t="str">
        <f t="shared" si="22"/>
        <v>Witney Road Runners</v>
      </c>
      <c r="E1175" s="709" t="s">
        <v>157</v>
      </c>
      <c r="F1175" s="709" t="s">
        <v>123</v>
      </c>
    </row>
    <row r="1176" spans="1:11" ht="20.25" customHeight="1">
      <c r="A1176" s="17"/>
      <c r="B1176" s="709" t="str">
        <v xml:space="preserve"> </v>
      </c>
      <c r="C1176" s="56">
        <v>0</v>
      </c>
      <c r="D1176" s="33" t="str">
        <f t="shared" si="22"/>
        <v>Witney Road Runners</v>
      </c>
      <c r="E1176" s="709" t="s">
        <v>157</v>
      </c>
      <c r="F1176" s="709" t="s">
        <v>123</v>
      </c>
    </row>
    <row r="1177" spans="1:11" ht="20.25" customHeight="1">
      <c r="A1177" s="17"/>
      <c r="B1177" s="709" t="str">
        <v xml:space="preserve"> </v>
      </c>
      <c r="C1177" s="56">
        <v>0</v>
      </c>
      <c r="D1177" s="33" t="str">
        <f t="shared" si="22"/>
        <v>Witney Road Runners</v>
      </c>
      <c r="E1177" s="709" t="s">
        <v>157</v>
      </c>
      <c r="F1177" s="709" t="s">
        <v>123</v>
      </c>
    </row>
    <row r="1178" spans="1:11" ht="20.25" customHeight="1">
      <c r="A1178" s="17"/>
      <c r="B1178" s="709" t="str">
        <v xml:space="preserve"> </v>
      </c>
      <c r="C1178" s="56">
        <v>0</v>
      </c>
      <c r="D1178" s="33" t="str">
        <f t="shared" si="22"/>
        <v>Witney Road Runners</v>
      </c>
      <c r="E1178" s="709" t="s">
        <v>157</v>
      </c>
      <c r="F1178" s="709" t="s">
        <v>123</v>
      </c>
    </row>
    <row r="1179" spans="1:11" ht="20.25" customHeight="1">
      <c r="A1179" s="17"/>
      <c r="B1179" s="709" t="str">
        <v xml:space="preserve"> </v>
      </c>
      <c r="C1179" s="56">
        <v>0</v>
      </c>
      <c r="D1179" s="33" t="str">
        <f t="shared" si="22"/>
        <v>Witney Road Runners</v>
      </c>
      <c r="E1179" s="709" t="s">
        <v>157</v>
      </c>
      <c r="F1179" s="709" t="s">
        <v>123</v>
      </c>
    </row>
    <row r="1180" spans="1:11" ht="20.25" customHeight="1">
      <c r="A1180" s="17"/>
      <c r="B1180" s="709" t="str">
        <v xml:space="preserve"> </v>
      </c>
      <c r="C1180" s="56">
        <v>0</v>
      </c>
      <c r="D1180" s="33" t="str">
        <f t="shared" si="22"/>
        <v>Witney Road Runners</v>
      </c>
      <c r="E1180" s="709" t="s">
        <v>157</v>
      </c>
      <c r="F1180" s="709" t="s">
        <v>123</v>
      </c>
    </row>
    <row r="1181" spans="1:11" ht="20.25" customHeight="1">
      <c r="A1181" s="17"/>
      <c r="B1181" s="709" t="str">
        <v xml:space="preserve"> </v>
      </c>
      <c r="C1181" s="56">
        <v>0</v>
      </c>
      <c r="D1181" s="33" t="str">
        <f t="shared" si="22"/>
        <v>Witney Road Runners</v>
      </c>
      <c r="E1181" s="709" t="s">
        <v>157</v>
      </c>
      <c r="F1181" s="709" t="s">
        <v>123</v>
      </c>
    </row>
    <row r="1182" spans="1:11" ht="20.25" customHeight="1">
      <c r="A1182" s="17"/>
      <c r="B1182" s="709" t="str">
        <v xml:space="preserve"> </v>
      </c>
      <c r="C1182" s="56">
        <v>0</v>
      </c>
      <c r="D1182" s="33" t="str">
        <f t="shared" si="22"/>
        <v>Witney Road Runners</v>
      </c>
      <c r="E1182" s="709" t="s">
        <v>157</v>
      </c>
      <c r="F1182" s="709" t="s">
        <v>123</v>
      </c>
    </row>
    <row r="1183" spans="1:11" ht="20.25" customHeight="1">
      <c r="A1183" s="17"/>
      <c r="B1183" s="709" t="str">
        <v xml:space="preserve"> </v>
      </c>
      <c r="C1183" s="56">
        <v>0</v>
      </c>
      <c r="D1183" s="33" t="str">
        <f t="shared" si="22"/>
        <v>Witney Road Runners</v>
      </c>
      <c r="E1183" s="709" t="s">
        <v>157</v>
      </c>
      <c r="F1183" s="709" t="s">
        <v>123</v>
      </c>
    </row>
    <row r="1184" spans="1:11" ht="20.25" customHeight="1">
      <c r="A1184" s="17"/>
      <c r="B1184" s="709" t="str">
        <v xml:space="preserve"> </v>
      </c>
      <c r="C1184" s="56">
        <v>0</v>
      </c>
      <c r="D1184" s="33" t="str">
        <f t="shared" si="22"/>
        <v>Witney Road Runners</v>
      </c>
      <c r="E1184" s="709" t="s">
        <v>157</v>
      </c>
      <c r="F1184" s="709" t="s">
        <v>123</v>
      </c>
    </row>
    <row r="1185" spans="1:11" ht="20.25" customHeight="1">
      <c r="A1185" s="17"/>
      <c r="B1185" s="709" t="str">
        <v xml:space="preserve"> </v>
      </c>
      <c r="C1185" s="56">
        <v>0</v>
      </c>
      <c r="D1185" s="33" t="str">
        <f t="shared" si="22"/>
        <v>Witney Road Runners</v>
      </c>
      <c r="E1185" s="709" t="s">
        <v>157</v>
      </c>
      <c r="F1185" s="709" t="s">
        <v>123</v>
      </c>
    </row>
    <row r="1186" spans="1:11" ht="20.25" customHeight="1">
      <c r="A1186" s="17"/>
      <c r="B1186" s="709" t="str">
        <v xml:space="preserve"> </v>
      </c>
      <c r="C1186" s="56">
        <v>0</v>
      </c>
      <c r="D1186" s="33" t="str">
        <f t="shared" si="22"/>
        <v>Witney Road Runners</v>
      </c>
      <c r="E1186" s="709" t="s">
        <v>157</v>
      </c>
      <c r="F1186" s="709" t="s">
        <v>123</v>
      </c>
    </row>
    <row r="1187" spans="1:11" ht="20.25" customHeight="1">
      <c r="A1187" s="17"/>
      <c r="B1187" s="709" t="str">
        <v xml:space="preserve"> </v>
      </c>
      <c r="C1187" s="56">
        <v>0</v>
      </c>
      <c r="D1187" s="33" t="str">
        <f t="shared" si="22"/>
        <v>Witney Road Runners</v>
      </c>
      <c r="E1187" s="709" t="s">
        <v>157</v>
      </c>
      <c r="F1187" s="709" t="s">
        <v>123</v>
      </c>
    </row>
    <row r="1188" spans="1:11" ht="20.25" customHeight="1">
      <c r="A1188" s="17"/>
      <c r="B1188" s="709" t="str">
        <v xml:space="preserve"> </v>
      </c>
      <c r="C1188" s="56">
        <v>0</v>
      </c>
      <c r="D1188" s="33" t="str">
        <f t="shared" si="22"/>
        <v>Witney Road Runners</v>
      </c>
      <c r="E1188" s="709" t="s">
        <v>157</v>
      </c>
      <c r="F1188" s="709" t="s">
        <v>123</v>
      </c>
    </row>
    <row r="1189" spans="1:11" ht="20.25" customHeight="1">
      <c r="A1189" s="17"/>
      <c r="B1189" s="709" t="str">
        <v xml:space="preserve"> </v>
      </c>
      <c r="C1189" s="56">
        <v>0</v>
      </c>
      <c r="D1189" s="33" t="str">
        <f t="shared" si="22"/>
        <v>Witney Road Runners</v>
      </c>
      <c r="E1189" s="709" t="s">
        <v>157</v>
      </c>
      <c r="F1189" s="709" t="s">
        <v>123</v>
      </c>
    </row>
    <row r="1190" spans="1:11" ht="20.25" customHeight="1">
      <c r="A1190" s="17"/>
      <c r="B1190" s="709" t="str">
        <v xml:space="preserve"> </v>
      </c>
      <c r="C1190" s="56">
        <v>0</v>
      </c>
      <c r="D1190" s="33" t="str">
        <f t="shared" si="22"/>
        <v>Witney Road Runners</v>
      </c>
      <c r="E1190" s="709" t="s">
        <v>157</v>
      </c>
      <c r="F1190" s="709" t="s">
        <v>123</v>
      </c>
    </row>
    <row r="1191" spans="1:11" ht="20.25" customHeight="1">
      <c r="A1191" s="17"/>
      <c r="B1191" s="709" t="str">
        <v xml:space="preserve"> </v>
      </c>
      <c r="C1191" s="56">
        <v>0</v>
      </c>
      <c r="D1191" s="33" t="str">
        <f t="shared" si="22"/>
        <v>Witney Road Runners</v>
      </c>
      <c r="E1191" s="709" t="s">
        <v>157</v>
      </c>
      <c r="F1191" s="709" t="s">
        <v>123</v>
      </c>
    </row>
    <row r="1192" spans="1:11" ht="20.25" customHeight="1">
      <c r="A1192" s="17"/>
      <c r="B1192" s="709" t="str">
        <v xml:space="preserve"> </v>
      </c>
      <c r="C1192" s="56">
        <v>0</v>
      </c>
      <c r="D1192" s="33" t="str">
        <f t="shared" si="22"/>
        <v>Witney Road Runners</v>
      </c>
      <c r="E1192" s="709" t="s">
        <v>157</v>
      </c>
      <c r="F1192" s="709" t="s">
        <v>123</v>
      </c>
    </row>
    <row r="1193" spans="1:11" ht="20.25" customHeight="1">
      <c r="A1193" s="17"/>
      <c r="B1193" s="709" t="str">
        <v xml:space="preserve"> </v>
      </c>
      <c r="C1193" s="56">
        <v>0</v>
      </c>
      <c r="D1193" s="33" t="str">
        <f t="shared" si="22"/>
        <v>Witney Road Runners</v>
      </c>
      <c r="E1193" s="709" t="s">
        <v>157</v>
      </c>
      <c r="F1193" s="709" t="s">
        <v>123</v>
      </c>
    </row>
    <row r="1194" spans="1:11" ht="20.25" customHeight="1">
      <c r="A1194" s="17"/>
      <c r="B1194" s="709" t="str">
        <v xml:space="preserve"> </v>
      </c>
      <c r="C1194" s="56">
        <v>0</v>
      </c>
      <c r="D1194" s="33" t="str">
        <f t="shared" si="22"/>
        <v>Witney Road Runners</v>
      </c>
      <c r="E1194" s="709" t="s">
        <v>157</v>
      </c>
      <c r="F1194" s="709" t="s">
        <v>123</v>
      </c>
    </row>
    <row r="1195" spans="1:11" ht="20.25" customHeight="1">
      <c r="A1195" s="17"/>
      <c r="B1195" s="709" t="str">
        <v xml:space="preserve"> </v>
      </c>
      <c r="C1195" s="56">
        <v>0</v>
      </c>
      <c r="D1195" s="33" t="str">
        <f t="shared" si="22"/>
        <v>Witney Road Runners</v>
      </c>
      <c r="E1195" s="709" t="s">
        <v>157</v>
      </c>
      <c r="F1195" s="709" t="s">
        <v>123</v>
      </c>
    </row>
    <row r="1196" spans="1:11" ht="20.25" customHeight="1">
      <c r="A1196" s="17"/>
      <c r="B1196" s="709" t="str">
        <v xml:space="preserve"> </v>
      </c>
      <c r="C1196" s="56">
        <v>0</v>
      </c>
      <c r="D1196" s="33" t="str">
        <f t="shared" si="22"/>
        <v>Witney Road Runners</v>
      </c>
      <c r="E1196" s="709" t="s">
        <v>157</v>
      </c>
      <c r="F1196" s="709" t="s">
        <v>123</v>
      </c>
    </row>
    <row r="1197" spans="1:11" ht="20.25" customHeight="1">
      <c r="A1197" s="17"/>
      <c r="B1197" s="709" t="str">
        <v xml:space="preserve"> </v>
      </c>
      <c r="C1197" s="56">
        <v>0</v>
      </c>
      <c r="D1197" s="33" t="str">
        <f t="shared" si="22"/>
        <v>Witney Road Runners</v>
      </c>
      <c r="E1197" s="709" t="s">
        <v>157</v>
      </c>
      <c r="F1197" s="709" t="s">
        <v>123</v>
      </c>
    </row>
    <row r="1198" spans="1:11" ht="20.25" customHeight="1">
      <c r="A1198" s="17"/>
      <c r="B1198" s="709" t="str">
        <v xml:space="preserve"> </v>
      </c>
      <c r="C1198" s="56">
        <v>0</v>
      </c>
      <c r="D1198" s="33" t="str">
        <f t="shared" si="22"/>
        <v>Witney Road Runners</v>
      </c>
      <c r="E1198" s="709" t="s">
        <v>157</v>
      </c>
      <c r="F1198" s="709" t="s">
        <v>123</v>
      </c>
    </row>
    <row r="1199" spans="1:11" ht="20.25" customHeight="1">
      <c r="A1199" s="17"/>
      <c r="B1199" s="709" t="str">
        <v xml:space="preserve"> </v>
      </c>
      <c r="C1199" s="56">
        <v>0</v>
      </c>
      <c r="D1199" s="33" t="str">
        <f t="shared" si="22"/>
        <v>Witney Road Runners</v>
      </c>
      <c r="E1199" s="709" t="s">
        <v>157</v>
      </c>
      <c r="F1199" s="709" t="s">
        <v>123</v>
      </c>
      <c r="H1199" s="7" t="str">
        <f>D1199</f>
        <v>Witney Road Runners</v>
      </c>
      <c r="I1199" s="7" t="str">
        <f>E1199</f>
        <v>U16</v>
      </c>
      <c r="J1199" s="7" t="str">
        <f>F1199</f>
        <v>M</v>
      </c>
      <c r="K1199" s="7">
        <f>26-COUNT(C1174:C1199)</f>
        <v>0</v>
      </c>
    </row>
    <row r="1200" spans="1:11" ht="20.25" customHeight="1">
      <c r="A1200" s="17"/>
      <c r="B1200" s="709" t="str">
        <f>IF(COUNTIF(Witney!AF$5:AF$30,"*n*")=0,"","X")</f>
        <v/>
      </c>
      <c r="C1200" s="155" t="s">
        <v>292</v>
      </c>
      <c r="D1200" s="33" t="str">
        <f t="shared" si="22"/>
        <v>Witney Road Runners</v>
      </c>
      <c r="E1200" s="709" t="s">
        <v>157</v>
      </c>
      <c r="F1200" s="709" t="s">
        <v>123</v>
      </c>
    </row>
    <row r="1201" spans="1:11" ht="20.25" customHeight="1">
      <c r="A1201" s="17"/>
      <c r="B1201" s="709" t="str" cm="1">
        <f t="array" ref="B1201:B1216">Witney!AY$5:AY$20</f>
        <v xml:space="preserve"> </v>
      </c>
      <c r="C1201" s="33" cm="1">
        <f t="array" ref="C1201:C1216">Witney!AJ$5:AJ$20</f>
        <v>0</v>
      </c>
      <c r="D1201" s="33" t="str">
        <f t="shared" si="22"/>
        <v>Witney Road Runners</v>
      </c>
      <c r="E1201" s="709" t="s">
        <v>183</v>
      </c>
      <c r="F1201" s="709" t="s">
        <v>123</v>
      </c>
    </row>
    <row r="1202" spans="1:11" ht="20.25" customHeight="1">
      <c r="A1202" s="17"/>
      <c r="B1202" s="709" t="str">
        <v xml:space="preserve"> </v>
      </c>
      <c r="C1202" s="56">
        <v>0</v>
      </c>
      <c r="D1202" s="33" t="str">
        <f t="shared" si="22"/>
        <v>Witney Road Runners</v>
      </c>
      <c r="E1202" s="709" t="s">
        <v>183</v>
      </c>
      <c r="F1202" s="709" t="s">
        <v>123</v>
      </c>
    </row>
    <row r="1203" spans="1:11" ht="20.25" customHeight="1">
      <c r="A1203" s="17"/>
      <c r="B1203" s="709" t="str">
        <v xml:space="preserve"> </v>
      </c>
      <c r="C1203" s="56">
        <v>0</v>
      </c>
      <c r="D1203" s="33" t="str">
        <f t="shared" si="22"/>
        <v>Witney Road Runners</v>
      </c>
      <c r="E1203" s="709" t="s">
        <v>183</v>
      </c>
      <c r="F1203" s="709" t="s">
        <v>123</v>
      </c>
    </row>
    <row r="1204" spans="1:11" ht="20.25" customHeight="1">
      <c r="A1204" s="17"/>
      <c r="B1204" s="709" t="str">
        <v xml:space="preserve"> </v>
      </c>
      <c r="C1204" s="56">
        <v>0</v>
      </c>
      <c r="D1204" s="33" t="str">
        <f t="shared" si="22"/>
        <v>Witney Road Runners</v>
      </c>
      <c r="E1204" s="709" t="s">
        <v>183</v>
      </c>
      <c r="F1204" s="709" t="s">
        <v>123</v>
      </c>
    </row>
    <row r="1205" spans="1:11" ht="20.25" customHeight="1">
      <c r="A1205" s="17"/>
      <c r="B1205" s="709" t="str">
        <v xml:space="preserve"> </v>
      </c>
      <c r="C1205" s="56">
        <v>0</v>
      </c>
      <c r="D1205" s="33" t="str">
        <f t="shared" si="22"/>
        <v>Witney Road Runners</v>
      </c>
      <c r="E1205" s="709" t="s">
        <v>183</v>
      </c>
      <c r="F1205" s="709" t="s">
        <v>123</v>
      </c>
    </row>
    <row r="1206" spans="1:11" ht="20.25" customHeight="1">
      <c r="A1206" s="17"/>
      <c r="B1206" s="709" t="str">
        <v xml:space="preserve"> </v>
      </c>
      <c r="C1206" s="56">
        <v>0</v>
      </c>
      <c r="D1206" s="33" t="str">
        <f t="shared" si="22"/>
        <v>Witney Road Runners</v>
      </c>
      <c r="E1206" s="709" t="s">
        <v>183</v>
      </c>
      <c r="F1206" s="709" t="s">
        <v>123</v>
      </c>
    </row>
    <row r="1207" spans="1:11" ht="20.25" customHeight="1">
      <c r="A1207" s="17"/>
      <c r="B1207" s="709" t="str">
        <v xml:space="preserve"> </v>
      </c>
      <c r="C1207" s="56">
        <v>0</v>
      </c>
      <c r="D1207" s="33" t="str">
        <f t="shared" si="22"/>
        <v>Witney Road Runners</v>
      </c>
      <c r="E1207" s="709" t="s">
        <v>183</v>
      </c>
      <c r="F1207" s="709" t="s">
        <v>123</v>
      </c>
    </row>
    <row r="1208" spans="1:11" ht="20.25" customHeight="1">
      <c r="A1208" s="17"/>
      <c r="B1208" s="709" t="str">
        <v xml:space="preserve"> </v>
      </c>
      <c r="C1208" s="56">
        <v>0</v>
      </c>
      <c r="D1208" s="33" t="str">
        <f t="shared" si="22"/>
        <v>Witney Road Runners</v>
      </c>
      <c r="E1208" s="709" t="s">
        <v>183</v>
      </c>
      <c r="F1208" s="709" t="s">
        <v>123</v>
      </c>
    </row>
    <row r="1209" spans="1:11" ht="20.25" customHeight="1">
      <c r="A1209" s="17"/>
      <c r="B1209" s="709" t="str">
        <v xml:space="preserve"> </v>
      </c>
      <c r="C1209" s="56">
        <v>0</v>
      </c>
      <c r="D1209" s="33" t="str">
        <f t="shared" si="22"/>
        <v>Witney Road Runners</v>
      </c>
      <c r="E1209" s="709" t="s">
        <v>183</v>
      </c>
      <c r="F1209" s="709" t="s">
        <v>123</v>
      </c>
    </row>
    <row r="1210" spans="1:11" ht="20.25" customHeight="1">
      <c r="A1210" s="17"/>
      <c r="B1210" s="709" t="str">
        <v xml:space="preserve"> </v>
      </c>
      <c r="C1210" s="56">
        <v>0</v>
      </c>
      <c r="D1210" s="33" t="str">
        <f t="shared" si="22"/>
        <v>Witney Road Runners</v>
      </c>
      <c r="E1210" s="709" t="s">
        <v>183</v>
      </c>
      <c r="F1210" s="709" t="s">
        <v>123</v>
      </c>
    </row>
    <row r="1211" spans="1:11" ht="20.25" customHeight="1">
      <c r="A1211" s="17"/>
      <c r="B1211" s="709" t="str">
        <v xml:space="preserve"> </v>
      </c>
      <c r="C1211" s="56">
        <v>0</v>
      </c>
      <c r="D1211" s="33" t="str">
        <f t="shared" si="22"/>
        <v>Witney Road Runners</v>
      </c>
      <c r="E1211" s="709" t="s">
        <v>183</v>
      </c>
      <c r="F1211" s="709" t="s">
        <v>123</v>
      </c>
    </row>
    <row r="1212" spans="1:11" ht="20.25" customHeight="1">
      <c r="A1212" s="17"/>
      <c r="B1212" s="709" t="str">
        <v xml:space="preserve"> </v>
      </c>
      <c r="C1212" s="56">
        <v>0</v>
      </c>
      <c r="D1212" s="33" t="str">
        <f t="shared" si="22"/>
        <v>Witney Road Runners</v>
      </c>
      <c r="E1212" s="709" t="s">
        <v>183</v>
      </c>
      <c r="F1212" s="709" t="s">
        <v>123</v>
      </c>
    </row>
    <row r="1213" spans="1:11" ht="20.25" customHeight="1">
      <c r="A1213" s="17"/>
      <c r="B1213" s="709" t="str">
        <v xml:space="preserve"> </v>
      </c>
      <c r="C1213" s="56">
        <v>0</v>
      </c>
      <c r="D1213" s="33" t="str">
        <f t="shared" ref="D1213:D1276" si="23">$D$1147</f>
        <v>Witney Road Runners</v>
      </c>
      <c r="E1213" s="709" t="s">
        <v>183</v>
      </c>
      <c r="F1213" s="709" t="s">
        <v>123</v>
      </c>
    </row>
    <row r="1214" spans="1:11" ht="20.25" customHeight="1">
      <c r="A1214" s="17"/>
      <c r="B1214" s="709" t="str">
        <v xml:space="preserve"> </v>
      </c>
      <c r="C1214" s="56">
        <v>0</v>
      </c>
      <c r="D1214" s="33" t="str">
        <f t="shared" si="23"/>
        <v>Witney Road Runners</v>
      </c>
      <c r="E1214" s="709" t="s">
        <v>183</v>
      </c>
      <c r="F1214" s="709" t="s">
        <v>123</v>
      </c>
    </row>
    <row r="1215" spans="1:11" ht="20.25" customHeight="1">
      <c r="A1215" s="17"/>
      <c r="B1215" s="709" t="str">
        <v xml:space="preserve"> </v>
      </c>
      <c r="C1215" s="56">
        <v>0</v>
      </c>
      <c r="D1215" s="33" t="str">
        <f t="shared" si="23"/>
        <v>Witney Road Runners</v>
      </c>
      <c r="E1215" s="709" t="s">
        <v>183</v>
      </c>
      <c r="F1215" s="709" t="s">
        <v>123</v>
      </c>
    </row>
    <row r="1216" spans="1:11" ht="20.25" customHeight="1">
      <c r="A1216" s="17"/>
      <c r="B1216" s="709" t="str">
        <v xml:space="preserve"> </v>
      </c>
      <c r="C1216" s="56">
        <v>0</v>
      </c>
      <c r="D1216" s="33" t="str">
        <f t="shared" si="23"/>
        <v>Witney Road Runners</v>
      </c>
      <c r="E1216" s="709" t="s">
        <v>183</v>
      </c>
      <c r="F1216" s="709" t="s">
        <v>123</v>
      </c>
      <c r="H1216" s="7" t="str">
        <f>D1216</f>
        <v>Witney Road Runners</v>
      </c>
      <c r="I1216" s="7" t="str">
        <f>E1216</f>
        <v>U18</v>
      </c>
      <c r="J1216" s="7" t="str">
        <f>F1216</f>
        <v>M</v>
      </c>
      <c r="K1216" s="62">
        <f>16-COUNT(C1201:C1216)</f>
        <v>0</v>
      </c>
    </row>
    <row r="1217" spans="1:11" ht="20.25" customHeight="1">
      <c r="A1217" s="17"/>
      <c r="B1217" s="709" t="str">
        <f>IF(COUNTIF(Witney!AX$5:AX$20,"*n*")=0,"","X")</f>
        <v/>
      </c>
      <c r="C1217" s="155" t="s">
        <v>293</v>
      </c>
      <c r="D1217" s="33" t="str">
        <f t="shared" si="23"/>
        <v>Witney Road Runners</v>
      </c>
      <c r="E1217" s="709" t="s">
        <v>183</v>
      </c>
      <c r="F1217" s="709" t="s">
        <v>123</v>
      </c>
    </row>
    <row r="1218" spans="1:11" ht="20.25" customHeight="1">
      <c r="A1218" s="17"/>
      <c r="B1218" s="709" t="str" cm="1">
        <f t="array" ref="B1218:B1226">Witney!AY$30:AY$38</f>
        <v xml:space="preserve"> </v>
      </c>
      <c r="C1218" s="33" cm="1">
        <f t="array" ref="C1218:C1226">Witney!AJ$30:AJ$38</f>
        <v>0</v>
      </c>
      <c r="D1218" s="33" t="str">
        <f t="shared" si="23"/>
        <v>Witney Road Runners</v>
      </c>
      <c r="E1218" s="709" t="s">
        <v>294</v>
      </c>
      <c r="F1218" s="709" t="s">
        <v>123</v>
      </c>
    </row>
    <row r="1219" spans="1:11" ht="20.25" customHeight="1">
      <c r="A1219" s="17"/>
      <c r="B1219" s="709" t="str">
        <v xml:space="preserve"> </v>
      </c>
      <c r="C1219" s="56">
        <v>0</v>
      </c>
      <c r="D1219" s="33" t="str">
        <f t="shared" si="23"/>
        <v>Witney Road Runners</v>
      </c>
      <c r="E1219" s="709" t="s">
        <v>294</v>
      </c>
      <c r="F1219" s="709" t="s">
        <v>123</v>
      </c>
    </row>
    <row r="1220" spans="1:11" ht="20.25" customHeight="1">
      <c r="A1220" s="17"/>
      <c r="B1220" s="709" t="str">
        <v xml:space="preserve"> </v>
      </c>
      <c r="C1220" s="56">
        <v>0</v>
      </c>
      <c r="D1220" s="33" t="str">
        <f t="shared" si="23"/>
        <v>Witney Road Runners</v>
      </c>
      <c r="E1220" s="709" t="s">
        <v>294</v>
      </c>
      <c r="F1220" s="709" t="s">
        <v>123</v>
      </c>
    </row>
    <row r="1221" spans="1:11" ht="20.25" customHeight="1">
      <c r="A1221" s="17"/>
      <c r="B1221" s="709" t="str">
        <v xml:space="preserve"> </v>
      </c>
      <c r="C1221" s="56">
        <v>0</v>
      </c>
      <c r="D1221" s="33" t="str">
        <f t="shared" si="23"/>
        <v>Witney Road Runners</v>
      </c>
      <c r="E1221" s="709" t="s">
        <v>294</v>
      </c>
      <c r="F1221" s="709" t="s">
        <v>123</v>
      </c>
    </row>
    <row r="1222" spans="1:11" ht="20.25" customHeight="1">
      <c r="A1222" s="17"/>
      <c r="B1222" s="709" t="str">
        <v xml:space="preserve"> </v>
      </c>
      <c r="C1222" s="56">
        <v>0</v>
      </c>
      <c r="D1222" s="33" t="str">
        <f t="shared" si="23"/>
        <v>Witney Road Runners</v>
      </c>
      <c r="E1222" s="709" t="s">
        <v>294</v>
      </c>
      <c r="F1222" s="709" t="s">
        <v>123</v>
      </c>
    </row>
    <row r="1223" spans="1:11" ht="20.25" customHeight="1">
      <c r="A1223" s="17"/>
      <c r="B1223" s="709" t="str">
        <v xml:space="preserve"> </v>
      </c>
      <c r="C1223" s="56">
        <v>0</v>
      </c>
      <c r="D1223" s="33" t="str">
        <f t="shared" si="23"/>
        <v>Witney Road Runners</v>
      </c>
      <c r="E1223" s="709" t="s">
        <v>294</v>
      </c>
      <c r="F1223" s="709" t="s">
        <v>123</v>
      </c>
    </row>
    <row r="1224" spans="1:11" ht="20.25" customHeight="1">
      <c r="A1224" s="17"/>
      <c r="B1224" s="709" t="str">
        <v xml:space="preserve"> </v>
      </c>
      <c r="C1224" s="56">
        <v>0</v>
      </c>
      <c r="D1224" s="33" t="str">
        <f t="shared" si="23"/>
        <v>Witney Road Runners</v>
      </c>
      <c r="E1224" s="709" t="s">
        <v>294</v>
      </c>
      <c r="F1224" s="709" t="s">
        <v>123</v>
      </c>
    </row>
    <row r="1225" spans="1:11" ht="20.25" customHeight="1">
      <c r="A1225" s="17"/>
      <c r="B1225" s="709" t="str">
        <v xml:space="preserve"> </v>
      </c>
      <c r="C1225" s="56">
        <v>0</v>
      </c>
      <c r="D1225" s="33" t="str">
        <f t="shared" si="23"/>
        <v>Witney Road Runners</v>
      </c>
      <c r="E1225" s="709" t="s">
        <v>294</v>
      </c>
      <c r="F1225" s="709" t="s">
        <v>123</v>
      </c>
    </row>
    <row r="1226" spans="1:11" ht="20.25" customHeight="1">
      <c r="A1226" s="17"/>
      <c r="B1226" s="709" t="str">
        <v xml:space="preserve"> </v>
      </c>
      <c r="C1226" s="56">
        <v>0</v>
      </c>
      <c r="D1226" s="33" t="str">
        <f t="shared" si="23"/>
        <v>Witney Road Runners</v>
      </c>
      <c r="E1226" s="709" t="s">
        <v>294</v>
      </c>
      <c r="F1226" s="709" t="s">
        <v>123</v>
      </c>
      <c r="H1226" s="7" t="str">
        <f>D1226</f>
        <v>Witney Road Runners</v>
      </c>
      <c r="I1226" s="7" t="str">
        <f>E1226</f>
        <v>U20</v>
      </c>
      <c r="J1226" s="7" t="str">
        <f>F1226</f>
        <v>M</v>
      </c>
      <c r="K1226" s="7">
        <f>9-COUNT(C1218:C1227)</f>
        <v>0</v>
      </c>
    </row>
    <row r="1227" spans="1:11" ht="20.25" customHeight="1">
      <c r="A1227" s="17"/>
      <c r="B1227" s="709" t="str">
        <f>IF(COUNTIF(Witney!AU$28:AU$36,"*n*")=0,"","X")</f>
        <v/>
      </c>
      <c r="C1227" s="155" t="s">
        <v>295</v>
      </c>
      <c r="D1227" s="33" t="str">
        <f t="shared" si="23"/>
        <v>Witney Road Runners</v>
      </c>
      <c r="E1227" s="709" t="s">
        <v>294</v>
      </c>
      <c r="F1227" s="709" t="s">
        <v>123</v>
      </c>
    </row>
    <row r="1228" spans="1:11" ht="20.25" customHeight="1">
      <c r="A1228" s="55"/>
      <c r="B1228" s="709" t="str" cm="1">
        <f t="array" ref="B1228:B1253">Witney!O$45:O$70</f>
        <v xml:space="preserve"> </v>
      </c>
      <c r="C1228" s="56" cm="1">
        <f t="array" ref="C1228:C1253">Witney!A$45:A$70</f>
        <v>0</v>
      </c>
      <c r="D1228" s="33" t="str">
        <f t="shared" si="23"/>
        <v>Witney Road Runners</v>
      </c>
      <c r="E1228" s="709" t="s">
        <v>122</v>
      </c>
      <c r="F1228" s="709" t="s">
        <v>60</v>
      </c>
    </row>
    <row r="1229" spans="1:11" ht="20.25" customHeight="1">
      <c r="A1229" s="17"/>
      <c r="B1229" s="709" t="str">
        <v xml:space="preserve"> </v>
      </c>
      <c r="C1229" s="56">
        <v>0</v>
      </c>
      <c r="D1229" s="33" t="str">
        <f t="shared" si="23"/>
        <v>Witney Road Runners</v>
      </c>
      <c r="E1229" s="709" t="s">
        <v>122</v>
      </c>
      <c r="F1229" s="709" t="s">
        <v>60</v>
      </c>
    </row>
    <row r="1230" spans="1:11" ht="20.25" customHeight="1">
      <c r="A1230" s="17"/>
      <c r="B1230" s="709" t="str">
        <v xml:space="preserve"> </v>
      </c>
      <c r="C1230" s="56">
        <v>0</v>
      </c>
      <c r="D1230" s="33" t="str">
        <f t="shared" si="23"/>
        <v>Witney Road Runners</v>
      </c>
      <c r="E1230" s="709" t="s">
        <v>122</v>
      </c>
      <c r="F1230" s="709" t="s">
        <v>60</v>
      </c>
    </row>
    <row r="1231" spans="1:11" ht="20.25" customHeight="1">
      <c r="A1231" s="17"/>
      <c r="B1231" s="709" t="str">
        <v xml:space="preserve"> </v>
      </c>
      <c r="C1231" s="56">
        <v>0</v>
      </c>
      <c r="D1231" s="33" t="str">
        <f t="shared" si="23"/>
        <v>Witney Road Runners</v>
      </c>
      <c r="E1231" s="709" t="s">
        <v>122</v>
      </c>
      <c r="F1231" s="709" t="s">
        <v>60</v>
      </c>
    </row>
    <row r="1232" spans="1:11" ht="20.25" customHeight="1">
      <c r="A1232" s="17"/>
      <c r="B1232" s="709" t="str">
        <v xml:space="preserve"> </v>
      </c>
      <c r="C1232" s="56">
        <v>0</v>
      </c>
      <c r="D1232" s="33" t="str">
        <f t="shared" si="23"/>
        <v>Witney Road Runners</v>
      </c>
      <c r="E1232" s="709" t="s">
        <v>122</v>
      </c>
      <c r="F1232" s="709" t="s">
        <v>60</v>
      </c>
    </row>
    <row r="1233" spans="1:6" ht="20.25" customHeight="1">
      <c r="A1233" s="17"/>
      <c r="B1233" s="709" t="str">
        <v xml:space="preserve"> </v>
      </c>
      <c r="C1233" s="56">
        <v>0</v>
      </c>
      <c r="D1233" s="33" t="str">
        <f t="shared" si="23"/>
        <v>Witney Road Runners</v>
      </c>
      <c r="E1233" s="709" t="s">
        <v>122</v>
      </c>
      <c r="F1233" s="709" t="s">
        <v>60</v>
      </c>
    </row>
    <row r="1234" spans="1:6" ht="20.25" customHeight="1">
      <c r="A1234" s="17"/>
      <c r="B1234" s="709" t="str">
        <v xml:space="preserve"> </v>
      </c>
      <c r="C1234" s="56">
        <v>0</v>
      </c>
      <c r="D1234" s="33" t="str">
        <f t="shared" si="23"/>
        <v>Witney Road Runners</v>
      </c>
      <c r="E1234" s="709" t="s">
        <v>122</v>
      </c>
      <c r="F1234" s="709" t="s">
        <v>60</v>
      </c>
    </row>
    <row r="1235" spans="1:6" ht="20.25" customHeight="1">
      <c r="A1235" s="17"/>
      <c r="B1235" s="709" t="str">
        <v xml:space="preserve"> </v>
      </c>
      <c r="C1235" s="56">
        <v>0</v>
      </c>
      <c r="D1235" s="33" t="str">
        <f t="shared" si="23"/>
        <v>Witney Road Runners</v>
      </c>
      <c r="E1235" s="709" t="s">
        <v>122</v>
      </c>
      <c r="F1235" s="709" t="s">
        <v>60</v>
      </c>
    </row>
    <row r="1236" spans="1:6" ht="20.25" customHeight="1">
      <c r="A1236" s="17"/>
      <c r="B1236" s="709" t="str">
        <v xml:space="preserve"> </v>
      </c>
      <c r="C1236" s="56">
        <v>0</v>
      </c>
      <c r="D1236" s="33" t="str">
        <f t="shared" si="23"/>
        <v>Witney Road Runners</v>
      </c>
      <c r="E1236" s="709" t="s">
        <v>122</v>
      </c>
      <c r="F1236" s="709" t="s">
        <v>60</v>
      </c>
    </row>
    <row r="1237" spans="1:6" ht="20.25" customHeight="1">
      <c r="A1237" s="17"/>
      <c r="B1237" s="709" t="str">
        <v xml:space="preserve"> </v>
      </c>
      <c r="C1237" s="56">
        <v>0</v>
      </c>
      <c r="D1237" s="33" t="str">
        <f t="shared" si="23"/>
        <v>Witney Road Runners</v>
      </c>
      <c r="E1237" s="709" t="s">
        <v>122</v>
      </c>
      <c r="F1237" s="709" t="s">
        <v>60</v>
      </c>
    </row>
    <row r="1238" spans="1:6" ht="20.25" customHeight="1">
      <c r="A1238" s="17"/>
      <c r="B1238" s="709" t="str">
        <v xml:space="preserve"> </v>
      </c>
      <c r="C1238" s="56">
        <v>0</v>
      </c>
      <c r="D1238" s="33" t="str">
        <f t="shared" si="23"/>
        <v>Witney Road Runners</v>
      </c>
      <c r="E1238" s="709" t="s">
        <v>122</v>
      </c>
      <c r="F1238" s="709" t="s">
        <v>60</v>
      </c>
    </row>
    <row r="1239" spans="1:6" ht="20.25" customHeight="1">
      <c r="A1239" s="17"/>
      <c r="B1239" s="709" t="str">
        <v xml:space="preserve"> </v>
      </c>
      <c r="C1239" s="56">
        <v>0</v>
      </c>
      <c r="D1239" s="33" t="str">
        <f t="shared" si="23"/>
        <v>Witney Road Runners</v>
      </c>
      <c r="E1239" s="709" t="s">
        <v>122</v>
      </c>
      <c r="F1239" s="709" t="s">
        <v>60</v>
      </c>
    </row>
    <row r="1240" spans="1:6" ht="20.25" customHeight="1">
      <c r="A1240" s="17"/>
      <c r="B1240" s="709" t="str">
        <v xml:space="preserve"> </v>
      </c>
      <c r="C1240" s="56">
        <v>0</v>
      </c>
      <c r="D1240" s="33" t="str">
        <f t="shared" si="23"/>
        <v>Witney Road Runners</v>
      </c>
      <c r="E1240" s="709" t="s">
        <v>122</v>
      </c>
      <c r="F1240" s="709" t="s">
        <v>60</v>
      </c>
    </row>
    <row r="1241" spans="1:6" ht="20.25" customHeight="1">
      <c r="A1241" s="17"/>
      <c r="B1241" s="709" t="str">
        <v xml:space="preserve"> </v>
      </c>
      <c r="C1241" s="56">
        <v>0</v>
      </c>
      <c r="D1241" s="33" t="str">
        <f t="shared" si="23"/>
        <v>Witney Road Runners</v>
      </c>
      <c r="E1241" s="709" t="s">
        <v>122</v>
      </c>
      <c r="F1241" s="709" t="s">
        <v>60</v>
      </c>
    </row>
    <row r="1242" spans="1:6" ht="20.25" customHeight="1">
      <c r="A1242" s="17"/>
      <c r="B1242" s="709" t="str">
        <v xml:space="preserve"> </v>
      </c>
      <c r="C1242" s="56">
        <v>0</v>
      </c>
      <c r="D1242" s="33" t="str">
        <f t="shared" si="23"/>
        <v>Witney Road Runners</v>
      </c>
      <c r="E1242" s="709" t="s">
        <v>122</v>
      </c>
      <c r="F1242" s="709" t="s">
        <v>60</v>
      </c>
    </row>
    <row r="1243" spans="1:6" ht="20.25" customHeight="1">
      <c r="A1243" s="17"/>
      <c r="B1243" s="709" t="str">
        <v xml:space="preserve"> </v>
      </c>
      <c r="C1243" s="56">
        <v>0</v>
      </c>
      <c r="D1243" s="33" t="str">
        <f t="shared" si="23"/>
        <v>Witney Road Runners</v>
      </c>
      <c r="E1243" s="709" t="s">
        <v>122</v>
      </c>
      <c r="F1243" s="709" t="s">
        <v>60</v>
      </c>
    </row>
    <row r="1244" spans="1:6" ht="20.25" customHeight="1">
      <c r="A1244" s="17"/>
      <c r="B1244" s="709" t="str">
        <v xml:space="preserve"> </v>
      </c>
      <c r="C1244" s="56">
        <v>0</v>
      </c>
      <c r="D1244" s="33" t="str">
        <f t="shared" si="23"/>
        <v>Witney Road Runners</v>
      </c>
      <c r="E1244" s="709" t="s">
        <v>122</v>
      </c>
      <c r="F1244" s="709" t="s">
        <v>60</v>
      </c>
    </row>
    <row r="1245" spans="1:6" ht="20.25" customHeight="1">
      <c r="A1245" s="17"/>
      <c r="B1245" s="709" t="str">
        <v xml:space="preserve"> </v>
      </c>
      <c r="C1245" s="56">
        <v>0</v>
      </c>
      <c r="D1245" s="33" t="str">
        <f t="shared" si="23"/>
        <v>Witney Road Runners</v>
      </c>
      <c r="E1245" s="709" t="s">
        <v>122</v>
      </c>
      <c r="F1245" s="709" t="s">
        <v>60</v>
      </c>
    </row>
    <row r="1246" spans="1:6" ht="20.25" customHeight="1">
      <c r="A1246" s="17"/>
      <c r="B1246" s="709" t="str">
        <v xml:space="preserve"> </v>
      </c>
      <c r="C1246" s="56">
        <v>0</v>
      </c>
      <c r="D1246" s="33" t="str">
        <f t="shared" si="23"/>
        <v>Witney Road Runners</v>
      </c>
      <c r="E1246" s="709" t="s">
        <v>122</v>
      </c>
      <c r="F1246" s="709" t="s">
        <v>60</v>
      </c>
    </row>
    <row r="1247" spans="1:6" ht="20.25" customHeight="1">
      <c r="A1247" s="17"/>
      <c r="B1247" s="709" t="str">
        <v xml:space="preserve"> </v>
      </c>
      <c r="C1247" s="56">
        <v>0</v>
      </c>
      <c r="D1247" s="33" t="str">
        <f t="shared" si="23"/>
        <v>Witney Road Runners</v>
      </c>
      <c r="E1247" s="709" t="s">
        <v>122</v>
      </c>
      <c r="F1247" s="709" t="s">
        <v>60</v>
      </c>
    </row>
    <row r="1248" spans="1:6" ht="20.25" customHeight="1">
      <c r="A1248" s="17"/>
      <c r="B1248" s="709" t="str">
        <v xml:space="preserve"> </v>
      </c>
      <c r="C1248" s="56">
        <v>0</v>
      </c>
      <c r="D1248" s="33" t="str">
        <f t="shared" si="23"/>
        <v>Witney Road Runners</v>
      </c>
      <c r="E1248" s="709" t="s">
        <v>122</v>
      </c>
      <c r="F1248" s="709" t="s">
        <v>60</v>
      </c>
    </row>
    <row r="1249" spans="1:11" ht="20.25" customHeight="1">
      <c r="A1249" s="17"/>
      <c r="B1249" s="709" t="str">
        <v xml:space="preserve"> </v>
      </c>
      <c r="C1249" s="56">
        <v>0</v>
      </c>
      <c r="D1249" s="33" t="str">
        <f t="shared" si="23"/>
        <v>Witney Road Runners</v>
      </c>
      <c r="E1249" s="709" t="s">
        <v>122</v>
      </c>
      <c r="F1249" s="709" t="s">
        <v>60</v>
      </c>
    </row>
    <row r="1250" spans="1:11" ht="20.25" customHeight="1">
      <c r="A1250" s="17"/>
      <c r="B1250" s="709" t="str">
        <v xml:space="preserve"> </v>
      </c>
      <c r="C1250" s="56">
        <v>0</v>
      </c>
      <c r="D1250" s="33" t="str">
        <f t="shared" si="23"/>
        <v>Witney Road Runners</v>
      </c>
      <c r="E1250" s="709" t="s">
        <v>122</v>
      </c>
      <c r="F1250" s="709" t="s">
        <v>60</v>
      </c>
    </row>
    <row r="1251" spans="1:11" ht="20.25" customHeight="1">
      <c r="A1251" s="17"/>
      <c r="B1251" s="709" t="str">
        <v xml:space="preserve"> </v>
      </c>
      <c r="C1251" s="56">
        <v>0</v>
      </c>
      <c r="D1251" s="33" t="str">
        <f t="shared" si="23"/>
        <v>Witney Road Runners</v>
      </c>
      <c r="E1251" s="709" t="s">
        <v>122</v>
      </c>
      <c r="F1251" s="709" t="s">
        <v>60</v>
      </c>
    </row>
    <row r="1252" spans="1:11" ht="20.25" customHeight="1">
      <c r="A1252" s="17"/>
      <c r="B1252" s="709" t="str">
        <v xml:space="preserve"> </v>
      </c>
      <c r="C1252" s="56">
        <v>0</v>
      </c>
      <c r="D1252" s="33" t="str">
        <f t="shared" si="23"/>
        <v>Witney Road Runners</v>
      </c>
      <c r="E1252" s="709" t="s">
        <v>122</v>
      </c>
      <c r="F1252" s="709" t="s">
        <v>60</v>
      </c>
    </row>
    <row r="1253" spans="1:11" ht="20.25" customHeight="1">
      <c r="A1253" s="17"/>
      <c r="B1253" s="709" t="str">
        <v xml:space="preserve"> </v>
      </c>
      <c r="C1253" s="56">
        <v>0</v>
      </c>
      <c r="D1253" s="33" t="str">
        <f t="shared" si="23"/>
        <v>Witney Road Runners</v>
      </c>
      <c r="E1253" s="709" t="s">
        <v>122</v>
      </c>
      <c r="F1253" s="709" t="s">
        <v>60</v>
      </c>
      <c r="H1253" s="7" t="str">
        <f>D1253</f>
        <v>Witney Road Runners</v>
      </c>
      <c r="I1253" s="7" t="str">
        <f>E1253</f>
        <v>U14</v>
      </c>
      <c r="J1253" s="7" t="str">
        <f>F1253</f>
        <v>F</v>
      </c>
      <c r="K1253" s="7">
        <f>26-COUNT(C1228:C1253)</f>
        <v>0</v>
      </c>
    </row>
    <row r="1254" spans="1:11" ht="20.25" customHeight="1">
      <c r="A1254" s="17"/>
      <c r="B1254" s="709" t="str">
        <f>IF(COUNTIF(Witney!N$45:N$70,"*n*")=0,"","X")</f>
        <v/>
      </c>
      <c r="C1254" s="155" t="s">
        <v>296</v>
      </c>
      <c r="D1254" s="33" t="str">
        <f t="shared" si="23"/>
        <v>Witney Road Runners</v>
      </c>
      <c r="E1254" s="709" t="s">
        <v>122</v>
      </c>
      <c r="F1254" s="709" t="s">
        <v>60</v>
      </c>
    </row>
    <row r="1255" spans="1:11" ht="20.25" customHeight="1">
      <c r="A1255" s="17"/>
      <c r="B1255" s="709" t="str" cm="1">
        <f t="array" ref="B1255:B1280">Witney!AG$45:AG$70</f>
        <v xml:space="preserve"> </v>
      </c>
      <c r="C1255" s="33" cm="1">
        <f t="array" ref="C1255:C1280">Witney!R$45:R$70</f>
        <v>0</v>
      </c>
      <c r="D1255" s="33" t="str">
        <f t="shared" si="23"/>
        <v>Witney Road Runners</v>
      </c>
      <c r="E1255" s="709" t="s">
        <v>157</v>
      </c>
      <c r="F1255" s="709" t="s">
        <v>60</v>
      </c>
    </row>
    <row r="1256" spans="1:11" ht="20.25" customHeight="1">
      <c r="A1256" s="17"/>
      <c r="B1256" s="709" t="str">
        <v xml:space="preserve"> </v>
      </c>
      <c r="C1256" s="56">
        <v>0</v>
      </c>
      <c r="D1256" s="33" t="str">
        <f t="shared" si="23"/>
        <v>Witney Road Runners</v>
      </c>
      <c r="E1256" s="709" t="s">
        <v>157</v>
      </c>
      <c r="F1256" s="709" t="s">
        <v>60</v>
      </c>
    </row>
    <row r="1257" spans="1:11" ht="20.25" customHeight="1">
      <c r="A1257" s="17"/>
      <c r="B1257" s="709" t="str">
        <v xml:space="preserve"> </v>
      </c>
      <c r="C1257" s="56">
        <v>0</v>
      </c>
      <c r="D1257" s="33" t="str">
        <f t="shared" si="23"/>
        <v>Witney Road Runners</v>
      </c>
      <c r="E1257" s="709" t="s">
        <v>157</v>
      </c>
      <c r="F1257" s="709" t="s">
        <v>60</v>
      </c>
    </row>
    <row r="1258" spans="1:11" ht="20.25" customHeight="1">
      <c r="A1258" s="17"/>
      <c r="B1258" s="709" t="str">
        <v xml:space="preserve"> </v>
      </c>
      <c r="C1258" s="56">
        <v>0</v>
      </c>
      <c r="D1258" s="33" t="str">
        <f t="shared" si="23"/>
        <v>Witney Road Runners</v>
      </c>
      <c r="E1258" s="709" t="s">
        <v>157</v>
      </c>
      <c r="F1258" s="709" t="s">
        <v>60</v>
      </c>
    </row>
    <row r="1259" spans="1:11" ht="20.25" customHeight="1">
      <c r="A1259" s="17"/>
      <c r="B1259" s="709" t="str">
        <v xml:space="preserve"> </v>
      </c>
      <c r="C1259" s="56">
        <v>0</v>
      </c>
      <c r="D1259" s="33" t="str">
        <f t="shared" si="23"/>
        <v>Witney Road Runners</v>
      </c>
      <c r="E1259" s="709" t="s">
        <v>157</v>
      </c>
      <c r="F1259" s="709" t="s">
        <v>60</v>
      </c>
    </row>
    <row r="1260" spans="1:11" ht="20.25" customHeight="1">
      <c r="A1260" s="17"/>
      <c r="B1260" s="709" t="str">
        <v xml:space="preserve"> </v>
      </c>
      <c r="C1260" s="56">
        <v>0</v>
      </c>
      <c r="D1260" s="33" t="str">
        <f t="shared" si="23"/>
        <v>Witney Road Runners</v>
      </c>
      <c r="E1260" s="709" t="s">
        <v>157</v>
      </c>
      <c r="F1260" s="709" t="s">
        <v>60</v>
      </c>
    </row>
    <row r="1261" spans="1:11" ht="20.25" customHeight="1">
      <c r="A1261" s="17"/>
      <c r="B1261" s="709" t="str">
        <v xml:space="preserve"> </v>
      </c>
      <c r="C1261" s="56">
        <v>0</v>
      </c>
      <c r="D1261" s="33" t="str">
        <f t="shared" si="23"/>
        <v>Witney Road Runners</v>
      </c>
      <c r="E1261" s="709" t="s">
        <v>157</v>
      </c>
      <c r="F1261" s="709" t="s">
        <v>60</v>
      </c>
    </row>
    <row r="1262" spans="1:11" ht="20.25" customHeight="1">
      <c r="A1262" s="17"/>
      <c r="B1262" s="709" t="str">
        <v xml:space="preserve"> </v>
      </c>
      <c r="C1262" s="56">
        <v>0</v>
      </c>
      <c r="D1262" s="33" t="str">
        <f t="shared" si="23"/>
        <v>Witney Road Runners</v>
      </c>
      <c r="E1262" s="709" t="s">
        <v>157</v>
      </c>
      <c r="F1262" s="709" t="s">
        <v>60</v>
      </c>
    </row>
    <row r="1263" spans="1:11" ht="20.25" customHeight="1">
      <c r="A1263" s="17"/>
      <c r="B1263" s="709" t="str">
        <v xml:space="preserve"> </v>
      </c>
      <c r="C1263" s="56">
        <v>0</v>
      </c>
      <c r="D1263" s="33" t="str">
        <f t="shared" si="23"/>
        <v>Witney Road Runners</v>
      </c>
      <c r="E1263" s="709" t="s">
        <v>157</v>
      </c>
      <c r="F1263" s="709" t="s">
        <v>60</v>
      </c>
    </row>
    <row r="1264" spans="1:11" ht="20.25" customHeight="1">
      <c r="A1264" s="17"/>
      <c r="B1264" s="709" t="str">
        <v xml:space="preserve"> </v>
      </c>
      <c r="C1264" s="56">
        <v>0</v>
      </c>
      <c r="D1264" s="33" t="str">
        <f t="shared" si="23"/>
        <v>Witney Road Runners</v>
      </c>
      <c r="E1264" s="709" t="s">
        <v>157</v>
      </c>
      <c r="F1264" s="709" t="s">
        <v>60</v>
      </c>
    </row>
    <row r="1265" spans="1:11" ht="20.25" customHeight="1">
      <c r="A1265" s="17"/>
      <c r="B1265" s="709" t="str">
        <v xml:space="preserve"> </v>
      </c>
      <c r="C1265" s="56">
        <v>0</v>
      </c>
      <c r="D1265" s="33" t="str">
        <f t="shared" si="23"/>
        <v>Witney Road Runners</v>
      </c>
      <c r="E1265" s="709" t="s">
        <v>157</v>
      </c>
      <c r="F1265" s="709" t="s">
        <v>60</v>
      </c>
    </row>
    <row r="1266" spans="1:11" ht="20.25" customHeight="1">
      <c r="A1266" s="17"/>
      <c r="B1266" s="709" t="str">
        <v xml:space="preserve"> </v>
      </c>
      <c r="C1266" s="56">
        <v>0</v>
      </c>
      <c r="D1266" s="33" t="str">
        <f t="shared" si="23"/>
        <v>Witney Road Runners</v>
      </c>
      <c r="E1266" s="709" t="s">
        <v>157</v>
      </c>
      <c r="F1266" s="709" t="s">
        <v>60</v>
      </c>
    </row>
    <row r="1267" spans="1:11" ht="20.25" customHeight="1">
      <c r="A1267" s="17"/>
      <c r="B1267" s="709" t="str">
        <v xml:space="preserve"> </v>
      </c>
      <c r="C1267" s="56">
        <v>0</v>
      </c>
      <c r="D1267" s="33" t="str">
        <f t="shared" si="23"/>
        <v>Witney Road Runners</v>
      </c>
      <c r="E1267" s="709" t="s">
        <v>157</v>
      </c>
      <c r="F1267" s="709" t="s">
        <v>60</v>
      </c>
    </row>
    <row r="1268" spans="1:11" ht="20.25" customHeight="1">
      <c r="A1268" s="17"/>
      <c r="B1268" s="709" t="str">
        <v xml:space="preserve"> </v>
      </c>
      <c r="C1268" s="56">
        <v>0</v>
      </c>
      <c r="D1268" s="33" t="str">
        <f t="shared" si="23"/>
        <v>Witney Road Runners</v>
      </c>
      <c r="E1268" s="709" t="s">
        <v>157</v>
      </c>
      <c r="F1268" s="709" t="s">
        <v>60</v>
      </c>
    </row>
    <row r="1269" spans="1:11" ht="20.25" customHeight="1">
      <c r="A1269" s="17"/>
      <c r="B1269" s="709" t="str">
        <v xml:space="preserve"> </v>
      </c>
      <c r="C1269" s="56">
        <v>0</v>
      </c>
      <c r="D1269" s="33" t="str">
        <f t="shared" si="23"/>
        <v>Witney Road Runners</v>
      </c>
      <c r="E1269" s="709" t="s">
        <v>157</v>
      </c>
      <c r="F1269" s="709" t="s">
        <v>60</v>
      </c>
    </row>
    <row r="1270" spans="1:11" ht="20.25" customHeight="1">
      <c r="A1270" s="17"/>
      <c r="B1270" s="709" t="str">
        <v xml:space="preserve"> </v>
      </c>
      <c r="C1270" s="56">
        <v>0</v>
      </c>
      <c r="D1270" s="33" t="str">
        <f t="shared" si="23"/>
        <v>Witney Road Runners</v>
      </c>
      <c r="E1270" s="709" t="s">
        <v>157</v>
      </c>
      <c r="F1270" s="709" t="s">
        <v>60</v>
      </c>
    </row>
    <row r="1271" spans="1:11" ht="20.25" customHeight="1">
      <c r="A1271" s="17"/>
      <c r="B1271" s="709" t="str">
        <v xml:space="preserve"> </v>
      </c>
      <c r="C1271" s="56">
        <v>0</v>
      </c>
      <c r="D1271" s="33" t="str">
        <f t="shared" si="23"/>
        <v>Witney Road Runners</v>
      </c>
      <c r="E1271" s="709" t="s">
        <v>157</v>
      </c>
      <c r="F1271" s="709" t="s">
        <v>60</v>
      </c>
    </row>
    <row r="1272" spans="1:11" ht="20.25" customHeight="1">
      <c r="A1272" s="17"/>
      <c r="B1272" s="709" t="str">
        <v xml:space="preserve"> </v>
      </c>
      <c r="C1272" s="56">
        <v>0</v>
      </c>
      <c r="D1272" s="33" t="str">
        <f t="shared" si="23"/>
        <v>Witney Road Runners</v>
      </c>
      <c r="E1272" s="709" t="s">
        <v>157</v>
      </c>
      <c r="F1272" s="709" t="s">
        <v>60</v>
      </c>
    </row>
    <row r="1273" spans="1:11" ht="20.25" customHeight="1">
      <c r="A1273" s="17"/>
      <c r="B1273" s="709" t="str">
        <v xml:space="preserve"> </v>
      </c>
      <c r="C1273" s="56">
        <v>0</v>
      </c>
      <c r="D1273" s="33" t="str">
        <f t="shared" si="23"/>
        <v>Witney Road Runners</v>
      </c>
      <c r="E1273" s="709" t="s">
        <v>157</v>
      </c>
      <c r="F1273" s="709" t="s">
        <v>60</v>
      </c>
    </row>
    <row r="1274" spans="1:11" ht="20.25" customHeight="1">
      <c r="A1274" s="17"/>
      <c r="B1274" s="709" t="str">
        <v xml:space="preserve"> </v>
      </c>
      <c r="C1274" s="56">
        <v>0</v>
      </c>
      <c r="D1274" s="33" t="str">
        <f t="shared" si="23"/>
        <v>Witney Road Runners</v>
      </c>
      <c r="E1274" s="709" t="s">
        <v>157</v>
      </c>
      <c r="F1274" s="709" t="s">
        <v>60</v>
      </c>
    </row>
    <row r="1275" spans="1:11" ht="20.25" customHeight="1">
      <c r="A1275" s="17"/>
      <c r="B1275" s="709" t="str">
        <v xml:space="preserve"> </v>
      </c>
      <c r="C1275" s="56">
        <v>0</v>
      </c>
      <c r="D1275" s="33" t="str">
        <f t="shared" si="23"/>
        <v>Witney Road Runners</v>
      </c>
      <c r="E1275" s="709" t="s">
        <v>157</v>
      </c>
      <c r="F1275" s="709" t="s">
        <v>60</v>
      </c>
    </row>
    <row r="1276" spans="1:11" ht="20.25" customHeight="1">
      <c r="A1276" s="17"/>
      <c r="B1276" s="709" t="str">
        <v xml:space="preserve"> </v>
      </c>
      <c r="C1276" s="56">
        <v>0</v>
      </c>
      <c r="D1276" s="33" t="str">
        <f t="shared" si="23"/>
        <v>Witney Road Runners</v>
      </c>
      <c r="E1276" s="709" t="s">
        <v>157</v>
      </c>
      <c r="F1276" s="709" t="s">
        <v>60</v>
      </c>
    </row>
    <row r="1277" spans="1:11" ht="20.25" customHeight="1">
      <c r="A1277" s="17"/>
      <c r="B1277" s="709" t="str">
        <v xml:space="preserve"> </v>
      </c>
      <c r="C1277" s="56">
        <v>0</v>
      </c>
      <c r="D1277" s="33" t="str">
        <f t="shared" ref="D1277:D1308" si="24">$D$1147</f>
        <v>Witney Road Runners</v>
      </c>
      <c r="E1277" s="709" t="s">
        <v>157</v>
      </c>
      <c r="F1277" s="709" t="s">
        <v>60</v>
      </c>
    </row>
    <row r="1278" spans="1:11" ht="20.25" customHeight="1">
      <c r="A1278" s="17"/>
      <c r="B1278" s="709" t="str">
        <v xml:space="preserve"> </v>
      </c>
      <c r="C1278" s="56">
        <v>0</v>
      </c>
      <c r="D1278" s="33" t="str">
        <f t="shared" si="24"/>
        <v>Witney Road Runners</v>
      </c>
      <c r="E1278" s="709" t="s">
        <v>157</v>
      </c>
      <c r="F1278" s="709" t="s">
        <v>60</v>
      </c>
    </row>
    <row r="1279" spans="1:11" ht="20.25" customHeight="1">
      <c r="A1279" s="17"/>
      <c r="B1279" s="709" t="str">
        <v xml:space="preserve"> </v>
      </c>
      <c r="C1279" s="56">
        <v>0</v>
      </c>
      <c r="D1279" s="33" t="str">
        <f t="shared" si="24"/>
        <v>Witney Road Runners</v>
      </c>
      <c r="E1279" s="709" t="s">
        <v>157</v>
      </c>
      <c r="F1279" s="709" t="s">
        <v>60</v>
      </c>
    </row>
    <row r="1280" spans="1:11" ht="20.25" customHeight="1">
      <c r="A1280" s="17"/>
      <c r="B1280" s="709" t="str">
        <v xml:space="preserve"> </v>
      </c>
      <c r="C1280" s="56">
        <v>0</v>
      </c>
      <c r="D1280" s="33" t="str">
        <f t="shared" si="24"/>
        <v>Witney Road Runners</v>
      </c>
      <c r="E1280" s="709" t="s">
        <v>157</v>
      </c>
      <c r="F1280" s="709" t="s">
        <v>60</v>
      </c>
      <c r="H1280" s="7" t="str">
        <f>D1280</f>
        <v>Witney Road Runners</v>
      </c>
      <c r="I1280" s="7" t="str">
        <f>E1280</f>
        <v>U16</v>
      </c>
      <c r="J1280" s="7" t="str">
        <f>F1280</f>
        <v>F</v>
      </c>
      <c r="K1280" s="7">
        <f>26-COUNT(C1255:C1280)</f>
        <v>0</v>
      </c>
    </row>
    <row r="1281" spans="1:6" ht="20.25" customHeight="1">
      <c r="A1281" s="17"/>
      <c r="B1281" s="709" t="str">
        <f>IF(COUNTIF(Witney!AF$45:AF$70,"*n*")=0,"","X")</f>
        <v/>
      </c>
      <c r="C1281" s="155" t="s">
        <v>297</v>
      </c>
      <c r="D1281" s="33" t="str">
        <f t="shared" si="24"/>
        <v>Witney Road Runners</v>
      </c>
      <c r="E1281" s="709" t="s">
        <v>157</v>
      </c>
      <c r="F1281" s="709" t="s">
        <v>60</v>
      </c>
    </row>
    <row r="1282" spans="1:6" ht="20.25" customHeight="1">
      <c r="A1282" s="17"/>
      <c r="B1282" s="709" t="str" cm="1">
        <f t="array" ref="B1282:B1297">Witney!AY$45:AY$60</f>
        <v xml:space="preserve"> </v>
      </c>
      <c r="C1282" s="33" cm="1">
        <f t="array" ref="C1282:C1297">Witney!AJ$45:AJ$60</f>
        <v>0</v>
      </c>
      <c r="D1282" s="33" t="str">
        <f t="shared" si="24"/>
        <v>Witney Road Runners</v>
      </c>
      <c r="E1282" s="709" t="s">
        <v>183</v>
      </c>
      <c r="F1282" s="709" t="s">
        <v>60</v>
      </c>
    </row>
    <row r="1283" spans="1:6" ht="20.25" customHeight="1">
      <c r="A1283" s="17"/>
      <c r="B1283" s="709" t="str">
        <v xml:space="preserve"> </v>
      </c>
      <c r="C1283" s="56">
        <v>0</v>
      </c>
      <c r="D1283" s="33" t="str">
        <f t="shared" si="24"/>
        <v>Witney Road Runners</v>
      </c>
      <c r="E1283" s="709" t="s">
        <v>183</v>
      </c>
      <c r="F1283" s="709" t="s">
        <v>60</v>
      </c>
    </row>
    <row r="1284" spans="1:6" ht="20.25" customHeight="1">
      <c r="A1284" s="17"/>
      <c r="B1284" s="709" t="str">
        <v xml:space="preserve"> </v>
      </c>
      <c r="C1284" s="56">
        <v>0</v>
      </c>
      <c r="D1284" s="33" t="str">
        <f t="shared" si="24"/>
        <v>Witney Road Runners</v>
      </c>
      <c r="E1284" s="709" t="s">
        <v>183</v>
      </c>
      <c r="F1284" s="709" t="s">
        <v>60</v>
      </c>
    </row>
    <row r="1285" spans="1:6" ht="20.25" customHeight="1">
      <c r="A1285" s="17"/>
      <c r="B1285" s="709" t="str">
        <v xml:space="preserve"> </v>
      </c>
      <c r="C1285" s="56">
        <v>0</v>
      </c>
      <c r="D1285" s="33" t="str">
        <f t="shared" si="24"/>
        <v>Witney Road Runners</v>
      </c>
      <c r="E1285" s="709" t="s">
        <v>183</v>
      </c>
      <c r="F1285" s="709" t="s">
        <v>60</v>
      </c>
    </row>
    <row r="1286" spans="1:6" ht="20.25" customHeight="1">
      <c r="A1286" s="17"/>
      <c r="B1286" s="709" t="str">
        <v xml:space="preserve"> </v>
      </c>
      <c r="C1286" s="56">
        <v>0</v>
      </c>
      <c r="D1286" s="33" t="str">
        <f t="shared" si="24"/>
        <v>Witney Road Runners</v>
      </c>
      <c r="E1286" s="709" t="s">
        <v>183</v>
      </c>
      <c r="F1286" s="709" t="s">
        <v>60</v>
      </c>
    </row>
    <row r="1287" spans="1:6" ht="20.25" customHeight="1">
      <c r="A1287" s="17"/>
      <c r="B1287" s="709" t="str">
        <v xml:space="preserve"> </v>
      </c>
      <c r="C1287" s="56">
        <v>0</v>
      </c>
      <c r="D1287" s="33" t="str">
        <f t="shared" si="24"/>
        <v>Witney Road Runners</v>
      </c>
      <c r="E1287" s="709" t="s">
        <v>183</v>
      </c>
      <c r="F1287" s="709" t="s">
        <v>60</v>
      </c>
    </row>
    <row r="1288" spans="1:6" ht="20.25" customHeight="1">
      <c r="A1288" s="17"/>
      <c r="B1288" s="709" t="str">
        <v xml:space="preserve"> </v>
      </c>
      <c r="C1288" s="56">
        <v>0</v>
      </c>
      <c r="D1288" s="33" t="str">
        <f t="shared" si="24"/>
        <v>Witney Road Runners</v>
      </c>
      <c r="E1288" s="709" t="s">
        <v>183</v>
      </c>
      <c r="F1288" s="709" t="s">
        <v>60</v>
      </c>
    </row>
    <row r="1289" spans="1:6" ht="20.25" customHeight="1">
      <c r="A1289" s="17"/>
      <c r="B1289" s="709" t="str">
        <v xml:space="preserve"> </v>
      </c>
      <c r="C1289" s="56">
        <v>0</v>
      </c>
      <c r="D1289" s="33" t="str">
        <f t="shared" si="24"/>
        <v>Witney Road Runners</v>
      </c>
      <c r="E1289" s="709" t="s">
        <v>183</v>
      </c>
      <c r="F1289" s="709" t="s">
        <v>60</v>
      </c>
    </row>
    <row r="1290" spans="1:6" ht="20.25" customHeight="1">
      <c r="A1290" s="17"/>
      <c r="B1290" s="709" t="str">
        <v xml:space="preserve"> </v>
      </c>
      <c r="C1290" s="56">
        <v>0</v>
      </c>
      <c r="D1290" s="33" t="str">
        <f t="shared" si="24"/>
        <v>Witney Road Runners</v>
      </c>
      <c r="E1290" s="709" t="s">
        <v>183</v>
      </c>
      <c r="F1290" s="709" t="s">
        <v>60</v>
      </c>
    </row>
    <row r="1291" spans="1:6" ht="20.25" customHeight="1">
      <c r="A1291" s="17"/>
      <c r="B1291" s="709" t="str">
        <v xml:space="preserve"> </v>
      </c>
      <c r="C1291" s="56">
        <v>0</v>
      </c>
      <c r="D1291" s="33" t="str">
        <f t="shared" si="24"/>
        <v>Witney Road Runners</v>
      </c>
      <c r="E1291" s="709" t="s">
        <v>183</v>
      </c>
      <c r="F1291" s="709" t="s">
        <v>60</v>
      </c>
    </row>
    <row r="1292" spans="1:6" ht="20.25" customHeight="1">
      <c r="A1292" s="17"/>
      <c r="B1292" s="709" t="str">
        <v xml:space="preserve"> </v>
      </c>
      <c r="C1292" s="56">
        <v>0</v>
      </c>
      <c r="D1292" s="33" t="str">
        <f t="shared" si="24"/>
        <v>Witney Road Runners</v>
      </c>
      <c r="E1292" s="709" t="s">
        <v>183</v>
      </c>
      <c r="F1292" s="709" t="s">
        <v>60</v>
      </c>
    </row>
    <row r="1293" spans="1:6" ht="20.25" customHeight="1">
      <c r="A1293" s="17"/>
      <c r="B1293" s="709" t="str">
        <v xml:space="preserve"> </v>
      </c>
      <c r="C1293" s="56">
        <v>0</v>
      </c>
      <c r="D1293" s="33" t="str">
        <f t="shared" si="24"/>
        <v>Witney Road Runners</v>
      </c>
      <c r="E1293" s="709" t="s">
        <v>183</v>
      </c>
      <c r="F1293" s="709" t="s">
        <v>60</v>
      </c>
    </row>
    <row r="1294" spans="1:6" ht="20.25" customHeight="1">
      <c r="A1294" s="17"/>
      <c r="B1294" s="709" t="str">
        <v xml:space="preserve"> </v>
      </c>
      <c r="C1294" s="56">
        <v>0</v>
      </c>
      <c r="D1294" s="33" t="str">
        <f t="shared" si="24"/>
        <v>Witney Road Runners</v>
      </c>
      <c r="E1294" s="709" t="s">
        <v>183</v>
      </c>
      <c r="F1294" s="709" t="s">
        <v>60</v>
      </c>
    </row>
    <row r="1295" spans="1:6" ht="20.25" customHeight="1">
      <c r="A1295" s="17"/>
      <c r="B1295" s="709" t="str">
        <v xml:space="preserve"> </v>
      </c>
      <c r="C1295" s="56">
        <v>0</v>
      </c>
      <c r="D1295" s="33" t="str">
        <f t="shared" si="24"/>
        <v>Witney Road Runners</v>
      </c>
      <c r="E1295" s="709" t="s">
        <v>183</v>
      </c>
      <c r="F1295" s="709" t="s">
        <v>60</v>
      </c>
    </row>
    <row r="1296" spans="1:6" ht="20.25" customHeight="1">
      <c r="A1296" s="17"/>
      <c r="B1296" s="709" t="str">
        <v xml:space="preserve"> </v>
      </c>
      <c r="C1296" s="56">
        <v>0</v>
      </c>
      <c r="D1296" s="33" t="str">
        <f t="shared" si="24"/>
        <v>Witney Road Runners</v>
      </c>
      <c r="E1296" s="709" t="s">
        <v>183</v>
      </c>
      <c r="F1296" s="709" t="s">
        <v>60</v>
      </c>
    </row>
    <row r="1297" spans="1:11" ht="20.25" customHeight="1">
      <c r="A1297" s="17"/>
      <c r="B1297" s="709" t="str">
        <v xml:space="preserve"> </v>
      </c>
      <c r="C1297" s="56">
        <v>0</v>
      </c>
      <c r="D1297" s="33" t="str">
        <f t="shared" si="24"/>
        <v>Witney Road Runners</v>
      </c>
      <c r="E1297" s="709" t="s">
        <v>183</v>
      </c>
      <c r="F1297" s="709" t="s">
        <v>60</v>
      </c>
      <c r="H1297" s="7" t="str">
        <f>D1297</f>
        <v>Witney Road Runners</v>
      </c>
      <c r="I1297" s="7" t="str">
        <f>E1297</f>
        <v>U18</v>
      </c>
      <c r="J1297" s="7" t="str">
        <f>F1297</f>
        <v>F</v>
      </c>
      <c r="K1297" s="62">
        <f>16-COUNT(C1282:C1297)</f>
        <v>0</v>
      </c>
    </row>
    <row r="1298" spans="1:11" ht="20.25" customHeight="1">
      <c r="A1298" s="17"/>
      <c r="B1298" s="709" t="str">
        <f>IF(COUNTIF(Witney!AX$45:AX$60,"*n*")=0,"","X")</f>
        <v/>
      </c>
      <c r="C1298" s="155" t="s">
        <v>298</v>
      </c>
      <c r="D1298" s="33" t="str">
        <f t="shared" si="24"/>
        <v>Witney Road Runners</v>
      </c>
      <c r="E1298" s="709" t="s">
        <v>183</v>
      </c>
      <c r="F1298" s="709" t="s">
        <v>60</v>
      </c>
    </row>
    <row r="1299" spans="1:11" ht="20.25" customHeight="1">
      <c r="A1299" s="17"/>
      <c r="B1299" s="709" t="str" cm="1">
        <f t="array" ref="B1299:B1307">Witney!AY$70:AY$78</f>
        <v xml:space="preserve"> </v>
      </c>
      <c r="C1299" s="33" cm="1">
        <f t="array" ref="C1299:C1307">Witney!AJ$70:AJ$78</f>
        <v>0</v>
      </c>
      <c r="D1299" s="33" t="str">
        <f t="shared" si="24"/>
        <v>Witney Road Runners</v>
      </c>
      <c r="E1299" s="709" t="s">
        <v>294</v>
      </c>
      <c r="F1299" s="709" t="s">
        <v>60</v>
      </c>
    </row>
    <row r="1300" spans="1:11" ht="20.25" customHeight="1">
      <c r="A1300" s="17"/>
      <c r="B1300" s="709" t="str">
        <v xml:space="preserve"> </v>
      </c>
      <c r="C1300" s="56">
        <v>0</v>
      </c>
      <c r="D1300" s="33" t="str">
        <f t="shared" si="24"/>
        <v>Witney Road Runners</v>
      </c>
      <c r="E1300" s="709" t="s">
        <v>294</v>
      </c>
      <c r="F1300" s="709" t="s">
        <v>60</v>
      </c>
    </row>
    <row r="1301" spans="1:11" ht="20.25" customHeight="1">
      <c r="A1301" s="17"/>
      <c r="B1301" s="709" t="str">
        <v xml:space="preserve"> </v>
      </c>
      <c r="C1301" s="56">
        <v>0</v>
      </c>
      <c r="D1301" s="33" t="str">
        <f t="shared" si="24"/>
        <v>Witney Road Runners</v>
      </c>
      <c r="E1301" s="709" t="s">
        <v>294</v>
      </c>
      <c r="F1301" s="709" t="s">
        <v>60</v>
      </c>
    </row>
    <row r="1302" spans="1:11" ht="20.25" customHeight="1">
      <c r="A1302" s="17"/>
      <c r="B1302" s="709" t="str">
        <v xml:space="preserve"> </v>
      </c>
      <c r="C1302" s="56">
        <v>0</v>
      </c>
      <c r="D1302" s="33" t="str">
        <f t="shared" si="24"/>
        <v>Witney Road Runners</v>
      </c>
      <c r="E1302" s="709" t="s">
        <v>294</v>
      </c>
      <c r="F1302" s="709" t="s">
        <v>60</v>
      </c>
    </row>
    <row r="1303" spans="1:11" ht="20.25" customHeight="1">
      <c r="A1303" s="17"/>
      <c r="B1303" s="709" t="str">
        <v xml:space="preserve"> </v>
      </c>
      <c r="C1303" s="56">
        <v>0</v>
      </c>
      <c r="D1303" s="33" t="str">
        <f t="shared" si="24"/>
        <v>Witney Road Runners</v>
      </c>
      <c r="E1303" s="709" t="s">
        <v>294</v>
      </c>
      <c r="F1303" s="709" t="s">
        <v>60</v>
      </c>
    </row>
    <row r="1304" spans="1:11" ht="20.25" customHeight="1">
      <c r="A1304" s="17"/>
      <c r="B1304" s="709" t="str">
        <v xml:space="preserve"> </v>
      </c>
      <c r="C1304" s="56">
        <v>0</v>
      </c>
      <c r="D1304" s="33" t="str">
        <f t="shared" si="24"/>
        <v>Witney Road Runners</v>
      </c>
      <c r="E1304" s="709" t="s">
        <v>294</v>
      </c>
      <c r="F1304" s="709" t="s">
        <v>60</v>
      </c>
    </row>
    <row r="1305" spans="1:11" ht="20.25" customHeight="1">
      <c r="A1305" s="17"/>
      <c r="B1305" s="709" t="str">
        <v xml:space="preserve"> </v>
      </c>
      <c r="C1305" s="56">
        <v>0</v>
      </c>
      <c r="D1305" s="33" t="str">
        <f t="shared" si="24"/>
        <v>Witney Road Runners</v>
      </c>
      <c r="E1305" s="709" t="s">
        <v>294</v>
      </c>
      <c r="F1305" s="709" t="s">
        <v>60</v>
      </c>
    </row>
    <row r="1306" spans="1:11" ht="20.25" customHeight="1">
      <c r="A1306" s="17"/>
      <c r="B1306" s="709" t="str">
        <v xml:space="preserve"> </v>
      </c>
      <c r="C1306" s="56">
        <v>0</v>
      </c>
      <c r="D1306" s="33" t="str">
        <f t="shared" si="24"/>
        <v>Witney Road Runners</v>
      </c>
      <c r="E1306" s="709" t="s">
        <v>294</v>
      </c>
      <c r="F1306" s="709" t="s">
        <v>60</v>
      </c>
    </row>
    <row r="1307" spans="1:11" ht="20.25" customHeight="1">
      <c r="A1307" s="17"/>
      <c r="B1307" s="709" t="str">
        <v xml:space="preserve"> </v>
      </c>
      <c r="C1307" s="56">
        <v>0</v>
      </c>
      <c r="D1307" s="33" t="str">
        <f t="shared" si="24"/>
        <v>Witney Road Runners</v>
      </c>
      <c r="E1307" s="709" t="s">
        <v>294</v>
      </c>
      <c r="F1307" s="709" t="s">
        <v>60</v>
      </c>
      <c r="H1307" s="7" t="str">
        <f>D1307</f>
        <v>Witney Road Runners</v>
      </c>
      <c r="I1307" s="7" t="str">
        <f>E1307</f>
        <v>U20</v>
      </c>
      <c r="J1307" s="7" t="str">
        <f>F1307</f>
        <v>F</v>
      </c>
      <c r="K1307" s="7">
        <f>9-COUNT(C1299:C1308)</f>
        <v>0</v>
      </c>
    </row>
    <row r="1308" spans="1:11" ht="20.25" customHeight="1">
      <c r="A1308" s="17"/>
      <c r="B1308" s="709" t="str">
        <f>IF(COUNTIF(Witney!AX$70:AX$78,"*n*")=0,"","X")</f>
        <v/>
      </c>
      <c r="C1308" s="155" t="s">
        <v>299</v>
      </c>
      <c r="D1308" s="33" t="str">
        <f t="shared" si="24"/>
        <v>Witney Road Runners</v>
      </c>
      <c r="E1308" s="709" t="s">
        <v>294</v>
      </c>
      <c r="F1308" s="709" t="s">
        <v>60</v>
      </c>
    </row>
    <row r="1309" spans="1:11" ht="20.25" customHeight="1">
      <c r="A1309" s="57"/>
      <c r="B1309" s="58"/>
      <c r="C1309" s="58"/>
      <c r="D1309" s="58"/>
      <c r="E1309" s="58"/>
      <c r="F1309" s="59"/>
    </row>
    <row r="1310" spans="1:11" ht="20.25" customHeight="1">
      <c r="A1310" s="55"/>
      <c r="B1310" s="709" t="str" cm="1">
        <f t="array" ref="B1310:B1335">'Great Milton'!$O5:O$30</f>
        <v xml:space="preserve"> </v>
      </c>
      <c r="C1310" s="56" cm="1">
        <f t="array" ref="C1310:C1335">'Great Milton'!A$5:A$30</f>
        <v>0</v>
      </c>
      <c r="D1310" s="33" t="str">
        <f>'Great Milton'!AJ$2</f>
        <v>Great Milton AC</v>
      </c>
      <c r="E1310" s="709" t="s">
        <v>122</v>
      </c>
      <c r="F1310" s="709" t="s">
        <v>123</v>
      </c>
    </row>
    <row r="1311" spans="1:11" ht="20.25" customHeight="1">
      <c r="A1311" s="17"/>
      <c r="B1311" s="709" t="str">
        <v xml:space="preserve"> </v>
      </c>
      <c r="C1311" s="56">
        <v>0</v>
      </c>
      <c r="D1311" s="33" t="str">
        <f>$D$1310</f>
        <v>Great Milton AC</v>
      </c>
      <c r="E1311" s="709" t="s">
        <v>122</v>
      </c>
      <c r="F1311" s="709" t="s">
        <v>123</v>
      </c>
    </row>
    <row r="1312" spans="1:11" ht="20.25" customHeight="1">
      <c r="A1312" s="17"/>
      <c r="B1312" s="709" t="str">
        <v xml:space="preserve"> </v>
      </c>
      <c r="C1312" s="56">
        <v>0</v>
      </c>
      <c r="D1312" s="33" t="str">
        <f t="shared" ref="D1312:D1375" si="25">$D$1310</f>
        <v>Great Milton AC</v>
      </c>
      <c r="E1312" s="709" t="s">
        <v>122</v>
      </c>
      <c r="F1312" s="709" t="s">
        <v>123</v>
      </c>
    </row>
    <row r="1313" spans="1:6" ht="20.25" customHeight="1">
      <c r="A1313" s="17"/>
      <c r="B1313" s="709" t="str">
        <v xml:space="preserve"> </v>
      </c>
      <c r="C1313" s="56">
        <v>0</v>
      </c>
      <c r="D1313" s="33" t="str">
        <f t="shared" si="25"/>
        <v>Great Milton AC</v>
      </c>
      <c r="E1313" s="709" t="s">
        <v>122</v>
      </c>
      <c r="F1313" s="709" t="s">
        <v>123</v>
      </c>
    </row>
    <row r="1314" spans="1:6" ht="20.25" customHeight="1">
      <c r="A1314" s="17"/>
      <c r="B1314" s="709" t="str">
        <v xml:space="preserve"> </v>
      </c>
      <c r="C1314" s="56">
        <v>0</v>
      </c>
      <c r="D1314" s="33" t="str">
        <f t="shared" si="25"/>
        <v>Great Milton AC</v>
      </c>
      <c r="E1314" s="709" t="s">
        <v>122</v>
      </c>
      <c r="F1314" s="709" t="s">
        <v>123</v>
      </c>
    </row>
    <row r="1315" spans="1:6" ht="20.25" customHeight="1">
      <c r="A1315" s="17"/>
      <c r="B1315" s="709" t="str">
        <v xml:space="preserve"> </v>
      </c>
      <c r="C1315" s="56">
        <v>0</v>
      </c>
      <c r="D1315" s="33" t="str">
        <f t="shared" si="25"/>
        <v>Great Milton AC</v>
      </c>
      <c r="E1315" s="709" t="s">
        <v>122</v>
      </c>
      <c r="F1315" s="709" t="s">
        <v>123</v>
      </c>
    </row>
    <row r="1316" spans="1:6" ht="20.25" customHeight="1">
      <c r="A1316" s="17"/>
      <c r="B1316" s="709" t="str">
        <v xml:space="preserve"> </v>
      </c>
      <c r="C1316" s="56">
        <v>0</v>
      </c>
      <c r="D1316" s="33" t="str">
        <f t="shared" si="25"/>
        <v>Great Milton AC</v>
      </c>
      <c r="E1316" s="709" t="s">
        <v>122</v>
      </c>
      <c r="F1316" s="709" t="s">
        <v>123</v>
      </c>
    </row>
    <row r="1317" spans="1:6" ht="20.25" customHeight="1">
      <c r="A1317" s="17"/>
      <c r="B1317" s="709" t="str">
        <v xml:space="preserve"> </v>
      </c>
      <c r="C1317" s="56">
        <v>0</v>
      </c>
      <c r="D1317" s="33" t="str">
        <f t="shared" si="25"/>
        <v>Great Milton AC</v>
      </c>
      <c r="E1317" s="709" t="s">
        <v>122</v>
      </c>
      <c r="F1317" s="709" t="s">
        <v>123</v>
      </c>
    </row>
    <row r="1318" spans="1:6" ht="20.25" customHeight="1">
      <c r="A1318" s="17"/>
      <c r="B1318" s="709" t="str">
        <v xml:space="preserve"> </v>
      </c>
      <c r="C1318" s="56">
        <v>0</v>
      </c>
      <c r="D1318" s="33" t="str">
        <f t="shared" si="25"/>
        <v>Great Milton AC</v>
      </c>
      <c r="E1318" s="709" t="s">
        <v>122</v>
      </c>
      <c r="F1318" s="709" t="s">
        <v>123</v>
      </c>
    </row>
    <row r="1319" spans="1:6" ht="20.25" customHeight="1">
      <c r="A1319" s="17"/>
      <c r="B1319" s="709" t="str">
        <v xml:space="preserve"> </v>
      </c>
      <c r="C1319" s="56">
        <v>0</v>
      </c>
      <c r="D1319" s="33" t="str">
        <f t="shared" si="25"/>
        <v>Great Milton AC</v>
      </c>
      <c r="E1319" s="709" t="s">
        <v>122</v>
      </c>
      <c r="F1319" s="709" t="s">
        <v>123</v>
      </c>
    </row>
    <row r="1320" spans="1:6" ht="20.25" customHeight="1">
      <c r="A1320" s="17"/>
      <c r="B1320" s="709" t="str">
        <v xml:space="preserve"> </v>
      </c>
      <c r="C1320" s="56">
        <v>0</v>
      </c>
      <c r="D1320" s="33" t="str">
        <f t="shared" si="25"/>
        <v>Great Milton AC</v>
      </c>
      <c r="E1320" s="709" t="s">
        <v>122</v>
      </c>
      <c r="F1320" s="709" t="s">
        <v>123</v>
      </c>
    </row>
    <row r="1321" spans="1:6" ht="20.25" customHeight="1">
      <c r="A1321" s="17"/>
      <c r="B1321" s="709" t="str">
        <v xml:space="preserve"> </v>
      </c>
      <c r="C1321" s="56">
        <v>0</v>
      </c>
      <c r="D1321" s="33" t="str">
        <f t="shared" si="25"/>
        <v>Great Milton AC</v>
      </c>
      <c r="E1321" s="709" t="s">
        <v>122</v>
      </c>
      <c r="F1321" s="709" t="s">
        <v>123</v>
      </c>
    </row>
    <row r="1322" spans="1:6" ht="20.25" customHeight="1">
      <c r="A1322" s="17"/>
      <c r="B1322" s="709" t="str">
        <v xml:space="preserve"> </v>
      </c>
      <c r="C1322" s="56">
        <v>0</v>
      </c>
      <c r="D1322" s="33" t="str">
        <f t="shared" si="25"/>
        <v>Great Milton AC</v>
      </c>
      <c r="E1322" s="709" t="s">
        <v>122</v>
      </c>
      <c r="F1322" s="709" t="s">
        <v>123</v>
      </c>
    </row>
    <row r="1323" spans="1:6" ht="20.25" customHeight="1">
      <c r="A1323" s="17"/>
      <c r="B1323" s="709" t="str">
        <v xml:space="preserve"> </v>
      </c>
      <c r="C1323" s="56">
        <v>0</v>
      </c>
      <c r="D1323" s="33" t="str">
        <f t="shared" si="25"/>
        <v>Great Milton AC</v>
      </c>
      <c r="E1323" s="709" t="s">
        <v>122</v>
      </c>
      <c r="F1323" s="709" t="s">
        <v>123</v>
      </c>
    </row>
    <row r="1324" spans="1:6" ht="20.25" customHeight="1">
      <c r="A1324" s="17"/>
      <c r="B1324" s="709" t="str">
        <v xml:space="preserve"> </v>
      </c>
      <c r="C1324" s="56">
        <v>0</v>
      </c>
      <c r="D1324" s="33" t="str">
        <f t="shared" si="25"/>
        <v>Great Milton AC</v>
      </c>
      <c r="E1324" s="709" t="s">
        <v>122</v>
      </c>
      <c r="F1324" s="709" t="s">
        <v>123</v>
      </c>
    </row>
    <row r="1325" spans="1:6" ht="20.25" customHeight="1">
      <c r="A1325" s="17"/>
      <c r="B1325" s="709" t="str">
        <v xml:space="preserve"> </v>
      </c>
      <c r="C1325" s="56">
        <v>0</v>
      </c>
      <c r="D1325" s="33" t="str">
        <f t="shared" si="25"/>
        <v>Great Milton AC</v>
      </c>
      <c r="E1325" s="709" t="s">
        <v>122</v>
      </c>
      <c r="F1325" s="709" t="s">
        <v>123</v>
      </c>
    </row>
    <row r="1326" spans="1:6" ht="20.25" customHeight="1">
      <c r="A1326" s="17"/>
      <c r="B1326" s="709" t="str">
        <v xml:space="preserve"> </v>
      </c>
      <c r="C1326" s="56">
        <v>0</v>
      </c>
      <c r="D1326" s="33" t="str">
        <f t="shared" si="25"/>
        <v>Great Milton AC</v>
      </c>
      <c r="E1326" s="709" t="s">
        <v>122</v>
      </c>
      <c r="F1326" s="709" t="s">
        <v>123</v>
      </c>
    </row>
    <row r="1327" spans="1:6" ht="20.25" customHeight="1">
      <c r="A1327" s="17"/>
      <c r="B1327" s="709" t="str">
        <v xml:space="preserve"> </v>
      </c>
      <c r="C1327" s="56">
        <v>0</v>
      </c>
      <c r="D1327" s="33" t="str">
        <f t="shared" si="25"/>
        <v>Great Milton AC</v>
      </c>
      <c r="E1327" s="709" t="s">
        <v>122</v>
      </c>
      <c r="F1327" s="709" t="s">
        <v>123</v>
      </c>
    </row>
    <row r="1328" spans="1:6" ht="20.25" customHeight="1">
      <c r="A1328" s="17"/>
      <c r="B1328" s="709" t="str">
        <v xml:space="preserve"> </v>
      </c>
      <c r="C1328" s="56">
        <v>0</v>
      </c>
      <c r="D1328" s="33" t="str">
        <f t="shared" si="25"/>
        <v>Great Milton AC</v>
      </c>
      <c r="E1328" s="709" t="s">
        <v>122</v>
      </c>
      <c r="F1328" s="709" t="s">
        <v>123</v>
      </c>
    </row>
    <row r="1329" spans="1:11" ht="20.25" customHeight="1">
      <c r="A1329" s="17"/>
      <c r="B1329" s="709" t="str">
        <v xml:space="preserve"> </v>
      </c>
      <c r="C1329" s="56">
        <v>0</v>
      </c>
      <c r="D1329" s="33" t="str">
        <f t="shared" si="25"/>
        <v>Great Milton AC</v>
      </c>
      <c r="E1329" s="709" t="s">
        <v>122</v>
      </c>
      <c r="F1329" s="709" t="s">
        <v>123</v>
      </c>
    </row>
    <row r="1330" spans="1:11" ht="20.25" customHeight="1">
      <c r="A1330" s="17"/>
      <c r="B1330" s="709" t="str">
        <v xml:space="preserve"> </v>
      </c>
      <c r="C1330" s="56">
        <v>0</v>
      </c>
      <c r="D1330" s="33" t="str">
        <f t="shared" si="25"/>
        <v>Great Milton AC</v>
      </c>
      <c r="E1330" s="709" t="s">
        <v>122</v>
      </c>
      <c r="F1330" s="709" t="s">
        <v>123</v>
      </c>
    </row>
    <row r="1331" spans="1:11" ht="20.25" customHeight="1">
      <c r="A1331" s="17"/>
      <c r="B1331" s="709" t="str">
        <v xml:space="preserve"> </v>
      </c>
      <c r="C1331" s="56">
        <v>0</v>
      </c>
      <c r="D1331" s="33" t="str">
        <f t="shared" si="25"/>
        <v>Great Milton AC</v>
      </c>
      <c r="E1331" s="709" t="s">
        <v>122</v>
      </c>
      <c r="F1331" s="709" t="s">
        <v>123</v>
      </c>
    </row>
    <row r="1332" spans="1:11" ht="20.25" customHeight="1">
      <c r="A1332" s="17"/>
      <c r="B1332" s="709" t="str">
        <v xml:space="preserve"> </v>
      </c>
      <c r="C1332" s="56">
        <v>0</v>
      </c>
      <c r="D1332" s="33" t="str">
        <f t="shared" si="25"/>
        <v>Great Milton AC</v>
      </c>
      <c r="E1332" s="709" t="s">
        <v>122</v>
      </c>
      <c r="F1332" s="709" t="s">
        <v>123</v>
      </c>
    </row>
    <row r="1333" spans="1:11" ht="20.25" customHeight="1">
      <c r="A1333" s="17"/>
      <c r="B1333" s="709" t="str">
        <v xml:space="preserve"> </v>
      </c>
      <c r="C1333" s="56">
        <v>0</v>
      </c>
      <c r="D1333" s="33" t="str">
        <f t="shared" si="25"/>
        <v>Great Milton AC</v>
      </c>
      <c r="E1333" s="709" t="s">
        <v>122</v>
      </c>
      <c r="F1333" s="709" t="s">
        <v>123</v>
      </c>
    </row>
    <row r="1334" spans="1:11" ht="20.25" customHeight="1">
      <c r="A1334" s="17"/>
      <c r="B1334" s="709" t="str">
        <v xml:space="preserve"> </v>
      </c>
      <c r="C1334" s="56">
        <v>0</v>
      </c>
      <c r="D1334" s="33" t="str">
        <f t="shared" si="25"/>
        <v>Great Milton AC</v>
      </c>
      <c r="E1334" s="709" t="s">
        <v>122</v>
      </c>
      <c r="F1334" s="709" t="s">
        <v>123</v>
      </c>
    </row>
    <row r="1335" spans="1:11" ht="20.25" customHeight="1">
      <c r="A1335" s="17"/>
      <c r="B1335" s="709" t="str">
        <v xml:space="preserve"> </v>
      </c>
      <c r="C1335" s="56">
        <v>0</v>
      </c>
      <c r="D1335" s="33" t="str">
        <f t="shared" si="25"/>
        <v>Great Milton AC</v>
      </c>
      <c r="E1335" s="709" t="s">
        <v>122</v>
      </c>
      <c r="F1335" s="709" t="s">
        <v>123</v>
      </c>
      <c r="H1335" s="7" t="str">
        <f>D1335</f>
        <v>Great Milton AC</v>
      </c>
      <c r="I1335" s="7" t="str">
        <f>E1335</f>
        <v>U14</v>
      </c>
      <c r="J1335" s="7" t="str">
        <f>F1335</f>
        <v>M</v>
      </c>
      <c r="K1335" s="7">
        <f>26-COUNT(C1310:C1335)</f>
        <v>0</v>
      </c>
    </row>
    <row r="1336" spans="1:11" ht="20.25" customHeight="1">
      <c r="A1336" s="17"/>
      <c r="B1336" s="709" t="str">
        <f>IF(COUNTIF('Great Milton'!$N5:N$30,"*n*")=0,"","X")</f>
        <v/>
      </c>
      <c r="C1336" s="155" t="s">
        <v>291</v>
      </c>
      <c r="D1336" s="33" t="str">
        <f t="shared" si="25"/>
        <v>Great Milton AC</v>
      </c>
      <c r="E1336" s="709" t="s">
        <v>122</v>
      </c>
      <c r="F1336" s="709" t="s">
        <v>123</v>
      </c>
    </row>
    <row r="1337" spans="1:11" ht="20.25" customHeight="1">
      <c r="A1337" s="17"/>
      <c r="B1337" s="709" t="str" cm="1">
        <f t="array" ref="B1337:B1362">'Great Milton'!AG$5:AG$30</f>
        <v xml:space="preserve"> </v>
      </c>
      <c r="C1337" s="33" cm="1">
        <f t="array" ref="C1337:C1362">'Great Milton'!R$5:R$30</f>
        <v>0</v>
      </c>
      <c r="D1337" s="33" t="str">
        <f t="shared" si="25"/>
        <v>Great Milton AC</v>
      </c>
      <c r="E1337" s="709" t="s">
        <v>157</v>
      </c>
      <c r="F1337" s="709" t="s">
        <v>123</v>
      </c>
    </row>
    <row r="1338" spans="1:11" ht="20.25" customHeight="1">
      <c r="A1338" s="17"/>
      <c r="B1338" s="709" t="str">
        <v xml:space="preserve"> </v>
      </c>
      <c r="C1338" s="56">
        <v>0</v>
      </c>
      <c r="D1338" s="33" t="str">
        <f t="shared" si="25"/>
        <v>Great Milton AC</v>
      </c>
      <c r="E1338" s="709" t="s">
        <v>157</v>
      </c>
      <c r="F1338" s="709" t="s">
        <v>123</v>
      </c>
    </row>
    <row r="1339" spans="1:11" ht="20.25" customHeight="1">
      <c r="A1339" s="17"/>
      <c r="B1339" s="709" t="str">
        <v xml:space="preserve"> </v>
      </c>
      <c r="C1339" s="56">
        <v>0</v>
      </c>
      <c r="D1339" s="33" t="str">
        <f t="shared" si="25"/>
        <v>Great Milton AC</v>
      </c>
      <c r="E1339" s="709" t="s">
        <v>157</v>
      </c>
      <c r="F1339" s="709" t="s">
        <v>123</v>
      </c>
    </row>
    <row r="1340" spans="1:11" ht="20.25" customHeight="1">
      <c r="A1340" s="17"/>
      <c r="B1340" s="709" t="str">
        <v xml:space="preserve"> </v>
      </c>
      <c r="C1340" s="56">
        <v>0</v>
      </c>
      <c r="D1340" s="33" t="str">
        <f t="shared" si="25"/>
        <v>Great Milton AC</v>
      </c>
      <c r="E1340" s="709" t="s">
        <v>157</v>
      </c>
      <c r="F1340" s="709" t="s">
        <v>123</v>
      </c>
    </row>
    <row r="1341" spans="1:11" ht="20.25" customHeight="1">
      <c r="A1341" s="17"/>
      <c r="B1341" s="709" t="str">
        <v xml:space="preserve"> </v>
      </c>
      <c r="C1341" s="56">
        <v>0</v>
      </c>
      <c r="D1341" s="33" t="str">
        <f t="shared" si="25"/>
        <v>Great Milton AC</v>
      </c>
      <c r="E1341" s="709" t="s">
        <v>157</v>
      </c>
      <c r="F1341" s="709" t="s">
        <v>123</v>
      </c>
    </row>
    <row r="1342" spans="1:11" ht="20.25" customHeight="1">
      <c r="A1342" s="17"/>
      <c r="B1342" s="709" t="str">
        <v xml:space="preserve"> </v>
      </c>
      <c r="C1342" s="56">
        <v>0</v>
      </c>
      <c r="D1342" s="33" t="str">
        <f t="shared" si="25"/>
        <v>Great Milton AC</v>
      </c>
      <c r="E1342" s="709" t="s">
        <v>157</v>
      </c>
      <c r="F1342" s="709" t="s">
        <v>123</v>
      </c>
    </row>
    <row r="1343" spans="1:11" ht="20.25" customHeight="1">
      <c r="A1343" s="17"/>
      <c r="B1343" s="709" t="str">
        <v xml:space="preserve"> </v>
      </c>
      <c r="C1343" s="56">
        <v>0</v>
      </c>
      <c r="D1343" s="33" t="str">
        <f t="shared" si="25"/>
        <v>Great Milton AC</v>
      </c>
      <c r="E1343" s="709" t="s">
        <v>157</v>
      </c>
      <c r="F1343" s="709" t="s">
        <v>123</v>
      </c>
    </row>
    <row r="1344" spans="1:11" ht="20.25" customHeight="1">
      <c r="A1344" s="17"/>
      <c r="B1344" s="709" t="str">
        <v xml:space="preserve"> </v>
      </c>
      <c r="C1344" s="56">
        <v>0</v>
      </c>
      <c r="D1344" s="33" t="str">
        <f t="shared" si="25"/>
        <v>Great Milton AC</v>
      </c>
      <c r="E1344" s="709" t="s">
        <v>157</v>
      </c>
      <c r="F1344" s="709" t="s">
        <v>123</v>
      </c>
    </row>
    <row r="1345" spans="1:6" ht="20.25" customHeight="1">
      <c r="A1345" s="17"/>
      <c r="B1345" s="709" t="str">
        <v xml:space="preserve"> </v>
      </c>
      <c r="C1345" s="56">
        <v>0</v>
      </c>
      <c r="D1345" s="33" t="str">
        <f t="shared" si="25"/>
        <v>Great Milton AC</v>
      </c>
      <c r="E1345" s="709" t="s">
        <v>157</v>
      </c>
      <c r="F1345" s="709" t="s">
        <v>123</v>
      </c>
    </row>
    <row r="1346" spans="1:6" ht="20.25" customHeight="1">
      <c r="A1346" s="17"/>
      <c r="B1346" s="709" t="str">
        <v xml:space="preserve"> </v>
      </c>
      <c r="C1346" s="56">
        <v>0</v>
      </c>
      <c r="D1346" s="33" t="str">
        <f t="shared" si="25"/>
        <v>Great Milton AC</v>
      </c>
      <c r="E1346" s="709" t="s">
        <v>157</v>
      </c>
      <c r="F1346" s="709" t="s">
        <v>123</v>
      </c>
    </row>
    <row r="1347" spans="1:6" ht="20.25" customHeight="1">
      <c r="A1347" s="17"/>
      <c r="B1347" s="709" t="str">
        <v xml:space="preserve"> </v>
      </c>
      <c r="C1347" s="56">
        <v>0</v>
      </c>
      <c r="D1347" s="33" t="str">
        <f t="shared" si="25"/>
        <v>Great Milton AC</v>
      </c>
      <c r="E1347" s="709" t="s">
        <v>157</v>
      </c>
      <c r="F1347" s="709" t="s">
        <v>123</v>
      </c>
    </row>
    <row r="1348" spans="1:6" ht="20.25" customHeight="1">
      <c r="A1348" s="17"/>
      <c r="B1348" s="709" t="str">
        <v xml:space="preserve"> </v>
      </c>
      <c r="C1348" s="56">
        <v>0</v>
      </c>
      <c r="D1348" s="33" t="str">
        <f t="shared" si="25"/>
        <v>Great Milton AC</v>
      </c>
      <c r="E1348" s="709" t="s">
        <v>157</v>
      </c>
      <c r="F1348" s="709" t="s">
        <v>123</v>
      </c>
    </row>
    <row r="1349" spans="1:6" ht="20.25" customHeight="1">
      <c r="A1349" s="17"/>
      <c r="B1349" s="709" t="str">
        <v xml:space="preserve"> </v>
      </c>
      <c r="C1349" s="56">
        <v>0</v>
      </c>
      <c r="D1349" s="33" t="str">
        <f t="shared" si="25"/>
        <v>Great Milton AC</v>
      </c>
      <c r="E1349" s="709" t="s">
        <v>157</v>
      </c>
      <c r="F1349" s="709" t="s">
        <v>123</v>
      </c>
    </row>
    <row r="1350" spans="1:6" ht="20.25" customHeight="1">
      <c r="A1350" s="17"/>
      <c r="B1350" s="709" t="str">
        <v xml:space="preserve"> </v>
      </c>
      <c r="C1350" s="56">
        <v>0</v>
      </c>
      <c r="D1350" s="33" t="str">
        <f t="shared" si="25"/>
        <v>Great Milton AC</v>
      </c>
      <c r="E1350" s="709" t="s">
        <v>157</v>
      </c>
      <c r="F1350" s="709" t="s">
        <v>123</v>
      </c>
    </row>
    <row r="1351" spans="1:6" ht="20.25" customHeight="1">
      <c r="A1351" s="17"/>
      <c r="B1351" s="709" t="str">
        <v xml:space="preserve"> </v>
      </c>
      <c r="C1351" s="56">
        <v>0</v>
      </c>
      <c r="D1351" s="33" t="str">
        <f t="shared" si="25"/>
        <v>Great Milton AC</v>
      </c>
      <c r="E1351" s="709" t="s">
        <v>157</v>
      </c>
      <c r="F1351" s="709" t="s">
        <v>123</v>
      </c>
    </row>
    <row r="1352" spans="1:6" ht="20.25" customHeight="1">
      <c r="A1352" s="17"/>
      <c r="B1352" s="709" t="str">
        <v xml:space="preserve"> </v>
      </c>
      <c r="C1352" s="56">
        <v>0</v>
      </c>
      <c r="D1352" s="33" t="str">
        <f t="shared" si="25"/>
        <v>Great Milton AC</v>
      </c>
      <c r="E1352" s="709" t="s">
        <v>157</v>
      </c>
      <c r="F1352" s="709" t="s">
        <v>123</v>
      </c>
    </row>
    <row r="1353" spans="1:6" ht="20.25" customHeight="1">
      <c r="A1353" s="17"/>
      <c r="B1353" s="709" t="str">
        <v xml:space="preserve"> </v>
      </c>
      <c r="C1353" s="56">
        <v>0</v>
      </c>
      <c r="D1353" s="33" t="str">
        <f t="shared" si="25"/>
        <v>Great Milton AC</v>
      </c>
      <c r="E1353" s="709" t="s">
        <v>157</v>
      </c>
      <c r="F1353" s="709" t="s">
        <v>123</v>
      </c>
    </row>
    <row r="1354" spans="1:6" ht="20.25" customHeight="1">
      <c r="A1354" s="17"/>
      <c r="B1354" s="709" t="str">
        <v xml:space="preserve"> </v>
      </c>
      <c r="C1354" s="56">
        <v>0</v>
      </c>
      <c r="D1354" s="33" t="str">
        <f t="shared" si="25"/>
        <v>Great Milton AC</v>
      </c>
      <c r="E1354" s="709" t="s">
        <v>157</v>
      </c>
      <c r="F1354" s="709" t="s">
        <v>123</v>
      </c>
    </row>
    <row r="1355" spans="1:6" ht="20.25" customHeight="1">
      <c r="A1355" s="17"/>
      <c r="B1355" s="709" t="str">
        <v xml:space="preserve"> </v>
      </c>
      <c r="C1355" s="56">
        <v>0</v>
      </c>
      <c r="D1355" s="33" t="str">
        <f t="shared" si="25"/>
        <v>Great Milton AC</v>
      </c>
      <c r="E1355" s="709" t="s">
        <v>157</v>
      </c>
      <c r="F1355" s="709" t="s">
        <v>123</v>
      </c>
    </row>
    <row r="1356" spans="1:6" ht="20.25" customHeight="1">
      <c r="A1356" s="17"/>
      <c r="B1356" s="709" t="str">
        <v xml:space="preserve"> </v>
      </c>
      <c r="C1356" s="56">
        <v>0</v>
      </c>
      <c r="D1356" s="33" t="str">
        <f t="shared" si="25"/>
        <v>Great Milton AC</v>
      </c>
      <c r="E1356" s="709" t="s">
        <v>157</v>
      </c>
      <c r="F1356" s="709" t="s">
        <v>123</v>
      </c>
    </row>
    <row r="1357" spans="1:6" ht="20.25" customHeight="1">
      <c r="A1357" s="17"/>
      <c r="B1357" s="709" t="str">
        <v xml:space="preserve"> </v>
      </c>
      <c r="C1357" s="56">
        <v>0</v>
      </c>
      <c r="D1357" s="33" t="str">
        <f t="shared" si="25"/>
        <v>Great Milton AC</v>
      </c>
      <c r="E1357" s="709" t="s">
        <v>157</v>
      </c>
      <c r="F1357" s="709" t="s">
        <v>123</v>
      </c>
    </row>
    <row r="1358" spans="1:6" ht="20.25" customHeight="1">
      <c r="A1358" s="17"/>
      <c r="B1358" s="709" t="str">
        <v xml:space="preserve"> </v>
      </c>
      <c r="C1358" s="56">
        <v>0</v>
      </c>
      <c r="D1358" s="33" t="str">
        <f t="shared" si="25"/>
        <v>Great Milton AC</v>
      </c>
      <c r="E1358" s="709" t="s">
        <v>157</v>
      </c>
      <c r="F1358" s="709" t="s">
        <v>123</v>
      </c>
    </row>
    <row r="1359" spans="1:6" ht="20.25" customHeight="1">
      <c r="A1359" s="17"/>
      <c r="B1359" s="709" t="str">
        <v xml:space="preserve"> </v>
      </c>
      <c r="C1359" s="56">
        <v>0</v>
      </c>
      <c r="D1359" s="33" t="str">
        <f t="shared" si="25"/>
        <v>Great Milton AC</v>
      </c>
      <c r="E1359" s="709" t="s">
        <v>157</v>
      </c>
      <c r="F1359" s="709" t="s">
        <v>123</v>
      </c>
    </row>
    <row r="1360" spans="1:6" ht="20.25" customHeight="1">
      <c r="A1360" s="17"/>
      <c r="B1360" s="709" t="str">
        <v xml:space="preserve"> </v>
      </c>
      <c r="C1360" s="56">
        <v>0</v>
      </c>
      <c r="D1360" s="33" t="str">
        <f t="shared" si="25"/>
        <v>Great Milton AC</v>
      </c>
      <c r="E1360" s="709" t="s">
        <v>157</v>
      </c>
      <c r="F1360" s="709" t="s">
        <v>123</v>
      </c>
    </row>
    <row r="1361" spans="1:11" ht="20.25" customHeight="1">
      <c r="A1361" s="17"/>
      <c r="B1361" s="709" t="str">
        <v xml:space="preserve"> </v>
      </c>
      <c r="C1361" s="56">
        <v>0</v>
      </c>
      <c r="D1361" s="33" t="str">
        <f t="shared" si="25"/>
        <v>Great Milton AC</v>
      </c>
      <c r="E1361" s="709" t="s">
        <v>157</v>
      </c>
      <c r="F1361" s="709" t="s">
        <v>123</v>
      </c>
    </row>
    <row r="1362" spans="1:11" ht="20.25" customHeight="1">
      <c r="A1362" s="17"/>
      <c r="B1362" s="709" t="str">
        <v xml:space="preserve"> </v>
      </c>
      <c r="C1362" s="56">
        <v>0</v>
      </c>
      <c r="D1362" s="33" t="str">
        <f t="shared" si="25"/>
        <v>Great Milton AC</v>
      </c>
      <c r="E1362" s="709" t="s">
        <v>157</v>
      </c>
      <c r="F1362" s="709" t="s">
        <v>123</v>
      </c>
      <c r="H1362" s="7" t="str">
        <f>D1362</f>
        <v>Great Milton AC</v>
      </c>
      <c r="I1362" s="7" t="str">
        <f>E1362</f>
        <v>U16</v>
      </c>
      <c r="J1362" s="7" t="str">
        <f>F1362</f>
        <v>M</v>
      </c>
      <c r="K1362" s="7">
        <f>26-COUNT(C1337:C1362)</f>
        <v>0</v>
      </c>
    </row>
    <row r="1363" spans="1:11" ht="20.25" customHeight="1">
      <c r="A1363" s="17"/>
      <c r="B1363" s="709" t="str">
        <f>IF(COUNTIF('Great Milton'!AF$5:AF$30,"*n*")=0,"","X")</f>
        <v/>
      </c>
      <c r="C1363" s="155" t="s">
        <v>292</v>
      </c>
      <c r="D1363" s="33" t="str">
        <f t="shared" si="25"/>
        <v>Great Milton AC</v>
      </c>
      <c r="E1363" s="709" t="s">
        <v>157</v>
      </c>
      <c r="F1363" s="709" t="s">
        <v>123</v>
      </c>
    </row>
    <row r="1364" spans="1:11" ht="20.25" customHeight="1">
      <c r="A1364" s="17"/>
      <c r="B1364" s="709" t="str" cm="1">
        <f t="array" ref="B1364:B1379">'Great Milton'!AY$5:AY$20</f>
        <v xml:space="preserve"> </v>
      </c>
      <c r="C1364" s="33" cm="1">
        <f t="array" ref="C1364:C1379">'Great Milton'!AJ$5:AJ$20</f>
        <v>0</v>
      </c>
      <c r="D1364" s="33" t="str">
        <f t="shared" si="25"/>
        <v>Great Milton AC</v>
      </c>
      <c r="E1364" s="709" t="s">
        <v>183</v>
      </c>
      <c r="F1364" s="709" t="s">
        <v>123</v>
      </c>
    </row>
    <row r="1365" spans="1:11" ht="20.25" customHeight="1">
      <c r="A1365" s="17"/>
      <c r="B1365" s="709" t="str">
        <v xml:space="preserve"> </v>
      </c>
      <c r="C1365" s="56">
        <v>0</v>
      </c>
      <c r="D1365" s="33" t="str">
        <f t="shared" si="25"/>
        <v>Great Milton AC</v>
      </c>
      <c r="E1365" s="709" t="s">
        <v>183</v>
      </c>
      <c r="F1365" s="709" t="s">
        <v>123</v>
      </c>
    </row>
    <row r="1366" spans="1:11" ht="20.25" customHeight="1">
      <c r="A1366" s="17"/>
      <c r="B1366" s="709" t="str">
        <v xml:space="preserve"> </v>
      </c>
      <c r="C1366" s="56">
        <v>0</v>
      </c>
      <c r="D1366" s="33" t="str">
        <f t="shared" si="25"/>
        <v>Great Milton AC</v>
      </c>
      <c r="E1366" s="709" t="s">
        <v>183</v>
      </c>
      <c r="F1366" s="709" t="s">
        <v>123</v>
      </c>
    </row>
    <row r="1367" spans="1:11" ht="20.25" customHeight="1">
      <c r="A1367" s="17"/>
      <c r="B1367" s="709" t="str">
        <v xml:space="preserve"> </v>
      </c>
      <c r="C1367" s="56">
        <v>0</v>
      </c>
      <c r="D1367" s="33" t="str">
        <f t="shared" si="25"/>
        <v>Great Milton AC</v>
      </c>
      <c r="E1367" s="709" t="s">
        <v>183</v>
      </c>
      <c r="F1367" s="709" t="s">
        <v>123</v>
      </c>
    </row>
    <row r="1368" spans="1:11" ht="20.25" customHeight="1">
      <c r="A1368" s="17"/>
      <c r="B1368" s="709" t="str">
        <v xml:space="preserve"> </v>
      </c>
      <c r="C1368" s="56">
        <v>0</v>
      </c>
      <c r="D1368" s="33" t="str">
        <f t="shared" si="25"/>
        <v>Great Milton AC</v>
      </c>
      <c r="E1368" s="709" t="s">
        <v>183</v>
      </c>
      <c r="F1368" s="709" t="s">
        <v>123</v>
      </c>
    </row>
    <row r="1369" spans="1:11" ht="20.25" customHeight="1">
      <c r="A1369" s="17"/>
      <c r="B1369" s="709" t="str">
        <v xml:space="preserve"> </v>
      </c>
      <c r="C1369" s="56">
        <v>0</v>
      </c>
      <c r="D1369" s="33" t="str">
        <f t="shared" si="25"/>
        <v>Great Milton AC</v>
      </c>
      <c r="E1369" s="709" t="s">
        <v>183</v>
      </c>
      <c r="F1369" s="709" t="s">
        <v>123</v>
      </c>
    </row>
    <row r="1370" spans="1:11" ht="20.25" customHeight="1">
      <c r="A1370" s="17"/>
      <c r="B1370" s="709" t="str">
        <v xml:space="preserve"> </v>
      </c>
      <c r="C1370" s="56">
        <v>0</v>
      </c>
      <c r="D1370" s="33" t="str">
        <f t="shared" si="25"/>
        <v>Great Milton AC</v>
      </c>
      <c r="E1370" s="709" t="s">
        <v>183</v>
      </c>
      <c r="F1370" s="709" t="s">
        <v>123</v>
      </c>
    </row>
    <row r="1371" spans="1:11" ht="20.25" customHeight="1">
      <c r="A1371" s="17"/>
      <c r="B1371" s="709" t="str">
        <v xml:space="preserve"> </v>
      </c>
      <c r="C1371" s="56">
        <v>0</v>
      </c>
      <c r="D1371" s="33" t="str">
        <f t="shared" si="25"/>
        <v>Great Milton AC</v>
      </c>
      <c r="E1371" s="709" t="s">
        <v>183</v>
      </c>
      <c r="F1371" s="709" t="s">
        <v>123</v>
      </c>
    </row>
    <row r="1372" spans="1:11" ht="20.25" customHeight="1">
      <c r="A1372" s="17"/>
      <c r="B1372" s="709" t="str">
        <v xml:space="preserve"> </v>
      </c>
      <c r="C1372" s="56">
        <v>0</v>
      </c>
      <c r="D1372" s="33" t="str">
        <f t="shared" si="25"/>
        <v>Great Milton AC</v>
      </c>
      <c r="E1372" s="709" t="s">
        <v>183</v>
      </c>
      <c r="F1372" s="709" t="s">
        <v>123</v>
      </c>
    </row>
    <row r="1373" spans="1:11" ht="20.25" customHeight="1">
      <c r="A1373" s="17"/>
      <c r="B1373" s="709" t="str">
        <v xml:space="preserve"> </v>
      </c>
      <c r="C1373" s="56">
        <v>0</v>
      </c>
      <c r="D1373" s="33" t="str">
        <f t="shared" si="25"/>
        <v>Great Milton AC</v>
      </c>
      <c r="E1373" s="709" t="s">
        <v>183</v>
      </c>
      <c r="F1373" s="709" t="s">
        <v>123</v>
      </c>
    </row>
    <row r="1374" spans="1:11" ht="20.25" customHeight="1">
      <c r="A1374" s="17"/>
      <c r="B1374" s="709" t="str">
        <v xml:space="preserve"> </v>
      </c>
      <c r="C1374" s="56">
        <v>0</v>
      </c>
      <c r="D1374" s="33" t="str">
        <f t="shared" si="25"/>
        <v>Great Milton AC</v>
      </c>
      <c r="E1374" s="709" t="s">
        <v>183</v>
      </c>
      <c r="F1374" s="709" t="s">
        <v>123</v>
      </c>
    </row>
    <row r="1375" spans="1:11" ht="20.25" customHeight="1">
      <c r="A1375" s="17"/>
      <c r="B1375" s="709" t="str">
        <v xml:space="preserve"> </v>
      </c>
      <c r="C1375" s="56">
        <v>0</v>
      </c>
      <c r="D1375" s="33" t="str">
        <f t="shared" si="25"/>
        <v>Great Milton AC</v>
      </c>
      <c r="E1375" s="709" t="s">
        <v>183</v>
      </c>
      <c r="F1375" s="709" t="s">
        <v>123</v>
      </c>
    </row>
    <row r="1376" spans="1:11" ht="20.25" customHeight="1">
      <c r="A1376" s="17"/>
      <c r="B1376" s="709" t="str">
        <v xml:space="preserve"> </v>
      </c>
      <c r="C1376" s="56">
        <v>0</v>
      </c>
      <c r="D1376" s="33" t="str">
        <f t="shared" ref="D1376:D1439" si="26">$D$1310</f>
        <v>Great Milton AC</v>
      </c>
      <c r="E1376" s="709" t="s">
        <v>183</v>
      </c>
      <c r="F1376" s="709" t="s">
        <v>123</v>
      </c>
    </row>
    <row r="1377" spans="1:11" ht="20.25" customHeight="1">
      <c r="A1377" s="17"/>
      <c r="B1377" s="709" t="str">
        <v xml:space="preserve"> </v>
      </c>
      <c r="C1377" s="56">
        <v>0</v>
      </c>
      <c r="D1377" s="33" t="str">
        <f t="shared" si="26"/>
        <v>Great Milton AC</v>
      </c>
      <c r="E1377" s="709" t="s">
        <v>183</v>
      </c>
      <c r="F1377" s="709" t="s">
        <v>123</v>
      </c>
    </row>
    <row r="1378" spans="1:11" ht="20.25" customHeight="1">
      <c r="A1378" s="17"/>
      <c r="B1378" s="709" t="str">
        <v xml:space="preserve"> </v>
      </c>
      <c r="C1378" s="56">
        <v>0</v>
      </c>
      <c r="D1378" s="33" t="str">
        <f t="shared" si="26"/>
        <v>Great Milton AC</v>
      </c>
      <c r="E1378" s="709" t="s">
        <v>183</v>
      </c>
      <c r="F1378" s="709" t="s">
        <v>123</v>
      </c>
    </row>
    <row r="1379" spans="1:11" ht="20.25" customHeight="1">
      <c r="A1379" s="17"/>
      <c r="B1379" s="709" t="str">
        <v xml:space="preserve"> </v>
      </c>
      <c r="C1379" s="56">
        <v>0</v>
      </c>
      <c r="D1379" s="33" t="str">
        <f t="shared" si="26"/>
        <v>Great Milton AC</v>
      </c>
      <c r="E1379" s="709" t="s">
        <v>183</v>
      </c>
      <c r="F1379" s="709" t="s">
        <v>123</v>
      </c>
      <c r="H1379" s="7" t="str">
        <f>D1379</f>
        <v>Great Milton AC</v>
      </c>
      <c r="I1379" s="7" t="str">
        <f>E1379</f>
        <v>U18</v>
      </c>
      <c r="J1379" s="7" t="str">
        <f>F1379</f>
        <v>M</v>
      </c>
      <c r="K1379" s="62">
        <f>16-COUNT(C1364:C1379)</f>
        <v>0</v>
      </c>
    </row>
    <row r="1380" spans="1:11" ht="20.25" customHeight="1">
      <c r="A1380" s="17"/>
      <c r="B1380" s="709" t="str">
        <f>IF(COUNTIF('Great Milton'!AX$5:AX$20,"*n*")=0,"","X")</f>
        <v/>
      </c>
      <c r="C1380" s="155" t="s">
        <v>293</v>
      </c>
      <c r="D1380" s="33" t="str">
        <f t="shared" si="26"/>
        <v>Great Milton AC</v>
      </c>
      <c r="E1380" s="709" t="s">
        <v>183</v>
      </c>
      <c r="F1380" s="709" t="s">
        <v>123</v>
      </c>
    </row>
    <row r="1381" spans="1:11" ht="20.25" customHeight="1">
      <c r="A1381" s="17"/>
      <c r="B1381" s="709" t="str" cm="1">
        <f t="array" ref="B1381:B1389">'Great Milton'!AY$30:AY$38</f>
        <v xml:space="preserve"> </v>
      </c>
      <c r="C1381" s="33" cm="1">
        <f t="array" ref="C1381:C1389">'Great Milton'!AJ$30:AJ$38</f>
        <v>0</v>
      </c>
      <c r="D1381" s="33" t="str">
        <f t="shared" si="26"/>
        <v>Great Milton AC</v>
      </c>
      <c r="E1381" s="709" t="s">
        <v>294</v>
      </c>
      <c r="F1381" s="709" t="s">
        <v>123</v>
      </c>
    </row>
    <row r="1382" spans="1:11" ht="20.25" customHeight="1">
      <c r="A1382" s="17"/>
      <c r="B1382" s="709" t="str">
        <v xml:space="preserve"> </v>
      </c>
      <c r="C1382" s="56">
        <v>0</v>
      </c>
      <c r="D1382" s="33" t="str">
        <f t="shared" si="26"/>
        <v>Great Milton AC</v>
      </c>
      <c r="E1382" s="709" t="s">
        <v>294</v>
      </c>
      <c r="F1382" s="709" t="s">
        <v>123</v>
      </c>
    </row>
    <row r="1383" spans="1:11" ht="20.25" customHeight="1">
      <c r="A1383" s="17"/>
      <c r="B1383" s="709" t="str">
        <v xml:space="preserve"> </v>
      </c>
      <c r="C1383" s="56">
        <v>0</v>
      </c>
      <c r="D1383" s="33" t="str">
        <f t="shared" si="26"/>
        <v>Great Milton AC</v>
      </c>
      <c r="E1383" s="709" t="s">
        <v>294</v>
      </c>
      <c r="F1383" s="709" t="s">
        <v>123</v>
      </c>
    </row>
    <row r="1384" spans="1:11" ht="20.25" customHeight="1">
      <c r="A1384" s="17"/>
      <c r="B1384" s="709" t="str">
        <v xml:space="preserve"> </v>
      </c>
      <c r="C1384" s="56">
        <v>0</v>
      </c>
      <c r="D1384" s="33" t="str">
        <f t="shared" si="26"/>
        <v>Great Milton AC</v>
      </c>
      <c r="E1384" s="709" t="s">
        <v>294</v>
      </c>
      <c r="F1384" s="709" t="s">
        <v>123</v>
      </c>
    </row>
    <row r="1385" spans="1:11" ht="20.25" customHeight="1">
      <c r="A1385" s="17"/>
      <c r="B1385" s="709" t="str">
        <v xml:space="preserve"> </v>
      </c>
      <c r="C1385" s="56">
        <v>0</v>
      </c>
      <c r="D1385" s="33" t="str">
        <f t="shared" si="26"/>
        <v>Great Milton AC</v>
      </c>
      <c r="E1385" s="709" t="s">
        <v>294</v>
      </c>
      <c r="F1385" s="709" t="s">
        <v>123</v>
      </c>
    </row>
    <row r="1386" spans="1:11" ht="20.25" customHeight="1">
      <c r="A1386" s="17"/>
      <c r="B1386" s="709" t="str">
        <v xml:space="preserve"> </v>
      </c>
      <c r="C1386" s="56">
        <v>0</v>
      </c>
      <c r="D1386" s="33" t="str">
        <f t="shared" si="26"/>
        <v>Great Milton AC</v>
      </c>
      <c r="E1386" s="709" t="s">
        <v>294</v>
      </c>
      <c r="F1386" s="709" t="s">
        <v>123</v>
      </c>
    </row>
    <row r="1387" spans="1:11" ht="20.25" customHeight="1">
      <c r="A1387" s="17"/>
      <c r="B1387" s="709" t="str">
        <v xml:space="preserve"> </v>
      </c>
      <c r="C1387" s="56">
        <v>0</v>
      </c>
      <c r="D1387" s="33" t="str">
        <f t="shared" si="26"/>
        <v>Great Milton AC</v>
      </c>
      <c r="E1387" s="709" t="s">
        <v>294</v>
      </c>
      <c r="F1387" s="709" t="s">
        <v>123</v>
      </c>
    </row>
    <row r="1388" spans="1:11" ht="20.25" customHeight="1">
      <c r="A1388" s="17"/>
      <c r="B1388" s="709" t="str">
        <v xml:space="preserve"> </v>
      </c>
      <c r="C1388" s="56">
        <v>0</v>
      </c>
      <c r="D1388" s="33" t="str">
        <f t="shared" si="26"/>
        <v>Great Milton AC</v>
      </c>
      <c r="E1388" s="709" t="s">
        <v>294</v>
      </c>
      <c r="F1388" s="709" t="s">
        <v>123</v>
      </c>
    </row>
    <row r="1389" spans="1:11" ht="20.25" customHeight="1">
      <c r="A1389" s="17"/>
      <c r="B1389" s="709" t="str">
        <v xml:space="preserve"> </v>
      </c>
      <c r="C1389" s="56">
        <v>0</v>
      </c>
      <c r="D1389" s="33" t="str">
        <f t="shared" si="26"/>
        <v>Great Milton AC</v>
      </c>
      <c r="E1389" s="709" t="s">
        <v>294</v>
      </c>
      <c r="F1389" s="709" t="s">
        <v>123</v>
      </c>
      <c r="H1389" s="7" t="str">
        <f>D1389</f>
        <v>Great Milton AC</v>
      </c>
      <c r="I1389" s="7" t="str">
        <f>E1389</f>
        <v>U20</v>
      </c>
      <c r="J1389" s="7" t="str">
        <f>F1389</f>
        <v>M</v>
      </c>
      <c r="K1389" s="7">
        <f>9-COUNT(C1381:C1390)</f>
        <v>0</v>
      </c>
    </row>
    <row r="1390" spans="1:11" ht="20.25" customHeight="1">
      <c r="A1390" s="17"/>
      <c r="B1390" s="709" t="str">
        <f>IF(COUNTIF('Great Milton'!AU$28:AU$36,"*n*")=0,"","X")</f>
        <v/>
      </c>
      <c r="C1390" s="155" t="s">
        <v>295</v>
      </c>
      <c r="D1390" s="33" t="str">
        <f t="shared" si="26"/>
        <v>Great Milton AC</v>
      </c>
      <c r="E1390" s="709" t="s">
        <v>294</v>
      </c>
      <c r="F1390" s="709" t="s">
        <v>123</v>
      </c>
    </row>
    <row r="1391" spans="1:11" ht="20.25" customHeight="1">
      <c r="A1391" s="55"/>
      <c r="B1391" s="709" t="str" cm="1">
        <f t="array" ref="B1391:B1416">'Great Milton'!O$45:O$70</f>
        <v xml:space="preserve"> </v>
      </c>
      <c r="C1391" s="56" cm="1">
        <f t="array" ref="C1391:C1416">'Great Milton'!A$45:A$70</f>
        <v>0</v>
      </c>
      <c r="D1391" s="33" t="str">
        <f t="shared" si="26"/>
        <v>Great Milton AC</v>
      </c>
      <c r="E1391" s="709" t="s">
        <v>122</v>
      </c>
      <c r="F1391" s="709" t="s">
        <v>60</v>
      </c>
    </row>
    <row r="1392" spans="1:11" ht="20.25" customHeight="1">
      <c r="A1392" s="17"/>
      <c r="B1392" s="709" t="str">
        <v xml:space="preserve"> </v>
      </c>
      <c r="C1392" s="56">
        <v>0</v>
      </c>
      <c r="D1392" s="33" t="str">
        <f t="shared" si="26"/>
        <v>Great Milton AC</v>
      </c>
      <c r="E1392" s="709" t="s">
        <v>122</v>
      </c>
      <c r="F1392" s="709" t="s">
        <v>60</v>
      </c>
    </row>
    <row r="1393" spans="1:6" ht="20.25" customHeight="1">
      <c r="A1393" s="17"/>
      <c r="B1393" s="709" t="str">
        <v xml:space="preserve"> </v>
      </c>
      <c r="C1393" s="56">
        <v>0</v>
      </c>
      <c r="D1393" s="33" t="str">
        <f t="shared" si="26"/>
        <v>Great Milton AC</v>
      </c>
      <c r="E1393" s="709" t="s">
        <v>122</v>
      </c>
      <c r="F1393" s="709" t="s">
        <v>60</v>
      </c>
    </row>
    <row r="1394" spans="1:6" ht="20.25" customHeight="1">
      <c r="A1394" s="17"/>
      <c r="B1394" s="709" t="str">
        <v xml:space="preserve"> </v>
      </c>
      <c r="C1394" s="56">
        <v>0</v>
      </c>
      <c r="D1394" s="33" t="str">
        <f t="shared" si="26"/>
        <v>Great Milton AC</v>
      </c>
      <c r="E1394" s="709" t="s">
        <v>122</v>
      </c>
      <c r="F1394" s="709" t="s">
        <v>60</v>
      </c>
    </row>
    <row r="1395" spans="1:6" ht="20.25" customHeight="1">
      <c r="A1395" s="17"/>
      <c r="B1395" s="709" t="str">
        <v xml:space="preserve"> </v>
      </c>
      <c r="C1395" s="56">
        <v>0</v>
      </c>
      <c r="D1395" s="33" t="str">
        <f t="shared" si="26"/>
        <v>Great Milton AC</v>
      </c>
      <c r="E1395" s="709" t="s">
        <v>122</v>
      </c>
      <c r="F1395" s="709" t="s">
        <v>60</v>
      </c>
    </row>
    <row r="1396" spans="1:6" ht="20.25" customHeight="1">
      <c r="A1396" s="17"/>
      <c r="B1396" s="709" t="str">
        <v xml:space="preserve"> </v>
      </c>
      <c r="C1396" s="56">
        <v>0</v>
      </c>
      <c r="D1396" s="33" t="str">
        <f t="shared" si="26"/>
        <v>Great Milton AC</v>
      </c>
      <c r="E1396" s="709" t="s">
        <v>122</v>
      </c>
      <c r="F1396" s="709" t="s">
        <v>60</v>
      </c>
    </row>
    <row r="1397" spans="1:6" ht="20.25" customHeight="1">
      <c r="A1397" s="17"/>
      <c r="B1397" s="709" t="str">
        <v xml:space="preserve"> </v>
      </c>
      <c r="C1397" s="56">
        <v>0</v>
      </c>
      <c r="D1397" s="33" t="str">
        <f t="shared" si="26"/>
        <v>Great Milton AC</v>
      </c>
      <c r="E1397" s="709" t="s">
        <v>122</v>
      </c>
      <c r="F1397" s="709" t="s">
        <v>60</v>
      </c>
    </row>
    <row r="1398" spans="1:6" ht="20.25" customHeight="1">
      <c r="A1398" s="17"/>
      <c r="B1398" s="709" t="str">
        <v xml:space="preserve"> </v>
      </c>
      <c r="C1398" s="56">
        <v>0</v>
      </c>
      <c r="D1398" s="33" t="str">
        <f t="shared" si="26"/>
        <v>Great Milton AC</v>
      </c>
      <c r="E1398" s="709" t="s">
        <v>122</v>
      </c>
      <c r="F1398" s="709" t="s">
        <v>60</v>
      </c>
    </row>
    <row r="1399" spans="1:6" ht="20.25" customHeight="1">
      <c r="A1399" s="17"/>
      <c r="B1399" s="709" t="str">
        <v xml:space="preserve"> </v>
      </c>
      <c r="C1399" s="56">
        <v>0</v>
      </c>
      <c r="D1399" s="33" t="str">
        <f t="shared" si="26"/>
        <v>Great Milton AC</v>
      </c>
      <c r="E1399" s="709" t="s">
        <v>122</v>
      </c>
      <c r="F1399" s="709" t="s">
        <v>60</v>
      </c>
    </row>
    <row r="1400" spans="1:6" ht="20.25" customHeight="1">
      <c r="A1400" s="17"/>
      <c r="B1400" s="709" t="str">
        <v xml:space="preserve"> </v>
      </c>
      <c r="C1400" s="56">
        <v>0</v>
      </c>
      <c r="D1400" s="33" t="str">
        <f t="shared" si="26"/>
        <v>Great Milton AC</v>
      </c>
      <c r="E1400" s="709" t="s">
        <v>122</v>
      </c>
      <c r="F1400" s="709" t="s">
        <v>60</v>
      </c>
    </row>
    <row r="1401" spans="1:6" ht="20.25" customHeight="1">
      <c r="A1401" s="17"/>
      <c r="B1401" s="709" t="str">
        <v xml:space="preserve"> </v>
      </c>
      <c r="C1401" s="56">
        <v>0</v>
      </c>
      <c r="D1401" s="33" t="str">
        <f t="shared" si="26"/>
        <v>Great Milton AC</v>
      </c>
      <c r="E1401" s="709" t="s">
        <v>122</v>
      </c>
      <c r="F1401" s="709" t="s">
        <v>60</v>
      </c>
    </row>
    <row r="1402" spans="1:6" ht="20.25" customHeight="1">
      <c r="A1402" s="17"/>
      <c r="B1402" s="709" t="str">
        <v xml:space="preserve"> </v>
      </c>
      <c r="C1402" s="56">
        <v>0</v>
      </c>
      <c r="D1402" s="33" t="str">
        <f t="shared" si="26"/>
        <v>Great Milton AC</v>
      </c>
      <c r="E1402" s="709" t="s">
        <v>122</v>
      </c>
      <c r="F1402" s="709" t="s">
        <v>60</v>
      </c>
    </row>
    <row r="1403" spans="1:6" ht="20.25" customHeight="1">
      <c r="A1403" s="17"/>
      <c r="B1403" s="709" t="str">
        <v xml:space="preserve"> </v>
      </c>
      <c r="C1403" s="56">
        <v>0</v>
      </c>
      <c r="D1403" s="33" t="str">
        <f t="shared" si="26"/>
        <v>Great Milton AC</v>
      </c>
      <c r="E1403" s="709" t="s">
        <v>122</v>
      </c>
      <c r="F1403" s="709" t="s">
        <v>60</v>
      </c>
    </row>
    <row r="1404" spans="1:6" ht="20.25" customHeight="1">
      <c r="A1404" s="17"/>
      <c r="B1404" s="709" t="str">
        <v xml:space="preserve"> </v>
      </c>
      <c r="C1404" s="56">
        <v>0</v>
      </c>
      <c r="D1404" s="33" t="str">
        <f t="shared" si="26"/>
        <v>Great Milton AC</v>
      </c>
      <c r="E1404" s="709" t="s">
        <v>122</v>
      </c>
      <c r="F1404" s="709" t="s">
        <v>60</v>
      </c>
    </row>
    <row r="1405" spans="1:6" ht="20.25" customHeight="1">
      <c r="A1405" s="17"/>
      <c r="B1405" s="709" t="str">
        <v xml:space="preserve"> </v>
      </c>
      <c r="C1405" s="56">
        <v>0</v>
      </c>
      <c r="D1405" s="33" t="str">
        <f t="shared" si="26"/>
        <v>Great Milton AC</v>
      </c>
      <c r="E1405" s="709" t="s">
        <v>122</v>
      </c>
      <c r="F1405" s="709" t="s">
        <v>60</v>
      </c>
    </row>
    <row r="1406" spans="1:6" ht="20.25" customHeight="1">
      <c r="A1406" s="17"/>
      <c r="B1406" s="709" t="str">
        <v xml:space="preserve"> </v>
      </c>
      <c r="C1406" s="56">
        <v>0</v>
      </c>
      <c r="D1406" s="33" t="str">
        <f t="shared" si="26"/>
        <v>Great Milton AC</v>
      </c>
      <c r="E1406" s="709" t="s">
        <v>122</v>
      </c>
      <c r="F1406" s="709" t="s">
        <v>60</v>
      </c>
    </row>
    <row r="1407" spans="1:6" ht="20.25" customHeight="1">
      <c r="A1407" s="17"/>
      <c r="B1407" s="709" t="str">
        <v xml:space="preserve"> </v>
      </c>
      <c r="C1407" s="56">
        <v>0</v>
      </c>
      <c r="D1407" s="33" t="str">
        <f t="shared" si="26"/>
        <v>Great Milton AC</v>
      </c>
      <c r="E1407" s="709" t="s">
        <v>122</v>
      </c>
      <c r="F1407" s="709" t="s">
        <v>60</v>
      </c>
    </row>
    <row r="1408" spans="1:6" ht="20.25" customHeight="1">
      <c r="A1408" s="17"/>
      <c r="B1408" s="709" t="str">
        <v xml:space="preserve"> </v>
      </c>
      <c r="C1408" s="56">
        <v>0</v>
      </c>
      <c r="D1408" s="33" t="str">
        <f t="shared" si="26"/>
        <v>Great Milton AC</v>
      </c>
      <c r="E1408" s="709" t="s">
        <v>122</v>
      </c>
      <c r="F1408" s="709" t="s">
        <v>60</v>
      </c>
    </row>
    <row r="1409" spans="1:11" ht="20.25" customHeight="1">
      <c r="A1409" s="17"/>
      <c r="B1409" s="709" t="str">
        <v xml:space="preserve"> </v>
      </c>
      <c r="C1409" s="56">
        <v>0</v>
      </c>
      <c r="D1409" s="33" t="str">
        <f t="shared" si="26"/>
        <v>Great Milton AC</v>
      </c>
      <c r="E1409" s="709" t="s">
        <v>122</v>
      </c>
      <c r="F1409" s="709" t="s">
        <v>60</v>
      </c>
    </row>
    <row r="1410" spans="1:11" ht="20.25" customHeight="1">
      <c r="A1410" s="17"/>
      <c r="B1410" s="709" t="str">
        <v xml:space="preserve"> </v>
      </c>
      <c r="C1410" s="56">
        <v>0</v>
      </c>
      <c r="D1410" s="33" t="str">
        <f t="shared" si="26"/>
        <v>Great Milton AC</v>
      </c>
      <c r="E1410" s="709" t="s">
        <v>122</v>
      </c>
      <c r="F1410" s="709" t="s">
        <v>60</v>
      </c>
    </row>
    <row r="1411" spans="1:11" ht="20.25" customHeight="1">
      <c r="A1411" s="17"/>
      <c r="B1411" s="709" t="str">
        <v xml:space="preserve"> </v>
      </c>
      <c r="C1411" s="56">
        <v>0</v>
      </c>
      <c r="D1411" s="33" t="str">
        <f t="shared" si="26"/>
        <v>Great Milton AC</v>
      </c>
      <c r="E1411" s="709" t="s">
        <v>122</v>
      </c>
      <c r="F1411" s="709" t="s">
        <v>60</v>
      </c>
    </row>
    <row r="1412" spans="1:11" ht="20.25" customHeight="1">
      <c r="A1412" s="17"/>
      <c r="B1412" s="709" t="str">
        <v xml:space="preserve"> </v>
      </c>
      <c r="C1412" s="56">
        <v>0</v>
      </c>
      <c r="D1412" s="33" t="str">
        <f t="shared" si="26"/>
        <v>Great Milton AC</v>
      </c>
      <c r="E1412" s="709" t="s">
        <v>122</v>
      </c>
      <c r="F1412" s="709" t="s">
        <v>60</v>
      </c>
    </row>
    <row r="1413" spans="1:11" ht="20.25" customHeight="1">
      <c r="A1413" s="17"/>
      <c r="B1413" s="709" t="str">
        <v xml:space="preserve"> </v>
      </c>
      <c r="C1413" s="56">
        <v>0</v>
      </c>
      <c r="D1413" s="33" t="str">
        <f t="shared" si="26"/>
        <v>Great Milton AC</v>
      </c>
      <c r="E1413" s="709" t="s">
        <v>122</v>
      </c>
      <c r="F1413" s="709" t="s">
        <v>60</v>
      </c>
    </row>
    <row r="1414" spans="1:11" ht="20.25" customHeight="1">
      <c r="A1414" s="17"/>
      <c r="B1414" s="709" t="str">
        <v xml:space="preserve"> </v>
      </c>
      <c r="C1414" s="56">
        <v>0</v>
      </c>
      <c r="D1414" s="33" t="str">
        <f t="shared" si="26"/>
        <v>Great Milton AC</v>
      </c>
      <c r="E1414" s="709" t="s">
        <v>122</v>
      </c>
      <c r="F1414" s="709" t="s">
        <v>60</v>
      </c>
    </row>
    <row r="1415" spans="1:11" ht="20.25" customHeight="1">
      <c r="A1415" s="17"/>
      <c r="B1415" s="709" t="str">
        <v xml:space="preserve"> </v>
      </c>
      <c r="C1415" s="56">
        <v>0</v>
      </c>
      <c r="D1415" s="33" t="str">
        <f t="shared" si="26"/>
        <v>Great Milton AC</v>
      </c>
      <c r="E1415" s="709" t="s">
        <v>122</v>
      </c>
      <c r="F1415" s="709" t="s">
        <v>60</v>
      </c>
    </row>
    <row r="1416" spans="1:11" ht="20.25" customHeight="1">
      <c r="A1416" s="17"/>
      <c r="B1416" s="709" t="str">
        <v xml:space="preserve"> </v>
      </c>
      <c r="C1416" s="56">
        <v>0</v>
      </c>
      <c r="D1416" s="33" t="str">
        <f t="shared" si="26"/>
        <v>Great Milton AC</v>
      </c>
      <c r="E1416" s="709" t="s">
        <v>122</v>
      </c>
      <c r="F1416" s="709" t="s">
        <v>60</v>
      </c>
      <c r="H1416" s="7" t="str">
        <f>D1416</f>
        <v>Great Milton AC</v>
      </c>
      <c r="I1416" s="7" t="str">
        <f>E1416</f>
        <v>U14</v>
      </c>
      <c r="J1416" s="7" t="str">
        <f>F1416</f>
        <v>F</v>
      </c>
      <c r="K1416" s="7">
        <f>26-COUNT(C1391:C1416)</f>
        <v>0</v>
      </c>
    </row>
    <row r="1417" spans="1:11" ht="20.25" customHeight="1">
      <c r="A1417" s="17"/>
      <c r="B1417" s="709" t="str">
        <f>IF(COUNTIF('Great Milton'!N$45:N$70,"*n*")=0,"","X")</f>
        <v/>
      </c>
      <c r="C1417" s="155" t="s">
        <v>296</v>
      </c>
      <c r="D1417" s="33" t="str">
        <f t="shared" si="26"/>
        <v>Great Milton AC</v>
      </c>
      <c r="E1417" s="709" t="s">
        <v>122</v>
      </c>
      <c r="F1417" s="709" t="s">
        <v>60</v>
      </c>
    </row>
    <row r="1418" spans="1:11" ht="20.25" customHeight="1">
      <c r="A1418" s="17"/>
      <c r="B1418" s="709" t="str" cm="1">
        <f t="array" ref="B1418:B1443">'Great Milton'!AG$45:AG$70</f>
        <v xml:space="preserve"> </v>
      </c>
      <c r="C1418" s="33" cm="1">
        <f t="array" ref="C1418:C1443">'Great Milton'!R$45:R$70</f>
        <v>0</v>
      </c>
      <c r="D1418" s="33" t="str">
        <f t="shared" si="26"/>
        <v>Great Milton AC</v>
      </c>
      <c r="E1418" s="709" t="s">
        <v>157</v>
      </c>
      <c r="F1418" s="709" t="s">
        <v>60</v>
      </c>
    </row>
    <row r="1419" spans="1:11" ht="20.25" customHeight="1">
      <c r="A1419" s="17"/>
      <c r="B1419" s="709" t="str">
        <v xml:space="preserve"> </v>
      </c>
      <c r="C1419" s="56">
        <v>0</v>
      </c>
      <c r="D1419" s="33" t="str">
        <f t="shared" si="26"/>
        <v>Great Milton AC</v>
      </c>
      <c r="E1419" s="709" t="s">
        <v>157</v>
      </c>
      <c r="F1419" s="709" t="s">
        <v>60</v>
      </c>
    </row>
    <row r="1420" spans="1:11" ht="20.25" customHeight="1">
      <c r="A1420" s="17"/>
      <c r="B1420" s="709" t="str">
        <v xml:space="preserve"> </v>
      </c>
      <c r="C1420" s="56">
        <v>0</v>
      </c>
      <c r="D1420" s="33" t="str">
        <f t="shared" si="26"/>
        <v>Great Milton AC</v>
      </c>
      <c r="E1420" s="709" t="s">
        <v>157</v>
      </c>
      <c r="F1420" s="709" t="s">
        <v>60</v>
      </c>
    </row>
    <row r="1421" spans="1:11" ht="20.25" customHeight="1">
      <c r="A1421" s="17"/>
      <c r="B1421" s="709" t="str">
        <v xml:space="preserve"> </v>
      </c>
      <c r="C1421" s="56">
        <v>0</v>
      </c>
      <c r="D1421" s="33" t="str">
        <f t="shared" si="26"/>
        <v>Great Milton AC</v>
      </c>
      <c r="E1421" s="709" t="s">
        <v>157</v>
      </c>
      <c r="F1421" s="709" t="s">
        <v>60</v>
      </c>
    </row>
    <row r="1422" spans="1:11" ht="20.25" customHeight="1">
      <c r="A1422" s="17"/>
      <c r="B1422" s="709" t="str">
        <v xml:space="preserve"> </v>
      </c>
      <c r="C1422" s="56">
        <v>0</v>
      </c>
      <c r="D1422" s="33" t="str">
        <f t="shared" si="26"/>
        <v>Great Milton AC</v>
      </c>
      <c r="E1422" s="709" t="s">
        <v>157</v>
      </c>
      <c r="F1422" s="709" t="s">
        <v>60</v>
      </c>
    </row>
    <row r="1423" spans="1:11" ht="20.25" customHeight="1">
      <c r="A1423" s="17"/>
      <c r="B1423" s="709" t="str">
        <v xml:space="preserve"> </v>
      </c>
      <c r="C1423" s="56">
        <v>0</v>
      </c>
      <c r="D1423" s="33" t="str">
        <f t="shared" si="26"/>
        <v>Great Milton AC</v>
      </c>
      <c r="E1423" s="709" t="s">
        <v>157</v>
      </c>
      <c r="F1423" s="709" t="s">
        <v>60</v>
      </c>
    </row>
    <row r="1424" spans="1:11" ht="20.25" customHeight="1">
      <c r="A1424" s="17"/>
      <c r="B1424" s="709" t="str">
        <v xml:space="preserve"> </v>
      </c>
      <c r="C1424" s="56">
        <v>0</v>
      </c>
      <c r="D1424" s="33" t="str">
        <f t="shared" si="26"/>
        <v>Great Milton AC</v>
      </c>
      <c r="E1424" s="709" t="s">
        <v>157</v>
      </c>
      <c r="F1424" s="709" t="s">
        <v>60</v>
      </c>
    </row>
    <row r="1425" spans="1:6" ht="20.25" customHeight="1">
      <c r="A1425" s="17"/>
      <c r="B1425" s="709" t="str">
        <v xml:space="preserve"> </v>
      </c>
      <c r="C1425" s="56">
        <v>0</v>
      </c>
      <c r="D1425" s="33" t="str">
        <f t="shared" si="26"/>
        <v>Great Milton AC</v>
      </c>
      <c r="E1425" s="709" t="s">
        <v>157</v>
      </c>
      <c r="F1425" s="709" t="s">
        <v>60</v>
      </c>
    </row>
    <row r="1426" spans="1:6" ht="20.25" customHeight="1">
      <c r="A1426" s="17"/>
      <c r="B1426" s="709" t="str">
        <v xml:space="preserve"> </v>
      </c>
      <c r="C1426" s="56">
        <v>0</v>
      </c>
      <c r="D1426" s="33" t="str">
        <f t="shared" si="26"/>
        <v>Great Milton AC</v>
      </c>
      <c r="E1426" s="709" t="s">
        <v>157</v>
      </c>
      <c r="F1426" s="709" t="s">
        <v>60</v>
      </c>
    </row>
    <row r="1427" spans="1:6" ht="20.25" customHeight="1">
      <c r="A1427" s="17"/>
      <c r="B1427" s="709" t="str">
        <v xml:space="preserve"> </v>
      </c>
      <c r="C1427" s="56">
        <v>0</v>
      </c>
      <c r="D1427" s="33" t="str">
        <f t="shared" si="26"/>
        <v>Great Milton AC</v>
      </c>
      <c r="E1427" s="709" t="s">
        <v>157</v>
      </c>
      <c r="F1427" s="709" t="s">
        <v>60</v>
      </c>
    </row>
    <row r="1428" spans="1:6" ht="20.25" customHeight="1">
      <c r="A1428" s="17"/>
      <c r="B1428" s="709" t="str">
        <v xml:space="preserve"> </v>
      </c>
      <c r="C1428" s="56">
        <v>0</v>
      </c>
      <c r="D1428" s="33" t="str">
        <f t="shared" si="26"/>
        <v>Great Milton AC</v>
      </c>
      <c r="E1428" s="709" t="s">
        <v>157</v>
      </c>
      <c r="F1428" s="709" t="s">
        <v>60</v>
      </c>
    </row>
    <row r="1429" spans="1:6" ht="20.25" customHeight="1">
      <c r="A1429" s="17"/>
      <c r="B1429" s="709" t="str">
        <v xml:space="preserve"> </v>
      </c>
      <c r="C1429" s="56">
        <v>0</v>
      </c>
      <c r="D1429" s="33" t="str">
        <f t="shared" si="26"/>
        <v>Great Milton AC</v>
      </c>
      <c r="E1429" s="709" t="s">
        <v>157</v>
      </c>
      <c r="F1429" s="709" t="s">
        <v>60</v>
      </c>
    </row>
    <row r="1430" spans="1:6" ht="20.25" customHeight="1">
      <c r="A1430" s="17"/>
      <c r="B1430" s="709" t="str">
        <v xml:space="preserve"> </v>
      </c>
      <c r="C1430" s="56">
        <v>0</v>
      </c>
      <c r="D1430" s="33" t="str">
        <f t="shared" si="26"/>
        <v>Great Milton AC</v>
      </c>
      <c r="E1430" s="709" t="s">
        <v>157</v>
      </c>
      <c r="F1430" s="709" t="s">
        <v>60</v>
      </c>
    </row>
    <row r="1431" spans="1:6" ht="20.25" customHeight="1">
      <c r="A1431" s="17"/>
      <c r="B1431" s="709" t="str">
        <v xml:space="preserve"> </v>
      </c>
      <c r="C1431" s="56">
        <v>0</v>
      </c>
      <c r="D1431" s="33" t="str">
        <f t="shared" si="26"/>
        <v>Great Milton AC</v>
      </c>
      <c r="E1431" s="709" t="s">
        <v>157</v>
      </c>
      <c r="F1431" s="709" t="s">
        <v>60</v>
      </c>
    </row>
    <row r="1432" spans="1:6" ht="20.25" customHeight="1">
      <c r="A1432" s="17"/>
      <c r="B1432" s="709" t="str">
        <v xml:space="preserve"> </v>
      </c>
      <c r="C1432" s="56">
        <v>0</v>
      </c>
      <c r="D1432" s="33" t="str">
        <f t="shared" si="26"/>
        <v>Great Milton AC</v>
      </c>
      <c r="E1432" s="709" t="s">
        <v>157</v>
      </c>
      <c r="F1432" s="709" t="s">
        <v>60</v>
      </c>
    </row>
    <row r="1433" spans="1:6" ht="20.25" customHeight="1">
      <c r="A1433" s="17"/>
      <c r="B1433" s="709" t="str">
        <v xml:space="preserve"> </v>
      </c>
      <c r="C1433" s="56">
        <v>0</v>
      </c>
      <c r="D1433" s="33" t="str">
        <f t="shared" si="26"/>
        <v>Great Milton AC</v>
      </c>
      <c r="E1433" s="709" t="s">
        <v>157</v>
      </c>
      <c r="F1433" s="709" t="s">
        <v>60</v>
      </c>
    </row>
    <row r="1434" spans="1:6" ht="20.25" customHeight="1">
      <c r="A1434" s="17"/>
      <c r="B1434" s="709" t="str">
        <v xml:space="preserve"> </v>
      </c>
      <c r="C1434" s="56">
        <v>0</v>
      </c>
      <c r="D1434" s="33" t="str">
        <f t="shared" si="26"/>
        <v>Great Milton AC</v>
      </c>
      <c r="E1434" s="709" t="s">
        <v>157</v>
      </c>
      <c r="F1434" s="709" t="s">
        <v>60</v>
      </c>
    </row>
    <row r="1435" spans="1:6" ht="20.25" customHeight="1">
      <c r="A1435" s="17"/>
      <c r="B1435" s="709" t="str">
        <v xml:space="preserve"> </v>
      </c>
      <c r="C1435" s="56">
        <v>0</v>
      </c>
      <c r="D1435" s="33" t="str">
        <f t="shared" si="26"/>
        <v>Great Milton AC</v>
      </c>
      <c r="E1435" s="709" t="s">
        <v>157</v>
      </c>
      <c r="F1435" s="709" t="s">
        <v>60</v>
      </c>
    </row>
    <row r="1436" spans="1:6" ht="20.25" customHeight="1">
      <c r="A1436" s="17"/>
      <c r="B1436" s="709" t="str">
        <v xml:space="preserve"> </v>
      </c>
      <c r="C1436" s="56">
        <v>0</v>
      </c>
      <c r="D1436" s="33" t="str">
        <f t="shared" si="26"/>
        <v>Great Milton AC</v>
      </c>
      <c r="E1436" s="709" t="s">
        <v>157</v>
      </c>
      <c r="F1436" s="709" t="s">
        <v>60</v>
      </c>
    </row>
    <row r="1437" spans="1:6" ht="20.25" customHeight="1">
      <c r="A1437" s="17"/>
      <c r="B1437" s="709" t="str">
        <v xml:space="preserve"> </v>
      </c>
      <c r="C1437" s="56">
        <v>0</v>
      </c>
      <c r="D1437" s="33" t="str">
        <f t="shared" si="26"/>
        <v>Great Milton AC</v>
      </c>
      <c r="E1437" s="709" t="s">
        <v>157</v>
      </c>
      <c r="F1437" s="709" t="s">
        <v>60</v>
      </c>
    </row>
    <row r="1438" spans="1:6" ht="20.25" customHeight="1">
      <c r="A1438" s="17"/>
      <c r="B1438" s="709" t="str">
        <v xml:space="preserve"> </v>
      </c>
      <c r="C1438" s="56">
        <v>0</v>
      </c>
      <c r="D1438" s="33" t="str">
        <f t="shared" si="26"/>
        <v>Great Milton AC</v>
      </c>
      <c r="E1438" s="709" t="s">
        <v>157</v>
      </c>
      <c r="F1438" s="709" t="s">
        <v>60</v>
      </c>
    </row>
    <row r="1439" spans="1:6" ht="20.25" customHeight="1">
      <c r="A1439" s="17"/>
      <c r="B1439" s="709" t="str">
        <v xml:space="preserve"> </v>
      </c>
      <c r="C1439" s="56">
        <v>0</v>
      </c>
      <c r="D1439" s="33" t="str">
        <f t="shared" si="26"/>
        <v>Great Milton AC</v>
      </c>
      <c r="E1439" s="709" t="s">
        <v>157</v>
      </c>
      <c r="F1439" s="709" t="s">
        <v>60</v>
      </c>
    </row>
    <row r="1440" spans="1:6" ht="20.25" customHeight="1">
      <c r="A1440" s="17"/>
      <c r="B1440" s="709" t="str">
        <v xml:space="preserve"> </v>
      </c>
      <c r="C1440" s="56">
        <v>0</v>
      </c>
      <c r="D1440" s="33" t="str">
        <f t="shared" ref="D1440:D1471" si="27">$D$1310</f>
        <v>Great Milton AC</v>
      </c>
      <c r="E1440" s="709" t="s">
        <v>157</v>
      </c>
      <c r="F1440" s="709" t="s">
        <v>60</v>
      </c>
    </row>
    <row r="1441" spans="1:11" ht="20.25" customHeight="1">
      <c r="A1441" s="17"/>
      <c r="B1441" s="709" t="str">
        <v xml:space="preserve"> </v>
      </c>
      <c r="C1441" s="56">
        <v>0</v>
      </c>
      <c r="D1441" s="33" t="str">
        <f t="shared" si="27"/>
        <v>Great Milton AC</v>
      </c>
      <c r="E1441" s="709" t="s">
        <v>157</v>
      </c>
      <c r="F1441" s="709" t="s">
        <v>60</v>
      </c>
    </row>
    <row r="1442" spans="1:11" ht="20.25" customHeight="1">
      <c r="A1442" s="17"/>
      <c r="B1442" s="709" t="str">
        <v xml:space="preserve"> </v>
      </c>
      <c r="C1442" s="56">
        <v>0</v>
      </c>
      <c r="D1442" s="33" t="str">
        <f t="shared" si="27"/>
        <v>Great Milton AC</v>
      </c>
      <c r="E1442" s="709" t="s">
        <v>157</v>
      </c>
      <c r="F1442" s="709" t="s">
        <v>60</v>
      </c>
    </row>
    <row r="1443" spans="1:11" ht="20.25" customHeight="1">
      <c r="A1443" s="17"/>
      <c r="B1443" s="709" t="str">
        <v xml:space="preserve"> </v>
      </c>
      <c r="C1443" s="56">
        <v>0</v>
      </c>
      <c r="D1443" s="33" t="str">
        <f t="shared" si="27"/>
        <v>Great Milton AC</v>
      </c>
      <c r="E1443" s="709" t="s">
        <v>157</v>
      </c>
      <c r="F1443" s="709" t="s">
        <v>60</v>
      </c>
      <c r="H1443" s="7" t="str">
        <f>D1443</f>
        <v>Great Milton AC</v>
      </c>
      <c r="I1443" s="7" t="str">
        <f>E1443</f>
        <v>U16</v>
      </c>
      <c r="J1443" s="7" t="str">
        <f>F1443</f>
        <v>F</v>
      </c>
      <c r="K1443" s="7">
        <f>26-COUNT(C1418:C1443)</f>
        <v>0</v>
      </c>
    </row>
    <row r="1444" spans="1:11" ht="20.25" customHeight="1">
      <c r="A1444" s="17"/>
      <c r="B1444" s="709" t="str">
        <f>IF(COUNTIF('Great Milton'!AF$45:AF$70,"*n*")=0,"","X")</f>
        <v/>
      </c>
      <c r="C1444" s="155" t="s">
        <v>297</v>
      </c>
      <c r="D1444" s="33" t="str">
        <f t="shared" si="27"/>
        <v>Great Milton AC</v>
      </c>
      <c r="E1444" s="709" t="s">
        <v>157</v>
      </c>
      <c r="F1444" s="709" t="s">
        <v>60</v>
      </c>
    </row>
    <row r="1445" spans="1:11" ht="20.25" customHeight="1">
      <c r="A1445" s="17"/>
      <c r="B1445" s="709" t="str" cm="1">
        <f t="array" ref="B1445:B1460">'Great Milton'!AY$45:AY$60</f>
        <v xml:space="preserve"> </v>
      </c>
      <c r="C1445" s="33" cm="1">
        <f t="array" ref="C1445:C1460">'Great Milton'!AJ$45:AJ$60</f>
        <v>0</v>
      </c>
      <c r="D1445" s="33" t="str">
        <f t="shared" si="27"/>
        <v>Great Milton AC</v>
      </c>
      <c r="E1445" s="709" t="s">
        <v>183</v>
      </c>
      <c r="F1445" s="709" t="s">
        <v>60</v>
      </c>
    </row>
    <row r="1446" spans="1:11" ht="20.25" customHeight="1">
      <c r="A1446" s="17"/>
      <c r="B1446" s="709" t="str">
        <v xml:space="preserve"> </v>
      </c>
      <c r="C1446" s="56">
        <v>0</v>
      </c>
      <c r="D1446" s="33" t="str">
        <f t="shared" si="27"/>
        <v>Great Milton AC</v>
      </c>
      <c r="E1446" s="709" t="s">
        <v>183</v>
      </c>
      <c r="F1446" s="709" t="s">
        <v>60</v>
      </c>
    </row>
    <row r="1447" spans="1:11" ht="20.25" customHeight="1">
      <c r="A1447" s="17"/>
      <c r="B1447" s="709" t="str">
        <v xml:space="preserve"> </v>
      </c>
      <c r="C1447" s="56">
        <v>0</v>
      </c>
      <c r="D1447" s="33" t="str">
        <f t="shared" si="27"/>
        <v>Great Milton AC</v>
      </c>
      <c r="E1447" s="709" t="s">
        <v>183</v>
      </c>
      <c r="F1447" s="709" t="s">
        <v>60</v>
      </c>
    </row>
    <row r="1448" spans="1:11" ht="20.25" customHeight="1">
      <c r="A1448" s="17"/>
      <c r="B1448" s="709" t="str">
        <v xml:space="preserve"> </v>
      </c>
      <c r="C1448" s="56">
        <v>0</v>
      </c>
      <c r="D1448" s="33" t="str">
        <f t="shared" si="27"/>
        <v>Great Milton AC</v>
      </c>
      <c r="E1448" s="709" t="s">
        <v>183</v>
      </c>
      <c r="F1448" s="709" t="s">
        <v>60</v>
      </c>
    </row>
    <row r="1449" spans="1:11" ht="20.25" customHeight="1">
      <c r="A1449" s="17"/>
      <c r="B1449" s="709" t="str">
        <v xml:space="preserve"> </v>
      </c>
      <c r="C1449" s="56">
        <v>0</v>
      </c>
      <c r="D1449" s="33" t="str">
        <f t="shared" si="27"/>
        <v>Great Milton AC</v>
      </c>
      <c r="E1449" s="709" t="s">
        <v>183</v>
      </c>
      <c r="F1449" s="709" t="s">
        <v>60</v>
      </c>
    </row>
    <row r="1450" spans="1:11" ht="20.25" customHeight="1">
      <c r="A1450" s="17"/>
      <c r="B1450" s="709" t="str">
        <v xml:space="preserve"> </v>
      </c>
      <c r="C1450" s="56">
        <v>0</v>
      </c>
      <c r="D1450" s="33" t="str">
        <f t="shared" si="27"/>
        <v>Great Milton AC</v>
      </c>
      <c r="E1450" s="709" t="s">
        <v>183</v>
      </c>
      <c r="F1450" s="709" t="s">
        <v>60</v>
      </c>
    </row>
    <row r="1451" spans="1:11" ht="20.25" customHeight="1">
      <c r="A1451" s="17"/>
      <c r="B1451" s="709" t="str">
        <v xml:space="preserve"> </v>
      </c>
      <c r="C1451" s="56">
        <v>0</v>
      </c>
      <c r="D1451" s="33" t="str">
        <f t="shared" si="27"/>
        <v>Great Milton AC</v>
      </c>
      <c r="E1451" s="709" t="s">
        <v>183</v>
      </c>
      <c r="F1451" s="709" t="s">
        <v>60</v>
      </c>
    </row>
    <row r="1452" spans="1:11" ht="20.25" customHeight="1">
      <c r="A1452" s="17"/>
      <c r="B1452" s="709" t="str">
        <v xml:space="preserve"> </v>
      </c>
      <c r="C1452" s="56">
        <v>0</v>
      </c>
      <c r="D1452" s="33" t="str">
        <f t="shared" si="27"/>
        <v>Great Milton AC</v>
      </c>
      <c r="E1452" s="709" t="s">
        <v>183</v>
      </c>
      <c r="F1452" s="709" t="s">
        <v>60</v>
      </c>
    </row>
    <row r="1453" spans="1:11" ht="20.25" customHeight="1">
      <c r="A1453" s="17"/>
      <c r="B1453" s="709" t="str">
        <v xml:space="preserve"> </v>
      </c>
      <c r="C1453" s="56">
        <v>0</v>
      </c>
      <c r="D1453" s="33" t="str">
        <f t="shared" si="27"/>
        <v>Great Milton AC</v>
      </c>
      <c r="E1453" s="709" t="s">
        <v>183</v>
      </c>
      <c r="F1453" s="709" t="s">
        <v>60</v>
      </c>
    </row>
    <row r="1454" spans="1:11" ht="20.25" customHeight="1">
      <c r="A1454" s="17"/>
      <c r="B1454" s="709" t="str">
        <v xml:space="preserve"> </v>
      </c>
      <c r="C1454" s="56">
        <v>0</v>
      </c>
      <c r="D1454" s="33" t="str">
        <f t="shared" si="27"/>
        <v>Great Milton AC</v>
      </c>
      <c r="E1454" s="709" t="s">
        <v>183</v>
      </c>
      <c r="F1454" s="709" t="s">
        <v>60</v>
      </c>
    </row>
    <row r="1455" spans="1:11" ht="20.25" customHeight="1">
      <c r="A1455" s="17"/>
      <c r="B1455" s="709" t="str">
        <v xml:space="preserve"> </v>
      </c>
      <c r="C1455" s="56">
        <v>0</v>
      </c>
      <c r="D1455" s="33" t="str">
        <f t="shared" si="27"/>
        <v>Great Milton AC</v>
      </c>
      <c r="E1455" s="709" t="s">
        <v>183</v>
      </c>
      <c r="F1455" s="709" t="s">
        <v>60</v>
      </c>
    </row>
    <row r="1456" spans="1:11" ht="20.25" customHeight="1">
      <c r="A1456" s="17"/>
      <c r="B1456" s="709" t="str">
        <v xml:space="preserve"> </v>
      </c>
      <c r="C1456" s="56">
        <v>0</v>
      </c>
      <c r="D1456" s="33" t="str">
        <f t="shared" si="27"/>
        <v>Great Milton AC</v>
      </c>
      <c r="E1456" s="709" t="s">
        <v>183</v>
      </c>
      <c r="F1456" s="709" t="s">
        <v>60</v>
      </c>
    </row>
    <row r="1457" spans="1:11" ht="20.25" customHeight="1">
      <c r="A1457" s="17"/>
      <c r="B1457" s="709" t="str">
        <v xml:space="preserve"> </v>
      </c>
      <c r="C1457" s="56">
        <v>0</v>
      </c>
      <c r="D1457" s="33" t="str">
        <f t="shared" si="27"/>
        <v>Great Milton AC</v>
      </c>
      <c r="E1457" s="709" t="s">
        <v>183</v>
      </c>
      <c r="F1457" s="709" t="s">
        <v>60</v>
      </c>
    </row>
    <row r="1458" spans="1:11" ht="20.25" customHeight="1">
      <c r="A1458" s="17"/>
      <c r="B1458" s="709" t="str">
        <v xml:space="preserve"> </v>
      </c>
      <c r="C1458" s="56">
        <v>0</v>
      </c>
      <c r="D1458" s="33" t="str">
        <f t="shared" si="27"/>
        <v>Great Milton AC</v>
      </c>
      <c r="E1458" s="709" t="s">
        <v>183</v>
      </c>
      <c r="F1458" s="709" t="s">
        <v>60</v>
      </c>
    </row>
    <row r="1459" spans="1:11" ht="20.25" customHeight="1">
      <c r="A1459" s="17"/>
      <c r="B1459" s="709" t="str">
        <v xml:space="preserve"> </v>
      </c>
      <c r="C1459" s="56">
        <v>0</v>
      </c>
      <c r="D1459" s="33" t="str">
        <f t="shared" si="27"/>
        <v>Great Milton AC</v>
      </c>
      <c r="E1459" s="709" t="s">
        <v>183</v>
      </c>
      <c r="F1459" s="709" t="s">
        <v>60</v>
      </c>
    </row>
    <row r="1460" spans="1:11" ht="20.25" customHeight="1">
      <c r="A1460" s="17"/>
      <c r="B1460" s="709" t="str">
        <v xml:space="preserve"> </v>
      </c>
      <c r="C1460" s="56">
        <v>0</v>
      </c>
      <c r="D1460" s="33" t="str">
        <f t="shared" si="27"/>
        <v>Great Milton AC</v>
      </c>
      <c r="E1460" s="709" t="s">
        <v>183</v>
      </c>
      <c r="F1460" s="709" t="s">
        <v>60</v>
      </c>
      <c r="H1460" s="7" t="str">
        <f>D1460</f>
        <v>Great Milton AC</v>
      </c>
      <c r="I1460" s="7" t="str">
        <f>E1460</f>
        <v>U18</v>
      </c>
      <c r="J1460" s="7" t="str">
        <f>F1460</f>
        <v>F</v>
      </c>
      <c r="K1460" s="62">
        <f>16-COUNT(C1445:C1460)</f>
        <v>0</v>
      </c>
    </row>
    <row r="1461" spans="1:11" ht="20.25" customHeight="1">
      <c r="A1461" s="17"/>
      <c r="B1461" s="709" t="str">
        <f>IF(COUNTIF('Great Milton'!AX$45:AX$60,"*n*")=0,"","X")</f>
        <v/>
      </c>
      <c r="C1461" s="155" t="s">
        <v>298</v>
      </c>
      <c r="D1461" s="33" t="str">
        <f t="shared" si="27"/>
        <v>Great Milton AC</v>
      </c>
      <c r="E1461" s="709" t="s">
        <v>183</v>
      </c>
      <c r="F1461" s="709" t="s">
        <v>60</v>
      </c>
    </row>
    <row r="1462" spans="1:11" ht="20.25" customHeight="1">
      <c r="A1462" s="17"/>
      <c r="B1462" s="709" t="str" cm="1">
        <f t="array" ref="B1462:B1470">'Great Milton'!AY$70:AY$78</f>
        <v xml:space="preserve"> </v>
      </c>
      <c r="C1462" s="33" cm="1">
        <f t="array" ref="C1462:C1470">'Great Milton'!AJ$70:AJ$78</f>
        <v>0</v>
      </c>
      <c r="D1462" s="33" t="str">
        <f t="shared" si="27"/>
        <v>Great Milton AC</v>
      </c>
      <c r="E1462" s="709" t="s">
        <v>294</v>
      </c>
      <c r="F1462" s="709" t="s">
        <v>60</v>
      </c>
    </row>
    <row r="1463" spans="1:11" ht="20.25" customHeight="1">
      <c r="A1463" s="17"/>
      <c r="B1463" s="709" t="str">
        <v xml:space="preserve"> </v>
      </c>
      <c r="C1463" s="56">
        <v>0</v>
      </c>
      <c r="D1463" s="33" t="str">
        <f t="shared" si="27"/>
        <v>Great Milton AC</v>
      </c>
      <c r="E1463" s="709" t="s">
        <v>294</v>
      </c>
      <c r="F1463" s="709" t="s">
        <v>60</v>
      </c>
    </row>
    <row r="1464" spans="1:11" ht="20.25" customHeight="1">
      <c r="A1464" s="17"/>
      <c r="B1464" s="709" t="str">
        <v xml:space="preserve"> </v>
      </c>
      <c r="C1464" s="56">
        <v>0</v>
      </c>
      <c r="D1464" s="33" t="str">
        <f t="shared" si="27"/>
        <v>Great Milton AC</v>
      </c>
      <c r="E1464" s="709" t="s">
        <v>294</v>
      </c>
      <c r="F1464" s="709" t="s">
        <v>60</v>
      </c>
    </row>
    <row r="1465" spans="1:11" ht="20.25" customHeight="1">
      <c r="A1465" s="17"/>
      <c r="B1465" s="709" t="str">
        <v xml:space="preserve"> </v>
      </c>
      <c r="C1465" s="56">
        <v>0</v>
      </c>
      <c r="D1465" s="33" t="str">
        <f t="shared" si="27"/>
        <v>Great Milton AC</v>
      </c>
      <c r="E1465" s="709" t="s">
        <v>294</v>
      </c>
      <c r="F1465" s="709" t="s">
        <v>60</v>
      </c>
    </row>
    <row r="1466" spans="1:11" ht="20.25" customHeight="1">
      <c r="A1466" s="17"/>
      <c r="B1466" s="709" t="str">
        <v xml:space="preserve"> </v>
      </c>
      <c r="C1466" s="56">
        <v>0</v>
      </c>
      <c r="D1466" s="33" t="str">
        <f t="shared" si="27"/>
        <v>Great Milton AC</v>
      </c>
      <c r="E1466" s="709" t="s">
        <v>294</v>
      </c>
      <c r="F1466" s="709" t="s">
        <v>60</v>
      </c>
    </row>
    <row r="1467" spans="1:11" ht="20.25" customHeight="1">
      <c r="A1467" s="17"/>
      <c r="B1467" s="709" t="str">
        <v xml:space="preserve"> </v>
      </c>
      <c r="C1467" s="56">
        <v>0</v>
      </c>
      <c r="D1467" s="33" t="str">
        <f t="shared" si="27"/>
        <v>Great Milton AC</v>
      </c>
      <c r="E1467" s="709" t="s">
        <v>294</v>
      </c>
      <c r="F1467" s="709" t="s">
        <v>60</v>
      </c>
    </row>
    <row r="1468" spans="1:11" ht="20.25" customHeight="1">
      <c r="A1468" s="17"/>
      <c r="B1468" s="709" t="str">
        <v xml:space="preserve"> </v>
      </c>
      <c r="C1468" s="56">
        <v>0</v>
      </c>
      <c r="D1468" s="33" t="str">
        <f t="shared" si="27"/>
        <v>Great Milton AC</v>
      </c>
      <c r="E1468" s="709" t="s">
        <v>294</v>
      </c>
      <c r="F1468" s="709" t="s">
        <v>60</v>
      </c>
    </row>
    <row r="1469" spans="1:11" ht="20.25" customHeight="1">
      <c r="A1469" s="17"/>
      <c r="B1469" s="709" t="str">
        <v xml:space="preserve"> </v>
      </c>
      <c r="C1469" s="56">
        <v>0</v>
      </c>
      <c r="D1469" s="33" t="str">
        <f t="shared" si="27"/>
        <v>Great Milton AC</v>
      </c>
      <c r="E1469" s="709" t="s">
        <v>294</v>
      </c>
      <c r="F1469" s="709" t="s">
        <v>60</v>
      </c>
    </row>
    <row r="1470" spans="1:11" ht="20.25" customHeight="1">
      <c r="A1470" s="17"/>
      <c r="B1470" s="709" t="str">
        <v xml:space="preserve"> </v>
      </c>
      <c r="C1470" s="56">
        <v>0</v>
      </c>
      <c r="D1470" s="33" t="str">
        <f t="shared" si="27"/>
        <v>Great Milton AC</v>
      </c>
      <c r="E1470" s="709" t="s">
        <v>294</v>
      </c>
      <c r="F1470" s="709" t="s">
        <v>60</v>
      </c>
      <c r="H1470" s="7" t="str">
        <f>D1470</f>
        <v>Great Milton AC</v>
      </c>
      <c r="I1470" s="7" t="str">
        <f>E1470</f>
        <v>U20</v>
      </c>
      <c r="J1470" s="7" t="str">
        <f>F1470</f>
        <v>F</v>
      </c>
      <c r="K1470" s="7">
        <f>9-COUNT(C1462:C1471)</f>
        <v>0</v>
      </c>
    </row>
    <row r="1471" spans="1:11" ht="20.25" customHeight="1">
      <c r="A1471" s="17"/>
      <c r="B1471" s="709" t="str">
        <f>IF(COUNTIF('Great Milton'!AX$70:AX$78,"*n*")=0,"","X")</f>
        <v/>
      </c>
      <c r="C1471" s="155" t="s">
        <v>299</v>
      </c>
      <c r="D1471" s="33" t="str">
        <f t="shared" si="27"/>
        <v>Great Milton AC</v>
      </c>
      <c r="E1471" s="709" t="s">
        <v>294</v>
      </c>
      <c r="F1471" s="709" t="s">
        <v>60</v>
      </c>
    </row>
    <row r="1472" spans="1:11" ht="40" customHeight="1">
      <c r="A1472" s="57"/>
      <c r="B1472" s="58"/>
      <c r="C1472" s="58"/>
      <c r="D1472" s="58"/>
      <c r="E1472" s="58"/>
      <c r="F1472" s="59"/>
    </row>
    <row r="1473" spans="1:11" ht="21" customHeight="1">
      <c r="A1473" s="17"/>
      <c r="B1473" s="60" t="s">
        <v>300</v>
      </c>
      <c r="C1473" s="61"/>
      <c r="D1473" s="51"/>
      <c r="E1473" s="17"/>
      <c r="F1473" s="17"/>
      <c r="H1473" s="10" t="str">
        <f>D6</f>
        <v>Abingdon AC</v>
      </c>
      <c r="K1473" s="7">
        <f>SUM(K6:K167)</f>
        <v>0</v>
      </c>
    </row>
    <row r="1474" spans="1:11" ht="21" customHeight="1">
      <c r="A1474" s="17"/>
      <c r="B1474" s="60" t="s">
        <v>300</v>
      </c>
      <c r="C1474" s="61"/>
      <c r="D1474" s="51"/>
      <c r="E1474" s="17"/>
      <c r="F1474" s="17"/>
      <c r="H1474" s="10" t="str">
        <f>D169</f>
        <v>Banbury Harriers AC</v>
      </c>
      <c r="K1474" s="7">
        <f>SUM(K169:K330)</f>
        <v>0</v>
      </c>
    </row>
    <row r="1475" spans="1:11" ht="21" customHeight="1">
      <c r="A1475" s="17"/>
      <c r="B1475" s="60" t="s">
        <v>300</v>
      </c>
      <c r="C1475" s="61"/>
      <c r="D1475" s="51"/>
      <c r="E1475" s="17"/>
      <c r="F1475" s="17"/>
      <c r="H1475" s="10" t="str">
        <f>D332</f>
        <v>Bicester AC</v>
      </c>
      <c r="K1475" s="7">
        <f>SUM(K332:K493)</f>
        <v>0</v>
      </c>
    </row>
    <row r="1476" spans="1:11" ht="21" customHeight="1">
      <c r="A1476" s="17"/>
      <c r="B1476" s="60" t="s">
        <v>300</v>
      </c>
      <c r="C1476" s="61"/>
      <c r="D1476" s="51"/>
      <c r="E1476" s="17"/>
      <c r="F1476" s="17"/>
      <c r="H1476" s="10" t="str">
        <f>D495</f>
        <v>Oxford City AC</v>
      </c>
      <c r="K1476" s="7">
        <f>SUM(K495:K656)</f>
        <v>0</v>
      </c>
    </row>
    <row r="1477" spans="1:11" ht="21" customHeight="1">
      <c r="A1477" s="17"/>
      <c r="B1477" s="60" t="s">
        <v>300</v>
      </c>
      <c r="C1477" s="61"/>
      <c r="D1477" s="51"/>
      <c r="E1477" s="17"/>
      <c r="F1477" s="17"/>
      <c r="H1477" s="10" t="str">
        <f>D658</f>
        <v>Radley AC</v>
      </c>
      <c r="K1477" s="7">
        <f>SUM(K658:K819)</f>
        <v>0</v>
      </c>
    </row>
    <row r="1478" spans="1:11" ht="21" customHeight="1">
      <c r="A1478" s="17"/>
      <c r="B1478" s="60" t="s">
        <v>300</v>
      </c>
      <c r="C1478" s="61"/>
      <c r="D1478" s="51"/>
      <c r="E1478" s="17"/>
      <c r="F1478" s="17"/>
      <c r="H1478" s="10" t="str">
        <f>D821</f>
        <v>Team Kennet</v>
      </c>
      <c r="K1478" s="7">
        <f>SUM(K821:K982)</f>
        <v>0</v>
      </c>
    </row>
    <row r="1479" spans="1:11" ht="21" customHeight="1">
      <c r="A1479" s="17"/>
      <c r="B1479" s="60" t="s">
        <v>300</v>
      </c>
      <c r="C1479" s="61"/>
      <c r="D1479" s="51"/>
      <c r="E1479" s="17"/>
      <c r="F1479" s="17"/>
      <c r="H1479" s="10" t="str">
        <f>H1009</f>
        <v>White Horse Harriers</v>
      </c>
      <c r="K1479" s="7">
        <f>SUM(K984:K1144)</f>
        <v>0</v>
      </c>
    </row>
    <row r="1480" spans="1:11" ht="21" customHeight="1">
      <c r="A1480" s="17"/>
      <c r="B1480" s="60" t="s">
        <v>300</v>
      </c>
      <c r="C1480" s="61"/>
      <c r="D1480" s="51"/>
      <c r="E1480" s="17"/>
      <c r="F1480" s="17"/>
      <c r="H1480" s="10" t="str">
        <f>H1172</f>
        <v>Witney Road Runners</v>
      </c>
      <c r="K1480" s="7">
        <f>SUM(K1147:K1308)</f>
        <v>0</v>
      </c>
    </row>
    <row r="1481" spans="1:11" ht="21" customHeight="1">
      <c r="A1481" s="17"/>
      <c r="B1481" s="60" t="s">
        <v>300</v>
      </c>
      <c r="C1481" s="61"/>
      <c r="D1481" s="51"/>
      <c r="E1481" s="17"/>
      <c r="F1481" s="17"/>
      <c r="H1481" s="10" t="str">
        <f>D1311</f>
        <v>Great Milton AC</v>
      </c>
      <c r="K1481" s="7">
        <f>SUM(K1310:K1471)</f>
        <v>0</v>
      </c>
    </row>
    <row r="1482" spans="1:11" ht="21" customHeight="1">
      <c r="A1482" s="17"/>
      <c r="B1482" s="60" t="s">
        <v>300</v>
      </c>
      <c r="C1482" s="61"/>
      <c r="D1482" s="51"/>
      <c r="E1482" s="17"/>
      <c r="F1482" s="17"/>
      <c r="H1482" s="75"/>
    </row>
    <row r="1483" spans="1:11" ht="21" customHeight="1">
      <c r="A1483" s="17"/>
      <c r="B1483" s="60" t="s">
        <v>300</v>
      </c>
      <c r="C1483" s="61"/>
      <c r="D1483" s="51"/>
      <c r="E1483" s="17"/>
      <c r="F1483" s="17"/>
      <c r="H1483" s="76" t="s">
        <v>301</v>
      </c>
      <c r="I1483" s="77"/>
      <c r="J1483" s="77"/>
      <c r="K1483" s="74">
        <f>SUM(K2:K1471)</f>
        <v>0</v>
      </c>
    </row>
  </sheetData>
  <sheetProtection sheet="1" autoFilter="0"/>
  <autoFilter ref="B5:B1484" xr:uid="{4B0B0E36-81F4-A549-AEAA-B7B57782EB89}"/>
  <mergeCells count="2">
    <mergeCell ref="A1:F1"/>
    <mergeCell ref="A2:F2"/>
  </mergeCells>
  <phoneticPr fontId="6" type="noConversion"/>
  <conditionalFormatting sqref="A5:A1483">
    <cfRule type="duplicateValues" dxfId="735" priority="646"/>
  </conditionalFormatting>
  <conditionalFormatting sqref="A1473:A1483">
    <cfRule type="duplicateValues" dxfId="734" priority="5"/>
  </conditionalFormatting>
  <conditionalFormatting sqref="B5:B1483">
    <cfRule type="containsText" dxfId="733" priority="1" operator="containsText" text="X">
      <formula>NOT(ISERROR(SEARCH("X",B5)))</formula>
    </cfRule>
  </conditionalFormatting>
  <conditionalFormatting sqref="C5:C1471">
    <cfRule type="cellIs" dxfId="732" priority="2" operator="equal">
      <formula>0</formula>
    </cfRule>
  </conditionalFormatting>
  <printOptions horizontalCentered="1"/>
  <pageMargins left="0.39370078740157499" right="0.39370078740157499" top="0.39370078740157499" bottom="0.196850393700787" header="0.511811023622047" footer="0.511811023622047"/>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C8BA-731E-6F4C-BF85-16B2D70DAA12}">
  <sheetPr codeName="Sheet4">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A</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First'!P5:P7)</f>
        <v>Abingdon AC</v>
      </c>
      <c r="AK2" s="775"/>
      <c r="AL2" s="775"/>
      <c r="AM2" s="775"/>
      <c r="AN2" s="775"/>
      <c r="AO2" s="775"/>
      <c r="AP2" s="775"/>
      <c r="AQ2" s="775"/>
      <c r="AR2" s="775"/>
      <c r="AS2" s="775"/>
      <c r="AT2" s="775"/>
      <c r="AU2" s="829"/>
      <c r="AV2" s="891" t="str">
        <f>_xlfn.XLOOKUP(AJ2,DataTables!D138:D146,DataTables!H138:H146)</f>
        <v>AA</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A</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Abingdon AC</v>
      </c>
      <c r="AK42" s="775"/>
      <c r="AL42" s="775"/>
      <c r="AM42" s="775"/>
      <c r="AN42" s="775"/>
      <c r="AO42" s="775"/>
      <c r="AP42" s="775"/>
      <c r="AQ42" s="775"/>
      <c r="AR42" s="775"/>
      <c r="AS42" s="775"/>
      <c r="AT42" s="775"/>
      <c r="AU42" s="829"/>
      <c r="AV42" s="891" t="str">
        <f>AV2</f>
        <v>AA</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71:B71"/>
    <mergeCell ref="A72:B72"/>
    <mergeCell ref="A73:B73"/>
    <mergeCell ref="R71:S71"/>
    <mergeCell ref="R72:S72"/>
    <mergeCell ref="R73:S73"/>
    <mergeCell ref="A74:S78"/>
    <mergeCell ref="T74:AI76"/>
    <mergeCell ref="T77:AI78"/>
    <mergeCell ref="AJ43:AJ44"/>
    <mergeCell ref="AK43:AK44"/>
    <mergeCell ref="AL64:AL67"/>
    <mergeCell ref="AM64:AM67"/>
    <mergeCell ref="AU64:AU67"/>
    <mergeCell ref="AV64:AV67"/>
    <mergeCell ref="AN64:AN67"/>
    <mergeCell ref="AO64:AO67"/>
    <mergeCell ref="AT64:AT67"/>
    <mergeCell ref="AP64:AP67"/>
    <mergeCell ref="AQ64:AQ67"/>
    <mergeCell ref="AR64:AR67"/>
    <mergeCell ref="AS64:AS67"/>
    <mergeCell ref="A43:A44"/>
    <mergeCell ref="B43:B44"/>
    <mergeCell ref="O43:O44"/>
    <mergeCell ref="P43:P44"/>
    <mergeCell ref="Q43:Q44"/>
    <mergeCell ref="R43:R44"/>
    <mergeCell ref="AG43:AG44"/>
    <mergeCell ref="AH43:AH44"/>
    <mergeCell ref="AI43:AI44"/>
    <mergeCell ref="S43:S44"/>
    <mergeCell ref="AV1:AZ1"/>
    <mergeCell ref="AJ2:AU2"/>
    <mergeCell ref="AV2:AZ2"/>
    <mergeCell ref="S3:S4"/>
    <mergeCell ref="AJ3:AJ4"/>
    <mergeCell ref="AK3:AK4"/>
    <mergeCell ref="AH3:AH4"/>
    <mergeCell ref="AI3:AI4"/>
    <mergeCell ref="AL24:AL27"/>
    <mergeCell ref="AM24:AM27"/>
    <mergeCell ref="AV24:AV27"/>
    <mergeCell ref="AP24:AP27"/>
    <mergeCell ref="AQ24:AQ27"/>
    <mergeCell ref="AR24:AR27"/>
    <mergeCell ref="AS24:AS27"/>
    <mergeCell ref="AN24:AN27"/>
    <mergeCell ref="AO24:AO27"/>
    <mergeCell ref="AU24:AU27"/>
    <mergeCell ref="AT24:AT27"/>
    <mergeCell ref="AY3:AY4"/>
    <mergeCell ref="AZ3:AZ4"/>
    <mergeCell ref="AJ21:AK21"/>
    <mergeCell ref="AJ22:AK22"/>
    <mergeCell ref="AJ23:AK23"/>
    <mergeCell ref="Q3:Q4"/>
    <mergeCell ref="R3:R4"/>
    <mergeCell ref="O3:O4"/>
    <mergeCell ref="P3:P4"/>
    <mergeCell ref="A3:A4"/>
    <mergeCell ref="B3:B4"/>
    <mergeCell ref="AG3:AG4"/>
    <mergeCell ref="A1:AI2"/>
    <mergeCell ref="AJ1:AU1"/>
    <mergeCell ref="AV68:AV69"/>
    <mergeCell ref="AL28:AL29"/>
    <mergeCell ref="AM28:AM29"/>
    <mergeCell ref="AN28:AN29"/>
    <mergeCell ref="AO28:AO29"/>
    <mergeCell ref="AP28:AP29"/>
    <mergeCell ref="AQ28:AQ29"/>
    <mergeCell ref="AR28:AR29"/>
    <mergeCell ref="AS28:AS29"/>
    <mergeCell ref="AT28:AT29"/>
    <mergeCell ref="AU28:AU29"/>
    <mergeCell ref="AV28:AV29"/>
    <mergeCell ref="AJ24:AJ29"/>
    <mergeCell ref="AK24:AK29"/>
    <mergeCell ref="AW24:AW27"/>
    <mergeCell ref="AX24:AX27"/>
    <mergeCell ref="AY24:AY27"/>
    <mergeCell ref="AZ24:AZ29"/>
    <mergeCell ref="AW28:AW29"/>
    <mergeCell ref="AX28:AX29"/>
    <mergeCell ref="AY28:AY29"/>
    <mergeCell ref="R31:S31"/>
    <mergeCell ref="R32:S32"/>
    <mergeCell ref="R33:S33"/>
    <mergeCell ref="A34:S38"/>
    <mergeCell ref="T34:AI36"/>
    <mergeCell ref="T37:AI38"/>
    <mergeCell ref="A41:AI42"/>
    <mergeCell ref="AJ41:AU41"/>
    <mergeCell ref="AV41:AZ41"/>
    <mergeCell ref="AJ42:AU42"/>
    <mergeCell ref="AV42:AZ42"/>
    <mergeCell ref="A31:B31"/>
    <mergeCell ref="A32:B32"/>
    <mergeCell ref="A33:B33"/>
    <mergeCell ref="AY43:AY44"/>
    <mergeCell ref="AZ43:AZ44"/>
    <mergeCell ref="AJ61:AK61"/>
    <mergeCell ref="AJ62:AK62"/>
    <mergeCell ref="AJ63:AK63"/>
    <mergeCell ref="AJ64:AJ69"/>
    <mergeCell ref="AK64:AK69"/>
    <mergeCell ref="AW64:AW67"/>
    <mergeCell ref="AX64:AX67"/>
    <mergeCell ref="AY64:AY67"/>
    <mergeCell ref="AZ64:AZ69"/>
    <mergeCell ref="AW68:AW69"/>
    <mergeCell ref="AX68:AX69"/>
    <mergeCell ref="AY68:AY69"/>
    <mergeCell ref="AL68:AL69"/>
    <mergeCell ref="AM68:AM69"/>
    <mergeCell ref="AN68:AN69"/>
    <mergeCell ref="AO68:AO69"/>
    <mergeCell ref="AP68:AP69"/>
    <mergeCell ref="AQ68:AQ69"/>
    <mergeCell ref="AR68:AR69"/>
    <mergeCell ref="AS68:AS69"/>
    <mergeCell ref="AT68:AT69"/>
    <mergeCell ref="AU68:AU69"/>
  </mergeCells>
  <phoneticPr fontId="6" type="noConversion"/>
  <conditionalFormatting sqref="C31:M33">
    <cfRule type="cellIs" dxfId="731" priority="60" stopIfTrue="1" operator="greaterThan">
      <formula>1</formula>
    </cfRule>
  </conditionalFormatting>
  <conditionalFormatting sqref="C5:N30">
    <cfRule type="expression" dxfId="730" priority="36">
      <formula>COUNTIF(C$5:C$30, C5)&gt;1</formula>
    </cfRule>
  </conditionalFormatting>
  <conditionalFormatting sqref="C45:N70">
    <cfRule type="expression" dxfId="729" priority="1">
      <formula>COUNTIF(C$5:C$30, C45)&gt;1</formula>
    </cfRule>
  </conditionalFormatting>
  <conditionalFormatting sqref="D71:D72 E71:M73 C73">
    <cfRule type="cellIs" dxfId="728" priority="11" stopIfTrue="1" operator="greaterThan">
      <formula>1</formula>
    </cfRule>
  </conditionalFormatting>
  <conditionalFormatting sqref="F71:F72">
    <cfRule type="cellIs" dxfId="727" priority="20" stopIfTrue="1" operator="greaterThan">
      <formula>1</formula>
    </cfRule>
  </conditionalFormatting>
  <conditionalFormatting sqref="F73">
    <cfRule type="expression" dxfId="726" priority="21" stopIfTrue="1">
      <formula>IF(OR(AND(F73&gt;6,$AV$1 ="!"),AND(F73&gt;4, $AV$1&lt;&gt;"!")), TRUE, FALSE)</formula>
    </cfRule>
  </conditionalFormatting>
  <conditionalFormatting sqref="H71:H72">
    <cfRule type="cellIs" dxfId="725" priority="16" stopIfTrue="1" operator="greaterThan">
      <formula>1</formula>
    </cfRule>
  </conditionalFormatting>
  <conditionalFormatting sqref="H73">
    <cfRule type="expression" dxfId="724" priority="17" stopIfTrue="1">
      <formula>IF(OR(AND(H73&gt;6,$AV$1 ="!"),AND(H73&gt;4, $AV$1&lt;&gt;"!")), TRUE, FALSE)</formula>
    </cfRule>
  </conditionalFormatting>
  <conditionalFormatting sqref="J71:J72">
    <cfRule type="cellIs" dxfId="723" priority="14" stopIfTrue="1" operator="greaterThan">
      <formula>1</formula>
    </cfRule>
  </conditionalFormatting>
  <conditionalFormatting sqref="J73">
    <cfRule type="expression" dxfId="722" priority="15" stopIfTrue="1">
      <formula>IF(OR(AND(J73&gt;6,$AV$1 ="!"),AND(J73&gt;4, $AV$1&lt;&gt;"!")), TRUE, FALSE)</formula>
    </cfRule>
  </conditionalFormatting>
  <conditionalFormatting sqref="M71:M72">
    <cfRule type="cellIs" dxfId="721" priority="12" stopIfTrue="1" operator="greaterThan">
      <formula>1</formula>
    </cfRule>
  </conditionalFormatting>
  <conditionalFormatting sqref="M73">
    <cfRule type="expression" dxfId="720" priority="13" stopIfTrue="1">
      <formula>IF(OR(AND(M73&gt;6,$AV$1 ="!"),AND(M73&gt;4, $AV$1&lt;&gt;"!")), TRUE, FALSE)</formula>
    </cfRule>
  </conditionalFormatting>
  <conditionalFormatting sqref="N31">
    <cfRule type="containsText" dxfId="719" priority="48" stopIfTrue="1" operator="containsText" text="!">
      <formula>NOT(ISERROR(SEARCH("!",N31)))</formula>
    </cfRule>
  </conditionalFormatting>
  <conditionalFormatting sqref="N33">
    <cfRule type="containsText" dxfId="718" priority="49" stopIfTrue="1" operator="containsText" text="!">
      <formula>NOT(ISERROR(SEARCH("!",N33)))</formula>
    </cfRule>
  </conditionalFormatting>
  <conditionalFormatting sqref="N71">
    <cfRule type="containsText" dxfId="717" priority="18" stopIfTrue="1" operator="containsText" text="!">
      <formula>NOT(ISERROR(SEARCH("!",N71)))</formula>
    </cfRule>
  </conditionalFormatting>
  <conditionalFormatting sqref="N73">
    <cfRule type="containsText" dxfId="716" priority="19" stopIfTrue="1" operator="containsText" text="!">
      <formula>NOT(ISERROR(SEARCH("!",N73)))</formula>
    </cfRule>
  </conditionalFormatting>
  <conditionalFormatting sqref="P5:P30">
    <cfRule type="cellIs" dxfId="715" priority="54" stopIfTrue="1" operator="greaterThan">
      <formula>3</formula>
    </cfRule>
  </conditionalFormatting>
  <conditionalFormatting sqref="P45:P70">
    <cfRule type="cellIs" dxfId="714" priority="29" stopIfTrue="1" operator="greaterThan">
      <formula>3</formula>
    </cfRule>
  </conditionalFormatting>
  <conditionalFormatting sqref="Q5:Q30">
    <cfRule type="cellIs" dxfId="713" priority="55" stopIfTrue="1" operator="greaterThan">
      <formula>1</formula>
    </cfRule>
  </conditionalFormatting>
  <conditionalFormatting sqref="Q45:Q70">
    <cfRule type="cellIs" dxfId="712" priority="30" stopIfTrue="1" operator="greaterThan">
      <formula>1</formula>
    </cfRule>
  </conditionalFormatting>
  <conditionalFormatting sqref="T31:T32">
    <cfRule type="cellIs" dxfId="711" priority="47" stopIfTrue="1" operator="greaterThan">
      <formula>1</formula>
    </cfRule>
  </conditionalFormatting>
  <conditionalFormatting sqref="T33">
    <cfRule type="cellIs" dxfId="710" priority="44" stopIfTrue="1" operator="greaterThan">
      <formula>3</formula>
    </cfRule>
  </conditionalFormatting>
  <conditionalFormatting sqref="T73">
    <cfRule type="cellIs" dxfId="709" priority="10" stopIfTrue="1" operator="greaterThan">
      <formula>3</formula>
    </cfRule>
  </conditionalFormatting>
  <conditionalFormatting sqref="T5:AF30">
    <cfRule type="expression" dxfId="708" priority="35">
      <formula>COUNTIF(T$5:T$30, T5)&gt;1</formula>
    </cfRule>
  </conditionalFormatting>
  <conditionalFormatting sqref="T45:AF70">
    <cfRule type="expression" dxfId="707" priority="8">
      <formula>COUNTIF(T$5:T$30, T45)&gt;1</formula>
    </cfRule>
  </conditionalFormatting>
  <conditionalFormatting sqref="U31:AE33">
    <cfRule type="cellIs" dxfId="706" priority="46" stopIfTrue="1" operator="greaterThan">
      <formula>1</formula>
    </cfRule>
  </conditionalFormatting>
  <conditionalFormatting sqref="U71:AE73">
    <cfRule type="cellIs" dxfId="705" priority="9" stopIfTrue="1" operator="greaterThan">
      <formula>1</formula>
    </cfRule>
  </conditionalFormatting>
  <conditionalFormatting sqref="AF31">
    <cfRule type="containsText" dxfId="704" priority="51" stopIfTrue="1" operator="containsText" text="!">
      <formula>NOT(ISERROR(SEARCH("!",AF31)))</formula>
    </cfRule>
  </conditionalFormatting>
  <conditionalFormatting sqref="AF33">
    <cfRule type="containsText" dxfId="703" priority="52" stopIfTrue="1" operator="containsText" text="!">
      <formula>NOT(ISERROR(SEARCH("!",AF33)))</formula>
    </cfRule>
  </conditionalFormatting>
  <conditionalFormatting sqref="AF71">
    <cfRule type="containsText" dxfId="702" priority="26" stopIfTrue="1" operator="containsText" text="!">
      <formula>NOT(ISERROR(SEARCH("!",AF71)))</formula>
    </cfRule>
  </conditionalFormatting>
  <conditionalFormatting sqref="AF73">
    <cfRule type="containsText" dxfId="701" priority="27" stopIfTrue="1" operator="containsText" text="!">
      <formula>NOT(ISERROR(SEARCH("!",AF73)))</formula>
    </cfRule>
  </conditionalFormatting>
  <conditionalFormatting sqref="AH5:AH30">
    <cfRule type="cellIs" dxfId="700" priority="56" stopIfTrue="1" operator="greaterThan">
      <formula>3</formula>
    </cfRule>
  </conditionalFormatting>
  <conditionalFormatting sqref="AH45:AH70">
    <cfRule type="cellIs" dxfId="699" priority="31" stopIfTrue="1" operator="greaterThan">
      <formula>3</formula>
    </cfRule>
  </conditionalFormatting>
  <conditionalFormatting sqref="AI5:AI30">
    <cfRule type="cellIs" dxfId="698" priority="57" stopIfTrue="1" operator="greaterThan">
      <formula>1</formula>
    </cfRule>
  </conditionalFormatting>
  <conditionalFormatting sqref="AI45:AI70">
    <cfRule type="cellIs" dxfId="697" priority="32" stopIfTrue="1" operator="greaterThan">
      <formula>1</formula>
    </cfRule>
  </conditionalFormatting>
  <conditionalFormatting sqref="AL63">
    <cfRule type="cellIs" dxfId="696" priority="25" stopIfTrue="1" operator="greaterThan">
      <formula>3</formula>
    </cfRule>
  </conditionalFormatting>
  <conditionalFormatting sqref="AL70:AL78">
    <cfRule type="expression" dxfId="695" priority="5">
      <formula>COUNTIF(AL$30:AL$38, AL70)&gt;1</formula>
    </cfRule>
  </conditionalFormatting>
  <conditionalFormatting sqref="AL5:AW20">
    <cfRule type="expression" dxfId="694" priority="41" stopIfTrue="1">
      <formula>COUNTIF(AL$5:AL$20, AL5)&gt;1</formula>
    </cfRule>
  </conditionalFormatting>
  <conditionalFormatting sqref="AL23:AW23">
    <cfRule type="cellIs" dxfId="693" priority="43" operator="greaterThan">
      <formula>3</formula>
    </cfRule>
  </conditionalFormatting>
  <conditionalFormatting sqref="AL45:AW60">
    <cfRule type="expression" dxfId="692" priority="7" stopIfTrue="1">
      <formula>COUNTIF(AL$5:AL$20, AL45)&gt;1</formula>
    </cfRule>
  </conditionalFormatting>
  <conditionalFormatting sqref="AL30:AX38">
    <cfRule type="expression" dxfId="691" priority="40">
      <formula>COUNTIF(AL$30:AL$38, AL30)&gt;1</formula>
    </cfRule>
  </conditionalFormatting>
  <conditionalFormatting sqref="AM61:AW63">
    <cfRule type="cellIs" dxfId="690" priority="6" stopIfTrue="1" operator="greaterThan">
      <formula>1</formula>
    </cfRule>
  </conditionalFormatting>
  <conditionalFormatting sqref="AM70:AW78">
    <cfRule type="expression" dxfId="689" priority="3" stopIfTrue="1">
      <formula>COUNTIF(AM$30:AM$38, AM70)&gt;1</formula>
    </cfRule>
  </conditionalFormatting>
  <conditionalFormatting sqref="AX5:AX20">
    <cfRule type="expression" dxfId="688" priority="50">
      <formula>COUNTIF(AX$5:AX$20, AX5)&gt;1</formula>
    </cfRule>
  </conditionalFormatting>
  <conditionalFormatting sqref="AX21">
    <cfRule type="containsText" dxfId="687" priority="39" stopIfTrue="1" operator="containsText" text="!">
      <formula>NOT(ISERROR(SEARCH("!",AX21)))</formula>
    </cfRule>
  </conditionalFormatting>
  <conditionalFormatting sqref="AX23">
    <cfRule type="cellIs" dxfId="686" priority="42" stopIfTrue="1" operator="greaterThan">
      <formula>1</formula>
    </cfRule>
  </conditionalFormatting>
  <conditionalFormatting sqref="AX45:AX60">
    <cfRule type="expression" dxfId="685" priority="24">
      <formula>COUNTIF(AX$5:AX$20, AX45)&gt;1</formula>
    </cfRule>
  </conditionalFormatting>
  <conditionalFormatting sqref="AX61">
    <cfRule type="containsText" dxfId="684" priority="22" stopIfTrue="1" operator="containsText" text="!">
      <formula>NOT(ISERROR(SEARCH("!",AX61)))</formula>
    </cfRule>
  </conditionalFormatting>
  <conditionalFormatting sqref="AX63">
    <cfRule type="containsText" dxfId="683" priority="23" stopIfTrue="1" operator="containsText" text="!">
      <formula>NOT(ISERROR(SEARCH("!",AX63)))</formula>
    </cfRule>
  </conditionalFormatting>
  <conditionalFormatting sqref="AX70:AX78">
    <cfRule type="expression" dxfId="682" priority="4">
      <formula>COUNTIF(AX$30:AX$38, AX70)&gt;1</formula>
    </cfRule>
  </conditionalFormatting>
  <conditionalFormatting sqref="AZ5:AZ20">
    <cfRule type="cellIs" dxfId="681" priority="58" stopIfTrue="1" operator="greaterThan">
      <formula>3</formula>
    </cfRule>
  </conditionalFormatting>
  <conditionalFormatting sqref="AZ30:AZ38">
    <cfRule type="cellIs" dxfId="680" priority="59" stopIfTrue="1" operator="greaterThan">
      <formula>5</formula>
    </cfRule>
  </conditionalFormatting>
  <conditionalFormatting sqref="AZ45:AZ60">
    <cfRule type="cellIs" dxfId="679" priority="33" stopIfTrue="1" operator="greaterThan">
      <formula>3</formula>
    </cfRule>
  </conditionalFormatting>
  <conditionalFormatting sqref="AZ70:AZ78">
    <cfRule type="cellIs" dxfId="678" priority="34" stopIfTrue="1" operator="greaterThan">
      <formula>5</formula>
    </cfRule>
  </conditionalFormatting>
  <dataValidations count="8">
    <dataValidation type="list" allowBlank="1" showInputMessage="1" showErrorMessage="1" sqref="AN30:AN38 AN70:AN78" xr:uid="{F61F229A-A558-754A-92E4-C9EC3A8BF677}">
      <formula1>"n/a"</formula1>
    </dataValidation>
    <dataValidation type="list" allowBlank="1" showInputMessage="1" showErrorMessage="1" sqref="AV34:AV38 AV30:AV32 AW30:AW33 AL30:AM38 AW35:AW38 AO37:AP38 AO30:AP35 AQ38 AQ30:AQ36 AR30:AR37 AS31:AS38 AT32:AT38 AT30 AU33:AU38 AU30:AU31 AL45:AL60 AL70:AM78 AO70:AW78 T45:T70" xr:uid="{6543976E-FFC4-2E4E-966F-0F54F706C626}">
      <formula1>"NS1,NS2,NS3"</formula1>
    </dataValidation>
    <dataValidation type="list" allowBlank="1" showInputMessage="1" showErrorMessage="1" sqref="AX30:AX38 AX70:AX78" xr:uid="{77BF2D93-4B3A-294A-8BFD-7C8966F147B2}">
      <formula1>"NS1,NS2,NS3,NS4"</formula1>
    </dataValidation>
    <dataValidation type="list" allowBlank="1" showInputMessage="1" showErrorMessage="1" sqref="AX5:AX20 AF5:AF30 N5:N30 AX45:AX60 AF45:AF70 N45:N70" xr:uid="{99C69D56-F07D-2646-8EED-A5BC95CACF72}">
      <formula1>"1,2,3,4,NS1,NS2,NS3,NS4"</formula1>
    </dataValidation>
    <dataValidation type="list" allowBlank="1" showInputMessage="1" showErrorMessage="1" sqref="T5:T30 AL5:AL20" xr:uid="{486F08BE-BD3D-D244-A719-8A08A210A3F5}">
      <formula1>"NS1, NS2, NS3"</formula1>
    </dataValidation>
    <dataValidation type="list" allowBlank="1" showInputMessage="1" showErrorMessage="1" sqref="E5:M30 U5:AE30 AM5:AW20 E45:M70 U45:AE70 AM45:AW60" xr:uid="{41CD0DBF-8349-7041-B775-895A58095905}">
      <formula1>$BB$6:$BB$8</formula1>
    </dataValidation>
    <dataValidation type="list" allowBlank="1" showInputMessage="1" showErrorMessage="1" sqref="C5:C30 C45:C70" xr:uid="{AACC6350-9F56-E64C-A807-04EF7ACC7E0B}">
      <formula1>$BD$6:$BD$8</formula1>
    </dataValidation>
    <dataValidation type="list" allowBlank="1" showInputMessage="1" showErrorMessage="1" sqref="D5:D30 D45:D70" xr:uid="{4C422273-A103-0443-A76F-8104E40B4DA8}">
      <formula1>$BC$6:$BC$7</formula1>
    </dataValidation>
  </dataValidations>
  <printOptions horizontalCentered="1" verticalCentered="1"/>
  <pageMargins left="0" right="0" top="0" bottom="0" header="0" footer="0"/>
  <pageSetup paperSize="9" scale="34" fitToHeight="2"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BCDF-2723-AE48-BE16-5B63F94380BE}">
  <sheetPr codeName="Sheet5">
    <pageSetUpPr fitToPage="1"/>
  </sheetPr>
  <dimension ref="A1:BI78"/>
  <sheetViews>
    <sheetView zoomScale="50" zoomScaleNormal="50" zoomScaleSheetLayoutView="56" workbookViewId="0">
      <selection activeCell="R25" sqref="R25"/>
    </sheetView>
  </sheetViews>
  <sheetFormatPr baseColWidth="10" defaultColWidth="7.83203125" defaultRowHeight="16"/>
  <cols>
    <col min="1" max="1" width="22" style="15" customWidth="1"/>
    <col min="2" max="2" width="11.1640625" style="15" bestFit="1" customWidth="1"/>
    <col min="3" max="15" width="6.83203125" style="209" customWidth="1"/>
    <col min="16" max="17" width="6.83203125" style="3" customWidth="1"/>
    <col min="18" max="18" width="22" style="15" customWidth="1"/>
    <col min="19" max="19" width="11.1640625" style="15" customWidth="1"/>
    <col min="20" max="35" width="6.83203125" style="15" customWidth="1"/>
    <col min="36" max="36" width="22" style="15" customWidth="1"/>
    <col min="37" max="37" width="11.1640625" style="15" bestFit="1" customWidth="1"/>
    <col min="38" max="52" width="6.83203125" style="15" customWidth="1"/>
    <col min="53" max="16384" width="7.83203125" style="15"/>
  </cols>
  <sheetData>
    <row r="1" spans="1:56" s="3" customFormat="1" ht="33">
      <c r="A1" s="882" t="str">
        <f>'Read Me First'!A1</f>
        <v>Oxfordshire Track and Field League 2026</v>
      </c>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4"/>
      <c r="AJ1" s="903" t="s">
        <v>303</v>
      </c>
      <c r="AK1" s="904"/>
      <c r="AL1" s="904"/>
      <c r="AM1" s="904"/>
      <c r="AN1" s="904"/>
      <c r="AO1" s="904"/>
      <c r="AP1" s="904"/>
      <c r="AQ1" s="904"/>
      <c r="AR1" s="904"/>
      <c r="AS1" s="904"/>
      <c r="AT1" s="904"/>
      <c r="AU1" s="905"/>
      <c r="AV1" s="891" t="str">
        <f>_xlfn.XLOOKUP(AJ2,DataTables!D138:D146,DataTables!G138:G146)</f>
        <v>N</v>
      </c>
      <c r="AW1" s="891"/>
      <c r="AX1" s="891"/>
      <c r="AY1" s="891"/>
      <c r="AZ1" s="891"/>
    </row>
    <row r="2" spans="1:56" s="351" customFormat="1" ht="33">
      <c r="A2" s="885"/>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7"/>
      <c r="AJ2" s="774" t="str">
        <f>_xlfn.XLOOKUP('Read Me First'!I4,'Read Me First'!L5:L7,'Read Me First'!Q5:Q7)</f>
        <v>Banbury Harriers AC</v>
      </c>
      <c r="AK2" s="775"/>
      <c r="AL2" s="775"/>
      <c r="AM2" s="775"/>
      <c r="AN2" s="775"/>
      <c r="AO2" s="775"/>
      <c r="AP2" s="775"/>
      <c r="AQ2" s="775"/>
      <c r="AR2" s="775"/>
      <c r="AS2" s="775"/>
      <c r="AT2" s="775"/>
      <c r="AU2" s="829"/>
      <c r="AV2" s="891" t="str">
        <f>_xlfn.XLOOKUP(AJ2,DataTables!D138:D146,DataTables!H138:H146)</f>
        <v>NN</v>
      </c>
      <c r="AW2" s="891"/>
      <c r="AX2" s="891"/>
      <c r="AY2" s="891"/>
      <c r="AZ2" s="891"/>
    </row>
    <row r="3" spans="1:56" s="104" customFormat="1" ht="120">
      <c r="A3" s="897" t="s">
        <v>304</v>
      </c>
      <c r="B3" s="901" t="s">
        <v>305</v>
      </c>
      <c r="C3" s="703" t="s">
        <v>145</v>
      </c>
      <c r="D3" s="344" t="s">
        <v>136</v>
      </c>
      <c r="E3" s="344" t="s">
        <v>124</v>
      </c>
      <c r="F3" s="344" t="s">
        <v>306</v>
      </c>
      <c r="G3" s="705" t="s">
        <v>307</v>
      </c>
      <c r="H3" s="705" t="s">
        <v>127</v>
      </c>
      <c r="I3" s="705" t="s">
        <v>145</v>
      </c>
      <c r="J3" s="344" t="s">
        <v>142</v>
      </c>
      <c r="K3" s="705" t="s">
        <v>308</v>
      </c>
      <c r="L3" s="705" t="s">
        <v>130</v>
      </c>
      <c r="M3" s="705" t="s">
        <v>133</v>
      </c>
      <c r="N3" s="703" t="s">
        <v>309</v>
      </c>
      <c r="O3" s="899" t="s">
        <v>310</v>
      </c>
      <c r="P3" s="900" t="s">
        <v>311</v>
      </c>
      <c r="Q3" s="895" t="s">
        <v>312</v>
      </c>
      <c r="R3" s="897" t="s">
        <v>313</v>
      </c>
      <c r="S3" s="906" t="s">
        <v>305</v>
      </c>
      <c r="T3" s="344" t="s">
        <v>314</v>
      </c>
      <c r="U3" s="344" t="s">
        <v>307</v>
      </c>
      <c r="V3" s="344" t="s">
        <v>158</v>
      </c>
      <c r="W3" s="344" t="s">
        <v>136</v>
      </c>
      <c r="X3" s="344" t="s">
        <v>142</v>
      </c>
      <c r="Y3" s="344" t="s">
        <v>127</v>
      </c>
      <c r="Z3" s="344" t="s">
        <v>308</v>
      </c>
      <c r="AA3" s="344" t="s">
        <v>165</v>
      </c>
      <c r="AB3" s="344" t="s">
        <v>145</v>
      </c>
      <c r="AC3" s="344" t="s">
        <v>306</v>
      </c>
      <c r="AD3" s="344" t="s">
        <v>130</v>
      </c>
      <c r="AE3" s="344" t="s">
        <v>133</v>
      </c>
      <c r="AF3" s="344" t="s">
        <v>309</v>
      </c>
      <c r="AG3" s="838" t="s">
        <v>310</v>
      </c>
      <c r="AH3" s="839" t="s">
        <v>311</v>
      </c>
      <c r="AI3" s="907" t="s">
        <v>312</v>
      </c>
      <c r="AJ3" s="897" t="s">
        <v>315</v>
      </c>
      <c r="AK3" s="906" t="s">
        <v>305</v>
      </c>
      <c r="AL3" s="344" t="s">
        <v>314</v>
      </c>
      <c r="AM3" s="344" t="s">
        <v>307</v>
      </c>
      <c r="AN3" s="344" t="s">
        <v>184</v>
      </c>
      <c r="AO3" s="344" t="s">
        <v>136</v>
      </c>
      <c r="AP3" s="344" t="s">
        <v>142</v>
      </c>
      <c r="AQ3" s="344" t="s">
        <v>127</v>
      </c>
      <c r="AR3" s="344" t="s">
        <v>308</v>
      </c>
      <c r="AS3" s="344" t="s">
        <v>191</v>
      </c>
      <c r="AT3" s="344" t="s">
        <v>145</v>
      </c>
      <c r="AU3" s="344" t="s">
        <v>306</v>
      </c>
      <c r="AV3" s="344" t="s">
        <v>130</v>
      </c>
      <c r="AW3" s="344" t="s">
        <v>133</v>
      </c>
      <c r="AX3" s="344" t="s">
        <v>309</v>
      </c>
      <c r="AY3" s="838" t="s">
        <v>310</v>
      </c>
      <c r="AZ3" s="839" t="s">
        <v>311</v>
      </c>
    </row>
    <row r="4" spans="1:56" s="350" customFormat="1" ht="49">
      <c r="A4" s="898"/>
      <c r="B4" s="902"/>
      <c r="C4" s="345">
        <v>9.3000000000000007</v>
      </c>
      <c r="D4" s="345">
        <v>10.1</v>
      </c>
      <c r="E4" s="345">
        <v>10.199999999999999</v>
      </c>
      <c r="F4" s="345">
        <v>11</v>
      </c>
      <c r="G4" s="345">
        <v>11.45</v>
      </c>
      <c r="H4" s="346">
        <v>12.55</v>
      </c>
      <c r="I4" s="345">
        <v>13</v>
      </c>
      <c r="J4" s="345">
        <v>14.3</v>
      </c>
      <c r="K4" s="345">
        <v>15</v>
      </c>
      <c r="L4" s="345">
        <v>15.1</v>
      </c>
      <c r="M4" s="345">
        <v>16.05</v>
      </c>
      <c r="N4" s="345">
        <v>16.350000000000001</v>
      </c>
      <c r="O4" s="838"/>
      <c r="P4" s="840"/>
      <c r="Q4" s="896"/>
      <c r="R4" s="898"/>
      <c r="S4" s="902"/>
      <c r="T4" s="345">
        <v>10</v>
      </c>
      <c r="U4" s="345">
        <v>10</v>
      </c>
      <c r="V4" s="345">
        <v>10.4</v>
      </c>
      <c r="W4" s="345">
        <v>11.05</v>
      </c>
      <c r="X4" s="345">
        <v>11.3</v>
      </c>
      <c r="Y4" s="345">
        <v>12.15</v>
      </c>
      <c r="Z4" s="345">
        <v>13</v>
      </c>
      <c r="AA4" s="345">
        <v>13.55</v>
      </c>
      <c r="AB4" s="345">
        <v>14</v>
      </c>
      <c r="AC4" s="345">
        <v>15</v>
      </c>
      <c r="AD4" s="345">
        <v>15.2</v>
      </c>
      <c r="AE4" s="345">
        <v>16.25</v>
      </c>
      <c r="AF4" s="345">
        <v>16.55</v>
      </c>
      <c r="AG4" s="838"/>
      <c r="AH4" s="840"/>
      <c r="AI4" s="896"/>
      <c r="AJ4" s="898"/>
      <c r="AK4" s="902"/>
      <c r="AL4" s="345">
        <v>10</v>
      </c>
      <c r="AM4" s="345">
        <v>10</v>
      </c>
      <c r="AN4" s="345">
        <v>11</v>
      </c>
      <c r="AO4" s="345">
        <v>11.05</v>
      </c>
      <c r="AP4" s="345">
        <v>11.3</v>
      </c>
      <c r="AQ4" s="345">
        <v>12.25</v>
      </c>
      <c r="AR4" s="345">
        <v>13</v>
      </c>
      <c r="AS4" s="345">
        <v>13.4</v>
      </c>
      <c r="AT4" s="345">
        <v>14</v>
      </c>
      <c r="AU4" s="345">
        <v>15</v>
      </c>
      <c r="AV4" s="345">
        <v>15.45</v>
      </c>
      <c r="AW4" s="345">
        <v>16.25</v>
      </c>
      <c r="AX4" s="345">
        <v>16.55</v>
      </c>
      <c r="AY4" s="838"/>
      <c r="AZ4" s="840"/>
    </row>
    <row r="5" spans="1:56" ht="32" customHeight="1">
      <c r="A5" s="347"/>
      <c r="B5" s="753"/>
      <c r="C5" s="348"/>
      <c r="D5" s="348"/>
      <c r="E5" s="348"/>
      <c r="F5" s="348"/>
      <c r="G5" s="348"/>
      <c r="H5" s="348"/>
      <c r="I5" s="348"/>
      <c r="J5" s="348"/>
      <c r="K5" s="348"/>
      <c r="L5" s="348"/>
      <c r="M5" s="348"/>
      <c r="N5" s="17"/>
      <c r="O5" s="14" t="str">
        <f>IF(COUNTIF(C5:M5,"*s*")&gt;0,"X"," ")</f>
        <v xml:space="preserve"> </v>
      </c>
      <c r="P5" s="761">
        <f>COUNTIF(C5:M5,"*")</f>
        <v>0</v>
      </c>
      <c r="Q5" s="761">
        <f>COUNTIF(D5,"*")+COUNTIF(M5,"*")</f>
        <v>0</v>
      </c>
      <c r="R5" s="61"/>
      <c r="S5" s="753"/>
      <c r="T5" s="348"/>
      <c r="U5" s="348"/>
      <c r="V5" s="348"/>
      <c r="W5" s="348"/>
      <c r="X5" s="348"/>
      <c r="Y5" s="348"/>
      <c r="Z5" s="348"/>
      <c r="AA5" s="348"/>
      <c r="AB5" s="348"/>
      <c r="AC5" s="348"/>
      <c r="AD5" s="348"/>
      <c r="AE5" s="348"/>
      <c r="AF5" s="17"/>
      <c r="AG5" s="14" t="str">
        <f>IF(COUNTIF(T5:AE5,"*s*")&gt;0,"X"," ")</f>
        <v xml:space="preserve"> </v>
      </c>
      <c r="AH5" s="761">
        <f>COUNTIF(T5:AE5,"*")</f>
        <v>0</v>
      </c>
      <c r="AI5" s="761">
        <f>COUNTIF(W5,"*")+COUNTIF(AE5,"*")</f>
        <v>0</v>
      </c>
      <c r="AJ5" s="61"/>
      <c r="AK5" s="753"/>
      <c r="AL5" s="348"/>
      <c r="AM5" s="348"/>
      <c r="AN5" s="348"/>
      <c r="AO5" s="348"/>
      <c r="AP5" s="348"/>
      <c r="AQ5" s="348"/>
      <c r="AR5" s="348"/>
      <c r="AS5" s="348"/>
      <c r="AT5" s="348"/>
      <c r="AU5" s="348"/>
      <c r="AV5" s="348"/>
      <c r="AW5" s="348"/>
      <c r="AX5" s="17"/>
      <c r="AY5" s="14" t="str">
        <f>IF(COUNTIF(AL5:AW5,"*s*")&gt;0,"X"," ")</f>
        <v xml:space="preserve"> </v>
      </c>
      <c r="AZ5" s="761">
        <f>COUNTIF(AL5:AW5,"*")</f>
        <v>0</v>
      </c>
      <c r="BA5" s="614"/>
      <c r="BB5" s="349" t="s">
        <v>316</v>
      </c>
      <c r="BC5" s="349" t="s">
        <v>317</v>
      </c>
      <c r="BD5" s="349" t="s">
        <v>318</v>
      </c>
    </row>
    <row r="6" spans="1:56" ht="32" customHeight="1">
      <c r="A6" s="347"/>
      <c r="B6" s="753"/>
      <c r="C6" s="348"/>
      <c r="D6" s="348"/>
      <c r="E6" s="348"/>
      <c r="F6" s="348"/>
      <c r="G6" s="348"/>
      <c r="H6" s="348"/>
      <c r="I6" s="348"/>
      <c r="J6" s="348"/>
      <c r="K6" s="348"/>
      <c r="L6" s="348"/>
      <c r="M6" s="348"/>
      <c r="N6" s="17"/>
      <c r="O6" s="14" t="str">
        <f t="shared" ref="O6:O30" si="0">IF(COUNTIF(C6:M6,"*s*")&gt;0,"X"," ")</f>
        <v xml:space="preserve"> </v>
      </c>
      <c r="P6" s="761">
        <f t="shared" ref="P6:P30" si="1">COUNTIF(C6:M6,"*")</f>
        <v>0</v>
      </c>
      <c r="Q6" s="761">
        <f t="shared" ref="Q6:Q30" si="2">COUNTIF(D6,"*")+COUNTIF(M6,"*")</f>
        <v>0</v>
      </c>
      <c r="R6" s="61"/>
      <c r="S6" s="753"/>
      <c r="T6" s="348"/>
      <c r="U6" s="348"/>
      <c r="V6" s="348"/>
      <c r="W6" s="348"/>
      <c r="X6" s="348"/>
      <c r="Y6" s="348"/>
      <c r="Z6" s="348"/>
      <c r="AA6" s="348"/>
      <c r="AB6" s="348"/>
      <c r="AC6" s="348"/>
      <c r="AD6" s="348"/>
      <c r="AE6" s="348"/>
      <c r="AF6" s="17"/>
      <c r="AG6" s="14" t="str">
        <f t="shared" ref="AG6:AG30" si="3">IF(COUNTIF(T6:AE6,"*s*")&gt;0,"X"," ")</f>
        <v xml:space="preserve"> </v>
      </c>
      <c r="AH6" s="761">
        <f t="shared" ref="AH6:AH30" si="4">COUNTIF(T6:AE6,"*")</f>
        <v>0</v>
      </c>
      <c r="AI6" s="761">
        <f t="shared" ref="AI6:AI30" si="5">COUNTIF(W6,"*")+COUNTIF(AE6,"*")</f>
        <v>0</v>
      </c>
      <c r="AJ6" s="61"/>
      <c r="AK6" s="753"/>
      <c r="AL6" s="348"/>
      <c r="AM6" s="348"/>
      <c r="AN6" s="348"/>
      <c r="AO6" s="348"/>
      <c r="AP6" s="348"/>
      <c r="AQ6" s="348"/>
      <c r="AR6" s="348"/>
      <c r="AS6" s="348"/>
      <c r="AT6" s="348"/>
      <c r="AU6" s="348"/>
      <c r="AV6" s="348"/>
      <c r="AW6" s="348"/>
      <c r="AX6" s="17"/>
      <c r="AY6" s="14" t="str">
        <f t="shared" ref="AY6:AY19" si="6">IF(COUNTIF(AL6:AW6,"*s*")&gt;0,"X"," ")</f>
        <v xml:space="preserve"> </v>
      </c>
      <c r="AZ6" s="761">
        <f t="shared" ref="AZ6:AZ20" si="7">COUNTIF(AL6:AW6,"*")</f>
        <v>0</v>
      </c>
      <c r="BA6" s="615"/>
      <c r="BB6" s="349" t="str" cm="1">
        <f t="array" ref="BB6:BB8">TRANSPOSE(IF($AV$1&lt;&gt;"!",  {"A","B","NS1"},  {"NS1","NS2","NS3"}))</f>
        <v>A</v>
      </c>
      <c r="BC6" s="349" t="str" cm="1">
        <f t="array" ref="BC6:BC7">TRANSPOSE(IF($AV$1&lt;&gt;"!",  {"A","B"},{""}))</f>
        <v>A</v>
      </c>
      <c r="BD6" s="349" t="str" cm="1">
        <f t="array" ref="BD6">TRANSPOSE(IF($AV$1&lt;&gt;"!",  {"NS1"},  {"NS1","NS2","NS3"}))</f>
        <v>NS1</v>
      </c>
    </row>
    <row r="7" spans="1:56" ht="32" customHeight="1">
      <c r="A7" s="347"/>
      <c r="B7" s="753"/>
      <c r="C7" s="348"/>
      <c r="D7" s="348"/>
      <c r="E7" s="348"/>
      <c r="F7" s="348"/>
      <c r="G7" s="348"/>
      <c r="H7" s="348"/>
      <c r="I7" s="348"/>
      <c r="J7" s="348"/>
      <c r="K7" s="348"/>
      <c r="L7" s="348"/>
      <c r="M7" s="348"/>
      <c r="N7" s="17"/>
      <c r="O7" s="14" t="str">
        <f t="shared" si="0"/>
        <v xml:space="preserve"> </v>
      </c>
      <c r="P7" s="761">
        <f t="shared" si="1"/>
        <v>0</v>
      </c>
      <c r="Q7" s="761">
        <f t="shared" si="2"/>
        <v>0</v>
      </c>
      <c r="R7" s="61"/>
      <c r="S7" s="753"/>
      <c r="T7" s="348"/>
      <c r="U7" s="348"/>
      <c r="V7" s="348"/>
      <c r="W7" s="348"/>
      <c r="X7" s="348"/>
      <c r="Y7" s="348"/>
      <c r="Z7" s="348"/>
      <c r="AA7" s="348"/>
      <c r="AB7" s="348"/>
      <c r="AC7" s="348"/>
      <c r="AD7" s="348"/>
      <c r="AE7" s="348"/>
      <c r="AF7" s="17"/>
      <c r="AG7" s="14" t="str">
        <f t="shared" si="3"/>
        <v xml:space="preserve"> </v>
      </c>
      <c r="AH7" s="761">
        <f t="shared" si="4"/>
        <v>0</v>
      </c>
      <c r="AI7" s="761">
        <f t="shared" si="5"/>
        <v>0</v>
      </c>
      <c r="AJ7" s="61"/>
      <c r="AK7" s="753"/>
      <c r="AL7" s="348"/>
      <c r="AM7" s="348"/>
      <c r="AN7" s="348"/>
      <c r="AO7" s="348"/>
      <c r="AP7" s="348"/>
      <c r="AQ7" s="348"/>
      <c r="AR7" s="348"/>
      <c r="AS7" s="348"/>
      <c r="AT7" s="348"/>
      <c r="AU7" s="348"/>
      <c r="AV7" s="348"/>
      <c r="AW7" s="348"/>
      <c r="AX7" s="17"/>
      <c r="AY7" s="14" t="str">
        <f t="shared" si="6"/>
        <v xml:space="preserve"> </v>
      </c>
      <c r="AZ7" s="761">
        <f t="shared" si="7"/>
        <v>0</v>
      </c>
      <c r="BA7" s="615"/>
      <c r="BB7" s="349" t="str">
        <v>B</v>
      </c>
      <c r="BC7" s="349" t="str">
        <v>B</v>
      </c>
      <c r="BD7" s="349"/>
    </row>
    <row r="8" spans="1:56" ht="32" customHeight="1">
      <c r="A8" s="347"/>
      <c r="B8" s="753"/>
      <c r="C8" s="348"/>
      <c r="D8" s="348"/>
      <c r="E8" s="348"/>
      <c r="F8" s="348"/>
      <c r="G8" s="348"/>
      <c r="H8" s="348"/>
      <c r="I8" s="348"/>
      <c r="J8" s="348"/>
      <c r="K8" s="348"/>
      <c r="L8" s="348"/>
      <c r="M8" s="348"/>
      <c r="N8" s="17"/>
      <c r="O8" s="14" t="str">
        <f t="shared" si="0"/>
        <v xml:space="preserve"> </v>
      </c>
      <c r="P8" s="761">
        <f t="shared" si="1"/>
        <v>0</v>
      </c>
      <c r="Q8" s="761">
        <f t="shared" si="2"/>
        <v>0</v>
      </c>
      <c r="R8" s="61"/>
      <c r="S8" s="753"/>
      <c r="T8" s="348"/>
      <c r="U8" s="348"/>
      <c r="V8" s="348"/>
      <c r="W8" s="348"/>
      <c r="X8" s="348"/>
      <c r="Y8" s="348"/>
      <c r="Z8" s="348"/>
      <c r="AA8" s="348"/>
      <c r="AB8" s="348"/>
      <c r="AC8" s="348"/>
      <c r="AD8" s="348"/>
      <c r="AE8" s="348"/>
      <c r="AF8" s="17"/>
      <c r="AG8" s="14" t="str">
        <f t="shared" si="3"/>
        <v xml:space="preserve"> </v>
      </c>
      <c r="AH8" s="761">
        <f t="shared" si="4"/>
        <v>0</v>
      </c>
      <c r="AI8" s="761">
        <f t="shared" si="5"/>
        <v>0</v>
      </c>
      <c r="AJ8" s="61"/>
      <c r="AK8" s="753"/>
      <c r="AL8" s="348"/>
      <c r="AM8" s="348"/>
      <c r="AN8" s="348"/>
      <c r="AO8" s="348"/>
      <c r="AP8" s="348"/>
      <c r="AQ8" s="348"/>
      <c r="AR8" s="348"/>
      <c r="AS8" s="348"/>
      <c r="AT8" s="348"/>
      <c r="AU8" s="348"/>
      <c r="AV8" s="348"/>
      <c r="AW8" s="348"/>
      <c r="AX8" s="17"/>
      <c r="AY8" s="14" t="str">
        <f t="shared" si="6"/>
        <v xml:space="preserve"> </v>
      </c>
      <c r="AZ8" s="761">
        <f t="shared" si="7"/>
        <v>0</v>
      </c>
      <c r="BA8" s="615"/>
      <c r="BB8" s="349" t="str">
        <v>NS1</v>
      </c>
      <c r="BC8" s="349"/>
      <c r="BD8" s="349"/>
    </row>
    <row r="9" spans="1:56" ht="32" customHeight="1">
      <c r="A9" s="347"/>
      <c r="B9" s="753"/>
      <c r="C9" s="348"/>
      <c r="D9" s="348"/>
      <c r="E9" s="348"/>
      <c r="F9" s="348"/>
      <c r="G9" s="348"/>
      <c r="H9" s="348"/>
      <c r="I9" s="348"/>
      <c r="J9" s="348"/>
      <c r="K9" s="348"/>
      <c r="L9" s="348"/>
      <c r="M9" s="348"/>
      <c r="N9" s="17"/>
      <c r="O9" s="14" t="str">
        <f t="shared" si="0"/>
        <v xml:space="preserve"> </v>
      </c>
      <c r="P9" s="761">
        <f t="shared" si="1"/>
        <v>0</v>
      </c>
      <c r="Q9" s="761">
        <f t="shared" si="2"/>
        <v>0</v>
      </c>
      <c r="R9" s="61"/>
      <c r="S9" s="753"/>
      <c r="T9" s="348"/>
      <c r="U9" s="348"/>
      <c r="V9" s="348"/>
      <c r="W9" s="348"/>
      <c r="X9" s="348"/>
      <c r="Y9" s="348"/>
      <c r="Z9" s="348"/>
      <c r="AA9" s="348"/>
      <c r="AB9" s="348"/>
      <c r="AC9" s="348"/>
      <c r="AD9" s="348"/>
      <c r="AE9" s="348"/>
      <c r="AF9" s="17"/>
      <c r="AG9" s="14" t="str">
        <f t="shared" si="3"/>
        <v xml:space="preserve"> </v>
      </c>
      <c r="AH9" s="761">
        <f t="shared" si="4"/>
        <v>0</v>
      </c>
      <c r="AI9" s="761">
        <f t="shared" si="5"/>
        <v>0</v>
      </c>
      <c r="AJ9" s="61"/>
      <c r="AK9" s="753"/>
      <c r="AL9" s="348"/>
      <c r="AM9" s="348"/>
      <c r="AN9" s="348"/>
      <c r="AO9" s="348"/>
      <c r="AP9" s="348"/>
      <c r="AQ9" s="348"/>
      <c r="AR9" s="348"/>
      <c r="AS9" s="348"/>
      <c r="AT9" s="348"/>
      <c r="AU9" s="348"/>
      <c r="AV9" s="348"/>
      <c r="AW9" s="348"/>
      <c r="AX9" s="17"/>
      <c r="AY9" s="14" t="str">
        <f t="shared" si="6"/>
        <v xml:space="preserve"> </v>
      </c>
      <c r="AZ9" s="761">
        <f t="shared" si="7"/>
        <v>0</v>
      </c>
      <c r="BA9" s="349" t="s">
        <v>319</v>
      </c>
      <c r="BB9" s="349"/>
      <c r="BC9" s="349"/>
      <c r="BD9" s="349"/>
    </row>
    <row r="10" spans="1:56" ht="32" customHeight="1">
      <c r="A10" s="347"/>
      <c r="B10" s="753"/>
      <c r="C10" s="348"/>
      <c r="D10" s="348"/>
      <c r="E10" s="348"/>
      <c r="F10" s="348"/>
      <c r="G10" s="348"/>
      <c r="H10" s="348"/>
      <c r="I10" s="348"/>
      <c r="J10" s="348"/>
      <c r="K10" s="348"/>
      <c r="L10" s="348"/>
      <c r="M10" s="348"/>
      <c r="N10" s="17"/>
      <c r="O10" s="14" t="str">
        <f t="shared" si="0"/>
        <v xml:space="preserve"> </v>
      </c>
      <c r="P10" s="761">
        <f t="shared" si="1"/>
        <v>0</v>
      </c>
      <c r="Q10" s="761">
        <f t="shared" si="2"/>
        <v>0</v>
      </c>
      <c r="R10" s="61"/>
      <c r="S10" s="753"/>
      <c r="T10" s="348"/>
      <c r="U10" s="348"/>
      <c r="V10" s="348"/>
      <c r="W10" s="348"/>
      <c r="X10" s="348"/>
      <c r="Y10" s="348"/>
      <c r="Z10" s="348"/>
      <c r="AA10" s="348"/>
      <c r="AB10" s="348"/>
      <c r="AC10" s="348"/>
      <c r="AD10" s="348"/>
      <c r="AE10" s="348"/>
      <c r="AF10" s="17"/>
      <c r="AG10" s="14" t="str">
        <f t="shared" si="3"/>
        <v xml:space="preserve"> </v>
      </c>
      <c r="AH10" s="761">
        <f t="shared" si="4"/>
        <v>0</v>
      </c>
      <c r="AI10" s="761">
        <f t="shared" si="5"/>
        <v>0</v>
      </c>
      <c r="AJ10" s="61"/>
      <c r="AK10" s="753"/>
      <c r="AL10" s="348"/>
      <c r="AM10" s="348"/>
      <c r="AN10" s="348"/>
      <c r="AO10" s="348"/>
      <c r="AP10" s="348"/>
      <c r="AQ10" s="348"/>
      <c r="AR10" s="348"/>
      <c r="AS10" s="348"/>
      <c r="AT10" s="348"/>
      <c r="AU10" s="348"/>
      <c r="AV10" s="348"/>
      <c r="AW10" s="348"/>
      <c r="AX10" s="17"/>
      <c r="AY10" s="14" t="str">
        <f t="shared" si="6"/>
        <v xml:space="preserve"> </v>
      </c>
      <c r="AZ10" s="761">
        <f t="shared" si="7"/>
        <v>0</v>
      </c>
      <c r="BA10" s="349" t="s">
        <v>320</v>
      </c>
    </row>
    <row r="11" spans="1:56" ht="32" customHeight="1">
      <c r="A11" s="347"/>
      <c r="B11" s="753"/>
      <c r="C11" s="348"/>
      <c r="D11" s="348"/>
      <c r="E11" s="348"/>
      <c r="F11" s="348"/>
      <c r="G11" s="348"/>
      <c r="H11" s="348"/>
      <c r="I11" s="348"/>
      <c r="J11" s="348"/>
      <c r="K11" s="348"/>
      <c r="L11" s="348"/>
      <c r="M11" s="348"/>
      <c r="N11" s="17"/>
      <c r="O11" s="14" t="str">
        <f t="shared" si="0"/>
        <v xml:space="preserve"> </v>
      </c>
      <c r="P11" s="761">
        <f t="shared" si="1"/>
        <v>0</v>
      </c>
      <c r="Q11" s="761">
        <f t="shared" si="2"/>
        <v>0</v>
      </c>
      <c r="R11" s="61"/>
      <c r="S11" s="753"/>
      <c r="T11" s="348"/>
      <c r="U11" s="348"/>
      <c r="V11" s="348"/>
      <c r="W11" s="348"/>
      <c r="X11" s="348"/>
      <c r="Y11" s="348"/>
      <c r="Z11" s="348"/>
      <c r="AA11" s="348"/>
      <c r="AB11" s="348"/>
      <c r="AC11" s="348"/>
      <c r="AD11" s="348"/>
      <c r="AE11" s="348"/>
      <c r="AF11" s="17"/>
      <c r="AG11" s="14" t="str">
        <f t="shared" si="3"/>
        <v xml:space="preserve"> </v>
      </c>
      <c r="AH11" s="761">
        <f t="shared" si="4"/>
        <v>0</v>
      </c>
      <c r="AI11" s="761">
        <f t="shared" si="5"/>
        <v>0</v>
      </c>
      <c r="AJ11" s="61"/>
      <c r="AK11" s="753"/>
      <c r="AL11" s="348"/>
      <c r="AM11" s="348"/>
      <c r="AN11" s="348"/>
      <c r="AO11" s="348"/>
      <c r="AP11" s="348"/>
      <c r="AQ11" s="348"/>
      <c r="AR11" s="348"/>
      <c r="AS11" s="348"/>
      <c r="AT11" s="348"/>
      <c r="AU11" s="348"/>
      <c r="AV11" s="348"/>
      <c r="AW11" s="348"/>
      <c r="AX11" s="17"/>
      <c r="AY11" s="14" t="str">
        <f t="shared" si="6"/>
        <v xml:space="preserve"> </v>
      </c>
      <c r="AZ11" s="761">
        <f t="shared" si="7"/>
        <v>0</v>
      </c>
      <c r="BA11" s="349" t="s">
        <v>321</v>
      </c>
    </row>
    <row r="12" spans="1:56" ht="32" customHeight="1">
      <c r="A12" s="347"/>
      <c r="B12" s="753"/>
      <c r="C12" s="348"/>
      <c r="D12" s="348"/>
      <c r="E12" s="348"/>
      <c r="F12" s="348"/>
      <c r="G12" s="348"/>
      <c r="H12" s="348"/>
      <c r="I12" s="348"/>
      <c r="J12" s="348"/>
      <c r="K12" s="348"/>
      <c r="L12" s="348"/>
      <c r="M12" s="348"/>
      <c r="N12" s="17"/>
      <c r="O12" s="14" t="str">
        <f t="shared" si="0"/>
        <v xml:space="preserve"> </v>
      </c>
      <c r="P12" s="761">
        <f t="shared" si="1"/>
        <v>0</v>
      </c>
      <c r="Q12" s="761">
        <f t="shared" si="2"/>
        <v>0</v>
      </c>
      <c r="R12" s="61"/>
      <c r="S12" s="753"/>
      <c r="T12" s="348"/>
      <c r="U12" s="348"/>
      <c r="V12" s="348"/>
      <c r="W12" s="348"/>
      <c r="X12" s="348"/>
      <c r="Y12" s="348"/>
      <c r="Z12" s="348"/>
      <c r="AA12" s="348"/>
      <c r="AB12" s="348"/>
      <c r="AC12" s="348"/>
      <c r="AD12" s="348"/>
      <c r="AE12" s="348"/>
      <c r="AF12" s="17"/>
      <c r="AG12" s="14" t="str">
        <f t="shared" si="3"/>
        <v xml:space="preserve"> </v>
      </c>
      <c r="AH12" s="761">
        <f t="shared" si="4"/>
        <v>0</v>
      </c>
      <c r="AI12" s="761">
        <f t="shared" si="5"/>
        <v>0</v>
      </c>
      <c r="AJ12" s="61"/>
      <c r="AK12" s="753"/>
      <c r="AL12" s="348"/>
      <c r="AM12" s="348"/>
      <c r="AN12" s="348"/>
      <c r="AO12" s="348"/>
      <c r="AP12" s="348"/>
      <c r="AQ12" s="348"/>
      <c r="AR12" s="348"/>
      <c r="AS12" s="348"/>
      <c r="AT12" s="348"/>
      <c r="AU12" s="348"/>
      <c r="AV12" s="348"/>
      <c r="AW12" s="348"/>
      <c r="AX12" s="17"/>
      <c r="AY12" s="14" t="str">
        <f t="shared" si="6"/>
        <v xml:space="preserve"> </v>
      </c>
      <c r="AZ12" s="761">
        <f t="shared" si="7"/>
        <v>0</v>
      </c>
      <c r="BA12" s="349" t="s">
        <v>322</v>
      </c>
    </row>
    <row r="13" spans="1:56" ht="32" customHeight="1">
      <c r="A13" s="347"/>
      <c r="B13" s="753"/>
      <c r="C13" s="348"/>
      <c r="D13" s="348"/>
      <c r="E13" s="348"/>
      <c r="F13" s="348"/>
      <c r="G13" s="348"/>
      <c r="H13" s="348"/>
      <c r="I13" s="348"/>
      <c r="J13" s="348"/>
      <c r="K13" s="348"/>
      <c r="L13" s="348"/>
      <c r="M13" s="348"/>
      <c r="N13" s="17"/>
      <c r="O13" s="14" t="str">
        <f t="shared" si="0"/>
        <v xml:space="preserve"> </v>
      </c>
      <c r="P13" s="761">
        <f t="shared" si="1"/>
        <v>0</v>
      </c>
      <c r="Q13" s="761">
        <f t="shared" si="2"/>
        <v>0</v>
      </c>
      <c r="R13" s="61"/>
      <c r="S13" s="753"/>
      <c r="T13" s="348"/>
      <c r="U13" s="348"/>
      <c r="V13" s="348"/>
      <c r="W13" s="348"/>
      <c r="X13" s="348"/>
      <c r="Y13" s="348"/>
      <c r="Z13" s="348"/>
      <c r="AA13" s="348"/>
      <c r="AB13" s="348"/>
      <c r="AC13" s="348"/>
      <c r="AD13" s="348"/>
      <c r="AE13" s="348"/>
      <c r="AF13" s="17"/>
      <c r="AG13" s="14" t="str">
        <f t="shared" si="3"/>
        <v xml:space="preserve"> </v>
      </c>
      <c r="AH13" s="761">
        <f t="shared" si="4"/>
        <v>0</v>
      </c>
      <c r="AI13" s="761">
        <f t="shared" si="5"/>
        <v>0</v>
      </c>
      <c r="AJ13" s="61"/>
      <c r="AK13" s="753"/>
      <c r="AL13" s="348"/>
      <c r="AM13" s="348"/>
      <c r="AN13" s="348"/>
      <c r="AO13" s="348"/>
      <c r="AP13" s="348"/>
      <c r="AQ13" s="348"/>
      <c r="AR13" s="348"/>
      <c r="AS13" s="348"/>
      <c r="AT13" s="348"/>
      <c r="AU13" s="348"/>
      <c r="AV13" s="348"/>
      <c r="AW13" s="348"/>
      <c r="AX13" s="17"/>
      <c r="AY13" s="14" t="str">
        <f t="shared" si="6"/>
        <v xml:space="preserve"> </v>
      </c>
      <c r="AZ13" s="761">
        <f t="shared" si="7"/>
        <v>0</v>
      </c>
      <c r="BA13" s="349" t="s">
        <v>323</v>
      </c>
    </row>
    <row r="14" spans="1:56" ht="32" customHeight="1">
      <c r="A14" s="347"/>
      <c r="B14" s="753"/>
      <c r="C14" s="348"/>
      <c r="D14" s="348"/>
      <c r="E14" s="348"/>
      <c r="F14" s="348"/>
      <c r="G14" s="348"/>
      <c r="H14" s="348"/>
      <c r="I14" s="348"/>
      <c r="J14" s="348"/>
      <c r="K14" s="348"/>
      <c r="L14" s="348"/>
      <c r="M14" s="348"/>
      <c r="N14" s="17"/>
      <c r="O14" s="14" t="str">
        <f t="shared" si="0"/>
        <v xml:space="preserve"> </v>
      </c>
      <c r="P14" s="761">
        <f t="shared" si="1"/>
        <v>0</v>
      </c>
      <c r="Q14" s="761">
        <f t="shared" si="2"/>
        <v>0</v>
      </c>
      <c r="R14" s="61"/>
      <c r="S14" s="753"/>
      <c r="T14" s="348"/>
      <c r="U14" s="348"/>
      <c r="V14" s="348"/>
      <c r="W14" s="348"/>
      <c r="X14" s="348"/>
      <c r="Y14" s="348"/>
      <c r="Z14" s="348"/>
      <c r="AA14" s="348"/>
      <c r="AB14" s="348"/>
      <c r="AC14" s="348"/>
      <c r="AD14" s="348"/>
      <c r="AE14" s="348"/>
      <c r="AF14" s="17"/>
      <c r="AG14" s="14" t="str">
        <f t="shared" si="3"/>
        <v xml:space="preserve"> </v>
      </c>
      <c r="AH14" s="761">
        <f t="shared" si="4"/>
        <v>0</v>
      </c>
      <c r="AI14" s="761">
        <f t="shared" si="5"/>
        <v>0</v>
      </c>
      <c r="AJ14" s="61"/>
      <c r="AK14" s="753"/>
      <c r="AL14" s="348"/>
      <c r="AM14" s="348"/>
      <c r="AN14" s="348"/>
      <c r="AO14" s="348"/>
      <c r="AP14" s="348"/>
      <c r="AQ14" s="348"/>
      <c r="AR14" s="348"/>
      <c r="AS14" s="348"/>
      <c r="AT14" s="348"/>
      <c r="AU14" s="348"/>
      <c r="AV14" s="348"/>
      <c r="AW14" s="348"/>
      <c r="AX14" s="17"/>
      <c r="AY14" s="14" t="str">
        <f t="shared" si="6"/>
        <v xml:space="preserve"> </v>
      </c>
      <c r="AZ14" s="761">
        <f t="shared" si="7"/>
        <v>0</v>
      </c>
      <c r="BA14" s="615"/>
    </row>
    <row r="15" spans="1:56" ht="32" customHeight="1">
      <c r="A15" s="347"/>
      <c r="B15" s="753"/>
      <c r="C15" s="348"/>
      <c r="D15" s="348"/>
      <c r="E15" s="348"/>
      <c r="F15" s="348"/>
      <c r="G15" s="348"/>
      <c r="H15" s="348"/>
      <c r="I15" s="348"/>
      <c r="J15" s="348"/>
      <c r="K15" s="348"/>
      <c r="L15" s="348"/>
      <c r="M15" s="348"/>
      <c r="N15" s="17"/>
      <c r="O15" s="14" t="str">
        <f t="shared" si="0"/>
        <v xml:space="preserve"> </v>
      </c>
      <c r="P15" s="761">
        <f t="shared" si="1"/>
        <v>0</v>
      </c>
      <c r="Q15" s="761">
        <f t="shared" si="2"/>
        <v>0</v>
      </c>
      <c r="R15" s="61"/>
      <c r="S15" s="753"/>
      <c r="T15" s="348"/>
      <c r="U15" s="348"/>
      <c r="V15" s="348"/>
      <c r="W15" s="348"/>
      <c r="X15" s="348"/>
      <c r="Y15" s="348"/>
      <c r="Z15" s="348"/>
      <c r="AA15" s="348"/>
      <c r="AB15" s="348"/>
      <c r="AC15" s="348"/>
      <c r="AD15" s="348"/>
      <c r="AE15" s="348"/>
      <c r="AF15" s="17"/>
      <c r="AG15" s="14" t="str">
        <f t="shared" si="3"/>
        <v xml:space="preserve"> </v>
      </c>
      <c r="AH15" s="761">
        <f t="shared" si="4"/>
        <v>0</v>
      </c>
      <c r="AI15" s="761">
        <f t="shared" si="5"/>
        <v>0</v>
      </c>
      <c r="AJ15" s="61"/>
      <c r="AK15" s="753"/>
      <c r="AL15" s="348"/>
      <c r="AM15" s="348"/>
      <c r="AN15" s="348"/>
      <c r="AO15" s="348"/>
      <c r="AP15" s="348"/>
      <c r="AQ15" s="348"/>
      <c r="AR15" s="348"/>
      <c r="AS15" s="348"/>
      <c r="AT15" s="348"/>
      <c r="AU15" s="348"/>
      <c r="AV15" s="348"/>
      <c r="AW15" s="348"/>
      <c r="AX15" s="17"/>
      <c r="AY15" s="14" t="str">
        <f t="shared" si="6"/>
        <v xml:space="preserve"> </v>
      </c>
      <c r="AZ15" s="761">
        <f t="shared" si="7"/>
        <v>0</v>
      </c>
      <c r="BA15" s="615"/>
    </row>
    <row r="16" spans="1:56" ht="32" customHeight="1">
      <c r="A16" s="347"/>
      <c r="B16" s="753"/>
      <c r="C16" s="348"/>
      <c r="D16" s="348"/>
      <c r="E16" s="348"/>
      <c r="F16" s="348"/>
      <c r="G16" s="348"/>
      <c r="H16" s="348"/>
      <c r="I16" s="348"/>
      <c r="J16" s="348"/>
      <c r="K16" s="348"/>
      <c r="L16" s="348"/>
      <c r="M16" s="348"/>
      <c r="N16" s="17"/>
      <c r="O16" s="14" t="str">
        <f t="shared" si="0"/>
        <v xml:space="preserve"> </v>
      </c>
      <c r="P16" s="761">
        <f t="shared" si="1"/>
        <v>0</v>
      </c>
      <c r="Q16" s="761">
        <f t="shared" si="2"/>
        <v>0</v>
      </c>
      <c r="R16" s="61"/>
      <c r="S16" s="753"/>
      <c r="T16" s="348"/>
      <c r="U16" s="348"/>
      <c r="V16" s="348"/>
      <c r="W16" s="348"/>
      <c r="X16" s="348"/>
      <c r="Y16" s="348"/>
      <c r="Z16" s="348"/>
      <c r="AA16" s="348"/>
      <c r="AB16" s="348"/>
      <c r="AC16" s="348"/>
      <c r="AD16" s="348"/>
      <c r="AE16" s="348"/>
      <c r="AF16" s="17"/>
      <c r="AG16" s="14" t="str">
        <f t="shared" si="3"/>
        <v xml:space="preserve"> </v>
      </c>
      <c r="AH16" s="761">
        <f t="shared" si="4"/>
        <v>0</v>
      </c>
      <c r="AI16" s="761">
        <f t="shared" si="5"/>
        <v>0</v>
      </c>
      <c r="AJ16" s="61"/>
      <c r="AK16" s="753"/>
      <c r="AL16" s="348"/>
      <c r="AM16" s="348"/>
      <c r="AN16" s="348"/>
      <c r="AO16" s="348"/>
      <c r="AP16" s="348"/>
      <c r="AQ16" s="348"/>
      <c r="AR16" s="348"/>
      <c r="AS16" s="348"/>
      <c r="AT16" s="348"/>
      <c r="AU16" s="348"/>
      <c r="AV16" s="348"/>
      <c r="AW16" s="348"/>
      <c r="AX16" s="17"/>
      <c r="AY16" s="14" t="str">
        <f t="shared" si="6"/>
        <v xml:space="preserve"> </v>
      </c>
      <c r="AZ16" s="761">
        <f t="shared" si="7"/>
        <v>0</v>
      </c>
      <c r="BA16" s="615"/>
    </row>
    <row r="17" spans="1:52" ht="32" customHeight="1">
      <c r="A17" s="347"/>
      <c r="B17" s="753"/>
      <c r="C17" s="348"/>
      <c r="D17" s="348"/>
      <c r="E17" s="348"/>
      <c r="F17" s="348"/>
      <c r="G17" s="348"/>
      <c r="H17" s="348"/>
      <c r="I17" s="348"/>
      <c r="J17" s="348"/>
      <c r="K17" s="348"/>
      <c r="L17" s="348"/>
      <c r="M17" s="348"/>
      <c r="N17" s="17"/>
      <c r="O17" s="14" t="str">
        <f t="shared" si="0"/>
        <v xml:space="preserve"> </v>
      </c>
      <c r="P17" s="761">
        <f>COUNTIF(C17:M17,"*")</f>
        <v>0</v>
      </c>
      <c r="Q17" s="761">
        <f t="shared" si="2"/>
        <v>0</v>
      </c>
      <c r="R17" s="61"/>
      <c r="S17" s="753"/>
      <c r="T17" s="348"/>
      <c r="U17" s="348"/>
      <c r="V17" s="348"/>
      <c r="W17" s="348"/>
      <c r="X17" s="348"/>
      <c r="Y17" s="348"/>
      <c r="Z17" s="348"/>
      <c r="AA17" s="348"/>
      <c r="AB17" s="348"/>
      <c r="AC17" s="348"/>
      <c r="AD17" s="348"/>
      <c r="AE17" s="348"/>
      <c r="AF17" s="17"/>
      <c r="AG17" s="14" t="str">
        <f t="shared" si="3"/>
        <v xml:space="preserve"> </v>
      </c>
      <c r="AH17" s="761">
        <f t="shared" si="4"/>
        <v>0</v>
      </c>
      <c r="AI17" s="761">
        <f t="shared" si="5"/>
        <v>0</v>
      </c>
      <c r="AJ17" s="61"/>
      <c r="AK17" s="753"/>
      <c r="AL17" s="348"/>
      <c r="AM17" s="348"/>
      <c r="AN17" s="348"/>
      <c r="AO17" s="348"/>
      <c r="AP17" s="348"/>
      <c r="AQ17" s="348"/>
      <c r="AR17" s="348"/>
      <c r="AS17" s="348"/>
      <c r="AT17" s="348"/>
      <c r="AU17" s="348"/>
      <c r="AV17" s="348"/>
      <c r="AW17" s="348"/>
      <c r="AX17" s="17"/>
      <c r="AY17" s="14" t="str">
        <f t="shared" si="6"/>
        <v xml:space="preserve"> </v>
      </c>
      <c r="AZ17" s="761">
        <f t="shared" si="7"/>
        <v>0</v>
      </c>
    </row>
    <row r="18" spans="1:52" ht="32" customHeight="1">
      <c r="A18" s="347"/>
      <c r="B18" s="753"/>
      <c r="C18" s="348"/>
      <c r="D18" s="348"/>
      <c r="E18" s="348"/>
      <c r="F18" s="348"/>
      <c r="G18" s="348"/>
      <c r="H18" s="348"/>
      <c r="I18" s="348"/>
      <c r="J18" s="348"/>
      <c r="K18" s="348"/>
      <c r="L18" s="348"/>
      <c r="M18" s="348"/>
      <c r="N18" s="17"/>
      <c r="O18" s="14" t="str">
        <f t="shared" si="0"/>
        <v xml:space="preserve"> </v>
      </c>
      <c r="P18" s="761">
        <f t="shared" si="1"/>
        <v>0</v>
      </c>
      <c r="Q18" s="761">
        <f t="shared" si="2"/>
        <v>0</v>
      </c>
      <c r="R18" s="61"/>
      <c r="S18" s="753"/>
      <c r="T18" s="348"/>
      <c r="U18" s="348"/>
      <c r="V18" s="348"/>
      <c r="W18" s="348"/>
      <c r="X18" s="348"/>
      <c r="Y18" s="348"/>
      <c r="Z18" s="348"/>
      <c r="AA18" s="348"/>
      <c r="AB18" s="348"/>
      <c r="AC18" s="348"/>
      <c r="AD18" s="348"/>
      <c r="AE18" s="348"/>
      <c r="AF18" s="17"/>
      <c r="AG18" s="14" t="str">
        <f t="shared" si="3"/>
        <v xml:space="preserve"> </v>
      </c>
      <c r="AH18" s="761">
        <f t="shared" si="4"/>
        <v>0</v>
      </c>
      <c r="AI18" s="761">
        <f t="shared" si="5"/>
        <v>0</v>
      </c>
      <c r="AJ18" s="61"/>
      <c r="AK18" s="753"/>
      <c r="AL18" s="348"/>
      <c r="AM18" s="348"/>
      <c r="AN18" s="348"/>
      <c r="AO18" s="348"/>
      <c r="AP18" s="348"/>
      <c r="AQ18" s="348"/>
      <c r="AR18" s="348"/>
      <c r="AS18" s="348"/>
      <c r="AT18" s="348"/>
      <c r="AU18" s="348"/>
      <c r="AV18" s="348"/>
      <c r="AW18" s="348"/>
      <c r="AX18" s="17"/>
      <c r="AY18" s="14" t="str">
        <f t="shared" si="6"/>
        <v xml:space="preserve"> </v>
      </c>
      <c r="AZ18" s="761">
        <f t="shared" si="7"/>
        <v>0</v>
      </c>
    </row>
    <row r="19" spans="1:52" ht="32" customHeight="1">
      <c r="A19" s="347"/>
      <c r="B19" s="753"/>
      <c r="C19" s="348"/>
      <c r="D19" s="348"/>
      <c r="E19" s="348"/>
      <c r="F19" s="348"/>
      <c r="G19" s="348"/>
      <c r="H19" s="348"/>
      <c r="I19" s="348"/>
      <c r="J19" s="348"/>
      <c r="K19" s="348"/>
      <c r="L19" s="348"/>
      <c r="M19" s="348"/>
      <c r="N19" s="17"/>
      <c r="O19" s="14" t="str">
        <f t="shared" si="0"/>
        <v xml:space="preserve"> </v>
      </c>
      <c r="P19" s="761">
        <f t="shared" si="1"/>
        <v>0</v>
      </c>
      <c r="Q19" s="761">
        <f t="shared" si="2"/>
        <v>0</v>
      </c>
      <c r="R19" s="61"/>
      <c r="S19" s="753"/>
      <c r="T19" s="348"/>
      <c r="U19" s="348"/>
      <c r="V19" s="348"/>
      <c r="W19" s="348"/>
      <c r="X19" s="348"/>
      <c r="Y19" s="348"/>
      <c r="Z19" s="348"/>
      <c r="AA19" s="348"/>
      <c r="AB19" s="348"/>
      <c r="AC19" s="348"/>
      <c r="AD19" s="348"/>
      <c r="AE19" s="348"/>
      <c r="AF19" s="17"/>
      <c r="AG19" s="14" t="str">
        <f t="shared" si="3"/>
        <v xml:space="preserve"> </v>
      </c>
      <c r="AH19" s="761">
        <f t="shared" si="4"/>
        <v>0</v>
      </c>
      <c r="AI19" s="761">
        <f t="shared" si="5"/>
        <v>0</v>
      </c>
      <c r="AJ19" s="61"/>
      <c r="AK19" s="753"/>
      <c r="AL19" s="348"/>
      <c r="AM19" s="348"/>
      <c r="AN19" s="348"/>
      <c r="AO19" s="348"/>
      <c r="AP19" s="348"/>
      <c r="AQ19" s="348"/>
      <c r="AR19" s="348"/>
      <c r="AS19" s="348"/>
      <c r="AT19" s="348"/>
      <c r="AU19" s="348"/>
      <c r="AV19" s="348"/>
      <c r="AW19" s="348"/>
      <c r="AX19" s="17"/>
      <c r="AY19" s="14" t="str">
        <f t="shared" si="6"/>
        <v xml:space="preserve"> </v>
      </c>
      <c r="AZ19" s="761">
        <f t="shared" si="7"/>
        <v>0</v>
      </c>
    </row>
    <row r="20" spans="1:52" ht="32" customHeight="1">
      <c r="A20" s="347"/>
      <c r="B20" s="753"/>
      <c r="C20" s="348"/>
      <c r="D20" s="348"/>
      <c r="E20" s="348"/>
      <c r="F20" s="348"/>
      <c r="G20" s="348"/>
      <c r="H20" s="348"/>
      <c r="I20" s="348"/>
      <c r="J20" s="348"/>
      <c r="K20" s="348"/>
      <c r="L20" s="348"/>
      <c r="M20" s="348"/>
      <c r="N20" s="17"/>
      <c r="O20" s="14" t="str">
        <f t="shared" si="0"/>
        <v xml:space="preserve"> </v>
      </c>
      <c r="P20" s="761">
        <f t="shared" si="1"/>
        <v>0</v>
      </c>
      <c r="Q20" s="761">
        <f t="shared" si="2"/>
        <v>0</v>
      </c>
      <c r="R20" s="61"/>
      <c r="S20" s="753"/>
      <c r="T20" s="348"/>
      <c r="U20" s="348"/>
      <c r="V20" s="348"/>
      <c r="W20" s="348"/>
      <c r="X20" s="348"/>
      <c r="Y20" s="348"/>
      <c r="Z20" s="348"/>
      <c r="AA20" s="348"/>
      <c r="AB20" s="348"/>
      <c r="AC20" s="348"/>
      <c r="AD20" s="348"/>
      <c r="AE20" s="348"/>
      <c r="AF20" s="17"/>
      <c r="AG20" s="14" t="str">
        <f t="shared" si="3"/>
        <v xml:space="preserve"> </v>
      </c>
      <c r="AH20" s="761">
        <f t="shared" si="4"/>
        <v>0</v>
      </c>
      <c r="AI20" s="761">
        <f t="shared" si="5"/>
        <v>0</v>
      </c>
      <c r="AJ20" s="61"/>
      <c r="AK20" s="753"/>
      <c r="AL20" s="348"/>
      <c r="AM20" s="348"/>
      <c r="AN20" s="348"/>
      <c r="AO20" s="348"/>
      <c r="AP20" s="348"/>
      <c r="AQ20" s="348"/>
      <c r="AR20" s="348"/>
      <c r="AS20" s="348"/>
      <c r="AT20" s="348"/>
      <c r="AU20" s="348"/>
      <c r="AV20" s="348"/>
      <c r="AW20" s="348"/>
      <c r="AX20" s="17"/>
      <c r="AY20" s="14" t="str">
        <f>IF(COUNTIF(AL20:AW20,"*s*")&gt;0,"X"," ")</f>
        <v xml:space="preserve"> </v>
      </c>
      <c r="AZ20" s="761">
        <f t="shared" si="7"/>
        <v>0</v>
      </c>
    </row>
    <row r="21" spans="1:52" ht="32" customHeight="1">
      <c r="A21" s="347"/>
      <c r="B21" s="753"/>
      <c r="C21" s="348"/>
      <c r="D21" s="348"/>
      <c r="E21" s="348"/>
      <c r="F21" s="348"/>
      <c r="G21" s="348"/>
      <c r="H21" s="348"/>
      <c r="I21" s="348"/>
      <c r="J21" s="348"/>
      <c r="K21" s="348"/>
      <c r="L21" s="348"/>
      <c r="M21" s="348"/>
      <c r="N21" s="17"/>
      <c r="O21" s="14" t="str">
        <f t="shared" si="0"/>
        <v xml:space="preserve"> </v>
      </c>
      <c r="P21" s="761">
        <f t="shared" si="1"/>
        <v>0</v>
      </c>
      <c r="Q21" s="761">
        <f t="shared" si="2"/>
        <v>0</v>
      </c>
      <c r="R21" s="61"/>
      <c r="S21" s="753"/>
      <c r="T21" s="348"/>
      <c r="U21" s="348"/>
      <c r="V21" s="348"/>
      <c r="W21" s="348"/>
      <c r="X21" s="348"/>
      <c r="Y21" s="348"/>
      <c r="Z21" s="348"/>
      <c r="AA21" s="348"/>
      <c r="AB21" s="348"/>
      <c r="AC21" s="348"/>
      <c r="AD21" s="348"/>
      <c r="AE21" s="348"/>
      <c r="AF21" s="17"/>
      <c r="AG21" s="14" t="str">
        <f t="shared" si="3"/>
        <v xml:space="preserve"> </v>
      </c>
      <c r="AH21" s="761">
        <f t="shared" si="4"/>
        <v>0</v>
      </c>
      <c r="AI21" s="761">
        <f t="shared" si="5"/>
        <v>0</v>
      </c>
      <c r="AJ21" s="841" t="s">
        <v>324</v>
      </c>
      <c r="AK21" s="842"/>
      <c r="AL21" s="18">
        <f>COUNTIF(AL5:AL20,"A")</f>
        <v>0</v>
      </c>
      <c r="AM21" s="18">
        <f t="shared" ref="AM21:AW21" si="8">COUNTIF(AM5:AM20,"A")</f>
        <v>0</v>
      </c>
      <c r="AN21" s="18">
        <f t="shared" si="8"/>
        <v>0</v>
      </c>
      <c r="AO21" s="18">
        <f t="shared" si="8"/>
        <v>0</v>
      </c>
      <c r="AP21" s="18">
        <f t="shared" si="8"/>
        <v>0</v>
      </c>
      <c r="AQ21" s="18">
        <f t="shared" si="8"/>
        <v>0</v>
      </c>
      <c r="AR21" s="18">
        <f t="shared" si="8"/>
        <v>0</v>
      </c>
      <c r="AS21" s="18">
        <f t="shared" si="8"/>
        <v>0</v>
      </c>
      <c r="AT21" s="18">
        <f t="shared" si="8"/>
        <v>0</v>
      </c>
      <c r="AU21" s="18">
        <f t="shared" si="8"/>
        <v>0</v>
      </c>
      <c r="AV21" s="18">
        <f t="shared" si="8"/>
        <v>0</v>
      </c>
      <c r="AW21" s="18">
        <f t="shared" si="8"/>
        <v>0</v>
      </c>
      <c r="AX21" s="18">
        <f>IF(COUNTIF(AX5:AX20,"1")&gt;1, "1!",
   IF(COUNTIF(AX5:AX20,"2")&gt;1, "2!",
   IF(COUNTIF(AX5:AX20,"3")&gt;1, "3!",
   IF(COUNTIF(AX5:AX20,"4")&gt;1, "4!",
   0))))</f>
        <v>0</v>
      </c>
      <c r="AY21" s="18"/>
      <c r="AZ21" s="761"/>
    </row>
    <row r="22" spans="1:52" ht="32" customHeight="1">
      <c r="A22" s="347"/>
      <c r="B22" s="753"/>
      <c r="C22" s="348"/>
      <c r="D22" s="348"/>
      <c r="E22" s="348"/>
      <c r="F22" s="348"/>
      <c r="G22" s="348"/>
      <c r="H22" s="348"/>
      <c r="I22" s="348"/>
      <c r="J22" s="348"/>
      <c r="K22" s="348"/>
      <c r="L22" s="348"/>
      <c r="M22" s="348"/>
      <c r="N22" s="17"/>
      <c r="O22" s="14" t="str">
        <f t="shared" si="0"/>
        <v xml:space="preserve"> </v>
      </c>
      <c r="P22" s="761">
        <f t="shared" si="1"/>
        <v>0</v>
      </c>
      <c r="Q22" s="761">
        <f t="shared" si="2"/>
        <v>0</v>
      </c>
      <c r="R22" s="61"/>
      <c r="S22" s="753"/>
      <c r="T22" s="348"/>
      <c r="U22" s="348"/>
      <c r="V22" s="348"/>
      <c r="W22" s="348"/>
      <c r="X22" s="348"/>
      <c r="Y22" s="348"/>
      <c r="Z22" s="348"/>
      <c r="AA22" s="348"/>
      <c r="AB22" s="348"/>
      <c r="AC22" s="348"/>
      <c r="AD22" s="348"/>
      <c r="AE22" s="348"/>
      <c r="AF22" s="17"/>
      <c r="AG22" s="14" t="str">
        <f t="shared" si="3"/>
        <v xml:space="preserve"> </v>
      </c>
      <c r="AH22" s="761">
        <f t="shared" si="4"/>
        <v>0</v>
      </c>
      <c r="AI22" s="761">
        <f t="shared" si="5"/>
        <v>0</v>
      </c>
      <c r="AJ22" s="841" t="s">
        <v>325</v>
      </c>
      <c r="AK22" s="842"/>
      <c r="AL22" s="18">
        <f>COUNTIF(AL5:AL20,"B")</f>
        <v>0</v>
      </c>
      <c r="AM22" s="18">
        <f t="shared" ref="AM22:AW22" si="9">COUNTIF(AM5:AM20,"B")</f>
        <v>0</v>
      </c>
      <c r="AN22" s="18">
        <f t="shared" si="9"/>
        <v>0</v>
      </c>
      <c r="AO22" s="18">
        <f t="shared" si="9"/>
        <v>0</v>
      </c>
      <c r="AP22" s="18">
        <f t="shared" si="9"/>
        <v>0</v>
      </c>
      <c r="AQ22" s="18">
        <f t="shared" si="9"/>
        <v>0</v>
      </c>
      <c r="AR22" s="18">
        <f t="shared" si="9"/>
        <v>0</v>
      </c>
      <c r="AS22" s="18">
        <f t="shared" si="9"/>
        <v>0</v>
      </c>
      <c r="AT22" s="18">
        <f t="shared" si="9"/>
        <v>0</v>
      </c>
      <c r="AU22" s="18">
        <f t="shared" si="9"/>
        <v>0</v>
      </c>
      <c r="AV22" s="18">
        <f t="shared" si="9"/>
        <v>0</v>
      </c>
      <c r="AW22" s="18">
        <f t="shared" si="9"/>
        <v>0</v>
      </c>
      <c r="AX22" s="18"/>
      <c r="AY22" s="18"/>
      <c r="AZ22" s="761"/>
    </row>
    <row r="23" spans="1:52" ht="32" customHeight="1">
      <c r="A23" s="347"/>
      <c r="B23" s="753"/>
      <c r="C23" s="348"/>
      <c r="D23" s="348"/>
      <c r="E23" s="348"/>
      <c r="F23" s="348"/>
      <c r="G23" s="348"/>
      <c r="H23" s="348"/>
      <c r="I23" s="348"/>
      <c r="J23" s="348"/>
      <c r="K23" s="348"/>
      <c r="L23" s="348"/>
      <c r="M23" s="348"/>
      <c r="N23" s="17"/>
      <c r="O23" s="14" t="str">
        <f t="shared" si="0"/>
        <v xml:space="preserve"> </v>
      </c>
      <c r="P23" s="761">
        <f t="shared" si="1"/>
        <v>0</v>
      </c>
      <c r="Q23" s="761">
        <f t="shared" si="2"/>
        <v>0</v>
      </c>
      <c r="R23" s="61"/>
      <c r="S23" s="753"/>
      <c r="T23" s="348"/>
      <c r="U23" s="348"/>
      <c r="V23" s="348"/>
      <c r="W23" s="348"/>
      <c r="X23" s="348"/>
      <c r="Y23" s="348"/>
      <c r="Z23" s="348"/>
      <c r="AA23" s="348"/>
      <c r="AB23" s="348"/>
      <c r="AC23" s="348"/>
      <c r="AD23" s="348"/>
      <c r="AE23" s="348"/>
      <c r="AF23" s="17"/>
      <c r="AG23" s="14" t="str">
        <f t="shared" si="3"/>
        <v xml:space="preserve"> </v>
      </c>
      <c r="AH23" s="761">
        <f t="shared" si="4"/>
        <v>0</v>
      </c>
      <c r="AI23" s="761">
        <f t="shared" si="5"/>
        <v>0</v>
      </c>
      <c r="AJ23" s="841" t="s">
        <v>290</v>
      </c>
      <c r="AK23" s="842"/>
      <c r="AL23" s="18">
        <f>COUNTIF(AL5:AL20,"NS*")</f>
        <v>0</v>
      </c>
      <c r="AM23" s="18">
        <f t="shared" ref="AM23:AW23" si="10">COUNTIF(AM5:AM20,"NS*")</f>
        <v>0</v>
      </c>
      <c r="AN23" s="18">
        <f t="shared" si="10"/>
        <v>0</v>
      </c>
      <c r="AO23" s="18">
        <f t="shared" si="10"/>
        <v>0</v>
      </c>
      <c r="AP23" s="18">
        <f t="shared" si="10"/>
        <v>0</v>
      </c>
      <c r="AQ23" s="18">
        <f t="shared" si="10"/>
        <v>0</v>
      </c>
      <c r="AR23" s="18">
        <f t="shared" si="10"/>
        <v>0</v>
      </c>
      <c r="AS23" s="18">
        <f t="shared" si="10"/>
        <v>0</v>
      </c>
      <c r="AT23" s="18">
        <f t="shared" si="10"/>
        <v>0</v>
      </c>
      <c r="AU23" s="18">
        <f t="shared" si="10"/>
        <v>0</v>
      </c>
      <c r="AV23" s="18">
        <f t="shared" si="10"/>
        <v>0</v>
      </c>
      <c r="AW23" s="18">
        <f t="shared" si="10"/>
        <v>0</v>
      </c>
      <c r="AX23" s="18">
        <f>IF(COUNTIF(AX5:AX20,"NS1")&gt;1, "NS1!",
   IF(COUNTIF(AX5:AX20,"NS2")&gt;1, "NS2!",
   IF(COUNTIF(AX5:AX20,"NS3")&gt;1, "NS3!",
   IF(COUNTIF(AX5:AX20,"NS4")&gt;1, "NS4!",
   0))))</f>
        <v>0</v>
      </c>
      <c r="AY23" s="18"/>
      <c r="AZ23" s="761"/>
    </row>
    <row r="24" spans="1:52" ht="32" customHeight="1">
      <c r="A24" s="347"/>
      <c r="B24" s="753"/>
      <c r="C24" s="348"/>
      <c r="D24" s="348"/>
      <c r="E24" s="348"/>
      <c r="F24" s="348"/>
      <c r="G24" s="348"/>
      <c r="H24" s="348"/>
      <c r="I24" s="348"/>
      <c r="J24" s="348"/>
      <c r="K24" s="348"/>
      <c r="L24" s="348"/>
      <c r="M24" s="348"/>
      <c r="N24" s="17"/>
      <c r="O24" s="14" t="str">
        <f t="shared" si="0"/>
        <v xml:space="preserve"> </v>
      </c>
      <c r="P24" s="761">
        <f t="shared" si="1"/>
        <v>0</v>
      </c>
      <c r="Q24" s="761">
        <f t="shared" si="2"/>
        <v>0</v>
      </c>
      <c r="R24" s="61"/>
      <c r="S24" s="753"/>
      <c r="T24" s="348"/>
      <c r="U24" s="348"/>
      <c r="V24" s="348"/>
      <c r="W24" s="348"/>
      <c r="X24" s="348"/>
      <c r="Y24" s="348"/>
      <c r="Z24" s="348"/>
      <c r="AA24" s="348"/>
      <c r="AB24" s="348"/>
      <c r="AC24" s="348"/>
      <c r="AD24" s="348"/>
      <c r="AE24" s="348"/>
      <c r="AF24" s="17"/>
      <c r="AG24" s="14" t="str">
        <f t="shared" si="3"/>
        <v xml:space="preserve"> </v>
      </c>
      <c r="AH24" s="761">
        <f t="shared" si="4"/>
        <v>0</v>
      </c>
      <c r="AI24" s="761">
        <f t="shared" si="5"/>
        <v>0</v>
      </c>
      <c r="AJ24" s="843" t="s">
        <v>326</v>
      </c>
      <c r="AK24" s="846" t="s">
        <v>327</v>
      </c>
      <c r="AL24" s="892" t="s">
        <v>314</v>
      </c>
      <c r="AM24" s="892" t="s">
        <v>307</v>
      </c>
      <c r="AN24" s="892" t="s">
        <v>328</v>
      </c>
      <c r="AO24" s="892" t="s">
        <v>136</v>
      </c>
      <c r="AP24" s="892" t="s">
        <v>142</v>
      </c>
      <c r="AQ24" s="892" t="s">
        <v>127</v>
      </c>
      <c r="AR24" s="892" t="s">
        <v>308</v>
      </c>
      <c r="AS24" s="892" t="s">
        <v>191</v>
      </c>
      <c r="AT24" s="892" t="s">
        <v>145</v>
      </c>
      <c r="AU24" s="892" t="s">
        <v>306</v>
      </c>
      <c r="AV24" s="892" t="s">
        <v>130</v>
      </c>
      <c r="AW24" s="892" t="s">
        <v>133</v>
      </c>
      <c r="AX24" s="892" t="s">
        <v>309</v>
      </c>
      <c r="AY24" s="846" t="s">
        <v>329</v>
      </c>
      <c r="AZ24" s="849" t="s">
        <v>330</v>
      </c>
    </row>
    <row r="25" spans="1:52" ht="32" customHeight="1">
      <c r="A25" s="347"/>
      <c r="B25" s="753"/>
      <c r="C25" s="348"/>
      <c r="D25" s="348"/>
      <c r="E25" s="348"/>
      <c r="F25" s="348"/>
      <c r="G25" s="348"/>
      <c r="H25" s="348"/>
      <c r="I25" s="348"/>
      <c r="J25" s="348"/>
      <c r="K25" s="348"/>
      <c r="L25" s="348"/>
      <c r="M25" s="348"/>
      <c r="N25" s="17"/>
      <c r="O25" s="14" t="str">
        <f t="shared" si="0"/>
        <v xml:space="preserve"> </v>
      </c>
      <c r="P25" s="761">
        <f t="shared" si="1"/>
        <v>0</v>
      </c>
      <c r="Q25" s="761">
        <f t="shared" si="2"/>
        <v>0</v>
      </c>
      <c r="R25" s="61"/>
      <c r="S25" s="753"/>
      <c r="T25" s="348"/>
      <c r="U25" s="348"/>
      <c r="V25" s="348"/>
      <c r="W25" s="348"/>
      <c r="X25" s="348"/>
      <c r="Y25" s="348"/>
      <c r="Z25" s="348"/>
      <c r="AA25" s="348"/>
      <c r="AB25" s="348"/>
      <c r="AC25" s="348"/>
      <c r="AD25" s="348"/>
      <c r="AE25" s="348"/>
      <c r="AF25" s="17"/>
      <c r="AG25" s="14" t="str">
        <f t="shared" si="3"/>
        <v xml:space="preserve"> </v>
      </c>
      <c r="AH25" s="761">
        <f t="shared" si="4"/>
        <v>0</v>
      </c>
      <c r="AI25" s="761">
        <f t="shared" si="5"/>
        <v>0</v>
      </c>
      <c r="AJ25" s="844"/>
      <c r="AK25" s="847"/>
      <c r="AL25" s="893"/>
      <c r="AM25" s="893"/>
      <c r="AN25" s="893"/>
      <c r="AO25" s="893"/>
      <c r="AP25" s="893"/>
      <c r="AQ25" s="893"/>
      <c r="AR25" s="893"/>
      <c r="AS25" s="893"/>
      <c r="AT25" s="893"/>
      <c r="AU25" s="893"/>
      <c r="AV25" s="893"/>
      <c r="AW25" s="893"/>
      <c r="AX25" s="893"/>
      <c r="AY25" s="847"/>
      <c r="AZ25" s="850"/>
    </row>
    <row r="26" spans="1:52" ht="32" customHeight="1">
      <c r="A26" s="347"/>
      <c r="B26" s="753"/>
      <c r="C26" s="348"/>
      <c r="D26" s="348"/>
      <c r="E26" s="348"/>
      <c r="F26" s="348"/>
      <c r="G26" s="348"/>
      <c r="H26" s="348"/>
      <c r="I26" s="348"/>
      <c r="J26" s="348"/>
      <c r="K26" s="348"/>
      <c r="L26" s="348"/>
      <c r="M26" s="348"/>
      <c r="N26" s="17"/>
      <c r="O26" s="14" t="str">
        <f t="shared" si="0"/>
        <v xml:space="preserve"> </v>
      </c>
      <c r="P26" s="761">
        <f t="shared" si="1"/>
        <v>0</v>
      </c>
      <c r="Q26" s="761">
        <f t="shared" si="2"/>
        <v>0</v>
      </c>
      <c r="R26" s="61"/>
      <c r="S26" s="753"/>
      <c r="T26" s="348"/>
      <c r="U26" s="348"/>
      <c r="V26" s="348"/>
      <c r="W26" s="348"/>
      <c r="X26" s="348"/>
      <c r="Y26" s="348"/>
      <c r="Z26" s="348"/>
      <c r="AA26" s="348"/>
      <c r="AB26" s="348"/>
      <c r="AC26" s="348"/>
      <c r="AD26" s="348"/>
      <c r="AE26" s="348"/>
      <c r="AF26" s="17"/>
      <c r="AG26" s="14" t="str">
        <f t="shared" si="3"/>
        <v xml:space="preserve"> </v>
      </c>
      <c r="AH26" s="761">
        <f t="shared" si="4"/>
        <v>0</v>
      </c>
      <c r="AI26" s="761">
        <f t="shared" si="5"/>
        <v>0</v>
      </c>
      <c r="AJ26" s="844"/>
      <c r="AK26" s="847"/>
      <c r="AL26" s="893"/>
      <c r="AM26" s="893"/>
      <c r="AN26" s="893"/>
      <c r="AO26" s="893"/>
      <c r="AP26" s="893"/>
      <c r="AQ26" s="893"/>
      <c r="AR26" s="893"/>
      <c r="AS26" s="893"/>
      <c r="AT26" s="893"/>
      <c r="AU26" s="893"/>
      <c r="AV26" s="893"/>
      <c r="AW26" s="893"/>
      <c r="AX26" s="893"/>
      <c r="AY26" s="847"/>
      <c r="AZ26" s="850"/>
    </row>
    <row r="27" spans="1:52" ht="32" customHeight="1">
      <c r="A27" s="347"/>
      <c r="B27" s="753"/>
      <c r="C27" s="348"/>
      <c r="D27" s="348"/>
      <c r="E27" s="348"/>
      <c r="F27" s="348"/>
      <c r="G27" s="348"/>
      <c r="H27" s="348"/>
      <c r="I27" s="348"/>
      <c r="J27" s="348"/>
      <c r="K27" s="348"/>
      <c r="L27" s="348"/>
      <c r="M27" s="348"/>
      <c r="N27" s="17"/>
      <c r="O27" s="14" t="str">
        <f t="shared" si="0"/>
        <v xml:space="preserve"> </v>
      </c>
      <c r="P27" s="761">
        <f t="shared" si="1"/>
        <v>0</v>
      </c>
      <c r="Q27" s="761">
        <f t="shared" si="2"/>
        <v>0</v>
      </c>
      <c r="R27" s="61"/>
      <c r="S27" s="753"/>
      <c r="T27" s="348"/>
      <c r="U27" s="348"/>
      <c r="V27" s="348"/>
      <c r="W27" s="348"/>
      <c r="X27" s="348"/>
      <c r="Y27" s="348"/>
      <c r="Z27" s="348"/>
      <c r="AA27" s="348"/>
      <c r="AB27" s="348"/>
      <c r="AC27" s="348"/>
      <c r="AD27" s="348"/>
      <c r="AE27" s="348"/>
      <c r="AF27" s="17"/>
      <c r="AG27" s="14" t="str">
        <f t="shared" si="3"/>
        <v xml:space="preserve"> </v>
      </c>
      <c r="AH27" s="761">
        <f t="shared" si="4"/>
        <v>0</v>
      </c>
      <c r="AI27" s="761">
        <f t="shared" si="5"/>
        <v>0</v>
      </c>
      <c r="AJ27" s="844"/>
      <c r="AK27" s="847"/>
      <c r="AL27" s="894"/>
      <c r="AM27" s="894"/>
      <c r="AN27" s="894"/>
      <c r="AO27" s="894"/>
      <c r="AP27" s="894"/>
      <c r="AQ27" s="894"/>
      <c r="AR27" s="894"/>
      <c r="AS27" s="894"/>
      <c r="AT27" s="894"/>
      <c r="AU27" s="894"/>
      <c r="AV27" s="894"/>
      <c r="AW27" s="894"/>
      <c r="AX27" s="894"/>
      <c r="AY27" s="848"/>
      <c r="AZ27" s="850"/>
    </row>
    <row r="28" spans="1:52" ht="32" customHeight="1">
      <c r="A28" s="347"/>
      <c r="B28" s="753"/>
      <c r="C28" s="348"/>
      <c r="D28" s="348"/>
      <c r="E28" s="348"/>
      <c r="F28" s="348"/>
      <c r="G28" s="348"/>
      <c r="H28" s="348"/>
      <c r="I28" s="348"/>
      <c r="J28" s="348"/>
      <c r="K28" s="348"/>
      <c r="L28" s="348"/>
      <c r="M28" s="348"/>
      <c r="N28" s="17"/>
      <c r="O28" s="14" t="str">
        <f t="shared" si="0"/>
        <v xml:space="preserve"> </v>
      </c>
      <c r="P28" s="761">
        <f t="shared" si="1"/>
        <v>0</v>
      </c>
      <c r="Q28" s="761">
        <f t="shared" si="2"/>
        <v>0</v>
      </c>
      <c r="R28" s="61"/>
      <c r="S28" s="753"/>
      <c r="T28" s="348"/>
      <c r="U28" s="348"/>
      <c r="V28" s="348"/>
      <c r="W28" s="348"/>
      <c r="X28" s="348"/>
      <c r="Y28" s="348"/>
      <c r="Z28" s="348"/>
      <c r="AA28" s="348"/>
      <c r="AB28" s="348"/>
      <c r="AC28" s="348"/>
      <c r="AD28" s="348"/>
      <c r="AE28" s="348"/>
      <c r="AF28" s="17"/>
      <c r="AG28" s="14" t="str">
        <f t="shared" si="3"/>
        <v xml:space="preserve"> </v>
      </c>
      <c r="AH28" s="761">
        <f t="shared" si="4"/>
        <v>0</v>
      </c>
      <c r="AI28" s="761">
        <f t="shared" si="5"/>
        <v>0</v>
      </c>
      <c r="AJ28" s="844"/>
      <c r="AK28" s="847"/>
      <c r="AL28" s="852">
        <v>10</v>
      </c>
      <c r="AM28" s="852">
        <v>10</v>
      </c>
      <c r="AN28" s="852"/>
      <c r="AO28" s="852">
        <v>11.05</v>
      </c>
      <c r="AP28" s="852">
        <v>11.3</v>
      </c>
      <c r="AQ28" s="852">
        <v>12.25</v>
      </c>
      <c r="AR28" s="852">
        <v>13</v>
      </c>
      <c r="AS28" s="852">
        <v>13.4</v>
      </c>
      <c r="AT28" s="852">
        <v>14</v>
      </c>
      <c r="AU28" s="852">
        <v>15</v>
      </c>
      <c r="AV28" s="852">
        <v>15.45</v>
      </c>
      <c r="AW28" s="852">
        <v>16.25</v>
      </c>
      <c r="AX28" s="852">
        <v>16.55</v>
      </c>
      <c r="AY28" s="854"/>
      <c r="AZ28" s="850"/>
    </row>
    <row r="29" spans="1:52" ht="32" customHeight="1">
      <c r="A29" s="347"/>
      <c r="B29" s="753"/>
      <c r="C29" s="348"/>
      <c r="D29" s="348"/>
      <c r="E29" s="348"/>
      <c r="F29" s="348"/>
      <c r="G29" s="348"/>
      <c r="H29" s="348"/>
      <c r="I29" s="348"/>
      <c r="J29" s="348"/>
      <c r="K29" s="348"/>
      <c r="L29" s="348"/>
      <c r="M29" s="348"/>
      <c r="N29" s="17"/>
      <c r="O29" s="14" t="str">
        <f t="shared" si="0"/>
        <v xml:space="preserve"> </v>
      </c>
      <c r="P29" s="761">
        <f t="shared" si="1"/>
        <v>0</v>
      </c>
      <c r="Q29" s="761">
        <f t="shared" si="2"/>
        <v>0</v>
      </c>
      <c r="R29" s="61"/>
      <c r="S29" s="753"/>
      <c r="T29" s="348"/>
      <c r="U29" s="348"/>
      <c r="V29" s="348"/>
      <c r="W29" s="348"/>
      <c r="X29" s="348"/>
      <c r="Y29" s="348"/>
      <c r="Z29" s="348"/>
      <c r="AA29" s="348"/>
      <c r="AB29" s="348"/>
      <c r="AC29" s="348"/>
      <c r="AD29" s="348"/>
      <c r="AE29" s="348"/>
      <c r="AF29" s="17"/>
      <c r="AG29" s="14" t="str">
        <f t="shared" si="3"/>
        <v xml:space="preserve"> </v>
      </c>
      <c r="AH29" s="761">
        <f t="shared" si="4"/>
        <v>0</v>
      </c>
      <c r="AI29" s="761">
        <f t="shared" si="5"/>
        <v>0</v>
      </c>
      <c r="AJ29" s="845"/>
      <c r="AK29" s="848"/>
      <c r="AL29" s="853"/>
      <c r="AM29" s="853"/>
      <c r="AN29" s="853"/>
      <c r="AO29" s="853"/>
      <c r="AP29" s="853"/>
      <c r="AQ29" s="853"/>
      <c r="AR29" s="853"/>
      <c r="AS29" s="853"/>
      <c r="AT29" s="853"/>
      <c r="AU29" s="853"/>
      <c r="AV29" s="853"/>
      <c r="AW29" s="853"/>
      <c r="AX29" s="853"/>
      <c r="AY29" s="855"/>
      <c r="AZ29" s="851"/>
    </row>
    <row r="30" spans="1:52" ht="32" customHeight="1">
      <c r="A30" s="347"/>
      <c r="B30" s="753"/>
      <c r="C30" s="348"/>
      <c r="D30" s="348"/>
      <c r="E30" s="348"/>
      <c r="F30" s="348"/>
      <c r="G30" s="348"/>
      <c r="H30" s="348"/>
      <c r="I30" s="348"/>
      <c r="J30" s="348"/>
      <c r="K30" s="348"/>
      <c r="L30" s="348"/>
      <c r="M30" s="348"/>
      <c r="N30" s="17"/>
      <c r="O30" s="14" t="str">
        <f t="shared" si="0"/>
        <v xml:space="preserve"> </v>
      </c>
      <c r="P30" s="761">
        <f t="shared" si="1"/>
        <v>0</v>
      </c>
      <c r="Q30" s="761">
        <f t="shared" si="2"/>
        <v>0</v>
      </c>
      <c r="R30" s="61"/>
      <c r="S30" s="753"/>
      <c r="T30" s="348"/>
      <c r="U30" s="348"/>
      <c r="V30" s="348"/>
      <c r="W30" s="348"/>
      <c r="X30" s="348"/>
      <c r="Y30" s="348"/>
      <c r="Z30" s="348"/>
      <c r="AA30" s="348"/>
      <c r="AB30" s="348"/>
      <c r="AC30" s="348"/>
      <c r="AD30" s="348"/>
      <c r="AE30" s="348"/>
      <c r="AF30" s="17"/>
      <c r="AG30" s="14" t="str">
        <f t="shared" si="3"/>
        <v xml:space="preserve"> </v>
      </c>
      <c r="AH30" s="761">
        <f t="shared" si="4"/>
        <v>0</v>
      </c>
      <c r="AI30" s="761">
        <f t="shared" si="5"/>
        <v>0</v>
      </c>
      <c r="AJ30" s="61"/>
      <c r="AK30" s="753"/>
      <c r="AL30" s="348"/>
      <c r="AM30" s="348"/>
      <c r="AN30" s="18"/>
      <c r="AO30" s="348"/>
      <c r="AP30" s="348"/>
      <c r="AQ30" s="348"/>
      <c r="AR30" s="348"/>
      <c r="AS30" s="613"/>
      <c r="AT30" s="348"/>
      <c r="AU30" s="348"/>
      <c r="AV30" s="348"/>
      <c r="AW30" s="348"/>
      <c r="AX30" s="17"/>
      <c r="AY30" s="14" t="str">
        <f>IF(COUNTIF(AL30:AW30,"NS*")&gt;0,"X"," ")</f>
        <v xml:space="preserve"> </v>
      </c>
      <c r="AZ30" s="761">
        <f>COUNTIF(AL30:AW30,"*")</f>
        <v>0</v>
      </c>
    </row>
    <row r="31" spans="1:52" ht="32" customHeight="1">
      <c r="A31" s="841" t="s">
        <v>324</v>
      </c>
      <c r="B31" s="842"/>
      <c r="C31" s="18">
        <f>COUNTIF(C5:C30,"A")</f>
        <v>0</v>
      </c>
      <c r="D31" s="18">
        <f t="shared" ref="D31:M31" si="11">COUNTIF(D5:D30,"A")</f>
        <v>0</v>
      </c>
      <c r="E31" s="18">
        <f t="shared" si="11"/>
        <v>0</v>
      </c>
      <c r="F31" s="18">
        <f t="shared" si="11"/>
        <v>0</v>
      </c>
      <c r="G31" s="18">
        <f t="shared" si="11"/>
        <v>0</v>
      </c>
      <c r="H31" s="18">
        <f t="shared" si="11"/>
        <v>0</v>
      </c>
      <c r="I31" s="18">
        <f t="shared" si="11"/>
        <v>0</v>
      </c>
      <c r="J31" s="18">
        <f t="shared" si="11"/>
        <v>0</v>
      </c>
      <c r="K31" s="18">
        <f t="shared" si="11"/>
        <v>0</v>
      </c>
      <c r="L31" s="18">
        <f t="shared" si="11"/>
        <v>0</v>
      </c>
      <c r="M31" s="18">
        <f t="shared" si="11"/>
        <v>0</v>
      </c>
      <c r="N31" s="18">
        <f>IF(COUNTIF(N5:N30,"1")&gt;1, "1!",
   IF(COUNTIF(N5:N30,"2")&gt;1, "2!",
   IF(COUNTIF(N5:N30,"3")&gt;1, "3!",
   IF(COUNTIF(N5:N30,"4")&gt;1, "4!",
   0))))</f>
        <v>0</v>
      </c>
      <c r="O31" s="18"/>
      <c r="P31" s="18"/>
      <c r="Q31" s="762"/>
      <c r="R31" s="841" t="s">
        <v>324</v>
      </c>
      <c r="S31" s="842"/>
      <c r="T31" s="18">
        <f t="shared" ref="T31:AE31" si="12">COUNTIF(T5:T30,"A")</f>
        <v>0</v>
      </c>
      <c r="U31" s="18">
        <f t="shared" si="12"/>
        <v>0</v>
      </c>
      <c r="V31" s="18">
        <f t="shared" si="12"/>
        <v>0</v>
      </c>
      <c r="W31" s="18">
        <f t="shared" si="12"/>
        <v>0</v>
      </c>
      <c r="X31" s="18">
        <f t="shared" si="12"/>
        <v>0</v>
      </c>
      <c r="Y31" s="18">
        <f t="shared" si="12"/>
        <v>0</v>
      </c>
      <c r="Z31" s="18">
        <f t="shared" si="12"/>
        <v>0</v>
      </c>
      <c r="AA31" s="18">
        <f t="shared" si="12"/>
        <v>0</v>
      </c>
      <c r="AB31" s="18">
        <f t="shared" si="12"/>
        <v>0</v>
      </c>
      <c r="AC31" s="18">
        <f t="shared" si="12"/>
        <v>0</v>
      </c>
      <c r="AD31" s="18">
        <f t="shared" si="12"/>
        <v>0</v>
      </c>
      <c r="AE31" s="18">
        <f t="shared" si="12"/>
        <v>0</v>
      </c>
      <c r="AF31" s="18">
        <f>IF(COUNTIF(AF5:AF30,"1")&gt;1, "1!",
   IF(COUNTIF(AF5:AF30,"2")&gt;1, "2!",
   IF(COUNTIF(AF5:AF30,"3")&gt;1, "3!",
   IF(COUNTIF(AF5:AF30,"4")&gt;1, "4!",
   0))))</f>
        <v>0</v>
      </c>
      <c r="AG31" s="18"/>
      <c r="AH31" s="18"/>
      <c r="AI31" s="18"/>
      <c r="AJ31" s="61"/>
      <c r="AK31" s="753"/>
      <c r="AL31" s="348"/>
      <c r="AM31" s="348"/>
      <c r="AN31" s="18"/>
      <c r="AO31" s="348"/>
      <c r="AP31" s="348"/>
      <c r="AQ31" s="348"/>
      <c r="AR31" s="348"/>
      <c r="AS31" s="348"/>
      <c r="AT31" s="613"/>
      <c r="AU31" s="348"/>
      <c r="AV31" s="348"/>
      <c r="AW31" s="348"/>
      <c r="AX31" s="17"/>
      <c r="AY31" s="14" t="str">
        <f t="shared" ref="AY31:AY38" si="13">IF(COUNTIF(AL31:AW31,"NS*")&gt;0,"X"," ")</f>
        <v xml:space="preserve"> </v>
      </c>
      <c r="AZ31" s="761">
        <f t="shared" ref="AZ31:AZ38" si="14">COUNTIF(AL31:AW31,"*")</f>
        <v>0</v>
      </c>
    </row>
    <row r="32" spans="1:52" ht="32" customHeight="1">
      <c r="A32" s="841" t="s">
        <v>325</v>
      </c>
      <c r="B32" s="842"/>
      <c r="C32" s="18">
        <f>COUNTIF(C5:C30,"B")</f>
        <v>0</v>
      </c>
      <c r="D32" s="18">
        <f t="shared" ref="D32:M32" si="15">COUNTIF(D5:D30,"B")</f>
        <v>0</v>
      </c>
      <c r="E32" s="18">
        <f t="shared" si="15"/>
        <v>0</v>
      </c>
      <c r="F32" s="18">
        <f t="shared" si="15"/>
        <v>0</v>
      </c>
      <c r="G32" s="18">
        <f t="shared" si="15"/>
        <v>0</v>
      </c>
      <c r="H32" s="18">
        <f t="shared" si="15"/>
        <v>0</v>
      </c>
      <c r="I32" s="18">
        <f t="shared" si="15"/>
        <v>0</v>
      </c>
      <c r="J32" s="18">
        <f t="shared" si="15"/>
        <v>0</v>
      </c>
      <c r="K32" s="18">
        <f t="shared" si="15"/>
        <v>0</v>
      </c>
      <c r="L32" s="18">
        <f t="shared" si="15"/>
        <v>0</v>
      </c>
      <c r="M32" s="18">
        <f t="shared" si="15"/>
        <v>0</v>
      </c>
      <c r="N32" s="18"/>
      <c r="O32" s="18"/>
      <c r="P32" s="18"/>
      <c r="Q32" s="762"/>
      <c r="R32" s="841" t="s">
        <v>325</v>
      </c>
      <c r="S32" s="842"/>
      <c r="T32" s="18">
        <f t="shared" ref="T32:AE32" si="16">COUNTIF(T5:T30,"B")</f>
        <v>0</v>
      </c>
      <c r="U32" s="18">
        <f t="shared" si="16"/>
        <v>0</v>
      </c>
      <c r="V32" s="18">
        <f t="shared" si="16"/>
        <v>0</v>
      </c>
      <c r="W32" s="18">
        <f t="shared" si="16"/>
        <v>0</v>
      </c>
      <c r="X32" s="18">
        <f t="shared" si="16"/>
        <v>0</v>
      </c>
      <c r="Y32" s="18">
        <f t="shared" si="16"/>
        <v>0</v>
      </c>
      <c r="Z32" s="18">
        <f t="shared" si="16"/>
        <v>0</v>
      </c>
      <c r="AA32" s="18">
        <f t="shared" si="16"/>
        <v>0</v>
      </c>
      <c r="AB32" s="18">
        <f t="shared" si="16"/>
        <v>0</v>
      </c>
      <c r="AC32" s="18">
        <f t="shared" si="16"/>
        <v>0</v>
      </c>
      <c r="AD32" s="18">
        <f t="shared" si="16"/>
        <v>0</v>
      </c>
      <c r="AE32" s="18">
        <f t="shared" si="16"/>
        <v>0</v>
      </c>
      <c r="AF32" s="18"/>
      <c r="AG32" s="18"/>
      <c r="AH32" s="18"/>
      <c r="AI32" s="18"/>
      <c r="AJ32" s="61"/>
      <c r="AK32" s="753"/>
      <c r="AL32" s="348"/>
      <c r="AM32" s="348"/>
      <c r="AN32" s="18"/>
      <c r="AO32" s="348"/>
      <c r="AP32" s="348"/>
      <c r="AQ32" s="348"/>
      <c r="AR32" s="348"/>
      <c r="AS32" s="348"/>
      <c r="AT32" s="348"/>
      <c r="AU32" s="613"/>
      <c r="AV32" s="348"/>
      <c r="AW32" s="348"/>
      <c r="AX32" s="17"/>
      <c r="AY32" s="14" t="str">
        <f t="shared" si="13"/>
        <v xml:space="preserve"> </v>
      </c>
      <c r="AZ32" s="761">
        <f t="shared" si="14"/>
        <v>0</v>
      </c>
    </row>
    <row r="33" spans="1:60" ht="32" customHeight="1">
      <c r="A33" s="841" t="s">
        <v>290</v>
      </c>
      <c r="B33" s="842"/>
      <c r="C33" s="18">
        <f t="shared" ref="C33:M33" si="17">COUNTIF(C5:C30,"NS*")</f>
        <v>0</v>
      </c>
      <c r="D33" s="18">
        <f t="shared" si="17"/>
        <v>0</v>
      </c>
      <c r="E33" s="18">
        <f t="shared" si="17"/>
        <v>0</v>
      </c>
      <c r="F33" s="18">
        <f t="shared" si="17"/>
        <v>0</v>
      </c>
      <c r="G33" s="18">
        <f t="shared" si="17"/>
        <v>0</v>
      </c>
      <c r="H33" s="18">
        <f t="shared" si="17"/>
        <v>0</v>
      </c>
      <c r="I33" s="18">
        <f t="shared" si="17"/>
        <v>0</v>
      </c>
      <c r="J33" s="18">
        <f t="shared" si="17"/>
        <v>0</v>
      </c>
      <c r="K33" s="18">
        <f t="shared" si="17"/>
        <v>0</v>
      </c>
      <c r="L33" s="18">
        <f t="shared" si="17"/>
        <v>0</v>
      </c>
      <c r="M33" s="18">
        <f t="shared" si="17"/>
        <v>0</v>
      </c>
      <c r="N33" s="18">
        <f>IF(COUNTIF(N5:N30,"NS1")&gt;1, "NS1!",
   IF(COUNTIF(N5:N30,"NS2")&gt;1, "NS2!",
   IF(COUNTIF(N5:N30,"NS3")&gt;1, "NS3!",
   IF(COUNTIF(N5:N30,"NS4")&gt;1, "NS4!",
   0))))</f>
        <v>0</v>
      </c>
      <c r="O33" s="18"/>
      <c r="P33" s="763"/>
      <c r="Q33" s="764"/>
      <c r="R33" s="841" t="s">
        <v>290</v>
      </c>
      <c r="S33" s="842"/>
      <c r="T33" s="18">
        <f t="shared" ref="T33:AE33" si="18">COUNTIF(T5:T30,"NS*")</f>
        <v>0</v>
      </c>
      <c r="U33" s="18">
        <f t="shared" si="18"/>
        <v>0</v>
      </c>
      <c r="V33" s="18">
        <f t="shared" si="18"/>
        <v>0</v>
      </c>
      <c r="W33" s="18">
        <f t="shared" si="18"/>
        <v>0</v>
      </c>
      <c r="X33" s="18">
        <f t="shared" si="18"/>
        <v>0</v>
      </c>
      <c r="Y33" s="18">
        <f t="shared" si="18"/>
        <v>0</v>
      </c>
      <c r="Z33" s="18">
        <f t="shared" si="18"/>
        <v>0</v>
      </c>
      <c r="AA33" s="18">
        <f t="shared" si="18"/>
        <v>0</v>
      </c>
      <c r="AB33" s="18">
        <f t="shared" si="18"/>
        <v>0</v>
      </c>
      <c r="AC33" s="18">
        <f t="shared" si="18"/>
        <v>0</v>
      </c>
      <c r="AD33" s="18">
        <f t="shared" si="18"/>
        <v>0</v>
      </c>
      <c r="AE33" s="18">
        <f t="shared" si="18"/>
        <v>0</v>
      </c>
      <c r="AF33" s="18">
        <f>IF(COUNTIF(AF5:AF30,"NS1")&gt;1, "NS1!",
   IF(COUNTIF(AF5:AF30,"NS2")&gt;1, "NS2!",
   IF(COUNTIF(AF5:AF30,"NS3")&gt;1, "NS3!",
   IF(COUNTIF(AF5:AF30,"NS4")&gt;1, "NS4!",
   0))))</f>
        <v>0</v>
      </c>
      <c r="AG33" s="18"/>
      <c r="AH33" s="763"/>
      <c r="AI33" s="763"/>
      <c r="AJ33" s="61"/>
      <c r="AK33" s="753"/>
      <c r="AL33" s="348"/>
      <c r="AM33" s="348"/>
      <c r="AN33" s="18"/>
      <c r="AO33" s="348"/>
      <c r="AP33" s="348"/>
      <c r="AQ33" s="348"/>
      <c r="AR33" s="348"/>
      <c r="AS33" s="348"/>
      <c r="AT33" s="348"/>
      <c r="AU33" s="348"/>
      <c r="AV33" s="613"/>
      <c r="AW33" s="348"/>
      <c r="AX33" s="17"/>
      <c r="AY33" s="14" t="str">
        <f t="shared" si="13"/>
        <v xml:space="preserve"> </v>
      </c>
      <c r="AZ33" s="761">
        <f t="shared" si="14"/>
        <v>0</v>
      </c>
    </row>
    <row r="34" spans="1:60" ht="31.5" customHeight="1">
      <c r="A34" s="858" t="s">
        <v>331</v>
      </c>
      <c r="B34" s="859"/>
      <c r="C34" s="859"/>
      <c r="D34" s="859"/>
      <c r="E34" s="859"/>
      <c r="F34" s="859"/>
      <c r="G34" s="859"/>
      <c r="H34" s="859"/>
      <c r="I34" s="859"/>
      <c r="J34" s="859"/>
      <c r="K34" s="859"/>
      <c r="L34" s="859"/>
      <c r="M34" s="859"/>
      <c r="N34" s="859"/>
      <c r="O34" s="859"/>
      <c r="P34" s="859"/>
      <c r="Q34" s="859"/>
      <c r="R34" s="859"/>
      <c r="S34" s="860"/>
      <c r="T34" s="867"/>
      <c r="U34" s="868"/>
      <c r="V34" s="868"/>
      <c r="W34" s="868"/>
      <c r="X34" s="868"/>
      <c r="Y34" s="868"/>
      <c r="Z34" s="868"/>
      <c r="AA34" s="868"/>
      <c r="AB34" s="868"/>
      <c r="AC34" s="868"/>
      <c r="AD34" s="868"/>
      <c r="AE34" s="868"/>
      <c r="AF34" s="868"/>
      <c r="AG34" s="868"/>
      <c r="AH34" s="868"/>
      <c r="AI34" s="869"/>
      <c r="AJ34" s="61"/>
      <c r="AK34" s="753"/>
      <c r="AL34" s="348"/>
      <c r="AM34" s="348"/>
      <c r="AN34" s="18"/>
      <c r="AO34" s="348"/>
      <c r="AP34" s="348"/>
      <c r="AQ34" s="348"/>
      <c r="AR34" s="348"/>
      <c r="AS34" s="348"/>
      <c r="AT34" s="348"/>
      <c r="AU34" s="348"/>
      <c r="AV34" s="348"/>
      <c r="AW34" s="613"/>
      <c r="AX34" s="17"/>
      <c r="AY34" s="14" t="str">
        <f t="shared" si="13"/>
        <v xml:space="preserve"> </v>
      </c>
      <c r="AZ34" s="761">
        <f t="shared" si="14"/>
        <v>0</v>
      </c>
    </row>
    <row r="35" spans="1:60" ht="31.5" customHeight="1">
      <c r="A35" s="861"/>
      <c r="B35" s="862"/>
      <c r="C35" s="862"/>
      <c r="D35" s="862"/>
      <c r="E35" s="862"/>
      <c r="F35" s="862"/>
      <c r="G35" s="862"/>
      <c r="H35" s="862"/>
      <c r="I35" s="862"/>
      <c r="J35" s="862"/>
      <c r="K35" s="862"/>
      <c r="L35" s="862"/>
      <c r="M35" s="862"/>
      <c r="N35" s="862"/>
      <c r="O35" s="862"/>
      <c r="P35" s="862"/>
      <c r="Q35" s="862"/>
      <c r="R35" s="862"/>
      <c r="S35" s="863"/>
      <c r="T35" s="870"/>
      <c r="U35" s="871"/>
      <c r="V35" s="871"/>
      <c r="W35" s="871"/>
      <c r="X35" s="871"/>
      <c r="Y35" s="871"/>
      <c r="Z35" s="871"/>
      <c r="AA35" s="871"/>
      <c r="AB35" s="871"/>
      <c r="AC35" s="871"/>
      <c r="AD35" s="871"/>
      <c r="AE35" s="871"/>
      <c r="AF35" s="871"/>
      <c r="AG35" s="871"/>
      <c r="AH35" s="871"/>
      <c r="AI35" s="872"/>
      <c r="AJ35" s="61"/>
      <c r="AK35" s="753"/>
      <c r="AL35" s="348"/>
      <c r="AM35" s="348"/>
      <c r="AN35" s="18"/>
      <c r="AO35" s="348"/>
      <c r="AP35" s="348"/>
      <c r="AQ35" s="348"/>
      <c r="AR35" s="348"/>
      <c r="AS35" s="348"/>
      <c r="AT35" s="348"/>
      <c r="AU35" s="348"/>
      <c r="AV35" s="348"/>
      <c r="AW35" s="348"/>
      <c r="AX35" s="17"/>
      <c r="AY35" s="14" t="str">
        <f t="shared" si="13"/>
        <v xml:space="preserve"> </v>
      </c>
      <c r="AZ35" s="761">
        <f t="shared" si="14"/>
        <v>0</v>
      </c>
    </row>
    <row r="36" spans="1:60" ht="31.5" customHeight="1">
      <c r="A36" s="861"/>
      <c r="B36" s="862"/>
      <c r="C36" s="862"/>
      <c r="D36" s="862"/>
      <c r="E36" s="862"/>
      <c r="F36" s="862"/>
      <c r="G36" s="862"/>
      <c r="H36" s="862"/>
      <c r="I36" s="862"/>
      <c r="J36" s="862"/>
      <c r="K36" s="862"/>
      <c r="L36" s="862"/>
      <c r="M36" s="862"/>
      <c r="N36" s="862"/>
      <c r="O36" s="862"/>
      <c r="P36" s="862"/>
      <c r="Q36" s="862"/>
      <c r="R36" s="862"/>
      <c r="S36" s="863"/>
      <c r="T36" s="873"/>
      <c r="U36" s="874"/>
      <c r="V36" s="874"/>
      <c r="W36" s="874"/>
      <c r="X36" s="874"/>
      <c r="Y36" s="874"/>
      <c r="Z36" s="874"/>
      <c r="AA36" s="874"/>
      <c r="AB36" s="874"/>
      <c r="AC36" s="874"/>
      <c r="AD36" s="874"/>
      <c r="AE36" s="874"/>
      <c r="AF36" s="874"/>
      <c r="AG36" s="874"/>
      <c r="AH36" s="874"/>
      <c r="AI36" s="875"/>
      <c r="AJ36" s="61"/>
      <c r="AK36" s="753"/>
      <c r="AL36" s="348"/>
      <c r="AM36" s="348"/>
      <c r="AN36" s="18"/>
      <c r="AO36" s="613"/>
      <c r="AP36" s="613"/>
      <c r="AQ36" s="348"/>
      <c r="AR36" s="348"/>
      <c r="AS36" s="348"/>
      <c r="AT36" s="348"/>
      <c r="AU36" s="348"/>
      <c r="AV36" s="348"/>
      <c r="AW36" s="348"/>
      <c r="AX36" s="17"/>
      <c r="AY36" s="14" t="str">
        <f t="shared" si="13"/>
        <v xml:space="preserve"> </v>
      </c>
      <c r="AZ36" s="761">
        <f t="shared" si="14"/>
        <v>0</v>
      </c>
    </row>
    <row r="37" spans="1:60" ht="31.5" customHeight="1">
      <c r="A37" s="861"/>
      <c r="B37" s="862"/>
      <c r="C37" s="862"/>
      <c r="D37" s="862"/>
      <c r="E37" s="862"/>
      <c r="F37" s="862"/>
      <c r="G37" s="862"/>
      <c r="H37" s="862"/>
      <c r="I37" s="862"/>
      <c r="J37" s="862"/>
      <c r="K37" s="862"/>
      <c r="L37" s="862"/>
      <c r="M37" s="862"/>
      <c r="N37" s="862"/>
      <c r="O37" s="862"/>
      <c r="P37" s="862"/>
      <c r="Q37" s="862"/>
      <c r="R37" s="862"/>
      <c r="S37" s="863"/>
      <c r="T37" s="876" t="s">
        <v>332</v>
      </c>
      <c r="U37" s="877"/>
      <c r="V37" s="877"/>
      <c r="W37" s="877"/>
      <c r="X37" s="877"/>
      <c r="Y37" s="877"/>
      <c r="Z37" s="877"/>
      <c r="AA37" s="877"/>
      <c r="AB37" s="877"/>
      <c r="AC37" s="877"/>
      <c r="AD37" s="877"/>
      <c r="AE37" s="877"/>
      <c r="AF37" s="877"/>
      <c r="AG37" s="877"/>
      <c r="AH37" s="877"/>
      <c r="AI37" s="878"/>
      <c r="AJ37" s="61"/>
      <c r="AK37" s="753"/>
      <c r="AL37" s="348"/>
      <c r="AM37" s="348"/>
      <c r="AN37" s="18"/>
      <c r="AO37" s="348"/>
      <c r="AP37" s="348"/>
      <c r="AQ37" s="613"/>
      <c r="AR37" s="348"/>
      <c r="AS37" s="348"/>
      <c r="AT37" s="348"/>
      <c r="AU37" s="348"/>
      <c r="AV37" s="348"/>
      <c r="AW37" s="348"/>
      <c r="AX37" s="17"/>
      <c r="AY37" s="14" t="str">
        <f t="shared" si="13"/>
        <v xml:space="preserve"> </v>
      </c>
      <c r="AZ37" s="761">
        <f t="shared" si="14"/>
        <v>0</v>
      </c>
    </row>
    <row r="38" spans="1:60" ht="31.5" customHeight="1">
      <c r="A38" s="864"/>
      <c r="B38" s="865"/>
      <c r="C38" s="865"/>
      <c r="D38" s="865"/>
      <c r="E38" s="865"/>
      <c r="F38" s="865"/>
      <c r="G38" s="865"/>
      <c r="H38" s="865"/>
      <c r="I38" s="865"/>
      <c r="J38" s="865"/>
      <c r="K38" s="865"/>
      <c r="L38" s="865"/>
      <c r="M38" s="865"/>
      <c r="N38" s="865"/>
      <c r="O38" s="865"/>
      <c r="P38" s="865"/>
      <c r="Q38" s="865"/>
      <c r="R38" s="865"/>
      <c r="S38" s="866"/>
      <c r="T38" s="879"/>
      <c r="U38" s="880"/>
      <c r="V38" s="880"/>
      <c r="W38" s="880"/>
      <c r="X38" s="880"/>
      <c r="Y38" s="880"/>
      <c r="Z38" s="880"/>
      <c r="AA38" s="880"/>
      <c r="AB38" s="880"/>
      <c r="AC38" s="880"/>
      <c r="AD38" s="880"/>
      <c r="AE38" s="880"/>
      <c r="AF38" s="880"/>
      <c r="AG38" s="880"/>
      <c r="AH38" s="880"/>
      <c r="AI38" s="881"/>
      <c r="AJ38" s="61"/>
      <c r="AK38" s="753"/>
      <c r="AL38" s="348"/>
      <c r="AM38" s="348"/>
      <c r="AN38" s="18"/>
      <c r="AO38" s="348"/>
      <c r="AP38" s="348"/>
      <c r="AQ38" s="348"/>
      <c r="AR38" s="613"/>
      <c r="AS38" s="348"/>
      <c r="AT38" s="348"/>
      <c r="AU38" s="348"/>
      <c r="AV38" s="348"/>
      <c r="AW38" s="348"/>
      <c r="AX38" s="17"/>
      <c r="AY38" s="14" t="str">
        <f t="shared" si="13"/>
        <v xml:space="preserve"> </v>
      </c>
      <c r="AZ38" s="761">
        <f t="shared" si="14"/>
        <v>0</v>
      </c>
    </row>
    <row r="41" spans="1:60" s="3" customFormat="1" ht="36" customHeight="1">
      <c r="A41" s="882" t="str">
        <f>A1</f>
        <v>Oxfordshire Track and Field League 2026</v>
      </c>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4"/>
      <c r="AJ41" s="888" t="s">
        <v>333</v>
      </c>
      <c r="AK41" s="889"/>
      <c r="AL41" s="889"/>
      <c r="AM41" s="889"/>
      <c r="AN41" s="889"/>
      <c r="AO41" s="889"/>
      <c r="AP41" s="889"/>
      <c r="AQ41" s="889"/>
      <c r="AR41" s="889"/>
      <c r="AS41" s="889"/>
      <c r="AT41" s="889"/>
      <c r="AU41" s="890"/>
      <c r="AV41" s="891" t="str">
        <f>AV1</f>
        <v>N</v>
      </c>
      <c r="AW41" s="891"/>
      <c r="AX41" s="891"/>
      <c r="AY41" s="891"/>
      <c r="AZ41" s="891"/>
    </row>
    <row r="42" spans="1:60" s="351" customFormat="1" ht="36" customHeight="1">
      <c r="A42" s="885"/>
      <c r="B42" s="886"/>
      <c r="C42" s="886"/>
      <c r="D42" s="886"/>
      <c r="E42" s="886"/>
      <c r="F42" s="886"/>
      <c r="G42" s="886"/>
      <c r="H42" s="886"/>
      <c r="I42" s="886"/>
      <c r="J42" s="886"/>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7"/>
      <c r="AJ42" s="774" t="str">
        <f>AJ2</f>
        <v>Banbury Harriers AC</v>
      </c>
      <c r="AK42" s="775"/>
      <c r="AL42" s="775"/>
      <c r="AM42" s="775"/>
      <c r="AN42" s="775"/>
      <c r="AO42" s="775"/>
      <c r="AP42" s="775"/>
      <c r="AQ42" s="775"/>
      <c r="AR42" s="775"/>
      <c r="AS42" s="775"/>
      <c r="AT42" s="775"/>
      <c r="AU42" s="829"/>
      <c r="AV42" s="891" t="str">
        <f>AV2</f>
        <v>NN</v>
      </c>
      <c r="AW42" s="891"/>
      <c r="AX42" s="891"/>
      <c r="AY42" s="891"/>
      <c r="AZ42" s="891"/>
    </row>
    <row r="43" spans="1:60" s="104" customFormat="1" ht="125" customHeight="1">
      <c r="A43" s="897" t="s">
        <v>334</v>
      </c>
      <c r="B43" s="901" t="s">
        <v>305</v>
      </c>
      <c r="C43" s="703" t="s">
        <v>145</v>
      </c>
      <c r="D43" s="703" t="s">
        <v>145</v>
      </c>
      <c r="E43" s="703" t="s">
        <v>213</v>
      </c>
      <c r="F43" s="703" t="s">
        <v>136</v>
      </c>
      <c r="G43" s="704" t="s">
        <v>307</v>
      </c>
      <c r="H43" s="704" t="s">
        <v>127</v>
      </c>
      <c r="I43" s="704" t="s">
        <v>142</v>
      </c>
      <c r="J43" s="703" t="s">
        <v>306</v>
      </c>
      <c r="K43" s="704" t="s">
        <v>130</v>
      </c>
      <c r="L43" s="704" t="s">
        <v>133</v>
      </c>
      <c r="M43" s="704" t="s">
        <v>308</v>
      </c>
      <c r="N43" s="703" t="s">
        <v>309</v>
      </c>
      <c r="O43" s="899" t="s">
        <v>310</v>
      </c>
      <c r="P43" s="900" t="s">
        <v>311</v>
      </c>
      <c r="Q43" s="895" t="s">
        <v>312</v>
      </c>
      <c r="R43" s="897" t="s">
        <v>335</v>
      </c>
      <c r="S43" s="906" t="s">
        <v>305</v>
      </c>
      <c r="T43" s="344" t="s">
        <v>314</v>
      </c>
      <c r="U43" s="344" t="s">
        <v>142</v>
      </c>
      <c r="V43" s="344" t="s">
        <v>124</v>
      </c>
      <c r="W43" s="344" t="s">
        <v>136</v>
      </c>
      <c r="X43" s="344" t="s">
        <v>307</v>
      </c>
      <c r="Y43" s="344" t="s">
        <v>306</v>
      </c>
      <c r="Z43" s="344" t="s">
        <v>127</v>
      </c>
      <c r="AA43" s="344" t="s">
        <v>165</v>
      </c>
      <c r="AB43" s="344" t="s">
        <v>308</v>
      </c>
      <c r="AC43" s="344" t="s">
        <v>145</v>
      </c>
      <c r="AD43" s="344" t="s">
        <v>130</v>
      </c>
      <c r="AE43" s="344" t="s">
        <v>133</v>
      </c>
      <c r="AF43" s="344" t="s">
        <v>309</v>
      </c>
      <c r="AG43" s="838" t="s">
        <v>310</v>
      </c>
      <c r="AH43" s="839" t="s">
        <v>311</v>
      </c>
      <c r="AI43" s="907" t="s">
        <v>312</v>
      </c>
      <c r="AJ43" s="897" t="s">
        <v>336</v>
      </c>
      <c r="AK43" s="906" t="s">
        <v>305</v>
      </c>
      <c r="AL43" s="344" t="s">
        <v>314</v>
      </c>
      <c r="AM43" s="344" t="s">
        <v>142</v>
      </c>
      <c r="AN43" s="344" t="s">
        <v>158</v>
      </c>
      <c r="AO43" s="344" t="s">
        <v>136</v>
      </c>
      <c r="AP43" s="344" t="s">
        <v>307</v>
      </c>
      <c r="AQ43" s="344" t="s">
        <v>306</v>
      </c>
      <c r="AR43" s="344" t="s">
        <v>127</v>
      </c>
      <c r="AS43" s="344" t="s">
        <v>191</v>
      </c>
      <c r="AT43" s="344" t="s">
        <v>308</v>
      </c>
      <c r="AU43" s="344" t="s">
        <v>145</v>
      </c>
      <c r="AV43" s="344" t="s">
        <v>130</v>
      </c>
      <c r="AW43" s="344" t="s">
        <v>133</v>
      </c>
      <c r="AX43" s="344" t="s">
        <v>309</v>
      </c>
      <c r="AY43" s="838" t="s">
        <v>310</v>
      </c>
      <c r="AZ43" s="839" t="s">
        <v>311</v>
      </c>
    </row>
    <row r="44" spans="1:60" s="350" customFormat="1" ht="56" customHeight="1">
      <c r="A44" s="898"/>
      <c r="B44" s="902"/>
      <c r="C44" s="345">
        <v>9.3000000000000007</v>
      </c>
      <c r="D44" s="345">
        <v>10</v>
      </c>
      <c r="E44" s="345">
        <v>10</v>
      </c>
      <c r="F44" s="345">
        <v>10.3</v>
      </c>
      <c r="G44" s="345">
        <v>11.45</v>
      </c>
      <c r="H44" s="346">
        <v>12.45</v>
      </c>
      <c r="I44" s="345">
        <v>13</v>
      </c>
      <c r="J44" s="345">
        <v>14</v>
      </c>
      <c r="K44" s="345">
        <v>15</v>
      </c>
      <c r="L44" s="345">
        <v>15.55</v>
      </c>
      <c r="M44" s="345">
        <v>16</v>
      </c>
      <c r="N44" s="345">
        <v>16.350000000000001</v>
      </c>
      <c r="O44" s="838"/>
      <c r="P44" s="840"/>
      <c r="Q44" s="896"/>
      <c r="R44" s="898"/>
      <c r="S44" s="902"/>
      <c r="T44" s="345">
        <v>10</v>
      </c>
      <c r="U44" s="345">
        <v>10</v>
      </c>
      <c r="V44" s="345">
        <v>10.199999999999999</v>
      </c>
      <c r="W44" s="345">
        <v>10.5</v>
      </c>
      <c r="X44" s="345">
        <v>11</v>
      </c>
      <c r="Y44" s="345">
        <v>12</v>
      </c>
      <c r="Z44" s="345">
        <v>12.3</v>
      </c>
      <c r="AA44" s="345">
        <v>13.5</v>
      </c>
      <c r="AB44" s="345">
        <v>14</v>
      </c>
      <c r="AC44" s="345">
        <v>15</v>
      </c>
      <c r="AD44" s="345">
        <v>15.3</v>
      </c>
      <c r="AE44" s="345">
        <v>16.149999999999999</v>
      </c>
      <c r="AF44" s="345">
        <v>16.55</v>
      </c>
      <c r="AG44" s="838"/>
      <c r="AH44" s="840"/>
      <c r="AI44" s="896"/>
      <c r="AJ44" s="898"/>
      <c r="AK44" s="902"/>
      <c r="AL44" s="345">
        <v>10</v>
      </c>
      <c r="AM44" s="345">
        <v>10</v>
      </c>
      <c r="AN44" s="345">
        <v>10.4</v>
      </c>
      <c r="AO44" s="345">
        <v>10.5</v>
      </c>
      <c r="AP44" s="345">
        <v>11</v>
      </c>
      <c r="AQ44" s="345">
        <v>12</v>
      </c>
      <c r="AR44" s="345">
        <v>12.4</v>
      </c>
      <c r="AS44" s="345">
        <v>13.35</v>
      </c>
      <c r="AT44" s="345">
        <v>14</v>
      </c>
      <c r="AU44" s="345">
        <v>15</v>
      </c>
      <c r="AV44" s="345">
        <v>15.4</v>
      </c>
      <c r="AW44" s="345">
        <v>16.149999999999999</v>
      </c>
      <c r="AX44" s="345">
        <v>16.55</v>
      </c>
      <c r="AY44" s="838"/>
      <c r="AZ44" s="840"/>
    </row>
    <row r="45" spans="1:60" ht="32" customHeight="1">
      <c r="A45" s="347"/>
      <c r="B45" s="753"/>
      <c r="C45" s="348"/>
      <c r="D45" s="348"/>
      <c r="E45" s="348"/>
      <c r="F45" s="348"/>
      <c r="G45" s="348"/>
      <c r="H45" s="348"/>
      <c r="I45" s="348"/>
      <c r="J45" s="348"/>
      <c r="K45" s="348"/>
      <c r="L45" s="348"/>
      <c r="M45" s="348"/>
      <c r="N45" s="17"/>
      <c r="O45" s="14" t="str">
        <f>IF(COUNTIF(C45:M45,"*s*")&gt;0,"X"," ")</f>
        <v xml:space="preserve"> </v>
      </c>
      <c r="P45" s="761">
        <f>COUNTIF(C45:M45,"*")</f>
        <v>0</v>
      </c>
      <c r="Q45" s="761">
        <f>COUNTIF(F45,"*")+COUNTIF(L45,"*")</f>
        <v>0</v>
      </c>
      <c r="R45" s="61"/>
      <c r="S45" s="753"/>
      <c r="T45" s="348"/>
      <c r="U45" s="348"/>
      <c r="V45" s="348"/>
      <c r="W45" s="348"/>
      <c r="X45" s="348"/>
      <c r="Y45" s="348"/>
      <c r="Z45" s="348"/>
      <c r="AA45" s="348"/>
      <c r="AB45" s="348"/>
      <c r="AC45" s="348"/>
      <c r="AD45" s="348"/>
      <c r="AE45" s="348"/>
      <c r="AF45" s="17"/>
      <c r="AG45" s="14" t="str">
        <f>IF(COUNTIF(T45:AE45,"*s*")&gt;0,"X"," ")</f>
        <v xml:space="preserve"> </v>
      </c>
      <c r="AH45" s="761">
        <f>COUNTIF(T45:AE45,"*")</f>
        <v>0</v>
      </c>
      <c r="AI45" s="761">
        <f>COUNTIF(W45,"*")+COUNTIF(AE45,"*")</f>
        <v>0</v>
      </c>
      <c r="AJ45" s="61"/>
      <c r="AK45" s="753"/>
      <c r="AL45" s="348"/>
      <c r="AM45" s="348"/>
      <c r="AN45" s="348"/>
      <c r="AO45" s="348"/>
      <c r="AP45" s="348"/>
      <c r="AQ45" s="348"/>
      <c r="AR45" s="348"/>
      <c r="AS45" s="348"/>
      <c r="AT45" s="348"/>
      <c r="AU45" s="348"/>
      <c r="AV45" s="348"/>
      <c r="AW45" s="348"/>
      <c r="AX45" s="17"/>
      <c r="AY45" s="14" t="str">
        <f t="shared" ref="AY45:AY60" si="19">IF(COUNTIF(AL45:AW45,"*s*")&gt;0,"X"," ")</f>
        <v xml:space="preserve"> </v>
      </c>
      <c r="AZ45" s="761">
        <f t="shared" ref="AZ45:AZ60" si="20">COUNTIF(AL45:AW45,"*")</f>
        <v>0</v>
      </c>
      <c r="BA45" s="614"/>
      <c r="BB45" s="349" t="s">
        <v>316</v>
      </c>
      <c r="BC45" s="349" t="s">
        <v>317</v>
      </c>
      <c r="BD45" s="349" t="s">
        <v>318</v>
      </c>
      <c r="BE45" s="615"/>
      <c r="BF45" s="615"/>
      <c r="BG45" s="615"/>
      <c r="BH45" s="615"/>
    </row>
    <row r="46" spans="1:60" ht="32" customHeight="1">
      <c r="A46" s="347"/>
      <c r="B46" s="753"/>
      <c r="C46" s="348"/>
      <c r="D46" s="348"/>
      <c r="E46" s="348"/>
      <c r="F46" s="348"/>
      <c r="G46" s="348"/>
      <c r="H46" s="348"/>
      <c r="I46" s="348"/>
      <c r="J46" s="348"/>
      <c r="K46" s="348"/>
      <c r="L46" s="348"/>
      <c r="M46" s="348"/>
      <c r="N46" s="17"/>
      <c r="O46" s="14" t="str">
        <f t="shared" ref="O46:O70" si="21">IF(COUNTIF(C46:M46,"*s*")&gt;0,"X"," ")</f>
        <v xml:space="preserve"> </v>
      </c>
      <c r="P46" s="761">
        <f t="shared" ref="P46:P70" si="22">COUNTIF(C46:M46,"*")</f>
        <v>0</v>
      </c>
      <c r="Q46" s="761">
        <f t="shared" ref="Q46:Q70" si="23">COUNTIF(F46,"*")+COUNTIF(L46,"*")</f>
        <v>0</v>
      </c>
      <c r="R46" s="61"/>
      <c r="S46" s="753"/>
      <c r="T46" s="348"/>
      <c r="U46" s="348"/>
      <c r="V46" s="348"/>
      <c r="W46" s="348"/>
      <c r="X46" s="348"/>
      <c r="Y46" s="348"/>
      <c r="Z46" s="348"/>
      <c r="AA46" s="348"/>
      <c r="AB46" s="348"/>
      <c r="AC46" s="348"/>
      <c r="AD46" s="348"/>
      <c r="AE46" s="348"/>
      <c r="AF46" s="17"/>
      <c r="AG46" s="14" t="str">
        <f t="shared" ref="AG46:AG70" si="24">IF(COUNTIF(T46:AE46,"*s*")&gt;0,"X"," ")</f>
        <v xml:space="preserve"> </v>
      </c>
      <c r="AH46" s="761">
        <f t="shared" ref="AH46:AH70" si="25">COUNTIF(T46:AE46,"*")</f>
        <v>0</v>
      </c>
      <c r="AI46" s="761">
        <f t="shared" ref="AI46:AI70" si="26">COUNTIF(W46,"*")+COUNTIF(AE46,"*")</f>
        <v>0</v>
      </c>
      <c r="AJ46" s="61"/>
      <c r="AK46" s="753"/>
      <c r="AL46" s="348"/>
      <c r="AM46" s="348"/>
      <c r="AN46" s="348"/>
      <c r="AO46" s="348"/>
      <c r="AP46" s="348"/>
      <c r="AQ46" s="348"/>
      <c r="AR46" s="348"/>
      <c r="AS46" s="348"/>
      <c r="AT46" s="348"/>
      <c r="AU46" s="348"/>
      <c r="AV46" s="348"/>
      <c r="AW46" s="348"/>
      <c r="AX46" s="17"/>
      <c r="AY46" s="14" t="str">
        <f t="shared" si="19"/>
        <v xml:space="preserve"> </v>
      </c>
      <c r="AZ46" s="761">
        <f t="shared" si="20"/>
        <v>0</v>
      </c>
      <c r="BA46" s="615"/>
      <c r="BB46" s="349" t="str" cm="1">
        <f t="array" ref="BB46:BB48">TRANSPOSE(IF($AV$1&lt;&gt;"!",  {"A","B","NS1"},  {"NS1","NS2","NS3"}))</f>
        <v>A</v>
      </c>
      <c r="BC46" s="349" t="str" cm="1">
        <f t="array" ref="BC46:BC47">TRANSPOSE(IF($AV$1&lt;&gt;"!",  {"A","B"},{""}))</f>
        <v>A</v>
      </c>
      <c r="BD46" s="349" t="str" cm="1">
        <f t="array" ref="BD46">TRANSPOSE(IF($AV$1&lt;&gt;"!",  {"NS1"},  {"NS1","NS2","NS3"}))</f>
        <v>NS1</v>
      </c>
      <c r="BE46" s="615"/>
      <c r="BF46" s="615"/>
      <c r="BG46" s="615"/>
      <c r="BH46" s="615"/>
    </row>
    <row r="47" spans="1:60" ht="32" customHeight="1">
      <c r="A47" s="347"/>
      <c r="B47" s="753"/>
      <c r="C47" s="348"/>
      <c r="D47" s="348"/>
      <c r="E47" s="348"/>
      <c r="F47" s="348"/>
      <c r="G47" s="348"/>
      <c r="H47" s="348"/>
      <c r="I47" s="348"/>
      <c r="J47" s="348"/>
      <c r="K47" s="348"/>
      <c r="L47" s="348"/>
      <c r="M47" s="348"/>
      <c r="N47" s="17"/>
      <c r="O47" s="14" t="str">
        <f t="shared" si="21"/>
        <v xml:space="preserve"> </v>
      </c>
      <c r="P47" s="761">
        <f t="shared" si="22"/>
        <v>0</v>
      </c>
      <c r="Q47" s="761">
        <f t="shared" si="23"/>
        <v>0</v>
      </c>
      <c r="R47" s="61"/>
      <c r="S47" s="753"/>
      <c r="T47" s="348"/>
      <c r="U47" s="348"/>
      <c r="V47" s="348"/>
      <c r="W47" s="348"/>
      <c r="X47" s="348"/>
      <c r="Y47" s="348"/>
      <c r="Z47" s="348"/>
      <c r="AA47" s="348"/>
      <c r="AB47" s="348"/>
      <c r="AC47" s="348"/>
      <c r="AD47" s="348"/>
      <c r="AE47" s="348"/>
      <c r="AF47" s="17"/>
      <c r="AG47" s="14" t="str">
        <f t="shared" si="24"/>
        <v xml:space="preserve"> </v>
      </c>
      <c r="AH47" s="761">
        <f t="shared" si="25"/>
        <v>0</v>
      </c>
      <c r="AI47" s="761">
        <f t="shared" si="26"/>
        <v>0</v>
      </c>
      <c r="AJ47" s="61"/>
      <c r="AK47" s="753"/>
      <c r="AL47" s="348"/>
      <c r="AM47" s="348"/>
      <c r="AN47" s="348"/>
      <c r="AO47" s="348"/>
      <c r="AP47" s="348"/>
      <c r="AQ47" s="348"/>
      <c r="AR47" s="348"/>
      <c r="AS47" s="348"/>
      <c r="AT47" s="348"/>
      <c r="AU47" s="348"/>
      <c r="AV47" s="348"/>
      <c r="AW47" s="348"/>
      <c r="AX47" s="17"/>
      <c r="AY47" s="14" t="str">
        <f t="shared" si="19"/>
        <v xml:space="preserve"> </v>
      </c>
      <c r="AZ47" s="761">
        <f t="shared" si="20"/>
        <v>0</v>
      </c>
      <c r="BA47" s="615"/>
      <c r="BB47" s="349" t="str">
        <v>B</v>
      </c>
      <c r="BC47" s="349" t="str">
        <v>B</v>
      </c>
      <c r="BD47" s="349"/>
      <c r="BE47" s="615"/>
      <c r="BF47" s="615"/>
      <c r="BG47" s="615"/>
      <c r="BH47" s="615"/>
    </row>
    <row r="48" spans="1:60" ht="32" customHeight="1">
      <c r="A48" s="347"/>
      <c r="B48" s="753"/>
      <c r="C48" s="348"/>
      <c r="D48" s="348"/>
      <c r="E48" s="348"/>
      <c r="F48" s="348"/>
      <c r="G48" s="348"/>
      <c r="H48" s="348"/>
      <c r="I48" s="348"/>
      <c r="J48" s="348"/>
      <c r="K48" s="348"/>
      <c r="L48" s="348"/>
      <c r="M48" s="348"/>
      <c r="N48" s="17"/>
      <c r="O48" s="14" t="str">
        <f t="shared" si="21"/>
        <v xml:space="preserve"> </v>
      </c>
      <c r="P48" s="761">
        <f t="shared" si="22"/>
        <v>0</v>
      </c>
      <c r="Q48" s="761">
        <f t="shared" si="23"/>
        <v>0</v>
      </c>
      <c r="R48" s="61"/>
      <c r="S48" s="753"/>
      <c r="T48" s="348"/>
      <c r="U48" s="348"/>
      <c r="V48" s="348"/>
      <c r="W48" s="348"/>
      <c r="X48" s="348"/>
      <c r="Y48" s="348"/>
      <c r="Z48" s="348"/>
      <c r="AA48" s="348"/>
      <c r="AB48" s="348"/>
      <c r="AC48" s="348"/>
      <c r="AD48" s="348"/>
      <c r="AE48" s="348"/>
      <c r="AF48" s="17"/>
      <c r="AG48" s="14" t="str">
        <f t="shared" si="24"/>
        <v xml:space="preserve"> </v>
      </c>
      <c r="AH48" s="761">
        <f t="shared" si="25"/>
        <v>0</v>
      </c>
      <c r="AI48" s="761">
        <f t="shared" si="26"/>
        <v>0</v>
      </c>
      <c r="AJ48" s="61"/>
      <c r="AK48" s="753"/>
      <c r="AL48" s="348"/>
      <c r="AM48" s="348"/>
      <c r="AN48" s="348"/>
      <c r="AO48" s="348"/>
      <c r="AP48" s="348"/>
      <c r="AQ48" s="348"/>
      <c r="AR48" s="348"/>
      <c r="AS48" s="348"/>
      <c r="AT48" s="348"/>
      <c r="AU48" s="348"/>
      <c r="AV48" s="348"/>
      <c r="AW48" s="348"/>
      <c r="AX48" s="17"/>
      <c r="AY48" s="14" t="str">
        <f t="shared" si="19"/>
        <v xml:space="preserve"> </v>
      </c>
      <c r="AZ48" s="761">
        <f t="shared" si="20"/>
        <v>0</v>
      </c>
      <c r="BA48" s="615"/>
      <c r="BB48" s="349" t="str">
        <v>NS1</v>
      </c>
      <c r="BC48" s="349"/>
      <c r="BD48" s="349"/>
      <c r="BE48" s="615"/>
      <c r="BF48" s="615"/>
      <c r="BG48" s="615"/>
      <c r="BH48" s="615"/>
    </row>
    <row r="49" spans="1:61" ht="32" customHeight="1">
      <c r="A49" s="347"/>
      <c r="B49" s="753"/>
      <c r="C49" s="348"/>
      <c r="D49" s="348"/>
      <c r="E49" s="348"/>
      <c r="F49" s="348"/>
      <c r="G49" s="348"/>
      <c r="H49" s="348"/>
      <c r="I49" s="348"/>
      <c r="J49" s="348"/>
      <c r="K49" s="348"/>
      <c r="L49" s="348"/>
      <c r="M49" s="348"/>
      <c r="N49" s="17"/>
      <c r="O49" s="14" t="str">
        <f t="shared" si="21"/>
        <v xml:space="preserve"> </v>
      </c>
      <c r="P49" s="761">
        <f t="shared" si="22"/>
        <v>0</v>
      </c>
      <c r="Q49" s="761">
        <f t="shared" si="23"/>
        <v>0</v>
      </c>
      <c r="R49" s="61"/>
      <c r="S49" s="753"/>
      <c r="T49" s="348"/>
      <c r="U49" s="348"/>
      <c r="V49" s="348"/>
      <c r="W49" s="348"/>
      <c r="X49" s="348"/>
      <c r="Y49" s="348"/>
      <c r="Z49" s="348"/>
      <c r="AA49" s="348"/>
      <c r="AB49" s="348"/>
      <c r="AC49" s="348"/>
      <c r="AD49" s="348"/>
      <c r="AE49" s="348"/>
      <c r="AF49" s="17"/>
      <c r="AG49" s="14" t="str">
        <f t="shared" si="24"/>
        <v xml:space="preserve"> </v>
      </c>
      <c r="AH49" s="761">
        <f t="shared" si="25"/>
        <v>0</v>
      </c>
      <c r="AI49" s="761">
        <f t="shared" si="26"/>
        <v>0</v>
      </c>
      <c r="AJ49" s="61"/>
      <c r="AK49" s="753"/>
      <c r="AL49" s="348"/>
      <c r="AM49" s="348"/>
      <c r="AN49" s="348"/>
      <c r="AO49" s="348"/>
      <c r="AP49" s="348"/>
      <c r="AQ49" s="348"/>
      <c r="AR49" s="348"/>
      <c r="AS49" s="348"/>
      <c r="AT49" s="348"/>
      <c r="AU49" s="348"/>
      <c r="AV49" s="348"/>
      <c r="AW49" s="348"/>
      <c r="AX49" s="17"/>
      <c r="AY49" s="14" t="str">
        <f t="shared" si="19"/>
        <v xml:space="preserve"> </v>
      </c>
      <c r="AZ49" s="761">
        <f t="shared" si="20"/>
        <v>0</v>
      </c>
      <c r="BA49" s="615"/>
      <c r="BB49" s="349"/>
      <c r="BC49" s="349"/>
      <c r="BD49" s="349"/>
      <c r="BE49" s="615"/>
      <c r="BF49" s="615"/>
      <c r="BG49" s="615"/>
      <c r="BH49" s="615"/>
    </row>
    <row r="50" spans="1:61" ht="32" customHeight="1">
      <c r="A50" s="347"/>
      <c r="B50" s="753"/>
      <c r="C50" s="348"/>
      <c r="D50" s="348"/>
      <c r="E50" s="348"/>
      <c r="F50" s="348"/>
      <c r="G50" s="348"/>
      <c r="H50" s="348"/>
      <c r="I50" s="348"/>
      <c r="J50" s="348"/>
      <c r="K50" s="348"/>
      <c r="L50" s="348"/>
      <c r="M50" s="348"/>
      <c r="N50" s="17"/>
      <c r="O50" s="14" t="str">
        <f t="shared" si="21"/>
        <v xml:space="preserve"> </v>
      </c>
      <c r="P50" s="761">
        <f t="shared" si="22"/>
        <v>0</v>
      </c>
      <c r="Q50" s="761">
        <f t="shared" si="23"/>
        <v>0</v>
      </c>
      <c r="R50" s="61"/>
      <c r="S50" s="753"/>
      <c r="T50" s="348"/>
      <c r="U50" s="348"/>
      <c r="V50" s="348"/>
      <c r="W50" s="348"/>
      <c r="X50" s="348"/>
      <c r="Y50" s="348"/>
      <c r="Z50" s="348"/>
      <c r="AA50" s="348"/>
      <c r="AB50" s="348"/>
      <c r="AC50" s="348"/>
      <c r="AD50" s="348"/>
      <c r="AE50" s="348"/>
      <c r="AF50" s="17"/>
      <c r="AG50" s="14" t="str">
        <f t="shared" si="24"/>
        <v xml:space="preserve"> </v>
      </c>
      <c r="AH50" s="761">
        <f t="shared" si="25"/>
        <v>0</v>
      </c>
      <c r="AI50" s="761">
        <f t="shared" si="26"/>
        <v>0</v>
      </c>
      <c r="AJ50" s="61"/>
      <c r="AK50" s="753"/>
      <c r="AL50" s="348"/>
      <c r="AM50" s="348"/>
      <c r="AN50" s="348"/>
      <c r="AO50" s="348"/>
      <c r="AP50" s="348"/>
      <c r="AQ50" s="348"/>
      <c r="AR50" s="348"/>
      <c r="AS50" s="348"/>
      <c r="AT50" s="348"/>
      <c r="AU50" s="348"/>
      <c r="AV50" s="348"/>
      <c r="AW50" s="348"/>
      <c r="AX50" s="17"/>
      <c r="AY50" s="14" t="str">
        <f t="shared" si="19"/>
        <v xml:space="preserve"> </v>
      </c>
      <c r="AZ50" s="761">
        <f t="shared" si="20"/>
        <v>0</v>
      </c>
      <c r="BA50" s="615"/>
      <c r="BB50" s="615"/>
      <c r="BC50" s="615"/>
      <c r="BD50" s="615"/>
      <c r="BE50" s="615"/>
      <c r="BF50" s="615"/>
      <c r="BG50" s="615"/>
      <c r="BH50" s="615"/>
    </row>
    <row r="51" spans="1:61" ht="32" customHeight="1">
      <c r="A51" s="347"/>
      <c r="B51" s="753"/>
      <c r="C51" s="348"/>
      <c r="D51" s="348"/>
      <c r="E51" s="348"/>
      <c r="F51" s="348"/>
      <c r="G51" s="348"/>
      <c r="H51" s="348"/>
      <c r="I51" s="348"/>
      <c r="J51" s="348"/>
      <c r="K51" s="348"/>
      <c r="L51" s="348"/>
      <c r="M51" s="348"/>
      <c r="N51" s="17"/>
      <c r="O51" s="14" t="str">
        <f t="shared" si="21"/>
        <v xml:space="preserve"> </v>
      </c>
      <c r="P51" s="761">
        <f t="shared" si="22"/>
        <v>0</v>
      </c>
      <c r="Q51" s="761">
        <f t="shared" si="23"/>
        <v>0</v>
      </c>
      <c r="R51" s="61"/>
      <c r="S51" s="753"/>
      <c r="T51" s="348"/>
      <c r="U51" s="348"/>
      <c r="V51" s="348"/>
      <c r="W51" s="348"/>
      <c r="X51" s="348"/>
      <c r="Y51" s="348"/>
      <c r="Z51" s="348"/>
      <c r="AA51" s="348"/>
      <c r="AB51" s="348"/>
      <c r="AC51" s="348"/>
      <c r="AD51" s="348"/>
      <c r="AE51" s="348"/>
      <c r="AF51" s="17"/>
      <c r="AG51" s="14" t="str">
        <f t="shared" si="24"/>
        <v xml:space="preserve"> </v>
      </c>
      <c r="AH51" s="761">
        <f t="shared" si="25"/>
        <v>0</v>
      </c>
      <c r="AI51" s="761">
        <f t="shared" si="26"/>
        <v>0</v>
      </c>
      <c r="AJ51" s="61"/>
      <c r="AK51" s="753"/>
      <c r="AL51" s="348"/>
      <c r="AM51" s="348"/>
      <c r="AN51" s="348"/>
      <c r="AO51" s="348"/>
      <c r="AP51" s="348"/>
      <c r="AQ51" s="348"/>
      <c r="AR51" s="348"/>
      <c r="AS51" s="348"/>
      <c r="AT51" s="348"/>
      <c r="AU51" s="348"/>
      <c r="AV51" s="348"/>
      <c r="AW51" s="348"/>
      <c r="AX51" s="17"/>
      <c r="AY51" s="14" t="str">
        <f t="shared" si="19"/>
        <v xml:space="preserve"> </v>
      </c>
      <c r="AZ51" s="761">
        <f t="shared" si="20"/>
        <v>0</v>
      </c>
      <c r="BA51" s="615"/>
      <c r="BB51" s="615"/>
      <c r="BC51" s="615"/>
      <c r="BD51" s="615"/>
      <c r="BE51" s="615"/>
      <c r="BF51" s="615"/>
      <c r="BG51" s="615"/>
      <c r="BH51" s="615"/>
    </row>
    <row r="52" spans="1:61" ht="32" customHeight="1">
      <c r="A52" s="347"/>
      <c r="B52" s="753"/>
      <c r="C52" s="348"/>
      <c r="D52" s="348"/>
      <c r="E52" s="348"/>
      <c r="F52" s="348"/>
      <c r="G52" s="348"/>
      <c r="H52" s="348"/>
      <c r="I52" s="348"/>
      <c r="J52" s="348"/>
      <c r="K52" s="348"/>
      <c r="L52" s="348"/>
      <c r="M52" s="348"/>
      <c r="N52" s="17"/>
      <c r="O52" s="14" t="str">
        <f t="shared" si="21"/>
        <v xml:space="preserve"> </v>
      </c>
      <c r="P52" s="761">
        <f t="shared" si="22"/>
        <v>0</v>
      </c>
      <c r="Q52" s="761">
        <f t="shared" si="23"/>
        <v>0</v>
      </c>
      <c r="R52" s="61"/>
      <c r="S52" s="753"/>
      <c r="T52" s="348"/>
      <c r="U52" s="348"/>
      <c r="V52" s="348"/>
      <c r="W52" s="348"/>
      <c r="X52" s="348"/>
      <c r="Y52" s="348"/>
      <c r="Z52" s="348"/>
      <c r="AA52" s="348"/>
      <c r="AB52" s="348"/>
      <c r="AC52" s="348"/>
      <c r="AD52" s="348"/>
      <c r="AE52" s="348"/>
      <c r="AF52" s="17"/>
      <c r="AG52" s="14" t="str">
        <f t="shared" si="24"/>
        <v xml:space="preserve"> </v>
      </c>
      <c r="AH52" s="761">
        <f t="shared" si="25"/>
        <v>0</v>
      </c>
      <c r="AI52" s="761">
        <f t="shared" si="26"/>
        <v>0</v>
      </c>
      <c r="AJ52" s="61"/>
      <c r="AK52" s="753"/>
      <c r="AL52" s="348"/>
      <c r="AM52" s="348"/>
      <c r="AN52" s="348"/>
      <c r="AO52" s="348"/>
      <c r="AP52" s="348"/>
      <c r="AQ52" s="348"/>
      <c r="AR52" s="348"/>
      <c r="AS52" s="348"/>
      <c r="AT52" s="348"/>
      <c r="AU52" s="348"/>
      <c r="AV52" s="348"/>
      <c r="AW52" s="348"/>
      <c r="AX52" s="17"/>
      <c r="AY52" s="14" t="str">
        <f t="shared" si="19"/>
        <v xml:space="preserve"> </v>
      </c>
      <c r="AZ52" s="761">
        <f t="shared" si="20"/>
        <v>0</v>
      </c>
      <c r="BA52" s="615"/>
      <c r="BB52" s="615"/>
      <c r="BC52" s="615"/>
      <c r="BD52" s="615"/>
      <c r="BE52" s="615"/>
      <c r="BF52" s="615"/>
      <c r="BG52" s="615"/>
      <c r="BH52" s="615"/>
    </row>
    <row r="53" spans="1:61" ht="32" customHeight="1">
      <c r="A53" s="347"/>
      <c r="B53" s="753"/>
      <c r="C53" s="348"/>
      <c r="D53" s="348"/>
      <c r="E53" s="348"/>
      <c r="F53" s="348"/>
      <c r="G53" s="348"/>
      <c r="H53" s="348"/>
      <c r="I53" s="348"/>
      <c r="J53" s="348"/>
      <c r="K53" s="348"/>
      <c r="L53" s="348"/>
      <c r="M53" s="348"/>
      <c r="N53" s="17"/>
      <c r="O53" s="14" t="str">
        <f t="shared" si="21"/>
        <v xml:space="preserve"> </v>
      </c>
      <c r="P53" s="761">
        <f t="shared" si="22"/>
        <v>0</v>
      </c>
      <c r="Q53" s="761">
        <f t="shared" si="23"/>
        <v>0</v>
      </c>
      <c r="R53" s="61"/>
      <c r="S53" s="753"/>
      <c r="T53" s="348"/>
      <c r="U53" s="348"/>
      <c r="V53" s="348"/>
      <c r="W53" s="348"/>
      <c r="X53" s="348"/>
      <c r="Y53" s="348"/>
      <c r="Z53" s="348"/>
      <c r="AA53" s="348"/>
      <c r="AB53" s="348"/>
      <c r="AC53" s="348"/>
      <c r="AD53" s="348"/>
      <c r="AE53" s="348"/>
      <c r="AF53" s="17"/>
      <c r="AG53" s="14" t="str">
        <f t="shared" si="24"/>
        <v xml:space="preserve"> </v>
      </c>
      <c r="AH53" s="761">
        <f t="shared" si="25"/>
        <v>0</v>
      </c>
      <c r="AI53" s="761">
        <f t="shared" si="26"/>
        <v>0</v>
      </c>
      <c r="AJ53" s="61"/>
      <c r="AK53" s="753"/>
      <c r="AL53" s="348"/>
      <c r="AM53" s="348"/>
      <c r="AN53" s="348"/>
      <c r="AO53" s="348"/>
      <c r="AP53" s="348"/>
      <c r="AQ53" s="348"/>
      <c r="AR53" s="348"/>
      <c r="AS53" s="348"/>
      <c r="AT53" s="348"/>
      <c r="AU53" s="348"/>
      <c r="AV53" s="348"/>
      <c r="AW53" s="348"/>
      <c r="AX53" s="17"/>
      <c r="AY53" s="14" t="str">
        <f t="shared" si="19"/>
        <v xml:space="preserve"> </v>
      </c>
      <c r="AZ53" s="761">
        <f t="shared" si="20"/>
        <v>0</v>
      </c>
      <c r="BA53" s="615"/>
      <c r="BB53" s="615"/>
      <c r="BC53" s="615"/>
      <c r="BD53" s="615"/>
      <c r="BE53" s="615"/>
      <c r="BF53" s="615"/>
      <c r="BG53" s="615"/>
      <c r="BH53" s="615"/>
      <c r="BI53" s="615"/>
    </row>
    <row r="54" spans="1:61" ht="32" customHeight="1">
      <c r="A54" s="347"/>
      <c r="B54" s="753"/>
      <c r="C54" s="348"/>
      <c r="D54" s="348"/>
      <c r="E54" s="348"/>
      <c r="F54" s="348"/>
      <c r="G54" s="348"/>
      <c r="H54" s="348"/>
      <c r="I54" s="348"/>
      <c r="J54" s="348"/>
      <c r="K54" s="348"/>
      <c r="L54" s="348"/>
      <c r="M54" s="348"/>
      <c r="N54" s="17"/>
      <c r="O54" s="14" t="str">
        <f t="shared" si="21"/>
        <v xml:space="preserve"> </v>
      </c>
      <c r="P54" s="761">
        <f t="shared" si="22"/>
        <v>0</v>
      </c>
      <c r="Q54" s="761">
        <f t="shared" si="23"/>
        <v>0</v>
      </c>
      <c r="R54" s="61"/>
      <c r="S54" s="753"/>
      <c r="T54" s="348"/>
      <c r="U54" s="348"/>
      <c r="V54" s="348"/>
      <c r="W54" s="348"/>
      <c r="X54" s="348"/>
      <c r="Y54" s="348"/>
      <c r="Z54" s="348"/>
      <c r="AA54" s="348"/>
      <c r="AB54" s="348"/>
      <c r="AC54" s="348"/>
      <c r="AD54" s="348"/>
      <c r="AE54" s="348"/>
      <c r="AF54" s="17"/>
      <c r="AG54" s="14" t="str">
        <f t="shared" si="24"/>
        <v xml:space="preserve"> </v>
      </c>
      <c r="AH54" s="761">
        <f t="shared" si="25"/>
        <v>0</v>
      </c>
      <c r="AI54" s="761">
        <f t="shared" si="26"/>
        <v>0</v>
      </c>
      <c r="AJ54" s="61"/>
      <c r="AK54" s="753"/>
      <c r="AL54" s="348"/>
      <c r="AM54" s="348"/>
      <c r="AN54" s="348"/>
      <c r="AO54" s="348"/>
      <c r="AP54" s="348"/>
      <c r="AQ54" s="348"/>
      <c r="AR54" s="348"/>
      <c r="AS54" s="348"/>
      <c r="AT54" s="348"/>
      <c r="AU54" s="348"/>
      <c r="AV54" s="348"/>
      <c r="AW54" s="348"/>
      <c r="AX54" s="17"/>
      <c r="AY54" s="14" t="str">
        <f t="shared" si="19"/>
        <v xml:space="preserve"> </v>
      </c>
      <c r="AZ54" s="761">
        <f t="shared" si="20"/>
        <v>0</v>
      </c>
      <c r="BA54" s="615"/>
      <c r="BB54" s="615"/>
      <c r="BC54" s="615"/>
      <c r="BD54" s="615"/>
      <c r="BE54" s="615"/>
      <c r="BF54" s="615"/>
      <c r="BG54" s="615"/>
      <c r="BH54" s="615"/>
      <c r="BI54" s="615"/>
    </row>
    <row r="55" spans="1:61" ht="32" customHeight="1">
      <c r="A55" s="347"/>
      <c r="B55" s="753"/>
      <c r="C55" s="348"/>
      <c r="D55" s="348"/>
      <c r="E55" s="348"/>
      <c r="F55" s="348"/>
      <c r="G55" s="348"/>
      <c r="H55" s="348"/>
      <c r="I55" s="348"/>
      <c r="J55" s="348"/>
      <c r="K55" s="348"/>
      <c r="L55" s="348"/>
      <c r="M55" s="348"/>
      <c r="N55" s="17"/>
      <c r="O55" s="14" t="str">
        <f t="shared" si="21"/>
        <v xml:space="preserve"> </v>
      </c>
      <c r="P55" s="761">
        <f t="shared" si="22"/>
        <v>0</v>
      </c>
      <c r="Q55" s="761">
        <f t="shared" si="23"/>
        <v>0</v>
      </c>
      <c r="R55" s="61"/>
      <c r="S55" s="753"/>
      <c r="T55" s="348"/>
      <c r="U55" s="348"/>
      <c r="V55" s="348"/>
      <c r="W55" s="348"/>
      <c r="X55" s="348"/>
      <c r="Y55" s="348"/>
      <c r="Z55" s="348"/>
      <c r="AA55" s="348"/>
      <c r="AB55" s="348"/>
      <c r="AC55" s="348"/>
      <c r="AD55" s="348"/>
      <c r="AE55" s="348"/>
      <c r="AF55" s="17"/>
      <c r="AG55" s="14" t="str">
        <f t="shared" si="24"/>
        <v xml:space="preserve"> </v>
      </c>
      <c r="AH55" s="761">
        <f t="shared" si="25"/>
        <v>0</v>
      </c>
      <c r="AI55" s="761">
        <f t="shared" si="26"/>
        <v>0</v>
      </c>
      <c r="AJ55" s="61"/>
      <c r="AK55" s="753"/>
      <c r="AL55" s="348"/>
      <c r="AM55" s="348"/>
      <c r="AN55" s="348"/>
      <c r="AO55" s="348"/>
      <c r="AP55" s="348"/>
      <c r="AQ55" s="348"/>
      <c r="AR55" s="348"/>
      <c r="AS55" s="348"/>
      <c r="AT55" s="348"/>
      <c r="AU55" s="348"/>
      <c r="AV55" s="348"/>
      <c r="AW55" s="348"/>
      <c r="AX55" s="17"/>
      <c r="AY55" s="14" t="str">
        <f t="shared" si="19"/>
        <v xml:space="preserve"> </v>
      </c>
      <c r="AZ55" s="761">
        <f t="shared" si="20"/>
        <v>0</v>
      </c>
      <c r="BA55" s="615"/>
      <c r="BB55" s="615"/>
      <c r="BC55" s="615"/>
      <c r="BD55" s="615"/>
      <c r="BE55" s="615"/>
      <c r="BF55" s="615"/>
      <c r="BG55" s="615"/>
      <c r="BH55" s="615"/>
      <c r="BI55" s="615"/>
    </row>
    <row r="56" spans="1:61" ht="32" customHeight="1">
      <c r="A56" s="347"/>
      <c r="B56" s="753"/>
      <c r="C56" s="348"/>
      <c r="D56" s="348"/>
      <c r="E56" s="348"/>
      <c r="F56" s="348"/>
      <c r="G56" s="348"/>
      <c r="H56" s="348"/>
      <c r="I56" s="348"/>
      <c r="J56" s="348"/>
      <c r="K56" s="348"/>
      <c r="L56" s="348"/>
      <c r="M56" s="348"/>
      <c r="N56" s="17"/>
      <c r="O56" s="14" t="str">
        <f t="shared" si="21"/>
        <v xml:space="preserve"> </v>
      </c>
      <c r="P56" s="761">
        <f t="shared" si="22"/>
        <v>0</v>
      </c>
      <c r="Q56" s="761">
        <f t="shared" si="23"/>
        <v>0</v>
      </c>
      <c r="R56" s="61"/>
      <c r="S56" s="753"/>
      <c r="T56" s="348"/>
      <c r="U56" s="348"/>
      <c r="V56" s="348"/>
      <c r="W56" s="348"/>
      <c r="X56" s="348"/>
      <c r="Y56" s="348"/>
      <c r="Z56" s="348"/>
      <c r="AA56" s="348"/>
      <c r="AB56" s="348"/>
      <c r="AC56" s="348"/>
      <c r="AD56" s="348"/>
      <c r="AE56" s="348"/>
      <c r="AF56" s="17"/>
      <c r="AG56" s="14" t="str">
        <f t="shared" si="24"/>
        <v xml:space="preserve"> </v>
      </c>
      <c r="AH56" s="761">
        <f t="shared" si="25"/>
        <v>0</v>
      </c>
      <c r="AI56" s="761">
        <f t="shared" si="26"/>
        <v>0</v>
      </c>
      <c r="AJ56" s="61"/>
      <c r="AK56" s="753"/>
      <c r="AL56" s="348"/>
      <c r="AM56" s="348"/>
      <c r="AN56" s="348"/>
      <c r="AO56" s="348"/>
      <c r="AP56" s="348"/>
      <c r="AQ56" s="348"/>
      <c r="AR56" s="348"/>
      <c r="AS56" s="348"/>
      <c r="AT56" s="348"/>
      <c r="AU56" s="348"/>
      <c r="AV56" s="348"/>
      <c r="AW56" s="348"/>
      <c r="AX56" s="17"/>
      <c r="AY56" s="14" t="str">
        <f t="shared" si="19"/>
        <v xml:space="preserve"> </v>
      </c>
      <c r="AZ56" s="761">
        <f t="shared" si="20"/>
        <v>0</v>
      </c>
      <c r="BA56" s="615"/>
      <c r="BB56" s="615"/>
      <c r="BC56" s="615"/>
      <c r="BD56" s="615"/>
      <c r="BE56" s="615"/>
      <c r="BF56" s="615"/>
      <c r="BG56" s="615"/>
      <c r="BH56" s="615"/>
      <c r="BI56" s="615"/>
    </row>
    <row r="57" spans="1:61" ht="32" customHeight="1">
      <c r="A57" s="347"/>
      <c r="B57" s="753"/>
      <c r="C57" s="348"/>
      <c r="D57" s="348"/>
      <c r="E57" s="348"/>
      <c r="F57" s="348"/>
      <c r="G57" s="348"/>
      <c r="H57" s="348"/>
      <c r="I57" s="348"/>
      <c r="J57" s="348"/>
      <c r="K57" s="348"/>
      <c r="L57" s="348"/>
      <c r="M57" s="348"/>
      <c r="N57" s="17"/>
      <c r="O57" s="14" t="str">
        <f t="shared" si="21"/>
        <v xml:space="preserve"> </v>
      </c>
      <c r="P57" s="761">
        <f>COUNTIF(C57:M57,"*")</f>
        <v>0</v>
      </c>
      <c r="Q57" s="761">
        <f t="shared" si="23"/>
        <v>0</v>
      </c>
      <c r="R57" s="61"/>
      <c r="S57" s="753"/>
      <c r="T57" s="348"/>
      <c r="U57" s="348"/>
      <c r="V57" s="348"/>
      <c r="W57" s="348"/>
      <c r="X57" s="348"/>
      <c r="Y57" s="348"/>
      <c r="Z57" s="348"/>
      <c r="AA57" s="348"/>
      <c r="AB57" s="348"/>
      <c r="AC57" s="348"/>
      <c r="AD57" s="348"/>
      <c r="AE57" s="348"/>
      <c r="AF57" s="17"/>
      <c r="AG57" s="14" t="str">
        <f t="shared" si="24"/>
        <v xml:space="preserve"> </v>
      </c>
      <c r="AH57" s="761">
        <f t="shared" si="25"/>
        <v>0</v>
      </c>
      <c r="AI57" s="761">
        <f t="shared" si="26"/>
        <v>0</v>
      </c>
      <c r="AJ57" s="61"/>
      <c r="AK57" s="753"/>
      <c r="AL57" s="348"/>
      <c r="AM57" s="348"/>
      <c r="AN57" s="348"/>
      <c r="AO57" s="348"/>
      <c r="AP57" s="348"/>
      <c r="AQ57" s="348"/>
      <c r="AR57" s="348"/>
      <c r="AS57" s="348"/>
      <c r="AT57" s="348"/>
      <c r="AU57" s="348"/>
      <c r="AV57" s="348"/>
      <c r="AW57" s="348"/>
      <c r="AX57" s="17"/>
      <c r="AY57" s="14" t="str">
        <f t="shared" si="19"/>
        <v xml:space="preserve"> </v>
      </c>
      <c r="AZ57" s="761">
        <f t="shared" si="20"/>
        <v>0</v>
      </c>
      <c r="BA57" s="615"/>
      <c r="BB57" s="615"/>
      <c r="BC57" s="615"/>
      <c r="BD57" s="615"/>
      <c r="BE57" s="615"/>
      <c r="BF57" s="615"/>
      <c r="BG57" s="615"/>
      <c r="BH57" s="615"/>
      <c r="BI57" s="615"/>
    </row>
    <row r="58" spans="1:61" ht="32" customHeight="1">
      <c r="A58" s="347"/>
      <c r="B58" s="753"/>
      <c r="C58" s="348"/>
      <c r="D58" s="348"/>
      <c r="E58" s="348"/>
      <c r="F58" s="348"/>
      <c r="G58" s="348"/>
      <c r="H58" s="348"/>
      <c r="I58" s="348"/>
      <c r="J58" s="348"/>
      <c r="K58" s="348"/>
      <c r="L58" s="348"/>
      <c r="M58" s="348"/>
      <c r="N58" s="17"/>
      <c r="O58" s="14" t="str">
        <f t="shared" si="21"/>
        <v xml:space="preserve"> </v>
      </c>
      <c r="P58" s="761">
        <f t="shared" si="22"/>
        <v>0</v>
      </c>
      <c r="Q58" s="761">
        <f t="shared" si="23"/>
        <v>0</v>
      </c>
      <c r="R58" s="61"/>
      <c r="S58" s="753"/>
      <c r="T58" s="348"/>
      <c r="U58" s="348"/>
      <c r="V58" s="348"/>
      <c r="W58" s="348"/>
      <c r="X58" s="348"/>
      <c r="Y58" s="348"/>
      <c r="Z58" s="348"/>
      <c r="AA58" s="348"/>
      <c r="AB58" s="348"/>
      <c r="AC58" s="348"/>
      <c r="AD58" s="348"/>
      <c r="AE58" s="348"/>
      <c r="AF58" s="17"/>
      <c r="AG58" s="14" t="str">
        <f t="shared" si="24"/>
        <v xml:space="preserve"> </v>
      </c>
      <c r="AH58" s="761">
        <f t="shared" si="25"/>
        <v>0</v>
      </c>
      <c r="AI58" s="761">
        <f t="shared" si="26"/>
        <v>0</v>
      </c>
      <c r="AJ58" s="61"/>
      <c r="AK58" s="753"/>
      <c r="AL58" s="348"/>
      <c r="AM58" s="348"/>
      <c r="AN58" s="348"/>
      <c r="AO58" s="348"/>
      <c r="AP58" s="348"/>
      <c r="AQ58" s="348"/>
      <c r="AR58" s="348"/>
      <c r="AS58" s="348"/>
      <c r="AT58" s="348"/>
      <c r="AU58" s="348"/>
      <c r="AV58" s="348"/>
      <c r="AW58" s="348"/>
      <c r="AX58" s="17"/>
      <c r="AY58" s="14" t="str">
        <f t="shared" si="19"/>
        <v xml:space="preserve"> </v>
      </c>
      <c r="AZ58" s="761">
        <f t="shared" si="20"/>
        <v>0</v>
      </c>
      <c r="BA58" s="615"/>
      <c r="BB58" s="615"/>
      <c r="BC58" s="615"/>
      <c r="BD58" s="615"/>
      <c r="BE58" s="615"/>
      <c r="BF58" s="615"/>
      <c r="BG58" s="615"/>
      <c r="BH58" s="615"/>
      <c r="BI58" s="615"/>
    </row>
    <row r="59" spans="1:61" ht="32" customHeight="1">
      <c r="A59" s="347"/>
      <c r="B59" s="753"/>
      <c r="C59" s="348"/>
      <c r="D59" s="348"/>
      <c r="E59" s="348"/>
      <c r="F59" s="348"/>
      <c r="G59" s="348"/>
      <c r="H59" s="348"/>
      <c r="I59" s="348"/>
      <c r="J59" s="348"/>
      <c r="K59" s="348"/>
      <c r="L59" s="348"/>
      <c r="M59" s="348"/>
      <c r="N59" s="17"/>
      <c r="O59" s="14" t="str">
        <f t="shared" si="21"/>
        <v xml:space="preserve"> </v>
      </c>
      <c r="P59" s="761">
        <f t="shared" si="22"/>
        <v>0</v>
      </c>
      <c r="Q59" s="761">
        <f t="shared" si="23"/>
        <v>0</v>
      </c>
      <c r="R59" s="61"/>
      <c r="S59" s="753"/>
      <c r="T59" s="348"/>
      <c r="U59" s="348"/>
      <c r="V59" s="348"/>
      <c r="W59" s="348"/>
      <c r="X59" s="348"/>
      <c r="Y59" s="348"/>
      <c r="Z59" s="348"/>
      <c r="AA59" s="348"/>
      <c r="AB59" s="348"/>
      <c r="AC59" s="348"/>
      <c r="AD59" s="348"/>
      <c r="AE59" s="348"/>
      <c r="AF59" s="17"/>
      <c r="AG59" s="14" t="str">
        <f t="shared" si="24"/>
        <v xml:space="preserve"> </v>
      </c>
      <c r="AH59" s="761">
        <f t="shared" si="25"/>
        <v>0</v>
      </c>
      <c r="AI59" s="761">
        <f t="shared" si="26"/>
        <v>0</v>
      </c>
      <c r="AJ59" s="61"/>
      <c r="AK59" s="753"/>
      <c r="AL59" s="348"/>
      <c r="AM59" s="348"/>
      <c r="AN59" s="348"/>
      <c r="AO59" s="348"/>
      <c r="AP59" s="348"/>
      <c r="AQ59" s="348"/>
      <c r="AR59" s="348"/>
      <c r="AS59" s="348"/>
      <c r="AT59" s="348"/>
      <c r="AU59" s="348"/>
      <c r="AV59" s="348"/>
      <c r="AW59" s="348"/>
      <c r="AX59" s="17"/>
      <c r="AY59" s="14" t="str">
        <f t="shared" si="19"/>
        <v xml:space="preserve"> </v>
      </c>
      <c r="AZ59" s="761">
        <f t="shared" si="20"/>
        <v>0</v>
      </c>
      <c r="BA59" s="615"/>
      <c r="BB59" s="615"/>
      <c r="BC59" s="615"/>
      <c r="BD59" s="615"/>
      <c r="BE59" s="615"/>
      <c r="BF59" s="615"/>
      <c r="BG59" s="615"/>
      <c r="BH59" s="615"/>
      <c r="BI59" s="615"/>
    </row>
    <row r="60" spans="1:61" ht="32" customHeight="1">
      <c r="A60" s="347"/>
      <c r="B60" s="753"/>
      <c r="C60" s="348"/>
      <c r="D60" s="348"/>
      <c r="E60" s="348"/>
      <c r="F60" s="348"/>
      <c r="G60" s="348"/>
      <c r="H60" s="348"/>
      <c r="I60" s="348"/>
      <c r="J60" s="348"/>
      <c r="K60" s="348"/>
      <c r="L60" s="348"/>
      <c r="M60" s="348"/>
      <c r="N60" s="17"/>
      <c r="O60" s="14" t="str">
        <f t="shared" si="21"/>
        <v xml:space="preserve"> </v>
      </c>
      <c r="P60" s="761">
        <f t="shared" si="22"/>
        <v>0</v>
      </c>
      <c r="Q60" s="761">
        <f t="shared" si="23"/>
        <v>0</v>
      </c>
      <c r="R60" s="61"/>
      <c r="S60" s="753"/>
      <c r="T60" s="348"/>
      <c r="U60" s="348"/>
      <c r="V60" s="348"/>
      <c r="W60" s="348"/>
      <c r="X60" s="348"/>
      <c r="Y60" s="348"/>
      <c r="Z60" s="348"/>
      <c r="AA60" s="348"/>
      <c r="AB60" s="348"/>
      <c r="AC60" s="348"/>
      <c r="AD60" s="348"/>
      <c r="AE60" s="348"/>
      <c r="AF60" s="17"/>
      <c r="AG60" s="14" t="str">
        <f t="shared" si="24"/>
        <v xml:space="preserve"> </v>
      </c>
      <c r="AH60" s="761">
        <f t="shared" si="25"/>
        <v>0</v>
      </c>
      <c r="AI60" s="761">
        <f t="shared" si="26"/>
        <v>0</v>
      </c>
      <c r="AJ60" s="61"/>
      <c r="AK60" s="753"/>
      <c r="AL60" s="348"/>
      <c r="AM60" s="348"/>
      <c r="AN60" s="348"/>
      <c r="AO60" s="348"/>
      <c r="AP60" s="348"/>
      <c r="AQ60" s="348"/>
      <c r="AR60" s="348"/>
      <c r="AS60" s="348"/>
      <c r="AT60" s="348"/>
      <c r="AU60" s="348"/>
      <c r="AV60" s="348"/>
      <c r="AW60" s="348"/>
      <c r="AX60" s="17"/>
      <c r="AY60" s="14" t="str">
        <f t="shared" si="19"/>
        <v xml:space="preserve"> </v>
      </c>
      <c r="AZ60" s="761">
        <f t="shared" si="20"/>
        <v>0</v>
      </c>
      <c r="BA60" s="615"/>
      <c r="BB60" s="615"/>
      <c r="BC60" s="615"/>
      <c r="BD60" s="615"/>
      <c r="BE60" s="615"/>
      <c r="BF60" s="615"/>
      <c r="BG60" s="615"/>
      <c r="BH60" s="615"/>
      <c r="BI60" s="615"/>
    </row>
    <row r="61" spans="1:61" ht="32" customHeight="1">
      <c r="A61" s="347"/>
      <c r="B61" s="753"/>
      <c r="C61" s="348"/>
      <c r="D61" s="348"/>
      <c r="E61" s="348"/>
      <c r="F61" s="348"/>
      <c r="G61" s="348"/>
      <c r="H61" s="348"/>
      <c r="I61" s="348"/>
      <c r="J61" s="348"/>
      <c r="K61" s="348"/>
      <c r="L61" s="348"/>
      <c r="M61" s="348"/>
      <c r="N61" s="17"/>
      <c r="O61" s="14" t="str">
        <f t="shared" si="21"/>
        <v xml:space="preserve"> </v>
      </c>
      <c r="P61" s="761">
        <f t="shared" si="22"/>
        <v>0</v>
      </c>
      <c r="Q61" s="761">
        <f t="shared" si="23"/>
        <v>0</v>
      </c>
      <c r="R61" s="61"/>
      <c r="S61" s="753"/>
      <c r="T61" s="348"/>
      <c r="U61" s="348"/>
      <c r="V61" s="348"/>
      <c r="W61" s="348"/>
      <c r="X61" s="348"/>
      <c r="Y61" s="348"/>
      <c r="Z61" s="348"/>
      <c r="AA61" s="348"/>
      <c r="AB61" s="348"/>
      <c r="AC61" s="348"/>
      <c r="AD61" s="348"/>
      <c r="AE61" s="348"/>
      <c r="AF61" s="17"/>
      <c r="AG61" s="14" t="str">
        <f t="shared" si="24"/>
        <v xml:space="preserve"> </v>
      </c>
      <c r="AH61" s="761">
        <f t="shared" si="25"/>
        <v>0</v>
      </c>
      <c r="AI61" s="761">
        <f t="shared" si="26"/>
        <v>0</v>
      </c>
      <c r="AJ61" s="841" t="s">
        <v>324</v>
      </c>
      <c r="AK61" s="842"/>
      <c r="AL61" s="18" t="s">
        <v>141</v>
      </c>
      <c r="AM61" s="18">
        <f t="shared" ref="AM61:AW61" si="27">COUNTIF(AM45:AM60,"A")</f>
        <v>0</v>
      </c>
      <c r="AN61" s="18">
        <f t="shared" si="27"/>
        <v>0</v>
      </c>
      <c r="AO61" s="18">
        <f t="shared" si="27"/>
        <v>0</v>
      </c>
      <c r="AP61" s="18">
        <f t="shared" si="27"/>
        <v>0</v>
      </c>
      <c r="AQ61" s="18">
        <f t="shared" si="27"/>
        <v>0</v>
      </c>
      <c r="AR61" s="18">
        <f t="shared" si="27"/>
        <v>0</v>
      </c>
      <c r="AS61" s="18">
        <f t="shared" si="27"/>
        <v>0</v>
      </c>
      <c r="AT61" s="18">
        <f t="shared" si="27"/>
        <v>0</v>
      </c>
      <c r="AU61" s="18">
        <f t="shared" si="27"/>
        <v>0</v>
      </c>
      <c r="AV61" s="18">
        <f t="shared" si="27"/>
        <v>0</v>
      </c>
      <c r="AW61" s="18">
        <f t="shared" si="27"/>
        <v>0</v>
      </c>
      <c r="AX61" s="18">
        <f>IF(COUNTIF(AX45:AX60,"1")&gt;1, "1!",
   IF(COUNTIF(AX45:AX60,"2")&gt;1, "2!",
   IF(COUNTIF(AX45:AX60,"3")&gt;1, "3!",
   IF(COUNTIF(AX45:AX60,"4")&gt;1, "4!",
   0))))</f>
        <v>0</v>
      </c>
      <c r="AY61" s="18"/>
      <c r="AZ61" s="761"/>
      <c r="BA61" s="615"/>
      <c r="BB61" s="615"/>
      <c r="BC61" s="615"/>
      <c r="BD61" s="615"/>
      <c r="BE61" s="615"/>
      <c r="BF61" s="615"/>
      <c r="BG61" s="615"/>
      <c r="BH61" s="615"/>
      <c r="BI61" s="615"/>
    </row>
    <row r="62" spans="1:61" ht="32" customHeight="1">
      <c r="A62" s="347"/>
      <c r="B62" s="753"/>
      <c r="C62" s="348"/>
      <c r="D62" s="348"/>
      <c r="E62" s="348"/>
      <c r="F62" s="348"/>
      <c r="G62" s="348"/>
      <c r="H62" s="348"/>
      <c r="I62" s="348"/>
      <c r="J62" s="348"/>
      <c r="K62" s="348"/>
      <c r="L62" s="348"/>
      <c r="M62" s="348"/>
      <c r="N62" s="17"/>
      <c r="O62" s="14" t="str">
        <f t="shared" si="21"/>
        <v xml:space="preserve"> </v>
      </c>
      <c r="P62" s="761">
        <f t="shared" si="22"/>
        <v>0</v>
      </c>
      <c r="Q62" s="761">
        <f t="shared" si="23"/>
        <v>0</v>
      </c>
      <c r="R62" s="61"/>
      <c r="S62" s="753"/>
      <c r="T62" s="348"/>
      <c r="U62" s="348"/>
      <c r="V62" s="348"/>
      <c r="W62" s="348"/>
      <c r="X62" s="348"/>
      <c r="Y62" s="348"/>
      <c r="Z62" s="348"/>
      <c r="AA62" s="348"/>
      <c r="AB62" s="348"/>
      <c r="AC62" s="348"/>
      <c r="AD62" s="348"/>
      <c r="AE62" s="348"/>
      <c r="AF62" s="17"/>
      <c r="AG62" s="14" t="str">
        <f t="shared" si="24"/>
        <v xml:space="preserve"> </v>
      </c>
      <c r="AH62" s="761">
        <f t="shared" si="25"/>
        <v>0</v>
      </c>
      <c r="AI62" s="761">
        <f t="shared" si="26"/>
        <v>0</v>
      </c>
      <c r="AJ62" s="841" t="s">
        <v>325</v>
      </c>
      <c r="AK62" s="842"/>
      <c r="AL62" s="18" t="s">
        <v>141</v>
      </c>
      <c r="AM62" s="18">
        <f t="shared" ref="AM62:AW62" si="28">COUNTIF(AM45:AM60,"B")</f>
        <v>0</v>
      </c>
      <c r="AN62" s="18">
        <f t="shared" si="28"/>
        <v>0</v>
      </c>
      <c r="AO62" s="18">
        <f t="shared" si="28"/>
        <v>0</v>
      </c>
      <c r="AP62" s="18">
        <f t="shared" si="28"/>
        <v>0</v>
      </c>
      <c r="AQ62" s="18">
        <f t="shared" si="28"/>
        <v>0</v>
      </c>
      <c r="AR62" s="18">
        <f t="shared" si="28"/>
        <v>0</v>
      </c>
      <c r="AS62" s="18">
        <f t="shared" si="28"/>
        <v>0</v>
      </c>
      <c r="AT62" s="18">
        <f t="shared" si="28"/>
        <v>0</v>
      </c>
      <c r="AU62" s="18">
        <f t="shared" si="28"/>
        <v>0</v>
      </c>
      <c r="AV62" s="18">
        <f t="shared" si="28"/>
        <v>0</v>
      </c>
      <c r="AW62" s="18">
        <f t="shared" si="28"/>
        <v>0</v>
      </c>
      <c r="AX62" s="18"/>
      <c r="AY62" s="18"/>
      <c r="AZ62" s="761"/>
      <c r="BA62" s="615"/>
      <c r="BB62" s="615"/>
      <c r="BC62" s="615"/>
      <c r="BD62" s="615"/>
      <c r="BE62" s="615"/>
      <c r="BF62" s="615"/>
      <c r="BG62" s="615"/>
      <c r="BH62" s="615"/>
      <c r="BI62" s="615"/>
    </row>
    <row r="63" spans="1:61" ht="32" customHeight="1">
      <c r="A63" s="347"/>
      <c r="B63" s="753"/>
      <c r="C63" s="348"/>
      <c r="D63" s="348"/>
      <c r="E63" s="348"/>
      <c r="F63" s="348"/>
      <c r="G63" s="348"/>
      <c r="H63" s="348"/>
      <c r="I63" s="348"/>
      <c r="J63" s="348"/>
      <c r="K63" s="348"/>
      <c r="L63" s="348"/>
      <c r="M63" s="348"/>
      <c r="N63" s="17"/>
      <c r="O63" s="14" t="str">
        <f t="shared" si="21"/>
        <v xml:space="preserve"> </v>
      </c>
      <c r="P63" s="761">
        <f t="shared" si="22"/>
        <v>0</v>
      </c>
      <c r="Q63" s="761">
        <f t="shared" si="23"/>
        <v>0</v>
      </c>
      <c r="R63" s="61"/>
      <c r="S63" s="753"/>
      <c r="T63" s="348"/>
      <c r="U63" s="348"/>
      <c r="V63" s="348"/>
      <c r="W63" s="348"/>
      <c r="X63" s="348"/>
      <c r="Y63" s="348"/>
      <c r="Z63" s="348"/>
      <c r="AA63" s="348"/>
      <c r="AB63" s="348"/>
      <c r="AC63" s="348"/>
      <c r="AD63" s="348"/>
      <c r="AE63" s="348"/>
      <c r="AF63" s="17"/>
      <c r="AG63" s="14" t="str">
        <f t="shared" si="24"/>
        <v xml:space="preserve"> </v>
      </c>
      <c r="AH63" s="761">
        <f t="shared" si="25"/>
        <v>0</v>
      </c>
      <c r="AI63" s="761">
        <f t="shared" si="26"/>
        <v>0</v>
      </c>
      <c r="AJ63" s="841" t="s">
        <v>290</v>
      </c>
      <c r="AK63" s="842"/>
      <c r="AL63" s="18">
        <f t="shared" ref="AL63:AW63" si="29">COUNTIF(AL45:AL60,"NS*")</f>
        <v>0</v>
      </c>
      <c r="AM63" s="18">
        <f t="shared" si="29"/>
        <v>0</v>
      </c>
      <c r="AN63" s="18">
        <f t="shared" si="29"/>
        <v>0</v>
      </c>
      <c r="AO63" s="18">
        <f t="shared" si="29"/>
        <v>0</v>
      </c>
      <c r="AP63" s="18">
        <f t="shared" si="29"/>
        <v>0</v>
      </c>
      <c r="AQ63" s="18">
        <f t="shared" si="29"/>
        <v>0</v>
      </c>
      <c r="AR63" s="18">
        <f t="shared" si="29"/>
        <v>0</v>
      </c>
      <c r="AS63" s="18">
        <f t="shared" si="29"/>
        <v>0</v>
      </c>
      <c r="AT63" s="18">
        <f t="shared" si="29"/>
        <v>0</v>
      </c>
      <c r="AU63" s="18">
        <f t="shared" si="29"/>
        <v>0</v>
      </c>
      <c r="AV63" s="18">
        <f t="shared" si="29"/>
        <v>0</v>
      </c>
      <c r="AW63" s="18">
        <f t="shared" si="29"/>
        <v>0</v>
      </c>
      <c r="AX63" s="18">
        <f>IF(COUNTIF(AX45:AX60,"NS1")&gt;1, "NS1!",
   IF(COUNTIF(AX45:AX60,"NS2")&gt;1, "NS2!",
   IF(COUNTIF(AX45:AX60,"NS3")&gt;1, "NS3!",
   IF(COUNTIF(AX45:AX60,"NS4")&gt;1, "NS4!",
   0))))</f>
        <v>0</v>
      </c>
      <c r="AY63" s="18"/>
      <c r="AZ63" s="761"/>
      <c r="BA63" s="615"/>
      <c r="BB63" s="615"/>
      <c r="BC63" s="615"/>
      <c r="BD63" s="615"/>
      <c r="BE63" s="615"/>
      <c r="BF63" s="615"/>
      <c r="BG63" s="615"/>
      <c r="BH63" s="615"/>
      <c r="BI63" s="615"/>
    </row>
    <row r="64" spans="1:61" ht="32" customHeight="1">
      <c r="A64" s="347"/>
      <c r="B64" s="753"/>
      <c r="C64" s="348"/>
      <c r="D64" s="348"/>
      <c r="E64" s="348"/>
      <c r="F64" s="348"/>
      <c r="G64" s="348"/>
      <c r="H64" s="348"/>
      <c r="I64" s="348"/>
      <c r="J64" s="348"/>
      <c r="K64" s="348"/>
      <c r="L64" s="348"/>
      <c r="M64" s="348"/>
      <c r="N64" s="17"/>
      <c r="O64" s="14" t="str">
        <f t="shared" si="21"/>
        <v xml:space="preserve"> </v>
      </c>
      <c r="P64" s="761">
        <f t="shared" si="22"/>
        <v>0</v>
      </c>
      <c r="Q64" s="761">
        <f t="shared" si="23"/>
        <v>0</v>
      </c>
      <c r="R64" s="61"/>
      <c r="S64" s="753"/>
      <c r="T64" s="348"/>
      <c r="U64" s="348"/>
      <c r="V64" s="348"/>
      <c r="W64" s="348"/>
      <c r="X64" s="348"/>
      <c r="Y64" s="348"/>
      <c r="Z64" s="348"/>
      <c r="AA64" s="348"/>
      <c r="AB64" s="348"/>
      <c r="AC64" s="348"/>
      <c r="AD64" s="348"/>
      <c r="AE64" s="348"/>
      <c r="AF64" s="17"/>
      <c r="AG64" s="14" t="str">
        <f t="shared" si="24"/>
        <v xml:space="preserve"> </v>
      </c>
      <c r="AH64" s="761">
        <f t="shared" si="25"/>
        <v>0</v>
      </c>
      <c r="AI64" s="761">
        <f t="shared" si="26"/>
        <v>0</v>
      </c>
      <c r="AJ64" s="843" t="s">
        <v>337</v>
      </c>
      <c r="AK64" s="846" t="s">
        <v>327</v>
      </c>
      <c r="AL64" s="846" t="s">
        <v>314</v>
      </c>
      <c r="AM64" s="846" t="s">
        <v>142</v>
      </c>
      <c r="AN64" s="846" t="s">
        <v>328</v>
      </c>
      <c r="AO64" s="846" t="s">
        <v>136</v>
      </c>
      <c r="AP64" s="846" t="s">
        <v>307</v>
      </c>
      <c r="AQ64" s="846" t="s">
        <v>306</v>
      </c>
      <c r="AR64" s="846" t="s">
        <v>127</v>
      </c>
      <c r="AS64" s="846" t="s">
        <v>191</v>
      </c>
      <c r="AT64" s="846" t="s">
        <v>308</v>
      </c>
      <c r="AU64" s="846" t="s">
        <v>145</v>
      </c>
      <c r="AV64" s="846" t="s">
        <v>130</v>
      </c>
      <c r="AW64" s="846" t="s">
        <v>133</v>
      </c>
      <c r="AX64" s="846" t="s">
        <v>309</v>
      </c>
      <c r="AY64" s="846" t="s">
        <v>329</v>
      </c>
      <c r="AZ64" s="849" t="s">
        <v>330</v>
      </c>
      <c r="BA64" s="615"/>
      <c r="BB64" s="615"/>
      <c r="BC64" s="615"/>
      <c r="BD64" s="615"/>
      <c r="BE64" s="615"/>
      <c r="BF64" s="615"/>
      <c r="BG64" s="615"/>
      <c r="BH64" s="615"/>
      <c r="BI64" s="615"/>
    </row>
    <row r="65" spans="1:61" ht="32" customHeight="1">
      <c r="A65" s="347"/>
      <c r="B65" s="753"/>
      <c r="C65" s="348"/>
      <c r="D65" s="348"/>
      <c r="E65" s="348"/>
      <c r="F65" s="348"/>
      <c r="G65" s="348"/>
      <c r="H65" s="348"/>
      <c r="I65" s="348"/>
      <c r="J65" s="348"/>
      <c r="K65" s="348"/>
      <c r="L65" s="348"/>
      <c r="M65" s="348"/>
      <c r="N65" s="17"/>
      <c r="O65" s="14" t="str">
        <f t="shared" si="21"/>
        <v xml:space="preserve"> </v>
      </c>
      <c r="P65" s="761">
        <f t="shared" si="22"/>
        <v>0</v>
      </c>
      <c r="Q65" s="761">
        <f t="shared" si="23"/>
        <v>0</v>
      </c>
      <c r="R65" s="61"/>
      <c r="S65" s="753"/>
      <c r="T65" s="348"/>
      <c r="U65" s="348"/>
      <c r="V65" s="348"/>
      <c r="W65" s="348"/>
      <c r="X65" s="348"/>
      <c r="Y65" s="348"/>
      <c r="Z65" s="348"/>
      <c r="AA65" s="348"/>
      <c r="AB65" s="348"/>
      <c r="AC65" s="348"/>
      <c r="AD65" s="348"/>
      <c r="AE65" s="348"/>
      <c r="AF65" s="17"/>
      <c r="AG65" s="14" t="str">
        <f t="shared" si="24"/>
        <v xml:space="preserve"> </v>
      </c>
      <c r="AH65" s="761">
        <f t="shared" si="25"/>
        <v>0</v>
      </c>
      <c r="AI65" s="761">
        <f t="shared" si="26"/>
        <v>0</v>
      </c>
      <c r="AJ65" s="844"/>
      <c r="AK65" s="847"/>
      <c r="AL65" s="847"/>
      <c r="AM65" s="847"/>
      <c r="AN65" s="847"/>
      <c r="AO65" s="847"/>
      <c r="AP65" s="847"/>
      <c r="AQ65" s="847"/>
      <c r="AR65" s="847"/>
      <c r="AS65" s="847"/>
      <c r="AT65" s="847"/>
      <c r="AU65" s="847"/>
      <c r="AV65" s="847"/>
      <c r="AW65" s="847"/>
      <c r="AX65" s="847"/>
      <c r="AY65" s="847"/>
      <c r="AZ65" s="850"/>
      <c r="BA65" s="615"/>
      <c r="BB65" s="615"/>
      <c r="BC65" s="615"/>
      <c r="BD65" s="615"/>
      <c r="BE65" s="615"/>
      <c r="BF65" s="615"/>
      <c r="BG65" s="615"/>
      <c r="BH65" s="615"/>
      <c r="BI65" s="615"/>
    </row>
    <row r="66" spans="1:61" ht="32" customHeight="1">
      <c r="A66" s="347"/>
      <c r="B66" s="753"/>
      <c r="C66" s="348"/>
      <c r="D66" s="348"/>
      <c r="E66" s="348"/>
      <c r="F66" s="348"/>
      <c r="G66" s="348"/>
      <c r="H66" s="348"/>
      <c r="I66" s="348"/>
      <c r="J66" s="348"/>
      <c r="K66" s="348"/>
      <c r="L66" s="348"/>
      <c r="M66" s="348"/>
      <c r="N66" s="17"/>
      <c r="O66" s="14" t="str">
        <f t="shared" si="21"/>
        <v xml:space="preserve"> </v>
      </c>
      <c r="P66" s="761">
        <f t="shared" si="22"/>
        <v>0</v>
      </c>
      <c r="Q66" s="761">
        <f t="shared" si="23"/>
        <v>0</v>
      </c>
      <c r="R66" s="61"/>
      <c r="S66" s="753"/>
      <c r="T66" s="348"/>
      <c r="U66" s="348"/>
      <c r="V66" s="348"/>
      <c r="W66" s="348"/>
      <c r="X66" s="348"/>
      <c r="Y66" s="348"/>
      <c r="Z66" s="348"/>
      <c r="AA66" s="348"/>
      <c r="AB66" s="348"/>
      <c r="AC66" s="348"/>
      <c r="AD66" s="348"/>
      <c r="AE66" s="348"/>
      <c r="AF66" s="17"/>
      <c r="AG66" s="14" t="str">
        <f t="shared" si="24"/>
        <v xml:space="preserve"> </v>
      </c>
      <c r="AH66" s="761">
        <f t="shared" si="25"/>
        <v>0</v>
      </c>
      <c r="AI66" s="761">
        <f t="shared" si="26"/>
        <v>0</v>
      </c>
      <c r="AJ66" s="844"/>
      <c r="AK66" s="847"/>
      <c r="AL66" s="847"/>
      <c r="AM66" s="847"/>
      <c r="AN66" s="847"/>
      <c r="AO66" s="847"/>
      <c r="AP66" s="847"/>
      <c r="AQ66" s="847"/>
      <c r="AR66" s="847"/>
      <c r="AS66" s="847"/>
      <c r="AT66" s="847"/>
      <c r="AU66" s="847"/>
      <c r="AV66" s="847"/>
      <c r="AW66" s="847"/>
      <c r="AX66" s="847"/>
      <c r="AY66" s="847"/>
      <c r="AZ66" s="850"/>
    </row>
    <row r="67" spans="1:61" ht="32" customHeight="1">
      <c r="A67" s="347"/>
      <c r="B67" s="753"/>
      <c r="C67" s="348"/>
      <c r="D67" s="348"/>
      <c r="E67" s="348"/>
      <c r="F67" s="348"/>
      <c r="G67" s="348"/>
      <c r="H67" s="348"/>
      <c r="I67" s="348"/>
      <c r="J67" s="348"/>
      <c r="K67" s="348"/>
      <c r="L67" s="348"/>
      <c r="M67" s="348"/>
      <c r="N67" s="17"/>
      <c r="O67" s="14" t="str">
        <f t="shared" si="21"/>
        <v xml:space="preserve"> </v>
      </c>
      <c r="P67" s="761">
        <f t="shared" si="22"/>
        <v>0</v>
      </c>
      <c r="Q67" s="761">
        <f t="shared" si="23"/>
        <v>0</v>
      </c>
      <c r="R67" s="61"/>
      <c r="S67" s="753"/>
      <c r="T67" s="348"/>
      <c r="U67" s="348"/>
      <c r="V67" s="348"/>
      <c r="W67" s="348"/>
      <c r="X67" s="348"/>
      <c r="Y67" s="348"/>
      <c r="Z67" s="348"/>
      <c r="AA67" s="348"/>
      <c r="AB67" s="348"/>
      <c r="AC67" s="348"/>
      <c r="AD67" s="348"/>
      <c r="AE67" s="348"/>
      <c r="AF67" s="17"/>
      <c r="AG67" s="14" t="str">
        <f t="shared" si="24"/>
        <v xml:space="preserve"> </v>
      </c>
      <c r="AH67" s="761">
        <f t="shared" si="25"/>
        <v>0</v>
      </c>
      <c r="AI67" s="761">
        <f t="shared" si="26"/>
        <v>0</v>
      </c>
      <c r="AJ67" s="844"/>
      <c r="AK67" s="847"/>
      <c r="AL67" s="848"/>
      <c r="AM67" s="848"/>
      <c r="AN67" s="848"/>
      <c r="AO67" s="848"/>
      <c r="AP67" s="848"/>
      <c r="AQ67" s="848"/>
      <c r="AR67" s="848"/>
      <c r="AS67" s="848"/>
      <c r="AT67" s="848"/>
      <c r="AU67" s="848"/>
      <c r="AV67" s="848"/>
      <c r="AW67" s="848"/>
      <c r="AX67" s="848"/>
      <c r="AY67" s="848"/>
      <c r="AZ67" s="850"/>
    </row>
    <row r="68" spans="1:61" ht="32" customHeight="1">
      <c r="A68" s="347"/>
      <c r="B68" s="753"/>
      <c r="C68" s="348"/>
      <c r="D68" s="348"/>
      <c r="E68" s="348"/>
      <c r="F68" s="348"/>
      <c r="G68" s="348"/>
      <c r="H68" s="348"/>
      <c r="I68" s="348"/>
      <c r="J68" s="348"/>
      <c r="K68" s="348"/>
      <c r="L68" s="348"/>
      <c r="M68" s="348"/>
      <c r="N68" s="17"/>
      <c r="O68" s="14" t="str">
        <f t="shared" si="21"/>
        <v xml:space="preserve"> </v>
      </c>
      <c r="P68" s="761">
        <f t="shared" si="22"/>
        <v>0</v>
      </c>
      <c r="Q68" s="761">
        <f t="shared" si="23"/>
        <v>0</v>
      </c>
      <c r="R68" s="61"/>
      <c r="S68" s="753"/>
      <c r="T68" s="348"/>
      <c r="U68" s="348"/>
      <c r="V68" s="348"/>
      <c r="W68" s="348"/>
      <c r="X68" s="348"/>
      <c r="Y68" s="348"/>
      <c r="Z68" s="348"/>
      <c r="AA68" s="348"/>
      <c r="AB68" s="348"/>
      <c r="AC68" s="348"/>
      <c r="AD68" s="348"/>
      <c r="AE68" s="348"/>
      <c r="AF68" s="17"/>
      <c r="AG68" s="14" t="str">
        <f t="shared" si="24"/>
        <v xml:space="preserve"> </v>
      </c>
      <c r="AH68" s="761">
        <f t="shared" si="25"/>
        <v>0</v>
      </c>
      <c r="AI68" s="761">
        <f t="shared" si="26"/>
        <v>0</v>
      </c>
      <c r="AJ68" s="844"/>
      <c r="AK68" s="847"/>
      <c r="AL68" s="852">
        <v>10</v>
      </c>
      <c r="AM68" s="852">
        <v>10</v>
      </c>
      <c r="AN68" s="856"/>
      <c r="AO68" s="852">
        <v>10.5</v>
      </c>
      <c r="AP68" s="852">
        <v>11</v>
      </c>
      <c r="AQ68" s="852">
        <v>12</v>
      </c>
      <c r="AR68" s="852">
        <v>12.4</v>
      </c>
      <c r="AS68" s="852">
        <v>13.35</v>
      </c>
      <c r="AT68" s="852">
        <v>14</v>
      </c>
      <c r="AU68" s="852">
        <v>15</v>
      </c>
      <c r="AV68" s="852">
        <v>15.4</v>
      </c>
      <c r="AW68" s="852">
        <v>16.149999999999999</v>
      </c>
      <c r="AX68" s="852">
        <v>16.55</v>
      </c>
      <c r="AY68" s="854"/>
      <c r="AZ68" s="850"/>
    </row>
    <row r="69" spans="1:61" ht="32" customHeight="1">
      <c r="A69" s="347"/>
      <c r="B69" s="753"/>
      <c r="C69" s="348"/>
      <c r="D69" s="348"/>
      <c r="E69" s="348"/>
      <c r="F69" s="348"/>
      <c r="G69" s="348"/>
      <c r="H69" s="348"/>
      <c r="I69" s="348"/>
      <c r="J69" s="348"/>
      <c r="K69" s="348"/>
      <c r="L69" s="348"/>
      <c r="M69" s="348"/>
      <c r="N69" s="17"/>
      <c r="O69" s="14" t="str">
        <f t="shared" si="21"/>
        <v xml:space="preserve"> </v>
      </c>
      <c r="P69" s="761">
        <f t="shared" si="22"/>
        <v>0</v>
      </c>
      <c r="Q69" s="761">
        <f t="shared" si="23"/>
        <v>0</v>
      </c>
      <c r="R69" s="61"/>
      <c r="S69" s="753"/>
      <c r="T69" s="348"/>
      <c r="U69" s="348"/>
      <c r="V69" s="348"/>
      <c r="W69" s="348"/>
      <c r="X69" s="348"/>
      <c r="Y69" s="348"/>
      <c r="Z69" s="348"/>
      <c r="AA69" s="348"/>
      <c r="AB69" s="348"/>
      <c r="AC69" s="348"/>
      <c r="AD69" s="348"/>
      <c r="AE69" s="348"/>
      <c r="AF69" s="17"/>
      <c r="AG69" s="14" t="str">
        <f t="shared" si="24"/>
        <v xml:space="preserve"> </v>
      </c>
      <c r="AH69" s="761">
        <f t="shared" si="25"/>
        <v>0</v>
      </c>
      <c r="AI69" s="761">
        <f t="shared" si="26"/>
        <v>0</v>
      </c>
      <c r="AJ69" s="845"/>
      <c r="AK69" s="848"/>
      <c r="AL69" s="853"/>
      <c r="AM69" s="853"/>
      <c r="AN69" s="857"/>
      <c r="AO69" s="853"/>
      <c r="AP69" s="853"/>
      <c r="AQ69" s="853"/>
      <c r="AR69" s="853"/>
      <c r="AS69" s="853"/>
      <c r="AT69" s="853"/>
      <c r="AU69" s="853"/>
      <c r="AV69" s="853"/>
      <c r="AW69" s="853"/>
      <c r="AX69" s="853"/>
      <c r="AY69" s="855"/>
      <c r="AZ69" s="851"/>
    </row>
    <row r="70" spans="1:61" ht="32" customHeight="1">
      <c r="A70" s="347"/>
      <c r="B70" s="753"/>
      <c r="C70" s="348"/>
      <c r="D70" s="348"/>
      <c r="E70" s="348"/>
      <c r="F70" s="348"/>
      <c r="G70" s="348"/>
      <c r="H70" s="348"/>
      <c r="I70" s="348"/>
      <c r="J70" s="348"/>
      <c r="K70" s="348"/>
      <c r="L70" s="348"/>
      <c r="M70" s="348"/>
      <c r="N70" s="17"/>
      <c r="O70" s="14" t="str">
        <f t="shared" si="21"/>
        <v xml:space="preserve"> </v>
      </c>
      <c r="P70" s="761">
        <f t="shared" si="22"/>
        <v>0</v>
      </c>
      <c r="Q70" s="761">
        <f t="shared" si="23"/>
        <v>0</v>
      </c>
      <c r="R70" s="61"/>
      <c r="S70" s="753"/>
      <c r="T70" s="348"/>
      <c r="U70" s="348"/>
      <c r="V70" s="348"/>
      <c r="W70" s="348"/>
      <c r="X70" s="348"/>
      <c r="Y70" s="348"/>
      <c r="Z70" s="348"/>
      <c r="AA70" s="348"/>
      <c r="AB70" s="348"/>
      <c r="AC70" s="348"/>
      <c r="AD70" s="348"/>
      <c r="AE70" s="348"/>
      <c r="AF70" s="17"/>
      <c r="AG70" s="14" t="str">
        <f t="shared" si="24"/>
        <v xml:space="preserve"> </v>
      </c>
      <c r="AH70" s="761">
        <f t="shared" si="25"/>
        <v>0</v>
      </c>
      <c r="AI70" s="761">
        <f t="shared" si="26"/>
        <v>0</v>
      </c>
      <c r="AJ70" s="61"/>
      <c r="AK70" s="753"/>
      <c r="AL70" s="348"/>
      <c r="AM70" s="348"/>
      <c r="AN70" s="18"/>
      <c r="AO70" s="348"/>
      <c r="AP70" s="348"/>
      <c r="AQ70" s="348"/>
      <c r="AR70" s="348"/>
      <c r="AS70" s="348"/>
      <c r="AT70" s="348"/>
      <c r="AU70" s="348"/>
      <c r="AV70" s="348"/>
      <c r="AW70" s="348"/>
      <c r="AX70" s="17"/>
      <c r="AY70" s="14" t="str">
        <f>IF(COUNTIF(AL70:AV70,"NS*")&gt;0,"X"," ")</f>
        <v xml:space="preserve"> </v>
      </c>
      <c r="AZ70" s="761">
        <f>COUNTIF(AO70:AW70,"*")+COUNTIF(AL70:AM70,"*")</f>
        <v>0</v>
      </c>
    </row>
    <row r="71" spans="1:61" ht="32" customHeight="1">
      <c r="A71" s="841" t="s">
        <v>324</v>
      </c>
      <c r="B71" s="842"/>
      <c r="C71" s="18" t="s">
        <v>141</v>
      </c>
      <c r="D71" s="18">
        <f>COUNTIF(D45:D70,"A")</f>
        <v>0</v>
      </c>
      <c r="E71" s="18">
        <f>COUNTIF(E45:E70,"A")</f>
        <v>0</v>
      </c>
      <c r="F71" s="18">
        <f t="shared" ref="F71:M71" si="30">COUNTIF(F45:F70,"A")</f>
        <v>0</v>
      </c>
      <c r="G71" s="18">
        <f t="shared" si="30"/>
        <v>0</v>
      </c>
      <c r="H71" s="18">
        <f t="shared" si="30"/>
        <v>0</v>
      </c>
      <c r="I71" s="18">
        <f t="shared" si="30"/>
        <v>0</v>
      </c>
      <c r="J71" s="18">
        <f t="shared" si="30"/>
        <v>0</v>
      </c>
      <c r="K71" s="18">
        <f t="shared" si="30"/>
        <v>0</v>
      </c>
      <c r="L71" s="18">
        <f t="shared" si="30"/>
        <v>0</v>
      </c>
      <c r="M71" s="18">
        <f t="shared" si="30"/>
        <v>0</v>
      </c>
      <c r="N71" s="18">
        <f>IF(COUNTIF(N45:N70,"1")&gt;1, "1!",
   IF(COUNTIF(N45:N70,"2")&gt;1, "2!",
   IF(COUNTIF(N45:N70,"3")&gt;1, "3!",
   IF(COUNTIF(N45:N70,"4")&gt;1, "4!",
   0))))</f>
        <v>0</v>
      </c>
      <c r="O71" s="18"/>
      <c r="P71" s="18"/>
      <c r="Q71" s="762"/>
      <c r="R71" s="841" t="s">
        <v>324</v>
      </c>
      <c r="S71" s="842"/>
      <c r="T71" s="18" t="s">
        <v>141</v>
      </c>
      <c r="U71" s="18">
        <f>COUNTIF(U45:U70,"A")</f>
        <v>0</v>
      </c>
      <c r="V71" s="18">
        <f t="shared" ref="V71:AE71" si="31">COUNTIF(V45:V70,"A")</f>
        <v>0</v>
      </c>
      <c r="W71" s="18">
        <f t="shared" si="31"/>
        <v>0</v>
      </c>
      <c r="X71" s="18">
        <f t="shared" si="31"/>
        <v>0</v>
      </c>
      <c r="Y71" s="18">
        <f t="shared" si="31"/>
        <v>0</v>
      </c>
      <c r="Z71" s="18">
        <f t="shared" si="31"/>
        <v>0</v>
      </c>
      <c r="AA71" s="18">
        <f t="shared" si="31"/>
        <v>0</v>
      </c>
      <c r="AB71" s="18">
        <f t="shared" si="31"/>
        <v>0</v>
      </c>
      <c r="AC71" s="18">
        <f t="shared" si="31"/>
        <v>0</v>
      </c>
      <c r="AD71" s="18">
        <f t="shared" si="31"/>
        <v>0</v>
      </c>
      <c r="AE71" s="18">
        <f t="shared" si="31"/>
        <v>0</v>
      </c>
      <c r="AF71" s="18">
        <f>IF(COUNTIF(AF45:AF70,"1")&gt;1, "1!",
   IF(COUNTIF(AF45:AF70,"2")&gt;1, "2!",
   IF(COUNTIF(AF45:AF70,"3")&gt;1, "3!",
   IF(COUNTIF(AF45:AF70,"4")&gt;1, "4!",
   0))))</f>
        <v>0</v>
      </c>
      <c r="AG71" s="18"/>
      <c r="AH71" s="18"/>
      <c r="AI71" s="18"/>
      <c r="AJ71" s="61"/>
      <c r="AK71" s="753"/>
      <c r="AL71" s="348"/>
      <c r="AM71" s="348"/>
      <c r="AN71" s="18"/>
      <c r="AO71" s="348"/>
      <c r="AP71" s="348"/>
      <c r="AQ71" s="348"/>
      <c r="AR71" s="348"/>
      <c r="AS71" s="348"/>
      <c r="AT71" s="348"/>
      <c r="AU71" s="348"/>
      <c r="AV71" s="348"/>
      <c r="AW71" s="348"/>
      <c r="AX71" s="17"/>
      <c r="AY71" s="14" t="str">
        <f t="shared" ref="AY71:AY78" si="32">IF(COUNTIF(AL71:AW71,"NS*")&gt;0,"X"," ")</f>
        <v xml:space="preserve"> </v>
      </c>
      <c r="AZ71" s="761">
        <f t="shared" ref="AZ71:AZ78" si="33">COUNTIF(AO71:AW71,"*")+COUNTIF(AL71:AM71,"*")</f>
        <v>0</v>
      </c>
    </row>
    <row r="72" spans="1:61" ht="32" customHeight="1">
      <c r="A72" s="841" t="s">
        <v>325</v>
      </c>
      <c r="B72" s="842"/>
      <c r="C72" s="18" t="s">
        <v>141</v>
      </c>
      <c r="D72" s="18">
        <f>COUNTIF(D45:D70,"B")</f>
        <v>0</v>
      </c>
      <c r="E72" s="18">
        <f>COUNTIF(E45:E70,"B")</f>
        <v>0</v>
      </c>
      <c r="F72" s="18">
        <f t="shared" ref="F72:M72" si="34">COUNTIF(F45:F70,"B")</f>
        <v>0</v>
      </c>
      <c r="G72" s="18">
        <f t="shared" si="34"/>
        <v>0</v>
      </c>
      <c r="H72" s="18">
        <f t="shared" si="34"/>
        <v>0</v>
      </c>
      <c r="I72" s="18">
        <f t="shared" si="34"/>
        <v>0</v>
      </c>
      <c r="J72" s="18">
        <f t="shared" si="34"/>
        <v>0</v>
      </c>
      <c r="K72" s="18">
        <f t="shared" si="34"/>
        <v>0</v>
      </c>
      <c r="L72" s="18">
        <f t="shared" si="34"/>
        <v>0</v>
      </c>
      <c r="M72" s="18">
        <f t="shared" si="34"/>
        <v>0</v>
      </c>
      <c r="N72" s="18"/>
      <c r="O72" s="18"/>
      <c r="P72" s="18"/>
      <c r="Q72" s="762"/>
      <c r="R72" s="841" t="s">
        <v>325</v>
      </c>
      <c r="S72" s="842"/>
      <c r="T72" s="18" t="s">
        <v>141</v>
      </c>
      <c r="U72" s="18">
        <f t="shared" ref="U72:AE72" si="35">COUNTIF(U45:U70,"B")</f>
        <v>0</v>
      </c>
      <c r="V72" s="18">
        <f t="shared" si="35"/>
        <v>0</v>
      </c>
      <c r="W72" s="18">
        <f t="shared" si="35"/>
        <v>0</v>
      </c>
      <c r="X72" s="18">
        <f t="shared" si="35"/>
        <v>0</v>
      </c>
      <c r="Y72" s="18">
        <f t="shared" si="35"/>
        <v>0</v>
      </c>
      <c r="Z72" s="18">
        <f t="shared" si="35"/>
        <v>0</v>
      </c>
      <c r="AA72" s="18">
        <f t="shared" si="35"/>
        <v>0</v>
      </c>
      <c r="AB72" s="18">
        <f t="shared" si="35"/>
        <v>0</v>
      </c>
      <c r="AC72" s="18">
        <f t="shared" si="35"/>
        <v>0</v>
      </c>
      <c r="AD72" s="18">
        <f t="shared" si="35"/>
        <v>0</v>
      </c>
      <c r="AE72" s="18">
        <f t="shared" si="35"/>
        <v>0</v>
      </c>
      <c r="AF72" s="18"/>
      <c r="AG72" s="18"/>
      <c r="AH72" s="18"/>
      <c r="AI72" s="18"/>
      <c r="AJ72" s="61"/>
      <c r="AK72" s="753"/>
      <c r="AL72" s="348"/>
      <c r="AM72" s="348"/>
      <c r="AN72" s="18"/>
      <c r="AO72" s="348"/>
      <c r="AP72" s="348"/>
      <c r="AQ72" s="348"/>
      <c r="AR72" s="348"/>
      <c r="AS72" s="348"/>
      <c r="AT72" s="348"/>
      <c r="AU72" s="348"/>
      <c r="AV72" s="348"/>
      <c r="AW72" s="348"/>
      <c r="AX72" s="17"/>
      <c r="AY72" s="14" t="str">
        <f t="shared" si="32"/>
        <v xml:space="preserve"> </v>
      </c>
      <c r="AZ72" s="761">
        <f t="shared" si="33"/>
        <v>0</v>
      </c>
    </row>
    <row r="73" spans="1:61" ht="32" customHeight="1">
      <c r="A73" s="841" t="s">
        <v>290</v>
      </c>
      <c r="B73" s="842"/>
      <c r="C73" s="18">
        <f t="shared" ref="C73" si="36">COUNTIF(C45:C70,"NS*")</f>
        <v>0</v>
      </c>
      <c r="D73" s="18" t="s">
        <v>141</v>
      </c>
      <c r="E73" s="18">
        <f t="shared" ref="E73:M73" si="37">COUNTIF(E45:E70,"NS*")</f>
        <v>0</v>
      </c>
      <c r="F73" s="18">
        <f t="shared" si="37"/>
        <v>0</v>
      </c>
      <c r="G73" s="18">
        <f t="shared" si="37"/>
        <v>0</v>
      </c>
      <c r="H73" s="18">
        <f t="shared" si="37"/>
        <v>0</v>
      </c>
      <c r="I73" s="18">
        <f t="shared" si="37"/>
        <v>0</v>
      </c>
      <c r="J73" s="18">
        <f t="shared" si="37"/>
        <v>0</v>
      </c>
      <c r="K73" s="18">
        <f t="shared" si="37"/>
        <v>0</v>
      </c>
      <c r="L73" s="18">
        <f t="shared" si="37"/>
        <v>0</v>
      </c>
      <c r="M73" s="18">
        <f t="shared" si="37"/>
        <v>0</v>
      </c>
      <c r="N73" s="18">
        <f>IF(COUNTIF(N45:N70,"NS1")&gt;1, "NS1!",
   IF(COUNTIF(N45:N70,"NS2")&gt;1, "NS2!",
   IF(COUNTIF(N45:N70,"NS3")&gt;1, "NS3!",
   IF(COUNTIF(N45:N70,"NS4")&gt;1, "NS4!",
   0))))</f>
        <v>0</v>
      </c>
      <c r="O73" s="18"/>
      <c r="P73" s="763"/>
      <c r="Q73" s="764"/>
      <c r="R73" s="841" t="s">
        <v>290</v>
      </c>
      <c r="S73" s="842"/>
      <c r="T73" s="18">
        <f t="shared" ref="T73:AE73" si="38">COUNTIF(T45:T70,"NS*")</f>
        <v>0</v>
      </c>
      <c r="U73" s="18">
        <f t="shared" si="38"/>
        <v>0</v>
      </c>
      <c r="V73" s="18">
        <f t="shared" si="38"/>
        <v>0</v>
      </c>
      <c r="W73" s="18">
        <f t="shared" si="38"/>
        <v>0</v>
      </c>
      <c r="X73" s="18">
        <f t="shared" si="38"/>
        <v>0</v>
      </c>
      <c r="Y73" s="18">
        <f t="shared" si="38"/>
        <v>0</v>
      </c>
      <c r="Z73" s="18">
        <f t="shared" si="38"/>
        <v>0</v>
      </c>
      <c r="AA73" s="18">
        <f t="shared" si="38"/>
        <v>0</v>
      </c>
      <c r="AB73" s="18">
        <f t="shared" si="38"/>
        <v>0</v>
      </c>
      <c r="AC73" s="18">
        <f t="shared" si="38"/>
        <v>0</v>
      </c>
      <c r="AD73" s="18">
        <f t="shared" si="38"/>
        <v>0</v>
      </c>
      <c r="AE73" s="18">
        <f t="shared" si="38"/>
        <v>0</v>
      </c>
      <c r="AF73" s="18">
        <f>IF(COUNTIF(AF45:AF70,"NS1")&gt;1, "NS1!",
   IF(COUNTIF(AF45:AF70,"NS2")&gt;1, "NS2!",
   IF(COUNTIF(AF45:AF70,"NS3")&gt;1, "NS3!",
   IF(COUNTIF(AF45:AF70,"NS4")&gt;1, "NS4!",
   0))))</f>
        <v>0</v>
      </c>
      <c r="AG73" s="18"/>
      <c r="AH73" s="763"/>
      <c r="AI73" s="763"/>
      <c r="AJ73" s="61"/>
      <c r="AK73" s="753"/>
      <c r="AL73" s="348"/>
      <c r="AM73" s="348"/>
      <c r="AN73" s="18"/>
      <c r="AO73" s="348"/>
      <c r="AP73" s="348"/>
      <c r="AQ73" s="348"/>
      <c r="AR73" s="348"/>
      <c r="AS73" s="348"/>
      <c r="AT73" s="348"/>
      <c r="AU73" s="348"/>
      <c r="AV73" s="348"/>
      <c r="AW73" s="348"/>
      <c r="AX73" s="17"/>
      <c r="AY73" s="14" t="str">
        <f t="shared" si="32"/>
        <v xml:space="preserve"> </v>
      </c>
      <c r="AZ73" s="761">
        <f t="shared" si="33"/>
        <v>0</v>
      </c>
    </row>
    <row r="74" spans="1:61" ht="31.5" customHeight="1">
      <c r="A74" s="908" t="s">
        <v>331</v>
      </c>
      <c r="B74" s="909"/>
      <c r="C74" s="909"/>
      <c r="D74" s="909"/>
      <c r="E74" s="909"/>
      <c r="F74" s="909"/>
      <c r="G74" s="909"/>
      <c r="H74" s="909"/>
      <c r="I74" s="909"/>
      <c r="J74" s="909"/>
      <c r="K74" s="909"/>
      <c r="L74" s="909"/>
      <c r="M74" s="909"/>
      <c r="N74" s="909"/>
      <c r="O74" s="909"/>
      <c r="P74" s="909"/>
      <c r="Q74" s="909"/>
      <c r="R74" s="909"/>
      <c r="S74" s="910"/>
      <c r="T74" s="867"/>
      <c r="U74" s="868"/>
      <c r="V74" s="868"/>
      <c r="W74" s="868"/>
      <c r="X74" s="868"/>
      <c r="Y74" s="868"/>
      <c r="Z74" s="868"/>
      <c r="AA74" s="868"/>
      <c r="AB74" s="868"/>
      <c r="AC74" s="868"/>
      <c r="AD74" s="868"/>
      <c r="AE74" s="868"/>
      <c r="AF74" s="868"/>
      <c r="AG74" s="868"/>
      <c r="AH74" s="868"/>
      <c r="AI74" s="869"/>
      <c r="AJ74" s="61"/>
      <c r="AK74" s="753"/>
      <c r="AL74" s="348"/>
      <c r="AM74" s="348"/>
      <c r="AN74" s="18"/>
      <c r="AO74" s="348"/>
      <c r="AP74" s="348"/>
      <c r="AQ74" s="348"/>
      <c r="AR74" s="348"/>
      <c r="AS74" s="348"/>
      <c r="AT74" s="348"/>
      <c r="AU74" s="348"/>
      <c r="AV74" s="348"/>
      <c r="AW74" s="348"/>
      <c r="AX74" s="17"/>
      <c r="AY74" s="14" t="str">
        <f t="shared" si="32"/>
        <v xml:space="preserve"> </v>
      </c>
      <c r="AZ74" s="761">
        <f t="shared" si="33"/>
        <v>0</v>
      </c>
    </row>
    <row r="75" spans="1:61" ht="31.5" customHeight="1">
      <c r="A75" s="911"/>
      <c r="B75" s="912"/>
      <c r="C75" s="912"/>
      <c r="D75" s="912"/>
      <c r="E75" s="912"/>
      <c r="F75" s="912"/>
      <c r="G75" s="912"/>
      <c r="H75" s="912"/>
      <c r="I75" s="912"/>
      <c r="J75" s="912"/>
      <c r="K75" s="912"/>
      <c r="L75" s="912"/>
      <c r="M75" s="912"/>
      <c r="N75" s="912"/>
      <c r="O75" s="912"/>
      <c r="P75" s="912"/>
      <c r="Q75" s="912"/>
      <c r="R75" s="912"/>
      <c r="S75" s="913"/>
      <c r="T75" s="870"/>
      <c r="U75" s="871"/>
      <c r="V75" s="871"/>
      <c r="W75" s="871"/>
      <c r="X75" s="871"/>
      <c r="Y75" s="871"/>
      <c r="Z75" s="871"/>
      <c r="AA75" s="871"/>
      <c r="AB75" s="871"/>
      <c r="AC75" s="871"/>
      <c r="AD75" s="871"/>
      <c r="AE75" s="871"/>
      <c r="AF75" s="871"/>
      <c r="AG75" s="871"/>
      <c r="AH75" s="871"/>
      <c r="AI75" s="872"/>
      <c r="AJ75" s="61"/>
      <c r="AK75" s="753"/>
      <c r="AL75" s="348"/>
      <c r="AM75" s="348"/>
      <c r="AN75" s="18"/>
      <c r="AO75" s="348"/>
      <c r="AP75" s="348"/>
      <c r="AQ75" s="348"/>
      <c r="AR75" s="348"/>
      <c r="AS75" s="348"/>
      <c r="AT75" s="348"/>
      <c r="AU75" s="348"/>
      <c r="AV75" s="348"/>
      <c r="AW75" s="348"/>
      <c r="AX75" s="17"/>
      <c r="AY75" s="14" t="str">
        <f t="shared" si="32"/>
        <v xml:space="preserve"> </v>
      </c>
      <c r="AZ75" s="761">
        <f t="shared" si="33"/>
        <v>0</v>
      </c>
    </row>
    <row r="76" spans="1:61" ht="31.5" customHeight="1">
      <c r="A76" s="911"/>
      <c r="B76" s="912"/>
      <c r="C76" s="912"/>
      <c r="D76" s="912"/>
      <c r="E76" s="912"/>
      <c r="F76" s="912"/>
      <c r="G76" s="912"/>
      <c r="H76" s="912"/>
      <c r="I76" s="912"/>
      <c r="J76" s="912"/>
      <c r="K76" s="912"/>
      <c r="L76" s="912"/>
      <c r="M76" s="912"/>
      <c r="N76" s="912"/>
      <c r="O76" s="912"/>
      <c r="P76" s="912"/>
      <c r="Q76" s="912"/>
      <c r="R76" s="912"/>
      <c r="S76" s="913"/>
      <c r="T76" s="873"/>
      <c r="U76" s="874"/>
      <c r="V76" s="874"/>
      <c r="W76" s="874"/>
      <c r="X76" s="874"/>
      <c r="Y76" s="874"/>
      <c r="Z76" s="874"/>
      <c r="AA76" s="874"/>
      <c r="AB76" s="874"/>
      <c r="AC76" s="874"/>
      <c r="AD76" s="874"/>
      <c r="AE76" s="874"/>
      <c r="AF76" s="874"/>
      <c r="AG76" s="874"/>
      <c r="AH76" s="874"/>
      <c r="AI76" s="875"/>
      <c r="AJ76" s="61"/>
      <c r="AK76" s="753"/>
      <c r="AL76" s="348"/>
      <c r="AM76" s="348"/>
      <c r="AN76" s="18"/>
      <c r="AO76" s="348"/>
      <c r="AP76" s="348"/>
      <c r="AQ76" s="348"/>
      <c r="AR76" s="348"/>
      <c r="AS76" s="348"/>
      <c r="AT76" s="348"/>
      <c r="AU76" s="348"/>
      <c r="AV76" s="348"/>
      <c r="AW76" s="348"/>
      <c r="AX76" s="17"/>
      <c r="AY76" s="14" t="str">
        <f t="shared" si="32"/>
        <v xml:space="preserve"> </v>
      </c>
      <c r="AZ76" s="761">
        <f t="shared" si="33"/>
        <v>0</v>
      </c>
    </row>
    <row r="77" spans="1:61" ht="31.5" customHeight="1">
      <c r="A77" s="911"/>
      <c r="B77" s="912"/>
      <c r="C77" s="912"/>
      <c r="D77" s="912"/>
      <c r="E77" s="912"/>
      <c r="F77" s="912"/>
      <c r="G77" s="912"/>
      <c r="H77" s="912"/>
      <c r="I77" s="912"/>
      <c r="J77" s="912"/>
      <c r="K77" s="912"/>
      <c r="L77" s="912"/>
      <c r="M77" s="912"/>
      <c r="N77" s="912"/>
      <c r="O77" s="912"/>
      <c r="P77" s="912"/>
      <c r="Q77" s="912"/>
      <c r="R77" s="912"/>
      <c r="S77" s="913"/>
      <c r="T77" s="917" t="s">
        <v>332</v>
      </c>
      <c r="U77" s="918"/>
      <c r="V77" s="918"/>
      <c r="W77" s="918"/>
      <c r="X77" s="918"/>
      <c r="Y77" s="918"/>
      <c r="Z77" s="918"/>
      <c r="AA77" s="918"/>
      <c r="AB77" s="918"/>
      <c r="AC77" s="918"/>
      <c r="AD77" s="918"/>
      <c r="AE77" s="918"/>
      <c r="AF77" s="918"/>
      <c r="AG77" s="918"/>
      <c r="AH77" s="918"/>
      <c r="AI77" s="919"/>
      <c r="AJ77" s="61"/>
      <c r="AK77" s="753"/>
      <c r="AL77" s="348"/>
      <c r="AM77" s="348"/>
      <c r="AN77" s="18"/>
      <c r="AO77" s="348"/>
      <c r="AP77" s="348"/>
      <c r="AQ77" s="348"/>
      <c r="AR77" s="348"/>
      <c r="AS77" s="348"/>
      <c r="AT77" s="348"/>
      <c r="AU77" s="348"/>
      <c r="AV77" s="348"/>
      <c r="AW77" s="348"/>
      <c r="AX77" s="17"/>
      <c r="AY77" s="14" t="str">
        <f t="shared" si="32"/>
        <v xml:space="preserve"> </v>
      </c>
      <c r="AZ77" s="761">
        <f t="shared" si="33"/>
        <v>0</v>
      </c>
    </row>
    <row r="78" spans="1:61" ht="31.5" customHeight="1">
      <c r="A78" s="914"/>
      <c r="B78" s="915"/>
      <c r="C78" s="915"/>
      <c r="D78" s="915"/>
      <c r="E78" s="915"/>
      <c r="F78" s="915"/>
      <c r="G78" s="915"/>
      <c r="H78" s="915"/>
      <c r="I78" s="915"/>
      <c r="J78" s="915"/>
      <c r="K78" s="915"/>
      <c r="L78" s="915"/>
      <c r="M78" s="915"/>
      <c r="N78" s="915"/>
      <c r="O78" s="915"/>
      <c r="P78" s="915"/>
      <c r="Q78" s="915"/>
      <c r="R78" s="915"/>
      <c r="S78" s="916"/>
      <c r="T78" s="920"/>
      <c r="U78" s="921"/>
      <c r="V78" s="921"/>
      <c r="W78" s="921"/>
      <c r="X78" s="921"/>
      <c r="Y78" s="921"/>
      <c r="Z78" s="921"/>
      <c r="AA78" s="921"/>
      <c r="AB78" s="921"/>
      <c r="AC78" s="921"/>
      <c r="AD78" s="921"/>
      <c r="AE78" s="921"/>
      <c r="AF78" s="921"/>
      <c r="AG78" s="921"/>
      <c r="AH78" s="921"/>
      <c r="AI78" s="922"/>
      <c r="AJ78" s="61"/>
      <c r="AK78" s="753"/>
      <c r="AL78" s="348"/>
      <c r="AM78" s="348"/>
      <c r="AN78" s="18"/>
      <c r="AO78" s="348"/>
      <c r="AP78" s="348"/>
      <c r="AQ78" s="348"/>
      <c r="AR78" s="348"/>
      <c r="AS78" s="348"/>
      <c r="AT78" s="348"/>
      <c r="AU78" s="348"/>
      <c r="AV78" s="348"/>
      <c r="AW78" s="348"/>
      <c r="AX78" s="17"/>
      <c r="AY78" s="14" t="str">
        <f t="shared" si="32"/>
        <v xml:space="preserve"> </v>
      </c>
      <c r="AZ78" s="761">
        <f t="shared" si="33"/>
        <v>0</v>
      </c>
    </row>
  </sheetData>
  <sheetProtection sheet="1" objects="1" scenarios="1"/>
  <mergeCells count="124">
    <mergeCell ref="A71:B71"/>
    <mergeCell ref="A72:B72"/>
    <mergeCell ref="A73:B73"/>
    <mergeCell ref="R71:S71"/>
    <mergeCell ref="R72:S72"/>
    <mergeCell ref="R73:S73"/>
    <mergeCell ref="A74:S78"/>
    <mergeCell ref="T74:AI76"/>
    <mergeCell ref="T77:AI78"/>
    <mergeCell ref="AJ41:AU41"/>
    <mergeCell ref="AV41:AZ41"/>
    <mergeCell ref="AJ42:AU42"/>
    <mergeCell ref="AV42:AZ42"/>
    <mergeCell ref="AM64:AM67"/>
    <mergeCell ref="AU64:AU67"/>
    <mergeCell ref="AV64:AV67"/>
    <mergeCell ref="AN64:AN67"/>
    <mergeCell ref="AO64:AO67"/>
    <mergeCell ref="AT64:AT67"/>
    <mergeCell ref="AP64:AP67"/>
    <mergeCell ref="AQ64:AQ67"/>
    <mergeCell ref="AR64:AR67"/>
    <mergeCell ref="AS64:AS67"/>
    <mergeCell ref="AY43:AY44"/>
    <mergeCell ref="AZ43:AZ44"/>
    <mergeCell ref="AW64:AW67"/>
    <mergeCell ref="AX64:AX67"/>
    <mergeCell ref="AY64:AY67"/>
    <mergeCell ref="AZ64:AZ69"/>
    <mergeCell ref="AW68:AW69"/>
    <mergeCell ref="AX68:AX69"/>
    <mergeCell ref="AY68:AY69"/>
    <mergeCell ref="AT68:AT69"/>
    <mergeCell ref="Q3:Q4"/>
    <mergeCell ref="R3:R4"/>
    <mergeCell ref="A3:A4"/>
    <mergeCell ref="B3:B4"/>
    <mergeCell ref="O3:O4"/>
    <mergeCell ref="P3:P4"/>
    <mergeCell ref="A1:AI2"/>
    <mergeCell ref="AJ1:AU1"/>
    <mergeCell ref="AV1:AZ1"/>
    <mergeCell ref="AJ2:AU2"/>
    <mergeCell ref="AV2:AZ2"/>
    <mergeCell ref="S3:S4"/>
    <mergeCell ref="AJ3:AJ4"/>
    <mergeCell ref="AK3:AK4"/>
    <mergeCell ref="AY3:AY4"/>
    <mergeCell ref="AZ3:AZ4"/>
    <mergeCell ref="A43:A44"/>
    <mergeCell ref="B43:B44"/>
    <mergeCell ref="O43:O44"/>
    <mergeCell ref="P43:P44"/>
    <mergeCell ref="Q43:Q44"/>
    <mergeCell ref="R43:R44"/>
    <mergeCell ref="S43:S44"/>
    <mergeCell ref="AN24:AN27"/>
    <mergeCell ref="AO24:AO27"/>
    <mergeCell ref="AM24:AM27"/>
    <mergeCell ref="AL24:AL27"/>
    <mergeCell ref="AO28:AO29"/>
    <mergeCell ref="AL28:AL29"/>
    <mergeCell ref="AM28:AM29"/>
    <mergeCell ref="AN28:AN29"/>
    <mergeCell ref="AJ24:AJ29"/>
    <mergeCell ref="AK24:AK29"/>
    <mergeCell ref="A31:B31"/>
    <mergeCell ref="A32:B32"/>
    <mergeCell ref="A33:B33"/>
    <mergeCell ref="A34:S38"/>
    <mergeCell ref="T34:AI36"/>
    <mergeCell ref="T37:AI38"/>
    <mergeCell ref="A41:AI42"/>
    <mergeCell ref="AR68:AR69"/>
    <mergeCell ref="AS68:AS69"/>
    <mergeCell ref="AH43:AH44"/>
    <mergeCell ref="AI43:AI44"/>
    <mergeCell ref="AL64:AL67"/>
    <mergeCell ref="AJ43:AJ44"/>
    <mergeCell ref="AK43:AK44"/>
    <mergeCell ref="AJ61:AK61"/>
    <mergeCell ref="AJ62:AK62"/>
    <mergeCell ref="AJ63:AK63"/>
    <mergeCell ref="AJ64:AJ69"/>
    <mergeCell ref="AK64:AK69"/>
    <mergeCell ref="AJ21:AK21"/>
    <mergeCell ref="AJ22:AK22"/>
    <mergeCell ref="AJ23:AK23"/>
    <mergeCell ref="AG3:AG4"/>
    <mergeCell ref="AH3:AH4"/>
    <mergeCell ref="AI3:AI4"/>
    <mergeCell ref="AX24:AX27"/>
    <mergeCell ref="AY24:AY27"/>
    <mergeCell ref="AZ24:AZ29"/>
    <mergeCell ref="AW28:AW29"/>
    <mergeCell ref="AX28:AX29"/>
    <mergeCell ref="AY28:AY29"/>
    <mergeCell ref="AV24:AV27"/>
    <mergeCell ref="AV28:AV29"/>
    <mergeCell ref="AW24:AW27"/>
    <mergeCell ref="AU68:AU69"/>
    <mergeCell ref="AV68:AV69"/>
    <mergeCell ref="R31:S31"/>
    <mergeCell ref="R32:S32"/>
    <mergeCell ref="R33:S33"/>
    <mergeCell ref="AP24:AP27"/>
    <mergeCell ref="AQ24:AQ27"/>
    <mergeCell ref="AP28:AP29"/>
    <mergeCell ref="AQ28:AQ29"/>
    <mergeCell ref="AT24:AT27"/>
    <mergeCell ref="AU24:AU27"/>
    <mergeCell ref="AR24:AR27"/>
    <mergeCell ref="AS24:AS27"/>
    <mergeCell ref="AT28:AT29"/>
    <mergeCell ref="AU28:AU29"/>
    <mergeCell ref="AR28:AR29"/>
    <mergeCell ref="AS28:AS29"/>
    <mergeCell ref="AG43:AG44"/>
    <mergeCell ref="AL68:AL69"/>
    <mergeCell ref="AM68:AM69"/>
    <mergeCell ref="AN68:AN69"/>
    <mergeCell ref="AO68:AO69"/>
    <mergeCell ref="AP68:AP69"/>
    <mergeCell ref="AQ68:AQ69"/>
  </mergeCells>
  <phoneticPr fontId="6" type="noConversion"/>
  <conditionalFormatting sqref="C31:M33">
    <cfRule type="cellIs" dxfId="677" priority="60" stopIfTrue="1" operator="greaterThan">
      <formula>1</formula>
    </cfRule>
  </conditionalFormatting>
  <conditionalFormatting sqref="C5:N30">
    <cfRule type="expression" dxfId="676" priority="36">
      <formula>COUNTIF(C$5:C$30, C5)&gt;1</formula>
    </cfRule>
  </conditionalFormatting>
  <conditionalFormatting sqref="C45:N70">
    <cfRule type="expression" dxfId="675" priority="1">
      <formula>COUNTIF(C$5:C$30, C45)&gt;1</formula>
    </cfRule>
  </conditionalFormatting>
  <conditionalFormatting sqref="D71:D72 E71:M73 C73">
    <cfRule type="cellIs" dxfId="674" priority="11" stopIfTrue="1" operator="greaterThan">
      <formula>1</formula>
    </cfRule>
  </conditionalFormatting>
  <conditionalFormatting sqref="F71:F72">
    <cfRule type="cellIs" dxfId="673" priority="20" stopIfTrue="1" operator="greaterThan">
      <formula>1</formula>
    </cfRule>
  </conditionalFormatting>
  <conditionalFormatting sqref="F73">
    <cfRule type="expression" dxfId="672" priority="21" stopIfTrue="1">
      <formula>IF(OR(AND(F73&gt;6,$AV$1 ="!"),AND(F73&gt;4, $AV$1&lt;&gt;"!")), TRUE, FALSE)</formula>
    </cfRule>
  </conditionalFormatting>
  <conditionalFormatting sqref="H71:H72">
    <cfRule type="cellIs" dxfId="671" priority="16" stopIfTrue="1" operator="greaterThan">
      <formula>1</formula>
    </cfRule>
  </conditionalFormatting>
  <conditionalFormatting sqref="H73">
    <cfRule type="expression" dxfId="670" priority="17" stopIfTrue="1">
      <formula>IF(OR(AND(H73&gt;6,$AV$1 ="!"),AND(H73&gt;4, $AV$1&lt;&gt;"!")), TRUE, FALSE)</formula>
    </cfRule>
  </conditionalFormatting>
  <conditionalFormatting sqref="J71:J72">
    <cfRule type="cellIs" dxfId="669" priority="14" stopIfTrue="1" operator="greaterThan">
      <formula>1</formula>
    </cfRule>
  </conditionalFormatting>
  <conditionalFormatting sqref="J73">
    <cfRule type="expression" dxfId="668" priority="15" stopIfTrue="1">
      <formula>IF(OR(AND(J73&gt;6,$AV$1 ="!"),AND(J73&gt;4, $AV$1&lt;&gt;"!")), TRUE, FALSE)</formula>
    </cfRule>
  </conditionalFormatting>
  <conditionalFormatting sqref="M71:M72">
    <cfRule type="cellIs" dxfId="667" priority="12" stopIfTrue="1" operator="greaterThan">
      <formula>1</formula>
    </cfRule>
  </conditionalFormatting>
  <conditionalFormatting sqref="M73">
    <cfRule type="expression" dxfId="666" priority="13" stopIfTrue="1">
      <formula>IF(OR(AND(M73&gt;6,$AV$1 ="!"),AND(M73&gt;4, $AV$1&lt;&gt;"!")), TRUE, FALSE)</formula>
    </cfRule>
  </conditionalFormatting>
  <conditionalFormatting sqref="N31">
    <cfRule type="containsText" dxfId="665" priority="48" stopIfTrue="1" operator="containsText" text="!">
      <formula>NOT(ISERROR(SEARCH("!",N31)))</formula>
    </cfRule>
  </conditionalFormatting>
  <conditionalFormatting sqref="N33">
    <cfRule type="containsText" dxfId="664" priority="49" stopIfTrue="1" operator="containsText" text="!">
      <formula>NOT(ISERROR(SEARCH("!",N33)))</formula>
    </cfRule>
  </conditionalFormatting>
  <conditionalFormatting sqref="N71">
    <cfRule type="containsText" dxfId="663" priority="18" stopIfTrue="1" operator="containsText" text="!">
      <formula>NOT(ISERROR(SEARCH("!",N71)))</formula>
    </cfRule>
  </conditionalFormatting>
  <conditionalFormatting sqref="N73">
    <cfRule type="containsText" dxfId="662" priority="19" stopIfTrue="1" operator="containsText" text="!">
      <formula>NOT(ISERROR(SEARCH("!",N73)))</formula>
    </cfRule>
  </conditionalFormatting>
  <conditionalFormatting sqref="P5:P30">
    <cfRule type="cellIs" dxfId="661" priority="54" stopIfTrue="1" operator="greaterThan">
      <formula>3</formula>
    </cfRule>
  </conditionalFormatting>
  <conditionalFormatting sqref="P45:P70">
    <cfRule type="cellIs" dxfId="660" priority="29" stopIfTrue="1" operator="greaterThan">
      <formula>3</formula>
    </cfRule>
  </conditionalFormatting>
  <conditionalFormatting sqref="Q5:Q30">
    <cfRule type="cellIs" dxfId="659" priority="55" stopIfTrue="1" operator="greaterThan">
      <formula>1</formula>
    </cfRule>
  </conditionalFormatting>
  <conditionalFormatting sqref="Q45:Q70">
    <cfRule type="cellIs" dxfId="658" priority="30" stopIfTrue="1" operator="greaterThan">
      <formula>1</formula>
    </cfRule>
  </conditionalFormatting>
  <conditionalFormatting sqref="T31:T32">
    <cfRule type="cellIs" dxfId="657" priority="47" stopIfTrue="1" operator="greaterThan">
      <formula>1</formula>
    </cfRule>
  </conditionalFormatting>
  <conditionalFormatting sqref="T33">
    <cfRule type="cellIs" dxfId="656" priority="44" stopIfTrue="1" operator="greaterThan">
      <formula>3</formula>
    </cfRule>
  </conditionalFormatting>
  <conditionalFormatting sqref="T73">
    <cfRule type="cellIs" dxfId="655" priority="10" stopIfTrue="1" operator="greaterThan">
      <formula>3</formula>
    </cfRule>
  </conditionalFormatting>
  <conditionalFormatting sqref="T5:AF30">
    <cfRule type="expression" dxfId="654" priority="35">
      <formula>COUNTIF(T$5:T$30, T5)&gt;1</formula>
    </cfRule>
  </conditionalFormatting>
  <conditionalFormatting sqref="T45:AF70">
    <cfRule type="expression" dxfId="653" priority="8">
      <formula>COUNTIF(T$5:T$30, T45)&gt;1</formula>
    </cfRule>
  </conditionalFormatting>
  <conditionalFormatting sqref="U31:AE33">
    <cfRule type="cellIs" dxfId="652" priority="46" stopIfTrue="1" operator="greaterThan">
      <formula>1</formula>
    </cfRule>
  </conditionalFormatting>
  <conditionalFormatting sqref="U71:AE73">
    <cfRule type="cellIs" dxfId="651" priority="9" stopIfTrue="1" operator="greaterThan">
      <formula>1</formula>
    </cfRule>
  </conditionalFormatting>
  <conditionalFormatting sqref="AF31">
    <cfRule type="containsText" dxfId="650" priority="51" stopIfTrue="1" operator="containsText" text="!">
      <formula>NOT(ISERROR(SEARCH("!",AF31)))</formula>
    </cfRule>
  </conditionalFormatting>
  <conditionalFormatting sqref="AF33">
    <cfRule type="containsText" dxfId="649" priority="52" stopIfTrue="1" operator="containsText" text="!">
      <formula>NOT(ISERROR(SEARCH("!",AF33)))</formula>
    </cfRule>
  </conditionalFormatting>
  <conditionalFormatting sqref="AF71">
    <cfRule type="containsText" dxfId="648" priority="26" stopIfTrue="1" operator="containsText" text="!">
      <formula>NOT(ISERROR(SEARCH("!",AF71)))</formula>
    </cfRule>
  </conditionalFormatting>
  <conditionalFormatting sqref="AF73">
    <cfRule type="containsText" dxfId="647" priority="27" stopIfTrue="1" operator="containsText" text="!">
      <formula>NOT(ISERROR(SEARCH("!",AF73)))</formula>
    </cfRule>
  </conditionalFormatting>
  <conditionalFormatting sqref="AH5:AH30">
    <cfRule type="cellIs" dxfId="646" priority="56" stopIfTrue="1" operator="greaterThan">
      <formula>3</formula>
    </cfRule>
  </conditionalFormatting>
  <conditionalFormatting sqref="AH45:AH70">
    <cfRule type="cellIs" dxfId="645" priority="31" stopIfTrue="1" operator="greaterThan">
      <formula>3</formula>
    </cfRule>
  </conditionalFormatting>
  <conditionalFormatting sqref="AI5:AI30">
    <cfRule type="cellIs" dxfId="644" priority="57" stopIfTrue="1" operator="greaterThan">
      <formula>1</formula>
    </cfRule>
  </conditionalFormatting>
  <conditionalFormatting sqref="AI45:AI70">
    <cfRule type="cellIs" dxfId="643" priority="32" stopIfTrue="1" operator="greaterThan">
      <formula>1</formula>
    </cfRule>
  </conditionalFormatting>
  <conditionalFormatting sqref="AL63">
    <cfRule type="cellIs" dxfId="642" priority="25" stopIfTrue="1" operator="greaterThan">
      <formula>3</formula>
    </cfRule>
  </conditionalFormatting>
  <conditionalFormatting sqref="AL70:AL78">
    <cfRule type="expression" dxfId="641" priority="5">
      <formula>COUNTIF(AL$30:AL$38, AL70)&gt;1</formula>
    </cfRule>
  </conditionalFormatting>
  <conditionalFormatting sqref="AL5:AW20">
    <cfRule type="expression" dxfId="640" priority="41" stopIfTrue="1">
      <formula>COUNTIF(AL$5:AL$20, AL5)&gt;1</formula>
    </cfRule>
  </conditionalFormatting>
  <conditionalFormatting sqref="AL23:AW23">
    <cfRule type="cellIs" dxfId="639" priority="43" operator="greaterThan">
      <formula>3</formula>
    </cfRule>
  </conditionalFormatting>
  <conditionalFormatting sqref="AL45:AW60">
    <cfRule type="expression" dxfId="638" priority="7" stopIfTrue="1">
      <formula>COUNTIF(AL$5:AL$20, AL45)&gt;1</formula>
    </cfRule>
  </conditionalFormatting>
  <conditionalFormatting sqref="AL30:AX38">
    <cfRule type="expression" dxfId="637" priority="40">
      <formula>COUNTIF(AL$30:AL$38, AL30)&gt;1</formula>
    </cfRule>
  </conditionalFormatting>
  <conditionalFormatting sqref="AM61:AW63">
    <cfRule type="cellIs" dxfId="636" priority="6" stopIfTrue="1" operator="greaterThan">
      <formula>1</formula>
    </cfRule>
  </conditionalFormatting>
  <conditionalFormatting sqref="AM70:AW78">
    <cfRule type="expression" dxfId="635" priority="3" stopIfTrue="1">
      <formula>COUNTIF(AM$30:AM$38, AM70)&gt;1</formula>
    </cfRule>
  </conditionalFormatting>
  <conditionalFormatting sqref="AX5:AX20">
    <cfRule type="expression" dxfId="634" priority="50">
      <formula>COUNTIF(AX$5:AX$20, AX5)&gt;1</formula>
    </cfRule>
  </conditionalFormatting>
  <conditionalFormatting sqref="AX21">
    <cfRule type="containsText" dxfId="633" priority="39" stopIfTrue="1" operator="containsText" text="!">
      <formula>NOT(ISERROR(SEARCH("!",AX21)))</formula>
    </cfRule>
  </conditionalFormatting>
  <conditionalFormatting sqref="AX23">
    <cfRule type="cellIs" dxfId="632" priority="42" stopIfTrue="1" operator="greaterThan">
      <formula>1</formula>
    </cfRule>
  </conditionalFormatting>
  <conditionalFormatting sqref="AX45:AX60">
    <cfRule type="expression" dxfId="631" priority="24">
      <formula>COUNTIF(AX$5:AX$20, AX45)&gt;1</formula>
    </cfRule>
  </conditionalFormatting>
  <conditionalFormatting sqref="AX61">
    <cfRule type="containsText" dxfId="630" priority="22" stopIfTrue="1" operator="containsText" text="!">
      <formula>NOT(ISERROR(SEARCH("!",AX61)))</formula>
    </cfRule>
  </conditionalFormatting>
  <conditionalFormatting sqref="AX63">
    <cfRule type="containsText" dxfId="629" priority="23" stopIfTrue="1" operator="containsText" text="!">
      <formula>NOT(ISERROR(SEARCH("!",AX63)))</formula>
    </cfRule>
  </conditionalFormatting>
  <conditionalFormatting sqref="AX70:AX78">
    <cfRule type="expression" dxfId="628" priority="4">
      <formula>COUNTIF(AX$30:AX$38, AX70)&gt;1</formula>
    </cfRule>
  </conditionalFormatting>
  <conditionalFormatting sqref="AZ5:AZ20">
    <cfRule type="cellIs" dxfId="627" priority="58" stopIfTrue="1" operator="greaterThan">
      <formula>3</formula>
    </cfRule>
  </conditionalFormatting>
  <conditionalFormatting sqref="AZ30:AZ38">
    <cfRule type="cellIs" dxfId="626" priority="59" stopIfTrue="1" operator="greaterThan">
      <formula>5</formula>
    </cfRule>
  </conditionalFormatting>
  <conditionalFormatting sqref="AZ45:AZ60">
    <cfRule type="cellIs" dxfId="625" priority="33" stopIfTrue="1" operator="greaterThan">
      <formula>3</formula>
    </cfRule>
  </conditionalFormatting>
  <conditionalFormatting sqref="AZ70:AZ78">
    <cfRule type="cellIs" dxfId="624" priority="34" stopIfTrue="1" operator="greaterThan">
      <formula>5</formula>
    </cfRule>
  </conditionalFormatting>
  <dataValidations count="8">
    <dataValidation type="list" allowBlank="1" showInputMessage="1" showErrorMessage="1" sqref="AX5:AX20 AF5:AF30 N5:N30 AX45:AX60 AF45:AF70 N45:N70" xr:uid="{57B1F262-84E1-7A43-BE98-9F94F4397E45}">
      <formula1>"1,2,3,4,NS1,NS2,NS3,NS4"</formula1>
    </dataValidation>
    <dataValidation type="list" allowBlank="1" showInputMessage="1" showErrorMessage="1" sqref="AX30:AX38 AX70:AX78" xr:uid="{13234753-4F8D-3946-B415-FDE6AFCD2F43}">
      <formula1>"NS1,NS2,NS3,NS4"</formula1>
    </dataValidation>
    <dataValidation type="list" allowBlank="1" showInputMessage="1" showErrorMessage="1" sqref="AV34:AV38 AV30:AV32 AW30:AW33 AL30:AM38 AW35:AW38 AO37:AP38 AO30:AP35 AQ38 AQ30:AQ36 AR30:AR37 AS31:AS38 AT32:AT38 AT30 AU33:AU38 AU30:AU31 AL45:AL60 AL70:AM78 AO70:AW78 T45:T70" xr:uid="{8A232659-F28C-E244-BFB9-38F1BD0AB3D9}">
      <formula1>"NS1,NS2,NS3"</formula1>
    </dataValidation>
    <dataValidation type="list" allowBlank="1" showInputMessage="1" showErrorMessage="1" sqref="AN30:AN38 AN70:AN78" xr:uid="{3805358A-990E-0045-B19B-3A8D3A778EC1}">
      <formula1>"n/a"</formula1>
    </dataValidation>
    <dataValidation type="list" allowBlank="1" showInputMessage="1" showErrorMessage="1" sqref="D5:D30 D45:D70" xr:uid="{2CD4E0ED-78C6-2E45-9051-67862B0D8BC8}">
      <formula1>$BC$6:$BC$7</formula1>
    </dataValidation>
    <dataValidation type="list" allowBlank="1" showInputMessage="1" showErrorMessage="1" sqref="C5:C30 C45:C70" xr:uid="{82B620C1-99C2-7A4D-88C3-3B75CACC6E51}">
      <formula1>$BD$6:$BD$8</formula1>
    </dataValidation>
    <dataValidation type="list" allowBlank="1" showInputMessage="1" showErrorMessage="1" sqref="E5:M30 U5:AE30 AM5:AW20 E45:M70 U45:AE70 AM45:AW60" xr:uid="{6CEE59E8-01A7-6A43-B6B9-FD8105173A16}">
      <formula1>$BB$6:$BB$8</formula1>
    </dataValidation>
    <dataValidation type="list" allowBlank="1" showInputMessage="1" showErrorMessage="1" sqref="T5:T30 AL5:AL20" xr:uid="{DCDC34AB-9DB6-3645-B16E-3217F01C0516}">
      <formula1>"NS1, NS2, NS3"</formula1>
    </dataValidation>
  </dataValidations>
  <printOptions horizontalCentered="1" verticalCentered="1"/>
  <pageMargins left="0" right="0" top="0" bottom="0" header="0" footer="0"/>
  <pageSetup paperSize="9" scale="32"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26</vt:i4>
      </vt:variant>
      <vt:variant>
        <vt:lpstr>Named Ranges</vt:lpstr>
      </vt:variant>
      <vt:variant>
        <vt:i4>13</vt:i4>
      </vt:variant>
    </vt:vector>
  </HeadingPairs>
  <TitlesOfParts>
    <vt:vector size="39" baseType="lpstr">
      <vt:lpstr>Read Me First</vt:lpstr>
      <vt:lpstr>HELP</vt:lpstr>
      <vt:lpstr>Team Scores</vt:lpstr>
      <vt:lpstr>Boys</vt:lpstr>
      <vt:lpstr>Girls</vt:lpstr>
      <vt:lpstr>Non Scoring</vt:lpstr>
      <vt:lpstr>Number Allocation</vt:lpstr>
      <vt:lpstr>Abingdon</vt:lpstr>
      <vt:lpstr>Banbury</vt:lpstr>
      <vt:lpstr>Bicester</vt:lpstr>
      <vt:lpstr>Oxford City</vt:lpstr>
      <vt:lpstr>Radley</vt:lpstr>
      <vt:lpstr>Team Kennet</vt:lpstr>
      <vt:lpstr>White Horse</vt:lpstr>
      <vt:lpstr>Witney</vt:lpstr>
      <vt:lpstr>Great Milton</vt:lpstr>
      <vt:lpstr>Height Cards - All</vt:lpstr>
      <vt:lpstr>Distance Cards - Boys</vt:lpstr>
      <vt:lpstr>Distance Cards - Girls</vt:lpstr>
      <vt:lpstr>Field Timetable</vt:lpstr>
      <vt:lpstr>Lane Draw - Full (am)</vt:lpstr>
      <vt:lpstr>Lane Draw - Full (pm)</vt:lpstr>
      <vt:lpstr>Lane Draw - Summary</vt:lpstr>
      <vt:lpstr>DataCalcs</vt:lpstr>
      <vt:lpstr>DataTables</vt:lpstr>
      <vt:lpstr>Stats</vt:lpstr>
      <vt:lpstr>Boys!Print_Area</vt:lpstr>
      <vt:lpstr>'Distance Cards - Boys'!Print_Area</vt:lpstr>
      <vt:lpstr>'Distance Cards - Girls'!Print_Area</vt:lpstr>
      <vt:lpstr>'Field Timetable'!Print_Area</vt:lpstr>
      <vt:lpstr>Girls!Print_Area</vt:lpstr>
      <vt:lpstr>'Height Cards - All'!Print_Area</vt:lpstr>
      <vt:lpstr>'Lane Draw - Full (am)'!Print_Area</vt:lpstr>
      <vt:lpstr>'Lane Draw - Full (pm)'!Print_Area</vt:lpstr>
      <vt:lpstr>'Lane Draw - Summary'!Print_Area</vt:lpstr>
      <vt:lpstr>'Non Scoring'!Print_Area</vt:lpstr>
      <vt:lpstr>'Number Allocation'!Print_Area</vt:lpstr>
      <vt:lpstr>'Read Me First'!Print_Area</vt:lpstr>
      <vt:lpstr>'Team Scores'!Print_Area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Wessex Scoring</dc:title>
  <dc:subject/>
  <dc:creator/>
  <cp:keywords/>
  <dc:description>Originally created by Ian Warland (Oxford City AC).  Updated by Darryn Campbell, Ian Harding and Myles Fleming</dc:description>
  <cp:lastModifiedBy>Myles Fleming</cp:lastModifiedBy>
  <cp:revision/>
  <cp:lastPrinted>2026-04-17T21:50:32Z</cp:lastPrinted>
  <dcterms:created xsi:type="dcterms:W3CDTF">2002-06-02T13:51:42Z</dcterms:created>
  <dcterms:modified xsi:type="dcterms:W3CDTF">2026-08-29T15:21:58Z</dcterms:modified>
  <cp:category/>
  <cp:contentStatus/>
</cp:coreProperties>
</file>